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drawings/drawing3.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4.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tables/table23.xml" ContentType="application/vnd.openxmlformats-officedocument.spreadsheetml.table+xml"/>
  <Override PartName="/xl/tables/table24.xml" ContentType="application/vnd.openxmlformats-officedocument.spreadsheetml.table+xml"/>
  <Override PartName="/xl/drawings/drawing6.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drawings/drawing7.xml" ContentType="application/vnd.openxmlformats-officedocument.drawing+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fileSharing readOnlyRecommended="1"/>
  <workbookPr filterPrivacy="1"/>
  <xr:revisionPtr revIDLastSave="0" documentId="8_{4B22A1BE-73FF-4B98-91CB-940E55DD92A9}" xr6:coauthVersionLast="47" xr6:coauthVersionMax="47" xr10:uidLastSave="{00000000-0000-0000-0000-000000000000}"/>
  <bookViews>
    <workbookView xWindow="-108" yWindow="-108" windowWidth="23256" windowHeight="12456" tabRatio="740" xr2:uid="{00000000-000D-0000-FFFF-FFFF00000000}"/>
  </bookViews>
  <sheets>
    <sheet name="List of companies" sheetId="3" r:id="rId1"/>
    <sheet name="Market study table" sheetId="4" r:id="rId2"/>
    <sheet name="Distribution Map" sheetId="5" r:id="rId3"/>
    <sheet name="Hours rated Life (L90,L80,L70)" sheetId="10" r:id="rId4"/>
    <sheet name="Hours rated Life (Total)" sheetId="13" r:id="rId5"/>
    <sheet name="Efficacy" sheetId="7" r:id="rId6"/>
    <sheet name="Input Voltage Min-Max" sheetId="16" r:id="rId7"/>
    <sheet name="Power use &amp; Typology" sheetId="17" r:id="rId8"/>
    <sheet name="Types of LED lamps" sheetId="12" r:id="rId9"/>
    <sheet name="Ingress Protection" sheetId="19" r:id="rId10"/>
    <sheet name="Types LED lamps &amp; Countries" sheetId="22" r:id="rId11"/>
    <sheet name="Hours rated Life L90 &amp; Typology" sheetId="20" r:id="rId12"/>
    <sheet name="PPF &amp; Typology" sheetId="18" r:id="rId13"/>
    <sheet name="Typology &amp; Efficacy" sheetId="15" r:id="rId14"/>
    <sheet name="Power&amp;PPF&amp;Typolo Graph" sheetId="21" r:id="rId15"/>
  </sheets>
  <definedNames>
    <definedName name="_Hlk43821924" localSheetId="14">'Power&amp;PPF&amp;Typolo Graph'!#REF!</definedName>
    <definedName name="_xlchart.v5.0" hidden="1">'Distribution Map'!$G$7:$H$7</definedName>
    <definedName name="_xlchart.v5.1" hidden="1">'Distribution Map'!$H$7</definedName>
    <definedName name="_xlchart.v5.2" hidden="1">'Distribution Map'!$H$8:$H$30</definedName>
    <definedName name="_xlchart.v5.3" hidden="1">'Distribution Map'!$H$8:$H$44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Q77" i="22" l="1"/>
  <c r="AQ78" i="22"/>
  <c r="AQ76" i="22"/>
  <c r="AO77" i="22"/>
  <c r="AO78" i="22"/>
  <c r="AO76" i="22"/>
  <c r="AO79" i="22" s="1"/>
  <c r="AM77" i="22"/>
  <c r="AM78" i="22"/>
  <c r="AM79" i="22"/>
  <c r="AM76" i="22"/>
  <c r="AK77" i="22"/>
  <c r="AK78" i="22"/>
  <c r="AK79" i="22"/>
  <c r="AK80" i="22"/>
  <c r="AK76" i="22"/>
  <c r="AK81" i="22" s="1"/>
  <c r="AG77" i="22"/>
  <c r="AG78" i="22"/>
  <c r="AG79" i="22"/>
  <c r="AG80" i="22"/>
  <c r="AG81" i="22"/>
  <c r="AG82" i="22"/>
  <c r="AG76" i="22"/>
  <c r="AE77" i="22"/>
  <c r="AE78" i="22"/>
  <c r="AE79" i="22"/>
  <c r="AE76" i="22"/>
  <c r="AE80" i="22" s="1"/>
  <c r="AC77" i="22"/>
  <c r="AC78" i="22"/>
  <c r="AC79" i="22"/>
  <c r="AC80" i="22"/>
  <c r="AC81" i="22"/>
  <c r="AC82" i="22"/>
  <c r="AC83" i="22"/>
  <c r="AC84" i="22"/>
  <c r="AC85" i="22"/>
  <c r="AC86" i="22"/>
  <c r="AC87" i="22"/>
  <c r="AC88" i="22"/>
  <c r="AC76" i="22"/>
  <c r="AA77" i="22"/>
  <c r="AA78" i="22"/>
  <c r="AA79" i="22"/>
  <c r="AA80" i="22"/>
  <c r="AA81" i="22"/>
  <c r="AA82" i="22"/>
  <c r="AA83" i="22"/>
  <c r="AA76" i="22"/>
  <c r="Y77" i="22"/>
  <c r="Y78" i="22"/>
  <c r="Y79" i="22"/>
  <c r="Y80" i="22"/>
  <c r="Y81" i="22"/>
  <c r="Y82" i="22"/>
  <c r="Y83" i="22"/>
  <c r="Y76" i="22"/>
  <c r="W77" i="22"/>
  <c r="W78" i="22"/>
  <c r="W79" i="22"/>
  <c r="W80" i="22"/>
  <c r="W81" i="22"/>
  <c r="W76" i="22"/>
  <c r="U77" i="22"/>
  <c r="U78" i="22"/>
  <c r="U79" i="22"/>
  <c r="U80" i="22"/>
  <c r="U76" i="22"/>
  <c r="U81" i="22" s="1"/>
  <c r="U66" i="22" s="1"/>
  <c r="S77" i="22"/>
  <c r="S78" i="22"/>
  <c r="S79" i="22"/>
  <c r="S76" i="22"/>
  <c r="Q77" i="22"/>
  <c r="Q78" i="22"/>
  <c r="Q79" i="22"/>
  <c r="Q80" i="22"/>
  <c r="Q81" i="22"/>
  <c r="Q82" i="22"/>
  <c r="Q83" i="22"/>
  <c r="Q84" i="22"/>
  <c r="Q85" i="22"/>
  <c r="Q76" i="22"/>
  <c r="Q86" i="22" s="1"/>
  <c r="O77" i="22"/>
  <c r="O78" i="22"/>
  <c r="O79" i="22"/>
  <c r="O80" i="22"/>
  <c r="O81" i="22"/>
  <c r="O82" i="22"/>
  <c r="O83" i="22"/>
  <c r="O84" i="22"/>
  <c r="O85" i="22"/>
  <c r="O86" i="22"/>
  <c r="O76" i="22"/>
  <c r="M77" i="22"/>
  <c r="M78" i="22"/>
  <c r="M79" i="22"/>
  <c r="M80" i="22"/>
  <c r="M81" i="22"/>
  <c r="M82" i="22"/>
  <c r="M83" i="22"/>
  <c r="M84" i="22"/>
  <c r="M85" i="22"/>
  <c r="M86" i="22"/>
  <c r="M87" i="22"/>
  <c r="M88" i="22"/>
  <c r="M89" i="22"/>
  <c r="M90" i="22"/>
  <c r="M91" i="22"/>
  <c r="M92" i="22"/>
  <c r="M93" i="22"/>
  <c r="M76" i="22"/>
  <c r="K77" i="22"/>
  <c r="K78" i="22"/>
  <c r="K79" i="22"/>
  <c r="K80" i="22"/>
  <c r="K81" i="22"/>
  <c r="K82" i="22"/>
  <c r="K83" i="22"/>
  <c r="K84" i="22"/>
  <c r="K85" i="22"/>
  <c r="K86" i="22"/>
  <c r="K87" i="22"/>
  <c r="K88" i="22"/>
  <c r="K89" i="22"/>
  <c r="K90" i="22"/>
  <c r="K91" i="22"/>
  <c r="K92" i="22"/>
  <c r="K93" i="22"/>
  <c r="K94" i="22"/>
  <c r="K95" i="22"/>
  <c r="K76" i="22"/>
  <c r="I77" i="22"/>
  <c r="I78" i="22"/>
  <c r="I79" i="22"/>
  <c r="I80" i="22"/>
  <c r="I81" i="22"/>
  <c r="I82" i="22"/>
  <c r="I83" i="22"/>
  <c r="I84" i="22"/>
  <c r="I85" i="22"/>
  <c r="I76" i="22"/>
  <c r="G77" i="22"/>
  <c r="G78" i="22"/>
  <c r="G79" i="22"/>
  <c r="G80" i="22"/>
  <c r="G81" i="22"/>
  <c r="G82" i="22"/>
  <c r="G83" i="22"/>
  <c r="G84" i="22"/>
  <c r="G85" i="22"/>
  <c r="G86" i="22"/>
  <c r="G87" i="22"/>
  <c r="G88" i="22"/>
  <c r="G89" i="22"/>
  <c r="G90" i="22"/>
  <c r="G91" i="22"/>
  <c r="G92" i="22"/>
  <c r="G93" i="22"/>
  <c r="G94" i="22"/>
  <c r="G95" i="22"/>
  <c r="G76" i="22"/>
  <c r="Q71" i="22" l="1"/>
  <c r="Q70" i="22"/>
  <c r="Q66" i="22"/>
  <c r="Q68" i="22"/>
  <c r="Q67" i="22"/>
  <c r="Q72" i="22"/>
  <c r="M70" i="22"/>
  <c r="Q69" i="22"/>
  <c r="O66" i="22"/>
  <c r="AK66" i="22"/>
  <c r="AE66" i="22"/>
  <c r="AK68" i="22"/>
  <c r="U70" i="22"/>
  <c r="K96" i="22"/>
  <c r="K69" i="22" s="1"/>
  <c r="U68" i="22"/>
  <c r="I71" i="22"/>
  <c r="U69" i="22"/>
  <c r="AM80" i="22"/>
  <c r="AM66" i="22" s="1"/>
  <c r="U67" i="22"/>
  <c r="AA84" i="22"/>
  <c r="AA69" i="22" s="1"/>
  <c r="AA66" i="22"/>
  <c r="M94" i="22"/>
  <c r="M67" i="22" s="1"/>
  <c r="Y84" i="22"/>
  <c r="Y71" i="22" s="1"/>
  <c r="AC89" i="22"/>
  <c r="AC67" i="22" s="1"/>
  <c r="S80" i="22"/>
  <c r="S67" i="22" s="1"/>
  <c r="Y66" i="22"/>
  <c r="AC66" i="22"/>
  <c r="U71" i="22"/>
  <c r="AG83" i="22"/>
  <c r="AG68" i="22" s="1"/>
  <c r="O87" i="22"/>
  <c r="W82" i="22"/>
  <c r="W66" i="22"/>
  <c r="AK67" i="22"/>
  <c r="I86" i="22"/>
  <c r="I70" i="22" s="1"/>
  <c r="I69" i="22"/>
  <c r="G96" i="22"/>
  <c r="G66" i="22" s="1"/>
  <c r="W67" i="22" l="1"/>
  <c r="W68" i="22"/>
  <c r="O71" i="22"/>
  <c r="O67" i="22"/>
  <c r="O68" i="22"/>
  <c r="S68" i="22"/>
  <c r="S69" i="22"/>
  <c r="W71" i="22"/>
  <c r="O70" i="22"/>
  <c r="I72" i="22"/>
  <c r="S66" i="22"/>
  <c r="AC68" i="22"/>
  <c r="AG67" i="22"/>
  <c r="O69" i="22"/>
  <c r="K66" i="22"/>
  <c r="K70" i="22"/>
  <c r="Y69" i="22"/>
  <c r="M69" i="22"/>
  <c r="M68" i="22"/>
  <c r="M71" i="22"/>
  <c r="M73" i="22"/>
  <c r="M72" i="22"/>
  <c r="Y70" i="22"/>
  <c r="I73" i="22"/>
  <c r="AC70" i="22"/>
  <c r="AG69" i="22"/>
  <c r="W70" i="22"/>
  <c r="AC69" i="22"/>
  <c r="AG66" i="22"/>
  <c r="Y68" i="22"/>
  <c r="M66" i="22"/>
  <c r="AA67" i="22"/>
  <c r="AA68" i="22"/>
  <c r="Y67" i="22"/>
  <c r="I67" i="22"/>
  <c r="W69" i="22"/>
  <c r="K68" i="22"/>
  <c r="K67" i="22"/>
  <c r="I68" i="22"/>
  <c r="I66" i="22"/>
  <c r="G69" i="22"/>
  <c r="G68" i="22"/>
  <c r="G71" i="22"/>
  <c r="G73" i="22"/>
  <c r="G67" i="22"/>
  <c r="G70" i="22"/>
  <c r="G72" i="22"/>
  <c r="B25" i="22" l="1"/>
  <c r="C25" i="22" s="1"/>
  <c r="C12" i="22" l="1"/>
  <c r="C5" i="22"/>
  <c r="C13" i="22"/>
  <c r="C6" i="22"/>
  <c r="C14" i="22"/>
  <c r="C7" i="22"/>
  <c r="C15" i="22"/>
  <c r="C8" i="22"/>
  <c r="C16" i="22"/>
  <c r="C9" i="22"/>
  <c r="C10" i="22"/>
  <c r="C11" i="22"/>
  <c r="C17" i="22"/>
  <c r="C18" i="22"/>
  <c r="C19" i="22"/>
  <c r="C20" i="22"/>
  <c r="C21" i="22"/>
  <c r="C22" i="22"/>
  <c r="C23" i="22"/>
  <c r="A67" i="15" l="1"/>
  <c r="G42" i="20"/>
  <c r="G93" i="20" l="1"/>
  <c r="F92" i="20"/>
  <c r="F91" i="20" s="1"/>
  <c r="G92" i="20"/>
  <c r="H92" i="20"/>
  <c r="I92" i="20"/>
  <c r="E92" i="20"/>
  <c r="E91" i="20" s="1"/>
  <c r="E93" i="20"/>
  <c r="G91" i="20" s="1"/>
  <c r="F89" i="20"/>
  <c r="G89" i="20"/>
  <c r="H89" i="20"/>
  <c r="I89" i="20"/>
  <c r="I88" i="20" s="1"/>
  <c r="E89" i="20"/>
  <c r="G90" i="20"/>
  <c r="E90" i="20"/>
  <c r="F83" i="20"/>
  <c r="G83" i="20"/>
  <c r="H83" i="20"/>
  <c r="I83" i="20"/>
  <c r="E83" i="20"/>
  <c r="G84" i="20"/>
  <c r="E84" i="20"/>
  <c r="F80" i="20"/>
  <c r="G80" i="20"/>
  <c r="H80" i="20"/>
  <c r="I80" i="20"/>
  <c r="E80" i="20"/>
  <c r="G81" i="20"/>
  <c r="E81" i="20"/>
  <c r="F77" i="20"/>
  <c r="G77" i="20"/>
  <c r="H77" i="20"/>
  <c r="I77" i="20"/>
  <c r="E77" i="20"/>
  <c r="G78" i="20"/>
  <c r="E78" i="20"/>
  <c r="F74" i="20"/>
  <c r="G74" i="20"/>
  <c r="H74" i="20"/>
  <c r="I74" i="20"/>
  <c r="E74" i="20"/>
  <c r="G75" i="20"/>
  <c r="E75" i="20"/>
  <c r="F71" i="20"/>
  <c r="G71" i="20"/>
  <c r="H71" i="20"/>
  <c r="I71" i="20"/>
  <c r="E71" i="20"/>
  <c r="G72" i="20"/>
  <c r="E72" i="20"/>
  <c r="F68" i="20"/>
  <c r="G68" i="20"/>
  <c r="H68" i="20"/>
  <c r="I68" i="20"/>
  <c r="E68" i="20"/>
  <c r="G69" i="20"/>
  <c r="E69" i="20"/>
  <c r="F65" i="20"/>
  <c r="G65" i="20"/>
  <c r="H65" i="20"/>
  <c r="I65" i="20"/>
  <c r="E65" i="20"/>
  <c r="G66" i="20"/>
  <c r="E66" i="20"/>
  <c r="F59" i="20"/>
  <c r="G59" i="20"/>
  <c r="H59" i="20"/>
  <c r="I59" i="20"/>
  <c r="E59" i="20"/>
  <c r="G60" i="20"/>
  <c r="E60" i="20"/>
  <c r="F56" i="20"/>
  <c r="G56" i="20"/>
  <c r="H56" i="20"/>
  <c r="I56" i="20"/>
  <c r="E56" i="20"/>
  <c r="G57" i="20"/>
  <c r="E57" i="20"/>
  <c r="F53" i="20"/>
  <c r="G53" i="20"/>
  <c r="H53" i="20"/>
  <c r="I53" i="20"/>
  <c r="E53" i="20"/>
  <c r="G54" i="20"/>
  <c r="E54" i="20"/>
  <c r="F50" i="20"/>
  <c r="G50" i="20"/>
  <c r="H50" i="20"/>
  <c r="I50" i="20"/>
  <c r="E50" i="20"/>
  <c r="G51" i="20"/>
  <c r="E51" i="20"/>
  <c r="F47" i="20"/>
  <c r="G47" i="20"/>
  <c r="H47" i="20"/>
  <c r="I47" i="20"/>
  <c r="E47" i="20"/>
  <c r="G48" i="20"/>
  <c r="E48" i="20"/>
  <c r="F44" i="20"/>
  <c r="G44" i="20"/>
  <c r="H44" i="20"/>
  <c r="I44" i="20"/>
  <c r="E44" i="20"/>
  <c r="G45" i="20"/>
  <c r="E45" i="20"/>
  <c r="F41" i="20"/>
  <c r="G41" i="20"/>
  <c r="H41" i="20"/>
  <c r="I41" i="20"/>
  <c r="E41" i="20"/>
  <c r="E42" i="20"/>
  <c r="C98" i="20"/>
  <c r="H28" i="20"/>
  <c r="H27" i="20"/>
  <c r="H26" i="20"/>
  <c r="E26" i="20"/>
  <c r="H25" i="20"/>
  <c r="E25" i="20"/>
  <c r="I21" i="20"/>
  <c r="G21" i="20"/>
  <c r="E21" i="20"/>
  <c r="I20" i="20"/>
  <c r="H20" i="20"/>
  <c r="G20" i="20"/>
  <c r="F20" i="20"/>
  <c r="E20" i="20"/>
  <c r="I19" i="20"/>
  <c r="H19" i="20"/>
  <c r="G19" i="20"/>
  <c r="F19" i="20"/>
  <c r="E19" i="20"/>
  <c r="I14" i="20"/>
  <c r="G14" i="20"/>
  <c r="E14" i="20"/>
  <c r="I13" i="20"/>
  <c r="H13" i="20"/>
  <c r="G13" i="20"/>
  <c r="F13" i="20"/>
  <c r="E13" i="20"/>
  <c r="H12" i="20"/>
  <c r="G12" i="20"/>
  <c r="F12" i="20"/>
  <c r="I7" i="20"/>
  <c r="G7" i="20"/>
  <c r="E7" i="20"/>
  <c r="I6" i="20"/>
  <c r="H6" i="20"/>
  <c r="G6" i="20"/>
  <c r="F6" i="20"/>
  <c r="E6" i="20"/>
  <c r="I5" i="20"/>
  <c r="H5" i="20"/>
  <c r="G5" i="20"/>
  <c r="F5" i="20"/>
  <c r="E5" i="20"/>
  <c r="H88" i="20" l="1"/>
  <c r="G88" i="20"/>
  <c r="F88" i="20"/>
  <c r="I91" i="20"/>
  <c r="H91" i="20"/>
  <c r="E88" i="20"/>
  <c r="E82" i="20"/>
  <c r="I82" i="20"/>
  <c r="H82" i="20"/>
  <c r="G82" i="20"/>
  <c r="F82" i="20"/>
  <c r="E79" i="20"/>
  <c r="I79" i="20"/>
  <c r="H79" i="20"/>
  <c r="G79" i="20"/>
  <c r="F79" i="20"/>
  <c r="E76" i="20"/>
  <c r="I76" i="20"/>
  <c r="H76" i="20"/>
  <c r="G76" i="20"/>
  <c r="F76" i="20"/>
  <c r="E73" i="20"/>
  <c r="I73" i="20"/>
  <c r="H73" i="20"/>
  <c r="G73" i="20"/>
  <c r="F73" i="20"/>
  <c r="E70" i="20"/>
  <c r="I70" i="20"/>
  <c r="H70" i="20"/>
  <c r="G70" i="20"/>
  <c r="F70" i="20"/>
  <c r="E67" i="20"/>
  <c r="I67" i="20"/>
  <c r="H67" i="20"/>
  <c r="G67" i="20"/>
  <c r="F67" i="20"/>
  <c r="E64" i="20"/>
  <c r="I64" i="20"/>
  <c r="H64" i="20"/>
  <c r="G64" i="20"/>
  <c r="F64" i="20"/>
  <c r="E58" i="20"/>
  <c r="I58" i="20"/>
  <c r="H58" i="20"/>
  <c r="I52" i="20"/>
  <c r="G58" i="20"/>
  <c r="F58" i="20"/>
  <c r="E52" i="20"/>
  <c r="H52" i="20"/>
  <c r="G52" i="20"/>
  <c r="E55" i="20"/>
  <c r="I55" i="20"/>
  <c r="H55" i="20"/>
  <c r="G55" i="20"/>
  <c r="F55" i="20"/>
  <c r="F52" i="20"/>
  <c r="E49" i="20"/>
  <c r="I49" i="20"/>
  <c r="H49" i="20"/>
  <c r="G49" i="20"/>
  <c r="F49" i="20"/>
  <c r="E46" i="20"/>
  <c r="I46" i="20"/>
  <c r="H46" i="20"/>
  <c r="G46" i="20"/>
  <c r="F46" i="20"/>
  <c r="E43" i="20"/>
  <c r="I43" i="20"/>
  <c r="H43" i="20"/>
  <c r="G43" i="20"/>
  <c r="F43" i="20"/>
  <c r="E40" i="20"/>
  <c r="I40" i="20"/>
  <c r="H40" i="20"/>
  <c r="G40" i="20"/>
  <c r="F40" i="20"/>
  <c r="H4" i="20"/>
  <c r="E18" i="20"/>
  <c r="I25" i="20"/>
  <c r="F18" i="20"/>
  <c r="G18" i="20"/>
  <c r="I4" i="20"/>
  <c r="H18" i="20"/>
  <c r="G11" i="20"/>
  <c r="I18" i="20"/>
  <c r="I26" i="20"/>
  <c r="I27" i="20"/>
  <c r="I28" i="20"/>
  <c r="H11" i="20"/>
  <c r="I11" i="20"/>
  <c r="E4" i="20"/>
  <c r="G4" i="20"/>
  <c r="F11" i="20"/>
  <c r="F4" i="20"/>
  <c r="G46" i="5"/>
  <c r="G21" i="10"/>
  <c r="S21" i="16"/>
  <c r="S20" i="16"/>
  <c r="S19" i="16"/>
  <c r="S16" i="16"/>
  <c r="S17" i="16"/>
  <c r="S18" i="16"/>
  <c r="S15" i="16"/>
  <c r="S14" i="16"/>
  <c r="S13" i="16"/>
  <c r="S9" i="16"/>
  <c r="S12" i="16"/>
  <c r="S11" i="16"/>
  <c r="S10" i="16"/>
  <c r="S8" i="16"/>
  <c r="S7" i="16"/>
  <c r="S6" i="16"/>
  <c r="R6" i="16"/>
  <c r="R28" i="16" s="1"/>
  <c r="E9" i="13"/>
  <c r="F9" i="13" s="1"/>
  <c r="H28" i="10"/>
  <c r="H27" i="10"/>
  <c r="H26" i="10"/>
  <c r="E26" i="10"/>
  <c r="H25" i="10"/>
  <c r="H30" i="10" s="1"/>
  <c r="E10" i="13"/>
  <c r="F10" i="13" s="1"/>
  <c r="D2" i="16"/>
  <c r="I26" i="10" l="1"/>
  <c r="I28" i="10"/>
  <c r="I27" i="10"/>
  <c r="I25" i="10"/>
  <c r="N43" i="16"/>
  <c r="N42" i="16"/>
  <c r="N40" i="16"/>
  <c r="N39" i="16"/>
  <c r="N38" i="16"/>
  <c r="L44" i="16"/>
  <c r="L43" i="16"/>
  <c r="L42" i="16"/>
  <c r="L41" i="16"/>
  <c r="L40" i="16"/>
  <c r="L39" i="16"/>
  <c r="L38" i="16"/>
  <c r="J22" i="15"/>
  <c r="J61" i="15"/>
  <c r="J52" i="15"/>
  <c r="H56" i="17"/>
  <c r="H50" i="17"/>
  <c r="H41" i="17"/>
  <c r="H67" i="18"/>
  <c r="H34" i="18"/>
  <c r="H46" i="18"/>
  <c r="I44" i="5" l="1"/>
  <c r="F3" i="3"/>
  <c r="V4" i="19"/>
  <c r="U4" i="19"/>
  <c r="T4" i="19"/>
  <c r="S4" i="19"/>
  <c r="R4" i="19"/>
  <c r="Q4" i="19"/>
  <c r="P4" i="19"/>
  <c r="O4" i="19"/>
  <c r="N4" i="19"/>
  <c r="M4" i="19"/>
  <c r="M3" i="19" s="1"/>
  <c r="L4" i="19"/>
  <c r="K4" i="19"/>
  <c r="J4" i="19"/>
  <c r="J3" i="19" s="1"/>
  <c r="I4" i="19"/>
  <c r="H4" i="19"/>
  <c r="G4" i="19"/>
  <c r="G5" i="19"/>
  <c r="G66" i="18"/>
  <c r="H66" i="18"/>
  <c r="I66" i="18"/>
  <c r="J66" i="18"/>
  <c r="K66" i="18"/>
  <c r="F66" i="18"/>
  <c r="J67" i="18"/>
  <c r="F67" i="18"/>
  <c r="G63" i="18"/>
  <c r="H63" i="18"/>
  <c r="I63" i="18"/>
  <c r="J63" i="18"/>
  <c r="K63" i="18"/>
  <c r="F63" i="18"/>
  <c r="J64" i="18"/>
  <c r="H64" i="18"/>
  <c r="F64" i="18"/>
  <c r="G60" i="18"/>
  <c r="H60" i="18"/>
  <c r="I60" i="18"/>
  <c r="J60" i="18"/>
  <c r="K60" i="18"/>
  <c r="F60" i="18"/>
  <c r="J58" i="18"/>
  <c r="J61" i="18"/>
  <c r="H61" i="18"/>
  <c r="F61" i="18"/>
  <c r="G57" i="18"/>
  <c r="H57" i="18"/>
  <c r="I57" i="18"/>
  <c r="J57" i="18"/>
  <c r="K57" i="18"/>
  <c r="F57" i="18"/>
  <c r="H58" i="18"/>
  <c r="F58" i="18"/>
  <c r="G54" i="18"/>
  <c r="H54" i="18"/>
  <c r="I54" i="18"/>
  <c r="J54" i="18"/>
  <c r="K54" i="18"/>
  <c r="F54" i="18"/>
  <c r="J55" i="18"/>
  <c r="H55" i="18"/>
  <c r="F55" i="18"/>
  <c r="G51" i="18"/>
  <c r="H51" i="18"/>
  <c r="I51" i="18"/>
  <c r="J51" i="18"/>
  <c r="K51" i="18"/>
  <c r="F51" i="18"/>
  <c r="J52" i="18"/>
  <c r="H52" i="18"/>
  <c r="F52" i="18"/>
  <c r="G48" i="18"/>
  <c r="H48" i="18"/>
  <c r="I48" i="18"/>
  <c r="J48" i="18"/>
  <c r="K48" i="18"/>
  <c r="F48" i="18"/>
  <c r="J49" i="18"/>
  <c r="H49" i="18"/>
  <c r="F49" i="18"/>
  <c r="G45" i="18"/>
  <c r="H45" i="18"/>
  <c r="I45" i="18"/>
  <c r="J45" i="18"/>
  <c r="K45" i="18"/>
  <c r="F45" i="18"/>
  <c r="J46" i="18"/>
  <c r="F46" i="18"/>
  <c r="G42" i="18"/>
  <c r="H42" i="18"/>
  <c r="I42" i="18"/>
  <c r="J42" i="18"/>
  <c r="K42" i="18"/>
  <c r="F42" i="18"/>
  <c r="J43" i="18"/>
  <c r="H43" i="18"/>
  <c r="F43" i="18"/>
  <c r="G39" i="18"/>
  <c r="H39" i="18"/>
  <c r="I39" i="18"/>
  <c r="J39" i="18"/>
  <c r="K39" i="18"/>
  <c r="F39" i="18"/>
  <c r="J40" i="18"/>
  <c r="H40" i="18"/>
  <c r="F40" i="18"/>
  <c r="G36" i="18"/>
  <c r="H36" i="18"/>
  <c r="I36" i="18"/>
  <c r="J36" i="18"/>
  <c r="K36" i="18"/>
  <c r="F36" i="18"/>
  <c r="J37" i="18"/>
  <c r="H37" i="18"/>
  <c r="F37" i="18"/>
  <c r="G33" i="18"/>
  <c r="H33" i="18"/>
  <c r="I33" i="18"/>
  <c r="J33" i="18"/>
  <c r="K33" i="18"/>
  <c r="F33" i="18"/>
  <c r="J34" i="18"/>
  <c r="F34" i="18"/>
  <c r="G30" i="18"/>
  <c r="H30" i="18"/>
  <c r="I30" i="18"/>
  <c r="J30" i="18"/>
  <c r="K30" i="18"/>
  <c r="F30" i="18"/>
  <c r="J31" i="18"/>
  <c r="H31" i="18"/>
  <c r="F31" i="18"/>
  <c r="G27" i="18"/>
  <c r="H27" i="18"/>
  <c r="I27" i="18"/>
  <c r="J27" i="18"/>
  <c r="K27" i="18"/>
  <c r="F27" i="18"/>
  <c r="J28" i="18"/>
  <c r="H28" i="18"/>
  <c r="F28" i="18"/>
  <c r="J25" i="18"/>
  <c r="G24" i="18"/>
  <c r="H24" i="18"/>
  <c r="I24" i="18"/>
  <c r="J24" i="18"/>
  <c r="K24" i="18"/>
  <c r="F24" i="18"/>
  <c r="H25" i="18"/>
  <c r="F25" i="18"/>
  <c r="G21" i="18"/>
  <c r="H21" i="18"/>
  <c r="I21" i="18"/>
  <c r="J21" i="18"/>
  <c r="K21" i="18"/>
  <c r="F21" i="18"/>
  <c r="J22" i="18"/>
  <c r="H22" i="18"/>
  <c r="F22" i="18"/>
  <c r="G18" i="18"/>
  <c r="H18" i="18"/>
  <c r="I18" i="18"/>
  <c r="J18" i="18"/>
  <c r="K18" i="18"/>
  <c r="F18" i="18"/>
  <c r="J19" i="18"/>
  <c r="H19" i="18"/>
  <c r="F19" i="18"/>
  <c r="G15" i="18"/>
  <c r="H15" i="18"/>
  <c r="I15" i="18"/>
  <c r="J15" i="18"/>
  <c r="K15" i="18"/>
  <c r="F15" i="18"/>
  <c r="J16" i="18"/>
  <c r="H16" i="18"/>
  <c r="F16" i="18"/>
  <c r="G7" i="18"/>
  <c r="H7" i="18"/>
  <c r="I7" i="18"/>
  <c r="J7" i="18"/>
  <c r="K7" i="18"/>
  <c r="F7" i="18"/>
  <c r="G8" i="18"/>
  <c r="H8" i="18"/>
  <c r="I8" i="18"/>
  <c r="J8" i="18"/>
  <c r="K8" i="18"/>
  <c r="F8" i="18"/>
  <c r="H9" i="18"/>
  <c r="F9" i="18"/>
  <c r="K3" i="19" l="1"/>
  <c r="L3" i="19"/>
  <c r="N3" i="19"/>
  <c r="V3" i="19"/>
  <c r="I3" i="19"/>
  <c r="Q3" i="19"/>
  <c r="H3" i="19"/>
  <c r="T3" i="19"/>
  <c r="U3" i="19"/>
  <c r="R3" i="19"/>
  <c r="S3" i="19"/>
  <c r="G3" i="19"/>
  <c r="O3" i="19"/>
  <c r="P3" i="19"/>
  <c r="F65" i="18"/>
  <c r="K65" i="18"/>
  <c r="J65" i="18"/>
  <c r="I65" i="18"/>
  <c r="H65" i="18"/>
  <c r="G65" i="18"/>
  <c r="F62" i="18"/>
  <c r="J50" i="18"/>
  <c r="K62" i="18"/>
  <c r="J62" i="18"/>
  <c r="I62" i="18"/>
  <c r="H62" i="18"/>
  <c r="G62" i="18"/>
  <c r="F59" i="18"/>
  <c r="K59" i="18"/>
  <c r="J59" i="18"/>
  <c r="I59" i="18"/>
  <c r="H59" i="18"/>
  <c r="G59" i="18"/>
  <c r="F56" i="18"/>
  <c r="K56" i="18"/>
  <c r="J56" i="18"/>
  <c r="I56" i="18"/>
  <c r="H56" i="18"/>
  <c r="G56" i="18"/>
  <c r="F53" i="18"/>
  <c r="K53" i="18"/>
  <c r="J53" i="18"/>
  <c r="I53" i="18"/>
  <c r="H53" i="18"/>
  <c r="G53" i="18"/>
  <c r="K50" i="18"/>
  <c r="F50" i="18"/>
  <c r="I50" i="18"/>
  <c r="H50" i="18"/>
  <c r="G50" i="18"/>
  <c r="F47" i="18"/>
  <c r="K47" i="18"/>
  <c r="J47" i="18"/>
  <c r="I47" i="18"/>
  <c r="H47" i="18"/>
  <c r="G47" i="18"/>
  <c r="F44" i="18"/>
  <c r="K44" i="18"/>
  <c r="J44" i="18"/>
  <c r="I44" i="18"/>
  <c r="H44" i="18"/>
  <c r="G44" i="18"/>
  <c r="F41" i="18"/>
  <c r="K41" i="18"/>
  <c r="J41" i="18"/>
  <c r="I41" i="18"/>
  <c r="H41" i="18"/>
  <c r="G41" i="18"/>
  <c r="F38" i="18"/>
  <c r="K38" i="18"/>
  <c r="J38" i="18"/>
  <c r="I38" i="18"/>
  <c r="H38" i="18"/>
  <c r="G38" i="18"/>
  <c r="F35" i="18"/>
  <c r="K35" i="18"/>
  <c r="J35" i="18"/>
  <c r="I35" i="18"/>
  <c r="H35" i="18"/>
  <c r="G35" i="18"/>
  <c r="F32" i="18"/>
  <c r="K32" i="18"/>
  <c r="J32" i="18"/>
  <c r="I32" i="18"/>
  <c r="H32" i="18"/>
  <c r="G32" i="18"/>
  <c r="F29" i="18"/>
  <c r="K29" i="18"/>
  <c r="J29" i="18"/>
  <c r="I29" i="18"/>
  <c r="H29" i="18"/>
  <c r="G29" i="18"/>
  <c r="F26" i="18"/>
  <c r="K26" i="18"/>
  <c r="J26" i="18"/>
  <c r="I26" i="18"/>
  <c r="H26" i="18"/>
  <c r="G26" i="18"/>
  <c r="F23" i="18"/>
  <c r="K23" i="18"/>
  <c r="J23" i="18"/>
  <c r="I23" i="18"/>
  <c r="F17" i="18"/>
  <c r="H23" i="18"/>
  <c r="G23" i="18"/>
  <c r="F20" i="18"/>
  <c r="K20" i="18"/>
  <c r="J20" i="18"/>
  <c r="I20" i="18"/>
  <c r="H20" i="18"/>
  <c r="G20" i="18"/>
  <c r="K17" i="18"/>
  <c r="J17" i="18"/>
  <c r="I17" i="18"/>
  <c r="H17" i="18"/>
  <c r="G17" i="18"/>
  <c r="F14" i="18"/>
  <c r="K14" i="18"/>
  <c r="J14" i="18"/>
  <c r="I14" i="18"/>
  <c r="H14" i="18"/>
  <c r="G14" i="18"/>
  <c r="H6" i="18"/>
  <c r="G6" i="18"/>
  <c r="F6" i="18"/>
  <c r="K6" i="18"/>
  <c r="J6" i="18"/>
  <c r="I6" i="18"/>
  <c r="G73" i="17"/>
  <c r="H73" i="17"/>
  <c r="I73" i="17"/>
  <c r="J73" i="17"/>
  <c r="J72" i="17" s="1"/>
  <c r="F73" i="17"/>
  <c r="F72" i="17" s="1"/>
  <c r="J74" i="17"/>
  <c r="H74" i="17"/>
  <c r="F74" i="17"/>
  <c r="G70" i="17"/>
  <c r="H70" i="17"/>
  <c r="I70" i="17"/>
  <c r="J70" i="17"/>
  <c r="F70" i="17"/>
  <c r="J71" i="17"/>
  <c r="H71" i="17"/>
  <c r="F71" i="17"/>
  <c r="G67" i="17"/>
  <c r="H67" i="17"/>
  <c r="I67" i="17"/>
  <c r="J67" i="17"/>
  <c r="F67" i="17"/>
  <c r="H68" i="17"/>
  <c r="J68" i="17"/>
  <c r="F68" i="17"/>
  <c r="G64" i="17"/>
  <c r="H64" i="17"/>
  <c r="I64" i="17"/>
  <c r="J64" i="17"/>
  <c r="J65" i="17"/>
  <c r="F64" i="17"/>
  <c r="H65" i="17"/>
  <c r="F65" i="17"/>
  <c r="G61" i="17"/>
  <c r="H61" i="17"/>
  <c r="I61" i="17"/>
  <c r="J61" i="17"/>
  <c r="F61" i="17"/>
  <c r="J62" i="17"/>
  <c r="H62" i="17"/>
  <c r="F62" i="17"/>
  <c r="G58" i="17"/>
  <c r="H58" i="17"/>
  <c r="I58" i="17"/>
  <c r="J58" i="17"/>
  <c r="F58" i="17"/>
  <c r="J59" i="17"/>
  <c r="H59" i="17"/>
  <c r="F59" i="17"/>
  <c r="G55" i="17"/>
  <c r="H55" i="17"/>
  <c r="I55" i="17"/>
  <c r="J55" i="17"/>
  <c r="F55" i="17"/>
  <c r="J56" i="17"/>
  <c r="F56" i="17"/>
  <c r="G52" i="17"/>
  <c r="H52" i="17"/>
  <c r="I52" i="17"/>
  <c r="J52" i="17"/>
  <c r="F52" i="17"/>
  <c r="J53" i="17"/>
  <c r="H53" i="17"/>
  <c r="F53" i="17"/>
  <c r="G49" i="17"/>
  <c r="H49" i="17"/>
  <c r="I49" i="17"/>
  <c r="J49" i="17"/>
  <c r="F49" i="17"/>
  <c r="J50" i="17"/>
  <c r="F50" i="17"/>
  <c r="G46" i="17"/>
  <c r="H46" i="17"/>
  <c r="I46" i="17"/>
  <c r="J46" i="17"/>
  <c r="F46" i="17"/>
  <c r="J47" i="17"/>
  <c r="H47" i="17"/>
  <c r="F47" i="17"/>
  <c r="G43" i="17"/>
  <c r="H43" i="17"/>
  <c r="I43" i="17"/>
  <c r="J43" i="17"/>
  <c r="F43" i="17"/>
  <c r="J44" i="17"/>
  <c r="H44" i="17"/>
  <c r="F44" i="17"/>
  <c r="G40" i="17"/>
  <c r="H40" i="17"/>
  <c r="I40" i="17"/>
  <c r="J40" i="17"/>
  <c r="F40" i="17"/>
  <c r="J41" i="17"/>
  <c r="F41" i="17"/>
  <c r="G37" i="17"/>
  <c r="H37" i="17"/>
  <c r="I37" i="17"/>
  <c r="J37" i="17"/>
  <c r="F37" i="17"/>
  <c r="J38" i="17"/>
  <c r="H38" i="17"/>
  <c r="F38" i="17"/>
  <c r="G34" i="17"/>
  <c r="H34" i="17"/>
  <c r="I34" i="17"/>
  <c r="J34" i="17"/>
  <c r="F34" i="17"/>
  <c r="H35" i="17"/>
  <c r="J35" i="17"/>
  <c r="F35" i="17"/>
  <c r="G31" i="17"/>
  <c r="H31" i="17"/>
  <c r="I31" i="17"/>
  <c r="J31" i="17"/>
  <c r="F31" i="17"/>
  <c r="H32" i="17"/>
  <c r="J32" i="17"/>
  <c r="F32" i="17"/>
  <c r="G28" i="17"/>
  <c r="H28" i="17"/>
  <c r="I28" i="17"/>
  <c r="J28" i="17"/>
  <c r="F28" i="17"/>
  <c r="H29" i="17"/>
  <c r="J29" i="17"/>
  <c r="F29" i="17"/>
  <c r="G25" i="17"/>
  <c r="H25" i="17"/>
  <c r="I25" i="17"/>
  <c r="J25" i="17"/>
  <c r="F25" i="17"/>
  <c r="H26" i="17"/>
  <c r="J26" i="17"/>
  <c r="F26" i="17"/>
  <c r="G22" i="17"/>
  <c r="H22" i="17"/>
  <c r="I22" i="17"/>
  <c r="J22" i="17"/>
  <c r="F22" i="17"/>
  <c r="H23" i="17"/>
  <c r="J23" i="17"/>
  <c r="F23" i="17"/>
  <c r="G19" i="17"/>
  <c r="H19" i="17"/>
  <c r="I19" i="17"/>
  <c r="J19" i="17"/>
  <c r="F19" i="17"/>
  <c r="H20" i="17"/>
  <c r="J20" i="17"/>
  <c r="F20" i="17"/>
  <c r="I72" i="17" l="1"/>
  <c r="H72" i="17"/>
  <c r="G72" i="17"/>
  <c r="F69" i="17"/>
  <c r="J69" i="17"/>
  <c r="I69" i="17"/>
  <c r="H69" i="17"/>
  <c r="G69" i="17"/>
  <c r="F66" i="17"/>
  <c r="J66" i="17"/>
  <c r="I66" i="17"/>
  <c r="H66" i="17"/>
  <c r="G66" i="17"/>
  <c r="I60" i="17"/>
  <c r="G60" i="17"/>
  <c r="F60" i="17"/>
  <c r="F63" i="17"/>
  <c r="J60" i="17"/>
  <c r="J63" i="17"/>
  <c r="H60" i="17"/>
  <c r="I63" i="17"/>
  <c r="H63" i="17"/>
  <c r="G63" i="17"/>
  <c r="F48" i="17"/>
  <c r="F54" i="17"/>
  <c r="F57" i="17"/>
  <c r="J54" i="17"/>
  <c r="J57" i="17"/>
  <c r="I54" i="17"/>
  <c r="I57" i="17"/>
  <c r="H54" i="17"/>
  <c r="H57" i="17"/>
  <c r="G54" i="17"/>
  <c r="G57" i="17"/>
  <c r="F51" i="17"/>
  <c r="J51" i="17"/>
  <c r="I51" i="17"/>
  <c r="H51" i="17"/>
  <c r="G51" i="17"/>
  <c r="J48" i="17"/>
  <c r="I48" i="17"/>
  <c r="H48" i="17"/>
  <c r="G48" i="17"/>
  <c r="F45" i="17"/>
  <c r="J45" i="17"/>
  <c r="I45" i="17"/>
  <c r="H45" i="17"/>
  <c r="G45" i="17"/>
  <c r="J24" i="17"/>
  <c r="G33" i="17"/>
  <c r="F42" i="17"/>
  <c r="J42" i="17"/>
  <c r="I42" i="17"/>
  <c r="H42" i="17"/>
  <c r="G42" i="17"/>
  <c r="F39" i="17"/>
  <c r="J39" i="17"/>
  <c r="I39" i="17"/>
  <c r="H39" i="17"/>
  <c r="G39" i="17"/>
  <c r="F36" i="17"/>
  <c r="J36" i="17"/>
  <c r="I36" i="17"/>
  <c r="H36" i="17"/>
  <c r="G36" i="17"/>
  <c r="J33" i="17"/>
  <c r="I30" i="17"/>
  <c r="I33" i="17"/>
  <c r="H33" i="17"/>
  <c r="H30" i="17"/>
  <c r="G30" i="17"/>
  <c r="F33" i="17"/>
  <c r="F30" i="17"/>
  <c r="J30" i="17"/>
  <c r="F27" i="17"/>
  <c r="J27" i="17"/>
  <c r="I27" i="17"/>
  <c r="H27" i="17"/>
  <c r="G27" i="17"/>
  <c r="G24" i="17"/>
  <c r="I24" i="17"/>
  <c r="H24" i="17"/>
  <c r="F24" i="17"/>
  <c r="F21" i="17"/>
  <c r="J21" i="17"/>
  <c r="I21" i="17"/>
  <c r="H21" i="17"/>
  <c r="G21" i="17"/>
  <c r="F18" i="17"/>
  <c r="J18" i="17"/>
  <c r="I18" i="17"/>
  <c r="H18" i="17"/>
  <c r="G18" i="17"/>
  <c r="G1806" i="15"/>
  <c r="G1805" i="15"/>
  <c r="G1804" i="15"/>
  <c r="G1803" i="15"/>
  <c r="G1800" i="15"/>
  <c r="G1799" i="15"/>
  <c r="G1795" i="15"/>
  <c r="G1793" i="15"/>
  <c r="G1792" i="15"/>
  <c r="G1791" i="15"/>
  <c r="G1790" i="15"/>
  <c r="G1789" i="15"/>
  <c r="G1788" i="15"/>
  <c r="G1787" i="15"/>
  <c r="G1779" i="15"/>
  <c r="G1778" i="15"/>
  <c r="G1777" i="15"/>
  <c r="G1776" i="15"/>
  <c r="G1775" i="15"/>
  <c r="G1772" i="15"/>
  <c r="G1771" i="15"/>
  <c r="G1770" i="15"/>
  <c r="G1769" i="15"/>
  <c r="G1768" i="15"/>
  <c r="G1767" i="15"/>
  <c r="G1766" i="15"/>
  <c r="G1765" i="15"/>
  <c r="G1764" i="15"/>
  <c r="G1763" i="15"/>
  <c r="G1762" i="15"/>
  <c r="G1761" i="15"/>
  <c r="G1760" i="15"/>
  <c r="G1759" i="15"/>
  <c r="G1757" i="15"/>
  <c r="G1756" i="15"/>
  <c r="G1755" i="15"/>
  <c r="G1753" i="15"/>
  <c r="G1752" i="15"/>
  <c r="G1751" i="15"/>
  <c r="G1750" i="15"/>
  <c r="G1748" i="15"/>
  <c r="G1747" i="15"/>
  <c r="G1746" i="15"/>
  <c r="G1745" i="15"/>
  <c r="G1744" i="15"/>
  <c r="G1743" i="15"/>
  <c r="G1742" i="15"/>
  <c r="G1741" i="15"/>
  <c r="G1740" i="15"/>
  <c r="G1739" i="15"/>
  <c r="G1738" i="15"/>
  <c r="G1737" i="15"/>
  <c r="G1736" i="15"/>
  <c r="G1735" i="15"/>
  <c r="G1734" i="15"/>
  <c r="G1733" i="15"/>
  <c r="G1732" i="15"/>
  <c r="G1731" i="15"/>
  <c r="G1730" i="15"/>
  <c r="G1729" i="15"/>
  <c r="G1728" i="15"/>
  <c r="G1727" i="15"/>
  <c r="G1726" i="15"/>
  <c r="G1725" i="15"/>
  <c r="G1724" i="15"/>
  <c r="G1723" i="15"/>
  <c r="G1722" i="15"/>
  <c r="G1721" i="15"/>
  <c r="G1720" i="15"/>
  <c r="G1719" i="15"/>
  <c r="G1718" i="15"/>
  <c r="G1717" i="15"/>
  <c r="G1716" i="15"/>
  <c r="G1715" i="15"/>
  <c r="G1714" i="15"/>
  <c r="G1713" i="15"/>
  <c r="G1712" i="15"/>
  <c r="G1711" i="15"/>
  <c r="G1710" i="15"/>
  <c r="G1709" i="15"/>
  <c r="G1708" i="15"/>
  <c r="G1707" i="15"/>
  <c r="G1706" i="15"/>
  <c r="G1705" i="15"/>
  <c r="G1704" i="15"/>
  <c r="G1703" i="15"/>
  <c r="G1700" i="15"/>
  <c r="G1699" i="15"/>
  <c r="G1698" i="15"/>
  <c r="G1696" i="15"/>
  <c r="G1695" i="15"/>
  <c r="G1691" i="15"/>
  <c r="G1690" i="15"/>
  <c r="G1689" i="15"/>
  <c r="G1688" i="15"/>
  <c r="G1687" i="15"/>
  <c r="G1686" i="15"/>
  <c r="G1685" i="15"/>
  <c r="G1684" i="15"/>
  <c r="G1683" i="15"/>
  <c r="G1682" i="15"/>
  <c r="G1681" i="15"/>
  <c r="G1680" i="15"/>
  <c r="G1679" i="15"/>
  <c r="G1678" i="15"/>
  <c r="G1677" i="15"/>
  <c r="G1676" i="15"/>
  <c r="G1675" i="15"/>
  <c r="G1674" i="15"/>
  <c r="G1673" i="15"/>
  <c r="G1672" i="15"/>
  <c r="G1671" i="15"/>
  <c r="G1670" i="15"/>
  <c r="G1669" i="15"/>
  <c r="G1668" i="15"/>
  <c r="G1667" i="15"/>
  <c r="G1666" i="15"/>
  <c r="G1664" i="15"/>
  <c r="G1663" i="15"/>
  <c r="G1662" i="15"/>
  <c r="G1661" i="15"/>
  <c r="G1655" i="15"/>
  <c r="G1654" i="15"/>
  <c r="G1653" i="15"/>
  <c r="G1651" i="15"/>
  <c r="G1650" i="15"/>
  <c r="G1649" i="15"/>
  <c r="G1648" i="15"/>
  <c r="G1647" i="15"/>
  <c r="G1646" i="15"/>
  <c r="G1645" i="15"/>
  <c r="G1643" i="15"/>
  <c r="G1642" i="15"/>
  <c r="G1641" i="15"/>
  <c r="G1640" i="15"/>
  <c r="G1639" i="15"/>
  <c r="G1638" i="15"/>
  <c r="G1637" i="15"/>
  <c r="G1636" i="15"/>
  <c r="G1634" i="15"/>
  <c r="G1633" i="15"/>
  <c r="G1632" i="15"/>
  <c r="G1631" i="15"/>
  <c r="G1630" i="15"/>
  <c r="G1629" i="15"/>
  <c r="G1627" i="15"/>
  <c r="G1626" i="15"/>
  <c r="G1625" i="15"/>
  <c r="G1624" i="15"/>
  <c r="G1623" i="15"/>
  <c r="G1622" i="15"/>
  <c r="G1621" i="15"/>
  <c r="G1620" i="15"/>
  <c r="G1617" i="15"/>
  <c r="G1616" i="15"/>
  <c r="G1615" i="15"/>
  <c r="G1614" i="15"/>
  <c r="G1613" i="15"/>
  <c r="G1612" i="15"/>
  <c r="G1610" i="15"/>
  <c r="G1609" i="15"/>
  <c r="G1606" i="15"/>
  <c r="G1605" i="15"/>
  <c r="G1604" i="15"/>
  <c r="G1601" i="15"/>
  <c r="G1600" i="15"/>
  <c r="G1589" i="15"/>
  <c r="G1588" i="15"/>
  <c r="G1587" i="15"/>
  <c r="G1586" i="15"/>
  <c r="G1585" i="15"/>
  <c r="G1584" i="15"/>
  <c r="Y1583" i="15"/>
  <c r="G1583" i="15"/>
  <c r="Y1582" i="15"/>
  <c r="G1582" i="15"/>
  <c r="Y1581" i="15"/>
  <c r="G1581" i="15"/>
  <c r="Y1580" i="15"/>
  <c r="G1580" i="15"/>
  <c r="G1578" i="15"/>
  <c r="G1577" i="15"/>
  <c r="G1576" i="15"/>
  <c r="G1575" i="15"/>
  <c r="G1574" i="15"/>
  <c r="G1573" i="15"/>
  <c r="G1571" i="15"/>
  <c r="G1570" i="15"/>
  <c r="G1569" i="15"/>
  <c r="G1568" i="15"/>
  <c r="G1566" i="15"/>
  <c r="G1565" i="15"/>
  <c r="G1564" i="15"/>
  <c r="G1563" i="15"/>
  <c r="G1562" i="15"/>
  <c r="G1561" i="15"/>
  <c r="G1560" i="15"/>
  <c r="G1559" i="15"/>
  <c r="G1558" i="15"/>
  <c r="G1557" i="15"/>
  <c r="G1556" i="15"/>
  <c r="G1555" i="15"/>
  <c r="G1554" i="15"/>
  <c r="G1553" i="15"/>
  <c r="G1552" i="15"/>
  <c r="G1551" i="15"/>
  <c r="G1550" i="15"/>
  <c r="G1548" i="15"/>
  <c r="G1547" i="15"/>
  <c r="G1546" i="15"/>
  <c r="G1545" i="15"/>
  <c r="G1544" i="15"/>
  <c r="G1543" i="15"/>
  <c r="G1540" i="15"/>
  <c r="G1533" i="15"/>
  <c r="G1532" i="15"/>
  <c r="G1531" i="15"/>
  <c r="G1530" i="15"/>
  <c r="G1529" i="15"/>
  <c r="G1528" i="15"/>
  <c r="G1527" i="15"/>
  <c r="G1526" i="15"/>
  <c r="G1525" i="15"/>
  <c r="G1524" i="15"/>
  <c r="G1523" i="15"/>
  <c r="G1522" i="15"/>
  <c r="G1521" i="15"/>
  <c r="G1520" i="15"/>
  <c r="G1519" i="15"/>
  <c r="G1518" i="15"/>
  <c r="G1517" i="15"/>
  <c r="G1516" i="15"/>
  <c r="G1515" i="15"/>
  <c r="G1514" i="15"/>
  <c r="G1513" i="15"/>
  <c r="G1512" i="15"/>
  <c r="G1511" i="15"/>
  <c r="G1510" i="15"/>
  <c r="G1509" i="15"/>
  <c r="G1508" i="15"/>
  <c r="G1507" i="15"/>
  <c r="G1506" i="15"/>
  <c r="G1505" i="15"/>
  <c r="G1504" i="15"/>
  <c r="G1500" i="15"/>
  <c r="G1493" i="15"/>
  <c r="G1492" i="15"/>
  <c r="G1491" i="15"/>
  <c r="G1490" i="15"/>
  <c r="G1488" i="15"/>
  <c r="G1487" i="15"/>
  <c r="G1486" i="15"/>
  <c r="G1485" i="15"/>
  <c r="G1483" i="15"/>
  <c r="G1482" i="15"/>
  <c r="G1481" i="15"/>
  <c r="G1480" i="15"/>
  <c r="G1479" i="15"/>
  <c r="G1478" i="15"/>
  <c r="G1477" i="15"/>
  <c r="G1476" i="15"/>
  <c r="G1475" i="15"/>
  <c r="G1474" i="15"/>
  <c r="G1473" i="15"/>
  <c r="G1472" i="15"/>
  <c r="G1471" i="15"/>
  <c r="G1470" i="15"/>
  <c r="G1469" i="15"/>
  <c r="G1467" i="15"/>
  <c r="G1466" i="15"/>
  <c r="G1465" i="15"/>
  <c r="G1462" i="15"/>
  <c r="G1461" i="15"/>
  <c r="G1459" i="15"/>
  <c r="G1458" i="15"/>
  <c r="G1457" i="15"/>
  <c r="G1456" i="15"/>
  <c r="G1455" i="15"/>
  <c r="G1454" i="15"/>
  <c r="G1451" i="15"/>
  <c r="G1450" i="15"/>
  <c r="G1449" i="15"/>
  <c r="G1448" i="15"/>
  <c r="G1447" i="15"/>
  <c r="G1443" i="15"/>
  <c r="G1439" i="15"/>
  <c r="G1437" i="15"/>
  <c r="G1436" i="15"/>
  <c r="G1435" i="15"/>
  <c r="G1433" i="15"/>
  <c r="G1432" i="15"/>
  <c r="G1431" i="15"/>
  <c r="G1430" i="15"/>
  <c r="G1429" i="15"/>
  <c r="G1428" i="15"/>
  <c r="G1427" i="15"/>
  <c r="G1426" i="15"/>
  <c r="G1423" i="15"/>
  <c r="G1422" i="15"/>
  <c r="G1421" i="15"/>
  <c r="G1420" i="15"/>
  <c r="G1419" i="15"/>
  <c r="G1418" i="15"/>
  <c r="G1417" i="15"/>
  <c r="G1416" i="15"/>
  <c r="G1414" i="15"/>
  <c r="G1413" i="15"/>
  <c r="G1412" i="15"/>
  <c r="G1411" i="15"/>
  <c r="G1410" i="15"/>
  <c r="G1409" i="15"/>
  <c r="G1407" i="15"/>
  <c r="G1406" i="15"/>
  <c r="G1405" i="15"/>
  <c r="G1404" i="15"/>
  <c r="G1403" i="15"/>
  <c r="G1402" i="15"/>
  <c r="G1401" i="15"/>
  <c r="G1400" i="15"/>
  <c r="G1399" i="15"/>
  <c r="G1398" i="15"/>
  <c r="G1397" i="15"/>
  <c r="G1396" i="15"/>
  <c r="G1395" i="15"/>
  <c r="G1394" i="15"/>
  <c r="G1393" i="15"/>
  <c r="G1392" i="15"/>
  <c r="G1391" i="15"/>
  <c r="G1390" i="15"/>
  <c r="G1389" i="15"/>
  <c r="G1388" i="15"/>
  <c r="G1384" i="15"/>
  <c r="G1383" i="15"/>
  <c r="G1379" i="15"/>
  <c r="G1375" i="15"/>
  <c r="G1373" i="15"/>
  <c r="G1372" i="15"/>
  <c r="G1371" i="15"/>
  <c r="G1370" i="15"/>
  <c r="G1369" i="15"/>
  <c r="G1368" i="15"/>
  <c r="G1367" i="15"/>
  <c r="G1366" i="15"/>
  <c r="G1365" i="15"/>
  <c r="G1363" i="15"/>
  <c r="G1362" i="15"/>
  <c r="G1361" i="15"/>
  <c r="G1360" i="15"/>
  <c r="G1359" i="15"/>
  <c r="G1358" i="15"/>
  <c r="G1356" i="15"/>
  <c r="G1355" i="15"/>
  <c r="G1354" i="15"/>
  <c r="G1353" i="15"/>
  <c r="G1352" i="15"/>
  <c r="G1349" i="15"/>
  <c r="G1348" i="15"/>
  <c r="G1347" i="15"/>
  <c r="G1346" i="15"/>
  <c r="G1344" i="15"/>
  <c r="G1343" i="15"/>
  <c r="G1342" i="15"/>
  <c r="G1341" i="15"/>
  <c r="G1340" i="15"/>
  <c r="G1339" i="15"/>
  <c r="G1338" i="15"/>
  <c r="G1337" i="15"/>
  <c r="G1336" i="15"/>
  <c r="G1335" i="15"/>
  <c r="G1334" i="15"/>
  <c r="G1333" i="15"/>
  <c r="G1332" i="15"/>
  <c r="G1331" i="15"/>
  <c r="G1330" i="15"/>
  <c r="G1329" i="15"/>
  <c r="G1328" i="15"/>
  <c r="G1327" i="15"/>
  <c r="G1325" i="15"/>
  <c r="G1324" i="15"/>
  <c r="G1323" i="15"/>
  <c r="G1322" i="15"/>
  <c r="G1321" i="15"/>
  <c r="G1320" i="15"/>
  <c r="G1319" i="15"/>
  <c r="G1318" i="15"/>
  <c r="G1317" i="15"/>
  <c r="G1315" i="15"/>
  <c r="G1314" i="15"/>
  <c r="G1313" i="15"/>
  <c r="G1312" i="15"/>
  <c r="G1311" i="15"/>
  <c r="G1310" i="15"/>
  <c r="G1308" i="15"/>
  <c r="G1307" i="15"/>
  <c r="G1306" i="15"/>
  <c r="G1305" i="15"/>
  <c r="G1304" i="15"/>
  <c r="G1303" i="15"/>
  <c r="G1302" i="15"/>
  <c r="G1301" i="15"/>
  <c r="G1300" i="15"/>
  <c r="G1299" i="15"/>
  <c r="G1298" i="15"/>
  <c r="G1297" i="15"/>
  <c r="G1296" i="15"/>
  <c r="G1295" i="15"/>
  <c r="G1294" i="15"/>
  <c r="G1293" i="15"/>
  <c r="G1292" i="15"/>
  <c r="G1291" i="15"/>
  <c r="G1290" i="15"/>
  <c r="G1289" i="15"/>
  <c r="G1287" i="15"/>
  <c r="G1286" i="15"/>
  <c r="G1285" i="15"/>
  <c r="G1284" i="15"/>
  <c r="G1283" i="15"/>
  <c r="G1282" i="15"/>
  <c r="G1281" i="15"/>
  <c r="G1280" i="15"/>
  <c r="G1279" i="15"/>
  <c r="G1278" i="15"/>
  <c r="G1277" i="15"/>
  <c r="G1275" i="15"/>
  <c r="G1274" i="15"/>
  <c r="G1273" i="15"/>
  <c r="G1269" i="15"/>
  <c r="G1268" i="15"/>
  <c r="G1267" i="15"/>
  <c r="G1246" i="15"/>
  <c r="G1244" i="15"/>
  <c r="G1243" i="15"/>
  <c r="G1242" i="15"/>
  <c r="G1241" i="15"/>
  <c r="G1240" i="15"/>
  <c r="G1239" i="15"/>
  <c r="G1235" i="15"/>
  <c r="G1233" i="15"/>
  <c r="G1232" i="15"/>
  <c r="G1231" i="15"/>
  <c r="G1230" i="15"/>
  <c r="G1229" i="15"/>
  <c r="G1228" i="15"/>
  <c r="G1227" i="15"/>
  <c r="G1226" i="15"/>
  <c r="G1225" i="15"/>
  <c r="G1224" i="15"/>
  <c r="G1223" i="15"/>
  <c r="G1222" i="15"/>
  <c r="G1221" i="15"/>
  <c r="G1220" i="15"/>
  <c r="G1219" i="15"/>
  <c r="G1218" i="15"/>
  <c r="G1217" i="15"/>
  <c r="G1216" i="15"/>
  <c r="G1215" i="15"/>
  <c r="G1214" i="15"/>
  <c r="G1213" i="15"/>
  <c r="G1210" i="15"/>
  <c r="G1209" i="15"/>
  <c r="G1208" i="15"/>
  <c r="G1207" i="15"/>
  <c r="G1201" i="15"/>
  <c r="G1200" i="15"/>
  <c r="G1199" i="15"/>
  <c r="G1198" i="15"/>
  <c r="G1197" i="15"/>
  <c r="G1196" i="15"/>
  <c r="G1195" i="15"/>
  <c r="G1194" i="15"/>
  <c r="G1193" i="15"/>
  <c r="G1192" i="15"/>
  <c r="G1190" i="15"/>
  <c r="G1189" i="15"/>
  <c r="G1188" i="15"/>
  <c r="G1186" i="15"/>
  <c r="G1185" i="15"/>
  <c r="G1184" i="15"/>
  <c r="G1183" i="15"/>
  <c r="G1182" i="15"/>
  <c r="G1181" i="15"/>
  <c r="G1180" i="15"/>
  <c r="G1179" i="15"/>
  <c r="G1178" i="15"/>
  <c r="G1177" i="15"/>
  <c r="G1176" i="15"/>
  <c r="G1175" i="15"/>
  <c r="G1173" i="15"/>
  <c r="G1172" i="15"/>
  <c r="G1171" i="15"/>
  <c r="G1170" i="15"/>
  <c r="G1169" i="15"/>
  <c r="G1168" i="15"/>
  <c r="G1167" i="15"/>
  <c r="G1166" i="15"/>
  <c r="G1165" i="15"/>
  <c r="G1164" i="15"/>
  <c r="G1163" i="15"/>
  <c r="G1162" i="15"/>
  <c r="G1161" i="15"/>
  <c r="G1160" i="15"/>
  <c r="G1158" i="15"/>
  <c r="G1157" i="15"/>
  <c r="G1156" i="15"/>
  <c r="G1155" i="15"/>
  <c r="G1154" i="15"/>
  <c r="G1153" i="15"/>
  <c r="G1152" i="15"/>
  <c r="G1151" i="15"/>
  <c r="G1150" i="15"/>
  <c r="G1149" i="15"/>
  <c r="G1148" i="15"/>
  <c r="G1147" i="15"/>
  <c r="G1146" i="15"/>
  <c r="G1145" i="15"/>
  <c r="G1143" i="15"/>
  <c r="G1142" i="15"/>
  <c r="G1141" i="15"/>
  <c r="G1139" i="15"/>
  <c r="G1134" i="15"/>
  <c r="G1133" i="15"/>
  <c r="G1132" i="15"/>
  <c r="G1131" i="15"/>
  <c r="G1130" i="15"/>
  <c r="G1128" i="15"/>
  <c r="G1127" i="15"/>
  <c r="G1126" i="15"/>
  <c r="G1125" i="15"/>
  <c r="G1124" i="15"/>
  <c r="G1123" i="15"/>
  <c r="G1122" i="15"/>
  <c r="G1121" i="15"/>
  <c r="G1120" i="15"/>
  <c r="G1119" i="15"/>
  <c r="G1118" i="15"/>
  <c r="G1117" i="15"/>
  <c r="G1115" i="15"/>
  <c r="G1114" i="15"/>
  <c r="G1113" i="15"/>
  <c r="G1112" i="15"/>
  <c r="G1111" i="15"/>
  <c r="G1110" i="15"/>
  <c r="G1109" i="15"/>
  <c r="G1108" i="15"/>
  <c r="G1107" i="15"/>
  <c r="G1106" i="15"/>
  <c r="G1105" i="15"/>
  <c r="G1104" i="15"/>
  <c r="G1103" i="15"/>
  <c r="G1102" i="15"/>
  <c r="G1101" i="15"/>
  <c r="G1100" i="15"/>
  <c r="G1099" i="15"/>
  <c r="G1098" i="15"/>
  <c r="G1097" i="15"/>
  <c r="G1096" i="15"/>
  <c r="G1095" i="15"/>
  <c r="G1094" i="15"/>
  <c r="G1093" i="15"/>
  <c r="G1092" i="15"/>
  <c r="G1089" i="15"/>
  <c r="G1088" i="15"/>
  <c r="G1087" i="15"/>
  <c r="G1084" i="15"/>
  <c r="G1083" i="15"/>
  <c r="G1081" i="15"/>
  <c r="G1080" i="15"/>
  <c r="G1079" i="15"/>
  <c r="G1078" i="15"/>
  <c r="G1077" i="15"/>
  <c r="G1076" i="15"/>
  <c r="G1075" i="15"/>
  <c r="G1074" i="15"/>
  <c r="G1073" i="15"/>
  <c r="G1071" i="15"/>
  <c r="G1070" i="15"/>
  <c r="G1069" i="15"/>
  <c r="G1068" i="15"/>
  <c r="G1064" i="15"/>
  <c r="G1061" i="15"/>
  <c r="G1060" i="15"/>
  <c r="G1058" i="15"/>
  <c r="G1057" i="15"/>
  <c r="G1056" i="15"/>
  <c r="G1055" i="15"/>
  <c r="G1054" i="15"/>
  <c r="G1053" i="15"/>
  <c r="G1051" i="15"/>
  <c r="G1050" i="15"/>
  <c r="G1049" i="15"/>
  <c r="G1048" i="15"/>
  <c r="G1046" i="15"/>
  <c r="G1045" i="15"/>
  <c r="G1044" i="15"/>
  <c r="G1043" i="15"/>
  <c r="G1041" i="15"/>
  <c r="G1040" i="15"/>
  <c r="G1039" i="15"/>
  <c r="G1038" i="15"/>
  <c r="G1037" i="15"/>
  <c r="G1033" i="15"/>
  <c r="G1031" i="15"/>
  <c r="G1030" i="15"/>
  <c r="G1029" i="15"/>
  <c r="G1028" i="15"/>
  <c r="G1027" i="15"/>
  <c r="G1026" i="15"/>
  <c r="G1025" i="15"/>
  <c r="G1024" i="15"/>
  <c r="G1023" i="15"/>
  <c r="G1022" i="15"/>
  <c r="G1021" i="15"/>
  <c r="G1020" i="15"/>
  <c r="G1019" i="15"/>
  <c r="G1018" i="15"/>
  <c r="G1017" i="15"/>
  <c r="G1016" i="15"/>
  <c r="G1015" i="15"/>
  <c r="G1014" i="15"/>
  <c r="G1013" i="15"/>
  <c r="G1012" i="15"/>
  <c r="G1011" i="15"/>
  <c r="G1010" i="15"/>
  <c r="G1009" i="15"/>
  <c r="G1008" i="15"/>
  <c r="G1006" i="15"/>
  <c r="G1005" i="15"/>
  <c r="G1004" i="15"/>
  <c r="G1003" i="15"/>
  <c r="G1002" i="15"/>
  <c r="G1001" i="15"/>
  <c r="G1000" i="15"/>
  <c r="G999" i="15"/>
  <c r="G998" i="15"/>
  <c r="G997" i="15"/>
  <c r="G996" i="15"/>
  <c r="G995" i="15"/>
  <c r="G994" i="15"/>
  <c r="G993" i="15"/>
  <c r="G992" i="15"/>
  <c r="G991" i="15"/>
  <c r="G990" i="15"/>
  <c r="G989" i="15"/>
  <c r="G988" i="15"/>
  <c r="G987" i="15"/>
  <c r="G986" i="15"/>
  <c r="G985" i="15"/>
  <c r="G984" i="15"/>
  <c r="G983" i="15"/>
  <c r="G982" i="15"/>
  <c r="G981" i="15"/>
  <c r="G980" i="15"/>
  <c r="G979" i="15"/>
  <c r="G978" i="15"/>
  <c r="G977" i="15"/>
  <c r="G970" i="15"/>
  <c r="G969" i="15"/>
  <c r="G968" i="15"/>
  <c r="G967" i="15"/>
  <c r="G966" i="15"/>
  <c r="G965" i="15"/>
  <c r="G964" i="15"/>
  <c r="G963" i="15"/>
  <c r="G962" i="15"/>
  <c r="G961" i="15"/>
  <c r="G960" i="15"/>
  <c r="G959" i="15"/>
  <c r="G958" i="15"/>
  <c r="G957" i="15"/>
  <c r="G956" i="15"/>
  <c r="G955" i="15"/>
  <c r="G954" i="15"/>
  <c r="G953" i="15"/>
  <c r="G952" i="15"/>
  <c r="G951" i="15"/>
  <c r="G950" i="15"/>
  <c r="G948" i="15"/>
  <c r="G947" i="15"/>
  <c r="G946" i="15"/>
  <c r="G945" i="15"/>
  <c r="G944" i="15"/>
  <c r="G943" i="15"/>
  <c r="G942" i="15"/>
  <c r="G941" i="15"/>
  <c r="G940" i="15"/>
  <c r="G938" i="15"/>
  <c r="G937" i="15"/>
  <c r="G936" i="15"/>
  <c r="G935" i="15"/>
  <c r="G934" i="15"/>
  <c r="G933" i="15"/>
  <c r="G932" i="15"/>
  <c r="G931" i="15"/>
  <c r="G930" i="15"/>
  <c r="G926" i="15"/>
  <c r="G924" i="15"/>
  <c r="G923" i="15"/>
  <c r="G922" i="15"/>
  <c r="G919" i="15"/>
  <c r="G918" i="15"/>
  <c r="G917" i="15"/>
  <c r="G916" i="15"/>
  <c r="G915" i="15"/>
  <c r="G913" i="15"/>
  <c r="G912" i="15"/>
  <c r="G911" i="15"/>
  <c r="G910" i="15"/>
  <c r="G909" i="15"/>
  <c r="G908" i="15"/>
  <c r="Y907" i="15"/>
  <c r="Y906" i="15"/>
  <c r="Y905" i="15"/>
  <c r="Y904" i="15"/>
  <c r="G904" i="15"/>
  <c r="Y903" i="15"/>
  <c r="Y902" i="15"/>
  <c r="Y901" i="15"/>
  <c r="G901" i="15"/>
  <c r="Y900" i="15"/>
  <c r="G900" i="15"/>
  <c r="Y899" i="15"/>
  <c r="G899" i="15"/>
  <c r="Y898" i="15"/>
  <c r="G898" i="15"/>
  <c r="Y897" i="15"/>
  <c r="G897" i="15"/>
  <c r="Y895" i="15"/>
  <c r="G895" i="15"/>
  <c r="Y894" i="15"/>
  <c r="G894" i="15"/>
  <c r="Y893" i="15"/>
  <c r="G893" i="15"/>
  <c r="Y892" i="15"/>
  <c r="G892" i="15"/>
  <c r="Y891" i="15"/>
  <c r="G891" i="15"/>
  <c r="Y890" i="15"/>
  <c r="G890" i="15"/>
  <c r="Y889" i="15"/>
  <c r="G889" i="15"/>
  <c r="Y888" i="15"/>
  <c r="G888" i="15"/>
  <c r="Y887" i="15"/>
  <c r="G887" i="15"/>
  <c r="Y886" i="15"/>
  <c r="G886" i="15"/>
  <c r="Y885" i="15"/>
  <c r="Y884" i="15"/>
  <c r="Y883" i="15"/>
  <c r="G883" i="15"/>
  <c r="Y882" i="15"/>
  <c r="G882" i="15"/>
  <c r="Y881" i="15"/>
  <c r="G881" i="15"/>
  <c r="Y880" i="15"/>
  <c r="G880" i="15"/>
  <c r="Y879" i="15"/>
  <c r="G879" i="15"/>
  <c r="Y878" i="15"/>
  <c r="Y877" i="15"/>
  <c r="Y876" i="15"/>
  <c r="G876" i="15"/>
  <c r="Y875" i="15"/>
  <c r="G875" i="15"/>
  <c r="Y874" i="15"/>
  <c r="G874" i="15"/>
  <c r="Y873" i="15"/>
  <c r="G873" i="15"/>
  <c r="Y872" i="15"/>
  <c r="Y871" i="15"/>
  <c r="Y870" i="15"/>
  <c r="G870" i="15"/>
  <c r="Y869" i="15"/>
  <c r="G869" i="15"/>
  <c r="Y868" i="15"/>
  <c r="Y867" i="15"/>
  <c r="Y866" i="15"/>
  <c r="Y865" i="15"/>
  <c r="G865" i="15"/>
  <c r="Y864" i="15"/>
  <c r="G864" i="15"/>
  <c r="Y863" i="15"/>
  <c r="Y862" i="15"/>
  <c r="G862" i="15"/>
  <c r="G861" i="15"/>
  <c r="G860" i="15"/>
  <c r="G859" i="15"/>
  <c r="Y858" i="15"/>
  <c r="G858" i="15"/>
  <c r="Y857" i="15"/>
  <c r="G857" i="15"/>
  <c r="Y856" i="15"/>
  <c r="G856" i="15"/>
  <c r="Y855" i="15"/>
  <c r="G855" i="15"/>
  <c r="Y854" i="15"/>
  <c r="G854" i="15"/>
  <c r="Y853" i="15"/>
  <c r="G853" i="15"/>
  <c r="Y852" i="15"/>
  <c r="G852" i="15"/>
  <c r="Y851" i="15"/>
  <c r="G851" i="15"/>
  <c r="Y850" i="15"/>
  <c r="G850" i="15"/>
  <c r="Y849" i="15"/>
  <c r="G849" i="15"/>
  <c r="G848" i="15"/>
  <c r="Y847" i="15"/>
  <c r="G847" i="15"/>
  <c r="Y846" i="15"/>
  <c r="G846" i="15"/>
  <c r="G845" i="15"/>
  <c r="Y844" i="15"/>
  <c r="G844" i="15"/>
  <c r="Y843" i="15"/>
  <c r="G843" i="15"/>
  <c r="Y842" i="15"/>
  <c r="G842" i="15"/>
  <c r="Y841" i="15"/>
  <c r="G841" i="15"/>
  <c r="Y840" i="15"/>
  <c r="Y839" i="15"/>
  <c r="G839" i="15"/>
  <c r="Y838" i="15"/>
  <c r="G838" i="15"/>
  <c r="Y837" i="15"/>
  <c r="G837" i="15"/>
  <c r="Y836" i="15"/>
  <c r="G836" i="15"/>
  <c r="Y835" i="15"/>
  <c r="G835" i="15"/>
  <c r="Y834" i="15"/>
  <c r="G834" i="15"/>
  <c r="Y833" i="15"/>
  <c r="G833" i="15"/>
  <c r="Y832" i="15"/>
  <c r="G832" i="15"/>
  <c r="Y831" i="15"/>
  <c r="G831" i="15"/>
  <c r="Y830" i="15"/>
  <c r="Y829" i="15"/>
  <c r="G829" i="15"/>
  <c r="Y828" i="15"/>
  <c r="Y827" i="15"/>
  <c r="G827" i="15"/>
  <c r="Y826" i="15"/>
  <c r="G826" i="15"/>
  <c r="Y825" i="15"/>
  <c r="Y824" i="15"/>
  <c r="G824" i="15"/>
  <c r="Y823" i="15"/>
  <c r="G823" i="15"/>
  <c r="Y822" i="15"/>
  <c r="G822" i="15"/>
  <c r="Y821" i="15"/>
  <c r="G821" i="15"/>
  <c r="Y820" i="15"/>
  <c r="Y819" i="15"/>
  <c r="G819" i="15"/>
  <c r="Y818" i="15"/>
  <c r="G818" i="15"/>
  <c r="Y817" i="15"/>
  <c r="G817" i="15"/>
  <c r="Y816" i="15"/>
  <c r="G816" i="15"/>
  <c r="Y815" i="15"/>
  <c r="G815" i="15"/>
  <c r="Y814" i="15"/>
  <c r="G814" i="15"/>
  <c r="Y813" i="15"/>
  <c r="Y812" i="15"/>
  <c r="Y811" i="15"/>
  <c r="Y810" i="15"/>
  <c r="Y809" i="15"/>
  <c r="Y808" i="15"/>
  <c r="Y807" i="15"/>
  <c r="Y806" i="15"/>
  <c r="Y805" i="15"/>
  <c r="Y804" i="15"/>
  <c r="G804" i="15"/>
  <c r="Y803" i="15"/>
  <c r="G803" i="15"/>
  <c r="G802" i="15"/>
  <c r="G801" i="15"/>
  <c r="G800" i="15"/>
  <c r="G799" i="15"/>
  <c r="G798" i="15"/>
  <c r="G797" i="15"/>
  <c r="G796" i="15"/>
  <c r="G795" i="15"/>
  <c r="G794" i="15"/>
  <c r="G793" i="15"/>
  <c r="G792" i="15"/>
  <c r="G791" i="15"/>
  <c r="G790" i="15"/>
  <c r="G789" i="15"/>
  <c r="G788" i="15"/>
  <c r="G784" i="15"/>
  <c r="G783" i="15"/>
  <c r="G781" i="15"/>
  <c r="G780" i="15"/>
  <c r="G779" i="15"/>
  <c r="G778" i="15"/>
  <c r="G777" i="15"/>
  <c r="G776" i="15"/>
  <c r="G775" i="15"/>
  <c r="G774" i="15"/>
  <c r="G773" i="15"/>
  <c r="G772" i="15"/>
  <c r="G771" i="15"/>
  <c r="G770" i="15"/>
  <c r="G769" i="15"/>
  <c r="G768" i="15"/>
  <c r="G767" i="15"/>
  <c r="G763" i="15"/>
  <c r="G761" i="15"/>
  <c r="G760" i="15"/>
  <c r="G759" i="15"/>
  <c r="G758" i="15"/>
  <c r="G757" i="15"/>
  <c r="G756" i="15"/>
  <c r="G753" i="15"/>
  <c r="G752" i="15"/>
  <c r="G751" i="15"/>
  <c r="G750" i="15"/>
  <c r="G749" i="15"/>
  <c r="G747" i="15"/>
  <c r="G746" i="15"/>
  <c r="G745" i="15"/>
  <c r="G744" i="15"/>
  <c r="G743" i="15"/>
  <c r="G742" i="15"/>
  <c r="G741" i="15"/>
  <c r="G740" i="15"/>
  <c r="G739" i="15"/>
  <c r="G738" i="15"/>
  <c r="G737" i="15"/>
  <c r="G736" i="15"/>
  <c r="G735" i="15"/>
  <c r="G734" i="15"/>
  <c r="G733" i="15"/>
  <c r="G732" i="15"/>
  <c r="G731" i="15"/>
  <c r="G730" i="15"/>
  <c r="G729" i="15"/>
  <c r="G728" i="15"/>
  <c r="G727" i="15"/>
  <c r="G726" i="15"/>
  <c r="G725" i="15"/>
  <c r="G724" i="15"/>
  <c r="G723" i="15"/>
  <c r="G722" i="15"/>
  <c r="G721" i="15"/>
  <c r="G720" i="15"/>
  <c r="G719" i="15"/>
  <c r="G718" i="15"/>
  <c r="G717" i="15"/>
  <c r="G716" i="15"/>
  <c r="G715" i="15"/>
  <c r="G714" i="15"/>
  <c r="G713" i="15"/>
  <c r="G711" i="15"/>
  <c r="G710" i="15"/>
  <c r="G709" i="15"/>
  <c r="G708" i="15"/>
  <c r="G707" i="15"/>
  <c r="G706" i="15"/>
  <c r="G705" i="15"/>
  <c r="G704" i="15"/>
  <c r="G703" i="15"/>
  <c r="G702" i="15"/>
  <c r="G701" i="15"/>
  <c r="G699" i="15"/>
  <c r="G698" i="15"/>
  <c r="G697" i="15"/>
  <c r="G696" i="15"/>
  <c r="G695" i="15"/>
  <c r="G694" i="15"/>
  <c r="G693" i="15"/>
  <c r="G692" i="15"/>
  <c r="G691" i="15"/>
  <c r="G690" i="15"/>
  <c r="G689" i="15"/>
  <c r="G688" i="15"/>
  <c r="G684" i="15"/>
  <c r="G682" i="15"/>
  <c r="G681" i="15"/>
  <c r="G680" i="15"/>
  <c r="G678" i="15"/>
  <c r="G677" i="15"/>
  <c r="G676" i="15"/>
  <c r="G674" i="15"/>
  <c r="G673" i="15"/>
  <c r="G672" i="15"/>
  <c r="G670" i="15"/>
  <c r="G669" i="15"/>
  <c r="G668" i="15"/>
  <c r="G667" i="15"/>
  <c r="G666" i="15"/>
  <c r="G665" i="15"/>
  <c r="G664" i="15"/>
  <c r="G663" i="15"/>
  <c r="G662" i="15"/>
  <c r="G661" i="15"/>
  <c r="G660" i="15"/>
  <c r="G659" i="15"/>
  <c r="G658" i="15"/>
  <c r="G657" i="15"/>
  <c r="G656" i="15"/>
  <c r="G655" i="15"/>
  <c r="G654" i="15"/>
  <c r="G653" i="15"/>
  <c r="G652" i="15"/>
  <c r="G651" i="15"/>
  <c r="G650" i="15"/>
  <c r="G649" i="15"/>
  <c r="G648" i="15"/>
  <c r="G647" i="15"/>
  <c r="G646" i="15"/>
  <c r="G645" i="15"/>
  <c r="G644" i="15"/>
  <c r="G643" i="15"/>
  <c r="G642" i="15"/>
  <c r="G641" i="15"/>
  <c r="G640" i="15"/>
  <c r="G639" i="15"/>
  <c r="G638" i="15"/>
  <c r="G636" i="15"/>
  <c r="G635" i="15"/>
  <c r="G634" i="15"/>
  <c r="G633" i="15"/>
  <c r="G632" i="15"/>
  <c r="G631" i="15"/>
  <c r="G629" i="15"/>
  <c r="G628" i="15"/>
  <c r="G627" i="15"/>
  <c r="G626" i="15"/>
  <c r="G625" i="15"/>
  <c r="G623" i="15"/>
  <c r="G622" i="15"/>
  <c r="G621" i="15"/>
  <c r="G620" i="15"/>
  <c r="G619" i="15"/>
  <c r="G618" i="15"/>
  <c r="G617" i="15"/>
  <c r="G616" i="15"/>
  <c r="G615" i="15"/>
  <c r="G614" i="15"/>
  <c r="G613" i="15"/>
  <c r="G612" i="15"/>
  <c r="G611" i="15"/>
  <c r="G610" i="15"/>
  <c r="G609" i="15"/>
  <c r="G608" i="15"/>
  <c r="G607" i="15"/>
  <c r="G606" i="15"/>
  <c r="G605" i="15"/>
  <c r="G604" i="15"/>
  <c r="G602" i="15"/>
  <c r="G601" i="15"/>
  <c r="G600" i="15"/>
  <c r="G599" i="15"/>
  <c r="G598" i="15"/>
  <c r="G597" i="15"/>
  <c r="G596" i="15"/>
  <c r="G595" i="15"/>
  <c r="G594" i="15"/>
  <c r="G593" i="15"/>
  <c r="G592" i="15"/>
  <c r="G591" i="15"/>
  <c r="G590" i="15"/>
  <c r="G589" i="15"/>
  <c r="G588" i="15"/>
  <c r="G587" i="15"/>
  <c r="G586" i="15"/>
  <c r="G585" i="15"/>
  <c r="G584" i="15"/>
  <c r="G583" i="15"/>
  <c r="G582" i="15"/>
  <c r="G581" i="15"/>
  <c r="G580" i="15"/>
  <c r="G579" i="15"/>
  <c r="G578" i="15"/>
  <c r="G577" i="15"/>
  <c r="G576" i="15"/>
  <c r="G575" i="15"/>
  <c r="G574" i="15"/>
  <c r="G573" i="15"/>
  <c r="G571" i="15"/>
  <c r="G570" i="15"/>
  <c r="G569" i="15"/>
  <c r="G568" i="15"/>
  <c r="G567" i="15"/>
  <c r="G566" i="15"/>
  <c r="G565" i="15"/>
  <c r="G564" i="15"/>
  <c r="G563" i="15"/>
  <c r="G562" i="15"/>
  <c r="G561" i="15"/>
  <c r="G560" i="15"/>
  <c r="G559" i="15"/>
  <c r="G558" i="15"/>
  <c r="G557" i="15"/>
  <c r="G556" i="15"/>
  <c r="G554" i="15"/>
  <c r="G553" i="15"/>
  <c r="G552" i="15"/>
  <c r="G551" i="15"/>
  <c r="G550" i="15"/>
  <c r="G549" i="15"/>
  <c r="G548" i="15"/>
  <c r="G547" i="15"/>
  <c r="G546" i="15"/>
  <c r="G545" i="15"/>
  <c r="G544" i="15"/>
  <c r="G543" i="15"/>
  <c r="G542" i="15"/>
  <c r="G541" i="15"/>
  <c r="G540" i="15"/>
  <c r="G539" i="15"/>
  <c r="G538" i="15"/>
  <c r="G537" i="15"/>
  <c r="G536" i="15"/>
  <c r="G535" i="15"/>
  <c r="G534" i="15"/>
  <c r="G533" i="15"/>
  <c r="G532" i="15"/>
  <c r="G531" i="15"/>
  <c r="G530" i="15"/>
  <c r="G529" i="15"/>
  <c r="G528" i="15"/>
  <c r="G527" i="15"/>
  <c r="G526" i="15"/>
  <c r="G525" i="15"/>
  <c r="G524" i="15"/>
  <c r="G523" i="15"/>
  <c r="G522" i="15"/>
  <c r="G521" i="15"/>
  <c r="G520" i="15"/>
  <c r="G519" i="15"/>
  <c r="G518" i="15"/>
  <c r="G517" i="15"/>
  <c r="G516" i="15"/>
  <c r="G515" i="15"/>
  <c r="G514" i="15"/>
  <c r="G513" i="15"/>
  <c r="G512" i="15"/>
  <c r="G511" i="15"/>
  <c r="G510" i="15"/>
  <c r="G509" i="15"/>
  <c r="G508" i="15"/>
  <c r="G507" i="15"/>
  <c r="G506" i="15"/>
  <c r="G505" i="15"/>
  <c r="G504" i="15"/>
  <c r="G503" i="15"/>
  <c r="G502" i="15"/>
  <c r="G501" i="15"/>
  <c r="G500" i="15"/>
  <c r="G499" i="15"/>
  <c r="G498" i="15"/>
  <c r="G497" i="15"/>
  <c r="G496" i="15"/>
  <c r="G495" i="15"/>
  <c r="G494" i="15"/>
  <c r="G493" i="15"/>
  <c r="G492" i="15"/>
  <c r="G490" i="15"/>
  <c r="G489" i="15"/>
  <c r="G488" i="15"/>
  <c r="G487" i="15"/>
  <c r="G486" i="15"/>
  <c r="G485" i="15"/>
  <c r="G482" i="15"/>
  <c r="G481" i="15"/>
  <c r="G479" i="15"/>
  <c r="G478" i="15"/>
  <c r="G477" i="15"/>
  <c r="G476" i="15"/>
  <c r="G475" i="15"/>
  <c r="G474" i="15"/>
  <c r="G473" i="15"/>
  <c r="G472" i="15"/>
  <c r="G471" i="15"/>
  <c r="G470" i="15"/>
  <c r="G469" i="15"/>
  <c r="G468" i="15"/>
  <c r="G467" i="15"/>
  <c r="G466" i="15"/>
  <c r="G465" i="15"/>
  <c r="G464" i="15"/>
  <c r="G463" i="15"/>
  <c r="G462" i="15"/>
  <c r="G461" i="15"/>
  <c r="G460" i="15"/>
  <c r="G459" i="15"/>
  <c r="G458" i="15"/>
  <c r="G457" i="15"/>
  <c r="G456" i="15"/>
  <c r="G455" i="15"/>
  <c r="G452" i="15"/>
  <c r="G451" i="15"/>
  <c r="G449" i="15"/>
  <c r="G448" i="15"/>
  <c r="G447" i="15"/>
  <c r="G446" i="15"/>
  <c r="G445" i="15"/>
  <c r="G443" i="15"/>
  <c r="G442" i="15"/>
  <c r="G441" i="15"/>
  <c r="G440" i="15"/>
  <c r="G439" i="15"/>
  <c r="G438" i="15"/>
  <c r="G437" i="15"/>
  <c r="G436" i="15"/>
  <c r="G435" i="15"/>
  <c r="G434" i="15"/>
  <c r="G433" i="15"/>
  <c r="G432" i="15"/>
  <c r="G431" i="15"/>
  <c r="G430" i="15"/>
  <c r="Y429" i="15"/>
  <c r="G429" i="15"/>
  <c r="Y428" i="15"/>
  <c r="G428" i="15"/>
  <c r="Y427" i="15"/>
  <c r="G427" i="15"/>
  <c r="Y426" i="15"/>
  <c r="G426" i="15"/>
  <c r="Y425" i="15"/>
  <c r="G425" i="15"/>
  <c r="Y424" i="15"/>
  <c r="G424" i="15"/>
  <c r="Y423" i="15"/>
  <c r="G423" i="15"/>
  <c r="Y422" i="15"/>
  <c r="G422" i="15"/>
  <c r="Y421" i="15"/>
  <c r="Y420" i="15"/>
  <c r="G420" i="15"/>
  <c r="Y419" i="15"/>
  <c r="G419" i="15"/>
  <c r="Y418" i="15"/>
  <c r="G418" i="15"/>
  <c r="Y417" i="15"/>
  <c r="G417" i="15"/>
  <c r="Y416" i="15"/>
  <c r="G416" i="15"/>
  <c r="Y415" i="15"/>
  <c r="G415" i="15"/>
  <c r="Y414" i="15"/>
  <c r="G414" i="15"/>
  <c r="Y413" i="15"/>
  <c r="G413" i="15"/>
  <c r="Y412" i="15"/>
  <c r="G412" i="15"/>
  <c r="Y411" i="15"/>
  <c r="G411" i="15"/>
  <c r="Y410" i="15"/>
  <c r="G410" i="15"/>
  <c r="Y409" i="15"/>
  <c r="G409" i="15"/>
  <c r="Y408" i="15"/>
  <c r="G408" i="15"/>
  <c r="Y407" i="15"/>
  <c r="Y406" i="15"/>
  <c r="G406" i="15"/>
  <c r="Y405" i="15"/>
  <c r="G405" i="15"/>
  <c r="Y404" i="15"/>
  <c r="G404" i="15"/>
  <c r="Y403" i="15"/>
  <c r="G403" i="15"/>
  <c r="Y402" i="15"/>
  <c r="G402" i="15"/>
  <c r="Y401" i="15"/>
  <c r="G401" i="15"/>
  <c r="Y400" i="15"/>
  <c r="G400" i="15"/>
  <c r="Y399" i="15"/>
  <c r="G399" i="15"/>
  <c r="Y398" i="15"/>
  <c r="G398" i="15"/>
  <c r="Y397" i="15"/>
  <c r="G397" i="15"/>
  <c r="Y396" i="15"/>
  <c r="G396" i="15"/>
  <c r="Y395" i="15"/>
  <c r="G395" i="15"/>
  <c r="Y394" i="15"/>
  <c r="G394" i="15"/>
  <c r="Y393" i="15"/>
  <c r="G393" i="15"/>
  <c r="Y392" i="15"/>
  <c r="G392" i="15"/>
  <c r="Y391" i="15"/>
  <c r="G391" i="15"/>
  <c r="Y390" i="15"/>
  <c r="G390" i="15"/>
  <c r="Y389" i="15"/>
  <c r="G389" i="15"/>
  <c r="Y388" i="15"/>
  <c r="G388" i="15"/>
  <c r="Y387" i="15"/>
  <c r="G387" i="15"/>
  <c r="Y386" i="15"/>
  <c r="G386" i="15"/>
  <c r="Y385" i="15"/>
  <c r="G385" i="15"/>
  <c r="Y384" i="15"/>
  <c r="G384" i="15"/>
  <c r="Y383" i="15"/>
  <c r="G383" i="15"/>
  <c r="Y382" i="15"/>
  <c r="Y381" i="15"/>
  <c r="G381" i="15"/>
  <c r="Y380" i="15"/>
  <c r="G380" i="15"/>
  <c r="Y379" i="15"/>
  <c r="G379" i="15"/>
  <c r="Y378" i="15"/>
  <c r="G378" i="15"/>
  <c r="Y377" i="15"/>
  <c r="G377" i="15"/>
  <c r="Y376" i="15"/>
  <c r="G376" i="15"/>
  <c r="Y375" i="15"/>
  <c r="G375" i="15"/>
  <c r="Y374" i="15"/>
  <c r="G374" i="15"/>
  <c r="Y373" i="15"/>
  <c r="G373" i="15"/>
  <c r="Y372" i="15"/>
  <c r="G372" i="15"/>
  <c r="Y371" i="15"/>
  <c r="G371" i="15"/>
  <c r="Y370" i="15"/>
  <c r="G370" i="15"/>
  <c r="Y369" i="15"/>
  <c r="G369" i="15"/>
  <c r="Y368" i="15"/>
  <c r="G368" i="15"/>
  <c r="Y367" i="15"/>
  <c r="G367" i="15"/>
  <c r="Y366" i="15"/>
  <c r="G366" i="15"/>
  <c r="Y365" i="15"/>
  <c r="G365" i="15"/>
  <c r="Y364" i="15"/>
  <c r="G364" i="15"/>
  <c r="Y363" i="15"/>
  <c r="G363" i="15"/>
  <c r="Y362" i="15"/>
  <c r="G362" i="15"/>
  <c r="Y361" i="15"/>
  <c r="G361" i="15"/>
  <c r="Y360" i="15"/>
  <c r="G360" i="15"/>
  <c r="Y359" i="15"/>
  <c r="G359" i="15"/>
  <c r="Y358" i="15"/>
  <c r="Y357" i="15"/>
  <c r="G357" i="15"/>
  <c r="Y356" i="15"/>
  <c r="G356" i="15"/>
  <c r="Y355" i="15"/>
  <c r="G355" i="15"/>
  <c r="Y354" i="15"/>
  <c r="Y353" i="15"/>
  <c r="G353" i="15"/>
  <c r="Y352" i="15"/>
  <c r="G352" i="15"/>
  <c r="Y351" i="15"/>
  <c r="G351" i="15"/>
  <c r="Y350" i="15"/>
  <c r="G350" i="15"/>
  <c r="Y349" i="15"/>
  <c r="Y348" i="15"/>
  <c r="G348" i="15"/>
  <c r="Y347" i="15"/>
  <c r="G347" i="15"/>
  <c r="Y346" i="15"/>
  <c r="G346" i="15"/>
  <c r="Y345" i="15"/>
  <c r="G345" i="15"/>
  <c r="Y344" i="15"/>
  <c r="G344" i="15"/>
  <c r="Y343" i="15"/>
  <c r="G343" i="15"/>
  <c r="Y342" i="15"/>
  <c r="G342" i="15"/>
  <c r="Y341" i="15"/>
  <c r="G341" i="15"/>
  <c r="Y340" i="15"/>
  <c r="G340" i="15"/>
  <c r="Y339" i="15"/>
  <c r="G339" i="15"/>
  <c r="Y338" i="15"/>
  <c r="G338" i="15"/>
  <c r="Y337" i="15"/>
  <c r="G337" i="15"/>
  <c r="Y336" i="15"/>
  <c r="G336" i="15"/>
  <c r="Y335" i="15"/>
  <c r="G335" i="15"/>
  <c r="Y334" i="15"/>
  <c r="G334" i="15"/>
  <c r="Y333" i="15"/>
  <c r="G333" i="15"/>
  <c r="Y332" i="15"/>
  <c r="G332" i="15"/>
  <c r="Y331" i="15"/>
  <c r="G331" i="15"/>
  <c r="Y330" i="15"/>
  <c r="G330" i="15"/>
  <c r="Y329" i="15"/>
  <c r="G329" i="15"/>
  <c r="Y328" i="15"/>
  <c r="Y327" i="15"/>
  <c r="G327" i="15"/>
  <c r="Y326" i="15"/>
  <c r="G326" i="15"/>
  <c r="Y325" i="15"/>
  <c r="G325" i="15"/>
  <c r="Y324" i="15"/>
  <c r="G324" i="15"/>
  <c r="Y323" i="15"/>
  <c r="G323" i="15"/>
  <c r="G322" i="15"/>
  <c r="G321" i="15"/>
  <c r="G320" i="15"/>
  <c r="G319" i="15"/>
  <c r="G318" i="15"/>
  <c r="G317" i="15"/>
  <c r="G316" i="15"/>
  <c r="G315" i="15"/>
  <c r="G314" i="15"/>
  <c r="G313" i="15"/>
  <c r="G312" i="15"/>
  <c r="G311" i="15"/>
  <c r="G310" i="15"/>
  <c r="G309" i="15"/>
  <c r="G308" i="15"/>
  <c r="G307" i="15"/>
  <c r="G306" i="15"/>
  <c r="G305" i="15"/>
  <c r="G304" i="15"/>
  <c r="G303" i="15"/>
  <c r="G302" i="15"/>
  <c r="G300" i="15"/>
  <c r="G298" i="15"/>
  <c r="G297" i="15"/>
  <c r="G296" i="15"/>
  <c r="G295" i="15"/>
  <c r="G294" i="15"/>
  <c r="G293" i="15"/>
  <c r="G292" i="15"/>
  <c r="G291" i="15"/>
  <c r="G290" i="15"/>
  <c r="G289" i="15"/>
  <c r="G288" i="15"/>
  <c r="G287" i="15"/>
  <c r="G286" i="15"/>
  <c r="G285" i="15"/>
  <c r="G283" i="15"/>
  <c r="G282" i="15"/>
  <c r="G281" i="15"/>
  <c r="G280" i="15"/>
  <c r="G278" i="15"/>
  <c r="G277" i="15"/>
  <c r="G276" i="15"/>
  <c r="G275" i="15"/>
  <c r="G274" i="15"/>
  <c r="G273" i="15"/>
  <c r="G272" i="15"/>
  <c r="G271" i="15"/>
  <c r="G269" i="15"/>
  <c r="G268" i="15"/>
  <c r="G267" i="15"/>
  <c r="G266" i="15"/>
  <c r="G265" i="15"/>
  <c r="G264" i="15"/>
  <c r="G263" i="15"/>
  <c r="G262" i="15"/>
  <c r="G261" i="15"/>
  <c r="G260" i="15"/>
  <c r="G259" i="15"/>
  <c r="G258" i="15"/>
  <c r="G257" i="15"/>
  <c r="G255" i="15"/>
  <c r="G254" i="15"/>
  <c r="G253" i="15"/>
  <c r="G252" i="15"/>
  <c r="G251" i="15"/>
  <c r="G250" i="15"/>
  <c r="G249" i="15"/>
  <c r="G248" i="15"/>
  <c r="G246" i="15"/>
  <c r="G245" i="15"/>
  <c r="G244" i="15"/>
  <c r="G243" i="15"/>
  <c r="G242" i="15"/>
  <c r="G241" i="15"/>
  <c r="G238" i="15"/>
  <c r="G237" i="15"/>
  <c r="G236" i="15"/>
  <c r="G235" i="15"/>
  <c r="G234" i="15"/>
  <c r="G231" i="15"/>
  <c r="G230" i="15"/>
  <c r="G229" i="15"/>
  <c r="G228" i="15"/>
  <c r="G227" i="15"/>
  <c r="G226" i="15"/>
  <c r="G225" i="15"/>
  <c r="G224" i="15"/>
  <c r="G223" i="15"/>
  <c r="G222" i="15"/>
  <c r="G221" i="15"/>
  <c r="G220" i="15"/>
  <c r="G219" i="15"/>
  <c r="G218" i="15"/>
  <c r="G217" i="15"/>
  <c r="G216" i="15"/>
  <c r="G215" i="15"/>
  <c r="G213" i="15"/>
  <c r="G212" i="15"/>
  <c r="G211" i="15"/>
  <c r="G210" i="15"/>
  <c r="G209" i="15"/>
  <c r="G208" i="15"/>
  <c r="G207" i="15"/>
  <c r="G206" i="15"/>
  <c r="G205" i="15"/>
  <c r="G204" i="15"/>
  <c r="G203" i="15"/>
  <c r="G202" i="15"/>
  <c r="G201" i="15"/>
  <c r="G200" i="15"/>
  <c r="G199" i="15"/>
  <c r="G198" i="15"/>
  <c r="G197" i="15"/>
  <c r="G196" i="15"/>
  <c r="G195" i="15"/>
  <c r="G194" i="15"/>
  <c r="G193" i="15"/>
  <c r="G192" i="15"/>
  <c r="G191" i="15"/>
  <c r="G190" i="15"/>
  <c r="G189" i="15"/>
  <c r="G188" i="15"/>
  <c r="G187" i="15"/>
  <c r="G186" i="15"/>
  <c r="G184" i="15"/>
  <c r="G183" i="15"/>
  <c r="G182" i="15"/>
  <c r="G181" i="15"/>
  <c r="G180" i="15"/>
  <c r="G179" i="15"/>
  <c r="G177" i="15"/>
  <c r="G176" i="15"/>
  <c r="G175" i="15"/>
  <c r="G174" i="15"/>
  <c r="G173" i="15"/>
  <c r="G170" i="15"/>
  <c r="G169" i="15"/>
  <c r="G167" i="15"/>
  <c r="G166" i="15"/>
  <c r="G165" i="15"/>
  <c r="G162" i="15"/>
  <c r="G161" i="15"/>
  <c r="G157" i="15"/>
  <c r="G155" i="15"/>
  <c r="G154" i="15"/>
  <c r="G153" i="15"/>
  <c r="G152" i="15"/>
  <c r="G151" i="15"/>
  <c r="G150" i="15"/>
  <c r="G149" i="15"/>
  <c r="G148" i="15"/>
  <c r="G147" i="15"/>
  <c r="G146" i="15"/>
  <c r="G145" i="15"/>
  <c r="G144" i="15"/>
  <c r="G143" i="15"/>
  <c r="G142" i="15"/>
  <c r="G141" i="15"/>
  <c r="G140" i="15"/>
  <c r="G139" i="15"/>
  <c r="G137" i="15"/>
  <c r="G136" i="15"/>
  <c r="G135" i="15"/>
  <c r="G134" i="15"/>
  <c r="G132" i="15"/>
  <c r="G131" i="15"/>
  <c r="G130" i="15"/>
  <c r="G129" i="15"/>
  <c r="G128" i="15"/>
  <c r="G127" i="15"/>
  <c r="G126" i="15"/>
  <c r="G125" i="15"/>
  <c r="G124" i="15"/>
  <c r="G123" i="15"/>
  <c r="G122" i="15"/>
  <c r="G121" i="15"/>
  <c r="G119" i="15"/>
  <c r="G118" i="15"/>
  <c r="G117" i="15"/>
  <c r="G116" i="15"/>
  <c r="G115" i="15"/>
  <c r="G114" i="15"/>
  <c r="G113" i="15"/>
  <c r="G112" i="15"/>
  <c r="G111" i="15"/>
  <c r="G110" i="15"/>
  <c r="G109" i="15"/>
  <c r="G108" i="15"/>
  <c r="G107" i="15"/>
  <c r="G106" i="15"/>
  <c r="G104" i="15"/>
  <c r="G103" i="15"/>
  <c r="G102" i="15"/>
  <c r="G101" i="15"/>
  <c r="G100" i="15"/>
  <c r="G99" i="15"/>
  <c r="G98" i="15"/>
  <c r="G97" i="15"/>
  <c r="G96" i="15"/>
  <c r="G95" i="15"/>
  <c r="G93" i="15"/>
  <c r="G92" i="15"/>
  <c r="G91" i="15"/>
  <c r="G90" i="15"/>
  <c r="G89" i="15"/>
  <c r="G88" i="15"/>
  <c r="G87" i="15"/>
  <c r="G86" i="15"/>
  <c r="G85" i="15"/>
  <c r="G84" i="15"/>
  <c r="G83" i="15"/>
  <c r="G82" i="15"/>
  <c r="G81" i="15"/>
  <c r="G80" i="15"/>
  <c r="G79" i="15"/>
  <c r="G78" i="15"/>
  <c r="L64" i="15"/>
  <c r="J64" i="15"/>
  <c r="H64" i="15"/>
  <c r="M63" i="15"/>
  <c r="M62" i="15" s="1"/>
  <c r="L63" i="15"/>
  <c r="K63" i="15"/>
  <c r="J63" i="15"/>
  <c r="I63" i="15"/>
  <c r="H63" i="15"/>
  <c r="L61" i="15"/>
  <c r="H61" i="15"/>
  <c r="M60" i="15"/>
  <c r="L60" i="15"/>
  <c r="K60" i="15"/>
  <c r="J60" i="15"/>
  <c r="J59" i="15" s="1"/>
  <c r="I60" i="15"/>
  <c r="H60" i="15"/>
  <c r="L58" i="15"/>
  <c r="J58" i="15"/>
  <c r="H58" i="15"/>
  <c r="M57" i="15"/>
  <c r="L57" i="15"/>
  <c r="K57" i="15"/>
  <c r="J57" i="15"/>
  <c r="I57" i="15"/>
  <c r="H57" i="15"/>
  <c r="L55" i="15"/>
  <c r="J55" i="15"/>
  <c r="H55" i="15"/>
  <c r="M54" i="15"/>
  <c r="L54" i="15"/>
  <c r="K54" i="15"/>
  <c r="J54" i="15"/>
  <c r="I54" i="15"/>
  <c r="H54" i="15"/>
  <c r="L52" i="15"/>
  <c r="H52" i="15"/>
  <c r="M51" i="15"/>
  <c r="L51" i="15"/>
  <c r="K51" i="15"/>
  <c r="J51" i="15"/>
  <c r="I51" i="15"/>
  <c r="H51" i="15"/>
  <c r="L49" i="15"/>
  <c r="J49" i="15"/>
  <c r="H49" i="15"/>
  <c r="M48" i="15"/>
  <c r="L48" i="15"/>
  <c r="K48" i="15"/>
  <c r="J48" i="15"/>
  <c r="I48" i="15"/>
  <c r="H48" i="15"/>
  <c r="L46" i="15"/>
  <c r="J46" i="15"/>
  <c r="H46" i="15"/>
  <c r="M45" i="15"/>
  <c r="L45" i="15"/>
  <c r="K45" i="15"/>
  <c r="J45" i="15"/>
  <c r="I45" i="15"/>
  <c r="H45" i="15"/>
  <c r="L43" i="15"/>
  <c r="J43" i="15"/>
  <c r="H43" i="15"/>
  <c r="M41" i="15" s="1"/>
  <c r="M42" i="15"/>
  <c r="L42" i="15"/>
  <c r="K42" i="15"/>
  <c r="J42" i="15"/>
  <c r="I42" i="15"/>
  <c r="H42" i="15"/>
  <c r="L40" i="15"/>
  <c r="J40" i="15"/>
  <c r="H40" i="15"/>
  <c r="M39" i="15"/>
  <c r="L39" i="15"/>
  <c r="K39" i="15"/>
  <c r="J39" i="15"/>
  <c r="I39" i="15"/>
  <c r="H39" i="15"/>
  <c r="L37" i="15"/>
  <c r="J37" i="15"/>
  <c r="H37" i="15"/>
  <c r="M36" i="15"/>
  <c r="L36" i="15"/>
  <c r="K36" i="15"/>
  <c r="J36" i="15"/>
  <c r="I36" i="15"/>
  <c r="H36" i="15"/>
  <c r="L34" i="15"/>
  <c r="J34" i="15"/>
  <c r="H34" i="15"/>
  <c r="M33" i="15"/>
  <c r="L33" i="15"/>
  <c r="K33" i="15"/>
  <c r="J33" i="15"/>
  <c r="I33" i="15"/>
  <c r="H33" i="15"/>
  <c r="L31" i="15"/>
  <c r="J31" i="15"/>
  <c r="H31" i="15"/>
  <c r="M30" i="15"/>
  <c r="L30" i="15"/>
  <c r="K30" i="15"/>
  <c r="J30" i="15"/>
  <c r="I30" i="15"/>
  <c r="H30" i="15"/>
  <c r="L28" i="15"/>
  <c r="J28" i="15"/>
  <c r="H28" i="15"/>
  <c r="M27" i="15"/>
  <c r="L27" i="15"/>
  <c r="K27" i="15"/>
  <c r="J27" i="15"/>
  <c r="I27" i="15"/>
  <c r="H27" i="15"/>
  <c r="H26" i="15" s="1"/>
  <c r="L25" i="15"/>
  <c r="J25" i="15"/>
  <c r="H25" i="15"/>
  <c r="M24" i="15"/>
  <c r="L24" i="15"/>
  <c r="K24" i="15"/>
  <c r="J24" i="15"/>
  <c r="I24" i="15"/>
  <c r="H24" i="15"/>
  <c r="L22" i="15"/>
  <c r="H22" i="15"/>
  <c r="M21" i="15"/>
  <c r="L21" i="15"/>
  <c r="K21" i="15"/>
  <c r="J21" i="15"/>
  <c r="I21" i="15"/>
  <c r="H21" i="15"/>
  <c r="L19" i="15"/>
  <c r="J19" i="15"/>
  <c r="H19" i="15"/>
  <c r="M18" i="15"/>
  <c r="L18" i="15"/>
  <c r="K18" i="15"/>
  <c r="J18" i="15"/>
  <c r="I18" i="15"/>
  <c r="H18" i="15"/>
  <c r="L16" i="15"/>
  <c r="J16" i="15"/>
  <c r="H16" i="15"/>
  <c r="M15" i="15"/>
  <c r="L15" i="15"/>
  <c r="K15" i="15"/>
  <c r="J15" i="15"/>
  <c r="I15" i="15"/>
  <c r="H15" i="15"/>
  <c r="L13" i="15"/>
  <c r="J13" i="15"/>
  <c r="H13" i="15"/>
  <c r="M12" i="15"/>
  <c r="L12" i="15"/>
  <c r="K12" i="15"/>
  <c r="J12" i="15"/>
  <c r="I12" i="15"/>
  <c r="H12" i="15"/>
  <c r="L7" i="15"/>
  <c r="J7" i="15"/>
  <c r="H7" i="15"/>
  <c r="M6" i="15"/>
  <c r="L6" i="15"/>
  <c r="K6" i="15"/>
  <c r="J6" i="15"/>
  <c r="I6" i="15"/>
  <c r="H6" i="15"/>
  <c r="M5" i="15"/>
  <c r="L5" i="15"/>
  <c r="K5" i="15"/>
  <c r="J5" i="15"/>
  <c r="I5" i="15"/>
  <c r="H5" i="15"/>
  <c r="H13" i="17"/>
  <c r="F13" i="17"/>
  <c r="J12" i="17"/>
  <c r="I12" i="17"/>
  <c r="H12" i="17"/>
  <c r="G12" i="17"/>
  <c r="F12" i="17"/>
  <c r="J11" i="17"/>
  <c r="I11" i="17"/>
  <c r="H11" i="17"/>
  <c r="G11" i="17"/>
  <c r="F11" i="17"/>
  <c r="B25" i="12"/>
  <c r="C19" i="12" s="1"/>
  <c r="I7" i="13"/>
  <c r="I11" i="13" s="1"/>
  <c r="G7" i="13"/>
  <c r="E7" i="13"/>
  <c r="I6" i="13"/>
  <c r="I4" i="13" s="1"/>
  <c r="H6" i="13"/>
  <c r="H4" i="13" s="1"/>
  <c r="G6" i="13"/>
  <c r="G4" i="13" s="1"/>
  <c r="F6" i="13"/>
  <c r="E6" i="13"/>
  <c r="E4" i="13" s="1"/>
  <c r="I5" i="13"/>
  <c r="H5" i="13"/>
  <c r="G5" i="13"/>
  <c r="F5" i="13"/>
  <c r="E5" i="13"/>
  <c r="F4" i="13"/>
  <c r="E25" i="10"/>
  <c r="I21" i="10"/>
  <c r="E21" i="10"/>
  <c r="I20" i="10"/>
  <c r="H20" i="10"/>
  <c r="G20" i="10"/>
  <c r="F20" i="10"/>
  <c r="E20" i="10"/>
  <c r="I19" i="10"/>
  <c r="H19" i="10"/>
  <c r="G19" i="10"/>
  <c r="F19" i="10"/>
  <c r="E19" i="10"/>
  <c r="I14" i="10"/>
  <c r="G14" i="10"/>
  <c r="E14" i="10"/>
  <c r="I13" i="10"/>
  <c r="I11" i="10" s="1"/>
  <c r="H13" i="10"/>
  <c r="G13" i="10"/>
  <c r="G11" i="10" s="1"/>
  <c r="F13" i="10"/>
  <c r="E13" i="10"/>
  <c r="H12" i="10"/>
  <c r="G12" i="10"/>
  <c r="F12" i="10"/>
  <c r="I7" i="10"/>
  <c r="G7" i="10"/>
  <c r="E7" i="10"/>
  <c r="I6" i="10"/>
  <c r="H6" i="10"/>
  <c r="G6" i="10"/>
  <c r="F6" i="10"/>
  <c r="E6" i="10"/>
  <c r="I5" i="10"/>
  <c r="H5" i="10"/>
  <c r="G5" i="10"/>
  <c r="F5" i="10"/>
  <c r="E5" i="10"/>
  <c r="G1741" i="7"/>
  <c r="G1740" i="7"/>
  <c r="G1739" i="7"/>
  <c r="G1738" i="7"/>
  <c r="G1735" i="7"/>
  <c r="G1734" i="7"/>
  <c r="G1730" i="7"/>
  <c r="G1728" i="7"/>
  <c r="G1727" i="7"/>
  <c r="G1726" i="7"/>
  <c r="G1725" i="7"/>
  <c r="G1724" i="7"/>
  <c r="G1723" i="7"/>
  <c r="G1722" i="7"/>
  <c r="G1714" i="7"/>
  <c r="G1713" i="7"/>
  <c r="G1712" i="7"/>
  <c r="G1711" i="7"/>
  <c r="G1710" i="7"/>
  <c r="G1707" i="7"/>
  <c r="G1706" i="7"/>
  <c r="G1705" i="7"/>
  <c r="G1704" i="7"/>
  <c r="G1703" i="7"/>
  <c r="G1702" i="7"/>
  <c r="G1701" i="7"/>
  <c r="G1700" i="7"/>
  <c r="G1699" i="7"/>
  <c r="G1698" i="7"/>
  <c r="G1697" i="7"/>
  <c r="G1696" i="7"/>
  <c r="G1695" i="7"/>
  <c r="G1694" i="7"/>
  <c r="G1692" i="7"/>
  <c r="G1691" i="7"/>
  <c r="G1690" i="7"/>
  <c r="G1688" i="7"/>
  <c r="G1687" i="7"/>
  <c r="G1686" i="7"/>
  <c r="G1685" i="7"/>
  <c r="G1683" i="7"/>
  <c r="G1682" i="7"/>
  <c r="G1681" i="7"/>
  <c r="G1680" i="7"/>
  <c r="G1679" i="7"/>
  <c r="G1678" i="7"/>
  <c r="G1677" i="7"/>
  <c r="G1676" i="7"/>
  <c r="G1675" i="7"/>
  <c r="G1674" i="7"/>
  <c r="G1673" i="7"/>
  <c r="G1672" i="7"/>
  <c r="G1671" i="7"/>
  <c r="G1670" i="7"/>
  <c r="G1669" i="7"/>
  <c r="G1668" i="7"/>
  <c r="G1667" i="7"/>
  <c r="G1666" i="7"/>
  <c r="G1665" i="7"/>
  <c r="G1664" i="7"/>
  <c r="G1663" i="7"/>
  <c r="G1662" i="7"/>
  <c r="G1661" i="7"/>
  <c r="G1660" i="7"/>
  <c r="G1659" i="7"/>
  <c r="G1658" i="7"/>
  <c r="G1657" i="7"/>
  <c r="G1656" i="7"/>
  <c r="G1655" i="7"/>
  <c r="G1654" i="7"/>
  <c r="G1653" i="7"/>
  <c r="G1652" i="7"/>
  <c r="G1651" i="7"/>
  <c r="G1650" i="7"/>
  <c r="G1649" i="7"/>
  <c r="G1648" i="7"/>
  <c r="G1647" i="7"/>
  <c r="G1646" i="7"/>
  <c r="G1645" i="7"/>
  <c r="G1644" i="7"/>
  <c r="G1643" i="7"/>
  <c r="G1642" i="7"/>
  <c r="G1641" i="7"/>
  <c r="G1640" i="7"/>
  <c r="G1639" i="7"/>
  <c r="G1638" i="7"/>
  <c r="G1635" i="7"/>
  <c r="G1634" i="7"/>
  <c r="G1633" i="7"/>
  <c r="G1631" i="7"/>
  <c r="G1630" i="7"/>
  <c r="G1626" i="7"/>
  <c r="G1625" i="7"/>
  <c r="G1624" i="7"/>
  <c r="G1623" i="7"/>
  <c r="G1622" i="7"/>
  <c r="G1621" i="7"/>
  <c r="G1620" i="7"/>
  <c r="G1619" i="7"/>
  <c r="G1618" i="7"/>
  <c r="G1617" i="7"/>
  <c r="G1616" i="7"/>
  <c r="G1615" i="7"/>
  <c r="G1614" i="7"/>
  <c r="G1613" i="7"/>
  <c r="G1612" i="7"/>
  <c r="G1611" i="7"/>
  <c r="G1610" i="7"/>
  <c r="G1609" i="7"/>
  <c r="G1608" i="7"/>
  <c r="G1607" i="7"/>
  <c r="G1606" i="7"/>
  <c r="G1605" i="7"/>
  <c r="G1604" i="7"/>
  <c r="G1603" i="7"/>
  <c r="G1602" i="7"/>
  <c r="G1601" i="7"/>
  <c r="G1599" i="7"/>
  <c r="G1598" i="7"/>
  <c r="G1597" i="7"/>
  <c r="G1596" i="7"/>
  <c r="G1590" i="7"/>
  <c r="G1589" i="7"/>
  <c r="G1588" i="7"/>
  <c r="G1586" i="7"/>
  <c r="G1585" i="7"/>
  <c r="G1584" i="7"/>
  <c r="G1583" i="7"/>
  <c r="G1582" i="7"/>
  <c r="G1581" i="7"/>
  <c r="G1580" i="7"/>
  <c r="G1578" i="7"/>
  <c r="G1577" i="7"/>
  <c r="G1576" i="7"/>
  <c r="G1575" i="7"/>
  <c r="G1574" i="7"/>
  <c r="G1573" i="7"/>
  <c r="G1572" i="7"/>
  <c r="G1571" i="7"/>
  <c r="G1569" i="7"/>
  <c r="G1568" i="7"/>
  <c r="G1567" i="7"/>
  <c r="G1566" i="7"/>
  <c r="G1565" i="7"/>
  <c r="G1564" i="7"/>
  <c r="G1562" i="7"/>
  <c r="G1561" i="7"/>
  <c r="G1560" i="7"/>
  <c r="G1559" i="7"/>
  <c r="G1558" i="7"/>
  <c r="G1557" i="7"/>
  <c r="G1556" i="7"/>
  <c r="G1555" i="7"/>
  <c r="G1552" i="7"/>
  <c r="G1551" i="7"/>
  <c r="G1550" i="7"/>
  <c r="G1549" i="7"/>
  <c r="G1548" i="7"/>
  <c r="G1547" i="7"/>
  <c r="G1545" i="7"/>
  <c r="G1544" i="7"/>
  <c r="G1541" i="7"/>
  <c r="G1540" i="7"/>
  <c r="G1539" i="7"/>
  <c r="G1536" i="7"/>
  <c r="G1535" i="7"/>
  <c r="G1524" i="7"/>
  <c r="G1523" i="7"/>
  <c r="G1522" i="7"/>
  <c r="G1521" i="7"/>
  <c r="G1520" i="7"/>
  <c r="G1519" i="7"/>
  <c r="G1518" i="7"/>
  <c r="G1517" i="7"/>
  <c r="G1516" i="7"/>
  <c r="G1515" i="7"/>
  <c r="G1513" i="7"/>
  <c r="G1512" i="7"/>
  <c r="G1511" i="7"/>
  <c r="G1510" i="7"/>
  <c r="G1509" i="7"/>
  <c r="G1508" i="7"/>
  <c r="G1506" i="7"/>
  <c r="G1505" i="7"/>
  <c r="G1504" i="7"/>
  <c r="G1503" i="7"/>
  <c r="G1501" i="7"/>
  <c r="G1500" i="7"/>
  <c r="G1499" i="7"/>
  <c r="G1498" i="7"/>
  <c r="G1497" i="7"/>
  <c r="G1496" i="7"/>
  <c r="G1495" i="7"/>
  <c r="G1494" i="7"/>
  <c r="G1493" i="7"/>
  <c r="G1492" i="7"/>
  <c r="G1491" i="7"/>
  <c r="G1490" i="7"/>
  <c r="G1489" i="7"/>
  <c r="G1488" i="7"/>
  <c r="G1487" i="7"/>
  <c r="G1486" i="7"/>
  <c r="G1485" i="7"/>
  <c r="G1483" i="7"/>
  <c r="G1482" i="7"/>
  <c r="G1481" i="7"/>
  <c r="G1480" i="7"/>
  <c r="G1479" i="7"/>
  <c r="G1478" i="7"/>
  <c r="G1475" i="7"/>
  <c r="G1468" i="7"/>
  <c r="G1467" i="7"/>
  <c r="G1466" i="7"/>
  <c r="G1465" i="7"/>
  <c r="G1464" i="7"/>
  <c r="G1463" i="7"/>
  <c r="G1462" i="7"/>
  <c r="G1461" i="7"/>
  <c r="G1460" i="7"/>
  <c r="G1459" i="7"/>
  <c r="G1458" i="7"/>
  <c r="G1457" i="7"/>
  <c r="G1456" i="7"/>
  <c r="G1455" i="7"/>
  <c r="G1454" i="7"/>
  <c r="G1453" i="7"/>
  <c r="G1452" i="7"/>
  <c r="G1451" i="7"/>
  <c r="G1450" i="7"/>
  <c r="G1449" i="7"/>
  <c r="G1448" i="7"/>
  <c r="G1447" i="7"/>
  <c r="G1446" i="7"/>
  <c r="G1445" i="7"/>
  <c r="G1444" i="7"/>
  <c r="G1443" i="7"/>
  <c r="G1442" i="7"/>
  <c r="G1441" i="7"/>
  <c r="G1440" i="7"/>
  <c r="G1439" i="7"/>
  <c r="G1435" i="7"/>
  <c r="G1428" i="7"/>
  <c r="G1427" i="7"/>
  <c r="G1426" i="7"/>
  <c r="G1425" i="7"/>
  <c r="G1423" i="7"/>
  <c r="G1422" i="7"/>
  <c r="G1421" i="7"/>
  <c r="G1420" i="7"/>
  <c r="G1418" i="7"/>
  <c r="G1417" i="7"/>
  <c r="G1416" i="7"/>
  <c r="G1415" i="7"/>
  <c r="G1414" i="7"/>
  <c r="G1413" i="7"/>
  <c r="G1412" i="7"/>
  <c r="G1411" i="7"/>
  <c r="G1410" i="7"/>
  <c r="G1409" i="7"/>
  <c r="G1408" i="7"/>
  <c r="G1407" i="7"/>
  <c r="G1406" i="7"/>
  <c r="G1405" i="7"/>
  <c r="G1404" i="7"/>
  <c r="G1402" i="7"/>
  <c r="G1401" i="7"/>
  <c r="G1400" i="7"/>
  <c r="G1397" i="7"/>
  <c r="G1396" i="7"/>
  <c r="G1394" i="7"/>
  <c r="G1393" i="7"/>
  <c r="G1392" i="7"/>
  <c r="G1391" i="7"/>
  <c r="G1390" i="7"/>
  <c r="G1389" i="7"/>
  <c r="G1386" i="7"/>
  <c r="G1385" i="7"/>
  <c r="G1384" i="7"/>
  <c r="G1383" i="7"/>
  <c r="G1382" i="7"/>
  <c r="G1378" i="7"/>
  <c r="G1374" i="7"/>
  <c r="G1372" i="7"/>
  <c r="G1371" i="7"/>
  <c r="G1370" i="7"/>
  <c r="G1368" i="7"/>
  <c r="G1367" i="7"/>
  <c r="G1366" i="7"/>
  <c r="G1365" i="7"/>
  <c r="G1364" i="7"/>
  <c r="G1363" i="7"/>
  <c r="G1362" i="7"/>
  <c r="G1361" i="7"/>
  <c r="G1358" i="7"/>
  <c r="G1357" i="7"/>
  <c r="G1356" i="7"/>
  <c r="G1355" i="7"/>
  <c r="G1354" i="7"/>
  <c r="G1353" i="7"/>
  <c r="G1352" i="7"/>
  <c r="G1351" i="7"/>
  <c r="G1349" i="7"/>
  <c r="G1348" i="7"/>
  <c r="G1347" i="7"/>
  <c r="G1346" i="7"/>
  <c r="G1345" i="7"/>
  <c r="G1344" i="7"/>
  <c r="G1342" i="7"/>
  <c r="G1341" i="7"/>
  <c r="G1340" i="7"/>
  <c r="G1339" i="7"/>
  <c r="G1338" i="7"/>
  <c r="G1337" i="7"/>
  <c r="G1336" i="7"/>
  <c r="G1335" i="7"/>
  <c r="G1334" i="7"/>
  <c r="G1333" i="7"/>
  <c r="G1332" i="7"/>
  <c r="G1331" i="7"/>
  <c r="G1330" i="7"/>
  <c r="G1329" i="7"/>
  <c r="G1328" i="7"/>
  <c r="G1327" i="7"/>
  <c r="G1326" i="7"/>
  <c r="G1325" i="7"/>
  <c r="G1324" i="7"/>
  <c r="G1323" i="7"/>
  <c r="G1319" i="7"/>
  <c r="G1318" i="7"/>
  <c r="G1314" i="7"/>
  <c r="G1310" i="7"/>
  <c r="G1308" i="7"/>
  <c r="G1307" i="7"/>
  <c r="G1306" i="7"/>
  <c r="G1305" i="7"/>
  <c r="G1304" i="7"/>
  <c r="G1303" i="7"/>
  <c r="G1302" i="7"/>
  <c r="G1301" i="7"/>
  <c r="G1300" i="7"/>
  <c r="G1298" i="7"/>
  <c r="G1297" i="7"/>
  <c r="G1296" i="7"/>
  <c r="G1295" i="7"/>
  <c r="G1294" i="7"/>
  <c r="G1293" i="7"/>
  <c r="G1291" i="7"/>
  <c r="G1290" i="7"/>
  <c r="G1289" i="7"/>
  <c r="G1288" i="7"/>
  <c r="G1287" i="7"/>
  <c r="G1284" i="7"/>
  <c r="G1283" i="7"/>
  <c r="G1282" i="7"/>
  <c r="G1281" i="7"/>
  <c r="G1279" i="7"/>
  <c r="G1278" i="7"/>
  <c r="G1277" i="7"/>
  <c r="G1276" i="7"/>
  <c r="G1275" i="7"/>
  <c r="G1274" i="7"/>
  <c r="G1273" i="7"/>
  <c r="G1272" i="7"/>
  <c r="G1271" i="7"/>
  <c r="G1270" i="7"/>
  <c r="G1269" i="7"/>
  <c r="G1268" i="7"/>
  <c r="G1267" i="7"/>
  <c r="G1266" i="7"/>
  <c r="G1265" i="7"/>
  <c r="G1264" i="7"/>
  <c r="G1263" i="7"/>
  <c r="G1262" i="7"/>
  <c r="G1260" i="7"/>
  <c r="G1259" i="7"/>
  <c r="G1258" i="7"/>
  <c r="G1257" i="7"/>
  <c r="G1256" i="7"/>
  <c r="G1255" i="7"/>
  <c r="G1254" i="7"/>
  <c r="G1253" i="7"/>
  <c r="G1252" i="7"/>
  <c r="G1250" i="7"/>
  <c r="G1249" i="7"/>
  <c r="G1248" i="7"/>
  <c r="G1247" i="7"/>
  <c r="G1246" i="7"/>
  <c r="G1245" i="7"/>
  <c r="G1243" i="7"/>
  <c r="G1242" i="7"/>
  <c r="G1241" i="7"/>
  <c r="G1240" i="7"/>
  <c r="G1239" i="7"/>
  <c r="G1238" i="7"/>
  <c r="G1237" i="7"/>
  <c r="G1236" i="7"/>
  <c r="G1235" i="7"/>
  <c r="G1234" i="7"/>
  <c r="G1233" i="7"/>
  <c r="G1232" i="7"/>
  <c r="G1231" i="7"/>
  <c r="G1230" i="7"/>
  <c r="G1229" i="7"/>
  <c r="G1228" i="7"/>
  <c r="G1227" i="7"/>
  <c r="G1226" i="7"/>
  <c r="G1225" i="7"/>
  <c r="G1224" i="7"/>
  <c r="G1222" i="7"/>
  <c r="G1221" i="7"/>
  <c r="G1220" i="7"/>
  <c r="G1219" i="7"/>
  <c r="G1218" i="7"/>
  <c r="G1217" i="7"/>
  <c r="G1216" i="7"/>
  <c r="G1215" i="7"/>
  <c r="G1214" i="7"/>
  <c r="G1213" i="7"/>
  <c r="G1212" i="7"/>
  <c r="G1210" i="7"/>
  <c r="G1209" i="7"/>
  <c r="G1208" i="7"/>
  <c r="G1204" i="7"/>
  <c r="G1203" i="7"/>
  <c r="G1202" i="7"/>
  <c r="G1181" i="7"/>
  <c r="G1179" i="7"/>
  <c r="G1178" i="7"/>
  <c r="G1177" i="7"/>
  <c r="G1176" i="7"/>
  <c r="G1175" i="7"/>
  <c r="G1174" i="7"/>
  <c r="G1170" i="7"/>
  <c r="G1168" i="7"/>
  <c r="G1167" i="7"/>
  <c r="G1166" i="7"/>
  <c r="G1165" i="7"/>
  <c r="G1164" i="7"/>
  <c r="G1163" i="7"/>
  <c r="G1162" i="7"/>
  <c r="G1161" i="7"/>
  <c r="G1160" i="7"/>
  <c r="G1159" i="7"/>
  <c r="G1158" i="7"/>
  <c r="G1157" i="7"/>
  <c r="G1156" i="7"/>
  <c r="G1155" i="7"/>
  <c r="G1154" i="7"/>
  <c r="G1153" i="7"/>
  <c r="G1152" i="7"/>
  <c r="G1151" i="7"/>
  <c r="G1150" i="7"/>
  <c r="G1149" i="7"/>
  <c r="G1148" i="7"/>
  <c r="G1145" i="7"/>
  <c r="G1144" i="7"/>
  <c r="G1143" i="7"/>
  <c r="G1142" i="7"/>
  <c r="G1136" i="7"/>
  <c r="G1135" i="7"/>
  <c r="G1134" i="7"/>
  <c r="G1133" i="7"/>
  <c r="G1132" i="7"/>
  <c r="G1131" i="7"/>
  <c r="G1130" i="7"/>
  <c r="G1129" i="7"/>
  <c r="G1128" i="7"/>
  <c r="G1127" i="7"/>
  <c r="G1125" i="7"/>
  <c r="G1124" i="7"/>
  <c r="G1123" i="7"/>
  <c r="G1121" i="7"/>
  <c r="G1120" i="7"/>
  <c r="G1119" i="7"/>
  <c r="G1118" i="7"/>
  <c r="G1117" i="7"/>
  <c r="G1116" i="7"/>
  <c r="G1115" i="7"/>
  <c r="G1114" i="7"/>
  <c r="G1113" i="7"/>
  <c r="G1112" i="7"/>
  <c r="G1111" i="7"/>
  <c r="G1110" i="7"/>
  <c r="G1108" i="7"/>
  <c r="G1107" i="7"/>
  <c r="G1106" i="7"/>
  <c r="G1105" i="7"/>
  <c r="G1104" i="7"/>
  <c r="G1103" i="7"/>
  <c r="G1102" i="7"/>
  <c r="G1101" i="7"/>
  <c r="G1100" i="7"/>
  <c r="G1099" i="7"/>
  <c r="G1098" i="7"/>
  <c r="G1097" i="7"/>
  <c r="G1096" i="7"/>
  <c r="G1095" i="7"/>
  <c r="G1093" i="7"/>
  <c r="G1092" i="7"/>
  <c r="G1091" i="7"/>
  <c r="G1090" i="7"/>
  <c r="G1089" i="7"/>
  <c r="G1088" i="7"/>
  <c r="G1087" i="7"/>
  <c r="G1086" i="7"/>
  <c r="G1085" i="7"/>
  <c r="G1084" i="7"/>
  <c r="G1083" i="7"/>
  <c r="G1082" i="7"/>
  <c r="G1081" i="7"/>
  <c r="G1080" i="7"/>
  <c r="G1078" i="7"/>
  <c r="G1077" i="7"/>
  <c r="G1076" i="7"/>
  <c r="G1074" i="7"/>
  <c r="G1069" i="7"/>
  <c r="G1068" i="7"/>
  <c r="G1067" i="7"/>
  <c r="G1066" i="7"/>
  <c r="G1065" i="7"/>
  <c r="G1063" i="7"/>
  <c r="G1062" i="7"/>
  <c r="G1061" i="7"/>
  <c r="G1060" i="7"/>
  <c r="G1059" i="7"/>
  <c r="G1058" i="7"/>
  <c r="G1057" i="7"/>
  <c r="G1056" i="7"/>
  <c r="G1055" i="7"/>
  <c r="G1054" i="7"/>
  <c r="G1053" i="7"/>
  <c r="G1052" i="7"/>
  <c r="G1050" i="7"/>
  <c r="G1049" i="7"/>
  <c r="G1048" i="7"/>
  <c r="G1047" i="7"/>
  <c r="G1046" i="7"/>
  <c r="G1045" i="7"/>
  <c r="G1044" i="7"/>
  <c r="G1043" i="7"/>
  <c r="G1042" i="7"/>
  <c r="G1041" i="7"/>
  <c r="G1040" i="7"/>
  <c r="G1039" i="7"/>
  <c r="G1038" i="7"/>
  <c r="G1037" i="7"/>
  <c r="G1036" i="7"/>
  <c r="G1035" i="7"/>
  <c r="G1034" i="7"/>
  <c r="G1033" i="7"/>
  <c r="G1032" i="7"/>
  <c r="G1031" i="7"/>
  <c r="G1030" i="7"/>
  <c r="G1029" i="7"/>
  <c r="G1028" i="7"/>
  <c r="G1027" i="7"/>
  <c r="G1024" i="7"/>
  <c r="G1023" i="7"/>
  <c r="G1022" i="7"/>
  <c r="G1019" i="7"/>
  <c r="G1018" i="7"/>
  <c r="G1016" i="7"/>
  <c r="G1015" i="7"/>
  <c r="G1014" i="7"/>
  <c r="G1013" i="7"/>
  <c r="G1012" i="7"/>
  <c r="G1011" i="7"/>
  <c r="G1010" i="7"/>
  <c r="G1009" i="7"/>
  <c r="G1008" i="7"/>
  <c r="G1006" i="7"/>
  <c r="G1005" i="7"/>
  <c r="G1004" i="7"/>
  <c r="G1003" i="7"/>
  <c r="G999" i="7"/>
  <c r="G996" i="7"/>
  <c r="G995" i="7"/>
  <c r="G993" i="7"/>
  <c r="G992" i="7"/>
  <c r="G991" i="7"/>
  <c r="G990" i="7"/>
  <c r="G989" i="7"/>
  <c r="G988" i="7"/>
  <c r="G986" i="7"/>
  <c r="G985" i="7"/>
  <c r="G984" i="7"/>
  <c r="G983" i="7"/>
  <c r="G981" i="7"/>
  <c r="G980" i="7"/>
  <c r="G979" i="7"/>
  <c r="G978" i="7"/>
  <c r="G976" i="7"/>
  <c r="G975" i="7"/>
  <c r="G974" i="7"/>
  <c r="G973" i="7"/>
  <c r="G972" i="7"/>
  <c r="G968" i="7"/>
  <c r="G966" i="7"/>
  <c r="G965" i="7"/>
  <c r="G964" i="7"/>
  <c r="G963" i="7"/>
  <c r="G962" i="7"/>
  <c r="G961" i="7"/>
  <c r="G960" i="7"/>
  <c r="G959" i="7"/>
  <c r="G958" i="7"/>
  <c r="G957" i="7"/>
  <c r="G956" i="7"/>
  <c r="G955" i="7"/>
  <c r="G954" i="7"/>
  <c r="G953" i="7"/>
  <c r="G952" i="7"/>
  <c r="G951" i="7"/>
  <c r="G950" i="7"/>
  <c r="G949" i="7"/>
  <c r="G948" i="7"/>
  <c r="G947" i="7"/>
  <c r="G946" i="7"/>
  <c r="G945" i="7"/>
  <c r="G944" i="7"/>
  <c r="G943" i="7"/>
  <c r="G941" i="7"/>
  <c r="G940" i="7"/>
  <c r="G939" i="7"/>
  <c r="G938" i="7"/>
  <c r="G937" i="7"/>
  <c r="G936" i="7"/>
  <c r="G935" i="7"/>
  <c r="G934" i="7"/>
  <c r="G933" i="7"/>
  <c r="G932" i="7"/>
  <c r="G931" i="7"/>
  <c r="G930" i="7"/>
  <c r="G929" i="7"/>
  <c r="G928" i="7"/>
  <c r="G927" i="7"/>
  <c r="G926" i="7"/>
  <c r="G925" i="7"/>
  <c r="G924" i="7"/>
  <c r="G923" i="7"/>
  <c r="G922" i="7"/>
  <c r="G921" i="7"/>
  <c r="G920" i="7"/>
  <c r="G919" i="7"/>
  <c r="G918" i="7"/>
  <c r="G917" i="7"/>
  <c r="G916" i="7"/>
  <c r="G915" i="7"/>
  <c r="G914" i="7"/>
  <c r="G913" i="7"/>
  <c r="G912" i="7"/>
  <c r="G905" i="7"/>
  <c r="G904" i="7"/>
  <c r="G903" i="7"/>
  <c r="G902" i="7"/>
  <c r="G901" i="7"/>
  <c r="G900" i="7"/>
  <c r="G899" i="7"/>
  <c r="G898" i="7"/>
  <c r="G897" i="7"/>
  <c r="G896" i="7"/>
  <c r="G895" i="7"/>
  <c r="G894" i="7"/>
  <c r="G893" i="7"/>
  <c r="G892" i="7"/>
  <c r="G891" i="7"/>
  <c r="G890" i="7"/>
  <c r="G889" i="7"/>
  <c r="G888" i="7"/>
  <c r="G887" i="7"/>
  <c r="G886" i="7"/>
  <c r="G885" i="7"/>
  <c r="G883" i="7"/>
  <c r="G882" i="7"/>
  <c r="G881" i="7"/>
  <c r="G880" i="7"/>
  <c r="G879" i="7"/>
  <c r="G878" i="7"/>
  <c r="G877" i="7"/>
  <c r="G876" i="7"/>
  <c r="G875" i="7"/>
  <c r="G873" i="7"/>
  <c r="G872" i="7"/>
  <c r="G871" i="7"/>
  <c r="G870" i="7"/>
  <c r="G869" i="7"/>
  <c r="G868" i="7"/>
  <c r="G867" i="7"/>
  <c r="G866" i="7"/>
  <c r="G865" i="7"/>
  <c r="G861" i="7"/>
  <c r="G859" i="7"/>
  <c r="G858" i="7"/>
  <c r="G857" i="7"/>
  <c r="G854" i="7"/>
  <c r="G853" i="7"/>
  <c r="G852" i="7"/>
  <c r="G851" i="7"/>
  <c r="G850" i="7"/>
  <c r="G848" i="7"/>
  <c r="G847" i="7"/>
  <c r="G846" i="7"/>
  <c r="G845" i="7"/>
  <c r="G844" i="7"/>
  <c r="G843" i="7"/>
  <c r="G839" i="7"/>
  <c r="G836" i="7"/>
  <c r="G835" i="7"/>
  <c r="G834" i="7"/>
  <c r="G833" i="7"/>
  <c r="G832" i="7"/>
  <c r="G830" i="7"/>
  <c r="G829" i="7"/>
  <c r="G828" i="7"/>
  <c r="G827" i="7"/>
  <c r="G826" i="7"/>
  <c r="G825" i="7"/>
  <c r="G824" i="7"/>
  <c r="G823" i="7"/>
  <c r="G822" i="7"/>
  <c r="G821" i="7"/>
  <c r="G818" i="7"/>
  <c r="G817" i="7"/>
  <c r="G816" i="7"/>
  <c r="G815" i="7"/>
  <c r="G814" i="7"/>
  <c r="G811" i="7"/>
  <c r="G810" i="7"/>
  <c r="G809" i="7"/>
  <c r="G808" i="7"/>
  <c r="G805" i="7"/>
  <c r="G804" i="7"/>
  <c r="G800" i="7"/>
  <c r="G799" i="7"/>
  <c r="G797" i="7"/>
  <c r="G796" i="7"/>
  <c r="G795" i="7"/>
  <c r="G794" i="7"/>
  <c r="G793" i="7"/>
  <c r="G792" i="7"/>
  <c r="G791" i="7"/>
  <c r="G790" i="7"/>
  <c r="G789" i="7"/>
  <c r="G788" i="7"/>
  <c r="G787" i="7"/>
  <c r="G786" i="7"/>
  <c r="G785" i="7"/>
  <c r="G784" i="7"/>
  <c r="G783" i="7"/>
  <c r="G782" i="7"/>
  <c r="G781" i="7"/>
  <c r="G780" i="7"/>
  <c r="G779" i="7"/>
  <c r="G778" i="7"/>
  <c r="G777" i="7"/>
  <c r="G776" i="7"/>
  <c r="G774" i="7"/>
  <c r="G773" i="7"/>
  <c r="G772" i="7"/>
  <c r="G771" i="7"/>
  <c r="G770" i="7"/>
  <c r="G769" i="7"/>
  <c r="G768" i="7"/>
  <c r="G767" i="7"/>
  <c r="G766" i="7"/>
  <c r="G764" i="7"/>
  <c r="G762" i="7"/>
  <c r="G761" i="7"/>
  <c r="G759" i="7"/>
  <c r="G758" i="7"/>
  <c r="G757" i="7"/>
  <c r="G756" i="7"/>
  <c r="G754" i="7"/>
  <c r="G753" i="7"/>
  <c r="G752" i="7"/>
  <c r="G751" i="7"/>
  <c r="G750" i="7"/>
  <c r="G749" i="7"/>
  <c r="G739" i="7"/>
  <c r="G738" i="7"/>
  <c r="G737" i="7"/>
  <c r="G736" i="7"/>
  <c r="G735" i="7"/>
  <c r="G734" i="7"/>
  <c r="G733" i="7"/>
  <c r="G732" i="7"/>
  <c r="G731" i="7"/>
  <c r="G730" i="7"/>
  <c r="G729" i="7"/>
  <c r="G728" i="7"/>
  <c r="G727" i="7"/>
  <c r="G726" i="7"/>
  <c r="G725" i="7"/>
  <c r="G724" i="7"/>
  <c r="G723" i="7"/>
  <c r="G719" i="7"/>
  <c r="G718" i="7"/>
  <c r="G716" i="7"/>
  <c r="G715" i="7"/>
  <c r="G714" i="7"/>
  <c r="G713" i="7"/>
  <c r="G712" i="7"/>
  <c r="G711" i="7"/>
  <c r="G710" i="7"/>
  <c r="G709" i="7"/>
  <c r="G708" i="7"/>
  <c r="G707" i="7"/>
  <c r="G706" i="7"/>
  <c r="G705" i="7"/>
  <c r="G704" i="7"/>
  <c r="G703" i="7"/>
  <c r="G702" i="7"/>
  <c r="G698" i="7"/>
  <c r="G696" i="7"/>
  <c r="G695" i="7"/>
  <c r="G694" i="7"/>
  <c r="G693" i="7"/>
  <c r="G692" i="7"/>
  <c r="G691" i="7"/>
  <c r="G688" i="7"/>
  <c r="G687" i="7"/>
  <c r="G686" i="7"/>
  <c r="G685" i="7"/>
  <c r="G684" i="7"/>
  <c r="G682" i="7"/>
  <c r="G681" i="7"/>
  <c r="G680" i="7"/>
  <c r="G679" i="7"/>
  <c r="G678" i="7"/>
  <c r="G677" i="7"/>
  <c r="G676" i="7"/>
  <c r="G675" i="7"/>
  <c r="G674" i="7"/>
  <c r="G673" i="7"/>
  <c r="G672" i="7"/>
  <c r="G671" i="7"/>
  <c r="G670" i="7"/>
  <c r="G669" i="7"/>
  <c r="G668" i="7"/>
  <c r="G667" i="7"/>
  <c r="G666" i="7"/>
  <c r="G665" i="7"/>
  <c r="G664" i="7"/>
  <c r="G663" i="7"/>
  <c r="G662" i="7"/>
  <c r="G661" i="7"/>
  <c r="G660" i="7"/>
  <c r="G659" i="7"/>
  <c r="G658" i="7"/>
  <c r="G657" i="7"/>
  <c r="G656" i="7"/>
  <c r="G655" i="7"/>
  <c r="G654" i="7"/>
  <c r="G653" i="7"/>
  <c r="G652" i="7"/>
  <c r="G651" i="7"/>
  <c r="G650" i="7"/>
  <c r="G649" i="7"/>
  <c r="G648" i="7"/>
  <c r="G646" i="7"/>
  <c r="G645" i="7"/>
  <c r="G644" i="7"/>
  <c r="G643" i="7"/>
  <c r="G642" i="7"/>
  <c r="G641" i="7"/>
  <c r="G640" i="7"/>
  <c r="G639" i="7"/>
  <c r="G638" i="7"/>
  <c r="G637" i="7"/>
  <c r="G636" i="7"/>
  <c r="G634" i="7"/>
  <c r="G633" i="7"/>
  <c r="G632" i="7"/>
  <c r="G631" i="7"/>
  <c r="G630" i="7"/>
  <c r="G629" i="7"/>
  <c r="G628" i="7"/>
  <c r="G627" i="7"/>
  <c r="G626" i="7"/>
  <c r="G625" i="7"/>
  <c r="G624" i="7"/>
  <c r="G623" i="7"/>
  <c r="G619" i="7"/>
  <c r="G617" i="7"/>
  <c r="G616" i="7"/>
  <c r="G615" i="7"/>
  <c r="G613" i="7"/>
  <c r="G612" i="7"/>
  <c r="G611" i="7"/>
  <c r="G609" i="7"/>
  <c r="G608" i="7"/>
  <c r="G607" i="7"/>
  <c r="G605" i="7"/>
  <c r="G604" i="7"/>
  <c r="G603" i="7"/>
  <c r="G602" i="7"/>
  <c r="G601" i="7"/>
  <c r="G600" i="7"/>
  <c r="G599" i="7"/>
  <c r="G598" i="7"/>
  <c r="G597" i="7"/>
  <c r="G596" i="7"/>
  <c r="G595" i="7"/>
  <c r="G594" i="7"/>
  <c r="G593" i="7"/>
  <c r="G592" i="7"/>
  <c r="G591" i="7"/>
  <c r="G590" i="7"/>
  <c r="G589" i="7"/>
  <c r="G588" i="7"/>
  <c r="G587" i="7"/>
  <c r="G586" i="7"/>
  <c r="G585" i="7"/>
  <c r="G584" i="7"/>
  <c r="G583" i="7"/>
  <c r="G582" i="7"/>
  <c r="G581" i="7"/>
  <c r="G580" i="7"/>
  <c r="G579" i="7"/>
  <c r="G578" i="7"/>
  <c r="G577" i="7"/>
  <c r="G576" i="7"/>
  <c r="G575" i="7"/>
  <c r="G574" i="7"/>
  <c r="G573" i="7"/>
  <c r="G571" i="7"/>
  <c r="G570" i="7"/>
  <c r="G569" i="7"/>
  <c r="G568" i="7"/>
  <c r="G567" i="7"/>
  <c r="G566" i="7"/>
  <c r="G564" i="7"/>
  <c r="G563" i="7"/>
  <c r="G562" i="7"/>
  <c r="G561" i="7"/>
  <c r="G560" i="7"/>
  <c r="G558" i="7"/>
  <c r="G557" i="7"/>
  <c r="G556" i="7"/>
  <c r="G555" i="7"/>
  <c r="G554" i="7"/>
  <c r="G553" i="7"/>
  <c r="G552" i="7"/>
  <c r="G551" i="7"/>
  <c r="G550" i="7"/>
  <c r="G549" i="7"/>
  <c r="G548" i="7"/>
  <c r="G547" i="7"/>
  <c r="G546" i="7"/>
  <c r="G545" i="7"/>
  <c r="G544" i="7"/>
  <c r="G543" i="7"/>
  <c r="G542" i="7"/>
  <c r="G541" i="7"/>
  <c r="G540" i="7"/>
  <c r="G539" i="7"/>
  <c r="G537" i="7"/>
  <c r="G536" i="7"/>
  <c r="G535" i="7"/>
  <c r="G534" i="7"/>
  <c r="G533" i="7"/>
  <c r="G532" i="7"/>
  <c r="G531" i="7"/>
  <c r="G530" i="7"/>
  <c r="G529" i="7"/>
  <c r="G528" i="7"/>
  <c r="G527" i="7"/>
  <c r="G526" i="7"/>
  <c r="G525" i="7"/>
  <c r="G524" i="7"/>
  <c r="G523" i="7"/>
  <c r="G522" i="7"/>
  <c r="G521" i="7"/>
  <c r="G520" i="7"/>
  <c r="G519" i="7"/>
  <c r="G518" i="7"/>
  <c r="G517" i="7"/>
  <c r="G516" i="7"/>
  <c r="G515" i="7"/>
  <c r="G514" i="7"/>
  <c r="G513" i="7"/>
  <c r="G512" i="7"/>
  <c r="G511" i="7"/>
  <c r="G510" i="7"/>
  <c r="G509" i="7"/>
  <c r="G508" i="7"/>
  <c r="G506" i="7"/>
  <c r="G505" i="7"/>
  <c r="G504" i="7"/>
  <c r="G503" i="7"/>
  <c r="G502" i="7"/>
  <c r="G501" i="7"/>
  <c r="G500" i="7"/>
  <c r="G499" i="7"/>
  <c r="G498" i="7"/>
  <c r="G497" i="7"/>
  <c r="G496" i="7"/>
  <c r="G495" i="7"/>
  <c r="G494" i="7"/>
  <c r="G493" i="7"/>
  <c r="G492" i="7"/>
  <c r="G491" i="7"/>
  <c r="G489" i="7"/>
  <c r="G488" i="7"/>
  <c r="G487" i="7"/>
  <c r="G486" i="7"/>
  <c r="G485" i="7"/>
  <c r="G484" i="7"/>
  <c r="G483" i="7"/>
  <c r="G482" i="7"/>
  <c r="G481" i="7"/>
  <c r="G480" i="7"/>
  <c r="G479" i="7"/>
  <c r="G478" i="7"/>
  <c r="G477" i="7"/>
  <c r="G476" i="7"/>
  <c r="G475" i="7"/>
  <c r="G474" i="7"/>
  <c r="G473" i="7"/>
  <c r="G472" i="7"/>
  <c r="G471" i="7"/>
  <c r="G470" i="7"/>
  <c r="G469" i="7"/>
  <c r="G468" i="7"/>
  <c r="G467" i="7"/>
  <c r="G466" i="7"/>
  <c r="G465" i="7"/>
  <c r="G464" i="7"/>
  <c r="G463" i="7"/>
  <c r="G462" i="7"/>
  <c r="G461" i="7"/>
  <c r="G460" i="7"/>
  <c r="G459" i="7"/>
  <c r="G458" i="7"/>
  <c r="G457" i="7"/>
  <c r="G456" i="7"/>
  <c r="G455" i="7"/>
  <c r="G454" i="7"/>
  <c r="G453" i="7"/>
  <c r="G452" i="7"/>
  <c r="G451" i="7"/>
  <c r="G450" i="7"/>
  <c r="G449" i="7"/>
  <c r="G448" i="7"/>
  <c r="G447" i="7"/>
  <c r="G446" i="7"/>
  <c r="G445" i="7"/>
  <c r="G444" i="7"/>
  <c r="G443" i="7"/>
  <c r="G442" i="7"/>
  <c r="G441" i="7"/>
  <c r="G440" i="7"/>
  <c r="G439" i="7"/>
  <c r="G438" i="7"/>
  <c r="G437" i="7"/>
  <c r="G436" i="7"/>
  <c r="G435" i="7"/>
  <c r="G434" i="7"/>
  <c r="G433" i="7"/>
  <c r="G432" i="7"/>
  <c r="G431" i="7"/>
  <c r="G430" i="7"/>
  <c r="G429" i="7"/>
  <c r="G428" i="7"/>
  <c r="G427" i="7"/>
  <c r="G425" i="7"/>
  <c r="G424" i="7"/>
  <c r="G423" i="7"/>
  <c r="G422" i="7"/>
  <c r="G421" i="7"/>
  <c r="G420" i="7"/>
  <c r="G417" i="7"/>
  <c r="G416" i="7"/>
  <c r="G414" i="7"/>
  <c r="G413" i="7"/>
  <c r="G412" i="7"/>
  <c r="G411" i="7"/>
  <c r="G410" i="7"/>
  <c r="G409" i="7"/>
  <c r="G408" i="7"/>
  <c r="G407" i="7"/>
  <c r="G406" i="7"/>
  <c r="G405" i="7"/>
  <c r="G404" i="7"/>
  <c r="G403" i="7"/>
  <c r="G402" i="7"/>
  <c r="G401" i="7"/>
  <c r="G400" i="7"/>
  <c r="G399" i="7"/>
  <c r="G398" i="7"/>
  <c r="G397" i="7"/>
  <c r="G396" i="7"/>
  <c r="G395" i="7"/>
  <c r="G394" i="7"/>
  <c r="G393" i="7"/>
  <c r="G392" i="7"/>
  <c r="G391" i="7"/>
  <c r="G390" i="7"/>
  <c r="G387" i="7"/>
  <c r="G386" i="7"/>
  <c r="G384" i="7"/>
  <c r="G383" i="7"/>
  <c r="G382" i="7"/>
  <c r="G381" i="7"/>
  <c r="G380" i="7"/>
  <c r="G378" i="7"/>
  <c r="G377" i="7"/>
  <c r="G376" i="7"/>
  <c r="G375" i="7"/>
  <c r="G374" i="7"/>
  <c r="G373" i="7"/>
  <c r="G372" i="7"/>
  <c r="G371" i="7"/>
  <c r="G370" i="7"/>
  <c r="G369" i="7"/>
  <c r="G368" i="7"/>
  <c r="G367" i="7"/>
  <c r="G366" i="7"/>
  <c r="G365" i="7"/>
  <c r="G364" i="7"/>
  <c r="G363" i="7"/>
  <c r="G362" i="7"/>
  <c r="G361" i="7"/>
  <c r="G360" i="7"/>
  <c r="G359" i="7"/>
  <c r="G358" i="7"/>
  <c r="G357" i="7"/>
  <c r="G355" i="7"/>
  <c r="G354" i="7"/>
  <c r="G353" i="7"/>
  <c r="G352" i="7"/>
  <c r="G351" i="7"/>
  <c r="G350" i="7"/>
  <c r="G349" i="7"/>
  <c r="G348" i="7"/>
  <c r="G347" i="7"/>
  <c r="G346" i="7"/>
  <c r="G345" i="7"/>
  <c r="G344" i="7"/>
  <c r="G343" i="7"/>
  <c r="G341" i="7"/>
  <c r="G340" i="7"/>
  <c r="G339" i="7"/>
  <c r="G338" i="7"/>
  <c r="G337" i="7"/>
  <c r="G336" i="7"/>
  <c r="G335" i="7"/>
  <c r="G334" i="7"/>
  <c r="G333" i="7"/>
  <c r="G332" i="7"/>
  <c r="G331" i="7"/>
  <c r="G330" i="7"/>
  <c r="G329" i="7"/>
  <c r="G328" i="7"/>
  <c r="G327" i="7"/>
  <c r="G326" i="7"/>
  <c r="G325" i="7"/>
  <c r="G324" i="7"/>
  <c r="G323" i="7"/>
  <c r="G322" i="7"/>
  <c r="G321" i="7"/>
  <c r="G320" i="7"/>
  <c r="G319" i="7"/>
  <c r="G318" i="7"/>
  <c r="G316" i="7"/>
  <c r="G315" i="7"/>
  <c r="G314" i="7"/>
  <c r="G313" i="7"/>
  <c r="G312" i="7"/>
  <c r="G311" i="7"/>
  <c r="G310" i="7"/>
  <c r="G309" i="7"/>
  <c r="G308" i="7"/>
  <c r="G307" i="7"/>
  <c r="G306" i="7"/>
  <c r="G305" i="7"/>
  <c r="G304" i="7"/>
  <c r="G303" i="7"/>
  <c r="G302" i="7"/>
  <c r="G301" i="7"/>
  <c r="G300" i="7"/>
  <c r="G299" i="7"/>
  <c r="G298" i="7"/>
  <c r="G297" i="7"/>
  <c r="G296" i="7"/>
  <c r="G295" i="7"/>
  <c r="G294" i="7"/>
  <c r="G292" i="7"/>
  <c r="G291" i="7"/>
  <c r="G290" i="7"/>
  <c r="G288" i="7"/>
  <c r="G287" i="7"/>
  <c r="G286" i="7"/>
  <c r="G285" i="7"/>
  <c r="G283" i="7"/>
  <c r="G282" i="7"/>
  <c r="G281" i="7"/>
  <c r="G280" i="7"/>
  <c r="G279" i="7"/>
  <c r="G278" i="7"/>
  <c r="G277" i="7"/>
  <c r="G276" i="7"/>
  <c r="G275" i="7"/>
  <c r="G274" i="7"/>
  <c r="G273" i="7"/>
  <c r="G272" i="7"/>
  <c r="G271" i="7"/>
  <c r="G270" i="7"/>
  <c r="G269" i="7"/>
  <c r="G268" i="7"/>
  <c r="G267" i="7"/>
  <c r="G266" i="7"/>
  <c r="G265" i="7"/>
  <c r="G264" i="7"/>
  <c r="G262" i="7"/>
  <c r="G261" i="7"/>
  <c r="G260" i="7"/>
  <c r="G259" i="7"/>
  <c r="G258" i="7"/>
  <c r="G257" i="7"/>
  <c r="G256" i="7"/>
  <c r="G255" i="7"/>
  <c r="G254" i="7"/>
  <c r="G253" i="7"/>
  <c r="G252" i="7"/>
  <c r="G251" i="7"/>
  <c r="G250" i="7"/>
  <c r="G249" i="7"/>
  <c r="G248" i="7"/>
  <c r="G247" i="7"/>
  <c r="G246" i="7"/>
  <c r="G245" i="7"/>
  <c r="G244" i="7"/>
  <c r="G243" i="7"/>
  <c r="G242" i="7"/>
  <c r="G241" i="7"/>
  <c r="G240" i="7"/>
  <c r="G239" i="7"/>
  <c r="G238" i="7"/>
  <c r="G237" i="7"/>
  <c r="G235" i="7"/>
  <c r="G233" i="7"/>
  <c r="G232" i="7"/>
  <c r="G231" i="7"/>
  <c r="G230" i="7"/>
  <c r="G229" i="7"/>
  <c r="G228" i="7"/>
  <c r="G227" i="7"/>
  <c r="G226" i="7"/>
  <c r="G225" i="7"/>
  <c r="G224" i="7"/>
  <c r="G223" i="7"/>
  <c r="G222" i="7"/>
  <c r="G221" i="7"/>
  <c r="G220" i="7"/>
  <c r="G218" i="7"/>
  <c r="G217" i="7"/>
  <c r="G216" i="7"/>
  <c r="G215" i="7"/>
  <c r="G213" i="7"/>
  <c r="G212" i="7"/>
  <c r="G211" i="7"/>
  <c r="G210" i="7"/>
  <c r="G209" i="7"/>
  <c r="G208" i="7"/>
  <c r="G207" i="7"/>
  <c r="G206" i="7"/>
  <c r="G204" i="7"/>
  <c r="G203" i="7"/>
  <c r="G202" i="7"/>
  <c r="G201" i="7"/>
  <c r="G200" i="7"/>
  <c r="G199" i="7"/>
  <c r="G198" i="7"/>
  <c r="G197" i="7"/>
  <c r="G196" i="7"/>
  <c r="G195" i="7"/>
  <c r="G194" i="7"/>
  <c r="G193" i="7"/>
  <c r="G192" i="7"/>
  <c r="G190" i="7"/>
  <c r="G189" i="7"/>
  <c r="G188" i="7"/>
  <c r="G187" i="7"/>
  <c r="G186" i="7"/>
  <c r="G185" i="7"/>
  <c r="G184" i="7"/>
  <c r="G183" i="7"/>
  <c r="G181" i="7"/>
  <c r="G180" i="7"/>
  <c r="G179" i="7"/>
  <c r="G178" i="7"/>
  <c r="G177" i="7"/>
  <c r="G176" i="7"/>
  <c r="G173" i="7"/>
  <c r="G172" i="7"/>
  <c r="G171" i="7"/>
  <c r="G170" i="7"/>
  <c r="G169" i="7"/>
  <c r="G166" i="7"/>
  <c r="G165" i="7"/>
  <c r="G164" i="7"/>
  <c r="G163" i="7"/>
  <c r="G162" i="7"/>
  <c r="G161" i="7"/>
  <c r="G160" i="7"/>
  <c r="G159" i="7"/>
  <c r="G158" i="7"/>
  <c r="G157" i="7"/>
  <c r="G156" i="7"/>
  <c r="G155" i="7"/>
  <c r="G154" i="7"/>
  <c r="G153" i="7"/>
  <c r="G152" i="7"/>
  <c r="G151" i="7"/>
  <c r="G150" i="7"/>
  <c r="G148" i="7"/>
  <c r="G147" i="7"/>
  <c r="G146" i="7"/>
  <c r="G145" i="7"/>
  <c r="G144" i="7"/>
  <c r="G143" i="7"/>
  <c r="G142" i="7"/>
  <c r="G141" i="7"/>
  <c r="G140" i="7"/>
  <c r="G139" i="7"/>
  <c r="G138" i="7"/>
  <c r="G137" i="7"/>
  <c r="G136" i="7"/>
  <c r="G135" i="7"/>
  <c r="G134" i="7"/>
  <c r="G133" i="7"/>
  <c r="G132" i="7"/>
  <c r="G131" i="7"/>
  <c r="G130" i="7"/>
  <c r="G129" i="7"/>
  <c r="G128" i="7"/>
  <c r="G127" i="7"/>
  <c r="G126" i="7"/>
  <c r="G125" i="7"/>
  <c r="G124" i="7"/>
  <c r="G123" i="7"/>
  <c r="G122" i="7"/>
  <c r="G121" i="7"/>
  <c r="G119" i="7"/>
  <c r="G118" i="7"/>
  <c r="G117" i="7"/>
  <c r="G116" i="7"/>
  <c r="G115" i="7"/>
  <c r="G114" i="7"/>
  <c r="G112" i="7"/>
  <c r="G111" i="7"/>
  <c r="G110" i="7"/>
  <c r="G109" i="7"/>
  <c r="G108" i="7"/>
  <c r="G105" i="7"/>
  <c r="G104" i="7"/>
  <c r="G102" i="7"/>
  <c r="G101" i="7"/>
  <c r="G100" i="7"/>
  <c r="G97" i="7"/>
  <c r="G96" i="7"/>
  <c r="G92" i="7"/>
  <c r="G90" i="7"/>
  <c r="G89" i="7"/>
  <c r="G88" i="7"/>
  <c r="G87" i="7"/>
  <c r="G86" i="7"/>
  <c r="G85" i="7"/>
  <c r="G84" i="7"/>
  <c r="G83" i="7"/>
  <c r="G82" i="7"/>
  <c r="G81" i="7"/>
  <c r="G80" i="7"/>
  <c r="G79" i="7"/>
  <c r="G78" i="7"/>
  <c r="G77" i="7"/>
  <c r="G76" i="7"/>
  <c r="G75" i="7"/>
  <c r="G74" i="7"/>
  <c r="G72" i="7"/>
  <c r="G71" i="7"/>
  <c r="G70" i="7"/>
  <c r="G69" i="7"/>
  <c r="G67" i="7"/>
  <c r="G66" i="7"/>
  <c r="G65" i="7"/>
  <c r="G64" i="7"/>
  <c r="G63" i="7"/>
  <c r="G62" i="7"/>
  <c r="G61" i="7"/>
  <c r="G60" i="7"/>
  <c r="G59" i="7"/>
  <c r="G58" i="7"/>
  <c r="G57" i="7"/>
  <c r="G56" i="7"/>
  <c r="G54" i="7"/>
  <c r="G53" i="7"/>
  <c r="G52" i="7"/>
  <c r="G51" i="7"/>
  <c r="G50" i="7"/>
  <c r="G49" i="7"/>
  <c r="G48" i="7"/>
  <c r="G47" i="7"/>
  <c r="G46" i="7"/>
  <c r="G45" i="7"/>
  <c r="G44" i="7"/>
  <c r="G43" i="7"/>
  <c r="G42" i="7"/>
  <c r="G41" i="7"/>
  <c r="G39" i="7"/>
  <c r="G38" i="7"/>
  <c r="G37" i="7"/>
  <c r="G36" i="7"/>
  <c r="G35" i="7"/>
  <c r="G34" i="7"/>
  <c r="G33" i="7"/>
  <c r="G32" i="7"/>
  <c r="G31" i="7"/>
  <c r="G30" i="7"/>
  <c r="G28" i="7"/>
  <c r="G27" i="7"/>
  <c r="G26" i="7"/>
  <c r="G25" i="7"/>
  <c r="G24" i="7"/>
  <c r="G23" i="7"/>
  <c r="G22" i="7"/>
  <c r="G21" i="7"/>
  <c r="G20" i="7"/>
  <c r="G19" i="7"/>
  <c r="G18" i="7"/>
  <c r="G17" i="7"/>
  <c r="G16" i="7"/>
  <c r="G15" i="7"/>
  <c r="G14" i="7"/>
  <c r="G13" i="7"/>
  <c r="L7" i="7"/>
  <c r="J7" i="7"/>
  <c r="H7" i="7"/>
  <c r="M6" i="7"/>
  <c r="L6" i="7"/>
  <c r="L4" i="7" s="1"/>
  <c r="K6" i="7"/>
  <c r="J6" i="7"/>
  <c r="I6" i="7"/>
  <c r="I4" i="7" s="1"/>
  <c r="H6" i="7"/>
  <c r="H4" i="7" s="1"/>
  <c r="M5" i="7"/>
  <c r="L5" i="7"/>
  <c r="K5" i="7"/>
  <c r="J5" i="7"/>
  <c r="I5" i="7"/>
  <c r="H5" i="7"/>
  <c r="K4" i="7"/>
  <c r="F305" i="5"/>
  <c r="F304" i="5"/>
  <c r="F303" i="5"/>
  <c r="F302" i="5"/>
  <c r="F301" i="5"/>
  <c r="F300" i="5"/>
  <c r="F299" i="5"/>
  <c r="F298" i="5"/>
  <c r="F297" i="5"/>
  <c r="F296" i="5"/>
  <c r="F295" i="5"/>
  <c r="F294" i="5"/>
  <c r="F293" i="5"/>
  <c r="F292" i="5"/>
  <c r="F291" i="5"/>
  <c r="F290" i="5"/>
  <c r="F289" i="5"/>
  <c r="F288" i="5"/>
  <c r="F287" i="5"/>
  <c r="F286" i="5"/>
  <c r="F285" i="5"/>
  <c r="F284" i="5"/>
  <c r="F283" i="5"/>
  <c r="F282" i="5"/>
  <c r="F281" i="5"/>
  <c r="F280" i="5"/>
  <c r="F279" i="5"/>
  <c r="F278" i="5"/>
  <c r="F277" i="5"/>
  <c r="F276" i="5"/>
  <c r="F275" i="5"/>
  <c r="F274" i="5"/>
  <c r="F273" i="5"/>
  <c r="F272" i="5"/>
  <c r="F271" i="5"/>
  <c r="F270" i="5"/>
  <c r="F269" i="5"/>
  <c r="F268" i="5"/>
  <c r="F267" i="5"/>
  <c r="F266" i="5"/>
  <c r="F265" i="5"/>
  <c r="F264" i="5"/>
  <c r="F263" i="5"/>
  <c r="F262" i="5"/>
  <c r="F261" i="5"/>
  <c r="F260" i="5"/>
  <c r="F259" i="5"/>
  <c r="F258" i="5"/>
  <c r="F257" i="5"/>
  <c r="F256" i="5"/>
  <c r="F255" i="5"/>
  <c r="F254" i="5"/>
  <c r="F253" i="5"/>
  <c r="F252" i="5"/>
  <c r="F251" i="5"/>
  <c r="F250" i="5"/>
  <c r="F249" i="5"/>
  <c r="F248" i="5"/>
  <c r="F247" i="5"/>
  <c r="F246" i="5"/>
  <c r="F245" i="5"/>
  <c r="F244" i="5"/>
  <c r="F243" i="5"/>
  <c r="F242" i="5"/>
  <c r="F241" i="5"/>
  <c r="F240" i="5"/>
  <c r="F239" i="5"/>
  <c r="F238" i="5"/>
  <c r="F237" i="5"/>
  <c r="F236" i="5"/>
  <c r="F235" i="5"/>
  <c r="F234" i="5"/>
  <c r="F233" i="5"/>
  <c r="F232" i="5"/>
  <c r="F231" i="5"/>
  <c r="F230" i="5"/>
  <c r="F229" i="5"/>
  <c r="F228" i="5"/>
  <c r="F227" i="5"/>
  <c r="F226" i="5"/>
  <c r="F225" i="5"/>
  <c r="F224" i="5"/>
  <c r="F223" i="5"/>
  <c r="F222" i="5"/>
  <c r="F221" i="5"/>
  <c r="F220" i="5"/>
  <c r="F219" i="5"/>
  <c r="F218" i="5"/>
  <c r="F217" i="5"/>
  <c r="F216" i="5"/>
  <c r="F215" i="5"/>
  <c r="F214" i="5"/>
  <c r="F213" i="5"/>
  <c r="F212" i="5"/>
  <c r="F211" i="5"/>
  <c r="F210" i="5"/>
  <c r="F209" i="5"/>
  <c r="F208"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181" i="5"/>
  <c r="F180" i="5"/>
  <c r="F179" i="5"/>
  <c r="F178" i="5"/>
  <c r="F177" i="5"/>
  <c r="F176" i="5"/>
  <c r="F175" i="5"/>
  <c r="F174" i="5"/>
  <c r="F173" i="5"/>
  <c r="F172" i="5"/>
  <c r="F171" i="5"/>
  <c r="F170" i="5"/>
  <c r="F169" i="5"/>
  <c r="F168" i="5"/>
  <c r="F167" i="5"/>
  <c r="F166" i="5"/>
  <c r="F165" i="5"/>
  <c r="F164" i="5"/>
  <c r="F163" i="5"/>
  <c r="F162" i="5"/>
  <c r="F161" i="5"/>
  <c r="F160" i="5"/>
  <c r="F159" i="5"/>
  <c r="F158" i="5"/>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30" i="5"/>
  <c r="F129" i="5"/>
  <c r="F128" i="5"/>
  <c r="F127" i="5"/>
  <c r="F126" i="5"/>
  <c r="F125" i="5"/>
  <c r="F124" i="5"/>
  <c r="F123" i="5"/>
  <c r="F122" i="5"/>
  <c r="F121"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F94" i="5"/>
  <c r="F93" i="5"/>
  <c r="F92" i="5"/>
  <c r="F91" i="5"/>
  <c r="F90" i="5"/>
  <c r="F89" i="5"/>
  <c r="F88" i="5"/>
  <c r="F87" i="5"/>
  <c r="G86" i="5"/>
  <c r="F86" i="5"/>
  <c r="G85" i="5"/>
  <c r="F85" i="5"/>
  <c r="G84" i="5"/>
  <c r="F84" i="5"/>
  <c r="G83" i="5"/>
  <c r="F83" i="5"/>
  <c r="G82" i="5"/>
  <c r="F82" i="5"/>
  <c r="G81" i="5"/>
  <c r="F81" i="5"/>
  <c r="G80" i="5"/>
  <c r="F80" i="5"/>
  <c r="G79" i="5"/>
  <c r="F79" i="5"/>
  <c r="G78" i="5"/>
  <c r="F78" i="5"/>
  <c r="G77" i="5"/>
  <c r="F77" i="5"/>
  <c r="G76" i="5"/>
  <c r="F76" i="5"/>
  <c r="G75" i="5"/>
  <c r="F75" i="5"/>
  <c r="G74" i="5"/>
  <c r="F74" i="5"/>
  <c r="G73" i="5"/>
  <c r="F73" i="5"/>
  <c r="G72" i="5"/>
  <c r="F72" i="5"/>
  <c r="G71" i="5"/>
  <c r="F71" i="5"/>
  <c r="G70" i="5"/>
  <c r="F70" i="5"/>
  <c r="G69" i="5"/>
  <c r="F69" i="5"/>
  <c r="G68" i="5"/>
  <c r="F68" i="5"/>
  <c r="G67" i="5"/>
  <c r="F67" i="5"/>
  <c r="G66" i="5"/>
  <c r="F66" i="5"/>
  <c r="G65" i="5"/>
  <c r="F65" i="5"/>
  <c r="G64" i="5"/>
  <c r="F64" i="5"/>
  <c r="G63" i="5"/>
  <c r="F63" i="5"/>
  <c r="G62" i="5"/>
  <c r="F62" i="5"/>
  <c r="G61" i="5"/>
  <c r="F61" i="5"/>
  <c r="G60" i="5"/>
  <c r="F60" i="5"/>
  <c r="G59" i="5"/>
  <c r="F59" i="5"/>
  <c r="G58" i="5"/>
  <c r="F58" i="5"/>
  <c r="G57" i="5"/>
  <c r="F57" i="5"/>
  <c r="G56" i="5"/>
  <c r="F56" i="5"/>
  <c r="G55" i="5"/>
  <c r="F55" i="5"/>
  <c r="G54" i="5"/>
  <c r="F54" i="5"/>
  <c r="G53" i="5"/>
  <c r="F53" i="5"/>
  <c r="G52" i="5"/>
  <c r="F52" i="5"/>
  <c r="G51" i="5"/>
  <c r="F51" i="5"/>
  <c r="G50" i="5"/>
  <c r="F50" i="5"/>
  <c r="G49" i="5"/>
  <c r="F49" i="5"/>
  <c r="F48" i="5"/>
  <c r="F47" i="5"/>
  <c r="F46" i="5"/>
  <c r="F45" i="5"/>
  <c r="F44" i="5"/>
  <c r="I43" i="5"/>
  <c r="F43" i="5"/>
  <c r="I42" i="5"/>
  <c r="F42" i="5"/>
  <c r="I41" i="5"/>
  <c r="F41" i="5"/>
  <c r="I40" i="5"/>
  <c r="F40" i="5"/>
  <c r="I39" i="5"/>
  <c r="F39" i="5"/>
  <c r="I38" i="5"/>
  <c r="F38" i="5"/>
  <c r="I37" i="5"/>
  <c r="F37" i="5"/>
  <c r="I36" i="5"/>
  <c r="F36" i="5"/>
  <c r="I35" i="5"/>
  <c r="F35" i="5"/>
  <c r="I34" i="5"/>
  <c r="F34" i="5"/>
  <c r="I33" i="5"/>
  <c r="F33" i="5"/>
  <c r="I32" i="5"/>
  <c r="F32" i="5"/>
  <c r="I31" i="5"/>
  <c r="F31" i="5"/>
  <c r="I30" i="5"/>
  <c r="F30" i="5"/>
  <c r="I29" i="5"/>
  <c r="F29" i="5"/>
  <c r="I28" i="5"/>
  <c r="F28" i="5"/>
  <c r="I27" i="5"/>
  <c r="F27" i="5"/>
  <c r="I26" i="5"/>
  <c r="F26" i="5"/>
  <c r="I25" i="5"/>
  <c r="F25" i="5"/>
  <c r="I24" i="5"/>
  <c r="F24" i="5"/>
  <c r="I23" i="5"/>
  <c r="F23" i="5"/>
  <c r="I22" i="5"/>
  <c r="F22" i="5"/>
  <c r="I21" i="5"/>
  <c r="F21" i="5"/>
  <c r="I20" i="5"/>
  <c r="F20" i="5"/>
  <c r="I19" i="5"/>
  <c r="L14" i="5" s="1"/>
  <c r="F19" i="5"/>
  <c r="I18" i="5"/>
  <c r="F18" i="5"/>
  <c r="I17" i="5"/>
  <c r="F17" i="5"/>
  <c r="I16" i="5"/>
  <c r="F16" i="5"/>
  <c r="I15" i="5"/>
  <c r="I14" i="5"/>
  <c r="F14" i="5"/>
  <c r="I13" i="5"/>
  <c r="F13" i="5"/>
  <c r="I12" i="5"/>
  <c r="F12" i="5"/>
  <c r="I11" i="5"/>
  <c r="F11" i="5"/>
  <c r="I10" i="5"/>
  <c r="F10" i="5"/>
  <c r="I9" i="5"/>
  <c r="F9" i="5"/>
  <c r="I8" i="5"/>
  <c r="F8" i="5"/>
  <c r="E18" i="10" l="1"/>
  <c r="L62" i="15"/>
  <c r="F11" i="10"/>
  <c r="K32" i="15"/>
  <c r="F4" i="10"/>
  <c r="H11" i="10"/>
  <c r="M32" i="15"/>
  <c r="H62" i="15"/>
  <c r="J4" i="7"/>
  <c r="M4" i="7"/>
  <c r="M29" i="15"/>
  <c r="K11" i="15"/>
  <c r="I29" i="15"/>
  <c r="J29" i="15"/>
  <c r="M4" i="15"/>
  <c r="H23" i="15"/>
  <c r="L32" i="15"/>
  <c r="J53" i="15"/>
  <c r="K23" i="15"/>
  <c r="L35" i="15"/>
  <c r="M38" i="15"/>
  <c r="L14" i="15"/>
  <c r="L23" i="15"/>
  <c r="J32" i="15"/>
  <c r="K29" i="15"/>
  <c r="H53" i="15"/>
  <c r="K4" i="15"/>
  <c r="H14" i="15"/>
  <c r="M44" i="15"/>
  <c r="K47" i="15"/>
  <c r="I53" i="15"/>
  <c r="L4" i="15"/>
  <c r="I14" i="15"/>
  <c r="K44" i="15"/>
  <c r="K53" i="15"/>
  <c r="J56" i="15"/>
  <c r="K14" i="15"/>
  <c r="J17" i="15"/>
  <c r="I47" i="15"/>
  <c r="L53" i="15"/>
  <c r="K56" i="15"/>
  <c r="L47" i="15"/>
  <c r="M53" i="15"/>
  <c r="I62" i="15"/>
  <c r="L41" i="15"/>
  <c r="M17" i="15"/>
  <c r="J62" i="15"/>
  <c r="J41" i="15"/>
  <c r="I20" i="15"/>
  <c r="I23" i="15"/>
  <c r="H41" i="15"/>
  <c r="H59" i="15"/>
  <c r="K62" i="15"/>
  <c r="H17" i="15"/>
  <c r="H32" i="15"/>
  <c r="L38" i="15"/>
  <c r="I56" i="15"/>
  <c r="H4" i="15"/>
  <c r="H11" i="15"/>
  <c r="J4" i="15"/>
  <c r="J14" i="15"/>
  <c r="H38" i="15"/>
  <c r="J47" i="15"/>
  <c r="L15" i="5"/>
  <c r="L19" i="5" s="1"/>
  <c r="I4" i="10"/>
  <c r="H4" i="10"/>
  <c r="E4" i="10"/>
  <c r="G4" i="10"/>
  <c r="C12" i="12"/>
  <c r="C13" i="12"/>
  <c r="C16" i="12"/>
  <c r="C20" i="12"/>
  <c r="C21" i="12"/>
  <c r="C5" i="12"/>
  <c r="C8" i="12"/>
  <c r="C6" i="12"/>
  <c r="C14" i="12"/>
  <c r="C22" i="12"/>
  <c r="C7" i="12"/>
  <c r="C15" i="12"/>
  <c r="C23" i="12"/>
  <c r="C9" i="12"/>
  <c r="C17" i="12"/>
  <c r="C25" i="12"/>
  <c r="C10" i="12"/>
  <c r="C18" i="12"/>
  <c r="C11" i="12"/>
  <c r="I18" i="10"/>
  <c r="G18" i="10"/>
  <c r="H18" i="10"/>
  <c r="F18" i="10"/>
  <c r="L12" i="5"/>
  <c r="L13" i="5"/>
  <c r="L11" i="5"/>
  <c r="L10" i="5"/>
  <c r="L11" i="15"/>
  <c r="M11" i="15"/>
  <c r="L20" i="15"/>
  <c r="M59" i="15"/>
  <c r="K20" i="15"/>
  <c r="M14" i="15"/>
  <c r="H20" i="15"/>
  <c r="M23" i="15"/>
  <c r="I35" i="15"/>
  <c r="J44" i="15"/>
  <c r="K50" i="15"/>
  <c r="L17" i="15"/>
  <c r="H29" i="15"/>
  <c r="K38" i="15"/>
  <c r="H44" i="15"/>
  <c r="M47" i="15"/>
  <c r="L56" i="15"/>
  <c r="I59" i="15"/>
  <c r="J11" i="15"/>
  <c r="J26" i="15"/>
  <c r="K41" i="15"/>
  <c r="I44" i="15"/>
  <c r="M56" i="15"/>
  <c r="I32" i="15"/>
  <c r="J50" i="15"/>
  <c r="K59" i="15"/>
  <c r="M35" i="15"/>
  <c r="I41" i="15"/>
  <c r="L59" i="15"/>
  <c r="I4" i="15"/>
  <c r="M20" i="15"/>
  <c r="L29" i="15"/>
  <c r="K35" i="15"/>
  <c r="J38" i="15"/>
  <c r="L44" i="15"/>
  <c r="H56" i="15"/>
  <c r="I17" i="15"/>
  <c r="J20" i="15"/>
  <c r="J23" i="15"/>
  <c r="K26" i="15"/>
  <c r="L50" i="15"/>
  <c r="I11" i="15"/>
  <c r="K17" i="15"/>
  <c r="M26" i="15"/>
  <c r="H35" i="15"/>
  <c r="I38" i="15"/>
  <c r="M50" i="15"/>
  <c r="L26" i="15"/>
  <c r="J35" i="15"/>
  <c r="H50" i="15"/>
  <c r="I26" i="15"/>
  <c r="H47" i="15"/>
  <c r="I50" i="15"/>
  <c r="F10" i="17"/>
  <c r="I10" i="17"/>
  <c r="G10" i="17"/>
  <c r="H10" i="17"/>
  <c r="J10" i="17"/>
  <c r="M22" i="15" l="1"/>
  <c r="L17" i="5"/>
  <c r="AO66" i="22" l="1"/>
</calcChain>
</file>

<file path=xl/sharedStrings.xml><?xml version="1.0" encoding="utf-8"?>
<sst xmlns="http://schemas.openxmlformats.org/spreadsheetml/2006/main" count="78907" uniqueCount="4224">
  <si>
    <t xml:space="preserve">Company </t>
  </si>
  <si>
    <t xml:space="preserve">Model </t>
  </si>
  <si>
    <t>Type</t>
  </si>
  <si>
    <t>Heliospectra</t>
  </si>
  <si>
    <t>SIERA</t>
  </si>
  <si>
    <t>DYNA</t>
  </si>
  <si>
    <t>https://www.heliospectra.com/led-grow-lights/</t>
  </si>
  <si>
    <t>GE Lighting</t>
  </si>
  <si>
    <t>GE Grow Light 18W Advanced Red Spectrum LED T8 48" Tube</t>
  </si>
  <si>
    <t>GE Grow Light 18W Balanced Spectrum LED T8 48" Tube</t>
  </si>
  <si>
    <t>GE Grow Light 30W Balanced Spectrum LED 4ft. Indoor Fixture</t>
  </si>
  <si>
    <t>GE Grow Light 40W Balanced Spectrum LED 2ft. Indoor Fixture</t>
  </si>
  <si>
    <t>GE Grow Light 40W Advanced Red Spectrum LED 2ft. Indoor Fixture</t>
  </si>
  <si>
    <t>GE Grow Light 30W Advanced Red Spectrum LED 4ft. Indoor Fixture</t>
  </si>
  <si>
    <t>**GE Grow Light 9W Balanced Spectrum LED BR30</t>
  </si>
  <si>
    <t>Bulb</t>
  </si>
  <si>
    <t>Top lighting (Tube)</t>
  </si>
  <si>
    <t>Top lighting (Fixture)</t>
  </si>
  <si>
    <t>**GE Grow Light 9W Advanced Red Spectrum LED BR30</t>
  </si>
  <si>
    <t>**GE Grow Light 32W Balanced Spectrum LED PAR38</t>
  </si>
  <si>
    <t>**GE Grow Light 30W Advanced Red Spectrum LED PAR38</t>
  </si>
  <si>
    <t>https://www.gelighting.com/led-bulbs/grow-light-led</t>
  </si>
  <si>
    <t>IP66</t>
  </si>
  <si>
    <t>Bulb (Deep red/White)</t>
  </si>
  <si>
    <t>IP44</t>
  </si>
  <si>
    <t>Bulb (Deep red/White/Far red)</t>
  </si>
  <si>
    <t>Philips GreenPower LED toplighting [Vegetables and fruits/Floriculture]</t>
  </si>
  <si>
    <t>Philips GreenPower LED flowering lamp [Vegetables and fruits/Floriculture]</t>
  </si>
  <si>
    <t>IP67</t>
  </si>
  <si>
    <t>Spectral version: deep red and white</t>
  </si>
  <si>
    <t>Spectral version: deep red/white/ far red</t>
  </si>
  <si>
    <t>https://www.lighting.philips.com/main/products/horticulture</t>
  </si>
  <si>
    <t>https://www.lighting.philips.com/main/forms/horti-contact-us</t>
  </si>
  <si>
    <t>Philips/Signify Holding</t>
  </si>
  <si>
    <t>Illumitex</t>
  </si>
  <si>
    <t> HarvestEdge</t>
  </si>
  <si>
    <t>Linear LED Top lighting</t>
  </si>
  <si>
    <t>X6_Full Spectrum</t>
  </si>
  <si>
    <t>Top lighting (2 linear bars)</t>
  </si>
  <si>
    <t>NeoPAR® 3 [Vegetation &amp; Flowering]</t>
  </si>
  <si>
    <t xml:space="preserve"> Eclipse N</t>
  </si>
  <si>
    <t>https://illumitex.com/products/</t>
  </si>
  <si>
    <t>customerservice@illumitex.com</t>
  </si>
  <si>
    <t>Lumigrow</t>
  </si>
  <si>
    <t>TopLight™ Targeted Spectrum</t>
  </si>
  <si>
    <t>TopLight™ Hybrid Spectrum</t>
  </si>
  <si>
    <t>BarLight™ Targeted Spectrum</t>
  </si>
  <si>
    <t>IP65</t>
  </si>
  <si>
    <t>BarLight™ Hybrid Spectrum</t>
  </si>
  <si>
    <t>https://www.lumigrow.com/</t>
  </si>
  <si>
    <t>info@lumigrow.com</t>
  </si>
  <si>
    <t>Fluence By OSRAM</t>
  </si>
  <si>
    <t>SPYDR 2i47 EU</t>
  </si>
  <si>
    <t>SPYDR 2i40 EU</t>
  </si>
  <si>
    <t>SPYDR 2i33 EU</t>
  </si>
  <si>
    <t>SPYDR 2p47 EU</t>
  </si>
  <si>
    <t>SPYDR 2x40 EU</t>
  </si>
  <si>
    <t>SPYDR 2x33 EU</t>
  </si>
  <si>
    <t>VYPR 2p EU</t>
  </si>
  <si>
    <t>Top lighting (1 linear bar)</t>
  </si>
  <si>
    <t>SPYDR 2x47</t>
  </si>
  <si>
    <t>VYPR 2x</t>
  </si>
  <si>
    <t>Top lighting (4 linear bars)</t>
  </si>
  <si>
    <t>RAZRx</t>
  </si>
  <si>
    <t>[Spectra: PhysioSpecTM]</t>
  </si>
  <si>
    <t>RAY22</t>
  </si>
  <si>
    <t>RAY44</t>
  </si>
  <si>
    <t>RAY66</t>
  </si>
  <si>
    <t xml:space="preserve">https://fluence.science/ </t>
  </si>
  <si>
    <t>emea@fluencebioengineering.com</t>
  </si>
  <si>
    <t>Gavita</t>
  </si>
  <si>
    <t>Gavita Pro 1700e LED</t>
  </si>
  <si>
    <t>IP66 </t>
  </si>
  <si>
    <t>Full-spectrum light anywhere from 50% to 100% while maintaining efficiency.</t>
  </si>
  <si>
    <t>Gavita Pro 1650e LED ML --No longer available</t>
  </si>
  <si>
    <t>https://gavita.com/retail/products/gavita-pro-line-led/</t>
  </si>
  <si>
    <t>https://gavita.com/retail/contact/</t>
  </si>
  <si>
    <t>Top lighting (Square panel)</t>
  </si>
  <si>
    <t>Hubbell Industrial Lighting</t>
  </si>
  <si>
    <t>Samsung Electronics Co. Ltd</t>
  </si>
  <si>
    <t>Horticulture Linear (281 mm)</t>
  </si>
  <si>
    <t>Horticulture Linear (561 mm)</t>
  </si>
  <si>
    <t>Top lighting (linear bar)</t>
  </si>
  <si>
    <t>Kessil</t>
  </si>
  <si>
    <t>H1200 Tuna Flora</t>
  </si>
  <si>
    <t>Top lighting (square panel)</t>
  </si>
  <si>
    <t>H380 Spectral Halo II</t>
  </si>
  <si>
    <t>Spectrum-Grow and Bloom</t>
  </si>
  <si>
    <t xml:space="preserve">Four efficient spectrums - BLUE, GROW, BLOOM, RED </t>
  </si>
  <si>
    <t>H350</t>
  </si>
  <si>
    <t>Spectrum-Deep purple or magenta</t>
  </si>
  <si>
    <t>H160 Tuna Flora</t>
  </si>
  <si>
    <t>Spectrum-Blue, Grow, Bloom, Red</t>
  </si>
  <si>
    <t>H80 Tuna Flora</t>
  </si>
  <si>
    <t>https://www.kessil.com/products/#HorticultureLight</t>
  </si>
  <si>
    <t>kessil@kessil.com</t>
  </si>
  <si>
    <t>Senmatic</t>
  </si>
  <si>
    <t>FL300 GROW FIXTURE</t>
  </si>
  <si>
    <t>Top lighting (fixture)</t>
  </si>
  <si>
    <t>FL300 SUNLIGHT FIXTURE</t>
  </si>
  <si>
    <t>FL300 GROW WHITE FIXTURE</t>
  </si>
  <si>
    <t>FL100 GROW FIXTURE</t>
  </si>
  <si>
    <t>FL100 SUNLIGHT FIXTURE</t>
  </si>
  <si>
    <t>FL100 GROW WHITE FIXTURE</t>
  </si>
  <si>
    <t>https://www.senmatic.com/horticulture/products/led-grow-light</t>
  </si>
  <si>
    <t>dgtsales@senmatic.com</t>
  </si>
  <si>
    <t>Cidly</t>
  </si>
  <si>
    <t>Emitting color: customized</t>
  </si>
  <si>
    <t>Athena Plus 140 W X8 1032 Watt</t>
  </si>
  <si>
    <t>Athena Plus X8 660 Watt</t>
  </si>
  <si>
    <t>Athena Plus 6 Precision spectrum</t>
  </si>
  <si>
    <t>Athena Plus 4 Precision spectrum</t>
  </si>
  <si>
    <t>Athena 80 W Five Light-Emitting  Area</t>
  </si>
  <si>
    <t>Athena 80 W Six Light-Emitting Area</t>
  </si>
  <si>
    <t>Athena 80 W BrandChip</t>
  </si>
  <si>
    <t>Athena 140 W BrandChip</t>
  </si>
  <si>
    <t>Athena 35 W</t>
  </si>
  <si>
    <t>Orpheus X1</t>
  </si>
  <si>
    <t>Orpheus X1 CREE</t>
  </si>
  <si>
    <t>Orpheus X2 Precision spectrum</t>
  </si>
  <si>
    <t xml:space="preserve">Orpheus X4 Precision spectrum </t>
  </si>
  <si>
    <t>AEGIS COB 780B</t>
  </si>
  <si>
    <t>UFO 90W</t>
  </si>
  <si>
    <t>Top lighting (circle panel)</t>
  </si>
  <si>
    <t>UFO  140W</t>
  </si>
  <si>
    <t>APOLLO 4</t>
  </si>
  <si>
    <t>APOLLO 6</t>
  </si>
  <si>
    <t>APOLLO 8</t>
  </si>
  <si>
    <t>APOLLO 10</t>
  </si>
  <si>
    <t>APOLLO 12</t>
  </si>
  <si>
    <t>APOLLO 16</t>
  </si>
  <si>
    <t>APOLLO 18</t>
  </si>
  <si>
    <t>APOLLO 20</t>
  </si>
  <si>
    <t>Ohmax lighting</t>
  </si>
  <si>
    <t>https://www.cidly.com/</t>
  </si>
  <si>
    <t>support@cidly.com</t>
  </si>
  <si>
    <t>OH-GL-028</t>
  </si>
  <si>
    <t>OH-GL-025</t>
  </si>
  <si>
    <t>OH-GL-024</t>
  </si>
  <si>
    <t>OH-GL-029</t>
  </si>
  <si>
    <t>IP53</t>
  </si>
  <si>
    <t>OH-GL-022</t>
  </si>
  <si>
    <t>OH-GL-016</t>
  </si>
  <si>
    <t>OH-GL-014</t>
  </si>
  <si>
    <t>OH-GL-013</t>
  </si>
  <si>
    <t>OH-GL-012</t>
  </si>
  <si>
    <t>OH-GL-011</t>
  </si>
  <si>
    <t>OH-GL-010</t>
  </si>
  <si>
    <t>OH-GL-004</t>
  </si>
  <si>
    <t>LED Color Ratio:  full spectrum</t>
  </si>
  <si>
    <t>OH-GL-003</t>
  </si>
  <si>
    <t>OH-GL-002</t>
  </si>
  <si>
    <t>OH-GL-001</t>
  </si>
  <si>
    <t>http://led-ohmax.com/cate-61739-64656.html</t>
  </si>
  <si>
    <t xml:space="preserve"> info@led-ohmax.com //  sales@led-ohmax.com </t>
  </si>
  <si>
    <t>Thrive agritech</t>
  </si>
  <si>
    <t>Apex LED light bar</t>
  </si>
  <si>
    <t>Boost LED light bar</t>
  </si>
  <si>
    <t>Infinity 2.0 LED light bar</t>
  </si>
  <si>
    <t>Under canopy LED lighting</t>
  </si>
  <si>
    <t>Under canopy lighting</t>
  </si>
  <si>
    <t>Infinity LED light bar</t>
  </si>
  <si>
    <t>http://www.thriveagritech.com/products/</t>
  </si>
  <si>
    <t>info@thriveagritech.com</t>
  </si>
  <si>
    <t>Hortilux</t>
  </si>
  <si>
    <t>HORTILED® Top 120v19</t>
  </si>
  <si>
    <t>Colour spectra: Red/Blue-(LB/MB/HB/UHB) - Red/White (LB/MB/UHB)- Red/Blue &amp; Red/White - Far Red (HB/MB)- Daylight - Custom project based -LED recipe</t>
  </si>
  <si>
    <t>HORTILED® Multi 4DIM</t>
  </si>
  <si>
    <t>Interlighting</t>
  </si>
  <si>
    <t>Colour spectrum: Red/Blue (95%/5%)</t>
  </si>
  <si>
    <t>https://www.hortilux.com/total-solution/products</t>
  </si>
  <si>
    <t>h.devries@hortilux.com</t>
  </si>
  <si>
    <t>Sanlight</t>
  </si>
  <si>
    <t>SANlight Q3WL Gen2</t>
  </si>
  <si>
    <t>SANlight Q4W Gen2</t>
  </si>
  <si>
    <t>SANlight Q5W Gen2</t>
  </si>
  <si>
    <t>SANlight Q6W Gen2</t>
  </si>
  <si>
    <t>SANlight Q4WL Gen2</t>
  </si>
  <si>
    <t>IP40</t>
  </si>
  <si>
    <t>SANlight FLEX 10</t>
  </si>
  <si>
    <t>IP68</t>
  </si>
  <si>
    <t>support@sanlight.info</t>
  </si>
  <si>
    <t>SANlight FLEX 20</t>
  </si>
  <si>
    <t>SANlight M30</t>
  </si>
  <si>
    <t>IP20</t>
  </si>
  <si>
    <t>https://www.sanlight.com/en/</t>
  </si>
  <si>
    <t>Kind LED Grow lights</t>
  </si>
  <si>
    <t>K5 XL750 WiFi LED Grow Lights</t>
  </si>
  <si>
    <t>K5 XL1000 WIFI LED Grow Lights</t>
  </si>
  <si>
    <t>K3 Series2 XL300 LED Grow Lights</t>
  </si>
  <si>
    <t>K3 Series2 XL450 LED Grow Lights</t>
  </si>
  <si>
    <t>K3 Series2 XL600 LED Grow Lights</t>
  </si>
  <si>
    <t>KIND LED Grow Lights X Series XD75 Bar Light</t>
  </si>
  <si>
    <t>KIND LED Grow Lights X Series XD150 Bar Light</t>
  </si>
  <si>
    <t>https://www.kindledgrowlights.com/collections/all</t>
  </si>
  <si>
    <t> info@kindledgrowlights.com</t>
  </si>
  <si>
    <t xml:space="preserve">Spectrum King LED </t>
  </si>
  <si>
    <t>SK402 LED Grow Light 120º</t>
  </si>
  <si>
    <t>Full-spectrum</t>
  </si>
  <si>
    <t>SK602 LED Grow Light</t>
  </si>
  <si>
    <t>Top lighting (square panel/fixture)</t>
  </si>
  <si>
    <t>LowPro Flower</t>
  </si>
  <si>
    <t xml:space="preserve">LowPro Veg </t>
  </si>
  <si>
    <t>Closet Case 140W LED Grow Light</t>
  </si>
  <si>
    <t>Closet Case 100W LED Grow Light</t>
  </si>
  <si>
    <t>9,000-10,000 lumens</t>
  </si>
  <si>
    <t>Top lighting (circular lamp/spotlight)</t>
  </si>
  <si>
    <t>Mother’s Lil' Helper 100W LED Grow Light</t>
  </si>
  <si>
    <t>Mother’s Lil' Helper 140W LED Grow Light</t>
  </si>
  <si>
    <t>https://spectrumkingled.com/collections/led-grow-lights</t>
  </si>
  <si>
    <t>info@spectrumkingled.com</t>
  </si>
  <si>
    <t>Lumatek Proffesional lighting</t>
  </si>
  <si>
    <t>LUMATEK ZEUS 600W LED </t>
  </si>
  <si>
    <t xml:space="preserve">60 000 </t>
  </si>
  <si>
    <t>ZEUS 600W Pro LED</t>
  </si>
  <si>
    <t>Full Spectrum</t>
  </si>
  <si>
    <t>Attis 200W</t>
  </si>
  <si>
    <t>Top lighting (panel)</t>
  </si>
  <si>
    <t xml:space="preserve">Full Spectrum </t>
  </si>
  <si>
    <t>Attis 300W</t>
  </si>
  <si>
    <t>https://lumatek-lighting.com/lumatek-led-product-range/</t>
  </si>
  <si>
    <t>info@lumatek.co.uk</t>
  </si>
  <si>
    <t>HLG 550 V2 RSPEC</t>
  </si>
  <si>
    <t>Top lighting (Quantum Board)</t>
  </si>
  <si>
    <t>HLG 550 V2 BSPEC</t>
  </si>
  <si>
    <t>Full-spectrum White and 470nm Blue</t>
  </si>
  <si>
    <t>HLG550 V2 ECO</t>
  </si>
  <si>
    <t> HLG300 V2 Rspec </t>
  </si>
  <si>
    <t>Full-spectrum White and 660nm Red</t>
  </si>
  <si>
    <t>HLG300L Bspec</t>
  </si>
  <si>
    <t>HLG 225</t>
  </si>
  <si>
    <t>Full Spectrum White LED </t>
  </si>
  <si>
    <t>HLG 100 V2 </t>
  </si>
  <si>
    <t>HLG 65 V2</t>
  </si>
  <si>
    <t>HLG 30 UVA SUPPLEMENT</t>
  </si>
  <si>
    <t>Contains UVA LED 365nm + 385nm</t>
  </si>
  <si>
    <t>FLOWERING INITIATOR FAR RED BULB</t>
  </si>
  <si>
    <t>Top lighting (bulb lamp)</t>
  </si>
  <si>
    <t>HLG SABER 100W</t>
  </si>
  <si>
    <t>HLG 60 SUPPLEMENT</t>
  </si>
  <si>
    <t>8 Blue (B) 470nm,8 Red (R) 630nm,16 Deep Red (DR) 660nm,4 Far Red (FR) 730nm</t>
  </si>
  <si>
    <t>HLG 40</t>
  </si>
  <si>
    <t>Top lighting (Quantum board)</t>
  </si>
  <si>
    <t>White Light Full Spectrum</t>
  </si>
  <si>
    <t>HLG 550 V2</t>
  </si>
  <si>
    <t>REFURBISHED HLG 550</t>
  </si>
  <si>
    <t>HLG300 V2</t>
  </si>
  <si>
    <t>Horticulture Lighting Group</t>
  </si>
  <si>
    <t>https://horticulturelightinggroup.com/collections/lamps</t>
  </si>
  <si>
    <t>https://horticulturelightinggroup.com/pages/contact-us</t>
  </si>
  <si>
    <t>Viparspectra</t>
  </si>
  <si>
    <t>VIPARSPECTRA PAR1200 1200W</t>
  </si>
  <si>
    <t>Full spectrum</t>
  </si>
  <si>
    <t>VIPARSPECTRA Dimmable 600W</t>
  </si>
  <si>
    <t>VIPARSPECTRA PAR450 450W</t>
  </si>
  <si>
    <t>VIPARSPECTRA PAR600 600W</t>
  </si>
  <si>
    <t>VIPARSPECTRA PAR700 700W</t>
  </si>
  <si>
    <t>VIPARSPECTRA VA600 600W(10W LEDs)</t>
  </si>
  <si>
    <t>VIPARSPECTRA VA1000 1000W(10W LEDs)</t>
  </si>
  <si>
    <t>VIPARSPECTRA V300 300W</t>
  </si>
  <si>
    <t>VIPARSPECTRA VP600 600W</t>
  </si>
  <si>
    <t>VIPARSPECTRA UL Certified V450 450W</t>
  </si>
  <si>
    <t>VIPARSPECTRA V900 900W</t>
  </si>
  <si>
    <t>VIPARSPECTRA UL Certified V600 600W</t>
  </si>
  <si>
    <t>VIPARSPECTRA UL Certified V1200 1200W</t>
  </si>
  <si>
    <t>VIPARSPECTRA Timer Control VT300 300W</t>
  </si>
  <si>
    <t>VIPARSPECTRA TC600 600W</t>
  </si>
  <si>
    <t>VIPARSPECTRA UL Certified TC900S 900W</t>
  </si>
  <si>
    <t>VIPARSPECTRA TC1200 1200W</t>
  </si>
  <si>
    <t>VIPARSPECTRA TC1350 1350W</t>
  </si>
  <si>
    <t>VIPARSPECTRA VA1200 1200W(10W LEDs)</t>
  </si>
  <si>
    <t>VIPARSPECTRA VP2000 2000W</t>
  </si>
  <si>
    <t>VIPARSPECTRA UL Certified R900 900W</t>
  </si>
  <si>
    <t>VIPARSPECTRA VA2000 2000W(10W LEDs)</t>
  </si>
  <si>
    <t>VIPARSPECTRA VP1000 1000W</t>
  </si>
  <si>
    <t>VIPARSPECTRA Pro Series P1500</t>
  </si>
  <si>
    <t>VIPARSPECTRA Pro Series P2500 2500W</t>
  </si>
  <si>
    <t>Valoya</t>
  </si>
  <si>
    <t>L-Series Model L10</t>
  </si>
  <si>
    <t>IP64</t>
  </si>
  <si>
    <t>L-Series Model L14</t>
  </si>
  <si>
    <t>L-Series Model L18</t>
  </si>
  <si>
    <t>L-Series Model L28</t>
  </si>
  <si>
    <t>L-Series Model L35</t>
  </si>
  <si>
    <t>C-Series Model C65</t>
  </si>
  <si>
    <t>C-Series Model C75</t>
  </si>
  <si>
    <t>C-Series Model C90</t>
  </si>
  <si>
    <t>BX-Series Model BX90</t>
  </si>
  <si>
    <t>BX-Series Model BX120</t>
  </si>
  <si>
    <t>BL-Series Model BL120</t>
  </si>
  <si>
    <t>RX-Series Model RX400</t>
  </si>
  <si>
    <t>IP55</t>
  </si>
  <si>
    <t>BX-Series Model BX180</t>
  </si>
  <si>
    <t>Model LightDNA-8</t>
  </si>
  <si>
    <t>IP24</t>
  </si>
  <si>
    <t>Wavebands: UV-A (380nm), Blue (400, 420 &amp; 450nm), Green (520nm), Red (630, 660nm), Far Red (735nm), &amp; White (5700K)</t>
  </si>
  <si>
    <t>Contact: sales@heliospectra.com</t>
  </si>
  <si>
    <t>Balanced Spectrum</t>
  </si>
  <si>
    <t>Advanced Red Spectrum</t>
  </si>
  <si>
    <t xml:space="preserve">https://www.gelighting.com/contact </t>
  </si>
  <si>
    <t>Top lighting compact (rectangular bar)</t>
  </si>
  <si>
    <t>High output toplighting (linear bar)</t>
  </si>
  <si>
    <t>Regular output toplighting (linear bar)</t>
  </si>
  <si>
    <t>Top lighting, International (linear bar)</t>
  </si>
  <si>
    <t>Top lighting (7 linear bars, spider style)</t>
  </si>
  <si>
    <t>Top lighting (5 linear bars, spider style)</t>
  </si>
  <si>
    <t>Top lighting (3 linear bars, spider style)</t>
  </si>
  <si>
    <t>Top lighting bar (linear bar)</t>
  </si>
  <si>
    <t>Top lighting (8 linear bars, spider style)</t>
  </si>
  <si>
    <t>Top lighting (6 linear bars, spider style)</t>
  </si>
  <si>
    <t>Top lighting (square panel, COB style)</t>
  </si>
  <si>
    <t>Top lighting (cylinder, AutoCOB style)</t>
  </si>
  <si>
    <t>Top lighting (circular, AutoCOB style)</t>
  </si>
  <si>
    <t>Top lighting (fixture, rectangular prism panel)</t>
  </si>
  <si>
    <t>Top lighting (4 linear bars, spider style)</t>
  </si>
  <si>
    <t>Top lighting (rectangular panel, COB style)</t>
  </si>
  <si>
    <t>Kaleidoscope (AutoCOB style)</t>
  </si>
  <si>
    <t>Top lighting (circle panel, with LED chips)</t>
  </si>
  <si>
    <t>Top lighting (square panel, with LED chips)</t>
  </si>
  <si>
    <t>Top lighting (linear bar, with LED chips)</t>
  </si>
  <si>
    <t>Bulb (with LED chips)</t>
  </si>
  <si>
    <t>Top lighting (rectangular panel, with LED chips)</t>
  </si>
  <si>
    <t>Top lighting (Round type, MCPCB)</t>
  </si>
  <si>
    <t>Full spectrum white</t>
  </si>
  <si>
    <t>Top lighting (fixture, with LED chips)</t>
  </si>
  <si>
    <t>Top lighting (fixture, with high-end LEDs)</t>
  </si>
  <si>
    <t>Emission wavelength: 400 – 780 nm. Broad spectrum, continuous light spectrum especially for fruit-forming plants</t>
  </si>
  <si>
    <t>Emission wavelength: 400 – 780 nm. Broadband light spectrum with balanced far-red/red ratio</t>
  </si>
  <si>
    <t>https://www.viparspectra.com/category.php?id=1</t>
  </si>
  <si>
    <t>support@viparspectra.com</t>
  </si>
  <si>
    <t>Top lighting (Square panel, with SMD LEDs)</t>
  </si>
  <si>
    <t> VIPARSPECTRA Pro Series P1000</t>
  </si>
  <si>
    <t>https://www.valoya.com/led-products/</t>
  </si>
  <si>
    <t>sales@valoya.com</t>
  </si>
  <si>
    <t>Spectra available:</t>
  </si>
  <si>
    <t>*Solray™:  UV (1%), B (24%), G (34%), R (38%), FR (3%)</t>
  </si>
  <si>
    <t>*NS1:  UV (1%), B (20%), G (39%), R (35%), FR (5%)</t>
  </si>
  <si>
    <t>*NS12:  UV (0.5 %), B (21%), G (38%), R (35%), FR (6%)</t>
  </si>
  <si>
    <t>*AP67:  UV (0 %), B (14%), G (16%), R (53%), FR (17%)</t>
  </si>
  <si>
    <t>*AP673L:  UV (0 %), B (12%), G (19%), R (61%), FR (8%)</t>
  </si>
  <si>
    <t>*G2:  UV (0 %), B (8%), G (2%), R (65%), FR (25%)</t>
  </si>
  <si>
    <t>https://www.samsung.com/led/lighting/led-modules/industrial-light-module/horticulture-linear/</t>
  </si>
  <si>
    <t>Contact through website</t>
  </si>
  <si>
    <t>https://www.hubbell.com/hubbellindustriallighting/en/Products/Lighting-Controls/Industrial-Lighting/Horticultural-Growth-Lighting/c/535501</t>
  </si>
  <si>
    <t>https://www.hubbell.com/hubbellindustriallighting/en/contactUs</t>
  </si>
  <si>
    <t>Company name</t>
  </si>
  <si>
    <t>Completed</t>
  </si>
  <si>
    <t>General Electric Company</t>
  </si>
  <si>
    <t>Philips /Signify Holding</t>
  </si>
  <si>
    <t>Illumitex Inc</t>
  </si>
  <si>
    <t>LumiGrow Inc</t>
  </si>
  <si>
    <t xml:space="preserve">Fluence By OSRAM </t>
  </si>
  <si>
    <t>Gavita International B.V.</t>
  </si>
  <si>
    <t>Apollo Horticulture</t>
  </si>
  <si>
    <t>Ohmax</t>
  </si>
  <si>
    <t>Kind LED Grow Lights</t>
  </si>
  <si>
    <t>Spectrum King Grow Lights</t>
  </si>
  <si>
    <t>Info</t>
  </si>
  <si>
    <t>Mostly LED chips production</t>
  </si>
  <si>
    <t xml:space="preserve">Samsung Electronics Co. Ltd </t>
  </si>
  <si>
    <t>LEDs chips producer</t>
  </si>
  <si>
    <t xml:space="preserve">Cree </t>
  </si>
  <si>
    <t xml:space="preserve">Lumileds Holding B.V </t>
  </si>
  <si>
    <t>Superlite Dahua</t>
  </si>
  <si>
    <t>LED grow lights</t>
  </si>
  <si>
    <t>­</t>
  </si>
  <si>
    <t>More info</t>
  </si>
  <si>
    <t>HP-GPL500</t>
  </si>
  <si>
    <t>Top lighting (flood light)</t>
  </si>
  <si>
    <t>HP-GPL-300</t>
  </si>
  <si>
    <t>HP-GPL-150</t>
  </si>
  <si>
    <t>HP-GPL-60</t>
  </si>
  <si>
    <t>Indo lighting</t>
  </si>
  <si>
    <t>INDO ELEMENT</t>
  </si>
  <si>
    <t xml:space="preserve">Twin ELEMENT </t>
  </si>
  <si>
    <t>Triple ELEMENT</t>
  </si>
  <si>
    <t>Ledeven</t>
  </si>
  <si>
    <t>CALYPSO 1200</t>
  </si>
  <si>
    <t>CALYPSO 2400</t>
  </si>
  <si>
    <t>CANOPY 3</t>
  </si>
  <si>
    <t>CANOPY 5</t>
  </si>
  <si>
    <t>CANOPY 9</t>
  </si>
  <si>
    <t>Top lighting (9 linear bars, spider style)</t>
  </si>
  <si>
    <t>Top lighting (3 rectangular module panels)</t>
  </si>
  <si>
    <t>* Same model with 3 different spectrums and their typical PPF</t>
  </si>
  <si>
    <t xml:space="preserve">*CAPELLA 3 with Foliage plant (FL) spectrum </t>
  </si>
  <si>
    <t xml:space="preserve">*CAPELLA 3 with Fruit plants (FR) spectrum </t>
  </si>
  <si>
    <t xml:space="preserve">*CAPELLA 3 with Marijuna (MJ) spectrum </t>
  </si>
  <si>
    <t>*CAPELLA 5 with Foliage plant (FL) spectrum</t>
  </si>
  <si>
    <t>Top lighting (5 rectangular module panels)</t>
  </si>
  <si>
    <t xml:space="preserve">*CAPELLA 5 with Fruit plants (FR) spectrum </t>
  </si>
  <si>
    <t xml:space="preserve">*CAPELLA 5 with Marijuna (MJ) spectrum </t>
  </si>
  <si>
    <t>*CAPELLA 7 with Foliage plant (FL) spectrum</t>
  </si>
  <si>
    <t xml:space="preserve">*CAPELLA 7 with Fruit plants (FR) spectrum </t>
  </si>
  <si>
    <t xml:space="preserve">*CAPELLA 7 with Marijuna (MJ) spectrum </t>
  </si>
  <si>
    <t>Top lighting (7 rectangular module panels)</t>
  </si>
  <si>
    <t xml:space="preserve">* Same model with 3 different spectrums and their typical PPF </t>
  </si>
  <si>
    <t>Top lighting (10 rectangular module panels)</t>
  </si>
  <si>
    <t xml:space="preserve">*CAPELLA 10 with Fruit plants (FR) spectrum </t>
  </si>
  <si>
    <t>*CAPELLA 10 with Foliage plant (FL) spectrum</t>
  </si>
  <si>
    <t xml:space="preserve">*CAPELLA 10 with Marijuna (MJ) spectrum </t>
  </si>
  <si>
    <t>Top+C295:H295 lighting (7 rectangular module panels)</t>
  </si>
  <si>
    <t xml:space="preserve">*CAPELLA 15 with Fruit plants (FR) spectrum </t>
  </si>
  <si>
    <t xml:space="preserve">*CAPELLA 15 with Marijuna (MJ) spectrum </t>
  </si>
  <si>
    <t>*CAPELLA 15 with Foliage plant (FL) spectrum</t>
  </si>
  <si>
    <t>Top lighting (15 rectangular module panels)</t>
  </si>
  <si>
    <t>*CAPELLA 21 with Foliage plant (FL) spectrum</t>
  </si>
  <si>
    <t xml:space="preserve">*CAPELLA 21 with Fruit plants (FR) spectrum </t>
  </si>
  <si>
    <t xml:space="preserve">*CAPELLA 21 with Marijuna (MJ) spectrum </t>
  </si>
  <si>
    <t>Top lighting (21 rectangular module panels)</t>
  </si>
  <si>
    <t>http://www.ledeven.net/</t>
  </si>
  <si>
    <t>adrien.mouchet@ledeven.fr</t>
  </si>
  <si>
    <t>Igrox</t>
  </si>
  <si>
    <t>Available spectra: Hex; HRx; Cax</t>
  </si>
  <si>
    <t> * [100-305 V or 180-528 V]</t>
  </si>
  <si>
    <t>*Same model, different selected spectrums</t>
  </si>
  <si>
    <t>*TAURUS TA10 (Spectrum HRx)[ TA10-P83-HRx]</t>
  </si>
  <si>
    <t>*TAURUS TA10 (Spectrum HEx)[ TA10-P83-HEx]</t>
  </si>
  <si>
    <t>*TAURUS TA10 (Spectrum CAx)[ TA10-P87-CAx]</t>
  </si>
  <si>
    <t>*TAURUS TA10 (Spectrum CAx)[ TA10-P83-CAx]</t>
  </si>
  <si>
    <t>* [TA1/TA1S]: one single module</t>
  </si>
  <si>
    <t>* [TA2/TA2S]: two modules in rack</t>
  </si>
  <si>
    <t>* [TA3/TA3S]: three modules in rack</t>
  </si>
  <si>
    <t>TAURUS TA1 [TA1-P87]</t>
  </si>
  <si>
    <t>Top lighting (linear module)</t>
  </si>
  <si>
    <t>TAURUS TA1 [TA1-P83]</t>
  </si>
  <si>
    <t>Spectrum BRx</t>
  </si>
  <si>
    <t>Spectrum CAx</t>
  </si>
  <si>
    <t>Top lighting (2 linear modules)</t>
  </si>
  <si>
    <t>Top lighting (3 linear modules)</t>
  </si>
  <si>
    <t>* Different PPF, same model</t>
  </si>
  <si>
    <t>*TAURUS TA1S [TA1-PS1]</t>
  </si>
  <si>
    <t>*TAURUS TA3S [TA3-PS1]</t>
  </si>
  <si>
    <t>TAURUS TA3 [TA3-P83]</t>
  </si>
  <si>
    <t>TAURUS TA3 [TA3-P87]</t>
  </si>
  <si>
    <t>*TAURUS TA2S [TA2-PS1]</t>
  </si>
  <si>
    <t>TAURUS TA2 [TA2-P83]</t>
  </si>
  <si>
    <t>TAURUS TA2 [TA2-P87]</t>
  </si>
  <si>
    <t>WAVE Vertical farming W15 [W10-P18-210-CAx]</t>
  </si>
  <si>
    <t>WAVE Vertical farming W12 [W12-P18-500-CAx]</t>
  </si>
  <si>
    <t>WAVE Vertical farming W12 [W12-P18-210-CAx]</t>
  </si>
  <si>
    <t>WAVE Vertical farming W12 [W12-P10-500-CAx]</t>
  </si>
  <si>
    <t>WAVE Vertical farming W12 [W12-P10-210-CAx]</t>
  </si>
  <si>
    <t>WAVE Vertical farming W15 [W10-P18-500-CAx]</t>
  </si>
  <si>
    <t>WAVE Vertical farming W15 [W10-P10-500-CAx]</t>
  </si>
  <si>
    <t>WAVE Vertical farming W15 [W10-P10-210-CAx]</t>
  </si>
  <si>
    <t>Top lighting (linear bar)(length: 1203mm)</t>
  </si>
  <si>
    <t>Top lighting (linear bar)(length: 1578mm)</t>
  </si>
  <si>
    <t>*Same model, 2 different lengths and PPF</t>
  </si>
  <si>
    <t>https://www.igrox.com/tecnologia/index</t>
  </si>
  <si>
    <t>info@igrox.com</t>
  </si>
  <si>
    <t>Growspec</t>
  </si>
  <si>
    <t>GS SUNRAY 150</t>
  </si>
  <si>
    <t xml:space="preserve">Top lighting (linear bar) </t>
  </si>
  <si>
    <t>GS SUNRAY 300</t>
  </si>
  <si>
    <t>GS SUNRAY 600</t>
  </si>
  <si>
    <t>Slim-Spec 42 Herbs</t>
  </si>
  <si>
    <t>Slim-Spec 120 Flowering</t>
  </si>
  <si>
    <t>Slim-Spec 90 Flowering</t>
  </si>
  <si>
    <t>Slim-Spec 60 Flowering</t>
  </si>
  <si>
    <t>Flowering spectrum</t>
  </si>
  <si>
    <t> Slim-Spec 120 strawberry</t>
  </si>
  <si>
    <t> Slim-Spec 60 strawberry</t>
  </si>
  <si>
    <t>Slim-Spec 120 Germination</t>
  </si>
  <si>
    <t>Slim-Spec 90 Germination</t>
  </si>
  <si>
    <t>Slim-Spec 60 Germination</t>
  </si>
  <si>
    <t>http://grow-spec.com/?page_id=734</t>
  </si>
  <si>
    <t>info@grow-spec.com</t>
  </si>
  <si>
    <t>Nanolux</t>
  </si>
  <si>
    <t>LEDex F110</t>
  </si>
  <si>
    <t>Full spectrum, white</t>
  </si>
  <si>
    <t>LEDex B110</t>
  </si>
  <si>
    <t>Blue (450nm)</t>
  </si>
  <si>
    <t>LEDex B/R110</t>
  </si>
  <si>
    <t>Blue (450nm)/Red (660nm)</t>
  </si>
  <si>
    <t>LEDex R110</t>
  </si>
  <si>
    <t>Red (600nm/730nm)</t>
  </si>
  <si>
    <t>Top lighting (2 linear bars, spider style)</t>
  </si>
  <si>
    <t>2' (24'') LED Track - 2pcs 110W bar</t>
  </si>
  <si>
    <t>2' (24'') LED Track - 3pcs 110W bar</t>
  </si>
  <si>
    <t>2' (24'') LED Track - 4pcs 110W bar</t>
  </si>
  <si>
    <t>4' (48'') LED Track - 4pcs 110W bar</t>
  </si>
  <si>
    <t>4' (48'') LED Track - 5pcs 110W bar</t>
  </si>
  <si>
    <t>4' (48'') LED Track - 6pcs 110W bar</t>
  </si>
  <si>
    <t>4' (48'') LED Track - 7pcs 110W bar</t>
  </si>
  <si>
    <t>4' (48'') LED Track - 8pcs 110W bar</t>
  </si>
  <si>
    <t>8' (96'') LED Track - 8pcs 110W bar</t>
  </si>
  <si>
    <t>8' (96'') LED Track - 9pcs 110W bar</t>
  </si>
  <si>
    <t>8' (96'') LED Track - 10pcs 110W bar</t>
  </si>
  <si>
    <t>Top lighting (10 linear bars, spider style)</t>
  </si>
  <si>
    <t>8' (96'') LED Track - 11pcs 110W bar</t>
  </si>
  <si>
    <t>Top lighting (11 linear bars, spider style)</t>
  </si>
  <si>
    <t>8' (96'') LED Track - 12pcs 110W bar</t>
  </si>
  <si>
    <t>Top lighting (12 linear bars, spider style)</t>
  </si>
  <si>
    <t>8' (96'') LED Track - 13pcs 110W bar</t>
  </si>
  <si>
    <t>Top lighting (13 linear bars, spider style)</t>
  </si>
  <si>
    <t>8' (96'') LED Track - 14pcs 110W bar</t>
  </si>
  <si>
    <t>Top lighting (14 linear bars, spider style)</t>
  </si>
  <si>
    <t>8' (96'') LED Track - 15pcs 110W bar</t>
  </si>
  <si>
    <t>Top lighting (15 linear bars, spider style)</t>
  </si>
  <si>
    <t>8' (96'') LED Track - 16pcs 110W bar</t>
  </si>
  <si>
    <t>Top lighting (16 linear bars, spider style)</t>
  </si>
  <si>
    <t>https://nanoluxtech.com/ledex/</t>
  </si>
  <si>
    <t>Angelo@nanoluxtech.com</t>
  </si>
  <si>
    <t>LED-GL200M</t>
  </si>
  <si>
    <t>Top lighting (6 rectangular bars, spider style)</t>
  </si>
  <si>
    <t>LED-GL400M</t>
  </si>
  <si>
    <t>LED-GL600M</t>
  </si>
  <si>
    <t>LED-GL750M</t>
  </si>
  <si>
    <t>info@plusrite.com</t>
  </si>
  <si>
    <t>Oreon</t>
  </si>
  <si>
    <t>MONARCH</t>
  </si>
  <si>
    <t>Top lighting (rectangular fixture)</t>
  </si>
  <si>
    <t>Spectrum variaties on request; different spectral specifications</t>
  </si>
  <si>
    <t>EMPRESS</t>
  </si>
  <si>
    <t>Parus</t>
  </si>
  <si>
    <t>[85-307 V][180-528]</t>
  </si>
  <si>
    <t>Top lighting (linear bar, COB)</t>
  </si>
  <si>
    <t xml:space="preserve"> PGL-RA-150AC [RA Series (Active cooling)]</t>
  </si>
  <si>
    <t xml:space="preserve"> PGL-RA-250AC [RA Series (Active cooling)]</t>
  </si>
  <si>
    <t xml:space="preserve"> PGL-RA-350AC [RA Series (Active cooling)]</t>
  </si>
  <si>
    <t xml:space="preserve"> PGL-RA-700AC [RA Series (Active cooling)]</t>
  </si>
  <si>
    <t>PPF</t>
  </si>
  <si>
    <t>RA-350 WC [RA Series (Water cooling)]</t>
  </si>
  <si>
    <t>RA-700 WC [RA Series (Water cooling)]</t>
  </si>
  <si>
    <t>PGL-DRBC 2400</t>
  </si>
  <si>
    <t>PPFD/PPF 150 umol m-2 s-1(measure the distance 250mm)</t>
  </si>
  <si>
    <t>PGL-PFL 600 2 line</t>
  </si>
  <si>
    <t>PGL-PFL 1200 2 line</t>
  </si>
  <si>
    <t>Top lighting (2 linear bars, COB)</t>
  </si>
  <si>
    <t>PGL-PFL 600 1 line</t>
  </si>
  <si>
    <t>PGL-PFL 1200 1 line</t>
  </si>
  <si>
    <t>PPFD: 250 umol m-2 s-1(measure the distance 250mm)// Ratio(R:B:O):  (8:1:1)</t>
  </si>
  <si>
    <t>PGL-PFL-RB Control</t>
  </si>
  <si>
    <t>PGL-PFL-RB Standard</t>
  </si>
  <si>
    <t>PGL-BOX 75</t>
  </si>
  <si>
    <t>Top lighting (panel with 6 bars)(plant factory)</t>
  </si>
  <si>
    <t>PPFD: 250 umol m-2 s-1(measure the distance 200mm)// Ratio(R1:R2:B:O):  (11:3:4)</t>
  </si>
  <si>
    <t>PGL-PFLS-RBW</t>
  </si>
  <si>
    <t>Ratio(R1:R2:B:O):  (6:12:0) // PPFD: 90 umol m-2 s-1(measure the distance 200mm) // Different lenghts options</t>
  </si>
  <si>
    <t>PGL-PH 30</t>
  </si>
  <si>
    <t>PGL-PH 60</t>
  </si>
  <si>
    <t>PGL-PH 120</t>
  </si>
  <si>
    <t>PGL-FL T5</t>
  </si>
  <si>
    <t>PGL-FL T8</t>
  </si>
  <si>
    <t>Cafe Farm Seedling</t>
  </si>
  <si>
    <t xml:space="preserve">Cafe Farm </t>
  </si>
  <si>
    <t>Cultivation system with panel lights (Mini Plant Factory )</t>
  </si>
  <si>
    <t>Café Farm II</t>
  </si>
  <si>
    <t>PMF-TC 80</t>
  </si>
  <si>
    <t>PMF-TC180</t>
  </si>
  <si>
    <t>http://www.parus.co.kr/</t>
  </si>
  <si>
    <t>parusEurope@parus.co.kr</t>
  </si>
  <si>
    <t>Ratio(R:B:O):  (11:3:4)// (PPF 250μmol @250mm)</t>
  </si>
  <si>
    <t>Ratio(R:B:O):  (11:6:6)// (PPF 250μmol @250mm)</t>
  </si>
  <si>
    <t>Ratio(R:B:O):  (1:0:2)// (PPF 32μmol @200mm H)</t>
  </si>
  <si>
    <t>Ratio(R:B:O):  (1:0:2) // (PPF 32μmol @200mm H)</t>
  </si>
  <si>
    <t>Ratio(R:B:O):  (11:3:4) // (PPFD 250μmol @200mm H)</t>
  </si>
  <si>
    <t>Aruna Lighting</t>
  </si>
  <si>
    <t xml:space="preserve"> </t>
  </si>
  <si>
    <t>LED Bulb</t>
  </si>
  <si>
    <t>10 WATT LED FLOWERING [10W/BL/230V/WRR]</t>
  </si>
  <si>
    <t>10 WATT LED [10W/BL/230V/WRF]</t>
  </si>
  <si>
    <t>Spectrum for photoperiodic control (white-farred) or flowering (white-red)// Lamp Lumens Per Watt 22</t>
  </si>
  <si>
    <t>Spectrum for flowering (white-red) // Lamp Lumens Per Watt 31</t>
  </si>
  <si>
    <t>https://arunalighting.com/en/products/horticulture-led</t>
  </si>
  <si>
    <t>https://arunalighting.com/en/buy</t>
  </si>
  <si>
    <t>YES</t>
  </si>
  <si>
    <t>BJB Light for Urban Farming</t>
  </si>
  <si>
    <t>Urban Farming LED module 628 mm length [37.132.3001.85]</t>
  </si>
  <si>
    <t>Urban Farming LED module 628 mm lentgh [37.132.3011.85]</t>
  </si>
  <si>
    <t>Basic spectrum: red/blue</t>
  </si>
  <si>
    <t>Basic spectrum: red/white</t>
  </si>
  <si>
    <t>Urban Farming LED module 1228 mm lentgh [37.132.2001.85 ]</t>
  </si>
  <si>
    <t>Urban Farming LED module 1228 mm lentgh [37.132.2002.85]</t>
  </si>
  <si>
    <t>Urban Farming LED module 1228 mm lentgh [37.132.2011.85 ]</t>
  </si>
  <si>
    <t>Urban Farming LED module 1228 mm lentgh [37.132.2012.85]</t>
  </si>
  <si>
    <t>https://www.bjb.com/en/light-for-vertical-farming</t>
  </si>
  <si>
    <t>info@bjb.com</t>
  </si>
  <si>
    <t>BLV Licht</t>
  </si>
  <si>
    <t>HORTURION TL-1 230-150 2.1</t>
  </si>
  <si>
    <t>HORTURION TL-1 400-150 2.1</t>
  </si>
  <si>
    <t>HORTURION TL-1 230-150 2.3</t>
  </si>
  <si>
    <t>HORTURION TL-1 400-150 2.3</t>
  </si>
  <si>
    <t>HORTURION TL-1 230-150 2.4</t>
  </si>
  <si>
    <t>HORTURION TL-1 400-150 2.4</t>
  </si>
  <si>
    <t>Spectrum: Formula red 2.4 FRUITS</t>
  </si>
  <si>
    <t>HORTURION TL-1 230-150 2.5</t>
  </si>
  <si>
    <t>HORTURION TL-1 400-150 2.5</t>
  </si>
  <si>
    <t>HORTURION TL-1 230-150 2.6</t>
  </si>
  <si>
    <t>HORTURION TL-1 400-150 2.6</t>
  </si>
  <si>
    <t>HORTURION TL-1 230-150 2.7</t>
  </si>
  <si>
    <t>HORTURION TL-1 400-150 2.7</t>
  </si>
  <si>
    <t>HORTURION TL-1 230-150 2.8</t>
  </si>
  <si>
    <t>HORTURION TL-1 400-150 2.8</t>
  </si>
  <si>
    <t>HORTURION TL-1 230-150 1.1</t>
  </si>
  <si>
    <t>HORTURION TL-1 400-150 1.1</t>
  </si>
  <si>
    <t xml:space="preserve">Spectrum: Formula white 1.1 </t>
  </si>
  <si>
    <t>Spectrum: Formula white 1.1</t>
  </si>
  <si>
    <t>HORTURION TL-1 230-150 1.2</t>
  </si>
  <si>
    <t>HORTURION TL-1 400-150 1.2</t>
  </si>
  <si>
    <t xml:space="preserve">Spectrum: Formula white 1.2 </t>
  </si>
  <si>
    <t>Spectrum: Formula white 1.2</t>
  </si>
  <si>
    <t>HORTURION TL-1 230-150 1.4</t>
  </si>
  <si>
    <t>HORTURION TL-1 400-150 1.4</t>
  </si>
  <si>
    <t>HORTURION TL-1 230-150 1.5</t>
  </si>
  <si>
    <t>HORTURION TL-1 400-150 1.6</t>
  </si>
  <si>
    <t>HORTURION TL-1 HO 230-150 2.1</t>
  </si>
  <si>
    <t>HORTURION TL-1 HO 230-150 2.2</t>
  </si>
  <si>
    <t>HORTURION TL-1 HO 230-150 2.4</t>
  </si>
  <si>
    <t>HORTURION TL-1 HO 230-150 2.5</t>
  </si>
  <si>
    <t>HORTURION TL-1 HO 230-150 2.6</t>
  </si>
  <si>
    <t>Spectrum: Formula white 1.7 NATURAL INDOOR</t>
  </si>
  <si>
    <t>HORTURION TL-1 HO 230-150 1.1</t>
  </si>
  <si>
    <t>HORTURION TL-1 HO 230-150 1.2</t>
  </si>
  <si>
    <t>HORTURION TL-1 HO 230-150 1.4</t>
  </si>
  <si>
    <t>HORTURION TL-1 HO 230-150 1.7</t>
  </si>
  <si>
    <t>HORTURION IL 230-150 2.1</t>
  </si>
  <si>
    <t>HORTURION IL 400-150 2.1</t>
  </si>
  <si>
    <t>HORTURION IL 400-150 2.6</t>
  </si>
  <si>
    <t>HORTURION IL 230-150 2.6</t>
  </si>
  <si>
    <t>HORTURION IL 230-150 2.9</t>
  </si>
  <si>
    <t>HORTURION IL 400-150 2.9</t>
  </si>
  <si>
    <t>HORTURION ML5F3C-1.2-80</t>
  </si>
  <si>
    <t>Top lighting (linear bar, for multilayer)</t>
  </si>
  <si>
    <t>HORTURION ML4F3C-1.2-80</t>
  </si>
  <si>
    <t>HORTURION ML5F3C-1.2-80-FTW</t>
  </si>
  <si>
    <t>HORTURION ML4F3C-1.2-80-FTW</t>
  </si>
  <si>
    <t>IP54</t>
  </si>
  <si>
    <t>HORTURION ML5F3C-2.1-80</t>
  </si>
  <si>
    <t>HORTURION ML4F3C-2.1-80</t>
  </si>
  <si>
    <t>HORTURION ML5F3C-2.1-80-FTW</t>
  </si>
  <si>
    <t>HORTURION ML4F3C-2.1-80-FTW</t>
  </si>
  <si>
    <t>HORTURION CL 230-24 80 1.1</t>
  </si>
  <si>
    <t>Top lighting (linear bar, for multilayer, with circular cross section)</t>
  </si>
  <si>
    <t>HORTURION CL 230-24 115 1.1</t>
  </si>
  <si>
    <t>HORTURION CL 230-24 80 1.2</t>
  </si>
  <si>
    <t>HORTURION CL 230-24 115 1.2</t>
  </si>
  <si>
    <t>HORTURION CL 230-24 80 1.7</t>
  </si>
  <si>
    <t>HORTURION CL 230-24 115 1.7</t>
  </si>
  <si>
    <t>HORTURION CL 230-24 80 1.8</t>
  </si>
  <si>
    <t>HORTURION CL 230-24 115 1.8</t>
  </si>
  <si>
    <t>HORTURION CL 230-18 80 2.2</t>
  </si>
  <si>
    <t>HORTURION CL 230-18 115 2.2</t>
  </si>
  <si>
    <t>HORTURION CL 230-21 80 2.4</t>
  </si>
  <si>
    <t>HORTURION CL 230-21 115 2.4</t>
  </si>
  <si>
    <t>HORTURION CL 230-23 80 2.10</t>
  </si>
  <si>
    <t>HORTURION CL 230-23 115 2.10</t>
  </si>
  <si>
    <t>Spectrum: Formula white 1.8 NATURAL</t>
  </si>
  <si>
    <t>Spectrum: Formula red 2.2</t>
  </si>
  <si>
    <t>Spectrum: Formula red 2.10 PURPLE INDOOR</t>
  </si>
  <si>
    <t>http://www.blv-licht.com/products/led-lighting-systems/horturion-led-luminaires.html</t>
  </si>
  <si>
    <t>http://www.blv-licht.com/contact.html</t>
  </si>
  <si>
    <t>BLE Shenzhen Semiconductor Lighting Co.,Ltd</t>
  </si>
  <si>
    <t>WL850</t>
  </si>
  <si>
    <t>WL640</t>
  </si>
  <si>
    <t>WL400</t>
  </si>
  <si>
    <t>FD660</t>
  </si>
  <si>
    <t>TP400</t>
  </si>
  <si>
    <t>TP600</t>
  </si>
  <si>
    <t>Top lighting (fixture, rectangular panel)</t>
  </si>
  <si>
    <t>HELIOS400</t>
  </si>
  <si>
    <t>HELIOS800</t>
  </si>
  <si>
    <t>ZJ60</t>
  </si>
  <si>
    <t>ZJ120</t>
  </si>
  <si>
    <t>YM40</t>
  </si>
  <si>
    <t>YM90</t>
  </si>
  <si>
    <t>YM150</t>
  </si>
  <si>
    <t>YM100</t>
  </si>
  <si>
    <t>BLE-SL35</t>
  </si>
  <si>
    <t>YM110</t>
  </si>
  <si>
    <t>http://www.ble.lighting/</t>
  </si>
  <si>
    <t>sales@bleled.com</t>
  </si>
  <si>
    <t>Growlight</t>
  </si>
  <si>
    <t>GROOT [WSHG.180]</t>
  </si>
  <si>
    <t>GROOT [WSHG.280]</t>
  </si>
  <si>
    <t>GROOT [WSHG.380]</t>
  </si>
  <si>
    <t>CANNA GROOT [WSHG 2x240]</t>
  </si>
  <si>
    <t>CROP [WSHC.160]</t>
  </si>
  <si>
    <t>HOOK [WSHH.400]</t>
  </si>
  <si>
    <t>HOOK [WSHH.450]</t>
  </si>
  <si>
    <t>HOOK [WSHH.500]</t>
  </si>
  <si>
    <t>HOOK MODULAR 4000mm</t>
  </si>
  <si>
    <t>HOOK MODULAR 4500mm</t>
  </si>
  <si>
    <t>HOOK MODULAR 5000mm</t>
  </si>
  <si>
    <t>HOOK MODULAR [MD1-8RB]</t>
  </si>
  <si>
    <t>HOOK MODULAR [MD2-7R2B]</t>
  </si>
  <si>
    <t>HOOK MODULAR [MD3-6R2DB]</t>
  </si>
  <si>
    <t>HOOK MODULAR [MD4-6R3W]</t>
  </si>
  <si>
    <t>HOOK MODULAR [MD5-6R2WD]</t>
  </si>
  <si>
    <t>HOOK MODULAR [MD6-6RWDU]</t>
  </si>
  <si>
    <t>HOOK MODULAR [MD7-6R2WU]</t>
  </si>
  <si>
    <t>HOOK MODULAR [MD8-6WRUD]</t>
  </si>
  <si>
    <t>CANNA HOOK [WSHH-3x240]</t>
  </si>
  <si>
    <t>CANNA HOOK [WSHHM-3x240]</t>
  </si>
  <si>
    <t>DUAL [LLHD.120]</t>
  </si>
  <si>
    <t>DUAL [LLHD.240]</t>
  </si>
  <si>
    <t>DUAL [LLHD.400]</t>
  </si>
  <si>
    <t>DUAL [LLHD.450]</t>
  </si>
  <si>
    <t>DUAL [LLHD.500]</t>
  </si>
  <si>
    <t>MONO [LLHM.120]</t>
  </si>
  <si>
    <t>MONO [LLHM.120.White]</t>
  </si>
  <si>
    <t>GRAFT [LLHG.014]</t>
  </si>
  <si>
    <t>https://growlight.com.tr/Products</t>
  </si>
  <si>
    <t>info@growlight.com</t>
  </si>
  <si>
    <t>Tungsram</t>
  </si>
  <si>
    <t>Top lighting (fixture, square panel)</t>
  </si>
  <si>
    <t>Grrenhouse Toplight Standard</t>
  </si>
  <si>
    <t>Top lighting (2 linear bars, fixture)</t>
  </si>
  <si>
    <t>Greenhouse Toplight Research Module 1</t>
  </si>
  <si>
    <t>Greenhouse Toplight Research Module 2</t>
  </si>
  <si>
    <t>Growth Spectrum (%UV/B/G/R/FR): 0012057508</t>
  </si>
  <si>
    <t>Growth Spectrum (%UV/B/G/R/FR): 0018076411</t>
  </si>
  <si>
    <t>Tungsram LED VF lightbar [TUAS VFS ST]</t>
  </si>
  <si>
    <t>Tungsram LED VF lightbar [TUAS VFP ST]</t>
  </si>
  <si>
    <t>Tungsram LED VF lightbar [TUAS VFS HO]</t>
  </si>
  <si>
    <t>Tungsram LED VF lightbar [TUAS VFP HO]</t>
  </si>
  <si>
    <t>Tungsram LED VF lightbar [TUAS VFR ST]</t>
  </si>
  <si>
    <t>Growth Spectrum:  B/G/R/FR</t>
  </si>
  <si>
    <t>Growth Spectrum:  UV/B/G/A/R/FR</t>
  </si>
  <si>
    <t>Greenhouse Interlight [TUAS-GINT Module 1500 with HRLB spectrum]</t>
  </si>
  <si>
    <t>Greenhouse Interlight [TUAS-GINT Module 1500 with HRLBW spectrum]</t>
  </si>
  <si>
    <t>Greenhouse Interlight [TUAS-GINT Module 2550 with HRLB spectrum]</t>
  </si>
  <si>
    <t>Greenhouse Interlight [TUAS-GINT Module 2550 with HRLBW spectrum]</t>
  </si>
  <si>
    <t>Growth spectrum: HRLB</t>
  </si>
  <si>
    <t>Growth spectrum: HRLBW</t>
  </si>
  <si>
    <t>Greenhouse Linear Toplight double module with HRMB spectrum</t>
  </si>
  <si>
    <t>Greenhouse Linear Toplight double module with HRLB spectrum</t>
  </si>
  <si>
    <t xml:space="preserve">Growth spectrum: High Red-Medium Blue </t>
  </si>
  <si>
    <t xml:space="preserve">Growth spectrums: High Red-Low Blue </t>
  </si>
  <si>
    <t>Greenhouse Linear Toplight with HRMB (1)</t>
  </si>
  <si>
    <t>Greenhouse Linear Toplight with HRMB (2)</t>
  </si>
  <si>
    <t>Greenhouse Linear Toplight with HRMB (3)</t>
  </si>
  <si>
    <t>Growth spectrum. High Red-Medium Blue</t>
  </si>
  <si>
    <t>Greenhouse Linear Toplight with HRLB (3)</t>
  </si>
  <si>
    <t>Greenhouse Linear Toplight with HRLB (1)</t>
  </si>
  <si>
    <t>Greenhouse Linear Toplight with HRLB (2)</t>
  </si>
  <si>
    <t>https://agritech.tungsram.com/en</t>
  </si>
  <si>
    <t>https://agritech.tungsram.com/en/contact</t>
  </si>
  <si>
    <t>Netled</t>
  </si>
  <si>
    <t>Overhead 240 Standard</t>
  </si>
  <si>
    <t>Overhead 240 Hybrid</t>
  </si>
  <si>
    <t>Overhead 240 White</t>
  </si>
  <si>
    <t>Overhead 1400 Standard</t>
  </si>
  <si>
    <t>Overhead 1400 White</t>
  </si>
  <si>
    <t>https://netled.fi/greenhousesolutions/</t>
  </si>
  <si>
    <t>solutions@netled.fi</t>
  </si>
  <si>
    <t xml:space="preserve">Hyperion </t>
  </si>
  <si>
    <t>Hyperion™ 3000 Top Light</t>
  </si>
  <si>
    <t>Hyperion 1750</t>
  </si>
  <si>
    <t>Top lighting (square fixture)</t>
  </si>
  <si>
    <t>Hyperion 1000</t>
  </si>
  <si>
    <t>Hyperion White Light Broad Spectrum [Goalpost bracket with remote 230v driver]</t>
  </si>
  <si>
    <t>Hyperion White Light Broad Spectrum [Trellis bracket with integrated 415v driver ]</t>
  </si>
  <si>
    <t>Hyperion LED Inter light</t>
  </si>
  <si>
    <t>http://www.hyperiongrowlights.com/products/</t>
  </si>
  <si>
    <t>Jonathan.Barton@plesseysemi.com</t>
  </si>
  <si>
    <t>GE Current</t>
  </si>
  <si>
    <t>Spectrum: R (6:1)</t>
  </si>
  <si>
    <t>ARIZE™ ELEMENT L1000 [optical code: EPPR4]</t>
  </si>
  <si>
    <t>ARIZE™ ELEMENT L1000 [optical code: EPPB4]</t>
  </si>
  <si>
    <t>ARIZE™ ELEMENT L1000 [optical code: MPPR4]</t>
  </si>
  <si>
    <t>ARIZE™ ELEMENT L1000 [optical code: MPPB4]</t>
  </si>
  <si>
    <t>ARIZE™ ELEMENT L1000 [optical code: HPPR4]</t>
  </si>
  <si>
    <t>ARIZE™ ELEMENT L1000 [optical code: HPPB4]</t>
  </si>
  <si>
    <t>ARIZE™ ELEMENT L1000 [optical code: HPKR4]</t>
  </si>
  <si>
    <t>ARIZE™ ELEMENT L1000 [optical code: HPKB4]</t>
  </si>
  <si>
    <t>ARIZE™ ELEMENT L1000 [optical code: HPKF4]</t>
  </si>
  <si>
    <t xml:space="preserve">Spectrum: B (3:1) </t>
  </si>
  <si>
    <t>Spectrum: F (6:1 R:B, 12:1 R:FR)</t>
  </si>
  <si>
    <t>https://products.gecurrent.com/horticulture-led-grow-lights</t>
  </si>
  <si>
    <t>Arize™ Greenhouse Pro</t>
  </si>
  <si>
    <t>Spectrum: Flowering-pink</t>
  </si>
  <si>
    <t>Arize™ H1000</t>
  </si>
  <si>
    <t>Arize™ Lynk [GEHL24HPPB1] 2ft.</t>
  </si>
  <si>
    <t>Arize™ Lynk [GEHL48HPKB1] 4ft.</t>
  </si>
  <si>
    <t>Arize™ Lynk [GEHL48HPPB1] 4ft.</t>
  </si>
  <si>
    <t>Arize™ Lynk [GEHL48HWTB1] 4ft.</t>
  </si>
  <si>
    <t>Arize™ Lynk [GEHL48HPKR1] 4ft.</t>
  </si>
  <si>
    <t>Arize™ Lynk [GEHL48HPPR1] 4ft.</t>
  </si>
  <si>
    <t>Arize™ Lynk [GEHL48HWTR1] 4ft.</t>
  </si>
  <si>
    <t>Arize™ Lynk [GEHL48HPPV1 ] 4ft.</t>
  </si>
  <si>
    <t>Arize™ Lynk [GEHL96HPPB1] 8ft.</t>
  </si>
  <si>
    <t>Arize™ Lynk [GEHL96HPPR1] 8ft.</t>
  </si>
  <si>
    <t>Arize™ Lynk [GEHL96HPPV1] 8ft.</t>
  </si>
  <si>
    <t>Arize™ Lynk [GEHL96HPKB1] 8ft.</t>
  </si>
  <si>
    <t>Arize™ Lynk [GEHL96HPKR1] 8ft.</t>
  </si>
  <si>
    <t>Reproductive spectrum</t>
  </si>
  <si>
    <t>Vegetative spectrum</t>
  </si>
  <si>
    <t>Arize™ Life [GEHL24MPKB1] 2ft.</t>
  </si>
  <si>
    <t>Arize™ Life [GEHL24MPKB1] 4ft.</t>
  </si>
  <si>
    <t>Arize™ Life [GEHL24MPKB1] 8ft.</t>
  </si>
  <si>
    <t>Arize™ LED Tube</t>
  </si>
  <si>
    <t>Pink – Type B Spectrum</t>
  </si>
  <si>
    <t>https://products.gecurrent.com/contact-us</t>
  </si>
  <si>
    <t>Agnetix A3</t>
  </si>
  <si>
    <t>Agnetix A3 Standard density</t>
  </si>
  <si>
    <t>Agnetix A3 HERO</t>
  </si>
  <si>
    <t>Agnetix A3 Double density</t>
  </si>
  <si>
    <t>Spectrum: White + 650nm Red</t>
  </si>
  <si>
    <t>Spectrum: 660nm Red</t>
  </si>
  <si>
    <t>https://agnetix.com/product/agnetix-a3/</t>
  </si>
  <si>
    <t>sales@agnetix.com</t>
  </si>
  <si>
    <t>Linnaeus lighting</t>
  </si>
  <si>
    <t>HEDERA HELIX</t>
  </si>
  <si>
    <t>HEDERA VERTEX</t>
  </si>
  <si>
    <t>HEDERA APEX</t>
  </si>
  <si>
    <t>https://linnaeuslighting.com/</t>
  </si>
  <si>
    <t>info@linnaeuslighting.com</t>
  </si>
  <si>
    <t>J&amp;C Lighting</t>
  </si>
  <si>
    <t>GN</t>
  </si>
  <si>
    <t>GN Telos 0006</t>
  </si>
  <si>
    <t>GN Telos 0008</t>
  </si>
  <si>
    <t>GN Telos 0010</t>
  </si>
  <si>
    <t>https://gn.uk/led-grow-lights</t>
  </si>
  <si>
    <t>https://gn.uk/support</t>
  </si>
  <si>
    <t>Revolution Microelectronics</t>
  </si>
  <si>
    <t>AVICI 1150W INTEGRATED GROWLIGHT</t>
  </si>
  <si>
    <t>https://revolutionmicro.com/avici/</t>
  </si>
  <si>
    <t>https://revolutionmicro.com/contact/</t>
  </si>
  <si>
    <t>Active grow</t>
  </si>
  <si>
    <t>T5 HO 4FT LED LAMP (WS)</t>
  </si>
  <si>
    <t>T5 HO 4FT LED LAMP (RS)</t>
  </si>
  <si>
    <t>T5 HO 4FT LED LAMP (BS)</t>
  </si>
  <si>
    <t>T5 HO 2FT HORTICULTURAL LAMP (WS)</t>
  </si>
  <si>
    <t>T5 HO 2FT HORTICULTURAL LAMP (RS)</t>
  </si>
  <si>
    <t>Sun White Spectrum</t>
  </si>
  <si>
    <t>Red Bloom Spectrum</t>
  </si>
  <si>
    <t>T8 4FT LED HORTICULTURAL LAMP (WS)</t>
  </si>
  <si>
    <t>T8 4FT LED HORTICULTURAL LAMP (RS)</t>
  </si>
  <si>
    <t>T5 HO 4FT 8 TUBE HORTICULTURAL FIXTURE</t>
  </si>
  <si>
    <t>Top lighting (square panel with 8 linear bars)</t>
  </si>
  <si>
    <t>T5 HO 4FT 4 TUBE HORTICULTURAL FIXTURE</t>
  </si>
  <si>
    <t>Top lighting (square panel with 4 linear bars)</t>
  </si>
  <si>
    <t>T5 HO 2FT 4 TUBE HORTICULTURAL FIXTURE</t>
  </si>
  <si>
    <t>T8 HO 4 TUBE HORTICULTURAL FIXTURE</t>
  </si>
  <si>
    <t>40W 4FT LED PROPAGATION FIXTURE (WS)</t>
  </si>
  <si>
    <t>Top lighting (fixture, 4 linear bars)</t>
  </si>
  <si>
    <t>40W 4FT LED PROPAGATION FIXTURE (RS)</t>
  </si>
  <si>
    <t>20W 2FT LED PROPAGATION FIXTURE (WS)</t>
  </si>
  <si>
    <t>20W 2FT LED PROPAGATION FIXTURE (RS)</t>
  </si>
  <si>
    <t>Top lighting (fixture, 2 linear bars)</t>
  </si>
  <si>
    <t>23W 4FT LED HORTICULTURAL STRIP LIGHT (WS)</t>
  </si>
  <si>
    <t>23W 4FT LED HORTICULTURAL STRIP LIGHT (RS)</t>
  </si>
  <si>
    <t>10W T5 2FT Horticultural Strip Light (WS)</t>
  </si>
  <si>
    <t>10W T5 2FT Horticultural Strip Light (RS)</t>
  </si>
  <si>
    <t>320W LoPro Max</t>
  </si>
  <si>
    <t>420W LoPro Max</t>
  </si>
  <si>
    <t>620W LoPro Max</t>
  </si>
  <si>
    <t>3 spectrums: Pure Indoor / Dedicated / Entourage</t>
  </si>
  <si>
    <t>PC IP20 [T8B-NS-8-600]</t>
  </si>
  <si>
    <t>PC IP20 [T8B-NS-12-900 ]</t>
  </si>
  <si>
    <t>PC IP20 [T8B-NS-15-1200]</t>
  </si>
  <si>
    <t>IP20 [T8B-NS-15-600]</t>
  </si>
  <si>
    <t>IP20 [T8B-NS-20-900]</t>
  </si>
  <si>
    <t>IP20 [T8B-NS-25-1200]</t>
  </si>
  <si>
    <t>IP65 [WPB-NS-18-600]</t>
  </si>
  <si>
    <t>IP65 [WPB-NS-36-1200]</t>
  </si>
  <si>
    <t>LED TISSUE CULTURE MODULE [T8B-EU-8-600]</t>
  </si>
  <si>
    <t>LED TISSUE CULTURE MODULE [T8B-EU-15-1200]</t>
  </si>
  <si>
    <t>TLED BYPASS (T8) [T8T-EU-9-600]</t>
  </si>
  <si>
    <t>TLED BYPASS (T8) [T8T-EU-18-1200 ]</t>
  </si>
  <si>
    <t>TLED INSTANTFIT (USA,T8) [T8T-NA-15-1200]</t>
  </si>
  <si>
    <t>TLED INSTANTFIT (USA,T5) [T5T-NA-33-1200]</t>
  </si>
  <si>
    <t>LED TOPLIGHTING</t>
  </si>
  <si>
    <t>Optimized Spectrum for plants growing</t>
  </si>
  <si>
    <t>LED INTERLIGHTING</t>
  </si>
  <si>
    <t>LED ECONOMIC TOPLIGHTING</t>
  </si>
  <si>
    <t>Optimized spectrum for vegetative growth</t>
  </si>
  <si>
    <t>LED FLOWERING LAMP (A60) [A19-NA-9]</t>
  </si>
  <si>
    <t>LED FLOWERING LAMP (A60) [A60-NS-9]</t>
  </si>
  <si>
    <t>LED FLOWERING LAMP (A60) [A60-EU-9]</t>
  </si>
  <si>
    <t>LED STRAWBERRY LAMP (BR40) [BR30-NA-10]</t>
  </si>
  <si>
    <t>LED STRAWBERRY LAMP (BR40) [BR40-NA-14]</t>
  </si>
  <si>
    <t>LED PAR38 [PAR38-NA-16.5]</t>
  </si>
  <si>
    <t>LED PAR38 [PAR38-NS-15]</t>
  </si>
  <si>
    <t>LED PAR38 [PAR38-EU-15]</t>
  </si>
  <si>
    <t>UFO30 [UFO-NA-30]</t>
  </si>
  <si>
    <t>UFO30 [UFO-NS-30]</t>
  </si>
  <si>
    <t>LED FLEXIBLE STRIP [FSTP-NS-8-1000]</t>
  </si>
  <si>
    <t>LED FLEXIBLE STRIP [FSTP-NS-16-2000]</t>
  </si>
  <si>
    <t>LED FLEXIBLE STRIP [FSTP-NS-24-3000]</t>
  </si>
  <si>
    <t>Top lighting (strip)</t>
  </si>
  <si>
    <t>Top lighting (flexible strip)</t>
  </si>
  <si>
    <t>LED STRIP [STP-NS-9-2FT]</t>
  </si>
  <si>
    <t>LED STRIP [STP-NS-18-4FT]</t>
  </si>
  <si>
    <t>MAINLIGHT [MNL-CB200-1]</t>
  </si>
  <si>
    <t>MAINLIGHT [MNL-CB400-2 ]</t>
  </si>
  <si>
    <t>MAINLIGHT [MNL-CB600-3]</t>
  </si>
  <si>
    <t>Top lighting (rectangular panel]</t>
  </si>
  <si>
    <t>http://www.jnclighting.com/HORTICULTURE--LIGHTING.html</t>
  </si>
  <si>
    <t>sales@jnclighting.com</t>
  </si>
  <si>
    <t>C-Led</t>
  </si>
  <si>
    <t>INTERLIGHT LAMP</t>
  </si>
  <si>
    <t>TOPLIGHT PLUS LAMP [STANDARD OUTPUT]</t>
  </si>
  <si>
    <t>TOPLIGHT PLUS LAMP [HIGH OUTPUT]</t>
  </si>
  <si>
    <t>CIRCULAR LAMP</t>
  </si>
  <si>
    <t>SLIM LAMP</t>
  </si>
  <si>
    <t>C-LED COMBO lamps</t>
  </si>
  <si>
    <t>Top lighting (rectangular fixture)-- data not available</t>
  </si>
  <si>
    <t>FlyTech-FlyGrow</t>
  </si>
  <si>
    <t>https://www.c-led.it/led-per-coltivazione/</t>
  </si>
  <si>
    <t> info@c-led.it</t>
  </si>
  <si>
    <t>http://flygrow.it/index.html</t>
  </si>
  <si>
    <t>ALDgreen</t>
  </si>
  <si>
    <t>MAX Yield Single</t>
  </si>
  <si>
    <t>Pre-programmed lighting recipes for: seedlings, vegetative growth, flowering, general purpose, general purpose (full spectrum), visual inspection and photoperiodism efficiencies</t>
  </si>
  <si>
    <t>[100-277V][347-480V]// info@aldgreen.tech</t>
  </si>
  <si>
    <t>https://aldgreen.tech/exwatch/</t>
  </si>
  <si>
    <t>Kroptek</t>
  </si>
  <si>
    <t>Sunblast 330</t>
  </si>
  <si>
    <t>Top lighting (7 rectangular modules)</t>
  </si>
  <si>
    <t>Proven spectrums available or customised as required</t>
  </si>
  <si>
    <t>Sunstream 250</t>
  </si>
  <si>
    <t>Hikrop 60</t>
  </si>
  <si>
    <t>Sunblast 660</t>
  </si>
  <si>
    <t>Sunblast 1000</t>
  </si>
  <si>
    <t>Top lighting (14 rectangular modules)</t>
  </si>
  <si>
    <t>Top lighting (21 rectangular modules)</t>
  </si>
  <si>
    <t xml:space="preserve">Proven spectrums available or customised as required </t>
  </si>
  <si>
    <t>Sunstream 500</t>
  </si>
  <si>
    <t>Sunstream 750</t>
  </si>
  <si>
    <t>Sunstream 1000</t>
  </si>
  <si>
    <t>Top lighting ( 8 linear bars, spider style)</t>
  </si>
  <si>
    <t>Hikrop 120</t>
  </si>
  <si>
    <t>Hikrop 180</t>
  </si>
  <si>
    <t>Hikrop 240</t>
  </si>
  <si>
    <t>Hikrop 360</t>
  </si>
  <si>
    <t>Top lighting (fixture, 2 rectangular panels)</t>
  </si>
  <si>
    <t>Top lighting (fixture, 3 rectangular panels)</t>
  </si>
  <si>
    <t>Top lighting (fixture, 4 rectangular panels)</t>
  </si>
  <si>
    <t>Top lighting (fixture, 6 rectangular panels)</t>
  </si>
  <si>
    <t>Proven spectrums available</t>
  </si>
  <si>
    <t>LED TUBE 12W</t>
  </si>
  <si>
    <t>LED TUBE 18W</t>
  </si>
  <si>
    <t>LED TUBE 30W</t>
  </si>
  <si>
    <t>https://www.kroptek.com/led-grow-lights</t>
  </si>
  <si>
    <t>https://www.kroptek.com/contact</t>
  </si>
  <si>
    <t>CropmasterLED</t>
  </si>
  <si>
    <t>Cropmaster PRO 1000</t>
  </si>
  <si>
    <t>Top lighting (rectangular panel)</t>
  </si>
  <si>
    <t>Cropmaster PRO 600</t>
  </si>
  <si>
    <t>Cropmaster PRO 250</t>
  </si>
  <si>
    <t>Cropmaster PRO 50</t>
  </si>
  <si>
    <t>https://www.cropmaster-led.co.uk/</t>
  </si>
  <si>
    <t>paul@cropmaster-led.co.uk</t>
  </si>
  <si>
    <t>Input Frequency 2 (Hz)</t>
  </si>
  <si>
    <r>
      <t xml:space="preserve">MITRA Square </t>
    </r>
    <r>
      <rPr>
        <u/>
        <sz val="11"/>
        <color theme="1"/>
        <rFont val="Calibri"/>
        <family val="2"/>
        <scheme val="minor"/>
      </rPr>
      <t>with Vegetative spectrum</t>
    </r>
  </si>
  <si>
    <r>
      <t xml:space="preserve">MITRA Square </t>
    </r>
    <r>
      <rPr>
        <u/>
        <sz val="11"/>
        <color theme="1"/>
        <rFont val="Calibri"/>
        <family val="2"/>
        <scheme val="minor"/>
      </rPr>
      <t>with Flowering spectrum</t>
    </r>
  </si>
  <si>
    <r>
      <t xml:space="preserve">MITRA Square </t>
    </r>
    <r>
      <rPr>
        <u/>
        <sz val="11"/>
        <color theme="1"/>
        <rFont val="Calibri"/>
        <family val="2"/>
        <scheme val="minor"/>
      </rPr>
      <t>with Broad spectrum</t>
    </r>
  </si>
  <si>
    <r>
      <t xml:space="preserve">MITRA Linear </t>
    </r>
    <r>
      <rPr>
        <u/>
        <sz val="11"/>
        <color theme="1"/>
        <rFont val="Calibri"/>
        <family val="2"/>
        <scheme val="minor"/>
      </rPr>
      <t>with Vegetative spectrum</t>
    </r>
  </si>
  <si>
    <r>
      <t xml:space="preserve">MITRA Linear </t>
    </r>
    <r>
      <rPr>
        <u/>
        <sz val="11"/>
        <color theme="1"/>
        <rFont val="Calibri"/>
        <family val="2"/>
        <scheme val="minor"/>
      </rPr>
      <t>with Flowering spectrum</t>
    </r>
  </si>
  <si>
    <r>
      <t xml:space="preserve">MITRA Linear </t>
    </r>
    <r>
      <rPr>
        <u/>
        <sz val="11"/>
        <color theme="1"/>
        <rFont val="Calibri"/>
        <family val="2"/>
        <scheme val="minor"/>
      </rPr>
      <t>with Broad spectrum</t>
    </r>
  </si>
  <si>
    <r>
      <t xml:space="preserve">ELIXIA 500 W </t>
    </r>
    <r>
      <rPr>
        <u/>
        <sz val="11"/>
        <color theme="1"/>
        <rFont val="Calibri"/>
        <family val="2"/>
        <scheme val="minor"/>
      </rPr>
      <t>with C - Plate spectrum</t>
    </r>
  </si>
  <si>
    <r>
      <t xml:space="preserve">ELIXIA 500 W </t>
    </r>
    <r>
      <rPr>
        <u/>
        <sz val="11"/>
        <color theme="1"/>
        <rFont val="Calibri"/>
        <family val="2"/>
        <scheme val="minor"/>
      </rPr>
      <t>with G - Plate spectrum</t>
    </r>
  </si>
  <si>
    <t>Top lighting (fixture, rectangular  panel)</t>
  </si>
  <si>
    <r>
      <t xml:space="preserve">ELIXIA 600 W </t>
    </r>
    <r>
      <rPr>
        <u/>
        <sz val="11"/>
        <color theme="1"/>
        <rFont val="Calibri"/>
        <family val="2"/>
        <scheme val="minor"/>
      </rPr>
      <t>with C - Plate spectrum</t>
    </r>
  </si>
  <si>
    <r>
      <t xml:space="preserve">ELIXIA 600 W </t>
    </r>
    <r>
      <rPr>
        <u/>
        <sz val="11"/>
        <color theme="1"/>
        <rFont val="Calibri"/>
        <family val="2"/>
        <scheme val="minor"/>
      </rPr>
      <t>with G - Plate spectrum</t>
    </r>
  </si>
  <si>
    <t xml:space="preserve">Spectral variants: Propagation, Indoor Production, High Far-Red, Grafting, High Blue // Efficacy value up to 1.9 μmol/J </t>
  </si>
  <si>
    <r>
      <t xml:space="preserve">EOS Industrial 500W Series </t>
    </r>
    <r>
      <rPr>
        <u/>
        <sz val="11"/>
        <color theme="1"/>
        <rFont val="Calibri"/>
        <family val="2"/>
        <scheme val="minor"/>
      </rPr>
      <t>with C - Plate spectrum</t>
    </r>
  </si>
  <si>
    <r>
      <t xml:space="preserve">EOS Industrial 500W Series </t>
    </r>
    <r>
      <rPr>
        <u/>
        <sz val="11"/>
        <color theme="1"/>
        <rFont val="Calibri"/>
        <family val="2"/>
        <scheme val="minor"/>
      </rPr>
      <t>with G - Plate spectrum</t>
    </r>
  </si>
  <si>
    <r>
      <t xml:space="preserve">EOS Commercial 600W Series </t>
    </r>
    <r>
      <rPr>
        <u/>
        <sz val="11"/>
        <color theme="1"/>
        <rFont val="Calibri"/>
        <family val="2"/>
        <scheme val="minor"/>
      </rPr>
      <t>with G - Plate spectrum</t>
    </r>
  </si>
  <si>
    <t>Interlighting regular output (modules: 200cm)</t>
  </si>
  <si>
    <t>Interlighting regular output (modules: 250cm)</t>
  </si>
  <si>
    <t>Philips GreenPower LED interlighting RO [Vegetables and fruits] 250cm module</t>
  </si>
  <si>
    <t>Philips GreenPower LED interlighting RO [Vegetables and fruits] 200cm module</t>
  </si>
  <si>
    <t>Philips GreenPower LED interlighting HO [Vegetables and fruits] 200cm module</t>
  </si>
  <si>
    <t>Philips GreenPower LED interlighting HO [Vegetables and fruits] 250cm module</t>
  </si>
  <si>
    <t>Interlighting high output (two modules: 200cm)</t>
  </si>
  <si>
    <t>Interlighting high output (two modules: 250cm)</t>
  </si>
  <si>
    <t>Philips GreenPower LED production module International [Floriculture/City farming]</t>
  </si>
  <si>
    <t>Philips GreenPower LED production module International 3.0[Floriculture/City farming]</t>
  </si>
  <si>
    <t>Philips GreenPower LED production module Dynamic International[Floriculture/City farming]</t>
  </si>
  <si>
    <t>Top lighting, Dynamic international (linear bar)(module: 120 cm)</t>
  </si>
  <si>
    <t>Top lighting, Dynamic international (linear bar)(module: 150 cm)</t>
  </si>
  <si>
    <t>Light colours: Deep red, Blue, White, Far red ; adjustable light spectrum</t>
  </si>
  <si>
    <t>Top lighting, International 3.0 (linear bar)(module 120 cm)</t>
  </si>
  <si>
    <t>Top lighting, International 3.0 (linear bar)(module 150 and 240 cm)</t>
  </si>
  <si>
    <t>X6_Full Spectrum // NL (No Lens)</t>
  </si>
  <si>
    <t xml:space="preserve">NL </t>
  </si>
  <si>
    <t>NeoPAR® 7 XO EXTRA OUTPUT [Flowering]</t>
  </si>
  <si>
    <t>NeoPAR® 7 STANDARD [Flowering]</t>
  </si>
  <si>
    <t>NeoPAR® 7   EFFICIENCY[Flowering]</t>
  </si>
  <si>
    <t>NeoPAR® 5 STANDARD [Vegetation]</t>
  </si>
  <si>
    <t>NeoPAR® 5 EFFICIENCY [Vegetation]</t>
  </si>
  <si>
    <t>NL</t>
  </si>
  <si>
    <t>NeoPAR® 2  with X6_Full Spectrum [Propagation &amp; Vegetation]</t>
  </si>
  <si>
    <t>NeoPAR® 2  with 5000 K spectrum [Propagation &amp; Vegetation]</t>
  </si>
  <si>
    <t>X6_Full spectrum  // NL (No Lens)</t>
  </si>
  <si>
    <t>Spectrum: 5000K // NL (No Lens)</t>
  </si>
  <si>
    <t>5 spectrums: F1, F3, X5, F6, F7 // Value PPF maximum in the model</t>
  </si>
  <si>
    <t xml:space="preserve"> Eclipse W with F3 spectra</t>
  </si>
  <si>
    <t xml:space="preserve"> Eclipse W with X6_Full_Spectrum</t>
  </si>
  <si>
    <t xml:space="preserve">F1 spectrum </t>
  </si>
  <si>
    <t>Wireless Dimmability and Spectrum Control/Double-Mounting options // (PPF 720 µmol/s per bar)</t>
  </si>
  <si>
    <t>Wireless Dimmability and Spectrum Control/Double-Mounting options // (825 µmol/s per bar)</t>
  </si>
  <si>
    <t>Wireless Dimmability and Spectrum Control //  (218.75 µmol/s per bar)</t>
  </si>
  <si>
    <t>Wireless Dimmability and Spectrum Control // (214 µmol/s per bar)</t>
  </si>
  <si>
    <t>[Spectra: PhysioSpec IndoorTM] //  Data available of efficacy for @230V: 2.7µmol/J so selected Pw. Consumption for 230@: 632W (on spec. sheet)</t>
  </si>
  <si>
    <t>[Spectra: PhysioSpec IndoorTM]  //  Data available of efficacy for @230V: 2.53µmol/J so selected Pw. Consumption for 230@: 632W (on spec. sheet)</t>
  </si>
  <si>
    <t>[Spectra: PhysioSpec IndoorTM]  //  Data available of efficacy for @230V: 2.41 µmol/J so selected Pw. Consumption for 230@: 519W (on spec. sheet)</t>
  </si>
  <si>
    <t>[Spectra: PhysioSpec IndoorTM]  //  Data available of efficacy for @230V: 2.45 µmol/J so selected Pw. Consumption for 230@: 632W (on spec. sheet)</t>
  </si>
  <si>
    <t>[Spectra: PhysioSpec IndoorTM] // Only data available of efficacy for @277V: 2.51 µmol/J so selected Pw. Consumption for 277@: 860W (on spec. sheet)</t>
  </si>
  <si>
    <t>[Spectra: PhysioSpec IndoorTM]  //  Data available of efficacy for @230V: 2.45 µmol/J so selected Pw. Consumption for 230@: 348W (on spec. sheet)</t>
  </si>
  <si>
    <t>[Spectra: PhysioSpec IndoorTM] //  Data available of efficacy for @230V: 2.42 µmol/J so selected Pw. Consumption for 230@: 291W (on spec. sheet)</t>
  </si>
  <si>
    <t>[PhysioSpec Indoor™ | PhysioSpec Greenhouse™]// Data available of efficacy for @230V: 2.7 µmol/J so selected Pw. Consumption for 230@: 632W (on spec. sheet)</t>
  </si>
  <si>
    <t>RAZR ARRAY  [RAZR4 // RAZR3 // RAZR2]</t>
  </si>
  <si>
    <t>[PhysioSpec Indoor™ | PhysioSpec Greenhouse™] // Only data available of efficacy for @277V: 2.63 µmol/J so selected Pw. Consumption for 277@: 342W (on spec. sheet)</t>
  </si>
  <si>
    <t>1700 </t>
  </si>
  <si>
    <t>Cultivaire™ Vegetative fixture</t>
  </si>
  <si>
    <t xml:space="preserve">Cultivaire™ General Fixture </t>
  </si>
  <si>
    <t>Cultivaire™ Flowering Fixture</t>
  </si>
  <si>
    <t>Spectra for vegetative growth// Average PPFD AT 4'x4' surface // PPF max // NL: No Lens</t>
  </si>
  <si>
    <t>Spectra for flowering growth//Average PPFD AT 4'x4' surface // PPF max // NL: No Lens</t>
  </si>
  <si>
    <t xml:space="preserve"> Spectra for  general growth// Average PPFD AT 4'x4' surface // PPF max // NL: No Lens</t>
  </si>
  <si>
    <t>White-based full spectrum // Operating voltage: 21.5 [19.5-23.5]; no data about input voltage</t>
  </si>
  <si>
    <t>White-based full spectrum // Operating voltage: 43.1 [38.5-45.5]; no data about input voltage</t>
  </si>
  <si>
    <t>Not many spec. Data available</t>
  </si>
  <si>
    <t>Pow. Consump. Max value ; Eff. Max (up to )</t>
  </si>
  <si>
    <t>Average light intensity: 947 µmol/m2/s   // Pow. Consump. Max value ; Eff. Max (up to )</t>
  </si>
  <si>
    <t>Precision spectrum // PPFD (60cm-24'): 26 µmol/m2/s     // PPF typical</t>
  </si>
  <si>
    <t>Broad spectrum // PPFD (60cm-24'): 50 µmol/m2/s    // PPF typical</t>
  </si>
  <si>
    <t>Emitting color: broad spectrum or custom //  PPFD (60cm-24'): 186 µmol/m2/s    // PPF typical  // Operational frequency: 50.1Hz</t>
  </si>
  <si>
    <t>Emitting color: customized  //  PPFD (60cm-24'): 640 µmol/m2/s    // PPF typical  // Operational frequency: 50.1Hz</t>
  </si>
  <si>
    <t>Broad spectrum  //  PPFD (60cm-24'): 498 µmol/m2/s    // PPF typical</t>
  </si>
  <si>
    <t>Precision spectrum // PPFD (60cm-24'): 326 µmol/m2/s     // PPF typical</t>
  </si>
  <si>
    <t>Precision spectrum // PPFD (60cm-24'): 259 µmol/m2/s     // PPF typical</t>
  </si>
  <si>
    <t>Athena X1 broad-spectrum</t>
  </si>
  <si>
    <t>Athena X1 Precision spectrum</t>
  </si>
  <si>
    <t xml:space="preserve"> PPFD (60cm-24'): 131 µmol/m2/s     // PPF typical</t>
  </si>
  <si>
    <t xml:space="preserve">Athena 140W </t>
  </si>
  <si>
    <t>Emitting color: broad spectrum or custom  //  PPFD (60cm-24'): 133 µmol/m2/s     // PPF typical // Operational frequency: 50.1Hz</t>
  </si>
  <si>
    <t>Emitting color: broad spectrum or custom //  PPFD (60cm-24'): 119 µmol/m2/s     // PPF typical // Operational frequency: 50.1Hz</t>
  </si>
  <si>
    <t>Emitting color: broad spectrum or custom //  PPFD (60cm-24'): 86 µmol/m2/s    // PPF typical  // Operational frequency: 50.1Hz</t>
  </si>
  <si>
    <t>Emitting color: broad spectrum or custom //  PPFD (60cm-24'): 214 µmol/m2/s    // PPF typical  // Operational frequency: 50.1Hz</t>
  </si>
  <si>
    <t xml:space="preserve">Emitting color: broad spectrum or custom //  PPFD (60cm-24'): 818 µmol/m2/s    // PPF typical  </t>
  </si>
  <si>
    <t xml:space="preserve">Emitting color: customized  //  PPFD (60cm-24'): 406 µmol/m2/s    // PPF typical  </t>
  </si>
  <si>
    <t xml:space="preserve">Emitting color: customized  //  PPFD (60cm-24'): 223.17 µmol/m2/s    // PPF typical  </t>
  </si>
  <si>
    <t xml:space="preserve">Precision spectrum  //  PPFD (60cm-24'): 270.28 µmol/m2/s    // PPF typical  </t>
  </si>
  <si>
    <t xml:space="preserve">Precision spectrum  //  PPFD (60cm-24'): 800 µmol/m2/s    // PPF typical  </t>
  </si>
  <si>
    <t>AEGIS COB 780A</t>
  </si>
  <si>
    <t>*Availability of 277V versions</t>
  </si>
  <si>
    <t xml:space="preserve"> PPFD (60cm-24'): 911 µmol/m2/s    // PPF typical  </t>
  </si>
  <si>
    <t>OH-GL-026 (All white)</t>
  </si>
  <si>
    <t>OH-GL-026 (Five colors)</t>
  </si>
  <si>
    <r>
      <t xml:space="preserve">LED Color Ratio:  all White //PPFD: ≥1798μmol/m²·s @ 0.2m  // PPF: 244.15 </t>
    </r>
    <r>
      <rPr>
        <sz val="11"/>
        <color theme="1"/>
        <rFont val="Calibri"/>
        <family val="2"/>
      </rPr>
      <t>µmol/s</t>
    </r>
    <r>
      <rPr>
        <sz val="11"/>
        <color theme="1"/>
        <rFont val="Calibri"/>
        <family val="2"/>
        <scheme val="minor"/>
      </rPr>
      <t xml:space="preserve"> or Flux: 17850lm // Efficiency in </t>
    </r>
    <r>
      <rPr>
        <b/>
        <sz val="11"/>
        <color theme="1"/>
        <rFont val="Calibri"/>
        <family val="2"/>
        <scheme val="minor"/>
      </rPr>
      <t>lm/w</t>
    </r>
    <r>
      <rPr>
        <sz val="11"/>
        <color theme="1"/>
        <rFont val="Calibri"/>
        <family val="2"/>
        <scheme val="minor"/>
      </rPr>
      <t>: 108.21</t>
    </r>
  </si>
  <si>
    <t>LED Color Ratio: five Colors  //PPFD: ≥1798μmol/m²·s @ 0.2m // PPF: 203.03 µmol/s or Flux: 10224lm // Efficiency in lm/w: 62.92</t>
  </si>
  <si>
    <t>LED Color Ratio:  customizable //PPFD: 63.3 μmol/m²·s @ 0.2m // From spectrum test Flux: 352.2lm // Efficiency in lm/w: 12.05</t>
  </si>
  <si>
    <t>LED Color Ratio:  customizable // Available in 36W, 44W //  Flux: 535.1lm ; Efficiency in lm/w: 32.07 (R:B:W= 1:1:1)</t>
  </si>
  <si>
    <t>Full Spectrum // Flux: 6811lm // Efficiency in lm/w: 19.84 //PPFD: 1503 μmol/m²·s @ 0.2m</t>
  </si>
  <si>
    <t>Full Spectrum // Flux: 12866lm // Efficiency in lm/w: 16.97  //PPFD: 2000 μmol/m²·s @ 0.2m</t>
  </si>
  <si>
    <t>LED Color Ratio:  customizable // Available in 18W, 23.5W,38.5W//  Flux: 1233lm ; Efficiency in lm/w: 37.98 (R:B:W= 1:1:1)// IP&gt;53  //PPFD: 93 μmol/m²·s @ 0.2m</t>
  </si>
  <si>
    <t>LED Color Ratio:  customizable //  Flux: 535.1lm ; Efficiency in lm/w: 32.07 (five colors type spectrum) //PPFD: 89 μmol/m²·s @ 0.2m</t>
  </si>
  <si>
    <t>LED Color Ratio:  customizable //PPF: 131.68 µmol/s or Flux: 9626lm ; Efficiency in lm/w: 101.22 (for all white spectrum) // IP&gt;53</t>
  </si>
  <si>
    <t>LED Color Ratio:  customizable  // Available in 15W, 30W, 45W</t>
  </si>
  <si>
    <t>LED Color Ratio:  customizable // PPFD: 176μmol/m²·s @ 0.2m  // Available in 18W, 36W</t>
  </si>
  <si>
    <t>LED Color Ratio:  customizable // PPFD: 100μmol/m²·s @ 0.2m //  // Available in 36W, 72W</t>
  </si>
  <si>
    <t xml:space="preserve">LED Color Ratio:  customizable // PPFD: 73μmol/m²·s @ 0.2m //  // Available in 12W, 18W  // IP&gt;53 </t>
  </si>
  <si>
    <t>LED Color Ratio: accept customization // PPFD: 275μmol/m²·s @ 0.2m</t>
  </si>
  <si>
    <t>Full spectrum white // PPFD: up to 1000μmol/m²·s at heights ranging from 2' to 6'</t>
  </si>
  <si>
    <t>Full spectrum white // PPFD: up to 1000μmol/m²·s at heights ranging from 9' to 24'</t>
  </si>
  <si>
    <t>Full spectrum white //  PPFD: up to 500μmol/m²·s</t>
  </si>
  <si>
    <t>Verdant Work Light</t>
  </si>
  <si>
    <t>Just color green, 520nm // 6500 lumens</t>
  </si>
  <si>
    <t>Colour spectra: 150 µmol Red - 40 µmol Blue - 40 µmol White - 25 µmol Far-red //PPF: up to 255 µmol/s // Eff. Up to 3µmol/J</t>
  </si>
  <si>
    <t>HORTILED® Inter (per module)</t>
  </si>
  <si>
    <t>HORTILED® Inter (per set)</t>
  </si>
  <si>
    <t>Interlighting (6 modules)</t>
  </si>
  <si>
    <t>HORTILED® Multi 120 cm</t>
  </si>
  <si>
    <t>HORTILED® Multi 150 cm</t>
  </si>
  <si>
    <t>Top lighting (linear bar) [length: 120cm]</t>
  </si>
  <si>
    <t>Top lighting (linear bar) [length: 150cm ]</t>
  </si>
  <si>
    <t>Colour spectra:  10 spectra + customizable //PPF: up to 180 µmol/s // Eff. Up to 2.5µmol/J</t>
  </si>
  <si>
    <t>Colour spectra:  10 spectra + customizable//PPF: up to 225 µmol/s // Eff. Up to 2.5µmol/J</t>
  </si>
  <si>
    <t>Complete control of spectrum and timing for multiple lights // Wireless management// PPFD peak: 458μmol/m²·s  (36'')</t>
  </si>
  <si>
    <t>Complete control of spectrum and timing for multiple lights // Wireless management // PPFD peak: 720.25μmol/m²·s  (36'')</t>
  </si>
  <si>
    <t>Full Spectrum (380-730nm)  // PPFD peak: 776μmol/m²·s  (18'')</t>
  </si>
  <si>
    <t>Full Spectrum (380-730nm) // PPFD peak: 579μmol/m²·s  (18'')</t>
  </si>
  <si>
    <t>Full Spectrum (380-730nm)// PPFD peak: 663μmol/m²·s  (30'')</t>
  </si>
  <si>
    <t>KIND LED Grow Lights X40 Bar Light Flower spectrum</t>
  </si>
  <si>
    <t>KIND LED Grow Lights X80 Bar Light Flower spectrum</t>
  </si>
  <si>
    <t>KIND LED Grow Lights X40 Bar Light Vegetative spectrum</t>
  </si>
  <si>
    <t>KIND LED Grow Lights X80 Bar Light Vegetative spectrum</t>
  </si>
  <si>
    <t>Spectrum:  flower // PPFD flower peak: 128μmol/m²·s  (12'')</t>
  </si>
  <si>
    <t xml:space="preserve">Spectrum: flower // PPFD flower peak: 160μmol/m²·s  (30'')  </t>
  </si>
  <si>
    <t>Spectrum: Vegetative // PPFD vegetative peak: 110μmol/m²·s  (12'')</t>
  </si>
  <si>
    <t xml:space="preserve">Spectrum: Vegetative // PPFD vegetative peak: 146μmol/m²·s  (30'')  </t>
  </si>
  <si>
    <t xml:space="preserve">Spectrum: Vegetative or flower // PPFD veg/flower peak: 110μmol/m²·s  (9'')  </t>
  </si>
  <si>
    <t xml:space="preserve">Spectrum: Vegetative or flower  // PPFD veg/flower peak: 128μmol/m²·s  (9'')  </t>
  </si>
  <si>
    <t>KIND LED Grow Lights X Series XC150 Bar Light Flower spectrum</t>
  </si>
  <si>
    <t>KIND LED Grow Lights X Series XC150 Bar Light Vegetative spectrum</t>
  </si>
  <si>
    <t>Spectrum: Vegetative or flower  // PPFD flower peak: 410μmol/m²·s  (12'')</t>
  </si>
  <si>
    <t>Spectrum: Vegetative or flower  // PPFD vegetative peak: 360μmol/m²·s  (12'')</t>
  </si>
  <si>
    <t xml:space="preserve">Full spectrum // 12,700 lumens </t>
  </si>
  <si>
    <t>Full-spectrum; 94,393 lumens</t>
  </si>
  <si>
    <t>Veg light // 63,070 lumens; efficacy; 135.35 lm/w</t>
  </si>
  <si>
    <t>Flower light // 102,000 lumens;  efficacy; 141.57 lm/w</t>
  </si>
  <si>
    <t>Full spectrum // 9,000-10,000 lumens</t>
  </si>
  <si>
    <t>Full spectrum // 13,100 lumens</t>
  </si>
  <si>
    <t>1380 </t>
  </si>
  <si>
    <t>675 </t>
  </si>
  <si>
    <t>235 </t>
  </si>
  <si>
    <t>152 </t>
  </si>
  <si>
    <t xml:space="preserve">White Light Full Spectrum // PPFD (peak at 18'' height): 420μmol/m²·s </t>
  </si>
  <si>
    <t xml:space="preserve">White Light Full Spectrum 4000K  // PPFD (peak at 18'' height): 290μmol/m²·s </t>
  </si>
  <si>
    <t xml:space="preserve">Full-spectrum // PPFD (peak at 24'' height): 735μmol/m²·s </t>
  </si>
  <si>
    <t xml:space="preserve">Full Spectrum White and 660nm Red // PPFD (peak at 24'' height): 833μmol/m²·s </t>
  </si>
  <si>
    <t>Far Red 730nm</t>
  </si>
  <si>
    <t>83 </t>
  </si>
  <si>
    <r>
      <t>Full spectrum// PPFD (peak at 24</t>
    </r>
    <r>
      <rPr>
        <b/>
        <sz val="11"/>
        <color theme="1"/>
        <rFont val="Calibri"/>
        <family val="2"/>
        <scheme val="minor"/>
      </rPr>
      <t>'</t>
    </r>
    <r>
      <rPr>
        <sz val="11"/>
        <color theme="1"/>
        <rFont val="Calibri"/>
        <family val="2"/>
        <scheme val="minor"/>
      </rPr>
      <t xml:space="preserve">' height): 412μmol/m²·s </t>
    </r>
  </si>
  <si>
    <t xml:space="preserve">Full spectrum // PPFD (peak at 18'' height): 1140μmol/m²·s </t>
  </si>
  <si>
    <t xml:space="preserve">Full spectrum // PPFD (peak at 18'' height): 982μmol/m²·s </t>
  </si>
  <si>
    <t xml:space="preserve">Full spectrum // PPFD (peak at 18'' height): 840μmol/m²·s </t>
  </si>
  <si>
    <t xml:space="preserve">Full spectrum // PPFD (peak at 18'' height): 1020μmol/m²·s </t>
  </si>
  <si>
    <t xml:space="preserve">Full spectrum // PPFD (peak at 18'' height): 367μmol/m²·s </t>
  </si>
  <si>
    <t xml:space="preserve">Full spectrum // PPFD (peak at 18'' height): 638μmol/m²·s </t>
  </si>
  <si>
    <t xml:space="preserve">Full spectrum // PPFD (peak at 18'' height): 1070μmol/m²·s </t>
  </si>
  <si>
    <t xml:space="preserve">Full spectrum // PPFD (peak at 18'' height): 622μmol/m²·s </t>
  </si>
  <si>
    <t xml:space="preserve">Full spectrum // PPFD (peak at 18'' height): 936μmol/m²·s </t>
  </si>
  <si>
    <t xml:space="preserve">Full spectrum // PPFD (peak at 18'' height): 820μmol/m²·s </t>
  </si>
  <si>
    <t xml:space="preserve">Full spectrum // PPFD (peak at 18'' height): 870μmol/m²·s </t>
  </si>
  <si>
    <t xml:space="preserve">Full spectrum // PPFD (peak at 18'' height): 1018μmol/m²·s </t>
  </si>
  <si>
    <t xml:space="preserve">Full spectrum // PPFD (peak at 18'' height): 1214μmol/m²·s </t>
  </si>
  <si>
    <t xml:space="preserve">Full spectrum // PPFD (peak at 18'' height): 1090μmol/m²·s </t>
  </si>
  <si>
    <t xml:space="preserve">Full spectrum // PPFD (peak at 18'' height): 562μmol/m²·s </t>
  </si>
  <si>
    <t xml:space="preserve">Full spectrum // PPFD (peak at 18'' height): 606μmol/m²·s </t>
  </si>
  <si>
    <t xml:space="preserve">Full spectrum // PPFD (peak at 18'' height): 915μmol/m²·s </t>
  </si>
  <si>
    <t xml:space="preserve">Full spectrum // PPFD (peak at 18'' height): 280μmol/m²·s </t>
  </si>
  <si>
    <t xml:space="preserve">Full spectrum // PPFD (peak at 18'' height): 506μmol/m²·s </t>
  </si>
  <si>
    <t xml:space="preserve">Full spectrum // PPFD (peak at 18'' height): 578μmol/m²·s </t>
  </si>
  <si>
    <t xml:space="preserve">Full spectrum // PPFD (peak at 18'' height): 418μmol/m²·s </t>
  </si>
  <si>
    <t xml:space="preserve">Spectra available: NS12 // Light intensity in typical applications (μmol/m²·s, PPFD): 20 ~ 250 μmol/m²·s // Eff. : up to 2.1 µmol/W </t>
  </si>
  <si>
    <r>
      <t xml:space="preserve">Spectra available: NS12 // Light intensity in typical applications (μmol/m²·s, PPFD): 20 ~ 250 μmol/m²·s // Eff. : up to 2.1 </t>
    </r>
    <r>
      <rPr>
        <b/>
        <sz val="11"/>
        <color theme="1"/>
        <rFont val="Calibri"/>
        <family val="2"/>
        <scheme val="minor"/>
      </rPr>
      <t xml:space="preserve">µmol/W </t>
    </r>
  </si>
  <si>
    <t xml:space="preserve">Spectra available: AP67 // Light intensity in typical applications (μmol/m²·s, PPFD): 20 ~ 250 μmol/m²·s // Eff. : up to 2.1 µmol/W </t>
  </si>
  <si>
    <t xml:space="preserve">Spectra available: AP67, AP673L,G2,NS12 // Light intensity in typical applications (μmol/m²·s, PPFD): 20 ~ 250 μmol/m²·s // Eff. : up to 2.1 µmol/W </t>
  </si>
  <si>
    <t xml:space="preserve">Spectra available: AP67, AP673L,G2,NS12 // Light intensity in typical applications (μmol/m²·s, PPFD): 20~ 250 μmol/m²·s // Eff. : up to 2.1 µmol/W </t>
  </si>
  <si>
    <t xml:space="preserve">Spectra available: AP67, AP673L, NS12 // Light intensity in typical applications (μmol/m²·s, PPFD): 50 ~ 400 μmol/m²·s // Eff. : up to 1.8 µmol/W </t>
  </si>
  <si>
    <t xml:space="preserve">Spectra available: AP67, AP673L, NS12// Light intensity in typical applications (μmol/m²·s, PPFD): 50 ~ 400 μmol/m²·s // Eff. : up to 2.1 µmol/W </t>
  </si>
  <si>
    <t xml:space="preserve">Spectra available: AP67, AP673L, G2, NS1 // Light intensity in typical applications (μmol/m²·s, PPFD): 200 ~ 1000 μmol/m²·s // Eff. : up to 2.4 µmol/W  </t>
  </si>
  <si>
    <t xml:space="preserve">Spectra available: AP67, AP673L, G2, NS1, Solray™  // Light intensity in typical applications (μmol/m²·s, PPFD): 200 ~ 1000 μmol/m²·s // Eff. : up to 2.4 µmol/W  </t>
  </si>
  <si>
    <t xml:space="preserve">Spectra available: AP67, AP673L, NS1  // Light intensity in typical applications (μmol/m²·s, PPFD): 200 ~ 1000 μmol/m²·s // Eff. : up to 2.4 µmol/W  </t>
  </si>
  <si>
    <t xml:space="preserve">Spectra available: AP67, AP673L, NS1  // Light intensity in typical applications (μmol/m²·s, PPFD): 100 ~ 1000 μmol/m²·s // Eff. : up to 2.1 µmol/W  </t>
  </si>
  <si>
    <t xml:space="preserve">Spectra available: AP67, AP673L, NS1, Solray™    // Light intensity in typical applications (μmol/m²·s, PPFD): 100 ~ 1000 μmol/m²·s // Eff. : up to 2.4 µmol/W  </t>
  </si>
  <si>
    <t xml:space="preserve">Spectra available: NS1 + Far-Red. // Eff. : up to 1.8µmol/W  </t>
  </si>
  <si>
    <t xml:space="preserve">8 different spectra // Eff. : up to 1.3µmol/W  </t>
  </si>
  <si>
    <t>Top lighting (fixture + 2 linear bars)</t>
  </si>
  <si>
    <t>LightDNA-2 Model BX120 with 2 luminares</t>
  </si>
  <si>
    <t>LightDNA-2 Model BX120 with 3 luminaires</t>
  </si>
  <si>
    <t>LightDNA-2 Model BX120 with 4 luminaires</t>
  </si>
  <si>
    <t>Top lighting (fixture + 3 linear bars)</t>
  </si>
  <si>
    <t>Top lighting (fixture + 4 linear bars)</t>
  </si>
  <si>
    <t>LightDNA-2 Model BX180 with 2 luminares</t>
  </si>
  <si>
    <t>LightDNA-2 Model BX181 with 3 luminares</t>
  </si>
  <si>
    <t>LightDNA-2 Model BX182 with 4 luminares</t>
  </si>
  <si>
    <t>http://www.superliteledcn.com/en/products.html</t>
  </si>
  <si>
    <t>dahua@superliteledcn.com</t>
  </si>
  <si>
    <t>Top lighting (2 square panels)</t>
  </si>
  <si>
    <t>Top lighting (3 square panels)</t>
  </si>
  <si>
    <t>PPF max: 512 (304-512) // Spectra: Propagator [ Blue (60.1%), Green (18.2%), Red (20.2%), Far Red (1.6%)], Accumulator [Blue (20.1%), Green (29.2%), Red (45.2%), Far Red (5.4%)], Cultivator [Blue (9.5%), Green (18.8%), Red (61.8%), Far Red (9.9%)]</t>
  </si>
  <si>
    <t>PPF max: 1025 (608-1025) //Spectra: Propagator [ Blue (60.1%), Green (18.2%), Red (20.2%), Far Red (1.6%)], Accumulator [Blue (20.1%), Green (29.2%), Red (45.2%), Far Red (5.4%)], Cultivator [Blue (9.5%), Green (18.8%), Red (61.8%), Far Red (9.9%)]</t>
  </si>
  <si>
    <t>PPF max: 1535 (912-1535) //Spectra: Propagator [ Blue (60.1%), Green (18.2%), Red (20.2%), Far Red (1.6%)], Accumulator [Blue (20.1%), Green (29.2%), Red (45.2%), Far Red (5.4%)], Cultivator [Blue (9.5%), Green (18.8%), Red (61.8%), Far Red (9.9%)]</t>
  </si>
  <si>
    <t>http://indolighting.com/product-category/horticulture/</t>
  </si>
  <si>
    <t>info@indolighting.com</t>
  </si>
  <si>
    <t>Spectra available: Fruit plants // Custom-designed // PPF typical</t>
  </si>
  <si>
    <t>Full-cycle spectrum // PPF typical</t>
  </si>
  <si>
    <t>Available spectra: Foliage plants (FL) // Fruit plants (FR) // Marijuana (MJ) // PPF typical</t>
  </si>
  <si>
    <t>GS SUNRAY 60</t>
  </si>
  <si>
    <t xml:space="preserve">Top lighting (small circular panel) </t>
  </si>
  <si>
    <t>Spectrum: 445nm,450nm,660nm,730nm, 5000K white // PPFD (peak at 50cm in dark room,bloom): 177.25 μmol/m2/s</t>
  </si>
  <si>
    <t>Spectrum: 445nm,450nm,660nm,730nm, 5000K white  // PPFD (peak at 50cm in dark room): 564.80 μmol/m2/s</t>
  </si>
  <si>
    <t>Spectrum: 445nm,450nm,660nm,730nm, 5000K white  // PPFD (peak at 50cm in dark room): 709.95 μmol/m2/s</t>
  </si>
  <si>
    <t>Spectrum: 445nm,450nm,660nm,730nm, 5000K white   // PPFD (peak at 50cm in dark room): 1158.13 μmol/m2/s</t>
  </si>
  <si>
    <t>Herbs spectrum   // PPFD (peak at 50cm in dark room): 81.76 μmol/m2/s</t>
  </si>
  <si>
    <t>Flowering spectrum   // PPFD (peak at 50cm in dark room): 82.45 μmol/m2/s</t>
  </si>
  <si>
    <t>Flowering spectrum   // PPFD (peak at 50cm in dark room): 75.55 μmol/m2/s</t>
  </si>
  <si>
    <t>Flowering spectrum   // PPFD (peak at 50cm in dark room): 61.65 μmol/m2/s</t>
  </si>
  <si>
    <t>Fruit spectrum   // PPFD (peak at 50cm in dark room): 47.84 μmol/m2/s</t>
  </si>
  <si>
    <t>Fruit spectrum   // PPFD (peak at 50cm in dark room): 37.03 μmol/m2/s</t>
  </si>
  <si>
    <t>Germination spectrum   // PPFD (peak at 50cm in dark room): 64.92 μmol/m2/s</t>
  </si>
  <si>
    <t>Germination spectrum   // PPFD (peak at 50cm in dark room): 66.06 μmol/m2/s</t>
  </si>
  <si>
    <t>Germination spectrum   // PPFD (peak at 50cm in dark room): 51.73 μmol/m2/s</t>
  </si>
  <si>
    <t>LEDex UV50</t>
  </si>
  <si>
    <t>UV light // Efficacy in mW/J: 600mW/J</t>
  </si>
  <si>
    <t>Light bar frequencies for mix: Full white, Blue, Blue/Red, Red and UV</t>
  </si>
  <si>
    <t xml:space="preserve">(China link, but does not work anymore) </t>
  </si>
  <si>
    <t>GLSP-240W-G-W</t>
  </si>
  <si>
    <t>Australia link, but just one led grow light available</t>
  </si>
  <si>
    <t>Top lighting (3 rectangular bars, spider style)</t>
  </si>
  <si>
    <t>https://www.plusrite.com.au/product-category/led-grow-lights/</t>
  </si>
  <si>
    <t>Full spectrum //PPFD (peak at 0.6m): 800.38  μmol/m2/s</t>
  </si>
  <si>
    <t>https://www.oreon-led.com/en/products</t>
  </si>
  <si>
    <t>info@oreon-led.com</t>
  </si>
  <si>
    <t>*PPFD value reported on specific heights on spec. sheet</t>
  </si>
  <si>
    <t>PPFD: 340 umol m-2 s-1(measure the distance 500mm)// Ratio(R:B:O):  (8:1:1)</t>
  </si>
  <si>
    <t>PPFD: 340 umol m-2 s-1(measure the distance 500mm)//  Ratio(R:B:O):  (8:1:1)</t>
  </si>
  <si>
    <t xml:space="preserve">PPFD: 830 umol m-2 s-1(measure the distance 200mm)// Ratio(R:B:O):  (11:3:4) </t>
  </si>
  <si>
    <t>PPFD: 232 umol m-2 s-1(measure the distance 200mm) // Ratio(R:B:O): (8:1:1)  // Different lengths options</t>
  </si>
  <si>
    <t xml:space="preserve">Basic spectrum: red/blue </t>
  </si>
  <si>
    <t>*Driver needed of 90-305V</t>
  </si>
  <si>
    <t>HORTURION TL-2 230-300 1.1</t>
  </si>
  <si>
    <t>HORTURION TL-2 400-300 1.1</t>
  </si>
  <si>
    <t>HORTURION TL-2 230-600 1.1</t>
  </si>
  <si>
    <t>HORTURION TL-2 400-600 1.1</t>
  </si>
  <si>
    <t>Spectrum: Formula red 2.1 HORTIS //PPFD AT 0.15m</t>
  </si>
  <si>
    <t>Spectrum: Formula red 2.6 SUNLIGHT  //PPFD AT 0.15m</t>
  </si>
  <si>
    <t>Spectrum: Formula red 2.6 SUNLIGHT //PPFD AT 0.15m</t>
  </si>
  <si>
    <t>Spectrum: Formula red 2.9 TOMATO //PPFD AT 0.15m</t>
  </si>
  <si>
    <t>Spectrum: Formula red 2.1 HORTIS //PPFD AT 1m</t>
  </si>
  <si>
    <t>Spectrum: Formula red 2.1 HORTIS  //PPFD AT 1m</t>
  </si>
  <si>
    <t>Spectrum: Formula red 2.3 BLOOM  //PPFD AT 1m</t>
  </si>
  <si>
    <t>Spectrum: Formula red 2.4 FRUITS  //PPFD AT 1m</t>
  </si>
  <si>
    <t>Spectrum: Formula red 2.5 PURPLE  //PPFD AT 1m</t>
  </si>
  <si>
    <t>Spectrum: Formula red 2.6 SUNLIGHT //PPFD AT 1m</t>
  </si>
  <si>
    <t>Spectrum: Formula red 2.7 PURPLE EVO //PPFD AT 1m</t>
  </si>
  <si>
    <t>Spectrum: Formula red 2.7 PURPLE EVO  //PPFD AT 1m</t>
  </si>
  <si>
    <t>Spectrum: Formula red 2.8 SUNLIGHT EVO   //PPFD AT 1m</t>
  </si>
  <si>
    <t>Spectrum: Formula white 1.1   //PPFD AT 1m</t>
  </si>
  <si>
    <t>Spectrum: Formula white 1.2   //PPFD AT 1m</t>
  </si>
  <si>
    <t>Spectrum: Formula white 1.3  //PPFD AT 1m</t>
  </si>
  <si>
    <t>Spectrum: Formula white 1.4 NATURAL  //PPFD AT 1m</t>
  </si>
  <si>
    <t>Spectrum: Formula white 1.4 NATURAL //PPFD AT 1m</t>
  </si>
  <si>
    <t>Spectrum: Formula white 1.5 NATURAL EVO  //PPFD AT 1m</t>
  </si>
  <si>
    <t>Spectrum: Formula white 1.6 NATURAL GREEN  //PPFD AT 1m</t>
  </si>
  <si>
    <t>Spectrum: Formula red 2.1 HORTIS   //PPFD AT 1m</t>
  </si>
  <si>
    <t>Spectrum: Formula red 2.2 HORTIS EVO  //PPFD AT 1m</t>
  </si>
  <si>
    <t>Spectrum: Formula red 2.6 SUNLIGHT  //PPFD AT 1m</t>
  </si>
  <si>
    <t>Spectrum: Formula white 1.1  //PPFD AT 1m</t>
  </si>
  <si>
    <t>Spectrum: Formula white 1.7 NATURAL INDOOR  //PPFD AT 1m</t>
  </si>
  <si>
    <t xml:space="preserve">Spectrum: Formula red 2.1 </t>
  </si>
  <si>
    <t>Spectrum: Formula red 2.1</t>
  </si>
  <si>
    <r>
      <t>Full spectrum // PPFD at 30 cm (</t>
    </r>
    <r>
      <rPr>
        <b/>
        <sz val="11"/>
        <color theme="1"/>
        <rFont val="Calibri"/>
        <family val="2"/>
        <scheme val="minor"/>
      </rPr>
      <t>with 10 bars joined</t>
    </r>
    <r>
      <rPr>
        <sz val="11"/>
        <color theme="1"/>
        <rFont val="Calibri"/>
        <family val="2"/>
        <scheme val="minor"/>
      </rPr>
      <t>)</t>
    </r>
  </si>
  <si>
    <r>
      <t>Full spectrum // PPFD at 30 cm (</t>
    </r>
    <r>
      <rPr>
        <b/>
        <sz val="11"/>
        <color theme="1"/>
        <rFont val="Calibri"/>
        <family val="2"/>
        <scheme val="minor"/>
      </rPr>
      <t>with 5 bars joined</t>
    </r>
    <r>
      <rPr>
        <sz val="11"/>
        <color theme="1"/>
        <rFont val="Calibri"/>
        <family val="2"/>
        <scheme val="minor"/>
      </rPr>
      <t>)</t>
    </r>
  </si>
  <si>
    <r>
      <t>Full spectrum  // PPFD at 30 cm (</t>
    </r>
    <r>
      <rPr>
        <b/>
        <sz val="11"/>
        <color theme="1"/>
        <rFont val="Calibri"/>
        <family val="2"/>
        <scheme val="minor"/>
      </rPr>
      <t>with 3 bars joined</t>
    </r>
    <r>
      <rPr>
        <sz val="11"/>
        <color theme="1"/>
        <rFont val="Calibri"/>
        <family val="2"/>
        <scheme val="minor"/>
      </rPr>
      <t>)</t>
    </r>
  </si>
  <si>
    <t>Ultra wide spectrum // *PPFD at 30cm (possible error data website)</t>
  </si>
  <si>
    <t xml:space="preserve">Ultra wide spectrum // PPFD at 30 cm </t>
  </si>
  <si>
    <t xml:space="preserve">Custom-made spectrums available// PPFD at 30 cm </t>
  </si>
  <si>
    <t xml:space="preserve">full spectrum // PPFD at 30 cm </t>
  </si>
  <si>
    <t>Cannabis spectrum // PPFD at 55 cm height</t>
  </si>
  <si>
    <t>Cannabis spectrum// PPFD at 60 cm height</t>
  </si>
  <si>
    <t>Full spectrum // PPFD at 30 cm (one bar)</t>
  </si>
  <si>
    <t>Body color: white // PPF máx</t>
  </si>
  <si>
    <t>Growth spectrum:  NOS5040D [for high-wire crops]</t>
  </si>
  <si>
    <t>Growth spectrum:  NOW5040D  [for high-wire crops]</t>
  </si>
  <si>
    <t>Growth spectrum: NOS2440D [for leafy greens and flowers]</t>
  </si>
  <si>
    <t>Growth spectrum: NOH2440D [for leafy greens and flowers]</t>
  </si>
  <si>
    <t>Growth spectrum: NOW2440D [for leafy greens and flowers]</t>
  </si>
  <si>
    <t>Broad White spectrum; PPFD (0.6m): 657.3umol m-2 s-1</t>
  </si>
  <si>
    <t>(*Hybrid LED+HPS lighting system)</t>
  </si>
  <si>
    <t>Apex standard spectrum; custom //Efficacy: up to 2.61 // Different lenghts options (power for 300mm)</t>
  </si>
  <si>
    <t>IP66 IP67</t>
  </si>
  <si>
    <t xml:space="preserve">All purpose spectrum; custom; Red and Blue Only //Efficacy: up to 2.4 // Different lenghts options (power for 300mm) </t>
  </si>
  <si>
    <t xml:space="preserve">All purpose spectrum; custom //Efficacy: up to 2.7// Different lenghts options (power for 300mm) </t>
  </si>
  <si>
    <t>full spectrum LED // [90 ~ 305VAC (Autosensing) / 127 ~ 431VDC] // PPFD (peak at 60cm): 414 μmol/m2/s</t>
  </si>
  <si>
    <t>full spectrum LED // [90 ~ 305VAC (Autosensing) / 127 ~ 431VDC]  // PPFD (peak at 60cm): 518μmol/m2/s</t>
  </si>
  <si>
    <t>full spectrum LED // [90 ~ 305VAC (Autosensing) / 127 ~ 431VDC]  // PPFD (peak at 60cm): 708 μmol/m2/s</t>
  </si>
  <si>
    <t>4 spectra: clone;flower;veg.;finish; (+customizable spectrum) // 4x4 @ 1620 PPFD // Eff.: up to 2.85</t>
  </si>
  <si>
    <t>PPFD: 87 (24'' above plant canopy, peak)// Uses T5 2FT HO LED LAMPS // Sun White or Red Bloom Spectrum</t>
  </si>
  <si>
    <t>PPFD: 118 (24'' above plant canopy, peak)// Uses T8 4FT HO LED LAMPS //  Sun White or Red Bloom Spectrum</t>
  </si>
  <si>
    <t>PPFD: 269 (24'' above plant canopy, peak)// Uses T5 4FT HO LED LAMPS // Sun white spectrum</t>
  </si>
  <si>
    <t>PPFD: 147 (24'' above plant canopy, peak)// Uses T5 4FT HO LED LAMPS // Sun white, bright white and red bloom spectrum</t>
  </si>
  <si>
    <t>T8 HO 3FT 6 LAMP HORTICULTURAL FIXTURE</t>
  </si>
  <si>
    <t>Top lighting (square panel with 6 linear bars)</t>
  </si>
  <si>
    <t>PPFD: 101 (24'' above plant canopy, peak)// Uses T8 3FT HO LED LAMPS //  Sun White or Red Bloom Spectrum</t>
  </si>
  <si>
    <t>T8 HO 2FT 4 Lamp Horticultural Fixture</t>
  </si>
  <si>
    <t>No data sheet available</t>
  </si>
  <si>
    <t>info@activegrowled.com</t>
  </si>
  <si>
    <t>https://activegrowled.com/</t>
  </si>
  <si>
    <t>Opmized Spectrum for leafy plants //PPFD (0.2m): 42 μmol/m²·s</t>
  </si>
  <si>
    <t>Opmized Spectrum for leafy plants //PPFD (0.2m): 43 μmol/m²·s</t>
  </si>
  <si>
    <t>Opmized Spectrum for leafy plants //PPFD (0.2m): 72 μmol/m²·s</t>
  </si>
  <si>
    <t>Opmized Spectrum for leafy plants //PPFD (0.2m): 73 μmol/m²·s</t>
  </si>
  <si>
    <t>Opmized Spectrum for leafy plants //PPFD (0.2m): 74μmol/m²·s</t>
  </si>
  <si>
    <t>Opmized Spectrum for leafy plants //PPFD (0.2m): 98 μmol/m²·s</t>
  </si>
  <si>
    <t>Opmized Spectrum for leafy plants //PPFD (0.2m): 99 μmol/m²·s</t>
  </si>
  <si>
    <t>Opmized Spectrum for leafy plants //PPFD (0.2m): 56 μmol/m²·s</t>
  </si>
  <si>
    <t>Opmized Spectrum for leafy plants //PPFD (0.2m): 57 μmol/m²·s</t>
  </si>
  <si>
    <t>Opmized Spectrum for leafy plants //PPFD (0.2m): 90 μmol/m²·s</t>
  </si>
  <si>
    <t>Spectrum for flowering control// PPFD (0.2m): 27 μmol/m²·s</t>
  </si>
  <si>
    <t>Spectrum for strawberry growing // PPFD (0.2m): 58 μmol/m²·s</t>
  </si>
  <si>
    <t>Spectrum for strawberry growing // PPFD (0.2m): 108 μmol/m²·s</t>
  </si>
  <si>
    <t>Opmized Spectrum for leafy plants //PPFD (0.3m): 350 μmol/m²·s</t>
  </si>
  <si>
    <t>Opmized Spectrum for leafy plants //PPFD (0.3m): 250 μmol/m²·s</t>
  </si>
  <si>
    <t>Opmized Spectrum for leafy plants //PPFD (0.2m): 190 μmol/m²·s</t>
  </si>
  <si>
    <t>Opmized Spectrum for leafy plants //PPFD (0.2m): 32 μmol/m²·s</t>
  </si>
  <si>
    <t>Opmized Spectrum for leafy plants //PPFD (0.2m): 44.5 μmol/m²·s</t>
  </si>
  <si>
    <t>Opmized Spectrum for leafy plants //PPFD (0.2m): 47.8 μmol/m²·s</t>
  </si>
  <si>
    <t>Spectrum for cannabis // PPFD Average: 1284 μmol/m²·s</t>
  </si>
  <si>
    <t>Spectrum for cannabis // PPFD Average: 1283 μmol/m²·s</t>
  </si>
  <si>
    <t>Spectrum for cannabis // PPFD Average: 1285 μmol/m²·s</t>
  </si>
  <si>
    <t>Full “white” spectrum</t>
  </si>
  <si>
    <t>Customizable spectrum</t>
  </si>
  <si>
    <t>Spectrum designed for promotion of growth of small fruits, leafy species or flowering hemp plants</t>
  </si>
  <si>
    <t> Spectrum designed for microgreens and micropropagation</t>
  </si>
  <si>
    <t>Proven spectrums available or customised as required //PPFD (0.91m/36'): 570 μmol/m²·s</t>
  </si>
  <si>
    <t>Proven spectrums available or customised as required //PPFD (0.61m/24'): 280 μmol/m²·s</t>
  </si>
  <si>
    <t>Proven spectrums available  //PPFD (0.90m/36'): 148 μmol/m²·s</t>
  </si>
  <si>
    <t>Proven spectrums available or customised as required // PPFD (0.70m/27'):18 μmol/m²·s</t>
  </si>
  <si>
    <t>Input Voltage Min. (V)</t>
  </si>
  <si>
    <t>Input Voltage Max. (V)</t>
  </si>
  <si>
    <t>Input Frequency  1 (Hz)</t>
  </si>
  <si>
    <t>Power use (W)</t>
  </si>
  <si>
    <r>
      <t>PPF (</t>
    </r>
    <r>
      <rPr>
        <b/>
        <sz val="14"/>
        <rFont val="Calibri"/>
        <family val="2"/>
      </rPr>
      <t>µ</t>
    </r>
    <r>
      <rPr>
        <b/>
        <sz val="14"/>
        <rFont val="Calibri"/>
        <family val="2"/>
        <scheme val="minor"/>
      </rPr>
      <t>mol/s)</t>
    </r>
  </si>
  <si>
    <t>Efficacy    (μmol/J)</t>
  </si>
  <si>
    <t>PPFD   (µmol/m2/s)</t>
  </si>
  <si>
    <t>Ingress Protection   (IP)</t>
  </si>
  <si>
    <t>Hours rated life      (h≥)</t>
  </si>
  <si>
    <t>LED bands: Royal Blue, Photo Red, Warm White // Average PPFD (16pt * 2ft): 800 μmol/m²·s</t>
  </si>
  <si>
    <t>LED bands: Royal Blue, Photo Red, Warm White // Average PPFD (16pt * 2ft): 600 μmol/m²·s</t>
  </si>
  <si>
    <t>* No data sheet available</t>
  </si>
  <si>
    <t>TotalGrow</t>
  </si>
  <si>
    <t>TotalGrow™ Top-Lighting Bar [TG33B2]</t>
  </si>
  <si>
    <t>TotalGrow™ Top-Lighting Bar [TG33B2 HO]</t>
  </si>
  <si>
    <t>TotalGrow™ Top-Lighting Bar [TG53B2]</t>
  </si>
  <si>
    <t>TotalGrow™ Top-Lighting Bar [TG53B2 HO]</t>
  </si>
  <si>
    <t>Top lighting (fixture, linear bar)</t>
  </si>
  <si>
    <t>TotalGrow™ Full Spectrum Vertical/Indoor Farm Lighting</t>
  </si>
  <si>
    <t>TotalGrow™ Multi-Bar High Intensity Light [TG17B] Standard</t>
  </si>
  <si>
    <t>TotalGrow™ Multi-Bar High Intensity Light [TG24B]  Standard</t>
  </si>
  <si>
    <t>TotalGrow™ Multi-Bar High Intensity Light [TG32B]  Standard</t>
  </si>
  <si>
    <t>TotalGrow™ Multi-Bar High Intensity Light [TG64B]  Standard</t>
  </si>
  <si>
    <t>TotalGrow™ Multi-Bar High Intensity Light [TG17B] High output</t>
  </si>
  <si>
    <t>TotalGrow™ Multi-Bar High Intensity Light [TG24B] High output</t>
  </si>
  <si>
    <t>TotalGrow™ Multi-Bar High Intensity Light [TG32B] High output</t>
  </si>
  <si>
    <t>TotalGrow™ Multi-Bar High Intensity Light [TG64B] High output</t>
  </si>
  <si>
    <t>TotalGrow™ Pure Flowering 200 Lamp [TG1B-3A-1104]</t>
  </si>
  <si>
    <t>TotalGrow™ Broad Grow Spectrum TG1A Light Bulb [TG1A-2A-1003]</t>
  </si>
  <si>
    <t>TotalGrow™ Night &amp; Day Management TG1A Light Bulb [TG1A-2A-1004]</t>
  </si>
  <si>
    <t>TotalGrow™ Blue Supplement TG1A Light Bulb [TG1A-2A-1005]</t>
  </si>
  <si>
    <t>Flowering spectrum (bulb maybe not available anymore)</t>
  </si>
  <si>
    <t>http://totalgrowlight.com/products.html</t>
  </si>
  <si>
    <t> info@venntis.com</t>
  </si>
  <si>
    <t>LED Market Study Table</t>
  </si>
  <si>
    <t>GRO-LUX LED E27 VEGETATIVE</t>
  </si>
  <si>
    <t>Sylvania</t>
  </si>
  <si>
    <t>GRO-LUX LED E27 FLOWERING</t>
  </si>
  <si>
    <t>https://www.sylvania-lighting.com/product/en-mea/category/special-lighting/grow-lights/families/</t>
  </si>
  <si>
    <t>info@sylvania-lighting.com</t>
  </si>
  <si>
    <t>Website not available. Some models are included in Cidly company</t>
  </si>
  <si>
    <t>RAZR4 (as one fixture)</t>
  </si>
  <si>
    <t>Top lighting [RAZ4 (as 5 fixtures); RAZR3 (as 7 fix.); RAZR2 (as 10 fix.)]</t>
  </si>
  <si>
    <t>Top lighting (fixture, 1 rack panel)</t>
  </si>
  <si>
    <t>RAZR3 (as one fixture)</t>
  </si>
  <si>
    <t>RAZR2 (as one fixture)</t>
  </si>
  <si>
    <t>[Spectra: PhysioSpecTM] // Only data available of efficacy for @277V: 2.22 µmol/J so selected Pw. Consumption for 277@: 632W (on spec. sheet)</t>
  </si>
  <si>
    <t>[Spectra: PhysioSpecTM] // Only data available of efficacy for @277V: 2.22 µmol/J</t>
  </si>
  <si>
    <t>EOS Commercial 600W Series with C - Plate spectrum</t>
  </si>
  <si>
    <t>*Not enough specifications data available</t>
  </si>
  <si>
    <t>*Operating frequency 50,01</t>
  </si>
  <si>
    <t>*Data of Flux in lumens in "more info section"</t>
  </si>
  <si>
    <t>*Data of efficiency in lm/w "more info section"</t>
  </si>
  <si>
    <t>*Not many spec. Data available</t>
  </si>
  <si>
    <t>*PPFD value reported on diverse specific heights on spec. sheet</t>
  </si>
  <si>
    <t xml:space="preserve">Full spectrum // PPFD (peak at 18'' height): 565μmol/m²·s </t>
  </si>
  <si>
    <t xml:space="preserve">Full spectrum // PPFD (peak at 18'' height): 546μmol/m²·s </t>
  </si>
  <si>
    <r>
      <t xml:space="preserve">Spectrum customizable; eff.= 150lm/w ; </t>
    </r>
    <r>
      <rPr>
        <b/>
        <sz val="11"/>
        <color theme="1"/>
        <rFont val="Calibri"/>
        <family val="2"/>
        <scheme val="minor"/>
      </rPr>
      <t>PPF= 5000Lm</t>
    </r>
  </si>
  <si>
    <r>
      <t xml:space="preserve">Light color: 6500K ; </t>
    </r>
    <r>
      <rPr>
        <b/>
        <sz val="11"/>
        <color theme="1"/>
        <rFont val="Calibri"/>
        <family val="2"/>
        <scheme val="minor"/>
      </rPr>
      <t xml:space="preserve"> PPF= 1440 Lm</t>
    </r>
    <r>
      <rPr>
        <sz val="11"/>
        <color theme="1"/>
        <rFont val="Calibri"/>
        <family val="2"/>
        <scheme val="minor"/>
      </rPr>
      <t>; PPFD= 50 umol m-2 s-1</t>
    </r>
  </si>
  <si>
    <t>Lithuania lighting</t>
  </si>
  <si>
    <t>One model of led grow light which is not produced anymore</t>
  </si>
  <si>
    <t>NO availabilty of lamps in the website</t>
  </si>
  <si>
    <t>MechaTronix</t>
  </si>
  <si>
    <t>CoolStack® LED Top Light Greenhouse cultivation Passive cooled</t>
  </si>
  <si>
    <t>Top lighting (Linear fixture with 4 individual CoolGrow® horti LED engines)</t>
  </si>
  <si>
    <t>CoolPack® LED Top Light Greenhouse &amp; Grow Room Water cooled</t>
  </si>
  <si>
    <t>CoolFin® LED Top Light Grow room high intensity Passive cooled</t>
  </si>
  <si>
    <t>Top lighting (Square fixture with 4 individual CoolGrow® horti LED engines)</t>
  </si>
  <si>
    <t>CoolGrow® Linear 40</t>
  </si>
  <si>
    <t>CoolGrow® Linear 60</t>
  </si>
  <si>
    <t>Full spectrum; Max PPFD in 4’x4’ space (12'') (µmol/m2/s)1: 270 μmol/m²·s</t>
  </si>
  <si>
    <t>Full spectrum; Max PPFD in 4’x4’ space (12'') (µmol/m2/s)1: 380 μmol/m²·s</t>
  </si>
  <si>
    <t>Full spectrum; Max PPFD in 4’x4’ space (6'') (µmol/m2/s)1: 510 μmol/m²·s</t>
  </si>
  <si>
    <t>Full spectrum; Max PPFD in 4’x4’ space (6'') (µmol/m2/s)1: 1020 μmol/m²·s</t>
  </si>
  <si>
    <t>Full spectrum; Max PPFD in 4’x4’ space (12'') (µmol/m2/s)1: 290 μmol/m²·s</t>
  </si>
  <si>
    <t>Full spectrum; Max PPFD in 4’x4’ space (12'') (µmol/m2/s)1: 410 μmol/m²·s</t>
  </si>
  <si>
    <t>Full spectrum; Max PPFD in 4’x4’ space (6'') (µmol/m2/s)1: 550 μmol/m²·s</t>
  </si>
  <si>
    <t>Full spectrum; Max PPFD in 4’x4’ space (6'') (µmol/m2/s)1: 1100 μmol/m²·s</t>
  </si>
  <si>
    <t>PPFD (20cm height): 230 μmol/m²·s // PPF max; Pw.consump max; Eff.: up to</t>
  </si>
  <si>
    <t>PPFD (20cm height): 350 μmol/m²·s // PPF max; Pw.consump max; Eff.: up to</t>
  </si>
  <si>
    <t>11 leading growth spectra // Efficacy up to: 3.1 µmol/J (2.7 - 3.1) // Power consump. up to 635W (600-635) // Different lamp versions available</t>
  </si>
  <si>
    <t>11 leading growth spectra // Efficacy up to: 3.1 µmol/J (2.7 - 3.1) // Power consump. up to 635W (600-635) // // Different lamp versions available</t>
  </si>
  <si>
    <t xml:space="preserve">11 leading growth spectra // Efficacy up to: 3.1 µmol/J (2.7 - 3.1) // Power consump. up to 635W (600-635) // // Different lamp versions available </t>
  </si>
  <si>
    <t>CoolGrow® VF Vertical Farming</t>
  </si>
  <si>
    <t>Top lighting (square rack panel)</t>
  </si>
  <si>
    <t>https://www.horti-growlight.com/grow-lights</t>
  </si>
  <si>
    <t>horti@mechatronix-asia.com</t>
  </si>
  <si>
    <t>4 standard light spectra lamps versions (same data available)</t>
  </si>
  <si>
    <t>Bestlite</t>
  </si>
  <si>
    <t>LED Grow Light Horticulture light for Greenhouse [BST-GL-PL]</t>
  </si>
  <si>
    <t>LED Grow Light Led Plant Light 400W [BST-LG400]</t>
  </si>
  <si>
    <t>LED Grow Light Led Plant Light 240W [BST-LG240]</t>
  </si>
  <si>
    <t>LED Grow Light LED Horticulture Light 630W for Greenhouse [BST-LG630]</t>
  </si>
  <si>
    <t>LED Grow Light Led Horticulture Light 660W [BST-LG660]</t>
  </si>
  <si>
    <t>LED Grow Light Led Plant Light 800W [BST-LG800]</t>
  </si>
  <si>
    <t>LED Grow Light Horticulture Light 330W [BST-LG330]</t>
  </si>
  <si>
    <t>https://bestlitetech.com/</t>
  </si>
  <si>
    <t>sales@bestlite.cn</t>
  </si>
  <si>
    <t>California LightWorks</t>
  </si>
  <si>
    <t>SolarSystem® 1100 Specifications</t>
  </si>
  <si>
    <t xml:space="preserve">Top lighting (square panel) </t>
  </si>
  <si>
    <t>Top lighting (square panel]</t>
  </si>
  <si>
    <t>Programmable Spectrum Control </t>
  </si>
  <si>
    <t>SolarSystem® 1100 UVB</t>
  </si>
  <si>
    <t>SolarSystem® 550</t>
  </si>
  <si>
    <t>SolarSystem® 550 VEG</t>
  </si>
  <si>
    <t>SolarSystem® 275</t>
  </si>
  <si>
    <t>SolarSystem® 275 Veg</t>
  </si>
  <si>
    <t>SolarSystem® UVB</t>
  </si>
  <si>
    <t>SolarXtreme 250</t>
  </si>
  <si>
    <t xml:space="preserve">Top lighting (square panel, COB) </t>
  </si>
  <si>
    <t>PHOTOBIO•T  [PTB3300LS4]</t>
  </si>
  <si>
    <t>PHOTOBIO•T  [PTB3300LS1]</t>
  </si>
  <si>
    <t>PHOTOBIO•T  [PTB4300HS4]</t>
  </si>
  <si>
    <t>PHOTOBIO•T  [PTB4300HS1]</t>
  </si>
  <si>
    <t>Top lighthing (linear bar)</t>
  </si>
  <si>
    <t>PHOTOBIO•T Duo [PTB5600LS4]</t>
  </si>
  <si>
    <t>PHOTOBIO•T Duo [PTB5600LS1]</t>
  </si>
  <si>
    <t>PHOTOBIO•T Duo [PTB6600HS4]</t>
  </si>
  <si>
    <t>PHOTOBIO•T Duo [PTB6600HS1]</t>
  </si>
  <si>
    <t>Top lighthing (2 linear bars, spider style)</t>
  </si>
  <si>
    <t>Top lighthing (6 linear bars, spider style)</t>
  </si>
  <si>
    <t>PHOTOBIO•M [PTB7600LS4]</t>
  </si>
  <si>
    <t>PHOTOBIO•M [PTB7600LS1]</t>
  </si>
  <si>
    <t>PHOTOBIO•M [PTB8600HS4]</t>
  </si>
  <si>
    <t>PHOTOBIO•M [PTB8600HS1]</t>
  </si>
  <si>
    <t>PHOTOBIO•V [PTB1010TC]</t>
  </si>
  <si>
    <t>PHOTOBIO•V [PTB1015GE]</t>
  </si>
  <si>
    <t>PHOTOBIO•V [PTB1030VE]</t>
  </si>
  <si>
    <t>Top lighthing (10 linear bars, spider style)</t>
  </si>
  <si>
    <t>PHOTOBIO•I [PTB1040FF]</t>
  </si>
  <si>
    <t>Intercanopy (5 linear bars)</t>
  </si>
  <si>
    <t>Photobio</t>
  </si>
  <si>
    <t>PHOTOBIO•X3 [PTB9340LS4]</t>
  </si>
  <si>
    <t>Top ligthing (square panel)</t>
  </si>
  <si>
    <t>PHOTOBIO•X3 [PTB9340HS4]</t>
  </si>
  <si>
    <t>PHOTOBIO•X6 [PTB9680LS1]</t>
  </si>
  <si>
    <t>PHOTOBIO•X6 [PTB9680LS4]</t>
  </si>
  <si>
    <t>PHOTOBIO•X6 [PTB9680HS1]</t>
  </si>
  <si>
    <t>PHOTOBIO•X6 [PTB9680HS4]</t>
  </si>
  <si>
    <t>Spectrum S4 (full spectrum)</t>
  </si>
  <si>
    <t>Spectrum S1 (flowering)</t>
  </si>
  <si>
    <t>Spectrum GE (Germination)</t>
  </si>
  <si>
    <t>Spectrum TC (Tissue culture, ideal for rapid cell division)</t>
  </si>
  <si>
    <t>Spectrum Vegetative centric spectrum</t>
  </si>
  <si>
    <t>Spectrum FF (flowering)</t>
  </si>
  <si>
    <t>http://photobioled.com/</t>
  </si>
  <si>
    <t>http://photobioled.com/Contact/Contact-Us</t>
  </si>
  <si>
    <t>GrowFlux</t>
  </si>
  <si>
    <t>Seoul Semiconductor</t>
  </si>
  <si>
    <t>Rofianda Light Solutions</t>
  </si>
  <si>
    <t>GrowRay Lighting Technologies</t>
  </si>
  <si>
    <t>TR4 - 545 Watts</t>
  </si>
  <si>
    <t xml:space="preserve">Spectrum Flower/Veg  </t>
  </si>
  <si>
    <t>TR6 - 715 Watts</t>
  </si>
  <si>
    <t>https://growray.com/products/</t>
  </si>
  <si>
    <t>sales@growray.com</t>
  </si>
  <si>
    <t>Liberty Produce</t>
  </si>
  <si>
    <t>VividGro</t>
  </si>
  <si>
    <t>GroBar X™</t>
  </si>
  <si>
    <t>Top lighting (fixture, rectangular bar)</t>
  </si>
  <si>
    <t>IP63</t>
  </si>
  <si>
    <t>GroMax™</t>
  </si>
  <si>
    <t xml:space="preserve">Power and spectrum Customizable  </t>
  </si>
  <si>
    <t>FlowerMax™</t>
  </si>
  <si>
    <t xml:space="preserve">Customizable </t>
  </si>
  <si>
    <t>Top lighting (fixture,3? rectangular bars)</t>
  </si>
  <si>
    <t>Customizable</t>
  </si>
  <si>
    <t>https://vividgro.com/grow-lights/</t>
  </si>
  <si>
    <t>sales@vividgro.com</t>
  </si>
  <si>
    <t>Heilux-Growfilm</t>
  </si>
  <si>
    <t>LI WHITE LIGHTNING</t>
  </si>
  <si>
    <t>Top lighting (Growing film)</t>
  </si>
  <si>
    <t>PATRIOT PLUS</t>
  </si>
  <si>
    <t xml:space="preserve">PPFD at 4'' above canopy // LED driver needed </t>
  </si>
  <si>
    <t>WHITE LIGHTNING</t>
  </si>
  <si>
    <t>PATRIOT</t>
  </si>
  <si>
    <t>https://heiluxllc.com/specifications</t>
  </si>
  <si>
    <t>info@heilux.com</t>
  </si>
  <si>
    <t>Intravision</t>
  </si>
  <si>
    <t>Same products as Sananbio company</t>
  </si>
  <si>
    <t xml:space="preserve">Top lighting (SolarSystem® 1100 + 2 SolarSystem® UVB bars) </t>
  </si>
  <si>
    <t>SolarXtreme 500</t>
  </si>
  <si>
    <t>Full spectrum // PPDF at 18'</t>
  </si>
  <si>
    <t>SolarXtreme 1000</t>
  </si>
  <si>
    <t>Full spectrum // PPDF at 28'</t>
  </si>
  <si>
    <t>GH Pro 340</t>
  </si>
  <si>
    <t>2 Channel programmable</t>
  </si>
  <si>
    <t>* For SolarSystem® 1100 UVB there is not the specific data info</t>
  </si>
  <si>
    <t>* Not enough specific info showed on website</t>
  </si>
  <si>
    <t>https://californialightworks.com/</t>
  </si>
  <si>
    <t>https://contact.californialightworks.com/</t>
  </si>
  <si>
    <t>https://www.acuitybrands.com/en/products/detail/761254/lithonia-lighting/grwl-linear/grwl-led-grow-light</t>
  </si>
  <si>
    <t>FLUXSCALE™ TOP LIGHT (DISCONTINUED)</t>
  </si>
  <si>
    <t>GRWL Linear (DISCONTINUED)</t>
  </si>
  <si>
    <t>https://www.growflux.com/fluxscale</t>
  </si>
  <si>
    <t>LED lighting systems for horticulture but without specific data available on website</t>
  </si>
  <si>
    <t>Country</t>
  </si>
  <si>
    <t>Sweden</t>
  </si>
  <si>
    <t>Venues</t>
  </si>
  <si>
    <t>United States</t>
  </si>
  <si>
    <t>Netherlands</t>
  </si>
  <si>
    <t xml:space="preserve">United States </t>
  </si>
  <si>
    <t>Feilo Sylvania</t>
  </si>
  <si>
    <t>China</t>
  </si>
  <si>
    <r>
      <t xml:space="preserve"> (2018, bought by Osram, </t>
    </r>
    <r>
      <rPr>
        <b/>
        <sz val="11"/>
        <color theme="1"/>
        <rFont val="Calibri"/>
        <family val="2"/>
        <scheme val="minor"/>
      </rPr>
      <t>Germany</t>
    </r>
    <r>
      <rPr>
        <sz val="11"/>
        <color theme="1"/>
        <rFont val="Calibri"/>
        <family val="2"/>
        <scheme val="minor"/>
      </rPr>
      <t>)</t>
    </r>
  </si>
  <si>
    <t>South Korea</t>
  </si>
  <si>
    <t>Denmark</t>
  </si>
  <si>
    <t>Austria</t>
  </si>
  <si>
    <t>United Kingdom</t>
  </si>
  <si>
    <t>Finland</t>
  </si>
  <si>
    <t>France</t>
  </si>
  <si>
    <t>Italia</t>
  </si>
  <si>
    <t>Poland</t>
  </si>
  <si>
    <r>
      <t xml:space="preserve">Korean company, head office </t>
    </r>
    <r>
      <rPr>
        <b/>
        <sz val="11"/>
        <color theme="1"/>
        <rFont val="Calibri"/>
        <family val="2"/>
        <scheme val="minor"/>
      </rPr>
      <t>China</t>
    </r>
  </si>
  <si>
    <t>Germany</t>
  </si>
  <si>
    <t>Turkey</t>
  </si>
  <si>
    <t>Hungary</t>
  </si>
  <si>
    <t>GE Current [HortAmericas]</t>
  </si>
  <si>
    <t>Canada</t>
  </si>
  <si>
    <t>Thailand</t>
  </si>
  <si>
    <t>Italy</t>
  </si>
  <si>
    <t>Taiwan</t>
  </si>
  <si>
    <t>Norway</t>
  </si>
  <si>
    <t>LED LIGHTING COMPANIES IN HORTICULTURE</t>
  </si>
  <si>
    <t>LED CHIPS PRODUCER COMPANIES IN HORTICULTURE</t>
  </si>
  <si>
    <t>Plusrite Australia</t>
  </si>
  <si>
    <t>Acuity Brands (Lithonia lighting)</t>
  </si>
  <si>
    <t>Acuity Brands (Lithuania lighting)</t>
  </si>
  <si>
    <t>Ag600S and Ag600L (two dimensions)</t>
  </si>
  <si>
    <t>Broad spectrum, Red enhaced or customizable spectrum</t>
  </si>
  <si>
    <t>TOP320</t>
  </si>
  <si>
    <t>Top lighting (modular panel)</t>
  </si>
  <si>
    <t>2.2</t>
  </si>
  <si>
    <t>UFO200</t>
  </si>
  <si>
    <t>Top lighting (circular panel, ufo)</t>
  </si>
  <si>
    <t>TUBE 36</t>
  </si>
  <si>
    <t>Interlighting and grow shelf lighting</t>
  </si>
  <si>
    <t>TUBE 60</t>
  </si>
  <si>
    <t>Grow.light@ppflux.com</t>
  </si>
  <si>
    <t>Peaking Technologies / Ppflux</t>
  </si>
  <si>
    <t>2.5</t>
  </si>
  <si>
    <t>http://www.ppflux.com/homepage.html</t>
  </si>
  <si>
    <t>Grow Elite</t>
  </si>
  <si>
    <t>2.4</t>
  </si>
  <si>
    <t>GROW ELITE® PRO GROW SERIES [GEPG-150W3-PFS]</t>
  </si>
  <si>
    <t>GROW ELITE® PRO GROW SERIES [GEPG-300W3-PFS]</t>
  </si>
  <si>
    <t>GROW ELITE® PRO GROW SERIES [GEPG-300W6-PFS]</t>
  </si>
  <si>
    <t>GROW ELITE® PRO GROW SERIES [GEPG-600W3-PFS]</t>
  </si>
  <si>
    <t>GROW ELITE® ECO GROW SERIES [GEEG-150W3-FS]</t>
  </si>
  <si>
    <t>GROW ELITE® ECO GROW SERIES [GEEG-300W3-FS]</t>
  </si>
  <si>
    <t>GROW ELITE® ECO GROW SERIES [GEEG-300W6-FS]</t>
  </si>
  <si>
    <t>GROW ELITE® ECO GROW SERIES [GEEG-600W6-FS]</t>
  </si>
  <si>
    <t>GROW ELITE® GREENHOUSE SERIES [GEGH-600W-FS]</t>
  </si>
  <si>
    <t>Top lighting (fixture, rectangular/linear bar/panel)</t>
  </si>
  <si>
    <t>GROW ELITE® GREENHOUSE SERIES [GEEG-300W-FS]</t>
  </si>
  <si>
    <t>http://groweliteled.com/#products</t>
  </si>
  <si>
    <t>http://groweliteled.com/#contact</t>
  </si>
  <si>
    <t>Lifted</t>
  </si>
  <si>
    <t>CITY</t>
  </si>
  <si>
    <t>Top lighting (square panel with COB)</t>
  </si>
  <si>
    <t>1.48</t>
  </si>
  <si>
    <t>615.8</t>
  </si>
  <si>
    <t>Full spectrum // Max PPFD (12''): 615.8 μmol/m²·s</t>
  </si>
  <si>
    <t>EXPRESSWAY</t>
  </si>
  <si>
    <t>2.7</t>
  </si>
  <si>
    <t>Full spectrum // Max PPFD (12''): 1053 μmol/m²·s</t>
  </si>
  <si>
    <t>MAIN ST. 48'</t>
  </si>
  <si>
    <t>MAIN ST. 96'</t>
  </si>
  <si>
    <t>Full spectrum // Max PPFD (12''): 202 μmol/m²·s</t>
  </si>
  <si>
    <t>Full spectrum // Max PPFD (12''): 404 μmol/m²·s</t>
  </si>
  <si>
    <t>https://www.liftedled.com/</t>
  </si>
  <si>
    <t>UNDERPASS</t>
  </si>
  <si>
    <t>Full spectrum // Max PPFD (3.5-1 ratio across 16' ): 440 μmol/m²·s</t>
  </si>
  <si>
    <t>Top lighthing (linear bar with COB)</t>
  </si>
  <si>
    <t>info@liftedled.com</t>
  </si>
  <si>
    <t>Growlightengine</t>
  </si>
  <si>
    <t>GROWLIGHTENGINE®</t>
  </si>
  <si>
    <t>Top lighting (special hanging fixture)</t>
  </si>
  <si>
    <t>Optimized spectrum //PPFD (peak at 60cm): 380 μmol/m²·s</t>
  </si>
  <si>
    <t>sales@growlightengine.com</t>
  </si>
  <si>
    <t>https://www.growlightengine.com/</t>
  </si>
  <si>
    <t>Vipple</t>
  </si>
  <si>
    <t>VIP 1200 WATT</t>
  </si>
  <si>
    <t>1696.4</t>
  </si>
  <si>
    <t>VIP 1000 WATT</t>
  </si>
  <si>
    <t>VIP 800 WATT</t>
  </si>
  <si>
    <t>1452.2</t>
  </si>
  <si>
    <t>VIP 600 WATT</t>
  </si>
  <si>
    <t>1129.4</t>
  </si>
  <si>
    <t>VIP 400 WATT</t>
  </si>
  <si>
    <t>VIP 200 WATT</t>
  </si>
  <si>
    <t>PPFD (at 54 inches): 1696.4 µmol/m2/s // PAR Max &gt; 2000 μmol/m²·s // Full spectrum</t>
  </si>
  <si>
    <t>PPFD (at 48 inches): 1819 µmol/m2/s // PAR Max &gt; 2000 μmol/m²·s // Full spectrum</t>
  </si>
  <si>
    <t>PPFD (at 48 inches): 1425.2 µmol/m2/s  // PAR Max &gt; 2000 μmol/m²·s // Full spectrum</t>
  </si>
  <si>
    <t>PPFD (at 48 inches): 1129.4 µmol/m2/s // PAR Max &gt; 2000 μmol/m²·s // Full spectrum</t>
  </si>
  <si>
    <t>PPFD (at 48 inches): 1010 µmol/m2/s // PAR Max &gt; 2000 μmol/m²·s // Full spectrum</t>
  </si>
  <si>
    <t>PPFD (at 48 inches): 400 µmol/m2/s // PAR Max &gt; 1280 μmol/m²·s // Full spectrum</t>
  </si>
  <si>
    <t>https://www.vipple.cn/products/</t>
  </si>
  <si>
    <t>sales@vipple.cn</t>
  </si>
  <si>
    <t>AessenseGrows</t>
  </si>
  <si>
    <t>AErix LED Grow Light</t>
  </si>
  <si>
    <t>2.24</t>
  </si>
  <si>
    <t>AEpic LED Grow Light</t>
  </si>
  <si>
    <t>67.3</t>
  </si>
  <si>
    <t>Spectrum for vegetative growth and flowering // Average PPFD (at 12'' height for 40''x50''): 630 µmol/s/m2</t>
  </si>
  <si>
    <t>Full spectrum // Average PPFD (at 12'' height for 40''x50''): 1130 µmol/s/m2</t>
  </si>
  <si>
    <t>Spectrum for cloning and vegging // Average PPFD (at 6' height for 12''x40''): 201 µmol/s/m2</t>
  </si>
  <si>
    <t>AEdge LED Grow Lights Dual</t>
  </si>
  <si>
    <t>AEdge LED Grow Lights Single</t>
  </si>
  <si>
    <t>Top lighting (2 rectangular panel)</t>
  </si>
  <si>
    <t>134.6</t>
  </si>
  <si>
    <t>Spectrum for cloning and vegging // Average PPFD (at 6' height for 24''x40''): 201 µmol/s/m3</t>
  </si>
  <si>
    <t>AEpex LED Grow Lights</t>
  </si>
  <si>
    <t>Spectrum for vegetative growth and flowering; 4 channels // Average PPFD (at 12' height for 40''x50''): 1.653 µmol/s/m4</t>
  </si>
  <si>
    <t>https://www.aessensegrows.com/en/lighting</t>
  </si>
  <si>
    <t>info@aessensegrows.com</t>
  </si>
  <si>
    <t>Agrify</t>
  </si>
  <si>
    <t>Model R</t>
  </si>
  <si>
    <t>2.55</t>
  </si>
  <si>
    <t>Flowering spectrum // Average PPFD (at 12''height  for 4'x4'): 900 µmol/s/m2</t>
  </si>
  <si>
    <t>MODEL W1</t>
  </si>
  <si>
    <t>MODEL W2</t>
  </si>
  <si>
    <t>2.67</t>
  </si>
  <si>
    <t>Vegetative spectrum // Average PPFD (at 12''height  for 2'x4'): 261 µmol/s/m2</t>
  </si>
  <si>
    <t>Vegetative spectrum // Average PPFD (at 12''height  for 2'x4'): 485 µmol/s/m2</t>
  </si>
  <si>
    <t>https://www.agrify.com/led-grow-lights</t>
  </si>
  <si>
    <t>sales@agrify.com</t>
  </si>
  <si>
    <t>Horticraft Holland</t>
  </si>
  <si>
    <t>Horticraft Holland TS (TriStar)</t>
  </si>
  <si>
    <t>2.31</t>
  </si>
  <si>
    <t>Top lighting (linear bar, 3 COB LED)</t>
  </si>
  <si>
    <t>Full spectrum // Hours (50000-100000)</t>
  </si>
  <si>
    <t>https://www.horticraftholland.com/product/horticraft-holland-ts-tristar/</t>
  </si>
  <si>
    <t>horticraftholland@gmail.com</t>
  </si>
  <si>
    <t>ProGrowTech</t>
  </si>
  <si>
    <t>EV700</t>
  </si>
  <si>
    <t>EV560</t>
  </si>
  <si>
    <t>EV360</t>
  </si>
  <si>
    <t>EV360-C</t>
  </si>
  <si>
    <t>Flowering</t>
  </si>
  <si>
    <t>Vegetative</t>
  </si>
  <si>
    <t>EV170</t>
  </si>
  <si>
    <t>Cloning and vegging</t>
  </si>
  <si>
    <t>EV85</t>
  </si>
  <si>
    <t>MONARCH 620</t>
  </si>
  <si>
    <t>MONARCH 310-C</t>
  </si>
  <si>
    <t>MONARCH 310</t>
  </si>
  <si>
    <t>https://www.progrowtech.com/</t>
  </si>
  <si>
    <t>info@progrowtech.com</t>
  </si>
  <si>
    <t>Range 1-1.5</t>
  </si>
  <si>
    <t>Range 1.5-2</t>
  </si>
  <si>
    <t>Range 2-2.5</t>
  </si>
  <si>
    <t>Range 2.5-3</t>
  </si>
  <si>
    <t>Range ≥ 3</t>
  </si>
  <si>
    <t>Efficacy  provided  (μmol/J)</t>
  </si>
  <si>
    <t>Efficacy calculated (μmol/J)</t>
  </si>
  <si>
    <t>Efficacy value up to 2.9 μmol/J // PPF value, typical value // L90&gt;46000</t>
  </si>
  <si>
    <t>Spectral variant: C plate (450nm, 660nm, 735nm, and 5700k white) // Efficacy value up to 2.0 μmol/J  // L90&gt;50000</t>
  </si>
  <si>
    <t>Spectral variant: G Plate (450nm, 660nm, and 5700k white) // Efficacy value up to 2.0 μmol/J // L90&gt;50000</t>
  </si>
  <si>
    <t>Spectral variant: C plate (450nm, 660nm, 735nm, and 5700k white) // Efficacy value up to 2.0 μmol/J // L90&gt;50000</t>
  </si>
  <si>
    <t>REAL EFF.</t>
  </si>
  <si>
    <t>Spectral variants: Propagation, Indoor Production, High Far-Red, Grafting, High Blue // Efficacy value up to 1.9 μmol/J ///L90&gt;50000</t>
  </si>
  <si>
    <t>Wavebands: UV-A (380nm), Blue (400, 420 &amp; 450nm), Green (520nm), Red (630, 660nm), Far Red (735nm), &amp; White (5700K) //L90&gt;50000</t>
  </si>
  <si>
    <t>Spectral variant: C plate (450nm, 660nm, 735nm, and 5700k white)  //L70&gt;50000</t>
  </si>
  <si>
    <t>Spectral variant: G Plate (450nm, 660nm, and 5700k white) //L70&gt;50000</t>
  </si>
  <si>
    <t>Spectral variant: C plate (450nm, 660nm, 735nm, and 5700k white) //L70&gt;50000</t>
  </si>
  <si>
    <t>Spectral variant:  G Plate (450nm, 660nm, and 5700k white) //L70&gt;50000</t>
  </si>
  <si>
    <t>Balanced Spectrum // Hours rated no info about L</t>
  </si>
  <si>
    <t xml:space="preserve"> Different spectral versions (5) // Value PPF maximum in the model // Efficacy value up to 3.0 μmol/J in the model // Pw. Consumption maximum 630W //L90&gt;36000</t>
  </si>
  <si>
    <t xml:space="preserve"> Different spectral versions (3) // Value PPF maximum in the model // Efficacy value up to 3.0 μmol/J in the model // Pw. Consumption maximum 285W //L90&gt;36000</t>
  </si>
  <si>
    <t xml:space="preserve"> Different spectral versions (13) // Value PPF maximum in the model // Efficacy value up to 3.2 μmol/J in the model // Pw. Consumption maximum 210W//L90&gt;36000</t>
  </si>
  <si>
    <t>L90&gt;36000</t>
  </si>
  <si>
    <t>Spectral version: deep red/white/ far red //  L90&gt;25000</t>
  </si>
  <si>
    <t>Spectral version: deep red and white //  L90&gt;25000</t>
  </si>
  <si>
    <t xml:space="preserve"> Different spectral versions (4) //  Efficacy value up to 3.0 μmol/J in the model // Pw. Consumption maximum 32W  //  L90&gt;35000</t>
  </si>
  <si>
    <t xml:space="preserve"> Different spectral versions (10) // Value PPF maximum in the model // Efficacy value up to 3.0 μmol/J in the model // Pw. Consumption maximum 77 W //L90&gt;36000</t>
  </si>
  <si>
    <t xml:space="preserve"> Different spectral versions (10) // Value PPF maximum in the model // Efficacy value up to 3.0 μmol/J in the model // Pw. Consumption maximum 97 W  //L90&gt;36000</t>
  </si>
  <si>
    <t>X6_Full Spectrum // NL (No Lens) // L90: 68300</t>
  </si>
  <si>
    <t>X6_Full Spectrum // NL (No Lens)  // L90: 68300</t>
  </si>
  <si>
    <t>X6_Full spectrum  // NL (No Lens)  // L90: 68300</t>
  </si>
  <si>
    <t>Spectrum: 5000K // NL (No Lens)  // L90: 68300</t>
  </si>
  <si>
    <t>5 spectrums: F1, F3, X5, F6, F7 // Value PPF maximum in the model  // Hours rated no info about L</t>
  </si>
  <si>
    <t>F1 spectrum  // Hours rated no info about L</t>
  </si>
  <si>
    <t>X6_Full Spectrum  // Hours rated no info about L</t>
  </si>
  <si>
    <t>Wireless Dimmability and Spectrum Control //  (218.75 µmol/s per bar) // L90&gt; 50000</t>
  </si>
  <si>
    <t>Wireless Dimmability and Spectrum Control // (214 µmol/s per bar) // L90&gt; 50000</t>
  </si>
  <si>
    <t>[Spectra: PhysioSpec IndoorTM] //  Data available of efficacy for @230V: 2.7µmol/J so selected Pw. Consumption for 230@: 632W (on spec. sheet)  // L90&gt; 50000</t>
  </si>
  <si>
    <t>[Spectra: PhysioSpec IndoorTM]  //  Data available of efficacy for @230V: 2.53µmol/J so selected Pw. Consumption for 230@: 632W (on spec. sheet)  // L90&gt; 50000</t>
  </si>
  <si>
    <t>[Spectra: PhysioSpec IndoorTM]  //  Data available of efficacy for @230V: 2.41 µmol/J so selected Pw. Consumption for 230@: 519W (on spec. sheet)  // L90&gt; 50000</t>
  </si>
  <si>
    <t>[Spectra: PhysioSpec IndoorTM]  //  Data available of efficacy for @230V: 2.45 µmol/J so selected Pw. Consumption for 230@: 632W (on spec. sheet)  // L90&gt; 50000</t>
  </si>
  <si>
    <t>[Spectra: PhysioSpec IndoorTM] // Only data available of efficacy for @277V: 2.51 µmol/J so selected Pw. Consumption for 277@: 860W (on spec. sheet)  // L90&gt; 50000</t>
  </si>
  <si>
    <t>[Spectra: PhysioSpec IndoorTM]  //  Data available of efficacy for @230V: 2.45 µmol/J so selected Pw. Consumption for 230@: 348W (on spec. sheet)  // L90&gt; 50000</t>
  </si>
  <si>
    <t>[Spectra: PhysioSpec IndoorTM] //  Data available of efficacy for @230V: 2.42 µmol/J so selected Pw. Consumption for 230@: 291W (on spec. sheet)  // L90&gt; 50000</t>
  </si>
  <si>
    <t>[PhysioSpec Indoor™ | PhysioSpec Greenhouse™]// Data available of efficacy for @230V: 2.7 µmol/J so selected Pw. Consumption for 230@: 632W (on spec. sheet)  // L90&gt; 50000</t>
  </si>
  <si>
    <t>[PhysioSpec Indoor™ | PhysioSpec Greenhouse™] // Only data available of efficacy for @277V: 2.63 µmol/J so selected Pw. Consumption for 277@: 342W (on spec. sheet)  // L90&gt; 50000</t>
  </si>
  <si>
    <t>[Spectra: PhysioSpecTM] // Only data available of efficacy for @277V: 2.22 µmol/J so selected Pw. Consumption for 277@: 632W (on spec. sheet) // L90&gt; 54000</t>
  </si>
  <si>
    <t>[Spectra: PhysioSpecTM] // Only data available of efficacy for @277V: 2.22 µmol/J // L90&gt; 54000</t>
  </si>
  <si>
    <t>[Spectra: PhysioSpecTM] // L90&gt; 54000</t>
  </si>
  <si>
    <t>[PhysioSpec IndoorTM | PhysioSpec GreenhouseTM | AnthoSpecTM | PfrSpecTM | PrSpecTM | UVSpecTM]// PPF max, eff. max and Pow. Max // L70&gt; 150000</t>
  </si>
  <si>
    <t>Flowering spectrum // PPFD: 10 μmol/m²·s  //  L70&gt; 25000</t>
  </si>
  <si>
    <t>Vegetative spectrum // PPFD: 10  μmol/m²·s // L70&gt; 25000</t>
  </si>
  <si>
    <t>Vegetative spectrum // PPFD: 10  μmol/m²·s // Efficacy value up to 2.3 for bulb E27</t>
  </si>
  <si>
    <t>Spectra for vegetative growth// Average PPFD AT 4'x4' surface // PPF max // NL: No Lens // L90&gt;60000</t>
  </si>
  <si>
    <t>Spectra for flowering growth//Average PPFD AT 4'x4' surface // PPF max // NL: No Lens // L90&gt;60000</t>
  </si>
  <si>
    <t xml:space="preserve"> Spectra for  general growth// Average PPFD AT 4'x4' surface // PPF max // NL: No Lens // L90&gt;60000</t>
  </si>
  <si>
    <t>White-based full spectrum // Operating voltage: 21.5 [19.5-23.5]; no data about input voltage // L70&gt; 50000</t>
  </si>
  <si>
    <t>White-based full spectrum // Operating voltage: 43.1 [38.5-45.5]; no data about input voltage  //  L70&gt; 50000</t>
  </si>
  <si>
    <t>Pow. Consump. Max value ; Eff. Max (up to )  //  L80&gt; 70000</t>
  </si>
  <si>
    <t>Average light intensity: 947 µmol/m2/s   // Pow. Consump. Max value ; Eff. Max (up to )   //  L80&gt; 70000</t>
  </si>
  <si>
    <t>Emitting color: customized  //  PPFD (60cm-24'): 640 µmol/m2/s    // PPF typical  // Operational frequency: 50.1Hz // Hours rated no info about L</t>
  </si>
  <si>
    <r>
      <t xml:space="preserve">LED Color Ratio:  all White //PPFD: ≥1798μmol/m²·s @ 0.2m  // PPF: 244.15 </t>
    </r>
    <r>
      <rPr>
        <sz val="11"/>
        <color theme="1"/>
        <rFont val="Calibri"/>
        <family val="2"/>
      </rPr>
      <t>µmol/s</t>
    </r>
    <r>
      <rPr>
        <sz val="11"/>
        <color theme="1"/>
        <rFont val="Calibri"/>
        <family val="2"/>
        <scheme val="minor"/>
      </rPr>
      <t xml:space="preserve"> or Flux: 17850lm // Efficiency in </t>
    </r>
    <r>
      <rPr>
        <b/>
        <sz val="11"/>
        <color theme="1"/>
        <rFont val="Calibri"/>
        <family val="2"/>
        <scheme val="minor"/>
      </rPr>
      <t>lm/w</t>
    </r>
    <r>
      <rPr>
        <sz val="11"/>
        <color theme="1"/>
        <rFont val="Calibri"/>
        <family val="2"/>
        <scheme val="minor"/>
      </rPr>
      <t>: 108.21 // Hours rated no info about L</t>
    </r>
  </si>
  <si>
    <t>Full spectrum white // PPFD: up to 1000μmol/m²·s at heights ranging from 2' to 6' //  Q90&gt; 40000</t>
  </si>
  <si>
    <t>Full spectrum white // PPFD: up to 1000μmol/m²·s at heights ranging from 9' to 24'  //  Q90&gt; 40000</t>
  </si>
  <si>
    <t>Full spectrum white //  PPFD: up to 500μmol/m²·s  //  Q90&gt; 40000</t>
  </si>
  <si>
    <t xml:space="preserve">  Q90&gt; 40000</t>
  </si>
  <si>
    <t>Full spectrum white  //  Q90&gt; 40000</t>
  </si>
  <si>
    <t>Just color green, 520nm // 6500 lumens  //  L70&gt; 50000</t>
  </si>
  <si>
    <t>Emission wavelength: 400 – 780 nm. Broad spectrum, continuous light spectrum especially for fruit-forming plants //  L90&gt; 100000</t>
  </si>
  <si>
    <t>Emission wavelength: 400 – 760 nm. Broadband full spectrum  //  L90&gt; 80000</t>
  </si>
  <si>
    <r>
      <t xml:space="preserve">Emission wavelength: 400 – 760 nm. Broadband full spectrum // Module efficiency 2.8 </t>
    </r>
    <r>
      <rPr>
        <b/>
        <sz val="11"/>
        <color theme="1"/>
        <rFont val="Calibri"/>
        <family val="2"/>
        <scheme val="minor"/>
      </rPr>
      <t>but system efficiency 2.6</t>
    </r>
  </si>
  <si>
    <t>Complete control of spectrum and timing for multiple lights // Wireless management// PPFD peak: 458μmol/m²·s  (36'') // Hours rated no info about L</t>
  </si>
  <si>
    <t>Full-spectrum  //  L90&gt; 30500 ; L70&gt;66500</t>
  </si>
  <si>
    <t>Full-spectrum; 94,393 lumens  //  L90&gt; 30500 ; L70&gt;66500</t>
  </si>
  <si>
    <t>Veg light // 63,070 lumens; efficacy; 135.35 lm/w  //  L90&gt; 30500 ; L70&gt;66500</t>
  </si>
  <si>
    <t>Flower light // 102,000 lumens;  efficacy; 141.57 lm/w  //  L90&gt; 30500 ; L70&gt;66500</t>
  </si>
  <si>
    <t>Full spectrum // 9,000-10,000 lumens  //  L90&gt; 30500 ; L70&gt;66500</t>
  </si>
  <si>
    <t>Full spectrum // 12,700 lumens   //  L90&gt; 30500 ; L70&gt;66500</t>
  </si>
  <si>
    <t>9,000-10,000 lumens  //  L90&gt; 30500 ; L70&gt;66500</t>
  </si>
  <si>
    <t>Full spectrum // 13,100 lumens  //  L90&gt; 30500 ; L70&gt;66500</t>
  </si>
  <si>
    <t>Full Spectrum // Hours rated no info about L</t>
  </si>
  <si>
    <t>Full Spectrum White and 660nm Red // PPFD (peak at 24'' height): 833μmol/m²·s  // Hours rated no info about L</t>
  </si>
  <si>
    <t>Full spectrum // PPFD (peak at 18'' height): 1140μmol/m²·s // No data about PPF and efficacy. Possibility to consider PAR (P) AS PPF on the title but not sure?</t>
  </si>
  <si>
    <t>Full spectrum // PPFD (peak at 18'' height): 1140μmol/m²·s  // Hours rated no info about L</t>
  </si>
  <si>
    <t>Full spectrum // PPFD (peak at 18'' height): 982μmol/m²·s  // Hours rated no info about L</t>
  </si>
  <si>
    <t>Full spectrum // PPFD (peak at 18'' height): 840μmol/m²·s  // Hours rated no info about L</t>
  </si>
  <si>
    <t>Full spectrum // PPFD (peak at 18'' height): 1020μmol/m²·s   // Hours rated no info about L</t>
  </si>
  <si>
    <t>Full spectrum // PPFD (peak at 18'' height): 1140μmol/m²·s   // Hours rated no info about L</t>
  </si>
  <si>
    <t>Full spectrum // PPFD (peak at 18'' height): 367μmol/m²·s   // Hours rated no info about L</t>
  </si>
  <si>
    <t>Full spectrum // PPFD (peak at 18'' height): 638μmol/m²·s   // Hours rated no info about L</t>
  </si>
  <si>
    <r>
      <t>Full spectrum// PPFD (peak at 24</t>
    </r>
    <r>
      <rPr>
        <b/>
        <sz val="11"/>
        <color theme="1"/>
        <rFont val="Calibri"/>
        <family val="2"/>
        <scheme val="minor"/>
      </rPr>
      <t>'</t>
    </r>
    <r>
      <rPr>
        <sz val="11"/>
        <color theme="1"/>
        <rFont val="Calibri"/>
        <family val="2"/>
        <scheme val="minor"/>
      </rPr>
      <t>' height): 412μmol/m²·s  // Hours rated no info about L</t>
    </r>
  </si>
  <si>
    <t>Full spectrum // PPFD (peak at 18'' height): 1070μmol/m²·s   // Hours rated no info about L</t>
  </si>
  <si>
    <t>Full spectrum // PPFD (peak at 18'' height): 622μmol/m²·s   // Hours rated no info about L</t>
  </si>
  <si>
    <t>Full spectrum // PPFD (peak at 18'' height): 936μmol/m²·s   // Hours rated no info about L</t>
  </si>
  <si>
    <t>Full spectrum // PPFD (peak at 18'' height): 820μmol/m²·s  // Hours rated no info about L</t>
  </si>
  <si>
    <t>Full spectrum // PPFD (peak at 18'' height): 870μmol/m²·s  // Hours rated no info about L</t>
  </si>
  <si>
    <t>Full spectrum // PPFD (peak at 18'' height): 565μmol/m²·s   // Hours rated no info about L</t>
  </si>
  <si>
    <t>Full spectrum // PPFD (peak at 18'' height): 546μmol/m²·s  // Hours rated no info about L</t>
  </si>
  <si>
    <t>Full spectrum // PPFD (peak at 18'' height): 1018μmol/m²·s  // Hours rated no info about L</t>
  </si>
  <si>
    <t>Full spectrum // PPFD (peak at 18'' height): 1214μmol/m²·s  // Hours rated no info about L</t>
  </si>
  <si>
    <t>Full spectrum // PPFD (peak at 18'' height): 1090μmol/m²·s  // Hours rated no info about L</t>
  </si>
  <si>
    <t>Full spectrum // PPFD (peak at 18'' height): 562μmol/m²·s  // Hours rated no info about L</t>
  </si>
  <si>
    <t>Full spectrum // PPFD (peak at 18'' height): 606μmol/m²·s  // Hours rated no info about L</t>
  </si>
  <si>
    <t>Full spectrum // PPFD (peak at 18'' height): 915μmol/m²·s  // Hours rated no info about L</t>
  </si>
  <si>
    <t>Full spectrum // PPFD (peak at 18'' height): 280μmol/m²·s  // Hours rated no info about L</t>
  </si>
  <si>
    <t>Full spectrum // PPFD (peak at 18'' height): 506μmol/m²·s  // Hours rated no info about L</t>
  </si>
  <si>
    <t>Full spectrum // PPFD (peak at 18'' height): 578μmol/m²·s  // Hours rated no info about L</t>
  </si>
  <si>
    <t>Full spectrum // PPFD (peak at 18'' height): 418μmol/m²·s  // Hours rated no info about L</t>
  </si>
  <si>
    <r>
      <t xml:space="preserve">Spectra available: NS12 // Light intensity in typical applications (μmol/m²·s, PPFD): 20 ~ 250 μmol/m²·s // Eff. : up to 2.1 </t>
    </r>
    <r>
      <rPr>
        <b/>
        <sz val="11"/>
        <color theme="1"/>
        <rFont val="Calibri"/>
        <family val="2"/>
        <scheme val="minor"/>
      </rPr>
      <t xml:space="preserve">µmol/W </t>
    </r>
    <r>
      <rPr>
        <sz val="11"/>
        <color theme="1"/>
        <rFont val="Calibri"/>
        <family val="2"/>
        <scheme val="minor"/>
      </rPr>
      <t>// L90&gt;36000; Typical usage:50000</t>
    </r>
  </si>
  <si>
    <t>Spectra available: NS12 // Light intensity in typical applications (μmol/m²·s, PPFD): 20 ~ 250 μmol/m²·s // Eff. : up to 2.1 µmol/W  // L90&gt;36000; Typical usage:50000</t>
  </si>
  <si>
    <t>Spectra available: AP67 // Light intensity in typical applications (μmol/m²·s, PPFD): 20 ~ 250 μmol/m²·s // Eff. : up to 2.1 µmol/W  // L90&gt;36000; Typical usage:50000</t>
  </si>
  <si>
    <t>Spectra available: AP67, AP673L,G2,NS12 // Light intensity in typical applications (μmol/m²·s, PPFD): 20 ~ 250 μmol/m²·s // Eff. : up to 2.1 µmol/W  // L90&gt;36000; Typical usage:50000</t>
  </si>
  <si>
    <t>Spectra available: AP67, AP673L,G2,NS12 // Light intensity in typical applications (μmol/m²·s, PPFD): 20~ 250 μmol/m²·s // Eff. : up to 2.1 µmol/W  // L90&gt;36000; Typical usage:50000</t>
  </si>
  <si>
    <t>Spectra available: AP67, AP673L, NS12 // Light intensity in typical applications (μmol/m²·s, PPFD): 50 ~ 400 μmol/m²·s // Eff. : up to 1.8 µmol/W // L90&gt;36000; Typical usage:50000</t>
  </si>
  <si>
    <t>Spectra available: AP67, AP673L, NS12// Light intensity in typical applications (μmol/m²·s, PPFD): 50 ~ 400 μmol/m²·s // Eff. : up to 2.1 µmol/W  // L90&gt;36000; Typical usage:50000</t>
  </si>
  <si>
    <t>Spectra available: AP67, AP673L, G2, NS1 // Light intensity in typical applications (μmol/m²·s, PPFD): 200 ~ 1000 μmol/m²·s // Eff. : up to 2.4 µmol/W  // L90&gt;36000; Typical usage:50000</t>
  </si>
  <si>
    <t>Spectra available: AP67, AP673L, G2, NS1, Solray™  // Light intensity in typical applications (μmol/m²·s, PPFD): 200 ~ 1000 μmol/m²·s // Eff. : up to 2.4 µmol/W  // L90&gt;36000; Typical usage:50000</t>
  </si>
  <si>
    <t>Spectra available: AP67, AP673L, NS1  // Light intensity in typical applications (μmol/m²·s, PPFD): 200 ~ 1000 μmol/m²·s // Eff. : up to 2.4 µmol/W  // L90&gt;36000; Typical usage:50000</t>
  </si>
  <si>
    <t>Spectra available: AP67, AP673L, NS1  // Light intensity in typical applications (μmol/m²·s, PPFD): 100 ~ 1000 μmol/m²·s // Eff. : up to 2.1 µmol/W  // L90&gt;36000; Typical usage:50000</t>
  </si>
  <si>
    <t>Spectra available: AP67, AP673L, NS1, Solray™    // Light intensity in typical applications (μmol/m²·s, PPFD): 100 ~ 1000 μmol/m²·s // Eff. : up to 2.4 µmol/W  // L90&gt;36000; Typical usage:50000</t>
  </si>
  <si>
    <t>Spectra available: NS1 + Far-Red. // Eff. : up to 1.8µmol/W  // L90&gt;36000; Typical usage:50000</t>
  </si>
  <si>
    <t>8 different spectra // Eff. : up to 1.3µmol/W  // L90&gt;36000; Typical usage:50000</t>
  </si>
  <si>
    <t xml:space="preserve"> Hours rated no info about L</t>
  </si>
  <si>
    <t>PPF max: 1025 (608-1025) //Spectra: Propagator [ Blue (60.1%), Green (18.2%), Red (20.2%), Far Red (1.6%)], Accumulator [Blue (20.1%), Green (29.2%), Red (45.2%), Far Red (5.4%)], Cultivator [Blue (9.5%), Green (18.8%), Red (61.8%), Far Red (9.9%)] // Hours rated no info about L</t>
  </si>
  <si>
    <t>PPF max: 512 (304-512) // Spectra: Propagator [ Blue (60.1%), Green (18.2%), Red (20.2%), Far Red (1.6%)], Accumulator [Blue (20.1%), Green (29.2%), Red (45.2%), Far Red (5.4%)], Cultivator [Blue (9.5%), Green (18.8%), Red (61.8%), Far Red (9.9%)] // Hours rated no info about L</t>
  </si>
  <si>
    <t>PPF max: 1535 (912-1535) //Spectra: Propagator [ Blue (60.1%), Green (18.2%), Red (20.2%), Far Red (1.6%)], Accumulator [Blue (20.1%), Green (29.2%), Red (45.2%), Far Red (5.4%)], Cultivator [Blue (9.5%), Green (18.8%), Red (61.8%), Far Red (9.9%)] // Hours rated no info about L</t>
  </si>
  <si>
    <t>Spectra available: Fruit plants // Custom-designed // PPF typical //  Hours rated no info about L</t>
  </si>
  <si>
    <t>Full-cycle spectrum // PPF typical //  Hours rated no info about L</t>
  </si>
  <si>
    <t>Full-cycle spectrum // PPF typical//  Hours rated no info about L</t>
  </si>
  <si>
    <t>Available spectra: Foliage plants (FL) // Fruit plants (FR) // Marijuana (MJ) // PPF typical //  Hours rated no info about L</t>
  </si>
  <si>
    <t>Spectrum CAx // L80: 50000</t>
  </si>
  <si>
    <t>Spectrum BRx  // L80: 50000</t>
  </si>
  <si>
    <t>Spectrum CAx  // L80: 50000</t>
  </si>
  <si>
    <t>Available spectra: Hex; HRx; CAx  // L80: 50000</t>
  </si>
  <si>
    <t>Spectrum: 445nm,450nm,660nm,730nm, 5000K white // PPFD (peak at 50cm in dark room,bloom): 177.25 μmol/m2/s  // L80: 85000</t>
  </si>
  <si>
    <t>Spectrum: 445nm,450nm,660nm,730nm, 5000K white  // PPFD (peak at 50cm in dark room): 564.80 μmol/m2/s // L80: 85000</t>
  </si>
  <si>
    <t>Spectrum: 445nm,450nm,660nm,730nm, 5000K white  // PPFD (peak at 50cm in dark room): 709.95 μmol/m2/s // L80: 85000</t>
  </si>
  <si>
    <t>Spectrum: 445nm,450nm,660nm,730nm, 5000K white   // PPFD (peak at 50cm in dark room): 1158.13 μmol/m2/s // L80: 85000</t>
  </si>
  <si>
    <t>Herbs spectrum   // PPFD (peak at 50cm in dark room): 81.76 μmol/m2/s // L80: 85000</t>
  </si>
  <si>
    <t>Flowering spectrum   // PPFD (peak at 50cm in dark room): 82.45 μmol/m2/s // L80: 85000</t>
  </si>
  <si>
    <t>Flowering spectrum   // PPFD (peak at 50cm in dark room): 75.55 μmol/m2/s // L80: 85000</t>
  </si>
  <si>
    <t>Flowering spectrum   // PPFD (peak at 50cm in dark room): 61.65 μmol/m2/s // L80: 85000</t>
  </si>
  <si>
    <t>Fruit spectrum   // PPFD (peak at 50cm in dark room): 47.84 μmol/m2/s // L80: 85000</t>
  </si>
  <si>
    <t>Fruit spectrum   // PPFD (peak at 50cm in dark room): 37.03 μmol/m2/s // L80: 85000</t>
  </si>
  <si>
    <t>Germination spectrum   // PPFD (peak at 50cm in dark room): 64.92 μmol/m2/s //  Hours rated no info about L</t>
  </si>
  <si>
    <t>Germination spectrum   // PPFD (peak at 50cm in dark room): 66.06 μmol/m2/s //  Hours rated no info about L</t>
  </si>
  <si>
    <t>Germination spectrum   // PPFD (peak at 50cm in dark room): 51.73 μmol/m2/s //  Hours rated no info about L</t>
  </si>
  <si>
    <t>Full spectrum //PPFD (peak at 0.6m): 800.38  μmol/m2/s //  Hours rated no info about L</t>
  </si>
  <si>
    <t>Hours rated no info about L</t>
  </si>
  <si>
    <t>Spectrum variaties on request; different spectral specifications // L90: 35000</t>
  </si>
  <si>
    <t>PPFD 88 umol m-2 s-1 (1000mm distance)//Spectrum-Ratio(R:B:O):  RBS(9:0.5:0.5), RBC, RBF // PPF reviewed, not in proper order written on data sheet</t>
  </si>
  <si>
    <t>PPFD 157 umol m-2 s-1(1000mm distance)//Spectrum-Ratio(R:B:O):  RBS(9:0.5:0.5), RBC, RBF // PPF reviewed, not in proper order written on data sheet</t>
  </si>
  <si>
    <t>PPFD 228 umol m-2 s-1(1000mm distance)//Spectrum-Ratio(R:B:O):  RBS(9:0.5:0.5), RBC, RBF // PPF reviewed, not in proper order written on data sheet</t>
  </si>
  <si>
    <t>PPFD 354 umol m-2 s-1 (1000mm distance)//Spectrum-Ratio(R:B:O):  RBS(9:0.5:0.5), RBC, RBF // PPF reviewed, not in proper order written on data sheet</t>
  </si>
  <si>
    <t>PPFD 230 umol m-2 s-1 (1000mm distance) // Ratio(R:B:O):  (9:0.5:0.5)// PPF reviewed, not in proper order written on data sheet</t>
  </si>
  <si>
    <t>PPFD 393 umol m-2 s-1 (1000mm distance) // Ratio(R:B:O):  (9:0.5:0.5) // PPF reviewed, not in proper order written on data sheet</t>
  </si>
  <si>
    <t>PPFD 88 umol m-2 s-1 (1000mm distance)//Spectrum-Ratio(R:B:O):  RBS(9:0.5:0.5), RBC, RBF //  Hours rated no info about L</t>
  </si>
  <si>
    <t>PPFD 157 umol m-2 s-1(1000mm distance)//Spectrum-Ratio(R:B:O):  RBS(9:0.5:0.5), RBC, RBF //  Hours rated no info about L</t>
  </si>
  <si>
    <t>PPFD: 250 umol m-2 s-1(measure the distance 250mm)// Ratio(R:B:O):  (8:1:1) //  Hours rated no info about L</t>
  </si>
  <si>
    <t>PPFD 228 umol m-2 s-1(1000mm distance)//Spectrum-Ratio(R:B:O):  RBS(9:0.5:0.5), RBC, RBF //  Hours rated no info about L</t>
  </si>
  <si>
    <t>PPFD 354 umol m-2 s-1 (1000mm distance)//Spectrum-Ratio(R:B:O):  RBS(9:0.5:0.5), RBC, RBF //  Hours rated no info about L</t>
  </si>
  <si>
    <t>PPFD 230 umol m-2 s-1 (1000mm distance) // Ratio(R:B:O):  (9:0.5:0.5) //  Hours rated no info about L</t>
  </si>
  <si>
    <t>PPFD 393 umol m-2 s-1 (1000mm distance) // Ratio(R:B:O):  (9:0.5:0.5)  //  Hours rated no info about L</t>
  </si>
  <si>
    <t>PPFD/PPF 150 umol m-2 s-1(measure the distance 250mm)  //  Hours rated no info about L</t>
  </si>
  <si>
    <t>PPFD: 340 umol m-2 s-1(measure the distance 500mm)// Ratio(R:B:O):  (8:1:1)  //  Hours rated no info about L</t>
  </si>
  <si>
    <t>PPFD: 340 umol m-2 s-1(measure the distance 500mm)//  Ratio(R:B:O):  (8:1:1)  //  Hours rated no info about L</t>
  </si>
  <si>
    <t>PPFD: 830 umol m-2 s-1(measure the distance 200mm)// Ratio(R:B:O):  (11:3:4)   //  Hours rated no info about L</t>
  </si>
  <si>
    <t>PPFD: 232 umol m-2 s-1(measure the distance 200mm) // Ratio(R:B:O): (8:1:1)  // Different lengths options  //  Hours rated no info about L</t>
  </si>
  <si>
    <t>PPFD: 250 umol m-2 s-1(measure the distance 200mm)// Ratio(R1:R2:B:O):  (11:3:4)  //  Hours rated no info about L</t>
  </si>
  <si>
    <t>Ratio(R1:R2:B:O):  (6:12:0) // PPFD: 90 umol m-2 s-1(measure the distance 200mm) // Different lenghts options  //  Hours rated no info about L</t>
  </si>
  <si>
    <t>Ratio(R:B:O):  (11:3:4) // (PPFD 250μmol @200mm H)  //  Hours rated no info about L</t>
  </si>
  <si>
    <t>Ratio(R:B:O):  (11:3:4) // (PPFD 250μmol @200mm H) //  Hours rated no info about L</t>
  </si>
  <si>
    <t>Ratio(R:B:O):  (1:0:2)// (PPF 32μmol @200mm H)  //  Hours rated no info about L</t>
  </si>
  <si>
    <t>Ratio(R:B:O):  (1:0:2) // (PPF 32μmol @200mm H)  //  Hours rated no info about L</t>
  </si>
  <si>
    <t>Ratio(R:B:O):  (11:3:4)// (PPF 250μmol @250mm)  //  Hours rated no info about L</t>
  </si>
  <si>
    <t>Ratio(R:B:O):  (11:6:6)// (PPF 250μmol @250mm)  //  Hours rated no info about L</t>
  </si>
  <si>
    <t>Spectrum for photoperiodic control (white-farred) or flowering (white-red)// Lamp Lumens Per Watt 22  //  Hours rated no info about L</t>
  </si>
  <si>
    <t>Spectrum for flowering (white-red) // Lamp Lumens Per Watt 31  //  Hours rated no info about L</t>
  </si>
  <si>
    <t>Basic spectrum: red/blue   // L90: 25000</t>
  </si>
  <si>
    <t>Basic spectrum: red/white // L90: 25000</t>
  </si>
  <si>
    <t>Basic spectrum: red/blue // L90: 25000</t>
  </si>
  <si>
    <t>Spectrum: Formula white 1.2 // L90: 50000 ; L80:100000</t>
  </si>
  <si>
    <t>Spectrum: Formula white 1.2  // L90: 50000 ; L80:100000</t>
  </si>
  <si>
    <t>Spectrum: Formula red 2.1 // L90: 50000 ; L80:100000</t>
  </si>
  <si>
    <t>Spectrum: Formula red 2.1  // L90: 50000 ; L80:100000</t>
  </si>
  <si>
    <t xml:space="preserve">Spectrum customizable //PPF max; Pw.consump max; Eff.: up to // L90: 35000 </t>
  </si>
  <si>
    <t xml:space="preserve">Spectrum customizable  //PPF max; Pw.consump max // L90: 35000 </t>
  </si>
  <si>
    <t xml:space="preserve">Spectrum customizable //Eff.: up to // L90: 35000 </t>
  </si>
  <si>
    <t xml:space="preserve">Spectrum customizable  //PPF max; Pw.consump max; Eff.: up to // L90: 35000 </t>
  </si>
  <si>
    <r>
      <t xml:space="preserve">Spectrum customizable; eff.= 150lm/w ; </t>
    </r>
    <r>
      <rPr>
        <b/>
        <sz val="11"/>
        <color theme="1"/>
        <rFont val="Calibri"/>
        <family val="2"/>
        <scheme val="minor"/>
      </rPr>
      <t>PPF= 5000Lm</t>
    </r>
    <r>
      <rPr>
        <sz val="11"/>
        <color theme="1"/>
        <rFont val="Calibri"/>
        <family val="2"/>
        <scheme val="minor"/>
      </rPr>
      <t xml:space="preserve"> // L90: 35000 </t>
    </r>
  </si>
  <si>
    <r>
      <t xml:space="preserve">Light color: 6500K ; </t>
    </r>
    <r>
      <rPr>
        <b/>
        <sz val="11"/>
        <color theme="1"/>
        <rFont val="Calibri"/>
        <family val="2"/>
        <scheme val="minor"/>
      </rPr>
      <t xml:space="preserve"> PPF= 1440 Lm</t>
    </r>
    <r>
      <rPr>
        <sz val="11"/>
        <color theme="1"/>
        <rFont val="Calibri"/>
        <family val="2"/>
        <scheme val="minor"/>
      </rPr>
      <t xml:space="preserve">; PPFD= 50 umol m-2 s-1 // L90: 35000 </t>
    </r>
  </si>
  <si>
    <t xml:space="preserve">Spectrum customizable //PPF max; Pw.consump max; Eff.: up to // Efficacy calculated for max PPF and Power consump. </t>
  </si>
  <si>
    <t xml:space="preserve">Spectrum customizable  //PPF max; Pw.consump max // Efficacy calculated for max PPF and Power consump. </t>
  </si>
  <si>
    <t xml:space="preserve">Spectrum customizable //PPF max; Pw.consump max; Eff.: up to// Efficacy calculated for max PPF and Power consump. </t>
  </si>
  <si>
    <t xml:space="preserve">Spectrum customizable //Eff.: up to // Efficacy calculated for max PPF and Power consump. </t>
  </si>
  <si>
    <t xml:space="preserve">Spectrum customizable  //PPF max; Pw.consump max; Eff.: up to // Efficacy calculated for max PPF and Power consump. </t>
  </si>
  <si>
    <t xml:space="preserve">Body color: white // PPF máx  // L90: 50000 </t>
  </si>
  <si>
    <t xml:space="preserve">Growth spectrum. High Red-Medium Blue// L90: 50000 </t>
  </si>
  <si>
    <t xml:space="preserve">Growth spectrum. High Red-Medium Blue // L90: 50000 </t>
  </si>
  <si>
    <t xml:space="preserve">Growth spectrums: High Red-Low Blue  // L90: 50000 </t>
  </si>
  <si>
    <t xml:space="preserve">Growth spectrum: High Red-Medium Blue // L90: 50000 </t>
  </si>
  <si>
    <t xml:space="preserve">Growth Spectrum (%UV/B/G/R/FR): 0012057508 // L90: 50000 </t>
  </si>
  <si>
    <t xml:space="preserve">Growth Spectrum (%UV/B/G/R/FR): 0018076411 // L90: 50000 </t>
  </si>
  <si>
    <t xml:space="preserve">Growth Spectrum:  B/G/R/FR // L80: 54000 </t>
  </si>
  <si>
    <t xml:space="preserve">Growth Spectrum:  UV/B/G/A/R/FR // L80: 54000 </t>
  </si>
  <si>
    <t xml:space="preserve">Growth spectrum: HRLB // L90: 50000 </t>
  </si>
  <si>
    <t xml:space="preserve">Growth spectrum: HRLBW // L90: 50000 </t>
  </si>
  <si>
    <t>Growth spectrum: NOS2440D [for leafy greens and flowers] // L90:40000</t>
  </si>
  <si>
    <t>Growth spectrum: NOH2440D [for leafy greens and flowers]  // L90:40000</t>
  </si>
  <si>
    <t>Growth spectrum: NOW2440D [for leafy greens and flowers]  // L90:40000</t>
  </si>
  <si>
    <t>Growth spectrum:  NOS5040D [for high-wire crops]  // L90:40000</t>
  </si>
  <si>
    <t>Growth spectrum:  NOW5040D  [for high-wire crops]  // L90:40000</t>
  </si>
  <si>
    <t xml:space="preserve">Values are `up to…´ // Efficacy calculated for max PPF and Power consump. </t>
  </si>
  <si>
    <t xml:space="preserve">Values are `up to…´// 4 standarized spectrums + customization // Efficacy calculated for max PPF and Power consump. </t>
  </si>
  <si>
    <t xml:space="preserve">Values are `up to…´ // 4 standarized spectrums + customization // Efficacy calculated for max PPF and Power consump. </t>
  </si>
  <si>
    <t xml:space="preserve">Broad White spectrum; PPFD (0.6m): 657.3umol m-2 s-1 // Efficacy calculated for max PPF and Power consump. </t>
  </si>
  <si>
    <t xml:space="preserve">Customized spectrum // Efficacy calculated for max PPF and Power consump. </t>
  </si>
  <si>
    <t>Values are `up to…´ //  Hours rated no info about L</t>
  </si>
  <si>
    <t>Values are `up to…´// 4 standarized spectrums + customization //  Hours rated no info about L</t>
  </si>
  <si>
    <t>Values are `up to…´ // 4 standarized spectrums + customization //  Hours rated no info about L</t>
  </si>
  <si>
    <t>Customized spectrum //  Hours rated no info about L</t>
  </si>
  <si>
    <t>Spectrum: R (6:1) // L90:36000</t>
  </si>
  <si>
    <t>Spectrum: B (3:1)  // L90:36000</t>
  </si>
  <si>
    <t>Spectrum: B (3:1) // L90:36000</t>
  </si>
  <si>
    <t>Spectrum: F (6:1 R:B, 12:1 R:FR) // L90:36000</t>
  </si>
  <si>
    <t>Spectrum: Flowering-pink  // L90:10000</t>
  </si>
  <si>
    <t>(*Hybrid LED+HPS lighting system) // L90:10000</t>
  </si>
  <si>
    <t>Balanced Spectrum // L90:36000</t>
  </si>
  <si>
    <t>Reproductive spectrum // L90:36000</t>
  </si>
  <si>
    <t>Vegetative spectrum // L90:36000</t>
  </si>
  <si>
    <t>Pink – Type B Spectrum // L90:36000</t>
  </si>
  <si>
    <t>Spectrum: White + 650nm Red // Q90&gt;60000</t>
  </si>
  <si>
    <t>Spectrum: 660nm Red // Q90&gt;60000</t>
  </si>
  <si>
    <t>All purpose spectrum; custom //Efficacy: up to 2.7// Different lenghts options (power for 300mm)  // L90&gt;54000</t>
  </si>
  <si>
    <t>All purpose spectrum; custom; Red and Blue Only //Efficacy: up to 2.4 // Different lenghts options (power for 300mm)   // L90&gt;54000</t>
  </si>
  <si>
    <t>Apex standard spectrum; custom //Efficacy: up to 2.61 // Different lenghts options (power for 300mm)  // L90&gt;54000</t>
  </si>
  <si>
    <t>4 spectra: clone;flower;veg.;finish; (+customizable spectrum) // 4x4 @ 1620 PPFD // Eff.: up to 2.85 // L90&gt;150000</t>
  </si>
  <si>
    <t>Sun White Spectrum // True power and PPF output will vary depending on ballast type used</t>
  </si>
  <si>
    <t>Red Bloom Spectrum // True power and PPF output will vary depending on ballast type used</t>
  </si>
  <si>
    <t xml:space="preserve"> Bright White Spectrum // True power and PPF output will vary depending on ballast type used</t>
  </si>
  <si>
    <t>Sun White Spectrum // L90:30000</t>
  </si>
  <si>
    <t>Red Bloom Spectrum // L90:30000</t>
  </si>
  <si>
    <t xml:space="preserve"> Bright White Spectrum // L90:30000</t>
  </si>
  <si>
    <t>Sun White Spectrum// L90:30000</t>
  </si>
  <si>
    <t>PPFD: 269 (24'' above plant canopy, peak)// Uses T5 4FT HO LED LAMPS // Sun white spectrum // L90:30000</t>
  </si>
  <si>
    <t>PPFD: 147 (24'' above plant canopy, peak)// Uses T5 4FT HO LED LAMPS // Sun white, bright white and red bloom spectrum // L90:30000</t>
  </si>
  <si>
    <t>PPFD: 87 (24'' above plant canopy, peak)// Uses T5 2FT HO LED LAMPS // Sun White or Red Bloom Spectrum // L90:30000</t>
  </si>
  <si>
    <t>PPFD: 118 (24'' above plant canopy, peak)// Uses T8 4FT HO LED LAMPS //  Sun White or Red Bloom Spectrum // L90:30000</t>
  </si>
  <si>
    <t>PPFD: 101 (24'' above plant canopy, peak)// Uses T8 3FT HO LED LAMPS //  Sun White or Red Bloom Spectrum // L90:30000</t>
  </si>
  <si>
    <t>Sun White Spectrum // L90:40000</t>
  </si>
  <si>
    <t>Red Bloom Spectrum // L90:40000</t>
  </si>
  <si>
    <t>3 spectrums: Pure Indoor / Dedicated / Entourage //  Hours rated no info about L (but should be L90 as rest of models)</t>
  </si>
  <si>
    <t>Opmized Spectrum for leafy plants //PPFD (0.2m): 42 μmol/m²·s  // L90:25000</t>
  </si>
  <si>
    <t>Opmized Spectrum for leafy plants //PPFD (0.2m): 43 μmol/m²·s  // L90:25000</t>
  </si>
  <si>
    <t>Opmized Spectrum for leafy plants //PPFD (0.2m): 72 μmol/m²·s  // L90:25000</t>
  </si>
  <si>
    <t>Opmized Spectrum for leafy plants //PPFD (0.2m): 73 μmol/m²·s  // L90:25000</t>
  </si>
  <si>
    <t>Opmized Spectrum for leafy plants //PPFD (0.2m): 74μmol/m²·s  // L90:25000</t>
  </si>
  <si>
    <t>Opmized Spectrum for leafy plants //PPFD (0.2m): 98 μmol/m²·s  // L90:25000</t>
  </si>
  <si>
    <t>Opmized Spectrum for leafy plants //PPFD (0.2m): 99 μmol/m²·s  // L90:25000</t>
  </si>
  <si>
    <t>Opmized Spectrum for leafy plants //PPFD (0.2m): 42 μmol/m²·s // L90:25000</t>
  </si>
  <si>
    <t>Opmized Spectrum for leafy plants //PPFD (0.2m): 56 μmol/m²·s  // L90:25000</t>
  </si>
  <si>
    <t>Opmized Spectrum for leafy plants //PPFD (0.2m): 57 μmol/m²·s  // L90:25000</t>
  </si>
  <si>
    <t>Opmized Spectrum for leafy plants //PPFD (0.2m): 90 μmol/m²·s  // L90:25000</t>
  </si>
  <si>
    <t>Optimized Spectrum for plants growing  // L90:50000</t>
  </si>
  <si>
    <t>Spectrum for flowering control// PPFD (0.2m): 27 μmol/m²·s // L90:25000</t>
  </si>
  <si>
    <t>Spectrum for strawberry growing // PPFD (0.2m): 58 μmol/m²·s // L90:25000</t>
  </si>
  <si>
    <t>Spectrum for strawberry growing // PPFD (0.2m): 108 μmol/m²·s // L90:25000</t>
  </si>
  <si>
    <t>Opmized Spectrum for leafy plants //PPFD (0.3m): 350 μmol/m²·s // L90:25000</t>
  </si>
  <si>
    <t>Opmized Spectrum for leafy plants //PPFD (0.3m): 250 μmol/m²·s // L90:25000</t>
  </si>
  <si>
    <t>Opmized Spectrum for leafy plants //PPFD (0.2m): 190 μmol/m²·s // L90:25000</t>
  </si>
  <si>
    <t>Opmized Spectrum for leafy plants //PPFD (0.2m): 32 μmol/m²·s // L90:15000</t>
  </si>
  <si>
    <t>Opmized Spectrum for leafy plants //PPFD (0.2m): 44.5 μmol/m²·s // L90:15000</t>
  </si>
  <si>
    <t>Opmized Spectrum for leafy plants //PPFD (0.2m): 47.8 μmol/m²·s // L90:15000</t>
  </si>
  <si>
    <t>Spectrum for cannabis // PPFD Average: 1283 μmol/m²·s // L90:25000</t>
  </si>
  <si>
    <t>Spectrum for cannabis // PPFD Average: 1284 μmol/m²·s // L90:25000</t>
  </si>
  <si>
    <t>Spectrum for cannabis // PPFD Average: 1285 μmol/m²·s // L90:25000</t>
  </si>
  <si>
    <t xml:space="preserve">Customizable spectrum// Eff. Value up to 3  // Efficacy calculated for max PPF and Power consump. </t>
  </si>
  <si>
    <t>Customizable spectrum // L70&gt;50000</t>
  </si>
  <si>
    <t>Spectrum designed for promotion of growth of small fruits, leafy species or flowering hemp plants // L70&gt;50000</t>
  </si>
  <si>
    <t> Spectrum designed for microgreens and micropropagation // L70&gt;50000</t>
  </si>
  <si>
    <t>Pre-programmed lighting recipes for: seedlings, vegetative growth, flowering, general purpose, general purpose (full spectrum), visual inspection and photoperiodism efficiencies // L90: 100000</t>
  </si>
  <si>
    <t>Proven spectrums available  //PPFD (0.90m/36'): 148 μmol/m²·s // L90&gt;50000</t>
  </si>
  <si>
    <t>Proven spectrums available // L90&gt;50000</t>
  </si>
  <si>
    <t>Proven spectrums available or customised as required // PPFD (0.70m/27'):18 μmol/m²·s // L90&gt;50000</t>
  </si>
  <si>
    <t>Proven spectrums available or customised as required //PPFD (0.91m/36'): 570 μmol/m²·s // L90&gt;50000</t>
  </si>
  <si>
    <t>Proven spectrums available or customised as required  // L90&gt;50000</t>
  </si>
  <si>
    <t>Proven spectrums available or customised as required // L90&gt;50000</t>
  </si>
  <si>
    <t>Proven spectrums available or customised as required //PPFD (0.61m/24'): 280 μmol/m²·s // L90&gt;50000</t>
  </si>
  <si>
    <t xml:space="preserve">LED bands: Royal Blue, Photo Red, Warm White // Average PPFD (16pt * 2ft): 800 μmol/m²·s //  Hours rated no info about L </t>
  </si>
  <si>
    <t xml:space="preserve">LED bands: Royal Blue, Photo Red, Warm White // Average PPFD (16pt * 2ft): 600 μmol/m²·s //  Hours rated no info about L </t>
  </si>
  <si>
    <t>Full spectrum // L70: 50000</t>
  </si>
  <si>
    <t>Full spectrum  // L70: 50000</t>
  </si>
  <si>
    <t>Full spectrum; Max PPFD in 4’x4’ space (12'') (µmol/m2/s)1: 270 μmol/m²·s  // L70: 50000</t>
  </si>
  <si>
    <t>Full spectrum; Max PPFD in 4’x4’ space (12'') (µmol/m2/s)1: 380 μmol/m²·s  // L70: 50000</t>
  </si>
  <si>
    <t>Full spectrum; Max PPFD in 4’x4’ space (6'') (µmol/m2/s)1: 510 μmol/m²·s  // L70: 50000</t>
  </si>
  <si>
    <t>Full spectrum; Max PPFD in 4’x4’ space (6'') (µmol/m2/s)1: 1020 μmol/m²·s  // L70: 50000</t>
  </si>
  <si>
    <t>Full spectrum; Max PPFD in 4’x4’ space (12'') (µmol/m2/s)1: 290 μmol/m²·s  // L70: 50000</t>
  </si>
  <si>
    <t>Full spectrum; Max PPFD in 4’x4’ space (12'') (µmol/m2/s)1: 410 μmol/m²·s  // L70: 50000</t>
  </si>
  <si>
    <t>Full spectrum; Max PPFD in 4’x4’ space (6'') (µmol/m2/s)1: 550 μmol/m²·s  // L70: 50000</t>
  </si>
  <si>
    <t>Full spectrum; Max PPFD in 4’x4’ space (6'') (µmol/m2/s)1: 1100 μmol/m²·s  // L70: 50000</t>
  </si>
  <si>
    <t>Flowering spectrum  // L70: 50000</t>
  </si>
  <si>
    <t>Flowering spectrum (bulb maybe not available anymore) // L70: 50000</t>
  </si>
  <si>
    <t>Flowering spectrum (bulb maybe not available anymore) // L70: 20000</t>
  </si>
  <si>
    <t>11 leading growth spectra // Efficacy up to: 3.1 µmol/J (2.7 - 3.1) // Power consump. up to 635W (600-635) // Different lamp versions available // L90:75000</t>
  </si>
  <si>
    <t>11 leading growth spectra // Efficacy up to: 3.1 µmol/J (2.7 - 3.1) // Power consump. up to 635W (600-635) // // Different lamp versions available  // L90:75000</t>
  </si>
  <si>
    <t>11 leading growth spectra // Efficacy up to: 3.1 µmol/J (2.7 - 3.1) // Power consump. up to 635W (600-635) // // Different lamp versions available   // L90:75000</t>
  </si>
  <si>
    <t>PPFD (20cm height): 230 μmol/m²·s // PPF max; Pw.consump max; Eff.: up to  // L90:50000</t>
  </si>
  <si>
    <t>PPFD (20cm height): 350 μmol/m²·s // PPF max; Pw.consump max; Eff.: up to // L90:50000</t>
  </si>
  <si>
    <t>4 standard light spectra lamps versions (same data available) // L90:50000</t>
  </si>
  <si>
    <t xml:space="preserve">Programmable Spectrum Control  //  Hours rated no info about L </t>
  </si>
  <si>
    <t xml:space="preserve">Programmable Spectrum Control //  Hours rated no info about L </t>
  </si>
  <si>
    <t xml:space="preserve">Full spectrum // PPDF at 18' //  Hours rated no info about L </t>
  </si>
  <si>
    <t xml:space="preserve">Full spectrum // PPDF at 28'//  Hours rated no info about L </t>
  </si>
  <si>
    <t xml:space="preserve">2 Channel programmable//  Hours rated no info about L </t>
  </si>
  <si>
    <t>Spectrum S1 (flowering)  // L90:50000</t>
  </si>
  <si>
    <t>Spectrum S4 (full spectrum)  // L90&gt;50000</t>
  </si>
  <si>
    <t>Spectrum S4 (full spectrum)  //  L90&gt;50000</t>
  </si>
  <si>
    <t>Spectrum S1 (flowering)  // L90&gt;50000</t>
  </si>
  <si>
    <t>Spectrum S4 (full spectrum) // L90&gt;50000</t>
  </si>
  <si>
    <t>Spectrum S1 (flowering)  //  L90&gt;50000</t>
  </si>
  <si>
    <t>Spectrum S1 (flowering) //  L90&gt;50000</t>
  </si>
  <si>
    <t>Spectrum S4 (full spectrum) //  L90&gt;50000</t>
  </si>
  <si>
    <t>Spectrum TC (Tissue culture, ideal for rapid cell division)  //  L90&gt;50000</t>
  </si>
  <si>
    <t>Spectrum GE (Germination)  //  L90&gt;50000</t>
  </si>
  <si>
    <t>Spectrum Vegetative centric spectrum  //  L90&gt;50000</t>
  </si>
  <si>
    <t>Spectrum FF (flowering) //  L90&gt;50000</t>
  </si>
  <si>
    <t>Spectrum Flower/Veg   //  L90&gt;65000</t>
  </si>
  <si>
    <t>Spectrum Flower/Veg  //  L90&gt;65000</t>
  </si>
  <si>
    <t>Power and spectrum Customizable  // L90&gt;36000; L70:50000</t>
  </si>
  <si>
    <t>Customizable   // L90&gt;36000; L70:50000</t>
  </si>
  <si>
    <t>Customizable  // L90&gt;36000; L70:50000</t>
  </si>
  <si>
    <t>PPFD at 4'' above canopy // LED driver needed //  L90:120000</t>
  </si>
  <si>
    <t>PPFD at 4'' above canopy // LED driver needed //  L90:90000</t>
  </si>
  <si>
    <t>PPFD at 4'' above canopy // LED driver needed  //  L90:90000</t>
  </si>
  <si>
    <t>Customizable spectrum  //  Hours rated no info about L (website not working anymore)</t>
  </si>
  <si>
    <t>Customizable spectrum //  Hours rated no info about L</t>
  </si>
  <si>
    <t>Customizable spectrum  //  Hours rated no info about L</t>
  </si>
  <si>
    <t>Optimized spectrum //PPFD (peak at 60cm): 380 μmol/m²·s // L80&gt;40000 (but not well explained)</t>
  </si>
  <si>
    <t>Full spectrum // Average PPFD (at 12'' height for 40''x50''): 1130 µmol/s/m2 // L90&gt;58000</t>
  </si>
  <si>
    <t>Spectrum for vegetative growth and flowering // Average PPFD (at 12'' height for 40''x50''): 630 µmol/s/m2 // L90&gt;50000</t>
  </si>
  <si>
    <t>Spectrum for cloning and vegging // Average PPFD (at 6' height for 12''x40''): 201 µmol/s/m2 // L70&gt;50000</t>
  </si>
  <si>
    <t>Spectrum for cloning and vegging // Average PPFD (at 6' height for 24''x40''): 201 µmol/s/m3 // L70&gt;50000</t>
  </si>
  <si>
    <t>Spectrum for vegetative growth and flowering; 4 channels // Average PPFD (at 12' height for 40''x50''): 1.653 µmol/s/m4 // L90&gt;43000</t>
  </si>
  <si>
    <t>Flowering spectrum // Average PPFD (at 12''height  for 4'x4'): 900 µmol/s/m2 //  Hours rated no info about L</t>
  </si>
  <si>
    <t>Vegetative spectrum // Average PPFD (at 12''height  for 2'x4'): 261 µmol/s/m2 //  Hours rated no info about L</t>
  </si>
  <si>
    <t>Vegetative spectrum // Average PPFD (at 12''height  for 2'x4'): 485 µmol/s/m2 //  Hours rated no info about L</t>
  </si>
  <si>
    <t>Full spectrum // Hours (50000-100000) ; Should be L90:50000 but no info about L</t>
  </si>
  <si>
    <t>Flowering // L90&gt; 50000</t>
  </si>
  <si>
    <t>Flowering   // L90&gt; 50000</t>
  </si>
  <si>
    <t>Vegetative  // L90&gt; 50000</t>
  </si>
  <si>
    <t>Cloning and vegging  // L90&gt; 50000</t>
  </si>
  <si>
    <t>Flowering  // L90: 36000</t>
  </si>
  <si>
    <t>Flowering// L90: 36000</t>
  </si>
  <si>
    <t>Vegetative// L90: 36000</t>
  </si>
  <si>
    <t>Range ≤ 1</t>
  </si>
  <si>
    <t>Efficacy Range ≤ 1 (μmol/J)</t>
  </si>
  <si>
    <t>Efficacy Range 1-1,5 (μmol/J)</t>
  </si>
  <si>
    <t>Efficacy Range 1,5-2 (μmol/J)</t>
  </si>
  <si>
    <t>Efficacy Range 2-2,5 (μmol/J)</t>
  </si>
  <si>
    <t>Efficacy Range 2,5-3 (μmol/J)</t>
  </si>
  <si>
    <t>Efficacy Range ≥ 3 (μmol/J)</t>
  </si>
  <si>
    <t>Average inside range (μmol/J)</t>
  </si>
  <si>
    <t>Number of lamps inside each range (nº)</t>
  </si>
  <si>
    <t>Total LED lamps analyzed (nº)</t>
  </si>
  <si>
    <t>Total average of all lamps analyzed (μmol/J)</t>
  </si>
  <si>
    <t>EFFICACY ANALYSIS OF LED LAMPS</t>
  </si>
  <si>
    <t>Percentage inside each range from total (%)</t>
  </si>
  <si>
    <t>Range hours                         0-25000</t>
  </si>
  <si>
    <t>Range hours         25000-50000</t>
  </si>
  <si>
    <t>Range hours         50000-75000</t>
  </si>
  <si>
    <t>Range hours        75000-100000</t>
  </si>
  <si>
    <t>Range hours           &gt;100000</t>
  </si>
  <si>
    <t>Available</t>
  </si>
  <si>
    <t xml:space="preserve">*Not enough specifications data </t>
  </si>
  <si>
    <t>No-data</t>
  </si>
  <si>
    <t xml:space="preserve">*Not many spec. Data </t>
  </si>
  <si>
    <t>Spectra:</t>
  </si>
  <si>
    <t xml:space="preserve">info@plusrite.com     // (China link, but does not work anymore) </t>
  </si>
  <si>
    <t>Number of LED companies with data available about efficacy</t>
  </si>
  <si>
    <t>Range hours                          &lt; 25000</t>
  </si>
  <si>
    <t>Average inside range (h)</t>
  </si>
  <si>
    <t>Total average of all lamps analyzed (h)</t>
  </si>
  <si>
    <t>L90 LAMPS</t>
  </si>
  <si>
    <t>L80 LAMPS</t>
  </si>
  <si>
    <t>L70 LAMPS</t>
  </si>
  <si>
    <t>nd</t>
  </si>
  <si>
    <t>Green</t>
  </si>
  <si>
    <t>Yellow</t>
  </si>
  <si>
    <t>Grey</t>
  </si>
  <si>
    <t>Brown</t>
  </si>
  <si>
    <t>https://www.oreon-led.com/en/products  ///   info@oreon-led.com</t>
  </si>
  <si>
    <t>Number of LED companies with data available about hours</t>
  </si>
  <si>
    <t>R</t>
  </si>
  <si>
    <t>Ranking</t>
  </si>
  <si>
    <t xml:space="preserve"> China </t>
  </si>
  <si>
    <t xml:space="preserve">United Kingdom </t>
  </si>
  <si>
    <t xml:space="preserve">France </t>
  </si>
  <si>
    <t xml:space="preserve">Taiwan </t>
  </si>
  <si>
    <t>Republic of Turkey</t>
  </si>
  <si>
    <t>Nº</t>
  </si>
  <si>
    <t>DISTRIBUTION MAP+LIST OF LED LIGHTING COMPANIES IN HORTICULTURE</t>
  </si>
  <si>
    <t xml:space="preserve">&gt;  Additional map from "Google My Maps":  </t>
  </si>
  <si>
    <t xml:space="preserve">Summary of efficacy results </t>
  </si>
  <si>
    <t>&gt; Most of the data of companies are given relative to L90 LED lifetime</t>
  </si>
  <si>
    <t xml:space="preserve">&gt;  LED-luminaires declared as L90, L80, L70 as International standars on life time.  The L-value indicates how
many lumens (in percentage related to the initial lumens)
there are at the declared time. </t>
  </si>
  <si>
    <r>
      <t xml:space="preserve">&gt; </t>
    </r>
    <r>
      <rPr>
        <b/>
        <sz val="12"/>
        <color theme="1"/>
        <rFont val="Calibri"/>
        <family val="2"/>
        <scheme val="minor"/>
      </rPr>
      <t>L90</t>
    </r>
    <r>
      <rPr>
        <sz val="12"/>
        <color theme="1"/>
        <rFont val="Calibri"/>
        <family val="2"/>
        <scheme val="minor"/>
      </rPr>
      <t>: at the given time (h), the light output reaches 90% of the initial output.</t>
    </r>
  </si>
  <si>
    <r>
      <t xml:space="preserve">&gt; </t>
    </r>
    <r>
      <rPr>
        <b/>
        <sz val="12"/>
        <color theme="1"/>
        <rFont val="Calibri"/>
        <family val="2"/>
        <scheme val="minor"/>
      </rPr>
      <t>L80</t>
    </r>
    <r>
      <rPr>
        <sz val="12"/>
        <color theme="1"/>
        <rFont val="Calibri"/>
        <family val="2"/>
        <scheme val="minor"/>
      </rPr>
      <t>: at the given time (h), the light output reaches 80% of the initial output.</t>
    </r>
  </si>
  <si>
    <r>
      <t xml:space="preserve">&gt; </t>
    </r>
    <r>
      <rPr>
        <b/>
        <sz val="12"/>
        <color theme="1"/>
        <rFont val="Calibri"/>
        <family val="2"/>
        <scheme val="minor"/>
      </rPr>
      <t>L70</t>
    </r>
    <r>
      <rPr>
        <sz val="12"/>
        <color theme="1"/>
        <rFont val="Calibri"/>
        <family val="2"/>
        <scheme val="minor"/>
      </rPr>
      <t>: at the given time (h), the light output reaches 70% of the initial output.</t>
    </r>
  </si>
  <si>
    <t>L90 LED Lamps</t>
  </si>
  <si>
    <t>L80 LED Lamps</t>
  </si>
  <si>
    <t>L70 LED Lamps</t>
  </si>
  <si>
    <t>No categorized</t>
  </si>
  <si>
    <t>Linear module</t>
  </si>
  <si>
    <t>Linear bar</t>
  </si>
  <si>
    <t>Fixture</t>
  </si>
  <si>
    <t>Traditional panel</t>
  </si>
  <si>
    <t>Spider style panel</t>
  </si>
  <si>
    <t>Top lighting (square modular panel)</t>
  </si>
  <si>
    <t>Top lighting (linear fixture)</t>
  </si>
  <si>
    <t>Top lighting compact (linear module)</t>
  </si>
  <si>
    <t>Linear LED Top lighting (linear module)</t>
  </si>
  <si>
    <t>Top lighting (8 linear bars, Multi-linear  panel)</t>
  </si>
  <si>
    <t>Top lighting (6 linear bars, Multi-linear  panel)</t>
  </si>
  <si>
    <t>Top lighting (4 linear bars, Multi-linear  panel)</t>
  </si>
  <si>
    <t>Top lighting (3 linear bars, Multi-linear  panel)</t>
  </si>
  <si>
    <t>Top lighting (2 linear bars, Multi-linear  panel)</t>
  </si>
  <si>
    <t>Top lighting (8 linear bars,  Multi-linear  panel)</t>
  </si>
  <si>
    <t>Top lighting (4 linear bars  Multi-linear  panel)</t>
  </si>
  <si>
    <t>Top lighting (4 linear bars,  Multi-linear  panel)</t>
  </si>
  <si>
    <t>Top lighting (COB panel)</t>
  </si>
  <si>
    <t>Top lighting (AutoCOB)</t>
  </si>
  <si>
    <t>Top lighting (UFO)</t>
  </si>
  <si>
    <t>Top lighting (traditional panel)</t>
  </si>
  <si>
    <t>Kaleidoscope (AutoCOB)</t>
  </si>
  <si>
    <t>Under canopy lighting (interlighting)</t>
  </si>
  <si>
    <t>Top lighting (spotlight)</t>
  </si>
  <si>
    <t>Top lighting (specific  design panel)</t>
  </si>
  <si>
    <t>Top lighting (bulb)</t>
  </si>
  <si>
    <t>Top lighting (Quantum Board panel)</t>
  </si>
  <si>
    <t>Top lighting (Traditional panel)</t>
  </si>
  <si>
    <t>Top lighting (Quantum Board panel,  with SMD LEDs)</t>
  </si>
  <si>
    <t>LightDNA-2 Model BX180 with 3 luminares</t>
  </si>
  <si>
    <t>LightDNA-2 Model BX180 with 4 luminares</t>
  </si>
  <si>
    <t>Top lighting (2 square modular panel)</t>
  </si>
  <si>
    <t>Top lighting (3 square modular panel)</t>
  </si>
  <si>
    <t>Top lighting (5 square modular panel)</t>
  </si>
  <si>
    <t>Top lighting (7 square modular panel)</t>
  </si>
  <si>
    <t>Top lighting (10 square modular panel)</t>
  </si>
  <si>
    <t>Top lighting (15 square modular panel)</t>
  </si>
  <si>
    <t>Top lighting (21 square modular panel)</t>
  </si>
  <si>
    <t>Top lighting (2 linear fixture)</t>
  </si>
  <si>
    <t>Top lighting (3 linear fixture)</t>
  </si>
  <si>
    <t xml:space="preserve">Top lighting (UFO) </t>
  </si>
  <si>
    <t>Top lighting (6 rectangular bars, Multi-linear  panel)</t>
  </si>
  <si>
    <t>Top lighting (3 rectangular bars, Multi-linear  panel)</t>
  </si>
  <si>
    <t>Top lighting (linear module, COB)</t>
  </si>
  <si>
    <t>Top lighting (2 linear bar, COB)</t>
  </si>
  <si>
    <t>Top lighting (panel with 6 bars, Multi-linear  panel)(plant factory)</t>
  </si>
  <si>
    <t>Top lighting ( fixture)</t>
  </si>
  <si>
    <t>Top lighting ( 8 linear bars, Multi-linear  panel)</t>
  </si>
  <si>
    <t>Top lighting ( 4 linear bars, Multi-linear  panel)</t>
  </si>
  <si>
    <t>Top lighting (fixture)-- data not available</t>
  </si>
  <si>
    <t>Top lighting (traditional panel]</t>
  </si>
  <si>
    <t xml:space="preserve">Top lighting (SolarSystem® 1100 + 2 SolarSystem® UVB bars; fixture) </t>
  </si>
  <si>
    <t xml:space="preserve">Top lighting (traditional panel) </t>
  </si>
  <si>
    <t xml:space="preserve">Top lighting (linear module) </t>
  </si>
  <si>
    <t xml:space="preserve">SolarXtreme 250 </t>
  </si>
  <si>
    <t>Top lighthing (linear module)</t>
  </si>
  <si>
    <t>Top ligthing (square modular panel)</t>
  </si>
  <si>
    <t>Top lighthing (10 linear bars, Multi-linear  panel)</t>
  </si>
  <si>
    <t>Interlighting (5 linear bars)</t>
  </si>
  <si>
    <t>Top lighting (3 linear modules, Multi-linear  panel )</t>
  </si>
  <si>
    <t>Top lighthing (linear module, COB)</t>
  </si>
  <si>
    <t>Top lighting (Quantum board panel)</t>
  </si>
  <si>
    <t>Top lighting (linear module, 3 COB LED)</t>
  </si>
  <si>
    <t>LED Luminaire type</t>
  </si>
  <si>
    <t>Number of each in the study</t>
  </si>
  <si>
    <t>Square modular panel</t>
  </si>
  <si>
    <t>Fixture (different design styles)</t>
  </si>
  <si>
    <t>Linear fixture (different design styles)</t>
  </si>
  <si>
    <t xml:space="preserve">COB panel </t>
  </si>
  <si>
    <t>AutoCOB</t>
  </si>
  <si>
    <t>LED bulb</t>
  </si>
  <si>
    <t>Multi-linear  panel</t>
  </si>
  <si>
    <t>UFO</t>
  </si>
  <si>
    <t>Grow-film</t>
  </si>
  <si>
    <t>Quantum Board panel style</t>
  </si>
  <si>
    <t>Spotlight</t>
  </si>
  <si>
    <t>LED strip</t>
  </si>
  <si>
    <t>TYPES OF LED Grow lights</t>
  </si>
  <si>
    <t>Total</t>
  </si>
  <si>
    <t>&gt; Summary of efficacy results "table" on the right</t>
  </si>
  <si>
    <t>Genesis Scientific</t>
  </si>
  <si>
    <t>GroBar GB03</t>
  </si>
  <si>
    <t>Voltage: 54 VDC // Dimmable LED driver</t>
  </si>
  <si>
    <t>GroLine GL04 1200mm</t>
  </si>
  <si>
    <t>GroLine GL04 1500mm</t>
  </si>
  <si>
    <t>GroLine GL04 1800mm</t>
  </si>
  <si>
    <t>Voltage: 42 VDC // Spectrum: customized</t>
  </si>
  <si>
    <t>Voltage: 56 VDC  // Spectrum: customized</t>
  </si>
  <si>
    <t>Voltage: 63 VDC  // Spectrum: customized</t>
  </si>
  <si>
    <t>Top lighting and vertical lighting (linear bar)</t>
  </si>
  <si>
    <t>AquaBar AB02</t>
  </si>
  <si>
    <t>Voltage: 54 VDC // Spectrum: CF1,CF2</t>
  </si>
  <si>
    <t>InterFlex IF01</t>
  </si>
  <si>
    <t>Interlighting (LED strip)</t>
  </si>
  <si>
    <t>Voltage: 48 VDC // Spectrum: C2 // PPFD (at 30cm): 56 µmol/s/m2</t>
  </si>
  <si>
    <t>GroStrip GS01 555mm</t>
  </si>
  <si>
    <t>GroStrip GS01 1230mm</t>
  </si>
  <si>
    <t>Top lighting (LED strip)</t>
  </si>
  <si>
    <t>Voltage: 28 VDC // Eff. up to 2,6 (data sheet)</t>
  </si>
  <si>
    <t>Voltage: 27 VDC // Eff. up to 2,6 (data sheet)</t>
  </si>
  <si>
    <t>GroStrip GS01 2000mm</t>
  </si>
  <si>
    <t>Voltage: 52 VDC // up to 3umol/J in low blue version</t>
  </si>
  <si>
    <t>https://gs-horti.com/products/led-grow-lights.html</t>
  </si>
  <si>
    <t>sales@gs-horti.com</t>
  </si>
  <si>
    <t>Iluminar</t>
  </si>
  <si>
    <t>https://www.iluminarlighting.com/led-fixtures</t>
  </si>
  <si>
    <t>Top lighting ( 4 linear bars, spider style)</t>
  </si>
  <si>
    <t>LED iL4x</t>
  </si>
  <si>
    <t>LED iL5x</t>
  </si>
  <si>
    <t>Top lighting ( 5 linear bars, spider style)</t>
  </si>
  <si>
    <t>LED iL5xc</t>
  </si>
  <si>
    <t>LED iL6c</t>
  </si>
  <si>
    <t>Top lighting ( 6 linear bars, spider style)</t>
  </si>
  <si>
    <t>LED iL6x</t>
  </si>
  <si>
    <t>LED iL8</t>
  </si>
  <si>
    <t>LED iL8x</t>
  </si>
  <si>
    <t>LED iL9x</t>
  </si>
  <si>
    <t>Top lighting ( 9 linear bars, spider style)</t>
  </si>
  <si>
    <t>1 - 10V Controllable (dimming) // L90&gt;55000  // Indoor Full Spectrum</t>
  </si>
  <si>
    <t>LED iL12</t>
  </si>
  <si>
    <t>Top lighting ( 12 linear bars, spider style)</t>
  </si>
  <si>
    <t>LED iLi3</t>
  </si>
  <si>
    <t>Top lighting ( 3 linear bars, Multi-linear  panel)</t>
  </si>
  <si>
    <t>LED iLi4</t>
  </si>
  <si>
    <t>LED iLi6</t>
  </si>
  <si>
    <t>Top lighting ( 6 linear bars, Multi-linear  panel)</t>
  </si>
  <si>
    <t>LED iLi8</t>
  </si>
  <si>
    <t xml:space="preserve">LED iL1 </t>
  </si>
  <si>
    <t>LED iL1c</t>
  </si>
  <si>
    <t>iL23 LED Bar</t>
  </si>
  <si>
    <t>iL47 LED Bar</t>
  </si>
  <si>
    <t>1 - 10V Controllable (dimming) // L90&gt;55000  // Indoor Full Spectrum; customized spectrum</t>
  </si>
  <si>
    <t>iL63 LED Bar</t>
  </si>
  <si>
    <t>40W iLw LED</t>
  </si>
  <si>
    <t xml:space="preserve"> L90&gt;55000  // Indoor Full Spectrum; customized spectrum</t>
  </si>
  <si>
    <t>80W iLw LED</t>
  </si>
  <si>
    <t>60W iLw LED</t>
  </si>
  <si>
    <t> sales@iluminarlighting.com</t>
  </si>
  <si>
    <t>EcoSpeed LED</t>
  </si>
  <si>
    <t>* Not possible to find the lamps info in the website</t>
  </si>
  <si>
    <t>http://www.ecospeedled.com/</t>
  </si>
  <si>
    <t>info@ecospeedled.com</t>
  </si>
  <si>
    <t>LED Smart</t>
  </si>
  <si>
    <t>MLG SERIES 110W</t>
  </si>
  <si>
    <t>Red 630nm Blue 460nm 5:1 (customized available)</t>
  </si>
  <si>
    <t>MLG SERIES 181W</t>
  </si>
  <si>
    <t>MLG SERIES 240W</t>
  </si>
  <si>
    <t>MLG SERIES 290W</t>
  </si>
  <si>
    <t>MLG SERIES 360W</t>
  </si>
  <si>
    <t>MLG SERIES 480W</t>
  </si>
  <si>
    <t>MLG SERIES 540W</t>
  </si>
  <si>
    <t>MLG SERIES 580W</t>
  </si>
  <si>
    <t>*No enough specific data info</t>
  </si>
  <si>
    <t>UGL UFO LIGHT 50W</t>
  </si>
  <si>
    <t>UGL UFO LIGHT 100W</t>
  </si>
  <si>
    <t>UGL UFO LIGHT 150W</t>
  </si>
  <si>
    <t>UGL UFO LIGHT 200W</t>
  </si>
  <si>
    <t>UGL UFO LIGHT 240W</t>
  </si>
  <si>
    <t>UGL UFO LIGHT 300W</t>
  </si>
  <si>
    <t>LGL LINEAR LIGHT 50W</t>
  </si>
  <si>
    <t>LGL LINEAR LIGHT 100W</t>
  </si>
  <si>
    <t>LGL LINEAR LIGHT 150W</t>
  </si>
  <si>
    <t>LGL LINEAR LIGHT 200W</t>
  </si>
  <si>
    <t>LGL LINEAR LIGHT 240W</t>
  </si>
  <si>
    <t>LGL LINEAR LIGHT 300W</t>
  </si>
  <si>
    <t>Full Spectrum (customized available)</t>
  </si>
  <si>
    <t>FLG FLOOD LIGHT 50W</t>
  </si>
  <si>
    <t>FLG FLOOD LIGHT 100W</t>
  </si>
  <si>
    <t>FLG FLOOD LIGHT 150W</t>
  </si>
  <si>
    <t>FLG FLOOD LIGHT 200W</t>
  </si>
  <si>
    <t>FLG FLOOD LIGHT 240W</t>
  </si>
  <si>
    <t>FLG FLOOD LIGHT 300W</t>
  </si>
  <si>
    <t>FLG FLOOD LIGHT 400W</t>
  </si>
  <si>
    <t>FLG FLOOD LIGHT 480W</t>
  </si>
  <si>
    <t>FLG FLOOD LIGHT 600W</t>
  </si>
  <si>
    <t>3500K:6000K 2:1 (customized available)</t>
  </si>
  <si>
    <t>AGL SERIES</t>
  </si>
  <si>
    <t>6 channel multi spectrum control // Dimmable // PPFD (at 6'' inches): 750 µmol/s/m2</t>
  </si>
  <si>
    <t>https://www.ledsmart.com/shop?category=AGRICULTURE</t>
  </si>
  <si>
    <t>https://www.ledsmart.com/distributors</t>
  </si>
  <si>
    <t>MaxLite</t>
  </si>
  <si>
    <t>PH-GH360HBPRF-WC0</t>
  </si>
  <si>
    <t>PH-GH360HBPRX-WC0</t>
  </si>
  <si>
    <t>PH-GH360HBXRF-WC0</t>
  </si>
  <si>
    <t>PH-GH360HFSRF-WC0</t>
  </si>
  <si>
    <t>PH-GH360UBPRX-WC0</t>
  </si>
  <si>
    <t>PH-GH360UBXRF-WC0</t>
  </si>
  <si>
    <t>PH-GH360UFSRF-WC0</t>
  </si>
  <si>
    <t>Broad Par with Heavy 660nm and Far Red 730nm // 0-10V dimming standard // Q90&gt;54000</t>
  </si>
  <si>
    <t>Broad Par with Heavy 660nm // 0-10V dimming standard // Q90&gt;54000</t>
  </si>
  <si>
    <t xml:space="preserve"> Blue 450nm with Heavy Red 660nm and Far Red 730nm //  0-10V dimming standard // Q90&gt;54000</t>
  </si>
  <si>
    <t>Full Spectrum with Heavy Red 660nm and Far Red 730nm  //  0-10V dimming standard // Q90&gt;54000</t>
  </si>
  <si>
    <t>PH-GH360UBPRF-WC0</t>
  </si>
  <si>
    <t>PH-GH600HBPRF-WC0</t>
  </si>
  <si>
    <t>PH-GH600HBPRX-WC0</t>
  </si>
  <si>
    <t>PH-GH600HBXRF-WC0</t>
  </si>
  <si>
    <t>PH-GH600HFSRF-WC0</t>
  </si>
  <si>
    <t>PH-GH600UBPRF-WC0</t>
  </si>
  <si>
    <t>PH-GH600UBPRX-WC0</t>
  </si>
  <si>
    <t>PH-GH600UBXRF-WC0</t>
  </si>
  <si>
    <t>PH-GH600UFSRF-WC0</t>
  </si>
  <si>
    <t>https://www.maxlite.com/products/led-solutions/list</t>
  </si>
  <si>
    <t>PH-LI200UBPRX-W</t>
  </si>
  <si>
    <t>PH-LI200UFSRX-W</t>
  </si>
  <si>
    <t>PH-LI200UBPBX-W</t>
  </si>
  <si>
    <t>PH-LI200HBPRX-W</t>
  </si>
  <si>
    <t>PH-LI200HFSRX-W</t>
  </si>
  <si>
    <t>PH-LI200HBPBX-W</t>
  </si>
  <si>
    <t>PH-LI300UBPRX-W</t>
  </si>
  <si>
    <t>PH-LI300HBPRX-W</t>
  </si>
  <si>
    <t>Broad Par with Heavy 660nm  //  0-10V dimming standard // Q90&gt;36000</t>
  </si>
  <si>
    <t>Full Spectrum with Heavy Red 660nm  //  0-10V dimming standard // Q90&gt;36000</t>
  </si>
  <si>
    <t>Broad Par with Heavy 450nm  //  0-10V dimming standard // Q90&gt;36000</t>
  </si>
  <si>
    <t>info@maxlite.com</t>
  </si>
  <si>
    <t>Luminus</t>
  </si>
  <si>
    <t>Ikio LED Lighting</t>
  </si>
  <si>
    <t>https://www.ikioledlighting.com/product-category/horticulture-lighting/linear-grow-light/</t>
  </si>
  <si>
    <t>Prolife Linear Grow Light</t>
  </si>
  <si>
    <t>info@ikioledlighting.com</t>
  </si>
  <si>
    <t>2 Broad spectrum range // L70: 50000 // Max Power consump and PPF</t>
  </si>
  <si>
    <t>Bever Innovations</t>
  </si>
  <si>
    <t>LITTLE LEAF</t>
  </si>
  <si>
    <t>IP21</t>
  </si>
  <si>
    <t>LEAF CARRIER 15-layer, S2L0, 128mm (smart)</t>
  </si>
  <si>
    <t>LEAF CARRIER 15-layer, S0L2, 128mm (smart)</t>
  </si>
  <si>
    <t xml:space="preserve">LEAF CARRIER 10-layer, S0L2, 158mm (smart) </t>
  </si>
  <si>
    <t xml:space="preserve">LEAF CARRIER 7-layer, S0L2, 158mm (smart) </t>
  </si>
  <si>
    <t>https://horticulture.beverinnovations.com/en/products/</t>
  </si>
  <si>
    <t>horticulture.beverinnovations.com</t>
  </si>
  <si>
    <t>3 layers levels (30W each) // PPFD (at 200 mm): 95 µmol/s/m2  // Spectrum: 450 nm (12.5%) / 640 nm</t>
  </si>
  <si>
    <t>15 layers levels // PPFD (at 128mm): 63 µmol/s/m2 // Spectrum: 450 nm (12.5%) / 640 nm</t>
  </si>
  <si>
    <t>15 layers levels // PPFD (at 128mm): 150 µmol/s/m2 // Spectrum: 450 nm (12.5%) / 640 nm</t>
  </si>
  <si>
    <t>10 layers levels // PPFD (at 158mm): 126 µmol/s/m2 // Spectrum: 450 nm (12.5%) / 640 nm</t>
  </si>
  <si>
    <t>7 layers levels // PPFD (at 250mm): 110 µmol/s/m2 // Spectrum: 450 nm (12.5%) / 640 nm</t>
  </si>
  <si>
    <t>Fohse</t>
  </si>
  <si>
    <t>A3i 1500W LED</t>
  </si>
  <si>
    <t>3 Spectral Distribution Modes // L90:50000</t>
  </si>
  <si>
    <t>F1V 600W LED</t>
  </si>
  <si>
    <t>L90:50000 // Accelerated vegetative growth spectrum</t>
  </si>
  <si>
    <t>F1V 1000W LED</t>
  </si>
  <si>
    <t>L90:50000 // Accelerated flowering growth spectrum</t>
  </si>
  <si>
    <t>O6i 1200W LED</t>
  </si>
  <si>
    <t>L90:50000 //  Greenhouse full-cycle spectrum</t>
  </si>
  <si>
    <t>Vanq</t>
  </si>
  <si>
    <t>GLIC650</t>
  </si>
  <si>
    <t>PPFD (18 inches): 911 µmol/s/m2 // Veg and bloom spectrum</t>
  </si>
  <si>
    <t>GLTW040</t>
  </si>
  <si>
    <t>Dimming optional // PPFD (12inches; 30,48 cm): 90 µmol/s/m2 // Deep blue 460nm and hyper red 660nm spectrum</t>
  </si>
  <si>
    <t>VQ-GLT8020</t>
  </si>
  <si>
    <t>VQ-GLT8010</t>
  </si>
  <si>
    <t>LEDs chips also</t>
  </si>
  <si>
    <t>https://www.vanqled.com/product-list/</t>
  </si>
  <si>
    <t>vanqled@vanqled.com</t>
  </si>
  <si>
    <t>PPFD (9inches): 40 µmol/s/m2  // Full Spectrum</t>
  </si>
  <si>
    <t>Plantalux EX300W</t>
  </si>
  <si>
    <t>Plantalux</t>
  </si>
  <si>
    <t>3 light spectrums (strong red; double blue;leafy)</t>
  </si>
  <si>
    <t>Plantalux EX400W</t>
  </si>
  <si>
    <t>Plantalux EX450W</t>
  </si>
  <si>
    <t>https://plantalux.pl/en/offer/</t>
  </si>
  <si>
    <t>Plantalux SX210</t>
  </si>
  <si>
    <t>Plantalux SX650</t>
  </si>
  <si>
    <t>Plantalux AX60</t>
  </si>
  <si>
    <t>https://plantalux.pl/en/contact/</t>
  </si>
  <si>
    <t>Rouge Engineered Designs</t>
  </si>
  <si>
    <t>TAURUSLab</t>
  </si>
  <si>
    <t>Spectrum Wide Band</t>
  </si>
  <si>
    <t>TAURUSPro</t>
  </si>
  <si>
    <t>https://www.horticulture.red/en/</t>
  </si>
  <si>
    <t>contact@horticulture.red</t>
  </si>
  <si>
    <t>American Bright LED</t>
  </si>
  <si>
    <t>https://www.americanbrightled.com/product/horticultural-lighting/</t>
  </si>
  <si>
    <t>aboc@americanbrightled.com</t>
  </si>
  <si>
    <t>Flexible LED Rope Light</t>
  </si>
  <si>
    <t>4-channel LED modules // 3 lengths</t>
  </si>
  <si>
    <t>DRAGON alpha</t>
  </si>
  <si>
    <t>DRAGON SL </t>
  </si>
  <si>
    <t>RAGING KALE</t>
  </si>
  <si>
    <t>RAGING KUSH</t>
  </si>
  <si>
    <t>PPFD: 1040 µmol/s/m2 average over a 17.5 sf canopy [30'' Height]  //  full power spectrum tuning</t>
  </si>
  <si>
    <t>PPFD: 1083 µmol/s/m2 µmol/m2/s over a 5’x3’ canopy [15-18'' Height]  //   Full spectrum white (cool &amp; warm) with both deep &amp; far red</t>
  </si>
  <si>
    <t xml:space="preserve">PPFD: 537 µmol/s/m2 µmol/m2/s over a 4’x3’ canopy [15'' Height]  //   Full spectrum white (cool &amp; warm) </t>
  </si>
  <si>
    <t>PPFD: up to 1,080 µmol/m2/s over a 4’x4’ canopy // Full spectrum white (cool &amp; warm) with 660nm &amp; 720nm red</t>
  </si>
  <si>
    <t>https://scynceled.com/solutions/</t>
  </si>
  <si>
    <t>info@scynce.ag</t>
  </si>
  <si>
    <t>Scynce LED</t>
  </si>
  <si>
    <t>Megaphoton</t>
  </si>
  <si>
    <t>Edison Opto Corporation</t>
  </si>
  <si>
    <t>Linear Horticulture Nursery</t>
  </si>
  <si>
    <t>Linear Horticulture Vegetative</t>
  </si>
  <si>
    <t>Linear Horticulture Flowering</t>
  </si>
  <si>
    <t>Linear Horticulture High Efficiency</t>
  </si>
  <si>
    <t>Linear Horticulture A0</t>
  </si>
  <si>
    <t>Linear Horticulture A4</t>
  </si>
  <si>
    <t>PPFD (1m): 86  µmol/m2/s // Nursery spectrum</t>
  </si>
  <si>
    <t>PPFD (1m): 86  µmol/m2/s // Vegetative spectrum</t>
  </si>
  <si>
    <t>PPFD (1m): 66  µmol/m2/s //  Flowering spectrum</t>
  </si>
  <si>
    <t>PPFD (1m): 118  µmol/m2/s // High Efficiency spectrum</t>
  </si>
  <si>
    <t>PPFD (1m): 92  µmol/m2/s //  A0(Vegetative&amp;Flowering) spectrum</t>
  </si>
  <si>
    <t>PPFD (1m): 86  µmol/m2/s //  A4(Nursery&amp;Vegetative)</t>
  </si>
  <si>
    <t>PPFD (1m):89 µmol/m2/s //  A0(Vegetative&amp;Flowering) spectrum</t>
  </si>
  <si>
    <t>UFO Horticulture A0</t>
  </si>
  <si>
    <t>UFO Horticulture A4</t>
  </si>
  <si>
    <t>PPFD (1m):102 µmol/m2/s //  A4(Nursery&amp;Vegetative)</t>
  </si>
  <si>
    <t>T5 Light Tube Horticulture</t>
  </si>
  <si>
    <t>24V  DC  // Customizable spectrum</t>
  </si>
  <si>
    <t>https://www.edison-opto.com.tw/en/professional-lighting/horticulture-lighting-ac-module-collection/</t>
  </si>
  <si>
    <t>and LED chips producer</t>
  </si>
  <si>
    <t>https://www.edison-opto.com.tw/en/%E8%81%AF%E7%B5%A1%E6%88%91%E5%80%91/#company-tab</t>
  </si>
  <si>
    <t>Remy</t>
  </si>
  <si>
    <t>GS Thermal Solutions</t>
  </si>
  <si>
    <t>GSTS 640</t>
  </si>
  <si>
    <t>GSTS 1000W</t>
  </si>
  <si>
    <t>Full Spectral Control</t>
  </si>
  <si>
    <t>https://www.gsgrow.com/fully-integrated-solution/led-lighting/</t>
  </si>
  <si>
    <t>ken.b@gsthermalsolutions.com</t>
  </si>
  <si>
    <t>Smart Grow Systems</t>
  </si>
  <si>
    <t>Baby blue 100</t>
  </si>
  <si>
    <t>Top lighting (5 linear modules,  Multi-linear  panel)</t>
  </si>
  <si>
    <t>298.9</t>
  </si>
  <si>
    <t>Baby blue 300</t>
  </si>
  <si>
    <t>"Golden glow spectrum" // PPFD (peak at 10''): 1368,2 µmol/m2/s // L70&gt; 150000 // 48V DC</t>
  </si>
  <si>
    <t xml:space="preserve">"Baby blue spectrum" //  L70&gt; 150000 </t>
  </si>
  <si>
    <t xml:space="preserve">"Baby blue spectrum" // PPFD (peak at 10''): 298.9 µmol/m2/s // L70&gt; 150000 </t>
  </si>
  <si>
    <t>Goldeni 600</t>
  </si>
  <si>
    <t>Data of reports but not well explained the products and data available on website</t>
  </si>
  <si>
    <t>https://www.smartgrow.systems/</t>
  </si>
  <si>
    <t>https://www.smartgrow.systems/contact/</t>
  </si>
  <si>
    <t>Fy Lighting</t>
  </si>
  <si>
    <t>FY-GL-UFO-175W</t>
  </si>
  <si>
    <t xml:space="preserve">Dimming 0-10 V // Full spectrum // L90&gt;68300 </t>
  </si>
  <si>
    <t>FY-GL-UFO-252W</t>
  </si>
  <si>
    <t>FY-GL-HB I-162W &amp; 182W</t>
  </si>
  <si>
    <t>FY-GL-HB I-324W &amp; 364W</t>
  </si>
  <si>
    <t>Dimming 0-10 V // Full spectrum // L90&gt;68300 // for rated power 364w</t>
  </si>
  <si>
    <t>Dimming 0-10 V // Full spectrum // L90&gt;68300 // for rated power 182w</t>
  </si>
  <si>
    <t>FY-GL-HB I -546W</t>
  </si>
  <si>
    <t>Dimming 0-10 V // Full spectrum // L90&gt;68300 // for rated power 546w</t>
  </si>
  <si>
    <t>FY-GL-HB II-480W</t>
  </si>
  <si>
    <t>FY-GL-HB II-960W</t>
  </si>
  <si>
    <t>Dimming 0-10 V // Full spectrum // L90&gt;68300 // for rated power 960w</t>
  </si>
  <si>
    <t>Dimming 0-10 V // Full spectrum // L90&gt;68300 // for rated power 480w</t>
  </si>
  <si>
    <t>FY-GL-HB III-960W</t>
  </si>
  <si>
    <t>Top lighting (4 linear bars, Multi-linear  panel )</t>
  </si>
  <si>
    <t>FY-GL-HB III-1440W</t>
  </si>
  <si>
    <t>Top lighting (6 linear bars, Multi-linear  panel )</t>
  </si>
  <si>
    <t>FY-GL-HB III-1920W</t>
  </si>
  <si>
    <t>Top lighting (8 linear bars, Multi-linear  panel )</t>
  </si>
  <si>
    <t>Dimming 0-10 V // Full spectrum // L90&gt;68300 // for rated power 1920w</t>
  </si>
  <si>
    <t>FY-GL-CSI-165W</t>
  </si>
  <si>
    <t>FY-GL-CSI-300W</t>
  </si>
  <si>
    <t>FY-GL-CSI-360W</t>
  </si>
  <si>
    <t>FY-GL-CSI-504W</t>
  </si>
  <si>
    <t>Full spectrum // for rated power 165w</t>
  </si>
  <si>
    <t>Full spectrum // for rated power 300w</t>
  </si>
  <si>
    <t>Full spectrum // for rated power 360w</t>
  </si>
  <si>
    <t>Full spectrum // for rated power 504w</t>
  </si>
  <si>
    <t>FY-GL-CS II-A292W</t>
  </si>
  <si>
    <t>Dimming 0-10 V // Full spectrum // L90&gt;68300 // for rated power 292w</t>
  </si>
  <si>
    <t>FY-GL-CS II- A684W</t>
  </si>
  <si>
    <t>Dimming 0-10 V // Full spectrum // L90&gt;68300 // for rated power 684w</t>
  </si>
  <si>
    <t>FY-GL-CS II- A976W</t>
  </si>
  <si>
    <t>Dimming 0-10 V // Full spectrum // L90&gt;68300 // for rated power 700w</t>
  </si>
  <si>
    <t>FY-GL-Rainbow-576W</t>
  </si>
  <si>
    <t>Dimming 0-10 V // Full spectrum // L90&gt;68300 // for rated power 576w</t>
  </si>
  <si>
    <t>FY-GL-Rainbow III- 180W</t>
  </si>
  <si>
    <t>FY-GL-Rainbow III- 225W</t>
  </si>
  <si>
    <t>FY-GL-T8-10W</t>
  </si>
  <si>
    <t>FY-GL-T8-15W</t>
  </si>
  <si>
    <t>FY-GL-T8-22W</t>
  </si>
  <si>
    <t>FY-GL-T8-25W</t>
  </si>
  <si>
    <t>Dimming 0-10 V // for rated power 180w // Full spectrum</t>
  </si>
  <si>
    <t>Dimming 0-10 V // for rated power 225w // Full spectrum</t>
  </si>
  <si>
    <t>for rated power 30w // Full spectrum</t>
  </si>
  <si>
    <t>for rated power 48w // Full spectrum</t>
  </si>
  <si>
    <t>for rated power 60w // Full spectrum</t>
  </si>
  <si>
    <t>for rated power 72w // Full spectrum</t>
  </si>
  <si>
    <t>https://www.fyledlight.com/led-grow-lights/</t>
  </si>
  <si>
    <t>sales@fyledlight.com</t>
  </si>
  <si>
    <t>Reli Grow Systems</t>
  </si>
  <si>
    <t>GL-902D</t>
  </si>
  <si>
    <t>GL-902F</t>
  </si>
  <si>
    <t>Dimming 0-10V // Veg spectrum</t>
  </si>
  <si>
    <t>Dimming 0-10V // Flow spectrum</t>
  </si>
  <si>
    <t>GL-901D</t>
  </si>
  <si>
    <t>GL-901F</t>
  </si>
  <si>
    <t>GL-908D</t>
  </si>
  <si>
    <t>GL-908F</t>
  </si>
  <si>
    <t>GL-905D</t>
  </si>
  <si>
    <t>GL-907D</t>
  </si>
  <si>
    <t>GL-907F</t>
  </si>
  <si>
    <t>Veg spectrum</t>
  </si>
  <si>
    <t xml:space="preserve"> Veg spectrum</t>
  </si>
  <si>
    <t>Flow spectrum</t>
  </si>
  <si>
    <t>Narrow blue spectrum</t>
  </si>
  <si>
    <t>GL-906D</t>
  </si>
  <si>
    <t>GL-906F</t>
  </si>
  <si>
    <t>Narrow red spectrum</t>
  </si>
  <si>
    <t>https://www.reli.global/products</t>
  </si>
  <si>
    <t>https://www.reli.global/contact</t>
  </si>
  <si>
    <t>Allstate Garden Supply</t>
  </si>
  <si>
    <t>JUNGLE G2</t>
  </si>
  <si>
    <t>Top lighting (3 linear bars, Multi-linear  panel )</t>
  </si>
  <si>
    <t>JUNGLE G6</t>
  </si>
  <si>
    <t>Full-cycle spectrum  //   Dimming: 0-10V</t>
  </si>
  <si>
    <t>Full-cycle spectrum //   Dimming: 0-10V</t>
  </si>
  <si>
    <t xml:space="preserve">JUNGLE LED T5 44 </t>
  </si>
  <si>
    <t>JUNGLE LED T5 48</t>
  </si>
  <si>
    <t>Plantmax – T5 LED</t>
  </si>
  <si>
    <t>white daylight spectrum</t>
  </si>
  <si>
    <t>http://allstategardensupply.com/product-category/led/led-fixtures-jungle/</t>
  </si>
  <si>
    <t>http://allstategardensupply.com/contact-us/</t>
  </si>
  <si>
    <t>CompLED</t>
  </si>
  <si>
    <t>SUNsim ecotune</t>
  </si>
  <si>
    <t>Sumsim daylight</t>
  </si>
  <si>
    <t>Sumsim daylight-pro</t>
  </si>
  <si>
    <t>PPFD up to 6750 µmol/m²/s  (no more info) // 6 channel from 400 to 750 nm // Customizable solution but no specific data available</t>
  </si>
  <si>
    <t>PPFD up to 1800 µmol/m²/s (no more info)  // 6 channel from 400 to 800 nm  // Customizable solution but no specific data available</t>
  </si>
  <si>
    <t>24 channel from 350 to 1,000 nm  // Customizable solution but no specific data available</t>
  </si>
  <si>
    <t>HashCropter</t>
  </si>
  <si>
    <t>Top lighting (fixture , special design, drone style)</t>
  </si>
  <si>
    <t>constant current dimming // spectrum: 3 channel from 400 to 700 nm</t>
  </si>
  <si>
    <t>https://www.compled.de/pages/products.html</t>
  </si>
  <si>
    <t>post@compled.de</t>
  </si>
  <si>
    <t>Exact Lux</t>
  </si>
  <si>
    <t>*With not enough spec. Info</t>
  </si>
  <si>
    <t>FLW800</t>
  </si>
  <si>
    <t>Top lighting (6 linear modules, spider style)</t>
  </si>
  <si>
    <t>VEG800</t>
  </si>
  <si>
    <t>GNH600</t>
  </si>
  <si>
    <t>https://www.exactlux.com/products</t>
  </si>
  <si>
    <t>info@exactlux.com</t>
  </si>
  <si>
    <t xml:space="preserve">Growspectra </t>
  </si>
  <si>
    <t>GROWSPECTRA SC 40</t>
  </si>
  <si>
    <t>GROWSPECTRA SC 60</t>
  </si>
  <si>
    <t>Dimmable: 0-10V/1-10V Dimming //Customized spectrum</t>
  </si>
  <si>
    <t>GROWSPECTRA GH 330</t>
  </si>
  <si>
    <t>GROWSPECTRA GH 530</t>
  </si>
  <si>
    <t>GROWSPECTRA VR 440</t>
  </si>
  <si>
    <t>GROWSPECTRA VR 670</t>
  </si>
  <si>
    <t>GROWSPECTRA VR 1000</t>
  </si>
  <si>
    <t>Top lighting (6 linear bars,  spider style)</t>
  </si>
  <si>
    <t>Top lighting (9 linear bars,  spider style)</t>
  </si>
  <si>
    <t>GROWSPECTRA VR2 240</t>
  </si>
  <si>
    <t>GROWSPECTRA VR2 320</t>
  </si>
  <si>
    <t>GROWSPECTRA VR2 480</t>
  </si>
  <si>
    <t>GROWSPECTRA VR2 680</t>
  </si>
  <si>
    <t>GROWSPECTRA MG 50</t>
  </si>
  <si>
    <t>GROWSPECTRA MG 85</t>
  </si>
  <si>
    <t>GROWSPECTRA MG 130</t>
  </si>
  <si>
    <t>https://growspectra.com/</t>
  </si>
  <si>
    <t>https://growspectra.com/pages/contact-grow-spectra</t>
  </si>
  <si>
    <t>Plantekno</t>
  </si>
  <si>
    <t>ECOLine Colorful G1</t>
  </si>
  <si>
    <t>ECOLine Colorful G2</t>
  </si>
  <si>
    <t>ECOLine White G1</t>
  </si>
  <si>
    <t>ECOLine White G2</t>
  </si>
  <si>
    <t>IP52</t>
  </si>
  <si>
    <t>Spectrum: standard and optional // L70:40000</t>
  </si>
  <si>
    <t>Spectrum: standard and optional // L70:50000</t>
  </si>
  <si>
    <t>Spectrum: 2000-10000K // L70:50000</t>
  </si>
  <si>
    <t>Spectrum: 2000-10000K // L70:60000</t>
  </si>
  <si>
    <t>GreenLine G1 75cm</t>
  </si>
  <si>
    <t>GreenLine G2 75cm</t>
  </si>
  <si>
    <t>GreenLine G1 150cm</t>
  </si>
  <si>
    <t>GreenLine G2 150cm</t>
  </si>
  <si>
    <t>Extreme GreenLine G1</t>
  </si>
  <si>
    <t>Extreme GreenLine G2</t>
  </si>
  <si>
    <t>Spectrum: standard and optional // L70:60000</t>
  </si>
  <si>
    <t>ExPAR Premium 320W G1</t>
  </si>
  <si>
    <t>ExPAR Premium 480W G1</t>
  </si>
  <si>
    <t>ExPAR Premium 320W G2</t>
  </si>
  <si>
    <t>ExPAR Premium 480W G2</t>
  </si>
  <si>
    <t>https://www.plantekno.com/</t>
  </si>
  <si>
    <t xml:space="preserve"> info@plantekno.com </t>
  </si>
  <si>
    <t>BrightSun</t>
  </si>
  <si>
    <t>A520</t>
  </si>
  <si>
    <t>Spectrum: 3 dimmers (seedling, vegetation and bloom)</t>
  </si>
  <si>
    <t>A900</t>
  </si>
  <si>
    <t>A1280</t>
  </si>
  <si>
    <t>A1660</t>
  </si>
  <si>
    <t>B400</t>
  </si>
  <si>
    <t>Spectrum: 2 dimmers (vegetation and bloom)</t>
  </si>
  <si>
    <t>B600</t>
  </si>
  <si>
    <t>B800</t>
  </si>
  <si>
    <t>C525</t>
  </si>
  <si>
    <t>C800</t>
  </si>
  <si>
    <t>C850</t>
  </si>
  <si>
    <t>D720</t>
  </si>
  <si>
    <t>D1440</t>
  </si>
  <si>
    <t>http://www.brightsunled.com/product.html</t>
  </si>
  <si>
    <t>sales@brightsunled.com</t>
  </si>
  <si>
    <t>Trusolis</t>
  </si>
  <si>
    <t>H050</t>
  </si>
  <si>
    <t>H110</t>
  </si>
  <si>
    <t>H440</t>
  </si>
  <si>
    <t>https://www.trusolis.com/harvester-series</t>
  </si>
  <si>
    <t>inquiries@trusolis.com</t>
  </si>
  <si>
    <t>Magnus light</t>
  </si>
  <si>
    <t>Top lighting (fixture, COB)</t>
  </si>
  <si>
    <t>Spectrum: RBFc or RBWFc // PPFD (1000mm): 280 µmol/m²/s // dimmable control</t>
  </si>
  <si>
    <t>Spectrum: RBFc or RBWFc // PPFD (1000mm): 220 µmol/m²/s // dimmable control</t>
  </si>
  <si>
    <t xml:space="preserve">Spectrum: RBFc or RBWFc // PPFD (1000mm): 280 µmol/m²/s </t>
  </si>
  <si>
    <t>ML-365 (water-cooled)</t>
  </si>
  <si>
    <t>ML-150+ (air cooled)</t>
  </si>
  <si>
    <t>ML-270 (air cooled)</t>
  </si>
  <si>
    <t>ML-365 (air cooled)</t>
  </si>
  <si>
    <t>CLONEKIT 120CM</t>
  </si>
  <si>
    <t>CLONEKIT PRO 60CM</t>
  </si>
  <si>
    <t>CLONEKIT PRO 120CM</t>
  </si>
  <si>
    <t>No dimmer needed //   PPFD (100mm): 85 µmol/m²/s // Spectrum: RBW/RBS</t>
  </si>
  <si>
    <t>Dimmer included //  PPFD (200mm): 293 µmol/m²/s  // Spectrum: RBW/RBS</t>
  </si>
  <si>
    <t>Magnus interlight</t>
  </si>
  <si>
    <t>FACTORY CLONE (5 layers)</t>
  </si>
  <si>
    <t>FACTORY PRO (4 layers)</t>
  </si>
  <si>
    <t>Dimming //  PPFD (100mm): 200 µmol/m²/s  // Spectrum: RBW/RBS</t>
  </si>
  <si>
    <t>https://www.magnuslight.com/lightsbars</t>
  </si>
  <si>
    <t>info@magnuslight.com</t>
  </si>
  <si>
    <t>Heliohex</t>
  </si>
  <si>
    <t>http://testsite.heliohex.com/products/</t>
  </si>
  <si>
    <t>Grow led lights producer but not info on website</t>
  </si>
  <si>
    <t>CrecerLighting</t>
  </si>
  <si>
    <t>PanthrX Mini II</t>
  </si>
  <si>
    <t>PanthrX</t>
  </si>
  <si>
    <t>Dimming: 0-10V //  full spectrum // L70&gt;54000</t>
  </si>
  <si>
    <t>Dimming: 0-10V //  full spectrum // No info about L</t>
  </si>
  <si>
    <t>MetriX 600</t>
  </si>
  <si>
    <t>Dimming: 0-10V //  full spectrum // LM70:100000</t>
  </si>
  <si>
    <t>MetriX 300</t>
  </si>
  <si>
    <t>https://www.crecerlighting.com/collections/led-grow-lights</t>
  </si>
  <si>
    <t>info@crecerlighting.com</t>
  </si>
  <si>
    <t>Atop lighting</t>
  </si>
  <si>
    <t>HL06 Horti-King</t>
  </si>
  <si>
    <t>HB17 Horti-Far</t>
  </si>
  <si>
    <t>PPFD (peak at 1m): 674 μMol/m²/s  [Data from spec. Sheet]</t>
  </si>
  <si>
    <t>HL05 Horti-Spec</t>
  </si>
  <si>
    <t>PPFD (peak at 1m): 448 μMol/m²/s  //  0-10V dimming // [Data from spec. Sheet]</t>
  </si>
  <si>
    <t>Top lighting ( 8 linear bars, Multi-linear  panel )</t>
  </si>
  <si>
    <t>Horti E-Star 150</t>
  </si>
  <si>
    <t>Horti E-Star 200</t>
  </si>
  <si>
    <t>[Data from spec. Sheet]</t>
  </si>
  <si>
    <t>PPFD (peak at 1m): 140 μMol/m²/s  [Data from spec. Sheet]</t>
  </si>
  <si>
    <t>PPFD (peak at 1m): 435 μMol/m²/s //  0-10V dimming //  [Data from spec. Sheet]</t>
  </si>
  <si>
    <t>HL07 Horti-Slim</t>
  </si>
  <si>
    <t>PPFD (peak at 1m): 194 μMol/m²/s  // [Data from spec. Sheet] // 0~10V dimming</t>
  </si>
  <si>
    <t>Horti-Bar 60</t>
  </si>
  <si>
    <t>Horti-Bar 120</t>
  </si>
  <si>
    <t>Horti-Tube</t>
  </si>
  <si>
    <t>HB25 Horti-Hot</t>
  </si>
  <si>
    <t xml:space="preserve">PPFD (peak at 1m): 217 μMol/m²/s  // [Data from spec. Sheet] </t>
  </si>
  <si>
    <t>Horti T8-Tube 60 cm 9W</t>
  </si>
  <si>
    <t>Horti T8-Tube 90 cm 14W</t>
  </si>
  <si>
    <t>Horti T8-Tube 120 cm 15-18W</t>
  </si>
  <si>
    <t>Horti T8-Tube 120 cm 22W</t>
  </si>
  <si>
    <t>Horti T8-Tube 150 cm 25W</t>
  </si>
  <si>
    <t>Horti T8-Tube 150 cm 30W</t>
  </si>
  <si>
    <t>Horti T8-Tube 180 cm 30W</t>
  </si>
  <si>
    <t>Horti T8-Tube 240 cm 36W</t>
  </si>
  <si>
    <t>HB12 Horti-Pro 150</t>
  </si>
  <si>
    <t>HB12 Horti-Pro 200</t>
  </si>
  <si>
    <t>HB01 Horti-Cloud</t>
  </si>
  <si>
    <t xml:space="preserve">PPFD (peak at 1m): 218 μMol/m²/s  // [Data from spec. Sheet] </t>
  </si>
  <si>
    <t>*Based on request some lamps can reach eff. Of 2,5</t>
  </si>
  <si>
    <t>https://www.atophort.com/products/</t>
  </si>
  <si>
    <t>info@atophort.com</t>
  </si>
  <si>
    <t>KANAB600</t>
  </si>
  <si>
    <t xml:space="preserve">Washington Lighting </t>
  </si>
  <si>
    <t>L90:25000h // PPFD (peak at 3'): 901 μMol/m²/s  // Full spectrum // Dimming: 0-10V (optional)</t>
  </si>
  <si>
    <t>ZSP Technology Co.</t>
  </si>
  <si>
    <t>ZPDT802-45</t>
  </si>
  <si>
    <t>Dimming (2 channel) // Full Red, Full Blue or any spectrum mix</t>
  </si>
  <si>
    <t>ZPDT802-60</t>
  </si>
  <si>
    <t>ZPFT701RBT5-10</t>
  </si>
  <si>
    <t>ZPFT701-10</t>
  </si>
  <si>
    <t>ZPFT701RBT8-18</t>
  </si>
  <si>
    <t>ZPFB-300</t>
  </si>
  <si>
    <t>Customizable combination of spectrum</t>
  </si>
  <si>
    <t>http://www.zsp-tech.com/</t>
  </si>
  <si>
    <t>info@zsp-tech.com</t>
  </si>
  <si>
    <t>HortLED</t>
  </si>
  <si>
    <t>ARC600</t>
  </si>
  <si>
    <t>http://www.hortled.com/arc600</t>
  </si>
  <si>
    <t xml:space="preserve">3500K 90+CRI broad spectrum white light // PPFD (peak at 36' with no lens): 488 μMol/m²/s </t>
  </si>
  <si>
    <t>https://www.arc600.com/contact</t>
  </si>
  <si>
    <t>Hangar-lab</t>
  </si>
  <si>
    <t>Sollum Technologies</t>
  </si>
  <si>
    <t>Hon Kong</t>
  </si>
  <si>
    <t>http://www.fohse.com</t>
  </si>
  <si>
    <t>https://www.fohse.com/request-a-price/</t>
  </si>
  <si>
    <t>Midstream Lighting</t>
  </si>
  <si>
    <t>Spain</t>
  </si>
  <si>
    <t>Israel</t>
  </si>
  <si>
    <t>http://washington.lighting/product/kanab600/</t>
  </si>
  <si>
    <t>http://washington.lighting/contact/</t>
  </si>
  <si>
    <t>Ultra wide spectrum // PPFD at 30 cm // Efficacy values "up to "</t>
  </si>
  <si>
    <t>Ultra wide spectrum // PPFD at 30 cm  // Efficacy values "up to "</t>
  </si>
  <si>
    <t>Ultra wide spectrum // *PPFD at 30cm (possible error data website) // Efficacy values "up to "</t>
  </si>
  <si>
    <t>full spectrum // PPFD at 30 cm // Efficacy values "up to "</t>
  </si>
  <si>
    <t>Full spectrum // PPFD at 30 cm (one bar)// Efficacy values "up to "</t>
  </si>
  <si>
    <r>
      <t>Full spectrum  // PPFD at 30 cm (</t>
    </r>
    <r>
      <rPr>
        <b/>
        <sz val="11"/>
        <color theme="1"/>
        <rFont val="Calibri"/>
        <family val="2"/>
        <scheme val="minor"/>
      </rPr>
      <t>with 3 bars joined</t>
    </r>
    <r>
      <rPr>
        <sz val="11"/>
        <color theme="1"/>
        <rFont val="Calibri"/>
        <family val="2"/>
        <scheme val="minor"/>
      </rPr>
      <t>)// Efficacy values "up to "</t>
    </r>
  </si>
  <si>
    <r>
      <t>Full spectrum // PPFD at 30 cm (</t>
    </r>
    <r>
      <rPr>
        <b/>
        <sz val="11"/>
        <color theme="1"/>
        <rFont val="Calibri"/>
        <family val="2"/>
        <scheme val="minor"/>
      </rPr>
      <t>with 5 bars joined</t>
    </r>
    <r>
      <rPr>
        <sz val="11"/>
        <color theme="1"/>
        <rFont val="Calibri"/>
        <family val="2"/>
        <scheme val="minor"/>
      </rPr>
      <t>)// Efficacy values "up to "</t>
    </r>
  </si>
  <si>
    <r>
      <t>Full spectrum // PPFD at 30 cm (</t>
    </r>
    <r>
      <rPr>
        <b/>
        <sz val="11"/>
        <color theme="1"/>
        <rFont val="Calibri"/>
        <family val="2"/>
        <scheme val="minor"/>
      </rPr>
      <t>with 10 bars joined</t>
    </r>
    <r>
      <rPr>
        <sz val="11"/>
        <color theme="1"/>
        <rFont val="Calibri"/>
        <family val="2"/>
        <scheme val="minor"/>
      </rPr>
      <t>)// Efficacy values "up to "</t>
    </r>
  </si>
  <si>
    <t>Cannabis spectrum// PPFD at 60 cm height// Efficacy values "up to "</t>
  </si>
  <si>
    <t>Cannabis spectrum // PPFD at 55 cm height // Efficacy values "up to "</t>
  </si>
  <si>
    <t>Custom-made spectrums available// PPFD at 30 cm // Efficacy values "up to "</t>
  </si>
  <si>
    <t>Efficacy values "up to "</t>
  </si>
  <si>
    <t>Dimming 0-10V // Veg spectrum // PPFD (at 16'' height): 572 µmol/m2/s</t>
  </si>
  <si>
    <t>Dimming 0-10V // Veg spectrum // PPFD (at 12'' height): 411 µmol/m2/s</t>
  </si>
  <si>
    <t>Dimming 0-10V // Flow spectrum // PPFD (at 16'' height): 600 µmol/m2/s</t>
  </si>
  <si>
    <t>Dimming 0-10V // Flow spectrum // PPFD (at 12'' height): 411 µmol/m2/s</t>
  </si>
  <si>
    <t xml:space="preserve"> Veg spectrum // PPFD (at 16'' height): 521 µmol/m2/s</t>
  </si>
  <si>
    <t>Veg spectrum // PPFD (at 12'' height): 426 µmol/m2/s</t>
  </si>
  <si>
    <t>Flow spectrum // PPFD (at 16'' height): 519 µmol/m2/s</t>
  </si>
  <si>
    <t>Flow spectrum // PPFD (at 12'' height): 406 µmol/m2/s</t>
  </si>
  <si>
    <t>Narrow blue spectrum // PPFD (at 16'' height): 218µmol/m2/s</t>
  </si>
  <si>
    <t>Narrow blue spectrum // PPFD (at 12'' height): 193 µmol/m2/s</t>
  </si>
  <si>
    <t>Narrow red spectrum // PPFD (at 16'' height): 308 µmol/m2/s</t>
  </si>
  <si>
    <t>Narrow red spectrum // PPFD (at 12'' height): 273 µmol/m2/s</t>
  </si>
  <si>
    <t>L90:25000h (85%:50000) // PPFD (peak at 3'): 901 μMol/m²/s  // Full spectrum // Dimming: 0-10V (optional)</t>
  </si>
  <si>
    <t>TOTAL LAMPS</t>
  </si>
  <si>
    <t>*Not many spec. Data</t>
  </si>
  <si>
    <t xml:space="preserve">Australia link, but just one led grow light </t>
  </si>
  <si>
    <t>Data of reports but not well explained the products and no many data on website</t>
  </si>
  <si>
    <t>Fitotrone-F</t>
  </si>
  <si>
    <t>Fitotrone-V</t>
  </si>
  <si>
    <t>4 channels with daily timer; variants: channel green, far red (720nm) or white</t>
  </si>
  <si>
    <t>4 channels with on/off; variants: channel green, far red (720nm) or white</t>
  </si>
  <si>
    <t>Interlight-F</t>
  </si>
  <si>
    <t>Interlight-V</t>
  </si>
  <si>
    <t>Toplight-F</t>
  </si>
  <si>
    <t>Top lighting ( 2 AutoCOB)</t>
  </si>
  <si>
    <t>On/off // RGB: R=55%, G=15%, B=30%</t>
  </si>
  <si>
    <t>Toplight-V</t>
  </si>
  <si>
    <t>andrea.crepaldi@flytech.it</t>
  </si>
  <si>
    <t>Efficacy value up to 2.8 μmol/J (in model)// Efficacy calculated for specf. PPF of spectrum</t>
  </si>
  <si>
    <t>Spectral variant: C plate (450nm, 660nm, 735nm, and 5700k white) // Efficacy value up to 2.0 μmol/J (in model)// Efficacy calculated for specf. PPF of spectrum</t>
  </si>
  <si>
    <t>Spectral variant: G Plate (450nm, 660nm, and 5700k white)  // Efficacy value up to 2.0 μmol/J (in model)// Efficacy calculated for specf. PPF of spectrum</t>
  </si>
  <si>
    <t>Spectral variant: C plate (450nm, 660nm, 735nm, and 5700k white)  // Efficacy value up to 2.0 μmol/J (in model)// Efficacy calculated for specf. PPF of spectrum</t>
  </si>
  <si>
    <t xml:space="preserve">Spectral variant: C plate (450nm, 660nm, 735nm, and 5700k white) // said efficacy between (1.85-2.1) </t>
  </si>
  <si>
    <t xml:space="preserve">Spectral variant: G Plate (450nm, 660nm, and 5700k white)  ///said efficacy between (1.85-2.1) </t>
  </si>
  <si>
    <t xml:space="preserve">Spectral variant:  G Plate (450nm, 660nm, and 5700k white) // said efficacy between (1.85-2.1) </t>
  </si>
  <si>
    <t>Balanced Spectrum // Efficacy calculated for specf. PPF of spectrum</t>
  </si>
  <si>
    <t>Advanced Red Spectrum // Efficacy calculated for specf. PPF of spectrum</t>
  </si>
  <si>
    <t xml:space="preserve">[PhysioSpec IndoorTM | PhysioSpec GreenhouseTM | AnthoSpecTM | PfrSpecTM | PrSpecTM | UVSpecTM] </t>
  </si>
  <si>
    <t xml:space="preserve"> Different spectral versions (10) // Value PPF maximum in the model // Efficacy value up to 3.0 μmol/J </t>
  </si>
  <si>
    <t xml:space="preserve">Light colours: Deep red, Blue, White, Far red ; adjustable light spectrum //  // said efficacy up to 2.2 </t>
  </si>
  <si>
    <t>Light colours: Deep red, Blue, White, Far red ; adjustable light spectrum //  // said efficacy up to 2.2</t>
  </si>
  <si>
    <t xml:space="preserve"> Different spectral versions (4) //  Efficacy value up to 3.0 μmol/J </t>
  </si>
  <si>
    <t xml:space="preserve"> Different spectral versions (3) // Value PPF maximum in the model //Efficacy value up to 3.0 μmol/J </t>
  </si>
  <si>
    <t xml:space="preserve"> Different spectral versions (5) // Value PPF maximum in the model // Efficacy value up to 3.0 μmol/J </t>
  </si>
  <si>
    <t xml:space="preserve"> Different spectral versions (13) // Value PPF maximum in the model // Efficacy value up to 3.2 μmol/J</t>
  </si>
  <si>
    <t>Flowering spectrum // PPFD: 10 μmol/m²·s // Efficacy value up to 2.3 for bulb E27 // Efficacy calculated for specf. PPF of spectrum</t>
  </si>
  <si>
    <t xml:space="preserve">Colour spectra:  10 spectra + customizable //PPF: up to 180 µmol/s // Efficacy value up to 2.5 μmol/J </t>
  </si>
  <si>
    <t>Colour spectra:  10 spectra + customizable//PPF: up to 225 µmol/s // Efficacy value up to 2.5 μmol/J</t>
  </si>
  <si>
    <t>2 linear modules</t>
  </si>
  <si>
    <t>Mini plant factory</t>
  </si>
  <si>
    <t>LIST OF LED LIGHTING COMPANIES IN HORTICULTURE</t>
  </si>
  <si>
    <t>HOURS RATED LIFE FOR L90, L80 AND L70 LAMPS</t>
  </si>
  <si>
    <t xml:space="preserve">&gt; 33 Companies in which their lamps are not categorized. </t>
  </si>
  <si>
    <t>HOURS RATED LIFE OF ALL LAMPS</t>
  </si>
  <si>
    <t xml:space="preserve">&gt; Hours rated life of all LED lamps without considerind the "L" Standard. </t>
  </si>
  <si>
    <t>&gt; Map from EXCEL on the right</t>
  </si>
  <si>
    <t>Koray Opto-electronic</t>
  </si>
  <si>
    <t>RX-LM301-312-K2</t>
  </si>
  <si>
    <t>PPFD (peak at 0,4m): 907,66 μMol/m²/s // Spectral wavelength: S10</t>
  </si>
  <si>
    <t>RX-G5025 with spectra F15</t>
  </si>
  <si>
    <t>RX-G5025 with spectra F16</t>
  </si>
  <si>
    <t>PPFD (peak at 0,2m): 623 μMol/m²/s // Spectral wavelength: F15 // IP65 can be customizable</t>
  </si>
  <si>
    <t>PPFD (peak at 0,2m): 565 μMol/m²/s // Spectral wavelength: F16 // IP65 can be customizable</t>
  </si>
  <si>
    <t>RX-G5025-K6</t>
  </si>
  <si>
    <t>PPFD (peak at 0,5m): 726 μMol/m²/s // Spectral wavelength: F15 // IP65 can be customizable</t>
  </si>
  <si>
    <t xml:space="preserve">RX-LM301H-L56W4-S5 </t>
  </si>
  <si>
    <t>RX-LM301H-L56W4-S6</t>
  </si>
  <si>
    <t>RX-LM301H-L56W4-S7</t>
  </si>
  <si>
    <t>PPFD (peak at 0,2m): 328 μMol/m²/s // Spectral wavelength: S7 // Selected power consump. for highest efficacy</t>
  </si>
  <si>
    <t> RX-LM301H-L56W4-S8</t>
  </si>
  <si>
    <t>PPFD (peak at 0,2m): 219 μMol/m²/s // Spectral wavelength: S8 // Selected power consump. for highest efficacy</t>
  </si>
  <si>
    <t>PPFD (peak at 0,2m): 185 μMol/m²/s // Spectral wavelength: S6 // Selected power consump. for highest efficacy</t>
  </si>
  <si>
    <t>PPFD (peak at 0,2m): 203 μMol/m²/s // Spectral wavelength: S5 // Selected power consump. for highest efficacy</t>
  </si>
  <si>
    <t>RX-GW78-120Z-2H</t>
  </si>
  <si>
    <t xml:space="preserve">PPFD (peak at 0,2m): 797 μMol/m²/s // Selected power consump. for highest efficacy //  Spectral wavelength: CHA </t>
  </si>
  <si>
    <t>RX-G600-F20 3K511R2</t>
  </si>
  <si>
    <t>PPFD (peak at 0,2m): 1228 μMol/m²/s // Spectral wavelength: F20 // IP65 can be customizable</t>
  </si>
  <si>
    <t>RX-TP12050-R2B5</t>
  </si>
  <si>
    <t>RX-TP10058-R6B1</t>
  </si>
  <si>
    <t>RX-TP10058-R5B1FR1</t>
  </si>
  <si>
    <t>PPFD (peak at 1,5m): 174 μMol/m²/s // Spectral wavelength: R2B5</t>
  </si>
  <si>
    <t>PPFD (peak at 1m): 374 μMol/m²/s // Spectral wavelength: R6B1</t>
  </si>
  <si>
    <t>RX-G120</t>
  </si>
  <si>
    <t>PPFD (peak at 1m): 352 μMol/m²/s // Spectral wavelength: R5B1FR1</t>
  </si>
  <si>
    <t>PPFD (peak at 0,3 m): 1171 μMol/m²/s // Spectral wavelength: F32</t>
  </si>
  <si>
    <t>RX-G120-4H</t>
  </si>
  <si>
    <t>PPFD (peak at 0,2 m): 1223 μMol/m²/s // Spectral wavelength: CH1-CH4 // efficiency is up to 2.8umol/J</t>
  </si>
  <si>
    <t>RX-G150T-F</t>
  </si>
  <si>
    <t xml:space="preserve">PPFD (peak at 0,5 m): 1223 μMol/m²/s // Spectral wavelength: S18  </t>
  </si>
  <si>
    <t>RX-PT5-900-90D-6K7R1</t>
  </si>
  <si>
    <t xml:space="preserve">PPFD (peak at 0,3 m): 94 μMol/m²/s </t>
  </si>
  <si>
    <t>RX-PT5-900-90D-F3</t>
  </si>
  <si>
    <t>RX-PT5-900-90D-G1</t>
  </si>
  <si>
    <t xml:space="preserve">PPFD (peak at 0,3 m): 81 μMol/m²/s </t>
  </si>
  <si>
    <t xml:space="preserve">PPFD (peak at 0,3 m): 56 μMol/m²/s </t>
  </si>
  <si>
    <t>TO Complete a lot</t>
  </si>
  <si>
    <t>https://koraylights.com/shop/</t>
  </si>
  <si>
    <t>eco farm green inc: a lot also</t>
  </si>
  <si>
    <t>Ecopower Inc</t>
  </si>
  <si>
    <t>ECG FULL SPECTRUM LED GROW LIGHT</t>
  </si>
  <si>
    <t>ECGL FULL SPECTRUM LINEAR LED GROW LIGHT 300W</t>
  </si>
  <si>
    <t>ECGL FULL SPECTRUM LINEAR LED GROW LIGHT 600W</t>
  </si>
  <si>
    <t>L90: 50000 // Dimming 0-10V // EGSpectrum Indoor, EGSpectrum Greenhouse</t>
  </si>
  <si>
    <t>L90: 36000 // Dimming 0-10V  // PPFD up to 1811 μMol/m²/s  // EGSpectrum L</t>
  </si>
  <si>
    <t>L90: 36000 // Dimming 0-10V // PPFD up to 3623 μMol/m²/s  EGSpectrum L</t>
  </si>
  <si>
    <t>https://ecogrow.ecopowerinc.com/products</t>
  </si>
  <si>
    <t>info@ecopowerinc.com</t>
  </si>
  <si>
    <t>Daesan Precision (no info)</t>
  </si>
  <si>
    <t>Futur Vert</t>
  </si>
  <si>
    <t>FKX10</t>
  </si>
  <si>
    <t>FKX12</t>
  </si>
  <si>
    <t>FLM10</t>
  </si>
  <si>
    <t>FLM12</t>
  </si>
  <si>
    <t>L90:54000  //   0-10V/1-10V Dimming // 6 Spectrums; PPF for the highest efficacy</t>
  </si>
  <si>
    <t>PPFD (peak at 12''): 1909 μMol/m²/s // L90:54000  //   0-10V/1-10V Dimming // 6 Spectrums; PPF for the highest efficacy</t>
  </si>
  <si>
    <t>PPFD (peak at 12''): 119 μMol/m²/s // L90:42000  //   0-10V/1-10V Dimming // 5 Spectrums; PPF for the highest efficacy</t>
  </si>
  <si>
    <t>L90:42000  //   0-10V/1-10V Dimming // 5 Spectrums; PPF for the highest efficacy</t>
  </si>
  <si>
    <t>FM3</t>
  </si>
  <si>
    <t>FM4</t>
  </si>
  <si>
    <t>FM6</t>
  </si>
  <si>
    <t>FM8</t>
  </si>
  <si>
    <t>L90:54000  //   0-10V/1-10V Dimming // 5 Spectrums; PPF for the highest efficacy</t>
  </si>
  <si>
    <t xml:space="preserve">L90:54000  //   0-10V/1-10V Dimming // 6 Spectrums; PPF for the highest efficacy // PPFD (peak at 12''): 1146 μMol/m²/s </t>
  </si>
  <si>
    <t>FN06</t>
  </si>
  <si>
    <t>FN12</t>
  </si>
  <si>
    <t>FN16</t>
  </si>
  <si>
    <t xml:space="preserve">L90:54000  //   0-10V/1-10V Dimming // 5 Spectrums; PPF for the highest efficacy // PPFD (peak at 12''): 299 μMol/m²/s </t>
  </si>
  <si>
    <t>https://futurvert.com/en/horticultural/</t>
  </si>
  <si>
    <t>sales@futurvert.com</t>
  </si>
  <si>
    <t>Alite</t>
  </si>
  <si>
    <t>GL-Bars-440W-EAW</t>
  </si>
  <si>
    <t>GL-Bars-660W-EAW</t>
  </si>
  <si>
    <t>GL-Bars-800W-EAW</t>
  </si>
  <si>
    <t>GL-Bars-1000W-EAW</t>
  </si>
  <si>
    <t>GL-Bars-440W-CAW</t>
  </si>
  <si>
    <t>GL-Bars-600W-CAW</t>
  </si>
  <si>
    <t>GL-Bars-800W-CAW</t>
  </si>
  <si>
    <t>GL-Bars-1000W-CAW</t>
  </si>
  <si>
    <t xml:space="preserve">PPFD (11' Height): 1035 μMol/m²/s </t>
  </si>
  <si>
    <t xml:space="preserve">PPFD (11' Height): 1150 μMol/m²/s </t>
  </si>
  <si>
    <t xml:space="preserve">PPFD (11' Height): 1250 μMol/m²/s </t>
  </si>
  <si>
    <t xml:space="preserve">PPFD (11' Height): 1300 μMol/m²/s </t>
  </si>
  <si>
    <t>GL-Alisun-200W-EAW</t>
  </si>
  <si>
    <t>GL-Alisun-300W-EAW</t>
  </si>
  <si>
    <t>GL-Alisun-400W-EAW</t>
  </si>
  <si>
    <t>GL-Alisun-600W-EAW</t>
  </si>
  <si>
    <t>GL-Alisun-800~900W-EAW</t>
  </si>
  <si>
    <t>GL-Alisun-1000~1200W-EAW</t>
  </si>
  <si>
    <t>GL-Alisun-200W-CAW</t>
  </si>
  <si>
    <t>GL-Alisun-300W-CAW</t>
  </si>
  <si>
    <t>GL-Alisun-400W-CAW</t>
  </si>
  <si>
    <t>GL-Alisun-500~600W-CAW</t>
  </si>
  <si>
    <t>GL-Alisun-800W-CAW</t>
  </si>
  <si>
    <t>GL-Alisun-1000W-CAW</t>
  </si>
  <si>
    <t>PPFD (24' Height): 2485 μMol/m²/s // Diming 0/1-10V</t>
  </si>
  <si>
    <t>PPFD (24' Height): 2329 μMol/m²/s  // Diming 0/1-10V</t>
  </si>
  <si>
    <t>PPFD (24' Height): 1870 μMol/m²/s // Diming 0/1-10V</t>
  </si>
  <si>
    <t>PPFD (24' Height): 957 μMol/m²/s  // Diming 0/1-10V</t>
  </si>
  <si>
    <t>PPFD (24' Height): 765 μMol/m²/s  // Diming 0/1-10V</t>
  </si>
  <si>
    <t>PPFD (24' Height): 541,5 μMol/m²/s  // Diming 0/1-10V</t>
  </si>
  <si>
    <t>PPFD (24' Height): 2485 μMol/m²/s  // Diming 0/1-10V</t>
  </si>
  <si>
    <t>PPFD (24' Height): 1870 μMol/m²/s  // Diming 0/1-10V</t>
  </si>
  <si>
    <t>https://www.aliteled.com/mobile/products/index/cid/40.html</t>
  </si>
  <si>
    <t>info@aliteled.com</t>
  </si>
  <si>
    <t>Hydro Grow LED</t>
  </si>
  <si>
    <t>Penetrator XB200 LED</t>
  </si>
  <si>
    <t>Top lighting (Quantum Board Style)</t>
  </si>
  <si>
    <t>Penetrator XB300 LED</t>
  </si>
  <si>
    <t>Penetrator XB400 LED</t>
  </si>
  <si>
    <t>Penetrator XB35 Micro</t>
  </si>
  <si>
    <t>Photosynthetically-Optimized spectrum (6 wavelengths)</t>
  </si>
  <si>
    <t>RGB White spectrum (6 wavelengths)</t>
  </si>
  <si>
    <t>Penetrator XB70 Micro</t>
  </si>
  <si>
    <t>Penetrator XB140 Micro</t>
  </si>
  <si>
    <t>https://www.hydrogrowled.com/</t>
  </si>
  <si>
    <t>sales@hydrogrowled.com</t>
  </si>
  <si>
    <t>*Not well specified if efficacy is 2,2 or up to 2,5</t>
  </si>
  <si>
    <t>MLDR</t>
  </si>
  <si>
    <t>http://www.mldrled.com/led-grow-lights.html</t>
  </si>
  <si>
    <t>H4963 | UFO LED Grow Light 200W</t>
  </si>
  <si>
    <t>H61443 | UFO LED Grow Light 300W</t>
  </si>
  <si>
    <t>PPFD (2,3m2 at 1m): 230;</t>
  </si>
  <si>
    <t>PPFD (4,7m2 at 1m): 460;</t>
  </si>
  <si>
    <t>H81923 | UFO LED Grow Light 400W</t>
  </si>
  <si>
    <t>U2284 | COB LED Grow Light UFO 120W</t>
  </si>
  <si>
    <t>PPFD (4,7m2 at 1m): 135;</t>
  </si>
  <si>
    <t>U4484 | COB LED Grow Light UFO 230W</t>
  </si>
  <si>
    <t>PPFD (2,5m2 at 1m): 270</t>
  </si>
  <si>
    <t>U6684 | COB LED Grow Light UFO 340W</t>
  </si>
  <si>
    <t>PPFD (4,5m2 at 1m): 400</t>
  </si>
  <si>
    <t>U9984 | COB LED Grow Light UFO 500W</t>
  </si>
  <si>
    <t>PPFD (5,5m2 at 1m): 605</t>
  </si>
  <si>
    <t>A12843 | LED Grow Light Bar</t>
  </si>
  <si>
    <t>PPFD (3,5m2 at 1m): 200</t>
  </si>
  <si>
    <t>B5050RB | 12V LED Grow Strip Light 12w/m</t>
  </si>
  <si>
    <t>12V DC // Available in IP20, IP65, IP67, IP68</t>
  </si>
  <si>
    <t>sales@mldrled.com</t>
  </si>
  <si>
    <t>Sunritek Led Lighting</t>
  </si>
  <si>
    <t>MH3</t>
  </si>
  <si>
    <t>MH4</t>
  </si>
  <si>
    <t>MH6</t>
  </si>
  <si>
    <t>MH8</t>
  </si>
  <si>
    <t>Spectrum: FSM,FSG</t>
  </si>
  <si>
    <t>MX4 </t>
  </si>
  <si>
    <t>MX6</t>
  </si>
  <si>
    <t>MX9</t>
  </si>
  <si>
    <t>GX10</t>
  </si>
  <si>
    <t>GX12</t>
  </si>
  <si>
    <t>LM06</t>
  </si>
  <si>
    <t>LM12</t>
  </si>
  <si>
    <t>LM16</t>
  </si>
  <si>
    <t>VS10</t>
  </si>
  <si>
    <t>VS12</t>
  </si>
  <si>
    <t>GS10</t>
  </si>
  <si>
    <t>GS12</t>
  </si>
  <si>
    <t>MH4S</t>
  </si>
  <si>
    <t>MH8S</t>
  </si>
  <si>
    <t>* No free access to data sheets</t>
  </si>
  <si>
    <t>http://www.sunritek.com/</t>
  </si>
  <si>
    <t xml:space="preserve">sales@sunritek.com </t>
  </si>
  <si>
    <t>DX Hydro</t>
  </si>
  <si>
    <t>20W Full spectrum led grow light</t>
  </si>
  <si>
    <t>24W Full spectrum led grow light</t>
  </si>
  <si>
    <t>60W Full spectrum led grow light</t>
  </si>
  <si>
    <t>Custom spectrum</t>
  </si>
  <si>
    <t>60V DC // Custom spectrum</t>
  </si>
  <si>
    <t>24W led tube light</t>
  </si>
  <si>
    <t>http://www.dx-hydro.com/Led-growing-light-pl3680365.html</t>
  </si>
  <si>
    <t xml:space="preserve">chris.shi@dxapac.com </t>
  </si>
  <si>
    <t>Bridgelux</t>
  </si>
  <si>
    <t>Black Dog LED</t>
  </si>
  <si>
    <t>PhytoMAX-2 200</t>
  </si>
  <si>
    <t>PhytoMAX-2 400</t>
  </si>
  <si>
    <t>PhytoMAX-2 600</t>
  </si>
  <si>
    <t>PhytoMAX-2 800</t>
  </si>
  <si>
    <t>PhytoMAX-2 1000</t>
  </si>
  <si>
    <t>Phyto-Genesis Spectrum® (365-750nm) // PPFD (65x65cm at 41cm): 653 μMol/m²/s</t>
  </si>
  <si>
    <t>Phyto-Genesis Spectrum® (365-750nm) // PPFD (95x95cm at 54cm): 612 μMol/m²/s</t>
  </si>
  <si>
    <t>Phyto-Genesis Spectrum® (365-750nm) // PPFD (115x115cm at 69cm): 627 μMol/m²/s</t>
  </si>
  <si>
    <t>Phyto-Genesis Spectrum® (365-750nm) // PPFD (135x135cm at 82cm): 606 μMol/m²/s</t>
  </si>
  <si>
    <t>Phyto-Genesis Spectrum® (365-750nm) // PPFD (150x150cm at 92cm): 614 μMol/m²/s</t>
  </si>
  <si>
    <t>https://blackdogled.eu/</t>
  </si>
  <si>
    <t>sales@blackdogled.eu</t>
  </si>
  <si>
    <t>Migro</t>
  </si>
  <si>
    <t> MIGRO VEG</t>
  </si>
  <si>
    <t>Total PPFD (In 60x60cm at 29cm): 225 μMol/m²/s  // Full Spectrum (veg to flower) // Dimming: 10 -100% PWM</t>
  </si>
  <si>
    <t>Total PPFD (In 90x90cm at 50cm): 216 μMol/m²/s  // VEG (Cool White 5K, 21% Blue) // Dimming: 10 -100% PWM</t>
  </si>
  <si>
    <t>MIGRO 200+</t>
  </si>
  <si>
    <t>MIGRO 100+</t>
  </si>
  <si>
    <t>Total PPFD (In 60x120cm at 29cm): 216 μMol/m²/s  // VEG Full spectrum (veg to flower) // Dimming: 10 -100% PWM</t>
  </si>
  <si>
    <t>MIGRO 300+</t>
  </si>
  <si>
    <t>Total PPFD (In 100x100cm at 29cm): 696 μMol/m²/s  // VEG Full spectrum (veg to flower) // Dimming: 10 -100% PWM</t>
  </si>
  <si>
    <t>MIGRO 400+</t>
  </si>
  <si>
    <t>Total PPFD (In 120x120cm at 29cm): 930 μMol/m²/s  // VEG Full spectrum (veg to flower) // Dimming: 10 -100% PWM</t>
  </si>
  <si>
    <t>MIGRO 600+</t>
  </si>
  <si>
    <t>Total PPFD (In 150x150cm at 29cm): 1390 μMol/m²/s  // VEG Full spectrum (veg to flower) // Dimming: 10 -100% PWM</t>
  </si>
  <si>
    <t>https://www.migrolight.com/shop/</t>
  </si>
  <si>
    <t>info@migrolight.com</t>
  </si>
  <si>
    <t xml:space="preserve">Ambra light </t>
  </si>
  <si>
    <t>AE32</t>
  </si>
  <si>
    <t>AE80</t>
  </si>
  <si>
    <t>Emitted light: Blue 450 nm, red 620 nm – 660 nm – 730 nm</t>
  </si>
  <si>
    <t>AE100</t>
  </si>
  <si>
    <t>Emitted light: Blue 450 nm, red 620 nm – 660 nm // 24V DC</t>
  </si>
  <si>
    <t>AE80-WH</t>
  </si>
  <si>
    <t>Emitted light: bianco 3000˚K, rosso 660 nm</t>
  </si>
  <si>
    <t>AE70-W</t>
  </si>
  <si>
    <t>Emitted light: bianco 3000˚K</t>
  </si>
  <si>
    <t>AE200</t>
  </si>
  <si>
    <t>Flora</t>
  </si>
  <si>
    <t>PPFD [10 cm]: 425 μmol m-2s-1</t>
  </si>
  <si>
    <t>Vanda</t>
  </si>
  <si>
    <t>PPFD [10 cm]: 1.000 μmol m-2s-1</t>
  </si>
  <si>
    <t xml:space="preserve">Diana </t>
  </si>
  <si>
    <t>http://www.ambralight.it/it/prodotti/uso-professionale</t>
  </si>
  <si>
    <t>info@ambralight.it</t>
  </si>
  <si>
    <t>LightCann Pro</t>
  </si>
  <si>
    <t>PPFD (1,2mx0,6m): 400 μmol m-2s-1 // Extended Spectrum: UVA+340nm ÷850nm+NIR</t>
  </si>
  <si>
    <t>https://www.lightcann.com/</t>
  </si>
  <si>
    <t>mailinfo@lightcann.com</t>
  </si>
  <si>
    <t>Fotonica</t>
  </si>
  <si>
    <t>EVA3 TM</t>
  </si>
  <si>
    <t>L90:36000 // Dimming via PC/mobile platform // Data selected for higher PPF (Flowering Extra) // PPFD (1,2mx1,2m at 1,5m): 1100 μmol m-2s-1</t>
  </si>
  <si>
    <t>http://fotonica.io/</t>
  </si>
  <si>
    <t>info@fotonica.io</t>
  </si>
  <si>
    <t>Makerlight</t>
  </si>
  <si>
    <t>HLL-SOLIS-125</t>
  </si>
  <si>
    <t>PPFD (at 50cm): 397,6 μmol m-2s-1</t>
  </si>
  <si>
    <t>MKL90</t>
  </si>
  <si>
    <t>PPFD (1,2mx1,2m at 50cm): 178,5 μmol m-2s-1</t>
  </si>
  <si>
    <t>https://www.makerlight-france.com/</t>
  </si>
  <si>
    <t>jthevenet@makerlight-france.com</t>
  </si>
  <si>
    <t>Hortibloom</t>
  </si>
  <si>
    <t>Allix</t>
  </si>
  <si>
    <t>MEGA 500w LED Grow Bar</t>
  </si>
  <si>
    <t>MEGA 400w LED Grow Bar</t>
  </si>
  <si>
    <t>Full Spectrum </t>
  </si>
  <si>
    <t>MEGA 300w LED Grow Bar</t>
  </si>
  <si>
    <t>MEGA 150w LED Grow Bar</t>
  </si>
  <si>
    <t>MEGA 200w LED Grow Bar</t>
  </si>
  <si>
    <t>MEGA 250w LED Grow Bar</t>
  </si>
  <si>
    <t>MEGA B4 LED Grow Bar Light</t>
  </si>
  <si>
    <t>Top lighting (4 linear modules, spider style)</t>
  </si>
  <si>
    <t>LUMA B4 COB LED Grow Bar</t>
  </si>
  <si>
    <t>PARMOR Vero 29 COB Grow Bar</t>
  </si>
  <si>
    <t>PARMOR Citizen COB Grow Bar</t>
  </si>
  <si>
    <t>PARMOR Cree 3590 COB Grow Bar</t>
  </si>
  <si>
    <t>SOLO 1000w LED Grow Light</t>
  </si>
  <si>
    <t> Full Spectrum/ Extreme Veg Spectrum/ Extreme Bloom Spectrum</t>
  </si>
  <si>
    <t>PARMOR Bridgelux COB Grow Bar</t>
  </si>
  <si>
    <t>Full Spectrum // Dimmable</t>
  </si>
  <si>
    <t>LUMA P4 COB LED Grow Light</t>
  </si>
  <si>
    <t>LUMA P6 COB LED Grow Light</t>
  </si>
  <si>
    <t>LUMA P9 COB LED Grow Light</t>
  </si>
  <si>
    <t>SOLO 1200w LED Grow Light</t>
  </si>
  <si>
    <t>SOLO 400w LED Grow Light</t>
  </si>
  <si>
    <t>Full Spectrum/ Extreme Veg Spectrum/ Extreme Bloom Spectrum</t>
  </si>
  <si>
    <t>SOLO 300w LED Grow Light</t>
  </si>
  <si>
    <t>SOLO 600w LED Grow Light</t>
  </si>
  <si>
    <t>https://www.hortibloom.com/all-products</t>
  </si>
  <si>
    <t>info@hortibloom.com</t>
  </si>
  <si>
    <t>Barron Lighting group</t>
  </si>
  <si>
    <t>Red Flower Spectrum,</t>
  </si>
  <si>
    <t>White Full Spectrum</t>
  </si>
  <si>
    <t>Blue Veg Spectrum</t>
  </si>
  <si>
    <t>L70:50000 // PPFD (max at 12''): 96 μmol m-2s-1 // Full spectrum</t>
  </si>
  <si>
    <t xml:space="preserve">L70:79000 // PPFD (2'x4'at 36''): 273 μmol m-2s-1 // Full spectrum // 0-10V Dimming </t>
  </si>
  <si>
    <t>CLONER 200W Linear LED Grow Light</t>
  </si>
  <si>
    <t>WIDE BODY VEG 320W Linear LED Grow Light</t>
  </si>
  <si>
    <t>GERMINATOR 40W Wet Location LED Grow Light</t>
  </si>
  <si>
    <t>VARIUS 90W Red Spectrum LED Linear Grow Light</t>
  </si>
  <si>
    <t>VARIUS 90W Full-Spectrum LED Linear Grow Light</t>
  </si>
  <si>
    <t>VARIUS 90W Blue Spectrum LED Linear Grow Light</t>
  </si>
  <si>
    <t>0-10V Dimming // PPFD (1'X4' at 36''): 187 μmol m-2s-1 //  white full-spectrum veg/clone light</t>
  </si>
  <si>
    <t>https://barronltg.com/category.php?category=Growlite-LED-Luminaires&amp;id=91</t>
  </si>
  <si>
    <t>technicalsupport@barronltg.com</t>
  </si>
  <si>
    <t>EmersonGrow</t>
  </si>
  <si>
    <t>PRISM | EGX7 LED GROW LIGHT</t>
  </si>
  <si>
    <t>Efficacy up to 650 μmol m-2s-1</t>
  </si>
  <si>
    <t>EGX3 | T5 BALLAST COMPATIBLE LED GROW TUBE (Multicolour)</t>
  </si>
  <si>
    <t>Options of: Multicolour, blue, red, emerson chip</t>
  </si>
  <si>
    <t>EG-X3Plus 0.6m</t>
  </si>
  <si>
    <t>EG-X3Plus 1.2m</t>
  </si>
  <si>
    <t>White/Blue/Red/Mixed</t>
  </si>
  <si>
    <t>EG-X3Plus-36W</t>
  </si>
  <si>
    <t>TRANSFORMER | EG-X4</t>
  </si>
  <si>
    <t>THOR I EGX5 Commercial LED Grow Light 3ft</t>
  </si>
  <si>
    <t>0~10V dimming // Efficacy up to 2,3 // EGFlower, EGVeg</t>
  </si>
  <si>
    <t xml:space="preserve">0~10V dimming </t>
  </si>
  <si>
    <t>FrameOne | EGX6 LED Indoor Grow Light</t>
  </si>
  <si>
    <t>inquiries@emersongrow.com</t>
  </si>
  <si>
    <t>https://emersongrow.com/collections/all-products</t>
  </si>
  <si>
    <t>Epistar</t>
  </si>
  <si>
    <t>Everlight electronics</t>
  </si>
  <si>
    <t>Excite LED grow lights</t>
  </si>
  <si>
    <t>Top lighting (traditional panel style)</t>
  </si>
  <si>
    <t>L80:60000</t>
  </si>
  <si>
    <t>fSpectrum 84W</t>
  </si>
  <si>
    <t>fSpectrum+ 125W</t>
  </si>
  <si>
    <t>L80:60000 // wide-banded output spectrum</t>
  </si>
  <si>
    <t>fSpectrum 336W Bundle</t>
  </si>
  <si>
    <t>Top lighting (4 traditional panel style)</t>
  </si>
  <si>
    <t>fSpectrum+ 500W Bundle</t>
  </si>
  <si>
    <t>iSpectrum 84W</t>
  </si>
  <si>
    <t>L80:60000 // Full Spectrum ; GROW Spectrum ; BLOOM Spectrum</t>
  </si>
  <si>
    <t>iSpectrum+ 125W</t>
  </si>
  <si>
    <t>L80:60000  // Full Spectrum ; GROW Spectrum ; BLOOM Spectrum</t>
  </si>
  <si>
    <t>iSpectrum 336W Bundle</t>
  </si>
  <si>
    <t>iSpectrum+ 500W Bundle</t>
  </si>
  <si>
    <t>https://www.exciteled.com/models</t>
  </si>
  <si>
    <t> mail@exciteled.com</t>
  </si>
  <si>
    <t>EYE Hortilux</t>
  </si>
  <si>
    <t>LED 700-ES</t>
  </si>
  <si>
    <t> LED 450-EVS</t>
  </si>
  <si>
    <t>Average PPFD (4ftx4ft at 18in): 845 μmol m-2s-1 // Dimming capability // full spectrum (including UV and Far red) // L90:36000</t>
  </si>
  <si>
    <t>Average PPFD (4ftx4ft at 18in): 525 μmol m-2s-1 // Dimming capability // full spectrum (including UV and Far red) // L90:36000</t>
  </si>
  <si>
    <t>LED 240-R</t>
  </si>
  <si>
    <t xml:space="preserve">Average PPFD (3ftx3ft at 18in): 215 μmol m-2s-1 </t>
  </si>
  <si>
    <t>https://eyehortilux.com/</t>
  </si>
  <si>
    <t>service@eyehortilux.com</t>
  </si>
  <si>
    <t>G2V Optics</t>
  </si>
  <si>
    <t>perihelion TM</t>
  </si>
  <si>
    <t>https://g2voptics.com/products/commercial-led-grow-lights/</t>
  </si>
  <si>
    <t>L100:50000 // PPFD (16 sq ft /1,5m2): 1278 μmol/m2/s // Dimming (0-10 V or pulse-width modulation, dim-to-off) // Full spectrum (7 LED channels) // Eff average 2,7; max 3,2 far-red</t>
  </si>
  <si>
    <t> info@g2voptics.com</t>
  </si>
  <si>
    <t>Horticoled</t>
  </si>
  <si>
    <t>Horticultural LED lighting XMAX 4 V4</t>
  </si>
  <si>
    <t>Top lighting ( COB panel)</t>
  </si>
  <si>
    <t>*no specific data sheets</t>
  </si>
  <si>
    <t>Humboldt Lighting</t>
  </si>
  <si>
    <t>https://humboldtlighting.com/shop-2/?categories=2&amp;sub-categories=12</t>
  </si>
  <si>
    <t>CIRRUS REFLEX V BAR LIGHT</t>
  </si>
  <si>
    <t>heavy blue spectrum</t>
  </si>
  <si>
    <t>CIRRUS REFLEX UVB LED GROW LIGHT</t>
  </si>
  <si>
    <t>CIRRUS REFLEX F BAR LIGHT</t>
  </si>
  <si>
    <t>heavy red spectrum</t>
  </si>
  <si>
    <t>UV</t>
  </si>
  <si>
    <t>CIRRUS 1K LED GROW LIGHT</t>
  </si>
  <si>
    <t>CIRRUS DUO LED CLONE STICK</t>
  </si>
  <si>
    <t>info@humboldtlighting.com</t>
  </si>
  <si>
    <t>Lush Lighting</t>
  </si>
  <si>
    <t>Dominator 2x XL</t>
  </si>
  <si>
    <t>PPFD (at 24''): 1200 // Vegetation &amp; Flowering Stages</t>
  </si>
  <si>
    <t>Dominator 2x </t>
  </si>
  <si>
    <t>PPFD (at 24''): 900 // Vegetation &amp; Flowering Stages</t>
  </si>
  <si>
    <t>Lumenator 2x</t>
  </si>
  <si>
    <t>Top lighting (linear traditional panel)</t>
  </si>
  <si>
    <t>PPFD (at 24''): 700 // Vegetation &amp; Flowering Stages</t>
  </si>
  <si>
    <t>Dominator XL</t>
  </si>
  <si>
    <t>PPFD (at 24''): 650 // Vegetation &amp; Flowering Stages</t>
  </si>
  <si>
    <t>Dominator</t>
  </si>
  <si>
    <t>PPFD (at 24''): 480 // Vegetation &amp; Flowering Stages</t>
  </si>
  <si>
    <t>Lumenator</t>
  </si>
  <si>
    <t>PPFD (at 24''): 190 // Vegetation &amp; Flowering Stages</t>
  </si>
  <si>
    <t>https://lushledlighting.com/product-category/vegetation-flowering-grow-lights/</t>
  </si>
  <si>
    <t>Customerservice@LushLEDLighting.com</t>
  </si>
  <si>
    <t>Nichia</t>
  </si>
  <si>
    <t>Optex Lighting</t>
  </si>
  <si>
    <t>330W Toplighting Fixture</t>
  </si>
  <si>
    <t>PPF up to 1000</t>
  </si>
  <si>
    <t>96W Interlighting Fixture</t>
  </si>
  <si>
    <t>https://www.optexlighting.com/</t>
  </si>
  <si>
    <t>https://www.optexlighting.com/contact</t>
  </si>
  <si>
    <t>https://www.uot-toshibalighting.eu/index.php?action=products_list&amp;fid=251&amp;cid=263</t>
  </si>
  <si>
    <t>A60 Growing light Bulb</t>
  </si>
  <si>
    <t>L70:15000</t>
  </si>
  <si>
    <t>Grow Light BR30 Bulb</t>
  </si>
  <si>
    <t>2ft Grow Light Dual</t>
  </si>
  <si>
    <t>Incotex Electronic group</t>
  </si>
  <si>
    <t>5 spectral variants</t>
  </si>
  <si>
    <t>PHYTO LED luminaire 70W</t>
  </si>
  <si>
    <t>PHYTO LED luminaire 93W</t>
  </si>
  <si>
    <t>PHYTO LED luminaire 118W</t>
  </si>
  <si>
    <t>PHYTO LED luminaire 140W</t>
  </si>
  <si>
    <t>PHYTO LED luminaire 186W</t>
  </si>
  <si>
    <t>PHYTO LED luminaire 235W</t>
  </si>
  <si>
    <t>PHYTO LED luminaire 280W</t>
  </si>
  <si>
    <t>PHYTO LED luminaire 370W</t>
  </si>
  <si>
    <t>PHYTO LED luminaire 470W</t>
  </si>
  <si>
    <t>Full-Spectrum Phyto LED luminaire 100W</t>
  </si>
  <si>
    <t>Full-Spectrum Phyto LED luminaire 150W</t>
  </si>
  <si>
    <t>Full-Spectrum Phyto LED luminaire 200W</t>
  </si>
  <si>
    <t>Full-Spectrum Phyto LED luminaire 250W</t>
  </si>
  <si>
    <t>4 spectral variants</t>
  </si>
  <si>
    <t>PHYTO LED luminaire 35W</t>
  </si>
  <si>
    <t xml:space="preserve">Top lighting and interlighting </t>
  </si>
  <si>
    <t xml:space="preserve">1 spectral option </t>
  </si>
  <si>
    <t>PHYTO LED luminaire 45W</t>
  </si>
  <si>
    <t>https://www.incotex.com/en/catalog/led-light/horticultural-led-lighting/</t>
  </si>
  <si>
    <t> pdp@incotex.ru</t>
  </si>
  <si>
    <t>SVT-RND-FITO-M-96W</t>
  </si>
  <si>
    <t>SVT-RND-FITO-M-61W</t>
  </si>
  <si>
    <t>SVT</t>
  </si>
  <si>
    <t>SVT-RND-FITO-M-48W</t>
  </si>
  <si>
    <t>SVT-RND-FITO-M-32W</t>
  </si>
  <si>
    <t>https://gcsvt.ru/svetodiodnyie-svetilniki/fito-dlya-rasteniy-svetodiodnye-svetilniki/</t>
  </si>
  <si>
    <t>info@gcsvt.ru</t>
  </si>
  <si>
    <t>rdm-LED</t>
  </si>
  <si>
    <t>Фитосветильник RDM-ПОБЕДА Н200 с линзой</t>
  </si>
  <si>
    <t>Фитосветильник RDM-ПОБЕДА Н150 с линзой</t>
  </si>
  <si>
    <t>Фитосветильник RDM-ПОБЕДА Н100 с линзой</t>
  </si>
  <si>
    <t>Фитосветильник RDM-ПОБЕДА Н50 с линзой</t>
  </si>
  <si>
    <t>https://rdm-led.ru/collection/fitosvetilniki</t>
  </si>
  <si>
    <t>2434402@mail.ru</t>
  </si>
  <si>
    <t>http://xn--80aaaasc7bdg4aona6l3b.xn--p1ai/index.php?route=product/category&amp;path=61</t>
  </si>
  <si>
    <t>Агрономия XXI века [Agronomy XXI century]</t>
  </si>
  <si>
    <t>Светильник для растений в оранжереях "Зосма" 63Вт</t>
  </si>
  <si>
    <t>*Many lamps without no many info.Consider?</t>
  </si>
  <si>
    <t>Optogan</t>
  </si>
  <si>
    <t>OPTOLUX-SPACE-AGRO</t>
  </si>
  <si>
    <t>http://www.optogan.ru/products/led_lamps/special_lightning/optolyuksspeysagro/</t>
  </si>
  <si>
    <t>FitoLed</t>
  </si>
  <si>
    <t>LED PHITO LIGHT FITOLED 20 (BIKOLOR)</t>
  </si>
  <si>
    <t>Spectrum BR 1: 4</t>
  </si>
  <si>
    <t>LED PHITO LIGHT FITOLED 26 (BIKOLOR)</t>
  </si>
  <si>
    <t>LED PHITO LIGHT FITOLED 36 (BIKOLOR) </t>
  </si>
  <si>
    <t>LED PHITO LIGHT FITOLED 38 (BIKOLOR) </t>
  </si>
  <si>
    <t>LED PHYTOR LIGHT FITOLED 40 (BIKOLOR) </t>
  </si>
  <si>
    <t>LED PHITOSLIGHT FITOLED 52 (BIKOLOR) </t>
  </si>
  <si>
    <t>LED PHITOSLIGHT FITOLED 72 (BIKOLOR) </t>
  </si>
  <si>
    <t>LED PHITO LIGHT FITOLED 76 (BIKOLOR)</t>
  </si>
  <si>
    <t>LED PHITO LIGHT FITOLED 80 (BIKOLOR)</t>
  </si>
  <si>
    <t>LED PHITOSLIGHT FITOLED PROFI 80 (BIKOLOR)</t>
  </si>
  <si>
    <t>LED PHITOSLIGHT FITOLED PROFI 140 (BIKOLOR)</t>
  </si>
  <si>
    <t>LED PHITOSLIGHT FITOLED PROFI 210 (BIKOLOR)</t>
  </si>
  <si>
    <t>LED PHITO LUMINAIRY FITOLED 25 COMBO (FULL SPECTRUM) </t>
  </si>
  <si>
    <t>LED PHITO LUMINAIRY FITOLED 37 COMBO (FULL SPECTRUM) </t>
  </si>
  <si>
    <t>Spectrum BR 1: 5</t>
  </si>
  <si>
    <t>LED PHITO LUMINAIRY FITOLED 55 COMBO (FULL SPECTRUM) </t>
  </si>
  <si>
    <t>LED PHITOSLIGHT FITOLED 74 COMBO (FULL-SPECTRAL) </t>
  </si>
  <si>
    <t>LED PHITO LUMINAIRY FITOLED PROFI 75 COMBO (FULL SPECTRUM) </t>
  </si>
  <si>
    <t>LED PHITOSLIGHT LIGHT FITOLED 85 COMBO (FULL SPECTRUM) </t>
  </si>
  <si>
    <t>LED PHITOSLIGHT FITOLED PROFI 100 COMBO (FULL SPECTRAL) </t>
  </si>
  <si>
    <t>LED FITOLED PROFI 135 COMBO LED (FULL-SPECTRAL)</t>
  </si>
  <si>
    <t>LED PHITO LIGHT FITOLED PROFI 145 COMBO (FULL SPECTRAL)</t>
  </si>
  <si>
    <t>LED PHITOSLIGHT FITOLED PROFI 212 COMBO (FULL SPECTRUM) </t>
  </si>
  <si>
    <t>LED PHITO LIGHT FITOLED 28 ECO RED (FULL-SPECTRUM "LUMINOPHOR") </t>
  </si>
  <si>
    <t>LED PHITOSLIGHT FITOLED 28 ECO BLUE (FULL-SPECTRUM "LUMINOPHOR")</t>
  </si>
  <si>
    <t>LED FITOLED 35 PHY LIGHT LIGHT EFFICIENCY</t>
  </si>
  <si>
    <t>LED PHITO LIGHT FITOLED 35 ECO BLUE (FULL-SPECTRUM "LUMINOPHOR") </t>
  </si>
  <si>
    <t>LED PHITO LIGHT FITOLED 56 ECO RED (FULL-SPECTRUM "LUMINOPHOR")</t>
  </si>
  <si>
    <t>LED PHITOSLIGHT FITOLED 56 ECO BLUE (FULL-SPECTRUM "LUMINOPHOR")</t>
  </si>
  <si>
    <t>LED PHITOSLIGHT FITOLED 70 ECO BLUE (FULL-SPECTRUM "LUMINOPHOR")</t>
  </si>
  <si>
    <t>https://ledstorm.ua/osveshenie/fitoosveschenie/fitosvetilniki/</t>
  </si>
  <si>
    <t>info@ledstorm.ua</t>
  </si>
  <si>
    <t>Ledstorm cambiar por VENOM</t>
  </si>
  <si>
    <t>Фитосветильник для теплиц</t>
  </si>
  <si>
    <t>Светильник для растений в оранжереях "Зосма" 63Вт (livestock lamp probably)</t>
  </si>
  <si>
    <t>CBETO3AP</t>
  </si>
  <si>
    <t>https://svetozar-led.ru/catalog/agrar/</t>
  </si>
  <si>
    <t>info@td-svetozar.ru</t>
  </si>
  <si>
    <t xml:space="preserve">SVS Lighting </t>
  </si>
  <si>
    <t>DPP12-100-93-250 324x388 FITO</t>
  </si>
  <si>
    <t> DPP12-100-143-250 324x388 FITO</t>
  </si>
  <si>
    <t>DPP12-100-196-250 324x388 FITO</t>
  </si>
  <si>
    <t>DPP12-100-93-260 324x388 FITO</t>
  </si>
  <si>
    <t> DPP12-100-143-260 324x388 FITO</t>
  </si>
  <si>
    <t>DPP12-100-196-260 324x388 FITO</t>
  </si>
  <si>
    <t xml:space="preserve">L80:60000 // Efficacy wrote: 9,7 µmol / J (seems to high)	</t>
  </si>
  <si>
    <t xml:space="preserve">L80:60000 // Efficacy wrote: 8,9 µmol / J (seems to high)	</t>
  </si>
  <si>
    <t xml:space="preserve">L80:60000 // Efficacy wrote: 8,5 µmol / J (seems to high)	</t>
  </si>
  <si>
    <t>https://svs-lighting.by/fitosvetilniki-5nff</t>
  </si>
  <si>
    <t>info@svs-lighting.by  </t>
  </si>
  <si>
    <t>Varton</t>
  </si>
  <si>
    <t>Iron PHYTO 0.9m</t>
  </si>
  <si>
    <t>Iron PHYTO 1.2m</t>
  </si>
  <si>
    <t>Iron PHYTO 1.5m</t>
  </si>
  <si>
    <t>Olymp PHYTO 45W</t>
  </si>
  <si>
    <t>Olymp PHYTO Premium 45W</t>
  </si>
  <si>
    <t>Olymp PHYTO 65W</t>
  </si>
  <si>
    <t>Olymp PHYTO 90W</t>
  </si>
  <si>
    <t>Olymp PHYTO Premium 65W</t>
  </si>
  <si>
    <t>Olymp PHYTO Premium 100W</t>
  </si>
  <si>
    <t>Olymp PHYTO 110W</t>
  </si>
  <si>
    <t>Olymp PHYTO 130W</t>
  </si>
  <si>
    <t>Olymp PHYTO Premium 125W</t>
  </si>
  <si>
    <t>Olymp PHYTO Premium 150W</t>
  </si>
  <si>
    <t>Monochromatic red and blue LED</t>
  </si>
  <si>
    <t>For 90º angle of dispersion // Monochromatic red and blue LED</t>
  </si>
  <si>
    <t>For 90º angle of dispersion // Full spectrum</t>
  </si>
  <si>
    <t>https://www.varton.ru/upload/iblock/8e2/8e21a3463657780935297e4988f5fafd.pdf</t>
  </si>
  <si>
    <t>https://www.varton.ru/products/fito_svetilniki_phyto/</t>
  </si>
  <si>
    <t>info@varton.ru</t>
  </si>
  <si>
    <t>Светлый Город [Svetly Gorod]</t>
  </si>
  <si>
    <t>LED phyto-lamp LC 40-FITO</t>
  </si>
  <si>
    <t>LED phyto-lamp LC 80-FITO</t>
  </si>
  <si>
    <t>LED phyto-lamp LC 120-FITO</t>
  </si>
  <si>
    <t>LED phyto-lamp LC 160-FITO</t>
  </si>
  <si>
    <t>https://lcsvet.ru/catalog/svetodiodnye-svetilniki/fito-osveschenie/</t>
  </si>
  <si>
    <t>zakaz@lcsvet.ru</t>
  </si>
  <si>
    <t>Geniled</t>
  </si>
  <si>
    <t>L70:50000</t>
  </si>
  <si>
    <t>LED Phyto-Lighting Element Agro 40W</t>
  </si>
  <si>
    <t>LED Phyto-Lighting Element Agro 60W</t>
  </si>
  <si>
    <t>LED Phyto-Lighting Element Agro 70W</t>
  </si>
  <si>
    <t>LED Phyto-Lighting Element Agro 80W</t>
  </si>
  <si>
    <t>LED Phyto-Lighting Element Agro 120W</t>
  </si>
  <si>
    <t>LED Phyto-Lighting Element Agro 140W</t>
  </si>
  <si>
    <t>https://geniled.ru/collection/Fitoosveshchenie/</t>
  </si>
  <si>
    <t>info@geniled.ru</t>
  </si>
  <si>
    <t>Jazzway</t>
  </si>
  <si>
    <t>PPG T8i-1200 Agro 15w</t>
  </si>
  <si>
    <t>ratio of red and blue spectrum 5: 1</t>
  </si>
  <si>
    <t>PPG T8i-1500 Agro 18w</t>
  </si>
  <si>
    <t>PPG T8i-900 Agro 12w</t>
  </si>
  <si>
    <t>PPG T5i-1200 Agro White 15W</t>
  </si>
  <si>
    <t xml:space="preserve">PPG T5i-600 Agro White 8W </t>
  </si>
  <si>
    <t xml:space="preserve">PPG T5i-900 Agro White 12W </t>
  </si>
  <si>
    <t>PPG T8i-600 Agro 8w</t>
  </si>
  <si>
    <t xml:space="preserve">PPG T5i-900 Agro 12w </t>
  </si>
  <si>
    <t xml:space="preserve">PPG-WP 1200 / L Agro 36w </t>
  </si>
  <si>
    <t xml:space="preserve">PPG T5i-1200 Agro 15w </t>
  </si>
  <si>
    <t>Red 650 nm, blue 450 nm</t>
  </si>
  <si>
    <t>https://jazz-way.com/catalog/svetilniki-spetsialnogo-naznacheniya/?iblock_id=21</t>
  </si>
  <si>
    <t>https://jazz-way.com/zadat-vopros/</t>
  </si>
  <si>
    <t>Komled</t>
  </si>
  <si>
    <t>OPTIMA-F</t>
  </si>
  <si>
    <t>LINE-F</t>
  </si>
  <si>
    <t>info@komled.com</t>
  </si>
  <si>
    <t>http://komled.com/index.php/teplichnoe-osveshchenie</t>
  </si>
  <si>
    <t>*Not enough specific info found</t>
  </si>
  <si>
    <t>Venom</t>
  </si>
  <si>
    <t>https://venom.ua/osveshenie/fito-osveshhenie/?page=3</t>
  </si>
  <si>
    <t>info@venom.ua</t>
  </si>
  <si>
    <t>Würth Elektronik </t>
  </si>
  <si>
    <t>Cosmel electronics</t>
  </si>
  <si>
    <t>http://www.cosmel.com.ar/categoria/iluminacion-indoor/horticultura/</t>
  </si>
  <si>
    <t>Luminaria A Leds Amplio Espectro Para Horticultura De 100W modelo HORTIC-100</t>
  </si>
  <si>
    <t>Luminaria A Leds Amplio Espectro Para Horticultura De 300W modelo HORTIC-300</t>
  </si>
  <si>
    <t>pedidos@cosmel.com.ar</t>
  </si>
  <si>
    <t>GENESIS H 100W</t>
  </si>
  <si>
    <t>Growthled [NutriLED]</t>
  </si>
  <si>
    <t>GENESIS H 200W</t>
  </si>
  <si>
    <t>GENESIS H 300W</t>
  </si>
  <si>
    <t>HORTICKWASH</t>
  </si>
  <si>
    <t>https://growthled.com.ar/luminaria-cultivos/</t>
  </si>
  <si>
    <t>https://www.nutriled.com.ar/shop</t>
  </si>
  <si>
    <t>info@growthled.com.ar</t>
  </si>
  <si>
    <t>Powergrow</t>
  </si>
  <si>
    <t>https://powergrow.cl/</t>
  </si>
  <si>
    <t xml:space="preserve">Titan 2 COB </t>
  </si>
  <si>
    <t xml:space="preserve">TITAN 4 COB </t>
  </si>
  <si>
    <t>TITAN READY 2 CREE</t>
  </si>
  <si>
    <t>PPFD: 1400 µMoles/m2/s at 30 cm // Full spectrum</t>
  </si>
  <si>
    <t>PPFD: 2400 µMoles/m2/s at 30 cm // Full spectrum</t>
  </si>
  <si>
    <t>PPFD: 2950 µMoles/m2/s at 30 cm // Full spectrum // Dimming</t>
  </si>
  <si>
    <t>TITAN 6 CXB COB CREE </t>
  </si>
  <si>
    <t>TITAN READY 3 CREE</t>
  </si>
  <si>
    <t>TITAN 10 OSRAM CREE LED</t>
  </si>
  <si>
    <t>Dimming // 10 wavebands</t>
  </si>
  <si>
    <t>TITAN 6 COB</t>
  </si>
  <si>
    <t>PPFD: 2600 µMoles/m2/s at 30 cm // Full spectrum</t>
  </si>
  <si>
    <t>PPFD: 3338 µMoles/m2/s  // Dimming // 7 wavebands</t>
  </si>
  <si>
    <t xml:space="preserve">PPFD: 3000 µMoles/m2/s  // Extreme flowering </t>
  </si>
  <si>
    <t>Titan 8 COB</t>
  </si>
  <si>
    <t>TITAN 9 CXB COB CREE LED</t>
  </si>
  <si>
    <t>PPFD: 3338 µMoles/m2/s  // 8 wavebands</t>
  </si>
  <si>
    <t>Titan Ready 6 CREE</t>
  </si>
  <si>
    <t>PPFD: 3450 µMoles/m2/s  // 10 wavebands // Dimming</t>
  </si>
  <si>
    <t>info@powergrow.cl</t>
  </si>
  <si>
    <t>Delight</t>
  </si>
  <si>
    <t>https://delightchile.cl/content/14-productos-delight</t>
  </si>
  <si>
    <t>Apollo Evolution 4</t>
  </si>
  <si>
    <t>Apollo Evolution 6</t>
  </si>
  <si>
    <t>Apollo Evolution 9</t>
  </si>
  <si>
    <t>Apollo Evolution 16</t>
  </si>
  <si>
    <t>Apollo Evolution 16+</t>
  </si>
  <si>
    <t>PPFD: 626 µMoles/m2/s at 30 cm // Growth; full spectrum; flowering</t>
  </si>
  <si>
    <t>PPFD: 630 µMoles/m2/s at 50 cm // Growth; full spectrum; flowering</t>
  </si>
  <si>
    <t>PPFD: 700 µMoles/m2/s at 70 cm // Growth; full spectrum; flowering</t>
  </si>
  <si>
    <t>PPFD: 650 µMoles/m2/s at 50 cm // Growth; full spectrum; flowering</t>
  </si>
  <si>
    <t>PPFD: 972 µMoles/m2/s at 65 cm // Growth; full spectrum; flowering</t>
  </si>
  <si>
    <t>Spectra Slim 200W</t>
  </si>
  <si>
    <t>Spectra Black - 95 Watts</t>
  </si>
  <si>
    <t>PPFD: 542 µMoles/m2/s at 40 cm // full spectrum</t>
  </si>
  <si>
    <t>PPFD: 765 µMoles/m2/s at 35 cm // full spectrum</t>
  </si>
  <si>
    <t>Spectra White - 165 Watts</t>
  </si>
  <si>
    <t>PPFD: 705 µMoles/m2/s at 40 cm // full spectrum</t>
  </si>
  <si>
    <t>ventas@delightchile.cl</t>
  </si>
  <si>
    <t>Piranha</t>
  </si>
  <si>
    <t>LED Piranha Tesla T90W</t>
  </si>
  <si>
    <t>LED Piranha Tesla T180W</t>
  </si>
  <si>
    <t xml:space="preserve">Full spectrum // PPFD (for 90º at 30cm): 185 µMoles/m2/s </t>
  </si>
  <si>
    <t>LED Piranha Tesla T360W</t>
  </si>
  <si>
    <t xml:space="preserve">Full spectrum // PPFD (for 90º at 30cm): 200 µMoles/m2/s </t>
  </si>
  <si>
    <t>LED Piranha Tesla T540W</t>
  </si>
  <si>
    <t xml:space="preserve">Full spectrum // PPFD (for 90º at 30cm): 215 µMoles/m2/s </t>
  </si>
  <si>
    <t>LED Piranha Tesla T810W</t>
  </si>
  <si>
    <t xml:space="preserve">Full spectrum // PPFD (for 90º at 30cm): 230 µMoles/m2/s </t>
  </si>
  <si>
    <t>LED Piranha Tesla T1440W</t>
  </si>
  <si>
    <t xml:space="preserve">Full spectrum // PPFD (for 90º at 30cm): 280 µMoles/m2/s </t>
  </si>
  <si>
    <t>https://www.piranha.cl/20/iluminacion-led-tesla</t>
  </si>
  <si>
    <t>https://www.piranha.cl/contactanos</t>
  </si>
  <si>
    <t>Blackcob</t>
  </si>
  <si>
    <t>BLACKCOB F160</t>
  </si>
  <si>
    <t>BLACKCOB F240</t>
  </si>
  <si>
    <t>Top lighting (2 AutoCOB)</t>
  </si>
  <si>
    <t>BLACKCOB F320</t>
  </si>
  <si>
    <t>BLACKCOB F600</t>
  </si>
  <si>
    <t>Top lighting (4 AutoCOB)</t>
  </si>
  <si>
    <t>BLACKCOB S150</t>
  </si>
  <si>
    <t>BLACKCOB S240</t>
  </si>
  <si>
    <t>BLACKCOB S100</t>
  </si>
  <si>
    <t>BLACKCOB F100</t>
  </si>
  <si>
    <t>https://www.blackcob.cl/iluminacion</t>
  </si>
  <si>
    <t>contacto@blackcob.cl</t>
  </si>
  <si>
    <t>Growtech</t>
  </si>
  <si>
    <t>GT ADV 180W</t>
  </si>
  <si>
    <t>PPFD (at 50cm): 415 μmol m-2s-1 // full spectrum</t>
  </si>
  <si>
    <t>GT ADV. 130W</t>
  </si>
  <si>
    <t>PPFD (at 50cm): 300 μmol m-2s-1 // full spectrum</t>
  </si>
  <si>
    <t>GT ADV. 90W</t>
  </si>
  <si>
    <t>PPFD (at 50cm): 200 μmol m-2s-1 // full spectrum</t>
  </si>
  <si>
    <t>Led 90w full spectrum</t>
  </si>
  <si>
    <t>L90: 50000 // full spectrum</t>
  </si>
  <si>
    <t>Panel 300w full spectrum</t>
  </si>
  <si>
    <t>L90: 20000 // full spectrum</t>
  </si>
  <si>
    <t>Panel led 200w full spectrum</t>
  </si>
  <si>
    <t>Panel led 400w full spectrum</t>
  </si>
  <si>
    <t>L90: 20000 // full spectrum //no more info of PPFD</t>
  </si>
  <si>
    <t>https://growtech.com.ar/nuestros-productos/</t>
  </si>
  <si>
    <t>growtechargentina@gmail.com</t>
  </si>
  <si>
    <t xml:space="preserve">Mars </t>
  </si>
  <si>
    <t>https://www.mars.com.ar/</t>
  </si>
  <si>
    <t>Orbiter Grow SL</t>
  </si>
  <si>
    <t>SunFlash 225</t>
  </si>
  <si>
    <t xml:space="preserve">LM80: 50000 // 9530 lumens // full spectrum // PPFD (at 15cm): 1000 μmol m-2s-1 </t>
  </si>
  <si>
    <t>PPFD (at 30cm): 618 μmol m-2s-1 //  LM80: 50000</t>
  </si>
  <si>
    <t>SunFlash 659</t>
  </si>
  <si>
    <t>PPFD (at 30cm): 870 μmol m-2s-1 //  LM80: 50000</t>
  </si>
  <si>
    <t> info@mars.com.ar</t>
  </si>
  <si>
    <t>Ledech</t>
  </si>
  <si>
    <t>https://ledech.com.ar/#productos</t>
  </si>
  <si>
    <t>E60 200W-s</t>
  </si>
  <si>
    <t>E120 450W-s</t>
  </si>
  <si>
    <t>info@ledech.com.ar</t>
  </si>
  <si>
    <t>GS Iluminaciones</t>
  </si>
  <si>
    <t>MASTER LED MX200</t>
  </si>
  <si>
    <t>MASTER LED MX50</t>
  </si>
  <si>
    <t>MASTER LED MX300</t>
  </si>
  <si>
    <t>PPFD (peak at 50cm):605 μmol m-2s-1 // full spectrum</t>
  </si>
  <si>
    <t>PPFD (peak at 50cm):145 μmol m-2s-1 // full spectrum</t>
  </si>
  <si>
    <t>MASTER LED MX150</t>
  </si>
  <si>
    <t>PPFD (peak at 50cm):340 μmol m-2s-1 // full spectrum</t>
  </si>
  <si>
    <t>https://www.gsiluminaciones.com.ar/</t>
  </si>
  <si>
    <t>info@gsiluminaciones.com.ar</t>
  </si>
  <si>
    <t>Venasol</t>
  </si>
  <si>
    <t>P02 spectrum promoting vegetative growing</t>
  </si>
  <si>
    <t> luminaria led AGRO-B [AGB-075N-02A]</t>
  </si>
  <si>
    <t> luminaria led AGRO-B [AGB-100N-02A]</t>
  </si>
  <si>
    <t> luminaria led AGRO-B [AGB-150N-02A]</t>
  </si>
  <si>
    <t>campana LED AGRO-C [AGC-200T-02x]</t>
  </si>
  <si>
    <t>campana LED AGRO-C [AGC-300T-02x]</t>
  </si>
  <si>
    <t>3 spectral variants: P02, P27, P40 // Dimmable</t>
  </si>
  <si>
    <t>proyector LED CULTIVO AGRO-K [AGK-600T-17A]</t>
  </si>
  <si>
    <t>PPFD (peak at 1m): 448 μMol/m²/s // P17 Spectrum // Dimmable //Efficacy up to 2,3 (2-2,3)</t>
  </si>
  <si>
    <t>AGRO-M [AGM-200T-71A]</t>
  </si>
  <si>
    <t>AGRO-M [AGM-360T-11A]</t>
  </si>
  <si>
    <t>AGRO-M [AGM-400T-07A]</t>
  </si>
  <si>
    <t>AGRO-M [AGM-720T-11A]</t>
  </si>
  <si>
    <t>AGRO-M [AGM-800T-07A]</t>
  </si>
  <si>
    <t>Spectrum P71 // Dimmable</t>
  </si>
  <si>
    <t>Spectrum P11 // Dimmable</t>
  </si>
  <si>
    <t>Spectrum P07 // Dimmable</t>
  </si>
  <si>
    <t>AGRO-T [AGT-009N-11A]</t>
  </si>
  <si>
    <t>AGRO-T [AGT-015N-11A]</t>
  </si>
  <si>
    <t>AGRO-T [AGT-015N-24A]</t>
  </si>
  <si>
    <t>AGRO-T [AGT-022N-11A]</t>
  </si>
  <si>
    <t>AGRO-T [AGT-022N-24A]</t>
  </si>
  <si>
    <t>AGRO-T [AGT-030N-11A]</t>
  </si>
  <si>
    <t>AGRO-T [AGT-030N-24A]</t>
  </si>
  <si>
    <t>Spectrum P11</t>
  </si>
  <si>
    <t>Spectrum P24</t>
  </si>
  <si>
    <t>AGRO-V [AGV-040N-20A]</t>
  </si>
  <si>
    <t>AGRO-V [AGV-040N-54A]</t>
  </si>
  <si>
    <t>Interlighting ; intercanopy</t>
  </si>
  <si>
    <t>Spectrum P20</t>
  </si>
  <si>
    <t>Spectrum P54</t>
  </si>
  <si>
    <t>AGRO-L [AGL-200T-18A]</t>
  </si>
  <si>
    <t>AGRO-L [AGL-200T-11A]</t>
  </si>
  <si>
    <t>Spectrum P18 // Dimmable</t>
  </si>
  <si>
    <t>AGRO-O [AGO-600T-17A]</t>
  </si>
  <si>
    <t>AGRO-O [AGO-600T-34A]</t>
  </si>
  <si>
    <t>Spectrum P17 // Dimmable // Efficacy (2-2,3)</t>
  </si>
  <si>
    <t>Spectrum P34 // Dimmable  // Efficacy (2-2,3)</t>
  </si>
  <si>
    <t>AGRO-E [AGE-600T-71A]</t>
  </si>
  <si>
    <t>AGRO-E [AGE-800T-71A]</t>
  </si>
  <si>
    <t>Spectrum P71 // Dimmable // Efficacy (2-2,5)</t>
  </si>
  <si>
    <t>https://venalsol.com/es/iluminacion-led-cultivo</t>
  </si>
  <si>
    <t>info@venalsol.com</t>
  </si>
  <si>
    <t>BioLED Lighting</t>
  </si>
  <si>
    <t>https://www.bioledlighting.com/products/</t>
  </si>
  <si>
    <t>PASTEUR UV LED LIGHT</t>
  </si>
  <si>
    <t>CURIE LED GROW LIGHT</t>
  </si>
  <si>
    <t>DARWIN LED GROW LIGHT</t>
  </si>
  <si>
    <t>Top lighting (modular square panel)</t>
  </si>
  <si>
    <t>Available in 300 and 600w // Efficacy up to 2,1</t>
  </si>
  <si>
    <t>FARADAY LED GROW LIGHT – MASTER</t>
  </si>
  <si>
    <t>*Not many info and no data sheets. Consider??</t>
  </si>
  <si>
    <t>web@bioledlighting.com</t>
  </si>
  <si>
    <t>Growgenetics</t>
  </si>
  <si>
    <t>Panel Led Thunder Light 8 Extra Lumen</t>
  </si>
  <si>
    <t>Panel Led Thunder Light 6 Extra Lumen</t>
  </si>
  <si>
    <t>Panel Led Thunder Light 4 Extra Lumen</t>
  </si>
  <si>
    <t>https://growgenetics.com/producto/led/</t>
  </si>
  <si>
    <t>https://growgenetics.com/contacto/</t>
  </si>
  <si>
    <t>*Not many info and no data sheets (just cannabis). Consider??</t>
  </si>
  <si>
    <t>Secom</t>
  </si>
  <si>
    <t>HORTICULTURE PROTEK LED 50W HTC</t>
  </si>
  <si>
    <t>HORTICULTURE PROTEK LED 50W HTCW</t>
  </si>
  <si>
    <t>HORTICULTURE PROTEK Q2 LED 100W HTC</t>
  </si>
  <si>
    <t>HORTICULTURE PROTEK Q2 LED 100W HTCW</t>
  </si>
  <si>
    <t>HORTICULTURE PROTEK Q2 LED 200W HTC</t>
  </si>
  <si>
    <t>HORTICULTURE PROTEK Q2 LED 200W HTCW</t>
  </si>
  <si>
    <t>LED HTC Spectrum</t>
  </si>
  <si>
    <t>LED HTCW Spectrum</t>
  </si>
  <si>
    <t>http://www.secom.es/product-category/sistemas-iluminacion-especial/</t>
  </si>
  <si>
    <t>KROP LINEAR C 65W</t>
  </si>
  <si>
    <t>KROP LINEAR C  100W</t>
  </si>
  <si>
    <t>KROP LINEAR C-PLUS 65W</t>
  </si>
  <si>
    <t>KROP LINEAR C-PLUS 100W</t>
  </si>
  <si>
    <t>Vegetative dense spectrum</t>
  </si>
  <si>
    <t>KROP LINEAR F 65W</t>
  </si>
  <si>
    <t>KROP LINEAR F 100W</t>
  </si>
  <si>
    <t>Vegetative &amp; Flowering spectrum</t>
  </si>
  <si>
    <t>KROP LINEAR F-PLUS 65W</t>
  </si>
  <si>
    <t>KROP LINEAR F-PLUS 100W</t>
  </si>
  <si>
    <t>Vegetative &amp; Flowering dense spectrum</t>
  </si>
  <si>
    <t>KROP C 1000mm 130W</t>
  </si>
  <si>
    <t>KROP C 1000mm 195W</t>
  </si>
  <si>
    <t>KROP C 1000mm 260W</t>
  </si>
  <si>
    <t>KROP C 1000mm 325W</t>
  </si>
  <si>
    <t>KROP C-PLUS 1000mm 130W</t>
  </si>
  <si>
    <t>KROP C-PLUS 1000mm 195W</t>
  </si>
  <si>
    <t>KROP C-PLUS 1000mm 260W</t>
  </si>
  <si>
    <t>KROP C-PLUS 1000mm 325W</t>
  </si>
  <si>
    <t>KROP F 1000mm 130W</t>
  </si>
  <si>
    <t>KROP F 1000mm 195W</t>
  </si>
  <si>
    <t>KROP F 1000mm 260W</t>
  </si>
  <si>
    <t>KROP F 1000mm 325W</t>
  </si>
  <si>
    <t>Top lighting (5 linear modules, spider style)</t>
  </si>
  <si>
    <t>KROP F-PLUS 1000mm 130W</t>
  </si>
  <si>
    <t>KROP F-PLUS 1000mm 195W</t>
  </si>
  <si>
    <t>KROP F-PLUS 1000mm 260W</t>
  </si>
  <si>
    <t>KROP F-PLUS 1000mm 325W</t>
  </si>
  <si>
    <t>KROP C 1500mm 200W</t>
  </si>
  <si>
    <t>KROP C 1500mm 300W</t>
  </si>
  <si>
    <t>KROP C 1500mm 400W</t>
  </si>
  <si>
    <t>KROP C 1500mm 500W</t>
  </si>
  <si>
    <t>KROP C-PLUS 1500mm 200W</t>
  </si>
  <si>
    <t>KROP C-PLUS 1500mm 300W</t>
  </si>
  <si>
    <t>KROP C-PLUS 1500mm 400W</t>
  </si>
  <si>
    <t>KROP C-PLUS 1500mm 500W</t>
  </si>
  <si>
    <t>KROP F 1500mm 200W</t>
  </si>
  <si>
    <t>KROP F 1500mm 300W</t>
  </si>
  <si>
    <t>KROP F 1500mm 400W</t>
  </si>
  <si>
    <t>KROP F 1500mm 500W</t>
  </si>
  <si>
    <t>KROP F-PLUS 1500mm 200W</t>
  </si>
  <si>
    <t>KROP F-PLUS 1500mm 300W</t>
  </si>
  <si>
    <t>KROP F-PLUS 1500mm 400W</t>
  </si>
  <si>
    <t>KROP F-PLUS 1500mm 500W</t>
  </si>
  <si>
    <t>secom@secom.es</t>
  </si>
  <si>
    <t>HorticulturaLED</t>
  </si>
  <si>
    <t>Lámpara LED Cultivo PPFlux135 135W COB CLU048-1812 3120K CRI92</t>
  </si>
  <si>
    <t>Lámpara LED Cultivo PPFHorti135 135W COB Horticultura CLU04H-85/200-PW-01</t>
  </si>
  <si>
    <t>PPFD (at 30cm): 1182 μmol m-2s-1 // Dimming 1-10v (85 a 135w)</t>
  </si>
  <si>
    <t>Lámpara LED Cultivo PPFlux135 135W COB CLU048-1812 4000K CRI90</t>
  </si>
  <si>
    <t>SuperFlux300W</t>
  </si>
  <si>
    <t xml:space="preserve">Top lighting (fixture) </t>
  </si>
  <si>
    <t>Dimming 1-10v (10 a 320w)</t>
  </si>
  <si>
    <t>https://horticulturaled.com/collections/lamparas-led</t>
  </si>
  <si>
    <t>horticulturaled@gmail.com </t>
  </si>
  <si>
    <t>*Specialized in cannabis</t>
  </si>
  <si>
    <t>Grupo Prilux</t>
  </si>
  <si>
    <t>Vera</t>
  </si>
  <si>
    <t>L70:100000 // Up to 226W. 338PPF, 2,0umol/s // 4 spectral variants</t>
  </si>
  <si>
    <t>http://www.grupoprilux.com/productos/01/dossier/tecnico/ds-vera-luminaria-horticultura.pdf</t>
  </si>
  <si>
    <t>marketing@grupoprilux.com </t>
  </si>
  <si>
    <t>Lumilight grow</t>
  </si>
  <si>
    <t>Monster series LCR-260W</t>
  </si>
  <si>
    <t>Monster series LCI-260W 4000K</t>
  </si>
  <si>
    <t>Spectrum of LCR 3500K (full spectrum) //PPFD (at 30cm): 769 μmol m-2s-1</t>
  </si>
  <si>
    <t>Spectrum of LCI 4000K (full spectrum) //PPFD (at 30cm): 660 μmol m-2s-1</t>
  </si>
  <si>
    <t>Monster series LCI-260W 3000K</t>
  </si>
  <si>
    <t>Monster series LCI-260W 2700K</t>
  </si>
  <si>
    <t>Spectrum of LCI 2700K (flowering promoting) //PPFD (at 30cm): 625 μmol m-2s-1</t>
  </si>
  <si>
    <t>Monster series LPW-220W Horticultura</t>
  </si>
  <si>
    <t>Spectrum PW (full spectrum)  //PPFD (at 30cm): 546 μmol m-2s-1</t>
  </si>
  <si>
    <t>Monster series LPRB-220W Horticultura</t>
  </si>
  <si>
    <t>Spectrum PRB (flowering promoting)  //PPFD (at 30cm): 537 μmol m-2s-1</t>
  </si>
  <si>
    <t>Monster series LCI-220W 2700K</t>
  </si>
  <si>
    <t>Spectrum of LCI 2700K (flowering promoting) //PPFD (at 30cm): 598 μmol m-2s-1</t>
  </si>
  <si>
    <t>Monster series LCI-220W 4000K</t>
  </si>
  <si>
    <t>Spectrum of LCI 4000K (full spectrum) //PPFD (at 30cm): 649 μmol m-2s-1</t>
  </si>
  <si>
    <t>Monster series LCI-220W 3000K</t>
  </si>
  <si>
    <t>Spectrum of LCI 3000K (full spectrum) //PPFD (at 30cm): 631 μmol m-2s-1</t>
  </si>
  <si>
    <t>Spectrum of LCI 3000K (full spectrum) //PPFD (at 30cm): 643 μmol m-2s-1</t>
  </si>
  <si>
    <t>Campana LED 55w grow 3000K</t>
  </si>
  <si>
    <t>IP25</t>
  </si>
  <si>
    <t>3000K (full spectrum)</t>
  </si>
  <si>
    <t xml:space="preserve"> 4000K (full spectrum)</t>
  </si>
  <si>
    <t>Campana LED 55w grow 4000K</t>
  </si>
  <si>
    <t>Campana LED 55w horticultura PW</t>
  </si>
  <si>
    <t>PW (full spectrum)</t>
  </si>
  <si>
    <t>Campana LED 55w horticultura PRB</t>
  </si>
  <si>
    <t>PRB</t>
  </si>
  <si>
    <t>Monster series LCR-220W 3590</t>
  </si>
  <si>
    <t>Spectrum of LCI 3500K (full spectrum) //PPFD (at 30cm): 731 μmol m-2s-1</t>
  </si>
  <si>
    <t>https://lumilightgrow.com/led-grow/productos-led-grow/</t>
  </si>
  <si>
    <t>info@lumilightgrow.com</t>
  </si>
  <si>
    <t>Platinum Africa [Grow indoors]</t>
  </si>
  <si>
    <t>Platinum UFO 100W LED Grow Light</t>
  </si>
  <si>
    <t>Platinum Africa ​PA300</t>
  </si>
  <si>
    <t>Platinum Africa ​PA450</t>
  </si>
  <si>
    <t>Platinum Africa ​PA600</t>
  </si>
  <si>
    <t>Platinum Africa ​PA900</t>
  </si>
  <si>
    <t>Top lighting (traditional panel)(linear)</t>
  </si>
  <si>
    <t>Platinum Africa ​PA1200</t>
  </si>
  <si>
    <t>PPFD(at 18'): 1250 μmol m-2s-1 // VEG/FLOWER switch</t>
  </si>
  <si>
    <t>PPFD(at 18'): 1343 μmol m-2s-1 // VEG/FLOWER switch</t>
  </si>
  <si>
    <t>PPFD(at 18'): 1195 μmol m-2s-1 // VEG/FLOWER switch</t>
  </si>
  <si>
    <t>PPFD(at 460mm): 1448 μmol m-2s-1 // VEG/FLOWER switch</t>
  </si>
  <si>
    <t>PPFD(at 460mm): 1186 μmol m-2s-1 // VEG/FLOWER switch</t>
  </si>
  <si>
    <t>https://shop.growindoors.co.za/product-category/led-grow-lights/</t>
  </si>
  <si>
    <t>info@growindoors.co.za</t>
  </si>
  <si>
    <t>https://www.growindoors.co.za/uploads/1/1/2/0/11208189/platinum_africa_specs.jpg</t>
  </si>
  <si>
    <t>Ireland</t>
  </si>
  <si>
    <t xml:space="preserve">LightCann </t>
  </si>
  <si>
    <t>Switzerland</t>
  </si>
  <si>
    <t>http://www.horticoled.com/</t>
  </si>
  <si>
    <t>http://www.horticoled.com/contact-3/</t>
  </si>
  <si>
    <t>UOT-Toshiba</t>
  </si>
  <si>
    <t>Russia</t>
  </si>
  <si>
    <t>https://fitoled.pro/</t>
  </si>
  <si>
    <t>info@fitoled.pro</t>
  </si>
  <si>
    <t>Belarus</t>
  </si>
  <si>
    <t>Cosmel electronica</t>
  </si>
  <si>
    <t>Argentina</t>
  </si>
  <si>
    <t>Chile</t>
  </si>
  <si>
    <t>Elighting</t>
  </si>
  <si>
    <t>https://www.elighting.co.za/horticulturallighting.html</t>
  </si>
  <si>
    <t>9W LED FULL SPECTRUM GROW BULB</t>
  </si>
  <si>
    <t>PPFD (no more info)</t>
  </si>
  <si>
    <t>Integrated Linear LED Grow Tube​​ [UCGL2]</t>
  </si>
  <si>
    <t>Integrated Linear LED Grow Tube​​ [UCGL3]</t>
  </si>
  <si>
    <t>Integrated Linear LED Grow Tube​​ [UCGL4]</t>
  </si>
  <si>
    <t>Integrated Linear LED Grow Tube​​ [UCGL5]</t>
  </si>
  <si>
    <t>*Not enough info and data sheets</t>
  </si>
  <si>
    <t>info@elighting.co.za</t>
  </si>
  <si>
    <t>South Africa</t>
  </si>
  <si>
    <t>ACDC Dinamics</t>
  </si>
  <si>
    <t>H158D-140W</t>
  </si>
  <si>
    <t>H161D-280W</t>
  </si>
  <si>
    <t>H162-350W</t>
  </si>
  <si>
    <t>Full spectrum // 10563,2lm</t>
  </si>
  <si>
    <t>Full spectrum // 5281 lm</t>
  </si>
  <si>
    <t>Full spectrum // 13204 lm</t>
  </si>
  <si>
    <t>LEDT8PG-A2FR</t>
  </si>
  <si>
    <t>Narrow blue red // 990 lm</t>
  </si>
  <si>
    <t>LEDT8PG-A3FR</t>
  </si>
  <si>
    <t>Narrow blue red // 650 lm</t>
  </si>
  <si>
    <t>LEDT8PG-A4FR</t>
  </si>
  <si>
    <t>Narrow blue red // 850 lm</t>
  </si>
  <si>
    <t>LEDT8PG-A5FR</t>
  </si>
  <si>
    <t>https://www.acdc.co.za/pages/led-grow-lights</t>
  </si>
  <si>
    <t>info@acdc.co.za</t>
  </si>
  <si>
    <t xml:space="preserve">Joint Ventures </t>
  </si>
  <si>
    <t>HLS2835 250W LED Grow Light</t>
  </si>
  <si>
    <t>Total PPFD (1,2x0,6m at 53 cm): 783 μmol m-2s-1</t>
  </si>
  <si>
    <t>marcoc@jves.co.za </t>
  </si>
  <si>
    <t>https://www.jves.co.za/other-products/led</t>
  </si>
  <si>
    <t>Top ligting (linear fixture)</t>
  </si>
  <si>
    <t>Grow Lights Australia</t>
  </si>
  <si>
    <t>https://growlightsaustralia.com/product-category/high-light/</t>
  </si>
  <si>
    <t>High Light UV LED Board</t>
  </si>
  <si>
    <t>Top lighting (Quantum board style)</t>
  </si>
  <si>
    <t>Full spectrum LED // Maximum rating values</t>
  </si>
  <si>
    <t>High Light “High Red” LED Board</t>
  </si>
  <si>
    <t>Full spectrum LED flowering // Maximum rating values</t>
  </si>
  <si>
    <t>https://growlightsaustralia.com/contact-us/</t>
  </si>
  <si>
    <t>Lucius</t>
  </si>
  <si>
    <t>Lucius LED Grow Light 150W Full Cycle</t>
  </si>
  <si>
    <t>Lucius LED Grow Light 150W Superior Flower</t>
  </si>
  <si>
    <t>Lucius LED Grow Light 90W Full Cycle</t>
  </si>
  <si>
    <t>Lucius LED Grow Light 90W Superior Flower</t>
  </si>
  <si>
    <t>PPFD (at 20cm): 1200 μmol m-2s-1 // full cycle spectrum</t>
  </si>
  <si>
    <t>PPFD (at 10cm): 1200 μmol m-2s-1 // full cycle spectrum</t>
  </si>
  <si>
    <t>PPFD (at 25cm): 1200 μmol m-2s-1 // flowering spectrum</t>
  </si>
  <si>
    <t>PPFD (at 15cm): 1200 μmol m-2s-1 // flowering spectrum</t>
  </si>
  <si>
    <t>https://www.lucius.com.au/product-category/lucius-led/</t>
  </si>
  <si>
    <t>info@westernelectrical.com.au</t>
  </si>
  <si>
    <t>Australia</t>
  </si>
  <si>
    <t>Lumeri</t>
  </si>
  <si>
    <t>LUMERI LQ40</t>
  </si>
  <si>
    <t>LUMERI SQ45</t>
  </si>
  <si>
    <t>Blue, Red, FR, UV</t>
  </si>
  <si>
    <t>Red, Blue, Warm white</t>
  </si>
  <si>
    <t>LUMERI SQ100</t>
  </si>
  <si>
    <t>Red, Blue</t>
  </si>
  <si>
    <t>LUMERI COB200</t>
  </si>
  <si>
    <t>Red (0,6), Blue (0,4)</t>
  </si>
  <si>
    <t>LUMERI SQ200</t>
  </si>
  <si>
    <t>LUMERI LQ300</t>
  </si>
  <si>
    <t>Blue(10), Red(84), FR(2), UV(2), White(2)</t>
  </si>
  <si>
    <t>LUMERI SQ300</t>
  </si>
  <si>
    <t>LUMERI SQ500</t>
  </si>
  <si>
    <t>Blue(24), Red(118), FR(2), UV(2), White(4)</t>
  </si>
  <si>
    <t>LUMERI UFO500</t>
  </si>
  <si>
    <t>Blue(56), Red(205), FR(4), UV(4), White(8)</t>
  </si>
  <si>
    <t>LUMERI PNLX600</t>
  </si>
  <si>
    <t>Blue(17), Red(65), FR(1), UV(1), White(16)</t>
  </si>
  <si>
    <t>LUMERI AQUA165</t>
  </si>
  <si>
    <t>Blue(29), Red(4), White(16), Warm white (6)</t>
  </si>
  <si>
    <t>LUMERI COB500</t>
  </si>
  <si>
    <t>Blue(15), Red(47), FR(2) ,White(6)</t>
  </si>
  <si>
    <t>LUMERI PNLVB600</t>
  </si>
  <si>
    <t>Blue(8), Red(44), FR(2), UV(1), White(5)</t>
  </si>
  <si>
    <t>LUMERI PNLX1000</t>
  </si>
  <si>
    <t>Blue(14), Red(54), FR(2),  White(32)</t>
  </si>
  <si>
    <t>LUMERI PNLX1500</t>
  </si>
  <si>
    <t>Blue(14), Red(124), White(4), Warm white (8)</t>
  </si>
  <si>
    <t>LUMERI PNLVB1200</t>
  </si>
  <si>
    <t>Blue(16), Red(88), FR(4), UV(1), White(11)</t>
  </si>
  <si>
    <t>LUMERI COB1000</t>
  </si>
  <si>
    <t>Blue(15), Red(47), FR(2),  White(6)</t>
  </si>
  <si>
    <t>LUMERI PNLVB1800</t>
  </si>
  <si>
    <t>Blue(24), Red(132), FR(6), UV(1), White(17)</t>
  </si>
  <si>
    <t>LUMERI COB1500</t>
  </si>
  <si>
    <t>LUMERI COB2000</t>
  </si>
  <si>
    <t>Percentage from total</t>
  </si>
  <si>
    <t>LUMERI PICO28</t>
  </si>
  <si>
    <t>India</t>
  </si>
  <si>
    <t>Everstar Optoelectronics</t>
  </si>
  <si>
    <t>Japan</t>
  </si>
  <si>
    <t>Plusrite Australia produce LED grow lamps; but not Plusrite USA or China</t>
  </si>
  <si>
    <r>
      <t xml:space="preserve">Bought by </t>
    </r>
    <r>
      <rPr>
        <b/>
        <sz val="11"/>
        <color theme="1"/>
        <rFont val="Calibri"/>
        <family val="2"/>
        <scheme val="minor"/>
      </rPr>
      <t>China</t>
    </r>
    <r>
      <rPr>
        <sz val="11"/>
        <color theme="1"/>
        <rFont val="Calibri"/>
        <family val="2"/>
        <scheme val="minor"/>
      </rPr>
      <t>//Headquarters Budapest but Linkedin London</t>
    </r>
  </si>
  <si>
    <t>Photobio [Hydrofarm+Sananbio]</t>
  </si>
  <si>
    <t>% Worldwide market</t>
  </si>
  <si>
    <t>eco farmgreen inc: a lot also</t>
  </si>
  <si>
    <t>Lumari</t>
  </si>
  <si>
    <t>https://www.google.com/maps/d/u/0/edit?mid=1OnSDq6d2bQ6oGciTUJkS6Uyn03woD3jb&amp;ll=-3.7024827785349217%2C0&amp;z=2</t>
  </si>
  <si>
    <t>Cezos</t>
  </si>
  <si>
    <t>https://www.lumeri.it/lampada-da-coltivazione.html</t>
  </si>
  <si>
    <t>Blue(7), Red(15), FR(1),  White(5),UV (1)</t>
  </si>
  <si>
    <t>LUMERI PICO28-GU10</t>
  </si>
  <si>
    <t>Blue(7), Red(15), FR(1),  White(4),UV (1)</t>
  </si>
  <si>
    <t>LUMERI ABS40</t>
  </si>
  <si>
    <t>Blue(36), Red(90)</t>
  </si>
  <si>
    <t>LUMERI FX40-FSP</t>
  </si>
  <si>
    <t>Blue(8), Red(24), FR(2),  White(4),UV (2)</t>
  </si>
  <si>
    <t>LUMERI SPOT15-FSP</t>
  </si>
  <si>
    <t>Blue(1), Red(1), FR(1),  White(1),UV (1)</t>
  </si>
  <si>
    <t>LUMERI SPOT21-FSP</t>
  </si>
  <si>
    <t>Blue(2), Red(2), FR(1),  White(1),UV (1)</t>
  </si>
  <si>
    <t>LUMERI SMD30-FSP</t>
  </si>
  <si>
    <t>Blue(22), Red(12), FR(2),  White(2),UV (2)</t>
  </si>
  <si>
    <t>LUMERI SPOT27-FSP</t>
  </si>
  <si>
    <t>Blue(3), Red(3), FR(1),  White(1),UV (1)</t>
  </si>
  <si>
    <t>LUMERI SPOT36-FSP</t>
  </si>
  <si>
    <t>Blue(5), Red(4), FR(1),  White(1),UV (1)</t>
  </si>
  <si>
    <t>LUMERI SPOT45-FSP</t>
  </si>
  <si>
    <t>Blue(6), Red(6), FR(1),  White(1),UV (1)</t>
  </si>
  <si>
    <t>LUMERI ABS60</t>
  </si>
  <si>
    <t>Blue(97), Red(255)</t>
  </si>
  <si>
    <t>LUMERI DESK-1.20</t>
  </si>
  <si>
    <t>Desk grow lamp (flexo)</t>
  </si>
  <si>
    <t>Blue(12), Red(24)  White(8)</t>
  </si>
  <si>
    <t>LUMERI SMD50-FSP</t>
  </si>
  <si>
    <t>Blue(18), Red(42), FR(6),  White(6),UV (6)</t>
  </si>
  <si>
    <t>LUMERI SPOT54-FSP</t>
  </si>
  <si>
    <t>Blue(8), Red(7), FR(1),  White(1),UV (1)</t>
  </si>
  <si>
    <t>LUMERI ABS80</t>
  </si>
  <si>
    <t>Blue(100), Red(400)</t>
  </si>
  <si>
    <t>LUMERI COB60-E27</t>
  </si>
  <si>
    <t>LUMERI DESK-1.60</t>
  </si>
  <si>
    <t>LUMERI FX100-FSP</t>
  </si>
  <si>
    <t>Blue(35), Red(100), FR(5),  White(10)</t>
  </si>
  <si>
    <t>LUMERI ABS100</t>
  </si>
  <si>
    <t>Blue(160), Red(640)</t>
  </si>
  <si>
    <t>LUMERI DESK-2.60</t>
  </si>
  <si>
    <t>Blue(24), Red(44), FR(4),  White(4), UV(4)</t>
  </si>
  <si>
    <t>LUMERI FX120-FSP</t>
  </si>
  <si>
    <t>Blue(8), Red(22), FR(2),  White(2) UV(2)</t>
  </si>
  <si>
    <t>LUMERI SMD80-FSP</t>
  </si>
  <si>
    <t>Blue(24), Red(78), FR(6),  White(6) UV(6)</t>
  </si>
  <si>
    <t>LUMERI DESK-2.120</t>
  </si>
  <si>
    <t>LUMERI COB120-E27</t>
  </si>
  <si>
    <t>LUMERI COB180-E27</t>
  </si>
  <si>
    <t>LUMERI CORN150</t>
  </si>
  <si>
    <t xml:space="preserve">Blue(120), Red(312), FR(24),  White(24) </t>
  </si>
  <si>
    <t>LUMERI T5-INTEG40</t>
  </si>
  <si>
    <t>Blue(16%), Red(84%) //PPFD (0,6m): 53μmol m-2s-1</t>
  </si>
  <si>
    <t>LUMERI T5-INTEG60</t>
  </si>
  <si>
    <t>Blue(16%), Red(84%) //PPFD (0,6m): 59μmol m-2s-1</t>
  </si>
  <si>
    <t>LUMERI T8-60</t>
  </si>
  <si>
    <t>Blue(36), Red(264)</t>
  </si>
  <si>
    <t>LUMERI T8-INTEG60</t>
  </si>
  <si>
    <t>LUMERI T5-INTEG80</t>
  </si>
  <si>
    <t>Blue(16%), Red(84%) //PPFD (0,3m): 62μmol m-2s-1</t>
  </si>
  <si>
    <t>LUMERI T8-80</t>
  </si>
  <si>
    <t>Blue(64), Red(384)</t>
  </si>
  <si>
    <t>LUMERI T8-INTEG80</t>
  </si>
  <si>
    <t>LUMERI T5-INTEG100</t>
  </si>
  <si>
    <t>Blue(16%), Red(84%) //PPFD (0,3m): 65μmol m-2s-1</t>
  </si>
  <si>
    <t>LUMERI T8-100</t>
  </si>
  <si>
    <t>Blue(152), Red(368), White (80)</t>
  </si>
  <si>
    <t>LUMERI T8-INTEG100</t>
  </si>
  <si>
    <t>LUMERI WP10-COB</t>
  </si>
  <si>
    <t>Top lighting (COB fixture)</t>
  </si>
  <si>
    <t>Blue(3), Red(6)</t>
  </si>
  <si>
    <t>LUMERI WP12-LED</t>
  </si>
  <si>
    <t>Blue(2), Red(4)</t>
  </si>
  <si>
    <t>LUMERI WP20-COB</t>
  </si>
  <si>
    <t>Blue(8), Red(12)</t>
  </si>
  <si>
    <t>LUMERI WP30-COB</t>
  </si>
  <si>
    <t>LUMERI WP40-LED</t>
  </si>
  <si>
    <t>Blue(14), Red(6)</t>
  </si>
  <si>
    <t>LUMERI WP50-COB</t>
  </si>
  <si>
    <t>Blue(10), Red(40)</t>
  </si>
  <si>
    <t>LUMERI WP60-LED</t>
  </si>
  <si>
    <t>Blue(10), Red(20)</t>
  </si>
  <si>
    <t>LUMERI WP100-LED</t>
  </si>
  <si>
    <t>Blue(16), Red(32)</t>
  </si>
  <si>
    <t>LUMERI PRO-LINE200</t>
  </si>
  <si>
    <t>Full spectrum //PPFD (0,5m): 165 μmol m-2s-1</t>
  </si>
  <si>
    <t>LUMERI PRO-TUNNEL250</t>
  </si>
  <si>
    <t>Full spectrum //PPFD (0,5m): 169 μmol m-2s-1</t>
  </si>
  <si>
    <t>LUMERI PRO-LINE400</t>
  </si>
  <si>
    <t>Full spectrum //PPFD (0,5m): 187 μmol m-2s-1</t>
  </si>
  <si>
    <t>LUMERI PRO-UFO500</t>
  </si>
  <si>
    <t>Full spectrum //PPFD (0,5m): 365 μmol m-2s-1</t>
  </si>
  <si>
    <t>LUMERI PRO-LINE600</t>
  </si>
  <si>
    <t>Full spectrum //PPFD (0,5m): 243 μmol m-2s-1</t>
  </si>
  <si>
    <t>LUMERI PRO-TUNNEL500</t>
  </si>
  <si>
    <t>Full spectrum //PPFD (0,5m): 194 μmol m-2s-1</t>
  </si>
  <si>
    <t>LUMERI PRO-LINE800</t>
  </si>
  <si>
    <t>Full spectrum //PPFD (0,5m): 315 μmol m-2s-1</t>
  </si>
  <si>
    <t>LUMERI PRO-TUNNEL750</t>
  </si>
  <si>
    <t>Full spectrum //PPFD (0,5m): 256 μmol m-2s-1</t>
  </si>
  <si>
    <t>LUMERI PRO-UFO1000</t>
  </si>
  <si>
    <t>Full spectrum //PPFD (0,5m): 338 μmol m-2s-1</t>
  </si>
  <si>
    <t>Full spectrum //PPFD (0,5m): 541 μmol m-2s-1</t>
  </si>
  <si>
    <t>LUMERI PRO-TUNNEL1000</t>
  </si>
  <si>
    <t>service@lumeri.it</t>
  </si>
  <si>
    <t>http://www.sansi.com/products/led-ceramic-grow-lights.htm?gclid=EAIaIQobChMIkrTJlLii6QIVybvVCh0f_gbCEAMYAyAAEgKVffD_BwE</t>
  </si>
  <si>
    <t>Sansi</t>
  </si>
  <si>
    <t>Sonaray</t>
  </si>
  <si>
    <t>https://www.sonarayled.com/products?category=Horticultural</t>
  </si>
  <si>
    <t>DelviroGrow</t>
  </si>
  <si>
    <t>https://delvirogrow.com/delgrow600/</t>
  </si>
  <si>
    <t>https://grow.arden.lighting/</t>
  </si>
  <si>
    <t>EnduraliteLED</t>
  </si>
  <si>
    <t>Arden Lighting Tech</t>
  </si>
  <si>
    <t>https://enduraliteled.com/horticultural-lighting/</t>
  </si>
  <si>
    <t>Audax Electronics</t>
  </si>
  <si>
    <t>Brazil</t>
  </si>
  <si>
    <t>http://www.audax.ind.br/horticulture/</t>
  </si>
  <si>
    <t xml:space="preserve">I:F Lighting </t>
  </si>
  <si>
    <t>http://www.natechlighting.com/products/</t>
  </si>
  <si>
    <t>Natech</t>
  </si>
  <si>
    <t>Feit Electric</t>
  </si>
  <si>
    <t>https://www.feit.com/product-category/grow-lights/</t>
  </si>
  <si>
    <t>LED World</t>
  </si>
  <si>
    <t>https://www.ledworld.ca/led-grow-light/</t>
  </si>
  <si>
    <t>Sunblaster Lighting</t>
  </si>
  <si>
    <t>https://www.sunblasterlighting.com/</t>
  </si>
  <si>
    <t>https://rayonled.com/en/others/led-grow-light/</t>
  </si>
  <si>
    <t>Rayonled</t>
  </si>
  <si>
    <t>Lumagro</t>
  </si>
  <si>
    <t>https://lumagro.ca/collections/led-lights</t>
  </si>
  <si>
    <t>Zortech LED Grow</t>
  </si>
  <si>
    <t>https://www.bcblondes.com/default.asp</t>
  </si>
  <si>
    <t>Bcblondes</t>
  </si>
  <si>
    <t>Nextlight</t>
  </si>
  <si>
    <t>https://nextlight.com/index.php?route=product/category&amp;path=62_69</t>
  </si>
  <si>
    <t>Aelius LED</t>
  </si>
  <si>
    <t>https://aeliusled.com/products/</t>
  </si>
  <si>
    <t>Yearld</t>
  </si>
  <si>
    <t>https://www.yearld.com/collections/all</t>
  </si>
  <si>
    <t>TodogrowLED</t>
  </si>
  <si>
    <t>LEDs Indoors</t>
  </si>
  <si>
    <t>https://www.todogrowled.com/es/12-lamparas-led-tgl</t>
  </si>
  <si>
    <t>Ciclo Cultivo</t>
  </si>
  <si>
    <t>http://ciclocultivo.com.ar/lamparas-y-paneles-led/</t>
  </si>
  <si>
    <t>https://www.arquiled.com.ar/horticultura</t>
  </si>
  <si>
    <t>Arquiled</t>
  </si>
  <si>
    <t>Ioled</t>
  </si>
  <si>
    <t>https://www.ioled.cl/producto</t>
  </si>
  <si>
    <t>Liontree</t>
  </si>
  <si>
    <t>Tecnique Electronics</t>
  </si>
  <si>
    <t>http://www.telec.co.za/shop/category/horticulture-full-spectrum-grow-lights-34</t>
  </si>
  <si>
    <t>GrowOpz</t>
  </si>
  <si>
    <t>www.growopz.com</t>
  </si>
  <si>
    <t>https://www.vossloh-schwabe.com/en/special-applications/horticulture/</t>
  </si>
  <si>
    <t>Vossloh-Schwabe Lighting Solutions</t>
  </si>
  <si>
    <t>Cultivohighled</t>
  </si>
  <si>
    <t>https://vgd-led.com/smart-led/</t>
  </si>
  <si>
    <t>VGD-LED</t>
  </si>
  <si>
    <t>https://www.cultureindoor.com/153-led-horticole-indoorled/s-1/marque-indoorled</t>
  </si>
  <si>
    <t>Culture Indoor</t>
  </si>
  <si>
    <t>Aralab</t>
  </si>
  <si>
    <t>Portugal</t>
  </si>
  <si>
    <t>https://www.aralab.pt/produtos/indoor-vertical-farming/</t>
  </si>
  <si>
    <t>Tootem</t>
  </si>
  <si>
    <t>http://tootem.eu/accueil</t>
  </si>
  <si>
    <t>SmiLED</t>
  </si>
  <si>
    <t>https://smiled.fr/collections/lampes-completes</t>
  </si>
  <si>
    <t>ISLED</t>
  </si>
  <si>
    <t>https://boutique.isled.fr/</t>
  </si>
  <si>
    <t>BloomLED [Floraled]</t>
  </si>
  <si>
    <t>https://www.agrotek.fr/store/fr/#</t>
  </si>
  <si>
    <t>Agrotek</t>
  </si>
  <si>
    <t>GreenVisualed [Floraled]</t>
  </si>
  <si>
    <t>https://www.greenvisualed.fr/</t>
  </si>
  <si>
    <t>Alpheus LED</t>
  </si>
  <si>
    <t>https://www.alpheus-led.com/domaines-application-eclairage-led/eclairage-led-horticole/</t>
  </si>
  <si>
    <t>https://www.starled.fr/eclairage-horticole-led</t>
  </si>
  <si>
    <t>Starled</t>
  </si>
  <si>
    <t>Green House Keeper</t>
  </si>
  <si>
    <t>https://ghk.ag/</t>
  </si>
  <si>
    <t>Plant Photonics</t>
  </si>
  <si>
    <t>https://plantphotonics.com/</t>
  </si>
  <si>
    <t>BionicLED</t>
  </si>
  <si>
    <t>https://www.bionicled.com/</t>
  </si>
  <si>
    <t>Comprobar study table/en mapa ya esta</t>
  </si>
  <si>
    <t>AEC Illuminazione</t>
  </si>
  <si>
    <t>http://www.aecilluminazione.it/soluzioni-led-per-orticoltura</t>
  </si>
  <si>
    <t>http://www.disano.it/it/prodotti/disano-orticoltura/cos-e-orticoltura#sthash.T1btpgrW.dpbs  </t>
  </si>
  <si>
    <t>Disano Illuminazione</t>
  </si>
  <si>
    <t>Lomar</t>
  </si>
  <si>
    <t>https://www.lomar.it/produzione-luci-a-led/prodotti-lomar/led-per-orticoltura/</t>
  </si>
  <si>
    <t>Lux LEDlighting</t>
  </si>
  <si>
    <t>One 4 All </t>
  </si>
  <si>
    <t>http://www.one4all.it/download.html       </t>
  </si>
  <si>
    <t>Orizzonte led lighting</t>
  </si>
  <si>
    <t>http://www.orizzonteled.com/luci-led-per-orticoltura/</t>
  </si>
  <si>
    <t>not sure to put</t>
  </si>
  <si>
    <t>OrtoLED</t>
  </si>
  <si>
    <t>https://www.ortoled.com/</t>
  </si>
  <si>
    <t>Domotrick</t>
  </si>
  <si>
    <t>https://www.domotrick.com/flora-led-slim.html</t>
  </si>
  <si>
    <t>SpectraDesignLab</t>
  </si>
  <si>
    <t>https://www.spectradesignlab.com/store/c1/Prodotti_in_primo_piano.html</t>
  </si>
  <si>
    <t>https://www.growking.de/</t>
  </si>
  <si>
    <t>Growking</t>
  </si>
  <si>
    <t>Horizon by Growlight.ch</t>
  </si>
  <si>
    <t>https://www.growlight.ch/shop-pflanzenlampen/gew%C3%A4chshaus/</t>
  </si>
  <si>
    <t>https://phytolite.com/</t>
  </si>
  <si>
    <t>Phytolite</t>
  </si>
  <si>
    <t>The Green Sunshine Company</t>
  </si>
  <si>
    <t>Ledrack-growled</t>
  </si>
  <si>
    <t>https://www.ledrack-growled.com/produkt/ledrack-plus-led-pflanzenleuchte-diy-bausatz-200w-diy-kit/</t>
  </si>
  <si>
    <t>https://thegreensunshineco.com/product-category/led-grow-lights/</t>
  </si>
  <si>
    <t>Klutronic</t>
  </si>
  <si>
    <t>https://www.klutronic.com/</t>
  </si>
  <si>
    <t>Aequator LED</t>
  </si>
  <si>
    <t>http://led.aequator.at/produkte.html#produkte</t>
  </si>
  <si>
    <t>Crescience</t>
  </si>
  <si>
    <t>https://cre.science/en/product-category/diy-horticulture-lighting</t>
  </si>
  <si>
    <t>https://pflanzen-lampen.de/</t>
  </si>
  <si>
    <t>Pro-emit</t>
  </si>
  <si>
    <t>https://www.pro-emit.de/shop/led-pflanzenlampen?p=2</t>
  </si>
  <si>
    <t>https://surya-leds.com/en/</t>
  </si>
  <si>
    <t>Surya</t>
  </si>
  <si>
    <t>xPyraled</t>
  </si>
  <si>
    <t>https://www.xpyraled.shop/</t>
  </si>
  <si>
    <t>https://greenception.com/product/</t>
  </si>
  <si>
    <t>Greenception</t>
  </si>
  <si>
    <t>Neusius Pflanzenlicht</t>
  </si>
  <si>
    <t>LEDIdeal</t>
  </si>
  <si>
    <t>http://www.ledideal.cz/led-grow-osvetleni/</t>
  </si>
  <si>
    <t>Czech Republic</t>
  </si>
  <si>
    <t>https://sklep.neonica.pl/pl/c/Growy-LED-lampy-do-uprawy-roslin/94</t>
  </si>
  <si>
    <t>Neonica Polska</t>
  </si>
  <si>
    <t>https://cezos.com/oferta/horticulture</t>
  </si>
  <si>
    <t>http://spectrolight.pl/</t>
  </si>
  <si>
    <t>Spectro Light</t>
  </si>
  <si>
    <t>Luminancity</t>
  </si>
  <si>
    <t>https://luminancity.com/products/</t>
  </si>
  <si>
    <t>Rubol</t>
  </si>
  <si>
    <t>https://www.rubol.nl/</t>
  </si>
  <si>
    <t>http://www.ledflowergrowlights.eu/products.html</t>
  </si>
  <si>
    <t>Led Flower Growlights</t>
  </si>
  <si>
    <t>Bonsai Hero</t>
  </si>
  <si>
    <t>https://bonsaihero.com/eu/product-category/led-grow-hans-panels/</t>
  </si>
  <si>
    <t>Amsterdam Grow Light</t>
  </si>
  <si>
    <t>https://www.amsterdamgrowlight.com/products</t>
  </si>
  <si>
    <t>Ledfury</t>
  </si>
  <si>
    <t>Belgium</t>
  </si>
  <si>
    <t>https://ledfury.be/</t>
  </si>
  <si>
    <t>Vegeled [Colasse Sa]</t>
  </si>
  <si>
    <t>http://www.vegeled.be/index.html</t>
  </si>
  <si>
    <t>LED Hydroponic LTD</t>
  </si>
  <si>
    <t>https://ledhydroponics.co.uk/product-category/led-grow-lights/</t>
  </si>
  <si>
    <t>https://shawled.co.uk/products</t>
  </si>
  <si>
    <t>Shawled</t>
  </si>
  <si>
    <t>https://www.brightlightz.co.uk/categories/led-growing-lights</t>
  </si>
  <si>
    <t>Brightlightz</t>
  </si>
  <si>
    <t>http://fullspeclighting.co.uk/led/</t>
  </si>
  <si>
    <t>FullSpec lighting</t>
  </si>
  <si>
    <t>Bestva</t>
  </si>
  <si>
    <t>https://bestvaled.com/</t>
  </si>
  <si>
    <t>https://www.gemma-led.com/</t>
  </si>
  <si>
    <t>Gemma-LED</t>
  </si>
  <si>
    <t>Hortiled</t>
  </si>
  <si>
    <t>Lithuania</t>
  </si>
  <si>
    <t>https://hortiled.lt/en/</t>
  </si>
  <si>
    <t>LEDlife</t>
  </si>
  <si>
    <t>http://ledlife.dk/pages/grow/</t>
  </si>
  <si>
    <t>http://www.lidlum.com/en/products/lidlum-agro/</t>
  </si>
  <si>
    <t>Lidlum</t>
  </si>
  <si>
    <t>Timber Grow Lights</t>
  </si>
  <si>
    <t>https://timbergrowlights.com/</t>
  </si>
  <si>
    <t>https://www.amaretechnology.com/shop-online</t>
  </si>
  <si>
    <t>Amare Technology</t>
  </si>
  <si>
    <t>Optic LED Grow Lights</t>
  </si>
  <si>
    <t>https://opticledgrowlights.com/</t>
  </si>
  <si>
    <t>Platinum LED Grow Lights</t>
  </si>
  <si>
    <t>https://platinumgrowlights.com/?fbclid=IwAR2wf4iOrx6PpZ8t9Ys1Nz2nPxX0cacSje5t605pNZ1mzQzLsrydLVV4ndY</t>
  </si>
  <si>
    <t>RapidLED</t>
  </si>
  <si>
    <t>Super Grow LED</t>
  </si>
  <si>
    <t>https://supergrowled.com/?a_aid=557aee1c3ff83</t>
  </si>
  <si>
    <t>https://www.dormgrow.com/products/</t>
  </si>
  <si>
    <t>Dorm Grow</t>
  </si>
  <si>
    <t>https://forevergreenindoors.com/</t>
  </si>
  <si>
    <t>Forever Green Indoors</t>
  </si>
  <si>
    <t>ChilLED Grow Lights</t>
  </si>
  <si>
    <t>https://chilledgrowlights.com/product-category/commercial-led-grow-lights</t>
  </si>
  <si>
    <t>https://specgradeled.com/grow/#</t>
  </si>
  <si>
    <t>SpecGrade LED</t>
  </si>
  <si>
    <t>Mars Hydro</t>
  </si>
  <si>
    <t>https://www.mars-hydro.com/led-grow-light</t>
  </si>
  <si>
    <t>LenoLed</t>
  </si>
  <si>
    <t>https://www.lenoled.com/</t>
  </si>
  <si>
    <t>http://www.keisue.com/product/5/</t>
  </si>
  <si>
    <t>Keisue</t>
  </si>
  <si>
    <t>https://www.sol-sense.com/led</t>
  </si>
  <si>
    <t>Sol-Sense</t>
  </si>
  <si>
    <t>Lokozo Technologies</t>
  </si>
  <si>
    <t>http://lokozo.com/subcategory/plant-grow-light</t>
  </si>
  <si>
    <t>Ukraine</t>
  </si>
  <si>
    <t>Black blue: + 40</t>
  </si>
  <si>
    <t>Dark Blue: +20</t>
  </si>
  <si>
    <t>Blue: 10-20</t>
  </si>
  <si>
    <t>Light blue: +5</t>
  </si>
  <si>
    <t>Grey: 1-5</t>
  </si>
  <si>
    <t>C2020-DE-100W</t>
  </si>
  <si>
    <t>C2020-DE-50W</t>
  </si>
  <si>
    <t xml:space="preserve">Full spectrum </t>
  </si>
  <si>
    <t>C2020-BE-200W-FW</t>
  </si>
  <si>
    <t>C2020-BE-200W-RB</t>
  </si>
  <si>
    <t>C2020-BE-400W-FW</t>
  </si>
  <si>
    <t>C2020-BE-400W-RB</t>
  </si>
  <si>
    <t>Red-blue Spectrum // PPFD (1,5m): 132 μmol m-2s-1 // Dimming</t>
  </si>
  <si>
    <t>Full Spectrum  // PPFD (1m): 132 μmol m-2s-1 // Dimming</t>
  </si>
  <si>
    <t>Red-blue Spectrum  // PPFD (1m): 145 μmol m-2s-1 // Dimming</t>
  </si>
  <si>
    <t>Full Spectrum  // PPFD (1,5m): 120 μmol m-2s-1 // Dimming</t>
  </si>
  <si>
    <t>C2010-CE-50W</t>
  </si>
  <si>
    <t>C2010-CE-100W</t>
  </si>
  <si>
    <t>C2010-CE-150W</t>
  </si>
  <si>
    <t>Vegetative、flowering</t>
  </si>
  <si>
    <t>C21FS-BE-60W</t>
  </si>
  <si>
    <t>C21FS-CE-120W</t>
  </si>
  <si>
    <t>C21FS-CE-240W</t>
  </si>
  <si>
    <t>Top lighting (fixture, special design)</t>
  </si>
  <si>
    <t>Full spectrum, Vegetative, Flowering, Customized</t>
  </si>
  <si>
    <t>C21TL-BE39-60W</t>
  </si>
  <si>
    <t>C21GL-DE26/27</t>
  </si>
  <si>
    <t>C21GL-AE26/27</t>
  </si>
  <si>
    <t>Full spectrum // PPFD (0,5m): 111,56 μmol m-2s-1</t>
  </si>
  <si>
    <t>C21GL-CE26/27</t>
  </si>
  <si>
    <t>Full spectrum // PPFD (0,5m): 129,25 μmol m-2s-1</t>
  </si>
  <si>
    <t>Full spectrum // PPFD (0,5m): 193,88 μmol m-2s-1</t>
  </si>
  <si>
    <t>C21GL-GE26/27</t>
  </si>
  <si>
    <t>Full spectrum // PPFD (0,2m): 220,30 μmol m-2s-1</t>
  </si>
  <si>
    <t>http://www.sansi.com/products/led-ceramic-grow-lights.htm</t>
  </si>
  <si>
    <t>http://www.sansi.com/upload/20200423182711fujian1.pdf</t>
  </si>
  <si>
    <t>overseas@sansitech.com</t>
  </si>
  <si>
    <t>GL-3070</t>
  </si>
  <si>
    <t>L70:50000 //Full spectrum, Dual-peak</t>
  </si>
  <si>
    <t>GL-3150</t>
  </si>
  <si>
    <t>GL-3300</t>
  </si>
  <si>
    <t>GL-3500</t>
  </si>
  <si>
    <t>LEDcustservice@dascom.com</t>
  </si>
  <si>
    <t>Delgrow 600</t>
  </si>
  <si>
    <t>120/270-347V// Flower, veg</t>
  </si>
  <si>
    <t>info@delviro.com</t>
  </si>
  <si>
    <t>FY-GL-HB-576W</t>
  </si>
  <si>
    <t>PPFD (0,3m): 650 μmol m-2s-1 // Full spectrum</t>
  </si>
  <si>
    <t>…..</t>
  </si>
  <si>
    <t>Showa Denko</t>
  </si>
  <si>
    <t>https://www.sdk.co.jp/english/products/160/164/13978.html</t>
  </si>
  <si>
    <t>https://www.advanced-agri.com/</t>
  </si>
  <si>
    <t>Nihon Advanced Agri</t>
  </si>
  <si>
    <t>https://www.keystone-tech.co.jp/english/</t>
  </si>
  <si>
    <t>Keystone Technology</t>
  </si>
  <si>
    <t>Ushio Lighting</t>
  </si>
  <si>
    <t>http://www.ushiolighting.co.jp/en/products/lighting_system/b04.html</t>
  </si>
  <si>
    <t>Kyocera</t>
  </si>
  <si>
    <t>Literature review</t>
  </si>
  <si>
    <t>LED lighting in Urban agriculture page, 300</t>
  </si>
  <si>
    <t>Stanley Electric</t>
  </si>
  <si>
    <t>Shinetsu Kagaku</t>
  </si>
  <si>
    <t>http://www.apachetechinc.com/8-growth-chamber-tent-lighting</t>
  </si>
  <si>
    <t>Apache Technologies Inc</t>
  </si>
  <si>
    <t>Asia Grow</t>
  </si>
  <si>
    <t>http://www.asia-grow.com/product/7</t>
  </si>
  <si>
    <t>Edison Opto Corp.</t>
  </si>
  <si>
    <t>LED chips &amp; Modules/fixtures</t>
  </si>
  <si>
    <t>Flip Chip Opto</t>
  </si>
  <si>
    <t>P.L. Light Systems Inc</t>
  </si>
  <si>
    <t>https://pllight.com/</t>
  </si>
  <si>
    <t>P.L Light systems-Hortilux</t>
  </si>
  <si>
    <t>ProLight Opto</t>
  </si>
  <si>
    <t>Refond Optoelectronics</t>
  </si>
  <si>
    <t>Solidlite</t>
  </si>
  <si>
    <t>http://www.solidlite.com/product/list/2</t>
  </si>
  <si>
    <t>https://www.sunsystemlights.com/shop/bycategory/led-fixtures</t>
  </si>
  <si>
    <t>Sun systems</t>
  </si>
  <si>
    <t>http://www.luxledchina.com/product_ct.php?erjflmc=Plant%20Factory%20Series&amp;eid=79&amp;yid=28</t>
  </si>
  <si>
    <t>Shenzhen lux lighting Co.</t>
  </si>
  <si>
    <t>http://www.luminlighting.com/Products/iLUMMINI400WMulti-ba.html</t>
  </si>
  <si>
    <t>Hong Kong</t>
  </si>
  <si>
    <t>Ilummini</t>
  </si>
  <si>
    <t>https://www.kingrowlight.com/en/product.html</t>
  </si>
  <si>
    <t>Kingrowlight</t>
  </si>
  <si>
    <t>http://www.billilux.com/en_product_lists_5784.html</t>
  </si>
  <si>
    <t>Billilux</t>
  </si>
  <si>
    <t>http://www.qingchenlight.com/led-grow-light_0068</t>
  </si>
  <si>
    <t xml:space="preserve">Shenzhen Qing Chen Light Technology </t>
  </si>
  <si>
    <t>Ziyang BoZong</t>
  </si>
  <si>
    <t>https://bozong.en.made-in-china.com/product-group/UodQCbpZLYVM/Grow-light-1.html</t>
  </si>
  <si>
    <t>Vigenstar Intelligent Technology</t>
  </si>
  <si>
    <t>https://vigenstar29.en.made-in-china.com/product-group/DbxJUrqHILWY/LED-Grow-Light-catalog-1.html</t>
  </si>
  <si>
    <t>Ningbo Supsolar Electric</t>
  </si>
  <si>
    <t>https://sup-solar.en.made-in-china.com/product-group/jMJnFUYOHLkQ/LED-Plant-Grow-Light-1.html</t>
  </si>
  <si>
    <t>Shenzhen Hondo Lighting </t>
  </si>
  <si>
    <t>https://hondolight.en.made-in-china.com/product-group/wbmEPkQVOuWg/LED-Grow-Light-catalog-1.html</t>
  </si>
  <si>
    <t>Qingzhou Rainbow</t>
  </si>
  <si>
    <t>https://rainbowgreenhouse.en.made-in-china.com/product-group/fouJNgDGmRUn/Light-System-catalog-1.html</t>
  </si>
  <si>
    <t>http://www.szidealight.com/Products?product_category=5</t>
  </si>
  <si>
    <t>Idealight</t>
  </si>
  <si>
    <t>http://www.ledlighthousing.com/sdp/1558223/4/pl-6229723/0-2927774/LED_grow_light_housing.html</t>
  </si>
  <si>
    <t>Ivin Engineering</t>
  </si>
  <si>
    <t>Enlite Energy </t>
  </si>
  <si>
    <t>http://www.enliteenergy.com/index.php/list/index/id/7.html</t>
  </si>
  <si>
    <t xml:space="preserve">Linear module </t>
  </si>
  <si>
    <t>Number of LED lamps with data available about efficacy</t>
  </si>
  <si>
    <t>COB panel</t>
  </si>
  <si>
    <t xml:space="preserve">AutoCOB </t>
  </si>
  <si>
    <t>Multi-linear panel</t>
  </si>
  <si>
    <t>Quantum board panel</t>
  </si>
  <si>
    <t>LED-Strip</t>
  </si>
  <si>
    <t>Mini-plant factory</t>
  </si>
  <si>
    <t>##</t>
  </si>
  <si>
    <t>Range ≤ 250</t>
  </si>
  <si>
    <t>Range 250-500</t>
  </si>
  <si>
    <t>Range 500-750</t>
  </si>
  <si>
    <t>Range 750-1000</t>
  </si>
  <si>
    <t>Range &gt;1000</t>
  </si>
  <si>
    <t>Range ≤ 250 (W)</t>
  </si>
  <si>
    <t>Range 250-500 (W)</t>
  </si>
  <si>
    <t>Range 500-750 (W)</t>
  </si>
  <si>
    <t>Range 750-1000 (W)</t>
  </si>
  <si>
    <t>Range &gt;1000 (W)</t>
  </si>
  <si>
    <t xml:space="preserve">Summary of power consumption results </t>
  </si>
  <si>
    <t>Average inside range (W)</t>
  </si>
  <si>
    <t>Total average of all lamps analyzed (W)</t>
  </si>
  <si>
    <t>Number of LED companies with data available about Power consumption</t>
  </si>
  <si>
    <t>Number of LED lamps with data available about power consumption</t>
  </si>
  <si>
    <t>Range ≤ 300</t>
  </si>
  <si>
    <t>Range 300-600</t>
  </si>
  <si>
    <t>Range 600-900</t>
  </si>
  <si>
    <t>Range 900-1200</t>
  </si>
  <si>
    <t>Range 1200-1500</t>
  </si>
  <si>
    <t>Range &gt;1500</t>
  </si>
  <si>
    <t>Total average of all lamps analyzed (µmol/s)</t>
  </si>
  <si>
    <t xml:space="preserve">Summary of PPF (µmol/s) results </t>
  </si>
  <si>
    <t>Average inside range (PPF)</t>
  </si>
  <si>
    <t>Number of LED lamps with data available about PPF</t>
  </si>
  <si>
    <t>#</t>
  </si>
  <si>
    <t xml:space="preserve">Summary of Ingress protection results </t>
  </si>
  <si>
    <t>Input voltage min(V)</t>
  </si>
  <si>
    <t>Others…(12-60DC)</t>
  </si>
  <si>
    <t>Others (23,5-56)</t>
  </si>
  <si>
    <t>Number of lamps with same min. input voltage value</t>
  </si>
  <si>
    <t>Number of lamps with same max. input voltage value</t>
  </si>
  <si>
    <t>INGRESS PROTECTION</t>
  </si>
  <si>
    <t>INPUT VOLTAGE Min-Max</t>
  </si>
  <si>
    <t>PHOTOSYNTHETIC PHOTON FLUX (µmol/s) RESULTS AND COMPARISON WITH LAMP TYPOLOGY</t>
  </si>
  <si>
    <t>POWER CONSUMPTION (W) RESULTS AND COMPARISON WITH LAMP TYPOLOGY</t>
  </si>
  <si>
    <t>EFFICACY (μmol/J) RESULTS AND COMPARISON WITH LAMP TYPOLOGY</t>
  </si>
  <si>
    <r>
      <t xml:space="preserve">&gt; </t>
    </r>
    <r>
      <rPr>
        <b/>
        <sz val="16"/>
        <color theme="1"/>
        <rFont val="Calibri"/>
        <family val="2"/>
        <scheme val="minor"/>
      </rPr>
      <t xml:space="preserve">300 </t>
    </r>
    <r>
      <rPr>
        <sz val="16"/>
        <color theme="1"/>
        <rFont val="Calibri"/>
        <family val="2"/>
        <scheme val="minor"/>
      </rPr>
      <t xml:space="preserve">LED LIGHTING COMPANIES OF WHICH </t>
    </r>
    <r>
      <rPr>
        <b/>
        <sz val="16"/>
        <color theme="1"/>
        <rFont val="Calibri"/>
        <family val="2"/>
        <scheme val="minor"/>
      </rPr>
      <t xml:space="preserve">165 </t>
    </r>
    <r>
      <rPr>
        <sz val="16"/>
        <color theme="1"/>
        <rFont val="Calibri"/>
        <family val="2"/>
        <scheme val="minor"/>
      </rPr>
      <t>ARE IN THE MARKET TABLE (with data available of lamps)</t>
    </r>
  </si>
  <si>
    <t xml:space="preserve">North America </t>
  </si>
  <si>
    <t>South America</t>
  </si>
  <si>
    <t>Africa</t>
  </si>
  <si>
    <t>Middle East</t>
  </si>
  <si>
    <t>Europe(with Russia)</t>
  </si>
  <si>
    <t>Asia Pacific (with Australia)</t>
  </si>
  <si>
    <t>Middle East &amp; Africa</t>
  </si>
  <si>
    <t>Osram</t>
  </si>
  <si>
    <t>*Check this lamps for adapt L70 data</t>
  </si>
  <si>
    <t>&lt; 200</t>
  </si>
  <si>
    <t>200-250</t>
  </si>
  <si>
    <t>250-300</t>
  </si>
  <si>
    <t>300-350</t>
  </si>
  <si>
    <t>350-400</t>
  </si>
  <si>
    <t>400-450</t>
  </si>
  <si>
    <t>&lt;50</t>
  </si>
  <si>
    <t>50-100</t>
  </si>
  <si>
    <t>100-150</t>
  </si>
  <si>
    <t>150-200</t>
  </si>
  <si>
    <t>&gt;350</t>
  </si>
  <si>
    <t>500-550</t>
  </si>
  <si>
    <t>&gt;550</t>
  </si>
  <si>
    <t>90-305</t>
  </si>
  <si>
    <t>100-305</t>
  </si>
  <si>
    <t>120-240</t>
  </si>
  <si>
    <t>120-277</t>
  </si>
  <si>
    <t>220-240</t>
  </si>
  <si>
    <t>100-240</t>
  </si>
  <si>
    <t>100-277</t>
  </si>
  <si>
    <t>noavailable</t>
  </si>
  <si>
    <t>Number of companies which have lamps not categorized</t>
  </si>
  <si>
    <t>Number of companies in which all their lamps are not categorized</t>
  </si>
  <si>
    <t>nocategorized</t>
  </si>
  <si>
    <t>Number of LED companies with NO data available about hours</t>
  </si>
  <si>
    <t>TOTAL COMPANIES CONSIDERED</t>
  </si>
  <si>
    <t>Range hours             75000-100000</t>
  </si>
  <si>
    <t>Number of LED companies with data available about hours (categorized with L90/80/70 or not)</t>
  </si>
  <si>
    <t>Number of LED companies reporting hours in L90</t>
  </si>
  <si>
    <t>Number of LED companies reporting hours in L80</t>
  </si>
  <si>
    <t>Number of LED companies reporting hours in L70</t>
  </si>
  <si>
    <t>*Consider that 5 companies report some of their lamps in L90 and other lamps in L70 or L80. Because of this the sum of companies 121 instead 116. Therefore considered percentages for interpretation of results</t>
  </si>
  <si>
    <t>INPUT VOLTAGE RANGES MORE COMMON (V)</t>
  </si>
  <si>
    <t>Number of lamps with same voltage range</t>
  </si>
  <si>
    <t>INPUT VOLTAGE RANGES MORE COMMON* (V)</t>
  </si>
  <si>
    <t>90-264</t>
  </si>
  <si>
    <t>* According the input voltages of drivers websites and compared to our results</t>
  </si>
  <si>
    <t>90-277</t>
  </si>
  <si>
    <t>249-528</t>
  </si>
  <si>
    <t>180-264</t>
  </si>
  <si>
    <t>*100-528</t>
  </si>
  <si>
    <t>*100-480</t>
  </si>
  <si>
    <t>*110-240</t>
  </si>
  <si>
    <t>*110-277</t>
  </si>
  <si>
    <t>*120-480</t>
  </si>
  <si>
    <t>Power consumption average</t>
  </si>
  <si>
    <t>POWER CONSUMP.</t>
  </si>
  <si>
    <t>Range hours                       25000-50000</t>
  </si>
  <si>
    <t>Range hours                                50000-75000</t>
  </si>
  <si>
    <t>Range hours                      75000-100000</t>
  </si>
  <si>
    <t>Top lighting (3 linear modules, square modular panel )</t>
  </si>
  <si>
    <t>1 removed</t>
  </si>
  <si>
    <t>###</t>
  </si>
  <si>
    <t>Average PPF</t>
  </si>
  <si>
    <t>(µmol/s)</t>
  </si>
  <si>
    <t>Average power consumption (W)</t>
  </si>
  <si>
    <t>Average efficacy (μmol/J)</t>
  </si>
  <si>
    <t>Market share (%)</t>
  </si>
  <si>
    <t>Rounded/pointed LEDs</t>
  </si>
  <si>
    <t>LED bulbs</t>
  </si>
  <si>
    <t>Linear LEDs</t>
  </si>
  <si>
    <t>Single Linear</t>
  </si>
  <si>
    <t>Linear fixture designs</t>
  </si>
  <si>
    <t>Multi-linear</t>
  </si>
  <si>
    <t>Spider-style panel</t>
  </si>
  <si>
    <t>2 linear module design</t>
  </si>
  <si>
    <t>Panel LEDs</t>
  </si>
  <si>
    <t>Quantum boards style panel</t>
  </si>
  <si>
    <t>Fixture designs</t>
  </si>
  <si>
    <t>Others</t>
  </si>
  <si>
    <t>Growing film</t>
  </si>
  <si>
    <t>-</t>
  </si>
  <si>
    <t>Average PPF  (µmol/s)</t>
  </si>
  <si>
    <t>LED GROW LAMPS</t>
  </si>
  <si>
    <t>NO DATA AVAILABLE COMPANIES</t>
  </si>
  <si>
    <t>Agnetix A4</t>
  </si>
  <si>
    <t>Linear fixture</t>
  </si>
  <si>
    <t>ppflux</t>
  </si>
  <si>
    <t>C-LED</t>
  </si>
  <si>
    <t>2 Linear modules</t>
  </si>
  <si>
    <t>Growfilm</t>
  </si>
  <si>
    <t>Mars</t>
  </si>
  <si>
    <t>North America</t>
  </si>
  <si>
    <t>Asia Pacific</t>
  </si>
  <si>
    <t>TOTAL</t>
  </si>
  <si>
    <t>Europe region</t>
  </si>
  <si>
    <t>Asia pacific</t>
  </si>
  <si>
    <t>Latin America</t>
  </si>
  <si>
    <t>TYPES OF LED Grow lights PER COUNTRY/REGION</t>
  </si>
  <si>
    <t xml:space="preserve">Europe </t>
  </si>
  <si>
    <t>Linear fixtures</t>
  </si>
  <si>
    <t xml:space="preserve">2-linear module </t>
  </si>
  <si>
    <t>Multi-linear module</t>
  </si>
  <si>
    <t>Spider-style module</t>
  </si>
  <si>
    <t>Modular-shaped panel</t>
  </si>
  <si>
    <t>Quantum board-panel</t>
  </si>
  <si>
    <t>Europe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</si>
</sst>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font>
    <font>
      <b/>
      <sz val="14"/>
      <name val="Calibri"/>
      <family val="2"/>
      <scheme val="minor"/>
    </font>
    <font>
      <b/>
      <sz val="14"/>
      <name val="Calibri"/>
      <family val="2"/>
    </font>
    <font>
      <sz val="11"/>
      <color rgb="FF0070C0"/>
      <name val="Calibri"/>
      <family val="2"/>
      <scheme val="minor"/>
    </font>
    <font>
      <sz val="14"/>
      <color theme="1" tint="4.9989318521683403E-2"/>
      <name val="Calibri"/>
      <family val="2"/>
      <scheme val="minor"/>
    </font>
    <font>
      <sz val="11"/>
      <color theme="1"/>
      <name val="Calibri"/>
      <family val="2"/>
      <scheme val="minor"/>
    </font>
    <font>
      <sz val="11"/>
      <color rgb="FF9C0006"/>
      <name val="Calibri"/>
      <family val="2"/>
      <scheme val="minor"/>
    </font>
    <font>
      <sz val="11"/>
      <color rgb="FF000000"/>
      <name val="Calibri"/>
      <family val="2"/>
      <scheme val="minor"/>
    </font>
    <font>
      <b/>
      <sz val="14"/>
      <color theme="1"/>
      <name val="Calibri"/>
      <family val="2"/>
      <scheme val="minor"/>
    </font>
    <font>
      <u/>
      <sz val="11"/>
      <color theme="1"/>
      <name val="Calibri"/>
      <family val="2"/>
      <scheme val="minor"/>
    </font>
    <font>
      <sz val="11"/>
      <color rgb="FF00B050"/>
      <name val="Calibri"/>
      <family val="2"/>
      <scheme val="minor"/>
    </font>
    <font>
      <sz val="14"/>
      <color theme="1"/>
      <name val="Calibri"/>
      <family val="2"/>
      <scheme val="minor"/>
    </font>
    <font>
      <sz val="11"/>
      <name val="Calibri"/>
      <family val="2"/>
      <scheme val="minor"/>
    </font>
    <font>
      <sz val="10"/>
      <color theme="1"/>
      <name val="Calibri"/>
      <family val="2"/>
      <scheme val="minor"/>
    </font>
    <font>
      <sz val="11"/>
      <color rgb="FFFF0000"/>
      <name val="Calibri"/>
      <family val="2"/>
      <scheme val="minor"/>
    </font>
    <font>
      <sz val="10"/>
      <color rgb="FF00B050"/>
      <name val="Calibri"/>
      <family val="2"/>
      <scheme val="minor"/>
    </font>
    <font>
      <sz val="10"/>
      <color theme="1"/>
      <name val="Calibri"/>
      <family val="2"/>
    </font>
    <font>
      <sz val="10"/>
      <color rgb="FFFF0000"/>
      <name val="Calibri"/>
      <family val="2"/>
      <scheme val="minor"/>
    </font>
    <font>
      <b/>
      <sz val="11"/>
      <color rgb="FF000000"/>
      <name val="Calibri"/>
      <family val="2"/>
      <scheme val="minor"/>
    </font>
    <font>
      <b/>
      <sz val="16"/>
      <color rgb="FF000000"/>
      <name val="Calibri"/>
      <family val="2"/>
      <scheme val="minor"/>
    </font>
    <font>
      <b/>
      <sz val="12"/>
      <color theme="1"/>
      <name val="Calibri"/>
      <family val="2"/>
      <scheme val="minor"/>
    </font>
    <font>
      <sz val="12"/>
      <color theme="1"/>
      <name val="Calibri"/>
      <family val="2"/>
      <scheme val="minor"/>
    </font>
    <font>
      <sz val="16"/>
      <color theme="1"/>
      <name val="Calibri"/>
      <family val="2"/>
      <scheme val="minor"/>
    </font>
    <font>
      <sz val="22"/>
      <color rgb="FF000000"/>
      <name val="Calibri"/>
      <family val="2"/>
      <scheme val="minor"/>
    </font>
    <font>
      <sz val="10"/>
      <color rgb="FF000000"/>
      <name val="Calibri"/>
      <family val="2"/>
      <scheme val="minor"/>
    </font>
    <font>
      <b/>
      <sz val="16"/>
      <color theme="1"/>
      <name val="Calibri"/>
      <family val="2"/>
      <scheme val="minor"/>
    </font>
    <font>
      <sz val="10"/>
      <name val="Calibri"/>
      <family val="2"/>
      <scheme val="minor"/>
    </font>
    <font>
      <b/>
      <u/>
      <sz val="26"/>
      <color theme="1"/>
      <name val="Calibri"/>
      <family val="2"/>
      <scheme val="minor"/>
    </font>
    <font>
      <b/>
      <u/>
      <sz val="24"/>
      <color theme="1"/>
      <name val="Calibri"/>
      <family val="2"/>
      <scheme val="minor"/>
    </font>
    <font>
      <b/>
      <sz val="26"/>
      <color theme="1"/>
      <name val="Calibri"/>
      <family val="2"/>
      <scheme val="minor"/>
    </font>
    <font>
      <b/>
      <sz val="14"/>
      <color rgb="FFFF0000"/>
      <name val="Calibri"/>
      <family val="2"/>
      <scheme val="minor"/>
    </font>
    <font>
      <sz val="10"/>
      <color theme="5"/>
      <name val="Calibri"/>
      <family val="2"/>
      <scheme val="minor"/>
    </font>
    <font>
      <b/>
      <sz val="11"/>
      <color theme="0"/>
      <name val="Calibri"/>
      <family val="2"/>
      <scheme val="minor"/>
    </font>
    <font>
      <sz val="20"/>
      <color theme="1"/>
      <name val="Calibri"/>
      <family val="2"/>
      <scheme val="minor"/>
    </font>
    <font>
      <sz val="18"/>
      <color theme="1"/>
      <name val="Calibri"/>
      <family val="2"/>
      <scheme val="minor"/>
    </font>
    <font>
      <sz val="10"/>
      <color rgb="FF000000"/>
      <name val="Palatino Linotype"/>
      <family val="1"/>
    </font>
    <font>
      <b/>
      <sz val="10"/>
      <color rgb="FF000000"/>
      <name val="Palatino Linotype"/>
      <family val="1"/>
    </font>
    <font>
      <i/>
      <u/>
      <sz val="10"/>
      <color rgb="FF000000"/>
      <name val="Palatino Linotype"/>
      <family val="1"/>
    </font>
    <font>
      <sz val="10"/>
      <color theme="1"/>
      <name val="Palatino Linotype"/>
      <family val="1"/>
    </font>
    <font>
      <b/>
      <sz val="22"/>
      <color theme="1"/>
      <name val="Calibri"/>
      <family val="2"/>
      <scheme val="minor"/>
    </font>
  </fonts>
  <fills count="26">
    <fill>
      <patternFill patternType="none"/>
    </fill>
    <fill>
      <patternFill patternType="gray125"/>
    </fill>
    <fill>
      <patternFill patternType="solid">
        <fgColor theme="5" tint="0.39997558519241921"/>
        <bgColor indexed="64"/>
      </patternFill>
    </fill>
    <fill>
      <patternFill patternType="solid">
        <fgColor rgb="FFFFC7CE"/>
      </patternFill>
    </fill>
    <fill>
      <patternFill patternType="lightDown"/>
    </fill>
    <fill>
      <patternFill patternType="solid">
        <fgColor theme="2" tint="-0.249977111117893"/>
        <bgColor indexed="64"/>
      </patternFill>
    </fill>
    <fill>
      <patternFill patternType="solid">
        <fgColor rgb="FF92D050"/>
        <bgColor indexed="64"/>
      </patternFill>
    </fill>
    <fill>
      <patternFill patternType="solid">
        <fgColor theme="7"/>
        <bgColor indexed="64"/>
      </patternFill>
    </fill>
    <fill>
      <patternFill patternType="solid">
        <fgColor rgb="FFFFC000"/>
        <bgColor indexed="64"/>
      </patternFill>
    </fill>
    <fill>
      <patternFill patternType="solid">
        <fgColor theme="5" tint="0.79998168889431442"/>
        <bgColor indexed="64"/>
      </patternFill>
    </fill>
    <fill>
      <patternFill patternType="solid">
        <fgColor theme="4"/>
        <bgColor indexed="64"/>
      </patternFill>
    </fill>
    <fill>
      <patternFill patternType="solid">
        <fgColor theme="0" tint="-0.34998626667073579"/>
        <bgColor indexed="64"/>
      </patternFill>
    </fill>
    <fill>
      <patternFill patternType="solid">
        <fgColor theme="5" tint="-0.249977111117893"/>
        <bgColor indexed="64"/>
      </patternFill>
    </fill>
    <fill>
      <patternFill patternType="gray125">
        <bgColor rgb="FF92D050"/>
      </patternFill>
    </fill>
    <fill>
      <patternFill patternType="solid">
        <fgColor theme="9" tint="0.39997558519241921"/>
        <bgColor indexed="64"/>
      </patternFill>
    </fill>
    <fill>
      <patternFill patternType="gray125">
        <bgColor theme="5" tint="0.79998168889431442"/>
      </patternFill>
    </fill>
    <fill>
      <patternFill patternType="solid">
        <fgColor theme="5"/>
        <bgColor indexed="64"/>
      </patternFill>
    </fill>
    <fill>
      <patternFill patternType="solid">
        <fgColor theme="5" tint="-0.499984740745262"/>
        <bgColor indexed="64"/>
      </patternFill>
    </fill>
    <fill>
      <patternFill patternType="gray125">
        <bgColor rgb="FFFFC000"/>
      </patternFill>
    </fill>
    <fill>
      <patternFill patternType="solid">
        <fgColor theme="0" tint="-0.249977111117893"/>
        <bgColor indexed="64"/>
      </patternFill>
    </fill>
    <fill>
      <patternFill patternType="solid">
        <fgColor rgb="FFFF0000"/>
        <bgColor indexed="64"/>
      </patternFill>
    </fill>
    <fill>
      <patternFill patternType="solid">
        <fgColor theme="5"/>
        <bgColor theme="5"/>
      </patternFill>
    </fill>
    <fill>
      <patternFill patternType="solid">
        <fgColor theme="0" tint="-0.14999847407452621"/>
        <bgColor theme="0" tint="-0.14999847407452621"/>
      </patternFill>
    </fill>
    <fill>
      <patternFill patternType="solid">
        <fgColor theme="5" tint="0.59999389629810485"/>
        <bgColor indexed="64"/>
      </patternFill>
    </fill>
    <fill>
      <patternFill patternType="solid">
        <fgColor rgb="FFFFFF00"/>
        <bgColor indexed="64"/>
      </patternFill>
    </fill>
    <fill>
      <patternFill patternType="solid">
        <fgColor theme="7" tint="0.59999389629810485"/>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right/>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thin">
        <color rgb="FF000000"/>
      </left>
      <right style="thin">
        <color indexed="64"/>
      </right>
      <top style="thin">
        <color rgb="FF000000"/>
      </top>
      <bottom style="thin">
        <color indexed="64"/>
      </bottom>
      <diagonal/>
    </border>
    <border>
      <left style="medium">
        <color indexed="64"/>
      </left>
      <right/>
      <top style="medium">
        <color indexed="64"/>
      </top>
      <bottom style="thin">
        <color rgb="FF000000"/>
      </bottom>
      <diagonal/>
    </border>
    <border>
      <left style="medium">
        <color indexed="64"/>
      </left>
      <right style="medium">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thin">
        <color indexed="64"/>
      </right>
      <top/>
      <bottom style="medium">
        <color theme="1"/>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medium">
        <color indexed="64"/>
      </top>
      <bottom/>
      <diagonal/>
    </border>
    <border>
      <left/>
      <right/>
      <top style="medium">
        <color indexed="64"/>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s>
  <cellStyleXfs count="7">
    <xf numFmtId="0" fontId="0" fillId="0" borderId="0"/>
    <xf numFmtId="0" fontId="2" fillId="0" borderId="0" applyNumberFormat="0" applyFill="0" applyBorder="0" applyAlignment="0" applyProtection="0"/>
    <xf numFmtId="0" fontId="9" fillId="3" borderId="0" applyNumberFormat="0" applyBorder="0" applyAlignment="0" applyProtection="0"/>
    <xf numFmtId="0" fontId="8" fillId="4" borderId="1">
      <alignment horizontal="left"/>
    </xf>
    <xf numFmtId="0" fontId="8" fillId="0" borderId="1">
      <alignment horizontal="left"/>
    </xf>
    <xf numFmtId="0" fontId="8" fillId="1" borderId="1">
      <alignment horizontal="left"/>
    </xf>
    <xf numFmtId="9" fontId="8" fillId="0" borderId="0" applyFont="0" applyFill="0" applyBorder="0" applyAlignment="0" applyProtection="0"/>
  </cellStyleXfs>
  <cellXfs count="959">
    <xf numFmtId="0" fontId="0" fillId="0" borderId="0" xfId="0"/>
    <xf numFmtId="0" fontId="0" fillId="0" borderId="0" xfId="0" applyAlignment="1">
      <alignment horizontal="center"/>
    </xf>
    <xf numFmtId="0" fontId="0" fillId="0" borderId="0" xfId="0" applyAlignment="1">
      <alignment horizontal="left"/>
    </xf>
    <xf numFmtId="0" fontId="1" fillId="0" borderId="1" xfId="0" applyFont="1" applyBorder="1" applyAlignment="1">
      <alignment horizontal="left"/>
    </xf>
    <xf numFmtId="0" fontId="0" fillId="0" borderId="1" xfId="0" applyBorder="1" applyAlignment="1">
      <alignment horizontal="left"/>
    </xf>
    <xf numFmtId="0" fontId="2" fillId="0" borderId="1" xfId="1" applyBorder="1" applyAlignment="1">
      <alignment horizontal="left"/>
    </xf>
    <xf numFmtId="0" fontId="0" fillId="0" borderId="3" xfId="0" applyBorder="1" applyAlignment="1">
      <alignment horizontal="left"/>
    </xf>
    <xf numFmtId="0" fontId="0" fillId="0" borderId="2" xfId="0" applyBorder="1" applyAlignment="1">
      <alignment horizontal="left"/>
    </xf>
    <xf numFmtId="0" fontId="0" fillId="0" borderId="6" xfId="0" applyBorder="1" applyAlignment="1">
      <alignment horizontal="left"/>
    </xf>
    <xf numFmtId="0" fontId="6" fillId="0" borderId="1" xfId="0" applyFont="1" applyBorder="1" applyAlignment="1">
      <alignment horizontal="left"/>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6" xfId="0" applyBorder="1" applyAlignment="1">
      <alignment horizontal="center"/>
    </xf>
    <xf numFmtId="0" fontId="0" fillId="0" borderId="3" xfId="0" applyBorder="1" applyAlignment="1">
      <alignment horizontal="center"/>
    </xf>
    <xf numFmtId="0" fontId="0" fillId="2" borderId="8" xfId="0" applyFill="1" applyBorder="1" applyAlignment="1">
      <alignment horizontal="center"/>
    </xf>
    <xf numFmtId="0" fontId="0" fillId="2" borderId="10" xfId="0" applyFill="1" applyBorder="1" applyAlignment="1">
      <alignment horizontal="left"/>
    </xf>
    <xf numFmtId="0" fontId="4" fillId="2" borderId="9" xfId="0" applyFont="1" applyFill="1" applyBorder="1" applyAlignment="1">
      <alignment horizontal="center"/>
    </xf>
    <xf numFmtId="0" fontId="4" fillId="2" borderId="11" xfId="0" applyFont="1" applyFill="1" applyBorder="1" applyAlignment="1">
      <alignment horizontal="left"/>
    </xf>
    <xf numFmtId="0" fontId="0" fillId="0" borderId="12" xfId="0" applyBorder="1" applyAlignment="1">
      <alignment horizontal="left"/>
    </xf>
    <xf numFmtId="0" fontId="0" fillId="0" borderId="13" xfId="0" applyBorder="1" applyAlignment="1">
      <alignment horizontal="left"/>
    </xf>
    <xf numFmtId="0" fontId="0" fillId="0" borderId="14" xfId="0" applyBorder="1" applyAlignment="1">
      <alignment horizontal="left"/>
    </xf>
    <xf numFmtId="0" fontId="0" fillId="0" borderId="15" xfId="0" applyBorder="1" applyAlignment="1">
      <alignment horizontal="left"/>
    </xf>
    <xf numFmtId="0" fontId="0" fillId="2" borderId="11" xfId="0" applyFill="1" applyBorder="1" applyAlignment="1">
      <alignment horizontal="left"/>
    </xf>
    <xf numFmtId="0" fontId="4" fillId="0" borderId="0" xfId="0" applyFont="1" applyAlignment="1">
      <alignment horizontal="center"/>
    </xf>
    <xf numFmtId="0" fontId="4" fillId="0" borderId="0" xfId="0" applyFont="1" applyAlignment="1">
      <alignment horizontal="left"/>
    </xf>
    <xf numFmtId="0" fontId="0" fillId="0" borderId="7" xfId="0" applyBorder="1" applyAlignment="1">
      <alignment horizontal="center"/>
    </xf>
    <xf numFmtId="0" fontId="0" fillId="2" borderId="9" xfId="0" applyFill="1" applyBorder="1" applyAlignment="1">
      <alignment horizontal="center"/>
    </xf>
    <xf numFmtId="0" fontId="2" fillId="0" borderId="1" xfId="1" applyBorder="1" applyAlignment="1">
      <alignment horizontal="center"/>
    </xf>
    <xf numFmtId="0" fontId="2" fillId="0" borderId="3" xfId="1" applyBorder="1" applyAlignment="1">
      <alignment horizontal="left"/>
    </xf>
    <xf numFmtId="0" fontId="2" fillId="0" borderId="3" xfId="1" applyBorder="1" applyAlignment="1">
      <alignment horizontal="center"/>
    </xf>
    <xf numFmtId="0" fontId="0" fillId="0" borderId="0" xfId="0" applyAlignment="1">
      <alignment horizontal="center" vertical="center"/>
    </xf>
    <xf numFmtId="0" fontId="7" fillId="0" borderId="0" xfId="0" applyFont="1" applyAlignment="1">
      <alignment horizontal="center"/>
    </xf>
    <xf numFmtId="0" fontId="3" fillId="0" borderId="0" xfId="0" applyFont="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2" fillId="0" borderId="0" xfId="1" applyAlignment="1">
      <alignment horizontal="center"/>
    </xf>
    <xf numFmtId="0" fontId="0" fillId="0" borderId="18"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2" fillId="0" borderId="13" xfId="1" applyBorder="1" applyAlignment="1">
      <alignment horizontal="left"/>
    </xf>
    <xf numFmtId="0" fontId="2" fillId="0" borderId="0" xfId="1"/>
    <xf numFmtId="0" fontId="0" fillId="2" borderId="18" xfId="0" applyFill="1" applyBorder="1" applyAlignment="1">
      <alignment horizontal="center"/>
    </xf>
    <xf numFmtId="0" fontId="0" fillId="2" borderId="1" xfId="0" applyFill="1" applyBorder="1" applyAlignment="1">
      <alignment horizontal="left"/>
    </xf>
    <xf numFmtId="0" fontId="0" fillId="0" borderId="26" xfId="0" applyBorder="1" applyAlignment="1">
      <alignment horizontal="center"/>
    </xf>
    <xf numFmtId="0" fontId="0" fillId="0" borderId="28" xfId="0" applyBorder="1" applyAlignment="1">
      <alignment horizontal="left"/>
    </xf>
    <xf numFmtId="0" fontId="0" fillId="0" borderId="29" xfId="0" applyBorder="1" applyAlignment="1">
      <alignment horizontal="center"/>
    </xf>
    <xf numFmtId="0" fontId="0" fillId="0" borderId="31" xfId="0" applyBorder="1" applyAlignment="1">
      <alignment horizontal="left"/>
    </xf>
    <xf numFmtId="0" fontId="0" fillId="0" borderId="32" xfId="0" applyBorder="1" applyAlignment="1">
      <alignment horizontal="left"/>
    </xf>
    <xf numFmtId="0" fontId="0" fillId="0" borderId="34" xfId="0" applyBorder="1" applyAlignment="1">
      <alignment horizontal="center"/>
    </xf>
    <xf numFmtId="0" fontId="0" fillId="2" borderId="17" xfId="0" applyFill="1" applyBorder="1" applyAlignment="1">
      <alignment horizontal="center"/>
    </xf>
    <xf numFmtId="0" fontId="0" fillId="0" borderId="1" xfId="0" applyBorder="1" applyAlignment="1">
      <alignment horizontal="center" wrapText="1"/>
    </xf>
    <xf numFmtId="0" fontId="2" fillId="0" borderId="7" xfId="1" applyBorder="1" applyAlignment="1">
      <alignment horizontal="left"/>
    </xf>
    <xf numFmtId="0" fontId="11" fillId="2" borderId="4" xfId="0" applyFont="1" applyFill="1" applyBorder="1" applyAlignment="1">
      <alignment horizontal="center"/>
    </xf>
    <xf numFmtId="0" fontId="8" fillId="0" borderId="1" xfId="4">
      <alignment horizontal="left"/>
    </xf>
    <xf numFmtId="0" fontId="2" fillId="0" borderId="13" xfId="1" applyBorder="1" applyAlignment="1">
      <alignment horizontal="center"/>
    </xf>
    <xf numFmtId="0" fontId="0" fillId="0" borderId="12" xfId="0" applyBorder="1" applyAlignment="1">
      <alignment horizontal="center"/>
    </xf>
    <xf numFmtId="0" fontId="0" fillId="0" borderId="35" xfId="0" applyBorder="1" applyAlignment="1">
      <alignment horizontal="center"/>
    </xf>
    <xf numFmtId="0" fontId="8" fillId="0" borderId="3" xfId="4" applyBorder="1">
      <alignment horizontal="left"/>
    </xf>
    <xf numFmtId="0" fontId="0" fillId="0" borderId="28" xfId="4" applyFont="1" applyBorder="1">
      <alignment horizontal="left"/>
    </xf>
    <xf numFmtId="0" fontId="0" fillId="0" borderId="31" xfId="4" applyFont="1" applyBorder="1">
      <alignment horizontal="left"/>
    </xf>
    <xf numFmtId="0" fontId="8" fillId="0" borderId="6" xfId="4" applyBorder="1">
      <alignment horizontal="left"/>
    </xf>
    <xf numFmtId="0" fontId="8" fillId="0" borderId="1" xfId="4" applyAlignment="1">
      <alignment horizontal="center"/>
    </xf>
    <xf numFmtId="0" fontId="0" fillId="0" borderId="1" xfId="4" applyFont="1">
      <alignment horizontal="left"/>
    </xf>
    <xf numFmtId="0" fontId="13" fillId="0" borderId="0" xfId="0" applyFont="1" applyAlignment="1">
      <alignment horizontal="center"/>
    </xf>
    <xf numFmtId="0" fontId="0" fillId="0" borderId="3" xfId="4" applyFont="1" applyBorder="1">
      <alignment horizontal="left"/>
    </xf>
    <xf numFmtId="0" fontId="11" fillId="2" borderId="17" xfId="0" applyFont="1" applyFill="1" applyBorder="1" applyAlignment="1">
      <alignment horizontal="center"/>
    </xf>
    <xf numFmtId="0" fontId="14" fillId="2" borderId="9" xfId="0" applyFont="1" applyFill="1" applyBorder="1" applyAlignment="1">
      <alignment horizontal="center"/>
    </xf>
    <xf numFmtId="0" fontId="14" fillId="2" borderId="10" xfId="0" applyFont="1" applyFill="1" applyBorder="1" applyAlignment="1">
      <alignment horizontal="left"/>
    </xf>
    <xf numFmtId="0" fontId="14" fillId="0" borderId="0" xfId="0" applyFont="1" applyAlignment="1">
      <alignment horizontal="left"/>
    </xf>
    <xf numFmtId="0" fontId="15" fillId="0" borderId="1" xfId="1" applyFont="1" applyBorder="1" applyAlignment="1">
      <alignment horizontal="center"/>
    </xf>
    <xf numFmtId="0" fontId="2" fillId="0" borderId="12" xfId="1" applyBorder="1" applyAlignment="1">
      <alignment horizontal="center"/>
    </xf>
    <xf numFmtId="0" fontId="11" fillId="2" borderId="4" xfId="0" applyFont="1" applyFill="1" applyBorder="1" applyAlignment="1">
      <alignment horizontal="left"/>
    </xf>
    <xf numFmtId="0" fontId="0" fillId="0" borderId="6" xfId="4" applyFont="1" applyBorder="1">
      <alignment horizontal="left"/>
    </xf>
    <xf numFmtId="0" fontId="0" fillId="0" borderId="13" xfId="0" applyBorder="1" applyAlignment="1">
      <alignment horizontal="center"/>
    </xf>
    <xf numFmtId="0" fontId="2" fillId="0" borderId="7" xfId="1" applyBorder="1" applyAlignment="1">
      <alignment horizontal="center"/>
    </xf>
    <xf numFmtId="0" fontId="0" fillId="0" borderId="27" xfId="0" applyBorder="1" applyAlignment="1">
      <alignment horizontal="center"/>
    </xf>
    <xf numFmtId="0" fontId="8" fillId="0" borderId="27" xfId="4" applyBorder="1" applyAlignment="1">
      <alignment horizontal="center"/>
    </xf>
    <xf numFmtId="0" fontId="8" fillId="0" borderId="2" xfId="4" applyBorder="1" applyAlignment="1">
      <alignment horizontal="center"/>
    </xf>
    <xf numFmtId="0" fontId="8" fillId="1" borderId="1" xfId="5" applyAlignment="1">
      <alignment horizontal="center"/>
    </xf>
    <xf numFmtId="0" fontId="0" fillId="2" borderId="1" xfId="0" applyFill="1" applyBorder="1" applyAlignment="1">
      <alignment horizontal="center"/>
    </xf>
    <xf numFmtId="0" fontId="8" fillId="0" borderId="6" xfId="4" applyBorder="1" applyAlignment="1">
      <alignment horizontal="center"/>
    </xf>
    <xf numFmtId="0" fontId="8" fillId="0" borderId="3" xfId="4" applyBorder="1" applyAlignment="1">
      <alignment horizontal="center"/>
    </xf>
    <xf numFmtId="0" fontId="8" fillId="1" borderId="6" xfId="5" applyBorder="1" applyAlignment="1">
      <alignment horizontal="center"/>
    </xf>
    <xf numFmtId="0" fontId="10" fillId="0" borderId="27" xfId="2" applyFont="1" applyFill="1" applyBorder="1" applyAlignment="1">
      <alignment horizontal="center"/>
    </xf>
    <xf numFmtId="0" fontId="10" fillId="0" borderId="6" xfId="2" applyFont="1" applyFill="1" applyBorder="1" applyAlignment="1">
      <alignment horizontal="center"/>
    </xf>
    <xf numFmtId="0" fontId="10" fillId="0" borderId="2" xfId="2" applyFont="1" applyFill="1" applyBorder="1" applyAlignment="1">
      <alignment horizontal="center"/>
    </xf>
    <xf numFmtId="0" fontId="0" fillId="2" borderId="7" xfId="0" applyFill="1" applyBorder="1" applyAlignment="1">
      <alignment horizontal="center"/>
    </xf>
    <xf numFmtId="0" fontId="2" fillId="2" borderId="9" xfId="1" applyFill="1" applyBorder="1" applyAlignment="1">
      <alignment horizontal="center"/>
    </xf>
    <xf numFmtId="0" fontId="8" fillId="1" borderId="3" xfId="5" applyBorder="1" applyAlignment="1">
      <alignment horizontal="center"/>
    </xf>
    <xf numFmtId="0" fontId="0" fillId="0" borderId="30" xfId="0" applyBorder="1" applyAlignment="1">
      <alignment horizontal="center"/>
    </xf>
    <xf numFmtId="3" fontId="0" fillId="0" borderId="3" xfId="0" applyNumberFormat="1" applyBorder="1" applyAlignment="1">
      <alignment horizontal="center"/>
    </xf>
    <xf numFmtId="3" fontId="0" fillId="0" borderId="1" xfId="0" applyNumberFormat="1" applyBorder="1" applyAlignment="1">
      <alignment horizontal="center"/>
    </xf>
    <xf numFmtId="0" fontId="0" fillId="0" borderId="1" xfId="4" applyFont="1" applyAlignment="1">
      <alignment horizontal="center"/>
    </xf>
    <xf numFmtId="0" fontId="0" fillId="0" borderId="6" xfId="4" applyFont="1" applyBorder="1" applyAlignment="1">
      <alignment horizontal="center"/>
    </xf>
    <xf numFmtId="0" fontId="8" fillId="2" borderId="17" xfId="4" applyFill="1" applyBorder="1" applyAlignment="1">
      <alignment horizontal="center"/>
    </xf>
    <xf numFmtId="0" fontId="8" fillId="2" borderId="9" xfId="4" applyFill="1" applyBorder="1" applyAlignment="1">
      <alignment horizontal="center"/>
    </xf>
    <xf numFmtId="0" fontId="8" fillId="2" borderId="10" xfId="4" applyFill="1" applyBorder="1">
      <alignment horizontal="left"/>
    </xf>
    <xf numFmtId="0" fontId="11" fillId="2" borderId="4" xfId="4" applyFont="1" applyFill="1" applyBorder="1" applyAlignment="1">
      <alignment horizontal="center"/>
    </xf>
    <xf numFmtId="0" fontId="0" fillId="0" borderId="3" xfId="4" applyFont="1" applyBorder="1" applyAlignment="1">
      <alignment horizontal="center"/>
    </xf>
    <xf numFmtId="0" fontId="4" fillId="2" borderId="4" xfId="0" applyFont="1" applyFill="1" applyBorder="1" applyAlignment="1">
      <alignment horizontal="center"/>
    </xf>
    <xf numFmtId="0" fontId="16" fillId="0" borderId="0" xfId="0" applyFont="1" applyAlignment="1">
      <alignment horizontal="center" wrapText="1"/>
    </xf>
    <xf numFmtId="0" fontId="4" fillId="0" borderId="4" xfId="0" applyFont="1" applyBorder="1" applyAlignment="1">
      <alignment horizontal="center" vertical="center" wrapText="1"/>
    </xf>
    <xf numFmtId="0" fontId="0" fillId="0" borderId="36" xfId="4" applyFont="1" applyBorder="1" applyAlignment="1">
      <alignment horizontal="center"/>
    </xf>
    <xf numFmtId="0" fontId="4" fillId="0" borderId="4" xfId="0" applyFont="1" applyBorder="1" applyAlignment="1">
      <alignment horizontal="center" vertical="center"/>
    </xf>
    <xf numFmtId="0" fontId="4" fillId="0" borderId="4" xfId="0" applyFont="1" applyBorder="1" applyAlignment="1">
      <alignment horizontal="center" wrapText="1"/>
    </xf>
    <xf numFmtId="0" fontId="0" fillId="0" borderId="37" xfId="4" applyFont="1" applyBorder="1" applyAlignment="1">
      <alignment horizontal="center"/>
    </xf>
    <xf numFmtId="0" fontId="8" fillId="0" borderId="19" xfId="4" applyBorder="1" applyAlignment="1">
      <alignment horizontal="center"/>
    </xf>
    <xf numFmtId="0" fontId="0" fillId="0" borderId="23" xfId="4" applyFont="1" applyBorder="1" applyAlignment="1">
      <alignment horizontal="center"/>
    </xf>
    <xf numFmtId="0" fontId="15" fillId="0" borderId="1" xfId="1" applyFont="1" applyBorder="1" applyAlignment="1">
      <alignment horizontal="left"/>
    </xf>
    <xf numFmtId="0" fontId="12" fillId="0" borderId="1" xfId="0" applyFont="1" applyBorder="1" applyAlignment="1">
      <alignment horizontal="left"/>
    </xf>
    <xf numFmtId="0" fontId="0" fillId="0" borderId="7" xfId="0" applyBorder="1" applyAlignment="1">
      <alignment horizontal="left"/>
    </xf>
    <xf numFmtId="0" fontId="8" fillId="0" borderId="1" xfId="5" applyFill="1" applyAlignment="1">
      <alignment horizontal="center"/>
    </xf>
    <xf numFmtId="0" fontId="8" fillId="0" borderId="6" xfId="5" applyFill="1" applyBorder="1" applyAlignment="1">
      <alignment horizontal="center"/>
    </xf>
    <xf numFmtId="0" fontId="8" fillId="1" borderId="7" xfId="5" applyBorder="1" applyAlignment="1">
      <alignment horizontal="center"/>
    </xf>
    <xf numFmtId="0" fontId="2" fillId="0" borderId="6" xfId="1" applyBorder="1" applyAlignment="1">
      <alignment horizontal="left"/>
    </xf>
    <xf numFmtId="0" fontId="2" fillId="0" borderId="6" xfId="1" applyBorder="1" applyAlignment="1">
      <alignment horizontal="center"/>
    </xf>
    <xf numFmtId="0" fontId="16" fillId="0" borderId="0" xfId="0" applyFont="1" applyAlignment="1">
      <alignment horizontal="center" vertical="center" wrapText="1"/>
    </xf>
    <xf numFmtId="0" fontId="8" fillId="0" borderId="0" xfId="4" applyBorder="1">
      <alignment horizontal="left"/>
    </xf>
    <xf numFmtId="0" fontId="14" fillId="2" borderId="17" xfId="0" applyFont="1" applyFill="1" applyBorder="1" applyAlignment="1">
      <alignment horizontal="center"/>
    </xf>
    <xf numFmtId="0" fontId="4" fillId="2" borderId="9" xfId="0" applyFont="1" applyFill="1" applyBorder="1" applyAlignment="1">
      <alignment horizontal="center" vertical="center"/>
    </xf>
    <xf numFmtId="0" fontId="8" fillId="0" borderId="1" xfId="4" applyAlignment="1">
      <alignment horizontal="center" vertical="center"/>
    </xf>
    <xf numFmtId="0" fontId="8" fillId="0" borderId="3" xfId="4" applyBorder="1" applyAlignment="1">
      <alignment horizontal="center" vertical="center"/>
    </xf>
    <xf numFmtId="0" fontId="8" fillId="0" borderId="6" xfId="4" applyBorder="1" applyAlignment="1">
      <alignment horizontal="center" vertical="center"/>
    </xf>
    <xf numFmtId="0" fontId="0" fillId="2" borderId="9" xfId="0" applyFill="1" applyBorder="1" applyAlignment="1">
      <alignment horizontal="center" vertical="center"/>
    </xf>
    <xf numFmtId="0" fontId="8" fillId="1" borderId="1" xfId="5"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14" fillId="2" borderId="9" xfId="0" applyFont="1" applyFill="1" applyBorder="1" applyAlignment="1">
      <alignment horizontal="center" vertical="center"/>
    </xf>
    <xf numFmtId="0" fontId="8" fillId="1" borderId="3" xfId="5" applyBorder="1" applyAlignment="1">
      <alignment horizontal="center" vertical="center"/>
    </xf>
    <xf numFmtId="0" fontId="8" fillId="1" borderId="6" xfId="5" applyBorder="1" applyAlignment="1">
      <alignment horizontal="center" vertical="center"/>
    </xf>
    <xf numFmtId="0" fontId="0" fillId="0" borderId="7" xfId="0" applyBorder="1" applyAlignment="1">
      <alignment horizontal="center" vertical="center"/>
    </xf>
    <xf numFmtId="0" fontId="8" fillId="2" borderId="9" xfId="4" applyFill="1" applyBorder="1" applyAlignment="1">
      <alignment horizontal="center" vertical="center"/>
    </xf>
    <xf numFmtId="0" fontId="8" fillId="2" borderId="9" xfId="4" applyFill="1" applyBorder="1" applyAlignment="1">
      <alignment horizontal="left" vertical="center"/>
    </xf>
    <xf numFmtId="0" fontId="8" fillId="1" borderId="1" xfId="5" applyAlignment="1">
      <alignment horizontal="left" vertical="center"/>
    </xf>
    <xf numFmtId="0" fontId="8" fillId="1" borderId="3" xfId="5" applyBorder="1" applyAlignment="1">
      <alignment horizontal="left" vertical="center"/>
    </xf>
    <xf numFmtId="0" fontId="8" fillId="1" borderId="6" xfId="5" applyBorder="1" applyAlignment="1">
      <alignment horizontal="left" vertical="center"/>
    </xf>
    <xf numFmtId="0" fontId="8" fillId="0" borderId="1" xfId="5" applyFill="1" applyAlignment="1">
      <alignment horizontal="center" vertical="center"/>
    </xf>
    <xf numFmtId="0" fontId="8" fillId="0" borderId="6" xfId="5" applyFill="1" applyBorder="1" applyAlignment="1">
      <alignment horizontal="center" vertical="center"/>
    </xf>
    <xf numFmtId="0" fontId="16" fillId="0" borderId="0" xfId="0" applyFont="1" applyAlignment="1">
      <alignment horizontal="center"/>
    </xf>
    <xf numFmtId="0" fontId="16" fillId="0" borderId="0" xfId="0" applyFont="1" applyAlignment="1">
      <alignment horizontal="center" vertical="center"/>
    </xf>
    <xf numFmtId="0" fontId="18" fillId="0" borderId="0" xfId="0" applyFont="1" applyAlignment="1">
      <alignment horizontal="center"/>
    </xf>
    <xf numFmtId="0" fontId="16" fillId="0" borderId="0" xfId="0" applyFont="1"/>
    <xf numFmtId="0" fontId="19" fillId="0" borderId="0" xfId="0" applyFont="1" applyAlignment="1">
      <alignment horizontal="center"/>
    </xf>
    <xf numFmtId="0" fontId="17" fillId="0" borderId="0" xfId="0" applyFont="1" applyAlignment="1">
      <alignment horizontal="center"/>
    </xf>
    <xf numFmtId="0" fontId="20" fillId="0" borderId="0" xfId="0" applyFont="1" applyAlignment="1">
      <alignment horizontal="center"/>
    </xf>
    <xf numFmtId="0" fontId="17" fillId="0" borderId="0" xfId="0" applyFont="1"/>
    <xf numFmtId="0" fontId="20" fillId="0" borderId="0" xfId="0" applyFont="1"/>
    <xf numFmtId="0" fontId="0" fillId="0" borderId="41" xfId="0" applyBorder="1"/>
    <xf numFmtId="0" fontId="8" fillId="1" borderId="1" xfId="5">
      <alignment horizontal="left"/>
    </xf>
    <xf numFmtId="0" fontId="8" fillId="1" borderId="6" xfId="5" applyBorder="1">
      <alignment horizontal="left"/>
    </xf>
    <xf numFmtId="3" fontId="0" fillId="0" borderId="6" xfId="0" applyNumberFormat="1" applyBorder="1" applyAlignment="1">
      <alignment horizontal="center"/>
    </xf>
    <xf numFmtId="0" fontId="4" fillId="2" borderId="11" xfId="0" applyFont="1" applyFill="1" applyBorder="1" applyAlignment="1">
      <alignment horizontal="center"/>
    </xf>
    <xf numFmtId="0" fontId="8" fillId="1" borderId="15" xfId="5" applyBorder="1" applyAlignment="1">
      <alignment horizontal="center"/>
    </xf>
    <xf numFmtId="0" fontId="0" fillId="2" borderId="11" xfId="0" applyFill="1" applyBorder="1" applyAlignment="1">
      <alignment horizontal="center"/>
    </xf>
    <xf numFmtId="0" fontId="0" fillId="0" borderId="16" xfId="0" applyBorder="1" applyAlignment="1">
      <alignment horizontal="center"/>
    </xf>
    <xf numFmtId="0" fontId="0" fillId="0" borderId="15" xfId="0" applyBorder="1" applyAlignment="1">
      <alignment horizontal="center"/>
    </xf>
    <xf numFmtId="0" fontId="14" fillId="2" borderId="11" xfId="0" applyFont="1" applyFill="1" applyBorder="1" applyAlignment="1">
      <alignment horizontal="center"/>
    </xf>
    <xf numFmtId="0" fontId="8" fillId="2" borderId="11" xfId="4" applyFill="1" applyBorder="1" applyAlignment="1">
      <alignment horizontal="center"/>
    </xf>
    <xf numFmtId="0" fontId="0" fillId="0" borderId="33" xfId="4" applyFont="1" applyBorder="1">
      <alignment horizontal="left"/>
    </xf>
    <xf numFmtId="0" fontId="0" fillId="8" borderId="27" xfId="0" applyFill="1" applyBorder="1" applyAlignment="1">
      <alignment horizontal="center"/>
    </xf>
    <xf numFmtId="0" fontId="0" fillId="8" borderId="2" xfId="0" applyFill="1" applyBorder="1" applyAlignment="1">
      <alignment horizontal="center"/>
    </xf>
    <xf numFmtId="0" fontId="8" fillId="8" borderId="27" xfId="4" applyFill="1" applyBorder="1" applyAlignment="1">
      <alignment horizontal="center"/>
    </xf>
    <xf numFmtId="0" fontId="8" fillId="8" borderId="2" xfId="4" applyFill="1" applyBorder="1" applyAlignment="1">
      <alignment horizontal="center"/>
    </xf>
    <xf numFmtId="0" fontId="8" fillId="6" borderId="1" xfId="4" applyFill="1">
      <alignment horizontal="left"/>
    </xf>
    <xf numFmtId="0" fontId="0" fillId="6" borderId="3" xfId="0" applyFill="1" applyBorder="1" applyAlignment="1">
      <alignment horizontal="center"/>
    </xf>
    <xf numFmtId="0" fontId="0" fillId="6" borderId="1" xfId="0" applyFill="1" applyBorder="1" applyAlignment="1">
      <alignment horizontal="center"/>
    </xf>
    <xf numFmtId="0" fontId="0" fillId="6" borderId="12" xfId="0" applyFill="1" applyBorder="1" applyAlignment="1">
      <alignment horizontal="center"/>
    </xf>
    <xf numFmtId="0" fontId="0" fillId="6" borderId="2" xfId="0" applyFill="1" applyBorder="1" applyAlignment="1">
      <alignment horizontal="center"/>
    </xf>
    <xf numFmtId="0" fontId="0" fillId="8" borderId="1" xfId="0" applyFill="1" applyBorder="1" applyAlignment="1">
      <alignment horizontal="center"/>
    </xf>
    <xf numFmtId="0" fontId="8" fillId="6" borderId="1" xfId="4" applyFill="1" applyAlignment="1">
      <alignment horizontal="center"/>
    </xf>
    <xf numFmtId="0" fontId="0" fillId="6" borderId="6" xfId="0" applyFill="1" applyBorder="1" applyAlignment="1">
      <alignment horizontal="center"/>
    </xf>
    <xf numFmtId="0" fontId="8" fillId="8" borderId="1" xfId="5" applyFill="1" applyAlignment="1">
      <alignment horizontal="center"/>
    </xf>
    <xf numFmtId="0" fontId="8" fillId="8" borderId="1" xfId="4" applyFill="1" applyAlignment="1">
      <alignment horizontal="center"/>
    </xf>
    <xf numFmtId="0" fontId="8" fillId="8" borderId="3" xfId="4" applyFill="1" applyBorder="1" applyAlignment="1">
      <alignment horizontal="center"/>
    </xf>
    <xf numFmtId="4" fontId="0" fillId="0" borderId="3" xfId="0" applyNumberFormat="1" applyBorder="1" applyAlignment="1">
      <alignment horizontal="center"/>
    </xf>
    <xf numFmtId="4" fontId="0" fillId="6" borderId="3" xfId="0" applyNumberFormat="1" applyFill="1" applyBorder="1" applyAlignment="1">
      <alignment horizontal="center"/>
    </xf>
    <xf numFmtId="0" fontId="0" fillId="6" borderId="1" xfId="4" applyFont="1" applyFill="1" applyAlignment="1">
      <alignment horizontal="center"/>
    </xf>
    <xf numFmtId="0" fontId="0" fillId="8" borderId="6" xfId="0" applyFill="1" applyBorder="1" applyAlignment="1">
      <alignment horizontal="center"/>
    </xf>
    <xf numFmtId="0" fontId="8" fillId="0" borderId="13" xfId="4" applyBorder="1" applyAlignment="1">
      <alignment horizontal="center"/>
    </xf>
    <xf numFmtId="0" fontId="8" fillId="0" borderId="13" xfId="4" applyBorder="1">
      <alignment horizontal="left"/>
    </xf>
    <xf numFmtId="0" fontId="8" fillId="1" borderId="13" xfId="5" applyBorder="1" applyAlignment="1">
      <alignment horizontal="center"/>
    </xf>
    <xf numFmtId="0" fontId="0" fillId="2" borderId="13" xfId="0" applyFill="1" applyBorder="1" applyAlignment="1">
      <alignment horizontal="center"/>
    </xf>
    <xf numFmtId="0" fontId="8" fillId="8" borderId="13" xfId="4" applyFill="1" applyBorder="1" applyAlignment="1">
      <alignment horizontal="center"/>
    </xf>
    <xf numFmtId="0" fontId="8" fillId="1" borderId="13" xfId="5" applyBorder="1">
      <alignment horizontal="left"/>
    </xf>
    <xf numFmtId="0" fontId="0" fillId="8" borderId="13" xfId="4" applyFont="1" applyFill="1" applyBorder="1" applyAlignment="1">
      <alignment horizontal="center"/>
    </xf>
    <xf numFmtId="0" fontId="0" fillId="2" borderId="4" xfId="0" applyFill="1" applyBorder="1" applyAlignment="1">
      <alignment horizontal="center"/>
    </xf>
    <xf numFmtId="0" fontId="14" fillId="2" borderId="4" xfId="0" applyFont="1" applyFill="1" applyBorder="1" applyAlignment="1">
      <alignment horizontal="center"/>
    </xf>
    <xf numFmtId="0" fontId="0" fillId="2" borderId="20" xfId="0" applyFill="1" applyBorder="1" applyAlignment="1">
      <alignment horizontal="center"/>
    </xf>
    <xf numFmtId="0" fontId="8" fillId="2" borderId="4" xfId="4" applyFill="1" applyBorder="1" applyAlignment="1">
      <alignment horizontal="center"/>
    </xf>
    <xf numFmtId="0" fontId="8" fillId="9" borderId="19" xfId="4" applyFill="1" applyBorder="1">
      <alignment horizontal="left"/>
    </xf>
    <xf numFmtId="0" fontId="8" fillId="9" borderId="20" xfId="4" applyFill="1" applyBorder="1">
      <alignment horizontal="left"/>
    </xf>
    <xf numFmtId="0" fontId="0" fillId="9" borderId="22" xfId="0" applyFill="1" applyBorder="1" applyAlignment="1">
      <alignment horizontal="center"/>
    </xf>
    <xf numFmtId="0" fontId="0" fillId="9" borderId="20" xfId="0" applyFill="1" applyBorder="1" applyAlignment="1">
      <alignment horizontal="center"/>
    </xf>
    <xf numFmtId="0" fontId="0" fillId="9" borderId="24" xfId="0" applyFill="1" applyBorder="1" applyAlignment="1">
      <alignment horizontal="center"/>
    </xf>
    <xf numFmtId="0" fontId="8" fillId="9" borderId="20" xfId="4" applyFill="1" applyBorder="1" applyAlignment="1">
      <alignment horizontal="center"/>
    </xf>
    <xf numFmtId="0" fontId="8" fillId="9" borderId="1" xfId="4" applyFill="1">
      <alignment horizontal="left"/>
    </xf>
    <xf numFmtId="0" fontId="0" fillId="2" borderId="40" xfId="0" applyFill="1" applyBorder="1" applyAlignment="1">
      <alignment horizontal="center"/>
    </xf>
    <xf numFmtId="0" fontId="0" fillId="9" borderId="21" xfId="0" applyFill="1" applyBorder="1" applyAlignment="1">
      <alignment horizontal="center"/>
    </xf>
    <xf numFmtId="0" fontId="0" fillId="9" borderId="25" xfId="0" applyFill="1" applyBorder="1" applyAlignment="1">
      <alignment horizontal="center"/>
    </xf>
    <xf numFmtId="0" fontId="0" fillId="9" borderId="19" xfId="0" applyFill="1" applyBorder="1" applyAlignment="1">
      <alignment horizontal="center"/>
    </xf>
    <xf numFmtId="0" fontId="8" fillId="9" borderId="21" xfId="4" applyFill="1" applyBorder="1">
      <alignment horizontal="left"/>
    </xf>
    <xf numFmtId="0" fontId="8" fillId="9" borderId="25" xfId="4" applyFill="1" applyBorder="1" applyAlignment="1">
      <alignment horizontal="center"/>
    </xf>
    <xf numFmtId="0" fontId="0" fillId="9" borderId="20" xfId="4" applyFont="1" applyFill="1" applyBorder="1" applyAlignment="1">
      <alignment horizontal="center"/>
    </xf>
    <xf numFmtId="0" fontId="8" fillId="9" borderId="22" xfId="4" applyFill="1" applyBorder="1" applyAlignment="1">
      <alignment horizontal="center"/>
    </xf>
    <xf numFmtId="3" fontId="0" fillId="9" borderId="22" xfId="0" applyNumberFormat="1" applyFill="1" applyBorder="1" applyAlignment="1">
      <alignment horizontal="center"/>
    </xf>
    <xf numFmtId="0" fontId="0" fillId="9" borderId="22" xfId="4" applyFont="1" applyFill="1" applyBorder="1" applyAlignment="1">
      <alignment horizontal="center"/>
    </xf>
    <xf numFmtId="2" fontId="0" fillId="9" borderId="22" xfId="0" applyNumberFormat="1" applyFill="1" applyBorder="1" applyAlignment="1">
      <alignment horizontal="center"/>
    </xf>
    <xf numFmtId="2" fontId="0" fillId="6" borderId="42" xfId="0" applyNumberFormat="1" applyFill="1" applyBorder="1" applyAlignment="1">
      <alignment horizontal="center"/>
    </xf>
    <xf numFmtId="2" fontId="0" fillId="6" borderId="43" xfId="0" applyNumberFormat="1" applyFill="1" applyBorder="1" applyAlignment="1">
      <alignment horizontal="center"/>
    </xf>
    <xf numFmtId="2" fontId="8" fillId="6" borderId="13" xfId="4" applyNumberFormat="1" applyFill="1" applyBorder="1">
      <alignment horizontal="left"/>
    </xf>
    <xf numFmtId="2" fontId="0" fillId="6" borderId="13" xfId="0" applyNumberFormat="1" applyFill="1" applyBorder="1" applyAlignment="1">
      <alignment horizontal="center"/>
    </xf>
    <xf numFmtId="2" fontId="0" fillId="6" borderId="14" xfId="0" applyNumberFormat="1" applyFill="1" applyBorder="1" applyAlignment="1">
      <alignment horizontal="center"/>
    </xf>
    <xf numFmtId="2" fontId="0" fillId="7" borderId="12" xfId="0" applyNumberFormat="1" applyFill="1" applyBorder="1" applyAlignment="1">
      <alignment horizontal="center"/>
    </xf>
    <xf numFmtId="2" fontId="8" fillId="9" borderId="20" xfId="4" applyNumberFormat="1" applyFill="1" applyBorder="1">
      <alignment horizontal="left"/>
    </xf>
    <xf numFmtId="2" fontId="0" fillId="6" borderId="12" xfId="0" applyNumberFormat="1" applyFill="1" applyBorder="1" applyAlignment="1">
      <alignment horizontal="center"/>
    </xf>
    <xf numFmtId="2" fontId="0" fillId="8" borderId="13" xfId="0" applyNumberFormat="1" applyFill="1" applyBorder="1" applyAlignment="1">
      <alignment horizontal="center"/>
    </xf>
    <xf numFmtId="2" fontId="0" fillId="6" borderId="16" xfId="0" applyNumberFormat="1" applyFill="1" applyBorder="1" applyAlignment="1">
      <alignment horizontal="center"/>
    </xf>
    <xf numFmtId="2" fontId="8" fillId="6" borderId="13" xfId="4" applyNumberFormat="1" applyFill="1" applyBorder="1" applyAlignment="1">
      <alignment horizontal="center"/>
    </xf>
    <xf numFmtId="2" fontId="0" fillId="6" borderId="15" xfId="0" applyNumberFormat="1" applyFill="1" applyBorder="1" applyAlignment="1">
      <alignment horizontal="center"/>
    </xf>
    <xf numFmtId="2" fontId="0" fillId="0" borderId="13" xfId="0" applyNumberFormat="1" applyBorder="1" applyAlignment="1">
      <alignment horizontal="center"/>
    </xf>
    <xf numFmtId="2" fontId="8" fillId="9" borderId="19" xfId="4" applyNumberFormat="1" applyFill="1" applyBorder="1">
      <alignment horizontal="left"/>
    </xf>
    <xf numFmtId="2" fontId="0" fillId="9" borderId="20" xfId="0" applyNumberFormat="1" applyFill="1" applyBorder="1" applyAlignment="1">
      <alignment horizontal="center"/>
    </xf>
    <xf numFmtId="2" fontId="0" fillId="9" borderId="24" xfId="0" applyNumberFormat="1" applyFill="1" applyBorder="1" applyAlignment="1">
      <alignment horizontal="center"/>
    </xf>
    <xf numFmtId="2" fontId="8" fillId="9" borderId="21" xfId="4" applyNumberFormat="1" applyFill="1" applyBorder="1">
      <alignment horizontal="left"/>
    </xf>
    <xf numFmtId="2" fontId="0" fillId="9" borderId="25" xfId="0" applyNumberFormat="1" applyFill="1" applyBorder="1" applyAlignment="1">
      <alignment horizontal="center"/>
    </xf>
    <xf numFmtId="2" fontId="8" fillId="9" borderId="20" xfId="4" applyNumberFormat="1" applyFill="1" applyBorder="1" applyAlignment="1">
      <alignment horizontal="center"/>
    </xf>
    <xf numFmtId="2" fontId="8" fillId="8" borderId="13" xfId="4" applyNumberFormat="1" applyFill="1" applyBorder="1">
      <alignment horizontal="left"/>
    </xf>
    <xf numFmtId="2" fontId="8" fillId="8" borderId="13" xfId="4" applyNumberFormat="1" applyFill="1" applyBorder="1" applyAlignment="1">
      <alignment horizontal="center"/>
    </xf>
    <xf numFmtId="2" fontId="8" fillId="6" borderId="15" xfId="4" applyNumberFormat="1" applyFill="1" applyBorder="1" applyAlignment="1">
      <alignment horizontal="center"/>
    </xf>
    <xf numFmtId="2" fontId="0" fillId="6" borderId="13" xfId="4" applyNumberFormat="1" applyFont="1" applyFill="1" applyBorder="1" applyAlignment="1">
      <alignment horizontal="center"/>
    </xf>
    <xf numFmtId="2" fontId="8" fillId="9" borderId="25" xfId="4" applyNumberFormat="1" applyFill="1" applyBorder="1" applyAlignment="1">
      <alignment horizontal="center"/>
    </xf>
    <xf numFmtId="2" fontId="0" fillId="9" borderId="20" xfId="4" applyNumberFormat="1" applyFont="1" applyFill="1" applyBorder="1" applyAlignment="1">
      <alignment horizontal="center"/>
    </xf>
    <xf numFmtId="2" fontId="8" fillId="6" borderId="12" xfId="4" applyNumberFormat="1" applyFill="1" applyBorder="1" applyAlignment="1">
      <alignment horizontal="center"/>
    </xf>
    <xf numFmtId="4" fontId="0" fillId="8" borderId="12" xfId="0" applyNumberFormat="1" applyFill="1" applyBorder="1" applyAlignment="1">
      <alignment horizontal="center"/>
    </xf>
    <xf numFmtId="2" fontId="8" fillId="9" borderId="22" xfId="4" applyNumberFormat="1" applyFill="1" applyBorder="1" applyAlignment="1">
      <alignment horizontal="center"/>
    </xf>
    <xf numFmtId="4" fontId="0" fillId="9" borderId="22" xfId="0" applyNumberFormat="1" applyFill="1" applyBorder="1" applyAlignment="1">
      <alignment horizontal="center"/>
    </xf>
    <xf numFmtId="2" fontId="0" fillId="8" borderId="12" xfId="0" applyNumberFormat="1" applyFill="1" applyBorder="1" applyAlignment="1">
      <alignment horizontal="center"/>
    </xf>
    <xf numFmtId="2" fontId="0" fillId="6" borderId="0" xfId="0" applyNumberFormat="1" applyFill="1" applyAlignment="1">
      <alignment horizontal="center"/>
    </xf>
    <xf numFmtId="2" fontId="0" fillId="6" borderId="12" xfId="4" applyNumberFormat="1" applyFont="1" applyFill="1" applyBorder="1" applyAlignment="1">
      <alignment horizontal="center"/>
    </xf>
    <xf numFmtId="2" fontId="0" fillId="8" borderId="15" xfId="0" applyNumberFormat="1" applyFill="1" applyBorder="1" applyAlignment="1">
      <alignment horizontal="center"/>
    </xf>
    <xf numFmtId="2" fontId="0" fillId="9" borderId="22" xfId="4" applyNumberFormat="1" applyFont="1" applyFill="1" applyBorder="1" applyAlignment="1">
      <alignment horizontal="center"/>
    </xf>
    <xf numFmtId="2" fontId="0" fillId="0" borderId="12" xfId="0" applyNumberFormat="1" applyBorder="1" applyAlignment="1">
      <alignment horizontal="center"/>
    </xf>
    <xf numFmtId="2" fontId="0" fillId="8" borderId="16" xfId="0" applyNumberFormat="1" applyFill="1" applyBorder="1" applyAlignment="1">
      <alignment horizontal="center"/>
    </xf>
    <xf numFmtId="2" fontId="8" fillId="9" borderId="1" xfId="4" applyNumberFormat="1" applyFill="1">
      <alignment horizontal="left"/>
    </xf>
    <xf numFmtId="0" fontId="1" fillId="0" borderId="0" xfId="0" applyFont="1" applyAlignment="1">
      <alignment horizontal="center"/>
    </xf>
    <xf numFmtId="0" fontId="22" fillId="0" borderId="3" xfId="0" applyFont="1" applyBorder="1" applyAlignment="1">
      <alignment horizontal="center" wrapText="1"/>
    </xf>
    <xf numFmtId="0" fontId="22" fillId="0" borderId="12" xfId="0" applyFont="1" applyBorder="1" applyAlignment="1">
      <alignment horizontal="center" wrapText="1"/>
    </xf>
    <xf numFmtId="0" fontId="0" fillId="0" borderId="44" xfId="0" applyBorder="1" applyAlignment="1">
      <alignment horizontal="center"/>
    </xf>
    <xf numFmtId="0" fontId="23" fillId="0" borderId="46" xfId="0" applyFont="1" applyBorder="1" applyAlignment="1">
      <alignment horizontal="center" wrapText="1"/>
    </xf>
    <xf numFmtId="0" fontId="11" fillId="7" borderId="4" xfId="0" applyFont="1" applyFill="1" applyBorder="1" applyAlignment="1">
      <alignment horizontal="center" vertical="center" wrapText="1"/>
    </xf>
    <xf numFmtId="0" fontId="24" fillId="0" borderId="7" xfId="0" applyFont="1" applyBorder="1" applyAlignment="1">
      <alignment horizontal="center" vertical="center"/>
    </xf>
    <xf numFmtId="0" fontId="23" fillId="0" borderId="1" xfId="0" applyFont="1" applyBorder="1" applyAlignment="1">
      <alignment horizontal="center" vertical="center"/>
    </xf>
    <xf numFmtId="0" fontId="23" fillId="0" borderId="18" xfId="0" applyFont="1" applyBorder="1" applyAlignment="1">
      <alignment horizontal="center" vertical="center" wrapText="1"/>
    </xf>
    <xf numFmtId="2" fontId="24" fillId="10" borderId="4" xfId="0" applyNumberFormat="1" applyFont="1" applyFill="1" applyBorder="1" applyAlignment="1">
      <alignment horizontal="center" vertical="center"/>
    </xf>
    <xf numFmtId="0" fontId="24" fillId="7" borderId="4" xfId="0" applyFont="1" applyFill="1" applyBorder="1" applyAlignment="1">
      <alignment horizontal="center" vertical="center"/>
    </xf>
    <xf numFmtId="2" fontId="0" fillId="0" borderId="1" xfId="0" applyNumberFormat="1" applyBorder="1" applyAlignment="1">
      <alignment horizontal="center"/>
    </xf>
    <xf numFmtId="0" fontId="8" fillId="6" borderId="27" xfId="4" applyFill="1" applyBorder="1" applyAlignment="1">
      <alignment horizontal="center"/>
    </xf>
    <xf numFmtId="0" fontId="8" fillId="6" borderId="2" xfId="4" applyFill="1" applyBorder="1" applyAlignment="1">
      <alignment horizontal="center"/>
    </xf>
    <xf numFmtId="0" fontId="0" fillId="6" borderId="27" xfId="0" applyFill="1" applyBorder="1" applyAlignment="1">
      <alignment horizontal="center"/>
    </xf>
    <xf numFmtId="0" fontId="0" fillId="6" borderId="30" xfId="0" applyFill="1" applyBorder="1" applyAlignment="1">
      <alignment horizontal="center"/>
    </xf>
    <xf numFmtId="0" fontId="0" fillId="6" borderId="7" xfId="0" applyFill="1" applyBorder="1" applyAlignment="1">
      <alignment horizontal="center"/>
    </xf>
    <xf numFmtId="0" fontId="0" fillId="11" borderId="3" xfId="0" applyFill="1" applyBorder="1" applyAlignment="1">
      <alignment horizontal="center"/>
    </xf>
    <xf numFmtId="0" fontId="0" fillId="11" borderId="1" xfId="0" applyFill="1" applyBorder="1" applyAlignment="1">
      <alignment horizontal="center"/>
    </xf>
    <xf numFmtId="0" fontId="0" fillId="11" borderId="2" xfId="0" applyFill="1" applyBorder="1" applyAlignment="1">
      <alignment horizontal="center"/>
    </xf>
    <xf numFmtId="0" fontId="8" fillId="11" borderId="1" xfId="4" applyFill="1" applyAlignment="1">
      <alignment horizontal="center"/>
    </xf>
    <xf numFmtId="0" fontId="0" fillId="8" borderId="3" xfId="0" applyFill="1" applyBorder="1" applyAlignment="1">
      <alignment horizontal="center"/>
    </xf>
    <xf numFmtId="0" fontId="0" fillId="12" borderId="3" xfId="0" applyFill="1" applyBorder="1" applyAlignment="1">
      <alignment horizontal="center"/>
    </xf>
    <xf numFmtId="0" fontId="0" fillId="12" borderId="1" xfId="0" applyFill="1" applyBorder="1" applyAlignment="1">
      <alignment horizontal="center"/>
    </xf>
    <xf numFmtId="0" fontId="8" fillId="11" borderId="1" xfId="4" applyFill="1">
      <alignment horizontal="left"/>
    </xf>
    <xf numFmtId="0" fontId="0" fillId="11" borderId="6" xfId="0" applyFill="1" applyBorder="1" applyAlignment="1">
      <alignment horizontal="center"/>
    </xf>
    <xf numFmtId="0" fontId="8" fillId="12" borderId="1" xfId="4" applyFill="1" applyAlignment="1">
      <alignment horizontal="center"/>
    </xf>
    <xf numFmtId="0" fontId="8" fillId="6" borderId="6" xfId="4" applyFill="1" applyBorder="1" applyAlignment="1">
      <alignment horizontal="center"/>
    </xf>
    <xf numFmtId="0" fontId="8" fillId="6" borderId="3" xfId="4" applyFill="1" applyBorder="1" applyAlignment="1">
      <alignment horizontal="center"/>
    </xf>
    <xf numFmtId="0" fontId="8" fillId="13" borderId="1" xfId="5" applyFill="1" applyAlignment="1">
      <alignment horizontal="center"/>
    </xf>
    <xf numFmtId="0" fontId="0" fillId="12" borderId="7" xfId="0" applyFill="1" applyBorder="1" applyAlignment="1">
      <alignment horizontal="center"/>
    </xf>
    <xf numFmtId="0" fontId="10" fillId="0" borderId="13" xfId="1" applyFont="1" applyBorder="1" applyAlignment="1">
      <alignment horizontal="center"/>
    </xf>
    <xf numFmtId="0" fontId="0" fillId="9" borderId="1" xfId="0" applyFill="1" applyBorder="1" applyAlignment="1">
      <alignment horizontal="center"/>
    </xf>
    <xf numFmtId="0" fontId="0" fillId="9" borderId="13" xfId="0" applyFill="1" applyBorder="1" applyAlignment="1">
      <alignment horizontal="center"/>
    </xf>
    <xf numFmtId="2" fontId="0" fillId="9" borderId="19" xfId="0" applyNumberFormat="1" applyFill="1" applyBorder="1" applyAlignment="1">
      <alignment horizontal="center"/>
    </xf>
    <xf numFmtId="2" fontId="0" fillId="9" borderId="21" xfId="0" applyNumberFormat="1" applyFill="1" applyBorder="1" applyAlignment="1">
      <alignment horizontal="center"/>
    </xf>
    <xf numFmtId="0" fontId="0" fillId="0" borderId="47" xfId="0" applyBorder="1" applyAlignment="1">
      <alignment horizontal="left"/>
    </xf>
    <xf numFmtId="0" fontId="0" fillId="0" borderId="18" xfId="0" applyBorder="1" applyAlignment="1">
      <alignment horizontal="left"/>
    </xf>
    <xf numFmtId="0" fontId="0" fillId="2" borderId="40" xfId="0" applyFill="1" applyBorder="1" applyAlignment="1">
      <alignment horizontal="left"/>
    </xf>
    <xf numFmtId="0" fontId="0" fillId="9" borderId="47" xfId="0" applyFill="1" applyBorder="1" applyAlignment="1">
      <alignment horizontal="center"/>
    </xf>
    <xf numFmtId="0" fontId="0" fillId="9" borderId="0" xfId="0" applyFill="1" applyAlignment="1">
      <alignment horizontal="center"/>
    </xf>
    <xf numFmtId="0" fontId="0" fillId="9" borderId="50" xfId="0" applyFill="1" applyBorder="1" applyAlignment="1">
      <alignment horizontal="center"/>
    </xf>
    <xf numFmtId="0" fontId="0" fillId="0" borderId="5" xfId="0" applyBorder="1" applyAlignment="1">
      <alignment horizontal="left"/>
    </xf>
    <xf numFmtId="0" fontId="8" fillId="9" borderId="1" xfId="4" applyFill="1" applyAlignment="1">
      <alignment horizontal="center"/>
    </xf>
    <xf numFmtId="0" fontId="8" fillId="9" borderId="21" xfId="4" applyFill="1" applyBorder="1" applyAlignment="1">
      <alignment horizontal="center"/>
    </xf>
    <xf numFmtId="2" fontId="8" fillId="9" borderId="21" xfId="4" applyNumberFormat="1" applyFill="1" applyBorder="1" applyAlignment="1">
      <alignment horizontal="center"/>
    </xf>
    <xf numFmtId="0" fontId="2" fillId="0" borderId="46" xfId="1" applyBorder="1" applyAlignment="1">
      <alignment horizontal="center"/>
    </xf>
    <xf numFmtId="2" fontId="0" fillId="9" borderId="49" xfId="0" applyNumberFormat="1" applyFill="1" applyBorder="1" applyAlignment="1">
      <alignment horizontal="center"/>
    </xf>
    <xf numFmtId="2" fontId="0" fillId="9" borderId="13" xfId="0" applyNumberFormat="1" applyFill="1" applyBorder="1" applyAlignment="1">
      <alignment horizontal="center"/>
    </xf>
    <xf numFmtId="0" fontId="11" fillId="10" borderId="38" xfId="0" applyFont="1" applyFill="1" applyBorder="1" applyAlignment="1">
      <alignment horizontal="center" vertical="center" wrapText="1"/>
    </xf>
    <xf numFmtId="0" fontId="21" fillId="0" borderId="45" xfId="0" applyFont="1" applyBorder="1" applyAlignment="1">
      <alignment horizontal="center"/>
    </xf>
    <xf numFmtId="0" fontId="11" fillId="14" borderId="38" xfId="0" applyFont="1" applyFill="1" applyBorder="1" applyAlignment="1">
      <alignment horizontal="center" vertical="center" wrapText="1"/>
    </xf>
    <xf numFmtId="1" fontId="24" fillId="14" borderId="4" xfId="0" applyNumberFormat="1" applyFont="1" applyFill="1" applyBorder="1" applyAlignment="1">
      <alignment horizontal="center" vertical="center"/>
    </xf>
    <xf numFmtId="0" fontId="21" fillId="0" borderId="0" xfId="0" applyFont="1" applyAlignment="1">
      <alignment horizontal="center"/>
    </xf>
    <xf numFmtId="1" fontId="24" fillId="14" borderId="38" xfId="0" applyNumberFormat="1" applyFont="1" applyFill="1" applyBorder="1" applyAlignment="1">
      <alignment horizontal="center" vertical="center"/>
    </xf>
    <xf numFmtId="0" fontId="22" fillId="0" borderId="0" xfId="0" applyFont="1" applyAlignment="1">
      <alignment horizontal="center" wrapText="1"/>
    </xf>
    <xf numFmtId="2" fontId="0" fillId="0" borderId="0" xfId="0" applyNumberFormat="1" applyAlignment="1">
      <alignment horizontal="center"/>
    </xf>
    <xf numFmtId="0" fontId="24" fillId="0" borderId="0" xfId="0" applyFont="1" applyAlignment="1">
      <alignment horizontal="center" vertical="center"/>
    </xf>
    <xf numFmtId="0" fontId="26" fillId="0" borderId="5" xfId="0" applyFont="1" applyBorder="1" applyAlignment="1">
      <alignment horizontal="center" vertical="center" wrapText="1"/>
    </xf>
    <xf numFmtId="1" fontId="0" fillId="0" borderId="1" xfId="0" applyNumberFormat="1" applyBorder="1" applyAlignment="1">
      <alignment horizontal="center"/>
    </xf>
    <xf numFmtId="0" fontId="10" fillId="0" borderId="1" xfId="1" applyFont="1" applyBorder="1" applyAlignment="1">
      <alignment horizontal="center"/>
    </xf>
    <xf numFmtId="0" fontId="0" fillId="9" borderId="15" xfId="0" applyFill="1" applyBorder="1" applyAlignment="1">
      <alignment horizontal="center"/>
    </xf>
    <xf numFmtId="0" fontId="0" fillId="9" borderId="12" xfId="0" applyFill="1" applyBorder="1" applyAlignment="1">
      <alignment horizontal="center"/>
    </xf>
    <xf numFmtId="0" fontId="0" fillId="9" borderId="14" xfId="0" applyFill="1" applyBorder="1" applyAlignment="1">
      <alignment horizontal="center"/>
    </xf>
    <xf numFmtId="0" fontId="0" fillId="9" borderId="16" xfId="0" applyFill="1" applyBorder="1" applyAlignment="1">
      <alignment horizontal="center"/>
    </xf>
    <xf numFmtId="0" fontId="0" fillId="9" borderId="6" xfId="0" applyFill="1" applyBorder="1" applyAlignment="1">
      <alignment horizontal="center"/>
    </xf>
    <xf numFmtId="0" fontId="0" fillId="9" borderId="3" xfId="0" applyFill="1" applyBorder="1" applyAlignment="1">
      <alignment horizontal="center"/>
    </xf>
    <xf numFmtId="0" fontId="0" fillId="9" borderId="7" xfId="0" applyFill="1" applyBorder="1" applyAlignment="1">
      <alignment horizontal="center"/>
    </xf>
    <xf numFmtId="0" fontId="8" fillId="9" borderId="6" xfId="4" applyFill="1" applyBorder="1" applyAlignment="1">
      <alignment horizontal="center"/>
    </xf>
    <xf numFmtId="0" fontId="8" fillId="9" borderId="3" xfId="4" applyFill="1" applyBorder="1" applyAlignment="1">
      <alignment horizontal="center"/>
    </xf>
    <xf numFmtId="0" fontId="8" fillId="15" borderId="1" xfId="5" applyFill="1" applyAlignment="1">
      <alignment horizontal="center"/>
    </xf>
    <xf numFmtId="0" fontId="8" fillId="15" borderId="1" xfId="5" applyFill="1">
      <alignment horizontal="left"/>
    </xf>
    <xf numFmtId="0" fontId="16" fillId="0" borderId="38" xfId="0" applyFont="1" applyBorder="1" applyAlignment="1">
      <alignment horizontal="center"/>
    </xf>
    <xf numFmtId="0" fontId="27" fillId="0" borderId="40" xfId="0" applyFont="1" applyBorder="1" applyAlignment="1">
      <alignment horizontal="center"/>
    </xf>
    <xf numFmtId="0" fontId="10" fillId="0" borderId="38" xfId="0" applyFont="1" applyBorder="1" applyAlignment="1">
      <alignment horizontal="center"/>
    </xf>
    <xf numFmtId="0" fontId="2" fillId="0" borderId="41" xfId="1" applyBorder="1" applyAlignment="1"/>
    <xf numFmtId="0" fontId="24" fillId="0" borderId="0" xfId="0" applyFont="1" applyAlignment="1">
      <alignment horizontal="left"/>
    </xf>
    <xf numFmtId="0" fontId="23" fillId="0" borderId="0" xfId="0" applyFont="1" applyAlignment="1">
      <alignment horizontal="left" vertical="center"/>
    </xf>
    <xf numFmtId="0" fontId="0" fillId="11" borderId="4" xfId="0" applyFill="1" applyBorder="1" applyAlignment="1">
      <alignment horizontal="center"/>
    </xf>
    <xf numFmtId="0" fontId="0" fillId="8" borderId="4" xfId="0" applyFill="1" applyBorder="1" applyAlignment="1">
      <alignment horizontal="center"/>
    </xf>
    <xf numFmtId="0" fontId="0" fillId="6" borderId="4" xfId="0" applyFill="1" applyBorder="1" applyAlignment="1">
      <alignment horizontal="center"/>
    </xf>
    <xf numFmtId="0" fontId="0" fillId="17" borderId="4" xfId="0" applyFill="1" applyBorder="1" applyAlignment="1">
      <alignment horizontal="center"/>
    </xf>
    <xf numFmtId="0" fontId="0" fillId="0" borderId="37" xfId="0" applyBorder="1" applyAlignment="1">
      <alignment horizontal="left"/>
    </xf>
    <xf numFmtId="0" fontId="11" fillId="2" borderId="40" xfId="0" applyFont="1" applyFill="1" applyBorder="1" applyAlignment="1">
      <alignment horizontal="center"/>
    </xf>
    <xf numFmtId="0" fontId="2" fillId="0" borderId="5" xfId="1" applyBorder="1" applyAlignment="1">
      <alignment horizontal="left"/>
    </xf>
    <xf numFmtId="0" fontId="15" fillId="0" borderId="18" xfId="1" applyFont="1" applyBorder="1" applyAlignment="1">
      <alignment horizontal="left"/>
    </xf>
    <xf numFmtId="0" fontId="2" fillId="0" borderId="18" xfId="1" applyBorder="1" applyAlignment="1">
      <alignment horizontal="left"/>
    </xf>
    <xf numFmtId="0" fontId="2" fillId="0" borderId="5" xfId="1" applyBorder="1" applyAlignment="1">
      <alignment horizontal="center"/>
    </xf>
    <xf numFmtId="0" fontId="15" fillId="0" borderId="18" xfId="1" applyFont="1" applyBorder="1" applyAlignment="1">
      <alignment horizontal="center"/>
    </xf>
    <xf numFmtId="0" fontId="2" fillId="0" borderId="18" xfId="1" applyBorder="1" applyAlignment="1">
      <alignment horizontal="center"/>
    </xf>
    <xf numFmtId="0" fontId="0" fillId="0" borderId="44" xfId="0" applyBorder="1" applyAlignment="1">
      <alignment horizontal="left"/>
    </xf>
    <xf numFmtId="0" fontId="4" fillId="2" borderId="40" xfId="0" applyFont="1" applyFill="1" applyBorder="1" applyAlignment="1">
      <alignment horizontal="center"/>
    </xf>
    <xf numFmtId="0" fontId="2" fillId="0" borderId="46" xfId="1" applyBorder="1" applyAlignment="1">
      <alignment horizontal="left"/>
    </xf>
    <xf numFmtId="0" fontId="12" fillId="0" borderId="18" xfId="0" applyFont="1" applyBorder="1" applyAlignment="1">
      <alignment horizontal="left"/>
    </xf>
    <xf numFmtId="0" fontId="11" fillId="2" borderId="8" xfId="0" applyFont="1" applyFill="1" applyBorder="1" applyAlignment="1">
      <alignment horizontal="center"/>
    </xf>
    <xf numFmtId="0" fontId="8" fillId="0" borderId="18" xfId="4" applyBorder="1" applyAlignment="1">
      <alignment horizontal="center"/>
    </xf>
    <xf numFmtId="0" fontId="8" fillId="0" borderId="18" xfId="4" applyBorder="1">
      <alignment horizontal="left"/>
    </xf>
    <xf numFmtId="0" fontId="0" fillId="0" borderId="50" xfId="0" applyBorder="1" applyAlignment="1">
      <alignment horizontal="left"/>
    </xf>
    <xf numFmtId="0" fontId="2" fillId="0" borderId="47" xfId="1" applyBorder="1" applyAlignment="1">
      <alignment horizontal="center"/>
    </xf>
    <xf numFmtId="0" fontId="0" fillId="0" borderId="45" xfId="0" applyBorder="1" applyAlignment="1">
      <alignment horizontal="left"/>
    </xf>
    <xf numFmtId="0" fontId="2" fillId="0" borderId="50" xfId="1" applyBorder="1" applyAlignment="1">
      <alignment horizontal="left"/>
    </xf>
    <xf numFmtId="0" fontId="0" fillId="0" borderId="18" xfId="4" applyFont="1" applyBorder="1">
      <alignment horizontal="left"/>
    </xf>
    <xf numFmtId="0" fontId="11" fillId="2" borderId="40" xfId="0" applyFont="1" applyFill="1" applyBorder="1" applyAlignment="1">
      <alignment horizontal="left"/>
    </xf>
    <xf numFmtId="0" fontId="2" fillId="0" borderId="50" xfId="1" applyBorder="1" applyAlignment="1">
      <alignment horizontal="center"/>
    </xf>
    <xf numFmtId="0" fontId="0" fillId="0" borderId="50" xfId="0" applyBorder="1" applyAlignment="1">
      <alignment horizontal="center"/>
    </xf>
    <xf numFmtId="0" fontId="8" fillId="0" borderId="44" xfId="4" applyBorder="1">
      <alignment horizontal="left"/>
    </xf>
    <xf numFmtId="0" fontId="11" fillId="2" borderId="40" xfId="4" applyFont="1" applyFill="1" applyBorder="1" applyAlignment="1">
      <alignment horizontal="center"/>
    </xf>
    <xf numFmtId="0" fontId="2" fillId="0" borderId="44" xfId="1" applyBorder="1" applyAlignment="1">
      <alignment horizontal="left"/>
    </xf>
    <xf numFmtId="0" fontId="2" fillId="0" borderId="44" xfId="1" applyBorder="1" applyAlignment="1">
      <alignment horizontal="center"/>
    </xf>
    <xf numFmtId="0" fontId="10" fillId="0" borderId="0" xfId="2" applyFont="1" applyFill="1" applyBorder="1" applyAlignment="1">
      <alignment horizontal="center"/>
    </xf>
    <xf numFmtId="0" fontId="0" fillId="0" borderId="0" xfId="4" applyFont="1" applyBorder="1">
      <alignment horizontal="left"/>
    </xf>
    <xf numFmtId="0" fontId="8" fillId="0" borderId="0" xfId="5" applyFill="1" applyBorder="1" applyAlignment="1">
      <alignment horizontal="center" vertical="center"/>
    </xf>
    <xf numFmtId="0" fontId="8" fillId="0" borderId="0" xfId="5" applyFill="1" applyBorder="1" applyAlignment="1">
      <alignment horizontal="center"/>
    </xf>
    <xf numFmtId="0" fontId="4" fillId="0" borderId="0" xfId="0" applyFont="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wrapText="1"/>
    </xf>
    <xf numFmtId="0" fontId="11" fillId="0" borderId="0" xfId="0" applyFont="1" applyAlignment="1">
      <alignment horizontal="center"/>
    </xf>
    <xf numFmtId="0" fontId="2" fillId="0" borderId="0" xfId="1" applyFill="1" applyBorder="1" applyAlignment="1">
      <alignment horizontal="center"/>
    </xf>
    <xf numFmtId="0" fontId="8" fillId="0" borderId="0" xfId="4" applyBorder="1" applyAlignment="1">
      <alignment horizontal="center"/>
    </xf>
    <xf numFmtId="0" fontId="8" fillId="0" borderId="0" xfId="4" applyBorder="1" applyAlignment="1">
      <alignment horizontal="center" vertical="center"/>
    </xf>
    <xf numFmtId="0" fontId="2" fillId="0" borderId="0" xfId="1" applyFill="1" applyBorder="1" applyAlignment="1">
      <alignment horizontal="left"/>
    </xf>
    <xf numFmtId="0" fontId="0" fillId="0" borderId="0" xfId="4" applyFont="1" applyBorder="1" applyAlignment="1">
      <alignment horizontal="center"/>
    </xf>
    <xf numFmtId="0" fontId="15" fillId="0" borderId="0" xfId="1" applyFont="1" applyFill="1" applyBorder="1" applyAlignment="1">
      <alignment horizontal="center"/>
    </xf>
    <xf numFmtId="0" fontId="15" fillId="0" borderId="0" xfId="1" applyFont="1" applyFill="1" applyBorder="1" applyAlignment="1">
      <alignment horizontal="left"/>
    </xf>
    <xf numFmtId="0" fontId="12" fillId="0" borderId="0" xfId="0" applyFont="1" applyAlignment="1">
      <alignment horizontal="left"/>
    </xf>
    <xf numFmtId="3" fontId="0" fillId="0" borderId="0" xfId="0" applyNumberFormat="1" applyAlignment="1">
      <alignment horizontal="center"/>
    </xf>
    <xf numFmtId="0" fontId="14" fillId="0" borderId="0" xfId="0" applyFont="1" applyAlignment="1">
      <alignment horizontal="center"/>
    </xf>
    <xf numFmtId="0" fontId="14" fillId="0" borderId="0" xfId="0" applyFont="1" applyAlignment="1">
      <alignment horizontal="center" vertical="center"/>
    </xf>
    <xf numFmtId="0" fontId="11" fillId="0" borderId="0" xfId="0" applyFont="1" applyAlignment="1">
      <alignment horizontal="left"/>
    </xf>
    <xf numFmtId="0" fontId="8" fillId="0" borderId="0" xfId="5" applyFill="1" applyBorder="1">
      <alignment horizontal="left"/>
    </xf>
    <xf numFmtId="4" fontId="0" fillId="0" borderId="0" xfId="0" applyNumberFormat="1" applyAlignment="1">
      <alignment horizontal="center"/>
    </xf>
    <xf numFmtId="0" fontId="11" fillId="0" borderId="0" xfId="4" applyFont="1" applyBorder="1" applyAlignment="1">
      <alignment horizontal="center"/>
    </xf>
    <xf numFmtId="0" fontId="0" fillId="0" borderId="0" xfId="0" applyAlignment="1">
      <alignment horizontal="center" wrapText="1"/>
    </xf>
    <xf numFmtId="0" fontId="8" fillId="0" borderId="0" xfId="4" applyBorder="1" applyAlignment="1">
      <alignment horizontal="left" vertical="center"/>
    </xf>
    <xf numFmtId="0" fontId="8" fillId="0" borderId="0" xfId="5" applyFill="1" applyBorder="1" applyAlignment="1">
      <alignment horizontal="left" vertical="center"/>
    </xf>
    <xf numFmtId="0" fontId="0" fillId="0" borderId="48" xfId="0" applyBorder="1" applyAlignment="1">
      <alignment horizontal="center"/>
    </xf>
    <xf numFmtId="0" fontId="0" fillId="0" borderId="51" xfId="4" applyFont="1" applyBorder="1">
      <alignment horizontal="left"/>
    </xf>
    <xf numFmtId="0" fontId="0" fillId="0" borderId="0" xfId="0" applyAlignment="1">
      <alignment wrapText="1"/>
    </xf>
    <xf numFmtId="0" fontId="0" fillId="8" borderId="18" xfId="0" applyFill="1" applyBorder="1" applyAlignment="1">
      <alignment horizontal="center"/>
    </xf>
    <xf numFmtId="0" fontId="0" fillId="8" borderId="1" xfId="4" applyFont="1" applyFill="1" applyAlignment="1">
      <alignment horizontal="center"/>
    </xf>
    <xf numFmtId="0" fontId="25" fillId="0" borderId="0" xfId="0" applyFont="1" applyAlignment="1">
      <alignment horizontal="center"/>
    </xf>
    <xf numFmtId="0" fontId="1" fillId="0" borderId="0" xfId="0" applyFont="1" applyAlignment="1">
      <alignment horizontal="center" vertical="center"/>
    </xf>
    <xf numFmtId="0" fontId="1" fillId="0" borderId="1" xfId="0" applyFont="1" applyBorder="1" applyAlignment="1">
      <alignment horizontal="center"/>
    </xf>
    <xf numFmtId="0" fontId="1" fillId="0" borderId="52" xfId="0" applyFont="1" applyBorder="1" applyAlignment="1">
      <alignment horizontal="center"/>
    </xf>
    <xf numFmtId="0" fontId="0" fillId="0" borderId="53" xfId="0" applyBorder="1" applyAlignment="1">
      <alignment horizontal="center"/>
    </xf>
    <xf numFmtId="0" fontId="8" fillId="2" borderId="9" xfId="4" applyFill="1" applyBorder="1">
      <alignment horizontal="left"/>
    </xf>
    <xf numFmtId="0" fontId="0" fillId="0" borderId="3" xfId="0" applyBorder="1" applyAlignment="1">
      <alignment horizontal="left" wrapText="1"/>
    </xf>
    <xf numFmtId="0" fontId="0" fillId="2" borderId="10" xfId="0" applyFill="1" applyBorder="1" applyAlignment="1">
      <alignment horizontal="center"/>
    </xf>
    <xf numFmtId="0" fontId="4" fillId="0" borderId="40" xfId="0" applyFont="1" applyBorder="1" applyAlignment="1">
      <alignment horizontal="center" vertical="center"/>
    </xf>
    <xf numFmtId="0" fontId="4" fillId="2" borderId="8" xfId="0" applyFont="1" applyFill="1" applyBorder="1" applyAlignment="1">
      <alignment horizontal="center"/>
    </xf>
    <xf numFmtId="0" fontId="0" fillId="0" borderId="36" xfId="0" applyBorder="1" applyAlignment="1">
      <alignment horizontal="center"/>
    </xf>
    <xf numFmtId="0" fontId="0" fillId="0" borderId="54" xfId="0" applyBorder="1" applyAlignment="1">
      <alignment horizontal="center"/>
    </xf>
    <xf numFmtId="0" fontId="0" fillId="0" borderId="37" xfId="0" applyBorder="1" applyAlignment="1">
      <alignment horizontal="center"/>
    </xf>
    <xf numFmtId="0" fontId="8" fillId="0" borderId="51" xfId="4" applyBorder="1" applyAlignment="1">
      <alignment horizontal="center"/>
    </xf>
    <xf numFmtId="0" fontId="0" fillId="0" borderId="55" xfId="4" applyFont="1" applyBorder="1" applyAlignment="1">
      <alignment horizontal="center"/>
    </xf>
    <xf numFmtId="0" fontId="14" fillId="2" borderId="8" xfId="0" applyFont="1" applyFill="1" applyBorder="1" applyAlignment="1">
      <alignment horizontal="center"/>
    </xf>
    <xf numFmtId="0" fontId="0" fillId="0" borderId="46" xfId="0" applyBorder="1" applyAlignment="1">
      <alignment horizontal="center"/>
    </xf>
    <xf numFmtId="0" fontId="0" fillId="0" borderId="51" xfId="0" applyBorder="1" applyAlignment="1">
      <alignment horizontal="center"/>
    </xf>
    <xf numFmtId="0" fontId="0" fillId="0" borderId="56" xfId="0" applyBorder="1" applyAlignment="1">
      <alignment horizontal="center"/>
    </xf>
    <xf numFmtId="0" fontId="0" fillId="0" borderId="57" xfId="0" applyBorder="1" applyAlignment="1">
      <alignment horizontal="center"/>
    </xf>
    <xf numFmtId="0" fontId="0" fillId="0" borderId="58" xfId="0" applyBorder="1" applyAlignment="1">
      <alignment horizontal="center"/>
    </xf>
    <xf numFmtId="0" fontId="0" fillId="0" borderId="55" xfId="0" applyBorder="1" applyAlignment="1">
      <alignment horizontal="center"/>
    </xf>
    <xf numFmtId="0" fontId="0" fillId="0" borderId="59" xfId="0" applyBorder="1" applyAlignment="1">
      <alignment horizontal="center"/>
    </xf>
    <xf numFmtId="0" fontId="0" fillId="0" borderId="60" xfId="0" applyBorder="1" applyAlignment="1">
      <alignment horizontal="center"/>
    </xf>
    <xf numFmtId="0" fontId="8" fillId="0" borderId="5" xfId="4" applyBorder="1" applyAlignment="1">
      <alignment horizontal="center"/>
    </xf>
    <xf numFmtId="0" fontId="0" fillId="0" borderId="18" xfId="4" applyFont="1" applyBorder="1" applyAlignment="1">
      <alignment horizontal="center"/>
    </xf>
    <xf numFmtId="0" fontId="8" fillId="0" borderId="44" xfId="4" applyBorder="1" applyAlignment="1">
      <alignment horizontal="center"/>
    </xf>
    <xf numFmtId="0" fontId="8" fillId="2" borderId="8" xfId="4" applyFill="1" applyBorder="1" applyAlignment="1">
      <alignment horizontal="center"/>
    </xf>
    <xf numFmtId="0" fontId="0" fillId="0" borderId="5" xfId="4" applyFont="1" applyBorder="1" applyAlignment="1">
      <alignment horizontal="center"/>
    </xf>
    <xf numFmtId="0" fontId="0" fillId="0" borderId="18" xfId="0" applyBorder="1" applyAlignment="1">
      <alignment horizontal="center" wrapText="1"/>
    </xf>
    <xf numFmtId="0" fontId="2" fillId="0" borderId="20" xfId="1" applyBorder="1" applyAlignment="1">
      <alignment horizontal="center"/>
    </xf>
    <xf numFmtId="0" fontId="2" fillId="0" borderId="20" xfId="1" applyBorder="1" applyAlignment="1">
      <alignment horizontal="left"/>
    </xf>
    <xf numFmtId="0" fontId="0" fillId="0" borderId="20" xfId="0" applyBorder="1" applyAlignment="1">
      <alignment horizontal="left"/>
    </xf>
    <xf numFmtId="0" fontId="6" fillId="0" borderId="20" xfId="0" applyFont="1" applyBorder="1" applyAlignment="1">
      <alignment horizontal="left"/>
    </xf>
    <xf numFmtId="0" fontId="0" fillId="0" borderId="21" xfId="0" applyBorder="1" applyAlignment="1">
      <alignment horizontal="left"/>
    </xf>
    <xf numFmtId="0" fontId="15" fillId="0" borderId="20" xfId="1" applyFont="1" applyBorder="1" applyAlignment="1">
      <alignment horizontal="center"/>
    </xf>
    <xf numFmtId="0" fontId="1" fillId="0" borderId="20" xfId="0" applyFont="1" applyBorder="1" applyAlignment="1">
      <alignment horizontal="left"/>
    </xf>
    <xf numFmtId="0" fontId="2" fillId="0" borderId="22" xfId="1" applyBorder="1" applyAlignment="1">
      <alignment horizontal="left"/>
    </xf>
    <xf numFmtId="0" fontId="15" fillId="0" borderId="20" xfId="1" applyFont="1" applyBorder="1" applyAlignment="1">
      <alignment horizontal="left"/>
    </xf>
    <xf numFmtId="0" fontId="2" fillId="0" borderId="22" xfId="1" applyBorder="1" applyAlignment="1">
      <alignment horizontal="center"/>
    </xf>
    <xf numFmtId="0" fontId="0" fillId="0" borderId="25" xfId="0" applyBorder="1" applyAlignment="1">
      <alignment horizontal="left"/>
    </xf>
    <xf numFmtId="0" fontId="2" fillId="0" borderId="24" xfId="1" applyBorder="1" applyAlignment="1">
      <alignment horizontal="left"/>
    </xf>
    <xf numFmtId="0" fontId="12" fillId="0" borderId="20" xfId="0" applyFont="1" applyBorder="1" applyAlignment="1">
      <alignment horizontal="left"/>
    </xf>
    <xf numFmtId="0" fontId="0" fillId="0" borderId="24" xfId="0" applyBorder="1" applyAlignment="1">
      <alignment horizontal="left"/>
    </xf>
    <xf numFmtId="0" fontId="8" fillId="0" borderId="20" xfId="4" applyBorder="1" applyAlignment="1">
      <alignment horizontal="center"/>
    </xf>
    <xf numFmtId="0" fontId="8" fillId="0" borderId="20" xfId="4" applyBorder="1">
      <alignment horizontal="left"/>
    </xf>
    <xf numFmtId="0" fontId="2" fillId="0" borderId="24" xfId="1" applyBorder="1" applyAlignment="1">
      <alignment horizontal="center"/>
    </xf>
    <xf numFmtId="0" fontId="0" fillId="0" borderId="22" xfId="0" applyBorder="1" applyAlignment="1">
      <alignment horizontal="left"/>
    </xf>
    <xf numFmtId="0" fontId="0" fillId="0" borderId="20" xfId="4" applyFont="1" applyBorder="1">
      <alignment horizontal="left"/>
    </xf>
    <xf numFmtId="0" fontId="8" fillId="0" borderId="25" xfId="4" applyBorder="1">
      <alignment horizontal="left"/>
    </xf>
    <xf numFmtId="0" fontId="2" fillId="0" borderId="25" xfId="1" applyBorder="1" applyAlignment="1">
      <alignment horizontal="left"/>
    </xf>
    <xf numFmtId="0" fontId="2" fillId="0" borderId="25" xfId="1" applyBorder="1" applyAlignment="1">
      <alignment horizontal="center"/>
    </xf>
    <xf numFmtId="0" fontId="2" fillId="0" borderId="19" xfId="1" applyBorder="1" applyAlignment="1">
      <alignment horizontal="center"/>
    </xf>
    <xf numFmtId="0" fontId="16" fillId="0" borderId="0" xfId="0" applyFont="1" applyAlignment="1">
      <alignment horizontal="left"/>
    </xf>
    <xf numFmtId="0" fontId="19" fillId="0" borderId="0" xfId="0" applyFont="1" applyAlignment="1">
      <alignment horizontal="left"/>
    </xf>
    <xf numFmtId="0" fontId="15" fillId="0" borderId="0" xfId="0" applyFont="1" applyAlignment="1">
      <alignment horizontal="center"/>
    </xf>
    <xf numFmtId="0" fontId="29" fillId="0" borderId="0" xfId="0" applyFont="1" applyAlignment="1">
      <alignment horizontal="center"/>
    </xf>
    <xf numFmtId="0" fontId="20" fillId="0" borderId="0" xfId="0" applyFont="1" applyAlignment="1">
      <alignment horizontal="center" vertical="center"/>
    </xf>
    <xf numFmtId="0" fontId="8" fillId="9" borderId="19" xfId="4" applyFill="1" applyBorder="1" applyAlignment="1">
      <alignment horizontal="center"/>
    </xf>
    <xf numFmtId="0" fontId="30" fillId="0" borderId="0" xfId="0" applyFont="1" applyAlignment="1">
      <alignment horizontal="left"/>
    </xf>
    <xf numFmtId="2" fontId="0" fillId="8" borderId="42" xfId="0" applyNumberFormat="1" applyFill="1" applyBorder="1" applyAlignment="1">
      <alignment horizontal="center"/>
    </xf>
    <xf numFmtId="2" fontId="0" fillId="8" borderId="14" xfId="0" applyNumberFormat="1" applyFill="1" applyBorder="1" applyAlignment="1">
      <alignment horizontal="center"/>
    </xf>
    <xf numFmtId="2" fontId="0" fillId="8" borderId="42" xfId="4" applyNumberFormat="1" applyFont="1" applyFill="1" applyBorder="1" applyAlignment="1">
      <alignment horizontal="center"/>
    </xf>
    <xf numFmtId="2" fontId="0" fillId="8" borderId="14" xfId="4" applyNumberFormat="1" applyFont="1" applyFill="1" applyBorder="1" applyAlignment="1">
      <alignment horizontal="center"/>
    </xf>
    <xf numFmtId="0" fontId="0" fillId="6" borderId="27" xfId="4" applyFont="1" applyFill="1" applyBorder="1" applyAlignment="1">
      <alignment horizontal="center"/>
    </xf>
    <xf numFmtId="0" fontId="0" fillId="6" borderId="2" xfId="4" applyFont="1" applyFill="1" applyBorder="1" applyAlignment="1">
      <alignment horizontal="center"/>
    </xf>
    <xf numFmtId="2" fontId="8" fillId="8" borderId="12" xfId="4" applyNumberFormat="1" applyFill="1" applyBorder="1" applyAlignment="1">
      <alignment horizontal="center"/>
    </xf>
    <xf numFmtId="2" fontId="8" fillId="8" borderId="15" xfId="4" applyNumberFormat="1" applyFill="1" applyBorder="1" applyAlignment="1">
      <alignment horizontal="center"/>
    </xf>
    <xf numFmtId="0" fontId="0" fillId="6" borderId="13" xfId="0" applyFill="1" applyBorder="1" applyAlignment="1">
      <alignment horizontal="center"/>
    </xf>
    <xf numFmtId="0" fontId="0" fillId="8" borderId="13" xfId="0" applyFill="1" applyBorder="1" applyAlignment="1">
      <alignment horizontal="center"/>
    </xf>
    <xf numFmtId="0" fontId="8" fillId="8" borderId="13" xfId="4" applyFill="1" applyBorder="1">
      <alignment horizontal="left"/>
    </xf>
    <xf numFmtId="0" fontId="8" fillId="18" borderId="13" xfId="5" applyFill="1" applyBorder="1">
      <alignment horizontal="left"/>
    </xf>
    <xf numFmtId="0" fontId="8" fillId="18" borderId="15" xfId="5" applyFill="1" applyBorder="1">
      <alignment horizontal="left"/>
    </xf>
    <xf numFmtId="0" fontId="0" fillId="6" borderId="1" xfId="4" applyFont="1" applyFill="1">
      <alignment horizontal="left"/>
    </xf>
    <xf numFmtId="1" fontId="0" fillId="8" borderId="13" xfId="0" applyNumberFormat="1" applyFill="1" applyBorder="1" applyAlignment="1">
      <alignment horizontal="center"/>
    </xf>
    <xf numFmtId="0" fontId="8" fillId="6" borderId="6" xfId="4" applyFill="1" applyBorder="1">
      <alignment horizontal="left"/>
    </xf>
    <xf numFmtId="0" fontId="0" fillId="11" borderId="7" xfId="0" applyFill="1" applyBorder="1" applyAlignment="1">
      <alignment horizontal="center"/>
    </xf>
    <xf numFmtId="0" fontId="0" fillId="12" borderId="12" xfId="0" applyFill="1" applyBorder="1" applyAlignment="1">
      <alignment horizontal="center"/>
    </xf>
    <xf numFmtId="0" fontId="0" fillId="12" borderId="13" xfId="0" applyFill="1" applyBorder="1" applyAlignment="1">
      <alignment horizontal="center"/>
    </xf>
    <xf numFmtId="0" fontId="0" fillId="9" borderId="26" xfId="0" applyFill="1" applyBorder="1" applyAlignment="1">
      <alignment horizontal="center"/>
    </xf>
    <xf numFmtId="0" fontId="0" fillId="9" borderId="27" xfId="0" applyFill="1" applyBorder="1" applyAlignment="1">
      <alignment horizontal="center"/>
    </xf>
    <xf numFmtId="0" fontId="0" fillId="9" borderId="28" xfId="0" applyFill="1" applyBorder="1" applyAlignment="1">
      <alignment horizontal="center"/>
    </xf>
    <xf numFmtId="0" fontId="0" fillId="9" borderId="61" xfId="0" applyFill="1" applyBorder="1" applyAlignment="1">
      <alignment horizontal="center"/>
    </xf>
    <xf numFmtId="0" fontId="0" fillId="9" borderId="33" xfId="0" applyFill="1" applyBorder="1" applyAlignment="1">
      <alignment horizontal="center"/>
    </xf>
    <xf numFmtId="0" fontId="0" fillId="9" borderId="29" xfId="0" applyFill="1" applyBorder="1" applyAlignment="1">
      <alignment horizontal="center"/>
    </xf>
    <xf numFmtId="0" fontId="0" fillId="9" borderId="2" xfId="0" applyFill="1" applyBorder="1" applyAlignment="1">
      <alignment horizontal="center"/>
    </xf>
    <xf numFmtId="0" fontId="0" fillId="9" borderId="31" xfId="0" applyFill="1" applyBorder="1" applyAlignment="1">
      <alignment horizontal="center"/>
    </xf>
    <xf numFmtId="0" fontId="0" fillId="9" borderId="48" xfId="0" applyFill="1" applyBorder="1" applyAlignment="1">
      <alignment horizontal="center"/>
    </xf>
    <xf numFmtId="0" fontId="0" fillId="9" borderId="42" xfId="0" applyFill="1" applyBorder="1" applyAlignment="1">
      <alignment horizontal="center"/>
    </xf>
    <xf numFmtId="0" fontId="0" fillId="9" borderId="62" xfId="0" applyFill="1" applyBorder="1" applyAlignment="1">
      <alignment horizontal="center"/>
    </xf>
    <xf numFmtId="0" fontId="0" fillId="9" borderId="63" xfId="0" applyFill="1" applyBorder="1" applyAlignment="1">
      <alignment horizontal="center"/>
    </xf>
    <xf numFmtId="0" fontId="8" fillId="12" borderId="13" xfId="4" applyFill="1" applyBorder="1" applyAlignment="1">
      <alignment horizontal="center"/>
    </xf>
    <xf numFmtId="0" fontId="8" fillId="9" borderId="26" xfId="4" applyFill="1" applyBorder="1" applyAlignment="1">
      <alignment horizontal="center"/>
    </xf>
    <xf numFmtId="0" fontId="8" fillId="9" borderId="27" xfId="4" applyFill="1" applyBorder="1" applyAlignment="1">
      <alignment horizontal="center"/>
    </xf>
    <xf numFmtId="0" fontId="8" fillId="9" borderId="28" xfId="4" applyFill="1" applyBorder="1" applyAlignment="1">
      <alignment horizontal="center"/>
    </xf>
    <xf numFmtId="0" fontId="8" fillId="9" borderId="61" xfId="4" applyFill="1" applyBorder="1" applyAlignment="1">
      <alignment horizontal="center"/>
    </xf>
    <xf numFmtId="0" fontId="8" fillId="9" borderId="33" xfId="4" applyFill="1" applyBorder="1" applyAlignment="1">
      <alignment horizontal="center"/>
    </xf>
    <xf numFmtId="0" fontId="8" fillId="9" borderId="29" xfId="4" applyFill="1" applyBorder="1" applyAlignment="1">
      <alignment horizontal="center"/>
    </xf>
    <xf numFmtId="0" fontId="8" fillId="9" borderId="2" xfId="4" applyFill="1" applyBorder="1" applyAlignment="1">
      <alignment horizontal="center"/>
    </xf>
    <xf numFmtId="0" fontId="8" fillId="9" borderId="31" xfId="4" applyFill="1" applyBorder="1" applyAlignment="1">
      <alignment horizontal="center"/>
    </xf>
    <xf numFmtId="0" fontId="11" fillId="19" borderId="38" xfId="0" applyFont="1" applyFill="1" applyBorder="1" applyAlignment="1">
      <alignment horizontal="center" vertical="center" wrapText="1"/>
    </xf>
    <xf numFmtId="0" fontId="11" fillId="19" borderId="4" xfId="0" applyFont="1" applyFill="1" applyBorder="1" applyAlignment="1">
      <alignment horizontal="center" vertical="center"/>
    </xf>
    <xf numFmtId="0" fontId="26" fillId="0" borderId="5" xfId="0" applyFont="1" applyBorder="1" applyAlignment="1">
      <alignment horizontal="left" vertical="center" wrapText="1"/>
    </xf>
    <xf numFmtId="2" fontId="0" fillId="8" borderId="1" xfId="0" applyNumberFormat="1" applyFill="1" applyBorder="1" applyAlignment="1">
      <alignment horizontal="center"/>
    </xf>
    <xf numFmtId="2" fontId="0" fillId="6" borderId="1" xfId="0" applyNumberFormat="1" applyFill="1" applyBorder="1" applyAlignment="1">
      <alignment horizontal="center"/>
    </xf>
    <xf numFmtId="2" fontId="8" fillId="8" borderId="1" xfId="4" applyNumberFormat="1" applyFill="1" applyAlignment="1">
      <alignment horizontal="center"/>
    </xf>
    <xf numFmtId="0" fontId="0" fillId="0" borderId="64" xfId="4" applyFont="1" applyBorder="1">
      <alignment horizontal="left"/>
    </xf>
    <xf numFmtId="0" fontId="0" fillId="0" borderId="19" xfId="4" applyFont="1" applyBorder="1">
      <alignment horizontal="left"/>
    </xf>
    <xf numFmtId="0" fontId="0" fillId="0" borderId="21" xfId="4" applyFont="1" applyBorder="1">
      <alignment horizontal="left"/>
    </xf>
    <xf numFmtId="0" fontId="8" fillId="8" borderId="13" xfId="5" applyFill="1" applyBorder="1" applyAlignment="1">
      <alignment horizontal="center"/>
    </xf>
    <xf numFmtId="0" fontId="8" fillId="18" borderId="13" xfId="5" applyFill="1" applyBorder="1" applyAlignment="1">
      <alignment horizontal="center"/>
    </xf>
    <xf numFmtId="2" fontId="8" fillId="18" borderId="13" xfId="5" applyNumberFormat="1" applyFill="1" applyBorder="1" applyAlignment="1">
      <alignment horizontal="center"/>
    </xf>
    <xf numFmtId="0" fontId="8" fillId="0" borderId="1" xfId="5" applyFill="1">
      <alignment horizontal="left"/>
    </xf>
    <xf numFmtId="0" fontId="8" fillId="0" borderId="6" xfId="5" applyFill="1" applyBorder="1">
      <alignment horizontal="left"/>
    </xf>
    <xf numFmtId="0" fontId="15" fillId="0" borderId="0" xfId="0" applyFont="1" applyAlignment="1">
      <alignment horizontal="center" vertical="center"/>
    </xf>
    <xf numFmtId="0" fontId="25" fillId="0" borderId="0" xfId="0" applyFont="1"/>
    <xf numFmtId="0" fontId="31" fillId="0" borderId="0" xfId="0" applyFont="1"/>
    <xf numFmtId="0" fontId="11" fillId="0" borderId="0" xfId="0" applyFont="1"/>
    <xf numFmtId="0" fontId="31" fillId="0" borderId="0" xfId="0" applyFont="1" applyAlignment="1">
      <alignment horizontal="left"/>
    </xf>
    <xf numFmtId="0" fontId="25" fillId="0" borderId="0" xfId="0" applyFont="1" applyAlignment="1">
      <alignment horizontal="left"/>
    </xf>
    <xf numFmtId="0" fontId="32" fillId="0" borderId="0" xfId="0" applyFont="1" applyAlignment="1">
      <alignment horizontal="left"/>
    </xf>
    <xf numFmtId="0" fontId="15" fillId="20" borderId="20" xfId="0" applyFont="1" applyFill="1" applyBorder="1" applyAlignment="1">
      <alignment horizontal="left"/>
    </xf>
    <xf numFmtId="0" fontId="15" fillId="0" borderId="0" xfId="1" applyFont="1"/>
    <xf numFmtId="0" fontId="0" fillId="2" borderId="17" xfId="0" applyFill="1" applyBorder="1"/>
    <xf numFmtId="0" fontId="0" fillId="2" borderId="9" xfId="0" applyFill="1" applyBorder="1"/>
    <xf numFmtId="0" fontId="8" fillId="2" borderId="9" xfId="4" applyFill="1" applyBorder="1" applyAlignment="1"/>
    <xf numFmtId="0" fontId="0" fillId="2" borderId="9" xfId="0" applyFill="1" applyBorder="1" applyAlignment="1">
      <alignment vertical="center"/>
    </xf>
    <xf numFmtId="0" fontId="0" fillId="2" borderId="10" xfId="0" applyFill="1" applyBorder="1"/>
    <xf numFmtId="0" fontId="8" fillId="1" borderId="3" xfId="5" applyBorder="1">
      <alignment horizontal="left"/>
    </xf>
    <xf numFmtId="0" fontId="2" fillId="0" borderId="0" xfId="1" applyAlignment="1">
      <alignment horizontal="left"/>
    </xf>
    <xf numFmtId="0" fontId="33" fillId="2" borderId="4" xfId="0" applyFont="1" applyFill="1" applyBorder="1" applyAlignment="1">
      <alignment horizontal="center"/>
    </xf>
    <xf numFmtId="0" fontId="7" fillId="0" borderId="4" xfId="0" applyFont="1" applyBorder="1" applyAlignment="1">
      <alignment horizontal="center"/>
    </xf>
    <xf numFmtId="0" fontId="34" fillId="0" borderId="0" xfId="0" applyFont="1" applyAlignment="1">
      <alignment horizontal="left"/>
    </xf>
    <xf numFmtId="2" fontId="0" fillId="2" borderId="9" xfId="0" applyNumberFormat="1" applyFill="1" applyBorder="1" applyAlignment="1">
      <alignment horizontal="center"/>
    </xf>
    <xf numFmtId="2" fontId="0" fillId="2" borderId="9" xfId="0" applyNumberFormat="1" applyFill="1" applyBorder="1"/>
    <xf numFmtId="0" fontId="0" fillId="9" borderId="44" xfId="0" applyFill="1" applyBorder="1" applyAlignment="1">
      <alignment horizontal="center"/>
    </xf>
    <xf numFmtId="0" fontId="0" fillId="12" borderId="6" xfId="0" applyFill="1" applyBorder="1" applyAlignment="1">
      <alignment horizontal="center"/>
    </xf>
    <xf numFmtId="0" fontId="0" fillId="8" borderId="7" xfId="0" applyFill="1" applyBorder="1" applyAlignment="1">
      <alignment horizontal="center"/>
    </xf>
    <xf numFmtId="0" fontId="16" fillId="0" borderId="40" xfId="0" applyFont="1" applyBorder="1" applyAlignment="1">
      <alignment horizontal="center"/>
    </xf>
    <xf numFmtId="2" fontId="16" fillId="0" borderId="0" xfId="0" applyNumberFormat="1" applyFont="1" applyAlignment="1">
      <alignment horizontal="center"/>
    </xf>
    <xf numFmtId="0" fontId="0" fillId="0" borderId="38" xfId="0" applyBorder="1" applyAlignment="1">
      <alignment horizontal="center"/>
    </xf>
    <xf numFmtId="0" fontId="17" fillId="0" borderId="0" xfId="0" applyFont="1" applyAlignment="1">
      <alignment horizontal="center" vertical="center"/>
    </xf>
    <xf numFmtId="0" fontId="17" fillId="0" borderId="0" xfId="0" applyFont="1" applyAlignment="1">
      <alignment horizontal="left"/>
    </xf>
    <xf numFmtId="0" fontId="0" fillId="0" borderId="40" xfId="0" applyBorder="1" applyAlignment="1">
      <alignment horizontal="center"/>
    </xf>
    <xf numFmtId="0" fontId="15" fillId="0" borderId="0" xfId="0" applyFont="1"/>
    <xf numFmtId="0" fontId="15" fillId="0" borderId="0" xfId="0" applyFont="1" applyAlignment="1">
      <alignment horizontal="left"/>
    </xf>
    <xf numFmtId="0" fontId="8" fillId="0" borderId="0" xfId="1" applyFont="1" applyAlignment="1">
      <alignment horizontal="center" vertical="center"/>
    </xf>
    <xf numFmtId="0" fontId="0" fillId="0" borderId="1" xfId="0" applyBorder="1"/>
    <xf numFmtId="0" fontId="11" fillId="2" borderId="38" xfId="0" applyFont="1" applyFill="1" applyBorder="1" applyAlignment="1">
      <alignment horizontal="center"/>
    </xf>
    <xf numFmtId="0" fontId="11" fillId="2" borderId="39" xfId="0" applyFont="1" applyFill="1" applyBorder="1" applyAlignment="1">
      <alignment horizontal="center"/>
    </xf>
    <xf numFmtId="0" fontId="11" fillId="2" borderId="38" xfId="0" applyFont="1" applyFill="1" applyBorder="1" applyAlignment="1">
      <alignment horizontal="left"/>
    </xf>
    <xf numFmtId="0" fontId="11" fillId="2" borderId="39" xfId="0" applyFont="1" applyFill="1" applyBorder="1" applyAlignment="1">
      <alignment horizontal="left"/>
    </xf>
    <xf numFmtId="0" fontId="4" fillId="21" borderId="4" xfId="0" applyFont="1" applyFill="1" applyBorder="1" applyAlignment="1">
      <alignment horizontal="center" vertical="center" wrapText="1"/>
    </xf>
    <xf numFmtId="0" fontId="4" fillId="21" borderId="4" xfId="0" applyFont="1" applyFill="1" applyBorder="1" applyAlignment="1">
      <alignment horizontal="center" vertical="center"/>
    </xf>
    <xf numFmtId="0" fontId="0" fillId="22" borderId="22" xfId="0" applyFill="1" applyBorder="1" applyAlignment="1">
      <alignment horizontal="center"/>
    </xf>
    <xf numFmtId="0" fontId="0" fillId="22" borderId="5" xfId="0" applyFill="1" applyBorder="1" applyAlignment="1">
      <alignment horizontal="center"/>
    </xf>
    <xf numFmtId="0" fontId="0" fillId="22" borderId="3" xfId="0" applyFill="1" applyBorder="1" applyAlignment="1">
      <alignment horizontal="center"/>
    </xf>
    <xf numFmtId="0" fontId="0" fillId="22" borderId="1" xfId="0" applyFill="1" applyBorder="1" applyAlignment="1">
      <alignment horizontal="center"/>
    </xf>
    <xf numFmtId="0" fontId="0" fillId="22" borderId="20" xfId="0" applyFill="1" applyBorder="1" applyAlignment="1">
      <alignment horizontal="left"/>
    </xf>
    <xf numFmtId="0" fontId="0" fillId="22" borderId="27" xfId="0" applyFill="1" applyBorder="1" applyAlignment="1">
      <alignment horizontal="center"/>
    </xf>
    <xf numFmtId="0" fontId="0" fillId="22" borderId="30" xfId="0" applyFill="1" applyBorder="1" applyAlignment="1">
      <alignment horizontal="center"/>
    </xf>
    <xf numFmtId="0" fontId="0" fillId="22" borderId="2" xfId="0" applyFill="1" applyBorder="1" applyAlignment="1">
      <alignment horizontal="center"/>
    </xf>
    <xf numFmtId="0" fontId="0" fillId="22" borderId="44" xfId="0" applyFill="1" applyBorder="1" applyAlignment="1">
      <alignment horizontal="center"/>
    </xf>
    <xf numFmtId="0" fontId="0" fillId="22" borderId="6" xfId="0" applyFill="1" applyBorder="1" applyAlignment="1">
      <alignment horizontal="center"/>
    </xf>
    <xf numFmtId="0" fontId="2" fillId="22" borderId="20" xfId="1" applyFill="1" applyBorder="1" applyAlignment="1">
      <alignment horizontal="center"/>
    </xf>
    <xf numFmtId="0" fontId="0" fillId="22" borderId="18" xfId="0" applyFill="1" applyBorder="1" applyAlignment="1">
      <alignment horizontal="center"/>
    </xf>
    <xf numFmtId="0" fontId="2" fillId="22" borderId="20" xfId="1" applyFill="1" applyBorder="1" applyAlignment="1">
      <alignment horizontal="left"/>
    </xf>
    <xf numFmtId="0" fontId="2" fillId="22" borderId="22" xfId="1" applyFill="1" applyBorder="1" applyAlignment="1">
      <alignment horizontal="center"/>
    </xf>
    <xf numFmtId="2" fontId="0" fillId="0" borderId="0" xfId="0" applyNumberFormat="1"/>
    <xf numFmtId="0" fontId="23" fillId="22" borderId="18" xfId="0" applyFont="1" applyFill="1" applyBorder="1" applyAlignment="1">
      <alignment horizontal="center" vertical="center" wrapText="1"/>
    </xf>
    <xf numFmtId="2" fontId="0" fillId="22" borderId="1" xfId="0" applyNumberFormat="1" applyFill="1" applyBorder="1" applyAlignment="1">
      <alignment horizontal="center"/>
    </xf>
    <xf numFmtId="0" fontId="24" fillId="22" borderId="7" xfId="0" applyFont="1" applyFill="1" applyBorder="1" applyAlignment="1">
      <alignment horizontal="center" vertical="center"/>
    </xf>
    <xf numFmtId="0" fontId="0" fillId="22" borderId="12" xfId="0" applyFill="1" applyBorder="1" applyAlignment="1">
      <alignment horizontal="center"/>
    </xf>
    <xf numFmtId="0" fontId="0" fillId="22" borderId="1" xfId="0" applyFill="1" applyBorder="1" applyAlignment="1">
      <alignment horizontal="left"/>
    </xf>
    <xf numFmtId="0" fontId="0" fillId="22" borderId="26" xfId="0" applyFill="1" applyBorder="1" applyAlignment="1">
      <alignment horizontal="center"/>
    </xf>
    <xf numFmtId="0" fontId="0" fillId="22" borderId="13" xfId="0" applyFill="1" applyBorder="1" applyAlignment="1">
      <alignment horizontal="left"/>
    </xf>
    <xf numFmtId="0" fontId="0" fillId="22" borderId="34" xfId="0" applyFill="1" applyBorder="1" applyAlignment="1">
      <alignment horizontal="center"/>
    </xf>
    <xf numFmtId="0" fontId="0" fillId="22" borderId="29" xfId="0" applyFill="1" applyBorder="1" applyAlignment="1">
      <alignment horizontal="center"/>
    </xf>
    <xf numFmtId="0" fontId="0" fillId="22" borderId="14" xfId="0" applyFill="1" applyBorder="1" applyAlignment="1">
      <alignment horizontal="left"/>
    </xf>
    <xf numFmtId="0" fontId="2" fillId="22" borderId="1" xfId="1" applyFill="1" applyBorder="1" applyAlignment="1">
      <alignment horizontal="center"/>
    </xf>
    <xf numFmtId="0" fontId="10" fillId="22" borderId="13" xfId="1" applyFont="1" applyFill="1" applyBorder="1" applyAlignment="1">
      <alignment horizontal="center"/>
    </xf>
    <xf numFmtId="0" fontId="0" fillId="22" borderId="31" xfId="0" applyFill="1" applyBorder="1" applyAlignment="1">
      <alignment horizontal="left"/>
    </xf>
    <xf numFmtId="0" fontId="0" fillId="22" borderId="12" xfId="0" applyFill="1" applyBorder="1" applyAlignment="1">
      <alignment horizontal="left"/>
    </xf>
    <xf numFmtId="0" fontId="0" fillId="22" borderId="32" xfId="0" applyFill="1" applyBorder="1" applyAlignment="1">
      <alignment horizontal="left"/>
    </xf>
    <xf numFmtId="0" fontId="0" fillId="22" borderId="15" xfId="0" applyFill="1" applyBorder="1" applyAlignment="1">
      <alignment horizontal="left"/>
    </xf>
    <xf numFmtId="0" fontId="0" fillId="22" borderId="3" xfId="0" applyFill="1" applyBorder="1" applyAlignment="1">
      <alignment horizontal="left"/>
    </xf>
    <xf numFmtId="0" fontId="0" fillId="22" borderId="6" xfId="0" applyFill="1" applyBorder="1" applyAlignment="1">
      <alignment horizontal="left"/>
    </xf>
    <xf numFmtId="0" fontId="0" fillId="22" borderId="19" xfId="0" applyFill="1" applyBorder="1" applyAlignment="1">
      <alignment horizontal="center"/>
    </xf>
    <xf numFmtId="0" fontId="0" fillId="22" borderId="23" xfId="0" applyFill="1" applyBorder="1" applyAlignment="1">
      <alignment horizontal="center"/>
    </xf>
    <xf numFmtId="0" fontId="0" fillId="22" borderId="20" xfId="0" applyFill="1" applyBorder="1" applyAlignment="1">
      <alignment horizontal="center"/>
    </xf>
    <xf numFmtId="0" fontId="0" fillId="22" borderId="47" xfId="0" applyFill="1" applyBorder="1" applyAlignment="1">
      <alignment horizontal="left"/>
    </xf>
    <xf numFmtId="0" fontId="0" fillId="22" borderId="7" xfId="0" applyFill="1" applyBorder="1" applyAlignment="1">
      <alignment horizontal="center"/>
    </xf>
    <xf numFmtId="0" fontId="2" fillId="22" borderId="0" xfId="1" applyFill="1" applyAlignment="1">
      <alignment horizontal="center"/>
    </xf>
    <xf numFmtId="0" fontId="0" fillId="22" borderId="0" xfId="0" applyFill="1"/>
    <xf numFmtId="0" fontId="0" fillId="22" borderId="0" xfId="0" applyFill="1" applyAlignment="1">
      <alignment horizontal="center"/>
    </xf>
    <xf numFmtId="0" fontId="0" fillId="22" borderId="1" xfId="0" applyFill="1" applyBorder="1" applyAlignment="1">
      <alignment horizontal="center" wrapText="1"/>
    </xf>
    <xf numFmtId="0" fontId="0" fillId="22" borderId="5" xfId="0" applyFill="1" applyBorder="1" applyAlignment="1">
      <alignment horizontal="left"/>
    </xf>
    <xf numFmtId="0" fontId="0" fillId="22" borderId="7" xfId="0" applyFill="1" applyBorder="1" applyAlignment="1">
      <alignment horizontal="left"/>
    </xf>
    <xf numFmtId="0" fontId="0" fillId="22" borderId="25" xfId="0" applyFill="1" applyBorder="1" applyAlignment="1">
      <alignment horizontal="left"/>
    </xf>
    <xf numFmtId="0" fontId="2" fillId="22" borderId="22" xfId="1" applyFill="1" applyBorder="1" applyAlignment="1">
      <alignment horizontal="left"/>
    </xf>
    <xf numFmtId="0" fontId="2" fillId="22" borderId="24" xfId="1" applyFill="1" applyBorder="1" applyAlignment="1">
      <alignment horizontal="left"/>
    </xf>
    <xf numFmtId="0" fontId="0" fillId="22" borderId="46" xfId="0" applyFill="1" applyBorder="1" applyAlignment="1">
      <alignment horizontal="center"/>
    </xf>
    <xf numFmtId="0" fontId="2" fillId="22" borderId="24" xfId="1" applyFill="1" applyBorder="1" applyAlignment="1">
      <alignment horizontal="center"/>
    </xf>
    <xf numFmtId="0" fontId="2" fillId="22" borderId="19" xfId="1" applyFill="1" applyBorder="1" applyAlignment="1">
      <alignment horizontal="center"/>
    </xf>
    <xf numFmtId="0" fontId="15" fillId="22" borderId="0" xfId="1" applyFont="1" applyFill="1"/>
    <xf numFmtId="0" fontId="2" fillId="22" borderId="0" xfId="1" applyFill="1" applyAlignment="1">
      <alignment horizontal="left"/>
    </xf>
    <xf numFmtId="0" fontId="15" fillId="22" borderId="1" xfId="1" applyFont="1" applyFill="1" applyBorder="1" applyAlignment="1">
      <alignment horizontal="left"/>
    </xf>
    <xf numFmtId="0" fontId="2" fillId="22" borderId="1" xfId="1" applyFill="1" applyBorder="1" applyAlignment="1">
      <alignment horizontal="left"/>
    </xf>
    <xf numFmtId="0" fontId="0" fillId="22" borderId="2" xfId="0" applyFill="1" applyBorder="1" applyAlignment="1">
      <alignment horizontal="left"/>
    </xf>
    <xf numFmtId="0" fontId="2" fillId="22" borderId="3" xfId="1" applyFill="1" applyBorder="1" applyAlignment="1">
      <alignment horizontal="center"/>
    </xf>
    <xf numFmtId="0" fontId="15" fillId="22" borderId="1" xfId="1" applyFont="1" applyFill="1" applyBorder="1" applyAlignment="1">
      <alignment horizontal="center"/>
    </xf>
    <xf numFmtId="0" fontId="2" fillId="22" borderId="7" xfId="1" applyFill="1" applyBorder="1" applyAlignment="1">
      <alignment horizontal="left"/>
    </xf>
    <xf numFmtId="0" fontId="2" fillId="22" borderId="3" xfId="1" applyFill="1" applyBorder="1" applyAlignment="1">
      <alignment horizontal="left"/>
    </xf>
    <xf numFmtId="0" fontId="0" fillId="22" borderId="13" xfId="0" applyFill="1" applyBorder="1" applyAlignment="1">
      <alignment horizontal="center"/>
    </xf>
    <xf numFmtId="0" fontId="12" fillId="22" borderId="1" xfId="0" applyFont="1" applyFill="1" applyBorder="1" applyAlignment="1">
      <alignment horizontal="left"/>
    </xf>
    <xf numFmtId="3" fontId="0" fillId="22" borderId="3" xfId="0" applyNumberFormat="1" applyFill="1" applyBorder="1" applyAlignment="1">
      <alignment horizontal="center"/>
    </xf>
    <xf numFmtId="0" fontId="2" fillId="22" borderId="12" xfId="1" applyFill="1" applyBorder="1" applyAlignment="1">
      <alignment horizontal="center"/>
    </xf>
    <xf numFmtId="0" fontId="2" fillId="22" borderId="13" xfId="1" applyFill="1" applyBorder="1" applyAlignment="1">
      <alignment horizontal="left"/>
    </xf>
    <xf numFmtId="0" fontId="2" fillId="22" borderId="7" xfId="1" applyFill="1" applyBorder="1" applyAlignment="1">
      <alignment horizontal="center"/>
    </xf>
    <xf numFmtId="0" fontId="15" fillId="22" borderId="20" xfId="1" applyFont="1" applyFill="1" applyBorder="1" applyAlignment="1">
      <alignment horizontal="center"/>
    </xf>
    <xf numFmtId="2" fontId="0" fillId="22" borderId="12" xfId="0" applyNumberFormat="1" applyFill="1" applyBorder="1" applyAlignment="1">
      <alignment horizontal="center"/>
    </xf>
    <xf numFmtId="2" fontId="0" fillId="22" borderId="13" xfId="0" applyNumberFormat="1" applyFill="1" applyBorder="1" applyAlignment="1">
      <alignment horizontal="center"/>
    </xf>
    <xf numFmtId="0" fontId="0" fillId="0" borderId="67" xfId="0" applyBorder="1" applyAlignment="1">
      <alignment horizontal="left"/>
    </xf>
    <xf numFmtId="0" fontId="0" fillId="0" borderId="68" xfId="0" applyBorder="1" applyAlignment="1">
      <alignment horizontal="center"/>
    </xf>
    <xf numFmtId="0" fontId="0" fillId="0" borderId="69" xfId="0" applyBorder="1" applyAlignment="1">
      <alignment horizontal="center"/>
    </xf>
    <xf numFmtId="0" fontId="2" fillId="22" borderId="13" xfId="1" applyFill="1" applyBorder="1" applyAlignment="1">
      <alignment horizontal="center"/>
    </xf>
    <xf numFmtId="0" fontId="0" fillId="0" borderId="69" xfId="0" applyBorder="1" applyAlignment="1">
      <alignment horizontal="left"/>
    </xf>
    <xf numFmtId="0" fontId="35" fillId="21" borderId="65" xfId="0" applyFont="1" applyFill="1" applyBorder="1" applyAlignment="1">
      <alignment horizontal="center"/>
    </xf>
    <xf numFmtId="0" fontId="22" fillId="21" borderId="70" xfId="0" applyFont="1" applyFill="1" applyBorder="1" applyAlignment="1">
      <alignment horizontal="center" wrapText="1"/>
    </xf>
    <xf numFmtId="0" fontId="22" fillId="21" borderId="71" xfId="0" applyFont="1" applyFill="1" applyBorder="1" applyAlignment="1">
      <alignment horizontal="center" wrapText="1"/>
    </xf>
    <xf numFmtId="0" fontId="0" fillId="1" borderId="1" xfId="5" applyFont="1" applyAlignment="1">
      <alignment horizontal="center"/>
    </xf>
    <xf numFmtId="2" fontId="0" fillId="6" borderId="13" xfId="4" applyNumberFormat="1" applyFont="1" applyFill="1" applyBorder="1">
      <alignment horizontal="left"/>
    </xf>
    <xf numFmtId="0" fontId="0" fillId="9" borderId="20" xfId="4" applyFont="1" applyFill="1" applyBorder="1">
      <alignment horizontal="left"/>
    </xf>
    <xf numFmtId="2" fontId="0" fillId="9" borderId="20" xfId="4" applyNumberFormat="1" applyFont="1" applyFill="1" applyBorder="1">
      <alignment horizontal="left"/>
    </xf>
    <xf numFmtId="0" fontId="0" fillId="22" borderId="1" xfId="4" applyFont="1" applyFill="1" applyAlignment="1">
      <alignment horizontal="center"/>
    </xf>
    <xf numFmtId="0" fontId="0" fillId="22" borderId="1" xfId="4" applyFont="1" applyFill="1">
      <alignment horizontal="left"/>
    </xf>
    <xf numFmtId="0" fontId="0" fillId="8" borderId="13" xfId="4" applyFont="1" applyFill="1" applyBorder="1">
      <alignment horizontal="left"/>
    </xf>
    <xf numFmtId="2" fontId="0" fillId="18" borderId="13" xfId="5" applyNumberFormat="1" applyFont="1" applyFill="1" applyBorder="1" applyAlignment="1">
      <alignment horizontal="center"/>
    </xf>
    <xf numFmtId="0" fontId="0" fillId="9" borderId="19" xfId="4" applyFont="1" applyFill="1" applyBorder="1">
      <alignment horizontal="left"/>
    </xf>
    <xf numFmtId="2" fontId="0" fillId="9" borderId="19" xfId="4" applyNumberFormat="1" applyFont="1" applyFill="1" applyBorder="1">
      <alignment horizontal="left"/>
    </xf>
    <xf numFmtId="0" fontId="0" fillId="1" borderId="6" xfId="5" applyFont="1" applyBorder="1" applyAlignment="1">
      <alignment horizontal="center"/>
    </xf>
    <xf numFmtId="0" fontId="0" fillId="1" borderId="1" xfId="5" applyFont="1">
      <alignment horizontal="left"/>
    </xf>
    <xf numFmtId="0" fontId="0" fillId="18" borderId="13" xfId="5" applyFont="1" applyFill="1" applyBorder="1" applyAlignment="1">
      <alignment horizontal="center"/>
    </xf>
    <xf numFmtId="0" fontId="0" fillId="22" borderId="3" xfId="4" applyFont="1" applyFill="1" applyBorder="1" applyAlignment="1">
      <alignment horizontal="center"/>
    </xf>
    <xf numFmtId="0" fontId="0" fillId="6" borderId="3" xfId="4" applyFont="1" applyFill="1" applyBorder="1" applyAlignment="1">
      <alignment horizontal="center"/>
    </xf>
    <xf numFmtId="2" fontId="0" fillId="8" borderId="12" xfId="4" applyNumberFormat="1" applyFont="1" applyFill="1" applyBorder="1" applyAlignment="1">
      <alignment horizontal="center"/>
    </xf>
    <xf numFmtId="0" fontId="0" fillId="22" borderId="3" xfId="4" applyFont="1" applyFill="1" applyBorder="1">
      <alignment horizontal="left"/>
    </xf>
    <xf numFmtId="2" fontId="0" fillId="8" borderId="13" xfId="4" applyNumberFormat="1" applyFont="1" applyFill="1" applyBorder="1" applyAlignment="1">
      <alignment horizontal="center"/>
    </xf>
    <xf numFmtId="0" fontId="0" fillId="22" borderId="6" xfId="4" applyFont="1" applyFill="1" applyBorder="1" applyAlignment="1">
      <alignment horizontal="center"/>
    </xf>
    <xf numFmtId="0" fontId="0" fillId="22" borderId="6" xfId="4" applyFont="1" applyFill="1" applyBorder="1">
      <alignment horizontal="left"/>
    </xf>
    <xf numFmtId="0" fontId="0" fillId="6" borderId="6" xfId="4" applyFont="1" applyFill="1" applyBorder="1" applyAlignment="1">
      <alignment horizontal="center"/>
    </xf>
    <xf numFmtId="2" fontId="0" fillId="8" borderId="15" xfId="4" applyNumberFormat="1" applyFont="1" applyFill="1" applyBorder="1" applyAlignment="1">
      <alignment horizontal="center"/>
    </xf>
    <xf numFmtId="0" fontId="0" fillId="9" borderId="25" xfId="4" applyFont="1" applyFill="1" applyBorder="1" applyAlignment="1">
      <alignment horizontal="center"/>
    </xf>
    <xf numFmtId="2" fontId="0" fillId="9" borderId="25" xfId="4" applyNumberFormat="1" applyFont="1" applyFill="1" applyBorder="1" applyAlignment="1">
      <alignment horizontal="center"/>
    </xf>
    <xf numFmtId="2" fontId="0" fillId="6" borderId="15" xfId="4" applyNumberFormat="1" applyFont="1" applyFill="1" applyBorder="1" applyAlignment="1">
      <alignment horizontal="center"/>
    </xf>
    <xf numFmtId="0" fontId="0" fillId="1" borderId="13" xfId="5" applyFont="1" applyBorder="1" applyAlignment="1">
      <alignment horizontal="center"/>
    </xf>
    <xf numFmtId="0" fontId="0" fillId="22" borderId="13" xfId="4" applyFont="1" applyFill="1" applyBorder="1">
      <alignment horizontal="left"/>
    </xf>
    <xf numFmtId="0" fontId="0" fillId="0" borderId="13" xfId="4" applyFont="1" applyBorder="1">
      <alignment horizontal="left"/>
    </xf>
    <xf numFmtId="0" fontId="0" fillId="9" borderId="19" xfId="4" applyFont="1" applyFill="1" applyBorder="1" applyAlignment="1">
      <alignment horizontal="center"/>
    </xf>
    <xf numFmtId="0" fontId="0" fillId="1" borderId="6" xfId="5" applyFont="1" applyBorder="1">
      <alignment horizontal="left"/>
    </xf>
    <xf numFmtId="0" fontId="24" fillId="7" borderId="72" xfId="0" applyFont="1" applyFill="1" applyBorder="1" applyAlignment="1">
      <alignment horizontal="center" vertical="center"/>
    </xf>
    <xf numFmtId="0" fontId="11" fillId="10" borderId="73" xfId="0" applyFont="1" applyFill="1" applyBorder="1" applyAlignment="1">
      <alignment horizontal="center" vertical="center" wrapText="1"/>
    </xf>
    <xf numFmtId="2" fontId="24" fillId="10" borderId="72" xfId="0" applyNumberFormat="1" applyFont="1" applyFill="1" applyBorder="1" applyAlignment="1">
      <alignment horizontal="center" vertical="center"/>
    </xf>
    <xf numFmtId="0" fontId="23" fillId="22" borderId="46" xfId="0" applyFont="1" applyFill="1" applyBorder="1" applyAlignment="1">
      <alignment horizontal="center" vertical="center"/>
    </xf>
    <xf numFmtId="0" fontId="11" fillId="7" borderId="74" xfId="0" applyFont="1" applyFill="1" applyBorder="1" applyAlignment="1">
      <alignment horizontal="center" vertical="center" wrapText="1"/>
    </xf>
    <xf numFmtId="0" fontId="0" fillId="22" borderId="27" xfId="4" applyFont="1" applyFill="1" applyBorder="1" applyAlignment="1">
      <alignment horizontal="center"/>
    </xf>
    <xf numFmtId="0" fontId="0" fillId="22" borderId="19" xfId="4" applyFont="1" applyFill="1" applyBorder="1">
      <alignment horizontal="left"/>
    </xf>
    <xf numFmtId="0" fontId="0" fillId="22" borderId="2" xfId="4" applyFont="1" applyFill="1" applyBorder="1" applyAlignment="1">
      <alignment horizontal="center"/>
    </xf>
    <xf numFmtId="0" fontId="0" fillId="22" borderId="21" xfId="4" applyFont="1" applyFill="1" applyBorder="1">
      <alignment horizontal="left"/>
    </xf>
    <xf numFmtId="0" fontId="0" fillId="22" borderId="18" xfId="4" applyFont="1" applyFill="1" applyBorder="1" applyAlignment="1">
      <alignment horizontal="center"/>
    </xf>
    <xf numFmtId="0" fontId="0" fillId="0" borderId="6" xfId="5" applyFont="1" applyFill="1" applyBorder="1">
      <alignment horizontal="left"/>
    </xf>
    <xf numFmtId="0" fontId="0" fillId="1" borderId="3" xfId="5" applyFont="1" applyBorder="1" applyAlignment="1">
      <alignment horizontal="center"/>
    </xf>
    <xf numFmtId="0" fontId="0" fillId="9" borderId="21" xfId="4" applyFont="1" applyFill="1" applyBorder="1">
      <alignment horizontal="left"/>
    </xf>
    <xf numFmtId="2" fontId="0" fillId="9" borderId="21" xfId="4" applyNumberFormat="1" applyFont="1" applyFill="1" applyBorder="1">
      <alignment horizontal="left"/>
    </xf>
    <xf numFmtId="2" fontId="0" fillId="8" borderId="13" xfId="4" applyNumberFormat="1" applyFont="1" applyFill="1" applyBorder="1">
      <alignment horizontal="left"/>
    </xf>
    <xf numFmtId="0" fontId="0" fillId="0" borderId="1" xfId="5" applyFont="1" applyFill="1">
      <alignment horizontal="left"/>
    </xf>
    <xf numFmtId="0" fontId="0" fillId="22" borderId="1" xfId="5" applyFont="1" applyFill="1">
      <alignment horizontal="left"/>
    </xf>
    <xf numFmtId="0" fontId="11" fillId="14" borderId="66" xfId="0" applyFont="1" applyFill="1" applyBorder="1" applyAlignment="1">
      <alignment horizontal="center" vertical="center" wrapText="1"/>
    </xf>
    <xf numFmtId="0" fontId="24" fillId="14" borderId="72" xfId="0" applyFont="1" applyFill="1" applyBorder="1" applyAlignment="1">
      <alignment horizontal="center" vertical="center"/>
    </xf>
    <xf numFmtId="0" fontId="0" fillId="22" borderId="20" xfId="4" applyFont="1" applyFill="1" applyBorder="1">
      <alignment horizontal="left"/>
    </xf>
    <xf numFmtId="2" fontId="0" fillId="8" borderId="1" xfId="4" applyNumberFormat="1" applyFont="1" applyFill="1" applyAlignment="1">
      <alignment horizontal="center"/>
    </xf>
    <xf numFmtId="0" fontId="0" fillId="0" borderId="19" xfId="4" applyFont="1" applyBorder="1" applyAlignment="1">
      <alignment horizontal="center"/>
    </xf>
    <xf numFmtId="0" fontId="0" fillId="0" borderId="27" xfId="4" applyFont="1" applyBorder="1" applyAlignment="1">
      <alignment horizontal="center"/>
    </xf>
    <xf numFmtId="0" fontId="0" fillId="22" borderId="23" xfId="4" applyFont="1" applyFill="1" applyBorder="1" applyAlignment="1">
      <alignment horizontal="center"/>
    </xf>
    <xf numFmtId="0" fontId="0" fillId="22" borderId="37" xfId="4" applyFont="1" applyFill="1" applyBorder="1" applyAlignment="1">
      <alignment horizontal="center"/>
    </xf>
    <xf numFmtId="0" fontId="0" fillId="22" borderId="31" xfId="4" applyFont="1" applyFill="1" applyBorder="1">
      <alignment horizontal="left"/>
    </xf>
    <xf numFmtId="0" fontId="0" fillId="1" borderId="13" xfId="5" applyFont="1" applyBorder="1">
      <alignment horizontal="left"/>
    </xf>
    <xf numFmtId="0" fontId="0" fillId="6" borderId="6" xfId="4" applyFont="1" applyFill="1" applyBorder="1">
      <alignment horizontal="left"/>
    </xf>
    <xf numFmtId="0" fontId="0" fillId="8" borderId="1" xfId="5" applyFont="1" applyFill="1" applyAlignment="1">
      <alignment horizontal="center"/>
    </xf>
    <xf numFmtId="0" fontId="0" fillId="18" borderId="13" xfId="5" applyFont="1" applyFill="1" applyBorder="1">
      <alignment horizontal="left"/>
    </xf>
    <xf numFmtId="0" fontId="0" fillId="18" borderId="15" xfId="5" applyFont="1" applyFill="1" applyBorder="1">
      <alignment horizontal="left"/>
    </xf>
    <xf numFmtId="0" fontId="0" fillId="8" borderId="13" xfId="5" applyFont="1" applyFill="1" applyBorder="1" applyAlignment="1">
      <alignment horizontal="center"/>
    </xf>
    <xf numFmtId="2" fontId="0" fillId="9" borderId="1" xfId="4" applyNumberFormat="1" applyFont="1" applyFill="1">
      <alignment horizontal="left"/>
    </xf>
    <xf numFmtId="0" fontId="0" fillId="22" borderId="64" xfId="4" applyFont="1" applyFill="1" applyBorder="1">
      <alignment horizontal="left"/>
    </xf>
    <xf numFmtId="0" fontId="0" fillId="22" borderId="33" xfId="4" applyFont="1" applyFill="1" applyBorder="1">
      <alignment horizontal="left"/>
    </xf>
    <xf numFmtId="0" fontId="0" fillId="0" borderId="20" xfId="4" applyFont="1" applyBorder="1" applyAlignment="1">
      <alignment horizontal="center"/>
    </xf>
    <xf numFmtId="0" fontId="0" fillId="1" borderId="15" xfId="5" applyFont="1" applyBorder="1" applyAlignment="1">
      <alignment horizontal="center"/>
    </xf>
    <xf numFmtId="0" fontId="14" fillId="2" borderId="1" xfId="0" applyFont="1" applyFill="1" applyBorder="1" applyAlignment="1">
      <alignment horizontal="center"/>
    </xf>
    <xf numFmtId="0" fontId="8" fillId="2" borderId="1" xfId="4" applyFill="1" applyAlignment="1">
      <alignment horizontal="center"/>
    </xf>
    <xf numFmtId="0" fontId="0" fillId="0" borderId="42" xfId="0" applyBorder="1" applyAlignment="1">
      <alignment horizontal="center"/>
    </xf>
    <xf numFmtId="0" fontId="0" fillId="0" borderId="14" xfId="0" applyBorder="1" applyAlignment="1">
      <alignment horizontal="center"/>
    </xf>
    <xf numFmtId="0" fontId="8" fillId="1" borderId="12" xfId="5" applyBorder="1" applyAlignment="1">
      <alignment horizontal="center"/>
    </xf>
    <xf numFmtId="0" fontId="8" fillId="0" borderId="42" xfId="4" applyBorder="1" applyAlignment="1">
      <alignment horizontal="center"/>
    </xf>
    <xf numFmtId="0" fontId="8" fillId="0" borderId="14" xfId="4" applyBorder="1" applyAlignment="1">
      <alignment horizontal="center"/>
    </xf>
    <xf numFmtId="0" fontId="0" fillId="0" borderId="56" xfId="4" applyFont="1" applyBorder="1">
      <alignment horizontal="left"/>
    </xf>
    <xf numFmtId="0" fontId="0" fillId="0" borderId="57" xfId="4" applyFont="1" applyBorder="1">
      <alignment horizontal="left"/>
    </xf>
    <xf numFmtId="0" fontId="0" fillId="0" borderId="51" xfId="0" applyBorder="1" applyAlignment="1">
      <alignment horizontal="left"/>
    </xf>
    <xf numFmtId="0" fontId="0" fillId="0" borderId="55" xfId="0" applyBorder="1" applyAlignment="1">
      <alignment horizontal="left"/>
    </xf>
    <xf numFmtId="0" fontId="0" fillId="0" borderId="57" xfId="0" applyBorder="1" applyAlignment="1">
      <alignment horizontal="left"/>
    </xf>
    <xf numFmtId="0" fontId="4" fillId="2" borderId="75" xfId="0" applyFont="1" applyFill="1" applyBorder="1" applyAlignment="1">
      <alignment horizontal="center"/>
    </xf>
    <xf numFmtId="0" fontId="0" fillId="2" borderId="30" xfId="0" applyFill="1" applyBorder="1" applyAlignment="1">
      <alignment horizontal="center"/>
    </xf>
    <xf numFmtId="0" fontId="0" fillId="9" borderId="1" xfId="4" applyFont="1" applyFill="1" applyAlignment="1">
      <alignment horizontal="center"/>
    </xf>
    <xf numFmtId="4" fontId="0" fillId="9" borderId="3" xfId="0" applyNumberFormat="1" applyFill="1" applyBorder="1" applyAlignment="1">
      <alignment horizontal="center"/>
    </xf>
    <xf numFmtId="0" fontId="0" fillId="9" borderId="3" xfId="4" applyFont="1" applyFill="1" applyBorder="1" applyAlignment="1">
      <alignment horizontal="center"/>
    </xf>
    <xf numFmtId="0" fontId="0" fillId="9" borderId="1" xfId="4" applyFont="1" applyFill="1">
      <alignment horizontal="left"/>
    </xf>
    <xf numFmtId="0" fontId="8" fillId="9" borderId="6" xfId="4" applyFill="1" applyBorder="1">
      <alignment horizontal="left"/>
    </xf>
    <xf numFmtId="2" fontId="0" fillId="9" borderId="3" xfId="6" applyNumberFormat="1" applyFont="1" applyFill="1" applyBorder="1" applyAlignment="1">
      <alignment horizontal="center"/>
    </xf>
    <xf numFmtId="0" fontId="22" fillId="21" borderId="1" xfId="0" applyFont="1" applyFill="1" applyBorder="1" applyAlignment="1">
      <alignment horizontal="center" wrapText="1"/>
    </xf>
    <xf numFmtId="0" fontId="28" fillId="0" borderId="0" xfId="0" applyFont="1" applyAlignment="1">
      <alignment vertical="center"/>
    </xf>
    <xf numFmtId="0" fontId="35" fillId="21" borderId="1" xfId="0" applyFont="1" applyFill="1" applyBorder="1" applyAlignment="1">
      <alignment horizontal="center"/>
    </xf>
    <xf numFmtId="0" fontId="23" fillId="22" borderId="1" xfId="0" applyFont="1" applyFill="1" applyBorder="1" applyAlignment="1">
      <alignment horizontal="center" vertical="center" wrapText="1"/>
    </xf>
    <xf numFmtId="0" fontId="23" fillId="22" borderId="7" xfId="0" applyFont="1" applyFill="1" applyBorder="1" applyAlignment="1">
      <alignment horizontal="center" wrapText="1"/>
    </xf>
    <xf numFmtId="0" fontId="24" fillId="7" borderId="19" xfId="0" applyFont="1" applyFill="1" applyBorder="1" applyAlignment="1">
      <alignment horizontal="center" vertical="center"/>
    </xf>
    <xf numFmtId="2" fontId="24" fillId="10" borderId="19" xfId="0" applyNumberFormat="1" applyFont="1" applyFill="1" applyBorder="1" applyAlignment="1">
      <alignment horizontal="center" vertical="center"/>
    </xf>
    <xf numFmtId="0" fontId="11" fillId="14" borderId="48" xfId="0" applyFont="1" applyFill="1" applyBorder="1" applyAlignment="1">
      <alignment horizontal="center" vertical="center" wrapText="1"/>
    </xf>
    <xf numFmtId="1" fontId="24" fillId="14" borderId="26" xfId="0" applyNumberFormat="1" applyFont="1" applyFill="1" applyBorder="1" applyAlignment="1">
      <alignment horizontal="center" vertical="center"/>
    </xf>
    <xf numFmtId="0" fontId="23" fillId="7" borderId="28" xfId="0" applyFont="1" applyFill="1" applyBorder="1" applyAlignment="1">
      <alignment horizontal="center" vertical="center" wrapText="1"/>
    </xf>
    <xf numFmtId="0" fontId="23" fillId="10" borderId="48" xfId="0" applyFont="1" applyFill="1" applyBorder="1" applyAlignment="1">
      <alignment horizontal="center" vertical="center" wrapText="1"/>
    </xf>
    <xf numFmtId="0" fontId="0" fillId="22" borderId="36" xfId="0" applyFill="1" applyBorder="1" applyAlignment="1">
      <alignment horizontal="center"/>
    </xf>
    <xf numFmtId="0" fontId="0" fillId="22" borderId="42" xfId="0" applyFill="1" applyBorder="1" applyAlignment="1">
      <alignment horizontal="center"/>
    </xf>
    <xf numFmtId="0" fontId="0" fillId="22" borderId="54" xfId="0" applyFill="1" applyBorder="1" applyAlignment="1">
      <alignment horizontal="center"/>
    </xf>
    <xf numFmtId="0" fontId="0" fillId="22" borderId="14" xfId="0" applyFill="1" applyBorder="1" applyAlignment="1">
      <alignment horizontal="center"/>
    </xf>
    <xf numFmtId="0" fontId="0" fillId="22" borderId="55" xfId="0" applyFill="1" applyBorder="1" applyAlignment="1">
      <alignment horizontal="left"/>
    </xf>
    <xf numFmtId="0" fontId="0" fillId="22" borderId="45" xfId="0" applyFill="1" applyBorder="1" applyAlignment="1">
      <alignment horizontal="left"/>
    </xf>
    <xf numFmtId="0" fontId="0" fillId="22" borderId="37" xfId="0" applyFill="1" applyBorder="1" applyAlignment="1">
      <alignment horizontal="center"/>
    </xf>
    <xf numFmtId="0" fontId="0" fillId="22" borderId="57" xfId="0" applyFill="1" applyBorder="1" applyAlignment="1">
      <alignment horizontal="left"/>
    </xf>
    <xf numFmtId="0" fontId="0" fillId="22" borderId="21" xfId="0" applyFill="1" applyBorder="1" applyAlignment="1">
      <alignment horizontal="left"/>
    </xf>
    <xf numFmtId="0" fontId="1" fillId="22" borderId="20" xfId="0" applyFont="1" applyFill="1" applyBorder="1" applyAlignment="1">
      <alignment horizontal="left"/>
    </xf>
    <xf numFmtId="0" fontId="15" fillId="22" borderId="20" xfId="1" applyFont="1" applyFill="1" applyBorder="1" applyAlignment="1">
      <alignment horizontal="left"/>
    </xf>
    <xf numFmtId="0" fontId="0" fillId="22" borderId="25" xfId="0" applyFill="1" applyBorder="1" applyAlignment="1">
      <alignment horizontal="center"/>
    </xf>
    <xf numFmtId="0" fontId="0" fillId="22" borderId="24" xfId="0" applyFill="1" applyBorder="1" applyAlignment="1">
      <alignment horizontal="left"/>
    </xf>
    <xf numFmtId="0" fontId="0" fillId="22" borderId="56" xfId="0" applyFill="1" applyBorder="1" applyAlignment="1">
      <alignment horizontal="center"/>
    </xf>
    <xf numFmtId="0" fontId="0" fillId="22" borderId="22" xfId="0" applyFill="1" applyBorder="1" applyAlignment="1">
      <alignment horizontal="left"/>
    </xf>
    <xf numFmtId="0" fontId="0" fillId="22" borderId="57" xfId="0" applyFill="1" applyBorder="1" applyAlignment="1">
      <alignment horizontal="center"/>
    </xf>
    <xf numFmtId="0" fontId="0" fillId="22" borderId="58" xfId="0" applyFill="1" applyBorder="1" applyAlignment="1">
      <alignment horizontal="center"/>
    </xf>
    <xf numFmtId="0" fontId="0" fillId="9" borderId="68" xfId="0" applyFill="1" applyBorder="1" applyAlignment="1">
      <alignment horizontal="center"/>
    </xf>
    <xf numFmtId="0" fontId="0" fillId="9" borderId="69" xfId="0" applyFill="1" applyBorder="1" applyAlignment="1">
      <alignment horizontal="center"/>
    </xf>
    <xf numFmtId="0" fontId="0" fillId="22" borderId="20" xfId="4" applyFont="1" applyFill="1" applyBorder="1" applyAlignment="1">
      <alignment horizontal="center"/>
    </xf>
    <xf numFmtId="0" fontId="0" fillId="22" borderId="44" xfId="4" applyFont="1" applyFill="1" applyBorder="1" applyAlignment="1">
      <alignment horizontal="center"/>
    </xf>
    <xf numFmtId="0" fontId="0" fillId="9" borderId="6" xfId="4" applyFont="1" applyFill="1" applyBorder="1" applyAlignment="1">
      <alignment horizontal="center"/>
    </xf>
    <xf numFmtId="0" fontId="0" fillId="22" borderId="5" xfId="4" applyFont="1" applyFill="1" applyBorder="1" applyAlignment="1">
      <alignment horizontal="center"/>
    </xf>
    <xf numFmtId="0" fontId="0" fillId="22" borderId="18" xfId="4" applyFont="1" applyFill="1" applyBorder="1">
      <alignment horizontal="left"/>
    </xf>
    <xf numFmtId="0" fontId="0" fillId="22" borderId="51" xfId="0" applyFill="1" applyBorder="1" applyAlignment="1">
      <alignment horizontal="center"/>
    </xf>
    <xf numFmtId="0" fontId="0" fillId="22" borderId="55" xfId="0" applyFill="1" applyBorder="1" applyAlignment="1">
      <alignment horizontal="center"/>
    </xf>
    <xf numFmtId="0" fontId="0" fillId="22" borderId="56" xfId="4" applyFont="1" applyFill="1" applyBorder="1">
      <alignment horizontal="left"/>
    </xf>
    <xf numFmtId="0" fontId="0" fillId="0" borderId="2" xfId="4" applyFont="1" applyBorder="1" applyAlignment="1">
      <alignment horizontal="center"/>
    </xf>
    <xf numFmtId="0" fontId="0" fillId="1" borderId="12" xfId="5" applyFont="1" applyBorder="1" applyAlignment="1">
      <alignment horizontal="center"/>
    </xf>
    <xf numFmtId="0" fontId="0" fillId="0" borderId="44" xfId="4" applyFont="1" applyBorder="1" applyAlignment="1">
      <alignment horizontal="center"/>
    </xf>
    <xf numFmtId="0" fontId="0" fillId="0" borderId="51" xfId="4" applyFont="1" applyBorder="1" applyAlignment="1">
      <alignment horizontal="center"/>
    </xf>
    <xf numFmtId="0" fontId="0" fillId="0" borderId="42" xfId="4" applyFont="1" applyBorder="1" applyAlignment="1">
      <alignment horizontal="center"/>
    </xf>
    <xf numFmtId="0" fontId="0" fillId="22" borderId="55" xfId="4" applyFont="1" applyFill="1" applyBorder="1" applyAlignment="1">
      <alignment horizontal="center"/>
    </xf>
    <xf numFmtId="0" fontId="0" fillId="22" borderId="14" xfId="4" applyFont="1" applyFill="1" applyBorder="1" applyAlignment="1">
      <alignment horizontal="center"/>
    </xf>
    <xf numFmtId="0" fontId="0" fillId="22" borderId="57" xfId="4" applyFont="1" applyFill="1" applyBorder="1">
      <alignment horizontal="left"/>
    </xf>
    <xf numFmtId="0" fontId="0" fillId="9" borderId="6" xfId="4" applyFont="1" applyFill="1" applyBorder="1">
      <alignment horizontal="left"/>
    </xf>
    <xf numFmtId="0" fontId="0" fillId="22" borderId="59" xfId="0" applyFill="1" applyBorder="1" applyAlignment="1">
      <alignment horizontal="center"/>
    </xf>
    <xf numFmtId="0" fontId="0" fillId="22" borderId="60" xfId="0" applyFill="1" applyBorder="1" applyAlignment="1">
      <alignment horizontal="center"/>
    </xf>
    <xf numFmtId="0" fontId="0" fillId="22" borderId="18" xfId="0" applyFill="1" applyBorder="1" applyAlignment="1">
      <alignment horizontal="center" wrapText="1"/>
    </xf>
    <xf numFmtId="0" fontId="0" fillId="22" borderId="51" xfId="4" applyFont="1" applyFill="1" applyBorder="1">
      <alignment horizontal="left"/>
    </xf>
    <xf numFmtId="0" fontId="0" fillId="22" borderId="25" xfId="4" applyFont="1" applyFill="1" applyBorder="1">
      <alignment horizontal="left"/>
    </xf>
    <xf numFmtId="3" fontId="0" fillId="9" borderId="3" xfId="0" applyNumberFormat="1" applyFill="1" applyBorder="1" applyAlignment="1">
      <alignment horizontal="center"/>
    </xf>
    <xf numFmtId="3" fontId="0" fillId="9" borderId="1" xfId="0" applyNumberFormat="1" applyFill="1" applyBorder="1" applyAlignment="1">
      <alignment horizontal="center"/>
    </xf>
    <xf numFmtId="0" fontId="8" fillId="15" borderId="6" xfId="5" applyFill="1" applyBorder="1" applyAlignment="1">
      <alignment horizontal="center"/>
    </xf>
    <xf numFmtId="0" fontId="8" fillId="15" borderId="6" xfId="5" applyFill="1" applyBorder="1">
      <alignment horizontal="left"/>
    </xf>
    <xf numFmtId="0" fontId="8" fillId="15" borderId="3" xfId="5" applyFill="1" applyBorder="1">
      <alignment horizontal="left"/>
    </xf>
    <xf numFmtId="4" fontId="0" fillId="9" borderId="1" xfId="0" applyNumberFormat="1" applyFill="1" applyBorder="1" applyAlignment="1">
      <alignment horizontal="center"/>
    </xf>
    <xf numFmtId="0" fontId="0" fillId="0" borderId="0" xfId="0" applyAlignment="1">
      <alignment horizontal="left" wrapText="1"/>
    </xf>
    <xf numFmtId="0" fontId="2" fillId="0" borderId="0" xfId="1" applyFill="1" applyBorder="1"/>
    <xf numFmtId="0" fontId="4" fillId="0" borderId="3" xfId="0" applyFont="1" applyBorder="1" applyAlignment="1">
      <alignment horizontal="center" vertical="center" wrapText="1"/>
    </xf>
    <xf numFmtId="0" fontId="4" fillId="21" borderId="21" xfId="0" applyFont="1" applyFill="1" applyBorder="1" applyAlignment="1">
      <alignment horizontal="center" vertical="center"/>
    </xf>
    <xf numFmtId="0" fontId="4" fillId="21" borderId="21" xfId="0" applyFont="1" applyFill="1" applyBorder="1" applyAlignment="1">
      <alignment horizontal="center" vertical="center" wrapText="1"/>
    </xf>
    <xf numFmtId="0" fontId="4" fillId="21" borderId="1" xfId="0" applyFont="1" applyFill="1" applyBorder="1" applyAlignment="1">
      <alignment horizontal="center" vertical="center" wrapText="1"/>
    </xf>
    <xf numFmtId="0" fontId="0" fillId="15" borderId="1" xfId="5" applyFont="1" applyFill="1" applyAlignment="1">
      <alignment horizontal="center"/>
    </xf>
    <xf numFmtId="0" fontId="0" fillId="15" borderId="1" xfId="5" applyFont="1" applyFill="1">
      <alignment horizontal="left"/>
    </xf>
    <xf numFmtId="0" fontId="0" fillId="15" borderId="6" xfId="5" applyFont="1" applyFill="1" applyBorder="1">
      <alignment horizontal="left"/>
    </xf>
    <xf numFmtId="0" fontId="0" fillId="15" borderId="6" xfId="5" applyFont="1" applyFill="1" applyBorder="1" applyAlignment="1">
      <alignment horizontal="center"/>
    </xf>
    <xf numFmtId="0" fontId="0" fillId="22" borderId="28" xfId="4" applyFont="1" applyFill="1" applyBorder="1">
      <alignment horizontal="left"/>
    </xf>
    <xf numFmtId="0" fontId="24" fillId="0" borderId="0" xfId="0" applyFont="1" applyAlignment="1">
      <alignment horizontal="center"/>
    </xf>
    <xf numFmtId="0" fontId="24" fillId="0" borderId="16" xfId="0" applyFont="1" applyBorder="1" applyAlignment="1">
      <alignment horizontal="center" vertical="center"/>
    </xf>
    <xf numFmtId="0" fontId="11" fillId="0" borderId="38" xfId="0" applyFont="1" applyBorder="1" applyAlignment="1">
      <alignment horizontal="center" vertical="center" wrapText="1"/>
    </xf>
    <xf numFmtId="2" fontId="24" fillId="0" borderId="4" xfId="0" applyNumberFormat="1" applyFont="1" applyBorder="1" applyAlignment="1">
      <alignment horizontal="center" vertical="center"/>
    </xf>
    <xf numFmtId="1" fontId="24" fillId="0" borderId="38" xfId="0" applyNumberFormat="1" applyFont="1" applyBorder="1" applyAlignment="1">
      <alignment horizontal="center" vertical="center"/>
    </xf>
    <xf numFmtId="0" fontId="1" fillId="16" borderId="0" xfId="0" applyFont="1" applyFill="1" applyAlignment="1">
      <alignment horizontal="center" vertical="center" wrapText="1"/>
    </xf>
    <xf numFmtId="0" fontId="1" fillId="16" borderId="0" xfId="0" applyFont="1" applyFill="1" applyAlignment="1">
      <alignment horizontal="left" vertical="center" wrapText="1"/>
    </xf>
    <xf numFmtId="0" fontId="0" fillId="23" borderId="1" xfId="0" applyFill="1" applyBorder="1" applyAlignment="1">
      <alignment horizontal="center"/>
    </xf>
    <xf numFmtId="2" fontId="24" fillId="10" borderId="38" xfId="0" applyNumberFormat="1" applyFont="1" applyFill="1" applyBorder="1" applyAlignment="1">
      <alignment horizontal="center" vertical="center"/>
    </xf>
    <xf numFmtId="0" fontId="11" fillId="0" borderId="1" xfId="0" applyFont="1" applyBorder="1" applyAlignment="1">
      <alignment horizontal="center" vertical="center" wrapText="1"/>
    </xf>
    <xf numFmtId="1" fontId="24" fillId="0" borderId="1" xfId="0" applyNumberFormat="1" applyFont="1" applyBorder="1" applyAlignment="1">
      <alignment horizontal="center" vertical="center"/>
    </xf>
    <xf numFmtId="2" fontId="16" fillId="0" borderId="0" xfId="0" applyNumberFormat="1" applyFont="1"/>
    <xf numFmtId="0" fontId="0" fillId="9" borderId="1" xfId="0" applyFill="1" applyBorder="1"/>
    <xf numFmtId="0" fontId="17" fillId="0" borderId="1" xfId="0" applyFont="1" applyBorder="1" applyAlignment="1">
      <alignment horizontal="left"/>
    </xf>
    <xf numFmtId="2" fontId="4" fillId="0" borderId="0" xfId="0" applyNumberFormat="1" applyFont="1" applyAlignment="1">
      <alignment horizontal="center" vertical="center"/>
    </xf>
    <xf numFmtId="2" fontId="4" fillId="0" borderId="0" xfId="0" applyNumberFormat="1" applyFont="1" applyAlignment="1">
      <alignment horizontal="center"/>
    </xf>
    <xf numFmtId="2" fontId="8" fillId="0" borderId="0" xfId="4" applyNumberFormat="1" applyBorder="1" applyAlignment="1">
      <alignment horizontal="center"/>
    </xf>
    <xf numFmtId="0" fontId="2" fillId="0" borderId="0" xfId="1" applyBorder="1" applyAlignment="1">
      <alignment horizontal="center"/>
    </xf>
    <xf numFmtId="0" fontId="2" fillId="0" borderId="0" xfId="1" applyBorder="1" applyAlignment="1">
      <alignment horizontal="left"/>
    </xf>
    <xf numFmtId="0" fontId="2" fillId="0" borderId="0" xfId="1" applyBorder="1"/>
    <xf numFmtId="0" fontId="15" fillId="0" borderId="0" xfId="1" applyFont="1" applyBorder="1"/>
    <xf numFmtId="1" fontId="24" fillId="14" borderId="76" xfId="0" applyNumberFormat="1" applyFont="1" applyFill="1" applyBorder="1" applyAlignment="1">
      <alignment horizontal="center" vertical="center"/>
    </xf>
    <xf numFmtId="0" fontId="8" fillId="0" borderId="1" xfId="1" applyFont="1" applyBorder="1" applyAlignment="1">
      <alignment horizontal="center"/>
    </xf>
    <xf numFmtId="0" fontId="1" fillId="24" borderId="1" xfId="0" applyFont="1" applyFill="1" applyBorder="1" applyAlignment="1">
      <alignment horizontal="center"/>
    </xf>
    <xf numFmtId="1" fontId="0" fillId="24" borderId="1" xfId="0" applyNumberFormat="1" applyFill="1" applyBorder="1" applyAlignment="1">
      <alignment horizontal="center"/>
    </xf>
    <xf numFmtId="0" fontId="11" fillId="14" borderId="73" xfId="0" applyFont="1" applyFill="1" applyBorder="1" applyAlignment="1">
      <alignment horizontal="center" vertical="center" wrapText="1"/>
    </xf>
    <xf numFmtId="0" fontId="11" fillId="0" borderId="0" xfId="0" applyFont="1" applyAlignment="1">
      <alignment horizontal="center" vertical="center" wrapText="1"/>
    </xf>
    <xf numFmtId="1" fontId="24" fillId="0" borderId="0" xfId="0" applyNumberFormat="1" applyFont="1" applyAlignment="1">
      <alignment horizontal="center" vertical="center"/>
    </xf>
    <xf numFmtId="1" fontId="23" fillId="14" borderId="77" xfId="0" applyNumberFormat="1" applyFont="1" applyFill="1" applyBorder="1" applyAlignment="1">
      <alignment horizontal="center" vertical="center"/>
    </xf>
    <xf numFmtId="0" fontId="11" fillId="14" borderId="38" xfId="0" applyFont="1" applyFill="1" applyBorder="1" applyAlignment="1">
      <alignment horizontal="center" vertical="center"/>
    </xf>
    <xf numFmtId="1" fontId="11" fillId="14" borderId="38" xfId="0" applyNumberFormat="1" applyFont="1" applyFill="1" applyBorder="1" applyAlignment="1">
      <alignment horizontal="center" vertical="center"/>
    </xf>
    <xf numFmtId="1" fontId="11" fillId="14" borderId="48" xfId="0" applyNumberFormat="1" applyFont="1" applyFill="1" applyBorder="1" applyAlignment="1">
      <alignment horizontal="center" vertical="center"/>
    </xf>
    <xf numFmtId="9" fontId="11" fillId="16" borderId="4" xfId="6" applyFont="1" applyFill="1" applyBorder="1" applyAlignment="1">
      <alignment horizontal="center" vertical="center" wrapText="1"/>
    </xf>
    <xf numFmtId="0" fontId="0" fillId="23" borderId="0" xfId="0" applyFill="1" applyAlignment="1">
      <alignment horizontal="left"/>
    </xf>
    <xf numFmtId="0" fontId="11" fillId="16" borderId="0" xfId="0" applyFont="1" applyFill="1" applyAlignment="1">
      <alignment horizontal="center" vertical="center" wrapText="1"/>
    </xf>
    <xf numFmtId="0" fontId="11" fillId="16" borderId="0" xfId="0" applyFont="1" applyFill="1" applyAlignment="1">
      <alignment horizontal="center" vertical="center"/>
    </xf>
    <xf numFmtId="0" fontId="1" fillId="16" borderId="4" xfId="0" applyFont="1" applyFill="1" applyBorder="1" applyAlignment="1">
      <alignment horizontal="center" vertical="center" wrapText="1"/>
    </xf>
    <xf numFmtId="0" fontId="1" fillId="16" borderId="72" xfId="0" applyFont="1" applyFill="1" applyBorder="1" applyAlignment="1">
      <alignment horizontal="center" vertical="center" wrapText="1"/>
    </xf>
    <xf numFmtId="0" fontId="23" fillId="2" borderId="1" xfId="0" applyFont="1" applyFill="1" applyBorder="1" applyAlignment="1">
      <alignment horizontal="center"/>
    </xf>
    <xf numFmtId="0" fontId="23" fillId="2" borderId="6" xfId="0" applyFont="1" applyFill="1" applyBorder="1" applyAlignment="1">
      <alignment horizontal="center"/>
    </xf>
    <xf numFmtId="0" fontId="23" fillId="2" borderId="3" xfId="0" applyFont="1" applyFill="1" applyBorder="1" applyAlignment="1">
      <alignment horizontal="center"/>
    </xf>
    <xf numFmtId="0" fontId="23" fillId="2" borderId="26" xfId="0" applyFont="1" applyFill="1" applyBorder="1" applyAlignment="1">
      <alignment horizontal="center"/>
    </xf>
    <xf numFmtId="0" fontId="0" fillId="0" borderId="74" xfId="0" applyBorder="1" applyAlignment="1">
      <alignment horizontal="center"/>
    </xf>
    <xf numFmtId="0" fontId="23" fillId="2" borderId="61" xfId="0" applyFont="1" applyFill="1" applyBorder="1" applyAlignment="1">
      <alignment horizontal="center"/>
    </xf>
    <xf numFmtId="0" fontId="23" fillId="2" borderId="29" xfId="0" applyFont="1" applyFill="1" applyBorder="1" applyAlignment="1">
      <alignment horizontal="center"/>
    </xf>
    <xf numFmtId="1" fontId="0" fillId="9" borderId="1" xfId="0" applyNumberFormat="1" applyFill="1" applyBorder="1"/>
    <xf numFmtId="0" fontId="0" fillId="22" borderId="35" xfId="0" applyFill="1" applyBorder="1" applyAlignment="1">
      <alignment horizontal="center"/>
    </xf>
    <xf numFmtId="0" fontId="0" fillId="22" borderId="68" xfId="0" applyFill="1" applyBorder="1" applyAlignment="1">
      <alignment horizontal="center"/>
    </xf>
    <xf numFmtId="0" fontId="10" fillId="22" borderId="1" xfId="1" applyFont="1" applyFill="1" applyBorder="1" applyAlignment="1">
      <alignment horizontal="center"/>
    </xf>
    <xf numFmtId="0" fontId="2" fillId="22" borderId="0" xfId="1" applyFill="1" applyBorder="1" applyAlignment="1">
      <alignment horizontal="center"/>
    </xf>
    <xf numFmtId="0" fontId="0" fillId="22" borderId="68" xfId="0" applyFill="1" applyBorder="1" applyAlignment="1">
      <alignment horizontal="left"/>
    </xf>
    <xf numFmtId="0" fontId="0" fillId="22" borderId="67" xfId="0" applyFill="1" applyBorder="1" applyAlignment="1">
      <alignment horizontal="left"/>
    </xf>
    <xf numFmtId="0" fontId="0" fillId="6" borderId="68" xfId="0" applyFill="1" applyBorder="1" applyAlignment="1">
      <alignment horizontal="center"/>
    </xf>
    <xf numFmtId="0" fontId="0" fillId="13" borderId="1" xfId="5" applyFont="1" applyFill="1" applyAlignment="1">
      <alignment horizontal="center"/>
    </xf>
    <xf numFmtId="0" fontId="24" fillId="20" borderId="4" xfId="0" applyFont="1" applyFill="1" applyBorder="1" applyAlignment="1">
      <alignment horizontal="center" vertical="center"/>
    </xf>
    <xf numFmtId="0" fontId="39" fillId="0" borderId="0" xfId="0" applyFont="1" applyAlignment="1">
      <alignment horizontal="center" vertical="center" wrapText="1"/>
    </xf>
    <xf numFmtId="0" fontId="39" fillId="0" borderId="78" xfId="0" applyFont="1" applyBorder="1" applyAlignment="1">
      <alignment horizontal="center" vertical="center" wrapText="1"/>
    </xf>
    <xf numFmtId="0" fontId="39" fillId="0" borderId="41" xfId="0" applyFont="1" applyBorder="1" applyAlignment="1">
      <alignment horizontal="center" vertical="center" wrapText="1"/>
    </xf>
    <xf numFmtId="0" fontId="38" fillId="0" borderId="0" xfId="0" applyFont="1" applyAlignment="1">
      <alignment horizontal="center" vertical="center" wrapText="1"/>
    </xf>
    <xf numFmtId="0" fontId="38" fillId="0" borderId="0" xfId="0" applyFont="1" applyAlignment="1">
      <alignment horizontal="left" vertical="center" wrapText="1"/>
    </xf>
    <xf numFmtId="0" fontId="40" fillId="0" borderId="0" xfId="0" applyFont="1" applyAlignment="1">
      <alignment horizontal="center" vertical="center" wrapText="1"/>
    </xf>
    <xf numFmtId="0" fontId="38" fillId="0" borderId="41" xfId="0" applyFont="1" applyBorder="1" applyAlignment="1">
      <alignment horizontal="left" vertical="center" wrapText="1"/>
    </xf>
    <xf numFmtId="0" fontId="38" fillId="0" borderId="41" xfId="0" applyFont="1" applyBorder="1" applyAlignment="1">
      <alignment horizontal="center" vertical="center" wrapText="1"/>
    </xf>
    <xf numFmtId="0" fontId="41" fillId="0" borderId="0" xfId="0" applyFont="1"/>
    <xf numFmtId="2" fontId="38" fillId="0" borderId="0" xfId="0" applyNumberFormat="1" applyFont="1" applyAlignment="1">
      <alignment horizontal="center" vertical="center" wrapText="1"/>
    </xf>
    <xf numFmtId="0" fontId="41" fillId="0" borderId="0" xfId="0" applyFont="1" applyAlignment="1">
      <alignment horizontal="center"/>
    </xf>
    <xf numFmtId="0" fontId="0" fillId="0" borderId="0" xfId="0" applyAlignment="1">
      <alignment vertical="center"/>
    </xf>
    <xf numFmtId="0" fontId="41" fillId="0" borderId="0" xfId="0" applyFont="1" applyAlignment="1">
      <alignment horizontal="center" vertical="center"/>
    </xf>
    <xf numFmtId="0" fontId="38" fillId="0" borderId="0" xfId="0" applyFont="1" applyAlignment="1">
      <alignment horizontal="center"/>
    </xf>
    <xf numFmtId="0" fontId="42" fillId="19" borderId="0" xfId="0" applyFont="1" applyFill="1" applyAlignment="1">
      <alignment horizontal="center" vertical="center"/>
    </xf>
    <xf numFmtId="0" fontId="1" fillId="0" borderId="0" xfId="0" applyFont="1" applyAlignment="1">
      <alignment horizontal="left"/>
    </xf>
    <xf numFmtId="3" fontId="0" fillId="0" borderId="0" xfId="0" applyNumberFormat="1" applyAlignment="1">
      <alignment horizontal="left"/>
    </xf>
    <xf numFmtId="0" fontId="0" fillId="9" borderId="1" xfId="0" applyFill="1" applyBorder="1" applyAlignment="1">
      <alignment horizontal="center" vertical="center"/>
    </xf>
    <xf numFmtId="0" fontId="8" fillId="9" borderId="1" xfId="4" applyFill="1" applyAlignment="1">
      <alignment horizontal="center" vertical="center"/>
    </xf>
    <xf numFmtId="0" fontId="8" fillId="9" borderId="1" xfId="5" applyFill="1" applyAlignment="1">
      <alignment horizontal="center" vertical="center"/>
    </xf>
    <xf numFmtId="0" fontId="0" fillId="9" borderId="1" xfId="4" applyFont="1" applyFill="1" applyAlignment="1">
      <alignment horizontal="center" vertical="center"/>
    </xf>
    <xf numFmtId="0" fontId="0" fillId="25" borderId="1" xfId="0" applyFill="1" applyBorder="1" applyAlignment="1">
      <alignment horizontal="center"/>
    </xf>
    <xf numFmtId="0" fontId="0" fillId="25" borderId="1" xfId="4" applyFont="1" applyFill="1" applyAlignment="1">
      <alignment horizontal="center"/>
    </xf>
    <xf numFmtId="0" fontId="8" fillId="25" borderId="1" xfId="4" applyFill="1" applyAlignment="1">
      <alignment horizontal="center"/>
    </xf>
    <xf numFmtId="0" fontId="0" fillId="25" borderId="1" xfId="5" applyFont="1" applyFill="1" applyAlignment="1">
      <alignment horizontal="center"/>
    </xf>
    <xf numFmtId="0" fontId="15" fillId="25" borderId="1" xfId="0" applyFont="1" applyFill="1" applyBorder="1" applyAlignment="1">
      <alignment horizontal="center"/>
    </xf>
    <xf numFmtId="0" fontId="15" fillId="25" borderId="1" xfId="0" applyFont="1" applyFill="1" applyBorder="1" applyAlignment="1">
      <alignment horizontal="center" vertical="center" wrapText="1"/>
    </xf>
    <xf numFmtId="0" fontId="2" fillId="9" borderId="1" xfId="1" applyFill="1" applyBorder="1" applyAlignment="1">
      <alignment horizontal="center"/>
    </xf>
    <xf numFmtId="0" fontId="0" fillId="25" borderId="13" xfId="0" applyFill="1" applyBorder="1" applyAlignment="1">
      <alignment horizontal="center"/>
    </xf>
    <xf numFmtId="0" fontId="8" fillId="9" borderId="1" xfId="5" applyFill="1" applyAlignment="1">
      <alignment horizontal="center"/>
    </xf>
    <xf numFmtId="0" fontId="15" fillId="9" borderId="1" xfId="0" applyFont="1" applyFill="1" applyBorder="1" applyAlignment="1">
      <alignment horizontal="center"/>
    </xf>
    <xf numFmtId="0" fontId="8" fillId="19" borderId="1" xfId="5" applyFill="1" applyAlignment="1">
      <alignment horizontal="center" vertical="center"/>
    </xf>
    <xf numFmtId="0" fontId="8" fillId="19" borderId="1" xfId="5" applyFill="1" applyAlignment="1">
      <alignment horizontal="center"/>
    </xf>
    <xf numFmtId="0" fontId="0" fillId="19" borderId="1" xfId="5" applyFont="1" applyFill="1" applyAlignment="1">
      <alignment horizontal="center" vertical="center"/>
    </xf>
    <xf numFmtId="0" fontId="1" fillId="19" borderId="1" xfId="5" applyFont="1" applyFill="1" applyAlignment="1">
      <alignment horizontal="center" vertical="center"/>
    </xf>
    <xf numFmtId="0" fontId="1" fillId="19" borderId="1" xfId="5" applyFont="1" applyFill="1" applyAlignment="1">
      <alignment horizontal="center"/>
    </xf>
    <xf numFmtId="9" fontId="1" fillId="9" borderId="1" xfId="6" applyFont="1" applyFill="1" applyBorder="1" applyAlignment="1">
      <alignment horizontal="center"/>
    </xf>
    <xf numFmtId="0" fontId="11" fillId="0" borderId="1" xfId="0" applyFont="1" applyBorder="1" applyAlignment="1">
      <alignment horizontal="left"/>
    </xf>
    <xf numFmtId="0" fontId="1" fillId="2" borderId="26" xfId="5" applyFont="1" applyFill="1" applyBorder="1" applyAlignment="1">
      <alignment horizontal="center" vertical="center"/>
    </xf>
    <xf numFmtId="9" fontId="1" fillId="9" borderId="28" xfId="6" applyFont="1" applyFill="1" applyBorder="1" applyAlignment="1">
      <alignment horizontal="center"/>
    </xf>
    <xf numFmtId="0" fontId="1" fillId="2" borderId="61" xfId="5" applyFont="1" applyFill="1" applyBorder="1" applyAlignment="1">
      <alignment horizontal="center" vertical="center"/>
    </xf>
    <xf numFmtId="9" fontId="1" fillId="9" borderId="33" xfId="6" applyFont="1" applyFill="1" applyBorder="1" applyAlignment="1">
      <alignment horizontal="center"/>
    </xf>
    <xf numFmtId="0" fontId="1" fillId="2" borderId="61" xfId="0" applyFont="1" applyFill="1" applyBorder="1" applyAlignment="1">
      <alignment horizontal="center" vertical="center"/>
    </xf>
    <xf numFmtId="0" fontId="1" fillId="2" borderId="29" xfId="5" applyFont="1" applyFill="1" applyBorder="1" applyAlignment="1">
      <alignment horizontal="center" vertical="center"/>
    </xf>
    <xf numFmtId="9" fontId="1" fillId="9" borderId="31" xfId="6" applyFont="1" applyFill="1" applyBorder="1" applyAlignment="1">
      <alignment horizontal="center"/>
    </xf>
    <xf numFmtId="0" fontId="0" fillId="9" borderId="18" xfId="0" applyFill="1" applyBorder="1" applyAlignment="1">
      <alignment horizontal="center"/>
    </xf>
    <xf numFmtId="0" fontId="8" fillId="9" borderId="18" xfId="5" applyFill="1" applyBorder="1" applyAlignment="1">
      <alignment horizontal="center"/>
    </xf>
    <xf numFmtId="9" fontId="0" fillId="9" borderId="28" xfId="6" applyFont="1" applyFill="1" applyBorder="1" applyAlignment="1">
      <alignment horizontal="center"/>
    </xf>
    <xf numFmtId="9" fontId="0" fillId="9" borderId="33" xfId="6" applyFont="1" applyFill="1" applyBorder="1" applyAlignment="1">
      <alignment horizontal="center"/>
    </xf>
    <xf numFmtId="0" fontId="1" fillId="2" borderId="26" xfId="0" applyFont="1" applyFill="1" applyBorder="1" applyAlignment="1">
      <alignment horizontal="center"/>
    </xf>
    <xf numFmtId="0" fontId="1" fillId="2" borderId="61" xfId="0" applyFont="1" applyFill="1" applyBorder="1" applyAlignment="1">
      <alignment horizontal="center"/>
    </xf>
    <xf numFmtId="0" fontId="1" fillId="2" borderId="29" xfId="0" applyFont="1" applyFill="1" applyBorder="1" applyAlignment="1">
      <alignment horizontal="center"/>
    </xf>
    <xf numFmtId="0" fontId="0" fillId="19" borderId="1" xfId="0" applyFill="1" applyBorder="1" applyAlignment="1">
      <alignment horizontal="center"/>
    </xf>
    <xf numFmtId="0" fontId="1" fillId="19" borderId="1" xfId="0" applyFont="1" applyFill="1" applyBorder="1" applyAlignment="1">
      <alignment horizontal="center"/>
    </xf>
    <xf numFmtId="0" fontId="0" fillId="19" borderId="13" xfId="0" applyFill="1" applyBorder="1" applyAlignment="1">
      <alignment horizontal="center"/>
    </xf>
    <xf numFmtId="0" fontId="1" fillId="19" borderId="13" xfId="0" applyFont="1" applyFill="1" applyBorder="1" applyAlignment="1">
      <alignment horizontal="center"/>
    </xf>
    <xf numFmtId="0" fontId="8" fillId="19" borderId="1" xfId="4" applyFill="1" applyAlignment="1">
      <alignment horizontal="center"/>
    </xf>
    <xf numFmtId="9" fontId="1" fillId="9" borderId="42" xfId="6" applyFont="1" applyFill="1" applyBorder="1" applyAlignment="1">
      <alignment horizontal="center"/>
    </xf>
    <xf numFmtId="9" fontId="1" fillId="9" borderId="13" xfId="6" applyFont="1" applyFill="1" applyBorder="1" applyAlignment="1">
      <alignment horizontal="center"/>
    </xf>
    <xf numFmtId="0" fontId="1" fillId="2" borderId="29" xfId="4" applyFont="1" applyFill="1" applyBorder="1" applyAlignment="1">
      <alignment horizontal="center"/>
    </xf>
    <xf numFmtId="9" fontId="1" fillId="9" borderId="14" xfId="6" applyFont="1" applyFill="1" applyBorder="1" applyAlignment="1">
      <alignment horizontal="center"/>
    </xf>
    <xf numFmtId="0" fontId="1" fillId="2" borderId="1" xfId="0" applyFont="1" applyFill="1" applyBorder="1" applyAlignment="1">
      <alignment horizontal="center"/>
    </xf>
    <xf numFmtId="0" fontId="1" fillId="2" borderId="29" xfId="5" applyFont="1" applyFill="1" applyBorder="1" applyAlignment="1">
      <alignment horizontal="center"/>
    </xf>
    <xf numFmtId="9" fontId="8" fillId="9" borderId="13" xfId="6" applyFill="1" applyBorder="1" applyAlignment="1">
      <alignment horizontal="center"/>
    </xf>
    <xf numFmtId="0" fontId="1" fillId="2" borderId="26" xfId="5" applyFont="1" applyFill="1" applyBorder="1" applyAlignment="1">
      <alignment horizontal="center"/>
    </xf>
    <xf numFmtId="0" fontId="1" fillId="2" borderId="61" xfId="5" applyFont="1" applyFill="1" applyBorder="1" applyAlignment="1">
      <alignment horizontal="center"/>
    </xf>
    <xf numFmtId="9" fontId="8" fillId="9" borderId="28" xfId="6" applyFill="1" applyBorder="1" applyAlignment="1">
      <alignment horizontal="center"/>
    </xf>
    <xf numFmtId="9" fontId="8" fillId="9" borderId="31" xfId="6" applyFill="1" applyBorder="1" applyAlignment="1">
      <alignment horizontal="center"/>
    </xf>
    <xf numFmtId="0" fontId="8" fillId="19" borderId="13" xfId="5" applyFill="1" applyBorder="1" applyAlignment="1">
      <alignment horizontal="center"/>
    </xf>
    <xf numFmtId="9" fontId="8" fillId="9" borderId="42" xfId="6" applyFill="1" applyBorder="1" applyAlignment="1">
      <alignment horizontal="center"/>
    </xf>
    <xf numFmtId="9" fontId="8" fillId="9" borderId="14" xfId="6" applyFill="1" applyBorder="1" applyAlignment="1">
      <alignment horizontal="center"/>
    </xf>
    <xf numFmtId="9" fontId="0" fillId="9" borderId="31" xfId="6" applyFont="1" applyFill="1" applyBorder="1" applyAlignment="1">
      <alignment horizontal="center"/>
    </xf>
    <xf numFmtId="0" fontId="1" fillId="2" borderId="17" xfId="0" applyFont="1" applyFill="1" applyBorder="1" applyAlignment="1">
      <alignment horizontal="center"/>
    </xf>
    <xf numFmtId="9" fontId="1" fillId="9" borderId="10" xfId="6" applyFont="1" applyFill="1" applyBorder="1" applyAlignment="1">
      <alignment horizontal="center"/>
    </xf>
    <xf numFmtId="0" fontId="1" fillId="2" borderId="17" xfId="5" applyFont="1" applyFill="1" applyBorder="1" applyAlignment="1">
      <alignment horizontal="center"/>
    </xf>
    <xf numFmtId="9" fontId="0" fillId="9" borderId="10" xfId="6" applyFont="1" applyFill="1" applyBorder="1" applyAlignment="1">
      <alignment horizontal="center"/>
    </xf>
    <xf numFmtId="0" fontId="0" fillId="0" borderId="0" xfId="5" applyFont="1" applyFill="1" applyBorder="1" applyAlignment="1">
      <alignment horizontal="center"/>
    </xf>
    <xf numFmtId="0" fontId="1" fillId="2" borderId="0" xfId="0" applyFont="1" applyFill="1" applyAlignment="1">
      <alignment horizontal="center"/>
    </xf>
    <xf numFmtId="0" fontId="1" fillId="2" borderId="79" xfId="0" applyFont="1" applyFill="1" applyBorder="1" applyAlignment="1">
      <alignment horizontal="center"/>
    </xf>
    <xf numFmtId="9" fontId="0" fillId="0" borderId="0" xfId="6" applyFont="1" applyFill="1" applyBorder="1" applyAlignment="1">
      <alignment horizontal="center"/>
    </xf>
    <xf numFmtId="9" fontId="1" fillId="9" borderId="15" xfId="6" applyFont="1" applyFill="1" applyBorder="1" applyAlignment="1">
      <alignment horizontal="center" vertical="center"/>
    </xf>
    <xf numFmtId="9" fontId="8" fillId="0" borderId="0" xfId="6" applyFill="1" applyBorder="1" applyAlignment="1">
      <alignment horizontal="center"/>
    </xf>
    <xf numFmtId="9" fontId="8" fillId="9" borderId="0" xfId="6" applyFill="1" applyBorder="1" applyAlignment="1">
      <alignment horizontal="center"/>
    </xf>
    <xf numFmtId="9" fontId="0" fillId="0" borderId="0" xfId="6" applyFont="1" applyAlignment="1">
      <alignment horizontal="left"/>
    </xf>
    <xf numFmtId="0" fontId="0" fillId="0" borderId="49" xfId="0" applyBorder="1" applyAlignment="1">
      <alignment horizontal="center"/>
    </xf>
    <xf numFmtId="0" fontId="2" fillId="0" borderId="62" xfId="1" applyBorder="1" applyAlignment="1">
      <alignment horizontal="left"/>
    </xf>
    <xf numFmtId="0" fontId="0" fillId="0" borderId="62" xfId="0" applyBorder="1" applyAlignment="1">
      <alignment horizontal="left"/>
    </xf>
    <xf numFmtId="0" fontId="6" fillId="0" borderId="62" xfId="0" applyFont="1" applyBorder="1" applyAlignment="1">
      <alignment horizontal="left"/>
    </xf>
    <xf numFmtId="0" fontId="10" fillId="0" borderId="1" xfId="2" applyFont="1" applyFill="1" applyBorder="1" applyAlignment="1">
      <alignment horizontal="center"/>
    </xf>
    <xf numFmtId="0" fontId="2" fillId="0" borderId="49" xfId="1" applyBorder="1" applyAlignment="1">
      <alignment horizontal="center"/>
    </xf>
    <xf numFmtId="0" fontId="4" fillId="2" borderId="10" xfId="0" applyFont="1" applyFill="1" applyBorder="1" applyAlignment="1">
      <alignment horizontal="left"/>
    </xf>
    <xf numFmtId="0" fontId="0" fillId="0" borderId="80" xfId="0" applyBorder="1" applyAlignment="1">
      <alignment horizontal="left"/>
    </xf>
    <xf numFmtId="0" fontId="15" fillId="0" borderId="25" xfId="1" applyFont="1" applyBorder="1" applyAlignment="1">
      <alignment horizontal="center"/>
    </xf>
    <xf numFmtId="0" fontId="8" fillId="0" borderId="6" xfId="4" applyBorder="1" applyAlignment="1">
      <alignment horizontal="left" vertical="center"/>
    </xf>
    <xf numFmtId="0" fontId="8" fillId="0" borderId="3" xfId="5" applyFill="1" applyBorder="1" applyAlignment="1">
      <alignment horizontal="center" vertical="center"/>
    </xf>
    <xf numFmtId="0" fontId="8" fillId="0" borderId="3" xfId="5" applyFill="1" applyBorder="1" applyAlignment="1">
      <alignment horizontal="center"/>
    </xf>
    <xf numFmtId="0" fontId="8" fillId="0" borderId="5" xfId="4" applyBorder="1">
      <alignment horizontal="left"/>
    </xf>
    <xf numFmtId="0" fontId="8" fillId="0" borderId="5" xfId="4" applyBorder="1" applyAlignment="1">
      <alignment horizontal="center" vertical="center"/>
    </xf>
    <xf numFmtId="0" fontId="8" fillId="0" borderId="18" xfId="4" applyBorder="1" applyAlignment="1">
      <alignment horizontal="center" vertical="center"/>
    </xf>
    <xf numFmtId="0" fontId="8" fillId="1" borderId="7" xfId="5" applyBorder="1">
      <alignment horizontal="left"/>
    </xf>
    <xf numFmtId="0" fontId="15" fillId="0" borderId="20" xfId="0" applyFont="1" applyBorder="1" applyAlignment="1">
      <alignment horizontal="left"/>
    </xf>
    <xf numFmtId="0" fontId="11" fillId="5" borderId="38" xfId="0" applyFont="1" applyFill="1" applyBorder="1" applyAlignment="1">
      <alignment horizontal="center"/>
    </xf>
    <xf numFmtId="0" fontId="11" fillId="5" borderId="39" xfId="0" applyFont="1" applyFill="1" applyBorder="1" applyAlignment="1">
      <alignment horizontal="center"/>
    </xf>
    <xf numFmtId="0" fontId="11" fillId="5" borderId="40" xfId="0" applyFont="1" applyFill="1" applyBorder="1" applyAlignment="1">
      <alignment horizontal="center"/>
    </xf>
    <xf numFmtId="0" fontId="1" fillId="16" borderId="73" xfId="0" applyFont="1" applyFill="1" applyBorder="1" applyAlignment="1">
      <alignment horizontal="center"/>
    </xf>
    <xf numFmtId="0" fontId="1" fillId="16" borderId="74" xfId="0" applyFont="1" applyFill="1" applyBorder="1" applyAlignment="1">
      <alignment horizontal="center"/>
    </xf>
    <xf numFmtId="0" fontId="28" fillId="16" borderId="38" xfId="0" applyFont="1" applyFill="1" applyBorder="1" applyAlignment="1">
      <alignment horizontal="center" vertical="center"/>
    </xf>
    <xf numFmtId="0" fontId="28" fillId="16" borderId="39" xfId="0" applyFont="1" applyFill="1" applyBorder="1" applyAlignment="1">
      <alignment horizontal="center" vertical="center"/>
    </xf>
    <xf numFmtId="0" fontId="28" fillId="16" borderId="40" xfId="0" applyFont="1" applyFill="1" applyBorder="1" applyAlignment="1">
      <alignment horizontal="center" vertical="center"/>
    </xf>
    <xf numFmtId="0" fontId="36" fillId="0" borderId="72" xfId="0" applyFont="1" applyBorder="1" applyAlignment="1">
      <alignment horizontal="center" vertical="center" wrapText="1"/>
    </xf>
    <xf numFmtId="0" fontId="36" fillId="0" borderId="24" xfId="0" applyFont="1" applyBorder="1" applyAlignment="1">
      <alignment horizontal="center" vertical="center" wrapText="1"/>
    </xf>
    <xf numFmtId="0" fontId="36" fillId="0" borderId="23" xfId="0" applyFont="1" applyBorder="1" applyAlignment="1">
      <alignment horizontal="center" vertical="center" wrapText="1"/>
    </xf>
    <xf numFmtId="0" fontId="37" fillId="0" borderId="72" xfId="0" applyFont="1" applyBorder="1" applyAlignment="1">
      <alignment horizontal="center" vertical="center" wrapText="1"/>
    </xf>
    <xf numFmtId="0" fontId="37" fillId="0" borderId="24" xfId="0" applyFont="1" applyBorder="1" applyAlignment="1">
      <alignment horizontal="center" vertical="center" wrapText="1"/>
    </xf>
    <xf numFmtId="0" fontId="37" fillId="0" borderId="23" xfId="0" applyFont="1" applyBorder="1" applyAlignment="1">
      <alignment horizontal="center" vertical="center" wrapText="1"/>
    </xf>
    <xf numFmtId="0" fontId="11" fillId="16" borderId="73" xfId="0" applyFont="1" applyFill="1" applyBorder="1" applyAlignment="1">
      <alignment horizontal="center" wrapText="1"/>
    </xf>
    <xf numFmtId="0" fontId="11" fillId="16" borderId="74" xfId="0" applyFont="1" applyFill="1" applyBorder="1" applyAlignment="1">
      <alignment horizontal="center" wrapText="1"/>
    </xf>
    <xf numFmtId="0" fontId="11" fillId="16" borderId="73" xfId="0" applyFont="1" applyFill="1" applyBorder="1" applyAlignment="1">
      <alignment horizontal="center" vertical="center" wrapText="1"/>
    </xf>
    <xf numFmtId="0" fontId="11" fillId="16" borderId="74" xfId="0" applyFont="1" applyFill="1" applyBorder="1" applyAlignment="1">
      <alignment horizontal="center" vertical="center" wrapText="1"/>
    </xf>
    <xf numFmtId="0" fontId="11" fillId="16" borderId="38" xfId="0" applyFont="1" applyFill="1" applyBorder="1" applyAlignment="1">
      <alignment horizontal="center" wrapText="1"/>
    </xf>
    <xf numFmtId="0" fontId="11" fillId="16" borderId="40" xfId="0" applyFont="1" applyFill="1" applyBorder="1" applyAlignment="1">
      <alignment horizontal="center" wrapText="1"/>
    </xf>
    <xf numFmtId="0" fontId="36" fillId="20" borderId="72" xfId="0" applyFont="1" applyFill="1" applyBorder="1" applyAlignment="1">
      <alignment horizontal="center" vertical="center" wrapText="1"/>
    </xf>
    <xf numFmtId="0" fontId="36" fillId="20" borderId="24" xfId="0" applyFont="1" applyFill="1" applyBorder="1" applyAlignment="1">
      <alignment horizontal="center" vertical="center" wrapText="1"/>
    </xf>
    <xf numFmtId="0" fontId="36" fillId="20" borderId="23" xfId="0" applyFont="1" applyFill="1" applyBorder="1" applyAlignment="1">
      <alignment horizontal="center" vertical="center" wrapText="1"/>
    </xf>
    <xf numFmtId="0" fontId="39" fillId="0" borderId="78" xfId="0" applyFont="1" applyBorder="1" applyAlignment="1">
      <alignment horizontal="center" vertical="center" wrapText="1"/>
    </xf>
    <xf numFmtId="0" fontId="39" fillId="0" borderId="41" xfId="0" applyFont="1" applyBorder="1" applyAlignment="1">
      <alignment horizontal="center" vertical="center" wrapText="1"/>
    </xf>
    <xf numFmtId="0" fontId="38" fillId="0" borderId="0" xfId="0" applyFont="1" applyAlignment="1">
      <alignment horizontal="center" vertical="center" wrapText="1"/>
    </xf>
    <xf numFmtId="0" fontId="0" fillId="0" borderId="0" xfId="0" applyAlignment="1">
      <alignment horizontal="center" vertical="center" textRotation="90"/>
    </xf>
    <xf numFmtId="0" fontId="41" fillId="0" borderId="0" xfId="0" applyFont="1" applyAlignment="1">
      <alignment horizontal="center" vertical="center"/>
    </xf>
  </cellXfs>
  <cellStyles count="7">
    <cellStyle name="Collegamento ipertestuale" xfId="1" builtinId="8"/>
    <cellStyle name="Estilo 1" xfId="3" xr:uid="{00000000-0005-0000-0000-000000000000}"/>
    <cellStyle name="Estilo 2" xfId="4" xr:uid="{00000000-0005-0000-0000-000001000000}"/>
    <cellStyle name="Estilo 3" xfId="5" xr:uid="{00000000-0005-0000-0000-000002000000}"/>
    <cellStyle name="Normale" xfId="0" builtinId="0"/>
    <cellStyle name="Percentuale" xfId="6" builtinId="5"/>
    <cellStyle name="Valore non valido" xfId="2" builtinId="27"/>
  </cellStyles>
  <dxfs count="372">
    <dxf>
      <font>
        <b/>
        <strike val="0"/>
        <outline val="0"/>
        <shadow val="0"/>
        <u val="none"/>
        <vertAlign val="baseline"/>
        <sz val="11"/>
        <color rgb="FF000000"/>
        <name val="Calibri"/>
        <scheme val="minor"/>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alignment horizontal="center" vertical="bottom" textRotation="0" wrapText="0" indent="0" justifyLastLine="0" shrinkToFit="0" readingOrder="0"/>
    </dxf>
    <dxf>
      <border>
        <bottom style="thin">
          <color rgb="FF000000"/>
        </bottom>
      </border>
    </dxf>
    <dxf>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bottom" textRotation="0" wrapText="0" indent="0" justifyLastLine="0" shrinkToFit="0" readingOrder="0"/>
    </dxf>
    <dxf>
      <border>
        <bottom style="medium">
          <color rgb="FF000000"/>
        </bottom>
      </border>
    </dxf>
    <dxf>
      <font>
        <b/>
        <i val="0"/>
        <strike val="0"/>
        <condense val="0"/>
        <extend val="0"/>
        <outline val="0"/>
        <shadow val="0"/>
        <u val="none"/>
        <vertAlign val="baseline"/>
        <sz val="14"/>
        <color auto="1"/>
        <name val="Calibri"/>
        <scheme val="minor"/>
      </font>
      <alignment horizontal="center" vertical="bottom" textRotation="0" wrapText="0" indent="0" justifyLastLine="0" shrinkToFit="0" readingOrder="0"/>
      <border diagonalUp="0" diagonalDown="0" outline="0">
        <left/>
        <right/>
        <top/>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dxf>
    <dxf>
      <border>
        <bottom style="thin">
          <color indexed="64"/>
        </bottom>
      </border>
    </dxf>
    <dxf>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style="thin">
          <color indexed="64"/>
        </horizontal>
      </border>
    </dxf>
    <dxf>
      <alignment horizontal="left" vertical="bottom" textRotation="0" wrapText="0" indent="0" justifyLastLine="0" shrinkToFit="0" readingOrder="0"/>
    </dxf>
    <dxf>
      <border>
        <bottom style="medium">
          <color rgb="FF000000"/>
        </bottom>
      </border>
    </dxf>
    <dxf>
      <font>
        <b/>
        <i val="0"/>
        <strike val="0"/>
        <condense val="0"/>
        <extend val="0"/>
        <outline val="0"/>
        <shadow val="0"/>
        <u val="none"/>
        <vertAlign val="baseline"/>
        <sz val="14"/>
        <color auto="1"/>
        <name val="Calibri"/>
        <scheme val="minor"/>
      </font>
      <alignment horizontal="center" vertical="bottom" textRotation="0" wrapText="0" indent="0" justifyLastLine="0" shrinkToFit="0" readingOrder="0"/>
      <border diagonalUp="0" diagonalDown="0" outline="0">
        <left/>
        <right/>
        <top/>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alignment horizontal="center" vertical="bottom" textRotation="0" wrapText="0" indent="0" justifyLastLine="0" shrinkToFit="0" readingOrder="0"/>
    </dxf>
    <dxf>
      <border>
        <bottom style="thin">
          <color rgb="FF000000"/>
        </bottom>
      </border>
    </dxf>
    <dxf>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alignment horizontal="center" vertical="bottom" textRotation="0" wrapText="0" indent="0" justifyLastLine="0" shrinkToFit="0" readingOrder="0"/>
    </dxf>
    <dxf>
      <border>
        <bottom style="thin">
          <color rgb="FF000000"/>
        </bottom>
      </border>
    </dxf>
    <dxf>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alignment horizontal="center" vertical="bottom" textRotation="0" wrapText="0" indent="0" justifyLastLine="0" shrinkToFit="0" readingOrder="0"/>
    </dxf>
    <dxf>
      <border>
        <bottom style="thin">
          <color rgb="FF000000"/>
        </bottom>
      </border>
    </dxf>
    <dxf>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alignment horizontal="center" vertical="bottom" textRotation="0" wrapText="0" indent="0" justifyLastLine="0" shrinkToFit="0" readingOrder="0"/>
    </dxf>
    <dxf>
      <border>
        <bottom style="thin">
          <color rgb="FF000000"/>
        </bottom>
      </border>
    </dxf>
    <dxf>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bottom/>
        <vertical/>
        <horizontal/>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bottom" textRotation="0" wrapText="0" indent="0" justifyLastLine="0" shrinkToFit="0" readingOrder="0"/>
    </dxf>
    <dxf>
      <border>
        <bottom style="medium">
          <color rgb="FF000000"/>
        </bottom>
      </border>
    </dxf>
    <dxf>
      <font>
        <b/>
        <i val="0"/>
        <strike val="0"/>
        <condense val="0"/>
        <extend val="0"/>
        <outline val="0"/>
        <shadow val="0"/>
        <u val="none"/>
        <vertAlign val="baseline"/>
        <sz val="14"/>
        <color auto="1"/>
        <name val="Calibri"/>
        <scheme val="minor"/>
      </font>
      <alignment horizontal="center" vertical="bottom" textRotation="0" wrapText="0" indent="0" justifyLastLine="0" shrinkToFit="0" readingOrder="0"/>
      <border diagonalUp="0" diagonalDown="0" outline="0">
        <left/>
        <right/>
        <top/>
        <bottom/>
      </border>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bottom" textRotation="0" wrapText="0" indent="0" justifyLastLine="0" shrinkToFit="0" readingOrder="0"/>
    </dxf>
    <dxf>
      <border>
        <bottom style="medium">
          <color rgb="FF000000"/>
        </bottom>
      </border>
    </dxf>
    <dxf>
      <font>
        <b/>
        <i val="0"/>
        <strike val="0"/>
        <condense val="0"/>
        <extend val="0"/>
        <outline val="0"/>
        <shadow val="0"/>
        <u val="none"/>
        <vertAlign val="baseline"/>
        <sz val="14"/>
        <color auto="1"/>
        <name val="Calibri"/>
        <scheme val="minor"/>
      </font>
      <alignment horizontal="center" vertical="bottom" textRotation="0" wrapText="0" indent="0" justifyLastLine="0" shrinkToFit="0" readingOrder="0"/>
      <border diagonalUp="0" diagonalDown="0" outline="0">
        <left/>
        <right/>
        <top/>
        <bottom/>
      </border>
    </dxf>
    <dxf>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dxf>
    <dxf>
      <border>
        <bottom style="thin">
          <color indexed="64"/>
        </bottom>
      </border>
    </dxf>
    <dxf>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style="thin">
          <color indexed="64"/>
        </horizontal>
      </border>
    </dxf>
    <dxf>
      <alignment horizontal="left" vertical="bottom" textRotation="0" wrapText="0" indent="0" justifyLastLine="0" shrinkToFit="0" readingOrder="0"/>
    </dxf>
    <dxf>
      <border>
        <bottom style="medium">
          <color rgb="FF000000"/>
        </bottom>
      </border>
    </dxf>
    <dxf>
      <font>
        <b/>
        <i val="0"/>
        <strike val="0"/>
        <condense val="0"/>
        <extend val="0"/>
        <outline val="0"/>
        <shadow val="0"/>
        <u val="none"/>
        <vertAlign val="baseline"/>
        <sz val="14"/>
        <color auto="1"/>
        <name val="Calibri"/>
        <scheme val="minor"/>
      </font>
      <alignment horizontal="center" vertical="bottom" textRotation="0" wrapText="0" indent="0" justifyLastLine="0" shrinkToFit="0" readingOrder="0"/>
      <border diagonalUp="0" diagonalDown="0" outline="0">
        <left/>
        <right/>
        <top/>
        <bottom/>
      </border>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bottom" textRotation="0" wrapText="0" indent="0" justifyLastLine="0" shrinkToFit="0" readingOrder="0"/>
    </dxf>
    <dxf>
      <border>
        <bottom style="medium">
          <color rgb="FF000000"/>
        </bottom>
      </border>
    </dxf>
    <dxf>
      <font>
        <b/>
        <i val="0"/>
        <strike val="0"/>
        <condense val="0"/>
        <extend val="0"/>
        <outline val="0"/>
        <shadow val="0"/>
        <u val="none"/>
        <vertAlign val="baseline"/>
        <sz val="14"/>
        <color auto="1"/>
        <name val="Calibri"/>
        <scheme val="minor"/>
      </font>
      <alignment horizontal="center" vertical="bottom" textRotation="0" wrapText="0" indent="0" justifyLastLine="0" shrinkToFit="0" readingOrder="0"/>
      <border diagonalUp="0" diagonalDown="0" outline="0">
        <left/>
        <right/>
        <top/>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dxf>
    <dxf>
      <border>
        <bottom style="thin">
          <color indexed="64"/>
        </bottom>
      </border>
    </dxf>
    <dxf>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style="thin">
          <color indexed="64"/>
        </horizontal>
      </border>
    </dxf>
    <dxf>
      <alignment horizontal="left" vertical="bottom" textRotation="0" wrapText="0" indent="0" justifyLastLine="0" shrinkToFit="0" readingOrder="0"/>
    </dxf>
    <dxf>
      <border>
        <bottom style="medium">
          <color rgb="FF000000"/>
        </bottom>
      </border>
    </dxf>
    <dxf>
      <font>
        <b/>
        <i val="0"/>
        <strike val="0"/>
        <condense val="0"/>
        <extend val="0"/>
        <outline val="0"/>
        <shadow val="0"/>
        <u val="none"/>
        <vertAlign val="baseline"/>
        <sz val="14"/>
        <color auto="1"/>
        <name val="Calibri"/>
        <scheme val="minor"/>
      </font>
      <alignment horizontal="center" vertical="bottom" textRotation="0" wrapText="0" indent="0" justifyLastLine="0" shrinkToFit="0" readingOrder="0"/>
      <border diagonalUp="0" diagonalDown="0" outline="0">
        <left/>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style="thin">
          <color indexed="64"/>
        </horizontal>
      </border>
    </dxf>
    <dxf>
      <alignment horizontal="left" vertical="bottom" textRotation="0" wrapText="0" indent="0" justifyLastLine="0" shrinkToFit="0" readingOrder="0"/>
    </dxf>
    <dxf>
      <border>
        <bottom style="medium">
          <color rgb="FF000000"/>
        </bottom>
      </border>
    </dxf>
    <dxf>
      <font>
        <b/>
        <i val="0"/>
        <strike val="0"/>
        <condense val="0"/>
        <extend val="0"/>
        <outline val="0"/>
        <shadow val="0"/>
        <u val="none"/>
        <vertAlign val="baseline"/>
        <sz val="14"/>
        <color auto="1"/>
        <name val="Calibri"/>
        <scheme val="minor"/>
      </font>
      <alignment horizontal="center" vertical="bottom" textRotation="0" wrapText="0" indent="0" justifyLastLine="0" shrinkToFit="0" readingOrder="0"/>
      <border diagonalUp="0" diagonalDown="0" outline="0">
        <left/>
        <right/>
        <top/>
        <bottom/>
      </border>
    </dxf>
    <dxf>
      <font>
        <b/>
        <strike val="0"/>
        <outline val="0"/>
        <shadow val="0"/>
        <u val="none"/>
        <vertAlign val="baseline"/>
        <sz val="11"/>
        <color rgb="FF000000"/>
        <name val="Calibri"/>
        <scheme val="minor"/>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dxf>
    <dxf>
      <border>
        <bottom style="thin">
          <color indexed="64"/>
        </bottom>
      </border>
    </dxf>
    <dxf>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bottom" textRotation="0" wrapText="0" indent="0" justifyLastLine="0" shrinkToFit="0" readingOrder="0"/>
    </dxf>
    <dxf>
      <border>
        <bottom style="medium">
          <color rgb="FF000000"/>
        </bottom>
      </border>
    </dxf>
    <dxf>
      <font>
        <b/>
        <i val="0"/>
        <strike val="0"/>
        <condense val="0"/>
        <extend val="0"/>
        <outline val="0"/>
        <shadow val="0"/>
        <u val="none"/>
        <vertAlign val="baseline"/>
        <sz val="14"/>
        <color auto="1"/>
        <name val="Calibri"/>
        <scheme val="minor"/>
      </font>
      <alignment horizontal="center" vertical="bottom" textRotation="0" wrapText="0" indent="0" justifyLastLine="0" shrinkToFit="0" readingOrder="0"/>
      <border diagonalUp="0" diagonalDown="0" outline="0">
        <left/>
        <right/>
        <top/>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alignment horizontal="center" vertical="bottom" textRotation="0" wrapText="0" indent="0" justifyLastLine="0" shrinkToFit="0" readingOrder="0"/>
    </dxf>
    <dxf>
      <border>
        <bottom style="thin">
          <color rgb="FF000000"/>
        </bottom>
      </border>
    </dxf>
    <dxf>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bottom" textRotation="0" wrapText="0" indent="0" justifyLastLine="0" shrinkToFit="0" readingOrder="0"/>
    </dxf>
    <dxf>
      <border>
        <bottom style="medium">
          <color rgb="FF000000"/>
        </bottom>
      </border>
    </dxf>
    <dxf>
      <font>
        <b/>
        <i val="0"/>
        <strike val="0"/>
        <condense val="0"/>
        <extend val="0"/>
        <outline val="0"/>
        <shadow val="0"/>
        <u val="none"/>
        <vertAlign val="baseline"/>
        <sz val="14"/>
        <color auto="1"/>
        <name val="Calibri"/>
        <scheme val="minor"/>
      </font>
      <alignment horizontal="center" vertical="bottom" textRotation="0" wrapText="0" indent="0" justifyLastLine="0" shrinkToFit="0" readingOrder="0"/>
      <border diagonalUp="0" diagonalDown="0" outline="0">
        <left/>
        <right/>
        <top/>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dxf>
    <dxf>
      <border>
        <bottom style="thin">
          <color indexed="64"/>
        </bottom>
      </border>
    </dxf>
    <dxf>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dxf>
    <dxf>
      <border>
        <bottom style="thin">
          <color indexed="64"/>
        </bottom>
      </border>
    </dxf>
    <dxf>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bottom" textRotation="0" wrapText="0" indent="0" justifyLastLine="0" shrinkToFit="0" readingOrder="0"/>
    </dxf>
    <dxf>
      <border>
        <bottom style="medium">
          <color rgb="FF000000"/>
        </bottom>
      </border>
    </dxf>
    <dxf>
      <font>
        <b/>
        <i val="0"/>
        <strike val="0"/>
        <condense val="0"/>
        <extend val="0"/>
        <outline val="0"/>
        <shadow val="0"/>
        <u val="none"/>
        <vertAlign val="baseline"/>
        <sz val="14"/>
        <color auto="1"/>
        <name val="Calibri"/>
        <scheme val="minor"/>
      </font>
      <alignment horizontal="center" vertical="bottom" textRotation="0" wrapText="0" indent="0" justifyLastLine="0" shrinkToFit="0" readingOrder="0"/>
      <border diagonalUp="0" diagonalDown="0" outline="0">
        <left/>
        <right/>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bottom" textRotation="0" wrapText="0" indent="0" justifyLastLine="0" shrinkToFit="0" readingOrder="0"/>
    </dxf>
    <dxf>
      <border>
        <bottom style="medium">
          <color rgb="FF000000"/>
        </bottom>
      </border>
    </dxf>
    <dxf>
      <font>
        <b/>
        <i val="0"/>
        <strike val="0"/>
        <condense val="0"/>
        <extend val="0"/>
        <outline val="0"/>
        <shadow val="0"/>
        <u val="none"/>
        <vertAlign val="baseline"/>
        <sz val="14"/>
        <color auto="1"/>
        <name val="Calibri"/>
        <scheme val="minor"/>
      </font>
      <alignment horizontal="center" vertical="bottom" textRotation="0" wrapText="0" indent="0" justifyLastLine="0" shrinkToFit="0" readingOrder="0"/>
      <border diagonalUp="0" diagonalDown="0" outline="0">
        <left/>
        <right/>
        <top/>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dxf>
    <dxf>
      <border>
        <bottom style="thin">
          <color indexed="64"/>
        </bottom>
      </border>
    </dxf>
    <dxf>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bottom" textRotation="0" wrapText="0" indent="0" justifyLastLine="0" shrinkToFit="0" readingOrder="0"/>
    </dxf>
    <dxf>
      <border>
        <bottom style="medium">
          <color rgb="FF000000"/>
        </bottom>
      </border>
    </dxf>
    <dxf>
      <font>
        <b/>
        <i val="0"/>
        <strike val="0"/>
        <condense val="0"/>
        <extend val="0"/>
        <outline val="0"/>
        <shadow val="0"/>
        <u val="none"/>
        <vertAlign val="baseline"/>
        <sz val="14"/>
        <color auto="1"/>
        <name val="Calibri"/>
        <scheme val="minor"/>
      </font>
      <alignment horizontal="center" vertical="bottom" textRotation="0" wrapText="0" indent="0" justifyLastLine="0" shrinkToFit="0" readingOrder="0"/>
      <border diagonalUp="0" diagonalDown="0" outline="0">
        <left/>
        <right/>
        <top/>
        <bottom/>
      </border>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rgb="FF00B050"/>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border outline="0">
        <top style="medium">
          <color indexed="64"/>
        </top>
      </border>
    </dxf>
    <dxf>
      <alignment horizontal="center" vertical="bottom" textRotation="0" wrapText="0" indent="0" justifyLastLine="0" shrinkToFit="0" readingOrder="0"/>
    </dxf>
    <dxf>
      <font>
        <b val="0"/>
        <i val="0"/>
        <strike val="0"/>
        <condense val="0"/>
        <extend val="0"/>
        <outline val="0"/>
        <shadow val="0"/>
        <u val="none"/>
        <vertAlign val="baseline"/>
        <sz val="14"/>
        <color theme="1" tint="4.9989318521683403E-2"/>
        <name val="Calibri"/>
        <scheme val="minor"/>
      </font>
      <alignment horizontal="center" vertical="bottom" textRotation="0" wrapText="0" indent="0" justifyLastLine="0" shrinkToFit="0" readingOrder="0"/>
    </dxf>
    <dxf>
      <font>
        <strike val="0"/>
        <outline val="0"/>
        <shadow val="0"/>
        <u val="none"/>
        <vertAlign val="baseline"/>
        <sz val="10"/>
        <name val="Calibri"/>
      </font>
      <numFmt numFmtId="0" formatCode="General"/>
      <alignment textRotation="0" wrapText="0" indent="0" justifyLastLine="0" shrinkToFit="0" readingOrder="0"/>
    </dxf>
    <dxf>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0"/>
        <name val="Calibri"/>
      </font>
      <alignment horizontal="left" vertical="bottom" textRotation="0" wrapText="0" indent="0" justifyLastLine="0" shrinkToFit="0" readingOrder="0"/>
    </dxf>
    <dxf>
      <font>
        <strike val="0"/>
        <outline val="0"/>
        <shadow val="0"/>
        <u val="none"/>
        <vertAlign val="baseline"/>
        <sz val="10"/>
        <name val="Calibri"/>
      </font>
      <alignment horizontal="center" vertical="bottom" textRotation="0" wrapText="0" indent="0" justifyLastLine="0" shrinkToFit="0" readingOrder="0"/>
    </dxf>
    <dxf>
      <font>
        <strike val="0"/>
        <outline val="0"/>
        <shadow val="0"/>
        <u val="none"/>
        <vertAlign val="baseline"/>
        <sz val="10"/>
        <name val="Calibri"/>
      </font>
      <alignment horizontal="center" vertical="bottom" textRotation="0" wrapText="0" indent="0" justifyLastLine="0" shrinkToFit="0" readingOrder="0"/>
    </dxf>
    <dxf>
      <font>
        <strike val="0"/>
        <outline val="0"/>
        <shadow val="0"/>
        <u val="none"/>
        <vertAlign val="baseline"/>
        <sz val="10"/>
        <color theme="1"/>
        <name val="Calibri"/>
        <scheme val="minor"/>
      </font>
      <alignment horizontal="center" vertical="center" textRotation="0" wrapText="0" indent="0" justifyLastLine="0" shrinkToFit="0" readingOrder="0"/>
    </dxf>
    <dxf>
      <font>
        <strike val="0"/>
        <outline val="0"/>
        <shadow val="0"/>
        <u val="none"/>
        <vertAlign val="baseline"/>
        <sz val="10"/>
        <name val="Calibri"/>
      </font>
      <alignment textRotation="0" wrapText="0" indent="0" justifyLastLine="0" shrinkToFit="0" readingOrder="0"/>
    </dxf>
    <dxf>
      <font>
        <strike val="0"/>
        <outline val="0"/>
        <shadow val="0"/>
        <u val="none"/>
        <vertAlign val="baseline"/>
        <sz val="14"/>
        <color theme="1" tint="4.9989318521683403E-2"/>
        <name val="Calibri"/>
        <scheme val="minor"/>
      </font>
      <alignment horizontal="center" vertical="bottom" textRotation="0" wrapText="0" indent="0" justifyLastLine="0" shrinkToFit="0" readingOrder="0"/>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style="thin">
          <color indexed="64"/>
        </horizontal>
      </border>
    </dxf>
    <dxf>
      <alignment horizontal="left" vertical="bottom" textRotation="0" wrapText="0" indent="0" justifyLastLine="0" shrinkToFit="0" readingOrder="0"/>
    </dxf>
    <dxf>
      <border>
        <bottom style="medium">
          <color rgb="FF000000"/>
        </bottom>
      </border>
    </dxf>
    <dxf>
      <font>
        <b/>
        <i val="0"/>
        <strike val="0"/>
        <condense val="0"/>
        <extend val="0"/>
        <outline val="0"/>
        <shadow val="0"/>
        <u val="none"/>
        <vertAlign val="baseline"/>
        <sz val="14"/>
        <color auto="1"/>
        <name val="Calibri"/>
        <scheme val="minor"/>
      </font>
      <alignment horizontal="center" vertical="bottom" textRotation="0" wrapText="0" indent="0" justifyLastLine="0" shrinkToFit="0" readingOrder="0"/>
      <border diagonalUp="0" diagonalDown="0" outline="0">
        <left/>
        <right/>
        <top/>
        <bottom/>
      </border>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rgb="FF00B050"/>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border outline="0">
        <top style="medium">
          <color indexed="64"/>
        </top>
      </border>
    </dxf>
    <dxf>
      <alignment horizontal="center" vertical="bottom" textRotation="0" wrapText="0" indent="0" justifyLastLine="0" shrinkToFit="0" readingOrder="0"/>
    </dxf>
    <dxf>
      <font>
        <b val="0"/>
        <i val="0"/>
        <strike val="0"/>
        <condense val="0"/>
        <extend val="0"/>
        <outline val="0"/>
        <shadow val="0"/>
        <u val="none"/>
        <vertAlign val="baseline"/>
        <sz val="14"/>
        <color theme="1" tint="4.9989318521683403E-2"/>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sz val="11"/>
        <color theme="1"/>
        <name val="Calibri"/>
        <scheme val="minor"/>
      </font>
      <alignment horizontal="center" vertical="center" textRotation="0" wrapText="0" indent="0" justifyLastLine="0" shrinkToFit="0" readingOrder="0"/>
    </dxf>
    <dxf>
      <font>
        <strike val="0"/>
        <outline val="0"/>
        <shadow val="0"/>
        <u val="none"/>
        <vertAlign val="baseline"/>
        <sz val="14"/>
        <color theme="1" tint="4.9989318521683403E-2"/>
        <name val="Calibri"/>
        <scheme val="minor"/>
      </font>
      <alignment horizontal="center" vertical="bottom" textRotation="0" wrapText="0" indent="0" justifyLastLine="0" shrinkToFit="0" readingOrder="0"/>
    </dxf>
  </dxfs>
  <tableStyles count="0" defaultTableStyle="TableStyleMedium2" defaultPivotStyle="PivotStyleLight16"/>
  <colors>
    <mruColors>
      <color rgb="FFFF0000"/>
      <color rgb="FFCB059C"/>
      <color rgb="FFFF7D8C"/>
      <color rgb="FF000000"/>
      <color rgb="FFFFBD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85370419070892E-2"/>
          <c:y val="2.6939976765199432E-2"/>
          <c:w val="0.74529696950945967"/>
          <c:h val="0.87815980379501746"/>
        </c:manualLayout>
      </c:layout>
      <c:barChart>
        <c:barDir val="col"/>
        <c:grouping val="clustered"/>
        <c:varyColors val="0"/>
        <c:ser>
          <c:idx val="0"/>
          <c:order val="0"/>
          <c:tx>
            <c:strRef>
              <c:f>'Hours rated Life (L90,L80,L70)'!$D$3</c:f>
              <c:strCache>
                <c:ptCount val="1"/>
                <c:pt idx="0">
                  <c:v>L90 LAMPS</c:v>
                </c:pt>
              </c:strCache>
            </c:strRef>
          </c:tx>
          <c:spPr>
            <a:solidFill>
              <a:schemeClr val="accent1"/>
            </a:solidFill>
            <a:ln>
              <a:noFill/>
            </a:ln>
            <a:effectLst/>
          </c:spPr>
          <c:invertIfNegative val="0"/>
          <c:cat>
            <c:strRef>
              <c:f>'Hours rated Life (L90,L80,L70)'!$E$3:$I$3</c:f>
              <c:strCache>
                <c:ptCount val="5"/>
                <c:pt idx="0">
                  <c:v>Range hours                          &lt; 25000</c:v>
                </c:pt>
                <c:pt idx="1">
                  <c:v>Range hours         25000-50000</c:v>
                </c:pt>
                <c:pt idx="2">
                  <c:v>Range hours         50000-75000</c:v>
                </c:pt>
                <c:pt idx="3">
                  <c:v>Range hours        75000-100000</c:v>
                </c:pt>
                <c:pt idx="4">
                  <c:v>Range hours           &gt;100000</c:v>
                </c:pt>
              </c:strCache>
            </c:strRef>
          </c:cat>
          <c:val>
            <c:numRef>
              <c:f>'Hours rated Life (L90,L80,L70)'!$E$4:$I$4</c:f>
              <c:numCache>
                <c:formatCode>0.00</c:formatCode>
                <c:ptCount val="5"/>
                <c:pt idx="0">
                  <c:v>2.4875621890547266</c:v>
                </c:pt>
                <c:pt idx="1">
                  <c:v>48.507462686567166</c:v>
                </c:pt>
                <c:pt idx="2">
                  <c:v>45.024875621890544</c:v>
                </c:pt>
                <c:pt idx="3">
                  <c:v>1.7412935323383085</c:v>
                </c:pt>
                <c:pt idx="4">
                  <c:v>2.2388059701492535</c:v>
                </c:pt>
              </c:numCache>
            </c:numRef>
          </c:val>
          <c:extLst>
            <c:ext xmlns:c16="http://schemas.microsoft.com/office/drawing/2014/chart" uri="{C3380CC4-5D6E-409C-BE32-E72D297353CC}">
              <c16:uniqueId val="{00000000-9DBC-4807-9F70-9A04AB2A0AC3}"/>
            </c:ext>
          </c:extLst>
        </c:ser>
        <c:ser>
          <c:idx val="1"/>
          <c:order val="1"/>
          <c:tx>
            <c:strRef>
              <c:f>'Hours rated Life (L90,L80,L70)'!$D$10</c:f>
              <c:strCache>
                <c:ptCount val="1"/>
                <c:pt idx="0">
                  <c:v>L80 LAMPS</c:v>
                </c:pt>
              </c:strCache>
            </c:strRef>
          </c:tx>
          <c:spPr>
            <a:solidFill>
              <a:schemeClr val="accent2"/>
            </a:solidFill>
            <a:ln>
              <a:noFill/>
            </a:ln>
            <a:effectLst/>
          </c:spPr>
          <c:invertIfNegative val="0"/>
          <c:val>
            <c:numRef>
              <c:f>'Hours rated Life (L90,L80,L70)'!$E$11:$I$11</c:f>
              <c:numCache>
                <c:formatCode>0.00</c:formatCode>
                <c:ptCount val="5"/>
                <c:pt idx="0">
                  <c:v>0</c:v>
                </c:pt>
                <c:pt idx="1">
                  <c:v>1.7543859649122806</c:v>
                </c:pt>
                <c:pt idx="2">
                  <c:v>80.701754385964904</c:v>
                </c:pt>
                <c:pt idx="3">
                  <c:v>17.543859649122805</c:v>
                </c:pt>
                <c:pt idx="4">
                  <c:v>0</c:v>
                </c:pt>
              </c:numCache>
            </c:numRef>
          </c:val>
          <c:extLst>
            <c:ext xmlns:c16="http://schemas.microsoft.com/office/drawing/2014/chart" uri="{C3380CC4-5D6E-409C-BE32-E72D297353CC}">
              <c16:uniqueId val="{00000001-9DBC-4807-9F70-9A04AB2A0AC3}"/>
            </c:ext>
          </c:extLst>
        </c:ser>
        <c:ser>
          <c:idx val="2"/>
          <c:order val="2"/>
          <c:tx>
            <c:strRef>
              <c:f>'Hours rated Life (L90,L80,L70)'!$D$17</c:f>
              <c:strCache>
                <c:ptCount val="1"/>
                <c:pt idx="0">
                  <c:v>L70 LAMPS</c:v>
                </c:pt>
              </c:strCache>
            </c:strRef>
          </c:tx>
          <c:spPr>
            <a:solidFill>
              <a:schemeClr val="accent3"/>
            </a:solidFill>
            <a:ln>
              <a:noFill/>
            </a:ln>
            <a:effectLst/>
          </c:spPr>
          <c:invertIfNegative val="0"/>
          <c:val>
            <c:numRef>
              <c:f>'Hours rated Life (L90,L80,L70)'!$E$18:$I$18</c:f>
              <c:numCache>
                <c:formatCode>0.00</c:formatCode>
                <c:ptCount val="5"/>
                <c:pt idx="0">
                  <c:v>3.3333333333333335</c:v>
                </c:pt>
                <c:pt idx="1">
                  <c:v>15</c:v>
                </c:pt>
                <c:pt idx="2">
                  <c:v>65</c:v>
                </c:pt>
                <c:pt idx="3">
                  <c:v>1.6666666666666667</c:v>
                </c:pt>
                <c:pt idx="4">
                  <c:v>15</c:v>
                </c:pt>
              </c:numCache>
            </c:numRef>
          </c:val>
          <c:extLst>
            <c:ext xmlns:c16="http://schemas.microsoft.com/office/drawing/2014/chart" uri="{C3380CC4-5D6E-409C-BE32-E72D297353CC}">
              <c16:uniqueId val="{00000002-9DBC-4807-9F70-9A04AB2A0AC3}"/>
            </c:ext>
          </c:extLst>
        </c:ser>
        <c:dLbls>
          <c:showLegendKey val="0"/>
          <c:showVal val="0"/>
          <c:showCatName val="0"/>
          <c:showSerName val="0"/>
          <c:showPercent val="0"/>
          <c:showBubbleSize val="0"/>
        </c:dLbls>
        <c:gapWidth val="267"/>
        <c:overlap val="-43"/>
        <c:axId val="1304122207"/>
        <c:axId val="1179730479"/>
      </c:barChart>
      <c:catAx>
        <c:axId val="1304122207"/>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1" i="0" u="none" strike="noStrike" kern="1200" cap="none" spc="0" normalizeH="0" baseline="0">
                <a:solidFill>
                  <a:schemeClr val="dk1">
                    <a:lumMod val="65000"/>
                    <a:lumOff val="35000"/>
                  </a:schemeClr>
                </a:solidFill>
                <a:latin typeface="+mn-lt"/>
                <a:ea typeface="+mn-ea"/>
                <a:cs typeface="+mn-cs"/>
              </a:defRPr>
            </a:pPr>
            <a:endParaRPr lang="it-IT"/>
          </a:p>
        </c:txPr>
        <c:crossAx val="1179730479"/>
        <c:crosses val="autoZero"/>
        <c:auto val="1"/>
        <c:lblAlgn val="ctr"/>
        <c:lblOffset val="100"/>
        <c:noMultiLvlLbl val="0"/>
      </c:catAx>
      <c:valAx>
        <c:axId val="1179730479"/>
        <c:scaling>
          <c:orientation val="minMax"/>
          <c:max val="10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dk1">
                        <a:lumMod val="65000"/>
                        <a:lumOff val="35000"/>
                      </a:schemeClr>
                    </a:solidFill>
                    <a:latin typeface="+mn-lt"/>
                    <a:ea typeface="+mn-ea"/>
                    <a:cs typeface="+mn-cs"/>
                  </a:defRPr>
                </a:pPr>
                <a:r>
                  <a:rPr lang="es-ES" sz="1200"/>
                  <a:t>%</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dk1">
                      <a:lumMod val="65000"/>
                      <a:lumOff val="35000"/>
                    </a:schemeClr>
                  </a:solidFill>
                  <a:latin typeface="+mn-lt"/>
                  <a:ea typeface="+mn-ea"/>
                  <a:cs typeface="+mn-cs"/>
                </a:defRPr>
              </a:pPr>
              <a:endParaRPr lang="it-IT"/>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dk1">
                    <a:lumMod val="65000"/>
                    <a:lumOff val="35000"/>
                  </a:schemeClr>
                </a:solidFill>
                <a:latin typeface="+mn-lt"/>
                <a:ea typeface="+mn-ea"/>
                <a:cs typeface="+mn-cs"/>
              </a:defRPr>
            </a:pPr>
            <a:endParaRPr lang="it-IT"/>
          </a:p>
        </c:txPr>
        <c:crossAx val="1304122207"/>
        <c:crosses val="autoZero"/>
        <c:crossBetween val="between"/>
      </c:valAx>
      <c:spPr>
        <a:pattFill prst="ltDnDiag">
          <a:fgClr>
            <a:schemeClr val="dk1">
              <a:lumMod val="15000"/>
              <a:lumOff val="85000"/>
            </a:schemeClr>
          </a:fgClr>
          <a:bgClr>
            <a:schemeClr val="lt1"/>
          </a:bgClr>
        </a:pattFill>
        <a:ln>
          <a:noFill/>
        </a:ln>
        <a:effectLst/>
      </c:spPr>
    </c:plotArea>
    <c:legend>
      <c:legendPos val="r"/>
      <c:layout>
        <c:manualLayout>
          <c:xMode val="edge"/>
          <c:yMode val="edge"/>
          <c:x val="0.8392114227371873"/>
          <c:y val="0.38784114280796866"/>
          <c:w val="0.14664319415868698"/>
          <c:h val="0.1959024138376145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Ingress</a:t>
            </a:r>
            <a:r>
              <a:rPr lang="en-US" baseline="0"/>
              <a:t> Protection</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8.8222323886189793E-2"/>
          <c:y val="0.11402883752053017"/>
          <c:w val="0.8770013804557425"/>
          <c:h val="0.81905308759440587"/>
        </c:manualLayout>
      </c:layout>
      <c:barChart>
        <c:barDir val="bar"/>
        <c:grouping val="clustered"/>
        <c:varyColors val="0"/>
        <c:ser>
          <c:idx val="0"/>
          <c:order val="0"/>
          <c:tx>
            <c:strRef>
              <c:f>'Ingress Protection'!$G$2:$V$2</c:f>
              <c:strCache>
                <c:ptCount val="16"/>
                <c:pt idx="0">
                  <c:v>IP20</c:v>
                </c:pt>
                <c:pt idx="1">
                  <c:v>IP21</c:v>
                </c:pt>
                <c:pt idx="2">
                  <c:v>IP24</c:v>
                </c:pt>
                <c:pt idx="3">
                  <c:v>IP25</c:v>
                </c:pt>
                <c:pt idx="4">
                  <c:v>IP40</c:v>
                </c:pt>
                <c:pt idx="5">
                  <c:v>IP44</c:v>
                </c:pt>
                <c:pt idx="6">
                  <c:v>IP52</c:v>
                </c:pt>
                <c:pt idx="7">
                  <c:v>IP53</c:v>
                </c:pt>
                <c:pt idx="8">
                  <c:v>IP54</c:v>
                </c:pt>
                <c:pt idx="9">
                  <c:v>IP55</c:v>
                </c:pt>
                <c:pt idx="10">
                  <c:v>IP63</c:v>
                </c:pt>
                <c:pt idx="11">
                  <c:v>IP64</c:v>
                </c:pt>
                <c:pt idx="12">
                  <c:v>IP65</c:v>
                </c:pt>
                <c:pt idx="13">
                  <c:v>IP66</c:v>
                </c:pt>
                <c:pt idx="14">
                  <c:v>IP67</c:v>
                </c:pt>
                <c:pt idx="15">
                  <c:v>IP68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'Ingress Protection'!$G$2:$V$2</c:f>
              <c:strCache>
                <c:ptCount val="16"/>
                <c:pt idx="0">
                  <c:v>IP20</c:v>
                </c:pt>
                <c:pt idx="1">
                  <c:v>IP21</c:v>
                </c:pt>
                <c:pt idx="2">
                  <c:v>IP24</c:v>
                </c:pt>
                <c:pt idx="3">
                  <c:v>IP25</c:v>
                </c:pt>
                <c:pt idx="4">
                  <c:v>IP40</c:v>
                </c:pt>
                <c:pt idx="5">
                  <c:v>IP44</c:v>
                </c:pt>
                <c:pt idx="6">
                  <c:v>IP52</c:v>
                </c:pt>
                <c:pt idx="7">
                  <c:v>IP53</c:v>
                </c:pt>
                <c:pt idx="8">
                  <c:v>IP54</c:v>
                </c:pt>
                <c:pt idx="9">
                  <c:v>IP55</c:v>
                </c:pt>
                <c:pt idx="10">
                  <c:v>IP63</c:v>
                </c:pt>
                <c:pt idx="11">
                  <c:v>IP64</c:v>
                </c:pt>
                <c:pt idx="12">
                  <c:v>IP65</c:v>
                </c:pt>
                <c:pt idx="13">
                  <c:v>IP66</c:v>
                </c:pt>
                <c:pt idx="14">
                  <c:v>IP67</c:v>
                </c:pt>
                <c:pt idx="15">
                  <c:v>IP68</c:v>
                </c:pt>
              </c:strCache>
            </c:strRef>
          </c:cat>
          <c:val>
            <c:numRef>
              <c:f>'Ingress Protection'!$G$3:$V$3</c:f>
              <c:numCache>
                <c:formatCode>0.00</c:formatCode>
                <c:ptCount val="16"/>
                <c:pt idx="0">
                  <c:v>3.9175257731958761</c:v>
                </c:pt>
                <c:pt idx="1">
                  <c:v>0.51546391752577314</c:v>
                </c:pt>
                <c:pt idx="2">
                  <c:v>0.92783505154639179</c:v>
                </c:pt>
                <c:pt idx="3">
                  <c:v>0.51546391752577314</c:v>
                </c:pt>
                <c:pt idx="4">
                  <c:v>3.7113402061855671</c:v>
                </c:pt>
                <c:pt idx="5">
                  <c:v>0.92783505154639179</c:v>
                </c:pt>
                <c:pt idx="6">
                  <c:v>0.41237113402061859</c:v>
                </c:pt>
                <c:pt idx="7">
                  <c:v>0.41237113402061859</c:v>
                </c:pt>
                <c:pt idx="8">
                  <c:v>2.8865979381443299</c:v>
                </c:pt>
                <c:pt idx="9">
                  <c:v>2.0618556701030926</c:v>
                </c:pt>
                <c:pt idx="10">
                  <c:v>0.30927835051546393</c:v>
                </c:pt>
                <c:pt idx="11">
                  <c:v>0.82474226804123718</c:v>
                </c:pt>
                <c:pt idx="12">
                  <c:v>43.195876288659797</c:v>
                </c:pt>
                <c:pt idx="13">
                  <c:v>26.185567010309281</c:v>
                </c:pt>
                <c:pt idx="14">
                  <c:v>10.412371134020619</c:v>
                </c:pt>
                <c:pt idx="15">
                  <c:v>0.2061855670103093</c:v>
                </c:pt>
              </c:numCache>
            </c:numRef>
          </c:val>
          <c:extLst>
            <c:ext xmlns:c16="http://schemas.microsoft.com/office/drawing/2014/chart" uri="{C3380CC4-5D6E-409C-BE32-E72D297353CC}">
              <c16:uniqueId val="{00000003-5366-4326-B762-4018820813F7}"/>
            </c:ext>
          </c:extLst>
        </c:ser>
        <c:dLbls>
          <c:showLegendKey val="0"/>
          <c:showVal val="0"/>
          <c:showCatName val="0"/>
          <c:showSerName val="0"/>
          <c:showPercent val="0"/>
          <c:showBubbleSize val="0"/>
        </c:dLbls>
        <c:gapWidth val="100"/>
        <c:axId val="1197894159"/>
        <c:axId val="1187149871"/>
      </c:barChart>
      <c:catAx>
        <c:axId val="1197894159"/>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it-IT"/>
          </a:p>
        </c:txPr>
        <c:crossAx val="1187149871"/>
        <c:crosses val="autoZero"/>
        <c:auto val="1"/>
        <c:lblAlgn val="ctr"/>
        <c:lblOffset val="100"/>
        <c:noMultiLvlLbl val="0"/>
      </c:catAx>
      <c:valAx>
        <c:axId val="1187149871"/>
        <c:scaling>
          <c:orientation val="minMax"/>
        </c:scaling>
        <c:delete val="0"/>
        <c:axPos val="b"/>
        <c:majorGridlines>
          <c:spPr>
            <a:ln w="9525" cap="flat" cmpd="sng" algn="ctr">
              <a:solidFill>
                <a:schemeClr val="tx2">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it-IT"/>
          </a:p>
        </c:txPr>
        <c:crossAx val="1197894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77085437627979"/>
          <c:y val="2.9730598213321819E-2"/>
          <c:w val="0.86551353973847511"/>
          <c:h val="0.60895637781813305"/>
        </c:manualLayout>
      </c:layout>
      <c:scatterChart>
        <c:scatterStyle val="lineMarker"/>
        <c:varyColors val="0"/>
        <c:ser>
          <c:idx val="0"/>
          <c:order val="0"/>
          <c:tx>
            <c:strRef>
              <c:f>'Power&amp;PPF&amp;Typolo Graph'!$C$2</c:f>
              <c:strCache>
                <c:ptCount val="1"/>
                <c:pt idx="0">
                  <c:v>LED bulb</c:v>
                </c:pt>
              </c:strCache>
            </c:strRef>
          </c:tx>
          <c:spPr>
            <a:ln w="25400" cap="rnd">
              <a:noFill/>
              <a:round/>
            </a:ln>
            <a:effectLst/>
          </c:spPr>
          <c:marker>
            <c:symbol val="diamond"/>
            <c:size val="8"/>
            <c:spPr>
              <a:solidFill>
                <a:srgbClr val="7030A0"/>
              </a:solidFill>
              <a:ln w="15875">
                <a:solidFill>
                  <a:srgbClr val="7030A0"/>
                </a:solidFill>
                <a:round/>
              </a:ln>
              <a:effectLst/>
            </c:spPr>
          </c:marker>
          <c:xVal>
            <c:numRef>
              <c:f>'Power&amp;PPF&amp;Typolo Graph'!$D$2</c:f>
              <c:numCache>
                <c:formatCode>General</c:formatCode>
                <c:ptCount val="1"/>
                <c:pt idx="0">
                  <c:v>14.28</c:v>
                </c:pt>
              </c:numCache>
            </c:numRef>
          </c:xVal>
          <c:yVal>
            <c:numRef>
              <c:f>'Power&amp;PPF&amp;Typolo Graph'!$E$2</c:f>
              <c:numCache>
                <c:formatCode>General</c:formatCode>
                <c:ptCount val="1"/>
                <c:pt idx="0">
                  <c:v>20.97</c:v>
                </c:pt>
              </c:numCache>
            </c:numRef>
          </c:yVal>
          <c:smooth val="0"/>
          <c:extLst>
            <c:ext xmlns:c16="http://schemas.microsoft.com/office/drawing/2014/chart" uri="{C3380CC4-5D6E-409C-BE32-E72D297353CC}">
              <c16:uniqueId val="{00000000-BA3E-417D-9708-BC51C6E4EDC9}"/>
            </c:ext>
          </c:extLst>
        </c:ser>
        <c:ser>
          <c:idx val="1"/>
          <c:order val="1"/>
          <c:tx>
            <c:strRef>
              <c:f>'Power&amp;PPF&amp;Typolo Graph'!$C$3</c:f>
              <c:strCache>
                <c:ptCount val="1"/>
                <c:pt idx="0">
                  <c:v>AutoCOB</c:v>
                </c:pt>
              </c:strCache>
            </c:strRef>
          </c:tx>
          <c:spPr>
            <a:ln w="25400" cap="rnd">
              <a:noFill/>
              <a:round/>
            </a:ln>
            <a:effectLst/>
          </c:spPr>
          <c:marker>
            <c:symbol val="square"/>
            <c:size val="8"/>
            <c:spPr>
              <a:solidFill>
                <a:schemeClr val="accent2">
                  <a:lumMod val="60000"/>
                  <a:lumOff val="40000"/>
                </a:schemeClr>
              </a:solidFill>
              <a:ln w="15875">
                <a:solidFill>
                  <a:schemeClr val="tx1"/>
                </a:solidFill>
                <a:round/>
              </a:ln>
              <a:effectLst/>
            </c:spPr>
          </c:marker>
          <c:xVal>
            <c:numRef>
              <c:f>'Power&amp;PPF&amp;Typolo Graph'!$D$3</c:f>
              <c:numCache>
                <c:formatCode>General</c:formatCode>
                <c:ptCount val="1"/>
                <c:pt idx="0">
                  <c:v>145</c:v>
                </c:pt>
              </c:numCache>
            </c:numRef>
          </c:xVal>
          <c:yVal>
            <c:numRef>
              <c:f>'Power&amp;PPF&amp;Typolo Graph'!$E$3</c:f>
              <c:numCache>
                <c:formatCode>General</c:formatCode>
                <c:ptCount val="1"/>
                <c:pt idx="0">
                  <c:v>476.53</c:v>
                </c:pt>
              </c:numCache>
            </c:numRef>
          </c:yVal>
          <c:smooth val="0"/>
          <c:extLst>
            <c:ext xmlns:c16="http://schemas.microsoft.com/office/drawing/2014/chart" uri="{C3380CC4-5D6E-409C-BE32-E72D297353CC}">
              <c16:uniqueId val="{00000001-BA3E-417D-9708-BC51C6E4EDC9}"/>
            </c:ext>
          </c:extLst>
        </c:ser>
        <c:ser>
          <c:idx val="2"/>
          <c:order val="2"/>
          <c:tx>
            <c:strRef>
              <c:f>'Power&amp;PPF&amp;Typolo Graph'!$C$4</c:f>
              <c:strCache>
                <c:ptCount val="1"/>
                <c:pt idx="0">
                  <c:v>UFO</c:v>
                </c:pt>
              </c:strCache>
            </c:strRef>
          </c:tx>
          <c:spPr>
            <a:ln w="25400" cap="rnd">
              <a:noFill/>
              <a:round/>
            </a:ln>
            <a:effectLst/>
          </c:spPr>
          <c:marker>
            <c:symbol val="triangle"/>
            <c:size val="8"/>
            <c:spPr>
              <a:solidFill>
                <a:schemeClr val="accent1">
                  <a:lumMod val="40000"/>
                  <a:lumOff val="60000"/>
                </a:schemeClr>
              </a:solidFill>
              <a:ln w="15875">
                <a:solidFill>
                  <a:schemeClr val="tx1"/>
                </a:solidFill>
                <a:round/>
              </a:ln>
              <a:effectLst/>
            </c:spPr>
          </c:marker>
          <c:xVal>
            <c:numRef>
              <c:f>'Power&amp;PPF&amp;Typolo Graph'!$D$4</c:f>
              <c:numCache>
                <c:formatCode>General</c:formatCode>
                <c:ptCount val="1"/>
                <c:pt idx="0">
                  <c:v>193.46</c:v>
                </c:pt>
              </c:numCache>
            </c:numRef>
          </c:xVal>
          <c:yVal>
            <c:numRef>
              <c:f>'Power&amp;PPF&amp;Typolo Graph'!$E$4</c:f>
              <c:numCache>
                <c:formatCode>General</c:formatCode>
                <c:ptCount val="1"/>
                <c:pt idx="0">
                  <c:v>407.25</c:v>
                </c:pt>
              </c:numCache>
            </c:numRef>
          </c:yVal>
          <c:smooth val="0"/>
          <c:extLst>
            <c:ext xmlns:c16="http://schemas.microsoft.com/office/drawing/2014/chart" uri="{C3380CC4-5D6E-409C-BE32-E72D297353CC}">
              <c16:uniqueId val="{00000002-BA3E-417D-9708-BC51C6E4EDC9}"/>
            </c:ext>
          </c:extLst>
        </c:ser>
        <c:ser>
          <c:idx val="3"/>
          <c:order val="3"/>
          <c:tx>
            <c:strRef>
              <c:f>'Power&amp;PPF&amp;Typolo Graph'!$C$5</c:f>
              <c:strCache>
                <c:ptCount val="1"/>
                <c:pt idx="0">
                  <c:v>Spotlight</c:v>
                </c:pt>
              </c:strCache>
            </c:strRef>
          </c:tx>
          <c:spPr>
            <a:ln w="25400" cap="rnd">
              <a:noFill/>
              <a:round/>
            </a:ln>
            <a:effectLst/>
          </c:spPr>
          <c:marker>
            <c:symbol val="x"/>
            <c:size val="9"/>
            <c:spPr>
              <a:noFill/>
              <a:ln w="15875">
                <a:solidFill>
                  <a:srgbClr val="0070C0"/>
                </a:solidFill>
                <a:round/>
              </a:ln>
              <a:effectLst/>
            </c:spPr>
          </c:marker>
          <c:xVal>
            <c:numRef>
              <c:f>'Power&amp;PPF&amp;Typolo Graph'!$D$5</c:f>
              <c:numCache>
                <c:formatCode>General</c:formatCode>
                <c:ptCount val="1"/>
                <c:pt idx="0">
                  <c:v>480</c:v>
                </c:pt>
              </c:numCache>
            </c:numRef>
          </c:xVal>
          <c:yVal>
            <c:numRef>
              <c:f>'Power&amp;PPF&amp;Typolo Graph'!$E$5</c:f>
              <c:numCache>
                <c:formatCode>General</c:formatCode>
                <c:ptCount val="1"/>
                <c:pt idx="0">
                  <c:v>1031.67</c:v>
                </c:pt>
              </c:numCache>
            </c:numRef>
          </c:yVal>
          <c:smooth val="0"/>
          <c:extLst>
            <c:ext xmlns:c16="http://schemas.microsoft.com/office/drawing/2014/chart" uri="{C3380CC4-5D6E-409C-BE32-E72D297353CC}">
              <c16:uniqueId val="{00000003-BA3E-417D-9708-BC51C6E4EDC9}"/>
            </c:ext>
          </c:extLst>
        </c:ser>
        <c:ser>
          <c:idx val="4"/>
          <c:order val="4"/>
          <c:tx>
            <c:strRef>
              <c:f>'Power&amp;PPF&amp;Typolo Graph'!$C$6</c:f>
              <c:strCache>
                <c:ptCount val="1"/>
                <c:pt idx="0">
                  <c:v>Linear bar</c:v>
                </c:pt>
              </c:strCache>
            </c:strRef>
          </c:tx>
          <c:spPr>
            <a:ln w="25400" cap="rnd">
              <a:noFill/>
              <a:round/>
            </a:ln>
            <a:effectLst/>
          </c:spPr>
          <c:marker>
            <c:symbol val="star"/>
            <c:size val="9"/>
            <c:spPr>
              <a:noFill/>
              <a:ln w="12700">
                <a:solidFill>
                  <a:srgbClr val="002060"/>
                </a:solidFill>
                <a:round/>
              </a:ln>
              <a:effectLst/>
            </c:spPr>
          </c:marker>
          <c:xVal>
            <c:numRef>
              <c:f>'Power&amp;PPF&amp;Typolo Graph'!$D$6</c:f>
              <c:numCache>
                <c:formatCode>General</c:formatCode>
                <c:ptCount val="1"/>
                <c:pt idx="0">
                  <c:v>65.930000000000007</c:v>
                </c:pt>
              </c:numCache>
            </c:numRef>
          </c:xVal>
          <c:yVal>
            <c:numRef>
              <c:f>'Power&amp;PPF&amp;Typolo Graph'!$E$6</c:f>
              <c:numCache>
                <c:formatCode>General</c:formatCode>
                <c:ptCount val="1"/>
                <c:pt idx="0">
                  <c:v>165.84</c:v>
                </c:pt>
              </c:numCache>
            </c:numRef>
          </c:yVal>
          <c:smooth val="0"/>
          <c:extLst>
            <c:ext xmlns:c16="http://schemas.microsoft.com/office/drawing/2014/chart" uri="{C3380CC4-5D6E-409C-BE32-E72D297353CC}">
              <c16:uniqueId val="{00000004-BA3E-417D-9708-BC51C6E4EDC9}"/>
            </c:ext>
          </c:extLst>
        </c:ser>
        <c:ser>
          <c:idx val="5"/>
          <c:order val="5"/>
          <c:tx>
            <c:strRef>
              <c:f>'Power&amp;PPF&amp;Typolo Graph'!$C$7</c:f>
              <c:strCache>
                <c:ptCount val="1"/>
                <c:pt idx="0">
                  <c:v>Linear module</c:v>
                </c:pt>
              </c:strCache>
            </c:strRef>
          </c:tx>
          <c:spPr>
            <a:ln w="25400" cap="rnd">
              <a:noFill/>
              <a:round/>
            </a:ln>
            <a:effectLst/>
          </c:spPr>
          <c:marker>
            <c:symbol val="circle"/>
            <c:size val="8"/>
            <c:spPr>
              <a:solidFill>
                <a:schemeClr val="lt1"/>
              </a:solidFill>
              <a:ln w="15875">
                <a:solidFill>
                  <a:schemeClr val="accent6"/>
                </a:solidFill>
                <a:round/>
              </a:ln>
              <a:effectLst/>
            </c:spPr>
          </c:marker>
          <c:xVal>
            <c:numRef>
              <c:f>'Power&amp;PPF&amp;Typolo Graph'!$D$7</c:f>
              <c:numCache>
                <c:formatCode>General</c:formatCode>
                <c:ptCount val="1"/>
                <c:pt idx="0">
                  <c:v>239.79</c:v>
                </c:pt>
              </c:numCache>
            </c:numRef>
          </c:xVal>
          <c:yVal>
            <c:numRef>
              <c:f>'Power&amp;PPF&amp;Typolo Graph'!$E$7</c:f>
              <c:numCache>
                <c:formatCode>General</c:formatCode>
                <c:ptCount val="1"/>
                <c:pt idx="0">
                  <c:v>649.88</c:v>
                </c:pt>
              </c:numCache>
            </c:numRef>
          </c:yVal>
          <c:smooth val="0"/>
          <c:extLst>
            <c:ext xmlns:c16="http://schemas.microsoft.com/office/drawing/2014/chart" uri="{C3380CC4-5D6E-409C-BE32-E72D297353CC}">
              <c16:uniqueId val="{00000005-BA3E-417D-9708-BC51C6E4EDC9}"/>
            </c:ext>
          </c:extLst>
        </c:ser>
        <c:ser>
          <c:idx val="6"/>
          <c:order val="6"/>
          <c:tx>
            <c:strRef>
              <c:f>'Power&amp;PPF&amp;Typolo Graph'!$C$8</c:f>
              <c:strCache>
                <c:ptCount val="1"/>
                <c:pt idx="0">
                  <c:v>Interlighting</c:v>
                </c:pt>
              </c:strCache>
            </c:strRef>
          </c:tx>
          <c:spPr>
            <a:ln w="25400" cap="rnd">
              <a:noFill/>
              <a:round/>
            </a:ln>
            <a:effectLst/>
          </c:spPr>
          <c:marker>
            <c:symbol val="plus"/>
            <c:size val="8"/>
            <c:spPr>
              <a:noFill/>
              <a:ln w="15875">
                <a:solidFill>
                  <a:srgbClr val="FF0000"/>
                </a:solidFill>
                <a:round/>
              </a:ln>
              <a:effectLst/>
            </c:spPr>
          </c:marker>
          <c:xVal>
            <c:numRef>
              <c:f>'Power&amp;PPF&amp;Typolo Graph'!$D$8</c:f>
              <c:numCache>
                <c:formatCode>General</c:formatCode>
                <c:ptCount val="1"/>
                <c:pt idx="0">
                  <c:v>111.15</c:v>
                </c:pt>
              </c:numCache>
            </c:numRef>
          </c:xVal>
          <c:yVal>
            <c:numRef>
              <c:f>'Power&amp;PPF&amp;Typolo Graph'!$E$8</c:f>
              <c:numCache>
                <c:formatCode>General</c:formatCode>
                <c:ptCount val="1"/>
                <c:pt idx="0">
                  <c:v>270.08</c:v>
                </c:pt>
              </c:numCache>
            </c:numRef>
          </c:yVal>
          <c:smooth val="0"/>
          <c:extLst>
            <c:ext xmlns:c16="http://schemas.microsoft.com/office/drawing/2014/chart" uri="{C3380CC4-5D6E-409C-BE32-E72D297353CC}">
              <c16:uniqueId val="{00000006-BA3E-417D-9708-BC51C6E4EDC9}"/>
            </c:ext>
          </c:extLst>
        </c:ser>
        <c:ser>
          <c:idx val="7"/>
          <c:order val="7"/>
          <c:tx>
            <c:strRef>
              <c:f>'Power&amp;PPF&amp;Typolo Graph'!$C$9</c:f>
              <c:strCache>
                <c:ptCount val="1"/>
                <c:pt idx="0">
                  <c:v>Linear fixtures</c:v>
                </c:pt>
              </c:strCache>
            </c:strRef>
          </c:tx>
          <c:spPr>
            <a:ln w="25400" cap="rnd">
              <a:noFill/>
              <a:round/>
            </a:ln>
            <a:effectLst/>
          </c:spPr>
          <c:marker>
            <c:symbol val="dash"/>
            <c:size val="9"/>
            <c:spPr>
              <a:solidFill>
                <a:schemeClr val="accent4">
                  <a:lumMod val="50000"/>
                </a:schemeClr>
              </a:solidFill>
              <a:ln w="15875">
                <a:solidFill>
                  <a:schemeClr val="accent2">
                    <a:lumMod val="50000"/>
                  </a:schemeClr>
                </a:solidFill>
                <a:round/>
              </a:ln>
              <a:effectLst/>
            </c:spPr>
          </c:marker>
          <c:xVal>
            <c:numRef>
              <c:f>'Power&amp;PPF&amp;Typolo Graph'!$D$9</c:f>
              <c:numCache>
                <c:formatCode>General</c:formatCode>
                <c:ptCount val="1"/>
                <c:pt idx="0">
                  <c:v>231.51</c:v>
                </c:pt>
              </c:numCache>
            </c:numRef>
          </c:xVal>
          <c:yVal>
            <c:numRef>
              <c:f>'Power&amp;PPF&amp;Typolo Graph'!$E$9</c:f>
              <c:numCache>
                <c:formatCode>General</c:formatCode>
                <c:ptCount val="1"/>
                <c:pt idx="0">
                  <c:v>588.89</c:v>
                </c:pt>
              </c:numCache>
            </c:numRef>
          </c:yVal>
          <c:smooth val="0"/>
          <c:extLst>
            <c:ext xmlns:c16="http://schemas.microsoft.com/office/drawing/2014/chart" uri="{C3380CC4-5D6E-409C-BE32-E72D297353CC}">
              <c16:uniqueId val="{00000007-BA3E-417D-9708-BC51C6E4EDC9}"/>
            </c:ext>
          </c:extLst>
        </c:ser>
        <c:ser>
          <c:idx val="8"/>
          <c:order val="8"/>
          <c:tx>
            <c:strRef>
              <c:f>'Power&amp;PPF&amp;Typolo Graph'!$C$10</c:f>
              <c:strCache>
                <c:ptCount val="1"/>
                <c:pt idx="0">
                  <c:v>Multi-linear module</c:v>
                </c:pt>
              </c:strCache>
            </c:strRef>
          </c:tx>
          <c:spPr>
            <a:ln w="25400" cap="rnd">
              <a:noFill/>
              <a:round/>
            </a:ln>
            <a:effectLst/>
          </c:spPr>
          <c:marker>
            <c:symbol val="star"/>
            <c:size val="9"/>
            <c:spPr>
              <a:noFill/>
              <a:ln w="15875">
                <a:solidFill>
                  <a:schemeClr val="accent6"/>
                </a:solidFill>
                <a:round/>
              </a:ln>
              <a:effectLst/>
            </c:spPr>
          </c:marker>
          <c:xVal>
            <c:numRef>
              <c:f>'Power&amp;PPF&amp;Typolo Graph'!$D$10</c:f>
              <c:numCache>
                <c:formatCode>General</c:formatCode>
                <c:ptCount val="1"/>
                <c:pt idx="0">
                  <c:v>457.37</c:v>
                </c:pt>
              </c:numCache>
            </c:numRef>
          </c:xVal>
          <c:yVal>
            <c:numRef>
              <c:f>'Power&amp;PPF&amp;Typolo Graph'!$E$10</c:f>
              <c:numCache>
                <c:formatCode>General</c:formatCode>
                <c:ptCount val="1"/>
                <c:pt idx="0">
                  <c:v>1103.25</c:v>
                </c:pt>
              </c:numCache>
            </c:numRef>
          </c:yVal>
          <c:smooth val="0"/>
          <c:extLst>
            <c:ext xmlns:c16="http://schemas.microsoft.com/office/drawing/2014/chart" uri="{C3380CC4-5D6E-409C-BE32-E72D297353CC}">
              <c16:uniqueId val="{00000008-BA3E-417D-9708-BC51C6E4EDC9}"/>
            </c:ext>
          </c:extLst>
        </c:ser>
        <c:ser>
          <c:idx val="9"/>
          <c:order val="9"/>
          <c:tx>
            <c:strRef>
              <c:f>'Power&amp;PPF&amp;Typolo Graph'!$C$11</c:f>
              <c:strCache>
                <c:ptCount val="1"/>
                <c:pt idx="0">
                  <c:v>Spider-style module</c:v>
                </c:pt>
              </c:strCache>
            </c:strRef>
          </c:tx>
          <c:spPr>
            <a:ln w="25400" cap="rnd">
              <a:noFill/>
              <a:round/>
            </a:ln>
            <a:effectLst/>
          </c:spPr>
          <c:marker>
            <c:symbol val="diamond"/>
            <c:size val="8"/>
            <c:spPr>
              <a:solidFill>
                <a:schemeClr val="bg1">
                  <a:lumMod val="75000"/>
                </a:schemeClr>
              </a:solidFill>
              <a:ln w="15875">
                <a:solidFill>
                  <a:schemeClr val="accent4">
                    <a:lumMod val="60000"/>
                  </a:schemeClr>
                </a:solidFill>
                <a:round/>
              </a:ln>
              <a:effectLst/>
            </c:spPr>
          </c:marker>
          <c:dPt>
            <c:idx val="0"/>
            <c:marker>
              <c:symbol val="diamond"/>
              <c:size val="9"/>
              <c:spPr>
                <a:solidFill>
                  <a:schemeClr val="bg1">
                    <a:lumMod val="75000"/>
                  </a:schemeClr>
                </a:solidFill>
                <a:ln w="15875">
                  <a:solidFill>
                    <a:schemeClr val="accent4">
                      <a:lumMod val="60000"/>
                    </a:schemeClr>
                  </a:solidFill>
                  <a:round/>
                </a:ln>
                <a:effectLst/>
              </c:spPr>
            </c:marker>
            <c:bubble3D val="0"/>
            <c:extLst>
              <c:ext xmlns:c16="http://schemas.microsoft.com/office/drawing/2014/chart" uri="{C3380CC4-5D6E-409C-BE32-E72D297353CC}">
                <c16:uniqueId val="{00000003-5B00-4DE1-AE5E-0F40DA593374}"/>
              </c:ext>
            </c:extLst>
          </c:dPt>
          <c:xVal>
            <c:numRef>
              <c:f>'Power&amp;PPF&amp;Typolo Graph'!$D$11</c:f>
              <c:numCache>
                <c:formatCode>General</c:formatCode>
                <c:ptCount val="1"/>
                <c:pt idx="0">
                  <c:v>571.37</c:v>
                </c:pt>
              </c:numCache>
            </c:numRef>
          </c:xVal>
          <c:yVal>
            <c:numRef>
              <c:f>'Power&amp;PPF&amp;Typolo Graph'!$E$11</c:f>
              <c:numCache>
                <c:formatCode>General</c:formatCode>
                <c:ptCount val="1"/>
                <c:pt idx="0">
                  <c:v>1367.93</c:v>
                </c:pt>
              </c:numCache>
            </c:numRef>
          </c:yVal>
          <c:smooth val="0"/>
          <c:extLst>
            <c:ext xmlns:c16="http://schemas.microsoft.com/office/drawing/2014/chart" uri="{C3380CC4-5D6E-409C-BE32-E72D297353CC}">
              <c16:uniqueId val="{00000009-BA3E-417D-9708-BC51C6E4EDC9}"/>
            </c:ext>
          </c:extLst>
        </c:ser>
        <c:ser>
          <c:idx val="10"/>
          <c:order val="10"/>
          <c:tx>
            <c:strRef>
              <c:f>'Power&amp;PPF&amp;Typolo Graph'!$C$12</c:f>
              <c:strCache>
                <c:ptCount val="1"/>
                <c:pt idx="0">
                  <c:v>Modular-shaped panel</c:v>
                </c:pt>
              </c:strCache>
            </c:strRef>
          </c:tx>
          <c:spPr>
            <a:ln w="25400" cap="rnd">
              <a:noFill/>
              <a:round/>
            </a:ln>
            <a:effectLst/>
          </c:spPr>
          <c:marker>
            <c:symbol val="square"/>
            <c:size val="8"/>
            <c:spPr>
              <a:solidFill>
                <a:schemeClr val="accent6">
                  <a:lumMod val="60000"/>
                  <a:lumOff val="40000"/>
                </a:schemeClr>
              </a:solidFill>
              <a:ln w="15875">
                <a:solidFill>
                  <a:schemeClr val="tx1"/>
                </a:solidFill>
                <a:round/>
              </a:ln>
              <a:effectLst/>
            </c:spPr>
          </c:marker>
          <c:xVal>
            <c:numRef>
              <c:f>'Power&amp;PPF&amp;Typolo Graph'!$D$12</c:f>
              <c:numCache>
                <c:formatCode>General</c:formatCode>
                <c:ptCount val="1"/>
                <c:pt idx="0">
                  <c:v>366.39</c:v>
                </c:pt>
              </c:numCache>
            </c:numRef>
          </c:xVal>
          <c:yVal>
            <c:numRef>
              <c:f>'Power&amp;PPF&amp;Typolo Graph'!$E$12</c:f>
              <c:numCache>
                <c:formatCode>General</c:formatCode>
                <c:ptCount val="1"/>
                <c:pt idx="0">
                  <c:v>667.26</c:v>
                </c:pt>
              </c:numCache>
            </c:numRef>
          </c:yVal>
          <c:smooth val="0"/>
          <c:extLst>
            <c:ext xmlns:c16="http://schemas.microsoft.com/office/drawing/2014/chart" uri="{C3380CC4-5D6E-409C-BE32-E72D297353CC}">
              <c16:uniqueId val="{0000000B-BA3E-417D-9708-BC51C6E4EDC9}"/>
            </c:ext>
          </c:extLst>
        </c:ser>
        <c:ser>
          <c:idx val="11"/>
          <c:order val="11"/>
          <c:tx>
            <c:strRef>
              <c:f>'Power&amp;PPF&amp;Typolo Graph'!$C$13</c:f>
              <c:strCache>
                <c:ptCount val="1"/>
                <c:pt idx="0">
                  <c:v>2-linear module </c:v>
                </c:pt>
              </c:strCache>
            </c:strRef>
          </c:tx>
          <c:spPr>
            <a:ln w="25400" cap="rnd">
              <a:noFill/>
              <a:round/>
            </a:ln>
            <a:effectLst/>
          </c:spPr>
          <c:marker>
            <c:symbol val="triangle"/>
            <c:size val="8"/>
            <c:spPr>
              <a:solidFill>
                <a:srgbClr val="00B0F0"/>
              </a:solidFill>
              <a:ln w="15875">
                <a:solidFill>
                  <a:schemeClr val="tx1"/>
                </a:solidFill>
                <a:round/>
              </a:ln>
              <a:effectLst/>
            </c:spPr>
          </c:marker>
          <c:xVal>
            <c:numRef>
              <c:f>'Power&amp;PPF&amp;Typolo Graph'!$D$13</c:f>
              <c:numCache>
                <c:formatCode>General</c:formatCode>
                <c:ptCount val="1"/>
                <c:pt idx="0">
                  <c:v>465.57</c:v>
                </c:pt>
              </c:numCache>
            </c:numRef>
          </c:xVal>
          <c:yVal>
            <c:numRef>
              <c:f>'Power&amp;PPF&amp;Typolo Graph'!$E$13</c:f>
              <c:numCache>
                <c:formatCode>General</c:formatCode>
                <c:ptCount val="1"/>
                <c:pt idx="0">
                  <c:v>1113.1400000000001</c:v>
                </c:pt>
              </c:numCache>
            </c:numRef>
          </c:yVal>
          <c:smooth val="0"/>
          <c:extLst>
            <c:ext xmlns:c16="http://schemas.microsoft.com/office/drawing/2014/chart" uri="{C3380CC4-5D6E-409C-BE32-E72D297353CC}">
              <c16:uniqueId val="{0000000D-BA3E-417D-9708-BC51C6E4EDC9}"/>
            </c:ext>
          </c:extLst>
        </c:ser>
        <c:ser>
          <c:idx val="12"/>
          <c:order val="12"/>
          <c:tx>
            <c:strRef>
              <c:f>'Power&amp;PPF&amp;Typolo Graph'!$C$14</c:f>
              <c:strCache>
                <c:ptCount val="1"/>
                <c:pt idx="0">
                  <c:v>Traditional panel</c:v>
                </c:pt>
              </c:strCache>
            </c:strRef>
          </c:tx>
          <c:spPr>
            <a:ln w="25400" cap="rnd">
              <a:noFill/>
              <a:round/>
            </a:ln>
            <a:effectLst/>
          </c:spPr>
          <c:marker>
            <c:symbol val="x"/>
            <c:size val="10"/>
            <c:spPr>
              <a:noFill/>
              <a:ln w="22225">
                <a:solidFill>
                  <a:srgbClr val="7030A0"/>
                </a:solidFill>
                <a:round/>
              </a:ln>
              <a:effectLst/>
            </c:spPr>
          </c:marker>
          <c:xVal>
            <c:numRef>
              <c:f>'Power&amp;PPF&amp;Typolo Graph'!$D$14</c:f>
              <c:numCache>
                <c:formatCode>General</c:formatCode>
                <c:ptCount val="1"/>
                <c:pt idx="0">
                  <c:v>387.43</c:v>
                </c:pt>
              </c:numCache>
            </c:numRef>
          </c:xVal>
          <c:yVal>
            <c:numRef>
              <c:f>'Power&amp;PPF&amp;Typolo Graph'!$E$14</c:f>
              <c:numCache>
                <c:formatCode>General</c:formatCode>
                <c:ptCount val="1"/>
                <c:pt idx="0">
                  <c:v>826.58</c:v>
                </c:pt>
              </c:numCache>
            </c:numRef>
          </c:yVal>
          <c:smooth val="0"/>
          <c:extLst>
            <c:ext xmlns:c16="http://schemas.microsoft.com/office/drawing/2014/chart" uri="{C3380CC4-5D6E-409C-BE32-E72D297353CC}">
              <c16:uniqueId val="{0000000E-BA3E-417D-9708-BC51C6E4EDC9}"/>
            </c:ext>
          </c:extLst>
        </c:ser>
        <c:ser>
          <c:idx val="13"/>
          <c:order val="13"/>
          <c:tx>
            <c:strRef>
              <c:f>'Power&amp;PPF&amp;Typolo Graph'!$C$15</c:f>
              <c:strCache>
                <c:ptCount val="1"/>
                <c:pt idx="0">
                  <c:v>COB panel </c:v>
                </c:pt>
              </c:strCache>
            </c:strRef>
          </c:tx>
          <c:spPr>
            <a:ln w="25400" cap="rnd">
              <a:noFill/>
              <a:round/>
            </a:ln>
            <a:effectLst/>
          </c:spPr>
          <c:marker>
            <c:symbol val="star"/>
            <c:size val="9"/>
            <c:spPr>
              <a:noFill/>
              <a:ln w="15875">
                <a:solidFill>
                  <a:srgbClr val="CB059C"/>
                </a:solidFill>
                <a:round/>
              </a:ln>
              <a:effectLst/>
            </c:spPr>
          </c:marker>
          <c:xVal>
            <c:numRef>
              <c:f>'Power&amp;PPF&amp;Typolo Graph'!$D$15</c:f>
              <c:numCache>
                <c:formatCode>General</c:formatCode>
                <c:ptCount val="1"/>
                <c:pt idx="0">
                  <c:v>521.22</c:v>
                </c:pt>
              </c:numCache>
            </c:numRef>
          </c:xVal>
          <c:yVal>
            <c:numRef>
              <c:f>'Power&amp;PPF&amp;Typolo Graph'!$E$15</c:f>
              <c:numCache>
                <c:formatCode>General</c:formatCode>
                <c:ptCount val="1"/>
                <c:pt idx="0">
                  <c:v>1200.6300000000001</c:v>
                </c:pt>
              </c:numCache>
            </c:numRef>
          </c:yVal>
          <c:smooth val="0"/>
          <c:extLst>
            <c:ext xmlns:c16="http://schemas.microsoft.com/office/drawing/2014/chart" uri="{C3380CC4-5D6E-409C-BE32-E72D297353CC}">
              <c16:uniqueId val="{0000000F-BA3E-417D-9708-BC51C6E4EDC9}"/>
            </c:ext>
          </c:extLst>
        </c:ser>
        <c:ser>
          <c:idx val="14"/>
          <c:order val="14"/>
          <c:tx>
            <c:strRef>
              <c:f>'Power&amp;PPF&amp;Typolo Graph'!$C$16</c:f>
              <c:strCache>
                <c:ptCount val="1"/>
                <c:pt idx="0">
                  <c:v>Quantum board-panel</c:v>
                </c:pt>
              </c:strCache>
            </c:strRef>
          </c:tx>
          <c:spPr>
            <a:ln w="25400" cap="rnd">
              <a:noFill/>
              <a:round/>
            </a:ln>
            <a:effectLst/>
          </c:spPr>
          <c:marker>
            <c:symbol val="circle"/>
            <c:size val="8"/>
            <c:spPr>
              <a:solidFill>
                <a:schemeClr val="accent4">
                  <a:lumMod val="40000"/>
                  <a:lumOff val="60000"/>
                </a:schemeClr>
              </a:solidFill>
              <a:ln w="15875">
                <a:solidFill>
                  <a:schemeClr val="bg1">
                    <a:lumMod val="50000"/>
                  </a:schemeClr>
                </a:solidFill>
                <a:round/>
              </a:ln>
              <a:effectLst/>
            </c:spPr>
          </c:marker>
          <c:xVal>
            <c:numRef>
              <c:f>'Power&amp;PPF&amp;Typolo Graph'!$D$16</c:f>
              <c:numCache>
                <c:formatCode>General</c:formatCode>
                <c:ptCount val="1"/>
                <c:pt idx="0">
                  <c:v>296.70999999999998</c:v>
                </c:pt>
              </c:numCache>
            </c:numRef>
          </c:xVal>
          <c:yVal>
            <c:numRef>
              <c:f>'Power&amp;PPF&amp;Typolo Graph'!$E$16</c:f>
              <c:numCache>
                <c:formatCode>General</c:formatCode>
                <c:ptCount val="1"/>
                <c:pt idx="0">
                  <c:v>892.39</c:v>
                </c:pt>
              </c:numCache>
            </c:numRef>
          </c:yVal>
          <c:smooth val="0"/>
          <c:extLst>
            <c:ext xmlns:c16="http://schemas.microsoft.com/office/drawing/2014/chart" uri="{C3380CC4-5D6E-409C-BE32-E72D297353CC}">
              <c16:uniqueId val="{00000010-BA3E-417D-9708-BC51C6E4EDC9}"/>
            </c:ext>
          </c:extLst>
        </c:ser>
        <c:ser>
          <c:idx val="15"/>
          <c:order val="15"/>
          <c:tx>
            <c:strRef>
              <c:f>'Power&amp;PPF&amp;Typolo Graph'!$C$1</c:f>
              <c:strCache>
                <c:ptCount val="1"/>
                <c:pt idx="0">
                  <c:v>LED GROW LAMPS</c:v>
                </c:pt>
              </c:strCache>
              <c:extLst xmlns:c15="http://schemas.microsoft.com/office/drawing/2012/chart"/>
            </c:strRef>
          </c:tx>
          <c:spPr>
            <a:ln w="25400" cap="rnd">
              <a:noFill/>
              <a:round/>
            </a:ln>
            <a:effectLst/>
          </c:spPr>
          <c:marker>
            <c:symbol val="none"/>
          </c:marker>
          <c:dPt>
            <c:idx val="0"/>
            <c:marker>
              <c:symbol val="none"/>
            </c:marker>
            <c:bubble3D val="0"/>
            <c:spPr>
              <a:ln w="25400" cap="rnd">
                <a:solidFill>
                  <a:schemeClr val="accent6"/>
                </a:solidFill>
                <a:round/>
              </a:ln>
              <a:effectLst/>
            </c:spPr>
            <c:extLst>
              <c:ext xmlns:c16="http://schemas.microsoft.com/office/drawing/2014/chart" uri="{C3380CC4-5D6E-409C-BE32-E72D297353CC}">
                <c16:uniqueId val="{00000002-5B00-4DE1-AE5E-0F40DA593374}"/>
              </c:ext>
            </c:extLst>
          </c:dPt>
          <c:trendline>
            <c:spPr>
              <a:ln w="12700" cap="rnd">
                <a:solidFill>
                  <a:schemeClr val="accent4"/>
                </a:solidFill>
              </a:ln>
              <a:effectLst/>
            </c:spPr>
            <c:trendlineType val="linear"/>
            <c:dispRSqr val="1"/>
            <c:dispEq val="0"/>
            <c:trendlineLbl>
              <c:layout>
                <c:manualLayout>
                  <c:x val="4.7317397300844478E-2"/>
                  <c:y val="7.0087520579186005E-2"/>
                </c:manualLayout>
              </c:layout>
              <c:numFmt formatCode="General" sourceLinked="0"/>
              <c:spPr>
                <a:noFill/>
                <a:ln>
                  <a:noFill/>
                </a:ln>
                <a:effectLst/>
              </c:spPr>
              <c:txPr>
                <a:bodyPr rot="0" spcFirstLastPara="1" vertOverflow="ellipsis" vert="horz" wrap="square" anchor="ctr" anchorCtr="1"/>
                <a:lstStyle/>
                <a:p>
                  <a:pPr>
                    <a:defRPr sz="1050" b="1" i="0" u="none" strike="noStrike" kern="1200" baseline="0">
                      <a:solidFill>
                        <a:schemeClr val="dk1">
                          <a:lumMod val="65000"/>
                          <a:lumOff val="35000"/>
                        </a:schemeClr>
                      </a:solidFill>
                      <a:latin typeface="+mn-lt"/>
                      <a:ea typeface="+mn-ea"/>
                      <a:cs typeface="+mn-cs"/>
                    </a:defRPr>
                  </a:pPr>
                  <a:endParaRPr lang="it-IT"/>
                </a:p>
              </c:txPr>
            </c:trendlineLbl>
          </c:trendline>
          <c:xVal>
            <c:numRef>
              <c:f>'Power&amp;PPF&amp;Typolo Graph'!$D$2:$D$19</c:f>
              <c:numCache>
                <c:formatCode>General</c:formatCode>
                <c:ptCount val="18"/>
                <c:pt idx="0">
                  <c:v>14.28</c:v>
                </c:pt>
                <c:pt idx="1">
                  <c:v>145</c:v>
                </c:pt>
                <c:pt idx="2">
                  <c:v>193.46</c:v>
                </c:pt>
                <c:pt idx="3">
                  <c:v>480</c:v>
                </c:pt>
                <c:pt idx="4">
                  <c:v>65.930000000000007</c:v>
                </c:pt>
                <c:pt idx="5">
                  <c:v>239.79</c:v>
                </c:pt>
                <c:pt idx="6">
                  <c:v>111.15</c:v>
                </c:pt>
                <c:pt idx="7">
                  <c:v>231.51</c:v>
                </c:pt>
                <c:pt idx="8">
                  <c:v>457.37</c:v>
                </c:pt>
                <c:pt idx="9">
                  <c:v>571.37</c:v>
                </c:pt>
                <c:pt idx="10">
                  <c:v>366.39</c:v>
                </c:pt>
                <c:pt idx="11">
                  <c:v>465.57</c:v>
                </c:pt>
                <c:pt idx="12">
                  <c:v>387.43</c:v>
                </c:pt>
                <c:pt idx="13">
                  <c:v>521.22</c:v>
                </c:pt>
                <c:pt idx="14">
                  <c:v>296.70999999999998</c:v>
                </c:pt>
                <c:pt idx="15">
                  <c:v>348.88775510204101</c:v>
                </c:pt>
                <c:pt idx="16">
                  <c:v>33.82</c:v>
                </c:pt>
                <c:pt idx="17">
                  <c:v>390</c:v>
                </c:pt>
              </c:numCache>
              <c:extLst xmlns:c15="http://schemas.microsoft.com/office/drawing/2012/chart"/>
            </c:numRef>
          </c:xVal>
          <c:yVal>
            <c:numRef>
              <c:f>'Power&amp;PPF&amp;Typolo Graph'!$E$2:$E$19</c:f>
              <c:numCache>
                <c:formatCode>General</c:formatCode>
                <c:ptCount val="18"/>
                <c:pt idx="0">
                  <c:v>20.97</c:v>
                </c:pt>
                <c:pt idx="1">
                  <c:v>476.53</c:v>
                </c:pt>
                <c:pt idx="2">
                  <c:v>407.25</c:v>
                </c:pt>
                <c:pt idx="3">
                  <c:v>1031.67</c:v>
                </c:pt>
                <c:pt idx="4">
                  <c:v>165.84</c:v>
                </c:pt>
                <c:pt idx="5">
                  <c:v>649.88</c:v>
                </c:pt>
                <c:pt idx="6">
                  <c:v>270.08</c:v>
                </c:pt>
                <c:pt idx="7">
                  <c:v>588.89</c:v>
                </c:pt>
                <c:pt idx="8">
                  <c:v>1103.25</c:v>
                </c:pt>
                <c:pt idx="9">
                  <c:v>1367.93</c:v>
                </c:pt>
                <c:pt idx="10">
                  <c:v>667.26</c:v>
                </c:pt>
                <c:pt idx="11">
                  <c:v>1113.1400000000001</c:v>
                </c:pt>
                <c:pt idx="12">
                  <c:v>826.58</c:v>
                </c:pt>
                <c:pt idx="13">
                  <c:v>1200.6300000000001</c:v>
                </c:pt>
                <c:pt idx="14">
                  <c:v>892.39</c:v>
                </c:pt>
                <c:pt idx="15">
                  <c:v>903.52542372881351</c:v>
                </c:pt>
                <c:pt idx="16">
                  <c:v>78.17</c:v>
                </c:pt>
                <c:pt idx="17">
                  <c:v>817.5</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11-BA3E-417D-9708-BC51C6E4EDC9}"/>
            </c:ext>
          </c:extLst>
        </c:ser>
        <c:ser>
          <c:idx val="16"/>
          <c:order val="16"/>
          <c:tx>
            <c:strRef>
              <c:f>'Power&amp;PPF&amp;Typolo Graph'!$C$19</c:f>
              <c:strCache>
                <c:ptCount val="1"/>
                <c:pt idx="0">
                  <c:v>Growfilm</c:v>
                </c:pt>
              </c:strCache>
            </c:strRef>
          </c:tx>
          <c:spPr>
            <a:ln w="25400" cap="rnd">
              <a:noFill/>
              <a:round/>
            </a:ln>
            <a:effectLst/>
          </c:spPr>
          <c:marker>
            <c:symbol val="dash"/>
            <c:size val="9"/>
            <c:spPr>
              <a:solidFill>
                <a:srgbClr val="FF0000"/>
              </a:solidFill>
              <a:ln w="19050">
                <a:solidFill>
                  <a:srgbClr val="FF0000"/>
                </a:solidFill>
                <a:round/>
              </a:ln>
              <a:effectLst/>
            </c:spPr>
          </c:marker>
          <c:xVal>
            <c:numRef>
              <c:f>'Power&amp;PPF&amp;Typolo Graph'!$D$19</c:f>
              <c:numCache>
                <c:formatCode>General</c:formatCode>
                <c:ptCount val="1"/>
                <c:pt idx="0">
                  <c:v>390</c:v>
                </c:pt>
              </c:numCache>
            </c:numRef>
          </c:xVal>
          <c:yVal>
            <c:numRef>
              <c:f>'Power&amp;PPF&amp;Typolo Graph'!$E$19</c:f>
              <c:numCache>
                <c:formatCode>General</c:formatCode>
                <c:ptCount val="1"/>
                <c:pt idx="0">
                  <c:v>817.5</c:v>
                </c:pt>
              </c:numCache>
            </c:numRef>
          </c:yVal>
          <c:smooth val="0"/>
          <c:extLst>
            <c:ext xmlns:c16="http://schemas.microsoft.com/office/drawing/2014/chart" uri="{C3380CC4-5D6E-409C-BE32-E72D297353CC}">
              <c16:uniqueId val="{00000001-3E61-40C8-8D1C-24C0E976B109}"/>
            </c:ext>
          </c:extLst>
        </c:ser>
        <c:ser>
          <c:idx val="17"/>
          <c:order val="17"/>
          <c:tx>
            <c:strRef>
              <c:f>'Power&amp;PPF&amp;Typolo Graph'!$C$17</c:f>
              <c:strCache>
                <c:ptCount val="1"/>
                <c:pt idx="0">
                  <c:v>Fixture designs</c:v>
                </c:pt>
              </c:strCache>
            </c:strRef>
          </c:tx>
          <c:spPr>
            <a:ln w="25400" cap="rnd">
              <a:noFill/>
              <a:round/>
            </a:ln>
            <a:effectLst/>
          </c:spPr>
          <c:marker>
            <c:symbol val="dash"/>
            <c:size val="8"/>
            <c:spPr>
              <a:solidFill>
                <a:schemeClr val="lt1"/>
              </a:solidFill>
              <a:ln w="15875">
                <a:solidFill>
                  <a:schemeClr val="accent6">
                    <a:lumMod val="80000"/>
                    <a:lumOff val="20000"/>
                  </a:schemeClr>
                </a:solidFill>
                <a:round/>
              </a:ln>
              <a:effectLst/>
            </c:spPr>
          </c:marker>
          <c:xVal>
            <c:numRef>
              <c:f>'Power&amp;PPF&amp;Typolo Graph'!$D$17</c:f>
              <c:numCache>
                <c:formatCode>General</c:formatCode>
                <c:ptCount val="1"/>
                <c:pt idx="0">
                  <c:v>348.88775510204101</c:v>
                </c:pt>
              </c:numCache>
            </c:numRef>
          </c:xVal>
          <c:yVal>
            <c:numRef>
              <c:f>'Power&amp;PPF&amp;Typolo Graph'!$E$17</c:f>
              <c:numCache>
                <c:formatCode>General</c:formatCode>
                <c:ptCount val="1"/>
                <c:pt idx="0">
                  <c:v>903.52542372881351</c:v>
                </c:pt>
              </c:numCache>
            </c:numRef>
          </c:yVal>
          <c:smooth val="0"/>
          <c:extLst>
            <c:ext xmlns:c16="http://schemas.microsoft.com/office/drawing/2014/chart" uri="{C3380CC4-5D6E-409C-BE32-E72D297353CC}">
              <c16:uniqueId val="{00000002-3E61-40C8-8D1C-24C0E976B109}"/>
            </c:ext>
          </c:extLst>
        </c:ser>
        <c:ser>
          <c:idx val="18"/>
          <c:order val="18"/>
          <c:tx>
            <c:strRef>
              <c:f>'Power&amp;PPF&amp;Typolo Graph'!$C$18</c:f>
              <c:strCache>
                <c:ptCount val="1"/>
                <c:pt idx="0">
                  <c:v>LED strip</c:v>
                </c:pt>
              </c:strCache>
            </c:strRef>
          </c:tx>
          <c:spPr>
            <a:ln w="25400" cap="rnd">
              <a:noFill/>
              <a:round/>
            </a:ln>
            <a:effectLst/>
          </c:spPr>
          <c:marker>
            <c:symbol val="square"/>
            <c:size val="8"/>
            <c:spPr>
              <a:solidFill>
                <a:schemeClr val="bg2">
                  <a:lumMod val="90000"/>
                </a:schemeClr>
              </a:solidFill>
              <a:ln w="15875">
                <a:solidFill>
                  <a:srgbClr val="002060"/>
                </a:solidFill>
                <a:round/>
              </a:ln>
              <a:effectLst/>
            </c:spPr>
          </c:marker>
          <c:xVal>
            <c:numRef>
              <c:f>'Power&amp;PPF&amp;Typolo Graph'!$D$18</c:f>
              <c:numCache>
                <c:formatCode>General</c:formatCode>
                <c:ptCount val="1"/>
                <c:pt idx="0">
                  <c:v>33.82</c:v>
                </c:pt>
              </c:numCache>
            </c:numRef>
          </c:xVal>
          <c:yVal>
            <c:numRef>
              <c:f>'Power&amp;PPF&amp;Typolo Graph'!$E$18</c:f>
              <c:numCache>
                <c:formatCode>General</c:formatCode>
                <c:ptCount val="1"/>
                <c:pt idx="0">
                  <c:v>78.17</c:v>
                </c:pt>
              </c:numCache>
            </c:numRef>
          </c:yVal>
          <c:smooth val="0"/>
          <c:extLst>
            <c:ext xmlns:c16="http://schemas.microsoft.com/office/drawing/2014/chart" uri="{C3380CC4-5D6E-409C-BE32-E72D297353CC}">
              <c16:uniqueId val="{00000003-3E61-40C8-8D1C-24C0E976B109}"/>
            </c:ext>
          </c:extLst>
        </c:ser>
        <c:dLbls>
          <c:showLegendKey val="0"/>
          <c:showVal val="0"/>
          <c:showCatName val="0"/>
          <c:showSerName val="0"/>
          <c:showPercent val="0"/>
          <c:showBubbleSize val="0"/>
        </c:dLbls>
        <c:axId val="1728015647"/>
        <c:axId val="1927303263"/>
        <c:extLst/>
      </c:scatterChart>
      <c:valAx>
        <c:axId val="1728015647"/>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1100" b="1" i="0" u="none" strike="noStrike" kern="1200" baseline="0">
                    <a:solidFill>
                      <a:schemeClr val="dk1">
                        <a:lumMod val="65000"/>
                        <a:lumOff val="35000"/>
                      </a:schemeClr>
                    </a:solidFill>
                    <a:latin typeface="+mn-lt"/>
                    <a:ea typeface="+mn-ea"/>
                    <a:cs typeface="+mn-cs"/>
                  </a:defRPr>
                </a:pPr>
                <a:r>
                  <a:rPr lang="es-ES" sz="1100"/>
                  <a:t>Average Power consumption (W)</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dk1">
                      <a:lumMod val="65000"/>
                      <a:lumOff val="35000"/>
                    </a:schemeClr>
                  </a:solidFill>
                  <a:latin typeface="+mn-lt"/>
                  <a:ea typeface="+mn-ea"/>
                  <a:cs typeface="+mn-cs"/>
                </a:defRPr>
              </a:pPr>
              <a:endParaRPr lang="it-IT"/>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it-IT"/>
          </a:p>
        </c:txPr>
        <c:crossAx val="1927303263"/>
        <c:crosses val="autoZero"/>
        <c:crossBetween val="midCat"/>
      </c:valAx>
      <c:valAx>
        <c:axId val="1927303263"/>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dk1">
                        <a:lumMod val="65000"/>
                        <a:lumOff val="35000"/>
                      </a:schemeClr>
                    </a:solidFill>
                    <a:latin typeface="+mn-lt"/>
                    <a:ea typeface="+mn-ea"/>
                    <a:cs typeface="+mn-cs"/>
                  </a:defRPr>
                </a:pPr>
                <a:r>
                  <a:rPr lang="es-ES" sz="1100"/>
                  <a:t>Average</a:t>
                </a:r>
                <a:r>
                  <a:rPr lang="es-ES" sz="1100" baseline="0"/>
                  <a:t> PPF (µmol)</a:t>
                </a:r>
                <a:endParaRPr lang="es-ES" sz="1100"/>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dk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w="9525" cap="flat" cmpd="sng" algn="ctr">
            <a:solidFill>
              <a:schemeClr val="dk1">
                <a:lumMod val="15000"/>
                <a:lumOff val="85000"/>
                <a:alpha val="54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it-IT"/>
          </a:p>
        </c:txPr>
        <c:crossAx val="1728015647"/>
        <c:crosses val="autoZero"/>
        <c:crossBetween val="midCat"/>
      </c:valAx>
      <c:spPr>
        <a:pattFill prst="ltDnDiag">
          <a:fgClr>
            <a:schemeClr val="dk1">
              <a:lumMod val="15000"/>
              <a:lumOff val="85000"/>
            </a:schemeClr>
          </a:fgClr>
          <a:bgClr>
            <a:schemeClr val="lt1"/>
          </a:bgClr>
        </a:pattFill>
        <a:ln>
          <a:noFill/>
        </a:ln>
        <a:effectLst/>
      </c:spPr>
    </c:plotArea>
    <c:legend>
      <c:legendPos val="b"/>
      <c:legendEntry>
        <c:idx val="15"/>
        <c:delete val="1"/>
      </c:legendEntry>
      <c:legendEntry>
        <c:idx val="19"/>
        <c:delete val="1"/>
      </c:legendEntry>
      <c:layout>
        <c:manualLayout>
          <c:xMode val="edge"/>
          <c:yMode val="edge"/>
          <c:x val="1.4265008075268438E-2"/>
          <c:y val="0.72953302847836954"/>
          <c:w val="0.98393787713748448"/>
          <c:h val="0.257731225868004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725094653084953E-2"/>
          <c:y val="3.0455097697206567E-2"/>
          <c:w val="0.87877917474650713"/>
          <c:h val="0.59561472753587741"/>
        </c:manualLayout>
      </c:layout>
      <c:scatterChart>
        <c:scatterStyle val="lineMarker"/>
        <c:varyColors val="0"/>
        <c:ser>
          <c:idx val="0"/>
          <c:order val="0"/>
          <c:tx>
            <c:strRef>
              <c:f>'Power&amp;PPF&amp;Typolo Graph'!$C$2</c:f>
              <c:strCache>
                <c:ptCount val="1"/>
                <c:pt idx="0">
                  <c:v>LED bulb</c:v>
                </c:pt>
              </c:strCache>
            </c:strRef>
          </c:tx>
          <c:spPr>
            <a:ln w="25400" cap="rnd">
              <a:noFill/>
              <a:round/>
            </a:ln>
            <a:effectLst/>
          </c:spPr>
          <c:marker>
            <c:symbol val="diamond"/>
            <c:size val="6"/>
            <c:spPr>
              <a:solidFill>
                <a:schemeClr val="lt1"/>
              </a:solidFill>
              <a:ln w="15875">
                <a:solidFill>
                  <a:schemeClr val="accent1"/>
                </a:solidFill>
                <a:round/>
              </a:ln>
              <a:effectLst/>
            </c:spPr>
          </c:marker>
          <c:xVal>
            <c:numRef>
              <c:f>'Power&amp;PPF&amp;Typolo Graph'!$D$2</c:f>
              <c:numCache>
                <c:formatCode>General</c:formatCode>
                <c:ptCount val="1"/>
                <c:pt idx="0">
                  <c:v>14.28</c:v>
                </c:pt>
              </c:numCache>
            </c:numRef>
          </c:xVal>
          <c:yVal>
            <c:numRef>
              <c:f>'Power&amp;PPF&amp;Typolo Graph'!$E$2</c:f>
              <c:numCache>
                <c:formatCode>General</c:formatCode>
                <c:ptCount val="1"/>
                <c:pt idx="0">
                  <c:v>20.97</c:v>
                </c:pt>
              </c:numCache>
            </c:numRef>
          </c:yVal>
          <c:smooth val="0"/>
          <c:extLst>
            <c:ext xmlns:c16="http://schemas.microsoft.com/office/drawing/2014/chart" uri="{C3380CC4-5D6E-409C-BE32-E72D297353CC}">
              <c16:uniqueId val="{00000000-C8A3-4579-8EC1-B26C8CCA1176}"/>
            </c:ext>
          </c:extLst>
        </c:ser>
        <c:ser>
          <c:idx val="1"/>
          <c:order val="1"/>
          <c:tx>
            <c:strRef>
              <c:f>'Power&amp;PPF&amp;Typolo Graph'!$C$3</c:f>
              <c:strCache>
                <c:ptCount val="1"/>
                <c:pt idx="0">
                  <c:v>AutoCOB</c:v>
                </c:pt>
              </c:strCache>
            </c:strRef>
          </c:tx>
          <c:spPr>
            <a:ln w="25400" cap="rnd">
              <a:noFill/>
              <a:round/>
            </a:ln>
            <a:effectLst/>
          </c:spPr>
          <c:marker>
            <c:symbol val="square"/>
            <c:size val="6"/>
            <c:spPr>
              <a:solidFill>
                <a:schemeClr val="lt1"/>
              </a:solidFill>
              <a:ln w="15875">
                <a:solidFill>
                  <a:schemeClr val="accent2"/>
                </a:solidFill>
                <a:round/>
              </a:ln>
              <a:effectLst/>
            </c:spPr>
          </c:marker>
          <c:xVal>
            <c:numRef>
              <c:f>'Power&amp;PPF&amp;Typolo Graph'!$D$3</c:f>
              <c:numCache>
                <c:formatCode>General</c:formatCode>
                <c:ptCount val="1"/>
                <c:pt idx="0">
                  <c:v>145</c:v>
                </c:pt>
              </c:numCache>
            </c:numRef>
          </c:xVal>
          <c:yVal>
            <c:numRef>
              <c:f>'Power&amp;PPF&amp;Typolo Graph'!$E$3</c:f>
              <c:numCache>
                <c:formatCode>General</c:formatCode>
                <c:ptCount val="1"/>
                <c:pt idx="0">
                  <c:v>476.53</c:v>
                </c:pt>
              </c:numCache>
            </c:numRef>
          </c:yVal>
          <c:smooth val="0"/>
          <c:extLst>
            <c:ext xmlns:c16="http://schemas.microsoft.com/office/drawing/2014/chart" uri="{C3380CC4-5D6E-409C-BE32-E72D297353CC}">
              <c16:uniqueId val="{00000001-C8A3-4579-8EC1-B26C8CCA1176}"/>
            </c:ext>
          </c:extLst>
        </c:ser>
        <c:ser>
          <c:idx val="2"/>
          <c:order val="2"/>
          <c:tx>
            <c:strRef>
              <c:f>'Power&amp;PPF&amp;Typolo Graph'!$C$4</c:f>
              <c:strCache>
                <c:ptCount val="1"/>
                <c:pt idx="0">
                  <c:v>UFO</c:v>
                </c:pt>
              </c:strCache>
            </c:strRef>
          </c:tx>
          <c:spPr>
            <a:ln w="25400" cap="rnd">
              <a:noFill/>
              <a:round/>
            </a:ln>
            <a:effectLst/>
          </c:spPr>
          <c:marker>
            <c:symbol val="triangle"/>
            <c:size val="6"/>
            <c:spPr>
              <a:solidFill>
                <a:schemeClr val="lt1"/>
              </a:solidFill>
              <a:ln w="15875">
                <a:solidFill>
                  <a:schemeClr val="accent3"/>
                </a:solidFill>
                <a:round/>
              </a:ln>
              <a:effectLst/>
            </c:spPr>
          </c:marker>
          <c:xVal>
            <c:numRef>
              <c:f>'Power&amp;PPF&amp;Typolo Graph'!$D$4</c:f>
              <c:numCache>
                <c:formatCode>General</c:formatCode>
                <c:ptCount val="1"/>
                <c:pt idx="0">
                  <c:v>193.46</c:v>
                </c:pt>
              </c:numCache>
            </c:numRef>
          </c:xVal>
          <c:yVal>
            <c:numRef>
              <c:f>'Power&amp;PPF&amp;Typolo Graph'!$E$4</c:f>
              <c:numCache>
                <c:formatCode>General</c:formatCode>
                <c:ptCount val="1"/>
                <c:pt idx="0">
                  <c:v>407.25</c:v>
                </c:pt>
              </c:numCache>
            </c:numRef>
          </c:yVal>
          <c:smooth val="0"/>
          <c:extLst>
            <c:ext xmlns:c16="http://schemas.microsoft.com/office/drawing/2014/chart" uri="{C3380CC4-5D6E-409C-BE32-E72D297353CC}">
              <c16:uniqueId val="{00000002-C8A3-4579-8EC1-B26C8CCA1176}"/>
            </c:ext>
          </c:extLst>
        </c:ser>
        <c:ser>
          <c:idx val="3"/>
          <c:order val="3"/>
          <c:tx>
            <c:strRef>
              <c:f>'Power&amp;PPF&amp;Typolo Graph'!$C$5</c:f>
              <c:strCache>
                <c:ptCount val="1"/>
                <c:pt idx="0">
                  <c:v>Spotlight</c:v>
                </c:pt>
              </c:strCache>
              <c:extLst xmlns:c15="http://schemas.microsoft.com/office/drawing/2012/chart"/>
            </c:strRef>
          </c:tx>
          <c:spPr>
            <a:ln w="25400" cap="rnd">
              <a:noFill/>
              <a:round/>
            </a:ln>
            <a:effectLst/>
          </c:spPr>
          <c:marker>
            <c:symbol val="x"/>
            <c:size val="6"/>
            <c:spPr>
              <a:noFill/>
              <a:ln w="15875">
                <a:solidFill>
                  <a:schemeClr val="accent4"/>
                </a:solidFill>
                <a:round/>
              </a:ln>
              <a:effectLst/>
            </c:spPr>
          </c:marker>
          <c:xVal>
            <c:numRef>
              <c:f>'Power&amp;PPF&amp;Typolo Graph'!$D$5</c:f>
              <c:numCache>
                <c:formatCode>General</c:formatCode>
                <c:ptCount val="1"/>
                <c:pt idx="0">
                  <c:v>480</c:v>
                </c:pt>
              </c:numCache>
              <c:extLst xmlns:c15="http://schemas.microsoft.com/office/drawing/2012/chart"/>
            </c:numRef>
          </c:xVal>
          <c:yVal>
            <c:numRef>
              <c:f>'Power&amp;PPF&amp;Typolo Graph'!$E$5</c:f>
              <c:numCache>
                <c:formatCode>General</c:formatCode>
                <c:ptCount val="1"/>
                <c:pt idx="0">
                  <c:v>1031.67</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3-C8A3-4579-8EC1-B26C8CCA1176}"/>
            </c:ext>
          </c:extLst>
        </c:ser>
        <c:ser>
          <c:idx val="4"/>
          <c:order val="4"/>
          <c:tx>
            <c:strRef>
              <c:f>'Power&amp;PPF&amp;Typolo Graph'!$C$6</c:f>
              <c:strCache>
                <c:ptCount val="1"/>
                <c:pt idx="0">
                  <c:v>Linear bar</c:v>
                </c:pt>
              </c:strCache>
            </c:strRef>
          </c:tx>
          <c:spPr>
            <a:ln w="25400" cap="rnd">
              <a:noFill/>
              <a:round/>
            </a:ln>
            <a:effectLst/>
          </c:spPr>
          <c:marker>
            <c:symbol val="star"/>
            <c:size val="6"/>
            <c:spPr>
              <a:noFill/>
              <a:ln w="15875">
                <a:solidFill>
                  <a:schemeClr val="accent5"/>
                </a:solidFill>
                <a:round/>
              </a:ln>
              <a:effectLst/>
            </c:spPr>
          </c:marker>
          <c:xVal>
            <c:numRef>
              <c:f>'Power&amp;PPF&amp;Typolo Graph'!$D$6</c:f>
              <c:numCache>
                <c:formatCode>General</c:formatCode>
                <c:ptCount val="1"/>
                <c:pt idx="0">
                  <c:v>65.930000000000007</c:v>
                </c:pt>
              </c:numCache>
            </c:numRef>
          </c:xVal>
          <c:yVal>
            <c:numRef>
              <c:f>'Power&amp;PPF&amp;Typolo Graph'!$E$6</c:f>
              <c:numCache>
                <c:formatCode>General</c:formatCode>
                <c:ptCount val="1"/>
                <c:pt idx="0">
                  <c:v>165.84</c:v>
                </c:pt>
              </c:numCache>
            </c:numRef>
          </c:yVal>
          <c:smooth val="0"/>
          <c:extLst>
            <c:ext xmlns:c16="http://schemas.microsoft.com/office/drawing/2014/chart" uri="{C3380CC4-5D6E-409C-BE32-E72D297353CC}">
              <c16:uniqueId val="{00000004-C8A3-4579-8EC1-B26C8CCA1176}"/>
            </c:ext>
          </c:extLst>
        </c:ser>
        <c:ser>
          <c:idx val="5"/>
          <c:order val="5"/>
          <c:tx>
            <c:strRef>
              <c:f>'Power&amp;PPF&amp;Typolo Graph'!$C$7</c:f>
              <c:strCache>
                <c:ptCount val="1"/>
                <c:pt idx="0">
                  <c:v>Linear module</c:v>
                </c:pt>
              </c:strCache>
            </c:strRef>
          </c:tx>
          <c:spPr>
            <a:ln w="25400" cap="rnd">
              <a:noFill/>
              <a:round/>
            </a:ln>
            <a:effectLst/>
          </c:spPr>
          <c:marker>
            <c:symbol val="circle"/>
            <c:size val="6"/>
            <c:spPr>
              <a:solidFill>
                <a:schemeClr val="lt1"/>
              </a:solidFill>
              <a:ln w="15875">
                <a:solidFill>
                  <a:schemeClr val="accent6"/>
                </a:solidFill>
                <a:round/>
              </a:ln>
              <a:effectLst/>
            </c:spPr>
          </c:marker>
          <c:xVal>
            <c:numRef>
              <c:f>'Power&amp;PPF&amp;Typolo Graph'!$D$7</c:f>
              <c:numCache>
                <c:formatCode>General</c:formatCode>
                <c:ptCount val="1"/>
                <c:pt idx="0">
                  <c:v>239.79</c:v>
                </c:pt>
              </c:numCache>
            </c:numRef>
          </c:xVal>
          <c:yVal>
            <c:numRef>
              <c:f>'Power&amp;PPF&amp;Typolo Graph'!$E$7</c:f>
              <c:numCache>
                <c:formatCode>General</c:formatCode>
                <c:ptCount val="1"/>
                <c:pt idx="0">
                  <c:v>649.88</c:v>
                </c:pt>
              </c:numCache>
            </c:numRef>
          </c:yVal>
          <c:smooth val="0"/>
          <c:extLst>
            <c:ext xmlns:c16="http://schemas.microsoft.com/office/drawing/2014/chart" uri="{C3380CC4-5D6E-409C-BE32-E72D297353CC}">
              <c16:uniqueId val="{00000005-C8A3-4579-8EC1-B26C8CCA1176}"/>
            </c:ext>
          </c:extLst>
        </c:ser>
        <c:ser>
          <c:idx val="6"/>
          <c:order val="6"/>
          <c:tx>
            <c:strRef>
              <c:f>'Power&amp;PPF&amp;Typolo Graph'!$C$8</c:f>
              <c:strCache>
                <c:ptCount val="1"/>
                <c:pt idx="0">
                  <c:v>Interlighting</c:v>
                </c:pt>
              </c:strCache>
            </c:strRef>
          </c:tx>
          <c:spPr>
            <a:ln w="25400" cap="rnd">
              <a:noFill/>
              <a:round/>
            </a:ln>
            <a:effectLst/>
          </c:spPr>
          <c:marker>
            <c:symbol val="plus"/>
            <c:size val="6"/>
            <c:spPr>
              <a:noFill/>
              <a:ln w="15875">
                <a:solidFill>
                  <a:schemeClr val="accent1">
                    <a:lumMod val="60000"/>
                  </a:schemeClr>
                </a:solidFill>
                <a:round/>
              </a:ln>
              <a:effectLst/>
            </c:spPr>
          </c:marker>
          <c:xVal>
            <c:numRef>
              <c:f>'Power&amp;PPF&amp;Typolo Graph'!$D$8</c:f>
              <c:numCache>
                <c:formatCode>General</c:formatCode>
                <c:ptCount val="1"/>
                <c:pt idx="0">
                  <c:v>111.15</c:v>
                </c:pt>
              </c:numCache>
            </c:numRef>
          </c:xVal>
          <c:yVal>
            <c:numRef>
              <c:f>'Power&amp;PPF&amp;Typolo Graph'!$E$8</c:f>
              <c:numCache>
                <c:formatCode>General</c:formatCode>
                <c:ptCount val="1"/>
                <c:pt idx="0">
                  <c:v>270.08</c:v>
                </c:pt>
              </c:numCache>
            </c:numRef>
          </c:yVal>
          <c:smooth val="0"/>
          <c:extLst>
            <c:ext xmlns:c16="http://schemas.microsoft.com/office/drawing/2014/chart" uri="{C3380CC4-5D6E-409C-BE32-E72D297353CC}">
              <c16:uniqueId val="{00000006-C8A3-4579-8EC1-B26C8CCA1176}"/>
            </c:ext>
          </c:extLst>
        </c:ser>
        <c:ser>
          <c:idx val="7"/>
          <c:order val="7"/>
          <c:tx>
            <c:strRef>
              <c:f>'Power&amp;PPF&amp;Typolo Graph'!$C$9</c:f>
              <c:strCache>
                <c:ptCount val="1"/>
                <c:pt idx="0">
                  <c:v>Linear fixtures</c:v>
                </c:pt>
              </c:strCache>
            </c:strRef>
          </c:tx>
          <c:spPr>
            <a:ln w="25400" cap="rnd">
              <a:noFill/>
              <a:round/>
            </a:ln>
            <a:effectLst/>
          </c:spPr>
          <c:marker>
            <c:symbol val="dot"/>
            <c:size val="6"/>
            <c:spPr>
              <a:solidFill>
                <a:schemeClr val="lt1"/>
              </a:solidFill>
              <a:ln w="15875">
                <a:solidFill>
                  <a:schemeClr val="accent2">
                    <a:lumMod val="60000"/>
                  </a:schemeClr>
                </a:solidFill>
                <a:round/>
              </a:ln>
              <a:effectLst/>
            </c:spPr>
          </c:marker>
          <c:xVal>
            <c:numRef>
              <c:f>'Power&amp;PPF&amp;Typolo Graph'!$D$9</c:f>
              <c:numCache>
                <c:formatCode>General</c:formatCode>
                <c:ptCount val="1"/>
                <c:pt idx="0">
                  <c:v>231.51</c:v>
                </c:pt>
              </c:numCache>
            </c:numRef>
          </c:xVal>
          <c:yVal>
            <c:numRef>
              <c:f>'Power&amp;PPF&amp;Typolo Graph'!$E$9</c:f>
              <c:numCache>
                <c:formatCode>General</c:formatCode>
                <c:ptCount val="1"/>
                <c:pt idx="0">
                  <c:v>588.89</c:v>
                </c:pt>
              </c:numCache>
            </c:numRef>
          </c:yVal>
          <c:smooth val="0"/>
          <c:extLst>
            <c:ext xmlns:c16="http://schemas.microsoft.com/office/drawing/2014/chart" uri="{C3380CC4-5D6E-409C-BE32-E72D297353CC}">
              <c16:uniqueId val="{00000007-C8A3-4579-8EC1-B26C8CCA1176}"/>
            </c:ext>
          </c:extLst>
        </c:ser>
        <c:ser>
          <c:idx val="8"/>
          <c:order val="8"/>
          <c:tx>
            <c:strRef>
              <c:f>'Power&amp;PPF&amp;Typolo Graph'!$C$10</c:f>
              <c:strCache>
                <c:ptCount val="1"/>
                <c:pt idx="0">
                  <c:v>Multi-linear module</c:v>
                </c:pt>
              </c:strCache>
            </c:strRef>
          </c:tx>
          <c:spPr>
            <a:ln w="25400" cap="rnd">
              <a:noFill/>
              <a:round/>
            </a:ln>
            <a:effectLst/>
          </c:spPr>
          <c:marker>
            <c:symbol val="dash"/>
            <c:size val="6"/>
            <c:spPr>
              <a:solidFill>
                <a:schemeClr val="lt1"/>
              </a:solidFill>
              <a:ln w="15875">
                <a:solidFill>
                  <a:schemeClr val="accent3">
                    <a:lumMod val="60000"/>
                  </a:schemeClr>
                </a:solidFill>
                <a:round/>
              </a:ln>
              <a:effectLst/>
            </c:spPr>
          </c:marker>
          <c:xVal>
            <c:numRef>
              <c:f>'Power&amp;PPF&amp;Typolo Graph'!$D$10</c:f>
              <c:numCache>
                <c:formatCode>General</c:formatCode>
                <c:ptCount val="1"/>
                <c:pt idx="0">
                  <c:v>457.37</c:v>
                </c:pt>
              </c:numCache>
            </c:numRef>
          </c:xVal>
          <c:yVal>
            <c:numRef>
              <c:f>'Power&amp;PPF&amp;Typolo Graph'!$E$10</c:f>
              <c:numCache>
                <c:formatCode>General</c:formatCode>
                <c:ptCount val="1"/>
                <c:pt idx="0">
                  <c:v>1103.25</c:v>
                </c:pt>
              </c:numCache>
            </c:numRef>
          </c:yVal>
          <c:smooth val="0"/>
          <c:extLst>
            <c:ext xmlns:c16="http://schemas.microsoft.com/office/drawing/2014/chart" uri="{C3380CC4-5D6E-409C-BE32-E72D297353CC}">
              <c16:uniqueId val="{00000008-C8A3-4579-8EC1-B26C8CCA1176}"/>
            </c:ext>
          </c:extLst>
        </c:ser>
        <c:ser>
          <c:idx val="9"/>
          <c:order val="9"/>
          <c:tx>
            <c:strRef>
              <c:f>'Power&amp;PPF&amp;Typolo Graph'!$C$11</c:f>
              <c:strCache>
                <c:ptCount val="1"/>
                <c:pt idx="0">
                  <c:v>Spider-style module</c:v>
                </c:pt>
              </c:strCache>
            </c:strRef>
          </c:tx>
          <c:spPr>
            <a:ln w="25400" cap="rnd">
              <a:noFill/>
              <a:round/>
            </a:ln>
            <a:effectLst/>
          </c:spPr>
          <c:marker>
            <c:symbol val="diamond"/>
            <c:size val="6"/>
            <c:spPr>
              <a:solidFill>
                <a:schemeClr val="lt1"/>
              </a:solidFill>
              <a:ln w="15875">
                <a:solidFill>
                  <a:schemeClr val="accent4">
                    <a:lumMod val="60000"/>
                  </a:schemeClr>
                </a:solidFill>
                <a:round/>
              </a:ln>
              <a:effectLst/>
            </c:spPr>
          </c:marker>
          <c:xVal>
            <c:numRef>
              <c:f>'Power&amp;PPF&amp;Typolo Graph'!$D$11</c:f>
              <c:numCache>
                <c:formatCode>General</c:formatCode>
                <c:ptCount val="1"/>
                <c:pt idx="0">
                  <c:v>571.37</c:v>
                </c:pt>
              </c:numCache>
            </c:numRef>
          </c:xVal>
          <c:yVal>
            <c:numRef>
              <c:f>'Power&amp;PPF&amp;Typolo Graph'!$E$11</c:f>
              <c:numCache>
                <c:formatCode>General</c:formatCode>
                <c:ptCount val="1"/>
                <c:pt idx="0">
                  <c:v>1367.93</c:v>
                </c:pt>
              </c:numCache>
            </c:numRef>
          </c:yVal>
          <c:smooth val="0"/>
          <c:extLst>
            <c:ext xmlns:c16="http://schemas.microsoft.com/office/drawing/2014/chart" uri="{C3380CC4-5D6E-409C-BE32-E72D297353CC}">
              <c16:uniqueId val="{00000009-C8A3-4579-8EC1-B26C8CCA1176}"/>
            </c:ext>
          </c:extLst>
        </c:ser>
        <c:ser>
          <c:idx val="10"/>
          <c:order val="10"/>
          <c:tx>
            <c:strRef>
              <c:f>'Power&amp;PPF&amp;Typolo Graph'!$C$12</c:f>
              <c:strCache>
                <c:ptCount val="1"/>
                <c:pt idx="0">
                  <c:v>Modular-shaped panel</c:v>
                </c:pt>
              </c:strCache>
            </c:strRef>
          </c:tx>
          <c:spPr>
            <a:ln w="25400" cap="rnd">
              <a:noFill/>
              <a:round/>
            </a:ln>
            <a:effectLst/>
          </c:spPr>
          <c:marker>
            <c:symbol val="square"/>
            <c:size val="6"/>
            <c:spPr>
              <a:solidFill>
                <a:schemeClr val="lt1"/>
              </a:solidFill>
              <a:ln w="15875">
                <a:solidFill>
                  <a:schemeClr val="accent5">
                    <a:lumMod val="60000"/>
                  </a:schemeClr>
                </a:solidFill>
                <a:round/>
              </a:ln>
              <a:effectLst/>
            </c:spPr>
          </c:marker>
          <c:xVal>
            <c:numRef>
              <c:f>'Power&amp;PPF&amp;Typolo Graph'!$D$12</c:f>
              <c:numCache>
                <c:formatCode>General</c:formatCode>
                <c:ptCount val="1"/>
                <c:pt idx="0">
                  <c:v>366.39</c:v>
                </c:pt>
              </c:numCache>
            </c:numRef>
          </c:xVal>
          <c:yVal>
            <c:numRef>
              <c:f>'Power&amp;PPF&amp;Typolo Graph'!$E$12</c:f>
              <c:numCache>
                <c:formatCode>General</c:formatCode>
                <c:ptCount val="1"/>
                <c:pt idx="0">
                  <c:v>667.26</c:v>
                </c:pt>
              </c:numCache>
            </c:numRef>
          </c:yVal>
          <c:smooth val="0"/>
          <c:extLst>
            <c:ext xmlns:c16="http://schemas.microsoft.com/office/drawing/2014/chart" uri="{C3380CC4-5D6E-409C-BE32-E72D297353CC}">
              <c16:uniqueId val="{0000000A-C8A3-4579-8EC1-B26C8CCA1176}"/>
            </c:ext>
          </c:extLst>
        </c:ser>
        <c:ser>
          <c:idx val="11"/>
          <c:order val="11"/>
          <c:tx>
            <c:strRef>
              <c:f>'Power&amp;PPF&amp;Typolo Graph'!$C$13</c:f>
              <c:strCache>
                <c:ptCount val="1"/>
                <c:pt idx="0">
                  <c:v>2-linear module </c:v>
                </c:pt>
              </c:strCache>
            </c:strRef>
          </c:tx>
          <c:spPr>
            <a:ln w="25400" cap="rnd">
              <a:noFill/>
              <a:round/>
            </a:ln>
            <a:effectLst/>
          </c:spPr>
          <c:marker>
            <c:symbol val="triangle"/>
            <c:size val="6"/>
            <c:spPr>
              <a:solidFill>
                <a:schemeClr val="lt1"/>
              </a:solidFill>
              <a:ln w="15875">
                <a:solidFill>
                  <a:schemeClr val="accent6">
                    <a:lumMod val="60000"/>
                  </a:schemeClr>
                </a:solidFill>
                <a:round/>
              </a:ln>
              <a:effectLst/>
            </c:spPr>
          </c:marker>
          <c:xVal>
            <c:numRef>
              <c:f>'Power&amp;PPF&amp;Typolo Graph'!$D$13</c:f>
              <c:numCache>
                <c:formatCode>General</c:formatCode>
                <c:ptCount val="1"/>
                <c:pt idx="0">
                  <c:v>465.57</c:v>
                </c:pt>
              </c:numCache>
            </c:numRef>
          </c:xVal>
          <c:yVal>
            <c:numRef>
              <c:f>'Power&amp;PPF&amp;Typolo Graph'!$E$13</c:f>
              <c:numCache>
                <c:formatCode>General</c:formatCode>
                <c:ptCount val="1"/>
                <c:pt idx="0">
                  <c:v>1113.1400000000001</c:v>
                </c:pt>
              </c:numCache>
            </c:numRef>
          </c:yVal>
          <c:smooth val="0"/>
          <c:extLst>
            <c:ext xmlns:c16="http://schemas.microsoft.com/office/drawing/2014/chart" uri="{C3380CC4-5D6E-409C-BE32-E72D297353CC}">
              <c16:uniqueId val="{0000000B-C8A3-4579-8EC1-B26C8CCA1176}"/>
            </c:ext>
          </c:extLst>
        </c:ser>
        <c:ser>
          <c:idx val="12"/>
          <c:order val="12"/>
          <c:tx>
            <c:strRef>
              <c:f>'Power&amp;PPF&amp;Typolo Graph'!$C$14</c:f>
              <c:strCache>
                <c:ptCount val="1"/>
                <c:pt idx="0">
                  <c:v>Traditional panel</c:v>
                </c:pt>
              </c:strCache>
            </c:strRef>
          </c:tx>
          <c:spPr>
            <a:ln w="25400" cap="rnd">
              <a:noFill/>
              <a:round/>
            </a:ln>
            <a:effectLst/>
          </c:spPr>
          <c:marker>
            <c:symbol val="x"/>
            <c:size val="6"/>
            <c:spPr>
              <a:noFill/>
              <a:ln w="15875">
                <a:solidFill>
                  <a:schemeClr val="accent1">
                    <a:lumMod val="80000"/>
                    <a:lumOff val="20000"/>
                  </a:schemeClr>
                </a:solidFill>
                <a:round/>
              </a:ln>
              <a:effectLst/>
            </c:spPr>
          </c:marker>
          <c:xVal>
            <c:numRef>
              <c:f>'Power&amp;PPF&amp;Typolo Graph'!$D$14</c:f>
              <c:numCache>
                <c:formatCode>General</c:formatCode>
                <c:ptCount val="1"/>
                <c:pt idx="0">
                  <c:v>387.43</c:v>
                </c:pt>
              </c:numCache>
            </c:numRef>
          </c:xVal>
          <c:yVal>
            <c:numRef>
              <c:f>'Power&amp;PPF&amp;Typolo Graph'!$E$14</c:f>
              <c:numCache>
                <c:formatCode>General</c:formatCode>
                <c:ptCount val="1"/>
                <c:pt idx="0">
                  <c:v>826.58</c:v>
                </c:pt>
              </c:numCache>
            </c:numRef>
          </c:yVal>
          <c:smooth val="0"/>
          <c:extLst>
            <c:ext xmlns:c16="http://schemas.microsoft.com/office/drawing/2014/chart" uri="{C3380CC4-5D6E-409C-BE32-E72D297353CC}">
              <c16:uniqueId val="{0000000C-C8A3-4579-8EC1-B26C8CCA1176}"/>
            </c:ext>
          </c:extLst>
        </c:ser>
        <c:ser>
          <c:idx val="13"/>
          <c:order val="13"/>
          <c:tx>
            <c:strRef>
              <c:f>'Power&amp;PPF&amp;Typolo Graph'!$C$15</c:f>
              <c:strCache>
                <c:ptCount val="1"/>
                <c:pt idx="0">
                  <c:v>COB panel </c:v>
                </c:pt>
              </c:strCache>
            </c:strRef>
          </c:tx>
          <c:spPr>
            <a:ln w="25400" cap="rnd">
              <a:noFill/>
              <a:round/>
            </a:ln>
            <a:effectLst/>
          </c:spPr>
          <c:marker>
            <c:symbol val="star"/>
            <c:size val="6"/>
            <c:spPr>
              <a:noFill/>
              <a:ln w="15875">
                <a:solidFill>
                  <a:schemeClr val="accent2">
                    <a:lumMod val="80000"/>
                    <a:lumOff val="20000"/>
                  </a:schemeClr>
                </a:solidFill>
                <a:round/>
              </a:ln>
              <a:effectLst/>
            </c:spPr>
          </c:marker>
          <c:xVal>
            <c:numRef>
              <c:f>'Power&amp;PPF&amp;Typolo Graph'!$D$15</c:f>
              <c:numCache>
                <c:formatCode>General</c:formatCode>
                <c:ptCount val="1"/>
                <c:pt idx="0">
                  <c:v>521.22</c:v>
                </c:pt>
              </c:numCache>
            </c:numRef>
          </c:xVal>
          <c:yVal>
            <c:numRef>
              <c:f>'Power&amp;PPF&amp;Typolo Graph'!$E$15</c:f>
              <c:numCache>
                <c:formatCode>General</c:formatCode>
                <c:ptCount val="1"/>
                <c:pt idx="0">
                  <c:v>1200.6300000000001</c:v>
                </c:pt>
              </c:numCache>
            </c:numRef>
          </c:yVal>
          <c:smooth val="0"/>
          <c:extLst>
            <c:ext xmlns:c16="http://schemas.microsoft.com/office/drawing/2014/chart" uri="{C3380CC4-5D6E-409C-BE32-E72D297353CC}">
              <c16:uniqueId val="{0000000D-C8A3-4579-8EC1-B26C8CCA1176}"/>
            </c:ext>
          </c:extLst>
        </c:ser>
        <c:ser>
          <c:idx val="14"/>
          <c:order val="14"/>
          <c:tx>
            <c:strRef>
              <c:f>'Power&amp;PPF&amp;Typolo Graph'!$C$16</c:f>
              <c:strCache>
                <c:ptCount val="1"/>
                <c:pt idx="0">
                  <c:v>Quantum board-panel</c:v>
                </c:pt>
              </c:strCache>
            </c:strRef>
          </c:tx>
          <c:spPr>
            <a:ln w="25400" cap="rnd">
              <a:noFill/>
              <a:round/>
            </a:ln>
            <a:effectLst/>
          </c:spPr>
          <c:marker>
            <c:symbol val="circle"/>
            <c:size val="6"/>
            <c:spPr>
              <a:solidFill>
                <a:schemeClr val="lt1"/>
              </a:solidFill>
              <a:ln w="15875">
                <a:solidFill>
                  <a:schemeClr val="accent3">
                    <a:lumMod val="80000"/>
                    <a:lumOff val="20000"/>
                  </a:schemeClr>
                </a:solidFill>
                <a:round/>
              </a:ln>
              <a:effectLst/>
            </c:spPr>
          </c:marker>
          <c:xVal>
            <c:numRef>
              <c:f>'Power&amp;PPF&amp;Typolo Graph'!$D$16</c:f>
              <c:numCache>
                <c:formatCode>General</c:formatCode>
                <c:ptCount val="1"/>
                <c:pt idx="0">
                  <c:v>296.70999999999998</c:v>
                </c:pt>
              </c:numCache>
            </c:numRef>
          </c:xVal>
          <c:yVal>
            <c:numRef>
              <c:f>'Power&amp;PPF&amp;Typolo Graph'!$E$16</c:f>
              <c:numCache>
                <c:formatCode>General</c:formatCode>
                <c:ptCount val="1"/>
                <c:pt idx="0">
                  <c:v>892.39</c:v>
                </c:pt>
              </c:numCache>
            </c:numRef>
          </c:yVal>
          <c:smooth val="0"/>
          <c:extLst>
            <c:ext xmlns:c16="http://schemas.microsoft.com/office/drawing/2014/chart" uri="{C3380CC4-5D6E-409C-BE32-E72D297353CC}">
              <c16:uniqueId val="{0000000E-C8A3-4579-8EC1-B26C8CCA1176}"/>
            </c:ext>
          </c:extLst>
        </c:ser>
        <c:ser>
          <c:idx val="16"/>
          <c:order val="15"/>
          <c:tx>
            <c:strRef>
              <c:f>'Power&amp;PPF&amp;Typolo Graph'!$C$18</c:f>
              <c:strCache>
                <c:ptCount val="1"/>
                <c:pt idx="0">
                  <c:v>LED strip</c:v>
                </c:pt>
              </c:strCache>
            </c:strRef>
          </c:tx>
          <c:spPr>
            <a:ln w="25400" cap="rnd">
              <a:noFill/>
              <a:round/>
            </a:ln>
            <a:effectLst/>
          </c:spPr>
          <c:marker>
            <c:symbol val="dot"/>
            <c:size val="6"/>
            <c:spPr>
              <a:solidFill>
                <a:schemeClr val="lt1"/>
              </a:solidFill>
              <a:ln w="15875">
                <a:solidFill>
                  <a:schemeClr val="accent5">
                    <a:lumMod val="80000"/>
                    <a:lumOff val="20000"/>
                  </a:schemeClr>
                </a:solidFill>
                <a:round/>
              </a:ln>
              <a:effectLst/>
            </c:spPr>
          </c:marker>
          <c:xVal>
            <c:numRef>
              <c:f>'Power&amp;PPF&amp;Typolo Graph'!$D$18</c:f>
              <c:numCache>
                <c:formatCode>General</c:formatCode>
                <c:ptCount val="1"/>
                <c:pt idx="0">
                  <c:v>33.82</c:v>
                </c:pt>
              </c:numCache>
            </c:numRef>
          </c:xVal>
          <c:yVal>
            <c:numRef>
              <c:f>'Power&amp;PPF&amp;Typolo Graph'!$E$18</c:f>
              <c:numCache>
                <c:formatCode>General</c:formatCode>
                <c:ptCount val="1"/>
                <c:pt idx="0">
                  <c:v>78.17</c:v>
                </c:pt>
              </c:numCache>
            </c:numRef>
          </c:yVal>
          <c:smooth val="0"/>
          <c:extLst>
            <c:ext xmlns:c16="http://schemas.microsoft.com/office/drawing/2014/chart" uri="{C3380CC4-5D6E-409C-BE32-E72D297353CC}">
              <c16:uniqueId val="{00000001-0A74-4BFD-983E-7676B9C84853}"/>
            </c:ext>
          </c:extLst>
        </c:ser>
        <c:ser>
          <c:idx val="15"/>
          <c:order val="16"/>
          <c:tx>
            <c:strRef>
              <c:f>'Power&amp;PPF&amp;Typolo Graph'!$C$1</c:f>
              <c:strCache>
                <c:ptCount val="1"/>
                <c:pt idx="0">
                  <c:v>LED GROW LAMPS</c:v>
                </c:pt>
              </c:strCache>
            </c:strRef>
          </c:tx>
          <c:spPr>
            <a:ln w="25400" cap="rnd">
              <a:noFill/>
              <a:round/>
            </a:ln>
            <a:effectLst/>
          </c:spPr>
          <c:marker>
            <c:symbol val="none"/>
          </c:marker>
          <c:trendline>
            <c:spPr>
              <a:ln w="19050" cap="rnd">
                <a:solidFill>
                  <a:schemeClr val="accent4"/>
                </a:solidFill>
              </a:ln>
              <a:effectLst/>
            </c:spPr>
            <c:trendlineType val="linear"/>
            <c:dispRSqr val="1"/>
            <c:dispEq val="0"/>
            <c:trendlineLbl>
              <c:layout>
                <c:manualLayout>
                  <c:x val="3.8833587553671917E-2"/>
                  <c:y val="6.0924589959851859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it-IT"/>
                </a:p>
              </c:txPr>
            </c:trendlineLbl>
          </c:trendline>
          <c:xVal>
            <c:numRef>
              <c:f>'Power&amp;PPF&amp;Typolo Graph'!$D$2:$D$19</c:f>
              <c:numCache>
                <c:formatCode>General</c:formatCode>
                <c:ptCount val="18"/>
                <c:pt idx="0">
                  <c:v>14.28</c:v>
                </c:pt>
                <c:pt idx="1">
                  <c:v>145</c:v>
                </c:pt>
                <c:pt idx="2">
                  <c:v>193.46</c:v>
                </c:pt>
                <c:pt idx="3">
                  <c:v>480</c:v>
                </c:pt>
                <c:pt idx="4">
                  <c:v>65.930000000000007</c:v>
                </c:pt>
                <c:pt idx="5">
                  <c:v>239.79</c:v>
                </c:pt>
                <c:pt idx="6">
                  <c:v>111.15</c:v>
                </c:pt>
                <c:pt idx="7">
                  <c:v>231.51</c:v>
                </c:pt>
                <c:pt idx="8">
                  <c:v>457.37</c:v>
                </c:pt>
                <c:pt idx="9">
                  <c:v>571.37</c:v>
                </c:pt>
                <c:pt idx="10">
                  <c:v>366.39</c:v>
                </c:pt>
                <c:pt idx="11">
                  <c:v>465.57</c:v>
                </c:pt>
                <c:pt idx="12">
                  <c:v>387.43</c:v>
                </c:pt>
                <c:pt idx="13">
                  <c:v>521.22</c:v>
                </c:pt>
                <c:pt idx="14">
                  <c:v>296.70999999999998</c:v>
                </c:pt>
                <c:pt idx="15">
                  <c:v>348.88775510204101</c:v>
                </c:pt>
                <c:pt idx="16">
                  <c:v>33.82</c:v>
                </c:pt>
                <c:pt idx="17">
                  <c:v>390</c:v>
                </c:pt>
              </c:numCache>
            </c:numRef>
          </c:xVal>
          <c:yVal>
            <c:numRef>
              <c:f>'Power&amp;PPF&amp;Typolo Graph'!$E$2:$E$19</c:f>
              <c:numCache>
                <c:formatCode>General</c:formatCode>
                <c:ptCount val="18"/>
                <c:pt idx="0">
                  <c:v>20.97</c:v>
                </c:pt>
                <c:pt idx="1">
                  <c:v>476.53</c:v>
                </c:pt>
                <c:pt idx="2">
                  <c:v>407.25</c:v>
                </c:pt>
                <c:pt idx="3">
                  <c:v>1031.67</c:v>
                </c:pt>
                <c:pt idx="4">
                  <c:v>165.84</c:v>
                </c:pt>
                <c:pt idx="5">
                  <c:v>649.88</c:v>
                </c:pt>
                <c:pt idx="6">
                  <c:v>270.08</c:v>
                </c:pt>
                <c:pt idx="7">
                  <c:v>588.89</c:v>
                </c:pt>
                <c:pt idx="8">
                  <c:v>1103.25</c:v>
                </c:pt>
                <c:pt idx="9">
                  <c:v>1367.93</c:v>
                </c:pt>
                <c:pt idx="10">
                  <c:v>667.26</c:v>
                </c:pt>
                <c:pt idx="11">
                  <c:v>1113.1400000000001</c:v>
                </c:pt>
                <c:pt idx="12">
                  <c:v>826.58</c:v>
                </c:pt>
                <c:pt idx="13">
                  <c:v>1200.6300000000001</c:v>
                </c:pt>
                <c:pt idx="14">
                  <c:v>892.39</c:v>
                </c:pt>
                <c:pt idx="15">
                  <c:v>903.52542372881351</c:v>
                </c:pt>
                <c:pt idx="16">
                  <c:v>78.17</c:v>
                </c:pt>
                <c:pt idx="17">
                  <c:v>817.5</c:v>
                </c:pt>
              </c:numCache>
            </c:numRef>
          </c:yVal>
          <c:smooth val="0"/>
          <c:extLst>
            <c:ext xmlns:c16="http://schemas.microsoft.com/office/drawing/2014/chart" uri="{C3380CC4-5D6E-409C-BE32-E72D297353CC}">
              <c16:uniqueId val="{00000010-C8A3-4579-8EC1-B26C8CCA1176}"/>
            </c:ext>
          </c:extLst>
        </c:ser>
        <c:ser>
          <c:idx val="17"/>
          <c:order val="17"/>
          <c:tx>
            <c:strRef>
              <c:f>'Power&amp;PPF&amp;Typolo Graph'!$C$19</c:f>
              <c:strCache>
                <c:ptCount val="1"/>
                <c:pt idx="0">
                  <c:v>Growfilm</c:v>
                </c:pt>
              </c:strCache>
            </c:strRef>
          </c:tx>
          <c:spPr>
            <a:ln w="25400" cap="rnd">
              <a:noFill/>
              <a:round/>
            </a:ln>
            <a:effectLst/>
          </c:spPr>
          <c:marker>
            <c:symbol val="dash"/>
            <c:size val="6"/>
            <c:spPr>
              <a:solidFill>
                <a:schemeClr val="lt1"/>
              </a:solidFill>
              <a:ln w="15875">
                <a:solidFill>
                  <a:schemeClr val="accent6">
                    <a:lumMod val="80000"/>
                    <a:lumOff val="20000"/>
                  </a:schemeClr>
                </a:solidFill>
                <a:round/>
              </a:ln>
              <a:effectLst/>
            </c:spPr>
          </c:marker>
          <c:xVal>
            <c:numRef>
              <c:f>'Power&amp;PPF&amp;Typolo Graph'!$D$19</c:f>
              <c:numCache>
                <c:formatCode>General</c:formatCode>
                <c:ptCount val="1"/>
                <c:pt idx="0">
                  <c:v>390</c:v>
                </c:pt>
              </c:numCache>
            </c:numRef>
          </c:xVal>
          <c:yVal>
            <c:numRef>
              <c:f>'Power&amp;PPF&amp;Typolo Graph'!$E$19</c:f>
              <c:numCache>
                <c:formatCode>General</c:formatCode>
                <c:ptCount val="1"/>
                <c:pt idx="0">
                  <c:v>817.5</c:v>
                </c:pt>
              </c:numCache>
            </c:numRef>
          </c:yVal>
          <c:smooth val="0"/>
          <c:extLst>
            <c:ext xmlns:c16="http://schemas.microsoft.com/office/drawing/2014/chart" uri="{C3380CC4-5D6E-409C-BE32-E72D297353CC}">
              <c16:uniqueId val="{00000002-0A74-4BFD-983E-7676B9C84853}"/>
            </c:ext>
          </c:extLst>
        </c:ser>
        <c:dLbls>
          <c:showLegendKey val="0"/>
          <c:showVal val="0"/>
          <c:showCatName val="0"/>
          <c:showSerName val="0"/>
          <c:showPercent val="0"/>
          <c:showBubbleSize val="0"/>
        </c:dLbls>
        <c:axId val="1728015647"/>
        <c:axId val="1927303263"/>
        <c:extLst/>
      </c:scatterChart>
      <c:valAx>
        <c:axId val="1728015647"/>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s-ES"/>
                  <a:t>Average Power consumption (W)</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it-IT"/>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it-IT"/>
          </a:p>
        </c:txPr>
        <c:crossAx val="1927303263"/>
        <c:crosses val="autoZero"/>
        <c:crossBetween val="midCat"/>
      </c:valAx>
      <c:valAx>
        <c:axId val="1927303263"/>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s-ES"/>
                  <a:t>Average</a:t>
                </a:r>
                <a:r>
                  <a:rPr lang="es-ES" baseline="0"/>
                  <a:t> PPF (µmol)</a:t>
                </a:r>
                <a:endParaRPr lang="es-ES"/>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w="9525" cap="flat" cmpd="sng" algn="ctr">
            <a:solidFill>
              <a:schemeClr val="dk1">
                <a:lumMod val="15000"/>
                <a:lumOff val="8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it-IT"/>
          </a:p>
        </c:txPr>
        <c:crossAx val="1728015647"/>
        <c:crosses val="autoZero"/>
        <c:crossBetween val="midCat"/>
      </c:valAx>
      <c:spPr>
        <a:pattFill prst="ltDnDiag">
          <a:fgClr>
            <a:schemeClr val="dk1">
              <a:lumMod val="15000"/>
              <a:lumOff val="85000"/>
            </a:schemeClr>
          </a:fgClr>
          <a:bgClr>
            <a:schemeClr val="lt1"/>
          </a:bgClr>
        </a:pattFill>
        <a:ln>
          <a:noFill/>
        </a:ln>
        <a:effectLst/>
      </c:spPr>
    </c:plotArea>
    <c:legend>
      <c:legendPos val="b"/>
      <c:legendEntry>
        <c:idx val="16"/>
        <c:delete val="1"/>
      </c:legendEntry>
      <c:layout>
        <c:manualLayout>
          <c:xMode val="edge"/>
          <c:yMode val="edge"/>
          <c:x val="3.3531793373366793E-2"/>
          <c:y val="0.72334446521033124"/>
          <c:w val="0.86530224465979577"/>
          <c:h val="0.246745367370496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77085437627979"/>
          <c:y val="2.9730598213321819E-2"/>
          <c:w val="0.86551353973847511"/>
          <c:h val="0.63166578186939115"/>
        </c:manualLayout>
      </c:layout>
      <c:scatterChart>
        <c:scatterStyle val="lineMarker"/>
        <c:varyColors val="0"/>
        <c:ser>
          <c:idx val="0"/>
          <c:order val="0"/>
          <c:tx>
            <c:strRef>
              <c:f>'Power&amp;PPF&amp;Typolo Graph'!$C$2</c:f>
              <c:strCache>
                <c:ptCount val="1"/>
                <c:pt idx="0">
                  <c:v>LED bulb</c:v>
                </c:pt>
              </c:strCache>
            </c:strRef>
          </c:tx>
          <c:spPr>
            <a:ln w="25400" cap="rnd">
              <a:noFill/>
              <a:round/>
            </a:ln>
            <a:effectLst/>
          </c:spPr>
          <c:marker>
            <c:symbol val="diamond"/>
            <c:size val="8"/>
            <c:spPr>
              <a:solidFill>
                <a:srgbClr val="7030A0"/>
              </a:solidFill>
              <a:ln w="15875">
                <a:solidFill>
                  <a:srgbClr val="7030A0"/>
                </a:solidFill>
                <a:round/>
              </a:ln>
              <a:effectLst/>
            </c:spPr>
          </c:marker>
          <c:xVal>
            <c:numRef>
              <c:f>'Power&amp;PPF&amp;Typolo Graph'!$D$2</c:f>
              <c:numCache>
                <c:formatCode>General</c:formatCode>
                <c:ptCount val="1"/>
                <c:pt idx="0">
                  <c:v>14.28</c:v>
                </c:pt>
              </c:numCache>
            </c:numRef>
          </c:xVal>
          <c:yVal>
            <c:numRef>
              <c:f>'Power&amp;PPF&amp;Typolo Graph'!$E$2</c:f>
              <c:numCache>
                <c:formatCode>General</c:formatCode>
                <c:ptCount val="1"/>
                <c:pt idx="0">
                  <c:v>20.97</c:v>
                </c:pt>
              </c:numCache>
            </c:numRef>
          </c:yVal>
          <c:smooth val="0"/>
          <c:extLst>
            <c:ext xmlns:c16="http://schemas.microsoft.com/office/drawing/2014/chart" uri="{C3380CC4-5D6E-409C-BE32-E72D297353CC}">
              <c16:uniqueId val="{00000000-F463-4560-B112-B7347680DF19}"/>
            </c:ext>
          </c:extLst>
        </c:ser>
        <c:ser>
          <c:idx val="1"/>
          <c:order val="1"/>
          <c:tx>
            <c:strRef>
              <c:f>'Power&amp;PPF&amp;Typolo Graph'!$C$3</c:f>
              <c:strCache>
                <c:ptCount val="1"/>
                <c:pt idx="0">
                  <c:v>AutoCOB</c:v>
                </c:pt>
              </c:strCache>
            </c:strRef>
          </c:tx>
          <c:spPr>
            <a:ln w="25400" cap="rnd">
              <a:noFill/>
              <a:round/>
            </a:ln>
            <a:effectLst/>
          </c:spPr>
          <c:marker>
            <c:symbol val="square"/>
            <c:size val="8"/>
            <c:spPr>
              <a:solidFill>
                <a:schemeClr val="accent2">
                  <a:lumMod val="60000"/>
                  <a:lumOff val="40000"/>
                </a:schemeClr>
              </a:solidFill>
              <a:ln w="15875">
                <a:solidFill>
                  <a:schemeClr val="tx1"/>
                </a:solidFill>
                <a:round/>
              </a:ln>
              <a:effectLst/>
            </c:spPr>
          </c:marker>
          <c:xVal>
            <c:numRef>
              <c:f>'Power&amp;PPF&amp;Typolo Graph'!$D$3</c:f>
              <c:numCache>
                <c:formatCode>General</c:formatCode>
                <c:ptCount val="1"/>
                <c:pt idx="0">
                  <c:v>145</c:v>
                </c:pt>
              </c:numCache>
            </c:numRef>
          </c:xVal>
          <c:yVal>
            <c:numRef>
              <c:f>'Power&amp;PPF&amp;Typolo Graph'!$E$3</c:f>
              <c:numCache>
                <c:formatCode>General</c:formatCode>
                <c:ptCount val="1"/>
                <c:pt idx="0">
                  <c:v>476.53</c:v>
                </c:pt>
              </c:numCache>
            </c:numRef>
          </c:yVal>
          <c:smooth val="0"/>
          <c:extLst>
            <c:ext xmlns:c16="http://schemas.microsoft.com/office/drawing/2014/chart" uri="{C3380CC4-5D6E-409C-BE32-E72D297353CC}">
              <c16:uniqueId val="{00000001-F463-4560-B112-B7347680DF19}"/>
            </c:ext>
          </c:extLst>
        </c:ser>
        <c:ser>
          <c:idx val="2"/>
          <c:order val="2"/>
          <c:tx>
            <c:strRef>
              <c:f>'Power&amp;PPF&amp;Typolo Graph'!$C$4</c:f>
              <c:strCache>
                <c:ptCount val="1"/>
                <c:pt idx="0">
                  <c:v>UFO</c:v>
                </c:pt>
              </c:strCache>
            </c:strRef>
          </c:tx>
          <c:spPr>
            <a:ln w="25400" cap="rnd">
              <a:noFill/>
              <a:round/>
            </a:ln>
            <a:effectLst/>
          </c:spPr>
          <c:marker>
            <c:symbol val="triangle"/>
            <c:size val="8"/>
            <c:spPr>
              <a:solidFill>
                <a:schemeClr val="accent1">
                  <a:lumMod val="40000"/>
                  <a:lumOff val="60000"/>
                </a:schemeClr>
              </a:solidFill>
              <a:ln w="15875">
                <a:solidFill>
                  <a:schemeClr val="tx1"/>
                </a:solidFill>
                <a:round/>
              </a:ln>
              <a:effectLst/>
            </c:spPr>
          </c:marker>
          <c:xVal>
            <c:numRef>
              <c:f>'Power&amp;PPF&amp;Typolo Graph'!$D$4</c:f>
              <c:numCache>
                <c:formatCode>General</c:formatCode>
                <c:ptCount val="1"/>
                <c:pt idx="0">
                  <c:v>193.46</c:v>
                </c:pt>
              </c:numCache>
            </c:numRef>
          </c:xVal>
          <c:yVal>
            <c:numRef>
              <c:f>'Power&amp;PPF&amp;Typolo Graph'!$E$4</c:f>
              <c:numCache>
                <c:formatCode>General</c:formatCode>
                <c:ptCount val="1"/>
                <c:pt idx="0">
                  <c:v>407.25</c:v>
                </c:pt>
              </c:numCache>
            </c:numRef>
          </c:yVal>
          <c:smooth val="0"/>
          <c:extLst>
            <c:ext xmlns:c16="http://schemas.microsoft.com/office/drawing/2014/chart" uri="{C3380CC4-5D6E-409C-BE32-E72D297353CC}">
              <c16:uniqueId val="{00000002-F463-4560-B112-B7347680DF19}"/>
            </c:ext>
          </c:extLst>
        </c:ser>
        <c:ser>
          <c:idx val="3"/>
          <c:order val="3"/>
          <c:tx>
            <c:strRef>
              <c:f>'Power&amp;PPF&amp;Typolo Graph'!$C$5</c:f>
              <c:strCache>
                <c:ptCount val="1"/>
                <c:pt idx="0">
                  <c:v>Spotlight</c:v>
                </c:pt>
              </c:strCache>
            </c:strRef>
          </c:tx>
          <c:spPr>
            <a:ln w="25400" cap="rnd">
              <a:noFill/>
              <a:round/>
            </a:ln>
            <a:effectLst/>
          </c:spPr>
          <c:marker>
            <c:symbol val="x"/>
            <c:size val="9"/>
            <c:spPr>
              <a:noFill/>
              <a:ln w="15875">
                <a:solidFill>
                  <a:srgbClr val="0070C0"/>
                </a:solidFill>
                <a:round/>
              </a:ln>
              <a:effectLst/>
            </c:spPr>
          </c:marker>
          <c:xVal>
            <c:numRef>
              <c:f>'Power&amp;PPF&amp;Typolo Graph'!$D$5</c:f>
              <c:numCache>
                <c:formatCode>General</c:formatCode>
                <c:ptCount val="1"/>
                <c:pt idx="0">
                  <c:v>480</c:v>
                </c:pt>
              </c:numCache>
            </c:numRef>
          </c:xVal>
          <c:yVal>
            <c:numRef>
              <c:f>'Power&amp;PPF&amp;Typolo Graph'!$E$5</c:f>
              <c:numCache>
                <c:formatCode>General</c:formatCode>
                <c:ptCount val="1"/>
                <c:pt idx="0">
                  <c:v>1031.67</c:v>
                </c:pt>
              </c:numCache>
            </c:numRef>
          </c:yVal>
          <c:smooth val="0"/>
          <c:extLst>
            <c:ext xmlns:c16="http://schemas.microsoft.com/office/drawing/2014/chart" uri="{C3380CC4-5D6E-409C-BE32-E72D297353CC}">
              <c16:uniqueId val="{00000003-F463-4560-B112-B7347680DF19}"/>
            </c:ext>
          </c:extLst>
        </c:ser>
        <c:ser>
          <c:idx val="4"/>
          <c:order val="4"/>
          <c:tx>
            <c:strRef>
              <c:f>'Power&amp;PPF&amp;Typolo Graph'!$C$6</c:f>
              <c:strCache>
                <c:ptCount val="1"/>
                <c:pt idx="0">
                  <c:v>Linear bar</c:v>
                </c:pt>
              </c:strCache>
            </c:strRef>
          </c:tx>
          <c:spPr>
            <a:ln w="25400" cap="rnd">
              <a:noFill/>
              <a:round/>
            </a:ln>
            <a:effectLst/>
          </c:spPr>
          <c:marker>
            <c:symbol val="star"/>
            <c:size val="9"/>
            <c:spPr>
              <a:noFill/>
              <a:ln w="12700">
                <a:solidFill>
                  <a:srgbClr val="002060"/>
                </a:solidFill>
                <a:round/>
              </a:ln>
              <a:effectLst/>
            </c:spPr>
          </c:marker>
          <c:xVal>
            <c:numRef>
              <c:f>'Power&amp;PPF&amp;Typolo Graph'!$D$6</c:f>
              <c:numCache>
                <c:formatCode>General</c:formatCode>
                <c:ptCount val="1"/>
                <c:pt idx="0">
                  <c:v>65.930000000000007</c:v>
                </c:pt>
              </c:numCache>
            </c:numRef>
          </c:xVal>
          <c:yVal>
            <c:numRef>
              <c:f>'Power&amp;PPF&amp;Typolo Graph'!$E$6</c:f>
              <c:numCache>
                <c:formatCode>General</c:formatCode>
                <c:ptCount val="1"/>
                <c:pt idx="0">
                  <c:v>165.84</c:v>
                </c:pt>
              </c:numCache>
            </c:numRef>
          </c:yVal>
          <c:smooth val="0"/>
          <c:extLst>
            <c:ext xmlns:c16="http://schemas.microsoft.com/office/drawing/2014/chart" uri="{C3380CC4-5D6E-409C-BE32-E72D297353CC}">
              <c16:uniqueId val="{00000004-F463-4560-B112-B7347680DF19}"/>
            </c:ext>
          </c:extLst>
        </c:ser>
        <c:ser>
          <c:idx val="5"/>
          <c:order val="5"/>
          <c:tx>
            <c:strRef>
              <c:f>'Power&amp;PPF&amp;Typolo Graph'!$C$7</c:f>
              <c:strCache>
                <c:ptCount val="1"/>
                <c:pt idx="0">
                  <c:v>Linear module</c:v>
                </c:pt>
              </c:strCache>
            </c:strRef>
          </c:tx>
          <c:spPr>
            <a:ln w="25400" cap="rnd">
              <a:noFill/>
              <a:round/>
            </a:ln>
            <a:effectLst/>
          </c:spPr>
          <c:marker>
            <c:symbol val="circle"/>
            <c:size val="8"/>
            <c:spPr>
              <a:solidFill>
                <a:schemeClr val="lt1"/>
              </a:solidFill>
              <a:ln w="15875">
                <a:solidFill>
                  <a:schemeClr val="accent6"/>
                </a:solidFill>
                <a:round/>
              </a:ln>
              <a:effectLst/>
            </c:spPr>
          </c:marker>
          <c:xVal>
            <c:numRef>
              <c:f>'Power&amp;PPF&amp;Typolo Graph'!$D$7</c:f>
              <c:numCache>
                <c:formatCode>General</c:formatCode>
                <c:ptCount val="1"/>
                <c:pt idx="0">
                  <c:v>239.79</c:v>
                </c:pt>
              </c:numCache>
            </c:numRef>
          </c:xVal>
          <c:yVal>
            <c:numRef>
              <c:f>'Power&amp;PPF&amp;Typolo Graph'!$E$7</c:f>
              <c:numCache>
                <c:formatCode>General</c:formatCode>
                <c:ptCount val="1"/>
                <c:pt idx="0">
                  <c:v>649.88</c:v>
                </c:pt>
              </c:numCache>
            </c:numRef>
          </c:yVal>
          <c:smooth val="0"/>
          <c:extLst>
            <c:ext xmlns:c16="http://schemas.microsoft.com/office/drawing/2014/chart" uri="{C3380CC4-5D6E-409C-BE32-E72D297353CC}">
              <c16:uniqueId val="{00000005-F463-4560-B112-B7347680DF19}"/>
            </c:ext>
          </c:extLst>
        </c:ser>
        <c:ser>
          <c:idx val="6"/>
          <c:order val="6"/>
          <c:tx>
            <c:strRef>
              <c:f>'Power&amp;PPF&amp;Typolo Graph'!$C$8</c:f>
              <c:strCache>
                <c:ptCount val="1"/>
                <c:pt idx="0">
                  <c:v>Interlighting</c:v>
                </c:pt>
              </c:strCache>
            </c:strRef>
          </c:tx>
          <c:spPr>
            <a:ln w="25400" cap="rnd">
              <a:noFill/>
              <a:round/>
            </a:ln>
            <a:effectLst/>
          </c:spPr>
          <c:marker>
            <c:symbol val="plus"/>
            <c:size val="8"/>
            <c:spPr>
              <a:noFill/>
              <a:ln w="15875">
                <a:solidFill>
                  <a:srgbClr val="FF0000"/>
                </a:solidFill>
                <a:round/>
              </a:ln>
              <a:effectLst/>
            </c:spPr>
          </c:marker>
          <c:xVal>
            <c:numRef>
              <c:f>'Power&amp;PPF&amp;Typolo Graph'!$D$8</c:f>
              <c:numCache>
                <c:formatCode>General</c:formatCode>
                <c:ptCount val="1"/>
                <c:pt idx="0">
                  <c:v>111.15</c:v>
                </c:pt>
              </c:numCache>
            </c:numRef>
          </c:xVal>
          <c:yVal>
            <c:numRef>
              <c:f>'Power&amp;PPF&amp;Typolo Graph'!$E$8</c:f>
              <c:numCache>
                <c:formatCode>General</c:formatCode>
                <c:ptCount val="1"/>
                <c:pt idx="0">
                  <c:v>270.08</c:v>
                </c:pt>
              </c:numCache>
            </c:numRef>
          </c:yVal>
          <c:smooth val="0"/>
          <c:extLst>
            <c:ext xmlns:c16="http://schemas.microsoft.com/office/drawing/2014/chart" uri="{C3380CC4-5D6E-409C-BE32-E72D297353CC}">
              <c16:uniqueId val="{00000006-F463-4560-B112-B7347680DF19}"/>
            </c:ext>
          </c:extLst>
        </c:ser>
        <c:ser>
          <c:idx val="7"/>
          <c:order val="7"/>
          <c:tx>
            <c:strRef>
              <c:f>'Power&amp;PPF&amp;Typolo Graph'!$C$9</c:f>
              <c:strCache>
                <c:ptCount val="1"/>
                <c:pt idx="0">
                  <c:v>Linear fixtures</c:v>
                </c:pt>
              </c:strCache>
            </c:strRef>
          </c:tx>
          <c:spPr>
            <a:ln w="25400" cap="rnd">
              <a:noFill/>
              <a:round/>
            </a:ln>
            <a:effectLst/>
          </c:spPr>
          <c:marker>
            <c:symbol val="dash"/>
            <c:size val="9"/>
            <c:spPr>
              <a:solidFill>
                <a:schemeClr val="accent4">
                  <a:lumMod val="50000"/>
                </a:schemeClr>
              </a:solidFill>
              <a:ln w="15875">
                <a:solidFill>
                  <a:schemeClr val="accent2">
                    <a:lumMod val="50000"/>
                  </a:schemeClr>
                </a:solidFill>
                <a:round/>
              </a:ln>
              <a:effectLst/>
            </c:spPr>
          </c:marker>
          <c:xVal>
            <c:numRef>
              <c:f>'Power&amp;PPF&amp;Typolo Graph'!$D$9</c:f>
              <c:numCache>
                <c:formatCode>General</c:formatCode>
                <c:ptCount val="1"/>
                <c:pt idx="0">
                  <c:v>231.51</c:v>
                </c:pt>
              </c:numCache>
            </c:numRef>
          </c:xVal>
          <c:yVal>
            <c:numRef>
              <c:f>'Power&amp;PPF&amp;Typolo Graph'!$E$9</c:f>
              <c:numCache>
                <c:formatCode>General</c:formatCode>
                <c:ptCount val="1"/>
                <c:pt idx="0">
                  <c:v>588.89</c:v>
                </c:pt>
              </c:numCache>
            </c:numRef>
          </c:yVal>
          <c:smooth val="0"/>
          <c:extLst>
            <c:ext xmlns:c16="http://schemas.microsoft.com/office/drawing/2014/chart" uri="{C3380CC4-5D6E-409C-BE32-E72D297353CC}">
              <c16:uniqueId val="{00000007-F463-4560-B112-B7347680DF19}"/>
            </c:ext>
          </c:extLst>
        </c:ser>
        <c:ser>
          <c:idx val="8"/>
          <c:order val="8"/>
          <c:tx>
            <c:strRef>
              <c:f>'Power&amp;PPF&amp;Typolo Graph'!$C$10</c:f>
              <c:strCache>
                <c:ptCount val="1"/>
                <c:pt idx="0">
                  <c:v>Multi-linear module</c:v>
                </c:pt>
              </c:strCache>
            </c:strRef>
          </c:tx>
          <c:spPr>
            <a:ln w="25400" cap="rnd">
              <a:noFill/>
              <a:round/>
            </a:ln>
            <a:effectLst/>
          </c:spPr>
          <c:marker>
            <c:symbol val="star"/>
            <c:size val="9"/>
            <c:spPr>
              <a:noFill/>
              <a:ln w="15875">
                <a:solidFill>
                  <a:schemeClr val="accent6"/>
                </a:solidFill>
                <a:round/>
              </a:ln>
              <a:effectLst/>
            </c:spPr>
          </c:marker>
          <c:xVal>
            <c:numRef>
              <c:f>'Power&amp;PPF&amp;Typolo Graph'!$D$10</c:f>
              <c:numCache>
                <c:formatCode>General</c:formatCode>
                <c:ptCount val="1"/>
                <c:pt idx="0">
                  <c:v>457.37</c:v>
                </c:pt>
              </c:numCache>
            </c:numRef>
          </c:xVal>
          <c:yVal>
            <c:numRef>
              <c:f>'Power&amp;PPF&amp;Typolo Graph'!$E$10</c:f>
              <c:numCache>
                <c:formatCode>General</c:formatCode>
                <c:ptCount val="1"/>
                <c:pt idx="0">
                  <c:v>1103.25</c:v>
                </c:pt>
              </c:numCache>
            </c:numRef>
          </c:yVal>
          <c:smooth val="0"/>
          <c:extLst>
            <c:ext xmlns:c16="http://schemas.microsoft.com/office/drawing/2014/chart" uri="{C3380CC4-5D6E-409C-BE32-E72D297353CC}">
              <c16:uniqueId val="{00000008-F463-4560-B112-B7347680DF19}"/>
            </c:ext>
          </c:extLst>
        </c:ser>
        <c:ser>
          <c:idx val="9"/>
          <c:order val="9"/>
          <c:tx>
            <c:strRef>
              <c:f>'Power&amp;PPF&amp;Typolo Graph'!$C$11</c:f>
              <c:strCache>
                <c:ptCount val="1"/>
                <c:pt idx="0">
                  <c:v>Spider-style module</c:v>
                </c:pt>
              </c:strCache>
            </c:strRef>
          </c:tx>
          <c:spPr>
            <a:ln w="25400" cap="rnd">
              <a:noFill/>
              <a:round/>
            </a:ln>
            <a:effectLst/>
          </c:spPr>
          <c:marker>
            <c:symbol val="diamond"/>
            <c:size val="8"/>
            <c:spPr>
              <a:solidFill>
                <a:schemeClr val="bg1">
                  <a:lumMod val="75000"/>
                </a:schemeClr>
              </a:solidFill>
              <a:ln w="15875">
                <a:solidFill>
                  <a:schemeClr val="accent4">
                    <a:lumMod val="60000"/>
                  </a:schemeClr>
                </a:solidFill>
                <a:round/>
              </a:ln>
              <a:effectLst/>
            </c:spPr>
          </c:marker>
          <c:dPt>
            <c:idx val="0"/>
            <c:marker>
              <c:symbol val="diamond"/>
              <c:size val="9"/>
              <c:spPr>
                <a:solidFill>
                  <a:schemeClr val="bg1">
                    <a:lumMod val="75000"/>
                  </a:schemeClr>
                </a:solidFill>
                <a:ln w="15875">
                  <a:solidFill>
                    <a:schemeClr val="accent4">
                      <a:lumMod val="60000"/>
                    </a:schemeClr>
                  </a:solidFill>
                  <a:round/>
                </a:ln>
                <a:effectLst/>
              </c:spPr>
            </c:marker>
            <c:bubble3D val="0"/>
            <c:extLst>
              <c:ext xmlns:c16="http://schemas.microsoft.com/office/drawing/2014/chart" uri="{C3380CC4-5D6E-409C-BE32-E72D297353CC}">
                <c16:uniqueId val="{00000009-F463-4560-B112-B7347680DF19}"/>
              </c:ext>
            </c:extLst>
          </c:dPt>
          <c:xVal>
            <c:numRef>
              <c:f>'Power&amp;PPF&amp;Typolo Graph'!$D$11</c:f>
              <c:numCache>
                <c:formatCode>General</c:formatCode>
                <c:ptCount val="1"/>
                <c:pt idx="0">
                  <c:v>571.37</c:v>
                </c:pt>
              </c:numCache>
            </c:numRef>
          </c:xVal>
          <c:yVal>
            <c:numRef>
              <c:f>'Power&amp;PPF&amp;Typolo Graph'!$E$11</c:f>
              <c:numCache>
                <c:formatCode>General</c:formatCode>
                <c:ptCount val="1"/>
                <c:pt idx="0">
                  <c:v>1367.93</c:v>
                </c:pt>
              </c:numCache>
            </c:numRef>
          </c:yVal>
          <c:smooth val="0"/>
          <c:extLst>
            <c:ext xmlns:c16="http://schemas.microsoft.com/office/drawing/2014/chart" uri="{C3380CC4-5D6E-409C-BE32-E72D297353CC}">
              <c16:uniqueId val="{0000000A-F463-4560-B112-B7347680DF19}"/>
            </c:ext>
          </c:extLst>
        </c:ser>
        <c:ser>
          <c:idx val="10"/>
          <c:order val="10"/>
          <c:tx>
            <c:strRef>
              <c:f>'Power&amp;PPF&amp;Typolo Graph'!$C$12</c:f>
              <c:strCache>
                <c:ptCount val="1"/>
                <c:pt idx="0">
                  <c:v>Modular-shaped panel</c:v>
                </c:pt>
              </c:strCache>
            </c:strRef>
          </c:tx>
          <c:spPr>
            <a:ln w="25400" cap="rnd">
              <a:noFill/>
              <a:round/>
            </a:ln>
            <a:effectLst/>
          </c:spPr>
          <c:marker>
            <c:symbol val="square"/>
            <c:size val="8"/>
            <c:spPr>
              <a:solidFill>
                <a:schemeClr val="accent6">
                  <a:lumMod val="60000"/>
                  <a:lumOff val="40000"/>
                </a:schemeClr>
              </a:solidFill>
              <a:ln w="15875">
                <a:solidFill>
                  <a:schemeClr val="tx1"/>
                </a:solidFill>
                <a:round/>
              </a:ln>
              <a:effectLst/>
            </c:spPr>
          </c:marker>
          <c:xVal>
            <c:numRef>
              <c:f>'Power&amp;PPF&amp;Typolo Graph'!$D$12</c:f>
              <c:numCache>
                <c:formatCode>General</c:formatCode>
                <c:ptCount val="1"/>
                <c:pt idx="0">
                  <c:v>366.39</c:v>
                </c:pt>
              </c:numCache>
            </c:numRef>
          </c:xVal>
          <c:yVal>
            <c:numRef>
              <c:f>'Power&amp;PPF&amp;Typolo Graph'!$E$12</c:f>
              <c:numCache>
                <c:formatCode>General</c:formatCode>
                <c:ptCount val="1"/>
                <c:pt idx="0">
                  <c:v>667.26</c:v>
                </c:pt>
              </c:numCache>
            </c:numRef>
          </c:yVal>
          <c:smooth val="0"/>
          <c:extLst>
            <c:ext xmlns:c16="http://schemas.microsoft.com/office/drawing/2014/chart" uri="{C3380CC4-5D6E-409C-BE32-E72D297353CC}">
              <c16:uniqueId val="{0000000B-F463-4560-B112-B7347680DF19}"/>
            </c:ext>
          </c:extLst>
        </c:ser>
        <c:ser>
          <c:idx val="11"/>
          <c:order val="11"/>
          <c:tx>
            <c:strRef>
              <c:f>'Power&amp;PPF&amp;Typolo Graph'!$C$13</c:f>
              <c:strCache>
                <c:ptCount val="1"/>
                <c:pt idx="0">
                  <c:v>2-linear module </c:v>
                </c:pt>
              </c:strCache>
            </c:strRef>
          </c:tx>
          <c:spPr>
            <a:ln w="25400" cap="rnd">
              <a:noFill/>
              <a:round/>
            </a:ln>
            <a:effectLst/>
          </c:spPr>
          <c:marker>
            <c:symbol val="triangle"/>
            <c:size val="8"/>
            <c:spPr>
              <a:solidFill>
                <a:srgbClr val="00B0F0"/>
              </a:solidFill>
              <a:ln w="15875">
                <a:solidFill>
                  <a:schemeClr val="tx1"/>
                </a:solidFill>
                <a:round/>
              </a:ln>
              <a:effectLst/>
            </c:spPr>
          </c:marker>
          <c:xVal>
            <c:numRef>
              <c:f>'Power&amp;PPF&amp;Typolo Graph'!$D$13</c:f>
              <c:numCache>
                <c:formatCode>General</c:formatCode>
                <c:ptCount val="1"/>
                <c:pt idx="0">
                  <c:v>465.57</c:v>
                </c:pt>
              </c:numCache>
            </c:numRef>
          </c:xVal>
          <c:yVal>
            <c:numRef>
              <c:f>'Power&amp;PPF&amp;Typolo Graph'!$E$13</c:f>
              <c:numCache>
                <c:formatCode>General</c:formatCode>
                <c:ptCount val="1"/>
                <c:pt idx="0">
                  <c:v>1113.1400000000001</c:v>
                </c:pt>
              </c:numCache>
            </c:numRef>
          </c:yVal>
          <c:smooth val="0"/>
          <c:extLst>
            <c:ext xmlns:c16="http://schemas.microsoft.com/office/drawing/2014/chart" uri="{C3380CC4-5D6E-409C-BE32-E72D297353CC}">
              <c16:uniqueId val="{0000000C-F463-4560-B112-B7347680DF19}"/>
            </c:ext>
          </c:extLst>
        </c:ser>
        <c:ser>
          <c:idx val="12"/>
          <c:order val="12"/>
          <c:tx>
            <c:strRef>
              <c:f>'Power&amp;PPF&amp;Typolo Graph'!$C$14</c:f>
              <c:strCache>
                <c:ptCount val="1"/>
                <c:pt idx="0">
                  <c:v>Traditional panel</c:v>
                </c:pt>
              </c:strCache>
            </c:strRef>
          </c:tx>
          <c:spPr>
            <a:ln w="25400" cap="rnd">
              <a:noFill/>
              <a:round/>
            </a:ln>
            <a:effectLst/>
          </c:spPr>
          <c:marker>
            <c:symbol val="x"/>
            <c:size val="10"/>
            <c:spPr>
              <a:noFill/>
              <a:ln w="22225">
                <a:solidFill>
                  <a:srgbClr val="7030A0"/>
                </a:solidFill>
                <a:round/>
              </a:ln>
              <a:effectLst/>
            </c:spPr>
          </c:marker>
          <c:xVal>
            <c:numRef>
              <c:f>'Power&amp;PPF&amp;Typolo Graph'!$D$14</c:f>
              <c:numCache>
                <c:formatCode>General</c:formatCode>
                <c:ptCount val="1"/>
                <c:pt idx="0">
                  <c:v>387.43</c:v>
                </c:pt>
              </c:numCache>
            </c:numRef>
          </c:xVal>
          <c:yVal>
            <c:numRef>
              <c:f>'Power&amp;PPF&amp;Typolo Graph'!$E$14</c:f>
              <c:numCache>
                <c:formatCode>General</c:formatCode>
                <c:ptCount val="1"/>
                <c:pt idx="0">
                  <c:v>826.58</c:v>
                </c:pt>
              </c:numCache>
            </c:numRef>
          </c:yVal>
          <c:smooth val="0"/>
          <c:extLst>
            <c:ext xmlns:c16="http://schemas.microsoft.com/office/drawing/2014/chart" uri="{C3380CC4-5D6E-409C-BE32-E72D297353CC}">
              <c16:uniqueId val="{0000000D-F463-4560-B112-B7347680DF19}"/>
            </c:ext>
          </c:extLst>
        </c:ser>
        <c:ser>
          <c:idx val="13"/>
          <c:order val="13"/>
          <c:tx>
            <c:strRef>
              <c:f>'Power&amp;PPF&amp;Typolo Graph'!$C$15</c:f>
              <c:strCache>
                <c:ptCount val="1"/>
                <c:pt idx="0">
                  <c:v>COB panel </c:v>
                </c:pt>
              </c:strCache>
            </c:strRef>
          </c:tx>
          <c:spPr>
            <a:ln w="25400" cap="rnd">
              <a:noFill/>
              <a:round/>
            </a:ln>
            <a:effectLst/>
          </c:spPr>
          <c:marker>
            <c:symbol val="star"/>
            <c:size val="9"/>
            <c:spPr>
              <a:noFill/>
              <a:ln w="15875">
                <a:solidFill>
                  <a:srgbClr val="CB059C"/>
                </a:solidFill>
                <a:round/>
              </a:ln>
              <a:effectLst/>
            </c:spPr>
          </c:marker>
          <c:xVal>
            <c:numRef>
              <c:f>'Power&amp;PPF&amp;Typolo Graph'!$D$15</c:f>
              <c:numCache>
                <c:formatCode>General</c:formatCode>
                <c:ptCount val="1"/>
                <c:pt idx="0">
                  <c:v>521.22</c:v>
                </c:pt>
              </c:numCache>
            </c:numRef>
          </c:xVal>
          <c:yVal>
            <c:numRef>
              <c:f>'Power&amp;PPF&amp;Typolo Graph'!$E$15</c:f>
              <c:numCache>
                <c:formatCode>General</c:formatCode>
                <c:ptCount val="1"/>
                <c:pt idx="0">
                  <c:v>1200.6300000000001</c:v>
                </c:pt>
              </c:numCache>
            </c:numRef>
          </c:yVal>
          <c:smooth val="0"/>
          <c:extLst>
            <c:ext xmlns:c16="http://schemas.microsoft.com/office/drawing/2014/chart" uri="{C3380CC4-5D6E-409C-BE32-E72D297353CC}">
              <c16:uniqueId val="{0000000E-F463-4560-B112-B7347680DF19}"/>
            </c:ext>
          </c:extLst>
        </c:ser>
        <c:ser>
          <c:idx val="14"/>
          <c:order val="14"/>
          <c:tx>
            <c:strRef>
              <c:f>'Power&amp;PPF&amp;Typolo Graph'!$C$16</c:f>
              <c:strCache>
                <c:ptCount val="1"/>
                <c:pt idx="0">
                  <c:v>Quantum board-panel</c:v>
                </c:pt>
              </c:strCache>
            </c:strRef>
          </c:tx>
          <c:spPr>
            <a:ln w="25400" cap="rnd">
              <a:noFill/>
              <a:round/>
            </a:ln>
            <a:effectLst/>
          </c:spPr>
          <c:marker>
            <c:symbol val="circle"/>
            <c:size val="8"/>
            <c:spPr>
              <a:solidFill>
                <a:schemeClr val="accent4">
                  <a:lumMod val="40000"/>
                  <a:lumOff val="60000"/>
                </a:schemeClr>
              </a:solidFill>
              <a:ln w="15875">
                <a:solidFill>
                  <a:schemeClr val="bg1">
                    <a:lumMod val="50000"/>
                  </a:schemeClr>
                </a:solidFill>
                <a:round/>
              </a:ln>
              <a:effectLst/>
            </c:spPr>
          </c:marker>
          <c:xVal>
            <c:numRef>
              <c:f>'Power&amp;PPF&amp;Typolo Graph'!$D$16</c:f>
              <c:numCache>
                <c:formatCode>General</c:formatCode>
                <c:ptCount val="1"/>
                <c:pt idx="0">
                  <c:v>296.70999999999998</c:v>
                </c:pt>
              </c:numCache>
            </c:numRef>
          </c:xVal>
          <c:yVal>
            <c:numRef>
              <c:f>'Power&amp;PPF&amp;Typolo Graph'!$E$16</c:f>
              <c:numCache>
                <c:formatCode>General</c:formatCode>
                <c:ptCount val="1"/>
                <c:pt idx="0">
                  <c:v>892.39</c:v>
                </c:pt>
              </c:numCache>
            </c:numRef>
          </c:yVal>
          <c:smooth val="0"/>
          <c:extLst>
            <c:ext xmlns:c16="http://schemas.microsoft.com/office/drawing/2014/chart" uri="{C3380CC4-5D6E-409C-BE32-E72D297353CC}">
              <c16:uniqueId val="{0000000F-F463-4560-B112-B7347680DF19}"/>
            </c:ext>
          </c:extLst>
        </c:ser>
        <c:ser>
          <c:idx val="15"/>
          <c:order val="15"/>
          <c:tx>
            <c:strRef>
              <c:f>'Power&amp;PPF&amp;Typolo Graph'!$C$1</c:f>
              <c:strCache>
                <c:ptCount val="1"/>
                <c:pt idx="0">
                  <c:v>LED GROW LAMPS</c:v>
                </c:pt>
              </c:strCache>
              <c:extLst xmlns:c15="http://schemas.microsoft.com/office/drawing/2012/chart"/>
            </c:strRef>
          </c:tx>
          <c:spPr>
            <a:ln w="25400" cap="rnd">
              <a:noFill/>
              <a:round/>
            </a:ln>
            <a:effectLst/>
          </c:spPr>
          <c:marker>
            <c:symbol val="none"/>
          </c:marker>
          <c:dPt>
            <c:idx val="0"/>
            <c:marker>
              <c:symbol val="none"/>
            </c:marker>
            <c:bubble3D val="0"/>
            <c:spPr>
              <a:ln w="25400" cap="rnd">
                <a:solidFill>
                  <a:schemeClr val="accent6"/>
                </a:solidFill>
                <a:round/>
              </a:ln>
              <a:effectLst/>
            </c:spPr>
            <c:extLst>
              <c:ext xmlns:c16="http://schemas.microsoft.com/office/drawing/2014/chart" uri="{C3380CC4-5D6E-409C-BE32-E72D297353CC}">
                <c16:uniqueId val="{00000011-F463-4560-B112-B7347680DF19}"/>
              </c:ext>
            </c:extLst>
          </c:dPt>
          <c:trendline>
            <c:spPr>
              <a:ln w="12700" cap="rnd">
                <a:solidFill>
                  <a:schemeClr val="accent4"/>
                </a:solidFill>
              </a:ln>
              <a:effectLst/>
            </c:spPr>
            <c:trendlineType val="linear"/>
            <c:dispRSqr val="1"/>
            <c:dispEq val="0"/>
            <c:trendlineLbl>
              <c:layout>
                <c:manualLayout>
                  <c:x val="4.7317397300844478E-2"/>
                  <c:y val="7.0087520579186005E-2"/>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dk1">
                          <a:lumMod val="65000"/>
                          <a:lumOff val="35000"/>
                        </a:schemeClr>
                      </a:solidFill>
                      <a:latin typeface="Palatino Linotype" panose="02040502050505030304" pitchFamily="18" charset="0"/>
                      <a:ea typeface="+mn-ea"/>
                      <a:cs typeface="+mn-cs"/>
                    </a:defRPr>
                  </a:pPr>
                  <a:endParaRPr lang="it-IT"/>
                </a:p>
              </c:txPr>
            </c:trendlineLbl>
          </c:trendline>
          <c:xVal>
            <c:numRef>
              <c:f>'Power&amp;PPF&amp;Typolo Graph'!$D$2:$D$19</c:f>
              <c:numCache>
                <c:formatCode>General</c:formatCode>
                <c:ptCount val="18"/>
                <c:pt idx="0">
                  <c:v>14.28</c:v>
                </c:pt>
                <c:pt idx="1">
                  <c:v>145</c:v>
                </c:pt>
                <c:pt idx="2">
                  <c:v>193.46</c:v>
                </c:pt>
                <c:pt idx="3">
                  <c:v>480</c:v>
                </c:pt>
                <c:pt idx="4">
                  <c:v>65.930000000000007</c:v>
                </c:pt>
                <c:pt idx="5">
                  <c:v>239.79</c:v>
                </c:pt>
                <c:pt idx="6">
                  <c:v>111.15</c:v>
                </c:pt>
                <c:pt idx="7">
                  <c:v>231.51</c:v>
                </c:pt>
                <c:pt idx="8">
                  <c:v>457.37</c:v>
                </c:pt>
                <c:pt idx="9">
                  <c:v>571.37</c:v>
                </c:pt>
                <c:pt idx="10">
                  <c:v>366.39</c:v>
                </c:pt>
                <c:pt idx="11">
                  <c:v>465.57</c:v>
                </c:pt>
                <c:pt idx="12">
                  <c:v>387.43</c:v>
                </c:pt>
                <c:pt idx="13">
                  <c:v>521.22</c:v>
                </c:pt>
                <c:pt idx="14">
                  <c:v>296.70999999999998</c:v>
                </c:pt>
                <c:pt idx="15">
                  <c:v>348.88775510204101</c:v>
                </c:pt>
                <c:pt idx="16">
                  <c:v>33.82</c:v>
                </c:pt>
                <c:pt idx="17">
                  <c:v>390</c:v>
                </c:pt>
              </c:numCache>
              <c:extLst xmlns:c15="http://schemas.microsoft.com/office/drawing/2012/chart"/>
            </c:numRef>
          </c:xVal>
          <c:yVal>
            <c:numRef>
              <c:f>'Power&amp;PPF&amp;Typolo Graph'!$E$2:$E$19</c:f>
              <c:numCache>
                <c:formatCode>General</c:formatCode>
                <c:ptCount val="18"/>
                <c:pt idx="0">
                  <c:v>20.97</c:v>
                </c:pt>
                <c:pt idx="1">
                  <c:v>476.53</c:v>
                </c:pt>
                <c:pt idx="2">
                  <c:v>407.25</c:v>
                </c:pt>
                <c:pt idx="3">
                  <c:v>1031.67</c:v>
                </c:pt>
                <c:pt idx="4">
                  <c:v>165.84</c:v>
                </c:pt>
                <c:pt idx="5">
                  <c:v>649.88</c:v>
                </c:pt>
                <c:pt idx="6">
                  <c:v>270.08</c:v>
                </c:pt>
                <c:pt idx="7">
                  <c:v>588.89</c:v>
                </c:pt>
                <c:pt idx="8">
                  <c:v>1103.25</c:v>
                </c:pt>
                <c:pt idx="9">
                  <c:v>1367.93</c:v>
                </c:pt>
                <c:pt idx="10">
                  <c:v>667.26</c:v>
                </c:pt>
                <c:pt idx="11">
                  <c:v>1113.1400000000001</c:v>
                </c:pt>
                <c:pt idx="12">
                  <c:v>826.58</c:v>
                </c:pt>
                <c:pt idx="13">
                  <c:v>1200.6300000000001</c:v>
                </c:pt>
                <c:pt idx="14">
                  <c:v>892.39</c:v>
                </c:pt>
                <c:pt idx="15">
                  <c:v>903.52542372881351</c:v>
                </c:pt>
                <c:pt idx="16">
                  <c:v>78.17</c:v>
                </c:pt>
                <c:pt idx="17">
                  <c:v>817.5</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13-F463-4560-B112-B7347680DF19}"/>
            </c:ext>
          </c:extLst>
        </c:ser>
        <c:ser>
          <c:idx val="16"/>
          <c:order val="16"/>
          <c:tx>
            <c:strRef>
              <c:f>'Power&amp;PPF&amp;Typolo Graph'!$C$19</c:f>
              <c:strCache>
                <c:ptCount val="1"/>
                <c:pt idx="0">
                  <c:v>Growfilm</c:v>
                </c:pt>
              </c:strCache>
            </c:strRef>
          </c:tx>
          <c:spPr>
            <a:ln w="25400" cap="rnd">
              <a:noFill/>
              <a:round/>
            </a:ln>
            <a:effectLst/>
          </c:spPr>
          <c:marker>
            <c:symbol val="dash"/>
            <c:size val="9"/>
            <c:spPr>
              <a:solidFill>
                <a:srgbClr val="FF0000"/>
              </a:solidFill>
              <a:ln w="19050">
                <a:solidFill>
                  <a:srgbClr val="FF0000"/>
                </a:solidFill>
                <a:round/>
              </a:ln>
              <a:effectLst/>
            </c:spPr>
          </c:marker>
          <c:xVal>
            <c:numRef>
              <c:f>'Power&amp;PPF&amp;Typolo Graph'!$D$19</c:f>
              <c:numCache>
                <c:formatCode>General</c:formatCode>
                <c:ptCount val="1"/>
                <c:pt idx="0">
                  <c:v>390</c:v>
                </c:pt>
              </c:numCache>
            </c:numRef>
          </c:xVal>
          <c:yVal>
            <c:numRef>
              <c:f>'Power&amp;PPF&amp;Typolo Graph'!$E$19</c:f>
              <c:numCache>
                <c:formatCode>General</c:formatCode>
                <c:ptCount val="1"/>
                <c:pt idx="0">
                  <c:v>817.5</c:v>
                </c:pt>
              </c:numCache>
            </c:numRef>
          </c:yVal>
          <c:smooth val="0"/>
          <c:extLst>
            <c:ext xmlns:c16="http://schemas.microsoft.com/office/drawing/2014/chart" uri="{C3380CC4-5D6E-409C-BE32-E72D297353CC}">
              <c16:uniqueId val="{00000014-F463-4560-B112-B7347680DF19}"/>
            </c:ext>
          </c:extLst>
        </c:ser>
        <c:ser>
          <c:idx val="17"/>
          <c:order val="17"/>
          <c:tx>
            <c:strRef>
              <c:f>'Power&amp;PPF&amp;Typolo Graph'!$C$17</c:f>
              <c:strCache>
                <c:ptCount val="1"/>
                <c:pt idx="0">
                  <c:v>Fixture designs</c:v>
                </c:pt>
              </c:strCache>
            </c:strRef>
          </c:tx>
          <c:spPr>
            <a:ln w="25400" cap="rnd">
              <a:noFill/>
              <a:round/>
            </a:ln>
            <a:effectLst/>
          </c:spPr>
          <c:marker>
            <c:symbol val="dash"/>
            <c:size val="8"/>
            <c:spPr>
              <a:solidFill>
                <a:schemeClr val="lt1"/>
              </a:solidFill>
              <a:ln w="15875">
                <a:solidFill>
                  <a:schemeClr val="accent6">
                    <a:lumMod val="80000"/>
                    <a:lumOff val="20000"/>
                  </a:schemeClr>
                </a:solidFill>
                <a:round/>
              </a:ln>
              <a:effectLst/>
            </c:spPr>
          </c:marker>
          <c:xVal>
            <c:numRef>
              <c:f>'Power&amp;PPF&amp;Typolo Graph'!$D$17</c:f>
              <c:numCache>
                <c:formatCode>General</c:formatCode>
                <c:ptCount val="1"/>
                <c:pt idx="0">
                  <c:v>348.88775510204101</c:v>
                </c:pt>
              </c:numCache>
            </c:numRef>
          </c:xVal>
          <c:yVal>
            <c:numRef>
              <c:f>'Power&amp;PPF&amp;Typolo Graph'!$E$17</c:f>
              <c:numCache>
                <c:formatCode>General</c:formatCode>
                <c:ptCount val="1"/>
                <c:pt idx="0">
                  <c:v>903.52542372881351</c:v>
                </c:pt>
              </c:numCache>
            </c:numRef>
          </c:yVal>
          <c:smooth val="0"/>
          <c:extLst>
            <c:ext xmlns:c16="http://schemas.microsoft.com/office/drawing/2014/chart" uri="{C3380CC4-5D6E-409C-BE32-E72D297353CC}">
              <c16:uniqueId val="{00000015-F463-4560-B112-B7347680DF19}"/>
            </c:ext>
          </c:extLst>
        </c:ser>
        <c:ser>
          <c:idx val="18"/>
          <c:order val="18"/>
          <c:tx>
            <c:strRef>
              <c:f>'Power&amp;PPF&amp;Typolo Graph'!$C$18</c:f>
              <c:strCache>
                <c:ptCount val="1"/>
                <c:pt idx="0">
                  <c:v>LED strip</c:v>
                </c:pt>
              </c:strCache>
            </c:strRef>
          </c:tx>
          <c:spPr>
            <a:ln w="25400" cap="rnd">
              <a:noFill/>
              <a:round/>
            </a:ln>
            <a:effectLst/>
          </c:spPr>
          <c:marker>
            <c:symbol val="square"/>
            <c:size val="8"/>
            <c:spPr>
              <a:solidFill>
                <a:schemeClr val="bg2">
                  <a:lumMod val="90000"/>
                </a:schemeClr>
              </a:solidFill>
              <a:ln w="15875">
                <a:solidFill>
                  <a:srgbClr val="002060"/>
                </a:solidFill>
                <a:round/>
              </a:ln>
              <a:effectLst/>
            </c:spPr>
          </c:marker>
          <c:xVal>
            <c:numRef>
              <c:f>'Power&amp;PPF&amp;Typolo Graph'!$D$18</c:f>
              <c:numCache>
                <c:formatCode>General</c:formatCode>
                <c:ptCount val="1"/>
                <c:pt idx="0">
                  <c:v>33.82</c:v>
                </c:pt>
              </c:numCache>
            </c:numRef>
          </c:xVal>
          <c:yVal>
            <c:numRef>
              <c:f>'Power&amp;PPF&amp;Typolo Graph'!$E$18</c:f>
              <c:numCache>
                <c:formatCode>General</c:formatCode>
                <c:ptCount val="1"/>
                <c:pt idx="0">
                  <c:v>78.17</c:v>
                </c:pt>
              </c:numCache>
            </c:numRef>
          </c:yVal>
          <c:smooth val="0"/>
          <c:extLst>
            <c:ext xmlns:c16="http://schemas.microsoft.com/office/drawing/2014/chart" uri="{C3380CC4-5D6E-409C-BE32-E72D297353CC}">
              <c16:uniqueId val="{00000016-F463-4560-B112-B7347680DF19}"/>
            </c:ext>
          </c:extLst>
        </c:ser>
        <c:dLbls>
          <c:showLegendKey val="0"/>
          <c:showVal val="0"/>
          <c:showCatName val="0"/>
          <c:showSerName val="0"/>
          <c:showPercent val="0"/>
          <c:showBubbleSize val="0"/>
        </c:dLbls>
        <c:axId val="1728015647"/>
        <c:axId val="1927303263"/>
        <c:extLst/>
      </c:scatterChart>
      <c:valAx>
        <c:axId val="1728015647"/>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dk1">
                        <a:lumMod val="65000"/>
                        <a:lumOff val="35000"/>
                      </a:schemeClr>
                    </a:solidFill>
                    <a:latin typeface="Palatino Linotype" panose="02040502050505030304" pitchFamily="18" charset="0"/>
                    <a:ea typeface="+mn-ea"/>
                    <a:cs typeface="+mn-cs"/>
                  </a:defRPr>
                </a:pPr>
                <a:r>
                  <a:rPr lang="es-ES" sz="1200">
                    <a:latin typeface="Palatino Linotype" panose="02040502050505030304" pitchFamily="18" charset="0"/>
                  </a:rPr>
                  <a:t>Average Power consumption (W)</a:t>
                </a:r>
              </a:p>
            </c:rich>
          </c:tx>
          <c:layout>
            <c:manualLayout>
              <c:xMode val="edge"/>
              <c:yMode val="edge"/>
              <c:x val="0.3774196209594477"/>
              <c:y val="0.7171352118586148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65000"/>
                      <a:lumOff val="35000"/>
                    </a:schemeClr>
                  </a:solidFill>
                  <a:latin typeface="Palatino Linotype" panose="02040502050505030304" pitchFamily="18" charset="0"/>
                  <a:ea typeface="+mn-ea"/>
                  <a:cs typeface="+mn-cs"/>
                </a:defRPr>
              </a:pPr>
              <a:endParaRPr lang="it-IT"/>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cap="none" spc="0" normalizeH="0" baseline="0">
                <a:solidFill>
                  <a:schemeClr val="dk1">
                    <a:lumMod val="65000"/>
                    <a:lumOff val="35000"/>
                  </a:schemeClr>
                </a:solidFill>
                <a:latin typeface="Palatino Linotype" panose="02040502050505030304" pitchFamily="18" charset="0"/>
                <a:ea typeface="+mn-ea"/>
                <a:cs typeface="+mn-cs"/>
              </a:defRPr>
            </a:pPr>
            <a:endParaRPr lang="it-IT"/>
          </a:p>
        </c:txPr>
        <c:crossAx val="1927303263"/>
        <c:crosses val="autoZero"/>
        <c:crossBetween val="midCat"/>
      </c:valAx>
      <c:valAx>
        <c:axId val="1927303263"/>
        <c:scaling>
          <c:orientation val="minMax"/>
        </c:scaling>
        <c:delete val="0"/>
        <c:axPos val="l"/>
        <c:title>
          <c:tx>
            <c:rich>
              <a:bodyPr rot="-5400000" spcFirstLastPara="1" vertOverflow="ellipsis" vert="horz" wrap="square" anchor="ctr" anchorCtr="1"/>
              <a:lstStyle/>
              <a:p>
                <a:pPr>
                  <a:defRPr sz="1200" b="1" i="0" u="none" strike="noStrike" kern="1200" baseline="0">
                    <a:solidFill>
                      <a:schemeClr val="dk1">
                        <a:lumMod val="65000"/>
                        <a:lumOff val="35000"/>
                      </a:schemeClr>
                    </a:solidFill>
                    <a:latin typeface="Palatino Linotype" panose="02040502050505030304" pitchFamily="18" charset="0"/>
                    <a:ea typeface="+mn-ea"/>
                    <a:cs typeface="+mn-cs"/>
                  </a:defRPr>
                </a:pPr>
                <a:r>
                  <a:rPr lang="es-ES" sz="1200" b="1">
                    <a:latin typeface="Palatino Linotype" panose="02040502050505030304" pitchFamily="18" charset="0"/>
                  </a:rPr>
                  <a:t>Average</a:t>
                </a:r>
                <a:r>
                  <a:rPr lang="es-ES" sz="1200" b="1" baseline="0">
                    <a:latin typeface="Palatino Linotype" panose="02040502050505030304" pitchFamily="18" charset="0"/>
                  </a:rPr>
                  <a:t> PPF (</a:t>
                </a:r>
                <a:r>
                  <a:rPr lang="es-ES" sz="1200" b="1" i="0" u="none" strike="noStrike" baseline="0">
                    <a:effectLst/>
                  </a:rPr>
                  <a:t>µmol s</a:t>
                </a:r>
                <a:r>
                  <a:rPr lang="es-ES" sz="1200" b="1" i="0" u="none" strike="noStrike" baseline="30000">
                    <a:effectLst/>
                  </a:rPr>
                  <a:t>-1</a:t>
                </a:r>
                <a:r>
                  <a:rPr lang="es-ES" sz="1200" b="1" i="0" u="none" strike="noStrike" baseline="0">
                    <a:effectLst/>
                  </a:rPr>
                  <a:t>)</a:t>
                </a:r>
                <a:endParaRPr lang="es-ES" sz="1200" b="1">
                  <a:latin typeface="Palatino Linotype" panose="02040502050505030304" pitchFamily="18" charset="0"/>
                </a:endParaRP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dk1">
                      <a:lumMod val="65000"/>
                      <a:lumOff val="35000"/>
                    </a:schemeClr>
                  </a:solidFill>
                  <a:latin typeface="Palatino Linotype" panose="02040502050505030304" pitchFamily="18" charset="0"/>
                  <a:ea typeface="+mn-ea"/>
                  <a:cs typeface="+mn-cs"/>
                </a:defRPr>
              </a:pPr>
              <a:endParaRPr lang="es-ES"/>
            </a:p>
          </c:txPr>
        </c:title>
        <c:numFmt formatCode="General" sourceLinked="1"/>
        <c:majorTickMark val="none"/>
        <c:minorTickMark val="none"/>
        <c:tickLblPos val="nextTo"/>
        <c:spPr>
          <a:noFill/>
          <a:ln w="9525" cap="flat" cmpd="sng" algn="ctr">
            <a:solidFill>
              <a:schemeClr val="dk1">
                <a:lumMod val="15000"/>
                <a:lumOff val="85000"/>
                <a:alpha val="54000"/>
              </a:schemeClr>
            </a:solidFill>
            <a:round/>
          </a:ln>
          <a:effectLst/>
        </c:spPr>
        <c:txPr>
          <a:bodyPr rot="-60000000" spcFirstLastPara="1" vertOverflow="ellipsis" vert="horz" wrap="square" anchor="ctr" anchorCtr="1"/>
          <a:lstStyle/>
          <a:p>
            <a:pPr>
              <a:defRPr sz="1200" b="0" i="0" u="none" strike="noStrike" kern="1200" baseline="0">
                <a:solidFill>
                  <a:schemeClr val="dk1">
                    <a:lumMod val="65000"/>
                    <a:lumOff val="35000"/>
                  </a:schemeClr>
                </a:solidFill>
                <a:latin typeface="Palatino Linotype" panose="02040502050505030304" pitchFamily="18" charset="0"/>
                <a:ea typeface="+mn-ea"/>
                <a:cs typeface="+mn-cs"/>
              </a:defRPr>
            </a:pPr>
            <a:endParaRPr lang="it-IT"/>
          </a:p>
        </c:txPr>
        <c:crossAx val="1728015647"/>
        <c:crosses val="autoZero"/>
        <c:crossBetween val="midCat"/>
      </c:valAx>
      <c:spPr>
        <a:noFill/>
        <a:ln>
          <a:noFill/>
        </a:ln>
        <a:effectLst/>
      </c:spPr>
    </c:plotArea>
    <c:legend>
      <c:legendPos val="b"/>
      <c:legendEntry>
        <c:idx val="15"/>
        <c:delete val="1"/>
      </c:legendEntry>
      <c:legendEntry>
        <c:idx val="19"/>
        <c:delete val="1"/>
      </c:legendEntry>
      <c:layout>
        <c:manualLayout>
          <c:xMode val="edge"/>
          <c:yMode val="edge"/>
          <c:x val="7.3399934419517129E-2"/>
          <c:y val="0.76439397679779519"/>
          <c:w val="0.92447058587876096"/>
          <c:h val="0.2231459437192207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dk1">
                  <a:lumMod val="65000"/>
                  <a:lumOff val="35000"/>
                </a:schemeClr>
              </a:solidFill>
              <a:latin typeface="Palatino Linotype" panose="02040502050505030304" pitchFamily="18" charset="0"/>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olorStr">
        <cx:f>_xlchart.v5.2</cx:f>
        <cx:nf>_xlchart.v5.1</cx:nf>
      </cx:strDim>
      <cx:strDim type="cat">
        <cx:f>_xlchart.v5.3</cx:f>
        <cx:nf>_xlchart.v5.1</cx:nf>
      </cx:strDim>
    </cx:data>
  </cx:chartData>
  <cx:chart>
    <cx:title pos="t" align="ctr" overlay="0">
      <cx:tx>
        <cx:txData>
          <cx:v>LED LIGHTING COMPANIES IN HORTICULTURE</cx:v>
        </cx:txData>
      </cx:tx>
      <cx:spPr>
        <a:noFill/>
      </cx:spPr>
      <cx:txPr>
        <a:bodyPr spcFirstLastPara="1" vertOverflow="ellipsis" horzOverflow="overflow" wrap="square" lIns="0" tIns="0" rIns="0" bIns="0" anchor="ctr" anchorCtr="1"/>
        <a:lstStyle/>
        <a:p>
          <a:pPr algn="ctr" rtl="0">
            <a:defRPr b="1">
              <a:ln>
                <a:noFill/>
              </a:ln>
              <a:solidFill>
                <a:schemeClr val="tx1"/>
              </a:solidFill>
            </a:defRPr>
          </a:pPr>
          <a:r>
            <a:rPr lang="es-ES" sz="2000" b="1" i="0" u="none" strike="noStrike" baseline="0">
              <a:ln>
                <a:noFill/>
              </a:ln>
              <a:solidFill>
                <a:schemeClr val="tx1"/>
              </a:solidFill>
              <a:latin typeface="Calibri" panose="020F0502020204030204"/>
            </a:rPr>
            <a:t>LED LIGHTING COMPANIES IN HORTICULTURE</a:t>
          </a:r>
        </a:p>
      </cx:txPr>
    </cx:title>
    <cx:plotArea>
      <cx:plotAreaRegion>
        <cx:series layoutId="regionMap" uniqueId="{C18C70E6-8050-4C5C-888D-81A921E38A4E}" formatIdx="4">
          <cx:tx>
            <cx:txData>
              <cx:f>_xlchart.v5.0</cx:f>
              <cx:v>Nº Ranking</cx:v>
            </cx:txData>
          </cx:tx>
          <cx:dataId val="0"/>
          <cx:layoutPr>
            <cx:regionLabelLayout val="none"/>
            <cx:geography cultureLanguage="es-ES" cultureRegion="ES" attribution="Con tecnología de Bing">
              <cx:geoCache provider="{E9337A44-BEBE-4D9F-B70C-5C5E7DAFC167}">
                <cx:binary>7H3Zchw3l+arKHw9SSeAxPbH744wkFkLN3HVdpNRIku5J3Lf3qYv+6IvJuYR/GJzShIlMk1LpM0e
KWJoO2Q7UahCnfU7Hw5Q/74a/nWVbjfViyFL8/pfV8Nvv4RNU/zr11/rq3Cbbeq9LLqqTG0+NHtX
JvvVfPgQXW1/va42fZQHv2IbOb9ehZuq2Q6//Me/4d2CrTk0V5smMvlpu63Gs23dpk39jbF7h15c
mTZvdtMDeKfffrnMo2Z7/eIAPvTaZC9+ebHNm6gZL8Zi+9svd177y4tf5+/4p09/kcICm/Ya5lKy
Jx0iCMMIIyqwTX55kZo8+Dxs4T1Kbcocm9qMO/BKevPZx5sM5p9to9y8gOVdm5uB+xb1cUmb6+tq
W9cvPv97NvnOt5iNRbXRnwSizW7VS/Xxa/56V+D/8e/ZA/jisye3dDKX0veG/kIl582m2dZPqBEi
9xxJJXIcKjEWFLG7GpFiTwopBWa2I4XtMHkj+E8a8epmc23qTzqpb8YerpT5/Jle5sNz1Vye/3jV
HG+bcFulm/z6m9//kZ6C94iDMRUOJYSBftAdvdA9igWiHBMHSSSkM3OUk80f/12DoahNbL65qvtd
ZTZ9ppTZ6Fwnx4c/XicvdBjlm6f0E7ZHGUGgB8YwlZzd9RNkkz1OqLAlwQxxJMSNK3xyk4/LuXn0
cO/4PG0m/89P53LXxz9e7nqTb6433/qij3MDBhmBQOhBH2VOQfR33MCSbI8IQSjEL9vBkv1J7rv1
/PGf31rQ/R7w8YvsJs5lf/OGf5L+7z9e+mdtXUdPKX20x5kNmZpDcuCcOM4d6Uu5JzjjBAmOKRVU
wvAnpPA5W7ffWc39oodvsfsSM8F/fjoX+9nljxf7Isp30f/my9/n3o+0emePIimEFATRnVlD0r0F
kzDbwwJLyRFBxOGMQiy6LffP6/m2Jdwv+1tTZ/K/NTLXwWL9E+ig2uRX2ycM+A7bA5QqHOQQmwEi
ZfiuDvYcUJHjIASOwTmaaWC3mr8l/5uJc+nfPP+T7M9+vOzPtkX7Po2uXpgPLy7aKtmON9L4564A
+NSmyIa/IcwQKgkk1luuQJw9SWxCpEAEEwyI6eajP4UgWE7Z/vHf34yJ93vC15kzVXwdmOvi4ifQ
xbrZpE8ofocA0JQ2lsJhADTBDe6IH+E9tPMSwhmikrEZ6tkt5u94wc28meRvHs/lvr748T5w3m6/
4/CPTAF4T2DEhSMhv0JxRiDC3LJ7xHZwkwgbccyxdOTM7r+/nPut/mbeTPI3j+eSP/d+vOS/C60f
J3jyDPTvY5bmcGy5rbJN/oSRhqI94ISEzW1APUIwDhZ92+DtPce2mXSEwxH8m8yw5u8p8Gf53wk2
X2fOjP7rwNzs3Z/A7M+LTZTfJLt/nmcdGwopziQEmnmNBSmAcgIkEAeOCADPDgndhpteXWz++N9/
I8V+mTgT/Jfnc7l7PwHbc7GJ+s0TCh4DceCAcLFE8AeUUncrXITtPQD6O7xPoR4ASvSu8L+/nPsD
/c28mehvHs8lf/H6xwf6lclfHABZfCOAvzL6/zkS9vcq2Bl+/k1bf1y6sQjdQwLtsCvFRGLK7wJc
i9E9IJUkpVISBi/Z1eC3ve9Ba7rfBm5NnZnBrZG5Jfz+E4Bcd5tnmyq5EcRfGcJdvv6b+xJQUTOM
OYUAKGybi7toS+4BB0soQ4zY2AE4TG4++lOV4YJJwIKuvmkX9+vg1tSZDm6NzHXgHvx4bzw3bRO+
+P1DFX37az/SHTDUeyBfhLjN7qM+wBuEDc4CuBeQMSMzTZy3wPZ9d033q+L23Jkubg/NlfHu9x+v
jBMDUOnb4OdxeqBQ2EHdR4Do/sSs8rtoDDxCEm4jCrsTjgM1yF2HeMB67tfBl4kzBXx5Ppf+yU+w
2bDOr59S9hjDlhx4gMCCAasByeGO7LncA3nbCDPYIPpMyt5OCN9dzf2S/zxtJvfPT+dSX/8EWw2q
2tRRemN3/zwHWMje45wS+Ae2eBAk3Vkmhs3rXeGBmAA6EJGPFcptwX9/QfdL/mbeTPQ3j+eyVz9B
Al61ebCpnrD6czgQSUCowh8QdIBsnaFg2KUGJAw8CIatHgZF4I3ePyXg3Xqqv0XzfZ05E//XgbkC
Vpc/PuDvb4qnLEKA9NhlW1uCWUuGhbyLfxDhUIQwtrN+dA8GhdX88X++WRPdb/k382aiv3k8F/z+
yY8X/A0H+cnx/3nUeSZY0+ajccxbmeaE0/pjh8U3EfYjIQ6BwgvoVVsAvQEF9szmLbEHkUbs6FfY
7pc2hKW7MecBC7rf6r9MnJn9l+dzu1//BHTT112Pp7L8552dLw17D3IA4LnT7Y0J/vPAsyMegHXg
UGl9Zp5mcIejPaCjYAOUUgxb/4CLbj78U8797nrut/7P02a2//np3PL1T4DuZ91OT2X+UGE9N3jd
2776IG84NlW/eUIAyhzwBgEsLJCxFPqJdj0Vt7cfoHEVelKhIW/X5/InX4DVtNvgm8npfm/4MnHm
D1+ezz3i+OWPx0BQjD9pu8sz2fCpb/tBhn9iqqYNNk9Y+EIiZlxKG7YeMDS0zPf4LcD+UPJCdYah
DYAK6LW4mwgesqL7rf/rzJn5fx2Y2//JT7DX/3tbN9VTMj5Q/VKxA6LQz/tpE+5u8HEAigJChQ0g
IKCh4eiu/B+wnPvF/2XiTPpfns+F//tPIPxDOCvwvY3eRxYCFOh9gPk2ACFgNOfcA2zQ7TpMHeix
+LQ7d5vzechq7hf+15kz6X8dmIv/8CcQ/+UVdKI9qe1LYH6gwYjQG/HfsX0CKBS2Y2D3k3MGnBua
VWEPWM/98v8ycSb+L8/n0r/8CXj+i3ATPW3uRbD9CA2O0qYceDXYZJzhHhvtQY8R7D4LwD8I2gPu
xh7YL96t59sGcb8Cbk2dqeDWyFwJF6sfD3/O+6iZPh34uBHGPy/HoN0UNh6BgbMd6nwMQ3fcQOxB
8gV6lMOLYFuGzFowztto+hvo8/O0mfg/P52LXv8Eor9hBp+qCHvmPeG44Ef3/B799hETfK+b83F5
18JwiokLiPwMNnyBatsdYrpTczl70PELZwskxQg4/xnp/6Al3R97bk2dGf+tkbkD/H7542PPl9ao
p/KA576vhzrAAxoMH2f/zx2PjyNA13W12T5l3YvuhBsy4ze//3H3x5abebPAcvN4HlXWPwHF+fls
1VPFFPZ8bOwhLdSfei2f8MjScyvpQ9GM2qZB1GZPB9+pvcegNRoYnM/n5O/2Szl7jNlAHWNMOHZ2
fZw3H/1pL0X98V+woG830t0fbb7OnMWbrwPziKO8H49joLllem7eubm7408XR/yPXiVx/rFz88BU
22+WjI8DM1BJwYFIYM+gSfae5ikgLfegmw05n0iEj2cMbvNoereaF9fb9MV5W934xn1V9f1eMJs+
c4XZ6NwfDn6Chqrzfnu9/WYHzePUAefmn4+PfbSV7xW28xtGngoEPV+scj+x8IitLsjSm6qtvxUO
HucV0MEJXW5wsh5OXNz0sd0iHLCAs8awv0KAbeAYGImbT/6cpKNtaipY0N9hO9XtybP4dGdsHp3U
2x+frb/2Qj6Vdzz3ez6y9q3AF57yiglwhefut91laQ9KEnc89Kl84Dka/enmugcpAzZIw+ct4Nt3
//0/rh++t9n0uKT8vPP1ELLoy31UTxV9nm/W+nxb5oNizmVSwXH77Q0gvK8yfaTVP7c9fLyr9EHS
X9zcfvRUxv98udODoc+MPHkqDTzzRX91e++DPOLW4fCn0gh9PgP/2Et5H3gd8eMyA5QFz3ckz6+0
fpBT3D6l/1ReYT1fSDC7XfxBqrh1W+RTaQJOaDxfivk41ujrHuBTKeF5n/NxGrjVyvpUKnju2L39
WwcPikZfTlM9lQ7+/zot9tcXan25U8ndNBvv449E3MJQ3x690dxs6ufLre6tsD+pb3392y9wPcfH
bZFPVzzt3uLOpVhHm2DcVKaqpz/+M7gp2r/M227q5rdf4JoVOE9DOTRdU7g33OHQstFvdyNwuSaC
Xo7dX/Tjjx7ASA7HrsLffnEEnNShjMIdUNyGZvndMurdfjoMUbjIjTC4CR5+1+LjJVJffqMDDsyN
gcm/yOPz/7/I2+zERHlT//YLsTl03hefXrhbKawLboGBC6ng6Dnca0uJA9tRxdXmDH6UA16P/lcQ
13Hs5LzUaZcMaixIcWCn9I3D8FFWlC/z3vHXaRjrVoyNwk02eENpFmnUHlgmGRZRYQVu7Cf7Tpb4
ymZZ4XYtDdxSiBPb+NUisVuh7eMyR8t4CAYv54EaaWvrtCwCNbEYKyfwO13bpSdMFytnpJW2WZN6
pmmoW8ILkBW+Qk6SuTXnuYubWPVdEXu0yWslU9N4ccpjt+zKVDXZGCox4XIdTEOgDUWrwYShqkYn
VmTsGpcihUTir4fOK2lrvSpqZz/v+cKKwtILpfMuqq1u5ZOkUl0fCTdDeHClT0M3T8ZOR1Z3Hg2X
vtO6dhAEXkfkpR00Osa5hxKfulNZqGEosQp5mCsuo30nzVOQLLKWSVI2rp2PgY6C6F3U88MkD/sD
Eth6rN/DDd1on/lRrBqrXw3VyPdNmYWroe3fium0sjr/sBfEM45sFcF26Pk8o2pM8rfp1K9EmGzT
pr8g/VgoM7YbnmZIh2ykLmmVlQ1bwY1RI4hDJ80m8wvLhR/t+OAjcwxm2KjAjGu4BDZyE2wv7TiU
igcB1fXQxm5B7bcTu0pJ7Ht+Fi6JT/N9Iws1WaDtMT+wfcFUhaJUZ4OMdRruo6L2itLkSo48Vwkr
ImXX7WmRRgsi2aARDak2ZaVM3PD1IPg66qNOl6YqdCJaF7V5pqYstHVAglYNIT8lbZqofuxeE5b7
airlYQBXvehJ1KEKAhG52Ey+ksK4RUJT3Yz9+7wiH+BEitCoCi+bFL9B/tu2jMCm0quYNJYCz2i8
Qghv9HGjqRK2le3LZolpMSxYazVuJx1doixVcWOXYBTslbT6y8iSJ02RXMRlavQ4lJnKWrPkA3mX
Wu2gw54jlduVh1nCVYJJpKqmwl6bxoey7YjKwrBVDh4PhqpL3WZ4HeWiW+edPB6qcCsEStzpZWdY
tPC7DCufiEFjFBHQKHGHml4WTpIeVl05qXhRJye4fR8P1XVYl7Zm0Zi5ToBVxkuhbDh4vxxZd5Q4
b7FdYRdl1X5hG6qtwfJImiMV0L73kqZWQ8KqxRSg16kJci8f6kqPouELVPFMj025irpWF0P/Xoj0
BIueuSjO3a6RVGc4D1RYBktqXUu/nA7i2kx6quzKbYPyVU6HbJGhjqmBT9YCh8atysF2TRdhNxqs
SSE85iseco2yzlF1U4R6yqJMF5PYpom1Khs/dUdZ1orIBLsBnXo35ahYjIGUepLsPZXJuR8XYsFs
O16mJe20GHPV16LQXS9Dzcaw27eliwl55eR5sm5qoSASY6+vq1zlmX3aDPlbO4y9fOojMCVOdJqM
YBi1sLUU4Ss44IS8Is83qZW+7QMR65C3kQoHvkmKzG3j8HUx5sYzLQWVc+elT/tYhW22kIlVumHe
5i6NUKaKEKS8M+9hQi6einJRp2mp0XDMayvQZLSsFYndiVbhAsVLHorU7brcqLxPIpWXudFtt4tm
hUIlsnU+5RKss2SqG/u1E1XviI8cTYqx8JBIVYUt7o6tk+uqTx2VJHXl9ha7tEhzkLRYD50V68hH
pRKicHsTrIQdvRnziKopMpWimVj6OJhAm2bUPuaKcVEcNEN3ONhpq0yXcK8bTxruj4dJd5lErF2U
VkM1Eu+nhMYqqiVVgymvoxZ5Vc5PqJ2+5aG1ligpD0XprMNuJDqqU5BTJ9mSwjFh7QgSrJwovGyd
MlaZ9PlibJLUO21xPGk6SLCHBFnadLXquuEiaCEGtH2cq4I0mRrxaZlax0MsR11EWKrKii5JVi6D
vMiViKpBT7n1GqX5MgcnDXp3EvhNhw8JaplOucXBYK98weNF06z7nK+shpWqoXaleNbbKjZiK6de
9Zhet1Z9FDVdqWpeH0/tPpxOqRShtNSJnWJldcdF0zoq802lLdw4aowGBY0kB7vbWZcVHRx3YtFp
QspoGQkN7vJGsHbyrAC8egzSE4MhLhAaZAqOs7xJ0o66opu8XExGWT1PlsiI06Ex63LsmNeS3LiZ
HS7TgZ2PhROoUgT7qBwOIE++cXI/U3V7PfiZ7fbibWpNnSeQXBa4KHQYt5Vu/HC/ImA3iT9IhYYw
0zmPbJ2kb/wQnYu4DdyutxpV5/BzVy2LduEkdcuqOMNjn6mh1WTnwqmd6CkBiUE4AIsdsleCNdcB
FbWWPOsgV16NqIq170+JakesA9+nqq2DhdWXKhQxVX07QLCGnJ4OAcCF2qGqsOiqLPqV7TSldoYx
0qytj5CENxyb6BrZwmsKVnlNb3c7G050nEJwpP6bYIq8MQv2oyI5xaBKVZTdYW7yyy6KpcvAuVQ4
VvtV45OVlXKqrNQsMEp7EGC3D9kp9ALDfM0gxrZZtMozyLKUtZnCyA+UkX2mg3yqlej9hQibQ0Gi
c2siW8njk8InCqDRUVBVbxxRWMrGYImJbM5KC+RmFy6l1csecAJ4QbqQYRQBItBwsUTu9lPj69Q5
gou2Sm+081IldYH0IN5VLJ1UkHallmn4PiLyJQ8AMk3DQNwo6tZdMnqRX6gwznxVOWnj9kVcqiGv
3kI40H0XeRmz13VbMj34TaVw1ZzVQTkqxwoVDopM+d3aryNwGsJf8TJzlLHZ0oS4cck4UTesol6x
otJtfdb1QbcIe+SrDA1rg9NRJ21ZqsK04DrWidU0EP8rtB+3eaHg7vl9O/Jjb2RgNHl0lo1y0nF9
VOYAMSTxuc5DL/WH0uW083IDAZmzZFJN6p+XUwvvS5xK+a1zQPrBS3xrnQuD1U6OtK9fSyuLIRNR
VYv+dDSxKqbYBTxsu0VTHVr+dDbyZhE2IdZRS6/MMIKeW5X4MVLSF0eliIyS2Tucxi9RnQ6KlPTQ
Ckynm1zGbtUNC0NrCIjUWuYQ03XDkn3h5KHyE3Pg+GcOpGXNp65YWqbRXYBrbZkoAFRmHckJr7kP
VjqNb3K7aJQ9Yst1dpLoJz04g3/IGUg2C+pax2PauwJz3ccmUdXa2JIBWqqIZmRCus5C5aCLkkXi
KPfNioxh/3Ky3jkQqbQIgleizdZFySYAHG3mykFoOZnDodMhaS2Fu/GaBTXYb30mkc5xCDCC+tuE
1IGiEENkKTS1FkPnvx1tWPNYWPvGigrtdCwE2MuxK1Fx7veRW8SbPDOjqsnUuTtYE7P4OA/TZZVw
Ny5IrEaAxRNqUkAfISCHvvkgceWxgIC7Jba2iuGANuw9QDBArWG9H/Qo8LBBIE0xeD2Wh4N/wdI4
U62TbCYSLwYbr2o+vrZtatyQoGMIkkRFVVWrMuXcTWl+YTYyJdsxLKaVjHjjhg1knCxbAnZfxD47
50Ubab+xfTc3YhUl4aRFNjWKj/EqZtZhU1dsFdrmDUlqXZM8UV0Bfh+Y+EriwhvT8F1S1EQDkAIA
neaKDCOGQFhfEJO9TYvI15ZMF1DvYLcl3KNTkSwn0tduxt7YXYtV5yfKLrreyzG/SvJdzixc0we1
7mq0cZLpPGxMoHwxXcdv7ZRHOhz8pc0hNpZFbMC/okaFWRvq0a6PyOAf1HWdKqfO9js/4LrEiVB+
E7m1T7dDlg2HBAxoXfeQFutBwSUduk5prYoUQoNlrkRgX1OoKb0wLvpF5teQieBlo996KKKTCxdo
Hoskjxamz1fGJrbuszD1EHvPRGGDGI3ijtUuE6elushKyEIm6b0OsCwew9JtpjRdmLSFHImRGoM6
dmXahJq4I4qQZlYWeYiHh0byftVOg6PEAGJqHWsZtXV2EA4HPu/IEtf9QUBHCWKlw9KJi/0eX8SG
Ui9GvoBs0pllmvPEdcS0oaMBdF0CXizyXsc2cstevCaAfGkUnPQW9bJi7BRmp2igH7KsOresTKVY
7o8MZ1APgI/SzCKqitOXNWhB4d0ffZr1Kun6RSH6a99yCo9l/pFvJ7Hb1yC8tuRrP7ZS11QQWMtJ
+yxyvCxPqC4HH6ymORyFr/uIYt0JOXoJjgZNoLgMo/g0Nul5l0IsICbOXN7wc+EMJ2GZXSa9RAs0
9WvBjAKpHw6TdNQQNIPqknqVZt1hJItDnAUHsUOP4sK6qHn+0kzROwyfo3xd+ByqojCzFlnhr7KE
xW7dgm/QKDqkHWOKXmdRwBRn2XUNWEILPp0LQry45osYSsSK9VdQ+EKcTszFBD86tWCJ/77q+ftB
DEzhhF/2EBGTxjRQtqVuz6DqHiTwAa0fJKsUh5Zu4gNa1oc9ReFKCvD7yMnjNU8YxEvb1Dqc2tYd
g8aF6hSvJuqrfIrKhYTvpwrKukWMgwyQbrogVUc8PGKhq4xC1iOHomj5wqmN7dVDpIeiO2mC6riq
CqrjiFGvLwXEmUzqngMQsUSmImpjF9ibU5RISAR1Nak+W+YdJB4rLFI95hOYVY5eOjhutImDdy0u
Ay/veygq+tgN6zZ0+di9xbl8H7wmpCeA28PINX75xmkB4dSsP0VV3mleSVdmY7ceMBQTeT/Z2rFJ
pqfBPggQ8CPdRHPVJLSFDwSLyOPuFE9O6k3hWZRCziBATUCunjDTVfwGDP7IjoJXDhlWImpf1mO3
SrsDQsgyTNKjypS6A/cIz7CfGmWgJM8z0HfjDpWzBLlriH9nZHwphSpJ6jpQYtSDZ7fEY6lcVQNd
Ha2dRAQqZ/ZinPx1jayT0uq8qe1Oe+T6NTvHw3RUhuIooO0H1noiCs7SJI6VdFigGIrWUx8uKrMv
bCB0mCnWhUg6l7H6qArkRRb3CzmEbk0gr2YmfGMP5r2PY21MYquIAElgQS2UxDjVwpLvy1aQJfLX
MR5e9jmUw1iBV3o2LrUdpF45NQdywO+aMqsVlAKnLRkO0oAfmJh9kIBtnSnzyqE9GER2mrfJvlWk
+13frRNIhwQw4SSbk2qUevTPCm69KVvysk3rLaDAY8rzg4CLE+YD91Ql2Ss2BUdRfyRJt8bEhwo3
XFq2dVoWBwTyIJf8EGLcqIqCQu6zp5eU95VqSv/KkdNqmADYFdVBEgfrEhK/mw71InCUY7cHXZad
lXZ5QIOyU4CDN5nhr5ETnpoRXVSAf6e4XxUOVJiO6UY1CstWDGrkbFTh1B8UeXCQAkhIqoMQLeHu
80n5Riwz0laqdwAeYUsgtct/FdwLrULLZoA6MktVtr8wTu4s/ChjHvySlpvXSa5a+C+A1PEB8vt4
ZYbkLDuCkF+5Ix8Pnf6MTCUwEFCAc9PsS8Yv4wARyDwGCgNIW8pEka+SAsyoyqz3dmRd9xjyKSuA
N2gg5E3suq3JYWCGw7CXC6sjnVu12WGfY7e0A6IFDt4WDt6nPn43gPBNzqHexS1k4XERpnyBy2bL
O7Ge0vyga5xFDJ9ahv77TmYfJhsIHI47bVuwZFqOmXKIomc5SmJ4Z/8coNpB0TQCxIJeseTAHkno
DUgcsdoCWQGCcn3mL7NCep0VnaYJv8rG6hjl1hoKt4XPRKc647y1Ub6mrVynk85Ydjk4rZelSau4
RTySN8sxnE7gLMGqdyIMrIDlxvXrgAZQFdn9yhIF1D5dvLIccpRY2yl9I8KzhDCvw/w1l6L3orxz
rckUUEcwobsoghBki3NcADPZkdNQUv+oxKUXi/bVwILDkZ1kXXEYhAD5I5Ym+yldDlMG0Vdkrybf
KjQxeQVKd6GIztzMFzpEldEEqix7LJaClCqQ+SlOrFdd7dJuWY7FicgCX9WG4FUDhFLk2B9kyyAW
l/R1lUruZSUwuvCDyFCjABFU+cDCiOFNC9UwEjVU5ekQK7vqcy8Y60yHEsoomherFslqEUyAP6FO
XCTx6OgEAluNZKIE4GtTsmUNtsYEdbuy7TQzE11PA1pjAAdKVlyLaZcKSHlsFQgEDPWcTqPXrKSr
ASCBa+r+rMjahUFAF9Vm7N4l/sawJtBwj99pTSJbiZKqvIP6pE4BjQGtkzax5sBHSmI8nOLcjbtN
MtBB+TIpIYDqiKTtInI6oAcqCYx3AN+JDPiyzuRx3kLx6dMPQKEc2FkGdG/dXFUM3CyYAhU4gCYL
w1oth6z1II9xt63awfUt2rhmzMOFP4zwSW3wnk010OqRAZII1A9X7cPSjMl1nhfXKKnexUDdriBz
eG01QgSDEH+SWnUAfT/xJib1CWNQAyTkoigpVKE2cNyZHKt1GfPXQT72RzZkupJCNRQF9GVtqvwA
aj2nwFDLU52E0TGLyC6hR7pri/6ICiNcO4GlBBnOVmFVBzt1HGdDckzTTGgrLYBZDn2XBnzUfdNV
Kqc0cTuExpeopHJV28N1BJxcMJXxoqohE1e0eU964FC7iAKVVBdXad2SZeQTN57K/RrA9knRgfO2
qf0OV9F7k3W+7gYggXEsr7OSLkrk9rbINasgZlgMijoBPFGf+tWx5QB6ztpexRhwbR3X16ONLuoa
IpfP2L7JReLarAtUmjSJQpGjmwgcZMqgwEhjyCG0HnyVMhAqrVrmpREEsNwPdGNI6SY5kar0feTF
ueez+AgQ2oe425XQycTcIAciz/f7yY2zkeuoqGKXpH7mAV8NOoKyNgGCYllmLFJF0gMEiiq3MECa
9Amw/4M9AvmISerJYWLaFwBySXdpktA5tcDAi6k8cMbg2OJ+sfvug+KJbWkgVnXOgBiygJVZ9gRy
RFl0S6uxUl02OYNyJ1Nhg9giDdgmoNGyk/64SItigznwiTZ81jSSTkWRs21ZkUI1HUwQzEPY+DC4
Vg2ePFpEF2bK05Vpi1E1XZcqjG3PjEA11Cx0SQ0W2aat5yTBVRmHtkdYs5AlFLK1zyc3igkU68N7
liQwM0haL2/tVkcO0bJLDJTnQH2wGEJp6QQvRRYt7SLGC3AvMM4RODJa1UIn1jhqKJspFCPjtcwD
DuiNrVPsIyjEoSpMeLIGavk4hA0AIDyqBCrPsAJ0FaVuELt52F7DTzUfJWX4si8BaPZtvmaQfQ+n
ttiviz4BITalmxIoccz/5ezLlvvUvS5fpV+ALsQgUFVXXwC/efAcO75ROXGOJMQg5uHpvwXJFyc5
p/+nu28wGpBt0LD3WmtLc31tvB4jChDfpqPhuXLlOUztG81h+DW1vua+XcVpEHkhGeKhwaAG9LPD
C3LI7EXOPi8131I4hJHV4gWMluDbtspu3Wq4lqaPRa1BUGCGhydr8aSX9hmoSlKP5llV3dGRaTLZ
wl5sbbY35I7f2CrsbsGadVGGDwg6yjzSPHSTzPhgS2bvXPr6q+jCcD+wXaGyKaLsTlVNH7m2+mxp
WC+qixTPVRxUdTzMQXn01XzkbVXFqqdd0makP1bU1nttueKGzPTeSYmCe9aUEcAkcmgCddcyb4jR
YaJGFIAs5avixbW0hulckpMOi/AqUkDUDEO/ncClAFioYzKFic96IEBOecUZRm3Eyj7bOIupGoZp
oriiC+zqxkELG4LU1a7rChYHCu5xLRwS+x2Yo54mvM0eiJJgwqbpOAIrNUBVI6kupM2r2PX8TamI
voRYvbSt6WnC2KuwQ1ekKqDeAcD/eIYZ7Vu1vWBnt43U58bLBjy2DUUyE653dlEPMVg7CU+vGnep
Ncu46jFOO2nd+S7Gal84Lgxca9uzWsd+DzJVav+ta1h/zOe+wz/0Jlyg8ECLxn1u1/vesfuY2xNY
vhF/kpu/MGuKLHfykn5+xiF3Os5F7QCxDfae5YIoQCeOqjG7yU3rYIlyqmR03mZ4cotr8E23dIxs
K5ORAl9h0xoeD+tuM68vomwou3iugJCOs34P5fhk1DKTwwjUwcziFOvvWPsmHlm9r1OY4n5rPmNG
sQAZCLahivUR6WQUNAY8r65InOph23pBd+m7fEN8kCSZSsR4bM1YRZ72XnTtmt08ExbNQRaV+WRH
Y1rfsBLsg2rku3aVtWvhgdV5+q1yCn7k9YFU2sIgD+DkeSA/5smwmAjrmua1iEGumt0QyicRGACA
vRtuO2Nvpsm7n2jbYznOGdxwZ8vl4pylQQjSMHzVpIFzx9GVyknaEQ/0WdrcbEFJAvOtL51VtbHn
5fBI4bFHeSFPaq5iAygh9os2SgXPIklAf4veUxjPeJVDuDHAukRvXnDmEyiNBrivCyeya+3mmNbt
16IFapID5ARw0zwpbgOTIaKMZm+so64fSSJhaIExBk/Z0yo/CTAUeZNtpqIlkR92fuRKuALos7Gl
PfQFA+9GAJj36zucwQeko/rMhqz9VFvdYygFXHqeb1UH40kqz0rcYmGrMXr3vONH9LoWkGRBsbrq
uOCYDToDSsLOml1PYXmx3MoiRi2yBScN7sCGr6ozHm6dXj7UlnWkJaEX23jfjJJFXAVuEEG0cExV
8RCKhu4rJ3ztMyCzod8XG8PFhlZ1G+uJaoBKwecGBuwQlo99xm98Aq9oCJ+cFCSlNz0xr7uZCn0f
SAazbps7Q7/BK9jYPWegojDxW6Wlo4zNV14lzNB7EXyZQj8HAQMP2VLqXsPgzCvAJ6BSMF8Mt4xt
VA1LT1q5v5mCeRuUDhbnoPtaNsHBUuWTDsNPVgGgHAzwk2n7UzfrE8na+z4vL3mZbhmT+6opLo6T
bYTKvxra/1U29ftEqs+Ap6OWzg8OUPtIWMC0PDpXSQXItRckuwgX0KDxvaQ1JY/ToRObyiFw3OBl
wCZoo6rCbE5AocnMA25YK3vnZumnlBd32hafxtnsZahPQz3VIAIGGjXkPq0qDSB49PHq2bcA39WZ
4IO6oDQ8Dt8sr+xdX10Bqz50zmTvcwobfBwtB6uzq6OycudN39IBREsNOj43cByp3qugO1thFR5i
posSmMxQRiSlwUG6EBQ4metspN2PUaOkemwqZ9eDdjm6ec82bgDyPAcydUMKkL2lZcJYjVN7amQY
UVu2V97A0qRTHe490wPvCrTaCNm+pDql5yDzHu1S5/scS19ce8batpNiV2HTGFmJBb3MlQ5VnLft
cCzASu7abnrMZs+/YoLYuTQtDp3Ii8hnnG8VWxi4sBs3eT43h1SbrVvYHoBamOKBm0/nVNXzzpft
wgba9BLYT30U5mTa0Wl8DibYSU3AvQR47j1Yonlrz37k89nbU3AZMEqbLcthXMyy3o1df8qUqaIy
sO+1hB8/BMN9oFSXFH7N0SvrzZxSO26bjG67btdwEIGA78FTDYBbJta3EK/AKYfvMKI7qc61IlNb
b2lAwdK68rMD4yjoWA2kHaOnBU8oYVuGhprIqj036UdYqG5eQIqAkZlksH/jEUKXjeM1zzW3evj+
gPeUFhCU1JneirB7YRpG4MJNkVYVt1O5BYJUPHS2OlSNi5XZ5tluJHZxYnKco3xUeYRBARocK0kc
dD7bUd4m4E77OttS5YhHIdpnRhyxSwdPJzzs70o1C4BF4yNIGcAwIBDCQm9z2UGpk5X+nmbqPFR2
sQ8LOp2cagyBaptd34j8Uym+WXScj53KYGTM1Y4MBTzcwYOMwAw9XOgZECyTmx74QFwNngN/Npsx
3dhFZIddtQ+n7DDW+abGin0IhbMNeBckvhXEMmz9bW2Zgxh5tecMJmvdufcmM9usCdrz4Hk0MoGE
bAECLsDpUBXRIOAbocHs1WN1w9OcRFUzzVe3K8eIVdw5tTNW07Qj+UFQsnPTEQjBKM6hGN7TAXya
Nds7We467QSLRMiJwGkDdakBzpb5MJ7G0jzaDdAoH/DbMeNpzKiAgmrKgJxlDdhfaUEkI9NtNh+0
61oHU3zy+fg0cPbkdh6MJ0zqRLjsXhiCxdvhfjzQFohW28U+9axLB9shSxs4JkEqEwErea+pugLG
7nejLIqYzPCdUwEuydTSbP2Zx1UGYyJ30pNDcnHJ7cDfe2BZz2kfzGfRQ6HlubYF5lHPx77E6q+8
8WwE9TaUd4ClGjDmQWHLyB7ycJPZw0veAX9M03aGJO12XMxZ0jT1xnWnp6EGAcGr9sFxv9Faa7xP
WcasEem+4V0WFcGUZJ71SVsBaOQauOLIp886z/gG46rbpoP4RAWsZGtW9jmr4JPlWPaB1+4Zetue
PFtB+KkRNN0D7bUw/IFQd4469CILIYQigDCA+kzgnq00dLY1hj8Mf7oz0sfKU/WQGQ3+rS+KrfKZ
tcuE9gCiJJz3TjI5XRfT/AYTRIpq+MMt7gexXQGernwYsD0v4ly1AygpcgqqogOaml1tyqOqb4PN
bNND22GFA0UNyyKcAChbEOvZ5W1Q2Wc+FG8jaTbuRA8jWIbJs/ZTGDT7Mjy7sAghvmreZrPoDaT7
JghW5qq3NqQKj6MDg3uxDFMrfQ78Z8oCoFT+eRR6PLrGi0Rf5dtUwAJli+zE8Rs78QP5xZFwIItM
7Oy8e/LgURrg4G4pbkNrnDdkwHglzZ1dhxsaQOpgBshosiZhaucR2cXT4FTbzO/To8DiLAvjgg+s
iy0shKcmNVE7OyqindsB9QtZkoHFt0uL7cBO7ftuPGTBS4qZoVICywheIXpNUs62TGQq8wODBzVb
0P45ys/jtK9BTocTGGT5wnIsXo4HVsJvxzDRaQAYq6U7OQ07DokbDhKxuoSW02aogXN5ZSy0GpLW
Ip9h9Zt44O5fdlaEOxHoGzkC4CmmWRxSq5o2PnAXQHEFSbfcozqhrbODYmfa8gI91FaA9WYDaVgv
WDzaFuAvHxDePAPASCfQpzrtjkKfh2nyH7iervU07OF6wYhJbyC8EUld2jeuDQkOcf2jdnPg1K3e
1Ly5BU0EY9H4PkipdmdpUOk+m5JptL5kIDAg/cEf0E3nyeM27LawSjxS/NW6/n1fCAi5PAjhIJxI
mkmcZcbabdfqnWNXxcHNoF7xMD1I+kz8rPkkbWCkusSgsEcP5oRzpLW/C7wUhmiRhYkMr02dqUsG
pjfp7fky9uB486bl+0ptLMZjFeqD62VOLDtG8V0Da1d7wTML0AtwfvSFFqkV+VL6e93Ko1YgjGkR
QpJiTL7D9HNrizKMZth+cwgBSgZzIsfRGkdWkyIpAaPCPG0qCJ5qte2UBRkMqJGwL065KY94Spfw
zomr4ZlP1p2ERRHTfjziEOVP+WK3dqkHT1L3b4zBauo0uDmo+CInl89hCyLfrhnoPqtRkEP0FRRs
W9KQG0sG/WGActDFrHeqgJfA8DDXbkzhdMR81Nlx1OlbmKWQK6RwdN3S5eDY0k8502oftCO6GaYA
O/fsrQzplTNoHUgOuMXxaqzoVDzCLjZx7jYgiVsIAap2jjwqT5Uj320TKGgIy51yPmUBvxA5yAjE
lgv1Q3U/9fZNhhl1C2766AKWijWzmk1gH3lHnaS1WR/PdgirCrRbgq713moQufDw30quX2rl+hsY
ix2IBZhKqglI4rkw9CzmbNIZEjIGFpbVTrmZGRZxZqZ6l3E3iwb41dBrXA2QQggagOUaBnotB0JQ
2OKO5kG6K2qnSVSrnkjFxbMKi3vbAVPsyLjrh3Frt265Y7QzABjx2eGJb/wRU1MoC36aKVjPxpUj
rJvhs64rGcnM9mN8/Awekj8kEyzCuC8xykpt6Z1k/SZnItZ5OZ+5g3nFhQoOPuUJpkob5b3TJWzo
Yz8z/anhcW4gSTPTdGk93W8ZGAt/4jascgDcRNDdOLBNM9mQ24Am0F2bOBxjzRDQ1CWX/sYrKQgb
zTGMZ6wUg/GvedBlSeHOaWy7GaiMMb/CkDZJ1tqAyNMXsgiNG0imqN/t555fLGi1I1CwNyw3YzxR
GI2GQ1Wn09FPiFe+FRaf4nQHdoGQcpPXIagmTH8Dte69oO8hnXEf9AzFmDcSCUCxp3srL09E1mD/
MNNyQ09Uyc8Tr0wy8uE1m5WKOw2R6ShjYPMqxmRw54mrLUBtFCO76ylM22xwoFazId2uXQHlG0u3
lmh3hn8qZF6dAwWExO2zG92VdqwIyDUgJkp7t6YNv5Tau4B9hzDA8cOE1tDgThpyqDS3dqDm9W6a
M6jLKgf4g7sZnfKxBsYOFVMBiBR9Kco6G5KHSTx2E4djTIQHKUwHFonUu5KRW68bwTmISZ28vEvv
BTV3xoV6WCi9y6y0jfrWMtfSbh2wC4AllChecUzAlCjGIPoJgB1YRUTEpW/Tw2SmF590bw3A/mgM
5REQ2ltTTd6xrNUjfh7ysho/F/IvVkHGkGXBZ7cM58htQnRV1gwwcbvHGapHAsmDp51da48GFruz
mwsKfTJePNSZUdAaKxYVoGDt2gkAL/Q+fKEegrtoJP6uoHIbjnMsZbGv50XQVFt/Oa4G3waDx8ku
rMrQR+caq1/4Ovk2JC1lEpDxvaUNeusAT9QN/4L5+pmHGQR0wLtxCC/e6ww+LDzKhu0n17rPoF3B
RMDLuEoHqHgGcFF1BXYmA42U84eiwPydWk4C/cW71edbTwDhslOMrMWtJ8Y71Hm1cUcG9XDPqwiY
Sg6fgO1LB+ECJYTSpedax0kVL9KTfWRB4uPL7snKZsjVSJpBGyFlkuU1vcvARFrjwnME7c0cbALp
pY/g4BlE1QJ+8GygdYDCgJK2TfJJzZjZYWXkbYcRJfFumtDpd4NDIXMushPX9FZ1AKWFyLMt7/KL
V7QMUlvriWbVtqMWJsKpT+YBOlCgHw5kLUVcMidL6IiZEK+I1JDJuI5pEB4ByWBYYQoXfnUuA/FX
aJsODqf9Yln2NvRgUI9l827l7VYHwxQ3JHidyzfL+O+BDTssL8DpDPa8dwcB5FfWtzntX8vav2lx
PG8c9OV94y3fl4XbdFGITJAI1FmRbgBvtmXm7bv8qe1tLOMyYq2AXgFvNvJTKGubqfsqal9AY9jP
u8r7lo0abxnabWREcpE3ezPAP1YNsDB92PM53CBdpvEyPfmd+UtRfuXUTHtnHmEf6O7WU6V7CLsA
0gNhPi2ITzNkSS51rKt5P0joXnmvH5rZMuDe3FeOFgfmPg2ho7djCuKDFc0UFQSrpC4gM2Ce2njB
iFdG/YOGH4F/FUZOOIaPPK039iwvAl79UEKRT4yCPekG+wwekO0d0HMNpHFzFhtav00lOJ95bA8u
gV4fdGO/z4l4tQZEQ0ADAKLL/cL1+NpDI5CWxo597Z7Sqn7nZdNEHV4d6B9ySjPyBLFBsAtN9iSt
sdz41niEBkBtGxfst8UpqMtsOnr+/NwSLbY9sfd1bfvXcJwONLPg3Al1H/rdJwZdVqItBqygV2an
m25XD1Aq1pOlt1qDRdWWonHHppsW3JxrURcqRkDUerSgg8BoryS9c7LS3gWaVfvaqYKISwf6eg/K
RSPzMSkxoMsGokJoTO29mEDpsbJJ7Cb9jH3orgZYTeTl9IvXErgeRn3zwiLqXeXvmhzGVzhU8CHm
R0VCeYFGFFij8S59sB+I9ZiXoKq5fW8Ntdy4XboVKQwYIxBU08BtHQGygSI81Y2pQPICE+rtnXDM
oYUKdOohOZ8MpNvttOf5dSyLx7ENvxqHsiNFZymR7+fC34NuXNxt+9Q2AJUd93VAPFPSdezZsud0
i3ggLGbgnXxlXfEFIEl35x2s8wokyfQWeP1tPo6vDFARNDzQg/r+mDQ+PQsLcmqZB2/O1B89K3CO
9himUWWxca8G+4vxSliRExNbOfk7z2LpueWvjvTnLWfzs5oUoDpdxSUR00EJmczWZQYSNnAM3NCV
8PaG+ShNam8LK8hiDRpoy+vqtvSD37YF/S2E62sJ+wittd8jun4m//d+c7/5X0u43EfWsrnPR+ry
sH38s8Jv9dHij3C7Jajtt8Tf4uv+DxF0v++w+P8VXodzwP5TeN1Todpv7//joX1rv/3cnnEJWluf
+7aG11mU4szg5QR5BCY5309O+hFeFywHnHsBZCW+gxP3KGLofoTX4cxJnLQUuHQ99hwbsv+IrSPh
/2Qujn5mgKFwBBDOP/9/iq0j+G9+Ca3Dsa44UQjyW5yuHuBMYxy0/ntoXUbSuiCD9r9VbnnxC9t9
GqvMSYyc2Y701HkaPGhA87lmu7XUDi3yvdSpC8yUS2mW6R+l//Ts2tRa+Z+eJexNiRJATm+q03oJ
EWACSudnmo1TdQqWyx95qZjBFn7PtJozLdpxL7y5Pn9cMsN+TSovt06l3rOKuc/CZPkZh0CL2FqS
1VTYG9gcwc6hlffsBO27LtrhRgA6JFJuyqBOt3oeplffVDGoDfbci3Hrs7QFbm4HM1BLPvPTNFX8
tN5Rw/gJNDsFYLWUrGnNiXvsEUKoQYJiLeEgnms3FUk4zOQ0ZiSotjgBhJzWtKTdjVVyjH6t0v2E
IMhzOsvynC0XyUeIRACXxn8UrMn1QlVdnrXRVhOtt2bPxKDPa1kGOB349ZjCtpjAmrlzeE2but8K
w8OrXO6gyx/Bd0JGYMiuhMrtE7Mr67bNSr3Tliyh+e3La79cuKVxCaDu86FVjeAeis4sU3memEqw
ndu2VyLa+SqM5T2QUjUbB0LfbQ227kEKCDNACz1Vec4TW9p+f6912hxh0gfUb+47G2QG/o9+XyiY
+2veelnGSsQUZGhrks6OuP9PD60NAc3Zu9CgHIbRLWFTqm46DaH+9bLmgbAcfylY83rPPP345qF7
ndJ+75Ehu6ldJR841C/Q+VAC/J/Kh7GZCGKdmjFJnaHdVbp1T4Q43dEEQ78PSaWu/pjSNS7m3hnh
//og9p91hkjEYWQ9pHAVQs+cMQPr0qSf1rvs510zWOp73sdd4DrOPs0k3ZCsVjEJCn/HJIfKek0P
Re/vBHzKfU+mDuysrCKrGeRDMOpiPyNOby9GO7w3DUQvPeIR3uU4bNpK5q8tn0D0eZa6+K3Dz8IF
aMjbCeBvB6ARalxYJC7UORE6fbk1GchwOcnyagd1eZ2WSxXAMActa7CAoaAOJ0kwblBiyRaKgcp8
DbrxUvHs1UlzGP+GVdZxSRZF38u4RETeEVD1K4Yn/qGfybrw6rtmPhB3zk+z30L4BdYWplGRaZG0
GqG37jDX3zO/l6cN+UINolYRmqo2pYQR3SGwLERU4FcL4cMXHXAXiiAWh2mQzZ/6DO6OvUB4sJ8F
ggGIDz2E8PV0y2Z//H4pvARPqF9zBNgABI/OO+6h6piNABacaZcFQt2VHAyjM9X5VzWI/Zh247Pf
1NegqKDyx2yxXjDr8ZO/zCNrMl8nk480PuANnwsVBTWBOdCT/CKBTwHo9+cXwe0zbRz6LtX84M2+
es5DNmxsn6dnyEDyC3zHH1X7Yj6n4I2ff1kK/yFymxCcifbb6sJs5ngMuDyjiAt27GX1+SVwOyC5
6iSV4TdA9NlBATeEUIYpA+UqLY+tdpBeb/9M/1n1l/Tfbv98FpQGAL529DaeO9tPXSXuK38ab3Kl
0qdyiHkOnRsvJ74B+uRe1wuhs4c5LNfnImu/5+dOKd1oLQ2XJ0ar5pDooN7HYz+f+Mj3nRm+0frE
v/+OqqgvVTEUD1MIWQ+EfsOdgjjizCnwf5+25k3o/ihGVwB6s9TBC8GMizo0b/2pVUK/NXnZbLFt
TQgiSjefIP8/5Cmwm7l9GMVc3Fq09e/BVl3EFHQvk+/LPXAoD6EKbfdSADGPQALKm9xvxL4WAUEE
MkHYHuim1543U5zb9njui3B6yHV1Gyz5UDzJjZ1DT10pv3ieESa/5ncsXYIeU2fHcy1fSXszTGPw
wqfCAhBeewjJRjaUB4c2NepJQDp/ar0ZNNuAOHPXSZN/6X0hjpL4vffB6cSMB5AAsdoEXfH33jen
bthQm6r3lGhXqxhLVwrz/dVb1GHD5MBmQJjbfTeHWMrL6dXOEKcEVKg5z83k3kthPU8YsFsylNAs
ZRwgk2vrc27qH3drHkT4t7qYxf6P/LXu2NGxidZ6H8UprW5rt8Yb/4fm1jz4Q6BrurvA98rN2HXD
2W5z/6zrMN0ADRQvLU1vgmVw+9y/rahngxJBVUd6P6r2s/NL1TLIgvfScm9Tk5NnaMDLDTFEJrVs
hScjy7NmU9yG3XDAkNwOqZfCD8ednUH6FolO/rj7vfTPetaotqMu8cTv9SAGJEen7hCOUTD7bAEV
+OXCDDmkLq0Pf+R/1NUcsSJrkvrluR1zjpCnaeqAU/29uTXPL4sbZ8jG/fro2vCa/+djOYO7qJ0B
sIfe8jmbHrF4gvgKSf1CwTJEqg2HL8K0lxnMs4hSDbUVaBcIXECUtj6r74nKESbrF08kHdMbR9rO
08/UzIT7pFT15PQ5gvKW1FK2physVB81/6+em5ff8LOVj98n8BvW1M+yj9+3lH2kfv5lfpEFB20g
m4MMTl5CeMnx6DsIxA08cVnz1ruPi14LBHhmSsYf9f6pMsK8+PfzE7/vWPIP60iAXUZ+HcjwnVxs
+gH/hBIPZz8GfwzkEUyXIxHi+65S+6Gd6/AOkc7ppdGIOVlHNEyCr13hhncwfdSl+pmPcO2vzc/8
flYDNnNwpsWE+DoGiv1Sf813RfA142+qZveszWbsSAFJxZn/7Gbf75Y8e25A5SvqRUw2NiounXot
Xi9rb1vv1opYHb2Iuh5aXDO/Nx4SkKnVLO0EoiDvocq0AeXGilO1GMWAM4Ba2K5K1qRdhNldS7CF
yFJYLheXCwONHOBx5b/OLWJM+OSfsqptbgZnMFAB6/xr5csYIYPjaw4zefNRg/rv3D82fUgPwQKq
QksLI+sjbdx/sQb833dx8ZavuDi7ODkeh9wi/PaPr2i6qQwwB4XvlsgIgB+fVM5mdQxLsss6x3pc
E1rvBx+hX0bR8kFNb30enHiTigulNazCn0nDbfzB6cC/lyJOsr5jYoIuwdr7c4XYeA+Ia2Ns5+wv
d+6St96teR+lpeHW7qPeegdF3T1B2NZ5AD0RB54zAr6pmxs9ix+XtaDs2Ain8L/z1iozFtl4LUDo
DBD4enmOLJlrM2vttSLTE4v+85pH/z5SAjiHHk6p9ZYzloLlG/xicAm/V5Y9Svcdej8RN0qRc/fz
QhuFnrqm29aDdWjExm1VA4EK6q1ZVYEPkynEIszK964WGJCrRlxm6srm4mFjhquzXNZ8lSK0i03Y
vuGPgrV0ZNjopnbUpu2Y1R4QxBdAJ4DNcxLl5C/VqMjBRzzyDXZuaW7c5W7JLz067b/X1amnb7xO
n3qvd55mp2TQCKtTPRj3ydVTCNJEnyo7/KWsWVKeNzyWJSJBS8eqEDBq0tN6lw7Tj7vs591H6ccd
9BTpSTtNvfvP34a4fx8AYRBSj/rhcnIt8+zfP44MJM/Sya7fdYuwe28DgnFRZ1gXsNy3xhr7w5r6
nhUQPkd10U2JQFA99nhY00vttRzg9HQcgvowFaF1cXOJCJeJlb80sxasdRV1oN4rhxbsGfYvSMvZ
+uw7xX1pwAtGAEimFgGOiDu4HZ2ieh24wQYGbWE/2HKGSLa0EJpj7BTBKkWF2E25xPhoB9KJtH6A
ZivFvkBSvC4tSh3YS4segiXvATrWACpBlbdDlX/1bHtXjcP0ovqcb2YrGI4ko/x2rZHVdLhmKSLv
2rW7Lt0TMUj2OVj77IDgHQCpIgPb/98lHxVLByylCx1PXAxuc8fGErKRUT54FZMPztBBA8XCZrvm
/azRjpVOyMjvq8V/9GcApA7n4A2W5JqnEJO2rRhsv2D1OMXPdAFP7W6tuOYBi8UWKCRt7taCj7by
1XEtHOgnGqs9eog7rdqwuHZihD+83AVOXl6NX/gngqDMP/LXGmvh8uRa9eMhf3myXp782exaY81f
qyEo93uza9Yfj//ebMPKf1mzw791dt+hXoiT3igOtXX85ZzmX2eiloJsxa5P/KueioSQAOR3N0Md
PNtw0ykJc4hUkax8DpFwnc4QxcAnjNbiPyqmoQyC+Hv1tdK4tLHW/Ki+Nrkm1yYRkXaTOS50xGk7
XRGSAaE1tubprua05syDO131mh2YlG8hogRNi0XdgXQJT6zlQG0RARdkiH0narp+L/7RCgGKFNWI
292UYmPqEOL13urqM0mxH1ay3q6Xxsr4KcceXEuhjQjG8y+VP6pNS4m0Q3ayso0yBs2tWd9veQfp
Rhu4fMubrLw0RTFtDWx2aBT68rLmrRcfyAKirpY6ITbuMjYCpSi2jPiR91FRsvZHC2seMz47/st0
5/3h/Ac2iENIKxb/HzOUG/4x3Qk2pz4zrfVFN3rTArtwofWEnoeAUU3WNeJjLQl7Nv4XZWe23DbS
dNsnQgTmAm4lcSZFiZp1g2jZMuZ5xtP/C0V/pq3u0x3nwgjUAMq2CKAqc++Vt8677AizgqnynTKm
s0Fpmn7Ol33yyimchtvuG0+S+VPnt9T5s/78/PMPDSPxQ/ArjYe0vk/nQydOgWqWd+c1w7xwYAt+
6fGdNL4ror05A4f4vdzHTWI9uEqHNN3MzZXvudZDBhZuZ2NZxFvG6IAD/2G+wPR4DsguIq5c0E9X
SV1nK7m2Udy4BZzi5GvZ9NOyvdETLV+rczA98P43KiPvl1EZeZej6jz5y7VarGZPyC/TzVQMP7xR
T+8CNcjOB8XvvuPV0TaySw62TtJhQa5+oHvL7hJVn24Gl1JQ5G3zDP2hAS5nXjlGXY3gXR+tYzni
6xW1VSys2vPfa6FcV15gvE6Td+P7Zb7yBnwKvFyChw4/0YMWDwvXb5Sj7BrCIWchW+A5sSLecW2v
L7AfZctAAaVmabl7LIEPHsV8VlhkS4mmJJvLwBC75qFUpms57dIvP6RtcKZfBogVomRQyXDdhp45
7bqqJLoRs5qLivxOVexvzSiG17HLs6XQLOTSBXIJr82Pduv0qJ+D/3gQCnI4f2xeiIqppqmaliZI
2xj2lxhY23tOpZbT8DHAVjNUJClINWxzsA6s0+5zC8Yd1iDzh9EF7m6K1O6BsG29jmcaimzKQ4cn
KpvKk2zoGKluTNS8S9kMtMw6+JF1L1utl3UPXej9iJOy3ekdwhFiqz+jVuOoLPK+V3YyhnWOVSVI
kJdAfOLryzxDRrHc1luUroV/bCsXYXCt4AMWiYqzmZVW/mfTHd30phHFUqOQ+QF19IMM7stDEad3
flcVt7Ll8StYJIawF+dsQFTZl/m5Bl6rYzW6NSOwQPIstcmwl2O17+c4jew3x9gEgec5j41TfO03
gCmtRiTy172m+t5/reSsOSvGkhFy5ZzbM4Wm2cK0DdV2HRPj1dffqVPqdTPWdv5Rj71zk3kYfpq0
vY2GMR7RbQTDwc+r4SDP8jirN3ZV37Kfq62tnDw3097DX+8apwQmx8HNw3Rd4NPYwlVMDyKa7IXI
0uGBNwvG4zBM/xLpAAOtwGVcJc6V6GL9uxjHCHWadasTEzwQxM+IcDkjeSVWJCUyOTSnyZjdARQh
4z6t2tSD+djpcfipk9m8yUZgWdP86rkc7CCs9858uPR1eAZUbdbE6a62cFneNacck2LmVetUH4wX
IwKVNxamtbESxXhpMBZ6uluc2mTsT1Ez012y+LkQRyGmeM9fJd7LM3lwpmrEEtQ1u7xOtLXsq9yO
DJHuq6vztpnE02NS1N7qstGWe/NLU26s5b7711zZJWfYKDw8q2s2deGPu8sB2tG4SxNsG2mjrw3D
Ryp2GT23kfA8aLY3bSyk+8fJ7m+APpYHY27Jroa3zk5thoNs8Yz52d/largcI7W/vvTJKeRw3rV2
rFc9Md7qIzLUbNE3g70xMhzWSTH6b6mRGRBGw3GXj2n2Anfs3J97Xr4ZgyiaTakBwi20namtuUcT
S9S9ZjZP9txvzSi42AW5Q7IfqamO36K/8spBG3fd0NsPmZGHTw28sDlgZdaabMj4EeCiYB6RDUyj
hGq736b54bKM8Cz8+2rBUElpf7mleDYKHeOLzsrBnksO/r5eHIw+K9xsMj7SgPtFmKqzlwfFQVVR
jpijLn0mSli0pgTCz3OyBDE/d5716yo590tTzrdUUA9Jyj9JINEPlGncRp1LYHQ+oEHDP8dK5NJl
I2+8GnH1YQvLzfO0wLDjpa3it5R9GL810AxuucTrOACerNONNpQuhCtFXdgG0ETZLCazQifsBGw7
GI3GjHxgDktLNlvH0o6dah5kC6JT/uhb5wtlD0qrtRdF4s53w2+RmqIRBuGxbkFvXckU2DhvQL70
qXNf/Oe8S59ikbk+59q+XNcazrizej1GnO6/tXEaP9fdLMTXA14po+8d7EntMPjG6puKqFwFQ/j9
z6mx4O2Ds9s7WCW6znAY+pVTAc70QI3cQtENbksIWHtVDVCyJ8GtbZUppsZ5QLZ7Z7hls2duFFA5
KlZA5ridFdxWSoyAPxhn3NCv60pFF6vEQQdQBkFyNKbmfRKu+oxlJ0JUSXBMNvFmmKiTArgd82it
J9AA4d+tzpMTb3aJddVONpHkvAqEfkfbr7TnAJSWY1ifrQeJxLQM62G0yvBQ2NqrfIvJLnJzO/a3
4VEAgtrjrDiZsGzx2cybPS2dgPhpxJIuO7XLtkyO6iUBpS/7NcVT882ghc7WnTyePqiEo20ZAqIc
1BQmAByfYqx3MDTrHTrumoQhZ1Me5zzt3JtLlzyT0+QM2ZQHtRH1Dql1Dfw3CjFnts5K9wQUX+gn
r3YOIS2cxukQ9773jPwL/Xj4qnoWomYPx41s6m5q3lATPN3IZt4AM8k07xRV0Ruknb9ibcRmanvD
1g1yVIBBsquSbsTUSj/SvWGrm+o/9gseUdtQMaYrmQ4dbDdeyKbMicpsqBy4pE0vfe3UrItJ3Si1
akC4CvIlLz+VpDfNy8H91fRUVGJWaYYrOeoT+8DKPA9XpR4dpnDjFaVxiNyoXPiDmS2MyXAOA9tw
fDh9+UbgYLoOA9vbdUQmn4rW42YPyzczVswVGKBmWU9q8Vbq5iHkzQ4aK3DPl6NZ/NvlaavARqSf
pZK5QIC/D0tH+U3+YORI1iKsAFspf2AloB3rSeP3gGhizARI2IlVotP68VG0T+HgCWdmMbM5mKki
Q4hCvYtIYMk+y9bIYIgnt83/mJZZr3HPzucqKBT33hxPE8G9/FpzM+VmhgYvLaMNHlQcZPNgOWsf
vM4+/vsbgqq0X94QOlt4JFK2imcE7riML/8W2xSpkpVd1hXvhWd2qF5re4dQEYWdEWocz+e2Z1m7
TiCY1APbxLQwD50nyKHzAYc4Fj9seSQ/y1WXZhj25x1YMTcdvpsLueXycrtY5QpeZrkhs2GxnUcj
jLX3Lreq1C9IPYM8a+v2qYK0u7n0X6QQ/f8G5XypibhMc9X+KZrq02ztnUBuPKHzXogunV4henJP
hSlGaL8aX91+wqxHjPc2dvvzNGUS3SHFHHstFzysLtSlZ4E3uGQhLiuhLxmNy+Qvy6kvzcsn855C
hj+nRC4fqsPXbYzIObpDAxmYvGQaAg1T4v4FZFO5wG3X7F0ldgFSjsFCUaL0FYvmbVgT4Ec7SYA4
8xv/5PEuvdKKpjyaFmvfXle3vLXHV6O20nU9gqaWTTlNR8q0LzSgALk3loS1h/Tu8l32x/SpKwZ1
e/4yG3YxrI2UPa6cIg/N/MUP7Pyp7XN1e+m/zJWfeb5pFCs/f16UY8Kpsc1es0mNT0SitZl07S4K
14pO8qCn4fuUmuNOtrxec+5wpsiGvCYQnr4xGpjAl74vnzNksfofSyzz6wpLtw2hCqE5hsn9b2hf
cgMGmXhfc4vkPQxxHsAhutMMpT7FjR5vixrZNpml5iT7ClHjuymTdiWbcmDCb/TlqkHR1mPuNsoD
WDsodwih3TS+MtvLCdHw9N5QfX3B+oEgrjCaeicPXmqVy9xS/5oUpd6BPZlV80Kvd+p8kFNkE8E7
18nTy8W/XSM/Zxirt39/3lj6P/x/QSOyXDRZxhzF/LJxj4e4Tr0gL95BrqZbwpjBITFd/4CuK72O
2avdWLWV1Zg56fynYTnQFNYbIOBiJ/fljXtsbb87yUYM8xMTjhOsZFMZWu2gesPpHBOIY/WzRKS/
7yrHWo+ahT1iGLAJRS5AY6Ms8pu+GsEVRC1YdjAdwG3QO02Te7TMHutkOxkvTmZGW9lnz9GVaFRI
XXrlSramEZsU0kSkYH1X8MLI89oEDOSa904wLeRfKtUJ1EAbCXCAE5rw8ja4J+8PMsnvH+QMUCPk
u7Ik38hmKWxn289xMdnUDDDeWA76VWJO2b4wh5uGxeUtOn2CrGVDWFYDIbbwsfpjam4z+0YO1Yr6
7haOuUbxPF1TxCBYg5XqAHMM2ikQNZYHYmEnn3IHN5C9IQrMfbnn6AdF7nJErLksKUKUB0lwZwU6
Wab5UJek42Q/e+Q72cJnuyDt7+4cOxZ3k9K9ySdtnfvTsiuUdKVVvb9rm8jeYOS6b4DdHaTCD/5b
vAlcLPK4eYIHeVBS7z6ORX2QrcsMqRCUV/36DDkj9EFXGTwgry6vEflu0LU6ODTe9y/dsik6HadB
dx67vGHk60SOee33y7tFnpXo5Gunsm/nd3vhRPHeILW5ZZuNdiiy4GhpOdoiJxkIj4J/HFQrem6x
yiOJL/O/yrS5w2Tu/bCbjy4b8cErWrHIEVx+rxvtPbPd7M2Pbdgm5Ie2hU78QVcMcRj1SBwi0YhD
aNX5Bm7dPRhWY7oJ5j45kDkPdsCSuVOVOV4x+NF11uHBv0QyccIsc7c78C24d/zA/PbrJPGjc0/0
v5N5qNEEJscu3tlq4hwUEJcYqCsisS2WPHZudLoagtcbaP3FksIa4X0YWRb1BgboAG2jAk8wKRmh
qLG7lGspHtbVfTQeE8VZlWj+9pfXheB/Y8nyOAUXMS+vuvrUBI6yEBqq1D6Mk0fmU9HBbD/aENhc
p5Ebo9pKvRVqYSzKipSbAPgoZ+StFt40MJ4OaduKW9szqTNRCn2jODlrFMe1dgUb/V01H2Tzcqhg
ZvRGEmwuXa0d9ysDBf/0rFX4OcgPLIhVBrc6ydu7gcQ/LugIi8gwiVUnTMW7yp0IKDa0lWs5bM4T
wyGI2KhB6QrLaOWEiQvDy3BXUVJNWy3Nsj3kMW3ZahVfHtOEnmV54qUU1rdhsrLPAv+qcFE9Xk3+
uFbKavjASdJe6W3twYLCAeR0efWQg/B2dR0PVe2UD3kEgU5t43gpB42wEUdPcaEbMCi7fC1TIJcU
xUY2FTXpgU5S0CDt4wb8WZ88QT9LcEEU2U1hIV9elrWaLsKU7FGQkHxSYUqwqp1PZac8xPPw+UzV
LShMGbmqyxzZ5HFrr8DaKtsYgwvwfbMKt8BvX4d8cI9embpwezkr9VC5VuNiXMiBPs6HtVf5ECvS
CfOSF/JYwYfzquskGgfxUnQ6npYBr1ZGRAx6eTQ9T5mq8sXVo5M8+MpT65XenUKM/tRY2bDTxur9
Mm5UprPA3Au4eb5GV+u/nHyIWFfh6BpWyRiSWPKLvxortW9cW8/3uEvELXC7/ppvSvrtH2YUvqot
+8J8BXGTn3zCxcYcNpKtyPJ/a81jLMzI0M8zc01ZXFrzGI7Q+DMl5r1L8ja6a5EYnu+3MiFHAprb
Ou9upE47q7udZ6JvxI93Ozaa8jyz+Ktq6h49pe5OM7MySXKFKhnWAMgs0a76eVZU9GIVlUGxkKNJ
FNRwjQrE2AWKC/nRep4kdxpMCXl3y0PXY0muvOjn3yDyjXTV+DHmodgxQBXrpzYVuLcynDb42ciM
a71Tn+SB9PLtUOTWovHqoyV1PhWmc4IWDbmOea187kxGK191Oplnz494hdkKW1k9zu4Ko8tQDiv9
MQo2sufSfZkaaFZ6JweomjPMU1UBaqArsJKsw1zVF6QU4EnadvJZo8XTcu9TpA7IZLtpnqzExeGg
tdN+KDTgDZA4wBtUMKLP2qckhH86dVQKEtW2853f+s3BiA75lH9AWjVOvHyu1cRwH2VgKsfo54Z9
cZKtyBOvWufh6p5jXDoxY7CLZb6Vzc5v3BvylslKNkNwepAh4bHLTwOtM24FBUCARnk1RrU8IgIM
un7yKmuvUnPpWAkNmJrXBB/ce/cdfrYnE9vqutBTY6mGeXkY54QgwYcVaIzwu0gMTF9x0j54k6+s
2mAc14i2ulMygc6XUyJ4vkj61PekV/iNdAFaPz3t/itlIMUd+W8pA13wYMX9gw7aRMn2dfVdV2od
9KnRv+ldRo0ZXwMgM78gtfkgz4og4T0Vqs2pCkW0kX3A38WhpwbUdEUeoF6BY8XUPne2Mfj8VDco
z9QJtkC5z2bU1o5fzjrIn+e+4dfZ//+8Xq+WjeVPAAXYJYPFgnJjEliT22LZxGUX7+QeWjZjc4C2
8muyHL1Mvlzb5J1z9WXypenXFT8oUbxrddDE3snz/OiM8Tqd1R3yQLzeuE5dkNEEYIOHZHKzo40V
1dTV8qOKRwUjXtbc49PQ15RbgvfpmDELXcO4Am5jf6ceWM3e4bsdt8pVCt51W0B6vbaLugDgnmSv
/sgzTAkGbSWb2SAelVxk95lOMg513i141fQ1TPJ6HSgtVgPZjCZIUb03HvqoG5+N7DNKp+y1T7Js
Z8w0NvlZOA2gbDsqmLV5FBbKtRtkFYJRdWB9zN9AfpiKnX4p/wbnpuk+5iAi7ls3K091h0nfx7xv
WVEIPyrRAC0Ki5RG4d2F0ayRjcvwg63WW+jkxoOhRsbGDrVgWVtR9e6ID6WBkfLlQq/VXv59N6Xb
c7b/9+8/ISpbF2hBLF3VTUeKo36L3kwGjwHFtQFPw2Gank3NMZd1ABpl6Sc3bdd6O/yk3i7oyvvA
982VbMl+MmuiAirBqGzjpiHyjgxs3fdmuhkhbF5lgZmn10JvtSvhAcwyOms4laVd3M2QWr9KxpPs
ynKQRp2SUQ1kniEHTN19sKsWweDcJTDn7OtgepIteRg8DeSBR1SlQ/K7gMLqL8VUi1XeetNiiJBK
smoKriu1SfYWYoSXAeQsAZTxCSUdhOwIRGzQdVYzy6Gma90E6Cdv4vMtL2/lsMlXplnt/FYFCchz
dhW5U32E5PLzUMTwoczESn4bCOYp8goxXyEnZ4X9oRmejX+mwB/XQcTZqW5c7ppfZ5UckW0SvY5z
7Tji21DARJATlUG9bVQb4uIfG1vZvPSFgNxRse1lT87z9bc9cKP7JVk2z6QsThZscYAoz37kvZtE
Eo6y1TbHxMydp1T30ntVBEfSTsqz3lInQVXh3VZz2TtMSuHKJtRa96hTTxhwshM7/+i+5hcSxKr1
oEQcygBSDu7lcif7YF2vcmoHraiy1e0UT2kpAzh2OzfRHeAkv9ry7DLHmWfLJvuY24Ags95pw/q8
KwnYjW8Dr3iSMgopnJBnZtBSnibHoxuPBbsXn1DyZZ4F8vyqVqKJ951mHilEYcG4ZUlgzE15UBuo
xZlZ3M+K3u1YWZjGmy72DlUHEO3PaVHZjFdnd5w6eeYurqvgKA/ZALjVGe9kg2ggYWciy895q08b
aoRRBUeOQLkg+WRqhG3nS12+TDuniQ48caLTUENbyvvkTrag6aXkL8L5aRSd5CFNSHFN+Kt4X/6v
zywCFqeg8tK4Cw5ZNX6vvc54opAetV1oFWFkPEEZ/a1Fzu3cqlNdf4pjStf8mtlhiroh9Jre+IU9
ba0gUrfyrOnhqF368GEawLgSBPptUm6F5RRbI9c80m2iBWpyPoc3Eq/SiPImgpz3xinHcQOuOtnr
jocfTxm9WwiRFK4i1XnK0yK8oRpO85RZs2+9J28xdOFnxAbpm5VpfJ0H+FcRlQ/NDrc1qwewWrGf
As5O2n1aKs6HHdQ/PLtxXjMXs7ZZaOlTjksMkBxmpH9/oBpfnbtUrXBUdkM8VHmYMvxFXhXbXpD1
ZS2eggZSknzX9kVLjcw+SrYyfD0oBfRPVU228tUrR1MKl51HVY1CbnL0cq0c1a1h0+p5cf9P118u
CHQUxlZVUR0wKwd0LU2QQdL/wz4AwBY0qdN1lBWTURkncvu9qYeUygjb/qmovOrad+3+yWQX2iJ2
VRT9aJph8TI5EHwHAY1FNgl9qQvHN0YekozavkBKXzblYYIU8GJZwD/GMlm1VuMu/Caw13h/ypXV
6fZTO1mUiWBnMzYT+D4Ezw9Rb1nr2lcpsNZE4glo/ynEKgUXIzDXxlBu1TrP3iwFaX5I0PRgGpm+
o5qHtXCB5Dyntf0so9y/pqZ19nOq6DztPNVxh5e8p4AljklxMB1syTdagncqyttd4was6drRdw46
KdiD0fTOh55OJ5ub8kM1yk8RDPabUaQtRZ286QXXGpZI2+6eBliTrHn09iGJKL9Vtuy6VaWhLFoZ
mMcsU7olwuDg1qsAmQ+t2ezt3hRrXRncLbUC062h5MNG9L26c8oyX482ZkA3zMNVOxQCBoOlLICQ
TXc6smBSgH17yijqchOFTvNYV5SFyvSsf+bBZVy16aC9hgLiKqBp5V1M0yv/kuobC4CDmErxafXw
Vto82PokbdZlzz8H1EJyHPOxvM+K8mOIDO0NII56U/tauYU6MVDnrgexS386NGJVoW1bDr5Q3wL4
C0HiBI99exy4uTeTS8EjqthMOKVqIOl1F38zy5YKj3H7OZYgkFpoTEBrE3+pW4qxa8rMPzi+lULx
K/2XuLefe3dqP5U4AmxpmUs7j/T1SIT8Ojfi9pTmnrE0WrXbCdSsPBD9YtmCFXyoUxDZSWCkH1Y5
LbWioj5hTmFRQamIHYl/cT7IJsWKatYgkOvlgCaAY13JU5UKIvNThGvOp+58ajRTtovD3z5GTnbA
7l0LNU82uuLWN0OvVreeGurb1s70JaVF00cEjxkvHDP7NIK3fgqmbxkvZoDPmXqvl1O2ViLTAcLs
63dKAKfML0X5UfvVtbwmc5wfsGbypyI142XLV29nGTizFS0TSHghV1ERTuW1GKVwxYeHUK4+5oMx
r1Jkf9VODyg/f3Zd+slKPshW7+mYIpKQQk/zZ/w/++SHyJ8wdMlraiATgDhq3WAzAaPUlfVtkzp3
uhIFj7IL8jacfRD96tzluFWKgRIUrRyMLCdFTkZ0WzZdfSTAZK9MoUYA9amyi73u1kim5mg3IGeb
INz5SUxcRuuSdalZxqKbwzRYp6OrTnfrY2kY7YPe+r9Na0eUlqn7YsRiXBfEnVK3R8Wrl061Hyy0
a/Igm2k88vuzrOyGeIhxR3Fb/y4Kt1hzCcDJLqW33g3q3f7sm2xudGQAVF2ZL2CVUez+/X3CxvnP
BbqDYcRB5UlqlZtT09QvApzSyFIgTZn+RP6T7MKSZy3VdyZnZRNIui/nF/nkuitsmz9b89ilNY/J
mc38Wh/+mPn36+TMev7MXz/h13VhrFQrmIYUfuk88gNe25MvcPdq3aGZdOzxVvbIA2DRcaVE1Af6
MlDbCbsAGfl0HEpHulW2DeK5yMicpuMGz29B265lSx7MGsgMDwq4sVbQxygQnfa6c51xFWTa9WQL
Bw9g6x7FGHpbQH/31Kdwj7JLnikh+YfWn5S5cMXPAcI1M7bMH28jt16Y6aTf+fOqFbxxcWPHSons
JLMeAi1Sd6wfYio76R8VgcsZcPM5NXrwVGnU6RozT9uCbwcVbBoBimG/3hQ5ODfCK7i3GuskirR4
AEm2ilM7f7GzPtpbLcEu2RzQK/LUspplNWTFywix8lqhinNetLdKQvUUgiwQj6fc5jbvrfzWh/er
1UhGQdxsWEo0iy7FBAvmjJpket5fjXHXLAi1Ok9toZ8Mkq3fUllcL8cSgjTIXicwv1f/MINwXX7T
zPxgjDzacioaovR6mkLzmQrKmanpM++y7xhFvE9df2ubtr5LcBaba09ATtdNKs3oIrHu+iSnMCOR
kgWmC+tVBbg8I36+UTP55wz+9up2Np0thE0+pi5ManOlFAWRkl9ixO11UrFX1gtELmhOQ8Xpd2eJ
HNx1fx+OA0VjfUrBUYvrqlFq/KA1RT7jsdd/+Jp5S9w0/qjwBVNBx/VenKLMrlmUxo9jF1Jein/M
XRJCqMyQjh+sIB3XQ4OUZQy7YOcNVg71NHcOxM+SZVSBBOA3BpTBIKE8+qldL1mDTwejHPFG6ICs
fFUZX+OBd0AxuASBqc454D+gOhP9pldPN8AFmTY/uIZy+G2aGlMbppmfYAoospu8sX5Oi2Ms3rH7
g1d7/GLyXwhEoXrzwR0sEtsJ9g3EqduEkuHXPga9Dw3yCEDrb6Gq5tdTE7soo1x9WzfgKwtbL1/i
PL1N7dj+libJZwaI6VGUZfFfS1/ri7OAR5WrGaauEU5TLRO7259awWaINZG0+fiEWsc9VeazY8Bf
MsBlbK3OxTGQxOVbGkbFla007bHrS+N+0DXQGvTHU0wFYAC2+DAoxDTEG7kRkc2wtn5vylGbCktl
WNy7k5PsPS3slwG1LE5JFVfXA9GONyOd7kOpy3WdTWGJ8kdtF38ZY+K8UKoKLmMPT5lsxo+mqdWd
otZkI9pifA9EBi7N1R+quT9AjH/jm8b43u3LyMuprUosWe7o83hSl/2Ug4Cf36wyLkDGZjiEemHB
8BJms7JymNGlZVCDOelYWeIGJ/nmZNXP6LCg4Blq6W4vosxngaQO/V62PT/v9/5gtYTZqW70ZUBO
sQubS+TExq1AkjvDU2Pad1JJKLWHuNyT/dylYBq4DwqRgJhw+hvMl+rBEU0Jv3PeDKkqJH83hPAX
4lzVfeuHcMpT5DnKK0AByvVElXY3YVbn+a8Ri/t1eeihGZOX8z93vpwSJ+aPKuxOkzH6x9b0QNCG
Q3assRVc5b6dvVZV2CwdYacrpaph9wn7rfXM/i4sp/DBxTYru0c3c9bAE0D8zBdlI7s/U6+8vRmo
zUuYr03Do6RFDniStGcFk5DmoIyUyi3gJAMEyirvVkRW+ej3TbLrNSqAyX4/84+I6spHoxlvMnfS
rlTw3GbTsARnJQ/yrv/9cOlTRdMvzLyasa9MuQzIJkrRfoFnSdxkfT1SOiNN7kEeuwuWGyovyrBb
hRFMS78cc0rDsfJJScXvDG5QanW3LYyQVFuqfucgX6ai3JhGwylJwN0WTlY/USrJg9+ota9qUMdX
aTQaf1F3iKRmkX9WRb0cY88LoJuuHAstKnUKqGQd+zDdVMqkCE8031o/fDC6KYt+dKgDNjIFNNSo
TLw2vlfn9FDuhFtQnvG9HCNFcR4zZlP8rzGZZPr7dW5cBRR0zvSzewAmH3WFciocSAUm3lhjC1oX
c9bskW58oSzNPimQuvKNbB9c1d+wjPd/4FTcBF4evhEL0XhQUP8pcRNjq4K2WaaRLh6cirRsCJrl
M6KakANCodJK9WrSM+XkaFO+algMbAcfXJJfst4s9WR8y0t/F1Ia9FCrsUFVFuIDBD79H0hO08w0
fihF85aTLX0RbVzcUMF3OhoCaOEEonFjUB14GVP6hMp61DtMglrbGZUWHlQq7CwQfcUvRp88wwFo
P5FtLNvYDP4aY7gdBVXj7zBG8KQps2DtV51xL4KY6i6jbn2I/p0lM3aDJDP6QyhtCvZA0YQ54UbB
y+EgB5C4/DwzNUiPjZVPV9R1se+6vnmrCnd47ZxxXIrMJNY467IajcIbreI+UvG33ONrCq/Vxgxf
2zxCrsbXYy2b7kRxktrvT5XXNPd9Hj9QVjzknjKSNcA9oDRzk+AdkU8l+JZZfXtLPoH/igIz0kUk
NYWjIHUaEsv/JbYaW4orgJw6yi5B5e91lQQrcgXGLoGAukVZ5K7MoubJoCYKtUva9jG2wWqrVde/
N35xH/Ht8K8KZRHHcR5cZVGxG43O/2gmDWM/MPgndS7XMWvnlfgbD+pnrzGNl6LRJoCWFH2WTdft
2mtF4U47j/LP6jPfvv33dbr9t3efbRgEiAHNCs2FffpFxaX1ExZpu1Qee5cSdplnGNdjOXVHtU/j
bd1X3hK7ZP7oAUPmMZaK7wW6QL/hJr7MHfE1bsb4lmUB08Mio7haAAo4N+zL9FSFSCU/OsHguj3P
nT/amt0ktUfpnrNRO5somJckCUTEwvusGm07tHn83tSdeR02UXZnxpW+ztl3rP1ci+58XKMUzM39
9xRHts+iXF7U9SImCorwACD6lT4/CQorDR+FH13pc7o5AHj1GPdkM+cniBz71Rrj6evYfB2yDfEf
WBnj7xslHCcGDAPVNviDAv3P1QfhG5jpBYkgg1zlTdyOcfGSUOUVzRSkeaxBO0ft8WbK06pF3AYR
v96dRzKT+pyys09qdG3T6Fz7qYWS1J4OUrgh9R3y7IvI40uz760RekRjm2vMUrCB2q4jFN05D0LT
WXQ6XbvTlFLsm9juFjVojSdQJdSwnv/D0wL+a259lxelSshFImqXVHP9eVEd+9yWgWM8iaRgqZ8c
db0Ivrd9v3D0mruk9HOAs6g7cPf9JSgg8+pqDbW/cX6c1DHGFhuH9qGJIPzjP1Q3lP8JDhb576U5
9crWDcznwCOglqAa2ROic3foQ4Eyp1P/mOGJ413Zj58e8ubG5AuCwAwBQxc99bFrLUK3+nkRgfDw
fBHb1vLXRaNMfVeguqpED88XRfNPmrdN55/k6Ur/qAKMhVgcJqvOdNNFhrAzfJ4a/y/NcrR9b8TR
dioil8UuUcYa5vSiHgZ/bc4xyBLA/ZVVju45Bgle6mrebz4ViUUpP/SbiqLZr0X3o5517k3bDMuK
eMrasSIxd5dGlN/5ZvyaitQDj4ZXt671FzCGHuBtuuRBNl3gvwTeo/2XfrPW9es27atFNp7i1hh3
wQxAJAOCmXg+uxxkX+x3xTrO9jyhnP+j7cyW2za6tX1FqMI8nBKcRUqkJFtWTlB2HGOeZ1z9ftBU
BG3lS3a++us/QaG7VzdoWgQaa71Dx3ub/JTFM+A48YwTpgb8Z5vgaVW8TE5qZ6pfxOjYysapcp78
aqgPahprL/HkbCnSmU/yYAXXKuifkpkEluuz3DCuzFhXqNpGatEDyosq2/fk39fiV6vYY7Z3Rru9
NcVoahYHTxl3RtH8MgrYmANA/S1pHJMumlKknEsAjY9e/lMbLelUO6N1FhvcQNmGllyeb3te1TZn
mflO7dYkp9nOxKi79XKEelodgK5mq8Zbpr9GriA4FdgvPBlT9LF/4q1vyIz0aY432tR51dVTMoLw
Txs4tnEbbHTxicK0OLD1t9e91sl7czL4D0gDPGaaxj6jR59/kRpso+bYMWuLQ0p+GD9EtX0ahwAz
PRsfeFEo9OJUW6Wx7pxivrKXLLoUsjJ+BU71fEN1AF7S1pOGPDN7Y+uYeq10truG18uoKb8ZTXzx
51xnFxVHM82M1z4e8GdkX/ZQeqF3QDq/3oW+oz8mWYKjFeCLn4iI63H9K4Pr8JrljySD0eZ+P5Gk
zz0fhzLQC9HqY0xWNtarDLlPlBwAc8w1Iot06/znlNWUjNRQ8bditIMmWebjD9vCi4J3dY//Thcq
QXOfhFZ8ao08RHuttl7btNrUSaP8nuboYjtKPF0TNkkg20x7i7e48yVtumcRUaUhL6xh8qVB/n7X
2ll4UJK2fGzn5JuIsBCeKIxuPBfc09bNrDdSzQdsk/AwCFJlbSto6q5wE6fTMjU3aa3oC35B95qa
lBfx8MlpMaG4iD/jeWxpNZr/ofU+z/P4Q/znp78jW399/oNG0qj8KBTq/qqFpBlSLfnyMD5PzrGS
lL49hCkgG8fRu3WHQ9GdIEaIM7/1eAHS4ThhNeRJgKM6b9tmyP5AToGHT27irtQHm+q5/BxbMfZ4
3Kp2o95EW9PLyArPWFmBmo1mjZsG01S82JDAQtTozuTO+tXSna/Yj6oPoiVj36ll0XOMq+1FMXHC
475dYSFqGa8wrn9aIL+uhVNL90j8D6sUhtn96EiYYsUD7hZdDfmv/WmgVPtakVkDu9CNL5GG13NY
JZd49HGYjGChh7ad31eO5e0jpa8PFW+nGABLGxwRu6dBladTEra/KZPaPY0l6u9R0/lb06GqUPCs
++mYCKLz3e1jJZL2pdf8GCt04FI9Lfg+EIfvFaf6jkvgJlML60XHigTXEDPbmWXRXgOzOCdgU1+T
VFuLupLcoEs09nlwsaLy2ktBdBiG0Lzz8I29HXh8ArnLS+TWZp7QzKvqfvUqz1sqNGHpfAtyD6FN
Ta7ubGtsHiiJ8Shtw3GjGUO5rWJPf6i4O2HqUtpbVLApPsDaRrWpja1H28NsBVzXdwXAzCov8gxv
wKLghWfc5rL9EhhZ98O2QxxJ+6re4IIR7cxKVjBtNPoXx8QrsELX/ncfOnzll7hxtNpzl+nOL6OT
rrwU7xuq8xhmw1gYY9VtGgWR6zSwd7HeOHf5UA9705aO3pRnG2WExZ7gzSkDF36ZsnbYdgC9trnX
8gaeNQ9qASCtBkX3o437i02x9Q9KTuRsLMf1vcDewgZpjgmwGMH2I+BPWiD+NR04/ATPnyC6ikNZ
ygqbcjBpc1csYcgZpraxKYxcOffWCKC+L74NdnEpzax4Bmb6rFRO8oCIkvwlxzI79xXrXo2K+jwa
1QVkOxj1NIp4hfsjktvshEH9owOv++BbGI5AxM71k0QC2sHU3kxfe5OscdHK1VY0pdF8sAteD021
6+9bsxlw1MuyV12KwnUlt8Gd6rRncIc2gF5UxASDJnA4K9FsiovA36Vj/9YvBmOSmKRr5hDRRm3s
N8nKs3XnjV+ojGQPZRJ9YXdS349DxC9p6pVj39fdV9nmTg3WOd2RJPnJc7e/YkSnnYfB2huJHmAl
g7Um8A0w1fOgPHr9tRss61hM8Q9qjET0KCQcnBBdsls7RBF3NcKaXHlD1m0KMstf2cbgAI1p6040
Tc10XNlRWhg9E96UTjGbKNcS8i+mlt3dTi295TWJHRdOinNv7POAslXJDfr7og+cI7L7l3KMDFxz
mx1vnxvd0X7mvcIOL2p+9LrRXaYmLVw1t6ttFb5OFfVdPB5wU4nqX73+1NtW/6WOA+dUehPc4TKB
JxC3s2UOt3Qk/Ly93GMIV/BzvqRSW1yy+czSlUvKTf9OdInBLq/TXd9rviuagJvSe0mpfsSUhPPa
Mp6rWMZOpzYrVzSt0J/IvMXfIykzn9EW7h/TNneTuVXkMDZDv2vxRR6k0zQfQJO9nSWx1u26wPy+
dC1hS6wDo5jSBld/n2mZ9R2w1F+lV+CUhasHrgeeAyV0SPehji9IH4b1Lqi0+J5S4rjVCq18mOzK
2jgp0h59718cnsz7PM3Tu8yemmPAz3/fhrMvF0qpWzwYp4ehbPKNB/jjEX9JpKf1Xn4ukmtVGaAO
7Cm9omuNlbdeVYfId5qHMWxD8l5J9YrTzFku+aXHCdgCJat/i6pWc0HqpReNsuseIJW874o2dssc
j0qFLOpBMVmtN6T5kYFxom1pyneTFwtVrsw/7CJ9UthDYIYuy5dekzaIixS/dEhlAffCV7/jE/ZB
nF+MLGz31djc2/yUdrFq97vBACsjW1i+FGagvshG/UM10+hXhi9oHSCwwI/5YlJ7frUCrcAgV6kf
kXtpt2XS5Cd7qO6ciJqg50v1BcpM62Y1lYAyH9wgr5I/5IDXLAej4i+mreMUlmb53TRpxlkFR7IO
nF75pvfjmRyITaHSUbhlb2vZLL9j/jttelsuj6Qprces7v+ALMCNkqo9b8S1eU3rNrrTQh8lv7Qb
71Nnfn0xjB+RUvjwDDApUIKm3Zk+WyQki64tnK/fHWByKyVLx8cx1Xsg05W8rbKufSE9QYGEiHDe
ONtlnl7Vvsbfb6j3suUnByx1zYMyRfmJ/0tsbuTGfHD00lmH/SxXNUTOflTD8ZQV4MuH0PGeDV2v
L1Y1HGOYqb2GjWlJudcfmuSMF626o4LcbAS4y+e7XJt9WB4E9KtF2BykiN0gagX0q27tVYum6bMs
d7gseTkp08a4M6ouwQq56w9tiwvLZCvZK8yCP6i6DJfSgauAY9bPcL7nGrGzKjqpcEOVPOzo4EzX
hd24G/BfefTV3iFf2da/m5hSolKs/CFRsijl0PpS4jSzUZT41R6rYp1jj35J5wME+36lRvyheqak
Sjjp1sp6qqxiE3iVcxGBjmPqOxtXrtXSh7IbhA2DG8u8ighLjMG82Le1b4sl+C36oBq6fnoZJVwu
7bzIsFMiAQhnkP1zpyUnJ3J+s2LNOc8mV3lQP02aht/RpCJY68Byr7yj5djKuYBxgflwgCxBgyi+
k9QqhlvJ+FDMh3CfjWm25eU43Be8Kax1s1VfkDv9rlXD8Iv63ARSmY0Kb9uVhHtU3Tj5pif3ze0y
8aejlHCj1iXjOnAf2cujhIkQHtpfzMi39l4sZYg0ZvxeleQbmJlkPdlYlmhyMZ4mD/RIqhnWNjK1
AT2gON/a8mid8rJtsQhu2icjt9K96FsOSm3/GYI9Dnk1C/gXuxEUCev6xa77GldFPfzaIeq+7lJD
u8ROwCsqWAjYgbtIm8C8g7AH34MQJIZ+/WoKm3NfabwCkqF6SqkzrSBlDwfRp6SaueqmBlKxZF8i
LbT+oBaFC4LbeL796GvskkNV/i5L0ngEeTph2AHAaOWhnRyOc2qilHo2gvE3rNeS114OoD8CB5qB
yzYJ8OAIx3F26dVMNx7sClvqGBu5kIKkn4YnuRiyQzjhEmQXsrQurUmltOd4j6PV4w3ln+FG+wHi
QBIJlrjdeUqVX8mnQUmWcPiRlAbauMmuCUpt9cXMx+g8kNcgFdJUX+Iit++dWH/m78d8nkboKdDB
/2SIW7NazMJtKnmLW5cdBWBBEBcDUVl7903xu2iYQSBvcguPecuqpkuMNNZKU5oBqL02XW59qH3s
1ARvKdEUA7wtoJEioQHDpKLHkE82MjbAs0ba4FjlqW2Tt7NEK+INspG4WYZ93VCHJeZ2yp2Ivysc
F7dI5qOLaCA5KclQu1PF8c7iwJ+Bc2ihDmloi5yNyuQBkEbXpsSiUs65LbKDta7KNCCOwjdzMCrD
uoq+xs6Palzj/BLZmLPqUJXaxKQKP6AGJ+NhmJfjPVUn7SLjguhqXuBfAz71brTGZC/xalmq/gS9
apxTCA8gWNedIes8pkFuOoUKuSTSXztYaueg+zlqOYXWdizwbSNxW4Sxday9mr3YfKbEyOfcOkVb
HBrrnirvuO3asNmQNqVEUUA/66Xk1YuD+DfMBGZFFKn5yv1ecZvI85/AomBgFFXeA/5X5yGMv/Ny
RQG+rQDvtwaPlrkpDr2jgqo1HLIDELUYUgfLPGb9WuoT9aLVj6GOpSkSNUiveHzBSCKgnCw7VXLw
TLWHDaxIoVtM5AP02EjW4SRpV3EoAzhu7LbareLLb31V07YUbNTyMCSVfovrFeWegp55inPD2RbR
jBO3FP3YhGRaHDSsn5XArB/7ul/JiOA+61a3cWJZus4bda+tlRcNxOqJBIF3axpFisfm2GNzqBZY
A2UdDhgF8v87JJgSarH577YX5TgH9P2R31rIG7M+XA2UNNzRSbBbdjz7Lq6kr0GUx489lD+9repn
fxyr5xw0UqE1yn3hS9Wzo/WG26FRzR2WJi4s3k7pSM14jXdv5ICq4CJ591lk/lSmKXrx06g6hDLW
eqXjxy8m3OuN3tfhXozCiEC7M9AL0CuMYjOBym0sPcm2Lj/y/ADGQvdgdRDxgtzEZzRo7jDrBTDY
Gdre0OpkjYqICQUorhFsAj0Gsdn8kpJKwL/Cltfk9RkdZWVX5DzepdgySLEE6HcCE92IuarT+btC
KdrNbW4L6IynPXm+OZgdXr3NJ5DxYjTuyP3p41TemsC0eGCNg7wVwVmfUN8cdOQM5+vKfpxtqpbE
2G3uMHj4AGIjJYK1rlHXVWB7t9HErFv0LVJMj8XcsKfw1lESEv+EeAoklwprvMOMZ29YTvfQIX2/
TcOpOGFCDvokfJZqt1Pk/llSrO45rYav0IKcc65nw77sYCNK2tA/tA0SdGHnwETH9erW1yjfywk9
tVtXh1jBvU6x2ZMLdG4j3pgBmgdHu7f7B7FGVoUJmidZuLOzwU2trGeLFyJ3IkfJne/DZIbG9XtG
cup7UQTqCpSH8ZB6RrQPB/vYNFN6aY34SyvH/gsEW/WIrwWK187gv1Rx02zJtY9bMQp4oHapETpH
MZrr1RPGld3FD23tK1aAZerv1SCX10WP6VmUmtW6hoi5qyOKnHhaIIPkFLiDbCLD+vM0mU91JcXW
8EPAh1M9VYptPJI+8I1HD1bhV5wZqazrwHjxm/2q8dd29ZL8KFqS0esPkT8+ilY0ZUigZv3volXx
j4aPHOJsOJTB16lCO8geqNGJVaNm0rYeyJR1ZEraA6aWbwddOlhS7z8s3Wz4C3yn/S8iaOlP9FbZ
BCOV4k8DuR/JKzwMx90SLELIR/Cug45Z/345r+OF0agU5QsE723YN+OrPZneemoANY9KJp9llXQX
2Om1jdYLhO4qcMPZ7EQcytkURZwlmmHz8854hlv4n4g+5f0syVNnM3QQSj4NiGAx2reS/2EUsg/2
K2Zfk5Ug93pbta7tVVJPAPdaWLIkWMYpOyIX9naI2Cock/kgzpaBJW4Z+BT3L0KW5ScA8fFKrL/M
E80lZrnSvwj5tNQy928/5d9ebfkES8in5Wt/BuZ9Gv50pWWZ5cN8WmYJ+e++j79d5p+vJKaJT6l0
Iz6RQfi4/BNE/9L820v8bcgy8OmL+O+XWv4Zn5ZavrD/6mqfPsF/Nfefv5e/XeqfPyl6BRW7Qy13
UbxgaxfOP0Nx+If2hyFKUczCrvpt1q3d6nF+W+XWvk34MO0/XkF0iqU+zvr7T7RcdYmRqTtPm2Xk
40r/r9fnZYZX716PZgP5T9/T7TrLdW/X+nj1zzOWtjj7h3/37Yp/WauBA2GUfbddrrqs+alvaX7+
oH87RQx8+MqWJcRIMv+Xf+oTA/+i71+E/PdLgalv1yMOPys9GmvswgNrU4GId0Uz6GYOvJ7VIHcY
BaNluHJpe2vJrnN1l9SY+tWVw45yHhaBw+iDiQO8coJ1XR3VHM+mtRj2u42uJ84ZzC8MOtHVTU5y
VzrsAgu1UHcqzqprnaKSC+/PpcwA9HK2a7uZuQlfN2HpBmcPSU9xagxTLLmL0ZtqvU1cuhYrOM/T
IlSO6+S7F9bSQUfy2c3SNN5RkyIfJaf5I6jMvV5mzT3qQdmjRPblZDjNRYyJqJJfLr6o1bCGFp49
ijA1xkosINlyFCGqJ7NFytiasqoISIocDJceARacLyIG/uXVVbu7WIbqkUT9D1d2RqSEVO+Hn2lk
4DK7P08gsUYM6zE8E23MJgN3SJy34WVAfw8xdYmQfCAk79+mibniIOKc91WMMg4wkIa8qxQwWrQq
ogogTsWBLCEipUv7Q1Bs22fQl+PuwxyQp3+Gf+hFXDGx3UGTe2T60PDH+s2875TQuhdnCd4VXZe1
50/9bIjCNftT/oY+TRia4NQJn9w/1xAR4lDweouskdntlj5xFiRWt4cG+cenfvFBitq+q4rJPIpB
0WUl/TaVx/5QgrcHM0mdECMng6/IcjOzcm79YlD0i7PlALzOvBPNSQjgiVObYopXRW9zxbRaD711
qOFy7aXpsAUC0LlhNKkOfu1OfVmVCkkSTI0k/mqBUJO2M4dt5OTNpffl5lIphXW0OvtZdC396Ek9
G2lj865BqDikwJG3pu537jjPFH23a4iVlk5xHdvyx9t1xIBcTN/SvKp3gqYrzlA5ur7xdT9RdxHh
c4rVbex2Lji7gr2LLCxoh2btoMsZUMM9yo2mJeial2l9lEoJy+yVJ8nV/zpvFK2SXRHuNbjI3zWK
aq78ukvXdaS9cadjqXVsshvQqJeDVtSIdZLNF10fQj4zr8W4H9nQsT+EapLXi+mCiI18wSpE5x/j
NHLWugZRuk5s8y6YQRH2lMu/pTlyN7OTxhIRmIqCaHCfuurhE+gnTgGfb0WnNbuFwn81SICs83ds
ECI9d5npUzmaM4D8Uh5DqqgIVyKLJw4Isqf4yjXdTTSvEHrSc1xDNewWB9Si3yDjUaOFVtTXWaFg
GzZVtA6Qeg9ckIIZcJA0WveeU12Lfqyuok+Z+1pI3VgOkaPdirYY/rTOIEcPdev5h86s+1MnG93J
6akQr0Q7QoX+zlbv8zYfsvVtgOQTeIDBan8EmNtQuFdxi5f8Yr2s0GbR21qf+oJ5PU+9/9RtyqG0
k9Th2r67hH54rry5iFbehE88XKHlcSLO/uGJdHvI9F4ouz6gJxeGH/q4EhXTNAlfenhhu2w2mxOH
5P1sFKZyS1sMd318m/GpXzR5g+52IP+/1X1rTysSn7CmHEjMqR5K5+WQefVbU/ebVQtM5CQGRf9t
bgcbx/Wnatos08iqe+uuKBX3pnarQziEBtWjbqdrYQgIWCk3klW/amOb+scms/pTFmW8mIZ1eYim
pDzEWmLLj71B7gDf68wVMdUcGAuqwuiAjG6pupGHvBdddqDmLpvRHnmQWpFT11FN9IoHa9rzmFMe
ILOqD+IsxQdUncL2vPSrWLedUtVAjIdQRwZUu1KGwthZfGwofnQuB9J6/EtAfa9DyZkrA/NwqDtI
Vb5fTfTV8yWHXKIkw9WWDxBUWX3qav12tQ/9WVKCjsEXr5/Uw5SE5Y48tfzktClClXi3/1Sx8wja
tP9hN1nvVpD6L/ifv8WGmjV9iu2tbxWXSUr0lH2FEkBbo/aVODXppMzfawgQ9bfh0gzJSIJ0eOvL
IVblQ4nDzjzjNlms0wdzUq8M7FU9j1QIcylrsaI5BHsR8nnKvDbU2hDVd2aI0dwo14lqWYP5AGY9
29g1QsP815k/zQCeiBKX3wMzQtfDqJOHsorx/sXMcGvAc3kWsUKu5X/Hyt1kUKYB+iCplbSyFB5J
gjNQ43oAGSamOcOIZQ2hMDEq2AZi1LIBOohRMTdvqUPKjqY7leuxjqtTJ19Vs8sB+Xoy8CX4qaUp
RsvZiUqMpjmuMpUOoKlWUPl12pXuJRB1KKY+iLNlYOkL5lEQHMrOjGAriDhx6FFjvg3A3fg5UeGb
+p4i6jJBXOLTSuISI2onKEKzsAherp3MHwr0VX0ugTVpll5szBE4XmgO0Ss8KOxg5FefL4BiYYjU
cN8qr6WhALIqxqcx7+HnSXFCJdxXXq1Mtih+yt7ZTyYZA0T+YOfpYtWsyarDQL73363qDSraGJKE
vw+bx4PR28ZO8TqY2eCzVghidadQDf2XoJgOfkm2v7Gj6Tkvc3eYlb7gz+X3aottlD9HQVpk72zi
MSNGnVgt+aewpBgVS8LK609iNNTlD0tmY0ahmDXsJv9JSSGhwuDkIOit9lFGcPzQ2oG5xezK/CpN
4b14Di8RCcDPQxFaxjaoDUSXdbRO+1U1GeVO7JOnKNTudCtzP+2VIVWyA59kWbszorfRtz4xEtbV
h5Fx4PGzum3VKfjstbx+imf7Ri1JUNHR62Mj91J//96kKOqfxWHKrAPk6OJsSvjZsVC+rxU7fBQH
B4BHEYPFEy20LdRzqTd3WqdjAJOO6bBL277jJsuEid//o5UmjTv7b+1ytNUwiWnkY9G01lmEjKrX
35v2tFsmqOYU77mDwqoXEzw5N9wG+fRbzO26U/xQ5HlwW0RDr/AhGCl8ik9hAcPHtt0zViJWHIBI
J2uwTf1Wn5efJLtwB1wRnqRkLUeIleZt3T+NfqW6YY/xregbQNyeQEX9dGYBU9FV5jpSQal8tuau
HnT6Nq5MdpFzs+Cl71EzvokxEa5H8EidFMpOI3v6cUy9V7RD+jvH9/u70RtAoYtTceD2Lkn4WrwH
fI4q30dEjGh6eeOXK9FGODfcqMbU3dZcYtI8Gj13mS3WNarx7XPclhDtIrWe5b7yd59CzFrmieo7
XwKjwkmldfSj3Ukh2MFJ5lQclrYYF5Fi2EIq6y1StM0l8jYkQilIjK7iozMigsQa4my5JN4Ekub+
x6uJSN5RA2T0QCbKaj08WCjmraNBiTei2TkBfZ02PHT2ZK16NCi2nwa8PvkZUG85fO7Ph2NQpMpd
lVWJiZ0Kiwz2kzoW/b2v+g3gpNTaOrxZXhG1r1ZeNfUH0RSHuLUfZb2LTqJVRpFybY1hnWEg9JDP
LUf3/SvEzGVKiQrHuW2NvTfWU+g6bYPKgJN+V6B/hy4aLxM/ERX1OjF9vvCgB/22DlNwSmXlAu/p
r5UlB08QAcBVek/ioEVmA4LI8I7J3GfXAFWnScLcZW5SrW8fMl89lrrzNkHtgDAYGAmKLqho6caa
OnRQ53iwt9mpy61fSzzUQOBdJu52c0DZlaPrd8G4F82pKVrAaGboiqZkJ9pjVnxN4+TtaqgilaQv
TeugJU0M6ibXSNrYs28Z4pgR/7LIXyOxjmPZ3BfmBiDipa0fNIhyaPUT4M0BIko0xUELzQgcTe6v
Pw0sTbxb9G1gmGAEv2qKjU/OqPlYpdgUmwZ07A2Aj+umr6ctVXik6+0wuMqhvYrGIv3LqJirY8kj
YhPN9p/EfMj9n+eLiAC11VvEcoX364vBZQ1AwYjTAkJ3kPrfGgEaXnGFhd7KhLxztqVmAzPDR0jA
6H+vmsg/RjPGeiWiWzO03DHQhos4NMiAnguvRta+GS+ZCckjjbx0Jz4TmslYMhjV6dayKaPVkjGs
YvF1vI+KT5f+h9GElNiHue08t5+/ukyOjT21ah+GUwL1Ji6qI3DB6HEAAPs4BG4SzgX/uSeXI+do
DtkvMXQLqrx2k5R2uFnm+H2erMbOf1tHDKDO+/9xneXaw//9edpukl3NQKGsTAztlNfqrotU49B4
GvutpOu001iyDFuvRDslphYdByjA2EJqJ9HVi9FbjAgvIeVslMaBSzJPEZFibdGUBtwj1qWP4FMT
l+NGdIrh2xVF+AAJaQP5qlqFdhi/3aWLEZzPqtC1cY8nxgb3u1B3SWrox7BMDaDb3PMbn0ceFhO0
HXF/F+PkckZ7U5RNs3/b13hDeCDLJ93zA/Ef7Daxt0PeaIj3/tknzwP438HMqdRbf4byDmbJcwgO
5t861SgOYr7oEhMU/nzW/KUgizLPFwN9l9onUx2lbZQO8Dn64gRWojxNilGc/lNTDIiQEZlms5qg
1v7fsWKlJPS/WyaKaJX5VEia5IozHdDK7Syb+4pEwvzvffSf4/CDlUAFk8y0k80nbSzRVIHxSlkI
YHbex4kucaiCzv9gw50ALUg8Ddm21D8rlg/5jPqyrqdgnAddA8AcPWlzt5e28XHkXdoVTaOEeo9G
kgSAecpfVIUkPFkgBEfnYHb0tzUm9jSXyAqefMhKLxxifrY6+xgcLswUv7ddXliPtWfiJrk0IYcc
Oh9Bk51UO7dRH7Gya2TqxgnN6+EyIZNijFp7hwjaePF0DnUoIetchura6gpuXkNkxqfJfpsgZomD
rSW3qaIl5g9GHG0soDTrwi4Tcp3tuMuVULsWEK02bUGeTDcMLPXmPk/SG7fIzfoWIgZGFlihzJYd
C3X8o/UN5UhqWLsianqUo0A+K21jh27+MsIVuzbz0Ng20lkxh32jWU6IkXY6HmNJ/XWL1CFrgU7X
c1dcc/kwiY94dQQspgDDfif6k8Zp3BKLj91tqeXDiGHxASMruX2QZbn8RXFi65BFqo9gAi922vxm
aYdStwfqD29L4pV+tXQq4wTuVrwvinAw30Siwn6LWZZYBpa+ZRncfqLVxO8Ur/vhKym0FwiV0nOT
j8Yub/Vi36RV8ixNaJYBfPz9fwcMIYYXlU9aRkgBjTI8GQ0hLyEGKAemtjbL9GNTn5siWIyK4KUp
Rj/NzU3g6Q0Ya7dvDe2cxuCBBs/+Br5V8Y6+gv43JB5UvqpCGknTRPqZ3K52FtH10KzjSuvv8uZX
khv6MUDi6Q4mKf9VpYRPJczQvEJEjF58zIc7UkJidJxDxJk4VDUkqdvI57YZNtrR7H7H0syEFz3H
ieVEmyRSCxW6PEajj/64H3cpNGgO2qQE0n4oSdhPPEfczigz+1eS6OkdaOCC1GeYpnc1iCg3tjzF
FZNqO3E2YdvCigMFK+lnvJphrfcjDMDZIX1uoho1PjiB12JC7ryNGnJXXSe07s8Q8F5468y/tWk0
rZQ89F7aFjiS0uXji1eGxspp6uzFs7AdzHPfwRagllaSAWe31WA0UTZwjgrutDeeth5F3q2pCKkH
1Go+NJdRwav7t3OTxA9dq+eVvJnZn1oLPEarQoW9gmOdzVnthPIZKPaRmuFd75cb0TcAuZzWt+F5
StrlyqaaV9AhdG0cRa02diUVe+RT7E0MbfdVjaOvNRSDq9yV6kOflslK9Gdpp69TGRi5M4N6oT+z
NVO+eVPZHPkCaqw30vgVdlu9qn3HuwcLOD0WUnMV/b6altvE0w0SY1wkrJttqwMnatDZfAl/04Jo
+NlPPvr73NauXdFMe+w8yr2sp/4jr4Ng6M3M/Bn+pjbon4hI5M3GqxkhC/O2s0ZvEuYTno5rJCwS
OFDv9vOiE6pBshlHKzmDxrMeslKSXMk3eJq9n/kZqVLRF76fLaO3s2jIz22GOFbom9eA3euBv0Xt
Xhwgsev3RuTh2ohz4OrTgGiOkXctitQ+iNglAuFyMmEGmNMu8R8R98uelCqJNp4M7D+vIY5FUlG4
RmclvzdD5E76OPzm4y62mar4Y0Q9l0j+MULoRCVR6KZhgJuoL0H4yJDa3KFuk/IrkuTgwZtfOOrA
sdaGjCbYzUQ5EC8n1vwaIsY9H36DFBp3Dpqh7dqZB8Sok9j8aJLqPEpFBSlkfqf5MG1emxrwcFdX
52a22lU7Er5a6RSPI8DEQ29L6naYCukrGaxbhAbpZ5WOCA+ZEZSojPqwMrv34AL+ndKzcoeybvOI
juJ4j5POXsv42K6cj/nWGNV+LWLFQZOT70jYKXeiVbbhBKey2+MOVF94uXS7qaIs6WHmJoxym5o8
XK6RHZnqZvxiqdlaUKCRR+V1GH+QtWA526qlrGzTlM8QFN0kUDrpKfTGcYOMfG7ClEEWVxwCU5aP
kjEfwJqn3EU4BVurq1AK2h8p90YqBfOICJ857X93mvmYQFbQYeG9luNwDef7NWJfBjWcxOC1HuJC
9sfkNdl2sfScwN3i7lfiFThae9H/2fVThGSRNtwlY6CvJlQ41iJQDCxLiTM/rnfR+1KfwmL7QXKU
tA53SK6o0bpJjXXTmNnFKBJeNPU42lVqk6xrNeRNU04gzrcyPqN69aMvUmerdvKEtj7+1MK7WvQ1
Tje5gzTUVzHwt33yPBeGH9TUJUZMSaq6d9txUNai8LgIRN/Klh/qmAF2PFuv77+IquVt+KYd/dfz
W3lT17Cku2lOt3lrbru8/WKHa8QvV4Y6JOd+7LpgE0tQPa3sL814ZhlnPRm6pGt2ovUe2sxc5Go+
vPeLFUVL9IuI93jRr8+OP+/x4pIi1PnNLBFgKmbVanHIC8/c1F01rZY+cTbrZ57V3EHGVsQYNrqE
8PXf5jV2DylIRPZxiTdUH1ubvIw/xiwrNgiv7ahG/cRHyzyWpXF/+z5EE9UraNF8Acu/iCrbLUx0
/Q9rV7Ycqa5sv4gIEPNrja7ZZbvtbr8Q3b17I+ZBgBBff5cSb5fbu8+5cSPuC4FSKVEuUyBlrlwr
KH1kAd6Hzk3q+WRDxPd7FLfNwmLSXIsOTzZiF6iF/RcA9cMlBrQYGFZrQRwEIm6Ko+OAJ5S8aJAf
D2Bf0FTm/x7Uiez0liqxEgtK306Jcrc6UxBFgjzzIqu98UTtGHovm0EhlUg2Q/t8dETV9RpPK38e
Td2ICVvILCL+Buy1DeKh9JeDzNvOKJV9T4epG/yVL0W8vtlalNchhWjGi6I0HWyLIdUutRIWHRCt
Bt9qi5h3OUZgcNRKWNzLbIhRv5LDB3M/WBvQ2RZLst3mQEwOuCfh+/Mc1OGVVnhiMZaa+lL9+/WA
Aso30+TIzx1Yc/xE6nXY3SZvQvwMaqfHzReyOzAogRJGi7aC1LC92qxCnbXvXEQJFXpoS7ZX7UAm
cqBD6n80kaseCLCyOw/8fa7b9L/Pparua5ik1j5gfOF7rnigQ2pVULy3ov5NqKWrQIrEptDZ9Wbe
PQxDEd4PBdcxKoijyBj6qpEJ77mNwBVy8aX15u2jHOe+wlbms/ftejTC1POTTTljeD9ifmr1tfWS
FPxlzBL/Okos95rM5jtqUulOOPkHVKGJE9XwFGkYX1PrQA1y4mCmRy2j85Touh+ywzvaZgNQU62L
YrBlDy24lSXwy6ER5IMK5LdL3abSl/IRxIXsNj6M1VX8GrWo89NzmKi8Okpcpgh1ZsuMyk1scoAs
gNO/58VwbqdcHchEhxqsTluIYjOQOcINkUdwyafwM91eHTLDb/bN6KQ+lIQhu31HW4mMXnF0Sgdw
OEarzrKsBW1TyEbbEjq72W4jPtloAgdZv4UZVP2aowAUkCHwhX0gDUOxqL9rzRxKDJpODOWub4Rh
lWrXrstAkTlALW9joH5y0+oE6ZTVxQZlBtmm0dnUW6+K2c/RAoIGKb1kiTolf/0JJk9N6q2Rcpx7
bzB5gtMjS8vnsZ865ql0bzbhToZYH6JbqCKCSM/zVIOpK7LA6B8Mlvsc9ewVCkPlhTr7ji1Aksee
mqINHxTjWzLzAspytkQd7sgS73msTLErzTpbUa8bC2MdhynyaPoCEbSP5wvMU47+pwsgmfjhAkkg
gg2oTIF6RZlLd3R5tkQTYRdqFi4Afcpiyzwb9iDwDI59pJKVcJPkR4NCjomB/xTKZs5GssoDqUWV
fRmN9koOAFD6ILuI7cttJPTu+I/GwiY4jJyv+VS4G4i74LZywVqfjwX4YRLcdoMGu9wOZCshvAJ6
23J7s4dJKzcNgJKIc0Ht6tNQahoEptRjUacLAaT3idVDmuBmcvu4rRe91qegg1f1CFTRaZsCgtXp
w62bbGqK+WqSCARRx+cp5nnqFoliRKFXNmvBo/h+kP0g9kMN6NK7KQYa6WiPINpb/XOKksNhEh98
qi4Zt1kX/hjisTqDK5mdWmNDDVBDQ+bZw3J8tjfFluxkobNOj5GZYCesbW7mGAqJ4LRDkvW3ST/M
d7P/NmkMhaehFEngLxkqp/SegjYgbhR423HMXuctCiVO9OHT/gOFwl+hYgU8re4EvoxtknREtPh3
X1/P1vDkdd4BUe+8nxkauQLAKTikdtEgpFO2jyJHAZ9pTChGKRofPMKN/6Q8VKaDsOZvaLIFXyw8
PxHDs6LjlLbtgdkAQkK/yH7Edy4X3OjMv4zuQsJVeozbsLcxkWVERxEnkObOKrW2pFqqosKuGBHt
1w7P58UAEpdLKwbQeZgxdl+8mF6FD+4H8EWqZS7A5ehLVa2QUUkvgB6POy9Qxpb5oroGVthg54M6
LDsE3bImD1OJvB8Hwb5+GmR1rQG2Vae6di14DwLF/J0jQ1VAdQILSNQHtf4mc0v7OWvHc66C/Gdm
Z6ikxOrtAfyaLWpM4cEN035u5XCm+NmfPN7n+I8eKGILliWqgFdBn30BL0VxT0CHfm0iu/XsKtGi
AIw/EaCi4qa3H8GxNcMcitoG1BNqGBt7BHtVD77dbW2Xw7KqHKhtayREWibzpDS+W9GkCmhJmpQw
FCjs9OdJe0v16xSiJYAWY5li+vI+NpvyCG0D7ECgtjU3SaSeeGMtmBA7AcOKXu6QXZva1CyPNMX7
PGSCQuXSTw0LXzPo+z2AHlF4BZKP+Dh5LLsIrQzXc17+7DkQU10YvqrJjFY5Nlqzh9uZw4IDpBMC
abfxRIoCqvd4KugAxKWqcwsd0EVTFD+9GV3wYEO30cDWhUYjadMsGDgf9As59lbVOCG8poriUtTg
EiVd875JRwCq/t3Regb2ErojRkRtHpENIe5i3RGntXNkNniITyNCVUUlTPH4Ft+Rtl9sRiSoScBt
FQ3K/N5lL5C+LH4i0mcuk1BNZwv4piMK2EER9uZQDsm6zQ3g+Yw02Kqu37hm5x88Fbn+CuGSbFOC
SBEoI2jMU3diMP+Q4O8B/RAEGHOU3u1yhiJ2+ssAs17bQP+/9COYPm52cOOsnTzjL3/w97SdJWEF
ZKMAF1kFeo88a/Er1TFJaptB3C6QNnah0IbYRVhb48Lxig4aqI39IpB5aTsEIREcOPO2rxfEsgme
FVBaGeA7pKbjOf99UGM5AOeV6oQgVQX6W30wwFMJeCH0M7rpH5vuSCFTBkUYCdiT6a0V2I1rK2iO
qVDqyvWhHN21qCuwu+sWHQD4dxKBRae2hEVvXnrkiqkFSkfwcQDZB43f+HAzpWNbHORgfiMTHbw+
rHaBybp5pEhavitb9xckevoDuD8hY9SP2QC1y6pfggjdRY5J1oi3ayP1kCedze7UduLiV5mbJvAy
2XjElslaN9MgF4S1tCSqb7AuRw+1yYfO6ACWNPAWZMebGfS9AHDWff82oBWQ2G4m85IxH1JGRhf6
eCYbDN9c30Zr1cTBKs1s9SQGjjiqG16ZCSwXH2uwh3qWcaDOSZomCiohtE69Aeif7qDCHC2pN8Cr
5uQp/zsqi9WTCy7oR8gBVG3b9suqNS6NBLcYeVYuqrMbVZo7moe1+OkIV6o19TLRy72FelewYeIT
AceR3qes3tO05AEkJAj7jOaBWkkJIkpsOZsjzYaYVQ8S+0aBRsuDgKYDPTzXGrANmzj7EqGYFQmP
BDRRkNa8k7iRdzZodE+oysajuY3rpwbkGAtTQpmtwpcWIeATQy5IrMw4He/6uATgQsdUsZ22lknC
G7DioVmwitsLoBmyE15K4GupHRTbGI6/SrvUWuZR8Zsj9yECEDXFxiwbyNrqFJyhU3CRTs3liAGF
w9idyUSdngCBjRk6ckMe1OH1IHKi8WS7TWK5PTC6RX8muykMCUkaaGahXt86tn1T3tU8ukaT4YD6
iyit4oKByMoCR+oUpT8LvMtBrqJ7uAhxCi2YbONBDHdBRnA3w51OZ1dQV5brvkdaCnrLqzB84VWn
LrcQgDIclAVEiXFHgQPqSIQzQtlZtCs8YO176siZQM67sl5AkJHv/aoq8eAL2dYp+vBcd9A1KNwE
ggrRNC3N1k9fOhlUC38qou9N0JylREB+MU6vNTZ8+FarDhUkQ/Mrc4pnV2bla2/gX4v6ZfUF+4Fi
xctcXPuhQkDAca1TwMfpTsV+v2/MUEJmlv3rytXofLyyq69s8Ppcqwpxlip/RdL+45WHPntO68Jc
pqUzXKak3IDEDGzck2NsnUoZ322J+zzsMwYy7DZYg+I/PKLmf9gjj25tbZma9xkIzZa+aOqvruhf
NGgb4/8GtREynVP23bAM8yUe/GzF8KO/j/PI2KJ+O90nWSpOY5dOazecqiefRyCM5o71A0Iabx/D
wscwojj+0dsIAn76GGoK//UxEieofvsYLRY2Jxvr5GU/4vfcSMhXIAlRPIEKtrraHR4ruuWEJg7A
8pW+Ks9kwmpLrEJh91tq0nA+AatEzc4e5+Go6/bFUg9FYQBqzEGK7E9Oshps7kLx3Cqu2GoBmNC5
j9ATcB+HWAdhIIJ0IFsbxxr1q7muQHL8CIRRcfWit+GQBEM+MXERTXB689h3zttB6LMM8HfPGIAu
1S0vGSbEVnIbgVPdA3IeqPZY5s4ES+WKdB0cC9EFpECmI9hgoaln/iQz1EUhFaO9SKeGvMpJqWPd
mFesW6JlUtfgw1TSaY+DZlChA+uGAetjkEEnoH/c3TogjQBv891bje266qI7yHX2Sxvxsx0l7/IM
3FdgmAhAhgqcNfWC8zrcUeKvYBP0ZQPQy3pRtJ6BA5PkfBFFMthWidXaK1Izt7QRmgrBlpTKSf2c
zqiXgcVt0enepgN2ppcdZMRBEnaZuP3EiKVWt5RnPhGFLfXp1q1Pe5rvnr+Pg2Lu7FnbrY1CMsDC
IumqddaBQ4mWgPNqkIxjUkMnRC8WKVVOh9nb6WxU+SI1fzuEylBrVWP1K7l3lzqGDZBCol4B7FrV
eZi9qKStUeoHO3HTZkkIJosmn+2B0gxjQaRetf3mbzHnF5ZvEs8wxF5GzdhOhy5jqBaRfYJwG2y3
3lj7FX43AexAu8UyL/g5tvDi6jqJSgvlj1/DMIpXo12wPWV3/Op+mpR4+eQl/VTnFvc5dvBXA/+0
3vaQuAgS31kFJUeCUwuzSluM10bhX0ppjYFhz0bptdE2/GvumPYjWHbWBt430Exx+6ORY79GSjUs
t7CcYxxFRFrHBrIvJaDpXByot8vdvQJtxQM03h2ag8wDpEWPvMAcNKWNOBjwSFmxKHiVQcGq54+1
ahrQ7wCo1NgJf6xA3A+ylmA5jWCfXTb2AE3DKPI3jeO99WbYVtNQMv1pvPagTh8FdmsXmjSoHWj9
rtZ/ipgJzP3KaY74U6DurlPhpsvbI/VOukm9yI7DmYPf/NZLvyZqcp99HPsnZ5oZT7XsKA9l4o/L
0guNJyNW/zpTI3uzyfezT35GCnHyUbTjVpSZfeBjANIdfdMCB/Gg6lE9ukNnH+pe5VA1xM3Zgu7b
xu7lg51u5ugff5mCC3QaKumZ69rzESACiclhEpwdFOu8FTTO7QXZbh1/aiKWwJoFjbt12+XkrToO
yedPHZaeP8cbd9UFNiS+DItf6FBU+RPqV30gHv8x0Rl43cIlOOXzdUV6mWSsUwHaFC8ABdrv3gkH
2D33ftzMtoqT2xUKv3q7gu8Cu6VZ48Ili3m+phE3Z88oHmNZ7AwDLJuoXkoXTTGmmw4qn9CSC9iu
m8zmbOpMr8GL8GD2gBjoTC/etOJBIOYEmYUGuq3agzoK4ews1JDNg1Be3K8ExM2UNUVnyJF2CyMP
629djXSkywp+KKKhfoEe2WxvFVSKIEjkrJusbb7VWKtaVlU92GUEtqJCAWms7YMejgqo+Da8geTq
Y+z1zxC5qFbQ3ssepYlwC52RTWqb0jY6+//xMyqEF0oTXNPjyK1laE+g29dPNHc7Dar76jCuDsoE
ZpmsWV5Yy1HiiVJzG/oV634CCXYIER4DBHmbVqTWloQuJt8+u1ZlPmTFmN0ngv1FZvIKksDclo6j
vmovM/S3dgE8TGU4j1hrlgfLxUMA+Xj3kWwV56sRRY5X27XdxxRCzSsfqOstedAARyHcqQVgH8mm
Bwwe2FvnOEDA4gQgvmwN1m7+Arh0u4uGlq25Dn35sLud+9FeYVv0qv3/ZJdTDvXZJlrwkffnrJTB
JmNDta5KXnwBjaF9B13KcMmjrvgieYuiZT/2F0aIZjpFCErUoMckZ8sGn89QyDN1ZnU6PWQgIYux
dJLQ2VoVccWeWC+Tq/Q7eTdkXmAiDOd1+xovy3whrTjaOfbWcoUY/qIOowLd1aFgY7ef3SHbB70Z
iFABPdWAhWWqx7OTVP1Lt/JGR76YhuggODXmC2rGda8ZJg3IwOpeqJLWEFdAKQs1ixEKZrErH5GZ
Dq9B753IjG8XDEUxQO511mLKACpoBYRg7qjXt9Rr5Khuk+XY391et4iO5GqRIEICLYAPr2F6295e
vtG41kW9Hxyoj5MCCzonyLzM72oayBCDTkCGdHTA7o49pCU3g86yFf3YPSRTtOl6Hl/I1JsB9I55
+xf1kek26Gb7fVA3Ts3B6uVf5P9/HZT0QIuB7QEfrRcB4qT+eAnTGFCPWki7+aHa+GCkWG0+llFX
PZVZ9LelV12N3yaLAIvJE+gE7bnp/d6k3pszIlbidGvKDBVnVh43q9DYRY6uLB7tYLpHK6Y64+GP
Ldsvy4XMveYBkBC2dAvOrgGz1Aay0u0RRHDDXgqI5YR+IC6IL9srA4CJL1MDIQ1VNe2PoOE7YQFv
u6gA5wY/AYRCC/sHlHf4V4/5bJkh3TZPORia9tEv36aUEwBLvXTfpkRJ+THGvZt0Qn41KjaAmhFn
CjV4C+gcyK+lwDXpTGrbH/0qewJNbAjC0uXYFXxD2mARwionzwfFRQPi5DU1276FUDgUOUkpjDTD
6oL5p3c7SYt5CGDgZZylWAueghKywQucOBHePwtIdcwnH7v+i48JwM9+mBJ7E/d2v+KTH+2SMFRf
fchZ97Kqn4VVpaccDNGLEboeX8ktSTJjB45g6Gw6/qJmQ3iXZizachQrrlCY7KwTWeN/XedTv7Kr
HLof1Fad04NWxHHWI0SFoAvqTWvb9LfAMv0VuSreEW89QFfdhc7e7TcT2SfXmv2J4p5MrgaMjLDj
rRrvyE4m6vxf7Z/mxz3+4fP8Pj99zpAQHe9zS+ZuQlS1bSzDc3BD/nMYQGSrWH/pywy8740MkLoo
0x+t7UfZGth2xH/aHiQjesDsY08phF5SH6owKZ7S/57qZnmfbh6egtLXGwsohGs1BKdy9V0k6mVo
BfmGbKSd0IP59Cxzc2EPDLzYeJXaTmztkBo1Z9yYDHJn4YqgP/lgmf+SNPbbCzit39xmGJl2C7uq
P4E1xPuS/eM2deO/ZvvdjYZXUYx/sYe7356wMYYC06WrXWjS241/TUTiXIH2lKgfxo1emce8A7MF
eQrH7u48zw7AlciwKdH+7ZSA6pC34LolH2W43qIVQNMx5FhmH30FsC+7H65grmb3XEbTEbQR9+RN
044hnlv2nBwyxbgffaBWnMgo7nLoYD6bNVISkR/FJ2qC6m/bFl3yaECR7rFQ9krpGtcstxmqnkS1
oOY0WfYdyJjNuTcfOYAwY1neUS9NySG4caKmnlLl4OSjKUvQ6+R93J3cOAItihEiWMGXjOIm+iDa
AjBxyMEdKZbSx/UETbwk3lDTyrg8MBOaRUPDy6cYeaNHJ59DKeTQNqB8vg0XojGXod+vrc6GSmGc
htexQaka02qhtRxAO+F3ABr3A9gf/u0hg+7QjnjVf/IAcgphcZ3y+MMcPvbvqzGxoQ+PNUvB1kDi
IKTi2Q6Ok6bdH1JjQ0T6s23uB6k+SPabFiywbmlYW7dxkJVgYDVFHqw5+tREymRuEsKGMDVcurPp
hql5H0RoHfJ6N1GLXN8HMpQjHHmMUuqUVZc+zw6QH/QfAQ32H33GnlHG1Z5AEutDsrwJ1ohvj2vq
7HwjPCmErDrdSaayzM+VnzOw0mJ0lrjpGiX17YaGB6awsBNtf8yj9SBIaWwB70/uyWQGAxZVIH7e
0icYh6A/cOgBL6iX5mDIwZUmG65kkrWBCiLpZ3f0EaCu3exd5pkAgPzziUD6A9Uv44EsnVlA9Wn6
EaXJsKMAnABB7nZq+noO4MnE7s540V6pk24yZGMh+p7yK91gPOtQ9vH7cFHU9Yp7DPTNZRbsErwH
gN0Ndl3YFE8uS8unAuske8zGS9zYuMdd5ixdxsUddQIhPd3ZIEpY0oD34XheFSBxVf468Kr0bNuP
BJpgeAmtAOmdwL4DvvusQVK5lWPyAzS4370e+j4gGgl3BYcao5/n1isGUj8NVLURrNwUoJlyZZgp
27kagm8ZjbpDWtzS0AtxRV7YXUR1m28CsBZIyCB97bPEBttpjgxGrpWktJSLtgNZyz7Yf/dHzvDE
wpb3O5Quj4CwZkAq6Mjfpxhg7Sf10k6Q0Lh1fAgWthQJ9CVYNcsEz/BhqMClIaMrVLyiq2chy4Ll
cbgdIGN7BUcAYv4eSr9kEB7Jg0WpdT/23yfluukyD7mn6cN/Rb700qWr2YFbPSX50hw0pdu00OzT
V2gGhuBtD/XuaEDRm97Z4bnkQcYv7nbUbJm54mCF/ZJg54Fly7/d6FUxuFDQDovuj26Nno2AzO9u
eh8zz0Z2uqjRO+J2UZqtH8CoPGQSwAkIk227KcsO0AXLD4VlOFsFFMKFywow9soKHvsIoeuGudU3
lvBvCZf1ryaF3l3mj3xhj4BAt7z61YfNN2Xw8lvRlCmkcTL/UTH8mGuD5xcIVLxdpbHGj1fxnCRd
Iw/Wgv74tbHNN9YYKE3LAzBbxBHzwQxtyJlW5k82GqQpOILYgsRGGKxzxN4eIRJT7V2kbCDM4zqP
ZIvF1046w4O08DoIXcgOtxO4sG7+kL4CpFGYWKW2VnudDy9DN0G0tHLuXTV6e1svVj1gNzZWplKk
sSdxQbJ9BNr1d+MsHk9GW3uma2c/iiD4q8rMowmWk9uJ71mzJfzn5DefKg3Vc9I1r7RGptUyLZTV
ALF5EZk7ssswuHA7APYhn771MWQHbuFdCgNru8Mgdu548YYqD5R8rmMoVUAqwlolyDNCci6dznYk
zCU5uOFz1jXOkpcoVm9FnC/FZMabKXGdswHE7XywQsaPoXDWQxEhvEUd5CIht7Qs8SPbkG1A/d/K
dJMYwnS9uAwSdCGdm42bqhT4/prKQABSqD0Wjeor2HN9SFS6xr7XTcY2TTj6LzXIaw5uAPU+rrWj
rWLyl70Ahf/kGyWYsOpftbKNV30SZPXbiQV+3ExAEMS1kF0srdx6boKuW/FeOBdpQVsga5Nij4QB
GB2iKVzXDKoIqRWVy7wG+U6s5elKfdYHQHsDyIO2aSHpl46mtf7PPuRIhzQF2wnX3rfJ6IwX38uy
C7Hdso+05RwqPt0zYzqSDFmWMnWv+2iHSX0tw92iN6fvff9tHPhQwHI/Oq8tZBkWID7ij9yOgo0K
gLGRoDE8sTRM1n0jrOfK6L8X1Qg18wQ8eFjV/QTds70Y9SCD/TMI4NvxhIKeFMyahvk8jeM8CLKq
86C2QkALcBMjGrJD0rjGMp9kukTMKTvE0QiSdurpolS9nVLXlJkIoLjFtLdHJNBKXVZZGSgETywI
r0MLLDmGERg0jEK0D4aT1suqFvxVFfLiu6j1Wgzy+yCC7hdKpv7mgRs8+7kNHuZgdC6Zb2bQfRJ8
j2+2PmXKZmvhBP4jS8VLEsXbSeeP6CArFQJbw1E3Tu3cRro4c8e9RRmoDz7v3Tzgak+tzoTifKfC
aUuQoGqETvnQIqI3I4Q0fAiULH+2CQ8MFCRKTc7kN76PJdQRzUd+/3E+t8UaPci6I/g3UJ5i+sbq
FmEZHPMJLOnA3OggTekAFFi5HqjKNDpaH2hQBG2n9c02peHZMl4bbLv3SRDW2CWbxojvMF7NzVEW
3kXJIkXlbhIiXADipEQfqANMdtHCdku+/eCN1fKqVflwujm7vib2zurHD24Qck/Wo1u04AJ/AUFM
eBJV7dqLDvGAXWhHLzVj0VkJ7FtWgN9vPBsMZLMLaq6mRZpEBp4uqlgBTwRRg9vzaWR5DTLrNT2Y
OrI7qnfOZd4VK6mdqSfKkYFbmAIAwVTMzp8efjR7wWwLZIsoS9dsh56mR4xZibpMOjWJ+PDWRUZp
pQ5QfcBm6CGkgffBjw9WxVfk6CYWyoPs2rd3zJGzbZ7BVvVdC5k2hy+KuoDchGU590k2NXdu0uW7
0nbVZYIQJDTi0ubbCLlH34iNX4Fs7ryK+a+dX4xLGlR4aXMncwvMI2GvLjamnAcVpneiJ4JTdneI
EXnzoAi4tvswVWsGhb5FoSsVPF2pQId6bJYIWoUn25EWcDV6aw+uDQ76K5QegJDxzQ+7JjCXiLoB
3hwhn8X7YLNK5Bb6aJA3RjrnAszweCky2ZyYB4V6wQoP4jugQDGTVu2r0LxSy9MmOgNvSX7Xe7o8
QQ+lSaijNOJsY9aA3/lRW77NEuZ5t2I9IqmJFUTJunSw0RwzBkLC26WQW8KnAYLmjmYbVXoXpak4
C5AqrINAJmv6RVX6Z2Um5SOU3NiRWm0Udqey6cH7hz46hI0p1x4QF+u0Ct9sqFy9RpURzL9FVNWW
p3qyL+RPP0WQx4t1zGWzvk0kI3FvQ7b4RPMgOAz6DeWnCDKBUqXW/FdWlvwtZOrfuwPEu0UE1nqy
C8/1l1ZrsUMbl+MXlvJtpwLrWy4tKFmXrdqSW4YUem5hY99OA9v/p2knZtQLT4KGi6YtIlnubYIF
tkZv36FqMFoX7tRtiIWMmili6x+aXDeJssxsm2h9640kghJm+XeM18KXAZpCe5Hhr6SmwxEtr7wA
hQi6N3U1RySvgUvUTTMF9lBomn5qImWQnLK6y+ZmrKR5imvj1zwTMh7nNC6/UysWrnseOvPZn6bp
S1eK7mJAR4z6uGXz+zYPz9Q3Arl43yobnAG4Ihg1misWWHcRCFa+JMZkAFOkNtRXDMx68EAYSON6
t28fVZcsqa+e4uTJK/6ucedtZQqsex+Vw6Msygy0XPlw8DS5E2DD9l3KnBpaOuCLml1QTdPYrnul
VlrmDBjAxNpQc7CA4S6z8EwtGlRigb5AgGA4UJOm9IP+6mfpk9K0J/nQZg+GjtqWNXe2WGAMkLvh
9W5E7f6ZXJCU4WdoUOxuA7pCmFsUAgBBoSehQ18kYp4kLpphZwO6vADDRIhUdu0t0iYEmrl2HGPB
DJdDZEuEK6efovs6r6J7VEvmdwnkjRYm+TQMZXZl3Z+plw7krPZlGHv3s1PW4uHS4h6Y581CMCWZ
bhbf3QbdrlXqy1gpKGzDrHRXKLgChiSMTXZw8eW8rwUKmQCtTe0Pb/8xUfm69xEErztzm/b5cOeh
Wugx5u5fPJ2Kn6UZInPgV18K0KX9ySFr/S+hqurZAS/e4a5W2HTpGXJslh588MgsEg+a9qUV1yc/
N+wXJjZTVCQvdTM25zGJgdPW5r6UfJsBOL5BMsp+uQ16a2K1niKSNU3VYX4zjizEbyThFcr7II/0
4dBHALzxQUHlFx2tfrfSGWTe/TM2PIk9hiuyhIxhnZNV1TbKS6jhuU4IWddcrF3B0i+iwFIw6eLu
rwqxKoM5zt8CaazaV+k3t0NQIwc+GzvtHttDLL/3Vt2i2E4PjyB2Mw+fArP9gpTHsE5zrPZbjYXw
ND5CtA5el35/ppZvgk1h6jKxtJQFfIfu7QP51hvHKJdv3AqIKT30fXwYjOXGDMFgmoDCGrEAFMIP
ukYlt0Grgh/II/L2AbiisBcYfGa+9vKJ+iNwu62YHU4HGpjrgR0Vt0zjU5Mnau/rsoqmC8qzq8+o
GXsRfqfRcLQmaG2DhQP8jE0lj+RGHpMRV9uuB1nsDuCjfhm4RYOMpzLm2oAoT6tFYpny3hqC+gzs
iwE0K1Knnqwr3J+1Fif9Z4QdZ+EVhIDgMM+dn74IxIFeTn2bhGfIoG07jjf9smXxsAGTXru6LfX0
AE/m3YFMEjR9GzOwAZJGeFSk3vga5fUOxDvGL8u1jhAunb4JMAssfdT7X8CbZdy5vTncobwUqE09
yHdRt5iazW4aeXWZIqdcZKrkp1xXpWYJ4NESkkBz693uCrcUq0IW+9IGl+KNZAawUOj6GL0PdlWz
3FNHjttrXeUOcvwsgpJrb6pTA4a0l/7vWlr9S8zGGBy5YEULm9B+EeD/2qSWHDfkBNbWtzHMa5wX
66cT53eyKZNr39j8kRU2gPG5CfqqNk0ec1G1RzxxvlHnxHl9AkX1qRy9/GirLF9BGRcCi7oZ9ngD
LuiUDpGR4hGme9SYoceHcKcW6vHWZBzcH4DE5VdH+c05B3500Q2h+ZW3o7GqGlbuqJkhYwF1TPkl
s/QWDDjbBQczzNcobUZgK8xg5/MgPaDq1FtiObToMyGepyLmJ9NQIQh0AQOAkGy3Mqog3le6qd2E
djPjhp8Qr4QmWtwiGQYU1gpUNnxPzXc3S88GsBi40QhUMLU/UNkBhq26+h56iKnriHlqthJIqz44
j2FZHVER563ePZCSQAlAKuXS0x5RB0p58oAmUfU9bt7mIA8DinPgIgJHMh5I5kOHZNp6alADMlaN
9YBSeushF+GmRZTyQh5FktpAHITjAtEp8Oz6qTct8LRRO3J2bNRkC9UCc4WhNKLVcyIc2a6dSk7F
svaMzTi43xg0tXYZ6JgWnWaGcaeoPlATIjX2F7cXb814VMkmQanyamyEd1eXEAyjvbqHv/pOVDJZ
0UaeeqlJu/Wbs9PJ6ICgTrqgrFbndKAKTsthk7SBAZBy0e+FYwcHE6itOTuWRaDkGpFhpQFkp9RZ
q8Zkq4ABmme6Dfg8JyJFUCVcZRzLHpYD6MaLIbsPM7zRxsm/NlEJEzAEh5EFrzfTkHqQRHAKuYy7
vE+XPi/EKjW6bDO363jSnOWJvZvbVoSXb1OVZ5qiKrzsXo099od6MPB28/w5SmxBUjfu8+RQxDI7
YrXzdpiCFGCfz21e1cOhaA9kpxFdFNqgUTWJasY++xpsPg0RBIN91FLakcEWZHN1B/791bIEKGp9
owGhM4TRkUYF0o4nxePkKvdpFIDJqOTSC8N9IottTDvQR/T3QpsG22wWad37B/IokZFYtQJKaK3R
elhRoVRSNOCQoqEcUrJ7FGOFC2qiJNY6/y9X8u2mv08AcWmRhQ/73EWl9NQUh/9h7ct65OaRLf9K
o59HGG0kpcHcech9rX1x+UWoctnaqZXafv0chupzlv25u3GBCxiCGAxSWemUREbEOafVh3hw0FZj
lKNmaMqPdEbdhasGkBM7A3gbf44JyZ36ybOcSvD5/H5K/UbdVWtIacVbNwvTFemG73ONDivxO1nZ
tdmfFQrwzyzL0lVm2s5x4MX3JkjVyerVxyFMXHUiG/fAr8fc7Eidk/ZQYGtAHO2nC/UMQNCB0hm8
arlxe0lTTZ2IjuZYvTQ/keUu0gxkojQVHYwWFJXai1rkSgOnqJ0Hzhmtv+a6TP/rXGT/ecXLXPZf
V6SZbSmdI7DYeHziYVSlQN5SBa/3s4ntjv2YtHisXHqxnPjcpF4kxKPMrs8uM/rzYDfBHq+2Q2sn
qNgh23zqoUBln1jWgWx0kLwEnlkfADMASelz1GIHAd6uRoyPBsrvvcR4LtuqeJOO9+zhh/AGKuj5
BPWk88kvXWYwiCdIZRx0t9Qj/8MU/+M+kAADygv83WumGDtVA3cXRPSQR1m0qaFTO7NDOALKLmVp
sqsWf/KT7T3Ek+08/2lQ4Nn1zA7x90FDUjrPoePGp14CfKlyY7ihQxuLDFqZy4tlQiDuhsd6QZ5G
WvTV1GyWsrS2Vow9Ku+t8dPQTC2NoCqCecrOAleHOeighL6CjundVEFkbdMARLBkc5GhXNStkKAG
leW6A6Z+H4gmexqNaSsrG0Wt2m46qX+x92HxYRdgbNtXqK97YgX2kD/tF/9f7UUF/Bplr+bEl85e
gfISmszjnCyrQFt7Un79cMmfZZ1dbTvmDctL/qxHChNR2NjbXJJiyg1fstAdjmSa7dGyCIAoo5zb
ZATpKXLKh8ulFR4426qKxuVlmjroPk9NHaOVzVPTRCaonG8Ut5eTBYRgwycEBjOUpFxlJedLo25y
4ACG4GruwRNq3APX8phrG/nVdgAFRVSQbGmGeSxN8HOWHuw+ADTpSX8esDydZ7qYLnNWcbrF+0Yc
qRN1YHcJy9SpA4x/NeQCK269kJlXHnjxlaOL1Kw2eeCZ3hXZCKou3aTlCpMhcm19kB7Jxj0QHKAo
/Jo6Zzc9L0cqfHOxSfvHZVpj9D5PS4N8A8GspG9S7KOwDKJpOzBaUycd2p/TBg22CmOJVdXQGmxf
tljZ0XrGC1EHQU1az1CTe10PIBJSE5cm9QLLhvslPXkhdj0dEMTbYJhe/RZbolCY3QmE4ljjUVto
I53RIQ4kJGLTektDA7Cs47Whh1D7MkNQgODf6eq73+zzzJ8uMmZ+vBCe7DcIcXT7QYT3ttuZXwWE
WP2Axd9ylXTLeki8Kwj+tifQeABOOBb+q1WdyYFBlXhZCHDKV0NZniV0RFbUwbcONKbeoOxcrXjV
x2c/CvOraELtAVJb8TduP3SlNb06AKWvoGMr9bI52CJFjNhDA+FOvHPHr7npNos4dcIbKbl7RR3Y
AgBboTsMQOzmjtIA/3JgA0cxVAdhRaBWZLoEamj6O7L1LUOV3diNdxUigxsnNPrrIIvsa6s2bxu9
qE2QSqJW3xrRxgBjPhSBIfIYCmEfEFXZE6jlAnShJtSd2QHk53Mn+ZOdDiNSSwcW893vdj0t2KGN
Q2G1u0/+2k4XSCcjOgKQM3f+NhzoXeSPzX7+eBe8DbmhJFIepzLbXqa1UVN/Trx+WRnNcOYcCZ0B
NfnXXYDXNYBm8V2T+ij7LaDYMNS+XFquVT6LpgaMr6+zr56HKoC+l9/8FORJkqsfypWrNM0F9EPv
kAxKsEvJmmXpO8EPpM5Qxp2lb0P8Doxe9egqNa4jPBpPlSmLo4Xs6mbyXCwqQT6wCHOv/ebY4dKY
svwHOLifFBvdZ98YENxH5P2KG6a5L1xA9wX2ZLeJ9Lpl35rW19Ht9j23sh+mmA5q9KuvKNqEQBfY
D4VqFlHfTfemLZNt4FbpoRJNeu16Ubiy/K7/ikr67Vim2XdzjL6oLBmfun4Ysfu05Mm3lHvCnV2s
RSeKZ6EQDtSuTjvtY+FFx6qO2bIMEwUKbNYcY8+a7tvGugdPB/sKjWaoOQVue4J+WHkHmrY3suOP
QVSmq/qzBG3dbd1EKKSOvZXhA1wHAszwyshlfK6sCJt9x+nearbmSSy/obgGMlnawW74uAWGMlon
dipvAH6RN0UAgBcCDiXi9Sy/saC95i3KHJ94yq7JBAyXgcx07zvRYjCKXWi0yabXRR/4rzZubS+L
Fwgb9wdHv/fmjgBogSkobqgV8aA453Z0vgzKCrz1xygGiefPiSQSxivcTMnGoBIRLKg/JiYfEVnN
Ivfqb0T2Nmk+zjJV47HNF5JpyreZ+G0+kg8dPrXLIZyODWpdleUdIGGzYBwsHkXmXM01CxOkMRAc
SDZU4xBKuzkDoPFEnWTikXW2ne7Dv0GFO9JkITsatceWREfhFvWXInatOxtBs9Mf7F0lP9sTu/3C
subDv0IB0JLYK/C7+eIHiX03hEBTzZEsGXTNB78rkiAnwcENSjUJBFXLwb/Q1i24JwL3Bl9M8dhB
kmnXAsK9aUfH+jLhwRsqEb3hFQb6lCY1TqNi0zVUqj0QZQCQrEcip1s8DnpkUyAwFPJyHkkOLAAI
jEY6qKi4VglEx8VfI+mapkCJIo1kkWd+aVB8RA5Y6QF7Ea7zsHbvUCGebPCf4Z/6NAbfMMSrd07j
lMgLRA7UwpUJPWoH9KqOnX6DdNFmLMUUApMYrcHRZX1LXCALUTGbPLHJ7Fe+3dvXRR8a227q2gOv
2vGEPDvEx0VR3VV4zAOe18kXLCMeghTFvYvoblI1GMNKUWpVEfelMUy5/NNnm5Tzt88WluanzxYb
BkR2NfaLoFvR0OTLxonawwzO0k1UzbcHgn01tnEHHEmzL/s07ReIrIJCjsJ1Xi2qtRODMWA2cqRt
194QGQuksSV2ra3YDBAzW0ZDgG+djE0R4x0dstOkVbwGfZDKFJsmhNi5KIetMwh5MFAScu65Gs50
RgeVFGAoCzhfXTqqKniLGzNY5LUYNk4SOntPlNGdN2pI2wiqX1SenADxLJ/JY3QdG/lN5xHon34J
PfbwMOBR4lzS+p9i/PMpOU1wohSASGK26YcI236w0Y0I7jLhAYMSZOtKlxU3TtMurBaVgR3Kgh44
Q4m0m05fyC0wQXPKyhIRuA57jThu26tWu3UhsHx6+J/cBtz5W4lSRMhYCfVY5/kWUG7k9XDnbWwW
TdtcN/usXCbQDXlOZWUeUptDdtyYzBeTDd/HxPdukGgersGmDcS69ncsny8bJZC50tPmSm7Jf0zE
x7QF4sa7KQeyHdTaYNjdeKgZWyK7GO9pa0vN0kyS/bzx1b1AbMSfmohlxvukMpGJroAu9ahwNYxZ
t7Csjq196ZsnRtWueEl0fAN4xs3HFaFOcwxbxGmyyW5PAJmAXiIHUfUJAp2BvQlLgMoLMfQb6qeD
IeLXhJf2dpC2AoYFh1iG3bloqgJQ/oyBQcbjw4KMcdF8+DhcqWXZNMj+am/qUCIcwH8JpYW0RPIW
WuvqrPoAxYTQl1q2BSQa+xTV/Ejd4xQrr3YDxrd24SE0OSzIWOseOvNQKbMvKnF9sZeWDeqPuVc5
K6tEoeGAlQHDa/zY0I2GWyg6t6mLe45OI+++dLIECmeIm9MBOaqsR0j3r3YLfiEJXn+yfBpJ7SmN
LWiWL2muyxgICSEUrw92Lpy1O2Q8uwI9WLsxwQV+VVqBczbVo6XLvehAZjqbot5Z8mSU6xgrFYE9
SOCdpjBfkktKttGXNfR7Ind9maGOzUfsTiLQ9HlKLgyokh18faCzMGWtBJMChxH7OX9N1naqXZTv
ai8mXCidN+OOfMjksuKv0TTlpU0+1CyKnLnLSw+3RLGyOAQl6x4Jo17GH4cE0cgaeHm0s8GrQDgU
fp9tGfWQO6tFsely4wdFID8FKdM4hspPBPL0FtXsJ+wdP0czfwtu0mCPhY9GbDyhCto52wb4AXsn
GqEUPybnaswkuJeUcQsQmr2s2shGjCcLF2CMlO9DmK5RpChR+xFDuIYF0XeVVG9FyNsv9Yi8vcEj
8w4LHg/ck42J/8ci3eOl1YEFpwaaX6Rrjpcr7gcm8V0k/XiaTw1HGQerxppKphWQRLqHDrxHZdYI
WrwBu8E2tgHaAx3GCwovbyHWWd97U+mfABasl2Q3FMgXizqqrtPAmW58NmD9ogdE4ApAxqhgRxf4
4gevgJxub8rHsJjqxQBGvhMdxt7IT6Y+XGzUVL1qliyzN8WEgvBeNueGh8WjjyrYu8YLlqZdR6hr
WdVcZo9saItHRF5R3liqO3IMi+wKVVLeNbXqpH4fZDXOk0CvDrSqWYT7UM9Z6A0tHkT9nprZxKYV
aoHcLTVbr0R6EAHuDTXHOGiwG6u9laMvCq7QeI/shrOkXmTijUNVgN6Cej3exee2xQqVes3Brq8R
MrilTixd40XJRnOXG4YzgW05rQHIqA8tFgcIJeVpcMZvKzjTmdGXX8CX3e9sq2DTwq6CDgH4EUzw
Vo6NYQ5lZn1GhxCqAIcgxuHS/JPfZRiNIBcadmn+96e6XPK3qX77BJdr/OZHHaLp1b6z7oMIIssG
VEKKBZ1eDiD+YKvCKYcFhBKy46VDxKCkr4r8ryHUvnR7esZLk85+v0DWIiNpCbAc/vtpournB6Or
0CeZjZerkpHXlVssuGvdTirG3k1/iMsQas4udEpDyjJ5hvJmtTecuLhpIQ3JkAo6Sc3YSYdyZKgC
MYJyOdrOh62nsyTdGBA1Oo/6DkBttGo2tUqBlfg5lkYUCarlBmGfL/bJBHZ7yvAkoqteOkbQ6/S8
T6+kF2FlrqKOr9My9pfzFX9OjCgVgNvg8O7p2pmS2CVXVrKap6LBkXrJRB9dz1NlyirXUWxUs4tv
+FcOSIi2YJhQB65MdZjPRNZ9nP3BRi6D54oMNzbG0UH+PLvYuJ7mMit1XGwVWEKXiYs7HvRu/l3Z
CXBTRWBSp2bAUv9O2ZDQ7lP7OtIeFeTVdlHLuiV1Vq7n3xWIt+RVb57nQb2CUiBAPIh8oURUqkZe
e45zBZqU6r2c2JXBzfLdVeIqEjiRsHhB0pxEnIGbyTeDvaiHRypIpzL0UNeiIxIw2y8m8iB7Xk3X
QJkvzBEbgowlNyDQc2+TOBFXeCCtqUUHYwKbc+a0790Ypsj0tajIK/2qWXo8AIuByMNjnbl6P1/x
l/bnWZpYHzY66zKXv0TRmC3MIhcvc2+4NS3/PlUqvWWMpbfgveanpp2OZII4RHrbohD/OsCzDKp5
Q7gkt667jUDGdENedGjrZpc6RX+m1hAn6W0ti+dCSDBp6JnJNDTgrOCGHe4vtq5w6qWXmOmWXKgj
UzlAFwVAPGSjOaMKcqJh66ary1VDoZxtOoCB+jJf6GT2XlgD6rUsDx84KSbv6PL2lobRn4S6iApK
peWn2a0KNLzJ/BEuf0KKHWUP9q+ri0kG9c3gi+h0+WRKBPHCAk0iMKn4wsi34XWwMAwuPv1VlR2g
jNQGXRW50MGfwAHSWI01/1U0qeh8iO7luVpeLmu20tsZFerWL39pV3fGwfT6L5cvDgFS8P6rbH/5
dINk/nURvtBc8/+hP5Q66jpez82pdA9g2Og1mKbfCxsiCUaRD69J0z7YWZ4+JJBsPAjTRIWutkPP
zjGK9mrCOhzFn16zaUFltPfy0n1UILojJ5Pb1rLlZn2OHWasDFbkCwUBvvtusJ76dpTnXrd46U8b
1IqAObnyrfuaD/WNB9Kr1kutezJ1Fqi9wjyMj2QburDc5XFhLucBzA7vB2sTKGWBiRMlelhXd8me
JgcnbnpAVMRaUJMG+PixGNwabsnUTQglZkNXb2lyoE3yU+LI79RJH9eIrSNSuOH1fPXW6VFtFvM1
TeaJtL8y3fKK/OngJ8lrkQrrRK0By8NtIOwOdCL4gyZjCG9RqbKiTjIVkMhcuHUwHKiZTqWzEzGC
deRCH6EHMs6c7slgCGi8+NVk7ugDgNbDPIRqwFYSe6o+fjZjp7udXKFuyql/D3rf/wJp93ENRcBx
Fw5oRspYgXQLNZqJ75/KOocCHxDUX8BT6IISN2+PZRejdM2+nc0dFPhUVYEvBDGa5ceOGxRqu7lO
71KbnyL1cexkufhUqOckDcTELefOwMcuw+CZ8tehKd9Uo4qHEkm2nWog8YMorf+gHSi1jTXgm9t8
NRDkfEsYCiDT3v2ROtl1m432i0raEXqgtrzlTtxtvcoeDkHFU8QpUhOsge7wkI5QxpUQ6Pymh0Oj
1P0RY7jIEQzGTzTYBE6Gn0ZmApKgceSxZ4DZwkoBPsui4QkaFeByhv3i1mv0eeYLpBERUJvdOLD3
5AZ0xMdso3a7zBYn3wIiOoDk8Qiab8A7jEU+vuciQnWpbz9DdrhCUaKV75qhTZ+qzj2J0oregOfJ
liXKo6+UsM1zYY1IrTlj/PZzZJ9BjIJGFjxE2bbjmCsjSZAgCmX2RGcy5Ol81v/B9ie/0LRMPDfL
7FOezeDOeAQz2O5TVm/OsbHx3mAT31N6be4VyJKtmVEBZvIzR0fONEtWNTuyD0m2kBMSu1dlV5Zb
DvqBZzsvZz4rnnnWOnW8eo8qJIjzZsXMZ4W1NOxJCwJt2zeetL+HOBlQaihTYGMBHmW77O21rp1f
RtwHD3YVpf+i3S8TtQhiFRz9FLIjKJVJi6t8Yki4WP2KOpAnLK5iaAg6q2QaVqihCo4Xt2Bk0WYM
M7EcXKA5exRqHFXedQ9Rb8s1WMqGzdycQMTm8hofyRbdg+qtCQSu2Yk66dALEIYB1HVLLZptSK2P
2Vyr/5gtdIxw0ynZIuLl2emCOLMgP3TqPau+olZjZs0u8fN6SU06IMgLYs6wuXIrHwWb2qMBgdjS
1VIiZPvDHLOHHvDrHH+6ilNB+7XswD0ZjW55b6TWkbgZAqiT7lJgrdaDvimg0RfrWHR/XUG0+97t
p6MJ8dc1Ho7iGDVhtGy9yT01aeE8maBLn2nrlCwOYKEsVyGq5r6QW5BV7skyw61nFx1A9fyN7pim
gXBFhZjFbWua7bENO29lhmn8pvJzUTn+1y4F7erUTvHBzDN5rwdSf50W0NCxUS7kxCnfpxnm4Y3N
30MEfKKo7d+QLe2XnetHN6lnWRBzncAy6hQTRJTTD18GRRYFOUa5spA87cDQC+4P11wNdOZgq9pL
5SFcgLO5V5850StrB6i4e4AJ6QNIMVW4bVDQu2Wti6SswpOoxTIC/P5i2vp4ztxWAql1zZc2/2dE
7bhqOIKu9H+ZRV1yC2U5rcF1w3yTfc3AtQsxxf6rPQ3mUqVJDy29sN+1vDN2JjKd1z0g4Uvk5aaX
ahhOxKHtS7B3xkX/1awyyEECf2H0Sf4gAb0HdBtnYV1CNhSP5AcjUR+2Sy+dSdNs1r2swQzk4kEJ
iEZ+oI8c8Cw78ap+nT+x/lN4CbIv8sgjtYNiQfLo5+WpKAz/IQHh0wFPFH0X9uNXbc9MvC3sKHIP
XIAq5Vf7hETGorCaaofH33DGgn84T4z30Id2i21ql/GiMgeIEFCPiOJp0VYs2hb9CF0zAzoInq+D
Wrp5sYk0G3eobatvO31oQKyP7AVs1KSOi61oRLOpArtbUpUb1bthD3wrXB7sqb7tYjdEMm1N1A4v
MqJpvShb+U59i9xas5YKT4/QsOxrmTJjHeuzkI8fZ2T7Uy8KS0Gfg1rJbYJfz8FD6mDTTKJ8rGv5
7iDK+B5XzQaBuP6rlQfpCvVT45XyPET2rKLZyEzwpS0nYxF4uXXyiBGBAsXUZojIYZ0THshEB6Gj
yHSGNAW0XMsJQrQoXt0kQgGtrAF3VMRFNhAAQP/G4WcEcoorXz9+pbJf7Kk1d4nL8EgujSHdu6aB
t0SVQgO9a0IXYjpW8h7grvBszl5LP0pWFmP5lZ+a3jGaimY9KKmA9QZeHGqe726T/xiLrn3worjd
BkGR78OcQSlNT0YekwPF9bhhrwjtJ6tATHIlTG/cgUKQatTp4EtZrQPB7DU1e4D37viHg+uwLc9z
lIuP7f0kA0D70zjfI6cBgCEUHm6hDPJhq8TZCJK9jPj6T5oVgYNXre6cdCpeyMhcoWSxN+4RXcO3
0MdhuSLsf4rU1Q65XhuvMKg8gUixvo0QjJlt1KQOVLe3O2dpCBAgdG5nPwIG3h1cu9Tc1B7ChzWk
IS5NDgJFfK/OOXFCVEh73F+mmmEcUq1PvKnDe8Ha7NSNabAkRm/+l10VTnYqHC3PhAj8Gly+GUQJ
ywVuW+sNfBsKNf92diMUH8H1gv+IjMXdvenVIBzSj9ox+vDtIjAaO7aK7iIL5NUqQCILe8Ppq2tC
mWdQ4zPkYj7sVIgBjszZTv6TTIJ1aEzAGLRtunP7ONogyYG8njfhuYhcOdhtAApJs2xnpXn7hTyi
Nna3CcT5Flhs5cuZer41zGH7xzYRzyNfBpQM8/ydzUENF/EG6mf0lar6c5N6EfHv9/T9V3H/t97f
xl6cOz1V5RlqO4XToR+RdIUUenUcEAHYyNpy7iVKwiBzLKf3Irguhz747kzVD4d53qPKLOwswyE4
oQq8nseovDTWcgRSie43c3TrbWJEBWJPeg2k9IKn14fMn5ylab5eMNMXXHUJMol9XkHcxwXyuud5
A4HiUX0gsS9+0GTA2rzLH12zMfE77Wtw0+TOJmMoLo7TqjwDBC/XKHuqnmphfSNoo8G/4bGVvl/G
mPEUrYyAvSiO/0xCraHCuNpcmn4zVBvII0ebTIThiY2AXrHhmarfi6KDNF0UjFee6/UnW2EjE1eB
9dqks4Mz3JuDtUC2oEKFCG6JAitMhIXd8kQyNLluMt2kXqcDtpN6sVe0H6n3T2NTHiFzkUsQqBry
CssErCshQGtXg3eslImlprb3NQdhwNi+VMornB8qFd4d9GhXYLgN89so1AAGFZ/A1M3cbxIY4hVo
Ndxro4Tq32iI9DHMinoNJanpDMhXduBlyrdTWTg3TlKyZcd49NLZ8i7PCvcHgP2ob/TVe1T9NVxE
CuUbXWqDyB/vCvAj+AjF+PmJtV2A6oHhiW5/stuu5FtR1rP6kD/a+Q2w3UcpIYx0ESTKy6jdMhWB
DHeCINGlwypdCH4YN2CwARNViap9BFcWFYv7IzXbsfhoEvQQb4fPveOvTepNTMDD/uXYYkKNTiXz
FahtT6wRcu/rBRaqEaHI5lV5dKY2HbRLUExyn6QiPllYfBKfQaL67wErohveD+6dOaVXRIbgyN7Z
omw02ZDXmE/fgdILb7C2nb3IbI8OvIYMXnrl+nMu8FfMXrIp+UZ5jbNGhBIFwkNtPscOuOFwXwe3
MmrAx42H/xkYGeSggi5C0KV3zhNKxSGO2Dh3bdG0y8KSw5fEd147X6Tf7arFcJ2HYlmFrZKZvnMf
QqtDyEwIsoW4p8MG3Cj9iDRJZ8XnwDJeMyNw5wVll1r5qUiiV1qm0QbBA8p14TldeqDFmu/iNwgw
fLkmNi/i9VJDkJ2NGq8KzfxF9nZQgHZou9t7y4sr2SHTmeHF4FcLEPZOW4Bm8mcBeXFpedFbHgAG
LcDFdpVkUX/lAUCNUoM2eksgDcBMcG/YIg62v45MrXi6kbnzLLGyOYOCSZ6x6pVn7ECSHRuMJ8+J
46OTxJvQzqv7LEu6G54KFLT0UAYdEHNZ1oFp7qjX6Fh7CkPv69xrjvy9AfjjiMURdi3cNSB5iQgZ
+dIBxHUb1kvjmlpx5fPVP//xv//f//02/J/we3GDMtKwkP+QKr8pYtk2//VPbv7zH+Vs3r//1z9d
33M8xlxwWDAf7COce+j/9nqHJDi8rf8VteAbgxqRfe82RXPf2isIEOTviQxCYNPCCqFb3905vmZV
AJL+rk1HwHCVEu9InSN9Lr91xmrex4Z9lB6BWNmmtMLqGet2KDVj2RWfonzrEa8c5FLdRTRW8XZW
GUzj9pc2cMRXEQphLsuMJGXJCtmYHAIhYCaiQ5gGn23kXOXZysRv/AB5YlTP6gOT+XB29GFI2npT
4KEHRqa/erNafQGZfr5jnYkVO8t5jXokr5tdaCw50wRQUzAX//6rd+2/f/Wcuxy/LMaQg+bur189
6PEKo28Ev2/7eNwhCRyiasqa1rlrVC91iqSJXk70E3DQlefWN+TBgXkCVNtEmdifvWoZGIc88j7N
05uaZsMZFMSKjQNjTfSSxbW9Spy0PwtIYh6rEjwZI3JTTxNIn/H18nftCv5p1HhrVzOA0kiYjSe6
zax6vFZR4hxc18YzF5AG8R9+l77z+5fjmoj64ttxURrCGWe/fjm9l1YeSufl/bxI5yUDLr9wn5Ch
KG6hKNvdAqr/SI/DuJHGhh551NReKNeSt2MJrWI78l8RA1ZrznIJ1jQ8mCLZQKyBsfaLreqz0GtE
vBTvZGIWz8woIRlU9nAdC/fYiJvIKOobFNpvkLBn94Vm06/AbQu6gzQ4kg2UYem2LcH/SL00oI6H
DdO8/IiaQbW2jl3g9px8ieBUsp+EBGt/IAF5HAJwZjh9Wi+bACjCqL2Hdj27/83XtW4abu89KHf8
trQnhTlbMf+gO0l+bupCoJN6BD2w/DVPlht/r3s/f2j1AZHCsmYJCMDQyGPeLTpADw+5X8oHW1n1
xrCmYk29NLrvs3l0AfLe6zne6Ja2ubbdNv1ELt+1Qj+VrXZDHZVtRv/hF+H6v/wimGl6Fv4xKGYL
wJCFo2+nT08qPFnsEVQy4T3DKwryceZw1VugVyacYVw9WX5jv9IizDW64RSyYLgyIh9LNKOGFGSS
nklVdlaJJfHYWR6WTmu/LMtFq9XeYhQBQnunSiAuk1ZHGkQd1PyXtnmy0EyDbdN4qLIZHS/biX6y
jqbrWUc6c4fUqRYyHlFthUSRuXO9ZH/p/pvPbHBrtf0Pz55fH/v6ywQBFHdN7vk2iOh8/uuXmUa1
aWW5GdyJoRmRis39hQX8wo0dGz6KvnNr3WW+fClMtqa1LnnUdQSUXu/2YLgF8SzSiKUH7HFX7hrk
GfRzttZP108HgIzOnYKWGxzIDI0PBJ2sCOG0cJLLOrVA72qb+a3lp/GCgi3UYebGRweyMzGiBKB1
N1wll0lZgssm8LNbjjqXf/+t+OJvPzHHFSYTlg3KXdN1fvtWsKJyQ9lm/M6EXO7Z0YIZoDZJUcKm
VW6JEzXkSbIaytuYT9nqE/VyAUEDoksmG/jzAIz1QCVP1MqBGFEHN/B21dSJAS7uvFlSKWDBQM8B
KeTwyHTFYBJuhSrF88Wr4ahOEyakG3sdGiqDBKQYsRHuqKm0rfeAUIpG52828it1qGl21n5kGxsP
S23XeKk1vfdChJN7j8cwdEXsMAFTF6/21BNX0NgKashwUe8nb99tGgjkuv4pUrb+CYxf8XMqN4nd
TDvJUKii7WYxcDwjEFQEawp2/CDs91CMz7xF1/jDva0BJCWAyEjdYqekW7qvH6GglLUIy0EiLAol
6J17K9hD3Lu8Um0MmvmpDY5eLr5kUrV3ZCrw6lplyGFsqEkdVgYIlWm9/vvfiM3+duv40NvwLYgL
+MzFLlz3f3oOjb6J193oVHdRZOmos3xOmjp+kz2KDoOBmzfI/MQoz0MBMPj1orcSjBjI7wcvJdJK
G+imgiVD8Pjh15F+3ZnYwIwnPzdiYFzBxcL7pEZMCnS11PTiaR2VarrvIgFWkVBuYq2IVxZGcQZN
LEpNdRM7jHbnCc1yo5t5DfLRymPDjpoAGn1MSU1IIa9jlJqtPQe/ckIExYHdrOOJt5+g10CLY2VU
1zNwCIGqaZ+5gLrN0GuWg0gCSmDWDL2G2lxxHTjsE/S6DIdmrfpczZeg64wA5qDu207Fi20Ldctt
P7xOO+BfB4B4XhxlQyncNPMTKhTEgxVW+yAqrRewirQbPFODLbklCfjPS+S6+tZDvVOHHQTZudu+
XqZ1wgkRYD2cpi1VESIUX54a5U6oG4V041h10QM4113U5yBaV4tmPzbICABWIJZgv4jfsXySi3yq
gse0m+xVYAzZtURt6E4Vnb2nmViLDOBlpt7Mwzu/HABOhk5WFwxLG6JxCE4Dm+zpA9lZ3Y7rhjlq
afHpw0Yd5DdglGOazjyHF28hYtVceyEiKNJV+VcQwB9IGbJN2iMbJv8FRYx8mYgxAn4C8qmira3d
ECNgb9mOg0/g5V+9uDk0gXwEmCG9NvE4vB2xMYLmBQSuWdE9IM8VQs4uLB6KfGogE1B2W2ryKlP7
pkPhODUhwuzcNI25SZRT3CLCbq0KMxN3dlVk12YlttY4iDsyDXHQrgI7mDaOttlu1UC5Y3YP+kxe
2aXcU7AWokFgN8z4ngJGEWXItK0dBGqjOxOAcCyWPFC3vRjSuo1rhqBe0eydoK5+dHb66iSTB8xr
EyyxTXdvKstptm7WGKgHmkDXABTnpoxVcfenebJ0P+RltUXAoltXHSTxZFzelRqNgjJIqCRrIIo0
Cog2NpnELQUbHRiEA8iXT3hKeXGFnPwwfvGK/0/ZeSy5jWxp+IkQkfDAlgRtkSxvpA1CUrfgvcfT
z4dkdVNXt6NnRgsE0gJikcjEOb8pvHkqptc4gaDhVJZKroU3dna3BgSNgoV0ETc009KDWDQeh7qt
ycAN/ZCcm7io1o0q3Ef0ScOd7pQRjjPFdEo0ovNAEu1nSyNRYBWh8x1O1SbNAuNn0Ll3fUtGRg4H
DuA+GkEY7QA0zdt/fxLqv6+W7BoMoQsWBktVVZ4p//kgJAxVtdqo9BjGq4RYB5/0kqQMIDf14Iad
ukcqjIiIrOvxjgrb/mVurQrDG1TyLbtUH+M+Zz8wVNmPgm8l4DLj/dYDDH9AotqP9vYisSJ1VjpE
Vnn/6d2NFFXpFgNbeYaFI8a466Bpsus+Qgd9vO6MKbl0Yas9yAZBBuTh3z8G9fd96fIxmIJ9w/LP
suQb9i/rgT2O4Lwd0V0+Me22uzBJ+ckLnI8R8SIMoGszepm3H30a6J4x6tXvDwM5okwB+ctff1ii
Z0emLF7/+y0b6m/7HFt1VMfhL+fw8DD+680TpqmK0WAUX64b+tm3a5TQg+grMeF0CcqjtpPsKtcX
u7+q5Rpfq0Cp/rs6QLfxWi30LvqK1catdxO3tmdGVY5G00aGOTPbjV41Ey2XIt1MYYNwMCkPL0/U
8EkJqs8zjBAMb+igeeSBanjTcnbrl2OR97+8jsv3h1skxGRN5zXY4MVCt1xDUP7Pr/MwzWNUz2ay
n3yoXuZax5Sln7HattloEkCyn4Z5wFB3IZwMXfIA6K1+u/XwFWMmP6SNqyHwcW3UoDJE44iVU4jA
dMqaAwu0CJ9NkVXHYWmVRXkISARP1hicQkPgVfX3+HwwE3jCqvpdDHf//h3QlujCf/53+fE6Nioh
hmbbcLL+878L1SKbyGQF+yuHSy/X14gMsX33rAU5iUs0VOrlkMxBgw449f2Uw2lDoHqVWKg4Bl2P
MJ+wCVsHmr6b0HIOeV+AuvtL+dYuOWFO/b98m/kj6Us04Jf/jCk0/ieuq2tEeAzH+T2KJXD1Lewo
bHZplxjHDrvwNUghEGyDGXxEmYsEHsBzx65hShpjtJL1IIDsLVqMJKCjPPxwRZFidmRaF5Wcw2tG
XlR2ywszvwtCwi6yWJjIUjfxIBB1jNgtj215JGP2HbBV/DMrL2waWZHyQCcj5TtfFqnhNZHB7snw
03abiao6tWlvH0kiD7u2NuYHuNmBx6Nce1/m6Vs/+jnPn/NoCkqPFsnEsryoQcgCgoJkfwFof3aC
pDhq/LrVJTzUoUAVdOdZea3R3bjIXrJaFqeumvewn7/JelklG+Vh6ivfU9n2r69XkJXNMmWjjv2q
y/NgJ+t+uZhjt7tuipu7X+qyPs9Orag8c6jwm5RD5KVMyF87La2zX+tkH8Wsi8UDrSdg8d93jRU1
74SOcHfstKpDIFBBTGGO4eKows900tyD7aeZp7jUCNcnqo9MXqf0d7JcOEWwbgM1Ync7bVK/sXBV
m5NpjYAyK4rVZs92F9rn2fDvLSOktFR1qa+umlaYeIWYGfmbwLhTjOznrcdgip+IYNs82o2E/SIj
ScTZh9bGZlnO4S4TIZyOaEFnnmUPI62SPbFxAtBLo6zTE2ND6Cp8uF4pc6dtNk2zd50jYscbz/G9
Xe+iJkEpbhmnNU6+UV3V3lxnKPzqUcff8japrc6RB9Gz3MlZjbn0L1EaHB1TmMUaOiCOFKU/7VNx
vU4b+MYJ65Z32V3OM5LWX7UIaR5l0Q8dY2HtgOtcbkEeqgA9jdTSTnJU4ATKvi75m8i7knW6Bh2B
XPdF9o+MCHEOXw09+dlMo/9VL5ro5KANxzOm32qhYTwh9Gg86TNSWPhJuJvWMsN8PSrJCseW7FF2
AWOgQ2HDjTTStGKjxUa7c3vUhJv0Wzqk6XacjehgKFr5ls4+GxA7/QYCsvGsttDucB0dn5S+/65W
fvINXBRbibxVL07gJvfsTq2VbMit8Wdf2cpj5BfJaW7a1JMXIDJ+5yxwxqKfLkj1IWM/8qeQF0n9
l6J0ddRXx3SXloO7awyl/MB6ez2J2t9qaQO11CWNo7R3Q1yRe+gIBq55usQHNbEFHGs+MiKPYlWO
kajWPg8xXw3yR9mqWlHvWbz572QxVFzwTBivXqeq+Q5XxGgujtuJZwwxoq2vEciTxSqvxT2Uxv21
bzvCz8YqoNj6jf5DzmaXtrLDZNdc8xauPmvKaDxl+p1su9bkMCEyEG/XW3WUNj/yzoLVynLnesr7
FSIi0IYaFk3isZ/3vMREY5J1O3kfXSGMk27kn/c8WM49cOL8es/L12GLtkGxkVdNTRDss22TSV8u
sBzkfRNvHq739W/3LAeNjfJf9xwkNYL95N3u23zcDkpi7rraPZTk5uCgdSXADqVnayFPp7Srga2S
Eykj29y7ssVRCtiKeYqt27VnC6kjNp0A17YFF7LMMYCo3vqR857oIUbSsk4gLxqe5Om1tuw1sQJq
5+dK4oURC4CePMdNBZ+jRuWNLUj6DO8yfa4yHCkH91F2ADSgbwRUqo0sliLRnhgsO8ohOIA53hAO
+VbWNQ7J4i5aY4U6HYo+XX8OY94mbMHldBW621qfPovAbO8n1drdemTV1PHf7Iq9nKubW/fMJ5L3
66os72Q/ObQORuzYxNgcZF0+iuE0GfGXuZq7g6NXqUdkN94Z7WgeRZJn52Cs2amPnp+XBycpsLcS
ebZKw3L6M5y3aW43P6d0/sEbtPbmFCQX4trPwYQjfDc3Bi+WWhs8jj46MnmvZV811SFXzCAAs7zp
tNq32NQR4m/n7EleeZwK8xjHo3VAGnBXOhbyQtps37Vx+Kc+aBVpUgVxS8sxzxGrxtYoAxU2HZbZ
U1K5a+GDeVCaTWUgzJGCsvjmBOKChPaS/iRq44x8yDFAgTDSij+ULvhR4ez6YY0iWRvD5D836FN6
2DAIaB/z57Vh8ZfH364bdYHzCB8C2lwYDm+ghCE4qyAK/uN6WHTD5yuacutOJQrmqJ9vazRAPD/F
QifvVTbcU69+g5i38nut+eI2UO1DVOP2gljGm2tYxypbZq1dde3MGB3pY6/e51FCLkeOJBbph9X0
7LtqebQxk97IAVm+m7XY+Qq1JMUgZ2gOwPSdl9m1HmT7bMXEdNVquIQl4XnYjfidL1fK3AChL8N+
4WfXHkYRJttKq/2vfr29DtSdfqN1c3FUBREuTP4+rjcCanal5HxwCS8EZ438zbpYJgS4dCyiLn+b
nXDaa1DBt1nbdV+SclrJDooOPw/vvuwO8aXqyXUwn5KXakzI2w27hocADMTJQgHTkw2K2Wxdnprv
naMbOwep0l2YjMp7YfCXX66JxF3lzaGTksIF8YNHcnX9uAqM1VfgXYInS8Ghxl9MhOWIOgbxQyDp
SztbwW6cy3qPC8n0Nhf4rCwfdJKhq4AAZna2ZsUFghdrq5kl6ZVk1Ws14eARgSfYF0GCbdg18U32
20Q7gXiWRepyEYKRDWpgPysj5pzLalorsflULgcnZW9X6bGykctn5PY0OD9Ca2yuC2qZRfOuQPdn
LQfJXj3o3Ynt5FmWrLFzcd0YWIaLQtuxzVWPMKhWNqiY19RQlMckKO9Uvw/eR7vgw4HseY1F1rUK
zElk40a2WlmQegqpu4MMPoIk/ZmWjrjI0jKjBoriNV9mRJ4OYXXil2bFdf8ii6chfpOQQk5gT51T
Z/bsTvtq1PaD3d1rSwNcN0hkvzQrY7nnoW8d5jLGww5clnPyTe2v0ym0cNmZxz8C9etgBIh9d31G
EMzVk3Voh+3aYY3cVbowkjV2jDutd/RLA9/kaa5FeNYzcf/ZOVdI+I1d5l3LGvFCGJpVi9PNMlmT
40Mq4sc0ctMnUuME/EP3z85KadM6J9tobcPXTF6oMYofXdmqG5DoYgPeWUeJy4rf00CxNpniFhjb
UKwGJNn9MClPsjjq2h4MGruowjef87ncFFOevAdhTSZjMfViI52845bg7Grhf7bG6Zh4KDZNB9na
C/ubUYT1vRyqBJtZFzAW0qp8IPjyKq+T5UZ1lDeVLfNDGf/nm5KtGdFHeVMKCp9sFpJq50+zOEmU
5xXvuRRzEuArnzeZq1iA7HKVEfgFGRooPgH2pZMtxQRuE107yTmjpZOZZbNXtcGGV/o1sKT4GRzI
/KqDdk9a2MGyJIaCLRpq7LLkqPpBn0VyLaXldNKDYniQbX7r3qPX5dzLkhaI5wppyWsJVOV7N9rq
RbblQfZdDc3oqhoucJgnN2IM5+slRJ2u+G34J6kNjsBqvcrdCUDIcnN+V6BZoKbOnWzNWedXamaQ
p5Gt+L/zm0pB2naBeLVsN11n4txadXIgNVa8zJYd7xJFqJ4sBqloz07tf9jCivgW41MaTKiNyUbR
cqlCb9xj3ijFy5j0xTaPCdHL1sHXs1Mz8US7jm3RSXHSF9k1y5EqJ1DPxn25aNgN/QbHh5TsOxO5
KDAcQf+n9dBcUh1rgTTJVI/8enMxK3x+AeVwGodgLCYcG7bXyip0aaoa9SHOeuNA6GHCEm6ZQwAE
yfTsox7CwziDUUccMX9W3SG7VFF4EYqqFIBFZ17YVB07oaXVjJr2zp9AnPlZVTzLOoyuvpqZBhBr
qYrcAdP45UVokhNMKqwFrWh4+jJ+VIFO+SHmjrIoR2jlNkx68SRr1JC93mSmyVa2hVMyPBAGuXaX
PYYRw+uuJJIkiw5hT4T7+6fZHr8ildOeZHWrAGvkC9ofZTFoKgOmEXQBWZSHodZe9DZNz/JK7gy9
ImL1grLEjcqDMD28Nzy+KOnDYIxio4uu3/CkqbZ5W9ieHNgXqvI0/Hn93zaVO3sTZHNgecwyx7p2
n6TxTgun/Fl2N3MSs5qYtc/bdwKDdyDz3U3wm1rDF4WPH6xxdkLZ29b1h8RekNmKc7xVybNktLcg
+cazLF2rMNwgbTiOOwi1n8PR+deBjk/9GqWDQ1iO9iY14DlMoGAf+tjJrge/cRbDBf/odgUyM1mD
3N045p/9dLcbtp2NsZ8blpE3JIF6Jp/dnkECZl4ypuEP/yDDzLd2YfT/2i7HszRnvPylxZYsl+1V
pIjuuhZuvnRHvxWliM6tCHUI+ZmlMzRFOrP9fr21yrENsEyvdsV4cMhg3Te6+lOmhC0nRKKtrq2d
TAmzaztPGBE8texCZS8/tl+nAb3iIBvc7dVDSVNf+y5qH13DrR5TPX2TSJgyDpytXZbutmPpJCW7
mixolZCMi91NZytV6uwU8tqSJFFYggL6q4vU2ErGsPKQwhk301Ak08p28wd0D+ODBEhd6yRMyhrb
xruau+H5DUCkHFFAt4TDh4aQcjgbQHZziDPo/umvshWLMQyO8XVIkyHYjgFxulIZUNNUtUKcw8Td
qGTHHvTlMKF+8RBk5fdJq5OjLMl6p9M+h8o6eRCWMnoTL233po7WcYQ49d1kN/2LmXTNpq3CZjss
RUNR7YMVB9FathZG7N5XtXGUjbKq7HvP1YX6KEv45SDPO2XFHR7sv84m1G0U1NYjTtntk5KcOy0f
HtXF/nzISKG7fitWsk3WWYGCjVU0EBBa+ss6Nzm3daed+ji73AZa0yhWsvjbQD03SYszCD7YQJhi
/rySHBBnub8vNMdJLzn7BEQXVEJYgb1XlFy7y/3B+q8zdvhb1fZBf7VEj4ikEaVYWAjAA4aqN0+y
1I2KeYcxxjdZkgcg/9M6xul8p2cDQt29Ezz1xFOXwXIaP2qV5dcdeX2ToLq9zNiGpnkaBiV8skJA
UmmOB+T8psn/UoystWeEloMEKh+fPMR1fZfqunKWpWmARzsO6pss1fbQn+rCmXcpmbNTFIQ4Si6H
5O8zM3K7XZtUX2SPVK0+e8jilKZr0yhjbAmNFglaSEAzlrUrF7Xsy1Cl7r1YGrKloTAAsyIIC02/
GNx7yMafI2C7/pxLDbqOmR76BaKgq7PxaKB+OWvNU7bAFGwe7fumJIwiO8i6YREDUsDCXgc1hWI8
2u42t8+WOa6tRIsAS+fGRR4Gd8SGDQ/dbY+hEi/0NITOAnSelhYD/uKoE1KT/WQr4MKXHle2vVTW
yl0LSxTLuZPCWq6Kxv5KNsjy0qr4wQ8wn/DvQ7yEcnfQnm9ngTKFXrnUKQGtRuL+2nrrNxbmCbOb
7+EwVF8IzpIO4c9/Ie+qPVVkI2V9jQc9YbOm3Isxqr6EvCZlY2m99R0bHiQ4eeVe6m/Dc1xq7mqg
2Q+thmLNjI/TOy8SCKAvZ/VSJ89knWyV/Ya+Dn9vddzhc2xR+/XaHUJtp8w6JLk2RCQJJf4jAJSN
rLrVy7PCaoNz5xjNzjWT+cVI/bOCSccfywmQyUGeYAp/rbFrnHyvVuQ+f4ku7sKjUqsPqc87RCT/
cvK0cWfMepxpIEDC39RaDrJBn7Xw6P41wuF/erlSgWyMW8B46LOnFWO7G5xKfeFPqeyGNMg9WUwb
kMYmYZuVLDZjwmsaO4WgjrRurSvadhjiGOwQQ10QjquKX96d0urqi5y4jisCq0sxtJjYzYm1+0R4
0QmenAcExjZlqI0XdyEHJSMWocIMvB7WE6lsvzX0dxTDkDRMsnKtuqnxrlg50Volr+C5Vfp7XTZf
JlNPHwLiny//MEhRJ+HlhWadc2y1FSVO2Ct5QQDqkl+MF8mTYfZYsay9pVvmNlO0fDeB8SY+zuIr
i3pj8Ga1LL6y2OKnup6zsHqcptQ4aqmrrJGBmj4EoknrvjOzEyGX/h1MWm7gmSB7haWhQDdzxw/X
QbQXwafspPeK7CUH/1MvXYELkqtWSDQk6d8N5SxnKNvu87Ky+Ntl6dWkQ7GtlEH1yB9ml9sh1tGD
K8X5VpOprOMrMFnrujbLk2zAXSS/QH7vTgJh348847fMOvOKS5i1z6bK3CZkPj/6uvHSBbMU25gY
BGXrnGKUYO/HHsvzK5iJkX4dJ69p1X6OVP3sOlJ2SP8eWWmZfh0p0U5YTD5ORbuP8Kr41uS7EcGq
nzVOlKuq7K1XE5WOTdEP0bmulOSuVkZt65pW8UykhdyW3Rs/urlbyVFJMX3pwjl6bwnGe6DKwkto
kFpVTeJ3kGCTp7jxw3WQpdX3aHBQeSBzlvisqErZfMyRW6HZ0oT3yEX2B6cuvrDpz7xqNIhFYbyE
3tPkfGXDCaa2i34uRicJrLcveabaa78wowe19bW94yTWvtBVkkTg77HpHcYvhlVgY8Paqir+l44F
oVNN9+JXavHSQyFYl3iE7FW3KF4EqSronu68Lo2wfBmmQdy3uCXyuyteZA9zdPbBPKUPssqq3WYd
O054kP3noDd3VaamnmwliN9ekEd7lJeSVU44eljtdI+y1Ia6C98IHxM5dxTVytbCUxlpWG7GCvQC
EGz5VfYdi6y+ZJEJ4ztSdMx0ouyF0NWlT/Piqx6BkTaQ9DnWjgO2dobU0ajF18mfUPPsDL4UeHl8
lOK77K6oYJNGh429LKLLYBft8KXQu2qPs16zldX4mHqtEWdwKTLtUGhhtZGT9op5LPgxvlh5CyVP
Nw5gyJKnpDDw7TEAdzd2jz9V0fsshRVrNdHkp7IFZRROPSSvfEjWVlB3e1S8FBKkS/n/OPg61XK1
f5xADXABjdsC9ZVFsaGF2Y+exWusIkbWqaW5kvW5Os5eGQz6tVudj790a530124Wm6WDYJ98niJp
CU4S8Y8oad1VY6v4JbSz8S5w3s3Rg34Twg3vLasKV/PyEGV/0O9cuBkbWbQqkzw8gYKTLPr6ax9Y
7Vuo18ZlzIKENCaT9ZYJmbhD4jDuVxY5/x+w2T2h5QQnADbdxarrfjV03OSwThRPiLX02zFplTvf
rbo7yN3OVo9K5TGeEHwL4Xh/Nfvuosnxc4IM1BDVf5Q5FhWj3Q4otOI9XPpufrHLqTsgYz3tY79p
77NJQVUYK5I3EkR/ZnEf/gzE3tR07qNStVcndUbcaPjtKQvJLI4rdQczoDu24Yxba5+bmwjtzxex
PCh4ex+/K1aDljUxMfwi+32iC38/KXXgtY2mv+ZR6+zLiiCELE5AyvaJksTXIian+l5zm+RaHAJ+
pRnWZ54oYuM1FSPZcj3PWV8ptmY8UrSKa2ebdPW+wkjx2mrVQbu3iQhdx4aFzT4vDbEaXMaWFtmT
ZlKxf1zuCnpPhm2c0l9bMxMiaecIVCiXVtcto32gKtO1NXV9ZRf0qri2zmns70ixQ8ZYZq5tEiFY
guvXVlPF6dnUEByXU4WR0HeiRUdVFlnb1N3cNcgWLGPzcZh3muljmrJcV+21cYd9G1StqTk0Ttnu
/Sl/xXtoHFewLJuzPPDn/TyL9Xu7mcfT7z1ktxDK64pEXrqTxabEZDgPTUyTFvvIzNCcszu34IxK
/57FV7cRR7GibRUgfiorZT95CIr4ux2BLJUl2Wgp6E922bCNl/G3rnFKLCqNyYXd6uRZq4kXLcfS
9DZ3gzPrnROaxybyWfFkNz+Gc1uhlePJidWMh88qgj2ewbK+u13ML7AfqZTiIeGF/JfrQ+FoEDnK
443se7uYrSUH02nK062+C5TsiHb1m7zybe4o15w1gTH1Oof97NsqVNHFbkUelAinldDFJXtaWGV/
VadpaLYrWdawyvj71CSVhn4LkgO6knkCgMXpeiq7tmWqrMIWPz7Z8i/TtWm00/yA1MJyyWmZxwo6
3opk2ZgUB4kRV9uoscPeDB1cd1DdQxXwLZdFy0xs3pvC4ixMN3ir8XCT9ero6IeqFmxjAV99qA1U
MKsB7gzK2XjNiAbI+iRzx8McjpAD5eTY8pAjAVdIDIQNrUoqQB7KNnZP9XKQxbY1q63wIYrLuqGq
SFKT4y9XQhMGkanYPsd2a5+TtPE6V5/vWIQNYmNLg+Xb/YbAF+tKkrPPlh1lixph27j0Dpext3p5
5vrq5zBZvI6tA/NoFGiufq/SZjdNmnIC0pA6RnaWh8mIEKxaDvJM1kUkjDxw0PX6twakxiEgLmNl
51jpd5Moi+Nv9bKHHEqa3N/WbJevV/yni8mxau1+J4C4ROYI/aaDP23FYo84LQdwXZ+HUhooptBK
DlYgNrUs3voMeiDWwlWGndbY8cpUzQhD6To42GWW7oYwSN8iP3mUlJK58WO+Fu2vPVzA6P/ew1eq
1pvmFnlYFwVRt2sJXrVBftKEvTF0vHZvVXYaI45wK99G1FrS7fWiOkOPyU6y/trZnoTt9RmOdmbX
tQ9ozcNsMXDsGImduKT7anuPLVWxqiazfbhWlnmzA9C3CLlSVyyHpk6jDe/YwpPTXBtUG/+YBDXt
WSw2Tou306hMYp2mfre+1cVOaNvXciG9m25Nqoqc6kqOlJW/tMty06CF8dt0/9hxXO5AtsiDnNFS
nc+6W5FfHQu77OPkFY4w2wQCmueScRlXZTCV5xE3RjI7RSXuKrgpQg8pypbOb7TOC9oabiV/5a2s
tGprMQWZ9NhLarRP9aF5qiLBs0SL7IPjJoRLhjp51JwP2SZrQJzGe5vI4/pWZ5n4eEQ5bDo1Meun
EKzAU/Eku8tDqrts24VjX68h64xQxIiGhM1eK5xhr2YCDEyWpWeCcem5IfaxD1GBqPxCHfjuOhxl
i+wDlrMFj92j47z0lg1wJ9Vt0etIhmWpdizMpG9e/AzDX7PCCs91gufMjMYvagZmvTazljx0hSld
GgCQyJvpOFWQ6tk4Bg8IaWLQqMDATHh1Xg2ZMf0B0X4NCWUIVmk3gDXSXTBLBoICadS9KD5JvF6v
ke6wkd4WaRIflGXfBXep2OjjNL6UDWDyyEJZX3WSw3UmjE4JrvgIPnb8/NIsv/hzhohqW97ppkYe
157SkuzQX2V5Jg9N1BR7o9ERewqCs/X3gdAa3PeRx1oWOdpOOM0X2Xir/63vPFbhgm37xzluQ8PE
6Y948m3k3Ld6eXarm0snOkXIZi938NuVbnXyZpIZ6WUHF8K/uzq5Ee0qK0doKzCbM8KwGNXbgb4d
nazZ1PEMfj97dG2InErROi9lrj2U2C/dCxKpL02nzqvZbtO7fsjcl9nvGo+4i81nQKvRDNZWZ/u/
0Zaiu3jpzgoQHDlT3NcqvjHhN9loIhX05PNzYc99qhOzxIYt4KeO9zpHf5GzJQMFlkGW5Sky6cMR
ROvC+xjd18zH5zsdh4ssQeV8znIx3F9LoUFgyxkfriXL3mdzIR5lyU2IkFjoBuS6/Q7+HNrw0M73
8qABhN3kvi6AKFCXV8ZnQw2iEssVx9m0wuwsGP5LC6Iqq4An1P42Q4VOwH0chLs8jTCj/3tmyPHu
JtdBX7qYcEJ3yowN2mPWQwvo5sEo7Hg/GTbMsr4EWrIcdKIi5wzrec3nbYRdKXWdHuz0eh7ZnlKS
fePI0Fa1FUFXx97nocM0KVbGk4imwcuIbH1HhadSre81SnueSDLtpCulfZl60mqyoYJtjm+n+NIP
JhzOuf0TQpazm5q2OGaYNSACeDuNgWcfSes28zoOtOLYqhbeXaPiH7B0IOYModIy6/Il7IGBs8LX
B4J75UvGBmdXY4XtydYMcuG5HrI3gtFpu+6GeeV0UfNULklVVGbmlWnj4tgHLqYAMKSwFelycWxU
f74eknz4tfhdma0MoV8luCMqBC9lOfPnIvylKBt+q0uXfqWTY0Erh6hzu+HZYu5r4EBjGJLxmLJw
Y4eihhUbxY+qWcOEqZrqe9NbL+4o9JekG419Yhv+Ni17/12BRjACpflezUiO5v3UXmKR6eeRbOe6
qsf8foxC0eyCACZaDsoLPYzBP6hNgldko/kP2nLgram6DAuRLSbcvwEDyya9GXCNoVF2Y4n+k/B1
fJRzyENoRYDAgy20VHBpoTHjbY6UoaFPX/WyRGmTRDquUF28i3oQ4X5vhpcYHYdLUYVovja+RSSC
4q0hXIqZ0QJ90jFhujUollmdFYCbdpWjnJs39oce+Ggth7V9Z0Esfh+679ZS7eMBdeiW4CBZgmoF
gjnYq3BdUcAaFNxRLeUEedjYDEFG4mdpkHWy1VR5zUWsnT7AYas1GoQrJZvte7cFIe7YRvRdTOlT
U1XKSwm0a9/MhrZNq1z5yE1lLTtMOGx7XZUYJznSz4HqSOsVbEaeMlWQ3/20gmjNlNUu0e9jy9Tu
iUgO2yBTcBD5u06e1XFYrZdwxnZypx4OIW9G/TQ6fDEZKw9mnWoXt3iRBb3gAbHKAP0dxsL+w66n
Ltmw7043Bgw+7zaqWsYHetmvmsm3d7JB3ooP9gELnwCR+cUV24aKr3RN+Dbh+X7fl2qwIqFPwLme
p51dNfZGdnN8UgSW4bLuLq3/71FmH1WvHeZLiq71D4gT9Q+wEZD60PFJJpN0utV3UU6ieJ4dXgfp
JhuSVIgTIdaDHCTr+f8i+tAOS4jL1u/JdhNhHxzrXZjiQ4rqxO4O3QH7TyVokO9XnfLNbhTL613w
dXoQtocGx6g9yCz93iybz9F8oh+gh3/qQfcn0wXnq86fVAC0F2ma0MTFKfIx9LxJA8qGth/v8zQR
npaqgIEb5zypqKpJRaq413aBiJyzLMn6pUr2cufQ310Tv1peAPgzrPC5nDT/UcmeAAlDeVkOM5ZM
XlyN0VYWgYsuNsrVtKviGWFLpzs1ajvdm3OGkCVZ9zWUqvkgGyN7nLa4MOcb2Yrf7XiX5fjwyNY6
Q9FrAsclG2UVTAugtsZ0L0umT4zBb04+rze55i1+0+lip9EDKPVSAOlrWbz5VV+NbmR5XPo0ldKu
pae1sJ0RbrQ6PTsOsp2agpEpW975WYHVw8vE+DotJVklNO0Nmdj0LPs3fGV32MSz6iw9HGBEj31o
EMBnMhcyBSIbIMU0bHS06II9FlvAkadPmT5OwmL3aERn8lLC44aGR2TtNDa2K56bj2Pdl4ArtWQ9
ZRN+e0qPS0D3EbSm+5AcLR42jzbc7nSayLammb0ziK5vHdu1tkaRfpRxqQDSt5R1SHpyTzr2gBBw
9Oj6PNxVOIpfHQLdRotCs6oZOhoXxniRZ4oJ3KgqEXDULP6ssTJk2LeXi+ixuyb+xCpNKJbIGUvy
IHzcjhvf8JxCI4qbLEjyvT0+Tu6yI3KR9g24PhIYU3HUtXpev2oRLG/kM478/scVMLYfBRJ7T6XQ
g0PgZF/cPvgWxoG78yPV3Se+QmyL12FWyYhv0fxqRlO6sxY0g9OMh7gu+b+in+NE2BQb5mpCTuqh
hIm4DZE9SHzQ55X60unqV1fVnJUAEeYZnU+0U7FXtU6CSEwAf4agW/cDvx6iBDmeUy22XWiGiAfX
FcifkydcaXMIAYhExAbQsw3xtBwbj0zHZhg61mWRxncjsMVVWLTnjnB8QMT+j8TMkZit9HYTFGq1
LVslWw0GAFMt7dfoSgJ0ir6oVjd/a6tuh3/hoZnNe72sxZ3bgG1lceo3blTnKzWafvrdtzpHfZl3
3z+RwuazaL6gMriL3fy9zwCTaGUHFbd40kCr/Q9b57XcKpOu4SuiihxOQRHJcpDt5fWfUCvSZGgy
V78f8Mx4amqfUOoGybIkOrzfG/xREi6vK9/iMgss2TCtNB3xY8L8kZcf+H4dDD6Z0iM0b3LaPyrL
hJ1lvqMGaEIox+xOCHvxzXQAMlCUMdCXModgZf2jJ/oC4Zs1pZdUIuCC74hJ93XJBDsXhE01dXZL
bJjVS0zdzsrIKJiq/ghb9IcyluVrH/1tsNA9IkJ7U0BHWScst3oCQCqS1XBqypk8FmenavoNPib/
ydLgygS8AEVy/JOnsbxps0EYWv7aD4P2ZjjhAIMyUCLxqqEL2VU4G+wmxgAQT/NMvPjNXKawEipJ
XFlxGzsynzQkMvsl48ug0DscE/ikYRKfvabbOzrhiVElicgxx+deSySLz645Jjamg8PQP0H92Jly
HmEhm6FWuYqvJkkB066/O0tFwXKull0flTIU6XiWPdxcrJYozUJfV3r1NI5ozCqzhPgKrwvbeqr9
iUOESk2ZqOtJixtIZUgi++Y60JxJzRF9Yx+7PsE7M1EDGwakwHrhtCzoGEwigHwtKrWQbbkbjL3C
0j2SZzBs32y6GRaHGqaeQB/eNIm+b+amDfsM4/TH7WGD7i33/+vcoqt0lJU9HFu1P1c1QBfsSJ61
vYq2nf58gZiMoDTS/WJaxiNijxK1syl9ot4nfDSWNhReoh+sXn1U9boJIZIv3GGJS1wK++NdO0My
6fX5D3OVjUxm8Z5bsbrJszLwmf3i0NYxVyjjIKodMqhy9/cLeU7fU5cN3Ow0iV/qP3XbuYuo93Vq
eucYrereSYdfdcvXI7zlqTZtDHxrvJupwFflapI9eI8yzxL8gwletcVrmSzNPu8hIsv+T+HgWQJR
18E2ta73i5K4j4OMzsXiKvcIg99oTi6a0b+VVlcdcC753pW5sneili8PY0fcf4YH1RYDJXwK1Vpb
3dtk+CeWZoeTYWIfM5uCSj32h2iQZcD7zS5FMR29hA+kqPFs0QtreGgqPiwtF6/FSF1fb9i6ROKY
pcVhAVA+2aK9FkWFtU9WvY21Gog1G4acSmKiyEyjopkduiq6yhpXiYybUdWGpzrSPhLdAapp5UVl
vxH0yzDsUS5aoaIrAsw+M8+5wORCds1foVWVTya1ocq/uPSk/mSmRJO3OYGp8XNXGtoJh14Z99YO
B+TKae9qLt4bU018z5jY+rrFLXHs+CCNEX/hGG6q9IqzrrFIyNzso5Pe4veZOwdOe6273Hft2faF
VxL4XtTuoaLcc+uhLMq47W6l1YPmYkeCmRo6rE6oeFK2/RuYfuqLwfowqhhFFpDTo1C905jjeeK2
YaXMfzwH/yvL+26NBfGfxnguqTz5iaBczOQ8BbMFna/SPTcAhp5O7Lxyqmu42eRFc0nHjjHYncwD
4Rm6369Jn0auvSPonuCuyqs5u94urQeyMzLEqWJML9thEFZ6oTp6yQtpIx22C2i8w93NEFiALPmF
rfh9J/+mhvVujfMvqXfUwBLzChn7UqNCdGZwRNN2mx0+CN9awkb3Tpm/Yitu3Same7+TuTzVcVs8
FTM8PCXpn0W/+GZf5PuCRd1OR5iFKVZKwpc2wqUt7KDXSFZudGFgCORmJ1m48ZVYmgi3HyO5LF5h
nSNWaqFIMi1MRwOFZlIulyrNxlOJCfIVarhx1ISYH4akiFnMImuFHtMchpFgRGpN2r5OM+ep6OJk
H8uHpkfWYwqbYioBkHhnsCQuG3IOE8x/g5UFGXSZSt3chBJvCWG92oZHXOAimre2PQ2KTd5Ambpv
HUX7QDpWj9t+gsdwDw3ImIlkwiJf/bY07Jy0Zqg+lIaaqJd107m2TGuH5LX1O4bLj8lC6ZOga/lA
VtxBTob7AE+V1L9eGB9MYCQrItX6mOy+J8NXqGRrWuRngIt8xBii+Azr4wd4Ohu2rBk+NC8a/AKW
1IdnYYVkLa78iCuGCHwMmw8kZBOm2li8xYoREjio3/Cf9AAknGi3NVOx6LdSQUU0JR9Ll9UBuiQT
TnfcHRpzYpI1zTCx2RNHsTncOkxcby3/62Vy5QHCGXtlJqBd7RVILXPHemCtDaLkPSmLVF67jI9s
NIPB5l1iMZRh5T2NeCRjCtPHxoqC4uYDNQrab0yCnj2ZWmBDGT+oqtISnNL+cIecEjPeIGj8qzs1
nfkw4CeygylkB6RhGf6gGfljY42OP4vM2GdAwL5hDUe9yjwyydPxsNS3IWvmU9+m0W3hf1FS+wpn
8S1PIvEEkNr7eFIxZUlFfcQKHUe/cnmyzZkJu5JzAJAAuw7nbgpT7GTVIe0DxAzdwVhDUPsyDVDE
Z4/22FdnbyFpFWtHMljq5Z+qr8gZqZZjQyrffq69d8jBu16OKcIX7v9ogfE7N67gX7HhhhA43C2w
tR17H2VJ7Ec5QGsr8cERPDykKZIhEeHxpY35k61kN30duuMc4Mouernr8Q5V8GFj4hYIHwAE8GKN
rKD3CsdXi4pCJNNDl0b2y1h7gOpWcWh7o/bHClCj8mJ3lxEA57dUlvdtUtu72ZVDiFGH/ZAKLeVH
t8BbaIHLNJMBtWQJ/ehU6bU0Gki6xnXGmm4/WHN6QdvRHFn4W7yzR3zTmpOGY4ZQ2ujScatiDlX/
Mp2lJ4hNWKcBK5okSYGQZ0fbd11UHatY5IGZvrW21jzF86T7IGr/MHpTYR7FHJaWP8xD7SdtrDza
ddvfJntS/JJy/UMrRhHg2cw/rnphQvRGWQHzZJ18Au2G3NBD/KkkDpSlRYC2o2k40+N56WNK66pa
dkPeeOAnMd26lmojMYpeGEcuiamF+4CR+3GIldwfXPXRBNDZG/Y8+1qnhJ1XvQlhO9eyU/7IiS9q
sjTjwaybct/O2e/WgL8jMRUnOeep6mV6zYdx8pV0dvyJlIGOeR9XCKYV1S5Cgryj/RyRHiQGlNJ9
FBG6hnWHcJQ/5mSOFzOCvjXVSZD0kxW0gt9JX+tFqIgBCagBMDpP1dmdB5JB3Kq54jl2UyVbKgOq
iEEkok7kBmRZVmSisC9y8kh0mVg8aXJoj4hs98mkIFlrxHIqrLyFWlm/dm31rKgQ3jDYbo9O237X
RK4HhtRM7rCcm88zH5d+QiW3xGc3JrVoxUT7Icn22EGzgo+1eaey+6i9RIRolFSqV8s/bWvAlWNZ
sOOmQENBznqwTBPpQ733PY9K0++cAawDm6Ypxxu6tR8plU63CZIhnkXtIXfjdwezmv3k6aSZiny/
TLHNZnjgAxoGcbDjSN0LJ38nEGjaNUBmeyxX1X2ewCaslBijFb2+lhN+WG3EFFXYpuE7WMIdlHRw
gq5Iu0BEyREMLg8zrHdtVbcvrPGvhF122JinT4amKceaG8mP5qccAsdYpOK5ZT8bWxSaDZe6iUBX
0jUtO1ZV6qz02dnVRjwdi9rWdikEG1+42Mmmj7GYLJY37RAUMCR3lpM9J5642JYr9x0WudStC/Uw
IMc7LY7qofjF5IQxHCnNkBWHHuP3pbcr7LxSshjwUz9Es7pvHVf6yJXzQ+RZjCSRiPe4PH3X8N3Z
N3073rUCWKhAfdPoOlFfnkdmqYHxVxOl047wxztflQvG4v4A/swPQiHpYjZ2Tg5HJgaUg63vSBJN
JIZ2elRA85nEewI+g841UOAGQmrvZDCwpDg0Fg7mDU4QsMOr7qXJkXAZFAI9av5ygkGfT+bsq6yk
zZ5oMMafn9gsjBeR5s9K1CzBoGrRg2iN77ZJHX4Z6jDtM3EuZ4ZrU4HOVVHNqJ2Lwy4T6emF7N2d
Rgpd0DQajkhVhHQugqeUtWGnl5C8phxPx7jxIwxWj6rCnmVoLPl5sBZYEGZVEI1kW8+Rly0HNJqE
YWQIUvtFYac+FSlEAK85E3nZh9MohnB79HWIbbMPixTqFJoaZmoHuB1++3Euc/fIl1uHRq7WoQ3e
deiW6jZj9htiibSEacGmzUOXFGyv5nYUA/p8OjYUGLGhuYBeuD5Q/01ongyzpnyXbgGAUpqjPC1J
wRbZQ9Xs5jO2xP0cjkaPl7nTkoVra0XhWxbuLHppngdlDcSrj9O8lCGzSMkmaIr2Vl+92wmsgG6I
K14fqKUlZ7cwq0BJqoS9lBuF24HlK+vQJLtZwO6HSFFluPQSv6zROkqGw1CqGdzFhGWp38jqNc26
X21X9p+f1fZo+5iSxcL7fI4WF+eXXhyjNY1y22dsj9y1uUbz8X3vZF1OvGkO9hSNoR2/IWqqGej2
Glb/7C6oynpO+m6UcakFrdpk565bKLgvO23MnjXFS0mz5x+j+GZhQ4kTBCv4to2igEFqfQPN41C1
t0xhuMBCN0iyOSr8RI2i45I3p7FtMFYoSUVMk/PYoUtUWKxBg52McHsHmHlQF3aWN8p2NXkVhrsE
28NWS2q2v5HhJx0kSqxCkH+/VqXH1mo0wWsIpAohOuihQGMe1A46tuanu+Q/wV1cPtkID7lBt1x2
x7TJwCIGNRHn7buq9akK5XrYmtvBxMyDn/n6Vf5/pyOC6P/r6tHx2sM8CsDF8qjVY0DY8nc2J33Q
mrjC7W3FxGCkzE5DU3gUdbggrsn/rtwUs/TZl56EnymcBsodhwHG32H+LciUoAI4aUp3jfI+OedK
gZ37Y09M4KFPhucyqq8Z40CISzYJaXXxAzu5GKC8RabVkzG76I8t3vDA4Yq7dzKp+BCjKSfE6fIS
NUXJ2L0UB22Mnx2qYlFxJ3f9TaqucRxWmEC1rCKcYmwipdQvs0a0zREhgnPvJfewN7jwJYvq1dtk
kMQPlDFCymE8K5Wdceu4803MGLJZjtKyagJn9DBvaIY8jFSBL3ensKxCjHXhoznjBaNY/kLV2Vcm
SFquofuZF5t3HI/Kus5Cr1p+82WTTwNp9WyOJdmaetrtEkpk+th5t1EsxhFQuUY1FqRsIXaWbKtH
tUDUOLCNCkRep36fx9WjlVJxxsgK0/7yiNB+2VGF8bgKw2djwtmWjBvdXbIPWP/yEpWpGRCJXO5a
ZWmuGcYZhlYp7zXD7MGZpHvOySV6JjuTmrS1dL+mTBydpSN7vjPvjiOqI7dAeYrA0d+rMsIxIVV+
9JFZB9jTDjBGRX5TVPY9rTfs6zwRP+I6eQNJCkjgNr8PsXjGENX5UwjwNOYFvVTsxzxi+VLGaeNL
ldg2s7V/gsy7YAGMUY7a9SfAkhdKg2hc+gahFWjJrorb7KzjOL9zCnM54WK6HBdKBztYmsZuUbp2
z/JxV9VjelSbFe/wQKRKkNZO9PYNoj9xhWJ4KdGTGGmVfI+U2kYJTjFBv2e1Wq3ilWSvGvby0o7q
967VPsqxa3AnRzBJtZ86DFktqZt6+ACN5Q7P5exZpFmBuDWbGaT23Vzkl6aox4u1onczVN/RkM3J
G6TyRvT1XngGkCqKvV3U5/spTuM3mII/BUFTD6bUlVdDtRTiM9Rx7/YFzEarSg65nNzvEvxaei7c
+jaaLwCf8S43sVMaqCCfcOTfuTi5/2i90QiczNEe2QEYZ1kn7bFFe3ZPzA7VO5XwPxL7YMtLf0sC
iVlPa8azV+X1mj1injxjEM9GEwFtKKL8ldd/sBVIqJEmtb9I27vDNo4OceIgGG4WMraWbHkEYvg9
6915mUV3H9vOfe4xtkhK+MwETcsjTuAMR1v9O+fNhlvNO6OWlvtf7c/T25Vb59beDtvlX8/+6vt/
X2I7bS/RNs5jVqacY5BP1B9rqPHnw2ok7nhrb4+2+WZIVC7a2v/18Ov81+Vb33b4n77tdba+WevK
naHWk8/eLsf7rSxrJtX1oeqwhAFO/XevMZgsCNbzuQJld08e27/an0/9PIqZMqBiKYc4E024Hep1
mh3NCvOxrW2287/buFezihzSazXr8YulqdwObmEEkIjil62vLmxG99Qcj1vfdlDRpqvJGF0/uwo7
e4oZxr6e1JHceDZx8//s206U7SKp76xex+uLf/alSutr2qCev/rYcQaY2RuPlZlr+8St46NVYzVe
KY11U2tTvUWFlzD1Td0P6WrvBUTku64qU7hEotjbBBA9V/PC9imefSzequ8JjItjSgDkicIIqmXU
iYTs7TTdG3aDzMFSovLBrob2aqb50WWOvZDkyRJpyfIzyrFjxpb/UmLZesTc5a2UuXNDfqjuFbZd
DCux/TB2U8oKX33Ipi7EDKW4kN4riNSByA2LatkbnmYTelLgH1ctP4SD7SQftHcH0H8oO6l+x2+t
3InRLvfqoj1Rbu7ZYvbYNFbZFLS4Gx5NWVHpUTFk0nSEciy9d9kwqG+NM0IY7bJVTQGSlJMPRQRV
bHyk9W+j7Vt2yhAa+9h6X0az3hVo517yBJOCeqp+guXPl61Lxnp/8/LivLW2A0Lh+NAi/d5t1299
Xa+/edYgr1trSKqFCtP00HWzB0+tE7uqyMaXUkQlMthk3CvxOL5sfUnFYhdy1G1reaRyXpKm+IMN
zb8uWCasqkEl4aCsr7EdCv1vMlrieXsZr16Ss0p0of91wdAT92AqMj9vfQ337bVTopvXUsOfqx1+
ifGTthQqIZ7ZfHDceIUnGLa3vthKnouSCurWZVUDrNu8+rWN61tXMi5zoNaaftya6dxWLzOo+Ocr
lERg6xCVNs7rRnKFDvqU1qlzSlvGVyxb/k26/bykXVifa9G3r/7/vQ6Iv4QOaeiH7fW+Lhy05D5R
jWNnU4wBDk7VA5aB5tmYVv+cJpn8rW87DJVaPXTrIU4V6Jz6vKyeT0hz/nPi62ItW5xTratPX13b
ozmPqoevPjct/qieZPUjE893ZZs+VDolY0FY7+ejrz5b6SARSC/crlCoMH1eVsZNflJ0yDCdjut4
WpuEoahF9xYDBO0j1gyHramJqiANoUd37Vjtm4iileSzYoXrxckoilMqBKTqtTmKviYxGJ4JVk3s
vYT9Zng5/LbKBGFemyZF9ZPewtzvxt5+m0o5noTCim07m09tdupkPe9iE6380NlOGEkWJXYGOqcq
msAkLbdfnaFkC+aJ961lFVp2X+sEWytxI/vVMC1ckrrieeuq+pjVRFEv160JY8oMyHD83uDzsNOn
xnu1kkHBEixR9pbnua8aS6OTWrKo25oVVi/4r7HI2S42GC6eUDBctpMRjI7Xbzo/6yEYZ4P7qq6f
1PVFs47lbud55XW7kFhi1nRzTzISwYX+1jcy8+xFiwuVx/7eS+oBEQ1T3rRNbNvc5OpOBNy5lnG6
AblIYNj6cnLy9iCcIYf7GSfHEreQ13h8rmtZHDyFYOh8XH0vR/sOSGBR/NX6fQUr603JBtCpXP3W
xxmz+1wWb5Y2zazzGeUIjclZixvOZUmQO+Mjmr8NykSxxYvesYMmgmPC/NnrzePWaupRvjrGmdEx
2dtkWTqwgkJH1z3kWxlW1GUk3toJJCtvKEkho9FPWhk7gaAmsKJ8TjDAdNknudkfgLFWbMxlOV/c
594oA1Mv4pOn7zAfdZ/sNQ9mO+j5yTCVR6OU33pdIYrHbeZH3jQ2HNUEXp2zd1EMZJEpxeMgtmuk
hjoegrhmVT+6cniKokZ9JclwY9z40vSiewGulTWs1VWl4fOZNdhF62F7JNY1hl2ZD3EZ559d2hQl
oWIML2mb/6pt1zi1xFjchIU/3MwS91I0xQdr7/aXa4rbMBXaH2I2DpnXWmyWHtt58VmQl9Swuw66
hJX5HubK3+KVfy1K6cdkY7yZaXtOIPL+0gqM4ZSnnBiTF92uLjjzlodKA6ctlbTcu2NaU/ROvrHo
a46Di5BBdJ7Anz7rnsyhkgABdvJLih9qvNhHr9VWdn7p7mYVjLBMRUVwtgtoq8KMtRf9eUnH8nXs
01VdmItwa+YNfqOQJq4o7+2nqJ+pQ/Vjg1bDmJ4Saa76srQ9wApOT22DR4illCfinghxyG15AvST
e3OVlbMzN15Y+vPnF2qQFCh2kKD2qUKhn6JW7qd6lwDe2L6pP5M6+BIvjEAGQ+0hjvSKtO8S1pei
1W+60+FZW5TPFru1t2Fxteeu1Q/bOaxPvUtPhrY/2b97Buc3Uzjevaix5yci422wjJkUbUKY13MT
RnBgzaSari0Vv8WXZgC5X1sDxeKXkiTerYUfcP3SetlBRLX11lUNYbtlcdzO9Z6lPjuRPH22arN5
7sblbKqZiq2FfsqafLkV66FTx8uSdjpwDa26b4fD4Co2Xka6fZt0zWHPOxc+iA6eAVunsZ5JLeaY
eS4uhS7tmzpqnI3mbtmbSTJgWLu2t1PbgQImMU/DbWt8vlTRtBZF1QoYtRjFaRwKYMlWEJjmWlIg
GMI5bGtW6x+gCGDz7JX2TNUCOhHNqdO5enHV5dyL+fWzuZ3RZD2EiZXdinz4MKu0OhcgXrdhaP51
wAHT2ZMr1wT/c2JUvelB5618XdsZjmb47aQ1PgRyrEXWV0k6wKBJTzEMMKP40cjc6SAGxJRarsaP
3EmIBOxhma9rhtHWt13nEg30uDXdxnxCcQfKsD7/q39pWuyLpK3gyxhLlnKRthNzJFCccijTroRg
jMRyzGuKyGtfYjJ6YgQUQ+ewu9fCKt/qqBG3reV5c7RSK0kkX0+OXaocldFO2UiX/atql/qDTe4H
jJEO0gtXNNBS2Rzft4aQ1Jjwq1+uW1ProHIgxsuPW7Oey/QcjR7M4fWZ2HgWj8uYfP7hrcu25iCR
efyytaxiBGId8UTZmgnZ73vbXIHo9enCtuoQLYbtb81cd6wniQR3a23vr4v1U24X8ml778XK85qs
VCFPc33fK7Fo1rV6vzVrwuX5aZak3WzvzS6wQUoxglpb26sl0fCU10C8FJYprVlaqQZK08rQplgA
kDw3jNVm1Z5Um8pQTPjnmzNVs5/GsfMDAvFF8ohMOu6n1lr+glu8zyCh3+seuQhFeXEn55upnqWh
T0ZnfYPBkZ/qyo7CzljEJYqU5EQdsjxVmHg+6kX6nmPP9rubnRdzJq/dcevfZVHZRC5nU6jVhBq7
KewbsJ/k95lCfAuCz8ZAi930lk9lChMnji+USI/ptLzaS2n42HFC36hz+6Fb+mrxi0bj582dOuTF
43ZQbDt/BA3FIjv64eDwGAwZCnR3bKinxc0A4QrqORo6FY/NHhWL100XyPLLWbbNT2IzlbOlFfOr
1Tf87KYnjTz4d3LXfpWLG1Cgx7m7jg7CFn+avsgekzTBtzZ3lAMyffW9tlKNRWt30FzdfhP2kZJY
/s1YlvFgKEm6d5X8EiveL5bramjK5I+ZVD/7SZiUdxrnpMEYpcrmEpyF0dgk0xwHJsQPnjCyf0aK
RPlsuVCRGoqVDjd21kzeTheUlxqIAC9VdQSRTyn5EXrelSnhL7gTUyXQvjVL7J0sj8onxPd83wjs
MU0HstIIF75th+hq/eOi+r6NpfZiqG2IEL3xqULFB7UCEbOwuwR4mcB7Vdbm0jEep+kfncQT47nq
bPc0Fz32hxMEZRmAMyonTaGuhqapOaCd17EHiYzwF1QP9ZaDgO3wV7J3pV2uObLLmekRi007/t4U
rrwvOpM2XfqjQ+EecrcjQEw5KOYkrpOX/ppLQhenEe9cohb/Lshg6k73SAOM28AaRPdM8VY7Wo0l
wtgqQeWT2t3FpWq8w/z8OVpp/dfEBZNa0J+k7xvE3wKwvqoxhxi73lcxqTuT3De+qJWWPDWwVLbW
dmisTjsgnAccW6/YDlGtw3SZvEuEWOUFGxUN2l96ghuxT8lieBw0U73PlFb3nk6te2taGCneihQv
+PXkALvwPhqIsSd7uG5dBuqDo5PYza51M+3uDUYHyxMC0draujTDwvCty7Nwe8I6+5wNZmbWLsmp
0qLV7bPu73MEpdVM6uetRSZVvM/diAid9eTEzoZ6dRduLU/X+nui5DAEHCzptz6djJDz4JU2Khqe
sB1YlBy4NYgXXZ8Qu8q8z5pMhY3AFayq06dep/qwnlTWwzQC/CmIBs7bFUDdYxhVuEB9vWTs5iHm
q9nney6SsQoSb77PKXDHbGn6vY2IRiulCPNCMNNVXfrX7mx8pVk7vTjCfsnH3zWZuK9gmsFsWBPR
JKXxWk/1L5FhNLGdA6JVA8wpvROMUfPV1sgzVAZv3G/XloYehw0xNcF2dlSp9BC/bh0j84n5voYM
I+ci9AQrCKRoyct2wByl2jdZVO2z//Tpc1L4ceNh3m3rycscT7C8Ig/vb/OYi8S4u1Vv3LNFYdCH
03Lemqni9WdtgR6yXaKNtnFnApudIvm8vmwpI0+4tJ7s9elNLA/Q3SMM0dG2NUrvvGyHLG0Z7dpx
Ojtx6rx0eKPfplRBZq5DQKvMGHU0iTTH7WIQQfGMlxx7mqgrA1i/7Z4PaNpDbP7X68n+b1Uo0R5l
P8QoYlNe0NLpRNy1/Wdz6+tMuZMa89nWIsS0Oi4NBLvPph7xrKU4RhA3HreuyVgo5/WpSqxHE9+3
vnmJQq3kxthaslOGU2fJiiv4o9thsOfHGnLIw2cXKkgSrUbPN5wyeXJcbvMO7yx71k2f2i6VYmOM
X7aDp4qjWhnLbWtNkdveEukeKz1PsmBpVxRYNo6/na0SZvnc0oHO2iw9fPUZXvbHU1UmvaFun7UE
Vdkfh2zRqVVftgO/Ixw8BqrVX32ROb7JRJ2uOPqoL0McpVep2R9fF2TsU3DeaNvjV59LXFk3fb5o
O4wYVmAjFFiTPV/1JH3qJq+4MQcWN0ro4YAIItxaBGXaqr899HLxonVmd/6vvu1pVlv9lF0U77S6
KSD5lM7zdnAlKKGDIACFOn21qkDSpRYjx12GRvUu06i+R1kNvOalyXHrK5ISrDKFYi7Kqg7mJlJ9
fvvRebvYNMhorXApNkzoP7VKHFbOMLuP+0Te5VK/dACFD/i9ynuVYXJrCiUKVOSgZD2MF6c3Bz4A
TgroUzsKqTClNFve1Vmmj23qnreTWxc5YxrgfeudtXmsb7M5XWwpBr7P0XhrzbEOvUn2sILmuHiQ
cb0v672ijvWubR2506x4gXgUtQdTMZyHIUOikQ5RtsaP7clx+9YaUYUefrhG9fBgDTGO7YKaFLqE
n1GfHiyB4UFmsdOpWAF4tdacpsT+vbglDDZ5VocY5YQi4HSrg77rWIMELauP0iNfSC/8BZZwMCUK
QtKI2Xyr9sGPQV1vwkFXlTGEMfGmSSc5xkwIANwqlHRIysOgX9QFr7lOUwyKC6iTXOWYT/o7+y4G
G9gLu9pQb0WfnwmjVq5NXyOPHUb3XAwI4AzjLW3HlO2fyz4ZtmcxCPe+FJYWzlS0wTs6wESj8oty
7tBM+epEki7uxJRvZ9IAvHrI/G5hjmQz/KAOz5povafVhG9GxGDPjYnuMTauZpuqB4VgFL9K3pdl
eaUitEs6rT5UdudehoI0GIAAHn4d5hEHeNtoLpiWfYNhMZFC1w2H2hHkuOp6dBvK37yMCLFbMXx8
n8fAMQ0qt5WiXQvWqoU1qc9GziuPTbFcLAxnYwFJpFCIXMx0NHlzdmq1UYayj+Se+Mhx1zpOfM1d
uezUTv8WT+QHwJjq9/GCRENd6mcL+sdzo5tvSpo0pwK3xis2ifBKmFP2eet017qqQEn0Ef3WEgVx
Mw9XiASnXmLI2MksKGV99IrJO5fG3Oxy1g1srUzhG6RpBXLoT1azMgLjXtubo50dIAj/xKrpxxom
ejKpkgd8WkMAHa4PcGcDweN3Y7cKdL2s6y4aR3wSoGvhJcGOvTeY7Q0btY36s8n0GV2dKS8jRIOz
sgIeRvu8rai1dVnNEoWfUU8dJBcYs5QZlhHJ2KlvevFjsJVbnqPzxRwlyNNn2Mt/F9doQupvKjNh
JvFcU8O5arQXE4WHyc+ecq8txwz+jdMERimSa182cRhPrDAKjft3FuTy5H2N3d64/nrrAsjKGfCk
cJI3gnpZYGZgqHYj5VHY80/XVN3r5GZdABTYCaDQT7ID2WrUlmznHA+CRIgYMY1WElpWyRUp+YYQ
oAzG/2PsvJYjRda1fUVE4M1p+ZJXS602J0RPG7z3XP1++Ji10NY/88c+yUgHVEGSpHlNHP1qshKX
7Mi88C3vExAryFvVJ27onzrFImZkGZ7dB0w52sp6YmFE38Wgyw5+3Lx4bgPHzG1wf1ON4hrW9IOx
Yu7noW/2ZceaQJ0/oWmq3vVRpN21S+CYGFY6kDDTfBfqgX80O5B6oaYzQ1Gcjr7Xao5Bkrh7QFmn
qAh+Kew8oMQQoSjEUsbP3hrKtxZZcz7aly7Hxs5x4TTpAXsg6gg91WN4fB80AHnmZ2Yk7Z59z6o0
H7A1z3a4AXxOYzXk8o61QKgPE+Tix9Fjgb3Wu4ld4eATwip8PtsKhJKvduDwzfhuBHm5wzaLUQWT
wi5R4fCYLYvXcxqcbG9Rn636X4HrZwiUGcAbXT0FxGDmAA/9czhj1ahDmN91GlSm9vcAaTAC9nts
POB8te2w6uzszLxV9whNF0e16EAodwoGLJqqIB+JXkwQ+GwslO7LVE2fxtBu7lhqzPZzNyGKlrWP
sJc/sdLc7Cz05K/epIMC1X3r6tjujeL33o2S+O6NteB0qrj70bjeXRnRzZqNQjeWVtVlRmEJC9Xv
A0DUc9V13/E+MOAE28FRKZPpfsCr6M5h8bhYCMRBqr+kjnsL/mFilD363MHh+8isndWNAPhSHB91
o/N3TQGJIosrFirawGTXrbQulVsVOyux2zPQ9QJQnGcBuuFjcILMfOPkbErpBZpbSMe+lFbnsspT
aIckjs/l1Jrnvq68r6n3CpepU1v/52zXBzjvfEu9BSKj/IyMfp9bWXCjjwH+iJXaHJipe5ce4NnZ
AgcK7oQtKcVn8tZBuHesgkUP1TwwZrz3Rmt4Sgc0ihxSiMkkx9YMXvNMsW+3oBoKZ03ajPyvdg1F
DJuvB8tn7OgNFjhGNwPoWXneyQ98bx96qK9pdH17psw7XQ14FX3TuJ3rmG1TRh+/0lw/5kEy3agz
8k0IRT1rcfDbWhyioOrcoVssjZHZGR/iJVjEc8x81O5Us26fh76dHtp46blJeWXQPtcRQ92qTs9l
4KjhPnV4jGDCrkrL/KPrU0YeVvSWpDo6h2bxZBmjfRrziPn3Evju/ex18NBaLT423XPqNMlNyPTg
JvWd6GAUEABgY0e3lm0+64EBe8MbaVHYPQ4grljfi4+DUj/PGFSysMfkrFsEzrTsIhgwe9mRhioM
LNG0Fq8rEJj/DZSO/aIebdPCwy7DCJHU8kuQGmPmtSyz4NfgIHu+bAQos37UfWxdMdyCI4EZqAfH
OuhBY03BMDHj9DmWpZE7BKWvNNTitjGnJzWcR6gdvn0YUaXZT0sSmYJp35s8LDN1AZo5YQqvpEN6
ctZAF3lmcQsi4zJMMFKAKz10ZvestPg/5WacHHRMNOe9YObChcBvgT87OsOUwymY3Ycx1TSGgl32
6LE1dxM31dsM3OgzXhugDYsf4RCln9Uclxiv/eUWPo1bVgmcZamgnnVmOikNyvFc7V6CiU8YACtP
OfhSGw1w7NVKCRXAnj5IganOzRs5Da6Vr1Ed5NcsLumyx845YNgNPIQtBUBwxbwvUEyLnMLmvbD3
Jl3e/aBB6a0BCuC/NpyShushOeLfxyywXpI5fAuRgkN89DRhLXdwnBGC+4I3AqB9SDSeLvq/qbJP
+/oP85r2th2ycz3WfCZBBSYOltZqAkmohcdZ11cn/FbkpfEFCXkUOcdPehJYl3RQPs0sAiz0VvVc
mYvxQPxd7YxL7I0hu/UHL569axhZDzFbaftUR1apVXOE/wwQ4/ata+rTnZbGr6PKLDWsAmQUQyjD
i0lT5aNrkzRcDyjQ26oAEWR1d7LZ8AbLVdqrcEQ6/ekGR3sBtusija1MTARM+mltwdXnad8citT2
nmABOI/q9DqD4HsyACPYedCcqjj5UjIwQL4yAlpZspkqyTnVM8Z8ZQZAU1HOSeeGjJ+MFPiLdciD
zthXZdFfYEcUr51ZN5cRtsheknriNOCNawu/UKW5Z7jM/2k7+6CXwa/JVqZzEafzLcIfT/0M2Nt0
7eQxQMrlMWi0mp1hpDCd3kmPVm1X5xIauBHAzlASJOYyft7C1HAHpIKdkE3GItg585gdmUU/Gqxz
0IsfsuyxCwGL/cjtV0zL2mu2YGbKBVcXgrC4ms5jtOBGa2NSrwAjwgVJKsGkR2+KYvjH+L9Zki/V
s+W1q2/KgPvqtdDpdlmREgrQs9FBTmt1FRz804Qj5MUKX+MGpID/MjZBegqg89qtAbdoGF8QKkfd
EM+7VVdDMEKCG8pMJgxu7KDkvQhuSEHnp5Akx78mtwluwGVZ85HBKr9EovJGWxVcsotEk5kVJFhY
/L2hLkD7uq2OglCpnKcFUshYNrspeuDWQYPXg79LFG1ZRyA3AIt1ZFflm6Pkh0QNcMj9ZfYDKObl
xjXLGSW24RNtLVHno0AVJXOcsym7SM3IabkzyCIGfx/fLieRWlqoTjvbydKD/MoErWk2YBE+W1z9
zkGjnkVhxPH2kNyHKxjOn93y/EYzci45atSyByxBIvdfojFTZLa0ML6TZJZV57BUdPxnlt+Ug/sM
8M64yCXlZ+C8HEbVgDhJXx29svwlx6VjAMd8eYzrE5ZMwUvlPrsu1kIa3fLGUu/OSK3gyQToY8X+
SmuAdssO9Til41HV6x+CB5ZgAEbd1fDrWE9FciSrBhszospJ6ePd5iib3ivOK1SD7z3MxaPXhDxR
GwnRU5s0L/Ls7cR9HFj3Oc21QbduDRF6ewzd2d4qblKH6V8botm2PTSwwzoQ6iY4yOOSpyGxEo/P
ZCdRaQVWqPvsK3c7r+jzG3wdPdBnEl0CiAi0DeVc4fVO3zIkM0AEYM5YDWME+i4qRzs4UoBEdo38
Zo3OaQ8ayo4ucr2xaVijbg5xm3yZR/1G7tx6l6CW7gornQ5yr+WuJG3B/L/VEF9ZMADyTOQIiUne
2hwkLYGR4hjSdCEQTUQfh+6TPPi1acqt2VqDlNSsfO4qMOwHuRXyI/W+5v60QaHvWUFnlGtVf7WL
bQhyl+v9NXOnnwFeGaeM0QCt7kWr8hambXjKZ4jOrT590peuQz7bWWw75zmYQQJjx7dToXOihNug
J2QlefH/XPjdb5AotleQ3fVQX2uuTw81GRxKe0M/SBcg3/cOufGLDSBr/JTC5V1v7gqnePfWvANV
fLyDBtt4RQRrcm5ORphr8zF2w+9Kl6nH7Q7TCd7ojgule+tc1P4pw8TyJL+l96vH1J7VExqN/bxv
svCuHXQFmMfSDy2vtRwpsX/N87pyRjggTA7SEvo4PTGEYeqyNAR9RNrJhGO9NZ+lgl3NVDD1/YAE
20Va8NhZw2XKLaYl1TF3BoyP3AVc+a/XtYv06odghb3cAK6wAFK2tjfH966+ABiNwq4XeRu6t6Vb
lpYkyS2vYPVn6ZEsfXaOvlMNYFbSJydQ6COlvgTb2/quia5RKZ8rb7h4jbmXlrAegq3AWXlrGzYI
pC9kwt6cUei+bm/41pYlT5LB0grVvj81gPTOoROdpMyUxi41tuM/NkFJy1OT2HqMpNfoh3JJfshb
m21Z2fbfXQ+2cmzwp+Y1gCu3S4HHFCkgt94G4bx8OHQPommgM1Gd9BM+FOzTMy6QJz7YOsagzmM+
t88OYwPmh3c6KxazWuCxnTzngFKGuru1FqzqPJbP+eB2J9OcGUo0unpQg4K1mx6BmR0bvCfhHUz5
YhdpzkN9CKLy0cG8eHvwclVJrq/TlpbMrZl8OKQY0vbSYz8ojVGCeumuJaYn0JfMGM6T3H05SQGe
cQKzQrPrfWj1e3lLYLWTK9F3uYNrfM0tRJRk3jLhGnyEVPfNFi5FyA3rYiW9sg4ONSRe8A1jon+O
euDuyJgc5R5LII89XoYnCOUyR57Sv/JJv/FiIzup83ibmCUCZV53kU5Go9du4eyWqOcewiJYvwBG
+wtSfnaVE8qTlxg9fbuwYexo+DUP3hNmce6KWfYT+8XH8+yUS4vYOgNVU50rx22/T29H7dBPEO+3
u1hmDj1psnxmMjezDr4FXUhIJfACvoJLNhiJe8iPShX21qCcGOiijJp1XHXMZLAFXrc6T65znQDm
sJ97hh6JRnFk7zMcw9bR1TqLirSgYM9N19ZOGC71Q20kxknOL7/Lt6Px2uqPs5G3J9U0nuWpbo9W
YnnX/YyNKdqNRYHSPxTyvydoW8ehyLdf0uvAjulpiSMN0wcw/kcts3PY+W0+3CPIbl6AplU3wtoZ
oq66oS38KcMsW5+vPImtj9keDB/o3yn0THPy6oMFQRpZDMfA4aTgJXDpwQ8oBB5Lbpk8GWnWgcra
owU82C/wDflvZy4Vth59e5Jrg176++0mbKUSkyr//1MxVhthL91vXb38GEmuY/EtLbE1c46w/WBA
izCDDHSVzr6oeCxKFbnsOuSSKA6bvGprlH3tv2H164dSfue7UcZ6bJm7e2ABd2wIYo/Bh17Gr2yO
sHQtr8lcIAezDybzO1orrCeHfXIpmjBUj1J9jfrLFzQCDNIF6TqOk5YqI7ot2PKmOWPLQUMpUgMm
tgzC5O9swYqSlPS7sez668t5hIlzPxbouvXEG+DpJ5tdqnmPXm/BJtRfrvwQs77RXV29yrBMBnUS
k2A99TIslCQbQWheBxBAtspSZUtKbAu2x7jlbdf4cGyUf+4Q6qAPo8+UjrMDCJBfJC1vHnc8YRq/
lK8/fi61Yhcpg/puGCmPcG15848Aov1VmmuEki6g6eUZhF2H5Ia0lH+OytFrVwUop7m4ZXr4SAUJ
YIpsU7gPnBAheEjpVrDNAaVAgq2eJAf/56DV+XX99UtLXske2zuzjmfWxiy5np537J/8972T2FpL
oh/TctB61ne1Pl7g41GKxsZGa79qM1Kz0q9sowc59p/ytipSuo6zJboF8jy2pMTkuH8967vpjNSW
ih8u9U95H8764UrB0uFjNFd3IYy+5RXHw5m9impe56rywkvAUgrkTGhETN6XZbYt2PLmDE9Q6HfU
qVqD6FpJuls5+Vb1XYlEfTMAIcQW/Nqi5WWR92R7WbaX6l/ztsPkvZN6/5T3fz2VP+cLub+IQfuN
BxeHNoa1y1hYPlxbsM5kt/S7tYp/qv4hb51PLKddryDn+VBnvcKQeHeaMvxROy/cS9cgc1CJbd9o
6UO2pMS2AdlW+UPeh6TU83sEA/qfWo0kQlLYEPl4Odl7Z3grTXiNSq6kZ5aymVZnVXbSveJl694B
U0Eb39LKvNDIJS09P2OhgBUlK7PcdenID6x23kv3wOo/kqwNysB/09XWTsNWWUOQ3qUoZ0iYiL8d
/qm73ZqCI5P+rc7WDLa8D81FklI6Bk3KkoUL02tQZ/PQOXo672X+mwAwYLkoGV+DdohO6xsvN2UL
1m51S8vt+tekFGyvriQDFlL+7r4l/eEMkjdnCdgJLeE12jr7dWC9lsvz2Y5s8Cph8pZdLRZGjGWF
5N3Mcasmx0ogA4MtKbEP9aQT3fLe/XEp+XDI4FXKcTbuQQU+1VApcA2QGqyUGxpIjuXDVeKI175I
1+VnSZZd5M6USZ9nl1l1dk3mWBd52bcnur777xYz3w0VtqoSk8cbFT0remuldZErdxA9MeIImRQd
rexh9kq2Y1Bz0aYHeUXXdUppAeOsx81XeZH/XtWq1eCIdTZbJw2bg3meXRMkgmGJQ1qToG7Yrdxt
ad8KFPTPQmtXLrrDzmxhQEaHvK18WLoWnE3dvxXOtsUGQKSiXSN3VZ5LnUFl0qvitYzhmQifXF8e
8NwiutOu65kfbr/c1HePaJ26rndd5iwSXV/ziM3J2TOno9xluewWyA/YknJjP+Stszop+Ujm3GpK
8faX9DDU9zbWejtsDLGKC3L/rSvi8WwgBHjUYcyShHqGAGlxxWeSUktn78xwkOlZSj0PmKeeJHg3
1cFLpGVnbTmHmtTZfRnU7U5qzV02XpS5NA9qnwHSG4Zi10S86hJ4mWvubQ+Apwam6C5N3JMahVZ+
RDIIw2Vm9kdWJUENT8610YPmEU4We82IxkI8zxzci2L1LvXH1wXR/ilABvYT/Jv6gGrciCoHScnL
EDzKErYn6hEViNiu0k+x56AsaHb3U4wWggNs4aSzt3/2LH9+SqvmJ3zHS29q5duYm7hqpf73vGRI
XuMDf+MHKkjxrHntvdn64bFaz86uH7DhoLWo4wzDLmjq+ks9g+llSl5+1tXU3qOoA7wqQrZLLRZb
AJOl5Dm3KvSbVPVQIRGMMlQJjhsjxuphXEpYSsJMYMBRIEy0c1PY5cM8JdWDxCTIisJB9yzPERZm
Ed4q4uBQVsgP+dPwzWTz7Nyqi5RfplYGdiQocRyWBeCd6zNzi4sY1WsVwqfhYySqomB4aLMCTJDX
DsyHm8K9AanB9prHYnuL6tfUT9HTsAQQXaInX02+I6upXCWrzDDpRncRVa4C4TPDYrfGCZ4a1LCf
VHZCn1JF0/bTOAbMICiIbQ9oVWpzL3MsRfGQ3U3D0D1oSec9zktQZ8D2bNoW7GpqbAWhnqV7rXRw
RRvYnTEnzObGUUcXxv89JdH8sKZAc6D869DmtuOryPIeUZmJ9lXY7tA9NY6OZpmHaWpyNN4A0xeG
Zt7YDlBnYK3aQbf1pN1hBY8MBg7gpReWdxVUu7tmCbYk7fOcFKyhDkgb2XDTSv0mn83U2Gumod1I
UEzBfzKLvlL2kwfL3QtTFpsRNXjtfQCjrj3235Ih/2qwlQ4uHLo/75YJnxlkImiFokIlpp9/s935
JcwT/dvUJKAVEMR5DcYM2DU6WI+zxl6yNSXWbeXm/Y3ex+0lTePigUegQflv1U/NqNC4stS8V43+
tUY16N6NksfBrhqor0r9Ke7ZOHIQezxKUgrYCv2M/Hp+rMddj3HHblqqx1qKKV8Mlms5jh1sshwF
2i19xuHdwVb+3Uln81ZOVTem9uB44QVyGE6dGbJoJz441WH7BW2Q/AnDOVnPWxtz+9h07TFXkbXZ
+1gs90H2glHhzKJ90TBXts1biBbNJ7jn/QNLx1dJYbTbfsK0DjJUNiLWtNSQPMcoPx6UuK+qix4X
roEAtaH9sGKxRBUYdHfop/V39cCycpmidiIFDkoWV2QwE9Bs3ArdVNozYpvaXpJye7JUXT5VDpiw
5f7Y4wjQpVoGevHZHv+sfydNcv9sFzWcs+X+oToNIi+bPPzpaTPjYKKcIlEJqmCG4b6lpbWNLRKS
7zKlWEo6yB2H4RHgDAi8YNiB68JSoazolPT6a10H4aW3hwCN97D6XpYnKY+HsD6lOqpN1aw4LFgr
Lm7hrAdemyAK7rolGBJ0T1zDP78r6PsUO5m3wLfjIxSG+LYcMzwMl0Bikmcyy8aywUZRLdaiBr/B
f6koh6y1t6O7EXPA/8shqTuAr1C188fTtF2ByO3z+FCqrAbuP/w6qS0XmYpSb+7SduFRsO1oWi0M
WBQp76MlyBGYuJfk5PsoFkb+AHldjVlcX4pLFeXy3VZJYjjo3fLh69hH5uDYZVUlLCsPT4xJUW6c
NwsoPspSUvrhUEnKhVtURy8OQuDroXK1d0dkunnsSgAaHwuWXzWVMWTH57mwv6bYk4Jcmt30tp2q
9NYdIwAnGsqbXcY+o8puxTEpQu1FLcPhztXrv/JQU18Gu1Bf9LB+6OhgH9ibhumC6CBfv95A/8up
W/3WBlry5macis2c8j5FzeAtqpQv8JGDRyk0y+DeL2L7ScpACh9TCHWf8qXmWL8lg2a+an5UfNaS
q1Thm5O9qE0D/fIhrNPprg+09H5cAsT99GFnJjVRu5l39Nmg8Zak1IFoykaO7/5WkwH3Upe1S5hL
6Vvm1ehoa0a7l6TRN8PFwDX1UJoWivg72+r6T9hYIV1kjfoxglD51vTYIqjw9c4Lv/INKFh5sDPf
vIxYZj6V9vgKhKb7ZpU/Zrdxv1iK295kZYR0kq1335oZIIXqWPkTIjpo6Yb9n8Cx229AtvTDHOMi
bjf+qwb4DA3bdgDvSSwO2+OMNSx84f9kQYv8u/BDnm45oGKz+a4cvPqIX1uJwpxTvGaKZd80aTeh
ud0XrzqM6U9Yv++kUAHG9goC4wtMXvVesmy/YX/BHcqzJEfUJK6aNyV7Sdaxaz7N7NJJSs7YDeq9
itabDiP6NphmcAmFFRq3NVox0KJrHxU2O79n0T3uDmDxkPVEWvZY+YNzIyV963tHUxss2h1uJ7NP
z4NgTPTWq1W/h+MT3UjSiVQbmELU30rSxogIH0jdv5PkrEw/XL75D5Ka+uyJ/jp/MmLwPf4YXMJo
UJ7TrFXvIx8acehjVzXk1RNAnyOyE/1z6bWfk7hVbwErDM+63vKqxKjKV4l7JxUkH13EU6nU2YNk
SWCichTZEBjqTsdwtcA9NrODZ6keQ0d7ys3npilObudWGBbWR2TMy1t7corbqIMst4gFl7eKStB0
lYvMrDodYq9HdNyOmsdQc7ACn6xXFMLSb6pVeUd0M8uLJOHoAKnXi7fSHJGkNHqwBEs1rZ/8HZp+
oGryEXdltQUoXqXfQFFnZ+j4zkln7+ObbRm3uatYL2aYOfdlYgGwWKq1k/p7Ai155dOm3TOs03Aj
IuYuwayl/p4VvAb87n/ytioSs5T2d9Xr2vmfjtdbADCdHT/W49w8jEoFXLpwkb4D1WXyJfqdq/5n
cxzst8YZ0QfK9eIuCw0bZeMqBRE3zF/6yn2WqqOR3tWR4X2tm1w9uHVs3aelhwFLXaOWgi7sZ+hI
PxXEr45xsXeBDd2pJS+VO8Y/Og2AmGW4zaNndsGNYjvJOUpD9QVVlXonp3fmr2rpNT879o2AEZkx
OoyTcWHNtkR1t7SePRvNcV53B2FLLd8lWV2gjItG1V1Jn3pnl+Gh9/X4pkac/O+CtY4Ul1suPBLA
z8j4H9Q5UOODlIfgHu/kbLHjkmlX0Akrx7yuSSnWPS0ZT7za0Voz0PRny0yss2oPcLe3U1iOeWsD
L79xQks5plqhY0s1OBcLvO8Vr5vmTjNM52Qn2fQ04eNy6Fu1+czbqAL9cZ3vjJ2f0eZR/jTeqzsk
DEnHwjo9v9htYf6Ek4hYpEk/T+vjpc0SB5JKMB/rqqofYr2tL6ZRDTeR21q4+/oltgSdgz4WYFU6
PpiZeokslt/73+Jg/JxEpvJbAWm5XijLNaTiCuvXlA4/QkVxvmp2k6F2rM0voY02OEOU4BEKtXvO
FlFxVfHT2z6NrTPLAemjCxUIjHNjsX5GR2b7c/iNDvg75EPllx7ggww6iRE2g/AkcM3fGcrIete/
BlhzNO2nvgOzjE5x8+q1zAm7vtIewW10wHNwWIJ35RxYXPP9i64beFCNziJpoKa4xWlddisxx6nZ
AkQC4b5LkHXBv+aT5gzea556X7UpVu7N3vO4B8j31mFa30iyM1Cey524u+pxjzCVxrjs2pVA3YrG
9T4HENJ31RCq931V+p+jev6mW4H+IKl5QYA7uvUoVT3NuY00y3+SVNgH5zYt009mofuf/Zm9xMJq
XkrDcT7759HPnG8xn8pzO6rt2WmH4Huhn+uhtr+XILKwzKnqyxAMxVds7va9FbmfmEfeYfJQPNS+
gnh+AHmj60Ntt+YtBVHBjjPOuguTZTwjdjTxEiG8ZkTGb7E7tBBTC52g+7xVaIzaOFR2Z50GLAUf
uiWgYUyHBm/kgySlgA3b4qGZcdvCsvoWsBNXDroKdAOGozvW7ooHYwlspHhvXcW4z51q/sQqwNeu
jKbvU7QAPVr4HOhAIbmX6l/jeZi+j3Vk7cclP1ry/3d9F8mlrb7v+pwHeNq+CVwE3/5z/i3/387/
v+vLdfVqgLntmUczt+L9wIT9uRym+ll3TP1sL3nIZdTPUpAz+V3zpApCkc1zueR9OJYvJ3JWineO
db6JElgL29KrGvVEy8j+zlOxj/Zy87RVk8Ix9rxdXcM3CMpHJWstCJNwvkatHoKjw7t+6NGxOWSj
VjxKMJo8r6J/03daUx31MFHvggoiHp2UJFBoV+/aJZCkbSiQ7td0Vh16pmtoPf6nVPK3pBwheWjb
3eYRgLYtaz3Tlk7p9ObRfSy5XT967D9QJPO+JfCZaFRlfvV8uKT66Hya7N77YSBAx2qhNzxarovh
aILeSpGqEbuvsIkhHl+bUjkZujd/QZFhOHecVQRP36BlXeUaYQacr69a6x4nbO/B7zQ2upZzY17x
qHPXPoMbsXAdMIyT3rTjjV6HaHYvhjviqLOa61hhATmXyZcUSNCj1X10AVnBRO+dq5maJeI6rf+c
OYnyjEB0d9AvHjZiyTyj6WKgHYMIuWPuGILAi4nH+qxUWX9m8ocsvvGnMtvvSIwMX6IYJ/ika/vH
qOm1ixq32dUfU/MhDHQ8MZRyfkvD9A+gw+wPB4fYwd8opok6Fta/z/jJnI2xCx6qommeiyUwVIaH
YYFc4lLB0BcqUgNkw2rLBy2FF49ksnocvKJ7kPpSDYOnI6aREwZoiNMkiyc7kHm8ZPvkOUCsA1+1
Jn1CdAiDCAtjNKNTxxM+aPWDFXTJuYJac59kkCqM0ZzvHBdkMex4+9bJhuhaIGV865mRdWXZo7jx
pnm4yapxvCpqVN5mRoGxj99Hd0njI/E0OO5dUk54vdYskkRd4p/itlVxYFDrk+sVI0RXRJcRgOqf
2J8oj2nsdM8+ak/oBoMdpMcBDVT1/cvcYfWDufP4GlnII3fmru9CFqWCQv3csAe9D0fVeBtdFy1v
dE+/4D3T76poGu99fKiQoM7TQzWFEUpY6MfxbYLw4afzX0njHn38yL6ye92gaxMtXPs5egFL+iey
1fkvJTH+YuEXerkVsFAeuPopa/k4+4N57pczuDH+HeDASiweRiZU9oRIJxCTvwpwiXpn/vDAGjAF
zIZbtFHHpxoj9UWNf0Z0rb73rKlDCpk3gJlReckaDSEZxPvGhxi1Fgbl4yU3lejVVzznwdFg04oR
fGj2UO4sf7j06TB9NW3mTpoWvLoFb4o25QWyAer4NQIAeAzKob/IUXqcXGtj0G5yRxsOrCUWNzCC
YqaqCzLY8jDk8NvdmmVOCCJKFYm9y7SXEsn8WLJVHzPRJ+QC23kkr6pceGhs4O0zHAMfrLLFyrFV
urcOA8ub0Vcz5Cu4JRl626xbDjA9liSKdt5xagt8Lpekbk6QlkyruErST2ttBzsx3mHyAEnOdpgU
LIGeh/g9leZU3o5eUuFgQUyCrY7EJA+ncWo3OhClIQeN9X84bkYwqoSg/r/OLcl3l3bwEbgyEtq9
y9sOkeuPUTnfZOnXZgrDV/pcf1fEjnXVfbgVfW68qJ7jn40hVPZzzmN2vCJ+sqviIik5yDS8l7bL
vHvLUi5IF80PXtdAKWzz9ks/OtXOGJzgRxsorxCKvF+mpp1yl+4AHfB9oOV6RAVEebss/sNixiPq
IPFfVVTHfHaa9utid79PrK68Z537VkXE/R6iQHWfa1V4Qs503iWmWt1vBVLKAOvveiaWPEXr7NXu
DYgMzs3LGeQQqbgle3t0ds5Qs2f534t8OLUyJvCFdP8tBaOKYOZyke0EkkwH9cLmV3xzcAfFuevG
AAMirENxfFH6EAqJ7jyZKDk+pfbS+2oFCAMzdNc8mL5YKqXuxWGp4N5RMS6JVaT+1+SSh1P3cB8t
geQBwdSO+KKxC7KUbgVST/KqWs1O5oArgCRb28iPEbIwhy6eWN6v6r8iiAteodbftGCC/taX05tT
Mmmvp8Z/yee8PwAV65/1LkYN0xmzR9dAVCVGxO1+svrhUoCqRcExArOPbdXVSj00QZZefHDU6CFP
1eqUMdd9UtHaZcWA1evUqhUW1ovsM78u3LPm7X5JbBRQrNk0v+Mp+tVvUvtnafk3KguZAUo48JqS
OmEo/bkoWxv5PhYZ2NDo/oyTd+fnefHTaOIfiskqNb0lAHpQQ5bV44ZlIrVgIemZzdnw2a+HBk1z
JhBSOjpheRtmUAGlNMfC887v52YnpXEaZnheoiknpVNrpw+1Yn5PljOx45E/pnX1ImWx6bLmhNAS
Y/LosWxV5SHGSYh4YM3Ro8QkULPg26yr1XXLkhhuqOEhxsdnPWorVZ3MOcdsRO0kz2lC5CbdBt4p
4qD7rd52HXXI7huzsG/8WafuHONKBRPpZUy8ki0in80TLdVuPbfTblV4VHDWI+2czkjFSIEEo4tq
0F5Z6tSKMlWn7RjNV36Wc4my3X9P866K5cRwyOTk29l6bDr2vTOVh/W8UuynMZd4V3O2FWWPHZZ5
MGwPIthyemWooQjCYH13oBSsl5QfGGaqf/JM823NM+QXbBefvIQm6Dudem3C9vCP/2mr/fd5tV9Z
gG7D+huWuyCxdz92+XHrb5KS9aJdmT3GCLtCFT9braveFks1qeCbNcs8EpUSCSa5/RI13Q7phuEv
jx2he6UbTow2sFMbm/smiap9jYFFEEE1C5r8h1U0Exp6YBp79WqH/nx2vO43sNzpkCKsqEY/ez3B
OtK08aPw0Afzhu4apu2vOvO9E2OmWxcJ06jSo4NmT4uUrffTVrDIjrudUtORIzRrIofveqwxNrhb
uXXyxjzzAgnvs9n03q7ntUPXY3qt/QpwcfdZC0ZOBs0PRezkoVebOyeGf1mBemJB55iyulWY+o+w
GO4Udj2nAkvECQmGctnwKxQ2HRL4vhd4xExTveQ2UrTnuk2UJzVmylviZ/RU+bcmYxHs5ZasYeyh
SaXJ/ZqnYeKym4shu25HBazkHbIaySV8U5UnKYCD9qOdYVxVbQ+Vc35pqpcmNYengYFQ69RooedM
yYcZyAjiZTE/JPislJis4JCD7UHVOSg7tONuhGpqeuANrfSh10YcwJZgSv3neoDHnxW3TjBYoP4J
ClaL93DMxpNeoDUmeTkKDOcZlzUWTP+T180MJJA01c8VLnqFa/mP2RIgR+GVTvXU2sg1pS26OCNj
mKd5CaLUKC/u5Ew7SdKDGE8xahQQhpo1a8tvbPNLZLXGjWS5SqWjSzbO2IU2xVHyJDB0X2ebCM1G
qfKuAMU8Y2rWC0u2pRfs7/4PW+ex5KoSbdsvIgKTJNAVyKvcLl8donYZvE/s17+B9o13buN2FCpf
QpCsXGvOMeeqPF7/8PVzYTxupKesQM0tE+v1n7x+Mcn08mxLAITrp2za6reOowVjFKcPVb2tMATf
K8NIHpiZ/05JEx5Hw7oBRJ5fJsKq7q8P7gLrH6yVvfvvc/k8lIS4QebPdC3VsDSGFpnX/SmzM/ue
Zr/972f7RG6XKiT9KFYdKVoum7YwJ2NosWt3/+9jEpKaXVvlwkfny9fj2jbPa/Gcdu7d4lEdDEvD
rKjpxb3nZdqdnZyj9QMrSf/nYbLb956u5WkW+botxO9D+h/CjP++b8qgHOULS+/1Fzl6JcmuSO4J
vOtv62oO/p1RS51EaI3VBipyd1e1RfQgaJI9mGn1WIfRdL5+2/WBkszcEAtUH64fXr/XgLIe2A3K
8etPXT+HoyLHkpDdsIebfE+PvPu8tLx7uNzLybL6jyhsoYSsnzedYiBJKt2EqYvz//ptEDCPTO7j
m+t3UPnd64lhnZOF86+aE3XQIk/eYxZ17kkQa7ZG7JJlMC3O/fULhgLuqdcMZ64fXr8AMEXcNjkF
I8kbGuTYWDFKtix/SFh/s8G+/Pe9Mb1Twsw6Z5+bTbpzZxQT4Czjhxo3REA8S7a1HMhovqOacGd5
FuRw+C0PoJ6TB6E6vKFWRv9goh/qWjmhQmuWyfWB2mUhLYs0T3OZqDbqiDg8jbCQcCX1hYCH/+fZ
+iF8vddSkeVHtoaH/m6NVgkJhz5dnxHXXDC/PqnVJdSvEsbrs+vDeBVKrg9sahFOXj8JurbfeyYT
7ykF+FLNT/E/4dWq89Ypu9s33Vxosyh2savx4b8HamSsDtePi6vrYRDFq1iNR/3qpGnXf4FsIpxH
8uo/shvAbtAgaQrA3T1dH8xGTQsBR+3K3/j/T83c+0oyEwZGV4J9vH55GBYcotenKdgZkP9ZypgD
cD5DOyh7/46YOxNBksEZSV3JCPF6FP99GdjLee3K7GGfEHeAwwz7gthqs6Vhset/5l58h9Ai8qrZ
T8R/BbbxGJHreKr64c3hsJ4T4sB2yhAf8Sy87bSqajN+TeWdWXGK7fX1/ne0r8+u7wAzrHgrIo6V
RkraWe/NoM0icVAEtZ2kVdVHySYha9J2o+n9fhTyOedV2/aEQx9Th847zClgtNTkLkD6RbODtMXE
vJrSylVx7axv1vVZAbRh24AF4b47GKcOskXUSAZdVg2JL8uny/86MFiUOW7S60AoOoavaUVIv5+G
WxPbX6KIta1lX6qxnU5dLMd/D5ZIplNorkeumD8Kw2xOWH6bk1c2QMevT0vXG4zt9ek1evX67PqQ
OWGD2smDhrFq56s1jqW2Ggw6FB3/54lVe055TApAAKtHdH2Z14frC/7vw76wIMsY5GaGq4dpWTWK
18NRXT2n16dqoeFVFs4c/PfOXM/T/z68PvOMkXgrDLws3hWcQB6sVfb334Pdi3jfC/ucrdr763lw
fUjWD0dGHLsl6S7XT9WhTbhD5FKNXGMNhmuigdQG3t+hqv7kRteSPmqVeMBW19i/p05vjscMyBcm
eY7pyodoBDEG14frh2kChdhItN+WknI8EwypNkvnDKSiaOl0dtwqsIjpUtU0b6KCaN2YfOpAdxt2
MaYe7un9fHv59GTUK1iXeoTc2IrAOaz0M6PzrVkM+Eazm6Jq4g2MMgalSx1fJFqYmyjsfebt3Wac
i9vC4BZReo0deFBWz3qjfJaMmhE6ncW66Y/gBtat7aI/4L43D8tIgpB0yaR1XlWryp1gCIOKvR/I
YumiXaIIohTlRhsK5iPIBANuuCwa6Z0wDenPxqxtQ00RCzOYO9j/4OmWZ0vkx7Ku6d8RSZR04r0Z
GzIL53wHfinZ2hj9KtVf4qjVN9wccSbHVRV0GDLi/gL4FT1JykhX0xm9RilNFbxUPlC2ZDc2a0a0
slDh0qJgOO0vtTmSb+x2QQ2ionPpNQ7Tb+dwYNzBIyqFn18G7xLNWeonBGyFZarDNSWiNDFoVw86
4FsrhY5PaGYz/KYhjmwdJZU/Lba7D2HdaLU6KDPmIMChS4TkSIsYr3g3CnQx44vnrq1LgiCpx7pv
h1v3urYYBuwYRx7LbG9pM0ZgDb1/P2p7KorFZ/74QfEcb90Z/36tyQw2ETIdd6H2FHhzXPBoyDd5
4VHpzYfMfZhAIB2YeOoXxLSkZ7gkMOglb3SNSxfPfB8BDHYjVydrqxcwp3A9xdqvCsmWaaeb9Qwy
U6lu8nj5sfmiX3bcKBs22ZoT3lZm/9UU0JFMLlHfGAfCmuaReWPskJijpyKgIXqpso4EXIlPDAd3
kNNOsASm8CXTc1+qFSkCa3kzmeo15H4RQHndkMtMPmjBCMflb8nGS2BCLIOPKmeG6GXf9I22K6Iu
fJghri+N+7fOSdWL9OhzHrSdctkIjsYQrAXgIK34jFZuZ3vxtwaHdVNNZBMb0/LmNTQsaEAa2o9D
RCJcIys5WgadPC/VHyAuuL4150EYD0+z4e4IwkU+EiPF0oTOtJUdkpZ9ZY3R75Zm6oM5zuud5r7E
Wllu7LQIt21e0p8Zyp0tteqyxPzCUdEZTAzjLppSBZpyPvb6Jzv/2PdmZ9j27WOXEdXaktdFP38r
vfrdUAN4FgBJrkXosRpeUORawI7S2CfFs9hQDRr+An914xGYulHzVGxSJz7YQtM3A8gumYoXQGKN
QCQJ5iunPmr0oExJX3EhhupGfzCsyOZr82vkDZ9h1LRAnarvdHlbzAz4Wh5/Ic4tgs58JkLxeUAv
ydQFWup49kCmrrMNNfVuQK9tmnuHlhkiYBmav7RvQJjI93S0b6uJoX3uXYTJtxXGeGPpVP+s6el2
IHVY1d0lXHoCZMt5TzyvJF22jA/zX5Kz6Vc/ZWX/YfQEyutqvhcplX+/rLjeikYg0egM+gQrdAlk
skczDNgw4pzw26oHCJZ+DhykTVsTCqxZ2rGeKLJiYTS+2nPs9SB3aPgTKXC26l1b2OED2YZqy2gn
9afGeZZTEVhlz0KggaHN8zcy7vPA8Bh4d61KNl1XvKIXxeSo2ENPWUJeEupN2RIkvObEooyetp2W
vwDzfwCd5m6610FCoGuSDN/9eHQT87vSsu8iMb+6xiIssIXMr7OHosO9L8d+3rkFw4LEQMvu5uiI
4jl6M+iCTgWwv3GuHvW0uW3WRlU5r4PYH6tziF4Y+YdjpLLdIDZw79rtpMnV7lzfDXG6SSpJt2QV
6jbRdKwMbgoFGiEJvA/WC6umjPzUOLZFcucgxNjUeXVbZNVvYTnHppGfXcLGaxL3sZsXgdDzA0IV
+kGhIq9lDPHVu+NJkWYWgaoOGhTo295KIfKMQxZIjTR6U1PzRrPLKQgt7cuFbBSHA0L0xNoKQqVM
5cj9PLVPxLwxhi7Eni7A3l7oZMblcznpO0Gq986NJfphNCuJzWmmVW+eXqWnwY9id2WI/RmsGNp4
/jIvKg/gzzzF7fJVTfLVrOaHQfpmIZudjKabBTRnJiHPdeRPGlLeVGCs3aqDM1iZTNREd8zCEJm2
3I+JFrgJWffvc1J/eFH+JOv+Mkk0jfr4Eqv80KHBySbOiVR1O5BsoGmGSww4EEEbYLQ2t4OsZgeu
tYHVcn1ClbfzQ9NVI03cGWYcfGigAWRXRPbHrKYPsqmLjZNrz50LyEYl5ntXZF8jOD2rmd7xl/0g
20UXa+2XITn2oniasZH7uV79qXvg5QkcpiFDUc3xeBSEiO0rxgBo/ix6R92yZwAJTK07Rn3/QKYR
GYIu/fFROT+d6EBTcIclY5uo91KA/AWgvNHESOSlXoJtyi+mKh8y0DwbYxntrfC8/SS943vRAeiD
NnSsJlvB288Qy8/II2JyNEljPxOKUd3iG0bC54BNN7ki65DODl1hZX/phbpk+vjW80+x9XtNEGFA
+sxfvFY7s/I9Ii6rN33vcOijW4Nk+so29yodD1MV7rpDN5a7jsPCIsHOn9nhtGG2l1D/j6CAnfo2
oUt1UOSp6R3BYpN3ySpYn72VMU8pd2PC1Tu64U+eE6GcoU8rp/ZV9upieuq+d3OfPIeHWkUfdsG+
EQsZ0Q1j/u7gqYdPWg0+oxlSHgTRnwvnBhMBsPElZUNrjFQ009a1dATG/V6wzzh67Jar4pbo0ZY6
INHpVXG59K9S0VRecnfawOG5y9Op2zQOREBdIDiyiuipkvlPraZ2U6h8DBqvJzES02Eb68dB9/44
FkXkHEPOLqPhbHVU2XUffvSK627pzZ0E5u10w41F9w5yShaAuJNazjS0CUGJop0CufsKgxChU0QL
zaJ32A4WB9nhMBJ5srCgG0XQm46H4d91N0M6FkHx2BUwooZM03emBbOha5M/BMCrELY9NzgqyQfv
W5/6/mIAImM3Zh/cUD1pYga76fUfQkEan7UE3Uv/0XbeLhpAinYJGcVe5gU5LYKWAUeOMD4odY2L
hyKsEanfRHQEel0v6Fhnh2IZ3CMhk69OAryHO3g/1N+GojaeRy7PCr5OmlyEVpEwN8JQTDldmuSP
wfIT4E5C1UR+z5I0lyipfgkZjTfC6BkrWc9h5xJUUv41INe5S4tLwiARLExc8jnLmz5qzpJiMVLl
7eAxNCRfBNTVDQaiF2rtF5ehhW9Ha1aEOX3NNjuAzB2mW9fjViPnIHP7NWGQu7kkQCrt4Kg2r5nZ
cHWMvmwX/c4eioliPM82wqUGkzm6jSj5Hehnq7NdrYQse4L3No3PdjVuDdOeKKwIzUgc2A6yv9fG
qT4mWnZvRRTkZNKWpl3uLTpTTbOMFLTxsMekbXWyCGgIPcs4+gvfCnZqhmYvNhquAE4a7Zem32dS
ZcdQWhPJwIpp5W1RgzEDcS82OWrbw2JHbdBBxPTG1E8X+6btPbSp/Y+tnYhaviQEs5Y0oQE+or3L
6i1Wxvt0EGKnl807kIVTXy4Qn6sV0fzRCIKrJ8/ArF/Fz7VwqITQQLk0CTaNHlF3VgmYSSTopbtH
tGQTDemMfiox98gZV4j9mfYgIIdxJrNdmjthzU+mLi9NyhUYc4QzQagEU8kf2wmHIFcQh4ttbMh9
IqePZTqhnHnOUaRuyAVptoXBcSJK/BYnBrKRhf26xKuk5rUFb79qkPlWbZsPPeTN7M6asZMEHm08
W3sUldgNAG7XRarawEHFCjUjoN6vdDnSPzIWNs06gw58H2Lrrym1eReaA7BkLKQQDdme5jl4OypC
2+PsrzS8AxQmxCbG+Feo8VUSw0jKrF9LqnIjJ9r9NtQk1k1aiDZ4QVN/SFzdhCrnBBkppxvN4yxx
bPOThssPGcr1eciYWpsM7meiijLT+AOwrwiQymCgtIxAzyp7/YFtQo84ME0G+262FzZcWmOaDo4x
uNQBae2Dmuugp6i31GjAUauzlnC2Va3YdHn9nOYldiR5AowZLBX186g8Un1pUmxkHu9HEsehdi63
Egl7Lb5nw/uqiyUNELLVnKb9g1OO7043fkESPSzz7EvT+KimxIaWPILoxXwRTq0Nn2QsfeYgei0e
h8x56DsXW0Za3AxuzwCl0Rlke++prUi0L6ynUP3phQ6qG4YoCWIk7uhOGExxeZPb4iIMyaUbKfKc
mGO0unNXs+sYqnIM4kS/J3Dk2RxIxfT6chfF8584tAe0gM4DAxUCXNIQZvPy5np/XKkhEjFXFl+h
Jl+plAKbAhN8XRSkZhXMUGyJOd8Mbc+8Id5rdXlT5s9g8zyGneGBc9Jv69jaTqnBTmww+FYzKbea
KS3fPXURwE6afmgXyAb3ejQnpbMdG/1Ny3NGLb25DyeYe1NIGF4OBq1xej8a1FfcIL23rSP1RVfm
FBijs7GpKtl9jXd6dqSStqEO56RUJZ5vVIPkz5CHkHuaH6LNLRvL8F03/Z6d+C1mTjnPfeFrA2zA
1DPnozO/ViLJt6G5zwUD6RIfKh7UaCvJgalE/5aV0dqhZucfprxrnmx9bgjMSlqDTit5ddo+xUQ6
y+x5mrh726R67+qRkmOQijFhx3g4JiTaczwYyt91SEZGFte3Kop3FkEiO2+eznVm/s01DLtxCvl9
5Q016gtF0jMD8WqnoVHZNFzxW09z2Bt6XErj2N2W886DAjzPtNvRczVBmEXQ2SpsgQ1OhJypVtrh
/ctDeiFJ8l2F+UV3NKDmaU2yUGgzekq6QwxgY4Noydm0lfk9WmCn8mdDOuU+qowPx9AOzjLRP/FQ
81j1d1WBOoXX/Q1v5pOKetw1Zny7gByG7JtlPmmwUAiWuzYmwvV+4m7KpYjhsPxEEoP0e/gl3/I2
9IhYTlijDILOi8F58YzpPLfASODMkSVvtXdDKz5L3iyQKA9J5pl7bY1cjuv5kts61Pek7HdJwj5N
p/av6/GFaxQZCKL6dTmU2zaa9/wcU/A+AnwbH4kVes4MUwtIwNq/YCQNN2MToh769qbXxrVe6W0/
OUVPtYkw1V5QnBFdjXXinGce21SWqNCi4OXaRGRLr7dpkde869L8aAy0VAWaCRq2fyoO3qYcrQct
z2gZCuttYG5pROMQkP6z8lS86BLb4ila5MHIKdBFRCgfqxMVAKQ99rCuCbu16S2ExpCEaVjde3H0
UP+w8IZMfkaclVM8POSCnZps8dOkI7EoQn+LW4IaZrMiD2p8AkCa79Bw3afOcGGsgNFPy29FHqmA
TeBlXMmts/VofEal++n03Uunc2Jm9gvZF4+mLAMRkVNIBDAUcIJk51PXcrVg60Ihfugs/a1X9l/N
Gegro3TrLLLrUp1mTMr931kSC8fEcGz626yBA84CgAxuhTcb7+G6eXW16LJAKgSpfclMudC4677q
Zto1jvaSE0m8cWJr9MeKwlu3UTOEnC1UMX1ZeVjFhb6xRX6qQvW3FFgo4n4BSon8qe0fnVycrUJ2
vqn11FQl8nsdQPWUalog1nze3jO2WMGJok+rr7iID4ArTm0S7/TM/o7dlj5VyxSQJFWiFJO9Ode3
mSRQtG3yYz0Qmdrr9RZV+GdmdMhFTRK67WSbZgyeU4X+LSwBB9tb/oVzH985SYlIeLyUmgHfSRrx
BtNjOFp/QoWFIgx/l1J7MokSmmQVP2nZB8zE0l5MX4t01FijeTvDHgssZXw5vTqaXvJYjUzWcQB+
q3A92HH+MRvDa1biqyZtAfpVxWtOxts5G2+qFHleGH1SQnwSrBpvnGrY2fX80derL0/nRq4VHorA
pYI9bqK2ozZfO5XTnileHFgzrVk9MQmAN+kmxB+eTSJF1pWXIidOqbL/FO4omKBr70s0XvQGhLRX
3pgs4cJx96qqXL8YgdyVapuMyVuSt8L/bez6y7byv2Fdo7U0q4cCWqNyChYX2ZK2ZCvweOelHLch
+fGonPBqG/UZn9GjqQ2I03H+4rI4zCNYwphs0DTVaer15cDZiOZ8EVagM1OFwRXhBSlHX/fVMqUk
JSbZbomcMw7KTymaj3xZ7gY4X4zV5A1XyKvMoLVpfeCVFRpMN9qbbeo7Y4/gWCMtKl1uMS+doNYu
+8a2tjZ4A+4/BnmUue+aXF3Dog8HMh2g6CMDn9weyDovqra8P5ND88ahn7KxqOg4i8sbK3/pRRYQ
oHrfxuotHhiBr6fgMhMxhbBE30WSEwX/xO2Sh3s64m+ho27p3N6FgPLZJeBDyxtjSwrRORfFo4rN
92KSgo1eTFmLn8r1oDwJxY2xTB6vUoFIpylD87g+sBt7JFT7rVbpF7vfJ1yg6gg2n0zlJQzwvbzZ
9aWtw3fKA/QYMSVKSKP+ojHIaQ3CVvrZzrZuYR5QGdHWS2eLkqGJyIfULpVTa7fsNV+ngt7u0js7
8rLLoLLlyJ5+8nbFAopmEXl2KNubstIYEPALtm6mfbHv3cx4IUQSuodp0fBNFiArCcmKJjc6DcnI
phFyArN9za9Tm9ji2d7PXWGctJwJVoMTgUmEw0bNjXXsGcZ+nr3miD0u2bQzGUyTYRV/tLkDGu9k
3f764b/PgaFPuS67PAwcLByA+GuTe5UibNwpKrIM1vSn6c0VCTBuAiykM81+483HysGSjsnpQ9JH
NgT6U8fqtQOvZ7cYFKq9COn0AbFna/Oy5G23H6jQ25F72NDSgEzUI/nCn73KV2cXd59FG4/CGLy9
E/46ZHb6c258oiPjXtMhd0t1EZFznL9rPUDVyqK0l6PxE5YuFw0VdhGGf61U9D4tIjcAGyA8C4iz
XvKaJMuS25yScS3ZYu0cO2j4Qucr9syvoUO+PbMIh314hMQMIJ2OlfLMVy8D+m3v6lm7adY/l6wT
GEsinxoh33vuC/w8sIclyRJL6Q9zell0+aeo7+pUDJs0Hx/LiOlz7rrHtha0NJ27zMRN7rjf7WQD
8Y+a+9nOH9J1dOBpBW3DqT0LPRr9rrW4IjxS4HGVncjHKIMmaiZm+CqguB65rK1jOQgCdWx2bwcr
igWwCZQduoRIYDg1TNTMciA0Ru02teu7Nh3epmINWpzSYR9axe+YLN2NgrQR0d7WbXbKVuRxg50t
5gOWtfVi/S2ZnRsv+jU7i5lsSx6ay4azTtyS5TF9LMaX0EqgC7ns0eLIijZYrDeTguUwVZPveil7
Z8ceN8xU92miG6+Zx2oNO5bdLS2WqSAfykjOoqf7Igdxyx77SerFa1e4+VZrRYLQInqDMYKF3TX3
uJl0H6EHy+AqOnSIHaJzSJOq99e253YwMaubvMfmOm1dNIIh7SzbE2TKT5lni1nYTnfl54KTvxhp
VYYDwxUQKljcmbiPamIPp5G75Ja562dSGjiahicjBwioWyBfhqpGVkXDyq6/s7SB/VKOh3ymz2zk
tnc0xVEVqt/MEYOpbqH55DjZZ0+Tj7tNpW1KRA9dXsXHKB3WAtp8t7G4bOhWRuBOpvZeLwoGK6b9
t1pHT+FHQ4fFNzKN2lVdOnqWyGTbU4Q1sKcYeQglZ2VZ0ezsdXwnw+2Av85Ho1JvvdKGkj4z9pBr
Yk3f0PFLln5kXsYJAxkh27cxlArKu83UZv1DQ2Z60BFvtAL5z/TlbyK78fOevs0EUcMYaWtSS9XH
dGggfnBHiBsR+k2f6Ddq1HcFNeVmdnBOJwuJ5UK/82ph7YXeNzsIkcelSZ2NzMptbBLYskTcHKJI
dOeRfnvmInBPs+lFlohMdfXM1Iz3v1yQ/tCRDZMuPeUVbXX2rXBqU0n0yrCDxQBFoimTi3KYnzYt
TfvamjRMsfAgc6/YLsriZjx2byB6tqW91p8V1rhlONoZK2meVC+lXKyDY1aomUU1n0S3zoRa5DTE
b6Dhc7KWujYnTxzvxlbEnBbaKDBgdzQCudDYZkn7pcjbwneMMvRBrpRoOXG91qlPZFsJAGq9JO/y
iT+RzVzCVt7avhBizVNoLrZIX5Xk2IaGkoc0yRAwcdlj83lpJa+4sfmT+InoxESSZY2RjHSHV9uz
ERZnxQXU53SOqgedFgpnVLkJeVe2cdaB++5atnv8baOedwSNDEydqbIcZj1b6daVn0bDQbBxJ164
IGK1F+WeYbEFI2bnDTdVTHgLXtlPXQr1pzDD7ZDOr9aI63JwhucuxOuJDKjdlwTRsESruylZ+Cbt
V5ASRFsn+ltbsg8ctz9FzFBpHHomYJRopm0u62/4zRyiOb0f9F4jfNrFATO4xG6UGBOaGj2tSYfO
JGykJ2Gz5Ey2Q3BrXEi4/usbMSuWm6k0j4BKqoWywuacE7XxPUX2p27+DtPyDXqGcAtA4XZzv3RS
h4wT0ocOP4Fv8dPClDs9x0HByBB6TYfJhL6HNg63IzNmSYpPGg/bLtbevVa4295oCVxLsuqGyZ+z
zReXdDzBTIexl68bVDrsczD3UrGyr90D9hE+TIws4LZ9TK1wPslQZ7bB1keUSHKcqJp2Gix4dMiP
Ssv1Xevew7igMNTnl2EyDkun0xWe2mc1MBGRo/LNqOz8afQMCsV84b+PbuJOveeSEZn1aw7Jvctu
n00wd8VhmJAasR3oJwbQsadRsx9afON3EXkkWkWYNeFOwdhp3201vFsRuV55eJP1aCtF/z26NPTr
lBY86sonRVOAvDcP7m8paX5Yz0PI9jCF3rDFoPOpre612JnPk0N0QZGmD5qooefbM6fcUlebCilK
YAzs+ZyVid/V5Y9ujX/VoFOxyPFgsPbsV+j2WOV/0W6QXgn9lHkvO2PTaf/wilLOqjil/WLn+xgE
LmLDINPSQ6ET6NyG1n3Teemp6ji3rSaIOMibufaQBzIENxrP3sZqHG9rd2uhng3cSZC20X/Oc3XH
HTalCrY2osY+11YlOpB6N6erYVex7yC0DYH8Un+nmKzYKqSPpu6FftzQeo0rO+EZjZM8qvq7UuLM
1b7otY8fWnRg+qqDdhK3Q8eYbZnKL8dZ2SyCrVHbIawbeFcMfdlH3tLdJeuDTfetQEl7un5K5g1R
RnQe6kzyars1giacDgXyRzS5Jmspwequ5kHxb4c5qBvW4bA2ntI+STkP9NcOvERgmKbjR9bBldIO
xOK9RkkscLnR0666Yty2IRuZYsQHkW7aqWqOzdQ9DU697M3USrZDm99OSMaYHTOds9q82XPxEGzs
9hkc4YlZLZM4SjjWWFz6YCroDm+ttutvh9r9k5cc0HLJN0VttLfKUzUZ3juXm75bw2RRjDegjt21
4UyTnzajiqe/Y29AEXcYy6e98WJJlIV191E3kFxwdFEKFVuvde4KJmJBvYjOp2jdhlgHB0asMHPW
oI3xJ23nIJSDIr7wlLX9tAP8jXIxvPWW6CaS7FXYlu0ys479UcvoxxjjySB/gCJn+mHJBR7luPeG
1T40fUYbRkYv+cz8U3BfiiBIt9r8O5EfnIaWcZvY1hCosoh2Wk4yQmO4v46NRrNQL5Mawo0Ag+w7
s+473cz6bC3fYnIPrUVMdvrrSE7Qpci/mglvre4oaj+NEKNyjs6jVT+3GWIKxclldk/4OM5ei8In
CuNtmLRQPHpz43jia3WcUIhDJ+k80/JD07mYKK9z5i/bIZJHD8nPCaPis7HGjEe1xrS94gA44rvL
MVviI6povu6m0AVqk+ZPnmRObTpkFMECOclqvhsspge2CN/jexQorCp+OC7b3kS6P7Q3c5/le2QZ
x3kI74gLwfpCLyIzJqQ6Dr8zmufXorR/2mW6EaK/o0oFWxyfs5Dv4OzUEAR1u0z0nN1rdcYc5U6m
saCc7Qo6J9ahsdXRmMhBL6ZHbV6Mmx4tkIkOeFclh6KlxFWe9WNmVr8pZfeqVWqhz5VxM+C4mTgz
G0RPrRufFbM0em6fplDqYhAWm8buvNOU8oJuqXxPxJwtyUMOmcGPWOurdg9W6Yhmklt5ppv4++uP
XBInFk4WidPaT2T3n5nI/qo2Xjj7zf3Y8L6IhPBC8tZ3cuk+IosmZJqudvqUCZpFxpNZuZEvQJTR
YWBia3OYh3bYIXxihT2lKn3m/f/j/G3r1gsi+gW0aWn6d56+0Ua2VXb0M3XTn850fupcvbpz98gU
IvTNVIOT7xCc5UGUakK2A8JY1TvMUTVSg6VAkk3kgbvpi6Vhy68zdXZC6wwo7a8Rjq7flOjE1mlW
qbDns1PLA2J3jsMkgT+cZmveO1xBZVTtCxbuUGpvVp/8Ajcr6Tw3077SkbVhf4/bn9LpXsmZohtd
VneN2Bkhd07WdOjK3qEQA/Tj8q+ZuWjTp23vJkjqdFGTy4DvtF7jZ7QZgV1ofDvmDwNNdxsv3s2E
JC0oDdAISK+TRkfT68WnyV6MTZrEN3WlkVppFReJWy0rm2KvZlvfIpuzqS5Gvy/l3hinCNpY3RDB
0vwx+cUQ1rj8M3Fq2ZRGODpJd4wxXnuNYoXfz3X6E1fNCp1SR6vUeN2kcgpJF4fylk3YmoE2jy/G
EntnOhv+1JE97tqJsZ2c8imu23urJwgCTDX/RhKMBVpXl245fm/7RmZshRrG5X4y6wRXWdkFpt4D
8m+gf1PNxGpiiDER7oRyat8ord6O9Z1adONcFsNuLLUoaDKKsro7VKVB3UpPOCkT3r2p3LrxcpMU
LEBh3JRbvVanyCW4PdKJXUBxZHhat/VyDbvy8JZP7bYdOkoAFd1rBkX/WFbfEQO9JiWM0ou0JNBm
81Oq5k7o6lB4+bxV/4+x81iSG8nS9auUcT3ogXKIselehJaZkZrJDSxJJqG1xtPfD54sJsnqWz0b
GFzAIwIR4XA/5xca692kiS3iQQZkoQRFFq+/NL7xuTCPvsGsiU+gTTrsmwvGITcFNPfOfcUj5YXg
l1k6j2RQtgM2cHBajgab0sBnGTH4+jWEleugV6/DvgXtoe0LP0k3GuEBK7Uug+7OUB6Wo0WJkeII
1rWo9Kd6CO9BWLIcRYdKNB1Ejcy6yibjzjOiW5M5ZePY7Taupq1baAePJzlk0WWbkyDDmnIdRUQj
ceyMwmqhl4OxAkZJyfFZ7BTgYuqUqDlc7jAPtmOnbeymYVVCsNHFs2BRKMnJHKqvXtR9jWtyFdG0
0MrbpGxb/jRQ/rz8ox5YX8NBvLZdjl6/vjLUpNgifk++bERYoWTXbgWfCcmSsC+yiuCZcm3k030g
7MfIHnaqbuzLgKWq0ugn5Hege5hgdFoeiKJ22sXpm2Yq61IteGAgDdG55kaUPGHV/nOVIRsYfzYN
Ex+2eE9Q98ayicQlTf40ee6qGidzGzTag4sPa1m6z0E7I+LD4KT0ACkA2uECkQ4nkeJ7musEuFPn
QUXFrfXyawSPOpBX3V3ZEYtpfMiwuW2dIY5haOcVtylEhoU7jaesdVfhJHBRogsZk5OBTgppVmcj
nOrWEOlLVeNVpqg2WvsA0tTu3jUJLxsutALh3PWNxoJNrJhyyUCjkQAM13yIMeiEboK8mDCql0xt
Vwoo1RLX0CHUry3NxjMU3cCImHtbeLv5kUde4GnKYrEwgwxuOlQfrxQ3pVFfiWpwluQa2XZjWrdQ
SuOStFa9zsD09A7Ix6E56i3ZYJ90SqV8QckBq0diq4u+QkESXKpu89X25MuTRGNfau8JwTM3hlrB
c23atlr7mKqEwFBFmhnpWwVid+1aLEpYKPawVeY0IHpSIbITqj8SHGD169WfSkfbtJV5am0bPZQC
Z8iYORtBCzsnoNk2574wm7OWh+2ZAMREWq9XdsBH+kWtFMM+rc3iNjKV+JZt9XwuK/Ia/iM6RTw2
LQ8tSC/wtWUl1Hr7vZmOytCtsTUsr2UVcADyEMJ8fh8k6v2IedwZ1mKqi1viMOUtcLG7QkW8Q1YZ
2Ltela66e+sw90owMN3wboPV+0AE0mHp97qyl/0AWw83Q4l9/TyqPMAt2QUQKklb885kXW3VzRKE
nUDG5c+6JHSWGqI+17IH2l0jaJeIgLaI+2tz6L4f2NvdOGbWH36rN1kbIKXTk9D6s79WWqhYmCfy
pPrVe3WCtdqVD8JIDirrk3zEeioQF/Yim0IvvUuEp+d96QGcyou+Ocii5ebx7AE3rcMhau/dyk+O
ekksMfP7lidH49zggbBMoN80y8wezr3K5CsvHSu3XvqA9fayGCVutIXYYK7eBva9/oRXIUGz+WWr
BNW5WHvrKl/KcYsnsi7mWb5SH2LZOHmOT0CC7n1bpju208pSFkOYp+fe1R/SUuF9qOq1UWr1nRxH
40pCGVV5kgOJDFBfmbneRrY2kViOYHph1ST5jTyIpKw2ccVfC6msIFi2Vo7WRZ/WS9kMojm/4QXD
XYUHM7P43CcNpwDUFUmt93HiehzYD2RbghT6pmmM8JoQe7DJ+yG5kIKfkQNFcYNEnb3K/bC7jZHU
XNWoKtyNVWktPdg396y9qqXfW8ljQ/SN/53on4IJPTs7EfbHbBDZIlHa/JNZFa+YykKXrLInp4vS
L0ORQRuMjK/ZBJA9cfJvzcCKIiWnQoYjX3ZqwcQxqRdvYEWzqE5Eq4DkpqjQmFYE/ABrYpY7Hb2n
fBuQC3klEXE0mqn8mlT2jQ3C/3PYR89OFlQvKnsCVm+1+6yTu13EUTJuwsLHGsXVyhvM5NHVTGym
oNlwWdb5cQGlclJY/HRleSMbNF+zmSS8Yi2LsqEKCQ5FfqKw3GGot36FP6wtIGYrWWzmAXJbd9bd
4KCo9+M18HrOgU+TRxN9mQfLqbLVjWJoqBDPfeT4LjnB7VCK7u2tyoas9tptVpPTkl3k+IOigvPv
AvL9eQmeDUb6bupi7CJJgV7jFpTu2lJEWIIWwZm/mbJulCG6Q8QgXFaaaD6liXKli6L3yRHfTI4X
fCtT8QLA233qLd3BArmBNtvbCVEVtzwqWW4cbb13NmxeO/7/qU5e3Og+9l73UeRIuQRiDXuAL2iK
p5vMLqznwdLzpe/3062rhfnGtVLkdtK6O4Dud7a4NnvX2JrWK6OM1UcQhRGCScGlVOPbbNL1K6NI
EVowrJ7UBLnANg7KK344JIr8PL6K2TptDbQWznFsJtu2RCUlyUhwpXE/nmNhNFsjA1WQmST/W1NL
z1o76luUbfyz5urWlj+KfYpjiAA5Ey7/skMG6GRbQO3fGSIKbliNsKTTbOuLnxzQlbC+NuzDF3Xj
j7eyaygmhajMn12Hrv6tqwHN+VbF43vbNYLZt43vQE9FJ7zPtr2Htilqy4QzZB0Bz21XFn2w7rEL
XRWVStbP629SvcZZOfKmtR5O/Y08YC9rLw3kJDayqM39tA4mrm8UYlswtWHcHRHLRtXH3+thObxd
F0QElR3dqw4kwb9OuPkhVEWkH6z/pSlcZG/gKbEbdHY5LipgLHvIwPASbgxUhVeAdoa1rOtzx7th
dQ9GH8VNckL0k3V2b6z6EXkmWeoDL71ComwnS3Ig+GnuLsI9DzgzY8iDMIWHcTP/ofc68JwVqVxL
37c/+pH/WOlI213LqsJ1MiTdql1eYaE+JEmzUvUedAUBlGajRCbfHXaQwRo2InxMZYqJZen1tc1j
ASDAXElsMl6+leuyQoCPOO5bT1lEOJ9Q03x4H0I25MJvri1S6mhOO8jA9PW15o3qTgbuMyXhTfDD
/P9U+sJSd4pGiF9eKDvKg2yAh0o6eL54mgrg47Fr7f15A1oGlXHVEf+59tMSWAuqgZ+IGtYkeUR+
0QuEKsQEHydvSTgadvaa6bl7E/oQb9ySeLqsT233DrkP9c6dl7tlCS1GCVr6Z/kxL1CFEiNu096Y
lWtZ3wbsiPq2eCKLYyNONGCvGpG6TAWWs1rQK8fa5te0kKfNiHNpNnRImQvlKKuqKKZVlt9OZe17
e+dCXEtS5dtv9bL4W53QHW2flvG6d4ih4ns1HgN9/H5Q1fombPmskwlePA1s8VGLIB+oRVx8Imn3
VZiF9aLY2WOjac3etAxz62hRsHZTA9UPNOAfzVwjfQbDI9Md5lNfQ5epSsInHC8xNWbCBJWhrGtj
PDqobHljZKxAhTP/ZcPVWJbp61gg6tnW+kdf1CoI0txhx94rh/5pp2sdsqIqqfuF2hv+zkszttYN
1C5HT18KV3vGn1y5RTA7P2Y6MoOhPQFIGNpNmRbJU6eSRBuVRNsoULg+Wd6SAdJ1+9RVfnHQyirZ
qBDE9nnrp4/OOO4JRmYvWm/ksJ4875gGXXTrmf43+XKT7vANlkN+bedpd+X5ZBmG+YL5fYCgJKcV
gQ3MLN/cIif5OUKS9CwPRja059JsgdcKB4kDhV16CUDybOihOSxkH7ic8ykwbThw5vF78ccQsnta
FE9pmuS796ETA1iwqXTNui2hBgzDtEe3xb2SpSyGgGZ3yN7LYlSBYgGeuu+d+somIdjsayIgoMPU
cJmXSvU0duRVo8wsn+2JvHU4JPVLnqRPwDz6L1g0n1vWo691Z0HJynwc7PNpkTvQBBYKG/k5HO36
8FvSAYSM45sz3T6FJ97AU57F5XK7RGFO14pFiLX0VhbfG+JESfFBBmfZEe6+Dh+VDhtxA0Hqk2MF
pbupCyC+/WDV+8BoD7IkD7KLmPvJYjmzi8zeJ17W2DfhoCr7zIHXlcJSZ5feIaKgQ75ahXOz7FMp
nrpMEmKilRD04bH6hS29cni7RNeSZaX74vqtM9/TlYazhKiEfQNhiEF+vMbb9b2XVvyyeI0aSMFx
KJp+s2zAYd/6cZrdevOWI1QrsDo/6py6bVYxITCgO0jCwVzRL5XqOKdSj6oTXJYn9sTiXoVWhd6Y
dSlqG0nZCDy5zQ/xJBsFqvYrcCDFTi3ACTadUWwzG7xr0hj+Q+jl9rroEEfQowEeFfROzHM6qG5D
at1PCSgbN/eV1w35Ne8161iSGlUj7lPGWgOQjU+DMIJVESUQiEAK3BHNXA+MdTGEIe6myiNwauvs
MCHZsTdH1N0wm2ghW22DTOfY2N6J9DwCo2GYXBW1VV3ZINZIoVfh59JOD1UWicfKKGw4FT5yIFMa
PhUKAYS5g/3rleRSa4LqTvAZvMjblRYz1rIYa/1CbomIu10m930CQwkBz/Am8jx0o7QmJ0WS2Nt+
tPRjxDMCOEzaktGO8hPzW7MdU9W+Mrk/azuOjZs8wf4uVBX7fpgli9DjXZSl6Wzr1pvGRTp7MLT2
qJ1JdSYELlHdmqsyEPznYj689WsqM8fbQvl+hWxpxhGH5N70sCCE3E6Oew0isb21jDa4Kyw0K0KE
3tayKA90MG2rvWVlP7OAEB567yDr6KCZhAOJgPR7z21NnGk7/2hlSXXugz5dx2nSPOph9EV+1Zrx
LRR98DXit0owfcToYr7GQaroaM7XJDYxhSoy68fJmNMHvfdqZm/XZG6iLXQn/X5NaYFLiZPsCKXK
PWrN6B5JeZLf6nUSEmWU+ZuYZ0OFGzZNmWz6/ZRFsLFS2nCTDGXaYlJgwuPDVXdR8+lRecZHffQR
YVgI1eGYzRXvhyYJMQAG9Xo/QaRdtwOO63U4GKc80+N1KCLlCZL8dc+v8KsIu4tZ98YTvIWMtHj9
l65e2l7LpasZDJfCDb93/W1Uc1LxWM/LmDDii15lxoPqVcW93/1UCLsXrbP0txbN/anl92sKt+i3
deUBQpnKDmfxWh14xsL4JyGqmmt5GmsIAoTzoXAjFCadaxXdrmMVz/s1eZqhQavgqfprrSyjDF8d
JoOQtTsqh0z4Rygj5jYhVXwgK68cZD3Ed4KnslJLBwdd5Lk3ST83W8heraW1Yic71LJWnspD6Qhy
ZXYbLQqUM773ly2j5n9q3So4jszzF5+/xi4ZCMxpaZldvEzLLvKMVehjQzL18F4/eL62cwwS9/LS
X/uCNv3et0G7d4HGQYvssOOf5UEg9MnvKDXXdpmiXdK0cL/l6XufeiTd8Xsf2WypArGWDmOZEJih
f68g/n7MskYlPj2f6gqIL3kmD7XPswt4UrB4r+t0ZyzP7+XYmuJNlKJjJi+G4ohS02/jEK4kSVPX
FtOVQ47spzFYONnLbBxU8DUFXC3k+jo3vCBkkF18NcguZTLacMQ9Y+WOevpzw67pEPB7ry0Mw16R
aTVW8kJ5QFo5u9S7au4pK+oefJjFkmMLTyPFaeZpIt14xgyhXMgiVKZ8WxsoLcmibkIZVeBqnmQx
tMIVD0j9vnB1/RKn5r2s7kO0WxsTD7lozManWiPVyxbC3stWRajXOGlONxhlm3d1Nr0N7SZme+yj
tkBPiYvIeIxrdIXYj85vS0tQE8yFYlz1+Co96R7OJH99t+b8blmGBRsyScPT+7uVQ8a827RGoLmE
pb+VSugpj4tNk/vgomex9Dd19FlP/b1Y1gFMNBcIjWyVDdOQMLPLcqJmz4mWZDtZGtPyyFQJxSfR
1m7EWhdaYBhe0HYbVjXx7PVQ2yNQpiBdeggVXOUshbBO8gTphwr5LNn77ULbCMBOl87s6xFehFKH
F/BmPluL/ibG/+KEgPyxVQbnSdV5+dEdYB257qXs4od6rs5ceDZVTDq9aWPnaWiMaEkgPjzJ1saK
8MQY40dfAz3dmFjsDL3iPFWQxjZZFQ0beZWu94Qj2yi6cpXEfZyik3xJR+nUE0qvZADnl/KiiERu
lSlbWRzj8XnCdxYNq7q4r31vLV/SbciNaRPO122X6I8mrLE4dM5NYpDxUFXIxRhZnXHKts99Kci9
RJrlgQs178YxMZEb+tE8KGAY3i+ZpmlkEkViX/BoNQSsk6C784O2u8NoidBhAjjU8ykieYOBTD++
vPfQWu+hj4zkLPvjelJvjQ6ipSxW84BzFnceS17TV6lYoinibl1DbJt2rK6HDL49CwCg9pXCv1VF
JLM1LP9rcNMGXf4VD6cUnKA/ew2YsG2nxoHo30cPwqo/u4aSfY09HfiLVX40dFGuG5QJT0QjrXMx
aSUeSK79KVLKlexaOuT59F51bqcEb7hRDXmSiKq/nQq3W8jXsyApJp1VvngFUEWlHFiMKbE41pAq
13loOU8AB86yaxPpz52jwkHULY03RURHfobc68ulzT7qz88Qs4d6+wx5yppKfoYK1tBDmJWfge92
G6+MzU2ixtMOcEC60hH2eJDFroqzlR6o+oPZ1N9bJ9c3fiqqsV7uSBqlG9jO5EkMJXpU8UlfqaNa
XQGG7/elFtc7ZJPREVXCZGWjm/dxHLsnINDmN6c+1okyvTYl0wQi5BGEcq6eXK+6qoln5i2CC72R
vfRpGWzRy0qRv0v64kRkDsuo+ey3YovIMzbDZrNkH0DvsuxH2BHYQHtNal0lmrH2BiU8kTZylglx
17WsLx0dLBBE5+xkiHydNz2WEX7LFYYbYvziDs7bAP3esE1ctbTZXs+21ZNpggWdS2Xkg+LJq/Gt
sasCbV1VHYoEc4PsIlvdTs+PJBBQ0Y9IUKEEtkkqX5xN4ptnaz7IYpD01nHCXFKWZL3soaXkj0j6
2ChTZxHU9/naPsfjKBDpJsD1ZikF2GG6PhQI/d+FPoDJWgNnIYXQ7al+sFwnviOdHrzVF4m9bDW9
/oTaBmzz7itq4zzDgL/c+IXp7Xykg7ZOkGR3cU+So1HU7qvRq0sEoNsXFdWmFTKO2hXSqTigtUm4
GUqlfqxU7cGv4h5JHYyyxsx9EhEeKpFmx6e2KHs8QIwR1f7Rv7DHgIyd+TfQyvuToTfWjZgPpg5u
UeQ3YxRas6JYewaCeYT/B9ayMuNqr08sK977t3UdbtSGLZusk5d1ASj8MWzTrSzKBjWsXpGtF4f3
bjZIKrvO02vIm9ZNUnr1tdMpy/cOKMuwNIvGL+/D1IZdbpsJUp+8SDa0bTis4iTwoFwwkKzTmmzA
7DpM97LY5Z61ycICNISKN47riyeHLd2xdwEByGI9jsEapRp1J4t2nD80pLsukKm8Oxjqm7ppxVMx
+hDY3FttiMwzqQsk+H31GzAsdRtVBVsaWScPYZjVJzhX0Jbpq065sfGmqtg3XfYMFhjquevpK011
ott+zMTF1D+3xBYgzmBXsUfGDMrr3JhXeXyrmqG6UskOrWXdW4NXPBujrh1lCSlFcXGzz7K7rAmF
pu5ZtP48TpTkKqiIRllXdtdBJG3qZx8O1dsYbC6Aa5fTM+QXZ1m5ZKYjUv/aPAGF6L3evZc8760k
56oBlYv3tu6X0o/r5CT3o6e8jpxTf6f35KrnCfBHz7fXm9tmwZ1/c507+KAf/X7v92N8htkYn0Xs
3bbp2O2QY4nP7/Xy7K2uHEiY9SAb6P5enVXM9AtZrqfuS+IDzMef4eylIj/LM3moyxFNFT1pMRD7
s8HT1HD4qWza4S5X/fQQ9fhQvg3zPkJXK+Nai2btvnl8eZBjsSjoFh/++O9//e+X4X/81/ySJ6Of
Z3/AVrzk6GnV//xgaR/+KN6q91//+cEG3eharunohqpCIhWaRfuXl9sw8+mt/VemNoEXDYX7RY10
YX0avAG+wrz16lZV2agPAlz3wwgBjXO5WSMu5g7XuhXDFAd68ezNS+ZgXkan84Iamtm9S+jvEMu1
dqZ3HQ8Y4LWyizw4aeksswq8b7lQwt5loYJJQLLxo9i8qiZhvB3SSbsymVoP5Ia516glmVeg8out
ovnt4r2fbCDnhoFmHiKZXIQERUW2KzOnP4ssHc7yzPhxNvdAOSVjGQfuNGBrcvZ0bd+EbX5ThEBp
PXP8qeRm6l4E7rj5+zsv3N/vvG0almU6rjAcWzcc59c7H4oRHJ8f2l8rbFzPlp7mV32rJle4W8zn
sLdr8htzTbkWI85kwDYGpEPmw/fqqHKRDSxr76yQ3FylpioQvBnqGze0KyQUqBs8SwAnVbsAVt+f
5aKtvpRJ1eI+EzyWwPWvQ7Lhj6r+mMRN+2BAmrqNwXLLWqdtorPmQTGUxUQjqTIYCuL58zUC7sHa
T+oK8n4rHsFaJMvJzpKjbM3y+Kfxh+Kn8RVD3fdtBdHS03A99bwGsY66OxN9/vsb7Rp/udGWpvI7
t01Hg/Jlmr/e6NbJHBasfvZKRKRHL4b7J++wn7rcVIGUBcQ+1PLkPX5v7nNkUessO7z1C+oWpjA6
oofAnKoTYR34sDE/uNQaW0wz58rOmfHD8tTzzPnU1r/3KoT12pWsu0q/cPdoVhnrzmmml6ZZjDXx
8AmDmI2a6u2+TU3nXnjaRban7HKImOsFTE7PuqqQN17WnTO9eHV8PxBjvmcO+G3ABPjBreoaAA2X
Q4Ju6SSGS2fbwanti7MsIRI4Xr7Xdxd8nlHg64rMW3QGyo/AXIyVZ7534dLGzN4u1RWzWk2sT3Z5
BMojQDoECftwuFW98n4cNA2Dt45YktPMn8VXPtr2emyF+qyi/r8DLGS9Fa0xvMrgsN4ZDiZBYS5S
DFO5+t+NOl9eGWghyJ/Gf/8y/dVyOvySF2MV+kHzW/Ffu/Xt+n/nK370+LX/v7av+dVL+lr/bafz
3eb+9w6/DMrLfn9bq5fm5ZfCOmvCZrxpX6vx9rVuk+bP+Xvu+X9t/ONVjnI/Fq///PAlb8mHMhoC
LdmH703zfE/++Kc/zzz+98b5E/7zw9Xr19cqecm+/uWa15e64XHxD3DpruESwwEh5bgqo/Wvc4vx
D8PShVBVXdU1mzlNfPgjQ/Us+OcHYfxDzC1caApbNTT9wx81BJ25Sf2HLQwXvy6U1xwDsY4Pf372
78+ut2/r3z/LhP3rH50HmGlaju06uqXO//R5xv3pWaaxiYPfUbno3RjDRlPZSMO9v1XaGHdON8EE
oXV32WgSG4iJ3Ft51KxzC/RKrwKF8dNXoKhgCLraOdUO4K0yLI2lhQoGLA936yczgAVBCeTWFMC4
FX4KdXedkHDXoq7a91XpgkhuxAqmz0Ur9b2mgRfoWtJsAXjBVnTOBh/iBb60yhbl5VdrDj+Yqjac
fZCZpBrKZeyF4yFiKXaqjNKFQ6Ae4d7mW9sP49WEoNm9JaBIW261iERiH4ZoAJEWCv6MPsLlhQp2
XbhoJ03d+qdfwr9ZKWj/5u4KviPh2uj0GLqu/np3VXN0SsOpnAUp90uSQjvOcsEeIS819LaWg4kE
VFiy0Z4Ne0hifNRFi0pg3XgLNcmrXR0ZLy7+lTCGHglEDf/h/Vn8wn5eyczfvnDQbLGE0A1dVX+b
5kezzMEWjM6iZzNTVgGIMf/aq8gLYitxaHxQi44bKjv0yUwMEciyxHFhbifLv2ud4uQ6Pb6kfucd
7AhhPPFRCXGhMn39BM56ACyinmK3/IjoBe4bbOL3fdi626KIP1lF3a292LqWvwCeh6epnLJN2wzd
FvrEs4oq1WAXyPQ1JUqv7cX3w41fJNNu6INpo9jlCH5b2zVGTNg+1bsrSB7sdwEQ+52V3AkrgNWE
LlIhxuZmIn5Oqjn8xvNFucoJUsBcNs4e1mfXaa/iWAUWGlnDnebpkLsnmy/MjqeN6BvvIH8gGfpQ
y7//cdj8h3+/+ZYLTAP+KABV/M5//XFkpEM7G/WsRRjhGCy8uyJ2kr3la5d8TGflbfhIRm25O7g1
G9sLlI1fjvdpZD8CKYUBWaTFuo7SFPWSKNwKMFNLwuj23oiyJ9eeLAzQQm2DZFiQT8NVD5fVWhiO
D+3Qto21UUNqrZQZIR13a1XRjJU1NV99Gxm9vJ20Ze70qLeFoc3aJN7CFVzKlagqnL0VjtXeDbOc
cB08as9rASm17OLHJK/RMk0hjPUt3LuqzM+Vr5dbt2pfgyGMzjni8+d48p/Z+1uk8JovvpvV28KD
zJLNB8sny2uWKDkgB95ztWYht44NdqvDWq8ReUDiTlsnif0QWJO7s1wApZ5IUOzSfHgFGTnmv/+i
+EL+8k1ZjuVq0FccnVlc/Lbg7w2zS9jzGkg1BD3qPCb0lxxz8ia6tIFRsdk0Lmg2PSGueaWOMzK3
n5Dhi5yzo7s8ydMAIGpd1RsVl5SN2XxGkXlbzH7t3kCar9Bx+8ynyloqUQEeBkzika85mlc5yGID
ltwXzE7sGZVq3xm6tok1JE1gTygf8T4hWD0YR9cgwG8Lr0AoMsJxKXbboxcr944JLN6L64PVV8kS
U74G3aak2oVas47aaVgaIIY3g9rr6ziGk+Lk96Gq70yM3fds+uvCH48TatNZGlc7fWRmbqO1pYHw
TQF5Ian/kVhSu3Kg9aLehaSt6XxTCqBNha9pey0c5k2cFW6A8n8hhuasTLv7TAAdWr83QfZ2CDZn
Hm7cBZiqwvxiiBYLnarvUF0jTO2O/o0H2OkUqeMxhSHaJ2JYtYj1rONaVICHYG65Xautwcz1i6BH
1or0Z7NIrWTY1XXjrAoFpmyt1+66ayNYrkkzXKb4zI98ILfu7wghm7cQbW/z3PjsB8o9QvUDOg7K
k21aNmLpJFrGMU12cR0gIqWaJRF10BwdXGKE3uPnsEbJSRTWxq3NeB0rIWYaCMssQ5/XzPSqPghP
f4Y4D9kYThZIJndlKwl/XG9tiWhaybfplgqGYineLV6/HRvnFWxMt2srewu8uzzoJcw2G8TCotM+
4kWBVKlegiQNVr0hyPCLXj2PQWUfjBafQoU85tDfWbVyHRjhru2c7M5HTT7ZulnWPldhWMzMD8Dc
kYo6YHLsC1gWde4Cz0NOUG2KDA5S4y5RovCPparcQzs2tjnI0g0RXXI5YadejcxfS99jU2Ij4aCJ
cW2WaC/iahNCmkXAMQ+9r0mbnLoGUQcHT6e4MU5W05R4mMZIcLJb7Sa2qShcocq8jLo9ix79rhXw
Nmui3EvhZC/Q+S9OQpyuBq3Y4Na0DCy9PWY4aZq1fV1091o7K/oH3sfJ6r6Ynh5uGmMxZJ21xcLB
XxXdPmlYQjfoNpSAjgoDVkFLFHblYB7vuTnKJB5SjRArFgCQIa2N6r6Ap3cMv6WIFO2x6Hs0bbEx
EyfeDVnypTXdpxiBHx8ptYUwDtn4EoV2vvRc516pCRQbsAj/fhaSj4Ofog6qBg/CBvfkEJrXXNP6
bS1RWH4Iu2r0IWomOINUDkwIYzoUNikc4DK4xzfufTuhf98QMUM0o+cvYqO7h/zKvi0snqulfy49
SAOmqd4k8GuIPMILDbrT2KDYickL66PuGLdkVTWv0DfYqDvHxEC50q0xbWPthcCfoZ2NCC6K7rv6
EgySODRJJw5F6e/DKtVvbViNjZ1sclPt19PUNlAvWeWBJt65zNqLwDkNbfMKMrn9D+EB7bfwwHyL
LMMyichYtmWqch7/aTGbOR3mpDnbdi9gxnX5vo0CDCSh6gbirD+H0HkqtZE+YIGIBIbZ7QgbIIHO
33lTk+oY2s+NLl6mML/SFfjHEFGUlZ3q57//LrXfIkjyjZrEMATPcEuzfl93EQrIWWXoGFPdeMBs
10isKffaHLEH6QS3LYsAu7sBFIeshl7VE8D/T1GseXfxy/JDU1mVEstiscxkruvze/zpZqma5SO5
1GNAUuEVhQTFsfAQz8UdCFCYCK7s/AYxsocMO8zt8W31gMlgtRKFH19jrwaZGmuateUJcVR001o0
EbLhXWW2cEb4wkcrm2bR6OvM85EtTAHIkwJ0tzlg+kUxgwCy+SDP+MXXW+HFZzUVcJ/mQ4ckwwHr
GLYUHXlwtTPAIMGf6sJJOehwqEvTrq8h82M955TNekQ4bLbHtAr8grmBB1GHa8VFaUNF4nzb+7BY
y2ElZszL1BTLdlSc7X/4Wh31LzdVY7XPch+5FtV11Xnr+PNNRRvGyVDr5WZM1ue06YbFVKWbqR9A
A+TZrZEhWUdKYNkYsBjbDjqelVYrUkpPZRsN/G6RBynTs90fJhzdF0haoG40AKCCzbN1huAGc8Ud
8iePxG4g4RbBSzlkUGucew9dFC10H8wA6Wg7BeYzIKWzbOzbyXGzZTz23aLuk34tQNYj2O0oBRwe
eCDxZEKkbMUL4mQsujpEPtENRl5Ia5elzcYo7yJcR1BYNBIfuBmLZ68WRNYs95CTAVtb22jojAWC
ciurLiekO2cKbB3vwJJg/p3yXGm7CMQvGE7fukYy5dClxkeDnEehJ2tdyTfosb4UZOGPNsgGQhvo
o6IihdZl9QWgEhocMX6RSqUhSOHMRiCo2M4gkYlvYG3ZPD5yYiQsafU7Uze2oy8OiGsDCul5TDom
AuhdYXSHFJV8lK+Ojlt/q60WIFEbtrzn+gQzUixqIpYrVJJiMuI9X48QyImYyGUDLMUJQg0+olrA
FiJDvAGEsnCADunYAa34oyUrK2ZvV+U8pIxuPbn1xL4UH8sqy6DnwJNIi/Qq/3/Uncdy7Eq6nV/o
ogNImASmBZR3tLVJThDcNPDeJfBGeg69mL46fUPSDY0UoYkmHaej+5Asg8zfrPWte/KGExo7nEnt
esjeUHJ/o6n4wkSIy7KRFuLu6ahCIOBQiGtrFLhlASroJErOzrbNvRGnFQLaqnrnj8QQaAnt6n11
TGad0tYfJOVWnEXYsD0+vjBRydppuP+huBycc4GKxvc6214D4VyNnXzUHBucf2I+kjdogIBJvYMZ
a3uRdc5DciM15WOIcmunWeocm+pjsjuDu7S/cIs88TH85VbKfTjO6yW00gd2oTP6RqSvCoZAGCXp
So0NoIfQEiuPhDnSIfK/lV6Gm1rxPi5FiK+fyN3wTjC07G3ESoLqqNvD4Lx7KwtGb3N/zjU9Womi
JvZ61o9JYcBnLaLrMth72eUd7TNsabU4aKfrF5KV2j9Du/zJwtpn0UfI2OxGLw25QBWu7nVSsMLU
kQ4DtlxSPy9cWJ6wB8Dx2Yi/YP4saOyHpyLNnU3G6Mn3EC765gnbVnguGC1rpNLaP6MnI8qVxFtb
o/vR31dBSKPuzujVYhbzPlfgI2eyG4Kovtk0griPIaX0CgqZzZPJDB2EW6vh5vGso+lB+LWxQ0Ra
vOGGb4E5WfywieyjchpbFDRklLFst0KnhiYhiPHU3KfIFZeFVi4QybfZEGdeYtVdRyKKfArENsVy
O9P7xrODYDjKtyB8u8AdIffpyXSySwD0hoZhzzAeSHFocX1mwKwMpq6bYZIjDAF5nSYw3rmVvpTg
UVdlGRPHwfAk4yn0HUvcBf1Bl+IOzFItXBfYb6ai/tU1pgXesgi+in396OTgRjK73jcdqZoQJV9q
SqS8kG/kQbyoSveOnXu3tgv60kYclkZrNjbj98Byk8Mydc9xSiWc1+T1LSD/vOlvWZN/Mlgck+3y
d1xctNvUryvc+49xAb1bbYeWGAHEnVi2I0BSKneCurQqn6OYwMfus8lxQ9f02qy73gwyCE9uW2eH
eCB8vTFWemZC9plo8CyuIDADPSzpSUen1kFYGipAvEVTq6Mokj4gZrT0dWnDQ0EIQMRvdZlFh10S
mr7PwuYhFsPNxHJf6LCvSHE7D719DueIPWlt3OWrHrjogmjW0Em6gOxlAlUko4k2Bc91URsurgaP
PVhdPO+aaNLdjMqIk5tHvhs3WdGB3EX2QfXlXiE94pemYd94LpmI2ojdl08VIKnzyJGUBZ1aPi3P
PnJR8K+htgumtkSaQIcBCAbcpl20yVqPYh6aaDmMnuOrhLaq1LwuYAu4+FpL54CairbIO2JXOdvw
Q5U78Wo77xnKLeiyyLsZaLPBr7SnF7qy+cJNRcAkjhp41GIQKEsrmwkIwXZLDyfcVjQ0rHh2ntLO
+N3sTSbu+h7mibx/a6Ni+9SlCAxGVzuoDtUwGtMoVxzz9mxu2oiUJ5nQgvSuuXfvYTddBEwacVMA
aTomViv7dSa5nButyFYRoI3tdMA+FT25hjXvIGTRGeCIpqUW26UY77T0wtgOKFZWY1vt3RFvXz8c
o05/47IP7C61fM1Qzxgpn0cDOxqIFfonLdra9oDUqgX7TKoMHUHc08XXz5kYLfoG7tXUiYpd5lQ3
HZ5HWFOfG3/sBcoVVqedaMfPfjzk8cprGfyUFDxJU0HCbI2LHmXrMNWKjaBBTCbmoINWR+g+Rijc
tf6llQIP1uC8GKbOTEy47kUbNmYI4ACR8UAsFUOzqZxTH2D5u1Fw+HqTeDSV9zqtnZLLivMQeuB8
kjXPTdXm8MKihrhCsuv4rEQadFuZymNYEu3YWpiBlzE/yFi7OprsaAWWDjjzPe3T7shgxAnSC0gp
RN48ylh9Gwm/ppnCfaxGNi2lRXRhDCukixdisOuPAl6T75jdw6TlKYYw8d4ySomy/BLWFrTmmflc
Fs0AZhcjCczWBcjsNLu+iiWw1/DN+1Kj+8MBMKzscf6R7q/AU7EjJNzH90BUqZt5hDc5aiUyiFfo
Ro4iLL6wSGKtQOwRpzid56ndqrFt17lZGH7fOn9JnUh8vgBu0DuuRVijWe5S9AN0wNlnkQxfJBT0
Z9chUWVpHzynytd6g1CiLogg6mh8JSUDLuQtw4GfKhz1teb0xU6LyYlk4cl3LgGiJmZrzYl79AqS
O2qDdIwxHMj9adsrmJ6jhO46Uy7RZBu4fNv51ChrPWrjP73Y4pthenP1mxpygg2RgvmQbnCOajFi
mcY4Vkykj06qeO/UaQau2ZZ9vzPxqBJ601m8Lfr0rBjvcWUkywaUEFN5DuiyZ2TqRqSIS31ZlUzR
9btgqbCgV9jQnv0R3SxDUwRcGsq2XTPP3c4Z5xBU0nODZP/eje0XivPN4DBtdRkdEDqizkZXnFOG
AI+x2fyBFuNdoUO5AwmQS/HXiLudWLpundzjCEaDcLayehhMduEqrSuexINrTPDjnbxi3a7f4nlD
ZeoBzPS7Rkp4D7FPTp4VxMLwVqXtbO6K5kBE7BZc2VOwEkoLB3QOqgL3DrOOm8l4aCWBqq3Adfym
uCIOlrnlXCfPTy5/lor0R2fBe1e714a0edLPceKRq8UsaGHOhVDam8zlODQ8OUas4QPvEj9to4d4
mmpImDDSMKAFogFKrbnezW7jHdHs4YnjJjsq4NzL/b/p0g1PSiOJIFM59ZWqxmMH6ywotVr4uD5a
d12pgvd0Zg9jq+mJq+Sv4QDPQUbqUeTXCCZqc2aE136oSaZHIu6W/dR188FkNULxXp9S1L+bBHbt
wS4QJzdGGAhWTy+e2Wm7oWgXxsDYqLA7hE4aMYmS1jlR61pKbeva3hshJvY5azbKLrx9CpUGE+vH
KIhDcqIIv8pjJM1nA3gYA6dkk2qkBMZNhx5HZhuTcgOpjvRHrVBb0eN6Yln17mSgvi1CdpKky1Gi
WS+wsb71BR4NtqlP04n7XXRfqTAKSVKuFMzQwARN9TSUKtmAoLcfy9nz7YSKbJrCcsuygcYGDReM
SMg7xGQmvng2aLySmNmIKi9N7YKgZ0ey97AZr2MZQV8l2GewGfYl3QhhRO8BS96dhPeMkh336I+V
XlpXc86RTgXV5+ToFtG8WXr7j45w9pDo7iOO5vIBPAckm7w+/PMn2LN968vY2VuMqdjJuEFOjpox
xVfwLnKlzKQ69rO16z3m4APYf98YbtEwswmpkuM0WxtlGL+aV70CSBxXBtTxldOnEYaXLotWhcj/
FjLOTrCGcH+GFhaqGtuA0XZn7mWkD7aZBmmvnKsGA2aLV4nNTveE/U5c4EM8OdZY7ASe8d2/f6C3
qGiFWHhgJcSMoJSkxAyNt2PM1h6dUSdJ1sSx7Yp2XzntS7aMhB3AhD9GJeem5F3f/rM3mIdznef5
Ja1xKwHm20f5XG+bXDMRkVV/wpz0hVofvhI9/rTzn6abP8qwG3ZEoO6yFglBWHq4kzUO3oi7HZX/
teOLdpr1zEG45+r+/7JoZCIH1K8nzWZmjXi2e+01rx2JbiV/aVAUnktZaueC7nqFmQxggVvOlxhG
8IrOFlSLqqN75kb5FGOtDOcCroxit8nLhnSnzX/JySgPnZ0aDzrpidxHbP7rhkbRc4aHsO8YxxIB
tA1Lq70M+khOeTwTyZdy1khKrS3zSrZjpp7tujyLA0v1e8q45kX0JPkQ/GV5tNzoFjn1sXoo8F7E
NTB6tiqozDGtm6EVxjG+wzgijbCngo2ZcJ7KLH7JbAwcZcIl1drM+2cWYIO3NqeZWe+idVtOyl8d
ZkkvjCEYRK+uk6QCBT/aCW75Djw/7HbsIVl1AoIzvLQRKHSnS45aUw/HjplVVLVJYCRxsgtTqz22
EVEZZg9BqARzvG0Ky7hVId0nKRzqkKWwAbIEiprI25tnYmTOu6a7qQU3vFn8ub+IUmhoLQxiwMZW
vizjkuznWj019/1AbteJb5JwvlESajA3rzhBXj41I8OTlD5ntTDyXBVpPKy7iEMr0guofLcpluoU
kcZlzQFDUYTw91WA6PCSJdVERo1j1MEU81+XvgjU0l9S+OJ+lsSM8fu49U04UttlLulf8gEULbZV
E0UPNsdFBosREhlGspFr2TXzYrmWbu0GyeDo647cz2l44jkDBFXFJJBEIPzWGbnoFF34tJgIBtmC
HJcrujVddSAQmGgzPIdtNRFoOZZn2tk6sThWPSxFNWrLl7mLf1pH905W3kkY4C4PkAnHvy69aT/I
5ixtzUPWjVfNc+0OQwePtTfrZxxq99Q3d9j0shlAxAv66WGkzMVXtykm7U9jeek+JSsdYCYrvD4t
rqZl5Vfo9SXDqhDQumkdiorB0GiRIdBVc7chzSeGhxkNySVKl98pju9RfeS7TYAKYpBAuzEUFyNH
2mREIbp12Q++XYKiAq+jgrGw6tNkTlHAk7Ffktp8NUGYgS8nB37h51e5p7959AepbaC5GpPqyZMV
N7MpGKMJo9hosdxZ8KbxKxTR85xy+OV2tULLNH/2pUEPGPGthsV7MWNmQVkfYy5WzUA4hPuGFI5y
PCa50kDrt81T0u4ay2p3+pJu6n5Rf8A9A/2ZsGrgVyt2ZZ1nD97Y0SJBfJ+iav7oavecZLN6MXFw
Knuw1k2Tuvs6BNnTCVFzFR3g5WkveoPhAfbduz7DTE3a7KBjetuNtU7nHU2PaCZubLCM9d0Pz2Eu
/yLxOzROlWxDokX9QlJ81G2fbL2xf48gofi1yRMOY5ufIhvuQm/qNiOHvN/GFbvsuXyVFm5vBIwM
HiO2cSDEe3J2vVNYjdVx0V/rATSYPREXWhl/ikh/yngBiLtMhoJoBRNb7pO00nylPI/4prwKLMMi
3wJ4GjhP1AgFgd4Zm8OW/QMRWN66opS+38etp7awoyBQx80B8fLhn29874Ukfzhz7RMfdJ94j3+s
EA9E1iCVRufByFRz0fNKNqxtIdNNq5hzJTOa0BkKmDsSGNYzAujtMdlO6EE2kw72jygqooMgbFz6
vLkicp+OjdV8udAD48xDT80tqMu23f3zEKoZljmfSUxABX+Wwr/L3nQ1Z/Jtur8OR0e4uBz0pX3C
FUWehTOPD4as/g6z94oIDbxsDOman3CKATQygL0PP5tpp5uYBUoWVXSMePUICpwCXeoWAyRTX6mh
+holXdRQJvHRyBHBTcmWcNUpuMcgQJs91dlCpY+o2OekIRV46B9FNXF8z7xtml26PDJ9tEZf5ziQ
i2s2TSc3z7K1bUbDJerD5N/rRuWypo3g9jH9IqpQVYQYloosoEIdSpGz76m7Gug0U1lG1Pm2IA/g
2ITTUZjICUK45pswBIrCzAeDJvRPZLgTg8cBv6rzW1axtbfLO+xXxO3Jknw6dflWD7px7aBZjRXE
wRnjtFa1yz7CHRMMA7OSRsFbK+yzZtTybJgI1nLWd56HoMNvav1ORYij84R8c8UisvEdMqPS+7dv
AVrjEDDSy6hZm+VrKRITXnR4cWaeoL6CYMXQ6TjtTGDHAe7kDFoK+9MJcun9i95q5YVkonazmI7y
G0kMuSmIpTW5DBLbQ4CXsf0uoUOcioi0STQMySJYcpQCtpS+nEFhjOzJ83GnN6O1QbxHXWU9alDt
2PaTnAoucDsoY1jb7kw+ns7ScmDygZqQfI3qCH/D153KOGRNRmRsO0Y+YTvpwR0SoNOW2MrY/GbE
IPckIh5Ii53XSwJKJ8sdn7WvyyCI4YKpnRk8VTyrdkXRqn3gR+DRtMpbEmMYgDBA8aTCbDPURAb2
GbyOBRnmprrvRHvdOwxT6/H1wkEWwl3GOT9/DxVCrIJQj8wS4P5H1NdayOGBahU9EOpmqx+Wo1mf
e7cWewzdX30JUm7qX+cqcp4cPXxFotRcvBTWtNJJCZlTi+YIh+hGNPYmpsnC8JQydLHT8rFHUYz2
GbUOuvOthmNgjJVAixK/EhEJbHxEGjHMxpsFTcxzG2LCMtM91hUokthrXik3nAhwR8UoZm2rd7Ob
q/PI7yE5i5mfXm0r3SXenhprmlqC5GZr2phalp3/+Y9IxyXPbBG06JjyxYHAjULgrWMRd25JJEuO
aZhdDW8ZEKKjG5rm8M2YssF3XLdj7GZ/LYwvVtVEHOkgKCJY2cFJzu2dpxGGgdeNmCwFIal0BU2m
+LCG6TAP3XLWYvM5CR2xw7MxrRJeqZy2xJzQW9mmCa1QqxzmwPT/ku8KDwbSG1HNG13hPjOn54xz
gu/M4O4BRswXW28+CXadCWggcBbQ6rEIFZllVbcLddpRu75Tpea4OIajVFu7FxcZOfyGJbHwB/VE
Ni7E13IKQKNul7cwE49tKM91WbRHvXf6Bxm2PyRgxu+tjsDCNFtvhzLoy45MTOUq/Sv0ap+il4Bf
2XuXDJlEbrqMqZr3jPhSelJ3FWYe3jrpewZR3rXrHZPMaQMPC/pKIWzfAZnpNlNBMgOT7u7NNDnb
LVP7U9jLy5xn1sqw1XwyRgYiJb8NFZ3x8jzVUU1ccLc324hwOKWVQbncC+JkPLRMT8+4o9hd57ui
GjFYjE63VeFv2KbF6yKWbyCoFtNuxhQufENwqJulA67kCtJ9MwhZHCU9EhrUmuZ6nghjL8tmPIzD
rPhMPTMwvG9yKBB6UAkFfa3ScwSaejcZzUuzEA7pIrzftPC2jKqQm8JS+3yBiDomRRdoWvhMsqg4
mwZD9epONbBsbdrEqBKDpuG4ypznJU7ewEySgwG8f5XwvgdH3rIyoB+BF0mlG7r7bI4znIjcga3q
AO/endtx99qW4biNK3c5AoZsHeoFx22HLb4K0Lvky3DC8awJlrb3ddm6SQhnqBFPPjS9O9Nrqj+D
La75ON8iGEKGS+kb97dBJJd+IezPkwQBTNlTkkDga6289AmRylfuLpVWhkQwnv1x+ixrSoXG4B5x
MO1lfflUM8kKxokIiT7xCt9SHmP4rPzoE4MtW0fTZpmMYySpfpXbfDH4843SvoY11YyUxzm0/5Lj
gJ6FPyaluMOby+1rFvyVUDpN03sGgvDc9mClGVmZKq1W7mDiXhjKP0Uur2qx1BZ5KUG5sVfvxLBA
4k6Iqmwq/XW2kvZZmMNlQHNI2ltmduehwvdLuC08gURmu1DLojWGT1hHEuFUOjS/eTPmmyJW2gas
0X5QWM7yLCSPE3YM3hoOnyg7GP3yVRcT35yeAWMXR5cxYdwT68ZDG3Uf1cSgsHaOeiY/+8R+K+N9
M2UuVGiUF30zzufG0S/AnllcCLnsu/krctg2pEX1ao00VE05PnpTFGHLHwE4sR2i5tgkpekGHni5
hYTEXtzbk/HW8p4MYGuWCVFOq+Rz0YZvTgdArIvJS9Cn5Evro2fJcAjyq1tu+mShzF4eYL+znB1M
oukrGOE5YyMIYLlv4xtjkz/HOMfJV6fuBeI8cS5WYSkfmd/6rWs+aPgA4UOZkgqDZ2txAdJGhAux
o6UGoemdBZMYXmDoMr2BXNeBUJLEr1bRMUb19h/8QzXRxYDzKMp3RIKAFMikiBxWmJCAJlvtRx5d
r7tAMD13T1vXnNA6zQ9lqQ4xvrJVflCnnEzMlaClXsb5U2TGn6SyblYeB7U7gDoTe335teJuC4P9
xVyylybSJ/8/dIsJaVM4tNYR6APFzLiunWePWMkpT19SFoUity+AOcp/aw3/36rr/38RzutIlP6n
ser/EM5vh6T87//t57/I5u//xr9l85r8l2MZOsbNu2SeobmJ1OLfunnNsP9F7cz/YEkmKoYlUFn8
p3DeEP9C+sMw10PW4tq2hZTzP4Xz8l8GRmisWyZbNscQ5v+Nbt7C8PVf9DO2tB1+iW2joNFdy9SN
u4Xmf9PPDBMWW31x1qkOrSYR3hfzAAvBbp35jZ5Dkk8Wm3hvt1plGorerN6NJd1MF9JD5qP5yMqG
HXCanRZQGytoc09R4YYbwkk/MZ11ftnAITR4ZNz8NwKftqoVQ8u4eqvuY3UygFFa8Vy66DEaE92m
yl41r30l2P6lGj9rF5D71HRMNxlWG62lfE3nNncYZ7MIO6GNwrv1O4qIHbJ+MkhhM+ZBP0L60YI5
bEd/cDM6lzitNsK6q+nJPixHosI5P4Nwrl+BMEtkh921Jh92xeB52zk1OKZiuGMKWEoylHx23Oaa
493cT3Z/y9P20WTg94DczFhxuYOihsS2RM/J7F0X8PCBZoc3UeYPcfOi2dUvuLxDkxgR7AWzC/Il
Zm9himcSo2icE5Kvpr+ObIi9hPBxRg4cdJRubjl2AC6ND7s/WBEveokoNMwy4iWb9DQT6TUGOXxD
eJchED6seeWyytP+GBXiNjcpWYyMQx6MqTpEFuPHUHcCdvzZQSjr07IDxDhVkMr2tejCkYXOt2KG
h2Jv3xpo6JZYeyjdHaTolvGOOpsyu2oOezRFYrI5pO7BRvmDtmd2JBwfzj0XqhZpxN8MRFlSFCiC
izgdd4VmnZXM7McY4nccsyEqUbMTQBkhFYu/I6vg4wqT+s0Y92CnU1iqDeDcPDf9MeUigURerERa
RAiHcuOcSSTx9NgfRDxZl3pg67a4Y8CaPr7n0ecMhbehRmIKDqkb3fYHCCBc0jPodH0gBgx6sayk
FjCQIahNN05T0u0bjCXPWoL0vmNvsqWV2xpsKuiFjTcvSUY4LowxuScISI6mGHyN3j9UQ/6axY61
12fCuJU1/JpemjN7HeJzTLwALxAnh/BTFqNSk0B1OvegxNSgBwvroGTYu+0ZgmSsoiIDrabNsoGJ
JeEOLqOnF/qfWwcHwhztiz5x71LkkAfp6fnJ7eMtnLpyTwIFiQ9gz1ZMiLHfxWCoOOOHoCOFloks
RVmZqe+GingNo6SqYZGqetmxd0/QBz14Qy1Iy629Q5FMD8m8DQ1HfAHsq/w5JQ+0KPj/Y1TTBnur
dWF8CEF/DX34bZX8FGIXM9TSLHf1iGe/1cVeeIhSMz7HA43ee2zI/L6vatfTYkwPaPmC3liWvSJR
JwBjctQXIhyp9RntI4pe0gptFHvETh8GOpzoYluqJvsItruVFnsjY5Ge1aHvieY5Ru20Bgga2DwW
iaZu8XLfxJBVm5TwmnnUXtKoZjTSUQuBEBRCvAgP6g/pMcc2mc/Sq5/HOSbeK44w4UPdk0RVLJC3
BjcVvmGGxBvEoDwJgwoia2Kj7zYNjhYbwZSCCy+Lr1pztE0yGoAP44yNc6WzX0v5O4Ypf3MqReJo
5773YgCOzsYIAYf+TuYEkshcT/aQ8QWPQpLfn56esA7hSPoDA/3YpWaWWOjpU5sfQrxtflEA+UYI
G5B8dZKDOQU9BO8ADvKr1MRZHzUcH7QOnh6q/bS0fO9IzVjL9guQKBKVJo8OyKQOrIcyP0fX5ElC
lIncQpsh628nmug6PW0ftR+ZoXa1VTeHLGI65tyDt3Hlk2BQdOzopQs5pJM/BSriLUoFMgjhYNNI
fiYu4xiDm4FlunoQECB8To1DNiTx2i2h+aGtZjZXaCu75fNnOWkzKGsO1aTeQ8CRflKOv/Og6l1R
sNrNjrE9GxdVGy/92P2Ivrpx4IQBf2X0WA89E/7IC7xGfdNYIQGX4/qvIH2XtHL+2KxOT4bWrxdL
u6oJZ0dUdXuH1beRk9sz8H2diYdqHOvF69kFGQRzJpBAOiMk4tY3CELwTT09W85ySb14vzBHYmqT
rk0iK6wqPDAE5Us7egHzrBWqR+YlU3Jp7OiDvuVYqnyL5gl1Gt4ZP9Tnq8bmzDPNEwEPD0XavOKa
uwyASwY9uaZsipFxecDMu57SW1w1iIdJwRmnPSB8p50LH5t7SO2Sl9tsBh9txzU0xuYBRf/VTMMP
eJN0DvxD2ofvHuAGX4pbJ4poRR4vGJzmNWJBAFn9VZsGSfhwvW9F+si6bFoB2tYJi82PaL7jzZCi
jij15aEOalMpZrTqW9TajyJr+X7w7ZIYkBvZpDvwIyzGTfGztPl+6uszcZvRGuD9A2Ge4C5C1OVV
ZG47PXkKZb29N1BZDqCMmAPi0ry63xJB96x41qnW1xFDy8qoPtXISnzk0wOQ6IfGcoPAK/wanQcY
MiNGiUiagV9qVrpTQn/Ban0qhm4jR4l9FciwK8t0nRZ0d2STJzR88hMryCu72HmHd530ICg7lCWo
SYyKw4xjpGkeUvgoyMMQEJj0d74XYsrCONSzBrTmq7EwDRs9tGAig6UG9GGthTzGOAPQdybjrYrn
7mBkzVvqjpulqcUrqU4fUyWGk2DJEbZFuekEGiqQzr2f2EPH2a8/1UYWbYrauh/kPiqOU+p9aov9
S44hw2uId6uK8Q4mOt4Amf81LOcLu7vpE9H+07ndV472piRqYmUMI3nlngFPfhuSEL6ZcxGtJ8u9
qpngeGGT7+Ea7CCWwKtUtsbYgUfZLW5JyxYKyd2qtcs/KcUo3RX3uE7oBNLua6JKnSFc9RyiotxJ
071lFtngWZ74izHYG/JujGCq2ZoqyfHWs0N18lcGn/rO093XbvE+MTBuRzxJqBin+tHw2q0FItrH
OMbyfbhaxkxsPMgo1t4sZBBtHZSHPCQaMsbOzbzCmNmp1t3WMUq/ka3zt+uG1D25/kvnycmjOFLH
nn8heuomnWe6vHDDBlmHeS9xna8m/Mi5Q1Dxt5RV1ths5DRwXILr7/8i0PN70ZxoUEMSwaOtlUrf
cMq30MZY0mpuSY1UUNioDJ9FkW8rTGUTabSsuSVxUt6DVYMjQlQBqLWbdXZi1qGkQ193qk920oUo
nxs4lrImyN1oOGczG7G+1LcxzNg+dtOHkjXB0qcJH9XMQ5gMH5Zx9tgI3ICCbuNQlEdQL37iOMmW
DB+y6PhFSIeQD+fjaOwMNxErKK6rxtQhXNDhe6kxos8wE0b7ZkVAafVuNk6PyRFjYGYXZRBVmkEN
rJ0XlI9sjH5rx/vxYDkGWf/g2qT6KTSdJFAhimwk1hD2C1Zv7djAlj4+3JmPI133gojMhZRPpos/
mpixU4yP8InI6hsi74CQ/dImMiCzlC+yRHKoDD45MDaP0Q+tNypCp81IKPEIjOB8dJrICFAczSs2
rD9DxubXtbRTa6HR0+Uy7WG6fMQElfrsaclUtzKP/QjY7d6S17BcqIso2gYre8LGtbeYT+vFNG/Y
cfyM2VyuLDu/EH/jbFo53Rc4st0mTJstCydt5YU4fu3epY1vfrMs/RaEz/q5SWBhap9Z3c7kyyG/
IdT0EPalvbNKK1AkSs/5bXQA+sdALuFnr7ymb31jUduxioimnnWuAiIjHLv+IWgsgpnG9MdLCcda
nIpPo3+1OoyjSEGV4TzKTnuOcHVMX5rWXQfrHfPAvtSZRiYLHZrb8Ibp4U9hoy4vW7Rgnm49c93/
SoNleWgjkGPfPIhuk3s9b43KPtzMVidTwpxn8QFEHdVJ1/bVLtJItU9sfpuYuu+sYKY3IymVRaPT
bAjua5Teh96YHmeNPHlSTk8MEY5kBdmobgaKdIlO0XavaTE8sD1crtRaK89JCJ21BLKPSHu1OwcN
U8ZZ63w3VbNe7lexMaJMoSX+BFNAgdR9td60jRvFBg4Zl5KSoli9Tw5hdWE6/M3Q2a8RMSK6idPL
kOzqkr6PnLJoS7YI4XE6MnXSDHjF+tcAbX3J59Nsh28M43JeqrcT+LL9euTHtvN16plZz1mEAq1P
xxV3LqtSImYi+6JgzPNRInZ2F41ZDu9UWo96kE+mtwrt94RRKGrf6ak1yksv6/d/sh5qc6WxKJvD
SyWmBwIM/Nr+Fazzm3SpfZIBP+nwPtPwxfDGaNMvhIlQDIelOPL1hKvsHLBB1ftIOB8Q69ni20Rm
SMNksl2+TFb6ZzCrpz6TDwAvARWSCVKRObZTbeZbCcTnglXtWtkI7qR+VQLl8yzzPQLxeFXMy0DV
0AfesPwalccGNdlR8Ah2WeHLEmqrpHVuquyPKo6qVWPj68ynU1GPP8q+zdVfNfPAZsq5GHeKcby8
zql+m7AnoPSl5lq1jkYLmL2pO4E0HqOr0ZnN3e68KxWePOB3J0mJuZC6A/z0Ly0vAcH5cqwYjq5A
fG2kQ+bRvFaN+QPO7jxlEuUX6RIY4Clckm4XOV8yKvbV/WSPtVs7mjGg9+E7NF5wxXH7pvWryO4T
Q2/elvhKapt2Wu8ZdQ/D0e7jZOOZOaZDcxUjFCFjs9pjvuKDzhf8i5gfvewlKcUfYk79bmiCWIf+
XY7Rp+WybItB0xvVM8rBq+raVwFMiwOjeBssffGlNd70UZwnEeGuG/F7F/kXpc5ng9Jj4dwPKr7i
UGVxE0kTu/Lc9zcNifoFVf3zVA7JMSZCatX94x9U8ldM2C4ES6Ml6ndOOOPFm9FOSTv39nMcfpnN
iArP/B8cnVdzq8gaRX8RVeSGVwHKkuUcXqjj4+Mm59Dw62dpXlx3qubaYwu6v7D32pw8BipzqczQ
97WHOb3j7oR5zYHvMpD26emA1EHAIxtPzez7mNWTAdBHd1d7IPQiDys0cPgQDK6orN0y4IA1Ys4S
A1LBv0HPG4Gab9gIFTuiAdXZg+afxrMfDIWpRxiw11PHH9CB1Ra4HffGiJVll4BXRsNMrGDVTNYR
/bYRpXyivZW6W+MOSk+arZNzWwOr+UpFs3cF62HdV5Ep6iacKKLDiQ6iSodHll3LyXCGIbDKvVE0
jCvvORK6hlCDBN9DZecZHUbvYzAyQ5bvdLApDw6RnzaV/sEu0tCnCiMjw+e2RReeJLzb46NXDU8A
WRxu3QShAxha33BCvYgZq+s+67j2r+uTuOjWpC/bjlQbd+EK0pyhJvF8eq9QlPh2c+mm6jwJtzgk
6FJaHyy+MGZ/Z/RGULQt2ESTFwyrOK6WVDylsMiZcU28YnpDD4J1NefSjl3/QWrVfmTJ9Fh0brvx
nfwn79j4FzONTc7CKML5+ijLZdf3xgNajHNVL8/cBwSLLPnOMlqsumZcH3JMspbpsL5oKZLKNGSz
uUSu/ukrOklv3RYjr5HzP1SNNVhRjvEZn7h71FOUMLJnUm4jkJ668nOkOj5U1aOuG+LaZQ6DsDmP
abfyBx8bxmatkQADrIyWT08SPzSZEWbPaoPL9wsSnxUQANCGlYM3c2WVpyBwfORE+9ERJFcv+WuO
h0IAqyOz+VByA2M60F/UuGL1YPmFSDUutxKwUb/m9P64o5U94y1JlYiQ35AgmmEnInFzI5IiIwwv
/TN3af2hzHFDDGXb1bcSjS9a2I7aKL6PwpDM8LPGkmRFUbjo0DKNpMI41bbACHMAFvN3OSJj0OYF
icnakAX3O5awJxXve9Dp2hP7ir0aEXQ0uRGaWgzzA2W7XQScrlhKujp7ReXxkvLcBOZap+DZ9a8W
XE421FiNgZUX5t81Wf4BG+GUIxQ4yeu9ZlXvRnfp++a2sN9sO+ZijEfz5XVt499WZXY0TMlbFSKy
icOC8exupZsqEiPbCn7fgN7hnFvWvlq1DL+q/Sgm66Ok9dGWyQMsLD5Eg/7rvhq3PalCo+PP3w6v
k6vdIeaFF7Gg13BgDUAUWGUDGSwzRCxuMj13OXNSA1OVy9gzRD5M+vjcbpy22hWer8GrZrMC9RVl
F0wMu8SQ6gMBCgdhPKetSZW1VP9ic/gGSY7Ivkk+6XgCF4FIjxYsqtyME0Xn7WfOGHSSVk311gav
Z6gai3R53K1bu5yvNvYvz5niAPPsHAAQd5jGZDoglriOxKBeEqP+LbE1qByNIikF/0yLvkCG5IIw
ETKoZlytQU9QMU/K7IdS+dbDXZFeVfZFEkxBd1QSQy79k+4Srx47k76zynVPa/Hdr/0ty0vM/6Eq
SUlM7DeicxNc5YGDKGdXuOPRzdnxqNlhdhBjxxOtQiOOF6yZEDKt9o2BdLOxUX05+njA5YJ1x4pN
hLIWBatsNh1XDn4Glc1kpSN3is3nREv39jLpp6LLPzVzoCDobX1rA2S0nWef3eE+1zHzEDWXGDzQ
lmcG66g+vGJ8mjF0dBNRPm6S/gUcAv2KQHOtlkFGgbEQbB+Xn9NSQwitCBl2hlOL3fna2YyC14r9
3iDxZXQ/ZuU/Tc5Au5EV6MMLwodTan08WZAo8+ZUIt4jnlEDXsCyPzP6NUxzYMjg4DGBp8HUM9CK
+zCLkzjszOme4sq2NHdIS5VFpJp6hqbJeYlsn6HxTFDw3cu/2i3Ahb4/YjjDspKMctemeovPJPvJ
hx+LSBxeaTLs9f7uEFJPGQmdZwxrCMnxBwlinMJkFr+F7Nvb7OFutBk8BAnjcyoeAY3ZyU+SZNdi
xLRkxM6H2yHPSgw2vgbRtSOaJldhRKnzDKtGIgESlPl08JraR7GWZBWFO5A2L5u9KwcTsU9o5RBw
9DbNLF8sRwxh7Cgk0wRRLjCmV9KwPCJVGJPehtI/UWDDC8gLgriliRFUQ2KZx/ecdGo76UKfZ/oz
BtTVB0RvRG7l3NpWZhP3QJIGPMv43GaMKNbhplp326YN3VKZX+J8JHV9ukEwxr3x4mCvrG0UARk7
RyIChtdiSi9yNI5LDoQ5VrGOW8PaDVpsbIy82NlR4lufGiifKB8Fyb/oO6HvPJkJTmNCszJALf3L
aCynmhQW7kFqNVR/e1wu2k6l3/hg1s0kmHDrpveorT/ciUcyw4pAOdWxG837QpWiQUsfpsJBPO6T
wzVg1+m89sm08r0h8c7wsjALQwk3TFQHwA/7vnqv5StBFSWre2AetD7Iire6S0bwxJvt1+t3aagB
o0poVpobSsqiyDGdUJtNRFzNb68hQkNin4Y2Z1HtYyajkE1Z+IgSusJMsWeOyzkrt6rRI3vGGDgh
JzzPw/IZx8+OGZM2go04HGP9N/frP37FrLq1tCVQBndAJt6Ra2zHdHhv4fy4asY+leIqYbjYMpgk
oNK/+DEXCTYLNONEDBpGS7wu6JgtkfSIJo3WfvAMOnLOtcDKUpZfbnUZ1kwGrZo4kltYT27xZOvd
o5u+oYXmbz0O2raYuZYkuovAaVf2UUgnjCZ+SFLt7DuP04DEo0Cn0DEeh8Z88fXUJVW4/iOs9iUe
TZKaENvhjQBEb+vEYhTkWSsqs0mh7wFzMIPM91b0yhUZSERXGl7+Hpt3pm6dbxjP53oqXovxXhNN
GKJiYqExjMBiqS5YUW6+WDhFxTsaoEF/WvNJhq5ZPapJZ4YmBcw4KYJhNbgtx4QdB62Ylr+XLQKh
mFvcyn0+1FYLnRIb6Oga1xU3m3D2mCHZZzPxWIi16pvhaoFUDSsV3xKvf8pJA2ICO/wrBbJmq5kR
V5frth6oq0fxwsRrJ4bhwfDqyMoHtkpMBqUOo7hOZ3zozvCnGdx9AXRBEYQ5AvBS1ooavReHUTIo
Q+2KJZs6D8XtkM7Nfhj9D9A7F4jJmDHmb2Oxzg4eCltn48DlpRpeBcmSqKiHRw1hzibr1jccGhy7
DyhvnjVr/i3i/m89WgjrDOerbmn7lLNgVBj6Ta3NexavET6pgtO8uy+m8iu02AXvefrmGm/4oP6m
WbsePN39VIIzpaf5iCZV7GMOgZ6OOJIrofMFqbAW4L3ac+WRfKl/em9n0eIO/KZyfIAL/OQXGfIK
v3vS7bdqzTiG7PVAvglTkUZf+ZTS8sRIDJfnUrx0or4of31nQ8quQyVwWqAg+zO+aZXxDCXxOb4b
vtjj0FoWX4AXQ7vyr/qw/NqSGZ+vhicPf6CwnH8qsAUJoYyNOFv8VQ9M7LoBYoeSRDF92rgN0ovY
1Nmfph12S6+2N06KeJW2ykH1mB0tLM0brTcl+pa03tgbu51/VjFHfkygdUac68as4ZMJtgoWr304
tfgKrQEXgdYTspDHlwI7RbB03nlKib/GFQXkPvkk2NyKiLED5mvn/xyLOe3kpc+rNy/kIVX5iXif
SI0tUcKa9lw3atsaOKBn7CrtQl+jlVSqFbBLcTGb5TstGRG4JjbSGklJRHb7VznVL1oOhtwqCQWx
n0nWS/dcSi40cv8Hn+nRSN2/a8PojTUGUZqxFanJ/Kq0rN+1ibwZjJKTckQxm1g7NjCR0a4nZbkM
M6a0C7KqvKbQ5ZIhxVd3rarsNBHZERrsHfqhh7fOBo25qq6nR4+ZDEGCrxNH2JCyIJcZKdtN5ZJG
HCFIeusEQyaQTHe8B21kPh/QXIZsaewu37vE8V27Qv9uZoLk7FS+DFrFh+QUb7Ec3s0XQgl11LrT
dtGWs+OUBfmL60CKHdjpXFwct33qm/p1Ltm7OeYMn008MQO3gQzkcGHtuYtUbH1zrLez+leM43eh
Y+u0T1O7fovFu2VGmqOZ10NNt+URjS8mx3TTL+2ONOSnguXzZhQLZ2gSmCV67r6bdqobf9a6vmQJ
6yAxjgdylfgPQ1k/sboakolmMhFw+Vxq/9i9Vf2S4YV3HtjYU9QxkhKK1fcNx7TJpg0nMgSkb5dz
PCPQY+PM1KKNf5U6DpgWsvbWmOXX6nbP9yk8UR7NtZ2ya6W8kwZqqRZEB1DUN4xCCbioqRldlFoB
1hyyKxtsG6ZJY/ubzmCFhMEH4yjmi65/6MAobeiXnG3hshCLQciQLPKU9dBPaILQ12GpWATr7DFh
C+S67aEoiR3Ta0IheXzHmNurZws/t3tppmrbdxj+0gyDOLG6VJt1wqK22nkT36v0xij3/Fue2e1m
Nur90P6M7RQga30Z0uJGsaMHKne/DBdHtdd1x9j24CnCNRgnMGqlcSRt5Z30nIIWK0cH7Bj5Vovz
V2sdx+0omU517LpdtGCr6dM6d786XO2g8ponwx+2heGg3x39bxqCvZizz9J3Mbfq9Bii+muiAw9s
VfsbqhSAx1O779qkvAtT3nz4Q/So+k8F+RG2mXFk5XZdKwpWfdSsgAxsmF5eSiNN+bZ0rnnOq+oT
JdtpGG1c654e77J7+5B54C4UEXmN63x3hZUznUjOjKR0PhPeU40OB25CS7VUiwVimluR11a3xRET
7pZ2R04AqFxLQ96+epHDzb0sdb7nSHmd5oTObch/GhS827jouhNZVX8YhCMAYNxpeysjs+FJ0/S/
GJqSqMl5LtIEMc/UjEgiKqjh9b821p4BCNTbefTPCDLzTWFOQGkzOpk5C4WRPPKKk+A0G+GQ8Rqi
c+U+tWjUh2w7slramLBEnK5heILOR1FfJNq/zCzNKK0+64r1nqtRfWjreownbFENYYdCEqHgtmSj
tNTekNaYoupBkjM2mfTx3U6LszMXFxbI38SQ0H77RgiTloI9HlocCM61B5izX5F19CadebtsYfU0
kbBXzIv1iaOLb2t234yuewTc5aurk/ZtT6+kXcxY1DEp9s7yS44Ur7p1GZSkU19/9d4atmvdHNMW
I51y31udYFGssAcQM3XU6RdvRTxspubMMS6BEugZ2rn6XL0ZWVki7UDnyuQlxaFdEaRZ4hDmJ/b4
/kUA58shc97YmglnTmxCHCCoj0GgO/dv6YCbVLr5l5apD2lr61/HhQmu+4+EAQE/6ZIDS/Qdnhmy
zAVP2Wyo5GinJbXhnahRZqe5706DYwEpzAYkGJhvmWQSCAHjUN/FOVr6QTKKl40ho2S8Jwe0zCPT
3qHDwabvmPzqcugPmVRbXxbfftax6KchRxDAghnuN8bOEUPGxJ2B01gfMTup1rQD7KabtSz/DRRS
G+xvRsAex9pAvmHSK7IXxsew5rw5Wqz6zXYo2aiWf4jXe/VaRj6dS//JXSfEtTcLWsua8moZ6D8K
2/b2XY8ausSv5Q+veXXfdLSbzqerb2uBffrmz+xim9R5NXL1pyYaj2X0pkH0yxZqejacJGLJvJOI
kBBqY1Zr2h+lE8ZaD9B+OMFwy509i8maProzFbHi+fC0YLKzu9kz8lKr2qQyLaN6SfeEPkW4w4ug
8LAoFsI5cgl/DLEvrtowTtSsPqlx9RAozWcck6zaxut1dfz/SzrnJVDH6QGYQrZFPQHPTIMa106x
ixCCwRYDwlMefzn5Lxmy7im3zI7pMgXiSLNGEqHcxd74uMz111ygK4sTVyJVtaJ+mcvLIlB0ZuBs
l7HqN6JhfNfUNfzYefhhNFrt+U0eSw9TuqtznpeSHU7XARJbSKgXY/MzMg2Mctyhm0Ha6UEnFz1A
q/9UXxzdYZ25oNomnvkD4dTB7kaUZStJVO6zGHp0XSOCI7dM7qHMizxWMfd97GQn1PscD7LfmUxA
Gg62TdMzmRdm9xBPc7qpX8EhrFs1JnaUJYi51tg4Zbbg9JbMMnmw67XGYZCAxzRlsrfN9tPRre4F
3TfqkuSjzoiExvTmHcWAqJpz6YaV/rdbqVbZeZfAPgFntNlmmvPXxVtfm0yXWwO0jFKZu4fK9ZIg
/opiDYm3jr3luVnshtMOHgPcDoiP7J1KS35PTq1ddCE/FYEd29Zqb4PlXwqETcFizgy7ZXbt6aNa
9DWEf7A+7Fz4PVOxFwyl0ZC0N9yG8YFp42NHVFTAWKczO+dhiXvMs113EPFwdiZgKTLV/P0srZ8V
LCFWsUIGdu+/aX12FFzKtGCF3Ofo8185UvdEC40etImcf1dzsYBJeZTpmO9MHLVEhfTnDh8qvdtZ
upCOzGkoowqDTdPU8rDmzJAYTncNRIWB7AAOG4gIjilfbGkjEDL0OjK64sXkU5/99S6Q9vsN5h66
NMFg00naDTRIxcaOsofRUF9XPzFjpsZrXunsjE1D3MyMJg2FVooAp+WeHbeZWPHgz0rf6kxzqMMm
3ojpg+gO/trzRLZ61XZBUVoNGMNqp6/xq17oNyVwhvcCYMrQNn/q0v64M3gqVT8Whu7slsQhpbuq
InpoxKrj8gYQA+3BFM/bph/Otsl6RfP0j9oa14d4xZ+w1FE73fcIRAJGqRHrRw8qbOwuV2VoBctt
5skNXvg0Q2pu65YbZMWHsgHMsGd/aebsRF4nyis/paTvAn01VMgJ8Tk7+Qu4g7+J3r1quJyqdAS7
YaavC1q8HR4lihWTIQ3JRce6SC+ZH8OaaJ/idsN8TpzmtsFE35HL2yLs8rsmjRzk7tDz2CEkD54F
MDhj8e829+xJPr1AeUW4piUr0WpviZRlkMCbhR5pQCuGbW86NkvzMjo/GjuxYBrwk4DkxYg0mvfw
IWB3ayb2Xt3zQ2YYO4W11RZm9DLunxYEaBhtWoTo4kNCrPNExjeVWUZDQPGd+PG58BkyY4vfNa0w
MW1xCi0V8UnYJpERqX0rndexrY9uQy83kVzJqYo4LIYmMhrsjzGDSbZRccQUNXSX9mreL2iGUEwh
knRnYf00rIbA1qbpTh7qJgxGHvBMA3RNeodnUjV/2L1uQ9s3EtbiQK5QtJ3+/1IBPYOUORX1ycOs
gj/zqARn1ub///n/lxzI8r61p+Siuw9WXkLbM7Q3bVXdTpesFkVuUMz2GMCwD11mbfrprDhHwDuw
0suag7KbX4CMM64W+cltj3cshWqh7OSv73d2FPft9wwu+ylRB3dwbSw9nGyW5sKKLaHfZHa3dWbq
1LIozYeZizQqsTRg3qF+Tjrm7eTCRI7xkbqY05I1ibcWVaCJIjFK8vw9QeCiZz5iVnAxq/ec6d4C
Z0U+AjmPTPyImAexw+XOTzy2n+OCd1n3SLsy0Cgh3nrH7fseO/PMseci3eiKv51+pzIhzE68JdsL
3XlWHN57iSRsjDPGWB0qqQotULggqQnsMn1l1RamumOE8eqjiEvsT6hCv9N9J6WZHkcNoqMyu6MK
5yf0ix/YqyNpD3/i2TqlA+8DE1XMN6O+nq2VfTyAP4UxFrO3Az1MvrP2otee9e8pQ2ppjpdMmDaa
8OSHvyVRO9nGJbQDRVhjA55weqyAQ6feJqUeGlz7wX1Hw4pE/pt7fzutxoRCDZZUxWYBI3gGTkHC
EMhqcR4aHN4TUo1qneudAe6YGRCg4BHlM4r1YOKvPLLnxskkP8Z7rlaRKZBnLA/4ILxRVEHmJRy1
msM80ecm4Qedkiy/gm1wGYXjyUGTuYE5zyIUIBTfWJ953zK4CGgJreGMH+2o4mRTNUyjMZaJQE+s
3wpJkrn2eF7uZfSIgFHA19wm9owQvLAA3hpI+wwtqMmHOPTO16Q507WeftJ2LK+r8GMMnOJMEBSy
CR9mcbu1iLq/Lrq391zQP8z26qBY0gwUBvsynX4wYhu8wsND0BKv/bvVleuOpqMib6TZFquPL1ZA
JolhD6JQhoXDx4Jswm2eLWjmWFO1PCq0+AjpcAShI7Sjh4K/zQQ9Mpg1eEqYehrbv+IUHDfS9L4A
NMmgIFMCdVv9XZr2cenXZxvRDsIbl+HXokWlnR7TzD2LuXy35vKbguNdY8YYOwlar3k8jLO8shiD
rDMzM+jQQXaVc1SF92lqxtaJxVn6iGg1Md5do/uki1+6srb4D0PAXK9/LbIva2RnG6JVvsi5++pH
nN/KjVZmEZ2VyGBJfAd5zni0B87hzuBlYWbxwBr7p7LEs2x/Wo60EHAG6cTNmr1i3n5PlIdy3mme
yq57BBxF86OVD5PL/1mq8Zd8BaSJY/dQ1MavQXsWjFT5DMzNh0409SE2V9SxiPvYr/ygh8/31lI9
V502hjN+d7Yt3dOqV/ukuAMZ5yYCMHhzsnS/sFVxND0+xrPY9u6UhHpac/rk/UmtxnJr1cn208di
tPARugyt8lj+6xL1VbuZA06dEYACHGZVDB5na213ZtI1dzHJEQZ2cqQ8eFq7ajmPdjjMgiqiE9zh
2Ar8agyMHGQRfasM2DjtcM5jOaBLnjt3n3jGP60pnxDvlTu7FvDrZvz2SLmLrS1RlSd4MIq4NT46
O7kY5fgi7KR5w0WZXNbeQ5dAXtPbuLr60WiY5vKeZk9lQpSzXOc9a5CZJQ1hs4XrQg72tu16Ncmy
C/TB2esz8Jd+HYFU9Ea9GSbYOBpHCN5r7TStw94nnsREC7fTR94cQBOsasQRdGWw2pL9ESjcsFu9
bSPpPWKieY7pfTypPJIo89STWxBGICfi/ugw6P/2EOTk0+h8yhXaOm+2cygXUT8PnXhttKvrJ/ML
C0jzsazHMMefGEj4XnvV19aTmdVdaBiZsf3/H1OcboS6nhU6k82EyuctNVOS12aerqyWDkjkHuI1
T9CeDDP+Bg3qHketY2QOptrNaey8McVKAnTwcZSU4mwxBLEcZrFrzMfWArtBIYRkU3rg+VN58Ysc
5dnE5eAvkbYi6ykykBAmr9tQNTcT9eZBbxZogwWCqj4RNKHp+EDDTx50yxLLyFAISacaHlkAF1Hp
adXzQiwPI7BWcidlzFsX60/D+YoO8rfKNfc2rPJWVg6SRxrMJ3KCCMI4j2MDSHswzF1qNUiyCvPZ
SaGty8xxXmQMIUC389fOKuIXxaSlj1nfSGq07ar8bCf1NEHMNzuPszegO/aHt47oMlCnJ2vq1D0C
R8IHMIC1jvq/Vi71MwoI7vKYgX9dO3ko6v6Wo3O8tpoKpqROXmYjZgDfAVYsRI3KUiclxBrRLTSK
QQxwzHAi0rIq0+l1ojbvgEP6EvamW0wXWQ01pqZ7CLGabnrVVqi5YcrlVQe6E/nrNJnuge3loz/O
wCjSewjTrIltN/VYQsBUR1k//yTse0+ykNvGvKxrIW7NXLAVzuwyZEZ1FbwD+1GNsIqgxyBBsFTk
N7C7CLFj1YNCyyHTC88CMl/7YECROOhDT+HjrFuDhjwqV19AGCg36VK8+nXaRIQfschdyEIebfOn
akyJV8D+VzllvDNX5l8typ5gzc3+sRs+mEG5x8klvnbtswOPiA4JoGR9KahAhQUPVbao3cTIr0AK
trnv4gyD6TBPYL5o3nMorVtMJH6YuUl30dsjEZT1M1NO0VrVgz546WG02BHiZm43xnxf+iRCZ7MA
bHkqoLMNPGyHLP3JuupFIK4HoHLOkuY5ve/JdBfnRTbVG2vSGZygT/6Qo7nJE9xUkvxzyrS715vx
NcRxszibKTWeRQ6T0kT12tQ4IAqCRNnrdqEye+bnLWED8bpyGvjKvs69FCGpU2CFVf+HS04n/GJi
DoToLUwt7cfjGyFPs+5T+WkNYHVQHII8JQB47xgI56rRIZ9MWWF1f3HmGrtR7LPrr2B23bJBR8OU
9gRiUM6EejIvz6aXPA4YN77aanbua/ctOKpma94LD3QEZZAYZAWDCseYA8CoTmv1UFJOPBDB+rEw
t6kbgoD1rhVHhqY8RqZJPMEM6FmfV4RfOcNKrm0URuZ4zYTxktfgkcmDAUJl9PbVAB8QkbuDB5mc
WirVl4XV1Q7cizjz88n74lkn1rLUjrKzrKBF7cORDKWPstnfGoYHV8TN8mfGRus+ZWYSZLH345hi
eCkz7S9LS/vvzMWIQsx/g+0WmSyZ7qzj+L3MzFsqdf9HP6HTu2UWIDBN1ixdNRwNlqA8G5ZH6SQ7
uko7MgrP2NlQa8jqoryctUeiDmDD31tGT1rpccChzk1EyYvC9ClpWLbQjuQHKLGMJtn6BXYijsWk
2iiJqaBJzwaU4LQPbvswtoO7k2CudqpvX1oEzZsYKtpDboqfdpzag/CUTY9Z9Lee7Bm6AmsniXA/
rkJ12Puoks2GF7OKT23Se3v3znbjiWbePAuHXIhm3pQttVy23rVZegOXfpKoSqp+5SQUpAK49Qry
GNhFgwagSw11IKn5hJNOHTsYf9TKTLQcXd0G17gMKThCuJcNKCO72A0m7ebgqeVj1LSPxWUDRkea
3cp0C/kneUuS5ApvjHyMe2xePuPFZEpbrY4fZaxLtnNmFi+zf1vxbpw4YtAF+/DjWqJoIoFPaduM
swAQPj8qWSE4xWIYLavkFy4c95zn7aeFWivsU88+W4oJ0DgONzlDvByXRLIskxbA2o7GINkaaJHP
wq77i4svYzWYhirNKbajbcXHys/B8OZYMmXP2d9lu0mDnmQ2Fp1etdMq/WzhR5fNxEpizBHEKoDZ
g56lp9o6WHHRP/QOA172W2At3EFesu7XUg0igDX/x6jv4kjKFLMzmOc3Ll0/MRQlwGUwvvJ9irlS
zDLSLADT3czdzgimgiibvmlJV19G4zPDWej4yxKw1L1qvQCgoNmhrhfuZtLsoMeQhJXReU1l9rcG
uYbiAnmZz3jXnXk1dawWx6p9jdfafl2qHDmrZn/ZteKhSEA8eAQGbOwFFeoqxaMtFTTjyYpw0BmH
0jK+7BiVfFMjvlpB3qFU/UK1tBBdgvZZxsM3SXUgblPw04btXbIFVz0DbtZJuW2HNVgK9tCc1uvq
HWIrjbzaIZVq5PsNdjGEpZq3oxP/0bp63tFWlOeY+RECDhBnHCCbpdbrR9OeTuzyzslYLPS1K4n0
DsPsaemuwiOFerWbfeUpNrkY8135HFu5CBsD3FeymCDNdlhSLrbPxI/ecgnqHMLySNWwrD51j3iS
c+aGRf0JbPJLYCclRr1j1WxdjIWFdKz8gz2yy3Jinf1bYp5hdnobl31EZQcs94KGwfHkUFjZRewH
GFsf20bgWsDMNZAyrPuViWje+ijm9FfT2+8sM36msh42zl3dBoDxxR+7Ty115zC5m6RFlSMB0w0q
bpYT5N88yxWIp4m9wooxpjFpAV6dYZMExjc1HtCKddq6IGmdvN2BYnpT0/Jh2/5H1qrnkQxnriiw
pAgJMSRRGSZat6/iWOIN8C5Yr8e7rNJrGvqIj3FxXxctHR6SniIhSxw/NHP3I1+brV2PzkYoD1nS
Oly9Vg/S2ERb3Z5dhCjI8RyGq8v30CSoCjEeDP1L7XoPlcV+rmnOlQNILE4uvkU/b5m0lUiCxdbS
pizwJvaSa4w5Uok92iITWbwHSB75CsCgMB+Hifr5r58uVjik+ReylG+GyNg+PO9hUeVz0Zq3TlmP
0wgAJLFuaRafzcpjEFwTn9AjZh35PraFat5r7HcpWyhd4jCUmH30KZrbkpqPq13ltJPx/0wI4QT0
NXvfARY1LNO2bgTP/UwivOq/TCS++USgFd9eM+ozDvnJZIolmQ1lCwwk27D2BsvdzYi1wPSL0CFG
GYVb/dBnHI2YtSMtswK5HOC4closNMWTkV2FreFyWgTkiBJhc4FjYgXRCAvuBxXDELjuerEz9IJN
/sT28TbPZFRJ7bMwsIYjg1o7+eR34HpShTUDopgYfqoxVtt8RFdTmNtuIDYYMekG3TFGX22yYBtG
MTuThWXJhZ1Yb1vYVRAYh5abPw/1Wl7//7IausKVhvvGqIFQaS8NXL/r/19gVlCCYcil78JUNM4R
MLqfmMN9kxrli10la9gZ40yIU48+i7C3yKzAaogJ4GAFLymMtXmOClp4BH2om3tiycgOvmGb3kHl
vkHsTkPWUb8pmBcxJsvekwOiXDeBMWuwsUYLZ9x6Vz0QEumcMKQYN64utY8pZaB8m3/A53H7rU2k
BIigODd2/hK3u1pjyx1r7XqRbG14hUH9zuYEB7KF2IfmgOuRlZHRMXj9/x+RLVXHFg/GxkCNQthn
TMiE2R4VsiyoZDZSI+WHlopn2ju++J3Fn6bneWlMwzraizTJ+Ru5Ytxa25azfPTc4UXUC1v13nrv
BwJBxvuXZC5kqFUKlHD2d13G6dg3xDvY/T+HQvTQ2jhwrYYxPbsQKMwb4Q8gUWCWsjGGfZv6WEbu
G1ot6Y+u3vbHhbRC4xkxYxqlcW8zQufPbdgboikAnDhaTYpTmvOELW4o0IUe3P+oO5MdSZk0a9/K
fwOUwAADpNa/8HmMcI85coMyIjOZMYwZrr4fsmrR3VK31MtelOuLytkDN3uHc56TdoeIvRhx2hnD
aWWc2Ztkm7CxjGPWZCddZt9stDQIc895mvz88DwN7QN26epFIs1ltFBlLGO9ZPlnO0x4MAUESyaT
twQ6eX1PE1X9KjWYRjT38Fft6qmrzXDFB/+lnGpvlzbZTpl5g2x9AvQSdXo/Opi4ItQKo5ldQcFD
V8JrvE4rwipKZr2uKVhHeMs0aQR/RcqvM3/HIRCAQQcBz6O2LuO1KuJ42xr1W+kFOw0D7ApvfF4L
9MSlI8QzejJLv1EQxMeunPiWIdazucofDIXENtbFtWHN5LbOB3/1R7xyjVsxRgSa8xcp52rO/CQ6
JCH2QujWYpqeFWd77Nj+NvDTX02A+9eBfMplRgSPNudTXKd/fJZKBzv67Q4scf1o+KkrDjEHZzv+
R/VLAvL1UMDomsvCiLI/poak3naIw5b6wbt5EA6KConjmKNObShBCxP1bdJGfwZYbHjLUZuonTRi
0lAGYGHGPF3bODrRqNerbmxPNdS+TVdj9QgL8TGOnrVerhDAM0W1ZmsSjv61xZ+/4irvcR+QBQYx
e95rtOf+rHcwHfxN3PR/IMzd9dg1XOkoPiurVAdC7go4gsB1Iv8gSkm7EE47WTUvqIzvVkm6CcbI
zkMujWCHdWn6Gc5oTyoTZnndmh9FXgfbPmOaysLZSLOtocbhoWxuXlkQg9W0n7Vn0MNUEzYTB6fV
yGwfTR/JX3X2oenA10aAsyiHDwg7Le3R9tOka0jn1yoKz1ncVFuc1HehA+rbKTQ2JZh03/SgkYKb
TkAakEzFzT1YxNwAzgrcfYoSYTMmwC5sEf6E2Ot1ZreFJP2E0fY5r+C5Vuc5Yv7hyVDs20GVWwfJ
8MrkAkuj4slPICtUrXotlQd8reXWgPP30vQRlWYI35MtXAmxIKi2RYukCXL71p2mDBkIgEVLWR9W
HW0YiLfbvDEZeyBq6i1SGSjHPqSvjoaBs4VODbhrjSohI4IHl8y6Jo2OFCY72nuasCg5IeAyRz1u
s8ptNzMz4pCny/H1pW5DEAvCuw5tjp6kF+Y6at6N1gnX/DDXZgX3SiFe2xQlcVTWQO0VAUOaEVv7
svmsl4gDk3bALEAKtii154FF9BzBCZVrEWrk+MWXi+wmJQ69CmGy2LrGzDZNoBq8r5rc4n1VYCzH
l/TqAVQVJfwSSUUjSBLe1snILpWtlptg/J9qFKfAY7cxmhIkKgiqLeN3uZUMY3aJkz5x7SBcZq3y
g767WoVBP5zqqHpt4/wwBeIjSeovt2nf+pQb11jQBMR3xKAhtVwp96cTzbjU6vkGbOWVtdyjic9f
tcOrGLpLYLV70ZT7sUy/Kg8UeiHJ7LEd+q30IdW8KTghccojasFzgcIu/uOUFiLF5OTaC09Du3/C
Pj6TWsiQoP/ARJf0BkYmjdaqrrBl40JfaaN/dGNp7w341VC8WjbxtbG10VPXgPNXY7LkSDnFxcPV
d4MBzzJCeJeUKI1Q8XEcnGUloYonnqCQJ+phoBZbmZKIXBEC8yo653no4icZYiXpO5rJkMZ5XWYK
8BVi/HU0T+/dOtOsqzMLzSt4oJOZGsz+E9fH7+ggzCUCM3LNvVDjB5ixfu1DTzSn7MvFZDZhB+8w
TaySrESoGFrJj77AaZDFP5p2mQvPJaGEi17NiyYsAXHZ76XbPzPmPdep5a39sIAFFzcoiXPgMUji
YgsHm1kV5n40hnfaL6jHcrAhOoTnUmIyCkhTHxIIzP1IUExvMBdC0oXUurO2dQThvXB5L00IJU4A
FpnwnbUQGF2MkcgvO5z+EPlwzAPeMLeYcPKHb6ghsPwTBHhNjeEx9yTk1rB+nzoGd1KQ6jVlnFwm
ymwDmeTGHuT30DO9U83wYLcJpg6rOtixvEKLcFemWz7yGF1Fg+5KNDdc3TdWIytvqPWBdLezLNCl
jkN5jjtYu5EOpyNyu2PT8Th7BQu3oB2OI0PPdJq2upwAmPLJWRFT+2sii9vO2bG6Yn7sWmTlTMOo
rElSmWULiUP57Lu68ZeC/ZFT5jJhtKkNXJgseoDbiQ3TtKZ5ayzMZKjT5GGgNXIjJpgd42XyBX+o
Or2ntuMz1uHH4LP8iPz87hJqwDCNvKChmI/CU29qrMIVe2g272L8XcknSw6/yMQ6sv+jFJCw3AYg
KiwDTkOfVRuFBOLkx/m7Z6XXmEU3Emskzx4F2yrUzTXElysEP9EirKvnU7Ebac8A3Nn5dsJBsy7S
j1QS4VWSehXbmC0hCZOpCe/MIerKNopr14QbYgcP0g7YwqHujdHU9FnYrdOJmgPz2bpR4qmPIC+5
lX1jZnIb8HP9dhPrO+2b44ywDWe+lTODX+wapSLbbP7wUbfZTQTJYAp/+cVzgSMYBwqy0pxQr7KB
U/PbZMykqbfO/sLmdiurYI9dnRTsTTZSydlpI3ftTNJaaZPmqxCWiWGSzSNZAk9GgBcKCMRr5HSP
6UTAs/a+YmmViy1NoDSmdvHJTrM6G8IeUO0mE+7R9TqoTTgjPFNUm6YxrwZDzDUwfkgNgJDYzaD7
oNMiYB4Ec9Gxyoqm9DqJUa4yXz+EHt1oXmS/yzR6mz3UxJEmumNoGE5mu3D2mfN4VUHmznfSTw1H
p3pDAQ8A34aFZasPRuUlgrhFTtde2mn8aouMPXo5s5XGBC8ZM+5Igr2JoK/26EqqQ1LXj86s7EMa
m/nZ1t0zajeulwq8hRMcDA+3iWkxR+vVMmuTkiccOzb2v0vYG8ArzGjjGeqOXJehO0Yasp9FlhnH
ulZvGEahB2Qt8+vkhz33e8IlPi2Dg65oGbQs1s92pK+I+3uIkdo1rW8rMS81UrqalX6j7gQsHaF1
wkIiW3jDao6psTS91ZYgQYyfirlWxNRCaZGuTaxLWB4fe6JyNqj3zrbHkphZEzseRWs+7oqMMTtF
Oxgc58bwWbD3lkRq/S4TrA1ymp/AI5fME3kzW65GT21TNhpbkYa0jgxVMvfghv0uHtNXmYSfTZth
qcGOv5ACw8SsIPJSkIzVuY29FzeIf1l868NlsmBYwAFZaW7Apw9bgbQRYut74oY8pAaaK2d+a5T/
0LePMysaJv/dbSrZHLqaABGtoEQbbCL7tLou/2t6/IiA1MDI6IHbOoUS0+cZh7kTt4SzoaCwmuaz
9OpnCdAmHkDyGEtZETFtUVy966K0vug4z0B+SsaCivQXiScpxMvSSvEQQDXdBQL8l9UZrLu5a4R1
69zrnKVvU8o/qI0qJMXjSCnD9zIqqvDgh9ne2DsOdTuYeruaLxYqXoQvw60yg3jDcPbsDfJQDxPf
BoqeY2VfpyrXiLHrBr6H/XuM8zsdagdAS5/KpOc7JGcoNbY6wPEIT3V9swoJER1y1qZTwVkmxQ2A
xaUpkOd4ZrplqM1FbuGQU7YOQP9aawPgF0jcMl1LheO0s97blofZrVo+Fln+DuftC9j1PqWVPE5K
Dzfy10iyqr11FlhfWoI7C4qw3KIVoEhZrDfTm2Bgsem4LKApdRAvkyk95W0FLqu9kVD1pwyLx7rx
kq2pRsoIczpMjs43nSAxsfa4agefByGqqf39MNrMhpUeVECEIVstDghGI9LJX5OQb3Y7e2sdtCfp
dsUBky18bsriheJnez5jKmvT5VZ0MKZ32eJejGPnBMEB6CmTrDFtXjDE3GZffDf2sI9AkBcDH5S8
9n/XKbrQbvootXudZsQ8bec+uQx1100TPiHtg4c0L1MJZGx07ru/lVuaijfuCAH+iyGnl6Ybdt7v
FmRBNlgDmh8k4cRCGdcE+AeJJe2Bte+bD3wIGECQpT+JknWP6tMLSbszwv6M4MDbFHD7AXw0bKy7
D+Yz3UlZCSWDmBHZjWAtXMHgawaP5c8hM9oWq2DWfoO6drZTXu1dfzxX/m2Yh2k/LsNomHyP5Fvu
ppD6m8E0mybEMSwAb4VbX7LEe26hazt62DvtwbTELxtSzj9zd/9XRM5r8l2rRv1p/235Zd+qmuoE
dNj//7f/9NVh+7T9H3/C/xVupwvq8r/ndl5VGan8/73mzX9Cdy6/6J/oTssK/hEIR0DbtDBLSYdk
2X+SO33vHx4ATnzxHlIjaQb8mn+BO13xD8t1BERP3+YX/kdwp2P9w5UkH/MDnrCkF3j/G3Knb4v/
EhPsBYSu8+d7vsczgQ5xiXv/D+TOuuxAeyYhwVOKU0Fjs92qpN5bZaxf7djb0SpWrJpoDTCZUZdl
1qMOxiVMpHdXrf1HJPW0tRLL/uxYZ+iojb/DYUA+gHCRONXUOCsG+wRCGhzjVftTGe81aDjWVYjt
0Vxt6BOMS1YHyyaNmUJqN/0je6X75MQG5pwZ+RSGDM48I3+IjPHJK7XmvvG8XRIqdZuC5t5WjeJU
nulA7cp5cgAZmU7hvLAjX3JhvfDQD4LbD1aj6835Pu4beycYUm3Z74fLZqUnH+1YSyd5hrt7NJid
76vEAAtDxItwNPA3dF41VuH7cocRTsqCZXkhcA69ApI7BFzxcZxc5wE7anjyhyUDwUhmnBSERbsI
tAGV6qMWwKN4p5tbmGGS+vtfhsgudp9kl9hzylMMeS0yRH0bgP7uhhKEe4b9Z9dMvcCuY873MveZ
JiCXAe77cyzq9rnCKu4okmJaPf72fPkl7b48F8aQPEGJd+/QqfMqT57+/j9JZ7J9kzCBB7L9HAuO
pDUhpjDtO1nkq1prgiS19hk8xya0SdOEjZgE9wCT2zpE0r1HBeLfJ5JYrnZEVBC73JCQt20FnX+N
6ia529JigtIvuh/kN617F7nh3Q0APBenDhBwK7VrwpTHhVbnTrIpIbBRROjs8mXKEXgvtGQ4bJFB
mxLzscLx3+0zxNpboOjI88iFuzLqw3OPIxBjfOlsm1k5V8tCu8iAidgaVA6npHmyOykvmB3tK2IV
+xpHJuG7Cgk9IZvZVS8vXp1vXZnCe2CnxSKlyq48CSTBdspY65IaGClqd/37X6qf+Tf6FmC95Qdm
T9+sWcfHRM7PFWDHfdJUULGEdaiQpqOhuanQ1m+o+ofHIg6/QPbPRnD1m2TYJ3OFBJyACN6eaNfo
rn5oE/LLhB2gG2xYr1m6w34QzJdoGNs7SNAOwFSR7ZiChtDHzBdRTc1ZWwq5q1PihA76S4r6+nGa
KP6l6Tz4PgjRcRIng60box3cCNRz4MIQPxUevPcaPnQ/SX9rN2Dkyyg5BQzrzsW5QNR9qkLlM7ii
zoWeRLB15vE5S6LbEC3xkYUl2LvwATJz44eds6jDbyg381AVW4YldDjI/R8bhtaHOtBfMUEvl1jW
rDiTwIgvxmE0HExDU3AgATQDF1RnfIDNf70AW0LQbidPvhvfmTb2D4i6f2kBIJOlGbB0Qt0RWlVe
cZTLf2IWrk35lThztgOBOpz95SUCexJlUGdCq2brZkPuIJqZVbJ46HLfXtFTJiRKuuoaEPDEvRrD
5SNTi/65QXwNz20lrWjn1FpeKf7kNehNef37ZVbgdSNc67WCj4FN0/8eVHHDkDA+OmWYvkS999I6
DhkfAEZeLBvTSAqLZde2oQe7QucHfEw2NkzMDy4jxRUnpjhCtqV7YRgjh7fY8ck59ocjaxt7L72c
uT42U/Tvtl6xTw7W5kjERlRNrD5ZDZzbBV/hxzPLABv5vZHDPmonDD52wJomJ29oApBa1Aprj+lw
EgGkkvYkQVcxKUeLTvSKn1yckW4ooQzesPbGumM15bXS5iliKUqnQZ6YjjPvkgTmj0DIfi+YkSI5
AXKW84xdYyMW1z6ZKrzHKPfyeZchv/P5XVcDyivgh+lzSsgn3kLkYLMtDiJqsWGp2H6xOIIk8Bm6
UWsf+X53qIY+f88RwzLNt1eOSpuLYkP9PkEzgOTaDLN/iC1N54V1lJlj9ujP9oMzc2bCN+x3rt00
F0Rq7Me7KXsTk4vZMasBa5LlZgWIeBknoCe3M3YLmWdVl78voyCys6YJzlq039mU39vBwhRu9ndf
WOADumXN0vKM/fMltlW34+/6NszZnUXmLbEJhlSyWFvpGDy19RHBmfGCbWhXOXF9//tVMObfblr0
195h3JAEsckICoudbdTxyQpcyDU12UwiQJKKO4ZAoXbtdEjsRJdnb/UY2SvUFS58KvNt9uPk0cG/
j1aBqJ/IveXp8GmZF38SsGrYAKxLtyrPTeLiIBT6M+mMmlUsF9vARwURv++dzZ5sC1uFT4SZ97BN
JcmICw4wKEyXN9F8DdEGHKqKYwoRQ8gVPLA8pDEBhUaIwoi7pQythyrT1S4Ih2xrKxOsa+GkVx7a
bRN0UEdL50+ra4g4AQonEeEulwqzaYyl9SqSYA81y/oUQUtw+micuMNHNpx8SLBUNC8JovSBPTBo
aOdzEgwVZ2zymSlg8xIV45BhuZ/sOjjzPq0a0nmOJZXZntPfO88F3HE6U3JfxBvN5shs2TP3Df3s
FXTAocArtUGRqh8rwZa5d4dfQRmWDzAAn8fOgMJBBXWfa5b4mW32ex2kwQFqh0J5+1JkBK13bnqx
l5FVEDNfa2K4xIzTynviooXD5uogAwj8aA1119oDrsLR3X51LcJsJdrHAK8IOq6enXcn+CstLwSq
fAkWSHRW3sMgXnxfdPtJ0C91WY9JoTbfRp+ozdAgv4gLHNd1AvVOVE9BSzSd9O1oq/EjxQ7ESuEw
ZctTyGmFKa7BHHR7n23XCegEeK80/RxKVz/kLPtBsBYJp9NoWxfmavLD1f4BM+u4E4Ob7E3SHXCh
BS8oCn3E0GRdUD+UDZKyPlAfocQkiF7Q5qC8s3smINrxiCqodEEn3qALCal2XO8lsEZ/KyaxFojG
dpTP/Z28np2OexREHttgClIMUZ3DnjfbMNdOGNe0QF1CHH+wutDoEB0IDQW9/0QDu4pKJNiNS2ZF
bubVA8bhbOWMmbkHgaBgHExIuQNcyD1lVuol+SHWwSa0LTa5iX8xY5K0Gs77VLM8KFJ0XMhj2NiY
JQo/hLmSrcszDpapSM29NYOciQ2mcXjR4fRN7FF1BE1GzpK5rlIfDSxoDR8KYvTBrQf3Ak8AdW6c
bGXqEA8UxuJhmADFNtWUPsYspTZMQkiENd3uMDRt9EDg/JIpIlgYT0537vv5s/UW+WBZsJBD9COx
XW8D8GGvwDU/1OR3G+BPRDbi4X8YMtu4Cq8j/s4sNB7m1DtXy8sC1KUD/bIKnFcyQvuHDlTgH7dw
W4IGyNiXKqqUA8pVxnxMdG9Cxy7o1gnl/cLllTSxW5iQMZD7kIWtsixW8BlZfYRvtAYGE/JTS44z
Oa29PvgscCHySURuFupHe/KeDBWyGJ+n4Are7VnGszq2E8AMI0vri5jyjZc0aL5bGzRCa7GBajzm
44Su3J2w+AV9cd/7SU5efGbu4gBAZJwyssaMc0Fyuag4hbOVcWqeQj9FeucywR/hoW2noqbuF2ob
esP8ZPfjTw+3AoaI1HqpO1yoIdyxF69kltlk8T1IAYznqhLvOHoYbVTEZbvtq54QvLdEWEO0Q+LE
sOCY1Gl0Hebm7JJpewpPAcRVfr/pDvYyQDYBwK0IxhJa+fRZuRjZMRPqs66Qsc3wyU4ZhjCUzQh+
o4I0bYe649q5/nvNEhrENjpdQnk7HOa4Z1Gs1OpEYGhJ4govdQooKKDfWYe9rq4Qcd7N2bcfeftX
RFQ3V9tHbSkq5MsTR+95APbdWDBDOXg/Jx29EzglnypvSfy201OLGOtdFy1MXlCvfsMMPBzpxOok
rd9km2wdYR5HQ0dUstTzZAWdpaIZc5BKovE9d4I5UUtBgCWT0HQC1o6wd1dVGotTNsfq4ia1ugwu
2yBhgi4y+uD098WwkzduEhR1YCIIAU6sAxIyJsYJK6A+yHdJNCbnjDRM2Hg1COTlS41FG/3tMG4C
Yh1OvmhIA15OSLC/fd8ZJyBzPpwJmKGZIiMbxQdI1xi5A9xVq4/6G4kUXxSB6Ga8BlZ5CA6Tk368
hI53MWbw78QARlhVrN92Msy/ATfapt+ejIlLI0Qklg7FLiSC4N52QBUsQAs7gYpVtvGpMmvxYOmw
uwxBwS1u/vKi2tlJtlNry5PJAY85Zxc7m0O8mLszLa1XYuehBxyLMn9Ne6tfVZ728FHYB4V1d5sa
BBSm4R3LPPtet7EASIHxyHNq3X7od7VR2AsR8hW1I1wiI74J1l3nOJPOqZNZiSRllDhQhCaFwypW
qba9nW6AlmAZZaRV2+ku1CweJjuNsO7SSYbBc44YcJMkBGxbkPROmTU8G7XxZ/awOLhlR/EEedPf
49i/5blTnLH9crXq4ZLodkYqatbrMabKhPx2srvxXy9JIYdFsfI6CVPtxmnexFZrgV6oATyMuGxP
LTGEp6JaeCsOkcIdQkKu7uLcB8lJWt2bper2M6iYwM4iIS0CUs0aryshwtMJHyTU1dbccUjCHnPP
DRasxyaPIUxweYIyZgWEOgBt2TyymomNbOItbJ1zmIAkxujFmiTNUe5VmLzTRecfGEwBcYON50WN
uE3GRc4MnKOOskdVkJ+bVGSZhPMUH2vWfxxIHNZj61zqjrKgMKv47FrB2xTQSE4GOgIufQaxdu+f
Bxoeb0YUXUXNIUEp0ectQtMIRZLSSJ2MTmMxxMeeJlTKOJTnrVfjTRpRFTL+sIofsmDsHATjszlk
OZFAtX3tgzpcm3yUSdwePyv94mG0+HATtkd4HnboxWd8LVXHijd96E3wNomrniwIlucBBOEG5iRW
Qm7BbWpTZDOLZjKNaShInqZ4fieqgBI78Brm39TESa4/CFzyqSgC8n2DaN6TV6z2/fTu2BMSVJdd
gJ+W0AzmZdE5Fbdy1Dsgj4yHumS+GdEM9TOWwwsAG9AdFmVb6/xJ2ry6mGL4g0xmNY/srRgZ12st
wKhlFcGuZehgxhsYXtVvBsnrWydhheQrqR9AX5QLM0gUhTiBCTER8CofN1f0/fcrsQCIQ5Ea6Att
HKo1a8okWAhsPGqcb82+YOtx1VJ8xpV6grwO8EwtNKJmxAJEtCuwdwKxIytaSH4hVJ4xv0BEsx+9
MkC+PeonFyIMgYvuA2KR9DypkLIx8TdeHmObK9PhQjtWoEhoWcr6MQuKUY0/4Nd+oPBFRLyXNmjz
riS2eSxrGNqqSI5whUFxO4fIJ5qwa2BT9L23V6N9ZHuG2qoBKrQs8Gl32v48eCaeQXxYG9YSC42A
D6y5WPj/vnhM9NJUhwddeCE0j1Y/gMp2D7ilp6s9Rt0xkN1dp+obNW9BnWu0aILSedNPuXntvZkx
yriTRZWdDCu8tV0TPBB16buNcUEApK9s9s5txgRMDHgI3RE6DSdwrZmmNWNKaEcYYPpnVr4yY+Cc
UVZ0xHI0WwFReJME8qKI0nkEgUOJD84lt7jvkIEji7KnWy+G9xx9O8BvdsdM6aCSIdraesPQbwES
bnDNJs+LrIPVTbbtU/xbCN9epN3kXKKkFmtpVmvbs3F1WBaQ0DH9zOB+wc0hKCAVpC+wx5cvQTDv
fUdz36pmH0X1vrId9VQbUfFYanTo8jnqs/ZN+T0tsszdI1CYnS+yPxJF19Y01wNykyQsy2OfJflZ
TtQ+hXkcsGdRtQPjcvWyNRiIlQgqhyV2022LzoPD22TXpBo+Ijn/iik5gLA02REL/FZzkoGTQYdc
Jin4UDnrda+NajN7bXIcu/yEDSXXnXvoe6XRCAUHCkhjg8nd2WIewWdkFjz/2VunhhtWkGQ3DdMb
Z+13KyR2SAPuYkInGrr+Ih4rvohCGqgnSV4rwyh6IrqHvJf21bQN55RbyyQWQdS+wmC+cBEuwp2D
ixn0EILhQneVe8dSUiMjip+gcGVI02uXYQP+Ltx+NcOJN+FGxnFUEPJGDsJ58n/LNnMf7Kz5yU/I
nNra5gGcoqZxaxCJWbC3K2kdZ9SQAqQT8UCM3rpMtse08winoBGkL1YvqWifC/1mitz6HkOLJ34x
3BXI4o/96H1P2Gl4uIBZhkH1lAQ1IgmnxYeT1de/C+fBucreKh/Z2/3s0XSwX3OYZpjMSUo7L88D
sy9ZyZPdyoxHjguvHKHszsyRowi7waIAuTjFNg2i6R306QguVIfFs+GzLlcUhGkobkPe5luqlnTf
6bdpDKeNlTroKZpiB3Cl3nR+Q5rG5DSnejL+EKG6V52XPSOwwP3fn9GW5mdVnFOR1qd4eQmD6VON
Ub4bKc/PPeS2wfLbQx5EPZrFFJ0QaZFOADeFtRiQ097MaJT5hpduQJZMl2TnwTdRISLt2XgMA89o
Eo8TXu1DPEm8iq1rrcbckJdEcbioMT1EHQG5TC/AvQ5i7UJ8oSUD9lQ0Awu8ueUtQqbpFm1z9pDn
GKrAFm31oFENUID5/MMYiSgaTGiDU+vgcWnPDlYwwqohPs2zsfEwb57GyksuJGqktLU+OWNF/pTk
hbHP0PF1UehCB7DdDWkCdm8l59xQz3EaE40k8M3OeCAoaWV81gNx7ug1tjpYUoBy9VNUCve1No9O
X2OxRoZGn9ONzMy7lqQtdBcKnMkJe9fAMMZ5yCr4X35ujdtBSGefGPaX8FJc4l7xEwopCkqzG3b4
Vtgx465O7d6G/CGiM+Y5h/EGS5MkualakmOyZDgUqGKUWVC41/mzHStBFAfrlzqWxtEcq5NTj/m1
gPtipc1aQaJ+7ObDJNP0ofW7e97XFy6OZZ45nmaksPsw795t/DVb055RIPIQgkRmp6lAXfQk+FUd
eS55MOHWNfYStAb6e4oM7VqPvUcwdmB13sUrKzQLVeceOTx2ml1ESnUB1MwF57DAxbyiPuHyBMbV
ux9znwzHckYMHSid7Wfd/lBulW3BR3RoPxDVGhTGf/zZeGMU5+6kQNvqGYAuQXOs4qWZaQfXw8aD
blTWbM196aHo6p2YFtCYOK5C/+SYqAJtALDruSXW111lSZCfQ4Fd0isu7iMuvcvgRAhO3PSQUZxh
55TttkZ6vUaQumOcIAA14zaUU7PqRffRI6sDtj46y9SLYExIO47rXqomXEvbih6QVfCH8dHZhgQy
XhokfjTC+N+jWn0SHwNCzZbetZ46Sk/BnbWQ/HgLUbajJEOfyrvWRgSd4Zaappo705s22geqi7pK
HOuhfoLNGV1LTfYyJoGANfDPLoy8PYs3BlJo3jY5xOKNYXp7I9b1jlZfrl13pCLpaTEGruWcpimO
6lMXBPw6oNir0Mo2wxRvCSbGxlGsXbiGC4Kc5FKFFNoovMfGnIKdJHB85Y6xuy7xyrImu7qhhehp
uY+Qm3AvtsnOnEtN6QOVF1cjhJHZWEfFBdQdQAa7eXRk/RjQaAxg7pDiM28yQhxYOge4RgPdmdZv
VOXygDhGAj1bnHcJ1skuA/E4I2pl87GFGRAdnEa8Vcs3t0v5x3bI7QIfvhknPYlqiwfd8GE4w6+G
EOHeahtwZpRDXso7+WLfDFult3EiH6zMjVtmud9GF2wtM3YXv+wfy2CclAf4T6TUEChyctfjqJxI
ps7frDiud61ovpKMXB5zxLUWBW22NYOU6tCgwo6iZhOTCtF39sF0gm6XFdVE/bX3I+R1VEHZNkPY
Y8rynr5pXJabyOrfpApshHF4Qes6YmPVM/sK4g+rAOdptQ5j0rxDA8LAoK0gI6XMmaTXN6eEkHRw
7KiZquxFSP1zFGFE3TIfaMyRVZj83Ww/3xoGli7gkcziwvrsKUIScuy6imCVdiJFoYQUExXEw3r+
FybsTZfID1aTf2bdzc/x/OCKmAyrkThCyi8CanWO2LTHo6jdt6EwXgOJpZHc9AAAHV4PB9Nakt5V
knsHqf7AWOs2EwK3bbpUXEVTHIelgra50ejf8pcgrfsT98TX0heZFlSkSDi/utI0DrntPdqBsFc5
aXWcm+bRZ+TQ+FG1FYrKrEA17/isVFPIb6+xox4ZpwDts4oHNYa/EALP6yRI7DVpCT1hBhPKOsN/
HP1XMWFftCo44/Cq1qiA2nPijZQHbMSPWYJOtk6MbW6yX2wpnddD7H4QyPztIWi7G8VHhMqYpJxb
H/bBuerDcuMUgCMKo2PGrn4DvdWnBE8lmJ94axf1o2si3EjktJSTCQPjwvuVed2HUFBXuPXQIAOW
YhSY7hMq+XXSeJDlqqjf94t+zw97FFUdSE3YufalL/WtCCwA8xg2nRSkLPB/y8d5MWTIbgAeEUNp
8vtlgD4agqYJ7/JWHfr3Qxtmz/3MyGMa6UDVQ0WOJZAsQSJ4zMFOXW43JXTluDzQxiP4HEICX7AL
qkL4eGcoj2jKAAFzPq6DJXstCIh+acKj2egeHglDSOgjdCAlQ6CsW9UoMunXvK1HX7ghEXLjMf3a
Q6gx9oUCgF9gmEaxPvafXBgG7Th/ujata1MRqOgzMo2L8K0I8V5xvqaM9neNEeB9WrZPlodSwFYo
FJN2/rTGwsBBQHbFzPQNUSrQKswnT5ALKa7c7K01rGMmhThFYUnog9ddonEatwpYLs2lRvdXGDAT
rU5t2tK/ND7feJQ8bB7Ai2UKr8Lyj9V+/e8kndlynMoWRL+ICKZieO1ump4HDbakF8LysYECinn8
+rvwfVHYPoOsbhpq78xceWvL/MOd2K3bAtFBX4jfTD38dg+9qkiRxkunDUYftJvBXHii8JhOqhKI
kstGfzuIira4Kr2lcXRzZFvtEwGzP0UoOUn2Abgr5B+vGeSJJhwm0uGtUnyvVhtfgCz81eP/5DTW
jxFKPHIozEcMJBvbgZ9VrR7YvJZ/2lUw1ZAURqrrgO077M7QQHhRADBPA48Wu66obZypuax9fWOz
1EMJ5mU1OGAjorDAWlmcDP4ZNv52cttD2/FtYgq+ONJO48Zmkjan0QdyCpAdKR5Oeze8JTAyzD4q
Ly3MDd7mPsh5LfHzn+bI845Cv7HjYKE185/7llvv3NoHYpzS5ERuhAUb3AuWlLty5pBIjRaKe0tR
32LfXJHX9HbMr77S1kIIQhBlxvlomoRLYlrmx4IyM5610AFqJleLtcq2oNjzYNHgXHS6u6slKy74
LM3OnsyfEV7NIFmbzkst8TeysUey7/mA+1QeFhDDx7HVznwq9VtU2jsXKM1dxd5XPxVbrhd1hAT/
QDvAFq/bddjO4lQkjX7XxF3pFM6Xk02bo0mTQObPy91RM+06Y/JfJ1IzTNZ+8YEVL6EgRNZezx7V
+jtKKeFE5K9g5FgJaGN7sbIYBY59JGSVCGoOirWbpG2gdSarN09XT5pWyCwo/7NP2f35oEtfoxFs
eGzPVoAu9cHhsL8hA0OR99kmMg5MF+MfX5QgWZhpOpiE3G9/282XwPNKDBggwWSOxd1Ox+do03uo
gZHUtAybLBQiTfXVFbKi/+SZ8OpB2soGvNlYR+IwmUpnr03sZUz/YwJuZ0xN9Kxs+gNaSKz/vsQF
MFI9+t2QVOVEWJmnRn4kDTj6ZlAxAKyGXlvkj6Y6NEKjR0l4VognPT43TYGoTUUaWSgUQu2vxhHk
IMq+DTLAc9GQF/c6fVh9Y4cmmyk1Y2b5m6HMsK+y/ZMx0oJkdM14FtQqKU+81p7W7y2bQzOZoM3k
I3aYVI+riMdzqZrdwO2lB8q7FfgZhOk9vLFfdppsrK2C87l1m3jtg/NBkqh0D47tl4015+JL9woL
1t8Bw74x9dxLxd3Y4KYOrJTMeWtdegDxhwZHf+ULceQVcAbTDZWl/fGmlAkpWbyNgjERIDlt09x0
zpZpGcEQeRzuspYWNm041IR8gtrU7Su4JABgivIyHZPBo7B+JAXtJL2WRW8tK99CxjTKo01DgrrU
xcB863r9dU5xQyW6sdXrJr/ZCVs0+tWCwkqMTzt9adifbc2aFHzTonlNFt5ipxD2T38pQ19bLrLD
5QL1mKiNxLIl21/1DFWbWnFaNXQFtVDJ31OxBE7bcJ+IbPPURgKbZIOwgZBoH0it07WWQyWAMdzQ
iIBVMY35e+CEQwuVwnmkeAJWFOVxStT4ymkIOFEBKMtQ5t7tdfmoO7hKEZEHK6o+/HE+LjY7e6uB
E4kbWr7rHgymtoh29MVB9tMdEl1gNvyCFXBPuOg4eYZ1XqZkxotsE9gleXBcVnzV6LefTmEnW8wJ
vH4ainmLifIJSQ/FzB7fK2GT9HJFS17As58L2idW5TE/2p7xVpeqRbKVU4CfDn9Q5c/3wRl+0aDA
WWGu8SBDfVli4zaPBuh5jabm1nePbZzta41IUYR/nt5aT21NLA9nmVfTgQ6rQ6lp9iUVOAn6BCCg
vf7D3sGyMHsxf/0JvxiZrn1XyW+IEPUTZRhv4dMcSHvOvhQbNlyScyf2iwTf+sGQeXHNrP6Su8zp
2bojGCwDmAckm6aKsavHHU5nPLzgk+rrNMLh4lAYKEshE1ZuQlIagbFWy4xTlbmfhZt7UfM3SIR/
Yp66cylvhMDZ1AgrhCw+gcnqf/oQ+S+5AXZHYRVs0rENmTPka5mmRz4Cp9Gu45MdtfGhpAYxJcbw
YUkuHQ9UmSIvfuWFNcJmQpIac54sE8A4du+wxfJSZmGlEVDEs0URG39O7YkBqsXaY4SvXM1ZE10z
2dkSspkHk9nt5z14IXGeSD/6ZTdts9SMv1jYnXwsTbRXJz+6dvmhQ0QFaNAv73rCQqdZsBvLJr0O
BlNip+fDtvLZzw8tnxEnXY6Ww2I1HuSa2euKA+px86T1CV7YA8ZdxZBt7g1WmNtSN3gfe/vcjUuC
asrhLefEGHu+9sblSJk5DHJJYe+X1pYHs13yH0VoEV04059JJYoi0N1hSma5gC+A+OAosCbrA5kc
h4QFqGCQNbldYWqKvB8FDMhtWhNbMb1MGwMmDLYdHREraVf+HhnYuvbWEM69/qz71mM5xUarmEfy
8rN/dMr2ROlU/VIJgmbIiASg6iqECCOc+UDprujojM5L/GoAyMB7urm4+00/76qhsPFbJdN9XNil
eoIN57/fOmkMcddY8mqzkDruRyP8//59XcIXTVKeaCB7s2rWGpnX8oBspqOfkRAYMYTgQpIv08qg
wo41QalOOSKMlGOKOPIgRsqjQVL8AO3mu5KFdjTIQP3bF/3/S9bLS5czmJtKhnPZowqz+711po3m
KN3j4EGpbp142+ttBsPeibbzKHFfsau/9HLxOZqa4uFFM/CDYW2Yk/C4jCmSoFaaL13I+B3bbCOG
z4mt51+Cfstc/GkzC1+C1WXsp/q9jQabJ8n4q1i+eppaYOZU8t3oKB1JyAfwKTNZWzRDdxJN1156
PX+ZO07HCSTQhwubD+546u9alca7SuYXqqFp/YLccycHKIoeAPZInEsf2kvqavMvDyQQq8TzqDwV
uKKoN6WJZJNhnJuDssTYUNkWCd9cHNrk2k30bWO4ecE42nOTou1w9WmA/dF/Jp4nMe4JJ0AgHQ+z
Eu1ej4sdn1hKEoqmuE0kAw+6Mai9VtGPWZhWHdJNuQVyXv9M5zoiYG1wlq5FHmRWWXyhHF9Ymbav
UrtnyeCc84pVv5o1HUMVI6sJLKTolvLZtkl0RaUAyVgI/wYQwUIPQ5aCnzGFvcGTFHZ7eYsr3r6p
1vSvhbz1BtrofJ/SX3E+NjfJXWzjZhHcbADWeDY8ClnzFMJYlxhHu8noehzn+JbaiNaeI+4sdErA
TrhcxNLfIuAkWEWbD/oweCxHXb+P9M740uv/3Eo7ZK1WvLaV5wF0679ptfvy2tb7VWZRQDrQCJKy
IJpdafNRTZ0KmsEjAgNkeEhwOszrdoz3EZ+VdnYsISFFX/GZmFty2VmSeVfW7z5AiOWauvVfjh35
dZhG+pTrh9kDu0+cxP+iGUMKZrLOrn53A/e2uScsI7XauFL7twfEvuIRiuEpe+kEutH+h/7ssBwm
F9H1PhC1huYIu/fuCOphLDxuBdaNDmDn0i61flUdkdqlS+Hxlst0oeJvAocVc9SUxCKK0TS3pTH/
cbXafCzGr2Yy+kcl0uhUZfpvIwEvGSHrEt2TC3luUltuu+Lt1t+Cj/UPmAf5oIAUu5Y4RnLKmZZO
dUe2Zbh5nKPn8My0VGWv61hqK8ZOHiLP/tEmKLJZBp/fB9fsmRdIPq8ZttIjATn/UHvmB8beva+5
yxX2cB90HGoDXXj2IQNHs52gpb2yf8Vhis5KPJCCBBsZXMW/4QIH9ahPx0hxGefUKO/RB49CIv+S
KKIsyniLXHd8aV3qMR09qRknlrW6MjLPnT/N+6hgBTs25Cd7U2uOE4p90mOK6hoH6HlK3Kfu117O
ztzECN0Uwxvc0w09JhGmvuAayJC/VHtkrXBoHL+4xtFSXAWnqN7N17bDbgf9/ldl91VYxn166cdq
k/auuLq0mOJH8sV+4LmsWKAfB2oU4gba/aAKyG+0UkueKaNVJkFJYQlW22Lng1NhisHJn403rxXX
hOMFIMOW5gPnopMdCwycw/tuMKjJYpkP3bz6HqeWV8MU2oGmYB2P5AM7R77LQI0cIy3bmrLqOE2q
FFcjgH99diY6DekIjtyvrkje4yQxn13ONdhq3NQjEF/7smjTnzUme8Ja7rdncLxmbcz5XGKhp0Qs
mGcO2UAM4zBjcX9vYAZwT9J3eH3Vwa+Kn0bsbb1Jr28ZORtwDRtw+8VVN70jSwccpzD4wnmY0wct
92TUZkGnFwaDR5d6cJ9E90g1s7oWFkx1QPh/l4QOBzZhT309ylH3aeL1yL09rx0jjIoxdM4JY6I3
bAyNqqdifT/0RYQjHHkqraG3T300oKklPM+wm+z5bPohveJqU/B/jAc85UuhqyOIvAM1WMupKlFt
ZcdYVqAj7RD/71CYdSQFMMaL/HAj1d5K3fsvG/jTcQCpMeV1h0thAtZEfgM4SReF+D23sRvBa5be
oe/9HzLnBiropmNziKM9NaOfXkG9Xe0ABDPQMcj7LuXVc/AFJ7J/89O2C0FsvSpHjO/dmiLzIzsN
qUCdd108gDhfl2neIuHHBlGDRqt67v6anpShhtrh107omBqWV2w6/2ZEbi59elyXDBKYVUd6I2a+
AUzBboeXsP7pY9m22r798tIy3y+6pR+wGn6m2fyBnR6VW2oHFrDUAjlQepNIN074i9Q+475zWNfv
o2gfEOX+c5P+0zeT6Jj6ajuiL5/gnPBxQ7Rrizu2eOdQ1fJbMJKAxzFAfC90EUz84t9P6494oKp2
qDZ8D4LqbRk9JN4jfzTmxzJRjdwpNDDKUhIeu3bg0zXw7g9FIJLiK80V8U9K4PDPFAQ46uSFQORM
GSV6JlsXd6/7zR8JJ2FP9YOJ4HJLi31qzHGwSOPpaA6vhn+N6rp+HXw06EyRCeRO+UnKv31izwLy
3OZ6mMdqb/TL9A5js9yg8uKmnM6lcNs3GK7jzm2+MYs7QW+wo+vBxoUjxN/LWlorsuKrYJfwK16P
c5kdb3Qy96eRghNYYdZnyZn9W/ZrPaOY05cSd1lfpslZueu+mOMYpz8PIbxBzS046OBKMct9uVbc
aA6pGB81DF75KRYO9yei4zu3MsbdLwCUtDajDXGv78xQq5YOudvvOGV7YAlz6kcrSGk7xqQHiQM0
hYTHQJSTC/YWtwf1WXGqUMD4EdkqdkMHMSJaGKt/WU4ALWDcPZnIj6UmSHA3sCggWMzXyM7/aziH
b40EHLyDMHHE99Ru2E9Q5BVRSplbRKyF81tb4zrcw4YtzUELw23gTT2+8KI8znWnmEZZLdbW68T7
dMWeHl+Y1s0NSHhfJ5yIpyiHPNb9dJMxC1142k1mRwHawk0zcLWz5yI0wJdE1thGKIrFzogFogU0
ucszGBeNkVl34uoYyNtTlFpPehWuRd7N9GS1ZU/3iPkrNz71PInvZo7C1bv0cYoFezcPF8wxhjuy
/ABw6k6pdp4JfjR/Uy9t38QMljFqZ40QqtXgYdc/BuoMYg+A4pYxoNwZwuBRAit8k5gIrKaav2pR
Zvisi+tSWdVZg2RAd/AWqnN2gr51Nsx8REsxKdV1uMoIe+r7obFgS/clO9okaRDkxKdTEgOZAUxN
AvJjtbpThAahLPVL8+gWt0pGxYmWWOUYF97fd9pbvZBN6NGEsHbSrbK58QTegwgeyJH5KYe6tZ+c
a2KTLXF7jwsVKpva0JZutVlp2nOYF+3Zp+kJXjM2X+JNIBRwFbP0Hs/QcWqWWddljmipdovAlbRE
UZOabpN0LoBZE5KJ0nlt6AWeMvYspjhFSWK//nL/90UqBq64GQOvA99tVbixaAKSmhFO7P072+Fw
kEnvkmMXPORNd3HpIAqzmArawU+Giz5B62zc5FpjT2mS/m40VLPmwrqgn7obvzPr/dCyBm0rewoo
daBJL0vFboo682V0nd/zXJ+N2aCdujBc3MRufPINim4Ivn/k69+UwQqcDh0tyS6R1Xgx+1ddkodv
eFjjrCewr+NqiL2l5/Uo0u3aEyAWe3wd0I42DPQL8xWx8m7iIqYtd+PNBjf5LqKT2ZixYKcRQRAy
sR5eJRDauLSpL9fI4IH3LlvEe+cVTrt/rDAfoCh2pylFlCAqdBIQcVgZUQg9EFsBDkgSSVhNdxxJ
D4+d4waYUYiemxILhCm+PQxkm4pi+D0CEuqGo6tT0RovIoM6z+rdsvlTFXXLdTJqbq2rXbwbCWj5
/m3B9hPamgu93VZHOjC/ez91fkQO6IRxmkFYR81Foc5sOxL5Z1X757ruEy5bMiujKN41HOvr0S8G
L8kmWZshS8Q4y06zwHCiXC5xJu2SM4geJI3Vvea8HTwl74U3P0sUzL2ldy8z/rmbpg2hbD2cf7pL
x8/qseB5ADpsGpZ9jEGGvaFDy8iKmbV0LEqjf/Jwr99VU7zFjd4d2W20twkYvEhLdSxX+RyBXPg1
dKgFzJeekXqu2PMP8TSFtKLRoJXQmYu9extVHTAzCod45ls5CaNx65P424LKMI5zlv6NSQrRU6wf
CP4HrQUdM5v8S+Om/jY3++UylpQ8pB55JYPWCKsbqmBR0MIpE4IY/NaIBHhcrVtnZUNOMdSYBq0L
yj1LibtEqXcYshY7SEbzjLXaTXC/0NKD1jiLRgXdYv9CYsQ6BDku9ArYCfPS3LTKMO8g/D187c6E
07wcRbk1O/irFeF4gYpGMtz3C//Qo8mHHvfNjeU56qUR/QvUkWhX5Ansobr1HzlLT8usPoHnMxTj
zNKsabxD4F9bd6k1kTzgUApx91wq+RTzN9+sO4xZioGeFiJ/UG6AeW4ZKk7M7bTPa294aLoPXYT1
60blKNyt0xmQtWzWe7697LKMmzIUGC7AFJjw2PPYwTzkUvfQJIGwzHFnpF5x8CaFiE1gnIat/OTg
BawLiRoQvzOj+ZukFNPJ5jY3TlVHJRMqvi+7C3AMmwoX/NnI4ae+UX8IzMpgmfSb5oDvyto7CMN6
n0v2OQkqWMkBkHOlS2W6/doLqHAyoqQ7L5lh1lZcrGIvJSn4jY8rZeMurHwoFiCyOdC3Xs+qDBUy
l72CKdNRgQvuqxfluWY4dpiRS33tP6nndIcdFh+tSYnDddasiHJyKU61ph3ZIdqYa/t0dTCaD7ug
lYRKP9n11ZOwO9WkbR+OVYe4YHK3Zxh3yBMUgLc1Wge8EqiTnxsvi/hR4cfg46KHw9r+y/DE0wJX
9kAC5Z7MBafdvH9SivRghs9OvZSQt9rouYzDUZpje2c92t1Jl7X3VhnvuJDcfTiaP7PRVdfErJBo
kABKSWP0AiVib5qZv+vqErroUH12td9cDQvQxNAjO1RtQVSiG+JjbkAotl2TOtxUD3W/8jZj7T98
OS1hlTc3ZipIuTMuB1k/Cxf92DFA2DiCOJgYEVfahM07Mlo4ZHYZTMrheW1QFj8W2g/fwoJkAm7k
J5lgfMEvVXHuH60cbbsS7pXgISBRXXxaPInRVxqckCI70kscAm7ktYtYZduxjA9YN/BjsN/zx+RY
e25Ld1RQz1wlRX7n2LmtUt76zB9x72JkYipnAZcehlJ7AKz+mImz/ea8H/joUPO4gr1i7iVsDAOn
mPe0BU9Hu3X8rWPqb96sESUyY3BKGLVVRkwAPv4tJi5zjDFQ+OD1KRy1vwpP3crSjreVnQumJloN
Rj52Gccw5r8OrDfMuMnsQn0SwKCd0gjaqk6hunC4Yu72Q23uhvcpW17mNqbv0+wp/xjzz1KnrUzQ
urRvBCa1XFoM2SyfPJYBBSTtuH8bImMJTVymfAgTmtUVNLCS0HGuEeTjgpbJcIzRpLRCnEqXXfpg
AjGCdXfQJtIGLUvNfaeMbRlh4+g6xw+Rhq9OPMIYLeQSjnWj9rzxPL8IgOLSqP9qIDNoUiwJqmbl
eZDFw2L8RI8T01ovC1GWuzNpTU5tDOSYXnhmZGc97z/q1u0DB2VXOhVnHPHVE2bcRsc2b6yLFqOq
RlO6r6M/WmYyixvspjX1Wnb5fyh+P1EIhAfFH3/9i+M75zqDm5WM7HPTqCNh0f0n2nnmDh+vIQmi
WAYDepNr9xkxhn/RYjCaMEFnHZVfdgG0U/rGs1dJRVdB8Zw4xyIgACeqZpCtXj1rYbLEyKdm9B5n
EER0TX6Ihn8hNbnD9yjooO4+7E5954xddNcsf217IfpNAV6bYuiYrOUNiP4xg/eLbPs10/OBHZ0P
/qzdMNV8KuhYu6izAhlDQGWLF4/tu02rIUKsfaaBledzQWhtNMEXgcSloTnP9HPKBs2a+4Mm1B78
BSZRuetM/2fT59V2NDMcC7DICSalHzFTXNCWLNe1mFsubHSYrPOOYNxbQi4MOo1kVW1a721PgMJ1
Ohfyt5PfrPXlsjVcc8IVD7J87bsxtK8u3sE7wm733tvctQt3wiXmwTdjtj6gVfx1mIs4k+pIT10H
2IdpGA5QAZ6eLoph6sWlL21xadcv/ozAVJLhTsGORoxVZ0BQInB6FhO1r6DXbIeBo/tC9RArYExn
EFR0ggakLYSzUEudkFUG9hvogGNOJp+yLurSG5NMestolr71pvO7B74O+K2hBq9L5W1yuu5Q1+Jz
duP5kHbyS3ETxdk/hqOt5ZdlzKv9FEMT1ekZOGIPI0LKYoUptbvNsMdyy4leMHt8mN1UHQUmctZo
iC9xpr5l3RErhhXg1ia1NaCwdvlMfxnqP9ONOnV+/kMzqUOPSkcenH76PVfNddDa+WAMRF+ylrZl
tsIAWgaJj5HyttRr/nSGfpNM/UFluPgcUjM5Zw7Cgk/4nCo3atKSjuoux0k+Ncuyjl6dDzefKgk0
aU5W4E13Lujpsu2vE0hspA2bkCZlAgqLEZ6fJkcEJ4NB8whNEV10bNq//x7N5Uj+fO6cz7zOndO/
L57UgcGlSbWTQpBbjywivGp8VijCne4AyZv5bgNbdaKDZyLq0/nfr9IEP5xVDzEsBFiXBh6XbaOn
eD8yNqzcCv+kVg3KnOG3JvNwrMxkZJhyXkEUcPQ0mdM4p+65oa1eONM+u2gpb9LBlu867zqYpxPk
1wrYD9lBgLKfXuFTY0GG0s6a7zLltFeMHqpDBcvCw7FgCrL5cijCJIMeEDUAV+OGQhgv4WQ2yIwi
2qo2qAOEbzgXVKuaa2YH++66n7DCNHfMG5A1PCsiq0I/QzSIK/cFKoTzIvE4BP2EpGHF5kuUAPRQ
zE8QRIlBsrUECre0IKfZfxL7gz9lGcV9spnom0wugUE8hWtBJtjX/Fs1qPaop7htRv9IWShdeP61
RHE8AG/haVqwHTG0ho94wU5M006ouD5WxunV5Q3lmWt6XIo6U90UeRe5fhnJ5rHNxxKVr6XX4GQ/
qxxZ0XOwMJAyzgAqbuuFZ4wv3B826UyIivw0EzvobTPVbwYolZNldA+ZlHXoVvG+tvjcGzQzC71O
IMDnhzEV2ZYUqMMjpYFmCxxih5ADstKgr1nHq75jTxbm2CihgIt73mOdUQS5NnYarTVYXJoQD26Q
XKbYXEJm82ID5GAzTChh2Kb7GyVakLEWJm6mi41tc+mh1Jv6ODwttkDRaD9TNy/vSDOYJKUJwIFe
c6Oxj6J29hT+ZLdBWd2zM7DisEDmiO9o+GjbKNR+EYmqQg/Fp1N4+zgGDYiovfZuEx0887O/Tz2T
yQoCL+md/tWpMcwJjV/cdqRtB7N8ghfRs/ENstciM0cJp11Qxja146GJTRHECdKV7f/By6TDacXp
Casvups6PvBIxwtTffd0Lb9kokhfgUSSBWth/v37bcYC6zT5zD62TyWm2y5XuqPiLcI4nVQZbtVe
L+E/GL+b3KW1spIzjphmdaEka1I8JzvsBPkkvP2sa59T6QVqxpej+YroYUlerWjIEC7cYD3H+OHT
dIoyANsUutVLS5X7WbXxdGjQbc2cpHhM18bkJXiW9DbfxfBmZ44AVzH+tkaD5sZ/7UKYYKXDREX/
fHTmIp+PCZHXah7Ra3Cy+yc8WP7p36/aUr0ArHX2cDniDcuZYR+lOUcjymmSzHrxXWoMC4xbaOUI
MKDTu31ZYYAzszKgmyp7gcZrb921UlXLvgp9qB6gaEnm0/YTxkn7O+fUf5irIsZTx2GfsW3OApd6
x643/nhGUz7LKPfPhVDviW8OrN31/2QJYjEqs+wJ5bHb1rzWuBkncjX4z9g+HtqKVT+ihgAjGbJv
coOxd4D7pPWRPmkC1lPK+wtH0uKNZacysazLPR550iMx4bgnkjXuBlYl29IGqMcy45OLuoGYlOdA
sbfoQaf7oH6RVESEXUuQufmuLRD7c6kVT43kcqHiNx3L3a4paiJAeEpJ13uEHXOa7CUUs3XwzFt4
c3I0T0qw1jSTtnkhrXZeUoy+5CfBgRtCbZHCPlzfNnZzsqr9JpWU3CRrozs6NYcM7vLRpdE4ai1M
gI3Qm9e2F9VezI69cbwpw+VFHExSJHsxW+M0OfWF5SIoS6sxyUcbR5e81UkX8Nj0GpeZV/8FLtee
AUkYANf+DFxLd4Lea7UhacjYPSK401U+qnYnF0kIBA3OXvFjVlxqp6Hprg0zDRUJM9E3Ac6XtpKE
hbm2izCKvBLqhkhX0JrLR3iTQ6XBud7HIAU+vETPXrqhF/ui8f+jSuLsV6o/MYtQq9FyNnZK+Up1
n3WwK0kzJFNdnKFU43ii3KsiBp8kqX1ftz2RIX9D7QfSwt2e5GZBa4z0b60vokvUyE+2Jfq19z0m
W8/Dw+Ox7ar5Ms7RFp9hc5BDv6dT1j7TpvQqsZWelFv96Gvr4BJn2YueAhOTZPARVdBYreA+e2bS
BA6fOpknP+mFodx6Fu//CiAxPuOKN7tTrO4CL6e5yKc2ygpbMQfqznBffcFWl4nrFbYommDvOoEz
VAfN1+vD5IOXd5345tcWHH6OuTMC8G7ibrq1K3daYY3NLu/Jl2hxol+05sxU8MA31r8OXhz0xcy9
Wuf8kno3W7GS5DgPjRvrx5YNgL7VpkDxELqRCqyguZd/U2i1VFJ1beAwV9V191Mbc/9SLMCSFVHi
LVpquTVGor4ZHbPmQqRRxNbOSLrs5Fl2Es7N8A4rl4vbo8aOM62zm6oCV0Fk0TLbL9HDRKiC3Wlz
0LsiPE3HgaWU3Y5FOKrqNSpIkwwKSKoQQBxrH8fxqL2AQH/BBZUcPKFwFBj4ZaeGo760irBjBrzr
VasfdT23Cd6VHk0G8typnucSyfZzbTkUAloYJM2yqXbFBLejr0+/i4nckwmk8B/Kie3F6DhGaMbD
iQUjjBBCnLFh4tHqmBhVSWVRWu5Zk42IzjDXybTIXVrW6jyP+j0nBBx2rn4rY6zLkccgYbVi+SDU
Q4m14clN6QozaPQ+Y6Pw26W66uZNPJggEdb7qi5eBr1ZDrbiR+4zwmDKK45LY2G/k85/ZOiHjduZ
ehAP/QenvuHQsk69wJWFYQwhU3L5FIr22sx78gzneAgg4ZHqvOvd+EO3Ru/pNXXo0BZ3FHH2X65R
tbO4mNTJPTeJjvI7j1dXyxqQkubNHmsztBLdfFf5lbdC7bto+GOa1kN0UbuN0Fp2i+fOZ8ObVoiu
9ycG/70Zlc6KSjOqLSU9v3pi7ofSdB8tp8IdMzmzw1Km1OXEZMmVONfGKM6zf4qivgzI29AcWXOF
GuwqtxxXb6wsbg5QjiAq9eiCY4mlbU3dr0ne7dw4FIuJRdI+vmTp5Z+SCr/yWVUzcc48fwGcGYVq
VslV48m5X5T8YyyFv6scVulFT/y/siQVxmTWVyNl6s8v2EcCXpStX0FwApTBBV+6r0kxZoepi+65
VZcciET608MgfSg0vdhGrnZQY6ftNUonQtaUD+Qk56BPEkIBvia7LM+5WbnowPjES8kjJgObnoGk
OkaQVN/WFkMiE9/01joHTpNzMKUKM66p7Muq+yS9d3RayAS9yzwjBoFfOu3nM7TNDu8/NoAY+3Jk
WQ9Z0XqVcLwPRtudyNiK7Bn5Vr+dy5LwK3v93GEoadb2+BiX1aUp2vgyDTwSZ5ezMa7+49gRoqmy
GfnGZZ+fyl9Ylku2vAS5AGpATHhvogE6d6/vltZxDtwDv7B1IAh6NB8n2bNKHIr7CDiRC9cGygYp
OTYhlbVyudhq3zZjdV+y3r+bsfGCFbk/iv5H26yt6QAlKuOR4DR9RKp+bWZ2/Z6YvicFL6r2rF+2
yrtjCjKdkBKbud7lBthkYKIcQz1te7gsddh0vBn0ZWg8Ol10Rjc+O9hKkVWu3PU+54GTds+eVW8J
qnb6CP9U5swkSntUrbMcBL0sl8Yv2H0mstlVY/LW2M2rYdvfnsrTc9eTQKFR2dr21gQw3NV/aIM3
HHNp0mLkLsUru4aDyU92NpPkdQQVa/ea95nR67tNnf+SKCN+q8wzPK75fWr3DhkXnxvukxNZvZU4
hulYKNgT+sbfgYqfwB7xgGQ1RnRK1n+TZCaNTWUoNchXwYr+PFOWGzoNoKjCTbLLvy/jyBsk2KZv
umafYzh8egaGukwXFFJVivRNor8uWJUD1g3upVmxXZhF3UvUD+8Uy0aHfwJE0XDbHkSQ87+4Grr3
6veV/ciK6AwbgaJAWx92lhzZqrQKCKONTaDTDvgSPdBiTPUexXV97bKGSe60/nEewk+yVQogztyQ
rI0774CnY8HTkV2mHG8Aw06Y+Nb/SDqvbTmRLIh+EWtl4nktb27V9UZ6YV1JLTwkJkng62ejeRiN
erpHLVVh8sSJ2EF5j3aPlQNo3LCSvOIOWUtNGcEhA8gQ1IdH8Heq5Wldaao0almVt4ZAMp4uurTO
Dl3Oe4KGX/YKie5G0gB9SpEIOtspjGJMKBpdfnBIijZt/jC1aHhdnbW7MWxwWWF4AsO0bsPssrrk
6YCnc94UlkrgyaZfxoeaiFXrc8qRkpHU8FcGKzstpQ0myL/CqRfX1nCFWQ5FCiCc20ONNrdiIzU7
rkeRvlQ9R63QHtxN3g+Qg+rwffHIjhVTgemsfsP0+gqYmaQtuc+48J86UFdhO7CtCPBqS9ufQTxj
pRgCXISKZzGtrqCk5Wuahp+VGxR0cjnvKtpyjiQ/luOMdTgKbxgG1QDVOmzmP2ufl30jf19vcTR7
RDF0yJIAy2VmmkOqfLqy3QyQ+1hcB2wYGwLba1YNZLtsXTo7ZYJhoHOeOacRqoUCkuzMlP7X19if
yHabKUsO1piiT+Jk5qKbtiHl1LQVs/XicfrfTEfsus9kLnttEMFjK/zFQHwY/aZDq80I3bfqkunX
FMYVRmigQ1lanTOC7DJCXCwmnHFFgvoreKdPbiQeqojaha6tEE4tKsrU6FNS7KlnQYPnzuiazspQ
PhUspw61jORu6LZ6nNnUYV/eQcOifVU010nL+NHP1g5s5HGCK+UDSajtHKAVtoH/OdA+vOCZfY7Q
KvYJZLxD0IqdbJsrzLZxOydKXZQuXhrj3nvaoVkxhuZIEejbNCQQTAlzvTleD+TGteEaawY45jU2
rQ2Wh9XeGw3uf3HceM9WIoIHQhWS6uLizqWw4Jpp8GZJorBeWnT7ls7SPUErXFx2Xu9yy+6Ic+B3
c4XM98X8a7bb+KH3q3NUO8uDPwv5tJ6P0Ni/zbKWofiS8hQf3hOw8v0sXfsWZnQDDX2WHhewzIlh
PgGGaT8XmmhYwR1BsgjmRqLjO65mgkUT1wnDKl2YAy0Tk/3D5qxOIgcqQpbekRyL+zyEyAaRpLko
WczeK3xB0qR6TQxDSIDD5MXprXti6u98qcmNViRrYNIcI275fTBS8FKjOh95/H7a1hDcSw4sR3Kn
vHlKfp/hdHbGaCYsxkPBGHwrba3OnHVCgGLUUgwzAgAn/vzqCIo+anadG2K6R69Lmp/ZGzjZ6Wz3
ojyaiHzpSGNh2OTXESdPlon8hVlg0w4eD9YQyliS1fDa8BXAuqCy1QC0KUqJ7TdLbiUh2La8RGRE
bq2Lc7/Qz01tgV1TXFBDV7+KLGuPc5qKU7qyupV4YSfMF2LcGjMgEAO7y+/VDN4nWNS1pb98Q7LO
37ZUU200a3m1tDUBoA0qJ1MK5w7Y6HjAcl7Fkrdxu3OCyT+gnMQsm0zMRnaInqO1DbvPcRKDNiQQ
iK6+bfw5OubklFoj9MmZlm+QOxZ9ZGzF05o9sOAUyl1oE6USEwxCQCJJMDmMM6x1CsXEgCYXcRxP
YvtnsPjykAQiuLnw5HZ6JU/Z9c9m9MCTe9gasdfrYsFcZdG/FHlUMga991b7Xy62nWuSYsDCZWI/
Wn7x3IWLfE/4QyYsda9dsT6IwLB98g5BH61OIvJ/9Zl9TuLKu7mxlAdEsX8B6eFRMw7gMLPinWvn
bJ9hl794/Ytfj/QGYmjmiyfz2/r98Z9dJOv4NruZu8Vqp3XdvDCDdFCHgrYihhFAi/dKXqKNOiZt
/aMfifuPnWaKXWBaBApSH7hDekeWy5DqCZ7LLyaBv5SVE3/CSASxIsIrPlqnfP69qGQ6ROBo92Zq
vq1Ro0a1aUtOv0gwNHmgEG1O9SE9x5uuXYIjFqjXQaNVR3H5NES0GKgRLzYuSovlyNLtoj5u7222
GhmB/hGZ6lH0k11bJIROExYuwsZ8kVbzxp4l7h9mMrwvwBFEYw51VfqHabB+RhKIYzCy2uVVTEkh
R+mj9KDEL1F5pAqNGitMuFQG25t+bn7EJo++WL2SafTuVkBGrO+QXSIcvHP4QB3KdO/kt1dM+rEm
JoUFLmLNMtKmWki6s5fvtGw5OBXDTs85jV51QDwmfMxABhDSaay9aKtTTHDiWIVDvqfFt/85/YUP
eDBOIX7M5H+o+IFkn+GSocX73SF6u0VRWeNi8S0KWCAgiYZXqqHeQgvzjTaLd7ZZxpBDpfTLXdiT
1pqtca0DZB/QW9j8e4xgLolZm+w32VUcH+0r6/CIZUPI5zcIFrdU6mqtOI93+OOgwASC/RfplCcM
BMt1WfsuneYa6uJn4ZnmBFbXufckG4kBvFtZ+klFT7EtcRFeJ5R7xFvDoIvxS09uu9YgsoYK7YzC
iQJtNywp7i1r2n3tGg8aZMgoxZ+cW3vjLMl3ln63pfMVSNtc5DifatbPIEH/Cma2W4cUl4UBM0Ph
7pAY7b2fOAAFDBGLCO4c9gUfZ8epwJeCqa38HvX0l/tjOs++ecQxyQJf4nMirARAsKeux0v0tfTs
WzzX5aGYO29jkeZ6TQbvPFt4v+b8TaoBXA29OyXJld2QK84lsHO2KYIi0MYTYWrctms8+l9oaZpc
Muw9TjhaVAGO1iSBRs8KtwWWh8duWJxzk2bvIvfeor4ur8ILkQjLDm8oIiK2KIBGiYU1mhzrlYiW
2lqueqekA3xAllIE4qbeZgxN8jhmVUrhYuxvomRizUBpHQAB66IBmd+GavyMzTAfPKHni1BLdfIq
9h6xasi7wqyjxcndYhRjQTrRsCJLoS7O+gNYDdAIFv/iMPqzjE59lyoHkwXhjZ7pbUoKXRBdfHbZ
+vORLf2ObpTXHG2/xi19WRoHAliph2c7n084VXo+qZG4UhnUW7/41XGyYaXTb8Gmi0OJR9+f5Xj+
J126q34ZVdUu61paTHTkXhj16gMkjZ8eBRIH8kEN3hU3u2U6TQ6zfED2V5uw6/ObpldpXZbwm/f6
7rmtKCT2Ow/Yk74TcVUERTBSVTYLL4zKcNfomeXbtpGZ2UGOHeYCz+YI4zj9z9L1nP2oZbqD3puh
YSRv1dR8KtuUxznA+C+5MTf9yuHWqfNr9od8g7pX0Zf3Pan+FWkVo1FLsYo99PxLcUvz1pUdfs/v
pkZeLjWISQGA88XoUe8ptn3rvZr6uiocH0PPes0ED+AG0OLO9IAeTbFvNU/pFG7ZhZfhz2QkpG5u
IqWwQiaqo0oTToVtjyxtM+9x8Bw09sa/pDj5GOfkLxxLHbZYnTxCGyN4mOU3VZA37yWpdQix1RGj
a8R3VUz0whmqdSN0xPWX6YK/o+RsnrQBTXcB56u+Hw+joomhlyE9fiWHk6Iqniofy4K/JuYSHVgP
rDw/AoWNBcb949h63aXDbkFCVB4m6MlXH81vG+E3g7RAFs+QAXa6pDvhhocQv5oi//1s1rwKa2D6
/yxjVoWEUPOw4m7xj8MSwoQVFhVRaZFtejwVvOu9kP2a/8saKdQL215x1uUKhxkOIJjFwFTO3XFM
2bDPszrhxjs6gyOZ+gClGDVrZh2WU5jjHZ762zb3CSx29SpWksUg2wlXLKjNvqaKkWEobS//flBR
SrdZsPxuvPJ15uB1t4Bq4gdCW0/z4g88WpZKwNbpRCfptzgJM878lvgSh1vYnVEk1HmK8vrchQTT
6vHqeJU4lQYuCpfkk7dS0P/9IDp7Vpt/PwUsiwjaCzbcRfwFmRBbnLBPUwt3r2IvtTGksXdFR7uR
7SXUj1VIbxCgIrJG1E66SfLsOfMjxlGqvuP4SBKU7ZAAn52EmFZWoS5fQro1e4wUfc/VMqv6Ftfi
SXhclfVMmB6zUY/lpeJDi50UoyltPwupRxd4xST97JXQgDpFUfeL49hzFubHKrIf5rFjkhW0w2IW
/vDhaIRUCe8iL0JicpvdqOtvl4+OSwqHTGBdKze5S6zfu9A2G4CE+iiJQm58U+hrh4/w6q4/C7Ia
fmdlnYLVZfnPb9mFPLbTirzG6oI6+j2biolObK58O9zluTlKwin3JEp+CA2c2eNUsOj4j+mDp/U/
Y4AroqHHCqAd8staGjS1T11OrWLbss0a7fRhWt1tjAMpKSF2UgkfHR4Ao7GlDWW9FZM45oqXroiC
Kx7Q32M+W4cu4XmEkMbBu5H8vfnZ6a+6cs059RAGh5GGuJjVFd1Z9ybOwPWsP8SoakcSC1eiBhNr
gYVKqhSJFUGDg2eQbJei989z2Pk8l3FsJEEq7xx/MfC3MM2VQYoosuJ9iX2COD1te0nRTmd27gSN
cv3AagD4RgrTvMG+kigCj4PMLuwRzFa2WIYqXBh+/kAM5s12oH4VzUwR/BzfQPV9jYQCzwsMwXb5
9OixHuiOOAB2lpul6uuHuorW58X8hpxZPZD0GZ5TySZ3nKDnVBbGPHxE+MDyi/J53SPD7j38gtiK
4MWUPQ6vjJ7JlF2zcSCCtBUA4yDFFkdonK38evPXDDRtdfWTtZfa6HPGMh6tI+x3pYDyGQ6AXYuS
G6ioMSJgEujqc9VxFsdv8UiwBsULERU9ilWdXbI7DsvPqEwYxhJxw77w1uQ4jxILQI+2Ov/N+Jw1
euptuLKCcut1/qOZNA93heU4HG7TcgvsMjo4LfNZ+RHng7m4GQU5/Yr8jN1fjuC1T47ne0Ag2gYV
cwG2Xfifsywesyi5qoGOtHqiRLmY6MiyargT6Rh/iTl8cR38z6jHBEPz+acNwmCvfZdhKFbg0Ofy
azA2bBsP0R//Jv2A+Do2RQSzyqvBwrSVd+7tdLqBnUVzzVDAUmhIWzhY3J34Iw4zlRG51c2n1Cua
C8A1EuyiZ+lMWPCgmj+UuMH+ynAWaXjpOzt2UaFR74RCL+o063Mb3WXfjkgCwUjziXLCy2yb/xqa
P40bHVwHRCZujD1CGYklSewiW+hwmpyOgrriKyJqdbCX9VkWzXcWl+OFDoodX4K4TAZWEZ6ME3QC
FyJyos595V6C9a9C8ken1p3uoc+revL9ej2knYGXmeeF2XgztPgN8X0d5iBTy+YYmAokcJqeqvU2
o/O03raZk+5rmhUeAZcBKXA60kzsu3h13SdpeCbwol+ONMs8LoHGWNa2eOHJw5z7hiuM8lR+9Q7D
UbmcY9kw0VETug9tegztMr/bVjhstcKy68qRfH1U332gKhiqGRIBkD6okb5aadLsRO3IZzfXr9xT
X5wf5HPPwVXXyU2l3h9lcwxdMUG+lfWPxhLmHI36Dd59sxlmHOqyJdEjgvIkWGmUWQJUOU8Pomu7
2zD2H6yysWOQ9WHzGZOmHznoubte8SFNDufaxP/SCxyalLAEZ2cOH7N8nSzKvGNkjmd8XYW/92J2
13Ja217L9I+uSKeNHu9Lad6COS3I0jj6iICTgDUPh2dMAvtctiNtIEtO2jcNjos1vuZ+cskZFDiK
pW+JHfJiS9svP8UmaQPbyFmmNP1O2GnLOqMKDp/pCAtPJJvJ4NDm/psb7k56tdTdDD8qJyZcidls
W+nI46P2KDiBSS8TSqwkO5XjAL/yqCf7v3GqxsO8+rELIvD7lFpecFZYBlyNF73i8R7k5KiG9GCg
+2/Lht+66JqfOaWiGyqaWTUJnW35IuVbOABipbLgvGg1voqZXFFMT+hmiTQIYgohEPeBWZ54IM8P
S/LMXv2aaOdrybL0MJkqhhG2H9rcAxjDFDcKdbcb6SPEjM4RG/1/lSdvApwseA/Hh6Yt/SvgI9RN
Hoe4v3k9gC7o5t04ls0tH2Anz55TsC//HSOO3wW/IU+QPmpcB/RXgpW8SLt3W4ykTsfqAwl5GcBi
uQRK8VoRFgjrIIThbJ+ShsxkHNAdjYPxStFvcJxZBmyH1ThGH621Ka2Q8nINwZk8ywQwf3VvQY+1
mbV24wC+8liEo7qAgy+i5DizS8HYNnwIAiEgfIt5JzJOZbHm2uzU5+CKJ/6Q1h7jPDwox7pV1fDt
w987uHmZbLMslnthgYDKPWV2FL6eIC22CBy6PC4cUbFQecTPkks9hHyd48oCkYzLFEh8BRRAbtl7
/12q5MN2R47EVrtLubQfNLYd/ozLvjfpD1cpByBkc0yH8dupyA5YGUN11egf6dJTz6Y999rX/qEf
2hcrwYYz99k9mbC3RwGqrXC/677+IWk6jbrqTFjRvidDxFUekyEb+/+WnMIHNy1BdPLQYmsH+lqg
zVCv0KkuA2ljOMatWbHYq26VcdJto4AaQlzZYHycfEOiWwZf1grsSzBKbMcoIoUYgbnEIHVysnTZ
YNS1LhY4iH0X5MAAsuYhs5byUFbIgiUQbAryKtCbK7oLLjXYS//RyYv8PHjAsiqJQ8n2JIaulS4j
wSQeTdG/ta0vdsXAIhnVEBv4GLZPTai+aMKlf15MWBB8D3MQLk4YsT/HBLRNCzPhAGwOROQKEM5K
STKRu6oahwr65lBu/STigThyH4kab6tVjeUBDiEmnLg+g2Tn8Q29tOno9mAO2FVEz7YlSHxeTsxx
/lhYHDgg7va5vtFRgC9R4DwR4gF7To2t0k9JZZoDOzokAa3kxuU1Rr0NjTOr/oLdgxunMKiwwjui
qxMJEOMNqJ5zCTCMrsTTCHUXIwYr987Jjz3ZH2XVP9qyWq59QRur0yygHud+P8U9naUNWCTc9Suz
H6dnljxyrAve+ve2gloXUXRQGG2eEsyaHNCF3iCKgLgTGuNL1LLVxHioo+DZ0cBNBg8kYxtLg2vj
glWDE3XhfUM8fRg5biBPDQeSKoZMXPpXiOovgbUJP87y0pS9CynFBtNOzwUR+0LcJQ9Wa5e3mOCL
wv6KY2FvlTN9FBqIy5xTB2GHf+qm/7mABtymLhExJsmtR9Zi68QFbfP1tCs7yIkW5bMbbq/a5JwP
KmebZ0w5Pu9E5aPaIEutsCB/2pYeFX9Qt05IBNWBHCWXe89ElUR6a8bxZzVZ5B5Y5O4yDbScqopB
FT9Cwy9ZRLe6dn+BSHae+kmH16pnsEiDZjv4VBTQrvKk9PCeKI/O1uKv43y9qAlTceIHT8ilySp4
XhGnwDfDUpormn+GnMKfYcKTRPJ89fqs/J/yDJVkfuHb/IiI8RPbL7HM9Ky3Amjz9vzEKFvsMI1Y
Wx1+YIySePV8vHbKcEVMSDF+5h2W/BPCMnqkO/8Kc/rR/v2AfaZi3muussvzc+xPu3F9i2R59nd0
BYvzrBNsVzuo6fa76/GWjrPquY1MgeLGzJLVmAHaCEdgNY4so/pk2E096NjA1dMR7RcH4Ei6edb5
z9Tt6Yz1223j5vvU4c9ne13KUUanr1QqRGiRm+bfd5rVPFKDad6GVj+y/GqKs2kZWyZswQYTOw07
JFxL4MRdp98sih6SlMs8EAXpwpjXi8zb9pDAZ9zS840DkDxZwtG81BShNTmV5vXww7QklVsghLeC
d8gyBT/HnO4LR+NP8+qYIGsU7VlPgPoUzGkAtKW7H6x91Strz6iV7VUjT5mY1mciXJCsxbxPRJse
TDJXCjRZlrGOtULenQW/nXqaf1cDGdLWLS+l08Ub2YWYLuBmoqjOe6lYgC/R9MEyZcaExOdDXETx
zCB6CUjWj+R26vFllJCN4VAdgS5VwOGBBpu6kycuFHNonJjSDn+xCTO1CBL8nQfg5b+4OV7W0vbR
73/V0dDCg6q4i8MFzxzsZJYSe0gzYoP55NMkfLr43IgN8KkAt0kedeM1h4Js+VGFkN14hb/HmP6u
QF+wF8uBuxZrVLFLx+Adef8w1xwhfAFlCCYVIwYH3rIP9hW4N5xprM8tnEzeTyBz3PzeF0As+xOQ
8Q3O5qMUhH7rxfoz86zKIqw8fNhmY0dLtZEFunXGApruMkBdgsW34JcSJJAqUuKN1z/64YK8HNt/
55AQgkrbszP0LXii0dq4UXZvfQwnEducuWFRV1R4UIGl1hvl7WqEMGW+B4twND28EYl1J2PjGX8t
E+lmZdlvI+1gR3YLgV9ZL/BusTMFzyWy8RapM8XyWT3g2/4TatxorFyeU917XyLPvI3UJAuYwEv4
UguZhuY3IbbyqYyBRpWO3Jmla7YmS2x60m51bq2qa4rkPYTLLinYDORtTu9fwY4IdSoYyUF7FK6a
vhygQHLf8jvMOhakpkItk019GnqmLI97drNYHHhJH0weCbaM0of7pNxfVpPmhyquqFg0GV4ZS21I
A+A2ijAcKrxIiG/WO3fYxGFZ7oLoDpBU3qjc2Pj5Iu9F0F6rtKZtrKNzisa0W4ShZB9jMoawxgMW
iRK3P5p7NTl8pe7ON96vVoF/lxLKj6yrB+ml6qbGsNhVzvvY8cZh7wyCDo4WT9F5awvRnRZnJoEe
zQ++6YrT6GSs3so2wNIOUYn/Fq4rDujKh6SJfthdcelyhkzd6HQfaUgNLZ+8sSxICT1mfdO+ui/K
cvkXWIaFly8OSLLVJYNzcFU0U3TFlB8TySPfiudx23pS77MFt07auXRGIIJVXcuxY/XCdFg9eFkT
P/PxsZY6+ZJOd5aFYYewLKdQ47f2GOlVwRMySNyPDPBZkzVUA2AeOequ5KVC8pyXamh2osnJViXR
V0tiLSNZbdm1g1GAdkeqhseT5SPahdhtTi4RSxY7HtWREc1nKASU+jCuNiUZ2to98eqC2wGufyY/
w3R/G1oV3FDp1bGOuBOEpZ5twcdmA18GvOIr+FjZzyFbweOh+GRbQTUjUTs6eezwiAYf0NxkwfUz
OcBNubzS9baP6Ep+h4jzEHDDHTmiU8qkcEGA/AnE1XKa6lJHULFJ/MNUKItDQoVMPA9sK2l9+PBM
9JAa/F4EhgOq2Tdy9H/QSWVv41wQA9FrrhWjoR2Xtynzon2Q2phjx/MQtGyy6CsLeVjsKX3RkWQd
YcqHPMv+8z2byJVf3jp6CHeKpP1W2BbxTNUIXtrxA/FEDlGzVIcm3YaGg6mC/Xg2vnsayM03Oaw3
vL79SQVBQsAheXLjtCYmC6+EoNTWwq9+1aX1O29ZkLTYDjYcxNlPSu85rTpAMRnezZhZOmof5saR
27AFTu80PNjyRbVH1c28vp1pvAXSxQefxKfcBTrr8Qiwc5h36WCA1LFqqFwHvFm9ZM/asHb2mxJQ
TQy0kBMM9YOj+mlWs1FEILXQMQF1Gl4P7uJRsFCfpN0GuzK1iDAa2HSw3P41pJogGgnU82K3ZEWC
TKXVRjhhi7EyaR99Kssx5D3YOZOJsf61v+tTPQW/VQFgGhD4Rruc9XEmLUeZAoKMoL5wciIHMIv4
l4wJRNKoi5l6mDpoSuGFXe87g3Z5ikg+sq1ExunQJHRncAB4ufzEOdgcjG19h53yTviggZTSTYm2
bKhCQWjCiFbhR0R8Ghz9t1Dp2ZkYxAOgQRyJfuA5E3cPo8qmK3oqR4r6TiLjBBbW5xJxxJFVNZGq
pL2THb1QB/Qgq2B5tof6MoeQM7OW1aaPPs7lO6Pa+sltcnBFSvzupyQYTtXsf1cuvz93mg7cGo+N
YvZZ8vkrn9qjxrWpKnIDaTXR1qpA6/HC+GHly1eZcPSyW2acZSSg4qV2j0xUZvsc+gCrl3qbdIi8
xZiiijWefbVSTSMoA0hTwAxq06jYJogRqXbfnOV3uQh6NYgqGEH4R+UG5dafd/YoYS6/dW6sAZHR
OmohwVyGoTwi8FDDNZVccsNbtkYBC+2ehTRIuKLpsCP+HArFXqzpDgtukl7b0TWx8FDIZrnM2FIQ
uk9LNZg9jTsgTOPhMMZ8P+7MXSesjFYvZ3p1evF3mizzlhfyRQrczEkgvzztxNsEfNpuJqjJ62Bw
ds5sueyGfNJOXAJ1m3/aKFmRkxqMTzt97TkTnVqpbpkbGnx4dQGqr4P6kj/ThJg++GrQZ2e1emY4
l/Duuhd4oti+Y/d3E+TxnogOkl90rHoJ8GnGARaRJch24xoeXYBD3qHMOzhNNnzp8FhiZE0TWWwl
ynVjEciTF31ksJrOZGnGA1YRRj2kGR7O5X95q9atHOgRkOQIsiQtSQyP0epufrek84o3i9jSpAk9
Y6ON/HbaiVZyDPdt7zSb/ivw0YzAWm+6fireyDEpxFQzJebse7nN7hii2yC0xWJ6YTuMdcWiHvDq
DvLNaUBVNRFCVDx3j67qD94UVm/+EMM2txk9OVKzrwcoODbYLIIlRDSv2o+ESsVdTGXgPZ+Gg4Fg
ek7mqaGEXr4MqOMvoJnYxpcwHACXHCvPsIWribHyaoyeC0GBaUi0Y3FYsyyjbl8CFrfTxPzo+1gt
KvrF9kHSPJe2ADzHTLb6Uch04HbLTf977mFLzVhrT3Qj8hItw/DBbhSNOOnHwivlEQfMnyQgflBH
dv5qJnoH/bg4F5P3lMRpcTR2yzm6Zgs2Oko/uHxF5GK6q0tKJtT6oJGt30tH7EfRMOLWzVMBg/jK
ikWjAr4ZvIm3MorRDQYvZWNpH0LtBqd2DFmmZ9FhbtO/9B0J/M+W3uqFSZ+T0Wc3gkhBe3sqDAeq
SvMpMyCwmeD4xz/p3QPyhrvG+Y5BSB+cwOOmsLAMZ3nuvLJ5HfZLMTdni5QjxJiM14aGg58x2xV+
aO0cz4K+I+kuigjtZyMLPKvAhec33j7GlHaQDbUvrHD++jUbzyx1L+PC+ihyE4D4xS8kdJpr/egu
Sw4pbJxvCMj+LvQN7vnfvUNVYRcVh4nTeBgdXfze7yl7g3NJkH+TeR9V0bsvEd0bmz614wNZNtgV
HgQd33W/sKOeO2GLQxBSFkHBMHcSnRu92z4NOZYK2+lJFcq3qiwbIm2K/yvEZr6kBkpTBfCXugcO
KjYE72ga94tVPTpFANlgWeXf2QXjnbsQV+2X6FnHBYRKnX3QCAt7LmV8ZhS8wHVL97isupcpaz7Q
oD/TSeMG6nidmupN+NE6pFisgQFAcEOj1IAsoJSH8h+HAgPj9K+xX9aHwIE3i2+c7X4LE0jzmJnL
jJsnoN8QRlTIIXExF18Ht2oq1y+ZNEzYKhxUFuGywdcPXatSbJHirAfQ1L27bIbiY0CNB9/ZHzKn
GE6WFX93TphvQQNgnHRJaSncC/vQfM4UM24RVe19GqJjx+pNGCv8LOeVGg6Tjec9axSFz2Q3U+HS
jYIthF1cLSLYSCvWzdWzd2XXKK9FbZ3rqKale8JaFAfuX4fg2733yCByCRVvzuBdHBJHuzS71TZj
kengtlotTZaG+ZGM1Q+7SvIPXgR6MOe2jPwvYKykBL2UjZT7HxbM9pT0Xfw4duVnwSwbYSvjG0zJ
I3B/XYFGY8Gg8k0n7hM1cGgAwWJO0tLfxQItzIC55ojSD7eKMpSbplxky9BPfGdBb+9r7y1s6EVY
KD8bovRpaVYWiwa/MPaMngTgaUqC5tTUxdGe48epKN3PKEhPZu2diSismTs4eh0LXv7SQ0mv3BpD
A4j+0enTgzc+lh7MZ1FX/QXL++rVxX4bZg4M46NTOtCgFK14dgBiSWkbwkuIH7Oli1pUPmvvlgBl
XmJvTjmQRQmmXIW31metIDOjNtaCvrN0hYXIOj51tX2pciqGpQbrTxFZwj8MXrk0SK1gr0i794K0
JHV6e+xR8hh1yS9DpWjXoTPin7fiTt+XJnp38fSz/cIXELgTElDOwO/UVHkKMsfufDM8HPEs08JG
5U9HmUybDTtbELAKBx46vB5nPwo2me6q3Wx36opJuMqAz3u2OgEKzj5yYIB5RFCPZZP1yJBD6gyS
eYjexVI5esAJzgDoNtituw7Z3Vg/UqJyG4XCcAizNxoK8OgNzjskHLCtgYFI4SA+1N6Ls+ZCgxG1
jrR3gZwatbuWWlkV9OoyqOwY01x0iILgmT7RcmuxFduyukBykLwHxIQN32IOT1Jujiy7takMbr5q
n0SLIOMvnMsAzlOKjrUfHRLgDoWUZ0wzfINlku7DmYblhsU1EA5RIgqRxPfJ9J4ws+FCmS7s/qku
KLxlZd9nuNVaZhiMw2MoqBqFScRHWuzmI+MhFNz1h4DySmb79adz59TL1kK6zzlPn+JmrC/TPEM2
T4s36DzVA8yeF0znPuaNf6weYMNJWbSvzFfxpYosTJLdj4BaIAj6fn8qbGIm4IuOQGOKQ7DMfyfW
v3fhtOZM4vU9C7CANL7EPMGu2hDRHrMBqQeoMlKSR5aMnNV8zWde2n0yXkeFt8+Jf8PkNduiTrFn
ci45oakAzoR2TrTgaLmDuTbYspkvYsBaJWaZPAXyg/yUbqPYrnaiKNXVncYC7zpLab5q+9HrcWpo
NVzo6XT+/0NtS+eC9ZHl6L//8d9fpw2FiGkBYXVdWKZ+n+8nTwC7rThozuRkTi7pUdza2bUZ4+z6
72d2TrOdPbznU55dOZDD4JibARCwYdbmXbaJkdpeK/z0Ww1Dmwz5gqZu4Gs7bciuoTwKJqSioo8c
+xK4XN97bjyalCCwbGqfMxjK4UAyZqxpBsqeWllnT756tdKx3ruUOENb928G9sOpX2lJVlBwkUzh
xfZs9hlc33VovUZu0b0sLn2DixrQfmwPU+5YnOzGWl37pb53TYWvZoK6RfUZjxkj6RKgPHjDFqXc
SLXQH2gDvmitHGXQ+JAfFzJ3wMy7fW2BzsmsWxSvJhC2Xf0K//Q4U96D/Nfih91JrGnIYQ5erZYV
sF+RSG5Ha7U4TU8h8EyA4glFGSV18TP3R7BEYHM601DV47+bymfWTp2HufSatypiFzYU+Tc7RY9w
+eQ/Mf/7TzMq0WEUYj/NaciiVdMquzIhXIt9tgKYpMSjs1Q4ub2c0VaqNX+5bAvPt9/82qZIy8Pe
b/GEunfB/xg7r+XGsSxrv0pHXQ96Dg4O3MRURwy9ESXKZUq6QcglvPd4+v8DVT1ZldF/x9wwQBI0
okhgn73X+haHDcoKwFESvUhzUwaN+d1mAgapL1oVGYx4dk5YSPvjvqy1D2O+NkHC7FV99NTcvRvj
DyHC5tULqtcsvnaKutwORN1tWm0+6pnugILwDlpwep5P1rWInzstIFDjOhEuXPN2vM8L1eDsDp8p
yDEWuhr6+Irudc3BRoPAtbNiDitRCIqrMLKTa8l9niX1MUPzKH3yq10QaDQBckLnEhNmKCS6uo44
u5KkMvQ70fDdHFNqlCYcLKak+atvDvbDNEtYRzHqm6kmndVVdBDojL4DWZoeYgmfRPeHR2S2yJAR
PjMla1ahZkBUS1uYRZH9NOg11Utkb8k4dsBMfaNPo6/A2haMNlCdGshYFwIOBzMiuYX6cleO+PpK
Ge6pX27dDo9alBkfyOowdbdtfIvTQ80CK2gVurmNWQVel4r/K6IqEnIhBI9eauy94CbpJvM69WnW
2XMeVa4H5M3EHFDC3FXLBllwAA36O66Wq0Z3yi1N3UXeDs1dZ6a3sM2bbc1a/4BgO9raSgO6x0oh
lvjjmwG3O4RoiJEUedINOS/MK13hj7tKWaBmzFnHNljJVVNDIxq9eueN0CPKuEP3LjP/yso+Qpap
S6PRyzVTnHkMoJ/HzB4XA/rNFUFstDs9o113QQShUlGZgJFBx4E9vBmnT1BzSzs2vLVkDhxpwB7n
9aPsrgrt7OWGf8MnJAjOu5ModlYWfYd17p8br7eutSpIVhEutKUn0npHU2OLoV3yvcLGgWwwurlc
6GNNwHlFnz/Bm4DgrNh7zq3uotK0ppAQCiQV/IphdXaoAvBLiINTNwe3GZxTTtMWmcSxQI884es6
1lETHH3H46QAwpFjYb8aTAQa7fDRNrK6IsBvSxNnX9QD7FqCWOhDAuFyIiz6XWTtddZ9a73FNlAR
6lINVgAMx8ErAvdlZ47ELA2l/Wx6rnYOi2jHCUveTZl2BKrS3/W9nCjxVLU1SCJb+QaEFxRj5dZz
+TqAZEC5gH6CkQiNsI61b2pir2AMK+V0p+oRu5zHsamSo/VS8T1UXRM99OmJuPTqAHtkoVWgJiCo
ZAengUyTav29J8cJVKWMrkBerXKKNGZVCp4EZKo8jMZbT/GTDagFk3govyH+0jjpON11UCjzhlME
7KT5KqItGjkhki/GYB9jACfKcFrzcNmS2TTsa+dQyCebA/6pBV1o5qHx2Lu0YB49TdJbU954Y3Rz
0yR6FanqOBggcOtdhTsG2gZHZsYg+4au9rnOC0I8Gtsk5YdlNg0b/2i4BM8NnXlXDXH2o0WCH4Wk
9cBsIrYhHZ7Lckxv3BC88ID5qhmwJWVIWi3rgbjehZ307ZoEPAeoO1CBkLMXvQyMxDlLSlWE05Ei
EkdQjgWgs5P3pnCfCLRBWqiRzlMRJxFEC+aIBXmLefZehhtJSowhHfw1MAg3vW2yIiv7bGsijYHr
CFxLJJB4hsE79YZebSKV07yPqoiYFS4gdixLMHD6pI5Z02NIJEYKiVnwWBewS1wdfA06q0NXOy8y
h7xH4WEsjBHfep5W9/GMZxmHVixZFMVLTjHHUUzeIZjhOJFvArkYtV0Lap4Fdbv3++C6aAL8C4ZZ
nuoQc2NPxhHrUg0BlyvGqygKPCYSzXlMcptGJk5cjeHQyTG80wTxZG+3txqNDaB713XF/1qPTSbt
XWPxg9VdsChTdjL5APZgw2+BSFi4uuvhAI7pmzRBMgnQM3ICHBiTDQWNsr5hmbyszTp8sGULJ1Ay
/MuIOI+0hKRdIi20ODlzTk7OcCuWXSbqQ0bwiSmCBrI3swLfxy9TpmCNKgGabDKr9zoqxSZgrEoU
MagOSD5X5spn6XqEgwUQC0X0utYiPs32ltnleMQa1lwBpJJUkURTaYAQT4mGMlNXPQipOb/dgM+5
MktwRlL29qYS6DrQ32anif4M/TWP5rZwzy3V9vYS8IhTvwS1md9FbpjtQruNT1ZA0DmZGluYDfnR
c5eaZbQ7IsY2pveOgEUdiAKGFj9xdjo2oBEPBX0KvZH9VTMHK6PTzjboDYjQAyV+FJeL1H4ZsNFt
7ML1jpeLKeg1Dh2odEpO0KvwDTmHv8/r8ElvvehsGsOHw8QUzSTmwnGYe+J+INdDCoot69L6pNks
8ACYbmPPeMgEzn0bDdPAEgnmC/o/3Dg66XTMRlM64QYYaxOJeRVx9CVcITleLvCJJUeoIYy8L5uX
G5U/vAAWgklwwSgBVDq6GAePUu6DySKuZL7izTdfdgiaVe7kNvlieejQSJ3BBTBcjyOzsePYIMUp
QushbZL8ePlIL1uUkaxeLtczr0rpt1EgtYhGUlQaY91lxInUDFpDjFZLZ1K7toZi4IOIBPo6a/WS
unumMfoOBZ2oFSf5oRO4sANss6tmb1IwVijVbedJeLI/8tuhLC7mOy7X7QprUxnz4adlMRzTGWlV
lfLKtrRxxyCRwqgzCdJ2410kkGHrY/o4xu6tN8fZjOTWMeerT0VVXUk4YHuv0upTzFBmTUBatqRV
V16HZDKYRZGucz2/1SpUMTRqSog9lf0qWQLsirh/cEo2XBQMOqPQE39hjl4FT0dEYM4ldfUrerXw
YHRA395wRKBOiZ0DP8PiSB4RoA3Fv2EqboumrnZQFsbB6nYmcLJhMPNtXwEzn/9d7g4lVXRM5t0v
j2kHWIvLy6YRx8aBthrssGw6oMyF/uJ3cmcjw0uNkF4FJ0nWEu1DGIcAk4JjV3KiJs5VOzTz1jjr
+XF0MJKehd+Xi8CSf2yJDntWZ5dzZ8Q7SMZ3QLiZanvK4NvKGRxFHHekdXkXxrAkSDshLkkY40E1
H2KmUiVWgoCO7v2CqLxDStm2CwaKdYABO43EcTJAslZnul6hB0CWiU2LMJ+FGzZyHfawA3Wagkyc
bXpahpWH11MG4yJCCfmn2xyDWB1W7sQkF4zJWdsBrWFcFyQIEbw0c04/L+yKgmWifFlbSfLN6np6
TYl76u0OScy8dbkY56sI9arQKL5uwd6MNgtr34KF+m2dW9uOPjt6x43p9vlelUa44fMhmMcKt0ZW
gbSdXwnp1oTTzuZztJ36YZpZQinzdmBwqJcXl9epMnVohRkf+W2TUIjMpgZgjVq71k6JlX4URgfY
fxbtUUT4My0+2/vdj6qqH2UJt20okzcxqP3oPqDs1l4mi44QQVv3ljuyOu2d99qCH2g0Yfs9tsoK
VV/o3NOBkythtd8gaXTHpHfg9VplfZuV+l2aEmaqwjoANCO7RRfgZu0tfIy9W5UHwginfWZ29dHu
Y8yqSYLPNd+Tezpcz4zbg6X1uJ1YWRpjUhEu9qOjYb1zZqcQnDZk+HkgrnsXdVyTZwaNSJVvXCOD
kchRkCNgkya7uU0Q2h7tnWYjifOEEmdrzP4hROl8+tfyTqtgFHsJni1oDiGfXp8mRxYg5pbAewZW
XuLvNLcGZVJ5Sy0Tz9lT2kefaUaqUO/AgGzp4SzaApEu5lm478WYb9UQ3OqGkYOu63R0NOgsRl43
7HsH5phUi1wULqhNnP+ijFHYNYDjRO/hxZnApVtJ/xCTsoKv4V6WY/9Q9toHfW2H4xN3dbMw0mMg
v4ZotS+reHwQzhTumDyQ02sZwwMVW0yWe/rum5G3KcsYOiFLm1tLzCb0KtlmAnCKzyCSMysXVZyH
qN0jbYsaTNxm80ULl2kxtFmC5iIYqZcYWwmj+qH3urUudXJ7p/Dc1HZ5Ht2muL1cgLFGBpuNN5dr
cebzZffEHaUvrg8getvaMj/8KOg5eKTAeNK+ntlHD6bK7VPpjvbpsnW5oK7EYa3b55+3C47XA6nw
V8HEEo8gyJb1R4nGx3ZOMsxeCBvD3DL/YMpWThxViDMkOTG5lrSb9yyPrvME26X0GLiVYdIfZcmG
KsrD5YKhCKbktowA2FcTPcjZTaILnY9etts0+2C8OF5hJ6IN4+idd1BgJZliBScONNG6kQonFGrH
VdHijgu1TzlG5nVgIDHCsL6XrIauhIAg3Vo4/QCpB6d8ohGnqxIpVREwMFaDuYznO5xhzWLm7DiD
pEet7kcAG1tLHCjos5UTEF2cGfE9eDfQUhLNjaxfXX5Lq6ElulIYzNktu6xRjvUtJkKgV8opDrYX
vhUuSVPkAfVHtLv9sQvFx2Dn9OGn8S6uM7QyWtdbNMKZchQNYSyWVVW7WljMoFtH4aEi2GTMgxzD
wmQVVyb5O1cqUIpeHSdSl95NrCTVKaciv6kAusztwstF4Bh/bF2uNrTQMCQIY5mlIM6pY7Ga2Wa+
K7Ahr1wfUDDsvI1niY/GrbU9vZtoRerfZnRAHQAgetUsjNAeWop0Uovf/vaf//jv/3wf/sv/zM+o
BAhYrP/x31x/p7yGqBo0v1z9xyl8r/I6/9FcHva/u/31Qf/Yre/W/3aH0/3m4dcd5vfxv0/I6/7x
vlavzetfrqyzJmzG2/azGu8+6zZpLi/OXzDv+X+982+fl2d5GIvP3397BxTWzM/mw2X/7Y+79h+/
/+ZePqCvz2d+9j/uun5NedT/oA5MXn/Z/fO1bn7/Taq/C0fquuM6jjBsXfBE/ed8j67/HVqlQIAu
TfOPe4iLbYLff9PU3xkzmq4QFmNgIsF19dvfCI243Kc7fxdK/uVx//yz//KP+/mP/FvWpuccelH9
+2/KNn77W/H1D57/LkcAwuQ1bAcVlLJxjNnc//56B0WB3fX/GDOwGWPkbGxzSDgeKBxyLjlkiZYT
jQBvaR0h+FlaBaEUo5u8JIYy1yRoLxAYj0czRT3DHB/xOsvnY40E44io1dwXqI0vN10uBjGlIPQn
RWArMWsrLcFpwry+WdLpjQ85k5lj6pefQ08UnkMkN/S5yQPgFlJe2bWrrUrrwfLC9vDzggETjGrJ
hEGAzDgopADJwjcLeqpf2xSq/7y57IsK9tUAdASt7gGLz3jozREhRJi8R8owD2ruAASufcpDcTZh
XCz6oKRPgg/TwgHTYow0yyXJP6j3uwaKAfDnpV5N28CpKt4shzG0DmGtLWuMKrQa+jhFKzPoG37F
5HIsXfpQYAMisA7pzSjiaAHl9TzioVjmBoB9lag3GTI2BLSNcCAn9z4aaOCK174lWLW3zBUCcZru
36qIagenLasiI91rRRCwxs4xvDszCgLQDOFJQO2s+EqYZOEya3pxI4OwkfbAaiphaGQw0yCiNrnu
FDLYPluhj3kyIJGtfcxnA1kptn0HsDtbvI12SrHgBo8cI+7cdIBKbiLwQ3h27c3ZgzHiEWSBaH2K
0XrLnK4DlZvjI7SgGaB+X/oIxIcm6VcaBcbSM+12CZ2FvoLmvyFb9hboV5dljP/GUW2zlAMJIJPH
cizniN/p5a3nWzCh6K8CjYDCDSwWAWizhhF+HQS4+q2SlblvLGnmLialkwM7a5PxmvkCWk7u80k7
HoOzyUm/KbxrIWQpBs6Ppdk9tb4PQwZqomsMJ0sTe3eMzt0wnqWF7canKFj0RgocFypj6qc3Xhp/
RkP2apeUu4O4GixFICVatJ6/0oKEisuURn5LJVgMuP8A07uy+tQc7coeAEmh1QDlVcFIdbN1zpSK
WYW5ibELdiZJSS160SSP5aaqVhYKVgMNFvqjpZdViyYCu1YHKz+1r2WFAlWg8019NHkeTiiiOhlZ
CecFf112S6pTgWnJLfs3pCm3BLq46yQHQDG5Np0hGJ+id5cz93lL9R9Mkg9rwsgzj1ojPIKxMz1N
MxJpHvNk/lObT3zRM6bmEsvwIU4w5AZqD0R+NcXW8NgJxznxxbOQRa+0CkWI08F6qLN6eihkjUU3
2GljP92i24PVQbg5I8Jj0A8cBFLExPxNBjFG2RU8G6LNFIxnr2izo19yUVk0aXPR3nrSWXdjAGst
AeyhQket/M5/s7Ar0zgAqeuP5b3hPjBSbn6EifYNCTJKWD+tjzQ5C8NNCOOjxTJUuENiR2xQhGlL
TxGjA1uF2lrc47Yijmts4/XovJihkvdujGaC4chKDd5OIEPiV1iSA9eJ75by30ajhNGiYRAOw76j
sqXfUdeQbdokWBOWOlErwUoeDKtfBG7xXbJWg7FACFNqhfgwee9zhPUEoqQV656VwEKInmAOaGS0
hU/jZfKne/fmjAqWzo1pdveEZ/IAxwdLFVfVDZkvtFPltBFeRpkLRb8pVYMOOPmg1NpHwmH5Ws1j
abscNsB/4wW+H/mUueOKoHQ8Eq2+BZHSA2OLnOewJDIx67Hdmv10NDKlodZtim2jBqQi/DIRVnEA
5zcHJTzYgRh4tJ3JfApgzNdWhf5Wi1fmyAGXVBvWwrn+I4zhCOhi+OEGkBOZ4Zj7gPSE8+TwQynJ
8WzaM7yINtCYaRaYOh1ioa4F09jEuU7GWLsWzWhcEzmtjcW1bdH9khuJvXg9sFTeNx2ikCrpxE0d
Ok90/WbZcj+AwymrhxHmCi5Vr/wkvdQsXfM9HYlB8v1Cu7UzD8WlGd/puoYHFfvtvqB46ip7uPPw
cZNz9+rWkwHmm6+7PrgUvAFWysCUVyC9q5damdoq1uLsUEmRfAtB4JEM0O7p3TmLtrf6rWPM3Wm3
qK+9Kkc31ZbWaxN1J3KxkedUQ7YWA4YEStvnibqRZSC6rYRxy5QbGSuPZhvGhryxNVQ9Emv3Lm6b
6N5pgvA6kfG1q6N0TcmvBYZkpKdhvhhbzom4fLEMIApFgNpocDSQFfWdcZIYRBT6uY0MibbJAiQL
ep/rx1aCnlB2uUP9sC0YzkNkMeUGWhHTnQRUF2RXpKWYKyHUtyhw6WW1kOtWuTd5G4Wc8jQLhJOp
IyB+nJ7NODnKcRhfQ6yx4EXIFAib7Z+KrD9qmb/WLr+ULi5VlW4gOHKpq3TXln8tXSTn5Mgihqv2
AmuFtMLfi0Y+C6RcLcsQVB14rTPnPaj7m5ZXV7MoJHRrtDd5YWHqpFpGQfgNfU10ZAXIYZxW+IbF
0bujk33ee6zLa7N6GQxvG3fRt86y38ksiOfj7qdqxvbUO62/mcER9egPfIcHluKERmRA59LSd1f+
6EeMT6Zh2xkIQFPHLvYXAVHDXP/ON7TxzlOsf1HpOovGLIctgfL841CJL//9h2UJ3fnrx4Wu0pVK
Ny2dj0opU/+l0tPAfWbK6d5QrcwIT8zkvntb5yTdcubgd8k0fmHxWS9kg+ugGLRbxpYPfpqcNS19
neoM746qcmQd+I0ruSRXYSnLBtJkqzerDOlj69blCjm62oCY33QkOqfNSrdxh+thcnB6oFhp2eHb
Idlds2lLRHS6XbcBIOHPOTAEf6GsbJfdDNhI5D1L47sx70m0Ea8cbAhOLKvHuKdEaKfw3tintvLh
DTFO8IzxPTfwH9rknPR+cB5iTlJNO7y1iC2KYmGVNE1NOpsUdgANOFjYMoCgLVlN9sb1ZNE6xCZs
CFltZIOe0dYYpKWGOLRl+Zg7MJ/Jr+H9K5s5c3XUCNhauE5560fd96KjhvCi/nO0UOCBy15VvjgH
jIjIgKnWrBYxAbfBSbYJ/J8ae2IeFc95+0MgI17xScM/jM+Z7d7BuhyWRMlE+vDumeaH2eI1jQr9
cUBleEDGeRcRXQkP/F3mT7nLKr7H9+32RyNR4XVu1QkiLqD/SEglULQ5EqKmxU1qVWaSZDvQ4qvn
sIjLRd+CLrI1b293CQ3By21f+xD4t+QpEMzPzzDmBQaPpiVWoiK4ZdsKmQzIhhEhSVpmuPdLASl0
fl4U6PlurPO3y5Nd3tTXm5jvTKTMTlF286f38bVp+cl5tOtxf3nU18sVEOyWI/ACvgn8aV+v0SAu
2JTYGL/e7M+nvuyD3kscUi0HWzT/oZc39LXpMoMvheV//T2XV7ESBHUdBFDYn0mBXb/8hkZH2+Wl
nV93/pBfX27/ulo394nflsBaufNy+2WPy9VUqnPoUjz+3P/nbo2bXpO74R8uN10uJt9G6CF1Qv9k
Xh16Wz4zClFL0aAErcsBlFbZ4C8mW1LT/N3Qwg+Pu/Cz1jt3k+sueAjzFI72Vtz7wBjW+pRtLA8B
SjMjTroYwK2V6ZyWht1EEBoaFLqLDDmdtkLm7KsdMU5tRcXsF/qd1sBPdsIZxzyN8HGJ5EWTg8Yh
9sXG7SCBxxQ5mYN5NSgAVYUPnVaRaK8fTUVXG2MBznSv2Zk6p/J2MqNloSMnzzt0zolfvcZauotK
Va9wnapVBAOXlGyeIFN7JqNEGSZ1TouqXqo4xK5TfU+i7tFUacLIN7udIyNk2f5IK1DSFexHvdkk
6iamll470PiXTphMp6JR3xK5BM04nFutBJkmEJAhBVokCXI37DfMAYL2XGPfD1nDLHLdrnc07N/o
wOQLpBTUB2cQErfCAG3pl2a4FHCrVpbSfljp3eimSNAzh6rUoPeS6KC/ZZiSLZkWmFm8CRXnMKzi
IJ+Z8NsgwC5mQDu6cor5sJBqKEXTZ7vKYsqLCYVGwyHE9uLxrCHrjRTTRLN4CoOQQN38kLa4nDiN
PgFZOjUFCWg1bqUq6x81Ozy1qQYsU6inMKVgt0kdh5GRsCBjGqQRofiSl4qPWGLriTOkrBKL+cLr
jDd9cmGr+BuFo3QzDYG3No03Eeg3XcAPyoXlgKNyFVnFGzMkBEWSFKMiym450d9blaffh5g0ZJ0+
19HwrJS2Lm2A+BrzBIotqNt21fawtjFXV77jbGrKmkXmancWXBZyJRv8aiNZYzjQ8Hn5bQ48FAI8
oC//wJxqXKWnZpqPkh7gXFJ/4pnwoC/DUcev6LXFiZCSZ6nGb0TT8S9z0x+TbMA0tUS36NNaYhLd
NU3lHxkMtgZqzqGy8oeClWg4LBK/tx91lY4LRmMoRevmeUhsUh61Bxv9wtJKED+kDWpHpY+fCCbw
AXVMX0ZMSUumhO3KNE9FjTM5HiFW0XoPl7nih0aT4rEEIEpeK9IljN2xzuRMlOEzpzpjA0j7jkmj
uQl792ny5I0vYPRBYS4Aasekwo41BMs2xWUGwrQJ/WiNeplziXgM3YBAk3aFLjhm/MypFMHC2dCz
l04HvO6E1irL7Bdb3hSlUlixomYhK5HTtzma+U1GW2Vv2DW1J2jDmCTVFY1GrCb+XsmQPCy8mngD
VbrM+ux28B14CVi8NBaZtNneWCZ1Sxw0/VZ4amTvBmNIoFqyKfqjaKd7QLkfQTsrBckNJ3ehxZcm
Ue/7Jmo2e+g+iNOiJMuJaqLTWi3sLjyMEz/SwiOproyKH6ris+l3STsOp6LXLGwszqs3yis5qG43
pFjgygTZYOx2YP61mGh7zNvoHg4J4pmDWTX519blam1KY6+ZO50Z0yEIkWxmjvGUlPjFAoCAtJuI
Wu4JMrVjko1g9+dM2ugaabmVH9xpHgQD3c3/uP+yebnrsudl67L7156X6z/3+brxcv/P3ePLC/18
jq+H+/1bNSLrjbQyO1wuQOIGE6CQMDt8bYKp+8tdl72MiNjIOS/+n3v9m1uztGes/+sO/7fH/ul1
kHkl+7YOFvrceHZCGGdi7lWjLaJ8uVxnis0rXe7vL7deNn/u/3X/r7v+fKr//+6Xey4v9+uz/cvr
f3r1y7P/q4f/vG0g2nkonHITzR33S9s9TGJ7AnfP3/enTb0Gj00qB7dOXgE6BG6ls6/KVaP31WHQ
gvpw2WpnYFx9uQChL5aXzcuNl7v1RFkkRf31MRTi7Plzp8tjisuNl82fT3zZ+vXuPz3nn17jX77w
5UZ77Cje1KCb+vrn271s/Xrj11MPE0NPd4Pbdt9m6X1LbxvTsP1kjySRmDqmXQPd68DyaSUUAkjM
Rxxp5RVMjjmyyDFOSZcYS1c7Euppr8NcIT3F5oyAlzAGg3XVe4JIamnjYcevYRPJKt4gG6xB+yFF
mVgORUChNn77kgKjtSWlJcKDjd+QypHDQgAIZWwnm1SEKUL8QQlN0DZ06aQ80Ap4JlN+ADlhIJCK
pwcnUlsrCJaWAdAOSNhMU7TRjzE21aERHFotuA60fjk0M+zM1TfCprhIyn5ahk63ULoGa8icJQWY
fzA2wKCdG5K6l794oMIx1aNKKG2WMKEMNtaIAdMy4rVfDVTogBtBg9BsqYNEIPUhDLbpEGH7/V3e
liQmOu9KlBxgkc8Fs0hRlWAMO+MpzxE4sigEvf9qWOAfRsx828Kz45Vo3JAuMWZTley8su5ZiqRY
g/tsNzrJ90nPjjxtZnQrKyayCQRmaJJE378knL5XdQ+/ajC+ZRr+jdyv8rVfeMMCtWqJbba9IdF+
3LguPQOcb4cWA82ysfXPXExXcYUC0BLvee26G0xjn4bbvjeBd8YgAtmQwB/0gcSBW+Za4CRapqzN
GgU8XTPxM4cCxC1SxUUElGVNzAG50EH3YrmBtoS3rg4OCHBMVd1eF0xlnQahXDtTH81cx0pFT0zY
2BNzgc0I7WFK4CirA6BZUeSEB2fodn0umyNoRnQ/LDQkcSjHbBLEXYAYkMLaUlFes6+xtRODdQqq
XdUHxnJwE+/gY1M+VKOPS5l4xjWN3QnBNyCpqlDBoma0vsWBDMoIQg3auGKb8DHKKpe72qBdnHa4
LIH0roqrsE2v0gySJn4VbE9OWK5rn46JB8qU8Twsaiu95AshZB5LZ0GMG6ovAt9SyskFkjYmAd/b
Fs1nGYtxExtYL+ykeojD5nHIO+NQg2ovkhoe5TRgkwzIa0nG2zjVtJU2Eg84hsFLpPq3KWiPWqSd
7dQerjIxh4WJelnWE6Kgurmd0OPxt9eIf2RhUjJz59S03TbnWx95UXqr2hjnmTglH0AsQCwRorvQ
E6aKfko6ivlZVJaxw6F841vm3RD75BhyNkc4Qk6Xl9LDVnFwnVieudKzYGeaY7myBLmgge0tI7ui
iQppN3exrJFMYatibcti3Y9gduWIIcwAt7xIMQe10BlEAsZlnLaD3ednOcKa9iKJs8i6STyBTxAH
oIbMLwSfgCFH7DRRi/kL8dxJtUXpesx9Ohb8OqvVEKEHcSi5ob8BdOtag9mt69OIo9pbmx1aQrNp
WfMGwgMk4a46UODMrjK5UonzZiUIEfpuuu8Gc698uLb0mHRsqvkTQPRjaDy3rE5WLOhz4F86Xw2W
FJOdUIr5/WZSYbPXyxuvNKOVPo3L3iSKwREDKL7WQSQtp5EPmaOqC3144TV087HXefxEO5cQRSPF
1F4S7GRM3h4aMJIZJjGyqNQGwKi1jKl8jTe3rbALzs+SepNY6AHf3HqI9gEHUIZ7EZ9nrejhuWty
aJhwV+p7UplM89Rt6kXetTnQKI4zrDpCAx5N8dZdJfyjmhIHREroNjKucW3BL15XEXjLomiu+t7H
dgWtIklKbdGWYboZey+BiNUzN5oswuNUsqpzopCqRI5gGqZtZDvjDpg6/S849/s4AHrXQXjsfC1D
ajorR5gK4pUniUlN0Iz1AxndYsdKlhNof/QsL9oWGokJbRZ+J0wg4bs0VAv9rg0BNVBjQ8Kbo42N
RoTLwcIQAGKAUCFkdWiQ7VXpe+YSDiensZdh9Nuzk4TPA1Heq6LRBgSpyeytGWZKaXKPC8aHQtOU
u2hEAeJ7cbq1fW3Aty69lcjm/CGzmAmW0VuDKjT3U3yIgIpvKAi7A8GJZy+e+Ec6vnsvpPlci3Mb
JvUGXnW6BXB9mNTTNKl7naCakCpyBSZKX8qiTJ/s/AOp09Iw++Shkd5daTVYxv1S22RxqC10C/pe
h33j5KZr0+/BF8T6qYPusFaL1iIePh8IGfABaatkqvYeniGjNd8MGzFC1YBLSMDCNaN8BGRtbNC8
+tu0mAoCjnkX5QwQJxFhaQ3w6Wa1uS2J/vIZ1qx6u46OqeV8eKGOyNCpTQDQuPxLrd5Pdh0vMP4V
G/JTtwo8HaPO3t/5j8LP1QElwpUnZ1XZfMDPdMigtbJ2liJTwU+gCwqX4ZcJEmjFCXwnIw5YgFa+
hSYdy4EINN/lHCY1hmpTxhDR19WdFqbHOIImG2QRqT3Qw/B4Q9GceZZtA8hxCIy7SRTmPmO+oJsV
apkUSnkoxY1W6fdTPQAeySG+uelzkMxmN8IBgagcpBj9VUq651P3HdFiDV6n9u5prJwYwxZbvffe
BDLQTiU+2hGyBX3lr0GAcXgmvGVZu7xpU4tv2yAA6P0ZDLaNzql3FrVufs9JZ6NQ8Kx9UJT45mng
Zym2rVZujMJMdy2yIjAsYG4yjW9Y6WTGFeA68Cl7unDljaa6AwlVxLJUibW6ZHyqJOmwLLZUMQE5
b6Hx1JXB1iOT1oCwftAENM4UP2Ke4OThI/c2Mc4BXs05Jq5zn/a8YgZAIOVYuEhpEtXenM/D2oy8
uAlelvsB/mcxpDI/Y7zFkKsJaNLQn63RJPFqdB59OEMEHoD2LAcixCvinZg4TMWmy+OtpUEL6rx+
w6AX/140J1NPtU9MU2igA3ruGWdf5XX5MMWdv9LM+J1m5nPHMAfKcUaQiXcWhY6eL7dJb05ANdhZ
zim99tJlUrkkZzf1lpgesW6H2wFy3ZKotZaIT33kfA4YJyo/4iTRthpjWxVCyIJ6DmagokuAV2+f
moyTSeZM3O6bXwV4+0OP7MNc3tlTvsraUi58kgDReqaMRKoAE1GR3ISdJPy4nwNHbahwk/3N9vj1
mE1vkQNSPcLxZ+qiQUDs9YTE3gpNUpcciREH6Q9tA3JZH/KWxMNstIPUBNm6Voyceuor3f5wdHD7
XtdlS1MfUJHGEVZLi7QaKMFPumDDaNtx0cbJAMrfdhdRr+2qcjyr2epi2rSvAsQYSxq4ObHadDtg
MOwMl9APcnJ3UZDcV3OKgyVeHKz64EXKmlSeDZpELC9urVZEYIT/j6jzWm5cyZboFyECrmBeSYJe
EkXKvyBaDt4VXAFffxd0T8Q8jELdc9qRILArd+bK3BoCxxFEduC+0VS+tXTAbypMXnXt3o19bR/b
2lfuejTLYX+kZZ4beOmRWdJpp1lTSp+sc2+sd5N6tHGdrlvQDeA8DEFdTtRRZE1bamfcdM3tDy6A
XxcPxLqQcReUoCe3RT58VETCzxrdtozGUAePScE0ESPgrcoWWNMYRRm1JxaJUZ+nZM30c7JiGJsR
fInIrjRKfoajRFpapeV04XbcnPrFR0BZC7E2CVZIJZO+Lj64/HreLez2/gi90lJq3s4+caC8Ud9j
xpyTTRHnC8NxVwthN9CpL/Kjj6QablZOxkufPQhCELQo+dg6gAV9i6RsqXBEqF3EoXPrmAOPDbtb
Id9voKDQT4SSyO6f1pbEqB946EB1nBkEyppRg8PEKqcq2h6bgbTv8ObxGVRGhyi43EDHrn4AGPGY
ZSzibJ10oN+ey8k5s1quOS6Nu342aAOBXsHitNyQg12UUPc5ipJfgtybJDLSbeYkE6MqsCmHFIuh
8ejUO7ESSnCSc6p/SV/9y4GbribS74HDv23tG8VV2skDIeNrq2rQA36VH5sxKEwKumWxUBwjTCYW
PG0GxN+6tV8qwq8r84VUox303eILlc56tNzXMC4g1tPD0dc36YOt0er8X+S5l95Fv6ZDFUFyWTO/
R4rWDRCTP9U83FutreAWTul2yPudE7VzkI8wLqfvhlapQLjaW+YYL6FoXxnHS5O5UVFLgY8ISHbC
Bm1DSiNVINFrA427s6KXyofpkUbubfbt7eBpj4QZYWhiWZLGK0sJrOLNYG2Q4++Sjtlw6hXMbVpI
NsY5ZQTi2sHmovBcwuu4q2hZf0xGQRSkV5DsKnMThcPWQZw+jlP3WNIc31O9CXChqbivfQNPvfYS
EU+CnWJQ9V99VgRkSMQvrib4y8XaqjkGlZ39Ydnjq0vJddMwE8hLl9tUmSVlwW15vjM0U5HcGB70
SCarsbHqI3ZBjp6DWDmkAUNin8JD3xdYsCo9yDwXBF3596thBXjuNjHTQ2+3HJnKYiBBiT0l0yR1
algJAn/YQX9ZJaM7AZw54BMJ/NAfj6GXH9Q4JGuyKHngVONj2Zn9Wfs0TG2EXrkVoIcxPkd20LT9
F4fVrzGxtJ2Z0ZsTRj4xzpy9wRxB+dRJBuJvgkw7bJv8UOX9T6tkQ4qNXgc59LRrzjx64jQ+KTfd
isLXtz0kKkzwgnHCaZ+7HrG0iN2Dwuw5hvpbGyvWdkDQ2A2CZpSEuamgXRjeqO+meJwKOC2UbxGE
KrnWR6iFbEzrvTlQ4xGhCROmFpAmeqBCQ3SKwh6AnsdTMiXSxVmOtWfplmc2DmJTMA+vI6gbtUZ/
dkOXV6fpQD15gq0owgST1e1LnYVI3mbFRgDR6GxX30VD9V7GLdUkApAALvUo+cYe9Clcv18NWnmt
Fw0TxuKWvIdBLmhrqHrG/cL01Os+xTGpj5PaZu87k5px5u84bnZtQykZIDGyYCwkVzbXzUrVGP+M
DtfOTBbSoWOHO0AVNF5KrZXfvyJfc2V7hLfvTG0Rud04DnpTAD2MDUV3uv1WpUjMSAe/xUxjDrl0
bqj0Vgl8tzhPOFl3ISdoniz9TAsiq6NjVcMS16K8h10zn8UcH9KpBxqYduRDferXXTpcKByYMnYa
48iaCZQZSacQ91C3+PyoHz2nDuRu1fqs9yudgo2IZeuiV5Te/B7pqbVXlCGxkuH+bQ7Pc1Zeymr+
MB3mmobCgCb6RQiWxPXRqmyxrKjJw8c9V6w5ZcTTQWSbCUNopY9L8NQ6CNb5G3LsLsZwdlrtOIZ7
K3+yq/zUzyjoliv9a6S/RdVVwtPeJYg4zG3Wt4uDi6M9UmITEpUqhq+k4BADtvKReyaQGq2/ZxDw
ONmpD9lb8HGV/ppF9T+VXfGn3SdT9TWbPaaOwc0YovUXA5LsVivcm2zIsTH3YZZKhuo+wpvk4R4J
BpLwW/60KlQH+0XV2VsbDhC3JzTPeQC0Py2VNEm7mRuW2vKfMCClW3KY1wbnFxwT3WPBHoyJl+vI
gmbSA/msa/PmtkQ03MdihI5R5CHNxvchR0eMn9EV18eWKkm5HsSM+6XIHmTp4CgJG3IJE5Lk1GQ8
QVwCvsPb3Dm8ZnM3bajN5e1YhveUTyD4d0rXLPcbNSNgRcGp0BRHV2p7Vc2XYuy+Ur3fa25zmAzc
OX7iHmPK3Fi47IblLi56P9kVhdxaVMt5QIk2XW5+sceHO1r9TiR5t8NQncOJT/PI8n6bEttrVWBE
jgFdr36RbYK3A4IOB14PnH3SGESgKfFoum7l4kQLdE9uORs1KSnFcH6F/GOtJJrOOGr9ca4380K5
Kc2dNATAIRwXNg05a9es9niGVmU6j2sdE9I6GecblOst0zU2owbswqx+7XlKthp35YJivW2k2q8+
mV4tadA92zHRuTmWe7N0cACiQlXg5tKpI+4bGc/V7OvHvy+qZTr++w75Tj/GvX8z4C1trcgXiA+T
Me5Tg8FD0f9TtzEuzS6Te0SA/V9nSExdGn3n8LE3FWsi7noEKHltUFudkdxzWpg+7Aux6JVZua/S
8eDxocARR6oxSBalPYkaQsX5DGSKPfitGWas8tREsyGkHFGLjWOfgKkj6Ar5ll2MtaTApS64Autx
YqOn4a5N/WWB8/d/OX/5PVV6Jxm6ZEmF1pOfpFjgSJKcPao2BzKDj6gqwn4hDb3UBGS8r5Xaw90C
9xOH9bal8ybltd2TWIGSIqNzQz6wTPg7QqPG1UeVZ1nHe/y9YsjNLf17KcNmQnByNKugDksPJpGv
MSU4a1J0yV5D/MNtUqIJldTk6NJpD3o/PUdOP18oaImm7txNtUNGZYr3kx0ddWUuIhyiaEWFUoM9
ySzBvcgJldhWOstmzaZ0wLE8ntiU/FZjTo2Zmw9H+Dw9FJvRQVSbGrCv/VJpwNKP2lwsOmg/MCWg
XCX1e2QqPhaG1+MREF2JvkQez+ixLVRQj62MvTkYqqk55p3Dh1cH46jn2HY8QvHh9JR7w1uS8piB
R7/xJIjqJIXHO0w6BDMGBcMznufG3LglQO/eePNGgA+muel4C3ZCmce/3/vvi8cN+78/6+/HTBTy
qI2wycm77PplT/L3hTSjRLarjyrCJgFHfdlgeLSAdJX9zYns/u/n//5TWG7yCDUg2Tk1m1qTvGLM
lYd51/CDck93FIurZXsG2/S/7/5+rjCoolOmu/Nsek5pnSzXCJz8bZpWHmnr+e+7v5+j89VaJzXV
j4mV7ABL2lzhI75cevkqfL8bP7X/tYl+VXwqALXNFK64TbWZkwY6tg0jq+s/G6IhGy9yEZs7g7qY
ToQ78NcjGp24H+qxvFMe5JQuxxqctvrN9VF+Ix/fRko9KlLFiWcKd31VUIaVNNt+LD51af4IBYFK
1ic0Wuy0Q1NvQJZH+G4/eAGf23i6RTHJYB0AEcPej4iw1diVeInc6rauYu1mz/eFtC5jP6OxxC8U
uj3Aqrt10qHLvPzGwccvTrBk+uTiJs4eZUvppmeyIqS6LqpmNDZ1y8zyBFsEvytXnV+pdx8CWTDo
bc8EZywQhHOezBkfWJbOWtuvXF9e6ii5H7KYkyv+s7kX1z5KnuIu3ygXoCTCdNChJuxAvKxZSQSi
pKcPEfPa6sMlFax7W3iHIQl0gIYN1VkhoMV7OZrNCrXN3rll82v01r3XJkcd8PLGL+I7GNmMEMNM
w+QUfY89CO6hLIPZkG8JqyalpUe9hr2iAF4y6sNPcZjcmy2z2HtLtGobRi2VKMsXqnWNA1Cva5vr
D/GeTD7u0tD5IvEXEYcafwBqmOR+zadYi79GS9xK/B+gvCmXit1LJLLvmfVaUFvWXis4p0blmzEs
JynNBfiHA23dzN5dDH6Sx4m3Xvj6LQ68TmtunV1Q6hxrGwHWKBNtiX4N8U46ETI1YSnLKx6EOdy0
0bxb/jdb2bO0zZfJ/i3YO9PVEe9qPNcIzdaMv41jtwkF2nJtDjQenWCqHx9bjWt2tOAUKbxfuVfD
0O6GDVyoEvFK3PFiMYThI+AmrgdxjRQUczqzMxvOc3fyNeXv68l9R92i3ApDsiy1C9hYOt8Z4rhL
SsxO8zRmS9sCFtPkYdCVOjgmSiuKB+0uRN0rm6ulcM2zZUxn+mGunQsf05z3Q43OlrUgAAeCnZOq
D1RCpUyDueQPlDkGd9OlxMEabL6UZX38++H//xwOOz34+8kkR8c0GueHmlLgBu1ND2FW1T1zpNsM
vzZd2oGfZLCksQvBbzynTbFrwnnTQ5VMzjoI0CoC95/SqkLbZtxFR9i0l0rWHQBahummSP/NMuEb
r3mhMpxW45ZKMI9CAVsmN2k01wKrsAD/0xIcIHMSf4GrcNd2RG4Ygmgs0E+yXL8kbnxXD8ZqnBii
4nL4rvHx4zPVVyx3QDo26V3k+r/Ch1k12MmNYsn1kGrf+PL5ywn71dOpanOGao3tD8hR7278GQ/J
PEcJ3SzZWeRTss4s9JfZsw3y73Cm6orxHzeVe+7tBoMrOAk+14QOYBWzBKPktahcgMTD7G/KYXrX
chfqR4RfEiE9yAu2WDCxhuP/HlteVyS7rjGZm/PFp2stJaWcwdZlwo5sHjY9NNTHwQUBX/jiGeGw
Z4XSAbAe1Cf+pXILdNenI/oBuyf7EryitPw0yY771M7K8nunmIbDBCQW81QEvgj5jgWswc2Buybo
xpbpUyw429AgkRB2l9hOtcNoaQeB7fiOGPKhxHDJ5xFCR8lC9txTcZXMnnNMyfwKFH6NWQea85FD
j34wQWWs0Z7mTV5D0IVCBYLPGB7R7/3dbBg/kxf2NP54NZQbNnGRYDVa0hrgG6CilG5QlEC+u9V1
HEudTwymZpLopmpa5cL7qWuPzWefB2PGgrCQRrrmePXuuMO2csjlxGPhPcazvZMW1A1La5pDCk+7
8+tnzbP3LIaY2iwB0PjArHaOBUGaluYNmuWejYR5IYkJOwq8Djy+upvMzAv+m6OqORPOfOg9nWVE
O/Vv8Ad9bSRryYit3/PJgO3VZwcHokjP+Qau9SZ2559SjDeqiKjQgLiP5PtdDO9REf44o/YSWxNi
P5DWoSy+QxEd/MLyg3AuPij7mPXHPPJfioZVqM9mxC7/mUXG/ndEs4FoRVfEj2O5Rx1UXOdLBIIQ
6F8F7wcwQROTV14yR5Qu74dCnRsbgaRkQ7WSlXVOuupQOqQFGn4/TAEmq48CPhQn8vSz1MoH7hRV
Ot+01L1jWbKakuXo435Scstcru3S2IF50Z9mxz5DeEDSkRGqQ7tx8OCTm4m/7cj6XBDGQ1UCSB8m
eyWBSTa9gz0ycSkbiLd1Q2VjH02vrcMnJhxvqT++UduEyjRs0X84wvuP7GOAdyfjrRLdw4BTwuKz
tXFz/8W31cXx2y1P1MCvwkfdya4coCT6CuJSzhrerY7KNTsuao3y2yK6SvYqEqnCN8/S+wgb9ciN
K6eGwSFXskKbIrlnMsNK0a716HFkixa4BQ2TA53JGPo0Ykc0sYdVYPfNzpqb47wEzbOx/Eyd/Nlp
/LNtxjdWQ7ysd8ynD/SCgZRMmf8HiuOcVeGUDDIupgu7mG8WhWYrw8tx+YHUUv02Eda/gg6QVd93
XTAsRFLFUlvDNcBfiFm54chNeHwLWY69qWJp2bFrZrmRUKRQ+YcF8J11Rrf2+wkAqYxgXcAytO2B
DQGFLk6KAzgTacOCAcQXOKm3UdzaefhoEn63qkpWoohZiKXy081oKWyrCGKC9jNYVCtVOVcUYaNL
6WWf1Q4+2AzlmpMASEVrsvAHls5i5BjZDVQPUz5f+Mihu4zou1LwzvfdRzKmPE+jfmeb/VuXOV+l
onjKaiYvaDo+S0rSZuNLVK3cjYHiWbs87ZqdaGtGqYxQwRhfwSLwXDNwXkwevG0WxCO5BiyCH0mN
8zIOOUtmyFhT5WBcrc8RtsAtgWO2qTzVatSLwEox3UTub+ZzsNZ7YIzDQ4IK1bSWcYxZjk0JiT6f
/lSggOrDxkZ7JOi3rxR0H2TTFZGndG9FeI1Dpb6IETyAoDJD9za55Xdv5iwzuuKtUyyD+HSvpNmT
gIzJTbZE0xizLuBUJU1+NKdSXWBoQAlTY94bTLHxXPOrU57luga4jtgZIahn30QkncCHR+htcDbw
avI8gcPTvie6fFvepEqO5Xop7lW+HRSTqILZM8/YgkLjXbS8WSnRHo2OT9v4GlnRjpC/VhzIoGzk
xAI8anALDWODGhuas0J2BtxWZMruv8vCV1TAfqPpzWdUip/Z/Eq16Jdn9z9HnFMfBdmY0geu6jPN
jfE2z4arl19ookGXzVqNNSkZHLrCnMj81cUjTGa81jKC0nzxZ/cKiYlDcag9UnXF9VSqbZhRDGWm
l6KdHmyTjgZLYolA3WnYUrHTQPfCxZIGNcQKwzS2nVY8eTVwglb753oqXNX+0p7qXEEd8/p5qymE
+IRxake3zls1Zx+TH3+zU0ci8M/UCsWrT/K53dp5GZYDh71unfvJx4jDQYJBP2V6yRk+odVTfWix
hNUoPm2iQOmTvYXLcJ8KrpbCZqtF4Ig0LFr0dui4E5VdswbTQRFfZ81nL1qmOn2vF+mLZtX2KQv1
Hck+3p6GG49bhbcsLh66BC8Z2wcM/B5/vmfgJ5kNm05SOp7ZeaTGxjTEnZMUYqVy7ZxZIB+7hw6e
2HK8cRRRtPpJIxG3hrFX8mdPMEuak0NR60qrvWibyPgpNfWjzOS96IZHohk72TucHYyj4jMSSbI6
PiwNYDcFPBEez+5Q/KIjvIxa+svI81MDRcbYpP5NmhuMBa9hwmjm5BRumRlLIBUDA5m5MxQTf03f
Y6KTmTqF08eUOh+J07yNhfwYxpayq4kXKFsaoWLL3afAuBpUPri4P3lMA0fHxhy96sPCWbKauupZ
tRzfB3+nLThdVB+a7PndMTFc1Xgfu82rK3NIiGywUuTThZWcV/wKS++Z8b6TQYVbt5An4GXXTuZH
W0WBW7GiGiKerX1dwwtsMiQ+g6MCeORxkEEYlp82zCdGvDZIG/PS9ExPpO2eKs7jjXBtKoWy51ED
pZRPH3xEhz1JqmkCnlEm1Jlq/pefsC5ze5Iu831u8Teuyy7ca1G3XdzcbozZL906dr1UzAYVwHXb
rjBE2MRotgSV9lSS4WAwUFCof/2C2cUNxfuSc0hkjRReiyxkVtAX0lT90sX0nGe8Xq1ZP0xF8sne
4ULT8zEqpzdijQEqI2qWmzwP3OjYbI/3OoLN8lpFwDBxhPyUPkyHGlASpyvmNntVZGDePOCEYGjB
wTybGantpp92PYZAqt3zb5PlND6Bem8Ra7Zb/80K4w8vok7IMB7GmrkrJuWsEIVmfOmdE++Wl9KQ
041qOYDZoX9Qdb/p7GURMUXPts/DkyG08sOdbPjXIHSfLExcKG4vbNsph7WwY0fV8zzSWNHjxuOd
27YoneDouoYVrhExrpA+twb3sXasY2d1SGiwKxpzq+MNCFV3TtGf17bX3P4+hcPM1W6mqP66+UqH
YJT17Wms+qATxlvj56CBMU02tKXkmfM4x/Fzm4Lxydn/yQHlSITVCRAId9aqy0hxI5TRHR6ImSXD
JKZfwh8AkUCSc7LjuN8pbFkEzRV18FgoP2QrLPa/1LPp4n5W2Exapb07tsKaJdKzWtCbqXAnBP9m
OuKKno5t6rV4IY3fuZQLpj+GRVdb9envS0Jl2knrUbFwEcVIBCXbbpNFBExFXPgVzI58MkmBNnW5
Bp52jwW03HULidYZjORULzjapgAkgvOPBKHWHJm5uHj+vv1ToEhfrRikSYM5tqDiKqWDWHGw1YGB
52aj70ORRGfRCe0UOXw3pEwiwJIPDJHaTkz0tZY69yl/aXxm4BR8ulFNZu7JBzR0ok4uXpY/lazj
4836iy9/PzQjj50P0K3gr5Mca7l7JHDDM3pMy83UYpFP/7pQh1DhtqMwYFx+zpQ52/+/b//+Gzu1
3E0qGOiYQdbglpcLq4fTvzif/77UBXGV1V/H9d+PE7F2dHgPOSUlJ29xusQQv9atq4Jp8LNTEqc8
Pv6+hTN05fFMGlDg4sf7g3n/T4Wj1GTICwitUOd8z/TumCelsqFTuxaxtqGGPk8JAf3bgdtF/wq3
CO//vtSdCiEXCGCT0/hSgy2VSuelwlBGINq+WpJ1Rt8fygWpxoeU4VZ6JWhCfsg8eY7b3Dy0HXw5
qVFCGXkpVYdgGCh/oJYg9cUZHjT+w0aeIZdf6q77nFjNm15fHckupbe4zreNGZNNaKcKih5tJ30m
v4tef9FtTIP+P1ycLVZF1keAAXZ6p/tHd3l3c117mhJuEqNOLMz+7st+ucqn7SzN8j21ih3WG/fD
j2sTbrf3ZXmK+kTfRZSyC3L81bYBURTWBLRqtm0bFdMsBKf5xTBmHZcgp3g3CpEpgeoGSUlfpdu6
914DoDHKvGCCgrXta95fUy07s1yvj+PsMwv9fesIKDh2nQe9Hhb7//0nxvLfufh7VrQkLe6M+Uv3
u2i7dLtDhl1HrUf9Uz3uu7427qoWD0PcSwtaMGJrOINPTypumlaV0cHGxW8nTXSYFBvf1MEcBr6t
XFtYVlaivhTRLFFOUI7RwhyMioHW8Bq4RHu2Y9vg3E/kMj9R4mQl8c2EB0FK+k0M/biv4+writDa
JghGAqruimjMcvQAZQp5NWC1BjMLdGcOJQDKEW4GN6XvhfGSkmcOzmlyJeMZQCufdk6SAd0pYbXH
5OeowXRXwuI4pZfp7+wleytpyn0GWom3XN+XfHDimlZPy6Rvy1SCOk3m3CMpUBjpvCiSF8DFjkj+
6YRWRimhwUGPmpb2ktcho6MTnsdo5qPv9oCYTCqje6+wN4OJpmZwB6/DObqbWYed3AUu1MztsY2m
s+TQTIeECSGSLco8U/s0ZNGrm1Xh6zhVb7rJIivqpo5okzbvWY03GGHIT0apdHYAt6K8sm5Zh4UN
6CylSpqzd3m1H0WBW0BvmgtVie91+joWTXUcG+E/Ekn79ts6O2pMMlXNYRNDbz2o6tGI0AIaXVJd
iHvpKFAbdAdhtgAZFwgNoY9VrNyCnSS4Z7UPyMV3HnYD7uNqL0eI+65NVVhDJmNnmcmrSsrHTDkf
S0g7USwBrVRhe8/NKyO5tgahILa66obdWDtqZWAo96ODUWSfPWfzjXJ0YovdkrqvBYUx2sSNERVw
P0dsCUPJUa6Zkw+rUNc5FPYdhQfewbD5RVNRuCfbNagYnb7d2G5e+0SfD20jA9CyaGOR1z1zVjFP
pofVBA2ue/Z5QINreJo880Mu4AvMi9218PmvbXuGOcYXfHkH06lCxEL6VdpYT1/wm52ritBlZDV3
ljdqR1bN2iYvoVKzPU4ekHwu0FvCq+9QM6UmYKKk0vMxT7YCggeWWEzOEwTHHasZbjXW9JnN+FHr
IgQoZpOuHGv15jkhSXOuGnz49V6RH464vpB8Aed/tbMCFbOTRWz82m37BhuJX6E5+jpHBDijIgTK
bOmwmPFjOjWWm5EL96mw7HsgJN6BQ+vRgw5Y65b91aXW18QaiZyBuqTV3J6zfro1eeafek7suGmd
AyXOL5xDonVbmuPO9mH3kg95heUMVGSiFcMEdsvBOsoCMRLEMHQvvfqMSH+EAp6Vb35BNjVzOCUC
nn8KZ+2xatgUR1PWcXtk6RN29lmPsQL4ra8/sU/8NrH6cp2QpaTTZUii8V1P4jPxuJbysGMxZRbC
pyZPDW5vWYjwMdQM+lEd7hLz8NR5anqbW/9urOmg5U4BVNorA9+Bv6D0pr3AUKSrUtp2oJUJu1td
6i+VbgZzrXsk2+eFd4qVjPMHKs2M04+xMYHxDKrBtKzzgqotm5jSJDlccXH99G0qz5VHOk4rp2yl
nwi3p5vBK9LAK6FH13YLR9WYtBtUyoeQ/qRyMuIrZ2tKAUKblClVBwHP0goitJcc7CUm4TXSPest
H4kq45DVVFzn4+B8icnJ7gYSlpaasnVO5PjitQPHpo5Uugw/tNrMLnOEmTIz2ZlYOhJBTCum3SBm
atOSmy+weeI1YL9eDecptR6kAv1Ax0iz82t/z5Y+ezEd9yOVHJRV4tyN7C75O1NxpQ12ti+T7zSC
AzK0X5w2okBgR9zG0WtaSchHXcLyJi+yp2ZOT6TNUShcd7hveHv2nA/1HZsOsHPsAe4zcZipEHkp
HYdnbITx1+5q57XqWZI3VkvXEFoui41MXe0kkgEHYLiAmMFWdqi9Tj0KFX5mtmMUTud0SxNRxqYf
88/ZgDHEllb3Z4WZq6TyZwvaidAsR6oHv3LORUx8UzNdk4yVMs+eJMvfeURXvJi8PFW4tGVInPea
x0JHuAt3vOWfTsgAKk7+nQhXP5nCtrZy7L9BgCX3slPJvUAQiUe5wOWmexyOcHI5Wm6RRY4UE9K3
VlguaoBiBQKgAi94F6SzwzNFv8sqLTpGIqKr06iKfSY0iBeALgat884OlsXVUI5FUOvFuSUfg3xt
JfuuTunSW5Q7iX9oTckoz2eKco1EAEUfRuMCHFozSrn5+yIn84HWjaWlfROPFTgdbr7eV1/3NLdF
JQclD6yI6EEaT8d8ZlXYtV0cTFD18ccfZqN3vgenuqMWfEM8gr6M5f01db/eENSncdu30WvpFu1d
iF0TivmGi5yPknjB1PMso3fhenFQkOlYA2l8LcpQ24VtsksqC9d5VCcrN9SHLTa2bMMMYgVuHn42
7VMEpGaP6Zh/FDyfTWPYvzo6ztEym3yDCdeaPmplbQn63bWDiM9mA3y36Gm6xjEJkRp8maQFLmvz
jLkRZGUjWLziBdZw8JV7OzOhatUsUCRiwGiZ7o34yy2mHZFd3ejvSjdNufGS3ejN4bU0KvPZRSwn
H2KP0Ig2f48R27d57tmatkabJ2WsrPqKAQp3oczEUe/xbkKeM4Ox0Y0tbZnWrkq6eJ0IFCYtH+lY
SCacuCXMzJCwuLRG8ean+WPhpmKbjqUVVE3V7BPJZjQl8JEKquwQ7QIJZN2BRFFbJm1UHP4nYrgb
t0qonMCkSs3QzcwJofQpYPKeTy4aPs7SwpiWNkxCCD0GOloNdhoTAStc48GHnHaE778DPqwDEG/h
EPQTu0BOtv1SOmW4/9gW3UDjT9H8z2bTEjR+2u1t/kEI6PE1C2GC2mwaNqS5raMNwm3NJ7A9ZiU9
l4KbQe857SnWh48xSx6HzmvhOciCkniiZpQpEDsvNXyhLThfwZJ1a4WvXdorkmmcMNPJv1CZc2B7
3axCrAR7O9RZ1I2G3HsYZAmX42UFdELshUCSC3c4b7Lltxrx4yvPPbIRbHetZ5663quxmxbXeVQp
2R5sHuFo4/iWkoMycfK0C6OrmmvMamm4Jo+K0IE6sfcJ8yc8bHBdNNF7GNKZM5iAzacJvhbCO412
w8VtfcBEaX2I0dWYrvW9gdi6MQF6cNVkGJwAQ23sECq/SDp1YGetPWY2pB4NFEVrfFa1Xv+aZv2e
hc0rhm/tNjb2U4xR7Mcai21hd92GAhH/zh6zLz9MnZdMJ7gviqm/z9MEJBQv2or8OJx/NJ1r7M0M
622VfDv5Y9Rk/c8wk9wfl2dy2/pXrWVeGRvpnfS0pooTiWrNr/7lQyupJ08BQpQu8XJFVnymcuaQ
lUC+xbS1ete9WJ337iAyEa8UFtyRKLsI9sJpPoUbyfR0YoQQdyClxk2BG4DpeLQvlnNJeSi9j81S
FZWgUDK9spDwbZy2TI+D4ddsZDHVpjBmB1787TDyLjAF2hfB0pc9Ek3rWWn+OCz/4J1ivODkbK27
GhePaczHSotf5wF0WCU7f992xXeBQg5fQps3jVXQ9dbQjI6XQjFEUXECH1u86QbPm8i3kZTdajpJ
r/7NslYElQtOzWP7xy7KvMRet9XJdm3bSZrB31O3VllAceOvk3bcfbwjIsU7Th4AulqCi6XTjgzw
EAPM8rWI8ObURMtoUCz0oJzGi6QJ42hQP75lOWkwh6lrSiRp83dDdir9wWtFsp1HaBQDLMQNNkom
pZJbW139zLnUNhV0rIQb7tCpgc5WEjl10z8sJexBHfGwiOf0hQPRcJY+sauS0CgUEGuj5u7JrCH+
4ZZDzaH1msUGZ0lbYP011QyhIU4JtA5bZDPCr2WC887GlqWHrgEj3zpzpPJeQv8j6zlUMNtS12YK
ZDKulbbtUraiPCYSP0924HUot7l6I6s6YjryQHNWKwrKoEj3bvS5Mq5hLJLTtFj7DcOs7rp/FHNu
mzD110LQ3kdcAmCQGJ/aQjB4apV8rur45OmViw0Wz7DmKRu1yigv0bogMIp9nqeS7e+cbHTpCZkf
tIkVWoWbJJV9fksmutcMdjeJL7s70EXPpRqAXZr9ld3VQgDGKhNl2rwjBfbqZVp54ZWhH3NBRU7d
sHLdnB+arCdYJxz6VjiB8g54wCtyejWxrw5rUUg6b3lF11rkiHsjMvoNT+307BnsoTqnXrQKx745
Y7tEupJdapBnqCnKWfdx6BzhhlPiUTnawUSnXA0KvtrYRu+TNoVErtVpii11KfkdMkKfGI1i4xBV
2mG2pz7wa7N9b8Q1hEX0mJSsN1olv93/o+5MluNGsi79Km3/HmXugGPa9IIRiJnBmRS5gVEUhXme
8fT9ITL7l1JZpezuXadZRVEcIwKAw++953xnyINjk1Oc0RwIK+7LJdkfV4FTlzuZDxs9FWwku+Sj
TmL/6EchHZyYjXOeITtskP2t4L5Br+myAU+o+F7FQtwn7cBQAi+d0pxTVkwcE3y/MCQyzL/F/dxV
n3HLGYGHI/vMy4AeZRmiap0MTnaaI1kyIz8XEuE6XscN8t+DMPRiqwvw1W1xJvZ5ulfwmTw9Hncx
zUnImw9FwVwtsOvolCeICExZ3jv6ojFvM8z+TOqxJzPVapJzbsjvHeBfzzf6nkweDg9MvQiWFnqu
Hij73ozFJ3bB7np0h7sB5ZnflP7GyKZdbAcwP11uw6U92juBGPjKqmV91zrokQtZ5as5mEuiNigg
B4G5HlWTYh7WsN2Ms3mtweei0j2I2I/uIYA9lEI5nkpQYs6ETyXJqG1gRW6bVkEey9nT+owdBzwS
UIGIZY4RvJEwaKUrKjufH6Jfn9lRzhJxleP9uWHMgOcUcTqaZ4K6uKfurfIuqUq55fJAXVFUXClz
85nSlFsrQxJLk5z6IFKbIkoSr9LVdRGbgIqCDEcJM7MKLSG61FUoSBgfWGiLttgZRAj3Bj4XnFkg
Vjr9wx3HEqXk/GxoKYJzly5hp6EIwNVA0uqgzDXjQbTeoQ75L39Li4ZLztf2VpHdiqwhnkmzt6Xc
t3CXjMEuvUBDS1jMpwWNfNc3BNInIbW/Pa1h84WnwPQf2lGv9m6XnscEiukwL6mfrRPu6bfgeMBh
ftVNlX8zl4GJ0jeC+NUh82Jjtiqc8LtPyjkaXwY3Z8sinonkUKZhiTjROdC91pEW6HeiMfqu3Jg5
E7DJcvQNUHRnlZYJDjSNPghiR/pi0O/D+o1qpvLItRqG6TSU+FCzmtZUhbCfAiBjm3AYlzqO2/bQ
+OkJyprwWhSQsmuIXLeNt2rUiOsYOZYGQN+9kvm7Mose+L3fXSdlYawYc+FpE6o/RUhwTmMSnY2x
nnaXf7nFNkf4dvRtCn6YcbicaGgRheB2aIDHttkPxDJztPCku40/bdqkqpcf9T3b8uVVADpwPZWK
DqsbwisF3XrKnOhWB0C1UfDZEetV/tmIAkKkgqnegX27CXXnJXKd9LrT3TN2pfJkgVOjpySVp1uK
6qtKr/XwfeBiuWsH9YBe52YcpyeAa/GZvK6T38ZLx+S5zObkMU+08FbLR8/SU2KDw+ZhTtPxrl/u
pgQqJdPFUhiDRLOob8fJ9ZrcVfeqH45OjZZ7Aslf5aAFSK+cd4BxKUTCyDMabpkJLiytrfGlDNVb
obn20artFgatrVj93OSUxDZ+9Uru46TsN7MMQQuLdD0bTrJLDDQ+Xat500R1okvroxb0vvFwxRuD
G/TKZ/y4SQ00nq41GUdrkteJGJ2j0Z3yUMIBQ0oTRhjOSeRChGZRlKchfsC+oQpNJmRmZf3J/BNk
cNHYnuyjBrelwdTTNzdEK2AercHOMaks25KuFvV/X4GmKEsM39HgyLtQY8DM0bx2+3KDtx8kaH1P
KAHxKo2Boc3LjLzcWhPFFLEixPFIKH5dOp0y0tCvysEqiZot79tqkBvdcn2P1NAUHajYRy6ttwjy
59TGMyFa6b1dzF7YY/0Dz/81nEVzNuoOykHaX8c99VgcBdeRUXwJ6Fbwd6Pa6414gLmq40sFZxWZ
+rAhmrQh+oA7bA7p8pbMaUEmDGORWcCVZdRjAuFrw3QDCapZdf4wHanSKwobhb6pZ6qbMs700tw+
MXcWWy3BLm3nIz4qdMp3qcDxOfoD0yTQYhATGSYDKgOv/A5+fmtkbXU0LDZgiWlpa+WyESocAyQW
bjmvZSZ6VRhteaTlfoYLILZSw4pLJjwZqA6W+zRaRNgUKEcSH3dJX5mHekC5Z83QQacoRoBk4Zyv
u30NFOtURf10mtn9MdtaBvA66mU9s1YTadkbbm7qS3wf1V3uaYpCK2uJ7QwC9pXFRDEb0i1CLsXE
IOddP0x0QpJiSBZtPnU0WlL2VngBG4lRs4EwSXBZLddUxE8kvqcrCFruJoqfRqdtbhpZX5VmACK4
7xicQ++mOUrDo06eyLy4QkuG7xzt9LoeDSTkedp4s2kPOIVzsZ2n9JkY5Q/weMxiceg4kvFKZjK2
Fll2yltWu7CWxr5DgIxyKErvOlE/z7J9JbeVSLANJqXsMBJu1jiD/+oOpsPAoY7ObplduWUgb3SU
YIjuTPVmZfiMbXLar8CnZIyBJmMBTN+EDCJuFKp+J7LrO93xIXpmJBDkamq52ch2PtrLQxJV8d7U
HUzfzWvCTXznzAkp86k1n20GVHof+NsIlVR51czcDIgoYSGPtPBkZdlTj38PpGgRnYhITY+9ecdU
EUzv8sA8RP3xETPRAP3CwqoYhN2tLXaMqKB8uAdOt3Ns7nlhjz6YYFrctpXd7aK0unOzgFfWlt9F
0IfrghYrQAtAsKGp4ZlsIKH4ZjJeY2xeM7UtHkXJCKVIv2fuTBxIWTu4YTJOM/aPXECEcGEFJymi
0IqrqGafOtbj3k0aeavbEPGWX+VnG9q+6ZH7/psVVR/1FJGrUUu2pL7veObK1DXtuu+IpzYMo9pS
ra97X2sO2QyaJWmcYEsY0wuIlOCUzfk5o924mxvMGHJ5sJE+r5k8kbEVmvHx8mAL99tQBYLZhj8c
GNDPu5p3KHD68cDT2OfTvA4Um7owQzWQlC9l5IN71KItUCe1KcfIBmvCHGxQlJ4kF7pzfZ9MN87o
MuPx6TH5DQiLoMOXhsj5mEb4z6TVbK2u+BqL+A1VCL0Pmnl9ZI7rsfAJMBqc9WzR+YyYYYV5Va2s
0WQqbq7T1qg3RAOTqoTdJMK7WQUatl2UD1fLJs5S6j0EuTkQl1MOyl0LB7WmGjCmVyidhIVnd2xN
+ncsP5D0DQyQ7TBUG1N5w9x9xE2NfanYVgF+UbPLnmm+oxopkAGQwIWCz0VBJWaEOtrJT20wGOAD
V2WwLUcwKdQWO13ajBwD69CEbPLLhHenEB+pT3UWD2Tr2C31ZHeyQ0SgZLRsZsafhGP5iMDst1pB
sDM1DZ/pq5aIbNsJa1MZTs0agqgtMtyC818/l1F/3fgGpOD0WRk117U+vFYO7tiSzGwbmQqb2JjY
c7v5OjnI3JOUPgJ/aQjUa4V2nIwqk7wlVz7UaGSguNqHdpKvnEWmx9PbmonzGTU1A1CrevN7xLus
A3ClyyMSn9JL1YcZRE9pTH6IvS8smuZZzwEJrUc15GB9FXAm37TYfPi7orDffJewbr8MHzVbPNJ3
wiLdQM8IUKJ0lX2vwefkLu7j7RkBWd/MiIwoV8CeLPpP0wvpaSBROueLuai1a1gTVXA11QM7TJa4
KAUYpDqHIiZnoKuFhyjCUAYwalUhzHd8E70SjAzfYe6YBeR0hbcJeNXOfZlcDEwBNuKrzmLXOWr3
MTT0e0Vdu5oVNpZgTsAG2c/urAGGIN25oj9OXOItILNbLCRbYDdf3CknUAtprEjbp6q030DSr6pW
c1aOzaDacKjLOvS3Eitkg3s3jjA6gyBhTIfjGGX1u9Q6loF5WA9JNSOCwT8fybtA1Ch5gFeNjkBx
SAhqrH/DMIYaMIIExCTixPp0k6Y+p4QYVjlxKCtLtVul9Kc6Y5eZH2c9UtjzDO7wC8A9qLfVVN6Z
JsKKIiv3WoeSCh4BEffI2JYUQEkqJn5wFPbscx5zawdx453UFfw6LZ1qp3rtComqCBG80Q2+V9To
1YSePraa/2Kl5YvuR691Ht/7Aps+tjymkgEogJaJamym6xQYBXUJoAPty5Dq3xc1ikw/7LQVm2Gw
V2UcXE8AJ3ctknRjVABnm8ArGutat5JiFxfiMA7BR5oY702GOSgJ4pPWxud8sB4wxKJIyYYXRDM7
BsbPfTA9JPBpCb/cOgn7Kbu0KakquB5O+OSMwESGGqOfvsxOLahC8evYOvG6afAnj5Sdde6Lq3Fx
1lFsvzSkFAJgkIcqcZ4yZBCxwC8i5yXLEq1riOB9M87VK9Pz+7oYt0niYiZ0EOUFtklYABtZtcjT
CVpfNQCRGGCjMa2+12XxPrnD1qqoCCYpXmw6LGjLxNzuoEr5JNKh5Q/RjoQyWLUzbKQMMo9yv9st
8aCxBMXfjeigRsYEUdycjIqIdhNUTaCcW2xuwUpmMLFbuCmE/QZoWpKnpG6cVR0yPZnT5jSZVDmu
oQskvjd5rF+HEYP7JNJ3Tgz+rAgQ1yHRUJ4b4CeJMBohJizfWmvcVY0+rou0vskAwrmEfG7YXISe
fx9Y7bTLyugxh+1E5Y+S0K0mDgQsJex4Jh11OwHZYNdDvdVM9A4ZfWevNYt3OzTppK1IHyhtm7lF
DOdqNin+7DsnQ1SadlifM0AmVJRUZ2bs5SXKv0BnFdWmz2EkJsTqNpDw+nXmNtnWqTKy3ZDd9Q5D
a5oE7Etdbyxi+w5Lrje2OjEQfZKelL9g6ebisUm5S4zhZzNp40E13PhFiDcQXy1Wet4MMsR4oelN
4NfYVnrWZmIINghhvTLLHnTDqe4aEdELqVvPCRmaa/l7a96KQhteJCdPatJvxG742cGeiwc6FZ2x
bCk+exIrhwoMrBEUrMDoWBqGwkA/K1bcLfHV1ZWoLFSTRnc0Av0xle49tDAOCK1B0GkmUZeNs5Hl
lK55Y0YYw2Is9pd5pZTyOW5CTHTMsBkY6BLkqNVK0jZ8+QnUnSl0MS0j4Star7NDOZ48DgLt9FA7
T6V565TqlXad72Uz72Wgs/ufCSqQU3IzkhvGqos/fpYwp8l3IxnWawg0haGLkEewxEp1RsJcdeNI
YmTykVQcJ/plZ2IHKwr9PAZn7PUWGy76EU/CZYMfZ/5zQbYHwsr6zvH1e5wziLsteCzmcMM48jWp
0wlOPGiwKvjWBzQcnYmTtcWTUHWfs3tVVxCZtEbMnskUlGCJciVCFNZln31FisRFMcq7mBCXoi/3
wYzDiXaZOjTLw+WjGcUPjk7tNVa26dmLozFe7JbseetDUSUI2S4fAgLkwx9funzkXFyQlwd2YWO5
6DpIhz/4Cwz08lE+yD8/unzul3/+u2/58bnLN6OxyA8/fuyXz5H+A0NnJhHVnH08DYt47cdDFOg/
//Pyhcvnkr9+4cf3JVENJOHyjdnlwx9f+v2v/eXP//Jj/5e/9vL0fvqZH088ts3wz+f34y/+8clf
/uSPn/nxYv/jt/zxGy7f+B+/55fX/+O3Xr7gRGbjpWHzDXva5+iOvjeZkTcgCd3V2cg0MIP/TgrI
KjbqFyeti003EXfZ6pa+noR3OcUuD2YNnGBeGv5T9o2e2LhrycsejGI4tOk7l1eBPRPUip6448Hv
8B5XpHlXo/GcUqEe8iY0NkOn3UPk+CydOdw0BZukbqZrNDIPX0UNMkS3zln8XDh+UVkcfjxEaT+s
ZifEcCCSbYlma9fQnmG3WyC8hXzSuek2JQrWEdBbwB/6bLHsc60nD9poTBtzqLnXZLm17epabdMv
o7LVzgzFOuz1dIt2/7qPuuowDMmdixsdBAcqO7XY2MWSMhtlgAJG+YVbQLYhYRzJZxMAsLysddbS
TAUBUmcMNJZUT4X1aE8fiMIVN7u2PJAD2jGktDI6tH6LtO4u0EISTxHxHMTb5eKZTfPPCxROEz0X
oeFbqoFLsVXA+zgvVkiUHYRkXT40JBQDExe007Vfo9LHImwLVIOhy20o1sn/67A5TqQVMc5/ZhxM
szNBdgGOxS0psZwSTZmAUj9kwFzG18hokTgl8cbPzfoqontVSi+stOcZY8iKZv1t18HeakvcEX28
hWvD0euyhcrEVhY4C7fE/pTJ4RCy6lIfEL6izfF7hbJmqULIwExKT2oJRPTroeu6bZ+2GcaefSJ8
EuFTyOXRrE7D0SojLCFuQH2UHQeAq4dk2frZIFfWqIAZm0jqM+7BOYGp7Ataxqfh+NhmBdpBTR9W
RFJcy1e/D95NfMjI850PO0hXqSob6J+cwSVZi+tSDzOUlv0NJ2O/VuByk3owT0p2z8G4mDzpU+8d
Y/w+4qbizfnuIFJmjBgffDOmeNDCr2mvnuQYv9HyfcPHQtHNpCEZWprx0ESvJlGx4sKdYcAQrYIW
xVAj5S0pytQQ0a4U/b0lp5fZGr+FoniJwXrGPTfXZVsCIvS5gtKtp/MuUw6izrx/SbL4FCf5uZir
R/ruxgmIwXXQ9WtUV/E605nui5j4Sa2LHQAyQEZoXMX75pjmQehZuFUJVpXk5rgMOHPzQx+Ac/UO
pTEV3NHON6i6JvAAI7Mpc3AOQ5JQYwVT4RmOe/YBZV5VBaVXrL9Ymp+uEyQhK80Y0XD3dxQWWFX0
ci8S/WnQJEqVJr818UVWof3p03xMynQiwHkyyK4ddnMMHRa5JfiWzHyoyXPYljqryqB5xLre1QN7
177D68QIfofbDTen33pabbxrwPXouN1bcX0jhz58ILZUqhddI4Q86JsHR4E69RO0NJjWErYAvfNk
TlHLwXc/CwPKVfWEmOeQCPlS6Ox/cZ28g2MlAaHqX2PB5W0h+AT3gCjdxQxIDAxifMhfNogkukzn
mG3LMh+yPAtsxUo4wfPU6sJrRLhtTJSxIIksdo/hRm8ahmgpTzjw1YFGzilpi28Gu42QDq+p1jp7
ETwzh1aYdCk7FmeMr1uz5IhjU52hza8iwuKKPgLgFtxaSQtoZjoG5UfGAkT63FQeGa4dshGVexCN
ZyuiJe+wp/LoY6xVPYY0yceIholB8gKYsGm+jkt21DaoonLkmQRGsUpxgUBFSV4nDskqRW7hSEFM
rXsq62xTkHUyuVQoXBTBVtcaNJ/JTWNN1ooa5+yauQZEoVcrH9EdE5qBsUv/VTgq3cvefkmm8C4M
3y0ruqEBc9UsFi0oyAMJPzLMgeuM+6JTezJ/72I/NNg4ODdpTtpAWKvV2JQ37LYOLv5tSu38qZrG
txEOLrpudUgQ4UPWIrJQRi9ksa9USwNYNM25rWOvEO1HHTI5aTlB2PUBkm5kCm3GaU/GNL40FRHx
rQvOhBlvCjCRziv4Iiybmf4+z36+y1AHXumL+1ul8lPkULMvibNF5r7Oy3a3p5RfE0N0ckMUHCkQ
VuGcav2br9yXEpTdjS7K6wTxyJUI5dYlLY5Dnq6wn+xgoSb7eQqf2whg1li+Oiauq4FcLu4c2WY2
kzd0jRqgn+maFTvr2LBiSjp2rvEazfO8AnXbEBYeEETIbRwJUvDR6SDmqK5eushCELLtW2INFBTt
KyefmeqcpwQJMZg+borq1g7b92bpp9dT9sEo5atTGN+FVWLfXfqXYWIfMEDuwtx6qfrp2W3Mk7Uo
q8sG40Chlx/zTABOjW8Aj8JOFnm36acKEkcqr1JrWS4LAhdyOgdxEBFuYdkZ/ofZQwBBkVfldyOB
CujMj5lpvFg+Qj2pKib51YssWjImRAXSxvePpvPcxerRmFQIdLC7NxnGAs+2vrlqgQVj4HWHhOpF
xu/gRbMdEz1m/uKaPKP1WKHIlrMy8D+yOSiDA3KQU9JwMXHbvItq97hr+jK/Cx1qrHakY9zPTG/y
lCSTOb7BgRtgZrAP5EyfWyfZBl20bkum+rULFtWabjIREgZRqQgZz/ckDPF5ccqNuQ9BYQkqok1W
ZT4AJDNPF5nVfWC2OvA4yhK9Dg8VOmGs1em2bnywrB1UR8z1MCMHUqYD+7MICYTQsapMUT1tm+qj
iSiOuFmeC8dO8QCHmzAbnzDgg1tNQXTE/vduVOaO8eSuqqOj6p3vUGWdXSf7fe2Hm4l5EPOiSzfa
yP4fEmb/MTv2hUD18vNb9P5rgOzP+bH/8/+ThFmbOC4yeP9DxOxDV2TRzwmzy7f/ETFryH+ZjiWX
gFnLthiemf8dMev+yxTIhwViScMUfNd//Y8/I2Zt8S/hWkLRWbZt03AFX/ozYdZ0/+VI0zYcy7Zd
22EX8V//+2n9HwTMSv76T/mythCoeg0mBJa0peM41pJK9vH+3/mycaezuVEKgWYdq31lOuhbZqQ1
Cf3zxpxeWllSrSNYxmH7FHP+AXQsCHnCbn0VdU1O8Af9oE6zjP1Pb+C/iY/Tl7yzH8m3yzOzLdcQ
hmlIRX9biL8+s25ME2S9Gh0fER/MdhjvyHe8ybRb1TQsdy6tL6ZUG99onzvTLd7YbiGSaNEA8SIQ
l2sHQ8voeIzXTByiXZH63+1e+Ncoh5e21kg/v67cregaZ501NZl7Rn0SdoCSIOzH29+/GuOv6W6X
V2NLwzIlx043bOeXV2PBjOsJgIk8vMAH2aju1DN7yUztSZjl/GLYBS2yJrydG8l+rK7A5GQ9wr8s
8tsV1i7sQ71/rJeH3DU+5kxztlrZ2jdSBcWd5db3iEdq6AMtZCcfyovqtpkwMHaFzYeGqu8JaQKx
FhQF2ljtyJPMyOkp9b3lQPR0OqYtFfntbJbbfCsJ9L4akyn9Y9n446L4N8dULpF/vxxT20Uwr1yT
rYUwl7Tjn862qAxUjnsu9mp/yHZhjVoi6pDayto8gq6lwBKZC5+oMo+ovBdnNjGQTrRknGXl5veH
RMp/92QMRlEG5ETD1Elx/vnJOFERdUkRI6FT03h7OaHMwMxRytZePIT+UeXZeN2ZDJLJl4zDwt22
Wqf/Q/Kf8ffznM2tpSNfI2Nd8ab89Wn4ZjgiXK0ST9lltPXjUlIxc7NpIsbfoh9OcHumPbZ+jzGG
sZFwPbUhfyzt6ZZU+OR+Ulp8r6H+3vTGtzxFPjYp1z8SkQjAKR3HbVp6CbLnlUVcNxNBLlerb99C
S3tv7dFiP8M4rUSwTxJCYW9FXH84mBaOyRzfM5HP1+w75ifl67fckB9+fwz05bT/6wnBsojNiw2T
yRUrfll+DERQOucjL76hC9u6TAttle9FT6+z5tkx8DeT59oZNmJJN0bfYpIZYDyMo+gPHdLtqymk
ie0PnXt2wJKvUM0C/cuaE+7L+NxWbr39/VN2lnP0r0+ZlVkKQ5rglV391+OVFVU8gnYJPRZ0sQmW
6lvrS3JFRGnti6L/tBLYAraWPJPyOG2nmPSt9GjZcwIdyXHXnJHqKnVjcTOMzos+sQ+2Rv2YTlly
Eg5ykkTXJALH9IsO237jkvcNGSuBciUZNtpan+zQU2gM7vwUd7eT4zqY05lUWmxZksNoEO+w9fVg
viXkOHbwcBojekAn3WkpcPgRpEOS9f4+rbp4qxmfKWKBY9915tEeI0Lm5qC5Ac+EMhGg+iZr7H6V
D367ZbAOAbkv6RUXFhQda/DihvwJaTZ37fJ32H8tsPe+PMo53qaaSDbFcmmRFaDBoiKbLQvUd62v
jwsEVLfMLwYEKHAP/pZRZkX3gCwC3qdtimjsZKFeH0JnPNoWvO18QkdLVKvLlVrgiFIa6qbfH1nz
b1eipdM/N+RylyakTV8WjJ9WJ0YVqVNMkVwbEjqXNiv/aJRBt596UwNImBJ/mTOI0kKiopcvTr12
JZLBeXVNFFHCSF+leW+mPUOUxsRZbGYmluGyxpCQtveBNX1AGszWmcnOuCz1YCWSqn2M2158xU6u
EAXXPejrMbEcL7UnZHRijHb5ZCcb10cmG459fnIMmywYc0rD9XLz3MQiM+6rhqK1i0f1dc6mZ20K
zEdur+WOaO2HDvzQym0n8Zq7PkDrSX8OYIlbtjMcg5oB69BK7dnQJ3fdEj5HGauf0q6evJLJ4T+8
xX/fblis/pLzQFrCcKT65XovhBYrTYzGOqBCsfSsgGuHzYB06tSSzqkkx3VVRJrBpF77UjR+gD1J
AnfVce4kmntwDI0Q3wmD/u+PvfH3m4HLYXeEpMth8v+/3AyqSsAJ8EUAJJnRF0lu+QKsoWdVO9wJ
mXabKApOpVuDc26RoHFK2n60FtPc3qAvR7NbzMV2VtKz+jq6b/Wsof+gTnEzvnU6MhNXr8gschz9
juj0K70MyRbu4SgIaBZXQTlX34l3TXWQtrosj3Vnvv3DK/z7Ts+1TCEtFi+JcMn4ZQdSYVWcRYC1
J/URlFMt2YS/ZlV+q1PFQ12JVW+e3Yp2yoBl0EvjEqETaZbFMvSUpGzkxPPt6SezCAGMw/XFebvc
6qGygjfA/PrAtHW8ZZLF0axDY50I+FCXnYpD1W8yds/CPnt0e0Czc4ocI0FYvTMnGJRDU2ERDbCK
AW1+/P0rV8ux+3XFZrPsstHlf5bBZvrn67pgQhvpRMZ7FuyezehzB4xiN9yykSQtzI1uQ9kQEDBS
vgn8I0i3p7a+yfUuYmVn6hmHWFREtgydTPPI83UPvSLqhGgmZkGCqhPNlmeA5vbqQSs3seH4K4mL
DLc8GXnQdN0b3MCPTqY/tA5+9c7Wdo5G/UxqH0Vyi8KbtGy6CtnGshOLkZYV7qmJgcy7sb6zlrMt
5caGeQiAjtYa/3BZXla2v7xDlqFA6yLEYPDPNvXXs7/r+wCPCNpxCTY4Vs/CHNXK8tOY3vpDWM/G
1o0reQ6SIFzFvJ8eGIJwVRYd6pPOOEjXF2v46HRHTeGeYvgY2MwC91EWENoza/gwfXhyvz+u+t92
k+zaBP9xo9V125bLev7Teg0iQsZRElvrsgYjxx4AlK1S5XqyZujfGc2IPhmANMbd/NQg4TuHs/ZF
uhVJ3JH9iQO8oUGZ2KcQcs9KN2v/1Fjc3loLua1ra9lehsEhIg2lafXp5fdP/m8npcF5IU3uMqbN
f9avhRcpla0W9vSo+6V2AjC/bYvYOpZBkuwmo7jDztzchAOUxrCLUOlrj+5yz8H7szAyM3ePlvdb
koePzthFRwfk1FqOEA/tZVFF0e6RBhRe57OtTmM4bGm7lytGncGmdSf7unWWW36MXinVjH2Do+oQ
BKAc6gk5qzBdUgDol2eV9dCYOl0VNJFXHbjDSq+iu8HCwhcEobpu1OBy8FEjqjE6/v4dWk6/Xy7c
5T3SuVFQCCphqst7+NMBXsazSS06XtmkLFJ0ufq6YcJOY5Dbs266gmIP+sepsp38j4e8QK5RFw5B
4rlzSNr4kNa2ub38K1g+dfloCOKvpDPFhzmpzvE49A9AUEvAKHOPnOcsZNzcRVZxVkPlHk26Y7dd
U77YbTQdLp+6FAxab731hoZRo7XFk53gseksW972S1UZKiylaoIJdTXqivUx0UBRMZFaDKE0KJeD
W2smVkM11fR7+Ke0fJ9gW3zhLeAvdCPiviUoy+v0FihBEuAkWgIQCDrz3AwAHM6TVTGF4jTACFop
bFrnaBls14vmRk1OvHNK+B/F8JY3Q0meV9KdnTywHmcyZ2Xl0KhkkIbcprYJxOjL6ajJaTo67O7+
fKKO75DDkb1prmq2w0hiNWGaGIJR8O7zzt7qEnr5H8di0ItiX2PxOpSK/n7dG9d+LEwULXKrRYk6
a/q06F8yNKLJEhmUacYtRpbWU9JuH41i3rhpmjxyh5p21tBGT2xpYEaMdXsfypjgkrm8mwOtuAZ/
+SVAMPPY4o/ZDGkodxDyGqDydrAVpv3t4gzt5ez8+dQSJZltaAREhs3Q7BNFgasQuBCyAM4xkeLe
sNVXjdLPy8iqcUX22LJsrBtN1mtptgZIhiR6Mc32odKYYriV+cw2HQvyFD3rXemvdXihK78NAwSO
pfbUk8A5NOH9NCqE4I0v7kfHZ5Hqm86zh4dIifBBm+fxPrPXtmqPIFmyQ1tXxXVFBxWlYG1vNGQY
LzY1eWY1pNm0bPaSwdwEzGaJ/gsmJAjoQ5UbXPvc3OB7Z9XGWPQN2WBbnpDwN217FGut18I7dFp4
9yb6CtqcO0T5sQrUVt5sxhE3fZpZgMVSDK2WzG4EPeGbgDAW1OPQEexGzagr85cWTlwfSUQIQ3PT
WkjLL0uO4xgWJhY4pJeHCk3k5eLopl7fSkHmEKHS27oOsuvQfmoBcZ7svpo2CIRws055eF2p4Q4b
mdjnSU/8FRPN1WhYx2iqIozUw7OTl6+Dmx6FS/RGmufnS9cmQZphSdEe9ErWx5As2pWMSAy+8rsn
mZKyNPixPOGrnNcqxK2m5ABFgVYR67EXp43zXPotxhF2owAKfdoNy1W7TJbLVUCModcafbRPdL3G
IJFjJqW/uu6t0t1iO0o2Um78jNAxSN4oVfRc7kRkMS+0B7gt42zfhrUWr/EYuh4MZ0VxYHOv8QdA
b2EWf5PVvLPG+Uu/dDtc6SHlKu5AuCNthFG7s1OVbIxZX9KfovFYR5iFg6wJNypk15yT7jxNw7wJ
ZKiftQL2ebR8NFhKXw/gbmGiMK41yay4VlpHQNhywUPKIm0A/d0BE9tpyMcZuVJYeOwVP8Y8HK8B
ily2N9wnreved+u7kr34ZZOXC4Qehu8SFEr8TGYRJHSBFkS6oDoK8hw6Nef5mazK6cB02PRcCjdP
wDjLiWtx3TLaKavu92G8CGaW5YBy5ovFwkvgTjZ6mpWbB9cPMP7bTf+Y4g6+KmejPU3RzVwTKQ7F
8Y1RFsPxmbU6N9g2RzmeuMwtX6fheiri9AzjSLuu+pOeVMVZK5kaEx8GdBoy6VTfIe7L96Gt/y+2
zmO5cSXIol+ECHizJUHQW/neIFotCd4WCu7r50CzeLOYiPcULcqTQFVl5r3nqp+t6Fy/TF3CKAww
/lrVoGuPBoy3C1ZiVC2V15bAKTEyBW86cmBy5AheP3+FbqWvxmQ0H0qcbqekTjbCQv4YRdDySpPo
nTHETF9TRgYw1p5BgEOOm0NIerzJMaKvTKy/W9OFcNXXGeLJruCs7E3FVptH9tTRe7Jwrdjjc6Xj
KFNV1/W97E8el+o3J9hv5gmgjjwPh1zjtifcbVuXLHNm0qweEFGrcza1RCr81qAqy912ltsBHMFt
Rp+5+r3/aqd3YBEP1rHrTWrqmf3+2LiorWZhPy3MmxPN7t3v4iIKZn2OQ+ertRsUVGM5sDBo6a5y
NQPRN9KCUqdVR+mzHNSCISEbBNJGNMKcK5iu7EejYE6V7eMJYZVok0+Xg6DfMjWmuxneLINiWY28
6Sh0UnFsopI2paJg1R5AtyUeMQD8PgqOj4B8GcKrFbT6WhV+K/XLbzOgSmAHMM8ZsB0k+NZ7Yuza
uI/ObdfiNxmlRimdbqRdNBuEb1jCNX52pMblbc4VdzcnCHRtOGj50NH6W56WsNeCzAmNi1aSdq4r
xvPvU5Qb5g+6IG0dGWl+nmcnmAxbOf5eP4kd9nhPh/Za2/oG8N7IdImrunngXLAAgWPUhwe13Geg
GqgvPRnBUlHRncaQhRoi/H6/j3DDIDEAKlb6Z7vEO2c6Ar0eX6WISo7ZjgZ3Ro/VnenF2crWaq7Q
hBAkRkzRZgrnU54LhvVAf9oogTKLsVAnSGFlw1ZkiHzQO6TjYTSxIudwFkGXcjTp8NXQe2SWfyjt
/WBEa8Xc00rrmnPdPjskgtf0BkiVwiByjQlLbuKvGUqF2z/H47/4U022Fd+RmwEVfeP7tOIGqA4t
9DPD/bbvRvnBGsUcBJIn+EuSHmQ5qpwPWt0H3NOtAJlCTjF9ZptfbI7xVZ0UKp/cfrb1nqwrNEKB
omunKJ/YiNIEYJ4VfQLZ/Mjc+W/WcgIAIV03uD1C1pZIn44syYc49Ed4iDMQTuJg3M1cx/NtGsUF
INlArl2XUq9DibDKsN4PXuhgvmUPZ/gJxMVTURhTCksHAtjRYZ/fjyQbBaWXvpsivzTM0rfthM0v
hMRiiYj2aZICinan+Gz2HKPbjCDZPpxJDHX8KLfmK2fqW45jgcSx6a0MYciO3nZaRBYR4Zs1w/lE
TK+jFp+smEN+3RGFGPmpTXlclEhprXVWA0PWM/i/dFKGbTem6uuoFy+K0F67vA8cgFqZ1ZCJYcMW
xSCEGBYlbcw2yKuOe4kN6jLWSRXks30kvpNVLL6xIIuV0VGra/lmzMRag37FkN0NWsu+ASrZ1KLX
nu12PiMu+LHs/oR2c89jP2pDt5WoTi1t97Xe3hkZvRQkpPpTkgDPH+8eLsCVbY2vWo2HvPJI+UIO
trI8mHN6S3HmkFSieMXF8EZeoelkzKTXoVV9zjq4WoxxABNXXXE1BgN3MWYXsp+skjSIuOM4GiQK
zgCKHKJC0qe0Cp+R3r78XiiJQgyjDYZhnXRqSNxl7R487JTrOkY5Brt0F0db3P7AgNF/A29rq/A4
E9mFvdwbnXsbfQJOPeba4uOorggXrnrT+ciGNkB2atfUKTmVVWOSWotyhTx0Xu6CEngG6nXlZTdT
TQ2KzHLWA81YhKk8LYb+Rd2pIZDuNb9ovc8smT+BUJyrST4GVX9x0H++ei39O5R1MpT7rM+085Co
cPJGbMg53FdhbExi3hzn3erQzozVBJCnce270kll22g0cUk9aNdaW4ltr2tRsm5bwlczQuCsGtYi
NsZUNej0Xj18vtVPSVqOW37aIEsSqWAyif+MDeYvB0uwhwrbkTX5OO4u0fud2XxPNcSj6Y6x11JM
eALTLSVAUdF/uumI+rlCpwe1H48AHQ4QBQ/bYKN3O4InhPnB04WWTOIWWTiNhV47eytR1/PcnAkM
VnYTrlK6RzhzJsuPiVjc51bHcG+ppPLxSCNqXsu5gnFGGjY2RqN/jV5EeLK9S4S7shAEzVVc6AzY
MQpoPZNNZvkhxoCaczm3JzFZAJ4L7zXSiNFWmKoXXQr8sfE0kg6K4UMPJ5qi0US/gC1dafruBhD1
Oa2z7iPrSaJPFLrsdi6KQ9kaGdaRcQnezvzfwPZ6nmRAMXsfBTO5wuvoRDivllPye5jrgsgLyXAF
88i6t7hZcSqHDDDa9wZUjEVBboBhbCEm9KO9GTxWyB5vQ9CsC+Vpkvy5VgoawR/SN9vWhK91OixK
s0wD0sWvkkaVIAUOc3r5zMGz24dOrYLnxmExNusYyyTZU4I410TZwyhAjiMQhkwRSWxCuAdQDXA1
BAZStHQrq9uN7XzvWsLB9EkWB4Unr7S91ySsLh4UuA1Cl69psK60t3dgeXjKhzGwHJKGEj+ayh3N
jKCk12ziqzE9En7QmGfdV1rp0NFo/MvSd/qBYaxcDn6Bazxr9Yc6FH/i9EXz7PwBoaNYy/bUq4wm
HefqJuZXb0+rvpG7zxRBkpWUf8OwCyAdpttibs17oqGfyG31xVMHggw1e6N5fzNgdL47QYWK1kvX
nkKUYDP07xZm5kNfq0fFiOZto6bfjaTkJnujsnAkN+EZAgOUZaqllQDiEPcox9snLhjbd7mQnWul
THYwot3Yl11FEDMSs0Pkwpcg1e9EmDicX91s72Sq7WApc7Et7vrYVp2gc1+0odxoNcsN/IqYEMdM
r+W+6xP3ZFVcHdh4NWYeZJV5Ep2PTYyuk2Oqnyc9uypucc/T4rOrMz2oKswwuVEpd6NqT/R64yMC
2/QEKGUpAunRxmch9UfaQ2QYy+dUEn/nnEOsYuALcryTNpBkAylOnBGfQohot8CdWONqgrMi5E8q
ZHLKgnWmHVwm5qCs/dIDCpySkKVVg7NqEF2tI6R36wmM4KYyZAqlsuwD4BG8NGzrhaIGpF7SIC05
/3LVbrwrw7R2Hc/igdvyhfiJO1Nn8FXMH4JcM8QOR6vGREDPjgicCCFNzD+axjXPM8ucNHT11fJ4
ufzlTozxmBFHRm2DWXF6BeXR7pUw+hY2lG8QQrUfdZFEojyfI4vlmg3o0cYEOGVv6k8//GjunbC1
VTR+5qg/1YnIC0sDH8QZPSSnyeP7njF2r54RWK01CPhN8VrIfxWWMLDfIbcnCnE4L+CcCW2vLCLf
MAq2kKSOnYU6L8IiW4q+wfulVpu4I0XZgavFxEduwAFlr05lkVlLfyQ85yqSJsSnG/KJiX2fnL9k
skLLpCeQNmMAQGhQz3N4Tj37aEjGipW4DmjTKoNEJdLATmVq3C2ylLGkkq9BkISmbJdfyx2Nt3ii
7fVm1DR7w6YefXxf1p2jwLbEjHJUJ079A13soDAEJiNKmRKw8bofxy+7zdD89RQW3bgbdY6Qrsgy
KFvkGjTcjg1/+iXN3ksBQwELxGIg8SJrRQ3LebWBS8cI4T5BGO5ilr3+pSNrLH1Ny6+0eDdi0+FE
oCfgwgbAikr82swdrJEyWnLahv6N0IIz+ryt7MLxgiBWxw3JbJh7Xu04fbHnZwc0N2c3tSXlJrQU
AX7rrYm7m6mchJ4fS+K9bTf60wr6mp0XvyxWU8p7RKQDAc5JcbSzUCKHAynhOAXO/Xne4UolN9LI
N2qyoGx9veicAO7VCmVrzvQcUG3nsScSDXjA6oymdxgQH3Ml4QomHQ/J5JHoHJ/fg5xBXKYNo9vo
3jAD1DjcxwLfJtLBQNcjP3eYL5RTE3h6WSPKVdsXOyHa1q2l86XY/2ruyh80fM9UhVTG+ltfm8Q2
HE2TohOz2AYzcTYd7H5fpUdUtvQu+A36bycJ4OaG5SUBo27c7GLvKXtHe+oMj3nXk5r/RPgl0fRq
HF3oRuALH47lAiUJBifbDARoj5e0fR/CW2/QVmHnIuAn0rdKeECpMMkXo3qOCKxsXmHW5UowjWiA
fSciiGrCzbvL4wLDJCnD/QKl/Wf007pHgxq23w4u9p6dR7tO7vtEU7G0/uoDItNgtPB1bYxuPzgA
Kt+j40z/1NuAi4WPyjYoXkNm667PHei0bzQm8Lom1bGuPpL8aWDJJcqMp5sMl+tsg6NUOwgXLP6q
ASxzNBlsyUAWUfacVdGMFRVhcjTJdeGW7nttjecyqc2N5hT2piIXF4vq2kRynzkdr1dFxVUS3Rlp
LI7inraaBoXNpVvomcSXFPqr2c1fpZpRPROy6JPbDkleBKGnVN95tzx/eZFQI2V7SAeEZOSMfJE/
DteRSmWLQRme9wbkKYJq9CBEj90ErSjbhrNtrUgjLoGs0p2c9c+mb0HR1x1qldYM4sFKTgURxlBH
LGtrjLF5nUcyNBf6H7L8pzYEhZ0knnP2VOQ3vcKvQPgOxnUCFh+hiazKNMlvgXt2RECG2HOqz4bU
IDtxTCY93aZv0CGaLiVeE6luy4oARSzKDq4L3Fp1QVOavo8By0KCuGOuVC1O3Yla4blmXhbmb/C3
MRp0G/rCQFV8ry18x9gXPXZ1uVKmMpBQzXWc1Hz5int7l8GGBcYWNHF+5LCyML5Feme8iIWuwSuH
sbM4OPJGgGCeAvUfT2m1bx6qxWXKmiC2Dj5/LnH2vRahWEPtPW917peO0LjZhJCwclEf90ZONUOZ
rTWnVqXHhyJsYxmkxKgyp2DHSMpB1NUOpTmmq6yWVANlYDfWOkwbYjxZBubs3GJ5I6YaRQXDvYbW
w0iOiFFWNAnYv6Kd1AFqDcXWILyrFuVh6K1z4gCQ0Z+qMNzG0txOoeJnSxlLvpFk116eZ+YRmyrT
favn+qM95bHFy+U1gcbIvBGiGUneRURoC2AXhuTFNqEfqCNuFeUL+W2W/tB0fN80BFUvB8yhkezk
BgScUPCXW70d/NCgSlhk8ihNySdh6gv+JoWmAS0jck/dkiU3SFgmaLzRo4wlQDleqKQ+EYVRMbbU
O39aDAG1eWCnIrUhxWkEGKE5819S/Emmp0oXqxAchlbO/iBVOhJPBUPZQnCsPHokfEuprjXsQBaG
ygyjJkHkK8XodmyxTCm07VABzoiTE4cGmocwmbCIGrtQ/AE4vRIUR2hluEvF1i1VJvevnN3Zicxt
nWanQl5HmQPBSMr2XixvROm8ddiamU4EGebmuKVRC/y7YT/p/NqN6JL+pdXhlT0rT6IgsBjwzqbz
WfFI+ZHhtKbhlq0JmD2oVnYU0J/Awq7SmhGpU2yAZtF0h9drOKs89eBG1fS44VKVERehs/fEsANS
TNyP4uuzuim8L+ixM5OguY/8MqaFO3gwmVNOyTAMOIjFoUMMnBFIrpE4+jCS5wx9WBvDlUVGVZTk
95YF5llAqWxvHSYR4qHYFVSQuAaRT0uQ9zWOP0T5sBDpU7mvS2f0C/t5EYpBh6eHDNRazxlFk+RQ
fLIoJfaN68DZ25EZBwNsFytRXF9VrFNpoHyf4jkDzdyeY37J87LVFxyfA6np/5SBRxRunLUxEhbX
pSxrjbMg0+yiuyCNFke9zlk7eS+Xs8aUAcPKpbIGa9vQSVtNZmPy4wZCUAiyZrKxUvsPgkVcP9UQ
6wvYMvuobfd93rRngopACc95RBXG9jE6xhmUavTNdOo2OZiPycA4QoDCmdaMBTjACnvrVPLayt55
wsF04a7f1gQpga4BErcO3fICx+NUouN26Z1JkZwqWpSg82hBQ9TT+wxgOcVMRU6oXzQ6lRQOeu42
p76KRryg/I7vumiPY2NOFznJd0ertOfee442WKxa9al9s2R5VbLu2M7mxYm6Y6h8DV4cGFDnPUfb
Ms0lKIGI6/ifkVDtIR+ZK3dj4LcqVW9t6G6AwwwanH1BhHGi289689TiXgFT4recy+hRMcG5Ts0X
UNW1pj+UKAOYxMl+uCsNbU28++YYHqhiNiNXQNjf6cVQG+wLZVMMPpP/ml54tZJ/8edRs3Ic7YXv
geckTllfyWgHDD65ijB8bSTKCINiBiiW8FakrjGI9AiaN+t310nF3uwBHpBz4vq6sDhLu9OdtPrP
ArLWpicV8GqT73otSOi8pmYRbUi6y/zfx8Doj4iVcTNaI4nT4HEOcGgxRDMjixifHkdo6SpHOnHz
prnmcG+2N1ExnW3RQrK15W+A0KKV3Xn1QzRS4jsCGWh+uY3r7sNaENsV83WKEPauSds/MQODK7wj
5VWvbjlu5Bd+aHEUkBoql7vNBnVz9ZxZxUIkjk0VmmeuYQnt/QJPvfbLoSpvsuq7TT41OPX1/MWd
IIso2UtEq+E4yxL8xEDOC9KXJBC6IwlAgRbrqur7WLkvUbxLYnsfxfpHT8v+HIINp60TaudwyJst
gE3Xiltf14XyyIuqDLSIuAt3iUuJcfCRj+Lax9LNfwZgU8daJ37191/dPGtbqSo3+6YliI9a9n6z
wbgvwez7uQ20XUfKKGEtWZlF5xQzSZ5cJYzQs0n7Gw7xeCydmviuXodRdLboljWg+cn4C6jqmqz6
W6YlR/DEotBb3ihzvA01CXkmNTirZXl5ilVZnmjBUpDbRgBXrN1g/ot3kOVxenWiu6uOcuuMXHtT
zE7upbKrmZs9pAL0MszsZGPOc8bFSLBGJkGyQ3T9GztGx2CzN7YEmyEjLuD1Iu8WWDlOBAFwXoRW
dGDOQt07ZsV6iWlHBMTBq6RTNfNK1C4sCtLx6qHbqWN9I6qenmocC/il+vzuAFpVOv7i9nmgTj2P
eByNSM7Xuimr05x5L9zg49mNaW0MyVutFXdbJqjuYtBAwqAcbdyYqb1Q7TX3MwZ3We2NWuP0KG10
uQ1NkySlV5Ua2YGtBoIhUi2yGdzsbc6bWw+IpP8Yuu47rufsEqcRfOM6ms65jFVsqkp2ghhKv8s2
X222Y582zTnS4J4N09+E9hCnxqoL7C7PDrbefMEaJ/RWyUnbSkYafjDNGxIbW6nDCSkXOyt6CDT0
WHqT3N4k3fQzpKG9wat6rBTb5XQKEo0MQLpEi//891//vTESHIV5lcpgIUImodNcaSX2FhAZDkKW
lpYXg4hDA/WV4925D8Cv2cRTSmf81NWsuCiZWQRmX4JGNSXlAxSVrWK3ylsEfBJc9s5qvXnntgyM
6NBdYyJC8GECnYLkD+6cg1Ws2K+5u6NAFM9aqL7SK9Kh/4xEoYaedumlviX/I95AZ09vzqx3FxTW
EJK69Da1n1HssvBJp99FU/iociRrjkUeB5xMwjeWf9la6sBi9MLVr2CksSFokayQ+4o55KRmzvt8
MMDQTpr7MqijWO8R3gcoObYWurEiOpt1hfZviTky1+BTqnw/pPgYXmtcvUXj+UoOFIWIL1pGNpt9
Oup+1TXBzJ0RiDyV92pMDPZsBzwv85H3mlmA6Y7tH9bDKTgTCTbsnTzez15X353snQHG2giNZ0cr
vcBoG/tMb3LGcnIs+OtPdt+DD7JJ4OzNJfZWlWTV5UZzQmWEw0p486bVXaByXnlEitIfdNf4dgby
Xthe0HQ2CqsJz6cLbo8BvQE9N8tetVaYR1i3F7TuBYRUqA4x6xY1N4kYdJCr2K1fPVoKx0Vp1sCB
dInP1utHkXvFM4iOakVv1dvmGqQwTdifZuoyT8oLqo1q3idOMPcQZMfCNQJXR/gRzQSQ6kuL72XQ
tD9LJlvi0EwFy9XwktJ+tPf9VM+vTUWECTzgEEIOZi95ieJOPw8Ys4Ckee1rotUPM1LvujmSfdyJ
eZcPE4IoAxnOWFOE5GKg7w3aiMaMMz15g6ZflnMnmYgHXkOSdJL8g6V1K3EtrycP+FC8YNkxCbqc
JII+J5WUXpya1xcS2KsLhl656T21hSwKdG31+yA/3drDq7t2wtrVbf4PpN4lZ9ink7iy+v3i3zdC
RSEhyp6jkIlspDv1/4B3vxLqhZ918SaGG9Rt72Yl/tSOAjg9fS5Y+kOsYqZEWgAzNwl6ZyAkyiVy
xihh2EslXKGVQOzQN29T5L6MOXJ8a2jygF2cWBnHq3wdWdM6B6VCApsRxwzuNjQoQfaQXOVjR7jE
RYPFP4++pzz0RcQ+XodPQK7QUWCPk0207e3rwFSNL6Ws7/T4MKbRtwKw0oC9qS++1Sit1nPO/RYm
NVjhS0y4kGWhT58Vmn82Bmg6duQYphnI/3qieQeHMUQ6YYDpqb3IVyTtI8thxOedazkPgfBqFzH3
P1RhV9Jb1ReDA0dNKEMVVu094TzeYpnXWnVbg0z07TqG/TtmfjSO/0xIpitVpQvdWJvQzREZYQUw
IcvGValsqPvXIWF/JICsLZJysNMiGsmqu4E/G6Y/17RCnzeHcbaqHbhFJWK7dAjw4ICofVUrvMaE
gAmOihVmeo9BvAntY5UiXcVLSYejKrRXIy3qdTqTTWk4wdAzMsqLS+E5t7pM9Ge2HIayMmQqmbQn
20LcQmY5i40o35mTaczGGfeh7grqOQYVRVYuz7Ozy9w+vMJB/Ripwknm+SnKwrx7IE/Gnvi8ljxD
19k0U6EErRKZr23TMoxmaqLwMs7M3ilxiMvZaLwEkfYeTmCP7H8m8wHbeJee2OWlvhGGuQJX5duY
VbPnmFo2zs+q8abS3Ih6blIG4akAhGQzECfEcdSt+GAxvGjD5LureF1UiD5IfItjp6bRJbtDswDg
NSxKhO6PLD6TcdZ2rMNbO4yPoHITAdpWC+0bC8HVy938JSr7Qzq46EDLhLKeyc/BTJ1q6zXKaZo9
koWJiKHjOBPOLHSqCBlq+wJI2aqtm+gNFbDHUjUTWN9SPFcWeqy2rss9iYSwuursRsva6b+Jnvmg
xQO4ieRZTCMT402Tpk7oUnaRTpiqt6J5lDYugfpzKiZylowgSnntdT5A/lD/aoedryb/HJ6MGORR
qj4my/MFFAQqwbk0kVz8ERFN/KSkuYaueGRWAQXz3jOYypDBWewCK91E7/eI65zejMLBuFaSZdzI
SoX5D/dv2ij7CqyInt0W8rHkOpQE+tJDgKjG8OsNdO2qIwGgvXiaQRH1V7jGrnftdTlHVIQ1KIa9
kZekS/Wqc2tTaPXF1jHZdLw4yv62XFPkCj2SMS7OiL4QgFReByHIiP9Gobvvbdd7QQ8v93MGjTyF
80WMo/JHc7HFmuglYivb1RkqhthckdILK6CCtKSuMzo6JNPY1i3M3tzt0D+UZuvC9/csv7S40O0r
kwOMzm3uPJtpaPhtgaC6sdSfjEUXUCKY8cFvregDgd++iX4IL0DMINdNSsNY++SCVaavmUk1qbRD
wYSOXm+fIOdn0yzIVazCGsu/N2prRmfdHlkA6sSoc7ZdMSrr2W7EQwmf81KUd52m71npaqaqaRok
R+CyEzdUGJBW9tSpyUuPRZkWGZDOfu7FpzmbPnQEpg3jKqlvESoE+EVuupe2Vh86rJu0jJLxo5/c
7xjx8a3uoCDrGSOs38eTGD/XwOw6aHJi55tzvwxCcd6tnUIdPjo0M9u0kQgJlne5+Q+oRuWz1tvG
qTVwff8+PtmoSKRgwddq7zRl0XQrSAnjImYkAZQPiWhm3LN4vC8S+j7xBkzSana3BoMISyXt/zDi
EOtUTvSB2wvWcoYcNSP9V+rkVcv+RmveRC/aMXmpRoONhfgCOw8yrfRR+9ggPgx06AAuVdxVGA5g
Iz5PNie0CGreqzu9ONBhyAFbxfzfalSBXD7jUq1jg0NHYUKR5SVZl+rJcs4kqK1qUs40Mlf19A3x
wVp1i03jDZz1KQ5qEJ0VJ8MKQSHyLO/UMpFTGBdrlCB9R2vC6Snz8G56/tiOgREj32v8ih6c9RUK
omtA5WQQXLt68qOaBgxDsoimkBIn9OJuVfRjEFTTZX+WDrx0hw1BmVho1uqASo9GEq6ntTPM6+R7
sieYa8q6WtoyhJPHOWF3ierP1jUuo3Uzc3coRLWV5875RKgF0TI6lGHvO3zSseWI0Sbsqe+skql2
Yba/EsqrRd/L5bglSggWPKEt0wbZPhlgaExaDqjfaVv/VNwlafPeVX+lB3qT7m81nDSRosN0AdRe
ESgFE5CzmV0mlDyTjB1qA2Gs7q4SoDjLFlg4xPhyOwmwbyOw3LHbGtTtqF254lJfssgv80a2Cd9i
MEdF6gtiyqrhGQUL6c78HpIOPIJ07a5grei6Dzq7jKxBP4LYYhKYkSBlQMJYGrFmQ+Sw9TChP0rz
zbIxPu4Vh+s0K3ZehK4kenLs5yjrV4NKR6R54pkkD7NaaXULW7QmoJYRjstVz6qpwoGrzT/ozXkJ
5SrFNTvNm4oUFganU3boubY1SQShsbYRIAwN7kv1QVpQiMWt54/MUtK++WUrjnJ29hN2tg+zDbMN
nRSCNB3vK+ZPV0ZaLsv9xKBu+GubfwyghO0GakIyvsiOMatycXNYAUtLdzkm/DjU1nwfQYQ5JJt1
1d5QzBME9rcpD5abBxqKIw6jK0WdfZ0DdetCSIXKovJs1l+tyH0kGasK+YGifddGimbGJbrwpQdr
qSwEDl4AspN5NrH/NfyQhUccj8hO8AV6n6H97pLV2fFTzBZGH8hgQwR2zhWfDCjJvlvtJxsZYViQ
8vKKk7i+Uen7cMjZpqG5rvAYUn33KUNOQ4EoxYu1bBp0nVsGZhYXj1Fy0ADd5j4me6CbyQCvQqHb
DClNeAYqsIKdgEiSeFe6cQGx3buUaidedA09icTnFjhJ6H6E9StTWgMx/AM3CsrspqcY0r/12YPQ
YQ7PuAyG5zmR4CSg8gttfNFn3dgUdBm2WhN7b/Dc/oRchrdEmu2za1gbaaWfLnE1N6UJ+0M7MlyU
tjy3prkDMKHsWYwvXexlDzXLTMa14qiCRn2kTaHePUCy3tTgNwnp6HbQFpE7gaMZEsfZDkOSPhAT
Jg8Ei3s9itD15SWwLXOOH/WsqxcFDo2WVPHj903PCcwmNZWwCqGebfARR91WKkajo/esteBiCBOq
vzkAc8a0w8986IkF62JOoeooAZ02+s4adZdoE500gqQbPgU8JaO3myAZdm0FntIqjZ+5gwPgyDZh
WGbhFhjM+qxqM41rZidkpFsvJLZf02wKvzqQj0TeLMxsTvbRoNrn/97UaojMOA7w2jb/+/DvI/99
ghmxXlcljNz/PsDejtqFxjgdYcM8D8ubecx30VDPh9+HUiETrpzlA2OZ0NfVs/ffT5Mz6CZZ/guH
tmKQGalnw7GGiZXIfR8nwiKTQSdScflAMzfquUrKzyYOSSfUCJm2W1ygiHjfq2xUt7bptIFmxcp7
LZNnURv/EkJvjhrgTar3kKaTRvRf0drph2IPxEY4mbO2mN9AKO/rDwK1C24zQiRZtDvRHKa4/+FX
+LAaxXkrr/34DUX6Gzx0vWIDNXc5oSXzfCO05cd0RPfR9fMWsQOOvFJPPnR2f9AzD1OanxDDQ4I9
QQ+PLkjnmOB4R2/u8MgeA3hDcMxCEEhDk6JPQO5kNm1PW9G2pU37Mgs186+wBe5GDbBfTMd5Tr1q
p5ZKtkUSOLwDKPGtsjqQJDS9pn3N4KUWV1TlzrZRZuY4KExUL2v+pqq5gWvJCXEUxjlTcCjpmXYr
o3Bi1uxZtFIhzlTQ6oTsH5iZjbWIEQxFIp1PKCIIoYN/KVdiJEUdG6s+PBRSH1eqiw6g1K1VBAwc
dJVO58zwILj1uEW2mQGfBop2K+uM+XADEp8o++Uz09nZYOGJdyPJjCtTp0M/w9u+2M6mLbA/mn5u
GWdT9spOq8ka7Wrhnn/fYJmio6FDCB6Q7P62g37fKGFCd8adT/RKsVIRUMea22bWLuwgK+hL2whP
V+eu5qxcsjJUC/0/naXfL7ZyuiBhbZxmL2et/v1eec4P6h2tZvDD51XxjOwTDN22LRWbJoLpBEjD
XFaNBAIsTWM/OzuNKG6oirnYKqlz7FWOZtVqd0czkbJR3jpdf6vwSfii6DRot0XlKzWaBc39Glue
O518m7UZp/up639Km8F42zlnxUruBCJA2tPQZCdjRYK9smz2c/kTLe/9PhR1D68jSjQ3HnqSj89Q
sL8rRsknMRRIHotm3GGMSXy8Y+UuT2Ljuc2reOt1Kc6V5V07Q2PbOox4f99NuC6vk6cd69rCOFTD
QYjpqD65bRC3Lnv80L52Ze+SwUfzH6hw8TFpjbeyKi8+aG53tIRorylQjLVKkqxSolIk4nzVOQXK
w8RBzTI5b1ExKxhTVnlP83qSAp3Z6AToMxXqVdU5G71OQmxsFjebaJjNpA/mI9Z6d90h3n6RXoVY
wh36d5GaNIaknP/aFSLjshzYkKLv1LX9KZxoOFW5cXZMAalPLm6o1u76vdvrF7G89/tRLHkII3rJ
lecNJTrnnIi9//N1v//8/WIu7JvZDOX+96H/3vx+L8UxlANC5uD//dJe84pNJOp6/d8P/v3EVp+u
dZTH26qLtq5jLnTpOYK5FzubQRF0ZhhGNboK3GWhsQPTba6LxOs6C/PSsnYdft+rHLnoW3QF0mKr
HVOrvkfxEoZanhJntu5VqOU7q6YtEBut8bCly2i+mdKd7KxHSeLJn94zNL9hJSP9DlgjuLni3mvD
WbVKkq087xI3XoeMi9sfv/QXlaQ4aDkdJWvuxKqpMyOovT/CVCY4Vmd7jCHWRobNSB+FBus5Gtwm
/9eaHOotVd+CC75IToD/Q9V5LDeuRMv2ixABb6Yk6K18qycIqQ28LaAKwNffBfa9cd6bMORaTZFA
Ve29M1ceDSjCOEiFtg3yoYOXQdfCNO3QWJoaNDnVbk5shE8x8GqZw+bXo19uli+qgL49CzDiq2Bu
5KbDqnccNLovztTGocM5d+sPoCvc2PqBllLbJol3RqP7Czx6tMMi4uOe69/MqKBfKImkCTgZWtEA
pdcxD77R9yR0k8Nkdu0lyrvuli5EBn3u5lXdYTueOlr84+jcRrtuLrXZ7SNkYbu4QRWWxgKxuolq
p6l/kJbTbL2gOZdes5uZnH76FjpGC6b4IeOOajp5xmlgn21REQbaVKhK7JHNJhXXuCsDzhIZIbHc
zYNEnt/UMb58J+447DjlJQL+Q/ZSimhxUSSonqwKQXKb56FtZQMjjTBORtYbsuFT4mgYo3H47YjN
HtGHOESOBIy1jwipgoJxhyE8NPBpcCpgo1cVeMKkrb8nVyPrz9LUJlKi3leFd5CSIqMqWkSp8UuL
MmLFLvXXrKxXhL7Vtho5zyMTW1X4P5KykQcP93IGE2HfOq1xFB2/0IzkORn04urgSmgJklr1Xcfx
2IItDHf7IFKdYXJvhIOVkcaKjYRtRp/OomJnzLQoCh+fumNEG2D5Ru/1HPj/+xyrrh6qF7MkNCXR
Z2ej2/JNBciROGmJrZjR6mgScmYPvZpVmljTuIGgZlYBfAjia4tGuzQTdkkYifbNHGzAhIL2Ie68
cXKBqlFiXw3B4Kh5kkEy3izaU7RDtZM+x+DVtmi14VXQdWedfyUcCICYwmqVJbm6GPn8Pfa63NWS
ceHodjgDOUSvYI0USPnGbaE5+V3Xuq+GYf7BNv4iiW7PeRP0FxMH4QB4mjDFfDiXNC4OKNOwylav
pu3wwoyMvESB7UANOUVtPdzmwNrZotTxhes/2mW/9KzkWsac+qvuZ9QsVF0N3YGSdn2qqIlBfdKh
SG+FnbzoMij2Ko2ZzVbZHgAimIC5u0FB0Tz+no7BAE+Xwtp28Ky46sWON6Yb18/gUsWGowAhX92w
L6I2X0JvichisdrCI73HNmjXRBOUzD6ml1aIGQm3N50JQY8pFDpyN6XQrsGc7qWwEBtH/XvKaXQ1
BagOXLY4gpMW6We97ATdyR+pIbrC2ZeOpKOk2hI6/lqjXFV9J06fxCwb61bjPib9Ld/kUTZyvKQ5
646YnqBRzh1ddK/3/roRYDvk8TXTd4O4RmboJZOiOU61TbXEeEvCnjEy2L9LlRVHpifbJLfRi6H9
qQeEXH4BOnYqBLi6mDzhnmqIFA5ccJHDflQuIhJ6qelwrib3OWotnxhNqHzUqRTp9FYciS9nrOp4
PfaBsZ1RHg+tYe5GIHqosZJgQyoAeiOqkpjmjG7AMQjKiVexdaib53SLZwNIVxUfEPhcCk/noiqH
DI0yJJtU9GtW9eFDKrUxWlbxxHspJ/MwRizrOB8P/dcoJ/0iiIbjxFt9FGhoSBYgQPjxaWX88Gpf
XkW2xJP11oZQsUs5Bv1Tkk7OJXcRac3Wq6yV8646l85LWmsggM0jUza6cTgzwxS+kYlTcg0l8BMB
Ed5qf/phEfoRlobhhabkHdcTsvC8N0C6zirpikvrE5RFis8t1sBWposrtkck1yguZj0Leipm/VyS
FLrpTW5OZri06FMBQjPJ2UfK8l46NQzk0X+vFAU2g1YyQmgVlGAre9pp64Er3aEWDM2eIDXTGnYY
enBekoKRx15J00F9T+T2OkMDkrL6klnHOJ3m7AoNIYhPYjA1G0yJnsdcO0n02yoJpbCXaXThv8AM
EqE3HwZnmMKFaon+HZ7mUFMjV9cx9YfTKIOnOBDbQftqWQLPVeOYa4LUCFvI1XWqXAMj7HhzheXe
K6KN/QyDVWbTBZGKxsvYE4zAwjAagnQG/WrgQqrplnoka62Brxyw7t9UahQ71SUvhjt/p4mBGDaA
sYJuKcvMac/9vO9TMR7QsT0b3e+MQ8QBhke5ajvaYaVNja4IVNbHxAQ1gv+xbsk1nAYf0hWji4lr
iB7faGwEHYub0fkfmOT9IzvKeBTa/KYFMTJcTMcDlvrZCeQhNaer0ZZ4MHWCyYgR+5GoOT+Y2k+7
nKxwoNeh159uRXRYkk2vZkfTYLLpF6WtAbusGf7aZjXfLaBlBeEuRGaoY172pHF1zAgaZCF7ORCd
Z3gz905gXcwp9Z60jAVVi0512c4H+gDePc9a/960418/baNDunz2+PqMGbhELtHJ9uyREIw0m4W5
6GlG9tn/PjTLRy7uNomnhE5xVisWVb1BDrQ8ZEn8vw+Prz0+deG0HUyjYBA9lkeRETcxKQPsfSBe
tdQYiJYvvoKm8J8sypPAdYtbr6GoIKjoAEdpCH3ZyFNu+OuYwo+2ujL2bc6bEZGGtOfO1jP3mhNF
czJLxKMMVviQYExuc4afSOUXV0gKWAIukcS3SisiUUx0HeJILvBi8UCZvMgVy+/RjePnauzTXSmH
+tR5dMqEykZOHZq41L0hLo+P/HbZW3suRd/qf2A8yD5Y9/eW7uG1zujnIBuowyVt9t3grrG5nyyG
v39Knj+HgOhb4rvpx9Pse9OpzCBrTcHRrOzoOBZSILddvo7heP73E3qguqOeUVEsOwwq+/zmkvFu
IMSiI1vc/vtyHbT3wvEF4UP/39dNQTO31SBcPP71NHrFRWPmYueD+WEvos2s+8D1uIw56Y49vuxi
WN5FVtxti8hw14YG14eKTz8+HkCS4tKIdJ0OLO8pjYLH4+PLuaiwBLQ5PcU5Sq7/PZDBl9G7Y08q
g6DSVxIWiE6GkswP3axeHj8YOSVvnajgJHbGeR46Vt3lhfeLIT6VrRY+vvR4yJzW2sFzwoNTM+zy
XcKeGzbahM55NqIAHgPqAq3Z1ZWLfAMpCMpT+63MGu08uOzHlWe4P1yVR2RIz/Fpok/1o//GpYuH
NmBYCVAnijTxzulTbA0t+jZzogARwtTrKjamD9/2yBJ0FuT08unsMi7AGetdI4Aj7wq70FRNyJCV
dZl8BKn/fgqzHNoqZjzNcPfNJKdt3c6I6S02qgYjlqUmXECtnRygOqGvqfu11ADnVFNU7LI5Nt5w
oHIw51ANIh69cSluecb5LkDT/SnQkaxHqLUnTXrOW+LG28fXZ/o8uyBwkZbjH/sEjLvJGdi8evWH
jtvq7Kfd//vQ95AS0sRBz5HB9Ht815j0//sRiE1gbUlOpSmH0OTx7cev6erqZvdYHHrUkUNve7Q8
cv9uRQ6WbK9WYc758lxW4w5HMlLxiJyjySunJ7U8RPT/UNLnW+k6Myr23nkKFL4RzxVPrsM8XzeC
g9Kr58Bf3EWzJNqrH+sNOZj0ymm3hU4+Cd5NW/6KxUfaDtFXVo43qYrb0MKVmbUImWQhSAH5EG5X
nwh6Ig5wMpCR+nrzRCOEfrGDYiMbMRpoATqSxwNFTLfzNRxL/jDxBi8P/323RtWsz5nCRv5//+Df
RwNM+CRiEfvvG2AK5TUoQq9Kk2eWgeR57otnR/PUGUx58ky3o7v3pIY8vvf4qUxn1+6RRdFykR92
jmyJeL0XJxprOjaYK1xjajfBEOS4FJo8zHAwhigT20MSDNuHgOjxQOtL4Asdx7XWePqBuTaYaBIU
yv5mOc6b39bZxUk5PXmZHFBYwEiYA+fMX10SxmL2O7fg/Op3i8yfLoRG5Dg5jWaxd20k3G2XHCoC
5TcQNttQekx+5sDn8laZw1CdyF/VzSWxZSibijRjhB3I91k3Fw3jncDMMFF5T9Yzty5iUu8is/uo
/aGw1HeoNIp1kKvvord+dvQbyFLTGAkjyoArWbmnAMmJk3EN9BP1qJHcgioHPC+wQraIl/yRqCQH
OsIlFvG+iAv/aOfcZY1ePWUczFBhcmBnoHpEu/7UayAlanfkDunGZRg2YMG22ehys41P3UIys3su
h1LRzfCpn1eQBdIjrt5PKwHbQkG/88EbYmajr9r0f5jy53s7veU5Eeo1Jfqm9b06THhzSYYXTpjT
lDvHwUesXJ0cvwZtKiUJ/ZMv6G8xBAuLUNQSMrhXORvTioxnmTCuGNr8dypi+eozMsrAnGPmxzBH
arR5tvGGnSosUWbiT/t6+m697BDpAfkv8qW1rPrkmljAesPj+Fzk6yETxF6UiKWEv5NCNNu68Wmt
BZl+NLLyxaMm3vCGqz31mzKcdyob8ltXslRrv67/jolglE+saUiy4YdOqZv6waLEJsi5l+OA2oAk
ncwijqZeFM/Y5U+W5dHcqMBGqNEuTkaMwmCA4MkGtEwfELEcQQqv1dgePeH4u2lg1YxV0u+qji6Z
LJ9ZHMDVA7DGVTQ4b7UtDkPcfgOhqVdFUwRhxOmXeZLGYc3Mf/UkclLYY4N3FcK2PHvJ4X4dTZWi
AGOFRFiHCW2acDSIOd5GGQsFBMRiJb1gC3GCnxoRo5Ys6DWziZ2yAVTWBVNDP91PBTKs3gLa6Lpy
P2Aw5Bg1/kC7kTMLt/RtYyj8h/m0p+/VrMg5RBjdTnXIcZDaOxzRQXnZroFUQkCeDbgCC0hGR2NC
77h1JrpOxCN5NziV0FE8I9voho9nlQPcGn2QcxUJ/pgBSs4G51x3ty0iRCvs7FsHMBYuWZ4mThf7
OimmUQuovzchhUeqOs6czPUxauHUsqNlHt24ipiEdT8MGxSJ7Zrn0u4tVZwp8UjelLq2lRPD1RSq
l+BsQpeIDFt/mwh2JIekEXSp0RNgVQdkQ/s2DxNOKnO2eVlRzE49rU/vUrqVfhdT/t0Vql4PAn1I
hVyVe22XjwUUwQLPGZXQPrEC7+K6bryhOeaENDnMq5dTmzkeow0NN5rWOPNZy0kiI6jaCS30g1oG
N4RGFvrBvvDXWtdPV8FEHMS8xoIQEHlIL35WRM63iUDtSBf8PvlIYDuT0LUh8anfJ+OlcZksU15E
tB+zhYeLCD83rXAkwPCU6NrFgcZ6DiSlQKpwH6O8vGuT76DwNQh3NFh5kPrADmLijHbjaazFL7sN
Put+VpvmrTQQxzs4QFYujAg7eE2WOADy1/xLVvUfdQUdxkvS8hJ78ZdKzR+2yMkrxzhxmVlcDWqk
Z08tXiWBYq3q4Mz1RRGc6JaUh0wvzq0jwHzp8Y6dcSU4A39OevoTt9EbJWx6sZeHmrO2nfEqGQ69
NMsE6TLTtOiaichJG0MTvJytWSb9IZG4TZz8CBuGwX4VY89Q/EbArXu7wKJb63F5syEP6L0eHIPY
A+inrNCevN9Oq//JsiBmtpeunSD/0Jy2vvsKtkeSjFdz/hh9FEe9CQeJDv5zEO+xYDZHTpJU9n7T
kmsRkNjT0gYThJGibp3vTGN/GTCCaArp53QC9zDpeE+aOb4nk4ndzBU884GAVyaj2iEpv0fv3CdG
e41dgb8YplCgPqXRIjHV0HJF1ClkAIJBRI5Nugf2hw/PnHpk1fGiKENMVccCp2OEXJbUuW1CHPi+
7P2fzjy5x2baV0Y9Ui0u43xaurbjyE22kITq9jX3c2TyKEIFsjCln2aJaGZY9CVGjl4SjgvvJ14F
XaPnILhedZgyez2vw9Zl5hcz91p1tkhYA5sLoO6R0qW31n2ALbhKOoVlmdbzwrwgWdJdR+SQUtJV
Rxz9wbGxOAjr2m6kmXqNGH7b3PHXBg+VUZ2JpzcPk4MghIiXLNSUbZ5c+SsprebS6sJYIz3NQ5vN
LMS+ZK78xLskMcruPkrMPUBews2TdjMPzLl8vfqICDTZdNP0OShBRybB9yoB8eCQIpKoA/PmDTlK
hCL9jZ5Jbm2O3mwQecMkfio3OtUpTapsXPAEycqZ+l0jXDDtBKv3ptmj/yWpvCNSfp1o8PRyX6zS
Kf1bxpm/beLxJ5UBeXD0vJVRWKHrDoynCu2pxhq1G3ocT1IGck0iDcA4I32CKPnTxuCHeKx5LbCH
n5WqduhUfqX6+AUvY6fVCH3BJJLNgZ8dhfWhmDy1S6RsKLrpVnjeBr5GfRAFPVED9TlZyoazE3NN
kolZETtVoetrRv6mAM0qY0ftSyO7aa+lrvPR6N5L42R4WWoNcIY0+oOtu/NOLrPtHmXTtoz96GZY
HvZm4XEYnIxpTwj5e9PldwNpsIxtsgBVzjrf94TxplCYG1QddKAZ99PUDfumMreSzGVyUIl2957a
Xry4SqnDngobYIPKX4PCABXm8X6zI+yARuUbpA26Ln+1BfL/mC42xdPrWorYPnmFgNlnkDQ+e1dH
83/75Wyvmh6YYtsqbZ3r/nvUogFIG82jz1KEiibLs6x0wmKTz3xS8jrihqY9N69xlRgnTndkD6PF
cDWYnhzFXnXMQLBVJlyL090os27rqRLvNjZJf/wIqqwNy9xg/AQ6xGP8s+rM+UvFMUmH4mPOkMW5
eQ7louZ1k87PCYfSVmRBt7aVidc/f8Q3W5s5GZ5nxnQM2NxhPYllIKssa+UE7d8Mk9HKcJs/Tc0y
oPfIi7svy2JyvuSAb83Gl7T1uAwzuz9rdSZXltsgkksT70DorzCsW5W7yZJ79I0kkdQSToJWPiTn
KPMP5qhx0Ct9rFwaB8HHA2kdxT2I9T+NObvHrqNh2zTvtTb+gbWhre06G7e+MHdmypQmx2UWDqaG
qrRO95HDsmyVKcOMjMR423lPleCP4QCGurjezvGf1O2Hy2hpHEJ1nqGT854iad0VaHXNUmqngokK
1CMwxTOLd/HbVtGubgi+8ZPqy5bmF6eQdJNhUGc0VqmTrJnNDOmno2Z566gwdM+Ot7Zmi1MwpGcy
KwzEcZyoZKzgg9dXNY3JNu8c+UqLk0kxITKeM0UEYdbOu1446I7F8NfMhjws7UvVtfKiaajtqReG
FUpW4KvpBdP6HKKiyrAowMJFKhIaRemjRnFIQ64hRuQwfHxeO6ul7WOM7n42G2g0WQVDrD/EAShG
pKBTqMdCW2kt8k+ydpNt1fGKxJTkuGzJgMbEE7TGc0cuz4aB/F61cbRZfLmdlWmXyGN7B4LGHGsB
SqffQWnMDOQ5JHoODWCgmtikCBr3WeJXnt++sBfAUZwp1RiVvxiRDfyZoEi6isz1ueVraik0qpSi
OhNVH8hcBdZG1AZmTxEZzA7lnoKR4UFJPxZmLTIEDrVCTeDbXcKCTElWjDaT71Zbh4REO44fxhhO
yXeUqjl0+9YLA01hVuun/lmZARlfk9wFpeluUKYOlzYo0YwDDfOIvj0+Hhhr/nTNwtmpjCt1oU+w
fOsveY00PJlZrHIwcTURu5hTBWut6HJcB/T387E0150Dew+zB77ZhW5s+0Gwa7zG3zkWXr3Beybp
Q395gNGEXHhxucPk1o6rbcI5aucqIv2iia63neS/XbDOOy9Qhzpm4lssquZa2cZRee3zVFhT+MAs
mgSbhLJV1tZGVZ6ToiXhm4MaddNLWWH9maQBOQKl9xCoLHTJKrt5BTtk3ljFe9z+IjfYeYl9AZUo
Al4HXBEuk8XZHduAS2Sc5YapHvhPcUEjRC5kR4M6d9d7yPpMJW6mg3FHJju7hq/nVgxpRicpSaAC
5gp05MYOVtJWrJK75Q8/ofXdJC/7UVGbL6KzB+HS6/U6tDCv3ADV/+m7QLL5ipc2LiruBSFeHj/l
JPO4RV9Eagem3y7QKCfzPNsXY8O5S8tuD+zb5GvXB6XQtcyjwTwC2abWXR4v+gOUHZgCAd8CTgza
WoOwBAa/SmhWV0Pz4Q+WvgtSOC4RWUessYpZT7ypCgsFk6edujxPIRcw8GkbZrpu0157EbsXms8g
HuAgcOR0bw9SP62ata3BiGidqF63ZkNUFbLSNCbYsF1OoC7uVIe/jogti/K4T5JLR8CZEq190pr0
FitnPgoqz6EhWkmzsuxCtVofIqwSmT1kxpo8gWLTjpq+V41H/IgR4TVJBRnuSwCCBfjf7jTGUQFZ
oHUavRt1M59n1Eo7MnY+uqyfjikA922c23JHq3f8x6hUQRrssBfSiWPXPT8+ImYM0pbblE9j720I
8ZWv/PjjIoomtbjmOMU9HgYWioq0+BZK0c0U/nNeBcYxoPuwmiXFbIPRngs4EUwlvSaMlnD5XiP6
gDPLk4HZiEGNq79gBsFuZiSktZQUnyWd+NPcG0dPR3U64zo9zF0A9AnblM9qimXnuQ0s/d2ep8OI
K7JfsJupxlOLmRBMWBFIlOPQC6lw2uo9KpDSRPfcI9xFgJ1MEH+rLLhp2QDRMV8AW95kbEcba30b
kF0ZJOwq6QhuPdaRUsfZr388T9N67ypfXR4PaR4YSGGn/qCjITL0ABuJbWdhHPsa2zvHbl+mnziy
b5qlIVvjHrwsn41DFiOIZrY7ZROAUeSM7dg5L2LyXwO401fBOREXp3NqMA8xZG7CYaBVgjl2pECc
UD9pmDvsEkqMTqzYHRV/yJWAfGMJt8lm/rljZel3kxYbv3G2RoRSptQy7987nqRJQCEEc11nnwiW
zMS4ifTvMS5YQhDqrWeVgJMgzvq/7BytJPuYKGzM+AKRZ2vAe5ySWG5nw3boyNRlCEjN3/uYRd45
8dAmHS3OJ1VjVehbs2mn6dW8Sxv1Ogj9CLqe522h3ByVHm8zZrcXioFun+rtoRfDR8PE9Q8otXUU
rPK5BQ2TxERLqNy/IKKaNqY+cg7OpvZJUuK9N7Kn97pEejwedPLrVqVH43oMYBsV5D5zZuVwPcXP
7CTQW6OZxNU0KA7/nr8WF++6/dwyGuFsiUArIPnIgf8aJj0mWTQCvIuCiKAyyYr9SJiNnaLLQ29N
xDQj7E2liKiPOg1FXdfv3WqOnhSwphIPsjMHxhfrBkOB2Zp2s+/8GXpLe6OpDwRoeb2gMhNVtlzD
pvkSpLX3lEtnnxTxwbTgMmAma5F342cPEntjpQVCI2b2V+b692UHP/QxaKw+QMugmZjPI83h+Nr8
aQMbdzmX8f3xcnu1FPvH7Y5XmKHj0spx2Mkb5kObyGTsjDTCo99f4qVDPdr4/tscvETTkISG8sWz
qIEi/YtQoeNF6oXQvN2/vS1CwFKvcWXfqa4T6PDIzoVpe5u8Mu1t7uCkaRhsUVu77Z7kU22P7Bhw
CSyr9dCgas5nZxcU+CJXhpb9xvJcbgGxhCOl+IyctvMLegmDmHclquLXEsjxYVJ2dwaRC65L10OJ
uQlNfkmgN1zaRzDSYwcg85QX/rFIY8OyjspvtmUUm9du2bWDDh/b6JnOmugkNzTIdre6Xgu1VMhw
xhZ9C4Txh/8d2iqvg06TB+BCNMZuOE+18QrYgW5yZ8mnvK6PsTI+yDFTT9qAKKQ21NeokuRILjpq
nY9/kGR7OVvNaRVcVD85Jwy5AR5g5AkmnZ0tcGPv3vWI2DOtRFOpMZgMXI0UIQzxyrX3bDLfOeLq
j3mij411I+oWIRUY1mX17kwEnG1fvtVMSvoFjj7jZmWkztEZ93O3Siyn5iTXpvU5z+bpl69pq2Ey
M+TJ3zEYtFs1oPEbxtg7R2JEXT0snLCISEDPZVpuxSgy4UHBuYV2hcax9fmPsjezhhfCP5v0bYp7
ZF8nDJtjymprEOPTY+3EF8SUIctAC1oaRp6ZceySelEtW7KZZn1Ypc4ml8H0c0wBQiWVs/13rZkD
ruvStn+6C5m5GSxoNyUxsnXPDHR2JgxiWqD2Y2X+HFKVbWBejPe6HI546jhkxDi59NkiX9RC/9FM
Fn48jc5Slqa/eaGtD902KM9IzjIg6jT0fA6a6Qx7Xa8w0+c2WPuCyRXmxMqMzKeqivEMmF39JPeV
XnSc/ct5Q/gESoPBXllzT4/BciocBrq2jySVcq00pC3LLt0QlQNDj/titHUZKgs8iCe7NSIGskn9
9iTkrhjN/kbGQbZu09QHXc1JqcQv83i1HkshDVH9u7DNjFB2VoaIsPGQUdpwzMeFdJyVm2bhUtBX
kehbZ/NXbAFrVeGDXczbzlVnBglq3jEhs9GEPCbxzz5ethxX2caz9qQPNTdfp/oeYmtTZcLYe4+V
qjP6bcvEetuaeHP8hSkrGw8OshOTH+AHe72rZg7o31OfpmGZGZ+P/9UwnWBnGwVN+GW5RvQ7XMzW
JFKFu7YxjO5AgOe87Sb/V9zbr9bgD8+u5DZIo4QZL2JnTuOjuOFNXaAZ3dWU08FsyKy2Ryf/ngQi
x7TK8acqkpnjoWjuU4XgKNUH5zrI6FODqfk9wiVGy6CrncHFsFLkXm8B3gOXWW6ekZIJYwBe0qyN
10mtiue8qYloQKVVOaJ7EpIJoFG6z74xAdVcOsNdgtnVr+LzgL73Co38W9OD4dAAKKPJTc7L0EA2
mbwkJJJ0POfku9FB4+htSTZtxWExNL3FmkNe0/3x0jCiRIE1x5dumcTXuj7sCSHLT3HOUSiLbW1f
mlmNnYEDV0ApcNKc+pK00FNHIW4V+GsgYDxZr6AoGv0LZoZwgOu4djKrPZQGyNMug2NfLKDmGXcv
vgtomYXHr8hLFC72rKeH2ISUIasCd+ySmNUa3hegSO+ld1gUzCpZ5pUg2F1hsLBAiyGnM3ExSJBC
XTpNwDgbdu8UVDaQFaRjj+ArJdx55ftteu5L3HqmUb47kxi/HisAw6vmNOL43Qwtd8ZkNzLUJQLo
3mT5F9noh+Ri8e89t7g2xOFwpGbtKlSHfNyy5iMgJdZkE8UecVKjRFvhIlLAoF7gPq6q8pwSCgpj
Y0LJGqt7s5j4KtxpoeE3/IpAg9qk2mrj5/iRkrobL9nfnsXUzT+9bhquQVp56yp3yj24fQzSbKur
AOvws+20lwBBAFl0xtVG/7Wu8PVseYqkyIN6mVq1STzK2scr3iV2jbUf73sTq/yMFsPdzpXOqXRW
7oXeJoY9Hc2hT39m03Rdc6i76Tddm3hdG7LbzeNv6MBoGSVpAw6In87Xgk3kobtiOt9ilKqw8seC
3SIiZAt154++U/puHFOJp3NOPnUYXQgNuKDU89xGwbOO6WxbS3O8/3u1KjkmiFq5I6x2wCoDJACh
0L8SFnDsyWPxhSW+p/U/ciaAdtLY1R6GQnzKfZuj0BJKqLPQhoKj++axH+Of4pfgrNT3A3JWbj1q
SwdZdv+V6DRpk+U4rjs9JlehIRxtXCyW47AaJy7NvnBe0tZBdzU5PHcDHfWy5gH87vRr2kfy0rVo
ygNYAI9IgtmmtJ6bBrAVUJEVmB8mLxQLtlnf6JAFYRdgKtX4iY1lqAS89ELp0qNz3HjJre7V3u61
JzCvGdMvCZ8kRfyCa4i2KoDbRivtFxIgJaajztj2STmsHwWnTLKbnwziHIsWmR6CrMOjSK2FhXg1
Tl/UdHtc65WPa1epBu5PNt7oknqnR4kKlBopmGuegyX4iDvNCGkSdyRYAOZXnsaGuDjFHhFqTEPt
jdZjTgjw0txqlYT96L1a3EbPtkydC2aA5043hoO0jDO92mY9ILg7zhDg0C9q4jQ48XsbV5vGmbB4
V4N99k3ns/ZGrojlCGVJ1nc1GydoDd1JVOtK4DiLbbqRIEaofPQE3qkcj5Xw70Rx5mu7mODIWwnv
ltTOoBfTC2w/GgmI/9HLOZhdTDykaWfYV8TwEpVorh0Ib7GnwTknBYnc/zoEDME8MGjXrDfe04ko
70IW4lox3710kdsfx0/6KTVbWqDdktnGTGHN76ZEu46CA8SuOyA2a+MeG+k97jDs+7gS4sIMpQ9j
AYVXdFIoVFGTF8s7m2kUy/zF5Drc+1r5G2wzNkIstZnAdjhdod0L0+Zt8d1gnY6O+Hgs7XPfv49l
eSAKybiNCP3WpYGrtJnrQ+841nMzwJlyI449My2cox5rv/xa/5hTPfl2fEa+1QCoB3XNK9qAtkd+
48LCvult+0ZhNZ7tUra7iHAHqH60iaYMiIuhS3Uwhb2aBC7sqYTY+e+Aq9Xpp8Y9+lG1/rxKc+Fe
6IGCDp2az1Yv1HXuBg+JcoJ83nrziK269FOZ3DEqehuzoDc2zF58b0/l+bF9KB9Szr/FP3fnaGct
ozm/F8Xl8ZEYcJlKHJn7KJH2Xevqj0E30x8CDak3qltO3jN2pRJ+IcB8nrTG/0usVz06dP7g1yuq
/S0/sXU4MC5a2/SEv3BPb6jeD3B2TmOiJSeqHwIeULlI4zDOXfpMLZC95zNVa6u/e6W7T8G+EflL
tppJdzUmCWo95cZ4Vs6EvGGMR/Rr/avwDUgtqn3BkMIcAa8pNItYvdOCweLcqUMWAZx5XCdmjI29
H0O3zSvCFApA4JI8sTwnPnwppey0+06rz8f/hHbJeKlslkQ1vCTZbAYscWN2QWe9o7lkhAQrMDHQ
GDhUMWSwRy4qbbPxXwOByS4QDi62VUmM3dmQ7d/WYBQXm312ndLmUfZQePgGBD5vhPXI+vcikS5t
ilyTW2Oc5fO/hTkhwNPCWfy4uDT4pAWKfdXi4Effa8UHo+f0gKipfMU6bXPAXYqiKZjNNUeS+FIN
b8zWVrGKqG0L42fSgz53xua3u9yGOSKmHckEBA9CyXuBgbEaG0K/OGEB4ZJs2Ul7GB1ceWXrfBRx
pL1PPgeLhHcT7UEe3DyOovDjzPjXnL2bxPD8nnuWEL3Pq2d/yilL5yTfPxZHXfnRx2RV7249Fk8N
aatPAMeeRK3Ej/+h7MyW41ayLPsrZfe5keVwOKa2ynyIORjB4CwOLzCNmOcZX98LUHaXRF2Tql9k
kkhRiADC/fg5e68dlYzZsYD5Ox2rxUvoDAjJNBGCk+o5NyIim/dwdMnXESCscTmgzb/kAE5GNBvH
5RgoJPlFSWb011owgnJyyw8OXpBlm5kieNdKtZW2inNiCL7HfThKPJcA41JikrduEqIfG5N8Z9YM
hThAbpfQi6SpzKt8qB+kv/gfhI7HC8NdV5Sn//6lSEksEAy6TihBb1ClSPoUQXwmuUzfx1bG4jwC
nAUiunE8BpfLxliNmrxQjVeH1HDlOmWW95X4LoBlYwVuvCZu0g9gJzqM1c8iVyGD5aDaRy63DB9M
fyXFfL6qUdXmbshEnx4XxyeVr+0pQhVBZ9o+wQZz90bTXHVBqEGiVBnWfA8Ki8gYWxWYE0JRxPtM
0YPIc4p/b26rRr2Z055qbxOy5vady0+zUNGtpFU0t7S38htRtVze4Idv2QSZTOvQIdJkZr0xmvuo
qq6rfppugHUD5k3wjYeopK6YZqpH9h1v4xpIjlvXpK9CybAcfaypOfhqAscixvpgQTOhIYJVJPet
4VD3WD6KpGtO7eQEm9nOial2gDydkZeALu5TlWvturNok/KsxU9tcuUu8UVYOYH2RDYUoUJhtoE8
63fadCzyvvi+w2sZUtjGqnGKSv3r8jDVFgS4qOPzZ4quusu66HPCEXVj0IRjQTCeYy+Aa8Rby866
iQwRvIzApgJjfGE9OwRmFa39WJgPhj89JmAIrmjfVQ9oSL2r5eFLLbBWZZF8iKUpoauj1dM119xX
ETIrlMKtFF+sODnAhMDQOFzPrcLvEwk8s3Aecz841pXSN15HJRzGU3MxovrOMfL4qPudzR7v+NfK
AX8D6NY1waZ1ZL2SYRgNgDeMepVGdXqtSC9ngcyvwz73j8ttqDQE3+agn5mgMZd2DKqDqoc2Q9cu
1JW3F33qrZeItiKkQKOF8Agfyia1Og4IVTZxe3FytJUtDgJfSBA06X09MacKc3HnW5n1RVjVpTVA
pTQ04DbUnWtOavI2dtB35TlFLtmKZObE2mPBkH6VDYgrYKdex4VzWxodLcaQFtjSS4VxGGS3qh6C
7Zh1X4BYzRjNhhimAEcUMqoeuTXRbGnS3fU5p3bgfzEyMyGfvMSLdrxI0kjmn+GIdW+Qael1xhNn
kC9xShcZCfwEboODuSCFdT+6rX9eznPfOwvlW06i232lyAqabexaKk9L09WgAJ6bn3Zvzl6f7BuN
TaLiPcO9HnvyA5aHbKmKltVRUz54M4l2a/m72C7puCTW3VTaz8PcyVeJXx6dGLskCOAdh4EPDKMd
3kTDvtCGA49RQQlf/ihDh+iZVIiZifgawyN8bjmU4qYcr5DunTDgZrcW0TG3Opv98v9NDkjeMFLl
xstEf2sJk4DhlkADwOY02VpSeKxoDO/DrLi1ZICpMHW5W/WsyhX1Rlhhs/XHLt+jviAAM01fkMrj
ZhrZ55dPtFma16VBdpg2XXS9tb54XnqH+bpl06cJXFinwu6M53zK7rEAw7rt7Y4ZCTiwKG7QsUdZ
eTTH6FPc5KRQwpO5NB4aJ3aPI75T0LaC7gfxghvfbL4JOnL3Dm7DVR0bOgk1dKKWW7j8X2ZHZAHZ
8BjebNGdl98pC1fd946nhZ4buwyJz9aIPkvS/i0z/RG2inedU9qxLjFyWL7DRIIXJ3AzHJ+Tf0j+
G6IrnKJhM+21Dj060PLw4vPB3ZMAgGJqXtCsJP44ocNa4qQm4hfKOia7D4nwi41uac704Awps/qw
XHLKAOjQW1dChdPu+8fTnzn4FfzVIu3i9bK8o2gqzsbol6fvWbZIMBXp0V8rO3BeBR7iXYFQXhIp
A1oo3vWRjK66dHhI6+GDoqRcjjFZMk6XTkNZXu38tuQMKgbjHHT5xDGG36eSeWn8nIBlvkYU9Kk3
0Jx+L1MKl1Bn6Yb9bSb4vFhN9kJoN1q2kHMjCcfJfilfMfW6lAR2t2uSB0MjnKKcMV7LJy7jOIwv
njb9WN11DAROoxo/h5i2b7Ex2bcpQe7HWulwj+PhYyGSa1ArzBV04jR4VHU6nPxi4iS/5O3Auddd
yc6ST5Mjbr/v9sqRZwOWTMdh91JnqrqzeFLW0iFKY2maqwTteM9GGabOqaXIoXMD28PXM+vm91Ge
SxLrj/mywGoEtlPp0IImqtV8l9QK2c0yxtGvtrL3N46PlzwLcAzMEWZL+5r2lI1M94uqCCgh8pAK
rcsh2sMpybHOXNXKfGWVhR1vNNoWSMmHP1zgnDv9/gLhATJsU65hKuny9c8f+YD79T//0v+Xhv3Y
a6qAuze641qUPWnbgB04BWnIq1p6pYNhPuL+Kq9Ah8c3Ie1yHz6i9lg28GG8sXiDFvU21u0uRWBx
jUTW+VNI7y9xt9K1TdMyhRIwVqiTfr7GwEiHPAorkMEu6j3h2HDSiXXbhQ3TBztlRchQW2ztMnzx
aejNLspuh8wN7SWJPHFdBUSOor7uo+h2Ql/iyKdcZltO0cWOZl50irUwOtVpt/39myv/7sIZcVqc
Kw2CUNx3d1/otTekeoEyrrDZfIYQz7Dv4msihJPAEG2Dv/eLdCfa1ngYyXUqdUlkGfjDVarBpAy6
9KmWzn1SpewJ042WBtYeCa+cE5gfkutBZv4fnlhlvHsgBNepbFvqLDiuNPV3mdHaQCMRmnq8Nesr
GaWQ5LqXxuHEivuLceT8CCcZQascHKaHQmckUR+ZodoULag+vCGBGTK9RCr07pvA/jpIKcjhGkko
nCay7d2vndP7N838i/IO+YCJbHAfMge6wlSkmz4h/VBkRXGoFIm0ZYYKBiIMCpvcg6FQk/bmmMi2
4WcBQx/PQRofDFlZZ9uaGwsuDcCqjM5/uJHv83iFIQwG2brlOAbCIPHuU4J8wEyNycHkG2ZYV9PY
2ApExrTsdDCQDunEzYeldYUQ1dk5rPGkctG1mve8JLjuk/6m7+0aT3I27VQ/ALyUIj1aBQ2LSNu2
mmUcy7bjvsLiTYPs6zLc+v2L0N9/1IXFSzB12ojCcPnMzy/yh4+6BQ7USYdZedhzau7mMSkhqd/+
vbJb2TGKi/HNhz6jumhkphOuaR0Vr1YjdrTWxXGaKAjnTRDQTOKI89A1PTmP82D095f660NI/4TV
CBEWDXVDyjm0/odLdet8rEcPXZAcDBsAWw5whUbM2Q/b+9EYDzESnM3StMvQLm6wz8hrF+tFX8XQ
/prrAsHTkcgze81Y0z4QfK/t6VMmBHmZ0SOipy++8HyasRqHX1DLVz3P6grMrrOvTSt8aIW9902g
a7QWjU1U2TRtNMW0VyPkjjihcksN95qNxhfGo1SfUPCrmXED3SkY1UHmJcQO61up8DrZ/Z/enflp
+3HNFpaw+HjS71RIP3Q13+gf3p1QyIQ2cUv0TVlKkPgcdhNOt1Y1xphGe8A1Gthn+jwGdCnse8sv
vVAflwqzGPPxWM1JkfDBMlaeWLF0M7tMbGInsxrak9fFp2nU5bFMhrUx6OqmjyfyKdPCWPmcODdQ
qjD9K+wYnVNhTlXIsjNLqw5BVJ/iCNm0Vnv72Re1iUVO9PF4ReBDDVWWwnwpq5UrrjM7065DRr5W
z6VO+Ui8W9I9Vn3g3jpkUCKjDcM/rMn6r2+erqzZ/WYqthTHnde/H9482fVS1QYk01i3GFxOhD7b
GSGacLyOYUfbYm7vTHiJqIUcHeYZB5ODW2KLhVuzWuabEeqNFtqKLtNhJyQQK71JnePvPwPGrx9X
7ix6FlwEqN10R/x8oTplmujyEfXl8nT1zVDiC2Bkzqf80KfNo3C0Q9A2RA5p4CBzd3iGplvs/SAb
Do26yax23DtNErxC8DrYml4/VviJr8OuManc+HslAw0XTBwxEqh3WQBkdlC1eQ4H66MWWS4VnfUU
tyWhJjbhIOHAka9iaLCrpsFZeYMTP/iavMpYy9aLlCqLQ2v3+7dB/2U/snTTdqVrKcc2Bfft57cB
fhDPpRbP6kDEiaP7GVV7uLWhx63DFpiHD4+UPCxYc9zy7CGKOPVhAjk5mnVZ1tX//+txLYetkQ2B
NVS9W5r6bjAR9dMb/N50QOyKBirwHLQ5Ff1dF0qwIvccuVdFdTG4xXGa85OMCLOnF6Lf5Jwg9r+/
KDk/Cz+uCFRvkvAvV3FBrJz2XIj88FBngy0JZQrcDd+GEjIpZ29INnuhOiLPJ7pPiAruCyyiRypj
kkZM49i4MdoExD8NJu0UgHDVbqx0XgHdGAOrH4a0zvUD7BbWW5qif7jk+X368ZLZjVjeuVzDcm3d
lO92oz5IRt3gwwj9sQE2jLrgJhrADVoCIHo7a2miHJPCslgUkTrHLpIa1J7gBig6V7VssqNfx+M+
0IgijOdEbSMmAzEsi1M5a7zsFrFFMP3heTTmYvPddeuUmI4Qpmmjt3t33WNKFA2xVFx3hNDPcpi1
4aUqz8vaKmpMBLUt8O00bX5rpisql6HoSKCOc0x57Fp5P4DT97T4Kq/1q8LLzJMWlQZbi3E1mVaP
hYv0njBmVszDgr+quZIFJrelIpjsONtqVGfMVusA7VWj7wPXviXUAzwvpKYtpd397+/UUvG9e8XK
lZwkbcN0lWG/K79VLuyg8STU9dRgNFLOsbf4NziRhtMpI3x8nRL1cMwDx34oM+9khvJ6cssNiD7n
k98wMXADLd21s2uxw6f5hxWdx+bXW0KJMFcMLlNzbsrPT7+G9IAy0BJEva0aRg73ZkRgbdwAj0Xm
qdaRiKe3KDFe2MSme/wh37UYFhs52IogvAyIcOxZ0qmZczBZOcU0W93xhrZ9Rl2wqE51RCSWC1HC
zITxFLWzvyKrrqzCItu3neSmHrIC2Vs68wwoFeJxSj70Yevu2dsWtSKGkE/wfcZjh7BtDQeeiDvm
BqsCgzTewr48+vBRH4eCn+cxxPbpqV8YKiDlXPRLtY4VaJk6W56DCd5NSHiK+ilHRZxCMKWRUe6y
wuVsGdRvZKvaWLVFuhs9Yt3VMIWPy5Qszgy6tC6A3iKV3tGZc6YdLAmuxVmk0YZXBq+IOaVy9lgX
GGqplJyrrMz3ZK/TRi+rVeOO/blxrNuJEJ+MygywZ7iXZXxtwE69aGhwdkNLthYGUNAvNgVS3+zG
AotI1eCXRwhJjndX7Iug6GFsBmKGXl03MbaMomwxvs6yU8327F3L3y/Tuixp03UKb3ZQrTh7sUYO
pLqUHTWX4xMuV4fypGTxLCv9u8bTKK05ipnCrKoJPv/+29LpQN/MvWcfECBnGjAjqW6jIiZ/0rK7
V8RjhC5UsXtwgZMes2r69L1fZJqqJDEhqWE84mzpC6gJJhm1Z6lc92CG5I2EDFoeQdabm4TusYjf
spFBkhv7ElwgSiM5wLWeLAJF23oM90bZ73B6ZRi9DZIfO1yJi+INTmC9as0w/NRW0wfdFt8lylYf
ADdyp/qmxZxBwAZyG04ZG0OFxfMQejjx6dXwODzrOrTIGiQl/oFBZ1Tdpo+tOYmbsJ2e8jpgMBhK
/RQ0UG4cZHdXdtuQ8lgNH5yGfr4su+rKNGA/jK3CAAd3H0fEjFxNv1p9Ptw3UROfQtBvYOjvVR96
V2RLbCs8kkt/NYGWQXakZ6z7GGqdhfdzrQ/yqW+IRAyNlh6Iks9Lj6v2jGfhQ1FkfOCel981XfOt
VzYHjd8vY8uZ4f0yRv3g6lQTlmL5/nmVQO9p2LS31SZW48YsYR0jyvg01VZ2KhKagbSps/tlJfPM
BpopaqdtBVMlmKXmCXwl1LboIoZoFkr7BydNwsMUV9rOhMlAg008EtPy8fcX/bdrr64knlpqQPbK
dx2ETA2BjQtPbTz0QCO6+ftJyw8Icz+EdNuJ64NqVEwQsB1lYdOxvqlCDDMdaF2k1c5LqU3icJhf
bnj5w6X9Wp9KZeiKt9N1l9Pxz+9n03kib3UMJss6aiQvWa36k4NgDbSz2b/cj07gEBdtGXdp7Eme
U9e46iMmKSjpNIwiKZBWJ9YvoUcCbwFM6uKwz//+Ks258vn5rhu8fQw8LGXCzTDflftx6BRDnDhq
g1LGOXv5VN7TDXwg9j1Eb8zipoAqjIyKCiQrT7k9SnKyE82Yjacfg9pFaj//Q6clZ6oCxouH0YfZ
7ORYCKYR7VuK60in/Ud7p/sAl8Q58/A5Z8nmR6fWod0scamGYSNJTSREZxHmUIi/YA1xd4sO2/ej
W8+L7j2/rA9paDpnBtDOhr1yg8NLeyKvCDUDU3N0LJxHvM+20ZAcZsv65CX6V4d50GEaKZtk23EM
DJ30DFFR/eFAov/dW8mB07BdoZTxS8WGHDQqzba0oC/xHA7S3nciDvf+hI1EpKq6chzMOuNkdpwG
bPdQSPFiwWS7crnXf7gY433FK6y5HpHClBZqTLFc7A8Vb91AIGAPtjZKL7/VQ2lcoVFIiNdg5Nrq
1rmPZi+Thjbd6M2ORLiw3KLZf0nL9MEyPdY1juY6HccTaZAbwngZIlhEvw1R/EGbiEjDZaSfSIIA
t0LGoql1Yt9yKxk1wKwOtegceio/Lj0IM5Lm6ffPrf5reWwojvb033Dym7Q9f/50meOI0FWQNL4o
rWTfhpfl+B1pklFvmG8oqY0joPN+H9rZvRCY12wruvv9Zci/Ka0szhbKZu0RlIDzZf7wNvtAYMZ2
UHIjBXoyS6b5JQiHjzJ22gOC9W1aFt9Xcg1c2sp0Im1TVCiNEzNpHlK2Ll+rRxLSZ7lCkgRveeRf
OzZyv0Wt+uqnzXimL9NscuVi9Iy9N6mXxb3gM/aHV/LrOZIRmVDWfJC05gP1z68kS6O8DCthbqDW
GEfH7jETwUjkL18IK8lXHf3FdV3rzcaZ+zi5Tf9OuDZ+hCVthYR1Z/igh0W5kq0eHTDnrhnVmWeT
TAkNNhyGKXdXZ+NdgPVy/fuL/5vWneEol46PErrCJPZuFZsdX6NeTPamyEbnqJEUcgSldIwpEtYo
q6G3OZLdOAgpSFswOqNp3fLKVlVc2CtXQKld5VEe7UYXTHiK3+FlYND7P2ndLQODHxdcaQHHtXT2
WDreJBK9u9Qq0w0AcPBWwBpDwXJ8rNeZKjZoRvvPZtWNh7KIrpb1FxHIuY7Ki2Jy/JQWrMhtxWcq
z/y7YhT9DcdP/OlBcZ75eglz7r1rVMNBM+6AQhSvqM/1lat8HrlC5MckEWc9iPR9VZT2kTAA+Ye7
8DcVBBuJdAyXUzbNN/mu7xYxRKgsxg2biXIh7wlLHtvoHGUm3jEHm3Q2Rx54UQPnjwHqKiPmVE5s
JQuEjDnTRAgmLuNaasguCb7SfDKRI4hK2YQ4jRROetcIPH//7Pz9VRscj2yTX35poOCraEVTdFw1
wuDtZEH1yF2LdOuhySH6V9MxwgQKeK+/1LW/7626OFNx3PcOvJxxxFPaNhjFXd94Kq2rOuisLWkd
yAnb6+WcHdZJ84cj3d9uNaYyhK10weLz/sgp7KiNtEq3NmVaQwquZhU3WnR2YJN8QaOzyXKu5dro
mmTbj459aNLY3XZJEB/zIk3/UDoav66ChkXVrRji2UCjl83oh1VwzPOsReXCYjyf5xY1CCwXfzOS
xX5mOMD4ol/XWKEfOWlcLYMAF1vYBcf8ajm8eFby4GWuOFedCIj7gTrIwi8fu557TprRiy38KxFY
3UZpZntepDJO5ESXQK/8i1LXqqtJoY8Dd0cUfXUX1ADQPFdiUCIp9kQoJJnfePp0PfH+cC/sv9mJ
2GGpoCTVHloO993CmWROQaTev3ci5msd9U5YBnT+B7Kr4NUxDfSDXR64OUJOZPq+AX610n2xF2bx
xLG0bVYgMMFaz/oK5MzODkQMfnpdYK4Bt7A1de81kDhM8zHqzk6pdRwt5rmCCR1mOb7v4pSghWRq
PqGtlYdUHx4WCZjCDgY0ryNrhK1q0/fjK9lEp9ybU0nzMed4WrxGs/dVj/AAEwkU7eassgvkhZtF
p5/bGvTvxHtJdGDnovCJshLEn6c9cclIQMUGsJ66iHH4lHbqhgXaPHkN8VC7MSgpeFXsoFzBmjK4
ZbhmFijOMmucD0EBYkU3zqbep1eTX+EkV8608SvSV2TfXf3hYz4fX35cd+cWoCOsZX2iwLTe3SZf
anBlZ1tvl3lyh4k02eclPpqK5JbOdJ+GEj0wEyBtaxi1czCdhlgt0R0WW4rG6cJk/n0P/ifaaYC8
N0WS8dbn8jnOBuskM7za8XQbFR4e3lrm15EkaSoBnvaHD9svR57lhei2Pn/kTJPm98/PW2NwhK1K
IEm2BYQldhA1AI74aEziw9J7Egjb+s6obiQRWte5nTLLCZDcsjyktrWdolL7gPt32jguyMTfv8u/
dKOlxe3l7Mt4VBoCKNrPF9eFRok0yhdb1MVQjfyu2WKa1zfjnMCiFf7WCrIvPcTO02TnT44mX5aN
qFQdumkHw/Dvr2fZcn6861wPIh22I91xXMsV76oa7CWjLEQjtiFS6FXPd2xDrDSTeyP9sN/RFxab
0CwTuLjsSLgMxu8aUGqlFSSg6JR3w6dQ2tYBi6c8ynmg1KowOKbYgIcxAScx760FXiDXyD4x2SSp
vTOHez5k3t4SwLM4DAx/2Gnt9wvu/LIYnClJhStsXb2bfeDvo8nZAJPtx/pqaK0ZebpfuldDUODK
lvEmHgssrUOtbTj7dUfsNcNt7EqCgNut12ruxzEiL2VZi9sRHS/TmnI6IccA6pZRS8O/ukrzmLhS
pPUSGugaL2P+5JsADwuT6Hk8Lj2s5QrFO3og7b4D5yXcnOihlExLTeAtRIi4W9aQ2ibNYJwCn9GI
aVyQhIiVNZ8RQdwQgjM7NXF0fVv2gqSsyQnTwFdlPVE0HjANbLBbW8/Js5ldQXaAS38GtctOb9eO
9BHoIEjaOcOQnEy7OADM7k/1pF51YH2rIowQhMeYH63hi56EOS8uew0TwskXD3WOewntHm4hkcJZ
BBDaIIuq8p1E70JCrFl8X4r+8/Pwv/2vhDIlo59n9b/+iz9/zgvCaAiEfPfHfx2299v/mv/F//uO
n7//X9cPu8f33/DT9/MT//0/bj42H3/6wzZrwma8a79W4/3Xuk2a5WdzbfN3/k+/+B9fl5/yOBZf
//nX57xFtc5P88M8++vfXzp++edfc8PlP3/88f/+2uVjyj9bVW32NXz//V8/1g3aGd38x9Ivnw9w
umnNA47+6/evqH/wUNss0raru7TW//qPLK+a4J9/mf/ggVfC5QtKl2Q7U2LWeTt/iX9D4QGEQijb
WX7gX//3un66Jf99i/4ja9Nb4lqaWcnz7hNGNB09GxojdF2oaH85X04FfhjFznTM7I9z4gWk0E+p
ndC4G93HJrSq1QDBdiVGXMF2cho8+EetK/YJG2VasnlPU3EBw/f2w/v37+v88br+9rJcxp6UHNAw
3p83Uyq41PPC9KjV2YkV52SQbWi64Ai0qPjD4gmi7+c9kzdBOpaig0BTg/fjfWlT8FnwA9PVDr7L
IpcbLQnMcFrLpjIY7wFdB5O1KVhotum49bKtLOpj3ML7N3N33AIcKS5pH2+DmPq0D4dbMwqDUwn/
51ybMXJ/4T5lCFM3bh6PUNYmZ4UebGUYYbqLnDnhnv+MIUILS3m4a3vgZ2Ey4yJr/94fyEc3HIj4
0wCKi46FulNdf7HIEh8wAjKRrbeeEe2hon/O2qG8dARbfQiVe5NJfiKpn3emz9TUKY5DVQ6XLG5e
IZkd8Neo2iVbBzlFW1f2akynZ2Y84THvzB6LQx2ubF8vT7kOEj2a8AcFIwQNXRa38868bVPyznCg
b/yElDZ0/JgjiH9ULohTt0AHhPllP9DEKtpx3Fp+8THQHG9lx/Wb8HKyj8v+YOnpFwaZ0a70ircp
UAUTFD1dN/C6PL+/h6KWg4qpRjM5KzP7EvcFNC6resu1ot71oEXWTupmhBAaF9hQwRkpV3B249ck
SCLo7TWOFezmFLQJkm2O50VwMzg1IDoNOz5H5QdVSDg4Vk6E4lReqTg7SJm8Qjg4onCaM73QwxER
koz1i6Mz8eAxGdfKrE6xoaJdYYaY2U1gsIN96EBGbweboovx1BoW0pOTI7YXenA9OBDTEk1r94ar
qntR4C00Solvwts0Vlt8sOcx0hRiwattgk3BP2C99G3Qa12HW/7epIMKlcFdT2Y7rGV1RvXhEbUe
v1ZoiMZp3diOB1A9/EZO1dxr/RJU5SWpD2ImANjPZdn0O47Sb8zHzBWX012jJtgNHkF2A42fVdrA
efUAG7Suve56TOAlabqGjHfVgLKdV2vvbY8dkdDDqMXdn5lYq8gVaTc20DDHCp+DogNekPVvVUtc
GDSqlyjXCT0N3C+8JgIWzJRMCg7960EO1qqPjUey20yC4dIszPdpJK9C1xuwG4V3VhJgQFXtY1wX
dw7BqhvmVl+sKM+2uuyN9YCFAj9S1cwTFBz6eXfQBZ4L8rFJUk1IezRturx8COY1rfSNc5n3n9LQ
ejJSeR4m8wmm2Dar0a/XT+DhdZ7+FF968AKq9uLY/tbXkOIVBtQZDqHuyp6PBAkxbTYlKIib50jv
P1ESkfJZPPpQ9ujHbjMgx65sTiLj5OYxjC5CggEV3mA1pQBwevPGCKjMFQzsraq4oLalReuCp2zL
/vEsQqFuC++5D4PkoZR0xItOX3sCf7Vo5MfMcJ9VKrWV05Hk55Yen7oO9bUTv1mZeiIeRVsVhLSV
vAsravurMkkeQlgGtNw1OOiZ/0Jvm+CsiglCdQ/k60a0aO/B+ncI/Skv3Mg400rEG1kP66ZGip4Q
UE5U8CavPHXU62oOthxBzTniZVRfRP2Cmt581Ung2XUdWsGs1kGOesOrMagNTSaWpTB7nE8Ujm8l
MHXN6hLCwReZzkwPy/xRlTI6+B205UlF1satOqLWO5MtBx3HytT3oaanb2YzXaMnPBZuq7/2SXZR
Yc/TGhbBtaMRKgK9DxC+ktM+w3yMM6FVO620LwLx156o+5IoSb98aradYcKgo4tKLg9WhR7jkEvU
04XgyUOdAI5P0NsfQUSn9xOHnK1rEeZYMP6hSCtuA3yJx9jvPyOqKC8IwyEcR6zPevfNNXxxcny5
41wA5r3zb+usIdpGD92D4wRXFW/AlR/ygSsi6Ic+bC2SEwXkt4p+NQKGb1YkQua6hoIjaparUTPI
GUTQvqmS+jyhuaJ07clo7kvMzoa21ZBMER0PydosY3IuWNPWEBnvcHnBhM8gZyVl9C1Vx8ohi8Y0
svRk4FjdRCOZr3moXRtRdrDIsZFReS8gOlwnMWlOMJwYBq6ycezOtKRX6bwATsifNjoQoSQ5GUGq
bqfGevJZ8o4OZbNbORZBcnRJCdy0ZAMGzYxWmCvuvByI5ODAQ6oYPyV1iXfGapx1oCipC/kh03xn
LzQCF60uwzzdBGw/oN58INShMq/aUTsZMdb7tmG6QFz0nQxHiAI+CYv1qsqnF06lxSqGpbctM2hC
tXdDpBfz/0F+apxZMB2ZJJR0zYPAnZkBhXAJBqIZcMO25e45kG3s1rNOUT8cc2kf9US/cf0+2xhk
gQ298nDYAKkGwQOQxCUOFRiB4xXFWU/wMNejhh/cclfZ1DHZsrVua8BNpiWiM+JWKe3WcnhxvOzF
zAkNaNICtQcSK+56Dv8qhMK2guzEz+g/Dd0EMh3ndFuSwmxPL7UVRfA6k2NTsGH4imwoDQaP1hEY
7TCQB5X2XPjfJgnqwRzcj2mBJtWebrwerzNt+pM36TsV9V9/X5px+v6lXEJ8PYt1Zi0sK9q7w29R
Igd0W3xHRNSz9Yi0Y7fw7kNO3h5n8TuzIWKkIRWFPiQYX+W8OCKAlOjBxbXkDePmFHNRF1y3kcdN
dNt1H7BSoiWJL2bpbJWlvzKEkbelsh88nnRJpBS6/bE+d6N7sseKEADps9vWI4+K4ZcHzo4IKAw3
By6H5tshiskOsjVA9U2VCR/6pU/MT7HVzb7HlWM/ZMQhwZU9EWs5B6EcU8/uD4i3x5Ud1s82BvFt
0JZf7PzF40C8HcokJJ5ThOAIuvOIsgf2MzQsrJmPPiwIpySMfRgDOOBu8KwAWkKO/TRq5JL6TVCA
depvjUx/SH1AesSxwIrcu8L5mtQ0Mlk12XSrbSqTF7Nrybru0kuLHR34/z2wkxsXDsJRCvcjOZLX
8ZSqcxkpSsCAOI2YPUzV/a1WbHM0nm6LFbshJHOV+FG8Cnvncxmb9o1GiO+6TQ9MJq+beScO8/Am
SCfYJ2AD2wmSpSaG41yHmX2xN/0MgXk57MahZ8OhW4RkkxByLSTRNCw3Tqq+WX11HzgMf4hGPPm5
FxHvAmNL1OQVmuFtHglCFAFJ8LRc+wkFWSvjaOWY14ZHOLgzDgRj5uO6L1HJoBJTK3q929I+OFA+
0u5t/m/iQp06E0ws9AwLQ1+aohVxDPr/7me2i4nUjOitLuM3eNn7GD7nJr1JW6CsKahcAikom3Re
waaLTmbrv3gDE7wmvJSF/0If6dyBswU0yFXRgAQH/YXod6iF7RUZZHutsp6zkAahD2SmDIZ6i8vu
DlHDoZbpU4D7s/ZupTkhWqMXuKqUedfYkArHFpFWOn7qR4rD2CK5iDBM4jZ4A5D5RyukdWQDj9Hb
1NFvjznKJ84TDZRPBJVFOz0TnyS8a9/nE+F1Ng7MID2UUaPtcX3R/iBHvi27mxhkLkcBEkK2WZx/
ZjxqH63AJqNmmD4ZbfQFRGK2HgKLuw1LO50wlkBTQ2sHstUkCjRx1dfIhGhcMgoyCefEZd3BH9M/
M0269XW9uvR5RexwW6xEl8IXBBZi5dN9NpE7HNkp/mtc1JZVbTrfEIDZ6zuzI+c2Q9a+L2nFiDJK
njT/mQIAwGZwLusIA1fab5mokLMX0U+xgobpGdSmtA9vKU0t7jIX2vvRxa+t2zEtyUOWPZbn2vuQ
9/YcOwZdw40uQ82rCgvfWyem+yI0+34KwMPLQBE0zJdgG/Q8t/VDAvCKyr09/x/qzms5biXN1k+E
CbiEuQVQKE9TdCJvEKIMvE34p58P3D1ndmvO6Y65PBEdbCm2JBargETm+tf6FjwejhI2Su1C28PQ
KB+FioFQ6L+qNv1tSGq96pibqcmq95zAUA41hN0WmonZHVW10a52f61x34RDqtpeTLDbIxaHiaZJ
P/GpUNLeGA8VZ2TTHQLJsWQerWd01DQwVA5/Ff0IrglgherYaGw4zFQnxQTQy967MTtCBHOPlDbm
P6Q97QXWp92/Xri/1uW/iYRfZ30Ot4xvdZuhivnHus37b6hQLspjr0Zvick5dtYvZR25If2sQZ9Y
j/oGQm/mUzRZJBMj4OMquOEylxT/qXKnaHHnC+X3KLI3rjg66xS2mtJSfnbObxfBmaMHO/1WN14B
nv07586f06Dt9dtoAhzQN98OA8Z/Fl1tV6kXV1WZd2rujy9ip94vn7iiYYvQ33GIa6jbTDCo8kg4
1c2E8gHB/Os38f8iTPzTa/hDXlcsNmRLuxDe5IMEzaRfzNl51HLJ7sxxHv/1N9tcPX98YH//ZvYf
8ueg8UDJIW8ck4T9AdhKUjDfk+oI4uFnwWHm67v9Qz37J3Ho/6hx/2u97i3N0+bXz/T7n6LdP2l8
/5+oeg5uiv+3qhd236sfv/6u6m1//i9Vz/0PRtq4THET0Uqjuptr/y9VTxH/oRm2Q1TNUTlkEtBg
8v1fsp72HyQMMZ+pCHcMNraZxn/JehoqoUNEzGTcYZiklP5Xst52K//3lSPwaWCTVw1rc7jxO+eP
W4UeAsKnDcf4opyWw2jM1i4Cl+F1o55cAAwnl0KAoKk5gj1BN5mn6uMvSIjDw8Gz13W5m5dmutTg
UP7dYOd/vDYmusxNthwk0sL/TMOVcNplvVmgvnIkAxM6igUfCIepMNBpYoftBDdv2kQtfbWh6IzK
oeo6xXcXB7etiouzH0R+iTMOR3/7hP9xC/xdd/wjbcFbRRxk89vw8W7/+9NhUbcihS2Qc75u1tkj
IQLnax07GI10JizvU68md5lBpWzezAtjc8V8ymHaVpuigL17oDGyoLtRQfG5dOIUCct4oSO0Dmyt
bY9GmxlQm2V8BLwBRH9Khr+8njCY5L4wY99WCP8aM9QHxVGO41qBnhlLJqBa416MjXL09QWupQs3
SUXU4rP+N2/CH2nV7U1wNY2VVGeghCL6p0fGqAcr6mN45X99azVWj0YdzJunNNkKpLqJRHJhPkMA
MV6cTAOm1jpHdSrW45dztZSwPL5YrnkWJaFItNu//pj+sPPxCtkPcptgieRmcm2LG/PvfqR0sOyM
gzP+5FEArPyax8dxfY0bc90aYc2wsQG9q04fpEtS35UFLs4RzjbbhZx5GKEDr92shlBWKV+QBvub
eVjOVb6IJ/osPt3Oon1zfjC7tDt27mJfhVI8GHmh3SDkU+YO+gk0FEe9rZuWmg7huwKVEQ3BT4hj
YmhZ87uvmYyqUWECURpxrdePX/F4atb9rxF5m6wvMqnG+x5fmqMabA3otwi+cLvkMpIDnIANZIet
3MC9a8DM+zdBT/HP4vfXW4kgSRgKoZVHrMGa9Pe30qSrq5wsZMMk6X5+pQGlIN4v2b3SK6KdlkY8
RJVWPXRdYuBPr+N7bL6/1Taa7gdLHgoy+q1Xulm1jzr3xpiwozvF/eDvElJdlu6a28knMRR51ShD
360jZGyYaUCeHFO51nUc/PfHMRm8RbT7VWgXc/I066BO6J7nYKxQJDddjCTdUFC7YhVg+mYTaHn0
XMFmeF9teByogR1COb0xU0ON9QapC/PqqG6kStsiZz6CXOvK8gncEL1Uc9rcQbn+6RbzS+HM2inm
lPDvnKdEKv9pMWbGhwVK1cn/2hrbD9X64zFOD5HlzvSwcBCgDXeZLYNDh3s3z/pji7LqKdoKnWMR
+r52ZICqROJqvSO4TH1aT6yf5mZFs4zL0mgf6N2+iMby2ogfnW2m1yiBYQ5QEwF/WunyoIuGuTyH
KU2Bk9Von10Mv0DMC3JTov9Otht5hRNBEfzOttfhvGpU+iYi3+fVRHgRFAsEacIDFgI1hVGLH2UN
pX+adqlhTpyHYnhOFN2zO5BIay1u+FNeRohneq58tOpqwTbRnQDV+KXrt1Lm9sQ8JS8pyKDd2UA4
5mzb7MS07Dps916adDdbza9p4jSBZtpnU+rQZcgBmvKWlNNj464FEnd70S1ZBGZkUHrifBZZxkdW
POVJ/KZsqnHqJbByPWwCjdfF2ovMuydbe1rxL/gkjzgnaBhPVrpIqBN8LK3xe73cZNmDoWTZlbCm
CNz+HqfUfNXgxtultpW6ijPQ3wfoqtkR+5zrN2NlHKcUlPhYix78Uz+HCZWuflbLCqboVVed7CZy
xgxKvz5EDIuDEhs+hUrjJj9UvAhWAS1QlNQGze0g4gr0BS2e6gedGpzGUb5PpYqFsFto5Fr0e6py
//FFYL7k/bPvawTJgz2W6zfdbU42dD/SELp5MsFqBW5sxjeZZNNucJPm3l7ijIiBJi5aLd1D1VYP
AoPYfiJZsKdDNXog66z4Gn0Zb1qy/k4Kx/k5uZlPJ6YoLQAkW2T+6wtgPnP/ZQaIo9hH9IwuIyN6
cFIVcFr+AYzoXyEQBkX1XZ1MHp5r85eZv9GcTauIXjbHfF7in01UvGcoSB+pAB9C6YL5GpUpwxwT
LhaOmgDwt3UZmEHdsd2Hh6OVzxLXnRc3rn6xo5NWmPZzoo7v5tDMZGPgPpTCwRZknCm1Gh96pR+e
odLtdKs13/K2CdO4X2GXG+2+VWL5otjuq1wme292a7dr2iR5WHneu24vHjvE5vsRG2sfwwJthw2b
hBUksLocz4zuHKmecDbL/ULbbA1lm07HcFga/anroYckXENwfuPvmC7qj6jVH+tFyx4MAx0yVkb3
hIkM4nvf/f76naSzgEKD7T9sDqpqMk+rmiD0gRtUUAu3L7py1xrUxrJ2YB1Jtnu8TZv0VNjV41Cn
D3peQpHUh/bSmkjYLVzPNze6K2bMcGqzdSW666kWbn/fS8vy66hmwDdXS2hAl+HCnmPMFOPU+fZm
Wf/rC5E3Guv9NqP7vCY/3Q799b+/SIwJh7FOiAu1fDgjKV/MGNO3SKrWIeOloNUm+gl3Q3TJzcSg
4twcKWbXLnmSqI9IQ5zpY7I2ejFERwbAr6n2qKT9L7vE0Tan+WM1Ld29XbbWWdDxhAqiXTSGj9+t
MaznZPxMW4aJer8KGZob3rLjkH1pGjRjM0NU3H4HYiMKvng3A6q/ko0bLinVLtlIhRn//CM62Vmm
JKDSXAUrnyMS5mJtg26o9YPmZr9lqevbBofMHkS0Ok2eMKTOfrVZbZtV1TZStqDmYbOoqQxT9mW3
gbe0vD9pDhZXyDhBpRDD8MQ63b7op3FvQvGkcrFwm3fKN39pncR5gzEtMditaKJi96irjHexyzJ6
KPXHWFanZu76G7Hadm+hHM66vOUKClTv3gDS3CqDotjUrfsHuir6h26BtAzkODpkbuWe0j6LwyaG
jGFm2knD+uCvS/mj3sClcwa1U58okqtP6gJcxXfh8FMTlH4TIqt8xZqYtm0xHHuKk2/FxnUOO6Ov
nsWI3Wg1aGPot9/mZc7WnY64m7ukv8aBT69cof6Vc0y2zKTGvFnOX18GqBN/mXiM3l2Dqhzqy9wV
vd8NnQxi2233DJGrYITMS2GZOfZQWkHdm070XYV3daX6m50erBlWUci0FuPKA6Dj2Ad2Nt50e6lP
nUmHHVO38aZkcUl5YfHGTGm44dQZbtSmL0FqYrpRRoD+own27qtHA7ZY7LUZjFeVzed56sZ5vyQ8
rt2hys6pYkpU0u2XX7//+pVTVeAAtHw310P8UEwYpL78SZHMi0tnvnVGO37HctjvHLqKJB/pFHf6
RRDlDJqU6rCSzUsQkfs5GBvvmrsDOlqu0fOmzUrYGOvm3irxtG1aeVQQuCPe3+1ji9DJ195zJfLs
FAjX3Me7kZ7AKzsdALND+dpGFRXLoMgf3YKqEp50P//qC4mbI5np8sHeJlu2pIAA4Fv3uI45neUt
rFhStbt2aowX5hQcIqsBkyCRNxcEnSaInxW0hbe2w6Bz6Vn01/GkALK76GrFArtMpceQqnqOWrqT
tHQEjdYnUUhHnOsrSVzjqTJayiKChdH8TREVRMldydpOiUyXcmsnzyt9rzzSxlu2rv2+dNyOZmzn
sZkjVGh1qo4JlCavXcntTe561zGKfeyd+CytYbik5eb/i5t3gEknwsOGPr4sFdRUtJou7B1RhvVW
mA3xqrizV5v4Dtb9MOkXqP2QHbgb61tc/eobzXrLzbUKdDxXD1DZm2AtVfmkiCQNoJT9VMXUhV9/
vITHdYqtbfchp89BW9MLJrr2Kc21D8g44wUXYvc0lARRHFcEHG/qcHDqR5UtaTBM2S9nhSw5mPdZ
ts73bQ89jfxExVOlWUoJb1H/aUx18myIaSS5aPpxO4iTXMa7Dpswlr7GudpFXl+6nEcXB5ACIFoY
T/Y7TPbeQ0VlFFONDxVqxhnjOsUeNU2nRndjsDSe2KJMdzrNABCC84u6OW1IcXgJFkZvpilOT58y
ErSJ+UG7EJ32OokmO2WL2Kx9Cv3h3phACdY2R62ZSoGsLNOr6rI1LbrrlGT5y9KPVznWj6RXuVkm
ubJYGDgQKJEBqfaaabG4SE7XXk+S2BNSf7IyA2x1JM+8d+NahNYcCYI9/bk1l/RE47yXhfZI/2q0
LMwyaYPAL8XQbh0/Xf6dOB53bul4A0hFPjUIH/OghD0AyxGHZBMp18VSdlgpGZoN5UhvuJ3t0n5e
dmuz3FsOG2ZzVYIK+9PBZJw82H11wM/jkdCNwlmKk0GfNEuDO98N8S0daOnVXYVNbKWwTdOVc2M4
876GnFioAChl/FjY1JGKVkj2e93OGJ7meAQcPv9WMtUIx+IUqclFM6Ae12zuMNqqgbtCtYvyEQb0
snyouZrdDMx7kkbFmg5C14YJaei+XvNShmR6bFd6LynTO/d5E9Kg6ZxI5LJnoyAHZJ+XTCCn4WGE
SqfPQXduU3XcpYIRM9nCSh8r6A7Rk1UpLu0OWhg3dR9Y7vAh6H33RVn8GhZ86Fad3s1szLp5qELd
jFvPrYK06fC2km44zMXP1W0CzODqpTLWZxo/6kNbO2R28WdH/TzDnC4uw5L7Et+UZy9c7QRZLUIT
07M2yHon3HebZwtT4wayCamkQ6TVbxlVfYScGULlgBrrHNfS1H10hjvxM0QZz8N3TtasksysiPWW
9MYsv9yFJpRpUv1S1V5FaU9+BkTqnCi4LlTnUZ9UJaC0tjkUGTWWuQu8W3uxaT4JplpEe1Tz+0yz
xS7Vrd8Di8gu0ceF78tubdHeK4NxN0/4b+mimHwmYiDfvJ4MyphDEwpSUJnrqbVITnA2ZXJYTA8y
/zFZ2CDcorynXlRRM2fPvg46W6V+qC8D1/3BnaDCJSvpClcaoZrEXLHterlGjJkJvTg0rOLPMgGV
DWKm9nohecQ8DGMuxXtWG9Fat83U01icZq3aLU2xoNhwhMoZuDSCCuuknXdJb9xQs09GThZ4KWhA
ZIYsWC7745Ro+QYPt327qNS7jL4WqTXPwh3b0GqNO9FAAitgowwjlzNxHMnZaNkVlYbSWDEPJPB/
sVnqVYukFJUD3rQsv7I03+twz49mb0Z47EHG2C5QagPwQctmMjOwfKHyvaRYDBbKbMMRSkYARu5X
tkzesLQiVGWJwePZ1gGlJr3+Edcq7uSWgVyUsZwyf1gH8je0IJImxRqVj6N9UNcJPpxF3UfMEbNY
Me3k/LTgQjaTj3Nxy3zkjJsxzBKZZKt/KsuRSHiTvVRK5D65sHK3EchNwf3hw5t0d075Oa0VFo14
o2wmyHbzkntUKgzH7UyUKW3tTarNh0+nG4djH1FYCScnwemycgm7LEeeAdvQ03h4W3F0y0ZAClbb
Rp5o5kM3sv4ng1rvGXx8r2LmR5W9eq5oy3MhGeOV7rT6qKe/qYOivUAV9bmfFd/OnUtN6yFPA+Mc
xTgYqsZ6ZFOl6kr9nXDx48w5Wa+LN1L7j5m0Ys+YaYMTTN7gFrIbceg4XDOzusoCIbaUxWZR5jC1
inUPyQoxsNfgBLY/ahejhM6Bimty8SBAYpOJGM7bcNr8lBLNq+UC4GMbZNQugbpywC9F8f0h6ecf
LSE9FoT2mNuxJEpVmoF07kRWQuAbq5805d2owAQzTbzWt4wtP1aX6EK8cgrz2NypGp1n7eJzhUgf
iom30mXua3V9qeXKElHlWeBkJXB69IiI/ukgB2gLjYJ/yYLGNFftVcsilfR2fibBb9JEw2cmOjjq
hooDB72CyqOYhtIej5PJiFxfP6Q25/tCKYawj8Ez63bpt8IFQRJhsTJX0l9reWiYud6q2to1w1tO
LY9fTjUF1qt4pJAbVYd9nD/rlQgcPeJ8K2DPNq3G2qgJ6qvBvi0JeSdEO8a/s9b4lcp7UMoS4VtL
s53O/L6gBYhWU3P04eLsKmViku6AUxjTYp+UwKc5PgM7WDoIi3Svdkv6rQPlPI7NZx8xCR4UPbRG
rfUBMrlhww59nlf8toY8Oi6ds9T8xeLXkpbUKw9+nSUY2QtKDIANR9aTTSclHR04/jWQ3qaBraih
k6xNJv04wI4mbe6LGho50NB9prJ/HbCKTG06es7ibnRRc68jLNzsZnmMM6p0SIBTqGixJOhYdujD
ZS2bUkwYYLjNdvaTPKJ3ZkJiFwyFhaPWuzijxKKvDcOPJc9uS8GbJTmzNDU8QPb3kgublkatsXZq
1RHyXqLkoEfiqKECWlaCAsm4IXXaiNZx+pNEUrxM+NI6uXYEJejbI1CSB1NSY84E16tuvbZyr2sa
xo+Sd53xb8ChQJ6RhqwrsnA3spCmug5TOkcNNtUtkZ+AKdLmt8XlAU/TyZMNcx1LL0c0PBgBNIyU
UtqVR4puXTA1TIFqDP2u09gZ5YO+7ATb2gmHQUz+KtSKDtqHWUP3SUfSUdtVuaGqdo45fujlCPui
+KhSSctipfAKBKVuRWteqasIypGZg2M9Qa02Qyw+TKkdv1vJu+py3SViW9AQzU0dhoxBeLUrqffO
3iyRfDJgHwLC6zQ22U/90L5CQyAbPVbNjkNSIBY+YbHaGjNYX1EoTSmU6GryfAidaD44/WRTTQCD
aBFVvcsEHgekr6AlHLaT1ratU5G5YzN/AicQsjml9ZMqj+vGbuGsmhOsKhyD6XK+66Z+9UVKremc
LoHJ6sDiH3PWmmekU7Cr0taok50xY5ZVC9FEf1GSaKuGwR6ZT3Z1LVXDX+hqDzRlqHkA2QqobNY4
bPjcQ8twljPwyK1ngB/QVvzI4JlapvEOOkruc52qYa7yd5TxxXCz/pTE3Fdi1XY0QW69mRx1Kexh
P2v5Nn//IOkCSZn28wFn46mOJL1RbKsvNGzeSRWvM+i7kWEO332lGhMv17or1fiOnT5yoMnSjvEB
1bAm48vCN608CXtxoJBtCZsGnLyVEMFKe4ujbAIPf3lvnemBfk6YyGi6X645ucz3iZPTHKgOHHYA
17HfXCJlX+iAbZrcpLVtODMkECxpudw7aSM9YaYzxQOqJKS4bvj4ZMdx9tnVnBU9jWcJl1LbYkwR
Zhe0BFd8znvypIBA99YOn/6X57EqLLxqeUy7eudUZ+LLFekVrAVDzALYTe4hXrHzTgP4JzPDZRjZ
HMX0iKb3LcaWq50bFjFOhC4rTmbfvrd8PlTEDsSek2OkVDUWUbh/c04yknToqcPTinH9nZb55aT1
Sk4zWslNr+JOUuisz5zl1cCuE9iNZviC4yXFKXj5xlh54HiZHnLqZEJTFviJbQjGsXanVwRK3YVW
UmsdPGZJD7P1kK8gjQbZ/44tUM89JbpQg4JBTJ8KLlcOB4Ha7Nj23uFp6AO4ut8lPR67zjGwSZKr
WOrQ7a+UTX2TbfPdhmXozaE1RcJb5S5L7B/4yRbPKMqDYy1HZwBOt7BSW/Xz0Iof7MZuOWdPHuxj
Yf2K4AczGXhvuMAlFlInHl+lwNGN+f/SlhSZDNsPSTEercW95tkSwPu0tP6srnjTI/s9W3Lb6zTO
xyL7NZTZbWn1i5YBEK/umojC+KVAVnYzJpmjNzbIktaPZjI/5agxtowz3CBRjV5b3ZYf9sz9VBbz
m1Yuls+W4bmXHFsEXU8LZAZO8UugW2WQsS/zrJIfkw7Gn4k5oydqz0hgXHes42PZUiaOj2lS8Dgm
Fi8yW8CwSx5CPQCKZRk0f7SbKEA0aXP1pd8c90Ldboz03nwYyXSdogg34lhENB9nxXNv9+BTH+mJ
YGc7dRvDKBNbCkMco1Z9KvLqtbCp36Sf9K6jzxTmEjXlNLBi9Fc6w1NNaQZx1P/I2/7VTkvk33Lc
Hn4m68pIuDfvrkIHyAf0OjRsAcy/wBcf0aoawuvR/VHUp0km1ACN2m83tbRNcKHN1w5s+prxix1k
N6uMv3Lmw6Y9oH7HLB1jvOs3Q3Q6m5/sdWDvJZ+Mk3bG5Jj39g8pNqXF6s1jgiwfLGm+I2kEiKdj
X6psVXWEiAd2scdsYgZX8XQhp0qTR1uwNS9cutbTkhbXNToSsrtiBQyzSbz26Oe8nqbzCmOitzPf
+HYqtUmJ6P25rOM7iJv1TmUBe2zaSATJwwIN5lrEg8AD1h76RQ/5aSkjqbVATdsPmgiCZXLkvSop
D5/N4he9kZRQ5d+hdPIEsOdvDedTz5Gbq5Y5/S6SZnmYEMgDl5KyrE9p3UALp3GFQ3lt0Bew6Mu5
lJHyFhl5SB5mS+Ar6UlY05s5jWfXxual1EkaklmWjy11BQstU6Gi4c/O6Ib2ekawFzm+8CzHBU4d
WE/Lr91/9jJ9sWYzvwGirRAU8tdWTtN+xbfsZOo9IKCCvWrHQ1LynhQJWBjao9OQyBeimTa8Ji3H
12ikLwg3IBzf72aHnjpQSOsvSeeBWHm1q5YzUTSlAQNjLjJdthcisdRvEQkfobj006eabRl3kjDU
nFtB1SVPESW3nmyyke7a2nmy7eInVWy7tS1g7hbRGUqMg2J7duqTjqxI0sS+zHr2bV4M5ODuiSom
NdC1PKzTVnkw163ba2Abbi7RTerDeO7q6lbrDABc6VR+jk2Su9RfxnI6JfNMBVzP8V9CW8d0VYZK
U2P8WydOgjnNB+uSBa3gwgIiV/q89SfXAttdatPdaKugKV7seou+56vwTMth8YxdlAWHzdLYB30X
20RLelJBSCoOHIuJkXHQsvyaUQNzRPmIzG9G3KQH3YTQsmAGX2nMae058nK92LaJdH677u+eKPqh
XOisqey7YhjjM0P3yasqjgi0A993eOCH4dQOahiPjtc2M+3Qnb1rIickPEnrLeh1y+boUdrxczSQ
DbeTbccc/Y6RZSad5/zGvu0UVhbBTlXVHstRfKvNdUvpm7MvqX1SBtGwAcjYqSOfRXTlLBoYLQdz
vKvvMo1FiA/3tsC7YPOSvVu4j9kE264/RhQmtrc6N3CgiuibKdEtrauWmr1Hrw1amYGKtVYHkum0
0C2TQJKYQr133nK1/1G03Wvu0PbeSLmXSEcUVOpyP6UNNsUsmFOqQtMIH2ZJ4geze34ex+yZAMCN
PSl2UJqRW1VEYc+8LhwbjKacnwza4kNdH9nFGQxUp0nfVSDA2I44FKl12B90AzobLZjMPM2hBjJR
VJ7oTSpUGsxEQ25M93EDbAtCHx8XwcIVakJWsejOVDBdDJnd1VgyfXWx/ZmWAG/G+hYw7PVypFV4
o03tU5tL1bUf22MRFip8CvctSexHO3K1Q40kgSwxZAizNZvMDCeoO0XnTqOUFf8rqAEmlRQsPLsc
xgKI43gGlm7nmgz5tD4B21Fnx7QwRupOko7714RxSA8eP2YRqCzzVw1hD/oK8FiJ0jgR9HpoKrmH
mXxbbez8Rkuyr6HYEwsyT7R0fVNAg+E0QfPTZEIBXefcaF39ICzxm6XB9lkkC39E0vJAFn+DdopQ
2Ff5LsvOms1cGcSJkepISSp1KsAeFaQAazHz0CmG92Id4c+00f1EXDlb3AtCaMWjao2CmseViVM2
itZT+qk3hbZvRP3bGnX82Ioa7do5fhxYEmXBfNW1C9Pr++3oYqlHQI7KgYmoh5nN2Vt5yrpZnujn
ORQi/U1QpfZVemKmSJuo8GV1SjmKzUlvHVYCRJxcufkB/he+sTYDpw5mKdHDpEefgDxUz66R0SoL
S0ARr8s+ltNHpla7YWLa54i2PxVrfpZLUe4sLgfS3/OpXk39tCHF9xkW33qx9rYds0mhJHhN9O8Q
0bnRVArArEjzUfymuCZXIo9txStZ+h844Eg62ThrXXV4SbgziM+wTuqLftWN4pIEdS4+iHnVr0nZ
PrSyHLwJONQ+Q7jcAYdyg8Gg5jNWLZroUkaE8L5Ebut3ca1te+N3YSjVcXyI8JTvaXaLvLnvntnx
U/c7QfWopdXBGsNP1UC1YsA0849Vyl2suve5mOUeVj30ZWsXk6wx6uR3zWRJ6i6SgaF4suvNp8ps
z7ZNkm77/3mFvc+lE3Rd96ZgtA8owuq9nvGRgq/4JJbO2rtV8SSS7DGnFpItE9NRpiy7yaFgU3N7
JVzPK5K8UzoMxeoMr0XGKH3AltO5ueQcVFt+T0fQSZZv7KCq8wC0ojRVqrUYonLzZuE6KQCU1u+i
Jo8Wq1sLMFFWJPjSLL/lkjkwRSac6NvRvRYcHjUr/pE0kmegMkNQwH6Q8twLhk5LQ6bYEaBQBydU
Y3JFlmxUzF8cuQOiZezuKrVWHlvrWxaDhUFm4Vk2rOKe0uu9ZfKmq2kUup1ANLOekhJBiNxAvdt8
fG5PyYY68CRfsINIR3nu6RbfOW497hYHwD0n1AreRferKVqktJY8bsxU0UWR5o9/03qHwulcWen6
GilhqDFBZOkUOMx7j91zkyfNVW/cY150XVAMGvXtuWAx+T4WlM3M5uRX48Rhq+Msn1vcbUiYO1dw
p1DnhluDJNNeJO0VdIpymZxvrWzji553aB8R3Zl5O9wXEz4O1/pZyso+2Z38HrtPSS1JVfAYPRWd
pV6FWr6uHdcl/LgJf0Yy3tEM9ph0KBxSHdRvmV6+wjc9FE1T792eiW/zAO8Fjbwmx8tu+WdOMK61
3qSCJQWIEYAyQATNelZzkV2GLQQ7fMYC3tISYYBLE34lo/Qn3dWZ22VebFkEXqrxzPNn6wjoAzVn
rU5JD4rF/N0lTnJMijUGK636LW3rikjHu0qIw9zWBaWv00OnkiaxYSyF9qxoB7eLzs0wERasZkaZ
OAAMcV/1i/J9yZHIqE0mbFmK+HF296nDcs+AWD3lXTqeki6OdsY874bePpM0P5WD5tWjjjHClG9W
hXa81j341/4OE1zYlLURVkNqABNtCcEmlUUyG0UYc/caquZIFYyjVo8aFh1Po9rIM6ypR3FSQmqU
ljAvDNi7iXvtbZZyQ4mB9cEhktJuvaFS0mPlvLeMGM/9Yh/hBdD4QEtFAJRrZ63KbyrhHjB97ymU
zUMVCmBGU49XTy33xlrskM8Mkm0aDfG6aI/M6/11IgTdblm/tY7Dvjs3+fzBcuX4Y0HJsdvyHMjz
PCxqYQR56+hXKfO7vOh5qX04iOwwCRq0ui2OAfmtpbWGR3vGnlaCBveXOb9kpT6HKAlRIF+WzHpe
3OJz0WI6SgayPCh5VFI5uKXQiP1xU2WVHEgRb+xsO/0xEcuLWodLx2guj6GHkm2mk2knKyyHRaZ8
VlpG6CKhDtbmSJe0LruChYAs9Is5T3FEFHbDjT4/Jkr/wNxYBzCbfadt8N5FdkKiiVFrdWbPQ32r
zQEsP2FIQ6UkbCxQTi31c56zh6VW1GDixIexmOOgajRAX5c0iNThuprsQ2O3u1MV9axmw8kmiR4o
rl5eFBHd4ZS6GUm8r3OLbZe1fhv4oOtEVT33G/GUDRo8tMrgmYphXytrTANMG11AjpYuT5m/9v16
1xYtGCI0KX3qXpT1JIfklWVCek6n73pGiLRvwnoWPXmeGZAEC6LjT93VNN1TMTO2pfuGx9hy7bXm
nWKqS1qUDX190/M6ZhUUve48LBkBndz+2ZoZfjiNjW6JVg7exVZ9DCISZ9jwZukLJ9WW52+WEjOk
HxdLHg2zemyMx0pFFk9zQmuJ5e6xVmIvVsybEBc6b2PAJhHibzMQnCsPak6vYY5t68D514/wmnnJ
DItgsrD2qAu4XaYkrWem4K9VOLWd+53N2epNVuMyJSkxG7Hp8uKW54C2qhTtmpDoEiVUqIMgtLes
oFf1X4WVKoe0w1/Yue+EqBC2N+UU53e1Mzk9DVtXAT4YHkakKm0Q0CdpKw+dpe2tGRtksrrsG3mO
YSE4GchIyI3KWZrdWxy7XLQudU6l7RyXlU5QYLUMEhfwkXl0TGMyOzFTtgUwrU/QJ8FrKQ5GcnAo
Zw3KVvlRJzYJT73Zz5k4I+5EnAR4orW46r1pqu81ZM+Iinh/qEUTZogDtEalr3z4FeqXmuz0Eb4a
WWetmlXYmZrp/ydT57XcNpNu0SdCFWIDuGUCs0gq+wZlOSCHRkY//SzIZ2rODUvyeH4rEN1f2Htt
B+kD7ccmDDl50wrTmDHhv2U5ivcpDdfpJH3W5wkPqV2civHi9MgBhPpTJMaF83jeSMSZPAM/stZ9
7xwscl5kEeRNb9kZ6TZqJebTsaACjJ89O6o3Xl3+8grnluAn2wwtSyc5I0TKrKvU0vvQqXrnjwlr
R5spZK6pLGDEU+ja37AtxY2JrCHdoGBdmmsU0h0TYWOo2E6tVRs6pB0WWIgzds0FN0cHrHalpWET
LFBAc5q8jRkOPPCueU6dMd10ItrRwb0YhfdT9fkfVjDpqtPKHgVJvkHFfaSPIk1ttIDwROVv2YgX
EjXZIVu8AVl6BnH807eRIiQ94fMq9zqOoajfp4JwMzxtFkbqJ8bgw+zIoMkLtD1WiNA1I9vqT2+Z
Oxd8LdmABtsKIEfr3sNFaTJFZPfDMMLHV7vOSJdJl8fVXujBOiM1EdZb5OfcoUO47ly+ZhuIh4hG
eOIxp7dku66N4T2F3n8wl+LU9r4aazrHS7vqo6Deur3aVzpgCZX/TaTl7lpQ2ao7tXF4jWsk00hc
fpd9FbDP/KQwQ6I0Ymy0y5IKEt69kPcpTb+iZVbAdURkdgjkMmwkmxf/aib0rTotM/2XKrb+lKRM
/ut3ovJ+6aFd7pyFHhBF/ba3yH8qOxuNglkVe3t4J8w63KLXxtVejdxBfrnPreo0JZSlBQukziXo
G2btAnczz5kYH5Di+23dNTNRcvJz9llH1TOwbMvviGIqtq3G3FOzKHwG8SZZkrMi+8jivyYclv04
cqUP8dfcQjTPSEvGVx3+4kF0gjCBiO3n5JzUKF2I083+ytrVNnElgsIenipP2yC7PWk5uPPJ6R9c
GRx0sPLTluREUVu/gCChagHhhDRIUFlOqD0O2rDsnoFiF13cr6C5xaDkCHi07XpdNx1VmbFlS3/v
zPhPH2snpRcaShT3L5Z1p+GN0Hc9AmO7Qqtg0s5PXA4b1r7+yl6GyHr5yy7vzVth/0HM9NqM+pkQ
HpcFJPl/rhf9ZKU3+jE62rT/MXfYif0pR2qPqx/xO+b3YczYaGCoi30rg2Qi0NRmJ0ZQkJ2wOhNY
+tOPKTWxI+3TWcSwuJJLsQzEuxJT9tj1Db+l6W82xKjiwuzDyyOx37mKL9iZGp9GyVtVvvwiIPWz
bSItKK2J8qL2t+mEZK0S4itjebQbhHpXwOnXxJDvtAIFbDOlcOdL42c/dU8hUkSjcZuDU6O6YgxU
MwWL38K+2RkonzYaz2cbsn7p5+mtH1ijYS1ptw8kzh+lEfrgYt1sJye0e+7E2HXW7SOz+OSapNrD
nJKNwwMN1KwP37/34a02Pxvd9AMkPMmNoD5gEzV/2P6/8VPLNx36m7WggOZ/S9OVo1ekPSagWNbT
G17xJz81rjHWRxIDGd+VtXOoLMNkKcgb0Kr0PFCChpYVL/mUE/VExJKLutWkmAFMg8kLW+0QH3A1
v5UZ7whwrMMm8WzszFQmQcvXQ3EYr/NZfPi5lq0nTr9q0F/Kpvo9cIFvosi7NyZteu+Pb8tRu5ov
npUtywiHW5HdjuV276ZNdJjhdTc9XbVe9cD1mG7A73xqVY9keOh/q4amS5k5gYwcNRci405KuSRm
afa0qa2ei1WZuK0hoQ39NfWivyJqvpgWPsYeHGm0aIsbS4UrrbC0vbzoVrqMhsNsA0F2YuGbbt0J
WVLW6Vwjlf3lGC9jBTzUcNs7G61+XfTjI/ECxxbR2fPELqQnR4pNe5eV8Socy1fXJWandeLA68J1
0yTg6FFclxlYA6Hnm9xV20x7L8ry2asMl6mzou+ZefpDeUrVjEbG2tou34EsOFalPJd4pBFbwt3N
2m7fRNnJbyiKa8vcm7UckZXRU7a+9Fe+WS4s8ps+I61h/XzU+dmrQhx1MUU7v0yYshvMfC0iu9vG
+kIFxtEa+9z9Tcn+tWBrJNhFQLjoic0sCHAeGJ1q5rSawH2ui0SeB9Ry3ZD0B80flxURK5jGuE+L
Pd8v4jTQ6UOMNOmDiPIfYqB4xOXE3CKkhwCidyvR3tu2mW5sX6er8OUrA3hmporHehBfsoM+ZE0N
sjxpvOAUoMpI002TpQ8sWY+EdxH1e8MUUb2EhKEPNWgJc2J6gkvpMrJDXsHFsNkwMmqQWfQhVSx2
46SAzKRvVbZlP5of8PMEiq3bqfHMo24wchP4FKhVuFyFR6g4zKtZU8SZTEa6GKiSdduregMarDkB
iyMPSRueamT9O0TjHH/asZVUT44+v5j8XnR3Qsw7EWUBSi+6ptz/lYvylUjgJ+VpFDHcgwMd1Bwj
6Ofabm0LhlXGOsikofTL/suwlAjI+8XcPiOLH6hCudpzHd31HOlrfJE/ZNQn61QrGXtnlbPWXOQA
qdGDdFLzUTj6xY42DKzZ3UufpLk0/hIW8pZ6aawas7t1Bk2Xx3oSKB845aJla9XVZ9eaPk1C0fc9
Prch6uYDEJgPGRaQGPxoq/qSunlHsefOxqW2B0h9WoqRMAWJM+fEEaI7xqTS/KgXUT8a33UfE1Iu
HOKzqrRfx16/yeGJmaqYj6p8s61y3A0pP2isBjcBTjvI3KHdWOXvFncP9qXi1fHUczsCazSBQ/VK
b9Y1TRyCRvcwzPC1CvXS2eazUk20VtD3V1XXvXezH0xJ85RI/BxcCdtwNN5iZ3gfpGRtB7ZhAn90
kIL90gCezI3dN9cs/pKX8cmMPF4nWXfNq/HJC9M1J0Wxw0IUrj3ekCtt4pcgUb47hF4T1YbpHUBm
Kptj2PTvJOkMF1QRgKw65h6eO6yh5eyrQllb07dHlFFtAkogeQxoh/nf562X69SpeEQ9SojVbBNO
xEkPoUgtcpzpnUoKwxgXGcBW6gYd8XaKcQ4O0IxM0vjL4o1jiohrSEzvk9GsNGGliKTGh5Ew7GRc
VJ5J496PPnEf7LhEj/tO/4rz8i4yO2LOzJRxIPa4mRsI5qwMt2FVaZBitXegZnJnu9WXH1NeW156
iT15kBVhrD7DlL0zsfpXdgwnYELr6PnF2pXAwRz7AjV6WHVNj0iwEGto5VQagjdQTRXrgsgdWlrV
3uEBG8gBZ04qDCZZWAM7pESUq6relwgJIm1k+4TGZI0M5pfVede05y0t7GXKeGK0GK+QWCJEQ3q6
cSWFctVGIsiXWxtXYQYk32UG4Y1U7ySuc/cwc1cwKxIx3NjeJDB9M3MNjnDna6a5GoyC2Wv/a8LD
uiu1+ssqBi75vwT4ZWu9NeJ1E8Y25tlE26Zu3DPXp3RayudCo1fSJjYZfZocvZrcrj6fmfvav7Cx
aBeSMy4z/fsevf4rixsWS+626zLEifktHttr3DlUgTqBFtMVc0p+z1Ryn8vUPlp1+jxo18mfHm5P
vLXUklOczcVmLsOAnsEl+jv5IBLFO0wZmJUmu8Cw5W3axPoOvYV70quUmDq71VbVIunRrPfMjMuA
cjOoy26LwfA8s1POW1re2rnmCBu3Tha/DiLzOVeZyThvDq4wsIic135Cnko0RjjnpqcEaSeHUf01
oNDsIh5HoTZNiLDSEek+iQxYz9gUV3YhedCT4lHEDrtg8H9e7C5pRXs7K2YGQci9SBW+TKM1rPtp
+nLrIBTecIry6DgyTF/e+w87iZI7kyCeP+9QTudE9EHupgskmoFNn74R/9NuPaLOTXvJTPPO1oS4
KveqwzAgs2FpuY3joT97RRtoaZEGLk42hKbki7cJH4CbeiZmh+Z+3uhEonuM+hm+x8Vxrl4T1Wus
+gSk91ieZ0SARh9bG40QCwzbYJaNMrBBGdqdfkLfU26FSDvmfNk2aUMqUMU4dqqLA2yKPX+HJjId
wKu4FnOaRV0sJ2nvcoPLPvW8i6RaX2QxNiQU1gL10N8zmD8ly9RlWypJW5qAhmsYJSySzCG8bRBX
mNSuhrXq+/BHif5nbWviE9OLj2h88uHRFdZbx3rNSkmDGGcnyHvkA4maL1qf3ApimQk2SHRQTuPT
1MPSs0BEDx7RmL4bPRd5Jg5WTX1TWT/JHGHcYOjaDp62RHKUHAq8ottUbs2FuR402Ay2Yyl9nrte
rjR6jEzfFVF61Lrklis/4XZMl30lvzBP8IPGDmaQav9TH53fuYVpOWVEqoV2fuJrQlvpmBC9mODT
5GNI8RgEQLxpzXo4oTwJSr8EBqQ5gCCtbUTExzLB/IVz4tFR4e1arlYgd97K0fqftbshJIvdeuOC
1CaedTv4GtrhiQLZYEYCMO+FPRo+/WWXKefmqykqxKA+2hJLUp1YRb7tkrReAxT1TJquBG/UCmhG
xzZh/nTqBUiTN5IBXnYMe7CA3MyEajFQ6XB2VAzBt63jN6An2TOmFeWZkyckrFJpYslHAhxrm8ro
6MB8JrCICa2gHAFeYY1f+W2NdNCw9Z1WqZ1ql5x1oNFb1eakd80iW1eE1TsWJZWJ3tTUq5/8a3aU
UpcQ+hVG0173Wxw6M8CemH9tZVjJBW9LXqNpNDPztxbJat2Gx5JDh/eaCnTrVjHtY77UJxs0FOOu
7uPXvhF/yVO8IcAgMQiRvDY0V/KnOUVsLhMEpv50kqSKZkmDEcnexi1rDRFnOnud7qK35mc98ObR
+Wsq7c9G2J9nzWyecg1qoyEoxYjN+zAqstsbP7kwUnbRTfVgSpnkedOLQa0H7pL6TfPkw2TdEIQ2
cE6MmS+48/6kFrkDNr4pemEzmE2G6wxTcR+Oo0fClQV8FfE9jodPDenYAmI302vGGGTtzYbc6hnZ
ZITVAuTJ4puhRY69hwlTMQ3HNaqI4CBPjKnKd/hyKbhqCD4OnKHi9+pn5X0c8Ip0g/410GgyPIqP
qE3qtd2HCHhteR9Dz6N6yu6V3V3CaZanOuzamgtmfultqbHdZz7CqvbIFSv3WqjhKUEnNBvdiZyR
6uiXGhukyFSwMPTOj2hYCwd2cPqnyNzk4PhqWjpKwoMd5AVlNzzoehpkAWO5xjWf/JDZ2K3UaE9P
AnP6NeusHzZr8TIHKdnkxDE3v9AFRofZmc4OPM0bO4yvWkxYapbPhiUFxzH9U5XV+qVN/Gg3MNkO
WazsOwztchoRTTo10qyGMU6M4HbLBASFYpaCllVaeeyqqjVRckb5Hkm8v2OLMa+NTFZXa3n5/mgw
CA5ohvDyvz9vNLsIMOLn+/RCl9U+S4HFR6HgX/cIXwxEOA97QkmU6VPwL9usM8nCHVgQxrEfHnLy
wAPpUz2gQseiChJiUxhmf0tKx8P6yt/DecTGJUt/tr5jbin5jS0ZvAjYIJjiUkzCvd5Rc0/edICQ
sOF5Lr5Q/XPWIYDLtFK8QJ1FL28t/XfrOi9m6f9okmSpf0z1ZuUsDHQjS652Was34Pr7MQGXlIyu
eDW94FvKx3ozuQM2un7/XyoSVM/jDJYJCsT8gGkQmLVTHl0HFaLRlNbr//uUa+8KJfKt6c3hXjQH
awFVfvPvEXSQvoiRS0coYS35Z6HuVSdrHoMhmpCpGf6p10QEpq1zrwMY9WszhbsSFeYpLH37kJn6
S5EpS6ziwjuOcYkWX7n5xe/sdSIJuzZU6Jx44vnBTpy7Se66p/+9TEPmnYbUQ9TlJmqLZ4IZpWd3
B0x59qPMenE1gLX7sjDXZdGM+0SU+WuNu500BusxjXr+ClDlSpyg9eR7eXwV5vAmZ37xQu+NfUPA
38OBxHIvw3ciCqdHC2R3DbGw3c1m6l40s8LSi5mjHbxH7RRhTaUf/jZ4ej07L442eJlDpqDJutLL
d0q43ZaY3XDvLFImF93ItqM62ad5Jj/rlIvQa4p3DGbHavCdIMPosSnixPhMMIuvqrLglMJmupoh
ZaOva9ldJe09t7xf3wwNBHqLzfc1ySqMqkAKXIzEjP5nH8llZjol2eKk8fSdrZ+/XzreRP8++v4U
TB63eFLvDYZhe230faRQKJH9Ynj155gwIp9tl4P0YdPbrYN8T892WCN0xDRifDNlk6CJ7uVB2N02
7uv+VFiOvPzvxQ15U5dy+X7Lg+FZBhqR/75Eizx1JOi4QTdMEMWSkwgNFKIs4XhbYUN/xkg10wpg
sSQhsSPoRtv2SEuuWdIv3259EhErx5VeYSQiKyHZII3K47Mo2gVaGO1tSzpHrY0N6InLh0NC8ix+
2nXrA4wwRsDTHIJcEA44lrZu73OO/K6s5+I4LkEimgi/oAjVgUEa1ckblXFKtQ+zhpyw9YcxfOVi
11Y8y92dhg0dSzri/UFSVZ+d+TSHZADqGsNZfTL1deWU2ZNrMTtT7BwMbpvvTYJMumOBW3mn5/UZ
YX3/hyTPi1vY4l7p6qMy53rNSEd/eJxvyNO9bTEpLTCdq4t/6I1vDlSiM41nh1lukdrvRtbreFaJ
gp21Ht0xyLS1V/o/J3CSJwfbOMuFmVUhSOahTMjbxEJA2RDTxhQ1CbidcQD1g9xuItm6rktvbxZU
4gW2vrVbFujvlp/D90ukI8Hp4SG2tk75wWj9NJjigqLePNiLBzwKmdEmCfY8w1AAR/Gr7LLu899h
QVwJVBLyiAmTe2MDw5zAVs1ZoijY6Koe/uVJ6qrtCepOBL9CC4E/ViJ5YnfVtHuzMd4ynEksvyyg
exoC35JHkopIAEmcLDziGfmYWhpvCaKdTjq+m/W4TFxb1rNITfwTWt/wRPYB0uyUEI/U1LEIZ/0D
ATm4ROlEDxRzh2mKuMB9VRA/qxlrX3MTYmlJ/OzdZBU1QS2uojGa+7+XsaqfErdCPlyOSADkbWQG
cksbpTPPTvygVeqTYFRr3zlhGZiUfkzK3FvRukh69X5EMazqsxrTipNsOqS1lb/xi4qPpJjEOzwB
xT6XxnG0LP1tYxedc4qW5GQP1uR5qkDm2bP9mdUjA0JBXAMciJdGRMNr7TZwaBV1ZWdb70bS4BXk
SrVLZwhAClTPcPpfls1CQirHm5sx7h2HAs1LXnxYkyU2LUzWg9Olb4mlQEDM5nNjjMk1500UwXv5
Url9SxnXHiKD7Y6Xjdm7TY0FLLwtd8jk1pFSgHKVl9OIeth6IeygNOdTT3pLfHe3tydrXQFbOYyK
Hgi5O6d2hUemLwdMVLO5yVzXuVUSJvo8tg3DW9kEPUrwa47I84qJhK+l13+DsFJbbAgIXWgRNqzM
i3MT1+iS3BZ+eD6ixsm9iIhWQmdmBl2BcmbnBRyvWHskEQOeKbKz1MhjbBKXUqmYTjYAri2PI0ut
JU0o894wL46XUne0dT4iEyW40TjzFLZ+/NbplXahEB1eLK2nqa7vw+yZWwZG1CYidjD1LAEaU98S
ybe87Y1cQXz1up+O1jnPdvqbULtm5TCYhh4oofvglTMRQnJOxNjkipRGt0ovckE64EM1T/8Onwz8
Qo+W/cHg8IWhK6PEcGxR48TVkw1hmTGMDkmymn8IJB+m5RPjubQSUw8nSlHa/V9mL3Yrg33MeIiL
TL+VWvfbyJFlAWI2zk1S6VSMjfO8hNrGOK8RZoFtsLGuutLB7eFP2RFsQHlTaZxvNRQ2KP0xGjhG
99etLbRYfJeXWS+LCwGd+r4prMdgYjtqmxK/UDWEp3i0DonIv23IDPIGYCbC06HDVM6SNkBaVCmS
7Zhg/a/QmKywkJmb719s6A0PSx/xwctCnUIxQ0advYIqzbW2HNghBiKfFjjutXNszeVyODAG1dv5
PNlUYKkIkUy09a/W5JKPaAK+T6ies3BHBfzXBF69iVMPXIly8Rp0Xngw4lJb4zhSFMUjBoi5xYgd
J58RhIvnKmKATfHnHlz6k7U+WAbMB160Il1WwpzQ6WNAlPTktUTT2hx9mm/lOMUNZ2OQ3Haccibk
NVS1KQZcYTAS/D7851hla6flOfBypBaR3xun75cJkiqW4CX3uPMpkzMjYU/faE4Q2+MHGg7MYU3M
GeI70JHiDi2zZxrHmFXidhaTOo/Ly9R57bFj1OmE0Bnoo935mC4jvcxKr4LZndCoiSI2Q09c9O1q
0kVzrNPiI4dRdsFdUh4hWeM9sgTxkB75kcKVA5csCgoHt1+Qt626ztVSRo/RDdiPH1SRYf/rfVoe
0leSxWi0lf4G3MC5DIZo76XaN4Lq7/vImeL26PSd3EKEfgrnsDs41shgMG6mqz6m6Ik5ioKu87zg
X8ziMj1mHMYqJiyyTZ8Z876P6rNED/BAAq6ta8IYCepCh96UpQhKSY5TTPHRDml39icx0ovlzwUH
zwZD0/hGQSN3eaNiplMCls4wnzG7aEEdts4OA4j7GDwOCJUtPb2T0GwKMs6ESSJ0LjZdOOztZogf
ZUj90OIurlJ3rchiPLeNHe+shX7x7yufkvHHtJyAyHdvyjGpMWcaHNARMaCdpcTTkAfLFJNb2dTT
Rl8eGQMjxz5fPrVASwezlsg1UpPwxAcSzXq2aWSZgr1A1Ww4bU/FV8Eua0O0mx1DwUQn8YjuPxA1
ou/vdFbWnilZ3OV7ZTOonGLPOqaFSM/8F2l/5RIG5ubhvxBxtupvHk65PW7BnNYfDI43o5z/jgVK
IXj5Ij8P4+eoevfJqZhfEKmyiTDqPX0/c65ZG5vU7dxLONrlMdbN14ZEhFGb9PcRQdWu6+1nTLTN
k82k2hQCzBdV6YovbbqJvMg3UlaLindJw0CBDIr5R6FmGE5+rvaeLnlSeWAZCKbT+fujNj5P4mvx
AikRJU+4vsTNoCy9iQxVnyxPUx4ayHz++8fI4wAzgV3LJ1KFs8kBU98QYZ0PGah3p9rMuhboibCu
omMxRqdg7dPBt25GK3czzdmFKVrQyrQ+pwszDwtCeHKbfm+7DSUPbItNOTQZeL0ou2hoBDnONsqa
xYteDd4J049YJ8yxP+fB3XDXbUn+EHeitcyg7zALNKKu2Vcm4Xl2enkyVTPcvLQqDh61/MoYouH2
/SIN6xLpxR89V3e7cNl5U1z6xnTLQxWehpnoA89BaePP9SkR3alKnfLUpL1/d8S4+74MRiXl5t97
ta/sD9hmT6bG28HosuxFOoSoycj0NmiB7QD+Z3awfHLzJgBQ6Jpn6EQNeU716JzMPoesM/FUK7xP
p6o2WJn7LcUf9Dzkkmb5SCulfTL9ZGfhiCgQpUrX5DkXgWzSxUlFLuD3i7CM6NpF9nxssubA0lXf
VDWUeAaIcD8Ta0KsYabanSePWiILH76BRM/o0fpWrpIsDPFMp9JQGy3yCRcYkuxh2S85wDgU3oL7
EFpQx5Y0MCuPYUotM0rozDZOPQl/7Ne4qxuGTnMaV+EunjWxczm0V/HynsYDC7gBBMZWUHY0UdMe
VTLl52l5EX3+yaEwceUk2al2K7nza4W5Gx3Gy0zV0MNIrwTBLbt67P09tpu7aI3w1Jt0gDbS62OL
93SVLP+StYjwpCt/lIDmTo7Vx88kZCORNIt4PwwDIBvEUwGSIZS5uouPnVHTzgUBhPTVym+jsK9D
lDtbJ/bnXRO2+c03xPUbBJUNU79LBn0+JT2irSqx3aDL2AmIvIWx1pRvkhyP6OA4tYeuYqjWRZdX
J0Ri0Wbw1QjFj2iIuu+GXc3ktKzMAqK5M9yxPcEqBg2DdMi8hIlzZ8TTPluKWUaS5n8ofcfPDG8S
0cY5QDyfmxWakmbM9F5mLo/G6P9NZ6s5d7F0cVywt2K/qw5liNKsaIx4YxBBfbNb3Q10/JnHhozj
SzRHFpN3ba2lZfFUho630VITYFfjQeNfvvSegTZjypyMluVTDDacaCWpT5QCWL9Heh6npDHsBbYm
vqYLnmPG7aa/qUbHPmWGW+GftpDCCg3tdGjBTV0SyDh2QT9IYItDgc02nbT2NnQQxWD5b/K6898s
m7Kio9vbGMpDnbAo6teW2Ygz5Zo4O1aYHKaYDGdZ7bPQT26qNKIXa4y5gNpUCwwiVleVoZqTHndy
F8cO+3hPbHrdTD5QkQKmQKB5nSftZypabVs4Tnkb3Tj4PlA1sJOZIUYGEPc6IthDuCo7a9DUkbov
89Tlu0wwnTjcKRsCSoyd6q325ZuuJIFD+xPJ0sTHntGCwZlw7ehimwm7fZ9tMarUTs43G5b0U+Z9
ho5G9dKMa9fUxD5P+qthFEysOv4NDIQsXeheGKlY1nFuT3WRCtCReo/J4q73A1vQZapF1wLfvdWu
Rt89+3WYcWA6H62Y1YFUzGPFf3FgUX6grw03/xots2zWikEB7hc/ChovXzSbfjHuDfaWp8n0cLhy
TjNMBtdoqR+zAqvxjYHqTf9WW3p0KkInPoqcUh1c+8GM8j+yHzaRk6KTBiHbbp08G1jYEmlnhkl6
8RMdAAc9QGMOgBlstW9J3AoRxlebkdbl+M1tE5b7KVXDphA39raVXneGOPoWY4C8psuLaMUTEUDl
UcITsaIxsNzceeIBGEEM2Qwm8PEVR9kKRo5S/CamEtxCNsbP81ePnWP3nRhKcp86GaLfugN3TA2H
c+4M7U1azMhgPkXsQY23sCuiG5Ck5H1tMW8+ycbMdyaiA3hcoLO+rcjlXBJlwbmWlz9d6B6dgbZy
3RrJEuH3308LkkbIl+r8f+SzTB/8oGaNi5MnD4NYrMu+q18NE+2to2nztgfSwi/Ubte23nmB6XP5
thmy5CpU0WXIZASKgGhqOICveqSOWpyiCsufF8XqFYN/cvt+yWYKApHV1glPsvaKOIgshZvWufEX
wFZWsFH7x8zwJg5a5uyNamLMZgfxSGoPUtQEigC2v01Y4s0Umi+3lTYQrNDXDNzV3A/H8I8cq+HY
yK77YEPNs+p9uC3G0zoPi2dCx85Cj+nDm1Ltwsy3UX7LZu/oQ3PPy83kGkufMuuflW7x+/KTh1ew
5Hfb4SXLhn2pNGB2EkmAFzvtsfdkxL3jzBfarmgX2eDhQtGHR0ThmHFcqIaW1nw0UT8cQvRVTwnN
8TrPSQ4tJludsiT8y6QKzbjvQ1rj0OQwRn9mDLGHdqgvr9p0dEZdgmUBtKxpObshqmFtpdlw3jWY
HoUhfpauVA8nsa5gVu0nA2W/ARX332c5BlnSxqqdDp3gQ5UPRqjuZ+noDFOnfNxZU+t+9syGYE86
r8zTsKna72DwBiJKXOu5SKEaaqzPT1AMwMCy8+yT/NPSZnloMPFsSs73EsrPs4YPavP9UZKyKPz+
aGTkhz933NrE1+1TJzHv3y920qAYdFExLX/UT15+XfayjfBYUsruRLFYPLpC6beEG7tPW4Cm3OBU
y80McGDQ0YktL8oHMMAsultTU9xHUeg7O2P/D8euQqKDJd9DM3BGYuSuUhtEA2kJ/qGIlYGTho6g
Gy32v9p4qbzpbCgEnbZJOTT1B5rT9GQv1YQcaXv8JnsREI8+YZC84zPWKAZAVCRG3l2ymep7ZD+/
z8FOk32Egt2CkoIVwv0jsdjcBkrpOvrN6DG5f7+wtrX38fIFuYRo3fS/k4vlM9Gi4e5YeBJjJvZ3
VMt0l0tVlk3wVSpjWqVRWvzK0MIyY2+zJ4mZYENf+2usRP1CmucWtRzw6Tz0oYcJscPbeHNQnrn5
0CNqrjZK9/9MbVGeLTeq3zd2TzGFYNV7iI4fYj2BdKiWh6TK5J32KvoaBuoxEmt+oE9oA9epi1eZ
srlHcWAgo04QFYKr0FW3nSYN00LregZzRhsCjHJ4n0bgC7oZ+Uc+gBscUA5uIa8656lGf5658iPD
3ba24j8NauYTgVql0zZ3MmAqLETUwUPVXqEh0wBoPWEVrawJ4jJouHTvJ7ZlZLsuqlNmb+F2mPT0
JCc/RU3vIjQeOaWHujhRc5xYCe1gxPqH76RnQ8XV/vviaBMkLiGV9zbXquOQj/OHrZfdui181h0U
F5kGqblVxK52Djo9RWolv/qQIKh2bfLv/9EloJBx8psXB7UkZJPiZBqFBot7K2Q0rnIdPcA8V8aL
izlpm3atsfv+dDBLGGqN8QyGCx6ixzbdiSfvS9bDU2IN1dvY1k3Qah4y7KZLX2Jv/mm1hkMQiFOs
8J/Z12LG3VSiqdlXCskeodBTvs1m/cIuGGfIMheVxDvdF5AMfSN/pjlRe59MkR9hEwEmS1z+StRp
ezJ3V0Wh9WfTn2bAgsxCi7xzfuopwTHJIB8dqmZftU8cd/UegGeBlLhun1qXA0Yj9ywoTGbjDKJw
LC/Br3ZLQwYMGRfizOR5VN5bqlmXXoniVws1K7KJxO1t/UHdbjwQUyDz11Fe2z4bBRfGwL2pFhmk
9LOfRtUHg6Ro1C22D16TqfNgEx6rlh9r4U6nwQMyZCGhQw7bm7vakl/YQnAGVtGBo8c7xqx5ScRz
h2eduU2DifedJS4CFgOLfNSm/2HvPLbbVrY0/C533LiNHAZ3ImaKIiQ5yPYEyxEZKOTw9P1Bp7uP
jGuQqznuCZdFWSigULvC3n9Q70mxpJsRNu5jL37alMBW6IR0L2wC0Ka2rELf2T0vOMzzZtuoefiA
wFH4YHs5ldK/f8bo5l1J0mL/+tXf37/+Kw9qaioSskpO6nVbxGwM2E3yeP77w6oQ2rZM70ck+fX+
9fvAbHuKBMpPWa1jaT+QhL7vQS/fD2alHrxGV57RIG0/NF9LFYQgDAKYmmU9PNLTVOtszOiY1UrX
y5BMciZP9xZ5pLUf6PFBmfTyy7raQ/rayz1bCxRRjGfP8x5YHIZPLYVQ9hkK4mO58y6PgPKo2o9c
g1fhy43+QY1Y4MOu2psK0l+v51Ug+fqh6a1tTt2WcAM1VzmkDF/tvAsZ3Y8BTsxzoUn1U+ztlI/o
UzffxaC0KzUim6CYeXIPlILhYKIL2ZKre/3o5B6dDQC2dPgH0gIHJ2+cB2v6kFpZ4KBeqb8Yl/rO
99VcXv/1GxjSu6qTIYL/7/9G7mtELmBkG9JW4rG3xh8kPNTD60+vHwX1sD3LoWClyRUBHQosV2n2
96ZSYp2owbpsYf66mVlqR9LmT1Xs6e7rV68fSR4oBD9yO7NfWF79QTELtxRIb9t1EDxIo+ajuJK8
2GPRHFu51Tf07shGS/3VRUPxGfYS2f/RNw+Fkaafh3Uy1S9z3VQOVike2aySGbZU/bnSWk7fo6J/
BDHDCJNk8SG0suextLd5I4YveHBXG6jaFLbR6zugTbcdYPS+G7ucNdobtO3r7jrC3rbvV3noa8c6
KcA71ol0lwylp8AUZUonV/VDtwNOYLjJ7/0BmAQ6cr/QsZqId2WOuo1WvsiyfJB8xLMqJX+HIku1
0gQ/ITlK0RuhJkroI5Sxu6jUH+PIXxWy9qs3X0j9czRVrWiX1LAA2V8CTdYjDcB8Gx01Fei0JJdH
a2IfU9JywBEm05wKRtUijVAGnzlWyFDy8ega9cYCFaCBBPHWKXpoEEHHcitF3zQqwXsNPysFjOcB
0ArmbCipmhHsc4ftpg1mjuI2hA6BmCLSLPm9rFWPXlcDaaow+s4HsNU1AZJ33qQYCCTYkLS7oXD6
O4rI2gq0ZIzOwkRPI0sH7L1+Mr2CYvj0hxmSn6Qo4o0j2d+zKfupN4DyKfGvGqVEt4OD4aao2LMF
AWfkzv/Rk/822Geu4AdTpUGkuGyz4gzjCk1j0nue4w6aFCGIadsH2YwPoY5kCQVQcUwMbWejqbKy
ywKJkv5EDrN1U8hreYRFXSHGGmKqpYIjTIPNaHC0boCjOUqFICaEFzNiA8VK9tX3SNvguF0DhZio
n/rw2QP+dpfJingYBFBlX6/bfQ0dOemghZKAPPaVnj6NNdNFSD1X6KTCJgq8o0eH1ktPVZOdCr/q
VjX79LtR01DBCFkjyb+tB1y2PRxH2FMjsJv7j42kOScZgxFhNwiqtJzyQwFTm90MGUu5vwsbaLyB
Bey8yQ+RIu/yHuMT3a6kbW7IyPqEPSaWaNSsDdToV3VafJFlBCSStkDoRcVb09MxFhhIbUpYnVq4
ggY+GFYTlHRvavoXSW5XnlNFq2qMEA9WqkMKkmOfhzA0W+0xoHb7wQ5MeBdDQ64N6LpmAVo0au8R
rDDJ70lRdPSkCXrFisYhaIsPl3MoWtUlB5PsKEbeSUjyH7w8DA9tIa1LzjRrG58BiF7Ir40JIiCD
Z38OSkyJda3edKNu7UM8U4OfHrzxZw+Fy64R4WHEr+9Ot3nkGnrgMavhKPiRcoclmZXClTFq6FOI
0K6xuYxPHYqMpV+TLoV0VAwNci++1SPcSvl5uCvzvgQ9ET+jbkDlKm1/IGP3BRGOAQlFrd6Kond7
AUkOgmgy6VgqILPWg9V/tvUAZcTYsieU89E24g8A9vQNimfMRS0b1874ySFqo6rGDxNMxNoxR7Y0
/VYfY2WrtVU9FUnjtckh+E5thA6VLN3KWusdvQLQZIJgHJU+5BaRIKTUN7KJ09IPsUTpONP8zzBU
STXmP/Fj0bdWpzauBo7U0lFLHEX9E8a58VEwUeaOthtH7yVKIYuWA4VKAyLmsQ/Vz5IFjS43jUc/
VFJIcxCwpUD/GVoWPR1IXxwSpdusb/ZW0D4JVIXZFifbuIRncVQsJ3YdTkhidE4Kx/4vWlDvojqy
NgpzL1JRjDe9+FnZ7U8vpgqJZ0izwr4uB+lX7JAW+Ip757feSCYhkEkYCdX1VQCa6yGfQsGWNWVj
oCcL6AXrWsSAX0aW5RaTiU1jvRfkD1wtQoHfV5FaQMV+i0OsfgpDD+B02SOggmMNCwBTlSpQttHQ
+yrAaZsDjAi5TZK7KsczAmdlFD1WlSm+YQ1zDjVTPKKsTs44QuCIrAZCkWX8o5qEfUzqiGRxlWKt
lBYQbANzN6k5Np3pDpl+EgoweGpEj7aKTrnujOGhVs1wgndPfGW2HIiCgjRoHxq8qfBRBfott+kz
Djpw3jGDbAtwGEMBCdQb22IdqOpmLDP9iPohoOfoPkN6fELznHsre3SaOtwI07+PC+WXROpnk3Vi
H3eJdCwH2zuahB5JnXFcQ+DvyOyUbDvyDuB3AxoZ4fVfEuKPSH8590Vth2DS5RdG0ksRolsIdm5r
m+ig6JViEWpdhjwrPVYp5TpXQfHpOYg0yUBPpEl/oLmGVmG4ygofMrWiIrf7scJHdZukzbu4kJxj
7blFCdManohYgSoFhWRQwXBiJAf7znKTAkWawe/AwDHvbLVHXGr9Z3JM/nPpgJVUKciz31MPWiUl
B0iGsPiD8iQnmXPG8CnceDZmDfpz4+MAgbL6w6gSa0o5RA9SL/3qk9oVsM92QsY+YuiUXyLLXsi8
gIvy4l+iaT9k5fipHNWzFsBlh6IjdODP7AgnpVMN3RuHQ3aMknFZfO5rpGkauftUDKZ1VCq4aR3f
Q6xF1zZhxzgqxE6QD8cnZ8wpxNdytk8t4sOq91TYN1YXKveE1jsEfThlJBWHrAFCAQpxgOd30SB1
R4ydd3aUmQfkp0+mhQk96P8jOAV0wb3wmDo9DhU+TJNaKrJjE4bNNs0YSzFs1H7gnOEV6TnuzC1E
hh+jLz/WrXAVP1cf7Co+FqW/N8NMebEneAgwnQS4dPjFcUJuKpTWEb9713l+RtKKaR3MnEoK9y6X
wmjba558VocPgzIALg1OhiUDTsScfqNqUJRUHbwI+umS/AwPD+46bOh9H2bfHHR8IqmxNkadrmRZ
Jdus5vXOVtl5FFInr7zBB19WG5sGdvODLji/Z8hBmaUKXATISJunP0kRtue2Btuq46FAAmvlTHR8
QJZr9FmfRhP7i9GKnlpIYF5/GutvmcBEIjX1bZXKO5H4XzxZ/MiMHjQTsgik3tGFUKJzJuOSTEHh
LpZ2mMeT4JX8ZKPCv9hRaXlqJfUjKnWRnX9TI/El7NvvojdA1kDJ2ZKs7QAzDw9diUSslYhfMPJ+
RVr2BBsKJgI1gb3dsyNsa4fyvhOKo9KX4sieiRLyQwH/5U44KPxoJf4CABGNrU2t4r3o1RcFdWGo
3Bk+4uMh8RDexoLUg/I8PgOuhUEdZ/s4RJg0aO2nKAEU7eQOkkyIUWxUuwMEZoAgM/RmVYv+kLZk
Zy0FfxiPjeBzqVM7UGT0LPt1HEErp3T1FCrIITSkT1eG4d/XZaUfOqndmfjmmqU9nsoU//C2dEzX
EGRvRzcAJPuj7aQnCOCbDjuaDzUzVzkJUKrme4Z1dS6A2Y8JKr9ma2+7X7Wv1BtVR9ShBkWSgxSu
W0cchApZRe+DU1TlfBT+zoIeO8LXenDYXN3VOH0fbGFuSyNFoFGSv9q+UFyRerKLfHdt4yvuoCF5
VLJ4C5qKrc8wfgxGFEZLfTJu76R3ulLVBx+wy13vmS81ZTssTJVnEggmYDQj2YM0MfZDZSOngCWO
RZTsKdSibixQJvG0vnNTWK1pWmtHjsv/EXQUhvR4klCpsy2ylt2hgIsa+bj6DDJZMDTmsKBVJBIi
RgdQHZuY1BdnqH7aezMX962FGlavYeD+UdWA8/aK22dBtM9C68BZepsnDsUVSpl7P8ZFAVNYM/Y4
yOvkHIftZas3Zea4qWLpoZooKTmKpRoo302///71OSST/a9/KP8B8MpCfg+CdjniNGM3COcEsW5t
bBx1qH6BK7FYEQEN+tmmoqtBN4MQyBr7nToY3/xqZauhRtEM5Ekc9ufLd6f+m7eXrRkyDSgadEiT
Euzvd4dUDGefoebufNaNOOpR6/cT76kxtpAL6crKCrdGKm/SWB+eFa0G2RC+GErwwLIjbSuBqh7Z
txPUAQVpFmaSTCWznEp77D/klxEeD1xkccWUTFcmg7w8Gfw8O/z41z/AqDm2bNqqZZmaLFuk0X6/
77Iykf5JGqT3Xgsm6NDGZ/je4M+cwTyB00qfmZy+QiXN9iM7rL8wMejloA8m6TgHwZ6jcG105OHK
YSsNpXnsbKc6ln27AY0Uv9fV+L3vDOnWBzdM0arZMos34B1T+RmKo/zcQOySKjToRsjauFigjCAX
NiKNpCFloz01WdTBJa5UtB+MYG3USIJCVkIMUsfOIM+RF/Ds8ATgO8V+euzXBSwKNkrapvGK/LFu
lOodHaAj3IUDhCQQ+qoiQS1cIUOZyFl4H6J7uAI/Z0Cd7EKm7B5NmjoKmRVRa9tXyHKhIQf3qRC2
zds1UGUroKFz1qrv2wxlojhUpgIvupu502yQYGNuUPFm9iEEojiLpC3XUOE5qdIuyrXqYTTzYKcH
g48Dul5vwdMXR0NIaPBPH68/IqP+MQLHuP37qyTIgi25s49oNVAXq2PSaCwS+FFNf/X6969/agUm
Pgb4xujeGLjm9FFkUIBVtTmNpQjcLOdoiuc5qlVDRnmTMhNzgPq96Cr7EcD/XTElE0u/s9+RHcLc
Q0HsXOX0E7f1gEg6H0mF7kRjgMyHwHZ+TX0JRRsOSguUxCeRsemlLGEL3mBFEuK5HOdwc18/TMX8
AB5Z38GVijaweXKUVnD8dirpexW1KTxklD4wvcyPrz/qcegOlGPsSu6PY5o+N7VR7MnVkkeVzmON
L9aoqQ+tAxQUBbFPCnvBwxBoKLYrIsLRAJn9Ho/4J7UUQDdsnB6QnfBOrx9ZkSBSYVXImuqBdErl
nD2xXOMcwz7rqeyE9iFEUNGRovHdmGUqgMJRXfvspZTAt774jtrB20ICRfPx6FF7Sk110a3MEOea
hIw3NU4Q/gPvwhn1R1U8xLZju7Wa64/VcLZiXdoaTe0c7R5AQVfWCNdqZs+R2tCOuNGg8i7K4fTY
MypPcJRLUM6Gj35AVdZbSiD4gI9WqJ9qzmXSVCyF6pUcX3GYLLZkYMb7XvKzM4ZiBeXD8ieio3iZ
WmkNJ0Os1KJTjr3mwCVVB+mZbAllUbKhK1KUEYlq7BSyQulX8RQn9RQd2cbxzWSPk1/+0oosvvMp
b2llKp51ZAXRyRixUpiEBKgoOScDAsSmYzrHUatAGR+PMYR15U+2gvCF3qrQs9Cxfkx82AJ5llvr
wJzOMGGCWl9lAWQb02plWX15VKHb3uG8UKUV6rKlDZE6Al9BOTY8Drb/o2KFAJ0ynMZRB8mLVr2q
FhhlmPmhtqPyoDqCrTnZr700hNU59Cq4pDlIMq9wqJhM30XMN/iXQT0pK5ujCltoEKB2UfBeJe3e
kpwzRnMxdyuCExiK754R9xSzH9g06CdPx0XeSLLP1OGNe8vrfNSOSgiBcYUTvA4lcuDs6U2OsJrQ
OZ7IWbUJceHa9WkGAENSfoKmGD4Fk1y6k6c62oIdBRw0giujh2oMGjwFSgXO03aCX7B21T11S3FI
UZFcd0w3q2qQ0PTsZPEYaaO/hzJ7byVO5WphabBZFfGHJiBEpPqY62lyAlwYbdvKls+SRZrDLp3k
qFmgePW8e9BggUNJ1TB1ySOUbYZjbEfR52YScB7ixsLGQCGrAd4BOjpYDtVrvr3ygDB8He8i6QW7
gR6NqqM9AApCP9ZoPoL2vSfh5uydtLd2oVz/aoM2fQqTHk9rBTf1WtOaMwhGfTPUWngyunjYt2r7
OW/JfLQdZOHe6tcpxMzBM6uXKvsU6kB2fY0zRtklOfsTFDCT9lwbzVRdkfIddI3WtU3n6AXKQ4iF
iut5unQYMrvEUCS4kz2NvQOqWWf2UlTkRk4dSpdJ8N/KdpvmzdShU6lSg5gmYaZA/t/8IdAWOkUd
qlG173fHcvrQyaCtmlY1NqiZsIJahbKn2Ja+H1Hn3lscOPAGYquoeUgzJSoaQ0hjHkL8MdYS6YJv
UrtHYie7J1dT7FLDG1f+AFqJHD9I6zR90OmFl7TzEDTFkv1IoVb9y/H3PzHl9n/m/2/9/fzTJ57e
WnnruFIvW39zEkY9pMnnf/GX+Tfeb/9EwtmyZMtQHANNmH/8t/m3pf3T1AwTopOjGWidTL7b/+P9
rf3TgEGhoztpwffDH/wf/+P9rdj/VEzF0BzZAtNvW7bzf/H+/t1eW1IV3dJt5B5mO1FHSMCEMjl4
LDLfmlaIdg0DBPqvD+DoTWf8wSX7983j301MTb/ZijuhhO5SIOmu3hrqVITXBH4eelyEf43H34bj
WxvupQam79820CSU89NWc81eGzZ6On5N27HfX777pQ7Cl/23i9cmmjielaJZ1hRruaNb4rxhCSA3
ceX+l5qY7aotRIyo87bJox3U8S8oQUgDGi1J77aI5BsfQ/n9MajFJVklY0YtZN//7ASYv5Llk4G+
tNAoLnfV0nuYORa3qmprCtvEx8bqh20IGnmLFca1YbTQSwz3316EUut+D0Vdd+WeHEgzHbrDaUkv
qaBc6aSFB5ji8O27FlEOWKBJ/MehkRC3xaKoR5fSKIpbn4FoftuAxTZ+MNVcdcMk0tClN5FbtY/F
mGQxSwM40/J406uwZ2GdBNB1CmSKUIBU83u21yEpmUE73Hb1WURrDedi4LwF5OYm2rM4U7iKUdu+
fPWpt/8+bP7vfGFPb+dNOBuRUmd5Kgq3CRVkx0mxkoIIyck5uB4I41TmATnMpHBu7KtZhGtyGBej
KvzHNI6Kz0xSObkLKx/kK2GxNHBn4V2D6w0UJCQYuL735DkkIpUW8loZQZW63GVLA3cW3eiImXEG
t9bNc9XCVND4ohqwQy5ffOn+Z2ENvA8sdKIKV03QBp4coBoyyGgcWvltt2/NQhsn7piaeCVcz5Cj
XSz7BSjH6ttNt2/Ngzrxa1mF1ukO6sgJRqAngYrSJzPJy+3lFqbb/MOAtWZRXeJzEuRxLFzdfvFy
+75BY8P1wTyohvqTTR8OrmH63VObK9PUwguxZsE9BnYXsJbnru/pySbvvY8ALEGImFfyPdN1/vQ8
U7tvAhDMVSQHTmW5oVlj2tqHm6LrqfgGXn8YbTgFl7tt6TFmcR7BYE6VytTcYqgiwCmjtzO8sL8X
SZtdGVhLTzILbRycUkoWiuoCBvvZNUhBwct4ptqPdnPsf7n8HAvBZ83iGzZDUUkwPt3cj5xPTTPA
yTSo616++sJsaM1COymyjJpjqbl6Yx5wHQthEKT5Np4kaIs6PyZC7feJHORX2lvqsnm0aykGzkYD
G5Jtydq2jBNU749eHgDv0PMrI2zh1ZuzgMddyRuyQTfdkJzzNh5MpJcy6uoah7Lt5X5beCvmLOyN
xsxrzHNzt4GGBdikbIZ1bo7q98uXX3qCWcxbI1Vswxks1w5lusmUzRdbYBwOv1P6fLmJpSeY3tCb
MKxJW2mVWdluYZk9Za3I4NRnpVarX1n4lp5h+v5NA5GAyDykeka2TNM/sbuSwOREyXu7SuT1bc8w
PdubJvqQglYcCcfVA1vfeqUNxjZE+ue2q8/C2/F6FcMAx3K7SHZOyHx5451UtIly5fpLHaT+fvfl
qOeKGpWOm8Zm/MFPInbnoV/cjXZWXRmmS03MwtvJASL3Ss44UssCY9cu23RRUbwTDN0ry8VCRJuz
iBYRKl4D8BK3g3NBLdSEEYfH974DL0OChITk5bex8CjGLKhBeqXwFlXbrWSzAH9Zk1k7RgV8gI2i
YKl6uZWFqDBmcZ2VlqaDYVRcDc763opA0yS1daWrli4+i+oxBHgkeY1CZazTniBmfm8p7d62TsyL
PkkIWgeEPTAiGftBOZvMb83U21zul6Xen75/G2mK0XKO8ExYvvDxVfzHHlJJ+1I7mvZ8uYWlzpnF
sgNFNdaweHD9ukVPI5cQBqZwI7r0yqudevkP+w5jFs5JPlGiKi1xYws/ZZV8hBdFLolSaHU92o3Y
HNz2JLO4hvgbZKMXgcsb+spfdS1QdqyiC0rptzUwi2rkvaIyS/rEHWwTW6HKq8Um7ZTEudJTS69i
FtJ1WOd1gtK+SyJcWQ1k0Fd1114roi5cXZ8FsohgHPqqP7K2adFD1Ql7B2ffvHLvCwNVnwVwWUCm
MlrZduXJxaMIEFz3hFI9aGUXvNzU/fosjHsd786wsJmJABnvcbOM3JG63pU4WHqA2bqcqIDmcSqy
XUxznKOuqckedIUEfgaM3G0PMAtmAQoKK1Qvcv3AMu5lw4gQ77Paa4G29IJnkawhZlCaaeO5TRxg
SlCQHRo2Fprk5vq2+59FcmnVoVbKfeyGeozMc5Ur3YchtnHOuO36swDmlIjVueZZblWG2ucUFVK0
6WTOkTdefxa/IzO1U0ht5A4Y2a3sPo7OKYDV75fvfmFB1mfRC3UNc7/QoErp9+aT7wvfWyGhRT1Z
bfPvQ1N5/pXnWGhJm0VyVhTgzyNFcTvSQXv2YvLJG7D7CgczeOxN5F8uP5H+55lbm8W0VqdoJzpD
7cZO65xIalVfBFnSd7ddfRbOY5aUem+K2rWDpjzZLHOUyzXl621Xn4ezVHpjqZuwZNq22xZIZO1U
Dcn5y1ef7vEPa5o2i+R6NIJ0zIoKlfugRq42VI4yxhDrTqDfYpc6InUoZX243Nh00T81Nr2eN3uA
MafU7pstNaskx4OsAl2I4y4aAM7463ILSy96HtjKaA6mkpWuGYxYYDYZxnXoKUV+cHdbA7PIlnDo
rjR29S5sazjBpZbsaoWkwOWrL8XDLK4B0pQq58HS1dr2Y4lTJUJBWbIaldzf9YWvXDlYLfXSLMB7
WXiI0PiFKw9j8U5Gf/FHRBy2V6Jt4SnUWVRDpCkyMIjCTUSm7oJIfo7lAjDmAGpFE/W1vOXCU6iz
oGZC0jWzKYRrDmnygxMu2rdI3P+8/CqWrj4Las7m2GLhsep2Pn40fis8yDmVuIK0Wrr6LKgxePQU
qIhcvVCxCegKqdaBXTYQU2+7/VlcJylyejUAZzdvW2yWOwcUG/Ly69uuPj3Wm0DOEARnShKZG0a9
+VX2w+QZ29kbh6c6C2LEOKNQa2JmPPgKILSB7YaNNDxcvveFGe8V+/bm3iXHzEppsPFVMXxj32h4
IalRWBxfE6E4AIxoM8VX54uFKU+dRXRmAaoQiocsfYCmBMLs2H+jXZFSxlRqM9xefqaliJsFNNoh
eYwqU+Y6CHIgSpqkZ7/pMODo62gHh0y/slosPI0yi+wI2yC2fn7uDhAyN4MONJ1CyAP+XOaVJ1lq
YRbUVqPY2OfkkUsGK5/wNvg0yHV7VHK0lC931lITs8g2LDCIsHXZPA2Nupnu33Eo3Rhp/Hy5gYXg
fsV+vhlhmdLbTqM3oVtM9AQbz3pwY/2NCQZleqw3V1fgAKCE59lg/2P1XVPjAF21+Y2VmleE5Zur
i6ZSw0F43rmoVHVfjJgkATj+eLljlnp+Fth1qmRqVSXmWc+T/j0gFelL6PkYuUqtaPeX21jq/NkC
rdVjBYRX7s5F2uenNKrQbgOsgjD+bdefBXTvIIlcNUN2RtTTBPeMM9VDOdoQAy9fX5li9g+bpNfv
37wBzcw0gdxJdoYl5m90bcC5bQrulRaL5NmGWHIXpmqFhq+DduMgq3uFE9+10+9C98mzCM/YuGKF
jjxkqIc/MEts7pPY7q5MH0vPJs+ieyzSJGgbJUNuU6RnkFtYuob5tFOLmwq2eB/gqLjqjDp2sGpr
lRZ2WSPdWyDamysTzNIDzqJfES0cbR3Khqc1DjokMLi+14pxrRi5dPlphn7z9sYiamyQ5zUGNKaK
6VvUSbCkEmg/l4fH0vVn0e84KnD/IBZnGCLZHWzyChMjhEJuPFnKU7tv7p9xZqmF2olzF8fOuQoc
iIbA/spPl29/etF/GNzybAZQ5CCrDJhbsNV7NCZaTIHSwcFrLIyxV6oaMr4tVvWbXq4xgbrc5lKX
zWaEMRH2IDkRbY641YZirM5amNwIXJFn84HSlAEyazBWhrLAEbOxup1iK8NG9FfDZukBZqt7bYpS
tErNO4cuZkIkycv8ru3U8LYlxXJmQR/UlleanALOnpF9rlB4Rx4Kvd3L3T9d5N9fueXMYr6kPgsP
syrPlcaQfawDIYrHvtYMp9/aRZb4q9wrgvekhfP0e9SZim+g4TJ2Rnol4v+86lgTRO3tkEbYplO7
0RFntYnNnY8pLkDQInihonethDFd6k/POI/6II67NPDEucjEvR6CKUrDEv5X9ojn70fsDPWbxrLl
zMLfiBIbBW1RnJsKy5W7UPeN+F3WpYX4ePlt/XmsWc4s/o0+ilGMoYE4yVA8sLl1Ay5pc/VwuNTA
bAZw0jxHXHUsznqEV8JuKEuz2QetaLQrtdulBmbhXsIdNatQrc5dPkXlGPVfATXFV/pnaTDNwn0c
YfPHJnwlU0P5w49lba1GQbqVwMPd+ACzcAdIhhyMKgB1RzoCS6luH0wrMzc3veA5TI0ZN4DM51Rn
r3W6XToayjqDBvn+8tUXAmGOUAvAmnhodxbnqg++FAPng0Fp3qm68iKmHzL7WvF54T3Ys6C2RO/g
C2kWZ7+1dHycffUONU5lF2JafGWn9+e1iqv9Pm+MLZKQaqxVZ7VGHyNWSnvnDePwucLxGH34BA6Q
D/0twUPhylS5MHTtWXQLIxRVmoLkz61C+9xZE8u/xUsiuW32mCPXhEAR0S6H4txlHVxR6hsA+gKU
AJMrg2vqmj/Mg/YsuLXS7z1rSGkgTZytEWgd9KIQ362MFJmMZod7eZgtvf1ZjNe9jci4bDGJeGlz
X2h5eAesGUuAfhyuPMpSE7NAl2QvVwtETs56aesf7Gx0YOVaVfCCmVh+ZTJZipZZpNfx4HUF0X62
I+8hHvWjbXUyVowydH/jC3i5axm5hYeZA9g0gQV75eQsgRM9T21Rx2xauG1B2PtXxtbCq5/D2ALM
zKDP+Pk5hnIKDytG/p1S9aaC87R3FPCEl1/9UjuzwB8zRYGQX9JOgJ5X3kWMrjq/j307PDiVeWUe
W4jEOYRNgBAoQps9gx8IeR/a2GHiZp1fmVmWrj69pjebbClsO1suW/TqKuTLYxWCTzH03u5yDy1d
ffr+zdUN6rpJGWc585b+oo94iwamp6wvX3xpJP1bhBdhzyzPVnFg6CA50aN8ZWDs013DXi3d/iy2
tU7SAgcy11nFOWKbhvH4IA+tvLl8/0tXn4U1AmBeBJ8hO9uS7eAbaMGhuitr+1pIL11/FtJBjXzg
qHX52Udw+qBmXXJfy7Vy26ud49KcHGTJKPD38S3NQ2U1qB61bOxvAoCgjPH7wGEh6HA9MMpzUQCi
9PAmXaOLeVvO2DJngSs8ljddJJwsETdCvQbaqtv6lvhx04s1p/nizahvk1BGUV4wL2CcmJ9kR466
JwmuVru9rYFZ0CZjIatO3CdnuQQtgfVmt+Mkcw0qtrDZMKfx9Ob2lTTvnSKRE3qnKly4hmgNFRQH
0GkyMJDRJsnPEcV/HInqK4vowlA1Z6GM6y76TPBPz3qgaesKwd1j5PXSbXsZcxbGktk5IskItK5T
pHsd0OZabmHfX34ZC9OQOQvjMmyo5JZSem76EeFm29D8D2ps5L86p7qtAmTNcWltLQw0xLX0rBZy
DKld8YX9Ds2CePxw00PMAWmGpvskI9TsnKu5ZN7ZmEYPTzpLZXmiKoEhw+VmFt7zHJHmBLWn2hUr
ph/Yya7BtmBjeIgDXb76wpswZmEdlcMIVABXlDioJ2UrS37f2L6GWVoffb3cxMKSPwem1Z1sq23f
ojGdshH3O3LFcSlVG7MsELqBAn9ldl16lOn7NzFIabJJEbJJzxV7VuYRFTEfZdTQYjaeLz/J0quY
vn/TghMnettqPdnVzPwyCPA4o2Rrt+0q5vC0YMBlxOhC0kSpE6904dhnMHH5jbc+i+fRanwEk1Jx
bsJhwDYbYKBG8vtKUW6pY2bxjEagCJIhIIGislvEg+4OU5VrW9Oli8/WZMdT5TFJLCyPZIp9iqJ5
74e6Lr5dfqcLo2aORqvR0IJERkaWScJfe4VUrlMEtTfIUV+jZS08wBySpiRh54Vtnpw9wfyGCXKs
NRjnDcW7y4+wdP1ZDCcNgkoDfnrnoUjLydYCTznEa6LotqKJpc8WZzRUYoKLPirM0nerojB/CjsZ
rwyepTcwi1uhOh3ygWF8Rp3yASM+beWVSbtWEnETXsLSp357E7ZlrwhOHGF6xj4Mwy3UEFdSe2vc
6rN1OEPof7DxXjojKeKs4qLDW9i6yjNY6pxZ3EpNF2VCz6ZVPu3fo4AurzmSm48SUq53l4fPUhOz
4HUUDyk+o4/PVYuMTZwP3rorhY6kZvPpthZmEZxIg2i1KovPaeBE7R3i4cN3NLDifNUbNpJMl1tZ
WGfmaLSyxmrDbycnWEziN8UUyZ3ktQ+smN3Osq+uMwvhNkejofaBW4bMxiJvgoClzMe+3fajw+Wn
WHgb2iyYA6G1+Ap18Tkeu/KkIsb2FIq8OYFxuJZOWHqAWTgbZRCygcjTM1A301sNmAih50Pu7xpT
d+kZpu/fBFzUkzpK9JI3wQbJwxdn0gdvkgwJ/KhKUC+9ratmcW01KRVJQ4nPdmqhAdIA5spt29lL
YH23l5tY6qpZcBuxr8NN8plaa4kyF1qTw+cI5fZrIKilMTsL72m9t9q4is9mUT2oiFRQE0RlXi8e
MLO/lgldeh2zAO9FAoC4NJmhpqNPow3qnr28+mSUg3PbEqTNIhxAQ+PHY5EgmVrqeHcFko3PXl9c
CYpp8P8hMTmHpCGTlSA+xuFt4qEW27CXC8VBucxIOtdqs6g5IOBTKRu8W9F+vzKfLHTbvwPUyi5r
ipLh1ZEnlsM6wNNJKDs4ZdGVLevSc82C3akLT670aenzJyS5hHYuB8kfQ0Me1AyrV0+N6vGmoazO
oh6B22Fs2xJokYMrUoeO8bmzpey/OPuOJblxptsnYgQJAiC5ZZnuriq2/GhGG8TM6B8A9Aa0T39P
6du0ILF4g4ve9IIomITJPGZjhtYGywp5FRkUVlLkxESEqkdzR+Sguh2+lDOAqPs6YIX7IsrQaIel
rzpX/GnuQRkEGmsLy7wS6TZqzURRzzuBPYsTGGccYOQLdzYSSjYe9/18K9Qnxw91iVvZq3RxC2kz
ZzgWdbaFO1kbfyvGVSr5HVWevYJMLU/wfzIvSAaFEImJtrBdayNkx3gE3yqVpwhCMcG/V5YtVOxN
Xi4fdg2QjU5zeriVEjnnr8hIquZSQZhEngLd5+PGJrWy2XpWgqz1KriI9W3+SjIkyArsKEcwH1Eb
GkYDLyqACPd1xIrqtmmyMICr7itcZmBax+v+DDGybOPrKzP9CzxtXupamgozvaAXfMwh5wFy5SlH
imtfpP2CUWtlE/U+xPc6H4+gqs5KYJhBCN43PFYc1zlcp39seoLd85TgJ5wG+CltbKkrq9SzTuwJ
UpLePOT47QYCbD8QlN7i5vvSYneRnbc3GxVWA2DdBOc1McuHmYeKXIYFxi/7knqeFcZOn0NjVwsN
90yQaA7ad3C7hDwsFA4fD/7KiWPD00o3pFwykWLvpxfBUQTvBf0/vKc/EY0Nta22WP4r82Aj0YLe
Z+0gG/3a1CiSAOEkYzqKcONettING4kG38mRNXADfB1b2LBARxtO3+V7yIv+wYL+E3wPtu7KK3uG
a8UycxvpTkOdvcIJyVUxOJuiPdCOQmwWkgL1X45DB/78eG5WItu1TmjTL8BrcKZfwwzIOrQFyh1E
24YPkIndWaN2rXO69FLSCnJ/JIkWat7wuDtBJ30Ltr6CEAxs/JnfVSbF0YblpaDhOqsGl0Ec1PnX
hiEGYTKjDt7c9reprOj3Zl6gUQ3z6X2hb6PTWoM7CLRf09cZfgKx6+Ju0C/1Vop/bXas0I9ERhnM
vtLXHjxn/w+uugHShdB+Hk6DUpR8fbwI1uLG2gGgIZ0baAugmc44h7FroT5X6K1k8tpyts5wpxoW
1ehcv1Z5/jljEey2yfDhR8YXnpq7Nkn+Cx4NCOS8dQFvhcyrhO1g51xrb5MH/vsuwDP+5y140WU4
QupRvxJi+nMVhONRUBR4uxJFlsE108ZO+fv55jbuLELNo1bKU6/UgEjaebjHzgzJ97tB3q4bD7fV
0co6h0hvHzpwREqhkg492pfRY8vGNKx1wAp1j2sPubDSSboUaA54mvEbHq7jacoHvQvrxG24WesQ
1aGar15DAyvdogshEBoW/cbX1zpgHeVtNgS5o2pw2AoBKu/cwL8jpEE8wFP+8Djaot8+LLmtOBwp
4qQpfH1fO4z7BH814BEa5K/PIky/w457/lDBLQReA8CIuZDt2pia3wc5j6wgZzp0hqKUCvAnNAha
ZnqI5p30Xh5ZQe5HmpMWemavYY3KICnJV+OE+caIrfx0G4BWR5k3IvAkTt4GbwzU3pNWdfvyLT+k
Ct/erwIJLU4DidyEDODnwemmPQQCIL3Hs72yoGzUGdQF+hJSpE6Skbn60AmtT52vq7OPKsBGE2vD
Y53hwHebwYFZZlJEeIfhDTkcU3fONgb/vsf9mgfhNsKsBFOkK1jkJFUF9w3twVdL9TDXHulHJ3X+
kBK+Gz3ujY+Ha60v9/+/SePBgLUZppyIBPUEiBNS5LkTLSdYsez7vv/z96dyQsE/GJ1ENHn1N9Tt
G5hPQFR4YwNf+/nWgZ0qOBP4CrPdhLCH0FPpvLRp+e++325FsJKlE/lOIBIhHO8I/ZP0OZXOvoIL
D60Ihog/DYJ+BqoMTHpoZyrZHmGFDb+CXb/+F0AZzLo6tyNOIoMR3AZYDU0wN4FY/b6ZtdFkXu8Y
N1uyKNGmrf+roOt+gMy6+2Xfr7fu5GkvsBOPPgwh2Cxf4D4WJrWshp2/3Ypg5RgOGPUcJY0h4qlb
4L0W9aLcdUeF6urPa94XZRf0Uy+SMJN+eyg8aJufFLzd3V3pAR7co+FN0LYQKILdKH5+34AeNzf9
c2GC91PZsJ3jY0VtXclx9EEsS+AZCe6XFrNyYJdU9FtP1Psv/c0mZwuelXVFpJrLKIGAtDzyEcJt
0G7ZOz5W4E6wOxqcjoqkyAU8z4tKkvAZuv06f4EWdGZ2MYR5YEXwwqEj3/ldmLi5H3wkHlLhUCEZ
Pz6OgPtK/80Q2UAyM48MeuI6TOAzcA057hCF2/3TEPMpUPJbTQAafNzQylzYmLJ8dHG2l0uYdN6d
T9Ax3LzGtt3C6Kzc5W1QmcMD5UBfKUx4UExX0rdJl4fPMgq8GNrY0c5OWBEN5BfUEWgdJlXmuqfK
Sd0jnoU7jxluRbSimpZq7PF1WXUj/NW6vDtA/2T+tG8KrIAO8sVZIpeECVGgvcG4rbqVTbVV5Fh5
sXMbRlYrM0asyYOkBB11KNL3oG5/BoOwPcwhDF77Lq3gIhuV71EY/hMOYBu5jrWFRX7epoKhrds8
YkFSEQY6VJ9XNI8jul0NXmvAinOYS5oafgRoIE8jEHs6886btyjCa/FnRXdtlnaCQClLeJED1MfB
9OxUmf0nc4rEOIwqEvBM6MZxd19Ivwl2G2c2wdUO8vNoDMKf8wkIG/EUlRC5q0FUOz5eY2tNWG9q
/y5kBDZEkMxwvqpjCIipryGsj2GSFE5iX+KX21gzVXE+hQ5hSZfhRV1IVCYm3W6JGq3MiQ0zK6Ol
n6GHxZIsqJsnHSLLNGtkHfoCVgzG6eVLAE3QjWN8ZeNiVtDXrucVqqiDJOvYpci8dyJooOQDW1rs
LlvPlZUlzO7/f3OUQ/kMysozLL5GZ0RtXvhR58M0dMg30vxrnbBOcseMKc9rnycwe8vg7kSWGOZl
eSwNrMbDCB58j1fXWj+sWC+ROPMofLoS4D7od8gpOQnNSz0fHn9+rRtWpLfROKNAW+HzsP45ECfz
4zt9z4Uyx5OBo/fjVtY6YYd8LVDW0RFJ5oZVR65zH57Gs7/x9ZU+2Ci0oYJUguiW+9dRPgU8Nv/e
yL579Qx8b2HKlH983IuVQLehaIqi4MWIZEmjIRJYMOQcNNH67PWQuHrcxMpA2epoC2sDWRlFkn5E
fq5RuHgGwH4c9339PoBvYgIUK0jfMImvl+58zLQOjjmw3BtLae23W2EdtSNJJznQRBaAQrkGfsdu
m4enx799bZLvrb757a2T5y545bDUSsG7CCvR/im1Wt6TsCWwstpZqOU2Io3BJ6qogslLCHyiTgJW
l8e037xNrS0hK5qjQMEerplJEkwG9LmGvfSEZ0cx8q0VtNaCFdCO6gUrghIOjJ7ffOpQif8nE+ZP
1MKCnavICuZymOFrWfck4aSonse+neK5RBLu8Tyv/H4biBaRxWsKwFb/9/qVOqzvfufdq0vqcmO/
WGvCOrCNu3Aju9CFJyK0MT7QQcgpGWFBxw6zD5uEfx73ZCUebDAaA20u7Hg5J3Pgk7OuVfUclHsf
F7aJXp21EK40mOcsa9wjLJHkiXWb7/iVaLOl0YB2mUKQQN1EO2Vx7l1cZjIX1mOdqC8R3Ocfj9Da
RFgxnQ4NCiiZmZPw/uhCLfWbWNjn0gCn+biBtSmwDmmVF3qENeyC9/xc/glfrv5JtI78a9/X7WCG
yVUWwucpQcaGAy6vpgj3SrNTj4T7ViinUMTiVbhgnYJrVsb6Psdy2snxQDnp5x2VSa/gENibkaEM
cE2d8U6KYKiMpM1GKK+Mvg088yAdDqKcchOXOiY9drBMgWXXFMHZ/fEErKwfG2TmE6qCzouWpCvA
uxRlA0e/DkUa707yfNzED/DAbx4Q5H5jfnPumAK+p35LluQHrTeYUBwvJCzMHSPkM6lqEYdQU37v
ukv9FeKjEczKIBGdjXtvaDb0zPM6hzRRgE6OnH7pp7t5ctYeqsnLYV6+uSmuRDy5j/Gbfk6uL6Os
QCySMoRlKNxf4TDwCUTZGx6aO+sf5L5S3jRSGsaVEJA/7tNezae+9uCjFjZ1N8ePp2ttRVgBH5hK
LHWr3SQM4Ww3UhWdBdDezxC0kxsX/7VVbUW9aZHGSTu6JADULdOBaLfuL3nkF1s3nbUGrLCPqD9C
06hbkpmq6qmfoKqCt6vYGTNW1NczLY2eMAVCdhzWw5Brqdq++lKWebkRMysdsLFoMM2CnqJbLwnI
ONFhpgCY8HJTmmDt69bp7YdwFscNZEkabkJwb1He98nms3ElDDwr3NkAgZ56cKdEc++dLnh4BC/k
jwI6HT6shk6PV+laF+6NvwkDFlQsNCKHS7oCKWe847fyaKdkDmzIfv76MJgJsD9/SnrdmW8w4q0v
jgdbpse/fSXCbJG0oavDrJPhmHSudq8uL98XBJQ33QEA9biFtdGxYtiXHi9Ch+Ncugss9hIlWCSY
t95AK5kOG4SW+0KETY5Tz9XkvyIfPoHS8rFq6Ec1Ds+DKvYGgRXFpZGwoWbTlHAHeJo5ysUpLWm+
kUJZGyMriodOB15kuikpaLAMR9WILknBaN1KXa/Msg1Am5SjXShB9sgwavUM1rI5NU4DA9z7o2jX
NNsotLqYgDnpG4ObNwRMigIolKmrt6ReVqbZhp4tXtQKNbldUiGViWc63up8lNNTVyPYeDPnX6cG
MOvHXVkbLSuep7yB3agyXVK46fcsLerPg3LN0Xhiq/Cysi3ZyLMawuwgOvht0ve+AFEjhy2qwbFc
hXh9oaa0VSNfWVc2BK2GZFtwtzpLMg98LNkIdSidndKp3MaYwa0DzroD7eCy6rz4Zfkthe7H4ylY
++HWqczAUIIZPT4tfZleUWPzj5Vb7QPHcVvozKBE4buqbRNKSjCuO21iX0DlY99vt4IZfpSNcQDl
w5ZalMdOL/2Tk+4kLMGw8ufjANq07gyCQZM0RE1PWeHWXwEwy77s+e3MBpRNVVmOEP1sEsn6rIl5
3oI57IFIvIXN//3KZzaSLIW7dC0qUSd8NunzmAZA3QWw9dET5ecRsKaNc+33Cwj5ImuYak2ZD65d
EgZQPaFwCn92xp3QHGZrl9VF0cLDwq8S0SJ+C4aEeiamvx/PwdoQ3bv05jrh+ShbV+2UJ/C/9S7w
/lueKmHcM/eXCCJsCIXH7fx+m2ORdTCnWQp6nefmSdA46gTKyjvf8ednTpddQcx+AZTJBW+nts8T
YM24H7u1gsI/q308Eh734PenArOhY8OQD0VdzWWiW1oD376YuwRj+QRDDf+pcKd4IptlobUFZUV1
G0LjveELOpPhXdoJSDXkGWRFHvdkZS5sJNkiTFB2XV0nRCz6BpWG+VQYPHSU2pS7WemArWdmcjil
VEtaJXpBXkmDfHpcyE6NDHjk/rxo81aDsi+yIuENAEZNc5fAJODc7BseK5pTCnFFCOsVSUZhHDAy
T34Bygi7tjNs6XCtDc99Zt5EXe3SrspDUaDqEEafIGdl/mM1a/uNpbo2wfdm33y+5KQO+yGskkKj
cHkXyBonWh+gHfnt8RCt/X4rmtXIRuoIXSfSAwoYEE4AgEFD3Ligrv186zxWrOONCpo8oSob1SFr
ZyKPpF5I/QxCorOzD9Yl23OHDL7mNE/wSmBePIekjmI/GoKP+8bIimGTwy4gCkieuKyuzj9uwKrZ
vKOuzIANJPNS1UVjZ7AbjVCpQuIoMy8iCPee/DaQTDlVhTzLUCY/ON1VaBT8CcutO9HKXmo7a5Zj
JNx6nIvkhxDWmOO+yCnYMEX/6opaPaXlPulsZguS+eByz7CcKBOKClYMjwtyxpZanes7wnXXRNvI
sgG6oikvJuwXWXrPKogM5LN8zs3nfd+3ojl1h5wDV5wnM6SaXjIKz9/ZnbeIVSvBFlihHLFuLEKa
ZwnUFKCplkF3GdwR+bJ46VadeG2tWvGcNjoo3HHUCZUdkfEYBKM4BKHaKe4MIXprv5uDRbl5pxPZ
onrYD0Yf4RMZ7DsPbESZgudy5w2LTorMid6PPtjuMOhkSeDV6sOuKbZhZXWQRWzOfJkUfe8cyF2N
cRh3PviZjSVjecOd2tP4etosH7olDU8at5nj49++coO0oWTIyTap9ohzC5nzB1Gz95QRONXIsj+3
bN8TjdkqZTCC19SX6AJ8vNVTZgwO5qIkG5jBlRiwkWTgHvSp5yiZwC4ItCXp9Mt7lPkcE4vA3Ucf
hXfEz4vUG7sATi6Dc3OqyMQsG6Ad5g7dQbnIlz+eipVt1YaUtWEXgTc3ObcODpdAkpQR/aIBNXgZ
kfj8wgGWvDjVTnUdZiuV1e4CdsOUOreWfQT8p/zULrz9/LgnK1uGrVOm8CgBNF1IaEGr9NrhkPta
DtMm+G5toKyzOe1KeFoGTnSjGizGHowHDvYi4N7d/ZRL43zcR8lC+vrnWU+XvI3EWDq3phkh19/0
8/DecaJln0g7s0XKUi3yURcpegKGznma6BJ7Rnmnx9OwEhg2cCyFu+uA9IJzk7UX3boJHK+GlvJk
goxvlERWtg8bPRbVc/2/7QOTDH0J5MF8KAQXBnGYp5uluJX1ZMPGnDItDC1CcZP9HQFCUP9y+rnb
uAGsDZMV2qwAqbKfovAG2gbInbMZXCD65sxjH/IuQ7Hq8WysdcI6qh3jl2PgZ+JG2sz8QQqQpIZR
bYF11zphndItzVIPnvbOTTE1szb2uhZOBikSrd3nuqnN1t1vrR3rsB78JVdApYkbbnvyVCCxcez7
mh28BfIo+wbKCm8YXQ5Rj5fVzWUQuR7vrLVxgdTA46+vdMCGjJWECQElCXETBMAAN/P6J15kCG5I
6OsNntpaG1ahCtKneOCqHmFdhv5Tn5LwWCzQGlgELLUfd2Ml8Gy42ABHFjzZeHgj0/CJT0gPN6I9
hj17gWjXVgl8rR/WW3oZfVxdAWO/OUF5MzL04i6raDzmfnN63I37iPxaY2f03vKbt66/8CHUxIhb
ntLoiLoAOVYBYVcdVO1pdubhZYKm+guEwjbIkStRaIuaBV47Cp8SRKEPrPbI/PFkorI5P+7O2tet
GB80qNvjNIgbXNouYyvSuJ3Up8ffXpsMK8KXdFBtmGOoMim/+svyzKbyOVvK948/v/bT7cBevKES
VRvd8ALiLz3Dcg0grLQxMGs/3oppYOs0r7UGlRaici/uMJxnPxWn3Se1DR7zdDHxIi34TaZVdiau
RmGy3mkfwGztMofyNmUzC280SpfiJMKZ6fcwgofw967RtxFjKUSC8wwVvZtbDSomGiHMDDJ7+75u
xTELOiMzNrBbEejvOm34CRJWW3JiKwvHBoxB3darQynYrYNGDHkmswnJAemBXO87n/17w2/2CBaU
sKpno3+DiFV4krmQT25ROPH/B/TzPhC/2YZ8K26nRdCIa+nf5hzP6KaL3ocVsmJ3ZpCi7YZg49pA
WQHsQxmTdZlebj/SwhwY/lMbIjO5b46t+PWmeQgdGLrfOuKKd7w381nQfp92O7MRY8ui6saFcsdN
KF096QXQi04F+0SkmA0Xa6uKdx00yW/AiJcy5lkddPAjLHeKUDAbLmbSEWKGbjfdCIhZRw0rkHNY
1+O51MAFPh7/lR3ORovhgZ6mwnjTzR05c941lTTdZTS8J9d8ABlko5mVlfoLJqzyqgomzuMNWF/+
8sMlkqdNf4P9AOicLpCmj7uzslhtUJjOQzKayZ1uRR3xmPTN8rIgu7Tx9RVsHbPhYB53Jy8Caf12
Z2TfX280zUDVwEX/h3VK0zVJXQ2f7oYQuVeAT7OJPF3rmBXqASEda7XT3uTArl2K69+Qjc1Gv9Y+
boV4yXtWgvrV3YBNGg7NsITXKNz0W1pbYlaIY0+tRzAkm5twq+JMF5g685bz87KYLYD0Wgesc1qZ
Gsrri25v3IUsluhq5zAM6ZZr2MrXbXhYBMHMQFd5faPYnr5WC1R0aGT2qSkzW6es1pJTU8j65gZl
eYCWnjn88Fl+HBArg2/Dw7BHBaNxpvJ/O+DYZvMh7LL5Rc3psnEJWMlr2BJlakJ9MoRR2G1uh8h7
6tpJX8C/lKD4EVhUN58n1FIAG6Nwx9nK7q516/7/N4frhMqGYwpW3noBblyvcfcjCjeziQ1y37ln
48ZMj4olhf7MrffMyA5wxameq6jc1FtY64IV0XDS6rnoSXPrpRnjH+9FmAwHuHqH3x/P/dq6tcLa
0V6Peih6kNGlkqcZt1n14i0Lr077GrAiOwLQQS9jlN9IVYoTH3yotWTttPHmWTkzbPGydkl1QSdV
4njN5ZX1zMUmOw3leQ5BiNTxEkAu+evjnqysYRs+5vclly3It9dee0+8xdYtFRD+svevQTd9CfLN
BObKtNsoMr9xhlIO83wlJgcpS8isuTSQHi3iKVr2uUUwG0yGd+8CBYZxvmqlCv3EnQky8AFUyefj
4/FamRtbvGxxByUmVs9XyZzx6C5IwmfsG/GaZOA4mx43srJ+bQwZku5Fq4iZr6Mel+9uHnxf4A27
5a+1NhH3Vt9sIQzAnBSy5piIxuteqYM0CqOg8SxuSTayHWtN/BLiM0mrvEUHON4tXNb3VCafyRnc
pn0eNsy1gtyDYA7NHMyEW1b/wgJ4SaZCbdlBrs2AFeCMeUFagdZx7VjmPrsBHhdBtplvWvu6dWp7
Q+AZoDbZ9YfXxdjNf7tm3sL+/P7j1EaRwVdmAIeGkSt1YcdLeQmJc1r8+3hl/n5iqQ0iU87UhkNN
yBXPoe+Uu9nB9ZDBR2znx8ctrP38+0b1ZnW2tYLseFNN11Hln6m+VyGQlPP+fvz1td9/D+s3X68L
r+LAdGFwJk8cCU/NN5rD9EVN/Zay3e93CGoDyJw7lYnUUJr5gWftBSqjsqzUh2wOvhsHznyPe7I2
Tvf/v+nJ3ANa16fNfJ0LXPjlOI1xVEJ98vHX18bJCmBDmpoEQvnXjvL8iTT+16wHOg21/H0Ox9RG
kLU1bpOAgXrXagr4PyOb6ZeA1mTXHYba8LEpqhtVNr53hU+7+tA4ID02wu92ft2K30DjDgkF0+lK
ifNHVsMNL/B3mqfSX/BiUEsuCtqPVz675CugxDAAazIwvw+Pp3ZlfdpgsXaEh+Q4O+YKhd0bDOTE
SRcFP43cv+a46j9uZGV12pgx1rfdBJMRc4Wq6Py100x/KodN6sfa160oRtY5QyZaddeeLeWpG9wl
zrN2a2WurH1bfcxIvG2baGmvXU7mBRdUOPlU2FGvkndbZkFrPbCit/WySY8wBr1C+dKIGB6OJouN
aOj3feNvxW8+UDwMm669cqGi6pxBELM/GEPxNHncwNogWafvBHIg/EZTchEOUDh9Ud8E6N0nEGZ2
riDrBKah03uU9NV1QVHmMDqpPi2KlhsP/7Wfb0WwSbkMAi0ziPEw+mcWZdmZQ075mEqVbrwOV5qw
MWN5UdRhMbXLhTNJP2p5d7PE+/xl8mBm9ngSVkLZho3BpMkLJN45V4jckkNDx/Y6l7jTyairhziK
NgUw1xqyDuW8hDn8RBzv0nS5PstAPi999Iw1C2hFr/atWRs8VutFsnI0d/1czz2LKoVos9PsMyWk
Nm4M0hy6dtJsuRS4mDbnHqRpKAqSpd9naEl/USSDhF0UjD25dHQOmnjOQU/natNCY2XHsJFjE8yW
I8Pa/Eq9Qp77wJQnDP8+pTxqi5E5SIJ6tA/KqwZ+pfdLeYBw58adce2XW5Hcwmk5KuaJXAhwvYDV
aecjrCf3KSzRX/BiJoWvfepU1xCp7gOkNr1P9RTsPOltqFgK3U/Jor68Aj/nX2hIwpc202xjF1oZ
GRsqlspA8ygv8PU2RGU+nkG/9rIYSlFbBc6VTciGi7EiBIqhqqorcQfhxEUpwqqMw3xsMpg2Kz4t
G9fRtYasIxn2j53vkq666m6RLy7sS2NS3F1khmkf7oPauDEHusFMiym91joazcuQ4p79gbhzpf6F
lO0cbNyP1npyn6w3F+vc5byE+lh+zUYUZtymqE+Q8tZH7vH09HjfXmvCOp2noQscWPpMlzBqg+yQ
VT6uGaLKP9KsmLfgaWuLyzqhsbi8oM8KdqlkNB57BiY6g/boxvn/+7wR/QUyNocRR7mNXuiA17c3
S5jUDh906H8DB+HGgp06O3hS/jwddV2ENW8X5yIbmp8KBTVySL2wjRN0ZSZswJiSsI+jqRdeeEPB
csc1pkG29qjCZktPfeXotCFjZqA5qAwELbRQ8ukc9Q7upWUswqyPI9XuwnXRX6BjzeDzolvCiyDe
u7EObqIDu6SfoInjLeVGjK+sKBs8tvga+XRc9y50TOcQukoCwloH+OGYaB8bhNrIsVwXOWvrgF/k
ACyRG0LIsIsy8tqm4LXuCj5bboxRt+pIuvBLNQG+DLB0cy5q0722rog+PG4ixNr8tTwNNtrPa7ZV
KaMlyYNLQcMh/SQKGPlUXu91z93Qq88VJDIvRd12TxBkrviXx42uLWUr3idfcZSsI1xwfAZbXuE2
aQb8T46Lf2pKCJ7sa8Y6zYdwimRYZOzCxTh+FJkPXpAC1BUyfVvZw7Xhs0JeeW6fppDRu1BOZfM5
DGHbzQ61X4bVszSkDo6LqYJPRVUur2kRddEuUhu1oWYiY2r0VM4v0Tg0N6gd+jFIZuH7XQNna5KZ
PF2q7P517kICizbsYzpN7gng6q2kzcqebGPMVC4odSpnuVSo1R6aBuyLflne6bJMDyBMmmNeAWbz
uDcre4HtlelF4GxlY8EvXTeoJ96NUK/t6f/t+/h9ib85gqE4kjaMNBgq+AYELyQEouRl8Mq6PT5u
YCVWbFQZUrvdwiO8Z4qJfSvuEio/HG5LGW1kiNYasHaAoLnbaPiRdyHwzDGuSw9+1PznRzvtOCm1
or01fhRkVehdXOhm/plRqLctrNqZPqNWkC+sjJhogIlDGQp6Av3ALyrzu38ej/7KkUit+M5xEy2Q
6qMXyJ2pGJIFddzkiAKndHkMQbEt0+eVNWpjzMolbUMotNDLHOB+0slRvDOT7r8+7sVKtNkYM8Wr
oIAuNb00ZX2FRuLfrgNN93DxL0xXf8BpdOveu9aN+w94Ew11nquoqUoMV8G7C/V7Jy5FvaVwsjIZ
tjrZNLYRbNxbeulS8V0obzlUY//n3M7zqWy2wmGtC1ZAD55pR1ykYcXEuAsZFfgQ8DzcEhtfCTYb
cNaGsutLVdFL1QOM546oX9IIQoBDjRLL48le64Adz2Z2XFP29ELgpDYdaGiimwqXaZ/EBvWtcGYA
I6mqxCzQPBi/EBjrZsc8DLLu+Pj3r82yFdCOKIa6ryb/IhriR4dRe/ktFJ2KdaOWBArnxRY/z2c/
vAR/c/2xwWd57aazu2Qu5kMqIIJD0/ZxN0/A8LjpksV+1pWX1IXRJP68QzCO83zgA1I9E9QuATGJ
Uh4XfOIfOITjX2o+99+LCIRs4HP06yCgMIMSL79MXqn+EsYZ3kOb3eRxNU6hPOWzrP9rtN8XL7zp
6/9oWuTymM11Gxx0T0zwAqhU/hcMSPOPupua6SDGoQJIVPPyScA06FxA4edvt+Ewv5KlpEOMYqbz
SRJnaGJawvDJnZr+L0hfw3NBT8Ezk5BaIX7qfBVzNf0tCXGQd12GlxJkizrWUx88RxXcpWMa9u2t
gNvEeC4WGQ7xOKRwjqUaSqJn+MXxMSZzDxc00OrJM/T2Grw7o9yYQ6Xn4UOZAf6sh9oV8Zjq7F/R
z+PH4G470EhZf9Pg9wNtfFcaJFT+4QPd/NUFEvPUuw0FwSMQ9IugaXP2GicnccbN/NJ70r+WPhBV
mo38BmXhxcRkypD9BkBRH2nXOsVBOuWywAoRcn8S7MJntyJeBk+lgJk49GaynGRQNscK3gpgb7t6
OtQVFFXmmfkfYS3axQNK5voJz9vy2NQ0/cclAxRw5tafnoOIkX8RwupDIRs/fcKVVT2DFc6/ZZB3
Uofe1/k7LxvIqXD7FqlOBq+4Qi3kHKXOkp+iABdpsmR9Hs9pjppMRWBzWBf6XLWN+koyp3KfIACM
2phwvdmNadE3n9xUss+LAv/SZfhIWLtcH/Jx6b9Xbt+9j3rYJBYBz74PNQ9fsrnigL0NSNK7YG0c
/MXRLyFSikC89d5TGuXzpQAxHkf9En3iUG+tD7Wi1bER+N1h0xk4rde5iad8Cv4l0MCFeeyyVN8E
noYHAuXzT8r3h/dNjTdiW9XdOexD8iFc5vxjnwshj25RL+OBlAE0CzVAINXzfVlJUKgL56DmHlob
yPe+il6FSJsGss0Pg1HBsez9IDg0Zehe0qDC1ZnA4/xbNaA+E4fU8Ffaz2lSC0O+Spi0BrGY/UBd
Oaxtv81uMP49M7jAxc0kzT8yyOQZvgjRbTEwoQKrcUrhWyPFc0vTsTjg/Vn+48xCXvTQO/9Hpp4d
UwoZkMWB+Mc8m9o5eiH8mQqw72H/RgCIE+7k83ieW/WXng0M43la4RglxTyfc6dlR93oKh4d13/J
QCyGCd7A//5BVcLLoz4x7o8HGNcizFiBoz1M4UtOpDP+XefR+ARIeX8WeBflcRsRWOY2pl4+FC28
Jb8UVefgLIKb+Yc5c5fDmIZpExcUtjMd9cIk8kdMNzG++wG7yWAOoZfWsPyFtljTDM4BcXd3a/LU
RwVTI5hm9RA9QbnlEtThvBx6EOtf4XgBKklAine1bN1bAb27d/6oq3+4EZ05BGx0rq4Tje+gpikP
kOX13wFZq29Zw9RwcqC//qfAYI1HNGOSrEQFDbtL/xQUcnrnC1zO4sGBwy2S5YDUNCHs2TL40FWx
5BMEgRpZ++ow1iVktRsJcgbS0841p17+lbslvFAyUby7m8ecw2mq4T+1BB+7+v+RdGbNleJYEP5F
RLAIEK/c3Wu5XPsL4eqqFiB2IQT8+vluz8vEhLtsX4OWczLzZG5bczBuwYnfSwm6atLmsVIlP2g0
MfPcwT0WWmdr86kOwulH2AbqmesR2HXhMUy77s9E9uhDJ8mJkbrbDlNM5dWK+xutBvVq9sW63FpX
HT25cwxgKcpTYgO/2H2ZHtU4DSfX2+RDpqE6tHHsP6w7CvtktttxK1BQZnsS2pMl9NUd2qxKt0Mc
8w9GfDb+tbPb03yPW1MeQ4Imr7PHAfqYlFv5JIq6+Jy4MJhzbWCw8jQOm2+QKKzUWQ6VuxVu7YPc
4d25gY9m01Mapas8hcARy23x6tVcsnEn0PZsez+eTT41lXkWUdyrF+3tw6IPTDgmy2sxrrJ+Xacp
6t7EJHY7oGNggPDJyiTSQ66mQOmb9IM1eBpn8t+IjimC6KQrWUdnT462z8t08hg/n3d3KYY0qp83
22HDJUfdZLhKicw99FMkP0YEQ/90+INLzLoT+2d33Zwid8zq+r1Zu7Y7TbhSBdcuCbrgWnEZDMdC
OX72sHdBctqj1LuF7TJuD5WoGn0k6XMIDpup5+1SxAMMpfP9qcfPJ/b2fOyj8Rv5nfPnXUb6eTGz
/aQbsZWnng3wNR3wC1dLIJdbQzRImqeKfJZ8UG1qT8nM93Zk2rV5ERRpmuOVH2U5jgfDfhyxVEiO
Ptr17ZB2XpL9e48JjQ/d0LmIH4B7OF6XftVdtOnH5cQcVbId0xVE7c3XRd2d3KxG88Q1JJ+iXiTV
mRotKW48tqXKE7ds1TEydo1eVc4MuNhy0Vd+efLCjYth7pdG4Qjv1HwqEQ7WV6/XKrtU/pZW54SE
9D+qXIvqEEXrvBywSk9skPtZ2H+1RMk+xv3G1UNtKGPU0MaND42hQrG9KJKHJlQiyXUdlypnK+LA
BB50v43WOilfxgl71JNuMFs53j+yfc5aPfkHiy79tR+aXuaTcRbP0iVYf8uSpPDb0I9UidqkXf+p
CDngFw5T9dDipenlgTDLcAKh89dzF5lAvBQJocCHNin4OiVG0/PQKw4GM5vSx2K8XbIDAfODfXbr
ViXHgNu4+R7z51ko9m6uTzZpMYuSw67DQzsZ/3VYB/uucK5wOXGLUV7MyRbfEqZY1zwucGHPXaXm
ejxgzzF2N1zBB33tN9b2ebQZlZfGglU/aLMgkulHPwzOTdu78kjlOw0ImNYwzmvrMQPbc57NcPHe
9qkfsDc4b3tW/oXGyJajnGO3kyhe2fYit456xWLL+RFFqVq/7vFaLUduNklXME6qvWFrWsvz5q/d
DwDMkfvD9115CsXMxy42SNUrMS3mo0q2vcgDaIY4r3Yh+3zfpFjO4Vzzl6lYxu++PzTjydoNJxCy
fkUBlBjb4lrUqvJINp3BR3cvnXxW1VR/iLb0H4tA+PKg4rhtj61ktvQqu3lK3mps6r1T6HsYG/YZ
sRQX0lHXNI8mo/3TxIWs8tVPIvurQjZdPeq+HuzFN9MEi10PRFXjx8QFEeHiQnGiGp4pZThnobuL
ti6Rv2CenVRVTcxjORi2ElLPJt9b1zxZjOnk0xomc42Zk1t/F/Xo+bd+Ba88j7OffMzcvB1PcBy+
yGBmBYS64GVXkG9LTpEs7HEePe5yv45qe5DVUK/HHm+lv5yZ6k88mmp523xZ32cDvCgvKafNYUQV
xWiKq9LpWNQwPI+9Fwc7Qbqwv9DYoA+FFON+EK70o9xF1fplWile3qQeWByKgYD2ktRT0GG/M1HO
1cOMUllHMYtyHGJstRZDlTrplBjvJMqcPTAbPsEirNZ99qt4/7MbFyYHE3XJTEh2SE7LYEvmWuA3
eByTSiNx6ZMy2k/tsgOtTrKkmO3J7sPxnDl5fWRh879b7DOPnEk2V66jYPJJTE2X8iEusZ4+htOm
1jzoV5qhYm0a/UZ89oYVTlBS8PhT2TFQMSVxcUD6kMyvSTxRDqlh4C7lDcTNQYQtf3IRJt2QOw4o
eZX4I+45icZMPS+14l2JRfMVtfX3pz/LrMnXzQR/K/Z0mBs51x8dlxe/qcJE66zCXv1xoURiNHUd
v+j/2PG+DxZ8PBKj++zYEcWlrCD+UWEscFSFCWS+VYV+K6zzm5MSw1DfeunL54DNp8+ezpK/PSTd
F9Dtxh4TnY2A7MSYbTm7hDp2FCHPyLlO/aG8xXd96PzqntG6tSdlGad72+tgrLHUJUsA5ag3+oci
3fj+Nky76rkSgq1ZCctP2bZ09XOOS7Pn9Z2g7aGYVV5FyfR3q/vuxyQ7TlunJv1Ps7p0OPpKQOxJ
ZcVpdO3+3K4j5xpBNzzXechkfQ4Lx5ufORFGivCZnVSxx5mrieU+nA1RQo/EhRf6uV9a95cia/6m
ZNgz0FvcBYtsK+Xl6Vj748GhMaQHtKgz3qK57H+Pk2enl8GbmWGuxpZd5sshXPJdq/q90pZCK6SP
+eC99y4n68PPaYOb29auYX1q0mgZH/TCSNfVhktYHBc3iuQQhj3MoQgGIS4i8s35Pvl7NhSY7Fkp
6BZcEp7xoad/AHZGoGBdaOujmiu642QwcZu3EV3ywdcpf0ICU2wOW82+O/q45KU5UKltc9fFM+1p
uFX1gYoB7x2jeTNQTV4yHBVXUk2b1VCotfOYfiXTp/5tAk//Jfqj6B7jqgN+EBSR8VWsfM/XbavH
n7hycH4Zv6uj07yXc5Qrn2iBqwpXdmO/aKpE3+1986D2loCupC3MN7Lb79tq9ZhfbAvZFBgO1UgY
FoMNpj//99bmFL4wydT8TJEYBy8+osw0Z66l/620Ms0RW19+s4hKftvIOFNxw3bR+5UQ7vGB7Fc+
67WMfha0tx+69EV5jIMo/csyCztOvYZOV+4ll3FL3HiT0+mx1GRxb+e556btVG9ENJ2qOtjTQxOY
of1HEAXZHrZupHurBqrQN9cP9Q/Tjtt3TqZEHcJo4ra0245EFdSkrokUn+77CDTFHtE8Rz9dhO9/
Tjg4i4iKHdN/WQs2vh2bPcxV6wvijcC1G2zud4a0omZla1VYYX7FPgETAEYkuMRIIOtfhYda7ELJ
Pn/b6oDfb/sGzdg0efKllyXb1cq6TK5lZ+6/rWZ2N9/ALZrXMmr5IzB0KSRW64sITnhW8/tDAt6j
tzCz6T1ecOmzW0ya6nfZrXN32Mt+57Zs5DR8z+aKIB4y3pK3otYCCdw6sc3aIhmbM+GQNLRZbLPj
Ht0F5MzXKBwNaYXyPpu0PWhooM8q8DmPCi+qxQnLJjkzLzhOdIHWb1WO7SQrmwFg9rYtahPkRenz
lcptXGdpJHmlLk15R2mv1HKTRV2vB+t2MZ2lSyf7aLfS/Qj3VvyppkX88Wcv/Nmu0fxashUX4IM1
NNd6Jh7hS8HgcQeqAX2Vc0ry/9vi3qJY0Yb6SkCTfQIK5U06n9ogr+Ik/ad00v8yZcv9HJ84pI5h
LNgiSVJUdJ/aUEEol5bfE1VzuVAqrPpIH8EJpz0znOoIMhFz2XB8j5a6qHItEJnlxP2xEMcxNSFB
XUs2kfA4cN4RIVSuOSre4lW5qRfH0CvFflRNps15SqN9petMCvlaCecvxzZZYElzg8Tmd8AsdfS2
T4bjzAAITU86ls5+1cyQVFznGGU6NDjlYbOFu/AyuRMibDlFptnIAw28wTyFwHLP57rZvN3/IsuZ
V5fYIvrcGpKGUulPP+xIomxdsPiMX7R/8fqqjmEvwjP/bjoaU/6SLXkpbu/kqaDuOWPEUzJjZeXF
iKV7oF3qTrJZm59W9MktMrH8kVSMllclP5hH7i5CYcZfqkg/DMuY/jTClm+OcRdEW4F+E53pf7UT
nOYSMP2ygIgcifsZThyPXHHO6y4Tk+Q3U07jlbM2uszNhjy3kmY7l9kcHva5nm9pw8ERGy++zAYc
Q/dJdCDzdzwnLQ103PEfigSLMe707F0NVf1YZQLIgsSiU5hS/gi3M91v5/i5wATjsocla0vQTxUt
d6+ywVjyZrwabGjOHsxGMF+OJJNk54Qwok0jaDC+kRcv8sVXncTNqY8kHUTQqLP2iMGj+U4eFjFz
ZHshvou0HdXRhKyqe+X8bU6o/xOLJRMlf/QwYK5zGjcguOTeLi8bsKOr+HVVxOSeMCEwDqG972YL
uF3+n0sgx+2fLeBvlmmQkOyFhCO/67B/h5lr3xnSoniPwYXBo4P1WEWEQrkhbi4qWfS/2ChvABGr
z58Z8+1dd/cCW4fxHI5p6j2MWZzsZ5xg1EYAaGNynH8408rGpf+MYZo1tBEr28q3sx8cRIkQvPO7
8k3WqwPGsMkvfGrHn33Z+dcEUACwggmP1pEEiEEneT8dGKDhfTLh7AE3JhGAnm3xp1Y8yJdq27L3
jfP7vW+7nZhi2VzchI3YvZf78t8bpP0KHqaQsUnL3n+nMusfyYctvzMv6L4IS0efsVG/Zk3ISVIV
GM7OycBwcI2L7ljzLSCoPkWuLOFZjcHXECG72NvwpSJz9WU04q/U8k8SYMnNLEn1mBCxfmFpJQe7
hOmVuUN1t2/+p/fm8Ui8iv66KXIErIMSpl2qKfhA3BEurtfEFyw6v0XN7hYSPbHM3HRu7RK/6Hbx
Tx0v5UUg4q4Pcbh8T5U3Xv7zbRhZCe8uscNJaPwp91Vlf8Q9TH6poTt1gFXoylDyOZRli8atEkuc
u13iExwRzcv3AdzMVXJzE0jiHXO8wJdyAoYYjXIZz3xxnQDGk3C5qXCoPygEyreqye7l2mqCC6C1
PErNMAoWlgAjON3cinLzbqLfWZReaL7ZWhWfSnI4P3UzZ0yYIlIzQ5x8r72mP1ejI4Ns6r7hKtQA
csz2p8qwj96qeL22srFAVDZ5KuzsHaq5V2Dj9fpasemvomm5Iio+BcDR+K62ev7HrtX4cyCtmoy5
JbIARkPzhQpivywpvBH5LuqWtbZKD9FGqbKbkcH5sMJBFydOV53DhggMG4JsVivb3QkO/nnAzJJ5
03vx40DAuk64E5mi86v01h1wxHNS4iLEc+5F3eVZwMK0Q7gD4Yu7hUcpxZfKZMttU35/FKNeX5t+
sGdTjvufLPKBpTu7/ZxmZpP1FgI0zqTR9y4DHFAeRsv4RLhL6FY+Woc9+5ZYHAsAVtAz6PasOQle
wojP3IaE3xQ6ULf1zioBNIykdbeF+1gIJr3q1ZnPPsQGEGAbu8s0TuXFqPYfO7QczxMxLdjZgwi1
oTgPamsQ3q3bGSSG5RbL6UheQvzY9cTUTMGCs6Hotu9qi9GHe804HvFTksFBrTL4MIp9ldtuS3+S
IkvgY+bdfa40yiihl+KYOfg7T4GSVxypJ5lxQlh/ocjxuGZzcA1mR+PQvOgO3yfdM/BXIOI6maqm
b1PQQe+S/uQK1OOfKg0mPKZkMOGSX9+cw/tCxvg4FVl7P+UafbaJ1F970fm/unaIaCxpg9uE5Ltq
WbdcxkX4VrRdilfzPF7/C1L4L64Imu5P0hAypxuOxqAh7HGcca/HSf07eTMd194kAA5YVf+5CyOZ
EOc2GCjQTRpfgLmzKzGz/cXISJ67lKNnTFCJy+DuA97OLDZnzP7JRGxhX8uKr9nw2juiPZMap2Kl
6+ph3KEmkO26vzLONkztw8CQfXeHZYOZ/a+w6zVYJz2D0qrnvhupBPD0m34Y0siPmBPQIO+zlC81
Fep1X3R1Xmbn5YVO/S+KmqPlAgUnzbe5If+1IpR6a2lZsPdO/rqdRU73DsaUdbo8ep5ePrvQgeOq
wPGmjVJ/KiIRaZiFIfx2SO4ev8DwLqzsYzuMi76sKSGcoEyMMYVlAHJ6l2kP3tw/x1vyW3dV/GXE
qe4FLIQ+NYRKpoznysWnC3Sa05QhckOD3XNfjqg7wIBExUEUsuf+/7o33k9Vsk0KbMTPcu5bA2iN
SHuLmuQmI+bxZqa1zgJ3PdB6dgdqt4oOrqzGg1dqCjeYuCjIm9FvkPIl/dErWGVtzSTQ3nB2AE1u
7zva2HfeG7jUqqnlR0wSrnYDatwzCAXRN+uXNnPUR4IxLnHuw96cM/bcLRlIjXQUG4AbnS/+qIoC
d4eTWi+Nzrz0Qc9mCK673vdnrx6qm0/GELzbrt960w0vFguI4WA7aqNim9znPvXWINedR1CUqu+4
QugJ6NhdLD9wqZyCg1NV9idJCHCQs02+t/fN5xqz/mJAZck5PbNzVXvxTQH1vQPk2f0sfQDVKoET
w9sgOxQgDTWItKVipmbHpYMeubn4e8yxJ5N7CVV5vRNPjvDvOU/kDH/alnHiPRBRXH7XugnGLbeC
ndLHwfJile1OfsI4myqa/q2b4OVM2JlPxSaL5DhmkMmAYABb5zRm4696obozSyafWdqM89uWfdNT
op3x8yh/bp4Lzxtw+t99oVzJ+XWLe91gEINzhTjhp4njzcdYmaLBT0rmeP1gZBs1297msw44CWeJ
sPloVahuaGk5gGjMmu+haseHbWGs76EIWAFJdsdRnONEfe26lB7Tq1swqHikZmgqbij2UvkF90nz
2YGe27zxKSZ7NB785ztH1engQa0B+3r2s2+yqeSrF5f+2bSJO/kZ51ZK2NihWTYFQF7M83us0nq9
2jrptysZ1smnFhBzpFUHLFK0Nfd3WDGVsLlwaY8FaQ790e9mb/rkMkIxHyo/Ag+ls5/MY+BXe3o0
w51Ga3nJXM0DMOkSbE14iGh9+0PfAURcxzLDGfQQ0pnqi6YArF/l5JM9Ypque6hqMm/hUAw3o79z
c+KCxd8y39vfLIzac5U0MXT6WN4xzmyg5/NDqAYehBD/r+KKam7nV7anTG/9Tunrss6dVbTh5RjW
CHooULLiwfTx+jT6Bjqih4wHq9ttA6i564MTnRfhugGLlo7d+DoldzJO1gn/StZpTEXf95RP4wjG
b5uZWdYuUl+JP63/AX4KzMWGvZhyFSUKY3JEPbB1MHS6We1lLqm8A+ggJlQz8iZbiaCCfqCQZ6ea
KLuJtJlvrI5ge9LrxoWdtZIIzMIz/WWIpPkmV7JUWjEHl36eluugF2j9RDZZeIhLkw7PG8j7LZAi
+rxtJj6uQTrrQ4zL9UWWXB/dxvF02yfK9qMr9g98QbtjUNSeOMiSCh+uJKW9DTdoy7ZAueE7v/4+
psysG1GLf6eyrN/HjWnROOH6Mx0r/Cg6Lpgi9KjWZqHmL1Eg4veGiJ8TYHo/Hjq8O7+1QhTZqS51
vZ9Itt7Sy9KYcH0ICmQd1LnAmFAL3AOtLt9SW8+vWJVzKHmjoDFr2onN24WZfCGyUL6MIQdemiCn
4ZJN5FeUpdlLqwLIlt71EJ+hoq4KSx5/n2EA6MuR/bkx+vpJkqU95GE6ttVV1VSJdtqbYxix49Ey
1fFNlMJ5z7YHGZh7Zy4AwepQkBzUQzM3rDons/1x8+v0p6uH/ZMWHkHjI2iMRf3ZAvkm/S+Tif7X
fzt0b1T1wIfauc97fLP8nutJo5MLzhiXxNde2u6h9XGLvOkZU2FWve2vYzyKHxuwCcIIPnQb8KQv
/layi/wgVlRLAa3EgJy9L73ooKY7bqS2zvZHJkuHQyEznuhYZ+7Rl9P9/KTB/1XRvvcH0S/01OnE
D1y77UHMa/lFy5Bjd1SYGbWYn3zSZkPDVy0bT5hRW4Ag3n+Wt2kLqK18KNE82U270blm6ZIXSyvn
AxkO5XdHEF/6OIYMMh+2uwNE6E/BtzAz8aHf2wrV4cQFV3Sq+hvqUvMHhJSPsvI51/qlE/UBjkXt
p14uIzzIElSPbskKIMp5sz9dV4TmUq06+9dPRgllX2fmUIT0EKRiLW9ScrVzcXGRdgNGFLrYkyMe
mRjRkEC0ndzdeHpNO1fmU+Ti/jGJJrUPR223TF2LHbznGgpBwQ7oWuHBl/sg7P+MExV9zp99v+UZ
95sgeoPebzgZi3lC1uKa8akdTfhLBqqpUhxcfDCfvh1K/6Va6sqcaHuC7bItPvhPYt36UWxm2s4G
6WIErOQa7Z0VfvGP6IJY62Dy+PWDx/VAl3eGmTKJ1scaUoc+6YVB5TwE5ncsjcaraE6X2L31tVrn
Sxa38ZcafGPMy2K3gGg1wN815hORU7p7HPlRHJiPtozEjxqt+o9eFTo7JmPyH2mjqMbv6zM6ON4f
CgyAnwm2NLH6T6U44H+HQ7L65z129XPYtE79kMnafG6jqjdXvw7qj2INNsBa/Ny+jroP1KUd6qk5
4py0fuNbA0IOvXHMcqXpwo5VZ6rkGpQBHeSCMGE79h1+EprWpzsmcx/+wvis659HN/vDk/HtCq5Z
TcHwugVQwneKHOWPmMX60tZQsO+jarzPPoKJhixtPf/Saz+0ebfjSnQcFzv4ZFQPxh5Wrfc3JqS5
YhAPeesxhqMgzGNeii9u3tWCSw42HeD5oW3zft2aX3HZKP9BtDMPjPMm+d2jM16ujJqa+lTZDnJ3
mGvUYmuzBw8Bo9f/MhHMS8DYm052FkW3XQsIQnvYZJT+Y31XPSGB9rBOwUtU5lVA8N3veI4XmrsI
ziscdeu9Dl5A31mQXPxdsvT0WaRdVh5EobLltDeIgA7VsGXfRooddBxCu/WCBAR5lx+tU/FATCol
pJgrd4jBh7aDjoHLjgDIoHYkHKbwZ8rQkToYq+qTxSNVPsnWsZR6QkLEIeSdkgXj7LJf8FSNQlqj
gQXVxlo1pzSM7iI3Uy7VaUmyAYhUiv6fMmSqLkfqpX/paqZOnONxO+8qKKe3Hg4iQQZX3jVNDijs
sz+ZGLnLJLJPyVBW05nlEQCgCGbzEFbsEFaqWEMEacMSvuBAKMS1t1uDrGT2qbqLdB2f0mIKOGU4
VbcrcOF/+2TCYbZAEndLVtfWZyh0+xjCg1FBcL/r04R8Lj75451LrNYtKU8UZmD1ooY+O9X1tCtY
LDn9cIjg9gOm2ip+6MTE5qCLTT62mZuE8o8n9D3A5IV1Y8wqjqYM0U+J0WMyCOaOayWxWVlcMAle
h9v/iyL28J2IFmsUHrkAoGixvzF5NoXl55EpxeLgiRqsCoasfQ2HxdUoQFJKzDjoJ32qtjuyDqVJ
xeUHe9J9C4TyvssyHOvPQearBPTB6v2pX3XcvhdTx1uECoY28BOFarOt1DLxlWJ/FJ2Yw3PpZxxR
DoAmO9NKgXO7OUR1VESRJ9+LDQL6qirwpVsUlL17iogUpVoAhcL1s6jDFN/pnZOIY7i262ur57T/
ZNImljd0fU33oKK76ZTwXcf9oelH2iXneKU8bgUytsvoL/2TM0Hx0fjkcV3NhAbu5FRS9e++ithF
KDvnV1O3nr3Zqvc+98vCQdNbbl/Q7JEWT8cpAYB5iDdUcxFlXL0QlV0iGOhLPgHkFGqAkKbIv3g2
BBxaM2G2H+DHW/9WNHcWTJCxveaGfkJcoPNKn8LArP2b7bLgXbLG3wqHeOA8ZiyPkxgc7SOBjFN4
Qy3KCigkf9lbXUQUAwRlfoeL25trp8p7k0Yh8++++yjXCr/QZb5KqsqjzHAOzEXJ9ZCrMEnlT5GU
0KXNlsroa7Z4UZzrWa3FwTaxTnIsCFHY9nYO4gLZjWj8b6GSkVlPYdiMD+FopQ85DgsnnmGEYQjC
0GP9hFFIX0XCBr0jOn07Dh/VXBTFETPDBpnUvnnU7NjmiS05liQn9ifZ78ML/RISD134un+HKo+a
V5Ssi/EZz63cchHi/sQsJNHNaA1nUY1b1p7a9q61yCvfj6KbTaHugwwCWtoKC9e0K9i4sqMuObVc
vuakU7tZyD0uendShiaIu3bn1Pmm4wniS6SyrT7JexYW6lSaolPiyYQJZ2IrkTndZYctxDXmGgOX
BlRHO/xbDEtkjiOgLpyK26b0z0ZYwXpB41hMv8fuzhkVfI856mmHmcR10QTHTlv7S4wzIs8hSCV5
D9vcf4Qk6G25MrPenhrZKILQ+l388eoSDA80j7KrTQu94hy2ruZzSO8pj12ZxsOJmVlKbEdCdf1J
j2Onb+MeIYVbPNjpv4HyGqRW+Kc83J1cpz2PooICL8uck6cyWnTQQvX7gkYqkxuXfUHJkmzOix4g
n5eRLmtq0gsYJp9hT9shORRbacWh7REjferhomAMR9pEPWk+7NY68zU0stDg2GPonzQF2XIyoc92
25qdfhsKczZHkwLiPU71zLo0SQs5GoMXh6/U1I2fr3SRoKtu2l+GIuUP93Z8MA5sRv3LOvCKk8MP
tc0D163BUUWUqtA6SdXc1CBAnVufFOJz6kcUHInfSPUoPMglGtB+mm/lsgxYUBuHFKINFm88+Gvv
MQTgBXJ7iVGLFrfBomY+Nl2NsDMIB0TfYuB9/UT3q9rTYmGoH+Qq/OZSrG0sP2ceRrxHObXZg0NJ
WOVMv9UfWP+CM60hytXPfgA0heSr7DqT6yGrs6toFzwFml2jLvUz1MoQrGFDZtaouoBlFhffaRb1
eEzMSNQuOgeEo0kwTX9LdBj1sazuulNT06JfccFoKaPL5Y610AF9jRAmgWUMqmEJ1sRMP9ckwNuD
2SwXkI+oKSHZD5YfNqFLLQZTKiNjru8RD20QyuGVVBgRnaLCptUTixA5Qx3dcZOq7SiVzciLhSHg
3K2zjEfP86Rz82tpPrLZYVcaAo8v52GFeznoMCiXc03fRsXfgHc/hBRuSGn++6alLqn+ndUWhAOZ
WzSfEEGx1VZOZJnHcTqLZ6lL9wyDXnmHbd2BEKrIDM1FK1TXNf3onQupbkXQWdB9j/P51BBQTHq4
DFg7i1/XP8bhLsHxmdsN8imAwUPag9r0W4n4gE6mL2XeMuAy5TXuAC9tH3Pspzu1HJ8/rYNDmd01
CYVWer5YhM63DlBuO4TpXcC2ATMhLBB78LctqwRFMS7nOUeU+TwWe9QeyqWmPu0pmVm5raBgKkt/
g+21fhrmQQEYalVyZ/Up9xm93xikQBHpkl9IXCiAwYx2wO4e3YZBusT9TbTqBz4YU3Sg5ICniaF/
PCAiR2cBOwjXr/dpjT95+9o2edCxpZ+quh4DeKoMIe9h2ZvMvM++ahG/OHKq6I5ij3UTL4XYilOq
58Z/j7ey8V6rIdvXcxW3hf1lKKDcZ7rSLfjMuVInmPoy7sI+05PrT71egv6P0Awf0fFFC1taObHR
sntY5mB/iZY6RIPPuSnyYbLWHgtcMDe0ghsyMkYn0qh47BN/yJ5lNIOlNqBcwSfoyk39JpoYEDyl
UJg+U2ro8AgONyaviEQQ/0hDV/bopbZfv4XdCnY0qG6RLh9wDm9+kH/XhD8yuhp3Wxz422sdoXe7
mMSbq7NYi9TQ6k5hC3m+SOY7xtzs1CGKuYoubr5MKEvNdRuQZ/6e0PqHf6s2ButI1k3clwLVubl2
qxePPyYUCwvy0KFxX4AJGnlVdxFxrpF32ocBPZv3EAdoQ39BerXRXU/aoFLNi8Ig1qkHv8l+u33I
onPXT+n4svhNkF77rjLDJe3UXSDXmpmCJwYpRPyboqugRijoimK6p+mDEtLDdf9/nJ1Zc9xIlqX/
Sls+D7rhWBzAWFc9AIiVDO4SRb3ARErC5tg3B379fJFV09Olmaway7eUBRnJCADu1+/5zrlW26mX
rWoT/w5xCsJ8DJSdfx1Taxg+ko72oI7MyjTWnxVz6cvYqYIRYGy2pEbAIKCJDrQx5ZUXtsPir3FO
C/sap1ANtOtKcM0fHo1NrnQp0zI72GtV2PXZQ0LrIbXmlaUgD6RPlgdKuQirNXOST+1I1+1C6ToN
t0Jg34569PtijpQzX5FZKV1dWBDx2DWyp8D116lDpaBJ+lH5PECpIROldnO/mgub5GIZOevklBiW
TX61dsCT1JY27Wc/F6v30jdr49yDJOQzjIC/dV0a0WAG74MQErXvHvopaYKfdoPNR0ebuxYcuR1O
cOvPdh6SFldg19mTf78Gge2gb1APrW7ISOW+FXHJgt5xRkq8Zj77Hg31PpzQr9qhw3fhc01uyaMu
588cufrmzfM36R0wt4GARYmaUQbDupn0fENdrWoZb6blFtAgHXYHFZdd41IUFJuXtpdsDBafv9Ac
034GXRmC6pTJEcjvoBhv4pOcqOmVT3FDqDcNpoZ0ocEJDTGnVhEFwvIspGN3nt7FZvi22ju2b2z5
vktSp//GuSIvn/Mp66t7GmvG9gmnxWbr2E7dPH0qE+CANy3klqjIvC4CjM5RW9fTattKOX+VySjL
L6YB9oFqlmOLOXh5xUyDcOPM3tMqTtnoHqui6bx3fH6DvM9HkW8j433z2gKtY1M0QrgiW2gq+UnY
T0RRTbI7J4niPtmrUvni0a/tPF3DZeVAbuwMroG/7t1Ob7l91FONIH8mm5ZR7NfvULKM13lumdsO
ASRJ5E4qw52X0OCgM38BR09rL6wLlN+fBvD6/L66I3UpCvQQDB8N0nrqfraYfYxsUXgOgkHUusFQ
saYLe1I+y+zIT8Z9Yij2K0cFidGE1rI29h06CAOGd3D7FGOXhFkJg3W2KWahu92Ec7d4S7N6HgYe
/9RMvWjxLPxdNHQMN5UPvReQezynBamrxwT+ZHidSGihcWaNmT++T9uC+DJO1SDLo/CNdsj3heWn
eXmwhqkH7mecL/pW7BQzabERnd9l0fFS2LkwTosSEqOYnct5cWPKHDc7Mhra74d461Mf9oUtxcv2
PpYvh9T53Bo+qIny5oHTZj5MbG+OLofIEx2NrGimqVW/mIKB4k9BvZUICexRXRXZHP26H1kyQqVN
HXP4OHb+zgxo0/bkjcVj7LuhbXWO6KN1nQKya1fMeLJHdaaxke4pcfmTY73pPv9JsJHMLairYGLF
N4dqK6Ey67kZy12Ar8cTMSW/HxQxSOuoxM51+mKwTgZI7XgAq7XrU1EuS2IBqmJN404YK+E95oXt
bCoqQKrGULguT+RBNHm2whQOs4k8RxpE0nihksx3KiOClqDTKT0t1513JtiCX8We12ci29ewr4F/
FF0r3HXPvRU47V3nay9IYtLJdNpG22SuLa0HSpZlvZJCxfwjhWXx3WNQmUjHz6bWK/m6klJ23R7M
TuWqu0lgbpp+zzQSR1+a3jTa7VCaMnF+YqUIXHFjFD1ehWMDsONWFxvwyC1OncWYpb2Ze0SK7iBE
0wYJIaMvuKQhZskl7R6gTrwsVXsCkZd6jhxN12WIE76aBfLaXOncRQDiWYuXqMgZThj16VyZ70Fu
Ce+Oh2Xznzh4FDRs0F771o7pPovEPmyukzFrc2I8z5w/TsCGAI14hrZoFoMftuNcWCsWx5VrDgQh
fWn04ehqUbA8E5abQgQ5qyqMK4Ie6Cb2NWDHz23eqkyF45DT2gmztbk2Ray6o69BmVv0CX3APL2u
wTzUdpdF/dwFXrejM5umD5OEmKUBb9G6UPF6VXA5C/e1Xz+Icgm8LzW6aVMeOP/1lRcZC+Fshzr3
LJ3vBo6U7d1iJykfdbJm+0dvdHZqhJByUn8LHFdN77QLnJm+bVASRhSTo1ub1qHbMj2+e4Dc3Xd/
yXMbd2U+eFlwKLl9egc8Chye5jqoRklfiFSQlnx+cLM+9nANqZaQYqtOXiG0NdK026j6LSV1CA8T
/bHEFfvVIJme7lxrjo9Wc3XKOTSjSljyqfeOEBuoH6swZgGBYRQmrTmSfQfxyuRYQjquWoRnPSHI
KM4cgHXWdZ3tINtxbbiTPYD2t82i9KE3h7U9+EY/+15s23Y+FMhuHGsfR8N05DdnqQMbfq8Zpuzd
sBJq8aWYqx+UWLIjMCMPMm+7Sa9ruP+dRWFj/ScZwiqWQ704M5cU26RvfGKwD58PsZTbnuXU2whC
Cnq9LHhJ5GBwXUU5ME885NNs2WNfJu32jizeu9vBs1jgcIxs9RUOpA82ZWbYM+jPu+egnxQzJ0lo
PHdHn29OWPGDtuX2vrZe7VNnBu3JM+WIctgXjRiPI0eO2TjR/2Q35bS1dMlPSX/ZZ+cqhlnrcGsr
K4s1z9oCcAZMUZ26koavwFzmNmzcDnyGd1FEy0xnh3vV/QmAA1QemGJkMs9iotk/YFK15re8w493
WrhPq1ef67klkTMluqx2xgJvfsK72/mfWKuc9CviS0IfZkgqPI1njFIZJwFVsx/ZMAVO0SYxCcvW
+tOnfaThIgqrF8jJTWpw2ealCQr4yi6pxANDO6ep3CnAw7WNNYkq8pD2lJF3DNXAUbbDJ2PxUFHG
YkpmKUjGBEGXA13hR+VS14HaWWvJJhlIhNQHJ5m1PBiONdWvJiM1y+9VTvn03Dab23WRDc2uH4EU
hqGJxDRLyLASwmwVO1RVM/gwm84x3yDB++WNUVjk2YWbEzRi2dEBKbLbauNkhFnHKRPl7NkBr3bL
wEBCzKI88IP6DpZv6g/VVs08bk0q0tU5pgLO+5ymDHZo7hKHpJWUpzcjhjEujKJQAjtRslnsg72R
Tbst72SZnLzS2yhmBP2gFhi8Uga/FlSF6paDZtRMz3mnDZiWw824BepGbcqc3kzFESbpRjvYZddE
MphRkCEg8LzTdUYZwOSqz9f131NRxTkqxxiAua8vohFqwVd0kJVf8ABXKc0+fFVwGLdb4BRMgbF1
M2Jz5+22/l1OqbvugpIZZf5h24ziAkXv07UsHNxNwWlLWnsq92zKGvHesTHdVJGh7cD9KQsxeJGz
gvEeDcbE0L2oGHdOr5iW9/JNBNqh/huLoCTBfp0pAXdWpRw3OwNaosLFw1YOSwNDvDjtTrAq9muc
bEbiF9EEQZ8PcHlmZ58EX5cUbK+g4uO+Szu7+77SOM6+UTs1/p2xIKahZ+qgm69PHExJSotupDsW
wswWFuIcipf43BeiTG+yTJojcJJr6/ZbPy+1ZLMojVo8tp3jm0+z1zC9MG6ddu0KpiP5zubvuXkM
5JfMtwo82tcMGe3Gbp1SloUVJih4NtFJPb/PS15zvy3FZHfvXWGwL1Llr117Q++B5iXuB5sgPiQl
oAJEprSuwMErJbMAV9dE+SHp9BVldSeqyRX+sUQ0Lz7Zpi6cIdS24VpfySWkMxOaaz4BULqVT/Pa
M0qdFhH96Sp4RSdZP9gN+SSHrkPYfeUctuVv+TKwJATTRI9y3yyzZuQQOwA2i9MWTEI+05JTG42j
AOlljoNOEMQWDbLpE3qGuCnr4pZjZg0yKUZe9I+u6JkEVM+9P8m4rd2s9KMmQy1iHo2RISoWQ5NP
T4DIusQFKWl22qHNeavHDeLRhH1ChhTmTWNaQw26PJp5n9xWrHPSoGDt+u4dA1vRWKAcHHzXPVj/
kPwcTf7bCYN8dbCYOHllyPsyh8HbA11uLmCNcLkYKV0z6wfWVJvHrLWMvv7p0WRw3hjFw5wD2tJu
oL9rqdIe4srGk0EXpaDFh9FCSMlfPEEq5nfVNc37qPGfI0hrwCc9oc7AvfHMM6TTz0LZOF36CEs1
tWuo5wmh2ysCLV/mLL0aKXJINW2EYGhafFENQRmEqnppGmRfK4aqCFxTHoBez7tXo/aiFQ9x9cQJ
o23S0ESkUD+UO4pRXDqGFi5JaKZdl71L2XbJUZlqc76S+aC5RaDQzfEkcoqM5G7hwtjfs0o6wRTN
TtqP3ICNjwni7GOekO5ubMXVj6YXq0a5mEumnKYwYq5D1SNrDFAhzcmi+s4ls4fDILLrp5kCOOya
d6ptNKcGlDCosOVNQf/TKVFSt7Dlr22fmRyCCybzdgBeBW2M7n7MLMVEymIe7U9V5bOt7rIhWacv
cGAtcRh2p8YuPTSGULhHMEy0j32v1u6Q6RSYT682BWDk4b+gy6/X0kA2WfPsohrXuFZGi6oFHHqd
29s7D51Qd15AqMWMLwGi5cHhQtZv9XjNL+aw1lluBjfgVtMQKqeV6aMz0PfAdzK3IOD7YfVNaipP
FNbS7Qh74BADvCrNBtBhMAAhWUb8AtXCbJHFXGyvzHM/j9jgs5sxza4be7al3t7AlVdEs92U9cGa
CjfYUyZhijVXh+WZTJI6v/WmvvJPlGXeGnKQMchWs1wcL1l5bfeOxOMFEeloNXbnRlAOBU2tLtRe
1lkxM+Ri1S1glZmYthMFgyNOIoGUCYvCZCSnzQn84jkw6eisAhISMr5+YHdmGFWH/N1gZOptvRsd
pfezYWQ/EVJsLGJeb75xUhhOLQ78LfabxbsPUrnC9LkiD4tqaY5l02w0gQDUp5j2etNGNbo1WjXH
ThF17ep8txgEdzubQn1Rg2kGO2ugzn/0q2oW6GP2jABe+0dNSsMPJpamZxy5UxrWapYXZfjiwyAs
pQivbfH2wMnLhF10rMd06Ib95BtjZNVKfW+pi474Ga69w+Rq7+kxqMjgez6L+RzUgwL2L7ruiCEG
fp8xK6eNReDebB3/goWFh8+wHPtsBeRqIMwObMmo7fEwT/oWZc6+rUuavC0q4w8OBwMUGGcxWBTU
SRwSKAcFqVwYxZK6AaPB1JFsGrdOZyf+Jz9ItiNlO203v8qAdYhJh6JdZWukcbrNpNIkRr08BUu+
3aUUKcdgsa4kROXZ9xO6AbKZKA5tz0jdUs1AKI6ikS5tgz5xMXfObqPeOhGfjEOZMusg6Sh/czAk
HROIoshohp54AH94l0B+MR215eBqMGspOyJOKPGeKlN4bxBYziemVl19G6yUAFrVZMWdhm3JzYUx
LpaFe7NYyy6cm6G9S/3F3C9bbn5xHMJsQ8p4tCu0ze1i2tK98Ujgj5KpZZmgDwbvu2TFTd0BXDuj
1gThTVskAav2jtWjt+QGGTnIfMt+KIL8Jh+vv0jbCzsO5cH2t3EuzWDaZ8LNEU1w5mFfaNcE2RoP
DHppfobzJpG/TtVjQ2Lv36jRlIy6QzWBYoGszTj9VPd6nfyFefoa4r85GHnq1aVgB2OrPzuWSbLJ
IjTccYIBJq2M9rUr+Nqpfqnf+p4ovDBYMQMQFjCeFOTM1yT19dFnXeZcWvnWG+0K/bLkQX7Cgprv
DRvPzlJb2UtHn/J5Fav/UgTElNCz2upjsPbG+xAYMvbwZB8X5vPssoxyxTcovAz0m4jwfmNP2nFz
m8urXSk3m5sa52oV9+gbWKy67LFhM+HYRbbgukPDDp6DlmWTSYPqMOPhviW6BOqhx8ShZ/JDiH9h
iOtVrtp3mzRPpUHioZ/L/JnIVXTgVs/Fu+9K+zz14Ig6cdWrT2V/kVpYN9gFu5iMtXHnLFRFhioF
Z72sKPc0vosvjYc7q6pMFBAGSqTHPm2mt6Ts2B4w2k2vdPSCoyVW+dgF6KZlauqvuHFArhMSQ/A8
2re/hzilgL6RdNzybBKHdJndJL8LsPK8zl2Wn/McH4PlMRSjbEVyjwZSvCd910NsEWmGfWm9s6B1
vq2JQbiPj1npxmuuSg79CXVbZasio8jYbswq4QNLSS2P9iPsQ8WF8bGjFe7ndrWqZ6sbib8oAesI
ZNi+piWx/bLGgFToa2dq8ALrBr6xJb0BgrSIXTrSl9GW/vdkFticzW5idnhNwBI1i3wmEnR7apKa
Os10vtREKd80vtt/2WrdPTssGvcazVTE8JzOl3QDNiQkyQRqGQCZUZZ6sG9si/ZNy5Y9MPAq0wcr
VRJaGjTriyWC+SHxU2DrDL9bScOfXb5BB2YdR35IqKBvy5lIdM+v2xNdWpor9hzQZCwDK3tdoRXZ
e7ym/LrCuDt7H6ffFxhxfTsZmHl4eFyclpSxBFkZuPIlWUexNQZodxhWkbpTsLgQUwq+zIYd5GzB
310SPLGo94yLtNRo3q4UqbQFWCNSCYe45mD0g62GdefD8twvarwCpqQXSSrIbFe73XqakHnY52p9
u6bzcPBd7IIayCaijVvdpewhdFXSYnvYfFd8yzhkkoigcojt2j+o5UrPu3V2aIWch7Dz+Z1yGoAG
pE1Wo9uSBVbWw3AmuUKJI7737WDQPfKAdagUQqZe27hAma1xbgsvv4Dr+S9JixktD+zsR2AHxS4j
geczPI63z/pNYFhbsmrPkXf9MABAHvPUReerLZ4GN+/h6TKchoYP/DIMV5YVM2Zzs1rucEnZbDjt
FeX6Addp7Ge3yw6pY+V4Mkq+n833nBe/bn7P9qoBCHJ3HT5Nq5W8dstsvXIe8o6eD2dHExzPJYU0
1dvi9aDNYyaNy+92J57NfIdqGESTnxrlTls2fJUzoPfdSsccOXaSxaL2CVt7EXcqRS8VQPVFTDiv
iCXnRTwbppDnjkyWqKeDhLSKB+7aRn7NOTybIfQfi21NkMYadT3FOfukT3FJWpPzfWZAJn5LqW5G
YjmO9XyVW2cqZxgH7S+fJxdBNS/T6rXLoMwxP1hYqjxUtWuURW2V46kLTINmEC3G17pjncMXCcA4
OPbyKaCPUsYNoNBLAtz5JZ3gNVwCbeDhpiI5Mqdkep0TVicstUnzwGcioDtxms9Dyaju0G6rZk8A
TBFx4E6O5sBEwcq2igNg7nq65jgg6W/zA+cvl1evrnJER/tm7fQAJJyI586F4ie5YcTXKYy3zqnV
S+BnzTcmXst7o3fST4pG6kNdNegFrVUiDlfcBZiIS3Tcfx7T9wcxg78OVs1cNHMbNOpsgSXEjtx+
iqsT9M+9+TVu9+PbU16nw19+E/8jKNwZyTNjQEHAftIUI+h9YKR/Lsv+13mqY2GvRVm723lC7lQR
pX4K9Eqb4V8kGP7RV3NNNvxvf32Pi2uDSnfPAK8435UkVqzNvT/57r8GVGLOqyd3bs9OBn1CD5BJ
lOE2U9P88+/+DyIqf52fqtXYcigy9NlslBcDoFeXkR5rXNAt/ZMf4ZeISnvr0Ed9R58bLLtRwiyK
Q2aDYf3zD/BHX/8vAZUepjtSvDrKMqfD8Fhfjf9Ydv5VJOwfvf0v+ZSe6+XTYrrVmQgIRFaReffX
AW//Itj5j779XwJnCe7nvJv3uFEwP9DT1Co2DboNhYk//U99PyL4x9tTIEwVTq+ac6K7hPg1VUeu
x8Hkz737L4/ujJ0yd5u2OVtkyxJHiZ/cHik5//m7/z61/P8R2PnrrFToBq9CwG3IW26blSUZVUhf
ai9f3P1aEsvTh16nKsTtuaOYWTU98fkGTcMd7zuqibmKuhyY/o0M8mQ5Lgy4JfSJzanUH50vnOGE
l9mHKyD9L6faJ4vE8BBnJkkCybJmQf5JIPjnxyEVYLu73EtQmDC8CHd53bohy34waqjTcDbFUmDJ
opTuadMJV2T2dw4KynlbBRB6/0T8F4S98qjxQLFyjAyU8V0wGccyk4An/K+38m/X/D8+9P9MfzQP
f/uGhr/+J//+aNq1Jxdp/OWff73kH30zND/H/7z+2n/92D/+0l+Pu6fdrz/wDz/P2/79fxt/G7/9
wz929ZiP6+P0o1+ffgxYhn5/b/7A60/+/774bz9+f5eXtf3xl98+molkKd4tzZv6t7+/dPrOZnDd
eP7jv7//31+8+1bxezc/6pUN7W9v9V8//+PbMP7lN0f8e0AkWHCl8DxOYCbL0PLj+opt/3sgTMkr
lIrCE9fBYyAuY8Yv/bsktwBkQjCXx7fN62zQARyVlwxe8y3Sy0xpSysQrun89r//sH+4Mv/nSv0b
M0Ox2+ME/Mtv18fw/7rDCQT5Zfka09zx/NG41mnui241PK2bvjV+TYaBVV9Mx32fNYl74FX/asA7
fPcf/E9/WdTSsvaGVGYFtIanFg5G3eydA04M5LKl9keJn+ZUuklzK7PMjdWw1Y9B3lj7BUMdNrnV
3k2ICLcrB9VdVVjGeRwTTIt0u0MqI8KzsnWOFW5sXD65HTGSLoPb1GBy4ey5+TNdpe4yrStEX+Xl
j1lflt9m5U6PavTrr76W4zdyNbT1uVqtYaWTNTenjXmXJIEkNMd2RdBO+pRpsZ2IV16WQ5GvrfyS
4LLPbjeYFy+SmdFiBMyWvsVtSIIKWRgUtFHrI6l94sBHKM5qW0Bgy+R65pGEC4e2ftlUXwdfLBcg
YMhE3zeLx96dxD0RIVgZ8c/xEe3MunqoTPuJKtw9zSowMGLlDi5nymxQDm9HBJhVRyi9KaycmC5Z
UjRnpBwaoswWxAxcpiAbHuojjVxv2BmiGCQOOMe5p7PghDigsNFhNVR2fT8MmBmb4ExKU+i4y3s6
9ocRoxLN4c80Tna6JhaQM4qR5vskGA+9a+yAd9C85WlgKHlIeADu+gIHs7z1Zy8aW29Xzioak+YK
GZ6N2X3GRMbu4B9rcusCF8/ebO9cbClIQ2YMTr2rqy0kiOWm9cQnt+1usAndlqQayLkhKsDNb8BX
z4Y2MHn5sVxggJTYt2Z1tGdJolvyUlterP3hlNvgt4V7nPOaXm6BBclPTq6EdF7w16XuBLI5v+BI
uiHdMISdQu3NPwXFbMdELOLgh8AKtuG7KPRNv9K3cb4MxhKhgkXD0MVuapMGIHZkHeC5l7uBroir
N5ryDoLC2POBaAtpIU7XXzZGZ1emyX7NmB6iyztjbSIOyiGRsizm3nneMsYQPnmMsqRpcahI6crI
WDPkdl718KzsdW+3aZzRBDXL+Qilhlsi+zQu1pF2/33NLc9tf1fiAhlgDypffCUhmjZuQEDnsmOY
VayVGxWNefY6+8vWoFFxQiLxNWJoLN3HAD9c0x77aox6S0dM+iM31mVAj/uq++8KgidzjcM4L4fV
mXdOwYUxptjo5Z0C6ZJXNUMNp0TqR7GlJBo2z8OsYBLmJ1vbexMN6DpcAED6YUj9iGlqR39174om
gOup1hPcqvpWttNyn2bboCNVb/uh1yeltiqyUpzPKbK3NK6EGo1MK6ZD+wScuGv99llAIHIKsVD0
m/G2q+t9NpvnZbWeCtChUA72Y5+KvRi21wIfFP3K/FzQP76q0zIk+qoJS9uIrL5/UDo76Ip8pSa4
Gu7IJAjtSWZvQZOV90xC5LRjTXejke6cnktdEPjKFdRbuSs7/zJPim8Q2qGBmRQGFdCwozl/Wztw
x/lPrsJhrl8QQm+Dof9Kik0MFfGgtuWSj7VxSKloTAngiexak0psB7ixC9JK7PRUbgATXnloaZHO
0jbpetj3cnLQYq7tLR4kY/tWuVj/03G/UuCleRWX2KQE8M41PaonboOFn2DudN9WECVzca57cVEi
PcJE3XGnE5D4Qa83DsrxUYgGjwj3u6YJC5O6c1TSR2OWgloU79qsAdebq0yWLv0NgSO3mhIti7BE
jU3UwhVP6M5B+wxh13xGQIxI9EXxbOzlCeCtOGRDhU5vNZdJKvpSAzbuosit3SbcA7Ikt3k6WYd+
ISMc4Uh8HZIgOGDvQNTTuXGZaU/sFGzdxbazjy4VBZ0VZihEqtOmS/u6ts5VMfl3gcIBjSS6thcc
iEE0CpKbBUaGXSPn8awWnBeh3QR0kNrcpaPU+G9FMYCqLK0TKwo6gk3a7MU0nDvKPWTxcaXAuzqn
YAgi6SVvjUpY89LUOmy6ey8Sc9yRHRM7mjYGqTu3oHEXbbUHRRo3fONpK7wbT7pPiQQmFIhPrn/M
bP+lSo0fZPmwXrtfVF6c8m34NKTuLg/G51WXD7rafipn2nvWEEA+kkS49RcaYFjI8jqJDWFmB47N
64tutqe0to9pEBAiOVVHaxOnohYs/9Zrg3uP0CS1nwv3Mo1kV/YtGLE9ruGW040jcwkY/bmXHvff
TCC8SbMBwriaHgRWfJxh+dOEN7mbDNoOFLVZ1enQkXyudD2LvI7Rcc7lsr2XFeZRWMmz3NRLmXWf
t9x/M+xmCju3fIS3vQmGbAd9C7cxsiE19kna4h6BDqa+GXZDx2LSyk/edF1mzeWOPdbdt525hr3E
Fgj8/uTN4ma+ItZZ/hGo6eKNBpukRSxKEqgjf9nbuAaRUY0PnK7qvbQMMGjnVufBhkVv5rrkBfke
7s3abm+V2C4csQ89jv+Vi0YPbImSbH7eEuub19dHcybUY2jWJVKyBW3aXtPGc7heI2mY9inQ4mnL
Jz9eluqrXvv7TbqvbtBDdnCvYfNqYrtjCgrJV72WMRMPHiuijBYnud6bdz3tYTlkN1WNVRxXZexQ
Vzxfa8Y9bE8Xkw/AOaOc0g/HyC3ErcW5M2x7fnMZt4InYvEOIPbEITSUXEbteWFhV/5h2ob+ZBAZ
G9ec0o7T5H23yerfcxPII6ZxCxBrWW9J2/BjUVsMdQfx23k9fF/rjWTDLOnduLR9GMCz7a1sLeKV
A9Jr3Xj1Kweak8JhlcNSeYdu7epLSUbKOaB7euD8Ut61neUfska1T0OSN590IiHJyUmIZ1mLWzrV
IvTQugDRk/FZYy36CrgwGGSULCbZjaSNRMok0BwD2OzvN6Or6QAm5sWozPWQS4MUjW5bVyOa28S+
aDeZzj3t1B38LUz+WFMEYOCka2bwzcyk5pDrr8F8Sk/ftkUiD8gA826sV8oPMYBoF7oqwtbT8Nc+
WVUhv26dWt/psduMxsu6yvJBDH0Qm6WdPswmctqS+uQd1jZEES6VMMOLBvPDBZA2HkkuvDN9SZdh
ubP7gg434D4EoCYby7S87mhMutrbjpSHquv6aDCuJpauSrFtMUSelq07PlBLG1+FNVknjog01nN8
n6Qn6XZnaH46h1mLFTVy5PoMA5ZrP680TzP/rcMacF4SxpogOY27mry7I3CYOBCCUh5LD/9Bxnxx
cmBUEtEnHmJ36PBGKbASS2OWnUcUNGOr4AdMbBcDpXdARE8adC1xJPl8FmaiZ7YZWzwbnZdhKvO3
y+hM+YFCq1cHrCY9GSl579ohDC8J1CBso3skX6TctzNPLsE4qUcMyLOYMo1K7AV5VSQEErhTXb7U
/ioIwPV8ZjZ/7wo7xVE9Ac43XzZVOjaXQfa+c15kZ2qO60OG/eI2AN4Xx2qDrnpwhbrWdOPQEOlN
5LPeLdckxEj2KjFuQDEse7dyubIjyC1Xzitgzp7I/SBSJsYZUs9fcW7m3VdhrEIuJ3MFXTN5xfLx
lHjbuBgqpoW+bC8J0XnuZ9ts3OI5c2DU9zglLfuYo46uOOnxBfg7d5haP5zmWsy3Xmt2zX4LOLqH
/IFTrri2lA0/pTfay9muqnS0oK8cDAQPyeSzt7Q5W/1jQX6b9G7VnC3tC9yi5/O04uIgInaBhXXG
G2ov5d01eXcNPCCcKd0bdcD3Va5LtZzzTgl9QexP/cu2SrOK6EYXHoU9g3vDupoV0ZlJH3g7dmVn
uefmyUi5MzmkhI2PBn0fNFiMo3UqEEKdIbiGFq8OXkNL29TThPcxbYtmt5bOya7Gto5sd/XEI7C0
Y+yGXjp5ZGIccUIgSZhzFy01OcNVedU5WxZ3vU9NQZlLuomNO2skSOwFXLO0bwvAgjzD6wjI/3nr
DA43m997OvYXPseZ6JsxPy6SbMVPnrc5xPELCIRHD/XSjD3foT8ewGe2LzYy37JrsYaLS6bcoLo0
2uUct5REiUap2S/2A2oUic/rNgfzcXJrEc2lvbZH0x+vYcluviJk8vz8dHoN91JWzam9hn2HdNPL
7QS+vARh3cJvRQthfH7Y5WY9f6QQp+W78ifPv8Gz5FRP+AVAFLCRmEH2MyV0Dlvo2KFBf7g0BZw9
hhRqnG1TthOOmwgkBOnqZ2OD/NAp1IJw+F/Unddy41iXpZ8IHQAO7C1Bgp6UKK8bhJSS4L3H08+H
6o6J/DkpZXTdzU1VKlVFEO6Yvdf6Vi+kzOqWCB3j6BaPWBsypdfQvs+T1xq6G2NAR81vTgML9k7C
2JwXAc5IRW8q5siqhGqWerS8JzaGU+ajpP+tSvI/xYjfiw9/TIpSEM//Z20Q7To4DoWhoTVSvGn0
cslRidGcyc2wrJWPn4/yTYljLrz8XiCnFSwVKU7EhS4eLfZBEaZhbYQ0q0xLLy6cPtgnTIw/H+yf
wskfCiryVUElqUQEKhAakiwDYWfJ3IOtKlrEmKtQtxJ6mZbEorfrpdqxexvAgsq8Ipyxxxm5lJNB
fwfXVfybuDXKO1cF3jBk+91VghEG7Iqm3fdECozB68/n+sfqMbdvvuC/dR6kVEqgjzGPWeazlbOL
IK2ixTP786fP/Ys/Xcir0i66xbKdB1/UiOYB6/d+bC2I1PVJU4y/1Ka/O4GrADFNDhvTr2Nm9b5H
FzkG4bEDdsd+P/9bRtl3h5jP7rdrlBQ5ePQQfweAWn8V9Dk2ugCouF7/pQL+3QHmv//9AEYC5Ebn
AJBo8HAlWm2KBR7emAlDyo32L8/1Hw+DffnqPKJgoqSJCmSBxhrwC7rRWsCx/FsY7PzG/z83m4+/
OgvgwshxofmicULPlxT1Ubb6zc8PkjKXFf/04VfDTBRhpBpGXsm+SikWon9hY2IRpEL9B+vQox/5
VFxy7BU4+ycj0pykUfK3gEpjzxrUTJ9+/iJ/fKI5yauBKEp8lXxYJHNDNhBHgEPzGMTQucUUmG40
FuZfXvo/Dngc52oIKlK966ZWCxZNFu+tCHZZPK1C1sPsFac+xCG/V5Pnn8/puxt3VcrNmnGe+jkW
XpOTxYZR5On654/+Z5D60327GryGlHSGXuazlWGfhZGbBSqLjpziHjBV9MlC2RIhtDeKv7Vqv3nI
rasBDb1m46GOYKkKuBl14dxvYy4q/vIO/fH+M15eXasCTEIlCsbLXGEitdDP2I4eHhPz8PMF++N9
5/OvrpcC5o8En/kdZeN31DWGgCnVH2TENYS4pW7mmzBWZKy+7Gz+TU40z9rVJRN6YeFK4ZyQrOPn
HNPSYczLtjM5fPvzaX1zV+zriaDz00prmL+9qlkk4dwQ+Mj8r58//I/XjO9/NQVIkAMVI7VZHIyB
I/fNZ+a3z6EU7hRf2VotiyAjPY91+pfD/fERkLHC/udoDYFHFTZijoUx6/tbRRwKW35NDJFRt8MW
+/NJfXeUq5PqEssDrs+DUCjVgZ3OCjYKiQ4mbuRE+svD9s1dseZj/zbv2FGWp+G8qoKq4Ham9dij
PpUH7S8v/zfjinU1IYRlrUy4/inFGuq6javtaIuHn6/ON7fcupoO6rTopaDm6mhevyoxUhmaRIVi
q1VzWY6Mdmnctc39zwebL/kfxjDraswnCQFX07wAmw/SywjYqnOgj3tbOc9l/n93kOsBP2ixRsXM
nkTYwNrJ2ojHOZEdqBk7ynykyJJA8POhvrvtV2MYFhqiyYB1Lia5YjkTOIWWgaF+/PnTv7s1VyPY
FA1wiRIWMx66qDvJFnudDetoBi+VHZ5Dr7jNJe2x9YzwL1PlN2+KOX+R355ioj95NSAj09fC625o
mdt0Je0PmsULVIV/WYF8c9HM67fekqkrzounCvc2lRsfOb3FWPzzRVO+eVfMq9edTKo0jmOmrSz0
jwb9ApAzTpqkFz/FoBTGADqMLz2m3I1EZRP6frnA5ncxvcHtFfvm52/xzYNuXo0HEnZ4Qhl4BsvJ
2jeCqLSyph5IAF39S0Ft9/NRvruS89//dr/GgGw3MLYM13b61vXJQ6MVO1X+21Lxuys5//1vH08P
SYawwNMt0PUhAM2C8S836bvLczUOANQuMD+V0WKyfXMl4BUdWxy+FEBTbSNKgJF1OBh/uRffncbV
eKBa7TgFAClwlGABXLMb8Nr1OPb134Qx353N1ShA6FykwXaYRzWanQHpYsIdAm1j6LXrm+uf7/V3
7+bVYNDamTqiiECNZG4U3paweo3tX8GQ/+WWfHOVjKt3Hy01hud5gynzb4BA+pydFlWrn7/9N5fI
uHrnjUL2ujGeJ7DaWw9Kv1FxizQQlfOWrq/s/nwUZX5+/jC/GPPhf3tiEZ5p+lzvWbSBRQcVPIoU
mHgeomrbZdaBWNdDK6oHMckHdfRua9mn6YVtoTbtu5+/wje3ybh68U32MqCUGNyCNFrOTT766g5o
vZX6N4ndd0e4eumZcPpC8jhCBsBp9pMBMCgNe0GM4zNZB8ufz+ObocW4evdtJY+IfOWZRr5BaktF
6ypbW5n+Lz/+agCAIoqjoaS3XKejuaJHX62tPh6WZCSV/+6FMa5ee83WCeqcJ7M2ChxkFSOqlwGH
aZL+5Y2Zn90/PWxXr32Xt6mqhqxeMcDdIlu5Q9TxKKziXgvEuc4wmqIl/MuxvrvpV29/OgVTqfos
BbCYNrsO87Kc97dY324hz3Xuv7rn+tUQgPOBXGt6NIDiJiHt0hBmyBLbnFavC6My7b+cyzdjgX41
FqiJPWlBw7Qye0oT+Ho0s9CYEA31YGD4+/lc1PnK/OHu6FdDQZ0McK2Acy1Skl8XE3V9DKarRhqI
x1ZeqkK7V1vvBT37PlTTddVVSzltT7blu94YXUqzHzA8RFj7CwxN7IasBDdsqd7+8/X+V5rAP6n9
/kMc+BTGYfH5Eb79f6AJ1HgLvpcE3v8K3j5+lwTO//l/KwJV7b9kWTV0y9KEbWvK/Jv/VgQq4r80
WhZ4bkzZFro8P5f/owhU+ZWO+QwAgqKqOmSr/6sINP9L02YdoSETrIDSg1/9LwSBpNj852tuCtkw
NVPWDT7V0oWw+H6/zy1kxODbwBihKM3eHnzW/FG7o4J2D07xsdMIHLX0T1kb916Xr6q6PHoySLWA
pK6GID8p99Z2FKvnUSqBfFXx8jn2LH5P1g2NMe9Q5k9GK7e7qN+15oSnS6YWVsXZEfAH/kt8PXii
8o2okm4JljVdVHQA8zhmVUYqBEAVjY/tnmlerQrywsZqPMPS0ZeTZSxo7dWuiiV1OSG2ZVtn8MlY
z+rG2MPjutGAnWzAyyxaUmF3sEdBe9lIHtMoJr52YwZ1uqr8pl3ZuBlqwCS+P7mgZ2eSHI1pXzFX
BjIMXLiIpYyMdOi6bzeRX+zkVEENJcw1X75D1jXtyGs82X5AVKlkPmPZQtaX0pfHXd8sWw22VTy2
C3APYDQm/jBFxowVNwhvSL6yLYnFlsPycdPowYeZ4+8CXL624n7fFxPub7QkcVl8eMV7h/2V/IC4
X+r0GtNxemeIwRJ/ayXRrxrXMuGfXOZJEmcVbxYEv/hCxiTKmthfDfpAuYuoqMQjDj4ttpaevJKa
chfksVgOmXqTTWPmaOFnoJpbC3tjTIsqrAICvXVzhSIivoexMScIInuKql0qqGlY8zUyo2bdxBjs
c4gnviS9ZZEG6UzdtzYyPssISW+rggtBml/+0OEllFyhhF84xTHODcQz1aVyC/OypL/YmS7kvRVw
CtaZzZn+OV1zKXnPGylaaWq3s7KIaEjK3l02ki6JoXmBAh2v7yAtLSPdeULZp2NZoxUbDddvMR/N
jOxwrJ8HhWivfnycev9JRsLtREP7JHr6/XWafWpj+IDGHK9X0++DIXbR2QbgNuseupR+ov/oSGUP
OwGu7CqpxRYEEpR8XruTKugFxjHRHV631FFNTA0gTXIoFwTFb00t1d0eeORCGqxqY3TdWevLR6sO
jG0n2RQ+gtIto3yrJNO+wS1FwDoXOg9hRel4Ao3isalgiOQ4k/EUs8m0E2DJ/Wtu5yTdqdGhDSAK
wXLFcGs80J/6ogqESUHOs0VH95rb8J5oQYB83nweB38Dyu25xBJDsU16rPXccBs8s3DmJG5k3dso
mIwPKBhIOIzaVSb9oqjW2UJhhf1HPWT1KyY/CAmt+RkUuOk7YtBwiVVku6G+y4RwAi99CAz/HZL5
ErUOJO/8ZFb2Q6sRu+4PPlRudUIi9J4EyjErzDsYyDlvXHXWzAIqQ/rpJ0hwAn+vEoERje2NFAx3
fi/NKcys5bGE1Vl4AjeEWhIvewvYKm1fyQAdFk2T3rSN/RZb3b6a8nPV+Sf8xeVOmNmD3sTnYbTx
9/E+Nila0GgIDpWq5o4e12dCChDzqDN7znjpTRepV7wZ0nQDIlWnkWdsQXuuqPB5iziYopXNXe2h
V+2AKI/OpKJLKhR0/mpy/OeHzDoKX3VmYvlqPnSDK3kR9ZW+SEbjFylsZK3axO/V8VxXB0zWls+S
mZ+5/76tHvMg2I4IRge0OrXU3CI6UyhbFO+NbrrEEqpHFYFfGssBXfQZxYgG2Ase8K6BXUhdFTgg
8OZVUqqfWH+fyMWciK8KNqYaGasuJClB8A0CzA3I8uYDy7u80T97Rb6JCIhE5tHdpXJ5hoH10Ko1
65qR900EjGespU+4iXcYV9FDKWig7eChIgTASbz8frTMQ46cc6mU9bsfyiibB3Ta9rRsuuAz7aV7
sEI2HLPJgb526QCYBZ68998nYUxcWonr4fMeWSOzggKyThwkrxULnBUqLtnkqxa0brI8eyAwaKEm
arGINfOFvjdi6NEt82DrNeUll8WpRQPrMYSTX4+1kNTnEnq+WZ2BAPyylT5m0JmQjqqEgKjGDbKM
xA0UiMthd9Ir/WjY+3Iw4SBlR8UMX7EovpZg5ZcAGdvQcpV+28YaMV+2VjqE0V9KeXouw2IX6cMh
aMIvW46BjZDtRVVy36GLd5LWWmOWJ9z6zHfz+FjpaBniMEQ+wS747sEfzOnLcfjQj3EKo62LnARv
tVrfTnr2EEV54Ay1uOtNICEyKWAHPSB+DBQR3I1im6GkP9W2v+v8fCeb7aPN2wL3bjMJazUaOdKq
5oDZCGFwaSBl1YPnDoLyHBHxOI2CDlL/kMvhpfBU4A/1dIi80RnZPKcI5rNOWtYq3nfvDiU1NLGc
gmTKEGpq1qYC0UyjPTMkbVk2EEA1yQgdsmtNE6kS8FFgX4n+6A+65EwypOQ+fqj7qlkmflZDgFbJ
yGyLhyjPDwRqvUwalCHL2FRQHXRiugkmEA+DjvDcbrN3MlEPVp8l6ESMI6kET0Hgn4YJ7J+s8JVt
sWqsz2yWkbLLsMlFm5xRLUoI69JGjYTBssQJodfNOT7qa5obkmvS62LAbZuaZ0ZCRN8+tL3puV0P
80/pC/uQZxOma6h1z90y8rmZWAcUNFHyJggvcKeBMrQyqaJwrGGEg6tslbECvx0oOzo18g4Ijuq2
fXMBpxHvKzl5hzbEpGpjywS3pO2mgswsyxz3k888m6aBtjKnTnetSSMXp1cY4u1fIhuozFRjv/fU
1CGVR4G6WRDBoqn3OlJPFHEN6R5wbyDE2J0TmYXltI7kI5TGkH8uSr+BwzDKKyXR9q0vHzq0L6bH
UiYv3bBsP/3ZzxxJrynppCtdShimhrjb4z++ZyAO15PnrYwxBcqXooJHUnJD6xVDQNK7nW2QaFfK
yyof7sYHFYObA/uDwDEBZEtT/J0sh7Ox/sUoAwmMWLqPYx/VDesJnKvFAhdy4oxT/0WT/hMcKFhC
vdpwlsYa0N4DxuwLUNxiNjrARpXBSOVhvUYdVqMDigieCC5GAQad9DgwnV2ZL4timtwgVDz4lnBT
qmJEqB8sFUNfKiK58/oLyiF1I7cPXTHJTm6RmAeMPnai+lmPhnpeKYLAQZUoTfyvci9WQNP1tRIz
f+QZ76hpEsrNKrIP0S01wIFaKK+tDlxsJGu4ky+ksM/UKnsk1Ss9YNnGZKnGC9hYkP6YkhsDD8CE
2Nq6I7TwpMJxJ+uk+FVYscOS75AHwMR0bzvfuXx4wx78VHHVuckhc3K5BSTPyGJXMHn7VSVntwiZ
7gENIPdqNloqTiUZNLh9z8UsvFL9QFnA+74DvFSyCngtfPEpl9pSGW4wJa/qhmG+SHHGgHTkrnqu
RksWmrUjKWJPSPdTl6hrkiLfoUTv+0C58fiuct5sctu/QWF2C197EY5WS0COcSkb6bUdK/3QhJdR
bT7sVOOsgv6hyiGOlFX7PkGlaMx78s7mRWC+T235tgE2tsHS8pLBr1pEHpo3UKeyXuziEcmNVECj
nG9Ao5X7phjfxiJYhwhyicP8lLBVL1KqsZnNawQdtXBURNsACe1lqjHbQqIxF9U0b1V0mQTETHrQ
idNdKKHscF6Eflb5Ia37LwlTNCG+3XKwxy+pNxwFuYDtKeZSMrt4YSrZRVFuIt3/gEeGsvXL64PM
rch9sUv/owuwjBLxoCRMZBDD0dI5HrozJ44009HN6EbKw2dJ8Q+yP51YTWebwDdVR4veheZDngaT
tgoNfZ12vAgSiVeu18ATYdkR6wGyGQF7Spqm+05XbkY1wJ+tdzvNrHo36T67KYu2otFJZ1eDjQUM
kW0WY7puTxs48qBq4yPE7/3oGS4otFWpxai8a2WHtvUpo41MSHHLWq6+KzXjJBkUO6WUySDoW1Lb
7e4+nJh9WyW6nSOJY1N/Kie2XLzboJy1YBdXMlmA5QlMaxWTjTCxsQq7TRcQSRzla5GEW1FB94el
/jip9b2w+4/eV3eWod0M5BwtmHX4UvObNu8B2wGQ4fQA6u2geNRBx2Zb9f6nYj0iaksWNlQNleGe
lWW54f5O8GvJPlSXcJo+gOTlvEhm6mRxsmsK+4Jq6qOs0/vBT3YkgeaLAclm/Oh1oJkA+M4dqpnO
8t6FBefoTenS8qN9xNsjdR5rj4aFCvyuNxTZDg/Zs1p6hGtaO/waM8iaKJqyG1+ygCcUPeNXmcCS
pk8EeDvagp0xeIDZwiqVvMNa5o5KcdLS6b6Is08xWflGsaEwwSGuhh5an6lvh+6egI5wWcbhxYae
kXvKXnSdj7a5Iiw5PQgTkR0hga1BBMDQiZ1PfcEhEz5YqlZzj+F6pcIZZKnCysa3PEAQ2oiAE8dT
QISRZLzEUrSVBoaKrHK6ku6lmbRfMuvscRhNVBnV2YAg5Yz1HrrLE3EexYpOustAPHOSpp1pBJ+x
nB99UFlpD1gvKCGDx8hECTzVyG7r7z7AkmK6MatibSeXmMLEAkUzgyvpIEtNPXeVXEJ263hUg3EX
2uNFNPIGba0KuO9Bbk+TJm9MW3tNsvAzGoCCgaTD+pSKDixV8wyYjA0JjFkkp6WjS4EL+96Bj7Sp
bPuxCJPKwYIOzgyERiOe0M2G3AiimW8B6lOGkOOLaMUb4tiAH6iR4a5zSJQldaOfRzMV301sHYcM
JJuZVh9Nnd3f9oryOWS9hE4OmyWoFFYw+3oS/opArYoT9AYnBWTmxmlyMoIM/RFFdXxiRKFG/T36
dbASUXjI1Upgi6ACIiXypa9MIpUL9MQDaQ5pMLEJGUu06liulER/KaYSsaF5r+TSPLKVbmbEd1Ye
KeRN8FhYxq1mZb+mOiUKgqWIg2r3nAUARgJLP6ZJA8DQlA+oP1/kdM/+eljFIEYKK2mWKnxVh/qs
k3Xs6mxZ6xelGC6D2u4HXcEj1ZPUWanoAgTY4qwdTlMnnsfRO9SgELBPZXe6wfRmD/17ItRNr7Y6
Q6732pRRuGbJxCJ0GkCIwUenu4H4tyRDQOmNXdYPu0KAQlWI/KUg5AI8utEmdnJl+DRCv0/ayeJ9
s7+os3zgAIyYzu9JzfnIg+mx98g5tQscbpPiyri2nLrw3WwA0w4teuVl5biMxow8cCvaAmFWyk+V
SE9HsdgdszBEKGhMN8aknk0b7bEwA1Yf0FLnPBqxAHh4M/STt/aECsxNLYjrIrS4bA4p6+VDZrEP
yLvmQ1a1eIn0o8RFSAx0DYcVCxTRu2bZuWqk3E15SualaXwJY+tXA7Jnb4P1pHZ1ECos7CC6ZlRQ
0uReqbHDZJyUnn9WQHN2mJwQoOfMzuRVuFXLhs2v1j6Ajk1VBcwLUrmj3BDlfbyKjO5FU62nxKRk
lHv1Ss50AgVILrix29FbA5tja1rZDDISyZZtXRMQSwLxPRSUKPRe1EIMmy4rl1FGdkivzPmW6SqQ
i+d0jCQ8JmJecgRvk58sG7Vq58UmXNTBTRgMuMRg6FS9JmYcqFBqAuKCjDNK8ddM9t/IJVCu7JE9
DxtKf/ZhRuz3qnaXpNjYlOQhGBq3Cj2mZAoiPjmmCW3OVaLKGTsi87mLNGIqp/zBTgFadqH6nCX1
K9Tu02hnD6mUX/pyesqrxyzOnlDsO3DJDDbmPUOTkD6RtIUrLVZZzWWkcmpzDGVXK8m6HssvSKU6
trnQWwmC2heDFuzDdCCDjMdrGqw3aJ0LzRekO+rDBVe+7GRVCtxSchkJ76LeuwfXygQ1Bxs9krRD
BY+cQpBkarqksshCfKRsEfVLUTfMr1MnkxCpvcd+RqAhyb66bjQbT5cspzFF6DDBwigViNfVVOWR
Q+gYJf3FItlyxmTqCy1sn0CbbhszutWBEhA8WH5p9fAgewHzGtC7pV+wGJZlsGfpQWU5NWjxhy1f
TOolhYc1qrfPZYTR2WDoNpL+pDaIZZoUXJIdZ6exw9pkUxxlrYUtNXyBD3dixzRh1pkOidCfbA3m
LwkL50rYn9SnYMRSuyqSVKEqgpPT1+qjFPOWRYi111Xbs0P0ip1g+YRn59OKns1watek6URQFnu2
MfE5lwoIWdiAIhJs4rTCGRuoz+RWXljGP0CDdxhP79PReixLE6Ul3MCwvCtU63WyNuOovLKB+LKB
a8JosDeZbJyrNjjnXXmWvzytTnah6usLPbaINfG/bOwXbF3rue4J4V2N3xtbfa2L4YZsWRe/cb00
jGTdqLDaomF81hitF3o93o4V6/dSp9jmhV+5Yk2r3tTElhDLS51UG8JkrGU4eL/UYlgRagz/T8ux
VGe3WFm2UCmDg4SmOgiUEyzoOehKfmzr5JSzqiZcoHMG4OnLcbqQ9Ut8aN0+s9XR1hiRdmBKGdrT
W5n4VNWWTiFwNrroieOrL6MXUXgwMhuLne+0RN2w9sLiOzWk1FhYHzUDGYdla5jDqnKjl+qH0uEp
GOo6O0cJJ65FyykuuT/V9G5LFlUv5VSTr7Foq4izY4agTumB7643Uj/dju1r5KdEkXWVS538NYUE
XI6vrZQS/KB5bzXCW+ws5mNagbFJjO5S6GxmzCF8UvEdLoIaUwziD6oCxjrSD9oA4br38nceX92R
oSotmBe6tdoQ35D75Y2t3bTePvW7h0zU74MIbxvqLeAUV33sDWtf9d/CDEU84l9yN/EbAIovyuIM
1/QXMbKFU7FlMrrkAegxZsiJiV5QnJKN9DBaFkkTIv8gH6dx+iI7K3zfpqx2DA/E83YV0N66IPbY
UpcKDpkFDzEVG3MvWwyzgqVA0nc3AmosFeSjrM+lQrALWuFtu9hkYmhZu+bWWxcRRIXtfp/YO8Ms
MLtH+LBrf3zwPlvAhBg8tfXQMeP5HV41oMi8nScjCfdWYh+jAuN+0Zm/5EKqkbRoOdt0ZvsUhh1V
JirtHtFZOLHrML8l64zVhpIdLJ+UJb/0jknR3XRW5CZDRZoVW0knmtiiW3177ozPVn7lgZDvchHt
hjbIVmOpQHE18wUk11fCM1lW9dYpIfcnN1NG9jljye+0ZeDpj53K3ff60GnI3eObpUvboOAUEMkk
dJHSuR4ITLMeR6mu2Sp4R0vJTzGIP5Mgb6dFE+i2NqVYrpnw0w8S65ZGTv61lbY8TKSsS2KZTMHT
/MsWTURQQKztzenNiJ4gQtxIZaMsI3Ds0JPuWHq/zVV0nZwjEgADwRcuSIJ/ln3vl8A5P9tkvyD2
s26PQ2px6UFm6yhS9WPsY6oAmJwoFRHwmowu4R7sfDNxMmqqf+VAHGTdb5KJbRE5JdVSwVwL8ZkA
ut5IqG7YRJVNYqcOueYQmretPdO1/AzbeB0lTmxKM1XaW/q6ftuxtnD8ZFyrtvZr5DaX5gwIj5Zm
2qQbULtnnOmQve8sM1qqavQGt17dpFF4yhuKIyIiGVHBftxJHVUJHMsCtDDl4iWGBHkBtFwgEsdJ
N+nFUrJYnhXaezFZlgsR5InahLSBCHoqFe84aUS5JzZswMt8l/SxpYxHYAkgc/jlIEzzsobmmnq/
CqOuHF3oTELllz6iRxPl+KW1hkmmanCcosaNbA+MgfEk2aji/GQrE1znjDClF2qeP0R9YpO0I2hF
5/pNOF8PzHLtUlZfZUO8FJV4DhK2gjH5GzD2J3tZSdOFGQUnjeJGqbZgQ9etKE7ny8yM2FaZj63F
bN4CiV81WCMXkpa4dhvayxLOLshRVcBLaOlq1nQ1+yTdeDjpSO5AZ1a5owFDSuSU1YUVZusmLVd6
29csyfxlp+dfUjrsQ+JwLbI6Vpgx1pQaafPJmWv6Yquq7GWgxrEqyCwCQQEaGI3hphHOKrWsT2z7
BzcV48VTsaY2oflLTwmerVdaFlwkEcosg6K5oN277Cu3mEQVArh9zcnKo9lX4baqYInnlPr9Ajp/
5ZV4z+cf+3wnpvyrBdG/IKER9pn05lfC2DRKfalBqhHd7rQG8ZxQ2K3QF9ivrBtiwOMdkZJLSycp
GErQrZykKrVZclML6o4Lw4zl9UQ93X+CZ58Bak1+BWzVF13LnqBVYm2rFCqBNWwTwEBFS3RIL6pE
QXIIq5sK/sfWl485YIiyaFjTeAxxSq3LrBeBFNQsPbEUEEccyL4T1PGNBmGVJsMrqfA11AcMfh3X
pJVYt7ZCZ4NVz7ty7IVybgROXiQ3IqTF5Leumhb5Qi9A248+bIfC/urJOVqLnu5KPBnbRsgmKyle
fg3/4Uiy3d3QByRCVKmx1Dzp1Nj2sh/TfSlVRz+SD5E1uZZqT4t88C4DQPedzy46KE1udhmchp4d
QJ0saYrpa/B+YBLGYBsWVL37uq1dAfRWKG7tI5jJjIZHr/Gs+WtHru6x+2cA3vLQ1quo0y/CIwnI
F/7BGHEheiy1KbzzwFHZgxKYRSeIsBYOcM1yQBngrE3sZ8+2lmpKw1GUMnj5omITHRahC9f+F/jN
FpS7kgCAUKUFkSfZVlYjlrLkzbmmHJ1o9axCLVdOU32rkkF4S3KDdRsQrLYWnsZVKfjaaf5V1XBA
ZaqMu76v930+3MI2XXckwB4JlvCPBC4cs1x6okb5HAU91InYfCN2QOyK+R+Z3WrrsWWzneifrTKl
ULUqJNIK42di3cAGWJHTZONWlI74YdneAche9bna7AmTajkgf+oT01rWcfPG4sEH+LvLqyHZaEHL
vmmk2gXGu5aoFuB7DHoMUpnvKqK/kYpt5dUQVgJmHisZznI8shoV6utINN5N27cloVYkm+Z5Wroy
Je4ojx+8NL4xY+kQa96j4enqClkt5TVVkGA4qE8VhF7XSqpmJywamBYTX4crF5nBFB0ldP4b3t1s
lfXKHZFbK3hRwaob6FRa0ROYB7i4WCieu/hlAIzbEzlx1OPQPLKfqvaBLy+LRrqRzGpjBUq1zqIu
23a+edcbPdMbG66VSewi5HFGUDJL0lVpp/BVWggPXgp86J8frcgoVtYYGMiP4uas02ncBjKCgfkn
U7TN+Z8/JVk2bpUyfaFor1MT7Dq2n2ylMOzP7319saN6r+VVdG7B2aSGOp26EHOh1FILFcU0B6g7
8L6BGkHsX1g+AbilxfY+0FpIyx5cYlG7suLf0d+WeFmSdmPEFBVTJr2lKpZ0oX+VBuhmDWiZK9SC
MNPe5Hr2ab0Ks+KImDJfEPYzrJBwXYqa9pgggW89ydkbkkHNzUIo2YrhrezA8o7xqBEFDdZh2arj
MZLoiQu7ogjIZrQBEUtnRlvn1KSpyuTdskngY3ikHrh6a/VM8v1blkTpbrCQhlcI3yPZRNFfT6c5
mssZGuLR9M7NsN6zS7bueJqDZWzTJYA8SnG+bmdcM4+TqtYfXdGX+6KqA4cl7Z1Fe1oLAb/Ol7Vi
T+8YbbDmdt7KVWGeM13ka6Le2mXD0gX1Y7WNYVIzPWSLpJvRxYZnL7D89ltWweZtzYQyTP4JYdEu
zL3wtuB7n3ETL8a5qk2/8AxrjNawyWzYVuVajgAI2U23baGuCqJg+RIrU62Uky6XB2gkksOOsdmE
BKXd2/5L3E31Q6m3YPHy4VzCLAhj+7mux6NF9+IeGtxbqjH+60El0fwz46fWx7pTkJLhYkx89byo
3adBGbhgGJ6kIHlCDs0SsEXrTxOQoIGJOTY1zG1VTv7al3OJLmHl3yh6uyW/pTj885NEqPMNeUb0
lRSpdNtA13b//COxan9JzJxMJToAGVSCmsJ1m7Ik1GKXVm+0arVYXo2tXK+StJDXJDCSVcJuP6Xf
LSwB7aGTxIGRcF/n06kpwmnJOeSQNXsEL2mprLqOrpdFQeZg99BlERSguv8q4Wg5DasOr+rXtNW6
o5+Lx1rBgCeXPWnmXrQei/I+i/WvPiwxxRv5R9dbx4paxmOZt+80q6UdOKYN2ab2oaQsE/h1vQce
9e4VcbCyJ5UocSno3SCN9yF59+Qe6A8U+XvHjZWiYAmbI17txcYb9dcQzL7fqw9VbW1MDbdx8c+2
sk4Pscx2NcFID7ie6PogqDdxAo/dltiDWtEGEQrDoZ6GTkfiJQwY2V9FMcXupA0OqtZcrBDYCKF3
c3VHe8gs413z5NskosTvJSOCADVfCb/6VT5Khfzyf4g6r+VGmXBdXxFVQBNPFVCWHOQ0J5Q9gRyb
1Fz9etC/9l4nKsvjcZCg++s3Rp37y5QeMi+7eeLFA15wSGvCCTeYnEAr5fLq0wKGy4/S0kTRJh7B
0pl+1++1pKI9pC6vedhczawUgRk24xlAW651nfe6yI/WHLefvqDm3FNHZE1IKNwku2VXujiK9Vix
gact8SyUwRJTvydQYislwUR9R7WyzP1pJ30H0DVDyMFNDGDbhRj0teiUTsxu4YcqzU2deWdCF5ur
N96JakwZcdiB82laS5bbgHuc27IBGtYoXijK6Ybs84W+n9tkl87KOLFO0z/RJZDW1lsidZZ4bzqq
NqfBswEBh1FOqI66RHNxQMYj1yTjZRv2o7fYpFaSQva4KNMbWPXrXIiXqQzjwJzFa+eYJE3UWxlP
b3Sab0gZJJN6MA8xgTrSlh9JbH5FmXkBi18T5T2tKCEuDkjY8LrkfUsEQPpRDd4zFeerTmKsJLbg
2ejkfQ49bT2l2lfRSoy/o/dJnMF32VevYzd+Qvq+RdEBLEHbEWxMpJfnr0JhdTSLNEeos37ndpm1
HqNPXZftS1fIj54YSZYAeCshPqBBxmTUtqOgsSmGSD9KfPG6JabAam33DNUAM0VR5rmnCm9vdlW6
VVPIqcrQl5ZGc3rqdf+HDqxhpel2e44GtCHkMqlTIZth6xHgUzTuwRcaJCgRR9ti4BxX8wantuYe
HSP7h17jd+UyGJoQI4PVbqUdNvdBVSjPpviFH0SDOpfFhgyPz4XLLvthOg0mNxMpM4BLRvypterT
NdGkrNzffTX/tEPenqrW6UijA3A2yF9u6N38JPy/2aXkh+001/5qCjqnS6Ny9wR5v+qq7c+tw0Ba
w8IG0WD6u6WmddvnFh1YZfaH0sl2JQ2dw4LREcBFd2xlAglTPGtAvzKojkTuhNZkfRKbBj8Wyu6F
n888HsfQvtbOdOJhLZh613Guthg3cR8zsDl21ezGnkQwYuQvPTFjapCneZzUMtNFq75Ru2FxXkyV
jVSAoBuixyBHzah9paqWxuqqJXVq/iBFWl6GlOU4Lmx0S6YeWKVGpR8a2JXuAhSTO7OfjP4dWiKg
uNdflzNDKq2LBwrJXsiyb49j0ZznNo7OxOXQvWcvF7beHwhlIQosl09aQtnCYP0eLOdUTpysi577
nmKrCws8w5VXnhnZyk0zG/qGyi3SezhZCmClxB2MwE7s9xG5FDhKRk16OJ+duYV2NGRA5wkwjUM3
o5cCusaTfXk8aMxRF2Yuhm8Wnr0Kn+JsTJ4LbUxeYnQGJ+ptPzNbyGtN65fJ+Y9WxHfi1CFOxvKa
Nam1p+QDb4Gf15emi+6JjlyKqh5i09pSe0Lb8delHuVU6WB8pG6WgXS1XzYjthQ241rbnyi+Id45
0uhoAwQRjrQO1QgX437NESVPqU4pzOhc3OJLI6aFxAcaA1SbcaqoBbWBURwMTiSPpTEf8yi7dvZI
k6r8ROMUbjVeib5vwFIjshddnZI0PQN6Kmt42IJ8ILBpaGfChJpeNM+pD9Mkm3XGtX4dW5gvQhhP
VOI0264l9Myr373J/bdIjXal7xy71OkCus4uKsSUPEyV3MVaH0Qk26puXlIRed2995ppDnUfU6RX
HWxdnOgXdG8y+9AqcnpmXN+19uWFLDiDuo1EvVBlUAUyr7hMdUnwYPrSRzOSgcL7Ki3KN4vefc9I
rw7sun71aXU2nZ6oLIxYKxIVkTcA3yTKtdZGUSAIgFbUPI6qZmLTEcA5cjfOTHrkc/7pGlokhpBj
v9FmO2Fq4Vr2/Z220ynwUk71qFfYcnzP2bBvEuwVp5cMHQqF3fB5JepVKi/SdjNjm11p0v7Io6nm
+FmuhE2jKi6e3+nIuVQP972JcScL7YMp9HCXBjAB3Bx0FWz0eDoIpLheJO211XroFEWxJb0rvnGD
rGE6QpTSVNiMxDz6VBrADAPNpC2rehgnJBgmw7RB71wZvLfuIWHlWyKOWYNzdLBu+QWzwJhegtz7
D3eXYe2nzhPb0lmGDnWqyWSTua42ujsgsXHIC4T0sQ7jUJDwietvMN0/nF2oghLLGEG8z6oske62
rJsE78C31qSAJRb64WIcThVrl2uvKxvc0K3piJsnC1muOd+hODd9XTbbIkZaq6RI6V7MPxM5FNvJ
td8yg0isZJo4IItyO8iRXs/EbW7JKN5os8r2M7rFc1p8j9oEPYCCKW/aaBdq2VNhIzmONVdj7eWW
zCzjlFV+G1BkKldxNRVPGpMHPj3zwNUQEQ3khO+uaZzFiAoiH9EARbr3WqalfQwr27hhGzNu7oRE
cKB+XkdHuSLUPDnJUSankBFpT65gIDPh7nNfPEeUIV4SU926XKuCKXXuJFAtlizChUbT9o4uW08c
WnXQdcM78nHePToctzNE8pWtpN+CFrJS4OvpjCl6frSODZBmOUDBxdDLbhNxUNcNSsYaTXabxq2v
fQECoHSNTNSweXsAUUlW3I2pY3Fgbu+Pvj81u4HrnFlyUcYbU3Wkijg9tAkymBkHTpV18/Hxkd1m
//tRzH/wRpJtStQ4NnCtrbc7fUytJxoph3tLpRMLUKut2cC4FDutf88aIG541eQCaDC8E7rAudNV
T642pe+cG2Y4rpBkN2rEveGGwoY0Rs7wKaSSTJblUdIHBf7/u6Qf9c0fi5dM5tbOH+cTlYTELsYk
SzJyE4oL9ga4Wb5jPHACV0Nmm/oi2lNsr29kNw3BkCtGc6F3a0KHiyNinCzoLXMOhDuP7+jl002V
jfpumlgklk9JgwXL4QRBZfopUWFyQYrx4WKw1mPx00pLXbNhaN6zHH1Ck5zrwksvsjXqd/86GQS/
suGsk3Kk2ty1aYUKlz6odG7XsARdFBXvSdF4HO2VuTZablZN5e/oZp0nq20vrZbn71o7KSgc79uj
nxK5yEl50x9JFfQK/nbczX1RXZq+rHna7Zds5+e+Hah+4M8T7QepR+gU4q549y2rOFgEo2zMGgo7
zyuCSitnhuMcEdMvP3jOcoDLGtzz8ZNz0Wkb2M2T75ACF1JB+e5QXc9AYbNeI+J5J5OOVd/eYFPp
1mCQamP6Knnyx3FfOM0IX9Eml0g5wytF7FvTT3auzL1nC1zwTZFfS2LWsKt6y1pnGQCKzi/KtoLk
N2G38RT1oraWli90HUFldBw81K1Br33FL1G/NdFxrqz0uUEOM+vzvRO08fktgvbKHj9nx+N0bh7h
uvoAyQQgxAB/GQ40WSdD+k8LR49zjcOyBtL6Xmq0HqLTZDPqckEDVy/WjUr/VQ65zgjvw01lAPJR
d2cfDCD+iHS0kdN2IIULeSGK8Z2yx2ib95MbzFaBL5qE2qRS9SHn1EZCrgEp4oKdgAVvcyWiL2y7
FwdN8ZzPu9Sp9F3f1OFbyH20nku/O/S11ZxLE8ldyhDIlMDFp7jMZhSzZCxPYL2z/ZsLyr7yhlrv
2A3Xpdf7NwH972WdcfAllhDDxRfclijALD2obGFt/dq7D0WGXQGj9nBKBxVeh5AgnnQEu2roTji0
nblil7bfXLpFgtTg5y8Q76wVOblSln/y3DmlGrStT2Pza2roQCnLtAJLljp6pn7lUzKLJLChBlzk
32HpTu/6Is3LXcyK8cjXV3VZnByDbjwEmXJV6SiBiK/6a8DbkfU65tdC5dnRtHRaVGPdfDMGLmla
C2mvnFBFu8Pf2hLuyW4n/2hTqrkm7wRV/qD+tsZkbXvNqLe9To1Um4AgLSCG2Sltp40x9onlaTiP
xWH0kIlneRZUbaVuGZw5LUzzIY59a+0sN0UcAWs4Dv0Uj6eGN/DSzKQeJnHOfePN/b01/Q9iV3y0
lzHzUw/M0DjG2+JS2fneUG8nhApHo5XJOilktZs6N99yGOsOSeJQu1eJEBNVewoxxmxV7uxJqqye
y8qKAl10LbHJ5KBHpfZCp6zPN0v7oFal9aaBYm9BqMegroucbL7hXqVy3g7pve/R4ClVFm+EN0Z7
aXDZkw+XcwxN02PvTuzt2vfM3/rCHbU17LQ8WgCGa0OTw9vQhPnJtHk5H097GaFS5SVbJfok1xos
1LFrG++kSIdb9YmI3uHr56OcJI1uy9OYUPyg8LyDP2jACnLu37RsMV34BTngsdYeidyka4nw5wPj
g00eGluDDS2xo4Hb2DrLDSWbIkRoyQKOgaSj+06+2/Dsa0E7wwHesnsz6qRfIL1kr5VR96b1C5ee
ulrgL0/dqi0Cvcyj4PF2k8tZ7Bh9IF+Xf61yrd5rdN3+dzGQ2zEeHMOZ1o/vLIrUpp1N90lQ5Ysj
cirO0Edy9fhWGkXLF3qv/jye2ZOb38owfX08S+LSeUrC6vjfr6Tn6qU35ebxzCpqeZfpNSpSfcLm
ddT9cLw//gnfz6YtdPPl8awIzUNY9+HT41tSQP+SG259ezzzPPN32zri8ngWucg8fWKaz4//2E2M
l6nRef/9eCzU9GDTosVIxBU/M6CRuEcb0eMlGJoi3o6oLHaPf7UUV5fsVQUlyYtLsI8ftH5ImeTj
xfUI/o4nbp7Hv9LxkR9yWsPXj/+L36I7UnaQ4ETm9RqbyToNVOz+93olvl5cEuSuAMN85yID8Q+H
8O3xjS1tap+6uKfhi1/RG9rkJQ0FiiEUIG1v+JuQXLvXGldVXUbT29xn6i6mxaVz0wbh3FDQmmeX
tYz07obZtvKf+5p9He6cc2msnme9vtScvU8UVrt7qSZj7TYRgKXLml/Fnn7nvT8ZvYeAnMFyj03R
epuWvxSxRrE3jCjcGBw0WJUielznaQLUU7SdodSlDEkViAcht2VvJJhfhn6r48FBOJ8lJEuh9nLy
Z+rPtXs+9ekLDTsb9projeDU6M32voSM9NckmQ5pU+lPZeld6e5LaLqkLhkjng/SGQ+oBuNXVSV/
c3b5i77c1wCbJL+NneAHxMPm8TkbD9NCBRw6Z7EYmcsW182f7jQQVyqkvh6Kbn6b63kXOlW3E1Yo
//sUYzDEWDeNGyI6Pfz2/G5kb3kXz9K+MmImd7Et+w0adOOZBtBtF2PaeTwk1jWKM+318Rd6kQo6
IgeQDTs3suO1u7uslDUzDHH75Y8WQR/Zyr7Tf4D8A8L83JTJsHP1WN/MsecCkHtq7xeFfRfoRgO8
dN1WLf+jw8V0GDp7CbZnzl2WMuA562xwdkdw7+RvLh2RaFWKp8c/ClcWe25xZAyKBKw+zt9Q+x+7
psBV5sDalhWrcVX/M0MghcgV031OjFeq7eRVK1FEh9Hw5KhqWpeV0PYVt7CbGjOQhQVfYdm7nqzT
jZND2clouOvYr2CBh2esltDxy67gVVp0yJsezU5X9nfKy6Nb01pcLDd3nNWbJYT/xKV9BM93L9Ie
v3Rn7K9mPp9HFytEPhR3zrdXUl1R2xsQgFFU7lkZ0STqCYf5Jnme8+HPkpxxmXpb7IG/HeoEZm1V
hTEHyh4oKI2c6JLgwzFEF5jNonkgOwYFCQQFTcn5PUoHwvdBBDZWA5yfTOqbquVmoSwnMP1bqkk6
mkz9SiaqfPaaLuAYq7CaJr9DhrLXSU9oKC3rfDeVaNXltCP58xibkRlow7tYundnt7L3XVbhtTf0
dZpZzp409vlu46UKSLePtp301d0sv4vK4/Q39/8oyKWpYarzOxEt/jXy3/Fu4BwS6cGsOF7ETSVf
eu0P0hz3te0dZIZ2rJBRZMxTnNjL0TxVvhovwvZf80rOG9jp7JD3OCaN5XcifVuCDnLkdmov2izv
Jvne5IVn41VvmlfsqPr98aBtleiSjQiJCH/Qf3qdsgqlAD3LH0EnOY7W5UXUWhH4Teps9PoOM3EX
dd9RYC3ODnw9lYUCXwbLCakKy1b7BuJMdixooPABEqMo6g5Y3Q4e+daUwtL5bmmkhavSpzmTuvB7
iImc3Y3Wikar23sZFREHIFxSjho/iHKuLt5SUplnyNUF8IxtvTXeIK4xSeSiMyTuFoj+SH4OtaZv
bA8rE4WS7rHol0ruqqhPVlw0eB4a7bXTS32fYTQlWChIahRIYO3+qsHssvHU8OXVWGAKkRSnx5fb
5SIi0vV3gtznvvV3fhWNr5NGVSAD9C6iNZQSR7QhmjGpIBUZG3Tt3wxbw1M8W/fZ16z7Mjahhb1z
G+s3iOGjrtJPir63U0YEcuaFzt3UTW8TE6Sx5Bm4d27KcutH9rORp1+VnZ2lM1dPHOuvwDYI0e2U
skUgYWS/KyiMX37jp3vHc/vX3jwDQsg7Y372Ug4c8RYZgWeZ6BEw8LSeefV1e9jPrs6PbrQnqX9U
EFpoTztwV0cN16Gvhuvjo5ISk6tXtR817e0xwA3KaVaNHhYqwyuHJ0oHdpXJ9fGQchtt1dA/FXX7
kboulY5qKq7x//+o4sxbL504ciouFpUvOhoIvoI21eLaD9irMz95ycZu2zJC//fpUtjU7mJOIO/W
1LVNZKEPtRvrWPb5iWKpdj314EcTiOC1ySmnNCr/lKG7CmoqEle+hc7Lg78niA3ZF5YSGnZYOEV6
FsnRQyd2AaaCVAVq2cVJ0qySYqTO2KIG/fEPRNuScLR8CTVCIdrOnIDfOYMs4/Ndx65d9uhX2+Ez
1zIOZblnUL3x/z56fA6pcbEzVXSJ52o8Ph5oss1JRA9/xXb0GQujCTzf6DC0ZIAY5uPRncOOdhI+
6w8zypfH8wEpmJN9M+8Rdt0xtTgqP7hh+9z1xpvT9MWvoa66DRRXAq5SVm9DrB9UPWTPosI6ORQq
0HxT7Xwb4VMHeLKh6r7b9t1orlDH0XeCNmtrTzn5AFhyfsY2/9vLbt6HvV+xhYXGYWjAdK10rr54
s6iiLrofBkMbZT423Yr5jOIeqnIqwXxmcjDC8tDK59ir907UIdpLvFPpkOqjZtSieR7YI24uEus3
jaOM19pzTwAl2Fxbw3+Wk0nE/DjHT/Q5ROeUjj0AO2/8yW6aNiS/GtC+MifW30w14wTFMDxNs/5P
zeUWompv5N2THgnn3YjhZ8q5ml58wPXejYivMyvOi5Po1lzy87q9YkcTh3pEvMmBBB2UjLNDEUU/
ZrurOg/eBpr23gzQWJ3XplRM9lNAHAr4XG0HJtvld1N8JoW2EHeu9W60DqjL59w1/e82l906z7zq
RtFaunVTC8tAW5NOr2rrnJpAHFCA/ZqgefvojtEL8eBsg41FTUIxmD8ifBcKStujDbFpTRinHPwb
00kdaBRA6PXy7qn2xArt3JFHfZOpCadhTtqTJ4RzdjoIh6EP8Yk05k1M0U5FvPIizoGWeFVuBG0h
+lvC3Byj/4Id/wB9Df9qiHSUPbCGw1xvR9MaPrk8tTFMwXx8tfW1ZvikKoPjbTg4V/qNm7stup1a
vjJ3RoRINaF9GBJxiJSzfRIavkGRNniLvKS6TI1pvTvat8rt+rPNhuTUwtmtvbhfzSV+yb4EAs6z
lgLbuZsQzljaq8tqjpiy+oq8lGp4EPcdsQD5iSopxghUXF4WAhvzXlqljfzZZJPzoPBk+BH75bBL
G9Wf5zBF5tRRsFLH+cXJ2hz8YfqZQ7RVUMcNaRNockbloWpD3l151otsI4bVrBXejpZKgv3g6JK8
Ile3K5F9I0Whvz3dkVB7pR/wh9U9x49pRgj8vEuau2ovEZZ1wMlA5TNnRDDf9pnEqTSYDep+2w71
DENxzAKF4IIEv3Ue1+bRTmuUpaYPAeFMHmqopQGV3gKEmv+STNhnzkDO+fHRFEf/xraPdpjvkfPH
RbwebILMBCkT2F5HrKqGTSsTrLMVz+es17epZ2PgKwwRSANMD11RegF/I1ClPHFuW1OLVJ/iYSrX
YSNd5PPMi65Kz48Hh/PJtrWUXJVeUm/tUbNZbBuBEczT32zRIFjRjZNhOG9epfqdGYUOTUGle+4B
q9CdoHaTTUi7T/ijOg/TXIsukBf6rEV3D73aekAIuR6tNKYcmt6Qx0d6Tdlz7YV/UJBaO8ftv1Qp
IdlrgY8YExehQEZ8io0wPtmjvgjrcGGb8AsnfXmAsitOyij8o8aJTkTlf5/5v39rEvWtT8jHlOCL
BHKT46wP//uRXb0SsooZZdJG/PI8UKmxc1Ml9xivhbXXE+bAITfIRF++N+o3qn9Tb+suz0Lf3s+p
2W+s3vxdjEZxrMF8Glf4B1eOFWFd6DFoM6a5zAjool6woIa1UPOzigbyrjo1Hf5UmUKc5jUEjTO1
BzciQsVfHmjlG056mBWbVOaUSpWruprDY+2L3l2bY3mx64bz0RTngFzsP6oU349ng2ry0+Oj/3t4
fC538uvo07qjm+Q8dvqpqQbtRF8InW8VGjQK55YyNCH43RVeIccu7pjAu3XS730krqfHg4H0dVtb
pKJY1XycNQ2kj2Efw0a3Kltpbqj1GA/2SCEOVlYCW8TGn7t2U9gSM2manh4v3uMdolykO2YAAVat
jU+DFkfbCHz1RUtrRErjxMxbhYhWbYzsuarqD8voYBB73f0aXP+3l2vqh7ftBrxmPKG5xShA8ZhP
GAmhQM176ZMr4ynztZeVOKmuP7rmbP8tS2ufeI78J+h1UlhLjkkpnqC6AcAR2QKFG9rn3M9iFckq
DRos60FPTvW60fryntbpOXYXrZiomheK/NItyF7/lA5EnwwtnmUHl8pOiDG50FLE7WClv8yyHU8F
WNuhsd0IL0qXneCHjH1tNOZ5FshGdYjeo15XZxNzLikZc/kEi5lvjTAknmE2y02do05MyWthToQU
zLvf+Si2Xo6sZ4o9661eeVUGvQ4Ut45Si3U+TubjIHCcNe2zxu45Ypt7njEnmFZCGBHnrzElV4OE
/3RTAvCTz9Bqr1GdGxs8SrwmOm5E4j44O1T2JdWLak9URsYSUk9Um9J4nhsM8f0iFW86E9H4EHb7
VhdegF8La0GbQ7ZpE0OWAUVZi3I/85onHahe2w6HwQqDKocgpjzeOpTpBH5AIsl2MPnrwRftbWlh
x1J6nu0N1/8JZ+KWYscPn414wlsN+1cUxsVSpjpUjrhltddu0Bp4L+R1yP8+kjPVMrIOT3WnnHOO
exxzYLcxdKVfK3O62C4OijhsyPYIb5x9JSQaDHLs+R8LWGKpKmVsR+An7LHE/p3pT2aNf28i/Sex
p4vpWP66qG8+zrmgkkjJ88o+dVQ6OfvUxTHmpBEpN1Z2ty343Rx7Rk7PdVZ5B+7+mqNN5iN3piEx
NUbrOszh5xDlz0nxqxONHcS91e8koyzLg0mQbhIv43DzlHmxTozAmK0b4Nebbbn3qav0l9zTV+4S
lORXSR64mZN++/Si9+Mvx3NOnJe11WT4xtqc6tdaaUgc2KLtqAGQKjBcye4zSjFv0V0z7DoIB64m
3/1m2mCN0NMRsGTakXu4GWW9h84UW0sUf3PT+NUulV26vg1NSjNrxj4VmRu/ppEnbdpd7qJ/8cN+
woRksc6T2/8BWBt0sUS+Y3rG3RD3sYhPBXDCHuZa7hIuYx23PRrbwrXip6nBE5mm2paJPxPkcdWO
Px3qLKMqdrDc7dA6Lk1u2i92J2QVL5rlxi/oOzaSYC62M45LIhQHSu5fisT8jYvcPJmUE+HzQAoT
z91XKA0uhyS/uY1R3WP8UHDX7u86tX+Po9wZy4tXjUR+hnrBmmVc8c6lVCLqdUAWxFqUEJtR0Zjr
1MTRZHfqD1IlbW0tzjV0O6ssTQQi5Hy+1CyTg9t0O1lV/2wY5M7eKX/Y0mLDrMZBp2kIwBoA5doy
/DP267BAp2pEzQulobwxE9RtBP1A6I8Gz+bW+7Iw66OjOO0qVefrVlss6AqRid8Kgr2M/KiFKnDn
ZBMvUg462tQelOuv9P44qf/ijcIKOknIVt2GXWB5drQfy1IQr3Ie5qq/EMDVrkuM6Mt/5PYk4IW7
WY+wAehJ8VPUWDFH6uc2htX2txj9FNFhqyTBtUytfUnjEy9VKJGgqKV+rlGtH4R0KW0U8cmHTFX6
Kmk4xmMiRz3k4Fe3OnVWc2ecHX0KKE3FAWll5RpfOyFROJjQpiU/6Ie5cSpmnAjnghyKj6p2P8dB
b7aEJ1mAvN2OXSIJOnwRCDibt6ouesTVh9yKWvwkDOW123icbRvv0gMrNZF3dfOrj27niknMvZD5
pRKV7b0EvbDeAepZTCCO5OLtehoFVV/SpOnZ5WYYSCR4bdyMypvOSdfxYMBYtN5T6ZAW7guxT7EA
Xh8P+qobxC5Ws3Vqo9FaR2EybMmFwSZBR8ZO13KE8W5m7gbH9dfSSk8F7jEYPsO9Ph4yRhFjkt3R
KYif5JyDYZJl96f3fuVceuzZWbUmAeZZ7wb7RJ3IAR+d7xDiULQvdeSVW9CeH5PJ/72O4OKbTaXD
hHM9TQVZndXotQd8hT8pdsPt2GYoixP1ofe22C7d1muCuJ5sOhrjWn3we7M26/wixDQRUtW6Z2LZ
4D6cHvR68la1dN5dmYB++591pbmXmVty9OvrFEI2ywxbBfhrip6X9DFfn3zCFXANjWW6iamYqlx9
+tbQ3JJ/XX8g2ZwCkwCXPE9UYHvE5rTWNpSFh3DC/FCxAurX1onGkdUrk+Ti+OmNPzpMSS1ZvGTs
ehUKfvxJr+Gk/7YTo/upNH6gCr0Ah1i+ipsEBRRdH6QRSUo7XesmtKzcaBb5Bj45so62T4/w3zQR
LsV5owEknJMyQTMYcm7SmGZ2OuuvFodkjMXVLpniEP017+do1V9OnrcckPUfQ9NefS3+o3exYMHD
dS+S7MPtq4NZFBd8rNq51zuUHoh/8vRke74eZJGJwrn0yJ1AjmeiLgnmxLnORf8PaKHF35T+jWrb
37E4cbiJ//CnGdu8g2MuAD6Ps2/+IbgT/ZCtv9AFCVDF27vCr4MfDfNDp5NuojvyayKmggt5Qw6x
dkj0iptaFf3b6NEPERvRrczQI/Mluj6n7xaogvJGlmwl590cdT8oxvfSb9iefa1dAQeUQeHkSDiT
+H0y9OgUz5ZaDTL5Ubr+o4FskHfDpCAIrPFpKIKa2XR1QTMe/aZ+keGd6ow1BDlGTZGcB5p9Ijt8
TiPuG5aL1sJo05IWsMJVgZYRsUucNh79BR7JhvTtwRBiJ4/VjiwFutTEEzkCKM7ME0vIRosEUgGs
m4qissANBwO9IptjFXNaSwBL6s56G7Xoyc3Fj7BStTLrwQW+1DJ0VtVrr0Vv2dzAyhczBJxNZFEz
axCN5lvoNB8xJe2tMv/FNcc1TPrrfPa/BcwLquXsl0UkQWZk7b0noy/WqxcSeO4EslHUZ1jfeDPt
tekBTdV0I3Mf+qL5E2twa/EYkupRTtRFFc+9T3yJKoLQbc/IGcwD/lh+bXXRJYjhmCTelrJlZ9Vp
FrphorlGjhxRTr6YR4ClCGNz7RTM9fMBerpYmZJcLkHjtGayXRAbRMtxad/yyGGq8KHA9fJgeA2G
Pu6bDA16EDb1BRaFiuyweHURVSzfqykPvUlN22tGPBVjqsk86f+Kegx/eavna9917q6jgL883mDQ
+99ofnAsdAoYigZDGyGcUxN6H3O60LJw44jsGEcJGF3h9uvSH8/S/s7M+Oj0doriIfrIq/ZzchhL
abJEZT/KJ26dLYIki70t+ZEmNiU6C5c65z8ywkUvlb+v4woclne9vVR9CpQTlrc5FvqazgpaElMc
IWhhMP8Q8ihxXmdjdPKmngwwl9Ewz8J9impjXyRJwabXsMuaI7bj6Zs1xwqswcMA3gVSzgyc+RCu
U4EPqgIoymzjbJLEICbWQzS2ZfmK6Ip65tJ/hwGk4ZwxcN841S/DwPm82MWcuL+kCp2bTB3WMk5Z
rCUMHV77pAwubul0XxTrsXqX8gaid/ez8CoF/BYago2ZyAhXmsJVVQ7Wap6Nd0I0Fmv3eLNyhCy1
dvPi9h9zoQ1ReeQr6UFsZInDOdr4UbezZ+8PHWz88lb9q+3luVSGAdZf3nqXph1XA2NHfIpgryua
felWQX2RlfZbS9zyHJuXsgdjkDbnA7xlT5PertMYugwg86RVksSY+l/UkAE2ZJi/5fw2hl8dAmsE
KexLtqfbcAP0qM/ak7ITnONOyxhVfEiQoNrSei5zF9wQ+SZvKLFo1WYpT8WBgrhOIk3WtfDVy8c3
nYrBFS5IuZ5bv+UCceXas62tEzaHXnf+h7MzS44cybLsVkryu5GiUEAVwEf+2Gw0zoM7nT8Qks7A
PM/YTK2m99UHEdJd7hZe9MqWFImQDI8gaDBAVd979547IoM1EUJ5I5CxQe4xGXNEibahnr+jNHxK
lvffT7O7kti/tRPqK6PhxW57Uss7ecU34rDsZPO2Ric0yPQV1MCz5R5DHJSCkU7TCGoKV9FgDNgu
Yz+k9YjAoKHxQXriVkQBri8CG5fGT1OkWxsx6IrJMKmXob2OxDDvhBHW6GP1rgqsNQiUGxUYz6OH
CNOLX6hZQkwA91E5H6kb/uDt4SZXOJHJaobPyTbZ5fZLoGHmTS68yfpUh4aAM/uH1tW9ECyVOOPi
3LvNQvd58Ibj3KEZTTuLLMnmMcjbP8Z833mCXRV/GJyBhjrkYpbR28j5sPExAOIdpgFOHmh73Smy
5Tki00Q1X6wufRmALa3mWiwrFSmROJxoOtu7ikpBWDmWkKJWm7pBghkKEyzQSHudsNxs/sKdfp4S
rivhQUc6u5VehlwMwAkiD/W1wppaIatqFBO7KjWqbT+pewSd796HMkirnch3XcV43odGYWhIdihL
yUz1nAvAFZeBa71gffX2kLKqrZc5MA5lt3Jq3a3HykNXYN8PXndnAK5Yjwk4KJtyxR8ffC1A0WZW
sk784C3GF+6iGAhZeYe6peUcNG9emDA0WQK8oqBvNl3qP6B9AgGHQxjzFEntCV+QD6YwZ/Vm8pOs
R73jSXFwMLTMsBPqvxxQIjYnbNio8YzxMRDEA1GEGq8hzndGS5AxyvaPxMnvg7Br4E3k2zKjWdEa
wGnEsTba+0iqSxUUTwQ+37MoyTDcWfhsOKklwHoeORhj2Lkvu/GLF08XMms7jojTLavsZd46WFZZ
QIdYrGXo3FrZdBFCRl/JukIXRl6uYx3nWt0FdQ5AIdwETs4o5a4TRDDXKWzkZjcH1BpimukpMcf3
3fg6tCV/isepHAlBlPlX12MBaMzugsWE06J+XxLYxdzctOgoBuZ9Msj+aFHPbuEbPdoewn+EHG92
V7/rwbprA17JuNwEWrQrc+a50y2MURiEeFPvc/Z7nA9vSs/PAtD4KrAMrKD1phhGDp2yXLXTfEmf
ko0cvowPW3hnIbqdRpsg9BsA0qxxLf7YnJUpQavsuxelz0RdiwsVVoioWkTV0S43+33Y31gqOgJk
OXi285C+lCGtUV8RE52Hw20bGxjJPHAwpZkdZjP/1knif+Ci+dvZ4sdbUrtwmzm9yiztdsrg+F13
OPOpu4nTK29Tp9gjYsZc4+ZHWk0VEBdYGR6IqBQpFnGuD5GfP8d1TzVWFadetALPGPeGL0bYJUy3
LDd2HeOhKvS+BF2t9hxdeJmgDDWlLo6dtxu97rlqxuTARpuitz91CK9W5JgGB2U+911/cAZIqSWG
520i8wuN9nOTFy0VX2vPG1a4cS3r4csUGdVf/YAoEYfAbxkgJsjwm3nYelZyuxCGwWrgDIkNzIdR
0p6cUG2LSOMMGVCc+NkxlX5/FQ2YJtpvTt3vMzwih2TISJvVsyb0S1aHKQ8QIzri3anbcMtSt0sT
GFQQRgu20+M0ukDtgAytAr885S6k0HnMv7vRctBAD7huWeDXU5J9GSSak1BY9drpj+XiUmp8mByN
B0qEmVw2hgnTACrlAVllDQqQXjBNJv04jB1U8IREVTKxFzjkvB0NypmJQ/vWiOIMraJ9XfnGs+8m
IwdU9E4GsynOIQgAwuBgNoIiLDxoDR5EMVPa4yO6TBwEbghM7uzrCa7PpWMUF4OXsupYPiL+1sMi
MtSoHo3W3NV6yS61zV1LUHjV2KhOrdRajxnrWKmQw8QdSsMuJOPaOfmlBXuqZZ8JRXJrod+tC0BH
CLmZ9C/Y1hCthK7UBqdhdCUGhycIjxUBP/2LHGsgghyIUDNtiRXyGUgFBrMRhvxF8ezTSIbC7XFE
t+/EAPQpa1HnOnL8atmwG1GKGIBy2mzrOB4Tmyi+6gos3QulW80enX6jJc9XtlvT4JwaNN7GSaF8
Evz0xeIcPYq+e0CLXtrlxmZ3gWjhXwJTizZNb+OPEam5jnOINcBtQMgqyYhTimyXWjBP/WC6jgJw
JgkwkGy6jYFQHwP0kDweQIiS4muGshwpsgooz2sNmBA9rkmr6q5iDlcbvdoAPUh39thjl1Xht1lx
1PKAWXQ5TUS8XbwF2O7Zq76hndh7c3llqsjaKGYtG7LYnYV/MXA24UVzyZnuFWmiCD1NPNB5vk1G
NzjgnOPcZLwPvm4OtmgRPZrbmlnyVNjiq+f5m7IBX+iid2Oc982dK4h3i/FSgBw3RsgDEbzWeAJh
G2UIKOg9vDTMf5fRDV2qGqDYbN9ms6k2VuK88D4T1MWugr/JGoTcUkZJK93H+D7YjnwIdI79VQz4
qTLJt+zyzINdr9ycuq9BNJ2SuwQAjvar2w1PhBZz0EPR6prBOphyf8fUO2cUSNGkW0fse7ZTHF39
uhvTbgPv6DiFDLEEPjnu3dZwpwlEXoYhLqqvWjuYtiqYwRUWCI5qHxOsA2oD9cVJS+8jJylin5fJ
d0KXL52o7thVhLsaaJ6By6p2cyG+DxWfuHCxisBupTeFDE51EBkhhvRHK8Xckrsjaw8QQShN4NmG
uzTK5baMa3uluYt2hTQLeik8eOV/UbhHLrupvpZkElybhjpRQGxq+lGXTpgP1LTS2kWJw/HQCnZS
JQ8k1TurAZLjGoTR459UgKktt4ERTXs9y50aQbW3DIO2AsH7OivCfBNzH9fQCtFa6O5OcwdV9wR9
5po8ZwtEkgmSrHRjpAbJhap2nk3d2LrjcvT9MAMsp1ZlJpB+e1whNR5VJkjdcmjBT2vTvtpmhlGx
EWUWjRB8ZVPBIK/2yq/4lqFOGPU2LjEHujSQVmKc73ymE0e4Ane1Rx4APYYGISznTiceYND6sAai
WJwyM77GElJ/8Uej25P+xHvB8HiTTfmpNDh4FsGbEfnvMM1OVlOMX5Lpa4B6BiMjcwpv4hyeZgBO
goRscOWFTDLRBTKPcZNjIOOrKYvvGBarh7ZjhGDNnrOz/b1QbX8RTfMuGrJ4p4P0ewsNq6mL7tHx
oBdrTUbCcp4mIvshkgIdeH9rzygZUTZRx8wgE0rcU5UyvnMoOM2kkVOftQ7M5zjYd0Z170qIcdKo
31sk333skJqQ+/6FazurMpTT2pqnbRVV3bZQS34BXuPMiuGKgrZvp4geclB9Y5+5soDGbpqhvTa6
bOeGmQH0k726ADS21a0csSSMYq1CZjpUif6mM5wX29L2JvDGdpu3LAKzA+G0soYDp70XjywagF2o
GXWhbpB/tZui8CJOq5m9rm0HyTMaMlXn3+3TTDtvTTnW7xHhXooURFGMmiNLxXyKPDBkHE+OEQ3u
jZgr+4CAAiwgDSKwmjgoZ9ln69EP79M02/RdWN11zQZiBS9mo2qYE49pQXRx7IvmWBUJnsiBFk9R
76Oq0PuEd7rTCl3DcCAl7ogCQe9psfprl1LfzJ+j4FJWbXO0u+wP1ARvTGseNP+RZ0IEB+rIdHbS
X3rmpYvGYFqXVfsYkzWxCoPqxleiP2TLnGTArmF51Z2TB8a2FvFTz9vO15g9DOPl7I7lUsAd8nGR
z9UI0yNruIoMmhoTshTX1jYzFfZIOnzVzunsZ7aDNb0m/9tQhE+wfa2dSqDtyAm63hxlF06IHKI0
xD7ghkDsxHcHJtoFeZ4a+2YwQmChyCfxB2POM3C+QJHubmoSBxpcFxqn7N04N5LGQsMrBqsKb3gL
gaWApN1lG+FVEUmgiH5sHAYQbB76yEfJ22LkEsqhfkzI8goQjfSErdUo3ruw+F4SjViZ1lfHizoW
sZ5+OOf0oseekhjbuUZ8s7Q6t14FBcumZx5ZJXaJga0wH5/TBPwSB35iBja9URxsq/yesecAm2EV
X9jB5c0I8epYpOmRmf1W+elNM0TXPp3qVZzRfjcEe2GRmlfDrB9ihImrcYb8kBWwbIKG5mfZMePS
bMKUOmKLOXjpCjhUHyCL+xbNfj57Li3A5iaShrNLygZ66O1cVi/SbmhsY0Jf5dXJipNhG7G4rIwY
qURuooOyDgVyvcUpAa2e7pfZ5LejK9/KAJqOaTKjm2F+OH6OfMoqj3HGKwWcJ4drCfmhB4duSFr/
TgegQeRIAIXis/To+D3/I6PjjqRC42Tw6EiktuPszcy/9gyk+242Z9ukip7pjdHIi+edU6M1i4I/
ig70rRH3p8FR2U6p+Tkdorckr0C8VwS8iFgw8Z3YMzNWoSrIN4ITd4nYhkXQTfaw2YvrMeM0NNjp
Le4chsZiZUuYSWFJ/9M3meKUCwtgaOrXSmY4bfruiGg33CUOjd1qvlFJ5V9rKfhLaKmLqOzuzJ51
zGr0ISmi5CBN8whQF8ytoIVdZAXHY1G8DrHJlHCo+dmQrfjcFo3NLEW1H8WoBeqof5pm7zQZbKjE
26yrypFUDm16mift0IewwZIDpr7w2YrvVIkwPAhQ0AM/K2YGkAxJMLMZb01Tq20ICnvJfLpNjfwj
hTty3dT1NrGXdmZUvQhZtJyu6d/bT11umXexiuRdF7XZFYTlS4QU+TGZDb3Kg8R5Cqbg4Ju0Dktr
jaxnPlTuOB7NAaKHi+BVd+0qYmbNZjYyf47HJ8Olye3icZGl1QGRKfQ2QdF1IwrHuehaFH3WJulC
Zua89tt5ELdl3r/SxlwnHtsqRfATUJ18nS9Smah8bpOkhdXF3m57L3pEccIH/hDeLhRTsu8F1E+V
+OZOJnjy5eRg5uoPtUpuR12HJ5zxMnm1xxz9clnSxmiTHWvcBWZy+IQeI885+N501a62mwvEzW/E
CSIQ6PsTwhsmQLg19kMO0ztUzDEKZFa5n74YHcPOPKhep8h6diWOVwhQhAQ6Yf9gKue2c7EHwlki
J8MqLqIGEMciDjiFdUvTZL6La/wKPVIoamp+6vhoVkyBq8zepKF8ZaIkmCsQsyL1HO+pTm5q/NB9
aI4IehwwzjTW5lTA1VK1Oqbh/OB1mHp88cqK8hK9e04C1cBm+/btdqeXFJZQyB1qI3tldk50aNjq
1ELu0x5AlX8syVj/VjTYVfROqVP80Z4nf/2UD/bbALGrh93j+U9Yfo/3opzgS4Rt8/9+r81r+/rT
/2Ebj9rprvuop/uPpkvb/5uitfyb/9M//I+PP3/K41R+/Osf70TJt8tPC6Ii/zEMbIlr/O+zw66i
//2f9fm//ld2mKX/6XrS1a6wsZdKcwmS/is7jFQxtFUkWZuWtqiurP/KDrPMf5LohX5DOI5pM5Hn
P2qKrg3/9Q9p/pPsbs+EjGxayrGl/Heyw36OUHQkpk9J3aRxkDqukN5Zdh88OZ1VDWE8fhrndJGE
vpZD6B6LMcR+/8Mtuf0r1+4/8i67LQhUav71jyWW8a9/evz+r3/8dS3tuKarpO1ayl3yA99fAdgF
/Mvm/5qLksO9TyyWyPIHKATR2hiE+k2I568u4pis9cLTQmlr+fMfLtKpsqOXUEAhnTJgFIYbXppD
3f/1/PPYBR/F//CjYEvik3iCCs85u0roB5lJ13eBg9ISLlI8dkL2bEKf3zG55Lad37Ifr3MWRyjA
5YVDSmFioQXchgXGTT8dBrQcboZLXn7v2vHFEDS1JscM7iaV3NtM5dxw/iM1w/Ry6PNTGMXl2s7L
YCvMzqJLwhmsyNLLqKy/xJl++vxXPkui+/OBcmwhLOk4PJzm2QPVNWGZgAHzV72TvgkcvV5vIusN
43WLO4eMmLcwC14+v+b5d+4IqU2t6PnhmbB5cX7+zgkfKYUCGckYf8J7WQGvqm1AeZ9fxVxyP3/8
MhzLsqRpS6XJ2uNvZ19GO/o897br00WKx6sCOyRj+rhi5xwXG6r5TtzJuHG6KtqhOsGXQU+dZo8c
NpDkobIMUfOb5+P8Zv/5GzHhlrZp4Xy3z94o1+grIMM87APJL8RIiD16BVgbqmZ2lV14FTIRPM6H
z2/E+ZqxXFUt7xhfsGcr6+wrziq6WGi4jRWjo+ewLiUjGNTYOsOl9PmVlt///I57vGO8ZFzHcuXP
X+xkjw7IULppflegrGkM48XgcIagBjMw+IjuN4vHL66nLG3y/DI5/Ps3rIY5Q9C8oKZgqM2K3R77
DMa2Oi5WVYQt9vOPZ56/3txJ13W5omVxRfv8iVp+CcdtUvRntb1rBurBXtbtKRi65ybyq/Vsyo0k
bfoj6dALoV7DADWM4jdP0Z/v5NltdsGdaG/ZCkiOOHuwB+UbkYw40wcWZaxCCEEyaRSYb1k9klIW
mfOhowJYN4uouSlq88L3sIh9fjN+8Syz2xHSaLF0s+OdvcSEfQ3xrOtk7dG6gMKYbS2andt2Lu/K
UW+6XOkDYunfXPUX3zgPl14eaP5nOmfPstMIfKgxfRRXTQENo2jp5g7Ta+DBwsGzKvRvbvaSU/vz
vea9kRogjPK43vkrW+WFrgXFJToGf5fPaCmi3nqY++LL6EXPbg4kUMqm2rU+Fefnd/jnTFtHOpZW
Gpsd/m0mwuafm80PW6NNbgUFQ0MDOotviWgAH0Fwxa4Hjiim1NyHpEn95oX65SVZI6CY2R55p2e5
pGGqu8p2jQCwjQhBzJnJlZ5seHD92FIRFdFFaOK9//xzmn9boGwMXuibl79yEjjfD2imuUE1owOd
w/HAaeCqstLuHkL1uxzzAOh39OFDxSB3gc5maYwHXMyg1lH7UFa/qKi5JQdRX37+W/3ilzIxtCIT
9JZT2/kv5dtzliY8a+veRcxcJg68Y7sGXjPU+jcHLa1+cTHbVAq5Du+1aTlnAcMaMDtWQErktPIa
AXqH3WyYNwlfA0ILW/TOzSgkghDK8tCj8xoP81ahw6Z14pFzzaSvxRJR06eBr9S7MAgWjy97S+d7
2XwPFu2Nb/YCu261nWLhvgcergocRNahzkznSvv078vSxmmNEnxrexCTWlsnJ8vFvArP+HtmEKg1
ivEla/Iv3Tg+QCLdQKD7VhrmviJ9aX7MgLZO07Cd7PwqRa4E4HstTCiapbxT6nLKD7X3phvozXmP
+S84Nb63SXuGMjGY7LLe+7LaYKMiWK7bBtLfRy7/6KmgC6mgFUCE3IYO+S59Q0ugf1iCa80+h3MF
mz7qSEanRgF9Qu/GyaGcZBdLIZ3X9YPbuiutxVViOJsGoR6IiW2el6guXXvNMZ4Ul3A42ZW+Ltzw
4MOxzufLSRWXA6D6kgaQnhwUuwtAI1BgoA1DbTsvK9dFFD9y+w8RmhZOsquAJowuMWBrcxcgZJua
/joQh74NL5T/2Or3iL4FksAnw3D0sWjG9yjETrGghgqXaph9y0UMrAj24KbXl6OmI55ELR474A19
vbY1MWf9NwsHPrLALWCp1bAAcuEwG2OF7t9GnUyomSsZO9EbFv6Fj9dmybzrIrIjDYPBVrmXbs6k
x8vuhsXzjQa9sQpOHsO7XytQMkwxyuXAarz11lVh4wHP3jvrwKEW+XaCrIwdsAKVm2Nx6/CM4XZL
dgO6STtZgknck5XE+6G9NZ0FVR0/ukF34SIycJ1kzxEXJlr/1TV8hnnTRklNi3WfVhiLTp0WGyfr
16BmxvHJ7+Q9lKT1POuvQzWjeDv5xYPhEoTDm7gfqy9WTQJc4l0NDj1e8pTQltyGQThtJrF0rTEN
hgl9c2PcJbQxUn+m+wMzsMBYjf0hk9NFOdg3eD/gjSboRTBbxo/z9IgVbpkfbiwOiYF8lH53kdfj
CyxoLEdKbFvL3kd+Rh8aCadH2Kakx5/T3OrJgDOGa3P8Gk/t2ox5xwiQBG33NUZrk6hjETzbfszZ
AMfA4jrz4NXbLi7Y+6p0SgzbAXkmekq2RmjxfoGt3sm0kDsb6atFEoFym/52oiggFrrM9+j4gAnk
AH1qJ96R+AupCpKVB0QeiQO7ByKj5HsPHDcOnd1AbY7Um4StGgm8a+8nh45wz/M+22s7oOsfpkQg
9e6dYRQ3TVrdZECZVobp3s2y3hmyuLMGG1UvPv+V6fnv8HH26ZCdODQzMfAu8/JaGvlTRXZwkHsH
ZzSmFSOgLeXfai7UDiEvsh1oQX39apcj/U5oZe54ZJ6+moI3/MLb0sJUAatNh9eBsumSHsQIfdZj
Nypx0Xes+Ru0i834iG9u65PXgE9pxrRYHmySUyK4KiRQesEB69847AXZn8Wulxe6Jw/X3kQRhpyD
mO4i48HmeY7d98IBydWecufK6Leh+d1KsRQzaStdjuYu706zNiv0ogAgQSVhGiC8hy52HlwP+amq
v7QLhXLXlowhdjNDa8Rl5K/wAIV7CRiyzMednt/0YL6aUwa8ob0elvvDoLuqrFUfIMRs8LRgoK/a
5Dh23iUnCkIyZoA+gyRGxNKgj1gEWdCfWc133qjvAWnRrHs3UZ1FUNcHZ5XHX70WBsW0HSgh8E+s
AOY73nOO5MM37xr7StPn6JldMRz63k/7ykNjth3or4furR0/Vd49eVm0CVN6oRSu1rPlXdLSNtLv
kOYnkq08WteV4JubVkOHw9N8wS66wnqHTWdYGdE3ETwr50iXjo0q33T8nZGai3qVJDK73rGUks3W
7vLyrWGgm4X3Q7azrWsLsViO/ACyGqNM6I3DR8u24eWbHN6CjW6e0eeuIRg0Q60OU2WDwedb2OhL
t5IEiXPYBqXzaLU0UZuQGOWRe7ayEoDRBKbfEwP2BK/mW1jceizQbe5dOW56jGxy4apvaeRvOEhu
W11ehfByZ7qLPa1rVFCrkFGPg2XdVI+KU24E0qXtkK6FdX3jCOueID16meD3rr3e3iS+PmQo7EMJ
DQDZLtBx+qQ3WB0Im3K+Apy9jqV36sEk4EjBD94gjjSr4KEH65pjEEV1cd/LeBszSvPmm85/0MVw
a6JGtlR8UaYkQpK7nKTfBVlUnQroKpcbS3Y7BFiHiRw3gmHxbZNsJK8D48ME0iViwDKcx4VhXyZx
cZ2xrZboPaV6w6e8HZaAMwK+8ft44Tflvcl+vDRVuR8b3h3GDympcG1DXF4EL85AVeuzZAytOKZp
dccYC3TjsNOg7IoGSVyQnCbQaL0zXznmdEr8isGMemJ0uA4hknnZtIXbxBm6gdEpWjRkyZy/KVgE
m3HRnYbG+KHj6b0MTzapSv6F3RJjjZV1FEzsjRJmUkkIEFsec8nkJIdhO1fikMou2bJvXEql7kP7
i1s9GEvk4Qw+ukk2oosuIye4T63EXzUsRdgeQXZH8goyGWZdcQy6d533OJ1Py6yiLcJN6FWvM0vQ
4Hy1iDtJRX5iML6Le7ENLKiM6rlQ6bpL07VKtbnKBMO8Zk6uOtrQaynEaz58zNhJw2VgwrBYW7up
bt4p90kwR8HshvCKWdABCHQhvZJNSnoKQRH1zEGFcX6dfYmNMWzineWTbwDQrHfw7BziRE8MRj8/
6/69oqSINOnJmLRKKOb0Unb9UGq4XtNUIRoUeFFMWIym/tCJIHO3uOoVx4qyirblHNvk+0TTcfYJ
gPr8F/jF+ddFM06XUWvlms5ZRYt5P269kCToIUnh9sIzv0kmnUGsHuaLzy/1twqSj+qaNjWOEtTy
513NqTJs4achlwLjAQGMR9OKjfhyjmpIHVGf7P9/rue4lDVIahx1VidXkF4GwfQH+i2PjrekzoTp
hUZhzdReXH1+sb/Vb8uHk7ajmOMLTF9n5XHG6TvKIz5c3FqETJMVaOLwjoyX1DuNhHb/5rn55b2k
0+NQuVCmivPLgXWW+k/1VOvlx3kBDcnCo1aekNFiPP3N5f7e0Vs+ns3XZ/IZpTh/TE1WzqiuqYh1
QOCh1z0AZjkSuxVvmyoY1w67xHrIYCHMzD03ksHPnBDvHSW0ZlJt5JvP7/avnlrKQxOzIScTauaf
3xqfUqIyB+522n+lRd5Ew23RGb+pQ5fn46cGxPKZf7iI/PkikTu2mbTp3lmkMYMuyHrnkgZL/JvX
4m/tHFqDLhMFbdpa0aA9r0ChcSjmLjQbHHJLZj3iXVJwFMwQPUur7sk1fMuX49znt/AXD+xPlz17
8dHTWyaaWB89ec9FmMrfz0GEoC4ZQKN5HqKjEU3Kb1rDv/iwLAGO61BG2/idzt7JPitsBBwoidyq
ToptS5lVb+KRuegeDRkUvYy7HtA66+J6jRDEbreff+xfvjg/fKln6y0aN5BYYWisUAoiRcRKBc16
20tmyLWMnz6/2K8+LXMhLTT5wjZ9y5+fIB0NpRnkBdpP5kYJrt4Y6p/sOc1COZw4myVvn1/wl++F
Z3GD6RAKV50tC47TG3kzspuVxpJB51pIHY+d5aWvKXtPe/1vX81jLTCZyC19umX09uPehTg1cQoX
3DRiIRA5WGwJAZuZTqvvn1/oF18aXHFlWqZYnpzzTUpBumCJW+ZhQx6eKneAXu8NRfLeTIyWtqEr
hod//4qK5UUxisSEc76cSzOeCtNBQWyRRtiiYOkqZ6S24NQO5vM3z+QvvjXP8RyTYdAynvlbQ5fG
EsNAj+H8IsLx6c1cjdRtIG8yefP55/rFW++5bE90cdnz9fmcABP2VDqKx5/7/A2xNx2mHPQSTNR+
1bnVndk0v/lwv/ruXCYvrqNos/1tFjSbWR4EErNZXhnbTlMvDki6TIC6xAbp3zwoywt1tmR7NI0Z
M2qPkYA4W7KLGj1cmDBTK6WoT6lJVsEI0fr+85t49pEsvijbY4jGaMs2JUCCn5975Kke/uDRXxVQ
dFc5LCNymPNL+K207uASfn41BkY/fyqLqTPnJU7QLkIYFpPl+fnhjNhbAEB5DedVk1u9uWgnfcJ0
/YqDO/mjZvaHj1LFuqmM0RnuaOcqF5BKFA89Clwy3SWn1qnvssUf0CiTEy1e45zz7Zj2siKup+Bo
6J/Y+SNyJINS49WknYktsG5tU+xrrbMvhB4hek7mOVzbUe9/bQxvslZpT+7pnoqKen40bFhspQre
3MrNcFi3BPZsiRoNkKTgn0lo3FE6bDkMBd0DVI9Qbh27q7Jtb0FKgbrZ4NTIQKHSd5oWsBj64kX4
jptmZ6WQ1UEyifTNQAEib/WQt7icKx965DGcI2V+N6vEiwntDVJ3nTbRok0eaheVDdH13cNIwqT1
LoeyoxTBfDLl1Il9HYivMM7QxCcZ8MydaxhN9EB44FQe4qjEgp1OUUuA5GCLee90IkMTnZPjM3/4
LT6eq9LJh4au2GxZ4zX57XV0MEUJUHEwKpwOqJ3GkDQaq6UhK4fq1cxSQGu2joD9ZI2UPqLZTJM1
rGaaISLUCLn9MS78a0oOAPOQI7AwoZcethjF+Agzmk6S3GAbhrcu0BfsPFMyBfRhySTbLLM3ybSi
sPINUF7c+KMJeISCrqFJCNyvywifCHp/S4sdg4Ehawc7A5FLmylzavItKxME1sIAx7tqhgiDVqKI
5/rFdrs0x53iRhd0mBcVN7pjwpEcAnB1qSAxkPFmfwBfC8j+C8pL1xmb97kbcdz3ksn7au57b4By
Uqmj4VjldQzD76sAuIRZqCd8jypv02Wgm4VYkgs0ZxKqZ7aEtWLd2GTQkvQampv3pEu3pGHRWoD4
wRudel4OtUFz1f0B5jl+nfGY0q3NqoKQpFKDkMBPXUKpM/APgOlsv/uI6R9q37CuogBRHY0cTEKZ
b6BT6PGbiJ6ezpD7mBkIKIwKcvtMHPMw/EHa2z2pExldBH4oCH40rOzspArWFV2nwNxF/hDcZktq
yKbRcAawuU4eVKpMjKuQBPk313Gfc4+05GSELsZ99C/6qaOXbPcvUxMSezGOBEkUZnnts19sLdDI
d3EcdONVZGLDPGZ1NsbrSGFphKpYfhlAs+4aUb7RzR/fVWqmtK1yZjbgCpBVSdeid+fQPGPYZd6p
sbevCAUbv6k8Z6RTgJIZO43FYdE/lLlkflDlwVvT581pyJ12Nbe0Uy1mFvRgEZct4VTExVVz3tLY
Nit4O2BhybSJ2uHZm00HeWmKGXD0/JoG2dANDwZ6ugUrXNE2L10sO4jKRE1fSNjJesLBvsNMnewB
2Sr8qjDKQPLiwpfOxCNdIoj2ct4jC2y6Q7gPzY0xcaK3eQzD6ykoqzsoEXDLMMqZT5aFhtQpZXOv
Kd9d8CyxdRGGOIbXroGiAubp+DUswhi7dkiCJknL4S0H0Hif5bV/x7C72dh2ih9WRgD1nXl+6424
uhCT7d6IrifhyNAxItyycV+M2oteTR/6ujPlqDdLCEsvQdvT/26qgrRTYyA/9EJbAlIKKnIkfpBL
Nq1FZlM5TNOLbAMafY7ksA8cm6wUtoAbU1b5jSdmCGsubNhVYwFHjWoAFt2kqnsjCtyrspB0swVt
JNrs2JY/cozM5iouJ9aGyDRw4xFBXEA2idtHPfdWz5g4Ge8dvOJbu5+mh8i2sQrOLM+Tiyxfmrm3
zbKphpnDfPNLV0sBdTOKaKYHHkZ6Tz4no84PDOIn71SV+h6YDAOLNKfHtkrHhPUNopDQ8jQ2yVwf
YJDgGpWZoZ4DFdGX9aLIMRFIIizYdN3IJ6vjOOetByIL88TgBHENPGGqTkuqpU0DO0XTG9qJJ3jH
K9skKYREygO2rug6cTu7upVESeSvMsgnEOOCHvtDyWiAQUe4EIJRQMbqGh26D/owg9N2Y9rgfI4u
lViHpNpS2VUYjBhBO8Mt2mcjcTTDpA42i/ciVS9gRgaTN4zrbKbiXYV5prtdxT4GeqvFgwdFgBDh
fZxN+Nc2EG8DnOoKw1aPsch1SVyeZitXapXN3shCGRVjhfJwLN/B/COILAaEONtaTXl9k1okgva+
Kp2r0dUCj7VLTBNGevoA9FWNgKTxzmcaEDsy8I4JNhbOAnniAVvQsY9MuJ2nfdvbY/PhyZY47cBI
YZjzXCzG7gypgmrgd7HUTP+HufNYbhxbt/Sr3Og5TsCbKUVvRFIipcycIFJp4N3Ghtl4+vuBWX2r
Tlb0qehJRw8KQVBZEkkQ2/z/Wt86j0ixq01vTCZiVRE5mzBrIrA1XbAMgLzsWocd/7KPBvVTMzrP
oJ469U9B5dDuy4CyaAvpEtQFY0U8xSpBTAsNp/FelDeS1cXVHkHyE0pDaAkZ6Nre9EU7y220bCUy
rN5PA/CqaDOaPm5s8Pdrv22YCUbHqwGyOCY4i58pb4IOV5zlcpHVzNddozd7Oej2NnVAXIwNoSLc
J13+hMRzOqdMj7hAId7Zy0CIUOGmSr7kpoJIECI2hjOIjb0P+LbqusQNQvYcl2AC17XQ4tl8lSX0
iQwWNmaEU6Zy25xmTWhsajfp34fWxGwKL+qax169MuYQqQJbLbpwVkwisYJbnGSTAqQwp1xgjZHL
WRgBizz2SO2CITB0ebUMq778pmegoayoaJ+dVq8gnhbWZ6qY13QooSGQ6rVksIoXvSY/2X6GfVcX
QH1q3d2Lvvg6cl0w8pBwMeHuWVjKjg6a5eD6CDtMEAz1FeJ232LGJ2UoyqX/4rSh/qILw6ZtSroj
mEIfLjxDbOoIGIs5ZvZz0I+1ua5dhX8Im/o1aJXEjEqYXJYQx1AUIzLommg9Ksj1TxGNPi6AQi0t
l3Ge8e+b1RMFAXWy+5a1RUnHMRuXfZG6H33gorpt5z1vgyWqbQMoLWzvY8g2vvmeYLSul4RXA13l
82dgI53O/yBnMd5IXDgfsS2CF/h3NN5sM/BOvZu5xwwcwRvQUW9jTQ03CtIoGkdGUNfHeLBDeCi2
gWOSLDQNODBpTxhduGkJY2X7MCv9eniTfuy1X4hgTbKLW020r3EO1vrB1jFEZRTzdm3C538Ae16W
n+KgM9w3mBJKe+HWLJ2FO9iR/iYir6/3iJ7b/kQWRxvsCTsZYUcnFrZeWUd9Ma5La5isF8e3OmcL
J0bDQNgIisuzhkciX57irBI7iz53vJddJulsDQAd06fOI28Kc2ljhy8yAipDh0Y1oNUWLO17/9KO
WHGn+d4x6KPKuoVhn1QO2FLsXN3oborE69sB4AgrzrXpVV714ka6ByeBknYjQJMGkUgc903vItf2
jXXVJmZT+Ov/vJP5fd+ElAelruHqAUpd92+Kx5ir4ZDFBqFFlBvAU3vLIod5TIuXtrTl8j//sd+2
gtavP+bolJtN0/5bzaB1g1LIAVaJJLWhfgq1ihhMN2lCufnPf+i33fuvP8T2HEmUp1OimF/IX3Zn
5AjiH2zZvTvKt44dWKWn2FXmcz64/yRX+a2exJ/i83M8VFEBW3jP/W17Cx6oT1Uss6c+Ym9PFz2h
+ed2nfxUK4u4saThWzia/coecIj9wwf696tns+OlEkEB2OFz/e2PExBMvaSeF+ad2rQNIWWKYLhF
HQbborX97X/+VP9++fhrDhtPF+G14f1e8mGjR1q6RLBZTnX74vcj8F/yXP9hb/17XXv+RJGU68hV
3YAERiTi/3bxLMadIqPwODeCtWXaYAYGDXMOgwETAcZ+o+/vnkU8qkXujD1ULLNdrcDZmN4kNvjH
e/5/5BX4/9AKYM5fkv+zF+BeJvLH9/8ihSD6XhV/NQU8/sdfrgDjX0gdUfzjDOBSmfSq/rcrQPP/
NV+6QDdcSj6uBejvf/0X1dRZ++/q/6JdQeXOsBlvDGe+Vf6wBdjBvwLD9NyAr5XLZXes/xtbgPHv
FTXHpqhF647WGa8NJaz7W8lVp3jhunU8PGFz+unEFjT7UV5tK1uZYKAc6R3N1zqcotPjMOqoJSC1
FPB95QDkLR72dV05b1qawHYmDOQvH+jlV+nrr04CJNf/VjyaX99cPOJjwx9Bjdb67RueAbTMy5Dt
cFz3cuf2PV5gS38eaCtdVI05MbTIjH+cPg74ydHCldqnZsDCmyRCuwiDvNSmJgKrblB+maK07qjL
9UUgwUCMJlw+hKHTlyLIyGV2NgWu3CPXrbgJVdZPcU6LSiKki5zxWzSQncTCytmDONF3Mbv6pSUL
Vrsw0pJ149AWxtDzAQDGAMDWVmt4Nh+VE8kzCqCBSsKzGfWsRUy2RNIu411kgyprJ1m8mYF2cYHI
LnLZGqyClBoXbGzx6KMqUruabOFqGggfgCeFHzbOzk1iTQiQjC9Z6iYfKTtTypSedfAGXjfM/TfD
jpLXwqeQY9j9IXFLZHPVlL0VAW0aE8rjspa6sbYarJSVNyTHdgiK26DwbzkdUuY/3ptwCVF1BuKq
07z7ModOXFz3E3uraA9xRG3qzg2uQR/BjyViAYOmRpnLXDiN6H7YrvFTt2V3940apscgdzGgmXXt
G5fIYxkTsVmHOWcVt0KPshso7j6MWJMDEnQszKK9WyU79MLFOgInXjXlwEWIXhhM1dYgHHTrSveW
+/10bYiRh4IX5UeT3Ko1BD1/05LR11Nrmpv140UW2ngZNRe9VQPB3HKsp6BOjJuliXyfmwijH6eZ
GxXnGSZxptlh3t20Cc+uIKlyPgPkoo6xjs9VRftU1UBPVUX4ZzR22qZZlujpubIJQgRAILspy5au
P013Ip/ExrZLUIMwjgH9PmdT1J4fh3LqBwpuyYkiH9mWNSPJvpZVjSbEG08uYU0LlQ/qUz5Jc6nV
kArBCYHRN7ybPQ7ttbLVeMnSWTKVNosKLsbJBkVzVlCrEIxpFKyi+oc0/KlfyLxEmYKobeG3YfLd
qItdKHX/E1a6YiVCnNgq8F4ppkLHsLNzjYncEkelN+2RyzPtZzcpZaayaFC68YACCw8SPLc91oDe
6AouGXjcA+EEt85Ppy3bldJcD417pb6ovrEkvGqoUD9rCnp0n7AJaaX+ImyGksR2+lVbs+GhlVeR
DuTp7XrMEu9a9yss6801saV3dYs0P9VOeYoaTV7MEPUEqFqqBz2kcqpcLw4G4sPjauVR+t1N7vAZ
UbTMl6/kiTTIyl3Qtc9+DazVKt1TiyHq2M0HCjXaoiNRDQlfoR1g5k2bpERuiOGxXkkwMV/Tnu0f
dcAbbO1DigJ5CTpKv48Sd4ivpenXqmouUV7EH/8wGP59LCQBdZ7tDTwSFEJ/G6vDDL83G3XxJI2w
PyrMJscoJjVUszyyF8lFS9JzSA+DJKwXTVjaW+PX73VCjrBx7aYpODe0jM8RGl00SiVYr7SOF0qb
8m/Ki14zWTn3uTi1IbthF4KIWTUAgU4zEe8/v5HfdNvUD+gl0t8g7Z4WDvPYb4O6iqQwE7oUi1qe
ojoEoJwGWD1p5S4G6fgbrq22bS3xrJlavhwoRZ7MMc3200RVfKJbgE3S3cZl8A8t89/WU7wwE4Me
3D2PTRgzj/PbC8vcOg1yvyNuPIP73VWkuvjZ8O54BHX2uqr20Rh6SILBqNplsgFnR6xqiv2aWgva
QkJz6n9Ythrzn/yzJ/R4ST4y/lnibrAXsOYvxV/W52FjuV6cDYTwIudc2KqDk4yzcVWGGQC+abjp
Q/tNp2iZUfMbfcM6WXpiIVsY/H94Kaxg/30Fz4tBbD57gVyXdQni9t9aR30YxpEaER9m9MAzXYzP
Pddh6Cp4sPMdJKZ+L6LoOerJ/iXo2D5ERu6ugzy2r37O4KSX9RIxbL0sEj1cJV3Qnkid3LZj157N
wm13tKy+OHShlph/8dFXTnt+/NCi0EoNiGJEpDOmWRYa8N66exMK1sdprhlvvjcAjgiraK17rnHW
sbUDw6gBm1ruO5bi6rnRKJZhnkBCNY+QTd9UhMdVQIzI/0RCHXXk3en9Rs9jvppGr61aSr6Pf9uz
H3vSYiL72gE8jtDItbHpZESdF3/AnJghFlaxmfKgWFeg1lYpRJUFaXtI1xo7XjYqa19+rRVGgyFa
ZcRA6vOh6IjTzYvq3XGaq1NoVzMtmAckZqi1Mfm868j0X91w9Vi6NPAA7364qkStlqPtEUGdmFl7
0Nn5wkPOY/xTyYlannHIZXVzJksetdQwbhBpX2xbGM+K5vCN1Qa1BVUc/FD5yzaYw951Xwe0AMG9
ICF3EQ6OWmm6xExfIfN9zDJ4nJtFMwrnNXFs4q+EfS50ENuRuBuVUVAhyoJjmqXQ3XUBHciS5c1z
tBNgq/gs2qJbU+AjWGTyLfTsueZd4iBYIj+2APDZEKKHbkXJ/gcsKXsXYrK9sKpO9iogsjaLwVBm
gWIWI8dFW9jW0J4mioippH3Z+jU9TDH98Sg+krIKXZ6lwGICtgxZN4qOoVtPJ6Ku2WtayZnKkbPj
9qle7MgoX9aP40Ss40uQMWkOpGqh+UyHrReT3VsHEtVqUp+pPs/aO3B/jJEOhDaQZ2ZDSkfEN2sa
T61FF6DHYs6IFjhrw0xMJK6Z/ayRH4M2pfR3FnUbapp2vtHUAD4oQZKZUkvcCFyodyHpPOp1U2yE
XBF72Xwe0g5ucT69uA01FoyPRMsnxvHXTTc/0mx1VY1ebR9PGZpcQugbsBqlnybqies6QALeVnp1
kqBRT4Essye7hSGVJwhhnQZ4HwVmkyRFA+VKEk/WukKQeWnmw1D4+19rUrK2iG0fsoESbyGvQKHe
kubVoYG3JAvFWZKjg0tQDZYCf+hBYCmQ5mU15fYmM1i8cVAaWPLKbTJSf2z95XHobPAsxaAujzOd
Pcs2bArEwax5+H4/S80Lnx+PmDmwP4T6qz+H11VhcMvSOoFpBaFkctzPJtb4eyJeFba6Q+8V3tyN
04561lj0gtz80Eca0UdWS3a2VxkfrvpC8lyvhqeqgr9GFKB8ofekrcGQTGe/Rezf5yLZhSdb5x5z
+hldICHsUxcES2S3RbKjwoskWnknzOEEERcKEUllCLG0Gwlxg85XTzCK2ZJK6IwXx+x11vvMd9NA
2FzYf/GiSe0Tx1N7dywbfAnzuc7Njxyu+67gBh+LoNYBpWTOSRB+BGSjd56ZX0cMEAjpXU+4q9bW
L1EiSISeNxuQwVuiCYylQ2zHU6/n8kU5n4xI5NfSsu+/fhZlyRe0De25LMZp6QpTQTCbiW2Era8H
zAWP/0+MdnEd1SW3g4gke/wfiesgGZhPM1XGJ2Fk+VLAvVllhS5PeTV+tVvPuPXCyckU/qGcgoFJ
L+yrBKoWJoq6XkUwVQvPKyzrn1L1wZlQjf45DDHEhSMLrRSs4E2Qc3e0avuH4XcASrnltRAunNdc
qkGJK/L7+qz5fHPVy5/Par4Zn2qG4uaDtARgVaW7NtLW2BFmJo74TIiss+N61jIXW6sCty3C4XPA
lf+E7GThjbrzpROvsZt1r5lTJEu2vOOLTjl0BSu7W4ckntEDALxCWHGtDq2sVmZZaJvShu6TA7tZ
0DX29yrsBzhfYdD9uu/CEZOBVY/J5nEHVlDcV1EFACwqApauMpjyfexrR5BfTFNIEMiSqcplU/rD
yR4USwyfGjM10PEkynqsNobDBzmq7ks55QLYezAvXjlQbf3jEVpP4Optz64kQg6f5gHkJpWBzaos
izq/FECoETmaR1WTpWdG21FLLwX395FouIwC9XhpTB+7k8B+ETCT32rgdme39w9sI8seudsTMs6l
lWnxz4EkH9j0/kVp7s9AskINowoHYCi6VY4aBdIcp48ftKG8YTUzt7lnwMmChZEd/RKwY6y0k5xI
QosLljjOY1E/DH680fxpTUgOXwI6a/c29LFXGVZ7/jX/QTzTt399U02GpbcvqUcAZjBOI4MO3ZT5
odm9WSVwuym14D050VtSBd99CpK71IsisLyqZjx2tXvU1cbH/EAnyOwchk61LLGEi8jt7lJ001ki
du80tXosv4fGoQtjOZlLy9RlZVZGiDJEAd9Mr6uPaiKv3df1MmQ4EPW5+ins7/EwQMBKemObCm6e
fgqsbT0JhqzAPPUEuNyIfrA3UZHW2dqGmXQSbmWudAmUvu0w5Sl9VnfNC6+4S0cq0YT3QeAHeRnm
7ybYP2BUjn8o7M5/sSsML7jkIHeBp+Qux9v150MVoG5qdO+TVnsm5GH6BAcQtc4+CsOSkbptu63z
GM1aPYiRtvgBqDZHbJRLU6lLxuLSp35xaTVLne36a5MWxltlimmnJDP6eGgjrb04BhXQPiM3LHds
xiajwjI/UquFkAkuMNVnKjF9P/UOoXfd2o04GvP6KClTZN3F1Kz7DO9aTtWfhExnxAcTOwqXoIhf
qaIAC40xnriPpTgLeeNQaPGTWwfhwYRfDLdt2OPkCg/xMJqMiQ2rSSOJT6VnR385SO9z6L+rPvMP
dCjJGNEZyh+nVHT9g5nZfrycckMDuEeDzQ2daV2S/LtMc6fc43z90fuZOthJpw6PR+CXxwMBnG9Z
bxpHwxOwGwJyPuc6VKvINnQ5a4PxrJTOCOv247Vpu3BXtwmb/Pk0Ed54DYyp34IKXhjgxj41hv4z
GRN3/evrYViMQLWT0+YSudY/G/4zTa1Xi25seGgygmQmFupGIpy9QEGHN1U7hUDyV31UqS8y15hw
SUbR4sFfZ3OrrcpbtsBFnP06HVAtbRMTCI03RTUpt/1HMAr/nWyqp4J13P5xyOZHil5jJ2Kij90u
vQRhBFfVUp8iJlC+xZ25cWAAf/IS9Zzqifny+Fd5LT4q8xSnVXKC0bcqHJUzxZYZKOe0cRcEcOTX
ir7MLvAG3GDAV2AZyXs8ebjb4rDe9y7Qs7QZdpVThDU4rOytJbHDNrvgKm2hoezup01dxcktrCOg
6oF7FLIgGNcI4lOUxdcmz+udAHZV2KlBwIo0Tgin9dPjNC25FkPefKUiX57LpCspvtWslq0QaeB8
+viB1l6buoEUiCQBX42LRSBSBTKip9YoTAQf4w/RVkdCWYzPokrefLZOL2kxNs8s0Gjb1klK0eMx
DpGkuGpagn3IrxNbKp0VY5Orb2jSWbxyNa2abLB2hkncsvZcATxfs4qjYiio15QepN+pMvfcqL/2
T6wK4HbZyqCVlFXPlW3Ym9DDShK2Vb+LhgpmXhQNEOBruakifTixrpIbfDWwxozx28RddmJZPD1l
0hRfqyA+G9xR9z4h1mBEYruyyO9oKPHc4hoMEcjCaWs50rrbhVvg6tc5nRdnj586siW9VxRwd6HV
rJw+7+eVPRUgJzTeAB9+LwHQPxuhMN9QlpIdKMZXAcVsS7YeNq95q4PPmUHKYsmqtdn+cfZ43iOK
tFlY8z9x/nzoE+UeLR//SupfI9opc2KMj0RAQtTLvejwOHjzoyotkGo9Hia68/vvf/wO3NY/tGEY
No30y+cuGqvnOtNIQq9Iuxv7tNg1Wbuhdh0ewskOD6pLab347rnwMv9ikHmJB6O4yQkOnCajlZ94
4goBTLD/myPq2O8XBRlbaZx+q6w2/ggrNPzgx1fKw5ykS689REX9x+FxytJxgL1ijpQFQusZOOqV
wrS2s10N+KistQNaYRSNRkOIzrx3ziomEruoVp4WkPwNxOQ5td3hCT5/sSqnBuRt2jkrF/zXKrIt
9QV1yY57R92dot4KsDhLoqat15gXgl02pMcL7a/1pHx3Em0VEee3HW0fIZUxOq+OXtwzvQkOYRZc
UTHGR1Ha4spdsAnqge++YahnkZKlTI9EPduF9HcdTsP5PwxnFzezxn0VhdpbZ7RvNpRd+P7CO4mo
+Do7a9FduN9tO/0psiy+Z5E7rGXjGnurXyORHu9ef7FtElRKLxLPcZ/c+GhXeth4P+qW7ULcIkbw
zbPrEAsOKyDaeQ68eD2D1aEjjrk5XY6GEdnh2kKzcrOMIN8qY5wxy+O2nnfEcVOzYYrEesrqQmAR
aJA9mvUnm+r6Rlpdccvb1lp55GutAgKGbpPHHKUGrIvZvNy1CljLKIHQoRfIVJAsFN8kZMXU8OO7
1BzMbeIdny2bokDZbCTBtjl50bxGCLNfmBCyzdgMxEb6fvKlAX3eB+rL42l/snT2rzgyQ6e/W1n0
aRgH7ZxYpX3/VWk1qDMhmtHtnV8lLyVJz+dA20R6XF6qlJk6D9uLV7j2nnQZbLwRLvrETcIXmpoA
LYakZ6612VMlZfyZ24JsDvKkGc/RWrjE7CzFMGbHXMcGSQJg+xWz3JZ8Rf1Nl5QK0Bc2T1FN9AHI
onPV8Qk8HkWZFq2nUNfPbLZ5rtbZhWdtRaIayZgWEVxf0fFSmc2972aOWdQOGnNTk5+9TSvtZFhV
fLbSkSA/r2cjgCW/DzoWmG3e7YmMLDZ+gT1GkDO/dRyNEU82Vx24+EsOHwWhhjdsO8cgr0xQbXdi
E/q6sex6Oz3KPM83dlV/5btKJdaIe0oNOcJHuYeIHb9lBZ5fBMQ9KVtj/EYKAAYcet7Hx0/puXwM
lVMeI8myZF6uh/MhGo166ekdO2YE2uuA2I9Nxq+mqoCyGXpucdPUC6jc5FVNyFZStyp2xQYRs/pS
kiS1ia2634CO5UMmt3qlakXGn+902xJf1H2kWmew5fugUk+ToVTFWdfVaUwiZz3B595VFUjCqGbR
VvnmulQeOZeTXaMRHu3VyFT4GgYxDmUHWHwW18/+/H3I5++DNn8f4pjDSEd/BEWOV5Cd4FysNzNP
u8iRoIxEoozWWrJmmSGZgInZ/p/V3WOJV5r14VcHoc1I/WnSWaAzROADsWkmCwnu9pD0vf1ihpp7
hKh6w3dAXBOk1g39JvbaeVmZT0I41bYZ5VfRBuIGDjbf2oxpG3b527jwieoI4DFQyap/xFyyFOoc
XAGEfmG0seu2XI9z8o2rpfn3wln6yG7SxC6+ttD6lgDbiiPwoOA5q32uTJAV5EM/JmzdPwVdop0J
+2Fz3zTs95PMfS1JOHyNAuMGmdU6dZHWn6oKDoLvH2Ucj+9aKYojXAnSM0OhvxnkD0qje3s0fIjk
G5ZuaS6VVRjIuuVL1zr+zUv7Y1J4+RuhbYwArfESN93VaYL4NS9GaJwWDAOAerd+VgkGPdB79rfh
gm2Lv6qkFtLSNvMD+dPlRnNS52S40BEh0suXuqnki64F20oMgBi8VUOpiDpXY9ykkyiYkNAvHqdk
s2vLoB/s5UcFueIUmMTAMUG5R4h71ZMvKp/v6oT93jQbtG6EKDC2siLOaTFzTYaNJroBci2VMMRd
6ZqGQf25z7JvXvYpdlIk1WRbc2dGJFvo2CD9qVO/+lpFDlXE73uKZ5N+rA3Z7zBh3sbuOa2bjjgD
BxwH43Y0orfjBN4Nz07dc5TV7p2CAKkFMBPY5tjxiUZO/TbN91bOuIF8MllldUQynmqddwMoP4tW
RH4RlI2oTScA9QUWajMzlgCrgnXpLUOHBLOezupkWu9WIeE6lh7JbK7YmbLn3RqDTUSNmXxXERyB
JjtFHZWvx4G7AD2ubSOa61T/EjxXRRdejBTM5ny/42Aury3SX6eztWViM5PD7s+AgXv89qFpv6G/
DNatcOXWNLzxbTT6Xdv701c9sZcQj3R3w8qQLFvWSo9D1ZOxIlXnrh6noZHsxxaiWmcNaga8cAuP
Jvrv3Fx3iExfDad4cjyt/tzqbcqWgTJmpafimRZDjiLsNAkN/ijJCUu8TQi8SUva/+o0OsjnTpog
x0Jjhb5rAid9iUhL2/96WdlcnGmIr1v2PhTx2J7EEfF2vvRF3aMQGul7s2PLKG3Od3ahCqLjQ5LF
BmJWpuqpYmk6LFKgtKdfD20ty065AaUAFH8Nxiu2tlFSEPqVlSUhLHq3rBW91d3VoK6HGnsSswde
aCsZBuKqO213Kq1s181N4schSA1t5fDin/58TrqBOpG1vBZIV58ortME6Os0QjM62ksT/fEatj38
gUCXLGzS5lCMplhSKf+opRUfHx35HhXvnq4DAgVbj19LoxuW8Rg3m8qvF9W8W7JSolmbJG2WlhWX
RxHAVXjs9EdLGMfajn/SBwlZVYQayjsjvNmtZiJtBfVyfLzfySTihVDZavk4lcaUEU1ihMiQQrG2
uqFf1V5n3DJRi70EM7ioYZhe6yEN9xW6Y1hoUf/Brno1Zab7qQ69di3nNlgZw+FFRqsOw7zN/fPQ
mv2lQLh9nFr9Wy7t8IeefhuS8QXGQLDvkNXWDMqHxGAFQ+YvflHbmbNRi2A9jYr5eaySra478bVN
umUuc+fVzxz7VbZg6nNErrusx0KXaTqpwu4qnIupj0MR2Ve9JSOYtto9I2uR6shc+nQzO7k8Fpmd
88nJvfwiHSHPg1ksmP3IsJrX+p5LIN6v8z8e1pm5wCvvnCK/OrUTUaldhZQkU8giMTLROuiIiXsa
QdUvO7Zka0OjkV82hGRWwt0DKKBWN29xG6XTKB60jEwy/TUWKuDGPnZV257jYkAyMvX2T9oPA9rT
Lj6O8ASPmQg//FKwI+1atRKY7hbZlia9+aMJ/FdP06e7tOtNpXc/HpevZXkEiZ1Pb664zt/ra1Az
ysZLC+dYDDDZBeXRyg8jmFOsojR/JznQ5IviZfsB8QKqVVovc9cho/t+MXE+9a3J5mCCXBL0yl9N
Pih5su43tFHYV7V+dXjUfhEM0IjReLe5O+KqLj10CVlE/gMK7KeisexDmETNqwzYX7pRe9XrMD4W
ffRu8D7eWK7T1LXz6+NMn57GsSre8lDvDoD5rqSNfSMyI/0e5vrRVJn2nljptLJx3C4qzWmeiTUg
dCm5NenU34bG/ki8Ua0BTtGYrGoCCJp42viGDJ/L0EdSSPr7C5B3B7r61L+lM1BGliSQR7mVrwpV
NQcPLPRjHfiYz4Rzb6Qx3Amg/6YVwbxqSNjM9qfavyIoUd9HmZKTNTTma4mHfO03Q7lp7XIjZBoc
7VzSB/OCWXEx1uVTPw3u8vHk48eRQXRjRekD55VEDPM/AqvHo6qM157ftduxcWaGSrovtFrbDyYT
NjuK+VgGiprL/Cx5z/56ars3DLrNqbT15qRGJhWUROrpcfr4gdLNhvAWt2lObeME+4o0t8dP//wn
4NTcrRi1O+Lj8KKEPu600iHFJcHy9XjOt8buxGXc1PNTLngMinZRvfHqqTsOVt0dH48K+Znuj0Qb
EdAoqHy/O7YAjteaAvlu60OxqyzpPUU04+9wBtJdiyvqqR617/RXgHfhmGlpdkQLUIDxQQvM4vjn
AcA5AP3a+/4oOEaFPqw0l1iHhgDzyjLhibuE+iq3y97N2OrOA8uGpfS9cP0YTZyqzY6i8n42+tjt
SGCEOxXxJYnj9HueV9obzkIL5D95b/YDt+p0YvOYh7rOyY5DbppPYXfqwjpfuVYXv1Ij25UE7B5F
I7ixwaltYKbOfBJGhQAHWPsu49HfQhKSdoGXkEH9M2bDSzWWE2/inTFlD2aTtiz7lVfy2rLtoKit
Ywf5GlVAUbIqNHde18MOMb0nwc5h32ZkvcUBLQpdyRxguRSf/Sh/Z2nvLie3zjapBk/R70hWb+Ly
lo9Dj50Q4Jg3pqeBYNyvjlZxLzRGdEqZey8OATxAbq0Qj0qLpWNuO0zsfhaWSwfjj9ove/gVUlIH
GBIc87AdJxLTSFpJA6mvunAI56xVPDzWcEYFb+OsVA7qcObTRwHcHHwMRFb1Teu14FC7/qFLabBR
QXUOdJc/8rZRdEw4q9GtLevIbs5GAk1cjBeSokFS6ulen8umQoX1qqJt/DR2NAUMx64+NFLKKQBW
P6hu/+zirrkzNhJh7kBoo/zfnTR7BUeeZrk+rXIkxhM1UYq8qAFY/czzqJIx/eD4W42/JCCOvrFZ
JmBvICpTJtS3hudhrmQ8pqYB80Jntd5n9O7dsq8avgAamw9D2SNkzeQ+jkO3+dXs7vI+OVTWviuE
+4ayudtVkwgQIpoweyOHgKmKHjjVsQMjG9X1IkNjYFanR90kJHRnrwoK2Nk8JT6eS51vzJMjfrgi
fm7RpTwNqnfvLfHBBA40K8GvXUep49zmavNOdOTdPU4xRmYnJ2XNZ7VrJRE9PA10/tmyCcBZ0rBf
BuAX5/mnvpdHBJKwRqH3brxWXr8NJOTKoG3MHWnl3ZIWhLlPwhD6uOF8zlwvuwfDUGzshghumpPu
FcHZtCjDKHxzI3ur2eQQQe3zVwnJRdnK8vvz0EPEGzrrXZurZMF8eDzqfQtnVmpmR5p4b0g3pmvr
udmlcawIzlgYfdZK0iLK3DmGFI5OpYHpos0M73MQkkk+6Jp5kH2Q3HVZ7IiRN/YPmYOVIrOjYmOq
LdMaAd4I0i99rF3o9mhvplCfxyIL7yKE9oRhEXtyrz4Cl5snr8s/NnpJ0CdPfy6oHzVHgvXGTZOl
99ZXsw6t1QYiKMerSp59QVYf7d5hPXYRC4q5/f54hCPsS+fTuHqU6ybPiJ5d/TC6GsHATf2Zzsoi
neIJ11DiHOts3NWUQ4E3oS6Ne8y/nlFepaEbOzn3nqkPeyc1lffO9ejlNtUXFHcR3DNj2ihSSE+p
Jz38l7AF/bJs1+aoy2YJBA4PmMAhWmTRpTPExE3AeBlpTRUu/Ghq/puw8+ptHFnD9C8iQLKK6VY5
2Zac7Rui0zBnshh+/T6kZjFzzgJ7bgRR3ei2Jaqqvjdeolw/uxUd3Cu8TcOhjj3W5bJOqMLjpi5b
82CrzD81DOKV0Hl5/rMMydKlrJrH0q9FxzzkT6wIOgopRC0nt6noy3G7cJ9q0jizcb66ho8hYEH9
IxfBOpExM1fmtCa61CzYUg1GQ53Biuj+1Mb0uesd/YiW64iSsT5SoFHtMzP4I6KRkazyaMopx/FR
r1rkCHFSEkpGB+pxUa6OCJsV5qSTlycngxiGcVVrhnlM9PDv6dRxp35/v1WaRa2Sd8hll3FnpDR2
JyYRbNqY6jgJNwRNavIN7SDOtZQ31gvEWyCG5Hm+wn4Lo7r8Xh34xQ3fyq0ZdOPJCq3VfU4ChB/2
i16zR3e6xbZIiNTMygtwvYsvavqxhpFyYH+urWAlumDjsTh0wa745atWjPlHQg4TIoeIYMG+FNtw
CrSj38Wvac9tbTX9LmgNcV5IdTcAhgmyaDqWZfKap/X3GLjyyUhjIJBSL64adCGjY0OVIcj92S7t
FNpT3LTcDD+xDzDaMy1MKaQiM+pmkWH5+EjXZdvSXB9WP0sT+FQyCb7CH72QT14cPc5Ue5H5qKIA
R2k1a803PUU1vXwh2wNm0vpGB7L+xM+xkdwcn33UP9//eKKGNqWJYpuXDpEWk9MctZgi+fnU1Dra
exL1/j6kbE8G+dFuTPt3+kboQHkMPD/dVwYdMkEpnQNq2mo1WXTcaE7rvfeDeq3Qfrqtee0mo7kW
+kXOAh462+aFdKIYBo0Gkfl+493ncbu3wj1tr+Zm6hKSXxI9OBh58p6GkfYI3GOttWLyt5q0AK4U
NFMfz/xBLvGQI8NyETs9gmO862mTXUtXu7p5P54AdRCL9GX1ZVKrtVoewqJztq1hA4N40eMILHYX
PaDJkiuPs88qHHCnjpVFRYltNbRywhD5cJOHvKQni2DIgvppbc8OQGWIbR4tAMDjXeOarGr6L/ea
38mTTj3Fwj5Yuqpv0KtJ4PFVnmkNlSlMhtId9wnCjG3UUpReDwOdvgWKIBGFxC3Q+u5CqN+hmAoJ
0TGsnccW8c+n74zptgzV5v4lUsEhjmW4GzgfYGAGkaXNxd4lljm+kCu+l/UkTm2KYHqhIvSGoL0i
4NfvAS+1zProtSz+HaYoURSqZaeEJ+xxfT74yE13Lfc8buO2OaOcbc6NVVKVW3GKsKgEviwPoa7j
V561+q3NjBdPSXskOk2syfHTAT9RuipI/DFDM77IJ/XYHo1NXLP0GQwoVYfT0RrLHewbzSpJJp8I
NL+yd9q35avlN5KdkS5hWqocAv2fnc6fJ7P5hvzjdnH/O8ib+R/T+lsESHOIHU1u7vdYoGvxKhNK
7Ng9BTWoQBIBlr9DkwbNumK5JvsNumASpThEtUd/6zCV+5qZ7GjpTnMj9hPud740So2psRbIAoLQ
uGBdv+HXo5S27u13tAFHwHhQYFprR28A2GEO2WrQgzfwK3O9vDdlze+U0LnIW9PU3pNDo8/5rkpM
bfXcVZ73r0s+AG2//Fs9yfiARJx1qSXHUqBsqsPq6q/lDsXP68Nq9EBjlJ2tpzrod3AV4kErblXt
wun3ovWP8ahv01mrE8yQEJhXR7X0MxsAMm7WYRhrAdDnTsHRNXsE/EPoXbWy+QUos+8DdC2OFzrn
uOx+mrbf7O6ntYCvcZoSLYmou7jEGNyfIVd3WiV+t1bSHWMp/q9wLUkkVTUQmnltQjWnw2jzU8fR
OaoE3d9xlM7y6QwpfE03m1Lpa5kDyFY2kkH85WqXkdfxoYZsC+WYvIZNnr4QeLtOctQPITDfXToV
Jx05xsv2kpXV9Nr1hn8R7twUOe/Ufx9QC/AGTF7iKHqsHsYsYa2NkBDQcojB6tOXng7Rn1pQSZIf
RLWWg0vvm7C6kzeZ707N4Sz3PEwPjhjWi4jhn4dFzrBc5r18Iwog2xtBhXc0onSccsDgtWvGiLIy
UghzSdNyaLLNOrHt7bV8FNfJJLmQOICnSHni6rVoQmqcbhAdICN2SlPvWNfmtkeD2IIwHOKuiHbK
1C/TvCR5YWat8ygOtyGVFWKl1WWwhqhz0H2W1QbH8sRoMJPKrBXnMvGLfVOmVEhWr7VfFLuiGFLI
lujFcArtjwiTbcOkvTJyibACoRVY/gxSaT4hfTCQMSIC6URHTQXuZgwE35oZowk7nMqlwbZRqmET
9I13oPsh35up1N6U8m5xKw3mBFzNLiCnuy6aoDrjs5V7xoinTlXIvpUM/ZUxdiRrh6rYe3YoXyv/
q2yU/iewtd8DH/qjhnSYkytBsDnOobflGa6pGjQDwfXRMqt+RWOxeiEsZDXWcrylma1eHDrrN1aa
XLlV564TSNpgsD/r0jMP7Uw7h2Z2Q+QwHu86sgqVBd/44DxNtbUiBn78nhIkpvqgeU9G1TmPnT37
fsO12bgO+wEhlvSMaRsM3V+h6nDk+G716RKmcnFa+VeNm/rS2WWxjTmP7BbQSTqTc+j1ikK2gC+k
tABeELCXV2/eG3zmBkfVJo4tgjzyWaUVFNyxKqahdr7SCl5fngXCSXc95OmaGPdvZZMQUhH3vPfD
pCa2IYQSVfWLX6I3GxuDtVxLnVPtS3M/puS0hjlEhUYx3K3IYuOWmO9awmIn/JYMGdITiXRNx2Pk
4aNaFqBocH50tV1vYUPs58yTD85U/NIjFvJYMysEv/i9c2zV1Gs5/qHt5EtLh+Y5Den5I7ikX+up
V3zKpP5FDpz9OyCjlrim8DnSSNWHoD+bqAoPWLdpgpuiq5laCtdS+rueLPGobPlDjxvrMDDGIgJM
x53GuZgWryT7lSj3YGdG8un7HZKboS5wAJHVQ44BvcszMNBa049O9yM0d/G4SYYhpQQylCszof57
WXyxJP+28ri+GkBrSirzLdWSeNMIzTlCnmfnKc0kldp8wGsQUqhwBCCbieSyg42L6wUEepckqKqI
VvAvvZW2V3JrtbXuuDYd5bF40yIsbln46YLejEVfPi6zPQs8Q1T/Qj9ZP6uJMmP+0ZwMnBbr960U
2p5mgJcgbZLXNNX5YjatsbovfXZnvi2QeJXGpPf4KCoWSBxjF/2k/R5HeHekzcx9txN6cWYVgh0g
sUTcph0pE/2l0SILA6zLqx249cbsZX3mEBW+kmV0jXzzqgdm8pGl0XuZxcMXeQ9zb3k8vUg3behG
j3a+6k6OsshBiMS3hTIFELoNH1kxw8fOJ8U6p29zn+v0nSLj71BxZ+o1pDUwcFT0OXSIvnQ2u43u
TY/sE8/VUAElqFLcsoCwG+pz1L4TVvSS6luNyeHBNCOyfLwUUinXvhZZ/R0nGMtSX7PcIg3uMrow
x+ERQJGe3gRfb9S52AniprMep6EinKZ1rrYkVSYdu3JTZW23zlD/P+Blk7e0nn4vnwXxAn+/3kPV
7VUVwQAE+ATjIM5+MWOdo7ivPpTRX4Tt/5BtLh9T3xWPOkGYe91oaHS2EDHmtgLh4+7YcOpE11oE
tgLeRa/iTx8CrjBCo/sZ4whcx5kqXqSNQ2GIPFaH0PzQQgMKJ6rt8KKfaWQdP60JMl4VPQn3bbwv
CZJ6zNCdPXYgQXGZPRIO1m572bBpzZsFiVXdCl22t+sj0zwOyvwRplqxNiu+nigD80/P2EwkWX0Y
VisvDsLwVW+1+XvgTWKTAV/h3MmLZ9LcUhp8zOFELRXKsTJvLrGf3WK/ITCnqaqL02XNRkOIu9Gq
1N0m3mCdBIP3eoh86z0HPN/XjnS2pdegb7DtD6Nya8Ki0uYymCWxwWOEvc77szhXiBJsnrKhiVbc
Pv5ZoLaqM31PAENKcLIYr1Us3tHAljc9Jc3ANL1fZKZ6Bz9Ad7jgIP/AIlhHd6WuXSarBJ8cxD41
KgM8EsBIU7l6Ist65jFSlOpOUH54JIXHAF2N7oo3plbnkLiSaW0ku4TSyYlGZU58QYzoNlbvRcA4
QEebcSGKRx5HfyB9sbCHXTFhTSTaBHdOaHdr0y1w7UTpVQud8Ctst5JgX3yAzd9PknyrG0lAAnHb
PYWEfmxHvWP6Q/SG329lACDd4rH98twZ3vKQbAZ+7JI9Pp/KUbv6N4oCC4IApFjXOrXkNjTGbgiL
9KXhlOqJ4HGxGxOyWF7o9jRJLMJ9bLRDcZhgtzdkiAMF58W7TEvUwb6JIBKvW7efWFNf4fEhPzNZ
/BHa88hmv777ce5rkYxY52Lh6xeVZtmG3GL9VfjFq5NANSAt+XZop0WHAUpDIaWFGLV8Wd4aJHBb
BHlH1s7mpsDkLkKm77B34m0SyDk81XHDadGso2m7PYsVmuchCl8bPp2to5FrHw25PLZToV0ifMLS
Q3ezWCYYSfxDMpGgkogIbXFMAYbu5NaL1tIV2KjhiV5S64UUAgf+WUck3eQ1lAOIbpFLNDagwzp8
PvFB0XjlWO9sWmV5c9+u3GTsd3uyC2D67TI41H033u7Ume966SYo6uGhTQG/UD3Ue84e9o5z97hd
TBZVQ8PActm1EzXMVzRDzoORopyLJ/iHMPIAnYI82cKP4RXK0EHgYQPXwBZ9cW2ZnRfQI6CFdNvz
B+ts0fUibaJjOYo4jM5IL2IrsYow2p1jQZEKpsddYseYwoADH/vF/aSbPb+3X4c733RQ46QQYE3g
6OtExt/CDR8sNYrfbLoPMko30inEJZ0/Kb9Su76e3EdR4znM8/GkSiM7jA7kvdchX9B0xrfSYnXs
gmN2n6oDlEckU1r8h8VJ9mF80/HfILDX1TbPJMInyKf3+7MY+dKyvBsmDeplUCCeTGv7OeHAv1nG
7eXnIPJvLuLYTirisyMY2DrDrdXHNqhei0Lf9mhVccmSIcdqF/0uJ0LtZKX6E0XTnMABxg++Kj7N
wnO3WQuxu6DUnCA39/enc2WzX3YekrCQDbGbnAZKiWqjat4nhKBHtx4ajuGUb0b91F5is9raVuD/
qSvzudSd16Acq1fppb+BbZIfWKJ+9+RAJb3Rf2l2dmJ3k9RWVPQDe7CZ8UAJHMlam67305sSofXi
0w27GdpB3+eFbb10rv5zObL4yZA+KdSApxo9EmxaUOw0N/ur133Ik7CWB6/x+q0XZ1dzmBDyM2Hf
UTM9yDtu9ohaWt1XHwHTOPLI53phft3uWgo3XYX2lL4zTvPO5SRUdZVRH8y4PXeQOhuNg/dLRcbb
KcADu6pmCd/yWqD+OPTIGI3lvOtVKncwfe8BljMceZX48EyMzrpJ8rfRpYyVVZIhA43oQY6Q7W2s
mRSydXc83NcWO+fGU6hxnl3m7/2A0y2gsmU1b9a/+v7L7wIOduNkbqo1E8pESH0J6JOZCqTWSMyX
wQG9T1K8+kkLCB9lYbqzPDwGOraWG5MNwsV5jq90+8lFq3JWZRNu9aI3v1XsrDoym/ZMwyjtZ4GG
Y9O7O/hCHcSyTcyRPUUgnses0NeCOnAaB16MGcP0g8iCxaKeAAuSs6+DmKk+GpOLdPldjdzpbrLu
4ZBk+TClubbxyx73kuGm4+n+1Ics3gLXtWs0PnRs1L9Ro+Gxr/J9S91btybAaVkzdXPssI08Ol2p
P1ZQ+fueSKPL/Q0k1sG70EmjcFWq9O4MsrCj1yTRbsv5oU7V+N2H1kYXBw8k5vhfAvzE1PPtXec4
heNjpiXI5j1z3P7DJbUwHvQsweTMVqmsG9rngUMqYn+Iu655prqcyal0O2pmXTCmZcMi9HflzxKk
xXfThFO+kaGuNu4CXqd6u+50wr76MHUo5RnEhVy+4JDAZd6fLYMQbpeGE3HZ3EI3NM4UU73SA9it
7s4WumH2GrGCM2xZntiR1Iuv5/YxCAaJMDRDbVEpoFw7sCnB8oOPyJ9I0SqV9dNHyOexm76psv9s
UrdBoRM423/WHeXT8lINzk/qBtKNsjrrWVBgvXaTgr2Odg3q6/W1TlUbfC2mBQOZUIMLgyLdqXwW
RF1eAiNzcECMFH/lnviNIb49ZUHSkkrYRPtUEJpWYrm6pGPQMWdrzS4yDX/NP649NliDOVsz5QMu
nLXCzv7MT/LGwjKWtGf2pHx55T//SOvr+99Z/jJ4F7QvSrTCIAsknnL7GoQpiCas+BYZJ/mUemzt
yeweLnhbkGYBQn1xS2H79TPtyXNj5wlMjFRUsOUvGlU4jPlNWjz88+CUqoA+2brFk6v1xOwAMz5Z
syYK4V9zEYabv6EGpDIrVeEDXin/3ObFt8+8fF4e4sj0oRfa/eiz2Cr6qfdG5csjThiwyJYTOmHi
5VviDB3wG2u9Fnrpw3KZOPqnP1h+va2Jcdl4Y5l/ydhHn4V8ctQ1/0gxV3TBodmtxrgd32Tfiwvp
kfkqriVlPh0BXN6s+G8y9Z52mfdc91G9yfTGPTiq+4incjglhkszcaTrzxPDB/mbewDHrV0bmOx4
O0/ckMkqqOrwRbPQXwDUbrs2ts8Lmuw4sUk2LsUn1GI3jzaSpcyhAmWQ5ToaFWS8qWQGHu1/j0K5
wAVpJtYV4MZe1eVfHg65bxJZsWxTa363mXa2QYi6DqCGWs3ZGHScfaG7+stP+Vn6tCcIrkzXYY/J
Axtmui6wj1VR9jbMF5ri5eUvBL0V35/981d1EsWeRJMPG+xW1Qdm4k089eO315r2Nq2H9NiVaQ18
128CAxwXp0BPcDFKdUPArNIIY2+yXLFC/z/XnSy3L01mkhGSPGmd120c0Ypr7YxkFoTTr2LUWS9K
Tb86SdGcNIprd7GBSMeHGD5QVEKbUIPXNKg7g/B4YOmufEj1cDrxSQTbouOQa0xT/KFXTkXikxof
oiqLP8KIAFMBFeSabYU2tjhVXpB8lH7ObFRLj+M0f8uv8p+d7+b7ss9glMgwW1P93tyWh9YPXkvu
nHOQqL9fKkX73IZQ+qk3MWWGMrjhxEguy99PHOiBuzesDbkdjTmiOKUVHl3NxqSiGnF/0j/atqUQ
6ij1mLmwkpx7kg0tAlSbWfK7r9OGXYHkmRxrL/w4sF0C6APFie6wr+p+rWxcRxQkqpeiQcNDtClf
laHeQX/8bThr52euwDEYZ8m4y7sfd8axJ5qIHNDW/V1aWwmS/KeK0XnxVvWvFRrcVa+b0UEb0Jd4
8wOxJtZmsgLgGJxTSc6RoRyNpygTztEEkzylAVqOvlPOdzI1B2GE2Xtt0p0e+srY0t0TnfTKx3QT
dbNGzokddH+2fY6SBNSIqOX1col1r6nZ+s1fVu7VOxJWpzMx1kzZZlZAYtjNl1Z2Ex9DvOEMTLdb
3FM9lMNyRyAx0t9YicZKVJs5pswquJvyG2mG25gg0Itszf6yPAuXS5utgYDfG+i59WzY2jfNVfvW
e24qXTDE8EA693S2q5ML2bOuRMFsQ6xjuMExfUvwu+7rMOiRfhXG16iu5mS737FFDHZv39qakjcH
dh8DDcafVV8n4W55UQvrcD9qiHqTsnonNyb6WdXxtNKJ296ZIh2I+WiKUyZHLMmpx7QvH6JSGRv0
+7A6UhSUSMxOsX6AKmpWJiKwr0RznQOpseE6Ku1k76ednLYKK38lWTLbLLMxrQ3aLqwrcWp8f3yw
zRq3YCym96n2f5hS0/5QoIBDBeDXauJfJijoWNAKRfLu9OEVBE70mfc0dEvm0kxmBx7ZH4NzbLHr
row5P2agnuhYzoE7cWvBtsKkjHXJtAzN/6gJynw0FfmPplMyXPZxcxodHRDQUePaVm1Kfbyjr7Q+
3SYAFS9CNvk+KD17zbT2kxBH/AgdAFubjeI0lbK53pGh0rRXak5wyQgTxf42Z8DMlwRZE9uaFmLf
BiXAnamqM+5m3r0WDTwWUv1QNpq+awoj3KQRWDUh1/m1SwN6eRo7onePQrUot45Wj9+vg8HaFzkp
lWMfDEe0WfZVHxva6g27+h2TyFTnKMu81LsURTShMYyKI949lzTr0Tob7fNskP9Rj7q/mdAMnMkL
E0eKOY+NgzRLT6Dn6vgadWXPhjq0L+SUPolcDF/sUmPtomueh2aEhfUJLyFeejcgtUaY/OLzs9aR
vzK1z9PJvsxGwHezCM9hF9IyR/78GxBVUOBYwklWg8n55pqKOSCFTuW7gIjsh8QwxyOJocjuinHc
G50qKF2DikYfJS49QhrisPmQA2bJfgiKp2GdUrfxPEgtfoYn4/Ttq41mzTGfkQpelweaEhn50pfl
gsIbCw+PIXdBNbOLWSU2TqEodUzMcXVPKQL6hlJARbr9t9vWZF7rGKrJFBZfdh2Jj7o0ioMGr81O
zKUAhF8nFlnC5FFdSC1zUNYinWVvHN2uOgbaCCwjfy6b8hJoVM09XCM5S3eBYadmSyF25ZU9e2IX
K+w4Vv45ZwmgXzQ/GVPwnlSefBrUVFHG1aZbjSZ3cnNh7wkXts5OjCJlectM0mbPsiFIWg7PCxWP
S7261ONThObhGScPDZBDdV6uGIyi3R1luZ9rHVHLczET+ONowNrIpNgtxnVbIcrtbfmVaeb3wkqG
M1CVapgv4iDFKFlSodjlHWjsvCun2ArtlDB0pZ2aSS+/Ii+XOz/zHruRXsFRxfFhdN3mmBtatalM
xS8CilRVZfChbN04R3KCd8o19znV6VmaHU+RCHadasuHJo2u2jQ4h1jTy5XrN+2G+jzIqtCw2QTs
4q/7JRkvM+He+5e88B4n/LPvRSeQZYadtb8faQpDvSxA95Q57jr26NNbgG4qKvlFpgiUHVSnp5fy
ESZoH8voVuKTYS7mlwQmrK/IwGMUXhdNq8giX5664L8Xf36AWXf3Im3elefDXDg0uzqeDMpthJSo
MXrmzjx5as2GWSOtgzMwG34sMWkb0hnWtKtoR8LIx1WWSpPkj4xasQlM241D7akmVYyuVK3bN05B
4m7CO0R03ap0RnnAOPRmuzMxrbXhK5HK96iZGjNaTnH3euxSmv5ES6IE6oCZoe4mnxC6VVnDemWN
+3EXg430m23DaiCIuQ9o2EMWbxBRucW5hYDImApjm2spcsJePswjgFbo5a/I1Z4Du/WJMH9nkHlA
1hP/tsz2B/7g+C11omAPsRRt7luaN2VIkRqOWQ2D6i++VNcQl+Y7/+6pnfpirSqnfkvHnpwGvbb/
SByTDn66CX5zk7MX4uFqx/q8PKje+fuZ45svQIzTvmBOsB7cMGouXmEBnHuRt8WcggOk7NV7xw1y
WMZdKynlLgltyPbI+gvPgXGVNAbh/XKd82iLj9gMrIs0iRyQk1mhN+r9W+3l2i0mZyF3OILe3xZU
DsD5RuE9LQ8Iffw9ZkGKWAf/79eWPxidFNMswox1F/bfrDzo150qPyf5EDwuw25BJBz1fZhse2Kz
pWKjMxPrFqUYjmdxeJX2701oSHTUHrCiZ4vz8kzvrNeRHJZ6GxZEDSRF5Kzx1RofZhr+abUi+MP0
usZRssmtidz6FGtSbKFoRLnfb5LFOeVHFpGw8/8piMLumpQYIP73baegT/I8ctAWkJ59h3a6kQKQ
MM2+i9kVyyyAvSZvzHOVDWRbhBlBI1N2xl9E78TylJUM5ks/5QMLkiIrBiymuSzysMrNR+YiOWwz
36X900ls0hxDiuAhuDB3NcN2YJSRK0lZ19Py0JjhucHLf4ZgDE173xJzjA0IfLATGp9U2ibowOwx
ozNV19WjE3btqXYmcPVKPY7zS7Q3cQBm1dy0kxjXc7K3rtWXKlLjpZkfVJfOD/QxV4VubwdrrNnt
IBhyaf2QhlasCp3dNoh8caC3Fsakmdh0NL5USWYXH5GO4Jex7mrSyHCGgoPrnQGdKOn8tV6jzUqA
M17IzFlF84KCISy4IJP4EYTocZarf17XjOEKck3keKjjhivdedwaRbRuysRF7wvpoIGb/xpiIgjL
2vmleBLGvIKj3GIry5w5eNHMsmfNCW6LMKj2VbOPwcJ3aBOyFyOvP3WkR8DGvwaCSmhIaLtHPZ8I
teHbLpQszBUSP8ocvQAZzvyptfHoUUqcBES4ZNaTbaeQpjMlaqKSXDeqaPbhvIZocWJBolE80Otk
FfZMlJUIX0JHjCg2jI8CjdCqtEtMvvi/tvlQuZDUyAuCjoHDnkBjKvi6c+8xBnpGvhkyUTzQYtE8
xwbEJvf/EdjW2o65Af0/nyUKj7XOj0pUZh0LHokv2mPuqAdoBP99YPbdEUZI+0YT7RaNuDvWz0EK
yLIIDCmGOebpAX5/+Gws298YVvE7cLXqlMyBO22VAOmRVf5kuW6x8Qwte7A17VJCULxUTvijMgz3
fmXoCDJcrOmAZPxhEkbDA9Ku9+VqeVBI5KyJHuPlysmM7dgSkErqPLlaaTrcyqH6ywC6juluhjhS
Hwtoq2fg3crxHkINQVjFif+b8/C6NNzoOdN6HuKYXNNMM1aVjxZ93YdatzFzcEs592gqCp2lMXWn
yLG6nUnamTntOZWl3NeWPFfOVy8ww2xij/+IwHMbXJKsNkXdxY4FC2Yvy1F06dZtmlz9KKX3gbU0
xR5H3ylHz/6hdbNPdOvuCf9VthPwrathUMHebvwEzXtWX6d2qK+d0v9nQdV/xmlbci5r9AiicCT1
TR77zH/G9UWDYQJkcLOY1Yh3OiyPDTllDzW6zWvqvEUzpzLBAhBPSbVynnxGjkYG2+jaD/ncUZsZ
3qEvXP+2LPql69gHzHpitbzWaek+sOrHwqcLN7BATJdnhRzgV9DB3s1Ygyiqu0MLEdFEVB/y3m5w
qOWeDYqSIrK9qanrHUdP/X5TSrlC1V3+VEUGMz0O8L05DUaLECme1UjjrCB23MQ5EZD1Lz2xb4Pi
WHEDW2nxzXHcOGbvRv7UkfkAXFtyQpx9acS++wdQN3HNWoKrGgddfyyvUw49xCAh7/FFyeDbKxul
9bZEA9aQHvFl2lW5ItJ+fEUdsWn7TGybsNT3LUkx/yOUUv53uKFFQRXphkQyUyQqzSWJ8V9Ji1NE
5BMzQI0yDSlU1sWo5DVg/IgFCsGB2FdWAbBhxcZVxJa96x1M9pUis4WIDu8R8Q6JyLaK34LSjVYy
ARYLG/+aiDF4qDNBTXHbGlvDQxgHLRcfMce7h1oVqDESo9tQwCmel2cGkxaRN5u207w9JY7mGzsv
FFFCO48TE3iDlv2bKW2NVjh6uTN2tfudEgvszJjd8qBrtncWFUR4SEjZg0Tac+u18RcMuPlJWj60
YPy1BJEYNMFsRFlqR6uw488h+lF3bONtFfdPKgGkhY303rui09bCaCW7b04pt1URcVCjZe1Lg7CK
KKsuupP+XKAZJ9cz7numeGm814557kzb+kj7hmoibvUH0g2gRXBcDKT7UnRkAcKZ9HP1bZFsCj88
RRQzHdTiAa3ZiwlgDPu/PRuq05oHP9lNcYwbFHpyxRqXPblusq9LUx41RB+XNkNd441dxmDIgQYx
mbdW5Bcg2O7GE0unMbOozt9HylBtNWToeWf+HCN8ZYssky8A3dVGILY5ZOS1n59pnE2RNQXpQyXV
hCfYDQ7k8pMj2UM7hwaGVNI2kmvYZc7JyV0HP1pePuqNwTN2SlF5B5V5gvAh+C0xU9RJ+qRrSf3e
OnC09LY8C2eK13fiDmESIXnCeI0FRUCuH/SHHsfOa0nbxc5c/NddgcLNkVfXkuWh58u5meL/mfv5
nwVulrQs4reFBVdhCIHY579yZ7vK1krRoNJqS7ZV30JKOmruZapVjTZnwsSN6uYiy9Td4Po+kkah
baTbqIPTgNbEueHM6cDJJwrVLxqLMWD49ZeNlfgjhmKK2aLepD8OT3aDtHnsVkZknhzTGr7NvPWA
GwjaVJl8sYiO2veljWyTDAj6jLufHTJFenDweJCHfTPNYLoEwqQ7TNlffmk/WWrRQwfR/yg9NUlt
/49UVstG9STIZZW8HwSxz/n//1orVG7FmE3IfrYUBc0F+oOLT5DMEta3PNB6g0a80j6UW/7WXZ9A
ZOGOdPp5zq120wxyz9v7LqXvboCwgTahFZ1RaFXI1nsIRPQQ9hT99HbWXJQ2/K92iaXj79+psvz8
BlXhhAHTteny0f7nzz/odiWGKkALkraAak34lfcVjQg96szJF/uoNfV1YQTINfDWpX0qzvroEjtZ
TfZuxLN30Tv4XqFbBycyXaRzxO0kVioIS7G9G7VR8zmiz38RN01kUVGuSYyuLsi/IKALeRgGq36I
kkFtOQsiIZ9cwiNnybKZi1NpQaHQeNwdyWoByzISA8O+hjo8JELj/7/sm7b3/36UtF6w8puSXFvD
/a+3ApEnR4yY9DlSpzXRnhdDKSq3ckuWOgqBghNkVxdfboLcjxowvrCuABf1xitpF8FmyfGaz0OH
5dJl4z8jgR02XmAYK5co9uOSqjDUSL/wx60hFrV326cVqC40ZDDzpV+WOynNd3zHNEwWUbGmOMLb
+L5keoRLL8npI2yvsEGmaBX8xzAKYPEja3W+Lzgc7441O5PPRKfIRzZQ8SaJV89q4sbgab98Y/xD
BQzshXTQ8taCarIJewSGpPAyjqji9daXj652N6S0/4eyM92NFFu37RMhAQsWcH8GRG+Hw23a+Qc5
G9P3PU9/B7ikc8t5VKm7t3bIUZVV29Gw+Jo5x6yVX6Lzp8N6RwEWC5pmcIiT6/3fn5wrDS3TUZEC
29bykCvjvOshrMN16PDE5gMC/7AovuFoY3L7mOHV/mCwyoXSaL/KUt4XTbdFDp6+jQbmjKKbtJs5
JN1+tPPkiLzWRiYW5edMTbVNDpjoITOiDRGqzsOsndbZUkmw9RbZg+WtY7o47tJdr1REg2phdKan
l6xhFVYkq9aaRWRwg+AVVO1A4Hs6MetOrTG9z9JQ3xnEzLkl9dkussQ1boL+abKa/qlDlh1hwrtT
++4ABiI9kN0OyqcFFYwetfZWfokeYWNw1JiMsIVYp40zKAm8PmoxKQg+cYqLobpx5HREYhLcj+1H
gXpna64jpSwEn/v5O1pZzUds9+W1sEnGnjpTfZvCMEOfDAGF8hurVDH8WhsC6N1oNVcdjPT+h2QX
l+VPPyTfThGozu0x6y/YYCxPrWwikRB+bpeb+rXv/FeRTC+qGdfM6cO7DJTBGzuGS2/2N0pb3tXg
hp8ik49gSFDxlk2D5NIcXnF236tBKh+7vPmuhVaO9jnzQZcsX671ed/Yd9xLyGFcX59tjsp2ZXxo
pfGQlW2ykfhw762p8fDaIERcHtafuJeDlpxrRKIOO0Hbtqqjk1h4K7vF7NsASh4THMJ1MKHtgfac
jlXvlnUEUbO11YOSOiV7lAxijE8TXSX1N5NGUVWC3/FsnfTKv2eRqt4pipXc1QV+sI401M/BZMf3
+DgxKN6wKQZ6PMLIXeG9XRgNW8mCgfaLiCOvIXXTVQOCI422hbmYFHSDRXmsTJ0pvZHsCqdQsU3D
ryV+CnWfMPzkHAcGC9ayVk52GziuojEiQ3pcXkMyJg9zFL1MFgl5BfjngFhg3MgVqU98m+RJI/zh
XBPfe89Syd7mkz9561NZ2fK+T7rKVaIsIwgP+b1WxArRaYl2g53Z2cpci3cq29itbybjLXo5jmfl
WXvz+xmeeZ6Dqoo/42B+jv8n+F38L9kdxh9lg1S5y5jU0uSUmEAr/32PCYKw53+AbeZeGwH9ou9V
OvsyO6rl1ZSKsSnw8C3TK5+NgKcTG7HVRJltLQIBtiuFsK4M4MxEYRkEQP4yKZs3GhPSYsywsfNv
XmXdvlBJXls8k6Yqj1Gjdvfw0g/rJJ/ApPzQKi3amkh+Z0MZHpuEJJ2NlZLlOTe4Apbtan0fj0jx
mV2mW7zE1u0qZmNdn/ztTfmD4c+bAv2eDsNGk/dH4dCQckcGHlVvU86jqy0ct3l5iGYHoCe2+2XV
MPphf9ScgswrHcpI44T6UZOQMdJmhJXP4ghzPnKDNLo3ZH8yc1U8r3+f9/AwZO2JqtHey6RPbibu
xpbZXFenVJS1CHT2iULXRhOW0vZZtXLpUBY12Gd9EV5rVfVvy7nYVowaPlXCkS+vZqxmLygdQi8W
4tJmaN3lqGUI3qEsoGJM/pJsJP6XuzJRUZStOkWKbn7NfdEYN+lieZ9CS0csFuol5+AMtNQaIyb1
fYP3gN4Dx8GF4XvJvbcjJWNIxyvGv62j5JJxTVacV+ZgJGuCPE1hHys93KxG/b7XPkY7loeUgwb9
YeMg81pw8XkZn1OlkxejorbsDC7VwM7CQ7HYk7LmmawxhPBsAygRtmlWzrvVtZEmwKqKbhiPaln/
rTU1/0jpIXTM0ZYK3BGE/3wNTNCIGOQ1LB1fjaYXZlV0Xh+qofnnp//5a2bPar8v0eQdQoeBeWuO
HjZ787KuEhotMHZ1P2VuFsPwDyMuNcnyma1D3Zz6OL+uDnMhfklZ1Q/rk97uZnbPPkCKxf8uJ1mf
yOtSN2TsFMfP4boJkT/AqE/+d6rd2elQeLVe2nczJddNGY4Xy26CG/IGFX9j+HBZTfsNC1x0WG+y
edj6SBSRZ4ZCYd+WcKSdEryhLBm6l1QZymAzbtQmhNJHsNZzgyzktbMkae0Md+6FAgRpaB0ogHUV
7cBz0Y6MgTsEuiCbVnud58XHaY/6oVe6+qYd76oumM45t4u94hjva+UQIJi4j45rUSEqxE4M+JAB
LrM+Y8h+TFh9znLQt1mN5HmVmK0PAbVbtUFpfF+NGHZB63Y7wIQpA4wue4LPeYGMvFf0yHAOXQJ0
oS/r0jVxHOIXdjQgiy0oVEVJpcf+f6/AU/rUqtmh4YY6iTHqDIZwn5GcRpwYs5p1zJgNi1RE7Rx3
zTXpxzk61iZb5/XckyoTUCQzyEQQXSmgLO4Lvg2uH1XNawX1XBD3c9C7RcAYh9F0yuC+364Pw9D6
uzGDd0oEbEOaaihhrPkcRlpHaTunxk9RDHPm0oH3bh6TKEpClguWsobl1IeSb1HGmNUej5/GZwPf
+A0afI8mTj1TN+NDF1W4C2YsEHXcJQcnbbh4LGF7GdTEjSqU5kGHIucPY3eX4TX4ywUlvk7pTCmX
AC2TeR2MRfG1fWPpJjv435nL5BzaRKkfHAMnmLkg1Mwy5cG5r0e0SopVJNueOCG4v2t8RE0KyQjB
Z/VPGEvzZ4RowmqjCry+KlXmoUhjuCue5057tsfZfugrCfoXSF9ZEAYdjgBgWTXuyzJOHwrV3+nA
JaaUqHbWoLDdNU3fRdiHzlpvTue/dDvLPffffZ+0NGIJOUKEiS/0a5qIkidJM+ToLuM2QgpBcCQH
4tqPBr9XKKVTTsNdMXdnor9xQ8Gh36LuwWTBZmGK8/wczMX33mbKX+VgJ7vA9DTiY4Hd6eV+vXeu
yu9O6h///bsbfx6Cjsbvzodm2Cb/+fK7D4gd8HkywcX5+j4ZLekMCZG9vbprGXadwkk1PVT1Nlmv
/mIkYHKFgCk/oPomASfCeeurVnRIerXdWbD3bjF8PK1fgNi3Tb7EA6CPADv0+pMOVHyPDm9Eurck
IY1TDxNTpg8Gpsh79JAvyoCflJRK+c0OMhpUVrTEaLxMEIHj9d1VmDurc5WYm34gEiJysg+9mbO7
fHydCF3bcutrzmjEyO5YftLZHe3++z1b02H+/Xnz9dZA7BEdQ/XztQbrjSEizDFhoJuByzxFEPlO
wlC/QdZsDqqMpVfUSCTWnwL497uYNPCdlk5bf9FXCArZixVYpEX1w4eN3jtvR6w6FLUX1FX61imp
3FaLLYGgOwP41ZMUdYyFmwm1kuH60URNiEkX/6oaVnKlCI2djm9mwzGJU01mNVHQ+W4QcedsJl8k
f+vv/5zUMIUnHFHalu5IU/v6rQlKKzD7nqBciuBNkUDi6xVUQyH2xbgAiDizgIXNYQpwVLFxqzlO
ukfjy9hzBOQ0RfHrOqjrQ8u4bQsKiXBIur0ZJRdkmfEZvv0/Dwza47My+S///RnKP+bSlqoiX7Fs
Nhm243z93sc2M4DMGFIXFwRzozqyX8dwjJB+m2+2pn0Xg8pgUIicHNIenHSpbspibK91HxcPhbGA
0bIIuYKRbyX7nRu7gQpITGe/8fsoeSgjTXpy6o2t76jKYQrZoq0akiFZOEKa/wNFvnbTWW1xSo3p
HJsOy8PKf0eNvRk1htYhvBhiB8J9YwtiC7BhndiNNg+ktjw1mMdklB90p7HepK2CfEPkeJf1LaF6
Rvkw6hyFEapi9/MUamgOggRLSytyn0ySqvQ+j6p2lj8ZEAFvWh6s1FmydchHIUaArKjlGF+XUxhp
XpW4G/Z5lsHzYHjvTqnNVCsZ/3ZxaX/UqHwwtmApT3sjVPVrWlS0wFwNWQJIZH+8ZYZlPCciOI7T
8LOvZ8acmqyf7VD8tIbx+6CG0S6NtMArrV58Q9ToKn7oIR0KNgl0p8cprsTBtCgB9Kj9y7lv/tGL
YSpiUMn0i9W8SYjtv3sxX1ZzmTPLpzXnqhuWRenirglmrYSBwlPDdor90CEsa5Y8GcNyfpmNgdZs
ybhYH9pQhBs1t55J0KK3BAF2npNK2wOfaO5mtIhTD1MKg3QdX4ceTv1oqG6OsuY2NgJrP88J0gWe
2YoGKSWfWu6cIHVxBDkXS6TaPTaY44AFisTFDWOt4c6M2U3KomBTGEp8e0Nd39YjBrtEw5RUL28j
MfKKl2IWOKxPEQ49EwSs3qp22x4VRd/+97WoL+/Tv87T5X20aUfo31Simr/0tHpDYa0DMuJLtdyw
EckETAJKjy9geNsVenZQcEa6PZkim3EYy4cYecgBbzQVYN48FZ2vuCtby3KqA9ID5bhOcWLzTP4J
F/cM61DolvEQD751/Oc2EjDgzwnPcXM274f//1dkagZZjmy9+O/XV5QrBTDCKiMLatV9Dq1yBu29
7YhzRqBFSGySp3AXqYOOaQISJVnU0nzUBFbdh1EabWsAmSRUzspJjKr5ZhKaZqstKD2rC7drMRqa
uy5IH/85vmhEDEyjzWy8/eWl/FHcWJoq2bsy2Rb4zb/uKcJ6dvxIZ8Kqt/EbqihiPnqs44H0x4tq
ZpbrJEHws8j3fT9gt0lk/Zl08SnDg5x1HMaz3kX4twJRe9ZUWHdsEdhdK+W4iDZvRODkvDot/sv1
qRvLlPnfXyyNDGa+WMh6OEm+ZvuxWRwCevEFzWN3rK6M5Gbt3+ULX6X0Wz/l526sDkqbhftsdN6V
NDIueZ8jSobD5vYLL2Sw4kfGm5uIJRyKuTS9Mq4rNg6OijNWXLlbbUhlbgSoZwnO8HMtv/qpNnoa
55i7+okmazqVichvZXwQVZbTgUDf4U6oeX3bR0dmCo27djaia4friFxsmQxMTXbTT1W9H0H46DVY
Hbb65u2oQ31xstYngWxubtHOkj1MsQgxQJ5hz2ZPqMM9DNUX6AIwooH7gxieZ3eFyUK0vxkiTVyw
6yf3XeDv+kYxn9rlwUlIG4jiFyWuf0yLjr2RKZifOiz2dsGYIov5zdZhihlCiBttyLLpFNHVw2Vh
t57uM8AzyDbOq6lmXJw1ZrqAK5H1ufNgzYcVwrQ6FnPdt70QkbK9SNhWzycSOWWXAx9wBwExjQpx
X//qoT1gPs7RJlqCOV1fHfxCSW4pWvVtOeTFUzYUBMmDif5hM2OJhyHZzG11o/ggUn0msp8PcC6U
gzJlNyKXhddWRn0ty6HZW0ZUnGOA6N40T+XdPAly8vzSOYb9fDAqI72L4uCldXKEsAdhDvQ3RGi8
TpD+vciEEhomKTKYIvaqIMzfVLBSwNetAD9Zl79VtfEQ2fNdlCKZA0pRuUlt/14XusVE/mHds6PQ
6uoAUZFmev40YppF7DyuBjTb1+VLhxGTyJupuAy7diH/tfkEvcke+D9n5X5Y53RhZZgH24jv06QL
z5z53thXCUBa/G2aTE04hu2LSvDpZqwwXazVCKOiybP9hH7FUYJ0Wy9MhcDAhRLV/SZ0RHEk4x7Z
Lzd7R7e9vJKXtZH8p5sExQRuLrCNB8xz/aVFw0088Piaxm1604KEP8dSeypSVDVKbMOICLvqkI8S
cfhiLyuWNUlgz+KImh3sYB20R8Nsf+CXKO6KDCQL0bS5Z7PgOaxfkC4fIKMWm0rr8t2qZ1SCaLgX
Jtt/Z7jPCwRU2xZu4Zj7tNpiip+UjvFGj0p/1Sh1yDgIJmmQ0vaUOdA6xDayo/zTOUqaXXXi7vex
+rlsS2Mero4mO7uU3Aum4OfZwWpgh4Fxom5XHtMQtInjTK8Fsu//PnjNZdv578NrGdPRaVjszxzD
+LINzR2deZuGqDDozWHTKfng9bOMboqh/R2EEUtyKE9klfJTEESlV1cdbjQJ2UQh7ekNFsaOsZ5A
aJZigJ1nUhT9evLWfrQzw8euQKgLzuW4DJtvgqkPbnuq9DV2Y+239cquPE2PQYBpk84MZi435hL1
6JDoeepF/Sa6ovH0uWYW1jryAj+/9XD5B0ca/0dCQMzXMGPJrprN0XJs/OOa25XR9N2otWRvyuvn
3bEEB7TL2pSrsGf1vv6ULj9BWv7Lm6r/WbJRX7B6R7DlUG58nYCyoWVLrBaUbDPzR29dnai+ap59
a5mDSuNHZanOTViJ7CmvlW/CnAjSVHxE7Ph5xckk3I+t+xkNoc1yZBS3RofwYpr64rquoXNQ5puo
DP6mgVrvVf/+OliOs5CbLIdbmbo2pf/PcrxUCJEWJci6JMfIWC7YrN7fC/Tal26Jfu6acltivVhE
RboirFsGUM4/U4i8aftD45hvAKfF0c9DYCdOA9cN4MeOqpD5ZPbXPNo/U9DXak6zLIoGrOfqly9w
3QoFNAtFUNFbxrOjUxmwcdDv15/0gD0awLxLW9UqBstB3c48PStJ2VwaC9dPHaOFb9BIXKrlYRIt
0pbW0t0HzPnQFbQgewD6cyAR9RJXFCLoxhwMD3BTKjVlVaWXp0BNpbuIRHKtNnHWkfcH/jK/mmOW
Q9Hhr82t1jOTtG3PmLCjRGE7uUObPPEr1DefctR1i1QS3DsO/u9WVqDvS/ve9lXXDsb5gZCIk2KE
LTq+OvDwi+enssOdFUSE7zFuZ1OQccAtz9a/3lsi3qdWTVxECuwYtIN9Wi9Kqx/Yp1W1dowYUqH6
iKpvfV27A8L2bVdWIRUDgoDSNCoE4QX544FZuFw3ztXXy9j7LGyj4EGwuIXXj1PIQFLiOVk63DSj
vBsDFnVM8fONXIyWKdCRjZPFVzZJ5mODS9FrRwJ415ZPv6wheYmimcDByLBcuUjoEpPLcLLx824+
ryBTosFaZ92fqCRJt7ObiAY7qH28UAsobK08fe3o+nhJMfV9VpFCGQXgNUx8jQlr4Ac1KsKHNJ7+
oigRXy93SasON0BT6fIhnztfOjRCCXIiMEcmc2l3p/RD9cbuDBvwjJvI0l9KLRhPNTGHhySRHIaB
edXLHqeDlMAPaBmeLTCrU9zYR6n3yXYl9au1LqEsnACp7D4r8TRIHpZnqQlAsM/Lt7mqd8YSfpIk
CvZls6u3QiaLbh2c93/fJlhzfblP8BqFvkwfDV0a0voqjkQfNvlcOcDTixIctoASEZjc88w242X1
2Q+uTijlq4df6fLtMGWf9P5iVu1lvRIGaN5CMk/Metx85m6oQx+ifFLjTbe485kfo0BQcaRY3T7X
bIvkO4XeK96tw92sGhnuNnjpMKDX+8XXaq5B92FaQXYp+n/ymmbDHA5Gq33zY5ymnYa1o9ZK9QnL
96EHJswVputboxoGhnvmWVoBgxOy7dduDqQ9zb+htYc1GU+Lu3AnWGZEm5KrSJ/n7jbrdKaES7Sr
aSDbs8uiwThWvKMgyFnz88cqQNcX2Vo/8CZFl0jK+oJn7VfbdHdTkQ0PCQ6gLfNM8wTsdb5rOwo7
aOq2Mj+SWJYQDhHmTwycIVukoLNmClRANNGj2aFcIyivPeBbfrK6qLoLHXY5SiPhBBoOrH1cVWIj
IvL2uFnDrCFTcBcRyfFaAt2Li9p+TzVw3kEDQsfxRq3wf/eFwmKmzr/bU/XsG8/ryIyikp1ByEte
TFVRZ4UsxwzovOjj3dVAnXXVA8aG7WAvqSATBKq/Nexfe0K+clSGpBDS3krxx+DDqYcAs6mauLFS
t7eVHjXEeKjxNhlb477rml+tBCqwRjotLQWZccpRGDO/+QwFa68yXEOR2GXHQPh8zon+PZvTZL+y
CWclfwflYV0pjhIXynC+/+8rxv46blguGIlOi9bQ+l8kqdC07K6wEPwMTvrUmcVbBW752IykZQvW
Va7NgIvPP9g5iJs+8nE8qQSQnJ1KKyh2wJF2edvcFX2Qn1BT2jurSZonMwtuB+EcZ00rvxU15kOO
Su1eWTZFKRaAm4qq2ust612OmQ3nUc33mhGxG4b44YWNaeHzKeDq1BWmHrYXh8KAm1Jp9dkf2ap9
6lLKgVElmPpTx20qybTsCWwtaIlc2452Z76MGn1BrWsfacVea0Wvz+w1jwhLW29YNFHGiFRaR+Dp
zCC8S0TlD0MNm9ROtfk9UzuumCF5rs0INSpMNEbN3VSTXVRBlExK68gSptwgr/WxzST+fVez6lQ1
7VI3EYxRiEPPoKaijVOPIPMXggYPzYmVMg9aIbGU9v1TGivhdbyqM59+TcvipmFJHOTyNPaN6S9r
b+YVX1dT0jaksUysHZMJk/NH2afRciidgULLCb5Hlp5BeZvi+2Z5sA04f4M6kkikZ/G9aJz4vp4i
fKqadrf+ifUvgTJkc41mZJNKgnNGEeduPsbdHgxlfqVXEEdnsH6uzyaokxOz0r0DBIEhXS0ulfFI
2EbQTuIq6tdVeL6ajyansE/mnVnflXN+u0671+H3lzE4483IrbnN7QzVrp8AnHtWDqNZV/aR0vVn
iwhaQH1hRk1FQQODCAvfmNDctYr1gjTrV4y36iMmryjyFSDgTufiwTV3TZrIF4xxjD0Y2/NnmoMu
c7E3C1t6aXetB2QSwF7eGS6KK5Jf1ObI2rcZa+ZjXgG2UXuY19PMymIdkQRocw09zp8crfM3cGOX
a2KeQVaAh6EAqWhIevs+joS3pm/l9Gag6Tvka37A+LYzYKliZsh0bMoJYMpcjz9wOl4DpJw/8ya5
5iw3P8fXwRRtsibxH4SKW9chsA48NG65Rarky9q1wrw7h1oNxHawUZTPwLUUB9SmYeIOjx045GVM
OD2j6FdKKxMHhurCIA6edBw9G4NmZZsRl3JEy5lsOWZJ5e0wMaHGfDPtZLgOU4tduEu2dVvfKFpA
ZIm9z/gqntNElWcSwLTHULV+q71xz8LLrRc7R4KxZh85xBeNrDMPWKPKY1uaybFSzD36dx9QUtRs
Zzk73wZrWe33jA363kRk1sbZXRxySKnjUv42JrOtYiSpM5XFrQIIcZMrVveslw2hgakdu60M71k+
jseBnHh34NB+lk4c3OgZYWDd8tSmqNU1k9BLLUbANPrDqZXaPw9C7dRjWcQbdcn7aVjzMRMm/X19
Suoxoy49Jn8g04VXKYk3ULDeofjU9lafjp6voLzsy4H+MoLpRIuFkbTGqNXWF3sCbLH+lKugBrQw
6bfr34UDWl9qmee7drmtVqq8TXzDeI0LaKK9KpJLMAntoDgTSkQs2btmicGOFAmEkdjwbzUwnw1t
q/kya87VVtioQGGChdx1/q3fA0DGn2jF3Y0juvKHtPrArSKnu+u7WN6wfci8NhuLH7h9N5rF/DJI
W0xBZjifkRuQfUuH+wIOGnVT/ctfwhtkEjwFSpg8NAYn+zDU5yxARTGVTnSZB+WB2n0v69Te+T5w
G62wZhjLxU3b19ZTXfnxkwR08qAlZv2Q8l4fxhoN9PrUdxhVaDGhTlTn1QGLOQEO80NnJxq8Jx7i
On2xwezers8cu59JzpFkSVTVY+eTfq0G2ehGKiZloy2HC9ZTxoLLw1SxLJlLHajtgvHGYDnvme9V
T/1YnSL0EnmZBbk3CAJIPn/sdHpyi8rSogE6FpVyjAUMUc6bZ7U21WMFn5QLYWB6UoxeopRQb5eZ
SZvN6rkc86na2IrJox87CJNnEnPDGeohZvpLyCpoV+DBhSMZ2bfrAwPmMa6wbdnpu4NRhbyx6oOV
5lUlG+YN0AzWCVSvfjQeFHTIXlaS9zGT7H7p5nG+yA15QPFOa/V+2y91m1HJ4qbWO9ggfQSfAEEq
fuTpcQ0NlQPtadkZ5blInejGCZkf1Sl7kNqQLdEowQQ1rSb9Ke0QcixQGMKTzG1sACIQJckns/Vu
4DT3nC4BvtFyo55H+EEGl6QecoUmSvg80ZoKTblqs0L7FBxRg8VvZuk6sZ96mZ/cdYPVncbEhi+X
OttCmb0uclj46LOKu75n2FJGC0YYTlFQ+RCzSlw0FsMfQUu/ifjkHNt/wPbGyOyF2xlswk6c4kCC
eR9Ni5OuPvSp+lhG3U/ViQ9xazcHR8hpI4oSM7ndRrDWsgUL+T4HybbCZellUGh0uKFbZz5mU/4u
5migAQ1wQwsDBbCLkvo2x/e8D8zx3Zw0HcEROCVhCm2D/tTY52YNEFyfJ7eoPTvtOKcrhv9jX/xm
UkjTUiZkZtjVNyfW2ZI0+ELJu1dT5DK4Ec89BRcxKlQ1JdaGlCtqrIHRB1a691H+5/y7ztGkXBE1
8/Wvil/tOKonlSZgA+iu2U4d09hWkLZuVM5tULHldASdiXMrZiBNNhTAbaxMCdTgTvPwOqKAerAG
5jp4Lai2iU3e+sqguWUhykvKGb/pHVXdSNV4Vh36XyY2M9ZUqXl6s000llOE0CPXblNkR+N5NPr3
rMKPIy3zm5wqHYmqcR+H7W+uwR9mf+iMu0EgNxXTDsF2svQcxuJf1TYDvAVuF1gKkKg5Rp6CWTaS
7ZjgWCoJpPSE7Z/CFppwUMW3BSjNzTRZLxGwcjNnNl1zQ/Qas7/tsiWfeZL9DWO2lI1xL8xy1+bN
VgvTc1mjiGpKBd3tYCquMpqL+fLcSv/Rimb72M/cH6ffshmB3/Q737QjaGP1hxYwj2VDceMnse/5
uO420sDs6aO7nJ32jj2t2PSteBmgJ3uq0d3zxnNr08joTBja4is8a6EO6sRCCaWDanI0xhAWn6hX
4YuJRjhORgs4RgwMA8kq+942wbZyihnPF5HUSojO1Y/PU/5MyMp0SqW+kOj0GIjLzGvDDj5oNcww
pmcECjrfnfYD+1/mFqn6kNtx5KaxfG87u0IgFZJCZB3FMtyMDlK2G8EuK8JoY7coA0TxO2LhC24W
axYgZM3FX8HxY2uRm9ct+tAGWhoOrN/A+J+KIH/HHe2B4fuoHTEfZv9KhX7gCssPaaAXJ9R2RxRl
ryLoDTeW+o6c++W8gNVPktOhleLShQ8xkWEbo+z44y2ZZn2PcIDJ08y12JndtGdHv4+XUNyprYNd
wCZ117L0xN6H3r+24LKnjeiPRf5q2xMmA4sTMzen4TEZk02Ydcoh8HWPj1R6Ps5BFLQMZzJ7J/r2
rveTD5JsBrYUsIkBRh3llGBSpnRwrQ4zwFRU1yLVD1RAfMuwA291PeeXqxBHT+LWtkLQkOp8Guoc
x0ljDW4txNVmwrUshbjfbuWYq9vWsl9DdCLEOVqnKgvudDrBDaEb/W7shz05YtMuk47vAoGo3Cmp
yMbWSIHz1ZNRld/nGF2C1LeaXnHc64+JwwC/M7oDfu3XUl0qPQQV1LzqOUBMzqFZ0y6RHZ1IZ9w6
jf+sZ7MHal31IuB6HDCnakorwJWMfCZgSBsGiJ2f7WBLbRCB7RFRbJaUDrvtAIez2bLYrG1EQL1r
qR+xskNPSOQg72YxG/KAAd8bR0QeaTF9s2ORuJUzEPcAHVSv9HrrJ6+NgTQmgWLh+c3ZyEFLFBaM
pWQAoyGcRh56gVi5ri8g7QCWCn9yWSjV52HST6HKHqKGBwiPB8F9jNergMvqVkFF6EconU1TVh8k
GDn7jhbJzSf711gN/a1WyWMVh7sp1h4DP0s2qF0+kiCGt0FeGPAYNV/CLUrbgzl5CAz7ZWgK7kOh
M7hJWCmkBbYtLtT00fJnuXiq5TbTq3cgvEypo2EB5yOToXX0sgZZYJmCWmpMtXLJZto1evMSaei8
zF7xxmGCWjslwT4dCUaJw+K+q1jj6fY+yGRFHRb9nol824y1BhItC8iHVwZgluVHW8R3cQMhM+zw
UMXJLnX0l7yzgU758JPygppCwYWSDGD7q0xUu1EhjKdeELKDc6J2G/dxEfyIpvQWG+c9UcBXqL5X
aogniwzHrTKYzyZnYNeSgieb4DTkiMy7IUBu4rxr8L9dR4Bcihcm66G3/W9lw2scIusZVANB49x4
WK47XJIEN2mmBFNly0Nshb+iqiUFjKQEHQ1+WxHOYTv+KZfEXgfI3OzRYkwW6ByzHIMR2ZVB9SAL
8YgbgRwKP76JyG5NMIIWBiyNGloUB9rUtPfoikBefjRReZJGN91y3psPskUdmxGMPejYBWVlEpkl
THe0om+qqPZTEOdHp9xnfZhvLHJJ68g/D7hYtXZPqaZL8jgbhmRulRIHAavLzTLte6hzN/XHbQSF
wW37oOa1ZrGbDU27MSriDqMKc4ca/aa+JM5eKe4Ild61M782IHzLojplYFRdWT+RyMt4u15SswJz
+qHjI+iSbjxIAOHupFTEpgHH2oW0gvztqYLTo6fTgQNrX83htwqpkKs0loMXztwVJKIzbSKuFJsa
kswFqUgQd1tx59FZi3ngvaX+UjfpmzU6zWYYGV/GKqiKuHkjz7hlhEn4jcYoM7eFG4iBXebQcVzM
YpOQJWiMWe0JaBHl6IwEgU36UvC/WQbMHKTdW8uemA1kGqICzWeFic+sbALXZ1FYdpm/JX+13xDq
y8FYBB99mzyo4JpmfYaYUhtbzmjB3hFhpprm025M5YVqVJDfEdzQesJeZd8TRXKDgZBJ1kDjQXbR
rstNhaKB25cwdaZHCH/HSKcBQkG9vi9hxzkrxr45o4z/mIvgO5dsuG1Mgg2iGmiQEzCEihdht7BA
m2O3NQ5+JJGS6Zz4ST4RgCjOWvRbmOcmsipX2vXJ6ShZA38We0bn7CrQSzBJC08DNEBkw2xdJP9w
qPc5GhgHp93EGMXmnqMWP0P2hxuLNmxj9Y8RK6MNatWzrva/a/LQbD2wtxOL4N6Pt0ElDdeozFdn
pqyBgfFt9iEvKboVHcuEMRIg8EeTlNLe1jCzLvwRuD5kZ+SlF1aEy2kk9W7JEHSNhB49GMrOyyxF
86wY9S3/iHAYQHdbFYd/E2kFE4Ce5PlstnYxNpKAudfu/7J2JstxI0vWfpW22qMb82DWtxdMJpOZ
JJODpNKwgWmowjzPePr/g4MiKF71vb34N2ERHh4OSMxEIsL9nDM4TQPSrjzmTWZdjErx3QcMFzR8
RrV0KeaKZ3SuM+16hmmCXS3vPWHS/t0pGmmXWTmUFRWTpvu+LfMA7QjbubDtL80QXBhgsmH2pr6g
go/sHTzfKhiz3oYLl2GxNH7FIyw/FpEaPmaWrb8fbUR53cG+/9dHpM4/5U08R9V1BziDa2pAh97k
TZSaTLBPhSrfaJMT9r50d4mBxCvVKflJCkDSvk6eumxPdVq4L5s2vk3ifLoGNsi/DgADarIRPEvu
cKc4Nvr02lnnkO6KZ2DxLm1gge2U0t/7o2dcuaHVnGqDf7gwqsiw8n+mIgbv1k8TKKWU8X1ZKN45
nMECFp4WXawYv87usot8cDS+GxfFovpST/plarjBO2tRc2rVMjkJbwnnvo+IBAKcTtX4qJSt/ZDw
4+N2sPJDcAfX8cJgfQ6nRN2P6TB9mmrz88qQA/QPXaAuNI/wFlsH1Cr069JSPlOIMJ67rvwcVpbF
Ge/wyYGw6DXPaQ6hZGvYa4XZf/0CBGv+578Zfy/KqYYmvn0z/J+PURKVf/2Ivv73suzF7ddF/3P3
7ur9v3S43j/t3zr8EpDrPt/X5df26y+DPXp07fSImPv09FfTpa1cHCjb4vl/nfyPvyTK+6n86x9/
fC/YzC3REDTP/3ieOv74xx8LmOm/Xod/njt/zVi2+5p//fH1rf9fX5v2H38olv6fNll/CktVMv6Q
UBBq+EumoHj44z/yom7Df/zhGv+pcXrKcYnnQdCt2qQ9mgKxln/8YWr/aTu2AfLaJpFt69YfP++E
99spKPL1b/N7DJ+mSWXolswH3g7o38FsWoYH0v3teTSC1oiAmG7wUSEpCRM7NVhR9EGqR3WYOF8G
P2eEJZFBYmghhy0UmdbTs9tIFVTjhJytwEn9AIjsstEjzo9q3ikufTOJD5Kea1s7l9k1WbdgMgqN
HPLmkTT96rHl9AZj4lzC1qM1hlyhyOBTgfzOVpybESnjmxLV1u7Khaz3uRtWwSEyjOyYZc5ItQyv
MbteCdTj1PswP3sz2+cYlMwOnpV4B488dKQy7hUS+R68dB5HaIaFirlTQREHKXn5EeC+d5isikzq
QrEdUYG+0wIrPcls2lhPE4xK1LnVCCD1ofvOKdjxuYgcQJqjOe/KKsiOXtdk6+zgRP6T0t3JnPh7
BVoKZREOJHZb950bcT0AAHCMtk56P8XllVFDGITcZH1Sat7VeBtZxprzm65M1TBKAunCaYqsmuOk
Zbx2oWTnR1OiSFeiQv1EdVgzeZf9oGTXasWhD4ql5kO1NDyUhjMHEFTacwYvDcXYF2WFbgaJnuIW
/QvvaAVueCzSqLjziglxccOPH0H6F5fWlI+wKA08eKFzhCe2e1+OofeX65Acb6GUdpCHPWhdfx8t
1IDOAt9sGpiY1Xq8l1FdNM1j7ui1mIIXL8Mr4Wtm4RvTy0JTb43bap7as+bk/Z4NWXZb6G58N/Hb
Q5Hv0H/SEJy3F0m3xFaeYoC0HzfXanHNU95fwsrvPy00DrmTOj9q3XuKczc5G/r8UPZZc2cPbn2n
WxkpsLT9KqPN3qBN0l+WvB3Zc7S6qnM5jBf5slT8zHT8e4RC9gAenwmKMNiZ9EgHkYgtIFcxvbNd
DtGdUXrx5TDr/bcWIp0mqtsvBUnM/SKQfCLtEz15kGZfhBanO3ZYf6LionifGqgfuQgQXplt630s
Su0gDlvsPoFN0y5hCPyXsSuUSYCpRvnVXDTFVRuDru/NLL3nCHi+BUbdXS40Ud/sYTlmSr9lXo18
cTx4Ny6b6Hu4c31eyH0yPv6EGroV6KeMc+BTsjTSE5s0VJ9CTPI7n5Eqw+NcD/dUb+qkzOFZTBGz
OFeD9Tg0gf1OTPzQP9Z9Fp1FUEMFcrlvI1Pfy7Cy8/Dsjc5juEATinLgoMD2z24TUabDq8OOXbh+
KpQAcgS4gLXb0ai1W0c0zJbpLDOgNJGhTPP6hZ7ay4zY1uk1xpADtlQiJfimFVC6cG9fIP7sKcHV
2jtSh9AQDb5HQYo2fIau7NDUSvRD8YfswirG7l2cWmyLYY6+9ie94wx+UWpfXH6NpjZKe9cEKqQp
QKYug87qP4NgOiSIS9xNRlgeoCa+ngn0TfE4xetcy7/jLHY625ZeruS3sRty6BmOf0aA2g9zZo0H
lOdu7dbT7hqjbW8nA0r/DL4miuJRcEh44feLoHiMXTV/bGeOUMxM2zla/WyK0Z9+sJM7mUcFiOdZ
N1zHmUV1fFhpoPW83L6RnjRKxg52DMJ4TcpuE5KjtTznuw5y/xAtNFZJl+WXcQ5IRVvKzoylKcMU
0UcZk22mIk08ZWpzkoV+MmWX3XLmv64RRwtEXFNRUWWRzzL7ElR7wXlnarv3Yepax2GKYPCfVJP9
AuTAgZ0jBsmbsvgGiM++8o1srbnqkuo+D4uTqDVIwwN4vIvHCaHayRiD0zIrNpkVRrFQZqkGD07T
kK1r4atg95sN/qJQt8z4HO3LEiuqT6Y6wK+Mbu6pCp3qhBIoR8nSTRWl1PYyJY2aoIR0sbqa5bP/
Nv3KffUMFK/aU8Nj8tuLjEK/CCqoWcxG3UrbkwwT2C4fIptztWVSmhrhmoNbkYboyGjv+PSRMgkj
+576rJINmO5+TvUYGLKToKOa5NH7Pm1RyM6SzxwIwHdZ7HnSRicjzZsPsVPekLywv5i81V/CHVXc
zFrEYURbvRO7FvObnALXvoWZLH5qK/U7qpz2F5WD6p3jKvad7w7TAxLt5YVejvaXYYhgfZ2z/J7C
tvg+4wkLs5/zVObF0e3h47WUoDyqk45MTeDf+ovJAdx5uw2lJ7bEBJoLsY94yWrpSbN5gdJ9SgK1
RtyFYF5RGzd2xsm6gsB4DE/8N1/pr6u6g/Cxsyegl6PPuYE3/emE/inKoEoKjINtZF32fWF/h/G3
o8hs5Fcn3Ce9pu0Vsm/oYLjdF724Gj0r/aqrY3KFSFJ85C0ugwq4Jp1cZF9tFybFtoLCcCCtzZ7a
XqTCx6FIb72x/9zXofXULk3AYSRnC9Q71SVw2rIiU6UrobKKeouYVRB6GKUbKk28zypbpcLjp/C3
TLxyjMTdrqb6kJrVdzgA0U6itOXaVReFaDBNOt9tF1SeSFZXOax7vUcVNVlCONHxpoDmp/fcZ/qB
3LfD5iuEOtW4t84iNstNeLuEV5ZVe1ZzFs1cd5Hy7lS429/MiH6l+NTIffGGWN+Lh5OV8KW+ibWq
8cqSsucdTTxXI49944Kfb+8Is/AVzMfpdxWe4wUdMT/0tWadslwx9oZrBJ95Kl61C22tePgUasKV
UtyiWtM+lX1pXbioDR1BrDdPqtUqj6G2M3J0PQCZDQioVkO0wNkb1On+ecG0LIi1HT8R6t04eteZ
Pba3eeO0kEEhjFJ5iLHLUCakqfyku938pJcuK7TUjngBcRYqq59RZGIbDq5ttBcy5iT2RtMi73qL
t/nJslbv9kM/lXfkbR/c0h1u2Dzxl3d8PseLdM1lF8Iw6jpQHagzzxRkwWDuTOB99rLa/WhxZh0W
Yf+gKVn0PnCHKx8Oro+Zmagnu+WIGrYd96NbWTXkpp52lFlqa28QoTSf6jnQHxVvfjAbQ/1Ts9zs
xvI586kWlSZpyr79oWlJy3kBWAQxqe4C5RK/nBoH/gMXb27YuhnM6kcI8/mVOvnvMr2rDmE3x91R
POa5RLDWC4tnFwljGHZ/HVdoAkxTycGT8aWMchPWc40KgNlEEs+ET+R2TnUUfgaOdqi2qABEuN23
OOLHXGZHYyHUHMovRT08r13DrbOyAsWre3jeEALpxuEEB1tw7MkXyUiawYvGk/TizB7W3u9s4TIr
LsBoIkiNeAZRnE9OSIwF33qotiIEO8hiLv2kIJfS1Rw09zDlmuT8bl0t/NMmt3KQ0WbXl8k3tjqA
oMCIIFnfJnqzU5H5/RlOemKzJ47wrEWy5P/gXCQAshyQ9Jfi/ObiE3R45Bj1K463EXXo0viL6ofV
jrMezuepIn4aNO9DZYXJl6my+8vE6p1TFujmQ5nO8H076dFIYf1veH/itfR5WFopmnW1SO79tK11
pgKXtMx5XfY7m/DJUqW+0AqiVqqwdb+ynYFEb5G26/dkLTrX+V8Ej3pyIemnzmrB6TTl8N5R0W6V
r5M0srTuqcfbbD5cErcjbyGyqKha65CAPtrBdqTsof1tDwJvnc2R0+LSdM8uKiZ/ds2neoFrugqK
RRFl0BdCab8tkqGuq28WsU6nmPGUBHNJmmrR3nVRTImOfWX+GEsbEgmtI0+2zoxTBRcyPtJAoIz4
tteOl+6vE5vzulih6OUm7GnWxaZX7tsMbgvDys0dlVTWdTE01vtc04orryULGMaW9d6I/OloGma5
k2EZhahhBO5n8dUaXXuqyQ/JaHWYrD3Vz8PjGmxA2dk2+e+Q4f+PS3Wc/butxpYTlK00VA4+9zg3
OBcJjOuvTC9uMFc3lz0FWxCI/Vy6rbcgcDshv3CzTVodPAIXMo7KeA28zW5Lv2chSZMyzzoYqBa+
T2PqzDMEEgh61RQJLhAuEgwQ6ksXOt9xNxRBtxe/dQlcV96t4pFcXNaKnzRBnJhnO+JlKMngkHsz
0dfTq2uIr1TEv7mOTARt+yUAMnqmENchA2mNt+uHVf/bV5PoT6UK43un94L1Q1ur7gg9nuHsxYsf
k98tosZhOBbB8Fc98iYbLUxy2mSad445wnhv9e9HB145x7jooEtYB/XQfOsyI72TKV7ei8uYM5iD
DHUOxa4l1jrbd2ssGUlAYqWxGb+Xa2VJ/62nbI6KBWgm57KyThq3DVYHSITwnFuXaaMr7zvH5EER
Ds2xbLvkw0CJPcnBGXgkktofehPWOgvN+30aavEHhz3edY9SCFWwDFWXck4Ue1A0X4ZogqIInHcf
ZWll6v0jp4pXMnKDOPgwUl6Mn1wIcN/VWNbFXc3h++wMwYNJQe/Uqho6aIX2GDsKGh9FclYXk9j9
jjSN7lDMIzZx42GgHlzTLXZiS6xiuMtnFDmmwr2cnRCh1uWFRzCAk65D9ZJ5d2Lq2qK8JRX65wYS
lEVuVDh7sfEZb57QIETEx3Xv4J7zIK7tIvjdYxcpxz7X2NPbQbQT0RIZcidgZRYNk3XoSg2Crn/w
Y+386tD4+aj2P/IueygiarT/8Yeu/1ravpzMUs6uwwlhmpplUp4K2uIVzKpOWstO46H+MwrqaW9a
iBqFXfepNqkyK3JkkkT9u2TvDxi1++Qr9nBtaeA9YjWZv9j4dy/+m/1X/2qJ01OH/qXl9/uNv8R/
ua7E90zoPsR/ie+UDmWorjoei6zOb8MFS9HbQfEJLoL5cki9ESp6xHtHqzzEo5u+z+xovK89FUqE
xQ7/2gQjSRIdZBWIh6/OoFcPfWkX78J2PI1LMGPguMqc+ODKEF5cB+x96bFNLLqPHmVkixfqFrx+
BVQbSOhyGinjDjX1arI098SLl3InTVUW9k3SpJebSVFrHncyHqbkSwhb2LWMXk3o/CGWYqGSolzj
OZSejdrOytkTBKrKy6o1l9dzb2QfLVJnixJGdOYwLv/IZpcd0Dx+SO3GBuJUPolZ7xf5II4rdkoy
5R+zFEr5yA3mg8Tg+BfB+CxMKHZntqYWJzF/UPIEOGgq2LkIMFIaNDKplDtrQiNFtdUyoLC8OK/6
NCZZRz89rwROv1tQogvEThOAQdO3CszWSDfYg9ruIy/tFJAqbMcK34QOQYuchzCzHF7UfdhO6xYN
IUxxt2hXB820Q9hUO6/DqSvSi6FW2XBPoXIxea0DLhFviV/2drvfbNs1JLz4Bf4Y3kV9ddxMsmC5
DqzE2nm9vfU6A+Cc7fYcitB3JHfOYBse04UuTAAd+dIjPwwWRcapKNLGpECuweU8bj7bErGtzi9h
ujCJrlW1XBe8irf55VaGlF1PUVxYzO5Ob+rhUvUtXli0sqT2x0yALsxBeSMNVETPvR5xO7QKt/Hi
s7rLSnE3lxhUK115Sm9ev7GLx8wW5N/gVeEw/AXdxfPIcviqWLwOu5YNl/qb51Fkha3ujaP/oVEp
XIcdvIi/WeQwea0nDSCZAUof4WgzfX7ZXlIDXql5p0kZ/9xM0iv1vzw+Qfeb2e4pVV0jWh5HWeZt
vYi2wizQHcwiAThVIukKpsh9AOl8aYPyr3eRXSCIObj9DRmu3zu3HpBKcU69+rVznh+BAqhHDhBJ
XwxT/ShNVOnJid/MZxsnsfVjbbbJiawjKpBCxfCrTVxkQtaKn4T6nW2LJ9cYirDaW3mBMF4OnA+q
hhU5W8jB5UbP74Kd29kkSPYCrJ1hKJkvqRdZl7zyTs2hnS/EHXnRes9pGlWL4XJA+usVJPa6UEJu
V1hDbABeWUeYnSzpffWL7nffjFhBs5LCTerHQ07tHd84S6Pas3kGUa9cOZ4xQX/DxIo6k243VusK
e/IttAq7IjjE9oAI6qBF7mEJCOxKP1kS36Pc8rDFWYOhZX2Omt2sARJJKzAJltEB/FuaQq1uraoE
TreMxANGl2ePyrTDdz0HK288sq55969/vw2pTPglswrAB04e4D62wa+4vnyfXv1+z+4QxV3ZOKAc
/L+szGr7o2qPzk1VQilxmc8w7pWaXewR3nJu6qFwbmS681yD84PNU3VQFpiGG1TDu/pCJqZldh3L
QgmxjjlCIanBAdfFeh2ZimwkLY/bNdLE/JsShPJqrlQ9vNzuAGm3n9fYvNWQ7EathRc5hyFANTjX
Ok6FfZhS9CLrha4pK+vn3hubr0ztRVtTIysT4pf3UXU1o6tAXc9PCVXRUdWh/yivpNvrAe+Pi48M
t8ZU9Blw51LRz9tqX8GxOAwVbyJLP4RRIbR8qCbF6A3GvCq0in84AEIwYfpwoD27S8fSvbDYBn6u
swzMR1HD7VirxvtWj45jnnefIQ5BBtxIu4MMYwqUB3CIH+pQMW7yOrrlUOdhXOSI4M57KGAgOHQz
YkTtIlOkDGSNL2zRKRJrMcEVTBX3bFLBubi9mpNxsxitUqfcK3CUS92rk/hKYsk1yHgTcBtvl5Ke
+MisDF9FbMhPWRTU7v6137bszTVkQmzrP0GuJMagTEj4Os3fMlpnpbv+014ZVgfHp1APSuqrOOku
O7CvX+O+LC97P6vRu+P4z9RBA469C37Bn7/qpZ6/m7K8OgFdHSmdN7NbeE3qgzIm36i0cY/hwheg
zEujFMUxMlB/FNs20aX5N1BKzuqbac0CkAtQNVQdwBeTnj2Ir0wscVH2ArEzuWiYma3zSJGx88g/
5xiUsXInozgu24fKDy4ay2opL6z56XEj75P4x8sij4O0w5BDLSILZALZUl6qSMHvt7hGT21fF+TD
kZ/99l4DxmeUenrnQlcCh3NnHCJt/qItps3OEU72aojGJ3zciIXsNz9xHhxXRztjCYUi/I5nDIUM
S6jNTyahZIcBc5h4zF7Wf8N9MpHDtbr91E/Ofeg27hNkHsF1VHPglMks25GH3IuHO5cC+6epRSJJ
76AiFWdpLNUILnK3q29k6M8j7AZ9+10WFF7gPumGylsrij5H8fDIydzFRn+3xWhmD/20JNIOisNN
RBNimeStd5uHmQfuJdvC+ApQuvoYaLdZqLen1PDbUxPxxb3YxtLbmn/jI9PivcbZxm9CbEPp/a9+
mpF+0tLe2//OrVwq9mXprETflNoxrwpFMW+lUbTSuh2Rde0vZDwq7ccunIzDG5egbhNOhXW8m1lp
jnEfk6/+GWUL9camJhO10VMHCPrFWS65Dbe1ZvVp0Nkvy1U283ppGfP9dfdhTZmxDDfHBO6bnQsn
7iFXYFyfAPAeVtS4OT0PK7PTOC2oyGmCQbqvuzm9Nw3FuUWcgRppRmKvqtT6N9wMlNm+fbUlcaY5
Km+IFBgakIX8+lNNbY3JSWc5fciL2D0q0IHW0Ed9dribXZ/lxaNfoUuqZs106uDMuEMGXl2+NON7
l2T6BZtN4zuQ+10ZA9MGMQNx/HekFrMb07i0mtQ++VGW3QArJKszUaYPURNdMYrbm6HSgwVffWR6
Wy2OSsxiIgPqm3dNB1QVBRfeK5amTzIvvHSkBEqxKEQPXG2+qrrxG1VgvF7LzOZeis9mnMz5sYBW
5iAulJsGu1YDo6AU9bsQGofTevpM3eq9HGEvdr3WM0o2MEkjx9gv/ptJei92iSMhXuxbnFzOyKe2
fRcv1xQP8ZVVi53cd3aK4n6kGFyxlh/+/EYaJf/Ze2OLo9ZDQC9VaBGFwN0EAdnPOkgUMcKa7jIF
9nmN9Pvx6iuxJYr4u17vHU3edF6Hf7klcVkvudi8rCyXalPQXEGB8lyoQJG1NF0+URUv3bgMfna3
+dzLv7b9kFxtpjZCr/BNGJl9Y+uW+MjU5/+O8sN7w17KrtCBWdCgqJFCQl2lpvHXr05Wa2YXzkbw
wc5seMPeUzdOYZudNh0l+mpx19ZVcdf3/Qd0RsprSo9hVxAbIKLhAD3B97mpqmdnsFvQSfjG+EGB
RPtaAoRO6JL5gYO7b3yLQ1AKD3ewM5ZXta7DVYuQwLlceqUWpdchyZqLpihxFKNMO0hy9bM33cno
bRjxW5d41phetyHumjkmpwrtAogaDYpoEZfU1Bz9cMX4juzCdPvKJC4uaclDRKoHgqvCvBPbtlZs
QYO4X1zyiNwm1qAyzvIfMNtNt6up6GaqAEcbKn+JyjtoubP9rLzxF9i4q5Kd8NDnvR8Us4RDLp0/
jb7/IMxAGlo/VONNX3OVfJXut+xfm8g/zLU+He00el6URPP8Ceq7BzSoviepkRyNJdVI+YKvqcVt
0JGCFMuq1yddN5zzyyxQSD8vvuIzKKF9q4xL+rJ3KXTP8rCm7n0cS+BiU3Pjx8n03NWXsRiVlOya
9DYbhUN7O1Dzo0yKboL01lgy/qfuG1eJCCLsDOMa0q4t0guv7kQuVU0BbPNBXx1SNS0pZLRLjqzI
QEQ5ioqZ35dnXkFn47KlUP/ChEjiqnJN9GnEXeb5tzUwQI0cXAbOYxso9ZEDqEQlZ2IHZ9Rd7UvO
ZoydPxUjtUmuoh79pLpfh/AvhWfoDC8neLUh1We0LgbpDElsBlgtQah06Ex3h85rfVnn5VgcImDS
YKODqgr2WR+gnNojxeK1y4FADQRsHQcjO/7YBs+gx9miMvIyHjTktVy1US+DfvwSj2n9BF+DfquS
ylo58Ia2+UJNbv3Ul6l+m2j8kVUnQIrO7175szt55Q//9V8jiPO65XyrAetR8WpiORTzmNHdBP3M
2uR+UYEZXMbwfDv7qNDndfjGcRvqDqCXpiZFJ8u2iaTUAALKeGxT3n459EeIZzG+uozMqyP6Ul0P
4f12K1ugzcY5J+V/5gd/VrOr3K3rh0DRa97ykwIcUhCDM4+a1SazUZqefS8ybzp7hte6SdE6rRNy
YeKnqF4L4sc5lq6p3q8urZfwB5+gpJTIvk/4Vq0CMAmAlbXYubZyRdunXWnt4NyevniN8SkYC/XJ
z4yenCpkL4FprHZFdeenIMe++UOn9inUsIt/x/d0RzllVZrNOVds/88CGn4KPT7OycAnDOHfC9Sv
jI+ZDesjnyo0I+3K/EjxKb9LatS+LBIvO7CfF+VoTl2Xit5ek2S/mBszZhtvWvelEbmfZxUqzsLx
/Mdk0RFT1Xri5y6gNsJI9KsOQYqnCq7cXev77mcQJEdLaSm3LECZBcB/Bp4eFFphQkW1vSL1Huyd
ZWgMXn5fIYqRhrZyCdAE0iO1qO/gMq/ueuDUV0hV1xdDBJ/HpRiRtKZmYKi0a2Spvs1u54IXL+GY
ks1fvGz+to3iultk8yd+26ZQfCvEWl75yuyyqTRfNqDrcui3j+Ir+9Et+MtmlWcg11de/HpVYfwS
Tzapsg19E0886spFZbPM8n3iZDyilyaASpPesZ6GZ4tpFzyD5ySmGKTxS3Wn8H8F0Pbnirx0md/G
/1sEiWj7HKTwP8+rFlvd7LtvDB8mBQy5nGnK6eZm0myeRcvQsYzhBi6p5+GwLNiGsl4xf86u4X5d
q2lIYj3rLBeFex05aX83qJTcLso5It6hkTs6hKGn7WQoE5QiJzvTJlMhNmli4H3ZSBp5Nf0MtC36
XwONJfVVbWz8RYZRPRVh4pw51OagzIvdLxGSu6rW2T+8pv07B335waDIC0WxWFtdQ5g7Nlcl9ldX
GFJeu6ZwAZwbqroQ3ZveRBVXn2rQK7mBKIpqwH0F+qMv+4Y5CxfGGVXbyxYhyS1IFWRn8Gr38Gqz
8fuuxCtKPuJbqHVbItsUiZdt3aaJ4CEtedBZOv+vfjFTojla76ThvfxPWDibu6RNrXeZa8dXCGCj
6rx4QPFrnK1Qe+U/o0nmlWgRx0f3aC5QiqQm6Wyo7YOua+6HyPxINrj8aFMTevZdjvnFCer+7Lp1
oB6AUqf8WA9GcAnpmXscIZr96Nr5h1TlhCa0CvfDnH6SNfMwPocA/NYdG82vD22gHxxjMP9uvfaa
o8bxK8Xfwc6LUvOpKfrpSs9ag4Ry7XImP3ZXal4oT0qDzMTcOdbXmuXez+V+GE9vlxvurF3lHZhU
hfOLBHqCk6ZVHhDuxi2ua7/q+KbCWrMaX3y62M0e4DrOH8SvqTsgizDLobO2KBMhVqqeR0ejboZR
phrzeSjNTyKDJHPLaPXM2nVORoZOOjzQw3toCXZSE/mqCHIM3Ox2mRCb1DJuLggZ57eQugO21Ukp
TmEBeIL6SenJJPIGO/T0TGrHOQgHkN/y40PxgWFA5zeYaOLqn4EPUibEe6ZtBf5faf1dDb34Rwr3
AXW2ff2uh1bwiv8EtkEmoompN+V76kVerSnbb2nVJD+gm1T5TS/I0VadysNpiML5oQ6SDFaKML8S
tYrB7rM7Hv8fXTiT3omJM1BqolrvPCyfxwhWXopWkKaQydZPV/+IGngot2d9b6hUCCtV8n5YPlcq
6M9TV5U+HJ586rwFPwohK3Jcy6zFx+7CS0zlTma74YdV5ejd/wwhVout+ok3DR+MLGu0GlG9EM6+
az5Z76D0Uo7DolLR1r1xl5MKuhwSCqK70WMfIEaZ1hYRiwaMAwAW51rsYpJJaTLNd08V5XJv7Jtv
pA+IEek5PNwvV1yvI+MlOoARFHrNSb0Oyql6rzbALjm0AVRKL6iT4m1PUdVnG0n3555qgDbphu4L
xQ2gfJeG3EZz4+QtGwIZr12xDr2CVbpKOewsSIGPMpJmC/H7JeKkKkpzA1dLeVVVWXUdID5wzz8W
AV+78w6FlyDTJ1rj7AvupbdNiJ+s2Cb6rHhesYWiQNo7yMTm/OYam/MWSi7ev1zXQGMVZiizuZm0
vR6q+oe0c+IPw+tB3+91Xrc+tFEkMwCi+cqbXfyBNaJTViwD1mwzy5oMeskaJADKvVM7GPCsJsU5
na3i7IMGPk7t9NABDT1vdumNvfcDKHd/RBEgCS4DrwOXvDRGj2rkpemb6h7gOAIGglh+mX7ls3Z/
nZ66Go5OyETD78Vox8ewaudT/NJMYzKfrKE5lV4zHqhyRcJOZsVvHesQ9qxLxHubfhNG/H4fYoTz
MbvYlourDJO+ivbgBjtY24JsV5OEghM3UR4BVfuPrp6ci1KN72QUjlrz0EAeKQ754kUR/I8AwFL6
NdajMw+OhlNYPnHm8jkTdvkiBu49RKPxinFeZreJQkkpbxaj45vP3uMwUCm6GUvfNK5lKI3ENpLo
QUVQKuVI5WBQngnXxCLAJSpcRmBmR9+eKdNC8lDs1D6AhpFxqdoJBCQJMrHLilfTjdev68RWtn9b
CL1+0VTtyopL71NGtfO+V2FzompQf1DrBC7FpXTdhTkmK2FQ2TysqPk3HhLDSOFjjEbeMmu0GymE
CU+xl7snWFrdU69bz72586Hx2MYyLY5vbH4+TDngfVZLo7/0gmKZkfHalXnoHk2odSCSeHXZMAI5
92r8chuvbOIjIV5d8tVtvrrcdjfSkzv2q766StPy42p6c8XN71VEtd4rLZWvSQevDsJTSXWHVgsU
Vh6qj6fKc67EBq1BSZFyV91xFuBc9E4OmbQzaXcWRKp3pVVozMa7qk+9G7F3y+TAgQDkXYMPCsmy
TmESk74X57WLeIWFnq3mXLyJJUNpsqLwLgoyFDA4LhGXRiLIhQ2oLSpVQc977hAuhoDLPknTzYiX
jlkSUtJoIDGnZ1ARSXfzQazK0q7FCMEtAoLbuHBdKFncMhz4Oy5B1/h9xN5wqv06fXRqVA0b+Pwe
4SmvH/1surW0xLkVU2419WML7K5rO+dWRmJfvJp/NsnCeVGlENfFa1v4En41gUQ69gVlCsAy1XPi
63CThCAY4NrVzqoDvvICYKZ2LuO9qVrpeTZTVUcHkFk3GSmAnmCTGMUoSySMW2dPQQgbpCxdo8xa
NiAq2ryXtWsYcVbZeAOAS4qrV5cDD2bfUWO6mmSJhO+6vtx3KI7uKm3ubntoWa4Njh5PrbK8a7X9
BK+X7vTlSV2adWz05s+uTMlYVslQGmolkBTUhgnYF387R/7+NbVX+UVizOalM6kQeS9TUx1gXKde
u73uSwxpBvFe16h8B9aP0zYvtleXlPHoadOlAeJ+t1W+22GY3zpGeSumQOBGpt09Qk/Ja4sU0ucx
KhaZbqmXcK6BUdEmI4O6sbxdISugMNLbPuV1TQXeTEmtozxkdRY8doniX9nJ0FJXi00atAWjk1bF
f8sIlbbgUeHheYf26ZUs2lx180uO9Pf95tnmUKtbmX6zeVZKoMMAlpfX4iYTKt8HeE24F4kvE3OY
Kf/rvdRRr1CqV8/rfTR6GgTrPXMPJhTlt37mGtdq3MLcXqJsf+rAI0OEEpjwVC/NbPsLqfvSRa2t
NCGF763TqwUytY5zIKiUZ2YfxTZJ0HXmbah1Tqxb8+pScv31VuSuxOnVReUm6rpGnN1JPjYosVzC
IVZ9bieQHT4Pm3vouPjFb70PYk+rfl7oYQyUx9Tyc57/PVbl/DGoavvkBeiAzMvqfllt2fXzak1X
Poj70Ggz73RP2gQ7amsrEZUpVou4s3RVX19OSBiXED7dZIj2VBDOYtxmvNTUIRtT4R5dVssE0qqa
v9t83q5eA6Ve+Bc/v+mVTMtl1oltbE9RzbNgueJ22ZcrvrrTagqbvd/BsjyVBnmHBUeBMsGCmazY
zJOkO4gtXzAZm4sMt2ZzKauKtdv4jU8Ve+NFYcccZS8BpfHUDvjH2soVtqktjhWn2j4OwuZQw9ND
AWxGEinMdXCjXhMqVPrO/uVoGPHlOm9oWnxve9Fw7bLqIgw5wAc8xY7x/3H2ZVty4ky3T8RagBhv
c56zsqpsl/uG5alBzGIUPP2/FZSLctrd/Z1zo4ViUmYNgEIRe5t4ATSjCtoyTK517AB4Ne+G3WgC
o2dyTlHj7KOxb5+nTQlYnszFSZ2FTqqjyOx25YCU7FWIjj0YdJ5Io01JxpPLNOp2mwG6idwbRfOr
J/13lpkeoMuR6aRhijDZ/O41RZjkFKFzAEvoGYfJ4Xfn6UNMH4g+cYLtxWrUkhEtQA3ucBt/tOXD
qLn5mY84LAADHv4A6uRzFwcAZ1VKGoJYWmtZgQfSszXcBwESm6uuhm00AEmXPNy+4fiZpuj+XOsJ
gBId4AWvwwRtw2NvVScaPGTVT6qT8yQqrwVWkbqcNMpaq4A9mfW8b975kNpoOtTwTu7KMqph+edA
byGn4LqfTp8CkCNsDfjhTnviRQMgLVWkiKpA6+KqgaZR724cnECgMA8FjSSiwTRZtmn7OFrOtqQg
u7p0Ntj5W0d0sPzwvTFA7y7evyPuu2e6chwAiJWeLDazwqR3d1OU/cGMoz1ylXhPJ5by6ZJ8hhr/
uCQU6pVdekBl1zjIf2oZAyTNiHeEzjLqjnHLwwhHCjr70MnYuJkgDidMlwB9dDcLM4JuCWPMlG72
e7N88/My+4jO13WmlRyHMajGPtBgA0RyugIhAsjNlYJkZQRM5gUJad66ibGucUi1NF3WgmcE6Ann
PEDPJPYP2JNhRqJqbF6vZhnueZ88w4t3WhfVZ7K4M2tzYa5QFCzRbwT/d0uMZfFSgQe5NhZVYz1a
MVicANviP3NDG5BsysaDVQFJQzJPw3OKaX8xHZwLKrU72wLIa8RJBoDuyTY3erbM3GPGu/pBNLEG
bEaAyIIboPzs9QytY2P2zbXBUvKvFoUHRhygCPxzjNmCNwDFLWsAmH3t0WGBLYlm4icHWHyBrNQH
mobYoy46qzM/tGnJ7rWNjpTZbFyp6WxM2nlKkYF4yT44OjpqZt/k++hnQC/8tcwXXXg1Hv3Z9O9x
9w9k8wjIcqLIt3f/QTWPmgPLQJfjyfiCiktH9SuEWfyVJVmzmxix1TRzm2YXOT6aLOwBcBlKC6qD
4uIQH7UyEap94U5Gbjb1SfRZJxdOrjUbAlUYkJ3csGAEMbeBvqpDO6DLUAde82LCYUjjlfRq/wn5
SG9VyMTZ0QkYqoeegV3vPdRxHD7HNpp+1fFZFUfRkY0oE6LpPzlJ8OOskQjjuBV0+ZOCGqSUjQA6
/VMdgqqP9ejxLjrUcBk22NN7x8EjzeLaORus4AwuQ3dcFIYEq4fefyYZDbNJqoxBYrxJOjs5Tg6z
nV36qAIVABedZbOvng3BXpfuaXIbmZbu68y/MjR/nXjphKeWN9GJppMsxUFmY+ngZFAms4KuZuM/
+aKW5FZoubX9R1fymmNSOBSKe1vJ2oc/hlQfgsz+5JrYLlLouPOsZ+38EbXGqVdEpx6L2loxcCZv
9c4xP1i2tFZt69lToRppaWoo0Kt5SmVss/H/k2+ac+eQaemPnLlJ/SN3TPOQycrLUNZcoXJstHfv
ZDVaLFEoiEfBiDOIgh26Dv2pgEdXbhGAwZcDGiGWgGBqxs8D8gQjj8/AzjPlqmF4jQIbgLPJ9U4/
x2i1GBb9kOpnmnsJ0IIsZF1I5IIdcZLTNPNT5Bjsybz1gVQyXZJyTN1+zwrn/CdPClRxUMEqvKQF
91K+jBhQtqlX/l0bPbXHz8Pcgl/WQ4Tm+RY9URz44n8ymcJEUpoggUDWwZTjWQ/B7+Ki1HiV1FV0
jV35iKLc6JCPfYbUiZKNCbBIfCcs15VmRFeS0VB0trP1Ug1MXbO1xvAjiQBmjDJ2J9wlVvcYtlV0
mN0oilcDnrQws3Jd5x2wH5FIQbGzmz2Xg/uEszB+oZmwow4QUihlpmnhFNYe/3ThRLxpSdbcwE2y
MrwW2PBejQPwX13Loau2RNLZteF7V/Q7tuRKyreVh0qLLl6f58/Ig7WrO3cdD7tXyk/lXkl087+t
7LfC3SRaBlDKZEApDQaLt69XNC1MV97LyMSQ5jd7tMrNP7qGQanKut4iz+GrgIv/qlVzf6VesTyc
GuqmoyMf6ujoSrznYPWlnrXcYtEtHUE92dZt4yzqJI8Ptm59AGgnajVIhlQFCM5E4S7ADt7F6wYH
g8DlBKZ6bvB+7yWRDXhnboGQ1NZq/gAcHAesmkCHC4x87Xco8NKAWz4pyaLQGH9gATZcHhioSEQD
C0SwS5FVQNMeAo0RF95i0FFclA1c7GbDqkQnecAAapqpNRxgVxLXuTTATBTERf4RxIu4KkBtGErg
qgI1qfqIM3JQWbqy/gj8oO8+OG/p2J4akGSXlSs7HLQ1TUlBMlT8aOvpjN4aKzAugoBkjVIwnOj3
VfTqQ+Y2IKBvs+wuTlhZGkhR0VSVFhlA3p1M4MAtk2dRAIyldQOBwiavP78bil5OUzKJTFusLOVB
JuQ79oBUWjQNgFYogk+lUnMIckS/6C+OnQ6IpEoFRxdouAQCaFbzrcgq98KSEbT2AN5e9KzIrzkP
sqtWjzkG4KRYtfhOchpIHpUF0LPRMwYIXM9aeEHOT4bh/4hwvrFotDLeWSrP15mVfimKSL94BWeo
gBs3d3KaBha+ogeM0xU50NAoV7oKTWMtaj046r0XY2cMvgVwLqNVdWryxwH3JvJEPTXqU1d+5oIx
YAGmIO08SenynapShWsNd90NCfsY6d6iB7Svhqf5Yy2QXgeugsSrWW88dl6XXrqhPXY1AMGXVQNa
mtoXHHCPau4AC6ixwu6BfHtZ2DsxgE5CiMR4TFOz+o8y7fuGKvz/mrqD3gHw53lg/LrnY6+FjrfF
PLMf7GGQtbnsQs+aWgT9oAEhhRHlW2oRLCoTvcAOTtiogZBknRVu8BKYHCSqqOAcy25vyKreU80N
Fdk0jLF90shvVIEz1+I0Xh4uRmB/rMxkdNDMOwBFfkmIEsDZzjeAAvg6QU2QDO3Ib2AWvyJTvIO5
mKAoCPBC2WAXnx1wYrQxuBY/0Nke1zS8GIvkgd4UQ8xIRyeCmhNdTa7Hk07Nasuyt56LA2MtcXzc
o7R+p9cVuzhZFa8rx5LPee6C8RBvPoBFF6exTV1sh+IHO+Td324gP7Gc+S+BjiwlyEDaR+y8kg2Q
zrUT3pPj/6Alv6+4V79Lx/McB4lShYV639yOHl7RFE3Q3XIgBUSo4JbBFYUAxjrw4vZs2am7z0L0
dlfoYLxiSzMC1D1LP/o2iCF8vy6/4xG17Cxkf1HmlR8KyVGAgUqyhVlJ5ykEEOraGPSvrmu3S92L
u3Xv++y1NIrKm3K7qEH5CPjsXAuLw1Q6RaVRU/1UilKpdYjeNgG60y8Ft9Zpkhafw5bpazCFBAff
1GpAUQEuINKkXJWJ7FaS53G/qCIQ2HpilCcRbSZR5lrhmbkf/6PH0Pz9kWa54FFk+B4uKmPumXn9
EESaFRABbnWcFqtaABqmxctOUGTiUNhhc/X7Vh7rdPw2OM0327HY32ec/ll/F1n8rQFqw6cyQLd3
AK6Hay90f+dkerDDBii+6h6YL5w2CD/1cMWP2wc0tmC7QPe+Aee2/WwAumvVNJG/F5VrvnT+pnWK
9nOKhta934l2TVZJKj80vZk+prFpXcCE2y8y6UhQO0cgjSn0cWt1YI3J/TJ/zkBIfynL9laDI+OZ
xTJ7Fp6+brB9utHMQQkueFVZuwdaQ/bs45a8dUdAapODNhbtpS9wKqOCkYNrg52jALx526S4b6ut
q24X1SWLVxNkM4kMld4xohIcQwWoF0g2KzQQTyoHEI0MA253jm0nN7wZJDewba8knv6XGuAboG5K
kocY+7ATKXGinNwABwSqSByY7VFvAhMUkAULEyRL21ipyQZ44xFO1/1kw+pxCBULdb3mgWeA9Aw2
tJzpjdrGA0vUcorjjSjPAEtftyAbWnAAjMEh1p2X6dNEY1Pi1Lrad7KVD4bUNNddAm1lB5A/ILRV
gDEHXH8V7gwbtfNqRqJ5+JNs8n1zCxSum+OlwZFxxZrkAJohTk3/Ay+6pVWWw4spPbbXFRxEM7jy
hQ8Ady/stjqTGc4nliSPUMm0lw7Hn0QmDy0eRidUPaiiP+A8FWEC1m7LzYutqfVfSGvLvnE2LkBf
9qga+VRw87uLt74bEDeys2HhZAdotqD1hpxplfUnedaEf5QHLnb+RgeeIMJAouMgHTQFokdOeDrp
SRz0YqN5Eb8TOhgaksrfjUAsWUzzLtPkA/DIFoFlJNdJ5kYRyOSjiq/qxPwO6EHtJe/ZKfe04oem
jZfCH/qXDKnsVQJ+73OqaqG4YTebnAv9OZSgMpUA8vlYm+ZfQClxP6CUCLwqQed/6z2+knUEPixR
RwDe5f4XsJnhdpcNyTN6fft1FRTmuUHx9z7rArkDvTO/xqnGVkBsL/aZW71k4EI/ggfQOcZoOpiu
SOaFgFoRvc4Ws8LJzLICAj9cpkuypPm7OOBFWILnBxWos2EleHywQEb0DvGzArXRK/gnwXs2YKsB
aJgTrlNkKaNVrVufdE1vNuhXsA8SW/IDF2iqomkCYIAcOaaf8xgtJqgRUEaT5ZtPRBoSzmqaNnaD
quf6c23k/s5QNYfBaH9LKsBBEsTzd54G2SfuuOXV97NvJDPRxL1HOaRcUTUXS7xhZTVM25HWg79r
uNmr/+BY+Sc7luU1KJJvZXe2HCTYugPwrAGPHZbNgQYcABtAvxHh6zwxZXPIS3C+L0hf3lnOnnfq
WUEhaDqHHQuQtvz7k8gw6VHzS7u761jok3PxjmbZaAW6awSKnECvUbHXfDQ6FDX0XeIdAQT2Ca1s
4TZK0eIegD+h/zqAAHMbgm3Uq017iVO3as0tPXoCiHNycTt5pplkBfr0QSi9xG9C7kgGIrHkgmL4
ycKwQv4EKnfAi+AlF/dCvTi+AlMMS5nG3gW8tn/XQPj81OD3sstqZHdoirx9vdKsVuyBV4eK0aT/
C70bxhXs1/ZH4eEvE1KQN3mXAfSl5JLoBtu5LhJCpKQI3piJfVoCBqpGHfWUPewCHKiIGAzgU3KR
5hl4pJYEzNqawG3pWzC5VOgbWNSqaCbm6TFjWv+JcQHs8qgF7VMcuze0R71aZAZaB5kJ2qdaP7Tq
zmINI9uboNIxwZpar8usBhcfAK60QBTBwh7AHmX7qsleMZBLNYCcje3LuLn3MLMenIUE5zE2vgCR
sqFdO18rT3qS7atKC640kLwB/iLQVjV9RbKhFNqkDSIbpxZFeJrlHqqhDnnevOjKCiTk5tKLswzt
iCLddjb4uHPTFY8MtJqPOm54OELT7T0qj8SjAN+MGRTGZUi17AG9My5KRMFuGih2UyMT+QNKSwE5
6kQnspjlTSLdRchEuyWztJUMmLe2s25Q7LiKaxPYUEWZnvImyoFU7jsvVd/sO9+Lvw8dQAaHseHP
o9mN28ZSSFg89m9SMCTLlUnig+EycOovFM3Mav/smEN6AihIvs5VtBLREuCsfQdNK8BDiog/p7YG
eNtMfDdY/Ven5elVjqPxkeNPJOOZ9lTULHweDWtZtJnxMfRPZi3XeLijWYQP+AtUQ6+GvFdwoBzN
PjSTuXfRRu/VIjHB9NeGbbqbtGi8YIswRL655ChHoACk4Vr0jNIg70CoKybOTXUJwOMZg6XkoJ7H
44wBc9cJtQUgRtE+aiPVYfBEzTW7OA1ZgE2Bmr6F8WvLPU+yIK28RevYbDuHrfIAJxCOtjUBBHwL
AzSBoHpH/8KTfONqofZjjOJb3onhpe5jsRJdE14bcJXtG5DnKHCQe6eskMEPJ0pvjTWg0aZyDGcb
D/nfdcmqPQEThx0AyjT/PGMQSxftAbLGTYW3ONZYgiAHzxkeRfiDTDd+nlpX/IKsa53n6TGwxgtA
n6yrqB02ySUgrTeNGTbLWUFaoIIBqjYNtHdBSNE09m7oVJHIW3AUbIGdI0eFqoo7B+oFsBW1ToKB
7s2WTAywLwNwVbqgJP35CUkRGM2jByw3/Ov9/Ji4c8mL7X25i61HuH3FIKdb4AECdFxSR1UrV4Cl
Up1iP/3p64/C+1GxKt3fyfV4h2Pw+N1nLjWeHow6+3hniYdxvw5dMHzdKToHoCedJZztrJi+pNet
eNqL8/wdAThuHou4PtKHmuWsCnXU1Yfpu+AUA6gL6VIU9Xj/Wxgz/eiVmXGcg2RIhp3RQrSaf1JA
yY03IvWSJZplzbMX+F/0Ngl3WRVZADdQsqg3cFm9oAK5P5Okj2rzPFnYFTpW0Xj6QjKUTphnE5n8
YTWWOti67Y6vJn9yJP0/LjSHCD7QYiSYPgN9EDXQghVzX+aAsmz7VeJHuO35ZXIWHHn+RW58jHy1
kVUiUAqG2Md0QBktneac4FS2WcU8TM4g25I9KiODam3Y4Ah7pyI9DS7+zxdVAnpjG0eRr56zunPD
I/oe5H5a2bAagJiRmhkZw1OsnmZpoNi4ih+Ob6VbuunTg2CU3hqkmfm1Vc+BvCuKo/UgqlEcSlF+
jhOteYj94nXQ7fEh98oGx+w/5bJjCTr9XOAUkZlSpL7GrhkgdpWkD9FcMqghKMG/4XPUZc0KWqmw
q8/zIuSgVmrDESu9LR762K71aiWKRooIu+BNBBaXRQTMGAfEkI8p94dHlNTJNQvCAj9X/VUWRnLv
S7u/kEXuDONBc4FNRVMaZGhneD1qBfZn8PLMoL+V7m02QHlSuAW4S7iaZTgA/mS0HEyLamGtQntn
VmALoGb0gUoO1EkP3QWb2Sn28sWQq7o0ZdbZYOtCmS3qvt68eoEyeD+PsgPJksANr9Lst3OM+TvO
39vthj1Pu/ffMdNQhD17BbaegejKEDvy0jIhb7hpzwuXhhluwSUevfuOMtbffUczssyT6PYgLBBu
iy3sN9t9ckxU0NDeFBV69uted96rTltc8JLzVVY8G8yJjsiUY088WZNhi3g7k9V2craN8bnG+e1Q
deVDFLXdU4P/M+SyUQZNU98Z9Wuq8V2GbsqnwI26JzwNJejn7PJAUz9y7X3aONYCNRR+udQzd22U
SfmghQinD3GLzk8T+LHKl8J5ZbIjJa1A4dru9QPVPU6oCBQhdFA2DmrLcEvICBNuAn8T9iDpjNZG
2L0aTdjDSWuLRTH1zhjdAHiHS+9Z0TZXOSo37/19oze7WiWxSERDYvDo3ZTMPPTg3MlTFWP2EoC3
3OO98p0Z+BKQIiM3WiJpURSDzo8e4LEcLLmeFx8oa1vE+riznLJb0rTLPeMRf5+UzCUJYPzYIkBS
+ADATyC/+e5v9jx/JFMauFUCFEDF/5N9IJDxhr2lUOSm+BH4hejzeE4Un7w4fmxjKzjYIjXspWOV
6Plpu8ZFueO7a5TrBAcaemWc2O2wELwdV++Nfr/Oo0ib3N7r5mDTQpHuYtGYRuCrfcVjEF1krgO8
Al2YR1t1Xph1ZE6D/nZFMtKS3d2U+QWISZmB1hHl8Sc7Uvz7GgAOexxE0mxp2doeLLEgt//hY5Bd
WSOPl5bmfv4af1rxTzJaAukNfmziw//wJWaTqkzx3zB95RjcuKlf7P9xBXKjIQyLjak3Yj8qJDZD
DbVCcAvVRhfFM4cmYMOORKS8MyNFTVhrsy9SfmKLvvDnSfsWbo5CV7TEbDKHB5d5s8gr8D5PWgr/
784Uy9JRvKhn1/mT3H3aeQm6stD5sxrG2tuANHWLXBXShwqEF/3w4mga5fd3iLtmh05kgNdtZhlr
wm0S5tqfnAqRgfLZjt1F6pTynKvBsrX+XDTVrjMs8JqoGfp85dnsRwscmVa9683xA+A34odYL+IH
ILeVWS9uwNgUt8TP9QeOimU1IXE59OlNgNvzpwlJm37pF8x/IDtWjmJjd3g2WawFh2QECmBK4NOQ
qFtcaIL1cvUntQA76esRgBuzeANkcwBLO9zbeHUGlsio3htuYXxtQOOIA8PRu45DrB3rqLBXTZ2X
X8G/Sga9jsR87nsN6LRYdUWRGurnNFv/iozatjBE9lLieQmQPLvZyyzIntCn9zd58iT7mpqB/eSh
f3ZPa+ea1dPaDmO/rZ1Lbq/Q3TmvDVjA17UrtXbt4W3baGp+dV1kVkOkRsNSsC8gQkUxXNV01xSH
fgfLyAG0UOfFs9MjWxkmaHw2enOyBYQAAxIsf7XVXLtadnrwSOUzQQdExJEn7o6mKeALVkVYAxRh
bACurLTzdKgj/s549kVpY3fBYUEAeogCpyF+Hv4ldaCgeMwEVquTIk+feqiqhJwB6RRcrHp18Tyv
u3Va9k0oOW7nYKID5PgR+/7sA/BgkJSAXICUed3Fkb1L0Z/6OetQhwmxBZawbWI5Eix06AgFnJBY
xqNlX3yASKyQhgY6PW/tS5334H1GHWN1LlCJM01JkyprFCWA+0zTNdSNKEPSoBgBoOy+caCAZDdp
AwsYgoHBjC34KhQncuR6O+SWvkyxqhwJ28GpnkVjjnsnxLZPlkZ4LJeegZRLCx7FR6Ph9q6rS1AB
qykNAH0JFl2YmDtfF9Yqi11z1fiRua+7aFjSL6YAJPS+VVMqc5qn9HuiaRNm741lAMz32Ze0szGF
Im2lFvoffOswXfVdZN3MQlS73vbiLVJK9Usng1UGopgvaJpPVnYk9dMYFUgfAZAYpZhQaHb5yZWO
/yTt1NqXQAxam2nh/sUHFHNCX/SMr4O0D4+un2ePsWTrgocXwEQNf+k2uOn0oWbnAamWm5vXIDJQ
KB1FnuTgDeSvCjPtXhVNGOaThxciC8XQTAPGHFayCLDdOgMvUQBqAHVFg9lUOEJsihok1j8VqS5+
s5uME/k3F4Y/RSKzP8WcbP0j92V0IqugLjRQcr+tSlcAptG2QAZ5trjfoH4VXIUWiqlcNBL2AGIN
jF3eoDxtoSetf+XFAKLVHmUhFbf9Kw0J/tGvo8Zu/Vi6h1kOhnTj2OndiUTkTldpruOvy+jMBUc2
oal63NhcAVJeDScke9PJ/WRpt2cBaDVkQeP8Ec3G4GMzgQsxTZXMwUHsyolHfz3LerwFur1oT3bS
5Y92mfEr2ic2s0GocfT8xx0Oh1Jhg7W+CpeowJBHfPoA5cOx+blxFOV0CHa6ujDbB6ducH4nDeMz
L40M5TNNfIwNo/yYB9qK5PpoxdsBZ4fbUvlX2ICjJqD/mPFcO6QdA3adkrtoL0KXJJhmACpuXSuh
o4Anxnk1qwCCn46AIC3ALn812tw/hjiDWCMNw/6yQTtmDlX27f/PwlAx2C8xGnlrxNBMDGuJXeHk
ZTplIT41Kxw/e65tb3S0RB51L/37P84JHPdXqD1Px56euSi+QjGFA8i9u2OCMrMYYJbs5Kmt2SZD
1dvSlLn86GihtYnSItrYhi4/FjUOnwMgHO9IC+pfd1GlBl5OlTYIxEsBkKkrKYvRXAVD2D8VYx88
O1kIVm1EBO8Gtu1x+UAuIx6np1yToPMrvf7Rw74H9bB+9JQIC5lmaRzwMI2eaBCW6JZBaSfgVYLM
t7iJXulxsiAnF+V5Sw13mt0Q+nLVGSXI+n7dIbXqGEpmIMyeFbThQaK8qFezuqIXBtoz9WOYgRMa
2xrdT8SxCVtx7NRA09IvUVfSDfaDxYxyO5vQ1WxHbiTrW4fvtME8zLZ3ZhXFJLU3sAc8SF4Dz3av
y6qPYbli47mtuwOcI+qJ54XoMye6wzelyccrOt3Ga2TgWWg5UbFxdN7G6wjnnADsjnHrhclsN0pA
bVjVcDLTwF02vR6sQbFXYSuoGdlpwGHD2Pb2RgCJ5kSDFXmP2PgoGOfQXnLVJ4y9s3fQfFvfsiQ/
DkWrWWB3QfcvMk4gOCebnpqHSZobONVZ3BuAXDdjO5KSg0R2ve4y56liNT/HevwlR3H6syWs9NkH
KYbUw/KRREWLfzFmedmhQ6vpcyg8cL8Ao5H1XvRgqKF0owap46pZ9lJGDzSEfc4fNO6BCJqjnCQ1
cg8cel10cK3q850ZCj7BXR+0/8Guze7h+zwdBMO+5/i+bvooQ7in/x15adocDWEfRhH5q3Fw2T4K
A6DLR/JMg1EYr1c0DXMcPSmLiX5wtqPqedKiu+I40RKSjEy44jjsXMH2Cr5s7IoefUFthOpPUr8z
J0sfvaZrBb+0nEPMcUgm8E66Zqh6mY7WyI0UU6w5wv0XUJ+EYpEJesdeI/xpJTKZFyG3hlBhQrQT
DIV565ohQA8xO/uxbt5cNTC0RO0NUEouyrZ+5sJR1AsJkK9s4Beh8r9wmXulWWH47Ql8g08gogV8
URvZOI2z02w1O6RYDlVaLNiRByn+IQgZiErzdih277dA2uu2ssYD31bNbKZqeqNBhKl3REPC1v1V
TmYoAkNhA3DJZnseiOSag8dlMcZWtZsV5ACuoHwVWaW7msORYl6flaDZiq2i3JCC7HA47tKH6Mak
sxY1Ne5l6C9K1eJkNy80L47iRK6hLQM8n7TmbENXjjV2WwA4tAAEx3cGJGN8GNFCuEU1YY2tStia
h74oXLC0U6m9mgP3xjzQVBr24B/Rnm4epDfme7AhgLLddMDlQSMZzeYGsrbLaAC57TCI4Igtrb2t
dOOBZhlaCdF6rhQ8x4vGgi5pABUB24FKeP9OEaNF8TibxHkUHEmWkHPPA3M/gBCvVwFnuzQIkbak
+b1L3PbWIUadM7lMYSZDtVTa4ybz6vi2dNWb7tF9t0Ye5gO2WmYoV7we0L6dxEAW6wYknSTLQ7QC
/UQWw3FG4aOXd+j3QzzuI63p4iewq7WLsInCTZekILIjcyq+A6oVetXBG8Okw8qLBCW152nhcWQg
2nNTUGfh6ECrFwCTyE8aAwTZii4nqaF1l7p1yp1TjTkOIzts2d5dYmOAUhFQSr8PUqlIZESB6GqW
AU//wmzgk74TzWEtFoZoQXz7bOScOeLBG51w70dgiQTGExBCc64j+2kf34l4HwA+FJvlM84Zs00a
lsYil6E5rMiDht500gWKZdItGRrYT67DBtyZbtUyUOUl7BSHrjldgc73MUAafTeLkgCYlasyz5uT
8D57HlvrWuIB8cB2b/2ANvPMSLMFTcex95AZAcz+MPr5imQ0+L0jlwEy3NtZ5uX1XyKJqiPys6BH
H7C30b2hfiALJwWLaom09mzfNjaSZyNOkWaZ3Tcm2jNLazV/ps4qk2WVROGO7EKnT05BaJ0E+CWP
2ai1u9jxdjQrlMiWkpUL1ictzgLx6koaGhhp6HJwYqvEySbsycgrGCCZACOxJsdZMU/vQ9CchnfL
4q+i2SkglXdruWUe/VcBjeXcvRgbpo1qWNdjvuejVO2+fgaHQVpbmsJ8aiOvXaO976HrhuA7ms52
XISoQO5GNNqDgIUD7ngfmnghWcj2gjOogi8Ska9QTRv87cQo8fIq83uZmzdwkvdfWdV9NSyzvIBZ
70fRN/lFByElWhRR9V2bXbgtAjDUeGrLBAAZJMyDclz4Qoi9rmfFIylauY1ASnObJkiAHEwcIi1m
J8dD1wgv02KTmJWzsNuS7ZLWDMCbIr6ktlcezR6AcEucp4Z457hNOtOpT7E2PBq4B4DZm4PAGS5G
pwMYuMjaZemMbrzE2Ym27ILG3DS2CG5ovtZuIiu+OG4qjn1V5Ru9L6sVV76/xwccw+O0NrJhr3Ed
80mYo/tALnN4Wp3WUJ86V1V1ie8Y6PXIg9jGu0tgK5QGhwVoprQ6kNq40YeitepVzZtgGxkF/2CG
Q76pGGBSaIrq13bXeygdH4TBP6CYBHTagWOi+RDGYYu+HH3UXjRdzWTa3fTB2JCOBu/SoJPlma4D
8dRYRXZoZYmXr15uQchrHRo12KIA//KYornBrvDLbDPc+0lTVGPAlgBqgD7pu0rfkQ75NVTsoG7I
Q3MLAkyXydh9AS6tv57iTZY/V5v93i2JJhueo6dWLU9it0XN339sGU32238GKssMxzYYKsVRXnZP
pFJVht2Pon9ynQ8uT914FZjqOQGU7EWZePxEA1I7FZ4Yav7u0kEp2AlnR8Vx8B8smqiKXcAj/MGP
heXTUCT6ttHaeIr6R7spvhUL7CERe0lGFBzVlA4aSOmjmBrKsZGyAPlZ4siPSIMHu95AdocANLVW
r06NPVznlhz/p2gCzKRp7fVX6rMhMxJ1cJoxOH+NQ6aeL6bQdlVY4Fakdhf0OF+aBP/DAKbzDmhA
+0ozZ6yHW8zzaC8GDXwRVQziRmkn9dbnDbJR5FHIYl/V4DSrE91CWalho0hNy54cK8y0bYFzN6AW
9kdZAy4UuGFpuMoaUJhkQxRcYq0ewHsT4xHthfo1YpV+FQxVa3kUhpNsVhSmzJYlS7sNyTgfJP6s
B/XmhmdEOmTvh1lWNOmXsMMbxiyabWcZ6BqTU432qHrRmrihgpS03cyGUQXA/v/422XGb3+7vmnb
Dv5oLduyfrurJzgBxZuCKJ9KauDGy+UxGmrrhL2DdaIrEKy/n5ICpBpf2hac2NNM2fJ45CB4ePMt
NHAVI4v1TnQXLgYzd7eoDSdb672Dqi4VRg+7ehuHhYWX7zQ4RyJ/aWrNfm4103+0eb/Q7cF+xiu0
/Qz0/43D6+JGIt9C/o0bQp5omoIeZFkBvHhHU3R2NhtwafXrWqucZz2X1j4USCVSpM5mfNMEutSy
tWtyHF4LYAVwNdAVDUgpWIdKocWAhAj4AXQ5a+iKZGQ4+1EY3BjTfDGHmP3uwoB/W6wBxcCn+HMs
kyKQn9G4YADNZH321Xl8mqMdV+JdapoN6BBwotbc0LTpk+zCBAqDlWlI1QFWE6N/N5LHVNUDNLil
A/deF//H2HctSaoz3T4REXjBLeVdV7uxN8RYvBVOevqzlPQ0NbX3/v5zo5DSQc90g0hlrrUirV83
KGx1kZhXQFzGYH3jRRXtJ6GhtMiLhlyss09mCZ5LMqChjkrzgs04KpCMsUJbmvaZ5KJr4aTTaI9l
tQaCebJe/GhGfjRDd/f/9Wz+RzoPz2QkNkzbdfBrbs9VwTckV2DyATG8a/EX4UgWuCkK7rq6Di/l
mMtTOYCkItRRJ/kupxkN+mTiC9lzyt0iW+z8Ou53uoaT7UVLgZcli/WNLPL2dCenK0pkttSROx47
6tpLYJqFZi9xYGvOysV/udka7UZB5or/cXcTmjlufuLFly6h7s6tQYGzXH+5iSGR9Vpz+re7I9fl
LkB2Jk9yMtYkmhoNexvs+PLY/3ZAfwD7xnAuugEMaoOPV5a9DNXwXQ7C+6bnBdJmaMJArynaUDy7
7JFK4MPaZe20YSzqpi2IM+w1wN1Q4GVXVfLDl2Bn11CyNdJ70TdFcp4tG/WK7Ot400QRO7i6beSf
SKYlfAzC2uMbNvpN8kMk4IpkAMYP0M/Rak/oHGs3uqhdfNQ4zZ5H7fdJAyclr2Tx0KuBliLGByB2
RU+LiOTd5BcPqPtkR86dPYnQuO7qaH9AED/3y7MRDita3YXkHB9aEd+Qbgm7WEXjpxjttqCIBctO
2bbjNuK2uPhNLy4h/pguSa3JwBiafNtU6H7dkWaKul/65MhdqI3gp+FJgex0Zoqr1wH1m0zyLpEA
7q/LCV07YqONIOZAdXr9x9rGmS2QHS8o927BiGeWbPN/vWru+Bk9A3+IgKFgto7vB7xu7vgZpagA
ywokyhew0PRnVLPvdWQuDz6+C/B5VY1nF0gOfUBrlpaYVjY4q2MbSMSLEc3wPzOeZxu0f4xv7pa7
x9OUHyjYIl985wtQ1C7Et//9VSnsYk6z9/usRyCLRQ6gTmPP+82q0H/NdUNsC6eRR13zvQcLJcdr
tBKFX3kOykRuuj9TmNr6BEiXxhNbfEK8mepahU2IlYVfjaJFh3Ph/kQOKnEKXVUusPUC0p4NYfro
b2bQdUUlRrPSSe3ZcukFzQeUGLxZDgTevliFmv/wVsY01HG+0cq0XgnVxECDY8aXCg0DD7RyHTkA
UsqtZotYtT80mna+s6i0sFqloi6q1b9o6QooQcsqYHH/Izr5VjYgrfDmz8A58MEGB3O2isC4e/St
CF/yWhw9M72LnrMiYpu0tWQQ+wBdxoPklEvQzIRJiZSfWnqKTqhSrYbz+maKY70kWbcgQrORST2S
+QToeOOJpvOQTHzlZwCEomUf/O/ffMtk/9hlOT6qIE2fmfiKNkCYjF3YzVtozL2Kg/iofrGNyjuG
TmUDklSgkyruSmRmM/NKQ29U8lz67jbG6+w6mxm1Fu6qQnaBlQ5VtplYOq4HB/lMcgnD/s0ZwC9l
MDLe75eApFUXQmbsHxdC19rWe3cnJ7oYeGC7gJat+z3t2+FMeWXKP+NxW50yvJhIRMNNot0o7ZK0
S64aaBxoiKf1u/bGw5IpSEItM105CpLPmsYK32tqivy5e6zUQDPPVWB9pCl0MKfosXejlYTNB6RD
99gR4B85zlJyFwT7t8TMZPUhSgGlgm6X6kKDmHzF7mp321CPtXTWYMMfgczb35NJT8YTw4cIrWs9
+jXaVbhztWE3Jk6O0zBA/3RqmAF/FGqQUnZpAuJFJTerEFVBHYC9xxIgfiz05Y56eKwcZ0rjxPmF
loWXrlD65b9O4IV6slA4BMgI9Arh4OVYjID/JyuKoY1cn2OkPLuNIWW2yjrLf60ZsHdmFhRraoG+
rEgxaSDayzqP203slKgdVwqSERWm23QCrOiKR3Oh0EQ/pr0KQw7CD2CebESDF8bUu/hqIe/6PfZd
MFqSS6oudRcVBGe4FNncDK29YTkaXGpXaw/0E9ci/JIMuXWNHM38iEcl/bMAJ815iFp0GJIRmuEN
tJfbzhpF+kBM6GKgCmje10gO5RcnzIFkUtfdqw4yYRQ1jdljnGraVmcpPyNP6hxiw8sOI5CD0eYY
D1sw4KHBd6iadS7L7oNd9ybOhbL2a2aw165K3V9RB77hHJXtweSHwAjvk98+UmVIPJwTQDeeqOOj
SCMUpLZIGc39HSBVtAP8gaUH6gFxWOM99cWGFuSQDAPfo7ghRSVS3j3TAAafH6jEsbJLOrFqN1RC
rHlhmh9i20twCMPFmgjga7O7XZZmy7amnxS7IRz5a1iDqwt1WD/C0vuMI3771amacGdMXrb/22Cs
vwD/3jq1HtjKA50BWR+bs+Ripd9vRLGC3Z8E2BfsHslbJ/0+RBESFUIv04sQ30mfgt4I/zYWn5Gu
8FzwOci35qeIOvaK6WFB6z/K+Vlxc/4GRYiGhdlrec6QE2qXbRAdScDzZppEO2Zcob7cQqIeoPTl
2QGu5NkFXmWDIuJjRopM2ZC21PVoU1upi80GGjFQo1NMYMFFvoj8ZDd4+oWmXueh70+3t8xGd2Cs
ufqHEv+0QVF55e+N7/Li9zDVKRrdSvkhHSzkEix0/eZO7R29JtW2RmEjqYh/cBDUWMD2aXmzJboq
s0XK0xnOkbSRLVgIrlo8kNat0TgrY0JV53qox41RgCYUJ1c64C4ZkOuXQSqUeVqiTk4GCQj+1o01
yTfDf/W50d9MKYjbt7+5xUYQ8uS/cXgoQd0LCsKTnvM+2VpanJ+0cACmlxLSQDIedy1b0bShKTha
ryBpa/Fk9YE42fS/ie9caH5ibksAQgAxUc+Sc1eutIp3BbZSSjYbxRxTPtUREvBdgOMcpSH97O95
iXYo8BUh3IKfbzV+VaM6pwQqpgKySFHviIY3Gv8559JD3UA0AEjUb62jZpjJ3tMZ0riEmeHleVMH
pM7TcsfTZDh6BtoQAq/yClRYGNkamXDr4qnTFnRMMbz61Frv6+dKT9CQ6/Op3ZWVNZzyqF/nY+8J
nAXiq2CexjWzUA6Ar595nZIBvslxgFtrZRC6Rhmg6CNeWSIerz2yXlea6Q7YvaSD8mZa+ng1ucg3
lL8jD2k9sgNQG6gIS0c8DqI1jrMJWeNQYguE+AlUln/ikVwTj6BfFQ+LuCvwCmvqH4lrDjdXN9GY
fUb72q5xpygwuqwJqEQ9zeP6wU6qR6pap9L4Pi5ejLR1L3PN+2i4G7DAiQ0tKwYKjzZuHsmUnN7t
SZRbzN2E6NTfkJLsVXyX6NOtvHoBZ89b7Ow9Ntmi8LjCTtt2m++mlporYYhhFfvahOIynHzTMEbD
UaIK6jKvwPH34LY4DFUGdLStVaW7A/tDgwamP07/FaipCv9CXkj/z4GwnXXXFgo9NsCt2BvT5OA4
jrczTLcShV3pXJoSAOCE761EdePbF03YP/Gww90pVO9U13aesiQjivB3PEs0m97CNyOBxOR1hv1t
jiJQ+ligAbg9YMwKm1lE8DIkV0hzKw6Mpa02SOYFRhUWl8yotgvcDNlRzEbZFULxRlE8lDBuO9fS
qg2oVN8uufiRiQpFAeYvlOXW7uxUKBlGH8bKfvDTejixrN80fQng/0qA0Dg3vTpwhsoHYC+OG09W
GoL7hKazlJxorTwnQEcdZsWN01sUwzvoaI85ObEJSgTgsAdGmHu70R7GGB8ef9a6OaKbhTBMMgN7
RXR4st0sjJ3+PBU22Lzr7ENuOv1RqLbiotPRnywG4zR6cm4+rt9blnMPG3n8PWtzt/KiSI12H3Fj
OC8izwGgr9Wzb61ytwWKE5AiNruVr3nNli5jljo+icACHfQ63iAduljONOtdPuLmSr71Bj0LSOGY
Iz6vST1P7QoPNjtFGpSEvB/BkuTqgLdBmCUWze5kwu74NlShE8A/o3YxHQEBaQNDcmPhLOTklX7x
yJiBGwOC+Y9kzDb53xYuYFX2UjTxWQcAe2CZBftZRy9hGvIfVmaVoLRJLTyJahxyRoUN4GmPPbep
MwZVZbnvpjgZLVHKu+18FM8D9aZr2Jo721Tw7vvUML4OOyO6gD8pefDryltZkSh+/GUAijsUlrjG
9a37KB2YiadFJj+jxL49R238s0Ilyba2tMn6VMfZT1Dcsq3noJZzbTGLr0WFPCoZh6ENCOB3PzKk
VVH77XkC0cWbdlimKmKRM7Ed041MmQCYZCEfaVZEP8EGUF9pQQPKdgGoyFoOTClYzab+kO3HOMWr
QLnLfpKPwvX5o/O8hCJzI+lH9AFKvl8svYRluxKZLXx45IAc00FChEIGACOqCzT90KL+GomkANAI
w2FIpgmH3mhAYGA4PNGA1MrbTPpeXgeL5k49SONR7dR3d3Ja3vsuUZd4JAt9ZKPNrDJWWskueL7g
KA17sjCwgbS3iscGUPWAJQcQ/iQZ6FNKN5jXOAmJH9DMhq9pZT4xy3rkMR77KgStaFjCzGEBFP0W
prc0F5ANQJ3UFenNAIjUVmGlEpdV99fKQ0mVq1BViQMLKdvZklbKjw38ZeLDsI9Vpg/3ByBHNQMB
l7ikLbiCwgHNeqQgGWlpAHCMuGQ4zQPMUdOvlgB3dmUEgDt7YuN68V0CDF4Nkvryk5txHMKEpbnn
TlU8O6NePKPPfYWygPyRRECUsU5pD8KM2Anq1N2Aq9K7tiiifFGNKbtCIqvlWn2MksQkfsF+d+Pa
nXcl0WJBDiR7j7FYlGP3FuPdgmL821XI4n9epe5RnmZWY41aN716ADzdFxsdmXtaDSjvB/SyUqBK
bFa0BgOrU29620r2+soFs9/65rNk/hzhXa6DJNIx1vOHCegEg8pL0iJ5kG3q7aK428Umio+mfWWn
a5QqhxutcKIvqO/fZp4iIxYJXr+lrak/svhLGDfWairD6TQIt/xUpeBeUvIxSmuQzUbp7G5IiXOh
dvSvYKRwn5jXf6CwxZhnWwfMXTvyer8KM+38grJNULypqw9Wb63kX1chOV0FH88b0/cPaEr4Ios+
ew6HJAOJhw9wRXzCrmk5K2SMsil9AmesMgHExKM9xv65836AzNJ5JOnUZyZ4qosvMVonkdd7jzOv
pyjvg7ip9YMLnKSN5qNDJOPxY6Ex47Xs+uToekW/wdO1/JYaEx4kYfRFTPqAAtpQ7vrQsj+jcjYg
A70bmw2A38tjXvX9q+MXT04aFt/A/CBXRV/XFy0yJvyO9xylilAIbWgC6en2Y+IDmNweso1VIcvQ
SF5++/s2DCTUNiRXt6Fy3OdiHMet7UXHNB/lleG/7cXxx25dooRwNy9HHdhImcMDWoKsN8S+9CVm
qfNMkja1UWtSNN2Blhx9kXukeMYVLesssZ/wxTivSCQcsJnqOggZDSdwxjF7sNRAM63/KfwoPNMC
+9s3MQ4MswdtAleAGO3DIiczGvigg9nBHcGtqmzv/DXgo64SPvjrRbHYaQX27AJnvKslMhr0AYyk
GaAyY675e7nQYqLh7/EoOLAb6O5iV+jzj6PlTfyQ7BbLBIi8Fx7OlDilKPkB9CNNAJ6RPl4ta9v+
AVLdDjXAVa1ht6blzNgOWt9iu6Ug+51hAgOv0dprEtJgp9wztj6+ubMq3QAJCL3u2LZ+1KJwQ6hc
IbPxIank7C955EFO9txCun4SyOwoJyC8i6/MFRMOK/h08MpuDkbyxen9IiW+3U65I5pdojr2bas+
cMc1zoPq/CfRFPJmgy/Gbp0okACSjXHTPEwRnvOpBH47yZJaGGjRMP05EhmzYsQuWSRZkHmeAQ55
FVVdI84m4zy7qaA8KZsN+slwDXUXNPit3gCBrkfZOkROJCV+fdD5F+OEHiSOwy+UPeIIwhn8p951
X4D5CVSZmMmtVbN6p0lYFVUPIArbQJeDBJ1m0l38DOyW9PzmRTHt+6msVoYwcG6AUshL0rHsgZ7k
99pY1PfaASUjK5ynqKLoP5Eb7p/tssrPwBLsNoZE7e2gSCqFYq+kWVJ+6cIovvbJ9CZuBhwJLqZk
FeUCiF4SKHS93+lgcBZJfrGATTIGeNY/2dhW7d2O5xe/K2SymwwkIzwbOUFld2PMEvml60t3m2O/
cCIWwSpiIBsfkFcA+pmxdohfkBgBb6aDlv4EzaKxRUJpOIPYdTjrTWVsdbePsNNFHp4Uk+jCbl57
YdGV68y1P6ZFI3bkMiXgqIgONesdti7sH6jPBoatdKwHS/RAEWSCn8Y8x9PCrIA07Xt77MXGx04N
E37DdrHuRitakgJHWSU2l8EioZmPjG9gZLG5WxQIO+59A28HFw/XHWpzACky5WujZOAzLpM0wF8T
T4M4W3eJF2cBYB4MyXNI0OOM9hnU1bbIX3rVmEdBVrBd63bmrzarz5PvVz/z2n5qBs37DnC6z3YJ
RtSqZb+AsVl+dQ00THQDAEJxLo/8diT4KtSycDv6XfrqodaWkqK0kuh04ujK/PCuo/zpsnrXKcv/
P78W2LcuL/kJx03gQZAx+kI4UlIotgdnHIpRvsb40Fo1hRtdZGmFJM8G/02OYvD4P+UeCMKWOI6t
3ceh+Ebkg95+SneanVypZdERfYo/1eRKvZBMrf7WRX50JbB4slSrxS8DLiD1QZoCGKxKl09AAwSO
ZL+SqCJfCc3IPrXZWAaAN2u/43F9yvIE/Gh9vOlLkBYEEkBqQ1UYPwofuEe2bD7jrVevNM0ZX3BE
j9RYzh+tMXm2jM77nLWTv9KKvH607LYEp5cQhy73AJiJo7V12qXyYxWWv1y8d34DICmMh99OV/zG
l3r/cQh9tjbbvHiInvDrjs3X5FiPOgoxV0Vlup+4K76ph/VvLvDyUTiEedY/Sae3vrDRaVYMJEbP
cmiHbWr7xRlcrSH2H9ZtHMdO2Se/HN/jGMOk8AyRjTEYim1k0sl9DBTPQHaMfYnGMQ8mNUuVLJpq
78uiXWb/2+5O+5/xyA6NsQASG9x249keCAUqP0c/EmgyotC4XS7aVtFztK3zpqXlotUaAaynzAtX
iQRT9QF5+/bYtKh0p69ftBeDMyfDrz2O/Xe53QH7RQ1I+H9Aj7B2opXIEvbk9pdoyjQ8kNXCNfsL
6+RpXqka8AIkMYAqRKnQjQ8gcjdRq+GUW3mRotIZABvV5VzlRophyD/0KDC/CZewM12OfFo3Apqh
g1ondXMdOL8OBkooA2sy7Kv+JcLv2dUzQF5GAs/Nh0M7Ot9b4Kqz2agv8fuHw3yxLmKuZZvEq34D
Rjo7TF0bZpu3GEymCQve/WfTxXUElKXryu6Anyg70WCrxLlL6fQI5OAnWi9qGblItIcg4TFkZe1J
sdiVHfeO3ApIPJveWSyRaLZEpyB3smG0W6RHOoDHxs2aEjD4pU6CtI2mV2B5Olt/SJtjZHvlFWcr
bJXLqfsWa82aMjBF56DEm8nxtcoSADyl5YpqGXE8VmXojP9TG9mUEU4O7dad1VTaSNqudzLAqMKu
p/LHZR0nxrHEEQcw2IzPZYP6IZpFVv02S9RsrCbjM80WrVCyO7slSpnUx3HwfjIwKawKnJ9hO67h
3UvZmZASOnYUa6t+1Mw5oTNneXB4gsbYCAeuzKj8qwCkelAVaDty1JJkdm27oHT/QJIG3W2zGID3
KACVebwixYhT+cYx+IV8fMA5BzGQ1uc45AW4Wabi0CIZyldUAkyvGgB3wVA95iwH4ivI3ZNGczcD
OhDORdppJ70wYrRx2OK1LnHSMfiG8Ut7qqfx1qedcrYBLiE/lqMMqOijbgcZMGCIHmgp8RI+Sw/P
bKEKPMAtdqtF8wJKb1l+JUx9qxhe8T43TjMKf9/hd0YtqSSYhlKXNyJy4rAydFs/LdXDyqrphlvR
37EYz1D3FBsKeRisPC14TmQeNY8Nsjm0woZ7XhFflFe288pRPFN/W76vSPduiRMfb52aVfTA2/pR
l33yyjqnPcUhMCz9uJBflbyrkuTVL5OPsRfnuwmdHA+Vxt8G0eNQGtlYEG2MkaYHi8Z1XAAxgpp7
tcgWZ40nQDt00mLWkgJIFj6+qGrkZXOe+cFijWfC2/XQeTluhf/Xlaos5UB01l8KlL09lKbBV8mU
Opt52U3hA83sZHT2YcR/3MlpWeN9HCPvdY6cqAZCgz/tFdbpY2p32MMnWhfQEs8z8UizPLn6A5Cm
SBI7EAsLpAxcIDO0mAotn/ZokkP2U5ncKLBDjbJ880bSXnf5h1QRFc80w8j8PVRO6R9jJZNEPexA
1nogE7+hJ36XgfbQA6Ko8dUxUV+ZgMmQuQ5/pqHzfaAVjgN6At9lll199PKyQtIcR+1/O5HINKw3
J47fgxMvXZQsrCscRq/KGlUC+M9B/fI8ZakGnNWiRBXgIkQbK+hffOAtYXeKgun3QZPZk5mXfE/G
BkvelHdLwxi0Q1T7W5KT+3y1u3DLxROqsCbLm/ugC+D458nHV+A2r50Jva6R7nloIHectWa5/tZG
MvO1AlH6sc45SJ7V0jSc7DnzPfygJXhfGt5+7jW/vxjpCDRzRzprweStqwgB7EWuIAOWj1nPfw42
ugoE48Orx4S5zqa82NGy1wfUA9pcIKUNrQW83IcuNp9oRYNefgu1MHlBiRP02NcCqPFPsLKx34Kl
PBpe/y0YMNSRBiaQcYmCHPQIoEoBvxl6H6OyrFFVwLTObZxgOl5o7Hy7QUb4XUGzSvO1rWjw0L9x
lugMwdMRpA0Ji/zTHJH0vYFim5F1xTZkQDIHydEnWwgONl0nARGSVhYo4vOALYbGUGAfehWmtpra
if2cmGCA5CNqcFAoDFmn8BHxorZPTtgA/QKraDQUSnOHhkIWm01Qo1Me+PkwruOiTXa2biKlm0b9
Zr7MfAW0qkhQr/f2tp2q9iiLzByOLXoDDn3kHJZrzdfGVqjYJL0RBmkJIjOjda4A1xZnNHhVfWD4
uiIqjt8G0uhKzYqfPY64T0Nb4gVNIlKS7bJEKUccRC0+cxuJcuRgCdUz+RxVrDoCo6LYpWOtBXbE
kGtUQxqN+WPYe+cajBynRaThLHI3ovE1IIvFIeTeM+re/eMiqrJB36cKFH2Ii+ImLvOir3WaJyC8
cC0PQCqAzR1N8dtUV44KJWtFH4O/2ysPQznaXpBjy3vsASdM4Ske3YAXRW3gTainpCUpCmALgGhH
PMksQyiSeR1DHgfn1LslQBFx7eSnzqnr3GQlRT7s6Ki3Hls8adGKPOfCQiAZX8G2tcLjBo9b0qol
2dJxMXpVZofZgpbCt2cLMqMYS8j3GM4oXjMz1D+OFnKnA7fjj2zIAIMG2PtHXk7aFunu6FyVfDgm
+lDuHUC1PqD5qdyM3GMvOItHLkHX7C9OGn3QdH/8mhVZFbgen0AlktqPozp6ievE2RmRwKEmncf0
FY7gnbLftE1sdegOqS+MieI8aw2vlCuKgCZhnN5oFbxrDcyDRoivLktM1hYHr/x6M5jYzYs+D7eR
L/k1E9Nn12tG8D3HAyqEkFrBvfRnWtKMZK3rXyo0zAF0LfI6lPfAbp6S4aSchyqJ93pTPi9uNyYF
r8cTgPMDjnNaJIpQX6ZzvXrUsw78fj2Lv+ut85qiK/y1z/zikLZdvx26ZvhiRDGIyKt10yT+09DE
5evYx2fmgUDDRtf/a1LYLlJgRrUnZSEAIS46AB+lUwUMCBHHj1aBgLRSDu/uZG91EuxiTVbvY6Te
kYRHEW6TspMHvIdnnBB4j2lqfTSlkX2Ou9TYtX2qbWiZmKily8qmBAfQBPTXwQpsZVahiuNkMWSt
absOEBHAjJkxrmABxeXMbPc04En7OLTNgLqnzLtEGoj7SFahMfkR/bbIRHJk/WlJCqHh+QRQ8q+F
spi0Jj60efpVU4WeVMwZ1Ql41UG2gLJRUwr3iMd/a6+oEpSsonwELZuGXFgpa24DFAWupJ6dBGpB
/M0chiIuBjSjoaGg/36VUljIW0TA2bhMVNykOfjrVkMaTclpfF/mAwM6uVkOeDRBkWpJemrSqqmC
2Tpx/0wzZJ137VR/Yl7q7Suwk64zhfluRm6/7htkzxO1xEnOt07y/lpXfvSp/Ki5vPoUDTFQ0Iz0
F3lokc5uApS11oOEBQFIK3Q2B4jsrt2EQOxcSYXrkqLryFtpk5nvpM+egOHYnLgaSEvDnWz2IA1+
gfDZsVjOQhWrRUH3Ip9dWGYfgZng7WILTUcrDw/DKvDFFJ8cC1lPWU/GZhY2Fc7N0A035G8Gtx7z
nPxmC28CaKoOMoAd+mJPb7IlOKlvpXN0VGrGJ4oyr5m6keVueGchJ6FsbvxJTWvSzI4kJO+QLjr/
CL2rc3dVIBEWp8h+EgkHsXd4wnTBdT09zOwdJAsdYNgCz/k0y7gA/EkCrPk1kX6Q73+5jSW3T2RB
tpPGPORhXQYgNn16pMH3NPeEjpGHRUS26qrkDpwX/ZTV8fxMpEcfpaDpydcBCNIC48XhTk5KSlLT
jByc2pFbhyXxnLJeFOS7LBffFM2FSBRmO1mWQIy8u8YSPsOT7IDyZtRE/XmKzx503Tu3zO09nIIi
ObkEWH6gO5kNML1T7+7v7i7kLu5n8aJLtKwBuwFOCOeXSVhPW45yqnOnjiBklExXz93P5wuoFwKC
jh/2axQBZ5taYs8NZGNrxNv84PcVtHRmsZiQX22n2srhjr2il1cM8Kig8LJpR0sa6E0XMqsPMj9D
Sl69/SrmsNNQNiww3PHq+pEEiohbXJfB01KUaMR6uFtkNBMun1AwJqzNohiHvLwaMi03U5KFAFvA
krSkqHt85PnuKNDe9ecapMhRtYJy6vLDnVzqtnOWpVgvMbQR73c0rD3ZMqofyFsmJ6se86sd1e0F
tHnrPOzDa+E54ZVmYd+JDQ4KtZXQR1lsCk1/wU8sj4tdzRt5ahv/HFufwOsiJ3ZsOLKAbtyBhT0E
2j5Y9/4MRu8AqtbINZzSY3e2Iw1AcLx9hCKJsHDejGNwV+FQuh7e1sDyf/MjD0/2P+oRvCKGgc57
sEhZmzpGjxoAqOrzgMe4c7DdoTrT2i06bYXyRWOF+t7qvCh6Q4Pzsia1z83uCMatVR2BIW2Nmqhy
7bg1GlkHHznEkAuc6qAY69RLoPfsaUqDn1j6IeU4DlSGnRbCkKaLCc1QYPYnhDVkDSiZVDQaFnN7
1KBJQfGMYiv7QNrZ+sadpBLvDUDcqRjkPltN6h5IKKT+KGIXbxoyXC6hoZzU39N6/qkibGkM1Mvt
CoaNiqY3Iz5eFRUQDRq49465+YmU6Jtu0QqEP0qAxykTbkZ/prMu18NqG1nmb1I7g5CA8FaW0rM3
Y4n/ICvNmrOjBvVhMg89toxeUo/HO3mDmuwbs9lBySaU0QaR6/X0dXO+i+l6+aXvw2zvscI+gT7Q
AgOAgW+7WPrWCYzT+NKOxiMpaFjsaFmgXq1BQSL87tR2XqGZSbTNihQUbw59Z7g4k82ybPH7nCNp
AgTDv+7qJgp5kJ7cChQMrKWRn+0IxdZDPorPiQmwgaTspmPSJ+Daaj5xrco/paB2OPt5m6MPAmKk
p96sGP5szxJQsCvuYb/stDz+EmX1CM4UIKeGoIF6YRXOZJXc7gHmCnhLUFarZVFUZ4fV4iWLxuYh
R1IqiMBu+yUX4J3LMlCps7jXP2fmLAYMVXIcnHBakxWAv1rQ/9r1agqHZmX4Dj8LMX6QYYnOmiHt
AOGOgeQ05HF3uySZHmJHrr7HF7P/tHUb9F+2Hfip1aVooCvQtf5NNpRTuu9l+vSfIe9uqZp0Y4Ok
IRjY3u8VTLrlusix/ZUvNaCZjgAlSE80tEOIZ20/pieaobnc2rt5vCVl2P8xoyX45roKZfAQ3rmR
7N9cFrtUs/mb8wTkoL1TJ/NF7uIty1SgsFUbxF7vdP84jK1/pJlQS5q1eCqCI0Ct5+mdnnxY4996
60gjBanRWOs7BRmbFnbq6Fz/c0GyuVvOl/pv8xs9mwCqq6NNfoP6foAn4Rg4IIbNmYsTTDbYMwNe
pzmRlGg6b/T/ui5VpK6xALxD7jN5Z2T0uBQ5UDwfdNHH0d3nGkMGm6GjueeAMHe5A3zoOpTRpfNG
fKm9a2ZD0piVD8AFE3hZ5EMyGnRS5GWY7QCBkQZpB4zECG/VAJ2XibcztOrQoPX41PmDhWZWO/yH
mjX5cxeHqGPKBHozWz5sE/VpvuxpUE2QrAQYVedv9kVR6mO0QputPivyjqMsO7G9EE/axtpWUcXR
1A5OhjSOPqPBO3xCvgv1KnmBF3qjGStakoKhiAVImq63dTLNn+3wBvgaNrI9kRnJ+XQOuyZ5okWa
CftsNuF1ajV0Zsky1XZ5LUHtoq5CJrpudWsz9NM5bDLUFSq6BSj5bP0aAkUXYF6W84L/BPB+gqtv
0yiCAICVAKbX8l+0SrNfSPRuXykDh2u39khiA3BBgLhbBXu3Z0nYPtCK7E0L/9n5OF+iYpNJlxBZ
DURX5o/X1BEcmdY+REdJ563tKbNQZTVK40QDED/NExKx4EHUCne1KG4MQeOaRmtS3UgXJx194Sdr
8NG9lAjQgbQ1OJ8MNF1dunawLgPotgI792s0BjnWZVHQEqe87jmsX2hB9osVzcJ4irf4PQGhlBX+
kC2IKOn4cAFOmSFVlmNIQlwBo+yx9jV7v5xCznaLX6UgHphg+97s0IDQaDijc1F8hGKYKRtON9PJ
mpp1nPlagO3ZcNITkTtn8tJrOa2Q+M+QcQWmM7ZTCs7Oqf3whAQAGD5oasSPLAPRGintXIN8saMZ
epdQYPHuC4ea45+tK7NiiwzrVO0aRVad6fVDUbYcuP8F4NmRU0J/pug2o2WBVsx0u71W9bezpEv6
WRa9z+7sxN++o9Hjk6IcvjVSB0hEYYXYgevIPPo9UN708f9R9l3LkeNMs0/ECBI0IG/bG7VabuRu
GOOWDnSg59P/iaJG7Omdne+cGwRQVQBaUouEqcz0fmtLRx0ciQxJexQfteYSiDtiIyk4jlglbhGp
pZU9brniMF1PTW7jdHCEhA8Ye5E1EgXI9sxFsyeWkgwCQ4fGCerFRFqiyE0gFXQQJnYLvhItiTSs
O2k4iuj0ZhqOOE/ysQdXIcdvp6xibY+kolcJVDdfhFnsQd1HestUlPp6UJzSuirI0Zf6BrgVB4z3
9ofpsz8FzPZ5DHLUI1YeH7SiXl+2hxlOK7JgBC9Unj6HnS23BH69wsZSkxxzN7KpXoMeVNsr+wUc
l+I4108tkqx2NIjHy2cmFXuPAvZOsVSdR2EBlkZp1ePQ/wIwB9FsldsT7AkCR8UFqI7a7jVabkLO
zT6qqYGyrAz2E6JuiuEKnycANfWA5tUe/w7C5/8i6XKZziCDCAo7ndkeu4Lgl6I0OmQJhg8T0RHy
BYd14Bn/FLK33lUFR5/We2xCejgK7adE74cVqIayPfYO5kPYWynosaGHWEt5Dvqwfx5rp9xondyW
ZVEsZ02ZiS8ZF4IfQjNOJCFDHAooyv3OwHylWzPH+WBuXRt4ai9bj0NksfbcTQmR71tryJGwTlVu
gW3JMtoPD9ImgMtTMVxBziMJitHI6pFhELarGMSWTwkeszdOb38PVYtMefkiPdAqUYOlgHOwoOQH
agJB02yQXifWuQFq37wFB5AwquyuLHi1qQdg55AZgPOLQAcnRQFiJcasGtdlrjz9/S/nXGtIGyD0
BnmPByZg18PlyhW9WhnxPMYlN8TycubedBouZsyuKDYptMVeilQDKAhAHjOpoGjkMtDT6bkDVSTu
Ih244g8TWVkGPpgjMlkfGsPBs4qNgXts7eo+TFhw54VIPacakyMQGQSlAh/mnasKctjIe7LAC+21
OJNd+ALzdFyprKv+Tj0k+E2U0YsNlhPcx6kmZJu0Q+k0974ahDcVjo7AJbtAonp/B76QesvbVlu4
Nuh4F+Bf5ue43ZPTV1fqgbod13MbDFnIdN1NYdSt6vAHAWcEpDTDqHLOXJu6zX2Z6mZnZb3jbYHR
ZZ17/4PUwtO9a+Yw/DEsV9d1z+WebV//Q7k4vtJykHY8ZnXc7iK1w+eNRFFZEI+cqqo9e+xY7fOS
fE/O2U5NywOL22LuJnwHbehuoZzqs2+aIjdAbxCbOhLUPie/7EXxtvoIfx7FdD0RbSigQN75NtLk
9BMAlmDtXWkf0pH55wr3n/dJ1H5NRFK+NV2XrplENjU1Q9wk+1CF7MwgO+idBnIsFQWezAQI2FA7
B9ISc++4ZCA7U70lR66O72F7jxt9YzGGgbclqbZJ0a0Osr02uFhaqzzs2QHtSpwUZsbNbM9NC6ni
tVetyEaFJkcIhzS4pDdSZICTbZrHQ3L+HCdwlb9PRywkZpE68mZ6tXdtT7+Z7aWap0jBJjmr1LUM
0uNqHvDcYB76nD2uwxcD2O6meeryEVzD5W1g4CRS8at8jRh/VCiQJzdJqn2Ks4qNbrjpexV/J39t
A4Fm+MN9Y+N7pchnAlVUMmVL5ur2lmxJwMRZRZDQLplKFYGv7EeEpgcQDaqbXT8m4yKxXfA/EWGn
2fzEFMPdRNeJc7pT4A23FhGAumLQtsDzAC6ueDyJctNKA6gEZVq+mTg8FZFnrbF/4kEzDxRB9l/D
ThYTz/846m/nYZBH+DH0zBM6Dz2P8/vQZMfePDZAFOlG7Yjsaio1Cym9kG6tw5s62pMa+WSa3KRC
TgXWieFNV+6pUdggd8FekK25G4mbDsioMIIsBpbSCa4XlUnV7M/alc3H8cHRq8B/8itqDiCb1bT6
h5vagyzqQwqqRlBOebtq7PR3CQqTyB/ke9G04xIXFeadKKN0V2mQCnIBkz8HkCFaAf4gXnHb8mQM
BYC2GRj8IJgrth2AEGBd0J0vY5U7G2CV9HXqhvzLoLFmA+icP3krG/JGtTYUG81HMC767LUsLH1D
fX0N1/aD3fUrG2wzTATpySyYONWxZQGDqqpkHGvLXVbYPK7MsEwnG3lLCeHyBcU0rr+F5nRy0NUw
81hTTXXrOFh6zdR+nJ00XD125scgSMWH2KBcNt8HMKGuaxyOnPW48iHdnBkv+ZhpuKZtzTMVycCa
My7SpwCKbZAQvx+59dWsmOcsKGwUlliDLSZbXRjrBleiWlglO4rB6N5JmABNJKm7yrOgPwieZV/M
VjsQGiYdAgisK3sOOo8vKY5RTGzpjoAv5SuvqsbVYKbeMQ995w7S8XhhdX30LejHV30skAPQ6Poe
oLt4M7ZN+u61yL5XAdRzxE899dQGvLOQRxoh97Z/BV+jO/UMsR/cRAzPB9WTAqhn0cTNxoKqi1sh
SXmRVhoAR0Wxb4Y0vKPCLJCFzCFzICtRZWsTUA4oHkHrcg6hGvYm6oDRuMWDFSNVVZhtB9CFg2R4
hBzTFJPr3+Qo2L5V8ghkEqXojrXjn8g0fQoR2/YS7CEcCZm/4vyAJ1g2WDJgOyeHKJIcHU1bOrWr
H6UhDKhW4BgK8u490FiFMpCV/E4RrxPWNfvZNEVft6feZKUhRCYeGiV2R6YRBOFr5LJggcTBFGKq
onQKdzlAfHs525DyXh2p+JNNV7QiSKE5yoD7W+CGhmIaj3rMg44cR6iz7e/jkXcOpnmvmkk8viZ4
K90URYyn3+gIAxRFrn6DlWx8SFNvTS2ym92gT06y6SqMao0RJwdQcK19u19E4cYVkIItsJc59kkS
TjWyOcpBNeb5Ub64cv+py5WNA1GXLwrbLZfRYBhLctOINNbI9Ri7fjB045KzPlLhKdpwKIAZCoQP
I7WJJnxuztE4X0+QABMnK4oDcsw8FFhEv2P3890Mw+6xMn38JwAuCgm8Mn0FlzkyMC0caXkWqLuF
QFJaNDgPDtLAt/GYCFBp++ad5SJxO8679nuv3RlG4/yg0BrJAhehnBfWFJqI8DqUJWAAikHpnDJT
LHA2EOGpboTgKEEKEtUKaFWutT7XllcO8JZae6fkTxQLrZwUsguqL/NeAHH2T5NpiLpb0JuOhx6C
aRczUOg8Q9rgVm22UY1mEIP3NNvnz4VZGESFTuTjtsisxdXPkFZhsPQz8GlvygJCviCUOim87YHI
jYgZaVD0SFTzBZ+cs2kOgwbG5KTQ2U6xvw9LzkKAFoVqn86Je2nu+jnkbJq7ql7j4AeHVkcGLe4R
0xu89IDU15BykyudsM7iZ2DbkqeKRyVQbWBLIDt4jc5FX/cn3NF5S2QXlscgVgkeVL1uk+AOiE1/
+ant+lxfWxCZAhDxl1TQrMxDtknCx3WaZG/Z8TpIWqZ/oX4SqPoFpG/jaG+Z4Tdkt/RJtKwjnE7Q
cqZHItpNYGhLgezpw7T+oaXQ7OVVpDcL1/OmmGkJVdWWfjPHJG6tbc22cBdWG1abPi7MlwwUAyC8
jcpTNDLzZcTRK66/XyK3wt8CaYsLinKjItj+qRN5cQXzp06+6sTUTKOFdXvjdh1Ss8G+SUWFzMqD
4+frnqRoyeYbSs+RPDaAN7E6SUhA7BlsOU78QQMF3b/KwUIripsD1aioEg3/hnObarEKlFYNTxCP
29yL+Zb6TbaLKoVfDZmyvj5cjzu1p3IaZe5aVS4TYOb+wyehoZPQxTl/mHmrNKn8W2myO61gkCqq
fNtckA0KRYDgFGY6hZBtcoCo4tjn/WE29dVBSyFsi/yC2l+OnLXHvGA+zmzBcgc0eAza3SDojiUZ
yd+rIFH4lb8klxFm9ooNYXtrpt02C/MwWDCjwCZL8wEdK8Yl/lNA9WYBRc58xiNkx9+5YQ6Itg0l
9sQEK3AROP7ej/z0MNr2ZfEnWwUoLpAYxkccNedu5LiyeVj9IAcDR0RXDup2NcccMs2Rsxtfs7UN
dAnlIWaxPJg4goTEiWpP1Srk5SHHAkIsKGAOpeZs41qd6Ety66Eef1SnQSjqepCLKNZ62y7XbOQq
8OAOvI35HudkwaKhtZOykSMxY7wJSoguSFrbKYerFcApR8bCoTVbrRypaYNprQZ1Gw0AMDpOarpx
PAQhyIYDoSFjA9fKZ5xbnbGzN95syQYkBGrpfV337Vamoj/oQyJOYCcd1waY9Z5i7uDZkWX2dwiK
4qUGQJ+ld4+sDf6pkLy7AyQP6aQNxw0UQFDfR9HG+6lJHvBrf42zoby0xVDPknbW72OvG3FxpfAM
nlu9uDK3gCnDeGSKsLM716L6MtpS++hPNq9tHqtoSA8USwVEnisIfJv3MuX1ZM/L7PD3cziL/YvA
F6dvBuO2Z0Hz3HOY/juLaeyknQ0NRvnAW0tlGmnJbY9V8G3FNWjNgulq1aqm3Rc1W9llJja8Dzgy
WKwR5MjKRf7Sjoud1hrfaASrzBu28lLDOowO8rkAHNKnsbvMwv146oGjYd119k9L4Zd1Zt3xSoYH
plpalFg4FUWtztN+K9yhRFqdH5gL8lBMwZw7hoO8w+Qgm9/W/dYZ8f+b8wa5oZ9DN/kzALxenJ4M
Oa46x0jeBq9w1rmU40GC4uM+T0BZMOpm8D2I4gOPIgYUbAqeZss39shyLR+CgOdTRD4Ed3i25M/S
MTNwG4gYmzFW47rQ2g8c+0XiaZkL4nPRimQ4aSxCJm/vHMlJdjDTgT4R4pTtyVtblgQ7Idkpoo09
XNjxjTNq1cmIzN5b4awXTJRD1Wxw7wQen7zA45THnrZtvQDM5so4Pzap5kXvVSucEzXkZwCNlKVj
s7mKL0fomdBo05TkdvS3eRAowX7RDf/JLQvrVnDfvOXhuex69+Qoy2wGeTGSFHNwv1zYVDzFDdXU
iUagAnAO63YAE+MqVp3IZpnJaz1kYk9OMqEjBFjcEzWKoHYPSZQfqUUzBhKMNRTemL7GFuSR5vVs
9JloNlwbfMxGoeT49RHD0O8Ap0qTBCk9Ac5AP2XVksz9ljZtjgU4WOO8oCnuU2NqkAVsXKAT6cHB
RU0qihqgZsMYcVLzH+NEQEecZYRNuKJe4MiojkR7axtOc4uTlfa2lHq9ZzV/bCDSYizIS4Uhi2yd
WEijpzi8gH+5Dd3D8y60w+08VlhXOKF0XbGG1pB7TCY4ZO3FcmUEYJYjVquJ0IrQk9Q2CkDBK1uA
c05RZ00kV7mivpqqZKXCEdll5MVAht6CTMOqtnMwTUBjtw0gBMjgEmDCM99pHYgtFZhw5MW67mop
SAs+skk8rz9DyTyvCHMQI+er1FuY4mc4xgYWnH1e6zdcgCZGFB85CpStAD1C+wZIEfAKst5eeIVs
Nq6ZJkBrwAFmg3VbFiCRG6oSSNNRP1JCZ6ln2SF3+Cu1psRP02NvuI/B0c2LVUrAPJFD+CSWVGfK
EOXhiyEG92Q4fvfkV2B0sisx7LIy2RXYcZ6tEjmSepzeMbAigjsGYroQik6sjZ12xkMVu8YD7iZM
aA3dk2WAwMEWlCDjkpqlChCW8cZaEd2QiRlZdcPS8IWHowndE6uxli0bmy15AT4w1uYIOZ/U1cKt
CdqfKZ3SU2mRc27klGhZ63h0apm9u06dpITJeYS5HzmomEawdHFvRIG9y7zoq+ni/jcB8+YD79Jh
ZRSgC6RmpGzSHpZdmhR3fdoPD00L2S9wkJgLcpItLaGZXsd5vwfzlQYmgj5ciEZAsEAVXdR81Oyq
zwU2y7/ac0z8GT13aQxITE3jXLnnmHkE13aLw9jHbD1w0PS7uY8c+UGvlwHOn8NlWAIbd9GuZJVu
G9HVQFAr/9zOu0HeW1VR3c9jgBJB3ldmmWx0JDOvNQFG98YZv4BJFIcFrTuClcrK3qMxfYBeaP2Y
CkPeWKkiiFJ2fKx/NGjc3weZF99KDzAbstcOzjwFjo3OYEHXzrxskIAI1OT7gL8D0ve97qQLB/pX
LPhqhV128/c1iIGD/6trJ4YLJ4gpeC6Uek1uXVOpG44CPTuieehlhfNczrVDoYqeWT5EWajdALOD
rN1N6g3agUwWMHvZ4ro99Zl8U32wEzDMfnajmmhd9J38NFVjWP08/lWXaTSalHpft8lDff49O40O
geivYNOuNxrI0TeBL4OF5jYGqCVBRvhRTbMiOJGVisbLtY1nWc+RZDhKtEAndTRAORecqFo7OXqG
aextxzS+pS6iaAJ5P/UucB8yOO1mygRoy72bmv2xTlNcq/5qUeIAdvLvdhOl55anxhoo2nxnBnJ4
7Rt5KGSuP4LfJT+3If4JyE5h8jNs0KoDQ2L1I5ZDl2EmS5aQJsIZBT1FEwuJ015Z3FjqYRurrLBQ
FVoH5mRl10qj2jGkZgJhjW9+noTpwYQa66Kmu11qg+w2WEz/KHObwuk/w4Ci2NSHmuQgG+7+gwX9
L81j01jUJEeZQoZ86H4yNrRQDBXhYySb/B7qZIvWdACWD7taX9mgztqQPnOivEbaITcogjdWXuob
cBz7JiUEBFkZPJpmEu2Gvu6gl4Cmz1iAa7LqmNcOXurK1A9hs+MdK5bkJBtvo9vUNrUTmZCMbe/w
9gKdPg3ZWcseydJGamTLgmf9C3IC2DpogOgKCqN/4aLFGZqIm1vLqeQDvjzrfAz2Ji7AX4HEERsW
99nBk5G8B+fRiL8qvhL/bxEicMLdUGn6TYbbvwTynK8xSMPWrGiRix+71Q0y/OUauLj2Jcr1e0ux
froin0IjowrXWS8uQ/HMnkILxfqpQhuwXQ5m84JEPGPjOLILl1E2WNB9+r0d9jkwa2Fx0LA4W4Je
l92zIXC2AeMjENVuAvxkmq7A6Zy84YTsVDjc+tmC47JkTfnOBstaFnYe3cWa6e2aym52RqQIZgK3
XVZAp34VrruRsk53DpKmV4FEMnLI7BAyCplR7B2R7shmq6R/qpmqRk2dIAJkpMJpg28mOK03FEIm
iEiCVsYGRSS0nYEIAFHUngTWiEih9/VfNvr6z21yUyDZQCSX7OvAdU8Rb7DrXbe2DpamzldfgVqc
3aQ0H8GvvGfqfzqIebnLtWLEnZnXv+J2C+noXXQRZqkwH3pVF2GgXEeezBCtA7w4d4MOFoTI5PwL
t3J75zDszUc9d79E4JbEr6TvV4CYu19qTRhbrA39VTkY7he9hvxCU+TVmvrqSaJv7Kp11tQ3CyTy
gaGAsSFvmmMZUpUpFLhVX9vB0tZDxtiWvICSOKuhA20nNSVE41aOjsQI4bXF2iyg3FjHNc7/rUjd
pqmrAGbov6oF5JuANlM3ArlmrCrhazsKp8Cpz3V3ascK4hEjvRtn8KAPJqVcQbq2qohMM9vg4C+c
BG7JYVbIbr9okxEJ4tWC1FiIk8PMuk3LbONMLciLN9sSXOrLpO/Bh6a89ae3V14Duu8XGi551G7K
HmIjc39TReBABM+lz9GF6QaPVdJd9v99flKEiazI3hQAsbi5vkUCTfMSthlukwF8xyH6WL+U4gSm
kuo5LcfhnPbaV7LWFjgnWOxYK2oCRhaDUSh29lOfaHzo28a/G7PKebJAj0ojJx5fhnVQ5ck+hcxR
qSQmskJ+FHkV4ziYQ0RkdmAfCEEKamttDRYaCu9Z/hGZ8jC5mcOpSSGzLShtaPQILIkGab0RVCFl
INGOUz/bUtN1m4e8UexcdmffqSiCPXggx7yICp1qihpC176DfsM0FkW5MQ4GIs8bXj+jPsfqFYSC
ZqQoav47ijpnbnjuh27rqLzS+YtGesp/srUp0sJMmUBi5PNbSV/S6ftKxoq+urPf9Xiz8hu8W2jY
KTISpkDybeIsOmTKPiKV8QEJluYpD/XxETBWbP/C1FmRsx65fddm4ypsAMoCgKnRQWKI9zB5uxAp
J9huBcsuVLeSZlIiuUFAfV4NZYP7eDUiqXVLwWVi2zep071NQ6lpqyKxTraT/fe0k1NFNDhNvJia
Zy5EowZNm34ImkFN3+bgOraLpDlQ1z99hrYY3yieq3E/f3y3K6LbPGD7RiUK9xVvjlSrVPPvti4E
0h4LTODsVLf/r75/mqOo8H9QJGm2vprcoXxm6lK6PTKAtBpAKR5j2cTr6A7nZOEDDgEeU8t1Xkc9
03FePBbbPnfBG1FmCba2ngnNbDxCdWxOH6hAYlyyZFYU7+ooxi1lVYYHEwzUp8IawwcZQiXL0qKN
VC0y4RQIe8LEt0CEi0FE1GrAnRTRygt2WeyARs5uyy20Hfn3oq1/5qFTvw5plePc1h0eNQ+fIxNZ
eTZrGxrAyP4+dgbwRv2IVOcaF7i3roMXRyPq9KGysWduUsmf414HbbwRxN/G3ruRIHsPFv9rvtzP
x8cojZJ1HZVQ87UbUISq+zC/GvHYoyoo3b+DKE5sPIcXRyrITjUzC3/FzW6q8c/oaazKjPp1AXA8
g2Tn0shDceew0N5BWtvYIemkuGsyky2bMq/eIUG2x9vO+5mX400prf4NWnraMoSE9xk/YbLXxw7i
vnoYbGWXbXCj5J2pMFRWc2trbA2JRI5102+OMYnewVDFoQH/yy4737/5fQxfHUKGXl2suizsTwJQ
1tOgaq6AqlHRWD9whWN1K7JRSOgZ41YX/Ifo/BgaQJ/dKsiDH+xKZQSjq4ogX9OWCJtH95DsQwPT
XLM96gcgvubR1SehkIwbyIP//DzUI6O55xE+uyW+BLELtr0DkuwwkfoY3tAV9uFzgGm8RHezpcSS
Yhm4kJLRHeulqMFwp8e2f8fbrjgHSNylFtnxrfXvmN1tPAPqFCAk4toCO5YIySaM7SmOCgfPtaWp
g6u/rjLEQNqz3GDDwJdzTNQN474ftRjELpiNHKwHrsPzvc3UovEZzxZG3Ndnmpw+RinCFzseg+MU
5lbDztKhZJB00L1atNwXt5n1YACbg+9IcFlofbZvXIhSXtndBJiIIjaxvlIdMrvRAeHlkLXMWw+A
9c9RaFCkGzgbGUTOYnaASarb1qlvnUYD6XtjZsW3Qre6U5gn2jKuE/Obbv3wLOm/S8fI11z66RGI
dnbnJjFbDJ3BviGX7CauWvtZ9Ga69UHes2vyLH/SzfYtVCPkmgS1aC+wrerjbg/wJxic61a8gsJ5
WwzlP9iUPJig8LiLSuAE4hZi82PFxk2gmmTre2PYihEHIW1vW3cUrBlleyrjZEst00ZGmdGZ4EUU
rX9Abv5HMXimnakMf/9AHuvTTU0mh2AbDdbdVTdkov3HKGME6CcgM5jlojoNlukWmFB/70qenjpR
Ne2D+xj5XRuK0838pzuKfh34Q3tA/nx74KoApwa2BlQFzzuq5I+pSlHUJj/V5u5TzOyeoy8805gX
M80zU8/riebhqOaY408INDo+yCEjy1nP6LQJ0NbVwlrYORsmT6agbheotsTygtMcM0HdyBgaBVBv
/+2fJ6IajWF+zjN7jRF0ghaYvpdljWzgYsC3j1ky3IvciLdmrKfPEOAEk1Gcfv9rxKCNYooYCvnF
witoVyYeUK1D1b4b3Htgbts+xkHtHz0Qta5wZ9m+m2P1XFm6+xCU2GpzW9pLsheJeB+quHyAnJl7
Uzlav6RxRqf6kdvcvE98cDJnUKWc7EZug9I1zcT9YIxvyL1PF6Cakwcq+GftTzaeWQ2+PyomSYrv
/+Mk0HD+dRBoOS6zgB0DTSk+2ZWcaIy0eM8fGu8eq4H6Btrq8QliGPGJamBY+ailSF4SkE7ckf0/
w1j+XQwSfEtqCKGbFbTGUxaDuBQD5UJWh7rEfYNqzfar0QygALd5ZfwzhUE1rltQyNzNcGJ9lWUg
hrtyzE2qGerbm4ajvr74LFBfyZbI1ihWbs+KrQns52riws4Dex336oXO6v5BQGCuNOwjFUagdftU
K9YGZAgmk7BlBrizCklSOwVS/tOVR0F9jIyVCal5nOwWwXAUddbhm6KqVIR5E24zQ3sa2+LDRPbS
t7ahbUQHiXUJGCpMuzzVGvTELWTDUYuKXgNcYFVgVQewmvyJt3yzFRCEOpG3anQwplHbhBIG1D6h
dDMN2OeJ3MYxEOL+UHwf6rQ4tyLNX3YmD4qXBK+7c+yz71035i9WnQV7aIMPUGWBszQZ0EwtROSp
Kc3/AS6y+L++i1zHYbRj2dwBIkK/AhflpTMGA9Jn792Yi/G5rV3t4DAAcUgFUmpYVmAblm9nW5B6
gPJAPPLDM8lFjhCjTBqXnaqcGThYB280Dju7hW3547nXU3H+kwOC9HIXS1lg04ST38DDaTEV1Ozo
9NdWnis3C7CDB3Pe62yH9lsATFwR7jvc4tw2qihwlQIIQa9vqQk+Zrn5+z+zfQ3OYjo3bWYAsco9
y9a9q/9lu+icqLNG694JvPsE34mTBNnm0ZENLrkUUlmoxzUVjYHfGxhIxFImZrSG2Krx3PEGYg+B
9tPHasQ1Aguq0eClCq0ifNQq392wVncA94/6E0/BvOVawH1e5LFN+WeUimaZIOlbUH7anK5GeW6c
h/UuyszdddxosQD51aa9DM28R/oacgD8IM6Obljg2VFo0AJmIn7OmuhnVFv+T634EsZW9aMGaTtI
9ZIBcinFuHFjbC7+/ovFhuD6m2mY3PDUV9ODEKbrXIGnRBhlvUQSzL1TPrdxnNxieVAeohBs/VGB
I99EDv6Cy8L9BoQ9iLDxSxSB/1yVRfPi9jjz43qCjGVkHSyS3ndvrEjHObefgW4+scU72ai4iJmq
pf7W2OOjD+AF7tegDQ6MMbYTmvEMmEa4yx2n2uIiyX1p2hSp4UoeHIjqJZYl/k0GsuazC/mSRZaa
/0AoKN8myZCzZWzz4eAG43Aw83LA6qdg7c5RbTJSgY2rCwXdGrcUZvbRBRRxZYpsPgQ2qS/xtFQD
8QpY+KXXBWKNr5+5cJumOmayvi1NRzsbwCEi/bs2I+wfsnaNDFs/XcvUwBWZ75w4zmHBtCWQpeR1
+Q5JkdViCumGEmKJAYAkNA7FGKW/y2ptxPS1CW4K4FdPut+26yIeoqXhmsaJCnJMMTno8hZW6Veb
2T3HUE2WAT65mx+v7NT0+jo9yM7Z05hkokLIEJmNuhPo66LsNYDmMPlVDNmwqBkXgN6AglqFyLYz
9nWX/HC5bkH5prYBlpDB0Rwh245L/PwpDPx8Efdx8xOkMDxKmx8gizUXthbKYw6Gfk0sRx3pi7hO
1PsF6CGB2c47F8rvvtlCmwi5K35Z1CdFvrgG9jdfesVYn4LE1NOth9/EDuycX/yurtlBG1rzJjQO
U2tM8h9RFL6VXpQAycM6XHvGw7kqQG3qt310H+lQA/NMTQeUs0pwjmUXT9BZbJcCyjLPltNAMEx6
40mzW2czaH69bTJm3kjTGHY9rnWPEAF29hbvvX0h8vQYO7HaZIifAWubBQRe8sNc4H4f7NJh2uvI
3fjlwdc/zndzm2oAsOACnqrU6co92yxQhGMxpUbLLD8Wi9l1PdBF6EX1otdUve42D3jxyafq7Lr4
vPNHvZjlohrTz0tdLya8CLio0ljzLIkco49f1Wy8mPqi58WP9ccPNI8Mslt3//fHK95N149X08VF
t62bHqClEPi+enF5IFrExUzc3odRUOKfsXSAyoVK6DcARFelIt3uzeypTrn3MpbJsIpHW4OoDNtC
qzwAzAmF5ZbvOfDhey7Yh4nsdoUs1Ip12erKIZoiOGA/83Bld0FYfgYl/ar3QC9MY9SRvjZDtsPd
rI47LuRW+gDCvkI7sdl0uJ7fUjPh/YtnVB5EYuLmIeP6bejJ8rUNcaE1inRcU7MMJQRa8Ye5ZU3Q
fslbH+qZCKvAyn4YmgTMMoNdvpY9MExJUThH8trxsjA9/lI3YQMKrnDbxtE4ZqvI7e/jKI63PRtA
bA34l36M0/YWtIDFXQrxxqloIAaxcIym25VOLrxFanTeHtRj3yhksoXcendlEQFsq0ISyPvskPxZ
L4Qaax5Q2BAeKPNkZ7j6U9Q6yCAItYfIseSpTgqBi1nB37QIhwoFBx4QxzDDfRLbX00Wum8BEl1X
HNm1h24sq2cXKNByHPkbCAdsqKjXG9yMdst5fTdrgAcCbx7HGNstrfFmBwWTt8Uh5ZYcVwPg7Z0u
0jjCCQnWOfuIjbe1ylzH79i4gbC9cUPNqdYWDhIn9Xw928hRqTiqUdGLvt8xsF1X6wTEbA9dPJYP
Wufle18tSd1mADFT33TtUuop205tO22XbgYFEYpGPla7y9M7sKdADwIpY6At4yauO+swOxqBtHdT
s62t/Ea6ULlfUBC1qeb5Au9ct4SCAS8VRZoaY4oMjWbclUU4LjzT0NZ+KLrX3uZbuntORoMtyrAN
78sybg9jrEtQ3ANQCjQT/oKxxm9BF2pgM5EwCDwm0Te3F9tQIEsTR/JyW+Ged+f1mXjO5XhDAWMb
pADqQFtr7hnpQfyIfOB4kQdgoWzN8B+jql6zVvivvmgleGls80FyULfgPq09mbUr97obiD22vNbJ
SkdzXQO/+NhysL7YXVm+RX31XLZR+w/k2LuRDds8jN098mdWdjNmrzLAXexYyGGLTPPqNcGpuu3q
zdcWr9mVnhvpUQ+lgRt6HAXItPna56O50JHLtEz1oF2WfhoBP4yEgjouQrZyrT6+9SSoypDqd4ha
4WVHLPlq2eFwVvmiqgzYqrb6O+4iy84OAdOD3IPm4YANIuFFo51HiNJ9bSHesuxM1txWDASVVYpE
MCzO2FcOceDMZ9qTQHL9vh0haP9/lF1Jd6s6l/0vNS7WQiC6QU1w3yV2+mTCujd5l74XIPHra3Oc
F+f6e03VhIWOjoTj2Bjp7MbSPP3NSfaa1Ro/EhfVyUDMCiBYwODG9+oseer0SbhojKz1I9AouyP1
ZD0M2t7soEl2adQivy8Ke22ODI9HUGWbDSLYDjBLWDEJFh72FJx2q+Ds2H7oEVSHNCh5zTqWCjAX
u8y+p37bxaaW39n5sR3z0M+xaW/LGDWNxLIe9GL8qDI3g/tCZj8AkyJnVQjP93MnihALFEC9BQS5
7QdmuvmmaJth5k3JVqyVh1Gydxrq8Ca9s0HFopEUQunyn6/kerjb01z6312JZouhCvV3VzonZKhm
f/1NEMX/sACZzkxbX8Jqvd3x6aABRXM+CyBdBJmpqU2Hc/uSNAJG/i29VLNOtfG3CI36lgWBpdlZ
bSFprAcbcJ9FOVmh9XEFAGwaPsGCNdz+Hs9iU3uUdRv9VbyFbtPWrKJiwZrwHR9RzY/sGqq9boBZ
A+2lFI6889pY7pMpDlUd9Ra08St47Oqv4pHq5V0LMMI5v0vSE8N+PpAfesTDWQ72vx/rwD51MOwC
MdoIsyXj8Ng+t9nQdftuKPDjRqchqUQLmYF3UFZLiplFmn12Z6ONSawmhppf/H3cuYPS6dCYQbOo
IQQPBg50pyl2ziEZ6fMV8zH6AbfDdHV+LZTZWDUk3BiAzKuiDe7OVWz8MrXwpt02VPOmGB2yqUJ+
aX6LZfEqHLR2k0O4Gjo5b22ZNPCL8NoXF1Lyo2WMQGzX/AZ3vtKnOBe5uXCNOlnneiNevMaBzjxw
pUK0/RFFoh/YzBEvpYGSYMB4sKRBdT++ZFLZ8A8zqjum7Nuqa2NAU0WxLJNs3NEBPshqPeArQa2o
RpUh7XIACyWM64B4qxCgKFjhaLuD+TmQgkXtgavfa+n8PIiCrtlCE5Tmw694tbKwVoO0fuFmb2xk
1a3VDgwrW+jKg1Zlhgs4s5WzTC9ymO2g+3KAzJg3E6qtIEXe8nARlj2bJ6LqQT9rrXAxYA09K6Gl
NQ+mLfMUAKNV7RZ7FyVUvvDgj7U1oVrNF9QNngSQ99p1tM+q8IESaIArHQ2QnFEsAuFZK91p+5Pu
8F9QUpVvWRY2M11p4kD8vK5oyvmAou3cjtzmVknnrbY67QngknjrtpAbpqYAc2mBShhgujCZeepM
UK6CkoMFNSVbY3bbe0V+UmPsPcI+zJqSaMIitN6oRRNaemHPqGmg9HSekJpaBeEL+Pr5NCmFpklL
gLlPsN72Hgt+Q1f+/VUOHp7aaNKrV0lNWDcl316lbgLjDETOeUKORXpdhc+/v8o4GoNZGuc9FOaz
YJcU4n1Is3EJ8muwa/DIuqM4nf1LTNbXQy/jcc+FxrhlaQvNKxX4dgBddqwGCKeTwIyrkO+yWmLv
6atXy4bJMCVPtPmMF331Ojg239Rt4MzrtKnhElb9QqUWv8axUsekwiYRBNFeqy6Dty+cnmECi+Ya
t8bPoX2QgJQ/DcVy4JfVZfII6v6wgUxWtcYbwLaXwwg43Laqe8teUBBfSWiL0mkk9LKBmPyf+Yyh
eh0I+WzqfWyCXAYXdw2aI3DnQhG08EumgR09yWKnLb4Ge9z9oWMJqclwGWZAStfKK1aycJpbkF2K
NYSS8JmIYLLmo4DU3lZ1Xq+HDHzAaKI9yTFDTyktsQaQM/0M0mjKTsCnwM048c+JNIUcnBG0qwiG
U0OmdlVqnLKiqp+HbgBACxumsc3sRaLzbAN97G/xZAQQAJXFbGNP8bEF+Az+9W/ZFKf8zo7rLaq0
rk9KTQLQvdjQzA1pOV3EmxRudygQTRTMrxTScjJTiIKamcCTA2RnI6hkziH6x1YAO9pzN2HuHM9C
4igiUxzB0GkPk6RI4MUw86QOV0CkFvtL+jozW8ipxCxr5k4LA6BYVnuRlzl+oabTvhLg8trJ4hzj
qkB3jbd1/i0zCtQe2yfjmrrL0QZwdhp8nd27WTfjdlnMwwK7oz71fzulQTScldiQU8ZPrgkLUAil
ZnxU3Zqao6Mq7IBYuk/NorSt+9B9sx1L3F3l42nautd75zMf2yTxDDjUuo1XI6wuN5mnxtsw5RrU
3KLb0vTGWwrRweXAf7mAJvuXGKWMBmywYwgYzKnjMgx3RxiAa6G3vMTyaVJZsMeud5PtZSYhS/3W
AOUP7obhzWWiJrbdfVz1i0uIzkLHzOBSaH5cpqY4LLPT5cgaMaPmGAOEAjME3I6VtNR5FuqhC5r9
VFUTvFtTjOaiV1ipeONAYGp/md7Vc+0mwurr622hzMwGsTvm6ts7RVNr0CNfYb9qBIkRdCK9Cb1t
kmeomwP7+sMe2aYfYhjegG0/69pw/IgrLfZNDbu0zIG9m4Pa9DFygZUdWg3CID0f9q0h6mVkpMC+
uUMND1f4neqdeVe3agh9sOMATo/Bk7Wx05tU9gvIMwobecw69UlpLO3BgUtZ1UNZX1ZipaFiepRN
Gs8LLLVYxeUq76H/zY0hYT6dtjJfwYO83H2LpVOOgoCfXhV8R2nNxJKneCfgmq5DyxarynHmuVBr
Myyh/LxqtVeWWW+BFOx9TNpt6agx9LER4et43oHhXfhLYLsRfN8+2gbQUHwP+uLNw8LtTUCJBADN
yLhpQIvRJ/6Zo8HBvmzjzhfEHqNgOrHWdKbfaOlYbx0AnG6s6dCVuvUvlEyHXW8/cZAgOGf4GhmG
qV+TIWwrCkfupOLk1tojiVKS6GQ7iVDSWRaHCSTalLWgXmI6X/L+KnYZ6/G02QU5kJXlB3lDSrcJ
Dl+tfmppaf5BJpPUN7VyOLjCw0jgshVkTA0AQubK7c1lM0mYeoXe7QGgeB9JgBQ0qXXZMfOWQ+R3
JliuL2z4ILj7UNXOop1e/LdK5KUGeQ7GLNQhqldpiySwO0g3aymchx3rNPLyAyqx7ASjqtTH0061
V9hjWcAbNHrsDfz8iBY/sdFbl2r6H1XeVX5Sg+2r8yZetokR7MI8d2f/vFloXwumGdyB5D4MkSxm
ecx2r4qEoM7Gidb21akFw8XDU1yh6/dtz97g55y/J67+OnYDe7Dwd6yGok/WLI+Gh39KwNohuVG6
We8LOMDPUKno8MXEDysZp9HPpckFEO+pK5aXWI0N/E1Vd8fcBnCzyEvwEuPEfCwgnOfnEFwD98Mw
zs1LLyQPbB/b4dN2nDhq2l5yLbmLYz25c10j2OSRVYFhhSZ1BHy053AsNxeXmDaUP01R1zsKBaIB
kTudOVGEcrRXWNZukLEN8ROcBfqIYPfVvnQ3rbiLighgV+ha7/75f8TN/6iXWSiU2TbUAbnjwX/w
6p8UCZ4kbKz7Y6pjl9aYqMVVhxJMUNYQBOr01EVhIF5Hwux3ou5gqnHpDrIxMn0Rt2yPrYs5vJCg
zthWw1wmen8fDXZ2p9gr9qz6+y4oerBlGOqbTdqvqcmYtHZG64EAP/XaEKy9hxYatLEi70Cj0rJy
l0mrP8Vln/gUKos8vzOsF2rQdVQLi97LrBF+WucZA1E2yvBBKYWohd9iYbVHobTZ01ky9Xh5epdY
abCi1jmPhlCb8pyheiujvsFdVlPLKoN6TIWdm1fD5CjSZ+0zi6pu2+a6mgvlstdQU+8Wa7KTWUf1
rRqxOcGHjr0mcjBnDeSJd6COZY+pWaxpHppWB2RwFfSPTrEdjFQbl8kIwViV8GKvaeUKNr/9poUk
AztQjA4FFnj4JZi4aVPyeRz10OCiNLXWn0YXqdfBy2uatkoKZz068BxTmYTfEvYKVSk6H9tr2lFr
OmtXhvgvUoeb/wxHoC2NuI2WZmGZG48n5v1fDGyZae0sJbD7X5nDmze8g7/uW/UY3xCUsp6UY1Ff
8taDA/zfBV5JHRBXg3RShm/rVcfvk1Cn7XXB9SSNaaW70k3fTCzUJFgVz90IQC0eprGhNT0cT/F+
ig9T3P0tfslHKfhbvjFw/bkaTW2tOZm2yCbX6r+Y3855hJedD/OzfWrIixXuCXBxjnBXXBL39+yh
OvVEfFAb4vWmoocaWWdiKz3c88itnlsZqaXMTGNTRFV0l4dm68fSyt+/MjwHyHLKCLCRc1cwKOhS
BqQu9thV/Ic5SjOZhzLbJ/CM3tAtEvBKmGpNC45cFk8AFDqbgWl9tJia2ZQmyW7yK+VbjG6qX8PO
PpQuVuKLAM9RkHy2LJidn41e4FpWzRPgIBchGcFkWp3f1vyOSMDk+0L29MGUFk1pmZDWAcoQIQjZ
iadQXRbqRpWe0O7rwg7XoGV5WF2NlbZ1fz9w1zmgMN2uLnHYpSM5MULQJUF92tp1BhWmdhsRY5BU
wggyEkxUQ5sUyShIbTpzy8OgevsAH4LAZOkNeconeNaD2IIX8rljNOmcgnRAmR09EIO3+ia9CRMI
NVA8mCQbaEBm9uu+i+H8Pi3ML2typkyr8aMIsj/++ZyW6rml5eDnD87in9fwqoK2VNODbxexbAIF
q6abj6Zuz5I+ri2oNaFdaz3cpoxA84F+g64eVGvBV+ulP7qauzDSEj4R1KauXqnmQGe4F3Y715Oz
mHqpA8KRn73UBGT5rrEDoD9SCNfF0xd/OhRmP5EOgkGfAbIazClo2mV801ceDok/4DER938r8+ME
j14z1LIhhYTdMxJzZyMvQJQpxYqaelvLnYGvrB9BAP0uMA9BkIkGehbg+10O2Jyv50VgpbNQ++oW
mQAnsJ7cUSiT2uezEU5gPn5THrQ+bFYetG62ymADK7HH7kB/PDT3uhIGnjfiBmLf0yk288p5WbNx
ZsCoEKjnS39Tmsa+BizOr4JeX3zrB+7gz/FlFt85kSrW37pp4Lc2qpD+ACHJXWYRsHq6BFiAxvnF
0BVhRNJtQ4+j6vo19flV9lCNWzmD/Xo1gpoV/SEoaIYLo2jCmWohG26atuFD5ZPd0sHUu+CQNByy
75VxDlE8dYxwU+dY61w6YNtmTEpa5WIswWxy9ZHbQB4j6BQegEuqB7JgmhmA5vpfNHmd/4Ch2S7c
cWETadg219k1JFJmdmq0VdUdwbkFuB7+UremVbbrwXIHLCRt+AIUozdPeZs85Z4Z49ey0P8I4aYD
nOUv1XfPWGqELwYLs/nQ4Q4YmlE6y1KUhrgS2SGZhLCkCRXP1nvSpStuOungSzmFrYEnQDGrcklN
GhT/8SnY1W7qyWteOfVOxJlzbCZf+q8W9UU9xAWnvtKFgTUeqgBCRKXilg7w93jFY0G/ic3S3gYi
lztsN0MKFOxR1Gw6CPTaEPtJmUg+yvIPwHGrn0xyD1LOlbqJR08BuG6qRecE2jM+z/vec5MPLWze
I12zHzpTPSg7KuQJuPJhYzEFra3Y7WaBmzPADUd97xWevr9qQiJmXP/zA6hxvUjgtuNibeCatmO4
3CANnvcfd8DDt//zX+y/AybxEcdzxYME/wqalWwfDQMEhc1BLjtvBCdBxvWrLsxFWOjs0e5Utoe1
wjDTeqQ5tub4WZbA5MHTQebEcKsaN47MjfqnHjZ4lpWA6jvSnPe8Nx5zvofgW/sKjMMWZZTq0ZPx
sM0KG0YQI3P/5fPJjOv1KlZAQKJBuR8EfuaZ+pWCEMwQ7bAMuvDBqZqFCXPtzjVjcKMLcR/q5hqb
pM5zBw2FrdHxGARB6TyHUICbC2hMb6k3duNN3Kj6XrbAJOvg5FBWM4pxrQIIbjx0EOE4tuaYw7i6
6OZ6rEc/TWf04dLOX50yrJdA87YbGQKwpMX1EyWUOrZITNidHCGWm89FBmHZSqZYwOTlnenaxV2b
ReHaKfVydolhYyGZ2XoPj8sphTpUn8w8zrKjkUXNKnJaBi8k4J+gWvtOCWVWKJBdS+Z7kO/ee24d
G0sAHuQSkomRjxvSIHyoHDxDky8PULOwXyGYs8BjL0pgOrRuHQMuCFaj3CdbBzt3ihc9HxeuJ7qN
zK1sW0cSbDm5TacvphrLBB8HbKZQ02FNsfRUBd/ySeWuDltoAdmgmMMVw34CvMjCD/SzAgBuZ+CP
DWT6E5jNsFpEJo/8YBLpiu3gffDSAsuw9hgzyK9YEIfwqyrVH9pRc+d9qZrbBuD8lRY53rYb43EX
Yptg5eRxfmSptgsN+CSFTZ3sBzXvdKvfd3Y7wHsbZ4A5f55RDAQbbJ1zA0qaXi5ADIP46D9/6WD7
eLWPwiH85ZoTnlzHjdOh/m/fulZmQpVlHj0A5pHviswyDjDTW1fka0FNlUDaJwpgYxEUiXnIW7HO
Zd6eUoD6bsOwnIVh3B/L3JWLsuT9MUzxP6Mzin3rbW040zS9OxNG7t1npVjwCaMM9Vy1H2Hj6htT
swV9fNXGTbKk3q5V1ax2oCBEvUrvdnnO8zsgzgEgUNxaBTnbtrHBbhpuR/dZOqTrquz6mW120X3U
FGpv1+7PoC78rNfzx6Br7FPGwj0KKNpTqsPpMYVLqk/NzGq7lQGJlAU1G5SLgM6Lxw01o3j4oy40
DhlODJ1mhBC2uz1DnwcYT8sTfEYDsSmDSbqn6hb0i5BLO5251ujubPqEDe1ssIv8cVCxcysa+wdl
2bLF6noaZDHhjzBdEZvWGXh6AHjlvuAQBwsDKLbBNajeYh0Fjw9mlC8MX39TNRAn0A2AnLCbCR8B
p3opR4Cy9GBol7rbA+luYW2yA6La2rE+xgZDO5YVOOjQ0QuYl0fzS39ZsHcjqRK/YV7f7ERorWBP
ALbE9F/3Yqc5Oan7g+UOZOK/QoG0foCfgcdrEiMoNOPcpEGU9hVSkgOlij2VFJQ5F2J2Va82FcyL
gLPFFSh5DAsw0dRkiTpdsOTcWnbQG4DjSwkRZbf/8DSr9lWbho860E7wasiaQxdG3RYVNLmCbHVx
aoLJFZjH7mvaZTduXrFfYA8BgBUV72kewLg81wJoLWMbjWOdA2yRzHYFbtPLEcCJO8upAY/B5/dH
VlubNOHOc2QXW/yX+SESmXXoKgdnU1PqheNjHe0tKGaHbY2l1sDwwOwu7NFkL7ZMauyLJ+Ykfjfc
yV9VgFo6pNWtDwjIzEZzsH80tWVAboHLWzPK4y1eHNwYUWN/oNwiSmq/dgxIZQy82evToWrcTvi9
1mE7AzejJtGTFbXOKSNQDUMRpvIUuHCjgvqWsZS52c3pm0LfD0PkM72p3SOomPVJ0OcNQvLj51IN
DLFFMGb94bJW00yvWYKLM8xo1Varm2SwzEUHVMFzVENLfPow8hSFQcPTSmgxV3KjtZU7N/BxLVZu
WDfL83UsK9Y3cNWGrH4IzqGAwtI8rLPxLkdtj2v1A/1SZ/y1cvNLA6T6+oEenJBGPfADa/d2nk9f
mNhz3jztDsIHkKlsI2iAy7H+xTkW2COYtJ5TPFl51/2wGgOiTWmSvWbBU2fsL7bQdgBOvcybYMlq
5AxdMj6VLO7mpcWM22FU2J6E5/EWXlXxAbUAdxH3gbjvyjbwYXIQ/2ixNT59uqo+S0/VtL0YZTmU
h/5sKT3dlrmnQ6h8xK/DtGtpQHBm4QZhNI+npjktyS8do5tFc/yeoGLYTyv2SzYl0pAMXJc4qeVi
QBVwC7cX6OxNZ2HdN/NxkiSjbYh80iG7iIqddyU6fWenMLuiuJsZxQx/IPe1Abf0vhvCzRA6+usv
zx3GV6kP8cao82GhRRV7TbP6NJplfN+6sX6A2BuY5FNy1sDF21KlPGBjLLvHjQFWI8iHz55cuFmV
+k4aWvOsQwkkMqJqNo7gIbXySbMK+yNqoaXO6jC8H8LUWPW9Kjc21lpFqYudlvAMKuWhcwgTINzo
jGLDFIunGJ1RLHbhY6OF5en/kPvPc2pD/f2KNJ+WaE95Hsl5NYnb2bEabmP4Np1bk3Qdj2pjnRaw
jaIYHaC0Ec3ZxCC/xLBvfDQnd7WhjMY5K+IK6nWovkguHwIsE9fC1MK1kZrjQy6813aAHc+/JmQA
rIKe6duFkXxgx3YT1ahJQc4EGCPmpHsDtMyDHtbFXCWJ+KHBja7X8uTDaVDLHPGUdSrKAZz0oR1X
Mi/jBy8HI641I34rAt3yWSMsLDxQrYzzonwsotDE7ZKn8OhGU4ep6BxmnP0KxYrqMc+CBDfvLFxS
L8/tcWXBrGhOvXYA/foem7izIgZpu8ztANVU/BRWeKbGd04qFORl+ROKlX4f5PYHbNsgWhKk9n0J
rO5KQjJrQ7leCmVTB1jdq9yqkPZ9PeX2U67n1c6/UHns6zUots9NC2YfFnNd27P0K8JJJ1ise1Fn
3J9/21DNXlVwFFrqVhc91IAb+FDMTf9QyXudDM07BJDxhhe8PMk0kGuARYa1Xsv6lNQimTmdI97d
5u08ZOLZu1aq3Vu5AKdHWu3WxE/HDYdX7zwWTfLm9u2acjVV3Cp8aX/KGK4BbuM290wyaw02zjpl
DGLSUPXTIQH5A/LnDz1jxUNQRd7GwzJxQXED1mIZK34MnYrwS1j0m85z9hBYjHZDIPkCqkbJUePN
5xmqVnwxhFp8LFLOF2o6C4PX0jABxxBGsiDBEHx2O78B3QalQ4s/GHkLSxFYoMYDdlcpbYz07l8e
b73f15QW87jDIQKvY2lpwvP8+unWQBkZYtqlPDIz2qBkb29Bq7O3dMa+zi4xgZcA4aFi/Ve5l7TL
+P9XDOBqlA0gtRv28Ls824uRixi1yQSsS7IHVYhgeRWnDIqdh1H7bCFGp5d+muZsKzZN1qd6ADFa
+ItRSkaeZme/sS78aXmJEBC4K/RwXqA4vq1+P6R4YtgOrQsQzdQh2tHCmukrh3pAxrQ3Ujxewlej
qINidAZUMxzFLu2/HXdJccEWPFtt0kZq6qbtIoEq1+xsumnXlh85oM4VTf4vsnuGQTyxScsU/j8f
//NfFtZFMCe0HRN7Ewaz9WseGZej4Za8cY4FM7GdK+dFb+UfSRGEeKYPawj+ZdYa5mvpWgZWeWfY
wGmDyYV7FG5ueZ1/qLGHzhk/EEA0FAlWDU2nH3P03cRBFAFHAOQoWHwAGWXJZ0emQbObOiKYpwIf
FAxHlArGFgXbPNU3kLloocCRtzrKLaVztOToHHlbuOuoAR3rEqsboR1iNS6Afu80n/Jg/rLkRmYe
qEUHB44GvqFqBrpB4BxpfAbO9mKMOndOKeZ0CbPTnPMlKEZ5vdOfwkn/cczYMtWYex+GkXb0mggQ
aWk+9ylz1gN8s+fUTLRohGucDLbU/M9BKk6EX2Tu+0V5Dk5JykmtY5aIbF86/Qs0rQFvhioJtmex
/VPj2Wxec2BoQVJwXtJ6NsCr91VBpgDMOxkvaPPIDOp3YI68Yxnk+RFVsRhAcmwq0ehJTwGcL5PP
G69Wh9LSAFQtquTRxAOnn9uAXA8w4QCtnf9yG+9kizR5HZkG0TVIOB/hasVXfZ3n284NP4dj3/Nz
+Og0d0maH6ICFRoIT5wgNxueZOxkj0nKYL6IcCx6dUD9qfHPC18ztlb1CPod9TZOyCHyajRb6hWB
OJnTHP2fcwAF5Afx4JkQjrFBWzU7fd6zHvjIiY6LZzFQHPLaKW+GusKHhtfh3AK6YnX2HNRYAdUh
SPFOHnmwF8kfJACXvlSm2Ldmlz+YnjbRJrJiSSkZtsp3OW5V8M9CMmjy4t7A4mZqUH4dltgdNhp9
E5CpYcvdYdklMj3v4zk9pOS8FtjpOnP2hlYUM/pXOFaYzWDYou2HcRgf8Jds6B8MNl+4ypI6XdGu
4DSc6z2/iSCBT/yRM984mSpNgFDML4yTKIgLeE4809vQTAlmDYttatLhTEh2C/45dGhADbTHtt9o
VirBi8PB4FGxrcd809ndZ4jiw9RMoxjvty3AnuXY2wfdaVzRG8GKvEcREKwSekuaRotOHOo51KIM
HsiT7kpxQy0anseeOg/P+67fNFhO+J7bL0bX2+Zd2d97MNS7hT99AjqIqV4qDUgDoMGztVVV6gUu
KLuicrv7ErSU26gO4CLB0/Elh1fK36aFdZRC7wnDm2k2LDcyFQT4JEVmmC9LNyx3VlfX7iwJKlAu
YUNcwZoOp9ftlsdR5dOA8ykeLR7TTsGceJrkHKORadXDhodOvw2itl1A3sOGMo+y7MNoQ9kcJFx3
6QjU4KzpQGdGBb1uW5TuVrJ0dYlDoxTGTEKFYpa3QbKgPNSsUYuhcWCJyIM5FSQwu3RixCmF2hyk
63mHmg6wGVgSzuM0KiErL+UqCPKPixx1HWOLCDJ+0O2bHv2pY+j0wq9bI91SjA6tXJl51p/OjSBI
dn83Txd+iDFonh1jxPdc09kudavmqQ2iOcAH9esEMVunnsyX1tTEPvMtF1p8DzpmcTPASd4flFO9
Xoa7eEq8h5/AKuyKP/LUUUD6w7msCgdA41We7jVuoLR6adMZ5Uwj4FYzLimP4imzbR/Sg2o+GKgu
pFoQ3NOZqBrtfNZ8nVVRGm3GwIZmU5gWIOi39QqPH+YzPjgrssCyPcOYgfWiH2Q1ujfdCBdp2o62
ar43uzYFjtvNzyOhjWo+R+mDlNASmV791d9xaVKvoex4LUFozcbK2AKqbmy9GLJRs7Ip8OCRpagc
jvB8x94c+s9BK+Doolw2QYbP7c8BX9O4ZgIBLyk+SOqEdFUaVO3hEy7b5UX+hARUrppdlBy5A8s2
DQwV2UHsgA4tBB7OZ9TsjBYWkao/XMWvcvnEK4pAbFyCafV9vNu0fG3VvTgOrSpnqTWY0LNOgwez
DVZ0GxVdkK/cpguWdLf1ChiiK7t7gF56cshhVXO+C1+Gx84QPIDstIqCH4XL5B1h3hw8F2hV9thO
1aw/G4SUQyMFzOzxzzSgsF5k5S4AHdEh6u0+ZY7KTwyolDtsAyhYNYEPTU06VJpqZq7IgqnWK+4o
hkHSxvYGYNWoyw08mPVVjJ3/JHoq9SG6Bysp3YPFjrhjYKs8gwV5iKd4CJ8CLbNv4LPY4h4osc8b
hNU8NEKYKk9NXcUT3sy9hbcjUihGebzNfmvnxnOABfCOMmjS83TT9Fex89UgFlNBpcZL/bG0tTXq
JGpHhyYdoS5yaRukNnJpa0x9ZipAOZexPf5BnZf4eQYvKGfYlv6B2iwcp4pO3PUiFncKzA7fS6xy
S81Od8ojj8sZtegAD4d6dTXKtNu3NAIGX/cH/JADqpHG6cpGsWyhJFbcdRGn1g0zh2WsyWGriUao
LSrwC0i6VKfELtz7ibSC8or5+NUyets4tyCIjL/4e+vS9/8bV3a1jqqT5s063YhfHNhpRWb/LBKW
H7LIQeV6CrfA1i/AH4Ct4tS0Ru8OBkvdCSun/s5OxYGy8NDqrnVLaCjCIAuyKTGQAlGDSsx5aq5X
/TPXgs+pQWfM7g1NyZ2yc3EzTAeYMga+DlzNMgtrneHJfPol7932poTzQ83CcjN5KRkrT6C81TjJ
gTLOyUGYdTvlectiBLp8fh5bjw4221kMB65IN4Bfhlu3wTRjlnUjwwWmuen6xeB8Xvp8ha8LUko+
NMAz1qa2wmPfKgxDGxt0eXyqo+Hegl0KSM+ut/ZYYM0Va/nzYPb6rIIRxRYmR+ZzBc08GgQDt/hU
9AYUFF9srAvWTDhrx83APdWhW7HrsfA+H/CN8VBpHkewUqdgSKd2beyBkCk/x1zSr+c4t4sg8mY8
lnJGmTQnnZlZDpj0Zfil5+tVnS94SaGz87R0eu5vekfsdBA2vezGC7i2uggAxZMqEEkFXcWo4yr2
Nb72CvusLURpgH/fhW4CGUbHNI+uhD+223nhipoG0C3HMrRLFEeBTaUYHViiioPnxWtU+SCzRrHQ
NTaGkbt76eBDOBnAf05Fs9QwRNiBbXOyvNJcdhGkFPowSk59Xcdgl2O3A1V8oEgZi0/tdPBym++A
FDhnUHxSmr/hGd7saRAdKB7H7/UYWreXcB9rez54cn8JVTrsyQAkBEdkmp46VFdAtyKJqtXlunpV
W3P4FpULz43rcGZOr9cagZm5zEWvF9+61r/E0iGxdklsny5/Vl86oOoJ0CcT8RxUQ/ZqdKDmGZGJ
AuXUtLtqpkfD+MSqku8E8F0zd4pXQrg+qkLyAMfp4qHCFBRPR5GuaqhrLGl4VA2QtIRvJ4hEDhZi
NvcpDp6uPeMhHzZVH/iaKYdbDduJt+BiN7PIrfNlMLiIfXUIiJ35rK+1FXW4Uy+dVYP5aBXwzbvk
Ujy2UReB18X+Kg5jH6hkeDeXcDjG3aHjk3kTXsb5utNrwS0l3Hm1uDGk0R0M0/Mdi2WQxWy/Hyjm
TAa31OGa864Y+O6vUsu/GOkqICo6t15epr2kganN2uurDqiHrJpofL26xFVT0ViaNUdJbA7fKxto
VLx2ObbuNgL5RvK82QDRm/hdpMsjHUSuyeMI/YI2K9XNJa43oPCDaDvii4Fc2OzKY4qy7/X4nKPS
A3GMArq8zN5HwJmBKqPScDmwrPNDpSrsiRiNvedfBxnmdQ/MPNv8L2lfth0pDmz7RawFYn5Nch5s
l+0aX1hd3V0IxCwQw9ffrcBlXO7qc/re+6IlRYREVjkTkCL23iO4GU7koNlL9DJWDQBg3fCduKON
ObQfcU5BA+KPlq3b7hgQQzuyybF2HvN8CSBL2c/gh2eGuaN4B/fkxwZQck1PXZudh426gKZ6N0LH
KIjFMR2hl+2YbY77GUAsjSXx9osSCugOoSl0XDO3SOAPRr0nm/RmaCJVenKiJ0MgA2OcpqagEmXY
5W8kqi+duBCXtWG/DskRxkpcGul96ftE7lfTOsuKQ8BRdNhqo96/Lkcz1mCayzvIrfg96kalWeKN
R0EHJHakOvQ+CEmxa0B9gjJANQE+zzIqXdl+kKUD8v5XGw3JQbau3Wd5dWxT/zZD/fJs6aaKbfC2
U5caexTgEk3tJj4v3dW1hJZ+4mHTNwUvC7yJmua+PejlaQ7u4uzYm3JfuA7Aanim4lvr2lcUeuHg
jbp1mnr1toH2Nt7D66Plp6hRCpwEqTDq6vBkAsGJh0TpOQOfu6tyeDPsQfZswPEDYfGo6XgAjag+
OLbMA2SPbITbI0TfryFkJ5MPYYuDlXqPocGxCZpmC9n0xgLlIYbUq/SQer8b/odp9lhYBbhYhs99
XD2p0raOHTZrd0EwGNvWMuuPqPLDfQTCHn8yu8VTo8IXUWUFKCKm8bsRoK4VesnW8+D61c7qwZka
9kUNDRkZHCejNJeVAMasP0LcSYLgv4KCosLDBST8zrXuxpcGVBVsl0p/2pCNvD6K3eotjUsd2IHl
ZtNOubs3occKbG3mO6jXaYJ6C85BEI7L+2VEDlpilHWKwF8XX4wGRE+PqAYC0TpqK5i57erEvPIi
URdD/ihLIAQ2ZKLG7KoMnLF8bxm4YadxbV7JvsQJPY5DcNVvODLo4ZjMZ7K5kHNKzxQpcIwSw3uC
Zq7T9ue049j7Atg+nLEZB4eIW3bdUUIT8ozqlNiGesCkA7TvH1Yy9HPvWxcKWJdZ4weo41kRRYKS
V0RTgIx275QS3C1huzRqYHfdDBTnOzsNcxxDlVCsu63xZHfdrLsGTh+9s9MQwnxIUaX24zICgdum
Ug7o2yO84pc3bszdCCowVHKdjGpSFyDz7lH7OBzirFaXQDfUs1vg4KGYbvRvx+QHwf297AEodM20
jiMKp0BaMEG+M47WhcgDmYsQ5Ng/J4Y5qIc2FLN0aSZFBpbf7Us/75YnQAxZ+xYw/jt6FMw9b4+z
N4B4xa5QzgRSsifXMS7SnopoiKH7GCe9ekrqQhyMqWlQJMbVU87r+XHC9xMyjE+LJccrYupIcMDo
AOhkZldUw/9FI5TNIKxukG7HS9IyQg3vsiANcfY/XgCE/KJi6KagjImDPyAYbm5Z4DBNNzSkZkjA
PhLokBEwwgEC6ghsKvCvkGcUeB+eBqgJYmP5c4l14rr26l0vsK4wjvpWsKytl6GYSV96XUGY1pex
g/A4sQYFYxofR7xlrYxA7wiCiD6IYvkI1jodu5poFg2pR2E0fI0lOy0p8LM7vxyhej14l6tUPuPU
B3WMc8BRiBOHl9GJ6yffr59LIg55tVfWVD/peJ+5YIYZOfChHhLy3lxFXe0cWoktDJbqoO6OnjOI
Hl9pg9WbdUy9xUj+dQ4N58luQMRngtvhdTFyeBBceVmn1h5yL8Z1TEYKF/ZoHQODLZ9ptb//OPRp
l2XcEb8KM7QdwAAzq7HQB5M8EUuu0shkQx1dFJuNeaLR2rxhrySjzOzmspBXruM1fCW01AvKfvAi
w/xi4Mb+KZzCXWGW7ldfxfa+MQrrQMMUUjNF5difpVEkZ7cDEwHZJ5Z/mvEe+ijNLIH2J3YVZC/L
CoQq0Em5Bb7FHnmVPDM38776AQokpH5WDJZ1F4DF6K6eE+su7cy/ardUxwT3QR/11qV1tiE95+mI
xdZ7TgfkcDlh9++ZDPozP1fIIivm80uYUzJzN3sGzsz0XBwdIodF3Q44gTazoA884DxuQ9dFtd0E
nZ7+zxlpmbve7IJ6RJ7MvyrDTS8puHovk2A1OIhex2Qsswpvn9SlhtxLJI2xo2iiLJ10+cd/XWNd
yE5wsmabKJ4voT/bz8a0ETgV26HwrYpQHRKD+3YAysPz2NehxCtbLE37JkRoT6AW4OYlhWYCRTRz
5dyoRyHUU1PxshQNqSnrDyn7REjMTsm7mk/5jZCbtWT8HtijHfmoafD0OpbTmESrTU69F3Wc88Nq
+3UhkB0PN6v0Dqh4A8OYQOoKBcyXQYXi4inkbiLq9kY8VRvqkj/oW3GZQ5TOuVMRbqfCNXGQN7xt
/q9sSEi8zKVp3XmaYjz7X1f8D4vVUPYoUHaGD0GrmQH2322pbp3f9fuKp4CMidj70MV9v0k1nLeR
AnxX7vC5qMp+78UmA0eXhfMvBrlByErzcyoT9SziuNwnUPXbpa2LYZWkwB4344a8JuiHPoSQvx3B
AfNMDQhkT8g6ZA8Ub1otSs0Y9tLkdPGasKwGferulBQxmOfKDqRPPogRLrMBOTHqrUMUEPSQ9UrT
HdmYz+TF1E0J+UnRpDc5uVD41Y0HlSHk0B/roENujkxtlm+wa/Wui02J9gSoi30O7Rpvd0EJIJZv
pRdi9H1D4TtCgxacN2eyV5qZfXXyMgC5qAytKDXwA+99/l2KCXKIiSzvg3xsbiVAdBHul+l3MF3t
SojNfunLEs9pT4ALNsDxKxfTHQX4KTZENDNGJW8ams2t1iwBlYKYlhzyP/AuCjX3iVd3k+75djWd
XlLBqP5xjU3X92AaIV4n/de44tUfBEyg7+2vYT6Fh9kRTzQyUpg6YpF6EzhMQR0l9qy2b1xxNzbH
rMoeK52IpiZLUKg5Stc7UHJ6dVBPWe3fQdCK4zJKxp+zzLy+s6X/R2eIfnFm2uQ2woIKGVL30psm
PDSz8Fy6vnxWru1rtlVvNzVKPqPkPkZaiE8b8ubgD/6AWw3U2PO5i1CDeRfULLuPy6p7hrLxGNmj
Hxwp1nRzdWhQc7xFUhJnLg0/JSjLbTaz5OxCsoPvx7z18xMO/vfkXeNmt8ODmIxLE9ZgifAEv8aV
KfBc7VT1zESjESOQeNWQttvaFCCwWYY9DlsvHoSTybna38cqsNop4RwKB1+H34X9h2s5HTKSYBuC
BOHsjhtnbtLdyqL9WwbulZH7nbvRKzC9AjmMmv4bQSmF+sIRMm2p2X4WSGeAWdTzw6uUCgTJpYuM
vyx2IHd2oDs45/F16YIqJ77SWFhQ5jHS8BwGeHPe0uSX8GD+G+KK4rAMacXFrSdTzwq4HTVJU21p
QT+26qsJ7p6QDdUGyB1x6bDtqsCDhps1693sQkZLeyYKIiO5c3f+26qErxE/uP3/dok3qy1dik0T
3AyAZ873UOL7RFCXhrMQEOmmuPKuNB5rKT8JjUhWxfhb+2/iaZ3qdZ3cnttTA4ZO6HyNW51x+Aio
kYtc0rCdw8ReR5YeFdO8+EAp8jL6dR4qJ96tss7TvvxgtMm8rrpeUXvXWH39dfTqo8/mo1BEsbJM
NrxutrYw+k0mGz8GNK8pLr1uLLfMsn03gUd9NOfiQr2gz11AB16DoAk5gUhhvnnk8CWoMzZruAlK
I8Bkx2obdIO8Vbbq9wI1BajqLuSNbNQbpSdv1JNT0l6MFhtBPcHTDfX8BqqxyzSzmS82ZBJOi21d
hXot1G9xsgUA5TvHeg36GH4RIm2vP8bqoBl0zdeP0YagjFN1D+jSbDpnS7qNeaSuTd2wD50zkLP1
i5VcnjJSVJu5rXP28xGlatR1Z7MF3yeoE6KxCsaIpgat4UI1Qq+yLGgGltgAUeuCdoWXDyoQxbFo
JwXV3DoAE7o2AvUL6j4DDDgg4nogE27HL3E0pIa8vAUtQ8D4ZbXTmmHQY01Llst88urYAlm2Szzj
KmTC/vDn9XVsrKATDqbrl7h1vleH+dFyLbWhq66O19jVvq4pcMPeMa1aZGyYYO1uIKS85Xb4ApR+
vVMLkD7WJwNvxpNOm4x5vEXZyA7/nOnipP10od4yHGeo/6wewwIrl9VA0nrsA/csmtw7p7qh4e9s
FDI400fTMEGn8Br7bioNaT6FiMTrD+BQC/vsJOok3xigGsPey7sFZctRcsPfNm9sQ5icuB0sEU42
QysDUk64N+PX6druU1VU5gOYj3eE3qYmYJXYtGnJLottUND0wCsKEMxgyjFIDw+4zCYwCo1fb29I
LDKoJKE0nGl0iXhCsW/8ffXXNVTBXshlpthwtgMvq/sS0loHb2z7a8Cy9pSKNj4FyrAvVtY5h8kC
6bICw/GuCqvhA1MMtQFl4T/zNAC5ZzCoL5UjUrDEZP33SYm7bhrYjw5aecwfR9QdDp88Q+unmUlx
tgZz/LMxxu9m4A9fodVtb0rwWoBS0A8jjs/wyOup260fC1V/mg7Ib5aPZTnIWEknf/lYMi4DFB8y
YJjA1XQqROs9OpbG0g/sCjUQ77FLbe+x0TooVg1EY17gtu1mCftQZM/ko6gM5yM7AdK6HQWQw2nG
LVhjsweKSICUOhpOJSO6CNm4O3xkEqAYise7bHCefdQy0BoU0WsRcW+EghcNux6ifylOV9eruGWQ
bOMqhSyM/riT1bIPIXtCMnwC3GACNwZIg/lnNsXYh2fmB65ZLkwO3mEVI9GOZz4oPgzofr9GOL3K
IyDPwv0Q5Ao16s7c4vgceBbqVRACQ1lHY0Q0RH5eLo41rgcs73+hNrJQT/4LghL1wT6K/lElbDtw
eihcgv8tgtIMQVeMDcJD62bQfQXAnAX5sFE8z/+AqMfDDBHdH14DQuU5CzjqBOctC4v079g3v6gm
N78i2xhsmrC3n/1Wzdt+dtqHAkxFKJAHKE3wCbkmiJqeWBCJJuNHKoBEneomq/P0s59mxSXnXrIl
e9tCr8ISnnM3tVxBVTB/okofs4r9nSUZhDxwmFR4kKZ05mL6GgLA2eG48HsP5vmtgYJq/N6n6n7M
3DRqtaNg8wXlYvOnEoyA2CuZZysH2Q8KSTykUrvy3jfs+8wovedgbLpnVUS5HpBFOfyK49z4vpK+
+xym8rEf5s3Q8PLZM5P8Lq/qJxr12sQmtkVut/2Ae0HxPIgUFRkeZ6fW7srnOc+7gwmc+5Ym+KKd
9tnUppd8dqu73LEH1BS7xc7Dy7+9DQ1R3SVgaYtybbSL+Y8qKH9I4fCi3xQg8NqoSRkbs2vNI6Pa
JPfUAAr7WOu6Iye2vWPW1MHG1JVK1FC8W87msTM5apmaS20V1WMx41BlQgrQLfwIqMMMpcYCx3Ka
gJgaGiZCExCjegJ70ZahW6rpR1/1QB7qwFk7yPtu3r8Ol6VoGq0HLPSP0Py7tzSbHFTzmFv5Zys0
vDfNakPO3APf4/8UQnP/Q9x/CAnA3HLABvb6H2LXy8oZj+3NMv71k75bphmuEL60z74FVixQJXcX
6lEjPAZVJ91Qj2z15IT7XBYfV9O7qavj3VSKw+Meh63rym4Cuhff+kulGddkuIB2aP44rhvq/f/Y
2jrc2pZfnBq/+8dybpF7oOvOhp3lm0PU9jz8phTeeqox/rv3+F0VttXXANjzrRr78d4ZreKE22t9
zM3Ueyin/q4Y5FW4at/6DPRbaY3K58bQ9Ez8GM6GBy47ju97ry3wLVF2POzrBszwdu5dwEdW/gUi
08c84ep7405/TLjhfQtLnm9QZyge8dYy7mOk6G9r40Nd6RaIJL2NX99Z1yH1eiM3ogG3sW3AOz5u
aCav3GTcvMwHGRrsDhhvI9FJy0NiYuDeDsSVgNmB5e5MOCNVPnrYMHwGj2NzNfEqGpGZogIn+IE3
XG/Boll+EkSxDSSF0MA1gJXjrcJf/ODKrv5ojCAREE4R7pC1rD5avm8derBNLHNl5b3g2Ggu6LOz
C+RYIMen51ohTpVix8d5h54LIowUN0bvWzmX4Z+O5d5D7i79LFye72eAKM847Qpwd3VqcLM4wZ/W
tJ+SUvzZqxGq7J1y72ppQocM5K1bnHVFeHCOeKyCTTY08dzBwWn4gPxgcccDvltNcQi7NrWlKO4o
ipyx2Qv98B1Pq83oUQ4Y5niJgGZo+EBxRYOnsse8MqI4Wk5z5V/CyntepwaZVz/w7OCK4M8uwIkn
w3ELti3jfFOh4+CFbx7kDu9HkMnQRmp6oxzGbde4IOCtYrwpNAXuUYEa8MLv5/3+fST4VZ+5F1rH
JRDwiG0LTM6F4hzw5d5YbTpH5bqePlrvhmrr8i0HUvuLkyl8eVnXQyyh1WrTULHK015caOgV29Cr
+BfT5v5lquoe1ZY19D9aDywjqRJnOQAgjOd5BXxmLECZBNiqg4+ddJP9Rwne68hzw/5+jYWs1Ess
SP+sz5Jbp4VkAZop2VbmkKgNNdSdoRr+PKIAWdzMqb6OwfBHCok3CAmi8cvupVGJ8XZIXoqjkN8N
yUEhniHcUwoM7tiDdAAkcLG4Kg8b5aD8VGjm9ByHvsic626rBccpIi9HMK+jTHj0QzA9bYwgzD7w
2M+24RAkN2o8Aa64rWWb9d4JFOrP5NQlh7oR8YkrGaCiqipclE0KUAiyTl1av21i0EGgG6yizG/G
dRWwnenjs9KkJYj8b8YAZ/dIrc5IklmsVYBFCP/ac+DD7AJIjzfG0On8K7kNxTro9XHmHQI/ZieL
hU9UbYwtSPfY+EA+tXFv7Xp61qMS/9YDfXujkCQcpqueYNOLwxpM3snAG2rZWue1DnwQDQ56BUi2
MquK3wh2UpU4xS0ynHVWjZtGoZ60DbwI+fzqUmvcxNqQjREA43du4PteomO/tzdZNQOcrFdYg5Ht
uAx4vT68s79ftNBXfzMtNYt9PgzioezAoa8q50eNjjE49g8HtAP4yy8dPsLyGqNdg+9ZnwvwavnN
PlBOsFkqKlX7IxMOWJNWUUZyvCupfFd5+To3gZYtdrc/izbfrILkPsrvsOWw7pzZaM44GBgv1NS2
GC95Zr8MJ0jYY7PLd+/sNKQJFPtuuK7UQhOk2ZAbOoXRqAzzRF7kIF4uQcPf2dYQr56ihHnVWerf
WtaDcizzUTJPw1L/CCeVgmGOxkt3bKwfrOnUnmzmyI6BTIcjV8CVKi+pUQEhcRukMfVActFc/tXG
wGlz8T/+LnKd2Nphvxs9t8NtA/iFFaIgIDKx67Rc5TsHDVcbiHh2MktsnFz8Mt8QGR7gqV6lAfxo
WWWdi5RRexyDooOgWTDkVoRSNui6CktepzpmezuO/ybT2oBmTF7XIfVcPUHWBt8BLoCadr3I6liH
7+bOqNYAYWcCsJxegC67BpONhqsjwU5qA3q6fleWjbHN+tk/t8CVnqxBqD3jjcJLSHtxlZ//2RbY
jYBdMfjQlxBZi4Ow32MjqD4zqKhLjfKnCBTWD8eXH5BVQlfntWCYSoWXquF/LRhWVED8ru6Yqoip
DFkK3u5AdxpcYpWE0G6vwwsNfYgigY3w1RPj/O80gK1pDaEZ1KCguTxUIaQEcVzrRcyChkaXhXjv
nixrB0yO+xn/lJvtsPQvGY7fO8hkPHOAUw6OXQ6nCTvoD7mTo05XRzjG3z2KEL/j6CGOvA4HNekg
4zNLlNpWJS8+TrVvHFloORENM9AyXmTmMtB5m/lHJqB3OdXJX+RspyF/kAEyWHpmmHTpU297oG7s
io9kqsDmnNtgETDAoS68+NnFeeUt1VBGpx7xFjLkxaHTIMigCI0TtwQY6rV3KEAl5M0qwmMQyk26
MhGye8leIU29XWoUB9W/jKn0EAwwEsnn4NsLS2YYoPiL0GNIJo7HCdlAHAX8RJQZElAHw4/9Pdmo
8UbnHqUj8ZVGKS+a+yow3sDQ3i1EYaIS8ZuFBrz9uYswCFhoShSXl/MmZaJ8gEhAiE2vF98PKmsv
yxCnSDHqLJuXmJYpHOfqGDcsQONfE99nq9TnKR+mLwNw/6gzzZ+r1nTvZjGiCkrbZWXKnTHJGTII
GE4/wyDI6d7xfvyG02x1qXsTr1miqe5SJ8a+vsjscz66J7I7XKQQjhHhZymz/NJ7pQDJYgUBQ42f
zVyf7QuluoU4CjKPWSRAH74QR7WZONUgaXsMR9E8lVZxIBytAkQQ5FMyXEC3tAZPWbcftZquHYos
ykKHny2Az/CWWxXblULFs+RwKNv+Uxw7OJAi+pSF8pW6Vg0+mwn19TyH9EuMXNcDNdD0BAU/iKQd
MT1wFw2ZHbeByEGH04Q3oUBTHgDgSXGy9TOOIQd97zjLJDK7Lrhv23C48+u5v0oIkxnp1J3Bf9df
yYQ/Cb79AX4CWRDiBk5jnEjMB7MrP9HoXdxqIwctJQyVRmXn4nRVr+ckIyR/yL101zlhL5aP8I+Y
9TJ0eSPLP9Hay+eij7guw/3nMgsbHqPWuS7NvZWWD6nZiFvRj91jl038NkGQXpk54E+6iZOh2VVp
K3c09DxXPha8fnCd5GUSQ73bjXtsmdRmYIj2QhVuBn0ST42rj+OpV+Oc92JBV80eDHYge2LYGeTJ
KGSEDusyj4O95Jfu66R1xTiQfDMNMd7+9LJvplDMGjjQunQJITxUGRX24Y1t6VI4ALr4MOvMHol0
ZPxjJO1Fd8J2HmgsW9iRhc3nMoSajw3lKHhtneuj4eql4P/HuaAk8oF1q44MpTq7kXIhmaYyArQB
9KjauFAEE5VwLiXwH4Cu7VYG4tVB0VxPJtu/OmqNpJAzSNFSpOpaINAGFGLuCEZa3BjALiDu8uSu
NYR5dvtSPdo4OgSINU2/J4GRbVDtjOMJieez2/LXiWNu+X+kVdItEyuAxR9sGTybxiGrZH9zKkAw
hsxPhi2N1cQPU1dAktdMkM4GFLdHRbnuMsn/SiE2C4yhtuWhAalXvUQ2FsBCpqrcLYGL8XVxawZL
rpJ+G9G11quucSWqWYHcxz+nmk1cSp/xHLwh/LuHotuFGjuMUe2fCVXvRIaMYesJE4klSIxcXHJR
l3Fw7+w7EISnHai5lyHNB+BoNqJ1PW8wseszq7reeSjH3ZBnMa5BCjW0lzeLhGmKSTiTOlQ4DDpS
4JvrUjgZTYga7odx/jZyZAeZrgmjXp8iAbjaGEpQZp+JE5lW+zpUev46/F0I2f5DHH0KfcXK7f9x
xaJOKiSM9dVciCdEvcuzHXCk5s0rvrZAUyykz7bm0aehBbYUKI2E0ADU3tVBk0Lny2rxStNgUA+S
ERTagOXkHZgcMudE9H3UEFuf/0rpt9rehdAQEJctq317md+jrHwhAlxjRe32UBpX4RGIbyiEWvNj
i4TBzTTxYMxtg32FkhyPwBY53YJmNh5lnz6SfS7cZieGtj1NRWKAjP9A5qAZ1NHvQPdUoFbgK0jY
Lil2DM8i8dUV30Scy9OqbT9scKKW3Ac4I/owZzYqm3A1HK4CmeP5A5DYbfoZoKclPhjj7gAheMB0
9LImeOqQ/co+iTnOgZeX+Xau8HM23Br0j6It9lOdGttg8sun2GlRIe4sg9Eqqyen48O2NRpnTwEc
r4j3gKgdpTNXT2QSDNoSZW8ERxpamRiuvu19pRE1pZb7CADXudCS82wHp8oF4yh5q3FoHuoKb5B5
+LUMQCk9EwkLlyCjhxpLvV/GfgogWsFaMKyyElmJrsZbC46ePhDHSgf+ZTH6/J7IVhJNQgyS1ZWm
RS/umdN8Jj/ZhYDgji4k3pNtYXjRF2Go+olWG10It8dtjsNStwaiQcRzfAFdUHyhYWfN4CJvqSXX
4vdCsTNacwZnxM857ybSkNnddDDd5Fl1E7KJuoH+nIvDGpSxgE5D7jwQFr/YEicDh/bit3XRdm90
n2miyUMHcCzyQ/9k2oRGH25lMTjnAE+WpZmB7j8X2IuU4C5DlzwUE1agzVyMb/xvuin0aexoXSqA
WBdwAN5nbjrB1uMoS22Le6cdc9R0+vlt1g311qGJa4LwDrVLFFcrz4aEuZ7CwXQWmHFxXhxGfFQN
REPW5dZFqIdCP+gN9OLezPJiuUwaPLEkLK/vIt9dk+LXZamXgWF3LFtsnQKvmzcynHxUjQzOEXnf
jzRyncq/Da7pIPNYjD9iD+86fq76l2ByB+DfpBlLcCumG94CQdPQPaKUpN5Q8jY33Vvf5MGnkrvO
3uR9f6KIOoHIDO1lXyOccnL2fsXeRtB+GK8Dtyxz/PdrmAbyp+54oDP73Gfe1m9NeaIhdNC2ljPL
j02SuTdPU3aTHfpPHjD4AQiP9X7DzKFo8WuY0vbQwcH/v4U5ejWaTqv9etFhTLrlouAGfLno+tlo
cX1RCmsNJBXsALoIQubjJraq6UM2WRxErjV+pG7jf/bd8NSlosBpOQ4BxzyETPRrhJeDu6kpkmBL
hcotK8FE4eFwb61AHhlOySGnDR5ILUVDTQymc7O05weaNY2QWRnM7MsaUOC/6n9ZaGQ5sOEdqP9c
FsynwjQ1Nx900Dzd9CLiypdPZFFjUUaGAYZIUkFb40n4jEKsaolXnXXhST4fxdx3Wt7E3kr8C/5Q
1R/0XfFQSRKlEPS9+5cAozCmiDvtS4CHDXcFHpiwGVA4gJTAo+2COKcDPeufVTCfPdkan4NkNnbC
rayzWVbtw1xACJUiID0QTb2IH6Fc/JDbWXatbbAf0Semf4qRVQeFF+QHMqECF4LmqPDZ8xiSSgny
/ztfAEkb+4Vz4T3o1cFv+XNMRmpsd4jBgNxbm9VGPaPTU6j7u3mQBXHxNglhSRAKQLsTFSjsRzjK
9kiSW4vulpblCgsjOxXe8IVMqPfViXofqly+5f7ATqE9klDXotmV1KWgYJZDCgavOMme7tqQr8A9
f72zvxlXLWSus/SOHhDLLV4W/j8fEAODXJY7hOfasiMwj/O7tazLmwQHCNW3QeJg/KwL03HgyEqA
StC2toKSIVJuDZ7+UY8npXknY+haZN6Q7q2W16DQ9ntxK8NxnwxKnhdb1gF5L6HIOAhwLSw21GPn
ewNbYZSM2Q//M302cqCa1PEXdrjQDizTtP3QZ6YZvud1d3gHAquxS+6VQmFi6RtqIyrUhBXMK3ad
Pvcv7MQw9h7YTPHgCFnkGxMoqCD3N6AQjBnXpUt+13FQBsldFS3GkOG1fTSCsiJY8oHKBKgkYK0V
+NfSgX5w0y1yuSJaZ7xbYClFeLdW2EIe1wn4LQF2H0/qufj6rufYqvzKJY6+S0gHvPfKpnwa0zLf
M4MbF0PrjwKD0ap9o8VOyFgbNcoPRLIh72qnITWONd7LpmAPbIJCpZi/DU3ID07n2QfXCIOvvrPD
6Y+7mbjENsypgWXWpWNUP8bLR5C6WI9ksT28CoIUGMdzOqAIoHooeGFvqDZt0MIjTt//7U5JCtrM
vAbt7Wj6kYEE8I6MTdGm9+D8TO+RPrQOHCWzuBHDtkTnbZ7eTNlHZBvDEIdRuQAdEKpo7qgBptqJ
ZtD471AeU7MNjvtfPABe4sjU7y8zOSjaDOV0ElX7tNjwp5vuaAbO0OIIQDB/+36ZALQIuRCohOEN
lESNWh5Bp5zcqbB+aVps7OJeIvEKS5pgS4oMNLp6X7rRB3vbuuYnLlArjxfjj1nXDGckVoItcuHT
N2f0z6Y0q4/gNRvO6QA+QFJC0nYV4g1ZIv1/IJG7wAHYGCeo5hm5UChlmhVYEQcQWpG3Ttr4Q8WG
jenGxiMDYMMsB3aKO3/a+omZRl4NFMI+S0EY4uEFiLJj3KrTYWOXrQ3CjA7gXA2a6IIBF6rTGAro
iSGP+dwXkZEX7olrjfOxTwfwQshuT8PJSuYj8/FnrQbpPjNzGq7AAqMiSw9Bp1h+GA1ziTVSzM+n
fiOR132kgIFlX1RtxjdajC5V1B10v0z/Rupx1ExhMmfbHglfz90K4G8jCQaDe1QqdPcBQ8YJHCtn
MplsmPC5wRJ4gQDfYnM5A+2zbiro8V2QajiTqexxhxu7tDjGoRmRXF4hUGJlTrl1XyfWBCTgXO7A
IOtBDBbSDZ7vmBtryIGdQlnd51jZ89XTRPh+CRLzuQSLvIXKxyoK7PGN19VemmuO0JsEd/74Gf/d
85WYwte5wcAGPHUdtjGsMhcHoGxBPKZCf+fGDFmcThNaUYPj3upWVVOFymOcnpE3qZ30kHouaDMy
Ph/8MgUtlZGZn+LCPfsa12ICzBdx1gx3ZjwCY5e2Y0RImElaR2+cys99VxSoglfzftmbpHrDQo8i
apzcQB2bhOzLzu707ZO2LrY93fmQsT66SKSdUGZ4W4E5k8eQsyYYjgmxphMKERfvCs+pByEgsOaE
ya3RGdqZ48vT9yBikICF39v65kG9ukmRSk/U3nfz0lm85OiBQI4DVHqtsWSPrRZEMB5wxzRcG16V
DgjbcAl96nziFXj84ll1rIoMBvIySVIRuhkqcw/eIu+kAGq5KlKU0PbaaocSBB/oFn6hdm5hzJs1
JiRxiXWMujcI5jKji0ocgG1HSPI92W6Ko2ZmgusCI2oct/suZTBfUSmMV8DYnfdl2v7F++Kjnyo8
ZT2ZmtjgUUtYWNgMG/k4UwpwvPVlfA0MfAMyuxw/WoBx4VTBHD8ir/TSm7WtQ9HquRMs2K/AuBUn
lyfjDDoMDalb3cruwUk9GvhbascbbJ0bgw3tJXydCbA7vgoO281WCqWcDBJjc8rVLishf5PPsmHA
s2mjdjez+AYuTO9IJuHYuJEDTZ1feexs1zDqxUAJWBkuqL8v1MiifaqHqj1m2tTTzYsc67fwNWT5
rq3fPYobgHdpewUW59JnZ0h2sHOhe31veAVUq9CVa5f8HRc28o7db/xzStpFepU33WWtN8uuy1RF
eZ+knrF/f6U30yka3N5nhYWO8a/yQaQhBBko89r700eU/nuH1UQ9akhviKYu3ml4H8sn0IC4vICI
oQEqYhS4Z3dyLJH8Ed8kCII+smHoH/B/9kxWJFRD6H0W/4e061qO3Na2X8QqEsyv7KQOklqjCbZf
WPbYZs4BJL/+Lmz0NDht+d5z6j4IBexEdksiEfZeKwK8llN9axYr3yVekz+RVndBBs5RoI7dXKSW
+/4nBja6IMZ0AetbLItpgSwXw0Auv05uCoYBsYQmrbJj9oKVB4pSwKJbZrs4bfEIKmhvNnwtCauk
+XkIOjqxcxu+shQVkRth3LtOHoA91c6e6xRZ0k6YVN4RMMUWTpacfHdjEATNRbwIhLYNn0G1TLgd
BOpBMB7E4R1bcbdjaYXHGqlvGCBAVEQkqEhIjYL+UDLd5l7AjbLbSbpvFVyOUXK8jiOFFAjzXJS4
2Tj5nu0sQsbFrJ1a19WQgIEeydo0+abVVo98Q8hxHnezmJgVlgD2+KebNTdaicRDWK66KraKMfZt
jP9yotPGewmVU2LCiSS6XWrM/FiWvY4MZzEfVY0Ussz5pEdZezDjoQvMeK53CpLvAX9PKRQm30cm
vENqVYa9xWQAMGGn2Z81YywvUzYX4ODFsEhj/1on7qEGC9S4yce/kEFfv+v2jExpK/qatMDvJ8tu
thKcc2tgPheOIN5pdgArXvDOaJ3PZpp1T7aVRts8XebXzImPyTQDGwEpe/w50TMkTSZJvZ9L4J5y
0SB7K51xUIFum+F1RmqypsbpxhRl48aXCDS3Z1fHNirA9YwvoWv+7nYMmBE2P2iTnf7G0q7eItG+
fvErbAQ0Xv+tAWO2KIJ1UL2BnmpWMnP2Nzyzo40dWfaj8cruHgDYsetQH11jdkL8+6nLfWSjQoMT
7/utXKStUK+L7wNc2GKdgRP+epPygT8XXl+8JSfJrVNHgABY4t/CgdW7CQgv57Hq7VfLAHmzabao
iNSyetMPAFjNBbYqSlXY09wVYFIVcKuioR41i5fOXaDG5MYMG2mMPzw+cnuQ1Wl0zYA39RoVvDw3
ICDcMKexvgHnKNqFbqk/aSCZ+NbOxVeTZwa2NbTqMxjWcPtd/DqAPuCQCQBLL3eBjCl61HRAVtpO
JhslRqaEwiS4S4V0qfyketAObHKRw3cPtULU1HMnwZ4I6mRiPl+95DwgZfSt5nP79kNCA7uru7ce
57DChiRcGM43LxqQ2C9cZfNTHD/1vvij1UZMrDrwZs8G/5UoY/m41OfZnV8MIVJyEPCybVjW1nbA
KhvVA5H/XLGoB23O4gDp3jKPPmbLSCEHoCIdmtLQR4UDVpCoguxnvZRaOnAlrZODXJq0Keq8ah+w
NYJVOp3q/OgYsbeRCwZkuBybbgZIXermy1cNAN5bAELYr2wyLNlYLH5DpTFoC+5yH+yDz1Ydb8hK
yae+9A/ZnAGxTLgrRTrE9mZOOnPXeaXzxCrtlz40Wbx3wzY9e0VlF18mh7UbQCniXmhc53m5md2w
zLInkAM0KHbVh9PkWW4eGAlADXkeVrspcpA2ZodRAPgtgBZPWnwMWxsJxzYgxcJsir/xHmS7ZmSO
W08MGR41u6pkKDly0/hbWgO+yKvi4pmG2oRHNdK93k1wR79zUOG2oLBIjM+xgZp/wMCNbFulSOts
C5Qfj6Mbb3yx/99Ohr889eI8QGyJYwbSpt6Ourgxx5RWpJempEpp15+6VuQWgWdZyW4W/gP2wrwd
hSZ1DLQaZHTV6S50OCZ2TTlH5xisMs7mseuRgZ+70Vl2GyR2HV2c/X9sySztmz8nbmV+0qKpBO5D
jNSlMsLm56KP2gZT8Srb9i4zNyjVNM+1/mnuYiBiLabz6oDJ6zeOKTX2LpsFmx56swcfS39hYCo5
oXZ4OYRYj171ApSCRbTwb1o2fteR4PUX4jhFgxRXd9snoK5KQCdoiIwBMeJInlSjmWUofwNEiS5K
YRKc2jzhHgEULIZULQOmEStALVpyJJmF7Kk3D2SbXW28Lth/yjEjxOl4jPd41ZnaiRo5JtVqPFjI
QA+kzmIO24wZ/trIqscO2lnZKxm5K0UFkuWjl8WAK9iXIVAvc93Yd4IrkHnpsDNjsCsvmj1+/UDO
wzF8daOsOWSUlBqL9NJ5Ce0z0OHsMw1XGhov5b4vAEFDZklYvs9WhEqluz3JP/T84T5gY2R1Advg
nzqQGDsuWKBjPQDyt3OJzIr+gUEr5et2DVwKCG17OYA1xz+yKbXATJY50cnQyj1VQdf1OBzmxnxx
DO9WGA2gu+JMTbXUThWQHalJSEPqkSyeQKGK3wV8qC6aetR4ox1v3Kkp4207lUAODvx2TrfplCZn
ahre3XoPsnBy4jOo43B03lQ12gdz0udMR/a5HQJcXcRZGUpPv01/qVARK8gHZs8Hh0OBGT3K4x6o
w41syvexN3GpUI9+Xqd/J+kEPkfkF72iTtN/LYrFeBYxCm049WmLGZBAW8Bue/vcdWE7YUcXYwDh
ba0OL7SVjGxIa3Kv2iwJGHX7CmT0Qc8bOJJ+1Lz8yTXzb2Q4M3AM4yDgd5VeO1Ha7jKUE8BBrpEx
VDhXE/m8yoTycz3svctMXhoqmXTB/8u+74vkCGzih/wkEsjEo7YOvdPkP2Y8US4RC90/AK7zHSWv
3pma3OlvvUdZotmAbkDFuLIrfzb+d18Kr48nPMFRQCdGD7b27Oe7KKwG+dSg/3D5ZJBPCfq/L8QD
xaBnCxm0e66N/kk9DsiATNfPFtl/eKS4Efio2hznpECAxd43FWHLrmMx1CKW1pFkflakqHCgwm36
Vr0R6Tilw76DG3Q+eAXYJxW5V6rrzcbApsfBWcAJRoo4d55M8OG9kCheHP+5DNsTdh3GbENBQJa6
qU1wsZmCFBMF0GBPz7zwwEVeIhDnxamr4TyTFthnoI7pxy+eNljXwtQ+RSIh0rDARTBnHuoSvSbd
VakZRcOrZoMYhDYix5h/bxpsedHGow9KFhvoO/1KRma0ESnkfYfNMyWi3l1OViSiRsRW9sqpZNgg
S9qT6Yz2ns6zHw616di6mt3l4ruHh5N20qlj7sbp4z3WdgCQ//lYXtmRwkeNc0AXjIwkOVqd+xU/
xuc0q6wdphLJ3hHDCKXbgIjl9Ya0XWx1L8YMvGB3MD6PoC38PIOaRViSZHKcK8hc/RdyLoY52cyg
5TzGXq9fOwMcUk2MN9Cg8x0VsKZID754aQRKQaxZu03fAW8x1N+pnLUbUpyiNQ34GkUlLDbH0r1d
tKfUqfWdzCmV/H0OcOGDIrZnABqiuB33Zz+rjNTY4lJBCah+Y9fHXDfFeX4Ikra40XZ9zlGW4/Xh
loSx7gK/lLpDaoUAfYBlA2I42VtwZKjtlGYViIRAh5+OvPUkL4MiZ1C8EQ+yyvHbbe0Bkp4UpVgY
UY8anRZGakzMDkjCWLuQ1h1yZ+sB0GHrpm3pHa1wQKpbxIC3L2gxS5HcXyessJ9xSlvvMRnIgoa4
Mknv2A62VkY8YqVKB8AZkAaEK69m39iTV6XNWSDHjuArtiIcN8wZknqxzonOLk31ANGGqZ4aMx/b
NoHUkZgMJpD+nfXfkHbnnCKaOCo/RzhLN3IApdtfSMJI9lHY4GFOD5yRnjJJ+mYUtnXyKfFzpbD0
sN60tVvsU98cz3EfAQ54Gtp3avws+ZLbY/FMo272vEPXhuaGhkyYjdiNMszFfSMRCJDjXdegClHr
ExxEgeH5FQQMe1IuhoO9TOQWBkPM6iPJ6KI6tonZOO8j7Dhixze2pssc+o61t0cH9aYWduX6zLOw
VQ1NGZdauY36FDQPOmC9hGylaIYBxcJGPF/KOhxA3BG3W5K1eYTTstQLXKSt/wKO2qtf+cmnfmrH
t8Ia31H7Uv2C94lz6DXgPWXFUmKmYOJfKxybF23q9S9VzDF1gXfV+DOoewG2QUOs8LBQiJf4LIdx
GySJV3/N8tl+DifUblG0yJpx1h9F5RMNxS0gUx5cue687CPLQZWhaMqao/hoRKk9ON8cqdCweYBz
kxyF0J2DszxhkjqWyQJpbab1tqrCCUvRFEIVZ+mMwNan+NktciZDk7KIynEPGio3GHo3dbcoWjde
Bq14nxdu4PkgRhTK7rryuFTJN7oQKSgUA+/mzIbXyhp2TZikz2aN37UhmhAlp6cp195IxEEtDg5L
DymOPd4lW2VHPWuo/hhbYz4mQFp9HbCH/AoY7/GFIYeCDJRc6/3lwOMO+TLCVgVKQdy58cLY2Ctj
0t5vLg6nlwmVwE9myNoz4BdvDfbwRYbRfUw9ZWNM2PzzQCygRMqWZDicWsd7sCPtg4wCRI2HXx1K
AMGd/CPAR3aWbY/HqgW7oij+0Drb3mWjSMmkrV81lhvFAEC0wTiegaRX4FeTD3iy/iEjux6zra2W
jt0bGVMs5Tvfr6dk/3u8FDmRG5xgoswL3NAOW9FoEaGWY5v1OZrCPRFnEWCbJBYjRWppe2kmGMcU
A9cIzl/lpVyp97OSQhpe9DS1fn1Sp4lVyUEcVurYJv/5hBEzpmYAHhn42GqDPSmtPHGkMQrC186s
HlF2RBrhh/wj9oRjvXbYksyJ3L/BaNs1ACtM/WeeuA0IysYQOD4CYCAVYALUS2rdA4LUfAHo91pO
SmoKLwVSwIObUlMociZZiAKmIAx7pBbdr6GMHXFxNTQJhIDG/3p5lClpHEdhymrlpUI93MZHF++9
yUflNEOi+c+3oYzdZTLATfjznT8M1Z0afnZdsmo4qHhkq74NUpCsom/xX9WZ+DVY+DWQxwIEDCzd
usAaAb/Yi/WjmUyAL6WxxnoL0J1CSs1qbJCVtNXaQd8Us9ltmIVDPxSohzcHOXZE7DDVAJUq3Ujg
Tk4d76mrLo5pXTMJylHhIqNLl9lqsC6dJ3cXFvjjdcvlpUmX8bNpePMGQIMu/iYxnDMUpjHWgN1Q
DLOcdRdwtCQAq9LGz1bip+/YiCcdNSJYO/YgswJ0EzB2+SxgG4bKfKNmccJvOpKOz0qUCtZtO0pf
tVkz37jTNNeU/a30LuZBmLfmVyVqe609Lr3fA/tIv0VmwJ7dY9mFgjURh4yBBTZuC+75OLzEHZDC
8jwnAPTA+EQykB80oHaknUYfjKQzSmQa7Pkl4Jrz8KqW46FMrLMZWtgAA8JaE6gxCRM2mmc/njRo
8m1d1d15JSITagwRgXrSmIyWObIOt/0iw/fNIKq+2u3iY4JXYd6BfApwsEz2hOTKihuBA262HZbv
3sXKnKo+ecDF2ANSI0JVFTOK99yQ3voC/EsNRBdbwNUBVH4Gyc8lxlv14vXM2xWDwDTQtJtMaUte
pGNAhlG0AMvBNZESg7SpMSCjFLkN9dbyx+qCzHWKILUtyuID05qc3UBz2NHDZ9GjEcTiYvZKs1sA
IDQiR9YxAxQqFjujR7mcnDOTPuyT+IiZxkudV+HV6HHq2NaFHFnDEl7nDo/gRmcoyBMW1JgGMmsM
H/NsJct8hjrRxjI25Oa5nn91tSk7MZ7+RSKytUb82dtM28iRuAL1oj7bOWPBfvwVg3fJC9R7rpiA
xzv0mMjSa4/ec+5kRBtDw7NAvTftuyyZQbgwZr6NY1XbBnFl54CQKynbgMZmYqA72drFL8UEg4ak
GUW1hNYyM/CRQ7h38rm8jmBuRRlV7+5xhItsRaseAeO/L1Nm/GqbvNk4idF9crjR7Ze56i6+PZin
uq71g952+hEZuPPGmfQD5eXI5JymsDdLYeqohkWuDhgnu1ejWlYWCXbAN5OwIIe7RdQ52aZfgGSt
UjkcxiPkdYnMD0oH8fUwQdZPxvdkc8v8EIkiK8vUDAEMa80vKg5WMROotanyGsARbGOAmurs8eXW
2FMG+FI1nl02nJGoTWbm3XblZeK0XUuIo3RCtu5u6C2wGiSJceltkGvqxXQiETUgMkC+gGg0y0VG
FtnVIBQ81sZ4WslkF1iexYHXSPh9w6Ltd1oBFxXIzopoPrr4O7afSfazIsqjpP80CbQwYQxUD3Bc
DviddTqK02we70AiAIJWt+2P5CkX4wayN0cfjCGrek8k52AVmfTIAHXBByKrRQcffJ9l4U+oN140
FIm6+njxUeN45kb8kyyq+IW0YR+OeEigod4CikpUF1l8S0PQPeKXqwyb+MtctdWlntx62PqYHQVp
Ah5eTSDu5FhMguKIg4jMiPTnsLTFZKnW90BVc0BFbSQvzDVdvOu8/HvdHvC/0f6BMugeHJizfahY
nyAQ4LZrTDdn0CE1QN426kOKXCpkAgKVm7RRBSDrYEZJ8BN4pj4lNMQ3eFOTDeqyDSB0RdaWFD4I
MJ5uiQxYsiDdWMBguUixOFKXexO2uLAxNQUxAxa2HJMqQ9JmgYV7DwK4bthHY5mC3BpNiD95QE9b
XRXQeBia0MHZSKEfB90JSB2GOY6+WvFCl13lOb+GNuBBKMGwbFx+ycPdLdFQ5Bw6nV0ioUIo5gwP
Xrfo1smIPxTkLiE9pjDvgF/YmIcYGSqOl4dnAwAqexYVaRDHPrKsSdiKPIXHcbggUYE0WYTNIPKh
oVIo5weZjMVNa97GNmvr5R0lV4JFpq3e/ZjtbTcrTkky+xfb6JsWRQToGhJiV1AN1IztVhqQtLAx
GAxn2el6z8ClaCaN9I9MTLeGDtWDIgQ1BTaiA9cdqh1t5svde7lxT5v9svsPnWaE4QHfzukfRmK2
ZuTTjNM20V1a8yTyiZ9UFocvvis1xFLUAsA6tmxJgUk+vmlKPLbrBl2ypLHMEBHeVeJYYJ1b2OZB
oYwLF8gI9i3BjbgeAAb5h5VhcaExA0lv6wQ40md68n3KgDa81pOmBK0v9pJw7EhPaNfFkZE5G7/I
B7J8aj8k6NHzvLG7b1hB84N6Sqvn/IPMz4wNd0cchuU4Qe4YBzZDY9Rb3kZtGZCQmv92rAtUOeX+
f8UwBNYcGdEtZLx+wv4fliahNpwVC8oDpwpp/wPZUHTzps5SQ5KyEMGKcqPefyXD+/sWT3KzCHaY
Ii+w79vbR9r+VJulcwi4ytqz+51SANnqx4bqh5untLf6qLGmBrRT7TDvvXLMj35We2dXNI2juavm
I1mSIDcQVXjADfo34/893ugl+7F1OwBB/7jYBGKSqWDNH7zMPjWCCKkSDfVcBpxP6tU+A7m4xdyN
kqGkHOxHD4Z6juzPMYyOJKeG4hnEqURj0Jw0R7AYnlQo6uXAot+3Qz6gwBxQ7R3bJuJItrRbzNdW
yEAe3j+8zdJdThoykl1idMwKbKav7UWQ5O6kAq0CSx+kyKP6MkYul5MsOV6LwGHvAGfyEytYIgjC
6txfbtxhNCZSsLH6Vk4F4CMEu5j0W3U/9CM9OdtLOdsbRS4GjKjhBIYlFLDP28RHFj+BjhPcuIQO
b32BTE4CajghjiNlcQTNBPVJTG6AbNN2fHK+k4hAx0kurZWdjIzywTjZK+k/Yjp5+uJVOHJW90Qx
lcskXrpXTZwAY4mGs1/qRo1Z3ro0pgb5BSAkIU0I9NozjaNJ13bllHx/sCsrBsQZJSyANXq4oZIY
pnV1gRDyOvSJ99KB/VQMGssHsB71vCLc8xFLB1IYvqO7QZrj8M/NQbxEwiIEF5DRL3aH/xPHqoH6
XgHXJ6rHLd1cWrtRvJcfyW+RhR/Q7aobUh+JeqtPLD8imWfFxJA+iqBkVCBt8Tb1dgtsIGtjdh7B
sQAq+KRD1bKV4Z2IKmyp0adu6i8kJUtLi/PznAB1dUNCENYgkRzsckuLgmfQI/NzYYUzWJMxhfPj
Fv89NElzonA4VDmI36VQTfFo6tcUkwP4u9TfPTrSuPF+77tquWhV3mwWlDhuE9R5nSdxtpt59ogd
9fuYetSYQwvuHR9AyEKpGnJbhO+DTA1LZyp3IAhFueTdDlzcOOFye6T2Ovo47vJUdwqk+TZIOnVz
7xsAI8rxShNAFBL1yEOoBUkP1uVUlp82lgVCOHBrY84GXE8SekmYnbOUAUBmsLHPnmSA18XBhTRM
yZCE2DYEEsts3gwH0GrvwhkEhR4AYp/AoHxdla9wUR2mQOJ+NlFy8tBxzMED1AB3hzTbLk1f/LqU
46mqTOdP5GZ+ZaXBv45GZu9Gy2FngJjrz/E469vZB8A1aklLudaqcIZcoWBqxh5ZWxzV+muyBv1i
YGtFz8v2EkeMbS1UzX3N4/xvhgSSv+sG2PRAdsP3+Fun8fFbMZTtNhv68bWfSgMTf2CLtksRg+io
2kbTCNa9D8jBAEjNnxucX2/G2BDEfFgMo7rnB4EYuTTM4VL9qLgTfdWFxjd0EQr44ZXERdR9yAvf
A9CQotB90FCSkslbEIaluIhSywiCx0zFUvdBt6p8yYRkykRpHz4XXSgRX5lSPF7t/p2oyCqeNL5/
YBoqLQUFvL9xXBwsFO+fSl1M/hoa+mz3C61+NyqWutXVt6UCqQ8LZGjQGLUC7PSOyBEhtwSVaMig
FaJMIWhIMA3C25BdqZP9EXjUN6QN8nsABwFSC070HGTIATbleRlBaYrsbxQdChCDZmTNuKexTZVB
P9v8Q02Wke89GyKOdCEZ6j9Rwkgxf7ZBNl14dkFoBAoTX5aHyHoQjpqjfP40MSy8VYXIIsRdWLND
4QxF8FhnkrcFAPAyFztH5G+CJ1rXZ2BYmI0/ATSgzjHFAYa2vJ/VB6MuNWTUFEhjoXuL0hQVUdQl
9VBkn3Tw1+xDAwV8toBWZmJGT70HmZbaPZIShQ2AZYdDb/dIOsNI2dEQiWK3UDT8/8gsUHJuW+w8
YZk53XKSAU2rneL5D5LIlGNNKJVFCxCVbuUR5cicyTpQCkRRWyAR/57fjDP2+LKKYaZgqOA1vldT
kD+1Sdsc/Cl+88ZQ0KoI9ijZJfVKykcU8uI9GWo7H1DFQTLuLKR9v8Y1oDqiqCiswK3qX2vUmx9J
RlpqwpBVWwfFptsHRbr001OBPalAGVNPM0WN0u0KBuCNU89p6vhtKpJlR3ioWgQ6tyCv/O86drP2
JJs6dzgPAm2Veg8yAD3DQ/p5NaiQp9nCkYQ/Y/+95cg0mpEKvqOxa5vhYenGId4tOaiOHvWP47Eb
yv3SsehLuHThzjWG5snidfMrEIRBITIDJKLS63OJwrBNOZrNr2AI4ahjMvWXdgZ1JWBSP+Fg0Xtx
vWbi817jFTKksQvoHsrcKs6p7W91bJQfaVQCOwiZNkIxFyhQ5zZzq0CqhJALIWlIhsOOEPMiR5+e
hmg4yCFptLIpzxrLfniT4yq6BqhYF/VxiLlYNXjNGxeATw/Rcw1bPHQ1GZn0CV1TmtLdLRUej0sX
FTt5ERFzFV66qnsmI3ln8iOKi6pPKL6PFNProwwRmwnO1ztMULSxR/6wBBElsN9c4In6mZ8gpTuu
9qShhhQgtsNKp3Bj4OoJMFKl7gonCWrwYe2lDWnaNPylaU13r/aAqUc7vkgyx2Mq7PDsuu8Yq63g
1d5xlcz4k1IqMlfeDwp1gY/ChuArC2o9mra6D15JRf4IbP+/GtPUdiR/5JBUdqR+8FVD6hFZJfVE
0EU8AB7kislS2ZIMh9rAZlVq5UcyX0/fW15FFy+zrXcwHDRILWjrA6fyy8I2zmZRAgq5zfJW5Krs
8G/qn8bQeDOQLf6sx80OFfJatesGICz5UYwVC+EpOEsj1bEg4aGmEKQ4yk4bkU0VIFd5BKVYuzHm
eDHa3zPgT/oA6TrJZ0HqLe+rIYik3sFRgcMsLQHBOuCCRwuAhYECDZaYwiAkhvQRX1iOwS909Eq/
fFIQx9Sziuq3ERVuqMtDPeqACoMfSzbApIXbxEv59mEtZ1v6NWeLdlJyoIGY5zDGPEC4N0nT7tmI
bJqowBGhQbvNpth4ZgWfTm36TnKdCBVQuu6kgDtFdnURgdOCh6JmimXaNgcbz4YqpeKqnZ6pJ0uq
4lYAvgo1FVut6qxk8dXP3lSARd6kjd282NyWrVo71nvNBL9os0wvACjor45omFbV27Geh51hoegh
iBio9wB0hUyJtL9SQ8ZhAizAzhi7o1Jk7mghLT23xCEhfMkwSjxAPOhAnnGwIUK7IqKZLAto6ClQ
+kimTXOHFbD5h58YzckDgvRT3CBXGklJMxLUevCT1sUSYP8DEJdOX10T0LMIYEvP1soQICypHoyA
xQKlACzycATk5TCxQ5ICh5VkU2REO1NHErmJxK3nxO3dZw88BDtXYCvMwEVdwPthA5Woxa+vS9P6
Usc5hnrvVBsOnJBnLc2CGSjgSYBC/FtPyDi4wq74XadYJALmuCfOzYgXORamGKvGn5zWBYgzhKRe
UOQSsMgrtkr2obWX4HEKSNn2NOdM2yILlB8YMHu/0BCzN34wRgd4i0KLstVpNSStOS/tl/q7Cp6J
Cma6icINi83SlZ68sRhfJebC4h7J5uHOCipvJscPPyfvQawK6otJLrnUtJ5WDNzDGxUAz9eP1g8k
K0OwQ4H9/Pox+/IPf7lycIEDtHD/OBS9+zKapvtiEUYeqBU2vRiSjLS+l7bPyLcISK4caOgDaUzs
umt7UkR2N5qAqymMJ9tO/nwwppg8wqFExoEQKy49V9j68YH1fRjnpMFzCMRvVoEUSWxXxS842831
IBRd3Ud1dl19jZM8frFN3+JIQEZ2ZL1kR5L5qHu4OWBebG2sZra3JHT9pTe2KnSB6dkGs5tyQ98x
LZDkt8KjGugWo//t4cuXyynSetDS163WVcrY6OIKcNiatCCzWoAGxzW7gCXIPYMjB1RtOiCTY6Tg
RaKh3mj0+r5kCf5Zhdboa/6i7HQg5mzyvvaREwAFeSitH1cnE1POE8lV4CHrlr2RFiPKo0wUF4MM
kSixiRxbHpGI81uJCUDju91KtupK7x+xKEy6VKjGIOeuuV2kyjhOqOZ56timL93sqa014POmXnHt
RUM9wHP9GkZpfqIRKrvLq4WM6yfWJCC5v5uRgk/Nr9qMF92QTMWVRLWfAGJa2C5G/Tmcnegon+Kq
hHZqkXvZVa65U28CeqBTQ893MjH62BIMGly+LEhRyhcKj1B9tZQ39U0orkDm6gI0pKvgrf661N5r
pmmYYDEPIPwh96tAjmPQYTxntcmWoNLACVVXzjnVW1iiLBUQJkLtsSYGTJ3Zb2lICuliDjw722W/
Xwej6yQmjqvnuF0Oq2izO6Juwf87qX+jmcxqWlXTTIemP5ZpopZlNf8hWxpHbog/rPH7ysROsQnV
IA8U9Ul5r2Mnd6qdIPOw91vREz8V74ZYNHwCB0baVweQ6gE37i6nHsl0M3rVcVyuIznUu/hpzzaJ
AJaNRDOMwJnJrLYA9DWGJk5rV4rWxfKcZNSMoFp6bV1ePSkFRSFfpSg15AtLv4f4ZA1Ixl94mIFA
FrDw0bbnrYVMNDTgpreAy2qW507/h3IAPN+5Ew3ZYvWI7GQak0bHWUAAtJtsT2plqIZu5cJFjalH
jea2w26xok4GVAplLJ0jf/4TXDj2jrvhcqIG3z3H1qoYA/B7LACJA8Jp7jJ0zYQt4pfzw+Cmgqml
N10wtijmXKml0yBDC3+KqpwonBquLk8a6f54+Qf7gW6MXKlxwz3QzutTKDgsXcl8iUScky/4Mldj
m+XTAfR9ZynzHszJnXyoR2rqKYWVgSQNp9GIi0kNMCaoK6XKCXnuqFS02GeV1JZWfrQpK2QDz5QY
9+9pbFJPiXF8sdtT2XD8XSMvjlxUwtyHCXScgle2OwBcND8DeOLbXOOFiRyV8aIL9mdieqaG6J6p
R4oQsDKntpk3D/KPbCncGDNvCwocLfjXmA++99sBKUR5QRVprw1A6Mu85IKdbT7tqWtNeXrpCvMC
1qT+yUlKnoha12Sjd8u8XZAMCdZU4TMbvMNxnjB3cZaQbrkR5QDs8lMAU5mL9qbC2T7+nsEjEiSF
0RhHi5tGgDTXENguHPtrSOIzt26NwgE5fngExcbnnJnuZfXcoqcSuaFMzdyoBxf1QLDnPste/GXl
qszItdMLE2kKsJWXpYehvPbtiupGpAVOHrFRgReHhofppoln7bl0y3XDeWqdnKV9UnJ7iMMloHFr
8zesEurjR65trxnbNlkcpPf8FJOMgWhiqsD53WJOkMcQmK7+pqFE56hc5WV7ETRphnXQS4v6B2xE
MmDa5A5jJ1TcsdNkoFAQtYPoSlURDcDIsc3O3c1Yajy5TbFjnt2ZgE+DEampt/LxpkH3z0ol7VFB
G0RNF/sNGKgNE3UWEQjIIyyYzo097gAfUyF7EU3Te+ULDe9KMlVy6pESiF67BznFICVeJFL54K6B
zSyYvKFFlqkbZKafXOPeiz6VYKS/OPb8qidV/EmKlqo/zFoH3gFhQY2WTAsWEEBUxKHgzS5xjOsc
GybYpGHWZVl99Q0eKKfMmMMjTzMs6M02yzbAaat3rJsLAMP8CMIGvK1R5mMfyY8URuwGLqvS6ziO
Op4lWclH0HaLpEekUF5GQR6gYS/rqdTLNxrNXV6be9KaxCrQWF234XHaYd/6h4utjaP3bHrT3kSh
4lEaSp/eS8rt3NrNvgsjsFQUtns1UMN/rXqU04BCq9uRTCoaXjxpNubBSlZZLAWoQnpUosnvXeBr
2CjknJYXkpOIAaIV1HNme4zEZVwgXhkcOHviL0PnU46HQj8dogLkKYEqdWBCg8Oy6UCGK7U96z/5
6NoSodznLu1F4IeqCtKqaHQZGZI0RoEl5qr8QkQgGxX1h3WFu6S7tg19Aqvbz3UbwnEdse4DT4s6
ZCrdAc+wRQNSbzyTCbpMKYB8bT6XDLsQPyOk0RBF1e8oPAqPNKoWjr1yQNghDxEI/jsSZlq5PHUy
h53lgw0Y2AjzXqt68XvHO1kCKg8Z9Bxk00sjZaUNopAA+WzSzmpS/0Re1HwgJ9E9LtmTSMUlmRzS
FQGXCBSlM3bHqjN4F/VXanxkk78Oe+obYX+TmuDAOnv+9KIMScnGeDgAbxvbGPcIi/By+LDgbWKw
7YOiQ6UankPpfFDRyUPDpl8N4NEzTrib57b3trNZxe+LViPfrRr4iYadDtjfYuR/xpYev5MIaJRI
g9PY2iIvlj9JCcKf6L1jSJihGOQVt5V9vluQWVvF1x7VojVAQEZgwB3tHM8iapqQ3XpKloxtDMwO
pOiQrLubPBhXTVju66QCAu09ngq69JYg6k6AaO0it5N8VShlp3xxVL66vWWavt1y/fMkGo4Amse7
gl4YoklFA0YIQIuREDzYeNeENZIcwSsvR6SwkcaGt/7dUcWpxDuKFCRbBetUXJwjNubmwZScVkby
QoX7mrSglAM1r3nSUUZxiusfPSUzADGybY0BvDzCRClaZ/ALKSTNg/q/kqmo5JaNUfgfhTbAJMC1
GEnENUA4EuRDx0n41Sqc/liNur4r7O6lr5v6At6UC2HjuB6frvcRwBzliGB04gjP6bxAnhxLeFUd
ZR0scIPOzsiSow+SORKtymfrzvw9A0Vkk50TrIyRZIbnXKQDfKrWqiON1BuZXsaGNdpIRW+Qsvbj
za5e9HcliR7c/zWsHi5H/J9q/TGM/O5gLTOqgkRjjKgPWkRDwzSa/pri3NjRSMcWg5TTkMzIgYb/
gSyy8gaIKiL87UImxuSo4qirMxvTkwXIQCB4mpC7A8oQP89D4PpYRrydhazXTfAj4ZzCPVMzO0N1
8LviixIhn/F/GLuy7bZ1Jfsrd93n5mpwJnp194NmyZIs23Hs5IXLGQ7neQS+vjeKjqmjm3NuvyCo
AaBiSiSAqtrbCFfTDNSdTUmOgiQZdGI1667ch1ro7Yaug7T1VWV6OJtmgHhPIiTmTLAlhEEyY5dc
4ZTcQJ3MPvMQ6vXc3+WmW+zIg1Q3Q0lHsCfVDVTKPOS3Ph9Tk/XmE9Sdg4pd03oj+BbX7LGwpC41
ObCnXBEdSShKr+xRPes4x6nbmXW9GnNUh80jqHc7TQSaygL7nNnt1kMfwVPwu6nocpUtnwpFutfw
MjmJrkfQVQZfShTrRFvTkgngD9EYoQhXRs+CVYEDnRNP9RHIvl4hBtAMYGDmjl9qA6l45D2PI+Os
e41yrL1IeTUPyb7sBBi8sJJYFq5VHYY60pyXFHS6RcLlMQrx7BB22z1LE8FJBIr9n0D9w04k/ZlG
XrOwQ55+KqVXbBoAOCPDnrXbYIwksBO1FCU8AIdag6cnBdJ1ZgD2qAXXODBw35zCAhQY0uXB6BDU
7nqSlbdvx8jTtYp4lSWNf0aevH+mXqTFKLZCAtuGdE1R2mDfLLEOywtACs6Ok6UD0FVWd+daTTCp
aAYN8ZjNJNO0YsCKkWaYlPM8kViDWQ/8zepz0IUiAbD0VVnzrcOa6AiqtAYU5ihW04E4chyjl9tt
KO0gE5QWIuo0WkDAHbClnbegnSFy7BlDsXDrAGUUamVBa4GuaLYJFjH3pMJhltwmzLWX8/IiBLpN
mjegv1VLCfKY56BRao5YeZBUeznQgNVVdFPxC0pE0G4S4OIu0g8GUExIT6lzlBhHzez7Z7fZAzvm
BGBIKODoeA9sLbA6b5C60aHaObIlKntHb8M0swJYlT0OuxS4Idu8tHeOkPqBmmaUfJxkZpbILmwb
TwcAaxQBSeHDa/Yn85Xn1CU7mWZP6nFzKL27WWlWeK8AIylwt4Hh7GiIKS1n4VRA9Z1jP57IRXuc
5TmwBUAjpH+SZYoaNaJM1qmO9I4pTNRn4Lnua38FEEGcaLiZf56bEqGEUyxeSSPyHPW/YkQevNFW
2paUjQMao0UXg7IS6HH+wg+yc+fnB0eBOlKDQK5zJd7o2hSv2L93oREiboHsOM96Mw2J1sc1ez+t
91rpTgP+cvo0QGFRPRZgGVInfuCTsQ61+kAkGliZ5YvZQj0ykyOJ1ERq8CySFUktGDw73oxjPU6y
e5t9nT1upqoFwwnh/Gns5s02cQRHGbpzVZWjG4tUIJtjqr6aiq6asXK2hlv9oHzdSTfZmxpJzrXs
wJhEtVwtYBNAEYR4cknAKL3W1TjqK0LADBU4YhhQ+LkipRXjm75BfAos4oo6NdZSV9+4qqh08qJR
wKlzF1f+03xdJTaJgeX0UAL3AYjUGcrEEH1Ki6o/hyo2RaJuMFBnY424Jh1ZZz+TtY9RY0iwhP4a
Sj2RAdSk04NpytlIc8wX7GonQCZikW3BBOoc+yTN+aaOXQ+MrGIrk7irVqjEcY5T1ykTuahEZK71
0THL86AA1hjIr/1QjMjPwLNqobegpaYxNGUdtShBF/3j1a3rYql76/kmX32nrkw2j744UiJ7qcJ7
bUk3fZrk5ktxNWb6ghU2IKj1QPBVrdBSrDQH7Ioj6p+257ibSSSL4yTjkXq+glkhMQ0yvMyKFEQk
HzpyqTNsv6YZgwhQMlX0lTx04Ol2qCPHleYRVYs6q9Zno5bhdcbyPVMIOiGeOm2stYfpe0LfA8Bh
ozQyhqVBEtrh6msi1BCSE3ycdQiibR+8jShkZG2wRC5MtBXCb5aIAUPWEE7YA/MI7OMkG1Gtqwj+
46DzJlj2+tCdc99eBaYZP5h1Ez8MQRg/1DH+S6V+GaK6C4AGybYAQ2cnspEr84ZXf2T+YfLoeibw
zmZiR3NQg6R2BHx5M26ma9XYQ6xrJEtMF9NwJ85+yBdGaYAhCrUOODl1a6TLBeAiVDq3bWBQIvVI
V1Y4+BCmuLtxIyNTo9rUGrdDwr795RxkSAbpLyLGznacdfg7aMjcM8eoWGnJCC7BG1mkyQ8v6uRx
dKru0sjyZCgsU6mksa6xtAM7ZOPrk82pQ3ZM8BcFdaXebZMUP+eO4wu7dT1Z8/u00ZHKFoAsQBNS
lfNaRySMezusc4H97ivUb2qQ5sOO0o/TjT+AJxiUEPXCrEpzxylLBNDQ6dYEnM1SIxmw3e19Zr64
0QjMasfB2WcfWp+ywqvXMx3uWI2oQRr7e1LZRuQcUxxskkS8urkxWhuza7GXULy61Di27eKJ4CCD
wNCx6BBpuemQV3dpVcpUNLAWa2yIpENiVHDJevcpCwe88JWeVJ0FzsfA0T+R66RSxgL5CktT6/Fa
bHjiLaRn+/fJkhz6cQwvmhalpziq161pFAe3K0+sxPfW5Ol148dBvekBCru4MejKT+cA6I2A5bWe
rWQgEfQ3L6Zp+Dua2Bvd9mr21jrVNmOnW7X6MKB+OZkOKBxTFJ+LJHLBydy6D0BJ2vSo/T2TxDIp
733w2gKVpo2XkR8gCttpP8jfqW33odP7YIuNnoqLYDgZ2haksGUydJscR/8xftpgThIpiw80BHwJ
2Dc4rr324x7vT8us7AM1oxcC+1VKG/iz6JGuLr0/kOU1ro3ZDXVKwG5XfvMw6t2MvRHJZZ5mHvuX
U3ks9bCHzxKA4/IKUItUYjM3w9AvQZrQ7aOkQP00GXhuW3xHZTkOTjaLBWkt6hYNkrGNLv8cDMhX
zpsIxUyqeHuq1qYuNTWOGGMf8S2q4iYVtojFCRv8atWhCmVRofiIi60ZoHAZb6+o+uJ2I5CgGHCI
G8nKLzwrfwIRRr9IPCkvQ+b/QWqd2c4q6AZnbxdm+qVfc49le2SzIHcCpDKros4VTYtlvgCY/mT3
MnnkldAfzba4a/3KfEmSOgLFKmBmbbeonjlIEaWT6keReuyIiko29UjnJsZwx/j32Wb4dbXmXNdB
0dTkF6N8QVo0+HZUrqIv0Rim3axHiccZ6ajB/uanKQd7WwKMax+KHiwXVoBdJxoUkIAeZpbHfJhc
wEsEQ/Lh+BuXWUW9WI/CUx327zPTTAPKzGUJEBMALLSq6RSWgk2oCyRPXWeo/6hrRS9Jlbydoucg
z3kM6XLEKhXn82UaGwB4Giklxdo0auC+SgurlYajvMHALwYY78IpzwkHXgEQmMlFV34O4i9r7BSN
taZyFgGWkelPedWyfp0VB1qwAxZmxKGqzLZZO16v9UMQDW7lwMbFtNC/Wt5Tl9z7Ml8wPj5oQKgA
NyWwfzWXg5/YGLYEAkyqCFXjmzKWzYpEMjRp8r3DwddaNCJc92bRbLok11+AcXcwRJ19T4ce4TXp
mg9ZGPv7f+8BkJliaTFdbq3E0u+okU1oTL2/13UyekLQv7oaqvvad0vzGOBwo/eqqT8XWGEb/9no
+/Gz6H1rDS5p8y7w9J9TiSz37egwVKoK2QBQIfZSznFuUPaFeygEjnJGVBUcZQOqc6huPICcfa0z
hwj5OkGTb7uQjcAb0caLABzKtglsZ9EqkQyg28gvQKcgIdCqwkcGBqKqecjjHdDGPyEq+GR8oIn3
duEg1UNDjfuHjnrhYCHwZ2g2YNx/QY9Tr8vbZQEqpxO4swAM7VYcOJJpdOlJlH64MGskrkcyLI4j
IIiPud0WiAiEq0SpSI80pDxdXXWxzXIXDKSUK95ymMg1LhMNoE2OXoOtoUciYAigw05Bek899ei/
EpWhSv1w5TaWNzkXtQSoIXnbVREjS+DPU9RKJJ3HDEDWdmrK3rE4iOhU90pb0VTzAJYBVeMdpMjx
gd1JZ3vTueNfwifP54Q3R4vzmaBWYAGdaH61/J3zUBtLr0ur1yZGZII3+gtPLWdYFVEUbrLAH4As
VIq7GxqKOpGoXs1BWYyaIZsvJpk8ZYVK8A1iPxLcukwcDCf9wTPhPyEBv90xYenbxguz594vPsdB
nH1HXf2PaPT/2gElBkAbTu1t7vfb3u5Qg2PpcXhsegNFNqoXBF6C1KIPmZSsBp9r4prd+sYwRm0I
eFg05DfSjCT3CfYXyBze9k3T7frQO3gDw9lcBabkKaQ/yRTYn6L3FM3XKtaaS+oiWAC8BepO2QFT
V0WAWqZyCqZhfYv8jkFnPpYoHwOmbqe3+q7LfCx/gq5/Ah4icDlASg9SeWBPNrIHyXlircnojJV5
z017S8YghH+eWOCuxXf+QLqc6+6+aDwTRyewOlhyGWW4vtpT+zF24tJBxskRD1wdxDde+Bz2G+IW
IKErNsQ78MvCFIb7L4EsjgTWQh6Bc9HNWxQsIbsPbenqJmDCEYUJOMBUqMyJCpxSHB3H+75vknUh
TX+howYIRHAg8S0X0n3qJeJgNspmFrbC5yZRKITwToSIsykrNe1HbzaQH+9SgIr//RCaP7LCfZ0X
PTI8A/EaewkOZOviHCH0em48JC4ApiS37pQBIKEImVegu5zMAzaVdykMCZgdtiUPkoULpNk7M/1J
Za5z1euEHDSjDf1yuwIXIiMNI/whEnE40KvZTHdZYul0uk3W6KQ4aWL/u/CQpmyVexV0mgcHiI+d
3PhAMSeQA36XbQzAVIWTMUNa5HG7tpmZ7WfVjHLBU0OVdBWiB+/Nn4aRruY2WzJuWgCGq4YxVIgK
9YNUMJFmV74NHTJ8XZxzh0snaK7FWHZvupAOWKfwfVh+OFc5ICpBOFLP40sjiR78FFVekbHvOcCV
RdsVXw3zZ9i54TchwTZtRJV71yHh5dIx5A4XZhN+G/zgSwjMhScLZ/V7/lDVfYfMLPCOZW0cXwwc
GKd40jyRSpP6H3bRgGxFqVqUZW0GBAuQUAhRA5jy7E8eUWdd+Tca8ze2j6wwDzxKd0MlmrU7Bi9D
79bHJtHZo3Sb/BhlyWthc5EtO7O0lz6SUrZ6EOqPIfAXHhGTINtgRYCNUpX2NJIaQKK/mA4fl4VX
7VxV/QQiaf2OerPIRICqQUu31zeGWZydhygtDiEYnCgTHOcgApHST7Hhghjjl1Tn5Vgg9UT9LIJy
SVialNIx53XEgbVwTIBrzxkls1tQm4u+SZkiGxAgeQCCt5T8vleNASAFQB9rB0fBJpB+xPnvnW9o
d6Sa9VXAfHCwdcOKdFw4bCtBFDo+JIwbB9SLuetIT9nBAx7bZTR8a9FKJ/vuO+G2ZkVz8jo8siea
BfActyvfAQsskSUQl8LvqBXIOruIXJfLNkH22IwKFBAMEMmthTuNw3UFu2Ro7qprDPDrftCVzqhA
s25CDpplL3bex80AQdQDRq7KI+zZ3q7t+BLwdiNj1j/haLx/koBjUsjM/n5UOsdDxrmdOHIxWZUu
GtutBSLZe1JlBhLdsR4a1ySmbW3jMVyXuzbEAXXjs0dqel63G3DGDas2LFi2zPXqXKLC8dQXlf7Y
WSYQpq06uhpRcSNb6kC02tEE2EiFD2pOYUt92XjsS+ANxsoNTe0u8ofkYo+ZsxhQJvFN80OE66zm
s5bFWDDIMtoBkl5/jov2Qg6gAZSLkFXWJbd4d9ekMljnzAu/NSi0VTPQ1GKM+GpsOom/0zctjaLL
9GwJ+NtfShF/q9I2uoguxDMK43Sz/eYBrWHTlGDTBIRrgZMotSgimRpH+KN3BKjKWWa2uSVd1bWU
wlmvG9/KX9LhE3F8B2YoD6FjRgBX4eLVdd102eVucxzBKP9ieVdeke3Bq4vEqxGiOmz2astnUiPr
VhxKK4wnL5kn714ZB3uRy7LNqMseFMgRytWrMXzyDdM4l504MDdIw1WlkO2x9aRN6LRt7VkmtqxL
3+Yt6u1Gl1xkUFy50N4VZNpY32nBMVSEF4jP4AwjvSehVOwXegmiVoRYgU+nHGYDKxtUmeGsY5u4
qe4u/LhaxCh7FAVSZ/R+PecG36T/StTxosR9/HKTQkwDElRp4lIxitdIdrOMA5ByDIAuDUTjxc1c
V+6aDJc4ZHMONG6eG4GYfIViOCxH03JY2EEXXQAm5iF83VVL4VjxG+iOXhqZlU9+BpatXHd0pDNA
n4hiG/ee/dlDqsXOACbPJgUz9pvslp7s2Vcg79mblrnlDjRE5gtOSVZkByNgtNZwSHzo8zr5NHjt
I81nBRnAY/ssO+W15Vy0QcN6R13IYA1qnAM7uqB49pBnPUCeJALXdlmK16xtnDUQR6MdtxL56lbs
zpB++VS11niPumjEt0Pz3U3UQ7Qj8c9uLLUfrDpbYQ2wwaGk/akbw/KMA4Nu4rCPfMRPgyEP9vQV
teAGWlEdSbh9sbIiU3ty8vpzmEv7rXRBrsyt1LwfmiE7CY5HKRnsMN21dRu/eJXk2wyY5lsBoNmX
YLTW5BCXUYIayFIeAazSXKwCAWQhEvsNWb5vEQqsnwwzbg6Ng3A66R2UIiI55y3INGdd2qW7b61K
e7LH9rOPQHuY420+gonusbXkuCw9pKVHHwT3Iknu2AAOBFK1edidSzyQ4tgAj0ZeIxje4/4uE9Af
JwjcY4IMBMZXE+CU7P8zAU3vt21zjqx00ygM6qjFujrzxB2y0otTp1SkJ5GauEI5aOuOxXLWUW/2
EzKtjyMDd2+98nx/OMyLTFCtu8WK1pvUfLi4xK3qENvqvDr98ME53ngorPCPIHFwbPuxEKcleUSc
PrQmpzU4mWeRepPPvIIPUj9a9u4YrmZHGmc5Pmi3pviPoQHSwM1RLxx4TbUOVUWNpSpqYtWzlcHV
wDhFBtKRdTYMqsCGdLMBSRzvI4LIVamecYJdWWMVSPyjAiHDTNxlDLrDQ6LV3qVuElS3qjMlY8QJ
z6Dpr0kR8vXvPEKn3pYohH01NQcVzJFWr3zfMrbggNkPTSJBMtz72irxQncdAkczw5q4XGWuF17q
KtEf+yKP9qKpkDdC3kiFrJDL0xWHoLPYY6DF41nNFYgccawybzaeOqydj3OnM93YMDf6iJNr/8Pq
hi0QjWZHYednp0O+G6k8a4iX+YgDUcdCiD5SZKXUs/DlaRExmtUgbkBGR5NlYtVhtb0cUUEkES35
NQwjUEGHGJOiNAWlMsppydiP9fuIWlnITAYnk6/v2wes2/UV7od1JoQk5NyYq9DWkhW2x79gkwgS
CdGXOgKGMLlNmEqJcvbsJF2R8moEnIXtp5OzPkTx+b0gOqv2bWN0W+zAsXCL5cXLLP5HO7y5XmCr
JON+jWrr8QfQnt5sT9deaxQ+L7N2CD4FWOaBXtyR93YaYRPRlTbqvZPmwEDlsJNGiTKIrPbWfVL0
G7vKEDxNdNCHKA4RAFl5+1Lz17OK9NSMlju2iyu57SVeotlpVhHyMo0NGcrCkPE2oqQcWfZByqIz
Pnn63GkJ2KLs4XXU4mbvWrWz6sZ6eGVAewYMdCxPDLxDz96IUKtyy1wbLESxB5oILRtfC4+jBFGz
apzfodJt7zuFvyyAunCKCyTJsggPu67RgUqF3F8vzZO9z2qUdZALNVoc4PC/Ssxl4zRWv6VxwNdU
D3eHrcLBOBcW/1yFeN57Hd6ahqplTiWerSTqqtJ5FslaKGdfOTPlfDOWrGGSrIDZgkhu6QL+YWpD
ZL386g9O8dHPwN7hMAO5MLzT76gx1dHvLM6663Gk/Rg8XeNf7OQU19jyiDC5C/PAPOljj/NDFoRb
rgMABasiKKnxFARuiuTIVp8Us5ZSLpISpCYpgveg8v3NyHZwcfaJSnO8LH9NSSkdGTbfAtn1oG23
AXlGl5ldUE0crQMLZT+D7RdLF+h5iCqAuSMtw/4+Vs3QIZrPA2AYk4EaVPz093kCFPGw9LrdzYhI
xK8xXvv7mwEBQuNejo3xPAf1tKHe+JEYjiQ1MQKbi8hNFg6OBM6zb27oyBBCBk4bKdR81eCMDBC9
WM9OIun8NFM4vUpJ5itvLOBaF3T0H2xZAeM5CCQROyTyLDJ0Bn/q+rA+kgrV1/GKRwHwaWrHXZsW
gkkA5SlOiIvgYUrdudE7ttVTrTjMKuq56hk86WJ2PQsZuLIm+S7CGc4j93v89rUaEWG1scP+pd9n
GdYyoNMEGQ/n/UpHOeeF9n4Mh/drJ3TBDgAS1ydLD/L7TPJ92Hdgm72ZipVVv+8Lgy/aET+PLDGc
bdb4O+QAhU8gWQyfrNbBMQ74eraV5SDdv8mi+1TzJg8RfEElnJMCe8r3AeRXgjMM5Dc+cJuYg9T5
gvlHkvMU96/jQb8m0QBDqrYhs8AieIWj3WpJopeHGOiqgfNotxi/W5ZW7+aUREpm5IaBu5cUxRYv
UySnZC2Lt4OLqhxRhNqUrtgEYM0qhvQ1alO8K/rUtM7Y81lnm2d/IKGs2ZE067N+jPb4NXxhemOd
DdX44IU9BZWbfS7c7nOCoBfSgBYjcWMWnvlcY2Xw6reaXBpGJB4AnMHxn/PlXRfbA7gCcm1TY+QD
yoyx3xWF+ZqPzecxDCs1T1+PzhepGU90pIB8hJfKGvwNSXMzMzuSruS5M1FE3rhULb8d7yA7tQOk
Km3lHASehsW03atjbZHXSC0hy7wFxCGdu/RBBKNoOJp7w0I6pI1zsZlZDcWp+hHUxNvMAGSFVmfe
dqKFEKiPD8DSugLEev/JEYl+ijPxyorIb5d4g6RO/onYJJDdAcSXojzROC7N30/Te4pLqubp3k2a
YRfpodwi9lQ/G10N/tAEcQMt/qknlvM0OTg9XiMOjviYGW91Xn8nnneX0kOIFJ7Y3qkhy4cfqRok
h61kVtt4G1RFFYJyI7YupmpyXfy0AMCzH1zTvJDe7wpvVUZSW806UeCVyU3cWRweaP6CZT67eKhj
xqDBtaCxWv1qIs8GzuaIFQSYoQ3prlsZ8cNg2N6BevVvxNmF/ABB+T5iHlbEzaIOTbaffd2hfkHc
ttpgO86QbPvnS8x+dMVZpN7Np6CxN34jCOAWZl8XS0cBLLYNolhZ7jkbS4ngTRumhqykm11wz4B3
UytEwNkxEsDLpBloSNPKZo8bCzKS0ZM7oZViz2ob+SW87dcNZyCys7CKMc00/ObGxq5zA1DXWhz5
dp5ufwd1MnibRtd8rvBJVzzl2plmAnSo2Kd9DKoKnvdrA8lvZx6m2Y6e/I7PYyR/y2d68lNTWKLc
2IVfryYGRVelMoOmHClpdjgkyzE0F6YWFRfyNps8mSfQY8CtacAZtjUAXDkt6O/wnw5zMZxWBK9B
zRXgSVC6X40udc+JFuiPoG7vKjN8oqbENnBtx5axjpHO9IQ1aHNf5m9FnjpYjWLds2p9oMpPsrAB
yj4CrukA3lDYgZ24EInj33tRpD0IF5/CayXq/iv/Ie4M/8ErwL2bm4jKkEgGLjO5Shubr2mUVbvx
PWokGVLyEHcNjz530ztsh49mYTf3zdi9N4Vnp2ueJZugK/SjW3li1fPYexuHh2aosu8cQO/4xHl3
5pYPGgYDnz0LkRuou2m1GV0Pj3mHY4Pqu7WznNPXAC+GWDLlpFGTIzGDS1HvKzmY7wZw22ZTJpwx
CH2D2/GZVQbWEYZ7h3oPleiVtu6dgw/V73MHqNQkW+AeWYlOb5ZFg0zkvkdZp+t/Lc0EZx5S5RES
TR/1atCs7oFjdgrS+AeIlevnqvfrjSaFh+PyElh6Q5WuHDcYvuZpv9Fi3/mhXG3LqSbXqC8kcsRi
+4DIVn8eYmASOAB+fSlHlmx5IvJNKg3zRXKcoEhZxCey4m5mOXc+z4MSZhcXKcsQhcgKcA+4c7xc
dEbb3+Ec6JgBURMZ+x+6VsH1TfK1/9QfgWBwF2bgxDO92j4O+I0to1hm36vk2RWe8WZILNmLKB+P
Q6yP5xSYWMsKMPUbloSAK1YxIa4gze2+wIcg2VfRIuqBXhQE4KM+LmeDRxGlWabe7RRlFYiNLqvv
+KuEKEoHjM7ckI4rENygSb0V3sHvVjLELHoI+zbc6V4sEPbvbAR1gEhy7EQJyqkKWQekw7rp3UA9
Sd7ULQTeKpmdgHG8jwAUVuWIXyrmeMRI6geViTrpLMUvP+uwNI73re4gnDX7kLnwMu1s5wGymvzx
CZhNYlMOPgKbSRKftMqrwNikRZ9jJ/5Zq5oTzfjUW1rzo0QN2gK5WOIJhDxiY4x5fpckiCsjt//Z
0IbmJBD4mz9aGuaTav5kpCodb8+xbDv/8x//+b///X38r+BncSlSERT5P/Iuu+D2ts3//FNn3j//
UU76/Y//+SdSGcHLY3HXw78mKMAtZf/+9hjlgXL/jzCt6zxvC/OcIfN1S1A7BKujm+mG6ahxnFWE
vDOLE/pOBJ4WPMs3btJGEyAPedyA/fScA+BVtwxk9/nJ0XaAcxAhsrjE6zQ54owZt5m6IHFIkBcG
HxKpAdVFsuwS9hAJy1oWiFe+gaN8iT+/80OAP2iRlVr5SUMMasMaOz0YmWjvTSvBM8EA/BtR/2g2
Tvex1wt2E6MeydhZBruUopezPDHwYSXjLwInCndEjif8teSr6f0XB0m8KTXGwBlRIiGR5FrJwsns
YYVkae2Y4OGGosuH3POMhygEFXot3HuSzCwa7/u2W7oBAgbLHpBudygb/zT7m0Ni78CziJJvcsma
MNtkjl+saAJqwDEUr4xxbDbNx3UYCM0XRugG+2nqKLceAXKWHmlqplvReeAREKp4+ETxhb4qzilW
sieS4pLpYPtB6ML1h2L59980l/3LFw3ZpR7yBRxuubphOn/+otWpHYgk4PLMXCO4Ix4lpx7LcCJf
mtiVClT3RRGOVyYzmGfugKSbd5Mc9noRrv7sw2TpNxvUZOLpRhCGDK/XfSvaYOELI7sQoiEZknb8
Dugwc49wAeiaRKSvBb5UGy1YZLFwv+XqRWa0VnkKQV1/4rqJz4LES6Q32psJ49sOu+jsVPtiREnW
NjCBTBc0nrVqgR6+MYFrhGqvKtaWFG0CKihS0im0VFspGEVFdu+kCLNMEvCE5bYO0uoI4tDq3BpI
FqTNnNq9FWZeLUEy2k7btw8PJvSsWKZhA6sVvVsD++vf3yr89G/vFQh+8DAwkfDBgTzqKvvVQ6Hv
tbHILG88Iy3TX47SO7rc0J6MqvGO0rPKZdkH+hdsQs0FSnfLc2cm5aNjaM+k90MtXsvClHucEhqv
oXawhk7/gpK+YSciw1+Tl4Ptp1Ol7jromnZnpWVznyPvZK0CrUsSYy6b+1A1XWJeG0pU5p06iQhy
rcfLWL1xfTDfrfOgDHYiLs2XIQIuIUeyTd445TPrgNWovEQ9auCKwSC/k6960LQoDU6QPsXw3Flp
Zs2XtOQtuIcT2JBnq0b3jr7Ohi9dp/nLxh3M+8irwz0Y5/Dnx272ousVascqKb8WYbQv1cO/yO2j
JfJ1rIWwD17zyJ0wWRReqx9I1Lmw7sesx8Eo8tGXtZcFWxSz+KB0KrW9Frs4MY+MV1H68TfVAR5v
8i1CZ1Aa1SHNhylncvaBaavnaXVHu8W5oX0jTiLcFZh7iiUZTDxqNv/m22NaN98eQ+eMW9zQwe8G
MIZ/+aU7pu3hT1OjAi2xJHIiAJMil0HSNyGKNFmFcGFgj98rweJz3fTNk5FmYD8NgDGI/dCTVobm
umddj69Cxff4oco1EI+8xzhHAt+YuyhldxvvMSm1/pg49Qtqcft8KXkVA5qZGztyzhlqIFF2sOuT
asyXdS+yVZkH/kb6zH0sU9Pe4NzYZW8yytmDJft2g2q8bicjX7yivHfR4GH6NQzLFoUCY7cL6kG8
IrC9SHv+rp/9U0CZzvo/+9M8eZf8GDygeVFyDQPxwdbyOcLVlFgzy2TOM5QP2r3hg1RgLI8BeN2P
tsiBbikdNLE27Isi3ZKKjLObASpcdfwMPyNCJpnXecldMdgMRytoTET2zl3BPpVgjdoPaVxu7dxM
kWsWyHbBU9YcPeqObRpvO1G/TSIAJx8KWQUbkQJnCHTFvX7IJWcH0WToWRxKkq+6V65T98phGqYm
mKeahpIlbDqgzVU4wikr/S6Kui+9CM1NG7coKjGEhpYsOJnR767kyV2NoV5tImd08Mt6PYk0fJoE
aOmoESoXf//Vd+ybbz7K6yzbMxzDRVqgxQz1Drx6bmKd1et2iuBLPeahxPENEgIA4VqCckC3nuOP
XiHCd93c+0u/wrJwbyK/f8j9T7WppV9khgQBHvXGJpGD+OpVzwWQq77oSh3h3Qs+bbM69UkOeJki
8AH66mlHp7Taz1bPsE9EhoLfh9FBF1azilVag1F737zINpJTyipxb0tkUywDH/jbrhbUpyADWwbX
O/PiAxDn3CPBEY9dXJoXJVAxgJRz6RA1vjLQCACDvo8QFuqraQSOeDMwscEgUYIwjfBBuvM1jWNM
Zbn/5nFkubePI910HCRMgdXFNLDIpRXw1U0RRuImQWjHZw0JwMvK8ayTbQi84Tmo4FtT/zGq+khS
kZH0JOYxy+7MkK1v9CRSEw59u3K7Qpvm/Z1fqyf7kaHArVBXnofSFcQIzjI30V9u9PQZ3NzrD3EZ
bO0u9g6maliGUD0KER33MGojumSauqQlmXqAvPEOs+7Wh6abzdRD7fMuANjALh3CJ7zdjc379f5y
qqsPMc91M/XtlcmRPt00O7nPnzsD3nWmrj3rr/zmq8zTzLpRi56dvm02Pm7dgScJ+CmpS00MKrcD
TpvYYdZR70aHZJ8RAC9qCmquZJpikt0qAmBci1Px383xOx1dBrnJODS4MYfAzFxUWp1vdI50K73w
fyIFGNkRXH5u0xrwOP/H2ZctR4pz3T4REQIhAbfkPDk92+Uboqqrm3meefqztHEbl7u/6j/ODYGk
LaWHTFLaew1m0V/kMFlHoMNhMWpp4QOqkpBtBYDpD+XklDSm96de6N8h4zw9S7v/e5I6M5XF0G2b
wrogpZBAGllPspWV1RPoeKgfaJkW3MS9uOi0vRzVaN7G76NpV4Q0CuBK8EATpjb4PJ8iQsxnwAds
ezsOtwOe5mfL4Mkq76DkX4U4VAxGDDdAvTUe25YDAVmU33BcDXcxh4REP1rFNyOTezno+iNNH21A
rYQKW6Y7+J1pOorqATzfkWaacb+6xpx10Pj4XT8gvzMEmEZsPBRLK2vXnZknr6zubqzakD+B+7jT
tbh/MaETtukzs4HEfWafU86DTVobyaszNEtoGcFBpwnsJ7sszBuntqAP1kCGWLUSy+PQfZtQu5Cj
zlbg6JQbiqMRuoDNCokMzPjSP2X4e7KxmjZGD2qQNvrNXHRfCvlLvb2XAgfkFGckVbOfy/kU13EA
g1svep9LM77U6tVcbHjhB6QFO3IujVMNPG667VDtb1xd+Ju6CaMj9eWFAyYuDRTWpB2wjZWwipqc
AjhAJXBQilI/0p1QTbpbBlolh9CRHALdUrRJKgYUBGUHCBosM9syKdzRqcH3cKZua6XNH0IdAku9
f79MXQiTN2ozlBwqt1VevMv4kCcAWqWA62WK0EWXWjG1KqJ/UXsAgtY1PCY3sULTLYEgNGsHH3XA
+TemXz60cdaSeHDM1q2p+oPMfzQ9eh+hvxTgcfoqahRItWvzU9Yk75cS+7zCXdo0PBoKO0+d1IbX
lLHBuTR055H/nzXm1WRdbSON8fhip0WCKhZ0sTXHcW5RuumPOo7Lm1EHtgzAsR3xOSiixGfl1rCh
DkYRDHq+blFl6RpAJXGGAvShd7r2QC26OKp/aYLb3B5LvwLsHsTlwvRz0NXYsBl5W5YuSS/JsB1P
c5tug1JkxZZu6ZICdsPKnG+hZd3mB+qj1egu9ArFYFGrC2iNo+ojm3NWI0cY1YDu3dHI8jo0B1Wz
CnjjXotWVa/nB0J9j1A0OZRWE+ApCBw59fXbWnhsvhcMySYKt5XfAiiZn8N9HFdW0sOODir2jjTc
tut+TjrHKyF9sCPGdDhBDZGauiJe8NpMN40anVSTRo0oyXdEqB5TL4VVgvGbuUswzbWFccz9xHYr
qA6cYvU+M1EghJk9QEUgIKpeVkwZKvWgRa+ojf06AuiWLpGRdpveF8AsqEjq67PQj7fUpkWX6HmK
13fr32+XdaZ/2S8rmw4Ufw0JG1nd4VJt3T5tzSwWaBJZUuMCNGnUHOxvLHrlVrlawO5fMPIL9v1/
hgCqoh3UIoGBT23jwcrc665IdeeXjiUN5Bhs5xw7/V3aDs09dbVGkW9EW7c4diKCBv5lUuaNdxRA
l1pNstSkZaGPSb3ZlS7yBzhaqSxUYUIMM0/sH5SOSmFsAxeHKQhcPIfLA3XqBh760dDhdLlLbc3f
/MNVCN82Dp6Xx548hoidkxExh24N2DxuLTMq8IWWAT4Q2z/NwsKOIB9fch+qLgYkiu44PAe2sd/6
5xoSqbDrbcxdNHFx7ZBKBKZel0/+MFZABPT2j1ZC6x41LR+EH9t1+p2DU/0JrGX4RS/QiCSKnbVZ
I2EV5MIf3AUvMbcbAxAUNTHs9P/Y2zv/yFOZtjSlzSTTLVDxjC/J68jLmxIf3e7iO9Ag8zkEB9xy
KkHBz5MV5z6aWpnm59KyM6gQggAH44ECvo5Jaq6pky4aPpkM2e7JW8NHul55uc43lkDSwsogK+pS
PT1qIeneZtO0oiZcqAFhVBeKXgbwR2iuFLIMUBzNWJYKlJMgK0T25tU5MBggxj30oQa3dzuE76GU
4HOCI7rymAAdNn2FQEuxF0ARrGpVDWo/HJzojvpAe4t3UssfyNlp6f+32E8hiWdsu76b3GgcwxVO
4OxcSNN+rvmfUsGQE1glHzMLAIJmtIZXiqqCnp3BC3SeRfanqaLKEQheXwAfQFE4iimVZaxFUViL
upcomkRr6ZD+O//Ho8X8ehTXgVyROtct07K5jv3dr48WA/q1beCY7cWcans1KaF/ugSRDodTCcmu
pY/u0nFYQREqugkGD643FKfjW+5THE5g6a1VjciP19FNa4f+oW/N2s2LJH3AZ51QP4TmsZHYW4VG
JHfUB6oQO1td9DYDgSYkrTSc5M8U2+hQBEvw719TbJWV5UN2niP7wHdWbVXxeZ0WW7xzHTXf7Bh4
7tUYpq+2BRF7Woe1xrQrjUaD6JZVrXMc7g813BvAs9CRRrO0+Blp311eGuNb3waf+wuwNanfKbLP
/So+YvH05iXjN03UD40wb6CEgWek33u3tp6/hMhev8rayndKDHWb6E35yn3z8o7RjLgJFKv/M4eG
zIVggKo1+b53IYzgx5iYGuPpo0UIwY/Wxzwomn5ahdb8mAfxF+9CrcyP5ldIY+DMfR+YerXU/5qc
IPx3Px79sB8/AkV+/HiTXa+GrAU/NbEEC9zSKCz4V9vaVev6FMbwonjwcapCJaEpHjIm3/uW0eWO
4rSu5v/xWXC+Vl5Ujc8WlqXjUYn0h/jyUWh7cIX8tE8uhQUCq9502OZTQXyukkNJcWeYzQRflr/L
5dwpAdoRw1mbKhREQYZbQcNPPmqaH1/wyfrTj4R4NEfbu2vksLb0RD466gKVCVgEjek9BThW+UfE
ZHmZWwM0MLq2yQ8UCiQGINaB7m+pqRvxuDHM/htkkxIX4qr8rs1aflfVdbobAg0of9VHlyYonXVc
We1m6dNaL16NgWXthBDvcWAc/DRaRxxbbqHuBYT9LvH84oZmpXWW3uXYBqlXoR4UBsoLMOSnZQXe
Jf5x+YliIQIgpvzsODEw0/O6Frdg/vaqdBOhOJdN38cWcOLaS16cKAz3VRfmu7JgxmvisRUFGH5q
rAcBEtSAVMs9t/G2oQFa0rJXmhagLuZmXmId/uOpyL8+FQ3dkIwZJjdNE1Ql9iVBWXahP8ATTjsH
AuYOC6dNAHQgUHreE11t6V+4bV/6BOq9a9v2wagDqdYNUn/6pC69cAuDHF4pqBaM8+gyQBLWRgqH
Fpq7DHBgAnWXRgSS2WCl17cNESlyBiBmHAG6WatbE2D7rWP6o0vDGmoe8Y5uW1T7PcP3j/jZuiNz
sB9Ic614LSBJt8pDkW3ztrvJ8ej+6Yvqy40aGqKi/jlNzZehAT2TGvolBiXaxOViKPfVRjplcSX1
aJt2DuWaeuYG9VcbHdv06y89ANBGbs0Ujip3mlWmlDhSJb1Hl2yS+jmC8FpD4nooE0EoKbaMH2Wu
WftPcWqaBc7FptODdjXZIEfoVaVv+hCcTD4eFlmtsCjaxiW1NpLZWi6KbD71xbZT8CWkzoMH0cPe
E9s7oO5VCwY6ew95HnySWwl2PIzikwTOqj0oRZVLt3TJVCfd2fYEDZ6olZuvA9348Ps3uORfDhSG
buEBJ1BzQn2Wi6+FS1lPEBe1gE3K/BwZIuhrPPW5+VpEhqxX9zDFSx5DSLQ9tpkOar+IxKnhbfoY
RwXA11EpIL+EJtNgkANIeAr8pQTPq3WUQG+DpEKUMAfotLjcUU2ZLnko43NQRifax9N+n/pZkR/A
q4qHO5ZE3k6ErdYUStlrE2g/hwaPJTz9vvsiAtoEZAjwqD+aNIoD+/fmA7MS/x0xw1MoAqLodyHO
fHNZGDJlOsDiqHBTIdnmmX7uneRloJxfx1sdJojd+2jUDPq5xWjpgAH4+/+C46ha/mdQiTQ4aoC2
hY250KUtv+zLG8G6nst8vIwJ0D0GjLhxMA3t/ESXMU4KOFLhkjRADbl0O+rtZsjgp0QhWtoWJwmP
p/d5n9pztJpNkUuz9rxma3pa4KZKfzNEXXeTW2V+jQY9v9JdY8GqLw+8ZP1lYIL23TYosGWlgVh9
ROkOAoYAymLvi3zG30slar1g9MJjxIeHZXWKcOBze874tP20hpopsVu9adPdEk7L0Jyqz1YppNPh
kB3rpygbhpuySEOkeXO8NWQKzJbqS4w6MVxsE0oAuAFJS3XkffN05D8HEbpVZJowXcoeWN/J10IA
IQN7kuF26EG7qGEFuNF974R6b83XVZW/RX0PPrdE0W/3L02kNMc93FbxKAbwZKWNcJ8K0kLfDY7B
8ECXDGqaivUtmx6i9bBY3LXcgKAPijsAnV3nCCiH6Lu2mJibDh5iacLHrMlup10DObKbaZYf4PwP
ixhsMGzA2WvUszWBiaA/jWMr4Y2ovQzPUKWEt3KrYRvUutDEnCBgCjlUSMw4+domXtw8y7bKU4Fq
xLc67ZyVAYzvxTIA30LKt1p34TT8aI01YZVbFcBUABx7vYMe+faJEJ+wmbS2YGqgDj0oZNeCBZ0B
ohN8TwFkR4lGAWnp8ikw+BheTNygk4l1IjMBPR6maatMJRh9P3jRggmWANQyJ3SpS0uZ2DkEZMy9
4SdXZ+DWfVJlISxqQGoYM9TChzEpN0PZT5uxj+x7CjGmF46KuRsKc88FFw+ebWrrOgeBooSSz0OA
6sK5L+o3CGjBSTTrUGvIwnYdlVLiKAPCXphAfA+SDNNxkN0tdQUOfIXcIrWao+nod6g2TkicW1CN
i1rnfplFd2NrR9AOix+/9Lc1PEVA/3v6tCTEBkD2aOxnetGCDLQqPHAObZK9Ut+8iPq5YFTUHVhs
fhOBDzWpugZEx9TL751iDy5hQBInB9v0fjil4+8SGBe4QqXQa8Vng5sCeHOaB8CRJldf+imC+uJw
zFadAw1Hi6hx1Bkoul2nwyJTzaXgT6PzZNm8z6NgmgaolLWCwF4GrnAICYU6+8F9ATOJtGVPTdAN
a+RRtWs/tMNu6CL4GOfYNEJarNxFKDncDv5Qr83G859Lu4f1V1boPxJp7CECFAZuW0ZunPTan07G
X+M+dF7HbKhWMk7LGxAhIdsIlencM6pDO/IXUoymy0LdGJ10y5CXO1N/V3tQ9q0gOrbSsqbaLMyN
edhsq4PliZc5bllPrZK13fsqIt4W5Y6KSAxFXzBILW9uWsJ2biZge2nQpLpUKT9HyCrzbvy4PSyF
KO0jgvp+XaNStJjCKH4KOIngsBCfgP9F3gtoZxZzMO9SK5n7CAZtdQPc4mHw4prdaEMkU+lW9tzY
gDGTHDU71c9Ok0C8ch72lHClGk4HaGclUAhnVnrRa2WHHadGeOIRDlzkPpJW8P+MankmOmvuwcmw
18IICBBQYelCA5EBEfPAR0Vs6ntknd5ZsX935vQZMDJo5Csh1Vk9ddm49cx74fUI/uqi3Pu3SC+O
dU5mv4SDqHaf5s1arCMm6mriHA1ob+rCeA5yL10Y3DcxVBnLIHts1cUq9ZcgMoYLB+LjsTGRRdNY
D9YMb7LHSk/SI9MbSEKo2CZpg/uyCQHxxCBN+HW6FoJKEfqA5xt9svEgOrRv7WF8hVrSNmkH9ui1
rL7Bt0ADWS706yrMVmG9ataV2IZOzB7BqF6lPOnP0N6EgADTxldsuhOlKufsgySeV4zUioX03lek
fnphCtNSoK0SaMDiPNo9RmGgKObFi64J/xJje+6all+8GL5X7ay2kxtqWiXvVl6Eoiw17di5QDXH
uKM18tRfU/coIig2qDWMjzXCHPvNSpPrMsk18H2w1adNf5tDsQNf+nPX0o+TL1/pHqjS1DcfBIYU
8DUhkpe5OcEAvpQ99Jdx1L8W/JB6orvJKovBftgfbux4Mo4+a5GQ0aRMrmOD9zLIncPOqFHaWyd5
H4Gs3fkb7CvgyhK00OTrLP9KFwMc531Ra4lbpkHure10xF/S2Hd2/x7h1CmI1lksv0P9zT/MTZoL
azV9jWI8vmRVdBemwbxopLX9ocNDnsKWfmpOzV+xGZkoSsPHsgJ3YwfjJWxHfBiRH8BlfexAvbvx
tDi/mQecqCtWnWGjSgQM8SfrcoGqsNcWUDwkcPEXO/PZupyGaOJHNLWMujxVtmcfnQ2HIuwn+jp9
PN978eVVXwf61DqQUO6L68xNp8+1XMN1DtquoXjy61xbV40E2B3Q9TFww9psUbEe+N7Ww/YyZqoE
oaE6QCcIHrXdSoL6vY2pZJDp9RyznDQgPDjtcOKBnYDC0McKZv9FCD+3+xPEkKrDonxPdw0wAoqv
cYRc7h1YZONjDv7hfdTGMO9Cq2vF+NiL6OIlcX+lLtkY/ooNlY+iLgY9oEM32KrJDY1OUYXCQJP9
LEScQ+4m7r7V3Yi9tmD+Kc9b57kT+aoRY/ctyjVn16BUs6WwyPbPeCb7j7FskwsqUfEcpjl1uBqa
rgCgypMPcQZNywxv4IJZ1jFOovbeL/WnbmSQaAI3657hRHixmHVO8NC5z9RFK0u2yTsRbpY+w6jv
DV+IM0UkNtgjGfyPgf089QYTT4PFmkdb/0aNDpKCDwEIA9QS+J88AFMK1fRAPoWB7t0DSLGeI+26
u8cTCZ9sTz4CeFXG0PYIwUEotBBoMDvPIHJugOlNsK2YoTLi4xF2bSxtuo4pTDK8nNtPOFU8LRIP
uR/j24jExnoLqt3enuQg4EjQYNOrl3yHSuTkQoXyFkWu7DnK9Qj5PGBUYUSs3YumiV0q9MaevOVA
ND37UHObI4ox8R/Kpvw/R6hX8QRc8YyYFZsR1DUXys8Mpt01bIa6BjJAwdBvRTz4YCviS3yNjO24
6YIhujWDFNTEwI5u28NQN9qVeumSZw7fMAOb7veFVPwYwRE1LCHOrlpzXOSJnQYtYrfFpyffjJH8
lrRJcKRl5zgZ5cdely9zRBEm3E17DVYSYOO+/4h91UFuVC0AaZH3H3Fua8e8DbXrshwKhXxTDQxZ
eJqgyWaXqx/KSAZ/7XdWudPy7s3S8VVVwLr8SbVYWX5qxYFW39SpYTyZYpjHaq/jT7lZ/9u8jzGo
NuVuGGmHVlh4zzX9j8jpcAZQLRjW+3vbA/ebmoPIn1Mbudlq3GQesLGjUo3q6hz66l5V7DpFRx7F
iM+Roz06VDyogulHXKfVuVGDkZ+8LziP9uYmdEwsVLB+lUEUcicLPEdiOc4qo4veqF1H2DgX4ZkU
Sam/5NByYDkLNiRCSn1TlwwnTfa3FLb0f0xPPA0kxLTot/bQx3Cin7Rv/WS83y19X+6KKfDfJijI
zTPsqr5aaX1qpsKEF/BoPIOrA28KbbgHpxVAyeHFqhLjWX313xYBe2hVDASG+CmB5ocrZZRdkkCv
N8B2V/e5MZwhoW2+wI7OOoyBjxOp0jbWJjtZ6x5wEdRE6yyjob1Pqw40XOhzmywsvBVxogb85t6T
3zWo5QW2t5rZUxXP4v1oQVQTqFCwQ1hzkeoH65kD7IMM7qVZaE9Ru6PeKKgElEy0K7VqaHyfAw5u
PzUT1rF9gQfympqNn+ob/PHzeWomCqQUw4IdLVHZe03ikAktHYO7IDBgQ1FD5GGAkLcDdvc0QKAH
5ojUrPjg3ASG82cYO8Mezzxwr2BqcuwcyGr1Vd1fOfjW1wj0zV3BYFndqr5lYMS/EKbjUDNd+ugu
Kft6rUMEdP1lwGZ9tRrtJtnSwDLKzU4pNCOZQC9JA/RqSJX/cOK2PFB/KK3pYjvTtBHjNw/ICLy3
rexMdzUc3hqXbv0WI4GDTKZremm80idnhNI1OmmYLhEN022XCmBhs05bc5YDvwWR7NouxZ5afj/G
0HRSz25q88FyTv7ku6EaoNEE6mn/gZwwLOdrho07OO3aTAhHOOBNfcmwWbYTmH0xhhdW5YM7wxZ6
+Fpig5dtF5BCk0Nyv2T9DWEURtAtlVPX2xKQ/o9JqN3LbYNqFAwE/HTtJSDvLjrbyJUg1Rz8sfTQ
3RLqQdnedinMCf6w6mIVCWhQjUZw9RvLfyxsSNFOAxQB4G4dPCI5zCCbP6Jap0Yn0/EeUGVVQ9QB
8VekNrTaPFI4s+sEz7QIv64Kh9OGc1M28kItmgUv4EvnTAnKplx3ez/yYWSAt7zoM+9YQYn+qYaH
6RoH5HDfqCasSMG4NiGsR8E6fO33PBvFipoDQ1kvlAO4iCq4qI3yOmXR7Rxbo2ALk0oXDxC/X7UJ
vsVQtLinl5n09EloXn9DoZ2Ozyy+9uMTrSMD6dZQbEGdfIIFvdJMwVeqvx5/bdIogBvGPKpV1udg
UNI/N/9tbplDvSDuYFPuMWztYf/z4PelODmhVd0hIVbfqS6RBuIU41RxR/0FM+Yup6nXWRGDy2RY
UHuDbIdz7X2Ypttqdx63znVSlyDMYcMx2H9RwNKPs1oHmXIv3dLAvMjH/CU4qKGuMUysXRMmS9io
a8d99EbyndQFZtlRq6v8SsisuB6BVExEs13iUZ98o1ZZRfodb0AqVHk4Sbx1YvYQR93rANBMIBcL
hrDKvlFQ1ujOtsPZZ9XmQXoVbaHeOPn4VkPrEH++drxCUTG9Nkmou5kqojdIis4DNCOEuP2nGfBu
H4ENSSVycAHbke4u0hvYbDmPwJQbT032qfH3CIWV2p7C/p4z1OE9inoO/HWAvRxFz1/0aMyPZYwE
EBnx4ECQ7w1ei/gSTeyVvv5pZwA28FaTzLtSKwPdaEMXatKAiqAtAG0SAAXWkeVhwZGadAeCPSA8
tGn4WI5eATKC78tRcIg3+tX28NwQ+CTLoMOnMtDtQ9vIZIVvDvvRisrpkvLhO7V4l0JD0mQTVHst
7xBqY/jYaR3DBktVzFXTjNPiGmBzkRUtgDnxFF4SDhsADgrEo+YbxXpM037XlVr4OFXwjYhArnVp
Ko/T7DyOwxpSdPnJD1CjL4seDihaVFBz9AxkWbQsS3e/r3/oVGb6pf5hSUt3UIaCpIwBgNuXMisv
okJH9gJf0r5WHLmBo4tdaD8dT9tqfQcBFmimDi2APorHDEK5CbWBiYOxhQPxH3g8fDc1x38zTby/
QCcRzzWLkGnINPEwdtq0zgBsuCvKzt8Wdt3eRIM3Qb5fRvjyLtuDX07+UXfM7gRniGjfDczE6TNr
t6Om5bdAnPkbXgXNChhAlPKw3VxZ1dC92MALohBtFD9E4l+gizr6bt7es6YIoTPY+5vSSeGuIAGW
5mrLpXuK/GfVT6gx5evYG/O7semybVgW00XLNX0fDHoNhlAPfZVp0HemH2mQBEIhwoix604a7h+k
EMYJHG/H1b3KeDYHK9xbvNGwt0JzYEBSxu0g4HGLJizvQZdF0uxETcfhz2ZRGldqRXbrQm3UfJRV
Fz9UQbSlbp9Xxc0E7un8An2uH+ExapY/hDAhf+I2BjQNwfJCnamNIdOgUCitEwk3l1N5ItRH/dHs
A6RdkWR88Lz0rh3S4SUZeuDG2wm4cSu0zwasiTaAQMWvKA7c6HorfyLBdYc6Y//i4VSw6SD9eoaG
hXWWYaKvucJb9VW/M9Iyux1jlt5y4M+BZx5hiS2RBwALOL3VHOiscvik7KhJwR9xES/bHdO8EMZf
0bDRMvADDAHnHmqakNIAqQDA02WUcKg2q6Dfo4Xxmb53AlNbcb8IHqjVYpu6tOTkrwu46JzsmJmA
Q8WzNG9s4tsOB2Ab0tt9dh5qLtfDkGbfmf5/jogKuwMxtnD+bY2ITeZ/lCa5/hUMIx1QAMHS4lIH
6tm2VOnyE+SUeSBJayUWrngPVclFWIHEF8JYjzeRHbWzFkNtQJBhVlmg4VmCgSbpOmcZNC+gvUBt
mokTfguFpg+xBpDIw1UDQOba4z472eqCA+V0oiZAF0CJ0i110nAMCt9aZhKaXypQcgcxdLtM/LLO
MtkxtRKaJokPqjrSORNI4i6B29qQA9QZxt2emtAWzG6HeORHFVdSnEzG7JbiemSQ93MnxUBr53EG
xYXAY67sXh0RvPEvQoYNvK5Whu43F6jHotQd93P/GKLaQP2TLvo7FU8IM73RP/ereEDW3gJsxPey
yPSLVg36he6UDNAlaDfOMKafuuFQOyGZGjrdIUirGwr1NQ+Gh9y6BZ7jbpDhYAGc09jXFNXStQUF
hDU16VK0dbr3tfEEf/fsEaWsaY3kVILMeI+mgXpf5HiOG5Q8feQ47EEuQqykiqUJANU8IQUqL8v0
uLSTHcWPSaAdoFn6Pl0PkPywwVM4tFUHw4wWrhkQe1unSVufGCC4I4rj2EWFlWgg4mK+UFg3ONro
arHujS7HKRQbYSjv02S6fArCNnVejPporSWOVrVL44X6dWbVB803z6zL9QLK1lp9Wi48KppPTUFN
NpRIGhrrJYzuKHaOUIt8mUohX1+DYoLatzciiwO3ywxWuMvEhtq1FqGXFqahMQywqYGVAk6v7X0c
2xwYata5pc3a+1pdYF+Ur5g1xXtq0kDewj2jCe5pknJz2BdceO5k+N3cB4cSE0TDKT5QvCagdC/q
ecwuAcWMLH7DsRuF/0xdf48NfvSEWfmuzXBWzJz2p88AeWphn/HsG2IAnTrsrmHp5PsJm+Adfuy9
L3EkATVaYTFz7Y2BDD6pb4O88P5yDM9+TKt02mbYw+LYg9Ce29pKltJ7g2rMhr44bNiRNCiYVn3B
n6BwMd6wyn7tzM54kjGUq7GPeF3GBke8lsw2njSjgMTC35H/Mk9F4usZhJA62PmWiWKOFY6XCBKp
YA9BZo/6lgGhRqlpQ+IZBocexLJA/8BZTU1ufc3elFVVbTQ9tbcAoVjHMit78JzAW2NQdnmuG/17
Uxfen21YuEFsmn84UBgEMjsPHzwur1nXPwU21ELdUWuxY1CXQOf1MRxQyHa/3tI4GC71MabxeVLp
N/PMZfqnGLoNIQHy+52e+PptYjHTlAYw6I7ULdBMvxAYulEKiCvZ9bmBPRw37OCY6W3ozhoj1M6n
4e92mWJbXajxEXWiOxIW4Uk47MFFcyuD+zMdz9ZG66arLDhRJiDrmfC9hmy/U660sHewd9TAO1s1
ptguJyMI3QRuHGsavqJBWkm9KITOW9zPRylAB/JbaIXioCQvPKpQPVFOYl+UEGF2MG7HlBczgt9e
NBIXRL8HGz841dWHOjLZ6fd/y3+kNCxk5wE84Lq0GFxO9C/fzAZUcnQI8aXnd103PYb+0/wdZvv4
6GVO6m2htuDY7jhBdcbuxvdvKfrqQn3lKHsL8hpXEl3y7MA7x/hCc0n6wTfieDsWNbJiSrCpdjh0
Y3AEvBmdbnr+56QU4jyrPhjyfa8wWJ4Btmev+fmhUApC1CdqrZr7RA0ZIRrw+S9xrZq79DWFUUEK
LIB3GpiIdrO1LOQjHT+9h5yCf5OVg+36+Pt8S7MYtG1u26i0NuV9X07P1N+miVgjO5kdRZ3mL05b
rPrWk9/0Wv1iyGnuqMnYhFOsCF+cgJXHEDTsNU1XL8dSPbnv4iCYX47iqwQuUfRyqQfA2+//sfgi
+ZKsspiErKVj64IDMf4PjaG4K6Vpgcl5dqrenRxz9a65ExnhdUCTFHro4+D8jy688VazMA9FqDXo
M0Qz8cmJriqCWn0JICb+zydsp/MjtMjjrQHE1yvk3PcS56A/OIO3grT98i4aKkTktdL0yl5lwO6m
oKzv+iKE5YIR7OmNA6ojw6d2witGBaTeYSMBA00zPlATKmqfJul+tM+5prmgpzbbyFMQyF8vtQ7w
v0udMI9O96LpL/8Wt/SVLLtAD8GUbyhC9W6ovG4iafJ9mU2v1FoYr7oFN5xADWLP9QpPiPyGupYw
mjlhcO73+N0AkIhrtzdkt2FPrZKe0KobVNf4mRV8WJegoP+Y4jmgBr5wFciyugksINV/FyC9sjhM
jrMOgUVm6f7376p/YAwtrkNOSBCx3zS5+PK4yJC/aUZbD04w3kE9ze3D7pi2sf7cmJZrR6x9tOJ8
evAiYx0UnD33I8xYjTL74UUle26qwQFYIYMOiprjpKBd2VZcwWwWsWOZemu8QrSfVxSgEjIxDbDc
wVx18GSex64fL8c8a80HmJ0uqNAwH6a1Ax3lzdKXOIa8Qp2NehagaMKMz6E0QKF1v6JKb9dDpFGY
4H3h41PAGiUz4e7YFawG0Q24BFma35oOz7Cox++Cwhz1gtZt3vgdctE9vDheoJ6i7ycdus40mvy6
RGHp8xKtPtASulo4NNn7EjSH1Rabl/AVOmL5KWK7+mtinn9Y8FDgp9watgQoiIBSC4QqcIwEX04m
jMwV5moZMIL4PxIxtnoPfM7DWPhetgEG5o4uDQZ1jl8Pe7IMTDkVU31EvgnAa5VCbdWBH/o+ONyr
fGv9axN41PdRkTH+KbiuzB8OgxhQVJjZpmEs2fqeIx4czYPEvxm/gDMpHiCTJx4gZXCxRAMpSNUF
m833eBqMoZhxiZrwhVof8Rm2GTfzgmXVwyJohF53Llsd/gReuCfkuJFoAGsN/K2BeMK1Uhfq51VW
Uz+1epEUN04XrnhjZ1urN+KHcsJxJo4MkBOA2IAOiPdXOoKoz2C74nXKfCaNrQdDi+1NLDukJlqL
HVGgbXcpnBDU4xAqCnKMvvF0vM9gKPhXnbwFeZT+OeAh7ApeR88JCGvrxIG8F6zd/EMgLe0WVhev
TaFZoPV60ZaFzNrl3WC9JqCAaNkQP/qR1P7jX86/IsBtHZQv0zKFIQ3nnxIs8dCb+pShQmV3NtJA
o3ZpdQgDJUHDNmNma/DtRN9y8Vql8WaGP5cuutOQ8l8b0Cpa9/n43MPX6M/O8eC7i8K/6xT1uomk
93Os9DfPb4JvxoAdCvDL5sMUwmSsbuv4Wmm22HXtkJyCpohOY8BTJP8Bmcz/41mItOKXNzr4bZxZ
eANy8N2wefryRv9/lJ3Xktu4toafiFXM4VZUbLW6JXWy54blMMOcM5/+fIA8lsd7ap9zbljEAsC2
JZEE1vpDahkDKdGyOZrQdB5RR3L2PajWQxeW4dPkWmJ1rnWvikcmF1GM5KuKaV1dVz15sSpZUzNT
vhU5OH29BU+oG4q6Vvu2fi7sqtnPs+tiyOPUJ0gsJuiGfnmZeGKu4lwnVbmQr5JXino2D7hz/7mU
eYQ0huW+z6FVrQ0+4rOqj85OH5LhgWScDtkkzrd221vXIMUYLAAQ+4fraM9WbiHdpivnwQ2iv7ws
/xpFqvWBzVjgy0vE6PI3z9yJA/YO07wroRf6d8sxRa//S6wVrmRysBxXxTmAWwu7M3i1rl83EYiK
aWyuYBStpdEvgZk2V5tH+SFV8UmVfdE0u0/ZRBaMr7J6j6h0AJGehy98Bs/1AO5rpXlvgRY7/E5m
yuitO3xHbfhLUPM7YTsd+y51oie08hM/yuM/7ovHsh0AIOjpH3IpKdeO/wwVKdizEjn/XRg1flmr
/Bb/eZYYKXyiqazR29I4+6V3w74NLIzejO1VbiNFC8HvX1qyT24qi3LZmGKk3FT+nNeKLabok/Nk
X0Xr/zbv51V+zpNXQT3IO3i9MW2aeJ6PjqZMx6pQs9XSV/otFsI+w17174Mcd2/KMxkbMgS9yevu
Rwx2aigHXK/Mpgxu/KBvbuPm+rurOvNBdabi6sD02MVR1JJFoDksXnFNURn0I3fp9jLWiRi3wMrT
8+osQ+SHqmNstt9kqw8TmACqpu5QuCMdEmKnITJX8qDLZJU8bSkx7nryxGywRJ4rW9STKrtlu9ci
4OpzG+OlIBJc92vIszCFjoIiSrwz4XkcSK2TTgQLfLLRFTuicW49WE10I+CUQxrOh66v1G01QxhO
PQOXJqerDrNRouwTutmpL6qXyMT/ITPc8OU+QsZyMQJA8YscLw88d/71GolTPpH1euutOP5qGO3a
SSbzE/bf1nZ0TWtfNVr6VgXFRQ6IcEhbTRpJ+yJx0BJUuniNwW70tda6Ncpw5qc81m32NMg1sPiA
ghT2wZaUW8kqkqZmhvFLDvbCbXIg6CLEU/HHCNkpY/8cIa8xm1a5BnzePDWq/QJmFDq7FpNCTLrm
nICn8c3JcL/izkWKAuFft4XghzRWhfna9GNsNUfW49Tl+zhrJn92WJObWbdXylD5szJNkKJB/bnz
umg9Fdb83MJNOVAFrPe6V+GUJyaNYlKHnhw+kN3VBvDMF5Omr6WSH9TCtj4NdhbsUmuKtg1JRsQT
lz/mRXHQNreri6uYHzKMGp0CphHrB4ylnr1s9DOjdi56otiXrrSch6q0vjcoDyawxRvw+miJBm7i
HiJE3z6nOKXoyO3k5nLQNNDJGeYUn9VG/15mlXFWqqElXzCQ8RLDkF+31gbSjwfE/GImF0s6fPz3
1bxm/p5JcVGBsLg3PcfS0YL4XaUrsAJ8CnUtOXbeYMCl1kbhRBFlG8zNUCCgbLVxo8n9ZqdBumrM
Vn9XOxi2oZZOZ8OLELIzzPYYLAMHkhg7YcR97swM24CFMpuet29mT4EQ5fjCh2TSvjnDMhypP6ur
VDRrByhuY43JyivC7q1T++mJdfeHnOoWXXEu3fAkZyqmpVyCzkO0kIm9Grkvxfi9o5qzbqPIWVeT
UcI04dAvYXUc4pHE172t5zG8pntbsbpH1U7HBgZ5NGj+IGjmfTzl587W8x1MAGUlY/eDnjYPRpdU
1JIYKw+/jMV0/anOlM+4Z3mrpImh+OSdHm2jNAlWVC3VmWXlrKxvFnIIgxvHmuetdIWTspB3iwHZ
lIeFyspRgc15D8kJv42VwyzcVdfWlKnKKmg09zxrxqkttfLRZe2gYBaHQxJ0BBexAtG2gRhseG7M
P+Y4Qa/sayXFv6bn37kKy0o7kZPfyovd5rA59EPHmJ88NfTOsgOV53ilxoUBKOtqdvAJVIlOGMng
dvZ4vbnVyVgBm2Zt5Yhk/RLsxxEOnq2QORB4BoFzALp/m3sPyXgdCFvvxNH/F5VcuSP5dcfiso5j
AYsqsE4J+T8UUUYYcaHRzcnRyXNIhzXJZFLIOfvUqEYLtYivvWBmloqwey7Qaoq8ZX1jGWKnzoz/
fl+av++gEDPU0H9VPSraKh6wvy0sk9iyKhJkSIU4avY4A3Hgp8pBnt2beYnMTztXpNhEL0+afuu5
VUN5fcZPAdbmU4NFtmzdD67dX/I4wq5ajJKHBJVIv0ko38a5QaZ5VOxqX8A5WsUDzilp7VHAzYTw
U9NN+t5L0Uas0EbcSq6V9EGVZ3eClWmqfw8RGv6y95eDiI2Rcf3vn5v4cH5bknsOkiQ2GU3NtViO
/v7JtW0wwTPq6ofCZv1r8Sy1NoGtjqdWwETZnYQr2exykKFGgwyxYZM27wQ0tMBaeZUG7rhuoLSu
UCuKTmXSUag38qNbNNFJhijAgeCWbTtXrmo6uZeoCrzdrA/FprF65V1XZyjUWMkfZFNx1HSVmjPC
q6I3w+ek8tzmtW6r5Yqe9t6OXIVsqAq3peTJKJtu/E3Fym9vRk3mJy0ECRup6OcSWMbstNAlGmt4
5Sbz46hXLnJAOFQt5i71cJSdKG+ihpt101b2LlqqwdDKIXIXygqCYvkBLy/YNhT3t5I04QR24fcJ
D3PZy97hIa6y5hqmhfliFs5Gcil4nGEWKRIiuAEbxwiCpA9BXDG/Ufj8nowVThcepmizZMA2H0nW
2FfJLzJg7W+GAJHfujfWdpdFAkf8HtqGDhaqiM5RObKYmo3wc1nAJZkBwR0AJkafFfi2+pAnH+0Q
a8eq0TVfTidzEPll3sQsyPrsDQzqFr9DsTFUwv0wBtyuI4AUc8QJYVHyYN/HY4aCOFrUNz0grU0/
u3OVP9yw/mjsxavEdpNVo3jVDnLKDKjAvKhYtl7VOdTPSjf9IcNYlg1bM87ghQlpzyG3L0Ycxixa
GRX10x+jmOzk5rCV1+qjeReQdGaPJdhXbWb6ijAbj4Qfud6tTZMfk2ygkp2tzXFodrKptHNxAub6
lqo2HkVTr3wZR6N7DITVea+pG8tGVXuZE3bHgkddV3H5ZCfaFWUx7v7AVdYD5dpLKijYqlfK/c9y
8MYCulBbDbt5xPEkducnxVIK9NrjyUQ2c3wPFms6y4OCLeS5TO09vkru421YHhsA5Lto3mQT/kel
EVtxyOK/fnfY726LAKMo7HXtz2MT/1l6SXrBWAVXEbgvK3Nqnc+mipRbaCKS2hlZ9+LG7RknQedz
HGiooTRBf8ineECO+U1eJk5Kb6cY9rSVzdDg0/c0960DTHZMHRM/jBnmWsSDckXywNPIBNfedvSK
b7dm2FURnpNoNZSrLuy0g9ZHMPKyaOYVjfyh0Q/ePg6CxcdTVXt120g96aX3WbbMyeteoupNSRgp
I9x2jzhi6M9ysmVm1ior6uXhNjy3Giz1Bt+kyLpRsYy/VoIqoUFCaVCtP8mQaofTY6GWr6TDVASp
Uy3cyAmeXWM36Zjv4WwNK7IG/JWwiJ8rfaFmlSGRLDucMjSeZ+i+z2pr/NqhixmKghnVbzPuHY24
VCpUlduk2uheE/UHjKB2Ueq427BKyqeyVP/jLPnZO9nZwIdd2ulpBnbts4Qnxx+07zAPcNiqdfRH
0iY8krOnBEZaky841dgpVdF3R/kTMnfwZ0RdYBjSH3OMEs1bKnMhi7jGxA+1ZY7lqliGmfc5aZd+
G+Y2eBgD0sOdSzkHIVvnoLiNDQcMg9VWmKZ0boRGsT193EeYVWhf1Dj4fURjLcMGfPxfzYQvUaSP
mHhYptNt+5akiKPNLyD2tOcU0suptxucYXpL/dyGLU+evhpPM7uiFyNYzspQoLceFPPGxktmH400
vTXOOtNnXTGSg4sIDOr3TGbzdUEnPXwZlek8gsTYZq3Rwzfy7JdQ4yuvHcv4bmcn+TFlLUA11grW
W+5FeISNE3u4SO2OFKPW8zTvG3497O/Igg7i0GJxhnGrdZYhr6/LNTDcdicznYDQ5uPsID9tjdo3
x3OSjQl6cHXjH5fGfrKFudkEN1nVSHc45Cb3N6pygLQ1EgN7y0N+C6A+Uiw/rUBu7T6cBFpXOIfg
ZgmjyRizbdctLf+eMVne4VoCfxAwKSW4apisvko5vsJ40fv5RyNuXoKxEc5oql5/rdrRqHEscrLl
Pe7L6r3I4e9YvRGdYNYZH02JZlNovg+FNT3ZA9p6Muwgbo7qTJpvR2Oc+FdHeIsYPOLsap6f8kLT
19DckrVsmiImz+ShM+fzmHreQc1i4YUjeiM3Dx6aMH64xRoobQcLjvBeCyyN1S976TjSXztqBa+9
MuZUCLx+q3YJpCsbRS4xoMUKfO3Ajn4sYcucBzi905TwNlbq/mXMx34DT42Nch9Me013YiGnNj5C
PlHxquvKS90q2Bngi/SOXmfOex6j9kUQ9JK2wFwO+Jdr5slfYaa8K6jkfjazJPPzrGT1NU8BoCkW
DXFajawHFWUPTGV4VVt4r6OSWmvZi0BbgeN8nK5kb6rU3jUcSGyJqYM4RI5xHkIqHIiyjPjLksXt
eWyd0sw6ZkOTXmdhD2wqEFvrFjUB2bx1uLicywkyJg/6gkANNaAn2ZoyXAhdbYxX1C2RrwTAQDI/
rF8zzUT4A4JpUC363ilKnGgFwdTUuj9L60OLrODFLWxvkyPJ8UgiKnhg44BPdqNZF/CWjW+WZftH
UvSP+L+Yf2nwZPomj76NgPRXihmaD1psf7OUznpxvpYscV/kuReOmQ/kPz84omuIp/EQdyVCdqJZ
jWrvq70yIeaOh9fo6INfVexD74tgueA1mx5nNhfpyLCA3xxW0MTxXv5xFhMbgZwCMEiA1cqz+7h/
9sZmY67MaGh3Tt2a+y5Tnu/ePvJM+vhIWx/kw4xD41j7MMc2LW4aMJxTA2csNfJ/tIegdTatwd/2
sFtdvJML1fTkjey6oWuHJztdynYdI/p+aGznhJfINy1Imo/JWl6NTi1fSj7vY8rCbX3T4udXoo48
7pdOow6ba9EaS9jkMAJD8AG1hB4/gzL6w+whzL5Ntf5lcYKue0GZFlcnr8/Rjqd6b4Rzt18q11ih
IQ56vjfAauFEYyD3RvctVXuPSfMgOUeOkZdwY0zQQmFEXic2UHyBKvdqqtCGBZHAcK1ob+NCt26C
3Dzm3ToXXkeVeKL14gH2W1N23GPVBIy10IZDi5c7Aryj8uYBBpe2A1aLuugQG+HDCKbsHg9mNEnv
cTcq9vIju4/3LKRQWh7NQuFQKheGAcIZbj0eZEjqGP6MTxRgDzKkI9m0VUVOCamehORDF2LAo6cX
zdK/DMlcf8a0L9s0WdgcUpl1ardjhn0Fa+L8wVXUZT2JUWySk9UE66dpELq2Gq0i3a2l5z5LvpAJ
QzmxYXOhSmDr1BkrLY+Go8TLy17Z5EtBb1UMvvdmYvAs5hoCgy+bY9B0fsD34cuFadK2qD+mEdUw
sU5dqLcc5cJUNksV5Ll9uCkKodSYrcoi945ZSDKuKRFAiWuEIJCStI6LOMimPFRFXa262Vs2GXCD
ZnXvkQPllCzklZvkpcnK0KjUhj0XhrMfFsifk+IpKwc06NrOWTJKbAIMz5MZJwk02NC42jbFcIFR
GOI2eRAgoLUchXpKva6S+ozbTj5dbkulVHWFPddSnCrS5Bu4i/orAK5upSqD962PMt/mbfaXAT5L
rczpc9djmzm1VnKh7D7toK30GEWXX/BKtkiUIzIOgAyLuPnRVuf4ax3P45pqhRAJjis8f/4e0FaP
cTImXxez/ccAPb1Oi81TxfMKRC7K4jVKh2f5q1QNhLv/Ja4NyJPwuymPrc4XJcbLX72mtP06cnnT
lIG7tDqUMjd+HJXxSPYZvWdR8JGVIBEyshJ6vvSA+tlcBDwrtVrv6Sb91Od9cZqCnC0MtdSv6Oyu
VIHmg5jcgQrsy5deUcYdTPL+4FVhsZ/D3IY9bzU2lnudZloPlVv8+mbXs3FbtKp+vL/s5bs/ZQOE
Hmz5LuNGaPz92odKq/u8yrONvFLhZDUPYHNeyeePuwws73As3dwrR7/F5IPI/jlONuXg32MsMdGV
ge9cAn46LLXyhYVo+3zTpMhFbDbcf42NQm/lLmqR1KW6C4yXoeCXM7he8rVjoQrWzf5uzRMSOdPi
vYR2l+7MVBApbd18RpR78S23OliDZZxzcDzrYq67Mxxo3qJ2isQK4pIPQHgUtqRz+qxkMBNKuCGv
iAA5SP3O3R9dqV+aWCyhNevHmqRow2NvDsnXfuZ/FkWj8zYt2fsUmPhhTFm/kxD5qEP2vcXZZydX
hrIpe+Xa8N6UAPo28X4M/n/NvV9Z/qH73Oif/wz5d/kI3afbwrMlaQj4r0WtR8AmgFbgZmnqU3GC
OvYbkuIGuZjI7PigsKe1RGV4YF+Os9nt21axXheNlFndV5fFmq3X1kYtpnC96bEXncmC5M/QLepe
NhHP5SE9VdNGDvaG0DyYQYXljpirjbl3yjqe4KLVJYV7zYJpJWfKPyUsmkf4uT+8h23n1RPb+dBi
Jy/P3Mz+Ug1m9uAMFbt+S22UTVornh/ILIBtpPMJc71tO6jWA7gly8+tFu6fWHnljmFD2i3Kk2K3
8fvIv2pwUQchJWcfstRe3z49XvaXdh5tOEAhD0PDceyHKOAvpPqSvBRlF/qj68SbsnKrgUQmIzPv
ZNrIKlThtENfPj3jNtCusQ4t3qnSlULpov6GvOp2BIQCkaSP1w4g1O+lN2FzFOnpR1Ir4drCr/Y8
OUO0E0WL46gZ8VFe0x3w9W4Vz3ksghSOtU3WaXJ7/aDVZHKotC8vkBFqJDq4YTRsMiO9HC+5twS+
1WlHB6mOJ7PGyU3XqwrbF3Jf0sVNHjQTg1XBBlOiqn7zUvvQDGFxkSz0UcUXCIbVRTLNR8289aFY
W2/jDk4H0nDhJrOt/LiEpn6xbaNYySJd47nf4S8FV6MNqwfHGakmu131RdEQUKf8p7YQdFDVuRhl
p91uKRQlWIeKpvzhy+Y8qzTF6/felLcUpkPuWo26elsmmGYLoKV0Rqxj+xIY6NTdfRJ5N8HAmaPH
mzujGCpCGswiSL/ej4kiJCeSMqyeGy1+6xUIfrbdjJGvt2WyY0/2j3bMU2KlDFTPlGRXtDP5t2L+
cfIz8uuJUqpewpIZGQBzOZGCxfpBBwmmqOGT/OfKf40MkQd+CuUaMtAYIZr3/yP2OSS83NCj7ocK
2VIjyEkm01ljYGlvuhAl6GXUsJ3Ts2VNSsYab5NNAT1tk2azhMN4+4vyoiLUwEm/jfoZkhPvH1AU
1xsZisTXVCsqaNd68tluGR+8IrA8JDu4l01Eqt7I4tnnAKdHCLzZVobRd4+P6wzKzHNna+Jfm14X
gHHXmWfrHjCQKyw406s8ZCgp+j3snO09BuT+HEeFA+yXWUWUlM/aRBqE2wDwc6Qr/kQhYZfXU/Ti
YY/7jGChSJNBsZA5n77MLjCs+cEvVbvPBX9Vklh7Z/oRu9NcjaQhOTVJb6aWpY6h4LaxkKClxNF8
7pKzTEM1U27dwvmUNZ/he8uwHE0yz5UpABU6c6xp31vBc+4rLIzVpj0qoZJ/gT7jkSqbJyTWWr47
duGnyvOiB6+M870Z28tz7ajD2kSO8b0VEKpBsewnXU3/go9lPs2I8pEQC5ydbA55gFJ4qCjqQR/d
F3Omuic75GEJzGydpeqrW3rLxWtSH8nolI0mAq2wUWvv4baD1EZvN1iWe9sy4vQUrm+ZEPYzWwmc
1VLH29tY8q5kUx7sbPkRu0PWo6L5EZOQXXLeiEqnfbRvVNMCn0jRv/as5CoPgZqsEQdUn28tBdGs
NjIvsoX1XXrtRlK004hR1j1mFOjH1NwGGVXRbZx0WPOKA/T1H2cDpPswtk6xCXIHkQw6dUhzO9fD
eeI+NvNiuoeKQkAhLmWZyeRnYyZWskLOrCiy6TGBIlQJNbS5NUbM6dvqS2LW4UFqmLVlxbg8KtSN
E4PMk8E0ne3tYNXa3nPiZG9WLFq0RW1e3KFsXiZ8240KTZ2M7dKLEbMFC0jWbWRn7QQom6jKRnbK
SQCQY99qjfggRyDaaCA+KlYvPy+Zu8G7PoFnt8UfUMQf5et5LOsCTrAeqysHsYB1HXWN49ekyI9O
G/bdo6FE2dEt8H+lmkpUHmRQTjLKCvKdExRpugdJoh4yBJpzWJBZvG3ivNvEJkaqi0ntMbWCP6vc
+rBMFSSpNdlrpUrCpy5UUSIbHDJcrjJc3TwCaNiRz7DHyu8F5cOcnQ+9K8qPuoYeKCcV5t4mOTob
sLJarIjOyUQtQh7UnvuuVFHsJCL7THaVmzxDAcclafDLUG3CqrhstKf7JaIs9DaRM0JRE2OD0AIk
reWYdABmfikHBDEFAnTKpl9aP/skHHTWze8sg1jV99w+bTror3CZF3R95+Q04S/2sCglUmmmMl6s
Mu59LW+KP3JNfyzVUPtLBaUAMdP6qsIGW8E7BigXZ9l2qZMS/fehP4b9aGyTHiDl1LiR75n6+KW1
qn3g2MsbFhAfzuD2ftmw9iL3bL2YZZI8YJSH9J5oykOXXlxP0a+ycR8fVor5oovxsUZ2QvYuhvfS
6mp+Ak29Wdo0eDaFsp5VApjQsgjzVdGU4nk19ZsRQ+xnGQoyQGZtkkfUMoTn6L/01qL3Ziglrt4u
A5X8sv2SkbbdNimg0LyZP3n5on/H3OKhIpv9uQTYsnKB0KwMyp77xhnQHiyatzQPjHOo1OlrE+IP
KsIt9udHJRhG325i48ON7GBNrs/idQDXmVpTzVIFCPKHtIjKtWbkSVu4e+kkZWWfymp0Phql0B64
mUBxCoOpesRcPu/c9pmnpXkBA/1hW9UnPNg/PDNdPpU2hAQE/q99AKwCWvb3Gp+cT97k5PjEwrIe
yqhdZbnRbZfhKdcj+yqfrhR70VgxG30vm7kTRiiEL+ZqNCLrpSxt64Xxxbilpl2fUp017EM7ZPk6
bdtkpWdgcOV/Uq1gKygAwXbyI6hIiK7qvlCfLGtU3+PlSYapYgboDzEJCs/W4QU6zltveWRHfa71
Ac4nwnTF2TTreeWwDdpnMG8gzbgQ38UYwYnwcTCwborFsZLYkLHUcXeHpPNhuMc++gFoD/WpOtwK
M43d8IsAZ4GiVvx1SRTITKFSXiuPUl1uUsaSGeZwpQRF+DVTuHux/NQfSGU2Vzkx1Kk3OkURH9rG
ba5XMvpUo0RdCiCNsYeeD8pWVqHMevRWHeuqvW0t1sWKtpbk2ZgVybRgON3ycRXN0pzHk9zNLnZv
rqtlmWF95iWGXBzkGZvl1I+N2NjcYzUQ6V96Lack8SNm3DvkYDnXEb2yQx4oMPwYd++9X1m1o4Mx
kESJy/GTq/fcQUGC61RoAqNKmiR+aYN6fEwr0zcbrV8pudncAOn5YporxBapTgh8utO46PWJXvns
ks17rxz8f5iL/Cb4snsVNeLh3mcg1ly544pQLvFHYNJbWV6V43rXVQ4jnsmyhU1Jiq1Te0kKYVtS
FTlqzYs7+TcrZFdFVSTFV6dZLOOpKCn7ZL2CBUubO3+zXSTxZeop8bkllX9lsoLpMJVOA22nHMjS
TEn6LpFMbb50mLeDWZRNry/59Vade9TQl70hnlo9x/g36+a9rjVYXXbV50ovMGPAUGRlu1p1lUVl
XF2NFVgdqIIilYcFrb31Rpa6spfb5hC3lFKk1Kdj6P26wKfBl1qfMhYIkU95cMVZbJvJvnWMyzzX
AakbDz3lyn7ug9xjwwbZ5x6vB70etjIYqFO5TQMtXd4nvXzuizpAihlFcCPk+VgF2qPOVuDFbfAE
xicJ1QXTpKQQKhacliA+SbYIrM585wiwlGSE3BkkVVs/iPvz0XLqYm+6Q7z6LUEsc8gyVrruJ6pb
ye6eW76PnToLSCHJyzXY7uF5jJwfCe+A5fhzw7dxu98clkjW1k56h5wAfrqWMH9pKvVtTqv+0jVq
dWnH7l2GKxLaa7gQ+6SfkctTOyN/ad1wOHtltrWlznASoV1dzo4taq2873gq7ho77tZazy4RkVjH
cg6fcgSC3poyYY3D8zjOvQmX5NxAy5tml/MonGCYnzTKHijboueXlnV8qtTSr7QJuq9a5eGzpzvK
UxXMby5wnsM9hBBi+Bw4zrDmRh3XcpjslR3GuLDw1sY3E8gOSBMxWA4ZUTWSf0aOBbkRkinlwKbB
WvV2ZkE3pHmb1op2KXp+Cf78R8qLFvz0egR27LRyj5WtOMcl65zjRZ7eg7L5b7HfhpiWrXNTou51
73B/Xvoe++16rNCnPbv6x3hwghXKwuYPqeNbxilTzRxFBG8jc0q32C3dJMdHsWHeum5Bye6Rc6jX
byIhlHybc89Y3f8Oqe55i4C3umqHSWMVM4Y7CAf2lUckrJyq6b+BViOzxLrSRoJErRdMigK0S7uy
ME5xq+VgJ1kXNnUVfkAN2yvaYgH7q7LXXE/WEvK05FlwMnkErWSzmQ1vn+TkomVzqrt0Uw8emxmB
jyqGfCbRk9iPaRM5DyEGopsQcbSjPLgqguKhk6f42dIx2iEyIjJ4O70NyjLS/vLUmeb6iJjBj+m3
brfXtvpUhmteviaUqL83Tk7Xp2uIQstWbpNkR6+31xbu9aMMRWloAv21/fukbmQBJC+0mNElBory
KN+KYUISA9W03FdMUcO6t3tZr5LtKispiOEu8cTmZS0TxFHTzzsZv+eL5VjUJ3NfXvq368uamNsk
5MAp1+/IzGrsHupmG0H3JsGRWtphUby/pqaez7dY6yClFykZ6vhgEORhtpanSHhcJk2FFEImj5Y1
pX6ae91mFDoKtyAPNyQVxEHPOz8iBX2UrdvE20Adl8BBc7/IVhgDCjHyIfS7gvTIqcXLctWErrXJ
bSeONvFgT7a1NlUUif8JLJBggoI3+MOoNshHUaP7ZUihK+W+tLS/gDnPO3yAgl3DQ/sdFZKHsHei
rypCLX6k1+OTGkzhkzEPk++ldfyVuvge+n/xUeZlQs7GO9taELEGQigK53TvbCgxFZbRe5Whedh3
pZe+yoiT5k8ABOZn2QUYvF8NY64eZaelsqvOU2zDZG9r2c0Wo4NlI3u1Fn+KGh1EX/bWPKAe8ZaN
VrcLGwcgE1XgXJZpUjaTnbePsFxwDQnNczVU0xHRFvSNwNE+Tq4wDpXtoeZyjShc8jrcpUoKbAUb
SnUn267KrtYqjcpADpjcnYHSz6ohtX+Y3d56L9AmXyn8yAGy0EyGfl+E6nRV+GLe+LJYwRJu4mR+
dqbyE8lC6z31Wu+hT0Cjyc4oyrNdVXfWRjbjvq/WYaymBzdCSi5NEraLarpNMWzfSExKhzbIE3ra
4FvAq4SC0hdE83vT9cL1uu6PZtxi0AZf/hcWvGiyS/QBUjbHe9yOpEyd6K3zKN0sIK9ZZ/89Nx+s
6mCo03EAGU71Ju7nH6eDm84UCqduD4zsIFsdTOXycBvDKvV4S2MbSz9tQztsL4GbJruuGtjAtyHJ
zHsbdITxFHiGr4jKuSyfy0NuZMkDzsa7e1ldxvvMCvxqCIP1QsLhuQPTbI7svfwYm8CH0MTrIO31
4CIPrh4Ym7KtzHX8MxZlpOCHtlH3cojs6OroIRkWqvRiWJKU9r7Puz/RrNqEvale5UEJ2VnjjJkD
onCX3J+VYDdRtnuSvUFteQdHS4fVfUaXAS5D/wAt4zrVruMMCXcs+00S6skxTrQ3uSa7U65/YVvL
IM+lRydP2v1v46zecjfgPeqVWnqkb3R3qteNkun+XVUZAB49ve58ugGtS9wFD7Xpuc+OcLRo4oh9
/mKOviWaMiZ7XTf6C4pgebjHSdzB/0k8Xw7gZUt5Q52eUDLT2KcW1VOhtNnD2KgdW/AuvdopsstT
1S9f1TlaF+UU/Onl85unFdbzOMyGLzducmGoAy1bJ+aASoAKtPTecYgoz57n2nvUAJyQoPKsvdmN
5hM2R956dovhLaPgvJrQbfumoZMGcBfNE/QTd1TZ26+9omOa2+fTq9LH+Lw2EAvNxGpxB4sWNBRZ
diUoF0qkrVXxaaKHdUsloGeB5D+ybT4InokKASjz8aAHlVo8uKrR+67G0qtHi7l4MPWGd+1IBV2d
PslGxBvqcWxjZ1XnpHJQr9Q7QObYPRbV0LG5KILez7sEQJIITjUMy7V6P23G0jnKgwzCs9gHdazs
Zeh2NXl6m3g7DUmI6fFyshGabFa/XMzK8QPsp6hZ6yILi4Db4Ie8yTYyFStj8izO8enTp8nvZO72
lrJtsm96oqMVbfXjxpna+bPbhyjkRsU33g+hX2Vudgb9lx7/ZcTkZKGvp1N2FqTLY6Avtq/XXfE0
IbhwbppM4aVmhKCnaMqDOqExpKXGVY8T8xaS8WUIVrrmkW/+GSfpPq1gSPR7OaIu0yc9Ff5EQph+
Sk+WOqY3gXoZkQc3W2xhWa5tbX6L3hoBWWNH6aZaLUUxeesun/64bXoSRMJhxVSssEzOZAFECf+l
bQ9zsLktSHq2cOu0C95mXge3Vws+0FW+vr1lcg9l46n/Hqm43w4IHqw0lfUlUKMDt67xwPqoMdZy
n84z7aCKmKYsoba6ZwV0BvPkMh7um/1FDhEz5FViI6+NWx7hfxg7r+a4cWYN/yJWMYfbiZqkZNmS
fcNy+JY5Z/7687BHq9HuCXVuWATQoCR7hgC63/Dx5Nux/59Puv4IQ4FFqvOjizLDSJpVXweZg9Je
mN4bA1ZjyBc111UfjtNRrXrrW4i/yl7tO33v9Wn02jvJoZtc1KH06snwbf0+SrK3a3KyH/T72Ig/
tXLWwYmq3p3hBT0c3wot8tgMm62Ku96qFs/rpDSq85Q/XHEPo2Ot/WhmW1mZXbhOeV9c29hl0e4+
xq+YCMvS3+MFMQHhqXj09XvXMGfcA+Qq52M5Lpth7u2R8n6Rrq7D0JzySM4/CdKrEaBTNCsg4Mov
cuuTpkAupA/fCLSwPjAaVmsbK+mTX+A212k6tNbEmmv2cZ5oq7ncJ2k07OSMCDL+Rza7AOD5w56D
0nvKphSM8hWZUegcs2ugB8JHqEh73kEEXDh9gMa0WdPvQRU/DUtLuiblT+D6yrM0eMmDTZqL8kp/
SMPE3IR1luyVRZel1vqzO8ek79HN/LRAILJoXWJMRmUduC0cgYeOnD3wFvvXQNs8x0iqDqw7z4WZ
2k+jaz6GTh+90eqweZlIpbRe9GYXFgtw3rjnRQn3NTsURRS9VUqjnaNWp062zOmjFhpDFKh3MkpJ
n5WTJ/vly7WO1jqDmVyc5g0PR2WP1an2Yhn9d6Bs2W++Jj8GgCIvMxTXO78PZxw3up/5sgPT/LRY
jS2nb9mQdVRhEkcznwGBOS/dRKJ/2bVZPqztJHK/yxz02Yzj4MzNddemV2G4N1rPve7ayKwh/1nq
5YHXb8D2r4NrhfovH2oQBt3AvmAMSGG2C1Yhi/LkHv3ub/3S8lPEH/UkRZtKyZe9UbWPzCJ8ksEU
adhVUdT1WZoJ6fD1gK/hnTzIcJRhsQ+DiZYX+F2moELkdaiz3V4Fo4P31cfLFfKaulNcqkm3t6hR
hfU54n8fRJb5eOt3Cpcaa2NdpEve0k1vOBvW+OISztXPLM6NPbiD4sI2KEk48+K1Mermq0T4y4Av
pssjB8UNuypnHfbpT5/Dwf46IIFy6ROOvUHsvCIVi3ro9QkyOQiLn6GTNqSEM+DMQQbZX8cz/FD5
gNXBuy6HNt/MnwZokvhDLufE0UyfapA7bOcpqbseRWmvck+onGP03CymjNdbAAPlVhlHZnRBgc4d
l048G28xk473qROxdrl9eqpddX7AJ8bbe1mW3RVNWr94zvQTubvsd2jMb/XUYicK6n4BDnwKEJma
qhzf/DTNnwcvS7a5Y2KosVzkboLTiVq4FoUXGIXxlPVnyFUB7gN/qB+Qic7HNy1Xqq3rgxc1NT4/
hVMmG0VL9Z8ezICy1OI/WCGD8PRK7YnkQHKwCxUp9lwpySQof+le5z9iSU+Nxwm+BSiZfgFynJ6t
FtF3NdZRIebUmjT+fYNkJu+vwRqPFALvpQ/ZKawdPy5ON5yjrsL/76NLwlpPaTZegai3DBjI9ECm
2NtmV2EylSe/0+hnj9PEH61avmWjH39RNGoUAbYaB43yxyOuE6iGueCsK7u/4LJVfoFxf/CWl0aO
wctBR0FgI03S7jXKjj7+3sto1f+M4376lqNxcPG5hYNGNyQDHE8wy9lLFFJwr7bRa49hYrOBcOZX
Py57ijZKh1IOd1Qc+usdwg+vg+oaO+m3RB3/FuLhOlSulGLqT1k4JKcuylYQlMq7SgSrUW+zVjDE
/9HOSStsoh7ocTeY0Px7T1sJpjM0wvlkWQsafoGH3poCD5VgGa2ywGCfE30VfnuMMULMdo0jLaTy
ZJj6g1+Qe5dBuYR/R0jLRI3tYBvqe0SYtt1dMsbAj4L5l5tUw8mxreZZCXvzXo2sfbc4y0sXUIB6
V5V2u7n1LZPKzt70zau+2A30ZvedFE76CLHffsmaHG9obAdSJUdAFEOctdKaxqsJc26rhyMMyVBz
9nExNju+mQVKMm2401T07q4WfgF0DbxGlt4lMwECmSBxYJW7GJ6BjRXIvo5xcxsRLP2G/M+8x0Jz
2EqzWF7JVWa1B2naFXgHVNym+2uwO61CsuEvsB6i56lTjprfB681J5Azry9r5fnznVb1v30jUfD0
gP/YTZ66UQrP3wvhsVciVLWkudAhpTnOmrGadRUnuFNZpc+3DZfcIWiO68lgzTvZwJniVXgbiUgd
UBunmJPWYb7rilw7VdlmnoPhp+3745a3SnssYhRIvDT6SzZrpoEEshoF7lOZAtPCDCze5j0b9RrH
EZesgxqr3zor0+6VDgVIwb/YlOT3g5tTtxPQTJkgODcN/lmaTLL70t1FfgNVYDmRKaFi3MeoH0nr
dkjzF3vRwmLLdO1bCmuxNsIaoYLoI6d8sAOLtVzAHUOyMTFvuJIDbE/J17odhIeu+lmiF7cvsUe6
KGrtz7gCcUu+vF33dZ9uu8RQLtKnFwauMSV1vzs0Bl7fm0v0LUZxkq2ddcMJy8xg5zpBD12twxDJ
K8l0yq1KCgsYNpd+Gfmf+oaOikNqTs//ii3lKdLpZ+eyql2g+Rj0YjRBWWRSya5ncXK2dZwLY/1Y
Lql+16pwXOsd6xzrSf5Y5sOqyofpXlqpdCmFvrWtMthIX+tNSxapZynsyNsWTVCdRknU3trSmQQz
f5PcXoOi2ljzdmmBwTMn0KD8rEAWvj9DOqtkV2Eb/1B2jrIqC4yq5bwt/4G6nlRnSjJHOZZLP4m0
ATF2x1vJYo/pZ45X5Pm2eEv3rdkFXb4J0Kpa3wau632I8NLf4GbPzKNtV6njvwHl0QJEv12uoPMr
ylzw50ld8oFYJoL1NXPqZn0Yb1MO2E6xcgZrQqovibafN6yya+0TcJB16kZbad4uDhokitP7JxXF
AWeVJbl1VMv4eQ6T+oIhEWdddVxOuOOjp7V/tMlxDzcfmVbB9yN10NqVMDD602PSmA62KO8z58Hu
DyYwL2+vFW7yPbAxYweZWGyTgG2M44eveeZqeyAE9t4fHPOb4qdHQS5mbMDWgB4w4rHH5H4aMdYS
QRI1SQ5sfOetEsbJ3o379tQZs7puJ2d8Cxs2upDyhtOg6P0bZg2WUrzgybEv9Wh49Eb4rwu1NlHI
rOYDuGHh486e9jgUefG8+HKxVKcz70NEX78pXvsLQbJ2j+pBvRdzgbNpd8MPe+nUq6bei7HAd+nM
Rqx3Kh9+rTZY7QVGtAJTrqy+I43UsPkF4BOObf3VbtXdFfSAGPx+UCPj2qzy4uR0dfwF/s21hpBx
6kFzyzxKxSC2K//Jub+VF8bG7I9sMWJw06zCa5gH+LkWbr2V+MYwR0ygxcoqogKEmYV9nEn43gqk
cnc7D0ohVZrVkuIJ0TQVjNjtR+p85DaAi1RQzVQ+ZGDBh/kLUEy6SPNrD1YQbm6TBGImD+pxVtjo
AnRNXM5EVTg0yTc/CIJnKB/XtTucp10MXvBBlu26Mrq9EwTe+rqmL4t9/L9EyE6gGov0zKbhfIUb
5/VPt/Smx27S0+cpyZ6k26aCtG8xqdsNBZoXC3t9IwIe0yK0DdXF6LDG6WNAJdIzL8ImSoPXhfRl
LN65q6mXJBi/BQtZ0/WjaJtXmX5QgW6+df1l7mBr1krY3ZVoEe+kWVj9uUry6EWfMDPzMgsW8zK7
Aw0M50Wt7zt2Uc/LU8vwe163WfJn4BW9K5W6vGsDh/0lbL+9+DV2Tq8iboo8lTTNsSif9BaPntKB
uw3M6NnFxONe3Bxbqz0NQiZBL9TA0gUPE9tzx0MRc0i0dJbeVJ/SbbU00eeYTnoX1ysZ1So1fi45
nMmgXOoYWR1O7g/S4oMAnhbhLH028Khu0+mUOr5x71YlKbewgn1VxH9Jl6XPoBFsGbCy77ifhocJ
Xx/8HZSXIIiK6is87mrt78uunH4Avq72Q2d2eyMxuh/+PmAV/UEtq9rPKnJ30ktCK+j/MyNsbZeO
1+yKNnKeYPMiBuvXwWOcFuWdFRXAClX++bGaH84oO7GFH5Ng1zQqfMFloLeb4Sx3AA7gHEj7elvZ
9TF19Phg60OA0vwy+zYHVQsjWxwKhjB2ntTO+COIGifx85XrBoiSuXV+4j0bbAWDY7k7wx2Kn4Cn
tW1sGcWxAUB67C10ttENR853AZAjAbtqo6r+Nbb6CFEp9R8mczRxNffzPawZ44vElt293+Eh6asW
bgZJ5p61zMaiMxvWWHeMZwvdirOxXOwZbedd4/rtCmgf0JzWCpv71MP9TQvZ3vRWP/ZoWEBMUz08
65Q51c/s2W0kFxSQAE5zYoOPUZcMGOXUnKzl4tfGMSI/uY98sl9r16/jU6HMmovdGbeWH7ZoYdZJ
fdf0KLTio3oiR424jdxaXtqxeM11e6AU+il7b2hOd5o0fXVN4yeLT2KolWT05fZj+OaRSE2eY6S0
UziLWTAjQeaZ4R1wiLfMsCqMTP6+cMptxpW0J4+ybdpTsbH6zyGYO9fXGVU7ZWs3Zm/5adrtWXCw
sl1GHaFzUvTbYgDBiMABBDcqDEnNpDgIyKaTzHLqZfmdBEqnv8CHrxCdJVpV3fxgLJlqGZXLMHT5
XY18zEoG9NA61AC9j5Oq9vfDcnEDIyajXnrbFAGP+9uA3PlhcUwaTqsyGIYKloZLWKsq9slS0GBY
WtIv8dLsNNaoOUCESpoy4FYhX8sQml8N4u0Bjv83/CVQ2mvq8EEu0p9bkKNL/IPAyv1zQFWLOysp
sTleBiRY7oy4zO6t/D7Hs828Dkq/M+V38D0xJ0yNu3/lceUIkXbqW0pF4k5acrmdObpgesMGz92P
JRmEF9OLsvU1k4I/7JPbOMkmmK3oXknK4Jy4frklJTa/8TU/uo0f/dE6jkyARYsXiqgYG8ZNjCnA
pD913qivJAQRULIw2vxTnkYitl63s1/si8DRNqgvKV+1OcZ5vOniP1VoraFGU6FpgVHhd2v8NDNA
8JVtKF/QnMB2oKgnEiKqcVBGj6WxNLKHVC3mBb54CEL2e3GuuSehhLSTQAWjz83OrYGhLGc1CYbG
97k519q4qlKrPyKNpa0DC54YtnFrYasAPOR8Y3Xhi+0H0T4ABnPk9RAd9YDq4jRmlIO67mTZGNQa
y0XuXK3PTunMIT9Phvuq69/7ZbDujHRXq9QupHkblfmBhm5AQy16dxu9PeXjB9YcNzv25V9sG4uZ
xmm7Ax4Ywfe6RsUiGV4zlvGT3zX2Wrot3hXsIbz6AiPYegFusrcWCRhvxJEGIDiormW2m0YvSquG
z02F1oXp4J/qLGFWgViCO4UPkg+R5MYtM/L/6JOQXJ+Vg1PaKBqTSrnmSYbuKZxjjUoaNBKr4QNd
jEcqOuy57Zg9I3uAdPevZLJeuOsk7bTLrT9PEdlbqpOygw8sZUfxrjrOSdxVGzepnbsidC99kgIy
h48KL6peeFF5h56ilZbj7hqpWzYadiMSGKhlTo+V3T6RzGlPQu2SS57nyVbHu3dz43xRQ87OJqYd
MulK9CqYai5Tpe82VcPcYRMnvAM4n71Pk9Fb3PJTW7W8K5GcOQmnrvRDpGnjpLxIs/5oCvEo8ZL3
UWl+Gl04w+Kmc5srwWpmFxdhKd2CE63strM68dct3sAuW2KlD7feYgBsbT41wj2+TRiDuzElOhIP
HN8TUzvdLnMT6p+b/BYgBD5isoKUEfbvv2cZUOc+2uRN5UAIVKlRPIX66B9NGMwbdECmH3EwXNQO
oekmruu9HFX/dXKVw2+4IJlkVC52k6XbtvVQXfsY6OWofGtLoExuawOJGNC2CFUiOlAvPmvY1vl3
HCKepCX9YromzVtEb7RP0wjmYXUbkDhl1v273hqfPhm2SUg1Ydgaps6BbNCLoNXtBbfOcscXo0la
EnE0ydhiP+tUL9KSC9KMlEZmjLJlVlu04WV5xi1CnoEuyPszJGJ5xu2n3J5x+ynLMyCnOKepNP+j
5lrw4qXuVxsQxAVXuPAlqiDYT/1c7WQwAit7wiYEX6RlVPoUkJoFtY1n6fI45a7nNJoP/RJRo35H
xgxYroxWYdE8Vovp4cd0uCH7xoIeuLC002rrW3n4FzIR1J2wMP+mxppJkbpV7wtlKjl2eRMgo3J+
4MtIJdbLtNd4nr97pAyPJlIg1a8mgGSYUu02nFe3MElvuf70ozKo4s9Tgss6mqftHKMmNg9I9dDv
KD79aVOeVGRB+EijGaAZfr4TTFgaw/s0NA3nXMGYkQf7R1vGXXvw1oItM/PgOTSdeAOaZbRWfpWN
x6kMnky/4IvTRz2vuNJ/5G9Qvw5Oykm5to112tTRL9uzeO/39quCleo+HbriLout8Bsn2YsEtID7
15yEsR/DcgfjnuDgtDBUXP6bLl2IQRniWM42db36mxvPr8PUOn86wz7EZtF8d5Ru2vhLqGZn82nq
/E+hohX6z1CWzOjYkfso+FCe3aItt6pfam8DJIhEa+M/rmMEsI67/AXxuWHv+nN0gGVkPoHQQQlp
CSkTd5WGzvgzn62U7c8Q3rMRDMkVvTVmnq+p4wDWs/rih9KE3gmx7vE5U93yElbKg8XK/yxdCnYM
m9Kxo93fE/ItEDz1QUZBLiItUwA/L3o15wQ3WsqK6qtxJ8OmYeecP35epyqeFoKswqZGBoMWTZWG
GvUOlf3orpv1DFSBFj80dc87IUl79dw2KGgvfZg/9OZ1WPXwgay8HBvjJlJ4F/IRDo3e3PeIir7H
RJmqstur+EjdJsqPUXqkORSMdkKE6c6uqkIXJsN0sKcE2fJB41y+ZJeS1iw3VW4PW8VfUIe5yn7V
BV7uV0H+4JcYCMZe0T6i+BTydfE6HJ9oTrCZHhHJ0feougK+lubHQILXtQKXBifPJWzpD9QIXdoM
5knsuhASVT5A59yxjvKka1zfgG5schdwfd956a6aXP+oqbN/7FCFggW/tNFNvwxp3bA7+eiLjOo9
UKIl7tNwReVQ2crQ7VL4hmqtvSbJly9QCicnYmdfJo6K87VuuUc70PvkHMIk8/mQ73nZYz1PCoNE
BAv9etJjALqK4VzkLtJsHxWm+cutPzUHeOchb4xLi0vxKkuzcW8nuTFv4qVT06brFGl9GhgUN1xZ
nj/sZUSeOHSchOyCOjbJsxhhlHVWjB3+7+F4ufakuTFc20A8cqe7TMtYKtEyJpceCCNjMu/W685d
yXnR27ZuiuCpYlFkxSr+uVWqAGGgnVHASAI4h3ywHygRLOWlraj9l7Ie7cVeRn1WURg6FaPzswkR
/lhz0JjAjTbtPh42ksmR/A1+oe7ewJVpJUmfUvzUUAR5mNquPUlIu+R+rK5191keqp/kXOUpS2xb
pu+xkNhP/C3eZWyTBgcwOznKL6Nbg3ZPJecQN776LF2DBeOMVceEXcivO6CR8mxiSZXYJVacS1fg
AChxgbSubrMow/5uzD95O1PA0VP/qW7CN6+d1O8kN/yNNdiomE1d8ZbFX4s+0L73jcY7tYGchOmk
9p0kB2KLafWSj+V81iKjXcts3yiok8CVu8/T7mF0UWMYVle0HLlaPpiB4x45QisrbeG2QKN8b4rP
4q0po7dgMWV0IjwQ03qGjFnOxj5LW5XSdAfiG+7YT8VstqyE/n+UeELcfM7fyiBANGRIqb4lvXUY
UUlZFzNAiZmzyrEfrfoSJfCMg95yXuy0aFaJ7sV/kAxYOWZh/hXH2qMzKNX3XPO0dYXNFYQqR907
Htr4jtXAx3eC7sjKpxyC1Gz/fZeA1zv2daAc/u84tkvFbkBmCrdurX5CBRl2369RQJ2tny6NsCzH
C/t9gx1/0FgG4lUoFYP5Ol6LXtdr07rnDsvjT3gm64P9pCX+uVxm3A60VzzUMpCy4uy81Fv+t/wy
/ApvcRfqgfVXGmKoSoX7p4U28bq3uuq5LSJ7p4ZWc4Ism5/zSsl2GrmtL7PvWivVJMO0THfAPm+p
OOU71Yb08QdX9WcbP4pi9qyDnfsThD6aKQKXq5RCwD27uxpZ7QVfvFTJbhdt6L4ErQP4fukvU9Pf
ZZ7prp0AlIcFlO+6Kb81ZbsvzSoJo4vIDtyan0YpQl9k9y+jfaH+9c6FbRyFereTef42d03v6KTQ
WO7kNl3awzSiQSG3fha771EBujnHpOSwFBvz04AZSQ5pm77BCv0joA17VwzDF2eYEW9YLuaYsMmX
W9V03ztvw9I3KMZ3vWx1jDz+ntbaESx9M8BssWZXckQHBN9Sb25PY9LaD5WSQgEfrex35HBIUCvz
3nP0X8BwtQfXVJCAdCGd2ZATbcCsdA4DR7cgsd1dPZb6g/TJxZqDe9fmTG5VJd+belT0e9t+kqj2
IxQlYojD5vzjNlsGW8uhvFjZz0VXkyD9G/aVtHio5El7vsLNpLlEZNg6twXiN/C0QIAuFzltXg+e
fppTSOvjnfTdQvKSytjq1kYaGr4XTJ6tBFaIYFMinjwkwXxwkW5amEddhWno5kW2HRK/RlY+ibc3
t2qwI95DP8/HvMyVE7pCEHJiHPvuTC0woVny+v1PhoPTIBju0C/LajUs8G25fGp/upUhp9CL47jI
Po3Adrxh2BSmH/9afCR6BWiK5YKnxPqggpWaNAcMkfP9qOnai9n3fyTCcWAEIRb/loNI2eZloZP5
zLt7R9OUtaaz1VcsBWCak+ZrOG7lGXJ7/Woni8MTDC1j0I5xxr+ENP97VASN4A2p1PeoaJGSlSjq
ctUZzLE8S7r9wdKOuI2ECOrz6FtU1T2m0NgOSTTEzwoAK6wOtPCXmwPAsamus0eN5iMKIu22T1rr
Z/1VDZLol2EkyAPrhns0500dcdqHfgstzok7+HoL804ukdJCzE4Vb3vrI8cGQ2+Jlj4kesElSmDc
p/7WLxJnPxb+1/9V2zzvVaDePvzDm6653CHkGlyuCulRhWaMxMQLqqgbgvpkIJuOuFNqDMCEyE+H
O2fJTwMzJz9tSpZaOkJJY0clOHaMJp0NBrRo3EvGOlmS19cJjq5BqY11HRh1letnRAT3St+pd1qt
T0Bql3Q5AlHkyDtQZ2gl1Wg01pZ9B7uM/c04vbEQxYcZdcltoCJQ6FUJXmFtnt6jBzvej41HjsLo
9+GA/L1ohogkyK3vplXSWv57nIRI8C1O+iRY+iYOCWT/FrDYLeb2/Nuz4gEbwzJrdYqJ6BcJMUw4
ZHOixZs2h6ItTRm4kscqXVUv0a9bqFn52Wq0gmzXTRx3oX3F9snFiGPlK1a7tYEIn6RP7uSi4pfV
7OTWiDS+frfwQM+LeiVDmhem3SKp9h+2KdUuXCrnckmkUi63iNAxfVo03UB8vrBoVHi+Evgppm58
Ym7T5U6myN3HvOsUDgHvP8bJxt/FyNLBKZDPr3yUEcVyjgv+QD7i0nUdda6o2+WDD4PCOWYQn66f
++s4X6yGLDx+NY7RNqe+JwHw+Xa0jacy8vK9jmbQSWKMMCv0s9xqoZ0dgzGa2WxMTu3xrxJmzaru
9fA8RC3qOh93LvtgBSrd4V/9scy4xd3mxh6f22pYUokfT7nFKQE5R+RY/iFWkc9IgSziFWradNEu
VhxvpzfKc/EhaPFJ6wK9KMI5CI7rXlbIkG/E5t8MnQ6DqBO57ys3Rwg6iQAvOw2/jAHA61Y6Xewo
tu/q7VDXy3WjQDNogz6/k0IlaoXWPjTwJpHmUEzphUTkL2vO+peg9OMXzoQyJBel0l69YTYv0pJn
Rb7yorqase36WHm1q2IdgzT/AWs63o2ThX8neEyMKPQ9ZFNrFS2HzjCewfTGnEZ5aan30tcvR1IF
JMQGR+RhG8lpdF5Ooxmn0QTBXlzKl8Nu2Wkd4FmiZd708WiPFRxLAuugj5r5IBf+AHtV9j0flKXP
0SrzYW4D68Hzza3pVWgQfMSmyGycWnM83brkzkhJgTl9h+XzEgtEpsQ4y+o3sPCASIL40tfowE0b
NHnGi1zaOLDOean1nIj1aCVy8FSp+zsDYDIZAWzp+kzLNrE9Tgdpxqb3OnZZ8Bg5cfNNKY7h4k5X
u1kH8s6poh+2G5FrzNBmnhKKub3Rg2n3OnZqZuuw3nKZ6vivIUqNo7Skv5y8dZK7nOKWSagBOvdk
HLaNZbX4iemwV0KtQNZsmS4TqBmPu0hHdlFmuG1P0TIJLY7+aR9WhzpHH2yF3zNm6cvl2jbgk1sK
DHIglXm6kZHrbTKHBTvsytxZVfgnwViSQ8rSFxG0M8tcZ9VCWwIQwJJ9FbXXQLeqTRMjnnbru7kd
iD6shFRLyGxnfMbc8Tkke3aMXVioIukNLvErOJX0S1DM4TnDxBApR/S5P/pTB5mt/6Efla3wHLbJ
fTkGqKo5kHU7V9+KGOxNILaRyqq0Tc/XcFNj3VNAwAf7W6TM9tmEbyAPuOSCVM7Swsn0wE3q7drM
+d4wE4ytaPTANqBikZq/pE90enoR+al9sL3mpJ/tutI3cTmZR2wEfheBV/4MrfJ6E/998zG03OAF
Vv2UHt3Kf1jOj9IfLu2CUEzrun1cWoJmzP/R+hjLoGeuff6dDleggpGPfymo4+NDuih7FTFqtFNs
vgmWIXJtPDbzO1FbjHUkF4HWdPXCIPdTwPof4op/d0uMREsA6X6JHoeB/Ol/f4BENiP4BKfI/6qT
mZ2rCQXRNcv0Tu1LXDi0aTrJnWkEjF5jcJtIlbV0N3li3hWDAl2FcJ3JZEpS3Fax23t/4KeJEnS7
3J4ufRDsECPN3ia/rY8RaqAbKaa1kQ7IsEJCu8Oj8YuulhfpD8dMASOUhHxEqLmZhnNufITwOf33
97U9Usdf+pOgrzfGXLVHhJKVtz/SaYT8xhS59yjDxxAX2diyl8bKwuIcsoBaXgv9q3TnE5SQBPrz
9e+VX/T6h8nt9Z/l9odc/2k0hPvXjsEfJEE9ykxbrWryVTZEQ7uaB7M+G3HjajvDq74qU63u3TBq
zmnJ6cRGOZ99/g4VFOsL7shonRueswI9Yx1w6Ta/TDUE9dyxy7WMthEEh67cktC3vXqNIBUC4OcJ
gfGzZvnm2vcba10bKqrBHwO3ZpoHc7PCWWW+cwLtGOBnbK/LfApO/9eti2g+aOYhLlbg/Ofj3G2l
y1765U4eIXeVjvApGp1IA81ocr/zX5poB4JOOUulUSqQkdHbB7TEf5jmwBFLBnrDRXYyKI3ttbNI
4kezbDG0BY1bbVDoXeXxJs/waZqRwjBXIcLND/E8/uJPDw7NmKYP1XKx+Co9aGqNnoK1WM4vTae1
wGoX+JhsE8B8FCocasBTbOAKbPq//zWZsoINJge9xwQA/0pG5THV6K3lN5AuUjYH9CzUs+Hp4cko
7MXGQnvsx0LzV65vbjrFD+9baab5nK7LpEz3RearjyYiiI9ISFlgGTn59cs8mZzmrn+PnM57l8wt
y/Zn6gzlUcLk4pL/2MIj0Ta3Puqp198ClMzCmfK+jU2NVq9n5Pt4qdrU6Cak5Q/pxXDlo9ew9eJH
oqLrK71dGS2xs94rT1iZ16umQOClGQf9R9nXl9YJwDIUCPfjJpv9p49AIYBC9b/lnV5u4thVHiK7
9/C66+pjWKvO2dFrcBc4D3yRJ5kNO8q0T6smAjELkjpcSiYJNjU7U3HTF4436WINY/1pi3mdd7P1
c1DYKXhZPD40i+huFPe/2pGDYm3rKKKaNig+Iyqf0qJD/ChC4WopCOK6grTbEiHNjwhpyaQhMdRN
k0ePDaYo11dDqfjfzHbOnvj6DU9REl5fDXqLN0IdqdZODspjaX8zsyp/ioCH/isK5SoL9yPcF7I4
ZTe2vMvDLHjWkrxBq4WWdBnLa53iyXPX+/Wn/qxHAasZMBsYFlPBaQrsYTPY3XhBX3i8eBkarnlk
k/BEcXKLy9AYYrDnPHWBUVzPJ7cDyKcDSZxZuCbJYeR6myWLWQtl7ZWHc/xqgvv+WLvk7VQIdFuR
ETWTngwya+2iM2rWXYJIQjjvcVAdt7mhWXfDotUdjz+1cTReI3c2jnavFQCg8JMLbdYQN2lLCoia
8xSZAHwWP7k2sUAJDMqLYYOvMMgTPSX6ouTjkgLUssB/UvmTr7qnKQpF/vwH0YX3yNhL3yNRFgK+
apJ1FMwJDhVuq/5p5o1OuuFy5T1cKQ7at8Fu8gteajAjhAlx5T9o30I/ynFBwSEP0b2LYApU80dc
ONWDy1nCX5VuxTrBfmt/hSgoXWCBt1rydlet2jhW9sh9gsLw7PQs7CXw+LhTkbx4jsxUO2T2MO9g
lGWvJGvOdmlx5hSnLlQNyAsWxWsGofgMoUN95oNQnPvCeQ2EEI8Zi7VGHqHZy6htqfPzH7mVCwnb
CgRV4qz7JqF0kajVK2kamJC1co5NABerZJjzNa4989ZTkuK+9zpnPaj9IqxBrTcnkfMI2zG81wwz
WsveL2nn9wGdasf9wN55bdZmhCnsoidbVKjv5772hUpNuUKG2vnTDiT9i7T9pcCgW/dRRgUyCM1D
oc3FPmKvt4GVOW+0fBhOpjqWG3m9mEn1pAeG80X6W843JH0oOH/0g7G8oCxW/3bNNH8ti17JD61D
kcpR2/wCWBrhtEXOj0xcfhlrcGBSNuinlYVwzD1AEf+ksL0VHNe/4V7LYODCOl+IMDekVzR45RFF
iQyFq+2wcKvUhpKskXslRqh5fDeWqX3XGA28YKTn0JCh1vOl9kvkvYZRu3dc276UBqVRpYX8ixHj
3uqK7hU7i35fo4G0fHaab44BpLWY80dwB8Oqn9JiA7fdBKpua69a9buZVbTqvMa6y4JxoopH00BT
iYSx+1QsIlK131crbYwAgy+zmwhhIgsqzDtpN4KEAkWlu7tmWVUrf29fSb+8vt/bn+J1Q+3u9Gww
1mNbTghCxmAxgKRveh3tOacrgl3i1PZuwnDzmxFrlCFYiQ8ySo4hQbk9ty4y6sTmndEn5XM2ODZC
23cSBOnKedSq6kFahh1NYKpDqn7L87O+Jseaor2bw4voLKfDtsHLvqi/Aaj2X/rlYubIW+roVO2l
2dfuDDK7+CEtmeI20atjqgEuasQDYer3MTKLm6jwjLv/ouw8ltxWtjX9KifOuBENb2707QE9y7BY
vkoThFSS4L1L4On7Q0JbrK0+vSN6AiFXZoJUkQQy1/oN7l9UQec6XGUU0CeSsFrLep2MyTrc4NlA
FtCIv8QVJdR2cwp0sWWUY2VvngC8ncfKUJ76YG6rkc0/f/M1yPnnKhcjxqzgGfAYjpemHeEJReVA
gMjP/ZNVNi+yBEGF0j+5SvkiyxVu6HmyT1YrrHmkw0iJPvoP8+aryJF+AXHVoj62i9RsL5ePctHo
KyjWO3YY38hlZuiHwd7LhdjIXlal6XkyXgcdS+FZSFkeSmStb31t2F8SfjZ6fDK05PvwgvCwMu/3
fu2hYJMU6SHVi1d/ZqaloTkc+lbEoCDhrVkhEPIm1GoynzQhyG7NJuqfcjPqzxaWElX0zuLH/+EO
PxKgG98zBbelcLLKR+zwjF0Ejv2aDRBKb4E1O1ekzYtvlx9ePE4bN7CbNbLgBfBV3FtjXbP3jhSd
AT/+t7bsT+f+LtX5CVfQRf6iv051X6wkIa8Ku+YBDxXuPuV4K0O1UiCvGOuPksAnD8FceSUNiS7s
zPNbDv+fk8qQYqOQbFw1vPOKibeTxc42bjr36Eq9A71z280vhm4PiHvnxB67u6KtAK6MyrMFh1rm
f23XNo+o6oybZmTNghlDNL3UIejAlMTQRsqfSHm6RXivHzfUaHFbtg1rD5P+0TYL5zaaBbrkGbwp
57atuPmHZTtu/+iQQwbqLPg3ORvZyjNc6lKBSEg6mvY2RJ5tKwkU0l/YM3cIjjQgfOBbaKV2aCgX
XmkYpo2rC0RM5P7RC8roSoK+JtkrTyWUjDQA4H7xt97lCnOPnCcvNTixujWxfWW17/CQUhWw/E7V
Z/qN0X8IHu6IyJP5ZGXBYt6Qp3OitNUKpADZZDSANrVVE0APz/pR3yxfJtkWnqFvCgDc6v7Sv3yZ
hqQ/LYIXmfDgnmgIeQR9q1zHk6buusQMHlS8R+HiGs37YLgPsVSN5u+XFJb603f6dxVp4rc0zOF3
11Fwn2KftxeDMxyEpX9MontsJZKqsRvMRWguv0Mr1q3rTh8eo1JZT62+6AgseFDB32vFZ8m9Ve6z
XCWOTjjXLhuuJZYmWLaw2qkRGDcAXwbN0yCE+tptuH8arxTrdDwz8g5IiWe8YoKr7iKjMXayt3ax
2TJDC9iI1YHRNks0FTovQjnOxG5gtps2tTG8tlucY+WnL2N9HccrwwYmL5uG6vwaIpvyIK+yB0o8
HLRJTdR9HdpfJk8Uv1Cv/E808l/JukoysalShKzQqG6DvSSBy8Ol5xKTZ4OkiMtTrcMgAbFjaEyR
dqUPzjEO4WI5rvFDV9SbpLKD73kCBAYGJ0iz5FufKvoXu8rRGOjz5L0OoMJPLagxrQFqBGMsfgl8
pPwEie2nodS9td2lUDV1lhtpyo5qCrktZqU4aZ6VnSiAUX6tA/Nr2rv7NJvRfBDxo65Wv/Ye63I9
a+wHgEtiV/GGr4uRe7xdUxKWlmet0iVHRRcHqUcmQ/KQze5BF1O0ZexsJiTHDaaRHfs0OUhNMxmq
lPElHNwe6kzXP45QZbsE22lvtnaE8JRs/dAHJTA3YZTHd2nYX/mUERDeAjVNKVkhd5rZ/SN6fvXR
1+ai8nylkiwI+0RjdvkA8qr9BrpeIK9B5ejVKgaDtzPd/P0Ce5Vnn8YlfK9axDemFzImxrzD81Cp
rHMlvJdbuqRHLg++Gl+HeUcoYzrClbo7hfcyxBcVicGMR5/sHBFUv4Fg+4Kkav4UOflE2gnefB/x
vHJ13GxH1iySD5XjzLIGI1EdDU/NniLwr3sxGdlGUQdlp1d2sS6UwCvgfUXaDRK7O38Kgqsl5qf1
Y94Pxp2zKg2zQPgns7DQsCkHzms429B+5lUxgG40pvNgWT9kmGqZx13a0Y9GXoRPfVXt/7AhtiIN
pk0wweGd69bygBxOfxJhgi2u9Ssk41kZ6LuuNtI1H34PRG22qHHIGd1IGbDFXctVaxxmSLOtpUpY
YEXcxe08X3WIO1A/h1lfFvVtNznBmbtgeK7ng1lE3tq0ABfIDhmTvRHYenVGd8zj5SXsQOUGYYDj
/+MaSaF+E4WnHeVE2WnowzOSfMZB62HiFC4OfrIusxwyC1mMWUJDHhK7cQCWOMdLSJ5daj+yOVj6
z9p/gDKcH5YdnhYm0z4PhLtaEOaaGKNzbm5sjMaaLRoxCEDOo3un2f+y7DTYwIC7zq3HoQnsxyh8
axt/eJCRNB8E6IpmOMi+oBzzK6V0SYQHICyXPRTY52l3gXzk0cjX/9KWUI9P4JC2yV8oOgX7yxBd
YLeM9U16lIZ46EBaQNEfEbNFryYoAiz5QvVG9uW+IzZjOTV72Ru5qNZH4YjcLsDxJ8VSq9MYacvU
etTqVdbMWGgRmGt0JHKKN7Mni01O45i5yY8QXYxmSyoHQH6s3C5/Q4wzt+mEtmldaDb1Z4A6KZjH
cxmU9SmGtX6B88i4yv8EDhpjPVRBPo0lE/JprD+b417GjqX4CcQb+DESU0Zxgost9sqoFCwPSelq
fvbRBKI612bcPYCjvJPhqI5/jZK4B30qP48y9DsZDqlS+IjebcKqMZD1Ed6V7uNByvLWAD9RNmsy
3uWXoDFvsgTjvrYfNoauxB9h4U78OKLwKUs6d4sXYbGuR9QlUbNtH2xUG49h5zWz1UTzIA+Chyur
jl7dwxnBazV2IUaifH2OZzR7Z9vmUm+zYzbisTlNB1l0k/UzWYPrAK4K9Lsu4cn0A/yR+1c56BIv
IifdaphXbS4dPVbbfxU1q8aHEFcW7sYHVbFGAQkDxAGPheVMi8YTDrEPqYVc7iUuO3X2Idc+X/PQ
nB0YZEweYhfOaOfoP9nbdne5A1KxtGF1kWd6FWo/XZOeSdZ4cJSvlUAX1FYizDbspniFIeeunNTM
bmRvMJk7Txvj+y5Fk9PapIWfbGWKZhrC71ZY+UfJ/5Cckgn25c5yPGu9fCPdQLFv4W0sE+SQVOC8
rCBbjNkxZlK57Tu38ixSCvd2CDT0m+LJvR3nMxIP7ufe2Hwh3xSsMak331Ai2Ui/G5+16iaohXsj
tEq/c30y95JuLhSMAWsteR5c3DD8prV2ARDttd23zhEcnbkOlMbf+wEPSB4L7c2AlbJ8tspnZhRN
zyjR5beyZcz+y5qAVyifr8bszsw7kH3y4GJ4BTxLupoMCen32gr3fd4Z9+18sF0vxyBbtY/BxBN0
3WTmTQPc93ZpesqRMqB/lmOtgoeHbw07Ob0A2nk/lWFwbWni26/h0exnTdpyrXUt2wNyUuNWq5GN
9sf56qniq2v5DuRsu+pfR0PHgGIuUWYkyNZOWwbbS3VS1iQvzcsQ10lIfMoeoDZUAmS909UabTNO
lT4n2Xqjeg3T4Z41AhnperzCRLv8OWnt17YUaCBVpo8sf2IiAlbOWAX8OCO7yii/QijJc6N8gOJb
rcvOASXlFTfaNNQ4DZLmtVlUWftpdP6saI9DEW2SgJug/E1dDnBXntgmVlcyJH+pTsBf0/C/ywgF
HkQMgxpTP33yipUM1o6yGTwfMSxDwLrKJ9879Gl9a8w6iMi5Vv1qOV26DUwpe74PqILMw2GQU6WL
UcwOSie8M6awXilKqe8NBBzvBnT6zNU0omgVGwrucXNwGTifGVR/rxQ9v/80WJ42FkKPU9LeXsY6
rmIdGtd5lpAmCWGKs8BdD9Sc17mEPCHwFV/LbnlYYE0S4XSZ8wkWdRm+BOU15fCsQb6b/9hXHIS/
23IfH5H1RcFXfFfnXX6MxiUiTeQaTgL7ENmxjEv+GudWU3QwVPF9+C0P3PJludUonN8qkfHdBNK4
l52x1BaWp2Okpzdtq64uY/+Y74RYXllljlvY7wuPcXjUbCjcjdMrdziYyHvUhZ/WhZVYlZZfHi4d
DauLfQluYSVjneNNd1VyK7/rBWwS7LzGB58KrXVl1ApNrXuocW8u9naYazf//tf//N//60P8V/Cj
OBcpD/z8X3mXnQvE65v//rdt/ftf5RI+fv/vf1u657KdcSxdR03LNU1dpf/j6wMKOYzW/gegaFFE
QZ5ege3OtlaUQKFz+ZHPuVGZQZeZcwOGLulq/VHg9NLoqXjSeXofcQ1zt9isT1/lgXKluyVFoR3j
vB6fPKtGXmemtGpaisJ/OZ40H3x4PQikcc1Y/Yr66YMQnX7Qk8mGzzZAa7hCP8+8QtDuunTI62Ff
PrsK4BO+wpre39m5quhY/eXBDeqQO0ralJFwx10ydIHwsQuoYIBredSDlZibUYrckopThFNY8ZpU
RIxjBYdkRB8dWFm6B+6QLLFojG5the+/HFFUk30SOB9fJoEgzQ7yQmmK8/w/fxqu/vdPw1BVD2l2
sjWWaxkan8ffP400MUi7gLu4ShNwPqMV1OfUrWsKhlqzwW233MqYPOAfod2WTbyE0JGDtdUBv9bN
Jt5QcUXfJa2GO/g0/XLAkCMHK1rw3AVYjbhLGg6glDttP0ZDE23bpvqObu/ml8xH6TbuSWlFsA5V
ssuIYkFvvLQpNFDBmoLmrp7PZIdekR+QMTd3ACJ0Ld56MrjMLq1WRzFgn1qGDxWZDeOyxcxRzJiK
XxtOpeVZn2rGrw0ncoExqKP6Sg6Vk0azYdMZdsaVfATCqWiOl0suMS6Z1p59li15ya4Q8U420fOL
71AsWvas8rrykmCljeVl5CU9XfHReGPTq/MDOvzzR22oxh+fteY5Dj850sSGBXJc/eOXpyiugdlY
Hh6iUtWuROqSt29wh9BTNIBxMHA3bTiC5/EL0nWyPXapDTfmUR9j69SZJYZ5Df65aySt6u3S9iKl
ufEQdnOi7q8xdcOnIGL0co28dE4h6O9DrWUDmfTEexq95As2edOHMWVPmCh5zyMiZTtD6frjVAX2
Pfd67mFup34EbQs3IGze/ZBK4URG8horHR/hhwbjzmmYPpCba4cx+rB921tndZefdF/gNM73HYqN
VUMphORn8mpJ0NgrzxqU85TkKaL0SHuYXvqINGpwZUCGu5MHtSbdEOZJgzjp5MKhhb4lY7JX6FG3
6zojWNd93862h8wLC7IR+NrdLrFczMzLXtePwSD6TTIkEU//FI1rX2/JQ/HVh5+OGo486OQUGptt
rWxNziBubUtcXwSvLaTz8Ffm7r1cRLiUmRsWEdvLRawCDQwgCPFy4bSqqiM5sAw3wVgjOYjTAbd3
jTJSrJWnLMWXaEj0EtuTqjyVc6yFjc5jzrV/hG0UH5bRssds41ff6YCFyLnzDDlNNmHk3ikDQD4Z
Wi4iT7XCOWp9a0BUMbiwjMmreLrxUtjR3urj+LqfACyI3wfdLpA0QFEeLDFl9D86ZDMMWlg0FbBi
2ZQzLuNMWzGOGbq1f8QvzQ6lM8fDzew/TR/sEdZYBgBSTnA6fdqEIZK1F5qXWjsbVwmz6wA5Wgrl
kiA208bmDn/uuIQWUpl1m7lsIdUvSpGJr11UWaumKcWdZqbmbV25/Vp2TNl0Qpw+f3asqTrGbZqg
J1dmXxHOlP0YxHcrrTQOKqIjJ5KQ7ckRDgfA71sTVP7ampsugAgTEXpK2irAiZ0VgCzfyDlqld8Z
eGUfTdfVtZUcbkXsyEE5zZeTgaXPr2r7aNrteRkkr4EXQb6Dzemu5Oge/vaBjTHZfzK68WPZHxwd
472y028acswo+bvmfWIgIKRFSyMma39rdOlRdnXzILvnx0ehL8P9jKaMmey/KC3CRpZN2WHOis54
aaSkthknYzrZD1zsh3y5nrxoqQUs02bIzvzqcuwQg1QL2vvamCyQyMZ0WwYIT9lAQEaylqGio+bQ
QbXDb3bCwjaujLveV407eVZl5rSydXfcR8jS2UBB6PbUYteMjnmzxBwlbm9SFvCyc4kNDQUKSLfA
huQLyK7GEjokYtwfZPPTq6QkR0RSX4n5hWU8mwZ4o/3sy+YB2JnjZTGSD+zD70sMeOftPz8idNf7
4xGhq67r4dfmWB6npjUvFz4tzrjf6w5JLGOP8ceM+EptLd2JxuzKN/8Yi2q4QobLP5sKYqTtUGUf
pqruK6yN3mqTR0lVTJ9HkOoRb2WGiVleax73AwroVS/QYHcbuMAzK28K224te6XotOydOpjCVq4a
nwZ7Doq+/LTO7qS0uyYaIp5ELhTwZCzne6yLfkwl9Pt4PggDQFSMV/dBxsKofomGWr8Wrv0tgc55
haSxfr8cVGWPA3t8ki05XJ7J62hJSwcjENyxz6xyy2tt1no3vLCrV1OMVnSlaPMzEdX3ZlQJLqdz
O0hh0PzHHlQavUn/PGAeL688zZeXk2RTnsmYbHasPbe+H2BZ8/sVUMrgOfvpxf5f17L04Z4Sgrq/
XG95d/OEz2/+8v8owrw5tIZ2fXlby5TLEPm+0iw+6hkQv9iz/Vu2ScZKaE727uJFt4ZtM1yDSHRe
Rg8kOQt71GVGsdNmaopUWfqkvbSoLnGHQyF43uJdDsj6GevRciv2/BBZZMflEsJDnWL3R4/VN/hv
doGz7uD3n+3e+EDVwj+OeonrGySYGqMsXV07yuwCN5kp+aisXSH71xet+0ZOpDyMsSp2KFYh3NX/
SDrFWcLukOQbu7L9faYNRr+asgQn31Ao3k00VMWun8kfshnPMXm2jLTL0r9pNeqFnV2b1/LJ0jgV
4vKhtl+eM5JvbHU6MPJI13/4oyp+9cwPGjkmsoxmXXcWkn2su/ZG6+C3asTpq+06+24szK+257hr
bA+DW6x0g3MVkxUucSH96sMyHVC/eWwtgSUCVnlbGedXGnRD/dXCBGsbVrl1TA0zeUqUDL/EKdhO
NeUhtsEzMT3BKk8NugaMBlJpS9Dll3Xdo3kjYzirm6fW8Nk6jZHqrbgVNrAzCcruKvbAmHjA8lfm
8o+IumRf1op/7RpNfJVUBbmJXq2p9OX1Dohpcs8Nv9yA+2ieiy4zsIfQky92Vr2AWcLsQ6QbbP7E
tQjxR+0URTvZuU69XBQs5TxVPy2xjC3pKhr6Y8zd/7rtql8d9Xxm5pjIQ27k2yfHyaCcRyXpI4hw
Ham6MDjF8Y10qA1QEld9KzzpMVw3MLPKTjaBMUJRqotoP3G/Pknn2pAn9dGPg155XBLzmme2QHqa
swRLikSpN0mcN9cGU57muEQuyXjcFOd/vtVrrjdv7T5txEmDabbqAOrTLDYDlv3H1k8dipRNeq/v
REeh2Afud9TaJqAiBKLIpmj9FSGrTdPH6Q/bin8kZts9x2YIK7vKEOQrUu3WBS2/UdxxeJvS/MQT
8fs0sRxBT7DdjJRzXvHliLaoq2YH2TQd9lEhxQ3ynvQaobnJcf57LLVBezBB1Mtw2JjVjTnYJjJ2
fKqlyKZjM34JtM5+1lzRn7vIQKxbLV8xXvWPxoBMRDxnfEOlxG0pVZOD7C376FVXHjsE4x6lC6Km
3LViCB9kpK1KVIsF32wE5PKCMsrSqYoqO4QBGG9PTxPApH8dRCleK37YezdB1SAo3XjpNNBu47fz
uy275TRcRxCuNQJnW1mFtTI1bzrlXmOuGzcsnocxy9bZZLkv5BR0tJPTCRMScCElljtflHb4UAES
fisy9bHDTPU7N47rUPWjn6DXdroqYvQQHMBwrMviVQwgT6jZS6um9Qq/juHVRYIOSmoHJ79QHhC0
Osowlgoh4GXlRbWam77vh2Jv2RMqB36mHedYPvUkQnUEoFZWUiTsdvZKqfkf6JeTf02n+B5imXeI
UXA+qC6pIrcyVHQtOqTBNeTAs/9rqCuyeGVrJjj3eTzshD/GOyF0eXlpHTLRQQ/bX5f+21DUjKyn
oHM/oqlWb8KsG7cqALdnJTd+Fl5l/7CGFxwv8u9FR8YuTtX0EcpUvyqn6FmEBtkvR/eOLAWTp8JC
lTGaDOBmZpo+9XjRnECM36kmJlzYhYaHRgnKcwmcbq2DvNs3ooMUoQw3c+rqWrYcLRytVVn2N3bW
Gntqm+9pqqgvgFO/Wjhz/7Cx+nLr0PzI64KNdt1Fj2ZcubtOzZyrsMANzLKBJuXzJGyvvjrzJKCF
q1IMvyYNQW9v0hY9YQlSSJDFRAY+v11asOqOXjjhtToDH/4+Qk8wtoqU6jwaisbitL9dwHe/mws2
L2xLmCrgfFWEvcGfl7rSn4pIK+9NilHavlP6DD5Q5fDbUO07H+nY697JbmQoNfqaEkTajFswIt46
6hSbLAcHOTh3+IamWYpI5pA2zmpQ6uBK72BQQ/i+lxvcwS2uVCugeDKHFAWCeMjN57L5NQN03BqX
kvBlkjZ65rYOOmMjY2qbbhJhIOHedLeq6Vt3+nyQZ5Xe2vz2GmNNnko7CA2GhLwTRG3AJlo4OECX
dfjo6mF1b0SoY873CnlI7VTbeB4ZVjkhcKvy3ke85jJCXiMrCmvbZ7DZPO3JRbvuqhI2ljey2bbZ
XS+au4avaLf2wm1XWcmT7DPt5LlDW+YkW06NdD5OYMfW16pzF5f+Vg0qbZMPLcq46AzxoCDTflza
bf5uTYl7Hk0lBtdjTtdxb70vfZe5sjfFKODhMl/GAGiNd+j7rFRIPOPImngoeMsxPOOHNomqfYuJ
29U0GbMLD7XpHKvS16myXuQXFCX1tfp7Umao1YOfgr5HE+yu0rPsZJcK6ty++SAPmRsXm0nJWZ5b
XX3SujR5CV22ZFgQPDaiCl/AXndj8pKFivo4aO2aDWLykgdjez9hficnqOAE7myeExD4EBhGRAuv
+xJJwQmRI9ksyTVf12XyXbbEPGKwigwVkiq4ji3qZngp71oXlKlANf6erGO8xlDR+bDio7x3iRzV
daO2+od80pW9HGp3drgMLYrS/fCmQ9fCoDd957GZpQph7YdQ491uL1laOdAjQPhat4jOy95LM0M7
6fPgeS76Urcpe/XrumfDnlE3eTcMP1lzC8bzLSrrR/bMZxlXNDFsazeHjg1W9x3jVvRS461aFEhy
oja1rsaw/ioK5YAxt/6zwhYQNwjra5NUyioXlfMgvHrcWSLWr50ZKNYJ/P+iID1EvpUe5HbLdP1+
Q7UmO8jNGASjYSPq8VdvSi16k1MSgFWuJ5sxx7cRdq3xLPIsOSii/9z05matuvpzYbW/ei9NObfE
V+axKHk4DqHLqiejYmKHMAQxpniP+mofVMP4HXz6j9FPnSffC+1dVBQUDuoabEtHhTNDLOFbPPyQ
I/UUWcmpoF6Qo0y09xpW/7VZVlck7bAU76J2Xc5NGQvA4y5n/xwrKYtPAVtWVhk2/usgcFX0YoP9
NJ+6ll2th1xgLd+IkAJqGt3KM3nIgO1snbHVN+owy0DoKFqoefE2VJgk4hXab9tSK94csCaruKIE
nGV19GIYaAzPwwJ00a7SpnfX/Zi8s3NplcehKrWdhbY82xdLfGkjqg0KmKCTXqoFij90SKFvFRwk
WnXKrw4oANVKin3LjssM2eFZ5HQmM7sPScA/QCA9sjhzT7LlwzU6+EEfr2VTHpSmfWHp+DJym1/V
YfZTSiJzgzRPklsoD4MbAirvouMl3kTJuXBAUKiKqWwV1dGfUKoqVqlqk3bcjFrh/7AsP1tFvek+
qUovtka0M7PCPnu9ZyKFFCpv+PE8aN3g/PTE9wprte+27aarmr/VsyIcHM5ccsCFYYmjjo0ddMPu
ysry7DYKQpc1aTa9wY27WdD2Qwm6rEhecaiq1lpkXxlhiYhEUeYfU18c2hFUDk+w29IcQLmYyXAe
y9T/0muauvKx030ucEDejKxHzpmA4aC3+muDns9ZHuq+whMirer1JSbPJgwVpgw48yUurE7b5sBV
N9Xv+bLXjK5xmBnuMLmOvRXsCW/mka9Y7etrTSlRJPK89FumDsY1WqDTgx9BC1dMMm6GPT3IkCpQ
/rb0oN/JpuyoIn3V4eV31uZhddzYB8skadIYYY9cMPehrANyWMbqWWV/du35wC1jIGvfwqfQyvtv
kYisjWK4znUoqvI8mKjJDlC4vqmDfSt8W72q06bambGPR43UFl1O4bfFh3pEKusPUxZpz3JRLF26
pYzpIkNqpEFyCJT8ukMGcpsDxbtVwspZjylaDFNSzqWi323Qp8CGHDD/FRCPVeZRo+gKO35FWxl7
0tR7yL1RfWywd+DZF7+ilhncOj0WRrLpJBr12iZttvmYJ6/4ilOEh86LOxaDdcP4gmFmfyc7HYsa
uVBY3cThfQ7Da6VihPqcN6qAB6wU54TF2X4UOv6tuZZeIcahHtK+xPkitq2tpo7tQzaFKu6MmXjt
VZCq6tiUH4qZH2LhkJBOU0pE5TBLLWZ3+qiVX+0sFSsRRuZz1CjFZih65zxZHsyBYVBvpgkV3iFw
wyOfXHcbFyziocLb93FoO2theMeqqxrk0cPmJshUiiXz2eXg+E61Q7OxWjVej7scBm8t1Z043/Ts
t9R9z3p3aZedWgBhnAfJYJUW+aaeg+wY2pumTp8CteRv46vOgxp69kOPuFmUDWxkKPc/TI7RXydW
8lO25KFtaguWFsBHOT7Oo/bkG+kyXlEK52HAWBWanYj2kLbRonBLcdXE1bhRK7W4ylWzf7OaQzJz
whpLL46eaPNtL5ljRfQVCcr83omzYt0Ka9z5+DGt2DsU75pgvdfZMAMFrMu3COeqOTwhhI9fLDpl
S1Ntfwa935/7STG4K9XfyXGV73aXUd1s4v4YtE3x3ltbQNnqW27UyFfDQtrIcO232crsHY26vTre
F8nwlnQq7uHCHW5cBLK3U9hrh4yt+Jvv44VDEf6ZnxeGnQk5YLuarLfBcbON7iDBi8CC/TYi2uAG
BQ5KanHtQmRDoIxw48Nc6kwYK1ECvUjkSrr1Mdl4ETzsX0r0xe7tqcKFnBCp9fhGZ2+1kk138uND
HhbBMiFqIpTfefQfZK8cZ1Md2pOzasFoT29RGIrrWOh8v+ZDUuWrPOiKM2Uv597uMI0M0Ve/DChr
UElOCXvwEvPJYe5Gt882aUIVa63BPULIExSivIocCLv9Z4Hy45VsyXho1ptcx6+tNc10Y4T2kG/8
oBjgvdlI3cNl1rZjmg4r09ZFjvWU399oOVmHHSrKB82aBO5UxCbNH5XlVM7xY4hSskdeTZ4NgE7j
jB1M5IruHGTQk0clHL4YVkYSusrDUzBo/jnXTJyD5w4n4kvmaAqkjibs78kq/TSQ5PriZmW31n0l
ua3dUrmvI/3bcqFZQlfNHnHpTEN3OvU5xAYnxusgmwS1IRB3+kqexmX7MgOEj59igZJZV7oboBbD
XPRqhL3BAzrcWI5ubuS0wOjdnVfDbZQSqBrGblqThXdSP/V3SLWc4M5qyuZexlWyp3KUDE1Wo1Fe
h+iE+E3BcrzRVnozwYdw0/KxVq302tARbHYdLQbYZBUvmmKh/igHOySTYfG3ayfskhKpWR2pyqw/
y96sdAI0EqtkGxpt8ZiFcfpgmg/LUPDy36JxeEWbsFxeOTPq7mRG2FDMLyyvUBflrzezXFCLsuXN
yKY8FHH96Q3VadAcIGRg5D2/pLzS399U53Q3QRvcTqGXnJGiT8+xarJ4IJ0F9hsa0+9412gUojO/
3F06XIrpp6ig+DcPk/E0VWP48u6MJ+GWWOk6Vg1wkNnE0ASdk92S9X4oYCsBnKhZdpIPig6yF6aZ
f4f1LHT19rrIh/qKOi6WVXiRbi20xcxjVtViG8YhGWCwrBu/CKOd1EKTB0H1bFNhh/Eplnoa/gH4
he6K0AZSiIlGbYp61xp182K3+mPlBNF3M9LA+UY52RXcPDKWO1eeG0dnwNKsq+cRA/+hslA/tIaM
tKW33Z2nk+SgnBvtIltXXorYONfxgDC95b5aZCWfe6x/dnZW1zs9Ms4VUsmQYEv8s/Hjecsj64wK
rf+jNuqdkrfi62DDn9NZUtxraeXvxzQbj3JS7GO6nerT9JYySboV9225g701fpqUGZG/H+ZJOZpa
d0OkQh2fJ/1+JWdENWDTjmb6jgSUttWVBC0+nd96BX0GN4sk+xgC5D3/ccTICCTJ/vM14IenH0j4
LteAf76Z7CC99at3kSrZWR50WN7nCqLwpoCmvM20xHV5ZnThHcPiqWO9L8dlYeatHQSmkpjKbSfc
jVm06YuSZtEqVzTtR5xeZblp/LQ097W1Cv/VmlT0XkyQyhogvYOmVP1RznZ+z/bm2aqa6r9ney50
upG0B7c/fJc721lJ3mxeRmC3JyM9a4E1nWSHTGOXQuU7i6uJhNIpXWxtQ4cSbCspcPpDE6Gomei7
0GqSg6q1ybvrPsstSy1YwBT5TBMZneTd/hz+22i5j5Gj40GzV0NTvXdBa5lH7qf5TTsfzGIWKvUc
1qRNMdO8PTZMAbcP1ndJ+qDFjbGn+mHtq3mHOmnFh6NyB+/NXn9GVPJTS6eVwAcEQ8ZOdx4pW2Hd
iY9cefTYioAb0cpnD9WhiT3EaxAkOmZuY7E0uyFNthQLxEH2oiNFvXwAeYRm86Pe5fte9+zXyNDG
K8TYqHmnMXlLYWvrYX6/ksAvufvyoLZRe2g1Axk/bRZ/Lw2bCt3cvjD99TJv0Ohh9WoFXUz6MLVI
cHkxRPcCpX3LfJQhexyLVV1k5TVgA+tRzXoMB/4+AfbjZpBO9VZYI5nXJJuqQPbdDNXpJvDDHiY3
cqXye91mj4ORWl8Bz06bFntctISa/sQXgCdGmP0fyt5rt3GkC9e+IgLM4ZRUliVbTm33CdHTgbGY
89Xvh2V/45n5f2xgnxCsQNqWKVattd7wjsPXCt+GkEfaAtqg4U07mbLU0Vm44cLkp3PFivk16qp6
srUhf+01yj9EUv207zujeqv78RlYW3ObhKrcXCd8mMyqegNzTBFMUaytnKUTHvkDrLtra2bwBNGS
OI+zsZGDdmEpR9VxQTutd8xyhQIAhZ6zHHVuHjc71do6nSzhqaJG+nGo2TwV/ldbK+3PkQbmuA/P
U2wJ/p3T13VFG7tkhKarXiA4irKyfUQhvHkciIBunngM0f15lD05bKJD4ZRpIJtyYIkjhAGKRD/I
Pnkoyh1kfIxpMvjnwu3nYBR1GQULKqdHDFEqH1R5cpOH0UWsZSzq+9SNqogsUTve6zqbL9lEjbrc
Af0rA9VsrY2RWGiV6Ik5+WnldRd5qMuivyxrERKs1i/ZFVZLd/nHPCdMk3NZA7Re58opObmcYwo5
Oi0190SkuKASnYXuSR7cv8/+OyKnx/acB6iMIpy1TpR98uxj9pz0xj5C3deIyuQMJS45y7P/v+b/
U5+XDkhTOFa6+bofDHGophALFDGPF3kgJTFeyhViXoGp5D3rbr8Gvb+nyb5ZxWY0B8wi58srYdcg
Py1P1bFO7wTCgHKuvHS0or/x9dTUje1kNBpAYVO9i4wl3ABVwTg7gfZlt4na+04yIOKn6BrncgL5
wehjgllTmv4UtCrC7kJgIx4TVcluZvsYoSKeIeWnimOo2qqvm6iap6z7FSaA+2Ruja3bO/EbYtXU
qhsPZWwSqd8wsW35Yr41kZbelfqarIyr5G0owQaqADSOshn2012uoDHRAwm9jZn2ZIlOvLYmyL8J
iGhBXcZuAFrJpoUFru2HvfKGGqd2lH3O6I73cMWYbFRHhTLHWbZkP4QzcTXwAZW2l0lSx+dlQixb
NvvGdTeV6loHNqoGJUj12QOS/FDicVA66kabc/faDyVSmhgfhQhMtI8NjiWkh6DWbBLEX/VVIfcf
pChhG+r5ljXDt35QLFikY/S4qCFUgA5YvBs9FkkePWLvGSMBLn7J8XGdVPdZvhtcWNVyhhyI06un
3arUeSFjWT24+hi9ltOT5KzoWO1eW7XMye5S0JzVrjzM2OJsZdNbExHgIKwPgst6C8dW4RZA/Nni
vVhuzN7U3pRs+tg9ofcArHIefkytUQdWspS3cIoUyuzddEx0I7nP/r4IL+uPi0qwGfIig7ROwc5r
XQDkiiFQN9S9WNxky8jB4HSQ1KiHsqZYLvRa1cxBFq4XyL6iSf5xwQy2uMP9MLv0pnjpovSnWOUH
mywcAhtk5CUye+tGKutXVevzd6SvsRFVUN8YWlO99bHxW87XO60JIoPy1oLT5q12MT+XA7GKiWc1
tdNFS6pqNVGL4ceE5iUuXG+nSXux9VBMESLFPXXG1Vnsq182W6scB0Qyim6DFxmG2/+ek4DQRRtq
hNVtCxclX+4ncKg8flLFJlf7a166V3UyxVs/2mveiJ1yraFo7g6jehSJIq6RExPkaWn4Inqok+7i
tr87lQ2yaf7599VOY8YfV8e2+c+rhy5qfKKOeSOTMNgMldcE94orrDo9UDCL3Az9ALFcpmPqLra3
AHl+dugQBnMdOvfI50DTFtC92TBRUjdi1mm9rZ69ybrOmOuB6iIduzR3eexp78164dItFAId5/PC
uJ+HBy8lbJ1crzyX+EgHjWSzx3PMb4LUzkgK+vix95NsirWvX/s+9od8wh9NOYjfsHeMzHTc2sUW
OLLzYNsNsIoU78+vVu9ugJW7D9kk2huabu2Nntnov7VjUt0DxU3viS2Eb0TN/EZqDkUTeyTQW5t9
iOkgmfcnOS0sqRqWpokQMW4iQYQgpoSoWYLPNjbm8U6WQYx/N+Uo/kjj3ZQV0VY3elYAYb7OapW9
UO9lZwla/JAVafxcFcZPaSEupuXVqPXPCbpiQ95LjK1iRe2tppb1MHdPdoMi+1fPED99yHnIcVpy
qNX6cG+Ms+K7icN0m8RQMsTFIV8/CUsdPvuqpCoOshn+PU/26YlK9qq+IsTtPiZ9fhorit+yhUmO
cmimhCWwQ249sEb3fQmFuJOjutNWyGTppHPtYYYzw855UGftKJtyIy2bscPoV1OOFvbuA/NiGPqD
Fevg+PkxZ6cB2bxi+WWXPIu9RjmLqDuQqe1WeZaaV3UaHyoWmUNih9Ozp5Xf+zhGUjF334vOW57l
BHWMExRkYIEQ5n1MyLXwvXbHzwnyDvGoZ/7qQnj3/501KXV8IOr8vI3DzzFQZ/35922+JshfpBXN
d90Q1RORlb1rWsVqyNUu4RlvBiIz3QKvYbP9OsvObNJ3VWHVx//0y0HZ93GZbIeuvl8KFFL3vdC0
myYAl0O0Vnxjap33yoPaJXScZb0BIzC2lm8jKfn/O0BIVz33P1Qd0/E8zYGhY1iQRFRbd/+NBgW3
Vdi2VllH1rrlEGPOsASeJopTS/Qxf5zm/Buomay9JE6HYwWrRtP7aGdi7rDVptp7buNwrY0sIARU
2yS5R1/cFeVdO1WFT0XKexa4I5IxtE69gyVGIHywXe6znJksydnRMDbV14lt5xYobUDblIOI61lU
plzzIJvUTpQtSSllKycnE9YubuS+O2j6BtAa7GfLngldOrLssmlYlL3gPO3qoaHEuM7Q+GW7Ms6x
waaVFNkrHlHlVbawR4+DRDfTU9/PcBJJlZ/MyJuOE4mtTYyc7qEfQSl5aVlv+IjQ0ujQJBIN63a5
pN7HqB55Nqy/vjrKyUtlBJqL6VqJXtmx75buZUB0fWMnlaDgTNNTscbm98oh8YruBXxGtIvHHmHq
dVTP+3BXirEm7qGpGEq4n6Js2qSamsDIQzOTrF96cdYDe+X0stiqd5q9fiNbyKR99stpX30Eh8D8
MsIJ1yl/96VaXuTBTsrq4+yrT9P0hylxnMNXFwknPMzWg+xDKhJOD+8gEhj/GpCjyhwmKFskzYk0
hnX86AsRH/Ui4K2LlT0lcLwvRR6FgL5hEu+MFGi87PzHyFd7hCjvOXYEm43rvg4fdzDEKv5s9g/a
pH+OLqWLnFGE64i+CPVxRkepNstH2ch42e3n2JwD2VTXCbld/9Qw/zjLLll3K63sZq02KLKrQKli
A0mSovva13Vx/FAO1abiASPbeW9Dl7iL4nF8JB0FKF7AJ5FNechMHXRR4yRH1EPHR9smoBMCR+X1
AnlAVgvZJdZy9J/og/wzPiZJ9duaFhzE1y4dW+hrjWuibMn7TAg/bB0nLbeyD3EZUsSV5e1EuVwc
BI4uIqn6x7ixmjvEI15kq3JVYF7YY8OPRZhL9skDYlHHARmAq2x1kHPPXtb8JefLLuxMwO03zquR
jRSNVLf9Ppi/lLE33iYlWvD8A3ArYFfztOvwnGtXfcmdydhMmh5veld8t5pSOeElW+ydMpuCQvQV
AnRxH2iL9pCM7BQUYyFb1jXq+6AlF80V3lOC5xXuPssPMODtvoEBxw8Zly1KJsNhmtoY4YYC+8ep
O5FDwPlmSg9qEdmXyArT/cSmGo+lwbk2nvFSNmgxuB0hhscv4Wltfmzxrtp6I4zBsRH72jbbO6W4
4Foi1nDLGzA90PiNRvug5ekuM6rskNZWCow8R40jmv1qXqChFLF9U0Ncrw1VmU5FnFCRdLXX2pm6
H0g0836pTPVaKbUFqCZiH+RW0d50Gm3bTbl5Dyo3qGY9epQHRBLU4wLIgZv/rw+kZbZtKqsBgvm/
vtHDWT5W8vCIk3v8cW3UGqQY8vxBTlOBst1R3b7/ukitlZF3T9ijg/y/izLIl4GmOele9s2ojt2F
sXceTDAavtHO9YmSKOY3sl2uyAvZlgdbASobzbhuoyiX+x9HHbO4k4YExClTBk3dyrY+mNVJnkE5
Z+qyjrfyKtn7ealaTX4oqP/IlUguUlEaoi2/HmTfV/Or7z/zUrmWyeGP06/xr1vwZXU+F7yPUyEG
hOkg1OCeepra7vOQRFhwZOshdaw492VbDstOefbV9zWQJQ3iRV/D/73F19WfM9E739cw+4KwTvwx
stybgnzoU5IPR1QifgEfXO7VAX8Yc4j0TQvIB3i6CJ+WXFS+Qhbnt2X+rqIJ0MOIzSxv8fjGe9A8
VF5bwQSLzdswCtwwky77VbiH1NDS37WYBrSuQvGkdFW7L7XcPBpKrkPQRKvPBej7I52dzaJin2Z5
QNQjBA02FtqQZ2Op8hfchY4W7hLvcT4kOzdqQP2NWKhxAfXiKI1etJ5vZt+mf3XUAV/0QWwdUxiU
O/PuPVuy7dSbysvYLvUhUSy/m5zxbOPDckaEPz835lYX3Xz08mItuZLxIFFZbAy78Q6WXhyTJTWO
fYTQAxiy+lzZxtsKepAv9nTNO7oEgpvwhdVz3gu7QzlN0ZL3tKFgxwf6mCbVIUZ57EraFBMUM8eR
aZn3RTWme1csm1np2m0t1sJ41SFuBLhsb0SRSgEMxDTPTXacFQR5HGixiBq4OV7o6aPSaP3BnNnh
hCmJfjDY9l+I7R/SkmJ8PMXjXZ8BxWRdCYSCJZg2O7+XKL2ZnmJSQ0gDc8xecgQrfhBibdPIbX3S
0vm1rKLxGiIrGaCdp/woXeUcJn3xaqMtfCjQ8dsvDiH8AJDNa6iru0n/swKT4E9uM9ygarrHfE6n
XRpqyiuIgyv4//oOUnaxEWFhBjiWNGcA8PmbOm95C2rBInhg0I3zNlYMwbfWy31bT8U5dylmO3V5
T6yIFXMX5UGrG+ZGo5R0P2imt5nQIPXsajO2trHvE9O72rr6Bu4PDYoOScUas5JjSrksiCP9l2NP
2QmBMSho5pPLa8zJyuI0pOCplUpdMXVRdSwNw0ULNKlJMVXqwVbEyRxrLWjtyveSvNt4elFvSiST
r46d5CebDR20D1/pat9TbXBjkxt+62tEPzvhOU/pMWFfiUwYef7GY3NiCdK9CdBP1TX2czq/GH1d
PBVHa0xuQ2djsI2sDd4C4HNi8k47O2vYyi+Ku20Eu7BZv8egWDmFRkt1R0xA+1bin0A8KfVS0p9q
c9en0023U5jUNwVXLH8Wc8LrPuvvILBEYXoMf/fprO1a3ERP8lB7Tb6Zsc+bSzf1EcfpTnWFxnst
POS7iuxgKeauMXPd3tpZ3QfVYL+rTHB0rIDG+ImdULer9ak8yYPuJdXHmWwqlV2evPUgmxEOt7zG
/579n+GcDB01/9E3iClPzeoTSGg3Fx/ttij/iq2/nNriOYidAH86/VSKXD8tZmwRorO/zaEZdlXo
A1j+jpsUVu+8RQAFYyEMmchbAnkK6vnF1uNqF1eTcRpT2zg5MzRNSCMT+LdjmCWeX8YDGZIRA7BU
KPvEosTuey53KJsqSNOeVb8BQ1y7CFHjwDE7yOZ4yEIHvOMBGvF6N1LK1JO42aPK8636qj5nx6ax
Cy2YcvHqCAdLs/U3gJVme2p1nLuXuiqmkxeN00lZD566yesY3cVyKE7hepBrjTxDBSeGxEMK07cj
RduMI+pnajr2J5JAmMCtZ4M1/Kya8hkHDtuv1YxPoF6XWLJy1n5mRcA4ruExH8PdkmRXpMuVU7Oa
P8pDmCArouQmaf8Mdb92PloJf5j8/2lm/WqB5t12pFlO47wUJzZAvZIPp1YvzKNpAfCwNUGM5lDN
G4y+2JpqjxoKsqKn0hPfjbK1toWazhQzyg4Xlbp4jTSvOfEthWfHB2tOytlOMfLsZ+hCnrOXf1iM
MllQVAL8R6Ivp6TulpPVoRhF+hztMLc6ka+oT+zl3b2TJmxICvWUrT5yoqn6j4/p80Z8TPIsL+rh
4yxD7/nYGcR9ITIewPF1EUSlC4ZUbZZda1s3oxRo5kUeIvpK3J7kwVXr9tRnULOw7ABbCUnDr8rS
h5jenkQSfsft6dbU4AGrqO6CVNc2oNDObtP7auieNWs6RYl4TGtQaAY4kOMQNae6IC2vOdZ7Yyvh
JZ2GJejS4lamYsLVRPsL1XjEztvxLCjXogYfIYtpFy5sD8RlbSAJmdo91lkbbWybHVFT5e0uQVY6
gKdL5bU2EdMCNwl48XXWQ7FD4iXdIA7QbCMLTwolGSMiP1jCSsUXzsx3Rej+yBQS4JbdPc1lNW2m
KnK5xAuDRtdj3166fBcT2UPgGp9ih+rqNA+g0NcE2FpczSwbw3QHcSlwdfigOitvP3X8edWH6Cx9
q2GdsEMuB7QVYdWGLxVcQLexDmCR1V3rdWwOLLfZxl7MIiFugD7xyFRH2NHRZB0gIN170UZpqgh2
C98JLSymPXpDBj960lGN4+9J44V856T5EW98jIN1/sqevQxZJhE+5FmEPGvuKfsoyR+m1OoOrt3d
2aFin7O4OqasWackTPa9SDs+ysFB5gAL1RwrMR87LrFtlnLZQhPB60yJrlkiqiBrGnXLu9XeYksN
zMvJX/GFVLd2CrkoVWpcjSYUDZI4346ejmE9kovbzI1ehQl7bqTwEznddGWxu+c71JyLGOtpZ7hb
l1Uf0v27ihLeJqGkExSuAXaEXffGVR2qlZr2fXChynddE58AbgdWY8/YIrdo1AxJtnX6rt94UX1t
4uRYxAYIAc+8xyAWslDpmbBscj1wW6Dkfd7u+X6iT9yWN72sYCg07ZZ/1nKwXWHtc3vYTqPewoIx
G58iEg+1sM9WnPB/VdL0cTF45HTjuJA83BFMXNfd/12boJ2Wz1N51IyB0GBQqVWyG8+WGeh+z0JP
ZSMYK6QNLdSyzrma/EnnXoDVX5WTBhSqyctiKmjirKYiHwRUF8/TjMXPG++jbHZ8S1lQigD9fpf3
D+2CtZda8fd3c/bLqupiq7mKcVEsXH/JwPzxzBTtrLx5IZg6L62OdrcFaXl01fs0RSyh8pa9rngX
M4/LINM672RpQN4rDR2ZLHV3Garm1867TJEWoSMdJ09OMYWEP7l1cJXB2ZBDsqD8dA+p6aLpR3ym
25530hLUzuM1ke2F4QVKNUYcpMiudd0o94uFXxbQXr2s55OS98secvX3stR032Vb/DCOL2We4+Uw
4jbNhk/bso8ag6ax7uw8tg4I2qPyqjU/p5ntCmIc4ZnV6JrmVn2Yp3tk8yzfgqq9bywnPdu5Snk8
vjje0G4KKsPNULn38YTrhNF06b4bQSQZ5OD9NMycS72ovPWX3oZhbWrYfLGjGgfhbiJP6EHXG5Wv
AYDbTZXno5HmPMI40kDJl5vBE866cFuQ+J06qAf8l6IaI0tSW0jcgtmDeIXcaG+tv1R6jYfigYIL
OoNR2CJJguJr5vGcCJvSpJIlEaU+x972ywmtNP58iMVL7caBssDPRyiy8HWXtJxmDpul8l7nTGeJ
RgBuHy3VDnvM7zp0r024UK5NNFChZZXk9+UE1hA8dBCpU8fPK4D5F1YVjDFwBKQ/s2AkdRPMozOd
RqE96FHf7ATL873wClgVFowhFoH4IYrKF0wt75C7u/akl68ox86Yi1Hoq8Zd6A7ezbSGfT6z/tSi
Nra2qiIlWififlZmw/emfv172IoWtT3vGrV8Avjfbl2j7jel0v/ICtHtbLfC8UmAuDAivP2yGIk4
w5xABRI58Y8g2A8XdQSrVKJ5VyUjNHG4hpn7spSm8uylygM46bOOqvyF1Mew09WUAMhux6sWdzs3
q7RzvLb6LhmvtjDGq6pE1snGhQW+MzOSGLQzb4ggh/G5CAWCkqdfk3jRrwL22qZFbiiQTV7ap2lO
W0xH2gnc+lK/RSb46q6q27eqGke/N/r+bYLJ73u2MbyR0x0ATkbTW8Sa7cNjhA1JROInCMG8acXc
A3eguOktWQ+gdTDe2t6GrM0D/WZiSodkSOO8AZdqfQQE3Te2H0Q/MJs3U6chgG6Sm6lA+78R7/BE
NZ32LW0XQK+GGX9bbQR8IxTDaxXHaP6jJ/DSJArATsxPm75+sWEWB53aWc9xXxhIbUTVcyJ4K882
dTPHC4vD1LYoAKGF8ggFjgjQNCMQGBeYwQmKdSC0LQ1Y2dI4+r1nj/Uu0mGDwkbEkCdp5ouXJuY+
zbv5rnSa8WBiD30my14fO6fVTj2wfJQ9sRZ2AQ/Ar3LDgzLn+OPZaX6Yx9o4dYApt0LYQZ1azhEe
obPBZ4FfCfYxOiVtvu0SlTA26W/5rO7LqBUPILSbQ4ck3Mr/sNBeKp6bDFPHdKm+ldCdN4CE1KA0
8R0rzLOdmHc4i2lEQdrPoTVeQe3+KWyFxAubf1Wvjxn7B0DAYjPVsCkmAvE+5gu+xOPnYciUU8Hv
4huz622onN5ZXjztG2d+RbFw3Fihvb73JnOXjAi9VLmoz0QnflpAr9AcbToUCIwFEzqAvmvoUzBj
+xs4ayiRWsZ4NEfxaHrvrqPqL4Uy/44HInOT5zVWDr0SpfdNXhBMeM5bCD3Rryyrf3EjmF+w4gEP
NfUujUjpKo0O7FwxCMbb7joko7uLvEL3HXvGNpX87aDfQa1Hg2gVY0jd7E0DP76pPXG0PHLrxsAL
NRFxvBNIhyLJmTzOlNt9LY9fK6eFeOAb4wLepj9ViaIdYiW5sXBtRjOdAm1GJUhXmz9IL2t2U4IN
6f6QkB1ZzTtQbmqS+FZkWiexaMN2KfoCD/bmHOtOti9D7Y3eB1jjLdJZ3ZOlKHe5k++sCvykwibw
o2ozrlFjXr6QACCkRBKShKBLCrTYNUOe7HXzXS+FseP9+FwPRRHoIh0vPQ88ZUcj2iBUvnf6JjsL
A6DqWI2wJO3xZcprex+FYYd1zfBdbUtSCqbYLnbMu28Kh0tCasAOWxT3YL1uqdK/C6uDD2T0L1E4
JyA8/HyB59c3qDQoCSuTUlXbstOcbe6w8Nc9GgwxvjAQdrYQOuLn1t3VOeaRpTp42Nsg7OSZ16Xq
qeui8JLG3vJQspO20+GnoiNBprkZypQhUjq28yT0vyaHpBm1cHacU/9+c+Lc/eXBSUsxMQDJCnGi
iE5hq2UQnSY8vcfFu6HpaJ86ff7dzIWxz8b1A0nc5n52UPsL2oSkJ7q+95GX6LuxWNpTi1choDnk
bsc1VyDqdiRVRIpCNEGX2VNzr+oqD3jiEXdUMyFHUeEKDqC6P7IRHvazHJYjDaQnfFvblPmy4+MG
/xiTd9GFejITMe9t509Wh81x6BXqJo0bqNBQTgbO9rjzQE3TKtU+YJATVLDTgwppVy1O7b0xbzOK
WI9o3lxzNESDpOuBcRVo006UH1+gruKRM8BZKrLt2EENV7KClyVoIfI3e6WwnZ9RSu0fi1IWgnLZ
2EtJDj/EaSNB5lklCeVnrUGcX43nKu42/dA/UF6rfEwt4aBqAExto7/1izCAh1QmRLJuG0fHOEIn
x8hxjZ0zs0aGYvWHFJnYzmCCkFGLH8uc9QpNMwVv4NmzOySILAM9vibchGH83AvUZ3Xn1A2D9tLn
zyqoHJQXoubal+Nvk5rvfljq9FCrMeUzjfVtAdqEv9kWqqYRlBMwB0WZr6GHxE/VtC9J2FCZC/+E
Y1E8q+Hwg/iuR4C83c1RuCpa812squxqY+VyxCQ3Cjzb3iLp804cjva16Jdt74QEu637HbfQ/LAo
eNsY6UDpyAgXX9RO5GO9w3PVvGamHRE/tb+bEfspJ12erSrbZcVbXcbmj7DuLnZTY2eB7q2Yv0VC
lD6a41hbzuUjjln9zkmcR2PKv5UFLvBJ+55N2kvYd7+LnH1qH/1Qk/mPmzQFOwqvp3IQRdTlEvXs
aigfWcmxrfu9avfLjzpBly3E4FfPBxxQa7/sSKUohVbvtNrotqlVwMNPfnW4rFG4KrvLOKBOKdQ8
BSxYo+XpjVstaduNop+oI4gMp2ZhhX/aFZtlORAJkH1WH4aezBtPbuJghpyDQUX1Fw4yu48ByIa3
OA6xdfhd7UZjU1mz6/di+Z7zwWA3TzzSP5S14e0mUcUP4WRaIOaupWdvEgLnN6edjpY9hr4JcW6P
/vGL4orkfqWR7tNQYYnqvAPpaG/PwvtDQdSmVI3oWIRh+Rg12U/0Hiff1fC61w3l/JfDC4Ltg1Oe
Ikp9PtL82Cl7Qx64Ey/4A7vu7Jhl5nV02XmVpNSCEstKUgoF4FjV4CuBSURtVMUmQQeN1z8BVQL+
ZreQctmouomEW2lOV3lmdKRbHRhp6ljCKwmbAQpPk9zwLz9GbeUcbNtWgjKtlKtR8qc6+M1Y2NLw
COfGtU5m60JZqvDZICmv3gxgzsqzZd0vKa/GokJXj+z8oFtt/KCkZQrRNLaRKfZy7R5YdEtexSOt
HaVLs7Xnjp+EVXn3BJIALe+8v+uikBpPtnRIW5QgkT5tsEQGtH2IL+rAW9hc8vzOTW0oPFBZg9JZ
wguc/U1nx2je1mP6W4Uoxm49JvenIT2K01liQiiscT+IZwpS5C8UPCdSy5dgnSYSzXnOYDNJRnPp
ufW5x9nKl8geNSVR/TVZjsomG8rASrF/y0nkroXhAeuhqBGbRI3HnZhC797Wys/DGKJ3AGrlq1s3
NEwfF5Bj3bJIR/fPqY2C8X06Q1tBMR1d7l6nVEimkBckfHT4DvNbixw/pTX3fm7gJTYzshBrt5xl
u2wh8Ef7mOUSZt0vreU+6tZwkd0ISV0dj8pfBkcOK8jmJrVm+hF91zzLzuw+iTudRsVLC5SsHJTK
NbJrnUG6CAch2VzvYWT6Ecp+zFJtOQ/yoIvfNaZk9yiOs4ao/E9ADCSnrwnCQWNxIezasuUCpGLm
7rSPJy1CyGG9hMIqPmOITMhLimqpNnaaUUiy0zd2VfNT1c3NSSXt8iHtqoWXBlXz7048t7saneGj
ZkUzHrHDhWdv+RHP6khaSDUvhdZ29043Or4cgETy5lbtpZ8AdMwerhJ5m1GfBOC8V7z02zB48X5J
VYpEE4jJsIiLVyNp3qT5X5qA4lvM4b3U2WrBIO7v8vAbLz74OKgKBLbdw8hM9SGjHNDt8tx0rnI0
KvvmYuXtJdPDPoNMFGZ7zVNxtlr1GUwk/6+geJ4H1d4owDMf6xU5VSJhLVuSV7C25ibTHyUD4e+Z
nxgre2O62bxJO+MedWnUuFZXiw8bi8XqcIcTSHTNulYcPjvX8f9YX6STnRxXP0HpQA5a1z5/OJTj
Z9buSaE/yQH4hyU5RthS5w/D8nJJoIN/GHTXo+vcfehka04RxG1jnD9lg//XRK8ajx3b2bXNwXFc
7yHEoWBn6IsWeGtTHqCpZae5FL+/uqIEmV544wFKHKaCUgtzcfbdOk0lAGv+78qpVWPfLXrrSCU9
fFDJ/D8sLpk6/KWrnZwnB1D2c4mFScP8SA1IIFUsplsmEv0yLkO3EWRQN3rcpPeapqX38mxKDKTw
3bn2/zMw20txl1n5TvaPSzaYH1NaYvC6AE4kb9I1Q2/64bAguqlGCek1bv91UGy121TwR/y+n35L
BfpiWqxt5Q4t8ourXP2sT34NA+ciR+s4DGxHGZ7LpVVvbp9ek3VWRr7/FA0NwBgQu0Rx3rwt4efv
6hF5e2lu1hWkThNLYc+3ep1hFIFjvWklF9nk87nTe7W/ydbM8miPr1o+aLca2IjsbLumvKQtWgLS
X42AaDwabRxt+ilVX+O5GEjyUWEzXfun7mFPItqh5h8KfgWhKfGcxbMAP4MauF5hljXGxltZgteV
c1V3IZvUJ+5OzrUM8XnpsJqiyEsJLT8vHQbr49J0KsWz01k2JWTH2X3MJWsCEb6hCLkWjWun156x
JsjuPXe6L9eWVyXa8yK2KM4nHw1RqC+8ovKrHOLQBgjoNUd5sd4DqZrHTt3K0aSIsxOcRsWPe5h4
ESnCe8dor2M95m9CaDHw387lCxF1d8AZm+28TMO3iifNRdLj17+n2q7+OXVQ3fo/U8e5v6LBWmeH
JK6Az/VR/QCOzgYuVP5SV88Wa5mjLTHwfBx7iGD9H8TkovdqQP6qYE+zkZPkxSEm0g9wXO0Hy8z/
cTE80/kopzXEoRZeKV9Xy3vqMMB9ebXVkLEb6kwJwgmQWouq6UFLQu/BjZU+GEPqy/Wi720y3b8n
3bh6S5m8N6g7rNya9l7FbM/HO546yupaog4jyZFl1APZnIWSPFrYgMoW7xHracjGCQOsBR53pFDC
TZ18ec3yeyhnLVKJRn0wIzWHtaqj8Cw7oZnA6sIywzdwy/iYODcm1m1jxxoOydGP+iK5a0ZPPCtj
rm67tFO2slm0GnzlCBTM/+HsvLbcRrI1/URYC97c0numUTrdYEmlErz3ePr5IpgtStV9zvTMRaEQ
OyKYJEUAEXv/Ro/H7AtiNO6zC/1BNOQAsyRLR73vNOVNc7BUnHhg3czvbcDCu6lN/SAf0DYU56Zt
33iSVADxWv1BZXefa7NyAbBvvMR9/MrTSoG5S0v0YVqrXCJ8LfcVhuGrILEW/Of/Xc3zhz5qPkt7
wye735s8wVL1MDVzuMWbznyyJsw6UqVr/jK4yWh581A20rI1Hh9MZxVw100Wub4KB0qTFJpJ12a3
EwVVQMx5KIX82xgV67JN2Xo4OjmDuusbUu+NYLlhDqnu1KrMVpOXl8fbnzJtoYuIn41Bkkh6FM1m
8B3WXHCWoRxV3DXpEjB+4kLWbSkxbc+wsJkgCExPqPVgRhoK0fD2a6QJWnzW5CcvaYMH1GRxTirC
5vvYuQiphOlrYXXulgK7tbVbr3zNs/xMTrP53jjAAHJTca9NWlenlg3yqjK97pj3UAEkUQYLrX7X
aOlT32VkyJ3y52Dlu0Kvq58q+bI/T8QYGRk5GRzo4kqADJ6DQ+0qQ0B8j+ThhO7ItKpKJPBalZpC
AkRsIX8GUx/bq3gIu71s/jkM+tnnsLF51yPvbWitIVyrY4JBlTKjCjYO5EoUdsBCNUGi+OWZ0wbO
ytRUJGeQdFhRPaj3CMd7mJvm+uM/znh7nzEjH8qj64XpQ6AEm5l911OT6fqLaDWGWjxBLdGhl+t4
q3YAbELWOQpmzabzhUWPhTw5CJtCsC/CejplIbgbg9/ruXV9ZSfNdDQdn+sIAcgNjzowKh1k2zMp
oY003YlUFHUTRTWSc66GWOUg8DgtWvhl22bivoPyA8ynvGwjQBZg+oBrtOpOGUa2OqFLiR1V5uyE
cFS8oCxtl9OEhqQ7AX/jTB7Y14wbu0RtxPwVu/eODZxGlS3ZVsZKXJFvL2CMvX02ohMW1jrKJAOq
EFEQPWVzOR1be2dWLdnieqBYDd65X3B54oqt6z6OBLl1AF4Dy4OQPPQNMprAS+JLbc7T4T5Wnqnz
PK4m8bSXTaBM3q5zCqwGCtd/zI1mow1sADvRiqh4X7BcpBBISx4grJR7wyYRdo+BrcqRNeQgZ8kO
l5TNQs2zCk0S5iL9kF6dPl+7Q0GOqzeuvF31aUZma9+i50v2qlCzZdN17LnqQUHhtNKeUhOZHwR5
dq3sDWGIrzNdwc+QbWy2FK+X6GF/TYBvp4qDFFbnnMDUXpVxduAt5M5jqinwgpMIEIJoyo4Ri1om
+vHaSrs2Xiqh7+HaB9s+wCacIqbpI1dijic52hOvZT+mbHBvLxnlkbGENZFsoIgqRetcBrPnqrGS
/7nF2gfwArkU+eyIlCk6FQXufdtEccJVUyCa0bAmXDkjSg0rB5Ea6opYi2W6X90OY9Yuecr2x3t8
oALQr8pS2FJ6RsFXw+C2mCho3Of5Zu1sy0z/eg/Js9vLxGvb3IR1HTy0+t/3/ZmMYGZ+2551TRA8
ZNnPVKqGzjl2FpYdYPIMekNp17qG1o8VDspKOmOgnrgn5+jvMPWbydvrOJwmbbVpzAkhb9FMIh8L
nkirLqWmB2+Tu8EKw3gzYM2cEPSut1OLqIeU7uKB/eV2I7jZSgfW2KIP775khW6fbr52ljXt+3RE
61hYnYM44NonW7XSzCB6nkldr+JgyLaR4PZGtRk94OSxjiSZ1xZaLbCSPnuNKo4ffH6hcmyaonrT
e0b3G8MRuFW/0QJIGpLh2AiaozyTB3lvr7OPLJictUKu+zBqhn5uU1eBZ4WQZpaFXyVvqQWrwzqt
/ysZejIDkW8/xeTNtkjEHdsm9lcBd/dnE6HI/RgAVUsEBXoUxLXWWObABJ9lhDx+vrTZ/e5RwD1E
RWC8ktAbgmn8Hhsj4qh8vnOTI+ZTU6ynLCfoIqwLnWD6bUDfzsrZDKgWqfXUPjXoTixzyyRvGgR9
ss8uHXTk6+yabB5BIfyVkFCG+xF+RVWxXJNz6o+QKcKVMmLU6yMWxOpEq59DFvU7b7Yp7U6a/TJ1
1lM5j8nJbdmDx/rQXHWn64WymLo1hfu7PPynDhnLLFQWqZDbGzf30Nc01HYRqpPYJtOUMXkmD8o0
q6c0MFWA5jl3e4pZr7HAozv2v+xpE1VbKmUUPUhP27Hv2kPkgOaSI2TMwexhaQlYueL4H4FpTF/9
Pr3UTTh8UYIsOsJaG1cQDuev6BHf4q4AiCSN8hl3Gd+K8baIZyIeo566z5wWKQsviBeAwJxLibju
q5m+QZox3sIhslAIQJDVSRX4oXqP1zTqfFtLNNXRe1TLIJ9fyXnYK+y5oaNJ80e9Cp6xSvRStINq
MudtB0NxD5rGAxijjG1AVde1T5DiZrJ6JYK1lv6twEP8qW4y57d4m6m3eKQyf+jBpdu5jaGJ5y3x
hlI/XAXrdrG61ocWrGMwfM2MCnEYvRgezE7td5NdKzsM7TEdcyz+uoFKTGLHzRWEl33IXOuCyvGA
Q96IbKmB8IGMUXhjAW00JUoXaoIFg1kqPwx+We0Xx2itJ31gkdZ17Y1dCjBDPU6qEi/l9jTN/HpT
z53Jd8U+lNIfynN5mp1k08ncjWbV3hmr+GeNa/HUlF68kr7kSDqwcqIkmyeUlBBQpNBUDMGLWjiP
blJF31V9FG4Fo3XV0iL6ZIrB8Jp2gd4aazZBmPI4eIgt1dQsF2jCKHtNdeMneai9k6UawKfqInnq
PL882lr/XXbJkOW0otQB5URaZ4c6wjk4nYbcYcbsQcakGzekmu+aVrlwT5Bc8RKEeKNxIpuByspw
dilFlCrOtrfYXMAVCKPoUKjwnoNEsx7vZ3NWuqtwLK3HgCXsCluB+RBP2SXSrAzRFA/Bbd2JV5Cz
84dYTz4PHpSAUgnsi4wLSdql7tU+gl2sSKM40R6nHtGCMDWqjW96xpsngPHijnMfkQbj5wijqM23
pChuI3SKLIuiUY99loO2loxx+7cjO+lho3lZApS5U0+Y/jSOStbKx7l9NqZgH3T9Rz1bxgVlTfMS
5yUdOD3/jXRMt6uiFpsHt/8bfZj+3GDP2NqGUqxTRemXLrso1Ap0ZCyFSWOrYUiiZWgfxjWMMccw
HvDnNh90cZh8zBPjksdyG+GEg14RwJlOr2FkME4eorbyN7lrIgYjZsiYr4wmzPX8kJo+MEjkKNhe
+qR6t67QJCT7xLtVHGWRTap/kjEpUShlC8tmbNekpqeljOn4rJiZbVbfk7795ka46ikR30eKxUGA
dhgCX5m/kk2FijXJKJN7uxUiUDsrxaHRMTuvEYZbQnDAybLBLuca+fihS4NPChYUBare3d266xGJ
d6T4MvjZcKl1by3XCErcN4/32D1rW4hxTS9gpTJti8vFZ/u+tpDz+rLGzUfV3Ad579I85WJNs3M2
xZ2s8AYTLmXJ9STvZpMVXmWvHBuGpblr/RbdWWAK4FMowJZefQpNuMDykIlmAgJviRDmsLp3jHbW
3IZo/Tiv+w51gEEfOqSxpnXne/VjmCiUEG63zLCKqB03rKUNTJ0OwNPzL3Nh2Bs4lM7KEPtxygrV
eaqbj05s5BtxyKp5YTVNiYIf40MNrwFQSdtY7xTYO+D+Q4QJHuY5/TyTsVjERhGLB6vYjEAQ/6oa
MMGNN4YHq/LCZ2xEqxMA9I+sGsNnx2ovg6XicD0M3DNxJJ7OKoWGflACfmo+CFBYxZtKbO01x7WR
WgnxCfizKUVhofg762mkrum18C16JVlQnegfO6E0zG4KsSVEdlayGcMVf0YygEpHisCaoMp/Oqub
oC68Np07HH25qCwwbysKVVj/igexfCTjR0M3df+/WXo6C/Js3yJtdq+VEiYvAJxu4giWXWIyOGGP
5gl/7Y7C39pSNKqdQisB/4vbpFbr/p8mTUGuHftafMAKwRe5tgyAEu1lUwq/4m/y2ZS94fRHM8EI
5zY40RWQUUH8mtVmtSpdNBPR4p/e7aJZpFE9v6qK5cBPAneijFG2MbU52GcKu0uvNOqnYiRBo3ko
r5o4In8v2GLyiMF/s4QTqpjI5lnFkzexMvBEhwd5VcETR77FGb3nCz4M7/IdFv2sXpwZEjkUhRf0
wP/ZNzEyrEf8ECOHYqbVUH0pISWaZQ5VXy7mhzAA5D736l5qcMkxPY7b/zHmikKOHBL2drvtB3CO
4WqONNSYs+pKjsO9WqIKJc+SiCR2HoPN+0cHDuvnDnGS4z1egDQ7mlO8y9DMkLlUmUG1jOaA4i5l
BZG2jROQZah8DzuZqI11t9uB4zGWcsKkdNo1m4zDnCflAUXvYamlCfLodhDuLaW1nnNf1/bsW9CX
o+D8XBS29YzSaalmFdJARHhuf48B7gXoEnyPbIy7MJAJBwRC1Sj3zhS403MaD9XKyamjtPL33+p8
x2Ita5dVdKayiWwXLbmUlfE2UW9xGRrl5fpnTA6Ts369hhw7gKy6vRAyOmtwOA+ga0HuRvlfA9vw
xWi1NYXPITjy25zXmYlxhhjRu8b1lhOrtXYNK208y0NU1OM5EAfZJPe9jS3g5yMY0IUJiBwRxEPZ
ZCBShql+7MX90AclFw7TgykE92SYiJs500Mruv8VMSp3izgDaWJoTqyQMDRa3vIvalkaOwda5kKm
Z2QWRh5Gy4eqE3cHf/LetGEKj6VJQi+PvJsdhawC6k668imOX+TjQx4iaFKp1XyG5KPn18TbdlU0
G705tHoNMC1TxoexrqYHvSmgB4Kp2MiYPWjTA7QD6DdJy3ZOjLuVbR2QNQYScBe9/j5OeEdEIQv2
StXwGYmKA/uqaC1zUCKudflnPHHSaA3Dev7653gZz1jlP4CRixdJqJ7aNDSfx6DXzsoEbl5mvW3F
RKHPc9ITAnD6i8rC8pY0r6lhI3YzbmQWfK7IeylY3LU5cMq2QvFs1TcHwFrh5dayWpEXtNEUV8Ra
yK3Sp9utulHbF1SP1UckM/FZvZ+RCUfYvFqPuFKSkZyG5Txq6nuU5h9arMc/7f5D7VIB8QAml6ex
8W3QQXCko2V/abpCWRXYqlwUBazeOHuxQBoY1FODCmx6D5DEhen6kw+TsF8r7OTczDNQtV6zXkMv
9jfYWECKl01cVFZe5zZ72WsODlrLmaufq7KwXgX2vcxq76l3Q/1Lj3GinARSNbtmgfVVzoH/NB/U
su+WFryNixei1ehk/oWtbLXqB9xyG90HMC+DaouCe5zUV9mSB7T8SKOJGa4xHqu4Vw73uDlmOgVp
cBI1WHkL2PgmEk7zVWR5V3kW4D4TTWz67nGrNZwd3qDxQsaAh3pXTRzki1RuTS0jiB5IT08Vy0CB
PVHSdHeXGs7UYzK56nF0tWqLnv97XbsIdU2DWZ9iJYVS0StdfeoC79adDBQlVzJmxhB2NwFojtU0
9SXyIatBV81Dp/gkIuNeTY6301ScDr2XHOWZPFgDkOblrR2MM1ewGHSL4k6gObV58Gebtzt7x0rU
9uUzBBgcZkrR479Hbo+c8mcfTfHjhF1luGSwbMmnyv9lukKxfhclLQYNTR1evRRB2nimciubtaKF
JBXpgERTHmITXI45W8GOsshizhCyz+cBB+Db3CJpAA3p8/Y+TXakKrqUdpgtsVMdAaKr44M8GCHZ
5wGFqFbcJ+5xqwv2FD+cU6AIxEcQoBB5nyoHy6lOnLzKWZO4FcmzX1MdKjhIqCXoRMqpbqtN+4Ir
jmWdZ5ASVxyqBnG8vzUVrbj6OPfIltVq5hPvHEEpTw0ospbmUyEOuCZ0Jat0OcoFOocDQqgvZZ8c
BYLvGYqAe5ItFQ36o6p3QBjFbDkrsaafGQxJUg/mfpAye7UDN69FxkjKJ5GSTJ/Rj5J9MoJZBTSg
/5/xaT/4MGyjcecA2Fnbw2BtdOHHZvvuBKml/L1575WDZa8qBrti8L33PlcTXm6Kq4NHqgxrY82t
/vKPuffm/e+GAUjpSne2schWV6nKHrDVFo1MRzuTk2/aFqplMZhTBjTfPzVe455dIadgxpZ1wFos
WRgyWV16VbxEfmfaDajvPprOd8PI853mUpGSipHa9BWNI+W9S4Lfw1H4rcNs8P0+WqpRBuG3f4yW
4bH/BvPCv402Q9dYo2HIL1roPMdu8QZH56kqPaFOFFUvAfwAGba7RD8j+1ot2q4s38CGO9vJ9xqs
h7riTclCe3l7jeyrU+PwbCJqFSOlwa+9NWFaWK0ZX7DrwDFi0KwXc2bVith98beVPkuVz1zTX/og
rN+rKCHfXQ7Jg0IGdleTEN47v2Zrv2bb5Zj/7Y7PeVqYP8XsGDGy9zggzTiXTvKQQVvbDb3zOTvQ
oDn6bfmsWQN+OX4IhtHxxw9Hw4TJ1NW/G1h73GrRyx8xjZq12vvBneyrgm7oeztidDSoAH0GiyJG
Q6Lropm5skUF3Tu0JpgsJzbmbWga7VVlm7Vq2iT9kkxvHjCzRay18Q9UBBaAXpVvTqQEK5H1vOS9
bh4xMezWSRkW76bbHt3GB26IWRUaVeMXJG3KbYUXNuxl7ERi0ARAIZN4bwOzpmZXhsc4wY5EIJ1S
LXIewATrD+Mhwn8ODSSvJayXX0JnLo63GLK8/XJuuFhk722mia5JMSAeksh51Qi7yA7Qs1TOrhKZ
XwNP+ylP8FO7nYBJ+ampqvFVnPzXY8T0Wcz643X+ffqvMeqUrXsjDJ4s3+lRVwvftXhgz4xG5ZeG
XRYS3vGTbNkJLKHYsfODqcf5FzLILBugi61cf+zPAM6TlZFg0SQ8GQu37559B5KmuCPElO2ef/VR
bL71SSye7NOYJ1u/5iG/AT5ljIqjlVXJNvdJIYGmMF/subnITdlc+uGyxFnimlBeORfIlC0DtAi/
q6iPkJtpXpEsW8yCfZgWI3iLguRrLM5Az36eyZjsleOQPfhfeu+vQlIH8lI4tfsJ0jiaHNpH7zkk
TPWo3pnRoH00xmMVq+17GCrm3p/4y3JUNXVveLVH5CX0/hKk0BBlnMJNg4plrZ90HLO/tPCzBs+L
UIqqtSdvwHTbLrrmwdJrBdnBXMXaQC0/glJDFQR/p6bolTUyvfPa68p6J2vM1Dv2Q02itcdV4Fr1
VXYrRYdA627DZMVaDGOZbTzPNvY5NYInt2Gzhzh04mZLVQkNAcMstgVaz//z2f8+zk019Wj6/tJp
jGJLLuO/f6VGxb49RKQI2cDm2uArsmxQW9sUbYO1VgpDcdFM+FlIiEUQZv1Wfn49bB+UXqme0iHt
HhBX/O5qbnsyKuqchtpoJ7i632WBRxZxAtXeh5oBZVDUfErBbDVAmGxkuQfxxm4RArbaQlUAqmmq
+UaW2SRaVZ6Bvi4u0Hxs/DC633ulW70cpzXmeupRFxZWWp5mkTVWrGQ8y7ajkANQ4YltUqcgIYp/
1Q475+AsD4U/B2dSJUs18FCk+RUfSHDvNKOmshE1p1ksRiu5Li3iXa9o9lGG5EFr+77F+lwNVk6B
naPjADXFpK1+NjW+M9IY6O1VevmgdWELvaR2viuQX3rFt3/007Oe60/ye4U9TG7Mi6fb1xxZ2pXt
XPdU9ECKIAv8Ven6vMjtTtDAwEt7m3sNvol14UOk/ZSFd1m0V2H96wtfrZNlZRdgZst/FfHvYzAV
xqO68E6yVI+RX7Py1cTeWn7/oneO8TrXtb4G44ifasmtaIgag8K6rrwDQzvibJl901ykQ0uYO8g8
ZkursJqrO0TO9KX9YlUDqiihz0LYtNVg2yA5upSSgVI8UMbSKh+X/RRuoPl3J3WaC+uc9BUkUlne
QRUByhs7gp0xZzVLes94kIfBr7vrbP6VjXD0b3F0UV9zfXTh0RfmbZQqVp1GAaTsHmva2N0VFLuL
6qfUvFP1gZ+7kVjhLgybEiYlAnmGOMhu2REJOLkKx2pZIpW5lb5eTadrO90A/j4JpKmMlV7P4zHS
KNNIqCr444fM8ayTHBJh2XYdHKRDxAQchYCeSyAR6nTt9ba9n+YayIY5xPNrFe3rNvGaDb6x035u
8jUuQz2SjTMblVY7ZZAiTjXizKcphUuqdd4XHLOGLWzGsVnImBxiS3hFVvvRbuyc50kmaXTF0Q+u
MSH7IZSsPSsxDpY9XHuRlql0rHBiLUEmZjk6XriU34T4xnyEZm+igTIkvysR9yrEx+6hX+P/GY9A
L9qkg5d4YvCt+30zXxJfUO14E79a4j2MoxIv8AEaUIMCiqM9yIxNHFGfHbFr12wsPv/VogrQrKNC
ZOdZslxtGz0CpcvwhRLNLEvbI8CS4+2Tq/4E4SL091KzG3O0hxtsIdP7s8zBdBqcgJBU2O5mJOr5
eJZmrdPvPgEDor/VwDjJ/Az/VEjp93UorIGKsx22EC3l6RjPyco1epB8oscp++Isz+4HGQN4rHqk
0cQgFc7z5vMib0LvQwZvr4miCurWLh4GMviPl5NNT/wJtTOXIQnT433Y1FX1PoL+EG014Qkba+ph
sPVR3wuDinVe6FS6H3K0r8jH/vr/wINAtKfP///qd9F/QxyH96PvSFW7N6R6n4GSjLLcW92A6CQF
nF0faA1ZDtZ4ciCy+97Za831Dc4eiI4ACM5E2eMcyxWcN5tCSlnD+Ap13SUumPYKSI0+fLP19Guk
O8Om09v+2I5Jf4StWflIxWUl9KAS15hh1tDBRT9Ynt0Pik9h1Xam3T30n4bJGACgHlzYFN+QSBJJ
pBc+t3YAskvZvB/yfGp5NkTre0hCl1Bu8C9pU0CFqWOkoMAvdYFp75G0AOXg868Qm561NCsIdfbk
W85Kb6nftd7Pm6FvONfh2s0UdZV1IyZFSNepxmhfezVtn2ajUA9qPicL2SljXmJCXnHdcCub1aS+
42HlUp+evW64YVT1wF9bPjQby1BzTIfQLZBpuC4ETJahEn7ODZwBA7c8hcNQkRhTwCgbuNn5weQv
LNuxtvKBHKAIvavm5O3+oL4/j//svMerod74FL4OPeTMG0PEQLTtrOOV8ckfIaV2lr3Snpw09++9
nWje58peNIye56Bsv+lYZECfhHMul1+svkmbBdPTqCBeGUTxj3jCqLbuh/EYjGwdTv0QJxcLN8El
K8W9V2D/qTY+xNJo/OgE/NbVHQPfQwgQQeO3OzVu5wfMt2bSp6H6VUzyh/6oaWSgZX518J35PIYK
LGORBfmVmg3d9Pvoo5QkQ/IQxGIpnc2Y2hjlcEm8YRWV+KtSofykpQyUVSwLvxG5Nhh1BROIxi0u
htPchslPGQxxgFTw/G/DlHLULpUAXProUjrjo3zkxGMiDM38H7IlDwkp13VXCkVkYVYpYzUuqwtH
1bPDp+OluS5N7GN8KOq3VLL8EHGYv2Vxph9CmR3KEFhazy4J7PvnjCNDORUmqn/iKzHryVv5iuOu
5DMcBtwViATmg1zytwd27kEvcsm/buQI+dQuzCjcgcIxbo95GRs0FoU1Ao/3FYHeuiXaiJpO9bnW
knnbI1dyAZ9BPUsYiPsxsKxk6r1tWrl/ywdD10+7mjL7UbZu64A2Hn+LyWUA7M96OZhsKh5riIUQ
IBaGWbt4Cg32frJ5ovGs7d/cAvNoAQj4TyPwsOvfIK78NqJphI6o1aLUJZY1Uay4p0JT90aUsKSR
HzOf412TosF9/5hlBk7J64B03mNwY8Kt5fjYwYilT8Kzbj+7Mbxhpf0+DHn9ok9k2GGaUw7pmvpK
7RaMH9YPZNGmBfys8cfUuPzC7BZ2EwaupN9ce8dXOj62/IPdhgjHTDX3/pIvPei6KDq4cBMMO1gU
SfSe6Qg64mXXHmouyINdBc3GwUEUab6s/9KH/XjM8ORaVPHcf6nR3n6aAyxQi8hvl37anhqtna6N
lXiQ89VpZZv82oLYTB9rOG6HTgOcksdqBdOy3ck6ETL0nyNaMaL570YkXVahY9D99hreXLZrFae4
JZiLZOtqcbrMbTgugGX9+qrEH93kwIhLJmixfhibu1tvB5t6ZVbJJtML0nitabwpKIUu48COTrqX
mm8mxadsKrqXCWj6lWzaX3JUEZTe1jI6JvER+GjTEYdElnRFgI+APLV7hZ89Nk9wXIS3ANoZmz4S
3HQhNq4WirfqghLhF9G845elCnmqWR4CV4m5vHfUHRBni6TZyne8bOUNMITT1Ng71uAB6AZFAtk5
D1g3YoYDSVkIgmCGg+UikoO5+WJoXb9HIwOVeyco34Yc5E0xpdMuzLvyTY3BxWmRoV5kb2hB35yH
V3iL7rU37ffOjfCpwfxgoVb4hNpK6H2zfP1gWhleqtnwMXlp+rPR5ndM5qz3uY06Vp5m+xSygdkA
pA3Pbq7ZezdX1V3UDwMUEiNdqbAMYnwuN9ItS5pk6WnOXVXE0D5gjZgHzWd7EDU9OVDGbOwmbvNk
zLcH9CR0vdtIqESbgknRW4uFtOP6pzma/dNU6cEKOq2yRCjC7tntZspJdmc6auJIjy4n1f2KEpxz
vR9qq05W9oCFi4y5HTsr8AvhCWN47Xgfh4r5fMzjFrE55qepHS4K350bfenHqJIEah+fO7tcV2Rl
rogeWVd5Ngx1smUX6wqRuc+YV+r9oY6tH1NkLXUkpF/IZuAiMkcmelXe+N5NSKSavaXuTSHM7qEi
iPDX8yd4R1SKZf1YFpaNWN9yKQQPsmVpkbrCK8bbyKJyPYIYz5T4pyxJY+H4jeqYc9bEQZ6prfru
Z167C8n/tVt26OFObbzvkdN+jmjVatog1cXe02uGXcIWkgXjAMnCLiaq2YO2jcBknm9NtOXJ2xZF
vZJj8tJpHuy6xVknwzo79x2ewAjUjaGdfeRTZiF4MI/HOhns13JERTNpsg9ItNNuHhDzMXUMNSg/
jQvoOs1uNpg6NQGkTWRI61ubTCU/I183nk1f+5hMS38d8/nFaXQs1/v4yAUYfCSJr68SwCFna0yd
4+znOtUbVLZUzzA9PEjtSgFLNnbVagyxZC5a49DltQEIC1rvidtEsg46g7K3HGPqtX2COTNsuRXO
0ARU5JB0M4LoXXxh3fiZvbjnK0g5J+j7AZY++eqXyUI5zInXKGz1ezvlOtrOjhqBlEiwrTEL53wL
QofAVJwxmwSK0KLE2ucsTTwGLlHTqN+AHUSXpCNzLsOlCnFM651+I5tyUqg19dLqR3cpN0+5Uymu
txj5N9mQbev2c6o9p9zin9OaL6YwkUMRAN2vdmU8T7hD/hZvxHP6z/EzO+FV2nu3+IRaUZxv9cSH
3C93uanYA+e/Dqh/i62vPMLcgPCC2cYGfhpyu3b/0kFZOfhojq3kn9Jafz848/CCQmX1W1yMD6mJ
COx0c85rNu2Gbz5ajhs+l+a0l3f21vSgznUOoFFq+G/oR/fsOdll2GWaPH6CrNCKB0WkWSncLBxk
2ghAtWI6qOmkDQWtAbDsDfMnu+XBTnMLoHymV9/90vH3FdoHKyfLhq0nBA7mEJ/yqbbAhSYO/KnS
TR8T/CVbo4P6J0KpVlEkY+0jx6toNet1eUhJFJz++YyRbYTZNBJANWqbvhJvVL1RlkNU6xf0Q5Fc
1GLS0pYBwETphh10Wmydx9p6Tq12fPJdrioaM8T5Q6Lqf+WOGZyjrmiWU43DoGzeDwnF/7Ns4m+L
pgfYxi3KTgNEAZdvwmJrvqmoJO2pybw5Y5RyoVTx1hawuVwJ8wfVc9jICAxwoejfO7tT0cUH8iFB
ovdDnbYgNmrn2z0kzzDIGc9ob4xn20hRMTTN2wiUQJ5D08bPrcz2rdZMHyOsuBXQYvfcdD3bTA01
/ShXs1ffVN8xkbN/ULGisBGedKV50wylearGuqW0GPwsgjg9ylCBpdu1HfPNLAbIkG356iZOlGyV
h52BZN3QrIOxTHCVsIKlxMOWs4rrXDzZezyqmlOEyIG7MPIfCmLhWq05j2w9nH0VOd1mHht8GdPy
KJHrwMm6hS2KA0i4cYcNwkuSN5BEA+OlVnVE82gZVOxvLeSd/jJCpHpGf0JwSwJ+Gnazi1GNj2Go
609TBMzXzXWBKwathhrmvkZAC2AxzWjsopWWutFBXgBikjVZqFWYLnrDQwhwb/bs4siG6nRzCCbr
xTsNwxOyPNm1kxm+QdsgFSl07fj25DekO/60NDxl3N6/VqscgSi784MMIfYTHIIEucOpiStSt6B2
cpxHQE5b1XqYnPJDaeYPTzHax7DW9KvDk2Ah42gnog/uh+2hje38venPzlBWH477pdfxuA7TZHpP
Dd66AknkDN3Xf0Ee6xa3ksrcU2NAoyF2VmOh1pd8BB/7Km8rAeIUEv2gRIXDNg35C1AQMiKREbGm
eZt5isPlPzryEoWlvlbrnezQPT/Y+ZZvHnT01cagepH1GytdhhMNuS+mB73L6gVJyvmiacBdRObb
Nh+1wMWnikuv2A4GLiWNVmkPTVWlQk03+7vG6iELzJ+qMrzY/PLeR/RWkJ3U0wcPraZda5jGHo+A
+DKk2L5g0qFcxxxNKgtljDOF1eZUDtUL20NEWRUz9FdzU1vrHlu8J3nQyCrYSWyfs7xDJNP1w50b
WXpyBsmhbc3MfYSuoV7lLzJO7Ud+fiq5Vn6Dok+2gLx5T7M2r4Mh29QWd/7JUbAcHllbakluH3LU
oTa6GeYvkJZ+DH5m/xBDB7PJlkWY2NV3DH6SfU8q7FJo8atVlcGthetrcZHxUXRadfjqUy/cy3gC
jFhb2MmP2jDfam9ySMVwMHiGwqIUpwOgxSlQ+Z55gMpON+27GYCTWq10PFNXBVo1mxsc6UbDc5L6
FTf1ahV5LIHkP6TTTr83772yoGdgx7fsx+Ck5wkf949fECrdxgrwLqpBf3bkennpvaA+3uNN7tZH
8RreVBebasbUru8s4zyKQ1aXCsqmMQWLFA7Jb7HbmMbJdsGkfMgOeUjkDHmKLMT/Ye28mttmsjT8
i1CFHG6ZKZKSKFLJNyjLATln/Pp90JRFfRrvzE7V3qDQ3acByiaB7nPekM7T0MqXTdm+XzBYY04O
KsjXjPHNagx9404KR35boTA5/RwD38IcypFhrVS2/yj7w1r0k76naIWH10o0Ueq6CdOoPONBEB/E
9NLyni4CAk7uHeRO9a3XwXdODhClHO/lXeTm2Y4tuod0kS0D9G0boAis1APQq4zXpA/ymTj91L5M
+DTm2LI607Q82yCpad9ZUn0vvpeR39h3QN7uFUwY933YJYj3IWaXJHl+qPqUnVBZzu3CMM44a1bH
3BpRCIeiMRSefGOSUptrtpw/uygCL2ssHtZiUvNbbQAXjDuBYQ5Vx7gvIsiQbkuJtxmM+48xz83M
S4srsCNR/Nsuhzpal1J0g3y6RuJBuQEFbqBz23sPYZLcxoKHVljjVnOBKjvNWN3bBcoO+oin3YuE
5mmFouCtOxr9fWgmLY9w/1XSo+FedF36o2ZdsSU8+BTULv38qeGCpz35IARADpcajd+lN0rrbjD2
kl6MMYqXYRpmewdB1AMK9flCp9j83dARyPUToAQ1vDlH45OyG7E3vA6VtWZIuEYkNspquhr8tG1p
w+rK3V6WQbWlOUsWc+5NnfqnekD9b6m2qC9pep1vPm1VA3Kzvb4bazZGN3mvwgQ1UmOvhYhRK3J4
Kx5R1OjCvZwNz+IRJboyWYEERa718iRTzLA4dE21L0N1Q4JNe63HoCFxVXm3duaUO2ZjsAPh8Qnz
w1exEfgILUDPoqIevIdWruutei3yn9Cav4Y6bWHtRy36JVZEGFR7l2WRpUu3sPCtzXWlJJZLg6lA
Txki2PUfjJVcOheeG90JDotgrZSWVi6twclA6cJryVPlVpJqe1O6KpA5yyuQasaQaelXFri5vJPa
G6SPvg0d/6u+37SnwVXDkw18MDFbQAZ+e5rerfN4DOy1aDqRjLPg4H0XLTGnyqqnIRzCg5jkJG6N
2FwSLihnytjHjPKSvLR3qEc4LmQtcO+cSq7iIAbEGWk7f28mCYyuwRlmrhGqP9ulN62z9LBA9K/V
7GOuw2G1HUBUo4wlXRyzLNK7NF5GJSh1XIXOMIS8H/84wczDFz3sNC4ndl5Yz0acrPMGb3aeNsYx
smvggXitLzu39t9KeLxNjYOCQd3fYElxoxqIqzZ6/0uMi4km+ljzvFLjO4R6txZrwwfL65qTMkmn
it//yLswxxZmJplV9tyME+SrQaxAjGYx8qZmnfAA6IPgMZP1ZZ2CR4KEB/PMX5ctHrlaVzuvqn/p
lpFhXctR/N5N9Ci5GLW5SocM2mM1PTnYKzRnGkIBQTQCHSVNWBJtqIoRwUf/0/DcEmlKvIqOF565
0WQA6UwIOdikfrNjBBcidji3lsqjDAAgIF20Ns92Vf9GIHn4biguGZj+ucJMaTNSPTxkHWj19UBf
w+soInl+HsAmwZj0s4NAqYkmus3ZQaDUxhJxMTHK3lRdNWGULHQD+6ZOlZudhafsKQml+4J7Sueg
bC5NJbL6byIsc97kEQzMmKMxOyVf+a96pcKrnIOgxWpRbcKNX8qIN7p1vzF1pT928IHEjkIcYicy
Fmph5Kty4tciHD2Q5X2PKHWTjccUkZpDjlIj+xDfKs7oPadHTUebpNKC6sB6KzybNlLDk1gIDiv6
qmriel2NYEl801jZrHogqrTNPkxK5Otas0JraEooZ6pyC4bNP0U6ewDXRZ7rYsQ7VNLCKzGFEaPB
NOpJjAoP31izvdNYecuxMKP7wazSbeSS836iUh9t/BixGE3GreACSc0Q+6NmQdsStCXRRj71T3ts
9UUzotIMF9wGAAkX18sltE4TlJ1EU0AgDeyO8Bk4iZ7EyRG0nOLDKd5QsIW4xosQu/5rvJak0Szw
sQMtJwvX1tLUhZRWIwkLZ2hXFwx1FnUBadGpxqsE0n6M02GPW6DY36ayE29yKlvzYNruarWVwsuw
9mIHLPa8VjriSlLE9yLewCyQBYtubkykbXcUlF8RWJowxHJxDgu8bJ0MBC0SjRUejENULlNZGedm
xVru8hHUxByhYbBKERlGdJxgzCEAwBNv4bGFP2IKVB5tREhu29iaoG18bskNLk0xKMJEhJQYixKm
9LrUSrj708KyLzGkcBJdWwaBQ27mY30pzvgVpTvX0eGys+68LDkv04Zqq0ajSYWvCpAf41+zHjxo
w2PVr3QU0Sln0/fpkHWogKVOdQm5Dgw9Clczvv/aXo/1Nzeh1i1qIpnh1RcYRBMoiPdPA6Lmb6UQ
RuFw0mm5QXeJFtUSMexMxVMx4CiYbP3K7LjA6RjLmzsUQPR1Z0B9EP9hNfa6t2EW3MN3sVC3tPIV
SoLG5b9OAtk5T/wh33ZR790PPiYi3TD89GUJmfVpDR+g6K8t1DRBrPk5CMFKvYFJHGBasMn3+YIs
Qpki8pc8wIVFKoYraoqX4WtyQEQXySjPbWTGLtuDwZfKXctrU9z2044BVxZWBAHiN+Kj2PoM65QQ
W3lEge20kFa6ibAcuqrTFtvqf4B7YrOLuadiwFH2CvMJxRlv2cdVuO0QIVyGk+6OgGTFse0dwNwu
uiJHgUE0JalciIgYsL9tJ5N2bKDfikNXtL9T0heba5cMNurWG/xwC7XyRfSniQKHwCwnQ1/vYBeJ
fxBniHuNSz1BOOraJwZ01QjmeZ4Pqzj1kp0atC/X73SVIFuHENxLMP0QAnTKIakKTjaEGX69Umvv
ULaMqKdnFIFctHd7dvO/TMTFs979FRhQ8uTOjh47LTWWaqZVe1kBKlrpzojNOpoAijYgaGGb4QUz
5iAbdRjD8kkAygSMzMU9LUlR84Ao28/iJjdX6QkBfB+sb9bcJV3wpuvBtFT34y1KGe1CNGuQOovU
y+2NaFqu9NOyh+BOtNLT6Bh4EYq0yNgiDFWbCPMkmor52aSbNGaZhr7cvaZ1UTkvJu2kRGmDG6Gs
RBkxnTe+upIn6JhgKwhGgzi7HAoDF20pOIv+a5ikuuVSS4sSgldW3eJpv7wUMr40Y6/cdLqTzNuk
8k48UMI5JYPhG9J5h6HyK0ivnT+zgE39GrX+d8xP4xnj9AyiqxRQ4KmtNeKm9Y0WOTr+aTilqbmU
rMyu/BU3qRNvzYTUaWSU31t16LvvI8B4FKJgR07oCpaR74drMwsGEsWinboDriLsMP4WJ/rUZomC
gncQzylzelhBOVd5AOb2TDyYrg8wMSqanuOpS8wg3kOuA5WBeoii33nFkC1dqLILlGjTC+dZnIXB
nRRY+d21m8fQ51BpJP5PaGPExafQOg7uwYDeYoo6HKNWkledbaR7aeyGG1+uXd7bWCI0daYuKPG2
j23bNbORFdlbzSP+Qi5yDWWmmWmOwm3/w8Zf7rnsCn3elDZuASQF8XQozLkPvuBNQpgj7khCloAP
V27Quls1U/UHNsXsqacI+Ew/UMnvTpGTN1vHHRGAVhvtpdGpjUwBQwjjFI+O/BYdPPVgmTzLgJNL
e5uH5kGagEbXQ1O/NtWQ7K894uxTKKyuBb5j/fzaR5ZqYVETvA/KKl81DmAVw0zHU4u3472DRidw
5vHUydZwyiujZeep9DeiaeaSv1VZ24AK9OtirrVPitqVD2JQn/YifUy2WzRZtfGAG423S6hbo9Mp
wT8Sg6XFmqxOvB2AXswrSXjdIuGFsHMQ1ugD418NN5Wk99QalYDDFBKOXbMZo+in6L8cxCwMc7L5
OEY6qyo5vcnATM3MjC2grTrNXcMvcgHDpn1GzBoUkmf8jqO5Icnpb1TIEY9xxyfH0VUSQaV+C0wP
X/dQbpeX9NdIOjJ1F9HkZOV0hY0wO2jb0HGGFwryiMbjzLkLm2B4scNlMkUNFpbrl6ipWydT8s8o
KSikz9f6iBpbpLzFtf7csQz8hZvAc5SGhZ0gnTv2of7QZGG4Ri8ZysHUHAELPbQw1XGEHQ9B29Ky
BozVFDOf4VkDW1zCwxwPXFXdetOw73XtrdLWN2L+ZUZWYeIDx24Vo2TJjGHRtXjgXHjUfQbqJW8x
zYn6nhx+SL5nkn7PsHQXS2Cg++jToMQthuNp2Hf992EyPrAop9n2gNFNqBbHFitXBaG7GlplR0ny
Sy0AvO/ONGtj++XVfq0FYDOyy1PV2Ir1gggrQqm76VHU+VvZIlK0+7E15U2JG1g3EyHAXnBREBv2
j2ExoIZZhs3HVBERowhVXiYPJIT/zMB3FSV2duZo1Ua70UOn+3Iq2vnUKc6aV1wnpRtxrkt+fOk1
pZT4a5QY/hIjmp7UQm6Lo9ckccrLn9a16S8tRBWc+uB7+uFvf/KUpZDjNr1MEn/INV8hJnRJig60
NaAEmXuTO5Nsg0rwsm0TqP4OQNT7AXsORpF98PzVtbe0CwXf2in0EiCGJsWYxMLwU8uNdTUBoebN
mD7JemaC0q6t4xAFHFzUxlksXhoB39vQNm4u4W7vpVtkqtG0n+LD6SBXGqmrOlAXYoYY8DwpnVvT
bdpCajduLk3GOeAWJscDtdpZaY1FjN26SEPbWg3GZ+pNzMjDqUVyll9HDBEPyYIaULdwoyq/qyOt
ABMSJj9KSv9pmKvfOiBXyzFMbOgIlE4doMXbTFNnheyERyxNNUBG2Eut3tf3Uvcd+YLo2Y3afNtO
FiZC4kbGZ97y+mRWUOZYpZ3lgqkpE2ujDvHNmLfUQhXbWA5BhPtcj61ZXmJvl5kmX1hLLPzqhm9i
ZyP7wAtdm00mIlMigYVrhEkktGxyB6GrsjorliJ3IEZoXEf+hP2ZAweQFEiUapSv2okbWvczgd0V
dOpigC/aBQiRu/oEz+g/YsSwYGKbavov85AgwTpcq04uKb2z6Vkv6lAmP5whQ++9qM5JS/0CDJWz
zqrMmxkZiD3qXsENGD3s4OrBfh5Sg/cOOYIUfYyZbRrd8T9HNEbyWJVhjcVlU91dNHx6+EttCyrE
VnxAzEL6Z+pDVFfaf4mTp74Uo/a1L1ds7kHvr1Il9/a+1Gd7FtXWso1K6axp8EiwP3d/GTh5K9ov
rbdR6VQK+RxPcwZ/9PZo8WR7t9MtoNKue4Yt8T6n2X+ZI+7jdHhOhnbwpPCAP4BRVZbod2DwORUB
mt6hCIBurkauk/bYpb/8PmJvNrVcBEaGmZjHZj7dDxnmMR+xov8SorvdLSqgW8duN4rSmD8j1XjN
EAJCc1PxV1UhF7tG63y8AUBpUKvVX6fQIh3HmRsnv6nMORXOy1Zbr1F2HZa8rbGbUFDS4alYnsLS
+J4qtv+W4y4/63olP2K12+081BkXIh0XKPeUBoxvYaW9BmGrg1tSho3sIiwTTC9FXM9y0hg4KSDR
FJ5Th/yhFFZbT7Z0KKmU33hjIQVfKVaxMP2Cpag56E91AxYa5DfKhJmHrmI8JIgrgjuMFpFK1nwM
JPR/GagbI9pPjm3z0c6Nna/op0pzg4cOut8daXzcW1Dxf+18DHsKd2i2omnmr65KnswrUjTRY6Qm
eaL4r35HUtM2tOoQhLZ2xidnLfrRqOM5GDlsoqeLTTexQUHNEE03N2XWujtxMO3YRRRaf28WQwjD
p1Ex1/oIKUFtBAu772cdn3w55G5zqnh03NQ9TnKiqY5qy0IOrxgvkm7BrLQnJcsTLOgw0xGD2AWR
lDPMuRgUk6JW9bAUk7KtqzfsYPSi56s0YpBntdaDVHTRFnqFv/aLqHoyS7YgRVo9trba3VSTe92k
X5hPB9t0gxseGDGvCts8ioFUlsCIO+hZKK5ahXN/EilE9MVfX9qJrfyMssa6cYWc4TQP8ea5Xofy
nbgKimfqbRdmq05qslULTfYGN6mfdRAlP3AcePLdLH3U20JZ1yZPjjAc3VOpZX8LKPqk2aQtmUnF
ilaxji0sNL9fgeuCn3TAQuqtC5M/1t6CDux74wXqY1dhw+olfCFC3lvrvE5VpD/6cI+8OlwRrauO
I2RzwGqq+oxOyk/ECrrbfKr4iOex3zZLLXSai56oMXSoJ3TNMewf0dQPsPpRM5DVsf3cmuZW/FEw
UdgJx8ghtynOIqzO0r08oRBs2EmZ7Gv3opUWhrO1AxNx/GkQMEf9gEBDP+9zX15f+zAL/DrL0NRq
JiaIMKM38QNi/fK/zmpTSjoQgqsJTkoB+Trj0p7uUQ7NjqeFuwcc6Z+6zBlXhgNjRu5iFox4XvFj
svjqsR8AERLKK59cCgvYCRLSM0omzztWyrIjIflstOw7fLnDKalx9r6NqFU7KUmNsUxRTIsjHC15
QGiEabHffwoT/SKsSZB8oHo7vBQAZEWYp0TvV+s/rmZNVxPNKSwHbz4bgRcfXJ09fCwqkLwwnk0K
RqveQkQLPB5bAcmfbHht707BvuDRVeO56DeittoNCArNI59Vfl0PykId8mwrRnv+mAK1ygdz6PWj
6fbAYriYGlJ3hfTlLUUzH6mHS3bp7kTTa3/jWVuAX+EDuZ6xQATNnJUhasyjl4QvqKkh7aCXTwPC
areIctdIBRbBS9kjXpu22bBGTiJ4Ue3oVZH09t5KbepFebQV3bVSDNukx8lFTCq8Hi5h7vY7MfrP
a8thxpJ9umeVGJ+vjcz+a2PV7X1UZ93frq1On6AdJ57ix7Wb9EXuyLFp2n60NB+FFg6yXL+faTnP
EUuThIiZf5v0KZ6NIhARDHcRaxHCflM0AquMiNm9HVfboGmOMG+DW12pG2UhpsAJmkmdr+87vTA2
CLk+Bah+IvMpxZQPkUtq5dLAW6jO042U5ez+3VpZiBjDMeyDum8wYk92mmK/4pmF3MM0XRyijzN9
NOMFmZc00ftVOkkv+TZrl9byj5beKUc9lk7sntFF8itkEnJckgSkk9ralygxWUTJqNujg2rp85hn
1o1dlD/Tzgi/Tyf5nxOdVIHoESej3/wUJ8qfkyn4v4r5T7cQFwRdeuDflCWihBaW1OXDhgVA/5Kl
/SZO6+DcJFMFSgnymegXYa6G0IDJ4umFl8vGd+PwDE7tX8Kc6WoiTG6bT2FFK7Fp8pGVvl7t46bD
gFp9/8+r2Y5cL8VNDcpci1zCvtgPMCKLBvgNopAlmoZeS3tR5op5vFxGhdzCdVQIOQyS+f86V3wM
cSNxZeri0v563+uHvN5XjHYfH2MI6nYNr9CaR4YNZsJxDkbY6XeyZOp34iys8EJxI73HqGUaaJvA
mhWOKs/Sse7XIlAVnVVZLGKzrA7Xyf/Xi05387JYv7teuE4jjGzFPT8ufOn7by4q5scA6y6f9tNF
FZDEsuV//rS+huKAp0mXf4JL7Nc//+PfRVzUNuV+LT749W/+dxf+dP/UNZOl1iyEAH7rR89NHsrY
FiK/J9l46JLt9NeiCRkOwEdS4lzZTXJ8ee0e84D6yKTEJyIy1f80HbvPf5luF+nn6ZWZzcXFPqbj
QDLO8rCSD15DEtOcQM6R9j0Zh+AHVVK2sShSoxlpQyfEwHGdu2108ig7/yU0Mqv30N6EjyNCB6X4
FXXdXLeC+FHLdH0Zj1A/8GK1dwD/gJ/iVncep9xbWQ4dO5JZzcP+V4YeFD1Jsq5ZHs2UqawxTgct
b9252umYi011EKNs0ShCDVDH6fUkwkS/5RnY7EgqJdMWu5YGVdadOLseNDwQqDna7yHXgS/Bouna
Wj5PLLCAVIG7Q+SWMB485w2F4QphlD/NEDh3Bn7Vwu+vlcZlRkUBDZEYxFCQDpMdZHfD4tE4uSiJ
AZXDgVufxNwQkIwfSMpDRv6NRmJ4hgJcn0vpSWy7RSOXnsSGPEOl9p8j0fAp7OscgQbg+/evc8RC
U9e16ixXz+LSZurZK0ey0L0fnv6biX/9TPiDqXO/x8lTlptsLt5OGBZIc2T99RvxDkPMkwVZ+wwM
Ldk79sC3c2Ir+Ln+OUpRDnBq22e2L+9R8li+xfWYgoKTAwQse2XryK5xCjv3hYKS/9bIQLZGrbNR
OoXMPoyI9wnx2zD71ct29q2fJsLHVLYV4gcn27dfxDhIls8TQ69AD2e6Ypv+FhM7ULCrQHuqRqO9
qSIXM3O0lcDNKBCrDF6ZvfskvsFS4Pyscy96okRQLFW7iw7slrDo/Mucon8S1hQfc9ppTu2n0aEv
smRn1dq4UrNNpUvqikVHgZuQbezapNUn+QTk3Et+Yz5VtddYRsoFCoo3c8pZnmfu9H16ydETeMFm
Xp+3cpMctTGM1mOED7KWTOKrYHn9EyafznLUJ1/Ivo/uKqtXKIJ34Y9c3woklxTE4TwI++GeZb+z
bdCVXSXYOz2aufMiIhRDvcs0kJp5811KB+0+mphuY44hG1YAFG9pif7MzzAmGHmt5nLNMl3CZ3Kl
x4o7F8PiYMoa1ftEOpYiJAyfexNjb0AR4UGrMnNbtJ68odQx3BqOHi9tK6zO1YAtjg9q7zvCQ4es
nPZnEft4XZd/59nwZLVR+DoMSjmPQfY/eBr/m3ViY1bStOVK/LbFITXzHqFZfupW9mYEab3PUWDb
yiwgZh5Jifo0DKj+O3dSSyrvDXnSDJV6OJozoWsbhs06UOxxZwmmL2p4+cpqQgkfzFG/paysoNQa
eLuwBBw5NPVj6QGRjCy134Qomp00W/mFQEZ270XRMM/Udg61lfLeP88yfUAByIsaPGOns3+Oslyk
j03k++g/4zK54vFk45c6zfoa6zMrFPP/ec2vd/zf4rx8n1ieXLwBsI4huujyA29zRPaqrkfdmKZp
JM1dn+FzH2MHOneLsV0GrKmXXRXRxittXbEJvBPBXeGh2SWTWCyLSHlAqCtZawitLnNqLAgjfie5
5yyzSGu3fuLnj+poHGDYVN8NO0JgHtmqgwkf8R6/p2YmBuKEh+3Qm80xxRd1n5tYn4srSVa+BQVe
oUeeG5u60NtVFVvaN11f1AUgPjRjinVv8s6BxPdIBhYJhbj4KSDxqa9Y6ywxxqVgjJiV50/7u3gv
8PPTpArEVOZT1UM2amQ1djnz8hJ+dEhfL/o8sKyfRiOrom5jK+Ds1H4pl3YF5AfcOo4E23F0zZNh
UMSGjYziTOUWJ7zJMMYpfqVmZP5QPOlQFBVP+ELnJ9ZqoBQGIK5h7LCU8GQ8pcJdr+WgQFzTmeMH
Wd4aowdmnwTWsjG14jXX/XWahNaPUZWgTFj5+GCNqBazj1LWoVIWZ7y8fxlj6N5bfoLMcQirQ1WN
t8oryTs7pX12PTVedkWV36qyF29VW/K2ndk37EzNYGmkavBo5Bo2svyT/JBGF7vOjor2dKUqTsd3
8fcAAw5U1apormqtSaKq928zf0AHU+/N7wZbX5tH5hNV8mZjjD12iF5lvfiUo/SNkxwE9Lbrc+3s
mAehFiwawNjEyIig2jTyKSw5CIBu/z7yjzkqZEwYYjwRox5tlNxolpRa1FfS6gvBzujKwp8XWHje
/+eIMcjSHcj60q8RjprhD4tZSIphtIdVZse/CYIYK5tLvwxwIVZRB69JSfUaKGPSXyLiotvJhZ8/
F5jZr0ixNazYeuVB0qT4PSIzj3Wa24/YjzfrqCZrqpS6e7K99MflJs34Wvtjd1Yo5m4qQIprhNGt
uTGxBwH53Sea5T94Vlwda607U7vNX2QFKTGSE7xNp6YCX2/WpZFzm9i+cS5J8Ir+TC2sbScpNQwS
I39BtYASEmu0vRh1XjL0/F4aBTBIIeMS79tO9tIYQq6u7rdiDnSyldpJxZltYn4n2WgKY2udPGZK
r0OazJDNPvIWXWZ4WOJ/ytmodpz5qfmpL4wq7NhzpOKuhTp8r/NFkg08Kj5KY6LwJZpmn/n7pjkr
UJP2hTqSxEuTc9PnEFamLsDMNXWX6fQacm2KM1vCybqB17b4MhDLWYe2OibbGN3CC0mLvN8hYt3v
qsjrd4YN2/DSGZTJvFBUeysGriFixiVOjFhiynX8Gg5y1EbSwesWn64tTp04cmYoLg6LoFCMHQ8V
YyfOrodrX+SHjyRuqSMaZVrO/hZy7asq909MbXiXeUPf/6zhb76UWHIV+Bp+y+JEvsv1Yyj14Gty
Td+mSGFeYFpjk2BAHyX4gwHxupZyxZnomyJMUFd7Uc8V/eLw7h3wZ/Q68LVs7Ny/szYNV4u35IS0
i9I9LpdY8tS2vLj2NfCHIL1L39UPQXwxWCkrp5eii7K+6IEvFPFArurt2E4CwmRuV5WNijU0qTZe
U9IqZpd2MPjZrWKV2W3/MSL6YKN7Ci6FanYr5oQ69pOXTh+W7zJs0FjHXebOrRr/xba6cCnXSF30
TdPhxhZBHgbD9Gy4xr1ArcP3vUNA6T20jjqcOXwS2hYc0b+ElopkztnrwpudDE1CtavuDN8w5laI
W/xV6Pmi70zKi1wBA9fgLwPiAnEWjvOqHSLE90ErCpxPBzRsPnbgbuEGgkwUnVe4oqFW/dz0CoCU
fwE4ir7rFa5XFXChzhr6HXvEhZ7HzTrtAZ4qtpk+wPNJHyJot/i3SSbvsiR7sKM2fSjHt8r0nHvR
KDrHuCkSLC0sQ0VeX6W4DnTet5dd3kjRnEr+yUy0bi8uFwDuvIUOtxItcYHrXWPg7suihXR+VfAX
0v7XppNNGD9HD+dXaX8xWqFCmSRuc+M7pQPbVjDWy9b4gfdGvK09zZw5aayshLZvg73LRfPX8Cp9
jaxSPruK/oqzS1xzMOQuuoReu3WwrTPKU+Jl1wNSnUeDgpH2ZGwmmk5ZV1vxktS78X302gym4CqV
ja2lTks/t8QCxe9/gXt6i7U6egkSS5kPY6IfHaWecKukA9zSrm9UFy9gH6tBNKlMHV+0Jn/E5bCb
jUOfvQ0lBpsKTOJZXlI2iAP8fASUvQUWYFXtOR7zZqk2CVIildcCWqf4AE2fGtU0qsCDu2+kkp8u
g5cJJMUbtxou05XC6yhQwuRMfD+5VyW4NEVaoORs9tD4Mpwty9TdgMsZ56IJPE45qIbyKloNVt+n
2iaTQaQXKco501r0jGX17hIdAZ9N3Xa4CaZBtfGLZVn1+jKgIiAkFAxcEua5VZc3ooklxFGTHe+I
UVDyGFoj7zF0F4o2HA9NRuWk78bsOcVReu2MfrtseX/sta78nfpAqMRBy+x62ydsG1tUBq798UeE
6BOjCJdiqym77rIcC55LHzPEwJfmdRogOpLzMPoXX+JEyPVGlgnyZpb0yqsLFWB9/SzXm18vKi51
aVagS9IKme7pI//7WxjTX9vAZEPStMHPDjRIJZXmORlSc95og7JpK8kgsSKXKxX7m6UMe/XsBZK6
TXkWzEUTrr59kFTzRbRwZzQfolaeiZn1NF32QNF7dnEUAZLrgljSzWEfjAb6gTn/GoU0lAcg60sM
+zBaHBL/vpkOEYCrxaj7ykI0xYAIUcd2pdtg9a4TfAXqNaVWyG3TRS6HHhm0sk5rTFDCdCP6xJWy
PzdULX/ZXlwM+qjeIzIVzC/lUsfGjI2qUr+8tHOHtxDramdzrZ9WsrIHEY6g2VRNJbOQHJERuMSn
EnpzRaieRHFWBHgV+nmk6ZEpNVTpForRnL1xuRfAVnSTJ0lvsh83dWFfxLvFqFq3aCeK00uMOP0I
FNDYUky+DExgWi/CX8MaPX3R9nqYr0AdoNxQezea5mGaW+XesGv0MchX4hTo7rDzJQUSPeJjJNQQ
JF1B9Vxntg29a5B4JqC4YphYzGcImRThLINWGyBUAoS9rdHHvPb1CDdeR69n/5e49i9zp+t1HggM
YZHsRSpqq2zbvDxTXr+cZVWkvvaynszGQv2X0X7qG6fRfx8nRklYvMd9ucf1vl/jAjTYMoT4p1yl
0AHpjXqBrUFAnZ18Jd7r0QJWN9qVU7NKK9g/jYW5vd8k5XwKtlLVPwpVkWuwuBwU5fdgMarW31hw
Nfe5om9VfL2fwrLrb2Fu/MjtoXoK8L7byeaAJtE0GOCCt5UVO4bsyWhsRhYlecVaitHUMbDtS0zE
AKbgph8nTICf37CkLJ/SUALhKfcej+1pNKwfdDR570Wrq1Io3kZ/8h2rfgSvI3qztDaPLqo5zWA7
8GiRspG0MlhJadDsKdAmO4zNcEiiUPkgBxl7Gq3WvqGzs7O0Tv+tNe0yRZv2DRI91k7knU660QTL
ynuYxPKwMPfSfaqgQTK1VAkRFfAF8I9FOxzUmoruEC4vzUlBRZx1vWTdVIG2vmSXPKkbFvXQIRjX
KTD30I7GU6+51YMRmc4RXcdgbvvaybEiE4SaUvgr0gcsQ8Vay5XG34msODesdeoZ+8xoJxxIDDnL
VmU3lkvR9GqpxSq0+z3itAGlydgpiZufhHfJONyZELS/mw5Lh6DIzccw0fpF5WjGnZ/XOnxPxbiR
ssbbGz5Y/VrVM2hZhT2vM6t/LmL3V4d87s/Ky+a2M1kzKFa3dvPaPHcdS2rbHuDdDNlW5FGcWL1H
wLY/olyan8ZU3fgN8gSjbXfQHIDNilyMmJTiTByVwG7LuV/EOLfnFQzvWrUOzeDZh2szs4uZG5n1
fiwkfQTXSFwRet4yMrRuXvppt4wy2Z5hWFbuXU/+qQUezn39iOm9y354b4rTwVRzjJPjYhlbfI6y
tw4AfLjbdJaVXjtO/8C8axyvgk5NpynHvHD8Clq5wxcX8QRr7trmN7Mu+hu/Gt1jRuXktqt00FaF
dBRdfutYmxHqxEz3JPcoBqy4cRaqV7HfnvrEIS/MYha5wOB66jrhZJi4SIqwvPOQ3p4nMt/yciCR
6eW/KjxqZ43Zmo9KhNV2UdTRrYZW5DasDDZwPvnZhW+PxYudW4+Gbae/2xLw+1YKoWyiMjiiXyH3
5FPREssN7PIUI/SPlRtiSUU2AekpgMWgxa6hVuxJ/ExDaZNErY8X6Z9QrqpJdnwO9HGYRZnbrYIM
P6a2LxMZil0wR4nkZGLRhoGJXC7VQhkONTUWpM4aYw1oVuOtGxlz1yXVC+n1CI9K/y0hPOz+D2Xn
sSQ3sqzpJ4IZtNimVqVZVSQ3MHaTDa01nn4+ePIwq3k4d+5sYIgID2SShQQi3H8RKe33dKGkJHlZ
7ZtK6zb4k1Xs43GldWq3hgSL5b2kbzLNflYd/rW3iACZlQ8Rluk+t/yxXvNBZ+mGL8j+A0+IqgB8
D3aJ6D7i20Ba+D3XHAMJokrZtGGKJ9SYWZ+6PuJ3tWg8IpNq3HF7XLJF/1G6GkPRNkior0PNC7ZQ
Isdno6in51BRSDs41p10ga7szq7RfudGLDI0rVB3sl2v2UushKDCrrW81qURxFN1MHQ0/qUpBwXc
KgqNGMvLJK+v4wcHW4ZbRF7DWTWrOLx+D71z3+MFIAGstAcNbKf3lqZU9w3sxHVvRdFfga8cVbQh
3qBB2Puit/Q9r77gPXWBtC4BMnPwAQe36rjy+MX/j6qp6BZZ69n2q43EyeGD+CppVeOil3u/tZUd
uE2cifPog9NoiZcNQoFFdxKZ6gaBrgMESHUtjKIGP53nGL5FFlAA6oHxoeSEjArSLgD0cSbf60uz
xJ106/M84ZGGrMptVLQDZBQVG9K1v4KlmWRNsScZiiWvW9y56qx/X05y0LZyEgRZ8JInNrm3VcSG
w7Y2RTe7b4ZpU1vH7OFudqP6Akon3vZRE39pwEMMCuz6McY93dGofba6b+xBodiHss6TZ7vH7E5C
2JXi0T47n3KdtY1h6O4movbwbniOsZkCazpIc2oh83QQMe+k6Zntlueu+lLoevXimQ1/JU15m/F+
vIvxfV9J0zf75iCXrA3+e3/q2EaGO1xsCAtgAdXuyU6z9pwNLs6NHaryig4WVle+WsiMbONBichk
VvmLaXh/lQgyfE7xa0Dbuvsc42pPqUltH4fl0Fk1Eoxueb71m3mds3aOdagVxMqhHyP3ISl2tx45
G9MYucQKjudtIKUkctLn8nPe6dOG/+x2rQeaM+ertNawP6kD4Px4tGPlEZrRvkDKe5h24FKtlSgB
I5QynQOneJXWpMXN07+76sVGRhnma5S0/j1Rj0mzr39NUhYnwqkc1fss/ulojazecz7p/lFEZm+a
s643+5sqQyJIBpqixNkvtYHTpU74e3CZ2fp9Nn+LQxLuhnq+CgLIywyAXJ1tWJImSNXsEnf4B081
+6y7nnWul7OmBrG6+nAqQ9Ew2Gef6uChMJs76QoUIKPWwGomTFTsfaMuO6IOgHBMTDOwedWob2T1
7RfpmNsuQJMSW7phzFh44N02hhuzLouVic3qOWHzjirEv86wtv7ZB8Dmv0ZvMwI/RbJRnUDn/iFu
KB/72owoPRLwP4fKB97ifvs68oGBYX1G2GA8FX6j3Mmh8pAv0pR2wn4VWMlt4NoMR1aMSQHA8teM
3+J4neJxqd/dujEad9Y1Tmc8Iao6VoAXlBWF2qk6y1kczCWeh0v7enobxwyhXRuxZVznyICbkiBe
yakcJj1yD1GhHdp59h7K3qzvYTKsQjia2TbF9XA3RQPezIsdnoTIWTgi9okEq3G4DTRJd53bL1e6
9ctFSqfO178NZH0NNmq5iAzI1as+JWuBorUzq18qB6vEOGvKQ1KH5VaMFOdEKdZNHKlnEabzrGwT
Kqn9yTBh0P9hkkT5DvAXfr3/10mBVZtPpe3+oI6CTYHroV5CNWfEgvxrDLti49lOdaero3Gp0bXh
lxdqX4zR26lzF38Pax4cfYQPgIY4+CFRHQTF4XM8l0YCklRzGnRCsvnYDVi2DMsjsm4y8yFHx301
6vMiY9TfdYGdvql66QMD9/S91fbTm+XZZwlogyxcp1nUPVThZF9UvchYZCfVX8gVrXI+9CtldmU7
QXE5asMYvPC4/CEzrYVKaFWz+tz2Bc6tY2uhX530X01keySCZFeN1iWDML3RCSrCT/FoXR0wci0a
D5qO9Uu1gOhmHbct3YWDZQ9q+KlLzIP0S9hk4GNlLVA91dVA3XW4z/i2E8jVfgsTSWNtudq/w/Q0
+8ziFFNodi8PyYSwnFqN/QYnMegXklS+dUpSWXLRtwEDQDtifuSsb0lqL8ZEOqsgw5sqqrf8VKZ9
YdXGvkpD+z3qjC3p/vmb4qPe1EHYuqiKUj5ZYVaswmZSv1EFQpCgQCG30000jEHEbWTG1OHuzm/y
M8XJCnWbU+RYPgomtv4KqcK7NkXG69a8KkMZ7Lo8y/OvWthjEzenfnhpcPdadbGbPdrplD/OCXrW
YLpfk7SeTrd+A5fEg8TyZ0U/bvxX3LWv042fMUNWTVDIjGjrjxa4exUqTsG753JrxpjuSdOLHN60
yyEZs+aJm3ttpnX2AJHaeWLBbh3LCYqUlXawtFIyxzvLy6tN0KZdvJ4LIIM4P5T7a1up9G/KgB8m
4hHOEwsu5ynDgneswvBRLgjbvLpHNmkvYxpPom0RVP6+0Nq9WpTzP8vJmFrXk/4/J/89JD1qb2zn
cYg+uK9n4Vgc2dd9kxtiFjeEX31y92Aoins3n/EhToKH1uEW8or/RT/QFCAfnlNfixdSe4h0f3kV
a49Sk7huv6W0kUKsOPr6/Gj3lLhX9aLTMCvjsAv6Qlv3QzatVAdDo9QK09cwLlFmA8Yuhsg1cjFX
Q2RbV7dj6J/sk+xXKqwqN73tqHd+p7V3GJKwNY268O/6iPxdu/r58ihgIRxiADzFyouy7Az0Z6lM
Ri06JEtnkPTZWQ5YOv88k+aH4Q/Tb+G2Fs47swESF07KHQrVvMSwg1TuZo+0S5CXyk5GXBtLg42z
iMAGGZwFibmGy3jhG9odlXNpXHsMdxUgiPLoo1CFpI5zLwSEECDq2ba6v2+chBr15g3/V91OIuZg
LE9ul93rJRpJ6OWjW7GUMVBB+09zIb9l0fyzKWi7W1MQch+Cf83NF8MpNTdz1E6jlEwn1KG0gtFY
FvOUbrTIL7AI4De4wwtPXyUVpZ8WTJp9NKe8vFAIToDEz4G3Q8Lir2tTX0bQd0rtI7pvaA74+d5x
K2cXBZH16sw+FSAwGJnevfa167zGXmjvQBMZR7jf6VPEX28VL3iOHH6jB4rgW9A26OC0WnanQV9E
kWkcNwG6xl/bsVnTY/9dTi2u9b6WP1VDph9dY3R2c2mNx6GFElJ1+VebxMF3uy0Og+3bX2oFcQoH
shNao2p5bjpSYQhneq+/QgE6XUM70/xzqOGX16uG1s/QZgntBvXnVUt7/HDVlFQVexCQDsU8XhzE
fA6sAJ4RVfXyTbT0yYAcRrUcL6i2jpfMNrZaM8KUWbr0IIFe+fvplCyul1E2bmTyn651neiyaz1g
h7NG3Q7b+X41uUG6GA0aryn+JmwZu+TSL67Ft1ExOJbRsjOSC5uIn8GjX8ab3kHtbvmhKSAfAY6l
Znb2l1+jdObmMK6ckk3grS+RH6cMy0FGfpv3IQa8fL/Czz7sjm6pG/tygU0lEGj2blazeOxM9fl6
MAHr2e18kRZeEMq5MZKvV1DW1AMB7HRt2ssoyvnFMyKTcjHpSfMMIdMqU9aId6gZCMT0tf731Squ
doV03a4mFyi7CWJ6vI4F/1Wwsd617pObDPW+Lqr2Ma3Rrogid3ybDLi5XlgZf8dVu22lCGiH9sa2
quC75mPEWpe69aaGRYo4u6o+5rmT7a1E7c+l4ZVnygT1vnVsmB9jgYEhW40HOVTp5OA82+fbW19Q
OuFD4Snu3o4RT/5tgLtJ5/nKNvrXRWSCNDUvfQlt2z9KS/rbKTwUQGpOWWI/hdBSmnVXBQc9Atwz
VoiBzG1qsgvyqgNs5OiTpyvxcXbsci2jne9UT/rcsmGv40+RMkWf/En5nEV2ATCU+Hjiy2N0Vu9k
sLPc8ayXfO+kMxuM0EIAml3/ch0EvQzHx1fhmzK1M/Vgr9tUnKXp9CgIo9D3JK06jL4ki3B7RMVq
56fp/DSRd9ggjou2OCnjlY1IwlfWyp/Q4Jl/OJq3BqYEpygLo5WWDv4/aVc/lGWmf5srs1oVCOK8
4Zimgz/3p2fWnuPWU2vjHgsOGzlzVPZqd55PA+vsw+D5zl2wfHJswHHqk5D9oUKR0+hL5x7JdHNf
GWaHoR0pX7MHNGm2lnmXFWa8w/a9f+rDON24Tae9tkmC3r7bVV+dYn4Nmrn74Zc5MrwB37Udvyee
EgUrRTXvJ620v6GPysJGT8L3GNzDuow1/Vk+uchAvCpapm86cmPGpmRljoQHL0i16c5164WPVk/x
WBkSn4K5EXwxo8ImMwNHPS/bHvj+fLBwSv6SKYWKDkyB1soSliMNpqpW9dzXefcAPZhF5tIPRsvZ
ZHqsHp1l1mhxV2v2e7uQ2gwtBK+UdsZaeGtTgeDVpA36uQjt/LONy/BCc3O8vjhrfWmshQQnUT1E
ROhIefHZwsD3VxQ1M2MtbLZblFzLza4MOrCFBfh5otCjVPdhN6bck8BB8kq11kVs8bdZltty6JdV
kz2RrbsNSHCwzLgNTLIUk87yD5eJYQef4fM/ym7CthJnNTh4YwAlTN4K5ESk3+9s59jY/oBqOJYh
iDq2GPYG/SfTY7/qGdkzjOL+05CFkF1VVTvLoKMDHg1cS9sJFACltv6I1iUSFcvU2szaB9PO72Qw
KBTlgEKOtmZ551zzXrnpd3u/duatpMHGlId66mvTUZq1ov+o+sS6l5aRFiulCTMWcqrzNEPYlQTb
UHXhpQxNJNcKm+p+5Vgsv/I2rF61+NWn+hashnB6aFGs+6rhHb1um1p71iAO7BqzHC4aUoAnlHnV
Pf/A9tFo53hTszx4N/rgu5Nl+WeH9BYOOWSS0HBfk8yZm37l6mq76WMYUXYwRSul8DpU8KJsR3mp
uDgIAJ1J2Dq7Gi+K5xn3HSpopYIob3nydNP8x9FjJA3d9i8uaq28rlS2zmyrcKNLd5eVpLVlx0JR
ApuJscgOVRObF9mdyIDEOSjuXOMK2bxMc34IdQtO37KLkX1PPWL8nYfuse0xJBGVMUdEyGpeCrs/
dnZ17K6uQRJ/ixxqbhBPydtTDiHwoUOz8N+2F3qBeAPiqWR3FysMA0m5UxwPXyLsUw9uz9auqwzk
Aus4epnn6dJHXnkvXbVm/IwIzUUYI6rUS2NOP0eN0AsOvW6bZyeMLNybEu0t64r+UFsGqf3SUN/y
qVK3EW41exntQvLpjmH2JxnNovIf1CHaexks8bwJYiN4MRJkdSPlx/UKRZOxxyheri2NlzhaEnya
Sj3OqbFoRw6kPylelq4ljX1rShrb0fg0GZU09oemJLn/MDeL+f1JkvtDcKiytF4ulSyj8kE5Nt77
kK/iZKF9zhXKE1Kdy3AR2ILfTQ5S0tPi7FvSON6DqlbRq1Oz6lg09l2vZOsXxsEOUJH53sfOGUDs
QNFlLJ/VcfFuGo13Pypx2QrcfGNR+3l3XCdBmN/0j20dnbA1hWqoGkfHtppnWOHtc5qH8c6fEw3u
Kn1ysM3gixqp3llaqmUjsMykNOdHmBfdo+L609dPrZ6OX0NlQOjQMOr9lKXn2S7wT8cxBHWr1vpk
4wW0qqzR+8HbCLWzKR3ylVUGzqcIjt02yef0grp1clnUDN1pfphSp9tmJRCVQSzxpF2GSARdN6Vl
7Kf7JA3LtW3nTziRd/cicjgUGCFPLc9iaVqx1x5zT0nXIrKXY+v55Nv6tox5w6O0WD4l3kI9NjHd
dH85XN68LucFaKEJOCOYDW3rWg6KVrdOOSWPRapYTnNWhteg2zUcFR8BEwNtxDuL7RiXxrvOg3Ht
F+p8lmaUFhskhaxPQ4kCudqXX6woMd9d1SgPXuAdpsl9oSp5iheeiFgbyVk0T/sw7uq7W3+mAjzx
jLr+4IpUmqq/82sFztoyXw4wKsxLHxcnN8OKLYyXFM6iX0lFx9w4oW3sRFTO7JDqbCbv78x14Wqh
PYcVCLREKQ3dYmWqOlOwW2JlULpCFOUC1zYePKOaHq/YjmRqvYskEczMs/fz3DSr6584tLWfbRnu
DCB8qDJ9F9V4aGbplupMddX8Th0IvKvajl9qXv+nRndohlkaXTRs1WRGFVneQ13UEO4asz70n2sv
V2D4DP4TBRbtzJvn81C4/hOoMf+pR15zB/fVWkufxAIOQo2zsPO99MkBvb3XwGtDBAu40BSqxpP/
NQwQ371KrqMpk6zDruKPUmsDCwLOiskd9vFyhjrNzzPpu42C5YkRo0ycs9+y8Wrmut2S8Xcea2wM
Hh1cIqhr9zoLevqoqTNQqdFdUBVH6UIEpFV4ceHR3enq/TViiTVKmHauNTfHW19p1iNm4TyNMfbD
WRUydFzfZYZVYfKg1sglLG2KZ/qpZyP7oU9iKompgviTq6N4KX11VTTj6hoZFK65uV3XMnDdrpBC
Uju2xqaSKg/eyI6xHarsbx9DvqRTrS9lnuE89YcIZcBOZIjsa0SjcgeELDqfui7+4kW68lbZeLZ5
cY4MN6ym06QHwOH1rnipDGiuXoFhhIe8SDY5P6pKZ582HFdaabpXSwJRijdqlp5K7cLDkftKOj01
1laWZc0QwpCfl3tKBq6zr7fcbaaMS+RtdqO7PcJDfv2mB9mmQlbpPdXc6Nj4GA53XrzIQ4lsKduY
ErpeiKhNC2B1M8VmfgFfTcYYjchVk1fImUrnh3GJx26KlEoV7E1bH44Sco1uLCDxiRWCpnTasxzM
ET7LarZjs1xJR6Yiqmwbi4m1dNoScA27ngfF1J7NIenOH8dkcsQ2pCz04PgxPio6VM5AibTnoWbj
u6gcbQSynQDLQSEdaS8HPLeAuqVfQNxNr+4zIC3n3/olQjPRDFpmyuBtejtijaFY3vfA67SzkWAi
JWd/akqfUjqUcuW0TDxvE4fcIDJPSQcchib/kTdvfx55m5xbIHnXM+lrloHb6J/6NN3BaqMYd7/F
quic6OSwxsomQ6y2h2QGVc3aMn/ozME46KwaL5bbuxfUCQt/V7YgljJcvtZWa4UoX9rDdMRx0yIT
kE/Rj8xVY8T39M9Cp+Rdt8bKLvvbmhcsGD+mZwDdsBjNeTjV9ezewUVzN9ha5PyOzHxTelb8PLfY
D/lzpe7mhhX5uiyCZ6UxZr5CivkhBicPVQnXdImVgxYM9gG8srWSJg7M7ibsAfejcMkzeKwfQGIY
r5U1vLA5rx/0ZdGzjElLxmBYfmj9GpPIZZ5ZOXd9P6YAMI3h7sZZuPEbEIX5EczqCK+GCDnc9Oqk
uUS0NTx8kor+LtHd4Jg6zT2PH/21VlWMc4L6vl6STtFc5o+/xsrEiS/YA0C7IElr6TgSd6pTUN1r
UV+VztzJlTu9Tsr9SN4SlgzN24AleV0VFzarydGwZ/DaJadNFLCjPop+06Bvyshqv3XzOG1D26lP
HtYdz8qg/pBxL1sEnoPcfgpgbp7xJIy25QDZBxcLc+2gQngeXRdN8bh5kAPWkc2D9LM9OV+VuWTg
V59E3CZUCpwsJE4wSEGwNcf49HOlocvjVXbLDUrTcexjEqnA2IJMeyzR3RhCjA1bNdD3Tjx6KEMT
hdr3sm3quMX0GGK0+pVMGsIkeauf5dI28tyHbuzmjbUUSIveOAMCMc+V6eEssXR56HedXN1HyIYu
OXRLfbQO1B7PI4VS/q9YMsjq2mSbvQLFWmzjQAGCGUWLJVlrfZkz41OWWtM/dfXGho7yXTVbB9ap
1l9DmFHTbaf2bRyCJRXmuo+GyWtiKPrsUjRhfSodoD8UYbV7uXbZR9F6ssN8fBqdsH1AZtM/BBjM
bAeeiF/JmK+pqmrv3CP+oVQctnq6NX5V6I+LOrlDmu1z12J01SwHOZOD0yurLnWVkxhgSddodiqK
o1TGplpNd/KvDxEi91jF3ck/Xv7vSr8ajlE0/C1d+AmpqE5YqbYuk0jZSqccTGsaV3aUvRpAAR/q
Jti4TpreRYuWsnRhlQAQbfIPKFSazqa3hkeIn2wI2Ho6QIOjYa9ooP5I2da4K+6icbAwKVbJ0mTt
8MWjVoW/5Gd0QaJTY/poTmdK/6Uxwu/aOCiPqlqjWlF3rO6XcJQy040zBdEZRXbzzbanNdrZwxfy
N+Z+Rr9pJ9OLsDnptdp9MivFuECiqtYyHRlbnmnYf90VnRK96D7Gs8tl5UspuTujnW7r3GJYgy1a
y2tc0fDmWhSc5ACzdMY+8llMlcY4Vw5JlOCi8CvgT5Nm5zpJovxYwdHDzX9Okgs5zky5uWdFr3vx
u4Kj47mJ++qZRdyPtMiab13n4GjeaeoDjh3uncdNv27YGX2Lk/45VZvqExzx5FRWUb+VCdb8t+ID
XAYCFuyjXssOgOeb97xLdzLPCqNxo6IzcQ5buOYzGo4HcaVEw9qmRBBblL7+ZVdZrRx0WR6nuKku
15Ixfpz4Oi4vX3U5xI5/9gDCnqQVqK5zaVDECvOYtY6XO9tpCPCBWpq1rK6z1P7Weap2lD4eYd6D
q+vpnZm2W+malmUS21k22bOBo5eCAJR8STlI+sDupmcnUZSTfNvrvyAIikOCaKCBUEAamq9CmSkC
P3j41arnInyIKvtVyDbSwlvg2hqyOZTIGfQHfnFVjsar3ihUfgt9Qk+kMD9LuqqrKxDsFJguksvy
Y0/beCaynzJqUcM9tFiYXzNdJbYO93YJHHkhyciB3GObOclL1s3B2S7CftWCCiL1prCL6gsU+krS
SjIgTYAQ1UvidHemMfESn9X6xR7rkFoorBAZlLBkXyKUjYgdV7CDot3MHv5YEu4U8XTvNePldj35
yCKmfKegNztEYfZoJGS5h9ycEctOvE9aYuXHOMadTpqLHPcFHWsy88uoOVbuY6OXB2nJwTP3joVn
njSold4jSz0/SMuynRbDrJrV1TLZ0qdo47cdIMmlKR88jXvL/Ny7OTLds5qo+77AN2PBvQOirGN1
70At35pjXK+x/jVZbhU2gjiNcuKnTfUCYlKBAFqG403XIN/QwhJTqgZmal9lGIN4xXlY8HW8wB99
1XEfHa3N32o432mhvBWTBT9ytD5Lq8/m4mRYvb6WZteFi2Mq2bdr7HLBaKwvyOr19304l/e5gi0m
4l7NtrVjII5xjqVgaIwI7HPwyrDbWVhZIbcWTY9WG013OkU+6kesdCAAkNsAvMJDgCb0v59NSRV1
tfJfTTPSfgb/NleCZbTPYwtDN7PesrXN7tDTTe8a30rv3Lo2L5O6kW7puY11S4D0cd8nOw3T9pWM
/naNWxwAtwy94V7f/RY3qA1ofGXYZ6Hi9KyV7XiGwjc1+1ajSCJl/2v+5db5AXyih3azp8I/Lw/Q
LmRLjGyBMDrKzvHxDtkOlh/eDXPWYlT3s5WPai2tSvUShDXGbYl06x2ELnfjONb8ecjni7WUW9Nc
e+mqJnrPXW/YurUWXwolmzaNa/7oF+s1VzeHLfbmcIyWphgbxXH93OSOdZEuA6rbXRAa9zLmuSF2
QOK20xTde6OAde3wQZsdT30roPLfUXBOV50+qG9llZE5UzRzLaNdY1jLfRXu7KDW3irVwNC0cZSD
jJbhzFt4dufLuFxq1pKHwMu8RxnMkoOX9u7rr4/rYRXySD9lrhegiziU790PTx+Ut3Ty+wcySt/M
RbR/tjBljNW220hTmUwN1nQJ4r3VinenG344luIcKWcr23JM7Y1TDJQeZzNHELrTbJZ7U9mvQuRt
2XTiR4izItnYILA3enc0yOsB9c8gEg2YYJytqIMuFMQje5Pl1PFaTFdaMmmep1EgK/V3MWe9mreC
aa23sN1tkhjL58nQiJQ7C0SlxH/VXtSxO+uyl9yCO+H2aBdpsP6QPZBTOUxkD86svFfSMlT0LvZy
mijVXxPowutVpOtDdoLiFjCeq26xzcNn0+Kh+6SOrvnUZZghZ7qq78q0ATduNzl5fi9xjtd25qSn
rp21O4nuu7KBUbAOalDOa6ecEDMrnLtraN4Chylb6sgSKwckr4qdZ+UFppx8mp25f6Fe8m30WhI1
Ib7oKPfcxV7asfwLeS2qQaYftC5xHyUkcI1gG/EV8fK1nMdgOSyElsNQm/iiLleRgc6d/cWCcnvr
kn4tZGG69alMvbdTXO3gDIT8c6r5CYfOYaUFaP2GeXqSiCyuqh2/x+AEwGF+SlQMXMit5/8/EWEG
OyHK2HBbrsa9qzqb1NEAtlyPkxlFR0vRXj6gXa6n/BL2RW4E5yvaRWAsqd0jIWXCJ1OKHY/99JNt
gEazkH760UakuAv/R1tYKKQ3effK2hR4j0/uHrEy7VzXVrELijj7xDP75yQbcdjW9H94Ney1MlMx
HWd3tQ0qc74MpfZzkq5Y2dmCSXJl6iOnVe4yEtQ3jv7vPH5tof8L3x9/zaxeJcjz8wtULjzV6o0f
ltZb10OJNg0l+KEjlcx/MnlyABSXqqzdr66nKKvJC8qXvOdtAQgHdbrUR2LfHYIDNqjOg1wJPhDe
I0GrnmIAyqcy1L6Vw1Q/Cbs5XboQVLl2iZW3RC1d0pJQ6dI7rKkabmXpmrL8r3zEfRKGyE4SVbkk
u3pL0bc59zd1JxZw1845ib7Gaescb7mvoeRf2ubpLvDqU2H7+gAA0I6AfF61OfBWSw6YGe+1tJ+/
8d6NcF7v50uUmfqjM0BzlYEoiUKI/n7y7DYRuaVaNZC+YEbq43QOsfRzNqBulkNkPtSTHb237BQ0
NKhWbVPEmJ8b/WM990dhnfYL9bTAmYc09ov02FX1klLKuxce6pSgEwKduj7JYDUgBFBlprOTiVHn
RAf81gGLLoRYnr7u2cxQXJO5yHHkW8eLsVWL3b+bSImO17T1L8p/2lof+q/vwcbQr31XPJ3ALHli
/N1O86dcgcjktGF4J4coUj5XVWHtb10so8K7KdEQPMkLkDPoAYCpUAsPnfKbXVxhKDura7NTshjK
SX/vFD9sn8fZMLvqdi40b4PCSvwsh6zlYZckcXxyluyO9KXGwWqC9kkaU6Cl53Cw/r7Nmczh1YHe
Ef6ToJKwGsSkSym1dw2i4Uukp1QIoNcgiFaygDOtEsBjx2PKVMMXeKgGZrZJR+ZvGU2nCjKJYaMm
QdmzFbtb1nIZkMvCRWVlRJ3W6a3vqXGpFkOgseqDVWt15qvqRMMWlIBzUV24PHoRdLssbAFbRv49
mnH6Jo3raaePHfyjrk4e7Bko2dKSQ5EmxqrrqHBI0zFi7wTDsVxJU2Zptv6oNIlzJ129FXZ7t3LB
2y8XUdqoxnbtOPnd/Dxrdv3iqhXpm1LfdoE+7cV1MnetRz9Thqd0TioqjfNBXCf9NhlPWkvBSppV
ClevXqRr/5+T3BSu3rSUiW6TcqrOvKp0bV2hs49LLvgHcZ9GAS06DnqaA4Kv8ab2muYF0rY9o4Tz
e+zQ9NFxRiVxHeCU8NKFlsTGsUkayLN5EiLeqmxUUHtV/ghE0d3G6C/uYFP0PHzxSklcDEP2zuKd
khp4iae1ffydbyRt6o/ZToHmubLDlkrj70F861PRkA/1M+s/l719llpj1mm4o6pk21oBJuCwTz9c
8e5G9trPof1YDsiT+kayk27LLeJz5ofjWmDw6RT7G7uB7PBrklrrmInmGNRpc/z7JIlyU1SzZFJk
Vto6VfvxHDoA6LURwVdsT0jll8lLvfDzsjwzDgal1qcexjFrKkKQXVhpFDb/8tTBWDeYCT8UesTz
Wy/ynQHD6q3vvddBCZrvvJvJ3XXTuzdi8JvUjX4uIwOTWvBPmxi/om/LB1OV6w5OyQvdyRI4TF6Z
bS1NHd+mPsF4oAKorY85Enk2Fi9Zo/YnGZ17FIDMKPDvZLRSg1Pj6e6TDNr7chpbZL7r5Jm1+FFC
zKpJ7sMYrS1nufycNdop99myyRT58LBT9XVl5gfTTY2vpY+c+mJK6Vrdj4TC8mvh5qi4+I5x6hT8
p2IIt5tfocPUOt99Qh2yJn8MdXL1w1V/hcZD9/OqSj8sOnn2h6vmaP/qelI+Y2RR7PQ2V/ZkJfGw
BrWqh1H5BpbKOGOrbmA0OFRfsqQjqxuG6T2aONkLN/GDxN+mhwNhqNH/cXptjz+nG6aVynS5rO85
cK0SKOFNscnb8afGiAiHeEbnYuSZvkir0X3TAMlCSFQZsDa64SwDrT1DUhqLFg/qiV9gL+2fgTjy
oZrw8mGyzPl1hd8+UseVdBOAhrt+FzOD+jdT8V/F40w1PTJb1PV+P03GYlhhRWtuZDzTlOAsZ7Ou
/zy79X2YLcOei6bAz/cVuNlN5ebTfeIHHjbM2lZat4MFRP4eNm65TW1j4glFLFhhfkNy6lSwJ60p
PHI/TfcfpsU+wh7uQKYZqJS8h/0RjRoPpYmdNGVAUOsY0n8cuL6X84a9iZfCMPqwX5VONzL93e2y
cgl3ufb/YkCCI55yo5cp50z3qzslZYVUhvpJWnLI1YLy6jIoh2YKemzSVHPz20BuqtWd9CVc+ICk
8gsyUdRj2wKmzUom9wVWK5Mbo7a4VL1uh1v9a7ALyly39i0G5inS0mFcXycrddXsYGojHbNY0cpq
AvmkxcRnWVhkOX+l2ghJeMgCRDpzxcng69QNttda6l9n9n6RnMyh30G2bSjT4Qsj5jBXCxgfalao
ZuHJqfpMv8jw1UzmOl6X0X0HxRr3sFQPgfrnMRvPCNMMg8zmGaCWZ6/9jl4ZqpAoKWPcHrqu8oGD
LOESqJOrPBZjvbLGobV3kl03lQa1T6QOdpJxBx09dSuniVRgz0vi/RaU9jZBYe4UOPbW39JKSZCp
MTAriz12w3Orv96aIm0tzcyDxKgvnJbb6P9h7LyW48ahdf1ErGIOt51b3a1sOdywPPYMc858+v0B
lE2Nz+xdp1zFIoAFtmSxSWCtP0hp67W5+LtGIaj1nDwKkppF7j5DbU3f3GfbHpo3LXO657itjqUZ
N2/k4WOss70vy5hqix/EVPk1GJzRTzin1ERIXDGzCQzQCePIKkmMliMZF0Uf+qMcLROXZ58zsXQQ
o7mBCVAY+t1VjsImeUM+sUdgjEEhQS9/sNgovPNcK8O7KJeswUZdg9xm5Cf7pSmEud41usSIU5rv
I2WkgQLlN33v/FPIax2RhV95tf+8kByZyXJuF88sJYZ5j6u1qX/3VPdpsm2gMLVb7owJXUnZhJNk
PmaN5Z5ilGg2hmjKATVVO7j9P2RjDcUK9Q34qnMnu8bZwjzRxmPGIsN3AtrrX+zB9S+6VSKgaMQD
8AiSYBDTR4yQRR+qn2fVKn+i/rKVQB5VyZULmzvEXwSAJ50R73R6NndI9Bifc3v8q7Q046FV2/KT
mDRUbbO1x7Z8sUp157tj8b0Cq7zVEHYTiwdgeVSIDzp70lc1dsMNtj2uUOAgZLI7cqa4ueD/2zzD
1GFXiShlBLN8X1RDf+onDOcbBJK6sEw/170SX+LYDneyX05PYNDkTqwj3twIxeVwDJChtpBbw/YW
MTMnnd98z7bv+0q/i9VC4wSwnz9oyUmLEujtMn37e9QHVfaCVm9ymsWoDA6ssWHpMdLihRzGMRSn
N6Ue4P9zsvQwFDai52PMAFB636cKTiSZMj6SrEkpgfga8GjII+zrYX0lc/ylC9Xx0a38zN/UoNNj
Q49vss+qKF0Af7n05OX2jm+oLGB+VRmXYpmJyieL2/PaH/PEuEGUxAiYMuTa7/jdbgJLNGPJHnTI
dWWJmRzagN17mo8V6i/qvGkEpOU/IoSN4pOPj8UaoZkogetpqCHsm1W3vkb74DcxVBI+E7/w92gb
6Qu7dGWHWnHwQ43a6SxJpLKfyv0ELCYP72Oz+Bn1+vydjSsEqrIqHo2gV65BrDhb6ljzd38YzmNS
jugvY/BiGKl3qC2n/urq40YGKCF21mVUhxdSLeqzFsQPndyzgbQBoV1V3YvmV9+lVAFk9oYlvpI9
lTFlMN9Ei64VGgaD8pw4of5NNwNvX/ajd0bK/Lj42KcG9XPKTsMWyYn0a9YB4ZfKzGQLzdL0/rHq
7Eufmc2XpkVAIiO784TERgKmzYLlrnf2JVaxi+k8z14UnssxQeO1mNFepOT8ko96vVOsxD6EYj9q
Ii32WKlStbm6pfHQ7jvLOsFh7sKtN/rzzUFGBIoi3D/oNv/ZdFv9MPCa+ZQAFkWQ2J+PAGCSbzlS
Ugkm3KRHU5bWaH7Kbm7GkLrPtz+ixT1KhfVFgYC6HbL6QbVC/M9Hv/OAdvBQX9qmyV4MM6z+tAIw
4qDY6zjBPciuZrSCm7hApsbKJlF09ehNevYYCLdPIGuvbsdXNtWafOlK9L4/uQMKcf6YU5Hk25kA
nUBVR7zoY1KAONEoe9lcB2QzQgEOjSxPOwxlEz7ELG422BZBPdYpFBgZUCbZdCtcspVEn654URif
M/PnTLbhzcu1vW0HVoMYUKQh9w59cpwSICfY6xxl01L7975c9PkiJGrUvU6ubzcI59t2UHy4V+gL
uIllvsg+ZEVrpXGfZU89uDxIC3aJVhE+an0fXuGC1Xc2cDMkI8rpm2XHd208hMfGpMr31gwoSOgq
vq+AGKYjQrYRGrC6up2NuP8a1sljmgXmP2McbfXQ83/4Y4c+VxOar5VSjnvfhmliOGa0zZsWj06z
vI9VG5cxShPJJvCN5uI5Yf8StKZ1Giq12PolyOjtAHx0AG3/lGZ2/wL109h5lgPjL4SNMoTohIhL
+XiJbwYfLuRKHojswN3jRjNsJTFADixMg8l29oEz8m3iHX7LvHGLkjqvrSaDdAnx3b98aNeqT1nB
To6yTx6s0sMrK+EG0Uv/wZstHqedVd6F1vwtsJLp0elLHrjuoB1C0k43GbGE1exY4jR3sZolbrAj
/RibKp7FetBfnB6VanE/yttQ3p6xyTom0ROHBP6vWxPMWXfJmvxBRqz9bqypmxhk73Jny4HBtJLL
pJ+8SLsjrx7cKl3YT2ZCnXYEgUc5Vu+GM3n+O9knD4kY/a+QgVrhFUQ6S8WYcr1a3C8cFg35qCs4
vU3fhX9B0NEOZaSXQhEn+ITsvIe/EQnaGLHm134S7KDcfgtFi2pk+uxCS5JjMl4ff5hoYb804aC8
OlP6kKPr/yCHnAapg1xHnVmGqyb1dnvIPQD/XEvVoLHaQpRPjk52Fp7czCl3ykgm8l1QZJ7qEOWk
HMMGBS+WXaz2wa6CanxD8d9YDgim4G+nuNk9PhTTWQ74jWrc1jg3BDRrVOrdErvODdri2ObWRRZQ
1VIlDeT4PHhERdYZ42OdtaAyVMfhkWsCu6Z7jFr9Nvd9sZHNGW3mU9RhMyCb6QhYUxnzHJBGpt1b
Ntgav2qLjVzfs8xFniYlDzjZEJ+X5rrA/9D+sD9YTuEG4RqsWxcso5KrPJhpNDUbd6woBLUtgmey
LYdm3khUOnvX3FexYx49LYUsh+vfRdpthRGMJdA+8UY2BwceIKLlzrm/c+dxxtg7Me/jvAyMTYGj
CkAl3jeyM4gZqdnN3wOtKG6LafZIaoc9UOk7mLg5T6GQEp5ELUGexbKWINvLqeytpT4wuP3xKObo
lOp270zlOAxBWPC8yzH5fKtRDjk6funtU9HEhTnd+VNWnSe+xG8YxOeiTjXfZLNv8KIDLfVcuohC
eA2eoGLSZNfVQxCF32QQNHu00MUHhIjCnQuQzgcPOBC2I1V+0xuUY7dRU1swAbrPElmnDFa56yO/
O/WwzlB98d+b62hR690JcGiwzZOKl8Hk1fZJLuwi/Yqmiv6wLOuGQQu2fAHro1zDvS/knP5k1V23
kRN6sRyUA0yNrcTg6yRWf+AAgm05JzUssqpApobV98knkbtx5IrR5an0ME2X3K55kPUN1Vjcy3EK
7HZWNiVHaWZu6oNLfgQ8giHtzKl/4L9QBHtHTQOm9tFJ8JcxCBUfIX+K/J8aCu3j8iFGQbbcsbA0
lz+m/IHXWcsPijEoD8sffC/L5feQUUFvWxRgQ3P5zeV0SmPRybOap9TszjFEJF7YQgZPKuJJyTv8
GDYJlLdrAc/+lz6eCGRzr+wixR22BliWU+R0BtnUUkEULEoDKGiGUp4bgYtcm/LPlXeOuYxKnOTa
lKNrsM0r9LPru986r3LQ6GgOvmVir2FYyaEcZv8vcIys54ARQSSHP1TbZnOPMm101is3PhfdUN3r
oYtXQWx6r0HrAJXGve6s+ylYaBvmuJm48U1CR31bTXjCpclNokXlqGzOAnsROIyuwVagPkGcxPa7
sR4QbK+f2CZ+k7uelkwFoI0gO9tDWX0d7DvqeLzbUAAddrKrxHtzY9ixfdaV1N1rndMXR/hdmOBm
lL3ZtE/M8eEOTjW+NfLGkndBOuyQrI3fbwOcbVwKT/n84TZWQAGzKWOaVgf7UC3gnoO+z8KdVTnJ
KZnAwvMa15HVYv2CdNg88NCsdNA0qCUhiNdda1O/gXZoDxEI/WU3o0YpUEBy6VBM/co/Le0476J7
sOIkdEFZLn1yItykSzR9z4SAhZSymIzu89QBKpUtINXNUxZUn/Mxri6LHIZTg0QTTV/R0jPicCqA
HYRmAHe37i5TSnUjEQN/ggdAHqHH43bGvHcHVEijujq1YQEq3K+xJcl0Rd33KNg9J42vPjsQdjW3
xztEtIaSJ5hi6Cj5FcBFtm1Ydxue1Mo5oAjyHOWmcy+ul2NFv3OGAUePHd4JANwSR31kcwBnTOtf
5QEK7KGPVe9RthzT0jdK7Kp3shlMqrU328rfy2ZeV93dbMx8h71weNWbpjnEQ2Pe6ZjCPbD+DbZj
SKYbaFgCxpk+eQCwqO+LSB22mqbFD01s47bCMnM491H3WfatwYGidPdZzdvcsnmnD8kDsOrxbplE
fkC7JtjeSVRRP47mXWEpwcIak/Ag2VxARo39cbT5d7MTzRLN5G1uOOU18bVkfqOeqe1RuONdr/jk
VtDdEWpGvnMohebSeuiEQFMCxuYAoKzn3cWootaU+OWpOaj2zbr/0CO75Sx5TXWCr6MNFDcgM4MH
yhL/FoW2d8OiSsfBpKIuLkdkZ6ooBNUJUhiQwi5GObcqXyfC2ygcdkCIFGA3vXdbryNHTZWlK29k
dMiI/XApeVr5bbUJHTLEsinnTmVzshWjOZqTB6POaZCFpI5gm212bizb39XCaMkfwO8MKCzc6WbL
nm0ao+VZvzzA07bb8ofq7uU3Xx7UxBv4WpTjYXmPRV7Q8XilehuF+ed3GX22QdatNLVsCyY3P3UC
pCQPkCpJ/sxPad61z0nlFIjt6/CzRUBCxe5adb1LSXQOz9VkKc9W2yYiF5T9CBT9cQbf92YVeXws
EM5Oc889KlHb3GL2wfsptU1wGJYtlFP673bT3S3PaT3GEzkLm58NTiywd7lG2KrCp95oHrqUL9eQ
qNQebAXbewdVrCqJsSpWsQ5OvQ58qOVCIatT9y6jIHHsBl99govX4t3qZd8GI7rJHVSLhkVhkhex
dHBhYAa/qkPb7JUk4Hdzsunm6t5wCsy5vs7Ac+auPkxtZrAmBi0uCibLmWzKgT/6St9W0L7iD7QO
VErt85cXV5DzKCrTXi+7Xnso+VjfTE/roLyMpg7qndP8UwYYG2fC8bgT7sZz77XHbBrQwf1Xfx+M
rCdlSOFnQm4we3XiILqZfdqfZzLULAkpscg+eSjYD97kWRp7BpaDw1fZ+hC3higD1dRErdBG+eMy
67WswHN2tt4X5O344HXgj6Y2tca2c5Rytw6owRBtzSQzd1QlfJAAETrq+AiheaGjWqB75p0ckAcV
lgJC+PIoOywRKM94whSXCrlsd7K38LT7raWygS6wHwcoIFR0Vo0Oefa/C3XIYWT/3qU/1nnrFFLf
0bYMwaTaVbk1C+71oEEzVND5ApK/T6ZzjpUEzdcZql5kmflFi/3vsiX7Q11VDzryfjvZJw9zlrZb
YCITQFauI/syeIPy0ljyBRvHBaQwHSzLd+9gEdQXv6QUrM9sBtjWmffS58oDzIOlSDIcLDlC2j66
zroKYPXSWdidVPG9WZICWPDFufrPOHasZgXLPtX1AQa03y7IZM135lOmY8IiRynlFve6pywzY8Hh
j/qbFlnGri8Ld4dfV39v21Z/j9rlcG/G5t+Oa+Un2WWK/mVQhKXlvrS1YIlcJ/YscE7qWH6RV9B8
/m3kJJ/S387O5mS3XkPp3rBOYUUv9lDbSSkRCDGwLM4t9ELyxj9pkwYGpFAb0q+GuzWMJ7mQ7Atz
ywY4eZFbBp+bUrb8XnE3phaY/BePelttAzSHIbsMo7ecUsdHY0v2LqdNrOt71atRNF6jKDM2F5ae
08nojWK7wtC7XO8PObYKWyMD5LAO6DnmSmFZ3dqwe+k1+HayrDi0DjSbCc6qGuqLdNrar1WGd1Ui
bemXxUBZSPzdL7vaekThtQTStpZqe9a9DlQd3MAy/37tn3qqKUB1xv3aJ0N0NGoA9yhf137PJUGE
c4nG90rgY9GZ15FNy5OvtodPcla7463UHPNizoqx99NxRqU0fTPJIv4UoQLs8yF08BPrAkTzPRQN
sreyMGwZGoCsPvDNKPs3DPfiSiuuEmsmEWnwaY6jU9m3f3eZCksEiTyT/ZbqLVFr1++JK0hNdMmJ
c4qdSlj35X4agaNuJmWszqOq3q8WKACNx5tUEJN9XmJX586auJupEy+z5Kk8VFVUn0d/uK+Fptja
n2CPcYEHuFNqPVU3ftGH9zO7rl1rlN3HTleMuIoZnqI+/blEI7QjXJSFMJffwucmwgNCdB9GKYKi
coI4tF76RWMZfFr7Yz/rD6XICoxdUNzmtgTdpBTbqSG9vpN9XhIL00+gCtvGqiJUAQhcOrOaF86m
mBA1VZkU6HmaHOW4PAwBSHeIN+ipw8u9rQPvs83KO+WDD/Um2CZRkNzINye3sg9HKr+/27GLyRgE
iWLTemVykwOjFcJQkKd9lws5LRhay8RaBE15krc7XXyLkC44+ymcoOWSrjxVGvF7/utj0X2os6K+
6ylEXyZ1zi7dFGYX2ZRnso8lCnpQ/xWDdwb5c6MF98wFotEgTp6uV9BdzUXe3cwpdtkIls+DdlH7
prsvUjiOQ5YmfzXAS93Gj35auWej4aOWT9RJmjOJ3Pxo64X+GjnpTxlh5/6l1LPkC1LkKNGwBpI5
j1HoVSGLg08Xe2r9301VNEFhvI96hvsebNh1f0YpVOc7HLl6vNdAnd+5iGEdy7wcgOelVNkiI/im
Ds7NskhJR62ytdEb+9Em2oh/eF6+VhiW76cu9a76VAEUWK7XGHW57VWAqm4qdlMxGrpSalf2saGq
0HEQO81RxCgV7UWXVwQ2NSgB2ZfLGDmH9BFW6YvYqkV5cpt6TajsqEnqGxCBykEXu5/Ir9gbibMJ
/cN94kfue6CB3OhJ1acfLPLfQ2ScWjT6LeozYIBWb25knzzE7Fazts8vshXNOvTTJrX3bQutbgRT
de2iiPVG0Z6xg8HU5XeXjJCDGJNklMWfM9Y8h8yzzN08kmfYmh3Kn6Y2PpWCdTM2nTBMAFMJdfwb
9CN9GzlB9Vi1eGkOKsIHftdgWxJFzjZII/crKVRE9gL/b9B6uyCZrvms1Dh1Q0wNi3q8dX2FgqFk
scZodUVl3ogv3a8+GSgPyqC/ybkr43WZu1wmQwhFXFmdS+422GVbicOQiI0hqd7xn7KPHYPD6h3+
HGiOFdKxNuWZ+jHqA7JjDUP7br2O/IwoQSY1GvR578mi2Qie/8yOxWa3wS/cqeE2IQl4ka319wBl
O9/Baf4RmddI14u3puqjRzNvPmexW3xOyJefAwAzOxC2xWe7GRWQuDkEadHsrCbe6OxL7mXTCW8s
jmLKa46yQZMVKTwrso5Sq0mbLCwjavuZZ7jy4JfZP7K7h814GH9HIUv0IUob4g9RdksWOPK86Qsv
wBuY5PdrdUbwj9R/Wq6lj+qhNHzMiiojey0wZt2ZWRgfW6/KUCDzw7soK1wA5Yz2XeU8eZgwysFA
dKVu++Y65HDK6u8WmMWxSPLh2MEEf23MOdj0Qrl8GkM0Z2LtC2T1cj/PVXgttCACMtbyH2WP03do
C0soUgEohia5+TT1JjDQrvFZqInFmBv36aYSdS/YmoCpQ8RzpxSfVjdHKbj4J0BnEWfV/qlIwnA/
Dt772fz7bB1dz5AoGp5GUO37/4+4YgIFwWv46GdmqX92x3hLVWgCywj2W0UCYhujZ/S117LnBSfv
VcfZGft/8qH5ViuYsemh74KrCNzHEr13fLOhkWINEKFbyHUKRa02ZiZselvMOTZ1D4z3obNfliJz
zw7ZMrsW1dCkuXZe13xCXujAyh7jzsHsjr1Z6wcXeNxXAVpqKy94jdCmvtm1T7FL9KvpzFt9qirg
tMVwNrBNeZqn/KoXlfVmuJF6RZFdCAwb5N2nYjihawo6WDSx+YT1ohTGUQZP1UCV1saxRY4G5fic
92H3KAdN/dDxh39r+gK7Kjd8RVZavZr95BasBPrz2Du8iHJPvdqGOXeUyEH7znWtVO2ugLw0/QyS
sd4Hqnoq6lw/tAZsvtTDUgsCmLaJEid7tTVrfK7ybCMHpTQONJjvVkCGVXZpHrjDeg7YgZvBoS+b
6kvG1s2t++kbOFyWEr5uXciNNA/NOLHdcv3gYEA02S8EnDElyUwy9WXVEpH0nNLqKbn/1hchMXbI
EUK8+ygYIgOtPhu2SZ8a2OdYIOXEQc7zU581DIVVi106Nqa7YmisV8PWlMtgpSWmFJb1mtfN/Ihc
4Em2lIguzKeLqJtfZI+axa8qTqCAxhnSNcRSHDss7uS1tJ50ZI1v4EE25Se1YQTdCSs7Kopxbqv7
iXLxatKU4OmZseECO1dk6XyA7lZfgVG5CKcJdSC8c0W9WIyPbo1KuOiUQbECR+agirbs1Lv4PWaZ
s0bmqU2iZ06OeOsll7TX+5aKN6dzwP0IKFA7630Zn0wlpylH5MHLLdM7aabunFSK82HVzRc4HhiM
y1MoyTD7tB4f7Tirz38Of4hcTofIUXg9TtNmafuDMV/QapiUrTz1K+wvMPE659Zv20tjyItwV6Q1
YLdGR1FPlLyospbhYqQp2/KwRMrTuoe4ZjZzvJFEG9mH5qnbHJAu+EWICGBxLxi0Tonnkzsl3yRS
7A/hEL1RJzm4YMvW0d8DK/xsHQwzdzqlcf5tsZKUF5ZxnqJj6pK13AeoWYEPYtmvduh/kj9Tkr3b
pHx3mu5mjJr5oLaB9QBTLSf5VN4vEbqTBAcs36ftGuJqlfmwXgq1gy0wi501Z2zpRz26M8kxbLxJ
6V+dwUkf42I+y0HZ1Y3F3vXs5qmK5/7VC2xkYjyIVXJwGrJxX6BfcOhGdbjvdYhnpi3kw7wk3MtS
N/6pxT3QV5IJ4sxKr8EYQfvZBmPuPEiXld4DFjOUk4dQGPpg0n4l8Ep0FnVPPy0hcmDjZd1w924D
MTmhdu4xM5aqY3FCQr0IEncrm4adjLu4COplVO3TR98etKciUvQnsxTcG+eXvrMfIvIgpBjNPkTm
SOg7y2Y/txNGfBBDB8j+6GwjBR3meykFvYRO0F8A4k9f3BCpTkOzfHKRhP1xRRGGB9L0ZRWWLjVE
gIzY5vuGyno2KNXNtAzrBVuvBJI11SNJs+g7hDFRiVkGA8GmsN3hrezK+iYDZDwYQAC0gpaBhIF5
783DDUlm60V2aROJE08LN03BpUOBs+C7PT1CJTTR1ENFxxdIDHkwVc05d0n099olz9A72jVm599k
S16j5JO2liPYF+JqcgD3PedsNcpP2SXDfk83JhLzywcjilxoZb3AmBF+stEvhBMqAckLDnlFM6tl
Ul0n/fMHZPIKcE4E1BlBGxT0/To7LnNXrHOSUYAtuTGASJH1TfJrpM3apSg9FElSkRbWvEsiuuS4
9AL1ihkcvGwzqLrVwar/4pWhXZZime/Wr380OwMS6TJaDflrZzjJOR0N/anpYOGUAgwva4tlxd3V
ONG/mjW8HVlqlMFyVJYaaxEs56JG6D+rGhbIgNsAWFBQQ7Uhir6JFArMi9i8qc2oTbvJbnNWx0HF
Dp4RBbH7abPMyRp/iwquJtMuy5yMldU2zGpEgM9lVLzIDFLSdxB00iQ+LLzqtS1zUTJGnuX2VG/Z
dUXvgbItJ8rhNXMFjRrAm0wd2SnZ2dKlGLTID0k5Il+13KuvufkdYlGHRAoWDZ76LCi9J0PKEpkW
7mrLPLTYzgD37mRqRyZz0qY14EeW3WlN91Tx+N4XWjHbTs0Wd1cXdifFFO3m93in2bTXa/zZXniO
GSJidugZh9JigVS27pvf4TMrDyHZ8HtFcZ37SQ8fGlOr77CmQwc1A/52P2G0snc18tMyWPbJs6Yg
uRqNx3W6PFuu2yDewlaxPiQVSUUQK3yY/GjUyd56r3vIBtUcwl1TlgZGdVZQkvBLiwt/reIiz9ZD
5Xvh+/AfMbVdMxL0WnLXC5FFcYU1xIgwSdOb9CrfTesLqmudF1UNivMHZ2Q5KgYMkjjnd5C1AG7/
HsAZ7teM9VIKoAg5Q74X0R0oTrUOcHAoNB9X8iTCd7lLP80VGlHk0e6dDi3+OVX1Z6zotlofahjD
5WeRoX2VkVVDfjCZsyfZAonzORvLepmHoQg64cjIXOQgBlADyjpoNsqrdlbo7NweUQE5qlQI2HsC
FyWbuok6dGKiuFvIHyiqELzSa3aHoil/3HpGdTl0ZzSfovwK3wmkEXJs8aXzDagGmT//6nCb8S8f
WuHhQ5Dmq/FlaS+Rns8bd4sVWkyOS622jp6b16odzauZYswXUcQpREtTNH4t8NO/TmWMDv4e3eg2
2svmOnlqyqjfrJ1eXG0BGwQX2bWMrtGKCtRP8TRu/6MzkaT0sF+7ho7aIx7n98vZ2mc2NXwmJ8Uo
Os7xevtfA+Vks79Q4MPBSFxpQGjkPCnNhFp/h7CUZZ1DkvwTshAJvgyWPSyH36O+xmuMGhUDsQwE
CXqBkX7lAWE0B8RCG1gtRfji2n/pRaw9SXhuqXX5QYW5uZNj8uCVP1QRIBtow74HyPhA6z/ZIdne
dic44pv1t27xYtmZXYYvnPjvAGWL6PH6XyEDXfGbybNZdzc6+gZ3a/8yY21rQ7Crgyx5HmxXm07e
1FfnNp+fekVw34zmPp3q7Eua4QwYaYF3dZygvbptUe+LGS/LEiGyHm2crYHv+K10Leu5n+wXBJyd
r5RaAzAxs3se4Pt/xqBq08yz8zUruvGYUSkBd0CYDa7OyzG76TJNu4MjjUm9CIsK7VthoT6J3i2J
TB2lIxkPlTNGaTEZbtjn7CYLDHjvR5eFWvPhtBu9cFsqiOXIzgVaB745/hi69LIAGvfJoConw8RI
cICHcDBE0VxR239cVfcftLB2nskR3Vyvq58aB7XTW+BGPkyazL7OGegG4F4w5Kcxfmmi3N0Ynlrs
MUac8zsVb+HDgk7o/Ynq12h8VvXNBLHyc+wkMUpFuNmScDU+G23lHjqQqqSuaQaDMWxsDXegIbYo
qfFy30+xIXj3pHTDzsV6KkYIDHs5FyP3YJOU/H9NHukFBL02TVXXfJwZ7PvOiB88Jw1OMaWbOy10
rQv4veTogxUXLJN6h/im8wmBjhbFZVuBG5ZbO4jRFmuRnuxppZH9QsIFRzB5Kg9xo1fskfxot/bJ
OZHjGZuqcrutj1H045Bo+n3Pk2hFy8qzQfXD3YCHJHv7XzDaXqv0+wGRatm1QmaVKY4+xKINbJ4r
8AcnqT8XFDgme+F0XQXrpkgo25kdLjsTUvO41ve2upPjUeUDiQydf/7QuJPNdI6zfTbVOLCucBAJ
/vBQ1NuC8e72sikPS8zUhYWABn5v7cbsSeQAJgltfesL+EZaAZaO2UNLgVJ5yD+nua8+rh0W0JWp
6hUyGsihSsVTBB7mbeir0zLPFJqoAB3tgx72HZwamrIvM9PqkjjKi+ySU+EbfsvMGFmiLAA1HrrK
24AM/WGeuuYgm50OzrrqUWCQTbfRPhmZHz3KlveM4LL5lvhV95hp3Uttdcpb3IzenbweYimolYWI
6ifD09z06g9xUhTBcjL+Pz3/R0wwNO2XiBza7AZo8MfVmw0AcG9Al7+m1pBf3SQCHwYY61Pjhj8G
Dxl/A+4ySuDVX11OWXw2/ABbox46YTDrJ7/pUAAulGZros38veTODquk+zuq/W+1m3f3RgfqenLZ
hMeunn33YXxj7mRYD4rNLkqNHEAjGAF+VwP7kw9+HoWrHj0KV5jv1Gn+fYrM3QiU7LNNdfFkgZE9
Vqg9fDWtR3nBWlGdvTnnwxm17vFTHEJuEx9UqkaA+knd4YFYjU+2ByTbQyLqNQnGc2sb9ikM7WYz
pSNb2aYD7dMp5l7+OeU9If+6bLoPedyZt+VvLe4VKxo6hPJG/bT21WES7M2JKrwqL1f/vrw1zxR6
/Oi8+A+ttcZ4gOXlztpRVg7X/qXMKEaHiUSrHA068wHYVbFrArW8TWk47uO0MF+dAjs/VY+DnxkZ
Rh5I5j9zkz4Gpdd9NXRT3eYsnp6oVYB85ity19lmsk0MTX8wLT/bhL3pvgage/axN2fXrMqiK2I3
yt5VHf21cCuqwFXl/B3skDHKPqF2cu+JpKEvsolzi25VRHJx77YpOUTfzbRlBEV12o6M7IQYigha
J5In6uFSVuZRyPqspbnJs5NzO6qwlii7rbW2ci4pZa1xcmSNkU0MYH8V89YKnxzJKchtADx8HcY2
2ErwhYRhZHyFdpObh3xHLdh1eVHiF47y3J2MkWiOKlHBaNrJo+wao6a5TSTlcMxzMFPhfXPi9RPg
B1EmR8XUqvu8UPP+pxIr+jcj0/s9loohbKzJeJSHEt7mTc/yY42E3NIl+1NnuqtY4V0joaYtu2wT
I2W8J5AuE9PlQOUl7VFekkcZ5iHw0ILRd9xN6Q57MuLtDYGr7HESuv7D5DeHnlzrtovG7HEd+Hes
HFQNwIE+5ixbGab1OXRFJZmviCwKzoj9sxDqOYNilojKKf0xD/v+bDRj9Zi4JN1TlAefVUd76Yfa
u6u9Rs83TuVBamhGx9+rrfrrVAYsvTJgiW1JhlIgjfud7JRBle/X1hYr8OKcIvvShgnwPa2y/Gvp
vsCr8m64o3m3McArd2cIcdVJ46WfOyVuEfVYDafZqL7IQI/iNBAMcYGxdi9B3UYY74m4dBqivWXw
nyRjZoiUvL/y8U6xcvVQQ2kVi5Tha95HaIPG2Y8ROSw0wfPs0UEPAj/SQC5jlggJnrMd7WNECSZ4
YwCDD50++hI5ZicUtb0b1r3Dm+uhyUA3L3q0wzX07dzWi774vTXtKm/sznLU0o0z91b10qWd+tiZ
8ZeiiKIvuHRpx9JxoW5bGDG+CzJq0WVwmuChrvTk6tajuzPZCX/vwdpJQSYFqhu74hCeJ8+PvfTG
q7sIuG7s3PNL46sUB5+7ASysJhjIqpX8MdYqrXP/f83Dm2M4aKzFcQB0ivvQDB7aIHLJ343Fva1n
xb3sl2f/HgwyLwQWJELEALI57rkVs9apQ5Npp3FMvzo5SjSDViLnDjrCE5iI0IixtRJniKbCzGtC
b/fHgAyOhqI7YoWUbNYZ61XE73dNsr/XHm6IXiPJnD7PdVueUVArdmXtF2ecGxHJTJL5IWxy/Tg3
ZXwpp769JGrZHUd8wdE8RARX5Tf5pMZYbLtTP3wv4/yGDYmQk32rMNcINrWVPJS5GnzHmE7f2CDg
X3sTfgvYZPbE9abXfe1hOTSq/oCv3LRT9M7c/TGQgACHUkE+5X9I+64lSXG12yciApBAcJuk91l2
qm+IagfCCRBG8PT/QtnT9NTu3jHn7BsCGUQmmYD0fctwwycuyGVTby9ZkR74vXtd1IXk6EGFFQqn
9oWZI2wKUqPmW30mXTmQ/AvwOGUA8DQgaAZP23OIz9UU9HyvykIPghwyK5cJj0bYsaAIQfgBYtHQ
gcP0OBsAD5vANJYdfgEU3Mazfir1Aqu5+YUHK4kvJAWWSVfpA+YXYUKzVy9Kq40O28fE/s4tmA3r
EgKAmBfr3XnzUVwrKeSPzB1rHupJBsiB9aTIuPueuyaiHobT36jnOZsB6qo7d2zZGQBYiTWgV//V
N8YN7lAhrLJDuosAhipk330xoJ09LYCqJ9uHAWIHE6qj6Xf2HvZSYJhkYXNDkB1qDBBNfIvyArKA
lHxP4AIA8e2HrFb2qdf2Ex23Fh+KsoqLjW/aOSIKEFRPEJ7fNtMjXT+Xk8mUUlr0WT/g58f63Fc3
zH2h9vSsS3O97pty+Eh6HN5LJyuEfBLUAeBLk8djwCrQqHSRWSM/ShZ906UBLLBHsNcfmsQcTl1Y
dI/EyZMNAz0cyvJo7NxCPSTRvc0DFyoYAfncGBlxLzAGW876uKF0wJgcXD9Ajt/MwAuZHP3q1NxX
qm4exu5lcOLmnI4RxIZpyLcI28KnOLYBmpvq5gYXE55FXdU/6pppryoI38Zw/F7MnfGy8MJUHTV0
qRWOCxef6NMd8fQBzqSBTXKM8MvF4R3/NGj8FAIQK8wni4XOuhtuaoCNOaaLQRQMSrxPJYAJjw7y
ek9RDxtTf0zMg+6qaOqDrGBYE93HXsEq1lnpH8U1uxfmjt1el/QGABhrG7r4VvNPPBhrXw4RFAQc
vD12vwASgUMFi9YCmOuOWoxTKGctyART1FhGiymW7BChZDDi6Md9RXMz8CAGuYEuBLyDGBSFc6tW
VzC6mwezpHzfsAh3VWqi6A/0UoZQw+ANAFczME7fqaO+j51GVmtkN3rYl/y8r+/TV92kj3QsSFan
DqiCU9LYHNvvymn6o84QQ7a2XiUeFfcEc52K9AB6LUhZU765FhC/ssKDyNz0hhTQsoUbGlBBLAuX
eREDsvQTGzujZLPhQQnbOWnILAJL8abTOmOYyhILZK5ssiTRZN/8aIfN+KgrjMxMg9aTkLmd2kPO
Mb+ZuttQdwLlfUpET68lNm2qxiugcbnKUuWc6CDwztJVepPBw3mq14UIPs536EDt424qo+Ewb8au
BHEsIeog6lZUoA6i7PY1RLtLsdf9dNV8hN7zlYlMUnnuJeGHlsUVcKAQH2+BmIIlTBH/FRf5J4DD
elznH/QpyuoHRfP+LfYmBl4YpQ+qHoZ1Z8UQl29afmj8bttUlC5gcg6xoWmTgTRzNjoWrmteWvcG
XadbheMN5xbOQxyezEtd1fgOImPIxG8E9YstqEGw2HJkfRMhhdNxj7z1PXWiy2ld/l1O6r7Y6zKr
gKAK8qm/LsuJpVTRDk4jMqrWg4kUCnW68E16JcQ8oceYZN3eRwbhk5KTLgnksq9KjBZ87GCobNCR
X/95kJqUH6eDcsT0Po3TQf5vDlJQ54ZVQtJAmRQR8No27DMidUFVwv/EtAuE7RMsIiHCEJ1AXMKa
cNq0fgbAthul27kuAjwRgkV1v9R1egAHFK1d54DVXU3rSV1nFZPFKEMSQcJCAURabPSe3kQ5gWWj
W+GNYZk/GiwVmYAz/F1ETHFSHu4npxccqxt0l3mU0smzRUMB7JzrPoxSyh7CImUDnv/fA8+DsKj3
QKM9zjV6nPmzVrWR7jgZrx/q0x6L/7FMkl01/aLUnUAp4Lrcf28vVL8WCRYzfV+3Z923tb8NpM9u
ACV2+xIE2MXdLzN0oVnHacfAnYTfpmur+koMFdz9L3twCtc9lWw5G2iCyrWHUGJ5xmLafMBaZkdE
5uzuEAkNnrgjMKqlgBTRHVlR9zVCBb61HS0OjanctxaJ1diwkm2G87wZezKcBVtVvuBn3VW36eoR
WKFNUoEsMvfnsD60ATjHcNzPgY+Zjp+b9QgqXuvh5mq9J6z61+E+nGweEqj8K+6JZH/PLCWez3YG
Jw8fslM6FwUw6EOmO0zZrTk91abUWEWxnwdzOmtuvWer5rJOjfGpN2lDY6VPpFtZHUD0O7wabvjZ
zXprf8+1TfKjSIF/0VU6pac3U1UjYcB0z9BBQONenAHdoA0bzLrmURFdRoPFz7TH6hSZfnbgluDP
aQ1jZwKGzE63smSsVlFS07UuwpkduR9lOUvd2RqRyDZYLQLd2oNABggW/q7RNFRX9wZwFw7SyShV
cWY9ls4n3XQfDI4q/oh3ji5VVD7oT5VZQLMjQPmq8O8CiaeKv1LSm0BrTEV42PLjfRf2TNiFcuFR
70GLkh8hBtIgjg3ApHA+WzFx96AT/9iQqeiMbVUAgItK0zdcSL165Y9yX0f1f+7qrvej9AC/Lc9n
0n0sQFMCyD53CEL8/RGYPrEuMzaYsIKsF40RRsdUImftUxUf5yKf6spxSEEGtNW1s3pv86ELko6Z
XNz76CH0MUyRBG4ssAaZhtaH6MYPQ+u6uUH3Q6Toc0o8sp7rSwRr5f1Tlnk3rj0rh4YokDT7BEaI
e733u+L/Uvdh5P8+VPynj5HJOEwX8wf878OkeY/3ye/6/PHT+HYJ1ukwXPVR99PdhwEN4B+n/rXt
d8N9/Ki/9v+lTR96P8Mvtfrs9zPCRQzMXl3xH5/p35/317PrYfShMm3hZzCPPbfMdR8/1a8j/Q/n
zzOAHj7+QL+UfzntL7v6Y/2+XNsjnlcsrLAk5cW+nDZ6r3ec/GPxd110vwlPttd7fzx27jL3+3C2
Pw71L479MNT8Seez/XH4D8f+i7P9vw/1x+vSGsYNAt0QPZ8u/R8/7dzwP39aA24qKZgK//il/8WX
/uM1hbsfImD/9prMw8zX5HfH/n9ejz8O9cez/fZ6zJ9yvvJ/HPqPXeaGD5d7HsqFJhlPI4i6tLC9
8xYDJhDnAavnwOklvEeBK7cAO0RlPKFjuhZ0+1Tk/kp31HVza98l4DpMrXPDfQQgWdFCHCBup2Eg
1vxjQF2MoNQTQGoPbhJjCccKWS8rosyTERXqmIrIgPwEG948JLibgtvPPgyGAZ8zyaWbNj53vWOS
MSjfo6Q3HDR2LPrzYVNEyaSqJA33fkQ0AMyW0ta699Yd9SGIQSArKcr9PIBr9NEFUs4fxvXJCAW1
DD6gofKjFyktd1H0Y3uoehK/IAVcIZ9cuMdEVfGL6w1foNYMT6GpVCQQcwDt8KJLwMFDORCEIl0q
yYgIFDSD9KhR9mj2Pl8I6BOsy7qajKYghrX/ZZeGUW0HCvChH7XdvKv7IvwhISaXQDCGA1cIcLgD
nWaoTCw9NzQ24V+R15KXHGbOyAuVj52ZRq+q8bx9HCfwga8JhIxCLK+Jypu1bpWl6gKeGtZet9qK
Pysk1K5u6AJ/gaSmNaVDBSReFznQ7e8gtn2B+JL1EJsJVNRjPnkhFP07K1SA1ATf5DU8sEKi+guD
gu0FJgx73hX04JulzVfEgLQApGbOc48SwjBnab3rGhcdXMg5d/6haWCIOo1TdpOOMELdW1h6+CcE
Jl9CwCDgKmX2TyGEgQzBnxgiDzC5OyLYwNYUpucX16fA7jXQ0RsRkGGxcJ9hdGZDrLHPYRCIousi
HA2ZKICKpmIVe+EGsHN7CWl559l1YJMJg5bwRyt0JTdjlBYgBaEzUdDRzYHCXenOxQCuDCSUnB+t
w1itk07xte5cjKAPWFBoWevOlFKygoqBfW8FDLVdWX4XQRLWxMimla0ySIBsdGchKn9JB9Pa6K9A
ENSCn5IRbfXIme3LJZbNcquPpQTYbNE5ZOsacO1yqhgRf3xc+DZ1xbFEPOHVd+Ha4mGZORap8egb
DiwSp+qYlqeEKuRsxzF5Jb3kWyetspVujU1YzRtQn9/pVkjofQXbJjxTUfYnvwnPZqeSJfOsEAbg
Rv3Ugqy59UgP4Z2pKEhjnYvcuxpqqJ9IW8unbsiDKBHpQ1IbLxRQswNoauOGilQEXUMVnOh62JJ3
Rb9PfbeA5Vj+BVqA6UMDmPgmn8DzmV2CtceHPlkD4w+dFd+xXrsU2kijnddHXWwJhW0DXol08tAJ
B/EkwCUtGQDepTTEk2OmUAyFCMI+S8HMwv0SriuhXED/yHnIagotIpveCDC+u86FuJKui0ExvjEz
6tZVBI1uXac3IoceVZP6CAhNx+p+doWoPJLjGYRsMZRusGv/IrvOPHI/iSeHs4eR9JC2sMC6SNne
bjn+zqGrEFz2BbYMav8HvdFNHLfuvdiY+fsgYUsWA5jER5gnOkkVPwKijdUfk+1LpgRSHzC9/CRa
8QaZJQj1DA4ceKRoVk1EhzUyCxVYM/t5Y6dSwr96qmxC+aMlRJx6kbbQj1NE1Oeo+9rGXXqCq/ub
qv1849ZQTht5SIEAtZcxZHgszz7C8HG8Jo5a8tbNttkg6w0TTXTD0t8JbKOkV5GZ5wK802UMXPam
y9x9TSVotsBJBCSV47b1xD6jDbu5tcNuRgo4sz0i7qvrLEEhhYlHzkLGQ3KzLLZJoDN4ynGBVZ+F
O2hIGpDDw6amUbUxWJQvoKJgnJjjdmuVtHIB1FXTQG8bHJX7rhDIMpddl64aKIMc24ntovd0Hw8x
4lVjFmnQxYgnWQA9FD295AU3r7oGIYbJ0CRmQMOhg26ofVNBhBDq0rqOMitFeq6AecWUEVf0SwFb
yPNse+828BXjwLwsdZ3eFIVfXAl7hq96evGQxroWJChgEv7kpfQpgRzCucqa+rmfYKAOCGknQ0b1
M7T0wPQGBwiSQVichyISN9+qxQ3Ljs2QGO7Jg6QBsACQU8RN9zAJQD6UbLSXrDSNZTxlA8dSFbs0
AgaDxryd5H4XgBLWq7D23MCLov7gNck+q5R3az1fgS0R26tQ8uytM9K/msrob/FQ41JCuBRZ0Dpf
WIaBjFFBBihSDu+0D9uNA7DMA3LAMTWXXTS63zzDvcK+B/Ib+ZQxrAlk7G2qdpmHEARtkuJR1wHb
dersCmqIJd6BWSqKLeHVeDQHg26QFkn8GFiO3CHXthZiCW1E/sJkLxdwqpNA7shTx3qyqD27RyJk
YEe9MSU8Auei3qOC5VtEpR+LqoUMuq7rnCnx5xK1zIjD1gNcyQIQqofj4MHrO/JtOEIyK/sLnkyB
nxpFAEFbtk0r13qG91iy7AkENSJqOLcwMwKYRI37zp2uUA03uFVlZPnCaJPnIZ6i1Ejv2rVS352h
eSdua7+KyAfersn4FrItxdoFYNhVF1ihqkuM+deONo2CoXpsLUWZksCFev2J5HW4HyQE60f7CCFf
iKF45SM36aozJHALg/uJdiQ7OiMilWEE2yEmyuKkQFJc9V0/vhoN7BysDd4ktrEoCuJf2TJ1lHvV
+2DF+tfKsa7CUC5wtChFYY0+CfUXQBTTzVw31KxcRZa0lvoo3WAlo7lVFtQt5zoo5JVL0B7fShMr
5RLArOcwy75lvLW+OX69GEUrkf7s/QWoKMVDyyFyqnwTXu82InGiM0DhS304qRbFWwHzztJP6LVD
NuTqZezb4FnFW9Na0cqmXb+jdYfsQdngcRYKEHq74qFhDn2qWw/YKqDfWOc15wbTCohuA03n9Bx8
87QRS91ahHAzj8fK3hh9k53sSjmLDtBNSSGx6XZ7y2rkNYOA0NMowNp0uaOATWLeNu6raOUBEbJU
ZuNeFHQkN+aYCLgU+y5c2kAyapTcWr0UG1aJ/BaDWggxtyL6kkfuviq69jXNasTyctrvzCIfHrwe
j0fdw+TDzYl6/9mMG5i+gFS05VYZPUEa+HPmQ1aP5d1whuV8sspkmxwsR7q3xmOYbULE7nMu+28+
7dlDB08YzCYhQl6bbvVelGsGh7SFBSfDJ9IPp8jvrb8sp7CWw0icE/714gDppGLtFRzA+RiSeZGA
1VUpVJBLln4uQOmZlBXk1UugxsFUfSizRiCYn7TrsrPkgxuTEmJTDXsbYvc6yhhEgdw9WW6efB8d
+RnML/t1ZF607JH6uSY2/OeZNMwNFNsgoMGh0xgj+WK0KcjsxAL8jNRnqJaX3zsyydObkFAbHKhU
lfmjZdbuNyd1VowR6134fRXAMSq/mW6SbE2HVbtS2NmqLds0aEL8Ue3WoduJgXTldUuCxiokrKQU
wBEAp2HKB4XarH7Db8mXPPIbeGDX9a7tMBqwhiAJ1E6Fm/6WQmLsCexHBvkDDkG4qhErC1oQF1sM
IdT8hXeMCvAcc/xy+wLEeDxwK6BM++gK7WrA1S2slhK4W1+q1BnWPod8fBS69aYK6+jE7DLfwuDd
P/giTXZuHHv7quTfXReyMaYyjhPWFWoKNoTfy2qnS7peb/qpx9ytjd33NCXdZq6au8VR1678VOEl
K5nzlNtFUI15/1BMJXhPvpPYHk6908LIKrbrgAAGttNFbzAPSOd9Hm2an+HtVl7hgRIFrZD5Rhcz
oy2vmQ18q0sRYp966CrdiIw+MINGGwKUkFXAGEOQqOBRt6yGvlmkknjHnnf9c0cfVZvI7yDgBXgh
AUzC3yzhaRUuyEcgg3cdk+Zz0VvARvnkawv1bJY30LpOnEsuh6voY38f9WcHxPzATNwH4UUwF0Re
0As6mMtPsDfglfOp9r6LV8UQ5NFYruF12u4cAniBUF71YjMfuhcEyFxd9FXRrZTEmjm2mVowzCpu
NkgWNw/EukVnOcNurhNj+rlVjO3HIexvuj6l8c1xawF2Bl7SQa/YNoPC4Ek3wnv3K+R6c0BrCwjP
97J7ySAMsldQOgzgcCyxgk+e+y6DS3s4PIdMFEsvlp80NBIKZxbEmgzYSOiy3gCghsoyjjZlTGBK
jy66XmMtYdvo7Sy/PVVmGx+IAbS2EeLZi1mNWjh2159ZWRgP4eBecE/nb6KF8i/sbgB3mYp+669C
zEoFPRpuzjGbStSwG3n0ACuL4hj730SeJIcuocVROfXVSkp5KiKLwePUAlfdMp/N2s8uraifSheS
Ib1XXse+/Ktjg3USjrBOIL86q8Qw6qCN4uQWpuShrEzr0E8lvUmGDN/P6/YabuXBzgxW3BOOq8za
vWPZMKR1BHgLGcPvCUti5uCOb9L+WsO2/rNVenwRwfjjUoTtXy0n7nooWoX/QEZfh0zCT3HwD6HD
i1VVhXtKU7VNsXI4CMdhG9nAQE6liAUw5I/K3GPLqMu3fuPfEiH874D4dKYDymHUg3MBcuUX5RGs
rAEDenXBBAw65Jg2Ls4DZAg0ca2Qtp9p4b4aNSS6ILW/KEoBqdwIfiG21Y7vLDQvEg/IB88PIS3l
4A27gLovIJ5DFQWdGMHdFQgqTkoTK8NzJSAaA5zoiFkfIhEiLcor/6+RwBHXXheCd9+Nrl8VWH9G
C0O80+wCnrZz0JtecfcAn2o8iJLqpnpImI9NHwc22CVf0pws03Cw3yK3PLnQmcfaC0L34PyHmzHz
3FfAYEDA7up3t2RYqVuwzK3agTwMVf0ZxNFwi7mctY2FXGRhx7/C4aJfdLyM1tzmuJ5t1T0qVX/K
eA0QKZCWj+FoG9CfgvUvnjU7cGLCLbymxBlGrOUKuBhIiMnkSswK+gB2PLySHBBFn0j/ra3qrw1w
P5/zpLvxkYHHVOX22eSwr/Erbpw7t8khxZZ9FWnjvBHOayy2Q3+fwkfgyuL4yYMmMRz6rJc6dq0L
4H0vulT1lcTkI2sWpS2mjGJ9mbFE3IQYKpdFsh5yzJrNAe5UeWw+lVR5C5P7zaGFeceyKUIHLjUi
XBcSFA4BI7slFL/UekrT7sSU4vS/Klgn36B6GTqEnUXk+osUsay1XzBMWvColpe50pmKYdy6S6RF
y4ULST/Yj0FFD8QpuE+3kO7tAF8zq/4TkKPuOzAX952p5meTYKPzzz5mqtx3hs7Qo1EBPBuKs7JV
vMD9JoAdcdk1r+iXvg2rN9NM4lVkS7XTVlYg6bs1lMwWtIvpEl8BER4CdBSMrrtwF8Oa4FIrEIQg
3hd/jrEqFEPlP7u+W4H2TvNNxT3/NffBuJc1/4wAGg3gq9WdajA36nqpFYe1DLHe0yrEBundYyFe
PlTPXTF5CqCRBon7ji/8ePLzsCOEaLpBrtRkWu7ljOOvmWW7ITXzq51XxTXlDtx20+pd98AKd6K+
xx7QiqAnFuuIROBnwDjoGla2heDlWG3iwh8ew6qGdf0kW6bgKmjng/iMiSZIooie96N4HXwEuHzG
EXdjUfma2nmyDKOS7nQrNdsXQzZYfvIsecn6m64N7ao6px40hsNWAPcByY1m5zdArYFFWyy7nICc
MmlogoZBvwDViYkgftLBwIvLCI1sgw8qHvSmJnQzdIl11qXC5nINC+ltFsMOzHdc/BVhvvfJjraG
ETfvo2MDfkYsa+fEof9Upt0FYufNO9BrKgC5pT95Q8SO45DzZeQ16RsT0VoDm20LHCsLQCG4+BGG
uwvytP/sMTr4i/ZcOHuQD59tg9sHcCfJUhAZf86MVxAC+k+EcmMFAqq7g7xjsap56yxq0CexWCuc
oION9aOADOJtgCwsNRrnsWUNpvREvhPhABBo19UqNwqQnPEtFwMB0afMzBJzAQ96XZrkK1O5rmS8
t6CQcB59X76UbnwAJEXdsFRvXnJ6KaKiemYIcj7iDgOpArWunYaXMRweywJXIXKzbmlHqoLpvJmX
i8YyxKbzKucAb+YC/E9YQIGN8qA3lg+pCplAJgtzwy4NPFA1l1GlsrU7whxT96l6D7hGEzpf02H9
YLXXaZC4g307PCxhwfCTj+WYAESOXhvhEoGjpTdA1SX7MPXf7pYcrXsxRCJAR45xyQ2Hv/I0hFUG
BFtfdV1hw9P6w55uLYT7az9DgOcjvGJhD8ZfXLs2kpoeDL9PLoBjOohdpskqBpNiTSbRgrFP4tPU
FwiNJCjtPl07mu0xz1k0OYRlmIBxSb1ANximjVABpnKGWgKd1z3oPYbI7n3P/7n3u1YoJp+YvkW6
yMTUkS1caBN+zQsE7cwwdR+h251vhhILuNKlcLwdIYrBRi4+T33BOKdYF04OHQYoMKSlwJgTAsR1
644XyA/3eK5C1ah3IGNFp4b6nw36CJubl6RLXmLWAFTEE/LMoR220UWZ2/Yz1jv2phLIpoMvuBzh
Xr03gKG9Gk1cBqK0kq/ZN6ck9IsD9gTc5LHsaEZu7zmQeWuPEfMlTMcHI4JcEwn752LE40I2tIOu
SytXYe4988pkJRiSMSzNDZOkp6JI4jPJSnnBb9PujDr61JkhSrpq2kRYKuy4xz/pqjyuym1M4S6A
/yVuzKj8ArsCfkotTg92IVrEKq+926oT11RbUNLUCZ43KAM9soeQr5vjZtvEMM6CkBti6TUYtYHV
YIG4xsNj3A9AS3YTYYTbEIGmpV89Mot3GzuCQ1AO8v41mUB13gB6UW8MBUQL8PAGTdB+Lu2OLfuC
WhvthDZAsnhpMvhya68z3aqmzubUuZ46SwmIvJ0qfvFFKK8ysreKSQidTIqnuQrhBZtlN15DzhT/
2MmzqmJ73QjUM+C4EpkD3dr0frEfZQmVrelQv0MWBwq1gQw78px3RrZuMpnBsQO/OoQX8/UY1eVK
ONkCLpl4XvmtcwDXEg6ZU1E/w0wjWkOLu7/qqjzq5DKNPfxJ2aQ9I0ANMq1E3syOLvGys8+zkt5U
FUUZOZfM769plAamC2YpQjXFk8Jc7ZYQWN9q1DHJwhej8cwTnXDHFH/AZSlJvNFF5fJ0rw81FJTn
CrBrFzEYRIgWj+nRJBTqwnM5J824BB4H8gdT89zASV6CMAIZbZPBq0MmyXBwEEB7diw8hKGJjNgF
yWGAioRnycr46xh9t5gwvmUgD5LCgEVc0wATS6L6RAYeHTIGJJYj4/IxFymSpKMbfZX990aW0L37
+xiaj/kKnt71yawF2fH01oV+fcOyrgzgCyM39ye9Lls+EHHN1OxTpjAtGdWSyCFfmtTla41A1Rsk
7SCvJM0fdRpbqvv1QF2tx+nn0P1CgaWlTaSDGwy508AwgAUtwkY8RRT4U73Hf+7NrUaPrARNTIRW
waVr+ta7lI7wMXuKus8ZZQgmSPslacCfGlsuMIV26+e2DhFyRwfFYKQHjcDoptJeIDIEX7zB4QSv
vbXuQEN7gDJcYewpexomW22wwJHgIDt4Geb3gq5GbiLZEkGRZJp6zV0bSr1Fwstsoxugkw/Xvgy+
mCVhMA8xHvR8VV9o/JzegXSgpU7XVdfrKi7Zw/3S66KDHrqRTpbgftiwQwhWQ0rYUc+FuE/jfehb
fqCLNpNiJSFksNWTIKLgIU0HcEB1q9d+z2lkPVuVP16H1nnMM6PbFT4H8zvroToGVoFAtB2eweHP
vbwxkXipyUHX683cTRfzJIUAkiyqYG6AJGS2IXzMFloIN2rD7oQE5+JuiKrrtCYu3pUc+W9IHeu6
ucGLEWxzgZgP5joEbc1dnyTvArqelr8wG+9CG0RXNBRdI9Q1YJ2DqLeHX+RZV+lGXa/3elArIN8D
Gsgv8s8/j9BdclvEZDH3rqbeeizSFet6oq9p3UUVZtWeQC56lnTU9an254L2GvDfYLMB9wmgLIK7
X6EvMG4UPFo3LY3UK23HzT0sCch5EPHUORVtTc+MtEC1lxZ8jFh0HIEiezHjMdn6I4iBtPPXmCCZ
B94Kb1sMvXkwuug/9rCE9ra/6xc50bHR7+oBUlPqhsk3NHvE0RDQQ9ITEjblJUJnCHd6QuLykm6j
0JKBbu0NBvU5X11gvuVBywzvCkwnQYqfivrVAQphizUmivrFooqkC6SEzQLJYj5RUAD/N2C7DC23
5KhP4XDTWGc+ni26lfhVduVmvqFlRC8OkmF3BdSBnuJGWscfAqgoGsA4HHWjnUECfIDG2gaRAvnQ
+g3IVZkfQ00NRSg4NQ8ivSGxV990Tdo00/sc6va6zchzCNX6LqTmMrgCZ/RNIocvVp09LUK8PNpp
0n/hjsba4kULRioSJCwNoSTeUPIqeAwVNN49VSYBwdzpXpuwIq+snwQGM5Ksoha96rppEVHsSfX5
/kpHaN2ExAFvw9u9uiDkklf28KnCMnUZ5n51GFvYX8dVcjWFc6h+6Lhmk36BM/rF2QpbY1OxwV0n
SAJ/8uAD2cNj2lUlWefD8e5umHRwh2khbJbUuXP0wVBdiiTxnwWF6lGLDwCH8CctrASnKORCaHIv
TW26ZDsNef7ZU4sszaW/22zLobCIgYiQdmAig6sClcNIs6IuDChbwc5tDVGrSWlcb3rMVn/0AIMT
FpXQ/2klvffQB81j6AOYAfmen2MMKSVXZSN7aIEuAMJQujcSy3qquRxXoaGKNQIgFtQihmoHaIgM
dKtbqvTcdeFznKKvCX/EJ4utdJPu3tTlxexYdrn3tqBNQ6DVvDfDIIonXSL4LS4aprIt0/GFygE1
1mpNuXYmAh6ZNtWkZt3HnjpgQhXoUjVJWN/3pkbdDXE8dQCJ/kePqT6teLvgBaxwB156QRVXUKM3
YbXXMQAGBq9+h6zceHKiwtwOvf/UDpl50lUMbAW1dOLEh9Re4uB5M4C6UnVTwKC8wR1mAFWxNM38
pG+AcRDGETOsm/7/6yoovkG71EbeZ75pfnMQ0iL3e0j38mF5uQpN1azsAqHZ4L8dEIejfJjPMp/5
50EsFd1WVngAdXlR7imYoHvpduVeF4lpw3K64DJAOoHCrFlhgiiHYuXin7d04J62KmMoiSBQGwjQ
K/NVjztwwSTptrZSNkMwko9nw/92LxE65Eev73YmgnDryM7x8ac3un5765e/w618UeU1LvbPBtX3
7bnDA0P3oBkElLjrJ+sWua2rUipa489mBaOJrEY95PFVNwzEucKllR+swednkSPv3g386snE2Pkm
BBE5wfRYTXUS2XzLz/2ggwJPUNlSeHtoKyD3lotmHZnQk10mJDRP+UQh4SI5MEwiIOVAioUTYa2+
zMyKHKUJ2V+w1cIOZnz9m8Cj6UhBPl66UYb8cQkBH+QQGCK4aXXWGwMGlPe9prE3LALH0B48FYCJ
XZ+HwkFEJQ5BkeElhCIZlnNLkLfqcxPBMwdkJIhYd8a4jFVdPdqygs1zaJbPhk2SIKK0fhUOVoKY
6DanNONxEDcwZkgAewP0o8UfmQ6wfPcg74nAEZJJ4acBhkHLnlrli1HCTaGSX0InHK+koebGg1DG
GpA2b+GNtD2lPntMXRCIpSrLTYEQ0bKQaRBHYgBnEps0t9Ta5DA913UwnlIPeaieMpGYyEnBZrUC
EZcbCbCGZlPLC+b2ZZSwYgX7h3bFPSNdVgbBajPkyX0T1/5asS48DiG8zx0f/lwmVNT3epMBQAy9
zlycIvD+lmabKyjxOP5LhVDIwkrr/GRHRfiSWPkGQqsRmI3/x9l5LMttbFn7VRQcN27Dmz/69gCm
3PGOpDhBUDTw3uPp/w9ZFOvoNKXo6AkCmUigUIm0e6+9FkNw6MS+KBXpWFZGoh1drUL8MVLm6jhW
S3W+qhOwgwpTOrN84BltptiuNc2NW6i56llKUZ4iyOpP8E39OLvkiQtptQVni8uWCpQODBPFxUGU
vNx4ybsUEWdQ65dAEq0lGNTx06LNJqa2hKdUjfnXU7xQvIqdgK5dN/S0SIui4kzkSUtPoO8LIcf9
XnWS+uQ083g0+/pZCx11d3n9JItnr13gpeorQIizdKWrm8QX8IXTtAH9tQ0Kbq7G10oxa8AbseE6
RiR5DBb9NmL0p6azMfJd0mlnQklRlsVxAuqAmRcFwVbGhy3CA8RDp1VNu4/K9mg8cXiNezAop1pZ
bjs8+sBLm6DV4wHStSE9WCnrurQC++EZa0nMgBnVRP4iLVCev4ioOlHF4nAuFPYqn+R8LrJF+UtR
9oXmYZZQDcvGsjh0G055UYyiOIgKrBhae8Iq+QDTgNMXUdOt2uGIKFG1KrXmftFupmTAR7DlX6pf
fEyRd/5El8uXK5c8cXY5iO9ySb4pNyQy37yPzfCgQ8uAhgXufD7wpZgkWoVID6CKlvNL5yA/Fw/P
TgMrTT6CYeWNL4fLu4u8aBjsHzeKtKiZS2lx9uaWN8lXf/xynzK2vDxyhOxcs/k51TV7DUQL6C01
X72RuH4fWg2sUL0x54H4XBi7y9PlQ1+SIu/yRS9JSaoBpF0+uLjy9j7HdvyyJmQqidQKXI1cy7hY
+wr6Dw4tPjracyF1qycyGIn6H6d6AbQZZZbnZcQsOFcng7H71OK+p3Fup+KA8mzzOl0kUEIPPXSk
4vtcqutVNz+fnmu3bM1gdMLAUr8sNov9MWLW3g7pVh/a9ju/Sv4qT9whLojbLkmRh0Xsx6PkCeew
LE3fx8y5PvdU0SfFYdgGAnFmiaAdkRYd+VdlfpUHlQSf5XLl7S+IK+Kx519YCrCBbZN6IO2wAm1/
+/JNRScWH/ZN3iUpzt7c9qu8v33U5fFvbosdq8FkE41uso2RiYzm5I/TLT1uLUiMma+u1Gyqc7gt
uLQUBafiVpE+P0Q86eftC3AL1Nx+ZoozdWzWfTfkB/HwBsZQf9UCCbrLc38W3VQMXZdJ4U3epSdf
yv0qr1K2yA3RFEXBy2NE3iV5eYxo0pekODv3+Evmm5+6POZXvzQqKoyB0Uuu9bAxb7PpefR7eyru
fZV5nonf5ooCr0qJ00uhOGnG9TyQT2KMffVbotTbp7LyKo9j+OUyaBgbKOySzLaBRYwuIk8kxdn/
tpy4V9yW6bm/pmp3OA+rl1c/D+vi/f7HqfgeiRjJxWkE1AkAz+dLRYipRrTtQUH5RxsJfpejiMYs
hrAch1p/JQYJkS6ALW4Ayp9DXIPSyNC/XIZW8axfDrfbRH3paKLIm3KXPiYupJEj4d9e5PMk/6Yf
v7k3LCSsWPLp/PJm+WWp5eq4Ld5XD/IQGO0mHBfqmu90DC2co2L/52Lt1fIgFgsM8SKXg3hrK0pR
FdcCE+fGTlTGZeQXyTd5qqhF0GticdbFsRyIPluKUxt49EHH+rWXZv3TArB99cRqCxUhiXC/rdeL
4qEzPE8xrKpJZ79ag57fXnzHblSkH0vNXCxAz99ULEDF6bkxX750hyyvFA7mQTQayPpyX1rLBfLQ
nzUi/vH5U4rMV+mfnxE8n9au8/HSmM5t7OeaVzxe/OyltYozkSeu/iop8n71qFztdGhTfH3b24uX
E0X7rPoYgYZlz9D45+FWa9jhQSzggOJlC5eNiwt9yrdhW92JkUicoRrxOlnFRRGYhfI90tTmlA1Y
IUHmNacQRs1DmGBpuBkbG/adGB+MIq1wJozN4dWUxqqY2e0yS4qpca7SbPWmqiLIFT+CC/rgy6Vi
xJk4dAbof63sd516N6RE71/maAkg8w6k4q0oKM2G4qPbyz6IcGoevc3KOajCQ0eoE4xcYI0RSkgS
87HpHELJ52Yvxpy1zVnKVESQByNVJlqv6NmOMTAZrabJPn+IfpdgrUOCsy7coesMXxRROrj9oUFk
Aj4f9Jbf72fFFzUpDqyF4M6wjuItxZc5D1ULArmw5tlPIq9JE8fFxHJvGsvXmKiaI/e9+TD5JBX4
xL+KLp5XcaCkY8+LOJ48qyfRTVpnOGQDJqJ1na9YKBVY5VTUN6s/mDGyAHMjbPLb5768nwTuOYDk
4jN6SC+AO6SgQzJi9XpkKI6pjLkOTbDchcr299lxtMDolubEQk8PaAAfxcu/2tWdF9avcs9dTSy3
L+176uxmg0pgWfi5ZrvUomJleEb6/iC617nKtr2laNviIW/GoHP/Fplvbqkl3LZxDT0ie/EFsSck
b8TCNCx3lQ47NOpY+A4Rl2KQJ/rLLSZ72C1z/aCPOnYgUKKE7R+MqXjAceYqcNkUUXhtpplXrP2D
WdxXiWMF4lczKD03j6MLXfouqtl304JoLFvnglbKNYwa4T71IFUd25NcP+pxq503qedd7HllITqi
6OeXxcGbPE3sFkSZ8+mb6yL59wuM8z2iGeC+3clZFe67ZNoRRWadt0t/u/owtRbe7bLbnwdajWrM
P7Z9bOwvbbU0dQ/M0HQQWXjUmU/EmHI+FbkiLc7EwYwkCkUoWLB+nHa6ukK+gZ6P3hnBZeA4L4NF
6/255FYrsz1m7VyhT4v146cdQjSTOTUjd0Dam6iZ/FUHvIyiolOe1zPOKqcHxhTMi4bnFPF8EC0S
AMxCqIHqQTQR7hUl34nuJ744njZXHRP7IJpev47nAuK3c4xuflm163mpKN7sze/+Ki8enM01m1z3
IzOzV8+mvAPFdXceztpp3MFdeS9eWzzN7KJqX/Q/zCniidbcyZiQ4k9qXCprYEkr3vx8v8KTLK6/
muHFe58nynPvEbPauTuJf2goXXJan8xW9/tWqg4Xy0cxaqo/rErpvloQyyoKmLWul+dm/aoJvjoV
L69nZeVHvTaYbgcL3KEqLCYJMAe7PKUVijle7H87FZuahDc7qpMdcZf9MR2fmjUx93mn77TSYm0q
WpPV5TGBNz3U6f0fYbtpkDSNCtv8trMWPUL8MDKVK44fwHiX5ica1tsm2k3DY1GFPvK0h7WNt8i7
P61Wr2rwXKPb5C/ORC3KAL3dbu7Rz/05bOlDtfhVkzDs/VwpgEY6jXrxgZEeWxAMa9uSyCjN5DAD
KEA/klFY7EHPp2KhN+uxibthe8ar0zWsMRI0YYKQX3LQYbT0RWnRguOooWpFuodEfot6Oy9xxO+9
GnQuvb5luecXc6SeK0lUTRcnvV+XKvTWYldvYEhYmuw4Ei23enqqzjsVB7borlrRPxl6ChDmPPdP
mBDQpvj0asm1AF8LsgH2L2zOi+k5OIIx9aodlWGiCLb9wx9VNXzu1xaGXLEGFc1SVDNvdYrh3t8U
BZxhf6l/R8GRlG7z3SXvvJbtt/8FOaJ6toGUSvPVgM87yLGzHcviTjQJ0RokZ1np1pM3rQQJHdBv
AQ3EiCR+2ZytJIgtmB5f9Rpxej5UhpurjXUothaDRc4JGtRvjjX0xdsCVmrlvaYQDDQvmN2RndfP
e3/DKoimjGVWZdsgJz6HOFNbWBkhrP85kp5fSlw7Nxolk9dAnIpMcRBfTZxp+LK98JvdF9ZDPVQ+
HvDfUUlSz5s6O9FL4GpSPQEK1UPUt6Y/bXbW0Ev7zqoH1ZugohQ1c17ZifFIbwCuH8Tp2VApPv75
dLa76GTof/RhPh0vez0UD1iI6WbjvtkELn0IKeuaw6KprE/EfxZBlC9ubhbA7jApxfJ3PX6ecXge
lr2xfUeofQARiHYihq3zJ7bA4brZ1aBv5gexBtzsqPl2KLfDCglekET5e5ElDnpzNaIGcBTFy/je
cXjlfFsFz1uPNPsWsYniRV4/j/H13N6phID6abkba/1u7DWQLRJuVcsCG9Eps6eYhLmwWIjy5qCD
B4d2M3b1lsZj4ugL2GwNrtQqaGeCJrzTbDO7G1ZNO8Kzeh9tSlxJWq77UEq+AmYz/VIaJd9pYAOO
ACZhzLc6XO1R9Qx3quH1evsjWdc4s+Ai0rwkMnzi8vNTOtjxQdM0aW+GSUF4LY6KarW1h6Fua+bL
BAfqlkRp50OiGu1OXRMXkdDwfl2eVw2tvBLc332RA3eSncJCjQf32ygtPBBgnrNLCFl8ypbvHbjp
+3qszXujp61IeTsQup3A1GwnzvuOEFYf1K3MCCe5Zz3QJgppUgtxqFJEKGa/XKNTfVWyeehkyFVU
WAASSdbBKRi3dro6vKifOHMcrIN2kKI2/VTrH1YtlvfI/pp+NkmPShbBEScRN6N1flnW2gcz/n0k
cqjb1sMoKCEVsDk1kbXF8f+9m4o99JfEeo/tdw1ZOclLFZa2IC19AJ+rD6VZ5DV52vjrslMydT3J
dvo+GWaCmgokkeBzl902raadqevp9aigXL1p+pSSSV+tzNsyitx6YXAcTBsyfyPt9wrSiH6e1hrC
xVF5LFflmffRTjOwgpMT4nqk/1XhSARmIY5A4STiggwHgbWW3xPBiOIw5QCTm1UdPXN7gniMJUrb
/de1JFIByfb8xak+zzWBOYszWS9J17w31J740T4t7vppBiEZr/atOS2lpydGF1wm+PM2ChL8zF+J
fvAGyFWtoS5v4XLzpohKQPn3St0+qbYRVkRWnPti3h700PEKU1s8c3Dm2zxWQi+ELtK3t6SsyfdE
J9RAfNSjVKAFj+oh7q5EXQJEflSvywjLInRhAE1cKzu1hENyRbah2ZdO7ub2oKCXmQ2Hoh6hoE/m
zI+GzPSttSXMVE5cFHyj28thIPbq5JQFIDW+bqPjM2N/usWc3SyhoSDDA5fbKLUPCEEQx9fOGjJl
Huzdiac6Ruz2tvngDGV6hXcldIHlgqSWRuIRrC7Dtv0Q9kpKdMecQod420+gbc+HRTdRi63u01w1
UNpK3vdjjnB2XxtuYxfHzMoQAYgsdFFRKAFWL8W3dh31D6ve9g9d2gbjCCmdSGnlrFwXk3Ys6ja7
zrZDbkGL3y73a0U4j+7MYHGjb2BDyod1zQ5tZc2nOVOCbwacogDK7GOqjtoVhPjNAbJ9d56byiMk
OEaA2WAOwnOzW2walA05hq+H9exKzWrcGu24N62iO7ZTBaiMie9KnF0OdZgQKaRlgTmgnTrNs2tD
VnkfkupDWfdby6jg47WfK8SCQDLkt45RtV5rw65rrJlzUBq586EgJLTRKKJTrI1eVNvSl6xyTjbK
owuUHb3ch18guM+AILTEzFRLr+/TNN1rVUWUrjHYH9MseVIqNDSlNRpRretw6llwDUxIWECwXMtu
38RQiW8k+FJZGwc0+HBVweTn9VUZ4axbICBMatQqTSk65UPkleX6qe2V0M1zggviCerSRn/SjbZ+
Jh6WoHSHINSaz1gMZhRYYai59TB8GsMKNaM8+yS1aSCbcwMFR4JZIBsS/rZzXafDZz2pEhgzQpRl
QtqSaeJzT0rzODcQC9NEq2NWqB0yRc5jXPR3y7D0h4EgP29C4uCaKLfHZsQJLUmOm+LnvzUVWXKL
AVQsUb0bLQDjNFYT2TMQgu0zyfIyk+xEw/HZEpHbf+uVwlPY8BGdBlwsDe19v60DOqiEcS1sIRKA
IA52QwicA94FVjzEPPUeSchM1vw6il0nhfJTGSyChrbGCA50cFVIez2g9467NtFjow7L3in61jUr
sCwqWrhZaRk4xak+pSxewNQXUMujfGf4fZH1qELND5haZ90ybzo9hKmwI6AHTu3EVVVj9gwd8FlX
3FhaWr+Ppf6LQjjbVUhaf2H5y7uiwdfwd5uQwaztJbhnO2kCJU6sVKRGYZCVLm4Bt5R0IxBa0Kv2
p0b0SKTioM4wKLSdN2Y6u8Cs9odpxGBaVAzZWWV5g0TYt0RAwJg3qqvLinGvROYHx9GNk9Q1xj1q
499HOe12lqmja5h5WpPoh7bAmpAmXycYmZHHKD6YzdQejOW+0G1lp6NA4uH+opuCeHaJONJOtbqq
Xi/f53XdewyH9nU+KH8k4wIbxJACXgu7PKjaKn0x15D9Bu5/7BgKDjFFq68VE/3qXLGPwFixWWhL
dLKIxrqWFalBQh6mY2UkXGklrKXALKQqj8tGZzMM7e1cNcpjOUftCWju9wyCiMrwZsKv9oMp3SrF
56Y15ReIdZdjXFSNbyrStM8UjI9GP5o31nYo9eGhHZqrKozVY9fGRHVk6gKmT/6jriOLMB5FC4YS
Zzukna7cZjjKAcldGR00EIaUAt1sE69B897LNYhatap0PPoyEbmG+Tk2zD+qMMp3mVMqgaPY005L
+8Nq1pVnjHpMLN40A/boG98uZudYtPW+a1mVtQTxsRM7SNC6X7NYDb1UXe5zc+5RxM4G9MIVJ5BT
GFIIs+6vLXrioZHMl35smgczljALzaqfE2YTSBPqXmuvfsgQb2VmW8BO6iDdtDbrAtpBe5p6MztE
pRaoWEalyFADJ1efqnlcr1REodzcmOWHPMLPGlbqddki8GCs0kQLQ/Qur6f4ZKlfoSOWbnsjD9k3
ynBvZPLMLDB+IGyWmN7EPgEtRwPh5yG167Vl6Unm4sCZxHMIKl+fy+R9OC2jq3WpvCvCSLs2FlRZ
u2UqPDu7kePOuV/Hh1oHk9sR5gC4FqsNohP+2PCF1lkbdiwp8nLpIbTX0EhDW3hH6BU+OwPVqTG2
n2zWrpWEQTTpoJdRtZd8RLB9GCf7uMle+uAJJBpxfqw0+VZqrdbPG6l2DZRy+DrRIZG9uaXbrQig
+UqtXRlybATAejzi+5H9bK1kX+H1GrpqJjRB+T45k77Lh0E6IQ61+EpiQyXabcNsqhZu4XwCIOF1
eomnBL17vxjRD5YbRsS5ao9ohRDdhEYXq6NDhpKYlxvVk9Kli19gmbWc5o9U0aERIkjFderxRkIv
rNVCYoXN5kOuyzihy/y6rTv7Bsk7G2WrrN/FHdw46HYBp5SnGtxT0ETA3JaouLHnlgDrVp/q0zJp
L0Ybj7yJPhPqb9a3KxjjY7xYQOiNontSFLN9ylj3yoWa3omskfUa9NzIH4uLY51Nj6EByU88wtTg
pJIXdfaMiYo7jWJZbySlfdTnoX0C+6QFzhKxonII0oiUMttVtYSmCTIUzTyER0Y0fhik/IbHl66G
aZZvuzQE1G830FPx+XxRWORpim/OmgMYlCg0iJIftF5qj7ZR4/Xtc6rc6HoIOJo09vuo/WM2S/i1
Z6e4NZvRkt1ZjpDCqNLHV3ni1Mrz9aTF1UmkxG10cjSazOUaWS1cF+M07gl0kB9NuZ8fLV+ci4MR
dfDoTpjuLnmNYn4cojC9dsBwPTaJPEM/Or1cCkxjH/l5CwHXJc8cdl+RSgc8PoKBt2U5PKlO9g0i
hugRIFT0OKCKvcuIx/YveVrbELzWAdwr1TwBCdba+ym0u1txx1pp6y1rrb1IiUPfTViVF1WnvdrR
o2nbvmqVyf3YQsehmlp2VIlxeazCXLsZzOVOpMShM+C2bYg6OIikXKbL7bzyklt5VW2ip34gaAEF
Zmsv8ogmGO4IYdizit9KUGxpUFIiBrc6l2iUor3vdBTMzs+gBADswdcntL5FXl5KjV8WUhg0w/da
GqxHAkKtR2cY58Aukg6xd/RmQOTP6OtI8YMokhQw85ZM2J7cq2DMwd9edyXLXBOk26PaTThz0D9z
ReHzYZo2EvEyPNQRMdfVoD1NKnrLLAJGz9qSs1UkT3W6lydTe8pYzzzJaxt5SGEMR1FgYhN1TFcJ
8e6tvCgCe0oWOmx4o1k/FqaaPEq1U56UBfqDPGuTx3Q71Bu0tNWLCksVSXGwY3aoDbDKExaxOkNW
BioNAu5HWa88AIX6c414i1doKivGttSeWcxNgaGgACquUkHOYQut9ypn1Z6jzKxuqrn+IsoicTQ/
hk18vpZNX2WqZVnjBklvM7su+/R7BmMDAdJtfGpDq7vDxaU+zWlcBDGBrDnCJ1661MNTZ0zZnWSx
4d9S4uBUm2pmWE/nvDDSNQJY2XuEKnpk9nbo1WpH7Hd6f74LcaSAAXoJxEUZWd77Bp33yyMHpzRd
8KTKUeSh6rWc4o3dX9wg8sKRAP+YCK5zCRv3QIlMZSCSs57UD3NItNv2liXSmXeFlBzUwUk9E/q8
46Do8lPdA4mXNTZmrZ0pT5i8lKfZoW2NWv8gsszERGh9NYu9uCGczfF61OY/WBQpTyIrT50bvaZj
iJStWiYAJmkMRDIxqSy5GYOmSg+N2io3jt5Nj/o0w/RRq78zOU6P4rDaKcowRq9sE+aPvNqxvbVS
kvtziaWy8SuAs9fwBexTCwK6eECiWlHC+Js23gjGlGqR/yAwW3tPBdi+pJfZrd4YUPzFirInDLt/
kHpU5qpedT4tTXzU17X+jnL1aS6l5GZy0i/hxsXssMy+traD2Vih2xBVfKdp+E2apuqehjr9fakl
qi3SVlp5CRVHY/qSk8R+SWjybeYKE0HcwuIxK0WzkyW9dXWjkA5265WzetuMCmRybeIcrKdhKAJH
+gROUb9DbrHFQUug+Wwq1ftOd470zWhnhVLjWhA7jKXyaNkQVPRfuhxJpwmWLsihLcwfsf1QjpC/
6I5WQw0dOQf5Q9kBHI5kf0E0+Ym/vmsVM7mvGB/XTH0E4Ln4BN86bB2d+cZYGyXIFgOmkDX17FjL
Po3ZZO6mNsXcUJW4Xw0rQFVZQcQRm2s/x/qVRqyo1ibfpkGVT1FtfbG77GqtnCRQ15UIGrXJP0Tm
XrZV1naIZVVYgT0nbeT3cm5JuzhNLHy+RXbXJ9JXIh5hk2kSmP4sMJbxF/qG+r4K53t9aF50pVie
qy6X0FJs/qjnQj5mmwgE+0lUNlGRPCpWD2UZ1GgsRgfVTbMsvS8JGQOzLYefnekUmiZUD2NenA8K
wsGNNMMrltSrK5bTudaWyGPgLkzm9XnS4TW0EH/N5jK9RXMnZYVoloHSK93uAMlo8tWC3MOT68S8
KyHJ2BzAJsu2+qu2xPP7brEeM8OIvipF+r40bOSlCvi/CC3B86A38ZXSzOHJGtv80OpzfQtVe4UH
BRpO1qHRk1IYpZcAAP7dsaQXa6zX7wrEM9amfFSGOW5nuAlQd1/cKa3zF7tZdH9N4u4Ak4DiGmwN
EGRtuvYE9SBLs0hGlCSr0RSMw/F+GIf+uQ/N/nnZQsTMYnwUqVwt2ZLG8nolkrOq1EGt1sNOJCfE
w445EQLu0JfDc2ZuExrxo5enNaW0y1TLuBfllcQykag1arj6+ClDz4pdPKVzIJIO8aNX6Guwd9yu
xi1Tv2EscBeREgd0xm5tfcKEtmVRvidGAIJ6kTT7iZA8MO2+SCKFs15HWPB/PM0q9G0GE9fE+xm1
9WE1S/VGvHs4mak/4nw/l1iKll24s2Cl2H6qYr64zY3yRaT6cYn8WM9yN1rC+G5EWe0O0ELmFmlf
YnUgTxzSMVR8ZYmAfLSm5C9E06NrKEd3iAPDuQ+D6p0kS+XJavT7N/kiGROJaozrcj32GAlckReN
PSsVgO07cf+E7weMvZMGw9g4t8vcyPt2xu7YaRYNWmSKA9py7ijTsS9ZGAid2wpAvdfPqXV+gLgq
LmgExh/zfPyIKv2t3NYjGyu10vCgx+ZtHy/Piy2vx1d5CzFKO3a0EA5sRUq1NW+VLuYWC3CDxbr7
+pxkd4JSUTHFh236wQnUGR6wjobd13aP1lXjLfZ8kRAHyH+4CCUJAnNLj8NFpMUldVmKq4SIJLVQ
zVt9O5wfBbi4cCdVsfYic4Cfj/j0btylTb7ewnSrnohWQ+KUlMhSW/UQjcZ6P8fLkRDLBp6dSX8h
ZJ910CCfU8j57Vn1hQ997OgvmZHumtWsHkXJVimCNZ/XcypZGr9LVuecqkHiolZVPYmSKIG77dou
T0lYGy+DysZRH5zztbz9qoZsTlfHsK+gA6pf6kLZWfGsPOSTXb1IxGIPWdrdiWtQkMJRhnb2TZvX
xU7PcDfodvtYofU7Gm6iglPUTBtsp5R1uAFwUOeR5Sdj/ZSuqNp18ao9gmlnx5DKm+lzaQ9QVZQe
fP+0f5pezubuoI7YVZZRiVzNRuhIq6vm6AwLU6Amm/dEICnXxtzdaFv8dLbY0Wma4e4USaWqVGhl
TBZrBjCPFHHBGaIaD2ZF24+Bju4zaMz20vKpTdvkS8T6z4OnrLt3YBZ0iefPICG06j0d6L3dwSlY
SWkZ1Mo6eGWxBbeU5VVNvDhsS3CDpE+NMhhfaB9HNlXGy6hjU4iIj43zTPoAwJ84P7RK13koE2zK
i5ve2qqtR+6IQmRrq/K3TJJunFBrvxRO+rERNGQLulldgVwfhlXtgDDWF8RLHo1ITWAdbjIwAkp2
F2mhduPUNOwtK90O4syWU21PIEjqhkR6waoUPhHB5Upz5+xRs16f56q/H52m+pziSyQiplBcDXIl
z8qlHjY9pb9W1dbyV82CtNhqFlCDUoJ1vv1gmc5dEe7NImtBxHBIEJUiNsmvSklCdEsrvXgsnvKF
YJeqRn4814fdoNh1UDD2edE4TQe5jCyvNlMV4pCq3bUzorVTGcYv5ZgpB1MlfN9cxgyxjGafF0MS
mNqxrqf2GWIp5pgB0kooVh9EqnfC94M097emZeYvSwItFNFIBGxvyUyKB09X5uU4L1gg+4jRc8rl
D2E2avtyLYYXFTKPoNNMA2zkZD5lUOpi7Nh2zC0Y9fGhSNT8WZ2jZB9ZYx6Yebd799t//vd/fZn/
X/Stgpt1iaryt3LYsEFl3/37naa/+60+Zx+//vudwSpeJxLV0hCXtBTZUrfrXz4/JmVEaeU/8DMT
a5HGyWGwlg+5bJ4ElWmzyjY1qM6hy+RSIZq7pecoLq+3MmpS/R4ZK/Na3SgPEQO/XxWrfD4TeZVe
hMAouBqjt8eXRHVUlIOsEE5gYp3PbDvLxrFTw3/L1swoDoJfRxxYPLDoKLpHUaKzTVf88f/8yz/v
RE18qeqFOY8I2r8m//sQPAb/td3xs8SbAvtv1e3n4lv3j4VunnbPbwv85aH87I/X8j/3n/+SgLcq
6ZeH4Vu7PH6j4/d/frqt5P/24m/fxFOel/rbv999webeb0+Lkqp89+PS9qlV3XzVNLbn/7i4/cN/
v3tph2j4vPyPO7597vp/v5MM7V+yhQnKti3Z1h1Tdt79Nn07X7L/xYrasBzb1OE5cQzt3W+AjfqY
2zT5X7Jt6Jqs6AamBNNS3/3WESgrrhn/MjWVCH4ogxAiJczk3Z///kfDPX+vXzdkhRd41ZAlVdEt
3MCqav21Ac+xUcwy1t2AwLGjGliH1a/90c8ORYCW11W0l6/72/iquTOvirtXNfSLzvPXvnP5SSr2
dZ9ZYsvCycNPwgNrvrdbp4IrUGXu/efHG3/zj7b8V10SkcM5a2YJgl7EqWfZiY75WM6BA1W793/7
hTedHtIuR1XURAtw3t1bGszjdX1FP73/58dvVX8ZWy71Q4N4/Qd0BR6X0OHxjLYJ7I4zJG9u78Sw
A5jr/Dxq63I/aVr//M8/93efgzb2+ueSKFp1AAZaMMMdVWaKZ7bJ6Z8f/XefQvnro/Oq7usFIcrA
amEfbxaEDZLkJU2hiv3nH9iazK+qSv7rDzidtmoFbJ2BMa3GEzGo+vVcRBDY5dCQeFVSfP3n3/mb
OhK951Wb6rUsLTUzXYM0gTTQduI0WADA7P/56Ya9Vcgv/odi//V/IG1NuHZd60Eu6/iOdhZbfw3v
EXF8ihwUuPuTANBGcm2astS7rYlL8VmFEuhTi8D5DUtq6eOEqGDkL4ViNs9dnPcQMBnrUv+urY71
XYaozE8BdrCfg8XGbqFtYlaw/VlRVgAFY4s72Fh6o2NihjwkwRGFiwNjNQbLssBlCVPYskugwCC0
upTCk9QYRJEvDryMmoaII8xrMRqvccMfORht0o4fRyg8WbbYyQvib+O12c7G18HGWWpLa/i8TLBP
bhiW9UOURvnsxqsad9dt1Vvagc3s4quVbt5GTfltCtEecJu5HtijNo+pqgdtNjEPOvdxzHq1gMKm
31mJAjQsM+zfe5ArH1ACy45KWfUHANswYCnDAAhHJibvWsEC58AZpPZsP5B1UDzUQeTC1VpzNt/r
qiQVp8SSTEB1uFBtJPmY4oPR0UpAaFFm31rZoBCx0MIibkLI/VXPw7jyDdicWC2mUhd/Ar+x2l7h
mNTPWOFZrljVbsyY4cZIA+Mplvr2po+W6jPdRHJVvVyv0njKT6pcZZ9CSVP2qGWgIjfXXe2yK29j
qNbm0aeplC8m+PBDp2Gwg8FR9oZhDG8iDRY7NcPhWBuyvULDWxkBRucaP104l19kvUU7wjGXk1FN
2Y0Wx43XanMH/R3aD/boIGAYJ2GCbz1Vjo4SqjAOsIjc4T6PjmqSghKpysUrMIT5C4qEt9hpnH08
lv2h1mYIqMy2KI5hlQFBBQ0bxH2/XtOwcuwdbAlMdgOfMqVaA8lEXLRYjd5H1zXEboZzvHWk1EMw
dNhPlZ6/JFEVmNZRHqTwoCxq5uMXla+hlDNWGsLYOi7DSXuTNEp8yuCI8qwJD4arGUv7nUDz0ce8
Y542OeoDnJ7TQTLT8drQevujnKmGmzWy2riGXYAEArmrfkiMEeOJV9dGdzPn9Xz3/6k7jyXHlSRd
v9CgDTIQ2FLLJFNn1gZWElprPP18AOtUVtdp67axO3cxGxhDEGQyAYSH+y9Uz1TuZBDUR5zeMJcM
/PraW3Cxwwj0qo0iYbK0fIsQrwUDdRqpXX8f+H3uQh2F+FJVyRpSnj+HXu6Sz63Uvc2GZJNiN7lD
gyXd6wVxX5G15dYAJ/KQlKF2r+eeiVKiNqW71WpElcuL3sa2a1ayp/ahWRkJzMAMK3S7s+JbEWfu
feWr0RUx1R4x6Cj50RV1cyq1pn9JPGpbdt8GD71fcatpbSyPlm4629JHBTPmm1G4LQTyo4ZirJIy
ad5FE5vbvm3Lg94UEFkbdAqqlWiGhnKpHoDtirtlLWR1ROU6fJEuhhBiHPUdglDa3TCyubByRzuq
reOfYXfYe63I043iht5aQf7mGsdY9YCBTb6OjdefdEMfdn1m2l+jogiOCiEREtGldQeKSy6avHE3
DTjBZDHKHucM7ohd0XXDDqkl+y4J0fgoM8U4GL2uXqxAGAc9lsqFe9k+RmKI1hR08DHRE+0xFV4T
LnKZBzy6RAThMbIfHR6fQOWK6hPytuVdUCLpArKScvug+sXFrcYGZTkFQoKltXdZKqO7KrNDmBbt
hKwvI3kqyCYdq6IMEVPQsr1WSv81aWx4GHokmit2rzwTWidwd0aT47iiVd1LE6fuPsSbF48hNWlO
apQ6W6tXzARMXQ9QG+qO+QPGiv4loj68dPIRoVQ5+IO+gADWbgLfjCdzjvqUis5aCM1uyPFG/gZT
IKTJPSvfFDYmwz5FvrtsHPxnr0CWCs5IeidtvQwXmel2d10Maiey0nZLKbp/ojykLfHwUQ6x8KpN
jnwuRU1JgaONig2b9/5OJBkPI73DDaHCIEVVTefVITmztHTP2Gp2Irdp4rFdRnd/N9SeBHOgYfUQ
VPWy4b1HyzC8Q9hPAJo405CuQJ3jRMpfII5RGNlKa1qKvQ364z1+JquOzOHWRAJ8Y6Bnv4R8gKiH
jcYNAnPOwok885pGQl2iip2fKj+NqQvhbC5qI90hndcdAAZER1BcbA3JSBRPCtlxysu+PKYyR7zL
Eupx6HASp1gj0LiI4cC3wnxKqOGuC0UPXzLFzg6oLmXLrMqVM9sQvgIaSQhJ6COiva6xtSmtXhrd
QrFVy1kWqyKOXmKwvPt6RG+oMgDCJRLFkKCEbFKXFgCNrH93nEjZu6Tz1sUYjxvLniBmJZq1e2Em
ETLcfXgFAi1ONlIM26go01USjO0F7Id79slCn7MRZ4serM+ykCF1M02JvvZhYCy1PrAxBYoNinH2
EC/DQLhXbIX6x0SrlENCpX8dSXCNjkDAoisKlAM8sOe5tPpPTuzhLBKngh15EayTFkCG448uiRDD
JZq2ETqVVqFtsgY0t+qo3X1YdLmyNJy6IK0R4kuN8qp8Qme0H0CSDcmwbB3FPAi4A+ioAii+SH9K
GmlZiPZn72jXIe6a7z71dT7A0M5unOuvTafkSO75Tfncd2mugZP09Pu0j1D1zsugPYWi6ahQmLja
hgWWqTi+Dt2kCqH4iyxpKpU1kniay8Om+gJOzvTXqdT0cu2xTfBX5hjXX1SzznOuuToyyT5ANYKy
abr+0ixNsAl62Uzqe3pjfDGCZuhWmqu0nxBKDXXyi3mxST2hHTO70g+mzo88jAZUlgH8ZYGZthG9
p1nvfGpqFfBQ4jm2tspbK68oVJVFi/gdes+RIYDBk7A3ftimZjwarh+nW8tX7XfdROHYb9v+FaxO
gZM9Us+gu/mbVijMDggac28eufKqbN/b+JnSoXY42bijiVw/emZsHXB5jk5B7/aPLN+Kih+WbT8Q
1NmHNGu5akIJpjIxMgTrK4TgBFj5lAyDqFP8vofYUikRgbYEe1loHsTFoIs9kH96wl7ErE5eZKBb
HGQCVdl40HJ+7kHvHsEjlxOG2tMAxNf4c6yp8zSfXKvN97roY3Vj+ACpl4Whg/LyQsv6QToFnxN8
rwoFHmSMfCVuBNSS7LSWeK0XPuJG4JQysHMjlQ+Uchrnm+6NqIz7EMDew0BlnuabllyATOH/2Rha
lC6Vps5+DPiI6IBVcp+0psCrfVH1UnnIWx3oixVmFGUBMDnJsTVQ5gLIGNkowBd2KvEhqCuBro/G
n75seqUHnO20/QuqbJZ5qINRqXdk8xr96HEt8xAFV+gOF1AwA/wSW6WiNG4TKoP4uoRC2uBOCqe2
0aev0Ylvt/+F1msy9HGDyUGlFOuwrBBuUwNnY6pxvZp3Gf+7qRtUa4P8+7fg8/+B1IzBjvVX0u5v
mZlF+Rkjnt8TM9P8n3kZw/yHLU2hoZtsC2nhavArL2Mb/3DoMUwhbFC3Nnvan2kZ6x+6MKXt2NS2
qQbokqFfWRnjH7alWghOmVNuhoTK/ygro/7zhlAYUpL1EQbgRF6qxp/5RbORWUeEX0/xD6EqomM7
jS9GTTUL3tGDXHoY0X/R1DBZlZCATvVQuJcWxcDFPMBS9kCwJZ9yzzAWgOv6VdOqkOxAQDzjvYIN
r1PiPpKqBl7O7HrmUW0S75tH06TLKY3+NdltWkrDgfXDwd9kmyBnh3x93d5Lfw5CvBpyGH3zQI6/
wiKhSLlvMCBjlcKAZpGJ8RsqvEuYAF0KaE3Yh99eaok39XLxHxIEwAkqPXLumok8bkodyF0bSJ1S
uPreBmP4CSOL+zCtLW+ByFFTGR5bTf8hJP35buArs1SDMHu0xsBcN4UynE0kfhDCrZRdbvnxnRid
ai27xH0c1FYuoszHQkxf9WF/VQIpvqrBePWc6vbCD+lpGSJQt+ehrMsGilYtkcj0MF54elddDDeu
LjnA7rpq20MwdXVdRzCJDsatb54xz51Hf82d+3t8mv5DRkH8i+uHa1DVdF1IzTDNKaHxW+JiZN3r
LTMji6RMusXQuw9OPxTH+eC1eXG0SqPIF3NbqvbvI3/0fbyvYUFZUUKXLH/Pup+xICU4QmE80TzH
Ef7qbaKVx5Hk/HPv58lybPT0MI+2FUQRrc/j/Tzq+8bR85pzlzcH1kflqjSe+jzI5qQ1eX8NipqW
P9wN1BNuY54trgH4+ss808vzR4hpxSWS7XqgbnhlK/KMz4D/pRl8dRHWUX3V7RS7ndyubnLoVW0t
Os3T3oHulpvRTop9jYH66bdnzL/IbU5Z298yOcIU+pTotXlAcAOT2P0jM4X4W1v5kQ0Yz67DvUxL
H7it//OQxFqJdqWVL3G+AOqYf+/ZoqHi6+VPSYeWqCd741iCdj250S73kb0TaizPCtUv1JTL3j7P
bVlUi0CU9cnh3t/Z1PXLdRM7SK93P7WdE7D8K6fXsvXosZ1PKaQDcFC8x7Yw/EcsHUpqPSimY809
Ipp8Dmf56d4PzcUwmvq6hVuygrhE9U3U3llOf4IPBeVYtJJlqhBHFDujVTh2w6c6HR+7wQDWNPW7
vv32739TYOLWlIz8SJDBVBI2vjTkV4UtJVf0NP7b9exZmLlgUlKswcq7nych3S/SSmzgvcK8k0Nb
HlMbpy8FOMdr3Vt3nVHE35Iyey86AZ4w9/Gib23voJHpuqaOFQO/Y4ZhwBnNx69B6rbLHP1VaqWD
eoAjm23yIWlfQlU8lkjTf+tE+4hMXv8S6lm6yUWrQwaq+4uCrN/SHKv+q96t5nPWjhfjlSCba4qk
4j7T669N2kFTjArngrYGNCFNH4BBIVtIRU97HXv2uVWmRl9G+CmkCAAi6CAwMmDtAcFHtNRlmf/o
leC+qbXmc2dQqRzL0n/1A3SxGhl7j/4UhOmiAoGmj/kWuEpyUksY7ID8q73vJOqp6SQhZarIiywT
wcJChVNxMnOTNFr75BpWtY97Ls25GYBsuWi9PNuO3z3NXbbiLhRplg8AbNunUkG910yQ558H0fL0
1xkiLBuKugejyNSTS8rjyl8AP9xBuLoeemC2KU/FRIYNIHUMIuYpaoBQwTxFaoP/25Rh8pVwmzDD
JajrEWheCxlGzyWYIMwAf2tIMAOJET6zFzGmkblRxS7EN/bUkX+GpgD5hxelgP9FeH6KMKAKF6Vx
quee/+kccnr2g6MM4wIg4hQZ1+YutxvtKe16fRNjuYXaiq09NQaylHZgAaGcRk1XdS9eAtR+as0H
spxtacWP5jSdLcNnYu/6PA/Npy6bqF05NpWAYhzt947dh8wi9TWyO2WfysZdGbov34U2PE1SjA+F
KcczJrr+Muxi+x0eqbWw/K64G/TMvueJ8l5N5yntZlg5qjocyBYZL1GCSsXUP4ahAvjKYHvXNsOr
D04V0fnMlE5IHXNrWCUvuhTGKf+L6cW/GbLmyf/+7X+fg+HcpAVsJyTBPj7m7/P+/lX+mPP/+Hb+
Wgn/1/KCb7nroDHjedqD2TtyizoEpCzVda5lm8dLNwyNr310ahVXfBs6f4RHpKq3qQi+/JyaFPHH
VCTq7N/OqoS63M5Tczd3r/NUD4jar7P+qy8wT52/gILVz6+p8xdgibM2+Qg+Qilj7R5N0VMfuNaL
rkXaKSuqgbwyTUn2H0g/0CHX7qyXLuqLtVu0+nYe1XOhLMZEjMd5lDLlQ9S11XUejNtt3SXBS4XZ
LXlc4y6w6q3AFqteTnoEpesrl8gyyydbKBkasKD5+zSunoCcJ1uSWNCMplEK2rhz+slXB7TZ09xV
QuayTOVxnh61ub/wVbU+zWOakMrK7nRzM4+iumDvjdbF6Xs6GbhivCq6ajsPxkaQThbCOMVEJy0e
IGTEiY1nHNniuTkgkLcNRS9R8WO069x42eSZdpyb7OA2IPi0Rwwk5f3omGd3UNrXPAxKlORMgZg0
b2pQz0YcSWt386jnu18h1RL+pW33wue6dRWdKZgESxIqJA7FZMVkYRSbRfhPuYTK31wwNjH/6yAS
bMNlGFwpBITo8PFXGpFMnjMHV420ryAmwV/qTe2NOCpa+03dnhw3Lc4i1tRV4fXy3VKUTTsM5TfD
AhfkCSV8Qj+4Aj0y1vBMrJNptcEdBgZwDRq8L0bb7Jc5tZHXJuWHBp2ofVWjZKt05cDvHj23ien+
qJPxHpKt+SmBckm+3k6evVTpVgoR5BUHHR/3tTA6WQ7bCj1DmVVMn9L1AD89JxoAAsn4TGYarW94
lDu1bNWLCAsMW0rWU7fPpwfJYHyrQrFwZYY8S2RheaBG8Wfynw7qFVb3WJaKWDtClFtdCy4z2iJp
kGU1FRT1h/T64SfbDFrFs2NSAf41ME/FyUAvJz0f71momv+M39DaiUq8XaeuTBkwFhrSu1HJ/Gfd
klDHXMM7zk1D4NCYBHsxwZYCQGQncE6IAOHDcHOCKPlv28rD3OMMFLVSY4QwOE1Psga9GgMSl5J1
2q6w+nJpuxMU7BBgfI4/W1Y/sP8gxdEOymJuzgMktSTWbI7YzX1NTHqtsjszOg+efLJx/z3WfXZC
PxnHsr6pbgeviHfYFwmC/t5BoroLO7n1AlMiKPQtb9TsDmWxeOsVEYY6U1MHznM7QKOxFrpT+s1e
1zWAZWjQLtSc3F5VAkErxx7IaTK+Ebmmu6yJdTZm5fDmON03p7ayg48rz8WcXFDmg22mdKUkIV0t
Gl8yTdeOHgnm+6EOijsIOZu5ZUO0v+/+6orrwto1qGL9/HI4HhnxXS7Y6IG5VNeRUvU45fFB4XQI
ZEF4FFIF1MVogKf10vFFtIqzzwu4N+yIb4fKa8ZNwL4A4uXQRUsMKkFJVrHcgSf6OUcDeuYEmXmZ
3+bkzXBq0uZBAu+X7sE3VeWhDC1xcSFaLhrZD29GMmKtJEK5nZsdYQS1X/JWyLQhPy3doz1U1oIU
pVy1ITTZxSBj5TiP/NmeOz2daAfjz7vOhx6MiHN0znIVKF6n9E9ZHUIYKHzzKz/C0tFN88dgJBeN
bMU7NbAB5umY3Ysxabcfb6/CDBqUVw1PUBpbUrCD8VUx6qUwM/OHM2a/vR08SHbf10qzrfqKYmFZ
YcyJsUaDNsQ28BBaUhTC3iGj0Ds4CMsbWojwlp3UDw6JkeXYeuFrL/DlMynlfPFH/0QWG7kIQWRc
BDYv6gCfDDF8tQoeK3mSvkmUaMkxq9VjGNdk80LMgFoT9LQoI7F14MQlaq+vYTcNnzI1WZu15b+2
TVfunbaErucn47/qn+fHWnqbLzKWn/k8cCz+PM/t/NLnw/Mq2BcaXL1MxRxa8GAG5kUsHmhXp7G1
T6ldIhuiROMTsC3A761B1ttU7C0ydvJg5pp6tFsj2yJDll4pbbcrf2jU50CB/Bkopfw8evYxzHx7
YcSGONYNJn92Sqal6tP8NSWbs1ES3efnpxk2LShXUxlOaPznr6Zo1mrvAf303eSBuu8xTET2ij7P
ghxPMrHmMS0OpfViy8GARD3kazbU1ovlYz1Y5WW3m5siIkDJyhyXwGnUTeqTh5r2vegoXZgYhk69
EAKbqyrqh3g6odmq6nE+P/vaqe6l38eyr/hnpSUuPKV7gbAXLP1wTL6KjNqumdjvHzPU1nMv0JN+
m8GK0j91+vCUW1axcGJt/IxUEMvA2Iv7AGbJkQ0E8ek0kKqYQxtD/UY9uUbfmgCMn4ClV8MPdpow
eiz0rRyLkzGGEJumU8KNajcC5f2bEbmpoeoz5h5L068lAXTjcOgq/VnD/oS08WRYrtSQHaMww509
lMl1njzPqzXzeZ5x65oGP875MZA643Ao/5r70U/x5lEfP0VpnX4ZBoQQFE/5jsD5Ix533pvMWEyL
VB3uwBG4e7c0SBqPuX0PwhUqjleJbdKnUv2BWnmw6KiVw8CW7hmJDOtxdgVr7Dzfz02jieq9EnjB
8sO/w13a4Bkf4xFN2jRT2k2K1AiVisR6n18ppI9+vgLeDHuOyJ6MXHSqoKiEbm8fsqkVD0l0qhuL
aEqGZNHnKfPIfJBj6SxtWdVHMIV4cpSGeoo14L6uCVXeSJv93HUbnPorJfS29byeedPDoeXCLKit
nRpubfjr09rU05dnyRKLFOe+JSf+oHtYM4Eqlbuk6euHLEySBxAn09B8gAjBf7nPPR7ltrLroxpf
994WJ8/00QrxjeEtqWAdB33DTTM1xwaddNmpL+yJtoBwoHGIEi56YED8Kiy7W2vUvNuDgEaBnFa5
Ma38pQ7N7z6ZpzvVLrM7UCQ/X0l0r3aWXV5xvrIEYGDrCb+dEiCs/9j2ZaLCDM+42hLFuHNaU14i
AjXfCls+qkabSemoVU8mlq2qYPTQR8nE6mQfner+xp3q3vPG+WP3XCnWUq9AIs9d1Dh2twukJCF8
bSsovvN++bY1ToN8TT42PgpbPeVFXD7Uhc0Kp4SnaNSNV8vKHFi3eLv3CKC8OnWUroBw2Xs9auQj
xOT1zWpFSwdBwRVpwzRt+epqY4q1CwJh1ZDMhkxIeWy++uNmyM+1r6x/u8mcfGCTADB3Y6ujc7l9
3dbQxcoCTQ3AJ1I3s6HI3Izs4vfmPDobk+i+vypa0UEsHt1jUyFTUGcVXhdTc+6rtZEV96M9d84H
iwX6KCdbtQK6ed3r+jkOVVZyH6JkZgVfBwwJDjBLMeFUEh/F79S1qQta8XEENrWJTAsyrqtE2Z3d
T25dQdyv86FI9pjWkpsBcn2xKDIsEz/pP9syWOWTm6UequEi9rr6qfAse2O4GppkNVUor6yqQ2L7
3qEeyONkyG19iioK6ZZm7OIB2Qp/0RPCrAiWFSj6bnCaDfRKXZFPlk2SA2FAZCPHQmyrugzVbeMp
66C/1r1nIiFV2qQ+W0Jx01K6M+meKSoPJE4kzTUk/fxQe/q5jbvhrYgLayta158tcd/cPPkR0sRX
KxlWkWFo1PtKiE+p358xPO/PeQs5qzNQLZsHyAB3GeHmUBPy0un3A5+lJZm9cJME90lQ+iezqHl+
zC8TDFx2DtnpfBqYu+bDELvRadZSQRf1ngI7DtJLu0jirVIp98AWWedQjdtotW4ejMrsLhapP0IQ
Xf0qQVdoNe5/GaREkAnxlcJgelAk5GwnN5Rn4WYv84zpXNzcLxpAg2VplfIJZiTVCih832KKi0nl
QrDrOiyx0Zm7y0GgHAo9p2SvaNdOYTcUqVNdO1Stx/kA+mEde2wW5pZAzWoVOyrLlp1aj7Ugi0W2
Jln04YOvS/mN6ubKQw/g66gh9Cr5tZ+CzhNrM0jsk6WU4qA2/JxKpwz3CiYkqMBQrsAk75yWUoB7
QPnI9QZK1o0SnRBT4Z41xCLwyXkWpdlfHCP+5hSO8RoOIDTwUhnX86x+1L7ivvzeaKW27sy289eU
pbXln21wTtq6H7jH17YCmGFuW3X6QDbPulDzbfbEHc1KmT4jcxJ3iScVep5T00+svRP33mNpxOI+
KouLLgpMov/5TdAC3WWVmb+9KUkc7zGJhPXxprAu7aXRlLu6GLEacSfTZT2VqwyH7X0/GS/PXUFK
vuA2Ord9FKt2k+CTyHR9AwQ7Zg8RsFJMhyJE/EkGZXAkf1I9ROGYg0iQ63kwSRs2ZV47rC1nCLaV
nnbvqn+e48fR0OzNkGO/U+tW+96Wv3XbAkPnv8+mZu9uk8KBW0jcv+MXNO901amW6FpoayDaFuaK
I9bNERoB8+hgW3iOaafC6aOtYPu28QjB361C2RvY8T2NMo/PdWQES05YvIsAh4eW1euE74f3TF1o
G5H7eC8Mrp/YS5+zPnR3yLGQF5ziRsPTu01ve+pmDjZ7K1YImhTlODfryNrarR8/2nHuPjhYldxi
0Jb4FT/Fa0VsSBoyzk8m6kZPaa3vzaDT3iuH0kqpSW+nT02QFYA0OvGa6hFF9gGWYeoHTBvFJ8Hc
eyRZ3LvAw8lmfruwsHyRtghPhGLTPeW5AYEMMoR7P6Kp60a+598ZYtxEsx8L49G8vf6YrloksrvK
E39Od0sSwqjkTUPzdCtWLxBVn2OtMXfNVBfRqAmfoUzhZQZoaTmYWMZUvW7uwjIMHvue/FHvxRcA
kox206gOn3o3jMBfSQVg/UZRyeKpM2/8vTS2r/gHbuYUwTyjL9prZLjj3dwaEAlcJaIyWIhctgLV
CNcSIcZVE/nxWnGnxSlW8uroetZ9kyiUKG99QXaqPTU9zX2i04ZrI9A/Dd1tZ5naA5iIggpO3q3N
XhuTZSyQkA2iFmyjP+cwcedJ1EluqVaTpYjQBEBAyNzPw2NlRuiOpdvb6IgUlZMrAU49iWGnJ2ta
QX47gEw/iwaT4bC5jWUihxI8zUp+vYqd3yaY4XfLM4aDk0XDcSqFIO9WD0eEi7tNqAWf59ZH/x9N
C/a5spw7g1hc1DG1D5p3xOFPufD0Mq/VdCgorE5o6Xxve4WH7lLm8Iu0+CT9bAPwA948fkJEyrzO
h/nNnGnMNfhesR/fU9YM15L1n0ittfZkLaPd4BXZ1XGlAudQNm+dFj3PO+l+eK0xtPweVXywOtTN
JSG3uaBIEizUPuBGJARfFWboH7qxsN8Qi5y7B63ALjbtg7XSdjiB59nXWsnca+/Y8XV+txV29cKN
NfcKvCoCpJilz4bITCDpaXNytMI+Ojor4Rjr9ROYJGQbdbv5niLM1CgWOgLmvWbFY38fBciSCqvJ
F3bv4w5uWkO7bRQflKifWSSIy+OgK+EOSLXoPgcDnHQoDpjTqycc/EhQh/LJaFtC+3HSRxxIO54S
J1d/vhxLQ27jEnz3NPC30ek0Y91Wi4EcysqwnOfb9WUGKNHJtkDp73Y1AjOXUfUwX4uD4vXbVMVM
tZwHC7V+L8j/kQCqtAcvcbuT2tnP5F1iMn5mgftz6N2rRiuOYZ7ew1jzyLKqpXORIPsywdjcNVAJ
y1rDOCNK4ZEx4U1pUEBZ5Erfz33ONKAHdbskAJW3884DXTOVnixisdupRNFXu6pHNGU+zXwo/PIH
+nPlnqolaPxUlfVCJ9O9q/BhuwD8C3CXTaxFZjYe1O1pDvRhcGSavL81iWrMSxmiYIO0j40fbW1e
rJ7/ie/aeJ2jH9ItuJi6w1BYa6eT3jkCJ32eX4lozBBznEbH1FxbfgBk/mPOrf2vhuc5skj8s5GZ
z65dV7sa/vxGqgNguzly1EM44x93f4Ewz8b9NTzf8B/3/zwv5FRQOeFu6kpxJK8H5C7r6uJYZTX4
g/nln+3IyFy5nHuDfBv2ijiEow5kIfCSdTKQOe9gqsIaBQqIyxoKVPPmx7Y6NvKlAUnA6spzM8+B
kdBufBQfbnNuNcWpMjnNGwxRnoF06ACyxktigmbYlClshjEA4BEUZPBvnSZPYTDFFSiwaZ3I4nZf
tpZ7N7dgTLhb+LSoSE6DmFQuDCrYaPH9dSNkECKWZYfr1HwDzQO3u6giktmYRQIiMh3kyfZtBMin
onrTBF8YS69kiRS29LXwttHAGm47jnWLt5oQBgCVYXmYAyuUQTaKP1iPltYF967RPs6hXoFJgl7Z
mCkLV9nMWwtAAmaomO8lECeSVXTPVpF5sy2T2npPCs3aOjjL1/rQ3s1pVkPW3JcOAdic2bUsfmgh
qMpvGq1J/FUOOBKdygiJhzmdHJSZd2yDanfb80Z/NedBr4CpH/dajexY+y0b+u6H9xgnnvmj0ZTP
4JrTV8G2fdUoSX4JFU8Qtyj+vs0JwTXZj0hPmPaLTCAhh2G6zxJ/nUyI7UU0pRX8KfsQsYk4xZnH
wwn1B3+LQuVcUpVmq20cn2Tf3Mwq2zh0qNTeyrMoDcpLog3HuXY7V2Sz6guwoexxnj7U0WcCm/ZW
nk2DUmcvplq3ym9C7r5J2dfMeTCTPRkg7Phz1dr2qsmS5BTEjYvrdN/eMmU+MneeHP/DjGCaUTqA
OeZzICGi3NlJ9vMc06f85xn+GK+R1I+fQDkUR8AV1rLVNfmmiASFC6NwTjziKKmjFo5jhPOmUebZ
UY9r14DDnbc6G3/E6HpeE3Ia92ZpPM2zRlgeG19Ew3Zu4rB9KEgDPEqsye+GKaZDv9h58xEgWgFz
QHl3OjcGyBjTy1ejivt9XrLndiyBDhxJjqVeOEvFsf17W1X6R68XYuXhrbjx2rF/JJAN7kCTX+fW
PEMk1rcEhd6TFFQngBnb2xbZCNjKzG9Gr3hk8zOdap7tBhYI2NLGpnPqK3KgC4BgII7Pnza9xzTF
2Ymr7m7uCsCcb1w9CdZzE4LEcE21+NaaP0OqGNtHcUqqYPoGmBXq+/nv+Tilz5bIr/WNYA/+ljuk
F4cxy1/HhrTUaNUdXzt0YVJYwZUqibkJcSc4t6F0dxHJeQg7ZXesFU1uwyas76Tm2lDeavW+9poE
bTYtffZDT8I5N+N3I7a/WlJpv2ImjPEpznhoKJ6DQasDcMyoagvf+T62yr0czPqzF4fFQjXbcWGw
B8fLQmsPhLXOas6pqymiB15bPCfEjQdRke6ec+qtZRyaqd8yqxZHktpZzXuiX/M9s37OZ400wx8f
bSQ7cOQwKBuqWlVQGy5WINOcqzqNyqQyARmlwBojMT4WVaeeue4ezdQpi2XQWm9OlDs4pzOXzVvE
A1Av0cupwRtVpXkfef3iNlc3LXfRs1Hd+9Q6kUdQyE9q4XtimsNba76gYBK/YnDZnIJIj/FlomxV
slav1Jo6y1+zardMEAt06tOIkT18J95M3h2xjzgaDp4WKlNJxlgAfP+StnH9FmmiWWKoNT6UVoSv
WhVrqBqp4V7L1G5vO9Q9kWSINyGl8ocgU7UlIErzFVL5j1FVc1TMvDXQSIoNugRo4Zved5mNXzw0
HiZRTv9gIcni1v577NfRfrrm1lWk2e8yc89WhQ5ENBbjqQ7CDkle+lPCYNxOg/qS5lK79oK8UTMN
6CX7Yt1GxUIptPLZjeOdRbHgPQ+dbBPhbb+b3685JGSdbDd2XrrTOjEuKtadt3F6FduV9yZDd4S9
riiv8yukML23/8V586d1jk6FopUFtT6v2v1//shOVjDv3B7He2qxEvzpIZYQ78K60OIlB53cT19t
28QeAY150XLA4vQ6V2SRqcD/EWT5z9nE2ySp/KLazsPz4dc7IG2KbWME/bLWKOlqeoo53BQvzHvL
IB8uwPVMuFN0ySG2d8avGXNfnKi3GfP8P84xzwDZ/+c5irH7lAQ11BYKoXOlUyjtsFTtut5+9NVR
c4yz2jjPXYHrd+gcO9uPymhlZMp2UBEVQr+jOZqq9/pRdVZCaETSiU9GZlUXazrM1eip3yvThD0K
UQnyW9OAXd/65ml2Z2t4blvPwBaVs8C1EFUUIrXEmJQ1pr6Pg1WLljU8J9r9p/6PuWVbvQZ+ru0+
uj7mxn6z9sZQi6hCqUr834yd13KkyNqur4iIxMMpUL5KpqSWWjohpJYa7z1X/z+gntGsWSt27JOK
IhNKKkPmZ16z7/Gzv1kLuOszyPjJsR2zy7/Gx+W0dbJmcj2/AS5jV5J1+j717xPW07/H//Ol16tV
mEDnwFbdom34UGgn/fKnMT4MFWqiC2Dhlyr0vw7bof86XIOuAveTi8jhWDaSeba7CqCIFV/Xh1Ar
0duqGsn9HostXGCzNhX777Hl8qj0QSvXRXLVY187D5d5Fpfvrv0gmB7lhkz4r/Hvdvvf49+t/jU+
XMeHRrkMnaUdh5jmBjfVjbk8GEnl32hIHk/+LJ/X8XVofcC7tHOV3qSVu5wrylTHLVwurX2q9+/r
mJqo9VkN7G2X9f0jne+KpPoxpLr8CCL+ndQ2uaxTTR+VnjxZ2m49TPq42KcmCrLrIUBR/dL07fN6
FE+TfVGG/iabUk9GXePdz5TYC9E4Og9dpN+mHSpACI+G72Vr3GfSEP6YjMDax0JVUVwMrJ/LlZqa
5BszHcdduKC+EWyQ9r2lf2gLInxozeZ2fSZ0X9rD6PuIl7OIaUBBrmN/n7tePkg5bM1ktHbEyea2
gbzmRjldoUZBhgSBZ1ARujp0+3nxnl5n5IBGUtC9rAepmXIasq0IXM/6XkOZVnZMJSuoXNvNjoUq
d+RZJLQH5KTdNWkG4zAYixsJdLHEcnPpUSx2uk6zdrIxazep6atfD7oZoZqmS5TI/mO8zYR0iIAX
wk2F6DQNWn2OyrJrHbuNwsPYZ8de6uqzIWm9R6XYbw9BkpD2RZ+FMIO3ILQ//vsJQN/wbdSkf0wh
qAdKKEjG+0L6jKH2/vQtc3SEaIIbOejjH33RbuCSsa/D9DtoYvQxsYgb1FSa/ESmfQpKI/tETOXr
yd8j//3kf5yDPxtSS2TRef6II072aGXmBqKZf7ceRRZ1NBKx5oCGfvYYW6m8g1GWe+thqOoDkuo2
pSl5PCKhZLqhNKbbnvbCuYhq/9BY+bCvzEq7qTUp2iTmOD2y50I0G6T2TY/ou8oyWn0WhLtuan8n
qvI8UIj9KXV6SwAStFe/gRm60PEVIUnAM0C/YPr92VstvfXaGgC9zs1dadjmOdckrMSXiQAhwV7N
1KcOFaK93pBB2rmRvYCqdtYTkrGzkO03klMZpjFLZx1ti8jqNrEiCcRzeBYM4r+eFVYl34Wx8r/P
C5dr42X2/31eMOIK1hv2odWq6Khm1AKmavCvUtcJp5Ez86PBxqFKuk8VIpvTlr310Eeptq3qDHHu
YUpu6rmhZpIV489YyW/XcwlZTrDyppe5CzMvjEv7RsA2Q1vMvExIez9mdF2584Ns8bvoH7tBxqtj
QEtonfULKTgIxYTstsziUqTfVNZ8h2CSz1cB3TQNZ+taCiQvZfTd4a2U26kZ62cEs1Dw64S0nfUR
xI54T1qlfqtVvd/wZqJjX9j1oy8XV8lOmjcECxp3QFT0MvhCRg4THVaIo81bYE+fCfXiK5bwcFjF
OHhfL8Qfgus83IEEfI/HCK89qvMI1OayFwTFn2fFIBXXILGFtz771+z/73nx8sr0ynjlIdE3hUSj
1DfD/mHKi7debYfzegTkwt5JMOzd9ZAyTP9goGBv+dHD1wk9UnqKUhCNLFfHTZxepCp9Wo8g+FLu
T22N9v/izZG+2nY973TdT1m7+un1r2GRzahiamq6S3v7e3g9+z+GFWMqNnCByi3r43g3QxY5K0V9
kbRkurP6kncBefFOiJSiNBBx34kVfAMkPda89QqI4J/IxiYEx1Sv+RGijq6aVO6Amly+xtanqGst
fVZlKy+z69E0WlxRxvlPHcrutrSCgjZ1iT+HGALYVctxqxHAfD39x1QUjppHBXpyKiSK/8x/X78+
k+tu2Mpl+yvN1eESrV1XGhEQDos83Q5Lu3adyQc/RvVxOf6e/sc169P14Xs6NwFgekbf/+igZhq6
NyaY6fSdiO/0QK+d9bswgFvQZFbkm39NsBqbDv4UfyaUyvpzBXxzw6mTULlRwpmCgx/KACbsHFnj
sO8QpOz4qXSxmOIH9C+caSrrUwaIrrzppEJDJKRB4CNDbzOR5cd66sabIMoeguUor2G1J7t5KmQU
fRkYE+O+Cllf1yGKFolb1MJgL2LSkkJz08OQ3ayzoZLIh0lNc9TG9eCiGdZb0Gni2o6/+gIBs7pK
5GvWxzmlOEje69z6QKMXLloyZKdyOSX2m+5SBv3tOrkOKVLeelWTjdv1RVSUPCkhRueYEmXelc+p
KSs3vUziPg5z8dxVYt5XVmh662xNfdIrtbY7rLMiyF8SrTFuRzWanzQsCuohPfz5GOvWH7wZZdlD
E1eJg9orGJIFttRFY3ZnW8HrmOXxEXKwCRrl7/OC9Xg9EQW9F/go8XG9dr0syptg3+mbVkto8zUJ
nMR4jp5UvzkG/VC/2Z2E55M/D4jxaOk90DZKXMuEIQHEYAdU7vpa2Gc0YiAwLhOUbM9hIo/s3rT2
WrWItmJomzfrZ4L40VtCwWprsVzse1gQXwVHYU0oEMbGWwei1Arfk3LO4X9b1pEyWXzVBW83buro
3ZRxwCgVeyDz9hc/nRwEXY5ampoZWvVep3O9i2JpY5eR/Lg+yIPmUZNS74uFnoHKIVaULW22dbK1
o8oLUgQI11kdxOdOJMngrbON3VmnFF4azTJeDs2S8t7M8ONI6Y5D0BaHvpi1WylP8E4ZLMTrh4qy
/zpYQLBSE6M9rUdN4mu3KcDvC+oOXpeCN6TV07U7y4dG8n2K1eYNzUM58gb0mx1Yz9mvymgfzKRX
gC+rzY6SqLpvISE/fJ8Bk/SB4PW/zsClPHD0Jqdik+3h/dAWGjLU4us8HzZAu6hrdnVebPO5mR30
LuS92WDY8oWUCsHJ73sx4LXkC+BA38csCvV9MmbNvVph2iSoWySYZW3WmpGpsn1HnfycktHs81Lh
u1jwnHmku9Foys9WIwibl/PXcd/6M/59ft43b1GGXFBBt698TCyEi5Olvx2yROyUaeg39YKeRFpF
RQwAlI2EkOizbHEbiy7kXjaTH4GmOOuwWgfThd0foSJfJi0hpHUMyskbGyDRJqSVW7gG7b1A065r
xr1OJmMAFvI/JtcUPQGTuPHRKqIIM/RzeU5TWb+aav+8FvjVZDZdEoHqa5zS5j/G+75EBaqV3zLE
aW4mWSkRwTfi12Ym116gRFOgvXVWJ//QUGrZBmTjJ5E3KAv2BUJeqm8+ana4/YqTZ4rnwo6izbCE
x/KMx0TX69lNq8sbwVd77avaqyEMXuWF8ZuBjluPlIUOvBwFeWhd4xCgKxTM4MB3A1B/FuWvYUCr
BQ2mT0T1XlSaps9zqNheXzcG1kKAZeTMRrnfCLMr8r2GJPmXVkMJm4XqxsqU8iUPpXpri9nYrYel
zEZXS8ETUbB9SkA+I0kPugHkueaMuZSdgLBsI7vX72et+FgxULFPDY7OU3pJq0S/R+38azwZlM4l
gkgvtujbv5L/TJ9Q8SnN44Q+MdBCPko12k5tEX0IgKSu3InsHoyiuWejivZjPtVXsLSyk2XNS2+k
9mNW8W3PfvOCcuO0KTotPKlGWt5plebj1TzpO5E2qHWvG62ZaiV5r/D5QS9AqHVnxYvL6fTMuIOH
h4yErWuewMoaYxTcaQ2EL+8ny0TosQQ8dp+mZXuXq8ET6kJ4xqhSc63KzL4EuFitR+uDoHG0WUB6
3nqI/Fd0/CIBwFAp3REIvyoX/jOLbgLex0C3CPH186SANrNbWXnWov5OljvjYzm1CnZfqRaeGEaz
RTL1s/Tn4MIHEZ07bO0gr1wSVH0u6/D3Q22iv/HVEepMqNC6UfteDmxju6ZJeVANxzIOFfZs0iQ1
7burXhK5LxnVmlsVevkq21V2WRMnW8bU2G6bk6B+SW6pYj9qpZDiCWzrM/i6kgB+eWomUbwniyc7
jbw1HMmK1t7kihoe5sYYn9FZ/hoPx/nPuOY347NgXMIdzBVTnh4NtaN9pw8voM9IWZejHqz/ERUB
Ms31K/p7Vltm/diWDuvsenImWXuktOWDvgLcAPQBylpwbdJYU/eS5h95iTHY9/h6iHgdqmpf60Q4
oHER9cnsiQRojG/VbOCyZewNsKY0sfvOU4Y0fy6n+D3LNfV3hQBVOf4mcPlADct6Wq8lX0Qlyr/K
YA6cCNHtd5DqG3NB/Kt1c8qnQbwO5AGkK01wDRuNtE9WktNoK/150ooQhLBanvUipn+CNnBH6elt
1I0DAk11AJAaheKgyj6sAO00dnpoYIMhPAUdn1v0qtq9GeX6Aem/gbpSJza+3doPY4TnJp6vFFWt
rLqhg/3UA4C9N6O2uG2roXLWJYBwvPDsutOOeG8oz439vg53RqvvbVGDx0oheSpqoycXsJdK9a7B
KnK/eo9yLgUbEcmyC3cyFbvGTrDgJoP7M69E+HPZA4BqFuXWtYMuO6z01cic7a0CHNVbD0vIfucR
voGz0l8JusU1ZjdcJ9cHX1S39GBCuP9F/xg3WeDqqk+ugxycSb8C3zz0n85pK5eJZ+El5IYGU8g0
HdLGNs7rxojOynSbjDQU/t4mo84Yb2O4R187qy76cT3j6zBYZlNm1y31f7xGWuUQuvq83K5lOWvs
MHvTgmG31utaWCT0lQy5irctqqqwca320A/VVV4AzPPyEC2g5vUw05LuYLXFtUqVf45/ndEn7+iX
Krvvm99odCISJAQtNwEq7q0LxLpUfJ/TWgPIhWnKLRfRhsRbZ9DVCJEGWzFGdO3Qj8vz5JDI/uP6
HxFPAQcPUik+RIx9/4Pr7Ne/KuEuF7RYgsmoFX1Vy9aKWC2lAE2Fme3XwyrS7Vtu4fDWoJn4XVnL
U9L79dqh1E5fa186S/mhbLIcHfQONE2j1OBvQ5lIaCik7iTblLEitOJEDrnOFFFwuz6zl2emaFr2
tb/G/td5adAEhyISb/86d30le7n+X6+5vvq/XmmBt28acIRV3aTHPC/0H4Vm79cuv4H176YkbT6S
5fxjXDeSZNNIYbjt9BD5sIWmtJKPFCMxa2c9RlwomA7rKHWlu0LTHoJAp7C6dCdMQmkaTOVeKus/
7Yt5BqPTi/HfZ6yB0HrR9xly9pqZXQagLJKa7mQv90kQLZ/r16e73jiiFZgUgab885HXJhZvY4oj
z4JDUbR4RHKHssKIk6H3BTSBhz9OzW9Ws4EwOTworRzejKOGgjtYdgKj8SDTGvMAXqjPFVxGt4Qe
flwPFTs9WqVkXSf0td14bMYtYnyoNkym6VrRjE+4qQWX9WGdWJ+FYmCZqhBsXTKrNU/y4YRvMfCo
gGUy1i4P6zNNnbeqrMSXJuY/joSwNqA1W0dTCxrqpTVu4D8Vl7bGrGO0gmlXhF18H4F7dK3CGl6w
er4DdqT9Xk0rQBf9skOo2MHcO9QI1VM6Dv3DTGl5j8Z460ZNQjllGTPyd/5ijEAKB9wkI/AJ1dhW
isX5yOBd5nICBL5MLg+T0YZOXKjqqaoV8GRxdKkNSz/0GkU3vUzDB72yQ7gA+nMMg+acVWP48H1G
r6IU53YBaOAym79mY+BbfYGVsZ1jtAhk7KVKgXWO2bJd5RUYQGr06/ioxKNTjzHeY2MnrpGWXGuA
wy8p6ezX5eVy2Hbhvy9fx78v9+XoH5cLMfubdPnrepzrrppI8xY3OOtSNzr1+rB9UFvFvGRlA/pz
GV+frWN6tkgwpMWwWydQ4yV4w/X8te6VZKdkoXSSCLdPEHFRzjdaaROaHK5j3w//a6y0K2qaayaq
a242DAhyzY2l7GEe76Kk7U9QZkvfZd3rT/4AC+CH0dr7aaoudaducR1vXgejBQUg1/1NRY57NNFS
xJo26H4UYf2rySX9Yzm1DEbEqPzwjENhXtNqtvVTbCu4Z84Depnfg9rYF3/mm7riVBtnhL3oIgrC
cvEc5UbsQPBtbzRscp6D9MaMlBx7Ejm+E1L8vI7OMEcPWotd7HpNZlbBZgqBkqmhGu5930QP2MI8
DjGv+RjzB37q8SMRbfHcJ0VzFkhZuuswNyeyJWp6CPz0gZ4fEPSBtBTrZOQiw0a9hX9CJ3+qs19h
ZbiwhZJXBXT4ZsTo4ZDXQ3TKwBsS6A5jSx+Mp3KbfCq5iuLFclSWUp95ppk252I5XgfXw3Rq79ju
vcFSduyT2IAOrSuaUNppHXJgvdYrPwAf71X9PprrJ93nfwvK/AdbWHuxJPlZJ1Q9aWbkdFpuoaHW
e3IH57IKh6dQxz9Xk1E+G8Dw7xV7rp1aV6ptjARDCwNlg018bhWkn2gEFFkS7SIrukc+lcRTj1gr
MNPSG/0e7MptpECEnAmITWtGdz5vqo3eZrsJ+aRTmw9QSZPgBsFEfytGOrxYuXaFCkROt0en77tH
OOdgeFIKI0FgvyKheREYx83gIuoWnl3TzgR/aRQ9ZD4yBsh2b/wYawbs6gFH5zaar6GSe5awHSxj
Hu2oJ2kpYBKM5aYHmjHPMwRrgHq2vLeD4WEs/HPaJ/D2Conoa1RTB/oS7rcSoApLMk6VybtEq0Y5
KjWddpQUFTQWPXALeCuFiZtIxugMOBDuaBBhwTH2zwFib3lW/0QFk6Z6XP+swkig4jnizpmIu6RS
EM3t1Z9AKgqX3tlB9+NPS8qBfCmPvg7e35oELoCJTkXKh8ADSsYR0lvaisYl10h3M5qxXpBtM0K9
+xFQCX0DZ9QBMaWVKp2CJvbAHjWOFCJr0rTmfUM1Q1P0bpO1zWPBfe6NrVreTnl+3+f6ndCUna/5
MdsPCpAoLpeNXbpTkU3EjEnG+teivJmAxMHAyCsxcgRNSF9QyQ4EvLpbJNGLKu5hCR8qm89MKMTP
Bu6kmdBgls5y9qQ0gWtAIUQzBE1OG8178kofzUcVQ+Iagw2RovOjftqWP5IO1h2O7gCn5t63UTzN
r36tndXhkdj9dzRKt3KwGK2aj9No3iYDSZlJG7kaq84lEEKeoThIlYRSUfmQhz04rqB4lTPpUcia
a/abEJPrA3axZOkUShCfVt0xZ9NsUUuOZREdIgv9G9nO9/iSVdu2NBQ3otnVqfo+NqYtci/IUoSI
5yVG3NyaBlAWjBF0Opb+1u7E7KUpfygXHebU9kByWBzCtN/DdL4Jubn5UO9abQJLEO0DAOZOP8el
G8tImplKf6Ft8EAr/sdEodkJLftD1SyYZXWO0ED7u+Un8JyGWYtxuHWU4ynZAY0otrilJIDD1GhD
wWN0i2D8QG6u3YDvRCLLN+joHJWyz7aKRonabJTSUQU06mx+phCWbX2KOUErV4j0XPBsTrzeyFSq
hQwYOMiIQL+Yjf8h2YFXiSF2ZUH1AAnqT6EKWOS57vXUwGM1n3Y40d2ZhUWRvYGPp3ZOryIVLqI2
piWZf1hT8oEO9ZMha4/VsGDFAGwiDM0H2KgUWMipApLKxXxec9uwek6nfedbk9PZ7bEU9CT0s9Vq
6OgUYm8nw4VYjU4kIlaPA9wYKmcnS237nV8YvRvBFrACBQ+B0HZo14euYTb0yzETSgr19zCFO1+8
dYZ6NTAY51U622n77tPMpmugWR89RtxzqI5OWSJ8W8XKO7K3n3kLMnAY/RrMPG/A7pG/gmYJ3sD0
9Ko5QVCDsTqBfaK5fa908BJxQ3GNEs9zQxm5nzO4U/U00WSAwa0H1TEHOl7bJbdC3uKwPm2nqj7h
UbUwQlDlmvEsqvwX1PERXQ/KuziKIT77xcE0tTf2DbyHyXLNenKI4ruNXOnwz/p9G9U/g0nFaLKQ
HkCvXltwrsW91CbCydTxMht6TjWtP+PT+OIX5YNSDKZT5PW7Uefz1kqjt6zdFIj+YnrT5pROxKfW
/VTddKq6g21RXrco82opYi0GBX04hIEMQ7Tit6yj8euUbfNg2yKEkgY0FMla3iBMS2Q1zENd6p9G
2vZYkxiRi/kXyiVWSCpQTR71gSuuyNR7UyXeyMawBQI7OnB/By8sQ0BNxkcEdnvnvxjzJLwyQ9nN
THBthxPoylqwidARB9uvx26rAeUziUsbrEz5HYrSAYY7iFR2wc6gXKrOr2oAgVoYsJmRlMals91Y
coLyKOof+NBPRwXAkTeWi17xWMyLhfqTRjBoq9izGk2GuE07bsIpeTcku8ZgANsiPbmv2SiQT7U6
N5jErTnXyf5XJMw3Coa/OtL+DantoOqdh08mW1kSJls6sL2bG82dKQ8hvTzgfOV8AoRE/hpZWDgr
1HzH8SmsJ/toUjh3LeqtPqpMiGknDRVtrXPhBafCJoQlT5B8LLGVOYHF3N0NFUZPYRo897zWPfST
WwlZCa/v+ALUvD9JotE9VvrWQe9/M1HP2gSdEm06zMgIJOfI1aAQHsO6ukaB5O/KQB/3WiTdQ9mj
KAjhmgRo4fGMHrm9fBvLGZHdsJ3VxobloeoX21BOQ9yj9w/FSZqTawJswf+UBm6B2Z83WaUNiC1p
9218rILUdmG/Dq4/dTfUJiSnMfTHOWRd6WSgFqydAuE8d6qRnYpmhZgF/m07iXPTRpDp021hztu8
Bj4+qih4UwY7GwU/P0Prf+hx8zOsjnXZYrdMLtareuukNWkg7xH36vnV0FQvHzu2GxpgZgATDmjC
TZj0rTup5MM1VE23UtKPIoqC7QjT0Jv46KaBWAAJuBfoyk9QdIM9+y7SUeD6hnhBiWBUIEEi1iIv
98G8pmJuXAmTQfbK5iYJ32YfGdtgFjYV95yCWRCw9tPPLmkIYkq+Y89AKrmJfhs1yYpFk09vMo9a
ku8ovhl4LU68tQ0bkWaotiUTiR2bTbbCluBS9GbldH58r+A434jhR6KirGw26VWA8Zyx3bhgP3Y/
5Kq5823pHLSVftfU+3jS7go4M67W5k8UlJekMCGg6MEFojTuqgqe66ZeuXgHols8qvY+UTCJlp4i
Izoj14v2TtDmRw1urGP04rHvJXvbiPAJ4L+6V8tdJ4J6VxnhewXo1ymyNtlpaD5YyS0EIH+H1doW
ia2dhWKAl0kdr1Kkh3GfAmRYfmUE5MRn2FOSqdz4kJ0RHq1eaZn9NvJ0L1fFEQyvk84i8sxO+ZUX
5V428tfYApJj9uCDNJWVSq5xb/DvjLj4TNP7kpB4m8QGtDp9upEas8IPtL+vFGhDvRKkTolNAcWy
hXBKXuGNttiCWIBfjCSeZ/VgfPpxcIpibjZTHkxbP809SfcvaorCelTQzzeT8UEFzO/Nk3/SLOlT
07GHUVqaARmVLqN7qBP7iHXJ7zy3omP22kjxjyTECpMUBFiIMt75Gi5cDYYM0pgckLH/WZvDZbJK
g5h3wuEsMTzNr2a3rSHGyUSghEi+/ZD2KrirQa0xap8WmOjiGvjRW9zEdPFsxxcoOTblMxxCREGw
85yswdoifBzJNUKihjsIm8zc6sLtkLKuV2P70FYWCuyD9GNAotwpZgSoiRGADg8ygAnlXbf1cZtX
yK0nyA3N0yYp8NKKTN7SXHV7vKN+2QEiQWE70lEIxV2ThLGbzmZ5N4ci9/Qi2cWTrN0MQ7WLSz3Z
aAOOAIOOoy4Amd61Wnv2UPh8Se16MwhN+1lhPVpNnbmd0Uj0Mr/4CBPrTWq7VzlK38M0/FETLtwu
eqtqmIJkw57BklGJKEwLLUadygRbdD8pP7qJlQgq2o1aVr4TJBAZTcrku9TIFCcdhhzdAyO+Q18Q
aQf6UWp3a2sGvKiodEON9neYYh/RGu2tNUOaR5SAUijCF9rgkiCFnt7FyUZKZXk7DtpTpt9kyGDF
44ue+PexJRQvh5mfU6rYqP5zivLtpsrMexy1/e2s8DssZOK9bPS5m4DxQZytFG4j9R4hSsAFSEmi
QoUlptfRoyXSTN8MVY8dAQB3Y8RthjERWg8pfqs7c0b+IqfSBHU18NBlwKuS4s5y25WHZEIhdFA8
FZe1o9/kFyvFtyTU2xL2BbilymJFtqc4d9pg+Bn0OiaPlQRgxn7F4fYKU4p7FHpxooXlYUqp6Vi1
VyYG+FWQNSPowJPdxKcgt2Z2O1ierRrAUMHpvlR0x4zl3eQT8gf6VJ7aI5IN+n4IivMQ1O/EIu1e
rsdpi8whvfLU7o5qLCNXOQYeRqT0GVWaEK1xMygLeKlOvCokJvPxePDGirjC7lGiNR6qRNmGUQZT
FVWlLSJv877NzBjUUPJgmvBSsPegK6BIcJwbyi6NVGzkSRUbtZn3Vlmzf87VUe8LAW84d0ezty+9
Uj1CcgYCKt51xeBWKmj92OjUouuFGjn20EGP25pQAuCCGaiUqGl+9YN/G9lN/jNRBXar6F/ERpN6
C25RkSAyN0O9z1Is+tr4uUGZyCFBQFpe0ygSRY0HhnKLV0lF3tM+9xRasbV/G85Dbvsb5GntnVb1
LpRKw+WOGAjrBNL9KgzQAPqSlfwo9EreZWCOnIDa6EbKsBsy+TXgEHZTZvFDPnozIjkIoc0YJ8jl
4AyNGmNPDeVsUk4NJtIHfHcSZyb+7vqeXyleMW6bwLHBPx7FOfNtRlliJ2ml9VDSA6HTcyP6QEJN
prfREjUMOGK38ly9KnK3nY3pk74r9AK0PXdRTjLa2Ep4KLrPyvd/STCmHn0teGor3g1OHftIHX8a
hV9AGKdSYlk+VV6lwcNyzFDryUcAUa3pjpmEV5DNtUIt0Vd6pLyEFjvKRQ9Dz8cCaVPx0z37t+RJ
1oaiPG2TifVU4Ss0k+ZO6ZoCSxvrN3hhyI1m/gSiUt8pcXQf2dm8aePoNlfVgQ7XiBNuku7iVhHb
0mQNN8m2sfIFTFmRZpDZmYvJZMI3NKhavqu06A4gQH9WcFas/Wn2sEHEg14S+3KITeq9NG+55fIS
LLulkcDEHWiISFJOSjyxUupUuBTc4RGSDkPKupqWu3HLhy/CVsPMc0wBUMS1q0pGuSkU+TG1g35T
auJGk2VSBk3bl2Mzu6wno5fZEwuJ0r3id3NbIdyNSn6ITqCsvqU4x5z9MOY7NGh/Dk1HFhMTbVuF
dlSU4UdJU275HkgLUADn3vJv5pQFciaE98LWfGTru+pyYG1Mf9F3+pkj7ouIQK0cwUAKZ4T/6nXR
U9rqvzRQb64lUvVY6MLfFW10jkJ+jUF+q8vaXZYlo1fLuaDhoH2wXk8e3qcAZvFIgV0vwd+Ut36p
/ZSVWuyNfnrTMv7TYdaMbZYZrDPa5Bn1PG/jwniFWb+tkyY7ZQEBUDO81xEU/EmxCNCD7mY0xqt8
L0aDIJA0QMkytjfgvmVv2Y6OToZj1djSS8uSEDSZ02GU4Riq2rhmi3hQZBG7p8gPxnooOYFPAQo4
aOZZVbYsjJfUqv0NUQVtc4HBtnHjF+zAum/3brWIkoT4CXXVuDVShTsOAeW4e1ciM9+FCXq7CFkj
KQehJ8cDpUjpRUjBbSH3tpfHGUYzNrLYmjk54cD+Dx3hjs6Jvc/r8lcf2Q6+bzp84aw4Sr5inCWF
vEaeA5ddJ3ViDKs9PQjvErN6H6wUSnZjBEd/rPdJ+KPSe9WNbEy0LQEqozWPSjRi2+7nwF37RdYZ
qTqqRGYimp3I6RHorYrhnwZ8WkuomNhHPxyvYxdCIeottDCVInYm27QPIH0O+QyDGujI2a/0K0tO
OuMUXc98KOOUHTMVbx6lY7zq42siDempqcY3pA+jYz40MoiJ7ByMQc5SaYMwH2unKlnlZvYDtx4F
HZGmMbY2qx+82mg3Nhln4kaK7zimFn1rehKgAL/cl3qaP6hkW1JhBvzaIi+2c+xjWkCmCp1rCwbr
ztZNE7Ck/9w1VAZKmzpaQ+LhlIiQWEvamQY6MEZ8gpBQyW7HTdYdW8o3XpJH8aYtqoxeVA2UYK4K
j/rqk4kphAdAqdmHWfeRSJNDEALjdRyknUmavcFxmLh2xoGu8dms5yiSXQmugjyG8gF6fbnRtNCF
qrDRNUbsiHWHhRSiU0oRIw4Ug2wdsBvRZ7Ux9A2przi58jyYmGpAZvNpH+8FbDtb5d5SSaqRIzKP
SPxP+2kUIJ+QXw9EJG1N7vSh3Ulkv14ETx7Iqf6gLvyBCiyNy++d4q5R3kUz+HRh2tHWmOLIS/BY
Bva11HtT+1R3H9Y8VUd4BJccQ7htpD4pefNmapis4nyz14K5IlKhRlpVsBsLdpLQRF9AKKhha0Hl
+pgDeTgC43Hud6kn4T1tV11HGZNadxSGL6Op/h9P57XUurps4SdSlXK4dcTkDOZGZWGsnLOe/nzt
ude5WMWEBbb8h46jxxhvXXe5WWpKUTkQhzYZN8mA5QOEnbm7OjYn9Asiwv4EPD3+UNtCrzUY0GZm
902boPOcwlc+ib6Omk0bd8Y2J95bmPjJnQvHpVt66abXE6phXBZg0fY+bhkXreKEiWDOS+5Nu9xs
3qsKtTZaFZ9MZdWQB6kU+puHlMG6TeOuiikHSgXR1boxcWVZXELeHjjdtKyauJ4YsmRg0J7P6jiw
9sZwQbJmVUf+Ha633Sxul8DOSlEATrtVNVfF2su8Y6F67Igal5vGrz5C14O2xgFwVPaEYJEFbE3v
b9VGmdcMPT0ywP1FK5umwehsQPTZ64wRvgFyoE03W7jnLD+6QK294c3K1b86NVNKVKgdDPF0U2Wo
pg1Lug0VZe3Y5VG3B+Zo7AQRqjbejV05Qk9QAi6zGRXvHDIEUGaosjkZia9NL1WG7n+TMuPRPGkL
tfpTxECwlzk/k6n+KOaCWsS8POtD8xVPNoF8bR3tpPlwOdeQJqardoITlYFaOKTiS5EwEAqeGiJe
A3SkPna7mNYNCFH3Ce58bZcwtURp4rZ0m2EXdku5QSHmNjOxSnHa3zWo8q2ikpUkH1ulXs5VHrfU
je/hwXvQSa5yOojj+Fg27c73KFbbbfNhh2W17hds1OjG2Djg/JvOII1YPP1hAWUEthLDCahcqfpT
TAFs0xSjvlrG6FZV+re2NcP1MlroS5bhK0PY5+HWKENvDScaHC/G2ijhTPVyeH58d+VGZIgTtSQf
L8KGMjyhV4emG2+VHINumxEyz1p5KYxqVxpjskfB4Mk3aWYxN3IIHf1gl2CcAD6u4y7n1DnKnz7c
utEeTN2Xikb7TTK+qtZMaS3ui70ZPs6IyuzKDhpNP1b3aAFu4gQEaB4WBjhqa58xOUuYwALYhhaQ
DWs3aOIxZWm8VlnxEy9tDyG8H1B40rd2nd54fUROMNo9Mhcdk3pKsTHU6iEEdrho2Oe62TZsO3Ia
vsnFw98bJQhjpaOQrrXfhdkA1FGHzQI2wZias1aHNWltcweGeVn5hCIDkN21U3bL2vBdqIxsDpZr
PEyl8wCssrohE92pbPC6AJZLjUh57+acrpGP0L2Xb3Wv3kXpctQNTwOc9EMnYe20jyACwconyjvM
slIvqNcWI89rUHsUrq3iMXTdm7D3/gpmJ9a91DnVic5Jq5E6eSAtvaR6VvsHc9Gym6mu/6pyMzdg
YDogR1l/9F3NOUTduEZao+CiuzHpR3gBKD6sluleT1uUn41m3OoDRHpT2ewn9x1+HZdCqf2d6wCi
VFgMSNch0J3OlUoVuViqg57TCB65Eb6dR3fIW79XPiavWP7alPQarMdCNdd99sP8tuo87VUf3FDW
Yp30qbEZ7XUFi+RKb/H2w9zT5dRJS3pkF70tWHr1tiMucYE2KBVRN5xTv6bpIluguiyiuTNnQUSm
HKQSSdAlzG58WjWa1bdbZ7TLA8Ph5VoBss5lzgGc8N6Kn413elcj1oI2AqUC/KKlXBAos5q83I86
xa+YIHSx+/R2cZmGKVtC2MaoqDGOQGKTBQYphnVq2n0bOzFL5km6P9qOb47be3DQh48gSrm2mFOq
gSgB1o6yNVNCB9dRAi0iI4SDV0GIxF5PlLzS4qagALdNYUN1GakErwurAV3UjTU4FFza4cY2qIMU
8ZtFkYH0CZ2y0Uk3agNJd0aHeZ3Xc8nML12mqqLwpCSnPJq9tT5PDWIaDlc8MtfUTucNyOODszB6
BKEeXLH5uSlNeQgHbtiFGqYKCnmF7iWtPlhlJUXX/OEGWqJ+xUT4Ow0eJgbj335XmDDl4RPK8U6d
5NgSmMW5u8Eq97AwF69N2J6zybU2VVYhhjZRp03sB/xbtHHAsyJ1kK5tz7jXw6LYovBEXal8MgfB
xHd4x2xU1y1lBLVpkOLNrAggqnfbpt1tB89+XtUN9PbLrelCxS0+aU0285Fry4M6Q5pQJla2HQz3
vnedre9mBybP1jZkLHdtX8/gCSq4QWpAgY4Vf1h6PK81reh3Vhq9ITxwR762sD8sZRPPJ1IoBuPt
AZ5G2MGSdngpFlx8YakvlcLV9qduN4z5xodf26eXljjFLW0T2Ix8Hq7oRb6B2Tm7olJLWW5CA5GN
y4foOSIyRAWNAUZvyoLMH/+0nHir0c33ErKrBBbgTTLOzzg99jxJ4p1r6+paG5S1bysPg1N+dsz5
r+CEhGgAAgLs12XWwkfdWqcthRwGh9adPz3FY/legXTyoq01dMM2a7XlDvmhh8x7CU3vr4knQXum
P3bqPSSTvrZJuGsVbSYrdlBaUU6Qj45rFGs3Q9sSFZpgIrXJhpyV9oa5hK91Oa7jWn9aoDfJfRex
jDc18ucV2cGnvIbl9B8DCtd3QMiQ9P0BJLtHmT6AZdXCXrobIK0PsChBZKWmn7S0b2mvuOtE90eK
je6vt/S7TG/f0Ajdlz7BvWkuDLKMOFPSO45iv1Z8GWbR4h9ATrT02fXJPCQN7cU8npe13bgkUJTz
Vjk0V6EZNmugTtyWkkw0r+5nGuW34gQ6Dy0b46jHBYMKJuzWxlwyoZ0dcqV4ZDfVdUeNCSQdbZVx
iM6aYe5VBD1csnTXOPZxfd+kydeicuV7p34aLZQFCbLOUMPSytKYcbbH8qWrunLtRpWyaTmcqi+T
s6rn7YCV/fSLdsvEH5Sv2RdUv5i+nmi0YohH1YgaVVNZxTSFyj43D3YRPRr9VN8j9keKnow+ADT/
xkcnjgYI5WTPt8rt3Cft2rVD0MeUgjy6e6RPj+YQTuvJKqjP5ncwR3ldoTHLiXuwC22nNfTjkxHo
EnrO0cYwDEy6yAsvI9OVGtBZ9G0u5Wdh5B+5TikoTgGRhSZSt/lK9YkoXQ3/HFnRfefBrm0EE5Sg
61g34amOudJzVm/pI6wG3wED1n/l5pJynTQTzBAPv8ACFcsIB4Q9J2LmaBXT/t+1XjRRhZx2fYmU
gUL3HzgFkHGu8HKAgxCb0c+gE7r7ZkweF4uhj+v1jLVv31GZTKEZ0RTRIbKw6YOv3TNwI6IA7QYJ
6fsEhqs1uLvVMiyvWf7uD5P5CkvMhgEHdw15O/G3Fr32lvuc92SIWUs1JwH+3Fn1oW6YqCzz4UGT
tv71ke3YMVaNUxw0UrqmIvtCIxi8WQSDE4JvJK4cxHxpfmxIuyYRTejcbov6ZV8R13VQX5SmpWzT
ztgXXneg3PtM7/9viOzPKJyhbso+XLU6UAr/c9TyaawNRtCcFJ6fsjY2TWpuW+tNc5z0zrPbpyZ8
JF9stvoEAnmxHxSLwWAgjR1dQ0ofHnUJubzU58wmRfWMHgkkIts5roIOFJIFGhCBQJEutZptlefn
qKn2wFfTH6ccxasUT2nnQBdgIycTGyghUhF3IwpNHrbQHsZdw3zIxoZ1aO2puB5mMYhuU7QaHcpo
08xwcN4gQ1tX4ICdPuLkjvZjHQoNbYeeaDeyO1NUr0Ov+qJ2RDWSHnHrGbfoq30qMFTM0CkTGZkP
DekTmhcTMbOrPtiTOqydOKo2S/QKdTD1K2+uVnFCKkOr2BpI+/riqQIbkwlSog01VJf0aF0gK4Wc
9mWG88SdqUpFNX4pNsxTLkykYEwJPfTzDBuwV5bp2pzB/ipWtpudTkcDl/qNUb0rSvdQhIgTAFt6
8SwK77CCtivTdj77In5sK30DcFvfdcjsbWo0Jgdg/ZRiiAhgnjHITrPw0MHI07vUt6c0ewMQs4Zl
FvbvabwfitLeaGP3NlgqTM8Ib+ZL/JSkdHYTl8qh0raAE1CpGWKkwou82NsLI9W6UX3oGhUGyMsG
r3ucEU2nYYMDjtzmPKohtlNHOFyfb8rQrdY2SpfIgd7XSy4XtSeW9JbAMK33eLhX5xjFIsvrb8Yq
eYv7cBdT2F2Van8ezPp5YPx7hSjaRijiRvQ/UB0DrR4VaFyqOndkQkCqUheSGVe7V8z+WXVRDaS0
/u4wvcPLvHfJyY69ZV2bU4IR0k50VG+zGic6JDoQhk6tcf10F0Pjzi6qp970AdGo1W1Nwknvsd3K
umIxIJwdjZ2Xl5epA9ZUNMtPp3trK23eyfjvlNw/leiv1tGzp6c+9NYQYHeawygQfFgFkz3IAj95
CDjBKbie7CzbhJ33LLEptO/uKtzCLWZMtnkz6cppSeDMmfLvCeTjMNGoGhvamD3EY01d8yQu1fFa
tV+1trktu7HaXfm25wVg1Tj1BEkU+ivHIlz2VaZj9XldlPmrG6bVPnRMfP60UGqm2pYZxoOnQ4Wt
wcMzmD5SuFSdoQRmX6CY1jem3QNbtZPTsHQlTQvKyfncwNOqLgHQ7w+sIhxCXVbRnDZ/F1S+Vk5p
BWOLaqBL1RZi6sBK+0s9engIfXiDzm6+cYBIrqteM1eaFwxTxeRSmrvvbfQwCFeVm9+NU42RDynr
9kn24o58dPh+g3aktTf6zbOUJaO+vEkKxN1n/7OIox+tTM+k0sYMVI9hpZb2ur4Pqah3sIpCkpGt
Ya0zGdPFnVYThY1p8r6sLJ9XE8zad04SfTjxk+ebQLLMiF7OzBRb+tiZ1QH52JvY8z8SZi9Wmg1Z
pAnPK8KrTOIp8C3F6tqw4S2HiNnegMRANz2J3xsPFs+MggdIo7e49f8wExc6EO/xZGxNKvhzXdzo
xrbIgNlpzg3FkqmK4Z+BRrJwyruKSipTrebKJGJB7zaBQRZ6vcTLoFrMk/dp0ekAFT+qgqWUwzaz
gYlDv7pv83pvF8ODD92uFcP6Nev3jNA+OWb34QFWQMqyZpJ51bboglDaXmoadGZH26ahmFb/Ti5s
/ZEOko7WAwqMbz6aFcAiATxG0vmZoZ9ACCBifDjGZaRnGyQQzEHtX8Xgh1+QTscpyJii6z4iMGpQ
ftGzRq1rJT7FHdxjEaPIW444FY929YhELcyUzI12CClTufDQN1oZNkg72++fKWfTF+8ebfUrRK2X
vEjbWcuCFmMGiVtYboBXpByVCs4XOt1Y+bWeYbgLSJmn3sJKMOe+nvU4gGCP2Uan3LTIsa/7PjNI
1wjrq1mHHaG8QKFw8LP4Na0wD13swnRAfjkP4wagIEoBjMdtbDe/bUsGH93bsakT6EVM+qZdRbcV
xEIzl+M2FIwgReG9N+jbtimtw65XMEGaAnGuD0+Zqlio+5UMQRfLi0U7DURU6twQp+0dbb43Sbqz
5d4zzPiQesYhnFuSQC8yNvRWQQ7V3aHNhreCnIlGC4UQl3oJ0E7I39Bnpoa6703n01pImxCEWYEI
B+fWKV911Ge3QxcOqG54xjZFqXvbjz02hQmdznD1J6OmOexSTUAZe9ulo3mPMlKhF7B5JhxbF7kJ
CDMWMNLNvmqYXcgG/64yh/bRBsDm6wnCbxHo3FbZjGmuwtSi3Cdqo6GAgfvwG6TSwjnhMNhJTi94
AG7FIIEDp4RSwLLMYCqTzzETx8ArVmpCmXlBVRM5jpGgBVJx8D4lw27ucHRyevUOn3XN7f/sUpcG
eRqhZKAWt23fb+NxAQPYGdl7n8ecGUp2Sa96TN74n8CIKWN4H7GBAJk2Qqvo1zOwlu7I0BSWWGmJ
WBiYocawnrXlqSnBEsHnt9JHDEs6vtQO2Mw8TJ7HkoajS1fKtAl9OcFRSLKAspWAw6m4ul335gIY
WGtcBUZ30RPt6gvarFz9SnnxTJXqX18qfEZeaUweQBQidA1zImjA+KJm2Bg7jU+wrrlOZO7popBi
lynDmtCbmx3UJaqxTxwP/RiauKBHo60JMLQoNnG6tJvM8B+qgfQRl9csZ9dW3e/OoL3vWPBqSmVt
dABSTDZ3IDRuM0/b2nMImLR0N4tNjkarpLEMOGbQ2mXGV73pmWtcIelw8WY3X1VDdZvFEPyOXb0z
K/jpCSz1taJBJuebB0YemOAeSFU6y+he4Bt7QgjuHRKgAJUve0cEunZqkFz5oFCDabHaajGv6zES
uEP9oijmXSedALoNlAkgB2KwL9pREP4DvQOTWIVGB/K/pe2967bxjtTDE0AoshoKNoY5ncEFkUbZ
N4Xj0pNTzyUtXflq2cazQN36FjL8Cc0Shm7dkTa6PZ/KzA6mZDnRL6D2oe7Ujsa567yWtR0UZhwo
fhEwbEz6Oj8bU/atVMPFtbzjEM93Kr7Zmo1gJtjI6vk8N1/K6HzZjX3XKtjKbj7rfnVMO+3suSn0
TB22xzm2pvLrNMPPUCGS0LU7blxQRcMlK4efuu3W6RQ/q7pz6EqgIHkWQJkbyFeY784xvPKz/Rnr
2qkp53PlFEFbN+9KdCHZsuv+Jari89hkQSrRoApCbLwYiBVHGl/N/D7Ds4C0xswt58ZIAliaLzNg
X9+kKylyBkngLuHZp2BXSiTfReGqTlMqoV22Xkrl0Yr9X/ljZ0EB2WNqJ4WCf4RXGg8QRcMp4aYQ
yI1nvc4DJOsAlxnvDMZKW/0M+HCljupHu0ynuesuRt8+LLMDzDb/k+8XX/2OQe3OZiAvkSjpl1k+
+Zl+npz+lDTVn5nSQ1PgODbGM5ThJ5gAHjIJ3Yo8kJ/FUIn2SfEYad4v9BlBPY9CXhWEqSTX7nOx
pF8aEO1iOhFNnXtKa26s0+XUmf50fuXr0jOLOno7tVAO8hJaEe5Uw77VKjNw5v7UwblS1O5tki/X
301s71ePHKCbJdFOeqO32pczP8Flf5RfMYzl1NIjJDp5LS2eJJ5OSNcFtg1y0Tpqpfcbd92PfF4u
7RqhyKeiC2G+ze/+LR8LPhnLGd3VS4PgjZuetIqeXaWfPWiy+36Blnm8xA5NNfRwuRCnmA2l1XaZ
FRuqBBPfupz7JDrD/BpStGIYN6yeUGQNaI4A17cHJNTQbuVNmHa9i3JvL5snZ6HP2q/FOP63n7Lh
y+J8lrSNYZBfZcn00mb0oTkMcihkB+RP1S4HbDIelrJ/slDBu/49S6Q0/SlNmtu6xUcIGwULIItA
1hlYyzGJzDeNf3pZElChCe6nzPyVNex9TqAjtzs/NHl1XFIzKFIuczjmH7V2gfL3F5jVEZAlGLFw
77XzjZKUx3bUgqbtPibrG1jYm+MzON2tDGavdO1J9nYJWVgeoEU1xwvkHZjDpc0/TxdVod6Jnzeb
DfFfNzAyjhjiSOciMwlfDYq16EaRxNUZ8mnyp/Lf6EeBL7JZPKvm/8rX1BhfixH8eZIiespTyscL
W3jWIjTs1Og8RvOZsHTFaM6Hr6AiGxrXlZGHoyL5YEGwtaToBYHf8nTvF3hXADHSxdTN46JM58Z8
m8v6I45WrAoqcJ36FevTBUr+QNd5fyUNAF7v5wn45BLdarG/QcYEac8smIbsDrKAjaFwlmFuHjQb
VjQtCLkf8vZorwTh+2gaP1YMOnWpH/zo36WiAHWnO95no9OyCrvwXI7dj3yyVtGkc7lXun8rorf9
JVe09QwN3xDxWDla6GllPfRQIl9XG22KiywUEjLllP7IJl4vChfG6/PrkjWt92uyyWNZMPfDjvTW
cdYT4p8E4nKXqRHuOEKRK9PMXwDhntMmPMsGOxzmEv0YxsOfqrFnRAxm+lK9j8bx0i55kLQMrPh9
uWtKOlnzjHEoA3dWfvvsyYyLd3EBlWLgQuJjvRPLbZjjRacmscqzDM0xcNceb8VgEoEA7sbJ/wZ7
Nc9wvmBHW+aV6DVuxIQZLerNeXvyloMYOHnCJKkek5DiMIsqJkk+ejelwVAc0PY4qWyuPXJvw4xY
O34zM2hBOhPrFHK/OerVclb78exk29yuP9N5Jufl82iaFSiZvUXG567ppgvzrQGlY5xkkWDCbmY/
/1JZdIadyPnnjoJadGc20dnEiVJyCkwwVDI0IhUoLGJj9idZfU2pf4ryrKYxaizWUQ5IM/u/w62u
gTrmu5ijM6ndr0+i5MAaS/nX6pezWEgxD/I1UZNA/j1tC+PF1sb3q3cR4za07vHqb1Ttuc78zwr7
I06B+misdT9MKJ3kfMn70G/ZabG390Nm4gc46IbpdP1TWRl5NJ8JIQCjL9jioFSzAEzJa+t8QP/8
C6LwiIrhY9mTwuthAE8qhri5lSOWFOp5yKdLkR8WUz15k89sArc7hVeuL6xdvLeS9N+PmkQhJCv+
2mrgpegfye/JbfbFVs1G85yAlou0+OojbI12lvsjtiz5tJz6W85oxfbJ0s61+kkS5T1AkHiOdGhv
oeJfofZ3E5pQxLEE4t0cFlLsqHxEB67n4jRS0Khd0B9JZxyvnxwFMuYycCocEh9J2vktRHA156Qt
bB1z4GfSlo9Bu5oguWOyVpR6nxwgC7U/nuTDQ9h4KUMqYXH+WC7TOY35ZFk9EUf0K11Xnhfb/73+
UC4t1EvgO9auD/yY0yM/kiNHAvGoagmPADTqujRXE54V31q0q8f+YsDyIOs31F9Vor3p5Epa4b8g
GH+mBY+YsP9bjTUtzdU8zadYnkGugrxHShFlSLRNXXU7edj/3lf3/1SXc8Ofqqq6l5fxPU1bJYn6
EC3YZnbHrTPIbJM7Jmiebd7zaqDlxa8fSm9eup6EnlXwItxL6ywXo/swhHsCPy2rlQ5sARUPVT8p
XvbKcMqqacJPsRFqLN7MeY4Y9ZMgQk5rnYZn1/lQ1eb1v9sqr5JN8EgaPSPTkBmBrpC9kF9Xh/6m
mJN96Wlnx+SMd0exqzrYo8yst5FmP/DqgVVwQPoogE7vMy21sxguiQ4BSmkkvtng8CDmNhq1O8oZ
n1p0EKvlI6vTtl9i9rIm+VXc/w+0xFTJ5TSy9Nai9y0W2df/7UQXk1cnIPT6i1sVXD+40kbF+c0h
E8r7BCKY+CC2Q+5Or8+PMfgAOTa1T9SmpX829c6QTfrvRzQ9m9p4lHW8fmpN//Srlz5LmA6y7+X4
Z7xSMaZfvvKihGZAjHt15FRume2G2UfRj1q2nOVYpyrhXa7ctKW+S1UETJ07Kpe/udjnaJpei3b6
HP6QuYFKB6TpAKYgfqd3tJLVmsziqAzVnemjTEyItDDc0iThvbVUf1QAv430IEGrXDrE38gcbKxP
bl33N6Od182EU05zVrX4w65HKsWAMBfeGURNkOg49ckio/Tu1vJuWrTQeNXOraKeKegXWf7WEEWE
eOqyceBDN/ZDgulfQMhhOu1ub2rXTzGfF88Fh9M8ONLp1aLbXPeOk4i2mkDQB6sIbL/ZLOb8kDrt
jzgvJpsDv6cjmqGD1dkBuq6nHGernebE23UMTMip0ZP6KKkCWD/U0bzbhtzk+p69Fn8W9jvaVCc5
N/8+p6Xc5pAeyQ9gKziPw/ekdB8jvThdBecliYKslsIiJUSSDD8zWpQ8y0IZlcSdQ/aogxYW468U
Igo6HiSIVeH/FFM/YuMMK36aVRugjvnbMaySBIO6nGBSPOvLd6+DYIYO5BoM9jHOdU6QwFUOI4G6
zgG4upj/uRc5za3hH7tiL57SqKDtJZTlFRtdEhScgDiDHnUbw+xemRf4lThQYjZf+xrb6vtqcsQ8
zH37qmnx1VSQYV0mTEmjV7/wTWCsxLcuQ3qeVnmLh22QH1QVmlf8WLxB0mBG5N7YtAdntLHFOBr4
5zCd9xGITj90jg61vhUD93cNyIw4NLYJ4Nuk6eFtq1ctaZ5UsxHMPDvst56SVQJpB8l4B3lVUSu/
JQkkXf4zmPaTm1g/XrU1CPxQwzgkoBDFEHqmhei28+eH5Z+SK7+e8RG3xUYr4cDy51PdGYSUMSEY
prfqHhQ4Nr1CO7kts5j/GuDUdEmXm4VH1bI6iCeARNpJnmjMKMKrr2HPieyRSkWPghbSwDQ9/2+B
fgGQxV/vVT8KdSN+B8GPW3B6gA8wJWg2BArrMZY7CXfkTeV55RmZTNgYuQ2/DxiVZA9xXHD9e1nb
OfT/BnqhofUVjul76W7lrzI7DQw+AtWz61oxybIf/OqQefZT5zq0euPrzyOy6XHsaaShtMS9bMnU
3ezf/8ueDCU8MZxwXm7ysTxdlwRnL9sOczp0OzAUhpw8pbxn9DXwUfqWJ3dZHflq9ANQIkrI6A7K
p2X8JxDPcz1PIX7V8PsnCfLyyKfSibMa9ewJNYSVYzBnxPLaaQEd/3SRX2obSsKD8yYus6lxaFNz
zEiCOEVyNq9RXD7dQ3IPihtzIVbYIIXqaND5ffJ6Pe2+h5iC3MGwaI6IJP1zH+10ViNOqDXcgQDc
yb9n4K19Fd3IBZ/NaRfPkK10vOzVPLqkI7mzAy55kO/lto9kmq47ngvaX4bq79Ie/QQSXA5oIMEO
AgJfVb6XEEz8QV66r10dOCmzoebESD+fVj5GYfm/PZBJf3Z23uOkQGtQGzxBf1Fn6D4S/Tvr7hqP
NWNjo+rGMYcvuQdyJ+Srprc/8gQc+pwrMS6fsity/q5bsDTjKXQVUkJnb8ITMVeweMveyEmScwO+
8NtA+xe/b/hiyJYRBke658z9iDcSf2Z7eTCDR5OPggeXeABQ+cFfWgYByFiwHvLVaIxthviZxOmS
RakVeT2Fh0yhb2fZQZv8C/NT3z/Q/dt2oGvD3rjz8HSjO56MNiKrHWk/4CaM9K+qtojO36mOspF4
SM7L9fyzNkucHhhk28upk3VyKkpY/Ce/A8H2A22KNbSuMRMLRBd1EtBkflIySGBr4VbNHsR7SlAo
cX2ZTQiJAOFW+5Pk3uJhpXAyrEFRn8Q+zq2/B9O9F9MqAfeQHNDcPIrVLZX6N/W1gLm1rTqoCBsR
ONv2bc78O7IdhBv/6iDygm0LVSuIIziKVq2qMpT/L7BK7OVxZARLgmAFKQiL015WGWx7iMNxE66J
kH6q5v6j6rtbtR32UU++jg8VYyCGzU3NZ1GsMYfk0ym+nb4OSvI32i/YlPY7BBeNZw6VAus1kxfP
iJHHMPItpw6njJ5BUFNPU9DVnZG2adPxPi9QufdBMmUWWW6FugdVD3RRBZI//MirOBOCJgCFJxyp
5npHF1MSm+2HpgdiC4FEnxQtBRTaPYr1sVXnK0mf5LGYbDr6VBdNnZXww7fR817F2IshstrpcY4B
bGDMFJVJDsu/FeMG0cAfGKRX2OKpv2Mux/Ai7rH1/E9v+Bwi7BTnuQd4Mqjad1h+9EAIwyR9zlqM
B38hgbyZ56tF894kKL6apQW3pwCE1QrnVZJNz7dZTOqkMNoSVr1d03RJ3hVYNDxazBKmEXAEHT9j
LADjJOk+xKfnATkxf0bXHkQcUaFEitd0pkjGHTR0zDppgWztnLaBptKHAZpaApMZrT+jMLYMUh8U
d/qkRtc3lPjc+idV7a2zGAexJ//ZFYjyXxQNdl1unNibWrNZT+1OZYRNTrs+h8A+WX5uJ4Lkt55e
/0goLl95aXkHsDC7obE3Czh6qUt1KjqaOR48pyrq4kx52cQzUNimBE0ZxBnxE5xN3TYZroHNcfD+
rsYCqM993EYyr3nNtK+WRTFOcGQclyn+qeuVHC9x1KPjBgR9tOvLB/EwUMgeB304MywTFIjeWuZR
dr9K3XuGE2k6zmcYNRkaXO6oPf+1eGhkS35so/3NNpZrV7eWHe17xe12Lv6zInXEIsqvxRR/ynm/
NNppydQvddqLo12QkLoaPU1t9jlz6WIqJAuTbFYcXBk7kJuUoC+avaRi4mfkhsE0+jZmaFf/zwTJ
hUwq5ez3W/FKsqHXtRiSBVme7EGf7V8J3WR/PAt7Wv5IJRaMyu+ccUjas9YCXsqisy5BbujXBxCW
+3yQSm1/SUKq5tGzIpgEiV8loB5zfa/o7l7K3nScfrOpCMDE/mqhzVxK/kAXbq8v86HD13ocdMWZ
zl2y732TTphxkW9TnKrvVC8zVTyH4w3M9g3Oi2vvgDbwuQa8VoTqs7yFFOWlgJ+q9/1cf0qczCxz
sFjuL+BP0qHuQZ5MYmQGhAMo+KKhOJaU7yl+PgNECzxckI0LgtRvk9YK+uCkoEb7Y7E9ag3Wu5qZ
u01xvP2NvONSDhfpNuSRJ/V8yRcg0fxTOTc954TZk2cj/R27O3VQfs342P01rvcqzynVPkNrPzXQ
gbxQ7EyXntgoYtiV+U8NBwkV+/ei3IzYBqkYOkbypZtPccQH4tshmq+9EsXPj6ZxGG88Rf+V35UX
9ghQbeqhUkbsaoZy/ZvMdHbyyaQpUZLSyDNYXnzwYxQL+fni4Hw5x3SaXjwbvzdfXFoq8knmyEaZ
gpCVg5chIKHJ/Y2+Jiu6y6tsp5fDOVpYedbIVrtHy51Bp9Ol1b/tntoBQsFse8m2S2XT8avvyr3P
OfOVNsOu3N0Zs7dtfcLrQvmVBTfH6b5QvE2K8ZQ/USf0uoACiPeHBYRZKGUtJybElcgzqYSicM8w
4ey/X7/vqqM/v86UPOBCfCtBBLec/WmhZElUn3OiBsAAMEm9yM/lTxIpJ3gA3hmxgrZwWgGNw/0z
NAue+CTtJ4b2Nc89y8aYaR14o/ubVKcpmj5kJVXHuYdUbSMLLh8h9dz3evpL83+/2SzGuVUBmCTg
ewn6QQTe63m1lX0a2Xn5pPLKapE/jsAy+5asTwW2nAY0hMnd2VfFpCqj2k9FOa0Ll2KMS5ky9yht
cxD+t7gdY4k20yOuxarxKKrZHqAnvpGTJTsIdhNX2N2ZqneUblYzAdsoAojDgqWl7tBTwBnUTTNU
91BenPQqCyjJEwYeNMM4ShoJDPmEh3kb45wKMmZAQtBrsqml6mkGhc58MDNgZ1+LAEkkf1Ljkvoh
w8jXcgXgiw28V4xixeTokkT+F5PaMtM30P5u/N//YlUI2g4MG+3lreV0mq4a/B9X57HcuBKs6SdC
BLzZ0pMiJVFe2iBk4b3H08+X6HvmTsyi1RIJkiBQlZWV+RsDHaMYTspM6JyY4h0jOvDnF6d57mP2
E3OPgu2g/RT5Dsrhh5TM5XF3gE6ck2nSXZPKTzQOn+CMV0XT4+KZSsmCXgfTLi9PEfSNvtu2JANF
P3zK4dRF381D46homlXvEkaiKL5FaIF2OH2DjplDZAxvdDP6gynMKt9/xMN4NBRlK6GwJ2kDehV9
UrbV+DYj31K6N7Md3pcgcf7L1n2frXVWnRuwbbACpchPA/wvxph91bEsUQy5LvN4PgNPf5MBl5Jg
1zTU6147SSyRx5ReJRq5m9phx0mGMZToVWnDQeaTRGCUd39UT19juXSXMBenjDS2gG0fTvuSAS2j
VAa24/fnKVQ2mqe9jAkZ8vQj8a5snfeIckRJTue8mbSl5FEr4nKid14U1/5ZooaEzYyzQQRd4QOX
cOQ3D3CfVjLc5W+HQ8Zgek36exmhc1N8Dgf5ZKVl4MsglriiavlHmgCL7g/GlOJFnS6BXuoo0mmF
gwVBy31UBuPL9LXPxm8+apgkQ9E/yBUxJ+PBQ41fphprsao+WPn4Ip8i7xRz/ST4u2V260NigLb7
P8/IGckRmgEJcrrRfftNJv6QxDvdyG7kOyyHhvHFmFCCZFTIUjjZ+g/iUpaqfsiFWuo1vf42AAwm
Nli2/8yKUHWs6zXAnjCJ90vMCM6a2rxI3almhZJx2jbgHq2fyQ1+ZAnGlffnUyacTIfA0H+CdWXM
sHyTAyiPb+l0oOzQBR/xNtf8D+lhL10PQJcPvheDzPqyJ+tFhp2duSslDa8hv6sF6FCFBJeCvjwn
jzUhW/+/pTtSw5FV+meZprllfkWl+1Z1p/96ym45/01l+DVl+TUeERKq3rW8fJGjZUe6xIhW3ZqV
8o557I9Fvcpz1b0b4BPN5JXL1/vhd/3coDSeV9VjaCPfpCdfPgVImteAO2egTCxYQ7gprPDSmeND
D4C6LMNVoRqoT6pnP7qaHj10spfR0n7CQLmm1ldHoiuLQB4wkiolxv0StnX+wNT+E4iBBP+EhcVz
X1LyKSwXPum1RfKOP1qN2Fo3HeW4hPR78NFpgCkC4f9MN2zTSbmZjEWenzT9BtQ7GHz2bfKm8gaO
l7z1xa6S0hH174psi+3ng1dRB5/zZw9FhAFtVCrDN2ZTfIGk2pa+dxOQpHtj+DLn7q+KlcZgk1pS
aE6q8lWzDxMNlcpDqKSq3mEwXDEXItbNnyG7VKz5PuvR3nZdfJKXAJulTOi8x3lA/a29IzKRZjjv
o0pBs9s1aBIY7JFRomXXnTy5OM7IiTeywZcHM7Ok7YGaDVG+tOtvmEjswdhFmdOz3Bw5Bz8pDlOD
Ea0clLD9bcfmwbZwPOX7ykFszt6dEW9vI3nU6CrK5ZFrFkICcAjU6Du/hlQf2YXUMzaAnntqC/fO
jisAKbynZTZPQD1g2lGNqbk5cxQ/NJrMtQlL8vFPvv04RlcngvjEGcqZWjMXrIN0HYfg64m7yGZ9
q31ztDLcYPv8127L74K02NWDc6AClud7y1osStsoHLZHtURnLFU/pY6cWnS/aD32sI7UAD0iCi4S
4f9NQveNgL5EZ5mwHQUaQADwvpEjwPSIwE8992xCqpLfZS2Sue24EPhVzNMgi0T+Ai4ZEucuy+gq
lOR2fFLgDk/Sovdbag99dGAxOEnPKAB9RRaUfclM1esL2jio3324xrkU+BdNAZm+0nCQZWOwuITK
hJ+Qg6zEkpnPd1EB1zVoP2RZMzx6DB4WOmF9WUpMS7mVBlcFrg6fjwfZUqlcV2lzlrQs60/Zlcrm
ocmni6LVG9mfSWlXmqG06i82RGk3XVfYkykUMNqh+Cq9FphCjKxae5DiivCvm1S5Sq8mg4zV+Prj
vxKxsC8a56NEzZRGnvQNpXBj2/p9HFC9pBYsLQQpjMj/FajFQGOrSYtBnpOTle2L7P00f9uHw4c0
63TgDdLktc0XAODPS/dS7q7+lkTNr2QnomXuGig1xO+CQjGQn3ALY70UjSiqSC9HOtO5NiF40pzm
ks8STn3tLl2jpQ+M8H1cWNSDKcJQapH+MEGHnkZQPifBPl/OvsxJZEiF5AgZXNJVFrFN8iFE4jYL
RAYRLXyWSugWUrZR0+xLynWtDnUsGw+j1QPodu/lHaQhI9ciQaPS1igLcwuqNPuV2zOrzbFOur2U
x5drKw0frwfQ3RdPyx6P+2b683M7fMj3lFaiBkajEIGpEG5KSs5keL9Lwc+usvUwGfeyh1w2jfPo
3o/J31Jk6KruUQoNMXJMTundyZvLO8rmf0yDnV23xzaiE0oBX9pHYaw+JlmBPkh7MMtwJ2UruWNy
xTzRLMSKhjt7rGzAhybjlGtWTcpVB2ortzPOhj191KNO11Q6rUOTfSkN1SrRX4jwFkPQulMuSaa8
zj2VPaO5XW45IPZrF0Mk/S9vFWAX4WHvT8pRFsuZKWqn8aszPMjklocg9n+lqvMuu1xJc2T2Bgqe
LaTB0rBKXAZ9OH9giYzG+Y+sim5GGWl+7VT1OaRxj3wf0pTq5zL9lkARqqfZs18kNYAhTkOQaJVK
rftVV6KHCO6zpJjdON+PDWTMTtmiE3mzdHkkO/SRdE3Kj0i+hfQFK0eaMZDJ7Xf5eEP7t4KbQ3cC
64O6R/sHmPOguvUh8Fsotu2fNPjDEVRu9CmdFokahd2+IRst67ZuaRtn8s9SJZSRJzNLyoulMiEJ
0SK0Q05DCTILPn21fxYYh+9hvFM/yt2pIxBfzBd5Fa1ddmXFVX43q2if5eNBnluwY2AJQgc9Z85F
YEvyafgfAAuGXuZ/L3dMJu5Y3Qfh+Fqn4d7M3WOBkpsmMgjP8qZSpCxi5+pNCIwQZOTU5HGZOHX/
Ce710diP9vQt3XiZXPKEYHGkqjH/dV6ywoX6QeZYodGj51ywhfiWz606fRuWHlQWAMYCkJP3lQNk
zyKgqlTcrvr0X9gE8NurwauceTR5ty2KWjO1d7n4co800F9b+Wx5E6tI4XD4HATyRhY5KQ4PZYG5
dQ0V0KPRXXHb8i8pQTmMkKXdgXRMOmOiwj5NKpANY7f0u9uyTDeuEYMt0X9SWnM+cS1NzqGfvuds
vaCQHehZoP+rAzGMf+DN/Xigj0F4Z3T5RnoBSWf9hMq8iSwHmqHLeGq+pXIVGhCVVmY2HskGANMC
o5HNeOZezQqaCPVDKbMvX6DWm23VqbgskyszoBAvok3iGPssDA91h9/pZwTWMGBCjxI6CaXt8O9/
lK+v0FP/Nd+d/lFuiTwvw0L+T1ABnZ3iNrTlFlD0nhq6iA6lwl7cccQ67SR4GhlWgvaT8C0Cm02l
3MnvnQa8hawJftCbeVe31QFSxYIRlHAjsV9CiDcb5xZQj6y4Ndp5ils+mLnzLV1ReUx6JtIdtRXj
TmOCzXmPMnO1NPbL3LigmL6TNVdiwLIbrtXiXQMZyGtlvMSR/dul/W52x6MAr2QYuFYCubg7yLid
U+uK2BkSG3xjgroGALHnCpVtcERLZRf3XFRZ9Lx5n2bZMUyKd9/85mY/yzpQyDojkwi6UrhB6XQz
5+Y6zr29LGyyBZcPlMkic6CBGNdx2WC/yRWWjof8L4d4vret6YTI9BbAniAA6JIIWGAnVWDptkQD
hbrcXovJW0EhQkavNMw0KVRG81ttGpdouMLtpqHOqsBT0gKSWqbZ2bd1gHKFJMmkrNK46DVyJOO3
7+yHSLG/5SQlFGB3wDix1rPSX+wMF8JRucqVlG/p2+6vbanvqrvcQDm8iH36JhaqOP/zctV8MFB9
ljXILgfAnZe8H1B2yn+rMHiwU/duqkqUJqXJNSxJg4OyyjxgKkbfRKamLDuB1YKiIxEp/0CIIf/z
EANVkIsq5ynDfZDh6O4txX6WG9dPd6mnPFlJsoHjhOlK+UrclZjLngVS+Xilp7aiYLm04pYgJ0ul
2zBdp3XPvge43NcC3KDYiTzEvnaskyzdUrN1BZBTdCOQ2X/gDbQ9N1U4nQUkBt/jU+BJ4Zh8NjUc
VDBhjI2uwxClNNaKTRuFjEOApyZW9W3+KNFJdyTVsO6k/iB7TFn4UtioXhs/dmb2JSvOqDvPer3U
f6SSIskvMPZVEo9PS7GGlwxaLmEafSnudMF+x/RutQuO4Qgv/KiB9vI/AVKughbWf2tkz74lJ5Or
KxGSHhe+4v7Jr/SfFoUUYPjTuwl2jvttQx8zdPRI6M/JKF3SPOrnYYRgAV0DaVHJiCVcQ2D1V3JF
l7gkrY4maFf+FC69KUE2LSioxGdLEswPUkuXnMZzyY2dOdgNfn4j3QTIY99DRKpdZvljZPxJVJN5
1LjDa2M/yIVdbp4MydkIBcQiTbO5gMXf5UtyJmf+3+KGPcez2WI4AphAVU4yCyVLWQIcDT05tDS8
I91PGnpHy3KeBOS9LH9EIMEGq/1ea9XPMGXmKO2f5oUPk4c5K7dNdhoCfdcbOKl1sZXil9wXfQ5p
qPxLd0LPPhaWuZO3lH9ZYwCfpTiCYAWDU65q45oXVy82y+xz4NlmUOzYQ8hdkq+5jC9iFUxRdJl+
A6PZxcmwvFRePjBh1cq5TpBKZOzJBMmEU6plWGsQ8JlSSvzolc7TkjBG1UreUWqEUeweEchaWjYy
I5euuIXdAoK5KA5za+Q+IT3wJS3TqinuHSuFF+gdB1shy6cPQg7lsVLKMUqffM8HadW0tvneU7HX
MIyPqVaxSyVzEMaM+lfXFX2K0PqKXLBT3XgduNC6Ue+6AFAp8NCxz28VVOciWfvRkORSDj8+Syj+
wuytCkwGxeulQB7N/OlZXm1Cz0AwEz8V6HR31eis8+aqFM1rUsU/teu/L+9lM+KhjqDNOUMvIY1i
HXaL8ja3sO3Jp0cLGU21L7+8bgbTx15L1beFYd1AovycBf/rh68lPkg0MlvyRPliAU7KSqvsoq30
LqWHLl9/aUx63VszbCVGy5+SVTz1vbrAT+awJ0bOK270Z039XaJ1OqcvqY7o37/VvoKui8LEjcBi
lh6ZGVBpa61HeUNJBwSCR6vm0WcXJ9NOApBMR1l2EV2nxpQ9SQNUjiuQkMtMsBSUMmUhEQS50RZb
JXJPsmeQ18mOEdTrISkrnIS58xL6omF49/AfcEFUsg2Vzp+HLBzGn2hLFL8yGSW3ctNdldbf9hhD
g0frjPsgEaODIyADVLB8bXIwdWz0SjS+/ieYSD4hGFgLRdc4ay7/wYzk22ShcW1De2lZRjnaS86M
Zc+4hFmrrtddH9+OU/z735IeB+77yOOaqWGUVT8YQ4bZNfuzcP6TVEPO0kkfg658lNWFwtKBItxe
pocchu3cL8B71hw5UGKHm2Ix4OkA86kCSC7RpJeKpU5AWBJvysndNAPxvyvhTNO2jfD9Jm/Ro3SD
9D0IacI0x7pBuIQv+SQ5EX2wDgnYANP2EJx4/BdUSbqC4j2jLToU1WUEptsOr4U2/VEaf+d6swP/
kF2hpH1ehNJLF9+1HiVQuU9+2Nw1BiqhEod1WBeMctUHeV93qGDzTdhjjEnPfmNJiuqoP6JwuJMO
o0QKuVl4kr0gPywnA/lsyYNMV/uxkBzqgoccMIYANuqivTVrzOw81kJf7PLs8V6Go/xboE4yyGUA
OwqaLIGyaSu8uMhA5IAF8pt3gkpChZ6CnKB9oVG9FnDFep2iKIPrv7JD7c/YcsRbueWSt/ZOd+za
cbd0pT+UIHuTfresRoJ5DM6Fob8tp2Wm02dbxjc2tPPU6gDccoUQP/1ZaeiK0SuUhV76tLlUwKkt
p1NSbksmy4pGC2qUaNyf445DNXNmN2gk4NznGyVQnKPuK/eIHuubNvARxywUVBr7ylyXevVrhVZ+
b2to4MfqMSsL/xbbKDgACo4VTu5uOwcdKeQa0XIFemMWnyqwnqtTp7s8ruut4+KEbHp1vOkSNdtH
g4mzhD7tmwFMW5AP8VHxawVR6m41znlwRU6ekTbch6DNqM64SAfvTCMoTwXQeB2I7KQqw1NoaL9W
qSnH0kzRMwS+ti3C8mTiRXYc/URUhw3EjZrM3Y2gUEb9BuTeW93d6nyBFZpH2K9gZ7GNe/+YZaAR
9aEMr9rQrGIH3XVMhyGKIV0aWtDU/LQ30QbnpBXEMYnP9p3pj+aNVo6guDrrLk4VEQ/3dqnRPmR+
b+2MDJCjWm+tuNQRi4itNRs+hFpXjpIDfW8ftEyvN5rjoRkILwQOPoa0il68pH1trOagfY9T2NOD
Mx/CbtDYpcILYePvowF014zGXVNT4bGx1NkVkiKh4JBuMIscLxPglEJLN31T/aSoYKXlhJKbyrXG
gHGDaJe6gnTaA5ruN0aDeE02ZMOqLqcemVCXDroTn4yJZq1tFvnWVkJ7PWFSiyENcaWFH2oPwbOh
eZvWQF0+T59ReEHKLDfusrQ/JtFkrjx8oNGBdh80zxg4rv7u7PQWKqGG0jxEy0HT1xbpm9pPX4Y7
nnGrQiAvNOKtXj8rNLWjJLrpnHJcAzk6I+r/rKFCuOrcgRej0a9Y9mGoop+8DnG36rJHRG9Tqfzn
G6dy9kni1qRx8KDQadKIBhPfLzOf1QCW59woqFfDbe/UV7RCSONGr90MkdqtENPeNVHx4gv5xUAO
pKrwqWAqGB4qUb7bpefZh4epqMQHnG/FsCSEIUsluaFP7iGqHPcJZOcZfu7cK9cCIvagUutJFeD7
cXBMDAZNinZBOEFs1MxjM+vjCdFYonQKnVuHhYYYwWfYt9ottG2KMlMQHDtmQOD1m978xEzZ3rWQ
AoXtfiJZ245fQTefXdaxVWR2YMPKGiCYPh7U2kJIrCjPrgNs27cmded3BNPMj9HRsWZMJ/Lm5Ghp
ulMSlP98IvIqRs9yK8r7js8KpVga6uJqsVIM+22a0zutGM1TElRbhG6ghVQlpigIjGu9vgl7e1iN
gfGEFTGSzeySIx/SZogJxxCPCFTRqcppflKWPAyRo+56FbZEUAbrOgacqSGrP1e5tcWdDDmJBmh9
PfT4BNeHPsuKg6pl+crKoxE+74Nqm9o+4sxgllB85Cz6Fok7XZ2m/UiqNWsDTKkC6eau7+K9r/XT
CuGRr/lPr6c3ZGlxj3BMHFJQjx5R0kjbYQdhm6GGNrMuYDVjGHalwXBx8ng/BOJwmIBEilT9ZYAO
KURTFdryqZ751o7ROCva7XfJZDZrM8VTF4OKCr7s5NNW/FTmAnbh9Fh4OdCVuVJ2KhbfxrWoJtx/
QsxeshFZhCqGmlgPt5kDXN8fUUjyarCMkQYNQMwG1DLPEPjUtE0+ltZuAFoZtilQcwM/GtCau1x7
NymUn3yr3/Yp+gATIqOb2QqetG6egL3r2dqMJlr5zuyuPUu/ASFSHF2/gXwbDbui17AsQnBCG1CL
NXqsDFwYaAyHJKi7x3ijWp54y47xyq5GFDexhTBLr18ZbuVtSkej1pw4BWh0OCdW3GXo/f55PvSo
DjunLH0xUis4pEkH2GBCeKEPplOYOZshrANwYu61hHlu1ChPdjGKjlNK9bzsTG5y5K3tIced85Yl
U1vZDt3FFB7bSqsfQ0+9HaSQH6K6A5J3hl8cw3npVJ2eRr5BvXvYNLb2YlfwwxPWfSoCflg6THCM
KPTc/PAqFaVIq74bsvxFG0AP4ASjpMmwRdLl0VZ6F7npECFnu/pD+hj1/tL7wOfQ2LTKrUPLnCU4
eKYF6a0TvwX2iGs0JkCTh/w64PiLln9birOjr6a01lWpGX+Ow1BTEExC7saC4q7/FT7OyJ2NFFfD
DsG3tP3Mih/FOh3ePsO4AYWgAjgJOf50U96WYIGebMcmwLvjASgi1pox6u2xDQLQNJHL87Lq2GvK
ru7MZ6qANaN2bBGFO1Xx+Khd4qbYpiSVpAJevEfo9jtsOMMBNQszJ5X1DGfrWdqlSxWaXRTwtlF6
te324BqYszrTvZ6e2iaKdnxtiHx6997ZFnZ0ufrR+O02nkpgYrT27DH4Qh6o3Nb5SxZ0+qnMUv3U
mUayriyVhloynsrOJdz0KJZZeLorCA+MTDpkagvqBoineKmxcy23POWucTDGedhDNb4WGmzKUUEC
yEbSkMXSQPhVtWY8nZBgZ7O+GsKgO5L6eyt9rHCljrrqtLwPwtvJCiNn1BqN5hWPlLfcRJLRhPpc
ddq7pgbzZs4Q7lU1ZNUhSqlp91YMNBLom/VYoqIllxaQKZuItnXj1WxPcwOzo6fRLpTdkNQ3iFFA
FMKJzYq0feu3TwMah+swTR/SLkX0U36Ehl6d0OCBqpdUv5VJOorqwp3VwETRs3PfxOaxqObm5KlV
c2rq5A6nRZQy2QB1MYLwXUJvv4cxVSinMY9LRHjrowVaYYXEOA1lHaCWjgr+Nl1V7BEy37imybw2
XfYTc1UZe8euDroDnV9TEajIsMkGvJPV26XSUdsMBT8kXDnkp2o1bLnLVJblKiZZWOwUQ30c5j7e
kk6zEo4DXX2j02ip55B6baNo2b/5BfEqQUrHK8gVtYTwUBYnZLeLU19YlJFIrtIJ44xkGI2VHjpr
XUffcczxAizyBBOa7MYZOhTPSBGNufu2DMYbDhRnE9RSWbMWDgn6wIXD0PHNl9SFXkBZehca+CZ5
yi0AGSC7425u/M0wa0+Zi7lUjoVbATJARklfOmy7SkqltdUkW7XMaCj0M/qk2qod9Q1xgoQjLFYl
zNhpSvptAptlrZrIKvV/gaiK4V8S7mC73hoGIpMIo2dpV0FwWObSc8Aa9G2j/7BSJ5QTwyZFRrih
TxuY08okjV2HCuYphdQWB3djuO057pG9ypUbw0jR7R0bVPXiBD6Mf66N6TueZ0gMXfFmk544jbtT
YkPUzliHwkA3Nk4TbSc8JwiA1hkgsIagbPyhpKii9BoXWWl+NZuR7Rkq18j8iDTuUOd5t7U1mlun
pnwnUozmtPYVEpMUG6iys3EKwJ8yC09ZjDGj+lKn0NxXE9PupPcZ2ihj0SNqqFMfXS+PqvJUuRxl
ddxvJx4YfcuvaZw4iOHIAf9esLw20ip4k+V1sIHmKdS90pB0XQ8tud85YAbwbawZeTIcZq921rZI
uxi696QN4yXAf4D5zzUYMeVs8rohOSc3SDpzjdDAsK5aLDK8rlk3KBOHLA1THk9bVW0vXRxQ0xqB
xpRp2+EpSaExbvYtlVBdIqtnY7JEcg9axxq28ZD/9ZFzjfXMvwnCcI/hHeqVrv+bTN797P20LYxH
P1GdfTBPIEwRaxhb845VXFnl+TlsvKfSBS9Vg2iK5vLQsthjxRYe2oDOO7X5dKvPiJcUzomloNHy
Xd+DVMmH1sI3KnpL1dhZTYG+bcvqzd1WHio+Vjx45JVkOqlu3ASp+97gQraCp9qc3Nxbm4rv7Gv3
OaAasm7pM656bCIPnYKrTgjBxhzoASPBj1317BymHr5Jjj8GdJpXC2dddsQOG8ka3e2RYpEQWzfa
bFrnWSF45ZN2zgHog/Ccb+xq301eeeNoVrWVWD4FWrjGdkxdZ51GhN8oSF6ui4puIUyobu1PdJMD
Eyml9L5x8anokPtJ8fQztPTBqbUUNar61y2VuwH9KthCh2hoKCAjW9xbwUOjPCUNxnS9YmwMgYHp
SqHj9DGfKTydLdfbDFWOOHVbo0VeZTgu9+46K80XVUeaK8vrW1tTH5BFx9krY+GfzfIE9ec1m4bn
Kmvf/CFDPTSLTgn+zYQY4Pj+BAbCHOs7vSK1n2W3jQqigWL+/Kvo8bTCmiQv/rRo3DhhbG7V2kcD
P12rdhFvtH44a0hqr/yCSipSYPdjaZOsVVivJSBxQaSsU7Wr11M8P5dOyLVQRRQtkc1FGXrbyq73
9hi1Jz0J7hz2fyCtFLZpZTCtrcL/itT56OEntfHUdFUo3q3Rju2Wdty3MrQhnsjIsM+6dVT6aAPl
AwR5iUUnEMuNknbuepwjioVU5naBcsjJnA5t5f5hSlKm/oytqkKaCpC2ZDzUdvXWqJ23dgdtE5va
jRcXj0PjAhBJkSHXm0tpYCU4jv19M5hXL5/vSrS/Vr6D/QZAGuoY20YzsQhpkKegxgJo2jqCNjjU
alWiwwQQyd1n6XiHc/apmtrHWrfebC85tz0SaOitsPRXN7ll8Imudu3RFdW1mO57f5lSWJ1YGCpt
dmOr1gVAICqHdVVvgti9p7q5wuuuvzeM7j2gdrcuqVoWvkUSgHYzFQt92ylcez8FFppEdn5GVL9X
rxGGXXrM7aZ30/j1dx5jiYRom77SMqoAfdnczOqHg99vlBbnukhva901d4MXNCtWycOrPgEQjYyk
Y6KinGZ7x7Ccoq3d9v0Gpxyd+mOIdFLS8+G2293jqIOp1083DvqpUPBXbZziLbPtteYi/dhMj0qu
0iRnrkc1VkI1hhxdErAkUXhezXF3D25/axaIbsKIvXcV94igabZthu5Gs4Ez9vWNmkD4yVP/Hmfd
nq/t7ZTI3iaUuVeaoymbIsAXxNErbTMb5WtuNdfGqAEjYPuRZ1NO+6HcqCm5XMX43vEmOwhAWEuE
5KrOn6bFj41Z31ax/aebr15Lgs8W4x7BsoOXu9XWhYGPVvbZVCxv19WYRiaB9kR0vZsnG4EzqmWS
gvVWfBdZYOZotLCfrJMVuv5IJvbr1/Lgm5Qy2hJJen9XR80NKZUdowiOYEtFux0QCZaEG+Aw9Som
OdQzglWFy8SqDRHYGkkGbEKibvKVtPZhtJCpDE1IQcG5bg12E9G0Ay8KXk9BbbB2tOtyv/y4IO+i
mZyVe102hblXvVUKa5He3OEWdahTFo+2rTfoAa0jC5EzDUetlZrMVLeM9K7J/Q8HN/W5TF8aG3hK
Uhw1SD97djvN6X9/KNTB/p8/lydKS90VcW8dumHI810btx1Oj5gErKdBl8J7+e+xiBr5zVynEfVN
+RUbJp9lUGpEYYM62zh59Wn54eb93kDE/6DY3rVS4+lgcvcpalMEr8wCHMWpcabiPfbUO1vNniqz
B9fn2qc4QmxLg2RyD3k0JJ5MpyR3Yay1WHQpZuhhxhsjdu/42TZB09EzDOi4xWsQIRo4YKpIBuIh
IkUnCy0batdOt8dV9DAbSop4Kgl1oX8oIeeBzOk3wzY41ba6VZoCxx8HPcw+zI/IgqYn/wGuWM6e
hPQJAbhojRPAfdy26qNh3oJqwddhKNC9Hcr32FBxGp2CPV59ybGIQxfLlRViweN+6kaE+CEiDq3Z
sLNNEexzthO6jgNmVOumz1PQiPpV9dqnPCvucBGC9VAFB3XM23VfKerebzuEfs3oMptxvkUtmYYT
M3YVg8ObbS09Irb+S95wdGv0T/SyUzYBZZZV1Xbk99avr2fNFs4qul8R2mqqf0UUr96EY3lHbgZ5
O9DjDXIv1gq/QEdSo7vYz6JN7BcX8f4QPwHHLe7LAq001Ed1x7+6unLVCLngH+67oNoXo62txmx6
obNXY5AVXLyWXebk1/mqcLVvAB8ftfWWaeSEgH85we48dDGEb7b/cb5XW3ur1DloA2/Y06/I1mju
KjN64pVhfc8W3TB3Cv4Mw7qkCr5G8M+2GtB7koHxUQl+USB9zt1zM1Bn0j1KYnaeH72xuUE0Oj0k
1hZZVuxhOi7bEFMzUQaoiibS61G+VfVn1ypusgoVcquiClVas7KXN8+s9jZs0HKW6jKWaN65cdvH
qaKT0aBs2Afu42KTFkbtjUKbet2iI1G0Yb4ufQAM4kWUtuQWXmM8jlax89CZOhqS61eBsp38YJcM
9b0Vt6dYy3b0ZhUsISgCoorG3MdgUxn7d9ukFxk12m8N0Hq1XN+hVuCv2ZgcGXa76Yl6uFM4b9lj
GQQnw1Png2O7NWXI4awq9d7qhreJns3OaINr0Kn+elSok44IY66sskzOlo7Kd5Rot6T19QnLDDxv
kxJXmbadDym05G3JO29rJBtXfecPO30uxjML/xVHkGLfVekZBe1w0+aIF7kVVvCqbz0FVOnXqsrO
RcmIQwpAZzIX5KIdL8e03Zup/NrYvgBEt9D7z34pNqcbLDL12XRvp5DcPw4zKnJTjf+QhsOdr6B7
jAcrXladjl2w2XHJ/fgzLyZrC4YZV1N6hAXq3lVAZMKPKNk13jyuJqt3Ly7LKnF7AAYgf1Z6UnZ7
djZUQqbLcsTyeOKkbObLDH9KDlY3o1hr4xSOISYC3SoTbdOMSjSzkaisizN99hX2nnqum5flB6qK
1r/fskbcF7HzWi2P4VM5wTuqb/+/Y7OZVLF3G7h1ua1Mm+XpOmqrm8lIkUx0uwb4HG8/dN6HWbif
uI0yVmKk00dsJS+6/Lb8CUC4Odv4Oy5/LY+jeuFio00RAnINcq5MEMrqsxvv/v2Nr9y5CAPrOGmW
fpk8uDVzwH5z6vVLpweUgCOn0igRurhk/++DyPEgapJk+nZ5cHlxRMfEIY870eazcZcQCSQtUU6D
vHOQ+fW0If+3j2qeAoKUQ5bXMnGGnR/iDJF1pndJKI2u1dh0N07R8Q1jlQ1MIc/0DNpTXTfH5Qlj
jvxLawHc0Mf6fnloeb3nmd9KmAeH5a/l8crHDQb/F22zvKgsBnOHdSSW9//3bU19OCK0kNxWM6Kt
hPHwjMIvXg5DV9z0YszSmhMyxDwZARpHorgdHojg1bHOO/bgUepv2CVnZ8WfDolCmMPcrFp3g/WE
z/M+qlN2fSqtgSIuHlBeIeUukTa26jKHqQcKF9zHzozRlkBs46o2db0LfOhTCIsqyDzPQNCjAjHl
HtXLJGwOFeojKx80ytrV0vcZK9TBbPDloHiFz9O6VOj+zynOQXp4lUQySclS+sR7t33n3o0JLPRT
6qi7oXR+rDBDQvi+2QXj7GEz0m8aF1ZalftMkuhMv3sQTefRzahoeJQechJ2nD0unazJCUb1s67S
wGEnw5x6UOmMIFISbPGewLm2PA0uVRjHd27LoNt5fnSnK9Zt0vW7oZrR+UmDi25ju6MYj62PZVZS
Gc4aHMqbj3kUrBCIyc3/IerMdttGojT8RAS4V/FWolbLkm15i2+IJG2TLO5LcXv6+ZgZYNBAOt1x
Etuiqs751whwwm8I/TawrNJ8DsVzKmKmeh0vty7L+F2tJO+g6z/sgkwrixCdFMeWq1HqZ/JjSKk3
tUR9KnR+cKbyGCTPc56f9GjkR+lFR983423tzXhWoIJ7z7mKsj/qvv90EnkVjRyp4u7OFCmaHNOc
g5DtbwIxbK7aS5E7H3EjmPN5OVm+0B7w+cbTEzQgo3GPdbtEXgjvAAN8yybCfJacPQqhP9h3cSQE
vxzAbbp/5NFkPQZkLLlsQTteb9eh+aYjhNCZhhsky5shahKjxTshD92OvB4ELRXLetdzlnnxTOZ6
c+v95pLWv52cVLyJXoYxDaXo9VEo45GGpjYsmviptH+riIYaKuYTCucFF/dEyuja+xt0hEBNALub
yKZrM7Xmd2Ns3sjKzOmFgSFqtDFgGzVDzPcswnX5V/BEJs5KwBaDT8Rz+i0LjwZJRilK2ugQrIbv
ZLZx4XIBthUvND5BtgaT/GZX7risz1XChhQM4HAOLp2wxgTPJ4IgKSA2NQUaRdiIhq3/T9SesYmb
1cpZuqgzloPTTGFVps1JE13WwIO2I9dm4q1gdtADP8/7cdGHEmLn4hsgQYP3Prtw9K5BQMXQXXoj
eZY6PdkCOyxupGleI3pt853ympvd52E1zqSoFCeoL3INPirhZOj3mlscF3vo0YeBAJKNBJfaB5oe
0KKHK+xYiSlM+ZiKBk6aLtHs1SrbFzrXVqDoXeZ1umf7RcfaGaydkoqIbClB6JLQnK23vvXuFLru
W2c4R2UBFUBIrqIXrWntCwxKEPKeg9c3kMfT4pkv54K0W9qzGRjq9iibBv+LpHmj7Z+EqnEloaPm
MD109fg+NVGH9WT6tNI2lLyI6AnmvcgGmPBpK2RAJIdL9p/uv3Iyf0mMTa6CpnGiJI3HqHYeY2LF
hVX8eH1zGX23ZrclJZZUzXTI9NZycKVbPuB4J2uqzyJs9wBUFNF5dgbbnmUX222IY6mEt7HA9x4q
l+j6ZhFXafa3YrQ/on44EKXbnAjwgRaovnDMkCxeW6/E4pbH8XVEsovbgAjRtf3BdRZytv3yPWPS
NiXg/aQq0my4git9wRabg9wwe3pakjmbP3cguMqfT0bOOZLMCR66NWG+qpr70tKlBC2HoYreYa9b
uKA9gd//fYTDkqQUnikAh0YEFG6afh+sbX59c1VmHGb0/pG7TcR448oXXwavCmYXRre5kZ5PC9ht
abor9yH4DWmVh0z692Yilade6CJo4v/MRD31LUxDYEEbSuqz1qfXLIDHChrJUuh61YEAk9j+FhQ+
SgDRvAFLoPcERyERnH/vISMoG0iATvJhDlNj/pT4aMDRnygSxb9DQeKGmEYGMqobVCTDrCf30nvh
oUIqQduKUu5m8Uxav8k6B0kFUAncj9TqKaDpEvAzeohHa/jltX0TUjhJS6FI23YjLGDPEuSbeKb5
3aXlOsHp1fFXaYsfPLhOOmogixYioKk6aw5DMqjQs9J9IILHClpyI+LmjanwJByoWOd9FSLNMeXE
vi/kjiY9uNb2yTarr8Dnwdb+ExLt98Zp/psXHGbGkh878jR8FK8Hx3rpNFKB4kuqgge/n/6C4z3q
eFcJ9cWA96BHcRpjtfO9kQs7j8WWKOy7QBi05OruiSzH0Awbl80PY0/sY+N2GCILDstsvJGR9JXn
j2advU7WH7+tkIgMxSn2aop0LAI4mr0W4PPIZG957B588h92/AmEfbjzvq7TT2mVuN5j0osx7Aas
N178G7L06ImZL8Gm1KlX+kP37aVSOSJJOiqlKB8sFBZ+bPxKAvuddspfnuLxMNbYc6rfNyRjfwTT
0KFC4NWYEvNv3Zmfmr0F0TVZJtmmIL2EnoxLToN4YU/wVfMFbcWZMmdM/PcyG2hs6fU7IC8BUum7
C0azLZR9V5761aDVoKITjzoMe6vyZ7c1XyobR0LCyFJ3ZOsQS1xRm6yWr6iG5uQTO2lShkdh/zUi
eLYUridxGYq89k470LyTxVfdcmN2RMNXXC3UVDFBHfy53ueioEGlb4+mpz8JwoY4cuav0e/ZrMr8
JbLbHuQaXJYrbDug3mAthkw3eayAkk62vi6N2KnsIQP6sywAOouQ9bKhvLOZIdfpkNr3qW1s/WnY
kezsbQGcrYdSv82TdQ0MbmnR8p31e03VMz8xs+KsHet9zPzXvIlw+HkPjCe7bBluUErVNY4vKWig
hNKMvHtrBD73nHGLJ/XKhPxoxw0QHkHZ27F2n2beu3YJSk99Bo2jPxSZ9mFn4pkiYnxsk1tmGore
2jk0hvxjIvtwU/rmfoq6i0AljsqMuXJkK+60/2Z7vLWKGfp2CdZa48J7j0siyaocYhqTzxc49Kkl
ANzJyvbkLNXbAtw11VV9HGtizd327CYmh733rpTKQsseroNPgBIeCgYrVE31TBZBmvQhSTfv9cKe
3iXzZ08PWzJU54XrYupSjsd4N4y52gNPP+C+7jb5FBhrATvGKNS8YC5yVBrBlXZCtkmiv6jGrJIb
pq6ISjLMBr1x/JdNy2yZk9hJk9IJ/B9lyaeSJAQvVCOs1gxnWoUGlXgX/A5wjACrCHkjbTc/IJNe
SYh9PvqPJCNx9QHN8RwCfGSPi4Vf3ZTqq8amHLkwcbyb5vjFtZezU1e/M8PnHQa3XJc4IOzguTDl
dzFNkr0TMQOBUcyuo3qDdvlJmAXWG6ens0SyzRsM14HzWhAkEnXVKZUjAgnU2q3Jw27EhyLt9+AF
zzQfL5tywfXmDtm2j9V/y9TAKM7fY/+h7SE0efBwDizi5Hcnpbwn07XLkGzYagf9Rm6aR0JHhGRl
u/QMNVUW3FQHgsA/YWw2R8e8UhmWh/W81leVhdg53vdkOZ+J439EjX9Rbf+gy/5rcGsksrisvIHJ
TFdfyuPb6sQePkC0I65DBY5bZgALq3DJT+jtmOcX32brN3PrjfT+3VCqWyIq1GM5Dm+m4Gku72Ip
EFmsBLOc2H7M4ZI7o0HE47brHc0pwXZXioEVvRjxAH9Tbvnuee4xrmikkogC8Xw8mV20VmGsaK/n
nlwvh4HLiWF0ipeuty7pTGzfGInb0s63ptH1xZ2MXyY3NT2T10TxmC1Dzl2EHJMH8JfqnEez8akX
oetj0sN3pIN3aSQ71SanaC7/S52Z9zYhupqrHZP/RnBY7My1y8to+oOWGQN28Agu+TAT7qKoTGBw
mcjANyF8KNGrI97KhJFcI/EIu/QX5S2zE6xm8x8A47YU/WUq8ifLmN4ce/jiZqUt+JjaNnDtgj8V
sYRI0E+aMj8HxEWvKZoRsJNRecVWViMcRUwksGkfRVd8tX5GVlkGzAjdIAyy76ts2g8lpW9Gf2dQ
fc6b5T2Im2swR0eZTQSg9Pt8TnsOweEBnd8OQeHFqEcHhR6TlGkXH7iqvpyoOURZZm6Utewyjy8f
/SNgeUttKly6WbvgHivO1p6sgGOhStszqUzIHLKXXFl8vfEb8kIF8EZXGQGuT5ZOWDWwDEV5f/It
0EHXnwAe6Q0JlNzVFlYPD9jRF3dKATcUPpDh2p3MIf/PUEQ+t3bAXwOpMS6U3BfAeVR/vlH7hVCM
V0Q6AvNYvuvXFvMWRRJtQufUSF4jlAgEUj4kwrm7Y3H06mgg+Xq5xr3DONFSBWRELrWS8HJpPhsP
A/NpJPw9/VrtEoXFbLP8OtOdjggPWMo9zI59cNKRymYybZ2wHFyCUIB6R47ef9/E1BCkjCN9445M
E4VlxLWezdU6vioOxEzbPcxG1+LXLFtDrYQS/IwH1mVwyHm+0HtGNRAbeqgDx7pRBbZ31PrEJqm3
4d3EIAsLzyj16JnyDm7A26kcPx1d/fXKHk7Vd25k6XBkLwsUVU32GT09socSXs3OrX53fKDKIhtQ
RFD+CQMQEcRYfInhK6DAizw1CDbKv5B/RO6t109gBIc40HvqG158Ihg5tkxgRsIoWRhZU9R4NY3h
qUFDE1LIeRzB5xwtX72ky+jt/Siku0sDJ9/jw6020mDLSgEFXazzmy6oT7Wn7+nkOjt7/ssyxL4n
KZGpkAMwwZQJckcUqkY4WC1nZXHtLLKyE0lR82QREN2hgmyhzyP10szQ7nq6VWW+G+fhL31qzPXM
5Sw+dLu6eHvIi5+n9G0AKT10trzGWQxlNNJAOFtHVJXYq+tnwwbQnC35XSYE6XdYbzZufI7T5Y5E
xibcpmbAJAusjt/S2fiTTGS8Dc53ltPnGKEgmeiGpIvD25TcGUCVYPSJ425kDMpqqK+pcvuDIJ6B
rFPmE/p++gE1kDE/pIYrDmU/JSAuy+eyDN/NjIKl5IxRhDBVq/Y4mrJP7rx93EavSQIGXDSaAN1B
/A284U7P0L6D02/iF10axX59TtySZySbI/pNcXjoBdLY6KLf8WI/LayKedI8mWTTbQgQ+yaAL6Qo
nnss0ptoqE7uoj6pEqLxEF0EMbEIJNH/DbriNMmXEP0fV3OTNKEYg+eudH8KP7snHHmbYX5r1jhI
Jz8vXXJa6Nj1qxKcSJA41te7noqa9RcJu6PdNLGO6xvES/Bh2MOUY3v/4b1PWC5LdJPKx18VPdgn
XJen2vS8jdtPvwyiL7LoW4vZ3/QDV4o7Hno8nKzBCBZqK/6CZkeaWBUYrqntCEhqsxM47awmQMZt
j4a06Qrlf3B88cyvd5WO0lefTDmmOu/a5z4BX8XRXEiDLsmwm2J3NzT9Wz6GUe982+vdEEuo6iid
n9azczCWexPx+UQG+sy6YbWlFu7Exv/ly+pozRUK9one1qg/k3TF/ca2uhEDCpyhWV2pcOXVn2KW
N88/m0ZK23xjRYg2eMItXX8QY2TWyXKYB2DCeWC20h1BNnEmf7v1EU75bcjsbp+ztQfYY+ySGLua
2BBq2EHNJptS04QY6Kzo9iIfzx01fhwH06HLu1cZjyGupL9UueIbfW3lzpsj62SK4scv4W+z5nce
ZOpR4ElN1hTUhZX+IS2Nu+ZY5Nhn7NK5/D1n27gjzj4a7xqReqHSJ0MiHK56SsKTodsl0aU2DYTW
gJaHOpohFysLEYV6JfTpqOws4UTEhZ0PdEflJQpyKx4+hsJgm6312Y+xNvb6jzk2f5qALpQ0q35c
MTnE34fWaNVbiLZTgIYjbupD5Rf1voac3qrcG46ydGliQ1ohEqoEUFmSX6AfynVb6esHSzVHmU+P
0henAElZ78kSZ4W60v+zh/yDXptx4lbOvPHr/NKb6lIt83Wmm5IHpv8UhHBmpUPckIulm3oyt6aH
0EnUbVZfjKLRxqN7YX1QRhX8OCLCu+5+Cktsm0Y9++Swm0MlIfFLG7Z35ybF2g/UcGsoqmhHGRWH
aTcDjp2cOLjbcnzthbY3xAjmJ4K50MbZtAYVLZKVdkLHrzzm4/belc+ZmXP1cWKB4vL+pNrUQjOc
D5T0MkBAibvooAcKSkb0d6YJN1Hpc9l45dbjCBuZCuMJ5S9VeITRs8aGyqwOfjGGAq2NrUaazbT4
zK3gWePkxcL9XK+25iAmLjvnLWkYwc0A4drNRqp26mVJfOoXmygN46A/cz/ii/BEtDUrmgPNmBcJ
mbBLtRfhwrqpSK2U6lt2n34eYWUyppheL/EMrLYPDHEvfcykTTlSATWrC/kIU6h8ViKyJ1eNr6f2
0PcHYxbiZFZrkvuOFLj+kcDqXSFbWLDGfpqyCvvQ7H5WxDCHDMVXO7dRxTDuKY/sC6/q//M0Hs2p
6eSGAnSSwsdmui2o5lEa/9dXwYwEnTAOj314Wfs16bkeT47XHeuKcSrOl2jfIXEdwd8AtDp7O4HH
2HZ0GluTiczN35GzT4m1s4D4aW/nr7XO4zLeqg54z2Eg6Qt95OH84/avrW4/XZXfkVUgO8PXFk7p
0F/XLhdP+tFWe5wu/1jOgU0K7SO1QA8dOtZ9UwxIUKgXlBWNuVZzINVqHSkkaq23IV0dyU7oiRiR
WXHq8FNukEW9EupHtm27zRCttfmHlm0ato5j7TrJi2dPwTtsoGQv5RUbsx6LRpm8MN9RV2yYLg8v
bxxdt0T/0/ax6OLmuwaXDn67Hg6jHLI3B5/lbsA0FrOEaWz0CZi/k8+nKU6ZP7McfZs7PANt75Ae
BZR/od4zhyIOIflCgfIghJZItjoFZXOq4pDE+JNWwghebYes54NM0mNjJj0L6BhtDQ1iEVvZ1k6l
t020fiXDRIZUgue7wKrjSyLzkMivlyKP3hZ0HFt6/oK9Z0w3bbjmJeZuTFbtfqDMSy49cQk4CHiX
LR+e6qz3OaPOgeKE/Yxl8uisQ/zk8v4FCPKxd3RiHDeFUzEjTgZYkWUc5sR6DcZ0NxqonsBAVWh7
PjSUSmnHlcAHwgPiCCbjG1cynk6atlZgQAfE5w3qVUWcqkYc90fDqFh/sul5QsWR1wPhR651p6KC
r3oCiElKk/Ltsokxp1g2dxgWSsmQtuuAA0LaFzMW1PhtsaPQdDm/h+ELBgo3R4x/xkSz7JQgZkar
4PA7b6Paa2HGTOPLTrfCPNep/YNuU586LwDlk+xkU4qlwlDbzMWAF1cBb3IeCKvHW1LN5ZlF6iLz
SGw8qpT3aBF3Xk2H9qwKuSXfxApplT7kTt6demFfFqcr9xn91J6MDihRqZbCohWP/u96FPV2aPUp
ATbctCb4Tu16IlSdmYMmmeEcRPXBpG2YgPl+O5f2Z8w3mk+ERnHU6XesPFt7oB0mVXie2nQkFAi3
SOSRcrDK+gvf/wNatI+W9hflOdvFoZEMERHwUPZixGI4WsGa+8utvb7hjECAYPINS0qbXdoCYAsI
h1WKcAvGzYClZag26D73nPUPUkDuWHpel5PmQY7Rva8aahBk8F2Y+k4XV7kLBNHybvyYW3jjPIJx
2/SoF1B+/B0hD88C5tJ+ciIWDKNoWTkM9/gb+O5Hi3VkjXiQDt3EQ+bJ04ROc5uIAPmm5KLKaO9z
JIF7UC9IXpEO5GnN+7t39nk/t8deYuNrOuPoSEIxSO/c5KSpburM2pKqwgvdM4RR8PbWoYudnen3
OHPiNH+AHDzcTlQ1OxYMHVEgTt0+uDUdeojT/e3Ygzb7E3GoTQugKd1cHEQ6/aIpOeY1Hki5802w
oNRA/5ENq2jP4RPBZgdExwDKK6j2WbZwmfBM9LSRZonyga4LGspddubRxsCY2/OOmP/4uTQ/7Uj+
VJ1NG+/is1+YCGun2XUfycq6zBaKBbOfXiI8c9lUeUfDAlVwZ6QZwrfHIwHinwT+W3ssN5gE/WKz
1BenR1mZpIsZRvTXo/VIruQReJslMgipN7/p22SshmQ3Jw//SjPk1Ky/pAUJx3mTHXCSdhT/WDtb
uOUmEXD9A+HwRoDgdMKoFqJlD3FnPxBP9Sw0aKe0JnY88U66/bw1izxlkuMlHQybTLmbzgPBbjfF
O28pp41VL3dUQ5vMgdSIqug5cReUZRXSdpLysQVpJLoUYTls/p0ZSpNE8bJrDvmMEokxNLQgCA+R
UC9IO0LE+6EvjHxD9Mer8MZg25Uj2kVreULuSeFvyvZPG9WTU9uvzmC9uHCHpAF+Y1WkLi0ZT27d
PyyJA3fNHXMuaKAfdZI/gVf9aloJyzcV5BG7bAYEqGZrsWN/wI2JdGsuH1wzfU8shaDK789pmfw0
5AgB+MJL+wnh6dr6ntL5P1PqreqBe3W50G/IqOcMDeHIJV3fQ0TxrqywK0Q44s5BNV4cLx4PhAi/
msWni1+gcjNnayfIk7KebMVkQvaKui5Fa5W8lUZLyTRBcYy6uSTOoKO6wo7exegFTNxUKqLynf2v
xDAn3Pvqsxuj/iE2jP/Gubzgtq8gze0jNelj6BPVHHqRIO6/YIwBIQzByZkQloRmZw9PMnPw1hDz
tLXpt8yPhTn7Jw+IvKPkfIeVytlKxE8icFFR12TTLwmxbstkbKeKAZ++aCpxywGxMe+HYkLv5ptg
Ad5A9ePkvBBGiTCYDJ0zjTHQLmZE1ExJXrBoTlNCPgPMcGHy+jqDae1Qq+CljEbGtzKYaPj0kUXn
B3qjq9liTUrGi9tkem+7OIY6y8Rru5wN0yqO0CcAo3hYQDyr0zIC41RJRLFICe4rA5J9IoVBsx1c
zB6iOPjrsyrz5F1rBrLANbL9ICfjnPXW3S+IHh/doxHn03kCq9z5V7Mb67CHn9kuWC3TOhDMlgTP
GvRz1pJ3spOHDjeD2Q36EROpe3A4rA3U/aoGnegx+w9PTAov3awZJ1KiEhK4CbAv4N26Y16yTCMk
qImHNU8wfGHop1la0xGQDkQXgiZ12sVPoBr6cRcDJ747PbqUuULLoTWYRsDezoE+rv6STmkia57/
ji27X6BRCnSG+b6kDno1h6/Uxlu78fGiMZFug3rkFYSbt00AXbKgoI9+8glPHo2rAyssFTiI0jdN
JSsQu7pfi8NpvlXlQCEw6Ia1pMcl1fxx8cLM1eFs7JLOOJu++N2C61nkEFzc0j5FSdk8+iknu0w6
fFEAdmGtUEDZuEJ0nUU76XHPm5E6JpWuWavNo2mbz5EXoWiIDQ/z8cKQ0a32nH8/FFhooMwlRg1/
GZ8gq0a2URw83vrDvw/597PKnqozBTCIM3m4118Lav//PgoFGDMoWPKuxD2RjglT27aZgvyoItLm
zXSRoexQTrp98WoIqtoQ9QwwTT6xdJl1buqPuRjcMGnFFNbSfJElhKbTkpFMPyrq6+lvabjBQzVf
OPlYKTyCnLu+DwsPRQ1BjSB8jddsxIRpCQEkoqWF6RoPh8dXSqdXncaPdSeo783bB3+tY+jKJQT2
bM5KxU9S5uPDBFNQlQxUUrhHRDwE25mnBAvfm1XkAcCdCEKvpDq7j5xvF/eldP1063eYLr1RYhAY
Bqwg01s/NzCo5mp5R6vkYV06cfJtx2aYaOQxwPx8D/uW6C5B9lQlPX+G0Z3yFosA271DzZz1bSD0
2BGZjJu3mL8Tvx0vtpw//TpITq2hIUEnBtnURhGhzGb1dDUY3TRWVW9NNkyfBlPM9xKvlVs6JnS9
JNzKTIaw1j04FZRrHy/fIO8DT4ic91kdPREUu19870X7lDOQGPm8pANb1ei2LKzGHy8a44PpJj0O
JMXdQItsoJWFcgjozgF/ZhcS+6HnBJ8UInO8wI8T0VVYXl1UAcH0GBguI9qY3Ayd/CazrzyjZS7O
/34me1tCrIo6PShvfPA9N8C/t9qN/venpo/Jk20Udff6pP77FQuD//99kN06SKw8Uij+Pbr/ntp/
H/j//5mO8XNDUMP+37P7/094gF0p33jiJnHB/e+D3ayP+qxpTFgthOZBauPw7//hTrtY8fJjFKgX
C0YI1mF+KByqeJlH3+yGx9arrIa+cNWFTTpQvJuVtEtUx0wtsCGkquYLmcRUsIecRNwndyPToCLl
K4VkUQrT6Hk7GIcOH3ryuzZAxfmCS8aOqt3aNZUEw2jsUlqhK2PyzqM5J1tfTbtErHXE+fJT14YG
w4J4WBbk6LnetuUt1vN8jQN8aR4nQZiYFTmz4Hhz+TH3COp6onGUoRIkQ1dnlF88rg4V7RmjWV/K
l0z1v8R4z62cPWgh6a+0kw21x5CviUOhXEMntReLeyJtfVz1dFLCHVJPQ2/m3FAriSduNs/FStro
NoHd93grZO6ZATWe7T1pQm+BjhocdohCp3bvT0VJ//GLZchv3ko2zxXBJPjCHnyNn6iJnJfSEgVN
QroK5RgcbbpyCDJnlDeYIn0PEhAFARMXGMU4Yt0fKGOHbyqYwuACthDlu9iJoucvG34WFXNNyq9F
laKJZlWPC+RKuYA6y87Zj04PuYDedtsYSbSRpIptJmHsCQA3D+28L9M0uwVzwJZGnVNU1mhm8te8
L3/PuS6ex+wIBkXKBJrjB38wv4umGZgO8bYIX+FUBFMY+CMuXcHvsucC6UW3k/1cgqJbBODV0trX
BUQGFpv02EylA6Npnjo9Djvh+o9Z2QHxRJJJrwzCaoCQcweTkWEYjiOFFViVEIHNM6RA5bVHQe/H
2KVcBFH2yJv/B3MSiuhIfUxLv2wa9UsuHLVAsH7ANqQD/A+ymnOsEVx+Q8m+hK+TM6dVNd4AM93B
BZ2BGp3NYFbPOnCQjpkzPVYcUYR5fUdkMzgtovF4kNc0rs2t2x4sy3/z5V9tdjc7Y0yhxk5u+o5M
b42r1HXmU17S1J72BHIAYnfEUhoHS2DfmUCRfIFPWlMQui/uk+5+SbOoDjyYZP5C9MENILlHBIU0
J9V3kTrvyuq90O/aP1HG9lAEPLqmkPUVpJk+8N/SmZJNb6b9MfYZo8fmWs1jtrMBao528pujb82m
x+DENwBRFyxGTLF09kCFQXwUJBda21hEGAdGxh7H6S9cpTeMs8naXBkSFiCPmZ+7YWch52vB60ln
66tzlsvy/O8/F6TRfO569bVBxBi+fSYdzj77+WyfB98lsyxoabAhfD+bi3lXu/QSG5l3yK00x2A0
oobp+OxGZrGzy0h0xKFD6kJ/m4YpOUxzhZAKRQbGXHZmPm4y3COGM0Rt/cInkyFSS/3g2JPeYv5U
Dmizbau9VWRw+Tif1WGo0sepFwHCvZS5JvY+XUI39m1NomIQGFj2LL52OYDeES43bKuakYBTELMs
6RH//ga3FSTzw9AY89SfMx8LG8umDo6tIH2mrlH7560RuvhnCaoI1hIewUMxxMatwqo093I8Jaaa
9kEn0n3J2+GQOAAF9avnxcDMOFfNTMXU0VXbssWQ0aces387ypNVmF+6GG5pt4yvuWH8yub0yw76
iIuQfJPcrm8ewwmTIDS4kVTXtvXf7Uy8cKnBfsAchbmwmE0ZO9mJGa4xPSShnotXtIsnhYr4LY4R
ZsRTegAJ/HCbvDo2Hue4HyT40gYhNiX5C1CFmKrctN+qBt9g0hHhM2KQG2f2/ORH48VA6ceqqZrV
7Jcyz5AhxTqUPiocKSS1z1+4piBYrAAHRdviNq9uBL6cVSOPg+/7a/OVE0rqdTOJAXf+4xX6SqhF
/eA1fLme0PegSunjbsfXIKlYUNyh3kel7xzwVLJ/kZfDUTY6l44gGYAhosxi0ZGqOJXPCdrhWNQ3
U3X7YjFq2hLin6LkvifU9sAIcXdsD+1AQAJNwghtBN0PpWsBGY/pPRuW8+ToaacWBWyT2Kg4gpYi
ahxXxiL3ft2Rtz5l51kxmDitRyQkXi6I1VdIEMVnEfy2SRLhEGrfm1gh0/WgoukQ9Duvwe1EqIgh
tfWQGWyVeTbEeFTDOUfbRqwObiWh0qPnDL+sDp+M4Uxw3nlB8of7KrOsXCN9X4POfLDqqCfp76W0
2wVZyfBcDJ61yQ0TXcHcY9ph0O8zwmNn1haPhD+uQWvfRv5T4jbg66TS+Yv6xtyHdC3FyiCHneuM
z3Zt/HZUHNr4r+cuuSYEKZtzR5SDxdrhuvoN66u/+JBNFZLEbPhZyuAzHftrrLpTQ0l6ULYPzdJf
heKNpTFK4BIivAFpOzwc+wdxfM+YuNutK7J543jVj20fddCdIzu7Ko8ongVSINQxIfVz9VhEvR3O
Sxj4QxKmq2KTMB5K4ZaDdGqG1ApRl6ftezkvzxEpLqr4vUBYlo7f7p0IvW5EmrS6ZUE0hGBzlywG
V0hqnPQSx+62ssWOK5eoBu2GmZz/LHZ1m9LooUzsfKcHQd2KeTWjuTsWxnxDm0rQWVJvjHG4CMzQ
TPHQcWRjKIRDsWSZokrTB1mcbGIrUoyJbuA9s3Ea2uLbMTefTjEASCXZpRnzdwDS1Z/svyujjned
bilaYk6tXIxbc4f7Venn3JSEXeILLxXfyMQb38scX5LMszfcXJciNaZdpOe/xFf9smz7Miq4TUNZ
LzEUdUhD3qfXENViE+UzdeY+MbyOmF7D3FgDFR5ZZu8n4uQ51sAxMuyScA8kNVjHjPKqbVRcy94v
iDCMHwH/3lOmi5TqTPLQ9M2sdnJ2V/lXvrXb7C0BedsCm1zKcnVUDm1YVfq9ADTHEe9s8FRfsy7e
BThKnbb+RA4NdcHBvQOh3A+Zn5xGy4Jvzo92BVmBBF770HBRBj04+O0VX8M3Y2WDYXrMYTqBikvP
wnNCFph2+Ls97QzwXOqGvL6NmJdsPnAbM+XXlCGVrv3Xa3GzVxy+g+7JNY8jZ9OTRvpPAAVU6abX
SaFbRL5EHFSHhC5pR+s6wwAbVnJrB42NCDnibiGhnTBEa6/U6sFpy3gXT02Bj8BKdljocexxlDDX
WVh0qSQAjcqKTUbLNUh/F1ad6Z58yHVlshMuFXMckheOD9N6cpLWeUibVO9LSVGP6ViCk3wx4fCh
8srEwvtcpuRSd1w5EswGd8suHlFRGKjZc3mSlUZx6eX/w9WZ7TiqRNv2i5CAoH017u3s+3xBlZmV
BG0AQf/1Z1D76h7pvJR2k6py2RhWzDXnmMznln3L8xELQ4yLwED4QoXh65TSqDUpA2dP+jqZOEWN
loQP0/Jm9Ll9hqQJbd3c1erOrKZ0Fzsl3r4sxIWF5Gzp4xxK/g6VdZ+YODH9IWah4LPJd5iAQ5jT
XT8HkTeR/AB5yaWxqKifjb81UtCuppOvaaRPDQWb8ZKbwxYK5LvlT0995hzVSsNoNLdhO7F/x7L4
HZNWfQEWTzezMm6VoSaWKedZZ1kUFp8wHRjY2RhsOpKsfbljrYvCjreS01GUeqZ5qfVS7/ps2LIs
xpjpPHVhIs49p9psjFGRYidyy8KLCpZhqYU/bgbDh699oydAR+b4787h71LfunNt3tlqTrfa9q+T
LxDoixFP7sz5DJYAg3waKFa+KD2sljktt9LfNUbxLorlNNSIwSQ3OGD9cxBK+bbAJjhMnnG1Qzs7
pd1v5njeBau4dZIqeIjrONsHHSkbOZb7YLJOhGbi3WLV+RYPABjfWW2xI2AEMAroj+KpCQv6hVW+
F2byJaT91KiJcQ5P9pNbgoKyWgP37T+aUBPmLK5z7MiiZBHD16FTeXs7TdlNymlICX+itM+h28+C
DMCuZ17Sq2cZXFZhgOMpmCH9WO6rmk2gbqljRHlL6jVODbSi/jZOhmxfTgITfRtgUT2S9uQUyR8Y
lYNoorDF4B2/NCvQWhvGK4WJ5QZF+bWKV+sGLpaCNSHgjWFda+6rIsRJwkYaF1PLsS+TbPP01mMq
3Soe/8ylKa9w/aMAAh1nvmgUJ14tUfN8sNv42OXur1s+T7bBigCSYotmibxPKJ8TX5ioZwSRd7+C
YZWsJy1wf1HuvtuJSQMhA3gj610OmyKyOa9t7MISEfTLD9HhNqRtYW/xQevBw0yR9l+A5+BM6m2W
wVKa4gbXIYcgs+3ulzI9ldp5So36zQqkg1dIYl3PUIKo6HOIP9jQ65bG2WccZzzaX4g4YNzgENtt
Z0wk5yzhZl6xyJ1r1stB9VHlvNkhXB6zvWYwEBa//DBNmnv1gBGKUxujh3wzcTKfjfTQQi0FwBLC
7Cnrkyt+Rc/Ov1AsnJTw+J4uDZHKetqCRDiOJZYPx4sdlE/iASo07x0yCLiIy/u+DeR26MSlrbJH
6c0PEKIeFVnNjWvo9zLlTDBhFO2c85zayd4y7U0vIHOlQIW8taSic57WaSmbaAFNKhJ6iZF1uyDE
RF3H1llXB91YTdSWzaWjXpfq0XfNjSL2XRLsKfin1t/1EpJ9KhTLMCTFPi3e2p7nmWE7TMgDB2kf
xDbPHepV/hTyn8SVhxgUyk+KHX6acLjBwEZ+uwvdY9y8cslv1WKqCye0gNNjAgkFG7RBW0wsX+oC
+WxNCDLO909U5t6sr4cWbk68wXDmbAe1vqoA2mJpTjsGD67Zz2Q0/mIq3GIW9w6G7X5IjLDHdop9
8FCogMzI6AHjMW/CMJqmJ4Wr8tDnI3GXXL0XmOacmulwZgwnHOtl+74J1lIAqktkqbfOTPbFGrIH
UdefGEGCtv4z+wQfBygisr4qBzNwLohA5XytOvzkVnyYU1nvLcO1N82YJtsaEkAYivOYWves2GAD
LkjsBOUJlgatwvIPO2JilOo0Iro7eajKPqpcme0ny2PVRGS2cZe/DhU6x44Q3eBPB5L0fx3beJXS
ZroaYmYSewAJ4ZRvcnzK7ZFkXytLnDftzqIyJ4Kf99d3WaE2oP+xt79Odg93ZGy/Kulchqb8zsi0
YbrZW+1EVrKJqA6kZ4bX22b+2wrjIm1hc3stFxteWThgeF3w4nKGYzPfbFv3sRjgMYQtBWQFNSsI
Mc2qKbG1BY0YDdlYnJA1eZ7HOEpbVmos7eQ+ztHOAMI+ULCEi66OP/JYEwevZg7SxE6ImyMlZMQc
uJa45jDTTO0n3SQW+/XkTSFCR0AcbyxMZjs5E+rAD8EKbcJhOhvj3uyaxyBjuziA2GG3l9YbLPg/
YZaQXm6TK2Sx3zZIbnNKpQihY2haAJbt5cCKoZ3crSs0K0FDLQSkym1aud8Y5PR+dgOajQ9Gs5DC
drp6bybXf5fwNAwvteivmcFtvh58pDd05Z7lzVjiVFvjTjXjFgGaZrrX5J0Cg9NWM1bnKpQvbWV9
9yLG8KuI7PUYkklSclTyG2MrTNxkBvloNrH1A3PiuSLFSReb2MId+UoTufo9He7qX6VP5mse+INF
zjHczfDkdF7FBijflarLb+XM2j+pfBV59LCmDT6+kFuPLoqCDCYJNLNMq6iIH42FTnSOybh7SXrj
kvxFftFRaY1E50qwHjXeEiqPMdQhiRijy+EsxGXdLfPNQijiWEwfQ+ncL7GIo2SM5d7t/QsrXyy4
nve0TJy2RmYJDt/qiI6wGzqOuw67UyxsUIqnT2fEZCINmHxu82D4ub/jUnJ2MJSWrS7UuOkydTsW
0/tYrXkufGSGqHdIos3Oggi8lQGna7sWtzaHpN70q7tJGC0kn+04/I7Ke2js+dkU4pTG/osL7r50
TJh4wTm3jUtCqGfvdo7Y5HkU5GHKqGpH7QhxFDgotqxeJHsxTN+BDsgC/pqT/TyJ9Jn5nL+uSM79
kv9pO24OjdE9h0N3SnrEttD/WgIosmOlvly6oMsgXJjgeU91a7+WFp+tzlkha2KTR8yKxI3RvmKU
z6GFUGYaelv2kN+ZiBv7ZNk82byF6dGtJ3evDZdPioijF7h/inEwDzWASkwH1AX59wQkrha45l06
chxKMYiMZW4BTVA3vJHudW4MVBzOkQenJAuIy3SMSebVM2xWg4jm2ZXpjy/ETyHN5YAOY28zH1jN
ZDz2lgeoWzUiSmy8mH5Mqs+nId3IE/PkmSQkiqL/Cm0sirHiFSFFI3cv3/ZE2pkHCJQ4N97b0ywJ
hhKcMybzmA3kuElVl1sOQ7ye0Lir4sxkrFvyR+2V+bNB56U/j4AzTuNoehfUDL500cCMfY1V/RnM
fXdK3Wq+t3BSxTIsdoUMv73kc2gEW5ONS872VIz4ivUIwszynWjxxt/Q2+uqxnpqlGfsXihtsygj
VA6CZ/FCG00YP8dLQAPIdC+sMnsSivNR3BBqX8qCjwZEBuKAWe2CAXiMzOmXrdHxCwI0nI7fEpng
SfF1fnILh1XiJEvGWg4smJmsnRsiYyZ6+U0If3TJTGFaxDMML47rMiVrli5tzKE/yP6AZ5Anq0CU
IF6eAyjyPeJWyr7AA4XR4zUU/cXNk23xJa9K+6Kqms4KxOUlaG5bSJaxx5iuX4Hs88iScGNtl+ma
VRBkL59kqPhY0jLG0gUzw1QIS9oOLqzLzWNl6kusy+omjHHazMp0t5WBZDfmfX2mhDSCEI1zRzDQ
giyJmpI8rV8WKIfDmzcFz6HbQLKi5o0YUfplxiOppaGCAsBVFbQlZiUtksNU48kMk/M4+YrSFHXI
m2YN84lfTIAcA1l2QlpOoCutQfFkfA9KHBd0c2PKrxsOq74GrbtaQKyCu0SznzhSXmUmrOMStW6V
XXPbfA0w1m38ukx5itjd1quy45D75bYTFezBzn2b/6WOEkUOnwXn4uDMIW4JmpmDFSq7ufP8ECVR
N8epJC6jfAbTmcSnWWDB98cdXmSXuHn2TGybY3NLNqmpTqASHusQlkeiAaQBnHuzxMhcHyOus4/H
JFMG3ea3QSfDxTUR/olDtjgFBzkRUjfIt2GTxvLUD7W3hWGN568pLgGs0qPG7YNNW5YQI+2r7mUJ
4FWngHPFga0Os+TUc/Z/LRV8Eoj256pCVcp7OIuktFHjVmzBEhfRJLNgYxbxhzBGPs86+EhCchZd
2Upy+fGCgGF+SmU722CobtLWv4C289DjkVSYnbvnHMPgk5vvxtRBy2zZpoaKgzNmw1/bwLHJA5vR
PStdgutx+jFTwZaZw4MaxNVulgtOiY+hEDSplS4oap5MuIq5MWmcnTm5dkBqj0s/j4dYn5xM4jQa
PmYfl4oTxOPOZWnlGrxFeVPTd7r4/S5J5gfXaYJoJASAAHxs2o6EiTu84qv/XgCMc2Igj+sbKHgs
/RgKUrHvehGcaaUpWLem1yDR5Cp43FSpleN1C88sQb1DRZ9YnGTmLgtylgU5xCHNtHzJp+odyM/O
wp51woBx9lvXfxiG52mguL3Mw3tM98C0O5h94awPVdpXd6wHb7Rq3+MYRUTpvNyV3fIc1IS9ltad
N4hDbNenyTs5M2MEJuRjivkmWvfFWKvdPgvgmU4QPxK8epT/3gya8ICQKqKIOb+AXfjyQzWfB8ee
I9vAl8z4RstJJd3t3Ac2y6LmqNtUXttsviSeMZ0zD5SkMNjWuK55tHvCKLUy4J+HOMOSMLuUatYU
TXAlYu+0otBpSKdUeBjM4sAW5rEbl3cureloZdY5ae3qIDoOEaWTWTedYCUhcTJvcp/1Phya767B
GWsKBoeqerQwLZ2J9hVHjJrAxex1UZmAGURSE4nN8JIOSG3zomF3gM/IfftVw23tHVgKcNk0G0Ym
jwZDXTVMhPFgeXHiFul2KGB/uc7qUMOKl6LBQNxZKwACk3hkwxp6TleuUx8FLSvfGhe0T8mpmA3J
kqZ0Ls74NWak/HPEO7aazkPR6qMs+R0dfRM49Daxvsy4GDCeDD5WCR8F9tjhC95hYN8z+9SXuiH1
E8b5e+lMXMaComBIEOk+5VyJjDKdywSpfsTcxJ35I+iWj9r19KHsgl8DgBPcZ0ftM8u/yJLHNfuz
LYw3WNglmUz3q04JxgQhONmqkdfRMWn6RZUAjwEVt2dxhuvUR7dzlnI/5bxW4Fz+bVVAU5uy9qFF
gyaAYCO7D8t6kpC4D/DzPsgRan/YebSBKudStMi/+LA5afYQjwlD0cuRlufGz8SF8h/hZqAxuvxb
ZLO8sz0U6K5E5mmYp7Z65qataSU/hFVN0K7mvcQh5l3qMVxlMPp+oDBBUMwdpMj5UHsVnlfI5dwM
seVlmlaaJD3ppJPfmcck3ru3fZw4QFzCy5KYuIj9auXdQR2PaQwM7Vluso5MG6sOkmPMz6h9trf/
CTus0gTz4OJj5DRznkxsOlXW/OnCIKf9HOO5j59T9Ae2DYgcnfgW9R6s+oKKkX8klv05D6ZkfGpY
00oSAVVwNJbhIc8gsmvf/pjNftk1Mfd0Mqx7l0GQbAKqRT45HyGZN7oRktemb0AaW/0joyuwk2yF
Lo0UAcV8v8YhZ3zJ7Wc+bY+3IbzwgI2cJW5gq/NQnUmu9baCuJSC0ybQuu1CSgwyD1+AHzJ1exoW
QM9TwCbLvNO5eFaSi9sdbGhMAzi9GcBa44DcBIv3Bdvqfja839kpjbP28wzKDa+poM+dI6B0r64V
fHoqPbbNEO+km9mRgYA8c41sXSVXZagp90Otv9LZ3Ir18FuMHC20K58bHdKx6OJjYl7ZY4DqUEsN
i02otZ0MKfYpwV9sTQZ8BfbbNdiO6xz0XwZoJWKQ3tYfQOnopD/GE3fHFPui1qxyw8r47bv6RsLI
P+CtvUuUmLb9FMJarMr7APga7ET6pjgsh9Nsb5O8oQ6ZFgm2NE14sAiVpW2XcZKVPwtWmn42x7s8
DaImy5s9esZXEAcqSm3OuG2HIiWKTGA13Oc9aWiSXf05h1nDcNSximqGL5/qqEvriPs58MYIcNSO
MAlPGYOvHyeGL9p6z60FQYO0iQkUu4dCKQtS4r15sJO52me2d4FCdqdigIdl2MOlg5sQBN3BHl07
KmNQEfBUwbz1mncxK57rxVM77sMPnTLuVrutl/CUdEaEwslL/qLDlh2sDct9GauWUZRlVjWG8uyi
gFKHzTaR/K+FBaKb0QhGQvtOc5+iPB8r7vmLG/xYeALBuPkHeqAw44VA2ssY9zCLYMIcPoBNn4aI
xBwvyqVFmM0veLwFm38evs3STa/8HUaCzkHGF2mbpcI/ZTMWKCcFm+CVNyY44SNpg/s+9sxLaQcv
mGYJcTgj30MEMCc750pciVJyOqbvrxkUZv6ENX7oX7uyvo6W420H8I8E00jaenUF1wAVR/nlzJtg
3bohO0xS81PMySSj7rtxh3ODkzHM1iNl0pu39ZKgPKvxTwp24NXNOeyUNgRpSXHIRER1G+CiNUdF
NtXV0w7+9hrXYsjnyx615P6RPbxVioL0Bo2bm+BqrmzxvEgGdHa85t1KYL2glYabJsYQkPGkO4Th
tJva4H2c8mnHcf4haRgkw7h9nNz2D8dlqE+2z3xf3wYGAB6p1XMQ+nygGWkb+WRVCuehYe5DQAl8
uGjvFQ0GzoCFw6c/wLH4gMu+uVtwcm+1RGPH9vlUmT7fSGf6hZlDBeFCy7BLygPz++q+wMSW1fuG
XiyRsdLSAhpD199YywCyB2iYlSbPoRXeeFbgHwfpH8NxeRpAoKLaB2Rppf7RON8Rg1prn8Oizvvp
M+MIcpP5GdIx892pd+sTiKQ7DNLjbqwD8OVwFZqU29pS6itixbiR4XLX1E62bRfnN5zUc7wGl9EF
yhXCc6dN96sdpsiai7exzz98V3obeS1jPpHASH97eyaas3bAO8ZNK41Xc1xeiMLm+2laB3SFIO9I
bBiJ/WjPMIBSt/4Bdh+wUep3ndHeM5VAx12Dm1qP197jA8Du+OY3HHKt4eSwLUI54WJ8m+RwtMfc
jeYC1zybZyrheTFD0DIhuBQs09FhJvldAxjdqM1H1K7WYzfrj6epsKmtlPOB8DqbFGpwUT8vU/1p
W1IfqJ9zImo/h01cESRphKgvA2pYzMe7A3j7JUNfRH1HhGkaB27sPNplG+ILgva+swMN45HlF2vb
PwXvpM7dt7bZmxKBwAmIlnYVAHNVEw9QOdHFpa05aAzAucv7ejB+O6Mwd3NtdkflyJfO8/oLph+U
3Phi+O7OSEM2obM7EhtvHghn0pDREsc5dCvLcVzfC+Z5n2qhIHHz0+I7BOTJNVk2ZfL4SOgAxSRK
6u4U83zZZAX0ZSt30ZGSdq/W9qNiBiGRsY1OEptDR3EnrGHPN8HHUmvSg+GYd3JYuIm1eXZY9d1A
u5xGvqYCc/dC2HoT37q+6A4OkgNHZ2s5doZ+xOzPw6uPcQzMNMgAFo7i1ocsx9zo2Tz4Jt1fCp1Y
tNXqn7Fc7txmlpwC3nNZq5vQxv9vFPehm9+y6KCclccSbtZnawjQms1bJ2aDkNMHvy/ofhHqqkl9
LZl9yDnJDFmNhU3UUcXgavhkskXvnX2pHwdgq00M4MHr65dcDW9FK5a95eDzNerX2sNoJopPYwLm
4tRvnY8OvUz9ETKkGUKcqx2EO1WH+MHUcck6/FaUeSNzTFO+C6Y7XSyU04Ia7ywfYqlEAF8Dolnc
ER5N5XOAQ4RMNLYi5AvupX+Q6jidT1PH0Z1nYBUAeQ7YZxnXvrd+vbDfAVwskbDq58zngmcrvEMQ
+w488kEYtEsVvxsrkizX82m2B3pZRnpQiDPjj4v5i4dO6mxJL12wtsxW1eG9k7txat6qGaJFWQxv
eHagksUHfKXHnB9hou3hQVFTxAoUJ3/u+WzTitrbhT1PgDjjmiusfOFlswy2PcGPqWTfaiy3vnsH
VWDbBQerDq9dCpTNCKzrJ75zFdkBbTRJk5OfWbiyq9UBQbKD+0T7qbCjpyRPIpaQODvj/j6vwodg
ss2jVX3E8URJvPHksaqqC1T8PK+/hMgmjsx4B8bJyqJeu8wfw/inryZmGW9+7Fm+5HVIkCWf/tp+
/2jiJxoskzR9mta348inbHHiiXzf/cWTBgcBdbHKG9gYVnJjeUO1qzL/nm4GFxnEPOdBAleQtBBi
sOALmlTeHGXk0GBTnudSMUXGztnxwkOxgCTPsQ2wjvuFafWh4/iKFssJBifLwoEHAiahQQ4mS4zA
1sVXarnezNwxDr7ZftlOvqeTaOuFT0E/qcgvq5dxDcm6bsW3zVOHKSY3nOufwuNLOtBeBgbgrXIe
p1SdDYaOjb1Yn2aaOqdW5FRM2Oi5LuFcp3klJEwnU0NXWhVW24FyMKQOe5MaF1fgvUBTeWsyUPRN
V3HD+tIJIjhk9DszfxwW7h8pAdWNoWby9wOYRIl5JJUfIutePdVsFdXcecWD22ey22QT7VxpgBA/
3BnpxS8nm1FnLo7KvAHzcidr92OaNQWZbksGVD2ryf0iB/DHsBjpCuLMAOcA6uv1Q8365DmxQphG
e6k4awBc+FOoIgXe1RJpTMtne6A1RBNbymbLukuG5OhXGM/bjJyKWEkpdUUswyV+1CXJs1SEyGbH
RzoHsMfm+tm2KEezcyojMjwVi1e9kPtb3553ky/cacx9xLJljYQ06OJdfKOC/LcbOnvXO3HCV9vd
qzcjw+BjpD0bOojjgw2zumbmCLA7VYv4cZGCaNokKWGVHwnUeUMaP70Yz/QZDbhz0c/JFO/iOr0N
PRabi78BR+3/+wzBod1Ltxsv3ccwtS53Z7R0FEXsR/l9MBePOjcRDbDJ202+Ex06T1HShmUttwX3
6GiW3ckarBdkRMQnsVxrdzjIGJ3RD1hG4qixymVrs6TZNMmgtoWF8JhwKaieQLzv3bjNwIAwtZxW
mjubMsLCwRPBe5c5Z93Uew8Ld1+yDGLfhsm4m1h9mF9L/BfoD+NR2DWkBH6AFzwLioP2bVufMCxG
6egACfOO5VKgAcjmllIIYuZW+yCkd1pVh9SDo18xYjZ9f8uqjAutZ9iQ5V+/c27mbu2/qPpTwPlU
BJFjNjcaV7hKbArAOv849rfW6N3Oizi0BsMKyIINpXCYZzSNIrW6VZ66K62ZJGkMJH+I75fc42CD
JxaDMqxsV5zlqhH63XHw8ejZFtUj6WpNqho+ad+y/84Sa6ftE6zNd1OZfnjFcgf5Y6c9rK5WWPM1
gXjZcHphp+Rtho7zhctuxMqZVQBD8GgU2PW6t9TE8tcKkg8EJjcCXyBRz/GxgCteOUDZ1i9hbCx3
hkn3FTKKGfdnIMQhvrHp2LOoKxL7jjlp4Jk+ukSuwmsT8z1bVn9FisjrNPgVsBFZiX3muH0HGw74
Xv/UhoxNqPE/Y1t3u0Wwv9TI+Lvc63adOd8FNsa6KeOcRAYpikXyM1j0KyxTlMIWSfEv2TP+Jpag
d3BcIt3QlzFMPRze+wFbKLUnFicO8BJOarLqXn7FYpTss+Z8W6qeAqeu+swclx5z+0u28UscX5ij
qAwOQR3SXCRMhDjA6UtpXXTOG+DIx8n0eSYbOFxjU7zM8XCy1O/A58HOhruesZSfha2Pfb0ao73F
2SPSsxxN0gHDdU6FS9/dCG3TbuGB2srl9M2fxK6ffseQRcSYDeLcOJRT9HVypLYrorB63A2CPzWv
dUSLSHLsez4dX3GErOPLuFqhCGHiUKDhnTapg4VIS2HhjbUGd02UMDvLwbwF4YM5MKI1yR/ZMyTS
H0jLgyd+MfkfvTrB3sYfYISQeHoBsH2tGwAbZUFnSDX4BJfA0Ezqyc2Rliz7AMrAKgTQ2RbsfO64
pFukd6H08XVNaTXyov71dzXhKU5DvQdFwMo4V6x08fMdsftcjZaeHBFYLyQZp31GMHaOKSgqank/
TaEVVf3C3E5DXhSP5deIVrVNSvQyajG3Vru6ulaAsQFnYqMtfNZmXb+T5zDPAbsUc6JUrGdU3Tm9
rG7Q/hdB2YrW6rM2R/vE/kVi0QIlgCN8Zh/hFVTutt65lKa+6Wzdnen2OviYYm/sGL5Bpc01SLL+
3wKSYbRetMdBp9VZG011/u+fPhig5Xng9AGdhv/67xdeSYd+L7xtbdRg3l65sDmLLR60v8J4VZVR
fPT03IIbVsajEZONHGjUvvF9qmiWumW5ga461t7MA4Dn5xrzfRxZP0V5IY13U+v3xBDJL3EdBPIl
IeGZ5w+2BodlakFgmDHSKbr8teJQts3Ctr83m648JPy10J24wiHpxPx1M/dAYSIUhtRiPdAhgixN
ZmNrs6dLUHf/75csz6fLv/+WDBfWkMH53//LVPCkMLMf/s+P//ufbl8FZ9le//d3CXisX4hTExef
Q01Gr+PGh72hYjl6YZqHSfb/f7F6D8RMUB0dUYjLMAT2f79467/qIi/winLeQ5F9K0cqsv79938/
m4xJgNYehO9yqG1cWP3D3JJsNMR9aLBFiev5FMBOOPQVsEVwoRMf6QLcSgcc3CAaSs5FPPpLOLkx
HQiWzfJ+Wdxz2hTeuTPtr9DhyktxqJwlB1aMfnA6z6pFISvIjmxrOotd8FMUumCnXyME9JxV53//
ZP2XKAi3PqCmI/ApfZaW0OeZfMH537+WbVcckWeBjJX6PK4/0YTcu/2F/q/M1xPPZMm6QuU8LiZ8
K0FMzq5g9Th7D3NMpgMLmSSPZOvLqH8pvo8vS9et3yFKwAQvJFQ3jdKw74IUzDPsCuhEWje7gUAr
eaTeOC+mNEC6amGc//tl3fd3dmpuoOnH53IsjP9+aRKNSFD2mE4JOqHvsZn59yP5+iPmatla6OMN
hQuZmxQkg9E/u14ErEYeyn4+LcgtZ5eCdjUJdalGKIx9fzXM39q02nNaGizpPMxb1uSfccnx7O3w
psdW0l4199lTZVR7Rez/jMsNNYHluZr/kCse9rP8V7XS4W9ZLNY54YbVi2RbgmZgTCFPkqy4scyA
zfEJHHZK5oTeg5hAjxfbvNPeBT1tBMUP9tMbmq3jWWJbjzlRSh/F1LSWZ6Q1PKqu/sOca95QaBVq
hHc5yU/uFEGErhReUo5ISY1vdapnsCmCwogapBCNFGmUjy5WbPzIW8fx1oQIPbja3jkmSI66AC5h
zS3CRWtupo5SdO0iwrHfv/iqSS8mdciRxJdjBZFqFU/HBkroSp8MsO9hJyVC3hdPdOsay0rg9KZ9
bfUcByjnQ8oNxoiXSNHGXxWH1ckbgV7X+Lecloo11b0gL12ZR0B2w6aJsaFuJU2WcKaXaafilzR0
P7IyPqqqeW/EpaGeY/JyaFXUb1Qc7DiqG3s4ZZsh+ytjjnCQGCsOu7Ahws9qbI5d7Z6nmliFqAh4
TU58LYG2Jzq1r6WRsT8K41OtK4BDZCr7Z+5zg4nQ1Y/3vbB/2FT2Wyb5AwtkyXe16iNIIi++BXee
KA2vkJVD3dI7mTB5tiyemsDfWlVFD3b3FCbhH6Dd+c5v0js0koRMy0eZBjH9dmlUG2Auu/EQ5mW/
9pEdUj51bAjug4vdXarkrLrwVgr6ZDEUMi2obTiM8IAVobq687atLB4a0d0Gg/iV3OLQ60HWmSnK
FVRuKt3NI3bPGpZ4oLwqSsLyca4G99Cpea/d9FF7qyBdBrtUxDfZVNtbOzjzoLjtG/1kqHDY2BrE
XWk/EHB4tT33KVgL59YuADRCBkTSgwOpZR6j+CINKkMkbedLAsevhiBMTGw3Bl8Fh0koKk5dvnlr
6zkmaR+JU1bEsuZugAQZ/6oQhKxjszBiKiqC97ps3kIjewPKhSWRal+Ghs4STxBfedIV3xmfI2sp
8Y4THKFtZMC3oRVvJhv2/eQED9nIb1Z1GJvEAF8IdrGxy9en5lQTgBcughteCJ2UD7U/fDN0i435
ZuUCCzl1lslo5occLSI2wUzMGY/YgfIbp/hW7JDyXP6OiwxPpdL7zoifFwWVt3R2PSvYG+IFCgrc
qWiqo9/5b9ShsTVIOFzomDFlRgwMxp8+Wyh6CJEnY3VnwYTEtU3OIY0f2Pg0HFTIsyuDJbxHhsYA
qsQAZwmaEt1Tk2C3b8v4NrY76m7xNx6Ew54gYHmWwRgbJJiAKfPYKRpspXHSsWQ02uGDXiyuATvy
KgfGWOrsyjG7w7wPwtT8Y3agZLrQ/pYptq8Wkx24kIUFp+u8h1SgItGAb6VceOdU6scRvbEz6ceu
Pe5MAJlKWF3Vh232kHC9c9srUJclZ81WPBLfxgFZwI92mPfybt4HARHEYBm+8KVfMa+Pa5koiSjg
i0WZuEAIQbtoXMhN6cIgXvR3v5jfbDCSnexCtB6WfWyZmbJnDnOsTyNW4vzDwNLCllpGokzeWxi2
/URtYm07mAXL+WMevEcHlZbDSXkeMhyTYVwyAI0hRsSpwIe8dN9K6eI8+vFty7E8Jql6issOxM8S
7nJ+NxZgy2c1IV2XSzki+wUPOA5h+o31HanQcVuE1ZfN05OPgTe0tZh7XIsnRW6+esFCWs23XmWj
d2aX3HZh/TxYhrfP1XUUYXLoWyg6GK92qac5WmBsa/vDohR6b83+EpE6TSd2i/bJITDjJPrRm5/M
vrt4Rf6Duw/XTYnZsxtf2BGcqgxqxmTdF83cRumKyHRKnwbJRRzFoP74UCA8N9nP4pjY403VLck9
RHyAf7YPeAjpCB4+uSsKaxnjpOPciYRVQh3spiQ7N9Vahz3Fx9wKpn0e4gwoR/azANFoCIMXCvH1
ZtHwuLoKZIE3NjhofB0VNpbEJVvOfozRsE6BbJjEoEaZvmIyhdw0x9kZF8bR/B+OzmO5cSOKol+E
qkYGtsw5iKTSBqUwAtBIjRy+3ofeuGo8Y48kAt0v3HtubVzr5AxAqnpgYB5uQDfA5ngTpzWkkaKP
IoTypIaCDzKFna+ARwB/bcRRR5FKbwcBu0zLax772dlXNJpmU0FTaxdE4JCtPvoey8+823YFh7qr
QhLE8V3j2vLP//+j+mTZ4c4bnNOlX+iHqYsQVpfAb0xfibM0Q9SuXsQ4C2d8EbQvwRd+432TEkZj
ZzY/uilgpsSHmYViLs0bEge2Mim1YNC4h5xaInju+kk1QbMv836uk5uAkYN6UNdwYwZADIb+M4yt
4VApBXqyYkPDj22d4dtGt4E6Bd0A26/0DtRNHMCPs/GV/YY5J4AGKyCxvjv0FPZweg0KMXNcVYTI
eXwJViGYA+QMLS0jby9pVKPmDFpeLl0uO2dsL///ezckMUYZDWM/v73gya4XkYOIKY2wlIQExq8C
7QxAO76MuRdd++c/GEYfopJMdKNyvNOz2MjHPL5qIW5JLjBqqecv1fMftOwV22dyiYeOUGVj9IvV
/7/b6kmwaMi2pjHkz/F6Iw0KhppppRPuO5Ve/QmZg00QrRPTNDHGc5iBjTGvaMqcm3IbBYl0HJ8X
Vd9mgbEro+7Rhi7hJ/iFFiw0XmzeiY0xDtpTd+Oi5ZALbyqZkzTkLXC+PIICBCROKlibVfhaPfXi
be8QUrpgoeCdqqJA+hZHO/9RQX6nwrLeVYfd3M+eySC2d9DVvxo61DLAo7RgE9E/DANaraXd//9F
TybLwJ54Xqmk3EihD48KkqmP9uT2/6/SJly5gx2sIwvRYZW4Awp6K0LHYp+k75nnaFL5Q1naP7vM
quP/v5pa3yDjS0Vr04heLKsrHrwVnKiCeVAVyeJhmKOF8qob1v//rhjG+SR6d+FqRQyN2ysePC3d
ukCYif5NqYcIvHgbj475lFjjgHQof2xknrtEh0AC4Vs9Mm8YeSpYh4zShVWIyvC1TmS578Iau0jv
HdlOJWfaSzDjUXISSWVjvdBXhof6PrG5aAc6J93kbB+ogX4cBy3avk3z4hNgzw7YKkuQLE/Odj4F
yzH1GQxY/b5s3PFQVq0JHcQjiWWqPkC2YJKMnXnZk1KQE/G56exRQ6fW3LUi1S4FL6zJny4DzXtN
CzBKCd1Vj4FgQ4sH1pCQ+llDFBYL+fGWmcSsBv0b3HLUgp6k7uLZR5OzHnEksJJivgdTBm+N+VOn
fbvEAkFb91QshKz01yp0TbJUEVaAkEWgG6YsEJC3lJZfbpvQWzVNvETKaDAaDsJlHFG3uoAHxrq7
5Ip1fm16wZKDlFTdUxHlb4aRWIxGvBubTArB3OQ20aFmwCgo1kjlj8k0VAtiAq+Ri+1TEL+YPfMk
jbL/TQht7lnodZXktWyiZ+EJOTOnv/NdbKPcqQF0Q4oWrq3iL5jGM7nu1pIIjFfwfwhvUUfmgU29
FTwFwjpu9Hpo3hOzuWmKh7uEGkbGW3To3FNglYB32XdY3YD/Yl8UeAkCOrInu/gn4fyyLd4mv2cB
P5r4X6u6YNlg2mBNLW3JqcI94o83izamGfqnxgWuUoc8l07HOGVD70KkZAAZ2cUy6tkjOO4Rh/tX
qDTYdD7bP912XozBuepaAUbUsb97D05bFGgLCX8DuoK+TYuoQ3LR6OvnbUgwZrXWPsDCBpvetn/Y
EDOGzlo4bKG+9nodkNiANxhQG59lbH1GHhxIVejoKLA16SFdch7nEREQ5S2hKMwsCAq0bZu0oDrX
AjZHrt8JTht00Ca7rynVL+gAWPn4FetF3KF97ELmxHthFIpyLXGudfUkWeBPrkgvZGTF8L4J3CUQ
J8CravCxIWGTtYUGrgQxWsxQyFPjX0otm5reuQJgGpk0iG4AzDK0OnaZ5U+pJI+v1hBjYtFEpYnG
84Y0MKbDdoFHNkbJsR9TUTK9RJ90DZM0WTAa/o4mx18aiMapACC+F9mFQv6elGA4TZ/Rkyr6i+37
M0RWxXIsBQ2mjy8kB0XVAswRjf5TBsZ7ELr9WkvxexGuzDqin+Zdlg37PCZ9zOEuilzScwkxeGlM
VO0kchaLLm6YNVkXZbV/wg++60T7BTUQjU/1ZMTaOtO7Y9KLd2lTP42hRgSvcWpz2LpM1CMYbQzt
B7DAcd9vzMrql2b6M00ynTOnWvhe/xdNSwkTf55Gx56PY8sXxCws+1J1vFFR9e5HXr/1eN7BSp48
/qpZk5GmhUR8quKPqgse0rcfbV3pS5mrM+rr0xAMv6wyqk3lGGwp4++YY2g7kJIYF6jdghSlPj8l
pqNNeRZx+IA8sZyMlvWv/w6AdDXY7b4uOG08oyf21VxwuVhrjhf43ksXd9KG4fGdhL1a0OQnZqG9
t9gqQmAhiNSBMqSDO3NfE0k2O1tB5tcoI+NMj09YccBMj7S0jXUBigZEgrpVTBJBgMMxlxndHLsD
IzJvnipAcK6cuPUmNgUMAxaWqQg/yrggQwqUAlk4DeymdDMqs8y+BE9uTTK6ZyPEGmLy2QOFN/Z+
NBAFEsSI3FmOx/DwF2Mz2Ty43tvU4/xGp39WFhBFA4UBw/SROgxU1hLEC6o0KVa8FcihmZZ9TnpP
XWudCXt6a8gTCXsUPMxkMGWguWfHVi1NyBB9obS5HTO2sr0IMa2mAB8ndGnwi6uRAU0izwVegY3H
f5UTEuAhUcDCjbVYMgaGkbNOjYQbriBdNWPwT8zcPmsQZqQMu1c0qMcxx6WsIkcyG0rfRKjeI8c+
J8l4K+IGam8gH+OY2YukcN8t7oSxnh6ynp6zmJ4gAZddWxWLqyvc29QXtDLxUx+OnLGdiISxE7Wv
jOYVpyLOWzKEo7giKgAtO+y5Qi0tHCWMKS2c+YgCqCQJtMxJBXHCPzYrzL8dh5HhRCi6Lr5ZreV1
WIBLC5HjlcPGizSwDPbdjQN/4fQerHNQEmOsQz/MvG3ahUgfqNwzHXwOGFN04Ih/bJcdI7XBnHQk
VBGmuAWdd2fzcMr8kQSx1N8ytuXLHdu1rhmPrIv+paIMlrjKJhbwjdZfUt+6UoYya0sahpH5P6Mh
78b8ReP5Hcvw7A41s+gpw+mjEVVPncbc/NOsImfl4S9E7K/jF4R91Uz5LUH0w1FyCHLtbNjBXqbN
h52QZ+l0tGRh9jk4TJqUZSw6wMLUjN2K2xppWWihrNOcI6EnTDcUhupJlocxLIb108C2VCfX4SeT
Plk3zmj+I6TnGU/T82VrpHTDZptDjUHB2frAUpp2BUOIVd/TOJLB5AZw9eHGvGlMGiLMxNyDLdAM
v81/0i75V+k8DqH+hslskRFhDlOA6sVk5Jl43jA3++ITdgCjwaG6SSvaWu0lRhrFxgetkAN7pKn5
bvQ6vI8ZWFRWLPfEw9GR+njQdWSrDEM80i6zxN57VfLNwbtwBAtkouN3RsWQiN5oB735mPjNsFGN
utWivTtdO8dIf+/MF6GmgRAqzPe+nj1IjNmFhv2tRd5+aLghtBoTaVmTx+q0xyqg0e9TdwFB9tA0
jH4sc1tzbW9Yue47YsS5w4216wAU6tGidOWsoWhQCAp4y5tzR9O07mH+BTkv5xCL8+TZ9QJjH+mB
0WdSNgeLkDNuSCakuvHWtMbBy8OKCdJzzG+1HDQRCSh/Rc714SuCJgrLNjZVhtju6WOoeyaskNs4
PJlg6iY1jGGlT9AaGL4FO/NT7IewWzdJ33/5hBTR5yErKEbwnlME5lgD3Tlk60xOLIT7T73mzC2Q
RRg+iDVMm0Z9HC2+BPpWjSOsJCXkFNl1xhwo/nDbadg7mn9FTnVL0L0tfT8iutQhmpuwrlR6iPM4
CwvxV+pWtyYFCx9afPHN6g2XChFbA5F3nv/VMF0kuUWoq1/eG4eQhUGyK2Kg7to/pU33b5jiQKhq
z+tqmJ8hNC12MtzGfLeb3IaBZTFRrxOGzk0FB68M5JZTCEhK8O6HMl5WMefEqEH2siPBCr1Q4F69
ZClK9E+G8zEQb89EI+UjA3dRPKks2m8QC4rXIlmMgYYatG5347M3slGkeD3VD4/K3TYo7epO/2J6
ONU2U1PrfVTdjxlWW1QE59jQVyKJP1PmG14LoVX6zGSTHmjgl94g8wk6OE4uBdUUGz8tZ3cuLdCv
nvFa2N1XNnJia5mkA2h+icXF/8pIPKneIhEc0bu/kjtNGSv1N4aavwjhdSf9dQZUhVNZfY8FYjKz
IKSjmkCpmyDlyqFOF5awEbuRPjIFwTItzTXuNHS2mlqzfl/+v2dJcyZznCfCnD7ArezDBr/xWDpf
UFmXkeO/emF3d3iL3UqkKJp+wdmAK5wA6kiOMFFIovfsvzNjzSPAlbWXM/itwSYQez7Dz4cW3ZYH
vwMqbQdyibpCMPB2GV5ja+BTRyxHspuSOxU27a52r3Ya+4sy1z4Jyes3jHriYdqPZT0BHQFIbYTN
VSXuN9P1s2l5w2Kaqutoq2OQJjfbASYvIuIIx1cxBgvdFc6CHM1XN6XbgFzuh0xhUUzCz8HV6ZTe
p04o0IKhbQTzhfPJRIyCp/oTLx1e8cb8MkNkCJqHSExid2+jdi5CepuEKbpjG6+VrNWGAKgYhRWB
XU6JDZdZ8nKcUI55ADViG3Cxqximmm7/mbbVdsyoTryg/rCaCFi9+S+ejAf0TGdpZ7A+Iuul9sc7
3tK1LroHcMX2yDqBmHKkb20dPYqKdAVNR/dQXu2SYNeCaWPre4vIuBDW8ar6YWPHT8Vn7fsLj0i4
IfsafPWOkCkD06HtkVr8NkzPdw2+IjTv9ApNKhBMB+zJFWY7j2W5bBEFQPg7TthTZ7XBaeMEGUqP
KttIi4gfEHyMGnLEt92Hm0TfLTKGeWenirg9tFtjeHATYkt0dpq9dWpbhueOdEHeDiSWloSPjREo
veIdsCPeOpwc8+ff5rjhp0954uQxlhjIbEPNuiazGTKkERk1Ea3EzCyrBz6wbTca0brSE/SPCUHZ
svw3hBj+zV6hxSMyF0AggRTbskHexQ8IU+pLk0SUv3CmFQ997pUfKn1me0o8CQ70P3rDdJck6Z8P
7gG/vXs32E21sNWx79krA4I/RQDuxaK6TlG4K41wA61qTrjVUZNQJ6uqYrNjO59inLZxkr8kU6/W
0o1+xYR0i80cxYh6HerIQTGX2gur9fehBS+TkJKbGwR3CnVKUqErmAPELuSbSfcCsnWTeIFckBIy
nJoF2c87u6oPoaCggXihr02T2Sr3Ykw0AAhBEt6qVD+bcQkyqHU/IYFGey/r+Qo9pIuq/+eV6qd0
ihGkfrSAjMYCDZTlomsTnnVZL2FIfYiwT9ZVrSMuiifEhpLDQZo5jeyULyJlVDsRUp600CsEXgK7
JukTICbZPuSL1c+B/7nV0NqkGTZM02yPNhL2rMfi2zBSx57n3GPxBbHL4T8Zl30b4Gno0PS5UBGK
gu1GO5AI0REv5bmTdUqZzwtc1qjTF21SMdprmxuKpKtvDfs+37Q19og+a3z+SORdKEJVwmIKxF5Y
pWI3Otq73wsLnR+RX0HwYVRAUoZiYPRlPpj7PTPJQQZLq623nofSSO2GWrFAlumwLgKjPXTmMdPQ
2TSDF60i/O7VJPjhSkp6z9y1Q03HDX/Edd46LM/4lUIiYfUswvtMn0yas1jorcSehisj7Xxs6In1
JosQfZbap62nfs3efqF3Lc8Wekm2Bix1HZ+F3KjJrRP6Oy3EN6zrKLMbCeEEOr/x7GXCha79BRmC
k7jas3QrNgWfTF9N594dnEUz3K24RR7Ei+JNYt+bWA5Ff7Jw1e+CYTxoxuSAFrJuuAuZ2rcaqlIm
IXYID2XM0cLa7hoRBPnDr0JCBNakOAXFCK8tlG9O5K0L8C7oloEmdTYIElk6i4GKh6lR8uu4ZrVm
9a6aCSkFTszIHfdV0uEUjiHMmJO5GlrmbJbb3CafxyOJ+let4tKOzI59HjntHHd/Bm0ThH/DZ+j+
kz2llAzOg40Rt/Re5W9dPMWVHTDmcdMfXNM/e6NPfpCfgTqS5Q8AnPngCvo3jy2dZmCorcZj5+ju
Tm8StRUNoJGiTZYbv64CUmKfE3iQU4zMy4XI2eUG9g/jcEg8P9pg+gtk6s7MqtMHDKbknJr4x8ef
2mk7utqwWpaVtgpGWRyY53yZrcDvWoOnCCrCBvtuT9vKCdsTo9uLW1EyE3DadpzRQJJLxOaThnGc
DUSRPYkWsHZwsDKFu+cuzkztWvngeYIpZTsk/UtHJyNyZBEN+Aim4q/Ae6j7Kw8uNi86PzSSpTRC
g4Iie5NVFpI9Q8LQiH2SaEj/A6HqZRr0vdEmWysZkQmhcIIuZjOXRT/tIQ/eai16f+nw7k5LPWZH
ybytouLqd6NnkdmcwNxUxTJneHbQIQ8tJonbqONwO1Z9eM8F/I6xtLbMb/K1bjewoCIbgFKokPb7
ZFsiq1foH+YkZqG2fa4+EM7F7bGwsIiP3V9Sx5cS9/q8G10kMklybzxqvzjZJhbWqsJtilWJi1Jg
yFwKiFOM9fCZkU+Wl/uJsJSBeYMdPGFg9UM3zJ9KantWc4vQta4KwfNKevgAyM+Kwk+X+Xadxl9d
wiIT6MSJT3QfZEmwzUr22iHLzx7dx0JqFdLGPl3kIWvTigNQTDxnhsiBMdnVL7eFIZxfpN/lUhor
Q0MqFgarMeX9CGEOcPRYuKeHY4QwAYbTCDyIdNWi2dvO9B33mUnZt9D99IbuHDZVU61kYjwc3BfM
dJIfO8Lu25eAVE2Tl8+B6rZ0np+2at75pj1O1YoESeFdrcD4nPz8YfU/Uz1+1TJtdyotvgYi8gaJ
jx9ugzSGI6qudslN9FG53kH040ds4gZEtYChC3An7Zv4zVjtzpGeQ7XVnrVe274lGbsB/7mLH16T
0M1BxhVz1QL0lz3zSixet7yTb6SEIafw1qzsHhpfLTB6EoknSii+C8Tumn6qI+2EFWVJR4WGq/IE
6vdZEY7RhgDhaSY5H9xG/2D/O3DEAJeYaM7nCYPTqDXCOYSxFzkOJrcOgoA2Kb/dBA1yN7bvmgmv
0+psXvzOXSVN/8wdQU3CAUt6RFVudAhMy0k4OyPT+Tt5Sylrhr1ARsG4PYA37/Be5IV1CPofpRE6
Sxjes6ZnY2zJf2RQfkRERs8ctK28DBjFssJiXNlN67JHmsuMi91v03wMNsgZAwH43LSNr7GvCXJm
fDqF7Ux4xrjgHGrI9TnqtnvRY5L/vGdorMNTbsbRqn4SCkT+MhQZbUMsxbysPKa44W/q678lpqCZ
NWRcsLWNHa2pUDUAW0OhhT+nespb2HLo6uZJ40WV7lsBtIFaL2H/OPA0Gf5zJFzULLqy4D00ONP4
vpKwGqnUe29WXTJG7Kj/Am7Iji4Jn+ssHDHlGaazHerxYBVAHK3jIHGZ6cjKZrpIxGZsSs6yDFiz
TCjqMK/yr6Zp37AiFVGE8tFzno0vSXpZivMVNQaGA0Q1lJpzYSVXNnrTUqPSmTfmqfe1jk2cwtnY
ip9N6Pv50pUQ6pWjH/EjklFbdGwwTOdAgGCxdpVzigseW8g+xlY5HR+LeMZVlix/Btb5Kma0pwSF
meaHwQa9NkAMXfzVg+Odaxzhs8h8GVPKp5C59oTPbZXnhPZi4mk0687jg8zYUL8+WxsW9BNl9TM7
M3bkxafcQDL5lQzJWkjcDiWxM92w4KTu5j2pgnQfbDIUbxSzumMem1t31I1V79Q3PdR2XieWoIYW
A8wNO31xcaQjOpLfpiTLSdrqJUxw3QxuZsxzfCuqb3g+FPlIRKab029LuhroJ1QhaRetO79Yj2NO
CmLZ/ZkVp6STSmABPLF2iYFSks1tlhxmdW9vu6p/l1K9gRz7tJLyI3TXcsRWW9T6zUoTC49jc0wk
tBUAAKcowoBWj/RXddCvZGTYi/A2pqO1tNWIUE4PL3oFVjhIPmRQUm213FJE9lDm+8iLiwlIHzLi
78FjK19O5lVVBhVr0pAOkabXwqf4r/FpLTAMcJezxF/YyF4x0zGOYxr/aw9Yd0vWvaj100UQpL/S
UV/KWKeOgfFAcOm43rgOLNKiMmQndCEj5Ii6f0HwW/EWpS2kIrT1wMsjWnDJqkTURTxDBDdvbKbl
sKnZCZ/b2gLhqGyKiUo/tY1zMfl/Yl0QjKIZlqUhfjqjSKg39TUcBtLO+vaXrcnLoNQVNAc4ZnnT
ualWAS5bJtJAHc3EiHY03Uig8AikKK24t+fNiArJ7McnQM/blUnOl9Tl+HXRv+m07w2BScFTQ8SX
DsI7TVhphhmKRad3IHCWOj/KqpNrvVaPqVbbvkZR5ZODQk2ZFTz2KWUIYUJrzOkQYob2YMAnZ2FW
T8a0DD1M0qYwyZx0Mt41vdX2qSZ3uhenqx7JzDyBa7EU/F0LLUgePZPRbSHzV8YL1cbXt7bDwIC9
OpkPRFqakfZoasGI1bKZfenWu1OWr1ZoCfZznLgp80HV4jgb8jqZIan7YLNxiehpKmpItjyiottT
/+tLDJy2MzMPp9VUG4rtKmK0cTRaungPbJZK/5rnDKcYmHANEQeC8LN/vW5YuNWMmzgMAKGXpHqk
C88iy74CUZjjhl1GAye1zgTfMmFWIQSeNq0juCpq85qNLuPWWg4sCYA7B0D4BL9J9MKmq5xorkeD
PrOy8DiGNvu7geesw9KSan6MOSN7HiiIr3kj/t8g0dBrz8SGbF63SIt9o8QKhITE5njL0LKnJreQ
n1XvA8gDRZ7nyK6TwE8n9tVlgDqz1D0r4B1fDc/TuW6dBhZRu+WOsIkSwaIOjQJhj4d0sqvuqh3f
XAHqMxL4qhtOeQZE5GEZ2UfU3avJg30XvoZ+fyOi5hcO4dNEbepzN+RCKcWP2TZvno1gIdCNvyHD
lm/3ejBn/wEZsaa6tEOmkU4NE7AMsznHA1NCXqybEi4SGUrpKCKMNWIqRCfAMjVg01QEn1VZ/xA+
uQM2s61zTNGkCRbareaggskBqgPTfZ+9IeKexW63tig1mS0JhMPMm5vpGy7rQxL+1bCJ5oncgolC
L6LBpeRGK/RrHoBED6d4mYbDWxpKwF+RKGfpTxlWN6sfH7bSj5KQmNlr7TYkXoN1sXTjXLjtS2+D
Eja7LauJTe5lm6kedk6EZHN0f/0kfhWt+ygyjs1QIA81eRHkLyMiPm2fhUGZN7QntB8wK5PO5dYA
PAlFL4SO9P+/IEsd2pou37WUMmSyVwNI0GFMD6JDIqpZFhq73EXoxrx5RHocmzBAcVezrOKusCcS
lor0aiKuSy1WNqH1Hna4r+r0pcRCwPJg3rFhaHV5YDCPS8odDnHSnAKS6ioVbWAVbzVZn/3Q2BoN
Y318DJN8k6wZjBg4pxkfoSxQHDzHJWzkExLVwJGUb5EWvwbTcKnd1VT220Spizf0q8IutlEsF/ET
cWGGh6qF70jWHH2WFsWfw0RR3iEYRHmC+zf5BM9x753wAigfm8kmiPRL4oZX2a4px5Gt9M2L6bY7
L/QeRcfcS+HtMIpH1BZkxyqYYLwSzohxxq2IefST9ViBYpukmtslsQdRymlQkzRTOz183GpYp408
dV0F2XhiaiU+BVVtxPQHFujOhegoB05f8FW8qYX8Kex/ZipI6mUIlHXVr+XBmy3NpCXrF58z80OZ
F5SzEiNclpnR5qnnpQHFdSahwsFWmLcoRpoOcOWQvvIEHBIXY15wL1XyEOAho9S8RIQ9OXr2WbZg
MoGhY5qxtiXL3X5M32v7Q8+zH/b1ZLsF42VMOHF1XsenrFsLfoA4gMNImNqZmYCHXa9t/7k0KHmo
5YviKeUVH2e5UbwDttxYY3bIek6V2Bp/GBvfE4JctbE6wX0kG25E7gCqFNeetRBVnmHtA7xn5e6i
c8MTsbBQIHP8HlXEz2EcTumkzHWL6HCW2E99sH7sDWD+o/rnkjU8CuumJf5L15ovOIKYyqftb4mb
ewTfERYQ6OG2zKZcXIFEverP1HXF0IJQrHnskpiWrNNMF0sWdrvKr/5VlvaHK25D8ww6PHWB79na
IXfoLlq9MGde0J6YItLiENGHgB8nDAIFmXYLP+nf62d0dRhaf3mCod8bEfX1e5SJSL6fxAKP/11r
Q+4aA3R2dUa3D9NmBssvUSMM8ejM9nOcF94612lt44okAaYbhZY9yr5d8LCTjVvE29YfdmHiYocY
gMPrhFE6xRNaMrLZVThPGCfE1Ad29GPU+j9p4YxsZfKKpHNlpD43dwUVUeCMa6Zqy8r/aBXVjULi
K8tks3EEu34YVQSqJO/mBDc8zxDfquEdlco51TaVQbukkv5C8/ylaXpNFz4y3XcPkpE5djVrxlQ8
nAXptLYTk7rMAm4HiKKwUCxTl2+fOX9GxLljjtHVTP113rsfaW9fnVZ8KBZUC0zIoWadOq/+SzqC
Dwvkwbk9/viJuVU8hKL9i4nv43wbTvlneddrWuiQ9Z7dFvfUH96a0fp24/hF2uKWkzJIIU5Ah1u+
Ej29d0086T5UupAcgc7Wlg6dSmjlO8l02mX+yrQQtnM+/dHevZie1c+ZqvvCWbPDIGd9LQEHdhAq
5s/vmpzZdO0pwZY82lvJdGKRczKycklbt0MD+8Ru/VYV9QJelZ54djphG3n0XMuDUwYgImXdZY7E
TU5r18oOA1fWiB+bD3U5iOGHNhEBLGW9nnNwpJDF5v3kXyYPHkABgMkCcFJMZ78271J3PuMgSTiM
xl9cOPVsqFClGTggaG52dT8BdgcBI2ueq0HBIia8L2cuiyj75kQCbR7OvaFdh317Jbm9g+RarBm9
3D0+zMnIX3om9LiliQu00P/LLl8g522Q4TgUg64PJyamzQz7YUEoZrJ02uwbU8+yTLs1HS6BqO6M
a2XJEs7npsiy81B8oTyNO6dc+cqTy9jivXe88FU30nNSaNiSbEynE0wSPFqkqU/nkC0xm7Y78EVe
YvhGTlq9ESn31xLzSqNEArk+Ld2GJl6iJ5vVDXXSF2pJeLtxayDZiAihMh/kdzw1VvRUTvMsgoKd
YRKXzVhsyHbK1nFfpxxY4KtnUzbNREdATEw0D/UwfQV1EoO06F+uC2duV+o6wg9aqIon2uOzR1C7
MLjdFzkYQ7isxtKJintch0c5+ceu2xJP9pZ17doouksfDvuwzDZo1SqCs9YSnVraBl/0V0q3onkw
EAThhZ+aFrNJgGFYYpyYRURojY1YQpPYWlpHsJ3GRhQqMCZmXnWFZoS4uHWskbBgjPpyYIc0ya4H
1NjgVJJJy5yhXLeo+yonO+ieq8/7jGgDnyYaqzDscGaJTfnPKeTRqvSjmTBgnHp9P3A+ta65TBrw
XYj+tHaDZBsRPanFacKaqSihmjfOp5Z4iBEg1RYq2ud1A1BTR41Qt299xadZyhyRyxGQM+0c9f0s
MV4sD+dtLrOdWTfY9K4d59pEvu3M8KK/5zs4Fu016phnU82/Dkl/lJVGwrcFjSb87H1rFzjqHuT2
XgETWAhjQm4LiL+kLTn0LHYXfqMuhad/1RqSxpJVWmt1WIKK48TyyBL4aAXgiczim8/Vv976zVPz
VTluvU41904Znle+M3fp7GfxgPldVtvBYs1uYcLU6lbNmjbjAe1Ak42o/KlvFD903cYwkJMZP0ak
/8ZY8cXYveWcajPws/y+jzn/mZiFCz+fGZn1alHdaQ2LZNr3WUtf2RXixnZ6E7O9JVvk3RoQdYck
gEyu/R5jd265K5YEDRCmQFqGwdgc89isyxqomv5hGrq73U94E9JgVWC1s3wJnRyAn8uHYqn/t1yL
OLz0GFPj6JtJvjnzR+gjLVUua7s/PGD3UCNfFXYn4eeQ5WNvYZWQ4wTgwdBGRqBabGLQmivLvnqC
UpRSAHJfi7gPSLYlSXX1kbjMo6OYuMY1I8AwBICDec4NZ9hVYMRnTvndTf7VxgDECVS2qFouafwP
uVIyF7V2HN3hFJE4pMerVh+WoTb8UUOpbRsyLddfCcl8a+34R1TOuhX+emhYZWrmAmL2cK9C+8L/
R1sGBeDk1Al3IWppoZvkudnkeOiiuQT7WqgPzWISlRWY9rrmrgokybpdfFVNt2lMWA9hS/lRk2oO
h0ngDbhIuzoJrtuVbXq/eWNhJXcOpAaw4mfkjMmrWMUNhYShbcfGw6PtG6tmIDuH8YI7+D9TRkHj
/OYx7MSngjPRWSSmuTo4Efg1AXo/FOoII+ziyeBVgExr/Olmt/a4bA35YpUlkHR3QyNIZmEWfpLY
8E42OsEp3txDTac8CzYeixy2T9pdF9MvHjWsa2rDpAqIbNddszjeipIiJPEpZVKcmzXLjBrgeuge
2Dqc8EvKXSaDh0G66lyMDNHgSiEY/xFt+Ff7uPebeAMWirULoZsKL8/dhuMVRCgZ2JIsafB2KYQh
092XrXkVRdsytyRAxNNIk6pIZCsYzad6fVRmRPHHckuCdJ21rEh4kr0l53UGkRCDt+dMO0UO4aQh
c3D0ftiisMZSlKPUkr150kbztbXzkQ05Np1AR66qX+ypozp3Tl1Aqgbiarcff33mB4uQREjnmSkm
3OGoQMn1+CeEV77hFXgtJnVVKQ06kaL/wGtd/mPszJIbV9IsvZVr8dzIdDjmtrpp1uIkUiRFUhOl
F5hGwDHP01P3Mno/tZJaSX2Iysq2zKe2axYWcaVQSCTgcD//Od8ZeqyqDSVneEFS9vYEzLBlMznt
q4VXa5u69fbYThcgWOiNCpkHJDz2xbibOE3iVCSRbrT1unL6g6zf4mDusjX0c0KrZqMLdNZpVfkP
5Msh17YoVdZI6smhFCHQXGMVGoV+U3k0AEfVqVPhqaoM9Hp2VOxMPh0y63IO9dQOVdWANqj2eaS6
/mTRTB/r3rMMVrTtPUjl0wMD5W5Sz2PhPRL/JovC0U2vh5Pm52fDSzYdrGhgY0pTT756rpzkbOb1
s5m2PwkNGcTOlA4ckSf5NokDWB0PfR2d6j5alSZn6ZBGClrVT4ARY2JePIfnG46INUAUTHpF6n/p
6XchQDznPartUDKQThPyDtGH6sK1rUXXtKA5oqNwYO0Wr3ZbfRTFtGh6SBVxJZ4Dyz5xS8yEHZRf
Veo4Xh24at5JUJu5rIsAT0PeXsEXoBfr8qUsg0cjSTZC9Gslva/aTNEv4uGQI/B4pn+fpPLaYTgD
6rRKPLV2AIXiz2bQOwcbq6j9mrR+CcllpKGBfBZ+X4D/Xsfp2ayeaz17F9lb6tJEFzicaCs22mhf
swVkRWDyh+DLGn8bHqtQHxZRfWKvNt0GnJRprr4fXP/iBjHG9ILCPlG/9rq1xVXBo6Zis2fV6b7v
jV0CMxAetvdkaB75dO5VVZJ5ENlnbk/P1ngugCL4zrDzTdNZzcbJyCh/FIGjZPQ+s0R8gNT8IMq9
JtVyHfEaEBjkmsTE+GRV5VPJuk7v9tvQ+GdTC5FLQiaGJgVCdh9+avpIowPwlfbRKdoP3h/MTc0C
XiDhch8Gc5OnKGsY40KRrnW340nfc7jsRnvDU32vT2BB1E9Q2cWNZQTPdbdl27hReg1TnaEEr+Vc
/NBnq1yKn5DDkSwj4D6zcme8FDVYjsGogsVkmbeGf0chyYcjabqhCDeM/HfX81+oldoRxliwOhKw
wdWnC3GlExOtzhYHdAyUFB0tt/lQonse7HZVtyCLxT08/HtbsKEq2EFWB7pGrxPt7POBioMAczBl
vXQZW6uheippe2iE2icxsWD9KotxZWDwVRAOddyywrU5/0YnQ44fuNj2PnJb3gP2MezbCCxpnTZX
Cu5+TGdrjw5yhAMJoDk7VPgVZANCZ88qt+UEsxWWcT9/c6U46pW7TnO57aLkFJveLmWX27CVlAwI
aeSMT0R3NII60coy2TjrnUKeSLVnaE3R4nFgiQCmspOt+W2qaV871afTechZ3rmdObpx/aiPnIWt
eT+YZ4tyjHH0zOcn5Aa0RBoToeK/ErdgqlQfVb1UYcLRJZ/nyAk7t6qiffOrd+EGxTrXpZHSWMDc
7iG/5sQuRcyS5PgUhLn4q5UiDh+MWFjhOtaFs7LZtJOHRKiPVQfXu9uw3h1bmxOwhELsdzCSXW2G
qTZ4q9AVKqjZVTQaN4aURBL6236MTlQxfNUVsYmmB0EdWHce1AZ1TODYLphg+gyE8xNwQWLKTQpz
yPpxcUD2Aj9UHb+PSThCHWWL3HkwMcua+bbB6YMlV/fUlxHy7GddgOg23OV+/1TX+l00oapneDjJ
IQ1ExlvMKKWiticcfyzXxRE78OOkRycUr1lpn9CRUfSrA5MmxGP/qeLymKrwCtEZGFXtH4KADUCj
sRSPwNbc2aU+0xs5kUH6/ohIZdw5zfgU1Ajjvo31TM/hc6QPJvnjKgjbm8l10QRJt3x6Hk5XnSc+
G7bvTs8Pbh+xus0/T5A8eTU3b2xjmtcV09mxJQzDe3Y7hC8pJ5plAfYb4UnsmrAiw8thZoF1nEpM
iSCLIKzm9LwqscUPlbq1S+0cC/PHHl68qnqLGjy8pKigQjsc4qduoF9HvBcdUYYi4x5PAKKN5NFs
E9Jx2z0wo7mq2ioQzGhZssVwcGV8T18995szl9ER1wiyN58jC3GyNU2XqEkqHzf0DBB3658LD0tF
NzDM1zCeSzW850ibnUzugunYuyO2477t1myJT02eM7Auib6bCFoD31pmelyvNJXHrGGk+Z/FYKYM
Wp0DbvwjI6RaaNfe7UvuKDwCodUdtRyE3BQ8aTGpQbyvP1JnulyMb17JehLB6wOh5kEOo8q7DjPG
nQQmpTWLXPmSOvNTnTUADytYPOww0Z79FwKFD34vdLZd0VunM5Nx1EedjtZN1PgfLkE2slYvk0u0
u6v31Fc9OTHCCp1/zULgEzUb+3m+/wc4sDe1goQvHJIkQZN9mGzDJzAfSNsYlKfSfdGzI0ciXuo2
D9eUv+D4BvEFXJM+hAkSDJRAmtDjvafwH/WYTKOBBq6uZvAeV7fGnG73Q5lv6k/ZmwyzYtRJ0qUL
UMgWL7Vx503ZbWLMowm5dKYJsyZQyBsKu94IRRPkHoxZ69dftCa8jizYqe2u6pwSHC/ipEMoU9nI
1yTE64WFZt/MNxZ1E4F5IFx9C3rjpfc4wdPKBbKuBITFGb6fSLfx7taC7ROzCOlz1+XTS5QWT7nF
7qCtzHpBkAa2OZdiOmSrDkbkkuHmBRllLRRoiJQuNeQ6fO5xrzZtob0oreJ4yGDfLn8iT/9puFiR
LJ4z3b6OYGICKeaBBHVJnf5kWvVljDbhoI5VMC5ohn3CYfHmQTeQF4q5PkmJ1RymqwX+uifHyFdO
W2qEfxugGVPyJbyCZFCNPS2p7yvDv3TZeBFje3TGhOG4F7JW07YzENv0cvsbNPqbgaXchBWjm1Bu
PTff0rLwY6Ly2IJc32yE9+znGOGp19zPJmcfCIUEyiLPBPYTkF61i5O7RxAaZ2lcInJRrE0WeZSW
Y5ye3SU079mCRizmi2ylshcr8z+owF1jGbOD4DUMSJpJXvKBAlFYxNHRdDy+Nn0t2AQA8yu50y3Y
BJXqAMt6wxPSEALrzZiJp4nAX9Y5P5o1hsswmT4N7dSTW+emjgg0oWnObZEDT7cbJybwMmrNomiY
gMLhPcCsfipa77MG1bR0xKubojV5cH2a2cNLXofSZTRvHctWZX5GynzBWb5XPc1xTjUfMYfgxs65
XcYKpwUaOVCPcGv1HuNj97Ma6y++/006k5eEaMdNUKQ/ruH+ZBzyowaHa9rhIbDLbm0RlWYHar0w
bUB6XuFLf3M1FCTc/VQM68Y5s6q3auKq72lxnSPhSz3yVw5BOcK8GW2p4OtKG5uzD6mwnJf1QkeA
Zfxa85fqovoca3GpepIj+reZh/s8bu6TovuyOAAsU7v+why0hQ+1JCS/9OvyjQwJ7T6dz/X0oIgE
o98RZzIqTKCwGenZPRORx5tptARM42vkPkbE+Ck4p1+uSahP4jtyXeecJfINgB3OiO5dde2dwHpR
uBJPKw9WnsIBNkKMEb7BW+mO7ruq24fC9I+jrs6uFPSz0sBVUcwGCmiBCQLPSNcMqyRqL5l0fky3
eRgcb6tM65F//CNm5Id7jFk+rVOGRuNwaDCTwsvkDkwDSv0T3Oo2U9a9wZAaGoX5Pkbxm77Iw+DY
Edm+IRXxEI7qPtUAcQnDP7VquGVkh89xYTBAZsraf3l1fSyFs+mx08JmZ4Xk4lR8y2Pg/yBlj9O7
1Gc5u6SsxeSWCMdrlJhYFgkm0Oy8zQICVCnt4jan8rIEJRKVL0Nf8ubaxqtnPrQWtFWmLzcGi/Ui
1e2v8iF1tXffnbjsXAmGzB+3JdUVmKDKiXBTUbDlRL1VsvlJ2ulFTcxa23FvdHOroz6331IDLHPe
jNZ3rjasBIjVjDQevXMCrAQwWQ8q2uNWysBrlJh6dO0lSBnJQaDjuO4Ar47zlJ7KZp7H+B6XF5Rj
N2PhYx/ANKvIMVdX11ZPn92cLNQ8Nd7T6DgsPV9c45ZPTHSdMFwWUc/IdjDxi10UkaYYdJaHzIU1
l1ru91Qcc8v8qStc0/4clgKVxrIa3NUTYUiX6WqfVFTd4LmlVSQcUOlt4dCoEtP2hi2EO91maw8F
ViOqlGT1AfCpWFke6r/VYudK4n6u0pqnldRp4R3naQpvKGCC1kzhY5BxPAXvqDO8x+ucSPeGBNoM
th9xjxArwuTLtTTRxxVoV6dMzpWRDavCp3rL27RlvtNreWEPhxLc8yMGkuYFdfZUenUJHzL17zFf
cFoAX+8sJTuxOp5feyNb5uqim4W/ylP5ZbThSYsYAOHdWuOxvwsJCCIbd1fa1u8ccW1sDWNmjTxm
ESodWPybasJbhDOe16eKel5TM05vWje/MubZjYJdUm8aPbqoTljTfJjIhGZNxT7DOw8mQ8ByoBQr
tfUvP56NWK1N5Mr5ciWuTDtCqyPYeJ2c4LFu/VdvTkGRwsE44GP9tWmmzDVgjTmXRyi7B4Y4cz8T
iRD7FohktcK0eBCQyTn9stGOBvvNyREuouS2NPdRJHq0kIjxmcNsFgX9vnEIp+QFXDmLlqBEqHWJ
mrqA7MzOoKOmz6mPvBzEgSaf9Y91gaXmhhcJqHvP0DJ3qNp1VLEiJHKYHFoYI79jjhplT4ZNhnJw
yx9TK4/uROjXg45q98ZZi9SB+nM8f6TIVo7Q3nrb/OnwL9Um2tqUznm0UjLWJ7arBOPcJuvxWkIM
SumNcrSaA/MkttIEl2LUoOiZSBD59e/0zl6awcT1PLB7UmQ8F0RfHzVRLNNAo9HZfpkEePzCeIsl
vaRVeBa+9Sh09WQ1bQPEU30GmcTJBJ0mJVCfurhdG0ReN9UepgBXnyCd5/bV02AlcFhHtfaF+z3w
jK9SPPJj5nPfkZQgb6kzZOBxyBjuQp23RTOqgmJ+A5KjYinRod7pZ2FmW0wNJ5snwg1CDEm9+iwG
A6+dC1XQqJNDwaYY0wSuxgI9WtpeuXbqiGmX4CTf48Bc1QN3gZYiKg1oPZmqGJqw147AjS/qMueY
Uwf3QaB4sYCcU7ViPec8HUUT32MAf7MrNhIm8vY8dKPo2CvWo3LkMkdjtLiCeTZEH9qQf8aM+2DH
RcfomPQxF9BUak84BfsbFQ/hOyxtBk35qnLM9lnIEU5ZA33bg+vvmBkd9VzmGsFp2P/mLdY6hvu1
2GU2BQmFCx4BR0JVl+nRil+aifMz4HHn0aThBzFvmsG+6RmXKgO30XzQOequuoESSlPkySpI0ABC
DTCKoPiHnLSKb+hyi+/YW6KAi4qMMpKa74G+MnvRbLqp0kBid7yqfrNubFibuoFOUs2wbR+H8SoZ
MOs2eZAsZ3Ylsauetap2gIF04dkSipGhR2cjKH1C/aOwucjaF29iYIUral24RrUtcFo1pcStFxZ3
Q8bmPPQdf11Ld3rUUjMF/3jEyM28UrJ3qm16vkqXdaiwxWayy41pI/nEDgGS9C7RXbGMS6NdTg3p
brByaCZTpG2b6BmeQAycFyC9z4/hNd+h1aN/ndyp1fexp723ommXlpjv3EzxT5OED/IQZq5+8buu
WBmuce00Ez2ffRzuFWpCye0uy8SwblQY8phKoifE1k/d7OH3Gf5zNQk47RxQzKtOD8JS1dV926sL
xNEHFYLlS1TwlnonP6chVypapIwYMBN5ERvahcOpCBeeuY3tgLsiV8MCtPEDNbMrEgG7dHRfyJgD
00CNVjgDKzcmAIrvYWTYPsi8XzsD3g78ynTusclbgjPbkzG8leiUfYkF2WpKcyn5CatpB/23Cj9T
KQ9yUMQIwumFS/6EHeFGL4cH10ed1uZWXEknI8cxqNSEWTQMfXqm7/CnXsNRZ0dcQ+nVh3IBZLNc
liW7AjUgY/U/Lg3TEX4uU4hsw9AHSGnEK1cJgUDjyW+tUJIlrKXhpxv3Spg7MpooyJFG5wqToMbw
XsuG9jQHcgN+Cm7uUfrXpNP8h7yf8XFGg7dNY4VWPdiN2VtTh4pH3qqR7r632ZKZVbpLTAMdJsg3
rZ1fQm18s9jnmxN2GnhFaBDxRx7jWxQu8PjQwjctnypPu/RQDVSm34tp+iBdNnTVR1k2IE6DifHq
nHn205MuvX0AjIKDfvKGNpox9WgRgqFcjB9lShq1hR84O0U6f9vIm2ESr4kRMdYz+k+ci7eTl9/6
yj2WRg8BMITPnuf6KhiZJaUdrVlk7t5GiwcUsU9aAwVoOmViOa22nZTsPgPGlxyVMyxmGsg+as5R
mlPWu14jnKa68n0KnAk2ISRzj41Kzll79Nly4NJjMcgI+rLLvg4Jsicc6pUJWBw6vnmcAp7WoTlt
EDJn3LXKGQ+0+7hJl2cTNxv5BkBKuQjkorOLb5yrFCoN6Mq1G38AXSSN47yQ1CyoUs9OYx/sec/Y
gYFbW6kJhIdNRP6mGqzXWfTlabclBnQaUr5/4PrwCXZT6oIDH81vr/Aude0cjWx+v0vzXvScUXy9
Po3jgStpPhl45kK0rFRyVqNldg299t28RqJ5Gt2IJ73LAqZ74asaCNn4vvUVt8xdbNNZPtCLBEmV
9j/2numXBFJAGpQzzGBeQl7nMWxPjiITBdLrztDx6vE2o2ZQS7XIzrWOToriPW2nQV5E565o7bkt
9eLD7WysClp6mPQv1Hp2F3brLyM6OHpw2uMUPrmTtybP9Zx09acVs6MiKV1CdL9tlHhOAmJoRFju
qXqhganGViXpe7txicaykos9rXKJdzso94yizxDKr8UNKudT6Uz0W8c/VSYflEvzAfVIX0ngAkHk
ROjT2Y2uzMMo2TDrxgpHUdPs0gQulzwDuSFuAcmWwq8zHIQb14u2NciGFrt8RvxGq+V708t9rb26
ZUt3Q5gSYC4mumzKTZkR4E2KWyPsr9To7kTCgCpaWML79lzylnV9ymqeBF18CQLP5rD8oKWYDMvA
3Itg2HDKItc1kPE2xPAy0fYGzAkRW/fQxHB/9d2rXy5x/T0CIeIgUKzSqPzwx+Qcu3IXeqSMQ0kp
6GgsHEnNIsmvR6bZK02DTxaWXbuSefDUc/tabveCWHQ7Tm86qX0PK41hIpMbtkcbifYJ42wWKMnK
9/ZjFbLNn1rQCFr6zLH5q9WqCaeofOSm4KUaoR4Ug3+Kk289ym77GJspajrPnUonphGusyn7Cn5X
vQl422M2shPxKCUxm/J57NOlA7YVuQmg/BQBEe6If3RszVr4xVMiCCKErBE6wDENylxkHWraR1nD
PsxpX1ndIojrH7MkVVnmCAKaUc6OSp5H1MiSqGmQuOAQppKbr0uNLWzoaBUU073OtWL1Vr/mGLml
mRqv7kTw1THwnHQaDIKh2/QDtNhIgPIhQ7HJFb1YmN4PEwYHLxo/DOC8tAow4YhiD5MSwPUBiduq
6HvqiHiGqfU6h1danawWjXJfZlixJsuJyG39WYaQObW4uhuq0dl6xiXWvHfd8C5Jbb4nZR+ucG56
upmsQd4CM2SDXlsx8IcReQ2i0jbEcbekZ2Jnx/FXA3hcwyqgQEnM+K431/RMODDkunHs6h7fcpOF
B4I/2O7a05SRYy6M9j4auvchGeu935WnLIhBTJchlqKciRH1hgiJoXBiQgmaixdjFs0oIgx9FH3T
g9wi1yXhT0De5rM+kzJMkrE87D3f/bSNbN9C1jETYnhNgdPMA/yGxrLgb+Ak9txnX2eiQwsOBWsL
35IgW0YIk2HP6t6NL01HkraJ3buAscQu7+U68Wq16SoCKHHzgMfUWfcdsjdQmgih49MhS8GDvJJL
j40mo2j0UlMUnFtQ70iBAhglSQXStTs4dmouR+84lUAEokJcmggFcTJNiCucoi2Lc5JxzWfpwEqI
NyYm/6OgNmoSxJybVrsPjGJa+umEqObjCxiRTACavSV9D+22uoUl0kHkDrStwOLl1RYG9GzjheI5
T8rvUTa3I0gE5reFDVZYmhbGISwaHql6aQN6pqe+cuZj8egXS46hgWCeHIH+XcRZ8EznwqVo5ig1
kcrl4IMLrd6rNDMY/Vg/LXECkfa8wRPO0Lr6TLzkq+9c7PxOuC11272J/RPJNyxEI1mqPmju/ODV
qqqDTf9wVbCeWmxyF5jEXoUzQXPU0YKRztkGsG5GKJEGQABykffanoxSeC20SxQMz1bCXLIbvZUo
aSeDh2rP+/vlIh79bOnjucDfxY2I+WqfdAP/fGDflVMAKc/Zh2xFFwR9HSynPkfVKrgvLOviZDhP
kDF+aJNZhIjGAeu36c1PwED7lAF3FMgqpjh28RGJGouq7XY3t1ZZ3Fcx9rvA19uVhXMtVMlbE3UH
TbLmlCncstTA/YwXAXmtPw+oCGT1IEHpMWePGPpeYvhHisRYdHjGQk6BYGrpz7Wtf+tNcR8SR78T
BiSCoQpOHeFdDwg+tge/BpBSfUciuRb2Kxf7yZ1/IObna04rnNwBC6T1g4P0i+GGNjgliLBmzcjk
mtRWaT8NiPfz8Yz4Dl6rCFK/NgXgaLyCk4nHi9hWwboYeJjo4i4WyMEkTqGSmnS/EdsRaecuqCvy
1h0MDUZPs6vgTkIpuMldGHEe4AUTb7pX1s95OBTL8qWxxuw2DSsTFLJz2wR0i46ieIYbSXdWT14g
4l3osIis4pGGGWuo9jni99AjuWspgkyFXwHwcL+1p4BJvH5kuD6C256w8aHg9KgWQjNWfVBmS600
z5w0nhoFFIOSzXwNQ1K3S3bzySO0kYmYu39CqftJczwv6bhvKE0dKa9EPcCynCCz2N7V6Mm2RtUd
3/U7Kj55dAvtAeAxw8CsocDWIcxesGImpmYQwrDf6876hJ70QKlnchoV1mlIH1aj7xpJA4/jGOQD
ghmriYCkmady5InAPq+hVCZ6dfG72JShLrBf0PuKpi/zow7PbjkmxXvocDe1Fd6xPKeEcxjTDe2C
gAAKjleaNBaN/xOW8a0+jPmK+DiHI0yAeK5sWMQcfiR6rcA5fWPZTN/Cnvo9xF9NNITIRuJ46Lcr
oZjNC4TrFGYuBwWylDTNmYsijx9VyiHQMsfvhn7qRcwUoxcgT+qU8roiielE8ChPdajgplFpM7b9
IiUJyCmrb+90EnDsYnnKxaaxbmnZIrkHKsaeR2u4Xl7lQOvuHLR1YxyMjCwpxsYnicOo7+2NOfDa
k18IczDQZa0lmJZdUpvtmUbmFMuZg8kAy3kWto8Sv33Norv4za1K0wpLsXoFwfNtjOBlRvJHkv3L
aKUOA9Fp0yhi90lqbKopk09YNmfGbu4JsZcaB4BS8W5hLb2QQ7iXTA4fgxZ3VD6bRWk4cVdhZ3s7
K8TzbOHecCgISCdDPNua0TAtpZchDgEN+KPmPditugwShoHKeNbBNmNGWE+v4UBzUsngfD60xYBw
xmAJfGXF6aAjVBrU3MAgT7jxrfSzstqD1xAXiXP6iRXEPxfeL2FFuDVsC5DcAVYDtiENC8AWElpJ
iy0JWFIbATKe4eaY+JtHOiswA4gnGc41TAGiLbOOhwTXm+PheJ4Elw623msAVQOlgnNEiz90Koct
S5AHiGq6cOpbBE3xSVdYsOZRaa0EV+cNXL4Sgwnj212nSK8ylnONAds6OVMKEVATzTsCIe1SudmD
7zEz1mrzomlz1Z0BowUg1Geot4dOq8TWb9hRlzYIWIAupwa7sNQNeB9hdxsY5i3GAY8dWPEsNOvU
ON2+dPEAV8j7Qa0fizY+Ww5864GTb5vHwIba/NvpgscqNx4Y6K0CJ/IWXVq/6u2rR8beaLgZiqQ+
9dBxqFYLrZtEY7gcFWl1w8ZNUc4df5FS54FWfvQio9jFZjJPPhfTnP2eUBpO7CX+zjRzlRk8JTDu
OWxt+m21sgoumahwnkeVv8U9ZDjFnBY3LBdS0Y93nePc9QA9jKjfJZ3BEocQl9rw6RowXZaNbz6b
5CWe++BHDRRSUGVnzgj7Sn0XXbnJo3MFxGRBYdpOMzmEjaiFs0TDztz9yOHzMkYnUK+QdG3b+iTW
n0B2phR0HBno2fhQqcH+KKz+zRDxI3WXERtWHgp1g5Gm6zRiEhxlScL7Zs11dd8l3XUIujvojvgQ
bMJDffPUJc1zLcLXHjwRKY1s7RAttUNdrjwK3xqYIpoF/hXZ4F0KAzQFAqNVGRYJXfekVdkSYCTP
26DuliIsNlnOOlK6xkUCWNY6WkcaRoYgDeRMoULoG3jMrzSvY9eCqWDBEDtbpbLaCOzyJMeY6Rq0
T9pV+GJ8mQ7HfEVjFwsbKMR0bh2KyMzmJCwNGxiKyVKrAgYbXHGThYeooJxsIQOGfw2Z4pHzNe5S
rCYIS5U7XSljhu2K8toYer11AU+LmHmNsnzgUW51LETdAFbqixcvfgYfsc3tZm+kbr/kgA1M03N/
oO89lB1SshYw20tmiyw2fsaBXEsrxwMzHQn5Ehhgzxq1mQRPYXZAwwqjj7ptI3+4hTu2FKliBlsw
ZKlS9eyGzpN99lz/ZRgtWkR8UJu5ftfqzU7D8HifWWLDZVsubUKbC8L34OOxb6de9FkEMCpq8zZk
9LPQG7ZKk0cvZhuLtcwM8p4GalyhJTtDVO6L1ePI8czZiVqStyNLJ3Rti/WiseY5qgRKmtecT6Xr
rBUbc/KmWCsVOUypGFZVJjEKLdR3silWsq7staQYj9yyTjUSsDzTvNAb1S/rqAf1LcWdKZN6rUo6
VyQZbdKACjtOQRDxzuBx1RVFfGb5X82KojFYD7HetI9tPXzDB/ni/N/yvEkeghGCUhBUB2opc5GR
JgiNadkVkB1czeWWMGwGtW3IXsECjznV1cZycHYGkXFWnQ+1g083jfTJiHL1Gqthvortjcuzd+NW
ZfUYWe0qG4NdM92HDuV3isTBKg5lTAFXxA65oj2vEjEqhFMZrNVIy2yUP3tSTwcgTFbLSC7Im2yj
adC98yD/iaXcdMxbH4x6fNZrItg6jpCFRYocs41DvYCbKMpj1n4GSW2MMpQ+TB47W+ydvjJ3QeLc
GwN2njoqSBiM1h4m1LIbY52lmDMM0+1Il/auyO1rEEtOZFa61qw0XZey+pxQqe8CQux3v39H1RHP
OoOxAiB59vb800itdDmjx0Yglexq6zNDkWFLm7nvUj+Lo6ZNnV1rsXdD0791g3A/CiBrg6j0pYam
gDUY4BXWWXvVNh5Dx9J5UAGadSstj4ef2tjhmsMwYxUXIIRVlI92UqfLPo2nLYrpWRM2N4Krr0YM
F4KuOKat47Sx2+kOI69F+/Pm1x9//du//fVz+J/Bd37KkzHIs/pv/8afP/OCbo8gbP7lj387PKwf
f/+Nf3zGP3/+325Xl9W/fsL8L/zj8/mKf/8Xl+/N+z/9YZUB8hvP7Xc1Xr7BKzS/vzbf2/yZ/78f
/OP791d5JP7256/PvGXgx1cLVJ79+vuHtl9//jJ//+j/9ZPPX/3vHzq+p/yt/0U7zPv07//nP/73
/1XVv/yt7/e6+fOXrv+FcgiL0z7eFIuuSL5e/z1/RHP/AmjHdQRqDBxxT+rerz+yvGrCP38Zzl9Q
AhwphC2lZbkWH6phTPAh3f2LZ5MK5hcpLOG4+q///uH/6Y35f2/UH1mbnnKVNfWfv6CgyV9/FP/1
Ds4/niPnb8vCUyBM1AzLtXU+/vl+UVnA5+v/oyz4byLuawTBl0G4OmuzS+oQMdZSxHFKkBKKBsjO
ynbYE6tiJwnCZO1Her5uQVninqG9YRqjcTmNHCnNxN8H8YMt0/yIqpkfA+ChbWgld7XDuFK0rBb0
UR71IfG3bjRmR80pndXYhiGYgkaRQJHUPNOjxWmQYms81RHwvztev6+Q8TwRq9JjnEr1Oi67t6gt
GlItt5Mki5f27GNUK5KjTlbiqBkmYQazgm8TgwyfUrVJrOSD4yr14XrR36UeDwxBNwK4jG0SePou
iMr40HovSVTtAIzUu8gap3VcA9AYM6s8hpXS1non2W63aXAkh7NlALg1JLYhuov7Y5iauCpIwCyR
PYZD2T4FQ5RsOW0fZWMu2wlaZZWWkpzONBx//+ISUjzadjDd2DSOrX1mIqnbaVuTrkG5bHNrDrHJ
GcXa/eAbCm67+WVNSyc//v5dIEmVTIqxmSuxOocTL1LUSEYlv1+KMOPZgVl2bnlDG6RTlioTT4uP
lfPkB506GImpjr9fer+ti5VeprO1vW5XCdUbDG06+yCL5O+//P5j0XgYl1S8F2ns7I3wKXUy7YDF
l9NCSHAUfGwCiXT+n5SWaweTaaSJx3Pf5FN6HEZgbnHaQQCua3PX6fEW4LRzoI/FOfz+nT7/rgha
eDL5tEKUYYsdjmRZiCtQr8zvfv8CkB7mlMXjr6iDFSB32gh5zvkHj+F7pNnBrcGue4srTQ/Ov39A
MEJyxUWn6G316KyZf/n9O1oKN3FmBHe/v99pvnAmNkcbv5KzBqoF5QJ5uKZme/5zwM93W2n4Asi8
v7cV5gB2Z8aiU8Nwph3LXHsWlHZarmYyps8BFzV1A+2kuXd1ZvsiCfUtxlyQLmBObgqtUe9RVd+T
2TAQeSrmMyl2rizG+xC0YiXo4NwJ2ybN3DfeQ9tQvjKwSzrYKsh2yi38jRGiRKLyPZX+mAKBNdOX
Jja+bcgq35r5FQVWjbDtkGHEy6P3TvYRDj2mKTjWK68a/I2de8OiH6zuQqEO7uKsxDZoD5yPEwy/
FDr3W91Ju0MwJc7KtL3gYfCZTkvbH14zddG69gg/AvV37j1P5p+D+phTlHrYjFLGxSplhO36sbMM
VOytEhoaDniQwt00YjJtgb2ZXTtSE0mZBUmE8txr8hDYMNXK1svJw+C4H/AHZYiMjFRZv7TosXTq
nWlOqN2lz1O81syNMbMHsR3cAu6YUVfkaMZIqG3tYYAzCBcvVFTmH55Av2/r7KfJs9N/MnVmy5Eq
27L9IsyCHl6VfZ+pvvSCVQsEfdAGX38GWvfaOS+YVLv2KikzCSJ8ug+H/vqRuOh4PKnRk3xBQjGq
mt23fDkufxaYLfSlBhJFZmT/arvCDz2RH49mk6Obmfk4luuKIGH5Eodu+DL0HtPx+SsAuPqvjPUL
7XPR66KfTjHVl8jcxl0EAicAhItGh/M1dfqaNNj4O7VwOOnET671EvjKqgrbhsEZK0CMfGldvKzJ
MtT3PfUPf8rr0BA8jmkpWfLivxjvjXQWLOQ/TXjb/Sw9c2KH4R7zFONxDVh5Y+bpvwRKUcpmiKR1
9zst6ukIpf2u6Hs/lAmtiwRuT72hl218SeF8QDyrPGhQyEAEBnxm2tJfGu1KyS5/H4D8EtZeFrCF
lR921SHukjv9yNW6rEtct6J4LyXtBAli+ll7w4tNa+7dxsbPeNHd5+6y3ODXR3pJ+gO87W5GsqIU
8AQb4T70MnkE6MaaUwzQkfHH3DzKMcMnTYsJI33Kd6R8m/1fZAXdtzZq3HPhbgWpBjxotv4U1N6u
w/lOmyKcrqAwr6pnQVzjfkVmTk2x7XT1VWHLR3X863VF/YJNCJDJkLOFruWpLAf9DsRsXQ+8J6Ht
pwfW9eQA6DwBRhn3n9QLwQck63QJ0lK9maPLu9nmh6a2jLVIq/aQ54bHD8yPEzo9Ko3gFKrt4DIN
XrwL0oKQuSX3Pir7pka0B0LEuUXLxUAqC3x29MVvkkQEn2au/oBtRD4DLb21OMs8MHG+fP8ymM0w
stXyXmYR3b1+N4Fm0O/Md6tHashgr1psvNqo3rKpNj+FX7vbsVk4RLVtfg6ZeAa5eB9dIzhXhTJu
HmkboqbchtCaao7TAP4tprAjAGy6scBXkTgzPjwapmuA8NzEOY9b0ghnGTjUu1lB/Ba4Ls3TTE95
YUL2yb7+EOEVR1i1awZaqcewj2gbgtsytqrdEgUCtaNoDvOTyr3MlmfdrDZ5For10hMj0HwgUboM
pwMN6QsLLfjr1rX+dGMNs0YaEEhLRg6JZ1SvnTHvhyzxPhWtaZZrG9tOkXjO3az7dEIexhA/5msp
AJmMQT2sU0vvGrTSz7CYQ46U1bjxhrfm+12rxt8Bs9V709Uc/CUY/1jNlyqNh0cr7VcPC8Bu4CuO
a78cM0B/7ou/KHn9adC482PLeU4FnTosXZ+WP7CxF+Ur6Ftjay8//sSxienc8OCO2Se9si9+mb5p
v+vRWttyV7t4LCLRhJx/aeXuU/dn1M6wBbqxfjaBUSxzV2RVqK4y+QpV/Eekstsk/0V7+7+66MeH
M++t1vjqfMD6hoXulOXN/MiG4ZQjI3//1NTkdDvEyi3NNSOrdW59qij5iX5i30MKC7MgDa9hqu5e
G6tPAl7Rzixw2HUzOI4xtPwPEvDgsxoVX5q8+KymwL1F1R/R8cOyzftKNH+RASAaE7m8KMQLYUu8
eqT5EowEub2NcJbXy92ThAyK6iq4ZAUN8lD8/L2vVf7Al/ReeSeRhs2HpWa1vO7Ntk8LBmdujBhn
a8SqQrETnHieFnWWHwita/4FMkpJeZ4LDtN5laafjdEYawTjd6iROMsL7Gk64HMiWyJjtMTYZfWO
6QPIgKZurWSu7RSINGWfOUc7MCLuHGbi3//lZIgEZzv5JzFNC0JpbbxZfGgjZjOfucjCA+VwKPQE
GHARORSCsgey0+nUTa57LA1rWFaxUgz5B413x9nrm0PVq4AnYJJ/RlLijeHnFC3nubQCf1AlREx8
HcBOqstnWjr6Veaw+6Ad8t88uv05ape7NPDJGc8Zcg9g9DTM5SvRwJcgtodHaBTkZQceF0XZnSGj
kDYXQmAg9SAml2Jcj1U7rMxYu6eo5WPvIoWdCjKEFYP6DzvYkdh0343xVM6dvLQ2hiw8cCeZmcVp
cuaCUF8QrAuRnnCDcWTGCfxmoxHEvr2jKtR7MWhpuY/S/iFtMA1uQXG68FgAsrDMtmbdFJ/KwoFb
JTwjeSiGJ39iK+AMPji3gVeFU+yReVREf88Cnalb8+gabrxmXN4cRQS5Fpu9w9xEQtiIohfahvoV
EI1hO4vui+my/BxSG1BsXhXbEbNa4sXpqzDqgQQh92Bie92HT+Qps5xTqNnWzUWRXkIdkzdg6flg
1OZv5swXOx2i2Sb6PWF9diY536QS5RsdYavBDd+pRLHvI5tG9Bgquuzl3cL5R3fPbGHmKmq4kvRL
HK2h9Z+cINXnoaiOMtc24YiSdXkQxzhl0WlMtpWuU7pHPiDzyrPC4YM7npeTo0f4XSn//d4Y1l/H
U9ltgttvNe+t9VpOk/hglaR7pQuBdAhAfssjJEyIcWkCRliOJ7UVURZuLaFfy1qHd9fCOzU4WXpl
UGoQ8tV6E/fBSK8pno+Oh+aV3ib4foOZX8OchWDGlbYTLXbeDNIZkcLGZxS1dKvIxXdhKpxBLQ1S
LpsawjLZWfmW/ZTwxIzG4COza2rMS/GX9HWxsqZHA7avmb3p2rXGb9I02c1tGgxhDPUAY/UX3feU
OnCLM45zMSBGXrsx50JBAncDGJoe0+e4DzeaCcWBcZeBEzZgOOysGwyLb4k0z9IdktPoOH+x89p7
l/KedTr3407bjtxif8WyCb7rxN4fUN3X1NuQVusQxI5V0usn+JvtBZWwfk50eWaQOl4Imaz7xv4d
tF35ARXmEdOGBdaPiCHDz6+kRSfPCODtMJ3CrZmY3dhBY8PU8PCB+vpAy3SxBg7gOoyQfA7Em7AC
h6+p7pmm9gsIL1McL7NPJbiZdJar8W+s8MN+XxJ/+vLKyDgXi21O2sGCe8SlJWyHailTGy8iqgLC
peZPy4iMF2Ct/k478S/LN9Jd0ioA7LFZb+RiMSHJTyqQlLUA9E/bmFrbvF9gAxWMsNq/it75Jxlr
MccpomOz+IBba96VnPMINfMkdMadXbUnK6nPNRhJBmZF+pPH1xd8Pus51TSh5Nlwmz0MJGVbJz9L
c6RPSjhvwq7zXSbELrVtZj5133y59czmVKgro4QvqzQER3Rcdx1UwpXdtZ/ZICiXJp7irsMme6HI
sLlJB1m7bhkDDLmD7mWMDztrCIXEzPTr8eI6TP469DkHqmxTNUxF4QkmZYXFFEsnBjicAAm1zyFG
LJI0rHGYR7FY72V28WZ6ZpLROfuxmOH1TM9dQmjDNfSzdMN7afgo6cXwytzbu39fhoL4h2s6AeMY
iBEQPMLbOAXMi2m8wu9txTu3hBESzkwOBTibZ7qIIJbR8cfbCNuAQBsSJHiwu9pXnXzj142kds6B
cvHCGiblDOLP5IZya7CJifyetdzDadz24ArsJpseTjCQbiUyc2i0IBrqr5Ng6XYhhVY0k/VQAzb9
wkMq8LAbd9ZbSXKSjGg/H9w++ADqXZ/L1OzW1uwPawwe+dnuib40GNRas4tWi/2FHENyWFBlxGyv
TS+re51SA0YJ8R7RixtyeT+pINkI7U9EJ8Ax1wrANVZVg3rmvHsxmhHaKxHXTjE9b8y83/nlMN3D
of6x7cZyeKCVY4kz4vhA3KnaDB4PJOZWEZTcVZIU9Jjpxjj976V2hjUn8nEnPDg1ho5u/BbhpuCm
2FvkiNemi1N+psTL8Uf9ag/UESsXRGUSUho8MnXV8mKP4k+uPLBfA1gYgY94r8y4ew7FxFJJETPI
IrnjfEfQEeRAc2xIPfx3aZevgLdSolEwKNJV2x+6el/79NulL0PtFus8VdcUD4nbvfocQwkgd5Jh
KCUDR12U9VGMtrubGm/TItJFfosBBeSVYRBI9HAoH7t0OWBSP66gRo9p/N4QFYIRPR2DFpiAoq5S
DhyAKDolFhP8wJYtHTyFmgZ4G4AvXv9oqfCunYOkLms3zRHLeciaqWX6Eoju73coGa2KMbDvUF0b
L+oZJlxKp6FkkX7Zdj4xFzOtzfM4D7s+yfI/c8c4Ibe1+dKU2t0JK9BoXS2+Y2gj+Ade2RagUMfi
N/N1iC/M/R5TYP71Jki4Xjy92TSLQViM9LOb948eoT1qrEtS6vad+CXgML+yX4Gnia0NwOBYB6xN
OfdN1zHPZaD3VeYyec1L79RHVfUZ2jwneumF2Ljj9Bqb+FJSiFqcfwUkeEX9RNRhX0uSs9W5zckJ
QMRIAEUoa4rKSFOdZz8qNjETtc88z86WmLhFUmLpmi7bArX1zegHRR7M3TkOzD9lJRjxnRKsmEt5
HG+CY7hvGTiPG3Ak+qIuUa8Ilvn6Zxi2E/05ItgqxtljxpA0KxsFiR0jiIpwVZgZXrc5LvMr1N7r
uBwLnB4KTk3XEWgZUgkDBvg1AkSDxGL6W7ujazEN1UhbCkqAoEerGQGe0p38jFnhs5c0aE5NegwW
xzQrPKYbkxosSXdhXWMLFMJmnujHOxgi4tlt1JEumEPdT9z39IgeBzL8nRPi2WVHGMxl8AJZxN/Z
uZmu/TbcTpCznUXQGSsZ7SNR7pN5sK/k6KG3KUWTi+sR2Mute+VKY8FjPbj309XQsdVKxuCvYcNC
jxEa3rJsP+XlaZCoO4Sj2xVRjeq5izzOLI0NPBKkvg7gtNQms+JW15dWk3CER4N9HDHS9Z5BOFrP
tWef/Lb4Ncg63+o2YISeafsEOPc8jNafmNzrcx6Id2Ia2HK6xRqShLTR5WickdG/TMX44dP/DT5i
y+G9W/siQIuN3b2jgBUFRUr0K+xMjkWkcGiERpQNM+kfRO3edW4U9wxIawz5YD1EC1UHX8dC9qao
kKYAApIrcxzWFnNNbY3RjW3rX7ahkj4318Cq1J2movTgFlfhLkvxCXIYc8+JTc45KUkQEKZjJl3e
Qjgqfj5PByf3dmZqFdfScl8r5VGwXZc/8snbJkmt7k2M2VeCH1/3QXxwura4dgPoWmvyzW2NAcwA
dwXBnLWn8bNnR9n5yfPyw1z7waaS7KxAEr3zMPWvqRpfrKy6qGAEGqWx7skW/dfsYLjANpp74KF8
8CJJZUca0d4zGe+VPYttqap6bXYmvvW4f+cZHB3m1D/KtrbvtRzX7GjKU49SjiY34eCCkuu0BAVE
Hr4g0178gI8DT+zf/kSEnomXAUV3KC5R/adcIraqyk3SI1m3ob0edlcTDzvR/SbFnazQiUltW8g6
BvaTzLXv/AlKuyDqEd3TpmqhRWBwYSiK/xfAl+imYTEnruOfUxMg86NLFU4OrNBqXlKJK2dJWLRw
zI8hucSQBCDViWeD3f2+VWa9yiwPRdD56n3iLxPU/T4PHBTqCRdAoKY9hsy/HtuMeCQhTPQrt/2/
adbEW1rgl9pTOCxVLOPNZPMj2Q5rPEQbeCmkSXZTGGn6+Rg3ekNwdFoCuH6UfIRe9RIEWp8Za7rs
P1lISCb21qPFvzJCzeRP2OC4pb4n+c0FBHCureBNZCYFrTrl6AbJ/Vbbvzo/6m40t8Gn7O2aGjhw
fpCSXxrLtm90BG9sekkIynfNKmVFvuWRGG/fXzmENvHeZrdQORCWIl9feA+Ldd3iOKhghx/hXUXH
Kc5pRKP2etNcKQD0b4T0VlU5tfshKJiDTtVwciCT/XcJPCd/CshtYYBIIOkUsmJc3ED+iD5BtOTK
+t1y5Ns2wjFw46n4bI34yv2mgUnEC3lSFS7RqAGybI3/RBYHN4tuBkJvlI+js6Qn+preY17LXdZX
1l7Hr/xfTwUfN9op44MLsg9Wx+j677yk7iYgwD8rRhJemdO9O5SPNNURhq4iWIVoMccoT18KsOSl
DaMERtkRQ0m1zxmnPUkTL7rhD9Oxz8rpmAT//yuUBL0jpXCJQmAf09CEV7L9G5VMMFOWP8ppmk7x
YxwBxvdbtLbHkDcH3Ezpyavtg8Xc7lp3PdOoBi7HhALyRK7BvAYJG6Z5pr47AjhwDZbL9/+AeQt5
Jqekm+rjIOvraw2GZIUg7e5UJgX7X2IzXSLkezSmwUnqd3QCCDhJkr07BkHuuTLXKgEJkS70D2bw
lOStak7gGOkzi2yOSDdFlBJn8cqbcuZujy6wMfrlU0jh2Tve23HvGFW3TpZvLW9Uu27ELzQP4EIp
xrVeo0rWhyL9OxtsOyDnW+829+eO7EKzUTzJ7l3tHSk6faElkv7T5G+bR89UKv2ifzT+sElslDnM
Vt+Itx3FRtu8CT2ofU5/yihHpQUBzd+Nz6bJ7rRpCMrL7tS2xjvd8wiRJpEAx0a9nCZ9H8p53HZu
2tBjVzv7VLC79FgapBsXBDiGtTk43nmcnL3v1MSZva7eSv1vZOdDE66mGw9Hm5TmL8aH6aHzxj3t
VGwiWvmDSgsc9rS1rLgpKbKo3b+jjwVgUOU/s6rY5Myd8dTGuKqmuOCY2xBnS3KxGXp3zXwo2vUR
9CiMgGBa/B9pk16TDvUxcUoOo371q323nJi6LDHnh6pM0LipNd81tQDsXXXJtS28tWu7YutUGpvm
PLPjld1RyCk+jCZV4s67xS98m/zsNxCr3idVws6aeVY3Vzcy3xXZ1iC/VvFHXNLZLUVxFL33RteG
ffu+wO/gQFjdeQwfillrsl025GeqZLYtR5yncafcRtzTsmE0XXnu3gqL4kpJJxKTGG7Ywir6BYZd
K9tpp0JMOW2sqT2uaiYvWKRWeYA9dRr6Q+w3L7ZPYgMdzPzvkqCNby1lkQSlLLE2XA6B5vJXhqIZ
V6FXbj1p/ZAdBFl3nLMbU41yO0YJ+o7hiVMZ+s+Ow4coOKfcXCdA4uGNCDczksDa+4l9pPPj2rHx
WbdKYR5CnGj94CatrLx/X5okinijyPE7thmcOPScRd3RoObhNYptJW5Vnn3ETW8cvr/7vtSTRcOh
DbkF2fqcQpPS5iROcRLeWM6XkFSbbKd2RpDkX+wyULtNbU43OTbTLRikd6nA/nL8KzZlxuko6oXC
Ms2FhK5xHZd6RodmFLfCnUokG02mbckETeLijkW7q53yDk74SnMM+LguhFExolSoPnA5OWnrlFIl
Kgzt3m0CbGvi4fVmoAL6Xk84gEH0WBugwQoza4ztEu+ShmhcD/6nJqZILVH3fy/ff5aVRK3i1LTw
Rkl2Dd8RHDN5zrHVR4LdeD8GD6a8gFWrnmaLuCX55GNHVbFXfvbKB5YA5f86+cX45gfWyhFl9UmB
YWHn2dEPZLwOfBP5HnQKbBszOprsND+DlpxiL423VPS0rRv1rziE+zB5k/zEcGls3LASOzYcfOtP
H44nnTv7WvmC8rNM34iuK+/Z02lzkNiV12HvJ59GUDarnuXg9P0thbQuu+Nj04UFniEzuQYB/0Zv
6/gzbCkhzuq52aHox59KuL+LxHahXXFcakhZH/lkYKhKoo9+yu3jYAzuama28tGEql5XcH8J7jjj
XdvpOXbL7BjgQ/UHRbKqxHECPyiyLgIdeh2r3KIFyGMep5cuGxQOHLXlMWP+w2Bq+TI3mpKehPlE
PjJ5UYNp7nQdJ/ukHf032pxudWHkW4xTzsFuKDrDHTBAFJysk2S7vK6nZPillkuDZkAmpVgFIY5+
Pp/NvY44W5u8sL+oJ7nQ/zG8pzXkorEzi70b5/lmctl9mXLsIVI6/bHwJ3AN4H0paVbWFVr5xxQU
4o1pWXeaO+cwpckbIKP5LUJguI3SeXx/B/M1OQTKpye8YddRlzo5EPlhs0xFYh3BAnFGh0YbD5FC
daHBXrBNdpb2sos/mGovqbKl59qv18LRFsEm6HwMMx3nOC0+s4gHJFRMDm9BPt2+T8Gt33/64One
kjRilasgwodgIgftlne7JSRbJenGJwzxrqqI1tVaTNRvox/aafEzqdR+mJ3oldGngYPdhOkYD5j/
6RPmHEZmBiFvW1o8Fm0mhkHoveZBMp2l477UCv5kV7X/vHqpKAr0hC+6Eog83sVwPZSX4T3TOwDQ
8syWAuFC17+h+LlnBu0G3Q/ti1JHpMSah0f+yliSMPucIFGad06lxqYiP/o0TcWfWs4jbxBLYytj
uk3wWNuWlI+SzoeW//wKWXzcc0gg1JLhcYuE96YGCBfWqOh7zKjcRAhH3C6DU2LZj5yu9jnDeerD
koUogV8yVMYB4LB58OB58eGx530UQPxndGMn4uEkhCOorSIIlVvriYH6ZhhII0/WCK0VD+22zHF/
g7h6wnwV7DkG16sgYc6PgSG+eMuFNKY6iL7AElT3p76qfs3d0BAhYVECYfu+5Gg3GFU3hjB/+QFL
meXDErPyjhxJ/qupLPNIeNm+l2P5EYf2YYY5c6ZchxsWX1PmO2JfG/FvCM9+EzaXygNyQcV4tjZD
fHtzijujcOZr5xgNfr3aYpCXcp5YzDp97RHjyscJfr1LbwPKgZqWkX8+fg25X9CNXWBumfAfwnBa
RfiRGLNt+tyVPyNoG5TK2C94+n5U1EccLWzXMU0UxiHg4beuQsdddwYosEoyXdAlzNMuPuKzYmGH
EunxFCEhuXUGXv/Y6v6UVjzfh08/hvoB7bEzht+OHmkf4P7cFGa57sdoaekoj75CkAPM38K/BbpB
SOpFeAx2wwyVkRP+U8Isa0zs16lxp/UYcb7rIpyMMVw0Yh7LgxmT3Np3NIBucvxhynrngpRR8Fwz
M4Mj6LkTYsvcb5Ii++xo9N03BjbTPNJktHMgvRE50U2YKc64oeT0lOAqt0bv6ktE26xv02fLFxvk
S9aoOMC8r0Eyl11xTxmGEJYfobR5/tUXdGc0MCrJjLa44EXMb4W8jjyUp+vCgTaMHSxYVSazOm7M
ZLrEZUC+krDfKu04sBLQ+SE1AZu4YL7QsP3LB4QqMHgv2J4+2bcFLxNgWM98pPibnqvYyledmTAW
Ur+x/jcHfEOMkCSM9xmWXoCqc0p52XpQv9nwTJFoT7HZIvzzCBpoPPZKgVA0ExIBnSzQns+40x9t
y2Q1GL3+0Nbd3SVkspFLlUsORInzgv/qZyWRqMw6ichD3Sujh2e/ap/ZpSoDxsFNU20am4EOczuD
kkmaZzqcq0hjfl1j0eiCc9ckJaUoEQo6KFzJ+rxqmL+Gwgd+65JlwNZ0Nig/uHl2vc95JFqNbT1o
S1JX1y2emY5tIhifdXxvkiY/ppyy1jMOh6e4rOyjXTY/IMPPUE+Ve2pAaBmuiQkACJSKMGlP8Vum
6Y820+hfPZbigJocom6RU/WSHL84gYC+LKDrKgwnRrN1mLquTEVjJcn5dJfiodmaSQu+U3/mVT/v
VUyNRprFTKB7cQhD+5Rhh0eL4vA9h8QX/IkPKh7kC7ppvunjFxgrUOxMC0ujbUGwayv9PuKtZw4D
ldKQ0R3XuloMMgVjAQ5S8IW39FqswqWJQVgjsemWD+2C/F+qbfpUJlvfpnvBMwHq562xcZqSDXGR
XmlpdI7WTD9ST2t3PrY7PVIcV3XFLcfz3koMFQKdq5Y/TcdJzoz/1Sqh9GYdefGw1mmrjqb3N9Wu
c+ZTu7bwBe2aFjplJ/E0tS5zQyXsrcmyt3YNL9wGKRmrqPDf4rltj6p033FLckTh+EtRwi4ikxii
6uGRNFZDQ3w7oBp6HMrfBfcQafb52e3cl4Tf2CvqV5b3SzHpdV9QXpqk1bNiJdD1nTpZf1XwKdhO
tp2QdgXyUwk+vgQhro2CcJBmCeUvQ/bSxx9pbZkMB2kHNZ1/dWMBAO1JU1KKBzoDlAwUXXbHMyKN
1xY7XC3EqIRQ6xzu8pKmYhC2+LOmUzDj2euqi0eFMFyytDqkVvveZoKVsfHllnD3lgj0jrNI/OSW
PbWG/pJBjsNu02LffzLcn0TmLWp2tcYtOgl8/zNPdysqotMQj1eXYuCV4llYquTas+Ij7pFZthYB
0Hf/KAJXSRt85BrXd0H3LPTSI1kNdPawYx2Voz7LJODn72GdVM2XGuCa2jWBkbh9dCkZ3yIA/Cy0
w7afuJjKwmIfTRybStc8yA4QHRUUkIosGEblfA2TPmHhqeWOztjU5oUlRkuLfU9ZXGmrrW31Gh0I
qiYYBzeg47iyp0POYyDCVuuF063pUnslmFPt5OQ+jW23D01SMCiMzlfFCKQyRLFstSBj2hn+PYvn
gc0Tlp/Rf++AAeuW97qBB7eyiJ3CIj2bMs1PPn23Ci8jPga5orEgOBJSpOkdDNVQ/JGhfyaqdgx1
vwckD1sqlrghW1i5AxQlT/7QafHcZs3RGx2DaQT7nLhkK1nwubm4ofjtoadmQXizveZMSRVTmHxX
NuMZUzGz3IpaeNqAdPBux4O98lz5d94u13joB/QhiCRG7GfbvI530oJbX/lpsrHDI4XL08ZZQGte
5d4MiXVAnGO4OjQoH0afFzhwOGi5ufzyKLZFUVPP80y1XmS5G9c0yzOC5FhpRH5DUKAOiAXxfFrF
U4qdtGK4L+JtbApCiNKODk2EybqGtyyahUdrZTVbLeJw2A8ONVMLHuBtf5lKPuytPdCkjRuYkyAG
YqzDyCFbN3dI9gW5cfKLnN1rdLEKeO+py9tuwFMLHVpsCw20gBjkO9U5BSP6YGvazHynCkOaJnyM
WOqYG6iHxqNdLlNfl/iP8/QYpuZXgeELY7ZD2NOpmy28kYi8fUJrrZnZ5FyGqTxEnEPAwitjN7YG
cRqUnaeA9MoJrzXdtTlEed9V9asKg+kwFwLNoXTqV7Nu57vJSMsGcxR3DUdPYbr3768ckiCVW+vL
93cjxVE36bKMB86+pP8Aw6x3TuTEJ1HmGHW8yTUXqlYKh9bnFeY5lSzfkSSiLyQ5jsFEl9uo0m0i
kr85hWo7UPSk1tpOna2++pFZrt7nGjtovkAMZ9m7e9sf4Rk4FjlcYmywXsWunSYKYDWCJ8D6mpFg
ujeWkVpccoIdcCC8gg88DjPBa1mY9dGKlLeHfnP2cncbw/q3wth+E+PUwS1kEMBeofBRKwafBFIV
ADWtpmwpU9OcAhLLuqmpmQg5Z8VeFwW7Nslg3h9c8PMjxyFVAx2KAkdtHFFXR9yG2AuDW02t6J3R
mLOiHTTZOX2Rw14XtEphGeHjgQzvjSca3voT3rW1M0xirTDFrropz2+6M99HIj1EpdVzYJQw4P0H
9O9wxzGdsS+785tuanTtDmyfjpLxMZuIB5kVhzs6x/WPSZ5ST60rqeXnGJmfXUOTjqfGs0LGG9MN
9uDqtTThVEmZsgVi/VhXGksRI8zsiNy7HoIUt4xVqDMtgEy4inViTuXFH8+0lnPWoV5sgPS/HZFM
n6gMjm7tchmpUYTogT+tMTpm7y3Llb9EHCirL69Eqf4C8IkPle0ZN8NKHmk+05MRmu0+HQUbxSEb
371ld1gmjI7wBpXjbqr7cEe/OFwX32pP5nLRdvsx9lm27eOIoYBRvXhSH6Xly0sJaH+LFPmgNSQ8
p0z/FMP3NZYGCvHqyN62VfWmscIT7uWDI7XZ7G2Jql8GZxfLGzPxNjohosFox6Zq79wWfo+Khvkk
U/y/ccDHtszGr8ZmQTHayDrhUZndpt9FIeyTzvvwChqPjcH5HK3IvKQ6fVZlhK28jxmMmWTVoyj6
wJMS38j1kjYuYEZ4xLiSOUh2HMXiW7BcOIbBg7GLbC1rrE/xyDPI0s74Gkfz3uPDc//+jltZPtWu
x7MlqSiKiPurvVy+v/q+jLW8Zl6aH2uF76wTFY4jv8CpzOwXjxgF4QQX4B2aGaWEWR/eQETPB5vu
zScnFMVrZ5MbiPB7k4/gFBCa0Uc1UlDs8liaatCJJvSOi6334RQ1P0wdH+wpcd78xQdsltOTNQDh
aWd3J7PuMWBTsA1HfVTIZU9Ba6x9beUPE0n6tRixWiVeXh/s5VuV53d8ABVjjurelf54iKohuSbG
hFvNaD9z19fHBLXsqNHIjiqziFIvtcuiHnkRwry/1mGpVxYOMayOfnuIg+BnOJblK/9Qvg5z39lF
nHuuRde81EtaspnYeLSeEheqD6Kb6Ep8xFtdzJgw3RiIUDdBWwhkdwYoux4UYTN/FvYTdxCAAggo
F1jelOnAxiNMLU9dGXovKNyPQ2dZ48/axSET982p7Em9seXftYtZw3Nmcffi7oYjONqJBsuzY47J
LWwKGP6KxSzhxP1C8jSrBnC94zkulDgpDy+KobMA5UsboGEiIU9BpCRdl+n/+8rHYXAAvIAAQSPQ
9wU/1XRK0pb253R8MuYKwJfbRA+I7dNthNE0m7IFKtuqR9bLL6m4Q0rfiS/hqkCXAGumiMYwPeVA
2FERSx8N+3FSckNiuBsK56nO6PvuHgfzDr3UODT01iFIwKk3GitfDEBnJdr2Yhr6R4eGdlLL5fur
7wvnz2GZP/EScq5+40EKjxec5DmkqDsesRCgWrbsa8nTDk+bvsDw6wXS4LhAT9QpSN3zmI+/2QA3
5/F/uDqP5caRdok+ESLgzZaeoJNISZR6g2iLgjcFFMzT/weau7obRUvTEy1RRJn8Mk862fgwu4xl
JlEblyvVjpRS99HF3WscxDkYYcw6srTb1yIFoUIveXooSqXow1k+jzXe5JkUaK1Zl5PXavtr5+DQ
Wj6jQeQjb6a6WufPUsqZeJCYr3aHjKh37Bb58rXv/6CCeNpAswFPM1rZTuuTfCOppjiBe31VXTWc
R0Nd3dZoX23L5ihlOHuogcFr2VS/dT3vX3Sjf6EyzQpZhKzQqZyeYONMkbLZWnfD9aI9hKZ+YWwA
g7EN7ooKCyBTBqfULykceyykHBjADmIdH8r84rRjftHYPfZZHP9GDMgugpsRUXo8bL63TxInvgU6
RVpqPLk2bmJcsrCD8D2T17T8cz3F5l7kNhtV0hhHA3PnyhtGPXR6ipZ9zxvuy3tuyDF0etPte0vB
iG5domI8mIZ1s7I5+FBctw8cdKj0ERjpMcNea6+pbkWTXqPCJ1D6/dkgg6tFYUM36KGXBEBhpaTM
nm5GDjMgAF51ur84GK2bzCXpENh3ZjTWOiPhC29OxZfMSMSlnud2x5mIPcsO/Nv3ByOjvO77Q4/6
vXbw0W45GAaXoc3qvTuQ7Sm75fRlUXo0Ss6Wjj5RUMX175pFoH49fGPphBbWupIeVdl9iwzJ8ft7
1QsqP33fSLbOlEJhdDk8zZmNJVAM1546XYY1JfffafnQmcIAgvIIdCKAJsoipOaSEWTNjtcBTuVy
7e/csS2OaOXOqeg1ecxae9sQo2B37G5cNxm7+jW40QGipyyBmMUVyJJq7B/BqBJq8Bb3PnsaUmVT
MIEfkeZ89L65res/ztAynKjykBpf7KRqeI9BFzMq0y+65tpEhxpzx/sdzG7iAKNL/Vk/Q8jajMyq
P51aUOGxFJ9ZfQX7MzfDcvnw/ad6Omi9N74GZjneG2pPdJTbl2h5lyibQYUF3WKXcvvd4e38XWm0
BmQR7EveudRJ6aTfjNwjep8H8UFaXkUM/dMzgubNIFL2PkfPQW4z1xNhodWYwst2rZSXvSORt4fJ
q6HvFwQsO9IZKwGuY51ydd3AFvcu/Na9i0mf9Epp029P5liUQfX/oKqsrpzh4ePYpo8pvbukqKam
eW0wfR2iWmCdc6Np082GdVBdQ36hxPpN9W+FxjCobUFN752nKMPw3cRXnxbMBUAcH7V4GO76QMwc
weGKRUi7RH569XMG8iTkyndSpEy4KrfeeyNN0LY/YcbSob1xc04j3bro/bjPWvJdjkgED/UrxVDT
l+eJS540oMf16Kc7VjdSS8ZzLDx9NQq0tNJDFema4ZEQqMaErMm9ynyxi8vWe0bTw6b7Z4ir6UeN
2LaGxL+d3cm8msmQvIy9Bt30oMH1hrYE3UjE5fC1lOisxuZDplP90OFZXlJGQDSfFW/fRweP+5FR
1z4ZWBTBkZPReRlcHeK8vQRuTyN1QvIQNNF1irT4OkfdsOIER/E81IGdkmbN3U15h0oBO8Pd3B06
jYIGSmTQCy2q27x+BNg5/AGoZ+8rToI70XGrxJL102CZAHOZMmL0s2rd0oaGB9V5cFU4gwiKEiFe
UEwCfKJ2u0mKIb/5EWcxs8CqJfntpvjmBj2Ru2jyr+nsMwka2hBLObYoZew59dR3To68FnN3Bzdd
/MQmQ/OI2W3LOhq3Ain/RoVjBPZrKE/th7Bd4zn71XvXd85aQihjkDCMjyYd0JTG79aKykNTB6oD
CicNrRx6M3NCJOd0PgeC1m4EcYMLX4JHONi3o+v8tFquKC72R9CUlb01rQTb9QBxO2YyF3IbNpHn
pL/G4/x/B3HcLkQAzOFetDMKCG7fA5cBDhiZ9Rp0k/7VAplYQQbXV16izxummeBS3ba69DaEMXPM
/RcxBjeMvgA7Yyw7UpHNLLwZt2mlffhFYB+wDG9iEz2ZSvTumrf9376zEWhSwOBW+N9vwtKhpCrx
dwgQmnr4RqGfeC2IWtW+/r+v8bgOF1tpr4WzHfSIWmBXby5k9NR9Ivq4ovbmVbdUSlOwA3837USY
ocYw9UfllqkjDjEvwkUD+joJN0RdPCKoNxw7OI71qu92jj2iE2dmtTOimQSYYBFN8/I5Ih9XvTXc
RArcrEhgwU61h+8rKqnBrqkQkOJuy9p7zhYhPd/h2cWRm+BCrOnFIQ26qgM7uGrjMP7MSnBvAIhf
4DLZpJsNBVbGv/g87OfS6dxVSw34LrEqa/19iLN7ek+iyTs5vs0FOc6gNcHFAIjPidEZi2Wb+6I0
0T7xVi7uQJw+u2kUS3voskcqOz3o8EGZeg2npljC3DmpIi8b/f33LSylMDHUR++nMZiUX/gz1/jE
2zAsAZGT8ePMDMKLHHZYQh/zwR5Gk6lvuit6puFUw0zroOuJ5AE/Egbm8wUKex6ChB72cseWBfWZ
EdY2F8V2DNxxXbr6odJKNF6b57jF4cVG7rhhn9CVsODCvPnVtiFxxNSYs7Nnv/w2Do4csimJyy0a
bOI/Wl0aG0aPEWMX4noJOiQiFppSQrMxCcnI3ejmwQURxn52ivKiDKHFoSGj4m3421sLChJjjhag
Tjpla+kZey2YwLq2g/swo/ojpXdVQ0bDHXMJmqq44TbAMAC/0zC2crGVxyjGPWVTZZDqW1JoNEUH
EGDQUrFOMmO2uyVjS33pgI+Ofvo/dLknmGIy4155s+BcB/2uZtYeTOZmpus9gWjBNS73kcPhgyjY
+3NO7Wfv1emOYXvDT+7+BQECF8t32ldcwyQFC7f7EWT1SRFO/MdmtqPBcg8y52a2d1ZPi9taja02
2SWTT1MeU/pPw9L34Afq321UciCpUpNiVdPdafBoY/zLa0FhsdV2B30EgoedAQNx6110HMSwkUR0
ynKGxOkLJ8mdx+nFOvtxAGEo4nGknyH56erUakxd0XArCSRWJn4KHXWDc0+mAXKi1quuT0nC3G1i
BFDCAxTFLH5g6oi4/xCI1v6JKADS3AzuquHqccxZ0wiQ5eUGnNr8iPBPvjZYVHjTzo/coKjdzWLK
DTqfFgdMwceG8cUqrxomzLkLtJS35qZfLFCY+ZuQ3Bq5a8BMSb0zlllM653QujFBm9aMgKG9x7TB
8fwmNmcysOOEapOdabk20XI3+qMqRz9otRtcuVDXaxcb1HZsO/3sUMrNyLfbVMVYkz1v5Es3p/Gp
ckawo8Onn1HgEUtRvLsAyAx32iSjnh16SWnT6NAal8UQFXrZn73SIkfcZ6E2Kfp72RtJumShnbmv
6VzdGw7LJ24CKSdPrDNaOf8tCr26Zyi7daQWz16zRXj+ybSVPhgmJt6UvregN2URBxsvG4DRUOu4
0pIFmyxFuh6hcOvK+5XHrrtpivzs53gaZuq6dnXdBjxrbM2i7Y+5y56PZLkei2A/KB3P99y+R030
EGY7IJ6a0ZoXAcvzcNXqVts5ERHrVri7hkIitCr3B+W76bqNKzOMJtfduZrWY2TeRHFw7pO4p2U9
YbysJCklxuKTpTZF671gE3wpFQOVdqrUrrQK8FcG83XZcHbLBipmDTV/phkzHpSrNy22xoPRymFr
BsPDUxjmhP+rzgjx4eCgxTC+NgauFcI+NwK2yaYbe/VhOXEE1mwYTuBseTRKmK1kaMRK11OX4hP1
p7Ub3lsuyhWe7l+l4LeGo3EXNzB6SaACN7SJIWjRjhxefeBgRLJRAu4jYLwW2XCG4+ut64aSbsBE
u1wm/kEpLNGKE0eFa5MKzVBG2An1nqd4Wj60/0o3eaTS5h2a1/LcDRer1oiaTYbYwKBRP+o53s/6
Z9vk1dfQ99qm8ZMuVJmq35UX4Y+0dziyhg9cMy+mCelNglS5Cj0yjjnVYvs86dNXWGaUdE/33mzM
0DW/BXBM2pi1mXXMyTFp84kho74weF1jh2Y14tObLj7o8ow02MMAeYLLQH+ZiLsD641PKHHgSBPN
fnJ5RQsnCUa152g/W088lHIzgjgt5PdE97ed48BhdJ0njVADq73vIfqW7pNhNg1Ibn2dx6HdullR
33puehbhjd2kuJ8lY/57QL26Fx1VDTMWSIo6jbuutCVYP9PuYDN/b6s/EwyIGyAABraEW4dZQGML
LkvVLgU8iylwCJjEdLADelTHtesjvnE+2AykolVCfbod9/YR6+FDJTGhT9E/IC8CqlQNRtdc4sag
roOz6E0bbVTBacA82qWP3PcZVsz+IoOY3hZbIWUceukcx6pKMWywfGIL5JTV0liET1Sfgq95Gt8k
28tVSc06J96wTzKWLZJlxwYrXBgI8yPpvYYYRwKyYVRBSA8k7PfsMHgNKSaMbnhbSLemxQjF64dj
VL/AyBHgif1VX0iPb4a+J53p/7qc6z+2h0nGt3MDq7idvjLBcc56r69UMeA05kU5u4vn0sqrU92l
wRmfPyuCEsPOmLLmOtJSAMYj6Ve2rd/Kds5ZmX+moOF10fH8V5BtCwwTdDX59UXMlxh23dkyxHT2
3d7aDjhJVnA/upOYE/AQs4nAPZkhQVYf/2KFHJzFFE0Uasvhpwxts3XPoybcM7uXgVdOAyUbNAfm
OdO+c7jRcrc5fX9gl+RPDfIE3qsTdUj2Fncic8A/Rl4G14zw6NboSfMVemOdjZw7Ym8uxbC0QWFG
LbST3r+m9DSFSdWUJ+JnUZinuDPEFipxFzqGle75VVEmX/unSU3+CU9Ra7rDUbN2bmw7YZcrJzTp
eIMbWyK0L9+bBYhq7RbLVQ9lvDRyin7IMB1dQ30UHD9fCy8YXliJ4D60r6Zdakd6c/+ldD/cvJl1
O2vGnarIZRfGhjLg9pxM0v7vQ8ldA8myrVftIJMTVKcfAi/eTlhpiljm/RbUt1P3Quf2umhroPTL
tTkZaKtoapovUk04GyyAGNDRwJkCYvqwyj+d5/FKTfGfsaGeFdsw6mP6hF1vCZ9um5LWpqjO4Rdp
YF4ULFoiL2smQCbz23gZpDjxqh4RW6vIfRmUdwRGAw3Zzoguz/StafiW9rVuvOOf8Da52/Vhwxl8
ZT5FbeA977WTysr5HFse5mpuz2sv+0t+hKzCNB3tQsaATz1wf459DDBDbzkSFGuoo2EsarwKcOjh
g8IzkM2rQX0ElWdcaOYeQ2rGys8AxHpLs3lYtU7irxvtdSYxsB5VdQmI7KKU9WYYFGmxnaYWcknu
mhgy05BWb/h4XBWvFNyNNs3IHZC8fVIm5sUraDgXzY2hwA42wNI7QZHBvDwy0k6Ta/O77/nVyci/
JpXq99NYGfuqTmECzSQTodZjfngbNdzxuuFl2wH2SFBhceZRsbcenTXE5A2BiDzi1CWr4dpqWHWu
Fe2R4+XKSbrpRkZRbGNBPyXj6j0TyejKfWE6doZ8peGo2wkJisZ1pEM+uv85GaCbVFb/7lxa1swF
C2XINrt+/0lv0h/gb9UhaQ9uHtmnyoDcThLhDHze2mW0RYEjJ3WVs6Z5vKx4+6hqdUDLb8Ajr2x0
Ili2ZJMsYZ9drMF2c8tmDQ5H6j/5Obc1rUIhb5qPQY/xeoyYZRPujqEydYhau3ysvsMM3amM8mMm
JWaRYOKoQjK7LWOYhqTCM+BSGCqQxRMX934hp08z0Z5OnqW0DhnEJBUEnalDTBjMYt/lzb+AOepq
nLrfbtaa63rBAXJTWOH4wCDq+LcyVo9YAw864Nnc+0a5J2F9zxwGzIsVLvVBtAvd2Y44B50mSTkE
50uoHSW44rezYnd/7c2I4pRmY9uVsfOb6QzybGmcIjvPEX9Rh7a9/0crg3Y7CS3dpbkGwJI4cqJJ
/SC2ILSPgKEm3gtRRACqXV2pNQyOXcJAoTF/g+jKKA8SWMJhrKqBGTqYlxHMKQ51R8i9VS9aNpC3
la2jfWij+dJNMVcbaUHnrPzXPLE3YCGwuusFub58Qekl85tTGsnRquWX6OO75Yg/fSr1jRu5Nblh
RZt35BKoXUsR3xT2dGRn7tJu/YphgjNCv6mYLGplo/1qyfKDrD0YdWu8xhzXYioy0m5nUAwH6KkC
42hkUxjpskZlvMdZ6v40oP5GcKQy5gOr5arNrLZ9qQZafpoRCWPCXr5qT30/qtukc3HXNKfbaszs
Z603bxnqOrWIJCt9ckvKYlcw8Q0r+KJEgJknQ1v00j6+RV7qrGQGsq1Lnq0Z0UzofYHtzucuNAeB
5RO1+kX39PyU0ekwlTbNUK05bGZNnmFrMKElLI3Tj3ktwkCU9PPDHJ5GLrrbYHXbgXdu6OfFX+G4
Vli1y0HEtk5K5ylTjGFpkLcETFeXM/c07fKkSB9aQqZOT7+SrowgzqeK5g+wlWDPph+ItmA36cHo
mSydy4gOhNZmaO5GFanBAwV96QOHCVNRT3sjrgALZzaGXWM3v2XQDLuMIQ47IdfGfviTURK5782g
hZWhM6yrxYuhyZepxSrYJRJpRmGbwZYMGl0jHWsaHjrVt4xcpothaRK4c5Z9bu7cDE6w4Iv16GO/
KG9kgZjGunm8MWpjmcYt5k56sg+93W3tVrZrO25QezN/RMazzVUdW8E1WlZZVcYVVALxK1Ij8QQ6
Tanb8zDeMXuvDLpOYUSk27z11NEL4tdIw5qVWsVbhVGBFH/31fSFwZizIwa9fPA1xt0ppCEsmg6F
GZhjHKoaV2Pc4gupOO75ZfkKO9q8y0JH9dE/Ge/l2y6Ij0aRG+cqgHZfmg2HBob8GzdwGXuBxaPO
kITikFftZpLakU6p+o08GaxbpiW8dut24BkflsvO5D9JM8INBUL+YnoG5I22QAiY8MZORqRCw5bB
yaqDRzZIxlaqOSYae0ekTf0xdYCdIJJcO9LKa2YazNjNOvRyu30bCvWaZDlB/sFX3FGLH75h9iQJ
CUA7WOSw6DJWI+S4lnbPPMXQOU4CUNwiWPwDcOyeSHbLB9/kucyYkxgJjkX30VkOSxHgt3TB9VGs
oHVREOra+InRdQ+bjMA7SA9HAhlLDdnvgojnLkoz80Yq65+FUsIcnIhkRDbR7PiZiGDSnp5YFMu5
HVqqkW0iWjKBXWQ3LWjBL9e4Ms0OSFY/8vbAZrmSeqe/OGjzG0ad3AB9FWJptit66Gylqq05t9lR
otGvsct2eZoeYcr8HmtAIFjaSLQo9nmRAHHtfTiIspLjdmQ/Xccuy0ptPMvoaUWut6PXOL5IaqlX
8BLtba6rQ2dTTlQRLahq3SF2X/cbpfXtWdCdtWpyGWxsAuZh5laHsWZyPtA2RoExiIuylEdT199m
7uubWR/UCvtBs56GztmbJMdZpfn7WY7jI/XRiqPeAA5mLST91jxFdJZ3ql+LSSXvQkseowX2hSNI
BEYLK3ZRL91SNZMr5VrmbrA5wRnLPpw4a7UkEHScoSHdqlf00pzI1fgSqby4La6lHT83EpZkosfA
Fpy4LIywmgMmVhQ77mrqo0YFr7ifM9LfrIOj77Nq6fYOn9y6G1pjW+UEqoqgY6Jsm2/krdYtE8hd
hAnzojsxvkwXFwN3epqNUvvUT6dITdOBF/kyD+KNw/qd4eGbnXOs70efBS6wd46mUbIQCMHNG8Yv
ZO55A8zQ513rYnYoMxldbUm8wcNVWjm/HK5hk97TDxQ8jJh6lmGpb4wcjerIqXe3jjVwGy/M9++z
cF7wffsjQPJy4Mw/qgi9oGnoxeqgWC2KOO677GMkvpejnq9dtXWJRB70iotvE2HydtCx+4pueM+y
nr/xJdfXnBbmkBRI2APLPfWDG1a8ifcBCcfl+4Cm9tdrJlCeyjyXQwXLraDyOvEFe/FRxnRVDAwU
uSCBClPAnemxmN8prYf3FzREXd3eBX/sE7004jmMbZ8RA7knz6bavbfEiz90D1Gyv08N5R1FsByB
M/daW2/zxHHWbmA8xYmX81jET7qlMJwKyEytPR4JrzkHYkhcTolAWaj4D9psOJUr3FiDYFKEXkI1
AS/7mzU4nIxGPxQ2yyyUqg6gEASbnOVyi7VlOgIdPHmea9zaVIP/niwUa3WBUND8oIO2whq+MHX8
6TdsTXfXYbcjKNM9fKMXxy6YvAuRnq0s+/ZIIYJgdx3NPWWIxnasPW+FFouYwQvSxbl/EgWFy33c
oJpTJSE0OxwgG+1pdcM7qMW/+vqr1fq/9Wxnb3bl7B1lUisUVCcud+IgIR/QekA2p8kpOdOR5V90
FOYJpeDU2UmwmpmEC7j+PzwKPTlhUuErsLnicSpq/5DnDYS/iqW5g17F4dJ908kIMf73P3CZBlht
yRU6ddhCKPhRElejLS5szKH6mwh1DuZqD6hJvXREOG8str+c2bqmheNctR62lMxMUPzk5OGbw9aU
zb9Zs+VVdfkbhEB7cpx7j6gtR5egLOzIzfctccB0oc2Jf3GKv85Qee+dRkuZU45QemzWmrZ3i0tW
cwZDDuifLWRENCcRujk0w0F/qUaPlnN8YOfY9KsdwIuKO0gFPsjD9wTTeX6XZYuTCAASpAL6ame8
1QRInZ3mj/mbQ+8GV/d3f9I4AVD0xTmv0W4MvU5emv5GU1Svnc9f6mNOKWw3FBKljD/EX2ZiHx7G
iHcGi8bBSZlfl3NF7jeN5aHux+6eI5XTeGLe0G37e45ZazcwpzTYP8qq0bmMIBcoe+i2kU7z3iIE
0E+W0TYvugmRpvSJopeFDL8/xNJBcfv+Y4WfLPRbu94VChGrg5G/pmnLxO1cIGPiw9Xk4oFtXFWH
359XjE0PxGF29OtEeGv1eKsqbuTf/6b0Jrgay78+RZjgZQUejkwqpg0M499/IleEO/T788HpMp3U
IP/pv6+29YDvKsbKn5qxhqmND04kIlrEZubsphsKibTE3nuk39gNW6GIGcZjvG6xWodm7OG+kEPL
+275/PtPdQs/WzrMjJtxCJG7xvD7T98fgHamtMDa9H67ng3kDRIdCuixafXoI9C68ppgQVjZk3Se
Nkn8XRJjRbAy4ZOexIYPNVmupgrzq11ExRNd1CGY/RTlEF80r1627cR7msomw9wlmxav1t4rQL+7
FRCTqLFucujiczNChUkV1WdEV5+UhVm7pnV/lqKmNqmYjafumIxa7ASVZPm0sf1/HsrfrUlU8eaZ
WJnKnyORnaeDMHkmAM9iuXxaIK/tWhG1rCOe+UTToYA2HY9yHIqTJSL5kaYf35pkrmwTeDMxm2/F
sp3jgDgR9QVVPVL3srwAUWr983sUSMC+6dnyOEBL9XeKneTJfmZc55IcTE5uqO0t9WKnNgeSDvlS
NEX6dMDfbAH/VweOYy55s1Enik9pRxbQ9MGFDUgNWbuPdHj7/seSjJj67BGM+f7UIqC0xVek78kM
JHqtnkjSf8y8Gm8q16v3eqFmLYKpNsJLAkgWbMGfdWvf5YaSMWEjP0L/ykTDxJGEQfpptzGwOxxq
Q1MlLxwdfwW9ii5S4y5J3Ve2Vz42U2cJedoO/BvPLZJb1bT+mxfg21u+biICDM5S1oJSsLGtqPic
rZHQnCjk6fvTBClTn60PIbtmW5KwWQNw8Faq1rxPAjkQQrrUCZlP2p85Mx6+mkgTk4+K99IjXUHL
BXv0kB8RocSVUCHZYaxZX9z9w7lJICiK5KvzDSAdujtRJwJKYiRxvu5FdyLLpT96K52ufQOdyk07
/zObubgamuUDJHH9T7L/pbT1pyuWivLBMzljVMEnpZ7ZuikT6+yANlxjIzA5+lSHjMJg8n4+XaO9
eRTe4BzGLO62SBzBmvs4605P1R448WMzw2aKPbd+Me38p7mEYwff46bTJj98RUkqdu/4RxKUCC9m
8lkk5oGQ5AunpmmLb4bfulDJV4Ikvu6pWQTyjcRJCxYwuHztE5OFDuPecJwCUGjJVwS0IyE0IK50
8BIq9VdqqdxU1UxNI3wbzFORe0W8JtQ2NGGkSuuzKXxkopSJSWo55qfR+L+7aiLTzPd4T115j/tB
e4eKtenzlNPe0pximjlmAisLgBcktDaamJIZU295xzwkA9UrxZwMbCMdJBIeq2yC9ZxRf81rHc+2
3Mykf0iN8mkRbdquzu9yKG+cpduz3+mg+gPHfov0btMyTYTMFLjHxuXB9bAae1oWfBGTkOspGRfs
a4AE28R3vxwZeDrL89Tkw5XISnknMvROFGH6EjOPQ4NDEHuawpyqddRyUx0gZ8JFeQJyiJWA0f/y
9abR4IKYozzrVVx80C/539eFKXTqfcB3WiwKWSabz5mqjGXW48H8+MDCVJwdrZLr75/MaDmyp3Yt
zoZteR/I2piLsHMXo3jSQkaJDTWfrOMHC9L914DH0G2pv/CDArnNDh6dl5GQnYYAhTZyv0xdghKf
eDYTvanv1DZ/fH+9MzWbU4VRhsJqy2dBIizGC/il6/NaCUY0sV3323ieFGiwpWaMId5OFf0xcer4
vUe3Pjn5GKyT5X9iGMA4UdbuScnsklqqvJtRdPHg66/jxtFPpuL6M/ixOhCVHL8qkuCUZRGZj95l
4dgHDTmU/JmYv6wqe+EZKTEaOUBLauueTOrPzG3b5Ng92RVTDUGrjO9zYe/n+ySBMzEXiFf+NNSf
GJZ7AJM40Fh/rDWdqagRbvsuny3E/88chwdee4TjpmTxjHjcHHIXUJv1ft9a/aPKGSNTszsxupqq
ewljVL+KdH7QhNw8XIiYm1JvutB3Wa6M9NpoMZg3K+1fs46F3hfma9ayaKtR/oE47HxlaGaW5Hen
SRTpkeYjduJ+IkbN/SAhJckKvtMbHARSRXeElg5YHsidfvnlqWVs3M+BvLpJ7L6SEvuSoKn2+rKX
WjXvccte3DmQONj1/K9U+xd3Vf5ZsOEfe90ot99f1kX/UuZN/wB14sPGKeH5Vz8RWZOvaMrrtTUy
W4xT5b3nfHtmPYuvQDhbaCzBNvZHElEqQDGKD3bew4hnoMOy4c3HtJ+MjQGV6xPHN0mO5bU3TcwZ
dFXf0oZtc7S5mFexDaQm1j5H1L1D1E3aFn5KRL6+/xQpQt/cu+OLsMSfuehuCNkMqzG1wFoDEkHM
D3YLHRyADHpzF+jQuqAIrAn/VF9NTER8zhgAFvZYfWna9CgMp7l3wyDCyIUtw03mgNOYw4nJu06A
jrL89qBrRvk1OERutDN8G+T4prEJHlWPRsKJmyr3IAxB3FwG89fUR7fIyppH17fq0jCDXweNmr+Q
L6AbqhLzJfGVhwVl9fvvV0N31ZJBbFjMNrlAgG3ISbP+fQ4rpG4DDgL5snyiamw0S/QHX9c/iYEv
lbRnEGzGyfQs/1CVvH+DwD86Y1hYSECJxZPcN3LeWOMAGdOxfpZExoAAL2NMnhxNEBnuq49m+FAe
OIOK+WiIcW7kOXe6r6DHzckRCyTNzzp2sA3oub3Eed6kKrgfpXRptvANkAjNL61MOGVD/vj+m5Ny
HnHeQKH23wql/0pLwC0UN75WSat2o5aduA1gBkimP1MqNrPnZmelmHVrHYdskZ8qM8LwP1RPyynG
nUglzWxURqxc5DCOaxArldV8+dTdrKCUUA+smb+TBLdCnBsP5ug8ybJLT63D1mCn656R/WaEdslY
1z2Mk6a2MXuZMxv85BSopQmPc9507QE7mbWtoZyhKHEM92h+ZeDAdTmQFbEszD/rBC7qmqNUuapb
ghea7xMVYxvvSBP2ihfXrwL/BIrVenOtOfx+oryMPJbvR79qahEbo8j2RVSmR7rEZjTorYF3muTD
dXbolSGb0YLDjt6cBO5WIvw120iC6m159N8073Upu7ufL+Nag1u6PhrGVxTUr2lc8h4LvFXg4Jpd
EFkDl+ODId0Pt8eLyBCeEwvl6WPbHm1Ot/gaYveQ8x0Ny/TANoXaJpN3nyZ7XbYDPkaUBm59idwO
7TiunCg7xbbHBBgOxNgRgEar9rsxO8P8/eBZ3+NrexLrfIKsmPFfYcIKylleIzArq67n5FO0I1RD
pv2lblGnXWdI8BNLNNOe96jS6P7Q/nHEg0zkN2yTPqr74AATJf0GuqKR73TEb6Qf64/Orng2dQYI
fRatc8KpgGWsdk9TT7ZPG11uMeawA3fNnhv0wHRQ14/FBLRVcjLmqk0U3x5SQDhZ9IOL3JUoHf0c
7jgRyqivduYUx8zAvLu8xr5M8q82T34J4gJk3/MQ08/F7gh18FSH6UwQ2ctwRjj+BgGSfBfAaliA
Lh785X+3z21BPjRSi37HzDAx341O4+itOWEc4SvP/N6+DDU0QhLYGaheLrNW77x7/M6jRcoI5Pis
h6jaRlbKzwG6/Ck8WNj8qugojA7CpkA4GdQTjDi+Zgqs65i8Ig/sMmSptEzh2wQkIVmNnCWhMN7E
zGNgU1OB6FZqbKksiyZz3B+2Y5DBWULb1HSvZldLmV5BQZDGOwN6axdLaKCoR+4X5Zl0QnuvqdLS
F8xk5UW4nMhTvQx+dIbxEWdZSSsFNxedZXwLKaFYFuNDZzWKJcAfN6Vbf7aGLtnJrPxi8vvRUkyH
YkYbc3qOSgSA6QZZikRlUJFpYDHyZfHP6TQuJmbeHvJUteSFdQIONs2yZV8BKNQ5F6ICX/ldnxkc
wRt1ZsJQ1+B/zJ3JcuNIlkW/CGWYHMOWBGdSEjWFpA1MIYUwA47JMXx9Hyi7uzKjyrKte9UbWmgI
iSIB9+fv3Xsu50PEDx7pOXHnbWeNCL8WuO4NgTxfBTDlo9Y5jxF+5avkRV65YXmpDdYid2itk1dX
9gnmewsdXR1rMMdvfuGlm0afkqORZO2BLaoMOkJKfRnXq6QY67tCOd5mEheaMGoPmqp5WHz+LN3O
EMsbU2ncEQCo9o1d1NTyphPAYD9hgGi3evpYlAhdnfgkfRdek3ijBzLB4OC3RP1NGAKmDemV78I5
IRPoucsHxaXZYJKtKvNSLSYzl/9xIZeSDZF8WD+Mg7w0px3XH1Hv6G7XMk6Tjc4PQJv/AGtvH8ZF
cp4sjHfEo5CPxObZxuA4QlluqAKbVe/16pDa/Rcj1wHOh+sAKGiZ+lZ7nyp+PYB5WMU9sR91uGR2
6R9sEWtCD/FytSiJ+3g/69S2PuODlVTEdvZu/o5jtLtFbwjHWOmPiyAtWWqJHrFeN+cYxzhfzqFd
vpG9vS5d5v+Fw5YwKaBeY9wepe6zOJt0n2AjaRV9TrvhINYrFijQos6aTinNKV4HX/tMOapvmdqD
s+gRU46lv27qEpiG5mXvAKr2jLaXRHL6EynHdOqFPt+zixwNEpHAnoUQ+7V7MNvqpvHIndU4HYDV
RIUwzfdO3RqXWkUmyjL+Ndgh6KxAYUvGUQ3tZtZwYVplIpius80zNmcSQ0SiMsYwMJAs0fnTcOPH
TvHqxShhsJRWey3pfrS56W9dkyeUMEmu7PZga0b7SK5NFyRad6Xob7cDTTc8NTBie1S4bTK8m/Ow
yCKOWhZZsMCmX1UYTEyVX40QwC7NmpgpAxEn/D4uW2wQnIxrcoDnKK0CLadJbDAzvdT4FTETI9OU
oK8uZTyUO0uocgOCFvkahbrGwGWHvxFJ8ZDdf/91PlrBZYG0SjWctGwEfukwo7FcvYNuXKNfyY17
6WewNmWEs3lZamnfAQNu1mRQqZOnSi5qj8bC96/ACXXtLIvYeq27y+bJuZuk/tE4afVqEbxBY4mU
eis9jPlAAAVlaYX/mkMeMXvfB3MTcPbq+9z9zyNihjrspKdzuKZMKWp5gJuSbPyU4r+v2iFwYdC9
jnXGkuNJcdM0Cxk4Qqm2XFa6gUByKKiwdWPId6Mpo1cRaSeYX/PDwPAUZ01Y7soEq/R3YQXxfF9o
SMx7QTCjMKDDxEDjIu/IfR1eBFG8JV72cQyNICVYUitOdOrcja+cM1U+6uquCjDEGXu7K6udbNxz
x/J5Gj0+4GkdVP+RlEw5WDVJK45trlFLw42EcBL2e49ApHK/naVoWnKdP6rrSYQCM1L1fF5zCxIP
VdMzqjhGRPStCoN2TxUjew3j+qZz0y8ofczDJX0ILTLuZzXY+Cx+hTQf9uQSbaepI+LWhG3dk4kh
MoZakd8A2VI0iNmXkiZcY71P1n2DEtYPyQzsOTjSpFhNCJR2cayVO4ZquJijYd1AKfQWWVZJS0B1
vFTK99BpWnxIi4t3HHEwtO1iY4/5DKdwM3uWvc3K7NXJEkxHjOVWHdljVG3OtR7caA0ci5BdIh1C
RDxN8TCnLdcfQy06WbxkmkQfJBzWvG7kB6UUdW7stvtGyxuUW7RDSgejZ6YZ3TbhRd4DUkiNiZsA
lxswkAbpvO6StLognR28UQGgXJ5DjsKHXcpCBj175wYwC8OQiqAft+SYNVcHQq93VZewCqQepLXw
fiRHdexB3/T54J/YDZ7gXWOvMSaK2ZKkGJFwJAW1tInoUr1aYMjKmsXazCcUHGCm16B8Ak/cakM2
btI6klupjdhUnBdkHPdjVQZ6BnVDmEMWxIcocxCCMACfs5iRktlf5mUSpBdLqrgnJYLhbp2+eV0I
DqUkPJSjLNJYE1VUukzMkOTF1BnrnBif1ZtC34gD0GTeGssn3C2DpWide8fBF+8K5BzFq7tn6D8P
7oMdzSgMlilYRag7U1ex8mW7H4v0TmXzFTfeM4V3oIMNJov9zbaxMVdReCEX8tD0FzpLm5pgFM+A
Q2nnnG3G7AMrJISPJIKYUey8vtNIiEwNGnf44wvuXB08qI8cc2XmOR7R+i5sfpJWUO56faQlKayj
V3V7tHPFxhrFtG1jhhM+5+khRKhJMo6vwyYWdbMdcuxyqvvwSrSH5Wi9owX/JO+SpnSKTgk7JFOU
uzI9geWvDnHa/bCQ4u94C+Fhsl+jZyatq6hPWjordF0+opiORlzrdOOx5pjNjQEF2Cim6VyW4yEx
eLVEOFiHeKRrnWKXg+BJRC0CNXLOTMp1/oZxJTt3I7z+VMG5nS2juaRk7iaFhinByPOtnav7wmDc
RP7YmkBWIM+0MVdy8DfKipenpW/yWiElnCFWwWkRtb/0L9yX0c5/2rNzxthMS057oYLsVUUesD69
s1CSfIvGKYCoMK6Ynb7YSBuRTkUbgHMzF3OVsF1aa3egWahjx2HeUxGeNe/M1t6Z7lAhguZigrVH
gdmOQUTG8apyQoPhGS5p1LXkfc0y3DZmcVFkGR0teJ4sl4iZWV/RoPPsHSmRiC5vcoROvOEw0TsO
anBnPozkARKUdo1Y57Ux/SoEsHyUkEeEx89WYoQ05RjFROzq/Su+gWZdTz+HRAPInbVcomQKZMLc
tF301SUlne54ctfAkyjxvPixCCPEnahhtgRKdyuU4RPirPkqk+xxGMqtAg29s1vax8pCFkZjUFvr
nVZT/O4Axz5If0y2Ng3WoOqwgs2UceklUgYNNjybo5MfVU5c2OCRz+vQiSw9nbYewrMg6aA8hbXL
Gmoigw9xLfqTpzMMFrDeK/YtQbvY0NSdS49g19b1r8bVmjUB6cWGOKVO6khGG+YWKVXs7PiIdrsL
AJGAoC4GCk65Kh37g4CuZpU2v5hpgnMyQCF5Y/3sh2JnOdaaCvTR08v31iXcxLZ+gjTr9bNDQVBb
6CHtUWyFrlO1wi0M9Jbssi4+mA36+ER+uGhPEJfiSg0nLA6hdvBr/Vr5wEMiBuw2FadbWE8NGBmG
4CfpTY8ZDgHBVcQVzJ6iCiDCaVv4DI70FI5XAbrQnp4BuXl5+iIFlaExGGDaEoT4XvdeDG3FabWU
yBzsX0KLIZ+KlTR0bWvSRViD4T/V1nyI5niT8MNpoKLiYmOXa0iM3vyZR+IhH6dP3JPNKi+ZWKG1
xmYKv57W/odFvtRqL12P0hQCAbNK56YHvOmVecyLiLmkhja0QnE/pfRF6XxRDJCYx+IRY3yfmQvO
PydLvOZ+/56BvLPD6JemCn6Sgf44sfhT1JMY8Uqg47AC8MZYnOc3y2HZt5fhJvwJZj7VzmbYfvYd
lxAgxLKd1koA+1W00aOfqEVqAAM4auFu2SvRx29A3djMUoOrm2ltb5I9XcxFQDek3VqDB1/gmfbT
OrF9iSYYx6kR+1yGdbvTzT7dzU5xlKYDRc3170mKWBdEBa576EvCaARRxeFtJJaeq+ff6wXtZ/Jw
R3bJwarXHRKa4s7MsK4rZyEzbckuPMbK+2DCdCu9sr3QspsOeWGcuOmQzNOEF/KT74A7B4M+Nrdz
iw1KeikEcypMVrqfY2WO+xZ8nTKdfpVwV3Kw1cJznG28CMH75EVFYGfgmDyPlkE1aOc0x/BUICJm
2lKS2xrwCuFB00iQw0hTaN60txySCVIoxl1UfmSZlQfX2CN28f+Q4Jt8NFVbfXW/p/T+OaT338b4
/uUb/l0Q8P/DnF+ER3+X9HvHuKKP3vM/h/x+/5c/Yn415x8GcCSPwwSjZE+3HRJ7/zPn1zL+gdDN
sj2fks52dfe/Y35t8x+GLZzlKw4xffTA/zvm19L/oVu6b/IVYRP263n/m5hfg9/xp5BfNJcGT0/3
TNP3Ld8xdP2vIb8DQM/ZhiSwjvw0OfTyc7QwgVazfduanUOrxH/0YoZlbt/e+EWFurXqxaGnc6ha
+VguSHbDqQ6oNsatJKAi+NNr+Z+xxH+OIbbF78+PZDkayQgKdYC7MBJ+e37oNsrYMgBpjEhEoew2
25Yc0hU21h5aXqkoeGIfP1GD+04kuK2aCG2h0JKrlB1eijk+MMOtMJiP68bI6OTULN+m3z/SEQVX
59FjFfSpojE+zW1xW3vldOP4zXuNWzRATReDYEexqaKp2+oV4VB6WSOur5N3fTLGm5Ja97nOsRJZ
hGc0cVYFlWW8R06NHt+aozs1WNZNU7o4u4Z7lGzF//QSLS/BP3OaeQttj5GawSUG8s0miOqvL1GN
JdQVJgVrypuNPQifxfcDXgL6v0PVH8Ax07MmV4AmXZj/0J0IhZg51DsHqesaBLZ3ytJ0R44korbJ
0IBD5NFp7BWLbKJdQT69tCKfThla7iuKldu5H/LHyjFuIkmyajtG8Mol+bpxWaKg8lIIkOSdUXp0
tMkJIFu0DwPPYt07dBLTfMA5zGxzJi/+OFkevSYLTDr2NXk/gQ1c//1F5C6vwG+vkOnrnIJtH2C/
JZab4M9J1tOEBzC2hnULV2Yc+0OWk1AWxcNwj8QzRGFE0kxPljSUf6Z1DJIGGtedE2g9pbLdD6RM
Wx3RXeJGjjbpc32TbsJsjC6E/dxOHKUuTtfmFwR3b4gazd33p7qEPqCvRqILGdNezd7PAhRecjuT
I3kdlwekTy5FAAe52eesJ2wafj6kPZOj3teUt3cCquO1ATnB7E+e4KDgRFoexGIo/f4XowiEcYZ9
CpPMvmlmYd3oaZXsaX7tsWNXmCq8CuoJEw26Lv6WaS6czSp7E8CEtnaREThkCWM/6nI8T0l8gFrS
HtTy0fenkjgaz4zs0iNZbhtryPqTVk7AjSW+IMSbAnDUesoiG4hJ2Jyppf6nNcBkhfzr24fxjmKE
RHOOva7r/HaBMwBvc25fPAeexpyvMvObOHbveFmmld/TbCcIAAOq7qVPAwamVctE/LFo9W0d038P
xYgYZmyojYbuWHadd49MoQLaNd3kuFPO0pLZDYgcLtybnPHPs5zAEUFgri6lGcO0jeZiV5fecJF0
6nd/f216xLz/9sdZps/GgOdSLH/ibwsctJbMMZjErcdh+Gn7MYTkBYwS2hOUfc6VMccFGnLiIR7C
V3sqn1vDSK6aE34A9SDIkJP+9ftTs2IkAmHCwg3N574fCsdFLakqUg8nfZdrVvIctrQ9VZrZAZnL
6bPWVhihfcIG7Z4TlBLj/feDqyYwskrdoOqd7tH8Oej4qAq/vxg3uCJh5PcYDCCwLT4ax2/viggf
pNOEWtD5A87H5cPvB7fBp125XnSChYX7GH/WOnQs593xxV3GSeXJtKXalVYbNMtEXfO9hKlaRl9w
qK9wgKo7ZBh7zD2M95kDYD1GOMQl4/NL5AZWVfWUoy7fMHoxD6WhO6BTIOahwilOTE7p3bBbbXW3
v3dK075tEit6jhzz2Iuouva0I56XmYc0SnE/2PLz799i8W/eYhZpx+Ty5f11neXrf1p+PD9xEj1k
FKpwVTOxcK9kDGaP8OdwRbUvsEvFK/R0DU/yivXaPf7xYMGq1r3oJgM7dhztBs97mc5bbZxjuunx
VXjKO38/mFnhnQFA089r/HsMYFEdqNx8U5Pf7fzUtc8FURDHyQWY0Ywt3lOrPjitZbzE863sffPM
gTQPLMqRkw7lYR+5/XOUj+oF7vLPohL2Z1ah+bT2nazKSyRSYFG13DAQ1Y+xdsBk3xyR4NOImQD5
IM3ALvjHg1s7wd+/nIbxLzUB2hdHuPAfdM/jnqE4+vPrSVCniY2ecdQAccSx+2NaDORMUomrY4H1
Oie+TXWHGGVrWgpxny8PnvEIHUBnRoQLuvfqfc9PJi/ovx4IjoU9H4Lh6hwwCxQ1T3UGjDF1jB+i
Ljn+F8N0QCiLDi0WR/I+1Y7F87iMDUgawHlYpXeeX2HJNWhm4w3WNs04uxfDludqQTo2WV+vS+GN
69yyf/gGt4jm4+cLGROea+tzclxnTwlFR3OBc30TuoSpkHW1nGxqCIx1tzAFF9ycN8N/8oF59Iwz
yRkP8cE6WFulJn2AjsWzGY8nWvLOXTrgxHFcjJy1IU7fD/McCoBp8ZuABbOTYatd+szSLu0SFmGZ
e60j1Ijpa3Jtpnk3IYO/CI7tXjsZex+g2Z27PNSgn9ZTZ2U3IwPY7ahKcVvE40I3lP1Vx9wd+FIr
buxGU4cwghGHECF/74z8FoTPAvDr8jP6i+EEGYUDVl5Wb0MyvvQSYdMYLUM8X6//GLXIvHssTJhh
YMngzywP1Tzt9ATXNkQXiHuhK04Dh9MLQvgPT6/Kj7+/6qx/uYldw0XC5i/5ZiYKoN9uYncmBXVi
PrSOm2AUSt5jU5T7RhLsm/KGX0Rvliem4SMNZ4L+4oLZ1BxlBzW18mSNebsvuvKrQUegwxD2O2R1
EIhKn629iT+zxNd2yLmv5XStMngFWdlmW/JytPsFmb7vWjThyYShaHkoaizIIaxhRAqOepKMIZoh
mX/8/Z/M1f/76cCl8KbyYvUSwvQpNP96p9FkG3ooLBkiYvb6qXr8fgBmSs6lY94Ppm1cotF7bVFi
o9OLHZpaXnEwEupNobLkWYAdPGuhzylWjcmzVyYOinU3pVPAVxmJKkTvoOrJl4yfRzS/O0J4xYwE
e5JG/uSlMcPPdtOHKN6Unnf3mqVD5u2q8fj9YVvTfujiGO6R0sXXCEqOLhH73dR5d430MLgjddxQ
0+/KsAPGQn/SUOMA7LZ+ZmL7WKdRhOWn/kwX/ksU129VdnNo4+TTywYAzQTLzZn/FgqI0vW8ahGk
TJb/0lLRrvtfneZ9lXDiZwluadQcssWz6Q2X55NJ74VGJTtmMQ9AsCLakSSmQIJHA+/QVBmtHMO2
Y+98+O3rJO8ZIuTAJOrBu/UOTji/+R2BgFOZ3Bg1yqOCKJhGvaaN2Gdu9u7V1g7IMeAGQXhNRatz
DZWfNdwqoEgNHuPAotuJUHufy/qaDDPQHoJ7Llrh01NjvBLDYoeanz0YQm575VNFifA5TdKXRnt0
nPpBTWBICIhIcJh2b4jpMkaHww+t5Oyg9Qxj664ki0O7TT2DgZWOk9QuxqfUxuw1IJlu4V6r+cHx
gaZpT/HCO4pLH5WSvGZuBytkyVczpL2iGgjYjCuCImjg1SNxy/T5oZga4a4xyx8g5K3A1BMs1zm6
a13UYIHsOd/rPinXPfv7GttjbTXJrjZgj2f0reYYRoFWi70P6Blwqw80QEYfdAs1zfU+a0dnLt+n
WzOJ7a3RFeEhug99u6UTrY03SHZpoIkezmd1y5mH1YnIQDf1nkoTKDyglt4W6drr4RnkGLdGLel3
RkPYRiMw2Jm9ru0xXeK+SnZCodUKo/iILnkF9xcHOpFYnKfX0N0UmCKiIUKXjrYco7MmM9Aiubvp
bJrcoQnZs+7Nxcui7fJJv9Wl8RVrUofUEQEWjrNmrc0EfPf6Y6rtemjttIzk3jFlYDLWqEc1H0wp
jniVATKPzp0nJ2Cki/FVkl62Sv1mJSaT0K9sfp6JItu0tiArvOfzbIju1mHV2wuzRSSV5mirEU2o
kfRQpWAPlc9+570XlT8E6OMq6+JYI02pTu92I+KeRzBIX3kTngaUgbcjbYOpocAYbN7O2nEuaJeQ
MpuxdmfMD7Uof0Ld26Vxh9qLJaRNQFOD2dlPeML7vl7ZpnEBc3jXm9DmQNLvOtCB/VwDtEyzZ03X
3zV7YC+KfuS4kadY3ysHqdRjEhvtKu+Iwewr97Ybk9sRt9ix+9H7RFGNErF24+z8YsK/nalALhuV
9ZaO/UfsvmIH7QMYAUDZauOoxl8ZM4NXsEyrgdSClVYp90oSyJLAVEwJZGwisldmzc08ierezPx3
J5uNfTPUfkAfAyNnRAQSluooIM+P3L1EMy5KH7/KamTWMJbTk0jSfUvfdd34bIRWz9QB26951JsI
4KmVfcosxvZTQkGcieRdDTjLNsNUX/1qgOve4lK305/tkJe7NB1P1hRvvbBkGDkpTnlRDm/aL9+s
ZCKqSObPDFTuimO4TLbJIAXYXtTcaYzOzY1Bx2JFkpy/J1fQScAOaJsht+qtIrJ1E5aFvhPO/QR/
FZNd7qynyZn2M+BhYoebejCJzQkfqmuBP34d2bO3bgvYxTb2xjwkLGhwzC3F3zOlh3bxB0O7jK7Y
O4r4F/b9xMeO1OohYTle/RK6DYbSCFH7XH+lOc+rlTBAalObA8yPVaf112HEzu2QSc6YcCeZXV9c
Z2JNNyVvgt/vRb84D91dX4sG988OsSHApowfU7jhS6Q73YEQum0hQ3R9sY7hFf/bKqm7JxLGnH1m
SoaP6GJ0S/7qCXo3kPg6X2ksoi3hF9YGMy295xozkUHKSoNLlQ759KOTLWW+ORiBDAfQWwhyN27D
nQsAmClBwmyyHcJPwyp+EX6ACDbDXDZFJeOYubgrrTvRQoTV6nvoGjWk8xtE4teEuMLBeiwrE56L
TB7czgb8qrYyTZm7m3O7E1n+q2vBjxfjOIC0GBev95it+tb+Feb0nb22zNa+90Bi+7Qn4ckjkS1P
7ksXl54Q3a43Ryb8SEn8lIhloB8tgYQzV+XWzInx68HN4H9Sm2qkIALBqtcG2nf70SBtggEYaZhk
NV7TSTcwuwc2qY4X2aKmyzP0vW65L5n+b2gA6ZCNcYAnn6YHpibOWRCHOSkOdl2fK3QGpPiQRuQ3
abXlVpC1+vBxsQY5eTY7Oeo/oVw0tx0GsZSr/JHN9rlWqPB85VqXJtEuYkAxLfXwqpjn3WDvKgj3
zX5h9VRbnxgVKCJkDdsA7NOEA5g+jU8eR65tYVUfAKxJRkvLJ2swr6H1kOKSXTtV+yysOt1gbQik
aOdLb5KxESIaQy/Qr+Har6GgNwGAwcASJYRVm/lC7ANNddEHa5TFp5ZM5WFAiF62/k+97vcMksCO
ZUx/hqr9UEl/VnQ6Vs0SwlUAhNxECQ0smRQIOONwK0velDlNrWBQmQ+XZxR7aFaaCZmnmC49p2eG
7zYCoi7Kgt4eYgS5BgbV8H4ey8dMR3rFNYbYmMjWIRaMe5rbatQISkrSn+ns3OFmdPf+lIckQQ0C
Q5198lv4vX7xnhcmdrFUplBWgYFn3vzHgzH1bE1sfrJw87PjNjPy6IwTaF+ca/lAF7I8kcNZnMrc
Lk6cKwQYfTxNOtu6z8DIFt7WJfuL1EjQ2zBb+hVx58zTaOAFEhsPeq6emckufDcVfHGhaNqUilEw
1qOXNJ9eXDhuW69wM7Jjx6e+G95CG/2GrYqDqpYjbqsR96OBaiDDpd5CxEN1AgoiplD0Day8o/fS
StqEhXVs3NzB74U3TX0mNCJWluggDJQY7Xw7BTHZSx1mx4xAoL4yYE036EEg2i8bHzBJ003IT++0
TcFTxvwzuKs2nX/S7XMC22bNxD0SBnUWAocoVUk6JQqzlvgT6oHsh/UCntjd29CyA9PF/+TYWHU1
E2u8xoCQNA1Cb8XaVzgTW3C8vSDjQFTxazS1NzWNxyYmblLJ4qITOzQ1xEI4XH9kBadujHueemjg
Gyaw+0gC3JOvx1h7AHu1/Sea/T2SYLrD1SNxho9YBMbA9a0nH7hhOA6M0npvMzjal9nNUQCAfONi
kQkGA2mRK9UmS+qlA38mdpIk2w7oXhIdTT8FgTF2HyFifhiuNhEW/cuoe+A95mPX0zyIONFgl0Tq
DI1d5OppngPp4zxKiYqVttWRv9lPvO0r2h48JUYkm3n2A0NqGy2EVWk3KWEUYbdKbcgPdQIepZ07
pDNAinrX5Jbs4Jo7X17B9YBX2rZP6YJLRdOQnKKihkQmIPQACy2GqtrWeh9jtgAPRfkkU6vf0AHP
mRlA1H00x2bYZ6XSNvPYQ+MENbguS6T+BngTNYfJWq9I4/LzGQUmY7va4L+2oUpJIxO3HF+pUkuK
o6m7m0euQRWhUfCUu0XMSrj2XP9AqAvW29+nJMIVeKU2aW9NgWj9BHgjkfNzMd9mmvkD8F3V9s1e
qPi2KnnfUFDuPASs0A1pFfSIRB12qU0LPZZbQ6zrgmEqYTJvgwenbpQU8gjcI2bUC0+7OqQauDTE
DPNeC9FZTnr8EeNoyStiOobOade2RItPAsOaE/gYwLtMkewazhGNA2poDbtCyjEhn5pPCP2LZLdv
Vtmpc9QAm8u6mQ0X8luGvsgca/MyO1QDAHlXDlsDpyC07kqvOb4FJU+SMr4C/8l9vEK9QZZ8HANK
nscrScQzNIT2dvSi4VARFhumMfrJyaEuFMmpnub3whiYukf9pRbupvVbVPFN3G2c1l3y5TnboPA9
OmApd4Zuv05TH+AZOfuFc1U9Mrww9RzmI40dFP0iShGqO/d2fphU+yTjfKMRe7yF0WWRkmewiSQA
djL9zdCQZmsNMBk44W9taQJb01F8FiZ6GqT9tyHkYljlaU2EmzbHLjpRCadoJg0IX21jMjWO5nNi
jskpT9mKTMn9Rs5qE5F/4czzEIweJugI5/qmiC6wIj/J8lmNBYlLuhVHG6iiwJxSRNYDgSSFvqeu
vyW3OiLrZHyyWVTkCPy/KflfnksXLbwCFwkyPb4vkjWWNuteJRKDqRPbO/StE+BKTsBu5g/3AiqX
8mm1Z+3ZMMx3M1IHQyzDboTcWIkX/moZuKwv+8ZIFGdZVHiYOAKD9Ak0ZmhMPHFttPiVCjyQnv0G
+g+lmiWeMtPeZ6oVgVbbt2r84U0c7+eXsHfBvmepxogRIPtsL/2EyVckg5whbAKPCp0nLKp3kTAX
GcQQlA5h6Z1m3sUdT6OMo4uUjcKd7OwnyN5mH/OiatMBkabgjxtBTRGL1QRt6bhgzMOdU6ApTGa5
YZt7bqX9zh2GJdDnNJvrDcB5vWiDeI7f86iiNB/WMwlyyYwPWWbuNu/Do8iJ1a19NijD0IDddQ3+
zJdM5nsJcxyLF+dv1OMxhTD3gZV30NXmzzSSZIYi23CH/tynKdlm5JtBGiKda7YfCsivjaYPBy/M
HzNmZnEan0BkEilvtijnhOkFYTT/mCqy8h7pWVWByYZ8hIR/wDDC09SGeotdnjcIZlap6a9GLQC6
t7iQQ5aruS9+RZSkTb4FCwklalAflU3iDnbtQzTo24QwthtzyYGVKzrISDAA6TOG6VkkGZkeNI0p
RKesnVbFyNvSip4HGjv6o3f1rG88L4p4wijTK9a8JkWU3uMMqBVHrCpCt5JZxL+YhbVOVIMHSrln
ipqHsGIGM5lqQ4goRgFaPYbJusjARtTZdhjCh3C+iSf4C2jg65MccIRnTR0wEU1vs2b4VMOSHDFm
R5wQ5Lkr9hS/MU7U1h272VfrDU/1uLgBiFrvVPMVl2MBqpqVPNRf2yo5aUWX0PNgKYpgE9GcwFkB
EpdpoSDNa3Q2aoCUMBV0BLRcIwPukobU/HlivVtT+Q7Bl0GDKta+y33mw4ojd2TNsCPceqPNqmTf
OSPMOVvwJjl9hYoOdEnl4Dj0ZiJIquheB0cckFaJGwMwSRPLcZPVIWfbGG1KlhWg4qkYJomuOCEi
aqUtPCl5Rx3MDMt2RQDjH6UkIU5YbMTyjfw6ld03eFVJ+t4CBXtt7KPrFu5mCoFjhFq4QHqpzaLR
3TjOE5okDaAJHWq9shaAr81T7astmSMPRdgQSdirAhlm8TpXtL8dojR1pCmrBsElMidod35PEnFo
OAfuIbCRaA/OWr3zNYkotkZ7nUdIqRi4rXGqjaC4WqI0mTK7miBheLyLyuRo9/0YKHARAmMy3qd8
WjdJ8TVSSyvnRXMAVVnrNMySY5fVt5aXvwxIcKlHorsuFOkWS/ov5Ot3KRZijCv9g94iNvdiwHFh
kb+12riFwM+lQ6uO9zp7i+PbbiBDQM+ASLb1sPMnGyGg/gyrZNzMkUINnFvnsSNQSU8oRo05UevM
ACtloOYTc/iT6Q30ujKOzyQ5B74hHvp8Tu7upQLrKHt5L5P2QjZudhqj7pKDWF3nhFxys4mDyqdq
HTstaXRNiroT/kMZPVaN8QhQN8FbWKBdLuhp8EH5nvj1oey7vQQ2TeMiY/er8CTULVzworgliGHc
lgZ2JcFp9vujbGSC3LrapewJmcH+tW8VO9Jg+PJYGuZz2URWsIyOzCKjRxclz7JZCDlx+hi5BJFJ
BCYcTtQE9RKuKXBYq6ppeXcTSlTz19gl2nEI592AP2qyw3qnCSQm+Oz1gCLZwnsjmmxfefhyshy/
hklpjdoUnx9Q/KF6TwbaQjyvep3DNCOYyedEWgepcN6tmAmwxKCEcDZaF3VkXqOhpQKnt8FMTC1x
EBvAQRjwB/PJdojgGekWGP4U4cZK76NCUMmV+i9UemwCSH9X5my6dIjhbMwoEGl/P5UTrrFZObeZ
JXa+InCIg/k+IhC+vTa6PqGPrv1NFxfVSktpXSjndZe01UuGms3xSlwdGqE+LiG8dY6ptgjNK3jQ
r9xEFDil0UtIDnyaE3JPTMHRH7IarZ0K90WEyr5tPzPjq3bBMiURi4hlPnsuJL8/chNABGxTlBdZ
OW1snaOQrJNN03fFtUvi3egn4d5eAXmDdj7hx1yCOJXlrjJyb1l+mje0gnFw1nWbHj7JRNz/hLAa
wKnHFrAveUZlUYvV2LvxXhqOd4NXtV/5hrNEV+jhKjvWTBe96s5mEGJpvElCe4DPRQmZ5Bc5cPZq
UvoDvbaZ/P8g78x2I8eyLPsrjXxnNHk5XBKorAebZ5mZ5CZ3eyE0Oed55lP9Rv1ef0kvKqK63b2q
I5D9UKhGA5lCyCXZQCMv7zln77VHOjq29ejW2SExmb67tnPjRsoq5Uc3CXUebmhOI1Blj+3S4pd9
8aAMrGJpTzeJ5oFJ97c1lmrW7xONvaAaGRXrMVscrSONNq9ewk5VJ7gKNx04U1avEQdAo0gyXpCN
f+zHOl6Nhm0QbVWZq7RElNt3OioBuhO6TinfIVABqnsiczObR/jsqLMKbyOD4m3yV2+9qmjn7Ik9
7VHHFULgmLYt43BVFQCp6zgu2c5GG42b1ywjy4QVbfxQ7RQIg+FsaATky6gzsB9opoVkjyCqtO9f
AONsIfSNcwSdaH28h1iIDUpU1kkjegb5Mm/aKagAbFHXj+E2mFibvlp86xS339aPemkUR3/R0y9D
+E4Wnt0JHDfOgI5bOzuaaMAaeh8F0DY+jEiFHMZdV06KrQ+GGDOuk0PD5cXtIm65juxq7YAErpPA
YF/zwlrGEzOYH6XYDYn9MGjBLnSDxym/prc5gUyXlRPnJlVhiXSoRB2M+hzgR9qSaovhT2uDvSht
qGu9+U2ZPnO015DqR2VtV+UrtwOoP+iI5hny46rCkJA1zpph4fdaGT9yeoALSq8XTWOPnATojSdE
H3qZ3ZRRB6wRPJaJm53qteYattE/AAOKO3NcxXX7VdYQJLLwODod2T3kJ4cUXiFZzsK50bqmxZGZ
exHSo+tK+dJLquXA8disxqREATYNdg7ty3rAYUikUbX2BHdjwgtWXsiIofA1dPWussJvLx9EXS2E
ZtK6U5Y5A4tH12nO+UhN45JbEGt4Y7v4LIMtLnR1KQMMLrL0UlRUgDOrj6hCz0t2IRWApqxbu7qQ
qmpjtK8FhbPyJVEII6tcA9dSU3xnAgGC3o8XngnREgoStDdDfk+iZF7a2oOJl3PWlDmJgxbbZUab
6H4K38d+R8ZTDwWNPd8zG3536bJfaYBNHmUevNl4Odd4WenfTMWKUoE2c9h1diUavFrXnjobepkW
ZmvBjhkDbc94yaZGByGWoV1Rh7Nshh06Zu/K7aPeMq3nHDB8Z+lWvTJHjegSq1K4J4B0I3aRsZuH
eUYZMzh7FCP1SSf2XRZedgiADZ6I6gGK1lFhKTcc1d+9kDuQhjH8wMJNoljpDgBkCVqVhvNh+uFe
FHZ5AAA9Kxt0Pb0G1DHHuUCfEoaoSVN96entq9Jl+5Ssra3wA9p1kVaeUjz4gPrr+i3sZ2FWkOes
p+oalrFJnCqTzhI3Iy0jwjFLW+2OXdEkV0emC3KO62uerZO6qK4MCpftmHX0wFJ4mPDFCQTm31Pt
AYFusCXToH0IoLU8gDIqN/D7J+/4S5PU5jkMy/Aa6KO5H03/q10pwfXzC7Fc8co3KNp1x9n6BNud
YMrlV+oDZA8G8MQ2c5lIk3JEDyhNV2ng92tXy4dLZ+f6uYkpJTSwDJTofuYGl2jMwwsICPh2GA83
0w+7ODF2ilIxjWnJzGmLkLFpbihnel3dEluCteg/Ce4dsmvpRNXVmb6UlcE1SLKTGpklTrvB3fPm
vyY1AEovUgnvSoT96Mo3L6dmZkgOT4Tb2UEz4XiUulEcIFkrVod/v8PkKmR/VEfRPibxF8wVxZWa
unv0cWkvhnwM1p/fqqNJRC4m3tXgyHfMYtSX6iLu7PQpNiFCwlb+HjmperCLCgdAKiQ6RnT4nz8k
3ZNV2xufBj28qrCAnjuh1TSki2TjjK3+ZHbMU9sA7i70PSJ09X5d6VZPboCRPgqPj5BahFXZq9JH
KRplrgP+OiUQL9SIZISvsKSwkBABjSYf8phvkoetjgqoqdDrCdANsH1X/hlPY8UAXb7ouG7vJROu
OZihTRkZ9iU1GHL0rfUO2XM53XQMLpqXPvbvXqi2X0qMIWgD5CWEfb7QsrpAP9UQ91BW6Xrqnx7w
AoU7Y9LqJYU45GGSI5AVzfeyFE9SsVRCNvcioH9BxvC3fEhWOlPig6HTKTeUbjeG9pPv6SnDUoKe
k4bLui8JQmesDK4Gt4hhDWugY3SAyi9l7RWPEZWSph3BELfPmeZmKClPqiSWptRwnA+e4821Qnj7
mn0TQFnvANuVEZj5ZIco72VGgaxX4cZS5BVKXnYyFbdiYNb5mNsicVTidkuqcLDloGDa75L6lpgk
n8nR5NwC7QYJEj9Cpiw1N3efTbZbO9XM7Hlgfs9DEtTzMFOuUVg+DYQ17PTSjmi6kQ1c6wBraK9c
OmhHC1clf9wOenFEbqvhOUASx5gc+yAhA0iw0nVpEoabmWWx7grFvAxWnD7QgF71Re0Qs5Re0yiX
+9ZwdvhR45VNEwmrIyIP0XiHRk+KZTLU13L4HKQIxh52Vhz0MTF3RcOy75sxAtJk7qkGxjaHuUcq
2nalB0CdhW6kKJXHO+uvu5GRVLZNEOKnr601Vg2y0Ic625TTDDOzvupVZ23NHIl0jneQKyE4IRL9
GrJdOGUlFg0nTez1SM2/rqriTLZftfFK/3tXafbp80vaWxtZJMoGH5MFwP+DlG9uplgn4Mq/4kFm
I5xjokhtRrG9gMLOvcgBanSKHJzmxM7uBiswyXuxNg43vGVUdc0arCPYGkVKgKbWVvfwVVJNI3+x
zpGCoYx7HfFUVIm5jwpm8BTiqGv6oCOcs4ViBKSot/mwl4qM5poVUAtAuMBX1VerlOt4GySSYINC
f0tSfZFj5ky0Sn2ONfxqzAcRQYR99GgSQazpWBs/v2QBOmnFey7bJL3IxDOu4IyVhd189RCyrFTG
KLtAaP5GZNVdzcBliSR8NwT7CNsbrAu+azLDnamxM9KorWR9SEVCUF+F1LGNFlYk1JPj0IopcsUl
nT5Nz5aKrkuaBOeRdChmFFvli3Dqd5JIxy6/RtyVjY4gOfo4OHI0C37uIAmcdksbu1EiVyEhDVsr
LR+T5CP10g1Ja8ODAD/9xe2Ud6VAq66EwynoKSrsKNrmgfAPsRnNPWHCKVVKDO+6eRvq1CTjpiLt
C1SGRrLjkYiIL3rNhK+LPO0S1RajOJKXZ+DD8J70nrZOk9w5psC9WPEaetGNTgNkYq8l4D+QwowX
Dy3ytbX7fZkpYkt2w7D8TCNMp1BNiTLRjpslUH+TVE3PPeSpmIhFAO1MXwXcxgq1dvRhuIy9sfXH
XJ68vupWWRXXhzA02XfG3Sqc/r3X0xIdxAwTm3GOMwaJTqWP9OaJac4DyRIVNtjjhsIne4bOp5dP
vfXQ6A6QrOW+L0kvanNy/YLKIKlncMdbbKhrxRfBy7w2te6ouQNxYF4h5poqyS6MSX9NG8yeXRan
+88vsRvSbEhJoK7gSVoOgRmOHb7a7pdGSzA0JpJxOes5WN1Cd69p4BKSFNFo0ghqb0mneaos8nOz
4ptgyvZgjPZ11Fji07GJV+1kvRV4EbAFqeYu1L0T1Ty1YVEEl2oD4Xrmxbp2oS+mHDW1WzWNpu+U
zNUZ6Ze3kSk3maR85rq0SXsPGrpORZocbBVUJ/Ke+TAmT4mnpfuUFtnCjRtEiIaRPbhRkz+YTZg/
eFqyEdWTn/Qleaou+lnVe4blO5y4SC8tZpDvkOxlUXlEG1U9taVpLv73PifrzC1T9M97gmPn4q42
zS5lpI7zMcE2PYVF5LaHwBj6DY+GGd2CqtGUdv5Fdmq7HKHzLXo9MeaEqRItgCUQO2WunrkP1axv
af/k9GxSShnmKxI7drKm28h1FS1q4h5XUHXcdRLLYQkzoFrxBx7BcZWch3Utn6yWLBi9SJDbmOHN
G1eqVVk7PbM+YmdYQzLIrpqPM5RKLl90vUyoUUhZiRt1WJTSShiyxe2R8DurtR8dho1pZpmPukM/
CvD7S+zjgou9tDwULqKXRn0Au+xthlJ9TAi+P3RskObl11IG5iqXjfZERhULokuMRjkGzo6h57zG
NTELWknnTqWXPY9cAFcerSNUFeVBxlAdXDckPgv3yYpePpMGDUWcU4TMRWxsmBihc/Hg9JhRx9rX
N0bigTTLwU8WrRKdkb0x6y/r0+d3MI80YEOqva7SNNxlgftCPFmD/IzgGZjwzabzIbkiDtTn9Ffz
a+Hk+dVo39GGQlVg33CMfcob8o9BquZ8YcxExG7uoSjx2rNAaHS2I7ve27p5JsL1qkpi/hw37p66
8AnsnPjy+U2q40BVgJ964slkf3zMTbBc5AI63waZbyliSDhLghjOJ2G+lTkklz9XQH6K7380jkhb
Re5pot2m20dMmPaz/tFInaojCJNzYzBeSKe795axbZPQwTkf+rNIU3aCeQRhU0wwOlI9+hcjtgFT
1021+YvX8qkw/enFmDoYeJ1+hW0KbGOTTeIHGXkR+S2sNcRMASIclDyVerFCnLFSD/qlEeZgEidj
RqClpGE2WAjToeeCxp5ogYdZ6CBiV9zephCV1KTDO3a09NDP+PotCb2YBokm50MJMLjK8omzlbm0
Okt9T3N8Eo+s8ABIG+W/jOojtVJ2Jo3rAf9Ue/z8ovQM5tIeac/nt2r4mgeIBhIh273r2Yuqhf6X
tTa0PWAF2zLwg70jDX07QNXdJdXdbLl1NoWF7FFtUqhgYf01wVdWh3ZybqcvfsV1hn+8nwcMwJDV
+FG80kEvYQaI0U5b6ZcYMsPe9nGPB4BumDFat74pNRI5AEAT27QZ2f5AE0JGSwHfooqktuBxjG+6
dDbQW6dxoIrRlr/J7NBex21WP6c94KwsitNT3mGM19qsnyuRm10butX4eXu5+rwK9OBsy1oBt9Z/
FW4f3hgP4SXpY29X6889Ip/r5xfbmKLXQk+ssn3mx/Epc+viEPn+op6y3fOa6J4/P3/+nYBZWijA
DSktYQvTEtYv5zJgT5mp7dSr6SWTzTLIGJDr2fIVrIHyrbHqiZ6eohVR+Z0wrLtd4rDQCkHHLMfy
wwdGLF9ExiU9L/Po23k5Y4ELzoMsU6IPgEpFRuk+ALh4zZq4p0xCxOG7iPFy7atTZc0CrMSIlLK6
tnGUr1wto00OXpzKQT/7eBi2f/6Wjekt/XTF4I50bE1DN6KB0Pz1LauF3dU5OLVZ1hCfhgY2W0TO
sNABBCxdzSTrokdwWZFrgGRLqETQAXao3OChZp/wAIMbCCC+812ANi93rOq5DzJlB3iZjCz2Ot8a
bxq/tKekiRDnDyktzoy/83zr5JcvrerexzQH6QXxasNRRdKa9Q86m9hn32jUnVskz3ak7rSEsQp+
GHevJahJmaDBZwA6R3WWPP75IfnVSjUtaELajiE5KlgGf3EbebkQfthyLpMUQrxjFH5YifIdICjh
IMo0LNBQKrQmqVNcZcFfnIL/0ZPToBCqpTk2Z6L4eQFj6VHCDIM/d9r0va+AuVLRRUBnGLQ1e8sH
ty2Nsdlkhfi/cC1vltflnxqWnwMGRh/vwcuf/tb/I65lDvIPZ8bipX75bx9pjZbp9JJ8/P1vjy9B
Wivn4KMsP5QPFqSgaD7gLvzoYv58iD9czKb1m2obho7sU2dNtlQ+2z9czPzIUFlbVFyCrCuYdWBx
1f7f/2ZITMz8CCO/ZunM9PkbrvLPH1m/SQy9BmuSaln8jvhHTMyYf36+0HXsy6apWqrmqJrG6f3L
mYXkXKeN1/rrMKPLjlHkJLvgmeddFVVyQIiFfFiHKV9iUxgzn5Bxvzki2A3neUt0pyzVFnl0cVTz
CtEmI0RLG57YdnpLJaeSMDt+iXVxaaQ0VUWAqSwQqFgqyEBZfE9Qbcwyrz2itJz1pr7waIMyonQY
yfUhsUFi2znGjaYxwyBDImEjG8+dCrsye3D88eZoOSHKxvCoIUL0TLKYQ9g5Ru+91nm+dnzVgVfy
HqusIHjGsTro8pVn/0giR4F1SzcwhPFSQfF2TcHsedK0Nk6zZAm4cGhOdA7uUZ8tXPFeoqyDhJIx
nSbVpjJBSvpQRbrBfuv16jEGQL9QmIosSelEYDiM4yaMo2PZQ75jWE3HWdbnQOS3pHnPbBB/zXg0
yJOfeWbxNSZ8xem3E50oJWaybhgrdKG7G1A1ab6CdL6OXn0rfqdnczGhRyQuk0TqTAX95xyYPIg8
7u9N/13q29b8sF11HrcpyoDQ++IoDwCUzhCLomVr4xUarFMn+7nvKd+rOnj3Xfup0JlhEoMLDjIm
eIS3nFrAnDpa/wOpIk1ci3lsQHxviTon086eKYaCgLyzK/R6zSLXzEMP5cjtvXCeRa9l4iEMqQEH
oo1A8RcnW0gSr9IwLySxVBU2lyBiHzIk/ms3yu1oh/m8cPU5rcCYqE5qmS74XgGhrkbUNkIsMfXB
nErjs+KMz2PHnE2YnBaSaSzaJ7NpLm0VLsZCZVRTMOAaePdu5wOZq7oTmiQOSJ585H3NCUNNtc1a
Si1bqVdKCoRuBJFWeke2iilscAdRbjSxM/wRwg3REmT/+Uxng9fa9f2l4TPIt5U4Z0d1yQXFco+P
ZllWxd3PCgApZcKRN4aZMX6YMluVSPVA9Sn6jjORFgHZeDFEEZqQ5Wky8hghAj2YQ2JOgKmw2l3s
DseabKmFrFBQRb7VLyk2oUYh1I7JedJGaw06ld9PealNUJ5NnR+J0plCJrRFUjDpT11vTmQqYoBC
r5YH4qADJF7xlT3tpbLQqan71CCc0Ite0SAumWSu/bA80e1ftc4ENonzR7+RK5g5F8f3ziVir1lt
FLO4U0g6G5Vd3k/mpTw91x966Gw1zgPCY+5j3qIjMgEWC8yMhHjWA7FYYXmWKhYuvIG3fiBGqoju
PyzE59+3Jz8iD34xq+sCIz8zV0zB7PIt81c7P93RjMxN6a3tmJNCEuIxhNYGGD2zUiM+/PmTab9s
kX5/NhrRsCR4Vs35xVvdNpqmKL7rrXGJYzd1zibEB53DahTQYYK3sWuPlYpUTZI7HVVf/+Lpp4X5
hx3a70/vSNVih2YK3vHPWwJGLvikTPCRWRS9IgFE01YDpTTna4Xlef77Z5GQMMs8yqZroYxy9ecv
4ReL2+crAHthqtN9AxDGLwAMQzcBXpqat47a9miI5MDubVsUCVqFGOx99BcH3J4e75d3LNmC8XyC
Bjjv+Zd3rKtViQjOW+sjNxVfJmvin+qclaTsYDCplPsmY0oDUcHcN7ubrLRLSoZBIfxdY98HdLlm
ne6zG4q6uW2b96TZF2F7szN7Rcdjo+fFSQHKYEQQsou4XpAAutRGljrAzNgLbYqfTm6LySPCKNfL
79novZrS7WeaGnRzk+Zt1cT3PlZstBXaYSgyZt3DeErz5EvjxAfX9suZ73cvhe7QOaIAxmZQzww+
wmUASG4eEBhPgM4ZzYssyq9hRbvZGPVqnTcaIaukbJbx0dB6jCh4tmL22qj5xhuDuyfPFjcM4U+s
NE5tPg1FgN+2tE/CtAfS9eS2cnFAcwuLm3IOjGmmGlCYP8+ICS3jfWR/XIHVP//TjzCaX7795+P/
X4ibCQvz3z+PCEfo320WvwVV+fI//uVfP36G3Ex/9Pv2UDd/s2xD11SHHgn7PB2f6O+7Q934DXCD
oakUHbqgh8IF/sf2UNd/A8phO1K3+AO2giw9f2wPhfObgY7EgPuiOrQ8bP0f2R5K7edrTqKPp9yV
yKqMCUFOJfjzNZeYCrETpBTNFc0ikSwt2uYJsaC4Kt7Qf3UVtW22rEQ2vL+uFYB02bDgNirkfehF
3a9TI2erp3d9ffboV4G7wCRo5Gr/ajOa2WCFGTdOUFlIVGLVXIShS5ex8AbUTKUTbkVPAjvWPcWY
1YPhmPixsvybAa4MVkyfV0smXrjOnHp0v6sDulmSdQqTaEWE95Tifqcr2NJSH/0UdnW2Z1g8a0py
HMUiPecaOmqpBeGzw5DrYnl5uWVFCl90BrcvDKEjdh2twuzNIf4Kr5u7i0RJT2vQE5ifOmOAGB8A
kmRqBOOjdw0apYXVw6kykpGtSZuWCdpyE/1jo1iWu1IgywSwhwe+ZnWX6d8dNdTgoDGQMeeJb0UN
Ae59ITbemEzCLHp0GE4rrWhx5g+QsBJAY/V8AN6NZnA0yRYF2qyjdasVIITBSHaR5qnjUYUXt+DN
dFfPJaN3FlvVm21q+qJlOEs4SV9uithmq9dqfoNiPbfPNvN5ktWHkJZEl+6FQh8WUES0SgsX+avf
TzJ6zUd8k/qti9YDXnGQZeoDi1Hs4t2sif/E8x5/t+JOvGMA9u44u3zsvwW9TqfO7UWZg/ppiD5J
Z33blN/yqCW8TjXBdGBvIkUxjUL1yDgO/pDKAAAROg7WuGO7JWz5ZcAzsh4rxH3rUQ3pI+ae6h9K
3wZhiQIIRIRX1at26Dcp87q5AW4AuPET7tcPs3K/14nyQKqNPzdoLiGuBRCiDfLYhIp1rUb/ChHB
mqWJ+8wp+eGFWG/qLFy3DglpmHNf4yTgbQqGST5KLq8MK7QLjTMnccRHjF4u9crqWdMJ4dS7bIOu
yJ/RTWzXHvghHL/D8KFWDSOKvlHWRRFG6wpO/QXphSTTy4JvrfW2vhpHT0O4rKQdkUi6uJB6jHbT
yo9M64HwYfd/zO36CuRtAPIc4up30vYAFOSjirEB59hsViH6kYMeBPl+iCfkn4+HfKUkIljmCWZs
RXBs7ZooQS6qt2hyJ/iRNDixgV/qoQtBtfGeCbThHiLCdzvzyzm8n27BGob41Ihe3T4H7d8Q4YuA
0wFlO3NLI12pefdYNumTmiJSHWoBTc7SEIsS3LgNeySLGmbzXeZJiOh1Ys/AmBDfWXU5F5pmTCEx
ZOJUcrp2xMpM5Emt+i9uLQ6h5NjHofUGSHnnKvwawY8vleUzC4lq6OzZ0Wq4HcbDeLbTrl+S7dvN
ulhG185CF63G6TPjkqtQcxr9NFRWtlVa+EZhokRmQEZOH+hzN4c9rjpo2kFs06RL3W9tEm9j0Htz
oo0UOFnWaxKZLzSIsVK4bolAgaAluJfqo2mzC+mc/may616GGuJLZZxyKQ3krdjccZ2CO591VThR
6bDnm7qD5GpaI3IwHKRAOuPcMADCG3ofHLG0EgHRoU7REbIz/+dKjJsKMyQp3nMHbSQB3XWCXtp6
EIWZnaxuKJ9bDP4PWRiQ4NlHX6FFdJQ9jH7YArqk7on+noAAWWlUYLPcDnwksTqrlg3oA16jl78J
WskVfivOs1kdJfp7mFEIhTmBq0UIWjfw5LcEtgYhlKN5irHQLlgBiz1oex1BSDqyjQg/taPR0Zfs
Z/xUV8kiDdJDgo92kYRBsQrNNkHLEcQHtCgTc2wwK2odUmcKUdmXoiisdToaDH08BMpws9K9yaDv
XctUhTPN7HRqXQyBSIqONUwHmnLpYzhMOE7ZnPAoMCRvbXlVlJJ8caoCEIaJNvcz41ve2N5cIXgG
uQKRtIpo9AXjHm+bwrxh9GnBoYh6HN4wJZGmG5WcqTXZFAMQtZisQ0JKyLmKiAG89r71iMBr3FpC
7S/QrB+4NjlzJK6UulFfaY56OWKemqjNyN8kxcAYJ31kQLWzQUsf62GjmA9N/DCqtLJProPUblW2
5SIvn7Lxte6CRaxvZfiWmnGBDYDuS6ZVD5pDy9z4nouXbDw1+XMDwAzZir0SUK2pudcRIkXW/JqO
bEbLWW7yqPmSN9WRotNeJFBeBudol4/9mB7xSozOY+lutYKR9sorL/o0UYAUkWGZ8DBKGx9pMp5U
Q6M7wU21mAiXriZJvAmK/FkyL5h7PS67ne89dXUUHUywSdTjBVEHvRYslBpJdF5/93vtu2emXywb
QaCvlWTdKUfPZRTjXNr8TYfmm3wAS5tFCHGgRL/Z2ofHJtZCUkwuuz2yeTjGEN45Jgp64yZXZ0Q8
FEyPA1uQTIouhzBKMO1YsSM92vhDsTPNvYkTpMsKlkCLgImXoqAPRSTHkAEo0JBrmaReOK/Ygw4q
mgWDEYeRTg8/XdvEduotq3gixpVnJinsiXtMroIPr1pOPSz9ahGlYKYnB6EA70upi3OisuvOLsQF
bEy9XQvtXdAGm1c5X/BZQOzA1wX6nGgzmlpra6JU63CocTKsfcvb5D1OnaqgQYQTxwUfpHYsPyqo
1FqVxIZ9jcyPot2E9psIz75xT3CilXyCY/cVkyvG/bgqZi7Nrs7ehu1F6V8i5U4/aj7I5wk62LvL
TCkAwj8NFnq3HDwKDq9827lXs4GcWs0zogTKADD/uA0y4wpvpC5OLV7/Ojr2JBkH3anMqqNWaXeX
QdBo3g1Vm1uxOFF4P3s2ahF1ZLyGhoZ/c5STzQZRib9o5OOoIjtobQ756DGzvxl5gpmxMN155YTO
EZ0XWAWyXJ1shMgOJA47sn/L9cOIgdXSjDmTp1lDOpewlmO78ZVHYSD6bTnPeyhUu5AsGFpcS0V6
GCXsUxAYD/T7MBpGnGvp09RcS7vqYg5GtRywhA2Gd2BKr+Ggk3s1gMLtRw8qe75eykdRg66ulSdb
546Eb+hL2cTXLlceZRUcMBUdRZ+udC9x53kWmk8KxCAWNHxo5Gw+piK81cIK1ioWAI52BzJR59Aj
Wo9kwKvJXWTC8EwEOkIvCs64/e9YVJeBxZ5PdsN71LTvQhVTwymRKqmlSaQkD15kK3IpNBpIfTkY
zcJhuDbzocfOBrRY3jxQVHkxUyuL6QyNAd1SJyXL2KmbdD6A/WWfial6CCk/1RxysO3lxqWq1XIX
a04NULAUWyfUWuUpa3ITl4Qin5VCQ4fOjR+Jeggqdk/sAPIJp2w+SNyiqiXBdqBpyz29PhuFSFuu
eTw4c4qKboWiK+ke0Z4ooAsVV1PdZdoxSd94SexzT4FJFcdrI7A8+AGgH7sFcVAOogXHlVcvI2uv
Q3tL7rrrKP4tITiqQnxSmjYSDgEcEMo2sxkxCaPQ4uRxDKLSdYeTBLABzIRaKvpPrXT/C7Jap8b/
/7mOXTcfZVp9DD8OOaa/+GPGAXPVZCLm2FSjv5ed/1bFKuI3ilhb0iAzGDFYFJH/q4w1nN8kiCR6
WIDdyCmZ+nX/NuVwfmPc5YAs1DT0gvz4Hyljp0kKpc3AgHj7/ve/mcY0vAXvKegc6brUpnHKj/P/
tuRESJyoBx+FlNvCIije8oA2s3MmZBCbIUlc1i3q0BmePRYXxz0L87VtBWcggOjggrp4ZgznMd2U
8MwsFxebeguGt1qWsx+OK1uf6UX92MPkcPzZS7V+aap5Fb5GOuA9t717VbLI3CkfZ6GOk6M5aNlf
DRbp9vxHTwgu17FomzJhnI7dD9qIeHCTfIh9dNscl7orNwYwxOm/Y8w/ozikB+RObbkJiCcy0rcy
v/Rs9iMyif1DFT/X2WUo3ohrm8G7GLksedFJqKF/XQxuMbsxTOo6fI3i4DIwmR4kFTdBQ4FjrxQE
Mva3gQDvwX+WwSHp3iJ+QzPfuvLN8i4FwUVYQxeO0LgNHHCYYCfCDsPvNDmgtvlIiRY/B7TZ7AbU
FqaG/q1PLqGyHwJ+F4XGI3q+MliM1luLh5bPXTQ3G0e3Jd5S69z1t2z4fGx0DMDjohm57MRsvPHq
ov7Nc8+8kJIuqo+NNsjW4FY4BjGyj+agR4eR9je2L9I//GXevmk9XUgeJzbyOSYP4E37fKRhn90s
+yaCC+vfMiEDIAreFDSt/Js+46ST6sn9bta3zDor44EfxgX79a5n033z6ePX1t4d6GbgMJiY7flN
WlMhslSTQ0yII+elAe196G5I/Waed0j5MHQafbbFae0dUEeUNAUBV840BWrlqkkgoGgzM2bEZL9C
0ERaWsAKUZbxWM9Asbn7cHjriKfg2piOY2sCc6CPvpQqjsbyVsbP018Y7s310X3Q31EHcniEdjCi
pdSGfW8gL+WKGrQzSMs2P8QEasEsr2xSBax9Sp2GMI73Ox0xndfB7ZNRE/4yN1xz+5n3RNiZdC0k
/y/Umw15Cw5BWb+Z/mW6AqfXr1qvqbMPuKIV56zyMnnCQrvVzEEGE89geOHpTUvlgTlc+hs+0eny
z/mV7MJnXzZv01P7bL8i4xZwxk+vi9/qPB6y4DNzZ1Zw4NXzHjgzOXHq/KBabywSAYjMmAlVi6Ol
uUUuCsBLQeoCqwUPHlZP4vOM4VrgU+NfRBfOqj319AzB1O+3op96rj+uGJ99719XN1vThUYjXliw
Mn++gnUFE4msanoZFhZSNHHDF+EcXHGHrTUz0H1i0xhQGJNBXNN3YpQ1b2HxF8m94PyF2r/RVUS3
wM1oxZgkW9n3KL4bwCT+fGmbVtlfX6fDrJkGJRMTR//ldfpof9u6ZWlrLbpf1Z3/9fV1WtqoEFju
6Nb8xTNavwIvP1d+KOCGgXuJhJnPmcIPq1tdFwGsGCwtNmIRm/xPnCXqkMwJOXJzomxCrAtAEzTY
t0mechcgotpIIdpfa/NKeOUsGT6PROWaM7djS9ywZ0fe0dR3SRBWSL7DcJ3+iu+Cah/jeauROU6/
HUA38VI4I1eYBrC9oHxQrY+Ty3PQF9NjFzhTB0ZpEhtm1iXzxDFnIb7BtLoHOsAldoxV/Dii1IzF
IcvAJOT3zuXhx3u/6KEB+EwEUvda13etSuDh3PmF2L0LGU8vS1F5n7bKqIM3aJEIwEw4Ecncd2j0
eITatUBLqKx672V6S9Px8PRrjSFMT82ZFz7yPFK7Qp6c8q1aW9lML9o0DyanRmjwoAWbfn40qPc2
1+acaigEtq5vMQ/hntVf+YSno4sac/q8OZTMOcnxS+ZqEy9Y+Tp8Z3zw/MAPibFp7tM/TC+L44/o
eJYUB1Ne+XGp8MbZ36nXoLzz2fHhTAfMZgRDOTe9HrVWV9PLZiuycktv2/5P8s5rOW5kWddPhB3w
5ra9pRVleIOgpBG893j6/VU1h01xtGadfX0iJBBlgS6UycrK/H98qq3wJ4wEXcbkqALbMPHDeC9x
FjLzGSOYGsvpgdr6WX7q3HzgK9rNVrSG7S3LYCUGAQ6UC9EovB6NWvFbyOXZZ/ycFt2YwcUiRhwn
+mxcrAW+jGucwbA5xRchoRWKfBkCRid+Few3Qh/IlvzFYikAfw4G0mfR7oahLWv2lDpsXHjL8e68
jOygAP2k7K2gmJUfCL31shHacF5IxIvwKEAO4W7Mp+dyxP0Eh3HlBd88NBU/fJjdw23+c8AEg+8s
vlqtUd2AOzWnx0g8iop4Tofml/C9xXNEFxzUaLESNyL3TGcJPX4X/VR0gSbjt8QYrQ0nPmvNRMgd
jchXi9gDFzQ0aD7anCxEglZv9eJZtI0QX/A95VvRz3Po0fid9BI+wmg/26nJKv3AwBKdA9fjZcsr
QeUAADMvPDHuxGK+48Q8fmbp66stFh4GR69ZTx4Txo3zSB8RFcspjo/6xWyexQv3jfg4MBupOWq8
B0wxV8xwswmmAErHwsBVl6HJZCTekJdtaeE+AVgofdZ5V2LEawce7g36KuTL5splvLApU/mZKFPF
5CV6WsoYFrWMHdAyoKQogb/WwliMrBw3EHoXqJNA0jYyV4kfo+iLXcRnpVUhxVmJESV6Tg1yIi+b
wpJEw9YGo4ZT3IECfI4JFaXLamqALzdkYEvUz4r7jIcCxVo8jcH3r+EucY0VY11lphC6CfhJUveW
N0l8CIOwqOkexAuIOks13Yn6zOjZB1Iq4suDOrCoXX/XIX+GaAOMRFs2QbribGOJHxF0OKbITuMw
MsSPgGoZAXIrlptEA9iIUSB+S0dXFclZShfmU1JGq5cYmy8GUD9FTWJSEp1a0ZgHp4fCxBsV0h0x
X/nB97TdJLa2FI0p3pbXFwm1enb1XyomKCJBrGt0I0M1xbQzZ4+8VVhlq64Crqo+ieVOzFB0rkZ5
KPAbFB+AfiSaUtGfIbBbsgZ1ZLEU1IGMnW5+gC135cKZI15TrFI50DsJY060LnSta9fJVqLtxadh
JtKZgoPyUfxU8b0YFR7rgniCWGkz2YVEz6g9ZibahffCDReRtFqrGw5+sDGCMuo0OAloThZiEUOI
NcSqtvQCflxpmgKqZOt6LzH2aUa9DnzYMnkpUbAbgLm8dKY4Mlbshxah+ckCdlDXxMrg8UNEW4sF
zIQNDUcDdOLGSvzImQWxmjJ2/g+pq69Ea4v1QvQxsX7oSIYkiVkRcDPTX+UKvdSZN3aQAaJ5Dpqv
4tTfLdSN6Mei74om4hOItoA1S06CHhOgaPkIw8+6eRC9w6WdOXpYVlnKhp82T4wVLbMVyycPlJ+D
hhJTJ6tEbV7mYbF0XRaNDnFVLMrAsy3FOiPnV+LEUgkF7Uqs6mI1Cutnxp1Yr5nMKKqk+nKwaHRN
LJ1+yfkbY4KhzOQ3NScxB3JcgPEQVRoPwfjMlX7pMCDEoBDxJZ2OaidGeWDwigA9DICkqcimM1CF
n+k+Fg8qTqIvsXqJJwsxIWJ2Et1cLNHih4h5LenMlck8JtZwHia+Dh8MBQ90PPF/kYj+sNtzVbhP
HBv7CQPekt9lxQT7997v2O3RGgxb/onOIz4GLSEWlX8X+f4km7oqNEWAA4D8jJD6+/PMKgxcFKjy
eWJxD9ja0JpME+KDITGI6bnNPbp7uKqagzHtippmYbp1C5jBxQwjpCi6A19rYmT9om3+/SX/tAV2
OeXGHhtjFtOQ6oN3QiKI2TNWhgGGUj7GGBaLEsukEM54UxWJQZgH0lLijYXoKsYZAoi4pRXpBRna
gSl4FIgsLOlijpPz3ZQKgYU55yJiAJK3aOjDorjRz89iMhPzaRW8eNYxg9yKqcvlJMyiAzDVi5Ep
lsAqq9dCBgGyDRxlHs88WrNWDPkzrtyUET1FRFZMOYysoGX40nFqMI3/vaGMDyZPQpp2Oa/DDgBL
AYwWRO9611B6qOemGjjDIgsDfBpojvmB8SQEkTaOtn39rSsXrOUWCFy1kO+FZCHmZhsxRswJ4h4I
D/m3pIFZgTysA7PYRT3PaswkJRYCIXbRrs6srxhI//4jgNf45z6EX+E6YhA4mFN/0Hjo/Wh0PaCA
+PI/i6/Nq0bat9zdOo6UZfnqIWTitChCmPiVipiGsWhgTRKiHOKukITIhvRW/sTxtgsQ2siItCxk
AKdGMGNNE0Ie+ykeo09o8vVnMWtYYPiKCXcOHvMm5Hih2SJ3ieyD/Sy+M/TPsvOJDihWETFseJA+
mhgksTVh9kGqEsKhSBFSA/1LLDMDbyFkL5YLk74iosTaK9clFpQ0+eTAz6V+FzWAUsuOXFkLaUkI
xh2cH7nPnG8/CPlc/mqyCQEbCY9exx0iH5smOOQIiiVYyAtCrpAtdZmwhOimOyBiKCwbF6HPsG90
l3nzIkSIjisEhzbLVkLKEmurWBTFWoqajhPHn7UWsjw/M9zFVoqFM6LNxR6m5feJMajEbBD47znr
uMgWNrqD3oMWvH8QNTPnitnDV09i1WP2FUuZY8r30cTGCINQ506ME4DakAvEmlSyJPO6CIBFbC4y
4yRWNopzUrtW1QdWavEbLVqfSCV6FNKJ+JaDyylTzVyBNMHjmULF5xfrB0X+vdv+qdMKYz8bBabK
CPwwkYZ+Z5iJD3QhfVLI6W2AmyqoiEgQ/FSeLB/3f7Lk+v/N7B+Pjv+sAWev2kTTy3sFOEZZbxpw
zfb+B1sFVNyYnzK3MKdczLg0738sZhsb5w1NRr/acLna/wiLFZc4bDhMXXtn4q9BfOa66GMdG295
A3X13wZmrwrki83d1STvvXpI836ftU1BQYCnAPYfdBxPVd0Paz6ok8bYKJPKSMV4u4m28xg8tnVV
nJtCLc7y7noxFpYZcaou0uXF8nXWb3nba360yrICX6s/FL/WJoiEzOxS3MeO6Qha32oGwefkhhHQ
h22PSKfVqrfHPXctEy5xMlmGqwSk8aHullUN7esigSeO82d9bYsKdPbe2UrepkON/GYVqb/3SC6N
hH3PpQZZcJ5wlokABsKpA+iLOjeeoBlErf0WBIJIP8Eo/5o690LpLVK13tafZOo185/KfsjsiqpU
8aAyF8ffUw2DMOduS9iqAXfVBbGuXZXmDahl8dlHte2KUOr4xo2Ml0GAMF9LfEhwxzE+l5HG5AOj
tTtjyj/VOBbjlABiVTR97eE+ArBT97aTINC2Jx3WC2hDHT0wbwdQ6RDsiZfZtNr3trKU+89ssee9
r01mE7UVojZvgKc8GTDJl8QodarZmzopsYSDK0XSpGA5+541RSZcLzLLNSjLV3P97UO8zIGXSHoc
7akdQWoxgHfuguI8iotdaNB5mClOKqOen3uUYhim1D2ynIxoFPcG7FaouWSKjJMF5Z2RZ/F2wCj3
klnGXQqnWpOfpx6gdXWt52kAFRju93XY4yEAxW3jFxF6FULXeLubMTiSYXts9ngtGHuZ5Zove6tE
Zhu77mhxKvLnbC3+I+8mrD8cLVnW7xbbjqWZHpiStq3jxIZ/sflhEVEKp7Y9ZUK55uGBXzluftIx
1jgBnATAjw7QKDiniAxelRUnmSwvighe4zAtNiHBAcQiL6z9JZvGCS4AsCAKJiY4ULJEJSNlegCd
H+IUnn8HRQWZOIeCCPA+b21bACh0rHk3cwEmpdeDkAoNxf0oQjJKJsqLFeiPIIKY+2t+eedhX7lx
nSYFCIxSMu5afjj4s2Vc6pKxMt33x2LpKZq3/pBdEW8w8wayrmsBGcR86vIG1+plceADIxDRn2MT
baQfU+8DYGP1QeVMuskqP195oTmelLdL0NoZOPJa8QRCPFYfA7b0G5l8SQl8RV/1Iyf4ZRtE+qW2
YlJXgGlMl3rcqDdxje3TbwA+5dtoDovTGJv5KRF3vZ4o8ybrxxkZae7w4QVbGAgP0mVOt+th4KiH
cJf2YbWXCVZUF6e57V31LAt2AgFNplwvJtgLoeFke1VgichLDSRStRjd6klprGCb12EKTq1IvqTI
W9MIyKRgAnm83AKvxTkRhTLIGbaXOKsAtzR1i51sicsPxHJp1o35OOGSqpxlQtYCDavY8wBqsWjq
HGa1TT1Ov+JpLuKvf5fIw1wBYQrMy0uDyaaTQUwwXitwm1ngqZaTNp41K7jVtArXs8xyUFuCcBU3
BSRpwCtFy8HlNS8AJOmU38ksZiLbISzXXQsArMwCUit+AlHQjxyGZfQkIEsKGXet5pJnbNJLnktQ
5pT1NFYXQiLtw+Yg6wEIfm+Lh8oswAYMN9iGH5XWNL6YllFu+wkovbAjiP2pAWBZ6p3g/SF1vDcC
zjgTKzRg7ONc8N8LVTVuZ5VnJi4WFYOC2YxTFzdgiRU30RQWN4Ee3nK6jv78LUomymBsKzfAY7jQ
w5D1Gi/vRMmo0Rx8hKisVYCrh08NtozACMAMmcyNXF4co/oyQFd6n9F37jVz/iSjG98LUCLXr7mG
uL3kAlNguuZK3+qSC9xbXTKXPY6f5IKWgIq5TcrYRbnqo9+DaQMoNs1Dd2cqa+aK8U5ecstPDqAH
fVfMZLpEyfhuBqGOfgM81d/xhl+DWDGD2+pZCtV1uZ4cAoralXfiIMwEzxSH9R74xLWmYN27qAQd
WReMxY05+cY5MvEzURN1+3tI0QrzTJmmrePXtLcaLD0rblJ0L7sEg9LPiWPHnY/VFd53JQLB/UgT
r0EUrMGn8+p7GVcYs7sunBkDQ5HFAq7/Puzb17hOs+Gmu4aHt3KyLlmuUDmeMIe5OlSeFaOhA+DP
zZ1oB8lX8iDjIH7ejgOoFDKE9+t4tubqJEPyYvagLNaNrS5VALqgIfqvlUxucQjDuf2qppssUJO/
soitZ1ImMKnOLoRXma8eEThVuOxzdT1bbffkYM+7sAFi/ituPhaqRCGge1T6QbZhEzcdraibjqAJ
cKYjw5qlvjQ4B11SZVTol0xh1sjiwFCnzACdqGDOpeQlLCJFQTynuk0nU10X1gQkuGH1rZnV8ls/
xMY+CSKQ98eo+mYGxl/qGM53WjcPd/NQ/Qo4Bv/m2D3Aa+C57FurKr4B4UReWTQTRWVNb0Uh70sO
o6N/ttR5AJ8xzvBHzQ4TZ6Jf0riqNnpXBYeyD9X7a44gTw9zkVlfjMk9hlam7WZzfgFGOX4AtQN8
16gF6GLGq/8aNwXg8Q/lzAgXWWRC4d3agxffyxhWmub4n+q5lpH1zIVR711n31lO92j2oXe0W/OX
DPV+3j8OoXHvt5jY4fTQP5q+6m90oSSXifCRlNjhfQp6cNCXbo3zVcTuYicTnQQEMFGZDMkaRWX9
6JnnVlQtKzNw2ViZkHbB2wTvkzFgjQbQEvPe7JiPpdGa9zXAswa0rfWyMWv4NJLJOgDMZz1+yGwn
kXlfktnu8v4I1Xu5g8JroZdjdhcDdXFfl0l9trz51KcFBG5Q/eY78HhwQ5gHyFXAmbl3cYRYuWEX
bWQJGZcPmO612dgdZD6ZILBSZMWXou1QYSNpnK6FOl7iUrmMk9nqxkfkUh+j0WueXSv/NJRB8AsK
BXSIE8ajKUbifgeYr+YogME34bNvo4T1Ji94qsHbwhTDmO6UQDU2sVHpJ3PQxv3s5/UeVxPvpDv1
tAF517mzfRht4FSunsoGbC75PGtOP/Xh8MfndZP31Nb26/OiogqfIN56fR7MEu363yVgTRLeXm0Q
HEu3TMPGEgA7NcOyOQz+XYMZYtaOLUZqfhrDJ9JhHYiEqN+VAGLDvzltNLGPkHGXZC8E1c9Sm40+
BbV5YxQYA0GrYF/KYUE+rYZZtyAU8EKMn/AJOsVw0dkg2+BrI2b4OhQKJeB0Y0DsDFxzneJmqF32
nMRZU0ExGWeLGV1mdkm41HeJ88A9LmxHydZ5tO9xUyo5Tg8qtkTiVunK6ijDYc9dbCc7t4mGXQD5
KxjNIu5dmSSY/1D8XV5ZXdPHl0pkvS7Qz8dIAZkttNHR+arTw9GQgLksLvJOXmRCJPBPLnedD/ry
Nc81+Zpb3gUy4zXyWoWMkxdZjac0As9ZPAGsGA+zDSywNuhlgZN1IR+Xl+LtrnOe3AZGYBltQYVz
yTD5gbmNRzx1PiTIoIdosAhb2NJlCa/zxksxGRy7p7atX6u8Ps4pi/dVfqj3WqWsTcUjfj/bib/1
J/ipJcihvEwta33kxsIHH5ldxvlupp1s+GEKiBlfk68lHAGQKIOZEwB4zyHb0m/S4qxCJryu+kxd
yOD14pR9cb4GszHdGV6WQnPSouUJC4utM9hiBYRx8Bc1bzVcyxVmXv4X5Sa+jr87GpoMRQ2Nl3BZ
ZIXEGvHD0ULas2fFI0z5Ffvmk+txGjnprfcldOOvwFCav9x4Dye1+RefPcQ1o8s/TylQiDAcdDi+
2N3etNtuV+VQqcrSZRpcSmOjY/5S6nelG1Ay7hv4O4VYpgAFnxktTAN19sOezK9qo1qf5mzwtmoI
Z59V+LASvc8ABZL1iR3xjZN1bPgTJ/ukhHV1AK7fvARdF7Ci0MC4TyR6Q55/Gm3tq5o7zVlGhclo
r1qjcTcyqLfRP4pnzWtlGI5zLNjm+dpkhwt2JRSi4k4pBoAlShh2EHutECPWZBmWIu5P+UTcJVXk
G00Hh+ReedJzrT/VjbO64FZlSePfAHTj32SR/TzYU7iXUT0nssZCh7JlPYzhuJSR18wgU19qkVHM
aMrNKw7W7D5bVhXuZZ12oZeg6Ya5U22SKcfaA1a/RoW3W/LE64IsXt7JiySQl9Ty16C8k3FXevn/
12KNjYVf9fa0a6UfnvEhKPNdn4Gvd+5m7U0itHVRAe/RqFUBZ75a5G7tKvoaan26tyGBABV99svd
BJoz5ltFaOAFCdYyFDDRSgXb4UZvIUNSKs/4UhmTtxH4PRsZjEMgtZ3Gb88y6E+YeObllw+FYgc+
OVlItyvzS7cGnzAaPLS38Y3RTelxgJ0b2KQSSJG6d5eWwGpVYsQXfypDfCp9fTvAG/kYdWV6bPWs
WuBwaT3KLPBPLmmr6n7Q/J8QheCIZHrBORYXeScvJiADR1AtOMXOw3fxMlHGFbC+4a/+mq0ckgQa
grdKrsWUYeqOPtYbMvH6GMDDPqNro5UFs7tWsE2HZS5ctlEjoHWJC3BlPcfjlMBCIMJs5VC3jnG2
hv6zeDayiJ+vhJhg5qCmz34w7q05j29LcypWc9zqX/usA0LL8v/yKnDPU697SVwPX4dG2G2KQoVu
DnvLceNb1u/vkFfO66gXOpWpZKsPCVF+5wfYyYH4eghVQvLS6CGYsi4qlEs+GemSryp65eBPOphs
InNela/5ZFDpZ/b9eWJc6ruUlXW1oi4H0J3TaGlbY9TMW3nRONpe2EqTYI7YQ2ogI3212GQpYJdT
bWGYjVILG97WOajgO95e4gam/A1nHuXyXWSjW5hxK2myfRf5Vtn1obah/ygaZ1xjzvHl4w5ZLXdO
bQXnazwY6ZiXJIl62WBnYHDfQd2oHkTxyx5cZu4oGkzoVeXmundw/gWxOlq74XDPzs/+oSrds1PH
4VOqAqRoh2O2b4FruXd0OHFw2LZ/ZEq4HrQ8ec4q4GjCqJhOHPhaZ6vBz1ovQ+8lHJgtRVY7GUIs
LLvhrgj9/IDwhq346M3gDQ1YCJOjHcbL43LxuDjF30w+rkqrd4/rPjwuzNWjX8KBhHznA2nrJn9J
1cHlh0a+tUpgZDpfdQ3OGJjL3IICDBfowgdJerb3mZpfil2b0fPNVeqb/lk2IItdAhIfNuDB2mru
OtyqT65h5MiwnMqWwZCcVDfGclzeyksuIuUdoumIV3juv89+iZQVIUXd2bmZTfYtqPLYy9kpL+Y1
gcDTaap9PPTsHzxg5zfgynbLOnFJD/p+voGXD9ghO2yArcfoPM6Tao/ToSgusuMQ8qBiuKoG4Xcg
vocXSKNektofXkBUf1FMYkRSAIa1vFFzv7jvhz6GcyIGNCepm8+x2laYLpXFnWoBjay2Y3os02E+
4j2Kw3YvQExHO8JWLw6+mA7GjMDu5z/7pl4pIyjqi9px1pbaDT9UNcM5OPRrYLGnahWxrbnUWXeA
WeEc8VpnYtSvdaoOWOGZGjqQdUW9+n1uC1xguxkCP6EEaVX9djR9/1XjoQ7lLSc166uCZHTbcQcw
o4emDR2KTFA4H1wqEwLBNe6/VuS5dJgMrjrAh6DsNvUEJ4lsfp4TnMqA//TP14TINKbnCZyRJZAL
7xMCkaCKBFlCeNCci4bTeVw1ceUN1B7H09/u4sDu1+PsTiA6BMPH1GsJmQrm1HQX4oW9qJRoUB4r
29gmnYt3LmdraYNqW+uclTyWk6H5t5BIu+Z8K1eniQHGD7PJNH29qrJGFUBWTrauiitfrdI/xFBK
KsVkxl6U+q0eXNsXuhnAulDb7c5WVPMpdcsbnAPD71MVQBaiwQcU4PCPmG3bGEJG0XcTIlMvmeKv
uq7EW2K6XZQ7xtOk1zcygyzpBG56a+aJtQYNl8PAXC/xeQBK0k1BqFq0HmgEtlk4AAd5/hHk1mUt
oq7xUeS95hh4zWWq4WotC8gE0Irg7DAK1T8alHVCYRap1POORSW468DaugMjtcIjkTWhEUEZJ1M5
OP5pOqDFX6O8Hp9IewKVfRzDO5lLXiynCldWqY3AQ1PHtfJYSzEUAUnvWvf1eR8qyRvlJyfA3f5a
hyKeNwunDjeACiKEpE1+J/kZ+US6wAvH3IGPWgff5IeXn/DvzxxaMRpMGXKSr1K9KTP9XV4Gfqvx
n3V86Dx/rOeqUf275ovu9O8nf6jjn12S34IOpVyDKm6t5gGSSnnxen9tYKV7vkYxfvCMAbJhP75l
s/JMwX1zTDYyX2C3/l2iqjq+vHiCvysburhy9yFIVH8/ocwL56bWcbMPWhPWbpHw9tQiN/CHk3nf
niorl3HXp+IAbuFj4/u4legl8HjxP54aJsm7p3aYTNxEffP6bq0OiTq8DmvX6nzwXuWbvD3xUrte
h6+/8RL+8Pvka0UtemjxpOuLv/2+60/+/TfKkOllP2fL045et1HDHpiAoOsfwQrLVpAalFvfCfvH
GsH+DOjTJ6WMUDLCl/A9x9zzlGV2/1jlSrCjyXWQBEQqFaWB4zzIkteKwpB6h7m+VCRDfqO7hz4a
n+UqO0QJZuyq8VmuySm7fJAiPizc2ZQlpzCrq62J75IsJrPIeCuYORtrby3W6qcK9aU8+mi1WN1n
3aStBnHUP6EUW+BZ2J/fsl2OVZRa3RuOocFym+ycMdOr7wHwGuZo6tXKxW/5ZItLEjgLS0+LI06W
RrWCOMjByd8G3lFzgEEf+QaA8Sv2yUyn3uvTQw5N0U2J7uCmBJEuDIv0VItQ73t4TEHGFOyyBuXm
KMNQYgwQl03TBOknO6EsdOebS2QKGhiERI+yLnMo5lOcZD88N8M1y+b0Ekx+gBVkOBmz5t6LnPo+
RYO5S5wKeUME5cXuML6fVAGw4UeQvqHKDPpi2SoPTZn10+dG0ZAbKjtdVlbogLw8Gl+sRF1qgRE/
4VTt3RpDI7w2jC9OnCU7xfPwH9ca88uHQm4FGYAopLJ5ux1Ynfk6GZbaC/bx5S2wyNMjflAH+QGC
Mip2QaNpa/nZFN9OFm42vmZDUjnIIyvxddQJ3udxht5pStuXOncHPBEz9kRDwdZHhjHPfJdaVoO3
vyy63tRXkAn5xX6oA32rVbbyAElNv+h54s8i/VKAx4z3Iqy0NTvKu2tWvcqCR5nVndUBHKQaxcjr
Uj41kX8M3bDEW9DFojlU9ScrUMuj46sErdZ4kqmNidGrBrj5U+XDbteJ4CyC/162GqGg8OOgVx4H
y7dOqQrEXVbn/V2h6cq2NAwsfpTBPrc9kI2Bw5nP3IOyM9eK9dMwBHmJ+WvqzccQHM+vsnQKBunH
0l2JZoVNevMYZlrxqbHUduu7gheFc6qna7AeSuMSnDMnXFfg4b1LbX4PXlNlZlnWrj81Y5PDB5jk
Z7Xyo5OSQ6NSOXX4JTPtR8lao0b9KS969WtlVmxezC4/l54anUAYhHEFxaXMqoTpF81nTKvOHD2q
foLvi5Cde3xi8No1f8WxxxFE1L5MNZSdHrbuD25Rq5smZWcCorOCvyL8o6OLLeO1OACw2wKetV91
Cddrp7QvmuE81vCCL/0E4MobN1TMjR1nLRRxpc3uWcF+pEwwsfHrgT05Q3PAChYa++LlTzn68Oxg
/rFohir74ULWNYzp9K226mFdcLhzRFmQ3mkOSPW/5xid0F2YNl+gB4Br+tKaPX7Xymz6RzbTPkhV
oEDLYJ63KuoVOivOS5BJB6Fng7wpr5d7mU3XymRdZGwQCn+4a83JubVyFYMtpbsbp8K9lUKnSJMh
KZ42AYgdIk2GRFoDEMsl9M9yVZdUax18tqrlsDVE1AuacC1HAT4c3dbVx3AtR8E1eE21Reo1KDPH
Yefevmot2wA0jzKKjafYbdq1AQj9VgZdL2tBha2CLZDjBnrUv4PXVJkZMu3X1P9TWa0LrJUnx6QC
i/wuMCFRSPF6hTVMcbWNDMuLZUIT7Dj2vkOyxfJH5JEJtdW5O98OcB22p3WG6nAXCau1CeqPoZ/N
R1D8k1vLw7BXxjtxAFGzmpJNmKOJbH2em49FPia3MKy+zzaXbb0b5Yr3W7ZLbaJ4HKivD42rbt2E
eXEDJBOMtoM3b0POdeBmjDmdA8QYfVJdsXeRkR5wKYEV38moLlPGu7bMXYBQKVYgMrDU9PDtaLk+
4QVGsh0Bmq8BiLmNa6BKyizWDyEw4XcwYzE5CmVz57sbhaH29U851O9+h7ChYrXzYPpme66n+qYc
6/ZBRqEDm9alMyVYp1kqZ/Cp8YDgaPzHAnFlf1JDPBACO582rlBJx2UK0YkD520s1NSuHpsP0fAT
HLDsk4xJh+a739Q+ay5R9YQDuNZ300YGZWmlzRjNRpd9KtVelgZhaDyDYHDXiH0L2wl2Nc5Qfm1z
s9u9i7PEJifKC9ButOxHKHY1MkqXOxgZfit2iRsydselAVvWbCPrdj6is1Io5mPlsuNGWwBJYo36
UkQFmfpjVIb+ZECNjQPtb/nLsLrkl4l6glkSqGaHOLMA2IWP1z6GwoZRXjyId92ibw4ydMkyCbtG
GebA0DpC3pYD6vlWRN4VEDuPc0Y5ZUr+ixcG5sO/OTAIK14X6EeN4WPaDtbGHwx6o9qLUjU3i1XY
QJEH6QMs9FGiO8JeFogcFVdnwwkPrZqrl8uYWa9317gGRdahE5cPcdegTJX5fCC3wAsDZh6bAOBD
jRIoIw9iTjz3M//Q5Db4fZdbdbwNwRrbwFszH8YxmQ95HnUwrItbGSkvgUhOdFyi8Qni9hJpZ48F
tpGbqvdhuOjy+DgDSVwsZNhQsqZYOA7w+2z1MZAAii4bi88zktbOHHFw7c3tnKnq3k29YFXE2m2g
Fy9poxZbv50OYza4j/Nc30JbINwFG/9kDf4ag19z6YXTDFVftvJ8cSZs25/LvnM3g94DZWHCI576
rgI6VnmIbE3dGaAghloCP1BfDhtdRS1XwaXKQjRtHLbWsH46uetve2OEYCPNGxh4vVX0GddrVUxu
tzNkwyCy8yPK+qcZCOhxb/oCEGiyypziBwhqXxucqZeziZltG3d3TQgFUazfosH7PEKpClMltII6
LOwcFLUA7cTw5WqdB0xkfVuBBVCMHAUUwzIJx4fB8u7n0R6gB9Nh8IOnWYG9AYZ6dZ2igq4V3DaU
Kr4x6xa0BxuPRM6hc5zlYb7MEMlXGiBpg9W9BEqr4KjKwmk2ULViJbHG4gsWEHc/NMZebeYF7krL
6MXmHGRJnnVTgsegdsZe9+oAFlfYlDWvwT8jLU+Dan+yE1ygBpvDcsBR4Z31wKYboxd/BnXLLwAt
tMpgF7XhGfuejV70YEREaXcI1kHqoeGwjXU24EhVG1ho+GhAoYuH1MoD6jZpGM41GIN12x7MSvnl
gxpxCPUU+RwW9TYGz1RFlTXgd20V1mNkQSaqemWyA6ANWzvlh92rydmcahDc7M+WoXwPcShEfvsS
o7rGzNj4kRjRwfByi1kMqEQnhpRsiP4Cru8rdKX+sk0dBS/DuQP/3IYgTVDu9v6mq8ZzOAFmooZp
sskGxVlkSXyng+e5NJVn7FOiFcYmD1XHemQoHtxIgXKq88DaFOP9DLLhg9+5i14VimxmgrNWNc7n
Qm12UxDeeE2LTyxq8gaSoqTDzESj4l1vFJ/1ch72TVh/1qE8ckKlvHc7JcdpyNC2cYxpSqABXtUa
5ecCX8pdNYTAS89AgTe4b4ND798HahVuMDsbFoaXKgej+9mqcBxV0ARkyn4qwO+oWnXXt85Jw5ls
2+Nwd1S17uRXO08FjVutamEeEz9zeLarvdnk4pSLpgH4FfBY5HfbwHBtBoqF84UeVGcIficDQ1oo
Ug7q1PUH4E4hLnezbO0UZrwFRhAvAbAMQRaHgmPqu3Sdl8BiqQPA6nG48QDUXKg6AO7hbcUp9FYt
cgWgeA9StrDc51aDLVwfb806deFmBDAkMZRzj0BzDhtBIHmr+PN46qAoRtXKOR8s9uW6jXIPsNce
oI24ux9NNKGVXRzaGdR2kBuqJV4X3o0fuvcYlZ6ssB0PnZOfq2rUDqUxH2ofi2h+znTO3ToTO6L+
nM/zMoRG3Al8Ax0iah4VvvWtkTjPajxVmEBqT0rf4DOYABFmz7qJUzwjp++GvR5x1tNrxxCnubF/
8uzU2IDOXa6AOp3gwYpA7begPZ5H6JXVPtlzpPxVA2mvA0j1wcnOczSpCJVWvC+wZVz71vTSm1p9
gmqZUT6vtKjWwIzFhX6YUvXssJ20zPahMgtt72hgG7Z1jzG+7iRr12dG9Xpt46rhdPRa0E/MqdJU
nhk3OzfzTiyLvC8ug5YzHv3UgUoy6KKTvFPauIA/V4SV3sbKxIKgKM+/AXE//erck5sl/IQuHjez
Byuvmtret9iCSAHg3OEGzvL+Pouc77qI9+AQXTloCY6e0upPbplvgVH0vqVeX1Jcz3cy29AtMe9o
vxXwW+8s17TXslbPag7eaFmfHLuwjl2cemBKULpi4w4aXaLdGS5EFHEIPK9M0A1I0h01DM5+VMF5
mhj3auPCBpnjgNdXmIRD/AS2pLyVl0kJm8M1+DH5T3lk3LuMH6oAWScojAmvQBi+1nOpQ3Saa+Nq
7pOejQ2XBuDWW4A3vaU6Tg3om7GLx46IhM0MQqKyhqFSRuq9xdKcWCcWMibZeVDPWpcmnw2r/DQF
MbyJnRl/BuRrH3vlfK+KUDMnwGaN1qPV1fFnoD6I0xvLfISvbSnjXK2qdprL3jLwsts0swa2aFH0
HJpTAlvjNJ4djNc2TLIvhqq32zZPzk0A6dO81X01PspL7xkdLjtv4dYZFz/buayPcBYoJ3mZgHc9
AZedr+EYNBcem9tj0FnmUd6lRsSh6Jfgf0n7riW5cWXbL2IECfrX8rZ9qyW9MEZmaEAPEjRffxaS
1c1SzWhr73sjzuEG0rFGXUUCicy1+nC8EgSJGQNCXZmSgdtzzMmLmc0DMvbJrihwbNYAPhmNsE1z
kgHgGwGM2X5JervY9k1uso1pgu/UHsQKywRziWSCe0TxH3LpaXMZBZlc+5WW4ikFBjIDDMLThanp
jYz4ycC0Vwv8I+hAtbSCjB+x1uVHwwu1JcpqUAjCZXakS5BgxADEUMQ2oBaN3j3QpQAM9jSqPkZx
JzV8vgTHjjrop+kSlNiiLwCYMxyY1NuDfodEBooIsJ4vjs0YIslTBUsPDfP7SVGg2vUYVHgwLmiI
UgRU1HlGiFwB/tUCbYz/AHsE9LZfl8Ggq0Fu0vI9RQWgkOdulsECB+cS6Sgd0Djfm57LY8saCU4q
XNxKQ3HFPOcgYAAYBciyydDRe/+ipjn5kPVNnMFv3iSYWTdeBeRMuuRqwesLUBqjbwtCW9Y/xyK3
1jQDMCQUtBKeXbAOf7cmoZXKYApGU7KmsJcQeNnJNOxasSlM4G6xhoEnTTOPErQ6jx0Q4hZ0FmXi
SWSNqfEcN7G9Rz1IuAnbEE39NTDjcCT1W0fmaV9spLZuHTX7KwW2ioKt8OvCLwC95znKJ/AMVxVp
gSo3456qTsH3S1PVayRCCyK03nR9t3HqLDuSmgz9SOjtArVXYAEOvBHcJVVjfJNgvT3Nl5J69qRo
gk0Braua/UjrtWBQczJnT7MBxb5XXrqaMolNB6AEb0OSrZ1ET1kAeiCzicI9sgaPvHMr+6A1fYik
aPxYD42wDw7Kq/+0W0NP6BXqlYvzUgBzAcjQ9kCECBQE1Z151TPvm/iaOqBSv+sbnIzZR9fxcmBp
FMWq7Dv0yERAKg9xlm19YdzZ0YEUXVgBuFhUFNnby+FSAmjqkZXv8zIT6pX+oac56QurksiKGl/9
GK2ROpCmv9uHOBmz70KLYkUBa5yx5BPnf+ijyMcKNpC/07fKv3Nc/cp/5F34vdpTfN/P/qGvBQ9f
/lDGq980sgE/DF1sgJM0fd3FNsm+KeP1koBbqtHsvnZBUCpHO0X7jg9Y91Lcd3og7mn0IS8aMQAa
KvblnYz/oiPvNiuPKMXKXrWIDwe0EbkrkschvrSGzF6j+Bd5OoLmVdmHjhgOYdth66YO2z/sSV56
SNsasrY+N2DERsEuVpGAQK9jHBvoQbsGGWC0o2negkVk6O178IfnrxzgqqUrzbcCxSz4Tgi+nJ0s
s4p2pP1wsjwnex1rwOio0NL1L05aZfKXijnormnAxiBVLqwx8dsUKSvvRNNYL1YmNpRZ06Sm7aQB
gFRKmWGt0qIsor4yI/ccr4ddV7B+qTvlodMjAA/gAK34gd4oAeJVf/gJWh/w9kaB8Zw11pdWPXtC
tEUsgioPH0ezt44OOKBWoMyKvwX21y4dmq+9G4Qbrygvjuhq/lJ3/bUjC13rqAnfWI3q5D1gf5Gj
DYjNja3uyDNkN//wzbpNraDlGpgQWLCADQ3EaEx98a5+rbregu2IyXBdhtou4RFONvH+QnmHqS09
J8e+V8P+YKhAx2nm3caND87Y9KuqtppVBjJGHI4tkJsApPCfYCuMXxEAXAD8AinVYK6PrLELwoCb
7zy6bmIwbkXAP06qZhiK/QC47w3KBOO71tDqnZdoX1udpf3WRXIf9FEH0oElMr7Ti9IAw6gRP2pR
3+6nKWmKvgb+Yd02a7JOzCS+M1MrvkvVKGNmzcGM08bVwrNabOclyLBDMHWDLVkNe2zNpwuotKJT
BJaNbWe2D6Q0NKNSO2q2rjVDJqAxhYcNoOIOhY7Dy9BIgJYBfWXd8z5f0VfZysU9Oh7sxyBFk7rI
ka5QPwv8lKpDHIMCYPqVRE67Go2y3X841cDbw8mfHz7jiTyJb5xsZOlXQxu1+xg4zHcZNkmOgYxR
liHVEeUl2rLDhFt3tWoX7cDC3ape04QUJGsqFHk3FbgSwDaM+k4SRoXzVLu6tS+ERL2Z/LABA0kE
4mmkEoqocrexC0AiOgiiaS4AA0LHRPN01pJxGbPgDESaEcVqFli4HPyCkbpxN6Arq+5iNQqVjLTY
FV5G/62dVuh/eNUZ5s27zkUm1gYAAoCAsR5z/7EiC3Orkbyto09V9SNpzOye5467bPD4/WsomhXv
pfMDW1sAZ4xa/4JTahssg1V9ME2R31t6d2Xbq6NJU0PlFtlm2PRsejO62BZGdvJbpAfG1jKehetF
qy4X/xh5Bme/16KPPV8hjVxuqNpwcGV08Nro+1xvRxV6GnpoUQTDzlNzH6rC3WWRAcoTJ7LfJwvV
IejX1uQ+i2iky2FypxkV7lEIR/B4Q7LJQVpLMBzyL6HGHsYU9e1pgSNpZtWonh5SnMI2FV8wcIB+
l4H1oIOn7hPAlHFobY8XC7tB9o76v/7Fohhs7altuysLM9Gz27v8GsPXsL9ukYNeUOt6YsTRmUbz
JRj1OxzI+jtqc5/lN7YfZmThNL6/BXkaX2pAK9rkegKOrM65jGbZv43+CzsNVYd/eC+gcOHXdRwS
7thqAJcDOym17LjdbcjaTvqw75PXvClOBbbHa7w+yjc0OkVITVXg12pLcDFUw6tbc/Fgor/jtbc+
pYkHOlpmZHd266ZAz4RPYRQ5kIpTDrow+FAImYIEsVVTP+qmEIHVB69t/ckBxSXaFPi3LEmKBTLI
1ssoS22d8z458XxMTzH+PddNZ7svDBkONHv3wU9QQlaD95N8uqywXgZbonNV+QB0JD0VTYVtbVh+
M8MaB2Mi/wvwmTj713j65Kf1YwYmks8RAK634G1sgXIPKx6Uk1Vc2vwpkmwddoP8IqIqx9u9qs+D
yM2za2eoL1dHXPob1zTvW8RlvqrdsD6DyTw6XArV0enSLqm9ZW6DQSOanfIKdMLvfS3U3GJKtIAC
BxL7DVhUDJDGSavjTM72QTHsj+Ie5anA/3WDM2BCe3vxIXPDTDubalmY0xrQLdLFrezDdzIhayUj
uyYXbMtNfzx3GloHS2m+1J2I96E1DJuq6vIvtQ92IPC4fQNWfg6IpmY4YccYP7DINRepUtR8uPIs
Y3HxLOHZ176N31SboVgYKCEGQPriJxfbpB8i989a3JefI52HazcbwRpTyuoUSl2s01Cr35Rp4abu
D7ypsJh/N5WN0S2map7x0nyMDONZsfOFnbB+FrF5M0CGb5KM74P/3cYeu+c2ddxFLyLQDBTBzzJk
n/1CT94ycBiuvCFwUS/J+4PmZGA+MiP9CSVKLkr+i/x7pKGijJw853OlZddOcVk22zzL17lf5i9t
hjIm3U/uRednL9HoB8u8MuJdq6ZowQ92qN5ul2bSZy8GqlEXrQmoL6MsSsBIx1unZOjHsAOsEbjk
p7DloNorQWphV90XZHNgoeRW46H6N39jpUSZNIm6NgTHNw3ReoTWm2yogNsIY22w+ElU7XdN7w00
20XeQdSDBthRZr7SVKsYKKxVkQjILi5aoSpK5mmlpje+s5Z8yxJ8B9zRim3kZ+VWY+wHWFZbMFA2
EUor1OVDgXqwpAMLiBdtulA6+F5mYNfttOxONnVxGFC9uh14WzwhsawtTBREfUtAweJqofYTiZJP
nq73b+SkgesMm1c4lWAjnZzKBP89eME7a/y/VX1DL6hYh1mhlZ8184dXZiZI3uphHQ6o16ERr/r2
doSKhvYhR/vmH+wsEfyoeitB35BmcJyYmFigp+Oo7/qkNN+0JPlkJ5XxgC9b/pLZADlT4qrvsmOp
lXIZA0HibXbiatqhBAE1tvoDqs1yfHHR21KAOMwtv/jc64CNaOnTNDVRA+tmPvpkfNRcVajbRiVK
9cWxx3YJ+I3qNHJHvuIXvCE5mPsu7pYyA//xlbttl58TaR2pvgXd1ZsGm4XPLarl136qs0PWxeYD
OP+QjkUC7juPrMkCbYzFemjvct4FZy3kyZZGHTjIphGaUxWUTRqcaTRrByUjO9RPNPvpz9WNhvOW
By7O0sbgK5JsYtWDQ++seXp7avQsWid8KL4wZJ/CKEt+oGES+P4ZNngpY85WhIO5w7918WShWg1F
NjARNvAzDR58DfsR0cJYP7Oqbk9VhbqXKuNTtLjHn8locShXNG6yq23Qw0fq+U37dboAEYdPillG
JrPHjUIvHWujh89oiAqWfOyAlZc7r+gyjJ7TZuCnuLMuch3yDnBzzylov05kr3nB8PVX+Wxvdt6t
PcVXcoofI+W5QKsL+gTN/oQDe0cASNbd+RGoeegBBY6LbjnEg72jKU78wCHRZ970gJKjX94rV9Cr
uALgrM6Vq9eE/VI2KJQNDetQFI797DBv3DOjCxasM9DYBRgdv5Li2dYa+7nrQVBURna8d9WUbHNd
DxakpQvseYNDsgC16fvMRAUTkvoeMALTut1FaYxOqKBuHjKXG7u61ECapKazohrBrmfX9Rkd9c1D
qy4RYz5SJygMIltSIPeAg4JBrqdbkCzMgSMcjA7uQzHVxQSD0K5R95lCKRkZq/tEVWnuvdIBelUf
PedOaZyqmL/ZlR89k2h0a2MB3jJzT1MhRwPQYtkbzW4syAuHZv9qEaCBf4qRRyg/lf1wborPqCwT
97Hu9Q904cJF80TQ4tVFrS6yrc2d2eCQmdSpnQ+TYcw+dyEWHImSkBjnAXxpBwbfkqlToYkaJR7V
PnDSEzWexkMHZoQ8ip9Gy2R7PYyHTYee9Ld/scC2me3RUYhKA0DrvMmU38aYLQYVw8NdmhEJR2Cl
6xmYveoEbYI43FhGsY0NuSpqVUfTQhjNa1h2+j0LwLSgxOCPC/ChQS1OU54gjR/LOP6dE8Ds1uWE
HxMm4cLH+/js4iyqcpP+CBCB8OxVWXQm+Xwh2YcZyWcz8rKRjcOa5j3SjWvQtHjXkWGNF74HqNd1
VxTFEsfr6BpgeONbgFK+j+0uem5zB9Qb/fBZ6yKUywKlbE1m5WBfzCrH7R9MNwZgr/tcFqbzo+vF
CSkn43OG5iH0CPnAx7Oz+ASGKdUBZ4b4O11Mx7ydTKWWIx0A/L+DKjSm6uRqCFBOFBZsVwY6OhWM
NNYXbhqyXX0z91XhclPHoJDv8Q3z+g6gMRKt26A0ylIUnMQ4/lfTAASodzTiTdXvC+78Xejo+jd9
tH4kOIKZRkqWkEyNgNAM7Wz3q+wPdkBAPtl+7y/m1A/ldXq7BZtGb3gZGJ5cfz2rLSOJToNltwnY
wTGczFXiyBrCbCc2oCyLOfg4pLyr8ea6cxxb3oH0HAU1UZrssMcA8dsoQJ+aDGrbiP5IJuI3GmlF
nrzlQEcA8Ocvo/9sF/MAhIuafYlyFS+RqFSgEkeUWLlbLOGSpW1jRWQO42VEMlPJbCWj0WxHo8Iy
ik83dmhdb3eeXhRbPqKbn9veE0OxzWv8yyzHJuJX3Yhz5yd7bBjSxBc/Sx++NgJZX1MgMdlVPdtY
CkuELk3N/wInF2AfFLIIiTR9q1bAj0wZjb4hTr3fP4Ve5yTAai+77YDWmuU0z7pBWzZDxTazvwqZ
NxXQJRSeCckjYzuqkHUADJgmL/tlol69qAXfOvqIFdkISjoBJtc1ySPIIyNLPg2xHuxrPI8mOS/c
K/tSyVs/tQBgSKXmkYUkWN234t6u+mxhsrzYdbktI6zX3+fcSbCAKGy1C8RoVngASwP4eP0T+dBw
71VFuaSq7gaNx4fg1ykeMCD9Viv0ti8vWpqS8UWrA4GsNCT6LTMv2laaSJ6ZL/ZA07PeUB4iDoOO
ZVCggLl6Pe9WHnaU+1ABc6W+dV+4KAdAa2Ly3Mh6T1Z+7QgU0QTesiG8rgiw7SBBW0fGCDo5UwfF
m9oUrehajD3OHPPQeQkcEeDd2vMTV5eG4yGWKBf/w4U8aAo8y3RnlH2+BfAvMEC5Z6HuL26evBSl
LXbqrGiW5m3zNDSmv0m6MQTGUIC60mLQFK7/PzzIODdGc+laxbANe/BsWFFYr1P1rrbUKxoVUo5k
7IkkyOOxdZo61Zp0aMB215bH+33YaL78xEt82ZCQ3EjTQUu1nldia+QCq0SDY96nWoZqa/3YoCIJ
pQjKJkqSi02Ih+V+rIdvWpKzU2SKHerEQe7M8PBddL3GAbHf+ZtpTjZD3E42kWFnDzHj+YOs0DBT
yKfeaI09fUY0FZmnjo2fWqNKiyVTPSqkpf8g6YfWKRX9J+mgnOPyZU17b2N2g37SFIOT3jrDZkCt
1IlkqV/i/JOGJByd1DiBW/XakBSh1tn7UM+3vT3U6PXGBdh3OOBUF24k7b5p/ElJon8zm2UfDrUA
8xBSStoqQZMl/gFF3aqK678Z0EEfJhnYGH8EjWvs6V+cLnGKGyozMTJgB2busbVZ8mQAXe/QtGa2
oKkmY/40jnG4xml5vybZpGDBj5Dp0eRVJwEQ6cY1mf+3cbB6jw6hY4KysLUAe5ckAHPl8jLSrMg7
5u1o7GgUlq6B3oU/2mla3q4K0ZnVN1+zAGuRe/qu4YncZrExvCK1+0IZrKIBRTczxufZwMiL4dUM
iheuWbsojw1QBzf5lh4WXRznaPXFH48eNGPhoUhNTUlr/DolY0f5kvGN76wF+/hG4I1/qhItPGe9
3i071HR9FVr1nXPHfyz9AnlZJXeZ3c/yhJc43iicYwMq2ZOntkd4ynVf8fv5JDXLAcOMJ1B45djg
JDAyfCX6aBsGundoIuGhN/999FtZpGt3PmA/t+RAF7Il1z7GopIlMfKjo/kkMsZerVzv7lEl+pRE
TX7EIWa1MOzav9e4nwPbwOt2TRoBziBJdP3O8b5nHjqvJhFwle1NVlrJkoRdaMJu9iOhqWJ5eqnf
ReIHSSxbuOvLMzuQeOd7VeDsHaEjfaESRmOiMBKBlF+rGVNJo8jvXwTYL880wzu8WzksLrc0Jfde
oHeSHNpRXLlTxIrJl8DNjk2tchAx1npAU3wVuUgOVcfTdZ3K4auSt4ln/emQ8B8nMGieMm2XGabu
e2B5MG4OCUPbCaV0tQBJQxSjmtrG7Gv+ZDWG9WQDkwq9X54GgMDSeqJLiANo32u6M816BqwrYPQU
C3JwlJdA+fQidRgaUDOc/AY2a7fxkKXDQsvgdywKvy+2gElbZniYbYq8BY6+ZbkvUjafTXVc0Zvu
XwAcql60PMx3OOLECWEq/s0gc9F6QRF+Y+CrCKgHQIQoWFt64z2lvX4Afcv4FzAALJDjorkKKdvw
YezxAiJFGzTfwt73n1Cbx/a9D0gWPHnTkeFY3K86sKYOqBhFsYp0NqSiS1eU42LIWoejPlOLj3Io
qm0oa3fNM6d4A1WcRGk19w80Bbrk2R9083FI7E9BK5wNALLbveRc27lFA7CXMmrX+lg7z8iD+ijd
dfqvDernIAYagY1/TTBobIoIh/OeWvvrttMv0jgDHqrqa7R1WT+ahdkDZ9VwdjQNlF2t8b9SgIJx
nJ6ANSce0SFVlws/KY8hOOh/6l0+Ddx3iVIlXPc/GVpoWzszqP4eFe5LHYf50+CiipYgYxrdGRZR
hDqZB6GXKWAv8PvA/tvbonkkmX4udVQ7dw74coHrm7/UWvGHrzMjYk7k+y7Ena4OvlAf8OiuZ9g4
Q7U99utxfAFS+K4vvejAxfAyDoB2EUPnnOaLWToOuOGza5lAbVGCFPFhNqMR2V7JwH6+/m3MKzu6
4/9nTNeUqBGloPRpU5CEVMz/f/6MaIkE5CELH7TMBpOMW8Xb2NKj5wIvpodqAFWaFcbPJEIROYhp
PiyCCC+AzGmH4CUMY22pNolIDICpJ+yKyyj6F5myC9E0cULSGPugnpsoCUAi8UgXA7iYe7T/rq5E
lmcci3hgF7srl6shB6Dk7GgonyZ0nXWmyVDle3HMfYxdVm86fUCXyyAsRRljnXqg8oDpUqARg4Sh
0uCkCrwxlRNvZpvZhUYx0+CS/D1K4ALPVreRrm5JDjdR6G4k+7dbUljS8gq1/V0+Oqs6A8k718rL
JSqL+uDU6D0yw2s5mdU68qQLMqa5FRuYk+Ucxmbh1zzS9Q0j7Rw67/PhOu7sMsXFQZ23km4BEteP
j3MV49Z9/hg0qnStOjR2efXx5jA3H5EUV6HnUD5zv4wyMjbzf/50XzIhYWw6Es+x3MCmr3ZO88Xp
6m3aOcF+FtEoRJ3cldnAHAPLOg1teL/639iR7/8c8ybIPNX6oZQ4IfgfP+McoNOiy3/GLPv4jGbR
/6GWzroh9VHPWNTRopUMjD4WqJLZTRltzavR1JkFxFiN4USYqYcAICp5IMs7GgF9v7yzUEB26vp+
eSNPlLIXtnlEu8l6tic5efapnh0TE4w6ynSWk20f+sZBdMmB5EboJqDNVXZtXacH08nONyEb0xxB
D8uNFT1M+7TG+Z8eBKhax5uAZEXp4U8wz1P1elhdPYGvhjdBrjTXw94z0Vrzs2Iyek5EZmzDcSj3
qZYOyBMCwiXXVUPz+JnObbMeD5jZ1Dadi2k7AGuL6bkP2AHWoTuRd22+SVDI/iBi+2BWAhtCNatY
gQoPtxLLHEjHkwVOoK0H0Tg4CXXwGqz0Bp2QGuvbs5nl28mNZCpUgOX8FIoUc6gMkKFY+drFuO5b
oMv7OwAHyyNVPaN6Tc83rSqfpjlphK8XwXI2QlZXHNvDVEDtUpX19VgfG5xPTG3PVa9nG1T3iPtg
2LVMFVVZsovWrrMDyph55+cuTurJAKIoQ+kVTehiR4z8ZjFJ3sOReApgKstwnGLORu/iOYDOOmSD
8vrqVomrlafQzrwTK15nLJg6aIoHzX25kbTyxRaAzCYxsGPJhrBeCBCGJO9x0Ndj74G/ky7eDSdw
mvfQV7MIECOWAq5pLred6n3f/ehu3qiBuRi9guukGeqjVaLNgUaRmtJoVnSdWx+HEmUFnoO+rg8H
kt9M50ikmMPNCnKjqXSccs0rp1yMOHJLN7MLMgoNMswewGMXs2dhNJhfdLYLHtQALVkfn70R5Q/f
0PxNBcD4jSNzkBEXviLRUAiBrA9SdFFGRYFOC1TvlwpKcL6kmptd1IA+BRq48pnVUwiKZqsQSQ9q
5tnm6j7kQzaFiuNEnQA+/Ee0Fr+TyZsMSTHa6IFNC6avOiuJjqCUS4tFboroSPNSjWgq0Ci0FxPS
qG94wHri4zJLWw9NG5mFxhY/ATKAByqKkQE1/6jUQL9/Vw92eVGbhd8ienDxTq0OZYGR27jnRF3m
OLqGnxgZUhzSMh0fr/XAhIxHjj1qaKUsB1QSxRZIvEthB6iOSL1VPdXeq4L8REtdY0OV86Q3lZ53
NcrJqf4+LbSD5rJkb1FhjtmBNavQQN42zano31MlPDSiy2wDXLODZoE1K6qwpYo84T0lKKd8YGhe
RUuv/0Qi2+/iddlW3pqmpAjCVdKBpCtwLO+pzyyxCQuuqz7gi5PZ8HVtVNo9+YAM19ua6GFB9ZTi
7pJmfN+iQvo83TPwh72WacaCprWF3sMUvehWXTnnznCrA16Xe5r52K6dDSRez/MUieoErNplvyZF
pBXIhWo9QIt4Wh6zcCyOTlGjHYbmdewVR70+DS1anWlC4isL8iBNir9muaDhLJyj9BwHD0B7zbHr
7oMHspsjzh6zbDax6BPNcxqV6rPNssELQYUgH01RGHdOKrtX5rk/spGzM8281kEbUjqYJ5qiIRKE
3pVElQPZ8gKpxXAIUCJv/qnjx76tzgZAMFC3QWLloeIVxdk32Y2u9yIfdCXaQfqOvpne801TfanD
cNxev7Dn3VYkEnObG8HbiGZ5f0OrghtH5PNlNS0nSO0GoAwAQi5foMfAOCI1mq4iprhcRcSOYeVi
R0Mamk8ju8F2iIaTnlRomQGxqQfGbtLMPpONjwT8tpJSP1pZ2QI8QvfRr8sCIBbF2uPgZfpqsMDY
0NhV8EgKAf5OQkE80JQURcDRiNV49+QleaSfgYp5JB2JKLgAsCre+++BKLgbOt56DiSzMQXr4pAd
4kyWD3Xx3fHS4FgrhBW6BApwZZZ5stVXeY3Hx42CpuQxG9/IDIXQEvvVq1cU91Gkybt8qANjAf4F
eRcGjoccFR456Ext7RUJA11/0esAjSboXzcA5aTLO69GBiriz1cikgeh6W61pATVqApN/qTolJef
sEt4kpF2ivBxD1IAwqPY4rAWLdCB0M6VTJIjGq02NGtUizCN5kveFS+pHmi7WTSbYb/traIeNGD/
5v8RfHa4CaKCFzq7BMdZSf6HEtfbAlcdmTffAY+djvpt4EoQS+pV60OIhuzRryv0T/KuK6NHzQbR
p9RteQIOQ3cS6uJ3aKMFv4ma6648dv1nmtyY/ZssirgA8LRokE3tQnTEq8hTPOmI7kTzXA7yWGuf
aTKL53g3MpRCXYLOJjSaFLKzhH9Gtwra1dUmcNqcabYq4M2S/TQlTRdmyM9MQ5nVG+mNxdXG80o9
ORU8P2lO+x6DNm03+7VOxRkYkio3ipupBbLRP1Qrmze9IvhbMtt2sGIHzxcDze8NmrrsWqcIBrSX
xWpFloYtOxjFucvj6ID6AXbgDmMHEs+XRFnRdBiqylzS8Ma6FaOdoQQR3gYYm7MpdBmmeCeQ6TSc
gwpyoPmVavKdP4Q+nHvTDqe7X7mQ32x2e4dby9n86sORu4tyNvTOZum6wNK1WIz6mB3bscLG1Itc
FwjR7jns3H5rpDj8QyJV6VNhJ9pOqfJC77eTpa+3j44rXnLF5ZaqS8SqXKxiE3ncIQZPURkNujiQ
fhbS1IoTJg6AWAMcgbLsYvyQUK4CbGQL5RJL3efVMUw8EDRYpgnyhmlMYqY37jqPgGRQ+yUMSNiE
bXW8nUslJDU2DLCc9NO4bHJ3zdCWO/lbI9sIkJItWQVaiywx2n47om95NwzyU5mKBv8gUhNnOzkE
XVrmoJkAug8KCfeTsh1KZ4GXD984qmUIPzobWILVUOKYFwEtJQTOn2OsLL12dmgE+USGdBmatkax
jupVQnwSkQMeFIii7qQ54uE//zLAd/drGT9+GaaDKn4HbSo6FhPsJqM8iEziUBmovuAZcLaE7n4D
8U7TGX0+8XOQwLrmd5KPrZ0cSRkGXoP+89+B1pPNb8MHOHQpwNwBgBuy4XmrrWXvfJ9FJKfwtZ5+
s+so2Fo42LzTYmyUm54F+9RuHyvqRAK9MAgkQ1FiJaYQqUiIU+4AuMvdY9hVibfluSwXrtWih15Z
o1sWDU9ko+KMsf0emhRzMLofXbqUo+kxG4DkArhnsD9ZcYQ8oFrqpkFZHD08XvZ2B4LgMMcSlWR0
IZPJep7T6DYELV9LoEaUqIZzwn0BeILZ5TYE8JoCe0kQl2CB3vSWP7x0KGe8cw0Q9BKkIuBKsrXw
pLdLFMrYr2ZdBKbevs1R2DxqeweMb/YZ76Y7QFtLBQGGqbS0aFtrUkdRUy82uiJiQv7lTka8fZYJ
888d6CAWJI+GSl92KM48MhQQ4RjIW2E3Vn3pdc/eknvUYRqBx47cgyIEEjN+MyCuh7x0erbQpfYl
qawtc7FzvMH6JNRPkhH0J01nGQ5EJy/NYu+Y32RnjUjSdwCL5UlbrQDl5aBhD1wfAGtx1m0epP6G
hHTJpGvum0AAPxN286VWhyDzlEZs4OCFjQCWMStyyr2huVoscJZarYUeDA4QQtFCPg3bmEVHmrOw
iKcRTemCc31xcBMAV8OBLj5Lfg1AUqn0WRkWBRBZPmLTkM9SwI8vUY4NIAMjSddzu/q8P51a1klT
G7q34L7P1y52f8VKU8Qrsw9Na2xWJ5upH56EFO23hqS1ADFngdeIB06+1APXPVhJ238CuOdPND2I
OxzF9Z9Qeb9NNSC8DaEVfzI6HJ3DZszd8TEK0yPZWL5vnE1epQDDgNJ22+LgGsjKkrYeHLHtR7dd
0zRvzWjtR7a3pSkqOPNl4nLvQNOMuzc394eknW6OZzfZ0M05XoV0t8YdLzc3mKy3TWrLNdfD7Owr
ijXQKD1cyAsGt17i6HSYhERrkFosJTuakTGNcmXrgoZqAxxu1Ot8xCMtJ4YFsqF4s/NHPJSWv5Sa
pW0BauoeXV6iGkQ23Hgcayy/6ir8OxF9IPezutTsCLi/dXqfOYaPZlkn77+R44eL5GBzWhUj0Dsu
51ABumQJb7VWyKt0ifWhORYjihoVDiuJHIluCnBudP2ZtJEZr8buA6DV+TAkbQbfye1DziMQ6tWh
3Z2/oNALRfeX/wGUBk2p/msWfxHA8PtpjgY/FLtEFNHJs/roRKOxlU2yQsFPdOLgZUtWOWr3UTAe
O0tTpCjVJNMq7vXmDGyk4Gjsq8yCfHKkGGZfmB04Md4dJyF37kZfoTgKEA3NvEA01TMz3vSNDoiI
X4mGboyzINnLrtb2xDVEyvlCrnpbxZtSAtXlRjFPaaQigS8BkdTHocvNrf+Xz+R8RJqDtJ1XLL0E
wEeUArTAHQCUkR+RUSJXOWcFaTRdGFJ4FtDBPrKIsy6f05jXVlNC8iaYSDy+UMCrqNqKD1rVdo9e
OvZTFyjeTnuka723GmeJmxsLfFjx7Bljty1QIHpI2xaUI2ikReuyjooH4NCA0cEOfHtJqtYCV96i
qcIQK7x3e5reqpEbgRPAm7XD5ET2ox4hdN9YQNKM+hSLN+gn4dWQYk1SkSbH/7yyu2E5d3XXtvF/
jgXQbXTwM/3mGKv0kGwAZEMI+rUExwqpBKRjleFYJbQuI9co0elNQlLTpVKG83R28W2wE9UA2V+D
8y3NF3Mcsr6Z/jbW7U1nv6rn7yxUKKoFvJqHZvFwCUDgGMDVLZob2x95A9RtunCFvEOjgSmgutrB
332RKemsIv2kmaxIYKV/CZBUHGjSjfk5lBFAjZagRnfWKFERCy30wHaAjcCpVnS5RoAG5AXNHTTs
TcIWINKbzgb/2iwj61K50IgupCVfHSXrHtilZ/ubkPPUa5H8p08BmLNkGeQtkrv/+QsCeuvbpT9q
BAGpyP6PtS/Zjhtnmn0insOZxJasedJkDfYGx7LdIMF5Aoen/4NZalHW5+6+i7uBiUQClKUqEsiM
jHCY6+Kfz1v/IW70KU4Q0uKstwC6L+YgyvV5Pj+x6apImiz0ihKc0IP/N7H29RFezUPOPLQ8xz88
3KcKOl00c3kfXIfJXfIcMl5S5Wu6z3V1Fnnmxq8TD5yd3kaCfOx5AjHZFvwcBahgePRkcnEmTp6O
x1Dw6hm7uLacznWB8Cqx/MwzU0t8ryaoIDczDRLY8tZ+6aX7oYHwUjebyE5Xi82l7N3S/+TTzonA
eSkNccH/WOrT1H+85eD0awibSWAis3FrY1t+okbPXFGDKAuJONtSvyyQkmzN91FnQg4SiI6qXysH
alM0hQFpfaIZb5OL2gIR/i8y0WBhd2EH6MXMOo9iitx7riCpc2xJ5nbuRgXLj/yaevu7u4ySc0E6
uYn4D6aE/421uY4LgQGwjRiOi7/Qp0B2ygwzTRR4x4oC2DM1pfE2T/M4NGYsLjUcEf5bt2z20oj6
U0+YZ/Lr8joOc8JFV/3Ij30DFaTyHozViB3MpXRUv+xnE5KakG9VMxsOmfqkj/FbdaKdl3iPhCCt
O5eHke/Ik95F8YPv2Y95ZaJ+Tng/IE990ix/Ag3oIECvkEot4An3D/7c0JUsDP9AzdWRLv9ffLwo
Z9eJyzq0LBji5xu+34ZWnFQarSBxrQXU/XT/Za1Pt6fudUHyYaCk+Q+6GNOc2ZuKDwA1VPThXIAS
NwsZB0DUPr11Is8ZANUW1jFvvJ+FnQJaF/NLr6vuoXCgIVlgx76ylOwe2jju70yw0NEgNUr22FXq
qYV6Rw8TzAyAKSlAeTHPp8ZmmGQPzpl6rmvjT+hG9YomND0Aml67XdyLrnVCFO8BIDkvUQIIcDKj
8avMW7cMG9l+TTQoj6KWxtgVtofTk2LJUfRZireInhyXLl1R0xmlAlU56Eo/+UWR1N9WWLzVvODS
pSlLl66WZTIUi6IA1FBvN/jkSGvJ1t6YgwkqZwgKjIavr9IIzLrmrCBgxLFx7eq/d2l0cf6PueAe
vZVNv8tMXp0NCUFsIynMIJm7ZJt8X6oVNkTdCWUzZKIm14v66gH+UlBpMn8EftICCSr4yib94KO4
cu12iQmF8b89aWKLwAbOzm8LXpePNaW2IAH6y5uFYEnfuzOSFoU7oHQgwfBlgK6aebRLsaehUQja
QUqWRgy3bhGHhFoWaYx/mvxpVRpd/Gjusuoy8Omey8CyAK3czD8ROS8D16vf/ze0gB1DRaREICYg
whAiEUHxNvTC6yN4rBAeXShFrv3GBvvDoB/JLoGJ6SCWC9rFr4g0IGL6+1UxI9VQ5Zp/pSsabdqX
SocMDuTv7C/KzCtQ2QooRs/d3KnLFTQF2DbXHfsLiPXSreZBH5NGtbJgB9d2UHU6j44sH25QrHGm
QWps0NG3Qn0p53HbM1A664sbGgKPIVRUfKVmqVX7S6py0H/onvYfaRzG/ueJBHIShueSM5PO2Wze
BX1I4xgyiwCub8vTm2ACH4wbluTbiDQSr9BtUkp0gIA+CJa+wbmznuPsuoxApmL7QVeRdBaX0XlF
MjmQX+R26e511F86IBIYrVUEPosVVDdAIy3VM5S0ZpV1pc1/nqyZvxU3vuIDC4Gdao4+amiP2K41
Ry9v4UJ9fSbDNBsVCEinH5bs45JVBFUdlB1qJ7B5Z3zIStbJMMUr8gNgvVabv11iW0J+089Kc9+P
Lmo+AbYIZkz8SpZ+tiqYmhoUP2TOeaggl22NzTFqbL3ZTsAObIs8TlFE2uNc0wrQ7PAqKbcdjt8T
duK+fbYiPKOxi6mOrMnWkhbnDItdL6dePeSxuMUDr4XWRQWa4znWX0urOtLV0pDNovB/M0fyKwri
07gWz6mBxdXgZruGaA+OXkD7/Pt2+Xpg+u3VBsYxbFM8H9Rjjm7RHubDBwkMlF6rJQKghTE2vkBd
V+5awEbXnkybZ70E2r73uvaQ9CMkHCH56ik+3k1eVnwBEw3QIjDLyulODRDyOHFiUmqYxgZkvP2G
Rg2f+2BN5TmAcHBGscC6lJw/AJ3u3TEg6uPZDIUz/eD5vh5evbSiXbdR364KpwA+YcxB1Z1DgZMX
fM144obUHWYbXWWoq09VlX7wNYz4o2/mDY9liQrBUjJ3B0EMFn2PUje0DSdwmK6fbSCRbqTZo8pw
vnq3k0nEXu8EdQ2y13ffAshA2IQTFLEPNtIBf6TXEdTzVwjSZKgDVDn7vQApcnO4Yopgy2o57JdQ
gT1c4jLnffmVc2mi9AvsS7kBQmSUmK0poXQ1zUko6i42nw39QYJNBvhoHCA8hrJCBNPWBOnJXS1C
DbBQGyLOJETPB8QPGWfikMCxMrV5o+ScYUHNBmTcwyP2NNBLar2LOVevzr2hkx96bW97F6pXnce6
d88cWoy/e1IPqVbjsb3gjbmSNYQNtijji0/Ira5az0XZs5FUUOlooCqB4vyOooRg7ooOdj58E7OC
ajqHHumqmEwJRnQt3kuKHJIfWEm/oZpR7d/UizRuDRAUBbNo04O3rXPajealk/XcJs21a7QoXgkq
DkI7yBpY89+8dKB22UpmbZShofr0Q7/1sMGefRbH3pf2Bp/zNxv22t5Fgo6RcW83GcNRgC4hQx2e
2Z48f3JQ/FjbFU5GeLMYLcMQ0Qp/uLRAIRewoY1RNItJKHMt1i6DghPR+KKy2kcVKRq6+kdb26V8
pYOzItAz0WPbMHMAA6DpH659B0oL//4U+R+SXogyOdD39QzHAMIYLI6fTjqTALGwYWYolsyQWaC8
akUpWMq+IlWXHZdkLF19yNBSn+bQ1YfhcYh/NL2QG7IhAw4ZxLwqgmwOmFQQyNtNzbimnpxjJHS1
NBVFT67tYiV2Y3IfKMZyHXfBuJzbtntJEPF+0JFeCRnv8p1A+OyhLYbhMPFxgGS8AeWDDDIAVplN
+xZwti0YKoqLMTe9GcvDaHXnxh+xSwPY7+OA7PszuS12mjqlLggmi/GcmCW+CRVYHy7kQsulmLXc
IUXt9AkycR2YIUtQCm8nu9WaoPb8/HS9RBD/oAP8vyPbmKk8BenilJ/eLk2DrQWAbEg+C3DT0xA1
1eg5oLrotB342/tTNyM36CqOUSmHU+xidgjbsfQ7gnbIsgY7pt2GnwaWlSKUEq1EY5srFCPdQQHY
viFBscxL33rz9t9z5bVnzNv9FgCpf/+4mvb8cfztpeeDWBO6Ta4P9RL8hz8BJ7hRTEUN3eETap70
MAPZWhNEep6ezKxXCeCHYLDswPlc5RBMy1O+10u+is1YVc99PKSnKh+inRLytucOzsagQu/yUv8S
M3tCiTo/Rc40gJwq/wpEQvnglnizeqP3HTXi9Zk8OStd0PIM424AYh8wg1jbNKXOVzRaF6w4FuBr
DWhUMWbdJqCxoEFaTSgvnLgfg70S94XOTxJAeg91xPNq+gD5vlxvwSE8j8rOMLcgJwZfzzya6laG
LIEuNy2wB3j2svMVM02o63cbIasXoPW7vXBEe0Ou7/5mC1b+2ObaCUX11tZrZRcs5D1E1AsajbeB
WIvYGnxa7qH1ImPFGuiLXmHS1Nfm/hUoDf0GY+XXCoXGc2gHZTTdbQ0y55kfzkbWIzDdFvwpuTHK
C59hqAMy4FfjkrFTJVJFjo1taQ805dcmt+s7W8ZuoDy92JEoxGTI5oMtyxVQ2uSjK//Nhxx94AY/
zKO1oI/hovSnLXZRBcJTYyr5WiEWhMp6ZzhBGn64iJjpIRE2pv1jC5D99z85iH7YQL7G3zvRNAGg
P8fzlqjdNYqHGiVnIx3t6doFbyLoz/85wHcdvwYLR4Yi3RaSzX0tz26ua2ZgzQABYjdNMySKzVaL
tx3BAsiIQOMAqSF5Jr/rlMXbbVq5LYQdJLyvcb7A7txSpRSQdsGlVs7oSbqkJtJq+2C6j4vlgzMZ
rQQYzGXYBaFT1qlnafEIPG5lfHF6Y3ya/GFn+lF1b0eImurFiqwinuq7BuFpEMRNT9rgQ04PfKvB
dbCw8UJCGjSkUZDJuxslGm1No+MYoe63rswdjVrW0AaRE210r9TXAIU7p2ZuasOMgR2dL/MR+tvI
aEkOAbbV5EI1QXcmWa281vJWlnATcAnDaNUgSUGkFlPG3LtvCi/bzXAyc8rA3JRqqMShQTZAYQ0y
Pl+uq9BcunEVufK/Hnzm52MjSgF8w8KzT7d9ZvwPYsy0LS0FYaS369Pu2Wh4uY67FgwQti3uLK9C
3XkH5PWQFemZ59D81dP2nprW85v1hwmWzW97yMhcJ7QeMAJGk3kbaCO7O4D2L4SxvaJxqfqGmiRP
UyDIhvGK0NUJq0Ce1+F5coG332K6gnipf71EEDUNLLvqgqT13fkPvfPNLivCuNasMBpTa9tVVvTg
GG15M49yGm0rddewfo0PRwLe0EI94vfg303cqNZyqMw1FVG6UA+5t6FjOZdVDlYRPcSeV61xFHxz
sDV+wZNR7gawgYU4RvIXEyE1CDA0M2YYVIII0gcmlHMuetTkB+xP1VEbrA9lJ6xL+yODadEPJtPs
tUgOv5uoMIQKUt7Xuj4u/2kdnPY+3O19Ei1Nt1xMFCPX5x9x/nk+LPuHNf5gmn/ipVTm95+YbkdL
zxMhsIDyIlmZq0gk2SlK0yrkKq9WxQDWKmq0igvIOWkyA/UlmIID4IPvykp5W3CmQi+LnOIsiaeN
r03msUk2tNbVjuD7eKZLBGCTbS7kV1pq0Bv3qIyt6pzom5m5OMIW1X2rbOypDD8Jya5NTR8UeQSM
cpm0IOarId0yT2gkVIkKV1OnkpfjQxapWwijxd+45mmrAWoDBy2yo+ehiVfkb/TM2JSFhp95nt7j
Yz4BSVQUkAfLjHg7GU55atIe1UiZrPCIcLI2KCwW7RPd3JONRsmPGmOesUxbbC3PVyZvCiQ1/14O
AjZi1HxA3DXn0uZZti2qlJ1A+I1dBjJi0CRJ5AH8McMeQCjrWOl6vIP+C7B+U29tGo+pmyjt8fqN
u/EumzcogzXsJcrfkYto7bo7pI3bHooYO8wm0aw00Fj9VIA2AW9hMJXuVD28/vtWzaAcyYetmmdD
/cO3XIagvGX6gC3/HuhqTBFJB8yATxUEqgBvBxzzvQHBT3TtTlb6Gg+T2tIg2Ys5BT8OSLMmqpxO
00sm0+rFATL6CEqNAUpA5fhSecoMLTdCACayxpfsaWxF/dJNun6EtsoQat6Yrj3fjet2NY352rel
AJ9bJO5k3ScAeXP7R2PiqN6CnlVXUEHU5HSf1jHf/sm1KI6asqY9xACGLRiuAM/gynuILdvcRDVz
D34BJHMGsO9KoUDppVHRvYfqk1+TLHcFE/033Z7csEtz5yZHuGOvG7m2jcbSutNUFoceXt8/JMp0
aBICEr8KP7IfDV9Z6yGChl1qgKMuR6jmXPOseRDDc89z80tpgvugTEG0RyH1PmmqMHPy9EAB96UL
Nlewe9h6FWJPmRysvvoF8Kpz1ibQ1NVDfOWvgvorvshOdK/PkQPfmTYuONCuLFjg07yOGXVuPc49
fx6jOMI873dPkeBFa0XFYzdGeijiYbjDK55taouNx8RWw9EdDL5JZKPu3ATbLIQ7rBemFU+Vblci
AE9QAR5EkMY+CjtyX9I000M2pP+yDPgl9NDGpwDaek1y8Y1chWCK8/b0Iy5d+r8hlqBCVL95ewqS
0Ch16X9HXcgPDDtd+kE7esMLhB8OrXT6hxz6bDfQtk6udt/BK6js7Gznzh9LLTI/uJkVOMEhqLqK
Sw3BGa3pN7Wq6lXaCGsfj67/zEt2gEaSfx+5bnb5j6+g9UmGA+FlQ9ddA7zkvg4mu8+H+wanWMTV
h+gHarXvFc/AizVBCGy0NXlPTVR7P1NgDY6pAg2JA/DoHSQDl/Ex1zLUQ4kcZOp/z6F1rCEZ1zTp
/8M6iPImu7E0J4jpWZAdnUvm+jQy91ohgb2D6YMdIUv4uSihLwTEyMm5S2L/XEYpjdgGzSMbjS6T
yVaN6m0uDfS0oD/6bmh6xVdmOIAVMIhDHivkmPopa53De5dNHCqNfpxGu15G7ib1IMtkGhWiSRRm
7OdgU8w0djVSOJJsdDXmpz7yQKk7K9oBqADci+TfqUdHEtlxG/Fa7zsdbMj+broebpJpZho1xSsN
1tM+mqQBqIjWtWqXK7t60Ktiw2sLJw2/Kc5gFwcnzNyVrIcmRhH5K+riWGeDc7gad9QdQf2FyH6u
ztgQa0991K+1wp8e7LqpHmpIsZGXpsXFOZmXRC5SPP/7kshjvi1Jcw0N6irzkvRTzkti7/af4Sxr
zp58fOmAkMTykLs3USqveyhk/v2lY1q8AYUO8141g5XHKfZ54LsWu8/0RG08pFSPtQHdJE1vh41V
6c79BChwKBDl+9455S6b1bnL1NtGtbC/jxGKsS2vZvdajkxFz7uP081CuPcRtEmVboIAPgVVqmP1
2pMxDgBXa910Bn5Ye2KxXLPEsB9U12YPsWZuoDavPTk43Z3xPOkgpIeukEO5K52Grxw89569Tpqr
rgbLK43Skj5LpjON6nF8XVLvneuSPfgAH65hbLNhoC1G4vWk2d7YBXQ52J1+6lpbP/kC+n+jC3nK
QoAnFZEFjJBPqvFfVTrWwWCa3cZEsDAkeAXBMxxVvtnsucSaBhLZdxB96lEvT/tR6tO8K2hj6ZM7
ctwOCjegDhNBi2HTe3hF1Gk63EpjkCHkmeXPXOxH1aY/ktjTQ9Px0xvRqQiViy2HRPOYPaemf+Pm
JhiPi+GlEWACc2X6tpYp3P5WB4NlSB6FvaO1JkPTkXIf0xupg0MLbz0QuU9pco8zzHgpimlbMkfe
U6OBwGvn4oSHUsJKJWEqhymcwAa4pRnk02jOsS8MHcLvmKZr1nhJteHzIqWjZ+H1NpU7/AdUCgVf
n57sOqJfyPu4OBAis+JAcvPT51wvJFidRXkAFMS4gfSUF6bGqD+PnQ68qe//VKBLjFXnox6lbbYe
i7XXrGAzkS9EC7irA+yM/PkNKpT0LcTi+QGHMPfojVLbmBxnSuQWxArx9+xZJk0EhLZqfw4VUKom
x5q+m2xM1Cn8qEvgQYCwkNsxNsu1MY370Rz5yyDGCPrqwzjTARZnkY4olnQZ/9qyfoPa6/InTgRp
YLDEfYDu17QFcCjeJ6pfxX5t76tZxA0Fl5BlY7OI2/WSrNQv5nHb10SAb6y7m6xe3Heumd2m7gQ1
WF/cF3GKBnprh2lE3Jk8htkt1ZHi6yCCtCYbNSmYHoIEw/vKBEgxdACo8ZxxvKFVKpcr/LXlqaBB
5TV822QMH5J5PWpQXSxWY5abm8UGjrRnwI+dI93W140BxJyrqe4gq4GgGj7WPPu5uNddkm46329X
15+Bpa0fWC0bdvT/IUfOZw3zqrrQz2UC/YuUTIJq41SbIBra2d/9bAQXE2+emg5a6yhsiLa+0Tgv
kM2+OlippVAMlbEjIC3lXa+BF4BmCuEg6xRH2X1v5dmxj3u2Qj7d/t5HMuhZ4X8FE+6wGfCIBRxG
tI+mZV7IwZCsCPNuRI7IU/0l8cz8eq+mK29a0y0flWGJPYvxDEVhufa1VX/RxLKx+KqfNHkUAuRU
wocycImMsF6J5ynj3iopi+Gsurg+ekZTbPrY8b8gKo4ckp3VvwZgYrvOzX6AJh7HHGS67zKode2G
suA78NGr25Snaj6uIoBrdCsztapfqaN9H+sGUs9lYa7NvktP4A/U0bjN2pTCfIqm/IXWVwY4zKDm
+r0uSzPUTI+Du26q9tOAcp3eaeJ7qzf8IFapfEm88r5ABP17akgUNA4yQiwhjMuqF8GQTXeNO9bf
OmdkSBJ08ZfBiPK1jHLzYrtasxOZyg6ybNVJOT+hFBkAOgCcA/K6rxW4FaVtfC/qCNQcLUoGeT3V
t7kObg5yiLp+ZnHK9wav41XaTxO426W66eo2vsEXGxoXtWF9s2t8+VPHqm4dqIFcBmwAQhpouQtA
0+jndynkIs+RYzdhB635b3lsvvKhT6Ejkusn3UNCmSYYXf2UelXykJnsBq/bApU8qqmgpeSNR+E5
jRbmMp2O6dzQFTVl76qNxf01qOZAwNOJ5jXTofWHA5gIJEAimN/+Ei57rZ08ejHN2AorXxl3s4g9
KCb06tSAcvag67rY8aztbhhkIVZS47euyfm+m195Jep/EMoFILyF/IEZAB7nP7hzg7MovidxjTKo
uesoVW01kdernE3+wwhtZRWb2TqBrtXdzG4YTlPmvEx29iRrByeRuEMGOmjAKUwD5FJwIL4rv4MY
ol6PR8PVx6OtPMh9OdXFdo6qdI1bqHj3d4Mm3NvI21HnahFmddO1HUr72v6OTPgmsLOr+VvqkT1L
/ekEabBLbCHbGdoc7C5ct56XdXrPTw8ZoNXBYvNwjN3rwIYGrWmIOGzcONpNvaEhxo70R9361rri
8+fT4uJJgAAzaNMm+uak/ouDl+ZP5ZfbDCeCOGie4tEAGXVXiY0hanCUmyAWtn1TXsy5gZLNtNIK
kPxoeiMv1MywKT1w8Hrdcs2VARnJ2x9rteNGhxgS677rhdn8yIV3VNLW/kLBb4gTKQO4etxwVeFR
k3vlDtqtCnQNLAuQKvceWjv2HljphzZS9jiroOfkHtj6dY1vqTt4xYxHYH1AXZoVea8NJKfvyQLM
ZxeORWbuaKxi4GaDKnjoxn5yyNI6wXGuHL8hDLsrWtN5NJGAnLHZyTo29P6WGcYrAD4TeIDd4cAh
ffcl0VWxhbiTWlE3ygAxjHQbGsMYjDoRf7HT9pS1dXZDJhS4Vyv8ubotDSIYXx1M/E5B+z+v5uN8
z9otdajRBny9pDlVkM7FYrkoAdNoJL/eThs9cZFF+YDdCwqDKiPfoeIzuaWpCJWxEBuxeEddd+qm
fcKGKLyOxlp1j4j59cZkGlBZg5pBfjayqLrFp6INO7yRn60BR1nfrfVX0L8dJ8h/CTzKDi2zoxio
Im2tpYYNPROWbP2kLpo0xP7CAwigc+0wcsy7MzPa9tXpEXpnXfIVhPMVJASycZ8gmv4AjpUf5GC4
QgZWbQz3FXjxDmYzoqy2dtNvqYJKDMd2fsyB2nT4LRTD7cexetanST4bdW1egMpG4ezcncMiewhH
divqpp7PV4jt1ruxQV3mqAAeMRlSexqYIFWO1H+eDsYXVlrsELeeHhg9YtCoMHAh4Jh4EMdO8FOw
xETxEFg3z6NvGWe6yoEAchoUey6mHmndc+s81SNUsg2QujBstd36VoCPpZhs45TZ0ASfCg3FXzgS
nMQcWKUrwHWyky3thhTfP4zSQFoxjPjMfJuyzOuRm5VRKQ6OroV4DEYvVWOPoV+J/uJ5PQfUDHnF
ss7Ya/VUCld/7ayyXyl7/AaNQhtkVSw5m/WQnvWqn/qA4R17VkXGAhSOt+urUUuAVZ2mixF3xb4B
ncZeZ0V3NjNfW/O86u5rq+5DQ9rli9WJH6g7FL8iNYIVKc4iSP1Wa5+18qfd4NUoKqd/1jV8Mphm
2Xd5kiI60ivvVArh7mXMnB2znfgygHxwDeBb9uA1TR5ypGC+jn4YAWVbatu4z4yDjHSAeuemEXV6
BAHJx65lSMjReBKhM3NsQ1Vn8dltI/BIO/IF4K7y21B6yUq0iEohCVkDM2ieyc6jWlsZmYVkT21W
T5y3G7KLyvLXteWxHbYa2KAZWrKPE629BevrXlTueIpZ0d5SY/pts65BtL4qjQxSHprrtZfKSMHy
iwm1OzVr3SjBST2W0Dwavel+KsVwaO1erYucG9/tWei6il+RagIK3XH4IUuglGsaSMaIzoteaWbd
D/wOQsutvuFCVrtpjFFdWyJ0WqkhfmKy/pn4ZXZhqFF4skrtDrlldkNjeGTstEjYdz6YGAKt5cUm
mTrhrEla2huHyFkryJytJ1APBxD8aC58jJsLmMmHLesmaAlIuzcCMlID/vR6PYGIG2xSTXPxW/n3
cFL5oEfqm3S9eNMVOZa1VkJ9TVRbPJ1aG2JiuE1nDzd95fn7bEIG/mqz8CyMvZSfllU8o12ndYXn
tS/cgzMXFFFDXbPxgHel/ujy/O2yk5m2rXsUmfw+ZZlXvQ/EEY74A7vFV6W+E21pB7qNCtyU0s1L
P6e+TFsb5EBgOf/Qh/Yk+kCu3eFZi73/8GBZAKQBZ2btZSGRoNABmOrjyLyO1n41PIAca52l+rmB
QHFYMHD/+VajnZYGcVLodbzbqlbFu9EaHj/Zc9AGY2OEhnw9NSQHpiPV8rudBhdbb0fq1NibT+bl
dotrB+7VjrnRkUzksdxusdmNdSkZ4C3Lkn/ydWykC7QUsApaZJm/OJONVzHD505VeE4KroI/ORbR
GK20mYKQJlPz6bdDtlEbOjCa6iBLeP91/skZWm5y29b5X39aZLEVSE5j/6XO9DMtvwtaUo8g4Azm
4gg4KDD8ke1PfotNQc6lAyfK8j9cllxsjid2oGLn+2VFuvrkaw7Jc+ZWbPvvv13hQg3Il3my+Zff
bqW1oQXEzIpuRM3yS1hsOMaYOHw59Ye/wh+dYy/fgAm6Dj6tsvwqaBpzS9TISPb4yU6Diw3EcNPa
LNN7HJjPVV/oY5DZ0jh3BdghA+G30WaYchyPTEc/04iKe39YQU+4DZHOAVc+9WkomWcWpfPCO6BP
7D7pqi0NiOxX4uOrYtgNThSJxcHTOVjQ//l90TIqemx3NPDq0KK0Hi2gcWXhjIptNF6P5oa5SHLr
Q9KCRBAQZ6fTfNTPzpdNoapsM42g/05z5PRFAogS4NWT3Ard7YPJd+IvXcW/R0XCX02reAXLRvTF
KgWY87Wi2VpiSp7iMr0ds4m/4g3QjdlqSj21mWxR3GuISN8nOILoGcBO1Iv7DtrEU3ZQI1DNIYCB
2iZSHQtj6SMHq5XRvFVixd4URn5vz00qT7Ezw3LmTp11/cHKkCuh5cg2TeAG9bNCXO/qi8kPfKWP
KwFIKbjvzAlg0dgAwDooCqBSEi3Cb62I2RkcHNG9Y3JtjVzHuGrsKbonW5sZOt6HSu6pSwN9068s
zWtv0nmWPVnlWS/rM+rI8wRMjjFUmAFTQWBw7vNRjmGn1c02Ser4nhZI4+Eik0KeycSMSb+pRxYK
h+sbO4n8wMGB/Vg2XnukKzD+t8dOtCZeY/MI9T/5uD6Xq6wucccc3ovLh8mL8dPatNb1Bld3uzjJ
DEKti9+HUfL2LHnKFTKQbq70OohSyz9yJdgREKrHVDAIFb6bPriQEd8ydlyG6cqtaojfqLbABxar
LKP+792r83JPD2V+OyR59jSwTPvne1ad3W4yEM0GrHNuJii7H1HO4d/ocxPVhnaEMCSSnOh57ujf
4P7eTaIlzbp3RrlafMlFS+RX4elsv/hmIy/OHfZ45LD4ZwmEAh2vVmD7weKmBdwXYuieDCYkcHeL
IySO9UvjvtKdl3ULlIJvGxCPgMEH8xd/VZlgh2+kuwVeQWzAlWYXOF8j/X5rYbv0fZCmMexGZORC
Ws1DomWfmLoIcnw6vYDuM41APbaNp62vPxjdg/dy40QZP11tY2uCIq7Un6pu0NJ1b3KQZaR2uv7w
HxJNdLIdoGLzqWAZjtv+N4KZE/6crhbo+WLrzTo55rkMyAP1pzMKW5seEUlXm2RGGKD4B+CCbL7M
Z7ABING7QZvac5El/X1W7w0JEv5s7kRuZuymIUJFNVcapGw6NgbgGB2gFWOre+mN/W0PGS1eaCIL
q6Fmm5lpHgc6HJ554zbg/FPWUc5N0yLskyfQxPwyNPet9LNb30mNsC70ZKPm7lCxmxS75d0yiWaO
bWYdEfC2jlCBwPk1HuwVDVDzybnQQHAX0BQavvYRwIsPkZWFy1o0mnYOQm5XHzJ8GqeunTCUbTqo
Xvu8LE2x8qekNxBCJvozXuZa4PpZsrZNsKVRA6AHWGOiDtzaA+MWqjZBVrWM0jxR+NtO2tOxS0V2
M1q+XLktgDBa4Vg2+AoN5Flc/AZT/H1D6lLTulV2gwLNeK+1xevVuZlXKPCoQzjDXgsuhNxFzstg
OBFOa1iIHOg+mchvG5lngc0go9Y28WXBR+clB16aA7NxmAcWbPUVfu3EpjgwG/Lq5Efz9MGT69TG
Hm1AYRMiPEKlQWcAw3i9JKs/qi5F3Z5TH66X/+JLcz+4alDHBarW8k0IkOCEEWhW9wuxf2Ar57tQ
M1kMAp5xvkKtLuRIY83+ViGKM2XT98YRw5o1TXoA54f7ADwiIsmwqzLmiBU16Y1dgdvVZGUbTsVk
4avndxvHKbyDXuctziXz5R/7JtPcg/StBJWqEFUhH8PwDOhpvM/50Lfejcvwh1tMYG4CFXArN9A0
Nm8baD+t8mrwcMZLzVuyVZrLd04JQiqyUZNHiCkJKCPbEpSSZAJd4l/DZDr/R9h5LbupbGv4iagi
h1uhLE1p5mn7hnIkZ5r09Oej5W2t7Vqn9oUpOiJrCuge4w+HWx1o52LD9nFey0n444pNkFWVL19X
y5rp9sZrlnfmv9XdGprcH2PbOty7yTP5lpNnSaXwkv1rvnvzfdxgVdbaFCaLg+XlfG+QY2/T/DW3
7OhZwKaUXGXNhQnTCtOD6r0elMDHZ9Uk4OuE22AqrYeqLlVUVjC9B2ZqnqoKrq8ITQE8JIw3oja1
F9tBlkSbhPhkz+NPNOjM712t7aIStbqV5qyVeEo5qbnF+wrFyrEtWP0O3zAFE7ubMV8bFhuPdaUv
SJj7HmhaQvjk74w0Ze+zFBFEmh6jYbaPcM3fo5IMLWpK007v+xzN5a4OMNxGgt1SFg7W0vl2aBCK
w3fyx21EUcdrTUzF5TZCb4YeSd4F51OmDSiHzIkPhuvmK7Wpp0dACPNtGtf9avZhfb11c/Uu8kdC
JrtbubBYL4sgnFBiWT6IHBeTJEzF70+xfB5cwVV+kwFhSnmxGTHkHZRopI9nm4tzg0zXTHu6zZlm
RoTnFqZVwgCLkDTOQRvc9llB+/bRICiRG0P7fKuae30X1LiSTwaZEQXT7q0e5vpJHoyy109D5RwV
gjR7WdWB+4Vxuvhc3Lv8Y8TSIIfd64LmiiSnd5TVwlLtDS9P8voWcu0OPjerOleFvqqyYr7k8zhf
hkH7lhr9vJdVPdsonSxSrcI3dLe3omxJl86VPbPB0jACsYUF2zZKsdVo0nOltham3Ro/jlp/Ax42
wzlI4nMVdzU+j8spGOD4LEJUMBPwNSrL6KTSMQgZ6+gdbMAvjBe8h2Ywovemy141XC2u3VLSHe+Y
JfA8ZMnS1DWZjiey2QcjHpXHmb/2No6GieBfNu+hK0zseeLq1PS2sgvAE16MDsfkyR3dp8qyvlez
tbWLzjnit+ccDSKqt0OhNGhdu/VOVslG2e1elGfJEki+j7r3+2u6PIzFIsDENeQ03wegI9tqSqtz
s/jsGGWtbM0eQ658dGq/gXv8pZ4T5KYL51faun7tOeP3QM+htare/KoEOQwHwHUPAJhx1w6ry+BY
8w5k3vCoGDrO2WZVsBdSgm291MkGHSDmIQ0xK21dUzvygjF3ltByiwVk6a0RFy/WOVSscBM7ZMPs
WAjfszU93CD2F+7qXJgrdCurq61UaE2ZMd7gRqmf5cH6c1YJsla4Se3rmLis6Cb9rEUeP7tb5wma
Cam8b0Qb5ocJxvuqtPTynVBNfirrPPQdoyrfA5KYBxNg9dqwk+q9zLRsN/f9wGObO8Yi53wsBEZK
c5Z4F8CbELvnyFx3YzV9NccPPTCS71Hnab5Vd90la1PzrC2RZZ0fz7fA3ckOeZ55/oCZzkNd4P7U
WnW5FssW1ThaQZl87xtAwo1OLHkWnf4wpXYIQJaZJ4g4ej99M3uU5Hn0KufO0rILGuaWLzu08wWs
yohwqK1dtVoLtzhVwNrUi1cDb++zW2FeEXXuB+Aj7VEeQjTFHqck8UPgAmDLqJdVFVDRFelrc4en
0+++OJVHu9p2eYD/GR9wwQfUlDbZGBo8nZaGwQgeUSkmgry8QGXVNEBxaMisYbr+n+m0qO4PUZUk
t1H3BjdcY0VcPMory+qg5xmkaImzl7PJBvayyVZT+ZneP00e8iexuwbfP64i0loP2OTlh3mevPN9
aBMYkz/N2rC9X3TyymY/N3x798vqTjtejRLnKf5XoClXc+hpJ0litS22QR72ujdiqxRWvXNa5RnM
9mRNGmV6KJDAWCWpLb4Rt/2eNfZAMHPsDkniCKjFUXeYppmcfu9mq2Kw03PQ6fMrptsgE+Zx3Mmi
bRnhPlXjbC2LnZVZSGUYv2QJOIr53JX82klavSZeNb8WbbNoDrhXWfJM4qvdwuYv3ObJrcziQAbZ
OC8sGQyrVQMMN4tPXWhbWT/Y/KjX8rRiJyJQAvD4OaVzi8AX4/pK/9ByyFphVhov2EHn+wrHPKTa
VONF19r+udbfG8/RX2SHSOvgG7MgONz6a05yqASRf1kMUuZQHjxlGF8y7wLDOl4b0wRxMRHRvA3c
AW1FxEnaKpxOc19NJ7ZpTxEhuV3ZiJLXkxFW9QouIeey0/0gu8ti4wgVr49uU6fjVw0UzSEcA4wl
pwDpIejbMW9OdkbTwsSWZ94obv3uVZrDQz8eVKDYJVpnKVCoh2ZWD2rmwMN3iBGayLWy+4RdLw+y
QZ7lnjGfIESt7/VodR6VgRdy1gb6S9Sbip+NjnErtpkmTrYeoV8118aL7BKiCKClRvWoVC0pn5wH
BRzQamH/64fG6eEEW/2Dl/XZM8qk6nOKaaEnvKs1NuNBwt3+Qr/JumYkmpZV6UqW5OGOgrsXpyHZ
122frds0TGBMZcWHXX9CMipYmxZq82VQ1ghwT31wTPA4b5Qk2A91UB6y2IngXpPxUtJYvDaQCFc4
uMXfsETYN3UlQsRTPT9Xg/hHYQ/5iqxP9p50xMCGwADXoGCzp6NQf+RlnD4Io/yCuZZy5tndvgEW
MbvirV7OVXzmzaHJXyxWrG/IzuwJPfJDQSnhbbCjJ7cu+qts08fquz4K80GOCwaFxJLoMoyiGYjy
goIqSqEdZas2oKPVl0gUZ926UfPk1QK66GP3ZbwLm036GATj56INfphIKX/L4ulqDJr+swOq7qQl
6eC4Rft25EEXLlZ3fYue8jRbe9E3w4+kMF61ymm/2naZrWaeiZ9ai0Ta2JTGW1DpJqCZOHuZWhVP
LgxsH0fNibZu1AwXXj1iNzaDOOeKEx5y14jWXZa9Vomrn+UhxTX9DBbydxGggw4u3hCbYulCimLY
wOHBV33yBGsi7/NNCOAG07Wy/lCq9j/rokj0hzk1P0sMbz2nNQ8CY4tyZXyVB2dSgIKN1om/Klgm
xBV1IrJNuINVbwVruzBxZs/n2Ze9I3Aye91xnGI/uHO2mYrhHcnS4iyXqvEUsgFgkyRy7jrfxGyW
Ho2zlq3y0Hvdu97g8ypCZDxsq+hYfWULgQsQYFll9qXCfnClR336OZtex6Dh26kS7TK49rWelPRV
Hibd3PWh2jzK0qDoo08vYy/7Z6XV70kd675sDXhiPmIce5CNskp14kteVMpFllAIytbKkJu70kgw
sNT6fI0yxXgZTejw6EqY+LRTJLo9Xsj6I7bT5uo3VW2nvayTB9mlxW/jQZ2+3auzEpEFWWSFioKw
Xk1kwBG8XMlKeZ05QD3ByoJ+Kye5XUKedqjBNnB/P4GTx3+vTDpQMGP07sGPnuze+9rpCVAUzJIv
kAyqi6qjVh9lkfe1TuxTjS/s+5wP1b6zjQxLKa38hJzBRl1Glq4bry1nMs9lYTpscJwY+ljj2Di6
z0qw19uo/Yx5d9cM9mcjtQQbmybGdZJiE1iHCdHUVzPovZNmAM2T9Wk5gXIhNo3b7xg+WnG54NsC
+7M95ax4klI5RYltvjbgIgQ6oZ+JkITboe6HvRwPcdIpkv4z4TN8o7xO38jRQI/OmTv9dGNV2wX6
sotwo9w+RqV96YahuQ6F01zFcpi1ODtZ4Xy+dZN1YjKW19F0rEVQLphOaLlVzY8Fimy0aWazOEdO
vJMzJdnQs86NjfmMKBzubv+ZWLaKOQsf4HWtQ1N7LAbo6tWifjF3U9qie4xKhqqgiMn77isy2Gh3
SrUhE8IFlkNLc5rXym7SjHcI3+HDrVV2vJetxBR79lLPf4+9TaOiy71XuuYim0d5ZXkqDxYowUPs
uUd5tcJRuLCc+vZxqh72aASAqjNJX6DfxIeX49JF9CMe5o0sZXLcP07hYhOpsj2Ujuqi8xEkAy0A
YuJRH9zmkY0ieXVvJTEBiqc0vmp3+lb2wp60exRIUR1RpfiQVbfO8CSfbKxfTwl6ExiHuF68bVoV
5U85V1qN4hqmT3LOITZjZPzURyMfsTZXNaR/AALo05Q8aY6NWjqlAnGza2nq76Zokvcc2buHoUJH
J3R1CyRjYG14tM1HbTlURSzQUaqxyhnMmVPZJMuy/V68NcuW2yDhBP8ZL7vKpn/tX2Y6L6YKkJY7
hNe5ykPEXQrnsgDq4C7wzqRGHoB8Rytbmdq90bvwmsUyoO17hEHt2gK9RPHWohaKcSRc+yDH1doY
mWzSaJ4qrGWJKu5KsHV6hCyDFnrGXnq6JYvj28gyZTPhvbKWRWkAN0JtOtl191aQmNt5lQlPvfKa
c6+MBBRACaTgY/K10gztOara7vdpbA7TocBZCYgIzZOdt2TnM56acnQbxd0+M6fLrU4233rKiWrW
mP9DA0Q3/+YWe6an2brLth4MlAmy/C8weQdLCAQ0aLYlwA7AyXyWfsNWhzZxxJZLlowAmJMRO4A3
lx7mcuh7oCZKqxL0XDyL+0nzHpSufpCNslvdEJAuyHny7IugW4Sw7AIwOP+5hpouDDqVmP69LrHt
U4ME5UVOM0wsXeseTYV54vkLGR6oSkyahrUkmBFAUe1qcV1+KWzrEVZFfgkrxXyZMmzDK90zN7Jx
5In9MCXaMyS7lEy05fyjb5ZM4IzcxNo0Y2O9yL4DfWVJHlTbAFsu8oss/X/97XnIlvvXuM0tL0zo
l88R1xZS33F46Yvgyexy4i7h/Cw7yE/757P/NUY2/vnsppxf/6/PIucvlvnlRxuSyX1wcuNZjpSz
/Ut/+X+Vjf/d3yhLe6u1nb4uHO0xTazfX+b9P/wvg/58Qff+WpDNG1EO//xQFh/q9hEhyhGwUyEo
KIPz7o3tJWnTYkHSVu94UaRLbUAw+dGLgEMupTjU8lOcxLmvGInzzr9s19adtZGtWh5ma6cx2yUM
yH411a9pxJt6CltQW2OZv1btEKDrxjtl0Zt/nUKehEAIZZs8YGfxUwzKdJYlD9PNjY6oy210p47J
KdML4mfLZH2nw7Ni1b8UGqMiKdxHI0FvVtUqgy6V3mlvgdH4ZJSLT3Uxz0cRz0Bkl+JoT+T7jTo8
yaLBDZQ1UflezJr9YJjKgLxLkH8KnWja1FGX771l1JDUjzx1ouec38CTleQvYAqLT3oBV6liw7GR
k6XLRyBgWl3c0dbe5gGPj2Wy9r8/Qr98BB2hPEBnQWAAVbfbJac04ziROoFxIff4FgJuPshSB/ZY
BwFchnsPjwmA1UtZtWdEKExz2JYCopxmTUTClltriLNmUbOKT0rJfYgCjwUkdFCWHB73VtR2T0tn
2Sir5IAxq2KUU+gh3MraNRERz/uADkYvcTwEfHoLLcJ+6Wws93wUG93/cucx/xIN1VTbtG3DNHRw
vKYF8v+/n4dWmWplHMzeZUbIaav2cdGsupIlYb8c7MCyTkasUSlP74c06D6iidW/rJKd5TBZ/Mc0
9xG3aXCA/EBL7fc42Xof92/FKnBnAMeD2A+6XWxaUUR+rFpCv4yl86VIRn3Xa/PcrY0KWX9QiNlD
XIfdaXIKX5aEHoLMMJu8vA2+lWXTMgOPWH0HslzHl2mZ4XYqp9CSwocA0+qXhNzabbQc94/u96vK
j2Mq+u52AcCo86puweVMg7m8KREtux9k3T3v3DtGtiFvZq7+6nxLPMtx1c0T8U/P+2TOIiB2L8oz
A+7NrptjbT/a0Tbjv3eWmmDxogQm5cDYkm+DshvOsko2/kv9XTls6X+fR9bLkX/mL6TSnJxo6Wsl
pXkkm7cKzbk5O5aFY6M89QKEcVaijHyrSY1jtiwkZIM8CDejVa4PMnsS3aqBDCA7/qMPT6Xfk8nR
cTr++h984r/VdDWyWBosYltnoeB57t9quk3IbyzOvfmaL7nB0i3HS+NMK6njJw9S7y/qJsUf3RiS
wQx9bQVH7NZPLPGmv/rVUWVsZJ1shUo5srn855yycagMxSf4+YFJn7mVGlvyIDPHUmRrii9N24qH
v6plh8Z8kG33BPS9l9Newi4W/6rv9f/MKQf/p+12casv/a4W3UY6ek4EwB/AMfU9CE1ZuDmC6guX
Wa0AQIm2tBB4Z42ylu23YS6/QnCapWQyy6rIgQvt6dXvEfe+suE26wKYWobJqvv15ZmBRZPqiGsQ
Rh+9NQe7UXpaJYtWIXZPMrAefZSlE+xSryb/cJdzXYbIBrmVMaQ31p9p5ASyr2z9hxTsny6yVfYb
0ewNifIlH2YNd042VEod/Y8Ht+npfzPeDUtjNeOZ7mI/qRooOv73o3sUY0t0wUWvGG0FkqCpj8xU
AmRg7P0Kf71j5R5EVBSoHcW97035UxhBfwlKU1knuRFtZ3D0K8MNVfQF1XIT55vSKB+6fNDXNjxU
3zEtknWeAyNHfUlB0u2Dhe0dYy+ZeN2Xqi6+1kouNjpIf8Jh/ZZ1d7OOVAXMlFVvoklHVWzAdrTX
ex/pinxb6c43xwaehaE3Ysudh15RKV4dR8SrSukr3xPA6vJ+JD+FNJ1WlsTLXVTghjRfVahcjHYc
kv4oj9j7/iwCG81x4Zi+kkbGKjC8EVSitlfHPlrNVpisI9e4gliE5TEIgaVqeqgLRzzA13Z2+D6+
aXkyrjUiV37vpHiF4tVYqP3TIAaW0kkNOJec+dqzh8xnq46MVaVoK8WMEMmvifsDQur2iVK/GXnT
H91fc28Yq1rY9lrNrGAHifpgDsk3d1CztZaAk05Rdy6dND4W3nBCxQ6TTddOtjG0o9NUpwavXvgu
Y9k2vEXa+dFyCRzCk4t70u3W7OZbfIiDLPjujTmQ/U57VUf164zX69rugwe1m307cyFBKBaYdFc/
xEAuWXOlpxo/GJ+MWrA1CGO/dYM6b6fEjFcmHApk1Q3nuS8stC5AEUP/NImYot2WxKuuGX/obsLi
kq+/VcwAJcHO2HZi3HfIqwZOfpgi4zWpO/UtDg3Lr1OtONSZrb4FABp90UTPzJFt59YxnycjSx+s
On6Oe7Ia4XKYFFw84DOIHWRDMh1aoz9VzpNsk70mdPS3iBe/NUYGxqGOy8Mosua1tIK3xAuSb8Ew
Tiu7KGdi51GEwBbIVjPji+f+XMXZXH3pIwtOV99YZCuz6UWtLMLMXfqtJci/avF5eNJMrzsRpccY
c5kSBVbEvvKvSdWoGzAD9REdOOtZb6tfcua4g9E7VlH8XIHGY3UxlxvZIEeTlSshQwj3GBE4ep5F
gZup/KRW8svzWvu5V+zqmPUG4qnICn6dhkOrj+2n2FI2qAYn67mY6qsh+v6QoUq0U6sJF9zJgoer
8ukI/a6bwLF+Wq7xVpdm/5GWrU3mvPAeNDzujyIplG3SqvGL6XiLXkqS/aitD2d0zZ+po/wqYd8v
NEHwF2gfQxXQPpuiPaNvHvwc9Z69RdN/KWxbRVum7R/JCg17y4ENW8eJcx0zRAAaz1JRDhRnYyrK
Lxnv8CTRUJmtuqS8JqZVbNCwCvwy1Mpw03m4JrjgSFYg5cqr7CMPBbiMvZGNP2RJtYMZSK6+rme3
O/Y8SveBq9WE7myUPMrQe+YB1PlmW8/Pg9W0cEfn/IVgZffUD3B5lpI8JDH0bQQ9yl0eKPlLPwvl
Anz0gAyuXfoIbSe+QNl/fxvBU+Icivnj1spmDU0D1PSPshWok360jLle1TNvb9TMXzCIyDAuQDuY
sEb5xSxmjLS8/qMSZGRVaxIbWW/l1qHoi+otMNmRQTEc1rLe88YXtK7zl2B2UbC0a8238+IlLUpM
Xswq3Duqar7URg090Mrs75YGt7RtlA+9Ns0NAaFo0xvJtLWTQDm5ywGvEeX0V1E2JJ5gX5d4POaX
LvfOCVpIZ1knDzDLfRd2ubv45RXkqln219pgndwWiAsZbLGGbnqNkOarJj160osmeorVmHVKMudb
WQzQsX1S8ijYNK5BJimqs9BH4n/c5JbhT5FId1E6B5gwVvamrZ30Kcw8de1oxfACMVf1+6IJ38mY
2yub4MWnKWrTlT6Vw1fy3q+dkgw/nCY6oBN7gg0VantUiaw3p4sO4K7Mt0qN86NwsmSjuMH0pQTB
47bcHm7ADQC8wdgp8Vidp8HLN7qt6ytZNKeiOsuzLi/RuZKn8uAtvWNw5sfSsdf3fuVsL8pYWkY+
cBksy/e5cP55QGRs3AedjV2wroDZtXH16ezQb3BvQDeU4oxilF+z0HubyiY99klhESt11M9KG2Uk
kML00cjc6tEhjLkSXudtbv/luWq1TacuFvRR0T+Go42KSYW8z4gTy9epH15DuzRebFc4R5LjiPG0
dfK1sB3e7L9qvvPwk8rbOy6V+MVpRf/iwTCsvTD9UKLaOWNrNIFCglRYzrW+S+ei3wyNmbzGMGur
xXm4T/rXGmriXpbE4jwsz3jNcF8GvGySYEFuITn2kqehsu4117zC9k3hkixvczayhzkMisMQ5zVM
ehBMyN4rSJdHk/LgqDjchwOpLFnEVeApQnzmyRnrHAkjZfH4UlOC0pD/FKQfLkWL+Xxgof1tRiNW
uUMutkOrz+9tYcdrvNiagyz2iLthZaG4Z1mcyuxiTUP8JEt5uo8Gx37jsdY9F02+b8ZEfSep+blG
7w3IhanideqwB1wNeXvSFsEoJS0+kLK2L1ahGm+NiD8mKTy9CEapVkpkNf+iQwY58MU0qHna84Mp
IPJp3dOsqcTpdPVSTa7ykmgoG+CR625ttwxfSbcVJ30JK7hLUXZRg5MZJemLLLgIaCBaGUF+WTrw
jPV24BsUbkxmgxlOKCk1dnIy2cOdjbewiRDxWDqQyag2XmcWW1lspiI9e0UX3S4nRzmIMXSt4j0F
iWjZ1wTRbsQl5lEo09oo0vSSKiMBs+UwVxYCD5DOdp6Z/64rArw/UdNOTr2rZvOaF8jai93xdxGH
EvshL10bJw3CG2KwovDUe+JbleeoJCqN9WAkOiYjipPPq4QMKZZh+UnWyVaF3XzjuuH2C8+G6Rpi
Q3Z1tGG+Zo4wQfuL471K1kNevjphiLLep9yrHZaGrdggnKP+cDX9i+WVxecmHkLQwGPzmsSaubZL
L3xc3jIrVC8uOV6+Z+T9unO5nLX1CBJPlhM1CDaj04FP+NNHNsjDv9V5OivoEpz6+t/6yfllgxKp
3cHz+hLp3SQ6BaCfTkrtzHDzw3k9L3Vt2XQH5FI2lqsmvoH42oZ3TPcg2Jo9yLO+Mn+fVXWs8dQD
1yLrvKDUxtUQqiY24N7kt4UIr0UzXHOh9a/yUC2yb1hY+QH+CEepp5vVYlzPs6WuVX1AU15K6+rq
PK71HC1ZKcOLNtfoE/sND+QB30wjsb+0/LxWHdjvdzQQBj8hbfcSdqq7ZlNfPirgWbaqqteYp4OB
zw+lEf+Qqnh3kby7lp48Qxp/0TMIf9zrkz9qe/e6f+mWi6LwjS4GaeH24xW6V7cFugvoaSlOSTZe
5VkUBzAwk3BY3+uMpYtphcLPzD7epn2e2iulR9xwyPlljKCLAt3zTqCPjbd7UV+KuCuNqyoucGNd
ikB1RhILiznrUiQod9R5Db5HHsFNc7QNVtaR8bnaTYpifx51gIcQUxE16ft03wtB+JUknLeoCQcT
OsPyDEV6gmqty26CRYqfdjoU2cYtPGKsdXju3Oac6139eKsrWQEC9tXFvhmm0ltFhmIe3Dz4Lvsk
9kBouvPcdm3rw7612nGNN3X3KSnD0De7xDg32Dd/ePaj03QdFul1fLIU0/QBb7afBCojvsAQ9SRb
4/po5/nwYXnmgFy8Ft96sYvjf9JH3gEpYzaJEwjE2bvKr0R0iFErxVU+XGXBnK5pj3JFYJjRtphV
fZNH+vgpQtpAx9Tyu6qm3cpJ1fLZtqLiwFMm3Y22o71BlH+TPfQ4/AK3zH11i3LaJRp53bgLwxfV
cfKViPLxexPoJxfMzgfx7GQ7ps1w1MxkeFRYoS3B7nUqRLQv6nzJyo74C7roI+XDbECZHp6r3Gse
ZWlwzmNdOhtS5NODI/JH06qGJyeu1ccBgwyjJ7OjRGUG+yP3WAXaox9WDlCn3PZ5mJg+hha7EUA3
sNIA0G+eoQ0apd81wmV+6RbtprCCeDUl5ddgHmzfy6J0U9uG8GvDeGycJtx2Op5skP0J489rfSYS
N6b1uBJKUJ6B1RsqOdW+iTYB7gV+k+BUUbj6kcNlTF6jIBl9eX0jX3VdhlNvtU0VM99EqDUTAuPB
OJqh6Ye2MvgekA88yVvfyiH2aWOxit1s9IeBJ51AFn2ukKkKQ/7Y0JYDv+rH9dijA98xSxiGA6CR
VFmh/f4p1MJ0NbXdB2n5nk2L7sAeV9ephj919o2FCFRGWwHeqRKZH6z51zhFoKxJVfvsop/SHrqU
EaObC6QZ3Gm7a4zucZhJN6LJ/1Rr5rUgPHBw45/zrBE/zJE/Gnt0FConf3asaziTxzDs9KnkQ7Le
+YjsUxs3uj+hFLJJTNhnirepFfU5H5yTcI0nrPsqP4E3suqqDzEp5qUoMQ3Rxm2HUda2yD1BpmCA
bt7/8ETPQz9jOewV5yqzPhHdcdZ9p/0kdPa1YPnpj7kW+XUNM1RP3VXuQiOdy3bw42I+RlGZI6+T
ICRlVuQHw1Ono+igjBWot0J89AF3X+YCE+yS9jgmbbU342b0oR2dBy0aTs3gKj4mXyMqsb7dQfxs
awtUgwMfA9wiuRVzuCY9Wl6oUXg7kDztHjoL78DGNrepqr0oOaRAa8B4IuFL8Auz2jusE6/t2H+0
eHHvkHvSEICY4XqxvEFPwd5lGezFKRR7A8PXTK2OkSe2USuaQ7ao6hbLIQOfilEP24UxbXcBsLSX
cQDv5CXe0R1xnBLFTwda2kcVKi9K8ODUuf2kWkASx049VQSp6ibmiVOhpjLk8Y9F6b6xujP7C23X
oiK/EbN5sq2aKBl2KwdYY0sUx84/O0a+Y/d/DII0/0XYWclxe/fU9rkJ+Jsqc3B10A54ttK2RNzh
1TWQHDNzN+YeKKezZQKZtMeyW7edm1+Ncdw44ZxvmrJQefTV71Gdhj62594eISdl3dUo3cVqHp1S
IFwv9hDzEd9HUJ7veLS0SDPjxRJY37mm8blblmFJI1iB51bsJ7oZvAp92ngwn3aDjkKSagzGS2cd
cEeyidk0xSbTU6C1mpU/dh3UWjdGkKn3EOpyne4h1axsS9BAXUWjHl9aoHcnkuBnc6jjTbn4beSh
0I/yEGU/E6SEjmZVNZBzZ/wicrEaPeMVl6F4ry7uiI3DWn/CiiIfsqtrxkfV4hnWpmsRZ6Begab5
hVfEq2SwlyBjCmvI8I0Jo0QMxUma2YvfCDJFuBc0WrFtI934lGT9szPGj54y1xsx6Na6SJUalT4r
P2CEnK+mMOT2j6sPk/1d6RTlyqnn6DG11qNWuns759EeH03b9B5z9JzIWg2fs6jXz8RBfUR8xEOm
Z5U/V6JFeyyNt3FnPbvQIAcbOJNRaYthuqqdYvDwq4CQSCFK1ddwTNvZZQ340F4XLSqKM47lvoL6
7imt1XmlpxY57wqSaWrzMwodHleQpHYd+ZuTV3Ft/BlQTQsUElPygJmlhpnDoTLS8VToTn3SvnT1
N4wi24Ox3CeDiSBcDSOYJzu0gVwvLnpUahskPYCANCjOp95y59oqxkXpiOcRIcGLozvKZRqF6RMY
ZGeU26/YhQRgYOvnzFaMazKym4jR75hsXEDsXrxotl0gNFihKz2ml5CbeZsP4qVeJJF07hHEULl3
jGOxEVr96LpKiu4KdMogFnunKcOTvoDkiq5CfUSzKp9H11d9Ql1Gy4Lx6agGeFuJRsd0pfNzU+18
mBSoYLVe4heK/ssKw+gczkmx7yfjzSySt1TowZMjvGzPeqf1y7FK13YD+nBiK/FqxfMbDjn85VL+
vtDPg7LQ37S+XQHJi3aDK+p95tnGQz+ZB3tSXT/L5vlxGpO3LLPe9RyE6kIkxA/WmNAoSt+TqPns
1MrBHkS98twOV09CUBMpesIUK1CJxd4eyhlZFQE91g0I0/ErJOz7YWRC+97Z8UOn1P3HEqdBpzDy
VXh+zwQH87XoSuO1qCB1Kuo33VWmVWbpjwb/9yfbhD0Kx206WEsxgxnhgDkbktZcl4mKQH+IdeI0
I4hBOCR+NI/RMITrQAWkpMGpwGw+Ss54j6/0WV+7qZOd5mjEwkElNOgCXusTPy6JtmZLllseXFt7
INkljsL1yk3U2/1Gb7NfYgBbhULT2yI7VAxmd6zDRU/LNBGXgvSBM0rAE79JVvxy/4+j81qOE4nC
8BNRRQ63wDBJM9IoSzeULa8JTaaBhqffb3zj8iavpIHuc/64RFo/flaLWcX/nidnjWtfpmxLCNyJ
xAOcc8rXpV+AjbIWHXNqXJyKq972NJufBxNulefyzWOUYMHgPPXzP7aBCFR5HSHkgxmLcgB7HmYH
TSkxA+3gHnjgqA/VtgCJ7ZpGM/H6TKZNc3FE2xyLwX8cjHp+nO8UHMmE1r7VgkQaVeioxX/YkC/T
KTG/cocGiTvTbJzPBcPC/Re/sexdP6An+/eXwbq98jO3j9mwOVcWE7lnZgz5gPvQnXT7zezv+EP2
x3WJQkvb7Y2GqPbRoy+EpPJE36aP1c/Sx5XD99ItCFZN2qQ+7EGRt57da+jQo3wAK6D17zI2pGHd
6ZWvvzXOf1a2vPm9Oz8TASmJRO8QIhRayDLifhFvTnbAZloHwy4+AhphHjV34E+zyMcb8Ti5+nrt
be27MLTs3dS26mJk6NWcnMN21V39ydTpfzD7dD2bs5pezHniPiH7zjHaFXCjiXIEjq9uTboiUPrB
aWvcG6693CYkdrjM8yVZK6/hM/TVPiPJ7pVE3+7U8V2FWGLeLGKQXuaRUMqluJMwdZ/jhlw6YlMn
j4wwCeuTz8DL9vwJ6nzLTEO7jXhEk3FW/Y6okYulL/VDMZT2zt3u82I9ssNU3Jm2syQ2h8SFi2NM
i2vv0eou08H8tKrZhlvpUYmXatfJxfi0kYK0NNO+9x1DOvW0Jb4HrQoXX9rv4B1PNffSeYYzqJUi
vE3L1uNd/QwKKcc46PMtbpXv7bKhfy3hVK92P93z/PG2ZgwTT4JIhEPDaD2O5l/83+OxqynX28z+
/O+XrLQadMmDnyDKtq96w3pedpMWVvUmo8BhxBOB9Smbuyi5SEZSKh+80s5DeNL80WcU4VSnkhPn
o8OXX5gPJpyXsgPgTfM5N30/0fKmPLdylvQ8VPJa33+X6qUTO/7IiF2J74qGln2XpfjM76v86Bh/
mzVgWgf13zWpl9JwpO4A+l1d0QZvYsmqe4RiiKYdwsW68nRp18E006ve0qi3MIeSDaAYJoo3ZSjn
xdJU/ew4ZTja5GpxoihiHevhjB2ojhcRZN+IeH4P/ODrup/jadW9Q9W2yG50ytfcavugtP6EQTv7
U6NIq9P2x5wAHPK1KB69IGtj7+7xkW6qh97mvC4VM54uvfW4jQEZmKSXh+XM1FkNtn/Ql4W4w8Ve
jj6pCCdai6qTNXuXZtCf+xWqIMfqNmeV+aiCcXlx6vaUkun70tm5HZnTdDSU8PbILndpoM6i3hbK
EMz+ZPettZtLwfSwPaq1lNzC5KSPy4iEZ06L87/fdT7dD5s+xbOHTWGe5oOoslvVgd6iNaSbw9pG
Ti2AsdVdf1CRb4TJe3HpizVe+fMucpF86nC5tDMRDSawkU220e4o5Ca1RS4Cm2ZgHNzA6y6EVSZ2
6VG5kPMcO972lEnmLMxb9jmrNTzxk9Oe84JPZmvXaN788bFK01dXbFU4tELg1HTUU4ZhnXxtyVW2
bVbcu5vPyN0YBxsgOlrZNOJy2VELMX/9WXBtevoqY+XpZaxlAQyx5yHkLfyrR2ZeQv/bvrDsinSU
+iazwkRD2/RJalR+uIykUNPy3sQ5cdq2ymbshvOTktzfHvPdxaphBRh8OO+Hg7fO+ZHuxJ052DRN
aWR/Mg/xg1lSqgx8/NyFeLXqcTzkLeZPq2wFizjpHvO6hEue/TYsoGvftkXcACAaM/CiQawnvu8A
Rba/JlMjtZi0pPbKcZpHPPgzREs6xJbjfWgO3RLdGqD/zTyK58UkdoaJvCjvYLCwpjzVHeEJUEPc
5ZQkJmhGH6tA40oBjSV4TcUjVUPjoM4DcjeJnvhKy8BLkZYvhZt6H6ndXTy/9/ek/2073/jdCc8n
DwcWm0Z78uK4SRNKXpvyt8pBJlzBvBoIvb6s0gvB+TsiXWY/KSjEofmP5k9g5rgrV5QydyRju/9H
jK9VZJHjMdtsW99NuuFE0DHV2cMyhCTtJtsgyfZC+BYuAOWkquXJnOUi9pEMmwjvwqb/ZpFLoSq0
x1U6xNqYpE9RaEKcqwH47t2QHKqjX+Hm+ydbEWuaIKmhF5Lj9enf3zdnkoVs9HYMwwOVz0hiOELQ
xWw2PUjBcByNcadWm20E9OSJtEX/iTOkIRkMg1Ez7Yu0GWAgIJS3Hl/niCbvCWXH8kT3JIh8rS9f
tY4JM1X6fBoN33wqluHFWwnlLZYFDINqlEbJCujBGJIslwvEdbPs+4r1l5A/JtKtGMNFMAPgWCEr
oMnT89xMQ6yptohVlx5HfzT2dZuXUe2bV8uZskjvIFF0lIAaosVj1TY3YUqwIye4qaCp9tTDdAzp
d1hrKofxdW1nEDwieFxduS/VMq6x7rb1zdkaJJBbL6JVX9BRULBAzI35n2FiRHH87WtjBw6HqrCj
aZ7SszZuVVKafGgeJBejC4s5Sw2BIit4btduPq2xjfZouQ1vpJ1dLWNK8fC2KYe01dzccv0hZH15
GA2Hnw4asdCGWxPYLRjnV+rZfDUl8wDiswTOA4RndxmcPr21WV5zH6bfoLfVHl+5NWYFByTuYdxd
QW+072wuRyhZ+9hOxQVFZHXRG3boDIPCQ+4u+i7IyBPOnaaNapx/J3yUeVjDnRDgAUE8m4AkG3Ef
8ODbqepLeZw2UtnNzH4vyckECdqwfQGArY1i8bTfJhWoI/FjQWilfX/Q5jbf4xygIby5petiAd3I
r1YF9bNfzySzmlBDrtK+l0F+zfAtv5S3gv6PdjS4hbyCXlEw9MGqycnvUKDS9j6utgqHiOjL+YHU
0XuWNgZgQ2TyQXKvjUGuhRMPw6nC8LKrnLojggY83MKJWFYaJDMykAeVFpTO3X+3DlwDS0kOuzWR
CJrKM4lUhDUj+dwx+c7cPeu/QhsvTHld47auzJMx66+B1vUHW2yR1LviYfD5mgu3v5QdXss6txww
wjaZcoIsPHfGMjgMu1mxKRv9HAHa5A+NUDNgTfAly6KJ9EljUNzZQfmRVQjN4HKSunhXmqnH98Sd
ZJjV9zKRP1JT7+KQYRto5eegtOxyz0CNgcPgCZm/zyQ53gNr6PmTnRPxlhWROfKRmkCgCy+L1UW5
4UakQWYHQBiMVsSORaaOZbslr5KI8DE2xt4Ne1XnRxyf67lnbpxE69w2WvhuJnHEZBKuG82Gnrk3
cerOo5OeYQSvQTvn19wqi2tLYiIL6HRsts5LaFD9tDQhLrNpi4sknz3J+im/n4/aqbABsTo5+PFi
zC/DbKpLNULbKzqQpDNaCTnJOerGJEBv+m75w0c2jJclLwiiTonCpHYsRByg7zrw4Q/XIx13Gvyc
foO2OACSNzEZ9v6dnw3xp1WJv5Fj7AXtwZoM3Qo7u9cOlVv/6gbLv8ppDK5jXRvnCQu574z+FaP7
YdFxrkwDSxiQanbxRt0D/C+dSDgt2Wn3uJ9/R27nEA2U2STZVLp4zHo8uBbR4GE2O1rYpPO0h1fg
HlQ4Olxv2J7IOMNFoO6juGz8XUncBubJIWwrp0mMdLNDosJfPLM6FMp/XHBZkzWeBiE6nR1vGn/y
ui1nOlKSbaN+2cRNQaxTkdSm1iZ221SH1loKTuzfnMHGsbZScpJm+Wxs65RYi28f1fqkkx9kcC6S
QsaTxXS8AH/rTzy1AB7lyFuT9TXyc79PdK38UwPVHyqjRpQBrswOlNcPM5rrK2Pkdw/Sy8P1W+YA
ozkrxy7dtssG2nywe+9ABrbzWMKixHepE372u4OD77esjT5WK6uX77RxkDracUEghMoDpDoli9La
lzPbNoERAVNatkb4mE3efHzUxqhHC7vvuR3uANlLK8vgYTUPs9unp6Ds5jNT8rnyc3DZ3r541lKH
uWDkLWrtmLk/rmGsL6nce13NcCbtT1eyXlMTcHQIwKruoRepxzM6Fxs1QBQXoGOonppNwMGYTZ0E
1I4VVvBI58+tdmcvqaxSXFaSUAlYsPxoJXeNqrtTUHf2wXPBvav+cbwnLxlObEI77aeahBWKzpKh
7C81gbYPc53vCtFX56mBPx9Gct8d/ej4HPIF1sxCljg43ZxRjAPzaWuJ0N3AkTYf2Y+p+aei1Bua
VxctFNv8OswCM9k81gm2ox6cPRgf+qV627I/cjKXI0Nhc1ooKYNeuev26KJBGfpYudZ44mJumca0
Cy1n/q6bvLgvYJO00fozcohFuOm5KKq2249q3ZPohxmbTqe9id45tCgHoI0GLYmXqk/miuBggkSQ
kzEiqqu2YyNvejP92OsgYmfJkCzck4CNxquw6WBq1M1NIFQTj6Kym6sVECSotL/SseXe8Ao/VjLW
SG89emRq8GyChGrOLZV4inNja49W69kX/xDc2VqwaobgrqdVZbTCOTc4iYc+7GgyODEgoy8jBma6
F2g2gV1RZ76eB5CPxDH7IlrVCBhubjkG5Nw8Wes2ESuI+XQDLrcXk7PcJTFNDGSETd7dAGgdNWFL
gmdUt+ur2Tmts89VRTxutFban5YBJh61/NWbqztSjSKkrworQk3Ho9Ebun0IYLjRWGrbwQfsx5Nb
F8BKaCfRnu4y2WM76Wj2pMzN5cJJy/pTu9fW+xlEUFF5AmpapGEzNX8CNTA+e8sjhchxL4vy2oN2
UyOxQ7lCHJz6w58mj60cy2NKAHoAPuAYzGuNzrANkwrvULahUlREB7mqoqVFZZrfw9CUl5rJ0HAH
yQJBL4DodMg9rn9nqv+bu/RLWzsvpj4lZbxzCAa/53IFyEm0em8ZUBhC5wlRMKoLiVwvy11kJTed
BKMid+KuYxMo0pVl496VKba/NNKhtjBkep0m9nJsvwMhCfZwHsqMVGYMlPt0aLY3vQ9ubAn7vuiH
I4C4dgqEeOZN95NqmrQTf5+f4/o8FlZ3GMi85Bk2h1OdShF5I57Jf/ELW97uGqt9rUomtnIjdAMP
7Ulrm7/8KIBUsJ2Y48nyJE8I7F3Ua2ac3R0Q66Z4tgO8Xnn7g2WYWM3yQIxn86wSbWZcyQTdcPWU
PmgrnQdrliK70YuRqyFfQa/zame8kIjmncQQ9m27kM5ErmNpqXhynYlQlIDbos5+BvxoFuErmEKC
8l6jSvSDNuxq0WDvI05sXxuEaylS15yCjWoLFJIXRPIYxUiG1vkNXOyDIO3oUKWjPMgU5IRHnM0m
i3Df1Z3BsE0j0dkvymRAkfulB3O2Eya24GpV7iGv2xsXnXmoe2vYDyW8vVlFmP5QQm4MZa3D9I/V
BR5qGK85jtDjxBGw0LiBir9Ab9lvx2Cdsz1D8E8K7RzWZVeFHbnyyHR5R0muoAI0DMbcDw0O6djI
f+Y07HCwC5la0GbI+F1ZN7E1xWlvv/eB8SCCu778mZCS34rFi7HXJGpTLdG2uGa45ttZ1X04pHjO
VDWAdcujxLXs6ssn7pvtvlUd2j7bNf7wqzKLaZex/eqO7oWTAG8I0uyCCekV3cTN50U4AuqLyK4A
0U3zgAqWCP3TZhL0wGjzqFUlm6/r3SjGeLcE+ulJjgnQz9PIlw6lxhQEWFHnxhTeLH5ix8aev9rc
8B7W9c2xyOXOA8r1fDd2gOCQIg7gycGTmAwjsrxpTjrtl8J3xmo80CaxDRc6NspdCh+uD8NHu3oH
agkwkNKL4OnaO+fcvtL0x9peT1ZQPyE3dphC10MjydvALSwJvu5bfzxqJrI2vX/NCt096J0fZx0R
bK5IXwaxPnfGAHljdbTZ6vS2lOtFpsgN2JBTP1NgCwZ7rstBXhjWtcm367DIX25j/LcMJRfVzkr3
Ns0uJMhDnYhtZYrFwRyR2iN27ea83J+bxeGkKIuY4heDTnPtr/5bVMRKbQI1P/oExDO7etKvTuX9
sjcT6/c4f1RD+2r22VtO22qk7qiLLA9VBwVjWQpLNy9rqkrU2RtRFT4zWZdTNNdg4D9mFj70RnR7
nd9Ui/5VGWm9r907F76Zl8ADuQH6jpaJ/77Pk0ITqPkLoogl9oBomCilGv3tIytY0omH/sltnveh
YpoSKUTQ5E/flMGxbCHoiJGknZDrzBdYH15d0ARNH/RzXxoEDHKPrWKaww7rHTkVa+NwFzczoEIJ
Cd7T/5X2loxt+V/REg0ykG8UUt1e7iZFqXIxuY+1aXVh0dzU0H8LFylnBY+C1hYTc5Ai/nHJEww2
pyLR7duriVlxCv2tDaivpf7pta4JUCs3GLS+IyrXChYw75wd2ehY1W1l19jhCAJR1FGhUxzUbund
ZMGWgijHCY6mzhs9gHIVZpOBicwXQbDHzm1QoVGK5bkN/05RPE3LGIRUT2Akz7NPTn480CTipGYd
y7LGw5tqhNRYAuy0bHeAxK9EtS2J6dzUNg2RSyINQg3/hgD0hPi+oiB8Xs51A9jl2/yLfQFK6vGq
QFFrsB07ECdQhsWLK2JRJmrJ+BwQY63kE/IH5WviB+tjzXR/qDg6hbAe52Bmd/D9/xrW2lGb9Dif
uxivur5f5yQoDQLeStI9Op+PgJ/MSRZdGXna+rIQZRmbDifDIt0fPYV3J9tqVjD2naAJD/z9lYKc
eBZa+4yFJEI0+SNc00/yZtopnefC5pDl2lFrbApCQCnfJLavfaoUSgaAwVuZIx8FxOZkldA1RXmY
7PZd5qgLNMk3MNFx4LuzE0GQOqzPWtJM8r/UGebYH5xHDwcwnAR97HxgJPJNRrjIZ7suN8L/5gc2
fX7GIIu6pWNCRzt1NkdxEgHkjm1m4mAURCqiCEel/HtqYWO1YKsv/34xl3pvdhwbBLfoMDrORWQP
HP37gjCpgnjBEAUOnYnu+2oPWgjJvR3c4ayTVWBqXnmqbfkEURUcDYJhkEaxg4+1sXcZaCdGWdXU
055UiY9GOd/CZof3jO+e6q5LY9QPEdbST2TIv2x32COLfW0XW8fTerA9+ZwqFwzhQUhYSfVee8iP
eqdx93KYr7XWv7qdM/CKNr+CHvkD06BsiRxfbX5UbdC8FvOe8+O/PgtWwrj1D3gjJsvloAfLHoPj
XtKMGWVbY+4YK2sHvarZer+NwqNv1YuX2d3VrTVxL5lb5C/CoAsUhBSlBbtAdaXK+E+K8sBMi/GL
/oSPaeShFWZ1RvXGcxM0JA+1T9nQdg9T9zIK1RHZ5AAfoRI4jl1OLpK1vBcp4yJfCC+szHr8Kfo9
cdW4bnpX7Zqu1Ziw1NHgTxwh+nsX6Q1NMT/5VByCkQF5XfPilY6aAeDNJc4ZRxAldu3f8dUxvY7v
09kY66C+alXHwx3R6rV0SnDF+7HlDWYCko1eKt9+iFMgecj1s9c5S4TUXhRS4GTttjsJ1Ya6Ln5m
/dMu9eFmGhQquGiEjOFKZgCBfhb9h2BKOKX04KMu6ptb3bqhsj/qUv+N0+FHIfLbz6LZ9+PmP461
AwrvkGzS5l1kSCvn2Gm+hB/8svKNj29OhwSbEoOVzm2xzaAa/Xs1gPHPziieSYuH51k8A69KRzb4
2GqXQStuqrWLQ+2gf2myjFNVyW03rsQEk7cjjqIn+ZJCc5W65iEw5/llGWirk7ikEm9crH3WbdfU
wZfCkkZDTU8mkFNdiC91L6rblsjLpyDO+vKBMHUFVr4a15HAEYRb0oUQXVA7lbGfSePdHlbee0i6
8IY7vEw8S8cN8buS40G/Z3c5LphAUz0Hbh/XFMgdgblYXSe4/jrfLmlnXdulzUMK+zYGJhP4pcSG
xGS1TQDAKDBxpeHwDeXXaFrOfkvF51zWL3Kx82icYM+pxB2Z+KdYLgHo0PIbKSt11oaOF9gB0d7q
5i8RtmPU8B7plHJo9rsmksVDuo9E2ecT5owxzQy5hhdWZvu3aYjPYPHwI6eAa8vaIGL1dA6DPZ2k
hzrMs1HPcHl98SgjldJvXi/LHQCkuXOI3vLxdeP/EnliBGPzNDHe2koRfWMh7ptnYzj6ev3E2RWL
+ntsUYzW8x1uzXR4HjuzuJAo/BiAiUmVHeO5Gz4N2/pdzG7CVwZZO75YIvUuWq3N+7ufKA7qX6Jy
fzUdjXWqMapz4xdeqOfqE/l2AJ2jsmcryBOdRcb0F+1l8Mobt0e901fOGacf34RPYFhPe8JdZjif
J/CZ2CZl4EizSwQ0VH3MSqiTvmDx53blfC4H/cCyAE5iGXzxy3YGtfdtIA0nt0vqq0h09IqsPTpT
E7UiZ+/Rk8kdcRsb21PREyIhrJ+p78trrg4LLoRW0pK9qOwxqx0oly7vkLOy/xruF9iJd6hp1uGa
62743+YzKrofCJ37AFh/jIVjH7AXkdhg0bsHWcX6kzYvubUQit4ibp7XPupL5+RTTbe3NI0PRzeh
XI2P2qzMXYYFqJM9+aSwdlxFvfZYVslc5UDXiBhYXqEGRynfaQVQRzD57HpP7qZZr0PGJMZkzQP3
mbl12jmaoOgBe25AcPRYpFWMsELbSaXo7DElcLdHWRuH0qewV3fPYXvnxdcvA8PM69ro1bHJ7o1o
IykkNab2JO/JlQ2yKXZZJyIi1MKB3u9QNyiFInx4RXwh2ms1M0iXqj96jcn0bdAKZ0aoyQxyzRkY
LIHn0sv0JPA0lGBTh1r5forknllEA0EGVCjEnbb8CvT+5jREAHVLlJJfWopyuhmSvLB7rtd+ULW6
THobcUfKcrDO0sgui0PhVbvNByOdUtoCu9gbmvNU2OapKlwrokRun4KVU0tlsvE2fE8BKJJfsVYx
GViB8VKtkkih1nYeHH2i+0IHusykZoTlvaOo+tZ81gHg7Tz2PQx2hQysSLDlxD3vjt+uf1AaN7uh
5BBwxyw2NmQ7NNmZ7Jncd9uflVL0F9wQ75CLx9kzPw2r/FCB+OYfelH9MqomONCe8KcqXmCoFC94
FWBWYMezLQj6uWjjsnGvW+b48Wj35c5FVhYbvqYheut2ro88AAC1jJAb4IImhzjMch39tNyjtBNn
Mh2Pot2K3cy2FdqiwlmIe8d/XlzHPgtrBUThZkLX9Kp8cSRcKb9KCFpkti2MlKc4L/rur0e0bpJa
7ce4yaRrtv5pkMMv4abftNkgN3O3F7DTr2oJmEvIyQrH1BpjO4dlS2vBzqjX6NEmRceO3em7rUCe
KyX7rOUtb/9qwmaf0nImN9iJgCS1/MswuVz7XP/PYux+Ksvhd7o5u8XuThupmBhh7w4cvduTof9C
xKM65cYYg1znxBTq45ESCzhj4rNks14maXQYAIaB+4WjzvDWbi/e84L4JiMfyscKL+FRet5nk9fy
RnTtH8ALTP8OtX2ul15Tji3uhgCbky6dUA4GaCaKotQluNI1kQuj1Bvitht+Dan4pgz0a+2qRFKw
99DntjiSft9FdnMvKkU6RXgVtuU7NW8UhfPo5EYfGrS0ciQHVowtXUdyFlt9AKy93ODLaYMd5+IL
4VbsdOBFWnfszM54IgK4elG98dZIpSdzgSaynJGE1+bcx/5GP1umVBhsVR2Pjf5b80XKNEqohKZl
c6gwOyZW1exbg2hKVJGG8JiV28mLxhSDlQ+H3PggNBCgaYH+f7u/tHdAzvEWweM47YqsZiydm2iE
xjjYqcl44/yz5hJ7vaFGQA5PqR1u4ywzeHMBqT1VJhkIrTGrw9wgqx3G8s0vQUqAS4y4qcb6mDnD
yhPI7S0zF80BbHeZVk/V4rBoO8ORH8mEVADNSB18ZMGgJZnVqnNv2SsviNeF87Kup8xwWZ/sdo+q
npfKUhn9ndmuNYDYIXSy5B7rjhw2a09Ben+BPRmOyuPDrEl/s1biH+XZaKfpNFAIELbE9NKWEkTY
Z6HFreUizBU4uKLlXuWPgUAXsvosEZmkAqwof5gdrq1nmQmmyZfCJK5RG/e5hMMQsOAUbHj7ut6e
6WgpIrGy+NioyKFbYZfo3ijm4GWS6FAtJ93JsjutMOG+6v+2ZnmSE4SXNfTrpW4G/1h0fAxa9VXS
IhbTVoXavE/R+2fq12bTW4CQ/WGbvQbTLzZ3RVJrwi7MtyS+zAHyV8GsxsZ0m6y2fiBGc0eQoImT
vRJ83rjgJTmxoq0uDVRPqKrxLoavXnuc/IZ/7s31UE+uxfLSczS5zgf5Od6emfTJNRPTV6BodnBr
ijX2u3FLFNsyKKHhHLT+pgvvb+MOksj3xqL555p7xIWPzalwdIENPHjsMs4CrCmNRXA3C/e0pT1J
9whAnEGPbN/9r7O6MZyKxM7V9Dx3LKJEq+hG7r4Ok2tfMm+56Jm51zoHrMK2dplBybTZDP0+z5af
tvfa6zqSJNR19DVOvj6FW0vfgRT+diaWcOFq4ckAWXJR7ebkvJXU1RqaFk9+MYX6VP9l5u1uuuu/
tqqcfkMA7oxx3Nka/MCik8Npr8Wbs1pJViLEEib4R0uLEunQopr9C7OVuw+aDklgDe6ZGjl77PJe
yaA4WN3MmDBnaAwH922de/tYUCYxN2wJAcNnTOHB3myocJXoAGvg82QtP0dDTmfhzBMVdvm9Es48
+LLKzvWsvZWEMZk9SQy1poinQP0l8ikHbTKsGA0kC0Nf7Qffq+Ke6TtEJgBmsnzOoINna+lyhDmF
vzN8ouk0zYhKi6Kg0qlO/0IhKdaEaCaxcdGXEm7xLhhrMcKMgsOkNvF1ZLnF/GNZe7vfCnx444lu
lj7M0+ZKSIt4wZKspw9+7lLW07hNVCr2SL/FJV14tjoo5Kpr4dW71MDgqcizifnyZ0QVjX9todN5
/5GIkirunXyrPhbk+5xbSiFO3sgT4LYnGyycjl7vwA/VemhIZ56FZGdY3DZ0bYG4X39e0747tgjH
wLU8qBTQt3rcONJ8a+8P0PwEi5sRZLviwqfJdVTRuK76Gmp91Z/deohBlkcw6QcPxvya2a5xJSTU
NEmrZGF3cuv35rFBT0SMJ1xX6ryu44uxultk2hNyfEbtMA2+e1X9RsK2nuyieDPlXTfn2/uSUe/k
29I8dXaAOEBxdKOFOKzyCcCscenm0PogERnmi2D0/zOc3r9ZtmnfzP243bPWUVbHA/XMmODE1cI5
DrmLVrfN5uZcmG046/p8DdbOPFbDwpnYHCyI5QdUrwHoyYaPaoGYLCkGKmztrKmmTMhgzcNGotHU
KwCxdQzI+/TGuHB63Ohc/y9KveBZskN/VHZUavp6hnLIItnoLJDN9KBnGrqBdegPlGXBabeluNaT
00RMbrQJ567HVfRS0Or5MnbVSvgy79hAhiuVhCwdSlSxmDdS3hfNOEwKUlczGW1aszHOGIg47e7y
iG1c6TgdqemZvQWFoBIPOMG5bQvEWalfUxF6N7OxsO10W/Q3Sv3Sq3NEbpjYFVyCYZhGjMq5Oubw
zI4yX0eOWnxAvYkAbDpaNIz+Kja2ayGQCKK5RmCJOSxNvaPcbC/Zyql7Wxb1PWbb8sg6i1ey4GGS
TBdbmWeHimbNqvFc0OOhheIdH5ZlCs69XZG157ZqZ3lWcDaJ9waCdfp7KnN7niouUOadbLdYtUha
o/pwF3DErB6NmJz79fzvlzVX32Xtpag7pDyl3uglTureEMzbD2V3m9YC4rk5mfr9f5jJ7QENvziu
hgtISPGLpk9PBRh6UlhIEQdYMdKU7+VAVj6iCujDZS4hFy2X7GxV5STz0wkJ0uEes+X7X71jmtoe
31NZx3OGMnct0e5WVlRWrnnFJwYz5iLGiIAlny0FGPxv+JsIO3pyFuwadttrqG9d6DV6xS3PToIi
z5+sdOrArKdrwBP1OOUmb3BGi839r9TSaEeCop8d/KroNRFFawXltvcuyYrM1J0OJ/o4aCuchxd0
5CXimtscuFzpoky10ZPoGh5+q9hxzM2xO2rb1d0C62Rs2o12vcK3V/QobNRBmTlHvzPPmZGnBLrq
541Ka25nZAjPCvIqi8p0Lp5S7aXGO3dbx6K6aavmJL0gla39n6fzam4cWZPoL0IEbBXwSoKeFOXd
C0LTBt4DVQB+/R70buzDVdyOGU1LJFgmv8yTAWiU6OBNk33OKKbD0lk8De5QPJXYssNO/MkS8kCM
2Jf7wEOwt0o7wlWHiTGGTOEaJs+jlJeoLAWj3DW1vrQ4LQKHst4irvNT65ek7wg6EX3y+rNvdVnY
8KqfbA8FJQ/6GHZ2Sfx10SsaVu8MimCDTmfPTKz1s+kXjMq8mx3jpclt+1pJdOuBFw1IVrUO3hl/
2PLS+Ki6svuVU4x18lbc5Bg7n65BCGQIBLiOl9gb4TKbQ0N0t5IHjk7Ut7Ecj3OUnOhhfRgXZR6M
gPoRrnsWLhCnPndpLl74iYajWnq+PXv1TL979Hs+OaVdsxf1iAK+mIatN9SSZB970Mw1YiWpQuNY
uIjE9szgIW7pnfUUyf74Oeff5bqkRRjVwbMRJeQ0ewkOPQLMgbftGBfdwnGCHvKy4pA/TxzTrDjZ
xSn92vY8/vWiPN1h2N97MwcmGbU1N4fs4g1xEAp4YLDeZYhJ8UXPhn2yKYkIFxKcqNhfydDUb4FP
WzouY+ecctgkjDaMYUHHRYinDYmcrE7e0itNBeo50NRMRdK8KHxooRXYzxoF6MyOa2zLmON50QeK
eJ6wMF1TTyfL9lxrq2RiX3urfP9ga1VcugHvjr/SMzhXl2d8uIhhDb9mwQ7NN1oXaF4RAX2vOVVZ
9IT1o3voVfeAZGdgeBMY2rOHtBjjc0cDI6paNF1VPfGBtlPxLjIxHAXpw3AqPrk0kA/N8ajapXNr
cL3gSNzD6NfvnuGNkCws52g4VryleGq4OYo2sdH33rGJ0G24MN8EzQxDJ8FNR5xqw/jqbub+tKbD
Kooa0grflR0fCLf+jbHsnGL+Wauy4ZqRRTfifn1RMgxKKqXJsIif/32xeFexIxd37JMBG/JUbxZb
B6dM+e9mbjRHPdkfBGyyN0lHBsIJqft+F8FYfP73pS+N7DDjgN0WkbNPC+O+uPlbUxZHXgsyA8uf
seyeudTRNVWNv6cllofaLV6SeMDmX+lsx9QSuVskL4QoHjrRUWkVY8F2ilYdGFjrjT8OLYHboDqv
7gxPjNgAeu3y24xYPw1YFoxk+rM7NH8S3HDOxGU1ImwaQ0xyMU5uY5t6NjmLcq8S+dtZ33guFMsx
Nf31Ix6dmVB4nF6GlsEQ04hh6XY9BleClFUbDsPkhl4cDgzjX6LCuyQiMHEuVz8xU5tdrv2EMYV8
M3pfvuA3v/ZlS1wYOXUnWua4dcaG7zbvfNt7nS3z02hgtyUyzTCU2wXrXvle4I7YQXAODjF9fKXn
+wcH+09YOE2JdBWsXpXpVq29YklaWDsnPbQiKG/C5KCnJ7Kg3KK2QVnO5wWc/NVZmJU2yt8Q2Feh
LL9yfCcMeVyRdSjBZU6kgeybMT8CYNKhZ/VBaNSgTNE91EvG02XCxObUesWLyV9n6lcjLYk2pW56
94jWizK4cIJCied1DBS8zLK4lIRw47L+5afktQeU91sdNyeABAip091zrP4m0jycerd88pkPhMZa
by01yz7nm+ey+OCQS08WIAOKGORzGeTdYcnQnacyAEpuTM+67bb41AGW9cMWjdw+RyQPwiFpwcvb
1mu5OEfECmI3PfcSGQWPvd2Ii+idcd8ayT5pKhBlMQp9i04TJt3MuuB6l4gdcDvae2FR2UGLA6ba
aRK7pmx+EfkiAVoaPVWszbhBaTIPpl//9WYSzeVA8Kqds79KMNZldkTv1DiCHJPmmnNKX1n87pSe
/7hplIRWq/O9UeXuxmnVbqS0ZpND8Nqw55rXJR0G/F5It/zBmMdfM233PMDT1uW3CitS/KdWgygZ
My41DVSgbezYxtbRUp0zg5FNOqTrDV6ealjK15ou0WOPCGr1o8XNI0k+wde4Z21gfmxG0jsTpoFq
9p8zDae2U35yKj35miyDulallYYM4e60KPoHZAaTwHNm3r30DZpWu6MU0d0XXAje+impD4wmPKyD
AUpXT6GBwPLlDTCXFrVGmOLKPwy2c5ky/dEthjqV7qbtWP05iZBqoLaDMAdL2EJLva6aGwSd5Ybw
/sr9V2z6VEAISabNMjh06ZrFR0cYAt81gyAzTt7kwljL5GzP5qtN0KIEAIyW3YL6FebHVc3xgDjU
4nYfYmb0bsfxk9N5KjTLqMcRXrfhPOK4Uk3MNuaO7sNsfLa1nm612WmQHhXnXAy2qp/lL7Pnkosb
Ga+w3OlZH3ohfepRZnj0qF+c3xFSsC3tbQx9O3M56WIoDi70vC+jTQ+eWPaiYf/wVf/QDJh75470
umfv4OX493F4NC0/PfgE9VL0F44NVG5VjHulXyaPTeKGSFvO2cds2uWIXNKgP0Lnds+z28DwGipJ
bEUYXMkmZ2eiXqcifh09imCg9nu7QczfI7AGNdEJkSjMclPmzfep7H8tAEHruZcnIhk7JkNUX2c1
iCULItxShHOOva/kZ8q4y8eotmGBlXP2uFIsw3/MyGhmX7h16cI6FroDwVf1t95O9UFWAZtqhtY8
KsxWKudCO2skcRAum8LRdLs4tjhYpG6fdRC/1zjdCw3byIHX2Pak0v1s+oa7dpulqdH1gM3S6IPx
Sm79bw89bEc1q/HEz7HiBmr34CC+m2CxnkG7fYyLRSve2F2pRxsIhQ/81I6TQ6ko6DPEnrrxzabb
GeZL0GLAJm965XshAycRvjzccAS8Me8Hz+mA5TkBsbRPatLwlo7/RrNdPlaAAmazzfZDkZ9LoGTA
GIlNaeEflQxWibe40jqAbwztluBH8FJbxkvrz6ALBwJp5dh3R6s1foamwuViNkF0llbz0LbBdLXg
tXKwQe405wTNzGI+7DOOHjuPSTyk1rmp9ZFb5kKIMSiPXlRt4gjPb+HEf8VMUjgd3OJcMZ8iin8d
CP9cDPhGpETdTsX49LI/sTJZw2ymL5CpwtGTCa6BJfT19Cfqpn23OB+VbMhrtA6HI12fcnZKCBKR
CEsOPUSdzemNWB/GtnL5rKOGI7iKmmOwxmvRbpCRkjRnezMiJnTuVwQj49ZKSFyi/EXDr3eYYuMa
p4V64Jza0RF1YLx3RfrUlwAOxSU2HA6atnGMkwz1XRTsUPxtg2N9WqAIrgsOdWQzTgpGqcKpRgRS
yIEQZFLnGKld5/xgiwF4MZrd1kuYBoxT/WDZjXExXQ9LeDlQi4CtgkSUdSTv2Ox65Vy1dBWJz6Tf
mJFr3RySoXYrvCe554rMBZgI+LZhnPPAgQ/zk8ZBk7ntvP2MzX6H18EMnXLGUd2IAEmCyoeGB8gn
UP2QWZw5XOkejchvICk8J1lrbjoXA3RQE2mKWxCbo/sIyuONZBOlYL2Yr0wM6Ivx9tJyXFyzdJjY
am3BbDmj2ARBkf8uFtO+JDWKh4xep3PNUwzKA8ZXIzSiWk1mZ2XZxX38RFfAuAPdt7LselQfz9rW
fa23g4QlVqRbkIXZDSoJQy6XOJhjFHubfStpMByNORayyRZP/szaC6JU7AqHpY7GKsVcIs6T9n+/
lOjB9tIdfctc6L/hCZt4lft5sK5L3DwqBl3Mr/3yZM9WRt3QWOICgB3AGZyCbXOW18EDzMJ1bd7V
PkHLqP7mUDCdRNnj6iUNVa8VHkWXPmDtYG8GrkDtXwnZjrxzHu/FqNCPsKDXJTKwndhgwTCxyHrY
5Wn1ZTPd2EaW66Oy1MemXAeFYPZE5UTbGagdYxYcyoY9rbqE+Vs0Y8AMH4NahS5Oic+uBhq5pwLp
JZE1XAo1/pKkSmBY2PERW8xZrWciYa/tarJlLtdoc++Pxd/WLPloWrwY3urJxJk4bjsAYrgw21Ww
rzUtZKv9ia2zHDCNUARK47ksX7nQNQQmOOA6bGQtFECXqETIxeNzqlbAV3APIh91KSNpVmacXQx8
7MeiHf5mHiMqArovzmTTgYdbcTPEc3EkvPjFS1iFfjp119pTNMvp5oWXxDsXXn6Xvc/8vWrJ841x
+tqncO1U5TthkaWS6xtU0qRxWY/KO2iIV6XMDwYFHNfddrMYyXgEH3PtDL9/KOgwDIeqfhnVpEMT
B13KKA6+hvFuAB3bdl7zNInaOcY5uuociZiNtEQoHb2UkuyRjFU6hG3TWLtqtDf//jQ6CKMFQLyg
Avo6j/GXX81nGgw/M/Ti0Kj8fJdWzG/rbv5Svt3eC/R2rqoMlWhk3Q55eayi1D1HcfSZiL7b23SL
EBGu/gJ5VYe+x7Y4jEV3real20jfN7Gbr14vSBcDbyZENCR66WMnTW5I75+jWcF4CbhNl8o6E9bg
XFEA4nJk9inE50hAwiLWQNnizM0tm4gcRc3z7JYoK3r4a6REhWwJuhf3v7PxouWLS+JL0UTZvm3r
S+NG1H/26HBq+HBdWeMnW6ZdZetXbfsvUyHqF9Wlh2lgfyfiWB4FCxEIInzSYgw+Jpc4Qwbodou6
mm2kjnmoPdvdLZ7LYMd8HQ3SUBLjAJ/I+aK7Ev4wKJShwYeuC9nv+yU5OLYzHgkHYwuc3OPc+W/p
KFuwN4r5VpDLJz4IYCI7jcmWZt/NqHyO2kZ2ber8WYihQCUcXqYu8zBUg74jXNnFsTy6HezVKeE2
o5wXvBHLOU+mw8RAiY8Kg9Ie4kiHWF1HgB6boGlCZgDljifLwmTPlUdZjh/mWqUPfnZiSfsKevTb
LI3zGzO1Aw9uecqxjuV6Ms+IzBGXuwwyNE5KqDPBJbK4mYreHK9K7Ughk1KQDPaw9lwjf7pr7XBL
6j4bzNw3lTN5IRCxK/uKIoPMOHql5e6bHDDgBIsi4VjU+N7BBEuzsSYRMWXzOnbBmBMbAKg+8L/i
uhD7ODK/c6d+c5kPXOZENqHV0Yq9TM5VyPxeMgLdyrG1rw4JSAbkiMjZe1xRhcKNr4qDnUNaGbPe
qrTHq3/HlvQeK5c4cBEjPvtJcrSMCi0c0ZrlNz0zYIcOpXqMjfK3PVdfdez9qZkSEm4j1JVn8qtK
uEJhM32uyw4eC6AgSo8hkuSsmcYEDWV5DOIdspS7l2MEu2jM0Y7QlnM0NpD0b4mHvGzaiHCesTfr
XJBf4/U0NSMEIdZFNXafslaQde2lRZYBI5wHEGe9cWF1wV3SjPOhvSzrhjKK17mFcmxG4u+IYbZw
QA0EJuY2oKOENac76u6+oMCX8o74k0QQob+aA9Y/XTgfOO7V7r52gRApr1j2TltF58QGcJ1UToaR
iDkYRqJhnOnOVdQktro/0drrgklqfsFH/ilpeH8HLZyxK5l3s5qf/JxYjre6ZJWYkRGTiEgEEMM+
566ESwQVbFhuiYd4bx5VZNVvJhUyPi5Vey6Sj3YsMtyzsPSzQQbQt/yAKDOjl94DKJcI3iLZm+WR
1LN593V3qJLqv76zBzQKm6It5DLpLc0Op4faIIGTlx0zpFMuFkvCXuq14qOJ8qtqMUD4U/rOxPan
HtvyaFdREKID/gaygTo6MvXs8MY4jUFubOT6Zook3nqW+ex7zZUs1vtkZzvXzgiOFiO9DIbxWpkw
sEvWCQ55rChVNR3Bz4z4qXWzIWGFjE/IOPWa3TJTp0r31PM6XNj23l5NuCc7LkFEvHhm3Nw8xC3S
wICsaHJKrqapINAHppbZ675kCreP5YUqjmFTtwm3RAs/3CwoC+wAGmrMXrbVvBs9aYClQ0rx3U9m
02YYOb7Y8oG/eVPFsKqEz8aWIDjihlm2y9KA0teCFtyk4miGmdvepVGM5EB3gNber3EQn0wnH0ti
PzAWwJMI9d2B/IOVexIkCS9qPPkTnope1zeaJYH9im7ZQ9FCqFnfkER23cFPywPEW+7AajmYBbJB
xZKysawCxS1A4VqIVExIf7waCsKKWVhh2kY3NTEeiLRxAODbU4cGLH4YrOnQkJDEf8NBoMNcwJ6X
4XOfsjos0up37la8Fy3sXyPShzIwXkWGZOirBJnfUXcR8z/SLmE9JFj8FFuXl2FCtHQFLiuWuJYi
rlluzEJT4Gnk2VNnYp6Poycg90/ZUTVNdIvm/CNluV4Wyimr9ULQH+Gyx0fb7A6W7+8SPzgvi3Ef
vQYHu2vg+qcxb7bm//Dt7pLO1Dv6/nA9tM188zJejoH9dJnlp3nA7841Zmhwh5viMWrwEmjApUeb
5B/UbXV12SMPcIv+LiKg8jpHlgF+Hwrm1k6l2jPZ8/96ahOpF2vO42j7t9F/4P3Rh6pOaVYLfmXK
eJrd9rt3UdCGQb6UmoG509KUTj6sexzLJluzr8hRvj2HTcBoNOGwTGAQpCeBp8iygQ16PdMx/8Xt
sy/QApTC9EqtDLKPeox3poCXkSLexYJfvaafOIzH4S5cE2oURgUUvBjth4bLIPefFokDcqyBB8xl
vIub8SVLaR/m3Lg6xDgoVH5QcsnECt6wRFkT1LhcQiFyA/ORKj8szAFZe59wqiFAOpu0QBkeUyKy
HyIhMVLnbrwTwmASqD+11zZ4Q5f30bad7TBi7yoiQSH1iNC1JM4BpW7FFbTFcQ1wFEwPoYn6q6Mk
XXP5WbTHpv7HzD4huGShSRQFZyKd7HH9CBdHksSzeLLqCpyycH88t01OU1M/V9q3ToiynN2i9haw
/e9aXIjEKzGcmfQfe0wXd6Mq727LlgrJ62kwIiRI8YuVKNiUuto01yFKfqSyf0wauUM6Ck6YgC8y
y8gO28GH57tXYU1vRY1TssNzEpXur9lyfyt7Tar5PYp37K3JXeOP7REt8/P83YMIscnmCa1CSXOT
uk/trB9io+2Iqa/O7gr/jUUeOqPYfGwf/N4xw7Y0zmowv9Q0pOfGap9S2xHYrhmB9Tlqf0DlvNTN
rsz0XlXDd4FH3MRdOVH9A9GKEHjDYWUAQXYtjjnL0jZmOc0Wq9mbef077rG6TAZuEl/yi/bJnJGg
V+YpYTxo1M0GYbR+9UtcZ2TDXS4FB5NgVTjG2A+WjAerbhmw+HY/hFYkn/pZKHob6v5htKADihiz
thFztm8ScVsSxekWLPxGVWX8DBz5ZCbj8uYV40mKlK2I6rGNSJoDvuifFqipdlL/OK4ktbrkOYwr
18fx35hgurDXRjlm1LrT6S0K/McGI0fl9hymJuDkNfEP4qWLfWysoN7WXj2+tWydwW/mPQklBZUZ
lsYfBkf7tqkfMkn/SLKqgyhAobKr4Zn77Zl+pPJeUcgVenlknReQnFntPhtV2t9UilrPAcY86kpX
W3I+FlDCTuxLn9Q4iTrGVkXyYJhFveE6/lhEJSaH3s2OmVcdSAxuwAoM16Cb/Fs+dRNvdQRJk4PT
qsYyRw0g6YmExPyIZWcEHifpzSQNvTUXpiZ9iUvSsYiC+QMUDKxBW+l7rzltEUnvD1u22E+RLR9+
0KjQY+y0zRgfu70f7ID+xKwBOP1Ai/BIfKUxXl/fM4eNZ2uerCUVpxHnxzzDziyKdMd06rFL6/Sy
BidQwO5+iXV4XPy/cY1erpgEcLQFzZlhW7nqdCg2WYKx3sUHEIL+H22um5EOOBD6wc0zyK7bIgJ7
URQBMISAc9/aEkhnTLJzEHC3turafWCgkDoLIO1m+TAYiiPvki+QIt8zEcQEHsTmjsvB8uB55U9s
IMRGkJoqvJu9EgrqwPRmGNwTyCiTq4WykjJ8qgqYikaaK3Ylsmqj05wiajrDwfLEzhAGm00+vkfw
v3GI4NzgsH4DuVTo9eXXc3Qyx73kvVoXwmYn+Uk4Z9g990K25AVgF579pNzLctDgVDJ94wg6QXib
OH6SyYvhzWxTOCMk76vlgdgyaPHY0IfB8ecHtX6xOoNTKh7uw78/timYk2CdovybcgycMLZVzf6V
jc53jCqLYQxbESZG9HqjJauCWOkSoeCL0U63VItTowaFu3xubn5a/9+XuC2vmALUCZmvuSlVJevM
o0Z30+7ZRvgwTLrjJ3JkJL/lVnTxFZtVeZwk1fY6s1ECiEM+8ab6VddDUiqcI/zMgtPA//7lVtVs
DC7bZ1LapHLxeZdbbpNJCDeN+w+eIXJXyb6Pgy+bWGxV4OjRPLx7w9c/Wcmvk3Z00QTB+CSmlMVR
vllTG90HT1ywTTB71HZIRzL9MLr9ZYy8S8vIOHhajIo5Ac17ZSrISVhq8a6CGAp8tAubN+++lV/9
71zlCOiwN+QkuqPjgJzk+HtMl2935a8G5XIaWowrcCpXX/9XYJZfAWaGsNR5sfda8mByvLWJNe+V
S7dp1XvAiKIUx24FaU+p21wOsPSxI1zinJ/Xxz/EUeaj78r46cmJogrU7Dit8216NHPL2UWOYxG3
J7/UcmMYaKeCX8HKx9vRdr1/Nmb9LjgqHP89Gbgc+wf1a04M9ZCcmJSP9x7oTAito9qRiwh4uLYe
BEw1LUdZQASLEB864V5nKst3g0UZhqzmnusiehmmPmDQBI9AiVLjvrK3siU4RII0uYavxVGZNnVG
zz9SLBziYG/RXqGaXYIXoMsSDljRUh6LAhaoaOLhKQXHDNvho5Fm/+Sp4Hkal55fdrlJFytCJcYn
LQvmL7mEe7vuRA4hzsximDnGwKyhhZ7z//9SY/461fBw8AO2FNdDT5m78jwNTMWzDsxgyi19kycV
eNqgvtOgld391mBtKCglWmL1tAj6CQCCjlVjvhp5X5zoisJrRHKpWNyrstpm4y2UsRMLwEE5OUfI
Zv15+KAEx7gx0rM3Vb40+1hZwwldo2mnh3oBM4m2/kUwBkAw/tK6+eNxDZy86sy7TwMgL+AemiuW
GvzJgOfiN2OcbrLqD3ZPHNSXPVU8snfOYv2ixpYAl8V9ZUiZW5Z4B6BfHIzIQTPb8l4A6XOC+XWN
w3LocjaJh/KJQRHOj1Y3WcLki2X/OOnsk2G9xWfgNZurbJPJmL2pwzcBkbshwJz552o2/F0pgt+Y
zl14Zuh1aMCshVN1ivyhexh4fjVMuKPrEtxUoEdNj8gtgSTExc57KRJ8E/j5qQmosMRhWc3ZgXtt
+scEUyHN3rSi27Ua92PaUkca7eGOGqwl1KjkQCwNkEW5w0RMqx+dLxANE/fuxb297VB+Q8cpfum+
allrbf5js/Nf7Pf5ttHK4YUkeWEAmACcNr13cOz3uXCmzdwBKaLy+DspCDnQ7vDSmxkG8rE2D0nr
BbvSSKyQ3qzxhYDRBmILUQsPBwfEtp48yovRxOJIWL7eVkA2XkgcEHulYNXIrW5j6UM+NP6evnfc
IoLBU0ksz08W4imu+wCF27sUHT6accCMqVuTafgcMVz1vmWCdyKr6Sby+uxGsdDBQY/dlIVJb0qM
FE76By9v+5sOiOQ8xwumm/qTpkXBeLqrwpTKhMZR55km451qF6YevehvNVDisIyRPT1mKKeky59J
9S+MPk0ux277mnbVfG1X/8OAfz1RJBuryGNTrwNBoKe8KE8JqPpZfYQ45nKxZ+5H2hiKTEqiThv7
IZmkXtvFfgTNLEfH/zHcygbHZlqYOdb2SJdA5kVP9Tv9js2hWzoM18L9sDtrfIxwgd9chw+BcvLj
IunSaB3R0CfALwULxDhLB8x9bMh/FEGEljIgCMuHP5jV8+TQoFZM9i8CCO20dPuJ4RlY66DYt/Hq
3aQEYge1vwuDcZZkjvr3iNeMZP8whCCczMfCMPCkmwlmeRrNbnZBTGtYWIkkn9jS9YMHCf9st4Kr
cPFwReMSVluLte8mCyJvLpftOC24JLD8si3H9rs23CPI8Z2sm+I5bTD0URt2EeZbE8EgCibuL5yP
GKtDjN14pndg6r21yMBd+MshNRgdsKUUl1Avq2d20xQ2I0BktbKyClvlL0s8vdfqb+b4451MwLWZ
Or2XeHg2de8YZ28YBwTV8kM6rgeisCH5uFphPXQv2A8gPDJVU+ItMBS6gbxPkpWWm6tfDTPbhP1i
ulkW9jacKUPhJ6yyodtZM66/goj71k/7Lqxm/R85DufgyZqk3DDPxwGaYohNiBgcmJaTJ63rBMwg
5yh3Teyy28S6+bHqLDgswFb1VEImAbkfdDc+w3ctHYdnwWi4ubjY8JHFBrPXXMWz5zio/HPUMbyF
dgdyhBEST+jvTPXJvTF9eZnk27Iu++OosRzI+s8/l6xm6HntKkqnYMId/61huCA+ibUyHrXBzuHx
AvU7HUCWHioDsGdaI0C3un00lbtOT7EI1BH7d1ORCWlF88teUv2nZcZJRwrtsYtT3HKgfEAYznEo
BzC+yCmMzDyOv7r9T5PEO6vafZoIXNirSV2NC0gEg2R+LFkPRcOKYTZQJmOZ3gwVmCfgCVBJSXGX
jBCPscWCCUyJb7ULvZuwY+zHTjwmY/Ftuja/reAC0HClJ5QMwDgbi0fMLslD1+BWlAj2/hAw3S03
MebgMCGhdPdIzSTZul50EJabTD8lCz+57nCQJHh4whK/GeLeAK/H8/aM4pEUuhpBDL3fKdtd4Llr
nVYHGo+Q2zk3hiev8HXoGIPxqYIeJE1LsD/jPkXGoTvzohFv7TKLVdmpL8KasJCRLDKLCsgVM9fB
leQKR6wsecN6wqsGtpfBrqjIqIzFGgBtZoJKiHaWhUJsY2G6BLTDAa30cTF5YV/iJm7jeDkwtSVP
rQmSDuR5NvaIKzJzzBNnegL0FQK9bmd7r/P8G20wvceJfFEWGeBsrB+mONEcQTrs7uWM9lStzKFA
s9DRCUSrh+jfx76yDnU/P0HDo8XMbOuTzlcjfgp/+AHyZv5okfKFJVNheMc9jJnnKq02Pzc1H5zC
oK/ZwT1alVAFRYWlrucFSBFVSTitrtJWTFt8aUBcTFUhdALxjmhobEVOxwVZEVqeslA5r4gVqLge
ty6EcbEIb2uMnNW8pQ9zbktRmsxIk+6D4gB1+hc2Kkd29tRB2I8kqxwHYNcxz8nwu4nTT3spHVK0
DhSSxN1nWmBYquBjtTYzthRmXNlE8EImJpsV3UfzYFpPw8CUzHblVTcNRwL7h9VlOQd1WVF9GgV7
z6q+ktbyYfh+p3nqbfBhxr5cJ8TzBm5WdwC1AJmkW4f4ffkPQXAjojweuI8VO1In8TuXC8V7I+N9
L1fgRyesS4c7lZCOGeNS8xk4B8Z/IAoaBFrecSNo9S5rxHTjzsc+xuO2da2ASVZh7Q1cQUAgUB67
sYggs6N5icJgEsc7FS95H3qjT6eBm9/9YdoYDmCDutdcM4bmm2DJGS++d8oQO3cdRomNDmbnVJfG
NuhIQFQWUwhrLFDb4wG2gWwLJisd4TYj26tm8u5UVT+R8atOksTHEdQ3DcM8RTXLnu3Aa+2snQ9m
KpRcN/CLPDo05aC30Z4QkM3Ja2O+O7Hz7QkSIePiPXGDBDqGgK+5yz3qwOSwCvQbVfbTrairG6zE
O/wL0Iz4ui6YRJfLvz/G0jT5JER+WK1ePROsIozi4VomqA7/vhRO/VcHJIcwl7x6XNj3XZfffCmK
t8oma4K1/UiCkqGanB6LNPsxU0Jycdp/2hq/10z/D1mdqduixC/kvOfuKTF+27KIHyU3vo2ZC73x
INTuxtHZSSYREIitbW4u896FfA1Y4DoCfUTRhUVf+zF27fGc4/ZMsxx4GdZaRvHxXoOSvsdorZK3
NquTk+PTMzHMEZUdo4XF1/ixCUJRUdLFN67Rf0j1+tzL6Pjg09fsp8U6NR67Ow1tRAoD67PFnMwx
2vAOamRHpLbgwASFY/hSq02K5/FC6A/lNGX4JotPa4nbNfrzbq/mA0uq5uyu/28kvppbZXJWSPh4
skhK1EtPRtO8JladvtFJVzy0Zny12fCKOptfvLzDJ2Tlr0Bc8DwQJnuQeND2iw+Agz3B2Hqm+GNj
LAN8AoeCiz2HUnpYgwYNA7gDcDEiZbUr79aSnQw3t7iU2/EefnO8r6DNllh+0KoNquUohtrMtW+f
a1+n99wgy11HkM3hoiQuYk6R00Ih7BkDA46Wo7cYjwx7nty4qC4ODSJYH7pVBtjjxYse6FCPdnPA
a4rHcyPaCqIh6nIfoWq2pcWZip9nbn4WRo+HvC29c1aRLZwlbxPM6n7bRYT5sDXLjRuVchPoYOe3
7quZF0k49wPoBGYGWOCaezu175PTc8ER0nuOgSofBtEw6tfjq3JL+3PUVKw4xUcwnSUe20vtEA+c
eDZjStpyn7gnoSVBuAYbASO9/WqyeDCIle7x0nsrYzZhIAa2UrTucK/T9QPMWfynHaoXXKVfoACq
V66J4GofjIZxvDMRD/bdCMpgRWXMJij6d7cJ4I01lYXcPz/PY7/cmo5zmuvob5WRgCBKaO+yPsCQ
oCF8YD9gdDb3wBZUfjNNuItekvxY6LA4D4fymfRNSJ9PBBxfmbvYUPll0sGhZhJyxKjjndlwICe2
+CbRQEE0zxt3oN3blLRt9kVKVg2/gMrqZ1p1Ocbl1JD3Jp9PRWfssbIYCtYFAfaiH6jA8dTRZWKC
Ta0c9sobvo1uvb2Po3H+RzFr6Mb+H6LOY7ltZYuiX4SqRgamJEEwShSVPUFJ8jVCIzfy178FTd7g
smxfW5ZJAH3C3msT6IOCuZKmczBitkfw7iykJ914riQfoabNJqblDhuVk24VoVT4v+KT6/OdjVq6
7/yhPJITi0NgnrUktCydKNOCo5RSZZMhC9qiuNyYHJun9QeICyBL6uSRwD4E7AQuOlFVclEa42tL
WO+l31UoRwfzNiUmvxPKKklNfc5qtzfMq9/1ydFNkYZXVfno2Xp+EVxCJ+piYNy2eVWiw/qIjYtO
XTLspc/dp7Henyy6Fmf02mvXDUj4LOS/jmTUANfm1LvPVV1OpxwBbtBRPkGdtcxzbzXmLiaSLkhs
H0tAaVyU7VydmJghIW6MO/oCcGQfxcioyLDSFp5nrWrINliA8nid9ZbqBVOQ6b2bF1JmTUlHmHBc
Jej8NpbiLfXtFYNuih9mHz+65tm3Vo8C0SRQRSYbqpnrvqFDgJsplq+0j9Rh1CrAC9VSPMAOg480
GoHrJO428/I90pPxWSoS7PRuwBWoUG5lZzpd6uvKeJqa/tTU+cNqj8EXPfYHg87ibPNRH6KE7DFB
yc4gXb+K0U02YIWYHSyQiOQAsRBbHBoFJujMQfDhtZ8TrjiEQrr3mDYxBrwBejIP2p7f6muEUvJe
ouS727beoA/mIuXvD0EvD2FONNCZ7DjnPJevEt7V2c9c6zLKaoJ7R7xr2gFnbiKHS47f9Pvy+2cc
Eocy/GRERcTsI5IcAeDPyIj0a458ODrFN4q8YF4cimZ93EDy/CftWX+zDRFmrgJjwPyJw24OcSK0
FFJELpeM9y6lCEfHLLkdMcPS/qutMm3uKPcdTlUKQkvR8MtPxkblWdTlFaeCdZfxQ87T8Zm9jx2C
CSc5KyLNs0Ksh3vBOJWYxbf5hBKmZy2mR8IJHX08Ny6QZ4nImVYMWUzeAGTtrkQx4tFHfUV1UnxI
NF3EyU8s4EvbIvyssc9d7xyiNve2IhXXxZRW2Nj2ycgM++qu0YoGmjI2WdiSABFS/nbyhqYJPm60
EpSFc83bwd8NbAPZT30of+LfXg/Z3nNpL/M8brcVOozAzxiXyRJwhGVWaRDbFcoW/Vz29OoWcruT
N3LqF2Cv7rGmn20GQx8TJSF7GEE0iW8WH5GeedQF5AH4dDKBNo7OlXwJHKIoX5A6SpKOcgcuPOrx
ZfHTazdMZAxlLej/2Ts0cVGf2qFCJadrDht/DxqkNrI5pzVuZQx+fX2RtfNoEih+jK3uYFdT91w0
CfNCHRkLAv8DtAGYaGmMMtVDUBfDemFP5h2zpmkwTXo9MQeLQL6sqms0LX8ppwYgSvkhz7iI2g4h
6NC77UEwdi6n2Do4un4j4kJe0xWBPRjj22TX2eH3l35f3EndCexIA98jJ7yPAGf8BugUdOuI+rv3
enA+xy7BLwOvjA1NlB3zkcfl0k9FSDLIoWmNEz7Z9qksQVW2QmONSERNFqeo2Y3kOrrjfCyK9JiV
pflAc0646uz9pcrG9QT1Hp8cKMwirJcvm+n3xX2DybLvp9w4+tEEXmj0AU2XXrZ1LMZhiJX0zcIp
/0j+M4Ge7UNdIWf0NDLSkcLHj2OmMYXXTbGvu+reKMu62A6asCRPHhPLQEsYl0Bx2xGGzeDVD/BT
SNJoxDPIN/VMWEoSKlLPZ9YZl240SgYl41vNQCWq+yCb3G9rGaI9NtfpCWR2GVgdZZ6v2cDlyL49
uH76PscMbGtjyS4prAQYiAx2RAXb6PfXfn9kKZfHawSSSJJvHr/PZfQXmCwIpDzyXtuaZKjmc1BD
9sAGInlJJ6vZ1YScA3p0QiNd9oSdCE4S/Om9WPsPs32JZSxOzZAGPJTh7U9IVzxGXFg6yJV0vGpD
QP18cszqJ+7hvJB59ZX4un3ufSckPQ3q5yIqdl0aCWRab2yFj71mWjkiMl+5xAxdNmk8pcS/Lj3J
dEj/ALs808uGiqCpL73mq8PY8WFpHFCVPckEvFxqzoGR6N0OIfAz+Y31g5zRv6add28Lh46yk19p
Zo3Xnj+3l5EmApuAHLzrhQGKLMqQtRrlAQ42lpX/EFotxyYGjb96RkGr/VfFrsd68l/fLd2rbOv5
4JdwlLSevL+OTVvlWP5zk2cD7dEEnllb7rWVabilOm750mE0ZD9Wtu3e8sL7qNI5Z2lSvhtRDh/P
gFxp9sjC0btsDVMbX7gxwXdmbyRdLd+GnzzmDUeg7RiPY0Iid1plb15jfKb6SHNfWeqW0M6FIIu9
jZ/Z7WWOlkukx+KJewNh8KDYN1efs+eUu3kk88JouocWkOkJplLziI1sCbNV4EuFc13AFp99XfY3
YGjHivncpZnt7pbwUXC0xEBiHGPa1zU7BeE70DqNORp2LYlJOzaJTMJTuK2Nj3mGIlxFD8lyE8aI
lwCN8CbxhLVHNw1NAczt4+9LJ4EZIfOT+9Y3FVbYNcwOZNF+tiWyxNHJU9gLS4rfaf25Vw3ikulu
2PblfSiQPluZfKepAcDqUavV6bydBAMDer233BqZLV8cDo+LoRs04zBCr0rhk3VgHxQMhaMNGkB3
544EWsBpO0TjivNq9bfYGpnRTKuEYpwnOCMuJnoa4gGt8qFcfHHy0PfsFGTszS9/OI+zNMxq8UYb
1wRsPeKAkTq9tpUvp9SgpfEAD+1/lZm64beIglqckk0tt5rVWoQEENEgiAbceXAyBrKGh/S9wkVL
b929x1kb+oIP13CTfcsYCkEnK2a2wA7BRTiyJnvrT8P9F0GQGjZHFvttMKNJvF9qObCHtu0nxjHJ
I2CKXemKcl/kWrGVZVw/pgivKeYA3LSYW83WeZgab9hmjHQRw5YHKTq0HVhSFzILZ8duDhggSZHN
RXKyB/oh4EztDhmnHlhR2jCiYojjFWB5FxdvoQVMEaJS+qgXrL8X1TMxgUNZzOlPx4z9PHk9XqCM
SZCWkLehZThRsvlvXdGvJlQpTpWmYWtnX9Jo7IM+IgnPpSUOLtnrKXzGTVln6p6YpDo0adQ/jE12
SA05ca2tyghDfFaGVQbpABgN1Vp2gbGIYqd90aw4eZwWWJN0SCtPgH2Sv+De6YVNQk+xtb3yUCgV
H6ap+6bgoI9vGNnMGFwffBuH9eDdm166V4x2wzZZMkYnXvHT5RBJBzhJgSklkSLGfGSEMe50rkgM
X7ccIloQVUYaYJDSclL1hpI3mDKWKXf0mOTTA73XR6bNKozTB9tbsZQGSwayzwa4ILb6VwwL5may
OjYNq7JCV1tTtzBUW1bEhmyaKAAwcrFhq58BN6nBZfjUYNHOBryzLBuutuX6Z0WSmU4Rw2njnK08
IeyU1Mxbgf2TUPryw0FqcXc0RpzdgCAgd6wXXTO7wIDksmmLFbHpjMW7x8SHGsbswl9umYm4byPT
hmCf9f+ulGdfm3lGVkityfUiNbXST/FYyJDlPI6pzq5uS6afi7SSr4jDludF+5srN3v9fYHwBojd
bW4eYNPfSQ0G/+tA/XH7/RkRsv9lQmsIe0MTPvCovRDPh+xoHPUTQ8DsFbMS9OIqLw6CyIbXDowi
28Mp3Wd2B/dclG+TxGxMiWLQRMOLywS7lZKJ/gazWnHmS+rMMZkRsbMwru6ovuu8z18r1pU34dOk
zmXxOnhs1VTUs9UfeSANLlNyP9OeLX7Kdlc9W+bRLxwjUEpztoSsN68kxO5Qk9T3ylhONLj6rW1b
VDZLepMwWl+VNnw15oh8RHX161RqfEJItjVCMc+pcPEQZzczJ6rX7Yf46A3WjAuJZDodEs27IpQt
JL0RUUnq2O+r03Ojhry7/v5fkLKlxtOHixklWxzp1ylB75qh+XgfUza+/uTKsNSJGQNYX5BC1e1l
q89Evdssd3QehtwQX1QJ4xPtxs1ZAAi2/uI/D+MIxzRPzPvgJD9Vrv3Yca492xrbxS7iyzfz9Mfl
yBmG7j8OteWmTb/6KCt+s2YD6H19Slhu35d8LIOmWfbUQvFtWlJzI/rGDucq7UIlykfNbMy/GU8X
nQnouW0FnrK9SH3jv2bimdc4Txlv6tdo5a+e75XPrSq/xwjaDlPCUp+zL5DVAVAD+CxGZVxHtv+Y
K9DzDD+6rNkmZk9Lp+wvtuxP5QyFpmBcOcEaDvi2H+syqr995glI7aX7oda8RBRK680SlWclGbvi
+Y9v6/bcRI9lenCXfKkdwDAa7xOVDpOGWX+O1mWM0U48BrAiX0G5VoGLj+ptzIcfykhODhYlJLuw
cfEY4amY02QBjyR83f1bt+m3rmf6RyW0mg2TueAfi20e+1xbvkyLm5vT8RBu3195RPcHcDvaCdPc
cuqH2kY/XcznAiZkE9fOXkW2x/KgJhOiUtlznnfIMuTZoZV+zepLm/cVvXlcf0spLxqTYGoM4iqz
msY8LtrDxNL/R4vBL5sdFNUaAw+Lnlnum5F3ICNQG/jX1NwUrkv4Ot1LzlDueZmGB1MiN6rIQGC1
FrQjvAOJkvUhatwitDypOKCaCVloBEZgWejpE5g/joGydrS6PrTShf0XBbbr0v7kLYFZxEX1jxYd
rolcwe/lTTr+fHDy/sl04fQuCoJwFw/uH3+yzgYyhniDSHWbmEWCUkATl6m20h3d7BmHXHQc3QIt
ScTQLSt72EI5UpdE96m+jeiCJ30ryqr7i7Rl1+fDY7Loq9MElIFZaG82wS+b5GmBFiQbWl0Kce/K
7q+/uPkc7Vxq/M8st4NELe7PtA5kO0+r7tWMziNnaLgROCxDr1ncF63PvqDemD+dIe8ZApK3bDQX
7lbHP+YdQxL+ox8ubBuFULr8MOCBk+CU8KnBX2pG9wVwouKKVM2Ln1bX2SG912gg5i56tqNuPcgx
89gcsh+XCweZ3c8E3i53q57no1pXLJEPVYbhYPWet4Cn3HrbUu1dMVnxMOfNPsdRZl8hWmH/116M
wkedoQ/jYQSiz5aZ66VHMGKN4oeHjxWOaUrKS15qe4n4+ijZuN6NkYYQ8rf6aeWNPLiDrmzvxVfK
2QnN+6ez9GGKhDtBlkiV4edtrVGi3ERkfbXsDkJj+rgQEXETXqmdDBa7yNx4k7UjVL5ti3z/p7Zx
iLnV3baS4RX2XXJI2BCGYzu6r21bEZu4ieusOzQQT48QY3ZgjdbD2bmkLgfZVIonjNZRCBxY3LQi
tbc9eLZHrSz/qnigoDa5jzMLkY14nxTzUbixcah9SrcwjoinGfhBljgTsl7j3Ujrg1OmWwIa/GNi
+TtEKhMDs2oHafYmIdqCZdIDxo3fUdU5XGvJm4pN80gtUZybJAFFpS+hxRUW9Alk9NFOtKCPU2gH
deqfrNZmVSfe07Ts9tD+qB2hN3HhnBfd1zggxN1QJrEQSzCgdTvUC1SacdBXcdAYESZXqFMz9sSt
eO5b5LR7ua75tWgl8OsMbr0yoyS2Ts64fmnwKyAwTczrlj9DmpBFoAripcAPFEBkGBMj92tOjlXd
OK53gO7sQxG7d8qwbmcPyRT4lWzoMxSyXT9RJzdfC9Zy+TJr4iCBlCrMzOsTvnafIx7ZBQQYBOT2
sZmr7qzWl98f9Vq6equLLZiFJ+IjFhSLgGyr0eih9TvL6ff7/v3R/19+f63T6UsaHYdh2f/JG0Eb
Ng90fmTG+qWR7XUep3XWZOfZcV9EZlm7uSuqg2b4b22BTopBIIBXps9azpaaEJ6tP1rEfjqoGExF
YeGZ9OUeJgcxxeJa+zFjc+Db8HlRetbdeEkc60/pkpnuKA4WGxTnIQWlj7NFsjZj2LM40r7E5SKO
vSk/EY4ezHp6ygYfWrE7igOm4pJpE4A+tm0FpwEDqvFSr+HJ/39xVP4K2cNuBpwRXtPfWrsEfepI
MJQErMhJf5y4OCouDM+q5YlEJns3evQpcWZP51GYFHHeLWFnvtVKoBF14k0MqfS9mKpqh4QqR8T4
SbAu+h1XkSJYghhDLnJVTWdS19DK6HJ8aoACV2b9CDlyDOy+SvfAAvAUNVDG7Ml3NtzILyhNYYXh
x0VPGrroh7cuZ7L0BOTC9kXVbkVtK65NNwzgI2YslmI6zTpvGlwhxlq2VRabLkkv/pAMxzIS/hXN
IabjQn/3MnWN+7h9jDpeaubeW5Q0yz5llBkKF5+H7QxW6FsEa8xoXyhg5yzQ9DVLoxuzsGwzLnVt
lxkx4h5jJE8Fg3uH/xdu07bgCcThigO5eo6jaHiKR+17yjMMc34/7rLO5P1yH0eJsS8nCjZFP0/F
AvsAr0ZAmoe5Cke2uZ5rL4kl/tmFMNYWw9wykSZ3FoTsbyIS/PtDWVlW2KfRy4jmCjqth9CctOqm
IyQJ6U4ST5eMqVwnCuL0RAPjRXPVCTqzicc8IUJZS6f6MsgFnOqK7asMWVHNMq9N8+rvqND2jDaR
3X4+sUGMozAmYePXQBL5CxWqjRDGTWxjg1gYZkqFcsmyVGAuq8I3Ao7R01hKu4QrNc9yxwHP5MiN
3J3wWN7gfeM7617JdTRCcNtkrUHAjCtvDR32cJ0jOiV5HOUT8iMSSQklBJrYuUhfGFaRzhZByp1G
F5lC2fRbz1qNGKXx7usTZ4vp3wSWW/KxlQCW2uMwByfMc8pV15bPdtMOweLX1oNde2Fl+ssj5ngU
vZ4PJL2UnwMrUDZY+C8IcGWqXCDNKVdUNTOBg7eqkOzc/MhXyuTUsK7qFPM99AlQ3N39OMRvEZMv
ZO2WQRXYHh2r8a9IpR+9qs7C5bm0IoGMHq4sM56tbeNjN1Gx7Q05vCwuiXIbRa2A/e2zcEiRKmes
vm6MhhnSv5NHH6NFuKbQ4j8oxGrcC5V8jq6+bVfPOubrh65oTwIv3zZDKcixfkB7IgKZGNXRYUVi
2ObKuOjIVc3ZBBStfxLyP2Lg7FNkw4MygZBNCgZrR5tVd+IcOdl/kcnmgBHZFnM5BE6CZHuThBMU
TBprMP/hdw2ZsUKtU8ti+23Yj9D0BUNecWgzPgQgVRRSvJgzPEecZEXQW+MUjotCKps0BzUXmABV
v5dSzACdtI3fnajG7PdFZH9o8PCtp+vt2aCosZxnWK0sZEV2L/jWoCYaTjP/gHi8lrJ8mm2g3pjh
R/Ds7mdirjVli/iNgVe6BSixbcAnniWTE4L4ZoIUsvHsWtZyzTzaDy/N/+vA+VmO+kQxL6Fhth85
2HZ0smRttvA/Ks0LGS2OBxf5f02y8ilehqupsnFXxd4rU1PrakyIewbbA+SALWxvulDDSmBOAURq
MjfEp9lX2pNpsBvq84VNbwri3PUh6hsXv5iMAEgO3BuVzZeutP4KHUqJ3ReriA32HopTAnD76JEo
9+lIFt1zzANq74womalfs23UoRUz42jY994KnfXT8pRZ2qHWgPiz5gUG3cgaPk2SMZeRxhYpaH2m
WUShWtbaJSGjXdbVcRjZ2XVa1uFEE1OANgL452TfnKjExmLQQkbmU6yx3dIa5ORVmhHdlDIJlIXF
TMXq/1GMZd/xavSebCe7O3HpnIbYWC0GRdBWWf3hfuqqLL5HE324iQYLfIF2E+SmJBhcz2Uqqr2B
kxnGPVGMC81jskxZiORgQXeI/tjXi2Zf9LV15OgOFOavwGTicbEi7SOPa517yQenjio9TQb3tU+0
JhCdg4RxgjeRa+30zHUlKS7q9JXkvCNVxnW2oGgK30MePou/ObpxPPZEqjdFf6sGuhb+gBSpPOTQ
XjaWHn16FpbKjkUKugUtjME7ADo4SARXZZeS0GEnrH5tplzx+GkgWg8dzLxLVTkI4PpAxvPyZCj/
pJEpCKZqTrE9W+6Jfk4F/VQ/Iy5Mdu5aiXe6euXqPLqNob90U8cATK+vVj3q39zCfZcn34QXert2
gQYaQ+XfuN3KG/aKee/kaAtKKD1DdBaKxJu056KapnevZbqtFOuqjLihPXxKI5g6fdPUjr0TCaAc
i3g6sIppBGdzvlmwFvc9lRswn8W+dxB21DJmu9btWUNqrJz9egxcG1Hr1D+548IuzVNY1seclOei
J7qEXG5tLNXJ03qoBITPhXrab0d0Ee8KmXGA8Vhhje5f6c0wLHsZm3dgTMRAWcgIPP3u0GsebAqQ
Dip2Z8MpROhN3ihq7I5BV+eskbZDoOtet5vY2GzLOMUOWCzGtda5b8gA07EODN7R8p305MbaDAdn
VG+Lx047JdJ67j0cBj3slLqKjwUZFpuodABejNMdKge6/KG9ZdL0kBa2NHmdssIucf8V0fAJyvwJ
hB2RugPEo0q8gIFC6N6hsXUbToRlYi2gN3vHXeSlrL8tB92yrsOz1hp1ESmbmlibnjpWzadh0JHC
+fktcWOGm/4AkjfO3qZUv2fkDjUWTUxl037bpoOyw50onfCZc8VuuC6aM/nn+G8q6N95n1VfJYJU
utmuoaCghTx6S9fsJxQWB0djgoSwiOgc3PWc1P5wUNO4hCMKb+L+xKGoFmtvkJO2JaUc90smbv5M
vdmwwmGAD9jeR4uP3wqU3MsSL/WfnsHNmJIZM83HuePAhp0CsBOV8W7R8bHYuXXyUvHtmQRZNJjm
Co28Em5OZDPKCxqhfZlMK1H9/8kLEJD2Ovf2eAbbMYG0CArmLe/51uRsDxNd71fVMQlcC5AOUjQ2
ZTsMezZg8GZXZX1UPCgKJILqViV2jRVrVs65LKhcfEeLg6JvuM/QVWLbQ48XK5P0tKwxH2bo191I
AgiTnmU/m+4fgQhpPyrSSRJvDKO53HszK360M6caf3XoMDppFtt8wKVrPgxeK0IJGzdf9BcXAiND
zce6WJjdSeujztBDd8Kdn7GMbTK+P03W+2bGCIvqPjJH/D/OtFz4y8G0dohZm2X8MBwgj3EnfxSG
YI5iyfqV4IuqAM4OAQURX2rSkSxf6AtoHyH99GehjdG+7Ep9A1Ca6ErX/QHY6lhd9NYgISa92sRp
A0fa7qQMtBRXFKe5e5jofFObXPK5G68dStGwEQygM3d6dyIeDbS7NGGTWYaunv3zNeczzgb3qYv7
cQv8xto4pgWLQTfSs3KRGnQ+qwZV/JAr94L8EYeJb9I1VtGNkBNc3QDQPHY6q+PgLUagS9kyFge2
7bBSKWX2dXsthR7D+xFANVzy7RJzLSWj9gUSQQosnyCXMqnYLBrNR8yyNIDUxhWr4QibdOzsbeXU
DwNWsI1VaUAw3Pa9XMwEtezwypw5u9IOTE+++8pAB7CwYRrXjkhYeMsGd2xOlwTFbscg6rFTRUHS
knPMXPLhaGDLrTH9qZF83grbutHiQHCCUoVpG4ug5dfXXK6GaaXqINP57DJJ2nEAJNMDXU+4jlTj
H8Se5oa1qb+xTSrpHrnb7k4+wz8iCNmzD3ZgZuwkEGNEDPBQi8dJzNPHBsjCGizMHdgFMSKsIWKa
oOMH+y029amtT0ZOcT+X8BBmmFsgOtikDwztrgaqvV061963+S9T9lOigGQjAp6pngjroiQZhdFc
+6WrjtTPJ8udMPI7NvghxER3vC8QM1PP2w358jchxZ5FALAFmET4QmxvRuzRvIBvhqFg2smfmk1z
xKZpuyiTUXrb/0X59KnZZYQN+0RUvf04A1ECCDTvZ0P/r45EFEIoR6XHMgZLvY7y5uJZSCP2Ftag
czYMb74xU7LaM6ImqIJO5RCgJdzu0fXG7jFyPxGiMBcFgVSP9T+C5LHiajkZUgB/CpnuGoTy7qDd
APw/9xRhfEpQdXWqqDkp0rPTPi1tprFcQMZB4yYKlzhZRNwCzfl2NKzqkA7dqfDkfCUyiqsyTvC+
2jaWwr8QwWdaG+miv+wEcvB6ZUhMsOeAkyATI0LewUwaQSpxlj8NmnKCxVAtELQo0345VL2PKrE1
nnKZvZnZWpWmLGsEv6c2My+Y2gQrvaZAMnI+b1l3kQKmL4i6DFTjzFVSBuawUf6arUHz0a8uwilL
z9UBmE8V0C25G5NPeD/GUCh+4zNp4twT0oCvCqhBiOcGUQqkdBuDuFXldxHbHboIsRyQqSaB69r/
UDu3O8eyfypW6Zu8mz6jqKgxMlOrTwZGX+kwbIz0ewXo9ogxhAJmSQVqatbizhJjsm3kcmjtApbZ
ogUI8RBj+EuAQAIRz1qCgkneL+I9wuy/WUoYi/1M9w4a7sdDWUslndMIllgTKfdJCOWWbog0UL1x
HyTuHybB8WlBjSl6G8efNd/rGBGWVg/+vkjGr1hPwiXJ473vRWimSe8rM7yvJMue8bpySOk+oMoe
Mlc5QWqXyrk5OPgGFNQb4jXsI0NhDxyEp+/jMnYYigPDF+ZohL1Kz3rnqrMxoRy2+ovCEzanS34c
MwcgdHWttfy/kZUOZhQdeSH3T4KmSmb1Vc+YHTW9MQdaKd6oXSF6IkkM8IVgq0jKnTShHedgvk99
4WCZ03+gvDR72JpIyhTw7ykasINUZN/5rzjaGeJglto1i5WGuqBdxXKFwQSKlZ3vU921gj+GBsCD
PAcS4GMtsMpIngyet7s+gzgzT+6fzF/H49V0HSt6D1K7Pi2j+rb9vtpnXQtocZRnrNUbi+cHe3u+
HQx6DH3AyjGKxwSYyfqgTeNLNUxA3GYUDSmU41DW08L2IMzgtR19ACU7GwEbVucSYwdJvgE+PkJJ
q4tj9gm6G+IoEROuRlwZRDPpie6C9DHKybTDUWiSh7Kl68Ays4CUnxYc/oa2TFtHwBNwdFI0EfCi
m4oWprrko9l2016jzHidXRUQ5Eb+su45h8aT/6CLVZBmQVt0bXYsp+bsY9g8yrGML78vutK/BeF4
e218h6cBtAWwShctFNMtAXimJ/Sg896QVXCmTYXcCV3cUuWmIfdcpucYqCJy5mSxvKWAae/tnB/z
ZHm2U/59qHZZM+hEAlOZp1sos5sqbbRb5VdnuyQDVkOFUq1CsKcl/yTS9d/I2cXT/5WLesY+6W/a
BvtspHXfEmnPWRmVdVtc51uV5La3hMHW8nPW432yQoJXAXLOcRMOw/CnWKu+LFPITB3trmczXGBn
Ar+A3BRizoTCgcVq5XjuDkjGFsxach5LvmSOLSQgsozd9iYxspmJ97QzIultLcN1tz0BWfH6mc6C
jEe2Un9sA3XXjEpAkbQG3/KN5B5jm0vjQzYuG/PAMPSTiB4yz/KJLj+mjKHqXDEhyJZ7wuhzq4vi
X54m/+Z2RV/myJfaRr9aKroY02J/DSoNa+2ULt5IIcHTH1MTYETfJTyPhHCfzCeFoQW1euKjXRc4
g2oQswwFR3bUxbUuZriDr/iN3RcnjR8FdotsRGNoVhWXsY5YoxNd4JINE6oU9z7ot+Wck3AkVHxs
WjMLDQS09WRoLJbimLRFvPCzie93uk6pDSWPJj/U1BSSPV1dvbSTG6+C8DPSXANs19nzjlVYzhM1
TpwGjaWvqmZouJEggseGjugyk5BltIGmRM6EIPmEDAGmEAOHQlkXJMhXLauE+h4zagbPUVbHGPuW
K/R8Ly2LGfDgoojP8uJY1mRWF9O8pgAlCc97/TRFwsRqIk2mQuCj+hhJjsspMwnUebPp2Hv2BdOe
6/mx9OoPm8nzrR9HsKwd8bGNqYld3PYvUz6hW8h81KI6lK/e0BgULMyaWpjbR4RfzqOWkh5koxLK
WhPMZk4wqyyyc9qB422s+mIKWM9LTuXB8Iu955rhDSTxUFMPn4mYKHYrb4OF/zSSGh195LmtH+FV
6GBmiDLMX/KROiGaqits555EFTSy4HfTcKx77IRKD5uxNO+u1x7GoTjC116CjFAM5nwbaDX5ZoB0
gx+7PE7l/FCp8lO3vlCHAwmdGBIvKn2IE9KViCO6d6XDjUVwVroo1ltVT5Fs+RurMAFIatNXgiOj
whB8Rkr0mfcioCaCTzxp7YUSfmcsNobaIX0zlf8Py7BB0Sw/kHl5WyaPflB1BCaKND5NPb32gGe8
dnTsnzPdj0lsp5kO4w6+PV+ykMTCyJoFqzLsPUigr0Ga2jVTORIrNEW2adwoqDGJW+3V65qDgJ6z
E/GI6Hoa3hyWlJtWAjPhnfVwjpwJSxMnxgPxjlAByhroAMVqYZK9Q9o17IOgqF0NGrXu48UHi6oP
hhvqcXSObM6BClbljqirgyoykj+qiHeFxGw8WxBiHBpiUFpGQomtajR67Br3sXCxWyx+d/UyHyt8
Kx/64i9ZGhLKl9KpkPPq2sysrimFDI+KWKFY9Pm+Ub84Z11GLES9GKmRrV8jbfhPpoMZIlxxrr2o
0XrDfIfRTPpxG/htS1ACcZj72LM/fBWdtfbJjvr5khrpoUT6c3FOpqW7e5ychKyozmOepA/PMPGP
ouM+qkpPf8GVkm6jygTUtZ4i0mu4X0hKGaG7wUYQyX5QJ41D8MLWdLUd4KE0QKh7PEYxnUNWghwx
7IvG/g/2KvzXrh7DiUfXppkiPcT6cc177IWla8CVN5k0D93nKjN5mCpWv0PlEj0/XpTk69rxgard
RDCp4gKGzLQbWlAuEU9WNwHekTQfCSPJrQ5UeWAquikbSnQ5PyPgdsMEJ/B2SPThgYdZABqnf/of
UWeyHDeSLdEvglkgEEAA25zn5CiR2sBESYUZCMzD17+T7MVbFE1VbS1RSQxxr7sfbx84uZjowN6a
M5z+en7TGMGYkbxt4ad/XaJ5Ww9cCt4ub+s9WYT6n2cL4TPGIrEE06/EH701IU4CHe1HkNOK0Sp3
4h51Hg0ktxR//Kol/BLyJlj3Q/vDbnhNw2jYFTQ2nqja2wZFypAIB5vflLh1wXKOm/BNQW3kadK1
d7aFt1o2sDWVpiGWeI4YzjrThALl/OFI82ov3k9KHJMDHZcWqHUGc01UlGJnSl4CzET2kB87E7Qr
24JIwxOLmtGFg3Mm8A93g72b9DEJywUYCA5OkHjsytWoj4aX4qyxJbNkDu+ImqxV7FHCZ5T0joj8
TEnHsCkbjw+BB9Wds328Ja+BHI9/8DQNJj4McXXCq+HA3MqRSA1Czo7tCCvwOpueqzk4IvaWmzYb
qb0n5qMFt66XkjNoCgXjPDJH//Fvukrswzim98RG1q04+8iQEP4QsCdaLFB7U0snWvYR8PZgV8dd
X7ooEEGhGxg4ZbtVlC+NVrgzFV4+Of7LjOOffB4vDbkmBOqI3cHksSErAbaSJyYHbHuX0CUfmEy2
fKCsYfU6fxWRsp3yZnebkMuAYZ9Vp8RqZnwmYKLiSO4K02Hb+JaVHvTx+nFg8THTXD3bO+aCmj3h
YpdRvXZWIZ6xFd4JLKUj3kJY0exIIDMUXMkUP1TB1qTzL4ufPYsxrQmLhy9dEH2mku5nYSsit0yN
h27sIDYNtBOVUX53GOYIx+QcL9gK85yWv5eBHF1Y/mnZCCFUhMup0PZ4mj6+od24+oKdHVx5TF0X
078OEzRd1Xh3t+UGxB4X7vFNYd60Gu8NSNfAfMHtaXLvTaIU+xS607SS/6QkqNuCAobNrOgnTMv6
le5W987mjTgfPcVoiUyYvKIMO94u2X4DIDH5A67MgIAhx/RHjyBbQJ30GU8I/mdltlA/nZ6z+Zwi
fivboaCSvcXR0fVwasLugWV9pgfVWw8atYPt3lV1bnrCYrfzLaSlkkzLJrF9NrFJ95yOj7qKfH6r
igBDh22XF/Qn1imjpKVjeizu7Z8sKRcYA0cKHz8MJTF+T7tjz/sHk0n7Vnf4mTFFOFGHlcdnXxQG
CXXdVGlV1oIuDNkiBZQvUwYmAVTGSuvp6LcsjUDdOps0yd7hGSvsMzlFiCi/7HBiAmlJSwLBbzwo
7K3HVMbxVAj/jaAwh80JqzTORYaANDj3YbHsI5fb7PsLm9nbEmrcUoyLkUv/eFeo8SjbMz0UbYUn
KB7qiJwmcnfKqWPHbfxnCfSZqp4AupjYt4Rphx4T9vLolbB2dZRY58kYWOIDz/fet+JLEo5cVyAg
iViQikiRA8Lo3JMvXo0UKVZt8PT4pyzifw9TWTtE85U4+qfRmbqhW+yzilVLrnNnQ8sUpms4cnt7
TImu+o82YdX0J68X/alOCutAUz2dB1l/rltN/unxK2HFPLKnpd8jZ3Mb8fLHuHrzF22d3V5hveb8
4me/jS43riOqs4hjpiQanRyn+1ELnHDTQK9NHsjLLJL9Mk7PPOW+ZnbRnK/65LVCoCmrZk/bFJuo
GKzrhHK2BqLQwvAHSLC4MUv7UjyBnyyvDV2CspU8ckAF8tFhk7IYjEKIx9gpXPaxZJb3jWqelfNI
FEfPbOFjCBGAtW0qOFa2GxF6aijLHEBrbbAcEYjSDknqiMW7n1VHPUfoL5Ar4iKWYLAYxtulWsyD
o9j+bzhfZP8UEwHY66UXh06jQhfhPo+JPw+EtI5L3R0RHdL7ZIs3Tfb+jIW0XWcFW0pkA3wT2d+k
jkG5pchEk2zFrXTzV6mXP1SI2VsrjevT9xfaR4ir+d1IziKJt7ZihlFjS1CDDom1zAit1xOrLEOF
cK/7M+UGEgKnhkgQDGxjPHNoPIHW4sI4raB3OR48sJntHm80cwFlvexEGXw1Cw4hisvqrR3Dtg8s
wTkbkPVOMgjsC+OtwqL3j0FqhnNhT091we4irIbyxPuyhB7Or9K4ag4DXTzfvV5+zSbflUQ0x9iK
z3Vn75xOxYfFwsyjrOgJzOewCWr7h9Vp6wI9fN7mXk9xW5E9RVRhbBrbf6BfumUdtu2w00xPSBcs
dJrM4tz7X+069YF+4hA32vgalUx1pecFayxyxb6xW04JrG42Y5JeRa3Lo9dHd9kNVE9kqf0Vhcl8
BLB+ah+/TUlLKkNwuWnSMOQUa5r7Qs3OfbjCHgipVJp+RYlbnUzPfgp+FoSOGo8vSIJYVFRbu9Zr
W/jDHesMY1Y+vPGSw+ie1uNLhtYIw3VhIWl+x4ndXPs6gzpAue/K1CAOeNHzMzHta6F+N3Ze7AjT
QE6Ina9G+Byp45YQrWYfV2GJgwlT/eyy6A1aK2p1TxttppC2pNP+UtLlodkwyFlO+S9s6SIYgeuv
rI5Uei49MmfDiIHxsVVO4vE2K+/gBc1waEpumIKwAn2zEWYdehSv7oBVlc6GGezpjkROevVVBWuZ
qpOdPce/rYa64/SRd/bMjPEBvMY3W8l9AJZIFw7HjHbDdKFYYMBqwWKqPrnZV5Vr9trlAOt6tNo1
SwLIWX33PFcO5+6eOp2EZSbwhNd05tNlZQPDoJyj50hQlIDKOhBhuAmD62pwypsO/j6EkHWvWhey
NmaJ7yX29/46pY1inRtbQd+LqvM3oTnvAP0YAr+KTBZlV928a4vhJ6pTdwU5zsRvUR8fTfEutEOP
3EkR378jX7XCgt4lwAKKAud7qMx7H/IHGyqLojGf16nCe4CTJFqNBWEVv6ggrneEafxav0Ume6eX
wDm2lh3fEfSCdSl6Qd6J6Q0ZliZflseQhFR+rkS0rMcmHHlmDweCxax2A0Rt7J90dUWUfPSsHPRC
N7fKqUgt9qPvHRe79l5buCYrGUH2NbO6isAgj9f67uWiZ5/eIY876DOTN95zo6Zj30//ZeCXU81Z
w1XOeJATSr5LfodsIlFF5xjidNtCLMX6yNamHtR6ARN7Tbr/aAcsTnwbByKP4wkZ62MeHjvg+Det
3EYzcpfN+DVGTDva73A4JDV3DsPZOvBlAi5kJlJK5GzrjYpsL0WpNJl67G+W5ow3CyZIEv/su/dG
YslJfPY8qTtWiK3ImQuwFXZ4Hn1WZxSZJ6eQ80qkqIbw3CTmSGDXTsOzG0EVoBYHPl66aVi/dpR+
wr1vEf2YqgmOUCH9GOPystcoe8PGwVFHGwDzMvkpsMkjhkJipONWlOptqWP/7GscXJkbXiM+7ZWU
Czmoon9PCJauTOKiYLJgVmoWn3asd/DC+q5vf8llwYDnxdVe2OXBT9ihevwGm7p8Uo+itWKk/9mN
exwd83B0W/mbULH9ZOFiKzg3HSCHwwWZ+jt++7Rwp9vkX4DqlKum0dtQK1p2tHNDL9r00vY/RFp8
+j1GsnB0gkMQYUZcAmAPan7yhOvsDbB2DkkOS3XCtYfcin8vUevR2cvcnNHTDRakhV8xyU3uQTSZ
gnIbR0CiuACncxhEm9ptH3vb5GAS8WC2hvUNGgQBOoetZcXj8doG1A34Yf7Ucgg6xEP/io+fV6aO
gM1KhPCqd+Eo+Fm0baA33kJOQ8dhqn77uQ/0jI6+XTL/mcbBOowRHQ2snYgfZyM8R/FfC+047h8t
fsvJ9nkCYxtmFNWLReVpv28GHtOWKT81ova+dfNnY2kHswP4ZuU2VBRic12FOH+ooE2BJuPm4qIi
6Om1ezeJ3SM3iLOqB1BRtnpZHG95GcFmA5TOLa4gJ0cSlN3dWSBFoMvYj2pg9yom55jNwRe09+Jg
oTNYrv0TmVWBD8RDXhFKtJxIvje6eF4G8nyqwkijEKXOafXpda77NvU2kbcwg+36IDZQShIgYo8p
pjlLlr8G5B83T/NNrIW++mTr4YhKtuwjJbqVu/d84DcxFGIbtSB9/D3ElK3HWuJya/AQRehZLNGQ
VDw4Tdsmk79nZq+DQ5J7JKK970nTrU1Neg9eOlZOW5E7AB/3TDUUMmLahxvuSG/nU/PEuQ6r4wp9
cuDRnTxlsxefYMVWJBO2nUMqFecGN19C5R9JfbQbc5buqB/801skaNzNgGNs/bkVq7qVLzk571lX
4pAVBjVwMK+J9+iOKeAC+ctzEvFhkYdtrtIrTqZYA1CIrkAz7A2+fHwpBP+mzN5YMT9NBct/VXsh
5TQgtGdlpTjlcXz5EykRVMokz9ey0zn80Xw+1j/AlFW/EnZ5zQzcbomXRwtaDomiFuPBTG24dufF
f8NWajjaEXUDxEm/ZL38GNjgdKyLh2SsmB5bzrJ48IBizz9TPTt7BymLgFOSbgNP4y2nH9viWQ6N
qf69VKTxslYRIV/Scwh9isQswRSKW7d9YPPqIwSwCsGPPEwJt1KUFyf2qyMGsE9LUrvEgvkvSWUs
PFp5a2dW4W2kal1Qbbpu6WQ7eLYln8diVswi8MxqE+/Ro6hCV4lzfSS6hdcCCNJEFShFYDiS0e+q
JwUzC/spLJ3l0nkkf2QdXvL5yxXcLX6OdzmzcFtSFM4qofd4DDlGbL04IxZju5Rg2hWHkMxb6FjJ
buBnbWqZhb5Qe+M+hx1hraJwf00DjoBsBBM/5OwEYspdNoojjNUn1dvcRZRemYhfYJ7oRnpADdAn
jFgvLG95z6t+WEuCPz4myxgfLR6c2t4KEmDPvYULrQx+zoOsDhEYWtkU4Kgy/zPBi7qy28i6D/CR
zxE/Sc0CfVMMCv17WDO5EUSsjLMbfGLtfRkypigkGJxKzyQkboI+uE1bF3QYBtgw4cyJi83RJo9y
FyVkBswVOKhWltnIJGYz3pNjTihvSfvXuTanziT2pmG83tZ5SKrJ8r+gpbTRK6U4FGiF85nKtn+8
q/Qmq5ggm5lv37TFIY0K+sF8SuUnMx18iloqk/1LJ8Xbxt2wLAyR4xeQ1Vsu1nmrRcRlkEhni1ej
WcmkIFvDdZIYKDZiltUOhXdvJcq/cJzmWw8p6cIbcOXhjH72F+H8ErebxY1APdayxdStKQ1laDTu
u8wTBMDY/9lV9qvsVb8WhgTRmFR72JI7F3QLqgLMo6DuWHbG9MZl3hOzOkeojjxBHb2avHzLJ7Da
LgsKJNr3rO3gP9CftiriCfWieylaK7j3CyzoBt1O1PVO20zbxNMTXsBk+gFFfMB1RwpzE3vPxieh
uor1jow/RpyOL7FKPzKvZYLFYaBtGvqgLZ+8RlLtOVFAAxWLQzyczQ15URq/HvH5+dH04XZ9eEAo
Pqo2gQAwpSdroD4UwCI2CH5TreFQkH0EzRTmQCJGQMVB0mxdFMiG9/ZBCH2b4NgMc/GUWAHue4P3
fG4mSuZrmkso0dl3yr3JKtjnTZz98mGpxbB71zyxfIaa8E8FO2hlV0AIrdzBhc80GWDvO6qQHwve
d/bnPsQ52zpUCvxKYW7NA0ylYzpuiC8v24wZ3UihnmAkvcbgaq5Y37ZhtmBzBJxrO1546J3pXY0O
NybxowtPI04VWkMGLuQrQIhshTPavlDKCPT4US4Zzzu7sjRF10RmC9Nkl+8vtctYVi8t04nBvqOr
9DoLvX30QB+ETv5k0raoLDawm1Pgk4uj0N4ooRuSalgH/GTXbllVz7Md3JlHpezn90A7Zzi/pL7N
v2wGzzvOHQWIBV6NPH2VcUm8I9cHsvzFK1hGbwVHZjxmhfOjsJ12Oxp6LIyLBJ7hNT/Hnf5iF/tK
2P4N52+DWg3VLJhVdsGxKGjtiJ/RMKYNlkZNqJErLJQC4EqmiSyln6VOyqvLMxsB8zzFetV4pbWp
O1hoM/QaNVxszy6f60yyDcDdoNI2fI7H2mydkqY74zu/aYHgPeVOX/VMDU7Aqi6qe/VEPNd+0vzE
uuCi+h8+kEFQlfbLnPXBHaySuTvlzmrSBRlLLhcL8RFs4ZqhO9tWsWeeooy7fq62g+RV3Mr2F3Y1
7xAwXNThoNgWv3tBJk629ehEpDjYADSbDed2gjsz639m09pyjnLW3pFybZhWbXShAznCazLxWXgT
AaQgijdkOY5B4PSMWeSeB5w9m8imwSgxsPoDIJfWzONKQV/lGQvzL6ESXA20R3Y0xK7cRw4DUrMP
Te/uyRKuDTmkdWNb8xbupHco1fSV4hINwkS8pY0A3v2w5ZcpwZdu6Nc0u+sb6ukZXNQagy83GSy8
Awe5p7Chpa8Y+WHAiuAwKwoA1cXEsdFNfmYOf+mRTHUEvprqsEq/qjpe+8aruX0hsNNfliQBMvpw
sFy2qAyil28cVOXhOHALGlwHPBdIFc6ugUB55Uwd7mkze8kT/pOrluc86pMLkL3kohacGbVHuNQ2
pjkXNZtBx0DMDioRXtwgmbbNFN3MEN2Em1TrJMR/PIbJA/wJGGMuaIV23bOxR/fscMCCzJaAh0WW
bfqG6nCpnzrMqwcI4b8VyRM6Ktx4q2oeaWFq/UPNg8edYhjvzTJt8OwxYkvnqQ2Hf4oKQxL/VxkL
+e5wJNwbW948K2PJMo9w44QFJ+JOUrkme9slOxVlf10O40dNgc/ijD4Kzo+Yiu5VMHUMXUnoMtH7
z8R5PgKg+qso5lSPSbtJKNrWc8kH2vcfXifFltt7QEL2/s6cQl8KmqK6jB2rUwY+EKcG51JdvIAF
4Bk/6WnlZVLc5vFPLfrsudTUePbITNTyMXrL1l0+Aj+DSh0J+9pqAfOJDeI0intc1SVjSZji9/XD
tTUiJcfVjipSfbI7tv6WkP2RnC2eypGMdISi4Xn2Psc0iaVxuKJHyYnGXVqOHQropcYVy+c+OXDQ
jIPrFwEIf2LJCSkaUmz5lX+lVkbtF9OKIyug8p44TORYtleL3Zqddum5C4o+5tIbX7zRenFq/s42
6jArA6xGIOAIhzWPRWixT4t+Y4Q9Hbv6mvFi3RWKHKgKw6dh9CEwpgxl8MqQ5mUMf19Y8pTQEakd
xbEuJt2jIgqHFib0lApWwT4BzzOZa+S1aJ0vgOnDMQ8upu5+Aja4jWHXbhHxCnhD1X+Th7j83SuQ
qq2Czww8mnEiirECO0wxqyTxb1IIMiSzYkEdbUeoFq9dVnEHnkMOeJest6etnfIEdDAZE1rCrzHF
dQ0tbcTaEakHSShGzGr3Ic/9A2f8g9drb+tiBlhFvfvqk2u9K57Cr5mgyWJMzRbiH3dYfiIjI4zV
ndq6332nEePZfberHkMilU9uKjcsVroLz0CGfdXaOxsT5xHZx8Ch6dxdVzuHQpsfSVXGp1oErzO1
9ecESDeWKDaXYE6B3k2cZfkSAFRc90zJbHfFtUcCarMR3m+lmXMTJErBtoHMN0DuOP7T1CT24kTd
HQPrnLdusUcIKXGhk/k2qbMiEuocvCx+1TXwF1NSOuIbaPlT0MDNDv62Q8+oF4vsJas+bLZCtwxg
wR6r/SouaGcJKxilwTRmr4pa7pw9+VfjBkQFO0w2NedDdvvdVUaVdXJs/HCFENdkSYk4Ykrb6FR3
R390Oc+w8Oh46WorzmkQ+jsBHGAoatpzklb/WSJOz34AqFyOzqmnUCbHCLj3Bpb0o0eVUWufkjCg
PDJoeKT7xBDVjNzS4CfZ1a5oXmfwSaAVOKUNDc872oI3lrE7BpaWcxn1czJFYleYWSLvo+3BJ1ZA
YtZlW6k17Wxn+JvNy9I/otJ1KU+GzdqO1gTR+vlLO2fUcNpiX2U47uqipsPaogAyL6M3MtkvU2UV
z8ahOLP+alu267yB6GeyVP2CgQv3h+8FtBwNxFRmLGqqqb2rQUfZ8iHoVU2K8/S9vKxyn+FrohI5
dXD4CHCS0p+Sux9EF7xUx6H35B6hVG9V1aQYw66NaZ1LPLY87x7qdU5ixKBvphpqFDHW7DnhL7lh
J/Q3wgG3yd3yvQzz4Kxh/j3zKfxjbH+flhkCWDbTyTo92FOZAD9Iu/yfAsP8nhwvjnox4JO0sl8e
flIoZlRDCvAcdlaBZ2TBnNWy2y2asq4crzSgDAtveua8SOm3twCJvm9wzkeCIqtFI175YCf8OghO
39LA96+CNlHIuCD/wPEtR6qdrHOpap/uYXx49qRPQFCjkxr/QHWD7IzmnQhkodGPhy2P0JWd6wdq
Ol5zjpgORACGs5idl04O9cGf/RHGl423DftB43dkSWdNjyg3ZDHjOxxJ/0+CgPTk+jt6SYoAP3Q0
0aJhJwPlgRP61eCQoUHL/WPNTMLUR6xFyIcN0x9vmW6XKw747RjwbEXdYAniFslr2AYPqz4AxO9/
7fjBvlRfgcCtb7N63KePrFQ7o1hYJU4cloP/rKgHAiXd7diOBwem8WHhxcQfxxYKKN6qi2gyDdRT
aWSNH7IUF0IfOPRM8FspxBMbYF8aDu+jTKlJVvEPNqnV/uzmmIooDXyqe9iL4e+CvNZeetYtwo6C
k5BysJ7Wr+fCGrObqr2daGgnd1p9tPwU1CLrxljnNNGEo3omYGKLcXjmE3cIxW1CiFErg5n0yD2x
1trCE0H7IJRmD7PuSPDVBICkg9WAkfmGM5IndE4tm92Qshgb/m+VvhtTR0eepOTmAEZJuGxblS0+
UxtFpkin5KK61ttXJYG+/IHOhGzENruNnkiH44GJd042wI21uyeBEnRiQfPWFUKuC4GJXtHRt6JV
6EcNg2DdNmXIVY1ZsjT+wUbES7LuMzaozY2F0KCMscgZVsGlW0o4dPzK3+GpjVe9u7zOkR3shGWd
4rrgsW2TyfD7Yniw2DZjMMYw6igjBqtiWSHE/+RvZ8PCInt74xQQP09hpPkkDDUSHuCquo3Ku82Z
K9F0oMEcvURpWJw6YXlHAujDQopwdnZppl7Cgr9JWemKpajRLzPy44vhm1d+Y/YCx8IK6dO5YUp0
9qKovsAizKc6cNXammHeJSwqzn1KuZ6OJQePmq6uoJEIfRkgIHiNtMuliPf2vIno4bqASVoeh30M
Far7mieqw0Ri3frKyT+tzN1r7MwrH4vYya8r/T6kzAp18JYbS53bLqNhb1K72aeusiJDvvZH/zUP
qnHvpa4+MtwTjKjDU5Tb/5LMMYdaJA/bOnSXZinbJ1kP9PjFclz/Pwfr+1c84vex5rJDcv+oKHDh
yDc+BzaHvwQE45LEQGlSUfNYoiLy+8vUeZ/lSNeSBnN1qtv/2I2FRxwE8bn1+w0b5JyYVUQTm8R3
hUcENERtHyOqH6/eeBnixdoUOPF4ecZr0CPDjeYY5+h68Wf08I0FcwSsxCOfnXrIXR2rgHNl6wCm
nI1Z1BZgift/Xo0A1i/koSeulJQHMOZ8yiF7i0U1WRYmvelPUHnpIZSkYNsg/wE96hQW/rRjx7nS
ikpAr5bOro0wUdQEVyFWfXmY69k7uoztHUFjWZUfGUP2yzS0NKJN3U1Tlxw+AuAL7zV6agnH09du
doPCAaDNxO7RMk/ko37NopoPiac/88nuDpZoyROOA679EXNQ3wZ/WlxvNydXoKEeX/oG7kwIXFPa
Gq4VbkZAcAO9cbSuccAVGGiwGzn072ybea7PZmMCEKJuD64IlAeXn2XIxNouV7W/9+dAHxtQeJfu
8aWfeveS9OMpzwr/KAXYQ7t7mDi14KlgeMeNqvnPg6Ny8AB5MZvqiSBM+c8vo+7dkzq9U4f6mg5L
+04Vm/vkWA1vEcfQ0+zlNw8ox7Hpp4mKOee9LB+9CJNLLiLv3iZJ5SpAuALzmxXtmmptTRQS913y
UUZRSOaGA0bdU83SyuBnD4emTtjTgBhOy+7gVemveJzPBL9eZWr/SONGbmSZA0uLCY+rs0Oelfhd
++73cBv4mRUN3Nihczdz0cDXu6mAgt1JYXf3ol9ptvSgmuIjzIy3diAcIyXH/Ciar7k7/pcZciBO
V36V2nxQuwJGRjY31ZCnHQgvflgpHikZvkcLUhfHQAsjJ+aVBODwihOfwyhQPRPENMcksJ+dArUl
5VPk9RepdfT4uCbwLbyac+subKZiTlmyi6qtHdos2PLxb01SycasyqkA7/48++e5nV/yIoc7Bqyr
KX9y4f6trfLVthuKmrFRmPCfBYlhF0b1M1Aj5xIwmGmbCPSvxDPJyX3Yjloqb1HgP7gbOKBRudBH
GCF4/TOewD+2lms7sw3vFkom+rR4YiI4u16V4Z5pH6aO7r+Z4mdWyszBQ91QlkvfyH7mSgKhWF9d
KG77MrQxKpWggv3B2XGLJ5s5apdDP0goVXQttN7gnqJ5K2ozHCuoPAq6vTVWITvw8hc7Oiy6EpdI
yRvOLsa37vEksDvAZ/45G2v28A3b7YCJXbFlXFEk9smiSW2mFvAUHTwv4dwN73nqBHuehKRXDOOi
8SpWymWIRR3boiPYM1GYAGeyH8It92OACWZdKVa/EBeYsJipApgd/gJXPCLKF+m8JsEy34qsiI5j
mWz8iOcxcXbOjYF8c1r8ChM7lqNL+LbC4UGUH9NS0dQEdtpbQQ46cUX+pyyaD1hkT7w9k0OaH+U4
8D1lAYlybnaf3S2k9DvVfGShtoZupf3AC/AYDxVOTnFyKGI+qLADRrkUPVmtdM+wlR0ZRHaLKMQ+
z53PEsIY7ptBX9Mk3Kaz7x8N/lwzQFOwF2r3fAdrwQDLKLVRScfSs9Z9piDcZMyajQTmm6eIdmGT
revKX8hYzGbtp/WzGQZ2u4HaBbW5oQ1Dqan1E5AFCG19IvaOltvM7vMDm56IamlePX0PLU84VAe1
ddBc6dv6bOvKHGyMeFwZ4O3LFLjO0gZbwuLRGXN9CXz253kQRu+a0n6fsOvcE4zL90SO7X0eh2PL
Vq5LH5COZchOyxw9KVBQ0VzQOaB4TNlk8amso/655773PUMbVakPGElVkNsvmuSltBjpCreozgTv
PC5iTCwD/Cd0jBYEFevLpOvNcz/scAXSqTc58slH0NizeOIcaFl48lJocaCBVuk1wdLxAsZ2nZDk
3KjW99YRS46zLlJnH4zNS62/z1M0MBWGE5voq71YOsMESEGFtzwknYVQUVkQPk3S11IsMT9+KbhM
7ezeh1x+S+m98gtNuga8ZlThfuHpyj/1Lm3voTd1p3kSN3KedDQ35b/vV7O1RFcSpwp4dn+JCzfY
VWHXrRV/fmDF86lBlCaF+j4T69nUTEGZHPITd+FKTyXI7MTHYuHgbg9aUl+u8RiWXHBBzcPb5rqD
BkrSqE1owoW3PnFIAbvzmgKRWmUK8AnwbmLnfTk+AQjZlc40HE148IdSczKZRyw4yVc5uoAMZ9TW
53rxzCUpKR9kYxbhHLN4C4fONN7p3MvPPQt0Kc1n1lMBV+OYy3PC9tgHQnTs/gXvd/kCBICDEv06
ez9AcO96TmYkOKuRl91oPfOHkZ6eoLppsrX241un6ZNippsu8P52KdGamAt+xz7xN1QqqHUPO7ZO
+Lv0DYNrMOVbvcAOanymqVbaZ+FmLJNDm0wVqhfFzsI5f6Mnmv7NJ2UylyI8YVgy2whXJ+zU8ceA
MsUmtAfKSv8tRvvg0jiVtw342RUwkQ6KCiH2vcAhJ/sY+zmp2Ylb2HPy0+BDdg9MB89sQgQWHsmV
OdO/+ggPJhhl2NjKcHW4ej51uIPbMfRPVBcr9iXHUYqLk87tzaoF03xTvLFTSDAHj8EpcUiVtD6i
gGfYTnGtimlYdh4uQni0GMYMGgAOKLK1upr23+rD4gxEVeNx1wfiWdi2of1saw+IZJISY78iTLqM
pjnMmgOPSnNzwtJsNn4MnMVgT9+kxgYtEBuyt+myNTULtqIOzi3FlOeiBb6Cj6u55OM0bwIvWHXw
D3+wiPnqlSqPCm8qOl69B+pyGzvgLAk1zpRf1/+KsFuuEnrB2nNRerP0kLds4z1RnjKH/1q1rHq0
g42qku5XKKm7CkP+8kPHJT7A0cSj3R3ZLqpzn7Dob0L8furhsfx2W45o4Vxa0MkUCaLADwjHviJj
bxuyXT7RH5nQ35jHyD7wW/wN+mLJfoJM19TTpULxGKv1sodID8ias4Nc9uViLQeufw/LfjbB6+O1
U1FtrEhjnQH/Yyy21YH2TGfbLjDKnR4ZZCbqUmz8nr2xXdf42pojEu78gaFn1+I8JO/N0Th2guqY
0C0xTsGfjjXsi00zM6wEWKqiDh8RRQb52PIfGfWKe1onkLCzAcds2989+22hRfXa8saDdD/AhcAj
Yz2Ku7H+Ue4VIU/7rX8xFT7XOUlWeVdIdH+GdlSGzi02Fgn7pCTEWT04PN9fAJCnrGBYR3o2FTtB
MvMqkm26jgDBbq0AlxOHbjoMeIxvHdfa0S7uXKN6HeqcxEkTsAS2BwFaAqVSztiWaQx99vw6esmS
iK7tdvyKeMy1FE/e6e7SHIkpTrZSTDQi42mv0mX37RVhzyZPNPodRzVCFgDaP5eefcGIIbFEltMt
qSZ57OysO8EmwiHskIVcGCQPSZhcoBl8Ik+TGQJmAfeL0ulaCLGb2aJvfCr2GLM5c8+Fi6V4yk4w
LAg41ueyjeA1DFD73CHbSyV+4Z+z9nVcZiswSOAlm0dPKZN8um5crodQfgAaa3a9cax1N4YPyWpo
36h9QfU48b9Y59RmomZTOEGg4qlsU/oMunr0NzDqJjIWTXQ36S/PV1C0p55vRftP31/ahixM5j7b
SdGdFJE+jiVwD0fIDMnMGTtuSXR4WLUehASULEv+70vIAWv5P47ObLltIwqiX4Qq7MsrCXAVKVK7
9YKSJRmDfR8M8PU5yFuSSmLZBAd3bnefVua1zfF+VRkaVGpBGm2n9y7GDEeGkSGJco+1REJVefIw
uRrLOuuZpHuLH2WgdbHEqsuXgpwOdjMacZsRgsf/OOxaBt94UU8O49fG8nmYZo13D4BG+ygaDFOa
A7x8lPWPPuvzpRYjm6dFi0O4dMeyF08VzgWWcFlxGtylw1gz1IfYZ+uLfQCbQvfusxC6lasczLkP
eYNkzqZLqpvhEkroKkK33cRyoV3zYhk3pItydPaoDlvQwZlJ6W4wmlG4LEmuCMdFcZbdKV9sJtEg
0042oycdqET+sYJybSNIlvdlh+Ws4dcRyOFUqAl8h95GIB49AU+FVAiO76+ixaWWhIuIqpknSkQA
bPnE4+Zy+SqM+lPvsGghoz+M7ZLsTY+dACqhG1nu30zLUPTqesBTaCt0qMipGd9Fk8yvhC52gdEz
J3ZOFnFh6++e0v/0FQ8dhLXqYRzN9tmtrqkLi0zLrTv1M0k09zuzmJsrnKdKV+bON8Zfw1y8XVUC
im6dGWxAnz1B3qXLSVYJOXnuQMVcfzpgXxtu7mvlHA1kbKuahvYWWqWNCMj7crO6CbVziW9Bj21j
WGYyNJAWseSU6pV1WR1xbm1ExV8YdlI/UZz4l3pt95CrR3uZ3VOjM8sDTz9h5KbIW8RHV4x/4Cb/
YPwbbgxVfR2MXMLHamdYAbTidedgEpPCgJ0cYc6sjSn6h+eyhAEVetAnfJdcifvPRhRhWwfte4XR
SNuIFCcUkAMTV8xlYT9MrXrJ1aw0TiMjXzRP4uroHhIbreEonPtsjtt9bC3DxiNpmZdcxepxD7pk
2mVo42ETa+legHSgCmH93RYmUJBl2BvN9NLX0K2Xrr0ohjYi793avyvX0tRUfPwvcQU2Y6Dm0WM0
OtqbPwUHzY291QO41bsh3vsrWyfuFMaroh0A0jZ5mEmFK0n3f+A69dc5++iNYTyrkn8ap8tjQb/j
KpYDrAuQhTq90k98Zge4Frxs5SyO42Rd3YYnkSrGYD/hVMY9XgBStEgQCE2RLytUe1io7PpfTNU1
CStoZj2x7vBBlMtL5VeSM7Hwd93YmtdlMgzuR8V9FpTg1kbyr7DYrwjNhCXmDLc+pQEql0F6s2cM
8n0ikLDlnN4cI5b7pARNspj+sTVjQNIYzTPqxHmm2yvGGdTh8r3Ic9Df6NaYNN2IbA3yopkmezWz
7E+7Lou8rKcSr/NvngEtZc4z729TwjGi+w3WHMZleEDsZdi1bbVEmPe+FK/EDz9F6W14BBUPJX+A
PmVuR/ARA5N1vs0CjRqLdUmxNJa8OfgPHe0gSVuxR/Obv0k50MKCeSlkPevvFk5fbObugzH0VC7I
9uz1zgWY/nStJrahgzzG9J+s4FYGHeqycWdTA54TVZYVhuOES/FIw9ayaMcOFkjKZXRnKQrgKClw
L4xGqKyI27U9Nnt7Kr4o24HPOcIrsLutRmzo0rpBeTG9lBkk7Y/GDAgRiNenZJUapZx2IFSxR4tO
mZt2gAIF/mYDTJcWFIWzMXDYavkVFccQi1lSN1bULDYjv15ZZxKnOlnhtj1zi0DhNiv1JNNXsK1r
TTXcOtokjo0FeiG2hNqmKFLgze2o9dNv4voEyslbCEFF3crjHOzUe+4n0DJsPpyD4+BRNluKoZQo
9UsbIKS1zscQtMGh75b82I7sSWH5PTQf4FcA8ApKj8zKeyOikdEr7VHuppHH8DkFd3V2GkBz8iWR
wzFHgalo2slRGC5jOoMjKvDhkuFa7tA2MWZV7Fn//9tgwMSrCxhTda5/104aszA3xttsfLlaa95g
VP8WE+Z/nVIBeHSQG5UONCutF4VZKR135WDhv1ta/TLNJOgK66rZfnWO9W6P5e+x7NLx0I88g+OK
HXbK1gX42v+kI102Luvy+0RwBzgClVDAbC9qhNoE1WV97zffFRAKjJDRLKaBVez7aJjunQ907X+h
vNYP8k2rOucZ54b36KvlTJLVMlrzcXCQ3lWjNQd/ok1+aI0TpUl8ERrKcJHJ3V0uLfY/1nswD8Zr
1hviyr31mi3s76rZ20ILI5bVoocgQbXcIzPnDAR0W7EfIWroXpTrH1WeenfKbuJHDc1WpV77qCp8
a7a6Ev1oMfZ27K9qwPFlvvQH1mZrp8/i4xGoH7hUdg672MUKuXMg5fVwE+kWMgEJ7RJDftmC6US4
at9S6bNtFJc3Fh9DSP2Bv+mQV07/X+HopUhW2wY4wZKaHnN+qkwF4U35pDMnbAhm2qo71JuFdbiF
N5mfKUtqc/U72Md0YjXWkBgQwloug5mOd6XX2W2hixLPHdmFauPhQbi2TounKGfpkdd8YHUr0P4x
sQjxIlseov/pgYWPzVlCOb11bhsSD2musctWUPInUkstv4ESOZQjey/DmxWLye4Jdh4aTNlq3BiG
q5GTkPPBA6S8LbclA8pDTFolzzXCOrbO1VCsBdXYqsmEq9+yHv7EzaQf7Tmy57Q94OlToDiGKOks
FkKzwXdsbCVdFxfDABBlLKsy6JzGJP62HPPD0DPMBfW9GeJf0zZfyrKFplNg5aqZGhntcRiyftSl
9oRoex06c9dTh6eE8bfmWx0G3fRd62OxLdKcO9veZxuE96i8qqqMEl37XtIy3tDLcEV1fRnIhkZ+
AYzBjrEf62b2Oujfeq4/xANv905jY9T2Y4jeXxHXqk4aKg/ythHvhsZ8LqCqLo7/myXxuL9ozUtO
g8h2ZlBWCuNlbOs7vS+PWZU/a5Xz3sMF4LuN4Zcb6VvSLQNxKu9VNVQFqZIHtwIWlc0UpMogd7fM
oX9Hvc7ZqdO65tBPE2dgSGRLHapyaWyfkc6kykCdZSlBvFmPxnJ+pW3grRX5vAsoZSc1gQxiuH4e
qrb09rOzyrfyLa590iw9kVqRUXmjyOR5SvtbpHh350rb+rX2Y0Hbw+tTriSEn8SXZWRPEtDEFICh
H80VuVJj62z3rChvTYVZe7SqP2Pfn4nBHaSrPeDkO2V4EgmWFk8Eg/d+6in2ToKwrGBgGwLk+Fhu
UNizHR2VhF4999U5+hz0IOEWaHQmdtY5d7hJdC81pgA6fS8eYPdNZddEU7B7we17YEvOvoFbiAHG
oI7XFix3fa0M+HKGmoLDYa4IxnEFwui3FVN2sEw7OJpX1nkJkKOe6zEXK9znELT6ycbwrepD7ekc
s6rbtf30OTcpe1p8Qebk36hsUMRtnJPtS/8BcKdrjyct5fYGgPmU+6LamcYEzt5k9ea2mrHXKi84
WBpL7TxeoAGY5Y9LqUDoFe6zEg7eEXKPpZfuJrc4WzXGSguzQTXh1Q1GZnxqc7CMbNtq8Q4ETe/e
Wsrp0oXNxXaNNTn0Ok327G/sPN/HTvdPEzpsR4AUQcafq5h7+6HGxU7PAQZk7vEsnjrT2NU9vEdl
FNihBJcRHW6HxoWAX9T65DsAvSnOWlSukhWc/kdbeCtSiRlZyoJvkBhnOkXomStqungFMRG/7sDN
cQuEtG+RVdXQQ8bAvOULFc3J8ugmmXyf5k+W5m+20ReRm5GL8MRUR2265jqnp9bWPvOUjNwEwlyg
HjIoOz9CoLZjiHmitIC7YNPmUZF5X85MtCBDcB4tNkG8r/x9ihk8Kx5rW/coOJsLdqkkGzDUX5qk
u7MEmDVUcdGb2oYYGAtzwgCII2vW3nmuWkoouuE50YK/sOnz7SLJS7gOVz0slwHMJXTH9HeujbOG
MY51jnyZvBnnOeZW2u0vZSIo26QWB9df4O8zaFeF9a/rGhFphffl2+2HD3c6tbUzue7Hau5YfOhv
jt0eR+HuYz/eB2j644DLZDInYvoVm7f+DW13X/n+Ax/Qy0WWJSWnxybhbE6ss4BsBprJe4fHdcxj
5y2WMSXMkPvbw9gxe0CBxOGRB3drbIiwy6eSVX2nJ0epj1+VsEE0LC8qJRQu60OF3N8wj9edOhgD
ZHy/ebD5MrflfOEn2ZJUoqpnlvIh6OV58YpzSQ9QVb3rbREVI/qL4LpKzc23Wb+m/FRgN95ZwTzm
qfuPLB9VDWfcjwmab/2tVT0tAYt7NvVfm87urU2pJHQ6UP9OFTAS1s+NN/DYy+Mou7CLsU9W2d3F
R6DJ+IDWuU2pNGnQsDCl/EXafCwm4zi15RuJXT8ofpzU/9N29WOLyIix/RX87n21B0Dc3ugtYPSJ
/Bvpnfgrm433IBuqjbHzhn5fefZFmDi+0jXx7mZzvQX/CfWS12Dn+/9fRGLZ/Bit8dpk6bDTtGAn
8CycB/QozT7VQIodDUa210swBJ4XOZPVRXYfmPseKyC0Dbu1rNCmenan1gaXkM26fk5TEFcSmyYu
fRz/+Gx3IxZF1jAQUiWbzTCbJYHR2f7Ia6PdjmLEi7Dgaw8EJ6tDEhjzAw1P3kRpFpQFVB3WWy7p
OVpYOiYQrmXT1m5+0YmgUi9WGy7uoe7oPWsKggayOwam/W9267+2IZCH2uTHmqgq1dhCzQvqqmn3
JAmX8QJWPxxYLzQaN+I64Tabaf1zrFFJVZTvUp/vZT/9I5zE4qWuuNE4a6fOzOZ2bohw9U98vRCi
ixhQxzjD5vZR0bCPXdt6+RnBMVyw1Y+h2ZlPcZuSYnYntKXUenORruce1C/ivcXmip320j40OnGj
LmhP6ayeaqO3I0nMETV/LsKcHxHtGHvDDMPIdNQTvOk/qUZ59ITh2Q2CY4O8wrLVOoyB9pvUa54D
rDkLU6IIcZ+tYM9YbRBvwfxYZCcc3Chapj/1BS16vt5wmGjjVwLhmMItBCfr7kglo6KW7KQaAvq+
BeykA8E+TcLYxqvbpUZYJ8ehHrUSMLjDaYlKGPzoNZa0Ip7Ott68JAkOZXfFL0r0gxwbDpqSw0a4
orF8oDZC7wzYWiTvN4PWE5MhYTGsSFtls44MKp8C+WD+hKzyaiUqD8uiAIgWOAHLuGuRsP0cspxa
e+C1DiocWDMmCwAHiLmWFUcKmbIj0xWb6oW8vMX4yJyfzLia+45WjEmTO7cZNMxUcZQPoxfySnI2
f40Mbj1fjfexHb+0Ne2Ugkvr3PFSl+JdJNWlDNJnU04frrTtrb2ubm3KvjY8+0+xQ71UOn7EDnZT
+DpfpZH5G0xJFyeTSMoEUoe++DvE8T+vkFyt/U8bTvYm09fKYqs8CFAu3tBqh86gngo7PiBF88vM
7XdZWrdxif29Kwpuijw/yeR85WK4LVTljCaTX1ABnUdj5+3rxhtjFbzy8l+JJrZhI3cn9EzT6Qhc
kkGMH5eI5qgItNngEXzFxdUhCgwyt9iCKEO0iCGdorLwedQrJoYRnvUdoAifZmh3tGjoY+Zui6SP
6nbZlgVJ08DTdybry+1YYkVZRA5ykd8zSLyRImr+41rl7XbxluWh6OB9kXoL2i490myqImVZpzIZ
d7VriGfUyceAQi3kdKtcCdIJeJ3mn6E/aJ5o9vQi7VP4eyvr/YEH+Zo6uIiM+mbZLd9HYYVmozEH
6BQRzmxpZXmh0U0eW+LaToE/CpDIS1ZqwV45HB4EQFiLZZfAXFhlob5v5gD2WbXWpVRlsjUqrX9g
F88LldUZD1l2pwVwitj5h5oLsdXW2E7ZckiiRFTP8WK9Dyhw+wFFhPdAsMd1LHZ4YlCZubAUAYgO
S7+nCrF6ZeejvKRYLZLpdWm1Bvd+DUBYlqeqI27dKsZiE1tE6jLnefnNc57iBkQJFyrAh6y5WEHG
bhAhIPwUKUv6zle/o4Y9Nw+ugVSXVdI4jyL+SvrB3HNl5l0SjR1O1xVZ07kay9XmHzRY1IniQirw
Z+zz91YYR6vyeK/MH6YNvXvw352A+UFgWecnnqOMVzaxho+8YIujLOefInAWVm56J+hwyocUzd2h
c3nK3YsZ6x+OIge2FNo/H/TPAeP2o5VrPPBL+p4GgiQo4dRMzx9n484p165sB49mlrLM501G7sfK
yl/Xnr9b3fll2PgxJv1MuteQ1b0zyytlfT4xSdpTZ/XaFNm0dXLvO4b/vE3NOzB3Dm/kTHxYGaa1
2AmX0XlpR+OQ2rxNcZWCwpqTM4yE5zkb7g2sLqLmJccQeHAZDPnWABccpeKkRk/b6h7nlwAKbw16
xCqSvGExdUdiw5GUbH896Jzgl7v2Q3fZZXsJ7aFsQyKvxfWQzdkft+cZw+RLuiQetdD15lBmbIUX
3i5JSgJ7QT+KJMZwdt9gSaURn7xuWVhEuoirWCOIEC2bv0EPTcb3a2hJKtg5cvrO6iW4uSaEK5TC
i85WmuhRTSjadc+D3m178EhcHrBKjVXNnbi334rxmkACD3vahvYddNOT31OW3mnzk26ymwAJqnvV
3V2RPktZgpHjyDWrn4ZHd6sv5svSk3qyccBPbH9hzVNZRTxVJN7f2F21xal/aj1AAFOOQiDtoDuW
V0/TkosvAoqquvtETvegFoJUNlGl7Th79NbbWByMxNtSx7LaBKYDkNMow1nSafqpM/Q/nSFpuWzR
hy1ATLoZPECfuPduUe+4aHyLSjwvGtdQ0/Gifu2MmJw+fdYkE3hLej/muul5HdRry7osMuCcsrsv
yCGvmcFFcxkZu2MIlaGtpvoCdfY8iPaWyvjVNwfzaJtDvE10dOeumH6VFlAl6sfIpIqZ1aKT2VvK
fe531RE4FnnbkgC1ajalnQFCNqcuinnhtdroPQUzCaQ2daLKLb7qOnfOua7UNliGkOZG2H9uwb8J
wjwbTPGqU0Hqw3bZTmrQkGM6ff109FM1/mhrM0e8StYkymiwAE31MVZDxmElvoqWj84YeNyXbifT
0rxPtGzNnak9zt/J/xdTamNrupjKLPtHfXi1s2zfOLeG9gyjq9/n1gixNY5BtTSkoTVF4GAW6qjV
ExNvmTKGQMpXnfYA2vM6MaSEcz2TnS6wu49z3oYcjrvRdcpD7w5tSJHxknPk9Q5nJydRjZsrg9UE
oQ2bR/PQpS4nYNk8AEHExeTq5onqh1fJ63NjatlvNyM4cN/E6Un146KOdnXV9CQ/qcl6NMe8v4tg
Luhba8YjV7lC4/xKzGmKjFuSVv5BpM0z1/lfSzr1k74t2t5HBKm0fZGDn8QrBN5mSY4lq+0Hxx7v
Or+FKyaxVyqY32a3+WLFN+8oCzjKxLyik6MJ1uokbPmUUASyt8UqHAcMSGbZYL0ukASE1fO8SLLl
rql9UsTQRalf/87LxVhYDeDdYbXiAA5vHqaC9zKINnhcSN8BEhEgAGgjBh6/BMPInrEbMcC+kBRM
lbAuUxwQrl+oq1K82TZtwW1Ya8arn8olanMHFHd/LFPDCPVuY2kr/DxgupwUk0OQwWgZGkIrrlit
U9o2KQiuTqsDWDIw7fQppAUNZJbNuw/7kBs2LhYuvt9tmJi4WpwSwMvsXupsoLIeuMlG2CDAGwIF
U97lj4UvmFljLxKKy8A4Q+ZPxVKEXABGke4K1PKilcZaqwDBQucArbNoVHrJlYANv2+PMKmThI7t
ERdbQ/J4X+vtP+EMGVDw6dvztYfSoicp0TGKZ3haxmF4aCqrCP3W+tYZAQDnd9dCzyIGizU3lH3M
GsXwdHfh0sJ4Snxk3De9f8Fy+Dyqx2wmyQcyOtLYaUIdtgw4mhRasNOf5bOV6lFAFdzDWmuAongW
HsfhNHfMHukVirNzdizmoj45GVPCyIz7sregE3gEHdMsG6K2sfudP371AzhWq1XfQpImWHAfDsoE
wT+w9Oal04uSwKR5dgF8bCdsB1Blxy9olYwjVJ3vRPXIEr4FHFfNtJrgt8lndI8pTz+mMSMM4yxf
M2d47izQgrzi1k1gY0DEfQgfpjbYO5Zt/sxcDAWPC0uKVuw+2B4X0hx39Q4rxWGyG22PKy/v+OKk
6fInS/A7A2adeL+6VLHghUEy6J09uKzvxTGuaF4b6DP1qfSDi72WtLgd+yNjWugUGfU1OZY5V69A
/XQLOiyxylIk0iSnsS/NjdUzGkKrUdRss+uzJq5PIpjOU5H9ZXPx41UzpOEJl5Gf689OAp0AYB+b
uWB4GXNayAtkpKKENAjIH6gqFC4A6CuJr7KfsQi+CDdQcIgDnOGifyQpuWvdzHg0lz9xPnd7GeOS
08hbgpSE9uHZuwqswv/+9jpKEiiWHPKIjEfTTl6UPxE5BWhTSk/t+TZsIFGgKRWUlJBcHLbZRC6z
czB2ktF4wHiz9XxJFw68LJBHd4f15AONl68Sp92mFcUdqKlxEam8yR5VmavMIng3BgUXJkQdLxvA
fdQ4ZlCYN4ZmuKGqKhgKuSCJO8IvkOXAx0bnlT2kNTfs4FUrOQprO3/n+KVGm6z7oSnZoAXOt4JW
RIVDZhJ60gboGnQeckOfgwmUTr+pm2fOxBqePKC7DYuCTUJ4Clv0pukJFHbT8uH37tfizkz0GnSV
FBxvksHsHFx3vNsYScyc19ZU5+SYWYA0tL+wmrSKiMtpTMca1pf15ewPu2BRONMEf6elzj4Hkkab
CfzNyelS6qqSKSzdlNACnoU49gLWepD5vSzWzqW9PIs+rsNE7+/pRATSAd3ERZzXsuNX+YH48a4k
bJPEJpfbwv/tqZ/auB44j6mH2BaUBmuupoRfODEhMf6XZ3VLcU+FfsCS382WP9UygSixeLKxgkCD
a5w/buZOh+wh55BlHV86UZfCBm1IbRwbYllhzjVgZxLt8aBEOElwFo4EFKsbmBYrPiduGXEHAbMF
JLxVg9ccvObFzssPs0zYAZhsSD3HftNJ1e4M810v8/iS07yeHTXX4fvY2nvPBtZQWwkiGC2pKSGr
nS6CvZfDSffG9JpYvPPZQxBwqP/oqveP2UrI7lXwuMwVDZ9wYssWnYRm29CoEOiHIgutTPJ5NuBT
eEnh3R7YZ/olEitHjXVtyE3hLMDc0bROKIL+XSegsqGshUANVjVpQSBwFVpNYNmH6f4/DK5q1nab
piOwcqTvDx3z2aV0PFoqyW3SKV6pvPQ3bxwHHls8mHbZxEyb1zQR3c0cRnUrmlOp4OG13sTzAOGz
7TsiqrTeUoqArJN1N2L8V2bqB8UAfeytTx1GS1hy9wpXrhJgUgSDUacEvHT+SYvbq65jmklTJt+O
mL5liM+pByuCcAJGoP/JUqR+x2wh5IykrbLPqTT2wl1mohLJEI4Gk66/LuEcivKaaSHK1E/sQYMg
0gvxYTR36QU7CwxtWw2EzeYmv/U1VlO/u5U6SoM1hBr5aR1gQqhcfQZ8QKtZh7UpgVO0JCPXhhXQ
6WXcoFjD4JoIKbinpk+W34FH4njwf4a4DLbcRD+Wxif3T3w0dCBEMU8FWxmUDXNIHhYD3K5aYm9O
V4CbFQ/8GuZXjksa0bq7csxB2qjlS75gWiA7YTMU0aZqSW4D5VidCn5oloI4S6XsgYgaM8Ep8ohF
bZx8kuOoD+yPc8f/JyAi4YDif2yZxGgkUmky0GmRaeKxcWqJMYGHp5McBxiDkw36+4O+lnZwuD/O
VWETyyde4jCg7GUgaXcsF3BjafVNbeirWw0Xj9zzFtMYCYRawP8e6yFqyn4/I1Qb7soOtsQXfEf7
UY7tUfeG4TBoC8t0mh0KQnLhYIIEnrw822lyGE/xNFyXhvdvgjD6MfTe+yR/+8IOyKxl5yrp7V3q
YTzWUobxZFEucK3sdfbvtDqcCTpMx1HnGz2J7DP96Cc8HQNTsDb1vBwzBXXInrikjkRAxCuOt6Nl
doLMsz8/yDGcqMqaFcSEYVWBYBFUDfMGv11JBggqfmcD5iYrca7c7kb7C1upeXXBpC57Z699zWve
man0lofJACTOjGCup5pxslXcbI0GszPeAhSgRIUZztct1+2bPsh5RSEbW/glwLo78089vDOChjIB
BKigr8M0rI2FlIO8Bqb5AAdiPHutgrHt60FYediqdDujHZSd3Ul6X0bFQJnFJBsaY6XqzMtHPYIr
wuqXYhRz2qjS6hcJEio0FBGcyTE+7BlPVz4RZxTaMcuqPjRaFnwdeM5lbJP90OdHfRWB2UAFu8BR
D8oUp1EhsqmiuukSVDLRxnuemKeZAJDTsIS0zEtHQCQMAOatqcz4bs84AnoCcT0806OAeW3Llok4
Bt6Wx8e2pxaptyG80PGGRRDv/eAzzxELBfgi+LoPWknNBPrbthzEuLWnhbYrKDNjBpxKAP8BXYix
Ee8DViW6LJe4pOE123oQX1/0Kg9eUjTqNOAN4+ATojLP/lT0pUb+1H6RPV4TyEC9uBE5ke2pW7ua
CNlpDiGd6TRl4zuJABdmYcVe/GZ39C+U7pvFu+445sDELT8NS2dlFXjZv5aBCFJ0vUe4ofkttiFq
lUM0qIV5l8kocKr9EHRIVKvxtqlgvlClkLjYlFKWoFqrvhLpuCtciBfAQKJgLquPpFHezqHGmPvX
GaX8upigyxa9w/zRd8ciOYIhIUb0mfDA+escYE185otJ3QkvYYZZnePRq1dGBUu9nKC7gUzCo9ed
O5PnwRI8vUpLodSJB84ZdBbvl26IvblUFpvOEQNGYdAfpTPEOAOLjKmrcJb5z2NC70WGhRLAyxBa
BZvD9VtXawoQh9c+k/G7p3HdRhZ9Ndu4ieqRTjHq2UmdGsPfQmc7M03jyERQ0HCTwOam+tq4iwIP
oTLfUDAosnPwHMR0q3S12R+8njdMB8RXAibZx8L6p5cL1kDJlZSiLTUM3DhcYqUWunOAoYouKQB7
oI5xsJfs7SrXPEhvvOCHxx9Nz17ISNaQ3JGU2A90tSepX6zQf/wLLvPXNFfAFzkDQeM8mRQO3Csi
WwBEp23vMpcB9j/0mWWvKVcq1JPh5gibHBrhEct5lFopL5y4TIFMeU3josPXPvAh2ilKOozvi4bY
r6eHwIy10GDB6gVjeygLFHUtjhrsIGELg2QLvwCly1idJlAXzJpBGgZeUDjcWk3+BH07uwmEuNhs
KdobSHkT3wBqbk4H3/TNnfK9c/dK7q86TMn05jYmei2Ua4E0FHT2tnN5GB2fXZBwdg4iMyTwdc71
OSccgjNYjFg48SKSUxDNuY6+wo8oyNwn/YS2opaBfwy2X03xxmzKNuzJ5299x+VLrAhOaF13HHws
Jw7DSJiW3Bctts/saZq9Vc4OmEfumZnGSt0fGKbTjPC7HhDK1ce3KcZF3y9LGlkjJV+UPYSoe9S+
jI3cK89oIldjZmxc9dfOUyNcbLwv/IR09ZkT61jicY5d4rNArJ/n7CWHS84f8gx22ot3TkBomJdE
SDEJUfOE0BW/FBnI7ZASc1vMNVZiZC5BiyIkUolmGENRaUR3rAzBpjsrWOiCoN22Xebve5uGqt4A
p63M8Vk5aXuaRmJzvQ1PglGIyjD6ZtVcF6Gsik8iy+9sZgARyuBSm1C8Sf+xwK4/La9/0AfYyCNM
bcrnEKHYZwJys4gGTUN57m2kTha1gHYHoivYJFG/3zqnmfng2WhrGGzo1MZ8mpdNiE3EZFpFvOWt
IqX5PQuX2zQu7I305L8er/52scttgdH+cSa8zA4SI4FYvSh6YR6d6lexmow4NZeIwz6IysQA0F0C
h6JVa+t7q8elpGmDmzYVW/3RLRYMAF7eAtpJSDPlOKKsXnwLIuAw9AK6HiBDtg7+jQKr5GaZ0Gg6
fGj5XNxtqU1H6djTjjbXkWNsbCn+qbkelvLk2foh8+oBLVyC8Aadwc35ZmFxP+cWXpzaZ5rhTbk1
WQOtpM7H1uaVT3fXk67nxUFZlEDnnbxhiuGIyHQ2CRlx8M75KhR8HubKCGjnd2DYP2ZcMaCUrEMn
WwsxynwWOhYP3CBYRsPFJMPGNZv2tN4qIcaj0gMXH05LArkcTGcSwoR/1nk3WK3bn1j/QFoAlRRR
1VuS17nYtZNHI1VGm5mcfOCaFq7uheSch40tpgSrHrRiz7am0f8VI2PcnKpiL8Yi2VS/3ADcL0Wf
6lJaCLKVvPLuZyc/KNYLFV/+yT7S/VGHGqLBsUa+z3zyak1N2q4FvhgMRz1w1zKAPWUBJdlsnd2S
kT2C2KcylP9GDcBHkgybLO+mNy1hGmTvW/N4G1N7bbrqnzMzkmhQZOA0LzecEsQT2doipi4hSM4r
9R1MldKZt5pjQ4cs8CDhN9mCE0H27rwd9iiF21ncwEMctWYotjmhqQOGlmTT5qiE2Uo91XSqnhvv
J8ANFKZpgl6pddeFBkh2rr6iK5lcJxeuAuh06FMfrdL5BFUOy5zgSBInYG+8N5BW935TvLVwQI7c
JvAEAZDbMY5+CDowyPmOgI9natMLi1UG5slHQ3Nrskhgf4hnwqscoxGdkuqkY6n7y18qhXKzOlfi
Y70f3/XuheUSdTg9WrRbGIixQYFjYmwjrjHgL9ht9d6JiUduR6/vt7Qwm8QQ8w+eNDaYPTuLwqh+
rdqudoM+fFEHA0wwII+jxu6Q9s77PI9c1ALpbPyZpFxJD8FE5oBVO6ifLGtw+eTnRAMmB4ujOE89
EVjbaHa1Taxc9sgEfa5t+2GeAf91O/ZwHFaglyPWNSGXRJvA3Np6yoRquTwuLRx2GnLBh8nOmqKC
j8vCiMb0W7+B0fU3jcdecj3ZD73NBX/JLHyIeHbQFdRQwPbV5xXxRm1uJ8tro5w6mn69yrs5GFlu
NTfa/7g6r+a4mSyJ/iJEoFCwr+0Nu2mapEi+IOgEoICC979+DrQROxv7MF+MDCmpGw3UzZt5UowX
5+ZYiQVHfOR+3moiXGxoB5WvBw/4ZOTF7IISAIh0w29aYRG49HluhC4rF5XQMesQTApkX5+9ob6N
tjQPw0gYj7M6QkKHTpWEr1YgvkXqqCsrc2TvwUMypQ2Gbald3DVAGycpmofJ3ZcF1grb5iGUWfsh
q5/KhO7SpOIi9AvxZVdDsu+SGDNH/tWDD9txOjmWy/g2NnQKV3SR8Sztk3ftcYex4Y+RognptsJ/
WEfoS7n5OHkxBEK2xCn8sus0Za8TEIRlqTJs/Xx+B9yq79sAeGyf30dj2T7U2M9PlaB7pqSWuC4a
PJPDnF9mPR7NvAae3kTpAy0ObzPWlGc6lGFIcaXvE68kGUwQfmWZ4UpHjX92ioxGnZRuiy4xOeu2
YYZrzDjM6QDJEmPSmqhJvrfMxjm7hEb4bKeddyyCxUiastPtXPFnVprWhua+qHkMWDOgvswt9rWV
putp5H0M9HDXJu50Ti17n2j3oaki8VAsWAKysw63sxVZ8BxvK0RUYXm3OfLyVRZ7wX2XO2xUpx/l
Yx1QFrXCPo2GcQQrGCKgon/6SzrsU/MwEsfexutOUchciPxoDoRIyIDgRqVyyB1ukIeWV4y3i0al
d9s0dlbbRXcyKoFWkE8Oeg9A8WKpciF2p277yEPVhhpXE7grjS9Wp4fBrOi+RBbE3mFzL9T3uEo4
PQN4ssf2WDt29Dg2vV4PPHFqMDLIfGD5M0jRllZMUrN86mO73feoux4jLkY+3Pmjv2ftfQNWJOmi
GtxbnFMc2BsUVbbbxjKnXeSaLbvok83D6L7xF98oVl3h9Q9IfQQgU/caLOi93IC8zSmOl/McSedh
ymkydmnF4UwWHRBXSTTaiArMTgtQWaz8zrZwkYbpaooWYKDJ+b0dzU9cciUuKvab7pDZV1/J31iZ
hM8CG+OUho7FucFM5wcKzpsdSaNPrGLARBzrE0D3midydzfzLwDrPK10MSDmIT9y/i/xOSpDHsAU
0rWtGbV8QxurebbEdg7uOKgC4SGdcJo8iacn5KqovAuOBX9NUQaGG1ecQhMcYaHuw0EYl0VP8ul5
ZIFASH2VhGPzONkzrlrXJfPa3jyvleccsXzt2NfQBrzmUFVLcBhuTjLRRjAjF5MU/nImfFBjcLIB
hJwGRcCB3tRrkxIvRkoZTTEdUIw3Uer86Zuq3QNuOpWs2W1IWcyR1U72LcuqRm/mLPlhjdSQmczT
i1cYr3ki7m36U44RGD0OmbRCROEucPV48cyZrjUwlRv+xnR76OitLgKkDKCgdCX/pBARN/nQs7Cx
FefI8dcIAYs3MxXiPGx2MEnYURZEdsBYtFa6pF7Ke4tUnSs9GEEqz9aKxY6egfqNdC6Tm6CbJCDC
1dTS33WtfatMvaVnlO9UdWwSKZSt4uYyjeWzDzUcMvTMPAMsfAglZE0BiKLBIbDG/dNmNbXYpsuj
euqgt8X5i2Ua/qlL6UMugvdu0dmmAZPShJpkhhNKeipt1vLmheB1SAdt9zFOyx4PDKMW1XV01aOV
t82aqW4f5MxE8OfuK+lnh5CmEdOL+5NOS+I1AksqOvtWxOUdZLPyxAqW8xsV0YHNsS6qT3Yo+eCm
HhYg6KiECTbCjW3qrbDI0ltOZr/ci6LZY0+wbvmdKfr6zsAYpP3ose7NV7+gMDEsPfrpGGp9IPMb
gM/hJuuHH7oGvS1PwHvcMp/KokXcRxU9BaX8dGxgXLXX/MKjl6d8cUFBqJGHkhPyVMoTO7vPkF02
xp4xWMEgfonGTF7gj2DTHOJdNtb4pnT3LiPe6diZH6AnoHMILllkAO/RfIqotbujcuMuBadBYTKm
Kukf56I5MGktLhTW8z2dw4SMtwTj0PyVjvYlIjCKRXjVrnQOTlf60NSXfMjwQ1aRw1kJZ836o6np
QN7r+C2NcTVYLbIzQx/qs+o6Gd3DXRfFBw4L80fJI35VN8ONEYI5nZIGCigKJEjBh0rn8ZHummgT
aNdZ1UWs9wykatX1SOUZrnqblKzFuMEaNnLEY4CoSKSl3CfEJVZV3w07aldxeE9Nwdaeq84L5HD0
iDEwXQtnU87GO/UArIRS5hq/tuUhm5Ij8Mzq0Mg4p8cUMShPvym3Cc8ZMdo2msZNwANWGk33sNgt
O/ebkc9YS3t+c4X7KbjJaBW/2AS7G8AipyDur9KQb8Lngqk6fPb4eygThOuNQEU+qDHlXY2PCNSH
sY9bpoCi/ibehvfETPttUHJCGCl0wP/4G034aooaHEEoMzzZy6YMxJCLq7G89NThbFOX2WWskY1b
loS67b9o/HriRPzcNom3jQwy+ENI9LxsOHT6KTXi3OS7rbDFz9DO0Wmy9EfUqVvZRSCVTefOshkm
oXL8KSVVEAPNbm3BvxyyPZl4UjgnOyNBx3W9gxf1HuUwXpOSaI4G1jEToNqr3mDtIdh0EYGAEdiT
beOumtBHIO8D+jBMJ3g3J/rbyalsWfaiy7WQhRxYE0SG2lPR1ofKqYdLMgKJI2Y0biAhKMGv05v+
DaCeKh7vWXTTJ54Dk2GA5FPpZ5CD+tWolHudfPORz5G/wyt39kXUrdqOC992AYT46XDWU/ldS9D7
mP0DHVWb2EXrnZNF4A+qp7Bv1J1nO3QRmXCJGEhC75e1EeGJUZrLQWwTAyIDctC/8egHTWXw7kjl
MbDF3wl2Tk4L5U/ca8UlAFRhYXWVEZxZqmnIzZPkITSjL3FHTDR4NQJKRwzMT4sFf0M04ztbB6hg
d0XLA2fsQB1AsQOLPTbxXsewqZRpUIiXeeDoFFhpHV15+YnPDt3WmTrueoF5N/og5pqWz4JFcLHU
yTHyEC8rFKpcTr8i4ptBdtkxfkYHUwLxNUunwtY+k7iLUxbzfvVJOyj71LrRD1Y4EIvp5YV+zHMt
EHoDp3gOYjwfueCy7G3F5DfuWRK9gBceT0FG84mZiLe5vSdJVe/0yP4hNXj2xPHEssdmwO8T/Ci8
uSJethgsfsfRm1fETOQa5vRxaAFx9gPRFds3d6RI9M7wmg4joIkAA6h/784xrYpWcVG+HPa2lT4C
78Mb7SVsXKh9YZPDc66z5qtTsnbUFdKQnSd4eAakV0k80xPJMfNY/dUmZ/KsBRSOlo1aXZFOyPrl
qiYFsO79mFyN0XMTzko2O23Blmnsjrx671nqmPf1LHhyIVJh+Oho8/iIGbDPhhslRKGtfu3Er2kO
J6FO/AHCLvPhWAC+g2UR1gym2qN6sSBVFHPGjpOkvO8ZaKopA1YfYns0ZtwxPJbsND4AryowsdgZ
pGyISAbyYFMb3MotoIKVb77A0yTNMOpDhZn+lDh/6Z7sXgN2c+hfDu29Ja4HKqT2tXy2PbYTmnvm
iu7WrUwJT7Z2MNOp45za4jYUsF1GjvwDkCHcyFjUp4LZDkeS3Hl0MJxq3YDZW+SHGo9cyJI8tDkp
MwptVSnZRecBkRGk1shP/sq2VHfKOnI/zDaFOW57unM5P2cHW6dHg+bibTcRTVngqT3YbVSc8H2y
zzTqgqMhpr2hsuwZK91jRzgANEf3x1dTfiVeU69i/K5bYyiJnk3WpYvfx24xoEaE+fFrPvnzABiC
SO4fNja0fgQ7WAMBtJBm5D/2Q9cbC/8kAyzCISih8207ljSi8gK1CCyIk9asr9MMI9VBgiP+QBsY
t9S15na5CmBMcsDL3nQ776t5/FhMROjM5ZNKiouszWqXUa2LgqVWo/9mZSbuJyZKt3aTWz8Zvyl7
xr5U6d6htWYXKo+6i6E9TgFM+GlI9KH2a2rXU+JqXpHxyuThE81pw4Fn4msa1lhOKWeIUD0OlU3+
SGQ3umedL9LG87p8zapkAMBlJGtHmQkJrJXm4AqYp9lSt0Kdhp082TZVvAW3evBBLGwZtdxIv4Z6
RGz9oCEq3RmuJDlZwV9LI2nuS9E8kUN/66O6PQQlXE3c+jmVFys8Ike/VflTXLKI7ICmVLS+HtwM
/0Vm+Q/4nvaV7r9qG/baqGigsnIDhS1ou2OfInw4l6nx4/siBKyL9W7XD5cstrvLWGcJT8jVEP2r
pC3nmyy9AFb3JA8wjF+wfoHw06PaMjXo4To04x/fpIIu62irNCz8PQErKvbLor1kafOQinDeYmTu
Dx4V13DbHxK4rAdUn9cSGkdLb84wjXjXJhzT7Cx5bzI+cfQXyA04bZOMv/4x2cPvUr4duVQaq1J2
AJfIjB59h+eSw849yepk74gBFd7ui02mvYgHHWbXydVoynF/HBM+63kO6itQzd2oDGevQVxulATm
OGcRsnG+BNhy/aQN9RPpimhc3r4iRVJkUH7387yA7Qm+Fw4VWpl0qktijy+jXapDk8mEFnhE5Y7F
35kuqFdbkX3L2/TVpIyrg3fEdyN7L+k0rhyDMHeLSy5mLzDWTbU1DSlOmf9XVMQoCFYzTft1f53a
r6gIL0ViaEARZkYJIiZPupkQrMItNqUSdm9vreyoelEYLzdJnMjb1NrOoTHAbqQJFRlj9IjdcwIi
jUjFc2sLPsw8unSwnCNuewvLOWvaD1+wJfVDSOJh140PRbl1fN1emzlG/E69PcLfRluDcZwIhaxF
1WdEMPJ8A9Rl06UTHD8/e3dyn3R4TMNUV8U7mRJvEtDtWOOxYI1gHYclkmMLZnDtxS7RDp3sYSRU
R/YIzlaTQ2tL8R0udW91gONCRV6/x/JlrRvBhzKd1Y1nbnpQ9F8DoxS7qsUKRqXhth4oXsB7Eu5B
Gq4IrvOuQeNGXfPNa/iBevpEba1z9IjNc+Hap7lEpc0jzIeYdWnm6uA9VL0P0tY99Mjnvc6rXdkZ
f3WAyghX909IfupQ5LCSJybMvYjb+1pk1bmlzI6OYpwYEeHtNamdxbpjgoK0gpMRQc9RxoffG94j
o7Sy15YM1S1Vin5qyQlfh3QKGPOJmc09eANkVSa7A9iTlrok77XFcPfLSvWQTzJ8h5Vc4OSqxiuH
T4nlPqYxxgV0Fiem9zxjC1FOPG7jbHR2plHiAEGN9cCIOXiQCR6I+4j43dYbVcKDyLDW2O9BALp0
M06d892BBtypAsQAe8lLm9E/EvhfSdlgifehG5lN0VDq5rG8wOrIw4J5Eslg7wsHsaqDBVDJKLnD
En4Zx+RRWEGMxwZrgsVSG7qKxSBiU4hWMQ8WjAOztC8hbtrNGDrtLm5i0Ldj/pRkCjrsWI47D/HA
CwrvTH0ckGEdsHihlXqdJiqisWfC4j4jDliD+ToPZCYBMYarQeIEaFPrRlqv5sMxgedUDT6kEPgb
K0+oK/jh4KpVJ8MJNkkVvHs5KXcL6hj9IJzjcsg6PethMbj5fjQzgyNSu8ssbr1TIK3dkoWIS1qa
ARB9wvE71iIPiJhxqBGaA4edp2vLoKgqD8hxzbPutzOHSS6L/MfT7XOZVrjpZ2J+kRXtzKyqj06o
v0qjNNdNXHwHGYcfwC6fuF+yqRs2cDmKnTXa6MLmaOza1AFO1mUPcIS5AFoSb02n7wo5LJZ3ZiE/
2GGNflK1DWrFIQzdUy4d0EtMJ1pF5TLj0TZskq0KeUaPgpaQGHIq41lwjSfWwNaShI1nl5CQZDSy
ondOf5RJC7Ih3hzrRwdI8BpedUPLmI42re9FB0asYE3hXNMCcrSbSNIgTf8fXCtWzaWxdtz0TVjh
4ufI97OlL46d8Rtpx+yyKsSg3b57kpfQS9CJa3ROFmUlN6fQWktZH6JZXr2CbRFDzbC1u+C7Ch90
ZDEhCGmuI72XC4nEXMrBsyA8AplyD6ovq7WuYpRKJ6ax2ao2MDcqFhB/Bb3wfDgoYbUYfjTWtmxS
HIMeAm9E59AgBRLIFm7TE8PxWCtZ+FWAHJfkMpF2AHdRzKk1kV3itpRjTHQuOPGm1QCTsOWTh6iA
BVjNvRXGzgYzx7QpLEgrw0gROE/9eDuF20llD30a53fCzFDFOorABzwZ2UKIslp1SkcapOep60+Z
xlxe4zkCpXYhIY4LmI3tluf+HS/qzSoM3ra22ylnPIxhdxLEqw4pB36bThpeokIfIdmd6qA4RZVP
L4IzQ7LSJP3tiTcp5rbaDekfYD7QADtuLoFVky0cw31ljMSM2+wd64tDA4RkPIEKOcRDdijz/CA0
Z99RWOa6z2q1S3yQqI5cKkij1GCmKqmT7ZuPHqUCWy5wiEohKYHBSzHpxQy+dTvgkGdmgC0M/icx
75LJGK4B2/HOiMjqgBFHXO13Tb28ZfTXr0TocGhhI24GxEx939qYvcfNQf36oWfsZzU9c5JMm8VZ
20pu+6SygqoadzSssf9NqrNEIK9r79walI+CpFwx+IGbDaiHQgNRBtXi2q2uqaFBqEvx3RVFiXta
3WPrU4c5GqmtrczfcevmSKpZh5eThwiNZjr9qhL5MdP0wFXBsOM61v3SMgR3IHfXqnFfaoxlKyIs
n1PPMUGR7Zjc5A9miifT8a/e1BzKIhq2YTeGO8pnCA5zxNJnB64jO/wGMAiY4rkCWekGw3AUzQuw
YdQFwzt4rhccA+xkEzgwEmZbV+ri5DTyhhnsgCc1RhcZbWwf4bVDH1iDUpX7Mc5/OsOnYMse9sWi
4qtouMwG3H6dtsZ+SPVPGkwhFHyPKTFwV5l26GKWOeYoV975HlotschzW4Ot60v/pEwvfQF+QOaO
htHt1Doe0atNP/SYTCDnrdWUwFWKBGN/mD+EIeSvjrqSjzSNLl4lIOEPFYa45S80YIpHWRF7FSSK
p/wo0BQsUud49GfTTXiPa/Nc+HzmpomolpXUBaI1ButyHpbTlSbVPVr8U7mT64S2CZVi3hwbhDmR
uWyWMOTsaMfDyhUlJ8Jsn4TgMixAuO6z2lo7BuoefsMdSIIcEEGTGAf6YpnehZig7pnhE7M8Yyz2
yrJtrQtnBTQ/h7K7iOHvAmMHRNT812jJZ/qBLPZR6J4DC7/rzHVhUIp6FEn4Aw+ufGLNW8P1Jkpd
5X516QeCqiJIP6UcsOjatQ++jOiV4XrPi/d+Qz3ssJ4Toq710Pw4SlBtP7/FnURlddMzBRjYtTq7
3XgNrQB+lZwpcnkhVMnlIAo6fMBGz0U0Lb70YFMni4wjzWfcd9YjLpKwZImvcgxKUUz6gnSApFYk
w7/S59bjFIWv2F9PUqnbBEdr7Wft8lTrv2VjO0c4paBT4oY7r4eFj6OZD1nvOeq4aFsuM1n1HNvo
EqOtWG4CpjdRBNOuCrCzdhz3Vn3a8wIXGoOLHx3HxZ4amNV92ZSEqwGPb8DVYVgiPUqSfzrPoSQi
PlufuT+Gp3jglCOMeiOyLiUhwe20LCnr1VV+jGx6DOKgc9YT/g2kuDI56MHnFFBltzSk9wAw0IvX
GmJXtxLQVE5rhfBluXD1P9MGOq+tT8EMStmjyPXs0xNywtRGRWCL8JZL7w/WWU5MtEg6Sfzkt5yq
hrjfpVBwjSB7cNN0JLo7w5ckqplY5rzTlS+3vTsHhE7M+QXR5WcM5FUR+joJzjROPNTrKXd8WNIQ
p8sQ3WqmJH7tdWStOJDg2TYmRuFipvTzpchgCeOkca69FvaemRKsgOFyZ8rro7LSv10JG3IEVEZw
7pgst6mmfqsHMDjD7MOoSe9VwwuH0/qWpkEMi8nGQlwQrc+weK3aCghLZJjvvRp5ehvAPMmN0nPM
4yIPJvrTu/BKt8JmDOz0YAUNFM3MuHDn5OS9/Homgi/h0wwReBA1Oe51VvLYehzOIk+9hab97Cj6
tzRScCOnY9mCqsujsV4nHkWWONLpw+6+THCPoCYHkmiYBoQ/PaVtUaz7+S8tWz95PMHGkiGAuO4x
SxcigEkVXtzFH0kxENOPt1xs6sgcwylzxr1KkuLmPNoj2wJLusepoO+28/CWhHF9aucA9LpDQB9g
xAZkHWKjR3dzlyf9JmqAkiZDD36vNP0NCoFZ7TGY0HUn8R/jLSdOXd4Lol/4DZGRnbotQX9FL91k
Yi2V00G14cWo0Lu5bEegiOoH9Iuxnez41ylubd2Uawx4R2zVuwJyNs8h+8402CCKirSpDSGG4l3u
q06Cfdh3nlVIe4uhK+wHNgURtrFPG4c4fQEIsBVYyXP0c99TPAYXz56gRxFpWm7K8g9rbfdM5zZV
RC4TRegB6sQplcTez2gHPy7mALye2Vb05d3yP5nCeW1po9iQre9W3HzqVVkH90mbr+2yf1Ud4psL
3tSu6l+FD6OFWBE7xcvQInsEUTJyn+1YgXpYaQrUxRr/yZa4coan3F5hCQevaXBGxKK4tgS87HkI
Od7MRKyS2H4jmYADsfU4y+BS1/70hpv9MlUElsyS8mA7YcifcYhKK/+i9Wx5hsXR1uOBxY4HmGTI
/JJOVFSMwvgFlyqPdU1JYmeK3yx3oegS6O+8V6tmmo8CyvFaADCy7bnxezh9Qxa56RC/QOdmY7S8
3FpZ0BiY5oshkVtGeoRFgzpao4CgNLftzg4AYYQ2go/QLBVFbL100I0A37/aTYwUjYUGSvRDbBku
iqiP2jg9ukZMnVnCzMc7tIkZK+zA+/K0k4KtIWbIWvVjCHcso8hNFZiaRpLTTZSAO2hGSs1MHO6T
zcxaWulXBxmobUBUQYiwlY/3wSCJZitcpvhkGWQbdWSoRxlM9bcmxLIuhcI7b4GUglhwF3oRn46q
kDzGk1OZ4J+JhQlORR0Cz0KC8LoLWcHfWEJQA6yA40fYD+THDpligzjFLN3gTQIqCIsDEtzvsIR+
g+UfEyk07gr0jB//dBMOTS76eysZnhHb1oTdn6bYbyhFrr0lgBtwyeRwajNnBVFdLA+K2VfxtjGx
RmQJnAff7VmGiPauKvMXwVy+ErVpbXrC5kHN1RCSzqVb5ZfHpAbQwSmeXTby8pProd+mrnXv+6wb
pjpC9szTswueVNM0j3zIsNgTb7H9x2aaHXSs/maV1s0G8WexVQBlpZvqN7Gqr7Fz6KurHQoNCjrS
pPA2Wbl0PczpM0V7MJapd93MreDe9jnBzTdZL7DdQhWDTpjN2CDtZJ9ZLtWkNuRvTR9jDTbQMt5o
lX/vWQqvBHUCSB/aNU8sUOx1nhhvOjB/8C20GZZPIxcGhseGUNaoPv8WASFvGkuwRNbiStc4g3y6
9XuuHDlidFJPhsUTyhsU3Bm8uQZuVNOb33Ev/PXyESdSKc7hFN7n5Sca7iWEkQh3AlK86Xe70Woe
Hb9573XmEm9GBoic4Q/6leBxSHg3aYaI5gPaqhFPVnOQHwyWnczqLBSIEgcT7yHW+Z2OXhj62aFb
mcAHm9xmhXOv7wB2CovtcSfumxEGpLR7QnPTIXfnq0ABnmNupstfa+jjLwqk9+3gvWKiewkwfgEZ
JqjefXcZTuCqvzGyH/F0S6ii3TND0mNEtJJtu/UzJG9pDjV/8U52f3NSknwE/WuFSnHMg/ILJQj5
B/+Km7h3BN7G7d4cmO9xCeIvC3Lvqr1ZnYjRPfz70b//MJp0y5pMvOaOxxkpUawwDMP3rixphp2V
Qsj6Pz/572s87x2PnnXxl4B4oGy+olhiFb2vWCyHAxKL0/rluZyb47/f898/Lly+ZBRA6fpJVIf/
/sK/3+eNbsfzFBv2//w5/771v/+bUBvv20Nzx/aKD5SFY8MJh5uwiQe5GFZXS+/42lzOIMOkB+J3
bC84B074aYpnQwhMKelMWAsrZgRv42ylZ7RdfISjxN9Gc81mCFlGliEUj9K2y43jc87n4F0e5QKp
i6yUfBVBoQkiRlRXpKA6n7ooArsMetFKeCFbTItvSz8Jb2RzRIWaLirDNtrHBfmueU/WFyrM2H7M
FmHxYH5BJh2PiTWWd0s/M0U7MPe67lzU/hN1K0uvIWeFyCP2awXPJZiCx45V79kgqrOefG6puViy
UjBHV0lUHRPSILiPYp/S7RPnVLFP2/Gva2j01uiD6/0vRM1NmYfNZiILuSb4yAYsxMFs2MV7iUS7
skC4kAHziDVFXNsyqoJ7Y8QN4jiLNVE55H45WhEEeZSYmVaeSQyXVA7c7Pa5H1mfLaeXxNihpngE
gdoN7t2TAeD7sS1es9l2kHP7V2KlqBqUWWwqn7N60sw4bU3svMT/UW4NQW85jwgsgh/lcrw1ZZgg
1wZEXMqBeuXEmFZDHrMjcdmxmS7GYcC/7r7H9ptLmYJDD1/9Ce69NDiqWTXFFrQtQjoaMRcN1VPT
R8w2YXijIWlXx7m1okTuLztZbmq6FMcG9q7vfGeYsI69oDJpHo1f26qfuhbNeHAnNgUDVZJ+NT4X
dU2T4qz6tc2ndbImtjxAzVXuAm0mstpbBCw4qzGCAXoI30lNsEuD2o6ZvPmr7B2wxhMPi5+8x5bq
+vEXnpJr3RsIMt+h5lVp+Ya8BvEn2TnuVBGJcuJILwH+vjWqZLiT1vOk3XHVpFW7Ujb8woZg6Jgs
pmT8jLb9N1VuD3TiMGXdcNHZaD20cjzGdnnHER2bDGrr2uvL5wUrWiUAV/CrIMGZp3j52xrgRklG
vbHfHC4yv4ax1z1YqBKpIkQ621lwyAlWMwS5u0j5Nbw9FFz2t5sycYKTpaV3cRlM7dmWxxguzo7N
P587szcOk9seVG0Un+nNX+IVeEKr9WRlBDUnQHETd+TUwARr0uuajGdpOwDelQOipHlTHIFOXPDh
Q7f8Z+p4noNPLPb/fvjvFwY3pLNtbPvNv5/DMUILppOKgxhACf77oRG2VGmE85v2ZXVpy2mf9R4i
rtmk8iGchrMgmXo3z718+PdTmUyXgmaGxP/+3BQnwZ7XCq/m8lUmbrMH5dY099C1Wxa6vPDh2GFn
dy4tHTyDKrnj1CwM/B51Ae6shkWEFyigqnDlh1+ddIKDX5hP1FQQLPDZO4e1YE+E+Md44+y4PfGU
b8IlxIz3JeiXWbvHfNeKjMCoih6svv5O5YjRN9BLp6W1tS39MmWkP1PHmmF4dE9JbyJgU5guu8ji
IBcSrw+85tBNLAu7OHqS3Zdi2bU3e3FTblQ9Y4ekgzTgGMPfjK6KnlRn127MFG5C4rh/miCSu7k1
DFrdjJx7BrWEKZuNzmRIMNSu8ktisEl3AwTxDPAYEFg2vAlZcR3xN+ZAHMGPirNfYbNXzBUpX1qv
XQwTfA5YI6wF79Y694vXKIq5h3cgfoJP2THX8SCbajaKVQj1qiZcI1i/OWlC8HEwCIriLVu5JS7x
oTK2UbZcpnZyDLV07+MyweNPhmMz4H8SA6x4qdx44w/e01yp8jELnlgjAVGISXaIMPnqVfnHlkP6
EPYnyiyqVUnXyLGs3Jd8yLPD0PXfdi8fuyq/+KD77jJutNy9CnbsDWtcTLk5JS3Ibq1NPDABTpBh
1+/w5uCHvKGOzwcsuZe+cElp21wDfR34m6p+9nFZS6/zdqVtNXdp1qzzRZPHan2yBHKkyayMpb/Z
0oesDmXAH+vU4hwnSh7GYnzC2/yrZ3+bo+yhfJt7I+zOJCTA/YmXXE9np2TcCaIBHFWpP4KUXVQV
7oXy6pNM5XNHEIew3KBRYaZnw5bMbF0wcYPFTFtUwYvdZu2GKgPpMQpqWnRXeT+0uGo2w4Dw5pmv
QiQJXWaJ3pUE4KWnPyYnJl7O/ReXIhQ4S9GkF8sl6F7oDeJ9iS/fS2HqqgP31ZVVKyieAYF8GtqZ
bGNODJEgrE2NM4Z2mjaXvBho07cuYBFedBPn0ebSewwlgO6YVuit60JAIyaFK0WdMo56GMj6RXEd
zSdu+S62TOCOrUHGZXDGo9MjA6RdfF/b02vvAJDoFFdybrjpoTA+TAVbYJTubyobsbcHcGTO6OmD
joJLKmJnP4SffTqaF6qhoM+wcD43yx7CZE1AdE+i7y+VJzq0KBSvqP8VnXngXeUk5/Ne5okytslc
3Icj8vNch1/kA29WSgdr37rjrlGpu4rHCtuDTcsnxqNd5MNVUaC1zMHat24nT63DmrEMMIu5MSyT
KWvw5Myet4NFyL25Yh7PWWHgGOgoAiXXM8GR3soI5lwxtBas6uA9xcOI7I4YysqgWw34AIM2d7aJ
hE4S1P/IMhq1C/UDI1tDGC617+hvxlBHyYjCnRxl4CK8EGtlai7PyhYoFEC34T4wimtRVKTs8LKi
1YK8KUFuAdA4zG2/B15vU0abfIB9wf6PXmaaMWgMv9xZIV1GY10MvJwO2QaOb1M0Q4VUpxIO/DZO
U28dBc8ieJ2ntn1xgVpztU4LPGglOkYRZ3hOS/qHuAJ+zGF8m1NA6j6vJX7Y+dW3yVHNzWKGJNwE
NYVCyLAC24e0GNkc28y5cYku55ypCuiGfZkdMawQD+Z4BHKgIVCE++gIOg8aUGnAWq9nD44KVkup
to5zLalivQ8GTmbSqcd9MeqHqGdZZHojuKH8e7ZZBRsdhpNKBX+X7lxyAfjJdP83GUnCiar5LgiP
IzNJkwiR2DhVYG5Eok4mhJit2Y2rmUfNOmxidzUIPiISmOQ6F9lzEFHlWfo0c6VdvZ0ZhtYYRk5m
V5PKyaeHyjtFpv1VzJl9bFPAz2g8GeY4N+IPsps3W7QvWhTO30E+g5LLfyODLTrrefulDetkOyo3
uVb/+9WNk+v/99Vj1U7vg1e+2fQe3Js16CWrzhRXfTx9ADOjb6TS31nRIRAsvwMBwzkbCex8bH/+
+T+knVdz28qyhX8RqpDDqxIVSFESJUv2C8oRmcjx199vmrJoaXufc6ruCwrT3TNQQJjpWb1WgpAN
/DbhOWBq88lGQuUimLPsQpoacDBobaz0wnQ664kcwB58R8geUdokF66RkXxLvOZ+omywiey7bCra
e7G05YqiaPuueLMMrzHinmNWMa7GiyB1InOtVWV+kYaO/yA2Pdj3X4KhB4iP7gkYz+/m5Iw/u8z6
afh18QzqBGB4Nxd3A7Pv1TJGExqzjFP7sAtSHhQ8BCmUC+Bau/fjgE2p7jv4f071pLv39oYBq053
X6bFhxM2Ew6Wf8aIy4ub+/8WE4XJNkwpPoCSKGRnXFu67zlvS9eJwp9V4X9GycP/pM85atKosUA7
5KHZYLvRqi5d52GsSEVIp4iMn3SaTeezPRfBp3zfaGfMUD8vVB+6q4V9iIlSz6SgbG8KOmr3PN45
TNp4B7zZ5riyN5BKXqQBcjUHRwIzSe8v4UbC5KAbLFJyvfEujT7z78QWL+SsIt96vYQ49KgwL4MF
dg0JidR1mjC05BKH4Xqf61BorFSPAIhBV+kksHKdoU+UwdWRoGkY13wHRtQgHw7G2c7QuC5fPa6Z
Z2s7A3rY1lfmWINYDsPLPkmMdce/cS1nbpuwgenL0SiTP2IOniEN66vDP8Izd7qltQ92NlE3DrvU
VTU13YPX74v7qH4Wnxy8Lg9XXQ228WiTTqBw5qtDyGsnY59m9/vo6x5OmK0ZAxydqwIikwgqItZU
0wrxk2SnGGO2nauBflJeG1IkitcLHj3qp1hDgHTQm731NKS6v1Mt1l3WE6hOHzx4e2iJz4xefdJS
PoNCug/9xMcr7Y9+akyJNBt32SGei4bLyaDn3YMcFgrsV5oe9hDndMxhzBAqoslr7auiB4nA9kZ4
9289ZAB+reGO7V5oT+Cra8lgoYvW7R+hj5jOwWEkFyMCSY+x23c3QAJBHQZ68ViOVAuUHjAkGhJv
h2T2ho4tdYmX7h1zkwsgSftHJCpfuyeQ066sPQ8P4g7FdnH1R2evW6iXmoeW/LJvLfnjvrUOf1zV
b46tR2m9+aRf76NErMY8Rr618t9X+O/97IS8Zs+NUKPdfWFpc/GAMv14yuaZ/mLx/CZQMv4K3Zdo
7tj+9ob9Tel55leAyDoTNtd5ZE2sQQjUhajMOs3l4ozptalZ9rooguoCiaHiQYf16p8jemSVAVf7
+Q37K/VzznIUuPXnOF2K76iHfQGhODy2NXvhOdVFK/4P5uO7gAluxUNAn1jairIO87HR6sMI9uR+
+RBgTdVhhKFrwq2dttZpOyYUacJ6faLOjMZ7PTvayP7+w/af4/6z9zgyhSnlPQw4yNoYxq+cycRG
7o+3lvz3VIu0uLGR++Ot9eZ7308i5f5QkQiEUXZsxdV5bM8mACIS5uzOI5HD/BP4x9gWN0MbUnkz
5eYWXgv2OPUxegr90Tihuij/auXzrQHHXnyyXKB1g1SUVRibzmjbr5EPMp0JZvG0b1z9jEyPB+i5
HlfmxA4WuQIkFSn9XYXtaG739WSd5e/HtiP9dezhLDataDvX+nyWUn2me+346CP+vSoT6t9LSG3u
0V5zSCD5KbU4LfTbZfC1N2FLMOupunX3PdX6CYoSADObl5i7NDO69IcaLKBc45HJFTrUYYccmJ+M
h8G8Nkx+BE7Llonjf2VNmZ5SSnfaJlWZlWRnkmdoXG0QFuX+ugt4g7GtcwV0ffnSAFugNge7k7Oj
Qhr1YO+U3VL2Oe4P9hKpj0O8jXLCId6ba9gMy/lLa/rJue9oCIir8dU4x3gZH4Q0cx7scMT9GW/F
XXbTFvpXvtuUKS1ueG1Q3PBo2dMmABT1hdrzV/scNfojRMQH+zLDWlENrXY9DfC7j9gj25oP8T2w
1YO9qY2DXcZvlV3GeR8v130//jEeAoWBauouu1IXh4IJgn/1w/7lIvLDvrdXffX6Qx0v8vZD/eWX
k/H/Ypc/xl+uazbQkJP7TU7sFuQOcgD1rWf39rrXKlK9Xhd/a2GHU++ivwUkuRZ9G7T/HuCyCfV9
MEFlUhzMSq0G+YmIEfnRsTcAhJHWm82empcRrlAz9T+TSjQ+Jwa0MKWjx9c+VcTPnf3DVuFeYqaX
vZ9UF9IbrMC1kWbLI4wv3VpGld6liZ7XX0YFOf46apy20QujOh7UntQ3ZLumClkYUEN8G9medWvD
1HNqjF37tS2blzaza+QAApdcH0QGYp/GGYDQML0YxTKvhnJErDkvxpciRB+DfbOvGkV+VJHF6IO6
S7ULxvnFpljia1snJOHfX2n555VsdSXp8Halgopl2K/03b7il6YcH5iHF38DiQHPbMq6Q5upRA0s
ag18z06+ZSBCfGQfPyPTgSra3OZXM7fhY+9T6qgC0hEmJQcdi0NPEKiI0fNxOFn0wt7uO/0m9NHd
PAk6AAvAY3+EEMiwP1BOn2IPLn22oo0tGNv8Mims5NpH4WFDVTdEuHVMldwEM74D+8TXv4wUTyzS
UJ4b/xhJ25MoB0SMdlHgW1egwChbj4rkvLY8+wkC1Rxi23j/00ifiry0f1E68UStLIiKRImdNqzb
UkDwlx96a0vpAPXIyRSBff0ZWY++28frzo72/ImsckNVM1xdjXOd8oJUrdHtKVXN/B8xuQOwXiyg
Wp18oF1Me4CFLKFkHSW2SYNs9bDGAsV3iBPbIaRczXWnbSffLG6yBghPkcx3lUhytxksuHPYrcVm
NB2L0bHm4cN7LjY5uAHg9DLVHtBMne8kTOyTtT90JyWUAOady3WkWfvLmgUN4E7ffDJm7bVZjxVT
VeV1gPmdNYWjrQer/VpGWbdto3Ci8CIGCGzEkFs5pdNu2XacT6fUc84t1QzEczTqmUUkH9XiikTI
D57X4g7Ay/5uajN/lftIzNSQBymdCDzm3G11Z9/fSMiHOImwavMyTG3KhsD+y0+raVq4Q+bhj5Zu
7g+tsm61nYqUX1Mi3/qJ7y1SfKqFENm1phtfZ3YwYKHqmVR3CeuKZ99PigcxZNXkX7LRARmPcskh
h6WHzetwvjza6i9GbuWHPlPcX9pe59XfbLN6Hq3FuitLPsM6tPofz8RrVRDvQ/X83+IyyAypptSS
ZSRDvKWEtd5BaeGeaL1TfkOk6EIz2fjQHfeqcJz0awcTJ7tUXotGgA93c9mQ9tT9fI1UfAn+/F13
SJouJKeR1w40N2X21TV06nIcaKRzt7ms6rJ7KMapX/tt9CQtOfhmpCH0l4J8yfTuQWx9ra+bLrY3
/9apyBStZv4LlrtoU4ZoZkO+m7Gm7BRs2rTmU/FIzYmcUfQLP5vtIE7QLDvd2zs7bWK3O4JC+2xs
I3fnjqWzzTXz8uBMdWfHi+rHTPJ3/SFeU06tXZytOxv8d5G+Cco8AD0ZOJs+75R8pGY9W1SvoJoR
GheOarbQYp+48Alt2Iexnwtzsp6LcXE2zTR2ULXS9LiTLtLFoofTDWsS5/OFv6dycQlK6sIQtYOg
iKZLrS1CGerUHmaYkmw/+dMPJtRYNxl4eLeoYONyZu2mc9LppCtM80madRXRDAfrqeTtePCSAWy2
VL7G8LTo/QXb6OGtv4BOzhv79exoA6X+p6163+MYhxxruK61ZNR2VRcaYGXtn3HiWxuY3lj4zt5P
LabVqpbyFRCYHnwmLfHJj6l8ZNwUZVEIMzs4c2A1+k7m7F6sNEJ+txJRDPndyn63ZAb/1m9SyLdY
L91sg0rFcMvjp+X3y7L411B7FldL7t/CwZYiT+ikD2XlZVtAD+cGaD7y2Px7LtvJ0k7E6y159sAe
lncK3ka7EJsc/sdBQN8+REgWX8b20qyLKuDgzn13MrlFuxZjCoEFFE2ofVKxA1xIjMeDBA5kTRE1
HnNIphFNRDz5S9wCANSd3rux/aJGmkevD5nB9xEgEjywZnp32vb87h0rHEslBrvMWB6kpRKB0qoV
kwobVkef/q4l/dD81B9UpPWuX54WiE+GsfHUO4AKBs/8XlEFwB6PHe2A9gQXvRU61145Txs+nsl5
DrzkEwzfX+PMCX/CfoZWcvvayWESceik5+V4Cf8HfOEII8kloZKtVq5qys9aW2ZFbpqm/LDHpnhT
FXzsy8N+b47AjfM6+7M/ZCGMrv4sH/pL828Xi2IkkAoNoeIathI3uTSSfLyJw+Sizs3yljrcEqQl
zCsn4piKnBJMbIbXlLctrESUQwXecFMk2cFRJUCk2BBvkPVLQLpFpR9dlmg1r+VMB4F0OIsURGkf
Z24Nr06angIQmR/yCS501Azmh8hzKLnw9elwFihbqrxIzrt8prvurM6H+UtGnSX0BumL6U3WpZnb
+UU+oG+j7NC5NBelbgdnztJ9YmFVRSefQ0ndMhF9QuPRffE0f2G73Z/umzqHSzYb0aks9PEmbFJy
Ymk73FcUgjNzja2XfwxThvaTjo7Fx2EW9nK7NhjXU10Hp445Fl+5i85SrvijD6cYuLRvPGYoJVxY
SdxfLw1UahJr/Y71k+g1Vosg5Mg753up5Wr2EUI6CFA8ueJT8n1ir+yjTSJilvnbVB0kFjDGt6Uh
TQLc1HODFZX+8R31EUjTqBWz8eJ1rft9yuCT673M2AJ4Ma5jExHCBoDLp7yzH2QVbsfVU5tGObs1
lOOm4VBfV2qDbu/t2c1U6/TiK2995/s8u2hrF4O+XahEuwbUVYAsLe8jv/XXw8SWqcPkazeaXX0G
IiXeTcpWxma801vq4+VM4uRMvA3kYtuGnN0plfEPCyxxSOagF71xBz2d2e1j8w+u7wdDPNCpj5sa
PS27ACH0TYtLih7GCR4fG/3pAOq9l0VPb6O+934gznLvaF73rHTez1PTbdYS2vUhSE4VihjlbdeX
+i1q75QNApy9sVFAPysQKvgCof5tBN3mIxyICXkt8G1uscBAabG08A0voUiaezcr3PLZmyqW6MMS
oq3cls9wdf+oWjPfihNaiCLJn+Hma7ZNa3+Dyqx6Lrk9/jqAePdx+gMtsXzrF1SPjajIIIOiAY5u
SvjTgqXdRupg5VW7PToGPaSAyCMdPI76ZTdN5vm+yNPPPXsqXQImsy8o0tN1bbzL7cK7tg3rj4gS
aulrPbCQG6FqH0h31eslVOQ1rww75G9BybQZhsv6g91MqOIva6r8WJWAz66t6mdI+hR9tH3Cdvyc
3BsdHEKaw+IS7VgEVrKmYd+rm5FDUjFy8C1mLNOi66giYJv2fnw/m0Z2ZSYg6mWYw4C6E681W4NU
yy/OU9++T8c9IABL127kMHo1mLO8007DxQ5vyoUdaugcAii3hvCmUgc5Ox7E5oIIaNg/+B3zod/R
IWe55lFxijjUuQPTOBugo3OTDEYJ5ScPBQuJBcYLbHLY7+FKALRAoPcWfexHVRnJKKjIEUkGixhr
SktgbfNyviFZCubcmb11BNQBMUZeE/L8y9lf7PKGUN27Ugf0gQh1VGn2zo9b9G9H46ftWM6u4b+w
8wxgMA2yfdKCCA4abA+x7ffx4mTb4hBfwdcaOJ7HtMGZVjmcTeAYEQjoTOMndXjcYGH4OPRu93QM
4PHwb8NxQH1oTNcocuTrMIXs26xb7zGz4W8Oykj7CSGdPvk/GweBJWqO7ceuqDREDuij7Zn7Sx8q
EL1HsHCsneAqpQ/ls+DzBv9O9g2MKZ1XcxZDainbCnEK3GBy0EiQTYNG7/Q7XxsPGxEfekiE2Nzq
OzvIX60mnm8mY3J2VpZ3K2qs4Mqnin8Xl7F7F/UZIk+5s5OIIOAekw5ikw5zk5dn4o3G1r0bUJUp
fD9HyFoFz7k9/TG6BEtfCVajS9fj6IvWT0ppfFinI8QRTK3KsF6e49LKYFSG0hT6uhndahPWzjR0
r2Egml/2M4goe3nW9kR5rUMdHuUO29gygPLlbMtAu0d9fTq093BHNfdimweKAqUpjmOc2HQq1e7B
2ZFsUX2leez7r+OZaTHGp8exjATKvlifnikv1wIn/BE3Dag/Ji2PlOU0F405TDeKC59cGHpnVdrr
T1kA6k7+8XQCgxj+iGzoc2sjjR7bMWwuRvC/l+YITZvaaYqotT4fzLg5P/xbof9/GLz5bpyHZCMR
HiVkG0ur76QlB1aRFHk7Xn3odHDQqa9I4LnecO1U1fxSUh/Jui3YQVYXbeuCRbnYLR2xl2Ts+svA
zqDyJswJ22DXq7AFEkYIrrC3OsLi+d7oL2ug7h/CZDSxpzo4CbAv/aUMnpOybiYuGTnf/BhNntR3
v7+dVLF1sDCnOZzov5pxfPSMffVUOaqCw8+Gy6bqgt2Qmj+YexXf4yF4Qs2gfJoT/TXA1KJgZ7v2
h4Cg8fRVkgf95fsAqG+e5BKHNY0sdjTAX2vklFAdUtuKLiQua2+gBki2RBC2/YcXlBqVWCrYV8H/
ua/WdGx6qG1IGfn/0/c4lFw3n/kCJDVV6HygZxh6Vx1lPOcw+pTPoeWwzsrb/Fq8kDfvEk+z70a7
GJ5IDEPyQicNubENaKuK+5SmB1DkMIZ4ZYz23Rjj4kIJp6E6U6fLAH+ZAWZ+3FuocRTD45CD4Boi
zQRMglczqPTubXa3xdsOZrOlhm0jzmDWhkcTBeSsyqoHCTiOJhHH0cR7HM2mCuUcCrHgPLH1eJeA
cYocl8dc7SX7hRLkGA2kGMT5O4Ki5+5+Qsl4t+ceRyBrNKkposP7MaQlEccxplFvr+c5+woMbi1T
1cLsvse65j56dZGjJ7UMV1HaF/eZm/onElGWPy1Ieb4ZlBOdMi+dbydyljcaFYDnvUdiPW7nw1ha
1Px1rL1J5buM5ZCDR9+JqlIjPbzpAD9BgpInQPT2AzU6aMKV0BIzEzq+HCWm71FJl5cefdt7sUmc
vAOPNgCWPmDcMm06tDWru8ikdjGLteAGIoLo0zxDBZnO9efIz9wV0MBWUZbUnxszvYX8qdsBiQg3
usE+mdgBVr52H1T3ePE+dm+a1HkYpm6nRfMt5Vn5Vv7Jo08VoOvm1ZXcH1AMemD22OUVr763fdTL
eH2J157t4WFGLlOcYkKFiSqPKN8e7iAYZ/86mnjLbuqvLeRaSEXtUHSBrS5rXw+NagpDmWHxYn+z
y1kWwTcbxLNQ3L92kP55OXmskrqdhLG96ViUGDMmhZ6XyPa+jiSxc8KeXI8Y8LyPLqp4NHddVpAV
HfRrCyDOM0id7kbLyHDLs5iOrF38sg8vDg/u2PCnXvxuLU01Rkdmc1dNfUvtkHl46mHXfh1DhgQL
lp9r847yq/xT5f6QZJrT6Mva8MB3SvoNoRT/nH/kpMiErOc5p8JE8SFsh1bP4HL/eexUkvOEC0cl
6YAYkhOhCJmM9AMkSHDy2x5EUrGLOgEErjlCHM5ywfNWPkhM4PZrr2LbWVqJ0ZqbFHDLof/Ylg+m
qcPbFVFwJ50W1VPLK8jFYEy7kjhxvCBzUzzI6fG6x2H+dm0769Z+w7b2+2vLJSJ42W/2PsXBTV2i
2QYZ2Og63UkLF+CGlVe5EYcTmhAJyWkwQZeaxOaVtCROzo4HCN7ri6CAAT/MUrpJzOFU84f8poUV
myc3dSAtiHtKzqi5ztYN4FRYaaomWycQ9qATGsD4+Yf/GGQvlBAaTuXAfF0CBAyVTGCgZAI/tkkS
bWykO1ZhOQ83xzhbTyqKTlUXT+QF1eHo/oet2aBD2jEBjx91pSHojcvr4UPTpuBIcan/dsuZxJBF
/Zy5Lnwjb84PfY9Nvl7VVVNxT8ZQTljqQOlkTKoX/LfY2rp5dVAY+uoQ2786DqO8H0qCSydiY0aN
J0MBKwf23iLZV6PsQIpqLFuo19V0FUhzEI/zc6QmtYqxiPsf80DR/ylF1GxZqmZawW8UvEbVlQEa
khXXwlzSKwfrylJrpFkyKHo5/GFLVN4EPcN26/ntv9qr/eJfsAZnnMG5GHOkoPRFRzTh2B7hO9NX
bla9+mM3ABtxbI8ZRXVe/uRF2rS1w6guYJmDdmfc69M2qef9Ni4Ap8LNd2kF8VPSLcPqcIuqW9Cd
zGzaSFt5M/HKvSu2SsVQYEV+JbRuCknjTcmt1Zj95tCKVS6vUpm+2t44XnNnIRqnvmT71FqZWqzd
aGpdjOQgVRVzVZ9L8+iI4oBpkBjlUKsl8dEt/YoB3hFxdPYAblszEbnMINj6ECwDANsL/7im9BXH
xyt9bJctorlzYmVsHI3oMMN56exKdRiq8rneF+VGTIuVFRethd6LNKtk8W5hE1kf46Mwf67QzDnE
DyhFnfhLlKKf9vtHS+S3lvbh9Pijw4IOv1egW4e/1MefUv408nu3XIDSyIhJBN8SUkizBXnN3JTz
Kurc/RfMQ5WAIXEq6ILS+Gj+EI0uk0Snk99eTHGRnrhx0q55LTV/HDpqw0i45dSaKIf/FmJ0A7n6
Y7R05oU0nLkl6gFVDdmFE6TBtUy5izK/HVlB3smcukr2t1Nco5Sp8G2qBdcK0kpz83B8/ssa4rRI
W8Kzo+3wKinqPx26OZLcbFNWwhItMSXUgtdxNo5VfN/mc/W4T8IvHUQNt4ZK6duj9yVE/PfYikpa
AhEm4/BFWm+Rx37Kd2yN6SMPccyNY+eUKslTLW8GOcirIHQQSTk6jq+HyMUxN61/cXiNyDvjaJRA
GeboOA4jjlbRXgXU4sKMHwgo15sKCnpNAMQG2dHTrES3r1WfxKIZ2BGb+ojdetVmJz28UeVgYoLk
gg/cIUbcjtl1MEbBnHYwzi3Mz2cwswbSyUkaf+0ikqxetxmllttGnaGOCPHbtOQrux4pF/lglEA5
2Or93Q6AMCRabDKW9Dg6Powf+TZ1eV58VTesvqven3eWof1qFRgc/aBHOAyWJ26oHgRBY1z+S4Ab
dxCG5Mv/EJCp1FOT+r3Xk8wzKViZu/qpGrwzWSrH09Bc+QjSH5q1CbwN/lBvY9TuIaxUC28JWxZm
2xAkt4qJHNJzGYDZ6nBCLiq/9cvQh3oB9nm18HfNJbmyDD6VskKXsAQm41ug/exvLMGlY6zNOh03
rlmQMi0CNlP4B5e32I3aGTYUIrWonCoTm2y6Cj18P353BKZ9/nrrqpzJmd2DuU76ZH6J8m4Tt5r/
YOaOv0Uv9ZeY29aO0MD5MyppmuDBmyHQhOkXWW2V24k8lvl1Pd8cUzbKpCuTrFskKk+bp4Zi/Rtp
yeJHRYnp2DH9HXU0vR9Lg8fy6vXNTWUblWFFHK4KbY9aqLqj65RN/TOZ0o0ORcpV6FEdxu1/PBym
hCbVdathzD+L44+Z3nFiqAbgbQLk0xyidahl5e1QDeWtnIFLfe6R2b082iflhNNxV/rLF9gKi0cU
7REyMkyS+aqpj6m26YfpUVqd1YMcZl7E7s50L/ERkOyTrNbdK3EWfVmtQrbTz4Jxv3+0aic8drdy
WDPJVHfw7jedYZ/ADeY4ACwaG/amrlp+IbRdPkdjYV+2RWKfidOIgQ0wm6mu4JeunrvU/sI2oA6d
lO1+on5VrG8jSBcZIbd860ycUECidweWf/H3lEoGcQyEM7YvUDSrdp1DiUCiDcmPjAUI06ufrtt9
r6aw+bSHfvtc+tiQxx76xHZTs+cJIU+m+lj2z4HvklsaPTxDxncKFrVPi+FMZx6w9C3zAQiPMt8n
2dTmW23MUPNGpfsZtulvAnaC2aKxzV/v+xZ6+9qXEqngsnQSY2XNfNwGX89Pam+wnqlX2zPT9vIL
acKTwq8XhBEkKIH13EebPbiKT1G1zLd/6yRRTYxuq2HBQGcH7Z3cv6OrTZukhrtC1v7z7+bxqXgz
HdKYjsN7XXU43v5vYxxNnVfNEiWPkhx6kIFoLOndOdzed/nQZA+zraUPhRXZKLmE1Omopji8jCVk
o1FZITY5TAE7sGY7otBEGEo1QhL+Pw+0t0GPOqazEhxUy9J2O6TURczG3js92jy37q/NvPs8W8PO
WyggRpPS+aTtJviRPk3QM97lrv0UmUn07CWVfu11oMzFaUDnczFm7nIhzTgOqXhyjeBamm/j1aNu
M16iRvBNO5HxjHB4Ha8I0RiB/nB/gy4vqF3Q6remld9IHldSspTmBecUbrhnR1tsBp8KKDvXEiGd
nHpPzZGqMHC1ITjvLKrGk3RBJ8WY6osuGBYovTpEEhUsTkBulIi/2iYFgRPH0SYhApoTmx/rf/b9
MF6JXC47b85pB1e9dxZC+nM9jfYm6HVwZVXgkh8d3Rwc6Tu3Off27RDqmzbV9Ac/MCg4BDF6l6QD
Ytwh1c6CW0YuBDyZcmid86cjsGYEj3z+a8ceYeH0n9qw4g1GUTPTgGgAzKcSWIfbdZxhWsJ0fOk3
v00ScHgSlCm3yJMtVwMCSb53GicIRKufN9lXEWruKLXdLlZ930ZaeHX4vcpxv6zQyCWtmWR4Vcgh
urbbe3S7w6sRTNrZa2lYhAwZiDMUwBqFBOg05lG9mT+PmlNemcqeKSTAe3uTadYhPgz9j/Eyzpt9
703l1fvxYYX11vqQ/uwUbW+/xOheJpR2uSUlrecNilhp3hsbIfV1waoDVVLpND/+Ja2jfUqL166O
PTKFlPHe+teBb1zolE/DFEdZBft6yZnp1vYzf+oaGiK4DA4vqNLfLPsgeTDy2XroeG+L+djp0ISX
8ozXhnFlFRSpVeyUV0g+XueLU94G6huIvF55O6qD7xpXcelQsv5m3/vOQ0Mt8HVWW8sV2PXhfFQo
dqeuLno/1T8N0fDRvljm8slDJuxDvNgTNQ4g/uGcmexhnGP8ZFKiKuNDAh7Z3aljA3ndd/nGh+7/
y1yguGWzOXc/xAXrpWHwrhercdZIurnnTCTTx2WIUfr02LIoxvoMfR/rV2+km5Qdli/NAoOTdDcR
JaD+ne65kVVnau97FUOIDUgjbc5mNT04NIGlwPMPA+klCb12O+Zw5VCzOH9J2aQ5EZtrJe22V45a
OeRMbOKVOOkhfcWm5f2PYqDI1W+sk+NnIAV9ulXsRh9M6MPCjKaSzRKhmoevi2lZaBH87iCPnq1M
fxlDXcl3SaIdCs60AbZlyZFo3Wiedr5T3TRVML34Ly51Xy+Nbeg3UYz8peRVgrcge+8sd0E27pbJ
uWmXsdlkCJHeU3hu3BvQJet5empBTo1CPPWsNasSOKic5kp32bTbQ6N0L4dkCuBIixBfTYIIWp+s
8DZMdZZLl0/beWOZ5rNeTojHZVV+A8u89QwuEQLGE54pA+q6MlgeTerprw0DBckEsfYvANhXUFG0
n/ICoaaCd8255xWsEOHqBtcChAOizsseQuULo4uzbcOCiGIzVo8plVmSws5nZAha26yvJEsNdaJz
YSegRaSZVBFbqdSJHJLec1X1D43lnohTDr4HNOr9aE5Akd9xNN9qwZ6o/Ze8j6H6H/WXOBi2hsEz
r1S69ncVqU5U1aCWlKabz/s7d7K6GxXXp35xd7QnSQspNWhciEkP2eiCNdx5B1/cStLOc4t+j6tT
Xyk7UzVVeckYtU+khKnFDIYHSWF7BbUr1HhA+avS3xb7TufwtsJaoLazLJ2/0zRp1ka8IXV+iCO7
qxFY5lkPv+aOch3oopYwu5lAqu0aqnGuosEHhai8i7Jl6P12A2sLabGz7p8BzO94c0bjjtSHfot+
K49cDwlFvkckJ1bDSbAMt68B+kpTLpHDimnCuH7vT8jCl2h9wnmELnCSPEXkl1mXpin4/SB5cahs
hXp67134UZO+2DZsXEbI0hUOZusRxoNzuMCTFw8O5+u8gbxGekVaC2W3BdOVeNXgCcJiT/piptsK
8Rh06ujlBvWfg1MZDkvQvm23BZq4l0O8p2g+eeo9P9pJIWHbkSOETCCAkEPVFbZFf8GPBimQas5O
aq/DpvzRV57XntKTQoHXnmXHUqgMXFSXVLmh9GSiVJyjlP0FUgPt0ij5YpPHeD14Swn1nBlV51HZ
MAVVh6NXbHYPO50zFdX50SuOYgz5SGQOCoIyQjwpSZtx7OOVZdf+KQhO8t11ndzas9aw35GXK2Np
u4eGHTeE02Ay6FIKNmH2Z7VQP9d11rBJSqc5jV47eUgzrBbViRdhcBIhPbBKDb52Xdz+XJp5eoxS
q15lTaEWNtFw7xlq20WB1dinPwEEGn5FcA5e5Ap9Sq2enZsphOPA86zqhcfpUAkGsPQwGERI9coa
+uoKEb/+j8HyoYbYKdW+sgKB4zk71QeUwDJ2BVYCaEnneLlxon1+Ik0BxZhwzxtGb98JAMagsBRK
XzqI80MHr4pc/pS2cWLaSGggeP4DaCMPuwFb6J2ROr+itumvRsulbIAKaeOqjKof4uRzTYQ6BGz3
Ge5znKf9lRjCvYFVRTtVcYgW0/tB51wr7o6hamBmgEw8as9FgxZYvZ4u+2c5G52ufG7jHiKB92fi
hWO5fHag8kJJpSsfShifT8rwLke84lb3ckdpZ9pbC/Kb685qno8msSfomENd3cBTpTkp5MoqOLMs
YMDegBJR40MM9y/Doan3LFLzxzGPw4mtVLJpzhTfHBPjkvl2ISBoT5qz0poTODDVvs77wwfbH82z
yC1/wrR4WeUwrmVeaN3q7mLfylkWl/Z6P0Mk/GbvrFBjtTZgrKmnOP8jWMVkvXfosS8DhFZS9JWt
Pt4teg6qOzFuLNUSUxIY7WmdlNWlNMNoHJgHGzfSkkOkIloVUdvuH2OIUwb6MAa0xFtX4Wx5P07A
ddwQRnXN6G+TRE8fQspjNrpa+6jWpNaKCA10KyQXp1OxySHXSQb7BokZUEN9dqoGAZbY30qP/zhI
WRnPtjO0D00c0LHY21uNXwuWn3113jPv+gLC/pSlVvH9Q0Q79NfNYYNugOITNpT+m7fnf8pHfri3
I+oZUBZuzwPNzKhyv5cAym8ahDqseb04Xb8tKSgDCFwO38rav0o1u3g2Ertgc2OeLguAGo+dPz9K
gDkb0JGXMa8amLOv7bj416FhzO+39jheIUUMw7g2nHvDhGygHsM4PSyeos3/ScY8uH1t5Tk0Jn37
GiJxcgDNREn8r5KZ64kAQE2mJnBixt6VoEPNUn8Kxri5gxcnfLKGJ7FGpV7cNqiLHfoMM2TpsRam
5+K1Ft6KrRpCRmQl/X4IE5gP5CZR9DDG865jVvpdnWSjiYja75Oh0A+W6feJuNxFfwBjzdS5g9xx
yqnuS7w5OYvKZbmWpp0+VhAJPPdZyS7EPoMCMgjml8rvXqMKlucQumsZU1qIx2B8mzZ5Ci9nXMNA
2Q81n56DUbmRZJk2bBdlJwY1CCtxHGJi9UWTIY7uXD5c0kc8R7ddT8nqg+N4FRkBuYvXC/ALhjdD
DbZVAcG0xNufQT27wNgKVkxsrQUpV8NEQ1pQ2hVop5o/pfW3TnUMNsBA6wEFkWiT6MapPDjM3+Z1
NO4fDk+ViSD0RROgfXV88qYIYEfupt7law8eUzT9/o+0K+uSE2eWv4hzEDuvta+9Vdtj9wunvbEv
AoSAX39DSU1R7vF8d3vhoFRm0m53UZIyMmKZKuJQcosM9o8kIKJLVhRghwq3ERkX8H9CmHAJ0kPQ
jOIV+p1H7/gSc350JpBxkBRKLtBpHbeuZtb7shm6J4hF4AAyrpLv2vA2u9Y6Fjg4cDDTM3AU61DE
9YUuIDqFpkfIFYNGffEBMgTEGWeYs0fcgX3L4DYwkfAAG+O4Hhkf1mYv6ksngH1EVx6WFxZYbIST
1EssToZdzQ1+seq8PpUAW1IoBajngVCsOpGpRFV7Z2GDvKRJCgKx0fQ8MjmON6xzUw7rMgaXkmV6
EK9qsofeDtof6gZ8Z+JH1GYPnbKoG7L804e13ywLbBLg4nd3Hg/yYOG4BVT0cJS/RA9UESzKsC4e
Wf5TALn4NJm4ZlVTCBnpQmH6OOTLECJrAXZIbbpoK2DrpTVO/7/03wgZY8h4pgA0zX8aVRgHEOqK
+91sGyG+AeBCNYXGLNFO/5tEgSaPEuzlF9Srvul+1b6rGxcs7+9ZLL6VYSHIcpsqIG3SZfJboeeP
YDUePnuOjTYKKyv34Kc2Xvoc/I5JmOTf/08eDPjTF8EBbP+3HLOHoWCK0JB7tLru/ueIcTS8a8Am
tLCAq0Ejn68/FGPq7dBYAZJVniYPkQuyBJ6ik75kqOs4ZS6/MTAOJqJCHzBo2td25FXf2wxfPo4T
8U9zppJ5+BPItGrv9AKNu5oLXaJbJvyBsFfsLR5ymf9s4pq9AO5jH/Q+yNZAtdnvZnjueMPeGPZb
G6+Pu72XY+2bJ9mF5qMArNsZlvyPXWGzs5PiHJImegtd4BK0m3ril5Cz5OmWDyg7FT14slRm0HXU
q9rQ0hOUtnz8CUJnJypG+73Ej8LVj4I13fVHIftvP0rPHSxKi3p4jd0QYsWIizWlgaPhz7rMuvsf
panqQ4g3+ipqcRYWAUzzmus9JPUi76WUjf3Kc3xNiMg/0witIiDWBiX9XovhanaANfpZ3UyRjez0
HYCEDpYbmfPaxHYPxBA2XBTLxrJ69uJuQ6FTunL4z49qg9HcU7L5UYI13SN6gk8NGjzORl0+3r1d
Ze0DYud600eNJoBzxmezc7vd9KbWuwKyNwyUbmrZ9B+TJInRpdBsQALAEJRUFhV4PEgHncFMizPr
lMlvnKRIcFaV5Ab03Qr3rYBoMjQd3OyldiDhO6Jz9diFAT8NLl5eUg/6C89za6FrSf97uAtdkyk8
c8CG7wJ2ehgly55+BuhcforUKiVnTfEEMAQIuGswnWq0aCn7MH/6CZ1NbEVAWphuplK0rI3xGZIP
G5lYCaRgb3epkVxt6q5PyxQ8bzeb8oPSVPG57MCV1qi+Tr2N5aob8nxXqWZKtKF30xDMxvdD2wLj
8vQVg1VWC5pUAPzNJPS2dEZVhNC+soSGigiawUAWF0IvEHCf2Y0OrZSbYwXFg2N2X0HZla07nfG3
sRNLepsAWA5m0S4BO1Ic6MffPQZtzL47FTCAvWH1dx6pl9RvAwrzlONPHlBFG6CXDM1hQBbeWeah
pDu2xqfeEO8eDpUfDIVIVnPzqEybO0+O0e9z80jFFS34c6sYUhR4v3pbGx+1A8cJHyR28foBALT6
hH4OJSfH9B9ZA6HdBF3TMfNedLRFfAE5o7scu3B4Qn3Bn8JbkDXehecFKJH9tHI/pWgmMSLo4oaG
2e7cPLReDAs6E6GWr/BTWy9AWVovAud764wlEv2HlvVCbvkwLGVbiCcagTCg3MkcmOlpUkWFUfo2
or3qREGgD3SP0Bx6p4zk1eEb518fTB7QoYP6sXowDSmRerCPFecTJULXfzGxmw4h30Yea442r7Uz
YCJQneoS4S3dOtRxoAGj1qJXe0G3mc1bMP6ZTzRKTcu9+gCEAn0EXT+0DVTHtkaF5dgfMxhD3O7H
2n6CgjpexZ6/0jUb3yedCI6BY14vDOqwx/9sa4Bi3kSpOrr63ZmGlMoAHu/oDq/U7NVBAnPr4Axm
QW1fdPnTxNwZVnrS3ELoWUCB4O9uMWoea2+ptC5CqyE1jmFTdZ8f9V4Qv6NksI6HAFyteSMPPEsf
zWCMpgvZaegpDQWUEs+ziezSDEDYFodiSxOoqKl3mz6Oa1GFw/LOaOk+0rfh44cMNAQoZcmqNj5/
eDZLwG1mNF90P2t2DTgEHulSDyAdzlAqQK/gg69jqY8DDrcCODj/NHuNYLt/bDyzhvTFGKOs+lu4
GUCrmvJOCX7LOfv+nlcKB505TsnXvpBAYasLzkkXdpxHKPthJD1neKC7euTpLjK9EN19+f0EzQIr
D6Ei2w43cwT5TbOFvMs5J6acjYu/RrLZifkQA0Z5hADc8GQ6A7Sj7ZivYzWMdK9/crDCOFbteKHR
fMEb+NCEUp5m0xxO2SiHnUfpsUC4k9fWssMDNvgoNM+mGdXn2IgONIocmHCKxs9VjrqXcnBwbjR5
DUZ6oNFsKuDV4+kRhNyueXjZ3Af9IbXKE6PaBdUN9SQaQjfvCKWLRwtnFEfVBFyC/k5dizhH/UFZ
58s0P49xRgQ6Ug1cm2QL0wBlVZnF+LMgw90tjR2Vbko/TU33XaRDVSnRv5ahtUbDgvtqKV5iOkX9
heWeB04rCFEndWS9CpCcrI3Ujk+1FuYnSCWjxn0L6VkZ/AQYNXLcnyW+lhdxXYU7SKQVG5TfARGq
9GYB6lsJOu+yuo7pJTH3i84Tk6Nh9NjKhzmKMRyUQarQ1Rs4p2/KaHhyi7F86HMwjIeK8Mlv0L6U
DrG1cBOzRdP7aKIrMzQPlSvY68itYm24wJhbjcteB1CZ7TppocdazbIYXOZN4by1QWFg6Qx1mkC8
0xRdItc51mxwH2lk9VDZiqrOuEsdc1R4poCycaC97LMlPemWGqBttugDgLxAqJRtWuabOw+iTl/Q
ib4kKi5oNWfAJbTWLoPaNdmplE52nHff2ckf74AM3QH/sFN+yoOyVvGZudBd6f+a/zUdKMeCFn94
ZGK2jnee0UOdVv0qtAgnZK2fjdO/JgDzwy4ZR336RfGqHEHMUb6RL1QvmwtS0z+ULA6EG7Xete5S
Y/17TR2hrn6XehyfcuxylmYNUpSqB6WmQFN0r6MyJ9rIfrUGyTZFCFbsAKpbj33RYJfu4NRN+XZa
4Py7b5wAkX3LS76DBH+H7+jWlLc0c3mIOPocAGW9+vbZm+l+J7DSoKfs5GhAJRL6qQ67ZOvLON7Q
LCRvOFCqoBmi2QaHHSGE0F+Ek4avWKCvyTznmNBQKoemctCwBA4BuiUgfi7R5re0ctFs0RzwFoMk
+USXvAzB5Em3GQ6RJyP5ZWH5NpvIw4Ui7SpIsgQ94KVz7rryRCQxRB7DOmGvUy3wV2QzpIcDplR+
0gbRTG5/CPKYboOlEJqipambG8EEBFm9gbF9UXNgJOKgWtApWzt49bpxan03wf0MKHSnXf5KbmYV
gZpYoQONLm7WVt5sQOYdo+sIAkX1ZvBQy3JSpfSoqn7cAEVvHPbmkap+bartjDFzXrRmqC6VXW2n
5hdmJ6e2gUoOBQWonW6gd9RuKAhKP9cc5Kz34d5SObDOOGO12h4J58FCyOlibXpq8wDIELLxmAMe
0ENHbzIScmRChfztTSOyF7Vv7MZKrxaGIvOINKhlQu0UPLEKJEzDROvc3fj7cJ4l5zmWnAlE/D+I
TXWH7bwUdWDsTRIBDYe0uzAsFp7zEMVWNeLAOlx4GFfLXjjWjmxpB16oroZiWdbL7pKoS8xHdM63
1QMFMChcb/rGNkAbgcnGkVNKmqQcWZVXkDEfrinZKMWxVykNHCdNfDYQNwTnOYr7i4nKipBbaCSL
dg0zKjQiAtc1kVp9ME4UWWp6nohz49G0AVGA+LN9af13kEq0L9R3nCcWJAe6TOxo2OMv8mAZkBGh
Ifk7AtsW/+pv9iO4+w19H0HoaWfYLL3k4fh9InYDh/XCKLP+GfvGGmqGKPB7iretbw9u38bvbQI5
Owt8N4fMqv4YiBOg+lgbEI2rew9lH9C9ykTXDkUKfXapCqj4Dk4uGX+mOaq+GmPy0wkTNtG7SjTo
r4NQdQord9AMawcgcoD0Vcn+jqY5vCbFGgINQORlwbXIFIqIbfOsvlDJabZTT9G/2kYTWpRuhR42
1XpEbmaVuzhOy3/keDWduz6HcnwUPOPTmcgF2QIoljWr2wzZ6CKabmUYpofCjwnA/+ZLlOJFjX0d
EOt27zxbPGh3ZeZBQh08ac/BAKH6qg7tH3eOfuM7zyCUaXdpDyRBKq0E+KPQPmZYEuPks7KP6Je4
3iU3G81+8KNZpmI/+M1ZmsgCeZJMjmAxBaNz72H3qUFQTIvy+qcjn7HAsH5lffY5A6LtS5Cl8ap0
xviJY72x80AtszccmYE8L4ruokVn8J+WfEZTh/VrKJLPBlr/cKTlHPOCQefNyN0ftrWXvu58N5IY
MAM04jynYBqAioEXbK3U7V8qpWJSlabzu2tch8HOJH4RaNCH4BNupP4t9/DvSIHzXHilcWyFjiX9
DTbIdEiK6jw6z4x6N5Pj1FjLynA86mVwDSI3cF3c5fGiOl8oZMwSUFr53AfDLyIWDSx0nAIO1Jz1
DB8fPZW/aHXCWlZD2S5szzf/2Q5sXXM2oXH/wV9TeW7+tPoZYmgkMv5soadKMXgMIInTq7e5TwKH
xXifoM6xF2nx1jFsGdHQiOHNbW6GuNktw/dRmgEIgF7BugZdQ0gxVGd6QadAEC36Cu0yNFsHEUQY
1Cy9oGlWx/fVNEuxTtb9yOzuU1bbCchGQKCqD+Fe5671CU0f2QHVyqu9zjQIDYMmcbbT7/F3/0Ll
oX9/afm7MGX2J4Bsrnlu/oXK0/jBEnK/CRpf1X+khhZOaKR01sRGX3EcJDsaFMH9AJ/NTGsYZIAN
d8+Zx7aacFHCbApAMrIo+Qb23bUA2P2nU+XgaQ/TL3NQA/Zt9Dyy+6CIK+AV/SWmwUEMZc6gNicj
yJIC2bN02rBZGhCafm+YuxnUBoHJAKeejv0FTD1KQcrLHscxEPuRF9HOBhf7cxtDToWCMg8dLipI
F+ETBQUtypaxe5J+8CKhUH4xG9c8Mr9Dx55iorVt72WEuuYlTgcT/YzoQ53IWmFnv9tpz6DyQFPL
3bQGFOOAA0JXRo5ugJljkZtd8YR2pe+ija39bO/Q2783a4HOAUXFSBdNGslT9CSx0/nVpPX2djNq
1p3FhtwqRJSgcphA+jZbuG15InJFMaBsAb05/9QoDkkQjINLUZjeiUgaaZaGXWOYn2bnOdYOuP/R
GdQ43ZOXhjjyddNoAzwlf/X8Oji4GVr+oMnLX+2UVy99A8SImiQToJcX2xX5Q2El9avT18nKTwJ/
O/nnrr7DH7QOvRjMDkmeo4NHP9MkCKiyZx9o0KWjA1vcYacFpDBVWiFXolRW7EVvtCAdLEJnNY2J
LKb0odwdmY69mgikhlicq4m1B4LMEl/JkPeI6kA740goPgcgOl+BL0p+G6I1kQfxPvOhiqwDKgzJ
+7PrN5AHKpiD/Qo68noXH2k3gtzDhKZhUbH1A/wcBKfxe0s+Gbq2pkkygfHpGkDxGQ4lNhBjh+QC
3pHSCwFBHJQSl3ZKGp7tyTRfZjey6Z5/ipQbZ0W/qOyuAw4xf7GgSbDv+jrXt7cha9PoR+cBrup6
HH0ggfdVgihj6bOifc6gnbMdRIGtJyD2pybk5rqt0ua15yak25q2/27l1nIS0YhBVh23/le9KeQS
Zd72WS/iZmvroMaicEOAcxpF12pRDlaz7wEI+BxbID1S768uy9EmaoU4juxK9E9AQJ3eRyG46UCL
9Le/spN/UMKu4Xh4q7CPuYpRuehd9SHmD8+gZ6tcRD79wf/27PlnuvlTfuBlrz/T7bkf/g23f1vV
egG2NXqwD7QiAjq16c5EpGhCTRwVaQyJgXGe9Ro2PkYj9FRRvPWhEItzdMiytxs3TKAUolhB/NKG
/qmanYf4UOFBN2eapX5GTTn/Kbboyy9o/+BbW9HA0qpZR5lhY4HZcDktmKe18804L5jniXEYAWAm
XtkmGKCrWpgnXYxn0BLpP3zA9fTQ0H+4uIGQN3Q0MVUW5kg3NFX63R98rAw4WRyXhpsefeurxLTx
wrcq/dWpkUD9wZDd0WPt0EFw/JWh4Z7+cz74K/vs/3se+s//4K/yi5K99dhiY9uITR2U0RhQmNQM
MACzGIO+9PHa+QKGDBrOnQLgbp5MU/cMBH+WkCgrH8njlqMbzTe/FWum+fmbBek71R5b6FABRElz
2JZ2l79B4qeKq/pZDOzdG3L3KAsGSS1VY2qgeXkMU4GhKirRrMl6gN5VySnxO9QY1BCUe9dZigXv
ZLa9fg1AZckC8yj2HSk0FZ5rddeOLnuGRkYAuV55vYPeD3v+f/t9yIJluf/H55as3UI9XuzoD9tw
AVxE/a4/0TBKR76QVjxAMhkfCtCD/2N2dnZzwF9Te98bIz/SHsauonQzoDo3IVF93lYnIKRw/KN2
P+Si11DGY8OFBtBXqwEU9O7DxxaQftpKpS5AGRRuOUl1wtv/ryrKxLgQ4M3fa2XycB2msXeO3dYF
sxLEBJkz8EWUovoq1MTkQ9MUFybZA42miS6CvB7AKRAgZ1Dwoot2iPLMf2CGLaDgric/7M6wd21p
X+cnT60bVmGeo6lQTVhBpCoNha/t7DD91nuhE+6uiaY5crtlm2xlrvmn65+L4UFwJs+wF4K8br/B
+a/z0vu+ht6xQX9nbY72U5TfKhFsI0i3vINrXlskPhZCHKiETcVM5+iDIOgufFThHo8YhYPiX37V
hXkCpOKCrxEfm24szgH+TpfotwKPSSoAP8z0/qEz2fhc1f07H0f3a+nqYpXGmnUwsXP+rIsYijew
N87gbALoBW5pGOXoD8Lm/K+KafZek9B3orSVA+Yi9TiuY+9Aj0tk5n4NQPEzPQ79GNPjKA8WI9fH
WUEwPS5jfX9AWw6IYojfuBuGBEtiDehqRYycgMKkOThDi0WN1dtLW1w7G/TOjY5hOHydXhUm/iKO
puzuh3rUfp0pd24B03tEvZXsv4PmNxB5qTxkonfXLfX8JiOTDS8UL+PlqES2R9U2z2tUr+7666c2
+sjW14nWKN26v3vu2dxVP7faU2u9DIZ/eNOEOYdco1XesAfb1dzQT8kEOAnW4KTpoCOFIr5s2L7L
zPaEwrCq20ccZ5sGqhvTmGCGrT8CYRyK04w8zKL+6jdBFGlG5frgR/kGViOfetqcQOVEleaTZmre
Og9legKUH+pJlgGQTDbk1zEZW2GnpyIGRNq3489kosscNtvqwDdXEERLlnSKAVE/axfWKPOrA5BU
Xfq4wOFHwmLsodVYKTUA/u5NLoNhuMcUNO7SFv1LllfNUvpj9DUwvc8gWx1/ud25YQwaNC0zTpkN
kVKgmy3A1t32FWfa2RplFR2sGNm4Gwrh7kfNjM4D8HGbNojvM7ox1lV5P/zy7PMosn9kFCD9A6F3
oR8tDeSOqnvHw4EUUQ1Mx3OoW9sv0NPWL7qD5Z/aarRjqV8i1XivuOxvc7TRoFGbWRMdfJakwQPo
VJeFQPEEUC9nUnRyDHAwlf2wm0m4JDDByzaqUepRnFyW8uB/e2BhGV8oR6c8iKerrcEKVWX9rhhx
rrGkeHpCkRoXjYf8yauxo6s75u+56rdNJWSVWiZeAMatX2SonzTVaFtlgKEyDzKRNARj7R+DBq31
IFOIDl4CYeupZQEJB45nOgOj07D5DI1sd2BtBeoml8J378Pm2CCPo92oQfSixsZ8q1VYdVsaDqFF
54PV1PSaV90A/4Owm/47TsCW9L4eHf5gtljzh0rHyC6w5veCqJnCixxrfuz0zSk8KST+In13Cm/K
8ZtXafUOzSY4NavTEdfpXmMD2uq7Cl3zZM1ByrsSWQ8ikFqUfEHzkyt5fRwnncX2KQiESmi9606a
/tR171jaWfL7DU392ef3qf/Gx4rNfJH7WgsBOPzlZBaYzXunKfb0V8P8oDwDDv8yiYclapYHerEn
ZxmyaZZ8P8TTkOJl7bzQaBDcW7ed9DbZHkxT7ZuT5N22MUu+pVVqsfeV1btZaRPkbIWALB+au8U2
wqJoSyvXYj+UAM42aBbbQSUdO92iToe1TAOoP+H4ZmIZIpKRDxMzp9E8MduIugins/9IRdRFntKI
zjLr5cpxWybFF65oiG3FUlzH1k83t/otme4upezPNFQeuSZ76IfBn0w6cRnTOHedn6OpqJhuswPN
gqb6jaglHPTxHjq8uvBtCvJISymaRmnen/BOjf5yw3cegcuCvATn2YqGqmsSLAHgMp+oLdCtkO7A
nKa/mGiWPYOR9EwjukgAcldayesNDcHZzF7soYZkagAJZjVKWixR26LPwMOEHHTR8EWxCEsZHGio
R+ya19H0fKlLyKxLR9YbC3oyOcRzAfHXEiiaZujho4gYdSmgXFsgx9Uz5qTxLSm4yM2zn3l3P2zv
Jtcfdo6CQCqI0yAaN+cNGpYtp0dDfjJZsAwbqt9/UD12wNuQckixVw7kWwd5fwHySBw9EKSVlYfv
a5rteNiB2Vp5pzVoGEuPg27hFsfVnZ4mgoPbpRJH1wBlm7JNKZistWMv/yLNRKwXs5XOe3dN+oZk
Cx3wTMUSyuezyOGgQ39VsmjSTCQ3CjBNqDh3Rvs4iR8qPUS39n7aOthuZ1MbpNkKajfuerZp+Oac
nkKJaIKeovkaqNGQqIY8y6PJIKSmPlSoGaJCklZsS8OZ58uH9vHdxET2Mxtn3q8PaSjD/Hmd89PE
YHfusnGCFDrRYLcGzWq7qAfN3EYKw0S2RN2J2wQ+aJUWvdOLowJqd1Fbaf0A4uzuKR66ckHvGYiW
4tfqgeiSut0M/yvOcIsfAoJWC6MJ2gtQSWzT2lpyjHqWnzUWQLnGdvLPg1/9IPCFX781f4iRtpEc
w8oMt1fCkxLc0ysN2KtFhS+4NX3i588+DenDbmUtdLDd+upCE9Pl9u4gF8oyJ7h7edA0iGa81ZXz
jmlDe6Q1na9QoaEVODiDjLotLfFogknLP6Il9kQe8/oPC2IospSy284TN995hQj0V/FU+A5aytA8
OeWl2cCNgjmvJXoDrYloaUB/xpm2BfMl0qAVC+ItXpltuP3N3kn/sxyH8lmLs2aj4dD+VPj5eEz6
im0crGpfvIHHS5TL6ndPJHviE2mSfMuDMPxW5ujScUOeQrAJVb45HEy69+EDPgIPoUx+pIKLbeI3
xSpKIa7iR4X3xMdgRVIrUGTAuWYs8sUIVcMj2SgAR5dY+yRKjUUFQD59Rb4Z9IHtqOZ7w867PTNy
ua28prpw028WMsidH0MYo09Det9Sr8c5SdPzp9lXopXgkjQOGpYMSx4NSH8tA5xlPgLm/UJn1GOc
ysfGcl5oHUlzakRzIdiFaI5Gt7kO3+srNNRCoUrVcejs17CzQ8z5eLwTH6h4cagTtEWSB/nSsbGy
ky+ZpvPkW/wkVEARt/j5Mbd4yitbF3XnGEj5hfIFS+F4pTdX6WhIAa4fftKY0/BwXRp5sEYbBdtC
iik7010JKp5zr2yjspVe+49ZHC/r2/+B35yF7iii/OSI0N8xnI4DUdgPT35ljHgdNaAKcuI9FW/k
6J+wqpFfhyTWoLoaWY9OHkagleBix1xveBpQCgcQEEEhgnQrFS8tB9N5mKTWQ6B4MOrRNh+K1lgy
k7HTbCI7aDHHteWi25YmEiLXoJlgYFBG0qCyo+IZyEsWttVpgwRfWWmcrW7tCZSDOjGMa5npHDwK
YGtvdf6zkX38DWhONF14vfUcsiQ7YvmOUl6sR99stjY14JMpMOprfuBG4VHgOObmucE7ZOn2wliZ
3hBtZtGpCLg7nFoVD6QplQlPoV77LzSiSxzq4AX+lyDHEGzbDSNb0r+HLn0PAC/4LPwN/bbmiS4N
rANaao+ziX495JYBzr4AvZq/oVlTkZKMXvAgY7c8UGQjzCOw8LGHVwWIQekJwFTZ7uqWGAQupiLW
Ta09uLqBHBJh3SpOhOG5xGcVtaT0LcpSMHbLuITOfBSsaMiCHAeTaaZBTkhmn+K8XEuvH75UqOnt
S1RXVkIN8wIymkYeHSKQhUINXvrLASxexyS31S6mCQrg4+mezBFnf89RQFkyHy1+CKAZuqR2jSCj
q8fV9dwqaH75SqDJJq2mrO3jAwRZNsEw6qfAy/G3pu7uXOg2DOz4EPrxBjSz9dF25NJrrIvF6/pF
uK33kOtCLCIp+VezreOVhELRMatBPOKiJ4TsoGyQuxqQ1bXWwa0anIvZa3wKB5W+WOh9zL9C7Ste
YXueHGsHh1cFmrvxK8NBHUCGY/kSdDpo8tDJ2oXGTnB3UYjcRNHJYsekyNIQFanIONKY3e7IFnLX
wH5MedZQJ1uicnYNJBtd7hzpFhoC8QoA4nBduKlYVY6ZbgnbErnCO46miCeoCxHzO0O9MV3RPpEI
wFg77ap1s+wuAIX6eDHgw/hUihxdsFr/xCpX3/hos1tqgeoEg+yG/tCyaDnWfHjC5wxofeUXJ1EK
nsSc72lIE0EIyCPFetR81uT9FEsugTeeQOngH9LRsh8glVI/dCFOtErP27IcZwe1B2pPsy6wOKhA
h3IyfTQ9K9/J1kaBuQh4Zm7AquA8+LGwH5jdxXmC3n9QRXCr9R6xDPNeMtcFiXmY9kuw53sA4cHW
OsNj3Gr6mUyZP+p7tAeC6k55dFC0f9GC7icEloYj+bPAlMehSX7RHHkZNddBfhCgfV5lxEHBcK6L
+MkPMii39kkICihmhjuKF4NhP9omW9OIkkRe3a8Cu5YbstldUryIfut4PsJH3bfWGpjC1vNP5EBJ
M2ToWE1GS1N9lDhObq2tGebiwcJJzmNUuTg5VnchquULyy+BfMqxuVuQEagM9NRYer6i4TTTR26N
wyTo1KrgECfQV29k1hspHu5MVc6vWSkBXapSW7a95hwjdWKeqMvAxLiVHKwTkF52zwVoz8cV3Q52
/QpYvgstMuVnJO65pCP4OmDXkGmMGhBqBlq56F3TfMIqQz/xITjkbawFk63WIzDe6d2ZPKw4sZ60
MYmWQz+KraGGNJE0CfjCM6dZ0pAmgFmf0s0mulMpgVvqzgGUSzX0mRTLIUIkL3PQOyXt8DBdLLMy
FhWrjq3nGgeyjdK8zlaiTQ9QLp98wzlK3VVRVawoXUpJRhYPDxT7ezrKqWmNu8fGC4Uo7NWDxF1n
QqK5XI0stdcmkaF5aIfOmgOOiQY8JUFELjRLFyApgD4q/MPQe0qgiLSJarVOv2WepIvuZIrUDGWc
00zRNL7F3dlmR/U8ikW9D13Cgf2MhtXyjJ1oeaY7uthjbyzzqBCrDxOzc5GF/aksTnMQueL/6Jpo
GgaNsayqRqxmv6ZGk1CWQEkL1DaHHPWNgzTQebWgsdEbnj1N3Vlbhg2xH2Xg651dWydHFBR8tINF
Udx1Nfwn36zTLaXV6t63l/SwOy9QxpqrYIgkeAARmmaOtrvSH3SO566axOTHYGOU4DzQ/ZRPF7Ja
pllW6OSAMdWE7y3vbttQcLTf4ULGArihqDiSFVxXnre8v10UrHEfjVTzdh3jCVQ4M3B84dTaf0SX
Fl/WuS82NBxT4T/SXcBwRGXLFIxncCN7kZvXBAUlICMlgAKpQIdZX53cJtlWVJboNFGfwsI2AfTw
/CUaXkAmTUZInoNPjKYGvMuXkzHzjeVYGIaztSGYvtLQCoU+0wcIU+Gi7pyQ5foCb7Ivduj3O7L5
AiqKk6MPwYUVE3G7+hAnGh0Z+jDdWVr9fc5H9kZNjkZrnfFAfwjxBDJNQeqx8wNvP8nk50Ac9O6B
ma4Z6ysqRZcHid8b1DVVPYAufsUPtSuH/Wyiu1SVDeiuAcHXWbnxoRz2s30OmG03N5rMbk8JjSDZ
Jpb9gyQRS6WL2KEzfA9Z2Ukq8U4LEcKL+G+4TU8zQCyhS8TPB5DViRIdMtn1UjtgGoVa6N9jukNp
+Ddj1bjtQsuccI0vvbBa/Dc5cvWIj4kpJtfKepWIrMBWatRjqOby7hHAzOLVdIICvLmlwHch6vBV
2wL+W8aXyHlozci+LCEVBaWioUQXUhvo9d4CxczFaD2+j/oISDg1zIrKulzC0E+vniCXqveSx+i/
nMReIYcFrqVKn/BDng1EeeVZ9VNZQ7Mcatr6GiWM6uuYj3ceRYDjzqht9KUbNt/tWNq7vO2Dh9oI
LLSF9Im9Tjg2z+DHQJ8CyzL7pDEPWzTsiPChzKEfodx9BJsqmEyQprja5wQ0QRdZmziSTlofxd20
XZj6IB6GKh9egVPfhLo2fEnS3t2lYgSxFK3/m6gFZb1/dZOttpFFAFVBW+hgeUY1fWFrOnu0nQjF
OzsGzNlPngfhZp+6PLJ3gpXOxrAK84slASZUDtB9xrraTf0TRXpGBuowtTVTkbqKDJPKxjd/5Gz0
gL8LsNlJsJibpg82fd3EtwIurRz7VeyYzpKG4MoGRCWmq7AFdI7SEuwIcJxsFMgMKQ5xY+8qMWoD
TnRjhlK6a10TBUA4TsmneRqjDHeXrIQUQ8RBUE5LElqcmHZe7IbOfPu4VKEx6C3fyINGd0sftaTB
qXCxUx6zHYD56GQwE9xjfv3sah1a57IWyGY51M9S2ew/2KzeTHd9g1+k3VTNMzl/iP2QL+paFCsM
Xmw71uFrPnWXfppn52ZoG/sQu2Cuw8hv/7p++Yxeht4GarOm3uvGXftWwB6pG5v6shnoy9a+gaUq
2eaJtNzEwcgeW34Br02NHbbS3UxCyKcA9MnRGxldpTpn0c4Ps/MEc6HcGYagrIkHp1rOE5VvhQso
fWob5ifJDuLp4Y6bBnv1mfgqRif/DsTSGwBv8nV28DPOXuOs/+o16PhK42ZVlBk6kAOwaC1dPQ1W
Q6sV65kgdbZNEFm0s6KrxdfAq2CYaC9SO06TBINps+k4OmDubQoqP7VTJdvHDWlbg1YH5B+H2Zl2
r16bjWIxbW5d2uKSAwg2gMe9ZaMnWhBsuoKaK9H3m9Zj+ISVjX80q7S+MK94JZDqgMajlVB2W9m9
mN/ZOz/2j7KV9UUa2SuBYLNChMvGg5baf9F2Xc1y6sz2F1FFlOCVyWlHp+0Xyj5BJJHzr79LzXgz
nmOf74a6L5TUidlhQGp1r+Ux57lupLumEehj3bUOwFfwGWJ0pwW5JOBFpvhIf1j6g03qrwbIl2RV
BJWFP92Pv/j8v+DlAC7rnfSqWf6o5ExaR70uFwVFoClFbZUvGS8KGi2R5zstdwagD0qVVVT6cHfO
d1HTmUNW/RTLp6l5Gx1k4b7Uja2fRVMX58BcaTZHBoDXETquUFQHbDXuRqSZZeC8Ffs0DwDnyHTu
l2pn6eAEpbQ995EukzXlJ7tEglVBsOpRCjPN1I212wIMn4Rkx5X63/xRQ5Pu+qAd11nZRfj9G3zu
+s/FjgN56ruOrPo6CnEU/B8NgiiNHhoP/2iEG4AIbdDW34dBXCOAh6c72w0Hljc4Ndxu1F9idYDW
4P2OYoA4OZCs00vt0dHwOlZKEiVx42wcE+yPi5c7ZQchAKtIIr1G3XvmeNe4JBudAtCVI48PFIni
mgCNJiVdsDdyNpPU/mKZLUf2KJyx24An8atZTdpWqhKPQpV8gOjqOiKZRhUgpKG5PbRfi7bWtmR3
Y1IzmWxQHQ98cZW/wqGcc0IFunNKKLOlNnpozg2AEggZmSyX0kP/xjL9lYndmAon1NuRmZuOqCph
08FVnDfOkIAb5354Mx+Glyyz2LGprFisSUEXQ1Hu0CiPRmSRrKl4viJ68O7PxA05/giBthatrb/M
F8885I49gGgWIi1I82PTBSh0S12cdY41MldtpoUHUgfOGD1FODIoysSY/Zs455tAxVxkHK0uYd3e
xixtoCLe3JWX62AA3qapkCW1CA2rbZI8xUMODHtm96uq1509KcFmLveajN2VrWxlD/SgPgd+mllg
S/7uSrZjCfhuCbTYfdcZBQrXwf+WKog7Vhb2gwXOYvB+6+OWZNgYoZ9PBm52MvP8QDK6SBOcCmCU
hjWQmICVoZyx2rQfMsOu/C5Min2ncl1WNSIhygu+XhCTRs75yZ3Kh5FSYgpeiZRI/z2C0Ng6obMY
+Es4uvbWvEj4ep5nA9ilqrZ+6AcccQo2AcYSzx6/ymq5M9Q2LAEOPve7bJ8ZKfCT1DaMLq5WRXsT
Z9F+GTlXGSnu/BcPxEg0lqPGEmGzNrHQgxHnyBxm2qUMAY2N7rAErOlyRSK6AKEc+BJ1KP6YgHEJ
tkeYLVqaOimqC2QIINTZmNQ/h1rcAD2B5HhsRnM8qwaA3/Ufta8E/h2CKTglppmvzRgVPjjlC04k
owsrPDqhC05WLXnlk3CxWfwWxWxYBntuJbU63funrwZ0krXFo3xFblkg8KSb/eYx3ZZ0dOnGIQf7
HL6pV67hMGTRcUk73GUyvKkpVnFV4UxOJUAinCoP/mLDUE55MjTbJ+0iv4uXeEMBpFlxjZJJ82vN
uPboBR73JzQiP+Yxd8+aKKI1HYiICTmVeLC/BFJ3tqaGjURkt+lHz0ufyQCIUS5qDkrzMVTtiOTZ
qYW88pQVGw/YFKcPmvW3HUd2hG/QdZDk1wFUWJfgGF/kAnluNfrvGiWN94xqWvPbbbD3+9zFer/P
Lz+L7gLSN8Shu2/n7viqN85LrZDXO81M8QVl5ins8mmRB8L9pVwGwEqUY22dgCvW7/DbxG8SwYi4
fVDBrCK2Tr+4CTkNUX9z81/cpKpwUC8DnF1PRTA95kUEzKS6+xBXDi6DvYpBif4c16L7MKEDyO/B
UXSaLRp0jMc4CdnOWiRHD3iupivSopZZX6Khev0mGhmIrkBxiYrWu84hrRtrziFSri5mElQVYCe/
JgRVcpGygqQl7vIiClBKDzllFHUmnX5Nbu+KOisGwPEronMlm6cUJfZMl8LPAYDU4aM2190EuuOe
HbdzzzrOsfCni8ZsP+T1q5lI92xIJqr1jZpLd2OmSXUsA1cDR7typIulRnHFq1VbDPp6dqQYJsU1
f8Ql687phs6ne5PNEicvvY0G3u1jO9VrAyuL+YW8vFfv3rXza3Z594LyDM+MwG02i+H8kl5CzD40
n4emhqMvKaxmc/M+v/da4pGnrXwS5UMKS734l1vIzkp8lEaFQ/Fi5la/MzvOjlaV8CPLGj6PaEoK
ko1dgF2SoWxwTP5mYPmz7arWsIGPANnNkOZOBvAkHNghLsCodA8nNLC6kc5DktLl/k6hU78hVR1v
7z4RfYL5w8hGfJf5iIqZUOseUvzrPoB9zDk5nbOhGclHXb8qZQs0ChdUDH6vZKSgC03TPopXIcuD
2ZcU6JAFebQUGh5yGj8iZdM46/d76HHcOmu6E4WOE1SWZyMOKfw5LLrN2hro1kHbyHPJpnibgLPD
1zxTovzeRAHEzZCMaD6bZ1rhV03CN4sMXfggxyT1jfts/keSBtopakR2JgFdbhzmodE0qAQeAL7q
0f099VHI9OaTLDcs1YcAURfbkOGND9l4Fn9zbeTM+E7myX7JB0d6sceDqT3TIoLksVHilD5yP9JK
Y5G3hRGvE2eqN3eK9xiLPFQxWBV8FMZQHNrI0YHwYZqvQZ/Mz1+3T0CRFff6SUvLWU4P+WbCgQrJ
3+0XeeXKq302yetLQdkXSv5uT893ii/YyvEYil8UIoOGld4KHHzmwUKn+cfAigEN0LS3U8c2zRtj
0v6776L9la+lcCKkyX5z33ct+dbusI8BjHEJnWR8KljzHIipOQWTMzzRJc+yZGPWrg5OKBMnt0Vd
yDMQRM+k1Wx40QjnwM8WygRPs1lv8XgToAd9nfUJENALxjeMuwOwpT0sNtN8Gs40j4QTbXq7V/nB
XrZ+rDSkpssy7bCmO5po46/J7ibOLCBzORRfO9YWO/KbI96oR70YzrEVRJvY0N35U8yB7j8b3c0K
PT+3W/0UZB/plMxIwz7fMUt7LVzHAGWyes2py3zmRTZjzW+0aTGMeKf9kP3yTE3Fc2RpAH6RV84x
Hb05wEjvSIpPkVELchOZ5B5PWL9WHm04GvubI7T5RaxCkybsmIZHJeiVqBANOHDiphqNJyDwbZoU
fRCqcWW5LFVr5EF2ZR2Gczlb6+I74y825Hdns9xJpn9rItAOY4C2Xi3OkE96H2WJfpUtowhbkK1e
VGsPx5uPls7malmqXU17e0DWDHiAS/FrMI072ZpgFFZVtDoKwg59U/d+EwJRetUPgEXStLAD6h1y
C0XcDBQTqFPQRliNb1B8UNzcQ8WLjCp6JAfP/kN6+O52ZeojTyn/cGr5hCKB6pNsWbgrLDs+mIPw
Xn5hUbs44q/d/nHJv8qm25U98y6aHSOb+D5dMrld0u64kQQXyuuS/Bci5VjroPHUGuRWB2tAza1t
VuwctgY706gWpirDnY7hZGfedtHqAkCfSQ1nkgEfs8QSSjkHAAy6Dt+9SYEzeW9fptUlUDlGTSU0
55GqqMF3xjmq+ohFxMH/k69dZUxC13GRP4YJuWpUh/NzJEbJzMVOmXiU7CSXIeXT3ky9c6pF8ckN
qvgkg6nJfRouwhEb3mOML9O7GRkw5fB7LyPQUc/z7kIjkpGLE4S40WKDH60/TtlxkSwfwgu04XBN
LVkeQ+ZP7dqWC+3QEpeLdZXI+Oa0+W7rFoNU8YJu8Pdj6rsQNK2tNFzzFDuNxa4N4mTb2l3tU1Jq
SWNR7sqMZLoXrvdwJ7+z1d0Y/U7kgRohnHkC8jCoJ3ZI+2lDB4gclDPXk8nlQBHnz7siQwEDHSgu
8rvzRdTX7UwjSY4VAb6QdrmQ2yCKHXpTrpHuwo148/cA0yl3gW0kIMhV0+X4cgmFoiqvPzBPk4dO
d7pzC0Owo2GEqtDryOvRB+KPLQqVU6SWAAUJNTN7gEYu5jfzNOOHyOrkgbS1ijiHWOY0AgwH0Osy
AxHVvWab3wQH7gWzbj9jYVR9tl4iNirY//bjURiBM4+8SVMcRzSe++YAMOdoeho7BsaAUZVhVU5C
S2lmNQmXOQnpkmZpv0MD33kRUZjZTUWl0W9l3YSuu/l2v7VZQqOp/ceHI+HdJwK4erdLrfg82/Fa
M4FgME0ooHPBBHK+SfGXLA3WcWhZK8ruZ5S/n88GlEZY3FrdChWHdDQxIMctmuW0gaLl1WjdnDct
BwZNOaHozTMkeFWFh0roDMxA5zHhSMWpkdYD3odG/c+yCMvuGy3ZiZ9lY2+/5VZnPJYJeKUkmlkB
VNlXqBSfqo2l5+1nVA0+E7h9PcQPwOXJv4A582qK6pEKbY1ttakiM99es1CtyggQnSer632ZNNkT
cX2WvOhWbOrcPSm57JN9CkbDldeD67PAwSyO1JNLEWPbslKuU2oD0USRhvKi7VaGkV1dLTkMfmWG
+XG08vDVAGQyak3DcEfTRivRfwcOTZrRRW8aCabY7mqReBpYmTmyBzibzle/8ldapGrD1yHPxbZt
2mFdAFILzVIKac+I+FNIjSJxjn6SrjwAJrcFErlS6Nq0CgyuP4xgoHnq1QVsWymKEoFQkdVdo/lW
G/Rr1oO9kmzIbQlPkUmW2Ty8ICF2oChkSxcrvd6CTIFenG2stASZadzj0yGV+0eCDRi1Wug8+d6z
dvjkcCzDLfCgXKzYcvEKTTgwC/vktQBAnQ/yp9mJ8DSrPPpuBHz4NGXu5KeAKz9Qjxe1lQRoVT+0
nf6ltztAZNIUEHPXaeOm00FNqS0F1a1f6hC1h3SiSIeJEQ7sg7T3Dnc1tGRxd4zZhc6NbZ2hABvg
CmtTt3GypRpAG/Dbn2ja2Z35Mcnb2+miJeMwT6/aSrWS3hkvU81B9341M6tcq5U9nSP3HYNdTA+s
eoVehR7VnpjSZXLBOZ2oDth30WIbK9tRUZe10SCfBrmr7A5tGyLdFMJov0RAitmOaaLvQ5A7fzQH
F2dyqFYoIh2Y6ixDoYk5xhc7tFGapNKiQDTfoKyy/cK9IdgaGuAMg7GZPRsR4Y88WA72liI/la6O
ghgaNnaEoV2F66E2q8ON7H4I3p3KXd1LTb1XFTRBkZ+8TqBVK6gON7Ig0cLN9SwfB9LtgTLUvJHW
gWN7RjNKet/lsElmoxE/Aiw/cuJjhDLWnMWzx+LW4uFyqvBnUdX6Q63HOzQyo66cytBBNXyZOmc4
knYu8rfrJt5J0/thk8XgSLT64Tirqd6dKZsCuL4ovC5jtNj+sJmr2SlEpdQAuvnSRUPhGzg12NLm
mXmBtamTRN/StjyOQahJ00VLxrSXXoztsjU/4A1N74p6KJAVF86+FwL9amo6lLYNFPEinaeyRXv3
PAXDwkf0azZ4C/S9rYEUFB1lC9/4lLMXx44LVDGLW3leuy+odM1v5OSp7Bf5EuxdvogquhPaNu/i
24riPIF8idMnxSuaG7pTGfJg73Tg/s6cunqmiwbSullWKhrtWl3MqLrKwAVR39gJNKv6ZELGi+8S
7+4eZBxoFdu3bhn13Xkc7HI+taeXNP3K6bUqHFQZRmGmCkTUi1mVCyzvW9KWYlIlID8pKErcZeWK
tMCY0JDsQyZ5SUsBnn1aCZzW3NcvOsWwriezvVCuiRzaAF8T3QU/2XuV4xwIpL9zjCWHRV4qhtfn
KLsWkq2ZYsXS6kRHESeQS2lKFxwM/wVKEBT3v1t0nlfcWIAz9K/K9ozTEoMsKkWZ9XOMwGujs40i
6fK7wxptd4/xAPba+jgkAHMNUbW0QDzghNQztvO8w6mXwEsdxXPNOKL7qG7GjxGT60K123ZT1R9M
jYPKfeTDFxGBVbq0pH6RGZvNSD5GOgMCVoI+yR59pr3C2HRBHPda4U3KAYOcAk7gtTJxjge8NXGg
KYtL80D2ZEpOP+yxo87OYCk0UJNuravC1L54Y1luMxt8rUkd569ZH/xJpFmazv9OOyleJ9TiHvIm
kttJ5MVbDrAxMjCKGnWlReJeZMlQx9BIfUWK99B2DJpku81+FTpBZuXFdoNr6Lys9dOkSmnM4s0A
uuLXChTtWxMI03svGcWbZb0RYapuhPpWV+JRiPBnsROXVzGChAp1moL8JKYgjYpN4lrHN64pQrDn
MrSB66xtUSPPriN8n/8h+3+xA2QaQEWqSgMwp2CujhILtJPSU9W1GhNEeM7tFC1IxvwIxlLlqqUn
Mk3/3Zee19eXVmj34zFuEyBQVxX/RCNgh/FPoZIhS3MdkWzRil6AzOhnu7xGlvMuCtmpEkZD6Ej1
aIP1GT1vZ73BWTMgpLmx5Wh6O0gvfA3w28cSJzJOTdMlz1gho42RXvxC/yr0anitBHA3dDEF4DJS
B4z9J1oY/Ksjd6zhFTgsNXBzhLUCuQtQDCsJFEMnQRmDzKtvSYyFyE/Qh6WBbHfuAjUP1FLtIcaa
+8bpHS/RY3Xxp2weswCPmTo1UjTxavbrGDrmroiw5CCsugFQBc8VuK4JpY4urnpyGUmdnmi6OJD/
BIbQFQN2xN7zVKeI+2xYWv2CKsro4LHR9mlKlyga4lVcTvXeyhyQlP+bgzlYmj9pETrpY909gkvl
lXghFzpIkeqNDwyUcj8TRiqOSbJlP2xJ3pS2BmClXQYaLWp2ogvyaVhycZmdaGo7vbED02m0pt4n
wNhkz8qhqRLUBVc66LwX47hskDSb4UN5NL4OFSqC3aHgz5GRxTsbNYgnJ810cBYBG640Qu+1b/AE
Q4VH8L1GqZwH7oW/mS7Phmm2X10hqlWg3A29vbpLNAWedZCFb7Sg8V7jSIJ6U6HrAY2abalPVIjI
eVxGk1YHG5IN76NFu4z+3U6EebcxJhfQ3Mxdo70t2jdT+jqy1DjTZUpd/FxI5bU+DUlIdrqVvS4i
C6U1Z5a68XkAVIhqLO5Ft7HkZALrR7BXc3KKdSDsckd9xQ4q2JDgU7COqi+ZZO8O5F7ZQbF2Eq3c
uSPPV1ENlos5X7hkIc1MY3snCOYc5JyIVFlHd841vmcnyS43xeU/ZCcLJH8oHtl5YY2fmoadOloQ
bcZW2eAyLNPxjSoyENytJPLaG632+BpoVsEzXewhw7egy529F+HMnmT6FB0KrMZBqwmzSuPN4ygK
AJiqIDVQ/Q+2zhCUTTxeBaE9zUGXALyorkEbpwyeuSoPHgw736Nb9rkbRtQPu3ULeghhz9Ml44w6
3Fm0pKmVk54U4flnEcVBghmZ63en0FGJbBWWHJas9XuM2eH9c1DNMZm9xwBTDbA38Mz0J4UiU4Mc
5VTZaaKt5mGHdqpGiGMWWwOapmGSE7AMDfW0jDUw//xwJBe6kKz64UyixAQKI/4/7U3fgbAiRUX4
SQNzoLdf5naVNs2Z5oUDisupdMGYAEO6OL1W8tVifa+hOalzN+93+lS/LEVihiJcBQxMpw7uU+x0
VM0YqUGk0x61ybrcFJPRUNdd0NIqa6ooa4mVFe1LqCtmICxTBWZk56oRTZf4d4pf3cM1P193ywN4
XLeOQkwQjubsBtU6Rw1v6Dvut+lkTHMTHDXLBaJJz3Y5zv1zZEsXA9zMANrTbuQUEl8doDCpkHRZ
QtIdKOQwxnNIkFPUKP0sSt6eWB5re2Ia123UIZnSe8rjqQOjhoMmug7UD6RMJzTeOkEUbEhbNkN7
7LPO8Uk7ZInxBLL33axU/oXGQJjO3SeiLadoieKouItmMF34yH6hszLpTgOKe080qtWUa2m8AzfT
K8kbs7m1uJPduf5fwy3+v71tKbSIPt1vbemHWLR3n3hRGJOlr4TkzsriKL6YRrQHqL4supix6sPS
FUrcPK/L2eSmgYsUDVBJc7w5T6aLXBrVCwPffVP3bvs2eTiGE5kVYQmSZ0+LhdmnIKFpxoMj0Hxq
RU6erE0DuU0cC+6cpAM0GzjBxy0NGWp80N5tJ2eaAtl+tuPKjoM4ZmP2eYMCWYDrIn8z+YOFDkWu
AHdzxnCcQRqa08iagO5Yo459Y4cAnvAlCoj61ETdNNBIwXa9EXpmf0qRKTpkHqoYe5GPX3HUueFI
538au2Q4BGgjWeSekvdKTvZu0jfr2E7yHZ2k16W7A4Z9fJlP0huUoq+NIjM3Hri+wLPH5Hi0ZPaF
R0NYbxrBd4bO/2kdBKmzlXVh+TdtWtTEhbcGcsQt9ro8w36UpnSZm7io24vmsRt+KCvPPjhxbz/q
ithaq4B5GdUtGsDskPskwwLL3lbZGK3IrskS0GCjyT1a2a5ub0uLB8mmDvJ92hTl+RexZlHX4tV9
F2sMsmx77aJyvNL2WZfjnRrERXeyKvTLbzlQsVY1/jorErpK46WmezVyLQFioNnrxnfxsiP8Oq+7
iL7BDgWMk83TKPTmqa1ECAYry1gD8q15IgWbBLvYaLUkUWlIvKu0VOAILLFQ0/Ju14eC7VHXlPsU
alEA2G4nvTq9gBRa9YGFMtygsNVYA4UcsbhVskvhsfUcOk605gkrhM53sc7Zh7EHwESiux6QVsSx
VmucLNXrn9oO4JvqqV+TTCsUCsCs7goUed9LaS4ATg8sjrZfUwyS9SyHZ9hV7Mejt9KwXBhHgUKD
FqloBV2a+K09JjvNSYaLSk9faERaG21rfsjFI3Cjwbmdh3JvtMDgQr1Xn6wSzzZXrWbKHanTrkpe
nEA74+iiuZAoCQEeE5TWlnQkKnku93aJBc/idBeoSOUEDJzJ2dZcdpvC09FT3/HAeClcPpxq87OL
4x5xvCnzmCrxd9S2bOvFmSOOS8kJ9kMdtmYDioeo0oSKRhzwJmSo5UJxCkX04i+ziLQkN6KgOv7Y
+nplj5UZjnxTlNhGXujsgAkeDnN57ly8G4PyDiu/7MtypIuq+STZGTn/Wg3MRneG245HvU3lujSF
vrKLEjXFVd4FpzD0MDRGy7kKAnzAE3NTFDrjO20K5BhnG5L9w4fMSZrU4Wx+Y/MvPu/RyYbCiFx+
SgOj2rU4Pj7TRTbrfmLs5OqAjMH6k8tzpy4ikvW07bIg28aNGftVUDWgnlZ+s0qzAWGWj2jYIadZ
SPoxzb1kjcBTMbDTTTTSkjWN0BKfbafaBbGCuuONb+E4tZ/Zo7PhwJ7O1gHwuPGyAjDhUOli65HQ
VcJ56GFNcoiNDmzpDMewIde7M06WUENDTpNymuccyEQnbgMaCViBvlOM9UkAmxMNVhgBBQDNPm0I
BvNFDVwUJKR1YAGhnFYNyenG4GZIAWKUlm8o3hJ+tAKQS+WfKoWtZrMcNRtIprMzzVGDFvst2oi2
EyGxkSYjDDcjSCzA9vKHGxkN5xiLu6WHxpY0dCGFro/AzikzuU3QTIH/TJuhQTxmNqDu8PKPtRTp
EJxMVueKWrdzpe+UfjDBfmJ3KDuoVnoJ+kZX/xO1NewTWNGn9ZRPwUOQi+jg5mgwHk03fyyqBnAk
OMn8bIzsW2QK5+/4kadj/7eZjje+NlL09755jLZeALT06+vJZlIDgZle6E4y5TX6XvD+b1Bu5zcl
ilVpShetaVFIQMPcfEEha+R7lgjXy4aSNnu/msZ156w0ZbzUvMx2qlRGFc5ca0K6LPoqLKu4cG18
0QcP6KDGhEI5Z7DlobKRyc3xKsNLApVMpB1BSwCMozw7VAB6fZ2cZvY1RgOHoLrSSkNkB0oAD0q7
+P4qsrov2dKFLMg/brNHNqJ3bVkWdOgElWuj6Y9ebWpz6/e8VFhsjHDiO6cvXxxzj9aq8SH1IsBb
TKrPqZTmtLVxaOeThmQEWUFTnoOvgeMtsiPFjGiB3pbgIrp9OtWlObvNxq77U6h34AsDm/Aff2g8
e/P1qGnmtmzB5KcFr+mkyzev7OJ9ljnmllKndfWBxOD5Q0OosiZxqL26hpRvpWvG+7Dt0bImxR9l
3egbzpz6hS5tN1yEVowXmlXgaTvbsfkatg2yV0OXRpvFodXT5oWb3Y0DGAASn+Oswx/Nj0Omm98Y
aP3WIAIazmHTjg/2MOirui/lH0P8iU2p+S20UUqppTBwS+DLOIkebG31dKGLPiTNPKIpNjT1aVKX
ZdoBpnWfRtOB5GRByrvpXTijMvFAuwtFNrGVvOZJ/D0H4NyaCv+WSr+7ikAwi2tYasbhbEfGqIZT
xTrv1YZBaGnAgXPEuugTrLEXzRKM4pANkK6bs43T8s4QLwSM70qho3f/OmPDX/g9ZtvCjKZH3bbB
OSI9tq36vD/P04x15kOZPd5YxE4IeA9HXB1IM1UAHgaHdevfGIqqU13AXbROs6jBcW5vownWyYvt
PAd8/F88juPDdfrzncuCmQ+WCwpUa3xs6rZBoyK3AUqDO1/j2eX1ptgYTI9Rl/1tDJrG+Qogutp+
2ZDRiHZvmmiw4qU9IMvG9uQvRqzUoKJN3Twk1exwt/NbnHwJfGnUbDjRGrm5oH8oxfCtYwFaAXIP
O6RE/eFMEL3Xa2ecZo1DhvkPQ3SnIJGmxZ8ysN8C3KxCL4YlKvccgdRilQA0bMVs3T2TbFYjC6La
MIwC7DjZibQkIpN+cNB1QUMSugY7TWySh8XuxuS3d2pCiTCG+iBkU8qmOKQsP+EUXp4BPCUNTZwi
uxGnyTTFaVAXGtGFFLmbxbm/zO9cyOZXsjSRpu9pebf+n/v+Kh7JllCADYx9rRqnPa3J22F8GbIA
B6pqhT4v4GmdDr6tFyzB2L7C7vDMjWaFbeF4NFlpfw7qcu92Wg20N719dt38mRCwJ8+VB61N9Bnq
GtQfzuwE6DwAYdvVnVMmO3FKwsTC6SpqJwzkHDdDXuZrmtJlUIoo/gzMt/ixnNB/5dvAIJvN5nnX
v45OWR8BATwxAIzHETBJcYnTPEV/SllvSEYXQ/Ic/LFKPaGG5mp+41n2NdxLC5AkZDWrSLrEm/Uk
NCiKZXUa6HiGb3HnWU8uHusPlqmtaFaauf1EI9B4PUlkWU9yYIB8QiMbW3EvzLdGlGDeYFW/lwla
Rch6CdWOYm10vdlsVISCBfaJlBUrmouhl6cCXLAjkg0fbG4Xpx4ZtTWhuCo5mDvSD6aSeyqBQBwo
Ue89ytFKPoBKDN4mOrgJDtbUnTlO5nT39oWKs8Qf+hF1z3jWAnbsB5z3Dby3FkcAuQjaHM3NyLTe
oH3PGN8z8veiW4KQrO0A1Xjn7oTeR9eY2FG2oFzsurEEpAD64NELg6m6VMUHpOqLZ5oIiSPnTnYj
ajShI6cybctV2tRXJ5IJ79XUzLcAFKuPqNgG0lLYTfOvT/dMwIb10we7B3FibxRXuWPaF54m0wdT
yX+2z2SVfNAdn1Dn8CbuV+U4jFsCsCNZ5Fqg6gJrsz/j1JGGi2JlevnwMMsA7NavstwetwRtN5sY
3dWPwoRu+j0ewAjhxGCXaBS4NG176dIMdbbJHV5uktjsEiw1q9BvsbQ6ktrCKvGl2y7b5H+PscS1
EhO7sjrC+V42PRnYTAdO1l4WBop3ERFJjKraQ4kqZ2jRAYFSEJLjwPZe9O74cyxypDDk/R7LNIJu
3URZujapN3dQZUWJaueN26jGczsDmJCakmK2+f38zgfvbel7dQggWwvQ/bWLp56hRujMGo9uUvJD
qka/0v6P7CgyRaF4XScqv0F+a17W3K9wAuSocIrnAZlNvVZ/u44iO02iw3tZE5EHTRe3qkwmQEf0
fHN/p8WPYpHNEuFXay4LcGV+hCcUthjNC/2/0n8u+PXAKY9/7vn/mmS2LMBkpv6b6R+ZLjIIRuQG
8V+/yOj7oHzJaw6A4z1f4JVkmgk44qYoAJSjQtNRUJthXqBCPp7CE5bM+WfQ4vqEoVkKNuw1Q7c3
85QXH5rAzmd30GRezRb3KTKKz3WNMm83XplmnID7jlvnQZ8c30k16zMwybRNzXmDExmc8aeCR76b
dliseVb5yRRfRlC6fE7EaJ2j1rp14obe7NqxlxsXJxLJRcbcegDMNl9ZQSm/oDn3zRps4+8CJZdu
XgvfFfFr6OX1W4g97go1HuIljF19KwZTQ1dgDlTauMhBYWOL5yWOLJu3vMvNJQ53QWPjmvWbFRcr
VsogRM1WAuCi3HYOWOGMX5qsXrWNJlAVoRcXUE0xtYoav8ikHNeGLtgBb4zw47XGZ7LsVV8q9nQt
KQ8MOOgnUNCDYsA1imEVy/6vCXvNg2BNsiuHyXt1xiGbQZ3rOFq5QCP+HuiogWqYaT/aSeGhhFDe
2k5A6/sG7hdgNkXNSqOWdmxOHMDTZs3KU/O5eWl0rQB8zSiZ03UAWFrhCK4elI1qU7LJXWN4oULQ
95m0W+8V7VCrEbgEBR7uhqJMwyRh7vTBmRrz45Q/kUZXNFKYVCY4fUIQfvuVobFV6fTNNwlsfgBm
8j+1RIv8xJD9B/xS2bapGWh/QWD9SLZTqc22vDbZbBvqicB/T28nFxB5lqAARitNgw6Guq20gxjf
e2qW3hwyYaNubLoWaHE0nQ3nFpx5/B6D9HS5adZZYtgmaFqwGd3SZyot+zHMAv7ZDYx0ozFunDU3
BM4QELhxZKHZn5FXfSI47ndTdGxeTXXu+TgklY9ZycGlbeG0YOn4yyYre0CLDfBUChxJUBdgUUzC
dwC4fCA7GXToDLT0GhzDsT77koJ8e/iGquMw9frC7zqcTxPoNXo4ol1nojpkwmFRuKF50JoAE8Ve
A3RWuIQKv9uIRbQjxQylXbMYfVlpk/SeX9rlWtVGzwAuM4pLMyHZ2FiSiqZvFL9veAlVftIOerml
CBQwyKz99SZjxl7Be+OclsuoZUd3FON+EdHICZxbs0VmdBHasEmttfKoAUjlxpfkGUu/RPgd96hX
c4DD2ngjvwAQfavrSXiiWaVElstQyqg3aIpvOZopgWoLtNQo8viFoUD3MsTT7DLPHN2ekNC0Nnlh
ZzPmampjszlDrU5lAMZMwA7dyAjSrB8AyM2DIlrRdAZjNeMfgK1qBGoIoO/Ct7Pr7CKt/oAldLGO
uwjfcK9IsctX83yI0P8fTtFaap3g5VZ4lxoHt/rBNuLwXFchWLOYOxbrUZj56h8qskrkm86xW5ut
u6gJzzhdTPSD1PMfjhQItQkrvCe2kVP06w6IvpdusrsT1hogVkxZ+olLayaGtqzsUOj98EamrWe5
l7rtrqaFzOQn4eiLaWPU49vQJdeoi2mU6fJTYN+YMj0Ybkx5Xn+rvUzfT3aKfE5RjF/y/6LsypYb
RYLtFxHBvrwC2iXvbnv6hZiehZ2i2OHr76lE7XJr3DfufSGorMxEliVEZZ08pzetMDXq/kDD3BvD
3C2HVz5B/CPOgRQieyncsjHpD6SDIty01O5XtwGEcT7ZDW++zVZ+ZIsyZPNSG8y/0AEN8qYG452r
5Na5S1+m3jIugzjQGR30KTMvfQxobIwHNv92ohmuznzEF81oG76jCCXXQLxH3preU/b+w5c8aG61
NdCNpezrxcAmcS17VEmBPRyIeR+LEU/OUFXEK8MBl0FPXZ5hX4XGaq/iRsF1fXPjI4dcZKmQhWLL
ZgCLisxFZ8qc3gPG0u8H/PTjEUTslq7lzqwE6YUOOaMV80cbpfhuowg+xvo647GldA8Us4Z/xKwz
FFOiwNr5FIMNsgDk64V1oa1Zmv4IiYs47Z4o2YdtfSXO4iVb5lrdZoAu0ZEO3dA5Fdocfo7tYkBV
CRwH6zRN0BCVsYMdL1grffiSnQKk7TafTBWrjv35SjJ1Kme6j+Q03brskE1NvJdpJkuxD2qLTV9a
94nF3AJSeXfRlBMt7Tir2J07Z0ca0UFV7GTbJKMedgmgisGEANAHfg7oOXSdM3DuiduuAehds57S
mA5gWrFPckhnHcvs02xow8a09WvEp+BYr9jVqqABCbuwQEBbTTJscmACN3xquidN4BvnxHxc1BFi
ysJUglbl0k7FPWTSURpmDVDrqQgg3y8CJgOVexEgHb4KAlX5ehVyo6sYXXW/wicd8bLoKlMLKI9h
xQwPgGChIyo6Beiv3aKnf5NpQns7vvOpdv5qSL48jlffrojmsFAZnmktsH97XhZv6Bc5E7/I9LMc
4VkvBEeGEpJN/l7ThIwgZ3K5SfXbiRHl7PusT/yxLstTxfBeo6iZZ0GKB6dwRhPVuVgSdsYygZ3T
JC6tgzOM5jHVwbYhZmkiqYGJfaI4zW6ucS1LYu2y5IKAYqnCW6bOFAqVh9pg4GvD79tKLC75Oos5
5b6ugSBVkn5Kwk6vHNZYCtAtx9o3pvIiL0FnsV1gy91SvC0N10tQul+vTb+3628yzVLczbVpghx/
vbadQ3x3/dtuLkcR6zU/LvfJ22MoOikR5GzXJiQ3L/ed7Xb7dUidRp9aiVxob0HtRnQardbbViSa
+khCs3T4T7dTo02geE2nPxvRNUSHFiiYhcfpKvtBJlK4gAK7gl6Rtvikn0ET5MJAsEtRUnYEfxSo
HYzS2RozaF2qObe3RJtIBIrEnVj0f2ILVVt5FmkunpZhv2D55XeGXpYb0NkBktA2WBvQ2HbXCHIG
H8gPlFDLozF2r4QIimxsg8wmT8/L4mXPWGu8EoLoxj6y5ku78Kc8nYGtEplH+H+VP7eGL+0iTwG5
3Lucdw16dBxlb9RFFxA/nmFl3YMDUZkYgiHo47SUC5ZH8f0glHKnOolDUA7He/Jtqiw+MC/uApql
UBWSWjRJh2kB0XY1/ZloThGo4u5Ih5J1AWidy4da3CKnaeHH2fMqv6N7pOu4ZsCqpN79GtFbWrFG
GCaa15eqBbW+Mt1lLlpV2Fxjy1GcOcIWq6hnqQYkY+mM/Ojsq9nf+rWKclHHtI6A05mKfyoo453p
MLJI3Rdxe6LR3NsTREE/ZslYOkl+5kK9kYZFr6t7e+lON/a8yu6wlnqtPSt7qlnr7MZUqYN1KGx2
XI9BOqros16K/IkmulI7osHRudAociN+56ASIoMokWKCAVcG3SQCZZ/AJw1x0KARD5o3zVMrenUn
E9u0HOpZxwxb/i8K2KS3oJR20SmDYezh18mtlz9oRAE5n3zwlPAnV/QBWzz9HJ5qtrUFsZEb2t2s
ARYUWTbfzmiROcqFV6N2KhjN+godlVi00cRKs0mn6/rtVxbOBkUjH/WRawi5aOhj8iNjMHe9Ybch
7/H4i+fdLtmAXrLFr1VrhVo7YFFJ8zQe52FIwAUD7tCB66Ae6r3AgY7YHYQhQeBvToUROsniBbxz
q7s+ntgdHsb74IrBshXoAArAxQqrmMs4mC2gick2QF4bKjwCmpFaihOmLL560zRNuFHR8ZBOPcCT
M7ss1mAykZ88mBBjhaRLi6USUF+To0DKswbZJZZTPwFeNCOxXDT8BAWjcdfUNl7mMq7osVsfKI9j
8b028NQJ0Da/w1NLeHXTAh3TDTz7EnwN2BUEQqW3TChR3DQLqpcqRHEPaZBsA9UR1HvdePYhAIr6
E8noLfic7MhIDcpkozM5IVudacIFkdMaAboYpKFp6f3bNDSh6uNs+dJ77Zn+fcpR6e7dPnlntbH8
06U+B2vGP5aL9vGoqLPXpi/tDTa/mnMHFs+TaSXZ1gPI7CWxwaNFQfO/HouVNaYY3fTVrKDHEcVj
9fOfYrj9J7he0aDs0Yw9RIt+QgHp7PbfKo308VhRfh/BNx8ZOaznQDfx1EOf/7Qaox1Y+WJ/HdJ3
xNGwu2tCpsZfvzPr10d4klFbVKHlKMZDW8b+OpZB1y8W7rDY9m82UWRiyeVEygDmrmYBDA+iA+uS
h5ZB68rJ7oAdaMU8GenwNKS4IRNAiqBXhJLKF83buGjdh7IlsBISOXUzpAgCY9HZOiToA50muYB1
sQKw8grNercAL0prqLw8QdVufRc0FVisOnOcLb0flrinaMoSaz7N6FHibmPbQ5+wZUJVEvvPLnrB
xTy5UtCnHEvRQDZa3INkuMod7CeuqgYVCkThSkuvCFZ7SHmwS9RsVpOHHnVRxI8wAVX7LdhiZ/+T
kULoMCsNdkfLWtmuvPhkJHL8pFEpo/StplgX3NFZsx2VHkIxQOe5wII4HcCtOrYeL3S2FHH5aRhZ
vV/xxjipwoPcbnzxGvpdzq2/yE7hX6UcdRB4eZHdA2X984KD4+LHTI7FxcxZNU7SRGfyNWETIIIK
CDYfLHP2wPhdCNZi6EOchwX/z3lKOvt7J05pLJ1QO2/cf/FdLwOlR6lKFvVk8Y85eReiPJAGZMOP
37UMeFMQXKgMKOPojIJL8JCvwXOpOMfFfKeyhSxnYNsYxY8id49uyrSDnLjxg2wp35Y6vltyYi1+
yPGoe0eoQakHaaqbNEhL1UNBCl8f+tKs34VP3xAX39hDPrBwtQnUEZ3J4SeA4833k3w+pdUUAyQb
cwXGVKRJq9q/7krMS52swBcrwRptewtnaTyVRQHhV5YGCGOr0g6f0C5LOkMeA43LWQjYDUQhGojJ
dosa0vqgJvU70xnqoCzRP0JGKbqXesAyuioWT5/0B4V2of0RYVegiveJleAj9ZqVciWFWuMnt7U2
q5F8REalsfrDtcjV6vO0ll8/rfAU3QoWD9WK1SYXlmbeNRsbAPjgdslIYxEHPkn7tM7OPajPjWwK
0RUMXHvJ1YBjP2fbNXjcp0PZq+WpaYunaHJUzyeblfVvLALpgnSrkXjrRnin6tnqHlZnxYHQiabc
k4l86Qr4K2s0TeOCdFV05q1XIA9pF1fJB2VcrwJpnWMxmNqlcfE8Uad9tjeXMXrMlDx6NLFMN2L0
oJOpZ2n7gHWJrwsHMoE2fDkCeZX4ERCFGRCpagFOzbENaZoO9a+J1wkkhkA7bkgi1dB07YM2lD7N
la0T33kmdDYF2HCFJ5p44FpaNIel2QfUca4ykIAY9Q+yrX6EaLQNtIoCFo9FqMiwhhCuMYPoGaW5
gURSqjGrfhiuV2zHrkBV0xmKk9X0kEgArIoOhMEacw4gFmGyBte8dekIZUfe5PiFi0wlM5ObPXfo
gh8mfxDaKVGuqepxUYZsM40gzHP6bFGPQG1UeFWQvW+jZvJRdm8uU6qkQ+jw/t0u8nS/OpaGlm1S
Ppb4uJa6iv9RnYe2Fj83QMH7Ck8hFmHq5mNkF1Afg/AbcEY/bfbkzkFvQq1gmGMUfAasE0Hl0XdH
CqFDWVU7vDvNHY14aSwPkfNKA0qE1gB+TitlvQqZnEoz9rW4fNL8vBRQpNfLy9SgJlqCxWh/Xp5z
Ax8v7AKtl6dcjVLszNF0LtfvspEueyLmpwPx9+sGuN7aFII9ZGtJ5VL6SEc6W0UCKLDSgCYG+cw1
UIoBeC26S3jR1ns7U7C/17K3YnFBzDk2FkhZsVMeL5a3HRINUG0xjPK2CgqvAEenGGKT9egZaftk
MVd/rtCv1ExV/ZYnS3d2UElccwC7EAHp7ZSouqra62hGj1GRQr1VHMDfZUJ9FYehUQ/90BcnaSKP
cmjV7VCAmNxqBvQ4yrCPCCdNB3SVV8kCtTRugaUCGy53lm0Nd2OytSHzeqEBHWhu0ntlD4Gld+k5
GRzwKkdFLdArIKVFM3iCAwFvFJf/9oNT7kF1DHren4mTygBh/cel/vfEg+ke2qq9hzJ0vnjfmqbh
D3aVvcydpnzz6tQ+jlbdBYmexm+KCsogHU1jW5qdWrsP2jQxjjSrjc7LaIFKiCZtfwHt8jcdCOsH
pyvWfG1vWce67P+Tr1CH6Zzq9g+01aOnYBnQ7tPnVR0Y6AFHv4doUFinCnS3eqNRn1zRzkCNDoq3
gOCOxusphQ9YDgamUszL01y13K/7HJINZVmBNjCBVNTHoQBS/25wnx2meBcyV8JC5miKXBClptMW
hCYQpyIjA7gTHSE/M5FtnbbZS4s194VMlCpV0COwxGh0s6R2xQ1l9c2wHod+O3DrhyG4q1e665UP
+zZF1YM0ZBqmJNDMTmjxNEslWvCrcyMOCxkjA69AsxOwZFh2BM7Dj3lyBzwj7tZIGrP3eYQUE6Ad
7EyGW681wPKgyEVZaZ6uR5kXND6hBmaXGxVVJtXP0YrscxBKbukp35wZRJBoFRCjX2WduV1JDJNu
Qa1OY1tHrg/I2BRpvSZaZ2SONF7GQ7uAhhXQCz7mok4/GCchKQbBa5wBBHs9w9I14j4Zq8YAriAH
2bZ0pAk6JCJODsml6NGttwYnBXaapnS5kAvl/5T6y+sxpcGlzQE9t06E1ox1TPGcpugaO1TFSiwE
GfCAJ1ZCutZng/k0dMYEVgrO7kpHqe7GHjdAv7H+sCsDsBxh4r3K7vS2Sw7RaFlBnMzdphFc/0ll
Cexc/02QBx4GPIxKe63NV3v3YVfRCkT+JSTMDiOz280j2mGSZz4x85wiAIRtyTMdpmEBT9sMzn0a
MuGRw4P8ASs6zNgx9iFUn63caA1o8i+taX4e0ixRpdFsBmnsT87Fr0OabQVehuMp4kKxlYVuK1B6
oiOymd4zNtUPSxKpL1jdhR2a7t6qNBpOkWFxyN1hCLWOcpN0bruPOtN4s8f2veTuNWhuF6EEY7yh
8DdCPnKKgaKZlF2zsG0pRASxDRVfMiFJSEN5qOyyBdvX1W0CPdLokx9FkB+56IDwy3hOLKEyS1qg
306FC1obokOFbpFINNzJAxgLr0Ot7MbAbFotpFk5IYeLCcUfPv/4Klza0Fk64q0ptdATyfNONc5o
keKCA5oLFVQ6G/HjvrUGZ/IBB51QQxZCqjRDYzlNNkv40MSaRuQiFzdWrhksklmtDG4FqT0526KY
DkT1l6AbV0ly/Y9Bg3R04prOfQeJnn3jlNM+AmPVQ5nkWgDIVv/dA7iCSAUVKE7Z2az/AXibF+RW
5t4bUwJsfSRkQXtH2VZQqfoGsbl7AL/Kv9BLCP5D8G882R4roXyoKts5wtckcdV7PAH290o9oihE
b4JeqCdjGgKXmKnlH10P7nKKgZpd3w36e9c/a/LAsC1C5HuwBn+EUJaG1CG4yC/TLFrWnY1o8nEr
qO+9NC/8tE/nd84GDbrHKdunnje/QwTxiDvC8rzYDrvvkwT0ioASvBt5DcF3oFr2NPzCjcJ5kl3d
KHkBYUYnEyIh4qJrtmj6WyV6FNOeH4Gj0OtXbtiFr5dYgQBlfBqd2brHv0G5c5bFQD8gOpPMCgUK
SMhZ93WfKXf6Ai6DyAeZnPUM/any0QKLVLs45jOZ8q6sfUOfqhPZMi3TdibQcaEMsNUkXASpCh28
pYZEgIZekjJ/a0YnD1iEt29nK52xobGn5OwOXbPsbixSCKri53ojZTsKm4NdpjUSMIGJT/BKXk68
4xB/1PwKGpjb1bg6yCnoH2ObXnwhyEYHi8fD6cqECu5/FTLySdaDa15UrPjCzEsmSlR0UErs9TLv
LM0JiTfaXsx2YwY+GOl7E5+A1963gQfbJiIdJzFH8qZxUt3P5eydZTyZabg4VrXDH4p2cuA4rWY+
1d2o3ZtGWQZJtpR/8VkPRjevvnepVd16YHGS7LM8X8K5HNM9NrMArxRAw54p6Z419RyCmtb4NATd
rvGK7bzrrFWp12GnQ5btJpZmx8H2dpClrDjPNtBeUrAUbD8foiIx9mNif7uxS98SnclgTu1OKjMg
oiT9NFcfgkIkljY6o9i4RGJLNz4lljmxCikDvXfnzbWeKzZKqFxpFPpeV+M/ZFmT7HKyyLI/aESP
N3RG+yyo02t7Mbk+BY2Zvr0ixRQ0C63qaIXVANyhtxM0iqBUvq6s1kUTzdwsquRwXV7JQCm4Fk2Z
E4CbtsWnp7AeiqV4tVHreUtBy7mP2zIKi0UHUBhKSEHbOemJZmegcZakzV5+FwRJSvMp16D8xcZi
N9mtFqwUPj0vTPTG58kuF4Q/xOOzLPzNg47ZiRh8VvuGtZYDti9Q+sxdA6bNLnpdM6hV/UvGGk8l
QdXN4KQn0qCsGd7seDJPlAhYB3VXoVvMN/I0Br6xzvYaFBnujF8PrK0DLAqms7SrNWTcMwcr/mLx
djd2GkJFLd2VYKbyaUgBTlOams85i0P02hohGWnanZzujoYlV/5Nxinb39hpmKkscAvv+krka7Vd
99MrkXYKaqDMsmXx36Zlgv7og26Ge6p9GVxjg87uq7I7TVqFeY7NqT4PjglleFD6TUGhD2g1FX6r
M56sd5Ru9Sksbl9axdxQgtXmIE1kII3ezPwwtf2f6+bvr1vDYGdWw4xDREHuD3dzhT1kOR5pT5mi
UQq/ukOVcTxdZXl6Vj9j3am9jAbrj3iaBOuVGBpjOt1XVQvtZ4yY02svNrThtVld3fOme6/dCXAz
MZU5fArsxkkO4NjRXvAL028nL+02NNsl8X9SF0gdpaaKQpSHlT/SZtmwPCmdqe8U13iUj0ry0Ura
ig7w9MIYsx3Z6Bnqxs/BSnk/O9qaiZ7UEtI6k37ebCY+mqezXY5yRy+IvQhJYCxuFOYeFFBXJIGV
LuehyM0LAQmYEvdnx4xedOKY+8o5UfbQdj5zt0LTsjgsRYr2Y1BdQHIc1BGhnEFB/OrjML5H/zqI
dXtvupP2ttVBtNy4T2sSbEwz3XfFDvNNKkoKpa9hwzReQDXvp8o3na3c+KXnqbspqb4TK/4n0v1G
s8A8MJU6/6HV5uLPVW0EuEsUOy7gA3Qw6xw8N057wWowfzItZkNeENyTLUcHkYplx74qNBRLaVzM
UPSjBJqVgLHjN8GjUbXbzFxyEKUDFhGlcX9qtfP6OSYTfZhvxwR/IGer+QSPILPVGJBqtMZH+R6a
XV7vZhQm/Js3l94ztgxQ1wSUeUsR5CL/Q/gzuqQu138kmVcv7uEJQqQk2/rPoVO1YcAhtKm1nTqg
BFhRu0BYoKJijOa/OdNCE5R9fw02tDxQ8kSbeLR4m7F2tbOBjyBoVPt81xSR+ei5RgMiNLv5XiHc
FeFWqd+GZ3rnbexGM/zZA/n0CD763YwK8YXOql5JoQ0CCkY6m8UsnX05q7XPSjTgIV1AwTlBxAkP
jnpeEwIak4ZkpGlwCDhochvAadSN2GU158snE7lQmME7cAMJAHk3QsunaJ0hKIkpH+BKNOtXTgng
h6A69jxIlXwao52u30WZWfqzA01cVRwSQcZLB5r95C2j3awbz3GZB7HAE6bisIDf6ZJBZNwQyH8A
XNt7Ovuwkxf5S3sJ/kcayTztgru1sJNpHtEpjB6wa24oqs9BY85KKBeXdCbXpEuEwjf4XbAbd7MK
levTHHuhmwnAqeC3C19yln7ycpU+nayuMrY9vy/qdLwDIF1TT8XcmyFQyPhfEW6f8P69Or5C8sXc
S3Q/2VePsTd2Uzn9K/0/9Qck3ryGrrZKAXlMYRaHFihJyJNCZVrUK4h+wrTA95/qUA4nG3lg3Xtc
+SZqBkr/Ih9zwBlR7/iYJW4KCiAPGQ/9Zuxwr13sE0oboaTLa7G/AKFVoOsYeCA+SPV4prcpWIB+
8u3RWTo/WIPVHKMJv1oBmXoKzz78sB9pefsEMm4HS08DTewzGx8HV2wWQyUCexnAVdCIJlWxTU1D
J6uxiQzSRRNYfFTJpA85ynw0sWj8RW3aZi8T3LiB4GSRF7txk74FAPbrBdPSTINswXeMaFV1rGLC
pspBsTU11vOQJf1ZXZK/8ZMHxmRxgNjkvk7QbRUL3tYkzs1b//QCavkkhHqPegR70/xuxs9649Vv
BdObs8InrG+EeZig+wkx96uX0z4DWiVa5pbzCFIMyFsfSj6holUXybOpKvkGi3d3QzYvyfmTZ+4H
Az1SQb646HYcJrRw+bWlZ6/YWG/cHLc4bjpHDURmpwGqvFtz6ctHSMF5gdJNw1vPx39ZP1p/x0ob
sKRHP5Ph1rjDpMqPZEIXZZXl0SuLOXiuZtW91ycPKh9fpMQaHdIUIiXwlzLlnPD6UtkJ28RT0Wx6
nnanaemd+8hFiwjpOuEFhZU6Rn/UqsJvPXKuodtaAyukrf5j1kW0x+KjvaeDwSygoNN5tTcGr7d1
q5Uhvsr/po6K4gNkJfaNXUP5iVfz67KUL53g+PjVIVbTYefl6vw6dvmNQzpm2v43DkptVDsXMJSg
NvXoJYqenHwRpQMevRRDhZY4t7uPMoycJe39pG+0E01CgSoObVRMwO7ueS9uM+UQCdPsDc0y2/OT
Ll6CmXmd8mz2JtBw2KDdcYgORZdZ+2EqTfXd42O1GRYLfJ1FrN3bNsOCUMhkeaMaDKVdfddHXm3S
bpzBtNBC7KvOeZDgd9MYNeyPVqz4zozZPaPNz3rO27zfgjAi3lTMtp67krH7eYxPNAk9QXzmzWr1
Hy20vGeKiuKuouvzQ4k2Oltrux+x6o2BNjXYlx5U46BkUG5LmlyHhGsLXEEe2X8LX8Xx2k++0A3F
6mDCTshSLFlAPOSL5+jPhQ+CNrzQOI2gklaY7YFIyadUrw95OmQB0ZOn+qA/2z6FWawF+jMq3su2
j08JFHcIDECHvoygHj3lkCOBIDa+2gLiLBHL8+Aqx48Isq8Qg25yEWE+4YabbiSHl+TiagQ5GB2+
slVc+1cFzm5bCzdb0onRmMIAZnnX29yEFqe2bgjOqjIALAFYIG0bzlqE8l/m5LgfYbuwtsHZrnsL
XzcVWZKc3Hqsn4o6sp5FDgrS7Xk8QyMG+sRin7IGAmdHOeJFzZ50kLrkl25Bz7vo0pxThjqk1+QH
6tNUGNS7HbR5HnRRTaHZWczKITnLWOnsiVialc7//1hqJKWXQbHJkkHs1gZfY2dBoyDRWyeMTMF+
K8dd5DWPgzjE4KXfKBp8aEgTNzY2zg3W9sgF8hYQDomhtFF+mY/8sD0LOmCu/JXYXnUZUkt/hKTt
39kyzt9xV+qC1luudrNWflggHVDi5nUGVSyKOAlU4Fg1vUP1OVyEWskYox8T1dPkovZsulfwJfd7
QVrelOiYFZGTlep717bdraeo03upuCE5xJWtBO44vIFpx3wEdQvYJqf5XYf8+5HXJQ9j8btSQYYn
GPvcPk+s1L7pFbgJhb0b3PJoK04dYgcT5Fwl11Eh0bVeD6p8xuKkH8aDu9T6M3pNBuUZzX69H3OF
XRpnMN68aKPmRfo2oT3yjisFww5dik0MCBTu2sHj20iwk3Cwiv4ahCV78oY+lmtQWlYNmiFL/ciX
rAxLL9VPhmkvz0U6PxFE/ws7+s/m71/YCYrfVt6dO3go9eZYf1tQBLD6qPFp2JRZ/Ago/Y5GdKgT
JZgSN3lixYRFeQ6ZbLNMxjNN5mgBDfPIjffrsOmaHZostZCGlLzIQJpHw9Y1lIcByRdLA05ZJLab
MXlKIGSCXanId4feeQQQQLtbPBXLxd5S/8igcRn0bQJuqajvXgo9Os6Tpv0xz1GxNdys2pObWbwn
sV68K5blYfeBeyGZvWF5l1l19IT7ylBp/3tWltvKbrDc9BFsm/EmZvb4yKIZ7dMs+89ZZvZXW/Fx
9n/wc/vx4BUNeFVaPXlqhnuTe8lzIZ5f4tSNwca3xFsaJmaXPun5PQ1Sy/xjyZsITw/YOjc0553X
XrujURSDQArSPOOZzm5sadVNOxf3RLLbtY0P61d+ZBOJe6Vvd4k6QRaOtulFYjq7sVFiyNC+8ZGD
diVdgCKF4p9HrYdFDYhsSyIEwxKBoFewz2X4goKNN9FxmzXSv61IB0ywE+2StoDqQQDeCXLTnGeg
rmBc8ACQghEJahJoqNSqIt9FXs7CCgpSAc9Ash2mXmYexmq5sHw0zm3R4qcfJCBE+0GmrOMXHfwA
SfAxpEni9yCTAY5PGtGhsy3jLIIoDzogx7DzmhL921pleUeFJChjoWIJ+YRd3Xbx0RAN9SPJVNIp
HcjFyyE1AYUVFRsk8Pnk+FWe2xRDx9DrknfDJlM8tgGnUR7iwRp0tDpIfe7jiANkpg7D3rMwtVHr
N/Rta3c0SYepNYujWxXfiqTFQ7HMMqJWm2++SADKIaAqnfk5E2VfOnTpN7zp1oMryOBLPbXPbLCx
DYL5RBxQOrJ3zlCxQMbYERrx5pl1W2lbdPfvwcVbSFE/U2vFaD20on6s57p91iZzTU3zxUfq2MLW
5agZXUhFMx2cMKiEohmWKmxJtLRPhhWoOV4iOTiZEh861lnX7p2CY/0bRWO/X8tssRZAuyIBHkb8
xBcuWOxQV3hotZHHfoZaWwSZHt/o8j3gc/VfWNygiaPhw5uZYt/S6Hr+pBdYYuDBzb4o6LvdK24f
H5u4bUDxrDhbNrjzg5JEbVhO1fi6gK7MN0ot/bMa4ofMxDOk389n9nEZO8/4ehnozPdvg86ul1m8
6nqZPnFcEKAPyjz6oLA89FoRB/T8YKaNfaQhPWxA8PQ/w0ZL4oAeGMi5FkOKrZiaA8upv3YeL1+A
j6iCGbD/Qwq5nJe0UI1dxHPo3IlZ1J7UO3OoHrByql5WE2RrTLTPPMjwRan4gYY34Xi2VUMnd66Q
8yGfOyga4YFzRd+baLva6v1SAsePFZaOPiAIbHJwoHWlrr9WcWIDoy2G0WCswxIV5hNPs+uQGwoY
/epqPqvDS2tU42PNcw0shwD8JR0USYALUJ/AQ6M9GdHwzwy2uROZ7I6BFMByHhJQ3ZZARWqgAjCh
AUOzlASoqqJaxkeKZpBU2Zsmvp40R14io+YYgBmLi2Qp6BCx8voW23H76EFqd9nUnd7sXeiGO26L
kmKkDyEJecW8uA5JkEbOqkKqWw5pVjr/NnaAyhagXXgSEzfRxtyWbmGcJQh7RWfTOKpcjiemyQrk
NJ1RaC/iafgzicRgS3+ycW/ioTIC3yvDpYu0/Uwk525S0isCmZe1vnrp14kfATn8mYjCZyc+qTNP
D5Ci6M/a2PdQjcKBzhpmuKdO3els6UGbID00ZmzG1uzROKFa0GYRES1UMoBGl07CmOdxBji+Behc
5XEQvFwz3kZ41cyM7SLyziJvjEeEc12Yps9AwXBf5UAEZIndXApB4xPj3oCW6reU8erOdBWGXfnc
eNOjTNkajdVuyavVkvmLIIAi+n3rcBAgGdPWwtLylDX4vu10DGOjbdHSB0yR5irtToEozEZXyydb
cML0jnFJUpu/o7CmhLZVgm2eufXZ4HG3ydSpeROulaCaEa6ZcIXcrBKadWn4oKD1dm0HKG3b18W7
6ilPUWZF/yhpufFiLfmRuEsR9Dw3Hlsl03fqJFSF3ES/o6BeBM0IivNrUGW3yztrR4P/UFHvD80K
9EKua+iXr85cyP38fjbXAevDYv+vgblX6HWDjTY2AgVOpgFFc9zttRNBqAm8naA/Z99rXrTCqmmC
j9jnBoYl2gwFA7+3BQIXv6m1+rjitzskNfo4fiBvsOZ/Skom1oJ6cNGtyDcmu9tUXgryHT2C2Fiq
8a1RmtZ6vwSdJQvsSmHr/RKMy+YObZRFGIu7bwQM1J2iJg80Wm/ICI+i9ho+JMs1nDyYk17DlbF6
ZpHt7au1R60ATawgcg/WsRZl5aHMegOMx502mthY6WYoMn80h669o0leDyG2UYpPO4LkIzdS6Eza
UFEpdrpX/mlM321bwyeBVaW7K1MTDzI0nt1hRDMR2s+JgLYanfQxj/+8dSYC2yzSx6Npan8bhlXv
Cg/f0UT2OlD5oesNgEG9eq1hyEZqinDBD7ZqO8oJqmjYtXUHUpt7JdZN0E81YaW50MZ0gWuJJ/z6
p46j32M71AGBVJf8mPPm0QMi/BU0hta+mrm1xe+8+a4w0IkLh9zRoJ9nWc45/4gEO+KMRifbCUnp
cK5AnbcswGZ9KCmS0mHHnETaSR5R+s+QoJSKiXoJosrCYFFIycSkS72DlPLXC1AOCv24wCffPMN6
spm7eUM6N6R4w6r2lTXLdFqV3z+Gq35O+XN2HSZKvTqv2jl5yjc891rs209dSO2xUsC7AHw0D6kX
ViXd7kQ1xU8sPD8Z6ZQiOxU91+hhMYOGte1javBlmziZHdAvqdNoEH5MzSG0vUy7KABB3CkAC2IZ
z3GLwsbEXUdFrBwNVhcneSUTANfmXUqfnXIoo2AWzmSkBGCYiXdNP7TBpAAcVRUNmhcECCZNo8JX
myS+EOqFhnKWnGmWnFGCuzp/Favl4PdbYTjRpD2hzrhzUM96bw3HQasvattuy+wHx7NNnwq+fZrt
4nK+ekzcheqWk/41WazbxIuJjs1MHZ4tbBDdW3iuoNEkTKhkTX7iTc2xj6rhueeaeWjLwfKTofdA
+1hqG7NImgebxeNz72Bb/Yt0WqZE6NMWqXJWQ0BAZO57s/UNrfxH4V133ytNGwLu3KGUoXxXSCRs
9gFl4/9Gvfo/nH3XcqRItO0XEQEk9pXyTiqZlqb7hZg2Q2ITn8DXn5WbaqHRaObec14IcjtKUgnI
bdb6hRcp84VFLm7pfe/c5XgKHYq+Y/tmim/Oief+3TmKmpszXpltC48JTw/voyreE+0ZkZ359fBL
t9FgGIW+/cRM3d2WZmrMZGn/Ys84e0i51T8IPSkCpGu0X26gTbH3C4kfEZS6y55ZYmqbAoS7Z9vw
sjNPmb9ppe0+t5ZqFhdD+MsPwmr0fuUJYHZtvbOAy1vga4oW03OoH1uFZdIRZok6NG9nJKMlGFnI
lCRkP7DaOKPrLFp3Q2HsjdD7ZtT4rcQ2frlpjt/UkOF35mPQ41ACDuKO41a51hP8bkHt8Uvi9ecv
c8RMJyjacqnNzsOYAwDZb27OwsCv3onxR9DQoQlYea2+2CpbzXU7BrVH7p4kQ3rbAiffznYTTAcq
rY4Wimshsy2t3jkkunMSKgHe15G3laHlVN9Tg6GLE/SZiUy+5a2GjLladciKb5MGGRRShk0t7qE9
0t/uzd7XDe9Mq0bZ61xxgbMhCyoTv4BKQ443A7LWoxxYsQfVtbFHTrB/yPIc7Nhe3/7szSAdeufn
YpplGvJDIzP2lt122zYU4sDUrjkFDDbgOLRyS8s66cEKY0bGCZ3hxgnUiTa6TmHHevRvCNvczBYk
k9iM7RoGtNV3wiXgO+EnAb10AN9m0R0qwVHCdBP9O+gcA8L0yyw0lufdJJ8KfLydLhqAhZlacl1s
TYABEH4e2VpeDBREgN4EVFxLLGMD0nH9OpfmfL3CdlaUaAxi+CtV0jzpIB+abcnkzWGuzSXOzaHg
9d7umnLeVKEdY10jO/5IW6ykMtaONViPtB1Tq0WnLElHlr2ZBiCtzS6lamm3uMIIi1JZXMzmJbZC
dLmrPnhS0hnp4uKVFouuVt6ks+0XEtuNEQf1zFds2mxEjc1tjrjd7jPpAsgtMcZ5ORjYXWI0eud4
qQscski8etJ5lGOLt1oHmSXudX+0dhKuATgRX9zIKM55OHYbkLrPplxVYsjUAY2YRWS1vlcjA+Vm
zTmHNihGHm8M3JjPluShsaVTF/WRNvigL9u+OUdt6B2qIb3jumOtuSyTO7f2q2ORx3i7scrmETkw
pEId6X0fAWqJP0P4K3ST17pzmtfPnBwk8mcn1DKriyiqOOA6L65WfMpl3t3TIjca7NjFmG+AkN+u
SRaOZn4lBUxLMdxM8SQFKWXXbdECnKwcDQCQ8wPfBOjvGkO4xvzGQOR8JEu8ztjYTdk8LLKqyAEd
WntfCLiyjKr1DFxZ4G7j6Zp8DrHf2vp6XR1lPxT3+J9H0VzE7Z8FbOlL3uSo06K/qnyqK246O72K
svvJK+Ozy7NjD6Sa+1YdHEP490Jvsk1sxMjq67npos4GoR4VT6YTG8d8CG92b/5ksMgxhAV0SbsA
PCOoEc89164uOsf2iSXTK8Ogywo3Y/4NlEgnenSg9e0Y51PyLcpc0Ie4Y37VrNDckxMmYtNrLpGN
CvEe8s1Sfwr17FBODb/UdWr9ciYNA89j9DP2gPrKhW49Z2E0AC/WLy9cz9tjKfi08weHP4SMGyvs
jvqveZVd0a5i//XmjoLWzT0M82GT6VN5aUdhbaokP5WVaB81p6vRICJwSPX2kWRG3V+bPksu80p3
44tdTlda/aeTXfHmIKxqr7/xa1oFpv1m4s16ymZCzVm2cHAOmgEGst6L1+gyqPDGjOoTfVmcfkSl
5BNZX2UVcDhV6arOwRNqKpv5VZN8tAilmXndKj3Z3/gjVUxasxq9pl7q2RhYKqwzOPess1AHOgNR
j7Pu+xw7lDfZYucmrnU2NAPTB3FXvHCJbnWSke9it/gKD+0UY9etF9EHM70pAakA8rTbdSneYvPh
85HCZ+WL6XnOrpMCXJf6NFjtdw6igt2Cm9H60Q5YKNGBKb6tRb4s3wGxzPgapOrh1yq/dzLyHjkG
SZFJNffG0IhNVhg+yC9Q+qM/HFMyMA766+WfnmSLHW0nPsjId4knwB1/j1lVBYs6eFOIjKbrjBgO
1J0f4MnFfULYPxt7RMUJJ7PkTeWXP/HQnm0yOnHLT2wKr7dfHBR3Aw052kErzAcuku5ZA0EGWjwA
2Gw0EUaZxBikatnlqGAh/ehsSBuXGP2IGfcA8w+tiuG0nvGQsr5DPzWYd5U48+JbjLYry1dHjPW6
iUDh0db1ti794Q9NE991L++utu6Xj53oryRu6qHbaW5ab00Feiyb/LtI/e4qvKF8nMr2SuLFqkBV
hKzqaOyulbIaYEXixaqPZHtkgI1bi9o+oFbrvmigltkB8oPtDAAvvhRxf6DdrpGV3aowtfzOQqLl
DrOr7YoUb57O1Nm7tm3YDj/4O8/qkHXj87vWRdVgSktsUgCw3JYCNQ/0oepVC64dsFKMd6PtbYCA
6ZzIbvE1eZ0cUrN+JdGHbsol3NwOSWrMKtgYo/XSoDHQnxWb3H7Rx1YcMtvL0STU2S8N4II3eW7y
3aCWeWUgHYrSNED3YDya1Vfpms09KeWE16ok9J6rPjYfRWrvyMgUMWZEALg2XwATxOJQqAuQNstC
F9QIPp+NW8OuVyWo1o8UUl3A8+S4acBajfqnAknBvE2BsjEmEZZ5gnmakjSGjKcNkGMSfZd1VrGi
9ZwVL1G1nNfvgGyWcGhiB+5Q9C3L8MRx6rw71+g6ebQmgaQdSsEkZzYakgvPND6Tm1r1qdz6LadS
s9niMbjE57z+wzVtZHk88G4aKv6b/YfrUvy/25sFZrnfPg8q6vp6iFmKQetUeuAYtLN6n6LyvfNN
Hr6ia2ZLRX0DfHXo3jH6S+INHAQ06A6mPgFT6BcrSny8cPyHpw16zYtxTzsuN+6nLqiitDik1nik
zZnXxCBMNjIG8j3SsFI/NnhJOptpkv1s8WKOG232zZyYABS4Ud1NVpqcZKTlW4yb6V/CIv5Obzpp
X82mPfPEus3q6g5g3g/gGhrvavchKVCmclRLYxFW8bYYW2099y9ihxp77U05FFMWzK8/rWZK2aOd
XMfkKPJKmM0Vz8D31a+Nl79Q2piHQt/r1YTeJJVcNiK3W0WNwCyCWv6Xk5s/xYUH4nLVMoZp2uYe
9yYc0KqxyWSMAQlaLto3haVay8iDDibD9FHcFiAPaZJi27Gy3rvoXwDreYeuJr5B9Tf5WWLGYFXL
UeCB4tl71M6TfeWgNedvpkbRpLNpO/j3tkiS+zLRmiOomApk6r3mkQ5ty52VjbTvbpGBlWWFV7fk
SqIPXpj4aB+x3cQ7nfIqumjbzOVdlO6HQI6K9ct20zsPfZ+vhkTHIOZqUEhsL54AphwtAd3RbbOy
97e0/OCEqpCNtNQ7J83zDlOc+MdJRhhjt1prE495BgRizKpd5lPT8JwgQe/UhoRuYubHvqq/xLVm
HYUDtIOGtdpjV8aoJliZ8SNu24BAuQYe/9lOLXuZyije1GA2ALujsI+2D5iFktnaI9483jkl3BVo
1azF3NAMKlNv74rkL+pNLjBzjzemUnNJNrckU3cy2QGZ769Zljl+utWQglnZkYaaYYymWyq9UkU2
cc8iR7WMKrNOVNcH4PHrAenISgcP3ophfu+dU4hmKxNFuzEHMP+ts6bwDfwDjccRw0GPPDPNp86O
tgCtKF9z0bXnoUWNl5YF9/2tyLNi1pZOVqzyvkKFr+jK14jh9UzFQLLYfDIMbUNOicPas5ej7VpK
/L3RxBUFKAHJwCrL4uBpdv8cC+u5lkP8PdE6I+h9W1zRldick1Gr5jaluOEYumrl15ZX+F7k/OZZ
9s5zY6NdafG0kbU9oi/UD/zoR1GawEpXEILIxKXnlBKldJphznIWkhq2ldA4+q4hXhzI1IvdaT9I
DbuHtk0f9dAFKRvD0DhAoVb6hGy2ZvL00RjCP2m4s/WAG/KJ3EQr/mpU9sAkMlapNemoDTjsDnVy
EFMNcfW1A1LaGogrOUhP/Og1wm+e5FmpNQAgxTOxmfTya2GGj17W9o/kLoXbByRf3CNWcXLHHdw6
GUZWrarGbJDO9vEKqLrpWNs0lwQ40wEVqQ21JC2VsEnrKGPS/rdvBdbXYwqClrWG5u9nPdTR0dWM
/a/cCkZDhL+w+UdqpBX5l8QZrE3C8LWyC8s9tU2dbkPHbd85ae7s5HArDZysbgHDh28r4R370kH+
LG+c1YKSXJSYN+ik2x4JeHmyixjgQKbip8ctjLBHR17gvbN478VAfxBkuTw1IqpRI0/8ezoYQzSg
aSDcTWl3E5HcEn238SUYVj8o0Ez0EsZ+cVzkFIPrqOKZruGizxPBEx9v2k4VXZtRD3dUWDaQvlxX
akllZwe9U2vSUlGatBn3btpJGf+3LxkzrptfllAUmXyXUKTF+HS48wGSeclb8fwROcPKHjNNuMcF
eoPO3pvFk2KBkBPSekPKqkB2D4073FwAbWIggRmJQ1h6uznbp1J+pe5E2DsmzXqRUULQ9/DrqXTN
2ZPCMyrQTqtMYajtylqmt4whpRer0T5IdKktIehsiT1SB89nccnQUFH+L3GXC/5rbFIAifR//Zmx
rZFbL3NQxRsm96pXdXXR1b07GzoNlVHhXhmr16AFbu7IgkRWDVKzOI7AHOqELvY9MEN/pLGepNpE
qkiWOrSdXu95jA49Mlku0U/Z3tAd8LFTgA5ZSiMRt0uQGVJ/t0vMHwVQK7fw5EE2joU5CAo/0sc1
f3/65RPQmfoJmAo/m5V5ivGPDMgCy6eaw+eW2Mwfiz45wFzR+WYWQEqlX4zmx2inxw+cinzYoisB
pQZr4GewMTfJOjNCzDaiArFKMfR69pWmL7NMP9CaDpjYBnbMuMaMKjooyaSOB729kDbOk3GFQf9w
jiD60mwv/gDcmVgzooCYnzE0Ha2tMLVWmA8czsWIMdqA6KAbIo+m0zyTeFKZHvh40qKbHcmctBSH
zkgma/M8YoZlTyI6vAtFxmTXaAM4VDD0tyLZu9DvTjnoPejKM1k1RZu0Jla0fOBAaJGr9nurRg+Q
LZtkpYmxB3pfASw9OYZi2+flDw1IDycrCctw9R+nRL5OPs2Q/6CVQ1TtwhzsQ506aFexbxwRRC0B
JIXpwu5IOtNPLAb6FI3bdvK7gEwXxWxolUYdDOVgbUnzjmjiFnQhlpj5J2hdhPawjTkyTeHogh9J
DXWikxV9/Uksd3hJFXfLltF1DRAc5H2DMQcUKqOqlDvSWpjk2NpjMwZFkzz1QhtPQ1Qc6bXcQweJ
HcS9mE6xzMAy0fZ3STj+HF0J5F8iSwapDZLYSYPmzEgm07owgVk+r3WQcR4xMHgZWNSu03ZEFl26
qE2ps17JOKr+8xnJ/tUOsAtH6fpy08a1fBwMpwu0KE9+8l6u84jp34TD5Tp2s/aCjbOOkWVknrSR
DV+1LtuJ0kh+dqAhDpAWb59GQAHvhNGOaOjT+sc0CUFmrUxQB/o0Wl27/loP0z6win64mzrrSO0w
UmYvQyenFyY0trFS0GWnToZXaB13EgMoJF+BVTObZk4xmxaNN65Lu9Or72jsiY9TYRaB7ZTDtRZ1
vPNF3QS6DToG2iJ3jX3TYkMi7phtayDZwN6cFLEZyuukFIsH5pMAOz5MUm1hbh60C18u5OXjzaMS
92AJTmYkemp0qFBq3pZjyVcE/Qh4Gb1ySkCe60CDLEu2HYDFcaqa3nLXZJsZQKGizgjbxlcgLLUY
e3HbcuXe/ssTol+p7dgFr0jFjvX+sNPLqfimx4GRusM3fFuNVa+DUvnFG1FLnBxZr/wm3qA3Lr2C
p/NRWGN5cews22khS9YjE+h1LkYwCOoAX3wz5ZbOn0yLpbu09x4d3Xh2uwKJllqkoL3Gs7ytGWaC
3j3W6fTjmpwqvLsFuF2bilsbrvMzn9adreWHSoul9gQ4Fj/fpdYgznIoFNp8XyRnYIlNm04BDXmA
7wxqVDfOXCEKoUQQdE7ifqkKX9wbovmLrHiVmjvejNbsZJhpGDj++M6pbSP56E2xOEY9yLalXfun
DDTtBvJQJw+vsyf2dkYyF0gJgPblGGxEL9p+XpKhrmk3F1pyzYy3ocd/2eQxG87nEp2iZZBM5tEQ
fbqnK+SNhlbVJDkDyIEHWlZOOMNEfsnjdN2wPNnTEj0q5c7krgk8IWjB/QiimwEMm7TU8uwCaLXq
nIIdmySzGOMRoHrNHu3GNZ7pAtagjfMFCnUBQ2CvT7a6jwnqcjJuFwh5P5wqdYHUKfizAeRO1XlO
yHGAVpHn1jCtNf4YaOL9u4JMSDYjzNG6QuOVXgGZdoGZewdCt0QA684t6mL4LgwZptJKNm47fg37
2kRhJarx4Mrj12ZMAPOMjRbJNZ9Vi5w2WoU+fLRf5K30H9BKmBw/tsBklgeyrSQ+m9QrQ+qFNMwB
38e4JRuw2p3nfhqymTWLeYNxmL1hJTOn2IeWHDIjWejpNnJv6GSO0w1V3mwTeABJWCEfM/F0n8bD
Ywpmg42Pt54HLcFWd86GhXOhjsylaZaoETvJPmmcJoiACE9PlCm0v+lJC0CEj0+ZsPdmDd7nQOJu
hnke3G47YqzkqUABEvyirQUwPEzUWOZLnYrpLuLud5l27l01OTGaMTBG43HW7ADfGG3Jkhx15Vje
HF0ha6TImHO6FRyqOvthIAE4o+fPWVh6iOKrjhc7pZmF87FW0klJ3z2H+ehsNZHJGXIcbeo3x6rX
+KboTHEAx6W2AltY9eqO4FWMYjH9tAfg9Di+A1AqE125zEx/tIVZBhqz+AvoLbp1GJrave+ij3ME
7e4RoP742E2CulEHemtN5PFDaznhyrTk+8CSoUb4FrhnWfajVoE9ZKrAwTbKrSaz8MJ7Ma56lZHo
rHKPSdDqtWHVsMP9WdvJjg8vWpecdDV6Bai5cmX4SFiaZh9eQpx95pkxlN98hm7J3qkxp9Sguwaz
P4/U3AcmYMDYdULsSEYHK+9XpsiyK63AlFkfXdZ/7tXE7XCvJwMAdFKjuDDbAKwDYBPXuHl4J1cd
Ss3mHagcNPfUp2jKXvtOaWLCAI8m15B1QBo6tKVnFhc6XQJhXiQ2HqKk/bPP7a8SKAvafuyLaicy
lJWxfwHX56RP+emDal5aITjOWG2ZhxxIpCdgVf1szBhTxo3rgVjVF/2RRpDftLTyUDhbY6iww4+B
0VMTyJ1n3bXMs+diJgO38vC1AlgK/TO6WXVFfz5wflAF2Ay1i852ZdpivmwDlkjx5JT8mtgYgCYM
J5shG8/VklrQmFqauiEOhNKURqgRjJrfr5IYff2Z1EG0ApLeL0iAdefQZhi7V8B8pe10Z9L2jcm+
2L6sjgmP7YvW412iQ8vwOnNDNF6aAtCpdIo3NTRglHdeVVpgop7Q1I+q0M14XpOdMDofXCiODBwn
xIYPhMLepSsbQFpEo78tEjyvNamGtUgzGzlauO+9Yji2neldSEEHu8fUqZc2bFv6eC+e9Cjeg6C5
uF8OrlU1+Gdx8SX9u0L03F9HPS/wV/jtIZyquNeK0t52kQRwzd8VqPPzg2c730luuMiZBAlDzbUC
Tg3JKuVPQWSZmXft+4uSmKzKJt14MtPPi4jkrq09V/h1HD7I2x75N0tz+t18TbqK1tRslScS4Czq
ohhs8TAH2/N6o2NMZEUBl4OZoCABOFvA67/9THQmIts4SN96+SCfTNGeS99HklT9mMsnQsOSz7Nr
5iX1Djje7DioA53RAVVTdsyBxPPvsg8mtCRfcluWn4X/TPavn8DtMQ6LR/xuibl8Mqv3jc3goSIv
JmleNds1rz3HndWw8F5GMu5Apuk5WsgmNBKPntFcDHfwN5aZbFqtLXdDnCZrhlLSBhBT+XOV+fEZ
X2bwc6plgt7CZ4CWu9J0nmgxtX0ZAHFTnmjpG662iTNjAl88TO0xT851BbLisFcsR3BNRXVzNXW8
yy2uJsheZ1e6FG5Xn12Z3OmjfbgyuKoifMnLCekuMCiR+7sr26gAfPKhyZaubKifebkyuZL298/8
4YO3QPg4OsOdX+EJthOsBI9KzbUAWF/pxQJcz4XOBpujpbqZBoxkSCfblj0fJJiODRzJoPVLYAYB
od5OHO84m89GSczNQ9snxwy3yv5I1st1ZksSztGWa8gC9L4Yb0JgNqQCaMXxkyjQV+NniXHsVQct
cwCH71ajH0TUQRv6/RpcFeza2W73JACmsKlMnW9pCfpEkNNOoCIm20qF0htHn0Ol+C88YLzJB/mb
3j9FvGnvCxkdeISQmFBMjStdUua4Aek6aBwwYf1nzuzqwnQdGG10WulgZ+RcP5V2X4HMFNpBa5N+
HTd+tEoTYPC/s7aSke3ewpA15nqaIVi83wKOKPj1yFEl9cXh3mWeyyiF2Z+nMH6iXSsoy4CHzJC4
99pseHqTO6Wbfib/YD8IhVnpo/wV1OrDKmrxBeIdrL7yPKbb4g1OftEtpr+tPuLILxbYXwznLARk
IGDpFzEt20rW2ynNMiBVl+OJSH4wSiqqAAwkP3TQbGwXWiDA9ibYeIz5apHR2b/zB5HadPsf3HPR
ZbrwDGVo0sXsQwlQs5Pjhxg+coDsVTTtA+XF7YIfuB1hZbfsS9mGs46S5G86yr7/04+ikKXym1DV
WrOqbvHe0naBbJPwJ7MOnWooNMyKB60Q+hfkDYdNLCeAw+GF4xQNbr1FD7v2hE4YJAvBUPtYDNxE
HuCdZ2SI7Ansln3Qmmjoaoz62C98pPPpEHUpAJyR55zXjcPXBgcq7syYI2z+1fIc75z2XxOFijqO
XB4HZsFJLUsgVq0cmcozAEvj18L/KhUoquizNe+YwlQUf4bmhO3kaIFBwXD5hppDI89BI7SwjC01
jvYzwrLqIQUGCYhmIk3N83UlkINrd0+N/1mh3eNFOz0uUwIkdxve7QAq1QTzMAEJyebNIwStIwsc
hbDGdaAuXGLVUOWw4qQnYJIPSpYVJ1o7Vlec6PCZjBSdA0DuCnDNq8V4pDBzsCXOFKUIznIR3i5B
DvN61gGg0TVSYCapy85BlqB0Zr19oEVBsvliH4MDQtlbmQbYOsmcfgg6e3/V5RM2yFcfh9FwN2jo
ABaB3Dhd7n91MZ+9a9DRuNO8cPyGvXSG2ayvthIXkse739YA7/O/Ro5gyAIJiBlQAAAQO21jhkpC
1ZTOBtxZ47ehGdZFgS1MAlCXw5QlN7kF+njddctZ/ok9ZtaAZsutMDAcZ9j22iC+cq9b0b6nQ28/
7mL6cPaHML4CDY0FGPSOvxe58STdznx2wQ9/IE/UVWdPMrCBBrPO03o4Szusz6IbnkMRXRcKVhMl
vw3r3HJDdT9SRDbKH6ON+RJVCmww4HABK9KNMJUcegwfbiSai8lAABXPMTskiwtfP2MM96mb6hjD
x7lxJpFnckwgxvgf93mDdhZtnJBJ/W1cplO8Rx1VB/wbII5mLTkvdpGbzUEdMpmjfnBRNrlAwaPP
8fshTK9icvR9x+TLjAsmhSaOji2OCwbYB1wwP2/HoNPcdruY0BmBgI3KfwL1KQX3UxCgWg7Ys2ey
O5D6VNm7vPgsVciu6AFWKhLMzFUzduuWxHS+bOMNKyrRdhV2q3qz6N9lBG7R3kvURbrtBIjiu5SY
xihFX2/6HDuZAttwwGqshIemIks1KYw6Rg4cWT3Y0eg+13mxIjFay6pLZ+JPwFV3glb44w5cIPqG
tBQjf4uhI4Y7AgbAGFpz3bXZHIg8u5aLQz+WU2DJHFi0U/oHlUPmKgcVPGhNJRRHGijlVx7fvFOz
GnQ9wIKGNzrR/yAX/SDwNDjReewlHlIUqgRDkUanCtFJJwDqqaUnP+P+lTPHRyFF4wdnzE+hZ3hX
Q40uKwNameqJ9mZuqiqwBcvIh+WbbvFTukyv3unoMuQHOJXPrkDXU35LlL9f780vQscVSybkUWpt
43pg5tAJUdJjLnD43Ek/zGvH+DPuXPtK/JWs1Y0T9/OvC3Plv/uTR+379V2SO2BwZPwpLGuOwSwQ
9djMv5AIXyRzn2ltBpYiKOmgDfJOgL/iMpVa9CRZb+5DgJrNFvjDP5UWpv7e4pDPqKw8ZUVhXTf9
cnu/GnJdrhsbd+/GKsKjo8jcLQ+DlJX1GoIxDghrAo2LnI1/kBV3Q//Yju6AR/AeCwAj9Ja9lTby
VSovwBiG4FPkjQnrn1as5EGtUghu1MekWyyVH+nQUPLFQJffwZNedKGDW+Uc6YSpXOmjBy6Uye6i
XcLG6EIaYbNy1Wv6ptF9B0Oq6GhNjmJE8YeQ4iOgwVbOL593oIVLevO5RRf5NvE9jnRhXpyBf+Bt
vDjznzUDcJDkA0ihNx9Pd83n7JdXWiLgETdQmo1wr6TTtGb6eT4zKiCH5rbc5ACluWmVbDHxoyjb
DpXjAn+riywwsBdZtbH18TRDbXV+HGiaY58IhauOyhwo52ABJa0cBzTiA5B8GszsYUjSWWy/OZGV
yeXNqUJ+K5iaTB4Lu6kfkAdqwX2MgVsModUPjTp4GOpcAfrwc5mJOYtraaO/A5BrZoinIOUCTVe/
D1nUfzFqb9o7jhVu7clu//CifEMGsupQa25z7JCUp6U86ZHHAcUPsInuizfo095lWrhNsPtYp16v
byi/PGexwZnYriK0RuLdTSvS9Zy3nnVa2Wfob+MKCqEDt9q5dPp2BcShbE0zpMJQAJhaH7nVdnIe
AEKoXQjhm84ICFx1n+JFNToWb6Dji5kFTPJ1J4psTbakWOwsKctjV1jHd6jjS+DJHO91U4wHEqEv
tNt5KOIfgaHrB7XrtDsx6dbMccR8PgB8GE3AhCzG0Qnhh+P4YNfh8Iya34rE6M9O8L0H6g2hlIGo
6hZjhiNrgQ1HMUgLRow5Rhgm9Qq0svUBRJQr0mGLllxqqcYziTRJBTLazpqx0ZYPQ7hmZtPddV0x
PqReNdKHITF9mDTCSCDFWH4gzmr32aiwceUToCnskNnrxgMZuPSr60RktVkCSjO1TDTu38kIL3tR
c08Tx6RyK2dXDkWglS5SemGsn+KkK/Y0YTDL5uM8fUBipgYYmk7i+zHUxUwD+7kRmWM2MMD8jL3H
EHwOcALc3GofoBdJj6KWHKLwxRc/6W7Wjn5z9PQ2X4uytQ7otRjXlYNaEkrdiylFQD3kZkqeZEUB
e7sNQYryLqAYMERNN8/F6vdl6VbrvcWi5T+tMqcHr0GL29zCZ1SB22zjWWwCjCl4jGZmIleYJQiW
2nd2tShtFtRcfE0B/35YApBbUeNurTD5KNIHZS8wPOuybjN0wBO2uWXuq6oDyCzwIurCMVeOnivM
2d+UNDOQhJrYa0bjpsXE6o3IZrEj3z7iaGZWxosisRzArLnMPzt5LncxZpJm3uYCZaG71KgeDa9D
wsv1k01hFPkDMThPNUbQ+qoc8dgAhTMHVv1nrqTE06S8K63uaRJ/UlU/6mSnANaTJ1ZPEzJO6ECt
wcJ8zYH3iB5ymfyAKYFcLKYxOodnUz1O5DVrmmqFu0/yY/hH1A+mFJVMU+fb3FYwdlsN6Xa/amRg
jLLe97k2XFt1APRlt3MMA7N+FYbEgLvge/foUeqAr3VdDsIBVAK5koz8awnaYHJd7HwjvkevknFg
Y4+R5cJhQYR3d7mWqrs4K4BOgUaRm4aWWdz1p9ZsNoQVCaD+dpUPLdvTA4d1Ujs0bmIHtKRDY55z
5ldoRyn9FUk+c9IKdDTHaIXQGiT4S8OxAP8BjGY7S6YVWiZAeJSaJchkF+nkAoS5IPjmKjOxU7dB
yMeU/TshoJjE3eAzcz1hxNMzjBWRFU7oOLgRH0Zp8zIB2fmQTQ2Q0UkdDzU78aTZzqsEjIiTIjok
t8rCw01I5xZqiUcmSdfN4RY5nfWu+RdyFf3OQt+fetbQg4jONL0OpwBweCKYvD6b1Zjnc3Uk5YBJ
XkQG2p/ffEwiuUD3anOJht0S5l0shiJWwsLvFG6OBLDbH1rN3D3yiwLY49jMydZt8EQGCjUdSOFp
DvCOFE61J3p28LzmdVH6Mk72E8qzfBMn8S+b3VtgYTjMKOsyfnFQ9b4SIju6HYZTJppvC2S7Z03e
psgtE5kfhdKOhp0msHXx/+GfgUtKiMQ+8dLl9yLWy0C60t6B2rUL11qYVxsjye2VZUh+P+QuunNd
jOYeyyZ/JBn50RkdUjxWdOkMl9kW2CctxiSFs1lCf/BYrjG7UBgxxsY+QT/0qe7GL/rkPlSRHp3R
VV0/hPjfJfG8+qfI1nsAZI4FSEJRCDTybgOQRg1vT0ALBd7dbUk9yiE4dmYtLUnLIy/c0vJffand
GS907WYs6nEbt0b+RZOAoIwSN3+hsyLu/nEWK23kYs8FTiU375ofZo3tB9B/XB+5dNDweI9ShGxX
5XZ+KBtmXtH5VKxSQAr+MLQZKIhMG2fyHtmUWXhxRZrln6YzUFDXAZPM1m5RyTSeYjZH/f0Bakxt
tEOWvDRNCeRPkEvfmVkizmY3OKCVicWfHXqCGgns4cUiMe3i/BcDPWrn7vLGYGfa6tkZFxjG6O0z
7QppWXtg012WpF2MdTR7/D98fUwCgxydKB81jjs5dUzh/bZoInaZG6bSRAI1yWegtZJV4u0c/qVU
2tm2H9B60pmYw/MDZ0004dyagAlHBOJ0SgcnZ9m2mOo8WGyEQkycM6aLYeNE1Waswdllx914sp36
D9wB2RZQCEhYYwxuPMm3Aw9LcNova3KZLUmovCPD+x/Kzmu5bV5t20fEGfayy6Ziy5ZLHDs7HDuF
vXce/XeR8oryZr1r5v83oiFAAGRkkQCe5y703rpsQ1za/B6iF7CusdpeOWZj9dbXIpBdvrkHfJke
t+jsoLX5TlLjxSdXgKNVVLxFi/DZSm21x2R1ttpaibE5IwBISDcWmrdxHUv7x1hIkOe7rdUW4V2v
KCRF7s16U7mfcW8B0zZUBreYuFZ8lrZz4RDutnNbTPx36X/0g7IpXOLsv1v+S7+Abeg25jZK0+o+
7qH1cUOzGFEM8V9tUhMPPvCSM+TvGAWn4wXdMo/4MZOZUH1icI29UWZjfrB+T9jf2UixGwt2q1Pa
hTpJh+F8LV8Yz1u5Xfv8US50k4X/oqJn2JYEVdpiPhY9u4o5qZSvDewW14hhrGwuQKIhnINiGh50
kIhkHsc9IDDl67XT1qoUp8WthbA4GEZc3g7D8ktCz4SeEnIBhvXF0tP5eK1CQnzZp4lV2VvdnAn5
pa04G18iPE0vbVFR2EVSOD01gtOkTf0G8607zM2UEGKzqre0Uz7M1BLOsyin52lZYrtamy2jKrGc
buJjVIXaa41k0O/emdh89ia0dOnNTvcIG6ghgiMVbzwdY1W/iWIvH4plBSPMRvVmGvNPcbCWc292
49kYp1/G2iqMO8Mdo0U7fPZlkqzf5rVvIEBs3voOovSzFcrW5VlA/LeINEx4yFdp6z7DaKrKjeS6
PNZr8EQcc1uKIWBtzWZdCx1LTZdXtUgrN0uV16HM+32I6sC+GjuEINYjM0g+jwDk/lfd/3+76yjI
oreHBUQovtSLq6z04rgsNQCqCqsNyzLXGcTJV0KxYLTKAR/vz2bRkH42S4QZoZJhyW/nLiMyyc9H
bCPjOOiJ5GzFUBRUdx6AZmzFTkieIOynD0YXK0+NlP/vTnUnfQHTn7hbSLuYF+tBmN0eYzICXW3d
7QtolVgbExDfWsxpwFogU6LDVpRzwXoQu88O0xDK2CHJbrZ22hr81WmLs1frVa6dkrmDeEiHy1WN
BtElPSd+uTXWImn2G21g9T782Hia20cS5jrCbHPpb3YSU5eLDzRgdia0t7I56yH8bLAVSYBtDf4a
odGb0lfX9v8Z4a8G2yW2uv80+LdLZKYonUeYREqXZQ/mEuKbOhRP24fQzoYj5AooMqkonwRU2e6g
vd9dW0gdKL+gS/TDVofBPV6lOv5FkoI+izNLynsJe/R2O6sT7D6osOf+uARYpEPXTSGBaaN4Umsp
3sVaXLqYvHzehDw8S4EcP25DVGiTeFIna97W4F/u2VwQARG0TNptHWTgXNd73i6y3XMVGdrf97yd
3Xr9y31PcxI6Zjm1t6I6i25ZZhdtmxQ+5vl3KV5LjZRczmVNfzm3Kd1s5363LIX2IxWwBNpUhA1L
EQ9jhqjUVXY4LKJXZLyskw5m77w0KP+tAW9zLYEBvpSqhVfSWtoWKFvLhuDotfS739byn+f+u98W
RJ9qNrj/3e96bu23DL3yJITf+y1rG66Lk2JdeETdAGRrCY5/nLjINW9Kzr9PZyAWXWWTza00nGou
gsTBukrXVOn4qU9sBNFd2Mqknleh4bLLo32f9t1nOQoVw6mxe/Yu53/3lifIT5eP/4xwGTBXmP+E
aFHIza2JKzE3yQJ26fFSlI0E0ra1ZqmS2vK0JU2PwZr5KsB0OJ9BZElMuaHVdK0Wm/wsR/5WuH5Y
Gdb2C3mnrIsJcVYFlLfessC+VkOI0lSU8U5c4vQyiLR5tS3hdaSt5jLcnF5G2kphketgI8enUdfU
m7AbXHMO8XhoWjG669aPPquju0yZbgoW/MclMvRxhzFw5jSZMXlbEy2U6LIdmmkm+VHPQn4rsqvq
JZhL7K2w5MHz/j+jXk78Hna7SL/wl9mOtr5YF2VOnkqTF9TLcpPigNOHfX2zgE28fLRr8X/WlVaF
mefWemKNaqpTcNhKW7ftaOv7R7vrWH+1uRYlhEedIieR1mmCCBp5Kj2rs4jh4kaDP3aBVKm9HaZL
VN5aUaShcGd6URTm2mGry1nYZO7WPdeU0ovXhnitUfnH4e+eWx+pRXo+6tjiAkPKZ1b5pnSakvZL
xptjv5WqsJBP21GxHQWYog3CQSsVEAaXqrXT1qyXZRGp1PDX5Sz+iOoML4DT0BgMgD3j6F4qLw3+
1+UubRQVw+JYOVxuLRLSYDfHxksyJfFNPbYxkDKOtg9ciKK/67YmdVmVZEzWhtHv1oke7lUzwi3u
X4b6u+3aRMqN/4xy7bJdcyte667F7UjqmVmQh30cC7A32Qr8KVd4znYEXDodL5W8jRRfyOLPNtvp
7SOdi+iPLnKafbb7o/O14aVfG8iXsbbOvTni6fxvba739NdVtsbVgkIUpkGA8pT4u4AV+16WpORe
q8L0fjvCmo0/qZxX3vWEsZ61tDzwrVlW7OuJ7WjIxuymGeqbrdl1pO1kXCZQIfCe3eq3Flu9EfPm
1kApb6XrBw/u5+Wvbbez2+XbmpjgtfHWpI0bazdCEEw79ow8XfFrNRm53zZLszPDJnlVsvYdT8Ds
DN7AeIIQjdkArYKg0A99GrVuaAzxqyoskyOJQ3WzndVMngNtDF9Mq2/u/ufYgdK/x/qYnaUsMZ7K
2LpcspgF7YC4ChDvsvkQ51x+yMTxh6D02kMtz4AjApL1JYffsP251LdrvTnovZOI6UKwqvsR1Lr2
sOjln+3Xca71W/ttnH/WF1GBBWXcuFWNi4cSlMNzJKjdUasNzc57aXiWVVQ3LCSYtpNbVTArvtoK
FuKd0fgcyz2KF3KH8tjafs5KzRNDJfC2szkr+z9Gm4JBPMeoS21teyOaHy+GRiZJRn1n5fLruBqX
LGJxRCDJRWUqfGibUXkAf/i0mWOVBE12qqWz0VxbgoR+vbayNGP/SXXKpu5eSSOk5kQDYyN9QZE8
ga5zkucAkTR1AlsDmXbbqM4Vqvgoj92UDXlv2RjfNoSakJtf1MIM77cS2g+fpTW7j9XRpbTtnH+f
2/bYa6nu0sBJcham12glgijFsWrap0s8MpT0fCtuLcpNiYLvJj+ifPuUrPHM7cQW2dzq167X0f5Z
L3W/xg7DP0ENM3RpCZBuodIGtY3tGqNEGg7VuD+HnzYDvt9DX5r87vHHXf2z7hqDlXMo9Lo6+usd
X6tTlsKTIBiGM8MgDTtLP4uS6ImFFD4PcxQ9Q/p8Xfq5OG1VNVxeLwub2N+KZSyUt1mIMsW1AwpH
9iigFLNVYfucO3o/wQJYh2zCcdjrhoTD1Tr4P6+HA2/0LP7jes0o9R5KCBFSKF303MzSn9eTk644
L1rgLiE6NemI+uXGH9o+xCtL6e8yYW/BVSpCFn80uhKRJlwjUMNIEORMz+OoD3fbnQmRprjqvJiX
/7uVyMnN0i8tHpLc2uULAMGnSf3TVhDrGNfyLq6PW7GtVzqLzkZk+68DBhjuYzE4NtGYtKRg03Nk
pePd1vavS+mJ8Hmpy1XW72n4vNR2a7UW3eQsr+1mzqqLKIO0yjBs0gpT0Tn4Axini6oCdqcJUSI1
vOgrfEot8G5yxrj97HyplPvWMRvsLDchhu2j6Ir00hlnXUSo61hD7OH/sXPaCMkhN3Couw64Hekp
qozXq8eRnt5mrDZzNZnupkx3CGPoZ6UE8rJ9hFZwIxoJcNxoLGCszjEmsAnvj3Erhyu5XbEKkXx0
Xgr2pIYDmvPj46X5NlgjfWnlSr7fxpPWkclLgUyTMvlwvVDZmaLbNnPpXeu0TNX2gSTDo/19V33Q
j3cTD5EZ4hlyrY+5UYlk2e216nqzl5sjQskzObKg3C6xDYAW8p83vJ1ohpdAsnSS5YdrFPUSOl2j
r9e6v6KmGAhIhyUXEP75R7Otw19B2q3ur3ZbEXEg8kSW8n0zPNs+Nis13cw+vdOiyNIb+1quTWHe
Tcr0uLWTZkVr7L/b6OMgu8aI0KEGWiDbKUnhLKE53Zh9sqBvpQpgyTWyL3DSRfGYSuRk4qh8r+FZ
mne/W9dt0Ex2Lgf1qd0Orx15eQE6QYvSvfBtN6rtRrr9o3w5VFblDUObydxPQUCqZuXn/kHN/Zuq
O8xq44qWooIB6qU+j9w+SU8SzC8Nj4EwvCEfITDP9sJxK/5xBoxSUNjb+WJt9EcZXL2AovPaazuv
tMN0WCr9j6q/m1zKW+s/TmUaM5sTmn2xy6XiyzZFTbp2LGNzuFm2yWSbNH7XXSex3/VLkY03W2n7
QGLNPBj4m8hFeiqz1Dxqgs5Cc/0I8Em+JyOu8UaoDT8UKQoDBFU8g/XCE+C6OMhQDKq9tWykUt0z
qfz8awRyJTUKaoJ9HfTaYpiz/bym6S4DbyesBWSc2KrTTuHHK7hNQbxNxnYW3Ba3cLlkjgrdXq1F
LIm2W9h6kttvbvXU8LZ7vV5l69dVE1qJjUL+J3HY3chHA8zWLeT57HY70vtBbO2tbMmN4vVL39jA
XaXWTqN4SBE5/GdTvpbaDVq9crb+28el/WWoQk2kgymlu66VNNUlbkMEU3GQMRbtWWtTtJvOOA8T
v7aancS6zQQIgSmZmy0CBhqSlwM+HlfdgurblNjo099KWvm1xbA4nDQgE9ZZqgdfaiJPzH+iEmCD
pUsAHEYFtoRCc1TbPe92gmT6IZ3zvSpox7Rv/DZeXLP8IfemWwkHYkquocz7OQMxFxo4p0Z3Yoi+
cmt6kyb4BDa8dq8XGFNpGmi+ZVfJ6a4Q8JDJle/jACY+CPfJoN6MfJ2tVt8UQ3lok9o3amlfK2gt
Ragcpb6ol8fIUl0tV/diS959afdJVR7CXt0pM/vfuNnrUbKP8tbTa2ghveVlzgJQQAnlm8VwBfwP
tOW5wOQgGfEY66wDq7bTlM1uKkjeLA6HpUCEoHQfCkNAnXfxjCb3+3R+6tvxlBoxSnaRr+LrpYgj
PxLOd5VnhIafDou9IPWmJ0Ag+8VDHGMPfdGd88Jb74dkzJ2QPqmJdhtAhaq15cCLbEFLv5LVfVua
fCH6raanPuu8fc3fLZIMv2kNDzla0EJ4RbLQ6LXEzwzRG/EYMKtlV4T3g1rYZHqBXBuHsEgdELXA
l3RHSWZfNKBVtMNu0Kt9aZLKluNDro9+pYWHxdR2YF69YXATc3DGajl08ggUDsBEBPEgG9HnDXAz
JF64SIepM0kMxYdFJ+UdnHBO8ZZSdYdE8coi2pfGsgtFvE5bJlltvilDyxeSYZ8FmMdBQZuM3jVq
YlThM6qwvmVZ+zQIfSuZ3LDhBzEpft7XhyBaHphW/BQ7roAZNSl50aEUrGP7qIYmElO7sC08KUDB
0NAglvOjqLliIPpwmp2+lXdlznxAEK2OZX9YBiz4gnNrTR6uaX7aCkzcDez852ma/XyC7A9VCqMw
T+/qw4JhU9Z+IBWwM3XdVyppZ2IG02feYCiermFasDR+WsS7bgKFm8legAlcwDfWyrm7+r1b2Q5J
IV9sMi9Qqp2J+2vb4NxgDJ4iz66JVBPSbE4/+byKmSgigFCJ3zVw2YfQBVTtpaPgZYLsEhL0YUjG
PONG6JUB9wBhoItbv5uiHXafXh4S2A9mvlofrUVnSDK/hiwikl9Q0s5TGQhfLE9P0F3p3yIRGwHZ
DSKW4b2vR3g4ZNERgDWKlBJWbIJr6OI7mpY7CbtmvwqAqy/sRMQc1zF+iWXUfoHP/HMOtNRRCvUQ
dPKd3GaBq8NYXKzE2FVW6LbTJPFrxtBdiXeJSN7GKuI7E5k/HGbsvkCRLtTCG4wZvkSxNdltRNgE
DNZZ6NJfdSy+mJNwEufFtczsvVMJ+gPNVFFCw4ARbOxBs/TCeQyt9FXWqm9tN8Wo1i473pDp8KGU
OMmLloqxfNmBqyvuq2K8YSvlaTp+cGV6h0/ecTTlg4puOJusHHwfC081mkxbL24XVXqN5faxUiQP
+M0AoX980/C+KbvKaRf0+ZRsmh2pi1/ldf9Z4URTtMajMTYk2gLtR7mQhlDdwJAP+EvZoRrdA2jY
NamReaxPHCaxOy1vv4my0HpBGDtqy/yDCWHnpfq0x3H0odeatzpK7apLycgPzZ3aiXY2aB+Nco/U
luWHavOwGM9jC0BUaF4j1A1sI8zvgB3sSDqVtmm1z3Gj9rZSvKS4NNpRDEdRNl6TODt1E5jGqjuU
snWskug8DVrpVmLroX2X+eIwvgPyuFHTLnYQT+ltjGLspZNudU30u2LAqPoerCNmtIqP+aqnB81p
SQYI5PnqA99gHqfzc4b7MPhmPd1pEijpiUCZrFh+HoY/jam94RH8OmOcmLfqHQ7reMG6cpjchUv0
dRrN7yAhXRXNommYnnGBX2Pndm+E/lIX+0ZWblMxOk5jetIC/L2zcblTNa+VpmOvL1gNhTcI4+4K
cidIIib+jJR80hp34Vzs6nLGpaF7LTF0tmGtuFUxuR37BaE7pMz78mSKjt7NTiQ/lH1/N4q8bN/D
urhBaucYl9Mxl+o3KHg2XDxix3ZQ5h9ozjwPppXbRTkclPYl6kwA3DVzpMzfqpROWaT7hlYBGS78
TM9YKxUfgqCEvKSVV5L8FfYt0k4fhrfQRPZo7rDumpsAWyWM3pf5OU3CU1AIh0LHXwKu7ltgdDcK
lgDSRBxMnJLHQvDIOPagyOJfVbx8RO/9omHjaFUsBJruRSoSc2+N36riB2xg+SYWviEzqdsS0VWn
AnClzKdKTm5lSdgPtXqYleE26NvDINoHsyjPQ5yfx6my29B6nXvz3tQtl3S2F4nhQzYS5LXsXJNO
Rc8vNm2j722f3VcRstRZvrh6hUFix0Qhrp7F+F/zXd3lpeyJZvgBhjBGWNVu5z6zNYOzYvxNWE41
nil2oDfPOi/xXhZOC9NHGQ8PY30KWNLZZTrtB35uZanezLF26EzNr6ZuN6d4lCXzLR4fZD7yN1Mx
vU6TT6KW+fKsO9mkHNJ+eBGt/MNgHxL9Cundvma9eYy09KuqzbwXjPkwyDMzBv4UxuipzG1BZ9kZ
cMG0gj+4tHegMlHele0pJAW8H2J+smwSAhGmCnALvBLeIbyhyhl6XZXK3pLVsRNNGvO+dZwbBDUS
sDhozbXvhJahlfyIVExDQnwv7SAPeWZlxErTQvSGcH4h4HlfC2D/BU09o0R+BzcxdcNssGtBPKW9
8q0NoNchwX9o0+kYDBYpH66IOpn0VKGAkuSQbOQbaXpJQCFJiQUfob83DMuzCvNorIKtmfpzJzSB
pzaTjyzkl2KCwJDNt1WH4v/Y7cawOeazcK5TP+Eno5u9YtdafY7a4amczXdrqh5YHqBNe1/CjbB5
K/AqEowDYIV7nV9LK7S2KbNaZNGJ1A1enAViqHZtPRptyzPAErk5Y49x37S5lxBzmDEJCngso8xy
0FjBujp5qYLhOGryuQiTN7VC0mgK/H79vmKFd4q5fCmwKBcrrBH170mBPoQqtX6pAlJXRSfi3xyo
u3ieJ7Ln+R4zisqU3/Igfxe+qVi6RNL4rV6ao9R15yUS73SMe1PWEzLgGLsYqxwFs/mp6lhxyfp7
YVYsNSNwgcg5M7uDdb1N8kW3SZjLdhEM5wBNGvm26wo3LU7NTHQF/THsw0a3kWoeFqtD0CKcfD1g
/VkRDFvccOGepgNmPkextlg7n6tAOjb67BfZvmx1iWlrcQHTItiRdjYShx/AohCFVn8FS3kfdEcx
TB6ytr7HjwXttT4mWpOinM5GVhEf9CA/14P6JVDmB8VCTD+cz0wafr2ou5453q4iNSMt5qlTfxd2
pqOp+KuOq1xYG3zD2++rOk/HogwRaKnwvuv3mVbeBVm965ToPlcx4juJchHb5C3yU8ztB4NQfFVU
3p6xjETrpNekY3O0V6Nh3udgT/h2V6GHfHGqPBy/GIHc3WeBvlcxycrTTnurqzjfFVbgID1AlTXc
D2gzETECMD8SnWn1dznvcWzwo7zaSRWKPrkxRMe86vypU/FtyQ04NegHR7X8bYJCl1dDs6uGlyyp
hl008t4SSaXGTbsvhQbJMIAG56QZKl+T8tFpBCU+o0LSmXa+SLeWGZMUFeLkvLVrSyD9SpTmeK9p
7KCCgDNy3QHMG0w8OZAgMvFDLDWM3efbbayt8/ZRRgKSD3nrJBMXuiqFRIHMlqYfhD38q9OiunU+
fGiGN2sC/vaybB6zvkRr1hyj/SAjVW/FFRvvxlHidofeXupVuuq0iYTZdTbtlqmpjiycUyLLa8si
0jVgv/0RGSMD0bfxsdw3IFP2YRg0vY133HIrrB9NNBfcYCA72RwPj9ZQ/cythr3aqOFDB325z5az
Se7rZupj5WRVuHMXkwJHUa7e5UZ8rJtRtEtB13cSP0mhBmCEZsD0kilEyYXB1YJ0fE0B0OyGAZDR
Yi3tTWFM2I3wojWrQn1PikHEGV1lLR7LP/A1qe6LUMf9UEnaY6jBPuhBfJJzrB8aYfSsODhJUV37
YZUE7H2lj14RML819klTxm86GVe7HZadYrTdm1i0v9idLuf0XupjdQ/IuLIzSOf99DPH51owvk41
aK1o+BV2bX2UxFi7j3OFGZr14lC9QbEW7QKLWCfQR43ZVk/eNGnkCTIBq4oawszRFKY3TaV8L/v4
Gaae8KqpENcx7hJ3U7AEr1pDll4aczTNgtop4uKjglh5EqdQPEWjvJzGeV35BOarbGi8h7YT1tiU
u6743i1FAr1NUU+TnL6ORdztp7UUI/OHJs16KMAvYReU7S/N1qp5wQ0oQXfHEwYgEaUY6KeiKCdH
CSewzWvd9cR2ZOoi/M/I35peG2xHlilnu6GXUaIm6BOnc/CjQhCojmNodIlhLxK+ncao4vUSsTWE
TRH7cyfWpF+UX3VZSsdo3AMrrv0mzJD66caP0JQrR51k8yyqtbyXceXcyzBHH9JxwAHF0IMPRRnt
oVCqn2IDJG+RJutZAsfra21c3fDQiSetY1nf54IvxmX0uH0wQUOBkkW4F0v0GGQryAcPNyddwd46
4J8BtPkjaiarYwmL/rCTGvAYerBgOTzXO9Ny4xoY1YIt0uMctDcAN9RTS4z+MY+nu35JhEOtqvtO
709KOOKeKkqIe/RdeM7z6MOEfKULTfMsF1N6DsLl26Qt5tdgsphj+lHxxLmcvlhGfxBSTM3idnzm
gcZ/KDGpEX/icjIcLNTsGjHFT2MGv/8FNUnzTYbQ4WMlhJSCEZL/Z8Wb9AaTF6Lh+37SdL/Jg4Z9
f5EctRLd636yJzgP0fQ4SCHkotxd1yPzELn6+lTHNm9sWzACx8Cad2rQI4Z4nqgOfkK7lM044l+e
IeZHnOdc9kT2kP1qqp/A9525NknjNGieemMm+xV8a27WybvXpv/oBmjrRJ/EBGEJrqAqrR1jihaA
lskIaCaIiVricw3g0cDBusl/jkruwli28aZwTe37KKaop8O17D56VjkQ3tzKFG3IIHZHMEAPDlr1
jm2uDZO9DVDDLytW0yiRzffx+AugK/LXIVukvS7eyYpu1+kXyXLSxlPD74b6rY15a9VwnM+Jnjus
X1mu/kBUhADMaI+MI/calqg/q0Qi0kMiBF/3Bf3YQPqlKL4uPg51j8o2UgdoC0b5MSlYmpiHdeaH
gzB3noBDh1DiZ4+IXKl+A9xiK8LiCEbtzMCPBH5zYgUYty1tXRZtkaxcA+8LRSVdfxaERzOsUNsp
9oHBjHxQCe116leFxbnUPao94WbmMnmKUfOM7BUvGFfAJVmIca999xZWrFzqB1XDfm5hh0xuiMVE
MT6LfP9tULpSE3o9cjUd/3NA7o5So9BdKL7B/7HLdx2xv7RF1wc/2QxNeO6EOEvuBIRmamV20N2z
BX48IvxLPcQ0k1hEp9+jdmbLyOJW421E2mlAaLQv3wfza6nKBFx+dR2iHT2vdNbCQ/OExZZdEihI
J5ZINS7gIQoZwkuE3YFS3wnSKXrBqYGdd+8wJ+D4hhZNHQuHHKfqqf1Qi1MrsBsK+W5GgTjpfUWj
MMv8hrhtwcwHXYx1CPu8n/q4/oUnJ1gIRYAEWAy48IrT6+hUlaFTyW+LNroFHgLWfRizhM9TBMl4
A+Wy11dEDWvVg//qCCxhh/pHqLLSd/GP860MCbvWdPPxbFm9u9SKB7HSDQOJQMLgiNat2OnotNxK
ZeiZ1ejNQebM/Mgkk+emFp1efhHH2O6U3KlQF1ONUy7ejkXrlIBfY0FFeyfnT2S5uewWYul1Dcxd
/iEWTNrwizm/BPPXGdyLKD6tiAdsz/j2WC2F0SqOajdeq/JkSanfZTqeNzI8Bpanc+KaQD9qjXxe
BIQfykbl1Fbq8da6G0QkfwxWK7Is9d+sRYxwoqyA0JooRK3cvDQcHpZEeuhl3GOgxLAs1lDYm9F2
POPsbN72WksJTwkFYt1bgS29M2mjcotpcP8MY+J4qSci70dRqu+24ogRumGq5ouhlqdaewxHSfXn
ACk0yPDjW44Cr90NgsVuoFLJ/Go/t/oKdJSLNEx1XIIlOYRtYNlxwI9hsiEwO6pI1FoL2w+StURQ
gijDFi78klfzkylavgy5254PWH7EPnBzZL0j6ZQWbfEQBM9ICrSPbT4JThF2BrJaCfnepusOEhpy
ThFUa4y6Cfw0xV+T+C/AqYG/E0Lq9jzfImXMz6eVPqqEbxohj4THqQp/FXN8EOrgFTRHIUSqbYbF
HZDFX/WqWaEkgUIs13ru55dUsmX9nj23Z1mai1tAUO/U5BG3RuVF085C4jG3exnrppBtocFup5YR
RUsz4q35vlXTldG8ymtHwjcl4V07M6KWyf2h103ri2CZB1TSovcGzIrL6nkGfRXlmA5Oj/XQv5lR
mL7Duk4daNvJZCHTCFNCztY9nHpYhpoYdHhLMNUxYfoX5Tv8DzuO7ioQBD1/f/VFFwO7zdHIUlKn
E170UIOCeVaVxit0i21Q4ZTCBOCsP5ZC7NXCNO3CKoN2/yin040kxBFf9+z0cBbTqH8YBd21CKpb
MXiQlFz3qHybCVGG4VtDGH/SmLXF1cGbZ5QJIP4+m71LFCCrEeFrzkLcwmpFBRsIXVZ9LBZTWv0o
lGcF5UGCGIQ7BXQzKya5kNi/asuzSvBqeUuN4Scpjio9D0KCGN5qwVGQmvSrZkocYwSxn4mqZaNb
GX7NSt2wkz6QDgMIIKfSl9aNkBK7mxZLJ1gm3AKyK3dJ1GlHqYgTOx7NCFD0cDQzM/uSCeK9IQX6
mVVB4sb3WhDdKOhrRdMi7bv8Q2i/8TOLVv4m0+hDKybhHUaE+c2SCS9tSaLVaoL4p6oeRlmLjrCg
fQktBLxUMM1FWRdlggXfgQWb9wzQfeXq6TPRBlkq3RQzlimVvGAiXFO/qm3kds13axZtQXwV0bEu
ZNFLCxYai+SRa9vlxNH5UkHMhupLNbMCI81RT4E9DqscElmTDE7eg5wpv8ZYs/GCeCMFEdynZWns
Vbl0yiVa3HkpfJktKPLOg+SZbfHaJ6Vua9oQH9AdhHpUMc00inxXkt97ziyDSFWW3w2r9Lfhg5o8
ykleOVqZSy8iu9q4s2IAHg3BF6sG90b4zpnRJieR0aLfXgkvJbP16MPexcbNSG4RtEZhUuP/WfH1
yHGhOUVaPhhpaqsdId8yTJx1CkRYFbUAwnBKAgWy0g8Er9uDUGneInY+sTpmxXH6rk/ojVUIp5fo
RCFiyyYkb+y5yFEPK5uHsm3AvCGq0EjilzlIwGl8b6yKpQw+q77RWKdKM45BP90pa6Q9V5XRhaQZ
2OXM3yBOkVRNg6VxtCKQeMmuk4YmoRCC226X3aUBgeg5IwcWl46UMTGgQeUSX9mPSfizlaMjSq6t
MwTD7Pf6fU16elewrpcEi0Bq8NQQnJuI9sdZ+BPpGVZW03QHTIEYXMpCJZA9OYr8VA5QfrWlRiDN
bOC0KLWYoCMnk8G+CrU9ifwv0lB/rQKNzF6/KjooKGaLZuZBrkx9zSL3iD/nykUmpCrjbZ081wbR
cg1epxyFrzFmkWR3knw1lI7SF+Mb1ua36uSLUmW4bRLxaNWEyLaPvkPzOxrDoy4JWPXE39k+75F6
uh8ziwchnEqUAPiABVXeNZCenamEurjVbQMQpGlYZiCcE7CLmPZZGvrxSKwVsAHiGatKZRBnb6Wg
ndlYHuMqZasqycyUxvwk/x9X57Ubt7Kt6yciwGLmLclmZ7Va2b4hLMtizsX49OejFg7W3huYU5CV
LHc3WWP8MaX/Ie+5SKdGIb1OR7qcTwjKJtmvZB2TGKHHKsK46klgyXrD4JgBIqTadah1+aDBhdWd
4y85sS+SA51nzjoSUVt7ZQGaFUF4GeGEhNCOl1djUE91fXPskWRfieGumiaEtmo4q/F6jOoiiCuO
GbW3qD7uMm8F2NnjG9gqI9zyRTRPKoxwykxNHJxvOll+hihq3rLqm+xi971oM+U8GGbh665W3NOe
RnoE5efeTt5cmishs4R71kkTlq1SP3GL7kJriicf+94/RJkj9U7VudWcZl/3COnVOeI6LPT2oqwD
lctQGKg1wGbMcYw8LDrysri2c66NPRO5dbVExaEc6S8J546VfyysZ3erSI5qG0/HnWnkCNWIAfwt
UssjYzX+kGJNjrHjaojSs+G+6IjQ6QUJlVEPWhi3HpH2VHcB3CmlDIGrWt6avI3ZY+0eyvw3FVS+
jC3PmCuGsYvUYGI5Z/O8DoGe595Hdua8kgbmHmihP64EnfjllBfBYjFEyS6Tj42KubKleTfQC7U5
aRsK8/PelJHiXg/Ok6at48EgMgqRzJ8fRGgDmau6lw8/4BKVWFDf8AMxHCxJ/D0y82rRdo26vK22
3r006oH6V+ttzvT5UM1M+sKm/4yLxxLTelMnxzcoRjsMijwoQv0GVFfelcXgNWkMuk+SsfBo3YBO
VfGvSHv+tKju2sYmDjC8aHdmMi3C5JyRtaCNREZ2OF8PSWS3N9NJTzla/lDWyF3iLCpP/31ji7L6
zx/XkX/ehNfWh0E7Gy3qirQS3yDpeJ+bNKQ79dDJasCrVXGXXmbWuCX37JQGX5IfoNTpgTwtUn6Z
9GycFqJew0SDvwMM+aOo9nmezKu5dG3gjtqb09HlXLsih0t3V2+hN+MaZzHZuc2aP4xS/pvHXxg7
FpKK9dTJ3x08hL7iZhz3aAxOepotXm+3CEsHcMVGON481McugQudqHryW4f1RS1ZGJZWHQ5LA8rq
qvm9Fm+5yr0iqbv5OtrWq7DcCi9ztt4KusantNOv0mhe4P8w2jw02vpBmiZJuY3lp/SyVY/WUssD
DyW55rnjO5Job4K0pdHeLOgwc2bgJ3+acBLpaqe4aZxAty5C7/q9YbIU8ALfglFGfR/bxCmOc/Yn
G9z0thIZ7cXrxBGXWym+CTQirl6XT1I5RIYcjj1XxvuKB5MtRt6z2crZ0UVymAki3xkWWuGKdicC
h6qLnhe8yfSUeWsLdVuTfbOJ/brtTZkBdzV5/Yf7KGe3SRYecylSsKs5Mn+WNqFfdebOZ321Q6lm
DSGqt3lmysjN3HyU9g6Hgdc0OrotCDYCIbn/szXVYDe0OzxKVXns11Xsx839W2v2fP55r3SKbzty
LOK5dFLeXWfDwOlmbfSkCvGx0yenOnQla2cXVmQ/aJG4ukZf7wc5Ao/F2q8ksY5KfJhq5MKOqn5o
KxunZg87roM07ElJ2YH39v40iuXcGS/5aAH3Jm3xSnFMULaN3GWjWz7a+tDQyfxQlgswQK6CtIn2
bNZM4oSYpRRHd4mXd9ljizmGGMbBetUosypq5U2uibzxCvhtj7l1aFhb+MsBWRxndY5F87XkBq1k
2DJbtpwntGLfhtTy97Ge9rmFFSpyZPfY6Hxb7bSPIjJbFV6ijM543pAmZOnDUgrjxAJw1H7SWqpl
3v1EM/cUQDMVJGz+iHZvPx+zR0FIcwuLSC3y52xP9yGhlHTEDR3oY7l6tp31x8ZoPiq3ODXmijxv
7oEetGbYMSwxNkXRW0RDwk3GB5qvNS8hSQViuGQFxdBPLflHUrBn+hiVIgYRY5fAjdolFsb7pBJJ
XiOZmKOTwlYRtagUpntDUWMU50eV3tMeb5/9d+AhJaseGRVSOEAAFBKN/jwn9S6X84VUj4eSJEJN
c8JSdekBaHZLTXNAQop5moVr8jcCdchd+ilssdf0cj+6SegqX1YszzAiD1Euz2RP3tp3XIk2Qy32
qhfMsOJFLsPH1BrLg+i7szkpyb1r+1dDs5sb4jNAZE66UzW7+HG7oeKWmb8o9niZVhmx3Nkn2acX
ju192SWngQAvl5S+KidqPu12dbtflXmfoFeQGBnmqhp3VY3PtJnL2XOjgVMlEwWNOfbit8nyaC4w
65MNUWDO5p4Sqjgs8tQOsE11V6UlScbEK5yKpgoyErGCdfzFLsL9McWJOkl/NoAxQBmyzQmBemZ0
+oecYV6AEZbyQTTEg9RDf/75U2MzEfZZgcBszg2OTuyK0WQ7Vym0vwVRMZAmLfIyPjKX3XVO1hzW
nRzuVTEvRqo43JmWnYk2IpwzzT4maHinW1d+oizyaq3wZ5LhUl4BVV/6mnzJyKyvtc6HuGC5eIqT
X1LeGl4vjqXvskVlMyi8nr1Sp7eqQuth4AlD2QxUx1qD5V1tc57uF5ZBGW1SHJQLiA+wWRPx4wQ0
DvnD5PrwePuxS4Il2srbw8L9os52R/VNQF1W4PTTIa3to8GWgwrDN7uG2GLgKWTtYlB9KvU2ZGSX
0mGTgSM5iu6vZn4ep+iUj3xSRotPJ4HYcdKsV/qjDx3Bz28OT208/1XFn9qJd5CqAQchj143ZbjI
KqpmSDnsuYVW9nuRVh0UK28mLlQIoFudUbo4QWgydhrTm12pQWb3+1Wo+w4Zu5mtkGO/tUMtuIas
JqA0cyeS9IK9O4yE2LvDcI50ecBlztyArgulkTpOvuRf5Gx0dnKu+oeITgE3fh5hOjaCkhA7n1gq
r42eW/U3EA//JZ3wlBGAL2t3TUOtcEcjgSYD8vaPQFpkerBB7aYK6nP1gOm4BQxBX6+BYnNJEMKT
aX6pUEqWSbadjrMu8zGq7kRHTIlV7fuIxCgdARrCHNbz3cxGpW6vCe2JSouueqVS2Esy5CB7qwZ5
mqNdWsbnBBzNXgmqZZ2VWh06ZnZZndkzkGJWuRaMWC/nQd1LBpk4S4Kswg/Ka2TTE1aUFo7ac2Ij
NBhNgqWrk5bUgUa4nWQOUkV8iBzIYqU6ohvZZW27s2Z5KvX13LrY2YkI37BYl0fE5C5HSUOY8RiU
BjrMqXAEu0IGSz4U6sEA4w+tONu1KqiHJdqLiulrwE1J5TrpGCAmr73JCw1Qh1YOVo72gOKPDJrY
szaq3en3Yj05wmsf0/pIfVpOGFI1H6zhkYWIqazt1ANrOPhp12f3jmg0eN7iXGXk31Gs0WfdARWF
J1B8yHpAu1iFbglANF4t/eh0aNsawoszIqXlboX91oy32tC9UXmOBOBSzb6ZmoFKo5vjoig0UG+d
yUNncvtYbJ5a7uXb41wO0a4HADYV2gmL+Exqf6gN4hjRtpQnSstVwgphoNt3YfdCOXH00xOn+hkD
1tFRB3ePaMy+tkgD/XEYnis28WXul0CbE+M2jT/yUl0/obdPL9LsDIKx5RWyFyGQ9smy4TmV4hMw
HW+xAfgysQk47qNbTb5qqIQxp9sLB/2jtextU063RuuNoFmpw6XB/VjW7PdN7jKCkWT3Ty1CxUS/
gx6kC7rSdfaGNn0ZriHeVlUnbCBH4dFxna1Zf5d0nK9RhdOKinpbggQM5X5ewQ2sDqlnbBEMwW4r
4ukaJZb9EZvSH/QGac9iLqFmrRkHzxBOxoGgAbmJvNiPyedVSSJMDPdmabPHsmsA0ZhP0iLB5BQb
CBLpwCZIw2/1wC3Y6F5Nn6A75ImSrgTLm3js3+sFkOho5zvu/dEQiskrzT+L/W0NH2V3I8lPb2OS
W75WVACZNhN092mrmr8KhtKx8OqeSXHhVuuz7i7drjFCZC+p+xonQec8kzcjol2mnYxhH3WHmttb
Zi5BvT6O7ntTPczUEvB3KzLk6bKpf6ZPwCBQad8t3obBO+KfIZ4H3eUW9RyhHykRKD22/Ulzryly
mzQcxn8WxEPOTFZlZ3M8Zstp5KBEnkYC/hIa7mlCXGNo73Ph6DcnES8iabRvu/vb25H1tbiM8NT1
dK+znTRAgQ3yR9s5RZbiq/aKnk3Lg8QavUaLfeWxKVI/5dFOnUKiJUkCW8z6uWV/Rfsv+KVRwaGn
1gKhnRDWrTqqas4XuIklMCUVsF1phwu1YLym42KhF6VXzvG6HnjlZwRycntcpDYc6MA693VH9EdP
Cm7BK1YoL4q6kF/cR7/gujmF83NMy2HaPeay0t7dlbuh6szDUc3EdZFJflLzuGPppwEtG4HEdPFc
xur80CXl3jaS6+ik4/sy6/KUOrXp60J5JbV1eDTzOd1lJV6etPwYNYqt38zqpXJe+2Ty5mVESHUX
6nE76RPQfIfraZNi6B1HIfhjijyzfzAYy4TdohT3nDrOfcEQ4elwvY5e93u7yz+nef6qdZXeoWR8
qfS+941qcsLchoJYZ6OhqkQJ0w4zpRbnc5AhigQIfxfVg8rK0lmN12aDsoerYhyBkNI8OxH3rFc4
F3vEnSpAEbKDbGToQIAxqlcEZIwH7ZDNoYaIvkaHpyvGHyM3eh+3xC7ZyLMSmqrzRsIDEdsY2duS
Dzsn6rJzKq3Ky52h3nV23YZlC5FmosMY6YY7o+jyQCDC7deyh5I+vOwUCaarxZvgTErlsynf1MRB
5tH5zyvcdHdVWVFz0DsD7kWawlu5ySL48+v0M1lHnsv7AGv5d1DTd515rlZJwaIIwRAstZYpQ1Uq
dUC5HfGcVfS1diRu5o46vznMIAv6mbGNLh1+ozvWAT+q+HXngm3Q7CcXzeCq/94+Tr5MfjZTVfiJ
MvaHzgRK6Sn0Rfxc3O04fk2p/m2NnljbBy5djBty8OWKPKY0V1SdenxrTQZ6Nx7DuKyyA4JK9OjJ
CrzaJa2PhAzCJ2uoF4Si1SMyfuEc+v6UZa7vNAuMm+JvjGNG3kHTSRZcPZCU1K8jBkSoU5oKed2A
bWthiu9s4L5VvTClAj8gMTH0i2066K0aNZDWeQgWocRne2kuzfYvjztSaOfZFaE5Zp+rk98r1HM3
xeXV2a4tcOk0oS6ClHP7RnjFICxv1g2btP9kOHI/9k0tt73GfTahtOfx1Y2kHZYjQGOvlvNrsywH
pZLdfV45C0wCYSEKq93I+X6yo4xLpRnco5ETzaRcHe2bbksrSLtn4TB0UefCvofmL+K0XCPFRS6q
vyB8s2S2W5z43zqay75j63S7pjvJGTgEfZyXsgLgQWXu9fNKpLRZ/SGVnc2ro+iylepryiWvxbFB
Z72S7mHhQnfK/6Q4HBFY8RyXCwCL8aUweUcy2UXJJc05+eZyLJ6k9tLH+W/T/ui7F6l1IQXw6MdG
xGQIe9fYU/AHOO7ftm3ppnQ8w/rukDG3cR6SHHGI4AdAnMwW0JpbiJ9bnEmrfsuy7Iu2RoT0G5Y0
2m82p0YZl+UpETVYWzvfyW7Vx5zJHdWxCtDP91ona0WHG22wjgLxdxSLe2yyotq7rQN9YzYsCQTm
jrkaTGosj1YjypfOAWFIykuVDbeqT7KQ2H53l6pTzy7x1kzbKEwCivQj5HyAsmEyBkhjA241u4pX
4DrkENMwsqgPlNcS4l+VrWdn1mY39sdqPVcNM+Kw1dVWu8g23lg0JVWBzVNuaHdX6YZwEFN36luL
nkJ7vpQdXJdZ9LSpZ4bNLZkWHYXxAoaqeVmrXD6SZAOUX6kPUY8eTi2N8ZchDOEPtPyczcKaXutx
Ds2NCI2nD8mDV8Dfl7GyIy81QL21gwtiZld9DQHC2nSB0SGCfeiii/KijdwTmLzGBr9C8WVCsPhi
Hs+z4EGc6+53obozUVRMO4Vt7NLWeo8i5CSjXV/devWjOrGPGsrbYSy5zTnMrlNv/MpJ91wa4Aec
X09Kwq1lVRkzcCyR7Nk0Z9BjFDswotDgtX7BD7Mu98XIoFe+yHA96BYV1bIGvmXQd7VrIRWI6Tn6
tdgu/nH9ZFefK0LWGE7XuvX1LVd1VjcdThClyJquuyqO32M7me4d8OQ9qZKe3QcAql3Iy7WjUkGY
OFl3cjaR4iaWRChhfsQa3avarlorry/mA9rW+pxLS71Gozz2KiB0rr/oqta+GZ3KFT48KfqI0Hb6
1DTrU1kRViMxE35Xfc2VtkKBuGhxyItD0D+oSF82IGG+oc0iFQFFrYfO05rpZBkQrrkF5woMvMzn
XSn7gHPohmj81kxN6JrOWZ//NJN5b9bhRW++x9U5j2mFAqM6zG3yWJghuvbi4KKKNXtCBNohdk4p
8okgzZXaT7mE6b/Kq3fikV712Hmhtfm5ghCwIqZlJJGWTRvugP8PVa3uBFmi4gZb0/Imt1sSyGZJ
2bu7vthLySM0XVYk0HZWPGh20p70TiMSZBpDy3C/63L6QiE5hss4UjQ7MgyY851+9Meq51GR5vLa
at1dy7ptiSCKApZcLN+z2hytzf66GN/pOl9di8pOka07HSgwruzQrAfpu13nKyqruyQR1cRXBw9y
G0eJaM44F1x2YTSXDYGMI85hYa5wtu184OlQ9rje/MykHofrNYkHDOziTQz568xv9RZLY9pH5czo
nE9QCQRUz0Sw0+O5XxIApu0RStgX4/hCWugbmT2escKMRCa0sLYnbULfN3Kd3xNY+SaRj3E3rDdH
BJnZS4wHRGVP1VD7Eizgil6TrIrZsVB1z/uqg9m2EvpijYX+2yn5cE1rCKulbI5jzQxoPqibaLpT
TgtxT7uhdxS/nnSCLFKtOSodube8pLO9Mg3TLkUMwxa7PKbO5OBQGuncKHeA94I1NqYgJxkt/aFt
WUsyhfllPajN/Mex419rGf2ZXRcZy/Y66WL1kjZOjQa4rYOqNc2X3EGMk3Cu66r7N5MJ1sPsd1pP
HM2I3nnFVupVDtzFRqT/GYE3EovDh3UznH+YOrlaE8qhH8hACxwOfCeolv2a7uNPoA57fEFlxgP3
FVuCMjhe+gahwcCKKzVw0fMcX3XLR75PVbNfWuTCMbzjPSDM28EfmyBPpQ8zdMHOtIXRM05ruAGQ
R8d1PbmAy1TwfV2+1qeZiSWtl4umIQLoUtYhWzQMTy40m+KYPB42u04XV/qpa/V+Nw2k5MnV/MDl
KxET0HsnpbQ54zTjGinctadl0bxybpe9qk2YNdZhei+yDsn5zx9joiTPs8zQ2aErRxtCmyEuGAQ3
5ryWPLHU4/7nU2tpqqefN3EbPYEQtSeFNJD72MfroZjxpxijkt+17Q2azPkkV/E5GtESAyuZ+qU2
gFS2b/j5Ml3llNTaYfnnWos81y3SdbpdAA/j25SWyW3Y3vy8t+jNpzSj6PDzSbFl1/68Z6W9GhQj
+YH//cTPN+jF0h7pO//4Pz/o58ta+VgQs//w35/zn+8BCvOG3qSjc/uLf7705z2lR2kHD2Dg6///
v9HPZxVp9CeKPv7H1/7397CoKxBj6Vz++6Gf95JhVj3SmbDjbf/Sn1/i5+dyg8pCTU6ln602uPnP
B8dumM7unMLE/K9HhO7p+uxi8T7ocHPWjWg5wdEz6865N2Pt1NVmofs/H/3Pu6XDiZ9UI6KYfnxw
axv225xnXFv9hNl0pkpHj+2XslVAaeTyK0fajrZk1PY/X6YRmV+Nhf0W1+mfNLL/ZoiAz0ohrLCf
h98pKZmdh24wOheTjWcO9W90XrY3Px/8z5vtWyyzyg+zFl1/PvTzFT9f+z++9+dHN8tMgoiSXK16
xezR6dUz/u4PU4m6P0s5oK+jL+7BdhwBn28loDN8Qrecd4Eu4nkya/Pk1qCl0C/iFvXKeK0KzfaK
RY9/pStqTzpJ6rPksXo3nZefD6PqmI+9mbvBzx/7ASKHAPblVqV59RTZyfPPxxH/d6FcddSLefZs
lKgIZ7dAGGtJ4yzzGtmOLqI/tdw1cSs+I42DS1KtyjCV5jd1div/5xOp24dGZ4wfY8Ggm1GwiYwD
PCs1a1+N8/TTodUuaI16vIixLx4HXecEpvHnabCmz7Gsm18F5gozyX/rBc8TiVp2CGf8ZFjNvIOW
Ve4Z2KGnTTMGhlbtw4GTnewqeSOAkmQvsoZ8i79sapNXTYEpXCgrEWxNDCLu5sYpLHK2R0zdHtIQ
sJcMjA1IQX+s8GTvUDF/YEakvQIBE41LW1MPcpWkOip0vvgaNTHgGEAcztSNXpnfWzujDKqTk9+q
7T8joe2gXt+yBXqgB8z0hab7lpIeRso9GG6gI3JlLzIzQspWhGXTvbbCPBR0hWcx43xt/MNBj/jz
y1Bo9+ueG5RBsKr+aGnBpBgXOvbCZqIgS6OvwYJkRdup99a1S4onDnNzSINsBA9EekdzYRXiCmg9
uWtp6gxmOYU0GHR7NZ/7YBrbYKZF2+mSFVlE91klzeNQVXiTbkbuXkZV6ige5r9Ml3gyYdfZst6S
ocxOpYPCpQLz9uO89uLJoKG9hLQqGT+Zr+pWuaU4VlnoYM2GNhxsbqVF8mh2TmAKM/GNEqN9BArN
GoUZJeaKXR6ytIWDnRIWG1sNFUv0wdhHH/bALJRLtHV4aDos4tnk19V6dxdg+mbtPLLjBx8JpG/X
fq4ObCG4L0jYvAxILEIpw/ZHQyBPCvUka57EHoAHLVjttLfdhxQTTVuuNapZ56nD7BKp3Q4OO4wt
9yVV4LJm1qfcmQNVrLfeLTy3ZTjZugilPU4hfPwhZnlFUiI96kIPCwuATs7CZpIenRGsGaRJ7Vq/
d6af/+tq/ucKSpt0ZN+wyNsC7n5nEVtdU4UEe7e8dIrnahGn2v2rZPF7xZHnxbX+UVh66vlMS6gQ
R/25dNAnColLTD+NsP9WmxQ+nWSbA6j32eXuaD3sFGM/cUV664+b6tht/WGcD3ZLybMpmFXTVWO7
K5+0/pl+6aNeLm/1guaXhPulnT47y/41Lv48HSY/Qao8JRkWXLsUXgMpqrfO+6BloVLtrAqBLKMi
fVBbgngvNlQXMS4H7hsqLHHSHYaun8+WSW8fRDpXMFB8tuhYIkecQ7tsMos3op0I+1TpyaYNT4Fp
3zqKE1Anfkt5+PmSAV2q32LXBV7cfvx0VgVjZoOE6BIvo75z2ljzF2cueAByi191zV+GQpdw4TVl
l8s/tJS4DWp9u6CpNETKSH3hUs0rk7/L5Lb9sZVF9YC7+v6fL+YIOZkFi/rPJ7XCaQLTKod93Xbx
C102vJAc9r6fz9KR1B5ye0hxxrPOuY1ITo7J1WUQeHboHLe9pMtoY8QcIspQiujkbu8pPR3tHfZv
EnLdNNEfUqNCJwO8gLQfIaL4pC60YCVP6dR2c2qSVFGF+GXwcw93S4/YMDMTkaCrr7+SWPrtqKpP
Wx5FpiorkWmSO3jikMq4rGBPvDzWOj03yDsb6XwOk/kZb1riglqctiuJJYn2iZrhoekfF9INcOHt
a2W4iksyAKeYqOkia6fgehA0Y7mPTU8aRVaFnGOPdMs8ijI/2KTb4cY4K8NN5PnddTiMSxz6rWNt
aRa/NKZl2lP/dGLkDGGcJPGA8r5B/86tN7Q65JMAbue+jXdQ2DmSasEM0PpIMc9Z9xXrr2isfDld
1zJ5GlT7sPT5pWu4tlz8wRN+Zg+N+Je+boiliB8pj3umlR38INMeFjkHpvKklVQGvcx68lhvWJ2a
dkd7SZ9NDSCW0p6J6Hza9951HOlKWQW6mrDZpeWX8J1ZMHSjWQaLdd8Kwh992WMarxMK2o3HUrcz
zuwpmI2zOTBHc2egtjtokd5y2h7M3LqsuvbXVYsb+W5nQNoCWXqkoQlcfhXKQYdRooILNItcY6fe
x0pP3MTN1vm3RW2WoHyUjEvIHjvBYP5hJLTrjuupMzFtcddoVagpZV2eZ1JmhojYVM6zqFlDI5uC
KX7ShIy8ucfuu6WEEXpJFkb7YpjRzmobb2isd9fq/Vjjp7YE+c/fCSkUWQZ1o+Q7CGyRv2fzso+T
PyrpdHl+00tqHToWkug1yTA3NNUZtPOIY+XvnLIsl4C6C1rLkoSdTdSLUButo/zSoUZcdOE4Vnd1
cnaj7zWNg3E8Rpy2KTkgwnzX8+XJUo7pWBnIKmvbG7otgrZHK7sEaakSd1DA/DjHnNjP0BEI1hrO
IzN/rpuYgJSEYvrO1HfLvHe7/NSnucfdxDMU2BLw2qnRLt3KUM49TIAdUAqiOM2jEKufow8YLpbg
NVT2+sFdr/0K80EeElRzXlk7zuD9LAZ/5Z8vEeVE82Za381SHFLBChMj/Knq0LV/RWnHRIzimGlV
aZ2gMM8pSa11/O0qPL8a0gROjhgPUGwWpw16txriWiHvLIIJQEafFmU4jDXn8r3IG3yV9sElFMPd
5pro7FqOh1Ippjak5zI3n/r4k52H/K0OwAVehunAzU6abG4qBoQyhreTSbC53weBmDuj12w6Ke65
sYCPJi5/118QXGRLiqWVJMOmeUbEH0Sy2g0u0B2/HI0FKfwQY+LFyTJfWYp7B4Dcsq3qzRRWEvW+
nE+x/iC6eadGN835VJanan3oHT/Snk08JPlFLQg5KOdAIKLXdltMHT1CgYoPp4wRY2khQV1B02Gu
nfHZvaavLW7ZQlXQNh3K5M+pjANyUO/Oa1MYQclhmwyoyWl3J5TnxUj+Nem7qaW7ChmK89QDgMUp
/QjuZW7cc7x0Tw5ReGTFkTHfpb+j/L5qBzAFQvJh0MYteyE+FiDVi+GGJjLrOIqCaSWCE90iOrSF
wPSoIgzPch6XOnknYPEuInEzOpzbbVg7Yk9MCAIZ98FQHzF975wRH59VA1lXN5HSkINMD/0iht0V
PT/ayXIufrVrc4vijkFZuZr4fDbFDvxX2sTnfEquk5b/UpFH6mb9VCYsENE7Qgc/wmRVOCA4K/yT
fTeKmciI+LJdFFr7RLttgDKZwIHkYOQ4AgQNaF6DFqSMplNSVKbXG/bHNJSHtV6C3tDRtuMP4smj
/oF62D7ds5c/kDzsqYrGCxxGHRlI0TdA7DGtRDMik1qV50qKPUgxck7NOgD3wJcp76uiveXZgoD7
McdqIyXsdNI/WXHxa02Lc9Qi9HDNN1uT1BrNN/AqnEvRVVo8v2IkBEb3XdZg5ODT8xJrRKaoXNa5
AvoyenObceuefc38m3AnyRzjj9WiuNXEZw+71aHUdhvz3M2Rn4z9GRMb2JJzjWayALWi3KlSbbB0
LA+2Gh9L7C6UqAZrYSU7E3mpq4Ja1kO4WKTL6eKhd+0LkclERzn88JimJFjTbl+O1SvJK0+osbVx
/GxwzI7cXQU/st4sMmISgPIl5L3lVwnp1N3FmZqDYfffC5kV5ebMsurjQO1Ys0IDIiHowox2PEUh
y2kRD3VXZfA1HyK6YC7B1ke0kZ+KxedvbLLxardfrUhAPAK1u4JVee2hcUDywS92fXRzVg20KBIP
0d/2TLnelZ16T1rNLqHfc5ISnqd8zxEddSXkclo+myrRjYi2vPkVODWwj2Is3vsCaf+gf0hsiyqB
xdAhxW9L7cggoU1J+UuW02nJmI6HzfgHPReksbNX9exgq+ImSviwBVH8zLEDUkflCxxv3t1nBbUQ
L6JcqjxqydEgHDrJDCWoeo51HUh30PZFzYYGDG24L1X+PTAMujOMq4YPw9dniCfmHNsYvjUs/Ulc
fWUEGG6PowlSizGgz69zutyoCw6TrCCOoCPN6qnHiYOadD9Mby1rdasUBzVhMMMezJh7isgv0yma
jiCc3XG/GasaqshTZN5aou3iGn4NPKVUGDzV9znH0EoMQc6qqzez75rxfYK4VJSSAr/TbMeoKuHX
W5QE1TEnh0LFuwjvLuGElCFQaKwFE/S0FlldTnWAX0TROyaf16hqGjBBbO7CnsMMxVAdl3dScnZY
7/6SFfPh5mcAXMwx8XetAb2oYLZIMDaLyadbINDC8XJCnZ/0L5qq3YCBzLBFDe6yG41ajNC9/KLu
NxTRcFAjbM8wgDG52pGV7hN9DIS75ED111awjoBQ301TXNR2xVaSKMn5502Ns89Spk3NugZTufLa
IXIir8m/SB4nxH6bs6zrmMP0+nnM7ffO1g8UiATR/+PoTJYjRbYg+kWYAcG4TcgkR81TaYOppBLz
GBAMX9+H3r1+3ValykqIG37dj5e88Attozzupm4++yswWzFEK0WTZISafYddMlcDOyAsrzaXwlSe
0+Xkdskhxv9StbR2aFhs4zbwsgr/ouO/mz53FcvMcZu1U2QOQuzmFi+wNmXEopS1L1Tx3s8+faeF
xV4EuKVKM2rgli9ezUC1+gMWmIfWYjtSutnblNUfKZkxPR+au4zfYNCS9mRKz73WShJK0OpbV3JF
AmGZGExSySrZCCDoZoCHRkMQEscpWXibMQE3vC9yh7yUxq7bXLVDX1vDzmzREuOJHFXigj4wubRi
eL6fW/NmQNOSZfam0x7QSWJvFZOM4wWVgSl8jHnKl9XsgZ9kJ6/Vf2g3fR6S8VTY3BXK9ZCzserz
f2algtEzHtt2W+t8arw+AXs48+ecwQZwNb5Xzn4kqwXOFCdjSMgjXJso1abXvuek85/0lNu6kTEw
x1dnjQ/KtHdzPHNan6zK4HXd/QNkntGwHRSrHXne33LVd5nzaPmfbuyGSrh3rfIOaUfbrSWCeZOf
VZGEuNKe9RnH53RqarhMqSJore9HReaWx7jTEzJz3b5wv+rcYomNSmu9Ls4rU1ipNHApfwqvuqvt
T2P+XpqJB7R5mXT7aPqv7ZqEPeK+KN6y/DFO24AC8gOdtUGBm6dauh3GzGBEtV/xdbPH5brswrJg
KUKLFVMrpPcW4pk+skyakqjNv/ubyDhraL2MzeYZBxE3ggxkdPMSlwB6Fv/Sd39B6meoa2aQ9NVl
qsQDebldMWavRsI5DOM36laMvbapgrzuUDF01keu9CCjslGZbtjpn6VLuSOf08DJW/IeyrVnZ+ru
Jv9bIEBNb5XKb/xsO5dK2nZH8c3wbvFXBP3yMi3PAwDoDqrezHy6ePrN93jrD7fangOgDVfbv5qF
dzTM4wzbgLLet//dCEt7aVr/Zgzt+0C5noitsEE9m8r5omcl8bVqr0nqjNhI2tlRJrxmrPYQU/mx
5GWoNJ62vWH9WSXXwORirGVgMh10liSPMf1b5/aLs+7N19xXc8PHTCOuCq8ASbCuX7LlzGHeeUCy
DLb+6hEJOXnS4gmvU4NhtQwnJgGKPwNvxeDmXLE5wPgw5F0ujChddLRGi+NHEeQh5CK53fMr4eQm
Os5v5kz/5v5gZATcu+abQwYIo7Wf9PKYWtsCtYjWLn+v6zlgNbM3SOqN04fNQeRrvwZSUNy9d+VV
zSEJ16DjG2RpL8PUhLRUYNg1foTbnCWlgwAq5y4J7d75tLOEeLDJghGi1MJ7Ks6qQ0e+FEVzU4Bm
7v1E67bHXmZPnr+14oB+YeX9/xJ6H3sbk8uJOvvIUilq+5+lJhNrPTtmDvHIfFbVw6rULt1SW70e
msPZ6K2Tzxqd6oNfsWX5fXSMis2JTulKS8eGurOnkyy5niDYYdw9D9NpGSOFOjgt5MuY/WrWzP7g
7lIM8uMyfLaolfjTA7KgD4u2YBRglZNybNdiAWU0HRwGmT4HZUU+P2//JR7qqKyudsJ/DGXpONjY
x5D2tSh24r0afNrHauk8y7ndi/7H7l6fSdoAgdyX+W+6I2omEWmK4dyXPCGtVzghElbCSDT9Num+
NLs1sDpCUaMOib7j1t+n1tHnQn3ujKekBiGXftW84I1pTy5+Nu179cifZD86mPXQ3SEbyq9WOTer
yzmaMXROmDiJQI4J11QzYJ0QDhMZBC49nhDoj8UxG7JoLn/a9p+a/mighma6dOXw0mRlaBiAcU3n
1EzTS2Kh1uocqBavWAfKFg8L53QPT8+mUxWD3MdcpndYR6WZj7u1K/csc2kQZYyWFdAzcuptFToN
eiMBFGV1oQUJynTif4K8BN/Vom/fxWITwJx3jcfQjkO28hu88064EAITXzbJkZreKXQrTodvegsZ
Fa8JP7TB3XjqxS6e/2hQ7CF4dHT2eDveQGffHoMqBizMI1ZBTLBbIvQCsq4dwC3ufvsBv/FcP3Js
0vhjRdvCLGn8x559+DIlJ2vyIy0ddpuOQVQUwwp5ct/ZLc61WO+nnL+13FqPS15ENpAlBSQi84cH
tNJHY10xPzUotbzstfqsa7gT8JX6MEKl/lrEi3csDA1FrXlM8V6AqmZkb968dvjGX3KY+vQBwJYZ
di6YJ879x9Im5Q4BcNcuki2Bw8ukU+9GqkWzmYdp5T0PmhbvfZvTV2l2OMUDoUXRsLbNtg3g35q7
iWbWyOrOcJ+aVBvJkcBJt8GQ5LWrKWxtUhHmg4wclxdhTOye945Vvi3jFs4aTx6DHi6Zgz2bd1uQ
GXcf/mB3NzjZM2+CnZf6fyytvNO5i2aucaf1Ds/gg2P/ypJz0PCPbv3kuevVDW2fz0XKqxysFwdN
1mimQPOKow3GbcC1SZYIy6kWdOWXiwAAUynycYLrtk9VEyOTThp+vOTNk8fzzeEfONRq6PARM3YM
sEhOOXUOeclQhndvtQ919dNxOg71X1vcHD7Brn1piiQwm1sB+bCsj1257DOCrbSL7kzN+dt5AG34
QawBgUjb8/HsJYYAEfsHgfc1AyXYlSt7mXvc13iKAPYwgGZsqbHFSustNaHG4Aht3TxIc+OgJhYE
C9HN9VmzBflOdnJsn8v0xcVRDYc8hR8wZti0KzwOQ/w65Gh+sOHGJN1X8iPvoTuyPYr1K3XZO6Xe
evPByIpodNEkDcJj9oPevcAxig9pGb4vuhs1xmWUf2XNmq359haKLl0M7uOXVz9lNebaMb8ryuIQ
W//0aQ1lkZ1tzXwdC3U0URJbbn/cDHP3Pd+KVds3BfyrXM+r72PxIzOdcK6N4mIjYhXYlkacODKr
w0mEnvJuXe2xPq5CA+AgWXH6F7RowX6MLrmAj7O/e/Erx4JD0A/GztuTU0Cd3xn2r6XENV3mJw8b
jccaTK3DV8Ut0OYpqN/lkF2IIR/h84P89HcunK/bkg0bP4DOExUkK5qEkQQ6fz05U7NwOeNmBfE0
frVs5imb0J118Tgd6hyzFoGROCGTzUmZEubM9ZH7OgrWXJzy4Q8+6SCZqh11208ssbF6LUh61cnR
qJmlyTM+K6Ldpbrm1gK5CigO9cftYu3zmVX0kwfuuDJ3AOPCFlmsUF8gmElvmXwCnRMUJR6N9LR0
+UEn9CFdTGOC1c2PxclrWYzd8tGwKtZDoMrIU8wY1Yzi2wI9vmAWqvE/QBLoy4Qg75sBC2SLFVpm
uu3cDgZmYg1u69hw2eQ7+mm6Bb5TUulEzlb2In5sE/km0tHSqlEa2oPrphVEEusPlp4P0HPWGTwn
oSuHt9+A5n/Ag1k8UhfobBG8JIDiBtgFDGbFd0BTmDZKROJaWzEjWGFmFv8qPCpcNdv7ymjtkzk4
J0o+o0QMj6vVvw+TTux185RqQYVe7iffiqzMlghDgmFWswJFOileeekYJT984zymln1w6uxce+XL
OGk8gWKfKGojNYyHHis1tiKO91I0x9J9ztf5sn12BRYT8FQkRbYLOqznzHzO7a+Vd6SDHuIV+QuD
x2kkHJmSjG7S+VhN82HpylM850dHe5m42vUkw6zyU7OW80D2hg3ZLi2baPJ/mNyC6qWEz+7jh3Ya
I5h1bPtoqVzTyS0fE0O9VTOV494T34NwGFl0eUhlxQ+6BvYhcYs5fSgy3WlcpCbWbm1cH3WHewVD
sMP8EK9vWtWDNTPY6aasxNliV/KUdneqyPZN2R9rn1Io/1c33T995ujYOXc+ZenkJkDxuSkXu/be
QNMcrPKKAkCwpYk684FIP/aAv8lm3SIwwrO5Us7QpBy55baQD5YR7rFiMeOx3ZXsc2I0Kr68gxIs
AX5IRb47fEu8ukSZF2Gff1N5FNlpAwRzI1C3dwuOAWsnAJh040fdYlqmjw1bOs7uuQdYA2c5wYU9
aT9Dv6DRsWwk0qSZ3g8dvb+tfmlXijKwQCoanvzpQAlYMGyQHTjhQsP3XkxPY9Meq7q5T+dX4dk7
b2RhXeCECbRk+Rm8mtrYOXlesLw2hkZUF+zOBEpAMtKm2I7IxWZgKxGh3S3fzsG/ks0enigWx32n
Zrps7XOJ0sNiVF+OE2kmvwvbxGIpI14LH9VayPFnRbLDe4qf8Oxo1JPkBKRZN5MjSzO1N9X4MPEC
Q8VGv5Ye2KBjWelgRgh3lU1CoecKEtRyn0i+AUBxuLwRiLzV1gyjtj1YK6Psoid/h358kb375S/W
M4u6LNgvOR7mDepTp6G5PEPQPsrK/81owGwNddVw2yc8sa2Th2xjr9roP9WzPLoNu1W4pWHvyj8o
aQZ++jblMzH94cb66uQSVm7c8rI5j+e5PQ45t2ivhqTSHkXSh3z0nEsMR8Z0mLs7C5CFQK6nL4/o
mfqY+iHQSZ/VmX1wcQrYjNPdEKQbO0j74ZqMR2avU3A3gvw0m+aAvS8ioaNpvyWILaURcepLBj+W
cau5Mq8xc5DK7WY6H/r6fhwRb+u0ueWaR5JAtfToMTZXLg1lhfvilPqtc8ryjog6kVEzmbBNFO6j
6L6wdvCqkhZrKBOEaY1zqaiXheSUH2G47i78FvazCWErRpC6GAgSQbWgas25diwnFu6VI16Stale
dGBLerGgPCrzvGScwPgPMQR2iqNff+pLLQttPFahZizLJVuL6Zzbf1d9rS51VaJTZOyJKr3pb4Y9
1AGic72XNEbeBn2ihU17xlQieaNwEqkhD1ezPULZANRROPve11mXA3DPhMe7EN0JvsCZCtarBjpV
y636O4aqLZ3hiIW/vxi6VhwYffD9MhdUk3lYLWRRu08fCQrd+tETNJ0qZjUr3UMJSC69SsWhccUL
i6jfou5GHv7qqRQGJQ1E3wq5tAfufg6Xlv41T5y7ZByfvG74N2BqikxfN8LJxtXpczYvICxR1Yvf
xU31i2mVF3a4r86sTZFNwVLFHhAkyJKcK7PKCbDVzyNraDw9PiKQHkzmXF61uAiztHVP9EGdVZ1D
O63Sk5fPM+AzVPSRW69vfVIH+4qd51sb3Ec/Xnbie3bKP2bPEYtHmq3UYr6zOdrDHq5uTU5AGOMe
/lYDc0yRx7hdHDFd3YFLv/Dmn3Ryz/qs90ADik+W/kDzGxHRhGFxyTf/isWN93Wbs2+BhUtHbpS3
eIJjI8HXW+fc24sPPSN+3PXtnzpT7XGiavsqarSGjBz9fliW/iYn8x5XNak1ZzQ/ZAxxVbTdpyPV
t147XxpLNEORKnaZsLjgC6Vfi5nlkvBztkt+hlJKnqLDMBa0o2bvsQM9gBl6TWDCYyAVWujNBPxE
1v64HZlmF2Og3szvPkjga0np0C63xhy12nXDetU+PfGW0Okb9Q1MsEpyu4UwxAsocwM7ec8r8r27
fvnjeJ998zczvqf1J81+LWRx7LuENag1x3DvMHxArwUTCMGB93DKCZep5Mu1y3gfk8AIWOGs5CnC
Qa/IcrBQNQrjzR6Y5xSWD6ok2lOVspIZJ3FrkAyarkiBfbA5jvUcIGGSkOrFYHUYzIqQlT/f+d5s
B1PBnSkW/Oxrq7cR776b4KJyXJfkxzHgXveyPyf4qS4UU37CQu2PXVbyy698lPWKhgX5qGniLZWy
lz2Nh2b1Mzh0Z3Q64BhwMi02dsNrjAhRNp10ypA6zwXYj1drml0aZrwPVVDcGSexCvka4MDRi2Kf
OyAE+/RC3vDiFO0/8AtHos5y78M52SvJRVJrnwbJEW+RKDVLw6I1o+UCrridGWIIkk50jCdOpDmm
djUREZuSoVjr3LOmN+tB67iV4LUh92t2n+a6ODAp1E7M1aNhvgPxMrYIjX4gfM7B7E6YZbs8D6vE
vcMkbHLHU09OX4kbdcAT0bQAaeXVzfnj6pwiCb2xe1XxWvNzPz2LgtzTXLHE9JcmO3pUkO7LtclD
d+1M/nJxTIglkyfyYEHsJUsIoq8L+wZqSNmq36Z1P9LEXoJSKEo6hxmfRHJJ+uxJ9vG9tcTq+IYF
nwaJ/KVUtbfHsc9Ix2dSZAOY78UPkjnt6XaGqVcL86QZs3texUNlev6p0l/GtpMsGDaesOB55L2R
7ucZ/gAxI5pDzQ87BWYte9TgeeAQ7iztKetKN7Jcuwszy4EZNndPcw/XZGPQtI19G7tcHrsCkIYD
KftCCtlw4V9alvlZxivxS7RnPv9fdnFRW40vbP1+Rgj/52VCtdgi0Fk9c/MgDacSgYQFdw6Kjx0/
9uwCA5KruOgLnqB4E6bHsR2jqYq57VAGYnmsByoCXj1c9Xlg6Gw4xlQpxwetnk+6qIf9YBO201Ly
joT0k4Qp2iB5GeCvwJsZY/dR9nw2JzOkwIEQJXVC2orTxqi7W8nqkK6AKbTnfmUprGfRqmM/rBXQ
kcVIDu7qrZfEbg/oiCjs3cIlO2sRK5JuArf0yU4HSbltLGYk5u7M6Vmf5XXYz95l7XEVVLyvmlhk
Rx20xKq7kC6HV8uqXhy3lXeTzVPHbXLPhd4JsMj5h047zJmEfGY1vGYT88mvGh1Of0WLE+NW6xTQ
3fvqOZYV1QjD+pnir581UOl2apqscGFQz8ztx1TSRsLs8pwoNDHLLq6TZzBGCSvyVwJazLd8NKq7
yxi2w2XVRjpatt3aDG2kSBwixzGSkFnyt191fFVyYCFZAqW/6PATytSaLia7lENh4T0Yco2JuYTd
p1C1eS6OKXr0mXgicP1sDJ0+4Ske4Vvq5NBlIZz7lC7i0nK3Yg15VxpMkH2WHa2WxCRzVdg6+EY1
gzLVfExPcCACqTQIGLAE0f/9N+ITzcXrbvkQYyDuEUB1eBfz6hwBLePfF3hPeadwNyOBZS2OfcCn
6EGSXHe6VT0IPYadofuP1YwdD5vu+9B6461y3+TiASFw+DG5BzIT2aKC6oJMI5FAKBOhNuWFXoAh
BHZB2YG6OgC1KXJiY9mkUZeSyVfpDO+kzjXMfvHDpE9fHjVQm2ykB1zYmfYavbnFdF2zX+ebzzR2
r1qhzmNOxLrprXlfbgs05kjA/451l06dxXVj5dlrMi5R1fw8N/qXAQcSkgfLInh0f32D9z8sI4ZO
F3Q7MvcYmcp9rAhZXLrcYPkAhiiwW1Tcpc3O7VgczazyAizKNAwxkcKhMdv1YlO2Yxhs+YFsyk0i
d24FSXal9Y/FWJX3q+leXNw+dzbUWDEN/YEortxZNiXHfeM98mwRUHbo+656PnwMgKwzkjyPwM2x
283JOZSEDMtkpBG8agnxuktH2mILJNvtuxfrBRaklgHTeqtFc8YFenRnR0JaLvtg6lUoAAEt1RKf
Zu00pvWVhFkfSjEcMxTNHgMYVAbLKsNaqP1QsTnbkk86JpCmPo0eSknJ/ZmDpd5NORZuvThPEnHO
jGPrUNuKyCN8FfhlK1+qoOHD9NjvJsv/GExjL11yD/49rGbOqbQKJBTpevTfckV/TQOwgJyxpgNy
lUV30OhA3KExrJD1ix7BcDs0MCw00WJ15zydsDFr8o/AckVI/iL4F1tuzEPoT4blt9HIETd+EYy5
wc9dXax6jrxpbA5s7rnyaRMx+fTmlQS+M2bfMO/YYxPJ1nH5yTjzQ7Wyzatz8BWO85qvBsaNWX+1
3fTOEdf/zaYg6dlcZOlLyXt059kE+83yZg8iuYIqA5SUfTIaM8pYN1iYyX7RjGNa+N6dp37mXhnn
ac75fzdifOPgRx5M/99qYxSiV2lmBPeBaJYGwyBKQQXMDT7gEgLuRrXct1uZihoNRLrUyLCn4mcY
9Qm0AGZV6BEPskLVtYx6D2D6sfPpSbXL5rGCDRAm07CXmphRIk3S4slZ62aAUlb+Q7mqCle/Rhm1
HptEcXtDsqBth5xyWpn3OopTtJojt2Oujc7m3fM1Mezj/EUf80sF0e5qeYwvZa7dZBPmCfIuYv/d
D5KCuquhIb147NRYjePpI2YdER2wH9Ol3fmuZkd51USiUM9y+6hU3aeHHusINfJ4cbzOQqWUP+uI
gdEvrQ8/Y6WZkdig5wNFJJa3xHPJmHncMD39JVVIlBWupWDIN7FvTg3swBtM2GfK1H0+RTlhFx79
6nrMYPbMbs2Qs1qoCBOSZOVmtB1RKMMdHnBEJtoyTPURN/YgOOryKcYc7mMMgTh41Hnsd86I1a7z
aJnwqm9CxWe4s/5RLIp96qTe//+vk+qaecuH7RUwTqt3s6ELy+hMLM/++qqNXITdXNumME4DcSrq
2QE2uOm/efPVNIAlkxYlxanJlNcFz9g4nOjgWc/diFJXrf0b49pbbrD074jo+s7eg2dqyEkjEdDD
i9tWfMLBhU6SLSeCgqs4JthWChBr42XNPLjMWcxOzhQhfQiXSeJrWEwNsEbqB+62dCNGx/s3kc/U
1AB0aosDbuUNaeHRo7j9r6iZ42hI4GutQ/OuUaCDfobFxr/F+JzotFjaUPnG2dA4113dvw7pgE4/
QIDw47dCrC9lj4qc5lcnA7SuXUFGbz6a6cNP1mcHTg63/T/OBHbBwe8c27yPkjH+UfC/Pc7BsCKE
R/CKd3DjRT0Kq9tTjyw9ruquuY5Rq89rSAY1x5ha6iVGpKmgqgPpN2cYAgfDYUH9wrs78n5b5SW1
5QspGXaxmU8gDmaEM98NjfIwHabwr+b0UTj+nVjtKhx6UKbjG/hABsfUKJlRnNDR1ubIFEWpzHxK
8+nFp3JgPxvoFDFtJ8eEZdLYOCkLseILaYirUDu914MOcqgzsQTDmN8tqx+A7J+enAqhaGuMNDui
nVaRRJlp3vvqOBatG7SBNiC7FANfFnfmq6q5OOrHhiQjSLtXxOYuMgeLZ83FKMxhs0UpeAfO4TIW
UGlJC/gJJAJkzndNaM89BwW+BLKofc1LzYsrPn6y4UAppgy0YbV1hbjrOTf40m89G64q9SsG/MB2
McwbCstQ6vl3Y4p3jw1cxR10+PRZ85B/5yXm1RzDmFU7NYxwnC3mxZm0D/b2q1+l8AnhZoOOS5h+
Bj/su4bCznohn4a6b5UJax9uTkxzFjcdyr5RAPfgXAXRhJxZyS+YoXi62rUNy5Qmkz7jEktZyLHW
jOzKeg0Yltf2kYSuE8syx1FVUfrrmTcjYzZJEn7jBNwGtiDJps6rz2PfbRtmlk1SOgGKYvaQJd0D
wHL+NhTBSNBfdUF3naJGK9dJ/A+EmmkVwKDhHtVqIyc3CGKK1YNZD9THSRKzjqc+Kp328Jr0QZii
U6z13O+FPlAtuFb7VTok1k1434LMBTvb5S/lUcg7qW2dtXmguAU/bM/F62znoXI3bke2PLq8z3Y+
AaOoo+VHDuLRFHGyFwS9wuGpMDJ1YW3yaXlq75Yr2uVMcn7bxIm+q46z/pk46AH50Me8jEC9pyEV
k+jNZsX7QTyS4q5DzmIKCCZMjzD2GSWuKv/Q/AqzumufEosTME57FHWi6F3ylVbhZIAjGeL2r6OK
O2hfO8ol7xNVXlttekiF8cvdlG8Hm2I0IeL9bgcLPAN33q9HJ+mJPPrPuewUC1G2ini5g4Sa+T3I
K5wJPWAXDfwUzjDAAZVmgNckSuDY3bfVEQxw3WXPRk6RQ+UgG0lwIrYu7l7MQxl5JlGcKQWcolv9
RXWyCC0g6GslkgcOJZaUgiIq2WXXmUo8P83ktaRBT9l9cS28yG1qrJcCtENri/Lej++mgdtmXudR
P8IHq9dmPcqRyDBKD2viHCwXgUoE5wFUlhiQzv30yxsVdtu0SHa9wnDQtI9tTMsi4eoOJL7563QE
bFgGTfgdUBDAaFTr9JIm5NEc7zTYI1tVgdBHS+xDy3X3oDoM86ZbsXBMsXPi/Cfg72LvS2xugzKG
JM15uxTleFL8+nSGoMGkbRytoOX13Nci25UPXDql1vBN3P41Hc67xF15axG11ExyAg7k6NLpUDUV
sbcuu6sb2MVlWQTxKIBqkDQOSnczRQ4tMJp5ckJurmZgQaENVan5ES5H0MRZaVGHlUaEbLtT53kK
OfqJm6XDeYQ8QDjOYPySH1xSrNAYBK2VDSvtGaI1jvhpvEM/OPdd117avrFOfV2+aXF3RHFzQp4s
1ULf0N0NN2SN1l6t4s/crj99jdReZvQN1TW6+uiqi69VC3jG+Ju3DyjqArSOSI15bxsG90xbeueR
hjKo0RstvjnXBBX3EN/nHabAqzuVn5TPUfiT/nJxYIVA884OBOtBTH3oDTiFF0xykpfEjUft3lIV
Cv4KG9BAi9m1tfE0LC5mixx84WRM/5yiOxUlGwXJXEzntXvVNEawJpPnWCfxwGSOz10PoBpIThZU
OLflXOS6wYg4g+w0G/VY5YUKgTD/EZvka8wD1qzUjKa8PzNGcuxXzj+lQA6LJf3WrK1XDYxANPiS
sqKkehg2amKzEKnqsDUYSD8avuJ7RbrFdazu4vxtVI9V0Eyui2SQ7ihDhI0K4r6NcaZlrhWVBkTM
vK6e07nkEPKxAGClGv5CipX2/Ndflr2n0ZXRw7cDWC3CwW2H42B1D2aOVc2vituQTzqlrCzpyxnq
s88fTg2ay7ravxTu7NIvWH94bS4eeaDzcesqVZBNuN2OJv9k/U37lMO5mcbAye1jFrM0WqyGqEtX
vFFCRd1dJtv7otCYuzEhNoblhzq+fe5l7pfIy4quZ/BSHRIzOH/aN39AhDsPq2XdOyOe9xbEveKK
QVkm76Z+tb0IeZwGqr+d3hHpwzVUVgWwpe6gAGi5Jh4et5zu8PWzoiz/WmbXPs1Gel94qX2rMM4t
LUHQxhBvGwM9qXMwzznFE2yWuoPsamiv7Xuh2cXB1HDQ+czqQQzSKTH4w09UKzhykWiz43syy/c6
EUuU5iwfjP7TLBtI3BjTAhAdRM1ZfpCQmk+TQGhEgErZoZ/cjB38VGC7SbrmVy/ndxJoNH2CtrQK
ltQ2Kpjjo7DpPbKaQSuSn7+AI0kugdApGSw8hE3h6h+pRyhiGcjHeHjRabzwLoaRukeuhndEMvXQ
TWNcQP0aNPYwUPsknJ3yXSMo8/ifFBuukVrYuT3U4yNXmWsBkiPy48P2qOAhxzKL5VG2Wkfxkdpz
jR6PdoLy0LI9pN5ovHrxFkZlrh04YaxF+6qy7q3tcAAY2MKHFdcX8g0o04FWE6vpoOU1Mdm76VbF
hBBLh+1ZY8yh1Rm04K2/notegtWVxy1n6jJwnhkmSFoCbcmVONGumTGhcVvmagY1M9DrGFtXQ12m
185mlNTGiEnWfpaXZB4XMLaugBncmKSGsHWUM4kFZvep2patefWJXethKLL6vl+NR1yLl7pc87u6
Zh2cxgg/E7G50PHy59IiyTPaA+L4zLFS9cOrk3BWr8OEHdqZ7Rt36ttUTkW0+Os3QrGGEGx9KeCU
JMkY4xz8hXM9nxv2JKGU7m9qM4T59KEdkUJeK7t5k0mjR96K5ahvsa1JCyqCHM9ZYjzA7MyOCbcs
IhD83atZp1mplkhbKYQJhLCRb9PNad0rRx9kz/mV6CLgQFfMe638AzuEMbOpshBgRnZwEl0crNh7
nkHJtw9yLu7IFGCOcGRU5HO+d5d4N3bAxujic7T4g8d+PZhJC3AHcqGl+ew0oHjjc2a3rmNb4ttO
k12DX74jg77Dfp0dl4Ul1CiaOJqm3sPL5vPNWE8AgPuAiKO316W5/TpTcZTL0hwr/I56h6PKxQ3c
f8dmSZvDhN+vgug0W/uxTmjEgqHfuZO8aWTUUsvKjzMhbxp3cfRPdf2ZxjWsFpMuPS2BTEj8B3UQ
MsxIOFQtLMf1pYoccK1ydRMcnITdO2bPzLc10HjwYsslByA8pQUtqcZR9nN6sH1FpYNM+tdpWS02
S/IjTcly5vn04LCnDEfJIcdln4YC8iuyQDtekcbV0n2jhWCcnsovy8ZyFdNGGAqtr4iV4V4Tpf2H
EB4Km2hgsjoXoT8UgkaeqrcoePDW90X1BBuAiJWU4cgJ3aqoEW8oMSLo0u1sMeHrWsA8YP7dCVkO
YUwegEXwtO3m9KMldfFMOrY/a40HOcO/9c5g3DrXHjCY9IS401vst5wnAEJWLPFRniU/o9ZoFBe6
qGQJDVVlyibQG8QL4o8RFk1KGH34WksXmTmznmsQyvmYf6T2ogUy9VwuyNlXgwmaNMVN08l7eglL
U4/Jctebk4/fQdybyqr5VfNTNkn3VFowcV3fvlNdTbtpmvgIOSNlVYqP3q99/ZoWHAAy4+3DVi6E
AVJcRs3sAqPof4StxwEJX4TpFed7CUNbmmLlvlZR0WilZLdHTPDVKRWZ2NsYwALbWbht1zlzA/+K
Tg1W3CmJVUrs5L605ywcgVMkrdoKTUyJ7DNCG421JyMn4zoliX8yCvBDM/UohSuJBPO9orl82Mma
Km/TNCFMl1Tc/sfYeS03jmzb9osQkbAJvNJ7ivKqF4SqSoL3SLivvwOsPqdu77g3Yj+0ukiREkWT
mWutOcfsZ6LIlgQFvH59bCxtO/zIVAayU3j2qnOm64gd44XPCUpfHp3WcMDXxkEnKoKxg+YZN1Q4
j6oBjRKYFi5N3l57LDa0oOfNEktHAvgFwgzPgZZ3yDSRXk5mgNMRr/Ba1FEIfR3/Y458kwx6wJOa
Rs0GTG8RKeSEJEFsPdRwsEYjin0zz7D97ozJMtcq4Lxft4DcCJKLtp52czOqk563xUZkxVMr24Jq
hn7RFFNUgOOYuQc153ovIJy4IQqpHuWB7u74EA5olpQ2ReuS0KEdr6qmccSak9Hbt/wF0YJ5FHTd
Q5M/zrR0D9MbOCo/KWc+h+btHE5AfZM2u6TOl8GIMEYLVLYuRjo8WK3p8FjFcTIb+8wa9xAgJoy8
CnlcoqVrh5kGBxvj2oXVzq/D79E3sUPk5o/OjNo5Mv0ndhH6MGyYC1/Wu5YeedHUvz1DzXPEC5/Q
R6LDrauFmYMSzupQomk9BU3gq62WKY3YrBlfEARPgDDcDckLmB4nPltaW+E0oZRym+7cVRW2q5YO
nDP259GzOkp+40csUVzanrZv27i8lZig8RUIEUbHPgq/lV+j8My6Nz0NMrj4E+YJyQcKXDp2CnZe
Bmg04Zp4HopcHYsUAGg3EJDGgcq+v1k9BU4DyKrR7YiwLb/AWIA4V88xx1qV0a1at37Q6QbW5uBd
wiojDFezvzsNSk+MnM4ucrXqySPzUMhVqImh0bVrM60OXouzxsXUCiTtwy1z+5dpPyWxebXz8CxF
Z2DQdXcZxNDWLQ/8WdElkNUL/jrcLAxILYHoMCBI/qASclB7j9SZ0ryYilelFMarrin9oaht62Kb
OOSSMLmgrBv3AOvrQ83Bd8Pk7Mv3MnZgx7X+fKkq6Hnw+wZqqhbQA0PXTaRXS4u8jr1MVbRONJLr
vbG+pVYt9rqNiaErLe9oBxVxMMGKbs4cl20FGHboZcyW4YTpk1YG3i4yX8qhAOw8kXOhGDhYZsEB
yF8z8CtXnpFcAOLLWx4nb4h5Xr3KoaXqcK7hw1qBqWjnpJVvAEzgHzGWdTItVoMRWFhtLnXubpwC
saflePGW9BQO5SlBaX1PEN/UviLE7K8Wg8UV6iUWuqzb2iKjTRbHr03fPEF6qJfk58QrT4rhoEXi
AcyBC11WMSq3YCh4AK0oZWjUMtkx+zc/hTctLYjnxObAZYWS2evDp6hN9VZOdjmLjcg26Mky9inY
bdbHHWAZcCuJ7ewj+p7mLK2XPeTpwlGPtUt6MYoDZgqmCwfqLU+DB1clYOob95SCT33LAhzj1G5r
4eYfgP/PlknxXBTdzIFvHpOmLjHauP2rJGBnVaTy0aa6Ydoy23y72QVA7Z8pvLswlWwM0AbZ18Bf
gzlHA1cibssEBgUAu8Fn6/dpXNcMSmMZJideNOBHtJAxyT9misCiyKbnmaBqaaUhllGXIifOF6bp
MWLsB+KTTG2XBSAwk0JX69ym/5Y0aGwS+uUbZHMFTBrAnhGfwCaa6kvf+B1G9fFb6/zgw/A9FsfJ
PEoz79dBarpHJy8/gwpdTpwXpwKz0KmOqblSgGFOCVOtBvTeTyTJHkcxaKcO2drR1TF0xjU9FHyz
HOqOWhAdwGYsgqQ5kw7inroKGDQVKKbQdY+iDzb96DKQQ0A3MPIqdpaeRTvb9FPcX9C2naIkpiGF
7D29kKeXXA1LfgWNqJGTc8hhALrnmPytjQXvQ6w0AXREJEwlID/DOmRD/5ngUadoJlAHhPPCNGbe
vIfADNkNsjFo9mGVYG/O1aWNUTMKk0GBHqK+dH2KIncC2itLqmTCam8+YsMcM8UuitS4qNAYJzXN
WlSTlwFODEHx2/KUVj6xStjziDfwcW0HyU4VB4IjULfEhyloyoMFXX5MPPKEidDEpkw/xlUIVFH7
gC6HZ7swSs5PUYUjvafcLG1ShX6hmTrXBNbu9aZkaUxca+WkCHu7CMdPn2a/iFcmmxvf8N7g+LUq
vVRCyW6wJ6THIMr3cUbyl9WJGoY36210bWSzrzIIVH0YVHu4P0TIFSkOKL99jWWv7ZTmblxkvUlW
mu8sF18FecK73EwqKLLhZ5z51ZJ+A9BB48k03lC9JRcUqhH5TCi0fQ0UAVlXT8qws81gjK9mRAD7
qI/ZDnIBBhFt2FsZfy5KC4gc9BDYHDeJGkh9dDO1QWxQ9fgiOxTBB6lBOLMiDiCzUat2nVPTdOlq
kgSTtYxcNFytC9RVNSNAd1p0uti2tgXu1gYoX1LGdfIIxwAjacugp6/wG5t1viNoz4L8Ovd/AoEI
ohuDjUK6kQXBuBR66DwPGOa3iZ6THmBHe9VDrUGlKkZkvrTxL/6YrErRx1eaDtHGbkMGLhDoaXyq
Uxr0TOEb2uIyRgkRtW+KdJ1tlsirMYGnbLXmkUoE+Kxt/pIOR48aHQtN9UVbV+HG1KIX7FoNrxzN
lU76W0Oi4J50g1AtIsiGuDiRZuI8oh4y6UDBeWUNq9aGquPXQYTZhnDYtUNTgfdfszFH/B5uuhRK
zBmd48YPEO3LDvAPahqFEwrmd6t2vYkuCP/4L1/KcjP1mHKWHEBTyOtOu6QD99R0ZrYrckeurBE7
bjL47kkzod77OSjdJHBZgotaW/e5o58YNCKNCKYX+Jotfb1M3GABh+gZmFMox4T4ZMPiJf2MT/oE
r4Hub5FxOtDyDEiGIgigrPBfTwDEWXz7DHE1jeAn+rrOxTcyOPsG5nuLHIx7dvmyrtmboHSFTE7K
HyCESfpqPRv0c0akZYQ5UzL5obWenVTS/2BLHx5j6vKI7tNrMBgvpGZNu+jbdnTjCf5WdXTbBJuI
14bPlm9uqHlJLZSEWLXB9zHhjGw5Gw9v+6nwaS9h8wMoicXRHbB4B0LbyaB9kB7sqoIIFVMfPoyi
7/bODPJwJjjQ5QDoHbXKCSGvvmh1rKgG54+1BU584ZiszfA1mxtnfiKbnHcly2err75TW1gPRWHa
+6Ec26V5FRmFBwWwyZMUBA8tKZJbs0aDyfwwX48N7rdIuYqEVCtO90LnCB5ltnzQnSBfIw5liZrK
U4NSaR85LCxWrQ6gizTsKh5cplH9YFPMSUJnjH3/4jW8hBOQ4XXAHaVbuTvdQ12u6ehAeCblMflG
Ez8cANTuK0NrD5MVfvq6prUUu4tBc/wdjJCeaXmhbqmbbKMOF3jfNXQWYLeSITQ628lDgtVFdUs3
QP204cJtZINnFUnttMwqhFA9jnXVS3VOWfn5fG/qmMGbV/n6Gu4ovvBIHBMxfXQWVpocRd3U2RmT
ChZoRDW/jdyCb5kW50B1BloBEjeHiA4ME/AOLS71fxc6mHXmL6ZB6WdKp9kNc7pQ7OMiTGkYAN9+
sdws2nu99TI06W+Gkh3Gi+oTuMsh1SVtklmFzW+ndJNxv0FmhT9BNuvIMj7pFmNz00esvyOzxD4U
LogH4YH8Cd4N2ANMSrT9WPIuDSkiYMQBuISjTf/TTE/SHt0z83fyFIckPeU5h608qGkHjulvaowR
LkufrZrMEcsxGmeDCsEmOITFwZja1UB/9uaRjfKMeq9d5EnwUBgYQESe4ePyyc6rbNrfHTHOK8fX
QDw43YaBQPAsEcby/sWgifqOo17CuXTcuGSDPyiDwlsX4waDHAHM/VlzDQqPwfhOQ29fizlQJNYO
PaYvbAWgxkfEMkXyphyJ1Xdwlk6Gn17A6QJ/gFarGa55yUnUAx5zbKp+B7UO6LDrBdvM6rfScIyr
W5aYk50XR0+PaUfl2ipEMCrRfvuKQavNorets+lb6R2SReXi5WddjNsUXzICzoNAY7UM62JeUpz8
8nOkH7nmLDmsyzl9sFTyqLus94ABJoYwPnEgNrS8tjEuZcwyCrs1W6RW9qlBDU3N2NtmcnSvJk8M
vWNmSf0mw0MPjUOit6KfTYwhw2jNvUAUWthj92Pw5aGCbxNYFcbeXcs2AdapPZZaHVzIgk1uI8QO
hP4cfkKbLaiA04DwCHn0eEkkUPN85FwaNM0PMMfovjGtnOwMBwsq5X4TpBMaFzie8P4xOIOMsQtH
X5kGpUgdmFRkTp5fLBsnsAw7n652nt1kr777qQ83NA8E1T1Sc9K6Ren/7GKxKVV1oeW/J8iUQatv
phtndKJLSlN/o7nKWPdth/0iH+lq0QgPnKw4ZxXHTc/e93aiP9aRP5xik5aIV7xkrlZuyHWE5kca
U6fRIKg4+65VQbquFQFsVTi0+IzsW93oSYnCzA3G/aXX62nDABDSucC5nDaFs6zdfuHTRz7o9kq5
P6YkhTg0Ff6OiRWxAiERcKX9VFdq2iIXTFdaqxBG+pTnokeNNr/GbpMidm2uA6ki6YziSE9DxVF8
0AwKDArdpfBj65RJ47Uos70U4Hr90Eatb1Bz+YE1Ppsqc9bjNxpE5tSaeIray9ADU0xx/1sVhzUL
pdlFzalwYZb+8DXjagsy2rRYvaKD5YDz4Muu2VCLEuhRyxlnw4iGaCZhEjfnBzhryyAiD5fsdcGM
rB+GEKWZC8+5ZyBc5UOO4KLAcIh4ZjvT5ZgS9ekRcPstITJrUk55Sft2Il0qdo4gPbbCZWQ31oIp
kE21ZHn9e56XLjtkma+nipqQ4Yp7NKkN+BcG80IzOvJTIgb+DsC+kWlWz1kBRFl+RF/HQVePaQwN
UBgAiD0BgcBN0RKhbDMZzuuYohkQIOdWh7F/md8qGrwL3qy8yxvtHQiSjsQKJJkmy+wATP6sU2Gd
ss7aQrANXycbPRJAY8ILI6LQQ6kuyaIuTONUhiUf1xkeaFlOv89xCRR+W184wTIfxxVnutOZTNbi
yQPR1KLfQJ2d7pMGNpuQJJtovoSnJRTmLlCGDm1xIXrIjKlyDkZnnj0JuLmJDyQfmxfY6Moc0nOP
Fyo2zQfs0O+hnMTNYegwUjxnITwn0/RpsMu5r4ahemo/LBv6g0l43xP7oL6PmdUuaArT7IbCvW1b
Ja5Ita114DQtxYz1m0Ja30LLp3MdDBrzMe+TPLtww3jsNRqVSSapiJZ1506f+MWfVEiAPDEA4Oam
3r215UQ/R38JEVLvvYROusmglZJYkvvcyWtqe2plS8leh++Pv3aRIf+j1YnypMxomKDC7BI/5wyA
89YIgBV7mk4+Q0vgb+kGBcRZaqdeda9TUdCPqB2ITI2FVz4lV3RIzHOlMK3bBuKQOGcCD4eJiY7s
dk4oMIdncX/u3asA0bkMWDqfkTqkOE/rBqOlPR3jEWoZC2+8S/NqJIqIeKE0j77qzoe5JTD7AF+P
2GoWMS3SXGGrJL2MWWGFVTav0RFL2zgGKoWHJCDPYEwFfcmhuLNmiFbAk4MtPwkhDUzWcahHbzU5
frwubG8ip54pfNoJEEFMNSFzl8gGo+4xrgmZUqoyLvT8AlspqgIrXXfMLfcptDUi7z8l1cXKDmyk
GPiWXT1cl/mb1X+bYUm2WFzJUyiwOPCrIE+FtwF9CmJpJ8TU8jQ2yIlLk2CHELd/nmZy32VUDazr
HyRnH5oxh1Pjv9hDjBc19W8g/H4m47w85GDHEzQqqdH8BNBS4h+trxlkXX4MBAtqjeIcRsa+EON4
HoYexLfTgBya/J2PKPtKJmPzNhlmdmhLyibhZPZbk2RbVKUfMpP6gxNNb15v9mt0A5C2AVwdGo6d
mtOcYkISkVv36jANiKhrHIh+oHtXMGrNVmBaPlqMJ1ft3K83mQo0lABmD3khCwhfJiQPw6TFNmP1
bGuko8S0af7nixG2V0XM3q4O0l2tQN+jheKDrQLJFJogNvK5DGU/x5J3gK4D3tVoDbwITJvGKcJp
ia+7tncFoWvkJEKtUv2tiQ1SaKTlb/Wwgq7tYXnGTULdnHoH26h2qtQEZtHw04tFvTJj67NAyl2A
JtioCBFX1yb1QlYDDQ5wRNhcJM9TZy6wj5AWbjvrRODbc5KWU6VengY93rrApBAkoa+qHY5Yks4S
WMRhqUeUj72j6ZsMTSBvWDYhl92qM9g/HIyrLXHmlCPyU1ikl6UeNrFOkz7J7ghKsb6wjqmbjddz
7Y7GkZEW6SCDNq0hdXDy1XLsGmS/njhqn2BLYCjI2A9as/uupHFzW+sb7fDXiGrRRzg+Gp9mA+uC
Py3ZOg5CDGH3GwGke1f6TNkGAIeSfIuixl7ZhtlhCKInpzScpUxavClp/9V641efRQaCBe/SGN2z
MOvvtuOvxAi3Aa60MKbswAnSp5OX8CGk7nThW0ccbeaGfwY8oxkHEk0LuY0NTTCIqFqC1cPuyjZj
QkAzL1bDKx+wgQAdUsac9ZYtc6v/kAylOW76zsztR7CFoqlGgHkMeecuQpf240gKn9m9CUe3Hxrp
Gicr6H75dGIQ7YndGPbAmdVobdjhWfJqAnQCCA9x9qpPrDOui51KeqRBYaF/9pH3YTB348WAcWAV
DCDq/I6kNdeiTla8+aG6zodcCpmAN9hBtWcroFx10K2mGp1QSQwIwYZTvrX7s2X17p74LwZLoB54
uuBUTWUcPkYuTnUorateq8ofJWPNaKioKdNuerISdSaw1LMkK2G8zRHZg7kT5qLt4LdEU8fCKha2
QGOYI3taG01oHMfI8Pc1TBYDWfWVTFYSp8hmCQ1U3W7mPzTshbssYwbqD4zEzGY+02rQrKBrkxSq
bwXdMRAYYhN1E06D2FTL0lI457tmoQNvXTcDsQqG5rc3CbKK+yQnItth9OCx1YWZAUWdfkvzgHfP
A1gIgKp5SLTsqw/NrzQHkeC1L7WTzLJTKIaGV52LAowp+SargjkdwsN858ThDukIHl1YKCWPDXsK
IC1DnZuy2dW4cBdJTpdAymiTR0BrijRkUF6JdzO1PhqvjdZh2KJA4wO5tkICbk2TqUSv6U9a7xpU
cALpiFMyCUU9UCNyXsRjvmhjhCRBLcdVhlvWHGBcBrplnOgiPFecMi5prH92JdpeROIcI9WmGK0f
uobJKq+ac66sJww32NxnS5UCOF3Z4XdsmFss9jW8NA+2Wuh9ht6NLVFfCRc4EQaWGfSQ3vCEv2Uh
eADS3j6QTdFYD/Vll9VYPb451nAGcnS883nwLeZ5IieGX2QukMA3mp9o92vSY1aBRUi0ThmIAhL2
RJWy/Xe6fB6cGIcK9tnB+u4CNu7A/SSgLl9oTY14fqAWosflo09DgjEOTy2mzEXcoUG0BtY7niUU
kDnVYjr+HFqOW47Ce4zPgIAG5kYIdXh5SNnkLHRFlHbMUiB7QWisTIusBJlCHjcE2ALiQOt1xESS
caj5wjRowLImiM9ybYi6hWstm7p4zvvW4u3s4U6K0K3ZMEEN3cuIoA/WvsHcsIKChaTown4EoakN
vuTk/7b076wUr97Y/obH8Mkj3DJOeCorI+FN1Z4SQEhtqx27ID5UrXVip4yQMuRPcRzetMS5Mjf7
YdTNI9K8PfIIWglPibJYwES+L/Qvk0YWLWj7HRTegNRx7NFI7OpxRB/NGrBLK3NfWD76WSUjCgBr
H4KRWbXRRNwMuXaaN33Cykcyh3K8eup0GBNl0DyJilgNRi4qzV+SRMfQJ8E6hCDXwQb68xnLLVYV
+hj2rw4OOa2G1Bf0drDTl3mesuh5+zETr4PtPvi5wzEvxm4xBajTLJTadbCJK7gE5M98BJn1WM4M
ypB5extLdtPiVPc4MyQgajh8cDQY6CJJ9faxl/CK1caALaV0isP9XySy1Ju0AduANrUoQX+mug0D
o/IiwpKI4QiamShjoB9rOBYtrGDEsGAR2Y4CamUqgz8z9Y5tc6Erx2F/jmcVxMqPfmhwLoufylS8
oy+N115HeFMQ9XLRaBNChU9ZmKSVM3aCpPIR9Q4TgLEJVor5I8qfGbJAvYU6RHdZZNp6yDCskiEc
YDRwynQ/D80MMyTGMRUHbSTTPTLcEA8FTrfK+qyqQIKmkZRsliv3EeYRP0WCZCtoD8Q5fCmfAzbc
pH6Mzzhqn42TSwHH5s9mruMYLnvSUw06rFDWIiTTgTddZ/xSnjB4GkI5LuDb0fWebnEKkzMa0Y04
if3Cp3oZ5Wxi2JaMpd6CJrDTVxx65L9ZV72Q8tg02gtgdoA2DqNiK2PxnIbG3gqLAIbSeKv0TgfJ
MMuGx+ms/GZTDBl9wizyGcbJYYkEBTgkM9dFwHKMDFLG59YuLoUzH7jQ0ih1i0fvF/JU8hyZak1N
bMFoYaEgXeyt/4VYGURfhM+wS0xjFY5z9GYNqSJxQDxXnBoLUIdTV7vLaNKJWxmao98b2mIKUF4l
DBim0nzt4eQvDS9/czHP8BqQinr/cr+Y+CFac/YWExPLftTj5sbCXGOfdCvQQ9k/17Up9l4dvQHv
7WAGbCR7rYzPycgsuECxeL5ff/9yv+7+LzOqk70RpmdcAwk8DLcnRjWef8D925SqCUj0+M+lv3f7
c7v7ZRHEyX5Af/X3d/zn7e6/ZL5JENEsoFCGOz5U3jPRDXj83JAz6XzRLyzkvfZYEvSAzsFUPcyV
ygufMJZRhfWtwL0awYmsEaDVg5nf4k6BUtbNGBlwhkxg/lJBv7igFXgw/AxGwnyV7rSbjFPMWa/M
4DY6PxUV7vV+4f4lSeOHsgNQNT99tz9XCbb2sABEyHYR3O7fMHKihcAxpJu/d9VnWJiWueHq73Wd
qRu7zEdNcb/b/QeYtbOl938eGUQyFyyrI3HcNOCt+tNzmEZ0TgAN5X5d2P3Pd4WvN9uQYyevSGs/
ukO1N02zfjOGqkGaQGCSg2/yLSldf13rzDTv35X0tJgpt/n5fhEzAfDCMHtpm9J6iKb2SZ9/BkcU
uRd1Ha3+uVMO/1APqTrnH1lb9pcomvAKpSR/Q2ww38UeY3kpzC9T19ekQS4JyoovrjXEF7hk//zr
fl0OMJ7DLbAkerooK+9fjTb8bQ5MDe/3+HPd/X6l1kHRLRtSPOYfE2v9pWSasSA0ZJVaofrhWBpJ
lXYPRKyd4neB/eZ+vRYhfNezGd+fFMnHFCAU5ObFOPobYumtbQkM50f9ZQW9+uHlcbc1NT/f3m9E
3IObTMZH2kYBKdWpBf2f+7r9t9u1xju+ggHw7wS2er66wnGjcs94AwOU7DFiwKATSJz0keNBF7Z6
samTYDjmQ8JAJe7HAVJ/VIEpCiAZz9/JcOQdCfbqVunkDIytELq7TNcOyiXnDYco661jeL8y8zUL
uuZnG6JpQXxT0XDs/aMwJOzaqPfeJzHu3CCDB9yxlJptVz81E+yvNhblzpVl8hRgPFuUmuc9uGmJ
oceO3qh23YembpDmWvEZjW3+rjH63jm5na91X+TvIxEGbNpVeUYy7b/a2VPJcPNdKLs7ou/qloWL
iyPXnARI0lBcHCP9bao0eY1RdYCuiDDszhdtA/+WZ6Muu18c6pn0FmOAdtSYvOZInhBon6QaJtiQ
5dKKHOfBL+vwyadNS8h4qhChc7Gjt/U08Q4nG4tG4b9vcf/m/br/vUVRFMZ2EBzG6hKdJ1UKw5n5
X3+/3K9z4irNgL3+6zv324ST5Dt/b/6fl+93FyWoiIAm/d/b/cev+nvRGWB032/3f/3mse/K5dAm
3YmiVWOk79aoKofgxfCSkR5dYGxNMj11+cHqfgqM4uoxtHuRLuIH/B5CyPyznl8TPaMrDXNn11zt
MqrJdyYLeMBEllXOCsXyOQXAdMFY+yw0IqoVHJ+LQ5viYA3i2CtZb32LpORWnWJYFC+h7njrKYMY
qnXDoz3q/Ysckl0NZzjDAD3UZnUcp8l1NjQ7/T3QCXxjSBlz/LdplXJggUYcXwTyOIgXpUSvysX7
4HwYJh6Am0NadBAWrf5cRoLBCRwvTr+JKjpM99v/vdP9Xy6BvcyGLFQE6QbGnXpyB8e9Tmnx1WtF
/U6ZQDHcMV5D51i/u714E0biP9RVVz02Q3293wouXbhLON+t7xcnBDiLxlTTBQXSdBB2elNynA4+
Rl2kXE74ZJsqfIq07qsqeuN4v3S/hTvf4n7x37e436mff8bfW3hdYR1Sv3415harkXjgB+Yvkwtr
uykrwtj/8zJeQ3uKmI3kxBWCUvwZO0ODkTmoCNxpyks9OkDOC1v79KVBOJU+vvZZGeyGRutolY79
G6obRNfck1hIA0tIPAHnysNrH4L1vd+TtKNLIR39ZaDVsmM4F2wHI+reyXNY3W/gxhr2ECek5sD6
S2FV2JfAkCmxfYjUMppAqDy4Tqsm++LNX0ybeMWcKRWGkH99434Tgwx3aBX+scXHywB1vodgwLOu
y2Lgw83FP9+537kyr23qeOe/P6lHG7mWPubxbvJffJXbPxtG1AuGvNOjzHpzH4aKtNXSb97HUtvc
bxFFc3IvGthrIuv45FYJ9kiVZz8xk91voOW4PdtEyJMTB9Yly6jsvcGyfvpaudKU1n0E9EzWxGC1
BzTuxi01PMYe82+fwv6hxP36kgaa2FbSyRFkWe7z/z48IFnMjodQ/BcPb2ij+FQ75X/x8O6/3Ees
FqEa+S8eHoXGPw8PD7P3XFTu///Za7W6fe8i/8+zV5Im/ufZ+/vwCLFKf+IzuT9J/69n798PTwfK
QzJlRY8mzD2YVCa2JZ8OCvKcJHa7G5SL4SQAbFd20pAs6UD3UCUh6kESPvqiiDYIs9uVrEZYzsjJ
5eSAshr34GMeM7oKixx9wGJUGkkDqjmj+s1WiCdzTFkEpU6TBjDFhh0S4zLDqXCxteBDSzHnBRM5
60Vo/4xrd+8M09l2INGCD/091vW4HRNLZ2SardA2Ihs12mttmmI9mKtEkbnRCR6jRmA9ja2taVQ3
gX2NGp+aDuwWIjicJ1AwLEiMBbPx9EM1ZrXShf/gk+SyjPryp9+UvwptfBF2R29kZPfrMGhEMNNa
D4RjlOHoEcFTlZFeU9rNGzZQ6hXNUds0BW0Xa94Xkl+aBoPYO2a5nAL2ZQgLHoMWWiRTCABFs/EU
qfYOD2u2siX2NU1RfofbmMHYqibHnoQSJrqTd3AFh6DR+NVDTl1mLX09BQOX/hK9YYOxukP+V4E+
Zq1X8/jRmRj2DTcGwnje49Fc1kSg177IFiJR5qpy7F86L98SUWC7YrMlMEL8yjXzlknrnxu6a+YY
EV3kKUc5ydqhYcgvAg9KPq6The7PhA1QKGUXj4cwx589gTVh0g5FTcGTzqAJQjB50DQGNCNwxSX8
znMF4X9Z9/lXaKRI+qi8y8q6Ga17ydTIPEJ3Ucv4jwYK//lowhEyTs7AJhX7ER6xbuI/DIf2QHSj
5+gfA1KGRZA5I9k51IEr2TS/Gc2aB78vzynV5qbMRyxxQeMzhGHmDRQPexjoQSbVMVJpHo5ta7vW
xHhGtuncu8AzV/pvYRbxOsvfYevQZJlhUG7ULoE5fkzS+6omHiCSAtBAbrjIUZuCLSDMxbAZnBsC
Pz6E3VmjB/QK1BZ/C/+vST6vv9IG0U1kO++Gg3vJ6oZ0I+zyFg3JCuYWT6+mxyu3IsbC8yYgBAUl
14jDQ3vUrNpZSJ+N3k2AyqfSODMvXtitiXcJdMOCP5x2mTBX0p9JSw1GMqObPt1w+I7bgZ1KAO1P
A8IMaLs5hdeu65lUx5j53DNd99ouQPiqn0XTL6Xq4j0tznQZtVJfR3TpaVqjwA9rOiIe6wT42VWU
uhf4qgxdK+dV6WDU3dB4rxw8txFEWTGQjiRVvGEclq/suHRWaZozXaNz5zY5AeS1YnYc+ZBPdCCp
5svYeHsjhtrtj3DYyvapFDlv9omhSdOLn3QcWXM+PGvoj4UDw4cjLZ+AllN4gmrM776MCU1MQmOh
NBN1LKt3Rwwvgxf+pFMWMoaBsFRhCFFCfUxt8+oK+QPRSsxOl+wqGaoluxhJEzI64BLhoEWi6+Tw
vHt84Aglv4R2nfJxY5mxJ21cO/0vAig3gY1jy3K9N0vx2RzV9OxoAIGiEK2gHcG16xUrkEGiVOT0
6z7MwXCj81okXrQrA2OpGFqhA2UIVQSPyh+vRSMxDHFitA1jT1YZgXjJcLToedLRZ3ijwWOLI/Ho
T+3NYNSxTc+Nj1OUGGbCuJHg4RXs135AcykGULRk9LvIee9syw70V1eA8JtIuDEYURXJ55A29k61
pAFMNgAAiOwhZBT4saH1UrT0+drCf5us9tsZOaMWv2y9+kV9RUsRI3Lp3kbvIxQ5fj2yl/FbEE9Y
NrhF+lkekSbeojbtby1yXkz4wcIJtyHwsJXuIt8Sbcfqoz9XMYfHiHTGpZV34G+GXPCh0T4E4cu4
9zD7agFtVLzrNNQZVxJha/J3os/NBZjTkndMPxF4NzBBllHWMPUZcVm3+slsuFT3kJXeo8FryNzl
BapArmLBW9lIeZAg7JNq9n/OamCoFl/h3s7qn8U0Pleio1/vdo+ys3Bx2P20tJ9ziUcFOTKjJcfe
RgK5yWAbWyzUz0YXExUMLCyVP+Jm/OLQj6OJVESk6rtRKxg7FQDA58S5IHzsGrIpjPzBLdpXe9Df
IL4dy1xcgRB8FYRElBhb/N5H9M57FnHNpMOLxjbCSLz0Cd5BfeM2Y7hiLJpBPYvI6oIKoxk8r8zG
c/LQ4UiHk6MWvdbeEOb/0IOU43ynK8hKiLFliXSqv0TeDgTG63cgsmfba97G2XszAy8wwWySnGKB
Hn2EmepHXXfB2S5ezDZd4TkmaLhDbgj/P1oPFn74UfeeGH+n8NI9DtDAxBTR0IugYxdJKjGj6iHG
+NKLNx4ovTQYXq2CiC/Mov+Hs/NabpvZ2vSt7NrHgxrkMDX/HDCIpEgqS7Z1gnIScs64+nm6KYuy
7P39U+MDFDqCokGge603hBsTMs/eHeaHHhG+lenOV1M33Q2a/9zV3L4d6brLfsi+de58n5sFoBac
dQbs7EwVGHBuhmBn0YkXNBcMV0D4Y9uhDSDZNPzV2poHcg3HbV1GuCZ41hK8zSEo/VuzU3BnmZeD
6RwS9uOaRTTUIfPhgpgOunoiwFt+8vL6aOrBReTp4Q7Q6lONQv9mbKaX0m5+xFpHIi3Lbkl5b9Uk
/VkLOHcIEb4cUUzXnGbiCZU9kmZZOAMWYC14fgLtBurdSgZblD03JlTsu0IbvZcEZZkQHWIYef0W
mhZPODeAeBF/jWzHWfptOy0KtkquhkFAgshmGlaIRsRmuGogHKQloGkCtBgiYWXdJ/i3Ngrqdp3p
bfRIFbxFwEnGGL/0GuwWo0qgAMGe2hbo46x5jIy4ErLk5SH5YJLg7lBVeIQWlVxGyt5mn7FOSHKq
Iu8WQjJeGgild+Bj7N59sXPFwycDuoyFqbrquUAD2nCvzzUm4bp+E8QPvYPIjuLhn231PrIjmeAk
E6wxzSNZr2rdY5KlFMSP1QxYUtHGPzFyIZLNA7gVcX8XACthc8S5DNex1pmGgUEy8L3U+sw+onW2
fvQwkRRbZSqOfnmivjj8rFbFjPdU2h/bYoThPwoJa0xoAOaWN32CWo3lrSaL546WoT0bddzYMfjv
42AEL1r5aFS4MVRjNRP15jne1+PTnI27ziKqA96EJR3wyhEnjD7XkPodxwPUIuRk6gfY5F8NL/o6
aMFtn2BCNQSoALk2WXetR7egwo2qB18C5glrX7zgvHpkNz0Ml05fQtWEMQCbDuqs6pSHDl4+gmgQ
ixAFJMi2CqyaV48WgxiKhqeeV+WBhCeKrOynvtTG7VAhzObhCqKBg8kKC++JAi7CVBOdZRkLBei2
cYxrR+Ppb2n2Xa22B9VvCccmAFq/DqYK804nZ6jEZY+OIrYY5A0GJfuse9pdXkWfUCdHWkTDrc9x
e2z03JfOvc1qFWwgaaohal7sFLekaFq3I/FaZMhwe0y0WxP9PcD9a4RN4TG0WORZSKJrZnFpuSOm
lW6x9MHqoZyF1RZqddMWfXVuV5DFSxKga2win7oenpPK+AhO8cKfoRX44FtYC2hdeFFG+FA07bdI
D7EuR2NjnAb3olPQvSdd4IKYBCdi4ezFAznIEV7mLY0PnbeMs+TONmIU2KGkLiAR83/l1zZJnf7L
CKKdm7/8HvP/Mqp6szCQyFn0EFWzFoVx1LiJmwI69WKwW038rW5aYoBK3K+crB2O9SrsNjXks2Vj
xj9N/D0XlUZuDywqHnUmwGueG9uw0i8qMncb12axNHskkp2eX90wRANyBdMnpQj5xjprW2VRf5hT
5XZIQSPwyvtGfh3JH2YCUI3wXfB1KOFas87AvnkQ+0PglxbJvUXe1QeAPajJDtaX2MuB8TcY/fYl
ySmHmJ9dh84mbaEijGW4R5n10vCsdjWJVTzktR9+3lQXRIrDgxI22o7vaj1WyMGYeQ1GDfFw9h3+
SmCU4hE1/sgFxGcZ6TrNWAMT6r1CAhxNMS3/GUX9Nw104CqMUFkbgOTNvrLqWUEs9bSMSAOpL6Mx
19c+j+iFozfkNUWxd51P4AxnBNsGYlqkv5Ma1LrmHDwTJkjTE8D1mq3CRt+IIBAPdtcui5m7B7ot
tsrh/KA1HoH5skjXDm9NFl0FruRIeS0KXwUD1/lYCXrmY9mgIZdgw2jmbE7LELvkrBBMmDy5QBf5
s+fpzpqgTUQEoiJ46v3kUattUodcb4XQPBQjd9i45cCavs3rm2rmN4Hzo3Up3MgRF8cKuDS1y0bB
RgjQ11Nak3Ih0Ud6tm5DEpBkBU2WyUDS2OPBfmC9nq8jy0VHL+92PkRSVxWhEKcoN0P4xa9TE11C
3T5i574FDBpvK0yTdv1gQxRsLCAY4YQj6BctAZ3dlsZ9oY3g4hTtwXBQeTMa9cZplIckjaINhL/b
lGcXi/Qqx4/NEzwS7JZzrLQ0v9lAG+Tzz+KZCrfebexiCYAL6eF+xqQ+bfcG6UKrMJZzqj5GFfiR
oJz5W5DiTFIBOuIXBFb/kRgWPF0V3ZAUyIFZsCDHMOSQBFDywR3y64oz/CYq1CRq3ESRtIIDjSiJ
jQ9PiHQ+SSl8a9j9wbBIWQDb8IcmF6BQhSam2eT2Zkg0PIEdZZd5xMvgimk3fvsSqqZ6lwTDz1KA
5DKfTH6aw4QZ+ujIBmaAMz4gzVLEnyxydKGp20idteADmMNC+aS0zAnh/TGE66rwlE8fYyurlnOS
64gcR2u3Lg5l4Vpfuhwrat+suWuv9WyCHeEitAASEMI/0hIrB4wGsr3W3lB0jChUVnegFHqgcQU0
HfgKuDl14SfcZb84ffDsqSxnVSAcS175np2sJhVT+VQBbFy6V2nP7qiN0ifPnH+yLNyYbkMMrSp/
uHPpYnpHrK/nQTYhWxQGMbc8T1g0si4NA1UhpZvHexUOuB308dGFrymU/5V2qxn5t2SICDonygXR
ons9soUC4D61wuiyiGFLovmqkeTlfxV2G//ZQ3OP8gFcqyRuIXu78TrPCJTWZv5kNMGNzRYXlwNX
XcP4vsxIFO0KxHGXpkqiNMZHXsFswHXdhaoDJkhmeKZzvI7Fi1qzuufaRVKpsOB111PBzhbMsZUk
R6PUnnoHjW4TXtmi6UE+liPIyIDnhDLbX0wTpDfEBRB1CT9Ls8pe/ClXtkbrbqw6fmwGvIl0Pdk3
ZctJyPORPSH+9MOxdQs2VB2xHg1/DT2v9lGM7YsRs4vOv03EClYERVmFkIvkkbaEFmzDzdkmk1BA
N1iiWpb30sJzWPa1irUqaKC5CivAkd53NoPXwrGtwOQpzKft1LNvSi332jEAkpXhGhjqQQMTsSAM
S3oiI5WkYJWet5/tEYk6xYeMaIf8N9iQsiKVvCxKHZ9JX22QQVFz1VzqaNVtoMWi6uJk3+2g+J5Y
zoPSIomaw6piV3VB/MddtCBcXBUqrd49JwG2WZrv/uCmQ9dJhwsdJ+uJ90gdIfRXYaK6nOP4zk+m
aNlN+TYWvhXgS1DUmToEkb3iZkaoq0LqYdYcEjwFQOicHJuwtSynglgUn/wIBjJYjJ3RQjjjV5sW
j22r4/6jNd9AFrJq7tZEdZ90BVZQiLAFcho/w8j5lvXW18xXIQKbhAC4Eng+/ThBAsqKr0S3IYgN
6WNUI42QessiHsjE6gumstHIxKsKHoUaaAfuhCTj52hgbpsi9ImgUjJfRMhdhpP3OTHM8BIBqXoz
pOnK8vGJyOr7tgk+x7PzaUIp+qJDQW2BHNKwgK3Oc9TeYULoXLjzfKW4YwrunrcBCofQIZPcQUzw
0ut4eoBw3fQJrCgQuOwSIj9DuYQXdooyoNfiIRu0GCfjHI2jobe0x5jXHKpagRXhozNtYkLpkB8s
wqAEfwKegSsbzXQskr3hpo0OveuV6zEVfnGB+eAMbEvihkW7G39OYaIuh0h/MViBgGZ58l2cqGze
36qN/cKMyAcBhcar0YCOt5raQy0uOnYQtrO3UbjA6OhFMVkmGKXYzdcejm1zVlwUCgSeAhI9bvEh
dCBUBTP9C/a2lwZ7pc0cq9DiQEwkDt+Fq43JoYyChwjlmRWvFSTsEMdsBmIvtoPElbWca57NyqTg
uFzrRPWRQYMUxBrS9X4MCH9Cn0hgwrJJ0bA3njMNcY4ucWGZgGApkxdngChbzNVNHQTPEMMvIrYS
B5YP1VIdiEEB/77VNR5XRto63GdbhMR5bFrIRPTwrmofSUSTJXc52U/oK3M9aCmznd4RvUDAthb6
BWFAvDiF2gNAwzbuE9Mwr2Eul8QPrnIyFUDRR4RZ/Hugky+tpZHJiADZEzwcRhBMCO01YJD87/g+
HQKHu962L7ukvQkLoq5TzutU8eqHTODbWOLNyxmw5gJsoKKThoqbnhCvithWU33NQ8TZtdL7Mabq
M2h2FE1A4YbIK3UFiHtNKI47TvkcslFya+FLxyJu4bizsZSwKBwYjMn40RusuTvLBCkWfjcE1FYl
wTb5YguKDKbQZf2aau0nu88PbKweUl//Hnn8+Rl8SUh2+bpKY979Gnx1fmm9gTktexKC1zWR/q7q
8YfR80UziLBGUH9FvSDO469GViATh44IEVlBXlpqA4ocOIBsAexdZQM2E6pt/2iKajoktlIiZJG9
IOmM72tY4guAdPDgdsILRENSy6vYhdXm2oxQco/S2j5aAFMGLKMu1NFbqmbQLqwSCLnW4vvRqKa5
dQwXj5qawAXJf9hxGcik2tURHGAprsFtBGhKctcNoaHGy045qMkMYHLytplTPs3kGLrKPGTZiIYN
XDneXAEapNml1WMWl0AydnxM8VSPZc4wE2JBcR1krQu7BTgRi+Ks+YEudb0YLXxygzSyVkXBfyW8
a8NBqCfhzRHF3TUMekxrIdCsgvwHaRpBu8OZrrAwhXTreyeLHGB40IUHLJLgZ0+7Wqvx3cR7QMkI
hlrs2Radc+sbIeIEA89KT2Fjq69sw32JU0fQN9GGMvPsocY5YvHvf/3P//O/v4//K/hZ3BToGhf5
v/IuuymivG3+69+AVv79L5bSon7347/+7ZgQCEyDeCkAeLDCpmbS/v2r8PoS3f+HVytsZhSkpcZA
Cet2BfYw2LXz7F3XidsQDkL8WCu8a1klz/KBBDh3EB/x9wae6FcKP+/9ub4L0FIVcyCt7F2f6+Uc
udsTtp/snVWZO9zuvOs56bxrXJ0CbGZCHvlUnetd5PbWVgwBUdalDrTKxaCVz7yJCbq8dZbjbcbn
soecU46dnAkdbnbijoqXhm/twLX3xCs4yLOQdS+pzjxAjllUdg5ijXEr9rW/dwSJCdvtw0A1hDzq
ZJhZiWlOXbygGA6yfL7AZPevs8oGsyNhExlBQl6MlS0S8cFRnskDDI16H0JGHZLqfT3KEyRezl2E
hdGHoXLEuzoxE/j3j90ysRclOzXGZn6oczw12ShxKg9B012oZgwpqUwUaIZzyFagMDiVzbLMLqY4
GF5fw/PgfpZ1p1bZ8dxHVmayEljGad5TUbbIeWRvdAeMzT/f59zPf9znHne57sAkM03U6j/c5xmp
2TB22vm2q7N0LL+g+pmuy7mtj0YYe5dzX641JD17BCPjGgE+DrK1KfXHyg3qLS5m1bHPXOxcz12U
MkSgFm4BQOu3FjlO9nmb+l2rbKgqoMvYNpqPYW5V2/OEaqO98DnCS7jI+dZHMY2NfFNky4F98cJ1
IFE3rTLeOWWjgCyA4V3U052sSgc4bHEUIY0mRygEF4hqe0fZGpopRmF2/VMOgJ8/kbvoyXxEar+R
PWTDUF+4kGduZY38DBZGqktZlAfPhubGLrG9lP3fPse5R6MOr5/jXAeT59A1Na5VKmkp1sjWheSe
R4SX2IxYV5Fkpqto8CFYWg87XANgprN4uLGQ9Vt5GWq1su40zOmjbQ1fFzWzFEb76MP9GniSyBGn
OjF13HRMLUjucmyO9h1w8GjYnS43DSB+g1zv17IPNmdsAlVLQ07PYnlcQ7oEJu+5r6eoS3CqIl56
eTqVHZDspRYjewWZz8u/j5zEGNlbjpZn76Z4d43TeNQCjf8w1X87TE4+KTgrl40LrF/8EfL6pw8q
T09XkZ/l/NFkzz8+ysehfl7idfNulo/D3n1Lsun8AfiOkrioL8/X/fu39fcZP9b+P35ThlGFl75H
Nmwuc+8e1cz2ovKqfo8+on1wnRramh4awD7IMUO+939G+r7sdfvHrLCYrXhv3WeEdfDJZZAyx/Yh
dwnTyNmEHdCgzwM6oAGBdmQk1gpAApZ/yHcEExu7ij0cPLf+JtFKF3NpfqKOYXTXSFH3AfjXwTsK
WultJA6eA86847cCT5qiw0rhtoVSe6qTRdlw7gcjWLsIdLupAh5fIxp8mrA2VAL0LKsMXQyCYkP2
3RPlVoOX2nXYm8yhR9p5InCle4FBUgT3uXEu66MsZgWRrEFTKp6Mqv4oi+dW2Vm2/n+ORfG3QslF
XcmPAkgoQdt3HEEtiI8myxXUuBUxrHIpi7Lh1OdczqbstbesQyxkO2K4E4VudJ2jRPmkdC/prBuf
ihiC+WSEuKjGpfEJnypnXRYBKBZRNC3uDDlIT2oxiJtA1MtRmuDQu6WqXMwClxFMEyt6U6/tg1Xb
8BpH8OzhbObehayUh7DT7ENESAEVHu/yNETWgSiEkIDWTngaKHuPQVa9Tqkj43LpzPFlm9jdA8q3
4Lhtr9jY3GQPkeOaCCUCLpGtOHv3SMf2d7JRHtr+kWVsfl/GELsykFUYYzYsZ8To0CjVlWroxUa2
zkZibTHaArYiWqdae50sd9lP5iZRsesGzTksTzrnpsm/xLHeJ8ueFc4ut1N0QiI1vpMHLahQmbJx
AkAhAaHdqLe+kCqZ96OpxHe/xp/aKkRyT+NPZXSdvmm5jtSl05I5DLKfEtgtD0kw/wJ6A8XA5VrW
/nH6NlJixcczOvxdTytW0eeN02NYIqQUT9hp654BT0wU3TjRr31xQBgJzdzE4P0nirJVNuSDf0di
rb8817tCiSI6KTOdawlmlZeELx/s3kdiU85gBg7aR+Pc4KsKd0XWyYPq9SXiz+J1+/YRZMPvl8tz
VgFzXwy2ClfnZ6M2+KXEdrtgiZM9gMGu7ud8P+vkQJeNPb00Of/nfRXmDxVLm7Wl4p4ou55Hytag
quRIv48Q6RMjVeHXZWot2MgmnDeY5xTHAe8V42qua4XERo0OBz6YHruOwr+RZ6g6sMdqTgVHtLFY
uEPKbhaOma89K6j7izitDSje1MnDZMYFNgapsVKn8bUONaRuW2BxCBnv1wX0YhoOStweztPJAb8u
fO45VPEd0V/1rxeWY0y0D/foleKqJta3SkdIscnwKZQLz9OKVSxl5RkZ7QAKoxN026gbjihLUpQt
XuuRXj91QhLlNIUFDggdHjHvaQn9NtJzUYjRXOsy8WcfW2TPx6iYMxAl/l5HFaJenMuy2VHQiBpA
r5zrP/b7WE5wSD8PyfzABpNznjsSF2w1YDSna8nuqNydriAvA9jA2TRTbW+5/2CQD3k4HlMfMrwp
FreAklDjSnNjOJ4OokXJLFpk91Pl6VQ0saiFryi6y4kC1uQD6V8cwOR0p5aMpNvmfA0dhzRwOFU0
kE3TMu0IdKC5K7sCNQTWwTtZJGDA2tRcGtakpkucN4kRldC0TuVCg/TwobM1Q0ap2I/lS79UIufr
f7OxUD9soC0i3mTRTR3fOP65jvv7BrpKalB+ReLe9XkTEfXQgeWhL8LGD7G/4RB7aLhVyYDcFqVz
vSe3nX+pQ51NxbnF6NbnLvIsVEcU896GybOpshz4SyNoDrGLFdP9ra+8bNgTnKlVC1F2dOsXpEby
G3kYxZljYJYQaObuXG9GRr0bdRJg5zp5ZtG3dCNTRJRjVLTQVqw8Qc4eu+ZaHozCaq5xz35tSJxB
WAwDjbIFXmGarexKa6b5pogxBG7SfnqWDTMGOVcNmeSbwAlRluu96RlUK2FtsrRXfMw/RgxiKkNM
FSq4VZyn+nANHKbNZVHUxKK6sb3TVISrI28Mtz0U9jt56MiIW7DGZME3rG5nTYRgZVEOKmrykT24
it8H6XDJcWrMkM/RRovnMTLFGIzZ8DQ8676t5+oA9+RnQozxXvZAmXxb5757LatUrXrtLxsT160O
6D7/rIOv1lS7T+EYVuSNVNwrQmP63OXas51m+g0+exFyr9atrJa9nMF57TWlw3PfjPqNCjf9Lk2M
W3CX8+fzXFZZnuZyxVwwpKO7MnduZXWG2jEQWsQyI0VAcapKvdDs2bxKHd84HbS5TveDi/nZW72F
e5xBNJ8RdjiCLTp3Fn20yUr2pq3vlBoYEioJ5R4abHrrBBl8IW/6rIRw6+GxBpu4i6bP2EE94Ao8
3cpeRVMQ2x/+2mu0zel2GO3klnv4kxzcOSZUpQD9/be5kLVnrgFl+yQkBu8V4NdYG0+rOnd5wPcq
Tz38AUZEFilPM3o7I9G6UzPRt/GYCVRfYpveuuoFkxahNH+PBfwSEG9x6aTIBqNqTd27004+dVFh
x4nOR6hWPPXluHdTWHKk6JPWenFpi3cEFnDMJk9B1vPghnTNwzuunwVw049+YEEBMAOdsGtW9ahr
IL97gUh+9ZR65YPsUSfqfVso7ZMReYiiJ+V4Gce5dW22wpiTCOGPv08F77wBhdeXT1PcPHjFpF5B
BATLv5gU3GsVM5luBiwgVn5PuhAvr/FGHjK/US+tUMX9SQE0I+vKGcstS0e/W3QL8S1BGIyhwcBQ
OdOpW5qchuY2etptNWA6qjX5TaiG+U2URD8NO5zxpCpJQDozbBc/NX/KxlPdWxdZJ4dONf6Zhm//
9JEoPE0k69+6nka+dZMj5cHBR2/RzKSRwRtHkQ6lMk+PKsHEozyzaiR+piIpNzlQRUOUZFVYKNpA
cu9XP/aQ6F/2xbxWlYlchez0Ya6EgG4Lk2x/rj93O18o5UKydG48X0fWyYv1YzfDcExUoGUE7jzE
ha/mNEIPIh8JYhoIC11UREJfK2V7l2KSheiXrLdKZMRee/TFpp7YlRVigFq1JUApcTol2F+dpzLI
q6C9LAYylVa7vAny4UZuLNSUlElmz9PeFPsM/IuQ+i7nGXEtihZ2vLsic7LTlmZKobCbmnbasch9
SgoSL/Dd6LTL0TqC8dZcTXvZWHrNH7PZls8N0hxkBzlhjC8LbtI+JrxMVqKDdSc3UH+bLA3s+UK2
6lk67RILMerzTG8fTfYociQKxWznP5S15LSpJsPanpZep2WYXF2dl3216j+lk51sPtTL5eC57jRW
DjOGDZgAz8YTFAvULtKG28Ee2doO0zMRCZZZSMccScyNtxCfX5B2nZ4D0H6n+rf+HVuW5zQ066Vn
Fs0xqvxy39ga+JbMvkG7rtVsVOyj2rFuWig9VizsBESbGV5ogBZeS72zblELvu3F4ddYsykbHq0o
Vf+qkc2yo5yROVAQRYovSuKLItJqYxXpmg0/ARi36tTF1SQOgGoRwJx6lqKypQdxrG6syHvtaWeQ
+zE++3NkOIXF1WkiMdoYLluvJray0LMsW6vAldA2bpt93ytTuZCndt5yKptOp7J2VpTXrrJIOLnZ
J7H+bPQdKkp/HSKnkB1PQ0YPqwIkjeNph6xRQMx9QhDfwRtWfkXyq+n+UueN5Nh5D9Xs8399n+ex
8suUE7yrk/9nKQKLH+eXc7HfR8FEN7BdR3SJLX+lHCA/DodGWKpK2afzQdZNqdqtZhXXmw8N56I8
y8tjKSaShe5ttvO8g5hIExMlVkHYGsXqZaQDaj7dWMjHaFvkDMG1yz9BlhPRLv9C+bd63fTa5/y1
yX5ynr/VyW9WNpznq1rF2v/zit8TC/p3GTPbcnQH3rLrudj8QBHUf1/w14C9U8g/1XNi4Ig1GrV2
cLCbjfywv+yiSDvIqrY11YMsykMjGuRZhckKWgX9pewh+6KWgIKpE1dbJJ3WQdc5P0BeBYs8bLyH
GGrMRZL40+Xgm95Vjsj1EhtH5bnTClgpvo0eHL5h/KXuQ9W2M3rf7U2MtmmNeg1aBVXMTkS9cHF5
Ga9kyXJIjZnkmkL3W2AGyY3aFi5MinrcgEU0P9URJoWG6oXXrTvHT1X4ogCX/hSH5XTQB8GcEsXz
IFk8DXKm6LoaIYvzjMJwTL3uxgGqmiAmN1UpUnp4U8miZCfTwXIEl010YHdGzq7/liClbW/qpkIV
SY3bq1SFu1Igi/U8m1DWxV9sqOa3puuGRyBgkMpJ2e0RlW2vmrF57QoZ/iIK8/YSu7N+VaY6kgeu
E22qAonw0yNIPjQMJ4o3jaiMEPFa//Ot4rjWH/cK8kpkmww0sDXnj6xTPWtDYrWT/9wKkV3TcMIj
2D20iTzj5nwYc3eb8r46nquAcZPzmbGZP9cB6Es2YcgbE+Eq8zR+ZA9znrLSi9d6HX3p85SnejGS
JPTzAKrzKkOQr1Zd/RG3Hf1GlPpGN04lI0oP1YDAjpG76kY3QD3HbnajTsg7K0OJ/lc6ve4dK0Nr
Dlbo7mSPc/08CmHXEa+hc8MIPoqQZneoxtq6N2sht5UP3C+UdLVwV7PtoBpaKOY9nibaAa+9b6C6
EpJrjruLwANcGxbWDbKvWXr714dbalRYobQst+bBrA+2sOjD7S1H2l+UmxwcpGzWYxTMV7IdSzMP
1d/efG0y4sbVLmR/iEt1tjo3yf5tDajndYdv+Cj12EIyg6C0IPlzBjTrc5bykD3X4xr/2mhVxbvG
rHJe6+Vw0Yj5pLmV9XGOesqk1NUGMzFQRsXUAo7StAdLCYONlmMWgw+R9uBnTco7DbSCguENikdq
e2N72U42ykOIqr7XDtqdHO4ryU/+ROUg20wbuo2cWxbl3IGKRqAsajkCupaYWw59m1uo3V6wJbbx
eY7MfZdoYFAb/0oesAy30KCZvIdcMTWkFWkwhxnMe22AV1Kq0QXaC/t09Tb4NOQ8xWQp7waHWo/r
ao0wrFmlEO2zNi32OE3r27HFrLGDgo3iB9Im+y7Qy/Hgou+1rVQXSdq43aESukFypqj06ZnILtK1
ZTFv9CLPnlP9Y3UbWekzQFHUpP/ozSSOSlw8yqISiFiAhpPal9O+TuZfp7I8acGM8ymvPFn82MeU
I2GjT/tz+2mgmO10JqaIUBRdRlatghsMhwsJmZCHLMdOKFG162z0X6EUsl6s+ldm3TurM0RDNiB/
cTBqVt/n+v80BxZzhIY0Y5XPTvypjad7+WJJZuMwE83/bCS4QnrRCAdituODmjnDeuJ7/r1rY87z
Z72t+TSVh2VCau+Tqm2u09Iql6Ahs++1FS5rJ52fg8xDYu33Hl7tGfxiYdsMlQWdh/zS0koi/DCc
1jkir+8e5ZmhGM5xRqR4Hc+e0Hf+1dCzyJlXYpirm/HhNIvsrdXIu3lm2q6DxyCL0bTN+GEgVUfq
W3GQGe1AH5dVot1Nsfe56/LkIKvGRO1AkpeYgtEmq5KZbIQLYX9jejPags5dGPTdqQ1hr34DkBsl
wtSds+XbZHL4WAbGZk5cQM/dhSYWvKlc8MpTwFrG0UXxR9TP4iDPIrGwxZLPOKK8/qFaFuU45sPu
wb70Cn9nYkR/HepDcw2Ms8GtJj3YgZfvZf3QOs21PBuz/MDm6D/Xn7u+9ZfzyKll1e/zny/51l/O
L+fJ1AARa/T88hLX1EyYnFSGivCfKMpDKs6acrZXqMah0v57w7k4dMg9vGt2kfFEyv9nDyPuAhVR
7htQHs4xlAesnC7tqtuC9XSOsv7URZaN3tUJGKopjgCMkM3njkr7OlbvCu8wullLCiY0HPC5ObEY
LTTgZYldUCk2Puc6WbTECt4oUehGr93fyrpBdG5Qmz3VhXKLJced+1gxgNgJmN6uVppcjVbIN9kX
xMkTglMiLiUDUV4FVKxDIHJzil2J4JRsOIWudA3OVpoaZKzMUtvxhmbTh87Yc9i0B183zRfEMlf8
ueF3NUD6Rs8U/763B+zMLPiabmX7lzz8k03QmObtGNn1EjHO+lnQXByMV186DFjlcIVvb2Hr8Dhj
RTXAeweExTplE9jlvM8+JGhFolemauVBdWOELOVpmLPjMXgGnqtk/Wg7mE86qOzKIFERPelj1l3L
gowdFR0CHFaGI5qsk4ccPbOtGboYEL+LTPUTALl3w2VbCTUWcouRIiiCKokxhbcyNCcPMpB3it7J
MoKEaw2szO5dnexzHtLIWN+5LIYgCoTkQoMcc6eGZCxweHwsYaWLJVB75xSgrSMdpJlsnCKBkJwR
39SAWN3JQ1LEvPmM9iBLuadV24ZHlBgka+Q8ciARS3/17ioYj526vF3FyCEX4wDAVWRnOQEWnvm2
VlA7z03gdKgJ3J8S+5RmrZ/uVQERAOh/ajtBAt5KcN8f38ZpGuI12qgoUAFdzco3mQmGcMcu6pve
Z5h8yjVWL3BJMI0Bb2LsYu7YpW4wnMUu3rxPRYzczdDss7Tc3iHNb90rwOC3mYcdlGyFtxjfuy2s
KNrO/YNSQVBexN+HDhl4iP7tJkYYfctz+LasXa4mL/zuM/QVIKJ+Tm6zgQUCiMZk2oGJOCCJnT5E
xk+9t/VHJTESUdDq3DgVnOzFmlvWza/dVNHtV6ElOrRtIIVD9WmaW9hIN0oalgcsiCgJPIeoqtOb
169pnjA3NxN0+edSwZVN7IMczMyMtk5u5Rapwqf+Qm3t6aT4JHskk7bQIMUugFiTaVfDu1bw6hVe
bT/SuAOXamRfmxy99bhrreMEPfvAQjJZ65hefklYaxalFv8oYxyBNNd27z230jcgnN1t0wXRnR9B
XZBdcmYz0Cf66tT4hsnZel0pSDHPyZrdobqFNw5ocE3Gzl9hPJxBMEr0L0o035PPA2ALeGzuUoyO
VFSnq9men3UVY4si1537NDNb0PRZetUD4NrqSd/vKoiQxwTa0Lrx5uheaTEv8GNd+xIU2n07wqY7
T1mX7XUhpkwNYj3tELn3vrFN5LOImFmCziCvz6oe0JIay4Msya2gPJPxImXslzamEodT8OncRYwi
lFkeZLdz/TA307ZRsl0dDDf95JRfWh8tgNCx4m3eG9WXodCWdt2NT1GK01TRYxgv611dAUiaYl4V
N4aHbfv74aVfJFs5m4E+skH29TQc9fjNmI3TIhGpsF6PP/H1sOQYpxJx+9Bd1iJ3ZobZqV4AIP5W
f+7vNHO1eQUUQFALLl10gXfSdMgXkX1PPDXloe56lLBd9wp8QuEDPTTxDyX2duHK+L4cl4BxIqbD
uPPgt3F8vHn1zxtq84/Yi6t7/Hd4rmfqHlEY+/fYi1E1QdpD7PzqxIqGLiYULCRzTfLp7lSuICeD
hxfFqiCoLs9asyfHfi7D0FdOLbJOjtOtPl9+aJBFEvrD2lQ1rArsbjzqLO3WNrJjaMcksAjEwZtR
1l/JFkQQeIKKjmiK3r2msqsIRleaWf4GN5FkC+C/fYAx+rWNkuw7wfQvg+UYD1ZRIfyjqO864HWG
MTEiTdza//wt6rbzISxhqyqWxBqBLBCxhvkxZ50RYUrLyq+/2oGvtyh9xVb5nQdJIcRirUd5FiSl
/TiLulDUyTNZ95/7NcOeTVu0RVZV2C/B7Y0atb+uxaPQbZsvbdSROxCgMgN3hkWMcwtaKOIVAhJ8
YRKg2st3D+lcHRoLRfny6URRtv5trOwsp2JlPu49vWmEYwHcw4k3qRdFym1rVf5tFDXovhS9t5V1
Saf7ty243qJvSS2LkjBUvJ58CxUj0SYGNZzuzF5DdfptIqvyhrXh87aV/WRD3JAFkZPLutMETB5g
xn4lZ8oIhqwksE3C2Ri/sqsaFuTbMkkxdZZEfy0DWMIJJFJ2cuy5C4Z+3YXZs0eWSz95MIDCHAh2
w5PNxl+JTbF2lNlNQzOiA6vx04BpRGFRBJ1JfspxGuPOi0p5JqepZvU6N2J8uN4wIIBlx6NviheE
4birDjDMK24EKVXAI6JjD01pqYnm8zjZesKXvHXxEx3G/zj9X8rOq8ltLE2wf6Wj39EDbyJ25gEk
QJc+U+leEOkEby6AC/fr94BSlaoVNTO7LwolATKTJHDNZ85Zl7mC3b1lEqhfwaArVNs9w1bJZBx1
3Nw/at7XUvnz/+wOWMp2rFrt2Ai0resBq/jSlkZ/5VuQpkY7mhh3g5Rp4kOJE3t8Xe/aopJa0LRJ
7HV+TCt+v45yegOsnsxXXqxKKfZOG4gqa5XK+pfC0fz54I/3+uNtnotezucnFD/9KHo5fzRUDBrj
FqVXHZyP/Hjf55c7vxJL3hu9Ed4zVx2dH5FX3BpRTHzKMwXt9uo4X8J+ZPH73xV1/Cr0sJzxlE8p
vob//VwD01jYeu0KZ6Fk5O+KSn57zK2GUzOKaP/rcS0fAImfy11G+eliRKWvCmzEQavcHYH8mStV
tYYLi05C6RP7oblYkGU6P9hXRKSJ4nPS+TkEGXfjvGTR5fmwaDq8wrnBZ2/DKtEyUsVylUX+evJf
Xvv8YjryWPD4yFLWl/51HqF6khR/89jf/UW/nfzrV/75R55fmMXpxf88HBv6byVEtm1bmuc4qu3C
3LEs/fdZbR7jbKQ+/6MukdKcY0G/IkV/Gzk6H+7MIldWahMuGYf87I8zz0//S6Dqt5dz6BIlrjeO
GEa8OAGCsOZv9AikR9W56ubv0jnnPM/5vMElouD0PzI/vx4+/+/8z68X+pUN+nX0/FhZ6iKsrTyM
SIqwteyzT9lf0AIZf7iNpW/qxkiuIZUWiPciJ1DrtVlbLa8Hz2V5aw4vjhvLb7YaOyGdpw6hxpEW
8vW1zmcATjm/FoQKcNhukv7+Ws5YX5sKEs2fa/CydoctqvbqwUw/ztPRHz+cJ6MoVc9HzlPRHz+c
j/xx2vk5fxz5uUHq0v3Pl6/KZAjcUZ5YBRMQi6GI+B5ik6Nl9bcdM7Tjn3uX8EuQM2uGOEB59bPv
6XxgfS4Qdfv06/E/n39ubtLWrinax6FhkPzf9aLtrtv1n3QmrRER+jg/lGMf/fX4Qm3v5fmh8z9m
ov/l/PNDbuXAD6KljXS/Zf8493za+eifj//6dX8+TqHKz9c+/xnuaiCOumGKvtV1Pl0lag3bRKY6
XXWfaUXKxki15LkzqgOdaMWH7lB2FdNBdzuYsjyqiQbXlKL0Z9PJDxng3o+4tp9+zhFdW3qX9soi
NcqIWgsHT+L5x/M/zROsdPvO/PM4/IwuMCT5HqxHpng3ij5ngZUUZIVMxfVdQ7HCfq1jo961u86x
2F//OmCuZW1O2oLdizXjMGj1Tqqm9jzRrBjAPpyPBeXlN3BLQeWcF3hes8tc8dcz6HJ3/7/PGKjx
22JNej7nmP+Sxv6Vfa5iYNV0d9ldONfx248fz3np8zm/8tnn/50f+/uE9o8ceKF2oaJ7rwvhg3C0
WTHEiRzuq0qMd7K/Ov/gYYm7n2sYZ4WSoGuMOSE15+SiqPqvqKHuCHSYc0dFzXJ5fkLayRSiLm2h
RWn/fLEi+/3Formp9z/OX18MnMcXxrX3ieZe6ub+myH9PMw3mrJ3hWgPv0bvX8P/b48psgaaoNMq
/tuB8zD/22PnX5sjj+t0uwUNtE54ABei/TQPF2JdXVnnRZSVdo+e2/R7a118nQ+c/0FYP12eH7PN
5lFZzzg/9OsM3t26FPvj6PnAj8dinYqCn6kuV5ZANuGGFntKEtwfXXL/8W/toN25PfSjbqAZxUn/
24//tQ/ugv+zPuPPM/79/P+6vA8ffj/h387nFX/+xu1b//ZvPwRVn1KyJ7/oLvvqZNH/0aq6nvn/
evAfX+dXeZibr//850ctq359tTitq3/+PLR2tvKB/GUaXl//58Grt5Ln3X8k41e6/OM//nEv0677
Wv8zpMvy1VIA/OMX/PkqX29dTy+s+i/T03CaGy4zuOeYzNLj13rE+pdnsZqjTdq2VXiA65Gqhgnz
n/80nX+5dLQZKOp4kk6V8D//0dXyfMj6l6tbbGVd6q4MT7X1f/7xafxs3P3x1fx9I69uauq/b+pU
zTbY1/FnOKbm8nrr8b908mLpohkj1XWa5QmLxkTBXApQttCSC5/qp6tFee/7VmdBHWnHwh2gUZmJ
vVkiHbG8epWaD3FcL1ci0idmpBUWAFWP3v/x0tHvCMWVcAnLbcu2MhBmkvm56n66GRQuMvi+md7P
Az7XqQZMKNSAkAekqV5/7oalPrSNBGheZ74yMSV1EOd3hQpoSwVX6kumc5+mGo8qV1KI0L/2linp
9o5xOlrE9y28nEjiqp3SlhOE5tnalJViBeQCp1BXdAGTdNw0lXLTpJG1XzSaeFzMcMJOe1yh5U6S
WhexBitRoZfbmuHU12JtxoHhBLQTLBzK2aPoMhIPM3jZxulYtA4TAQUq2Egzo6JKs16GJMPeddu7
HuNoIspNXcK0mHdTpH+xmy6ChO1ZMJsP0i4J4tA9ZjequtUn+jXsIvsazOGDxUp/TM0XJb/At0D5
U+cQgWc1MNh2ej9qrhI0w2huTVKBTo/VI9HLGIx1/i5Fo+3dYXye1m77NpoPVHVDTSOs1pPSChfo
y/A8C2o3u8cpEy9JvAJ3+dA7McfHMYcbNdrYspuUKRU5fK1HV1OetYFqjoCj+wU/Rd6FCQKZWDoX
lvNGlNk4zUThYsFud8q9S5XJAwxpSutQB74V7x7erqkPkrYBzuWO32jRTzfwW4WPRRNug4GkZMwJ
ZuOu0i2CyLUFb1of9tKuT3GJm3b2bDeYk3ezLecg18w7YRUYR5LoVGZ66JVGkI4o0DRIPEVcGWHS
wDQ1jeRbpIl0X5QjX3iqXfV9/9B2qR4ArQmtOJ6D+FlYFgBEozsMaYnKHHgiPsz6nkbdV7fslq2X
UM9m6vlRKahSikE9ATxTuxsFRkxfaPgEAH0odWrhzTQngBcxCaMS6tdEWKiI5itDTfbCRJzeAHPA
iQtGgxLzhAI0wEjD+NRIR/PVyEqCXsscdLWzOHqdjluioeSyUa+6hPROZlpBbTf8BaNJM1iOvbrA
g6yC+NnqaKpC0Q5P1OxTQ7U2pCVmfNVZz4453S/sMU997X3L6Wm+tWLno1wUv5cAzmZTh9xUalux
FkboBkSweAGVZUi6c1iv3KpK8iqUW32x4MJ14FwI0V+k6nivzEPYNdVIbXM/UpNsX40VVQhWD9uC
j44uqWe1qICsj15OZwhBPksq8wYjhLuncXcZ001CXBoI6Mr/mpKwl3V1qTvmXgNX6hCPCsAG1kFE
QQPdpDPsWVRNCUhpSoUBkLV3FOGB6aB4qZw8gqlWBMlW2H6luPauTpeXSIXzozTiZVjsk5l3w97s
m1tK7L6msqeASkzGRWMtTaj1OX2PpIOCVuGrbOcLTTGrG660nvccn5auqi8L1zdyIMnNwhKLIADM
OWMb2VLfRRqEGjfGJOeBSzU+m0aHmBolNUYde8TOltooshhD+hVGMpHA8vO4tTZiVHLIoPIwOdG7
YaNOH8z+gD/9GyjYq9JS5j3tOFdwZsCt9nA2kLXzmYH+siATb1F6TG+NVALdhSrp4MkMLIasGLzW
vidEBLQpaNsei23Tk6RJjSY0NflUZs17wlMOSUTZbnydKIPgtvfcnW2V14uaettE61/r2AbR1Gs0
8RKvSDy86bQv4cjla5vbOwtVcQrTcoOSGr3XkO1VqT+K/FhOxXhUXLyDWYxJxaM4OLSneQURqf5k
Z1ag0U3lG+vYMPK1ab2e7R1pfDoaaQYb/GXpLkDqxwRpD3Q3tIl6XUMfNwt160z1E6TL25hOEcry
Oxw00zEtY+CQvJnW8xAeudpNmpYIyGkKWxs92i1xar+YnJsWrcsu8b6ajPMmzRK+7uA+VZ0BK2J7
dNcdmLIC59theqoIZMxAIAWxou2cuvDanPR6sJUbh0AlTUKgqpZeHu2RHaWjp2kISS8KzJWBqNAe
ZzE9RkWDWyLFuxYBg+rAHWXAaUD2LYHBwzWdoZtaEduC2nuG8Sw6Fsqpr9R8N1fEQpQiU/xahX4R
OWYbJMhZfcQPKKgcAIIodA3oIYFVYJRSyhZPUzcDrXVkkMRNCq1nUqAL296LLT5mZT7O8XBZepVy
F1Xja6sA6mkMiJBpa/T3NIFSR+i5F9aCTZxjWzfrjuaC4SWady7bT7DuMbqJhixx1vXPrjUdGBYR
3UbMv12h3A3a+Lne7zqTy37oh00EhWaX5zBvUspGJs18gH1QhHOcXoIoHLfm7JlhNsAwjpX6kJrp
4GOfd/yoNh7rqOIWmrsmjLUxC+wzq9ZwD8jL+9kgYNgVWzCKXFUlSKa+JtPVadzNtCFsdFBCsKlX
kR0yBkpbdrBbZO486e2iArCAHdA2wP5aw72iHAek/frGOmiv5iyrA2o9gF2V9bZg06jMatmBeP3K
C2o4cmSakUuLWl4EVaQB4nQhzahpTOoZoVqqj49J7dJHr0+57+rtlyWccT+i6YtS63vW9reWM+8H
fvYwqm3XA7WF4FgzacPvpxU1a9nZxmOS2qCfXDk02Ttc6H1bL8peb43oqgYwqxYG6xFAp9BRq1vc
oBhGHSS7Wt/vGqWSDzjPYUItuNycudiYDternI59U0aXEDZBOJllkI+xvZNeudfBbIaMNdB9NetQ
grLdjaTlqBR/wb41CcR6xmy2bH9qvLnYv4tR58uLBDCQEXKiTo2qyAFfZc7byNizpQqI8kvgD8qx
dMc2WFz1Wzc4ckPm7Zh0ugyUDIojfEMIRtkI7KzQbhbrUlWydWIXF8LSho3bgE1nC+zNCeJe72R0
UCnHte8zc+qIIco0AjJhe7nQsm2vE2QJiT9lZMrK8YQn7k1TaLrh/QLr0/dWqb4XAII27cI8XKB9
Jhf3ZlX46KlULNf5/yqdVMQi7nxh69O0J1O0VxMA9sZYcjcTNnKMUNeb7qSNSYu6cSXnlRTZVhPx
c5KdQqEF11Z9LHbggJaJVx4Y7x2TmZ66kIFhAGVtHNMcjm2dHjXuRYZYyPxQnkfzeumnXVf2+As6
NsQkuMgHAZovdOdAA3N61xbqA1v6dxmZI+gdbHVzWUQAPsHcmkN30yyGx4Bn8+GL75l0XOgfihvO
S6zDuvI4JyluWeOllNrNXdiiJpmT/NLLLxLiX4e0rlmKG+Nnki43haN9zg79yIT+nySs9Z1ayTBv
xvsubTqS8XTuxMWTiXbgCbnLvVntjIS6Q4jSRaIc1WHeoZ5V+D77Dw0wl3DKY+NZL8LFHDBkxrY0
dEQslktbCQC20kYImcPtw2ZHa4eDR5q7wc90lGY2wLSdYx9rqKUgPb9ZYwWEddXAGjZRsLQy9k2R
an7LVGlG+K1UJmG9gx5HJc6s0sSVAzv1RaJnW+TtBgBpHhvo88vtOT+5ZilZt1kHNY47yGh8ozPp
A8u0dixGy10NhhfYrPvW1Umz0TS1Onm0owe1Ru9YY3mwwNg/X5hIJzZxOdp7e8Fr59ASRudKEiyM
rHeA5O66ppCnEqzkli5xJBitFV8a43Lq1cK9VUj+lIdGrL1vMzbOsZa7yRpvE22GKYWab2p6JtmS
RipjmffoUj9UFoqDUz27tvLlORSnlG3DUFS/UVwojm1XXXdqQUtNNF/Q5/3uCKQXmerBVOvKPcTH
N1faK8XX6neTnB96S0F6DsVzXNSgl3inRKrsq9I90o4b39AHDqzFrG81T31d8gHQVoNfAAMvM2F2
1RTa/YBOBU6staE7g50X/QfHhSW4m2ndwZtsMDYyjvfMaKljfq7bRdnWJ2Fu3bkab02nVNkkSXY0
WqTsVY2sRkOSSRrGp6iUArgUa6CIdsZ+cU4Z4bPtmPb9Nh1HlkSk/Usuc9xotRq4yI03JTVbsOIZ
hSVvttivFqWLWO22Dt1+bHD428c0D91CYHMa85u2Vve113ZY6lo6gDUIt02xfGu5jOIBh+Ogqo/E
F4stQiA/HZmcJJtm33ApBl9o5kVLfqT5bZOD6NyLInptrVYPuoEyMGt4J8Rih0rTssdBppnIZNnm
hs6KABmuHCIue9Pb0EAOxG9YQJNagdV1A7Tx7HvS80uyE7WxF4MDZruYXApihmrwddcKMns1PcRs
61JHUMYwd5TCjkfJSu44PxMCTfwppRCucKYnHO1wI271gmGvRcs8eZ7PLdqwb96mWuyAP9PisCvr
69J2ykNk9CfLUfkr+NQRlUeh1MHilbCBqJBwHmuuZDy6I3eSImCijqjaLK4LxA4vwozFRS+xEAwM
FFK0kvABo3jfXBuTmhymyAoN3b5z1eQpLUn6sHMPmxZKaI2rUQUVaLCZLBJtB2FaQbeSQbmh2mdQ
3I9JUaHEjwjAcU+dsqb4VOIBApwlMtpR+gPN6WCbCxczngYSS/0GnY+/gxl1aDusDJ0R+VS2Jxvk
LWiY6E52SbxuoUK2QU21ty+UmMmzzT+6Fho1IN7Z+lrBrRn+miqGvlf5hEKmnWWNkPcUrMCsgOAe
FtlJtuZ1LSyTThb1uS3lQ4v/YKMlDmsqaX9XXIYSCjBFUNjJsxKhcKlqGGPWdByL+GaumKVV+9Ku
QPpJMW1IKFssVbZeARO4GVEyC+1EIVp38mrnNS/vOu+rgiDRduPB7iQjXspOA5sM1NZ6+cwgMh0K
1zC3FkEoX5rWqk0YSLl98wbjs3ON7yUDO01gCf3e+XfqOoxdRkO5kshy07E0YjSYNk1LP3qjhlSc
L6GHYkNVpjCabTQSvQcVBAa1bWsKFUKiI8FUgN9Pp6COQJTGk+FstSW7dp2JWqL4bpx2mWf1l7ow
j9WgfM6m9mLQkCIprfO1FgTgSLzH7+boSFQybMr+AxDHm4eNHmd4lfUad3bzWlgmzWiIFFwaxy39
pm6UbZPgaOja04x2wLcVqtJT7zs76dTv+5jamij1/GUuA1M299yX3/vOpqksHcjpuH0IF4ZcAq4i
SilK+Bn2x0hSBejpU9HyDQ+zcQUwOaxiclJKu65NmawNCrxCmi++a9H80ZXZqxjlFirgQ2V1ETtQ
/ZDbyYF1IkZKeoT9NmO1pBj5Jo4jLViuqGNlJ2iviUtZXFPmvC9ShuDU7lgJK0mx18fkIsfFXExs
eqv0m+emFcRR2MJGWTwOiZcEWMo+7Xgp0MlGknXQq9GRTi50cUERJJjh2ArbTlIcr6lKkCkXQtr2
BfGwmpAjR7Vvg4IuwnRvYhSXnpI1m8xwMugEDtzRaOVdc9Ng6IEAan4g2GvC0pAXpmrfDGtCcK4Y
E2JPb8PVclSY10L/LObmgUB8HkIlC+x+Ni/mZt4CzybQEiNLYkjAB1Vt0kQ+dIFaLse2YFdkxEow
xibl+MRfoLAxnbbZYRypRdSp01xc8bAUJXS5HAsaLX43sLVfmXa/inaKiTPRrjxa8XXT6xSlJYiO
qK6KfEsUfnlI0HtMImfLrSgXLLtUatCsjYwNjN9Dd5jiejupG8WOtE2mFo/SxGMAVvnNwpA0lIZ2
QTxqp6AjNhrH29XWoB8LbzjOatQcc0uBEBdnJ2dVdPWjqfgItILa6UF2YsFy0sXwoY7SIGDkbIH1
CO1ZdCPnnQlP8r4taXozVssBDPuJjvfC3ucpteEDVuQh0sbNklJIpCOHSeL4Oz7ofVoWRydP75KO
0D6iNZ8qcmVvtsshYc7fJnnKCDQQUtLV9k5M+LI0GQUOZWG+sOrvBrP1LnsXhb4AgaYIGLxKjuse
4DYiIkEZc8wwhR/iulygfhbyxZnNPExhhfmLo+3s6iETPWJKBnunqi7z7GT3VR4keYQpSDWelwkG
+jgVxYbJ1NnMI7hKxXldKvuOTnQCfPIeID3t3URO0uUJuaufN3lKA0cZ4k4o+JPcOw+eu2nAxF1j
Q6ug1trq7rTTSpW6P3TUMLc7Z6sM5gZaQct6eeGm4XZrLFdb+9Y9LA8CEYDRImZQCgjg8UOhoCQg
BB8faVa5T1yXqCUrdHqHo22U1hmbzdaiU0bX9r1i3qbjE0ikbd03RUgIfNi8sOuvN66Da2C9rjQU
hojvOsNXEYTERUkgYE6utILeh0rgqScJxeyCd7M21kpJlx4UL5mu45zNNv31sGQTpAHlotaBllVI
zg280LCK4cY7Cl5pXVa0+ul6MKwBQsoXgnaM07AECOHLJuiaCE2aakWhN5FoqtGBW1F3tzTJg+al
J11QUpbSZrPR4hoJG3h+KPg3mjF0DJwj+0y8a92Ys9SJm0c3Eh9lYj/RirbqF+AYk/3fznW5J5Vw
6QiC93pqcrMP5mUNkrd1nwn/kDIQdxIft1Y53kaIZib2l7zYBNRWp9UdTbzsHNfFjnvNWoV6dAMz
1AibQiNUtVQ6qchRbGmMnFg9DwsCJOM5F7fscC8rAFQPDsXx+Jz5Z0CPVjnfJxpnQSO7zxI479w5
xrZQcLPRY0FxjBu2LdiuZgKzR/FxI9VwwSVUaZdxZ+vXy1RexHXKtzeU8ansrKuIoGiDcRbjq/Od
etmtSiGeb1NRsJp3nkiFh5GFvYVtarov2+dycV/B0781kFqHQbRbFb2hkB6sqDILp9FlOtZopC1j
5zhV9hdWJuk3LSIPsFjIOdNvTrOwPpNXbNtrQh3JkYgnDeTWWMA67/GBLN1x0UQXLMzHiO6TMjRU
IttUYlA2VI9EbBl5Bg17EeukpkAOGyd4L5SiuOumYjjFg3uX0weJKoalymhGjDUTf5u5qHydzb0W
60etSZ613rkwhImIvT4a1VoKyQU7uidlBh+i4qgbiuxTtK5zT7Jc+rIaMZEQPcpjz97y3RL+wq9k
pf34TgBNmngZmDOiIhMXA44fP1JWHXKV5Tt4I48pxGlZxcx9LkNatbxmU0uOdx6vY9HQ/6vJR1t1
0aLNU8rEwS1vwLOA/k1ESVVoqmOzuFxDmxBFM+5GPXnsMiDpYKnyOyuPv3VV+z59V3GHtE2B2yf9
1nhGeVE5LdeGtprfS7cOZwZE7az89gC/WtS8MHn1J0/Kp7Y30qPCZpBK4yws7VF5mtPpFE89xpu4
NsNKoa3R6MzxskEtViPFAQk+lntnWqwgH3TiLwohdPBR03Np2aS60rcaSj0VO19LBzWQq6O7HtBl
LKl4LWttS+irvKCMKUyHZt+opbUTWtRfFlcau0/St91wG5VjHRRAJi6LuN8YNR9JlkfuJjdG228J
Y/kNebT9UBiP7TDS+y8uuwWjbFl/IUiN2JhxXY1e5G7LFjkXC3YjADOYHpzsKoKnRv5qtI9V2xPp
SfMAPxEeEFmYh64qKfV/c9TJvG7GlBDQ21RHNJq5GuJPg6FrULZahs2uEwYmJBqfNm07YXuxu709
diES29EkWtNoaw5Jm78Tu4FPa9XHiK34Rs+IC6sIIuCWEmNONWmHtq7sCZ6ISzn090VCmM9h4UDD
BaKuuMVA1X7kTWVuZV1jc8gIsAg3xROHhok9fnPVRIy5AF4eo2K+p2fUOlgZIUY6ltf6lgYhEzX+
5nCNZeih5Xb0vahmi1lXzdGg8ePaVKs5bHQEOelauF/sW5gb27lEgGGhKh465uAqMZKt10Qvg0Ik
HqpztamHUgQW+aSKm2lilZZqnd+p5me63sFGZtBdbdBX5mbUB5cCm4ZzSGRU7kRmPFDfZm/KaXky
HFoXxPfcaO4SS1xVqywgZ0Gz0XLnfWw+szXwBxq6S9J866jVnUPtuxVVVypAIaFf6HVx10x0OFHY
UfU1+R8ZvWi1qZENIvVp4AAHLg43wWgepFeMfrqgWCGLDdmY6IkXD48dFh7hVJf2CxsQXd23kfsl
NaIKbJTn6m4Q1oewaxbr0Li9CbHjfHDsfN8ncLer1vwwyiA1bNBagbGwOOjM8i2V5jOXNP2ifLAU
0xgYalVN4hup3yLXAxdXu1daE5ge8Gy7vZI9sL9VlaZmV3WF/6wsRyAWFBjN9g3GshucmQyoHsOv
UeUHV4m1q9Fhu0x2psuHJCyGJt3nVqvcUCnJztKVeMphybauZzEaNcujEx2ngeI2DQ8BIWyy3lOj
zsc471+GRmyXDJ1YT5/LTKiS6iPKPNUyO5BAPMx0pF2abveiem1xpMzR78bZCxUbuG9PboidfVqH
YwIs1hxb36zjbj94NCyMnUVohE8JrEl1alu3OnVYGgj5Rzi5KbU8GkPdbLFi4sRRnO5oZ4hZTMts
t50QCtGv+ySu3ygLXKhlEw+Zk0BVh5YE3qwLTTNl+0lYzs91/K/UrXLhR/JU5+Yly1XbzzJD2S0B
jZmCGlNV4jLJj1BbrufCuDXRUaGkSuRBePJmtIeXxd1g08x8K+lswjy0h9QGN0Zn0QVDSqWwNLZU
WEnr0YlY1Jj5VrdGEvXxlTktwVwrCw1wGpk+yxjCVmXr2dL5jM1Cu6gz+jLi2JHHmcY1lgqstogf
7JtatTdQfLi87btaq3IopL0WxLDmdS/rj5nRf1OT6MhiSg1Vpco33eQq26id9uXgQKaO6dZtJ/q8
hlmeKHyYGYy4n4BJxScWgzWeikrfFio68JErPG/If0ZJ5Pg4Ar/JaZW+5Cv2boy3ns4GUkzTFusA
/Z36sGKoJp5L0lWMuB1qF68C+2p2MbVK/npBB43n5cqTjPqTroS1W96nKqVirc0ev2mR9Gg2Reap
pb5PVlUHRkWOlLS9s+ei2BuFwpSnRJeRosdHhYGEVfbenEstXIsLnCWBOU3hv99JuE2zc5+k/cOi
OHJrWcl7+iTKniwrbe8Ea6duG6vsuYv83dRJDjlNWvpeor9YXXtYGKcilSIMfQOCkrII+1NTvue1
6m6HNsXANH/qlvdEviAnB7S8ys6NA8ew8fQ1u0TGpHSSJUy0emvlg3VrTv3OkAgbdSy9XA1TkKax
eLUzloOyoPnPG8bPufxei/zLLqZvGpP6Yg456L23hvXFkpNqtIXNBhf1KMvNdlcM3Z0a8UF3WpYd
yAE9lnbzZi1leTS68su2h2MNFMXXpT5vE8VYeD+8G9Wov0X6QPg6IwqbiifCMuxyjfixVavHfDWm
5A5DSK7ZfjRNB6c1EtaQiHQyIk8+pSrxQc0UJnTARH0Rl9eVjqPXZvqKNONdus4Rb+kXdh4zyHGH
IWBw9zqoNMoViTCaytZcw/3QnkAogRuyGtNn17L1citjI2Sqe3ydJFsRYWS1wtaSYGfv4qgC78Ul
uNgPVm6uHVROFmhK6s8xHWmEoAIzmciLCDq9KqVj05bt6pl0OTQ/yvZjcv+Cbq2adl6Wze6eD/11
MLhF6fUnO+uRFjVJwo9dthEltQqG/jmS0j9mZeP30/xd8cR7TcTWb4GobIdY1S7H0cJEI7/KWn8V
EWvLao254ugiOYjAZbUau827rOiCMCSF5znt801HrI7EfxMRVNOlRNS5ybQi3TtqTILOi8KYTZLP
VVXuIjv7xLM+bUsn/YgdOD2TVsVEltFCqVVBnTn/sO4qLjraFTaTpZqEkkpCu7LtTlmP5yMhf7O0
TcZGyZwCekVedSs+aHpmXKTIUvRU+/J0SkHVqKIsVXKiiWjdV0Ytv8h7srLqSBydPFkf0KWOwCzX
D9FrymL5QpQIX9vojdUMNqqVt1Vbb6pEtyai+6RGLVq1EyuT+KoxuF9TZKZW/pgBF7loZvkibCdc
BuJLw/wonVJuCne8r+gxv+34wtn93PQZovWxqa+iMq1CsxBKWBjunTnUzDk6BK5iZjQ2nPjdtS3J
zrmNib+KBEvgmG/FuAxb2vipvq6cK2sY4pMHzJ1iThNRn53e6DHRacDllGOZAMVSl5KHVuQnXcmf
qCrKjpPoZNDYa/u0w2bMw7ToZ5TLbufWW7Zqa6Qog1lOWsUtNACCnbbxOeKq9ccylmE/IrNlEB6U
6bKewbzOEwOdwBSd4lxrSz61QbIdsucnjamI1to83tvzRofnEApNMih71lPulEwmpnpfGCoZeNZY
BwHkvreGMLOqeVuQT9qUOtIRRWt1wifx/q2osuy6LZ+QZdfEi4dIxc5Xzp+RShyp6Eila6xdpCg/
shkNOkxqtU1kMGhJEZCYuRmqFG+xU7GnJucqZ8I76Mg2CVXf3OTFa5sbfufWUQg56lYYVe83iMrL
VhkO9UAshmuUO1odzX0k47csbZWNqd+J0kBLaKYdgWkUb0tjRmiJ2z0Y2OEJXN+pz+mZ8pAVsQqe
8tMsmiCexQ3b0++iTtKdl2KpIs5NiKpUwE0syZPb9Xo4VvRFT9Klmiyi85FiLSejaYExje/vcVjR
QJIiO3RU03tpsGkcneKVGjhjHy1YmKarUqPZPBdU0UIsAJ/kVm+yn1U2lvPb4vbFRRZhG2/UBpnp
thGKPKZ61pEEJ2C8oZeV2MYs9s4wvpJSyUPZQ+qrvIXONhQ8+oR1sCFlmkToeaO+hK1q6mHaq49y
dr/oWDaPmuHpwbh1Mo/3plCTVWpw38zSPCDsSi67enkxS4twQOSMx2FUmj36MUSCw4O5RpBTwLsU
juBImUlP9YwguahIlYpN3NUMdC3ZsogwA6Yg3HSnWkvSVzZpBHit1yxOcXT1tgyV2RerQoo4/nXn
sffsB+u79X+pO48du5Ft2/7Q5UXQM7rb+7RKow4hS2+D/uvvIKV3SlIBVTjN1yEyUSa3ISNirTXn
mIZ+1dIGlVGdXiY3p0azxbmLblZMeLWgKbSRVbqp9OZByY7vNx0x8EM+R42o1v9T2BnIZMl4qamQ
5WiW/Joz7DTb/onxLjon5zVMvD3p8nTveq1Ym2JX4dwjtRFGxkT3HN4mpwSaoEn9rlXILf4HpNMU
Tw79oICgYkEOEHl3tNA6Hz84x7+4p5euieAdOtvG7hkqOVr0WYn4KfPSe8NzR0CwfJdmlMGXDBDq
UCG2TNVXsTfH0JJ1lBrDgwHC9JTk76TapOtFFPtTn/ubzvQ/et//XhEcfUEZU3xv/pQF/6Yi/v9E
N0wOzj/pho/NpzT6TSK8/Ac/JcLe/9qYeJD0ekIIy/OQIP+QCDv/6+gWgGAHQJFuySVm5y+JMJl6
BoJ7lA22jcD4PxJh0/5fy0MaLDG6SkooQkv+C4nw/EZ+BZfNAmGbm01YLA023ac5IuUXgfBfd/hU
IChI7PdxuVuDnq1zvoO7HCQUt7Qldi4hlusSMQ4jAmfvttarx0Ng8DDU1rSf+uCbmp+SXz7Jn/fa
b2FEf7xAQ3jSsDzLMwRSasux/shoiXuk7iJCteo5NHDI80NAxmTiEAs9PfED3iBD86yVNnrbzlen
sIi/KCJy2Kuy8VhECbqY+aHI/NE6ZYic1gH/k2NRqu///EptvshfP0peoHBBv+HbQoBj8J3//lFi
jkDkbZNFTD1cvheB+06WJ5uno9Q+rNsWm0r9MJbaRJPZo/fqC/usRgIprd5Ldwh3jYMeimjLYJys
8yp/sNP0AC4p3RZtOX7EHH4wyncfgu+D69jqsaG4D0rTPuut1zGyRFu5b+T4uSLIE+iJf1T0Xpy9
H0aYaQCp33nqjXrReR6quNm5IrkyLPXOfksObUX4G+t2XSO0m1XUucGAkSH/SQ0upDevvbfTLqtX
uecQa2gRL6nFbYnQETrmzDBp2rj9F1CaPn+zvzD15s8TpLXDI+MJA3rbH988OIpSb+ZRWllqdz3I
MKZBtIhkwUgy8dyYNo88xpV/bMZcJ17Bfh7DPD6AvkqhAzjjg+u1b//8HRt/uxt5TBHSu7YgZQ8g
9Mx2++VxqXPcKui0yDpqRLkFlxJeM2RNu16vOKA3xTtpytO92TC4oP/mkEFqZc0e1aTFHLwiYcjr
9LOZxDp5mvaxsMU7kdLyDfQ954q2+OKXlnNuBqGvvSBLyeiLDcTokM5bmKqzmBIzeQnlKzeTaPfP
703/+/1LEphAvIpqxpyXhd/fG9ByvYvyESgsjeL7vtaGSz5NL+UwNbe+Edo1Rx+RTs5jl5Tfpyoh
23sGDVAXvxYt/cb/+uUwnPFcFkHpssW6f7ycvKqNpBpoYAAJfLG82tiUOufQLgw+F7O0zxw6JCvt
+MHzP1mIa889xqZdbpISSKJ2/S+UgT/c8dyMCOWE64HGNAyWoz9uRjn6TlEoelSdzDgfhZ2+NXhG
78dEZPeWHt/LIbCO//IR/Hm3YcRnC8CPPz8BJAKwC/x6t40dyZ0sNmQrFfmHhSxQIAQEHWHxKBLf
iTrfR0QcRhyCaE52T+1Uy11mmNEuSt/QimaXFJPpQ4UdzdBDWsXM59FfEaT7z6/UmF/Jr88qr9Tg
pjFM9ibLxQnz+yvNR50sTmtOFrXN1yChx1gNunnV9e5d5Toua1Fqar/wAy2yaIZAEqDRN/4pbtt3
TcS0n2m2n9vJeCUvkn/fJt9zm3jcdSozTy1o65vI6kevQ9sYFupUNzK5G8rhRQ5C3ewsoIhjtPM6
WsTQ/vObc6w/v3ydR912XIMmHMNuNu3f313UI3JIzIbZeJ3Io2a4+74x6/u0URz7I8bG1ehC3zPy
J6UVwcXT/GAj8vKbGDMDEZ77PJRR8USolHYuXOw3gRkx/g7LeKuQbN8Lf0QCYoYIc51vLbipi9tN
LqpHf9pldXfSos57aO3a20qtePNlkR80J/7Y+716JmsbfthwBiIyfJBUSLv4Ug+e2mYuqYcEyUUr
Bwj72pfCPlWumz9l8Nr9MXVB0sDJNI2efZNgXpzc1fuycyVOQMmeXLXMLy5FANiqshL92LW5+ZzZ
V31m/6Q9XSjB3K7IwDcs60Dtu3SGJ5gzSu+TQ6l6YFMO8KB1idZQGmF5BExkP6nRe/Y08nFS4ZCD
UUnzldHAFkYvx+6qaB5ZWaY78uePg+4YdAtjuWElKG4M+Iqba4wX2DgswF3HvI+Z4BaTa32I7QEf
Bkk61yCn1T3WGDgFf/xoWGiAmuiuZec+ar0XXEvjUeqNibOc9Tkqk3JX1Gm8KU3fOnpkBOIst+Jb
10X1FmlPsevmm2+YLzZpFNJL1HNjUAMD+RCXMSAyGWWdVp6aWgMzpVnjemr8/oxk7k1zTBI9Mugi
MneoDcCgrZBMy7vlUgHE3Go+B5qhysNNLAck17n4xqHslNtfgyT4WBhN8ZBJ4Z0zxwdZktCURJGE
GhDw9otRt3fAecTRM1gBDNswr+jGaVOWCEsb6xvlbPWOlQpty9QEl4KyIRaFdg6Qu/F98xMdpjWB
GcVDE7+rXmbPyuhbjFrzAmPrWbiWkQvJbHSrg13QwO1tg1Zppb+RkI2LJ6+nh4bhNl95hW27zI1T
E0HsQ37Q79xmrNbamH6tc6t+8Mo1Ouh03883elpYpClr9cH3zaNBwsO7ZXFqMWWjrRDuVecY1vyl
isbPZWE6X7McFVWiXZcHwbO94FEFhxDf8BkJxLRn1oaXpvQ2YjkIWW7k3mmBa+MD6+1D0ekf4sDO
8FwFzG8cD09FLHZh4N9PfIUJOdNRf8LHaZ+TnlMFBjmeS+yVTSUi9A+ecXGFhWrIYgZh1F59kB4T
Aw6rrGrzGW75Tyn73AecEOZBD0LnWMX4ujWnfIlkRxpGaTs7mro4VcT0FoQ1KpjZNjCk3L4RkvLT
BN1wa0oEPEXlvjOisM/EIhQzHy2bL2NoJruhJmgsQKWvkBM8LX8bCJRzyYwO83zdRHstVcx6GBwy
hBqnnZ8M33SAb++JhypqMt0GBW5ef2BPadbCVs52+a9yhBDnmHnjqZcNUWeI3v1AK/BYocAvCk2Q
ftpg45sPMKYx58ISffXUTUSk6/20t2yc25OL47c28NdYDuMCPYtYUXRlIMQLT43ZZs9JZ2ZPQ3QH
XVhiruns8/IOIBs/Scj0C1ck0zo8Co5w7yE4xqvJ9sMXxFz0rQp92JpG+wXpXriiXaj2CdvKtaym
c0uwzGUychR1VkKidZB6R98a1bbUE2+lhQ9M2yKkvdlnOnzWqyzH9yqIjpaqx/tWxUSfaUT+dWG9
ChUiq6qY+pMXTjfpi/Q2FaRu05gh5X4OuAqIksZZX0B76qeDCXbzTPhPe/C/BOngHMuodO8mJzv5
ZSXOODo+xl2HGkl3803Xx8NdMrrRDnHfhs60t3NB4lyUQBPaMyrAJ6T378tPKgv7F3vs3vTomAp3
uuJ+yG8Yn/31j+3Ry5VzaAKlb0NIIT/g+W6AWMI0kw8lSrdHnr531x7HXWU09h4zfbCLmQ3uEAYW
B2GHaAdnHlI9X1y9INQiIsnEt51s12GuRe3DxmQOnyPbwtZYwt8NBxwvnSWPPDb2Oap0+2yWJjCW
ZYNPglODQv5EaZTjaLGrrZYS/lXGg7yaEV0vNeTRHlXo3kBZfhRR8r3KpvIUxCOckEiPbqLw1SYJ
msdE614EB6MjBAyDWR3GeeUNwaOFpGzVt2b94rvJZ1+xlJOksi7sMt+RiFwyaMU6utDQdA1IxDCc
VFJ0z9AhnZ19qifbPsvM13ehZY4fI+1uaHtEIe19rTIeckOFeyiIw6ozJyBdRri3lpon1MAZLxWX
dHClRhBhkshFq5RaKHl0dTOYqqEcTjycMN5B1m3ynmTarXfYgGMzvxOcq/FqmDc0CPUDwi56ZaNb
7FqESxfLPo9C94kdlYg/yc/YybK3z35PGrGjmwMxl3LcxeRNR+19RM/0fuLgtPMIMCNmW+4d3YvQ
RebhqYww3GDkPQVuYz6W1EmYI/VuO8JJ2Ldeum6b8hC6AwBVBMbLpTftYZ03Pi3lMA33k5ExoZJl
CCSQDHU3Ls6TN8RXeJgJ0IdIbol36q+nPA7nQAUutnATNFJwvZcoJiR/7q5oDhGiCg3PgfI7OIFx
CazP9O/iuOFkJyt9n1izabeVASbF9ST7gHhpJHM6mcJ9rLo7XqC7U005PdHsu6Mze+gKhriFIT/3
HJ7wi/ARqcGBvEXg+CWs8DXUiMoCM5zOVZAhE2mtbQQF78nuEcZMlSyORezgmOq1Zld6QGvtsqXf
MfXPHrkHq6xOAUroaEsxVdYXETrxMREG9teR3yqvvtSB/SXMyblu0L9OZms9qb4INgvHc9KCD1Xu
qnUpM/0RB16/TTI9OWQO000/by34C26to58aOOXZzSo2kwLNFv9bx7XRIba4efpBaSfQRckG707F
24P6hlM6Ww/0Xkkc8IpXHuidU7QZND7xLKsmu6v9Ul8V0CRZbeLgIYtM7oPY/OABQNmm5eMwZ+BM
wn1qAxLcl2qgIzqEgRgd1LEv+/te8Sc4xaBXKFvI10M1vWS6sY8jCleSZLrpawfcAMUZipmRA28w
otzKS6DqM+XUzIPHcW54dJBnroAqOf5Uzs2jBwqWs3vWmbpv8eUEs7RM3RvmXVCkdGsNeNeOYr8j
UgNEE1aiqfORT4/DRa/QnlB8oyYHHfA4KV/j+eujPdnqb15cfSXyNt8ZteRu6oom3ndObVEST5uu
StW2Tnh09ZnAOKWD2jZZ9GEY2jdzkI9eD9FFzbuRCkPaMAyl5fiIPCQ4R5HXr+ia4mjHenBsA76u
f64jjD/M+HDwqJCE5aKzcG1k0vj+fy3npEP/wsROwnKH3XrCTZa15E5R5WFj1gbUvEN1DjXvVJGZ
vuk8zFgLN3e54AzZNrYVPKi2/rx84GFkmKeqRABg9PU+Tqd/aXb8raZzXIu+i8vLNli1/+xnGT39
dAxwDC4Zqq/TOYTamABKqcxVV/JTblbndLfEK4NtYY3D/T9/Wvrf/ry06XGi1ACU77j0rn//tLzS
RenmohVOysZb9yVBAEw5u1k9NCfyzpkYIbpMdzbJxZFUN7fdVd4+LEr0eeha0cROh9ZzMER0OED+
wjv6cfQTkvEbI+PXLqX5t69WOu7cGpK25+rC+PPFBn7G3JEc21WkZxzOExwwMeeXoejOput05ylM
HvHLk3HSBN0HXPOrJYd0PuVckjxAS9phe18OkSyZjAB7S62MLEF401hy72m2t7YQoJz6svvaRyp7
yrAbH5EkRTt0wPZ77WIH82qNM8yk7bw5zPVfvo+/v0VJ8UswpEVn2tC9PzrFvTbEQ5Ygl1hOlBOD
7mE9avS5PIlsDWEVkrWZM42kpdpaKIqRB/vxvwRt/K0pqEtp2dwYns2fgYM0N7F+acAhTKCYwEGJ
EULXV60WMyBh/LeKuth7qAkuq3FAszmAATfIpJDexjfJlrWZL4WeU32dRoNZTRHl+3/5eP7sns0v
zHFoU6FTpl21dNd+eWGTHA0tZxVd1TTuLk2G/gVF7y3oFXOsIHoq9PRLqxsUfDmarrSOrWPbJN0q
m1M3QCgU//JJ0cTno/i1J2MIqCO6a3sWuRyCHInfP6ogLHJHoSlfMe3zVgVYoqXHINfG2GAEGvz+
xJxW7QNLiffGK78IjE1Pqs3aYy6BOIzJKisCGnCinAfWaXpCCgFLW9qzzUpjHJ7mD6ie9SuZQ/h2
bKLQ1AzSn4R8CfP0lLSzz0JT0z22vm+RcpITxH9CP8BQNRnCi6UF7nxcIg/iAgFGspwQbM06VF6D
tizSnVscJvFheTKWQouBtKIM5fGYgvDzj+bSjzMxZvBoD5GxfnAb+c5n+5g2tC4L3e+pNc9e3vBW
IpAmCbSOpdNQT036YHhvAl/13N2echxYpVaSMteLcZs2PQfVucTDP/65BusD9QoyJVZ4XCiTQrMi
xcX3mP5F1U7oyroZ86WA2bj+WYt2oXnk0GavXCqNbTk0NLDrAT12rfBTtxHj9tJxhy9W/l1RlX3r
u9khmiO1NGUWnQuUanedx3LiSHFMp7Y4jrGdvfKhk5+1ihLRPC5vRWjy0Hm+cXIM1gsdPAJIcdve
RKZdwkyT5aPZ+d9TXzW70PaLI27UWSsqKuICBW3+znbYbFw0dXjydtkQv1eURd8aU1+LxEXMM2bW
2oqNYjt4fXYFFviIfX/8ZI0xhUvUyld/aFJcHNnw3OOtg/mcNw8joOuBmtikfb81gxqb2hjjZoNJ
thMT4JF2vofGAZtqMJ/JdS9/HjNaHyY61zARdIt4vg0O/pwY2nqbzoegFonxunD7iznK5mop72wi
ZT27wWObacO926TDxQhFw4xH1pemwWfIIzesTb1Yy/kAkKBKeGYQ9OO2IVt1t5Cc57b8pXKw3Atn
wBIfyo9JEXEi07/IUi95XC1xGYp+1hWQJlVHg8VoAtgcHqhVPkMmhTP2R6uOb3iC6oeIZk8tO3dt
jra1IeCDWyU0d9JodB4SGtprq6q/kE5hfOiwJt/+81uTAQ+YYozBGumi92oEy9N3g/vikYZbeYa3
ikYdsvD8R4QGaSHui4YbdXxIlOi3fVp8c8hDWCd+FJztwQRGQ+UOeBlHtjVx5KRNvCmnVkOwl1o7
yyowXU35JtJjbe+b3bAlz60/hnNO+YRbCzGGHmx+LK5T4UVbV5iviWnl5xErMYPv4II4Ak1e2Kc8
gHo2P58oX2200l3uI48oe6gyVn3vx/is+tj4mjH3ewpTKueysUjNDuR+4XZnSKZ3ntS/VrH9TOFv
3YKYiyiiVyewcVLj4xv1UTySWQPCRW+ZWuk1xmCtjC5TkgIL4BaoIVzsXIlJ+KA74bNnEvPlLkFd
4G/VOfJJK/GT6TRYrbhMlvv+806oXIhINjEoRchJIsIckBuJd14AovhWauj9l0L27REq77WJib9h
18mYAfSoRuKWhyeYiJc0sFK3zN9JgcDYqUElxLDVPwxtUFyXi6qr4hpQLjMqTI2jcLLoycnX2cw/
G8bYpUCNh/US9qBldHBNVdokCwbfs9YdrowQjaPu7WyKz/VSmXuo60hko9HjNCwT/QDeA5UK4slY
7ZZXj+0EHw/+juW33LslvlzH857pd8e49vy9ZbjDi2f4p3KyjM2y1E69r7ZMhYLjRJ/u1Ll9upsc
eq+ec0vNYeSsKvRdbdfqtJTHGRLRpvXU+sdqHY7gJ3Ozug+bzFm1ytgvfxxrv7aXfNtIzMzpYops
PxXxeUm1qELvQdixdXIsrDq1bLBCjtXW0RhAEkY9sWxhLcVfdfVEVK+bJqtAYRdiI0dn3LM5bkVg
JTcLG9HaDGzEhGi748bPbuPkfppcNzzXAsHLEumAO8+9mrrm7AyB/eqvHE67JnEyHlrcJsBWjxi7
cOaAQVqb9Eg2hgrAhie22jR5Ox7SdLA3NeCcnaaiccN9HT/mhUsZshxGlpP63M2JUlO7jxuTwJn5
iypd1rSpbp2VHIb87MG9SeyBJ4F4U7VqOFMzHzCfhG6efM65cIbs/GTpoJfaYvyYW/RqxqElwxwV
PsQqZIZd8knQ394Sd6Xt0zJ5sXsfJ04CJjh3MWZUAdCZnKnqmZb73XJICvtYP0RI0Q6qhw1sTNMF
NkGyt9hjd0FZeg8mkrpVUPVfTKr1hyLQm23tzO4tsiTWvueLB4MW4K5LswrzWIxpZZ43mZlI0EO6
63T00i/aiIUCu1twWDobygzbjZx3Tlm2b4bTIzCyy3rTxGb32ok3SD23QYW4prrss5eE47d0eB67
7jnPhuaTFk+3Nv+KtlvA/8nrrbYsEiaG4BglETzpceQwoiuIPq7a27kD9wy7xQVdubOeIW5vTms+
jocYr9yjUWYl2MbImA5j5dwtr6rlfZ/1OMFqnULFDbT6wuG2OMfwvNd+L764VuqdMF7Ks6JwK5RB
N6btWmRFIji7RLhTrrtb5dTB09jYGTq4bnrP4+A5AORR5dmDNZrdnpkD3IvZrOF6oYt37dDaUfQ5
G/uD4Fl5GNmI2SZKVe3SeR8z0q7ZZ5hOyTd69xM7ehVArEbBIDLvdf2sESt/6Kmo1okNQiyLre6E
IyDgU+qhm+gTjVWIOAYCqHQ9MZVRI1rnSlcPy0DHykPswxHAs647iCVcxETmgcu64DghAfUkvfU9
7ZIrlkv2ecaNux94fBRi6z7tC0AaKL+VAxA6IjqoPfI4oOSdS4I6tOgfcBLeccpyNlGgIQCHrHML
IImPYctwk8MqZqohRKbu1Xd5Y535hvd9PxWvUQFyoSdEd6UCA6uQMya40OTrkCbdO6RsWAE0hZ8J
7sX5UAwfbEF/zKpk+FTAHHuoHGKzvge6SNmlOZAyLHU3FjScE1a8/qA3sypubpnE6YtLxNpqQe6n
JWRwopHyU6M819zi0KDLNob3uZ8wBKqRHmusd8cua8NDrp97RFd0shiNAfVGod+mmGjn4N92fmmt
bGjUpUgarfTU2iQKh1FwrV2teDZsddK6vnrPaEAv8zfdHIMNss3i6uqVR5521x/zMGZxSQAa7JOK
5oclkveJQ8OOUxqm59olE24+1ZQtd5Zoq3/BEVNZ/Vn+UU1QSQArBLVPoPmfzQvDypLa0hvUalHB
8dU2rGGuUjlgJco6AqKhx9XV7bRfMMQOVAjHG80jK9l4vqrBbj9Drq5ephb7fO8Cl6uzzLr1pEJf
evdNxBYoDpUFn+a0wxAX46BPl6Gru2qTlwS4Bg7Z2WPWnL1MREda496q9hy4c/OvqdH9/AfUyDon
8ealraaAAkTPjk7oGxcLad2ukZl1h1Q33mL5SZg6ZNWqUOkziH4oZYAznvtKwrZC6SdMEAnz/qDP
F9q643Zw3WQrHSZU1DzVbSxkd29kENpw3ZVPThZ+jNz2m28nsxyCE6pFBN0DfiYx63t2k9YU178u
URajCRxFte/mFhfZfWShtxBEjxJZSX602tH9Insdu8/Y7sykSY4+5flauZ71ocLi7SbpuA86HLdL
VWdrnjyIcUpWyRTpw0ofzmZUJ8ela5PzjqKA9XuSU3fwHeVBM2z150KHsqP5470e4rFabkLZA0iu
O7pouZN9+iuGTTNDAmK1Hss+HjsoJgZOm//38TDF+uRVPVrYeQWwq/BScTw/ZiOG946ICtuLnWM2
bwxOMK5NjOJ2U6pnGSbDvRWvtS92LeqVCyb6oehseP95LHFkY9spkM8cllYeUyk6/cM1y+roXDbm
N6LGpvsxjL8kPVtUaxnpnUvu4Y+xEP3wG5O+ufAeXoqsCNeBjUh+Pu9MUBduYdyiLfaGbS9JeeEp
qy++W9cnF4+JbV7wtmsfVeda2xnzBbsKX51fNc9u7MqX3I7e7MErjwJP/I6RJn1UicXDiAEOOXH1
2tYDWVO9y32TASUhKM49alk0HWKpmFEt88+v+CrJfpwXxyxpxx3sIbHBB1FBYSj7q5pn6UU7BoDN
hPUkY0jeopbJzWvFz4AnH5qQpYVrv8VutQCmsZQba5Dp7ZFRwudhaJLTEsA1CZZOCdqqsOAgk45H
ug1r1Uh/V+uM8RUWx16SgrjVcaDc+GGd65n9pWOJXNny59l4lKL9UVCFvWViRrEEu1PqRj8ixaDX
aycWxKspsU44af8qnOiYF8nxxyw56af+qfSctykaEHOF+ve0NgUpZDV6CpEdNAHCdJULF1T1ICHX
B0I71PNPDLlALanIX9PXDdaByLxzN4bdjjU7uckagbBekWKjTeoMXn6EbtUQJGm45XpIRhbNorYf
MBmYr3ZTf0ibaGR70+29TcAVPhztVQz+m5toTzLMpo817ES8kdEHv0/0UxRRQdeJOFSMWp4Li1J3
4pRx5yuR32ujvZGq/jCh5PomGG93OZb0lc5EQ2si75vuaGujBMJVINbHqyOfNeh0brYRU62mbd8g
su+1mLkNLTuGtnH42MbCO9gxrsdxkkdEoPSpUextSQqyUYbDK5Gm1E+OTIsDiT39ugfbyk03NjDB
OmptX2IuSvAKpiVwSxVX+Ra9IC27tHJXaduZ18I8LCqMrDM5M+ZacLAsBW+pcZ096vaOx5BnOK13
af6ZhJIt38P4lmQK6Z/Tv8RL7EvdDwIvVXLfepGzXdrprUt675QxSPLL+WFLfqbG0JZo9pLwei2K
P5VzvpUjcnWZcvuxTtJ2T5aGu2qF5lFp4oDf/dhsVaXg3sxF0l/AeCC218qy9B8nChMX5K0wjwH7
xxrngdw2Yxbet5Mb3Kd4dHcFed3r5dfIhGdW4io/6knRoosYaRL3zbM13ydCA2gYZJa/QT/aUePK
8MChtbofSxoEiRiPYe02zxiAP49V22MWV/6DUM22srVqKxqsng1BdMcaNEtXKKQXglYEmOu9LYcD
fZz4FrUtqs06eSucJrgy0o+YebQI8lWmvzSkhlhR+WqE1c5IWpiUse/dwgzk0cDg9dlnHl6W8Ydl
c18u3siIu3KvvIgQz6zqnsMgI08hyhgZGfKVgiY9jssBzjGtBlU9ygcriPZji9owwbjVVkzVBz2s
to0LC2EJILZpq21cqxfgCXWzmv3c9ckAVgFmEXgHjLb9oA3qoU3BrLGR57tFjRMUT4bSyitH1XVv
huNjPgbxKQSi0sjBO6Wc3FYjviYaGUHwqI+vNVlzaB9w3hk4Ue+cOLggoBq3ufDSrTckPb2kwT94
yZTe6SGmY9WZJyoOsDbO7AXwSsXRiLBipaChlXWRPLoa8OEiqCBaMfgjeQhTSBeksFMsZGVxGRo3
+mbNxfIJaUzAqXReM33i/A75Uar32nHYnR3v+0D8ACHnojzHSF2gABQ45gzTZtuDsijMpnhG5CZW
yVWEZfTGJpxvdGqzk8qT+M2yjZ0V05YXtX9eGkzEUs1S4NFfCwG6piWQ6b7qO+xSFKDa0LoPvpNV
7waZZdBJH6tiyDahiD2eicY+dQnWwHl7aLMR2m3s8Fb8bDtquvchKVOgPwlMOCdTn39EzBkOAECT
VtFqyRS0EvHdSKPq1Az9SdpJf2NXau48RCeVDJyrZrQvcc5H00SKMK5eN+6wsecrQFFAL8SQjZs+
taPtIAgqVwiXdz/q8zkzmaJabawe+1Vn9/I0GuFTtzzBPeeZFYIw0BNBVO+LLAHxPv+EwoZHsG7s
cxg2Z4eK7XXIFHyicNy5ygfF4QPsDyfHb46NbVc7jGvmPTqefWnAsTR06dzkNNFRCozbKJO3JWqB
Q9l0dPPw1cShVsaGo9gi6q0e4cGK5sOwqzUgCKT9oesbbVNJO35cLsoPViYJTvfLbw2mRNZ8gDUA
BTYFsaDbfowbCnMGRbiybHAMy+85fsM7ZbQfi77GTibVK5sBrlJDNJIRMQJ56uY79Era3fJTVWH/
H/KwZ7Bah+QRUjhYc1Zx73Es6DM5netZEAddWm3yXnsrOpBTWRNpWFpwk1+dmd0PcHRJmcDuVTwG
Mvyx1/McMWQY8PS7nrMpy97j/uZuWS5LCKcz4iYv2KEYcC7Hg4rEYzUQQqWnKrs3Rqx3YXHfm755
SeZsI9f33Xu9esJuFh2CQSKim1eXWmdY5QIvOKVsWwcRxM264SY5GX6brZZPMO9B5+mlA6oZarNe
+N8aXK6rmKd5gEX66OKFvOlaAA10Fss1OGcnKFdPyoF6yZFUbCw1eQcihn2YC67YBXVkP7iysR8G
g3asO0iLCkiXxwQvN9QyKrMC3OgQwV+bEKjcrKwESxrLbS+w81itllzNZgaVT/EbIyL10AwQUG2H
E6lwc/vJbIuT8IlWLaeupDYfP8bz1H+5hLmJ97Cl8zWZOK8DyJnKgNAj3eqhtwS8qcC2rt2rrhfl
i47Tt2oIrA5UunfmRIl+LgjtMYrZfSZ5V1nSu6ukhonCY/KicPksWh573mbx8hUc85poF8hWPy8X
oyzqg2mMJyedxlM73IC1VpyHphK5vd9Iyp55yNUatEyiD2hZm5PtCWC6ZYXsK2mATNf8sxWF/s1y
oQr/aFvPnc6ucZtL+H1QLsEjQ9KdnUrzkD7Yn1uUp+daty2ghZBUjEw8dHp6CLRHIxrlPtIlo6Le
Pi8XFRuf7N4rWS2NbDwVVUrLs/9575kZsgpj1OJj6HisJHBqDsi7w62ubItgQPbQUrOrx8yLDDxn
lb01E2cGqY83kN3jbfnJg0AWcW6iGzZUBM6xGCwX3aExx9yk2Ohu9yn2wurat11/61T7LpspfSKc
b83xpnl0wZJWlZvcgareuWXiA8SNvv7QWSYDRf6S9oneBTbqkE0bBTB7pRRR44lBjAdm7hb+iRFv
h45gr1gF3TOz+/DcGg3GmPwTRgNYBxyt1i1C+bXJpGrTx/R/DO//eDqP5cqNrtk+ESIAFOz04HhD
zyabEwTJpuBdASiYp/9X8btxJwpR0ZK6j0Htyp25ktzuImOe4PX8Lgbi1iXNp/cgfqZDKqCV4vdy
zxmVYpFKuZjF0ufCu7bqLTYsk7z5ap9/f8TydEnA0iH/oETW5Tg/8Vay2LQFqJrCQGVZi63osLon
yhkvXTm81Wm5vCgQDccJmNHBdyvxh6DGFe7ktM/Lmvkj6iysrRtZ8NQtkvTHm/LXtgn9D/JvCI+Z
yC9hlvS/5+hlALyx6bQ4oo9VfsQj8ftjMab+UXSoioJ518lG/28oC4ttJtj1uazV4zqpr3jwsl3F
XW+f28CIWlml+3B0yOXrHwMhaAZx21tnYvxaRi7DoPfSF5UnfKqUtRLFr/ETijTdVdo4Y+fZBXkX
SLYWd9oODmnBFkvlI+HBbAG6T3nkEwv4d/KE9fX3H/VrQhMS3k2CzqQYf3/z0p26Cw2V/+/HJnA7
fNnGbglrXVrgdn9DZ8CftFIb5K84mKA/7GinRrWVFXczfGINYgkB9Ll6iYfBe+RwjX5/yqq1eEEA
D6lnHH1nOKThyjcDNek+qbPvEGcCdgo+oOCcxvO02nfUzF58GkT+5ZW384bshwYh9eQFLKyrro8v
TSXPi2jS587Mj9RfHml+/FkKCTzod8jLrMmLQsYOnosDyDmT58LvgztZOX5qHjabBVkLtALaVAb9
/spQA3NRLzLLVbnXOcejox/XY7a8dyWx1WZKnSOS3vI+O9NhcVt5NyXJiztXyc3jAh5xXTf+Vt48
bJZxUfeNXCQX+QKPX86VtWEhdMw6iCnlwokxmHb2niTzfbkYxdGapiFioAuvFuGkKAyL/tNz6Uup
6uV17McaEkXAZseWMKhD+fhbp8zkXd9XitcVNvumDZbh/PusJcjArdWlwnuEwuRX1M7//78IlhpR
a32642BwgPu8eQKHm2VWr7Icp+scAoqeXZoAPZ//KMD9/a/XOGEc42Tbw/20/q7oU9uU5OnZBCH4
4kwKuqZFapxpaOOH9Ya0T/ufSOWLCQrnGSLHgzem2CgVTVpZ56hjW3WCrFomHmCnP0k2zLs+X4v/
fQNK/TXok7G7OSxwRpHQ0yTUbfU88eCllfOAa5OYfQ0me0mrk8MZ+97QgxCu3el/Z2lG/q2Il+Y2
TlyFNEuxi2zRfw9zkOAqSykjbyzECcNK51OcvGXaKecNXXGdCb9CE+g6YCulda0gQJ46Eb/PXJM3
MqvLBzebAJzEw/2QzJi1svJWDj1u9NajJSMoH9OqHQ6+0cmL2xlcL7VBqFyUJq6O6MsdeuaQe/Gl
tjC0MEKJ0+9ywMe0sRVwl1i3t0BlwnVPBqyGVjeHP7ehX6DEKtntvdz3r6Z57092/mRIYuKjpV6Y
vc2nVNIFlAT27ffBvPixEU11WR2hV0TEqczr77Da9rV/jKfgEfFxYuWTVTfoKe0brxebV2B4xMvC
Bz6K49argAP/T6kw+6B4nPTTZ+Y8OjWLHiPdZxKe8ihBUW2WvKKkwr86ztLduLrHj3Zi1Q9imjY1
vjRUCyOLfnfydBy2MI6Gx6ppSbRkk/ws8+zU0I77mI3QF2tHvS5FOz6KlRPdGHFLe5WIUAOdh7IA
dzJ2xS1XoXgQdr931TrfYeZ9r8dgulCBTLAnrv3HGtxUDAvu6GmGTqj/ufIQHlggnX5/1e8/yhcK
tIqEnTvH1ogleeb2O1vO0xDeJ3HIpt1BsU7K7g5gdHjAmZyAYMO4/zs/ZR75C7B1ePzJWtu6+Hgy
mbeaRQBo/VXItfz+u4wBrO7c6cciPSQhjyl/bbdrtZhvvu3+XfOGhQzV4XduMqbkEmRzq/Av7lbM
5vAw0BTHnKxBjPrN1yyyYKnuY6JEvQ75zV2nadp84n6blVguuiB14OhNNBZUJVPpr2U+VUN6JEj9
EfdCnpbFy6KBbvZTh95FaB/hxaUMfet42ffiGDmMfCO4kn17GDBpnmfZTTc5YZdEBYYIF3/WJV4j
CKs0Mmun49C297/eR8OEkDpZToO3kWGYBNlyZ2J91lzR5MzYQxDCGx+5Hf2XFuxRYkycB9tuv9fC
su6TtPySBsKM31rpl1Mv7Nc4G9m9/6mZPaFxwNGuC1J3dcn3w3KprwbXTdApG0KoNeli3FC1Yw/h
5bMZlbqrMcxFlUrOlUsHg+9+KW9x93lhPTlThrKXst8ZPHZ/uo6rrQC7xuoYhinyjwXuIjDnw6jw
iNcJPTxBk75jhixC594MgIOE+CtXYULJ5Za1R8F/CKGbumjwHk/ttpc7G0gQ3DwDTLDbuvSJr9ku
hAOWOZwU8RQuz2qZ4PBS+MP+oK0Pa9VmuyzWZKoKBHZREnaAAOGk5RQtpr2CYSu5pGWfacsCHNf5
o/TkShrI9zaLYudhm+z/G4g3jKQYZ1Ye6Km8xGrBCB88BaehApkyDMY7+wx8DoF9zIhmnpK4YHsD
MMEuoFKRi957IKlYMCcRMBleWmZKWKvscMVwjm0gPlOWn/tSoinW5T+rZb5ai1c4ujGYqbLZYbyZ
WV99pxOMs9WGQD9DjJtUF++KFiqwF4y7cQq2ndnOD8hNkb0Or6xa3+Vcf2RzVBm5sSsF+LsgsZAP
1Xcf/9Th/Bhn43ciJpophrrjMpkB7rSqc9Lfe2bc7OMS6EA8hjWIeJ0ziI2Q65X7kxoTNQr5tlvS
o8T+hk5S31VQwcryfZjmeD9kCCRJlvvY8gsXkZWU8Wos/xWG017CGLYfoj2SdsE1RprzxTOe1pwG
JAUqIqo7mEzTFHQbaVQsEn/ZWxkQSHB4T4HtjzcfLMIO31ATzZBCuAVCywyx3l96GOoHdhUTlJXs
VevsV68q2u3IloB6njoQ3gX2HsuXQBObQ3ReFZoLhSYSkX9aq4PN56zM4p3XhZqNzVPGnOzwQBjZ
EsBd8CXNcLq3QqSPKnOo/jC/Gyf4rg0g7dh2PKbuJtsVzGHrqvxtxvrfN2W1icG+nMS8qyvDY/1L
wWHwJHs4GYY0PnOz2uGL43Ye+5+NV0EFyqhzCjouiCMD19Qv/0JNVCN1ZW0S/Azk09Cr0j4ftjnQ
rNhPikOSmdqHGvhnbz6ubniRQ4irhK6sU+LPryUNecfZY4ptOBrwUrQhIZLajkOsbtkB3vzVWC3r
UJbLT0wh0FKiN5KhiBLbRdyExIVm6ZAG5zD2XNCF9Skx5hK6U53u+dg0ACbV+BC74ylItWu8Is+n
iKv5VIjo4ppwa+asjhMD9wzq1zOJlvIa5vVhMEYKwtkp2TYho3EFfZSFtRnRx7NuBzzwnltGXtHe
CsoiloFGMCa/4tTRq1FjCmDrbTwvbXudwuyUdf25T3g8AcBvN6Tbnwb+wBh6eTLYnUw26JFHwxnv
zSYczwJQPrDjGzRbUtc9ySeP/ILb7oN/AMwrtLmZZ5AJ62rteMUmz1n2FsrUarr/3CDt96Sn+s2C
nMmTSiAxepBFTa/Id4bRHYvYf2YC7MARtd+N5+HLnDCz2J58AFEJbyaN4NziQ4RJj2nwIzAnHaXJ
HsbKyvH109ecGmxSrPJhxWcYOpvQT0r2SXRsrdW/sAPh5gRPdZvCZF7T6jhONPmMnKwsSvqxu4yt
G0E2jpY67U4VLQg7t+JGrhwTT3/ublCMnw0SXxgj8z9LjyVSJU55kl6X7SUrjt0o/Tec8f69y3u+
dvFlGt3iyjteH7w2/6+dFaROL8M83M17prKQxiGisnmnoMN1ByKk+cHJTZ7fMw5UQcWXV4jnlObX
yLHqO+2c2LLRHyMqMkGuj5nYYt8QJNq/EH1uKx1Zez/18JgmI8hCRgwOhvZoBLjnAZOQVU77Q73w
dV3DpzRFsANMv2SmpJC5AAg0lPc8s8yDwxtk26tFkcn0zyZ0wZ2tL7bObP+ULKW3eYEzszHqm+1i
7EOUBu6eWsMewGu18eLZ2w3dV+xTjczdBxVvJIbasHfdOMHSbawlpDk4ZWHD1bRiLwIbCJzCAV7M
AMvMcrcVQU2gLwbxTMXiP9aU+RBSWNQ5ctzF8QS+lOIltD7U2ARY7dZvh7uS+p4IcBaP0mYfbMeV
7YFnVIqjhEv9MkH7LDuUzyQ/ggEEKhmDsvGK3ZI14McqzEs4aIKoguR+I+TWJf8ZPd6AGAx6lPBA
AgIFbFu07MNTcLdVue6cDsZfkr+bGaextK0DJyDINnxqz5kcdDzv3hfeu+smf7BRt/dhUAGZ4IPD
vLy1UsgX3oxpMP1rsvjdsAv8gphIJ1fC+Oq4xSlNPPcxV5+KhxW8RvlZWWWyqUC8gh51d22mvusJ
QvsiZs7YUa89rPUlS5Az8jDbuUH9VC2jwRVvUijW2WYC2OTE2FznTNpHT/Z/fPqphIDgMcf3a+ks
W69kp+x4K+3nNf5iJPhsmw+UduXOP6EYMJiRKYFZh4sF9YbKGQ5ZDpJyI0YcLWNi/LgyINEZW3e4
E+t9YtxJrsFHwkrlpk7+8Me+OLY579ucq8uKKIpqN65c4aZa1rxFGfjSagwp/Pjr8RXFD2ZxQmMB
sDtWJswcBD1nF3CIGnlrWSMQGnY3saChq+s435YeJQR47KkCiBENef6FJQu3r5Fd5zj8xM6Da486
wpzOKupz+muleKD2ZYJz5dPNGOICD4Zv3X0Hvnzjk//Mdr/cWXhKMJampFEm03mQ5QDwjDmtIp6H
Q5A06TJ8TExYh4CbJLokxyi2KKGmGH9j9uAFCopf23bRkFT1jlU8GMNF8FbGlXWHQx5LUPfSrgmi
kFHvoG4/WMV0EVjkX+q6b/aMqZjFaUMBkAcFbyvM4V86pHyqucVQvMiTOHwmFutHWOyM89x6gOHr
jBbD0mYShzfW49/CzzR6UdqXQxT0ELmMnHHfDVr0/Gbd5tVcXI2aJeWQm/ar9FlWtu0pWPx/SjZ/
zWlWu7hlQyzHaWebeCanYLSPE8oiycPhSsQ7ppdgH4fe2zBykDtLNW2DcLwpyuJE2RlvrvoDUb3f
hsJ8xLRubRy+9niq963PUJA2zBCkHf8AVPBIQQLpVh15T9gk3FNTQLtzAUBZN/DlzXlZmLUcItJM
7zu7yJ9aVQ5gMk1W9QTT2tjgE2mAHKvMsr0zllPWA4h1mpJoecxzkdkvzTryEiBcI28IsJ8uwTFj
Zaq/CA6neZU5fMb78NFJdNK3tA9siT+0JlTG03cL9Zaqu+2s7ATVeGXh6oIb7ydmcdMg6tbFgNmC
qbvJKgm57JTFbi7z79LEg9lYhkU+MYAvbXpb9l32JvfSR0fMyXW071hJZPu1RvIbYoGQX/Vnbkwh
cxetZFnrf8Y1XFB6ZbDzLfQ/GCa/2Vo+Sjv5U9Zed7KNb/CVoBU7VVo7s685WedhS2biOCj11nYy
PyCDM3qVdDz2hKqxHICy6uTzEtrlPiMIk0mObydM6ZkT+sMSeGdv0hN1GfYXZmDDsVie1JzqecK1
nndqiSqzI0Qft1snH16WWpkHS0M1hQlxLxz9zczHAQfEUa7zTJUH7upUUgll5sXJGw6Uof4b3MU/
dpZ/cDplbVNbESJa+S7Rne0du2E4kTgdt0vOo6BZKT+EV9pkIRNSflH1OY/9mK89lCHO4LseOzvq
hbsPB1vs53qhxsyxL2wSED5pSKtchChpjtFYgx2eSTOt8fDPTMMns/GWfdnYxGDldBJx9w5IACFM
EBXwbWrZQuBjuqbNp68t0MVtVhhscsSIAp8VFn05PA8uD1NRC1p5xPBRhkC8Z3ZoGdwMz/+qqz78
a/qYmIasgsjmDtxdhhFYsnQPji6Xs11IogF9cxCjt5UuoEt0FV3lxpJbkPUL/TY2s66s63V5XWFc
PF1mVwhq7Wr67WpddDfAUPN0813sDZtspngt0LV4JR48e6lRmLEoOZU66FY0ASNrV1ORufdGqJLk
3s5jA6k3ADAWwdB5aHxsJhpdnQHlZESDb69bl+ntS1KwnKGu8qt4sqbgRnbwJj/D3u42nS7+y8If
Bq30UNEIiORP+QwVgZkuC8x1bWAeWA+9LhKkQYHeKqgcravOvNy3tKB00KV9MKCFMCuluYW04m5T
SKa4TzZBTGVhrbsL6TAkdwI2gFbDNkC7WOiiiVh5RTMWJsS1HD0xZVCH0rRxE4lLzibuu0rXY+oI
FO/KqSjMPxKGJpGCepND2o8GD/6AavE5bsoeEwomwGKbWUWUOXjNJ9K/dBHID5EScGIheu8Q2Dpg
Lu3wCOPeQL7XpY82Dtqk699qgp57Lio4bHIEP4L4ux6XsbFQHkmTSKQGLqpjULEx5G/I/c2fqQuV
FwVHYmSlDY/t98nR1ZTzZN3xDq5HtXT4FMJXl8nvJEUFljD+8um3bHXRJRtjN5p0+SWeTVY+uhAT
9K2LG4ofA/QEKkqRMtrmH8hFZ4sCnuzt8WBPtX2QHmRPC7NPQ/umrWs4yfEvupazp5+z00Wdpq7s
7Gi70hWevS7zNHWtJ0WylAiatbgOPXRPIVug/PVjQxiI5wPLE7/+i7cvP7Q0hja6OtSiQxQAszYz
87bZumA0odc8o3BUF49mXOc4CnkGOialpG16gA3Ffd+nsJR43l7QYDpiD74NutRUI7iijJ7TRRee
Jhf8h8HRGylCbXQlKo2UZdTPEh37s7AtSlMHpFkeEAOqiXeXrcMUDbpkNVnBY5rTc2wH4TXNlj9i
pZBVGo8W/ayLLx79Wq2IkGmxj/tcRh4oxE2mi13x7mO15qFmB3i+Oue7ANf82BreK/Y+cTFW9WzK
94y2WKxs/oaFJxYPmmSFrpQNmMO2XZZyxI4hdRW0HDomZHLMmS6PBIeF/XI3j0Z159YmiijFtaOu
sMWkk+5CR6CR5W8Ss++OyTc9lLPuIMEWspe6Dpcw9hEI2105pxOhXG6/ujoXYK7GC2QUsOli3ZGG
3WQCMVaZ/QOeOAxfFTW8rl2c45Ri3rDSFb109VKm9BzyO99MusZXYYWWutg3fS8zKoOTYxP1uvh3
HIYXE7rAHbniI9vKDHtf+pq1WDBcZxD7WlcIE2EDzSJ2Yyv2HYyepaWPCd/VU4MaveumrxVL7C7V
xcRVDc27G48TpWn3ds43OnSZhR35xPqH9FvQb0Dj8hWTVB4Tnn3NJCXIvq5DnnUxMriZrWlVHCy6
NHkpcD3oGmVUc7zilbiUw2feFv7VkpRsxHK/xvOpx9EfYU3vdmgBd6uuaW7d5OyNNk6rmlJOr02o
j6bokJl2M+Xd33bs/ziARBdd/8zINe4DGqH9hGrojo5onqntoc/G91il1rExii8WuckZjVlQxIDN
UpdNN9I2dqs7Zs+j71GXSpkN2RKgzj7oh7/jWA/n0VHfLh3WoIj5xoQjF4Z5pAeV3HrWv4R14+5K
DM+7sDR/ysl+Quatt9zmZu5SPh7v/MtT1bivOtoODqWDnrRi/t8OsNBkkq4RlblcFZxcnd2xeG10
wVlTNt3WKtD5c2kA2V5HvgLYqsysPLQe1d5+txwXXfbN4OQehzp8yNMpGrVs5fmKavDEpUltHtyI
MAhSQo5zwZn8Q+oK0ObMhI6uGTfpGxeBKwAao4XHCqmJCyjrHnPMt1JXlce6tFzp+vKupYJMF5rb
g/2OrQ7iui47t8R3pmjVE5Sg6zJ0n1Z07H3/Wl2T3kGhJiNbEQcmcO7ZT4CSwLdj+O/WyoqWYcX+
uYTL3SKJ7dyJnjd2xMkSpSXvEcxfVGpBkFxMX/Pa3w1s1ugPII0wQGne1JhqiZtBaNIoUw+mKS0Q
NEhAOY2xRzA+B1tXA1ARhVsNRDUhowKevfo0jGDitehkcP/r0xLCOmeLN3YhouamTlHj6rikLQXy
qgs/AN06+6BmpetxIXKnVJL7baqhrT6XjlRjXBd4rkhvw4HatJ4CkZoO8fI2qZdWI2AnDYNVMfs1
VwNiORL+ehoZ61YYPjRElvamlCged71p1wY5fRYVBrJRGj+LsCnFMuw9929SXiQUA42ptTSwVvB/
x15z4w4ZYyTmM8LH+iON5TGhUW1T4TRvTrmNuNdpHG7eamEWIDyYXFMDc03IuaPZmucRli5ijAm4
AbW4thbwHfUdlrpXNzTFsZH5hy0a2DDj/KU0pBf9l29BP/4ZNcA3yA+Cr2Guwb71DOJ3hvUbauhv
C/0XpdEG1AgaJdZoYKkhwQDv/kuhBq+sYTuNEY41UHgsQAt7MIZ9DRs2oA6bGj88aRCxp5HE8hdO
bD/hszIiA2rxpPHFtgYZtxppXIPQYLtnImiDO+7gHheuivd9Ae1aI5EzKBs2VAi1cHNRgshPDM8w
9/ksdrX1kNNkueu7etwtor8ZQ3o/Gs23gymfexxTZEAhBo/df5NGNbcwm5OFldZbSsvxfbepWcYk
NnTn2CXW2s70JBWa/TwCgZbwcYVU6lRpPjQBy+dSE6ONSbxB7lxAlkzQpBmVC265XHQQScbpTRr9
X6OkmE2sgiKoBQlwKqvnhF6kQlnzrbbObQ9nZ3UJgigbLx9o614zrsmbPlJ+dFwl9OtZwsFWwoah
Sz4fsh/TKWYLj0QhzTCyrqGumNmbEtllKUp1pBeWgS836GcrtdpdqOyBTsFN6uNIGtiOX2JJ5YU/
mrxqo+I+Lws0H0301mzvAHxgtDbxZ5rHKgJGRTwuNrLzvHpPU5Mb+4piTGhjhGg0OdwGIS5BifOB
zx8L4OKDjw43Ln8WNbbP5E73YLn/kmRornhK/3gkqGYrvs11fKvk/EyLTbPxQJmz3uDiZ39mM/q7
ZtQL9dn1KfpUbNXX8V1ZJpd5UqQlVQO7YEjMXR8sMyUTfXFtFJzvQRX5FgQMxyu3XZ7Xy08X056k
Kewj7mx3lh8WfPAdkl2+rXJAbsqK/9UUIl6mnFcqXKGxFDTpRZlGvltlXPzvL7zEm4GVD6TseD2M
VfLdBLme+dJ/ggz6wclSOltsajecwCe/xIxcd+wgpb7OscqcXHlcNZLeADdfAKknbvoIFPZLanq9
BAmPirnxY/PBs0349oDu8/FnRgTYTIlp3XrNwgc0ARW/a75mof7LwOUnYsF0Wv9b4E9vLE3ULx3v
PQexnxSw9idN3Vfg96mHCeDTxSdKoApKYWD0S3TYdmEKLKD3a4o/OUWbbxPcPCwbu2xy0qON2YLE
EkXXugcgoBBAKpoBRt0RkNQmbH4k4ETlezHS5tmIyaTzllFqJYRLKbyzWSckRL6kk8M5h5/G2BKJ
twPuxZiyg2OBXahdB2fXS/EzsG0ILfE1c7WkN6unQ9Aq70c0UtYVihl/TU6qNZG6MANx5aIrAaUK
lX7WlUPC3QSziwm9/iMoWHB000LevYErJf5kK/L0qnqNjZUDX/czCN3U0AQWl/t2PPtm/kNdTHmu
GojkeI6D1c9OWGaBHqj+qQ+D7iARsjPTcijFg8VtOQhD6nPRvREmT3SXIgnaO388+yd1h3+85haU
ceTwXHdPtHiZ7TmOuWz1cktS7hDOuftISRadDes+0x0Wa3tgpQS1U7db8Bv9cH2WF8IN30IeVzLT
120sWrbxXz7jwRnaM8mdkeeAXil4vQQ8bv8NdK+Gqxs2xm7ZqZkPHt0ik4kamLqjs6exZdSPyhLK
V9E5N+EyFjglccsVcWjPHfcjXgY4ccNHVifzDncgEogLdCyeuV8z3gHWS/Jgz/6XkwYIEKSPHXzT
Ztu7DUeHilkmGs61yCde2s7Otlmfbp0AkUQt3KzC1HleQ1WeA2t+G4M02yVFc0ZPA21OpxTNIqjn
vrfvafK8SZZbF6SercKstbMsC6ccRTLm1N4gcbEdG7dripvaL3GQdf0qI2XxrHHT8jVTKCfgks6Y
LTaeWbJ7m2sQQVTQLHF6XLnERybzrj3TRpnlMBpCFeAZWGGzEcs4GZJPfd9wIBkZIkEoPIQwFrmR
PzV3lkAqYCaao8FObwU5n51QX7YIHe2go0KlsIpt0iDCe+3CTchKnzrPPrDZjfeqI7kwMDJmJkUq
edAfnKZyo8Iu2Py7b206AdPD5y0ExmYikyf2HuQmVp1E9Z6pM2oiNyhPcK2IREaQ/boIZODPiCc+
nP7G3C5Ck5pcq/Ke7bQJsWJYiKoMHz1NnXxXVfvVccVfsvfBlNOuCxbJFpcPYsLjxKR26KAC7BzG
tERgLndV6nAAQEmgcQR/f0ykPnbR5/2AuXRsUNan1QIqMTULly+GTyAh/O94GrBJU5uCvVwE1ghZ
YEj5Lwbc2PpFPKKM4LTzEi7O41uFfbJx4+JJNuVxcgeaXmXM5NMGpxkBgIt8yKgGDItHWnEYy492
5VOZx/bfxBXVOdTaoJZRPLmQ7JhoI+7zQLAhJX7V0hc1qOYGFIdIBDzYbeBTbmwFlPvBAdvyup+C
2siIWaosStfqqnrXjtiEb0YJOXTgKhU1FUobOmA6F2UUwHWhTYj/ku/zGhAgcXneuU8GWd9QcsYG
813tJViDTITyAWdLBkSf8Xn+ruJyPobV2EZOwza/d94wXuDZ9MfihngDaUM0fMmqrokGFnPVgE4+
eZKOLrf+zkmgm11gQjFYwEvhaR0z3vxAb41wCFAeRGCnE0vHry5qVDuy/FykqVKr3McxzN4m7U92
iJXZBp1N3QF31GOYOPGjVwo22eV684rg2lNs3Jhuc/FcmrfjuvuvDKeVNncIqKm/VpcKok2V1EjC
ofGZADo9dMCVNiGxYFKRSM8qWy9uEj+ZNmg+C2DZvHQG8z81kISAOBxciwGijSGfhgwRpn9mr9nQ
9CU2a1iMpwmai5uiockkwMy81s7Gr75meAG7uKDLGiRmD10321RGjK5J5KTC6n6gRmJ0mZPhTUiy
lvBqBmUH1zGmZI9pBb+FfMGAc7G8xKPNEEwYwEP/2IAI43MTnJex16AWOgvy5rHtUm9r1IzayWB/
eDYR8vwpGA26fB3kUp5yG6kg4I6CevC5pX0IC1ywBK+cx82JmBQEhk6wpgvlZeWJIAaGYCtx51OW
FQe1LD9c5Wgq9PjUcjsxjH6m/3W5EOP1dp1ado7kDqKU2+8qzuCBVNR5UdZd2LfdnqLZF9F5NyGC
9U5OUJyScCoiNMhTlacg0Y2lihhMwA2heySDeBrTDlJG6xZ7nAFD5PoUnKc0G+MV8GrhnMku8lWY
i3gXTPPRUdOXOdJiiMG7wcPk3SM5Mm+iGWyr2dru2Gev15VF21pUYs8YjHcCosrg5eK4vpa1+TGR
CHqOdURkLr7SsKzuAZ/dUV49l9MDUoW6th4SEpB7QlJzScQGUQfzzZlGPthYru+gmafvOdgbNoZ/
adqssNj2xMCJ2O6wY/7HQo1WuCm9d9w5PngD9elQNF6NPKT4tbpZIm5xcJrGFl/zY0LwJ6Me5eJU
aKWlaf1RkxkFC6iVelA/Y9ZXe6whBocEf6j+L9wZHCkCP7WSH3XBpqfnGb16fISzkkt6CL454bt0
7LSr0VtpO3cQq8e+2dnd8tIHVLPXA3NJUXMPoJ01okX5alcubhzVIyUS4EoSt4E1uL7ESQqcF6Qi
/Nl0MMHdtiiSAZEd6srZogNK1mXDnEAZ1+eEBEH549ShH+Hk+jCaZtjGq7V3wVhxIU5eSM7iLC9L
hxOftLipdqS8JJD8yfXcfYI9NUhZNFh+bx7cjMBAHJxZvO1Lbd5fWHQM6fRoNQb5QFNgHElC/yya
Jwkixh8OhY8JDe/FR1goYxOsnUN20dxSHEZPj7C0Ezi/5kxUgSf2Yv6vLNB/7fHZTCQLYT7Ocye5
VJkieSwoOUrW+9LIlwNS3NXE+LKxQprfMwyx+6p/aoN6Qf3Lso0Ve2eizBT8wVGLR6s+NhYN0rP0
js6a0FjvOFtRmQgAYtm5+uz2xkpdA5Pb/uwZuyYHz00fSYufcIIms1RGtbMNGobS2aegFc0L4WNa
1ReMQx2QHZpduJBrYeA8kIKbEvD4S3bOStrnqYmPAopG9/4ZIk9/6Vzzj4XMCNkyweLDNKjIjl1J
sv0JPSYjHiH7MCTPLy30Zqmax3lQt0na2NkZH1pEKCzA6Y3C4XCbcGuH34CMMd8PNcBUuoG5fQ2E
gp3ZN46Gsj7oo7Wy5wnxHTmS6AiGo6CpLGCzXFZ6pqxyNtRdguZ4ns32SSTVQZEk5YEnw8vcDA+W
RfNUJ1rqW5T/l3G6w31y7QoyG15ZwEcAUXzrsLZu5KLujHZ0z4njkMz2hltL9o3enwfbeLDcFNqj
ic4m+uAomJ02a2skXBgDk4gbMGB3pnlXLkG4/+VcNOaEVUumyQMhX3eDJQOXXwiBAhQPTlimphRX
HNak0n2e+cAJaqWpyQFF1rjJcP+L46oLxdlVsvtEwQs7MvtQkL2LbwgDIcbgAoS5V3S+dwwEBV21
66sDlydclj5WTgpUQWO1L7++UKvm0QVJyDmAP8eXkoaXFCd9lOAQZ4GPpPf7y5gOiwsu4GDzm+/W
2pXmLQ/5xMdw7UnUZVif8aq9Yk9CIQbv2hOeQhRsxSuvIpNZlu8IVeU8n8PkpZGBnlzU1wxiyDGC
g6mrXzm3+kc82DYiW8p5WVky+n0hhDshua5YAbG+wonEsF5ga/bG+VZkwY4aPuskcbzSNUvMbqXj
bXahVlBP1l2SFLpBipX3FYAK94HVfFKqfgpHkGY2fVa//2fLpXNLyl5d4yYPODkKYpkqrV9U+Imb
mcFzbvrDL3WAuTnbAjxxdyn/ikX+h6mZ9UwXijfZJBKvo03kOqfl5Pcd87JmPkPkf3Dnabn+WlJh
lTjRL0puwgJBiYegD86YK2BJA8I3Pt97YBLOPXF2uY2hshAVWnSdqoWfkq5wOlop/Pwffq1yBufF
Y2TWUi6TDtM8yWLCZYil1JzpHL+PqEEHxz5c3fnh9y/1isiTDuJgjfJhZZfyPIeHfmbpPOX04kLd
PpmUkDw1LIEjejPYYRrEgr3av/3++2OJRSAU/h93JrOY4EMSRnnwmXEUEvvulxzjLzCNpv9j7jyy
I1eSNb2Vd2r8cBtaDKoGDAEGtU4mJzgpobVwABt6C+mN9YdgVhUTlYjojlEPLs9NCiAAdzN3N/tF
3qPVjmDR/mk7Y/TQNMm5jdpDPhy66BkyJ0phQQzIdK/qJncQMZHigI/LQs2eNDHWEeWvc/ZTP7Kc
PQSaHixlOdZOvoTNhm8b0ZXokidRFwISq1PDsIOIE1uQ/AgejQWshjRXlU/kyM96Lcs7owdEBQzE
eaqzXTXR7FrEs/feKCnWLpu49T02SEixU6QpzorUGgBPx9eKXPdrHfLDpZ5byNMOvYchLflRgIeT
utz43icaTDfquy1SVgP+tNsEovBaUbIfkwLIZTHxGiHgoBsxDhEY0aC/RljcDeoivAGlCPo0QI/f
HJP4Qej2dogU7zIZrUdlYoQ0dVreZvyrrkDl5l6Goo86rizZqL62HjVi0ArBfab0GjArhi4yabf0
YTO+9hE7vlTcZUFXPA+oU/GSeh+79lfKwuJaTIL5iZp5wGDbu15Yn2VN5wTT9kW6wjp10hCpFSyR
vWG4i0q22dXoQ7pJh0vo7vV9pbNZ3KsnKYHZAtXLQdYmqb/FCxHp5CEwL9Pxu8T3NwNsSQi6zC4g
HI8WSgDrIHDyFzXP157X5XeqGufoyqcsSE1noSwTTRR3eKpg7Ghj64V9Lkk+kNmp061OzJhOiOEO
LX7aGfDq9/IwYQecygyiayWJOgXv8kmRhdU3vASuVl2pdBZWIfJja/yVv1BtSi+GQOvxgime9wLr
1hAi+Zho+k3llSNrl3UnGRl5QFOSy6GuVjhg2ufDgPe4VEc6xDChUDLtZKrhn6u25/wYtZ/3WkAC
ZOJZiOzYNkkQYoYHdxFb2DrkjoN5vYIgtK8H1Ur3nejCyNgSNyTgO41+8cSB3r9UoAmboojw10X0
j25xAJLCzm5wT4MbRL15lROA5/YgunOQuCnH5AkpqKfDVU2tKoA6euN7l4aiWbdi4uchTR5sPQ22
s7AkdSMnAQftaUi8oIawHlOV5/fghtC4vZGkwNlmkzwmVBClN4vrDKb4tq08OsmDuMh1bGf3Wr1s
7ByMykX2IEWVtc1qcHn//mtflr8id2DdVi1tDw7PyTle8l+Amu9iaO9hn1euThVy0+cKcvCIgd/w
jW3slJd7uepyspvIQgo2abYLZeMlD5rtXp6r0kHY7xXp+jQFGdGMU94IHvsMY2MHFZx9QoRQWd9C
ldmadQJ0oOD4gy0Fh+TcpmYFwVP0/ruUWp5ucOWUr/aLbR7q34w26FDyiMRVM31pZThQqHEr51F9
S2vkikV6yu///JLany01l3Hnzh8EtQT2S/xIN71vhUBSaP+vUYsyNu+i3bbnnAiGV82zK9jWDXCE
gklgDLr2IGX1pmyq7g3b6GYNmFC79vM0vALDwA86ChoGoDX2PS+NAgTB7odXQ700u8DZZVbrrUY/
jV6T1qJVa0qcLCpToSgxWbQk3bfOs7XPoYUnvPzal174A0UbcBwKJep31aA6N9BT83742P/eNSYM
ANxtXiQJDXGgKJ+p8XZWCaum7P0trpIIFwA13GvINAAEzhQq65pZtpO8o/psDMpLnKbadRW+7BOt
hws0Smr1q1VF8oqc4tz2hceHyPw71BSNBxUZCxHrGxR2WfRFmV0DKrtHkx5PV83n4Sb1Tknx3gQU
kAsYj955hqTfZi+d0Pnirp9IblE0FLtBsoLnbHAeBkTYb4ZSCZ/bUKHKZkUIuk8/1CY+nMGK3vQl
W/WRxN0YUnRpgza/zvsYn18FVv9YI94sdciNFp4CotbCNqVJqt4VkYjv64JkXOtUdAdWul00GA/v
2miRQAHA9yd5lcQFIoIat0eJICy727CCKi8p4A0m+s6YyZfvC35pdw7IdppVEP2kho/SazKsaGX7
PjjwpXIOxYz1KkZkIsksWNtIQ9ZZ+xxRdATl1kuXfQBjBexvfeXraEmG8fU+n0h+1qNGZ+kwVpAg
lNiFnKUEyvleoH0cnHFHnYKDQ0uL0YrL8CtyBvcWGeuqhDR4JjeVvZPluNwIYaGOAu184+dVf10m
P/c7nJR1jeMruk+qaKxtnCjx5fv6nsfWcJfbxUunGw71W7JRoEMMBPBRbrRIeShw37mx1Uh/iOi9
jmaBFYmsD2xLfZViTbsznYpuTaN5cBkGi9rj4O2YlNUKP9tkFUIwWdM8vpBBVN3i4k1ffKIB0Uuy
798/AqBCCbxPV5xj51p8GgAHTmA7ZF3qoriQoslTBZTrhRnoL57kJa4S0ncEG4AmHrpCBUj7c6eu
onOWWApPiBnxLqc/wmrlDueYyWQhvzcliGhp7AEsIf3DIwZLVaXfdNQImrrNn/xKvgYCaFIDMvkX
G/iVBDP+KROcraRIh+ZW1FeRmZW3sN44MxAO5JLhFY43OmzTM1kRjeZO4rAG3X1LtUDBLNtcC1Wu
rva6Ma1R/JL0eZck09RIPtOFn64SAYqZDj/tG6OksldgTRPo32paAoTVZi/yG9MR0hpNv+/8AtmC
1MDKFyhKEhSrvYyM0kX6nd8FoF5B+oF1/4mgCNHB/wgjcGFNI1NRGbf7j6JQZC/cDt4aadWTMGSH
mEs5CfRZLQ+f24DebVrXt7BwjEdHPKN04I5JFHzxMexcxbpCfTI0nW0s009Bv8bdy6S2XZhu21i7
y1tM96zJdkCBH1lCwEYMNZro8r+OLNBnOgigOX1zq7d2ewHjfdbHS/3WKH1rp4BEgksZIsVTonmM
XCACjzXbyf25rehUdQVYAuD4dFIDTOVv6iTM3ck4AvJD+FNG0i8H/7/tU7a0YPy0c1jIINsn4f3O
E/ouEh18KMsEflg2/aYzaUZ3e90BJUp2IkZFEcxZuKl1J+JcwhbZnLjGKA3Q0Cj7r7UMqCWL1RWm
SVjhZB4qJ+//K8EMof5SrXEjN140G1MYJwqNcxAOxktnB/Rd1ewtq634KkPCimzU5mdtZmprZZLA
NCAsXXph+a3X4T7t1SaHChyLPDTo/+a29TjUjbOuqp/4MkJJVRO+FCptQiRqV5QeBU2cDiwtRL+t
nerRTvK8JwPFoduK3FNmtrgGjsqvdtRdciE77y5UvB+26IBBQkjrkWXo24EdInAtdjrCA0m0PxIU
tiXvsByRxgaIqeiVh8zTqaTG5deiHCTa8OhyGMhpnlUsOftcuc+aZM8ia1VawpfIqOUrDoK4vwk2
gnZO4WD/qRIluATU66+bAqFsw0IrSUiag9aVei4r/s+OsvE2GVKaq3tnH3EFECU9d4DzuINjXoVF
Ez6lzRU7+uK10VP2P5UZPiEIYr3nHZ0JMP1lM1E9wtGvt3bu6CvC1tpWdp1dYHdNOJnao44cStng
i2UF1TdYmVeKTK88hMh9Kzz7J6QzlUKc+TNDqfCuNrtPY6i3W1QYKQ14uveUY/PZBaY7AmRZgYxu
b/NGOu+R0UMAnE4ovSOYnkmI7rXPgSwNPKDaLVJy0wZearAj2ScVX7ZZLYxmTeiON7460kgkkwmL
2d0Fg5uVbKoGE9KzEVDxzTJz1wGQudKd/s3H8O7SMkb7khwZowBDzyshxz4W5DMvHcVTrXJItRP9
hbQVfQ+T9l5PUxtsiH9BZ21YF1T1z4dCqW5spu1ZXNE66/PWWu9X+6nJTZltuNp/5qF5zOy+uFOq
ktq0wr5g73KioX2/Gxt5t1/MjIk+XekyYYxrmYpNy+RBsv/uUPqfcYvpkHd0BC/EsjehXz3kilAZ
Zdu5MBJxryfqeTnZWpWFel8L3KVHs8OTeZJEGK+QLGk3oE/Tp8EbRoQi2EElHP+MSVwEhSONzmKH
AAiKiw8K6qwXBAy4qLFlj67hu2LIXXX/7x/EiWec46hGWbIM7ryppDAk3k/gYsYWwvU3yqvathK5
keBrgialAVN3ZaW2fcGR8ksH3IbWOLlL0mKsqgoPtN+0qwgy+8IMkV0QCnKvWfQIH65Bb8a3J7IY
6aQ2g3XWohXAfn+ggNxVq0xOdkFf4ynXJt516wAvKu24uGt8WrIqi0az6otaW8P+fAVbicQ0lO2V
oZU/RwAIuwRsIOsWLvPsHtd7O5TUkej+4lW1GyOokayPvmtgD3BdZB3bHLoZUBJQSsesHrhcv5Xz
fjiXSizeJq2226BKb98liQ3d2bZBjMkaQrDTATquKA2i8wOSabJaRW0nmNgKHKyRuqKrEuGhVJbP
ZjxEFOGoiEhKdMGLQY2ihcu6/9bgtc8G6jQrI1Xw57I4IddO+FZ2mZukyaeWFueNVBtvsUldsIjI
+5nyCDZQPBsdAnF5OymK7hMJJeubtKEqLOeG+RRH8nUYoOvfZAYq4KlId/9dcPmQ2qVyFjhlyX4/
1dBbR5H6v2U1yCzqPwbLvX6bG1DPpeRCwemB4qv/0vsGxYhxXbIN6iEXhlgMgKgufyL9E47hDrTL
ORXoN9mZUKwVwvz1gAJmaZ8FGrUHgfNRqdUvGEDSnAxg9IEYv6sb/REw5QbKFMtBpD6K3vlaqOYm
yxH7GfNCWsW+cVcXzZWKugeFdT6FHp0nEDj9vEOvzjLSM9qJ34ANPWMYyCufTIrszNhpVjSp3+iA
aGPxELQNnuusw5FXPXLSQ5CIVi6U5cbJ6RhASS/A4FRhQyVk2Ejwp8EgCy+Gah5gHoR8qWLTbiw1
2kojZgV6qmx8BaQ5cEpJk7H+snmnWHueZ9URv1V17hihyoamyAodS10xFWXut5pVZeE0fVRSas7X
ghrUzTB9ie27uGYPXupDQUeJL5ZS8MW0fv1z/z2/wY5SdsCmVIDTrympXmh+ifKAlCXYLGgyfCDD
0O7fvxRsOXPBWeRv//W//rF37PZ/5HfvZhIz6+/ZP//xJwvv3zy+zzcPm7kJ+OQ1/i0vhiqkJsgV
f3mPr780X377xyZD/XS4b39Uw8OPuk2af1pdT7/5f/vD//qxv8rTUPz4+9++5W2GfdnDDz/Ms7/9
+tHu+9//Rkl0//Dvni/T9X/98OZLyt9Bc/7yv//nS/4ff/Lu8i2Z9l8mgoyOojuK6TjqZGcjftTN
3/8mmc5fjC+wSZn6JSYdvzy+FfUvDcYRXql47pr8IYYqdd42wd//pih/ORYauw5gWAvHFabOPx/8
t0H59yB9NKdRnd+tdAy8hjRNlU3+42Ng4jLzL816k2LdROp2guYV1eRVYI4PUgB3vB3QwsUbMPJo
aFAj8DPrSdMBMcFNjLvuOvpM2cqtiuZVFdSVcWqgS6GHD2xqkLeFko3UfaBr5lXfAxQRMLkD2/9S
tF51jZ8qmSSJJkQwuLcGdaFhOld6OsxAAOz22reTAAg6knwTOS62zTtAQE8oqdw0E3vQ6uPvai3e
bLBK3TZp5Z959YnG5EsfjRMUN9pWSoHOv8ZRuvnU1ZccwvRtaNbhOYABHbLd1qZ9kFS0RwwNCZ9B
w6Gkq0YKh5q0Sb0eGmtVrCMIZ4h1xW9jkD/GETxAf4B+gfdIAb3PQwqmBwcIX7FFHrVHTxBBnc6H
s1vTAXOabVhPtCUnL1zDvMjIfxuZVtU63AxF/RnXLRorcflalJyqyhRoUZfYJbISfg+6GF0QXYNw
GkMCOFMuc6PvXFVGT0E4mK+XIvpphAEqHk29mUS1IIQi21hbxVshRY/kAPAqcIHWvVw2eIWoT4b6
pVKuKwo8HGp1yjmUQIckAsuV6vk66sTbMDkzVG004cu/jXDgV9ZQrWuQzKtR4hw2yU/Qcr5PK4HI
Z1/ZiHsV4NUguZnZTa1G41YTKKhIunGdghE+K8z2WhfjS63GOhUOBr1P3Lb3bwsz37Ve9L209HPb
ZsfWeRepB4gbdEwHKZZZp9rsiCRjVWTDRRcZb3mcXMHX2XQQanAu2V6TviMmikMnI0deNwmCS8kK
xcpW79lYXCX4H0EFVe4wsoABUdavXRuyT4lgnsE5uWvFRMJ6cgwanIZe6Ou+YXNCj3gVWv4VXNGf
Dq5cK4DISLcAP5aewGDfeB2FShXHy8zJWPg2nuJ8EQw8tDOagobeXg9Wn8Dp+IYvxmXRVa9lLcPe
YTkmGNiNAQFF+wbYvBy2X6Pae+rp8J6pgY7LACqqeZXflbLzFAXta4GsUJShO5Wpxg3Y46+jXoMP
T6AjdQVdHiwbyB5bJZRf1LK7HmqgWJBu86a512roflpsP6Wc5qIO8CtnYTRq4u/W5JIQsGc5sy3W
5TpjGg3mzjeSK7weMAG4buDvTwavV2E+3uNAgD6OHz45zVhhcxK+hR6tbQ8cgePbu0pSig3bW9tl
DyJTVZW+5KG2QsaxgX9GyFQ1kJ4IF646fRt17T60g8chVLuzLNQor9srNtsduMne+iGZ+VupmAM7
PfUbnoNbT6VoJXQMFbr7rgX0g21WlnmYD1mv7MrO7TbY5EX8NlCMhzlnbsOS2ZyXo1sFoHk0W6Cn
AzhTKh81BG9WVlg+hjApzjBXrnR6d4L9LsJkH3L/rxT7MaXO1NDfM6quGGRtkivV6Jm3ktbpukib
TKVpCWZcwcB1sOM1Iv8/ethhoeU91QoH4wKpa4pe79ZOvxbB3zL8x0Xy45r5jz+tqr/9AvjosPjx
PfwyX3t/+60/rd7/Hy7OymSnxc6Ez86a9x+L8y7jOT+uzPvff1+ZHYtl1lJ02ZBV5NVMm8XvfWFm
yVYsvPgcx9BMRQMg+6+1WTP+4tdlsBi6oRu2Y2P3/mttNv+yDPSooHlplqopum78v6zNk238+7Zq
2nNIqqIDaKFJMps/9rTw9zTZOIjIPv0Zpm4E8F6JjCMzdekG5u/mX6y2OcB/YWxSoNU/WlWRHtFV
KR4/vOY/xMHS1SfrsQ9mZ5mKQ2oYqx4Fysjur2vwZP6VVxv++WnXn+774fptqzSQ2A0wDEnQUkBv
AGXYdrs67erMrY9Xr8pMzSQFBg5nFAHtDRsyZ9VbQfNy+Pq/G7D9e3BnPo96J7e5alKuyRuYZU2j
ye6gFTkAdRiFh2+xNAAzM740ZpNQmqU1UZlKsVJamiSbQAJmeeI7muwgPozAEAa2JtedsWEvUD9U
2Op81n2tz45cfuEVmdOO9cPlHTNAkgABJNzwjPzM7r7q+l3P5z9t9s83vL4Roc1Q4oGoCal/pBTY
URSXR9868vp/31j/a4TNWfh6BnByXSp0vOcL6XvS99praPXh41jrmhtxAn9QmjE8B6rXQ3ktW9Ac
J427OQtrqpT4wrCz29iGkWtbf9BoqaAgFymbwzdYGpjp+x8GBk5smrMGoyDvmSMGDENh0KNCFjJZ
Udkb4iMvcHpRf8h/5jSvP9ymUBS578Pe2EiN8kkymAdFmcGHRWJJmNZ5ERyzQ1x6nlms+4lpa32q
Q0mNzLc2U3HjqCkw0/cfThySWbQLnEZEiW7WpvEb5xwl1sDNVJQRTxuPWaBXzSjrtt3pmyKNX9lb
XEgUK9n+dZ9Ou/4szhF0Kiu0hJHhLVEQ6BWw+YMlZ9sq5Dxz+BYLY23MYj2GtkP6MHUaNLDy4SSo
6o1cXvs9sA/ptEEwZidc30BSShEKpOwguJFNBdWu+LS1yJge68NUtTTaxy1KeW7RZXhEF3oGPV2D
+ageKQgt5PJ5HSixYY7VwrNcHMj68TZGuG04o2nTj0eeYCEGjFlMw8zRRznObNcQ0nCtDl5/hV0e
cpZNaNweHuOlZ5jFM/ggBLBD03KxwgueDdgwNyqdovXhqy89wCyIBZJOfozQ0bYtBQxqtFUC+cnr
U7m9pPxpG4+HbzMl0T8kJWMWyb3ph6BV8FSPVNy0zmB7wF5ohVo/ofTQbBS/Om31M2ZB3dW+JSeD
AbPY8hzkwvTauhB61ocPvpQApj38OEtxNwttBNXqBASb7foVlPRVC78+O2PdykN82VIQNn4jQ7UW
WEuWp4WhPgt1J01K3RA9ykQdmpsOFMddmLfe5vADLUwyfRbkVDebRgyT0x52c29DxrnwjJa8eX34
8gvDr88CXY7UFlhZYAFhbLGaOesjWwwXZVSXaG3nnSQ9ILJoxrvDd1t6mNlKLjeFQLHesFy4mUhV
1B10NbdD1746EvULw8855be8lcLpLMoWskAMqGu88qRWpp6gC+BbqPcUu04z8bpo/cLuTksC+iwJ
eJowp2Xd31b5kKw6EcBlzPzyyPPMzt7/2nTpsyyAUE4TN1bpuMWAe8DGVAxKSPSmHKD8kkrLz7DR
s3d1emfarZQo3niFxLhpvVZj0PcnzvBZjhghvSHcFllumuGK2OjGdyRI0NM+PCmWpuAsMbQmDkiY
lZguhlISZj/Nd9W2xx1HUbGxVV07MvcW8qk+ywxqApLWlhsLZb4o8297G470IyKzATUiKVOdL4ef
ZmGKa7NsUJtFUGWJBQ44K3q87AVs5ghkorw9fP2FGa7N8oGj+EnlwzlEkdKunR1UY0c8KWUh8xhl
QAYHVFf5P9ndoBJ7+JYLb06dTfG4coI8x6hkg6FSC0LBS87rAK1yB7bTMc+9P69Cc9vuWGQhkN/K
dMsRFpbqYAKFSp048gBLYzJLO2M/eF4fNBatuETZtV2JZ0aV56dNLG2Wc2TJz0H/c/ItMW9GCKP0
xkcPPjBuRrGZ3hweg4Ug0WZjMOIcHjZeYXG40/OHAFD9NfVXaZVlWF2raM2els60Wb7JEQDRs6IZ
XTuOqzPcwUAMtN8PP8PSMMzSiA/2GjBQPrqZrX4XIYQMoJPxkbhYekGzLKJFumPgyjPit1uYoCUQ
vlolnZw9OlAmHsw8hYh/+DGW7jRLJBmnKCmK4IwFuYTLgfRCB37TywY7tOFIOCwEuTpLIqjEWElf
Jr0b2Un4Ylj4S+mNpN83UhOFSJ7Z2iYaZfPIAy2MizpLKWY9FB46xcJtrcreoMDcPUqJFkdH8vvS
5WdbDN1q1Q6VVuHGcXkhShWKiXFk0Jcy0zREH44pOC/A9K5BnUhVcuE7pcDSoHxIpPTIjF26/iy0
UUvzg1q2BKwyT+BHYFyIIL7xm1wceTdLN5iFWwaXS8GIythUfYAafH4uMMK29PBIalqaR7OIw2V2
SLp+MDYDEkJ0nTI6mH05rgZFfYptqnNOjkLo4bBYepR5AGLtJ9KUQ7UTPDjRZ91G6frb4UsvzaBZ
xCWOjnaSaIyNrg35VZjkCu5SdnUktS588KmJ/XEShUUBMU7BASOpX33pp4eJvX7k/S9dehZZzQCk
F8EyhMSKENGKmybjhBUemZwLb2XejuEIXQBThaWLwsx6RLIkSo5ceSHDKbOwwjfdGqsC+ZIcWq+T
PsfjnRw6G7W9OzyeS69l+v6HsM2BQtqlU1KfqtA2McPrbkhR2fVPfOvTC/tw+UAGUqnZub4ZaSDH
A9Bd4yL9fNpHnwVs53R5jCQubCg04mi6tzKq8MXF4YsvjegsXNVBC4GjC21TFRGiU5Olt3pkRVm6
9Cw65aLBtwlg/Qbo7SUm1a7R90de99KlZ9Fp6zDf2rLHEFyGRQ6FPUSDUOs2J70T2fl9MMU4ovkF
ahcart+u0waQGJJAlnva1WcBCgMpKMMq7TdKL+xLIZro2jNhwx2++kIcybOVr6lCW0JMVWxyCwlC
GLh61710crEdyuq0/Zo8C9VOTmB7wBVirvuf80w3LlTFro4UBxZGVp7FKeoBRS0Ju8MLLLpDFOCt
0KxPh1/NwsokT7f8EKOoRElAK5glQTtuoYa1WJTXL2EeXqDbCaA2Ko6MwdIzzAIWfbkkHWu1g/cL
EdsOz2PdPPLup9fwh9KZPAvXfmzsCBZet6GU9TNNzPPaz641XEMPv6KlTz4L2SFIrUatZUw0cDuJ
cTaUEWg+fOmliTkPWVGrko2U0aaswOor/bbDONzpn1u0bg7f4c/v5h2d9WF8zThUw0TnDg32duWV
AGdvi19QvPeG9x86sQtVEdWZhW2DMbsf9HDtAw3nNcxbegx2UNJaIQIGBypAWQlnGnwLUkMcyc2L
95wFczlg4IO4W7vxuy9yg+d2+lWLP2kFjcjiuw42Kq/TNeaRR17gn0efHv7vAeJhJiK1ho1bsK4j
S6MZveJAwxBdeiQw/jwHVGcauQ8jVFVqh0y017ooliaPgYYFZV5CZ2h8VMEGSWpPWh5UZ3rAD/dx
LKxCUeRu3VHY1aOtiWSnUNq+P22ezcLbQuM9ixK9dZNQehw1G7BQ/8PqjLfDl196SbMQl3rweKjE
olYRiAtbeDeg+S6ctrkvC+Xx8C2mOfufWUR1ZmEeNhy0W4RJXdsHFis64RY9Ord+dqf24XNaDHeW
Vh6J+6WonMU9PFtF03HBw7XTghneIUYhVWHgCiRrjkwrZWHi2rMF27djg4aCN7iQQJ7GAp0lPRTB
JtRAw1tg7JwM7kqr2VdO4/8su1jsCqkAGgd+7CyQAKaNgfKOHVrMEwuPO6FgPk49O+zoMkRt67Z1
+TpK6k9RAg/DM+nIIrYwO+x5SsDHT9MiHKoSrcdbIJbSKzxYgjcqZvlGVtFAPDxFlu4zff9DCIGa
1Urdzxu3D+gVNwUaxZF6XmQ7M+zLI6vN9Jn/MA3tWTpIJHxBBGPjdma/lv0emd2R3k8Kn2FtyI5B
V/zYqWhphkzf//A4mPQ2VSK3jQuai26+sq7Q2TjtTc3Sgejx9K6h47jRYKNmAHxxUIpbrQBqn8QI
qh6+y9IDzLKCn8UyZfm0cWEwb6uu3rX9t9OuPEsGgyOg/UB5d/tcuhv0Csd76/zwpZeCYRb7GIfW
pqP5zSapqk8K4j00yDZl7rWnvRRrFvcwuJAU1vnomBUijJRvkqxfHf7oC+/bmsWxRBWjxVCTOMZo
1Ey6bVFGz4cvvRBac0yakqtppZdevQki3x1H2zmLU+VKatJNR+PlxFczi18bFa8q9hxuIrKNXpSv
nZN/Pvz5F0Z1gtp/jCVbKFS8LC5NmxAp7sFtRLLSjWNN26XXMwtVSGdlK5ksGAaiLqB/CyNDwRsg
LZK3daJjVx/LD6c9ySx0w8AZOpQ4Grf2OnGLuwwWFojRXOIREa4P32LpaWZxOzZMyUHiaZDrRVVE
vVCE9D1rvS9tcQz3sXSLWQB3pqb7Xp7VrhdazxLKTk5nPIaivemd+vvhp1iKhlkgK56PMZSqVG4l
m1hPWeNN3WRH8ufCKjCHqGGySeQKvCFUadhAwX8yYv0lbBF16q2vSIwfibqFR5hD1WRR2qjxoAGA
nH8Ddr5XgtsQWYNPh9+QuvQY0/c/rDDAt1orwQTC7V6BkP+o38rn+jp/1r6i3H0e3GaX0U1xE5xn
F9auWGu74D65KN6at/w2fsyPfIaFwJyD1hByGpMqQJ91aPTzoMeyxDKGz50TnDYLzFngS04jZWGE
mpIUPSvmdSx9Pfzull7dNGQfXl1lZklmSHzuqDF2XmesJkZIik51huxYrd0dvsvSBJgFexeDkjBb
Pn2eDjsi5qYRaC2cdu1ZlDeJHqPUF+GbpzRpg5N6YD8Z7LK3p11+FuF2RiuOq9VuET8E/jVmdYev
O62Tf9iAmbOwTjsj1AcV80a77s5Lv1j391JxI2s7E52/ROhn7MROW0/n4DQ179XcGtTKdbTsSTHC
jVwGR3YZCwM7x6SJyHOKpsP/rpUx8t60YhLo15phKNaHX9NCgp0j0yK8jWHPJEja9M6tWg/uoJQI
iGneF4wMfh6+x7Sv+MNQzMFpmYgQdwjTyrWGNliDJb8pe2njxMr9MMYXiVRfWGElH5muC4liDlSj
aRkqCmY7EKm0W63p0QjAQyyR62+HH2bp+rOAjh0LN4mS68scG2THp2r9tQ+tI59+abxngQzKH2vF
1qhcYcTPvum9ODmCt4c/+dK1Z4GM/Q50gT6qcLtDh9L6FlVfDl94IcfNoWiRZmC1hX+768lPhX8j
oZrWIIFtKt+08EhTSZ3C9k9zaBbOGJ+EdY+mjasb0IBkxMGkun5NUpyALJiUmIXgy5HU5zWqbPC9
va9jLu49Kb4SWXsl4wmhDUi5W6D99HrE5xXlYdsf1gbqw0ciaWFizHFrQsNWpgx8skCg3amgStCY
ju4FigmH3/JCQvsP5FoPoblDyc/F28s/iyQYd2GjZSvJUzBL07J1WqGY0ljPKFocGdiFGTNHswWq
LrX0TngkX/I3yuhUqMO3+YkvbEpJH5bGzEwRGUmlEmUsjNb8AcFZtM8huR1+XwuZbY5dQ4OjEsX0
vlDQ76oYdRIEYZvHWjkWq0s3mN7ah88PKzUdkt4pXV9LIhcbYxXFm/hzAMkaQmPtHn6MpTGYZYQs
0ss0io3SbR1r07T6epD1I+vW0oydJQQdBWtFwDTAeuYVR1nYhjfJ+Hrax54t60Fm6gXeS1x7wBd6
4u2FJTJxtnfksy9Fwywf+IEZSBAXSuBnmBQYPoKUYqtIl0H+XZJNVy5apKuOoWAXXtQchNYOCKXK
Iw8jI8WNk4s26TSOxzZYC+lzDkFD2EQRyLqXruKI1Wg/NNoOQRW06n9Y4WmTaI4HiywsGuOOW6iF
vvKtlyqzjozD0quZBbFK7Ia1jfBr2VbrtkKBHA+eXmRHcsQekPWHvD9Hg0VdXeV2z/WrLQTwLUKj
O32TrGs3WSfrbBtvyhVO3Jv83vvsu9qFusWMd52vs02+rVzMAu+bVboONsX1MQjp0gPPoj4setwL
hhzbXX2IymvbrsfkGnxvVn2PkQ49su9buMscQ5RoKnhEr4L2XeurWntUfemMdHbaoO3PeR8yF0K4
jjRGRekOwrgnw0BUr+MHWzTa5qToV2ezokmCxsQglvkWaRD3I9+Xf4gmUdrT5rM6vbYPD5CYZiks
wfVHHR43NrmRc2zGLeTbOTozyMoc5YuscJNMQbs9yzTEr5vIQO328LtZGNo5JBBHLklNOrx7dTRc
ffQ02ujBwhfstKvPcnpodwWWeA3OwFgQoB+GBd9biqHTaVefZXWEGwNOO1x9NL/H2RfDv6+kYy3O
hVOCNsvoSAtrMkr2TPm2v2dLic62tcp8Mi3ys6D3zptEO/KSlsZ4WlQ+TB9EhwJ6CnXphlWbfYp1
D51vlDdP6mOre82WD1dXfaXiEGgUbjTaO8dqH0A4PseKcXd4DJY+/GyEAzvKU88UhRtY0rcYXcFN
nDnqkbbswuRUZwPs6fGo45hTuC2mdkGkvsp9clFm8YlxOxtjD32kRgKT7NKPReMabatVhqL5acM6
R57pVRYqraeioaHaN1lYYq56rNO31K5Wpln7YVDLmJZyWHeF65voJLi9sYvfUARHT0mE67RF+fbI
QyyMwByG5ltRyam1ZfbYO8N6s5vXyD5ygljYaMxxaFISyF2gy+gdSgiUI1UfizOjQ/MKpSCwxEce
YGF+KrPc7Dd6i+0g8zMPTP1Vt80QQSkvwqjjpPm/b5R+GAmlxeq+tXmKqku9yK2jKBYrNTfN/MQH
0H4fai1D/Qeh3cK1tALzYW2TtMeW9YUcp6i/X3qU+lDyLC5tjzUk31I+V+vsa13iYNea2g+RYydm
SN9Pe1GzWB5lGT+iocGASbPPdGlqTlvH8EYLZ599mHwYBEtg45RmPEhS3sO8loYciWfsPbPT6CXq
HKeGX2JtJSoeo+Vgm6sWOZh8bC7rtvk/nJ3Zbty4EoafiACphSJvpV6927HjODdCnEkoUZSolVqe
/vw9VxmdtBsw5mJmgkBqcSlWFav+79Ix/Pdlyv7VO/rjC3KU5VuXTnYflctj5rdXgfYvtfOe2cN0
ZSwmb+qZ5qYGiUDdlubIA1xcoNHoU/O6LoOblzmalQjsvlvYoZuzGz+7FOj8GxD8xd1e17+hM0pD
M9a3+7DUbfkFBXzdeA0S2kJiBSgHaHqoJWOHEKyQCARuNBUhzwY66rVyZmbfR4in8xtwLRsEZMDT
kuPYagVqE1jJAIEK6ENtKHAP0YE5r5i2HXSjzRNeqsId2rkr+zX1oFn3EOglrX805UDlHQv8NHj0
x0IBQDS4K7DLbPoLstlj++aTrPVvmh7QszfUpan8dmbUsq3RNAOZWC2cPSCzUE5vdmZL9akTGHj0
/+5iMCupGhSze8jz5E8sBDERmrfkQpXFuYV5st5/LMyF6VG5KuqglDPl4NflXXjdzWV1IZP2dxPE
1oVQEO6cR8EL7NxZAt4J/Vrz7jMklQwUToeN+fWZRcrW5VCgXBM+I1e0D2rvOsAywb3B4eNH/313
QeDsvwM0NF3PwsrZPSV8BLXFr/8RTb1sca99qRb87+aNydURkLXKX2qualTyHEIQRTJ+ukfoNlFq
LpzFZ6ZhHfQHdoDKc9OZfTr60NuEuHloEs9/sjM5eLOMic53Hw/XmfW0jv0DI0k76dLsJ3VSrq6A
sQJQ6sJZeWYu/FWgh7oNd6LLmD1MATrzB3CdfrTgWOzbFFnWjz/g3DtOf/7HhiACpsVKC5KHG7un
AtqEO4Dn2M6vmPzy8SvOzPf/tYM1qZaewWdMUQjyFEpe4klIHqMu8leUih8fv+XcTKxWFfdsDTIj
gL4KKpf9Bhc7QPjx2ero+PELzo3Uyr0Ad7Re0FpooHZdjzuwTM0NWlh9dBZm+ePHr/g3xP7/E4L5
K6+i5OihaoBV3lc+H6P7IhQeg+742MhDlIJGHXA3R4esHaFJXXZtCInJyeeugipp33T/iAkAoBeA
wMZsUwY5qG6d10ISRLG6enBLpq9KXXugv4Kuxdvr3khZXo154LJdLfKGHs2c594BIKNhvDVYGWAV
+8D4/vr4885N0SpAqaWgTRGE2RaIv+WgfNYfcZbk7x8//cwyW6dFqJfKxeRhsY8gGfeYZz3kB+ug
+Ro2vNym0Ib8nIVcp0dGHNJoZnHFHqw5fwO44QjZe7/LgrhvPHPBDTmz2NaJEug3peU0GrWth7rs
dmbpIdQ7AedMuG+j7ccj9veQha1jaTLJkfW6LPajMFCCLNiPqAruZTjuuyJ9hjtwSUzm3Nesto6b
Cws8lD0NWZlDSC8AGpABERcW5OvHn3Jmaa1D69kANqxOoTQj+SOPIL/Tfa4on/17afaHhTTIweah
x4HUi9j4VkMg+gqogPDCHJwZmnVYLb2Jt9AkkpsQWBZ2D3bjdOCut/MRoC19qZ7uzPCsA+wa2UcX
eZ2GfnkPqUBmejCUi0uXQeeevnKqhiyrUX8JdfTUl9MROpr9bnD9cmErnFml68A6j4AkSyOTbrri
dfC/Oa+8liE0kQuknrvgc8fgOq6GIBhcXnd6CXDUS/VNhf8U86+P1+YZw7SOqSH6rSZIsqYbrXsG
WpfXbNMMuh51CSFlAH4u2L8zTs9JkO/PkxydsAIKDESC6zs8A8TsQ9iR3XtzfeiqHLRs5QHQZy6k
ss5N+WpHT5UAG3NQej8MXMZjQ9TB2IrsPh6xc09fHYPgi1pQ4a3cRM7g6plarC1N0R6z+fj55zbd
6iCawrpVYVrJDbX5phq7XVjbnygBv7Cnz8zEOrxOGwstboJzzo7B9J3k9L4p5t1gg+LXrLMvaTpD
HZ7O3ue+Zh0QIxaoWWVCuWn0GHhxpqpxV7U+rsiVZy/t8TM5OrYOjJ218CIaBe0sjqv4a44TFTxV
IsbxRnK72EeIcdvoFZ5J1W1Kj3rte6a0orthzIi5UPJ3ZmGsm7zaOe05GMwEesM5cH0yZ1kJJVJp
Lt18nlkZ6xA9hToVE9UUbcy06C8UOod1DKk9wJNVWnQXvuKMRVv3kyG4BcV5stGGVeJ29PMpYRQZ
wpoXr0414wakgc+Fu3RlE7KhEvW8ZNGmythXI/s+WU4auB/vonOTsbIBwJT4DVqb043v19FTCrTZ
98Z1/Onjp5+bibUNqFLoYw6QGp68HjL2y46I+etMpwvNMud+/MoEqFJSIoNq2Ergqn55pEA2YAbw
7OXjX//3x9N1AswV/ZAq6vfbIVj85dAOqi2ubRChyP9zLzjZnj+8kgBJIhUZgIWGzDxGnvrRlfzn
5x69Os4JmA+ogdM9bv7F0KEYRrrvfUYvnefnhuZ0TP7xy7O6T5syBBO3xxXv3l/8+t5JfWkD//2w
Ra/Hf5/egf6Ehq1w2KaoZe03xcCW8BcoOYrcR2FVCvi5WVSJC7HAmW8Rq2+JpAkARuzBm4cq+ZQI
P4zym9JFnF/Ihv19F9B1OubEEe4tbbvtUJq7OfS/IHX4swB/6+OpPvf4lX0AmEtTCQWjXe8TERy6
KRfePisgs3Ugru+KC2mxM8MkV5ZCKctaZB7b7Qi4KHod7bfOv9RvdO4TVnYCXPZsoTMHUJRIshce
KkR9IEmOSyUvaXr+/TyncmUrmKbGjByUJELa57Iakwz5MSvnQ0fKl6pttzMAmp+akHVD2lyWIIZN
Y7utsANj1lXfQzWbGOr2Fzb3v8mj/08x0HWf2YRSUeQEMgG9/gzw4WNXfKlpHsMabheDrs152Uzu
wSu/8IVBEerXCIk9gXDEqx9AgIlJ9+jpCHDj12woEkgKJmVZxtKyOAUDJ9cMmNb6kAPGrVvvGly+
mAIcaRSLQ9T1zEZARwfgnQqY7Pnx4zE7U0FP161tLSSIcx/bHvTJCno9eseDaNeIbGP4suUhIPdZ
89pM8pajaGpnZXVrbJu4fL730MMEzX+NGqqQJ0F1D7czdtAg9dXPHvxlOjDU1EJOhVvAziFTdWC9
2ZbFJ6v01v5MD+iXZ5oS122NBlup2+Q1vWbT5yRnvLWjEVqwNxWwlJCckahgBDkO6PeMN5+yHt7a
u6gqYPvqBnclYz1CuNA22zAvcBv2yTgAPuN/jfkcGqjvD6CuDUKU0V4QTUUMxuxUXsjp/d0wQU/8
vy8ANiOt3LDYvVf6HfBEBoJxqC39eF2ee/jKbAjpgWALNgP6U5Yxhhj/kPTCXVj0f384W5tUc7o1
kn2Da5IJgM/ORg/glV6wEX8/Q9m6y3ekfacKIfHswOW7pq7e28U8d3Z6JXy65Ab83W6ztVFVBG41
hGBwX96Ojm8zoBW+V1O3vIAzGF7SJT0zSmtzGirPr3mJUXIcVKeNznJ1Jz0kTDcfT/GZkfo/Y9pD
2b4tBW5L5ly9UzNMXyMD0mMcuTL8XcLhuFR6dO5NK6cM1RGqyxgWE9QQcpOUID/+pmHBvlmFVrFY
SgUa5scfdWbQ1m16fiWyuZ5Gu09RfDe39Dqq/f3Hjz4z6dHplX/4fn4vpGO0sHuwHxGp5uoLNLb+
KYroU9VBuAP97/PRMt1Y5ErrPYT672rCN03Aty3tLrh7Z37+2t1jgJ9F82ROG+NXFt1m9Vc6fc5a
AGr1358+mSxocp3Ve0bDZ7owc2uWyX751LifaAl/jrstFtNxUcFSt1+r9LpQ115wYcjPrBaxGnJd
gBwOtVqLFqMbSJ4nNf1cISUTK+ufk04ArIgnN4Y9EAinKVf3MY/0hUE598tXxt/QQio7WgiLpb74
XeQcLDQvhETQ5nODvrL/0KPK06bAakHHzCafb0vvV1V7nzpcgMn474y2qi51KbGTwC2O6XwHxuqn
fvW6fzkYpec7AsgpCX7CUwpwGQD++MfP/jff/P/OJ1t3MJN0IWQBm29vt9VR7P0doH0btc1vu92S
TNs0DpM2ybZkI5KP33jGbEanP//D4HCoRS9BhTkmOWAVtRuQ+AbHTvbFc1oBPvPxW87YhWi1Ujtr
pj481a+FBOV3YBu6hEW4gCjm6VJx07+Vmn8butVqzWaoyGRiBprw6DbBvt+0R2gfbNMrfwea+zZI
/M2wL/fjBhitTXMke4r/6o7Bjm37RCXLVn5uWUerZb30YwHtkqnakxKod2SxAlnsJ9pdGMszu3Ld
1ZvWphjhs9u97pYwi1lrwnc9V6B4fjxX556/SpxQf/DrKUB9CQnq6goyYNOtaDr57XNPXx3To28m
LSN4NfPUecsx0oBMqAbt559L6K07ddF2F2WRLyrUr9S7qILwReYuDMzpJ/5lga2bdE0hWDH1eDRn
JUNMV+GOPt3OGp0m+5Bp398FOS3KHbBdubxgbM5Nhv/f7alRblR0GgFKUHIukrbtOao9ZwWVp8/N
x+nFf+z/SArZtwNWUzAPpL5RzRyRTVQWJLzgEpwxMHy19dF/U0dd51f7PCUvGRtQOKHflPH23mIu
vOKMdeGrnT+KPocYfVTuK3Q6D0K/dNz7cWL7fDxE5+Z9tZ+tckFtvb7aL5RtQOKI6fRt4i4uvSbh
xYVw5cw3rLt4bbqg5IPWGCZNb7L+aMd6S6Z28/EnnFlG60beqk3BqQf5eAPBXplQV7pjDc7d5wZo
3cWLO7Wx56yt9lTX8l4wBwp93gJ2nrYctIml3ODMvHR39G+16l+24bqflwZAFjbcVnutlylmVtw5
UO3iECV+omh+eH4wxLzJj+haA3FbHhfiJ+OYvXw8kmeW87rBt2tTxgMVApCb/ujTMh6M2vC0TQaQ
CT5+w7m5Wu3IzDYgwDIgeDMAFq88jnRUzMFRv3STe+4LVialKNMeuGhaQsGX/qj4cOK0RjuoW88x
4Ov2grE8t55X235ITeuNy8mhbmhPbqWZC7UbeNO3WyDWPfbr48Fipz3+t9Ww2vvQ2OSpsg3Z0ECL
ZLaRGQGdpB3kz8D+nh3wyj3Qyk9ZDUK1w6HzSnUzAiUcmYZe+NZzM7YyEEEfCuF7CsW83pgCEOP3
zZx01RReiqLP3S2uu3vnRkJlG1nivVP6oTQkqSGBHocV2aD8KKk53QVE3WuZFTG0aTYfj+2Zz1q3
/FJtU1xQQsp4CEhwBQyV3jbDrD63kdbdvXlbT7kGb3Gv1IxaLZTszip8GUIIitN2/NxeCk574I/T
LfApJBdThmHqsvs2rB99H5DJj4fnzApfd/jO4wIhDdmbvYnum/G0zH6QcP7cklqDKHLcyqCHrQWG
tGb7lLvdsLSfq0xYQygghmDKNEK14YjsxQiZgsmZT66Y1aZ3uvHaCbL8+1bKKpEz7+NsYRd+9xm7
dYIN/zmXLh+sLAzGuyoDeRW4ADRPf14OfhuB0xk4uft4Xs8t+9Vulpm2NW4AzD4cFHoKhDyCLvM5
sTG27uX1C+Z0q3Kz11U2tok/+t5mmCYcWZ/68Wut+WBhs6zDsdinbf+GyqzfNr90i3DGDVo3hWbh
2NIBFAyomc2JLNEKkYXNTiv+HVcxb+DCX1hEZ+Z53R4a9iyiqGkq9vBBu3FTSzeTGzcF/nITlN18
V9cDHO6Ph+uMsANdJ5WCIS9RJ2GDzVLgOqlAauwt08zfg02oX5aGIIIcbAqfNbeJrRp6Vemo3/es
fwp5bQ6I9bK4zqa3xuAeGDpalUxVPOoWcZls30pD00+tfrpOUFXZVA9VZqOd743AwI9wCoLs1BbK
51l9mUgPTdaPx+Tvdo2u81XEoeefeClHXjuKdtyFFL07oTJ5flMYn1xihp3yMP9/cNN18moeC9Nk
XWe26WCAtH7t8q9V8Ej6X6KBcApuw/xLhwADLvXMy1a2Q4Ro0XCiNlvAVbtuTvymYFG9jVC2iGLr
jrhKfEH5J9QRIQlu1LExVaD+6YRMRZlI4rsoSnI95rib5dnU8O2AzLIskjCjtLwHZzuN7toA12Te
sdFsIlmMdL0zQEBnfSmvWenUmOR+FhIPhTP9UB+KwmP2BxlAo/6OLFsrvldQRFCvE3NGJoy4Yfqi
KdfGxp4LRpaDss14BYh0q40ujq6rZtzfRuilL2r8K6T0H9kGphwS1OEE4bEC7E24WLRmXt6Ur7th
AvA7q8UttRJ9MYgiR0l+trjWBr4cPW3ZlCfhnBtzx6FWIjYj6Uj7OI4jkbcLQ4HWo+sKw54g9RyK
71qA+Y6SHJPV5dWsos7bRFEL/Q8ofEdNXPaLHJ6afKptzJjN+xi6zex96Bz1vXgiMqQtjDZIbtf1
LObldXEjaZ9m1DHWr4PWjWzvbA0Qy7s/DXke56jf6mP0F4MzHTkhf+hBz/xe5Jb6WzUEUw1hAeWJ
JJun1u3z0hugUiI415s0r9ocLbxo0r5qFFB+LIF7rUeyA6PVq053uDkxZsvywjLodHQL1IBQUalZ
u1s0MFp14nPkV67k7PtzfuOHLsuvaMXQWxT7wzxJlbRVqhZw0EgaBO22Sd2S26NfKYdhUWkFfdaY
TKm2R5pGLLdxhcpx3DQyN+dDXEeF58WYcu8JR5t482rXbFtmW2T5wmV8zKC5qxM9W+9JYl2EV66m
snaJBAirPoq2jY4lEQIOlN/X2SENGsc2YsBReU31jJ4nrEX9BF4HspVNHpZy2xfLuCSETSm416Yv
Xb9HbWfVi9grvGpcEAjUOvuJxAC077qmbNh2DprFbnPrl2TnqXJsm02XhiDCJ2EUKv8V415ARL/C
gTZcY9Uu/9SFKhFwBlEPv7Erpb72CwcU+jAuaH9DswaKixLh2vlbKFsCTB0tl5/NDLcn8UuTpjvV
5aKNg2ESN76Xer/6OaqaDRhdU7NhQaWLBCJs3QmrThRLejIbGgPQ6MRDOwS02va6XqZNNOtUb+vZ
TSP0aQbpJWFPrDkKy0sFsW9akRj7n0GVmUWTv4VbF4Y7FdROJGRJF/RL+BCx3U2MkeoBNz4hYF06
8r9kY1aeLvjHuk6yAnHaZmyXUB+VoeGr9AZTH5WjabtpIofgzUlkjzYowXeo+AtdhYUJslh5rFTn
+tsMvOYrVohWfgmda9tfgYBy1BG1E4vZKu5hBY9ezcJrvlSdPpBsjL6ldQnTie6deXy0NrW/+BJN
QSLGwMwvKW+H5Yrh3nl+BWZXzjB9PryDGD3WUFMjOpyK99JHiCniuS7y9CnKqzQFW7GEKCTma4Hl
iViZQtCdzGnxUiLImje9ZEK/R3rS/QEaEdlhhHQdcseSqHfeKwpHwE5+JmLuh6b4ISvLg1uoh+fe
zeQjPEENGVRK098RbUZzwMacJjDqezEcRluW7NWEwP391EE14jgmIOOlN6xavPGY953dCbbcQfHd
C3aG04FsWZcKjKmnCvelTot8vEtnzdNrx6oxv0FqgHLIDyDyw8Ielxa4q57wXKBRFD7F/Sip696n
cWymb9zry/qeGZHzcRNUXi+2IrWpvIeMS6uhM4CR2CKDnQ23RTHDF0midtC9jAdLOg8MBkaXF9zs
1DqB0jcDlCUDYPc1Y92jLPkS7qUM6ggOTPDSCSjkx9mMqhnsl3QkwxhXfd9XRytKRbZFurD8auBT
SndhVA/kCidKYXbeOKbDbYa+ZghcZRkZdCKjao5rNCd571UpcSZBKoL7RRmjFcboQxe4Wjw3GsUB
KFEJBx9WH/X0k2E31gsohJvz5gUDXv8MpSoXZDTpPJUvIBIFIfSWBqIfpEFICyX2MnXluDMzr9Nv
toSO6BjXQjl5I1FGJLNYaZIhsgJRY7RB7OXgx1wLri3Z+Zx0xWEKMiVuBr0gUyPAMl8SNQrt39RL
VR4nQMiKr6iIt1N1SujMwR49HWJ89yY/Sq/IyaZs+qoiYTIw4vPdCMaR2pS5bE61JlpEFDpoKVqD
Yj72ef6zXJjM78BMdvaIpqdleqgHgSRebEMBUS6S1sx7qS18n+cpw3K9q1AyW1zXFNoYd8S1xgHw
UnU9cjqqmNLstmvdyL/lVT00N2ppQAT0Jxf116i1Ba1rS0JjzdZgOfX/mL71UA8TOdkCSmnHhbSH
FGNS0SKOcpx9kAyCCOMCJYXlB6Rvs7cBGVH3jqKaiLqkxe1LEBscx2OcGdWbDbTi0y7pG+dAjDLV
oGMfS+om8jGi29LywvweZl2oR9YK4h3Qh+hBtM12NAye5yqn6NIFOSvfKFEW/j+aQ7/rxS5o4e3i
nmBR/M6ybCK/8YgaHXptR6Jp31Z8mX+QdoFCHtjM3Dyhkytld1yXPj2G3gLZ/N7PB/q9LUCmxqzl
bSr6uNWh6BcYlH7IdNIRSeWtg/SVTiaCJnkvWXo1dU+KBrX6DpZOwdHtUtIq6LbRnAdeEXtloHBe
1L4pjxFcsuUnqZhTv6GJUjdv0QB16X1LPPTjxvWsW/uaN5KKq0AMQWsgpJ37VZsw3y+ng/YFUR0u
0VOTfesz1Lwt8TDIGomuOsRUPcCnocE7xf2s/WJcFQpoG5YWBU4jmg6iK5CjvWjXNmocu6RFWnEo
IeGmM5KDVADqzQ/VTEN3BTic4zdTULDuNoQ6WvFecSEROeSj37XXBWkdepMWONDqe8AgnfEsrFb9
DTG6JC+FJ4K0QIJUF34ieBl6r3AxRbQVUT9laFFAACr2c0lKVceDSmldxmEXTeSQN47aA5UcCO2E
pFyNW4bmG/4MKdFM+XEKdSSzV5Pl5LouUXWRHgBxKJcdM+lCk1CbLH0YJt+vzE1UoOHdi8lSet5b
X6jGf0ILPAuGjbO9Xx5apPBxuvYVmBvPftGjtLyfAYRoYznaenoTJuqweIZ8HnHnZVI9sc1I/Ult
T8cy/xlBRhqaiENO/WsU0KXBxqMpsnDT7EuJujEzqep2yHEjVCO0bNnybp2G9oFA7Ui4rYbQy3+N
YhIpzvyyy338YD811xl8GnZYZDG/cCThwGNyecbzFxDfqYe9JP0R8h7L6A+4ZIogJQekRJT1jy4I
aPfSMj9l3wTJvRpdgosIsKbYyLMRGwMHv9oZlBZ6+8WJdn6rBEN5ZuAXVPlbDu+8hTVxfI5wJTtF
M/6vG4aJtYmnZRfBxqGLkyYknPqOoTqRzgEUztJ54q82xZK9StEpSe8YVghQO+NgCxvjNokEX4qq
t1iUnW3HMoaxrqt/hNc5jXxKphCLxlZ2ss+SLI069r3VDMhlrPsJwinx2Ncndb7a99PmiI6j0nvX
2nppHwOZi10cW5HZ1sV9qb1x49Xe4m1G6Ou6x5roaBSxCxHXb4bT0feUYhGLm7wSOBHrJvLmK64o
rX7paija+9DyefC3DYQHXYP4eCr5l6GA7C/i4Qb9Bq8Fh+JXXOhhWZ7yEYnDu0WrWT4Dax3JNx5O
ZF8F8ATfVO7x8eviEHhuy1Zo8uz1Nh0TZUCP5LHrQJxL4G+a6GtT6JZ/nUWWLd8alFc2+UanAWdT
DPfSJ9ceFAC8n93sIJPCLIx9kk1AXXJgNFNiszjFcJHtElAoFIPFx5sbWVKXHkK0EaOYM6PziFtb
T/DgWVcU3OS4XTz4QgC2WK0PXo+eh1upfAjTHxgoo9XBz7Vy96z1+JKIKmrrLvZ13dbPKXL4XrWX
Ext7LKtAduoKWnrUxV1Ja7FblIwaUMpQTN5d10Ov7bdsKnt1V098zh9zlPyAFUMkGwE5TnN5jW5z
1d7WqGKvkzZtFwa/bQw9C1R1RoevucCRXsanhES6YUvTuB3Kx6sNl1VY1UnfgR5/u/R5Tw8SHntT
7uTUlSGyXIp5eRBz9CosMNO1RpVh3OJIIoeiwUF6wMGvzT0nJZXPfTSX+ZOdo9MCVEHb7XLmodUW
Pf2924owdT/Ktjf6XmVIV28FkUa5LYhvKoDeSxcuO+3qUMapbIS5m9Ss9AtfqM9uAjx0eRgruKeJ
y0pyp5vAQ3KYQijpLpgQnIRxRpXEXNsBcayJ4cOF4UuB0uJyD0utr4VTbfaD507MxxJ/J/3WjXxc
9vlAhuGOkmmxbwGcT7nJUgAlvyOCKLqEiiaVdyES3cMtQSlE+tJWZOl3WbAM+Y5w2YlXLAlIP0g0
fGZlHHgNpOxIBpUcjJeHlNt9G6GzFccGJ75/HQVsHn8XpBb+Sxvo0jt0ne3ALEbZvcxea+Cvlvc8
grTqm8wnG14JIVp06Vjd1b1IXGjteD2zXFR3YTEODCInVZVBNjXXELdDd2uDm00GFt2UIxjKpu6h
4EOgt3MVZcj/60LnEtK2wIpvwsXMuKMiNgC/Z0uCpRqfifKtdyf9bCw02mpC6GomSPRn6bH0YRW+
dpZM4NpD6xOBGG0ZqkASyauR/6wEhdIcJPUDL/ge4BIlfwp84shbE5q5eYBbXBZb/KXQPEQK6gvQ
vV3ge31FjeqY7nJLMqcTIyu2XHcQ1SA0nkPdRck4z86hRLy09dcUd2rsWZVNBScFJR3TQ0G541BO
1nm9VVmhDiNVtjDbzDNRDv/HFAMU/gO+XHVwAsZ7VzR03I1Riayw10iR7gsGzKofZ34RDt+cmybx
RYDlKo5ZjkaOq6Zh+LlxNKKTYImX0E3DVY0oBE5jnkcpjyvde82xmGhaPOAiuDD5lqU29x/obEtN
4cCwye5QVs3zqxJiWN2RjrTyGyj4F665zVFyF+1YKCJ+Y0vAOEycDjJsvY3MaNhtUNcW1SS2Be/y
fZ5ZqlCUFy01CI+p65J8jCqdkBIwaGRBSAmeFpeZ2Daysw6ZM+WjGiBGJa0L0ZhJTI7jSw05PIkN
bF5FghMwvUKOqMtIRiHYau1SsmNrG5GaTcSZhkuu0fDqBQl8nyJ8xAKU7LVrZyi7PAp/xjQkAbrZ
+itf6hAeTWlqPBaaYooi0ZXzPOIbxkNJGnTUOZmrTZ0t+OwNhePbp+DDlEL8qlyZgYZnJq9arjBK
ljxDIGjyHtNOT/79LKA18lMsQZN9s6GU4X3U4p8yNnXN+M3scSoRoNk+g26dtwiKzhhXpC4OkQGN
oP1iK6TnOgkQ2VNYGy+L4szBA3tWPlHBM64DPfdYkZr6j3PZNAtKzbjX4BwuctimFqkMmOkJR95z
V6VweDOryxkkTzUtKA0CEEze2JOSwZyA4BSiCZY4F/nRhs645YZESu+NN2GJPNrNWKAi+EtAlTil
ak63K9CEbtsqMQsKdu6mBfW7iSVNqp7rWpQtUM8TZVVSpFTxnRuI51+hpMyrQWz0/eW1IgAq37Sd
mFK0LSoLk8/rzuZxNtFJY2F7XZS+Dn2fPTfMLKVL/B5BURuXLsi9H3NWueIRBWuDSXA7QHO6RZ2s
8ziuTMdlgFcpGENdopeXrt3nII2Dsggt7iz8qnR5ylPUngufs7lL2z1M5hA9N8gtmHZbhCSAog5a
atvbqutc+QAUKdgVjN3zurLPp54Q8T7MQmyXZlTLTcaXmu7aEb70PW9KJ48smIvf8Bn5qXggDew9
YstRfjFKUno1hirsr4qoWdrbEFfgCiCYCQ5oUxREXhEuvOgWZiowPBF95TFE7hNp+m7joSByyDcN
992yJF0xh3m9GR2De7mztHCLl0yIrZoe9fi9F/XHbtC1xVGnoExZoT5/DDsvBiuZ6l+8CCL6G6o1
nkyxzXzGflY1fmriQHkdrk2QVeRVutYt/4gZ0c+WT5Webzp/FBhb8LK69qWAbsX/mPuyJcdxLMtf
act3ZgMkSIBmXWU2XLRvvoUvLzQPX7iAJMCd4F/1N8yPzZFHdldlWFXldD71i8LlLikkigTuPfcs
xQOSMOr8DofMMvfjWJm2gpICe9rzoh3pvGVV3/Ea13iNUkN2dZXtmxFGzrFyhhr9Ns8HGxqL3J9g
YhcQ4aHHgUTapeRNlb7j7pTnFtZZoEMDdgIbJQOiPtKaBnFWqZoB1AmF2UWCMoJ8iAlezdvEotzc
jm3e7YbW8T6EgfHYrkTN3cX1kiRruqixep+wdiEWJx9z2CKSAnnbmhd9hP2T7Bqvdey3mXkmecde
M1XPtkHMRMB43bPtsIwznGpRPVk4+TCzXiJilb73Rgr0GHiX3uzSd03qTr6wkgiDBX3o1DHnkw+1
jNunFMOHKU+ZEyeyxnXspQqpT9hvhHnqU5cnHJqaZUTeAHKqGCRm/lAn9hAwgDH2U2EAs1xXAO+D
+1MFbMwZ9zQHroQmehz11lPFNL67FHrkQwZSV/lc9SBg1MF15+OhpKz3vxuW2u5dw/K+ZXDf7Ylu
AjiZ6xZ4i4s0Khcwv2sslNfMV+IdU8nSXc1+sVR+CONwjvi6oVA0h2srwVVPQOeoig749zCULdgX
necBvyyHUpbh0Hg+4poa9Dzj9xnJ4IA5k2nsE3RXLUL35kCUrjeZQDVJVrTBSKFFk7GGFRUU8+7s
Qd8VNAsOFWzeAGA0TlAD2POmUPc1GquQ2jQxKvJk5rsvahiy5o+c6770+v9opPPT5HTweg37F8FX
7lTMmwZA0wnNtw3lC0DBo9suYiNQ2gMO6ZwgXTr4DNG+Q9XVoSWHoUeydzUcgvPl2t3/62HWlz/B
P3hPP9OArYWXwzBC+jRggKADaHSGDx/kgzJwcl0hvtrybR4voDY/NSXcdIOuLhEZarloAHZaWgDT
/IkVOoTFPH+bNVhFV6vzP8nmJD+ziZ2BWAyzWr5KRjmnkYvicwgGS+Gt/esj8E/Gefw6zv07CgTw
2gqxaa634oRyVNsu4DiEUJLG2vXY4PWfIiqSn3nEC7dZUyvmrliS0RC+PEtk+cMfCan+8eyZ/Ky4
KFVS+pVJ3FXFdqW6dbEGce++VJ/Q9PwpxgXhVzrA3x0nOBVmFI5A3mpurzLGJOCO/UeUq39MKSDc
+f1rZ8rYtcc53j4ingN0JXbAhf5TjFryM7d6RBFWFpbEF1zOgE2mB8WLP8fiIvynuWnitLDzz7Ga
TUCUyHvnIK9oP3MuuxMhlP1R0Ns/Oz4/LRzebFlNmiJI3s/K5dvkthMs7YY/ItT9syH/z4zpXLOx
gdqcrca+mr4XbtfqMKczAFndIz4iDTDDW45TwvLHljQEVvGo9hBci5mRjB2rAYZfDMkprXP3DrQT
/VZ2Pnj5Ki2TS1NYntrJmjtwXFkIMhEDD3k404+z8t9/l3rY/fU/cP9NadPmadb/dPevj0jQ0x/v
+et/XJ/23w/7/ZP+uolv458f8LvH42V/+2+j1/71d3fiGgCAuRk+WnP70WFC+PXa6Ye6PvL/94//
9vH1KvdGf/zllzcFu9Lrq6W5qn/57U/b97/8Iv5u9bq++m9/Or1WeNb/qd9Ve83/+PFSvz3+47Xr
//IL/ZULDJh9eGFR22X29XyfPn78hVFHwEsTAmRgGB7DX2rV9tlffmH2rx4qRIChHHMN277Swjs1
/PYnZgsO8w1KfBRN4LX816e+/NhAfnwPOAq/3f83ZPNcVF733V9+cb5Y4H/baFDPeTYMd5gnmICW
2vmZ18agnCAUTXjQ+NPFosMBH2dfYjQWyzR78sW8Rg54gH4imIAEBgWSzW0f3NWEmxjeIN8zL7mB
WC5WAOL4OERI8d1ixoiNnmyS7rq5W863lFZAwZfY8boAKXTzwN8Qz2ECSCqPM/Tq+GWz6WlWB2Vn
A5Z35d5W5W1FFhHZEjZmwxY5vEHjAfgEBJ+hIEAkHEZJ9IguFAESWp+bxouWsT1wOn/Mfb2Xyyvv
q6Pf1Ee7TjT8k8mh7et7rM1DTMR9nwKPJfuxEusCJc/KG4YVcadIUPbuFgKbTt52YdJ2Raia6aa1
VTimF5G5e54ngO6WY8ZhYGO7/gHLcJiSLUmfRriilq6zm7J31smbFIOqoGR1iMzJnelfSy63gL3O
TsqCRT97ZsLhbt5nt4jbqoi6qb+F/8ox73IMXEycdCzC7HkDrHEKCGqpftaoOIvDlJmVqivkV7fI
xiLlXk7IUvLFzdCiyKNztZ+bemdqEZaecyxKGTY2IIWknb+3s0QL5G6aMj8MHonJbHvAbY8p9Tdp
OV+QKhlmJQnR1iF/bULTX4UVKCbay8MSCnEgqCgmZYREzlilEpXiuAK8EHAYARSgFuisOo2s2xWp
9VLUS5TMXTgP71RMd4CTSdA0czhaCs/j71ca4lLBl4LL0B7coytFbNPiKMsKIFR+FSrFVCDc2MtA
5ZxXYoZ3UNthmIUTsWAHmLsE1AUIUpsQsqCQ+hX6EbZPq56HNuW7jNUs7FkVLh5QcL9ZLdgjezZv
MSSKs8Z5QFu4ATMk8PL6RDOMTJF43WkeszTfe5gD8mEOHDiiJPLkDLhIklmDUpOehiTfIfh35XRI
A5BeBHQqmvGuUpWv7EIGM0pucEZW6OF2nfY2VwdD4dP7PK0AUk3bope7xowrKaaHerCasOVy07ny
bIwExPeJIcyjhDgUw4M1hiRRZ9fxIvIzZnmvWOU/+9x6laW37SXEwrl7KgTi6bviBZAeHtvHpB42
C88uvicC2CjE6Mwgml8uIA688MwLVbVcgF3f4GhjaHEPCCCixtkgkT70WvsJhBvQbooQppFxy601
MIATyGGbUnagXMwA89WegtabDbQIykq/VRhZw9kphrFhlPV8MzY87myyL/wp4rbYSYjwhvKcaQBX
TRp3E5hBnlOurHQOUOKdM0AZ4STHc469KJimMUqa4WIDrA9Ag0LqY8lviiJ9MEsBItlQxNLqT561
bCC3v3VmJ3CtdAfGTKhKveryvol8RCqEna0P/lge0pFuyVA+UIoEWzrFQ9qseS2DzFcrCz6KeC/N
Y1fUPOBWPUawHwDQal/Stt9maAkDwcWhaq7ejNUUVgITXfBbA8OzrbWMuwmUn7AV5DKC1jMTsgbO
dqAw23CXbL/4ycZpyjViaQBtsWo9GoIAifrYW2MVFPUEhSXXO52nDwTkGszoN7aCZQPGRwHDxl9U
e6nw1LkD8aOd+KW3LR/+hH6+GjnWwJKkRy3ExtT+HiOOb13uhRAzhNXiX772tP/Rnv6Pduvfbe7/
dNP/X7inYwX4V7s6LvTX//ufv9vVv57xY19nvzo2FcwXNvLlBWHXKu3Hvm5R8Ss4n9dfYj/10aCi
DP2vjd35lXNOrrv99Z+v/um3jd3mv3qEEU9w16PEceGL9z/Y2JntXav0v+3syOJyQLHjjGHsbPMr
ve33Vbw2pANXdPzMmxpLtJ0l6xylajiSsr+t/ddhSqe73F0ZMBUebANOGGtvcOm4kXLyHh36DPKK
i3FBtOTVG2QLZmeGqt4OLsUCYDJ1ygg54/xNQ2kqJBKWSR/mmkaqq3VU9e60t0Xfby3Y9MTlCDsO
3/KWiGcOWw152gMfmPkRjvoNLss6dEvLeRws1BrcwRYlvVlEMi/Jq410n66d6udytKxVh4kikDAH
InBhPzDq6ngs4BE6tqI5UrBQAiw9ZZBivn1vLEYxPXub28ZcUIvQc6pOQ2XNFxTW3ySolbseoVrn
JiVJNJUaI0YM5HeYX9yWNfr9oAJkchBkJ1R/XbO4vCytcOKeF1U0M14BKk56Z9cPzzxx5c0oneWY
zG7SYmdM3oHl+WePKv+c5dMbGfi07Tp/Br4x9vuqmfINYdUQ9z4vtjWf+mjsiI4sRcdNVowFstuI
g1g4PB9C7/ck08P26+3qQu67rJ03Vo/rnjiV3g66lycibRWnVn7Wi2VOiBS2N75JkiA3g79NMbqR
q0KDud1ybu0qBKvsvn4Ca/a3n75+58BxKaixN0SQ9iKyobNIrEVtTp425tQ7wpxI77n7GTsZ6yx7
CLFQy95b5ZimP4ErB654tTjrYarJLTouUBQwRCSLcS5p4rt3YBD2KAiafgMP5OwOUU7zsXL9Swkv
xXU3aJxvjKbtBrOtZP910xe1G5kEnfR0Q2rAczAlYY+imPq16owV2+K+sMAw0SphKOXspyl/ZkkE
353qrafgi/14m44/HBqBWgyJV+pAGAy9kWuSx26C5qiGRAthjgXMcHIvCd0cXjFpJe3Ys3LMuK7f
pANNC5i+108j/CrbljDzufQtn2OvWboQrE966K43PEk2PpKLN2BGQZp/vdGFS1c/3gYDUQ3GflCo
FLMBB7IZh9uJbWsPO1Ga5mmQW3pVM4t+b2S1dQCWn7OZHWXBrB1mx2QjXZoFtVUaBPQxPwBxD+eh
YA0NIVAxO5xSRWT7Lgbv9UQvbnMsTcbe2w7zpX7eJxOI4sgDgv8i2INRnWATBPD3xuq1VletIAgH
+0XW9cXntI76kVk44MzOYlCL6cGvfXKg7y5p8kMK/nHYws9l9+OoWDBfGxO/vVlUAx6KB4KFceTz
5JbimzWmCSYQ4q2utABl6XqPwRpfTEsCYqeyIkxs0mOtBh7ynD7YU62yqDP+EqcjnMs4GIURcRdy
B4IvDxnmGNc7cGTJo5HQPLKqgR7yLhBgWNxT5d4PVAJ0tLvsglVcP4vBe0FXoG5EXn4iIqsIxus9
VJwytpCJsfnxSUWZfkOA8uwGvuYX3po7hExeWfS1d4O+4d0vLB5WGjW5n/P2ptR9EwA5kpazcTAE
vKiuYDHmPFUEh54CdZMC7/X6SMtK3ChPEaJoy0adxsSLvZKFhnMwyOvPLHVBhJAsO2XNOL1ArAM6
kkeT27zGZeuVs3OYqH7Et1PC3WBIIuJp9R0rC6zdv5eZciOOTK1Ief4C0L92HqyevyORpolzbRSI
u579MJTJu1dRWGkzM184a/a2xfxT3lC1BxfVjSs4BWMuA1bilF0QRKKOM6yL7mQ6gW2V5sFkj+Me
A0w/HunCz2h6BbjMeTSAcxzPoPwfiZ5o8ONI9hisHTpsGyGf2wzJBl4A5Ke+IIjghKO27LFOfrOK
tLizUm9rqZnu2o6oKCkX0IjgE3GHRu1pllLGbWasI5oZ6/j109cNwSQqSl1vAxUDqig2hGM5madh
6U2Q54W/ca9XzqIXs19qstd92u5K2X+i1+1uWtDqdj8W8Al81g2bzYZNVXUZmqy+B0XChSztXCEc
dW1gk79iLNeYmagGTC14j6DNj2gj2sPXDSj5Yu2Tx5pEA/NOpksnMILdpNjB73CN9WPLMFE+TyTp
zp4H1hJXLuLZvGE+So2OupHgQY7gPZ0mzE1AMUK+0tSl3h2YoA/gt4w7DQZkwHvThF/vPu0xxmzA
ZwrbgaiTvt6UztRs+bzcYJ5NYO8F8yN4bWTH3gdPeMSc6uskFGgiFFZlmnbf4Qn3mDa23jEfPMVq
yqerhXCWhz5LA7+0+ltnInshMWdZX6cSgVSqeinK+ugxxT4RLYIS+63i1ghSQS6QyM7NSre0xFnM
+xiGAtaqmbTzoEWLDyTQURZ5e+kByWGyo82TYuaeE9sEDQwCjhlGBRuojVTk4OJl3Oa7rmm7s+tg
umfR9HnWN4rQ4fS1ImJIaQUuOMPrGgT1oFTzfFOwEnubMBm0GJgrH4yDPPqld77NWf5K9dI8ETbu
NQf704E2EDxBTvdydkDwnGURgSZp7iZwnKRvlhGsGNO+E3tHMOBeZXZlw0LbdU/VUuw6AB9gMz5i
PlXsqySbQ0skaLPGbjyIUicRhkHORsHof5PAq+h5Hkb7APromwKC//q7H9IU/Q/vr2HIrlUngekj
u01G4Iqqwsj1usaPODUO1E5X0sBgFk2Nty6Agx+QUuBE/WxPr5N6rWm1TyflPfkzxBGj3Tm3doFH
5uVUbJ12ZFHNxzJELZuhpkO71Mq2eXZ9/C+wbQqIk1hbmNU4D7RsrxCL2RqrheSdiOL26+b6q8II
KJR1e+O39bJiqfckBgWGQQOqQj7eD9U43rfCw0YJgkqSSDtsS3Q2NSn2vLf6Owa10nkGayNY8jbf
8ayZQpLp5WJAdByB9N3aNXvFNeV7u3RR3VZB7bBByeqj3GFkwwZYXUtUEqsumewQeUYMfTfnRz8f
2X5y9T3scbPoa61DJoWKwL5Yf63K9Lo099ulG45FVtWPFpGIRzT2cuPbJl/3Y8CElNsMo5UHELf3
zEra1wSDuXAEMe8Act10SOwunlPVbVAvtREa4uWSE+tluVJsoNr13tsGGV2O0AEI/9VRurV3VL0N
HsOg9aOgxfPIcCG4kwNuPnwSnouZ7HOhQZGvpI7SSn+AeO885kPlrumU0Nj2GvbYOa6F4OS63Heu
GyuvFTH896BqQQ7mLeDgaHKEvMCRGiKSwWQR8kpQJDeoMXJGsrsFhJxjZsktBsYnLgv3m1CsDJqB
g5bbJv2th1HmlSEgXxPmbHVGNlPHu9d5BkkuBQkai367QkpBMCOQ8B3KwpUCq+hmSoo6SJZW7sba
ZIGcq+4G5jjJGnzZMZ7U3sl9gnmp2pM8M0dY7IsV7rhfvx2t3ddWwge7iot58eJq4EBv6gIAim7d
Q8PFdMCJn2Flx4hrrurxOCPacicxiVvPCoewEfPz37YE4sl8V6fq8LU3WKMHvrGW3rqfcQbJoQeu
ABE+TIZtMMyKxt4iKGGEda42G4gzIeH1/fky+wAtcFaBi8rBqgzGCQwVWVF3Y3wxHNHQ4MN3S3HD
sRNAFjWohwEj3aBJ22EPP1Ub0AJzdyDw7b5q5a8b00uACgasydkd47JfgHxNLsMm4IMu39fs5LuO
XvVUYNFRKUxA0qk7LNgF3q8/zEPRPQEguWuZ8w0DVG/LkrI7O6BJossnyFgB0wwFRyEPPXV2Evb/
70vXf0q4st572NOguutMUFSzdxS2hg3Af/90/WInSCL2X7//2yPovGetEFtQB4bbjEG3repZn1Dn
gZNAVKywUKZwKKpiSbMldBwybL72Jdse6wCMmzrgNdxAlc40GiSjFcqFMY3o1ISQyHQHN1O7HzVC
M6bqBTVGIK3GvHU+AKev+tpdfBfm6u2DfU2+CIu5/qSLqLIoc1Ah8M5fNZih36OFGe9tYtbEK68p
SID6PNs6WGgPwJAvRDzVQoKGioF8nx06F0j3tu89uFnK6inTIL8ynHNQirdb7jXquFz7xJx5h7Gj
8oDEnzR0Z3xzBBZHFLSkIovJNIDm3lQhRt1jFudV6kRWgY0pwuIWGjYDhZoS55h0xDlCgcSOX3cz
XDxxg4E3sX177WuGmiPz0/s88d/qLOdb8EvbFWCbF0XRuMLG8FrYyHxdkrZ69JmzA4effkf4LYcy
JHnVMsthsiu6uMtKjvFoPd6ZsljOrt1uUF4OfU7vsX1Ut1Var34UhNd7XEKU0mV8rXTvhu4w9Jdh
TkHWqcwBep/h8vWrr5tS2bHJ9BbiAr1v/dq6mZRIbsZ2o8ZZ3YDJlG8S4WYhWB7dSc6gPcMmCZ1U
2/+4+4UiQIgBYx5Pevs+LWkEr570Nk2rl3HuX/ANTaDC5e0dYgb6DUojuFlzNWiwY5CCOuRlkMlc
gdmtcfS7xgJHQfqhYPjve16in+L0XvOBotYnUTWPw2H08CRvnjpYjFnVbVZUaWhQX4aLP+tnXkpz
broF8B0oFuuBW3vQ6JMVmfPmuXIc8Ets7270K+zErlTpBbqrMi54Ci9vgtECqiwakt5235ISzBdf
8v6hhmlmlFqfhe+bp7FZ1oPtwwUrz+atSOpvaiHpfkAKH5qZHmxHf9RZnOVV/cQsdWLEjmoHpCxW
G44JAspjp8wd9B50Wn0V1FnjpaDHdWDtJYj1XSyP7IxtfZg0LdcEsqyVoR2aYcQJGz4V52Lsxa6d
QaKECslEnbPMq3QGBH8VEObg1PkgEMJVbz3A6nvVZ0Hupd0NldZ4tooKq50H6MaSkTa3tTe+enZx
ky/DEFYUFajPk5Dosg4FvROWuutS+oACTgNRxwzG/eTpHCH58RtMme8qEIiYFN9dsOIx9SmjZWkO
DQJdwrxCG88gqmAQBiCs1GZ8X2RCR4JIbM/tLZj5GEpCNTzqGIPiU58vTiBGksUMoL1udl0PiLUt
HiidRJQ7rbepFig8Eb7gF+KBKPdWtMQKc8AXSdLeqzG393AqO0Cs2QBCHUzIGztQ2m8B7pguAmcX
obVzsYbC0ArAhBz2/ijjflTJM+h5kVcvn2Xes8gBIyhsqfmeVJ4NvB3DBJn7/Ah1Ypz2DgRKfYZw
1HTMj2XzRvOqOpIWLh/MvHCogg4eYrHDqTgMGQH1WcO5MvPBQAWn0rj2OqGAnLR0GPK/7Rtn5qfc
s0GXKxMT6WFVV4CawN1Egs88nX1ddBFS8ooIkZH1RvUNxC4uCI0Cts92Y8pNPmgPs4rldoA/APAT
7zErkZ/r0q7f8nqy7jomX0CfkwDzlm+pyLG01HKVcCDpA5QoG5AvmyohZz/VyDGxyGvnVtMWepTV
ABfaLSLEsQ2oYjiK1FrLJl3LTmUHHzvGoQGMNjdUbydcgLpuESAgIXYE8BWzt9JSYlV0GFt72M56
050c775rRb0fbDtWnNQPs9fFy+BDi9b57506l0jU4wMEtGCZSRiWmOXgzfD3tYf1bBVsW9YAR9q0
Dws6iLBw5puycNKo6OcIHSnUViyyxGLfCoqJEcLQTDjoectctI2o8qrIEdNuxKQwTpTvQlYPQRJo
2TdlDlGhqGW9MZW7cvPlFrqHJKiSpIiadgsmexvZVrkEzWw/+lXl3kuxgFLSlinGqUyFbVZipAmY
7gitsp/rXQonoN2iHRr7cwllTEuzDTAp1BlOfWOZ+RMNxGdRzHm8+AD/bQ1qnGBQOiRYg+g0rEBa
1fssTfcNZFc6T2InBXPXoYwGfgM/rMmoE6+vRE4aF2WCZlUna9S7+U0pd13t11tCoAvqgCuEGfCN
YJIOBqv9xNatHlHCKKIQC3ggI74PGBkv0AvhiCwD/KCRercp+bRpbcS1yAH66863ptBA6rsdQbaE
kfOnkwIRhGt0seaUYFQ8Z09a9J/2Q7KoS5sTdSsMWNVutQYhu4CkekGMCgA87nwbJpAHdauQXzwO
u9ltYw/qUQwHAeGBB7XpKNuXU7/34QtVEljWOAnKeKwLwIlreoewUMhV8+6utvMXlWVIkwA/EWhS
TR/bNkXqltzB9MY+DqM+k5Rc8sV9B+VzZTXVyZh+ChGgA5p+Xd2OyExdYSpX75a0hZoQbixIFYHK
sYSunmMoteN8OkHsdoCsx91aUDw5nj3tfKRpLMWAOkeMb9iiumCe7LM7d3dgwtF9XeiYZbzf1PwF
wga0hwsU3Le5MjsoPKyXaupwfCVq7QxjXRuKuKA1Ht+NZHoCSo8Md1E/W4Q3ew0X7gzjM4D+uBxY
w1A1KokX33WLfVLt8uSX/QMUpp/XYxDBwO7R2OazIU62ahB+sTZlf06N9Wm3pjgSe4EyHqjVcUzt
Gxe9BQAOEHDBGy9r/wRpdXuQso4AYJZbW9hbcPpbfPcMYiNnwobei/SWXUyHaUKe62ytey4C37hn
fJAirF1ioe4coIRPOh16i3HDeTmLzvZ3c9bdtchhW2X+N7B8T+2CRqDiWThTfu86xXviOoEDqQFC
pnAatB1to/JKhhNQvqDrh3KpxKmJ7BrUhIqEXmY/Zot5bHuRRxwjsRTKEMj8qs9lYPCjU0Cb+waS
ImYvGAPKAQOJBgq6zogE+HJp7WBktlmqZIjlZD7pdV1BMRUbXl9gJnEqTELX8zxBvZHHBCOTXY41
C0PAJoJ2QK+mhmCEnegXp2UdWtHqtizAG4QcXGBZQfs5CeiwVGOeQF0NMuYAVRMtzL8aOaAt1pcS
XkzrpWYHCDjPINsNO+pubUyHMSCnDWrftkYsGYM+v5XvwOE77HmOXOlFoGRyPH3J6/GEGvd7tYwh
KjMWdP5ZXmspmAbQsIHt8J6407xaklGvkEYYYVtXwUJK4NitHziZYgeTyyvmwaOWTmMAWpx1Hvn9
tMCQwintB7zcY13W7ZaizEHvN9NYE+IEufaA5aNiDu1+KqGWKJFdxOvvWFJeG9OsUXWpSBhnCC0s
KFfv7A/Q5z8m+C+AKZyFsi8wec/6td3Z6qVZ/EOCjszmvjyfy1aitoSsuJQNXCrT/mYpMUKoIOkB
ovKCyZoK0px9pHPthVlOq0h77iUVCi4Suf3sYRMDcAOWtJUKcOEr8Vgo31k3+qHRyv1GdP/hAPRa
tQkiLFg7nBFwxlY4Zh+QhKBbS57IRGHONsoHjzZqp5cc3YrXdCGqa3jgY24FjUaya1S1cgawQrkD
HZVbuzJi0G6GsHujK79fJR6uNbjFyMixXSRxAvh27A/PpW+DPQNhAFYDl9H8odD2LlVYmpHcBtJE
Nz5nSqPKTWUV2pjOQ7J6DyrF2a+cftUkpYnMIF+wNL0LjmZl8OQtSKxtfBW3NhCtpnxetVDARTQf
YMmd9utZezcT3DgOJcSaUer1KkjGNF9VIRxlAtUjs2AQpdi5CCEMsGcAmhx0vrVSBUaBGm/z7KPQ
AEIY3wwMwSh5C5pFIp5BAa4DyAjUdVkuUcTpEdcGKBRIdNsurUW2CBsH3jPCdmm0z4jV9rcit1cQ
FQ1rwAYQRdbgO/vaTCu8q+TCeLdmltetMcgCHcVDZZcQ+TA5ELwUw67Wbr2BcB3DsSJZWT74Oikd
Q+M57IV54JznqfOGFF0daklOebVKpqrBTKhIYkgBeUAJ7LaHqnnxUHiGC52KiOf4yNolCPwWnbXS
88xWkpI1srq3yA5a0JwA0WYEhJyqPhsMoUI+QhPTiGGIMdsFIOT4h2sH4aoGBMpEWNtl+JC89SKV
qTqGK8YhM/h2ITqcwn6oDxDXH+Zr+PF1PIR2+QhfgO9OAXQSxP/qhuTlLnNbJ9C2wXVUjRsPigfQ
9Vt9TFzMbXI9PS8wDo8V1VdLXHNl5KSvvOBYShaFE7QrDyMyxCB3Qo6CrrK4bDkgOr30O10w0Iha
/3lWyXjOvPngt03oYz3EJMxF/HbV7KDvd2FLX2192CxvDb/yvNUlScdyBV3v2XHn5gTlQWQlyC7v
hW/AFlKrtC7eRdE1FzirrLQ0AlhAC1mrVZShcU0WKmwdiSXe7JSAcVUDQytR8nCwPyDB7m+sTACs
rDwVgoAuo6SFHwZkdHNguxb+wH3YkUxAGfrJPF1rparLdAh7R/SQrLnUIlV77ps+WGyq8NFp6OG7
XDepH/s2UDctTIQ6lW05Gut2NGKTSjDalnaFsQDgWHjTVblzIgxjKWsG0wg9LsHFVTw7CyKkZI8r
Fi1i5aQ+8AHHChKLIBvb9gHjV8XOvuqahV1modtaEm+CFOulkpj6eWBuOp9lgdl5yy5jqUAFSQrQ
zy2IkoFLaMim+5FCR0/VXQrPmoCUy5a2+tFCgRQ4SfH/CDuvpciVts1ekSJkU9JpyZSHAhoaOFHQ
Tt7b1NXPUjERM98/E/Gd1G66ewNNSanMx6zX9I9CU/7BManYKkyshdRMSaP1f2jY9igTJJTUzgwM
V5UXPGJUmSXSz4sxLZdZJ7St8GAUFQiBXQV05Ry78WE18/pYK+VPwCDGAykv85iv02s6ucbN6OQQ
WpHD+aPCy73/Xu3sRSOKCLIWmwVFHaxz6orFU6XmSaaK0CXDeiEFw5mVjxo1yX0+ae6nNSCP3ZqP
H2oNF02NiTrVTsuFCwnluRTkx0RbUZzaPrT1Zb0xW9Sv0/m2Fo7+E3BIFSBeIE1R2WK3ZU9B7iRi
VzAP+zhUKW5yyVmqzsdT5HC+LpsJAU5hpTEz4gRFPZfndZ0xThPVic/lZtlMsMIuaxWNx0YrOHaZ
a3dprEzjQyccM7PyNQZ6ePNQNLt1rY0gSVzRET2Mg+9P5Q6kBPIl7QK5LtNPW+6GGMbjpCUmGQWn
vJk5qSfoTLrnzE581eLJ9iCK8GiO/pabm5xsCoBprp96KW1GAFhQUFwOFEvUNh9o2AoHHWO+Gn0Z
UJiIP6CGPOelO53bWdScOKzsGc3ySXSM+bbXIn921oE1yp7N/GpOmbwV3fjRLJ314q5J+6xHf7eo
hRjs9LGZZfcUKweRCS3kOR6FNrN9Pjopj1Ztj/s4ubs44+rNmEuHRerxjY10MHPwuza0z69SIYBk
prup4Zx2f0lG5xwTD+m3ZEmsi/ikGvbg1XJ4ZyZ4+Ws2aWwWuvkaDWPQ0JbfMhm7dKnM47ceWo3b
Y6qnUpQU47pzlKk4t3FDVaOxz/rKlBsnt8wXZctezGl0aDpnHHYu5d1Ca0EQzSk6rTlTk9QLBtdp
wHsgf6AOEloZedecxZsn9m+W29m7QVpV4lOJmr2IrUkU6m6rnWKN4/NOGZv2nEy8mMtIGq9NdLEn
+mH7yWpWbqjlVQoRqRToKtjedZ5Vh5J8yEM1LNEDUGQGF3C88iAZRGcpW5INYvxjpMpMQrDzUw6R
lxLzgj3Usi8tyRKdWAvImmFIfQR3hr1sn+3+oqBm+k3UsY2iPhfh82HJu0qZc3Fk50X6VHitqzno
Y1iLEtpU4xQglbTuJUuZ4fn92TdUSGv1WljnkfYSRxEnf9VeTZ99BYm8xo3O9+/VVSPGL921owJY
l9fdf8J9OEqQMonZnGuIlZ7YkhxMpdsLW11OlU3sg50/D6Uign1StY9Nn3Fat6tNVc57H1sEJoV1
SKWcX9pKOzXu3D5GrjZRByb3PkgGh+wo6OV+Oc+/3QxzWqqC+zHuXd4CJF2rSKcTJs/veOyag6WX
9cNSbmpvK0VYEZl/IkF/iIbKuvZFZOy+/9lF2kRewon+3Kji/X7N5wMDpgZMcC92Rw3mk6mxFvIr
MHnMeHThcinkUK+5+fv+VUzOytfYPjJOqyYFO3XP30vgoKoXtnMVw5l1jZi0lp0VuaqXMgexHcXg
B5cxriGzIDR//yqLjdNow3jbftr3i+L+I68JNXhqJqTmqznnsRaBrYLXBFYThcmdnNUTVeqE97tq
sOioN8j++iOd7H/f19DUshESTjbsmsh60hN9PpQiH89YWMjUuvHTmc2BLONoXsve/Kur1rJHxk8P
Y1bauG65cmXPnexMA3FoTYWyR4yV71VXXRxDKV6m3hF+k9WCYAIxz0LF5CLRsr9fBihyWO+njCPI
yIyKx2JAzBuwXOI5V8mGquLA2MklrLJyz8pTfVW2Q0KYYNWOxEjJRCmZh0TS6pOjKIdv8ZUt5QVK
vb27L6O1iPPT9x843fI3V5Jyb5XxAC6rIF8EJ4ZYp3nreWjQ136aprU5EGaj2xZRWIvrcrw0mjB2
JGHUg1ZWOugkF/nELqkFT1yoDVG0IxW95Mg2Cjs5rUbX6y3FG4a+ATOfOq9kIp7JLpS/GSEefC9W
U9S+z5rJMcpQl2N/D858Pxh6s41PWkvZb6KKfu6YnEY4mCRYR3zsTxa9JH00HGaAA6GmakDXak7I
w5TEbJY25Vhu4jUzTqXvmCJ5qo8tNKmrImV3cdtUfmfM7hmlBu6kP8E6m2ZSXNowTVwDthoRrWWJ
xSr8CwxC+fl9Q4P8D5Is+zPHtfxURYUhBgPE/7ZgXD2GYjHPJGEmw7jlyXRReROJkis/9btJI5Lq
j2I3MJ/U4lmHMvG6fRTPbKmzySIPgyP2GsVdmAiQKfCmFiRwanVCEWFRVc6ZIKHPTHf9dRb24/2J
R7YkvP9vzMJY9uqCoFfZGpl8wA6qlytUA6plTqnNGvon3Qki0cb++2dMUVJlx2uCh9Zmkj+O0o5k
YxninTYND4U1lqU/jaz4AJc08DejemnVZr9qifa66OVznDfT79iqnwH+HHR9rfCpTPhNQx4yD5Av
vK0pq1sqHA+5JrR+g5aa9Qxyg72S7NGrCWPLfazPv8weA0Il2aQVmXUcO7N7m2344jnG3SbD6112
YxVCjV2jTntBZrzeH+xJLOaDPsqv75VJs+SRB1xFx48HKIVLHghgWTKTIfWR0xQfdTo9rXKcf3O8
DSkpL6/3aM8SDE5zGnC5fncp9r6TI+7wDkxwJmTpHuderFub458WF8ObZStsLkrcX6uTRP8mdutM
9el5fOJwEQ7RAotA30UQ5ri4fSlZWiZ50gwOskurpD9SY94PHHKJ6p+YvWtfxqFadwC1X+6ZOBIW
2kWq2300saIOJnAIyhMZjxkgXKE9GN1J0TKOyAtHrLYr8ktrzaSO4jbUtssqXcj0ZDbl69JwvDEx
3NNgbtOMcqIpbbwqQYxJfioB6jzms7J69UaBc1qC2L16RBmvf93tn3GOJt+CWLakdXFpdJ0Hat7z
4mTNwZly+6Uzsl9AJNuXvGgqinVGOG8BKGtuvpgmY1wMbXrRixTjVp26p1wmhUcsrwtLZXhvh2I+
VOjNuEnv5TwstNaH/FBtHxbJ/CJRTK737yMX4j2XIj+Dqvm4O8+m5jRXY6INMtXpV724T6ASk2d1
rJYgz6Kvu70q2F/7ANLY/aP/3OZutkngIA6krd3id0Luw2PAJ4g162EiA0B6xkHr3mk2EQWrtvrH
fhn7Rw0XEQkK8lYpf3GCNgiGjcPRMEDY1B3DMyYi7caguuFKcZf3afwllHg9KNaaHrvWcILGMAte
YpamKJZMftke+KlTLKGZzTnor6QnsdFQAXcfvhfJhMjtXPxASUD92naadbX22Oqsa85cJuHcTPVD
9IvvWjvJPpke7wlEKh7EjnBo9hlK09UFcODrZrQEip3Ej6I2f2soFj/ROsxjNzsKcrlzGhVhEHmR
b7PpPAOFy/6AonptQCS8lVU1hrZTFDuqpQWQRvegZlXzv/c3pj50IDJ+RnOWvlv4O9oW1NM1XdnN
Uj/ak7kJV7MZovqR/FMTplnbJTvgWVNIOYCH2RJw95d0+zny6U9dxJRwrS5uYhjTE2wJ1vpUviZr
uX6phGJozqrmVudrQ0TD6lmM849+VZsPrSkewEzkvjOjojOrwHhdxhxDO7d2TpKmL2a04jsmQ7xH
Q1zPoEN7z7Ht5tbNH/fjAoHk8VaBzbs5Mag8KFbquCsV9fd8Dy67jGGCnsWuWococG1ttoZi1G1P
Uj8+LfZYBOPyWDGKEZkdI5wt74JKsoUU4wwoEJPII7v0bBn9i2ODmIHi6Dco+kQEynjX1QNOBlmY
SC0ZC2Ynb72p6QeOw2i47vgE4uJA9zAJ+k4ZCUJOf/HGFbWtHqa44QgRWWqgtEeDibg3K34WFHue
C7wYRk3eNDGuL0sRWopS7QzoCbWt2I99wfpKqiWcEdiCsq/RHpBLsrSGCCpp7jhYj7NpcSjG2SZ3
WaRMkwTINEfuF5neZbe44lyWhXMQSfwzWq+wSF3OTkcJtxT9Kb/CpgPesbyz11Ap7rhXrjBjH9sD
sFiLPDtBN1ZEUR/MCr3ETW4FszG8xSFRxdnya4hF5Cem/rcfu39tPbobQeISU6JWiLxRqdGUHUr/
L7Eqe1Ad9iHrJ84DifMxsik9LimdOGMjh0s0V5b0Q2VMQRIz/sQcGmotzdjvqDklPkaXn0bpS1sk
J/bEj9LWTxOBQHVNFwS4r75MzRMR5j34yH4fqQXBYJTinZaXl4JtGCm8v2bUOqTVV+G1bjMFLSWh
7K+jASqINe02uPLBnjmzW6Yy7efUTb2Y4JrZXvsXU9eXI+8VlB0t2plTlx2dZj6Ce1GeGyX2RJ/+
LAE/XKxGO7jVED/O4HL1CQSlxJiMxq9yQRqfhEbsv527Y0fyHWna2ZZoVItm/RsXnfRUvTR2gCYP
fVF0fteiNbdFxmaj04762nlRrL3IA4v55FWw5I6K0f/upiw+ZF0BfCFDN5i0/KGe55IMCye5hizV
bKghsUtG1lAXCBdbMQOCPfgsbcr9TMnP4i6QMwz0SbX2JmGQCX3lDF7ta2U8QwoecTvbUxvk6t6p
jjyni20GcZFbXtYg07F+og6yCmf83HcL88iDyGhu09oVvDWUEtTtol35EcE5gM3WXmTivojKbCH9
KgFnHUJEyfo5iPK6zNroaWSDdEUAl2kOi93epLpHd5JqRFcYYzAuCEW6uA4PnC2SQ1kCf4jN15ki
glf2fK0aHi+FDywAZxDX92biAsry8ZOkCfUpCgI7t7OAYAjnWEXJafY0+FMHq0lxvMzyiWN2AH6U
/F5eySCBlMU6H+YzPTFVkEFfU+stlc0XtEvSBdiiQ9//KWJxwViISH/nSMtDO5/Sory5gxssWfye
I5N5xNX/EU9+GiqMvjgeMacV1gIeaOyGsl+t1b6f10l8ZPxJAlZ5Z9iU7PUqleexf4IHOgBpQBCo
QhrTzNUQxHkjfJ55fJ1WFdQP0QltZb1z23xFYXSZpWpaf2d2ThRTiueNEryfbUbmzOX4c7DM1zFr
ucu2x0UOsmaJRXsg8ukVLWe0kZKiNpPWhI9C/tgSX07W+kgzuCPavAOb13rJHIv9VH9B3d0vDm3M
Lo4xDfIC1iYgkaxb80OkSZ/3v5lUH+WWhplTdAycUJhkq+2HrlNOsrb+rusa6jU+MIvOmjAy3Fyl
5ESRGkFNmgBLu/jhoucFZgOmlAuJ+t90tq3C8Lmi38yG5SmvS5u/qHI/mPYeOOtDsUSM8LGiJQQ5
SE5Ctfz7R+Si6dbiiOs1rc6ZKhqkMzRyazywxThWsv9SVbw5ACw7DEY6JrtaGj/WHvYJhlPVOiFK
8rDFXGtPruK4CNMNJUjRjzkervA28rMmhiudw+ca8ueJne6a3rCdXxrYcI3aJhe2MZCV1+iXOqIg
am7nybmbPGIIIxBBBMXOMS9GxUmZhh0tRKG/JdLyx3WZCYc5aPnjxNPyEZbEJ1YyF3s5t36nLCGk
JAqRLUtnn7S7TI4v6dp1O2IsN7PT/jZdnIeum964vvPAbqDeJcTvsARP5At4PHGa+5jpLrZp+Y9r
B9Rthz6Y0WKpLU48tZGduF9vtVaKcG0f66KfgpRD2A4Xc8UVGs5Kk+vI+qPpURjgN83L2klaGQzu
OTqjcjHhxexo3U6es8QwtdDhJAjpAIPug39W6RcRzgtDkF9kpNYhQBWvn107gJnIuCGumbOo3shM
2kHLdnenZ3EoWmUFhzPYQZWcJz5PP5KoVIAHTPnz0qSKZ+jIM5ROwyZiyjMRHQoG0ershoeMOCsz
G3k0tUZEeNuwDk2pTDtOiMLLWDd3bdJsh+ABobwrXkkOZGyB4ueC5xLPSHX1a5YIodPVbPvZa7UV
9wQRHBb0juEJUUhoa/SaldxIr/ilS9gO4/HJjouvZVK/DEhyfmRerDZmiA4Z4KPtKifWUYMvGSgO
kOJWwzRQevKnaVvTJmdyC23g+JxN8gMnb6cR4Nv3E09hJw2bpZ3OHTXcfPw3WHiXi4ZVn00OsXAn
8aIlP3HK7L08Xf/YTZw/QrrkUQq8VZNpex7clCZb9FDr0LHKJQ+XUjyo+mFQrX/9nABlMOfABWFG
dkt/6Sf7sgXQDiVny8wg91HFgK+aidthSE16QQKQc815x6BlazvkPIA0QMK7rdO0EcJxSaM60Vms
6RZEirJjj2pwmVDM1hGOd2rj9KFOXnOn3RLQnFRtVKZod8fKXKpjP0+kb/Ryr0SBWeqhoWd/c0dP
KTiRdWbtf7D5EW0Y/nVxScWMbRvCp5+9bsiObP8VNk967Q/PhOx/ROr8cyhp6ancwb5JvmA3zPwN
mr7JCtpLUedjafcERfQX/BnN7+lK44TVOzGDwNNrgNmyfKeY9qfsksGzCXONCqBGpCMi/ZxOvD7K
yEj8LGDLY8yRzSoNPBjNdvblGJ2GJrdDJV3ZzrMT4LtcpvI0kKMA5tv7uJDcjC7CTtytqa/r2ldt
lW9dRYhcEsrqMnfvgEIFvUgymLk4ngrAb0equTcYot7VSSjbK7ynA+8zgY8muhDeXdnDare1d/Cd
0smfmUb5B+Ig97f5mguDRbq/1JkF0qwWM7k4LhPRatiSW+C6eusj8mFZ/jPuzEcnAnmH+n0APf6q
SOQl2mmfk9v4vZJ8ME/2iaokk5OsxoN65E9FMXCzpBPPYb4Nx6aCCAv2ULiE4taYDDXbpyRTv1jY
u8s6v7qGS1p/mZ9FzfmPq0ZC+qCYN2MV7kBHGc/YH7lUnsDqY/9GTzYrRCXh0y+QBQytYAjR8tqL
HugBU3fG/jAsVvJGv8UroFJ4auqQw8GlD2WMe9XXf0b9MmfaiprKH6ftOPvVVMCfW5UrpTTgz5kV
siilZxW2Wq/rYamqMbNBxq8Ijb2zHZrL7Qblq/NHV34UrvlY6AyNmHWVqfTE+PZ22n6y2uFiKnNx
6nL1E8dh9OtO8zZAlxfJdA0xC4Jl6l8HE2q+NQ2XYmRFq5rO9MkHCn6aKDNOKZ6Kyb0seMoQXj9a
JNV9vK74TjArLDLwLErJEHRuL9ieiqCp+2vkkKcQyvylb7AzSfWeE6ezBTcDDB1a/UYL2kGRJyif
TzN8bJ/Ac+tlyBu7aFuKSlNpg7bxR7W9NQUQMMZyVMSTJ5uJJbCulla/QlWJfKnZKgUQ86GBi3np
cGh5KK3AtfzFrv8oDu83Eyb6kJkFIfMzxKmcKMWT6Ft8rbdrz2jqL9OCww2kEih4YzwvavI7ikwW
m0hd2SpqJRLQsTGJwK1WyntK7XU3Kwae2lR/ulo70hlh26q21p4li/6rSdPPLJWDo8fdLjWZXWhu
YeZVeag40hxkS1pT/ynL9ZFe0rwzexc+5GhIvyhTMHtphM/pHpJouqRr+7OrSaiVW5gwNtlTbxoP
jtvNkM7Z1EaXuIrx6IB3DcUkCY3a/xZ3akn7sFqtMyyKhIrVLmPQwbTaZIwYbUWEKYWxz3p1cJ96
2vroqIVXZwY3yDb4bskxKph0o8N+CVssyjjh9jc5sLmLSM7K9jKzTxrYqVr5Mf2TrgM2I5/Q71Vx
Jt5hhtKVrNkluXdiLsT3snkvSBqQMXFx/VyfvSVbTxDH/sDKB0UYxhoBDYAEPKELELirbxbTa5HJ
I+e1FKBY7/Uj4yWW9TSrTndkEANLIk+HkgUnqebfpdGtB9WAGFFpDCXB2aaReXFo3AnOApNGoWzS
lsI3bCWIWjOmZOj+WxY3mBfu1Kanq60R0zX0xZdD+sOS9Q+wInukxgODzf9wAts5anJcLPu8kMgj
XLLOoYJbb5BcSOfoMRblbuniz5UT89iU1zbhL6T11jxpSRpF7zwIcq9owAMmSnPSatNbRDTdIFSx
E156gjg8Arme90hWhV/rjjh0byNnHKeCqZrlUeQX1UTYlBhxUEUaqxEKC3btKGhsAEAaMef1VcLA
ayLgM6TeGVHCqC7lxWauhieXJAsW5aZwxgSCGKsnMTjUEHt4gro1rAehsZ+1vwDaQbmxC3Eex5Nj
1Cz2mXjvXA3psaUmTaoAF2ZnMJEqlAaVdE4OcZBVrIRMwDqWgggmjfZPhh+8gmvdtL25CydjYrLF
8G6nTA+jJ7LSt2OmkvIFsXIkyYUNZnutJGacSQLu7UQDu0GbDE3JtQh10w0jg+yzznCcxfmns3HY
1XDPgdNMYFzKpDp3zUuyHc4HSuGtHq83zViKy6wqB12O6nkkdPr90iz6mYAQMQi46F5UfkU9RUtO
j+dKQC+PZBEFU1I5h3wVN8oXv2KDIa1F3D12c2LtSrUQQQKVIu+WPVMFfjia8+ya6xW5NTlaQ5z7
GnbqYXCAlEiIkFf2NEEF/5in5DTlri8zSml1lUMjS6KwTpk6qyQIiwXTB4KWct52/gPX3Pconf1v
N8fjb5H1dr0+HcjZ/562vXSnNO+R2yjn1K5pjQJ1YZUyPN2qBryZ2J9atE4cTE/r+xF5SkYBUIwA
hXO9Tg5peoNTqVX3bym+tOcaL5k0n6B7vNrSsXclNAMm2FjhKpdXqO3ITYMqfdMqe6/pwD4OYgz1
LvnLEK0yQBKbH0gZPGFLMbykdtFHbeOK0SIRAla+RDX+6KM4KOKqf6zc5Vc+FfbeqXs2/+30G7dz
cZwqHGHJB6YGBSHWahI5acnglWXc0ftpAfv+0ZTEH5JU3ZdlbQeiYuCSVgV1Tw7GUPL8mmRMHFc1
1KjiKZ0IbKnw63zR/eiH1nl0jYWnECcat5sCKpbPTA1isKMblti0uRzQBrnPkAQIeQ/6craimGuT
u4L6fUpKICWiCNr00DQ/8qXDRS0Y2zvgDbr2ku8iscSPBalHtnAdbdi8+Dvqa7+HMb4eJ2sKxWBe
3CZ92XbafttoP2QZtv34pGQPWN8tG9X2mVl4r1l/a2g23pqR95SrJFC0Kn+3FKQl02Z3XdKccGXq
VUnM1HCIvAFg9Xx7dGv44TVAFDn/VGS/hlZZ8B7QQ8LmYThJWhlByvzRMJHin5W8DOlVVcq/pm75
OdEueg+Oha7XvTLWQN3uUh7BmSg8NoMhu+3hGPXOO/1onihEOXciCkdt7k6Zuh8ypaeWqY0kg6ov
EL7srKU7XhtmHPeCwH0MUT+O1vGJc0raArjoWz5NpbH9i6zq31pQp85S56JP9TsICgKjsUKqj7+8
Ioa6o3mw2k65OqjI1znW3hoOr2EkrRVuUX3syuhTMVZu0hz9skI3j16mmeFOs4GpbXitJeVhSRLh
iZY1kxlWEazwfWdVVaBlbN95KlAr+puKYO0gPFlg2XcANvRgNIloTRTf52Spg/EIH6gRt7Qp3mzD
ag+5W30WY4JP5CrqweYqD+wxDqn4nJlQWe6R5n8Z/QQbc678esVmjfDjIBVTP2XNC+o8MYl75H/W
Lia4OVOl1UfuCVzQ7hnfPvY41x5Wpou8lvVCKU5d/olU0a65Y06hEjEeyooZQ7ImHOOWbHZ9Kwfu
ruXu14JJx/YEVRXCNWhVBuQoeqc+FsCRJ/tpWoALFCR4shEVclz+Ko12ShjB4qlKP3Jm/0iX8Xdv
fNZYvSOVlaiUmxDv7A1LfAxuQyHiddYceVoGSuCl+7i0236kN4kkvGWQbcWgHRaMOI1nmL0yKKAy
vgqIIsPaFl6P0eUYxr5klFiAlXMDI3PFBt0x6IY4Qc5xeUUhkCVJwiFFBBIAnqpfS/Wi9Xp0Iy+4
ib4EOJrK8NNUtc6bG41pnTw2unOOLPMf12T7I6mHYc8YP8ePJihoYcGUND+xra/Oyt+YHNHN6xIY
lVEcwOFDsWaaTCvH6tBqpR0yyAT2dIt+qHacK/nRvnGA0+g+dwC6yO6aPWG23GT/gqMMcoh+j24Y
J1FV63FcXJhN9PCcBmrCxCey9+2o/liX4pl1uKVdI5LQNWL1jOX4byHkqdvEAzpsbwb1gW9j2thu
7hURZEbKCbqKL6NJfpdJvzzU12k/kaBv2c/eszelNZB3i5OTOSkXDsB7HRxlNPYKDrNpeYCTgJRZ
kIITyT8nVQgPmexjClcNSn0J+ki3X8nvRwQfAek/cOOqgYussNsCnA8E4EkQ3xLFdY96I4xQFnUW
tt16zJbeoXsCa9z91fd0Px28LEQB/SATvjertLkoJj1sTXp6Xb8bLel4vUV9wSr64qDGmTzYQvY7
PCCJZMPbqbTFT2KWDLssFTDAZFGZs8D2XJlrbKTEV13EQNcY9qqCzqjI5imt3CtzT2K2r6+qZOra
tL602bQ311Ch+ubBVIbdU29c9YVePZiSOUFVmARXIoFbSjTjz6Yjdmfo7WeK/UEh0zaPlmhfWuUH
oIR3cK5vsBpob1ishXX+UgCYZ1mNdxFDKgDzJSnl/FXsyPE8mZHyVRlKD93FeYDOpRHjWAu/avPB
o41GwxxKOza8se+b9GuKjINi9ySXi1tSMQSgTR6cAb6XFa2f9rGZncemYHYu4S6EuzpG2BLmfjaK
3mOCQcbc72rfspny7GH6GmNiXFY9U4MxmPo8G8lrnMvPmWAw1yi/M3Ac6xXn3/C3YyyHtxjuOx7o
B9Xl0mD/X63ik1xv4LjIEHDR/xyq/EGJ+akQrtsB0fwjIMHzFZofNFzfcISQL5BtuSgXz4nmfdRD
vGsbh3euISZx73XaCFFV5prH/1P1vP9+Oy7JIc/sN3XJh7PZyP5MvDM/JLM4aYPdn+MuKk/fqCCF
53FZJ3lQUuWlVSFx4+4vHc6ESyXtwLB1TuqzFOfWGpU3pPQrq332RMSNUwJp75L0DiJrSdjb7moQ
Ca4F/M+8KJwgXywr47GxALCzDIuHx6wGk6CVN89oqfXMViNOzPw4TK3jIV/rr/cPTcwhNJJceYkz
azfqDBFSe6W8arW6nPvSzEPb0mPWbi6pjqz2EVeSW5BEeGk05mcNNJ5YmzZd8YHhoEdU6la9f14Z
FkPqtEFOciLdt6hqo8LY5CYjM9sMJ4jxo3xa+vQXgbn0xsyyznOr0r4wXgz3nhl34DtPDqyFx2/7
2Gyyh21+4Tk1eLxk6yw/R3146I0qZHCLRoOZpsi2frV3w3qw+Ip5k5Lj6SStxM2CjtPpDVwSEe01
eTQSAnmsS03AmgaoJW7J/1hhrxeXtpjkZ202FAFTeOJTmsHhWEs+NPJ/6Hzlj/s+tW56HbBU4nCs
sKaDKmHSi3I1Q0ciIYnytx5hDagxlp/LhMPRsY7bD4mrvDveoUXJScvKfCe37ncVtT7PQarw26+U
er3YS4/wW6YftE3nE/YTYd98fYycSH5GBLt8Mf+zGKdwsUiTHpNxKY/tEttX2zZpKfaoVnpLNnV1
MtamWuvH4zcJhb2t6gsDY0hL3PSx3cpTU8Ypd1Wi+llO3Bwd4bOvQmVvyPByeVvj07S57Qjn1pSN
V81RcPy22OiocSnbDSHW78+tcLJEV7ykmv45TlLcXHUSpygZNFRe/gH/F6bt/wM11f9zFO83+cwy
LcsSNGg1W/wPhnRbmwAiDPev5pqslFKcSHFh4VbWec5McZzW4iMDotXoifEjI8MTWESpoH4wyYLl
dovY3l9KiurUBpdL5mCl2b2RHdu2Tp6440HEm8Sx6ENXwxw4orL9dLTK/8LA1jde8X8i3Bi9pQNt
dTWh2g5IuP+APDti4iFdr2TkWgEtoFP3etk+J4MSNCDmAuSs9rhF7dU6/uG0Y7yhuf4tTEVFkIDE
wsaQAyehh8piqxxNbPjBB/B4E/qjkirnJYmV/wIuv3On/+NbFrZpWKqjuiZ5A1v9H9Q5pgiw4WvT
ioTmVGLalCAP87as9n2Btp9T3/noBv3oSMWgCZ7Hx2rV8ms992ima6PTj0W62deiIUvBjvzEmNQT
ADDtpbezU2ma8p2oHwlIRz+7W4r6/tI0iS+iGNS5E0XAV+lAkfhHIdUcLDgbfSBrdXK26yp8x85f
EnXVGfPDDOJ70srM8GFUF/7PYKqXfnu5/0oMxqcBgQIgjokABcrriiw9ej2T//YygjhVsYFe0aoZ
tEkYiOOluY+tlSyDaTvvTEHgV0ry2NpK93Nbg5K+qV+GXjlHRWo+TCKjEKQWLqpFbz7kybwcloU9
bdMQECNUw52ov6FwK2dCO9nzJPThVrMdyg2j+y/3jPv/3DOO7RhcbKbBf0zwhP95qbFzTFDAGCoy
86hP6/Y4NGv8IgfRXdOG2rzGmMREEeVeV5rUMzqOO42K4XaHusFwsF5iJ0LbNns6I2uznzeU0mBV
5IGwB4/3D0fR0OxrNgCDOjy3DBA4MoaRUgvaKMN3tdwD3+bsTYdhM5YJp3NiDCUrEcGVdkle+m59
YYJZfu1Si0Tryll2wyaVC0Xj/0XdmSzHrWTZ9lfKao5bABwOBwZvEn3DYN9qAiMpCn3f4+vfQvDm
exKzUrKcVU3CFJREBiMA9+Pn7L22cBnohYRHXdh2xiAPgdB5uR7V0K3syUiOFnyaBVPL8Cgty1+P
nkv316nTIwKNXZzo6tGBZrernITLNiVwEwyuRoc3AUwEgAS0wfm5LMVFVLZMB7Cs3VV2WO6mznka
UvfmrD89PyAgvgGHhnLH8tTaS1t97VE1PuQamnVh68NDUxnXXik4wg+kzlqWSX+G2FIyJDIGH6S2
gQyKJrkKMll8Y7KzKjJXvjuzcq9rgYPZHRayDtqrluMqx/iQkHocZm+U1vHu76+RNXL6/cpq/9OC
5CouDek6DiW1BDzx61WiBTYHIwOCDL5Sd1Ojor4YE7veaLIHmGIF+q6ZEPD4isABp6/dkyvi9k6M
LEYjV5hYIHUDndgVOGcdxH8qNFZEZD50bdjctNoYXE3yWWFrvC0jGnS+F1KFVRx/IuNGr5sUqo2W
/Cj65IdbTCekmtpRthxph4rpSDH12r6IRL0uAnTVZ1LKVCPt7A2xjcIuWfd+Ml452IDCysnvzg9E
SoD5gNB1bxbULCNxS0hKgSALeGLrZl4LzgpGYmjTfS+Nj5CIjBfS2VBl582TD3QPfkIqaSbqySO4
xnEJedPa/v6Nt2CB/7oTuCz/ri7JF2RL473/9Y0XYmwJDymThXJcXCN2USA0T/N0p8RaT/tvkR5P
AO4CfRmRYXvhFR74i6x+ray4uqx01F0RIjvEXDkjHHQX9DuVf6qluvbjaLiNIiNmreZ8a1UYNWeK
H4urOihveDmLrs8PHumx69Dw35zRxPVjd675AKZnwzBeX+o1id0exEaaGmmFMikwLnoSey4MTrvU
wvRmYIb6Qk9Xv39vDDGvTT/vOQiPuBQlG6UpdcvUv/D4oStOiRuU8QL/mLU9QyPLvPOOKO8mkKS1
w3xA9cdctjSprbzJXuPOevfz4FsnZXUTYOjHB98AkIKauxINyjdufWJFK709Dk2nDhM4w13RIBU3
GuumtxsSS6vSv4AhndJPRyM7tU7OjOTl/BXFfXpENZsvzk/HMKqutNzT39y4XfVxBKPYKvqLcDCM
AzlSxlaMsp53H7rqBpZWx7bdbdQ3+zYIsve6t2+tQl2y5k7HM8ylI/qASb4L3K7sp53rdQBRNQB3
MamBdDkOjBSKt9CiZRHQD3nEh0oSjz5doZD3LqzOvf80LWgo0FrsAmAAYHgvXSzh8M2yeFz1NCwJ
DS+zO9023oJWBW8TzJRwHLaMf8ZnGu/ZWtSGvWNis0pqxRwt0HtzDe08gwvd6AxUR7h1Q03qS1Ni
F0yARjHk0ZzLzzU2zNHmlcoor1x0f7NBqkffsxxLYBd4Fuqr8w3c1219pOSdoRnDNV3nejklLQjZ
+Wk3w1yJOLkRDsTlWa8p5gd9RWhYdhJZ4fIOWhiGQre5Sut6XGEozB9daTCXAYKIjxOxhl1r6/PB
oS7t5ZhoI2ShZNVFA++oqTFFZqF+imhRojBzvS0gQi7+NtLrLdOUaTnV/fSSJMOVLXrrB0ijpcEq
9Ye6ytC/rgCOISQDNUdytVu263wJ/KjhIhZeGQNxITdvq42+vgOHxJkyKHZn5pmDodWmv0RvWy1l
posHFrA6prD6LMILo1x6DJvuUhH2HBeJRpvawbsQqn+Sts80EQiZcTzzKdvG/qBbYIDLrQ9matQP
WqY3hwE33UJX/j6qvXFtxLmAdtKTBYhml3FJ+IxFL4A1NucfQ4g6mb3DwMjK01PYejT2JwZA7ugG
+zrIfKY+DlnEFOGPHLJd0GXeipCL/tQloqEB5No3DNqRj7FsUCqY2Gv6xefVOnXetJKIpVfnCyWR
IFHxwOBPyABjxYVBq78zCI2lEhYA5K7CKS+WcVL2G2N+ev6aw6Bzp5UhcFHcQ35JZCknimndNi63
w0CoqWUznc5zfzEYkjgEWCZeORjjsYQ8jmgr6A9jRA9ENrZ1X4nqkqUGdGurviG++pF5UXEDOgoQ
a4z2/UzH1SA0IN/AuGtP11h949tiNu0h8v0OGjQ8np/5RRv+YfswrHkJ/HWJtBR7s6W7ilrVll/K
u8kf6PuVBqcAItEAAZbJKuKnPQ4QNhdkOfjfAc5gTm6Vv1DwG5mrk+XnmeWNaRtXA5z4h3a8aiDs
XRV6tMumAIAIA1ta0L4ttjHTXFJoUw9AMwARL44QSkqwqUwvpmCtEt08NlG0LCcdi59SHQSYMKTS
ZHARmbW87qRqH4p8jqUFl5cYrjw1PYuWQCkUZfcFY9pbNRif62kTDM3152mhcrWlH/a4nXVhHdpS
BHe2EaJayaqD0Tf4X+wwSi+yF0UG+en8cAZjyoYqiQVZp3u2nlC7L4KsLZ4IVEWWQIr5xlJ+8RQ3
9r3tYvgKLGB6BHhqCy0kEqfrGT6XDZGXvK5iJYWGF2VWy58fel8qSqBYfH7NR6WKXB4ZnrTG9sAE
J1nppXBPNe7oRSWc+EAXAkvbbCpw6egumqqDoSOZv85oXtXgER+zTl1q4cjsCP4Xs9mbz/YEYc6n
VHslTnfcST12UPWb3lWV2mqZOGVwLFCxLXPDSLYO/EgYBVF9Vc02AJXdhW2vg04S+ban2qaWZbhR
z+NvrtXqQLFu3QrIWojUzAdTKP+yshHDxdWnexMZ3TOBDMnR84Cb6aP+EsJ5u+xm7Wc4GmBIs95t
d6R4czazuZnRVjPnk+W29czJ2Jo08TtU7ujtLhGHa7vfVwXkoPx8xas52IT5pG3NhYFuAZvh738K
SAp6YxytmBwy0E+bxJQ7FaNAyKfbgNuxgJ+6K+gR0+XE6jo4JPvl0a7xr4VgEuoFjwEq6sgu16OR
HVXfinsvyS5dIsw/VxED7ZVRQ1YYdORSzNyjZUHN2dLL3dtNtvn9L+P+ynLnl+GutSXVjXAJhiG1
4ddfhpBDSRupjhZuqE3bGB3KE5Hk1fJsBTELNlt/BnmFopygTLRbqydI7Xxo0osSgWPdH4hRS3AZ
cML2Uxd9wpk4iNc23E8QZ5Ebjk+dgntAXF2RC/s7jgUm0VH57fNf2l2jMezTEKoZ7YZ49Qp6SGmC
Heym9dlxMA7cOWQsV+EsfQpxWQkiylafVkaF8vFYSWMrdTeCkw0Wt/BQdJkhgEefyec9HRW1bobY
unCGu2RkqBPhx7W1Rt5haelPxhl0XSY/8GVi8OpJ3lsOJS4MbnVW1XE6oKjJL7V+2wUNxNkc7oTh
r2rTjU9jjU6A82azJirRXAcW7fHG+x7EHkPiou92miv3Eyju5RAV4skFI7dE2Z0d+jRbnpfu6MGX
Xr8bSMTjdsfuWib6O8g099jVXgiCNL4m4Zt7y6RzHlW+3J2fFrDP/nBhO7+e1JUJQEIYjmMwLBZo
osRcKPx0YcuAXGvPbr7nM7RynGYXu3l+bwoxI6BZXhaF7mvXJLTDjXLMk8IufWslhlhGXUf9MN/+
2kgXdyamZWpAEt5i2hiE5i1xe8YnEUC57lvmS/QDN2RUNHsMC94yiaoOfbw1LuBtdNdjWyJYZTpl
UJrv2QlB43itOBBXYX1eEg1G9dk3V8+WmSpL/G034mEwHat4mUV7kjXO7PV+zQ02HUw3paPNFyHs
Q1vVlY1owjRJbZH2xSTGjKM+yPJiqLfJkNY30QTdOJ5K4MNnO7RdXNmMmYGLlpCawx5ITuTVkP1v
vHEkNFjoi3OvBt3+eBGa6X2PC+agdTmzz/lPfm9bK7tt89vJYcvJLky7dkAz+VBb/OnYeGRmh0V5
kRg/glq2HAoimvEovlzvNUyq+9/f84IAiZ+27PPn7OgcaRS0Y+J2nS+nGjBpKpF58n0wH3uhus8i
j8N3sWJP7XZhElRX6UTN1cbBozKDHajG8ZvRwUZoouvPS6IP8ZlETcfJY6QtRewlobmifCnJkd2l
SYVfZlTFCzJJeO83VaqSV7Q475PtxHda0sWHYpBiDd9i6bNIvfl+PyxjQdHIya5YdtlKm4RPIiIP
zrzBQgP//btAbfpPbwNRpdIQiIwNeHfqSw+Ull/I0Zj+ZV+lKOgMzh1RZ06vMgGT7vnfskyfNmmU
PI0Vnw2GMGujTNyvAJyLHcrJHP4ApYsuUIiFzMRfy2wLRu8knLp6kQG7U5JYUEOD4rkI2JBJDB+v
zw8OqtCDFZDUPHnPBrlLb/Mf9JrTW2P7z/OT6R9f5axA8pz91GdVjMYGRBWOypJ4TAqScK5PbEu7
Z0iXX4IZIdt0mhBw0S8kWN3fckc5jPKAFGdIK1H+AMIKohb1Isjf/HVMEZvgh6xOvu0urHmM03Th
czvIGBNI8d6TvnmlhHbL0D6+yAbvuZuI8Uj4fE9WqLXbpGFnx0haL87dqTB182Mdi+/CnACU2Bi2
UVbSi4/yHRZc66n0BJQ7G/dSRZ7UxvZa+dAFFtA+oo2ourudaT/RcPhezfd1IZqCPSTDUT0nZpko
DQ+dwCjCTe4Wy3OfrGuEtT3f9hbJw7tkbtkhAPj8RxIf+MFvZ4NYlF03hHud2cVEPiBigrm5MwaE
JEPvfQwNwVBkhC+qCmwGjuj6KOYHDi71ETeO7PX4SOvV3H2eb00vV9s0s8eH0E5XHlFVnwZcv4r7
27O3cxrklTuISy+Ms1NX+d6JdA/6kAnD6s/vEQ/qivzTClj9U4Hu/QntzAnpoLZBbErmsaiDN6gV
hVvTZB6JMXP8jAKsvTfp1z6kQYClvnV2hYVx2RVZd13k9giALbEOhW23e9PqmbNw+s31KdlmbeAv
tUrdZ/mY3wiRNJucOf0uzc27dMy1G9kohEdlc5pnVKB5Y5KFhc7kZhDNZa6QJ05T26zBiForOcJV
hdCTrJqqVejAw/xgmORd5rby4WNCz9Gkpp+KrNQfJ7AYO9mp5N3OkJOfJ2Oe/t4CxoRvGDe7tJx2
ppDjyZtG0gV72J2W9MU2q63pYOkaHusuf29YtjApjI8W9fFlDZdsh/Rlm/kjRqTSFU8JoPF1WZfM
NW2wByOnCmN4Gomlho5I/SE6LQInSAeqFNWPzOTt0DKLlABBflKWb9CavvlTdAnHtgHqqzfbGO/u
xmv9flfLqNkRsIQGqKz3vh0Ppx5dr94YpERB5wOtpW4rS/WrM2w1kul4+EQRW47OwuD0p8zTb30i
6f9GEZuSjFvNzomNgxUZ98na793psaazTzsaJiFh7FhQsDsP8L6yLL3TO6u5OS+C/1by0il8r/I6
/9F8DUv8JX7pj/lMp7vN/dfv8D8xmmku1//rH/lH/xS4eNu/Zt9ff85bpMTn6eucqyj0vxyXdHWX
XEWmYChg//M/+nPioun85TAddCiaqKUZjbKXZJ+Ji5rxly5NlzRGxh82M5D57/5OZtLMvxyLLZi/
w5okCT5R/040k4HT7Zc9zSG50dXx/yrYerYzv5QvJVzjC9ew1J0XYxAogSdgOAwulfvWUCIv+3DG
XjKrWrLGbjta61R1tNJd785pmT7IJsegMGLEyp/QSaL10a10TYdyM3R+BPDayjaNU10HrajwzqXV
zkBnspDo8x3Xavj+0UutjeuuSndkHyBUdqFB92XOHMFr6kvTw7ISxEeyHd5lOWmUP+33mLEKrS+f
695zzYuMwlBpPdoGB3K7wVbh0pUnd2cZmN6h0LsLaTokqQnaigiVMj9jRwCPvc5MDWoOvQapl/uW
KmLT18H9oGC6kOpgboDIPki3uWuK5s6oxLEo+/ucFj98q/oDdYKmFWLRCm+dGfV7b+DVdAcfBDHM
4Kjxa5y9RKjrFZ085XsznoYZTHUbBAHdsq4Dq6q94S3EP81sp05dqCDI/8pS3jj0ClKJPDAZc/9S
hKpZDWHfrjAWNAvYlslNgeiLxAGwL3peL/y0AQEQ7YtRfDjs+OzwSDEqfVgnkxYADjIN4GFoNNB5
33UQ5Y7skB6ZFUs4BsG2MilHXepfD7olw2lUSZmy0adhcHGLLZsjI/+BGQjUHbzmL2S49zibLDis
en0M8pipECqgCILXmjxOYg3LbGlOA0NP5EnLeChZGA0CGt0RrHecvvaVTNe1gB6Sj0eFF37ROuCp
OHU+4NckZq+09/lAFFWTBgs3oO9JwbVqfLxoo6yqvQbUfe2/9RVML9+MQoSy+X6cgnrTpGCDU3s8
YVHBHqGr7WA7PQrVCsk3hWTbGsGKhBXTT/BED48ImqoLoBGkitzRpNjIeQ47WQ+y0oA20f+59lIs
ugjZFu0gHJI5UeBzsoZjSq9CCmOlMW9a4Wj3VsgbSCicL5FgaxsRoswcjZU7g70YjevmiQTzm4rJ
EnuHSC6yGWSLsFRfY61D60vQqGQauu2AONWALA4h0R1h59dbw1HPXpRPJ6MWKzv+UCKdQNo9e2ln
bvXC6LZEn8PcTMhVcur4hxK+s4uCcIPdj14ooRgZHs/JsinYjB9Gi4Jj6pLvVhk+B870bIFz9W1z
Wne19mgpuFnZ2C2VjiSKglUJ+s8iAdhgAbXVH5wJNs0Q+/cmNitSTvWN3ns7or8DsiECgNxxAZV0
XFs4oxecp27ovyUzQGlrtJ21QNp7WZZs+fixkD+gNZLJq2vjbe4uW1RWhJsDR7RiaG4h9go3yw54
gzcIw0mG0cgPSGcLdjFyhjaxPYJxyxcWjgU55N8QMomVbGOEr6521FJIh0k3XOHYJy9Udz5Ksz5M
GECOasrvTYVfnzZTuh/K9K7E9h+JH4iLzLXiRyyq1nqGCPvYdW2yoMR+SytkkSoIqV+aH2KSI55N
Yj9Zu8h8e5YEHCECdYJ9VYNZSfzyzsACYE75A1Tob5mPPtHXaZ2RwmGE7qqq6juveSkEhsqsT0/g
D3A6DsTFmYF9InunkckjqtOUYQ7rnFWHxTIAAAVQJIdR1xO4g+QZZ3G+smrrWmj5M2Zy4KlW+qA6
UjuEt3UY1C0rC3KDIt8077ULUkwWvU+DkGlPi9eCIRn5puAWFSfKJtuGrvMUWhjKCMrAuu7JpW8G
173bX8AOSZeR15G5SERpEs9OFUWjycidCz1Zx2RCM/h86gNyVQrrtQ/r9kI3MfRIpyk3URUPW/zQ
FPEqTA9prDDFRlwxfvJIEs83QKjFwgJOFbM4LqzC9IF+licnNvdVla/SrL0VtvEUcJIq50YswfPL
2i+ihTSgp1uiv3Dfk4jFMAgME8yB/pAFl2nB+IPgz2j/zRgaA3+ZoBMKRLcEasCEY9F03tqehrdI
yPe6rA9jBclFDchDNA/c6gQnPyZxbSBVaT0J+tVtOdtkjQbpHex/k7lykpb7wtTiZahb80J410C2
BbHV3zRRIU92ML5bHLE8CxNLiF5y7CF2ppLYKlO1+yhHDqb0az0ob+sWpXefPpZ2/X3UFaFYvihP
lTeMSzpm/hqHa4ZaQO2oB3E2eZW10Xou3qTGVWIZfNsGlO9FNZFpQ8e627Q0ea2C5bAQxHQPE5QL
Tl1XPZDoNEDYkblOcwQGAGTEHHYBw5VFZTc6XbBL5RUQqNG1c0i3yjX/ELtSUoe7SOCyjuCUbMhL
OOQ5GI/cMS/DXL20lcJxKHt7RWjMbQB8dXBYYifZbTWBULmwu/1ozYSqoDoqHRVk5A9PKc3/BQc3
liojXmm22hmTe8zIK96ItHpqYbMsBo/QrEliQjXUQaYZY1/UiLWWfbQBaLbB8FJyjtVNH4d3Vi7V
xhpuCjTzdJ7cZFsEzE+jmcOVPat60Fg3m2wFsBdyYtZNK4VdzBqTfe50OHMprqdkup26S4NoQ6JN
8c15Qh7JwIWavklUNS3UGOJxziJjoxvtsOiD4oCcPdik2cUUEuuIxwPhWlEWl6GOpwTJf+oldz51
VMAmxz6rP4/h+IG8fetYyVXoZNcEWJBVNerrQPfrTW9ybPHjN/Db9+aQuUtsFStT97l3m/o71RrN
+IoMM9Ojx5b21Y3ng5aNW/vJp8eAG2y4TmX/Hibai+cnNcpGt13pBvYLXIbhImY3IjsPOwxnITng
6R3COZclZBGFj8lPUuFlSwlFT2y6KFtQEXrtfKBp3ORe/hzLh54DZ4owlCOzWe79GY8OExl9PFe5
7rekt3GjzpaK2hHPqesReGk5i9yLTjk2WmTv5ZuVb3JGgZt86m7LrOE8g06W/KLbeHKaBZ5wRhAB
s69Kuw7K8bYo0MVXucKPkbbvJT63hTapflEbE3iAMXpDdfvWd3sliu89Vd3C1aeT61B5JcmUotXU
Hhh6vFPhegTkAJ7rlkw9f1RpsQHRCEq6ee3nJOjcJFNcJj3lSxzdSy++GVGX+4HYkSv6yquY5RrZ
Q5QdPEPeJyVLJRBPARDC2Y8tYn8dODxVPS0uKA+1OLpx/qKI6KsKZhwaVBcTCkVZZU+dUWIktex3
M9XCVZ07+Ya5dbDu+ugDod8FJVS1t0OOc61Cix6HbYSeEf9CglUXajekNy28ThSdyyxsbq3pfgDh
tgYPuxr18CXWLQhYmn7QmfCv6xLnAuC8295pwBhl+ktnjocO2/6DMQYpjcZ8xrE2B4M0rU5MH73g
tDreaWA+VJ1cEl8ZML3X8Lb5lb3Myv65a/2HnGrWNrtbsxYkJwp2+TSsFnT9IOqnEDQQbGZ0QQ9u
bvLjk3lYJZC+Yc96DcB5rMBMUNkXzbTp1WwJtNxV08+0sCDbcPj/oQVucsRMoPiw2fHgwCzBJG+Y
wirmgfW8B6wm+L74zelOzUv9xmn6llCblrqoBTTmaFey4j0KTH4uAnqspnLrWggLZhEF8qBhacHw
wFofhlc0n4xllouK8Dy4h65KgE+NKNB1KyYyG5wz/Q+4L8Mkq+XQ09bKxLgBzvsjqos9cwpt7yn9
MYxH72bICgbTC88KmqesDFk6PYRSKio3yKvgORUkR6b6PN8yCsjVyiyYQaDF69NmJVou9lLDvo2Y
/KXq5QGKPu6CrP0eTS/asMzG5FuVGrcehjwnKNSiJqBi0eaL0YDWkTm4k3yU8Ru9tcgB6Qe08F3Y
U0ifDDMFOctSvh0r2910oY7vZNTG04DiDz9C2+CFmWYDdNKfUhs9DToVALoiA/hjALgRcIWmTsCl
rLAG56ZLSF9X0CfUug1Qonxdlf1phCd8VgniqiT8Y0RVWHnWR+1m5p4ggPZaj8v3KR98PL9c0fQ9
4Ut2UTK/smaVadpWK4W1BwaJS9+ru0OThLB+a5k+2ZLQ27hOm21nA3geWvcpbw+caErk6nW2Ssl/
W9rCTfeaUesLPSXjRujeLTF7Lx62yhVrK+EFU1ZcEBlhGu4ia2pWuiZA2FfkJA8RTJVed70boqBR
711COdwXDXVpS9dIj/mTG/CW+FrJwiAHe1856D1Rg9EVA/jzZmI/XckoDXb+ODyRgQmUEGIEKp2s
BQoqHPOx9Lo1GgT7wBmBHvJwr/hbV5BT0fF5eJByMUymG4KGp0XTkpRopz0wPORL1jBeENTImqu/
Q60zBQ2xOmIvgw6JVyjD9TiLIym81kVv1RshWPA1F7w/G7dnZ1dpLMmWUQFopbgCeoMDqmsRfGMh
ocv0jZ3GPLZzIUH02HAhkqOIQoHgL5tJtMNR8K2qQr/unIjWd5D3O9tPbwSeM6pJjF1csE+8WGyV
JlrKPu7l0tH4wOaxhzh1vbMbadgPXI5wtcn+MKNqPcjsBKl5vNUZx5aZu5aG7V7dIYwE/z5Ej0HT
K2ygy3AwEbrb0JmsJrmsPOSLshD9gon52snGYcnFw5SbcU+oBurH4tKTzJ+iAUZFj02r4BhCzNyh
xreKO42axxXhmuQcY+0hYOMOwxlqrfTMO3kkF1cRZkGXM+44AXjvUIvmJpAiJ/3hxT1DSvu2Qold
05ylkRut4k45XLppvzKUtsMlgLor7Y6DDnGB3xZyzLCI9Ba3+uTcT+x4CxRKamHY+EetxD/KGh9e
kqo1R1mONQZHbYStfOqmeY3E6khzWByJ5Xntze4De7jNUodni/nZd7fF9WRWFjk+dnaNnXOp2Zz3
/Ly7l+alYoVBi1y+1uFwh30PY30Atz1jU2nM8qqOg2rBGgKMEqjXhNHa8poOfmJqLcnevmXwMuCW
8b+18RzSqq76bpnuC5G3RCVbKI4Gf5OLVzv0rxzDY+M18Axp0KwYZX2LKcsUvt9Vw/JgSLZqhfct
cSV90H54rmCao4t///c7lH/sPf7LbPhfWpj/SzqUszT2XzcoV69Z+lrFP3co5//w2aA05F+zghOn
utBdgX6Gkddng9L5S2eM5uqGhRJbMtaidfl3g1Kqv+b/osigpIdpMeX5f/1Jaf0lpcO6ScfTtpVL
FP0/OqfXnxqg+svz/8ha5gkhy+z/+U/n17mjTZdT0uu05hR6+oLOWYvw03xZIJqgtTToS22aRgIt
mkcchMTvKOlhxemMHZXia5cl08bzDIhQib80jXuA+WpXNdqqSWzYLEQC1E1D9hV7LmftlmRUck0t
FR/bzG2WSZVOm6EtT5K8mLWNB9xcpG66ISFk3LWl0y9Muo3dG8uFXJaxQzpT1q8JJ0rXnv8kSORi
DkCTZZzCNazxirly+C6yR6hC9piBwHHKZm0SVLrsmHXFKeD1uobpaAkf7l83eYe4QkmIAhg+iamm
levaW30ovYM0qAFN+BgEgdUHotTGTana7qP1OOShusX60jzHDmhzmipuKIwLI9IuXQPYUppMQO3n
6UsXWe+YLfvreLrO3EczDu8T4elbhVJowdym2bLAkaMReR9mL/YhhcPKTEwipVA6sk0t8TN617oO
m8GOtUXdmNc/XY1/f+g/f8hf9MRK1y02bQsUseNiLDHVFz2YRv+4GifEIG0BpL2CdTwfRhtLbX1q
xiV5pdElgGucwdTPgUVZjGR4dGMflVEBJCkH5C7oaRI2EK37Dvy8jzaQukN8izLvGVksWHzo2wt6
uuM6q73btsibdeQ0Nxwf8oWbDg3A3IhMtOwHrdfZQA65J6CgsjyJNq5GimnX9ikCsFKQ+OjV4TLP
yURTCfqMpFr+/g1RvwrklI5AiHfClZatFP4Vi3HCz6qKJh8NLdET3KsZNs8gThrOcCPxG7325jgo
eTXRfeADJM87SCWwQj3FZEPPjsyTVenAaR9iSR3ZFCZXpWYuGUkvHJW7iKuY/nZYriH4UjoHoNqY
htFrbletY5JlZLQ6hHmSYlo3uZBWCm3xHtkhe/n8gCobGyYRrYsU1TLqy6epz9mwexpTo28CXqTb
AU1xWPXzPWmj3dr3NjRCa1LlMrb0EMvLNranZt12uPZJ+Fm3UXo9qYCeFCaDjUUsnolRfWOV1gUu
sHhbDwIGTV5+b2NR3VHHxMx2R+in1XBBkRwve53erjfc1L6qKIwSD59lFWBCRz3++w/GnGch/1+5
+PnBGK4tkLw6wkWB+esHY2mcFcvAhhen4vnQAuOlwf6M6HYGj9EaTIHGWkOC1k3UewlHLVI19B4Z
uKQW6GtSoNyV73JEyRP/1OviUBoaqTI5PTrUth0xtlzahN1yvmBW9AdfjfHravr58k1TYGLEGGXL
r9p00y4oIAgiQCzBp2MioMT6jM57IPhxwaCoXpfk6O7PlxKy0uGyNzZRLtxdExSsb156XWL4BYQS
78cohkdgWRzBmmZv690f7GZfpRbcA5IhGKMzQ0mH2dQXZVFUi3Zw2q5g6t5z9+s42VsjwTOQU9Un
6hH7Q0eGa52sCTSYECftlFm+eBQy17Te772gPNCbRoFG0PUynjQczyErteYnK8eEvy0I0FgwZY0Q
2taYBmfxxYTXEb73iviyfCwhN03FS+IVxBkzFUhtx8L8wcRH0/Ju62hbHcX1BrSSgTMZAGATu8BS
35ox/eaXtg0+ooB9wUJqiOyuG0JsD3Hrr/FynHTJvFhz1KNtc57KTHtWgIIw94MTkLSWhj8RZ2VR
p4vfX8DGFyHi/K4KheSWgY7uIET8ouNxJkk72QuJhx14YSDWGQ9gPxslQtyJ2cahDrBCOguOYmnZ
gZckCzQW07ck15bn1+rQsN44ajoyvAJxKf8gsZnLjS93mBSOrqx56cNIYcx34E8bfmjZg2+NEK/O
r41J5FkQahFm00PooBFgoefuCrgMHvqhgLHiQkphHlzXZYmj/88o3L1XTvYB6emlQL39p5tovsd/
XQOkEiYaKOGi6aSz8Osr7DABFFDSiUqyA5Zdxi00HgkMCwdIADexSMTabujOkWeTQfrtY5Jq5sCn
xCMBXPvw9GBco3Ojz9aPf/h4zfmm+PraZoOmEkhN8aN9+Xhth65I2qMOMPLyxKuEAgSEc6135Trh
PqNa6telznk3F/pzaHGc4dQ5roXXiCUuk3KH97ddmGkENpALfKS9tKph5m9sNIdBe6Q1BHtTTo9/
uCwpP7++bofJs6RcNLg8v+pjYfg2NR3tdqnsAq9b7fYkdJin3nVLKrBEUuyYHco6rdgJt/2xlILu
0u9fg/nfXHmOxRVnYBi1BT7XXz/XMkGW37WQPN38fpAgiVXLekEj+Z5Qq3ABkPrQtDAMjeqizMW2
cOSm53Uvo4FgLEDD3bJyCpTsSfCskob+veo92kzufe6mxqHEaG9YbUmNekzm/a8RnPcI3aP78Yff
xP3nd5Ny2QH4TEGKSeNsUfrpHpoM1ZPQyBXqkBgUZG68gAfkbjEDXPZt/k61ubc9vlA2oHatjNks
fuNlJU2k9vPXOzBYC8uX130bPJMqXgDBYW3LW/md7AqaQ3NVbRYz/sCjcnISBmlRAUbUwtKEMchc
Gh2JEhr2p6F4bzg/kBBJFJ7tKXQlUPHAVu7x9FsXusbh08YOYwD0ORcoDM7eLQaUywn0hRoid9np
qbsdy+neA/d3gzaYNNyBEFWgbR8tI80srOtVGNOhMzP9/rwE2J62SAhF2CsnyBY6GVQAr1i4QxRt
C22I+2Xxfwk7jyW5jXaJPlFFoGAL2+4G2o6fITncIGjhvcfT3wPMRuKvuNwoFBRFTjeAwmcyT+rk
POYwkwJX+Y2WkpRrhouPoRN9dhWSSMjykoHwU0mkKniBzifZg9wtoQuKLOtrwQjsOZZL8N6GwbE0
6+QOUpp7hIO3rcmAuPSoy0V3t13sBvcza2U+rGsgUptdLH1mo//l8Tf/48KjyOW4Mzie2GD9cXjy
1SeJ3hB6ZaRgH7VclDdZu1dBe3XLf4VD+Fw7tXmfF+q7NWL/0Kcg2vUCta0x4JthfLKCjYLBXs4I
GV+N1F0AF4Dm6fjeYj14sqT7JVlvllzjMqZ8AkoiIjFm7accsAPhRr+bTRb0EN8xWPTIPJFHMjG1
4WIFhKMt6ytzqEhZVDRdxMsM+4EcLzKezfEv38Z/HIa2rZFhjvCGgho/8b8faKMKwU3kaEzgQAcX
AmivkzP/NjPzaZxnhBFjvd8apK3cCXU5YZ791FVGc8bSw2iqE7975aAmFOfQ7D917prXu0zqUs/5
pRnt5NlZ+i///ym0NtV/nIT80CZvPlRDNN2b6fUfz26fgoCCJovnqFxGao7R09Xc8CKOoERIyB+W
rVjGlj+5dIC+YMDve3oZDEHiL13If1SLNrZ5SYiqhe7XcP64m9YIsdIty27fpPN0z4wp9ywwe8FC
QvB6D0wse5lRht90ck93GaCznT2xoXHm/LsCq+6h1/0Cf2ZA18GjEeewnc16J8rY+UvVYP1HtYiN
yJaMHRxLSnRM/77WGR+AMIYUfmTXE6PXzvV+e/BcNbLkt8xvkRk+AI84SdWkV+ynHljifldUC2dL
0j9ATPv2UQ3hNVqBrz/B5mxdsGH09DDLHSbn5kj8crlDVQhj1pl/TAJQ0LQQs0OeQYiN0vEI3nEI
a3jDGc/tLTR7V03hy3aELYyij6O2/AwtWtjSbSm5MWAjW4V/0GH7tq0Kd7hnt92JD9AehDt9s1VX
HefZJscGJatZiCPhuqiok9Dh+Z79AGW2B59jQZjjFDi4Ub3obQz3xwLi1qrxSQN6OVq86Rk0j2cJ
gtvbnmCNJG3YM7O4C1Pzu9MjXhK6/kDKDgkppW+E8x41Qnyj22mOYlRslrIz9gt5s3P31Mw56wJG
4dLFidgU3xM9Ywyf2odBQfosbZzurG2ZS/P2Q+YdWJesLV9SUVuHxc7GYwthJ67V7KeUoKVsiDvS
iTtMKIdRN3NGZGa673OCiIvEvLJbivYkrhl4CAmiS90M50jxW7YM9NOKnLHZaJ+jltJ0TJJvIkt/
6HQH8KQIZcni2ceSC4B5GDsPzsdnmpg3nEE1m33JkIVdqjeP8o2VWOcZZcHWWxU9EEv0qlYbXCKS
0QACEEPcNeHV7oh2DAPtlaUQgwYYJ23AMbe9d9CTDcdiPjbhEFy2/nxaNUnQ6wGi4z4bpk9xTJKS
jiYqqkoqtGSH1JpLzWrtkJXml6Gp3aPursqUtTMoU6Xh+wboNDFPjgowEvPM2Ib60m8mDk+Mwp0X
Ak9x+8bxt1t+O5oFS5Rd5TINXl9+oIGe6o433YLqdtdHwM/zmFVUn+BLRvMw1pkO6bdoD4NgYkRe
c0vHTf+ZWaRwy8Y8bk9wo7M8lIoHPM29iWNjr+zvmM/51tafmM7c6+z4Z7gwmJApQzulrfl4/Jjw
Wp/JdjjE+VR7xdpDpU35vc/wBDdFzk9j8y7AQeK21POFNfDxNQWcq+Wyyaan0dO09pA2nZ/Uxc0d
Eu1cDynfQc/KY3uU1GK8UXuzX7HH6gFbxo/edr7KCrRsLBJxnoERmhGPQc9pdRAVct+iR+Brdcab
PunAvIjsbnJ+aECN7XPBXOOhzo1jDRgqZcfxbImxfkymH9kcQjQGIGua2G9Sa0Fq7ZaY4izCEe3h
KZyXFaFJPLFppF9yEvnILK3v06FfQW0Q8RtrbED7JccetKAfxbZz2E7SSUIcMiRpW3o3XEVUPxQt
WnsBxmg27F0KYdAz8A6sg0FnyoqjGyBaR2oib0ETwBJp5XdgGbSnNvd5riq8P/HErHG9riTERTeR
oLLZbkvc++HBTDA96mgcWRApwjVKYdx1YfTqEAF4TKrKx3dq7pASE5cXt/x9M6qXQQtnhG7WmlNP
lKvLJdpt90tOcNglIpTXCiJkh4ElDmHFxdasH6EmzI/P2FeQrpfgc9y6yuvj8C4NdIJhLHlz+6o9
BD33PFwtnTSA5Qnx5M9+1s399huY6AnPmJ4rAlOPAVmvnHMaFzDiQU96luONsbD5NVfSK2xYIobb
9SkcZc9dbWgny45+ovNAPMVbb+8M7XeKaO7Mkt9piiuGPL+STQBkB7vhUjkXt8K2to2xhpxc00TH
BZ6TcJKYefjkVM0O/xlc1tQRfoj6w+pa2Lgz8zFkFe6RPBStJ+CvblWO84PLMpTSOkAavc29y47K
jd2jYxuc95nW3ORkvBi9vPAb97JuXrbJGWXNQMnJCxie9qECjHZvKEa8qG4IvqF+5RQE4oGDsNT5
tvX565KDDuwKxT/i4NmdymuEiv4UVsu7FmEe6ZqJ2FkN0KBbR50vRftLFc5zPPJjyJF3tIqREcIU
RMKef47t+Gubmd52nJWtujP1jM+/vvvjRZ4pmfzZBBK/DUW2I+BjcmQ+YMlV1w7XKpIO/G/bE11w
DoixHX382e2hkKzCIi3/sU3SCuTmLME5yYhKT46u5MUg9Ex+b5uE2M2F2Tevy+2w2w7HarBf00ph
DEuHh6080XMrPkJaJN+quMOl8IzPgXdDyqWQFhzxLLifLMIZtgHXdmKYHCOcPqS6xLL7GBuEBfIg
+mOin0jDtUr1A4R48K6l0Sv+tJRj131Fvz/st5OkhsnsAaWgmwb978FAJYcgZx5ZVySpJChPUdId
8kbsLZubOzP4jL0zfJps8qi3p/LjAq+P63ZmDnrjo+Z00PhxQnYa7jSNtOeITOjtbbAdzpHNvR6y
+29YvdtOhxiNBvQMEZqC4BiVzXBJXHI/24k89VnAK1AkeBZa+nX7krdmSFvbNuJNUBPKCUQ96UN8
lK2jm2bjoQWifMzHLOevnoAt6tpJCSYaWkLakh4hqpkBRtPy8QoVRO/tqpZTzoB2q4WwKRHHCA5n
JAgJEVeZY1P+982ed0fQZuVdRsDUnMFIyFR542x2HvVOngziS2LLPGUj39n2VTKhgmrVzrlnj85p
1HN8pSL2nYZ6TFFwwTtr44/hPDApiGZ9Uf6lrpTroP3f8xTKSqY8+PyYDLAH+3dZmSJBh3EydHuS
pPXXypZfGFQyx+by9HaE27tG5T2G4B1RYCOCSpJ3kZDcHSsiK0fLHT0nFH8blvzvdmAVObBbw89B
JazWLvAfLUKE2KZ3B0jRA6Pz/eZ3NGg2faznLuuZaD64i/w0Kvb7rRN7oB0n/y9dyv+OEW3FEl5J
hxki48Q/WoMWassM/xbG5YACj0NaO/Xp4HqFKrQdvLdoD46n3turtE0E+Yk7t7k1WnXL+/gudvr0
TsUdEP6WPJ3MybHMkXFBVOXz//9zbkPiP66fMjFsW65BA+jof7QFZQzGu48j5mHOFB+XhldoU0KL
arP2ozHXg/ZKD4mjJ2GSY2vlYRyIqRMiQD1D+BKxO5UAF6RJlhEcQWgJeOYnqh3cdHtdLb3fZkwH
bAwS21Pb1gTDBdb43NXc8GZlIla7VijU8GWrzttOj1rBzRpT+TE5qWxSbfUswqXKywPP1d7sZxCK
JY9RWuo7o1CvVa6nSK0V8YttsCbTWxdULE5JG72EXxbR2QC1I+MyLsbVpMTft6gYfXdAZJ8Iz06b
T9ubKa5AvkQRPb5S5UE0Ia/HIjoBnsGMzwlQyR5lEtpQIO7HYe0Etl8uSAWi1//LMuW/Hi5lAYHQ
GKbiqdwoYP+4j4N+jIvI5eJsO70y57WyHUHGmFD/UVstIXJV5zzl3zurv8qex2ysqdHTtP2K6P/x
/79Z5Hoz/HGz8EhJWkUdbo/5Zw/Jri1PGaqyRUPgdXDLiUgJYJQLhbafDMglGr1g19yTfAnm17aa
X+3cUDI5MP1LhpVAwsibUdVfDqH/WDoxFQWIyTLEYkP650igdux6Wvp8ZD3amp4gRDMMIVeWvTZh
hxQFSnDovGsvpZlVfQzd9Jsqoc6GbZYfg9AEZkdyZdmobv0TBl99ZqNLld8wc4tngWrPTZ1rOCzX
nJyuv0xh5GpI+vN7dQxDB3mBKkBnnLAesv+4znaV8F5FKIq0TvskaUIhei+HcMwI7lWqv1Fvk0ar
XBYqbvc91toUs2DS3X/SBtnfO/FX0Mqxlw5WyYqwO+k4fB661jlsVYWhmdOelY1rU3hNGqk765Yn
0ZKv2kKQnjaH5x5EkmfV3TlOWWls2/4RuGpXEb6yPthNcyeXnLqohO1D313JQwwP5VDABwbNfSJR
nJHQOhksxILxo2Kgvo0UewaPzF3OrZmr49gRBAxwZW8QQj2NYXEeG/m7RLO4y8ld8Gxr+LWVlMaQ
k/8ExIhCMXwEJ2B+vH4rGKh+Eo7Pg7s8bDPVwtSviwoBEffTjdUj9dNaIMfKIEOmDZ9BYWwrqMbR
7uO4wq++jkK3r8VUlUl3Vie3SU/PI6RocBAd0LFVRlvp93pcnjqaBjc2cz/p5DsSzffcKfL94EAZ
/TgNEsriVgKS6FtidOlElUOOjUb/dti+gG2utrAVnKgEdsvIzLERcJwLt/ncNvI0xt0dWEHhR+C9
MGi1N4Rc7iTcpySyvAFpVVdRcWvL4lVVHhy2XjWDZ7UHcbXTjOiB6kHeNJbXeVUHPrNfsPgp5VC5
1otI9C7xot+oJHOGtoJZwuzH0wy82ZjHE6qD9vP2c5pWhbiVSVkZLZUv1sfFDTEQuXC09yEhvt42
6dFr0Xj9WAH6dqEYOxbCTKvqvkJODQ/SytCfm1ONubVZyHNcetLOSe8zpPN1wNl8KFs7OpQhbFrL
nZGvhgCCAt0HQZoeyK4ormlMaMGCYKBq7+On0Eqa81RGb5rTEHDODK/Mh0uY8l5vWhbZBXF0SPDC
J53CF0wGig19oZJV5AZ+KBaUmGhPZ8Or5aT5HStYG3nirojkfeTAH4rVUJCEXnmVcdJHU3vWjbB9
GdPUrzt6VXwMp63xlBGO7F3vLpnf4PElTgWvDlZt7F6NwnIwu7fQXU6LnlSAC9IbgwGQaki2dSdH
XG5D26L+I4eLQ8UawK7OBTagSoPdn7Id3W/VnOjz6dAjhMsHTpzJbeXZbpjAApSE6t8ANvNViVpv
eyI3ny8j+uyQ1jXLXd5ISlgvs7bjlGr2Q84DSV/Etr+KznllAXwex/S03QNbabquXYqVns4410E+
j2/DbXE2bk2qmHu/m9PKi/M63TsuHq6USYy3fRnhRCEQpimU7E1QoUZU2tUha+L37fbUVPEldRIy
TtZhgkMyI2HX5NQ40yklcXa3VQl60fjZoLm81x/HTEPVrGukzjSwiQxo811lIpPHvZ4jc2dT0mCT
YsfRrfoexpMn2bjz0ez4yUdTnEu9H7FjHqy2gmxfXvjaWkw8jgsMBMLKkgRPtO8SOYs8omuJ9zjc
TtaCZQ8OUvYxDdDtPLjU5JpAQ6V+Ac/LtaBMSITlMlmEtB4BEc5IRzoztcNMjpYkeOSdX+HJoD0p
8WEgdkW/p0UHXuW4vJz4uvWwZbUmSzbf29npblah9uZaHVlkfO3dhvUYfbt5xIF6MVwWRMRTbeO9
bWSQ5CVRhBM++oXtkZ5ME9Jw6uZ164dAgb2EnWQ+NZQLExv/Xf67J69v3zsa06piDk4Jw9a0Hgki
Zfixb+Mo97bvv0+Ru4+5/upaor2JuFo8QU4wE0n12a5SRiStRGEe9dBKbI2ueyH4dH15bH1Qva6o
xoWpSVG0b6UxgDrHenDU4iLdtet+IJrvrdksLuHkvJLE+MNaQNg33Tq20ruSrnOX4NDzeSliRslW
eyaLsWqaqIPVa6o59Fo2jbhbNzuEqm3pXqpU+57lgrC/NoLw19NlYOrID+M6D6yC/jnNXNsfmeoR
JkaWjgXkUTNIAWFZcyAsAfhYZV9sPa6YPqtV1ZPKvd49yFx2uwRoN+l6+Fx69Djm2GUvZc7Ich3z
VVJHz28EDwaxRx52H9Oz4+g+UICceZ5Tpb+3DP8+3njRVMekAlHcm0yHU4EAeox5W1sLg+ugfITr
HziPc/qzI+eBmF97esQ+8BwGa6LdhPEJStIhmWzSUtYONJ2Cy5DL6r6u3kNbG07bfQdknSns8LPI
4JZH+mBcbbclcGrVslWc5PrYF8ST8GUnROoxfMZzsc9wrOhdTMvtrAiadTfpbmIAOQIsISduuy+2
o7tj2o5m3WR4xWJnnRlX9jJ6lZaeB3N9/VstbtxKpLtab/hLovhbUKxXKia6fr0cQtj7Fi7O2QG0
A34wyULsXDZms9BebkZiENAGtg3t389tpzoC8Qvr6i1B7w+Chh8cs+C4b+2Ecr8uYfi4bXiynfTN
FvwScBv6fnbJd6aK7saiLPbFoF1Aetdr4kp1ZgDkeEalE9ROiu9iwJxwMbZsD6o9FL9nYFQsBJgE
yZ6aKcdEgVXImFEfHCqI9rRcQfPUu7+HQuOeCKlQSH3+Ugf6fTtzsiYu+ahkNMESIN3N/wAkmusa
hBXDk5m5X1L4cBe9fNtmu9s7fPtY1eSsyTjkbVmLUXh5yXwqR7V/SARJOVsFNUxThauXjgKfm/CJ
mSigqIePAav0I1gv+xSsOaMo9QjZjAA5cD7Pe1s4rEb0bKWpD9fFOYLdHz01DYQ/0UYtCQrIpCDP
d4XnDZn8LFwjgJcokS9RQey2yxbhGsODSfOHhzpepygBOJlSwbBwYJiyH0HrkHbHZh3rjOV8qGNi
Ybf7xnG5cttpNxopdG02gfsGW0DAbH0rHbAxM8Jcn6cxs2JidMMV5SjtIxL79VddWEzKIqQmxfYm
s3fHeRNTa/+YxsnPZne/hJBfbMaJW9e4tULbYLcqwGSTsfLIggQDb6j9snQiRCekW4jgxLj/mAbP
32enZnBcMniaTS7C1BgDCmsj3TkaC1AL2/nByAOQhLyH8NTi9GMiuS28tGqNsDHQtPWle9UsuVrB
huA1KtCJFWVJ9uQw4PYZiBx1mDeYOZPx7UPbAGqwARCiOgfviCciD4xl521j19LiJW/orI4b8Sna
bvyyOlmO/i3iwVrnaEqhV6d8PRH8vAq5eA4REH4rI/EjLurq3OaM4EgUGDj3Y4ktihADo3eI1et8
fXqoSfT9aBdFw//KrIxksLR5rrWeiKe1mS3ntPYwN9vl9zKvXWJrOW62/xKZ7UMdO/YhHEDK0bsc
9U8hK8oVrsvMXOv3RHQ4TA5VHj2xf6p2WQlvsRyyR9rDiRw75BHrn7ZN9+PSfTR0HQbfuunIW4GL
w5D7JTblIQyKXx0T1K5UEk8Avas22q/jLC86zssjQSOvtigvMaO0wwLeg/hgBkda6pxtjpIoLkdf
5fGJkKlkR/L27G+3htuUP514wLf/cRWZU2vjG3i+eJ+uk3CkqVwGQX5S+btNx3pXrSKGSc6/+4j0
+MniRe5o48/CwkIBpIo3DKuiNYDoZaXbpPivTpFQ/CALH1KFjHrtUvNbUsbqjvtqbX7SrH8gMAdI
+Dpg38Ya23dbOSLfWWN9n9SR164VzSit72WnY71Cs7UKzrbKKV3XxetJWqWq87f/3136a6dAltmr
Hjd0hu+1Lb99DEpbxBmOpe2GZND2bFxjDri0QQ0d5aft7ElS96eVt++JrqEPdlJ5aPT+1/ZIGqL6
7thYRqsRenrTE5FXDSSxr05/Qrnugny60GKjRODUOHYK1LdM/byr2s+GS4Vv9frbTOVPv6Z+bKNO
ZILpziaR1mRHJsBS+HXAcbudEEavbnAqugtn8gAXAIjBeuSn0Zr0K4bkUGCiRGdZ2CAzKDTmLkWS
vJBX4QSvW4kZr7XDVoxWbJeuKFDQAXxN8PUpkZ7KtcxocZCHVYhlGQd0N+9rLG6zPX/WoFb6Zpx+
GntHnYdm/Lm1hLZTPQQxVZ7VquDiRgPqmdZmxxsWB4vpcMBswCtjF1gF8N7tllGreqkZk+csp6UB
S+uzEmvOfVB/SXC17vUaNpBlY+G2WS5uYtU4B3tt6EyROnXYhv8EV2S4Cr12bKk72siPl557FOnu
h5CyWb+1bCEbj1rjGo6KTXtBxEkCzaFxdL9XKj6qwOgOUQsPb9GbCkEWGIxBbx/irPzRKkZ0xiig
Y8Ttue96LxQ2XuVGGn5Qjy9OELa0/ez4J/tuhjNxaJuBS6YFL7qshvPUuG8xBqudZVZHHjm4zMVv
YfI/iHE6ArDtrrF+THS052RDMHDWixPQ4GMfsd63JNmNqLxQcRXQJNc/mChTRgIxQbQSAd2BCGPe
nxYjwz4e570OShOmaPimZlRWAfl8RNY48S42gGr2g1btEyMhwI9nZEljgoWEfNsKpUr0P+LEGM4K
2tXM0FR0a09SJMmpTvOXj06FxDna7+7JHTlHgrVqt+b8vhiHh7GnP9QjDMxMup/NDiPior5lMe5z
oXJ5C49uiaxyp1Fs7UrI91otTPJeSjtD/iuaE3f3rQxRLRuWMHeJ0zl3WsUjNttl0GC5YnhZGryA
wC8qHFqT8JaF0Ku6p3yYRUUjqaqndrAU+9IGt2OmJ1er40I36Wsc2JRTNXIsEZWwi0BH7DpmXLrq
OHv6vN/XM8oiIslXjBl7hgSPwy0kzCTtm+mccviVSCoft6950Duq2cb+MZf2eo+xe4KMRIXKx8PC
P7xudWNZ5S+skEPkPy1KByLlfCypl2w0XwG8VZ9LYGuHPMu9epkHfx6m4QLkAy5OXVr+1r5UOhA/
nWObvFYw0U4BhBkXgeQvYpuN1QHpLHPz4xCSS2uXOanIuH2dkgTKQRHRZJEZmBXkW61rrXHduS8B
qXpyBU8EqpDXxk0Mrzcnc51ZuDvFzOeT1cQXlPHRc2I1t6zS+jt7NlFLrpzMIa6PSUn63txa3whA
YUaYC/POcvjveRI9Oosk0zHmbYp3rb1llA+hUmfQ1D/bLoGlE5iA57mfcWbixUQT5Aknsa/EZ1+w
8iGhwgu75PqtZKJ26uZF0vLGv+zagU+mZezVlnI+RktxSzT68u4M77Q+6HYRH0VaP9agXubZkf4Y
6MPOUAFbJUEuaDiAwIfK6I+gPMC9fR9XWbFMOvMMSoQIzPk1lTXuB/Sql5wUarC2hgQDN6rROhVk
1iC5537Gw8tMrShHUtUHD8PHsjOBOVy5wMOhw4ODncnyjEVk15wpwmS42FpsLdoTo/xCxz8eBgKh
PBlxEwtVJbSX3dNoNkz7mmbkarjzTqaEl+SxzSuvHc/O7DafqiZGFWlHnk4eOVAgYhidzPrMAiFP
P2du2n1ZalhC24tRDzSCXp3Cd0Eum53Q2L/30xEWHfY6wVyekedJiJowo6r4unmG2JZ7PfZsRt+C
jOOJMZSJjvyoJeWtKyOQMHJ5Ao234ylu3hz5ZGWESegkD/hh0C0vmr4cUHbfUsr6uyjo8reuRvTj
WALugxae8n4xsSJeIZjR0DdNfN6QfLx9o0Oc4Rq2B+fbRAz206A4Ctgyqz36mfiRAG2zRVycaVAl
zIjDOE052BOGPOxXgN0XrvGj0JfUD4ciuQ5EWgbRQHD2ON0TRyGvqbMaB9aHOWE6aE/RUTWReM0k
7Cdl8NcvXfY4EzB41ovyFg5tc8yKINstRj4cKya3uym0eO50GHcJC8XdsIAPUilYHAzXSJSi55KA
U9aQ413Sa4gctax7HpG7OMnZ0KL4lks3OWg2y11O/RuNVOFBtDvpRQcvIljAIeEbOMjBFDCh8E6b
JBOctLKDFpPmR6htLbL+UWM5Ye5Xb90pnkr7Vq2psClcnJcZZzAa+t5BjdRBxyHZrZOVulhl946j
Xr3mLSm0FZmJUIn1CKTlMl8H275lgoDrmaHRw7LGfA+Uy7ndS3JGUCeOsJjJf1WPBa7pmMHcXJUu
FOZEkA0WayzcbHksU+q4dUiOkDttgdO7hNaRK33Z/mGXta83yXCCYu5calOPSDNkxxVPSXwV2pIC
AGxxSJPzdV2SeaCqHrOjXqYcJm0IloBp4naxFkNlpyyMeXnXbX4GOw0lpoqe2wVXwMj94Bdllr+k
Gc4fMcEMzRfKzXDWl7Mt2NyqhAe6SbORykV/ChYzuG73zmDWXxt9QnMVWtJvOu0nMB+0uxo7XvaL
NmBfSShcaI0EuCXTPcmQpKqsTiM77Acy75c99n3xqFpR7hfNXe6TBHO3HgQveaK0L0TVeS68ml0S
5PJ+aeDb1HZ4HvCesbtbd//86JHZ42juO+uk4sVeb41zG6+Roanx2s1ckzBM9GcD8NOsfwNcmQCy
pvrvyQk71Q3oDBU4wacUUfs+yV8SJPQvranRmYwyOS52x9m4UCoVWU5WgK2ia0aHwpRO7mtN6W9T
UloeBEKAie6MjrI5TGVAJF4IKzhFw/fA1JkQZw0mah14Y0xR3uuBr+KcEJxOBHeTo507N8gODSCr
x0GL/b5qfjAjhh1tyb02O/GdXYqXrLR/RUlS3s1DYT9Js2OE2N85IO3vyJnBIQ/yzLN6NuCL4nmo
Te3qFKl+YRxg+VtsQQi8a2wDcFZsD27bvxEvyEg3i9JjYa8b+21ZP2pIFlXdyjurjOWdnr/2iBqu
CfFgt6ExkCgVE78BaLS5i6IQyzAwg8PaD9xoqX22uyxN7Uo7uowwrqJuaAZQJ5wAxzFui1eU0EiI
AhO6zgzPc9WtbJ8fFpuz+z4V3bkI9beyb8ybtHgPRbg63bD/VmlL8pANjo46OR/2kSWde+g5xcFs
amfv9ORBG5pl8gg6060/y1GRBrMmBC1knpBnCiazf5km9BginM8IA2w2cYg52zJ37rCQRDs8g+nJ
rKrRM0Gv+qMgKwHVbuw1VjAcaTDSB+5q7A4rZ4CU1lPOHPiepXhwbwykB8G3moj06w6dXWePgIwW
rHg2ZFHB5nQordE3nAjZ5lJ+rtL4e24pRp8ozNlW9nR3ASbJ1aE6Trj74pGbU5N3BBgp9gTk8HU6
s5aUJr8ZynwV9tEZhui3t2pqDKsB/sAVrwqJRrukgk1RSuafgG9TRijFIZvsifU/FbFlsp6KbYvO
ImH6eytWNblNQsZhq07lqpphEfhajwl5onN3v7hMzRDPCGTi2vcNdT3i2RSpF9ea/hzZDhmzseo9
wUjeY+Z3IzJlunfr9NGhk2l7mfzkzcxMwtMahBb1qt3bJnZVNX8z1aBuWb2oj9VOzwG/J2vBDDTc
tgWTh1UH5KedcPdBU72bJrnUSR6zoaP4Lufg3Ol58Y01ZQSFcde0ubpgId4DNUEIME6rdRKY3tAW
JyJpz7wOavo3pgdbbztrq22B2Qm2lfoLayosFQT2DDESIrEgZARCUu6r6NRPyK2KEA4Go9/DtnRb
hP0KFBuiDGF6p7SaH0sEf/tCPRpPAciXh17/ZakXo3xLStU/JN1EUUViwGwGweugHE8fxnNvGfkl
ytjm0dSxG17jW7vZVOirbCRvg/iMHLA+yABgDckazyxUoodQsVxa3V2V4LNBe3Y5JrhtcXNKWoNO
YgyD2NDZE24sjuBznhL8Oh0VZjxj0os7R00efQehLNp4N6niKKm1nmpNmzkMSPsuBw36URmGN2E2
HprzB4P8y7PRpg91M7dHTRt+kau7UGOYKKrZw7D122eBJq8AitBqzRFEx2pIyDbLvuQqJcu+TxmM
RPF0lKK4FmEf37Z/EC0sj3KibxhS1myo1fxeoIVspJnfpwG2x40caBvaFScVdWhl/WKt1V3AV+9E
g3dwwv3jOR0qWhJ1QNL08pOSWfiog/ymqUVF3U99DM93XrxYwL8MxSgeBaVz9pYCIfR0ty7+Qls3
/kf5Y0MDJdt2Vd5ojuGum/Z/btIjG641EOi9kZAoYcRA7tPAZnLpLLvKQfOukuWzIYOCl3b4ojvW
xxCc4VhwyhKtOZaG6W9SMnOKvHxofpKwjjyN9/leuagntfA8CiBANCSbZnFTZXJyMrXI9cNgQZXQ
IA1tC7i/qC+0/5VfYL/SMNZCfDA4KFbN0T8+XN2WFeC2lquekICkVVTEq2ydrZaqGb+L0viy2ZjQ
9if70TC/UXHh3cmS522829om53PRfWXq2cETLg5VlcEHntn15wRGHjODraaFWm9az8rUQEbNX/Ce
kQJ1sFua0G5Ry6FImFilpf25icvkHkfTYTu6KFaY0FnN7x4vzf5Dgx82z3k2f86S9WldNw5DDBmR
QiQ5uMVywkf/nAv9UhFhtLdb5Ox5fYcQAm1mzV6hrN/KPM+P1jYzXTW6uqBbMs3P0jLetoFyQdW1
M7XyFVjSr0WGBiz1sd8FNUJSS3TIZValvBnXw37Ol5systLHzwcLIW1vppxAbCkGL7msqbyL5S37
tWnDp4AAZHB2vGzjx7rUHdY+o7o5rDBhH1E0M/mEBmD4oaze4zVGZt22UxuUiCbQqadCqEuiqi/N
nD6rdsofYBCxgLKMbzXuPE7V9Oc2D6sjB27Covwund6NgviCv9wzW3jmvyU7vPY1E8MMeWQovP6w
+CQ6o2cyHZg7rRNOST77HOa9VwzoVGdLOwcBjHN+1yOE8TunJHeHY/JZxGbMImZxzmEAkM3MRnRS
Q8Q1GQYEdfRe1LrFq2xwuhjA6Z6NKMYHlKXFfpurBM1g+stUvWxvVjvRvmVqeC8mqjdg4eokJbG+
KqrFrkS0scubWjuoNPvdBBK9gdl3F3ixsLBCsph5+Q77TCJ/i4f4FGQ9cQj9F8p3dJ0LHY+tIOGq
gbirtCzARUTyvQnFcGGIdsvYPe7CigVG1bDpzUlWIV6VMnSzLdDU6iv1G8340Mqv0ozCw3Yb466l
fyqsxxJSJRYIXAROZTy9Z9EdFhSAuYaCZG5lvIhN0g0E1m+G0J8ilaFpwf8yN826RADdHS80UUjR
esgTKSnIu8hBcjboDNWl0R9jfXhvMG3saHVGz8arh9N6wQwQUgxP5sG0M5PslxZRQJNd0C8n/Auz
z4CuyF/DPYCITpF73U6sVunE3c3/R92ZJNeNpF12L/8cWQAc7aD+wesb8rFXwwlMJCX0fY9l1Jpq
YXXcGVYmMaKSlsMyy0jLsMiQnh4B96+599xv6m/8ZvkmSuunevOLJHjspXejx62FtYuzQpuCjSrI
ySdmOt2jbtBh3cqlY5gyinR6a5WRaba1nfK7Xfu36dxEh7HSDsbkPlGfkhW2gJdMxczCNWoQq9An
O2y2iqoXa4mez6WcF1D7d9uARaqWbx4/y1NaGhtPGNOWwfgDGcQtkuOQSO08+jokxv04mxN+DPM1
TPBCKWnR4FbfWC7uGDueVA1ATCflbMGrT78MKv9xJINKqSjMwtIOrtW+2dpkfXa7/M165rA4F54Q
pu/wSn0UddYRS7tYhOM6dodrUkxnmuwpvovT5C0wtf6gi2e191ErMTVKVKVdzIhxDYviKo7dEa+D
g/3BeBWIkRO3+TUFwcvkut6+KtkShPaNaZQSesbSoKpkvsOpXIyG3Qjqv6yhRm38IVixla4+kRt+
yK9FyMUfT7jcnkh5heOp++e3+6VkaWdEbcfitZq/pLVTbswGDH4KGXNvVcPAwwlisrP3ahip1g7q
bHZJ8Ea82YTHVA5c0zB9sFiNYr7dK+9O52I5wHC/JhTt9ZMD7m/6Yz4zUROQdkgo8MnK+vNObPPc
p/5B+hdpZKkFy7EHXIvvwFprftYcqiXAe8C6ehaM3LW497ejNZfnTOupWCJmWYP2ma1SOfD/OHMd
mCRAMCSUAWn0R010bWZT0nA/rXUdllynX7yKnbRnTLdx2Ppk7iE0aAITG+y8VIdKl6MKETzCzGdb
uDTnT74icAp8CR8/kGOaMC0MCEb8588vyXC7tk1YVUl1o4k/pLO3GW/MSTOdEwUMMWN2F0OZbkEG
24a5QRylvygChpL7RcjkcPAO/g6aG+CSCGV5Uwxf1GPAbOaafKEb0brfSqMAqYPZamMjxwG3E22T
EfiEUVsdgoFUHJtJu0ulKlAEL6FOy9TH1TltJqaUxYIayFv0G70uj6ZR/EyakNmowxnEX8FJjZXd
nL2x5KKoQgc6LKHoGPXnrr4hsyu4mXIyycgO2RcavR2Zv7ijotxazcPobdiXAk3B7tuW6Y/UjvTz
CBpolZqF9jj77hMrPkxPSzAc6mRsvxbR+L3Mx+6k9g29metbg1k5vBiKv8Su9ol9D16of5rq8M1u
OijwaVKeHQ52RiTuSX13mPRBdw9GhfShsk7tTz/MiOET4/DN7NsvzMI5z7OH2mtgKME1pkX/NVGM
E3vQnUsSKCjLGVnoPmyxRoa7ZGK5mvKhuKr95YilSgOKmUTrYXHDW5Dm92WNCJiQmUMhOzFgHgS7
TWJbNA1XaRna+7lEEEM18Gq1r43nZ9dNKOWDepicPRxmwCJgLi6mhia9s1j16My1RnNvA01LF4Iu
kbshsqZAu8kbdCjGEJE0Nt9GKNgBW5Lw1IWht4liUJV1bcYntQxdikbb2laEsI4WFUO02Xnz+65Z
bwTmBu9IKbuOmn4/mR6xKSTgoXdKxq2UmjMvV5gAk3kYSVLByUHHn8ulIb8zM4kFGrJjx9cpcq+V
EkBP0ubVJ8Pw7qzBcXBEGki1n5PrIvLvUUuZq/QWSlo9tjhJwrm8HjvrxShj5pds2ib6KSaO2pVl
DhyDHftkWPoE1g4D4RE4KqiEWIoWrE9Xg/UuZZESMKUF63XyW1MuNtx1YjOMTvu15sLoUYKuwc12
Z/NLmtfGuxwuDvBLqEddtceqBmZ46O+bQrtOm+K1MbCFOfzV+EiJ2q40yG0274YlGraVVvsrFxTM
ag7R8qA3WrtZfVGXkLb41oaYxxPn0S4ZIzIFzGGf+nawU0IK7Lr8aURPRMuy3Ib6yTexE7Eb/W6X
joM1sa9XtQdOYNBf6xFzYWbe4tVJLnZV38LS1U9GhCUo1uydzjJwXWsGQ/xluYZx3+6LybG3cyMe
a7Pcp4zeb0VTXjUtip6qS0kPcIj/6Zv6MNr1tHYw4R7plw9DD8smDEVxGAIckyhPlIg3Nq1Y5hdu
/Mx0dqSKfk8s+No2Sph9rYEEXPr+C5w+Zn9W8JqLS1/Py74ZWpj1KWPays805o9MjNxmPrZyuGji
q2OFqjFdmHZ2Et0Lt2QjEEx7dm7xOdHCJ8koa6zxaJWIGJuxfw3iPD/3BJZafXwsR6LRkuya8ndv
1RZY4RSwZE4WN0vv8Sh/+nNrXTmiFuRudTs7J94nsx8AFHwVSxTdlOynQmK5cDCSDbyIaHmoDWpF
gVHII4hrZyYWjj8XlbZnBV8b1I+MNK6cBtZITEgWzCH89i4amtVgaPsMi+lVWBfnzAzDu0GI+pRj
v7PALOQRqZCjMY9XpRF90Resh0awZXwORKtCCGLlBvP1/kV1tMpDNUhxk8CHfE8jLNeKOL3U4d1V
48vQC0YpLNLV7qau6p+EJD2LvDBWfVGQOVrFhHsjxq4D+1XXWgcRvu3tyaJEUsoe4ocq5GomjUwj
7c2cWuVpxPFC3NHKKJcTmYTVuwcsiKVKJ09JDJeevsnjXYkN7xEsHpOmirVSBD0y7zXcvXqzNdgx
19Ner1HT9kN/tMLuGEmlXu5l08qph6vAG6aLOaHzGMKnvpPLZ9E7uJSqbB0lyzatSERP5C31f6VV
6grwRvcuGdlcDha7uJ63wQf+o6rovwQpxqHRkCi28lRCOCBG6GIOc3dVK6nGo+/YZukBqgDPp3tO
kHKriZoqFJk17xfkNFuyoPl51j+1fGoPg3Qr5rIWT0wiJ3pOwGMhyueg1qeN4dSQqBPjRDG+sT3e
rMQxGaLJDX1fTVdSVE+cb3eokre+bjZBMEVrIwyv89lrTyT9XnddMRwi1CsqfUwzvWbd1uRESqRL
6CP1hp226vxmk3SIetXYU+Hg4oiFfRoG7L7BqSVD/121+ECvrx08NxtlFg+n/iE1Kf+ikHallfZo
ZfVPzCi/GXzqYl1AccgWOBoJMYMrXX5dalehISJHW8wCx1uO6mw0YTCdHKt0r00T4F/WxzcGorhC
Dgkkl5F7VtYQIM/ePeNmRzVC80ndWnzPLSTjmcakAdgd22ZJukpKax2X7CIWL35begJku6UCL0tK
yqEpkpdZT30SUhDUxdNyn3rJQeMt58gHLsK2z2dHN3ZtvjFzccY07e91AqN0TcRnsvfILxPoEfUB
ShCZm2sgFaslmQKgAW62V+oVKwuwZljJsRsNzOgda73eGupDi8hOYJNhxfJLKs2YDiy7vgVwbIUB
Yc8+y23E/OqZsecKYdUS/uwcBqjuYxoUFXya8i1Pw54vg8VVzQQHOVPUMqnsn0A96GBct/0SIbtH
ISRrnTzHIOVPs4w9eW3qKb+17vyHRdeMq1paF1lVPhpJgPNejnHUxZnVJHOKRDPOBGbvq1ZvkOQs
50pKQkv07Zvcy7+K2szxSVWn3LuxmVVf2950Q1FCwKVBXhiqOkIv5ibcFWbCmq1D7IfOcQVaPjtV
pnEpmB9tqqg9yIJjo4RzgZd9bSujAGLroMhYukNdxP2qYsZTEht3p48lUY/FUf4lR6s0lsI75aJ9
Sfmr1tPpVg+KC2TybbOEJvpIzgZs9N+1oCp2SlmV0OKD0TjkgGCxZR9RZfv7aUZwkrAwBZFbBCcl
TrET/WYsPFKImXG6nJFINn4W1XylxkhdySw56gTtLHGlxzFMHscpJEPM1h+HllJqrMAlzdZbnxvm
nu4+X9eGJ4fNWwSv02WuED0BrDo7ps6cQy3wvHhGrNaUylGtRlkIZBym/+5OSbnaUStWOQk3l9CO
T8O8PKp/r+fJO6GOEkdAb9cxOZOHqAgOqqyMQpC2nYueZcmY+2cRXnrG0QCYdA2/CiHrW8QV0a6p
sB67LqbJ0kruAi+hcqibrQUhcpdUEbGaNJUAgbUf4ZxJtk0HIMjOvB1AZW53F0WmEno5eBwYgCOf
CTTn4G2NOLFu83w5vDsdlFpWtdFWDpzeQcxjx6DmdM2+i2bSpUVYb8nYS3bYm7nLy4SyrIv2SvY1
SeZdzzMrvA2HEKsbKR0JJyTZ+O5L7S8KZDpUgJgN7V2771dARJeg3sfBzC6H69wY4Myr18sE9/U8
deVB3WWYWvbEa6MAQ9ADwm5YJRZbHMWkmD32cqLVVl6KTTM/ljWFaleHYmMP6JXVT6dAkhlHU/v+
6nY9p0iSxNfqbeZIY1tLIkW8cA2x6pXSr7JJMRxRbo7wMbZDhhjGJRRm8RKbODdtpxyVTVTYa703
8vXkPGMJDAGz290e09X1u+Oyo2tZKrTGi4VriyWbHOeGe/T/xWaA2V3Bhjv1nGZdZYu9UszGVnEX
waS6RQnakfCEZ74gGMG2ntvIbE4Qf6gE6AOzxFq7RPRcVC2FPKkecfykQ/TACGnV8dGJQQy3U8+K
zJqFDSXcnch7BdTTlx4oi9ZNr7B5BQQykbNCUoUMXi53KN+jL4nP8mSQSW1RFuwDK7hW75Wa0Q16
s6BvldksrhVeQzQMyTmkyJZlmbou1DxowrJB29YeIP5J1EaDnkQ7ZlDRD3pgvlvBphmDzUDM7pXb
kEJeV9bFGUOsBTVbs9yqf8B8iE9axBaVHTJpPfi5+pBzNTberCW3b00biVXptl+NFOCPK/O5LD97
61JEDoF1Vrd/aI3zpujr+3hwekJINFa3UkuuXoma62JvkE0D4YtWjbmZ4/m3teVeKVaUkWfhyvKD
66EO75VU0Jvtr01mE+0q1ZwoKuGwgrQT4qQAXRPjvRM4jocRT8UxrqaLhggENUf0I4m7Q6LP+6ad
9EvqskiQpMulcLoVEuPskPis7KW7Rc2kLAYmbZteIjbp/KyTBzBu2Tk1ph12zHzt9OKO5e/XNjAj
6lP0oqE/19vAyGgR4+JeWY0caXuK7RkMjm7TIgT8zMQyRBuRAgLRQQusq4p88tDx6hMTiQKkasGt
uBuwxu0apjWdWU8X1B2PkxOH596moZ/K4WhoJH9rqT0dFW0gtQIYXGn0pEwMk2VU+6Bz3bVjNQSE
LKO/Rm1RbYKxFDuGsyPEdzIRVPnKRKM8LL64W+y2pBmIRj4BWYJaxRC2DeZtR8oB0lpSR5j3sC/s
42WVc/VYFQwBHyrKu3g/MkNEoyND50JDBIOz6WWAhXloBn0/0MJf1bQwKSsTGApwiwU8ZMMtGLj0
EskbDW9DCF1CIhnUuaKH1nVBbE6YZhrdKC94a/Viw2zgPAfAKgAQfNXKyCPuYL5WbA5VYxYeXXds
x9JNxGLVXW4zCRrqY9YwcH8fZ2vIqP2DswJVpA3WnKn8Uku2BwT/h7gfpi38eVKFtIpxXizeaPme
8obvqDM4ym0gwZvRtNJr+jsDIEF9XwUtjepovh8DzuSzCaH0vOQBvqU04ZpNvdzZGxUv+p2s+/ZR
aI5si7Py3MeMzx1eblQFHAMJYprJHW8y5KfrlqElOLnQOjiEsa0M6WwxUFjtlvg2HbiP4pRG3WS2
H1c4gsAvs3dop0c/MYm6pA/qe7t5V8F3vch2kXzLi54WfDypV0fNn4uEjJ0lfi0Dmse5TM44Dksy
e4JPkK1q0PZxEAeyxGEbQ+K5bn6gT2ZZ0/tTR6iUU7RbTP6UJdGrIVcZKXjHU7meJJZFXf4Kq8f6
V178eD4ktVXE/vdcUpBygMJF8kVzNVwx3Mfo84hGhwaES8r8HufcjXo4ONsIPipjcfKWuiU1V60Z
sDKwm9tsztMrS//UyazweR//fCAVAft4hmnhEf9z0Gh1mWOMtjnBjXK/4UTEoJItR330HhODrg2Y
qbkzdMax3gK7WRCYiELOulaSicRnEQFt4KQVTsOCKrVOmkfd4zYaHvckPU6kNUyIGe9alNX4g0HQ
NlG205BvkEjrDKgr584+zhGcwzoOj6qG8JzpLueCkr8HFJicLK7mHNsmqhVmRBvZ7IQ0Bmad3zN7
NI5dXpy5NEuSiOSUlI5HR0Gx6VOHoBfHuSxWj0gGX7ktlQn6kFPOkTETMG2YCXzQNJ1QPEjgWd72
+3qwqKzCvj6nhTjAKsIgVHK4l+CkoFoO+RneBxHAyC0Y4HEHOX16N7XaukxlvJEEWMAUPNWt86jN
/sHEgnHww5rMLkGaierRPQSwdoBW2e+fhWQaphFfv9XMxkon6/xqAgYa3+Arzv3xfsRMi5C12VQ+
toMwLa/MaEy3QlY7grKnMs2chBTss0ODwI89+YCFNx5WrTdfR2PsIAkt7QuOUbRV6K4OvWe/4NPG
ASDr1SypcK6DRjKQK60Lt0s2s9FDpE0mbj0ShUVVIoYsiHsAs7pPOCvdijwHgk2CU2gFbA2ydluO
4n0wGEtcZDdDYEitTV1O35DxpJ8sSM1/WOm4GILYeViCx8/7+MTmHEMxc9N3YA2j55wR2xJtJ62n
0LeCaGc0E4JQPkoqQfSRlOCrP62BiKqVo9MSPe9Kd4m+Qbh5lUzDPtNnHPKNHhB06b9ltAobYDP1
9t8P9oUhlxt/vm5Ep0IRk1h4VDbOB24A939Btw/8S6HBIrd3tsE8UFP786XFUJa1Xv2QE28HwpI+
kAtkWtNN75YSBSh8MZ59AFA8aNq5abpwnU3hm7Zk0KxkLIiH1gEbIw7FjI0p+HgX/1F9HySJeyAm
We0HvBYkd++Ra9IisNoKa1qxueVVWk5xhQ6kjuF56RXmu3fvgpM9awvdLd0D0mJHv+kk7wrhnyy7
8HVnycRdqx3mOi6vLOvZ1KpbL8y/mWM6MyAPnxLTe/ZapIcKsNh3nAQZxdCGZ32fVr6xrloQcB2o
nF8OhSrOQeMBA+21ZJPVPmbagh/Ukr+X41VBhLzXhrchFT5OTZA81uxkjMi/lA4LzrkdcX44P1lC
MsGdf2C4LZiXAadOvyb1SNtzVMY3NRQJYSuWKbpxOYXedZUfIRC/c/zpoBahiZxdieprxpu8tZvC
xQl/Mn2qIEmGY1qKt1TylsjdIdcZOPZ7EVanJ6Z8+K3k6i3pUI+POCSkGCKMDQT8SZOTeSaoRiS+
VY0gK6kCk3TC1uf4KZKR2UFFzNrSaW9iFO65FJFLYtfPMnS/J2FwHDI0QhSI02WhbTAwTr8P11MT
wOyM/taym69RCt1S1dW2lIi5NaOqNGWGKokKI3rdlVXF92rLnJgS81Hqa2N03RWkCsQDI/NZVqC0
JtLtNxdPDKfiU+Z5rODjeMv2IkIZJOZzR1xZxXBqJyLnrgd/f1ANbCt2plniSJX/elEFxQ61eBMN
023EBaiDbA10dhdSKpLmCdv3TO6JzGcvGZs9+geu2zI6qX+7dmsmTs3wGFWnouNXgLG7mjvdIfMN
nRhOkwWXwZ4VFIOVKMgJM7BoZeLYoD+A+G8PVxBboCK64xF1MDevNEZXDXYt1rd3gqUK6JDsPlwY
b6n0CqAUYu2IHKRBhbemvTLclGipgt2L9H8lzHooP2SaYjNIBajzHgCQyAW6a+DfeH8NWd6HHWrF
pfKortibpwm+Ar2fNrUPlkQ5BJtORLDsgu/hAukb3TGqPt3F8RY0OAMbI7rUS0/gg/8ILeQvkH0g
YWJTZ2trK8RUqh48x4rOM1fUTisGlNgMA5AivDeq6iFQI04d7OmmynrCEyUWRGfAXVqxFHjKXzBg
amOT6KkmZpZOutcYdJeg4yglZ4nANs2/ncIYaoM7DodW5Pf1gjp6KYInPaQ1bDNsJ60TXIcd+jJ2
Ofjwh/JclO2LNs0ILz0X42EyM9D3sJ+vB6ZCt0vEvE/UuvboDu1b1EzpucVLomoBX8dV20OjuURh
+z325/i9aq9i56hPhnlf2MUTrEpyjLBDbhyp9WwEjltbBg5FWYPUb2DWSRo57RPaQnJey32UlN3G
reEf50N3HRYRubyN/YDfdVclcvhYWeiO2R5+xo1RWJg/j39f6MK3bFtYNmEAHzBXS2WOMGV5Xjtg
Krhde+6o2TIuhp7XmwFEBH0FiWy53HJUyfIcYft4dBi0wSkbT2NNUxXGDK5sbv0QO9qjAW1Sa4ET
Lnlu0N8k+jkV1qurTVv69/LUoqzmLUUmXFgHyFEwJlKaB98i6MzGXLPxRpwEGlkaB83pUTAW9pOm
PYdxbG8YJriIsKKEELRg3lduiBY+vwxkMNx0JuVKurinrqRrcWfPOMQpQBg58UojixzPxm3WVdhb
W1LDmL8xGVH/0JL633BIm1PV5/fjiGg3ks+9EE/VqGXvDjJco6dMY/rZRiQWw2PM9mNSfrUW2jQ1
I3BzvExaxscV2tqInWcFT0FWUGwCC56Ufc+2edkqu3yV2cG2QW3nluG8V+fJKGEbaojfm+m6MP2b
llZ4ncQyzmZiS9C673qjGqwiZph2Lea02agxyzi7AY1ntskROQVLfDFtZpnqfBdFm5/tgHg0s+yf
/KQazm7w2htPdcrlEduDQIO2GiBCoPOBFHtDjvK8s6TKWGlFSkB7lcnYpWNS17TL1ykc6rXRVJil
NJlah3JXQiEluhjKen+erehOrR/VBlWrhnFLbuvRt/yXCq8qmYYhMu+MwGgryK7tmal+z7YcsCpH
0dyn7dpslam5QzfMfjK0MfMjiizSvN+HVsO717OVVSO6cMSv6/Xj0eSovwROtazKKMj2jV7ulsi+
Zf/L6DFm8MtgH3FJPJIoIl21qMQYxQpxVetiXLnSg9xOw9vUxGg5QuPdgrqYk7MWSyP10REfJmYc
EaT1G9UOm4gAIc0o+hIo0m4ZJ3EITBm2TK4aGZROevXvqzRWDx+rNBcnGzg60/UtkxipDyXmOBgg
xrNKhjPHhEZHNgnvSCjhoF382deYkQa3kz1tR9B/McmrZU0CciH1UeXypaf251bXVtBeayRXya53
nVIGPYKv8hfeu7JdR6O4I+d91bPTC3n8M/22T0djB1q42jnk9kaBe88Bv+/hjK060yb/rLYflxTZ
eHZxl5HuyXmqUizctj6ZhG/DXqlYVIc6gnqbxtvVmBHXfvNDbWQGe11aS8cO9VIaWX2zDNU1S5XG
A9gmwvKYvfhYwdfh0j+D7dUgs9rXJVkzU01qrokHz+4Y/4aCyNNAIxizRrW16iyjJlBRrOGvxuvQ
a186RAgUcABVCl07G8H85trzzABxGcAfFDBxvWFVOqHkqzYGu/3wgHQLSjOWgX1lpPbGNPE3Nnr9
cxiyLxBPajpXrBAObDBmJD4JhrWxmCsdMeeaW+BuidNqxeGGCz06JEZsr4jrHFeaMf2yRuTWmqx/
TboQr0wPDP9fi9S6SiwDkmp1rVsAFqqGFLuuegsjrV97ff406bWUU6RsxKl1fP0y+RnHZt7xp2Z2
inntO5I/2vQJ4Otoj2JNBuK+D7rzLKY9JMNlTx3wmqcF+qs4v8cYO2xJUGGTPbz2Xn1ZYu9X24Zc
c/GzTwhgnsx87FD7HvHUYQpq98ucXMHDfx0NDBxFOd0Wi3uZ5zwhGRisS4SkualfjK5/E/j2q4SJ
DXWIWXbfPLOgkYj4A/BvWWglMVcDfmc2RrBIcjKG9pUogh8j+tDVoi0AlRgBGqVtQXbhcILvcJOY
59rHXLQMP6OU61BzHXR7/bStagsYjYFHgljYU+/QODs5dvfIZkW3dPMlzL4Z4bYrbiKBQ8/VaDRa
a19qdrvKiXq/KfsWa7XJzA8T48F0qb9ad85WescWgxnqa7GQL9LbITQo23xho88aOTbaO6OBvaL3
Md5gO7i2Uv5HmTAl0B+WEo+p62uv8zgQPsSgLjDYd5Hhae6ncupWWhC9d6D/g5S88Gd5+35fvye6
vZbV3MRh1H342//+NIvvn1L2/n+M4ZPKtP93DN///l9wsX78nsIn///vKXyW+JchLLgsJtGHvoeS
+b/+SuETzr/4OxdlpgKQWlKVKbe90f/8L8P7lw6dB08fUXuGb1j8ci2LefmPzH8hc8TByv8BSCei
zv8khc/8IM1XglDkk6ZhCdMl9uajzJqUHboI4uyHiCnQkIbmFepq1L5+va9d4d6lls1Wb043RjG8
ZQXN4dyFGaFpcY1Vd9ho02hgAvcRqse4mMEakAjGCt9xxrVT+e0Rf+RTJsJiiwiqAlVS3pJV/slE
weSr+n2gIP8YyNN8yxFkHbpga/nnvylAGz3MsfpVyJCDdL6J02lVOztzMUvYBAFu70ovj1FbjGdm
Enu42AYQi2rfZOmyNvxGoDSye1ZVT5Y9lse+DolJml336NdvY8pHJ9KIRViZCEAFZfyJfPWj7FJ9
eL5KSCKuyh/6oHL0O481n6PZ9O26cXEr00KgkTzzxptri0gDi7OdCq/FgmxAnRrbH3y58X7IHRYi
fvGJ7PLjrFd+HE9HnOox6OUxEx+UqZHQHAQ+ETtBZHBr0o4P4xDMJE4br27SHT2jno5iYkjYLqhS
XPcuS+yDkTv8V80WsUMXlLrtA9F19LWudgEeyGBD6+FeoYQ98O2yRpt71Cgxf0C66fAw6cW40UKE
itOyX3pG2HOuIxsvrgYkZ+cONdZv7+dfZ9fvwYQfJ1DqD8mbRwwlAlz0Dh+e+44cyUSkiYU+Z6nP
YzA8V5Hfo4/Wfi36aG/6rK92DNTOcUTpN7jdPX5DcuenwbzX5wjIxlQetVEygtP65ZMPJ5/W3/oj
9eGIeOJpsB3sQOYHv4zbNEU4TLXNZCLDyqzZjFP5qtQDwVaDDtSDadFGR9NPbvoh7j57Ij8MF+UH
wHThA/ckmtMiuOnP16kGuxCY1giIzHauohJZpKjIRyRyB1EbW1BShMdV0oI8giCUvf9wh5yJqOiz
TwadH1my6rPgzQQly8hL6tf//CzMtKuO+a+ND86xz/ieC1ZcBEhUTnFlM2TxIIokOXomqgbgK5Ad
gVmXO/XKT54IduMcffb9/P24cTnUPZCxWBsE8Xl/fqaq4WkWdUzt5y7gdF0PBhtoRkf7keutiXFD
2Gepf+gBBwKB6LoN5s6I+z5EnmPYnzGb1e/35wPjoiLnCKQMNvlIHx4Yr6xCsxyRiYZuB5iaqU5j
1VgjrGm8NDf4NRlv8AHROgDrDppwzbdeYUwW1Y7XOZCesmLbiJxDxeNB0wZ24XGWRmvdHBEXBO6O
zDxrNxvFcx1e2xPwP8yr2pHlIh1JTbbc0oKETBd2kAUnqGnW6Fp1yrmJ+Ufi3bFBKI/uUmaMAu2N
FuCyMKLZJrYHVg78Mz5vwIZTpBqDcx2250CfSo08CessLTdlPXVP6tGrl8Q4tFnKCARKT2l5DtHJ
7b2VlT9wzW27McZxQP9fySN/1FPaBmtq1kEpAaWuBmGqJs3RTy1C7zhE56i56PavpaztM4U0KmHv
4or5tTAamwzZmkDyqtqj1YACmjrHLsvCrZEaOcyL+Ktwq3hfl802xpF530yI5jW7rwGPQrhIE++V
8PB4r15bYS3BYfDWjh95uPIHjeB1jxK/W4pjVFXenYCfsRvx8A2MK+sOKXnfMo6EO3tOo7w++Gb1
TNModp0dgLKHd1PkzpdPDp5/eq5JBHYoBuRsXl0Nv12jMdAU5j3EqaqbaGwgLEL12AQZ46KeFUdE
dvQ2Gt2TPev7MMgb3FdkMILgQbJZ3XzyaT5sCXgGkf17nM266/pEcn44hdzaG3p7CO2VM43BWoze
PT+CX0lus/aVubYs9CBy8b6VLV/zjCtr3RbBun/sV+C3imPVS0d15nifvm9/O5/xEZBoR1mHRRy8
25+vvx9AjpwzupU2hcWEumxdophc6zouIifwn+n47gvfybd6jHJ2LspP1rHyePnwutNwEd6MG4ES
UhUUv/2YIIwM7wVDIuuqIDTPtlgI7QqTB6PK071tJMj2hoboM/mEfvJj+YeHRAhuJlDahs7Q7MPh
F0GNmluTw2Yy0PrC82WL5gS/gMkytykgZWthcN1bHphvN3d3Ve1+kXq3ZHgpE+hAn3wa94ORRj4l
wjc8nlewOyY2oA8/jLKdtBmq0Xu5EgsHcEsDLzJtgpcuyibwSJjKUb8izZ6K+KbMXxaH6BhZXQ1k
imD8Y0Aor3NgNxc6Zm1b21JdLgvicGyvSlPmHJV+d2lD+5im2nKo5G8gJhbRY6AxUZS/Vj8URO4I
EXPsVv5VWgb2mf0qyMqSSzHWIh/BO4lNS+GTvTxHM578hcWkq1XfvQhykDumX2IOPUxv+a3f6fmp
z/15E9VgwCl7t14kwQhR5O2iQjhkJ7vjdqaauoqhx+Te/Jj7jfl9KNK9q+sQv+VBzKDsF2q1bF0m
ZONYTpyvnNbDWtiX86lPZHSJCE+pa++7IYyv29C/Bq4TbzuXnSmQaI9kqzv1iVO80rumDg90kvzo
Awn2jBC4F/pXk1LqLhhaND2QTIda7Ccc1JuKdQ2GW57QJXCkGp+OVw+XL1Prc30w8jC5LtIMP0PD
c3YVE/qpLnOMtTCS6kNIeEAzGJdYxySQ0FszEFoPxiO1Z7QNrMVjOBmf5iEfNw7kii00sQzcHcd+
3MhxRUZ6wMqKou6JhTmALGBqogNIpn5Rz6OC8arRPneB9mDoyHhiLGqMxLsnBlMDuR9bU0zRboqq
9VjD902O5n2YEA/NTv+KFt5gI5B9KWOaGnzzF5gf4wpKzXVpORHLB+ZjIZfOxvB7VBPL4K577MQ7
bSJ/Kql7b1OZyXNTpWdTD/uTzfW9iioJYO0LpIkpZsouQC/YJO3TUiT9dTm+qXq8dMAdLdrPyizm
/RhkxTYbAv2Exveqig2febLmrkRFpWZ2/RelB+kLyo4aUeonr97fq0TX0g1MbIzxBYnw8vz+7RjK
pmDU6tYE6pEu7EH7vILRxntkI38kxALeGNlfiRP1mzHs0BPIFgANGto5QCWfncl0xB/PRItZkADy
TyNrfUwa93uzR1kUERppgaxFxnvTe7N+CDv2HvgSzfX7eyfv1LIimMns+x+NadqfnUf/9KV4vuvS
O9FXmPaH40jvR69POhpq9dNqzI77HY04SeebBMZ3lU9kGleM4Gnf7tRXspTof7RO/Octjrw6qU+5
0GVr/6EoBCwyIYhebHbofPGVD4c89/HSqWbcMhzwDKAXgmmBaJF7yyEMbBAB0Xxi/rwKkNtcPJcu
r5jtXVNs/uNnxyN1BbMhe2auUvvDs2PlNtC5xeIkkQcESj4yPOTBGKYQKhQqc8SdvA4b3kCzOqla
SI8Ipy75Mv/9Z5FlxJ+3KVMZnfUn7AULcMuHMkNESRfMBR+lnKH7KdKjogAof3NfcouqH9O//03/
oa1hGkQKpC55CMxx5C3728vjdqITPhrrVQcE76D5NuJdz6qwBuViZ9nePRmSb1ic4z2t2qtppmKD
1JEbvQ4ukG/XYzlat598Jvml//lNsJdjb2WwnPPtv8V2/B/Czmy5bSXZol+EiMIMvJLgPGqW/IKQ
LBvzVJjx9XcB7oi+ffpEnxeHKdESTQJVWZl7r12ZA1mvhgvzoP8x6Jl5jPAEjSm7VEI2uAQ4cigi
LdoFsYXXuw52Zf/tt0QKGv5UekHVk32Cn3lZVv/3S/ubpoRrUMtrhj33eP6rwTNUkMz7DEiFPtQ1
WpX8sRYHBGgZzQEbKJWN0DoaW20jBvdCEypgqsqtbuQaPtap8vSIFKIgi7/sNso3BXppjww06GB6
wH4NvcrOOQdNjGvIoUMJlKdPTuNG73YwrOIYbCqVOP3jJM32I7E3K2BwBc30f+Qe/Hdxxf8T1bKr
sphZlvuXyyLkUuO4yBC5KMs3NbW/7SxCSpZN5kmUmFTB5vYQcuAR1HPLPUvMV1nh76uZ5a9Tw/6H
e+Nv33eqKjqRrAhUm/Oy+/8u0wQjktHpPe871J0uHNP9spqAU0DxEfnKTmbq68QhDM4x+1KJaM41
0ZNE7L0q/sZ1GjY+/QqHqQq1VEB01Z5h/g5Qh+6lZnkofIdhrcbUQEKN8enMARWDcaXsiyB5T9P2
q1Fo0i93Qusj2kFsWfzDUvnf9TSdQ3RIWJlptuh/PWhYKl4YV7GZ3E+meSK+/NnI5c7GYYO8EYvH
fBZkqNxhijGf//eFPS/Cf7nl8NNzerfo99IJ/svnXbi29OMooQ81n0bd+eJcjhHL77STyED7TJZf
Q+X6T3X8X381oAbaPJjZbdsROq2w//xo/Tbn1AUEaQVPj84BBp/ez8BZwErCbEXtOHd6BNrYtT0f
JeIsZUBWqQ9lbBpImugNjiGmEqZaSK1F9el0syi7hOH9v9+iv0rd5iaUpoKn5+1BPc479Z8vVC3R
vfrAfFgqBcdp3a530saU1PeDyYxoqC9NrYoVsQGbPy9r7LlHojREpXgrtWpX9/aIRGu4+XQfbtJM
nkp7bHaVI7AmqMEugRSt/lN5pBHp9pcPl0hHl1O8sFjn2er+2iaqRwUHnCSUIESfCAr4kiipgz8i
r6lSOmWrS4bcSRdsoRa0Sg5g3pz9VRGWVK+SbNXa5CAMM/IY8emorNkfSMAV8XOhMcifXET/XW0+
GaokGspyPFsUjjfX6IRcQEvL9I30a/vIJK4zHAXk9nQzAQ2fXPMbGKu/Bjn0q0Je07t6icl8fGnn
5BbHtLEaY1OjJh6d4SBDjgf1MLyoxLR6oQx/B/0QrMf6EWcCKpL+g+bOZYQCAC3VRD+dxjVTVXB7
dXeou8o8SL2AS1q/jY1unAfmwGfLYR5qSXooU8xaNkKQXbd9g/iHlrd6lFSUHkwXZ9uZyfA09uWn
QN1ztiajf+q6UqX5ABhRFsZjTY8UnYvuBbK5OXFQnsc0RCkgqYwLqyZeHJVWxZKRQFW+xUY4/JyZ
WZJ7a61ZtnFvKY/hU9iPgZ2iuJ77i4kF/0QvrmpqIq4LOGaFllczRT7FifKz0EbSUgKyX+y5V1Mm
ucRKXbkHkTj1nyRDBXDQPa9eOrc0T0tdU5B9SSZR8PSnG5SEzsNOKVqYNE37S7HH1+Wu1+IcKS6d
XRCQw2X5h7aGtb2oxItWqBmNaNgURcF1MmnWLbTFd1HNJjGushWKut9N3L1EVjWu+vn0Sv8g2TeV
f0b6BRxJVOQohlHn1Ygk40w5K+AO9+F8eM2S/pjrUFAnX7ACtgYC9TAVe805m3aIs0Uv0/f5ZfZ2
MeP/g9nwiItmeWhEksNigvVgLuOIMQMpiMl9R8i0tnahwh0DgjysSn8y3Kp5CUxpbIp60ogdKUnQ
GAKuuaiDa9E3F+5jcim7t7R0HfbAZIug178GhjYcu+ln6YcSNIBEO6OW80xTPLkFHKTODbbLSXJI
S8x5rrbX6yF/WFaw5Q1fjGiG6sN7jLudC5DwtLRGykYn72OOt4vZc5NBwqiaz82JYEYFBX9cl7ZT
H/Aqn7R8Wilhc5bO1Hmhqr9M9gOrtCD6dQ7K1LiIegRl/phlWw5bYGp9dTipGCCrOKSLMP9RqQhX
sFnhd55LFFm3zraYdXKgTUFoByEBzRH5rU6ZETrdQ8wDM3WNWabhzIvwPAT0DHW63xRqNlnJk48O
IB9g2qpUKCPqaqg/X8KtIrQEqvkaMKkLymE99W30K+zcUxCMK2PQ6wcnj4hprJKfRtbcDHo310zm
H9DV7XU6Ejvj0uCIxH0gX8wbrJMawTqI4i7a5XK0Nuqk35ZqNBoruU7pkCFPy/vV8gxUgR9RCo6M
Uz0EUMFVRCbTiyboxjHGQHesWeMhQCuKkluRV6Luioomfq1V47o1U1KG51otoPIqrIL+mZafJhec
VumV87FbzzscuQqBaSXOFDKzjJub1ORE+TI+RxjRsmGl27xlBtaZrW7l79CDo10zVZ+pDzgvMYb9
cptPNlxHlXeaH/PTdASMOAQa0E4tD2dWexZp/jOXPgRnAUx6+d9YCumnoUt7emqgvosmmYDmjzMt
bh4cjuqa2FF1pyHI81QlqfeFhoIk6EJE9PUaCZKxY/v5yACf70aHKT/SX3drtSi+DOvuO+EhikT8
SITJax0gMyiL6jeyDVLA58PRYKTrySzsjapVRP7q+c6hKF2+5QYMNmMkJ+uem8FLuvjV9mV10GUk
oFkSx+TA0eNtK8I1lsVkW9ggxeiiQO+38K/L6OqMu2Ao80sQkk2iomDQfAxzBq97NtAfhqiZ9uHN
sqVxK5QoXetzgghzwqudYmkkGv5kDQcOC8o6Ienm7IzGCf1Bd1fMW5s6hEsJcmIKgSCtGNPsOvjM
keZHJFfU99CIWm/Qi3Vv5tFTXO4XiaYxtT1cDVCGPg5Nq5RcT8x5GQk89VoQrY0OhVaJimMbWEkP
MgOhczrA7VMDhUtoSDhZ/4oqNzlLd140zKg4OASxNNLMtlqE3Nnv5XRAp4SCq4jTXQTXfB1hJvIq
AmbvBvNWBXDSritm9VwcZOtMDBDYnPYHfZt1kZfRUx8hVzFiaMFS8zeOwM87Irw8z0zqdTam7ily
XidSwpMYQV+YUHFNMaKzMrZoVQXHBk2JNiAWpOkFtbYKj/GoOvcyzQrUKlmmbIIQCZDh9+NFz9+J
yYIuM7K0BiAzVlOVQfsig2xZ5+bJw6EIOCgUYXsYY3BywzS2m7pRvAhmPfGuGLaxE2B8LfYd1PP9
critVOgLhFwRKwtYU+qonBRcvGfdF3dV5bZHPXjHGgh1MWUcw33e4XVGNJ8aLLhLsYrw/SI6iB0Q
q+kBI12XICzIREgTPuLpQaBR8gxNpx2HvzAAcUPMsN9DmC3IGg7rJ11BsRJxykAf8EXmdzcNmDvK
9hkUCO3VwM0PrV3Co9HBvkdBaXiWZP9UUM7YJm3noSmhvzYK4QK2+WtZ+wMJUwTYm/oUOBjv4w8m
dGXTGsDWedlFVGFdUZPfyx1U+6QljHTJ+BR4VfFp+QkG21Avpq/UTLuN6TfOE4f5k1uLn6JWyme8
2to5VM3s3vbbpRyQlapyw4kQsHzH9qeYaCFjXqsTbuQ81kEbimQ0qG8qG/CgcFfPHZBl4LK8jt7m
MDVkNEGDi0OCFEqGOjkUQn3z64Yh1dx67jpw0ykEDhAiCndt5mzn1bI0N5wW0LgVQGi6QGetr+OK
42JubkNQiPOoVIUb5Y1Vhm3fGre0sdx9VCoAceeGKByHcENnZj0V3xby6wc0LSWsdvk1qVqyCX23
3cQD7fTMqhGyT9GZkSKpZjGJIstFALobP2CpmqvldSa8R3uzbPydjNt7k5FEpuJLXVXDqFw1XV7N
6VFynP4zVdYgj3PwVoHN1IBhK7uDydP3+6UTvxQTYzK4a7zExCVSi7BXMNgDsrA8YYq1A6xvyW1W
lPwGk+Dr+QQTlPHr0OI8XB6FhKOdKEOvswR/r3P8n0vUHS3+Adl9o16XOoyWDOMjA99Dms+2da+0
Gk+Z3/5lFygTo8ciPB2mottm+FS2fDz5Acok2SHGCLpWj/cO3ZDlo63j+iCs2PIMLnxvchrlaNZI
34GObmqr6XcuZx4PnM/nkLa7xBzra1Inz25eVzs/B2+pIxtdcwDIjrGiXGd+R1GMxYG9HIitiQJ5
Mv7VR5/fSj8ZDrHBoMVlolojL8Ih5CivtsTNX1TfqUl4TTMMyabU1RSxxfQ6FmF1ChZfVbQLIzbt
pWvfUfxjJDXfDXUgj69Dx4cRhTtRGhRIjvEDfTBI8E5sIed/Lv8k0cz9mExAOpdhtMsSnZJoi1IU
QayudNlxqbo4MU5oDW17SwX85WigtJsyUKEKJvmdYA2Okhw4l5+oOk12yu3gwOtvQH4mCErDItlp
FkrdksC0VZbpcodIINotH4tDZsEBaFJP2SNIsTmoIWOOMajzhyb2vUF5dTVS0IxQP/Vh114iPb4P
Lg18qd44uCQXuH4cZDr/7MxNl2WeMPRGunLpxniiD9P1cilWUxqsNQTmLmmPKKEUOKt5cqkJKxzc
JL+Gut0waqh2HWr3I1z/uWLwvbyJfqCYzI42GUhOx2AsHsAN2JXWbya8wZSZiA5HE2a4MwZvfRU/
0X4xD0Y02P8q85Q26PdJSD6YY58XAU7YqmuazPVNvPgc4PwilcfJrOAlqVm7spOUUjHW4J2gCk/w
NLHXVekhr7vHruyI1TLqd6vyxXxEegRBEz5hbiqvmWvufNF6RKM61+XoPQF1xjTPGFuqCB57A5dm
3mHucIb+aPr+edmDOFQID/z5DqG+Be+PEakSIqRfprSlOsmTAkduzLv3snEckJCAqm0fuWeEV4qo
VkJYl1u1awhEMHyA6oMFwIK81W09znPvzjI9YCagq+EEMyBpcAo8FwNdogI/rKfYdXe3G4pdc/jJ
TdJBjKJvoPRmeGAOtVwqyWAcOUM3q5KZ4n75dYxQ6WyOsqZ8McHyjfmp7NRiHdfavYN2s9SeZdH2
K93H5z9YdDuQPXwNptk9B6V7AdawCdM4x8phJt78aMCieamqhP1d0TaqA/1pqRNVRy/XAxiQk2kl
x8rU1FMXuVtUNQKhiEoKGIsxqvq+3Swv3Qlb5RBCbFllTe57TTwHMem98pr1/Be0WBJZnSXbpBV3
yvP02NuKeRxH9+ITM31NEv3auTakY8Xr1Ko8Ao6/FWnF8zCbtlnXPWs9BFdIWaP4gR+yIj+R0+Oy
tZfUpHjQ6z+KAJgGiFhcWnv1wzJk7Yr2oeT6CkbH3i0LQwCsYmWiv18vZ22MhtYlSt3DciAnbAho
doyUQu02y9OXPSmQ1F+k0ssNeaDkeCtcukxkH5e2J52Vfy1I9ZTdemX8yeEqpxhkbQeI7nDrAHEJ
4fAy5VDSNkGfnBJmwEdO2brrWhBfy6/i7sKV1NXJVu3IpkBIXa5qIz5qqUUQreWe+sIP95kT/kxY
+bCG4U9H4F9vtVoHVDIffIuOFxrq7UctzEeac+p1eRf0SPvVwrE4OAzJVonw0XlkHC4EdwJjTO2j
aKp3WovwHWDNZ2VtX+BW4/5xmcLYGOc8N7OOURGioR4D55KHDJ3z4DHg2Lp2tYxJJ3XmZFn6XYLT
o4wllMEwdJi0HBHn9fAyk48It97nFuTXkgn0n2bZOMsVI43mYfJiyPplBAB5MkliIzcwC37AXXL3
+CJX5F+naw4bwY4jOl3PQlW2iEHxG1RafbLRwW9iVRnIEh3vMU0NMiXaaE/meLRSjX48RQ16AOyw
TEZ7c41eJH6OR3mbjDA65Z36ST57cksbjKXCGT/1rlE5RQXWNZfVuolNXIAKa1PfRbGXVbJ+9gGI
WnRoXDSwZ2QpDBXUTD9OAwErka2dVEqpbWpWj4XdVnunTLtt1deA+HNlZ/kcKjhO2B/JKODD6XJj
DQiLKi0s9xmYFQfJ9rEhYmWdmNO7FnFqxlji7BXSrzyhU9pqAT4jzm8fFZESDwGR6YapvUWzkimc
7IjFFfs1x819lA0R0nlKMkrJJsPDD7XtTw1RKHp/jmuHVqRKUfSn1LMGRuaV8UkBRmyOrU/Htm+v
8MtBUtBoeKYkE26TeUHdBA+Ra2P0yG3rIkRd7l0jCwg5cfSjcOnDS/1YZq0JjEPFrx1cuMaTK1JL
9WLZSJPQLz5nRlg+x0D+9LQaHg2MlnehVvg3g/isediEToXdCTpg0fiSINUAtQgQPwkf69r+6mwG
ItCf6d5Xz2FSN9e+cIj7GNJzzV1ckmJEpa9twtBHhu8Ag8HTHvDBW6Lg5g8jYNqahqrBZgDrRLhp
SanDmnBTKoJBJg0JVKu9JfZ5QrdwmQkgmSVnAwDRMGYzgnrMsYJKo4E4jEXeDYI1RMmf3FfFykbY
xfR/07tKyH0T0fqMXLKm2sTZGJKIpG6iHB+16Kz2X5bOq1SaoeDsNqa7dux/mfwv+Vjcq5iyn1qU
W7CbdUKkB4NtGqPtys+L8JSXSnCKq9rckSXxOkVAGfvKf8m0VabJ8JCmkDc5RK6KqOPc74bBKuW2
x6HJQmqUeMyDfTxNq5qMxvtk4QbKpC6emzx8sNSacIUDbu2ElZqNaRWLbGMYNEDSMjSgPfjtRtP8
eyyZJJucdXZlm6KawJW7iaODJglzi2PJabcgcjVudGaGYZdTfdL7pBHSEoNKrFVAsidIofAkDk49
dzcrQpsDmRVnlEnvBZ/Y2k4qZ+sonDLxwb07sNloRURwKIhBAxLp8kmll96A9hXIg036s4OQmfGN
/yQVGIdEKNR4HjdDaXzHmBfHQLGPsZs7x3D+Y3nYa06/LhQCq3A/PgOK1U76lIlHdDEb4XT6bXkU
tzQr4b0R9+ZfCLk8jQ7QLd5UITvN0zmAcqTp3oG4crK3c1BAWQ2bTylZNBsUFnJmmAODQWGeke3e
EGVASiWmGfa73l9h83oGP+/zBp8cHZx4PrDlNhX/3Ey+tOBDl/WDZJcEAqquwqZod83MsYQGtO77
OepJB6CXCMKx42Q6ZgTjeJ0Ej2tpr9Rm34r4MWSp3BoNPQMTfGArFdavhmIysvpsSxrJ1qgh3Nl+
8oLlEZNNmjobvxlOjjkFGzwf9VpN6Jib8aPdYzpjcAwK1BXzafCxEwEFrm0oXm6UV4D34yrJ8+RG
8IyI/HyHm2W2oUC/8RvtUSW/blWL2tjHBaGajIrxrwDcPrdchcAWGk8E+t2tm3KTJWhLwNAeUosh
3GzATiLlJGT+HNn4RmIrBfU0fvcEj210pMdV4kfbRopvwsrfSkN/01loEiKd2TAhSOhTsSbBhmW6
HeJ10gP8g6EtjBidp4X5JyHvNtU0rwIiQmhWD7Eb3huro3BOwKFeXJGVl4i6b4BWY1cMKajvVsEk
jA1nNXRUHBjSGOXT9NmT0rRKDGTSdslCbwuTQFM/HLDfRxfH2vWiBw2H5mumilL4Tk+DH9wnn7BC
eoG7rDq2vjVe0H+/Yn3BDlg4tmeyBFZBrm5qg5GN4rxH/B+JX3UoPUqbwVjiEhc8PjcAQ5H7aE+9
q/507ZQEZ31OinOKX5pCdjGi/m00Otoh090TDuvXuMZsmNbFq2YE336M3SBQGXKgMxxvyP+VHTjS
ayMgJsqJGxnn3TC/otMwEE4SA/H0gDXdeogQBDj5ErLUPmBWfClC9acTfiEpTc7jdLLCJLwzTrX3
pUo0ElCzdReI9ni0xlie5hjECX/hzQmqj9ZobdBiBlfSgHuqd25GQddsMstub4LbctTO8FD5frl+
618q2b0pz4Z0gnWfqP3abZmXJg6xd1nKR8X4rriRa3IJplrsnJEkKjj7ne5+DiOy8KL4ZZq9sgfl
4xBEF3MklFdJkxYoYKPPYTdrwf4GOnIMVmNWr/FkjanZ/BA+GkNSO55TAt7BGwuCWERBnw7kJeEn
E9h6xN5Q1dZ4FDedFSokKZvXovTtE/V99WCBo9/JMI7Wk5u3m85VRi/OVf3eRqZ1Ek1/C+dHUVDp
d4MK5dSYlIScdXv50Wvt0caTQcCsjwvXYnvXTNtjnwLjENu+h19Z3TruLnTV8qUTSuD1TcJcLyZV
qR75nt9WPXtux0iv8n/XChuctFaRG7YvtKgPjYKSOIHy6KWdZrxKsI3krAzKdkwr5aGs5I7bWj+y
2T7YoAr2oOZBiKZVCIYPegE6pEsL5cHg0FfGnXVXp9S+O1ovL2QA7pYvJQKRNyQRCdkLj+LAmu85
itxooxmdjOmEfv8OrVO9D7yRK4k3mxzECHMd4cKlhbZZb1mDdcR0Z7cMrKcy2CppquzjGlS6gUqR
JIS0ZtXM2qess0iW8x13n/Sy8BQERhuMFO0as2S9g5SAxo4wqM6+GEVI5uYw/ojH2fLoA+JSq43V
woVtlJGLVbxak/apIxS7xJJ3JZdRfUqzPl8hESkOelkTCy4asS9K44V9ujvaau+lDdm6U1sTpSEn
Pi56n19BZcXs1b6XZbW2Hwr9LXG06VRtHaPRjssfqTKEBzSHHvI+uTVrGyB0VNUX2+6tHY7Qd2H1
TKqSDHMec6/57zHy3002Smy5SDvPblvVK2Mim9iiTD5Z5L+uajyyXlPSOUi14dQj3gQf6VI3JoHX
VFxHSU+8BVA8V7as/1Zsr4okqC/6/Ku7LvcisuUQETYWXdvqoBH7eDDOBgiatcM8jjFXah06enBu
5zhP2Q0KYbaJdEFqHYQr0RTVBlSQto/Sx1wRHgzsHcasTsleFHwteRw96Fmrea5VgfGUj+ot1EiF
jHK6BUzGOcPlD6N03jpQBJ4fhO9V2+deRZTSKk2s1Ev4D8+Rry51ZgExKQ6TZxyI2IL9H2Pswx0w
nbXWawQdnhI3EHAIoJBNbXJzEhPtQEDnX2vCtZE5/Zbw384Tk36tDNQjhpVx5JuS/gTVSFn1A6sR
DvxwHitGm5IaOrfmKj3THq2s/HBpt9ODYnTj1vFm0PSbFUNk9fXqDKvW3o0tqsBEQyBEXhGTqW5t
hcaHEc54KQWxJ9RqZCUNrw4gEYU4nqiVi78a+4Hy7VfTh4t4z0JBtCE9Z9ahjuu8DsetOwN96SdG
q5zIIkja+g+4HzMcJXpyRXePdb3d+61+tjOS6/Gv+TvRtZ/xAE7bnNjHrLi+cX6l+UtSS0AC0Koy
Hfj13YshSjpHSUGBhOiK4aTmkdBuPokhvYe2AXy13vZmbL9GFddB90gz0kc64MPpjJRNV1Qcq4zm
hz2HeAm9+TYS0Mtx81NAGl61jA1t0B5rJr9vg+P+EI3/iK2MdBEFNkkTbxDle3ZrYmKWWD1iwkqc
pM/B0AHjYdtiTgjVoGabUMCzMDhjlt8kMSDqFr9Yg1+Qv7gRtSGpPwN5F/7d6fvZhRwdJlwUhmJM
iH4dCX7UNFeV3h0aq/N6mn51/Ua852dNIwU40PgIJ4YznqZuU9dcxzbnNsAqIKI/cBLP0SsOkR7R
MxK+x7QIH8Dqv2elCdZCN38levptUxdb1oOuEGiuE0D6Utgl0aEh4zXbop0ivBbbeJS40ToSoD0y
B3t6Gx91Xk4Y0IGY3HcjTz9IlKbHYiS3CM3z1DfxSXWJiRuzwmuaEI5RpnwJNda8yLIh3SQ/RtRY
iFYYw/C+uXn0oZAbGprpo0sRh5BjbMGjuYSOYMPa1Tn8ScfFqa5o9lHx6QrWjN1X0umRAZfjtzN6
c8JYmCb3wnefMrv7rmLru8qAkRkkIBhBhk4y9rEIInKkpGH5C6aHShv7R+TBxl6Ys8tnwkkC3kpH
Rt6PzQEhQ//IuUe9h6WAQ+fw3cAQwW5oKBsGO+sfl6eEsfYTLWeHW4cv+TD6r5UbnZafvnwJ0Xy3
UQenIBx4/hWR8M+ZrhhkFfIP3CJjo1XVH39+g5n3qVe0rrH985jA5TUJDuX9z093E/1QpfSg//3j
82GupJWk3y9fUzlpPdaORzKgRUA9kKhA58ZOwbF6bXvXaCMNQ/1d6QCHTH3YOx0L0UDBzkL8s+W+
y3zishys7oQ5SXorTvLLncqVGmACdNJpL1T3ZOQ5IQUH2fTvmi2+EEHuqhjRDXL1jykKHvLenbyk
5PBn8an7Pr01qcRvVaOcYdS0vBoNPXxEMyuZRvSz/dqRxe9Eqd6y0ATf2sx41Cm92cBFeqJb9qVN
bhAz7x+OCbGNBdLu3cTTbPIAnatDHxJMa3QluONuw1wAV+jWq4qqVdXUC9GBoRc0EK60gcSIcYsX
b+K9eK2vlWD3Hib728julkLwW2CDbu50/zX2C7SORHOiq1EtehW+nVCJdWgHzJAriX4Cs2GdUWKr
0nU3OrhILtg+ZfgxxZIIoCd9RJGiYAwEhojiRMJrR4FdeZnKMLk+Vc4gITsc4V++VXai4bu17jAZ
HG/s8InOZMdUs7dhgWrTCi3WmDiVq3ISv1MrWPsx+DLoTjXqiDCsMG8VejprOc9p1NhkLH8VYeoC
m+OkBJmHgbxvkHkdc+s43YGRRwY0Ig9W5ixEFCivdYrElZZrvwhdiXYS+dtattlTlYA0n2ILJwv2
KuQbgVhZMEMNPbpQ4+97w733UZHtYavsEj4IBg7NR1hzj5ZWe5mK4F4bvbGSGaob4ILHXMu8PHeA
P5ZsxzWpsbbe0BLNgH3B8zsSdTU+mHpyMCtGsQFlTdK0nz4HgnLJdlBB7DVqezeniJ2WPOBx6rVN
QhbY3hUTrhEFj0WRAftqLY5ZXfGFGA6E+kBcYmkjtIKWTPpswF6rg0bzA+UHMNuvWKmUTdjEsyeI
47gYcqiC8N8MlxNPEmSPbEJQAFsHHRH5v1I3Z8AazZ/YfRAYpVnE+LRRnB+DIoP5Iatk4+Y3Nnbn
KYXdhDSJ4g93zJqZWUcNrz2CnGYXjoGCDAz2zFbscjGhZUyHZwLZJ4CqhFd0FVQKkccV50e5hsqk
debDoBSEpeOzaIgdTcWqSC17nTjNi3Bd4dHC66rsp1C6aRNEKlkTyPwat1+niuLV0iy8MorXnU/D
ARtkvwYd+tDHSbilwQo+rEStOD0rtAzj0qJMaQnRVYg61TI6+mE7lptcDYNtFGloeFIEgqa2SSNl
5+bjURcTGdND8zHxJsOzIUeqBcjqDFy57Bn4tjE9xoMmKFpoeaWDsdFCwk+zLOWOioMb3JbqoQuH
D7+TMB6q5tK7GRgOq0G30k82Vfq0yaLGofHE+G6a1RshGaahPhoHrDmnUsCC7koiK/LKbr5KMIXJ
++Tr/iZo3d+ue64riK+5xtMNhW9KGGHh5NLYg5Fn2J4szQNdasR/pg35Cn0CbAn/VcHaz2ehHNzQ
BkMp+yuRzynHUIPGXYomIkXwK3SCWjMhmhW6dcYnCgY4lCVxnNyjMf10XJYW3EXE23O9jDZEafIY
YYXE1PV7Q9ell4kMX0iUvlcVM2LMg8gI8gf03hydM/ZczRxeOtnusdX8hjJLyyfj1CAhmVvIKlSi
cGT2kVTRq6orv3BqaWYQ8oqqXw0iguTBCGL/UcAP4hoVD+AJPtUY1DagTHh4NqzRtgdk3WnkK+HH
5+xJLK2SckuIJjvnxLTCQYYkJW1zpWYT7e5A+Rrq02gyqjWzpv+w+pVIYeZShTqKcmTOu+mTKf5h
p/UvrGnYoWOXJTGVp8Cw1KsZuNcBvAqQSB51/M4DBl3qWGpGP9LqdTtp8SofdiyxCDrpmZA4mfyK
2+5KQnFz6Am4Zg5kjdCcs+eiKKxVIIp811MqjmZ20IreBRcKTla2gpItLTa2ZBJDtzPYt/P6mEba
KY6ip9DRrk0qDsVkqvCfNZ3hlvlImv0njlSDzXZ4aCZoj3V0twPEa5qbu1uZvGZIbzmSzalpPu2o
Gj8tBy12I9UHuczBccUdRhcpCmkrZ/0pDZiAyAJB8aDVj3mK1StmGxjT5iXS0dpnfn/HLzZtZED+
AUdDGhpgThJ+rslZf5WF04fvoJStys+eQiUfSoZ0qso9rfgfCrIfdR4+EyKQFb9jJoc9q9xaWMGb
Hiq08Sr6h/2TZIQwxPBmOsxv20QfnymSN21EyoZRwuO3Ok3dKzMgEw17uSkahZF1lg4nAz/3Sm9h
K4b+kxNY/lOjz9vGNIx4tBr/KRjtaTcbmT17fojsLrnHwtkJupcreDj5bpgvoVyk3UkHk864UbPO
o+q+qXpQPy1/APWYUxSDszYJ+URUvL4PYZuvl29qdl0/SRiYjICt+/KMsFY6WKM5I8T5ZwSK7O6G
43vLo2n+kuUzoMQLRsjd/DCNav3E84PV8tOWrzVmz6miSy5//tXgWjvLRHW7PFz+0NSXQIj08V9P
wLsVts48YLUyrzby4hQI67OhUfLsIo9AlSGB5svJflaC6l0bZfZzfkIBH+pZhWW5DxAQ/PMTiG39
fz/BzdzPbv4VGsH3f/srUPAYYir/7gnNZP15DcuL/Juf8J9P+PeLbPOx3zRDXK1ZXspbaA1vxeBU
HK7C9pyiSwIArMlXp+6cA14HlUEB3+WzQbJgGcmmm0r52pWzrNWJ/e3yXccFxM6NHB7y3qRYdfqU
UV96CA2ZE1rfXo0uGiNCIOmOWGP9mwiyrcbpWbEb7VdBTG4xoQRfIVizpMWEjlbTKiacKKBt4u+D
MWu/Ify8mLFVfSa6yTyvsJp3K0evFOD1f2lNkOUOwpynEnmOlxmKuFeGH2+RjjXXweTStDpMZ7qw
S6yJXffShGpw6lraEKlidy8qqtMzKd+kk8zfdVFMX9gSsbfOD+nKltdKNz5c+X+cndmO5EqWXX9F
0DsLNI5GoFsP7qTPMc/5QkRGZHA0zsbpQ/RD+jEtv1XdUBUgQK2HKiDvzcwbEe5OO7bP3mtn40sH
muzO7cyHv34FttG+n7MMHvHA/qAzh2NZOzD7/IHSQ5/FD94JkoGOB3T0r3/41/81pGaV0h+Cy8Er
j9S0Sj9cvwmOysOH3RZd++HN16XGVHf3aMzOPbv977/+Od+sEZK7W4/19bdZbyZOyA+TufA4tB3A
gTJo/v6HBej6+7lmCNXKz8M5hROsgke+6ynSpphum2FWBxlTfGAFV+NcZb0U43K2cJr0zRwaK/Q4
o6/gC+vsXZVr+bS2gIlzH7fW9RoSW0xWSVZG5cjDcXEndc7/9JaZbeWcjs9VXewsFyBEU9blCYNM
NCr+6gRPL6R6oHHL8jj7OGVzIGBe2/CTw/KEA67i01i/JZbN1BBPZeSRFQXBTumLTOx90jUfaxL/
PeH5X0I83WRfqFr1z/Bv1z/2nySo//Fv//Sr/y8Q1D/9haCl/vF1hZ/D5z/9IsIUMywP+k+3PP7p
2XP99R8HUnX9nf+v//K//fnrb3lemj///t+/al0N178tyerq/+Q2XWN6/3fO0//6n/3wp+v+ZF/p
v/6hv8OehP839j1Y8q0riMglU/QfsKfgb64N8S3wXK6LYEOuWZB/wJ6cANgT2wlwC54gCeSDE/gH
7Mnx/sY0bkI0F0wPQHn+S7An2ND/kk41LfBI/DdI0AXXrkz/X+JGeZINqVzZzMQJ8BbTrNSuGTkF
DdVDWlUz6wbUH/fNIk1GKhKb9sL86M7neGTq9mhWq8u63futyxyP7I+v6peNdW0PQ5fBX1YnPoXQ
DXu9bXxBYVPW0Kqx4l9K4juOh8dBs6ytXesV896zSXnAAOwYJptnRhOfPEod9C4B4qenjDu/nT2M
jnpAxoWbbllyW2T6QlncZyzZilhT5W3msfglDTCMPV6p7VmawqWTRUD+k4jtGp7/rBrYJF1FtqZ4
MeKho4tN7Ejlv5UAMDfdGPxISwwklZPhONR3UPQg9FXiFoY1V/I4OLoZjMLA7tZN0ORYkJ0ABdIf
UrhF6LxUkKSChoIueemjhlX340Q1cBXcge3odg3kqg0FpS2DUsRs3d70zfoIaPvG81Kew+pVkTwE
Xly8i5SCGXt4p7O5jYyR+hgPx1rh4rotRV5hdfV2RC301jWf5oQ6PUJQ1b5IuHFTxSo87JKymy4u
kYWtYcNfGEytUfK5PyU1QhUQs6i003jrTh6UWHa4mwq/CKbc9dKMKdgWDs5NSThEkEM7YMcK88Bf
Q3VtYBnllFwGFe+dhfW9aefFdh3qcjPK5WE0Fdhw+h2z1BChGr6rkoiMOxg/NqWaGzFrxeQI1rBb
kLw8u7YuflYsfLQ5mdak+sqyHJEb/nEYpyJ0r5H5Li6KLbw7+uoN/Bz2fGpz2s/H0VqPQWa+UNim
w4JmJuxu4iB6jPBk3bAEDQsXGS8h89T3xgHKyaGDbsqtkDSVMe6cJVcbSj/qgUCZHFkuYqlgq1op
IiqUHNziF3ye4+BRDf6jnw7kIepN4Um+n7EYD5qctOVsgtGn1ApWLK8BdoEx8R9ADpI2gLSOlSE5
9DzRgE9WANaHIAiXkiNC0Zda2/iAgQ3+iTlejiJpW+iumRMZoqZ2MKPmYAiS7VBQoGdcaX8dUfKd
7XT3pj1Pu8kCeO0UJWteZFvFgmwLLle8BGv+lvoUDuk4E1FwodLYjwIawjc5+PNwnolR01BdHgGD
I+zh6+HSa5+4B8Ddt6jVROHFlmtZ1J8ZNYuJMvhgr8H9BOeyww7wkeXcgrhIw4/bFSzcVjJPTZuH
I2AolgLc3CU5NszxrEdX9rlyEVxI5RS27lQysiCcXdfqOSIX/ornBZaitoYHTYnhXhR5OIiyJ2Fs
k3QGP7N4I97cvDisrQk5t9mStYet41HvVU/cf6d4wu5MZyDdIMQJTE7rfpjic9Cw9jcsSDWmJ/Ht
kkrup7jek56eafDkDIbCu8TN47x26Rsyz0vOyxd6Kiv2nZk9eN1Y8wkEShys7B3Z4mAWKm6TwjnM
xMM2jXY7RKY536QVamcMyrZYsZ3leOwihjZG6sQKF59+6VayRWoz242quHjvS/GZBqqMclt9l3QU
YQRF+ZvzbOKlMPA3BLgmjJ7MRSy2uded6K5NdrRX3i1d+zi20t6aKYImxTc3bf7W2Q2Akzw/Nlb6
bXu0fbbMDGvD21W1wwZLYrP1qe2i3Lnh+sRuJG65J4G5vMWAbe40FeJymKewCooMUHn+6tTwTOOE
jxG1ku1mKfJP0pLlyVq2lih27DGb28xyt34eG+cajZFvEgpuL+7yeRfYI+8yg7pv0QVIdcPY0KCc
vpWFBWIEWTEOmJEqe/7UbAe3cGv9jawTikXXkxitjLqU9HG+QnYLkWQXWJUx5Owib84VDDfoZwYd
mV2268Emg5kNrsYkllEq0dZpjruzKRlTTR7SxC0lzuL83m0ntfcrSToJh++mHNKTl6buwa/AuoL0
uol9lje947+J2kfbqVOkkgF3s9coGldpBq0xKIr4QEaKBfQgblTe2KEsx+xGqLvOa2llxvDLRdjb
d3iypOE4ezPuJep3vgXd3L9m3pvbobCVjLm22VZHbKR7vJDDbliSS7tApoCkOkRTlYTadh/rsf0x
27QLsyHDXFCal5Hdw0YFOLxn43ftQoNJ6CDqc2D3DYuT7ro5xi98n+Ok4Z1VnlBoTpZJgzM+0Duj
4ti03PzOQ7jGa3GIjZUhPHafpuEii5zEXb7wdrXAaLs+7CyceLyHygCtb+ALsHjXNDP6UNktu9a2
95ZrFGHPeL8LNoMYftnJvEQrqcZj0KPD1La64+Mg93Ns/wxOyb3CEB+gbabQdqhJ6puHrCOb0xZj
SANcvE2Wac/gsy/aZKB9l+oztXJyu/1a86B/zzIHhtBImgQPudrCqUyRE1mA56k6ohOncOTxiPAQ
bONcbiptntPmY9IzmC73IGoj2CuTJ4OWQehrbvWoLRnNFg1QqPrFFF21yyreBWmWPaZ1lZ8WY6Ry
Fd/ENiYvRoQVoQfwL29W0V0LPnG9whQIjBl/Ibpv0kLWRW3EZP3iNAgNdlrsPT/9bbu9GcaETqmZ
1O0mRa3cOQ1lzkkxnxbHvSDjvzBlFWwMlhijx8QrkDJHNKZApBU+k5n7yaVuRkHTn35Pm0wlL7P0
e9KGxmFq/WOXyWNpD1GctZ8j9bh9ZdT37BAuVOy+LV1OV8MIOaAq5LEZB8KCs7Gx6+rWbgYdZfgv
q4xnwBSjgrsUlWF5ba61ITyTQKkhkekcrNfdDCaFsiOqtcc8pB/dCZe6TA4I/juage+LFi/4kLH8
tBd/36ZEW3glrN3suCg3OuxmhDOdlHI7aXZ/xujvOJQo9MAneIh9+Wq+Sa/MDuM0yUPgsbeiz5VY
iXlB18spfEteu1joHdnzOJri5YMZBlhuYkB5zskOXyuF6ewDjV1RcSn4wtmZMzxWP9Y4PiUEpHZU
M7yYfd9Fk4myX4z3Gc42nIfYAQtzel8nJSO7QL/G9zrcLBO55FJhLXTg010ATfPxGNZTkvkGkGN2
SNTNmJfJ0eZFzbl3sMkP3tABeaZ4MN14NLu1XdqA4qLZ3cKNQUa+qraG4VCu4mW3RHWsA1aZlLh1
72Eg6zZcIoybtl+wma3IYVZM6Isr+9ZK7OARv9HW0ZSQg2h+HSrzZTBfTZUkpxk46UAunNIpTIDg
7yt7aI7ztQJnFgV8OM89iT5hIVg3z3XPBN901FOXwoDpH7AT0TyDcZ3sq8Y3KSsPXoNk+jbm5OJQ
BLNLPbEfiSkc2ctwgKyVTacwcllLQ+qt5TRiYwz9nWHSX6oA9e9jXpy7nrh9QhxrO+NG3/dktPry
2OvuT9LIS1c3rDxNh5yy96lwAh/8Pn6ixgflF7psbXqHxYwRzzv3zSRzx1lb3bO8oSWoQf2Db8aw
UW0GZMfVLd/qKjaYTumOMomjhChbOETnnY9b485ZW8mbFnJ1vrWzgcXSyqPW7ltna4i0p6JPsJgK
BI83pdgPOhmuW/tccbhvsC+e04knR2xw+Iukt04UPe0lXuSBmcwWsPUJkPJ0zLt0a+U8HknPQz1l
t4sXvftiUYPXbl2nOwpMNqyDxy2xv42akCbLvqSfl34K074OxNRrx57NswQAmcM2f5sDuukmqNaB
PhhW0227a7mlOfBDS2dJS7tCbp7YUE9j+l6bR0/Jajf0EPjhVfzkENU32TAXR19WQeTM1o8rVLXx
R7ZzQ1dcvIRHX6FNnstErEoa21SFHG8XDrQzf3mnFGraxDLe+rq+o06BHV++PlMhILFD4IDMFtbv
159CkGYnkeGwovuYQvtqN7X212C4z8piUx0rvl7fCN7omP9dtJyGEz3p7TwdbBX/XOfsrh1+ECtT
njVo7m5tsRBOLdZj0GHteMaqCNrRlfkjYkt8sCaTUa7mZ+DIV4v2GvhRHr6shDxSg3OgFk9LNpFK
d/p2uwT2fWH8cP3/Rbv9Med+QFADWFtj3/rq3C7zspckn+uRnE7KemmS9VlW1R4rMz8l2/k0uCGj
rsgjCR2HELZzZ6nk0faZZ0fA/KKfWHSsP5Ku7YJ2XdABqPJ1dq2PrpnAK2p5uWqV29ZmHsxMzqwZ
EsPGM1yGwsXmkFh/lSNKrUNzw6LFSWNIKaa8PY6FjPcQeDZtF7+Qby6gWebdxrgZC52HVWeO24Gu
7WAUwRU48Ngz+rD2RbBMWSBPVnqoPZ8juNPVxvyw1dWnYjc0AGW8ykAc/szTwn9XBfzMxeTvLLAY
YTCtgqEHiJ9a0uE4qkZjNzIftQims8u1Nun1uKsQCWOF3W5O8u/OZDPmT9YYzT67A7EY79JNSU9p
HqWdw1HE3k+N9A4mw0NnD5hgpAMQz7tNAl/fleyBYmHCo+CBsZXPPA2DsEp9DpyVPa0sOoMkkmgi
H910GqeXeM4rNhNoXRSscXnrsNCtC7fifDSLc4dPNrL0/A3Ks96j7N+KwS3OqgH1iWH4vmfCv2vH
Z5GQWhC58TzxhiIfgOrm2POX9uWt4Yj7nj2ye7vqYT7ZRszLmtTiYvkZT9B4erQN84X05Bdxajht
Lc8UzeMsHskMsAsiUINkz4dHKvlV+0AE3PIFpZDnTa9fGWMKFixMDm4qU1h1s8SpRFeRM/vXA14e
J/KxKIvzna7BjOKe2EvH/jS4ZtjWdHCJLeQOu+LYVLuu5EVVqLCGv9xp1/BDsRCb7UkW44tsWHBr
BzhFnJ+tZL+uDjcrFa9IFtxdAdCfZqvC4uxQtTzrIt2gIDLd2pbeM7exRmBdE/ctgoFtRB1GH2F7
zVE3qcJ1/mxMjg1QzX6yanpXhIpD355VNJTFqecpcTBmChvMRtzgwfVnZdwmN7nf8OVUI1Qb1N3s
L5heR3U6EYqYHaLhDA8tUZgb/P67ht5blNMAp2VR3LQZ0SbaPUHqu+3RpJcA33GSnxcrtaJMGges
njnRAL+MgHbnMIF5UbwMEgEy1PVhzQwvi+t+qiSOQD0CZRNUHTTd2R6A+9etgG3jvxWAbTc5aBcO
SixdSWCKjePnIprmNKqYuIAtLgzF9sXxJIAW6zVYmKQWJJtOM4uPRNyYSVCuE33seQV2Ht2GxEk4
pfAKxCs0o6xeQPHbzq+GQllhlJQGaOq5W0zZLvUfm5XzbgOXaDuaDCVg9WjZNJytOXXvRAKTDYhs
4qRUMpl0Xs1yZ7gOwDDqhbz+pzeGG8csr3FfEmNJPewdX92Wy3hD9/CxpC9eTdenPkl6LkENd6k8
fk8yXmKwvst2nJaj7ZvVMV+Mc+kFn9g1b1Y6kbbtPJ90yZeMzxljIPte0b1RDhyDF/QM+aeoyfiS
wo4cLnoE+RFdFFamsqGZIaBRrGHjdu7BX5Dcy08SrzN0mCzBuGYduN6/6PWW++Khl8oInavVwRz9
By+bTz2Pq7Bktbhbu/ZuYgDeLuxcWTvOFtnkOexSg/LvgLaHIOVbiznMCRRSMlGJx0H6CHJl9ZuG
L1qEsqLcFIV4qh5ym7dT7ee/gmnYpYaJVUy6RGpG9IhYfoxJtew0Z1y8UJbEJZHg+lV377ryPKXF
LqaYGOCO9+nCyLP1L6nTQ1XpF49rCJNadsprccTmh02rwVIBkhJSBc5FjvhCeA1btprbof2tuEhx
N8nWvyoqsk1HzbdJwzVf3i436xUToeRWPP8mABhweniRO5A1SnkvcdGidKSklmbkyZt6GBUN/8Yw
XLZTbnHH+zWAArqvPU0VhaGtfW/k70uf/izeoGAAlt8qzt602eqTK90fw8Fphvw25+K9CDD4lCuu
crAalGsEAUFZSqq5esbuztHDmUUHGa3sLFmP0FvU3o6UdEBurqadBFezV0XH2ogD1tRkfpeiePST
GWPOmpzsAr0waJrxzmQ6XudqlxhEUYBKtiSimU9yz9z6g3AetZ/cVaysqER3MYYIGAl5SmSskzHz
uBOOCabARpo4KLGX8pZBmIi3fbcw/lnPNL3A2q55AHRgMtKhYt6S1nkogOwYiySXR/4TU83ZHYMH
tiri5ATTV4FfrKrebYYqL31kYwuYk/7DsE3Vkx6CiPm+OOolfnUmngyWdI5GRUo1kSt2MoA62z5p
VtBOsLKb/i0R+YMXaKyMUkIucb3jlKI3c9Cp80hFAiofhggqYE6xG/zSK79n1V9m279aY0zx8bZi
ubZtxfXj6aXfvl89jcb629G2Cr2Cn4lKTzp9bQksQmaAbWTEGxvn0MKEf2MGP3NJoWFiWO/NuKCP
sbis/daJkoH3HqYf+6/QFbYJhzfVxUdqpeEyjXyfmiFJqgVVpVoPA2ni2JhwR3ZHPsXUZBnygy+n
2/Pih+zf93XMoG4nQeQ74mgX3neADyztzY1pCLQ/TP6oEvgM/AkHb8LXZwt5EU6uQrPl3VzUzdda
80DKAI9do+ITM8R3kazNNmjtR5FAyHAa/dMCtQ0nizV2BoFqwn4DQaTdC4z2pDlo3kmky99IVHV2
jed0tW8SvzjjuBaMeMH3ktjRKMdy306Yhdt4ppuLh4CfmtND2XU4tfJebVTtvEvkBSqN/MuQgbRA
0dFREGwLgTRITWR7UroN+wGH2lJXD6qYPuau/eWh0RuvLUZXY5r2fW5UB3ycGAruR2PIeFLBaYzz
l0Qho5awJWy+CDTw90SzWPflb79dPpI552pQxC+F9zoOLuO7icu4dLOLGrKHXtttNFpQYoKguqmI
X5rIudtB8jRmyOPTOlm/u+ZPnMJNSa7pdmUaV+UkpPTsJdd04lA/6dCe96FTS9NdYYaJ6hGnbQeL
zDglSBfioRnM7xa9XkFhw42T3df5fjDWyzKaj2kX04dXv/UUa4ajLmhixzI1C3GgcI+WTRg4bTVx
OFQuqTjAfhy80xnqBFERwnChckuyYWhSo/dc8lWWevF3MClo00r7X2p2uT/4QbGpA242SpwmG2v6
MsUnjlOeDNOM6z7LiDaL0Fy6t9GsgIMFjLfCyh7o231wi+IYV9fX17UCHn7zLQLFupWrKtmf+mR1
0pvCNh4tpTgqeJxsXcSjuaijXLsP8mmuhb6qa5/SENxTll9uvpwVDx23SPcumAd8MAk//6epBSqx
2velmA6Nxe2fSdTWzr5AuqkLoke11972aZgFyZ/r82dtf8paREArXRYTXEjRXY4upDaLMwsy311d
WL89Y32ezI4kmRh2M/9zKR6M+oy8+0jckscDZdzGMtZPQ9Uv9HgnY5gkt2V6oEEb5SVB8DDVD0Wi
JC5775INGKm4aZaXTPKtTgPRWGXe+avEb0ZNUzKZIHh7uz9g6thaqClPFWGsFWVtby/XlkweQjb1
FvhJAoI0d56jpzDNPU0lF/tUTS6Y50tyaBF+N1cEzFqd+05WZzy2HCUra3WbhDDrvykgU1aY6gWi
mP8oK+exo9AoKq3hvkUkP+GoWzda9dU+9dfbQKW4lqT/YZmzvulqTH1uelOBJMOSzUJk7POPiXBF
6+55sCShWdb2WUleJnN57vzRfotdhBBv1HHY88PotXnwpvSJOKPaBp175zdJBGjXuZB6up97CmcD
q4+GHhdjrIJ8n3yg+FNQWsdoiOwadDH/Tp0WWwZePt3ThRpPbxLrEJ7/P7IaMf/DA9OtSLarTm+p
0wV4veZHdk3ismIQ9PvmpphA8JV4elcZX1Z/YlAxmjsrVzBRoMQMCVu7zgF+IazlAAO8Jmg23/U9
Qo1yp31D5U6kcshDSKbPM907983MI2bmRD8gaoMqgfCCoPvYGjOrmjp0TQLjawHm668FrBdEulBu
2FMYH6V0HbIbdSQCOC0GclsGTtRRWchRf12v2ofJdAn3dC9OaXwurDyEVn+M2D8ai30o6WZ2WXHs
YXpNG2UzUzUQ4Y5QjpOoALgDjUKj344YIVveryPbrt9Plgd3xSiY5QDkn6qypRWLHgxgHdfZyAk4
J+dwMhgpJ463kMPonpwh3omktj9yffEJxripVg/NNfljz/xZgM4smikXIht64y/eY6lJM9UDHSXN
0NiRbkncFAO6pDB+Kl1/BuYC4WFct+RPAuS7or04MA+4UjkvsTl4SDO5PDgqs7dtSo7F9qwvu8Vx
lZWLtTcSgFmmP4PrMX3We3jMSyVkFAjNxNYTOUdCjgiCEqnczCVfZeOxoV2ndjzabvEZML8L1e2F
ILk7I8pT1/I5ul6GBkOQJ6vzNwtpfTPZKRGAOLs6kHzy50SIa3/f5PRW9uAT94zbl9bNKt75oKvc
vL65cizAgtiHwQ2o+wz4TjirsJbHVzlB8QwEPpDWwjlA9MUM7u/aNs5uYymPmYyfhSvf3KS90KuI
BGzld+zPsCVhBB5cExgcT5MOqgfP/C6UeGDxT8rPypvci+dUQM7TO8VrGtHlSzZmSt7bwWG4j0nd
BsSU3OSWfkTEdDpjuV5mcK6QQLTpfkzXMHynLQ7k4pomLT/57Fxx3Bwpk7Af8Bd8O3Vr8V6lQI0v
60reyixIZJWG7uV5lyDtx9ADZtb4v5IJAFhmsyKIs/yrykh6yzbjwTQlqAUie8Kn0ZOQSXmbaWJb
+C44efz+6JbOsXJNFTrBvM/LR9YVb8FgAdSZkdz8FROri/oYtgJneGpYXHYqxNqUcDFGO+yXtc2Y
xCmNXbCjTZhNtIn7vT0IYV8sYG8P5JX+BA9dikUa20/G/YLc4y8+C7iX/ezJyEjWrz2NI7P7YLgG
9xfeoyB55Ma0Fg6u0Xwj15VRwI0YmrA9gKUQcHvAeqiG3ntgDBFTJXbSLd6XlN4ALu9zuNjrjqHa
v8Mf9M4uMYgGYV7skoZjQjmR1ibykrXmp2oxj0iMy2UkVsulFdg2pT+EggN4CrPxQRwOnZ6t1daq
TAlbMH0gPJTdZ/iV2dKpZZvxUdpm6U82rb8GwHpAcOxfnqX0xSNdtMmS6nMk3xOtc8fWaMUpgSLS
H+FqhDM/3mRtv9ZAZocyGC8ZnCFyQNBF0sZ+h+vCaq58TTsuoqRk2jAjHoHX2yG72ISGI1nJ+9oM
J4/bgUH1pqoy0gIpKW4ofBKpos9PnrzrMxfJuKFrO11wjBrtd2UyiuVO225sJ8f5OVJJI9J52dHs
C43PaDno0vhicXatYxH5GcqAyWq6rJv0DK/nOaBQLKJbYtnG0P64Fs1MXUsSEZYOnZyLp0/zmCw/
isI3j2Vr53tdNE80v7LerqgxMXUAg4e7Z4pmtqHmON6m1vJs50LQbfmtMDoTdfjqEv1ckVDbM+mQ
Js6ZTpzKdHGCmU+9x5Tdj+S8shoNtysdtiEW5YcKPc90XXWSBDfDZmYHXg7GC/ANGzyGR86s9NjB
w/PEn4LIAclm+O5VvZn0WKOPMFg17ZxF16Bj2A7I7l5sohvJDkt4Xh7jovH21sxW3d2zwuSpkg8m
lpLsaWn1uifOtucyaB04CgFRRGZHaspxEvzTD3pQ06HrCo6cig4FY1jB5QUVbV9penUba3NXJsm6
E0F/KjtD7GdhgGFQzcGYqq95NmiTo4CcfFLD3KuTLkpdVuJLZZwKMwBnCEwb5efqjCAhyTdZkcqr
mq9AXSt8aYBEG8JQNC49ejJoSiwLm14sPQQAdo9FGjqxwwTsK96fknHD4z6X4ESIHfE2FTEeZPwI
u2wmgu67SxXi0h48MZ3ESv3B2P6OV96T9J4+1Kx4NtNAbnUulodgoKdmPKdzeWYExkCQeY9g1P+M
cSHZY4mTNZyqNW+2eWkM4Xr1IQyq5bpeJupOVv43hp55V8VvmUEGirz3STbQIKtlcHatPg5dL0+D
hWRsj1BJiySgRCmdPb615G6x4vTYKgjuHVPRnDLeaD6SuYH+r+hPsnz0Bn3ll1wX5ElDYASRqVfw
OsgQ/A5qoFKiXG6M61BSTvNlrYyvtaotAi1MXvDTsHVDWLQt45aXoAUyQd23zXaAn/06rqelgII5
Cp7JlXCivo0/s3VLw8Z0M7EoC4OR5Wyhlt9JPL+N/jBGUNgOadPoqM5HAwO5CQRjJp+XlrbeB4OA
ndIz2PT1QwfHF/2uhsTiZPu5vHpGYOHxOfBpdal5TM0AQTsgNovXR2yHErCB/VvKaRDKOGfLads0
Z95gZDec5sldEYCLZEbnQF+eeRcUPutwtph2VhrI8N57co14lg1dgXLND7nLpaaBRIUtDQbOrD8D
NjchOZmFd2enjkHCXNWXXrgEGUHqqami1kLTfgzivn+q25e5MS6kpS4OrtWowU+WNHeLVFTdGvoH
zaqlNQXwXG0zaBe5BYMh/lbXSFYXTC8FKcTRwfHRshYZm5XRRbI9zwsyPH7BFSJN3y3P7c5+yYkv
CsZkRJrBBb7KDX84tySFl/FVlKB6uQ4PkQQbsbn2xpI1Jdawh0bBOJasvEkziUA8yMfe6x5tkYFA
JsCoOVux0oc9SqDPc2rXpsahy7vgBmbBzoAGQHaieZiGhgWVQOnhpoDCUuf3GPKXnWDdt818toI2
W0ijdpKoNZpiw161DM0AHmKzRAm+CTKhfhdSsHWlopIzYcJ1xI3lGTuffTkJujyJgoyXGaPfHjDQ
AwDKDgVDI6Cky1nwABJ1ey70epPQb7ZddOmf3NRt2HaUjy3NGaFs108ISQsAhjQyC3VJ58m9xWNI
BHDaTqX5NOlgurBHPeKrxA3t4RMfbNSYLl9vVovmIY66az8ywiYYoW1MBVs/UMniDOeElt8Njorr
mjIfIymIhPbcr3xF4qC5foQcgaJmuAWWzDT7HSj/NZ76K9tYMrcY9dlMyqemSX4WAgbETEcLEFPj
b2MogAMvrIzpasCl9WUY3adDORpZKpujsujY6tj1p4npawZ2F1mQsd3G/dPbBW10NdkTIy4pXwYN
1fEmKjjvUfKdG3/+qR1EVEZegSxnsEmFS0YKAEb9TK59s6ZBik5zGt25votLQCOgLeEB1IdyUY/L
CHUuKHfllP+enV5wRmXPTY8vlHl1y3NjDMlJwTxLX7Oij89FfmuODmOvl49hKeKdlXvOrcVaZZNY
mThP5sjUBh6cPibrl6vmkA3uiC0+mGmeQ1iOyQoOHu5pnsabusmuDJyOk9drXqyW+3ul3CdNoshP
/HyDOZN1rD0FUSGwuWjdnWgZ8oKmuh1jD48nV4h9avhRb9kBNBZeAylS61y0E599zz7l5kOX8Wqy
gkYjahJ/n3r9ubUMbG98kWFMYhe6Jnu5BiYxjgi2uqj2yS7PnCPLXL3PvaU403xC9xRmunjQNu8D
C/TATPByNvlnK15YkxEydB0yPfXwOU7iln4QdPjKPljemMC5QNpzJiA4yklewBtHngeAr27245Th
H9JgGRavgV+yiktekVL3SOh2kj9FpT1XP9u6pf0pbOhl2IjB/vCgwbl4gLF+AYEzjchU896snPjU
MLz53s5J9q03kD0pqzdLoCPjsiTq1R/7Qj9hdtxZMlaYm7w33gEUexfrd5DN936iv8l+snswzfQ4
++eG5+4NlzPDCQn5+gdcMibzwQR20eddn3JLtFjUCYe4s1Lqbcq8E98Fm3LpuLgv2UIPxUXCXWAm
IC8m7TvDYr8mnOzSk6WnuhpxvKwOcZL/zilMRxp19tjqmc5zkGteYTPLNFTwgN/IJoRP6qu3Y5XC
Wxy4Z2w7FCHiLu0cAWuhQjHPGVXZJXnd3Ed1hz3ZlwKNvC4foOYxvizt0V+aw8Ln4SDkwuPDnE+D
fUtGD+nHqa5LLf+z6GpmsBW/Akte7tLK/A14EOh/Sr8nzJwmyD4RSKdz2j2W6M5un3pgalK5QTE7
JMKxI0NzjDtxgs/Py4O9GZzlkhLHUvLeb6ybBSTiNhdOe1mNPFrcm7hc71twUvvVEzZWWu7V2Bl0
1CTpqQdiB2NleSnl1EUjMxoHrlX0OxiooN/9z6YgwoUh+TShe+/tuHW5VFpT2JPK5PNWXwgYEr5q
QUBpczsn88eYrU/QaMf/zd2ZLEdubNn2V8pqjmuAO9pBDYrR92REkNlMYMwkE33f4+vfAigppVSV
rr1p2TWDhQPBuEwRAXc/Z++1SZ9D7q0M1YOmdLAXmdNDdmMbC6fPCnEtNorEPU1tVgv2golcZBxZ
dvfTdJYpaXPPp26k4TgPnQbZkOXfk8H8vVQpQdN6CA6u4yvnFNXeVrYI+oz4GxRulqRmXy96xyU+
iGXcAkzISBOqHpe6xheL9vGyZJ3jpOoW/9RT4lg/pgtxGPbbqG3eezEZyTNb7H3RvTgj6hB83ss6
jeRmJKjkYcIcol5ENxkxadiQhzP5jpR23KR9j2DGeg01lgjUqyHBpgYiOj2ul+akCrJ950x9fBFH
XfTguhJtPa1HkCyiHDfSDNrPGtTR6XlD6AHkANXVjlUG2LVOdMy5Rc1dkFQxlS15CjL+HTaNjBTS
pUrjcxyqfO2hlsYXor4EfW89FAX7L8BH5HPm7FQNAoVbwbclyL1TDAhs3Wn63Q2m9D6P1AZQRweq
6xmKUCGpLRjriGUz68vqnHsJnRbXIlUx3Ud9eNBt8+aVKrgq8zzUNAdcwszoaQMzQ1y6RfvBPy4R
OcmcqrYsFCg00rRQUcZvOHVjUUa7utfXujEZmca+h2C+7WwM8xFAoQdMFcpatbRtn7bqRob13XRz
HhRFuM3RKi4Cr+ke2pTeBOtyHhDF0vFV/JlaI7ZWYexDA6cUsUrpg186AoJDwB0h4nXZ1jcD+NgD
2T31WhrwKmycAVlRhpuqbT+hwdp6bODGKuURMZTUbbUlvU1N+R6l8FEK4b3EQVo+ufzrDDCSClXk
hYhUWnm28ypcVeBPbJkEtKTaw31YDSn9yRapxboW5yyySOkz/afUiKZIOtNcGgO8zy4V27yhg0xv
4bvrUItkL+4sStMsTixnkUKA5Kk7GS0Qj9Cdcdhs1KbtQV7WYfjSgKMj8z20rnDQv9Z1LDaGl9LJ
V54a/oJLZJ8jsCZ3WPJdF6YNCYadrVXFC8dus5XngCx3TBflSLILJBqy0tolbpufYYISueoq/saT
Ac9yC0S+CaLCTeIrk1i8ys12NXj5zhzzvY9rGu/c51JoHaIdm6mswI8uKe0+9CFJJiKuX+qATQnK
iIG5BFoyXZOsQUSWG+JJ0zMsCO2LoOn9qUEzZTnNSQ60UKeFNKV381MzyQPGctc7DfybykK4IcSW
fkXyUFZqt4JkuK1IeFwhy/3CPuNNjfN8BzOgClXx7KY0oYOkj5CgjEunaehE+6gMmERYEeg5bMlk
BB7oZMO285AP9iqyYjaQxy6nE0XvTtnLlGAE3XBuqQJzPIeYAyKTX6l7Q/CMIKxZaYNN0ZSSUArP
XAwCdwv8mk4aj7kCS9WiuDuIu0Q/Azy1J+WoZmVoYdhhVVUS4jnWiJcmiU9nR48lyuOFiPkuAdph
U8CTqUZ26YXd1zoqeZZKFFzofB8UWm0upI3HMC8E2Q8GVQBiEFdNWt3UtPlUGt8j36d84QGVyuLX
CHwXdYsCVnJ1DByn3AdqTxnLG4BIeN80NTq6mR+t2Cl8S+yc20dpdmbVRxs6RAUlppgozIhazRgx
bWYleOBIoAqPNB4FiSm+NC1qWRdJvJlJg2fJ1wzz+QLHNgrSFMFtPQ4+Km0XHekyC02Cuaj4r/Na
HMrxuZEYSkj1KClFn7vaTtY4Pc6aqiFYT+33sGv8jS3YRo8jMhhfOFP0NFSzjtYXDXhIkdmbAiKY
DV8eLA0KhlRzR7GEEx6wV9WhqPTuZZAy39IaAgL5wmpJbHkGuvQSEdczPcsSDo6r5QqzXMxePVj5
BOMtGm28i2byG8meVlkniIAJ2u8UsYxVPJEftXjyC5Sv9L9V1PyvOAPNpy5NdjYsyslmTMW3ib6N
ioucRMHZ2D+pvi52FL+xxTDZMqUcuMPyC8XTF1Oan4UQl8AuvgRJEd0iE0rBwHdsU0U0RbVPXocF
yw3YJrn2WgCNXASBA4g6RD/uDHQ93KrrT2wcfLatQWCeQCzbCydJig1xmO3SYOJ2sZAXVBmwbofb
CJF431Xc1ZGVrgzqlMt6dPwt+7N0jf+Q6hgCVKRi9VlJWJABJEeLZheTp1vCP5V9w/7G8oCE0I7T
2opcXgvOLBFr+Iw6Ksjj5AZP835TTSUOZ6yTtTdIEgp0HqZZLBD26d2k40YH3FuVtWQrjO/b+GbG
urlSSCwh1oYmWeHgv9IMbKWpkp6CiMp5pOvsFQuDzSi0KmQLFMKK8c0tpcamsqJH66gbrY4vehwV
NAXV8jR2e88fRmZSvD5ERyV+BW16+n7YpfZgduTej7TECWDxDrKfUD1ak627IUOa9E34jdxUTUA1
wAB7aIQJ1KqccrLU0vOU+wlUEp1UYx2JsM4OMqSJ27odfSawTgmbe98hAls4pbPrOngtKsCQrG+h
DOThDxsaxaZtjOho4C3Fk/5gdIF1qUvrUyGsfFWYRbBuvGlnV3HjhGH44np4o8w+uDGncAb1ft3A
fY17Sb5A6lPNBKBR58ZCVE1xkBeNAtNiMv50SZ5siSEFeJLd7MIeUSQkbwY3KQ7heJlqDtu+yzBo
8aOn4AtwBYIycFgiABSgdgb7GedrpcRn3MLmA48CuiXNi2Ziso1VsHAWjgFPzb/rAaaS0LVurlJs
RzMKV2qnyoUzEtreuwo2DY9ZXbeR5w6q8aYye3cdlYKhYHrRMT+vfKUH2ql5yQmYzZRFW5tkWdKC
2bAcz0bdPTGNjZnT7F0dkWE8FJPXAiEv2bJOQSuWTVzBQyNbU5Ys97nj7yONrToyUcTGTkRZvQEh
TgjiF2nHeIlIPH/wM1Ts9dBr2xiHcZ+mzj5V3lQF2SpAfG0PGTm9dhpTdVOwnI8M/AVO+9hIJ96m
Q1xgLvua0HS9q+OujK2nBErB0iVfKlQ6gqP5EwsnW5EhC2CV7sGqReq4rcMOskZIthoxbMPRa+kH
pk4Py7hVaeY3w6pQG4UJuCgOmhKuaawyX1V1xioRLKTjpms/SraUROpjTHd2Kwb3OxzuBXopmqqy
f/MKCRJt7JDmStTiZj+p20tU9arlpesoq86ZNRo0xdr2VBrACGLCwPhOY+WyC/UktP7EAvzZK4PH
PEd1q1KlWtSFNflIfMrHTfZYBMlJr21UAcQooWKwNiK7Ecw+LAdTORDGR3htxxqqR9bQl5PVPBtY
oXrgPOtcJy1XzeBL89mzYff/y9L8f8asjLv3fzcr/3dT1eVrHLz+xarMj/xmVTbsf03hfyjWDaSL
k+m4e6/q//pPTRP/cnRHqJJARKGpDh7m35zKiqb+y8RBKx1Dx+dsEHP7h1UZ0eG/Jquybanm75/4
u0/78SPxEIs3pnF827+N/4Mn+SPK6Lr6r//U/5qdx6dYlFikpVMqpHRJpeOvoX921+ZBb+j9Ycz9
ck8F/korVXlP3XYl+Xq9JjnlvEj1YQ5onb7xK1cn9oKMmIlnGPVJ9RSrU1+1U+ot91j15ARW+XGu
RLm3FSgh8jQNecwk8JHtLke2gO5DTiCLBo8MpoVoMyaJt3XQRm3AEXnIikQOeS7ceX083pWoVY45
4jmq91HxpfY9EHnSNo8V4iT8P702/Lt0YfOvUZU2fycDm7ihmRppnH/PXA5lZLOZiZMbdVB1Uwh9
OFbTAQrDcJyH86v5nCSYRPJfGa8QF+dTP9+BgKOAkjldKa0K0hFGGkrUv3+eFndEGY31FYIitU2c
mftGjbxPWh88t/VI3s00EphJU+elwAzxmLvpXSml8uKVmrmHYQfvbxrm7PJoPVtkX09Dc/o8Gkxy
Pw+nz6OukTzOo3758/OUvLuYPu6L4NHEPHDmSeffK4kJr9NohMp5iNv80BsmhStVevf5YEagF7r2
ptPn3YboG/DeWcF5PmR2HJ4rHSVlMYJl++XCPBQSATwSuPgMppHabT32nzyzUTaII6idTEOEyhWi
ZiM9zEMj7DZtmbW3sOjNJyELGBK8C+KTv7dslIqxAmu4aot81zbeo18D+OisehtZzvBVY/ZZWDyE
H6kLYFUGCUofPIfyxoKPpbrRvgpwjXnQdWd0H9YiTAEZx451h7pan2xPH250YYx1UcXqMp4uBtwf
T9xCC5kEPD8rr2EKHzA0+EKxLmqrvoQwq0HGa1/sIvdXfh+CmDSi7jNAdKcesA7kSrVNXd8nVC8Z
9/hrswdRC+sU50QX0PmzT6qtrSmPeof5PH+LfC1LAZNX9ZwLqxlw2YX1JELFfIpHPzz4ZCh9jKbz
lVCSjQnGfmGyonkS2D9Pg9cT3Ds0PlXn6kvD3/0QdNjS52GclBNOREPAUQ7tsQLfRsJdPzw6vSGO
btp4yxFy1qtrxlttyJBr4rbd0o9oH/70DP0fnkvy719Aonl5IhmGLhAAmL+kaqtg8YoMRu9NiSld
ibH7Ae3A3APB9K4fh+ZIWkNMqYAz/HePj6nV3bOEbdWiGzp/YrNBZpmu6vhkl7HQs62nV/Kx7gm4
rIanOtKHp74bS4hN4zoO8dKWbFBGDbYtwB3+uXaD+WBgnNvtsMukv5f8aS4t/tPL/CrqixeYLESz
TLEwwXRwWUT/m/8Yxi8PaZ5GJLIa2OoNiwRrTfzykGb9i5xKs9Ubdo13S1X6m2mWw20cimWpOvaj
PY2QiVhLhC7der6oIgomw08+KtO9O58qq/K7brjFcR4RrzIuzICYubRKSaeyuAcAhKHhmw6BrFCo
1PnJEIV3y8eq3vVMFEiVlYi1NOYrWSnNgTRDNgkDmR+H0QjpFOs43+ehOp0Ds9KvIa2DvkiZKaQv
L1UixPM06oZKXiDIyWc3KT6u/TGyRbT85xvK+Wvotm07zG/SMqSp2rCuqMX9daIDno2eJM/jZ0cU
6gFl6fBYJOWwz+vsc236AXYIqmiR3+jIjJscmkEKKqhPOxI6q2anW7JwUUQ1kgDF8pyJzoPJUI+v
6E6bhwSi02NFfeoYQhNYzhcqWHaWyL1PltXwbaHDuaET/koaBea03FBfqlML0/Sl6Tr55KjhoSBu
+kWOLYI2HY7F/J4UetEuIt8Lnv70IzpoBYoRxVrztbe4hJRDIA/FkVQ+m7ZunSpFezPGWjw3SW2f
pmsF4l98LpRXVR2Butca4ssvr/wO4ClsIWUpxig+FUA7V16Rxi/YNN5q0IrvufEpNDtYivw+K2QV
PLWT4FaiUbnjzUvuKR1YkafF03xqcLHxpSFJJ40Q6zltKpdtCrwuUfeQMJ4buyrOvjucvSGK10qm
6LdWLYtTYMsXCeDlpvOnuRTYAym6smUKe3sXzQ+ptErgf1Fd/DfR1OavXzFuDwIV4LXoNswCaUy3
z58CuOkP6XbbiIzMgJxotdAw7oWWG3ibYBO6AcMgj/K9y8bi4ypLNFze6NwLLQl/5HGOQq2w3ysv
uOhoI7b8+7sVNe7q0mX6nuyM9hBOo77r+Bo1vbtvKImitnomL9g7tXKQ2MVMmtTT8Och0h3v1GHd
PnUqwYFWkiNCdhrtIO1mCZ9K3XVmxp7+41ykawfiiYdlqlbFCfSIiYqhoXH3MHy8zgz1geRR/h1o
H3vtJRU+TReTXBxPM+MPsNH/uroUgoVq/jN327ZtkKbS0fDD27YqdPnLf1biNiLyQZzw6iQuwSLm
5Ijlrr1W7Dw3tCtqsuSk9xgkzoiZP1JfR3OErhIm72lqfQfFpD3XkcAklVTqIRymxGN6kktZNx0B
t5/Z/9mbkJTBh6psmX+N3Isu+qBVRzfSVohRo4vQtPAyn59fEYuxklrZ0qTlYpRmVPLGKNtgqnDP
ahSMa7UDrVArlnuez30cQs8/t/pjN9qYNI3iPMpu3OaW1lxlXyOv0OrwzUzqJY0g8TWZuvq5HJqT
j1z6wZMxymslFQj4DH+DYim5exXZOFGMAM1y6eiASjDhokz7YVY4vx2oPv/2ii+AvmTFPBmOZXeK
G4pPyiTTmSpEO6nKU9EN46buLWQRfS4urXC1SzO9agY6GQZk7dUvF8qopkmGr2U7XyidYKsW8VnL
vX6PA7Rl85uMrz0ykEKE3xwq1IhcRXQYSpemCZ1QxY8PPw+lh4XHy52VOVX3FEPd272uHWO2wI9I
CwWJWWm/iNyMBqHAG6PDmZhMtvF9VIc1IT/e59zq0r2SmehipqGu9zZTiTrsueX1VdyU2EUQFmg4
BUGjqIDWuYWL/Jy2Hgfa9ed52HUUIdKKTS9BiMnU3KH6VDV4wyLPVI8kACjLQTXhlsl0F4uweFPw
bJZeod7VvAmROeoqzZNEPIItxixJd+GFMKJtbDnwT+gHeadR7ZVj1NAZZXUUEn2XkQw4D+crgQN0
YXQzPFSWj2o/N7un1AkIHB0dF57FSOMjkihsPi4DNwI9HA8KsaOPyNUnwOGQnNg4JpeeII6LMi5G
uzPPsJ4NIuGn85qX7ivCHg+s1Za9QfvbM0p5aaMCYK3apURRQ7yPOiqPEWjJoyihnxpO1D9mJIUA
EZLjvQ2JEOvKEOy2G31LFOcmbMoSeuzY+EwoqO1VUCHwGBcSMcMeIhKSRD/n/J/e8vFyfuPPH/nt
reXAsgrDcXTqAh8jTJHr57FyStxrUJVBrEjE98I4iclpkAX1XnQxmfOdaT2VJBFTvIHYm5gs+40w
/2GRl+LSv/2KQVRdZDkup3+zRJiWAH95WNk6ez1bOjYFNJv11F/ngIoiDnr3IMOLjVjO7BrtS0av
EUmTn53oMnc3zfUu+bSiHyxtItHgMdOnt6HQbNMmvSctnql1TAkcVMdpjG31OJixdkycXIWYjP34
oeeOOTdUmZppYo2C+GscJvZLDAxl6QSjOFVBRmSZUmPSqrBkZGXgbwIdKJ1NpiTALnfYN2aKxVK+
eYFp30bKPze/d1cmi9BHStD2zZIZdXkfbM58Mao7ba9ERGTNw0ZRq3VfpD5s0mREG1Se9LJKn2LF
w3YzMrkPnr/GB3OPQ/U8xThe1KFq9yCitXWfZfp9UMGQSN+31pbeYh7WWvRYXSORVgp43YEiUSI4
NLfsIR745kb6FzIkLwOmhZvaVd5JVlYGqVtI/BIUUaM0hgOvgGWsw+pLpDS02RREJaHPDirmvqKt
brU30ScmqSxptx3xQqzqkSAypTZurfSNGxttWkqkjR20Ishv/3xrWFOd5i/3Big52EcUbQzSPiAM
/rIfSePA4YI/PJtdvcGrYl8Ni/8/rSj4ajPCXUG4dA9xYh66VmVfNTboQCUxpiQWqa42fY3l0MX2
Um8Slwr/MJzng/7HK2H2V4BE+BNHM7tS4wMHJJ81SLfPQ7oqVZul8zTgyjygKTQPIjPlceWHT03i
q/tcASSj9C4xBYr2w0OT/iaQ5ylY01onWOqiiMH4l9YROf24UGx3+FoF+usv52VeOJ9LxHk3+hMK
9R7cxVHLXtoS/rate/+F/9jKLtM0frO45TP8cAu03n+Z349FinswnDREZX9CjlOgtizEGkNTfypS
YezCiuCOnAAidIhMgVWuUtKZDg6bWngyf4znV7TpNiNf2p3vQ/3N+M+emfzpWZGelZg113QjzIco
Uu8slsfTPBKJybbeiIikme6SdLDbc5GxWNNsVJhj2ZY7VSvrfe6zgoMVqm8bux/YovPU6WR1dwQO
WrVtIVlM5+e3USToVzhjN70mhkPU1r8dDE2mS1lS7p0v6CKjlze/NBvfQEOlNkfmaRSbiPvWuhvI
m2mQhhD0YfNOEVsNW/+97BU6V7YMb6OXJJvE6uK9TVrvruqQ70RO/d3xk/GrO0sxQvWkTzvScNp5
1hXNT0KOMx7hnOvD4UeekC+O+eNRC1qXnBW/ReTmO2s1R9vvCq25RaIrr356na9BR2K+9EplS0B5
+qhoL5ho4ChX5DL9fdSp3MVFULVnqkUIt8KiflVG40xzAS+hbqyVrqQL6TgRPWLASgnw6gcrK5NP
w2iefKGbR7dInMt8SPPgyfQbd+8EFWCekv9XlX7dVSKUXHd5nO5KlRVDYE2qpVG0N0/Xb2gP25Or
QyLWCkJ2/RSW93yxEbp2jZK911nPleWQMYfoA4EldtVFYfGrWUYHwRXljHXsQlLfvELZqWblPfB0
Mm9G59qrZAy71ZwGAobUWqdFdVHImIVunop9oBjGWerSX3ZVlYCW93EP6zJHN4oG7AT3iKyM4RyN
rJ5QSfPSt4xj75CppEjtlVB2NgHzXy0R6NvllJ5ZlYpzZRkbHUDKhQ8GeIrrfK6z0GjbqcyZ8nnL
gD7lqGSTD+bJzPQnr2ycb0HhfTYpQLxaafxOIaH86hVt8mAydX6597uhqx8DV8qTJRoeLzEsvNM8
TocKlhnYkGUTVTrhgr9faO/qYA17p1LEXvaRyWdBsPoYz6+QDPcEkpJSGpV9fDUH7DF9lDi7zDGi
K/HA8VUlSik02qd5YGA63APZ/zFfb5RIggHPJoqKJ9aDDJWNwg7461V19fQriZEET5ov8+ypTlPo
/IotOVLHvBuoQ0wz6nxynmYLRD+rnHyxldPZ1iKrtOqq0oCl458Gl17jqc2XIjxC7Re70lSwDbEN
OCZNAJNEg2xv5yInRaKW15IazAKYlXJz3bchEjbe6vFFBKFOdoaUvx3aN7KC68t8Om378dG91NKq
32NHOaReWHyxgakss8EClJH06b4rCuB3aZLcTABOcCXa4dvgvOdupbDb+/2gqOzD6VEbS43S6WG+
0ERSwaOXOKuKhxlN5CoEVkwcb5g73lch3wcU4K9di88rSEMc0L4eXWVIgJCfjsYrcSOUFW2nfkIc
Ig8eSRkkQ/TezerFfkSWv69UumqrUWmqfdhjXoDfIav9PJ4PgR2A6/71+sdPUWw5paqmEENhfQ6G
iEhVnLtXhRCwE23Rs+93jCBEXUtFeqtGg6wyv2O+EBvt1hSx+HhbTwNlP+qICOZ32JbFj9ro3jSz
7jfzD8wXEmI1k1B7mgclXmPPqPSj5o1vZTt66M4EWQZu1vpnezqYA07xKCG7ww9i//zzwvwqS7BE
Ee/9aR6lmpFv0Of2D3UUNZQb4co0RIihnFX1fmM5erHItUAiOWjkU1gNySoNUazN5+YD1W26rH7S
YSid8m50XQdNI91yP/9IM/2c6sFOSxr99PPUFXseHuHpo/U8t04otHfze+dTP3+Znz/h20pPQKT6
D7/Q/OYql7/9Qj8/b/6l9Cqt9h+/5P/wC71btfrrL1QYbK2saekIhdCYcIIkky0sjPUodgf+UJ3U
sTVVOf3dkQinKhqdu6ko6nGsYzKEldJYdGnt7nURJ2u3U9Wto4TDZ2USmel+8xWlvmCbAqrMMYLx
S+VvDa+bTtfJxigIHPCtxLwqA56u3i6VR/xR2g5PrLuWRZA9O0XytR17/w1U2iVVw+KTGUui3vDd
HpjNE7bPqN+sRoe46muwFcc4uhYki18Tu7tGddEf51EjPQOjnr4YuqI5VqGHWiBr7KsdJkm4cCLK
bj1G39XHWFN4otbQ8ljRmLjgJ7d7ympCpqIBlxD0ByxxJdwMhj1ghqvORn6+OGC/vwdGfR6wm13m
U1S9Uaz3fkytjfc39oiwFMHRcr5K67yA+WJDFpqu2nzNbsK9z5/z8WGxexsgPFL55TqRwMbCbPt2
O1/sslTbOLp5T7D38NQe8s9dA7pRjX3zEHrg5bFKmmVjfMKd1B/znkl4flfYEgfiGV23m4d1aazH
oGRxZKTJJcHX+zD/dCoGPJOyR5o+fbaoimfNl+nTWKB96oxsm9F8PurI29cl+oirz6qU/bVIyUi0
7w6Gaubfb64Y0PJ2ZnHt2kL/Yrkixebd6deCsCrkCIF7VHyN8EDPSrdUOfMLOcNyWdrA+LU+P7Jr
QkOpFOl+fvXz8POcHJl7XNXft+CJT3bbErOGMOk71hgqat/tRguWqkYZoBCBveqpRhoPppHlFw03
TF04Z1vELKxEpyyiUAanqNLi394xesq+jAizmN/vd2N+IT8lv5S+8iyU2tzNp6D314cxtExqm4Bw
1LF4ng/FN0fLguc06VmctK25n/JbOtw21/myglDYaBqIGwPyjgqhD3E8KYozPDwXWfoaIu1SvYyG
d82lvi+ist38vDa/AtWn5G5woQ4KASMcffpJ/NxAjeKQ1ebh59tVD/YmROM3iFC9QXw0KnWTlKt9
niXY10OCjFMv8xZK5xA133rRLi3Kv72ar1KNCXd/e1+2w6LRIihlNZ12UfslJldjDjgwEioTakdo
dieMYj0Fn7QQFvejNWqX+YDatLi45cL2cu0Sw5RCa4R7qvB8wCFetLExF72k+Zr4vxBCUkat5y3m
BY+p8mte+Uj61Kq+QlKEPcZO+VCzRTsGlQELIDDym1Xyt0mBChwdmf+g55EhNDfY4ZnwezOXCYZZ
QrykTb82bSUj+KZUtR0UH+tgUh8/zK+yuhW4TJGi9GQ0fJwbkxB/+s/3/Dr2le8KnhPqVe2PNlfg
52X69z7S+odAWv49GWN/rcu2OAqa55t/3uUKOXHJ/1QBsTTBXMb/TJMuk6ZryBj+XAV3U0HTaywg
TKvW3a4CsDMuqR4Zjr8H3EPZe4Hrzg3j+HtZku1rIAB8Imi33dZFq21Vy/ee1M4nARq047cAES4R
Itk7Me9AZKRr36mAI0FvAm8te3kZidZ9NOMhfdQM7+IMkibSdMqbHpBNAZUUbrRG5iVckGhq/TdT
TUH0IBG9OjLoIDWfAtlpTyU4Qncd6ONJREV2DnQ3O3+8wlpUDtlnpXDkJ91KyxUcn2RbTCQDBQrF
aPv+ox2DfdP6KF85xWbQ+u7dj3mG9wreFpR5PBT8Jj4FpWvsKzsMN6lnI0ZK83BR0r16TQtlTZWy
+mFToKKvGH8l/3jNd4Sirw2BKcvQnHuYkD5ejUHTPvc20J1ML+K7UR0ROHr3uGrqLRYdQi+mYVCo
+mOtW0RJWd59PpU7xWe4i/lJqTg1IBRm6dGE6/ki4gp1Eao1Qw2426A6yab2o1pdFq7qnBqtbTat
T7YQhDm32cwn7YSkEycvDh8jam/qkqVwgY6Tohe+aTTVz1YXxF+UviMzwWGdXs0b/fCFflf0cZo1
qFiPRLZfCp5q7EmKh6AatU95k2T7Wq3BXjSG+kU15CsptvUTjA6fxTZGamCC2hcno5jXplW1C7vk
axFWV+AvVoXlLCAqpE2eDBGmd1I7sEOoCihvlXAZIf1ypSmWfwIVeB9k5t80uympZyGuRNF1zMIs
eUFXG29VpSLd1a21T0acoIWq/W9uhf+kIKFvvONoCNZW3xsAtBMHHnnbuWujCUmrk4SE98htX0Fx
XlxVt+6Oj5l90IkEh/JWvpb10Rjs7Gth9mLt9EW/Fa1tvIR4RhxZelerUbI9aKF2K3o7hLOktP4q
4W5ftCSCreKprzMfsqnhEw2p/zE0cyzAlqkc54vz+ciDyU9lL1wmlu6d5gOW6X0nmm738xTGQv/j
4nyOTjTUjYqYbuD6lD5Mzz8Y9oj8VOuN23wIMdRRjFiy28dvofZHSlztzYgta9PoAfI5FdMWugkK
ayK8eX7T3noqxkvflv46xOQJimH4LHPalYOlyDMdiORuo3JF8zx8Hknx2iaaICjwj7eRuP79n59a
9q8PLcMUU9vOQchAtgPaqL8+tILSSLkpPP9YDqFxDLSYYmSMbPeQd5jGPRdtTNWHS0A5/W4ejr31
ThlEP8+josc63IXxc02c3FOdMwdOPwOuKjhqLutFQ3bKSzsW7ab0UjDof3wiD7Lh4xNRV70Le1W0
gbklc4AtHPlTyilQTeVE7alZBiURKGbqOkjkp5Pz5dEekRdaJkGiur0upuqe31F0KCLFXrd6K569
jjyleejlKvdVQexfmZrWBaHPpg6LEYsk3xc2QG5+gLOn3owqi7e+R9jWPFTS3r+NJBM7jXr7OOOA
dLAcz6WImmq3RKj1vm5twG9/vMWLMHx4KcvrUcGbP5b1Nik1oPeZ/Jy6pKBHNit0skOTTwUJhWQw
ja9+VgESLlk2NnpiPPoZrvt//jvzTVb/1sTXQNeajk7llNQNU/xSoTeUgXa0tIZ7a6CoEU7rb6xS
rwn7w0RjxCSbmUmrfh6t6KI2Rv8eltm+oXq/SKxx0tqg7lw4Ha5Vm9jub2M1PtukJ97pyBQ7vQc1
Ynmj+OIwbStEvz+yicGxUiVzZPCL5pbxu90jzlTCVj6PnQqSsveCc9qb+k4GfbS1yjB9DCNkMoWX
YW+yw34Zjw0pd7rq33yD0IrIYX5i4HYgutQwcHdRAJlI06J6VxTIBXjOY2Ubw+FssMV7kai0C+E4
d+mF4ZUSz74wGuUls9r0GKlYBJhY2yupHLgV+/HYT4coycbjPJxfIX3e+LKQu3lUhNmbzxy2H+y0
J9gXGo9RBfcQRf3dM9l8K0obHudztVR9GPZw8OZhoRK76fX56zD63mKK4TlZjrCXfaeJg6ma9WOC
RxonjRGcBeRQUBu9RaWqg0qKjSS1jvOJ+ZU1Xfq4HrNHGcDCRGHIch/Le1Om+Te9+H+Mncdy5EqS
Rb8IZtBiy9Q6qVncwMiqetAqoPH1cxDJLtZ095jNBoYQAFUSiHC/fi4akC7X3WOn182lYA+36OcB
axRHNGPNS1nZ9gb+n7URWtC/1K5ywL2v+HSajBp+V68u9mT72GmDNJYDpZosdBXhlYvH4nr0A21H
1Ub/6MTZp5wgIsJcXRIED0gCjb0ed5RsE7X94FN+u3XgwceLG/Mg1EGnlt0eUTLyNfVYfQz9gV1M
15hbb8zBPwsRv/Fjrm+3tqdxoRZddG54Z0FB64bFbYAsylDW5DspMFkj89KRnnj+k5rnj7evOTMB
1SJWr15r2AdsHQ1cmiLvLY4BW6YUurisnhFOTujU5oMkbMumPKOwKlpWqpYsZVMewtL7ex6b0nBj
KzV8cdM1iQz/uVdXusper7MVIjrWoN/X/XWbFrdHN0oODvKbrTfrieDIHzy7xWsvAvvdj7bYpSLB
u+6vEXkKRxBARB/U1kG2SdB+RDiwrtP5FrLr1t9a5uF72l99TQgJKZiHWR6ECwsi8VJOlH1yomwW
E/pU1h7bLFPsgzwk8xmeDII/lfX7u78LKrbrsl3VBjSa76GyL5zbxTzJy4XZI7v/vpc8cwuQTuTG
HxNHrx55qB6bJLTfRifqqYywmnU3Nye7e8FWprs3CmAwTqd/2NVkvUUeCnHN9hRMqZnlE+lz3Oy+
aO32YPUBfP0Jrg36/vE0Bf10kmc5rj5rISiUqqNIO5am0x9K/RdcBfVoUTccn6Mhtw6ueLCibqLW
tvkI46hayygu0V+/I35TRbE1bmW0d3BtTFfSieq+EuOsGEDt7MpgHYyi8ladohrPqaH9xEklX/Yu
tdaTM7wLXvNHBwTmoxlPxY6Cdo8ts4odTF4mRyPI+3PkWdkjrrLTxgJBtpCTb1fMLs6taiPG5Hp/
GpN1zV+TGjaautNE2wrp+h1Ctu5MZMHXQCUW/nqyyTpwd9OgWgk1KQYq7eo2LqeqatOd8Rm9ZnkD
/LeJ+jPGOLg8wN5JTzWE+9vFZAXsDcB2XHDnryAvk7OLQvD6ntb8fhC+qfW40bIqv/pEoa9Gn9kH
hVTmd5eg0swrlYg6JFXEzWoys+YBNmE+VyR174FTnHAkwfqn97BNFexIvQmOIEv94VmxYdv4llmf
1TYrd5PGUwSFwyvgHv5Aectmdz7M5nmXi9LO8n3ZgRtvxY74l6JkmAGHYi4Zm7tGfS6enexjyKdZ
Fj3hJuA2h4TCw0VK6vusBoF3bDQkhKbm2J8KmtIhEp+ObmtLquLxw4X3dMlyomalWdufVWusctYj
b9QfRGtBUcOeeHL4kBHrvrvNyK37LA+sqwXlXUsnTFtKdKI1Wpm90VsvU5QMJ0VT7g2jmD8XLrx0
gZXoHvOj7LGwrIZiEKyZRGDZBaHE4mfkU0aiAoiZXpLKbY6oVqFi9nAuLK3TYUGL9L7CS0e25CBY
038cPU2O8uAmHWcCoUofvX13Ezz4miD7dDtPKb6fO+UFZC/soCwPpK+Sr/7va0F0sMuR7Txu1kU+
7hov8p8DNiFLy++RSfrt+NLX8A4DfbCPsqlW/O360L7KVmw9DLClnhV8nB4MxHyy1x56/Zx540/Z
AnocHJyWbYpspkJzN52tR1TxcPtIRcakBMGJivR+pwb4MkGpLJx99ecgVMXed/Xg7LUiZliOyLY6
ArKBkjMtv/tuc+Q1Fh/bHCQVl8txQqxgH4Ze3Vas/VD/Wfq+I5v1MLXiV9vhoOGLsL3ThGVfO8Cr
xwmu2FIOxLhaFVXXvoHdAbCoYvmn4evw0lTuTk5Iwkhjq6dQFgmn9gJW0buTA1SIoUaJiI5G/oAx
WBet/dCz3gP08fOX9Phnn/XnX99KnbZ/fSt93NpXwh5Uz08YHscJVgjk55ehGv7Ht5LZ3l/fSjVq
46nE0+5SqcpvAUdlNMk2OJo6vHR69iy6wbpYc8tg55QINXwah65+SiKocHN3pLXxNUnzR3lJSh7u
qIW8v+Ug2sV0h5k4pqbzXJvq63VtdthYgM66H4b+yezhMfhJ6Tz3ObtFzMeTM0F0yhfZemyzEp1m
bJN0TAh/vUW58yzA6/1jpo/D0JW/ITd/Xd0NLI+d1Pi6mu3JXH3Wf10dh2b5lvfec4Zf5D8W/rSx
Uv5WR+pftdy1n4f5auvP1fJr56Ud3772VMbLr8fciOPwOS9df2vpPn6tyNyf9IrEkzq18a8WlEvW
5e7bCJ1zpWhddlR70z0FJKSWpE7Fx1zeL6eaWk06k0f7vV1iWWErxNfk3dIm/rrbBCvs+24RibSj
RYECySebfGZMOsFvyIUqHHySjD31oXz8I/N+orzlHu9UIqF5dZazel3xrsZ4kENyEp8Ml9h/faYu
Gy80X1TNLjR6arHnu96mjNR55B5cVq8aA+ZQq720DKpnv28zoCS/C3kt7G7fyHyx4C2vYppwvN0a
E2UBs4Q6BMaKKXXOcGyBt/FNyi9D8XmEhCX8/P7modXBXI35NzQt+xR57AjaKmoOw9Q6FwC42G+M
VNNMLPFq0/d/lKpSAWj87zOUBMlutmxioe7xGYJxazcd0keh9UtUg+3SUyz/jC7QP8sBD3nhnjLK
GYH91TX1VHs0ZtTuIidmlVD0OD1AiX0igUeBgFoJLItpRrGurjPDKlfJqDI6+OF+iruI7KxjPdU5
f45OVZ/lpZOViMdC/JJDLNQgjEQu5YNPsTcEr2oFEg/i0rMsh0lB5++VSMPTa66OwQ8CPVOjTmvZ
HNinAeck2Sz0yrgf3XHb5Y66LL1ugPLX1pciSJqLPGt5dC79kew3r6T6Ys2HfxuQky0FwVMyQDRr
1ck4hJ5rHOw0Mw9ZA+3uTnam1fA6JIa//qtPzpGzvy9RnMmHnPbnFrqSkBj2VH62+dYaiQuktLje
9YCFCRvkW5EZmMIhn7jCtyp9skvLWsmSqyGa8Sr79RbOmWtk6uZrBiXH29pkdyKH5cHvzZGl0O1S
1PD/5G4WPaj5xtN5hgyV8QZg3X4l0oXjl9nrFzOo+20KJmnn99VwBriCmSx6RD5kob0q+qY6xPxX
HrTIAaz13fZ4zq2KwcLqcp4jD3XRVF9zJjndzl9VxPTHbC51cc1gWFDjiRwoL61mU5RNi0AXeOBc
DeNMmIQNjsMCCQbf1QuCxxg1+KutGMneh92CQ6JWvFJmXa2QqOHtMY9SwF/eGXHonEDdRkvKI/2V
ZU8DIeJ0WAkIGFRmdna/tCylP8nDkIoBzj5VoYVdslQZtHobhtoLq28kS2ngH3BluVM0iwBTIGr9
2Gtgpg3tqQfrTGxCPOBXrD0pHvmrsW6Moxy0MaBcdjOfRY7ylVL4EYO1lKMgL+tDFGNiJ0dDIuF3
FYvWBRBI79nwEcmOTvmjjXHHsQ18omWTiNcpBn//6BCoPyFSZH1aN+1+KhFAJJZ1irRxfBKupezT
NJqWydSPaCosJInK+FT5vbKPq+5StOMrcongJA9WGCWAmOd2F1XJTjhgAnqrKV4tB6yEPKvD9u8z
bIggbvuGvVZZ4R/H+aBRmXt007CfmfrgpQqEY6hy+q8ROScrzQCJYGWugwyMza3PWRjWlBzlVNTz
TPi+qZI6xOFtHNPl3O+Bf58I30lsnCx4zAwwdlptnvX5gETs6yCyzli44ZCvvvuaYAhWuBUVrALz
ln8pXgZpWAO+GZqrPMh+ShCzOwetz+57gIKMeCs6HvvffcXkNlfXCpY2/ltn2U/0CWJKOU1XMx92
NjUZb1GFmU5rFcmRV5h/0hwFI2t43B9WQzEWXle/VJ5OAOMd5548G3ZFhj5uBuwH4sbpnsZO7AiK
GA+zecpjpAUb04zKV9Vv02MyAcq25yZsPHON0xTl3rYx3CeK7nQPYBBmPZEITzM3sV6y6CgObgBl
NGjLTYZlTTar4c00X/peD2c5x6Rh6UYU31ejpa/kaN4M/lmejUnnbhNRf976ccQacdI5aX2Hdb1u
iE1mWuqrUVJfFSTRZ27r2kKHG3OaFBWfRAfUqwzH9X53ZDWQvfyXK+UEIwr0RViikfWIUqzbMVUW
VIiqIC7/rFYh9Xb7jgjJvBD+7pYL3xLTn42qN+6yMynpIeq6a+wK0il/XfNYNYN5LOaDbBb5kC7x
INEX1KCAusVirj5Qjo/5paUvKXNKn0NHx42iSOtFCbbzuZ/imDpV3gdibk6kyc9tVAJaouVos09p
mF79DENL4LnPA5V/z0gpRdpUT4FHT5/Ee78Zx6scSmzzt1aq+WkYDWb3WB+YRGb3cjDVDAhJqWZu
5CiVsAOhTwifqZ6+zqt7M39t+6y6IB34rNOseDUFzuhZMrZLOTgUhG2UsjS3stnPQUcIdOYZaYHN
xyVADfwwIKd5QEL2rlYay425hQzavwdq10c402aOVh4c2/4gpR8iga3ftRnL6Y5lvUkRoW5czWt/
wN0P7NB7L72CtRLS2q1ehPHr5Dkr2d8m0c620fBAv8F31dK1cGsbbfg41L51Jua9bxy/hYbreNpy
GlUXRrKGzJeKpKsLz+IOuUT32fnxxYOB8dyJ0NtUdmcj4Jzil8oRZ372Dl3BYMBeVOtrEKXWIXQH
G1zi8NYpGVXEpohfGjIVU52oP8xEwUEya9KNbFpTuSIUWD83thHsKsGtJ9Ww77tcDfEAcb1PHT65
b7Tq73BUP0PLzl7YdregJaEURxopBS0YwzV6JuUp92eLrcZXf5ft2TKK+heyCQ0K8ugs/ZYaLB9a
71mLyUrgADy+RWYHT3jAQK2MDf9JUdVlMgxY8AlbP2X8k59Tw6VCr2DnMLbJdFQwLH1EJrNQKdp4
9mMlejTxQLUGbxCz6/APa36pyjdrbJfu1mjFk2ypGVrXO/lClm0KU8I7eLvTpm5xpx5rSzmR/QLI
wb4fijyy4apfkXx3f1hU8RAhRatSG35AErWAVztg6NSW5YvtD+JY6GP/AKs+PfEUvFZzS3YpJkBN
jZjfSjZvF0Umf8DUPOJ1fNebur2XB0JCX2ffTfkf3odtBX/4z3BoDZvBTPKHIlOM8RiXRPdbC8oY
IgNdADEp8bLJY8M7RGbjHXhatjO+4jGdu777oYK/KAbljUqVQUkJdW01NEowqzj1c6mkNhbE7VuV
utiqFW5xoTaoxoBbxFvTwTbBbrCthOFXfNSYY/Ar8X8PCDa0yrSuU6kEj1gWGnBNTLEG7IE8arLE
tOuTIcctrabIizzWm9WUuEdUprFvZvlx1p0t32tf5ayuKJhFUvQtVBVlkaWhuZ9IcBg6KE4KlrRj
+OeAig7hx0jxXIJU9oiUuDnGrYaOq3KTx8I0kCqSOXqEzvUfZ5MKROj/MU/eZZrvRzr8P+7yfefv
eYjrcsF72h/17MruPL/i/YkdodE+8LgLqGamCyxWtB9J/d8ZQ/E41W55LTvDehmDXYL3Cjky6ie7
wDjwY1svgiprsNLEqmVTd1KcpPmLLeU1eWeIFcVU6oYz6+X21DH6kbIgqSeVp+NctjHNmlPQTOFa
2NOnixLKEHhmlilL9A7G6dIP0l+i1+zuIQDkNFFt/Do0Gv4UoxG8siB174a5T57JPjn6f84L+vqY
4aN71zQ9b+E7km7N0nL5PcZGwJpuXsB1KXLjtBxf7QadSxWwooXeML4TIVtOk/53v5yvN8OlNNRs
36XG30sg1W/qTYDG8+57bYSTpbEL/fasW/2QsvTKq9ciIRJvOxUU3MTBF2OKwmcjVPXnvi3usk74
j4bVGLKVp3P50PzAySkgBenfLi0k/PNua6wjVjcUVX7vruRmK85N76Q74JxLqp3y2FwNNi6wkH/0
OZWQv/Fh5YM9vsHuzg8eNIqFX7FAjZs8Pftl+/fUkl3o/O8ST2aIZe2ctetJ2jlaAQAfPN09eYhm
H2DUi6bBat6wAdjanZP+/J6B5qHdl65gRqzGr33XAiPfdx3mTRujBBBPRSEqPKy7Z91y2GxmtcXC
o3zMdsHEi3RITlo4U+fnPwk45F+jrln3wqWitp5CokXzn3CeP5WhfW/jofN/zk9TD5ScfMA2+S+c
+twN5uwl1JeM7YzLcvpPHJo1UHZVddKzVusm6743o33ZYu1XYBlgLFmmfGQdRoaq6lf2maDsA9hA
/blzkbiCY/MQPtFk9w8exrtvbby6XW3oliZm81v5B1XAwt6a8q8NWvuXbavbAAX2j3yW+Dkm28hp
jC818o07M7KqH2M3pstWLb19YJjdK4+yO13ht3RLqGrNxMseLgoqLP4ul7DyDrrbovqI9Xo3Vqly
uRVJsmhC9oCvhGzqXTuuTTKnTjVemsjJd25v/ERKUlII2AXTBXKmvkajiq21nKIXYt2FeBJkbdZe
ADYag2ZeAATPHw0C5mhwicYDpCLLrQqYtznrcNtk9e1jHmQNJh6nOe+ikP0pbFrRHxILNUmjWdG1
JBcC0GfS98K0Wapga7KjbgX9vxGFjw3Zr43beR9DMeDukkwfSdXrOzfXVQetpK7uEvR5dlOv/D8V
EPJMYy29qttq/qz/qzQibspxzWPhOLRBcapFVZzkWRs5kDfs+nrr9/t2pySDt8Wf17xvFTOAFYky
VTblwdWVdA1/pCTawZ6odTJ12fIEg8E+uWA60at8Nyd+r3uU9uKenLxBRUr/uw/xgRzngzwToSDp
F3p4Q85n/63ve0BeFg0afvSOQGg/X0H2OlwEGhhwUXW+erXHDvtLdpiUfniDssXHmY9I3JWKsygz
PrR4juwUgg37xoTbKxJR/cAjAh8S03IuaWYV9xT+v8t+M6ZCjOg8lnt9AtU0VK3uwWO9e1ByNQBX
meRntyqmK7YJINfm/80274F1EWM8AxM3tmpE1tKf/IM81Npk40vh4wmkJvY59wOadul9DY8leGk3
KurTEJCdcLLip90AFa3NIUFuq9vgpGP72Nuhs9dFn2+UJsccD8zagiBO+s4j7oRozvynjculaRv5
TwfnSXLR/tflwPGsI9EWZ89GKt9UYR/telEd3cAAJB5BrIfj/XX23Re3lovn2P+ew+5MWemIu/F7
vxNZbvPP51m3g2yqnvYe2dGEsTTLzTuRuz2l+eljJnpzK1vykCdsoKagiaBIkBFK+uFlGFT37A3a
RzO3vAFVyjDU4UIOOn5VbAGRWUs5akSZuTJM1oxyNBXs40xKKHixxcNLUFAFWZnQreQorJ4Tis3o
3k8w8gndplnjQRmfYgQzoLbi5ESluUKxRzpSNUifHJUD/9Y0cqy2Ew3wKE5oPFa1FORnXCo8VE1b
LG1VTRcK+4iDPIQOZ1Hn8Mf+bg9FqaLpXuO1MS0DJ4h3cSe611p3Xn07yq5WFg3PVQrpfe7G2D4+
FS5VXRW71lcPpTEuGA62NvOoj8p2FmCIo2zOOdWpzsaneqzgmAbiQSeUThDTPciXqXxzerW64g1J
dneOVzo4aFNiSB8L2wnsiX8BKhytagf6W+t74r6fD7IvTRQCSnOTopgoD6KdpnsZfpuBsgYVi8O9
x8Peq53yWfFc9Y4ns/NuBsF9WvZxgPHDfWHMZMnB6Tdo+IefoBgIjOKn/hq0CqxIwiEU8PQWOstW
OQ28l7Z9R5hOzdWMz+qsVda05goXtENwBp//f3+ZGkIiJunDX19GTHr/U3PD6K7N0mQ9UJu7sHrX
P4xuqsyGiT7JbkLBfUs04N8GZFMeBtEuiXLoZ2RvyrJ183aFgR1IQV1QVDtSnL+9tbM0vkRkVo7U
RDn3fula9+/UJvHCnor4OOQub4dSy3D0E917rzmPipWQ5g+z6JjC21zI/jZpXgNhGg9hGyKIGkoi
Tjjcvbui+IBK2B1uS5TE6LAfxcs+ta1HYLD412jdLwcg2LGfWy5oP4gu6rSRg3UDzWgMMDuXo2lr
BmcvNJ+tbLoUXpOC/3RTTDdBZnUQ4VgdAwpqW2t8UsM4RiXdX+J5EDr2uFUFn3P0JSl5EA6uk0OM
88Jw9d2XjU16rd4TL1cAKCyxq9SOMjpI9j/HuBMnZj00j0bXLBzqfu9SYM9bWbCaseBZfjfHwguX
VaF9jZaV+TUKbidW6zkx57n3scaGHLGsdx/+OQsS3Ntlnxwd2rPhJu6LAvuQEOB0VTJRPbEWXKWT
bryWdlYcRvKN+MXQnLDZsjvcJuLZV6LM0q2JsP5kzwf5AFMs/Z/WLLCpN5z2HoL5j3J+pSRaKlYu
cqudfJPYyTlvgvwtCrwGP0lWtkRrnV1h40FQpra7SnxiYnKFYhWRfwBFkxBFzfOnxmizJ++MyD68
nQvqNe603mb1kqPtNzXsytiCLuvUqT5LazNk8fTCkGNupxKTBePZhfDwCbbVBlevmec0JVpsjKoO
ptHVX51aPclIIZV6H34fx8/ZxPa7Mmt1V0etdYKIDLM6HvfUnbhXFYkRhSpJ9tPQG2xkrJ7PjW8v
Pe2prBTn/iaktTFgIYTgL5s6086DBVxi0LVzGKN8j1E8vlkFBMWxYlkmm6ymNvE47hQqUimBhLUl
WkAEqHbd0sa2jjD/Egoxa+Ki/6t/AJj13a90XbafupBFtyaGvTVqrobJOD61rTNiFpInpA+UFiop
Jg9UWWJvBuDTBVvXG+M5mgssK6Ns9ghc8D3DmJigjvGa1rXYTQP0Vk0tivdmAsI8ON1zmegWlluA
EMDjFe9D0j0kKlHUJi/rowmyAki9nb9rnfM7HlRxH7qo/NzMVO7kfaawOquF+RFHpQ2hJmBzWPo8
GGQ7lZya1mUZObb9v8Ytm1CRbMdyvP8z7sbBrgu65NA5VcOPjHlbQRyLZ28aZWd5GEPseHmPksWQ
I61rpCTn6uxs+LWzGt2KMNQ8+3tANvuGt3dX6f6hT1nVlC6R1hCF98eoOq8KEYlHrwVgkxQB3j25
mX1gerbiqdy8kiYghhY2KbHSycIQkfrfWreJBhn1ORjwKIO4iedUTekpNrRo9otRgIEy43VTuzqs
HGp6Jjv72dnOe99r7ZOP623SEvoYCPgA78+voTJSQpCnjb0W1EoiQ4qShylrk4fM4P6Fbk1b2Yc4
dViTsnM2g60KuLljdCFNKNag1//zLGHTYaUKhjgzlECzKwAnif/QEoQd79QM9xbf885BUIzBBkNJ
/Uj5lmVub09kgZK8VF/bUMNhDdBGfsmjNr+Ay1wM4IBODYnjr4HWDK8VdbP7Wx/m1MXFhQNLOtVL
trdO7IzbnQ7o6NQ0ykCuTblHoh3cWn5aRbOXwlse++x4s/QlnYkYY4bfdpVgSWHGiungSeXGZ0cH
P8IgtONppUxquaLsOMZZA/Xq4XaKRYOyzImCLoI2c/GfKhrjEtbA4U3WlukY7nC7M7az7oisZVAc
+Bdy+U+fT6l7AT0ne2+nPH1wWTeonpGd8iIzC/HClKfE1ZKZVZps+jTF73YI3KvZJfm2oyxhB2+s
uahxQJFdq4Y/IGpf2OYrvztLsJUyso9MJTKGe218TyQm2mau1uwsCq8uQzbeq/n4as3F/O7U8qA0
ewgbPJAXej3+inX+P9m7W9TntNY6LBNjKec2RmxfOuYOuBiKhe/XvwLkRftxsKqt/PS2OBVdoW1G
ax41xPTnz6wciIsxWvSEZ8FKGdEFTwuAyvPjKhrxoM/GXrsEeRP/14EUn8KLknAFHgTh3o8U+LKm
515sYisEG6sz8QUPwQgH+NHGtiI0wqqWGSY/1Wyb2ueLho3+uvBJPQqFPa0YtFPcOl+Hvk/1U1nX
7p1SuuaqKlVywbJTznFS3dhZtrlv5ijnXRGNuPEUzohWj4M8k323Q5dMB3kGlwtrNqzY1H1fvpnQ
gwkfwqwx3Rx6SVK9kgBOFriBQkpz/YoqGxwggs59mFw9pMBwzmXSDUSNPLjAMkteVFVDteaZZ6/t
fqhe4xLv8rBIuqMcDcwS55taeTRrh5eda+yLTNwHObjlziUp0Fj8c8qmEWQNeIweudpY8jn0Jgp7
ImsBwzF+1jN7vJDB/GUZpvNqTPgKpux6V/JKZcTxsBNDdJJNrVrkQq1ftVCYp9xFkiUvcpRBrIeo
jjZy1qRjWQPYwaFS2FSecxv+1/xdmaFFNbNi8B81Nwuen6syGfE90oHlZ2X0YuuKcc2MyXqMc3G7
GXl5oF5ju7AdlCv4u5JfUyYjOBUE7U5uE4anqMpxtItMGE5/BjAe8O50h1+R5WB0xc6guWpeE10H
q6X0ek5KFLkZL9Wyzw9KoBUvNS4lkI9A0eCusrHYZGx6va5PgBBK7L+b8b7w2T0T944+eSb/pPAk
QpMaZnursPWVR67gAwsNEF5QBEgErd3GLw64XlWrHOTlu4/vQStS/1P31H7hFrl+Bn+uH03qEpei
b6dP4x8TZdVzYhRvnoUvnqqU9o8scz7Hzg9+mlN1Cnq7+cdHL2QProKwr2xQK8/tGpboPyHfrdU2
4U9nMD9ZB9k/iLjMJk2gl/BqMVF5JsW5LbvizDuzOMtmWj0EuVmdbo3J+uqWTSXEgigBezbPltfJ
bp5tQKdxJkQxR/ZTbRK+bhJf5kU1pel0FSKOVyx+tZXs8+a+tlF2Q+xWZ9nqrVwc2l7/JSeMTtY/
UBuhLDoVOs9t/nw319FZ0bbAADrHWFOoEBBLquB4B6bdHVRve2upaRMdY2Nw1d2cCKVueLzF993e
GdaxT3xAhvuLtHsguujfU4xgXXvN/CG75SyCBflG5giyf81ySR2oTu/s7bayqCDnwD+Qc0ctqLuK
2p4kdYq48jaSq6Ikf7T6nivHvpukkMCkJH6+kHeSA9+XGxnVPy1UUCrBFZuIfGlfg7rxSG2VxkY2
5UDi18GaCgAqIgzV5o3JwUpKHs129C5bcm7qkfYUyZ1sULpB5WNlTi+sSJW97JNT2xplsi/Uci3v
7ZMxwTkoTfclmJ196mO0Z7pst/CkLfdu3IaXsirrx0x1OwwIsbaXTSsO8gdNeZQNISewAlrElAVt
CLqJR0/nAeKK6EUOymm62fyTtMI5yJZvNfa2b5N8Mal6jw4chHtrkMgaexfPpd6AadSzNzmTESuW
Xa83yxwJ8/k2gvejOJOnZ/NDSce6d6IZgaSRp5TXZH7zT5nA0pHz5HWyXx5ql0dSXjR7s2q1fWma
B4lXHNFnKD6WATfOop7wchMs5gbL8RZyRhDwRk/5fa71zMiPqR4Ux3w+yLMyYwWZDdP+u/97mjyz
0wo55Z9L+x5FVTai5foe+B5tPXU/NOiY01l4qDpIFTwsjC6Jwx7BVMr6LcnVBxAb8T/C75etnvaf
1Ogpd9NcAOjXGYW2HuC3uBDp1kmHa5R00b5S2mRtEK9+o75ujXbA+RwSB7+HONMvuhV5B4Hr7tIX
OuVI6qUwhPPZ41C7zJuGbZ+BWHAUyKnlgG390sAzfCR1iyEb/NRD7bfRNe4r/05O0EZq+cGmvRGH
F+uw1+Fe6zyBG7sFsVzzdBtT3VlQj8bWmAUiD665s+jK6hQ2nLFLsHmCVHuhqWW6+R4IyvqhUAMi
DkmAkXkNIYQS7LXVOPrH2FB6jiGeehyivLti/9Pf6WFlfFhV8bPQQ/fBIPm5R+aE7+fcn6jwbPP2
XSjoSLscTk4O0vF5SMurvCHvD3x2O34vOBL2d5Uw3HPb1t65m6bi0I0GBQahdzZbGI5fo0r2ilNb
TaKbubeByK5xtq6oWHI0O/OWZa8MKN8jVL/56FNWGWAVVOBl1nuQ/8xenFNIU9cCQ6zGcVywpKZw
yewDWlRr7KHlqN3O+tpu5LduGS+RpwkeXHTJQUUJsn2e5W9mN+GTISJI+jbB7s3tVrrI9ZOCdGOw
jWwdoo4lfGou0VlWrwOiqCMkLYOQXVW94gvnsVWw8rUcVbQWopsOJ0w2827aOor2Oyz9ZI/Y3cJR
14v1Y1UYvOsK3t4VpVYLbWz0oxyY5rPvJkaqp8gKQE8WIniNMBojaOu1t9LCtLfvQLBbT6prZQ8a
hWqyllDJZ4pDj9OfrCXMDU3bTBpMU2t2bxiDzK7XeN65K6EryipOu2Qf8peFe9yi4x4j7TPStGfT
ypynoVNryo0oBTfwA3lpKcmSE3oN6ZDdOiBrIqPaNvgLAaFxz4jHnbOmOxQUpclJthSKMc5h4Dnn
EYeIhStwjYnQOJCWh619oHplJy91UyCp2E0yEd/bf6YBc295A9klz1gXsSXo8T6+Tf7+kqbJ8sb1
Isqo5zuLogmWkGP9ZSuwl3B6PyPQpbn7ZnZanZQ+BDggTVfng8qSBnPqeTxUWmAWxQgvRG+XYVil
b7mZtnsn5Q2DyDd9a9zKXGjT6O3l6ADoeihi69mOhSBcxi/YzHmZshcGbdmPKxdntsvAMu0BMlkO
/Dr6XQhqZUIbtyzFM7BwmXcjIgx+D0MMMWjGjsntR2vj0iEHI5BSF54EW9mSM8DD/sRYsz0W8/zU
d/W1OrDPloNUXi8cXWc56nbuMdAs9+irHOSZPMiBVMMIRgXYTCL4X/PkaFtVE0bWc6fQrZmC0YKG
nm9g4jFm6fGhLRxtreV6BkVR44mGLxOig354EK5T7qje0GEQuMOD1fUfhiIGlGd58ewWxQeAUe/U
e1PxDJKXFK4bWwc5mJlqteCL2Ds5SpK0Xgb/Q9h5LcmNa2v6iRhBb27TZ6Up73TDUElqegtaPP18
RGlUfTR7z4mOQBALIFWdmSSBtX6DxfZBy8wJww/f21hR4Mi1M9j1DXk10INRFjc3qh+mHH11P2eq
vjZYJZRKXWe3BZvtWI3tCamPxbYpfrcbxHWDqX8fXbAwWPpN674RyYPm4mBiGq1+Jo+BFGYny0Mk
UH3ptACfHVzKn+eImmbVDunHHFvHxZE0Wjnk33KcUX9Rlv1w2aK+tWltsu8R5r0rfMqLCPycA7MZ
byhDwcLSg+G27ypI7Ho074WdYfij++ERqiI/v6Xk3BqU+k1LplRzR5blKHewKweTUehM0xOEDZdp
Nmqmn9Pc1hDPQltZyNisdGH3hwr93dsIU/tbdYQxJKwPIyuh1efECse3YRRV1kYfeB6piZ8jy3kV
GapduyiXZ23hH9kf1BsTABbFScd7GXTPx9cY0QjZCO/F9A0Mlyxga8bSDfEHXRmzVV9nUtwvPbeU
KHz/cSgS+zbvfnVG158y1+xPyGpPW4CexUrFVCODRedUDY9DwiH7kvTkT0/5iMFDHzbWqwkpHIcH
14SCT7fx+TLroL4t08B59mDZ4S1lv7o25Y+/TprAhOwR4/7XSY7snFvhZGIVFXb2ZBvQ9LNeSz+P
NKfNnqAieGs16ieI+P81r0r0702XnlWOurSp7KIu7SIyYVrPSedZe34t7kYJK+pxsSlbRNkSYI5r
2yRF2rdVeI5765e59FqQ/g8ZNeXB52NbO2jmFUj53qmpTYJNegAx+1Tmk/Fkz3mO1itw9Vx4QP2G
N2uRmTFR7XLcqXmC88wqCYHJfTlr7teEYDJxx7Vi/Bm8YOU08Unlw1STWcawB/01rVXKTMWA99Rr
vwh9vFWX3JpR14dgyroru+SVnB10lyCmvaDUtAogLb2lwuZW04ZxzYYnefMnvV7PyX1r5fONagQV
98+jv2LYBVbF6ms41boA488iuWG7D9u5y2NuzLY8D1rj4xuXhU/CRH0cSaHwl7cnmVtew4JXsqzk
Q78IobZttzVdP/zeaAJSSC/1+04HVGY0rXMkTVJcP7GryUgNPJ5mcnuNjU5tNXXhDvrqdPE142Ge
QYPXLpIS6h7MSFWvg7wcT73mjm9PiCcEN4Cfh430qm+mqU1Pw1wnS6EZAy40t588N3yPU1n8yET7
rSvkvyc009zzpMncrVdn9yh4QGtDU+62CANUh6Rlbh0BS6rvRHNX+RCavWaovmkNKhAaliq4xp8i
6ifvmtviL4Gzd8CyoTOTAltSL3toe6O9QCKIH324f/W1Amq7XqTfERAvqiOpPW0Pg9K916Bqr6H6
tT+KmS9h9LtfFvKJGFDW6bPAqmPnh4l+0iEWXCSv+W3Xt8VrGzvPep8hqZN75LerbD6pJh+Qr1RH
TuJNn0fRpI0nc6WiVQOQigUbswZsFbbDNLKo64RxA05Dbtx0Tr9BxHrq+il4YMMfnt0h70DBRBmF
M4e0IgKNd73oxlv20D2LOE4Aeo0V2TAOF1H79cMkqzd1woTRGVt1ZKZ7s2ue4WgeN081j4JTEs7V
JQ89bqzGLmrEC+k7iQ3sFUGgdadbxjGYkm8Z7+KnpvBKHi118OuopU74q5EsnMrIdZ/myg22CL3n
5zgfSdUaFWIw3BNhEuwLUInfkK2tsIC1wmPp2elLYHt7PoHf8TDQwqP0wuQFAOd+Zte4aia95KcZ
VvuhRa2XzLP1ajtoG4YpjwuUyO1XymdNzWbWJxWzxjrQ3yDMYq9T0SYfMpS7uZf+q90n1T4FjHwY
61Z7tntxURMApaOzE9R7J6ncW1vHfU8bXedBHWVIq/w/R35g7Fz4fJ9IflWwq9xZrPWxNjeq+9lo
QtsLKHnUyO4LaoUPtoPyfovCC+InKQCfGln+sEGnnC/fYoNa97sOYtYqVQobfmenbHUDQHEOvM4k
iVB0VaCBSC8/hrHoLqMXGZeywyNQ8ZOSGyGL+AePvoI98X8an2fxOxFfBLzLyT0nx4nkzD4DRvnS
IMAYsxC+b0N7XBfG0LyiMIQwsPVagPe92BF8YAQMrNe57IedM9T+rl5GA7F4KhaoEmjgrJeT1Kz/
epIahVP5X0/KJ7ZSeeY69+aCy0n6AY/ANLL2oaOV2HRWToqXcKGvvKGmH0iHLazO81J3biovwYw2
L2qcgw3MMlLIbhvEnkOyqo/Y4ab2OSfZMYOOWXivUo5FSGoNfKPv5ZDIlsZofHiFfxoVwxcbc1Up
7SfNMOUewLzEIcytXtsaf0sxTtON6s48UODX1vfosvpPs8zWcxdU9/CGTiofzg1U7HrPoiq6pMxr
qfs+NrAYTWDjd3La1pyxBi7GtVHiB6UvzhMzkFYoJpa9Z1sGHvB/dr9GDQisz8ioOxveHgm4+sHY
pDUehaK0QSQAgrgnG0/huigXCb0BYFIl3d/9ZpmjJmZBTcpsOU+dIo1U3H/F/rqW7ktqHi7pgg6R
fUDlqtGwTN8ICNE7hd7yXK+5l3VLbRYNsnUToNU/ppvppYNo8Fxrj3Mv4tdG2tFt1Xo/9KUX5dZ8
THy0JdSg6CcIKnOn76XlMJpGFWTwvYeK8jXKjBsXLiwuEDolgSXU/DlK/BIdrWI4q7jdAE3Wy6m+
yWe0JWVVBbtMeOlz1aE8NSRBvMVhIn3247Q9Ri7ZX8M0VkZv6TdqmenoKL+x6W0MpzlrllOsHb2r
trJ0YtDKeJZUVqahKxEGezYC/aHxh+zRscNiJVOExnoNMk4sujd9tiWKyUNzihBju/XaeQQqkaBH
5U89VdaOBS0yVaZJaqcoNaD7UVu9JzA7UlzoP2YXtc0c0atL55j1bVKY8drHLeRjbOezb88V1ZGq
2kvKZFd+V9Et3inWZSh/FktHWr4G4mwZ7Az5PbcToL5C79DnivTVbCHhXMjskBp98WAHSfEAfQc8
yjTjVS/c37Hd2ZPjmT8rfetHj8Jviz5quCx7jImKj4283Vl1fWOTgGx6DTB0XfFLqO+GKTaBxtru
gw7Pdt/yhQJArv2r1OpykwyjeMfnBL0dOfzqKc8A2w/fDNmLTYuiyZXibYOvbZDsUbIpHtugm1dk
r44JL403281YLcZgSdiyypeWm6sgyfkWSFgQdeYXW+TvBQz8oduRREaGjHc27oUga83KoLpo+MNJ
i4PqBgxM8+rgp1gVfv8E6HS6l31w7SrRvvoaGWVdgApVs4BVDVu7MJ29GkUKGc/KYEKE+ac+31V1
QUZmMZZAg2pCk5Tm02diidm5A5ZfJGR2q/b3QD80KVWoZaK7DH9dwQfmebQXn3PPHPjjvVDeDEtj
J6Ykn/Oz83wMbboKC0gVUs3XtEmdpoJ9b1wTdnMXOKrjMcRkhAJ6ZzxbtgmSUmcnmDeu8dwnpnfE
xlcHxMG7mVV2F+vpS6yF02Gw026juk2Izm8bFN1WxHH24kiy0oZOsl2NohjLbwOYyF6NyqrU1kkH
dlCNWng+rMOssbFz51zXRrsMBerurEbn0EP5ZZugmQWTAJEdKqgb1ZND5kOaofnq2jZoR2pzMFHc
9pHMlvNoLE1uxHdFFNRXFQqMctoWE7V9z+qgQ2altxNz5aGoMeYnfXmMqm6KxMgxzABuI7mzUuAV
lCOMjS1hEkEGt9/aeqOAuiI3uyP8hnSrMC2BrX9g+hrdt7qR3vU9gqJq2tfZ5jB/nW2FXXdE6Tfd
VqLA8ZIdHXL99SLMHTq7bvamN61nO5k6xX0e9+O9F7f7z1dFFO1RaQDNGvBaNoR2cpDjQWSUt3RA
gXUb2oidqLd0ncmPClzY7dCtKvI8N2mCGKybVdaTaZBWq7zc+ylid1MWbv4dh28y29mWN3GE23vd
ktGwXJ/Em49zhLFIUvmtfV/XEDJZ2EvYXlAjETLtvyPyt3iYJZSrqG+kztEoxu4pSpPHvkYw2vHr
4V8mPDoF6zFK571ZBRSEDTsZ1nWJoHMUYByLPsa7Lj1/bUKDv/U0GRwkoICD4aKGpM8DIBY9yZbH
mMW3AogN9Lm1yHqx1J8y8qfLjd31pfhXV43afQnibbHULsWAUVI/Rluqx7iQLRAlRJuQ4tfePKMN
j6Y72BsVRpILuWJYC3eWXn3nSeGtEjnDpy9RWc/SGFXjBT0sKr26fPb9CNpQRK1vp0ZU47PkuumR
XbdQraygR0sds5P8e4xd8z4oA3xeNWM8DHyv27qKvjlT3dXraNB+4LCVnmXUto91mzgHvZQlNr9h
g5Q9sYoMRpFN012fWe3jLDtrm/I03KrBOBqAA6TtWg2qkxze8FgeDl24GlnsHFxs7usVFbB4I8hC
rzuzG07cJP2pB8HzefRX7PMUUTc7rY6oSSTjP7zgtReLDe9xyFGYGjtDe+kte9rqYA32atReyinO
KDIK10zWCnEq0Ri+F2Y74ADloe42h2AjdCMa1sDN5+1nP7JHd+0ORYu6QRSx3mhliRpGh3p76/nl
WfVjxBHXRsum22ofVBgSradfsLQQPNOxfFj0iFUzu/KbjcTfSekUe96g3aX+kxpSEUc49pGdlFip
mF+F7eb3Ak1v3ZsgqCMSE2wRRm2cdoWN+rchpXfCbq/f+U4dPnhYQVGWNe3vcwH8LMqLo1sDuvdH
aZxUM8aWhR3J0jds3zjloOul7SQ3X1NUXHUd3O6lWBkdsrDW7NaPiVk0jz1adS35o1sVsudi3DXQ
bzbOMqOORbibY9MBKCasOz+5tprp3iZGhRCYh/ogIv1meMApzbrL4gDbXVLH29S0fNiCEhPoGV/u
iirlVbjjv48iPTN3ZIfuAhwqz5mofjfomcKhTJv1X3FtmaZiqebopHyictOkFgncpdFGGOmtrUV7
kOIfKq5CX81fsboIdWQSkcUKm7q7+HlgHiTa1aqHJFl3UUfacqS6SGDY58I7Bl5BLV2FAnv4Rzh9
vIFTkdy6SxOjULmVDX9gPvTJrWomE3Sn2Ya4S2rZswoZGiqZnqiqXUy5/qKbYtfHOnfenybyC6zo
7PLmK4S9U7DVQB0hQSr0PWTzirVP5F27pXEQMJ6aajiCkBbWyixM95rgN7/D7wnt46+gOiXkDqqx
JUO3FZRQkUU4uHY2OhfoxT2jQPqPspUrs7vcH+RPJHfHFXIb1hGTuX6NV3a8ats6/aGXCTmreoxX
aHuBzuAByo5jnw5D8jOvJQL6+Di5ISbbKSY3T7hBsbKEJZjKunz2sihHcR+vlHjpBh7199ppULVc
unOFQkSuZy8Wy9GHZFhIJ4N/q/hNJGi0W1/at4rx4ji4YjitVR0zXln3gKWz7RinwQZ2AcyiJRaK
Ntub+F2vv2J2mE9HbbKhJyxT1AC8uPbcQwr/CoXGMN3GekHZiVlf8dzSVkiBZrhK/t84a4G7cey1
kwqpCwJ0ZSnXDvGq0coc5nJRXSM/IFuIw9XOkHqm7/PQAcoRxcnOacb2MMm5giCDflM1Td0xmsnV
dX1tA+K006tp+tUOhYPuLm9aJLiocT6w8PTWg+uOzwXYcXC+cftm1GEOeQARl6J3nnBwnH5axnww
IOpFq5xslI/mBlyFEvN6lrCgxUFhpp1Vv9QGz3yIw7ggLl3UhiMsFr3qGPZZ81KZFKfy0gC1u4y2
rfuP5WqQXJeeYYKki9Lgrqcy/8Iyb60BOIew1eqnoA2NbTjp2c6tE+PJFWI61rFW8bQy9KekCKer
L8MHNahCC2h4mp4kOqzQ6CwwgL/XEpmOdxgIyPCQm1q01meDDF2FiQo7q+QiM5G+9Fr4GGWh+9Mv
q/NoW8YbH5a7geCNxtcw6JsyCm8LqTunr8ZaSBbG0gjbKlpYGQlgxJKy69ccr6yRx6l1vO1Tajsu
6iqDPZjPaeHi1rN028UQyIk8BMp7DKDcudsEGX5fdWf2d4WmIxWY6PHH5EcvfVXUT40j22MrkFyH
pxA8V2IGT50Bp+S/1X86gsD9/xmt+s1UQI0Cg96X+i+gU0/9bKLQD0mGgpThPA+sPTd12Mh7pJNx
tvUc78JuqYf0bcubInHaU2W67r7sCus6ZSx0DS+aH8TUmutxEv5LGDoYidix8R1g4+1sTfk6srvX
fujDk1nE/PoVHUMxMxQnQzU8gwwjMk8qXBnB99HBQgcqwnOgkfnk4wlYrToTmO5kvrfizFgSk9aP
igUlKNdw7+KqAqEd3YN+8f6TdvjD8m3rwM7UtlZK7UALenfboj/5Oa9zpUPNnOfNGUfkz5g5OXDe
nOqGjD0lOlWUa1AnvDFRs667NPhXje+vrpB+fJDDiIcQUC/5mpHT2hSalrEFb9sn8LBXhUtsJflr
HPWyE59l+2RN3mdczYcrGu95T3/gxzeQnsAE1O8CAT91FE+FAFZcsT7+CBJEYi0q1ithsv3tbflD
uOS7Etedn40a27vBcoezehiGAukkx/Hu1SYU587fvUXIgHJFt3JQRbl6k5McZFrC31+6YzDZV3U0
L0dlEDwb/twdAXQgE7ukS+O2ai78byBRsyRJWW/CiBm7aM/rz3rVEBFcDXFVX61uxNkwNatzKufj
sMDZjDzp14DGyuvYW9W1bJ1uDeMl+QAgeAxMzX8pSt3eA3iy9x0CXy9JgqPf/zyzteP6mmEe/HVm
L2W+Lope5+lMmUxv2DK5DVSDboAiZDUUf1HCgHlQTM8ZnJNbNRjUxsaSWvfoD0P9jGA1sKPhRR/n
5t4qs7O9XKA0bAfDth6fhGUwaIV5E0aLgOQyqmO3RhG1RdhjGYWN6Gxhqmo7NdpTU17BTFoBW0qA
tpnxZ/PV5VNfY2CEEsMy4yv+Ndf2Xtyc3c8IHrMexLOszfJ5OhuLHs4ayO5q0Cv9cTSNbGc0IZQB
kcoz2eD5XEedPFP8I905aBQ4lhiC780mpji8LiiYnb3BXJLFuLdSE6U8TkgaMaBPbNE6NCXoqxHD
ctobamIdu3VKJ3OZ/W7k0o1JnR74VWTpYa59P14l0Xrkb41XKe7XMPTNDxwHkDjQq/l1BMyGxJMf
PiBQLUhzatEuQhxjp4MBu0CoSyfEEzgcfTibOH2w+2PL4yVVfVFHap46qk3L2Bp+76y+Yr2Vgr0Y
22mfjlN06FMpt25YRG9e25DYlwG13sB0X9vLZxTs1jmNdQAqyySDV/S2dUFD4w20HSg4tofEYRFU
hC8zS5/Hxu143tln1Zn6ZliWyXKNUgew2qXrgII5V6H3U80wyTU8Rjmw20ygkye798pq9BVqDYBF
A2E9ODZ+RZh19i/p4I98cO7wTQzixRl1/6cDwkxoAq/P6mKi2AwmFTWCCOuvnziRvYlmSL5NvIWA
OoTxS71AvGsBQElo5QBmEIC9nPBO0lK8k9hA4mE8gWS0kqy6qCZOUXmzTPHZUyFd66rLLM1oWn3O
M8yK312t73r+LMpeXr6VvDSAA1BJr3x0i9QRBYf+BkxweFRHUTTbx/HShCADyZoZhwYLrlWdUvnf
ltqTZtbDrcjY9KzghqYYnxkI/sQyuMtmm2pHHffIjgy/j1SMR2v3/NeRnUhtDbqr3qKmsIHahSx0
iZT1aFrueZ4t+zbFfgMlIpRrKATd93oQP6PzCJepsDZgdbF/xwAA8+QE7RZ7vAXda6HTRm23o/ho
GL37U7eBQjRdcXDqMTkpZQGlMfClNtAUfX1wuvpehbYOPNkrn19jbZBV/TYE5caOff1toBRQWSL+
SH2zhQwiGyihbXPnTyF8kd6LP5CqefZbo3syXLzq26l5dGrvVxhm/k9UN0mSLSgIHYeWqB79DwSV
Fl6j4T6nLJc2HfLlt9gx8dSs4CeR1iFdEwchmjuBvrKbqN0IVa70Cw8XHF3eseyD+2zO3q6GwrTh
pcFSKcMtZPKN9ur3TUxBErkJjaUS4vqP0OeTV4mn3dbOJ37jrevAZMABEKErAwvjbNq1ngt0KW60
9OC3fLwhjnYruM3FGXsBVpoeukpsd7EZMnIX1eoSQ1kD3HSc4tEsB0xd0F2A/7NYNrOloI5a6s/q
1Gkwm8fK+aGGZpEFR72pR4gm7qMY3QR4nfsYjXb6IxjtxxTXFRX5M/TnQM1ZJmdwka8tDkYbK5bW
2szF+KaZ5qthIc2Jkw3WDTjKOYn5pOtD8p713bR25gJJQKHDXmBvAOk2Hje1XaesqoEykl+Or6IX
4JPSIV8NBV7HCGDmu9Jo2ZbhKnTnz3N6ELbncOck0dUAoLNtgYw8Zxo8KcMM41+afJv70LuGzWTM
p1iL6r0BPXLacAMgwzBq+l2p4YHkZa2HvaaZohVVJj/d3Nx0Bqux1cgmM5O+8cNF9ImkYzy9+AYS
IVGuibsSP6l9mzYfk1N9uC5ZSWkZ3rcJE96qRR5xlSM2tSRAVp7uPdXe3GGP2vOzyBrvAQWUYIsN
bn1JURSFotg5B9kk5W7ALGtXpq9TURSo1C21Hw80TUkJqh+p35AUyfYy8fDI6K2XupbNoRg06KSy
KN6tzCUfBuwTXW9/M4L6PvWiB+ptT79Kv5Tfm47SYFMtXPlS/kA2abzBIe7SLJL7Zee0d0tPLa3/
9Ewf5OjvSpyzqA0v+nvAC8p9CcAQ7c+Myl6L3PptlD0YLXmMbeH+42Cqx471MYp8B+V5X4s+0qFE
Ds5F3Dt0nWhttyJ+xzcMCwoE8E/AjNLX0EIJAdD8O8LIxZG1VrZV3ahz4xVlzWjBTVv3rGRfzOX0
KKmSHeyc6KCT89n1pIX3uCZ5RxdHHohjRUaKtY+sncmrlFW1Y9+rJqEuvBnYLuxGrU/TdeF7A7mj
sKTykDufc5oiuuaFD9RFXYbaeiwHRADmsj4aNcy6wMtQzUOguDwWBeZLJhbSQ9vCEzXa4r70RQ8/
RVavXqNjACta92J5Uf2KIdMKWwzId6Vr35mDB46/r187v1zg25a37sZm2hc1krtz1ge3U2tzP/S+
u4tBC93qS0wNjPa3LDWwjPsTlgEmG33Jh9hF/TqOTFAV/2tqUCUO/5onljyiXujBMcdRuXbMZcls
7Gv4BM6l7wd/N6aSlJ8T5XcTrE7w3kb7pmsjVYjI+SeyH6GplL+sHE0CmSfO85ineFZiiLCzRPLG
PTff+bgBXgy+AqAM/Gb8bv6e6HWBkCFFYtSZUf9qMPro1Y7Us+d6l0IXSRxgsjxXxAPFrO7GF1SG
VFc1TiHctRgkJmlJNK4BNQkkCrDeyr7rc/OTD1GcxNJIe/rdtBDq/tVVA1+xiiRgDY6NUxDtRM23
tMzwzjcneTVLJzmmnqflxyBroy2qUIs8fVHvQCpR4k/ZXqEsiVb85BRoGfvHGZXy1/99xmRr1c4t
m39fgw38i4tN3QnwUPBkRMcax51nFHW/Ok7UaVsRzB8VRwDotBYtOuyKRNOK29hqXxHkIJPSYRwZ
UbkBmBIjZteEsTxHTb+prTTXkPPCQBFl3gMPzPCE1Rt4vNqcsejBmEyyKVpPmfCfKgHHXcW+Rr+O
1Dw1Oi1nVBADJGYRqqITjXW8z5EsBXlEuSe06/IOVbOdkJ5NJkF3HoMFPVoFp8pJ4G0IEFyHRbOw
ayfvEhald0lG7/eRirEzXFcTOqR/xStfTKux8chET0+WRGfT6Hxx1oWfr5WcDquUZLMgNT4rxm34
OSvzZ3FWAEdVSNYETsFfs5L2Oay639fqgChDOAXVWIgk/dcsrvU1y0WHDQDoHdDr9D2F+LKaujJ7
xxGzWanYfzpimdWuKtHkKzsdg3OOD9e5DMSjExbGg7c0tSzTDYrR4W5MPP0zBqKix2/lXkWwKkE+
jMUL1Bvms8rtNlmlYfru66iPLGAz1XjWVMJ57NwnYJSLwhIGYEE2Z2dUkFa2IOtdTelj7zhsxNy5
BAgt4FOBnwXV54CWMJegOvorNqiJzoCqfAUU4xgbWXKPZ+94oq756KLjHq2zkFsJZq0N0AYLufC1
nJtmZ1ZleByl8O+NpuhWJRS1H1UJXzQdwhdTCmAMQ9nw1mzthynDYEPN8IoJH9gwfEZtvd0LP4Qs
2nrPhoHijIfS3kVP2/TST2WHcZHpIxCvpxc1gPmcGFfRUBfrlqzgnhK2vNh6j5OhWd9HoykviBVR
vjaRU0aEDaVlFwv0LQhS87XP0nENCziFQFybr7EDJ2OQ4SO69NE9tLtHFR5hfh10yKkbdZLWCYvl
pGncCBthyjLJN2OrA0mFhr8aVFukmXke8N1BcWH+yQd8w90ZvmEiASLdhz0bBWI+G2aTbXE6bN/Y
FZ2t0pl+Nn7w4u1RRavfnbEM151MxMk2x/mlhzwYB5Z4txNcdFwIjjvVLTU2hYEwHlmtzpfCJrmp
4n3RtWuS/fLc59J/ysr60I/sUnDZ2rUdWnjkBgp8fd1iuiblNF1nXoBrS3Zy+zmigmo4RQI5T2b9
pEJfjeM5/nEQ+t3XRWrq0Z+XA/w2bKAF1Ri6cnXTg1bBYfRYxlTPv+apc00f45O2hpv453z3NAi/
Re6p4oPmaeasS3RS33ghg++3h/HGRCv6zQ6KTY9y9rMRwX1sZFys8moAMeLZ3llIBLDiUdegHpTt
s1UVRwMP2m9hVcttp+cVmz4negvB+ovYyb/pYRsgIaLBZFimmdiNV8n0DspDHKoOeqE6u+mR+HV0
+8Vx0hgVeTTOP686pFejHvOnwYi8Uxjzd35edRo/YpelT4z1+6URoIbUfN3SuEeTbri1hBHemia5
K/Xvxh1mP5ZrtxeBD91DPYRv6kLw9otN0TTRDdKv9T7zMu1eNclS6mu1GNF2X7vXKXZdhsY9q7F0
5JmiQ1dhT0qdHQASvi0JGuHLkTEW7RGn2MckFOLqDmlLEbYwK7CRmH1hHnsVY99f48bQDtLtX1VI
NdMyqI6ga4ht3XsI0kyWbZBa2C2/i4saHFlnrnzXqne2jUWol7uavYlS51IOI5Jufy6iLieszrqk
Ngl3TFdSwF9v+G8k1MU+IqeDW1Fm5SWK0IMvbGGv1YBp/6RqQVm3s6PtDCLxJMzRujXgpH1OKHXU
AJI0eo9jFu3O8qgwkzxYy6Ye3kS+G7AFfC8Bvxy5ZrDplq4I2njRisrv+hwwwJSxe13i7Et6yLO6
d+jbOn+H8I8bbFa+dnpRn1xrURHI8+LdsEZoKxUVc2uohkcbWo+6bKfhHJ9kluD25mqaWR7GIbae
4sFKLwAMk7WKOzwQ1k5tIw1fmMGzOVubeZ5gM3j6FZ2W4CG1sxwvg5KHLgbgmCQP9pWV9VH1VBN0
Y7jm9mv26gSEwIy7IhVr05zwIbUM19ugyZrt1OTCd8wH577FnOzh8xJ2HWwlKYqt6qqBfES0eHLi
exWKMOHD725hvU3pIZ0dlseoiJClHdyLuzSfR5ENfjviQ/trQE2m5CzPuvHra/5f1wAOm268gAeI
Gvjrn1Exc6bC44TnrzO/pvZjWrGhBg6u/vWvga/JI5U/HtLNtnbHagWb8abM7eqUs26BPoRw07qe
tHr32e/LkCrNkGoILXnxbeK5sHvxMRpRIshRKglIgBrJ01za4T+FaG+Krko/WOiCs6n6/rkg17Cp
UPS4rULb2Mepod2M0USFWtoZoP2ERMSAcBJVu+4lnB2qJE5c/uiKeA8uBOV2i61aiunnr7yVHymI
trcewula+nX64Ag476CCg/PQipPTtIu2d1GdP0vzyxGZ8Or8FdMMJ8ZyWq/3MnL6oxpQjZqH9KGz
ycsJLqOfNt1qCLzmbKPmdM6QMVvBhdQ2fDuZfUn96vfIACR2UyXjsJbxBBpUnUNBPl8PiYcdtTk4
i2yLcw+q0DiwGQVd2vnyQbT5BOrHnX7GHRAYbZ4+xDBI1G8yeeskenUTeZq5q/Ipei5wBFJTyyLY
I45lvlcUj5D1hBqpo9Z9dqERbwc5oCI5a7dqqteZD2R4oteqtd6MRPJMxf5oUVY+qaOiHjr8Fpd+
uXgpqaNURoLKnv8ouiHbRrhsrr4Gv879TzF1vhP5AsYx+EG4eHuQTHhRujhw7uHESn5UQfHQLk1P
JRngo2kcSt+Sh2Ao462pz3Kj6aO7nUfTuTeCxrlvfACScnS8g+p2eEmDI/RfwfbLa52X8mrN9Q3L
++BmaLQONeEllvmiQl+teFE9NTf7c0IBs2zt+fpujDHKgFMbP1qG49y746vq6GVRXwf8oOUIzP5T
P02pDoWCemKnRYCM0Ntgy/1iZBHZTTawVxsrrzXaT9M3bpZyZdftfOcuA+YyEI5k+FDpSG4U5hV6
32Oqz3zuC2hWQV4p9ZANJ/QFlDWmpd5Z820t2FkV/y8hdWIXmPY5HcW1r8aEZAA2gXEPowS1Kcz/
pBYCb3aqR3T2h8sQTg+qF1td9ThmEUTsfDBvAj+vH2VZt6D+6mGlpqiYIYLbLrP8iwpJ1C/2PaoK
azWoYka+iJIbw5U9I2r4tYaV0ZJzmZbGZMkOOOQzAp9rIhVDI2sUblJvSg7m4oWAi6WhN1StGxva
X6KlI4+NxNr+q98sffVRaC0vtP/D2Hk1t81kafgXoQo53DInUSQly5ZuUJYDUiNn/Pp90PR89MzO
Vu1NFzqgKZtEo/ucN4gOFSJIMeFFy9rPTB2ib8Lqc/aIJQfaudrjYLso1Lo7a01vf7FtfIHndk04
QPF6AveyOhbwgIVocZMBfuaO1dZHHAsWu5eHiEqP6KfL+iyBvAuszFh4juvhUpP7l7bMxYk/li2Q
yS3qOHgXY5t6gX15DEJD9jmrXXcbzReTqV5qK9YIXPHunByS/bIqO/LQCfdJq2SLCckkSMT/Glyt
g7oc7zfK1tgkaK4Rj9vJkXIKf8hQEQN4vZRV2eH12ghtyjgkIWFTM7eN5Tj5eB83evraAmYH41A3
vzjse13Q/HR6bAD7iiVKaGlHwMzC99qo02fMsUKsDoXyrjfTvpqpK2qoAOwR9hkMxTUyxxA7xTxE
oKeC2l7nh1hx/zQ9OvOoFMu4Nce1HCs7kvlWecWfo24ixycVMrc9OuTgsufMHCfpyv3hYccVLwL7
5vzrQsUIVba4FYFJEegg1sbQP/MixyKtyJ9l7VGIpPbPQaoedRN37GyuySY5whmjcmWk+U/2cGCi
cEWQ1gaJMDDXQdX8bl3wcEb4q56FRbnWm9i42x08bjYBPm/uWq45uIgFHMJxIOVapesGPfzlve6H
Xf3ELx2Q0XzllsG094CH5L3OaNkGF7XGQ44idztSRHrgv/XYAqSTUXwrGxd9Ax/fSoNg9EfR2/BW
++CrCLppT26vWduqW3+kfbtDe938YutGc/AU9kZt7AiIJMp1LLR205EvXDRYV5iIo7TdQjdFRC53
rmspoSKiGmEecrYxOyfcFS0wliGoh3PdIXe5SisdI5eab1lv9OEse8La+slzxFEz57wMutN8Ck1I
PEaTkCefguFgF3xzdWuTK7U1c5P66CEOBQcNCyu2ly5N1WWflNMbbsX9osbj5KMftK960LY/027Y
OorT/ApYukgxrI1WN67myBGwqOMfjRN/6mpvkpSfTSpRfVtlOFufZBF1eURGz/m7WmMNzt6jzZYe
z86TZSKD26eChHKgqIfSycolwav2TetGZRsAz3Ha+mCznECU6bCa6IdZ+ux/X6MC5mChAPkPWAGF
vOVRzchc3jvEP1f/rS20nGbvG/b63e+s/rfjWr8CP+jfMKSzMSdp6zNLzbS3xiLdFTgiXYo28Dje
RN43vVGuglTBRz9i/dCKw7zCnn231m4BsZHDpJfVQlY7y9Ru6KdZuEL76V622QVLWGJka07y2k02
Va6CCbyu443gECFdZmW4rdQmfZ6QML/1eaHuAQ1MC1mVdyD9AGaMxPpezuJFicL66W1lpxwGbxag
Vo7Sc1Ves05/JblnnR9FLWrrnFjOL2Q8gaeUJqytelbK1ixj2MWB+VOOBV4MUCfSpi9lHHT7e7X1
/HHrm37BizreVOoIPSTy8lWUjC4iiapzrrFoW8IK0T4hPaI8I5xvgTNmmwKJ3b2T2urNi+14IUf0
bf1t0OLmNc0hkQdE5Gciw3G0beNihal5KboR5IaBh4xskwWwB7EZShPblHmIbCthZsAyhiT7JCL1
AyPubYQs4HelRxTR9nrl0k060A8/KvdNmdVo1hfJyrem8D2t3HPUmP6vEKwzr/f4u+1P7dJTW+j6
8agdVEvbxKblXRqUbl4xQ4J7NbfL6hChNtKOQKwDHEZeIxVXYb+xePrnwbDipkurswrMnfcmNqZy
tsCIutciU3WEgYq/Z3PwSVqD2sHW13pBiPTvCceqVOWEU2KPx7EnsdZXTlT1y6hq233j1+dhFsYO
kVVAMh2tEvBc6UW2VXWQ4Y0wsqahwn/M50JeaaUeHL0sD4/yqk6yGA7PP3U55j9uaVoR8QvQ0rOV
Vmyf/cE4BgpPTkOqY6VEpH8QN1/USGT9ZNHApcfr62uRxT+MIfnhkiNHW6/IXtOq7bdli6YvwmQY
mGW4WkhhxwxmGb7V43fOEgILq6jF+812FuZM3q9HEJqZWzhYX1KVBeCZz4j/bgwA8vGWl2J66vXk
/BggKoAmeqq5BAP/dRMBxU3d5eUzK7LJyoaMWVpo5hrnouoQqVN6GybWozix20/T697zJIpe1cYN
9whVmRsrZz9kt9EWgK7zEle9QMp98PYEc+c8W/HnCiHmgQ18z9+dN0gS1qQYCI8Yh8469aVeg/jz
aWpapT7KejVfdZM4JMhm7NqUmDbgq/RH3+8UmHWfQQoczUiQSy0SNOF1ZEPZp6I6+L8HBK6bnNnd
Pwb04D0+OvX2mESOkZ8i6Yr/NkkU1OY6h4N/Udvgh9oPyleyN4C+8ka9ZkkzbTxenCeLP/RQ6bqy
jRSjfU5hwaxKe0TemXim7inDwtSS6Q1lsXgf5GW24hA8vnm9XYBhtrqN7EWHJyJugXQlgBwoQqGD
UIRjW0hvUQWJ8JyopXORnYjq1Fref8Hwz7rh6IkmAmM0nAXPit78ktPr/mgexj4vl7Ia54O6HXIl
X8v53LxLwL60lzwosAvIU5JIcVqeOLqoe7QBun0cjt0Jz75oK1TdQBJ95GVa2fVLYaOhoWT4UbQ6
sfQpVxA8D6JnrQns303ZLhwS0ytVxM2htvquOipDDl7YNSKMFCoALV5DlIztmKx1pcE5ShBrSWy3
2Mk2MnFuhGzMU2ftHz/XgoQAeTb+Q+ZfsIPtxsmyxdtEVDJdlnE7L8PRpq4zfyVHyEeBFzc64Zp6
kU3pMCR7GJcAopQcOxfb94hFsCMwiki9RlEVHNi5Y0kgdO8KkBkYeK28+YaIYOslJjnAofW3AxZw
N72KvYuDGq6CuhtIrAJZa9BGUFMC37whNJYeytIalv7o+4uyzJub1rv1rfEmF10O39rJqiiQb/QD
Ijb8K9guIq6zM2d2uSwQVKifFT/5u0O2qa3aLmBjAyJ1ChI8Dm5ULQIgN1mwO9lO46ifZS2BfPEE
2/k0QT07WWpZY3w8gLSGkLcdp8B76lrdBb+aYVipj525NTr3pYwq9Ws42fl2QJpxa2IW+A7DeDJC
/QM8o71pyBfs4jKM3jvx2Ua9/pGERUM2UIu2pu3seCGjSj3n7ThZeau2dTCUSTEdkNVJIG9czb2+
YGGSvXJwh9VSbwXfWTCjr3bdIBFiY9hAdHLX5wq4sDp5VWHI/daBQA0lCeiGbBcuNT4GZ3iNrzRU
xp4LZI62qZa+mgOvEt9NYjLuYAM93NaeMRVUVpFXISFs1R7H6yT8qJz8VfeG7ncY/Qy9TkHvHPWK
ZnAK/MkTNLPKWHkr4pizBfQqdtHu3kjGETqUbnwLSecs+jH1nzycJ19rxd0k87DUCHpife5ALpiq
4cP8KVLDeB469gFGNjzLdtJt2VZnbb7f5XruqxdF+hXeZgjFi3Sa0Du40KpaL8c+vXQwEM/liKNj
ZHfVqhvjbjvgkYcDHXuMEpl3PmVK8AwKMda0EYiWt2KK8Q6dEmOpeayTddE6NaHCyZn0wlYOfNvd
4t47uR2+Hvc+OaBCyAsboUA5yrnLKnLXmdPqa9lbouRzikrwe5brTDXyrmcr5yfae/3PzMdVqY/H
8h2M8Q6BZQeUdmSdInRupIDkuzLUyTIRQfgUK+nwCkZ8b7AWLIh1Tzsi20uoZlG9zg3Ybi5kQMC8
M/6LX9q4KVQwgUXVdE9VUhyAvOmXsgCAqM5UsKJ2wWBUurj5uUVSyLYQU5k7Er9dGmjXfRM9C18q
omRXokz3teY3QhK12Ct65+9KqG4VGSeQPezU+xIMbAKe/ZvV+cuqc6fvPv6lqDGmEKQLw79iww55
y234YKSE5rOxRxhjOvkE+VZKWGjvnb1E1CF5jxqWeW0EftbHhvbuRsNLnI7aLXGxonCM0Vn0gaO+
+2gqENjW0ydNiPHFNs0zWUpCbLW1TXHyO+RzIa+KWM21pbysqtAVHGTG7vCnVUCwsjkobls1VvZx
69WLqMfAaNmWfbmstdl5C4fxmyxanwhAH9yydkQnMZvU3TjEwdIVOXlIu/c2QifHpA/lm8G7Zi9Z
IvemmRuiTRlwiWrSFhBPGTYXEzwuY2G02Up3i/E0yKrsjnROU07jpGxNGCinkRMOY9g/JWrET7+y
zyV0+5UTlMHKxIT7ib3Mn8IKCrFL3ent0SSv5LCKqDzGhjq2OlkQjxuUKqjfW7N5CiN2xoOHupxd
4ru3vff7/YAKac95rydcPRzkfMOTH5FMvd/71+RGNjlktRGNCToM8oJxulZdOl3rSeUHhrzmVlZl
hxrkvGcwKtrLNiKAjENuGgyOOD6aVAhrUek0Tx1HxmjJ8XeBWoz/LOfQS3h0TfjyGO6zWD0Bvt+Z
4MzQmfBs9cjh500Ol5+h2OpvAicIcXFeWPNTTr86qq4uQ00MB1n1SvXaW4l/AVvUfcnVeIFBSvY1
CUoYK+wM7lXsLKodgWplJXtnntDK09N2L6tO63+4GluJqfWSrygwz5+Dr3H7zJHpez7PZ0Wi3tch
6m33T61JGSgZ4vayGmms9U6RpmdZjUMgdIT4v7Qjmx4csG/yY8bUaA+6D+GcwFP2tdJZgayaBVD2
mmB2F307n8Xm3iGKYBmmykuSOuXN6rTD5OAiitXXmlOJ+Wx2armOTWCf9VytxtiCkc4V2nj5Io/V
BhrAv3UU7YcNAOD8aCbtnh26JkGMrtIQ13W9p0Fxa+QJzQ7JIbu71b46XYemmK6mJ/y9manHtEuM
Uwx886nVM59ojevzdXv1bmr1d9k0UzpwaZl7+aXuRmsyD6ZFzn3Wcs+Vrjma8WCcw9Gzl1UwDZ9e
+QYVPf5ZdCgZdm6lXLAQU/dVhFDpIIzwS1Za38MovPIrCDdtlSD0oMT6a4eozpNv1h+Ck91rrzXp
iz/8kl2ysHpy9kGdXGQt0stpgQ5HeJTVEZFS/FiGYCurnd2VO9+xlfvUhhmYs8BZsNCT+UvXUgxM
rPwZVK/+hFeAd0OZfdhj+6Wz1EO3Xmpe/tOvC8AtrUNYW/NnQzMfaGHUqdmyEz3Q4p5YK37cHSkW
lHxVNVVOJO+UkzMXQwC2qvNcMi5zB3BW5SSvHlWkHRaKo6c8VaX5lVQO2ZAQzUoVodCv6eA8O52n
X4N0CF4GXqdylJ3l2cEGIreSVU3Dil5lPd8nBOvIrYqXJu3Ng9eDAoSoxrZ7LuSVLGSHHALd0Fn6
UaGtDUXpN8CVxw2bNx6VFuhZEFbTsbT79Cvp7YNSO9nNrMz4tRIaqE0fgcYsjJ58Q+kX8qY8Swil
l6EGLRP7Vjuv2nXozDZHZTq7fLZxj34Ul7IuxyCjVq0bh02FrLpJHz7dr+YZYNphtUXAlDygnSv3
MX9N9rjHUaEB5x7ulPePkYPkZ8kxsmqGZbR2ohK7DTnv46+QY5RA7Vhp23cbjfmfPvvRm9vhT2W1
Nghoxwh/5IouriFI+JObk+y1imKEcYVRcVCaCMyFkJUFEn4I93RsuQ0y8KCkgyPvK6qcS06ByJGt
phZ2jIj8xlgaujmg3u9QJQR6NcZvsk+OigC3bIxRt1eJlrOpN5puGwWpgEWNNaZe69c4y35m4Mx+
2+IJwU3lpxdifjVYavualKg2sr1PTx140aMRKummcdrwlUg026oO6L1Xfcib86D6HhbQM6o+RrkU
/sZ5FFN6EIMyQ7QLC9wQ0TBQlOp35EE3I94Uv7U2OdswE989NMWXtTOGgBFjjFYwK9xpqaY9DyKJ
4EgHyjeolBd5E6CBtcYh9rlCOmTRFY04qXb7w+ny6kUWltV+AIaYLVhV+Nsl4iCDU2HtMY8A/Fa+
EKJbEuEIrrJpJL+3VrsM64u500xy9eLUvJ3n8UGUFGtFNcwlBmqc6ZExqI+ymBTO9MGonlNWkC0y
gEW60R0O/7L3r9E4M9THFBpwvBeNTvIlnjfyc5XF/Rk1QOXkksbcBWJGPI4uer5gYa/4La3utbmJ
j/0Z2t5wst08eM0A963DoRvWckSv+ekTv7hvslM2kfvYwGtSL7KmF5YF3K8nv9XxixqSZ2wB4oss
VD9OLkXJauS2wtg8OuJ+Boeg7FW5eQgox7L1VWcXCPmH7iLgPE00oyiOPTuC2s+wlEKq5fgo9J6A
00p3phwwuF4fDB05dZ5IHdEoUIKiCbxn28MTPC8Qxbfc9Fff490UN8bBmt2oktmxKosr41gjvzGW
PjvSfzXLPtlWOT7+AqUOOBie9TXDMcVDe7/C6uWKcpo4AaB6lV2yiJ2q2vaWO4Bx6v2rbBtj5Pd8
1F038i5+q9r+bl0CYXFGIIaEtZIkuwLJWVdGk70anpq+RvggtKGbn2WTsJwK9RW1Y1PNeKNMJ0yN
WSfuNxhmes0bHIsKB3O40O1uRUVqVY61FRfkDlrioZiA0gEU33kmqmRG4UMGRY9/i/qlieYYmQQ2
u5wmzMxddGMXfAxV9GWavOR3mPE8JhXa/5kGmcZv2p+Vqf3Q8qa64LdAWNCfZVQ5riFqlqzstBDq
VlazWvypsi/NDoNmvUtNP7NoX/VIHb4AFGHJ4KHYDaOivvii/30X/WMAKLQ/A4wakKimhL/LxBhv
RIrgB5JZ1Z12usmmdCqbFVRezDvJnd28udBaDxW1errUpJLOuGtgQE9YLYI2wouPAOKxyVKBr4X6
ak59tApcvXzjHFov1NYPPuuyOQGR4QSd7e//eCTgj7kXVZ894WCyDoP6JqBs4NqVj9dC1wlO2Wn6
1CPls1dDeIW2ER/Iy/Q46/jG01AKsY0sTyxyssT4b82Nsgjnq6gE0xOGYbrRkB3xDzks2KlUdrqu
HQuXtyeKnAXIkbnAkuvP1X+rPtrSfx83uv6vqTEwstbR+M4aNVp5EDiPUejNxl3zZSZbFX0EKJYK
bQ2THYuvuWdMi6rb3C+9Hvz46EerHHUzzKApdNWBjWdqYJ7D5N4k5qtHVfNbaE2P+th2L85QqVt5
v2yXdzzmTIrqz1QVkbw1rGH8aGfn6eKfwtaxpEY0imK+wjmb1BhSEHLEY6zsVC0Xg2ofzM+2MtOf
cghKvOn2jgIsLVANtelHO7ajcKTqrkVF6p/6MEK2WFeZ8adfAqf56heOi9op1N301Z0wtwxb6wNR
MR5EDW9ibaz7m+wsE8547dQOB6Mx0QecJYnI8IxnYab+BptE1AzKXtgAQN2RI6A5xwULXK/mMUZg
lAi31Hpztp+QXdI2ke8UC9QiPPDnM4o/4xHxl/KykTIfKAQdnbsUyFznD0pnbfml4uRAZu9f8398
r/LL9rpWXQkcYxcqgejySf5CCieuNwr0r1WWYtyrKMN4+o+rLBeYKsdutJNX/9GrxMJbETv/BLph
kACM91bbNpdHATktQUV3En91hOAgt/1oqwsPMvxfg1UxLQHJ5UR1rD+TxIyAbbEdRRVt85BtSpE5
V80T0a2rB/0yiv6jnJsd8FKbcAjLrdwe/TPKFql+6ZAwBAj9gj2Zh0cAEHSvFi926dpPfR3YLz04
6HXiVXgkxLxmWAqrBUxY/J8dp7/prZoST7KNRRD2/c2b2woREW3L4mgv2/BWjTHz+CUrrp4NNyX0
021jqs6yGjUFXlxlL5tU7AulB0wJWuSkIE7bgFEI/WYhG0rVhDeKNC33Gd9w9e5Oj/ZHVV6NtnNW
MisjtVYW8OgVBEwrb1oizyCO9yqhodAorC91UA1nY2YUy/YJM6lNrqK3KOa7CuxIYEEG8AaRuvaU
6Wai53WZTEyhTWTOixmiIQu0KjM8bUWxl1V3BnD4oSpW8di7azvotIvIF76jVc8zCorQ7e+4xqA7
d20QXPd2TB1jjm5PssZ/Px1jUS0VXUPwcb7pcbsY8lUyOgTD5vZHpzuU69btDLQA//VJ5Ux2mIJu
g4xFDVH6X/PIdkOd9VcKHCf+mSecr1q32ntRbR4f88j2wguOpVG0x/vfXXV44WQ6jko2wbIsdq23
3oOsRcY72Ii52iSo4Fl12O5HiLRvljGlC3IG5cFTy6PfN9FLmo7vOgstm10/XKqZN51DfCGfLcV3
F+rc0bcmyfVuuuU+QHl8k4aVbHeJIpXGCGsQQsCOwLy+mdy2/8iCrezvyijY6F1W7QGA6V8qFY2b
yMy/Fy2HNFNz+5PIIywQ2dQQ0+aDTBXYj0Zg7NKP9fBEigplu7mjyp1rBGHk1cVX6uDpVrWWM2Xe
iNZjRPwiiF8NxXCetLkgyQNVNuXv5GdqNdvWrLMnNdrLERDvwHfNLsFFXatLZHbytbD16SyLNA/V
+xUx0IXnIdwtmypglKzUpdFt3RzMiGzM58H3nkzwnsD+pt4+5pJX0wAr3M6HxX3cY341L6u16mWw
UeZpokG54bNCjGiGNN6LJqhXXW7CVeFIfm/zWk2okB4YIxvtuAlPHky0f+6SzUoJOFK2+XdIpD4D
Iy0HMm46TdNq0uqoWTxGyZv0wavEqioMdW8Vw+bRa/U4Byidt1HBKF1yLWgIL8XuF92tG7CievEZ
5+KAqh7aMP30DJrT/h2N4tUWqvOegKeBosNGsOAhANOgnXF7bA8W33ALbsOZDVi0c+EhG+Wjsrq+
N1qm5z/F/gHzLf2s8J+vL+S4rld4I7qGjW5Z6ELjGPyNglrlMbZNLH6zotfYhAp2rYnO5suNacTk
I95EJFCWZVOA7kW8YMs+h+i7sLIDVE0EKmQ1jfSbsH5Mc0W2qLnzO0n0+mRmfvyKFZy+Vnv+RllF
BRJJLeipyNbTK++yWZ1QD3mRLSVZc9zC2/5w7xNhuPV9VVvJufGrTM6182esbDIaVO/SRLuoik4K
xfOwpu5VC3NE5u8BIO6acVKXcja4nkuirf1RTVmHapFV6zwYvQVwhgjHVdpMgjn9X3Wl6ZpZG473
8T9j5EBZPNpQ553g9qp4zJY2M9zneQwqB9tdlOSo1o82efXXB44j6LUQgS3ypv/+V8iRsuCA8d03
SXDhlgG5qv/oBqc/ks/pj/IK548/V/9nmxJ19p60wfJxQ2okw/Fxq7x6tFmlWLctmhOaY3jHnkDV
vfCq2IDdFPtYa1letXr0tHB1KmiTjPzrUtblHIBD1LUeDeXC+GfK/zoQ3z4o3fLGqvLhy4lk9/gY
OddjBtkBFCXnF91pT0NVb0O1Ht+HQXOwoBvtkzeGuJRPEIN1dH0+MO/dTCNbzKYFZC3sqX5pyghc
KLkLcMllxuoNfrolB/qziYtl6ts1hgJvSF1k12LWNRu7cV9GecyjSA190gSQUbef0CFIlh4E+62T
2WjXTyK5ySFJkzWzTAYszPkO2fF/TCIHyOIxkWqFCKH/PycZ4nYvP0BVWYI57uKn/hX32z5aKATU
tGQYfvEmvDokyb67PKiLOsirb4lCVgTEM+LbAdw09JWSmx6X7Xo03eoZ86lwW+qlc2pGVAOy1hoP
wrW9Qxal485oCygOmWVuOi+0ngntZGt7TMdbO9boG6bt9KWySjzDw8D9VscKIVDChaggJMnOzx1E
bXM8dhZBG6drFMeAWqR53pyCYu4aYGPFk2NtR8h9YMH7Vak2ClD4BKmkPBX5Kh3sQAEQ2PsHAr5v
eBgeXBB805zp/q4U6MHgtooTeH1ps/xlCEf3rTUxWeU/SCxl5zAUYmsGMVKK89hZT3LVJgraM3O1
j8nUDZWVnrv53tqqVtpY+S+mQcho0JS1nFIJcv2pc+3s/nlQbKM9sRciA/Mc+Qh+Kgzdfnv/QJt/
ARAxZwE8h/RYxLvJcEpUWapia8IC9z+jqE+2sep/7SwsdPdtI9C2c71fXqxEL0aIaY/VkI2OMEQz
XYdgc0D2OZqiF6yGF6m5z8AsfQq9dJezzOiTYJd6RvYW3ce5QxU2+VKyf2oaDButRYh3bCyVWFP2
aUNw/swEQGUsTNSbj1/4LgUxXA/NSFq0Y1NDaPaTfZS0Vkt9S6yyVkeSsbCjczQDb1g6/U/RfvZs
Nr+noI9XpcNWBr++33mld4C9BxtaWv1kIS9/LeemMM+MoyOs10eTP6raISjQMs6wqZwHyT4vI0oT
8kJayLkss8pW8SDabd30Aemxqql3f/IXsWhPU0vcMY29na/PigZ1bK2hfVufimrCBIRO+RqWsYaZ
e5Y/pSgeLRvw+pu6CMbjo5i64k91FCTPl4+eWbctDLD34EhpDYi8pVCVxmr0iazG3x1fcb5VUQqk
ghX4xbSyci3c0jyrqDftEqc1DvyWpqPZo08SJoQ2Xb7oVYr/DEwSxUZQrYWI5nkvZqpN/J+HuPhE
p7Zp9MudRkzNt2PjItEIcx/IVP3iN8PZAsFO2n1X5yL9NoWaexSEMZeymgELWNUkCveyOqDLbJRJ
+trX5fTsaOrvug9wC047fTPoKhLk7sgcbfYTkf5TM+n+Qsfr4YUVF+xqkL9Wfuu9yKa4Gubtcv4s
a1mZ6ivTQLzZzSucXkX9TLJ7P6mhBjK6r59l0z/tqVtqx0eTHBGCTkAbjefKV/trqGRvqVWanx5e
RzBzs/FGSMwCAgp52+hz9RsprE3jOsanqqIcHYHjf9YLhG4N1R1WKPsan7AZykD/TF6QosqPYDDL
I8G1Ghhk6pCfzAtImVlSwaNpqmNi2FXBGZH6fVDjTOa+9ZF1q1GwQce1e5EFikebAJDoRdbIVgyo
sGKqLKtIG+nPaRnsHuP7BJ2bzjXrg2zT/Qm/43FeEuYpoW30L1gyEXAoQL/PTSIO03VYDdEGdQBM
owAns0nCcRQEHqra8IhlEbhVtSbF2M1yP9q9rfCxTIPV/CxH9Dz4e8sD5iGrViXUXawTsQDtkJzs
uUgRCcO2S9/L2qNdVu9tgLQWSh4XR5XvW4u/RtFUPwdj9zliSACxtkjI1/ErM8yo+OoWDXELJ/B2
spqUWFiUs7CHFhqobdkosDZW+4XgpP+LjMlCGIgJL0Zcg4IU0yKlxxShGMT7FHm4tRH/eCERFK5z
HfhnVoPNqdW0PTqmZh0qb36y+kY9Fxnvr7ALdoU1bgecTU6l6I215vvla4ESIO+MoP8BtXJpsyX+
nefwVFLHg/8X9Utfy5qr5U/VVjiadtBQrsl13qhpPlk3LF/1TciZdzWoHQ93WmeHHhTsOU4V6yYy
AaUqSEEJTPq5JL/3VpXReyTa5JvXD94yj3lgey8etm3cGYd6yMfTKEax8VKTjG6FFzOHLe/DS5Rj
rAVIb/gFEvetm916lWwsqZqncIgBXroYISZj+5u04zf+P9VvLCsjCJLAv5bR1G8KpapOBFBHNu+j
u81LlSRyqTobD5O8Z1kkPBdLRc2n9aNNG4rxidUJzfwYEZMMcN8y05xx02g29UAg1fBf64E1j+81
7U+/Y7r985i3LoFvN0Mpw+z35dTY5i7XQmVnN2VyAiOb8F5BiVheyTZkQt+Lto63sn3Uq3aHVPvX
lijjUmgYI0r7G1m1vB57ulkERVbrIi8PhNuML5rhZSj6auqqT7BmD8yC04uwkeEIO/1U+kS/21lP
zfVAH2sifEcRQNtUOpqJkw/H6a5AYSqheCYE8RFCZvsWQelY+pil3GzUs0CI6t6TWmFIYrU1LnQE
Ck+9ijErLE/z6uK5Rdqrbb52FT6qyGq4PwzFXTs4dfHjVpVFW0Ie8ezmg8Q8kKoSdFCRlj7kMIxY
HpMb8+Q1BvOnMK5m8+jQvJqtYSEA38WXVgvPyHRG61KbEAeNoJOTudqblau/tMLWnmM01Ram4VTf
xqqqWSUJr8lhqa58ccoovUbTEN101+Sdwt1Yx7jb1OD0dh+V6iy+WuycQdVor3oXbex5Mo+NxR61
JXUlh9lGGCw7FtYTm7L2a9Uc5EeWimiOij7xq5znrqzK50CK/R/8QRZinccTsIT5JAtXEb9F5mjb
zjT+NMl2WU26djx6PsDIf8ZPHPJ3Aq+9JZtR5L/b1vlZ6PlK97X2O0+avVTNOn8Gul0gZCPsjV6I
ceMPbriJSWqhzlMIhEILBIRdQ2PBctBp6tLaqtf2tBbKkFzuvVEGUF9r82Znj47MEaqXNK2sDa69
NQKeqXaRHR10jSe31Uhj6BP8Cjtuz7nSrlITd51UGU+JHgRXUWsgGpKCUG9dwT2Y27rK/G3Hk02g
CCOKoCOGM2HVstADp3onAvkuMJ34WUDMJJmP4xW4z0WRWuNvhOJufmDZHxPplIWjhfoXHX2OVa+5
0bXNtsIL1bVphsEF5VFtHY7acEk8pVrX/RRfTcXlhxP12hUSzjMx/FsQhtbKg5pCYmxOubtzyp3l
Et1wb86qxwBO7/12MmHllepdfKxML38mDNWces24RTMNnSCrcq1zpdgCziUiPOrYeqvBhEKmjZxu
gczPfWAxNK9G3QkwdNym631xFcPuMQebwvCY9soPeYucdrIAG/s5OAzJeJdj0Q2HWB/o6U4OgeO/
DnAVIAorjFugWO0hBGi3aB1Lvw0+rFATkbCFxvO2l9VMC4rnSris6+60HKuu27b14BwKqKGH/2Hs
TJYcR7Is+yspsW5kqWJGS2UuOJPGyUib3DcQc3cLzPOMXX9P/0Z9WB/APNMzokpSehEQKgDSwtxA
QPW9e88dSVKZuBv/HPdEidk+GqU6UrPnXl+EGNCe5oFD0ppC5fDm2UH+nPr+uSH+BOMgJyJ/+T64
TDep2OGNpt+FSSjAEphf9c4SqIQicTSQ/n/zPNhZY1qMr2IEJ1zmaX5XCZlbx6wWLpVelVtFVwGJ
WvAAqqjy99ypIpIOyJk3FKrlxiC6lQej/omFKXw58LxfysZ9r8sy/hHLkOAKPOcsgKGR034neY3J
oNlk382MCVcYAdRqAQJ3WeNd502mhcHFrh47B+grTQrDuyqR66yHpgfdxzI4Xfd0DSwdmobCBMRe
VEhgwBN7ryjy43Sd+m6+NP2h38xvHp0KzXygrqtaz5jSsnH4FlNMdxqsy47PV6bBPUadLV7rZhf+
PDKfPm8yc69R4DoRo+Mdc+gRsSkydaE03XBOBSAK1VOmZVddLzs/Gc7zgfnVvMlG5VsxKv1uPjeH
AmySVtoXNwiE3sWzCJBbiDzxLpoC3dfLwORZAf1iqS4C/i3O0bRRWgN73vSqdGsQv/1ATSVNDzrY
efEv57mwn1hFSiAt08nqfHh+GfUsxtyiBqjyx08NaSXt+iz+vQ/ad+Il2yuws+Y2qNnFUYoWCW6O
vLkCUEuwa/uWVrm/4KkmLlbg1/fCNQ85Mp23Ug/KHUF6/frzXUGYA/LrILG6ZfnkJOV23m91kbIL
BLp2iKvtYlBrrGU5rf5m2pCwNrGSqSP8fFm7RrNg0mrv+srpkaBb/rBDiITnK7qEUQNpw/fRG48j
4KIS8sYoWX1TaAmPvpV8twcrJSmIXVYV/g6Smb7ukcsle3IVrKvgOYcVi4HsyahtcWoHqD3TwVz3
8yffg2Tq6OVtPsGkzruITPj0oayNvekHFbVGHYX45yZa6l2sHn7t90QxHBqfTmsrYgo0FkmefX3h
+otvTY14JPeSu0y85DafANAP1Jioms/z5wM8nquF5fX6vrAt71qX9p5obqQtZlKQxpj8IAmLb42S
t6SVe8REszs0bXsHfSVYz0OtTPSFL7z85FBgeDGU9zE28rcuiGHi6qSmiflNiWJhH6zMw3xUY33C
0qZ4Yc0lTsnAb/75rhrTGdYtsft8F5D80QyCe5MY5bXuqvcOdfrGH2OUu0kP8jNLf250RDqLoXXS
zZ8OzKfM+4RIiQGnYoJFM6z7RQjKpLQD/0GXg33FbrVTFSs5iTR3rvOuVoPeFBNovwNyNfDnDyps
AYanrDxaGAoP/ZH7e5rDN9Xb9GTZjXkUmqyuQVeyGMBgtu8pml5Fr5TXdujzXair7UK2QXIsfPfe
urZy9dSmo3BSlt8K1bhnkeI8AbsQu64gsyaVQr5K09/NJxi5JPQT1MaZ9IAWRUARLeM0i47406p1
FdbGawsyWY2D/gfpKk+OH8sXlfCbdef65QOJV+W58LAuDbnqfEXct5pP5TICeF5XBnFMbo2zQFR7
Le6NK5dOtFS1Kv/hXeYzKaF5yxIhyaPX6tFe1TWxHeoovUWtG27zkEypI3IKpvixOyyjtjAOdTEa
h5QrERd9DIZPJ/szXaBeYkc5HZvPmjfz8V/D+WhTUvFPUTnMo65BLLv8/LT5g0cNuwJyEhfUwirr
RusSh/hZw7rQMNmo0THyNYxyEgB2WnEtqp2I3rqmf598rx+slZIY6fui7ZWDVQG5JnURiQnEhqcy
V8I190pxHh1N7LQBMInmyOxEBhiPCtNXbiUljWUKYfQLsXa3oDMHaJ6bbpAgqXPljYeXH+7bzmIB
Pr/0LRGvk0TZABIMiRPR6sdSDZrHTHPbfazV9NinffOm9nA71KLoFqNe/tynG4T81ghMufB4Gykm
yilnbqIpkXJklqwdcE5AlxzUSerc1DxriTyEu0JWcqb9Tot7pZIq8K33bPCedmLcyyQINlQ86iOd
TTRi7nDkvkscybQhbvQuqVzsfu1y+MCTiYaI5paZ5rTB+98/hxlEH1rHIz1XFn1prSuvI96fRaTk
/nvbVi9OrKQo7co9giLpLZqyXKAV4N/BrR6cwLJ8lD35hqJR9RH5Bd5zL/zmjgV9LqRjb5lW6jxO
4/AlKmtiXAxZ3hvEgys9Hs2rbHXEs0Hfng0YwwRamo8UZtI9KX02qeuZceN5XCx1i09iSfmWO0gF
0+h7CyyCOpdOybs1ym9BQgMcXC4LMNvviVqx3EsGDp2KrRU9ED1DqwI0/tarRHXNk7JY2ZlFnRYs
CN/pyv0WjbDOWh3GSSEAl1h+/wF/6D1sw/ZNCXBEmFg9b1TlfughgjC+j/WrqnWn1IV9rngAwGON
QDCVkJVtpQ31roir5D6fO59SKvFBeH3+BsBGXUtirB+QUGcLs/aZ1INltZdM3rMHWLSlduUu4y0S
o+5OcWi6y0RQ/TWCznqw3dFbhEUQFcskiC4iUD9Cz7kLLVfWZe70b2TWeLh5R5PpWaDcUkDWqlcO
b3Tz7e18mj4Nc58F/XwaKBT0tmQajL1rkCLSP6bFpHGgRbnKhd4/4P4x7lUwPqq56HCckNJrN5gH
R/FWZJr5I2DtQ3x5598RHYptnvSkwlRUtdUohfTfplfotd3OQqvDTzSS668DoW0+IdJWD/Mu4Abq
NqrqZlVUdzsZ4x+h5AvD6kBnQSAygoP6+ODrOj3vzK1WDlzjt3owzxFxQR+17+xdgoG+moHnwrRW
Bqp8DnfDJiFXPVTlY1LEIVl5mfHNIJcgmd6kDOm3MC9gJvSDXJRW9DWjNzVdsnCwg9zbzUObuUvY
BPXT9ESFqkDJDYe79RbSIVhV1P8O82l86/U09t4qyQ3bZoWyhGd3jXP8dZ7XM80MJSJ2xzLeZI3e
NBjH4AGOaP8WfnXCxnjTWVIfWFYGgFc5STUgT7VWE/MHxM+rThltWFYR4tsXr4YMMG86xRi3nSWr
ZRzE3s3RMJQrYM5wsuIumYfzgbRVX+PWxVU7vZXENCgrN7f6x8dITSObWI2+hqyWwmVmtOOmHWvk
X9MHzp/gZWG2TPm6b+d98+eolnvSSkzS84jidnQNQm5Q08+YP1y2UEkLqyTuuHbFFjhWuSBb0TjA
BzOmlB7jQAZCuY4A4C8VpL5bQ6d3FTPV+yLTm9UL46syEuFmkaW7o6xvvzJjX877ZSPlOilpkVhK
XpIupG2FE5hfyXlWVo2itwe8MRZ97fqkiszcUXx0cRU6w6WHHbs1hkYuRDvgbZv28e0ZLoTj+OuG
GSGNdYa/Dvg10KogbKrNfCAGuLel5OdD0TUe0lLVr22las//HM2loTyCK9NpzrokV3eEm2sG7oHl
gLxotr9SbJXMSFe3xl2nk17X+E50q6ZNPNRQXE0fE8A0HIs+unlBfeI2CWpiGiUECpxbtNTzqJxn
jSjKtl2g5MtfbyI5u0KwQJ7mfF7bk//Wetzjxsy3j2XluEDOdWs3lvWmNysxxWamABElmFC3JH5V
Vw6ejnld+n356oemuh4nuOx8tLaZf6Z1C0p9OlqoMTqzcXg2AwI0wrJ6nneXvY1AwSOpdH4TAW4G
efWmyrSMN9lC/LBVK75g8g9fq2/zTqbM0B60KsI+XmYnZo10geiWPztDFMB69L6RakxygAwcRJvq
83zMlKwC+PPBhFHTZG2Mo/9VifIVd4Pqe5fi4Cu7vLpWQKcOsUNgmZ0qw5vXebv5jBREBA7ykIUB
ndrlmBEUiUT2Pm/oodIDpL1wqEtt2md7Dy1ycuJVlPjzlCF1vlhjgbt1epfFYnsvNMv9PGN+l6ep
D5SQUa5MbwoQh27BoVGHnd4w7xthrKOk+V0TpAFqofKghbXyEKVtuqkazbyPgowHY6jM76GBdoLH
x+8kQTyzHoS1ow8FXE41vaDUjvayG1hREs1w7VizLet8CL+4SU4NnzcJTawqO6H5UIkpCc9xbmkH
RUD6Xf6Q1QXQSEhQ67qqDaazAAGLJld+CKa7dLR+h+P0Ti/IezW1CeqSBg2imlpHNeQRq5za9lUJ
Yfm0oRN9RQYL0Iof6fB9a/QcQi89RPLGNO8mYC9vq7QdD705NCdu3fk6NBv9OVOponFn5TG/h/7f
rqRVMRkPRXuXkaDng+9nnEY2YODVoCN+oXTf3VNPq89lYp/mg42btveMu8YUc1k8DH5g/uzItuVQ
bdIeRCUhQjyrfD9exmpgPqfmBLm3gujZToGbuLXUHgX6MDBzskn8VdeH7mroFe00REmxmENgq0ra
ONKoZPEdz18z+gYI57otq/eNEnvFhmBh8WVwYNq3tngKRkrhfQZlIehS+SUvip7g49E6m2oXriv+
xVcpSBQN/PJzj4Dw4jrD92KK3o1G09kOdjGs5yE9MioBhHAe1cl0M72pDXoYDAAbA13497gS3bov
s26djnQVl7hrtGRLVr31KeNVFV95+KXdnVW7SkEXUzIxWoRegj/Rq+SL55EfMb+Kp32j5YqXun4T
rXoZ84WLwOXIxG+kSm8n8jhmYhMaGNqksMNbgOzrklCmb7KUShM3R2snKMMs1Jz5bIpq/yE1aaop
nt5/8RSNCq9KyqyOePMz8EBMAQhWTzQyMziS0JCBf8YjzAdGSvVkl/X6ku5wvHAdCALACMwHRRHt
igb2+K6ooGVqMHXWyB+lEo2x5au5o3mE0JpI4XsEVBA5KhKLeZgIP7uXpcZdPjEuyL2LR5afxjan
bbts6UQS+KQYD3pNm6UM0/heylTbKiPtGz3QJFaDQF2Vblpd56MyNDp6Xr4E/DGdPG3y/uDbUXmL
4jG+Y9mq18WgivV8LICx8xgVr7/OJoiiWaVKoW8+z0dOfjFzNJIauo5quKSUx250+E5KaRYALaeR
F0FjoYZIGM3AIrMq/B13BmL+Gr98RKu4bNXco5AwMl2IFO8WJi7y5EBlmjTtmzcE/zwU6QjycdoV
9ERE1Gm+GodRHvXEUa9aDvEfzKB4Gfk5S6c047uTgrSlE4AC1IdmQbx6eLImilA+Jh/Y/M9M6vRD
E+mIjQhgvyvMgu+har5YfgCdWAucDbf9em11U/MpDt1jCpf52VebFWVe680uDHMH9Kpc29PQ6dVg
AdGCZAmeVjc3aR7n0whWNDYCRPJ2HgKqRx1959J/xoeWfO35TYlDNjAUNVjfDbegdJYlXzuBeluo
0j8QRau/WD0S7Ol8P4RgptR6tcM8Cbc41nlqjnW1dGIw+7odNIsiaZuvtd689Tb4fxRZ+76BOoaS
/FutO0jO3JbpPDbcc9R4U3yMWDaVUHisfYF7QmZB2ej06QIWoSl9HKtqxI+yL+5BMtrvrRfwwFaj
7IuFfGdRVOiANEysSwEca1MHItk2sviQfQ+5t9e3VV7otJG0gYI/oouaksXRw6i1lrJRX/WyvMRC
KVa//eU//v6f3/v/7X1kwNMGL0v/kjbJNQvSuvrbb47z21/yz937H3/7zbal0FRp2qrEX+xIQ9U5
/v39BkuXs+X/8uPG6KrKUk4RpG+id5v+1LdLFBnJqZkGvvA/ijoCCTqJRBzXXBW4lhEuISAh1GJl
1TYjX6jPlYtm6p/HhGKsmgzoTt+F6VErqmCF0Cyj55FUjyw+uaLz/ue+eaijfOoRayC0iqeUDz/L
cQVpyVMcEsigMBc9mmqYPrnwpNbotkG0TUfNtEKappXqhZwULHJmFiJxi7HGK23jvLruJba75D3s
snLdycw90OioH/0SuvRMc4kD4AdxRQEoCeXW6t4DvIZbs1Sj19wMD/M5VjPQl+ROdHHUrj+mnVqt
5gP//dMRfyorghFc423sNP9EpsrdIOzi0UX1dk0M8y1oUM70ai82zmBFOFK74W06C7ZvduDKeKx7
LSto7kfDw6+NDn+GmBYlIbxPw2xRWrjXIyt5qlgnkXEWrCJocI/+tIsEbST+fW3tzciMHv79BWOp
f75gpDSEISxL01U4Zar44wXTW2bXN8idzmEtea74PK7Mycjg201KkpjdrnKQb8d5HzOH4Ty/khVM
MiSXnqG139zMWeYirr8AMUZh1hbWXusH59aVfJHmM/Km/NHkXTmty0mxa0nUsI1NPP+7asz5biMN
AzgRwXUOYKEPk249E89fNuWxGDlhQaot+INjF3dr83dKiem6cUdmwGb3MjpKe4Zz9cPI6+4FyLz3
UPnAQ8R0MIT9uCOVhDCqzIqeK3lEyjFUC5dpN2oU3VzgOc6iVW9G9ZJ1XXCin8FkkLQPTX3uGsN6
G2oYpF6nDI/gcLifS2N8iMoS74rYBdRRfmZneE1kHwemv6ZZTFAH4rP//d/KMP7wt3KkKoVhCGHa
uq3zRzP/9OVuELnGsaDumBS1/0OG/sWiT78qoTycFJWSLEFl5KvVZFuuY1iRY0OFXMWY/kh666Gu
Vhqqz4s14FdIDfTPo8jqx0FVFsOU0pRrTrHKHKvb9W21DYi1uCXxFsZFdm4pWp3dUX9kdeH/yCES
kwKQLDFpuR8KXv5OFCsW8ulZZsQk95KJYdA+Fh5Qabu6KcJQwYTlIHRDvzoiNFRX8aiR4IeinFK1
hyCnVbFYFeEPtMenKnL1ix9q2jo1Ggs7P8UKgi1387/mf/zhXlnN987vWT6UgefXfxr+/RVuTv7x
I3j/z+lt/zztj2/6++m+efq3J+zWt/WfT/jDB/Jzf/5/rd7r9z8M1mkd1MNj81EOt4+qiet/3O2n
M/9/D/7lY/6UpyH/+Ntv37MmradPY+ae/vbz0PR0ILf2Xy646fN/Hjy/J7zv+F//91sw/Nf/+W9v
+Xiv6r/9php/lZo0ULNgJEfRILn6uo/piPNXzbYAK0jJdFLjKEfSrKz9v/2maX+VpiMosZuqBhxR
mr/9pcqA3fJ/4/zVELagOWPxKLI0Yfz2j1/954Pu86/1Pz/4iGibrv5fjz6L/zcpLc1xkKTxPTH5
vD88+mw9ikLXJBgscsaKCbcnx8FnLZ2rdUzJamFGH8Tz1AcUxfUh0JyTmlvOpfP2VWG0OxtC3NKb
pkPBtGntdl/30E1kb+drc0I/hDHWFlRF577He216/SPJFudEgwEkEGlsYi82DvZUKqsNkl2G+CLB
2CyS3OiOnWF/E1qn3R1aDXrVlnSR8g+Vk57wtdXoMqOX3mixwWrJeHhz2witphqffREx7U901js1
EnaaXE9GW8pTaTZfstIVTyGLeGTJLqovzV1nNbFihN4XK5n40wqQWaKZpkc1at4nxuKhqngU5/6U
X0Y44EOly53JfeeAUXPY0FslJMbR65XRAcFpmrF9HB233tN4KhZ5aRpL1QR4RbJa+yjqonsUBmZu
BCNiK8be2uEHlyulVC0YmWr2NhKxtDA0Qp89Pb5Y2FfPYSvjrck6biXNqCf10av2TWnW+yhpzZXm
EdVZKN5L6rSEDTuJXLLKog0EeR7nEHOEtjTNa6J36tJALEFOrHEmYQi+MqrAb3UimFxlXwdwX296
G7CIdKdGDVzbtHKiPXEd71Hn/ugikV4jtR0XdaWug16637OeYCKP9uESIA6eW/AzlxhiuUcZ7DEq
xbHGnrtJLXeX6j3RBQUYYRP57bpLGmPlYlQciiS/MalKD5Csx0WCi5v7L022Qlo0vyLtHQZetLN1
5QNWcvvUUR+2Ubff6DVewixo8PrT8XJat3jsErvcxFmvLMOwhOaYD0SbGMFGT6hPKUqjgPn1tbU+
wHBjmWcuJIGpYWe276a3L9DP2Z0BT51sQma7iCBCm/nTEESvIi7zNXrLgXA4U7tVQoRnoLXn9FIb
6vBqw9FhmXrpDePOUy65J5TYpQ2yxQH6sezJvF0B14cYXyoa8y3NIFfAM496NgQ7Ij2udlfqh7DT
yMNNjHHRdFD1M5cqj9rbW+am6D8b25nywexdNXhPPVX3PfGwu05jAidNV+4k4JWNjn1s10ydXkUl
oZR4tq/eLfJyqnWsYa8j/2WSoLRsaExCHbriS6VSqbdQ/l5D35JXiiwfSpoVqzEFuk6tn6YS9fms
f7cUUjuR+CFRVs6tYKLuCszoJYAoTbVvdcACI5O6u3WmaIdE3Joi8m925X9t7dw/dEyCz5Y5tGfp
NyEXijw3gDVN4pBuY651q9AmqKy3qmof5W2xE1ZSEMVASabt3lseBTdVh9mWRR9z9GubOU+61pfb
ICuqQ+SJx9YqmaZWXvuUpmWyUZDorCdPG95+C8YU2IF5o1nQBNI6T5dNMrZrL6Br3dgvvkEi05y8
pKAFvJbRUC4wPmQbAUPca9PwYd64Da9EkiFe7hvM6a0bPCQmvlPmO4T9+Wp1iSZHXYA5+jBm/GIU
fHwYdBRxgRPGne6S7eLVSDbp9U37DDe+wvMETKA1/j11nZSyjmMc5iGVaQTaiTQAbFrIGBQ9vdKg
9cHF8U8hfP0JowTcHh9Bp6Mlys4ucv2M+YAUBZE+Nz6m9a7PpLuQRho9AF5+auahq7faCbkR4j0n
waxk/0B/Ms22O8ffWE4px10bdA9arsYnu67i0/xKTsP5VaXUy9CujxlBbNxsSb0P4Oq7Qf2QZe1O
beP06IgW+E0fxeEmdJPgHWz1j6xJSEdB0LVVaPd+RvRWw3gPc726SE9C7WyT5KjJ3FyBvM0WvVbK
Y1HjmW31Jl/Wbqs9ewWZAWb4khm98xRNdJKgF+a3Sm83pdY8W55GzOakhMwpsO5xBJx1IUn+oZJ1
86IiW5p5rWF97bJlp4OPNk2jPZd09EBNU/YcR+9lHulW1uxsi0XXfHEotT3sdObA+KYdIvMC3FN2
C+IiHmlMZy1vlSPADKfzx4dSo6loNygLJJ+LItm/NtNGG5zXDjEVXI/UPlFRRvqUGY+krgZMpLV2
I3pbf5w3XYt/J677YR9Ql1hUqXC3SOuVa1KCGMQgVOwaCYNj3mcEGnnMfT2speYh8WmH5AB7drgD
l1r0DuyueUQbDifpqOKPIGh0lSsND6lRVQ+J7WgmBJmzVcry0TJyc9PDVVqpVEA3tVtHSxv2AX67
QHsrbHtdxV1+c7hQV7BKh3Vvh+ZuyPXf6wL76fwNIM+52Xd+9GRjeT/qfaZ1GzukkMe58RqoWboc
VKJoI0yORKk2Aybeynf3Q5PdcLoVP3+gPmbGsmpxoHxGAdoIV9eZ0FbkP5AVyDqPWKloXJlqGcHI
46+rx6H2GqRjuoh6fXjXAE+V5nbGp/9iqPvZVbSKe5n3qPlpaEcW515pH4u+bbbE1KB8NEAKIapp
YTYRNXpl4eswWdCsM9pJdTf6+nfigayzo2qNBhdHftNa2iIpl+QK+bbywkKMv4cedOgUGOKbsmAf
U/Kch7GKEHMw1h5x4EeMHc59CON4ZSftuJ2HtH+1AyBo4MZJRl+/UY+BqStI7hxvacCCPYCwe6Ig
3V+I5I1eHNXZeWNsPs6jcoAViqHuKQS8/hyyaJzOiRPK8kow3EQX3mrPM74FGaXgysqQGcZJciBo
ytsYmhV9iaEBor/Xv+lxUSxVij8Xqebjkdt7s5rfWgCO8YZvpJyPq7B1iiOg/rDMvaMXksdY1318
RS4x8UpQSYiWgjU+pe5LrFITYK71YeIl6IuAbwpEnUUQhP3Oaqtu38XdTe+c6ok0bmePTUas/WJs
32V88MTYfiVPrdt4ZW3uWMl2x4CbwsJT+tXcGJao5PcyjsypA9bTy+QObNseDotC1s80xVb5GK11
IllhqvVkiSIZhH03vZw3sPjSYykVZg4eUbzpqAZrk5itpcHqdf05HiXwurrv0y250d0li5LQXHSx
90G6Qr3osqz4TAkeO/sRRf7wSJufpXpqHg0alq9o2eM9USb6yu+F9xbSoliqVq8+jLaIqSX+blOs
V4SjXF2uwTvse5gxLNU3YVX3d61n7kFh9Krxx4Yb3scfVpNzt4uIkU4wC2yzvOMahehXuE5znTdl
kLfXoqUu7fVauJv3aYmBWkUhS0MR+nfNi4kKcZvmmW/1Qk0i7dVUXSpvNlFL8xCZMJh9rXK2sUow
95iP34XZ/o9vspBj8nx4s8Lc/UKKK2xJoXzXc/ehaJz4dzHoaz/QawS4Fggiv5HhggkAxoKQfMwp
GHiI/YVUyw11MPfD6rWj4qE1U+KWCHlbeWjdqH6hYY4w1SJoSila4yWDOyH1JvkW5RWtzsowyWiK
upNZx+ZyPuAQQ8Idv3zNvZNRW9rBHwp+1c4rnkNHtsdQD7LPYVZF5dntsrf5oNNp5TWPIIBMp2Ip
625Rzbo96qJ1OQpcrjDB68Xn1iRPsF7kTULJMyB9VHWroxXJn5vPc/5lLFOo7cAK5vNQeT+T0DOs
hUyfs3rI43Ukcm8Ny7/Gw6EaF90tzcv8ikzOH0kRVvhDfPOSTxtJSWURjY6c/nwp92j8+g6Q77Ir
vBcxNN7B8Ip0LZGVfLV9gpN6R3luA439ENnXKMCHr1EV7bQg5Hcq6HEalhbsxzIGVm4VxXu/M3Gr
vSt1Wm5qA8aULa3sJYqoTE2HWQnGq0gFdyVzKR9TTHbU5zhQ4mMk0goDmqXXI5HZxrVQ3BckCcOb
EQ8q/T0HENJUAYye1RKPV655R1vrsx2mwmAX5YF973OwcXVcQ+XxlMltnL1WistEj5r92KF34HvM
6sCUaGaCSdfQ+HwNZZiuddr018zWu43f+cS5TcOwSwPUwrwSbXZzXNc+zKN5U5ZC2RtR8PXXLsq/
FEM7/wDSD4pVK40XWl7JvvQJiyYPwngJpDTXGYz17XxU8IBeqoWP9tlyrqqLeMlRwZgaMTyzWCuj
aFlplbVKfEQAY5D5txQQwqVI0tWAw2RBh8jf1SlkiUUjBDMPZUbLNJRvRYHZhqcBveCShKQAG2Tp
xBhlOqidn2MFe8cmkI1OuZasAYnmeZ9MceoLGZ2GICEQE5HSdd7ISKZr5CbVqkpL94Hi4l7pICss
KEyHpzaywlMay2VZO/HDvOvX/vmVwkKz88r87IQF3U0lP5PeNzlVETTsB1P/Gui+dTGnK7e1vHWS
FVn1BYV7uhE8Tx7ICRkf5le1M0Arx9ewcPpAW/3pwHzKvDFkAUuUsBdi/6gOL4KorHa5DyA7tbuT
nhKrOr8yp1fzMG7CaqeW8vOM+XzMRBNFUOvvXqXB51cC8oOmoZohbWItlS6YrCfFsh+6Q9JY4LXt
or8DC7l6Eb12gahll1tZTKCpgIJTEW9rTNi+NgLKFDA1VaQ/TFqy83yWVlXxQzFMExt6beS3vEYF
XSIA/OqTOk7XK+qdR2soo02Qdu5JsjDC/czs3ooJNCLwNn3rHeDhpVK5x9KQ9WuHNHPaXRuj+dBr
RkGeBUOzQVvUBy7hArqVvhXI7LhBAkNjyrrFfQKOuP4KIDN5Aege3arR3s4jGfkqvTnvaR7hwq1P
5ZDG0IYkaYjDFPMFTiw8xIQAKTiKN+a8TqjgyZEZMr6C5M1XXeDa57Ap0VdGqG1MkCkLy3fDS8k9
PjTS4Wqw/rma6a1tGm2Vq3r8rXRXI8ln1NhIljZYj55UnnvnwVS6pZcytS9ku1TA4q7GOqTY4RYW
FU7kdeFkfvSnjT6ZIum9DTsczRASpqGfj+g72gwlgOc6+s5CPnQQOE1HYwwxnmAyU8xQXwzKWBF7
XJqIzbr2PGKrmUd5UMpF64UWq+ooAp6vRyfkYO9Wi2IptBp8Av/c7xMPua5ScgrAMxltMIB19kIm
qkP7gaPq3tl2/q7pWs5EpRifdEGQE+JIDLPC2jba4L0lo/paDgDnENz090KKXYLG8jVKVWtftF6x
ykEtv1VdrS4lLZRD0wD39f1g3JT0T05ZVXYbzCpU6/TMOvFV4kk5beZX876htA5dTsCwtMyPwu/z
A38jvI06GdG1XyM8H0R4TMzxcf695t/QYE2xs7LqPv/2v/bPrxI75i+f+DF2LdnvemrGk4U62qU8
r8KlrdF8IBXwECWEMiT9cBswS5wTs3/QW4OUgmmTZ1aMQrgc116BbkonWGTh4CHDFJpb5jovLAxe
lcD+MW1ArCWTSV3ZJFzup3mjaFhtSp+8P/wY5Sl2jAZShd6vpWMiD2nd9QDu8FLojo0pN3MuTQZz
qYqR54/zGRYAJMAvqQ5no29OxinClHiKcqcmcjBtTvZYGP1ifql6xj6ld3mYz8ylyr28qLeeNUEN
o9yG1KmQuzVt5qFIwq5EXJq+d6OvUbb/wynzeVXjtTySeBLosiMRT+8DpHLZbR7ht0TgPr9sekzZ
oz7w5OM0SgjdNlTVnGBshGfQO+uDYbfjq2/mD/+PufNYcp3psusToQMm4aYw9GQ5knXrThDXwnuT
AJ6tZ3oxLfLrkP6WOhTRM00qiuWLBDJPnrP32jC45TsWIO3dqjUaL+nK+I9VbJVI+p4P9UyQ0KMt
A1h899tgMDqzZ9Am6aQ8zLI8rBNlOsMqwQXHJC1/vCEP0VvHMXuHs74TTC1eINLGftkikFIx/lxh
ZmU7BL6270zNo/NqucFEjQEHoqPdMC0/Wf/W0yB/maiXr8QmWPumm1Vfj6LsPuGz3wGqXrjBu/y+
9IiV1TFneNUr8b5KO2Wjg8Ywh/oBGSMMsysPMN7VS+Xk1Imz+81mwg641WuaEa1zZX3xfDErWfqC
qkhvj7EFfN8odQtQSz4Bm0s4wA9zwJnV2pgpvV2lXcg4sbJH8zmuX0sUUZ6GR3Sf9TIC7So5WsO6
WlkVh0UhyVbNUDS5WMSdiiMMYgx5iPgjlaW2ztmOoGBxbjNKQalaWyPT76VACAug397pRlR56Lcr
HKMklM2Ke0Lmzy9emYsxwvymEoFogfHxmeJ9L9WAVnTvp8ind+1EDjZRLybzNgMPGH0CfWrGEMQL
yerR2GHUUSgvCiPDmF1PIS/fdsBlssmt4oZzpdjbHD60DoGCOxhfjY7ARDMfoTqRS0qI+7MC6n8z
mz+M48pvc9oDb8rTxbd7ztdtpPaHAUsqEgUyGG0ADPgty/lY0vfL8k/g+wMi8bzbkiIeyDqzjolz
yavRvlCI/u3Fyi7E2CxcE46wvTT4pvETy9/NJtocLfoY4gMdkMj+Th09uiQuzqOpV8nEiO3ilRe4
fI2HWN2Azek520cBk9ig6bv2JU3V7D1zhe5j+7xLTXfDoesCu2HM6RpOcRhoRcIPP3TVRJC3WPDv
jT533HCpKxIU3ZjapeSHtm17amrBAFWHNZpyvkT3l4f6kBa8Zs2H0g931xTpa2caysZtbZYn4fpx
VJJJ0BFFiVDgXOUrXVgYDWvT0wUcEVqp7fyDWFXzzRRkq5LT8JZySxal+9kWNL+gi546wAavmeL+
lKm8q2AjaY5FyyEfiDDq1DmiZ5D/bVrInEWq04pC0UPUFj7D0oAqWrsX1RVZ6Mh85qK3MEg3zGyi
P4bU071KeibAW8LCmOT7DqF6ft2zUeKZ25Q9P9qFVDMZwx4VEiss6gMBRateJ9Ja2nr06vZL2Nbv
Eu3MoS6yXZTm85YpuEPUgRuUkS43UY+qammvneRySi21vMjCeCMdvCRa3c78ohvueVZ5SBhIubaU
NLB6G48e1QbwDHQ1g2u8KPWfdu6dnS3qO11ETwLG9SQbFefxrgfzbH8R162+oiwxg7WO5sAi3+bC
WcVofKNJNIy3GTMWxMqrho68yF8mEOqgK72BlDUEGOkxo/54sDmKDUMuIksmo6SCqaodgvaQY2SP
P8WKjrGD2tRZNmhl6Y7mGSqieKJJU/ee26T1TQr5M5LJ4rkZAIrSiZkIRR1KW3XXu+twQrume0tq
fcULp1KkRR25xXKrjb0WzomVe0Zp134vlaAzZOXXDnUPTd8z3ZcdsUNUijFcKStNXrVM28CHOabY
RaXuljBWI36tNnpVUbQPADYzH9IlyFJu4Szmb8z6lE1FFda6ZrxpaEsQ+dwetGgSnszan9hW8qCr
+vWKeeVGNzwnIU+sV4WcD6+rRAB8AgiAJueLmumvqKagBWMqLOY3mqd45sZQRH2KF6ROfKNigCby
ak91eMDJ054ds1VfzdI0X2b3VC+MxcyBK4uxJv2GQdnbWY0Ntv9SVjPlVijdzUwTO0VxXpp1AIZV
2aI15xoihoJC8x39g9pku3Ic6k3XrVRTYt0Q9PO3UNXpRVUpqWyhdnuHMdzU1ZmnW9xsDwhB3uKF
jje9qlHMyhjUSKIhkY2V/lBSFHO7945nrsaG+ZgB/X0iGcSa3s1sYDMs7XHvlGS81n2BoUMXH0RT
wLR3xeInWOL3NeHZreXk9DA1ncZv/CbsW5HEVkjT8Nol9C0YEm6UOtI2RbPEX2S+kWNKT4J68Ucy
47mrjHb5AIPsu1LLN0M9P4TQ3oRE5M0AC+FllBdNVny6qSpxhcZG0E5yb6X2dCa/cCAPuYtexvZL
TaWBg6g1PmZxbUWNNh0TVzBMsfZZi2xHJkBvlJNn53oeOIXUdkYb38gUUbb6amm4ndvFx1ujHvLe
XcLRWTejokdflEUevIffS4ag3lrSN73rlKMcbAanS4ddDh/RWpLzVkDtVZY4WFsgZ+YEK9JwNLgs
xosq1HnroOwOHIVUSbYUIPeDS/B79x1sLzvGSO6qAGEGKK9dfbkBgGS9SHt9gb+3AJmkNE3TyG9L
TSe0YlzRWFl5gEbnzZq7Yj+6Vh3mV7Uqf2rsu94wsTJjNLmUg/m10tAoO0Lrh7jB3sKeExdqWOTk
2UnSALwcDoNvr42CwQOJbsYSK1xOPZHU/0hJklrnOpYfdzEht1H85UY90IpxQqE8p3sMAz+jiGGi
84hfWkTsp8vfyRpAqbgFWRCFgcheWCddm4IUJfkRFtE+UQc3bKNG7HqG4Wemh3IzzfPyugjUzTOZ
FlfBZKMja4ihihMv7Qvx3tD7zPiUKlr+N5vZ3GwxHsGAWEFfJKiIFZbxAjKUrlffulnEn8No/OyK
6N1N/vSr6fjgPz4ADB1a3XBeK4VgQz1q1C0CKv2+AIHz9fmPzG0Cbx9BAMukE64j65gBo+y2GG1S
Aj44qiprLXfkgaf3aMw1lnsrbNnWuRCqlyJKAY3bIDKWPte3tbSn65SNPCftIem1Y5u4hlettRYY
SoehOsnvHdZCL11Iv0odBEhqdjfpnTF+y9RzBB8A4kZM8ZGPzYUgAb1w5g3hHUSoDaN2aXKE6ZRk
RRPaCfDX5wclqEduazfd1Y+v0TCLX8zG2KuTmh5HVktFmJjyunGTDMyI81o70WB1LpyKWgiMVRjJ
WTW8QjHPaTwvbOe06WJnmg/P9yKb91IG8eEsDNIZ+7na1XZyKI1a3xdEYcFk/QD2Mx4gNjn+UjLn
0cfszRmaElM8A16byCc17012GvMOKgKmn6eyTO8LQeqVmx2h1DNG0Xeyr51tMxl3Ru/psXVALeg4
8j0Kbvuldoa/HVJSGMZQOUydAPW2TR9yQ4oCdM8n9NHKUY1H3BHa+mvRA6dxvomxfdVzp9oaatQx
bFRGAA8sjbC3xuPzjdkr4zEzCL2r56bfuYkCK1GxXpaTbuhrKOOCF53kikMVu+6h7nl5casSLh/Z
y9npkMdGef5ClUDvn2SCl2eX/PneQOOUi2wFrt6gDrF640U8RGpNS37RyO7dNesY9HY0vNTGTyUv
3Zd8SSFI5o/Ru+7c6MgtMPxf0kcroaZ1xeDFSHbdvNfBZ73xkR60hZltd7azLCfHqj/oyH4KMU0b
kjEO3QimApHEQlcG43dVOrXfJZY8gNDXYWG5SuDMlDCUa+NmMbN4kxv2n7hXwjyW2aW1tzAp/tT0
PJm19gDEFNLxOuT3mwga5zBp33uSeHIExz531byDnWWWcbYzVRFg73/ILgne0fXBw5ncfpQYle2l
fmMmX+zltwbkBPasiYoHog9uEC9KlZJeLHv+3LyNnVs+WDaXzDReVyUv0Jsneye2SU2ZU3Cq0c8s
N8etg5WY+LOoJ49JUQN7tMiCxHWRwu5uHYbXEwQkf1CGXwaebD+K23Me2x/1o28TNRSm2kzXMV6x
6bNfHIdiCmS0QBhObSp/xd3HendPInipJfT5oDJWdTPPCh8i4YpYvF1q4wxdR4QMCa4YbUD0bpzq
pFn81pEN/Lz63Jbjh1Gq8FBy5b5gbvYq6Foh8W17ozOKY2Pn71PHyhK59KzrRQKbtrXNzDCaJTUt
LyV2tdScs6CJFZOcjKZ7zWdrgyj+q14wu2aTcTXNrryALNkSUD9jtHykcy0VO4q9iyvQFoY93xZF
mqcstVGao8fcSg6OATLBozRxYWW6yDaltP/MuoxetLlEDzAFk1nP+NOgfEll9ARY5zFiERJ1/MiN
SW9LrpavDDZf0fBYwMEoTjwJ+NwDq6N5IBGwTbrOgpHB2Fnk5256nQ2qjojeUq29LOWnq4wfarFk
QZww7Jtjndj7fLR35rzcSeGe3llEfnOAO3H9GkdLUh/bWorMx8x+omw8mrXQ3t3xnT8ARqBLim0/
Cc5VdXPm6GvQpzbwzK7LMaGaOKM/21hlUr8Xj6QunKrQ3ZbiqMI6iszlBqlsDgvD/GPrDlTanGOD
yeC5pmvup6WlvRqZ+KUtlemR+QXXLwNGHz22VjrfuzjOadt3KcMbZ2OXUOgVfKCchGz7w9b1+4zN
ga6k+NXDWN67mH+CCCFD3pBZb6rq+2NEtnVc7aSNrUsbqf/MNUULK4sVFPdQtR2s+KDX0GtEpXzW
XHgQgtQNCvTjjDA3AAXwSFx7dIKM0d6oD4pNl6CZyi1qQzfCRs2EFnqiQX07D+tliYkqY20msTtC
aZEl4OyzqiVVLa/hLknwIhMwN8ftZzB7yw937MZfYzsALf+j6jP2htq5paQu4rVlW4Ro2urEPxhC
y04k625hxHdBgUrwNtfVV5+mA5X67NA8yE8KDa5vWH/LkDZmd9I0tTvDJeeU4GSfgBnaI8Cuk84Z
DhzE4JfQjMKkqaY9UfclCSWkhtAhdVG64Mkforr+RhF1LIGeXUtb/94OFc5PkDpAX+yLrkC0ipZO
JcOrNq5LRlYb8G7s0q1+HtIFz/z4pjrR8g6taAnNeL6ZcN586Wh/1r6Rb6Tmqh5lhvpLN9ZwmTTj
ahHTglTZ12MdWVy1sBQai/bB60THJMmL39M6bVXCbk69TbmRpEq+mfK82+fx3PpJGRugUsWLjlz/
RLxC5dnq8GfOADK6xKLINWqwvdDGxvYs9sTr0XqeIzLileZbKqrUS5h11K3z1Y49TRVO/R2JFmAC
TyrpyM1suyF87/tkLyEGFOPYp5PfKnNLawxQx6B3Y+DafdCREClZetRcmlvOc/WByo+jf6Fo9aF6
vBmSawtKADrgpavUMnAhSNJ2JbvasB5Zykul+Y6C5ae3puaAWqyE+4GB7D/epbeZUsTmnqNCcm1B
HL9Lhj1qc2zo1nQWDiOp/s6mJTuvBsggkbib1tzqkzVvDFsuV9A43RY0n0dkhB0UjbbsErLBQ6Il
X9hiV68xyJGtBXzCpVWO//vNYMddUOu26vcic/3R2rJw16EJ1XGvpS24GVlNb48G3pdVTfNroz2Y
kF1O669sGeK1kiFGMXzErVR8YlCpy2rG1+tiz/ehtsO5Gdvvmmm6YW9V7o589nszZvWrVJQLgnIP
zne8FxyOOjzEPm4TBrBjHnCsJ6ditSeaNRZdSTqbJ44XtDP1lbwF2ODgHfTb4pf5pISMqZoQSZ/+
5uQmpRI1kxKHlrQGlji3JpaeA4VtTTP0MGPxuTd0D5A4reOVBR5o32aQxm93UXd2Z9pvbraIU8JL
XtD02ked5rwujlGy1xCJnGWV3HHU5Al4GFfB9+fAEum55kyAtmMkWmjAjrtJqsx9SboKaAByYh/o
OLZ4WQIIeLypy+mKGBSlA7HJQlnwySpghNP53ULSsHdL69SbjOHQo5d2uiOFDHg5g1yHs6YPHOIk
VDl6Ki1D3C2l71ZISQArbiI0D8eeNoGgY07Rgd8eM4KetzdzVCRZ1wUyPQ5U21TwnxN28OK0+QdC
TP7dDN3Gji4/Bg1GCcDi9ECriCPPnPx7VIHrEA0qsMfrmRiGDDNV3dJ2LbaTq4pbqTEVg5XzQ8km
hj3V8JIslX5MNVVHCmh+h8mA5EsAh9VAEHXOcIxdRSLD+ZlluEATzV23C+i/UTKUqfDPhdj2/hq5
e5miLqFXk5Df0ThdQOIR8/VmDZOhPU5LN5PcR0RL3HeJT3c8Yyqb/SQyzt5qSqR8qKv2YwVqdaq1
RflYaRKEqFeNMDUclWIsnn1yYEiBsufvU6Q/vGR/khVMeTN/wyNiHAtqTl/O/fcUaULQEq1m5Rxz
heDp72hnuhrJfo29IBOz7rrTGjvyZuiMNYAcM7lkABqG3mvK+Lu+pmTiisj0y7J9s/uh+oQM8quf
ykCorTzHS3VqbKN5786Z+rhZdVgpbYOST45GFxbfQfLwO4shoterFv5sUIokK18pFCMKVM0ydpMQ
f1JzSo5xpp0aXc9vSiHYYJ1gxgbvzfrEeSQe3TDVkVUMi8mpg4M6uhn2B1U18xBYJHkiI26BirjA
M7kwFDRt+5O5NhPPHl7Yas0XjmmeNr9FMecXGvpfzMDJSYdJ4ep5wvDW2VhrMxxXAz6p0rCoVKSK
EqXTV9z4LT0blsiun7ZKZeFXYxCcdTKko38rsPECwmvaS5Wq7UVTCgIZjhOtK0/t4sGiu2h9S4yR
AQD0MHxuzH9sE94yI0XLS/QK33vUMLA2TQIbNOoSe7jMVjlcGDoNF6Xszj2HwUOc6nj0Y8i9lZYJ
TpU7OpZU+Umt4spkLWjH5WyXS+COmepbTjdB92A/0WblKzVs20+dxrikluLqSBpxihtmbG3G8U66
y6af19HvR831K+mjvf2ZQmNDuUDy02Lop+KB+7e0sttgpXW8h8Sek0ak/kjzhpdQ71QkZOv3iRXu
n0ed5I9Rm49WbYQPpjMNH1NgqSfHNbfD/HPR0+WiW6u4rG0kLvZD8zmPHBHUPJFBwY3vSQdldWlm
Hxyn6HBLiCedKZuDEtlvg2JRzpWSENkCsnFuDQTkDTai1cUdcX2LT62Gxm33M+wwFhu9qFUCgB+5
xnm+KRnSovd7wFPa8Ytwvb9q2UzbxMBMDx9l3CO/Y13utDFEkSNDYeyxf84fjchBxicNaQ1mc8xW
FpO8J/m3HXaoP4e7E5PJuZjtNzNC/dot/GVtz8iX3thwGBuSIEdQu2/Ev8H6hKsnwIcgWRGkaFCV
HMe2AOrSMW6lKBV9qW2xka4YxVJAHkP6PVfy9sNgRbSTbltW5nSYbHs+U1tVIcdy59Y4Eb4eM2v+
SqYpUAgEu97G1Zm8Dqn11+7a7j4OikNarOvlQ1z6mQZroQCcC0FbfxtUY9hSpo2MguZLryk/FhPq
cKHp9ICRi4kBSQxL34/EoISMq3y5YJ5uAht0xhmW6cboVLFNIg4ApFeuF9CeSzDoivhUonk3UKaq
wskYWo320XKIj1sbNcAKl8s6DXlpxUFxkt/KQifMgHQDXy4mDGB6eAdJcEFtIXufrFTI/kaqV4Er
WIBREvcet2B1VOw5u86mO28Sh8SDotFp9kI181Yk2EE5as1hnZz3vC1eVxYnwUnpJUu7eJ9FA+Li
2QhQoIq3xh61K6QwAqAkRjNTDN8jDhlp5M4Xsut3cTOKsFwyqoPRGD7GCidYre1BBx3QE33XWvzq
zfIBIkt7S0gu0NNiviKEWfy4p4fa5FjMIutVp7tjdEN2gTVifzxSlwJySoFAxUp6SHkuGL5D78Lz
ztrG/2mXCsEtVSqxcyFl0p0FqbZ9qWkMB22Mq1yVr6w28L7pui4wsRtZhZmRlkel1xVYsj1XLfI3
34zR5KydwwGxiLc23dxwnqrScyjIF7UDQQgPOCuy4j0GAHBFyWAl9fSBSiXfYeP7vlQ9ohOLiZhI
IbVa/UabxkvuRPUrI4cTXsCvObXf5OPJM1JhXwfHyLEWOE6A9cW+urYiD7qwQ1Upvi1af3iU4C+m
QpzaiDZP9uZ1cRVxNcfkNBeqi+Cm2NidANfpys6v53X1uz5pt2QkbkDDyg/DWdwt94CMdOo3ycLK
NfdRiq489qiqPMZ+X20GKCHROB/RAF5uyPJUZ5I+DVB19/xy2ratByirOULvYbDKdnJwzVTZ4PrV
AmF+Yz6IeEO1+oAiNbA6y7iUqX0jeqEhLcNzmizaURnCd4oW9NGcWddoJLWRivw69IzxyiihzQIl
5Wo1ZXMUHQVevdJfZu3l6MREXpY1KdACSGud7W3014MfqwpnrAk6j1btzNIx9rA0zmZhnlZ94YxS
29dc5wxXoxVdxMZGw7pRSGb0MyIprsuYVZe1ydAG8ggpJLNtg/53FLpRql6fb1ZaOBxT5GVByN27
GgNDJw6KCam2DnkiVO0WGTL4IJp9MMsIplwD3XQ/SJKRZx3/7HEpANT3+Tk3kyVsR+p7m0LoY1B+
I3Pv37W6Y1hgG9l+IUVHAcHfLe7FnZsC/69eBOw8f4vaMRgq/ejp2V9J+41D0c72Jnn82WkurN3M
acrv8zqAz2Tu9MffFE33mDPaZlXFoWOGV9m6b1cUd1JNi8Ad5uFjTX8RQcizYbfDRppN/9Y7Oskx
Sn8WyYuOwoIp0tASNIXIGv4tgX65Se3Bk9hGWkF4zkP+ngtg6y34kcSl2cqukcZWfNbGhqlHlJj7
UgVtSOKsRdVjGrvBrfTzUky/Y6ygbyYpOia+rldFKXcAseNgIpMW8fF6QdxYXidb2Wlkcq2WHC/s
b1/sHfY5SSfoPIb7akloLt3w0nT8kxEISjlU4zVvqQLQO3PecdbxWpGowSKMYUu4epA+/CNmweGZ
VzPQBGcuRSiBlWnre4XbuawNZWeC3fBxYE2vUbXuSln3lyXVPrA0zFe42MyF6uYvzAoAF2hd+rbs
XujtHsSYMH1fclZt3Cc6BLJdU4x8qChfUSaML5bNeF5lD/Hq3BG4Rfhk1wtvHEz6N84S7WdzMa+a
YQzobrA7OGVpXi3hLLslQXVhqQkY4SplN9ba+YTgMWNH4zuieH0vZPWzVjpGpSsCRrYY5WrOvfXS
s+8iCN1kuqNclRgEWIKDBInN9fkGYX+oVI32FpvAGzM0NVtbUBNBNztHbRPfCjZPBlS8LHE9zx6K
+PWmMxf0mceQVdas2+eHVoP0I2tmbKUN6zehS+fUW6nFmlXsxcAQHEV4eRNWMgWqZDU1K+yAz4/l
lUlvpU7/JFbyMSQJzdGKHPrGsdnZpzFlN3cuCP/V1ySlC9zHKlkOXxhh4tvzD7SqNcgx67w//0Nh
FW9FNRK2mbNalzm4D30aw27U0m03yBTWJtYJSsn4Br5bCwi8m7drQYon1N3UU7U4CpzUoX6cqbXM
kaNQ1wPhgbNCCnMlj1UCJkVQk9GL5wjYLbOGOTy2dxwBwbiozTl+yAJL7pyhIVdkSmv3LTNaJuI6
LrZG6Cf07NZLq+sv+nxaxny51hW9l9owPDdFG9tSaUJZWcdtGhmhPXXpezat/Y3YrZOhzB1XZTzc
8MPdilwzLnY8DLekQWyduGp5fn7pWD6w+cAWjuhWhpuFcMzPhD0cnp/NQeb7LQF5++f3xo//NHJM
Zfv8wa0btSHtOXfz/CwN9XpjLBz4n987ybrZjtCO4RPxk7PK7nfM9QmXePyJxdKu+7JoGMo+Pptq
g3MgRs3xng8dPIgnxUo6jqZ8ccs2AddS//XPH6XZzYultf/8r24zRq9FpO//+ZNKTp2zmwTPRzgv
5ZUBjVJk6ux3GZKOpr8+PzVwC0f0Vd+fjxIaO0lSWa/PX1BG2YeYQTk9Hxmt8ZugCPWf5wtrRA8R
l6jc5zeKTn1I5DPz8HwKMO8ikGgquX9+a6SV9MTpM+6eT8GUFllYGla5fX4W7VAM7weH2vOzMrMV
KIiiDp8/uY3WdKcC+Q6eP1kfGroZotZ9NCR35CXDi3SNeNe1ZRSwMkrcAgRHUzsAUJD9dJ8Zl/mV
s5h79J8VnQOlO6AVKBiCdy1yqXW8ORPnpMJx9nS/dfAbBnanmTLfgud2eD6cOWF76GmcYxSh90xU
YjkiXhFcn3F5Usm/umnsot7YRjSJHw+N1qU+NbPq0MxLuKA5fK+lQlDxfEz6LDv8s5RpLsoFu453
8+NeHyhrMJhcK0AUnHuna90QqwxrHxGJQdRmjSLvJots3FQrV1cXV8o7vtBgNeh7lLWIN0LE9Rvc
353rdEmokTMhwVnSLbCSIFlzxAYD4sKk7Out2qGmlYWuHhxaW2E1KNkD1ajdEPpCHNCT7UqnnU6t
+2k8dgWYSuCMHislpQ6AAOrqu2nRagNdr2yfD/l64bPlPvpT2VtFK+wlK7ifHTqn7oo0/J+LQXLz
aIjFtsnjmq47AAeDWpwGhSZGq80i1Kblj2LxdCLW5VjTzUzUhGEfhT39UWc2TDTPPmiX8qA/6CIa
zQOCDYocmK2kUT3g2x5z+adSK8Z1D8mrqZU0SZqqPMbwQD3024m/DqI9uhVNOloyPxSnxUPr5v1W
Ek9gp726L8nQ8WXL10/td6fsUBGCHPLon7jHRaF7OQh8djSkUTOKekP3xby1pIk2jpj3qVQY9XAB
e+m0RJfxqOlk/5Q5YRiNc61MQ4T5JFhqZYfo26arVbAF54O211d7VzojosyWdiKb2t2FFXlZVvOX
48z6doE76M3FciDHMz2nPb+/1OFbDo1oTzDLhr1bcMUPbRPdUotzKqHZgBTMMwKnc74Y8VeaQNS2
M/BKHd+cp8j1k3ohuHHVdX8RiPZGiiWiReLQftxQVI5zONURoumCMWtP9Mtso/rUZgmSA7VZZREj
AY/sr1ONhj8PnEdH6M1eqbDm54qR3jVhMQGN2OKSKfvrkkofrJOFpkFxRwzexsghWodnjLOuNiVh
lTGyjC46Lep6bfhdC1qNt4aSll9144ZyL72+vJAchER0ACeZwRVEIrvPUFEgHkO2lybDMcud1atG
IXwq3Wk759POYDB3s9CtvGnwfMkBDZXZmj6KtEvPhQXf1ZFyp7lL+qrU8xKslstMAUkVcKO/OE3y
O2iCeo8JJGJQIvK7Y7VZmEDXy42BNCKlKO5Wo3aEkeMQMR73CGibLBxra93mlKVnDKMxcdkoQhw6
lHsg4uWdSTTM6+5z5YoeMNDu7EFJ3kpz2DVjhXZsLIkQMlW57dbU8GZn/o3l1k5Vx1c050fUzQwR
H7+ZU+657Rbr9fmLAQkEZYaVJEGPuu0JDrkTAhtlK3qrCPVkZZuZl1Tkbkkr4qVg3u1cuk5r7uDt
M8xhZP5wmWXT1N7bXiwX9Lo/LaGFxOJ9PoKAz0NJm8HMHo3r1VPtVd4l5K4ql+pDPJMFJHXL+yD0
dTOM7Os9QsXDaqiDPxbLGnbDTL1Woe1IHws4wjcrdB3H2sQM9u9K6g5InnJQXkVS3w23+3IkXoie
9i3UnvdyLeXNmOdfa69ZAAXXBEPwolxyhpFRnxysyJlIpVTkdeEKYWJgIcW9EzDBjHyIXqbH1lCi
yYAUApAgHZTxHuFTZFfheIGg06B1Y07XVWbiFQ3VdjH73vvvU0PO6a+u7uu/w//J/PhPDJH/Cgry
n77gv8KK/H9IDeHm+H9RQ67/4987Ts9//pUa8vyWf6ghQvybY6BJty00lo7qmACr/qGGwBPhxGer
SI4QrSK4BA3yH9QQof8brVHsmcwYTJPQXO1/UUMM898czcQbajn2fwsYYvLj/xUXAljbdhGRgrYU
JoM4w/jPuJCmG5imGxZxCo47UusZng3v81BErL9sJuoQpk3e/Ohxw9Cvcgm8HyaBFezBvoe3Fm+e
fENhxGRK6eq+cG51eknE2p0gic0Hx2wYtXXaTLoJCiBPU/Of+izEpizH8eAODKCU5HfnFHSnNKZV
PoU1hMM5aj7Ucgw5J2GtXzvdszFPv3acbQisxo6ollqyMSZ33iaD+fb8ZAQbkvWzC5nL/5WuW7+l
CqnQ7VDutDrNjgusix1mfCecCjt04049u2kFxyOLjE2sqj+hAp7/5Rr4DzzLv3LIdIRv/9fz63Bm
g/2C5hkDggV75l9JZMi89aGCrOLjeEYoMJuRV+Z9dOl01NCG07Sh1nUp1Av5EzlZcXlOxpJJ/hy0
gZ0Qjp1Or5EhJqLRxumrrd6WzjHJooeJXMPETVp8SQvk9PzGalzRCmK56SrjNut3pymHYzpHVcgo
wvgUyfxarV371uDp8OYZgSBPlo5MmHHc82HpPshjaBiEM7+taxWHADge70EzXyOV+VyeHsDitNe8
uUurxOOPHWuniTj9EE1e7mMgok++krkZSWVFTNV8liIiZzyOJDMvHHG9rtV7d6Xf5A6mDPS5gnsJ
EnMD2sTYgHW3bnUZIpBLTolZbMaHSdsye+eSmD3i7YpTH6VJbm3APgKD7LJvQ0ZHqjYfP3Zw029M
PnFdOEFiWuk+yrNkfhzmcpRnXV1uMIItQcsRYG3k9GlCOvGloaeH50Pkxy/dKOc3I0GFAZOiCqZG
Vc4tLqP/Sdh57jiOpNv2iQKgC5LxV5R3qfTmD1GWngx68/R3KfscYGZwcQZoqCuzuquUEsWI2N/e
awcqLlD2VbuVzN241tp4HzsQVZiUwPIud98/7JIV1jV1s0N5H5P1Xsz72uSc0bmzl4PDdZ7W+Bvq
OcF61cefqdOQ/c/p6ZZZFH8Ko9+XcZrMaznjCdpag2FfRgfNZm5PCY1uhWfyormY1DABjlenkeHN
oCYXMda5FL361PY0AF0oqPVapLWzukW27NMUU0EraVg7PeP4/VYuDsNZz6jWqorEn3HOXlOjPnj1
RBUBI7iLfe9DnkxCdL5n7dxQytP3w2IMZJPdaoaFOl2dOM0OXVOTiIwjsNL9Vt5HGEXRjWfsPWtb
c+AYiXpuoGSLS2g04YL33Kn2fRv9mCgAKmObsogEsYe9g9yBYqhX85Q6T47jb6fRqx++vxLQXg4A
FfxVHLftzsGWjLpAuqOWMiP9M+lP2Y89ChftPA2ulUioz8X/35K9qfeeh1nk0E489sUJ4c5g+mXH
QD5ogseqZutLi9DCthYHp4meowrOQXFDRiQaFTwFp3fOUSx/D0aDj97N3zkXGBe7Z3gWpvpcO8Nz
YUbqOaNqasib3xaho11i0o+eN4t8mKP6yfezHzhdvZvweRITAJWvyPOfJVI4NqT6gjEfNIqJEXmB
xFPOf7DwfMhaxc84Mg1C2J57Hgb1OkD1eEtbL9nKyk5ODeMk+L3qeazvMa1Gv5p6fAobjuKaqCoy
bnWJFns+OQl+MKuorlqJeNXPQ3Zo/QGTlj/CkiS+dXPhv95gnwtMN6S3WmfaW7G3HL9DZ5awxs24
uBou/xReddqYV7qh9f2LpDa2HMkGoEyhdyOOxAB60tSe3v/AlITsOo2Et224gQSUGc//pIy05IUu
ZeICOTZ6YLTTl29E6gbr0KPrB16OuE/wWWjUrasY+816WoAr/e/3InLOe1xakOzu/4ldkgOdRtch
VF4DebbhoaqxLF8E+BKA7GCzv9NP1C94N0hZ2+/fzOc5xhEuMOQmfcq7neVfC21y//zqn+9N4t6d
bBtXaZSM/pL2b2ez78487xMTLYHakunxP3dk1bagVxtr2kyj1X/S/QWBkjYB1WCjqZPUfpVZYbLh
Xzx8VLCg06nRT1kmMS8ufbHrZGQFVWRmmMho0otc/50g2LIRXmTsJVJpg08ntdYuZVi374d+LD/9
sJPHKXHtDS5v/PwCIoR/ne+BPOW8CrTYNRPu16E9gcDC16CXD9yoj8TkL5S3MSXFowsRjKz+qaVq
LaZbOWb3DPbcHOD2OCm0Xb7VurslbrczgZC8NPZ481eJn3FRiV0tsmOdf4EJvExG/l6pkjmCoj0q
LdeFy5x6sraQoYgSuiRgm6Mgo1WoH1ZK/hw7/f2PspBvS4cby+htBiPayGFidONw8nQJz5uBYcVr
KH1rS5gHEXk7F6QeM0RWLDRHxPeqmo/wMA+YRIjSF4/3yfgA8bRIwnVVciDphHpskowhFWk2rGyj
fOB2yriO4KbBZ6MPD4Z0LuxznpAJt3k4XuKh2mtnu4wRPWP1Vice6yWYcUuurBSXWRSuskpsOJcP
rUPczSMHGu86lJEQNSLz2w3jVsbVGSj08TzkChUFhAkvxAL/xSbS0fcFQ/zo1JORBOq6bjn7exur
++wVP970AT4cQefNsAXTV/rPIMYmSbHx6gptmMIvYTEBC+merS954W8RCrcNrOfQDjpzPDsi3tmT
uelSZ5fQpzUuwzrP+T17Otmjv9IYxz2bTunZJiDAwUs5l2VyHkKhGcgw9qizNzcy1wtNHu0y8T5M
5w7OxBiWhyhMtw3lGWY9nsMeDiQa0ffJsfKvA+losTDpnV0ADgNIM8ZwM54sG8WhZr57sxJqyAHb
igm8wrBy7fjkTxVNor8JGh8GLheA3mcFJz/XLibLZo9B+zFhZInnknve2sHCOUNjbYW/Ap2M6wJu
uFlvQEDv6sh7pHOeuLCxYrQXrzzlf8X8bQbXluGVrBsO47QxZ0DsBrWJtoTAWPgHSWdVq7gmkZpt
7NSs6uvIU/RaNgHi6cmOBixtJWPVaMNgfuUzSq2bA8nlbc4P9iMmDZLm/sX1UQXVHCilfxYRG2vA
L8H971QdGUobThyQ9Cls9zbW5TBZc4H9pbTkK/Hh5rQxkbWGWS0usHVEbY/hiV81UQcfYci38C/K
5mhovRNSbBJ+qhjbRiHELYmwoDMYu/8pyUuzpLshJIOnn4jN8irzUnr3u1702Ldofkpex2badwxS
29RZV2Le0fIcKDpwstTahpF4HvTvmvRWDKyvrpGOCwfzR7K7X89JO1/KrntryZVRtHzLrRRVMl6D
YWKPu4k6CDSgpPA5B+HY7obK3d2/rxrvkvnVmUnkoXA5UlfGJVbNMe2LreQDzWx15eAxsd35wUFO
tiaKE/l3a/jnBI3N8O4HlQuTgoPtxBdEBOpqYjLk9K9j4Gp4K+/vcSuvhiY/6iab3J+PQDvub3KY
QJ8qNAtgG1hjfLbzbp+59kOdyO8nRzR6PaE3axoSRl283e+FhZqvFQeL9iM2rbXNTtX3W2rzises
6Pe9BVKdXI+1LaOK92G+jszffHMzz5jOzV/3+1l+YnV7dEaccos6DFZxlj4iw92sTySaUdsLm7YA
VY5PSHYzwcwb7rKdyMWOln2Tsggqor22XI72lJ4WzVbzo1HRpl4ydLSZjZN8JIq4tlxJuUK1Ds35
olSyzpvyY5A5mwt2oCP/W+XcBKmY1aTFLxZaZoXTZxuFVxRGIqYuQ5ZqUxBX9y0clEn/wE0Cx5O1
a+KODzMfnKg9QsHeUtG8tbzhQXLDjMofNiiIsnKfJuknmDzIeYYNTO/w0jOZqjJcayuwH0C1cUax
6hkixFniBJBxj1rySqHvpdP4pD1/HWE/CCtroxuiKpOzvEljOGQmJcjWuLfwWEel/JSDeykspr7d
2mpHEnwoU2xr4pVdGu8pGPFVXidfS09ueTGQO0cg0PP8quzXlsqpMBxOuYKxgU/iNHrdDmLeXR31
965tXf3EC2SHT7JyP1Lo6esp688ERz47rl/X0B8lE7rE0QwJBF1P/nPbJ2dmrljZvuwWW5V67wix
+3784Jb1pandU47JNHZrMgvlKbR6nK1F9FmI8tUATp+09CgaDc30QvN/Oz8qM/pwBueS9URJ3Iys
gaOMleO8CCvmjjjs8zDbM4MiWkhdN7h2Apfeq47zTTljOsno4Goiz1tbETUenvU4gCOr6Tpk6EVZ
ehWdw3z8rdzhS/bJZpgHBohs61qLT6FYvmhFsw1eZZsM1ORkj38sGlxrw/1JOyVY8FD/4mR0Fo69
1XO3awsAA4kdr0S5nMraOfglrcb5owV6ZpXZmppBz/05TuFzO10nRz9GiXhx+vaGgPvUkztq3ZfI
j18VjgD6kbe0RJDMNIYPwtLlaqr1E+WoSODlKvWWMy67P7q0vqrlA/T7m6E7ZzU0zVfXR2fgCz+S
ati5zvhme369SnEgiAzXBdLsEqdbGLh7jtm7hgkFQbP9XNk/oHL9sHn7yqna2dG0ipJ2t5TimC4b
j4sqKIR9Grz6w+AiRHuv+The47p5nhL16bppt6pFeUx+11V8arTcUuDGOWytGo7ZFSmfks+7o54s
siaiQvf1n+w5B+KQr704/U0H6LFvwr8GzmjaRS9tld5knrB/1ceE+2HF9qxVxBlUzybFPE7GizTa
x9Scf2JTfKgj9SS5/5GqO1ia+IHH5sHA319iSTTXyux+2wlHqcJ8UxqwCsg7kj3XVlvvCNwk70FR
rpbJ5L2u5GeVB5FXHqx0ek9SDRZueOKawUWiP03BfnykiqrKfy+TvjoCyEHftXuXD37JCo9ppl05
5Cg5RuwT5hsiPVnhlzm7XwT5js1S/R5boG9DuFyJ/sigJi4BsmW/jPHVpWdBU/K+hLDtavG7Y/+w
cn53dm4F5NFEQGsXbGfjF+gwdP8u1zC5YFbzTuU2+VZmHrOOzx3s19GMLj31MmwcJ/OYzZOFdFQ+
JKm6OD1e3kQRMpl3lRiNdZTZP6EdHhPiQY7bcLEO3jbq2pHdWHbKLXFcLMdZVX31oKmg/o7E7UgZ
BbbCs9A5RqC9iWGND8Fu6Wj7YkuwMkTGiQl6TcLHX72DmNsz9OHYTulAVw6YZqafheEyK2brSb10
l/mfs43dyrJZXKtjZno/lGhvFX23sovWNdutxvMPxIsVkfll6E8Vd/2B+JSpu12aTnB1utfIMc/D
VL+70fAoSqYm9s0s7kHxLy9SYBZz9tKXAtDA3r1HnfsK1jVZhGTyL3XkW7Ajan+N/LfvBcCxadKn
gdEDz7bG/Grk06YucLl5SUnKnm959cyNIEWb4N65daP6mZW9xOBX2Jht3V/kaGndTHFSZWxMRsva
CWHvSgLB8EgNjvYuH7R4SFYzvpAVTxrzoH3HED825a6a09vSTI/TFLFtz/qvqXyGLbJTvvlQGf6e
RD8FBmNUrZb+F/V6J5D6BySOx84rHycO77syJYE8mK+D2f6kBWStgBOKFAhs45Gv9BNWmSdr1sco
EtdFIsdcBg321OPNqp1wY4r0bytVReqt/LpnRggwnZx6BEWI8MO9ooPGkArv0SrqPVfiSdLa2yfD
g3lPBbTNKcaJE/XJthYJOwKGcRbB/P5tgJC7hNlZjd5OF957HQGLEPEWB+GKorhKK+KIzIEzuTHz
n4JFyABckkDLDRwZXjAxHMKRXSnb4pUljK0ek4NjvzZRsWnH+LDon/nYrO0s2aiUtQhvaREPu5kN
vdnkJBcman1aTMTcflBPP3oIEKLjWGW0J5PuE/xv1rTPqp5tXVEeeuA3nYo3mns7tg7nAXMyGsVi
fnKIffb7Yjh3irewLhEESKrOs/c0hGRLZct5JD27jBsp3WPvxljyjGMjDmqGjP7ELBqLeTYUV7Xg
vDW0xVJDpLVgmcVIK+ASggGrffc5EtUD4u42JSESF+riDfluwlphh38d1v1i/u0TPwTAQ/Ej/rC6
LK8G8b1pGrcKl782krUzu+S3oy0g+03KBpAS87+lDrcNkTX2nUbzo8KFNZm4fovwiEXrz2imG2Ow
A1flgSoi1jH3WDYeDbopQBWASavyfvoyxDn1q53Tg1N2XCIY6YsXk3LOZaCsC7aNwI5t+neTX6Rx
DhERp8KloCkGAlVAlEqS6EGxNzXs7qj7eBfmxg7I3jYJ8zf92CY/R40b7I/XDMcYD1yHlwouyZ4B
OJ0Rlv/pRO1+NCxC+HKN7/8yO+Fh9F1OhsTxMGcLxPmhUbtUuU8JY/IS0/IqkUh9oxf9dAuwKoSJ
N1VL4tQMIXQm7sr238sh42uoZmGysaV5E9nETRsLSDWBvEB3CGb2l1nr7/yp3U+G2qna/5vpi3tf
jQiAeHoXtgZIiGmvgOMYIZ8U7NF9GD84nabm9+luJ8fw/IdU59VehhPEPfTgautgdkpNeUtdcQpz
4FRVd5MUFVRzdUaRvPl+xwGJD5wRnxeDOyPUU45CH93wi+qJQwzuhpl/AF8vGPoUMcfHK5L9HFqY
xk6xGRZoNL63WZzomOv80prNxv0uxOKubeoEjpkF3oP0WMYGWulzTOXDHhbCz+F+nByw4DvNtg3z
bUihAKD4+Ry7Lu7QKK/WOXpILrsBi6JZrjMGkk4RfobhtG1adUoTX6zGXj/YgxMAgljl9ldv5b8m
n3un6xEOMt+kUwFdM3YR97JZ/m5B0MbRzBg9PC0VdaTOxL3f/cu7yItcoF6C0C2b8ucof3jTpzbC
deM5v33RnVqoG/WAU0mGABDmj2FMn1sVI4pKe2XlznZekOwjGmglkhk9TXMtAYh07xU9EFHPMXlS
CBYz7iRsMAJoZkUBe2YXL8LxjnXXbqfGRMTCmcFFht0BJ1//rOKE9LctL5qAliJZoYTcjpF9G/lT
PcRlPqn401G9C04yhL2JUdTWrVccB/A+uj9K68g/de2tp8iBe0rsZZTDm0yLXWVP22pUR3uERDWs
qiI+zIYD/SDZzanAxu7ACsU8m8rl0QXf2MRqnwh4oEQtuny8LGBp0Qu/6sF3Vq1d/g0NNWMMHk7O
ogB4LW/LlOZBjNTIEg3Kl4pmKu9pazz2gHdXMHfhs3Kwralr9NmO1OTArDMT8ZVgjxu6EIURT0dX
ww5onjuqeBLaaX0+QxW5eGeOj61BiFYtFGtSN+hB2bmjy2T+6FQmec4Sm4mdrm3kJyzzW7MMNzq1
qwPZZ9n4JYRpdcX3sMoZzTfpRnU4Gdja3DLUAJoWryZ5qGbErmG2VFT/nGpSBSqyaIZ8Ke7bNk/N
P+p+okrFflr8+ISM/TIuf2qOyk4af+KyCeYw3CC4cshvD0WNupunZsAgbm85mLPlbqwpTLPO5HV2
hqteoi7ZsZf/AdnuLGNxZTiygwflHCjGHYPcBfIllqcGOrbS+mrM6SbN/vQEjCPojl7KeVxYm0lz
0EXtcQb/VYJIWoX2vhhgjwygz4IqJWiKKf5P2lI6O1g+67NL2xU/qs/VvjiBOfjY5cQPZ+Ds51AV
5sbFuRnUV4KDe8oPZgcCMBdXWu4C22N4CXGGwIyqL23zACbvMDb8FTX0Gtt/zpADEyZFG7jbqxay
zFA1QWzMu9LAFU9hcw9vIUmrneufHOMQV1FAX8A2RhGQCJoaTj0E8ARU0ZScOFjgcPcDe9RQ9eR+
oYbd65s76H7aQgm/EdkIzHRiD54EZQSCyu2PnHb3JB2CfhQ3ggW7qmR4JvXFAiiDv5ULtdpA6CLz
/zyP7dqFizLRROX1TwZZmOTcpu0vFVZY8QWeKTpcqBjxuq+7C4J60Y6xW7XQCi833q+s+u32HD1A
jY+PHOCDpUDghU2lzQNOMrA39KJ9CvPFSF+N7MfAj+79Di11WzDlKZaCISQBnYiNokEUIPHOP7jN
fORWvBikJiYsQQ0zKRKVhgcqzXtObY9uo4G3AS//XK3mWK9cB38LHv/nNDY34wTkKKar8dSGbxg/
VmXpXe71OFA20P4WZrT74sy6WJCOC8f+6I9HQb0Dp6RVR70fvJpN7H0wrjxZ0CcorNtQq7yyOusW
lV+deHfqgwpPFDpfm2Gh3ekPpeMjttRub4KqNryDgtsps79gMJqV0354/oYs4uSHgSftg2NQLpF9
yeGONgSXT0mP5x6trvvIiwn2Lbo90EgUpP4+qj763t5M2oPLXSRfKlIr741jnzmLsQMgbT0a4qev
l5u/nJHe+ua9nBGrQkGylaa0ha5oIB45E8UUUHiy0KvjutuxbHe0YzwQ4HiM8/TgmwykCtS/IpC6
CjqroziNQ17G2z+bczAi2c0mexfYljmJC6sdOGb5d8nP2cF5PttGNKNnIy5VHS2g2yFEqRsHqfb4
Cu8UEENvI1Khvs5skPabDEznOY4IL9otqNi2BBkP5vYxvj806N6W7B9hrflBsWgcrVo154Y9AxvT
Jsq5FGfvoein7knkDQmgZN8XeMXL7O5zY+BynhqyZ5af4rKWbL3M0b1kDFYOQwyipJ4a+WyYcbap
SD1yxBJXRa/a2WNSwlhkZhtol4f63sMDDuaM1EnmPpr3Asf81XBASAmPaNOg55Mw55mzejSfvr9s
bIOkE9lHdn387vcDhKWvpJfvbmM2j+koi5sH/nsgRrcwAi0na13f8YPfD8kYe4Gd3UnhZiNPvROt
VA6gJzdp+yTatjz02ZnPt4+alsAlcSw8QN/w9TkK4wDKvvFk1gm6n87qjT/MxpO+syvnud4nCcio
8l5/3C6YKJaFa0Nqgvma2uVLPrNoSEC4W0fDwil0k19VF0pyOBleQcA23vA6zehzwiPGITnjwqro
uE2BBj1PYcdZHlyYMA2wg1PS/FSUSUsxoidOOcKiTykp5PLj968Ikse7yCrYTXnMAlZkcK+p0Gc/
tYoX3SkCtDO53W4EH1obvvWqNbDkXt5zA2hYTdmckkVtS2NKPkQ0rf+bzeL/Y7JQrm36hrSV4ct7
u9e/1L3V5MA8aNIkNMN+Cno7Yc2VCvp22gmMpXiQO5pMoQUZtHRdSt1kZ1u70ZkwUVPdsQgMGK38
BqydTVFGYB9Gk4l2G1svJgf57X95uvh2/t1z4xmegdlSmrb0IY17//50zVhgkrxrY7I1RyoKxbDu
S4hs0hqWc6kJf+v+JaV2hT3+sXKFdaBwOlsXEfDfOh31oSQCYedXkPTTRTLYa4DErKSqjTdZ15xC
09F7+i/P+f6c/qVWCJ+QspUrWa8skxm7ffcR/ctLnIkFZrxBVWBNPU1MeJ9np5er6Az2NCSnDFAc
NwpzQkoF7+N4t9EPGTDPXR4u4cldOhSGmQT23eaRZstjOecR5TFO/ZvOEf4DPw9PGCrWwC8g1TEn
3/yTwb4HsQE+/SnM1//7J7p3Lv3nT+QYluHyZiicWf/ZERiVlp9UeWwA5EjIL2BheGhanmZVietE
0QM1YYIzi0fwwXN1chTSa4LQHV8zaLMsba584mIMKmeebjbM691/eX5359V/vOIO7BKPBkPluPCm
//0VH2hhGgR50iDjAkWvngZ47bzaFLriv8oWNJvEROsnwXH3pr4sxkwUjFfv+v0QwUr9v5+Raxr/
eeXK+4kEJ7ljEZP1beM/3ExVXULpZjgHk1IW7wjUQbyYCzz3fKWcmhG1eUcPFXEggax6DlxMfzm0
uj/gbQLBZ1iHioqoLgaDl0BS2fomnQBD2xwV6ldMGhJ1pbhJSLZrGDpJQKRbpjINWmoy9hHekrRm
cWsjxo+ZXKD7mr+qWIHwM+GHlyFoycJ01yg5Lb1HpP1w6eiQtKNbwjSzw2fuxAFetGrt9h0TxbS9
1MSlV12Hn2fJy2jdJymTPGLXJIqLlZDD5xD1vOSmw07fh00x179pYv/Ko6XbZG7DtIrc/GphS8xs
j/WVnq8nCoUDN8+D1AW5ZYZdtWlG+6MpRjgzZd9vjUrsOvvOdSAW5zW+PFjsn4oZ6V2BWQ+afj4P
BOTdTv5pC2efJT2NTP0iNjJlae2GLBhJWXF0cP6EpnpORGke0Z+fCKB/CYBa2q/LreORnRHSgp00
Yvzwt+kw/bFMkIuNcKg3NzlmWzRAYimZjTvk03jAyc8cncNpUc6f46A52sq32TKj3eQv/HwYY4U/
28Rqhg/6LBCylvAtF08VbQjvFFOeJzEoDOGY3BqM7eaYKc5hCBNUPZVHzqDrukKaqIaMJD4VKBzj
G4TpoQ9xhmWvOHDhEPaHiJJIT40Xy3IeaVdRYHsLORKJMufPjtQkHKXdNDhyBW7R2k5uj540GwhL
5RyUQj8PTf7HpF6RFJrWwTiym4m6AF2/2YQFEIBJUTEbp/FrxHmrGxj/gmI8M8Ywz9VYvxQ1JpCu
GNpNk4IeyuOFmrDxlA34GdAoYhCdTFI581FEiIYT4kXWrvXlSDTGKDL399t0GHJeHcfoi+W7WynV
v/I0s1XBbXtl9q2BHw9U7tI++6XHqYJSGLAnJTHI7GTX0EApOiZG0WDEs90wmFOOJRk8owKthNMt
zCYvo0dXzMS+1b7RYU4c0XpjM/NX+9qCT8aBnApb47lLJppaipdmionUdpjhs+hzwDRh7lKiT/DH
So8wG5G+u03CuRc7GkwTXK99nTliYbWZEXotmoDCPyQaX+3ZnaFahbukvtVmEq7oLcM4Pq5tWfQ/
olTdEk29gcRu5ovwh6c/LHBedpGdI5sIUhu/ZpGbBqZHIRWK3qbx3RuJ3PTQGowgCV8U1waVeQOE
ug0a54ax1Hyc/MJ/ko2bMZjDVv1Y0rfD+ZaHMZn9q8PYAHbllY5esXYWAv5WrinjHCvv5CfWneps
6305xP6zlinDsNo5s1v3aQwSPxjyio2Ga7HummzfjdXTcC/i6WNC6m0kfmJyfIlN+UjB2rl38uY6
cOqlbMGgKEm0hOWgteWTcVvK5NMq425npP3ONeUvx3dp75qH94a+sSO+p20YVh7rBZ3XkXyCjkNp
HECJxY/kKcOT6JXtn1Z744bB998+o3ecjZ0V1IbzQ9vuZ2sj3qrI3S8meyrZ11aQlctFtLW8kSp6
FE5u7XSFkMkkhnKe7ISJs9+Cpcq4wSlYDnyWSMhrEjbLvEdM3hmTVx+TpN3CUIoucUsqwoToR+xF
ZmejY7VuHWIWyl2QqnHCS+NcFNm6MwuKrHpzvDbYNtcGoxXwN+3Kbq32YlNhfrPj5qaN6c6ZmPET
ZUS3xYT6aOEV9DC9BmRAwX4k8UsIvu3cpdx/Kc4stzO8AFgEmg3lmxdh0K+wb+JU9bIDQhUWN9L2
eVNReWZprv/2XHkyO0IQ3kjDnJ/r8mQsNpl7WngkH52b3WLmy+r6NFndgDMG6izQqC+w9N4pH1xK
nzPrQTyPDEy31cCMv/Ygd7aDke5So1lWil0ISj6Hd23gGsr0sO7YpUxecRWEIHd9YVnc4odXRKQN
ub6milnMpNlj4Br9G3GoQIsqe3bc5Fnlfnsay7G+zKXedik2H6Nb1Lklj2lb3Eli7y+xjhwz1SQP
iGPoG1W7o2t0WjXYEYbaLwMHDAjFhFF34iS9TagC2IeGQYK2jq8hb0GNy2+uEmtXJv118kc/iGyU
nnJgBuTl67IOo62n3BbWKEd2BfrIUDYyv6jOVZ2etOEvN5fTNzTb5igFwuMdlDN0JMLAL8CaCtU9
EXiNG/9nRzUEt1fu2BafKDxB10Rr7xbG0FsHa3qpsDwS7rLiPR19NNE7UX1VwoPJF02HXDgCISh8
aak3eTIwBKW6q9YmukFgL05MTIvkj51GuIxKMCBNHx9kqQgrKTLdeQvb1MH5MSHsEgQ+Tm7psLJE
IOjwq20xNZnHBLd14Cw1bJ7RIg7ZyLVC6trBPdrz6sfn74dY4QvHcnEtTG45JvMY2P+kwGMRUpei
4s+li+QDy2+/g8GFE73HNekt2Uc4659UVCLdd9gRwiHFVruwDxepsTYpdN6YrQcPeo7Dq/DdYduz
iqxa8EKn/3l4gDM7p3o45BY2C8Y0TLNBFWM84DwIWT/wgF5pbXZ7Z3GLjfJil9HBTPWcXyb7aDA+
mruLnNp7ygNarPpmzvSlsK2jLlIq8eA1rRnm9qd+YY13XHnSWRhebLSEsU+Bl2RdQQi7PCF0M571
aUw7ldbi4L2QDOa8Re6TsHjOkvSzLdpu1yWvi8YK5Jb5K0HbaoNFDk+X2cUUn1nm1q6MN9266Wng
lHp0MyZ4tZrCVWwr8zhMS/NK0uvJo/4P6VTKTSEc85RY6lfaS9Kus73mAMrKbNvHLrqfVm033g55
VD3gWb+g5/erpArZSHp0zhtFi8ytYpawsaEyKtbTVUlMMxAUWWJrILu4VVFlmuximZRSlgwIW+Db
0srzm6ImwaO37A13pwUbLpcHoCckmayI6kTmI04Rt6eY8wjD0nUGSqWKbcJoU68P43ez0AQXw9ag
8MKZyc/ocBp34NKsy0QglCySDizNvC6SxcBc5+ZN2D5M7tMrIpT2wRdt81hw0hmJI62q1iwB0ucn
y8vlw5gh7vR2PdNefB4cRH2zbp74LF5NI/KPDPp/9OrqZdW9ZNOxEDbdX11uhNtKtXvY88aG9ids
Uw1V7o6RNbSmwFqy2Uh1utvTgXUmqPBgxgmlKKm4+BF0F9NOjmWMyV9mALxRSc1gyPr1AjD4kGX5
C2QK55RQGomjxOg39UyzoLg327hu5ewpyctXLiLupe63tfvIwCs/A5UrAo991No2kWl0wT7NqePo
yu5PXBZXnru+GPfYyAH4LUdt9T1CYIMvr7uWjd88zbDE2CuWMPSYe4zGr37GBXavTRa2a7Ap4Z7J
7mAvSAUvDWsFhSoAGUEirWpPOiwvBzv3y+NYcHJm/JVVuKe8aC0KJo1JZFXHqe3+5+H7y4o5B/3l
zTsld9n5+4GYAh1g7Hm3c2vTipgAViai/+4avfnoYXlcL5RWrQcAjAtAiN3iCM63d/ovOIxkjqiM
aXxcr61xdItpDUawPbazYQdtFY5cVwI0j2Fm1yEHeb4kbYo8I0lEGiXjGpg1V+P+8P0rZJvsWsw+
rQd2TC7PuMM5FtEcKtdRz73AOAQnO186bJuurxlfQgqBnx8AB7IeSQ+C5yqQWVmWIgEX2VZ8+h0I
xl3R6b0N+JrQT7krZqiOZZESj18gSUbAC1hmKOHIzAco2+/DFNN6I8CyGLU5wKQuL0ttRdznsO3N
tvpFdO65yLIKW8VjmPRngrcc29KHZMIeIOBQWUivtDaWO1rD3t2iP4l4es3a6G9UuQjW5RMYoTD4
f0Sdx3KlShZFv4gIXAI5vd7qyrsJUSqV8CZxCXx9L/QGPbnxqrtftQxkHrP32mNt/AhVIEOfKwiB
DncgdXaGqNfKx0eZ5++Zge7aVCfiYYpVwfW2zdGCJQAI9k0ojiY67BXpLWD1NJcq6MJyZ4jkS87V
OU1JrrVHzfvFFm9x6hqLTCEAgWil3l4h7dlUmr1giFJ0PQgkQ07D1FqyKYpmuItKthDK5+hZzD3Z
3dmbIkFwQ3ENUSr8aQdF0oU3ZSTO5E9J5f61Y3hpXT3TXAIZRTGG5yO6OswQNxJblGxxofia5Ml+
YshA870e+Wrju2wQIIsmdZdkT2qCkxIA8tsxI0VlZKHSXt4cmNOHhjkHMotwK2gIVx1RC6s+QQc8
guzYpCZr4jBkjKvGg4H4bh1NeufiLVt53YwY9U/a5dNR6xrhNamFIi++FBKqLUzhPeWBcRYk0680
w2Hepc++UETA4CzaVdFDNzQoFRzkUwNrqjpFdmAz3LV6JGEBGRfBqKKN72ztlNWfGbJpx1ANhIo7
Hj9Q17HRScY111KDG3vm5QzyD0epndeiCHMMZgBUzfdD4MiN2ZiL0Hz6xPwIgSHsdlHrPiV6Oqv0
4FU2Ky6F/DA3kRT17fBVJu18VG22T/T4k1bZve6jam/qv3R6jzpjwOkX7UsENuP3WMpGP17hJOAa
Y3Plkh/4gAfpPvclWRGJJhAL50nYEsWmLJJkeQz23AT8ZSYw3FStjL42jrkM6RGDC5af77mBq14Z
WJ4BERC/0p7HPlLYABR9b6Uv1MGnsXfClZN0IOLquNniv72LahtlSNB+ZZIVMPXKThoNt2Lr3REv
2m0c3ZcUof07klGOY7NsaNkBM9TyVS/XWsHFuHFt4DQxL0oj6uZcDMkVs/pn7WpA6e6AuG1KuRqv
GO95zyP1HAZ+djA91Gd5v55avtXcLmccQ9EfGzE4EfReh2GnfS+ZpB+KOuz2noEYYwLmCgywe+jT
ojpXiSDMDCvBugztrWT7zkPTjwfT8qO1O+know4rVHygMrm8QsFBgY03LPa1wKwB2HQVxBHOCDv6
IMm22pZzj8gh7Dn8rYCYXP6q0bau1gQGrfVTf5dp69iJ+n1KELhOJah5UHNZyxpJx4ei+IZOVz6X
LpzxoLv5A5yFyhvjda7GfxDHXkpFqhyL8SIKH8APROi1w4s32P65lDHYknkGpZu96xrARpntzSyx
XsJZrgOgsMSGJeehCTV+hvqfDhAFcs/wfDaXuKfNYKz7gsHibDYKJoGfE+BYQZbze8YFlVW9uuV9
Og4vWdPXXLNdhHyfQVKhGmttTCiaXSiBJni9HSGQmHva18lsiVFjXlkl8J7ntp82TaWLQw5dvsjm
v8z+1UoUrvuA4Y0tzhrY7TeRfydmIyR0x+lXXsI2wRawIVR3PgRzB1KSoDhizIBBCS9GS4UduyP4
K8QDh1kRCVrZeDTZvFYoI2jbIC6vJ3j229jrr41vDSs4p8FeerSkfulV9wpR3O8/GKT4kIdn74s5
Roc3Ex+TeMlL7w0Q9G3vD1zi5BJ2xd+Kc0wko3kkfDxeTzVtUdxC1HZdUiTT6MxlhWkhV09+h0ov
qquLnsRdNaIvQ/dS7F2TiJbAeS2a5t7mYVhnaf9jKH58sN+PpLw3q2LRJ+cOaVt23D9IjxYjH7ts
b2ieUJY6j+pZuY61i5yQ8DfFDFtFBqoHJyINim0UydN3yjK+gyw7ovk5FYX3pypQezdu8mdJKzo1
LqoMWpMt3JdjkKO8gPW+bozs4mV599qws/RdVmaIcaRd3HmQ3RxlFFekN7uWZBPjJbXKmq9KfVhL
PZ2y4KNaWDaTzBCzyO7vJhSbos27k87nq1W5PxJd2LlkN2lYjADqyiGlC4PjRrTsg2jvn2jziFjQ
6XGe+KEGI8vKIoSfEB3gSZAIgiGZHa5aZ23xWdtZep8k81+nH2k50+/cUt6JzPWVmPr5Vgy1taKV
KXbwqstVHIhLFfa3MMPfX+fRBhcziTs1gClyd0+2RBxlF/4juX7Xmsdkn6fDwXcYMniiexx5u6iO
R4oyS/p43jFt8QQ1JJM2yW5o24td8L7wuoEFm5/MBo16EzwgbA8OLhO/oJi+UJTRxHky3M8Mbhlb
xLtExPcR8VE184YNkm5mQSL919UIS9Nk6M5GBw0YD+vWs5mtuD2FfxgHzxgS+b/nzBKtz+DOiotj
j12o9p0riZTiWad7lUb1qVie/YT79dWS4catu36lbb95IYPkGbdVUwfAG42Bc3jG7No7+xE3YSGC
o2mqGZnf/NqnWYofE2OvBhHtK9wbLuzZEPARrd78wbw6u05edi4JyzvWv43JeMDP8BLWi9J9Imay
DpISWf8ShiT9P6bD5n92/pZGLi8ZPxYL0Ro6rIaxg2ijIz8Om8uenIK5vQZoDbbYqGFyTyWlyXJS
WdNwqKqRlFaHEh54AIpyEV2r0Wt2bnnJGrPYE5Be7Gyia9jqbpomQxWr+uPk98+dYzyAOfZL7BCd
ljTueZAdKwZBhgc4TR9l7A9X+BiwVgXSACZI2yqR1MHoUvIo7VfEQrw6vc4OhDDJFbORLy8cxzX0
sc/YG++lW0FoI1JGTLxktgpYNrnk9YUlEtIW4iyZG6h77NckJ5Ap/YnJPxej8I8oqs6kIyYHUuTo
3S3sStH85Bgbq/f3iTFmzFxnonCTd0ICHqIZu4QFS2qwsm3LFs0tmEcN/mfnaAVlvspWtpioUibk
JAFNDxA+pJQjqlvnIRyYPkXYoet2xHuAANJvkc9or2y3xHlR3Iy9RZFDlGkVDtM9R9imDdWra9MV
c61+9bWjj455GqWCnAj7mOq/uS+cJ/zwTNA6oBuzJbHcefYuj++MGR0CaV9qlyTO1eGIZeEt7khQ
/i48lW9ZSNyFKYB4/lpC1qvc2phtQsh6NUEfIo/TKkimK6ziyJJmQU+k9mMa+xFqRPYT5HEAcka/
1CEd9kEq1rmvECM398SGDFt6anypDOBKt7qNRvBvTuvyhHX8w6ofCnfZi1xGkfoA9LLPvEZIyiA5
sRJxCyTfTEkYtJhRyc0xZ5SP9W/tmP3iGKfijK9tYr2Py1T04pcNuDz/rNvOX9WMBu8QWtM1Qt1X
yFzxTlRbNbTeyoCiRfpN/TJQcpBLklp7rNIEVKdHLl0eV3LBUyyCm7nPnL3dzN+QLq1HwnXa/YT+
o13YuTGVn9OVFvUEiY9WyK84C+ocNpmM9k6i+pXU3gp9PpOFtCO9zSUdtsVQPMdck+qordfZqI6t
wd4KBEC68UZZb1w/ETtEeaSYl+GHJF2Gv7DcoPnVXbEriQ8CWWO/6Tr+2/v08UFvUJA7DKh7V7/W
uRufAI18djz+LEwDxKRRNSyws3Jck4SRJoiyhUyGrVIklkjzJ3CCj2joLk7Pj0JJTmzqo/TYLMHR
dmr3vHIO1dVEzoYXjXJnh2TQYGEdgQjA44lH82Z3O8cmJSIaWfrIZS8QcVSRO1UfqsFH1Ta6lyL3
2jXrq5ckgqgCmiVEd98O/VvQ1i8+jvoKmK+BDF5H8mT2t7hNgHn17DmabN2JuP9oKBbRaeZPunSu
2IKR4Mc4k5VlhRsum16V6QViNtEWGh89KopzHYIynl1EUzZWiZ0raryG7PU1oy0UFwxazHSkAWsz
hIaKpkJqLI5UfMx7DUlQh/TXWTE0hOYAaWvenASBMiqeZJuWgu07oWCCy51BDLPScbi3lbWzxgbJ
HYnDxV/Uk4ekj3gpCWOp42yvHKZqTl8x/+9MxOk8GFO8gs5DMtUSI0UyGfcX6vGmMHdS0FTNyKbH
MDnXErKwDJjHqnhjTv6Hx8N8ruiJ2Hp75QWnCXrG+Vd+TEyGFz/Iti4uWAFIjaAdimts0kLUrCKn
aZ/PDOAZ7EWeKfbtiZE7nOKs0duZ8VQW2CfpduW98qtzNMwkH3C+G6oBrwUbKDRKaJRxfchav6R6
NoOt5RUYcIsJUav5aM59ucYaWJ1SFQ/b3guOdoBTq55EfWq5abArQ2Eit5wpGsGZfQYDv+xjJtOI
ZScnOdCFFGtjIPSkNuM3O3K2vquJ7BmOoy2eVV2/ziL0+b0T8N5mzHfqm8kuc02gwiJDgoHsZncV
KEfGe4CKIwuJb5dj1Q2DfuMt1LM07C/50I2owtZxjprfFzi2YoUM1in5pthHRVvbs2jdTdPfuWP2
mpsMEiovwxEfvZER83fqkEPXKRlUFp6wKRyoc6cp25YZC8u8YZbPplMWw7Uxgz2edjBihF2h7Axe
vfi5dgyGBlrcxYU37UzBc9zP43pM+AGmUq1CAgm3/CR/vNYu9m1vjzuVMh1pyvbChqK+9xc9dcOb
VtdIglHsMDyGTWbBxd+1wQMzojuiIL5wTRqAfkHDDSlkVS/dmXCeNiysuq1WPpqVjJtdgcRA9aB2
FMDu1p+ceW26o7enXJd4vqcPgVIk84S+Drp5rkTKNtjOGRvO0Tu8+I8K7tuJYHRn21300D+rPsdS
En3U7Z5h2XWaSM2oM+aNZJecoiJ47pUfo4qwLG4uJhvj5DvPEX0bsxjvzbYluVlDY+MrwjPiZhEk
/2l2dylLQwau5Rv7k5s3Yrey59vEEOOEN1OvCj97KC3beIkBikcpE1Jtuu2xzfXe7wZxJzHKrAe4
r8gQBemgIdu+yvaOkMoOujNIMIgbGkGpYHJ6z07KwhZS+LrjTdoQkCD3Q+GleHcwHnt56K/iOki3
VuT9CMH6WmkCGCe73JeVr+5zAzY5dN1X1n3hIazz8KZhxq+x9KqPMTr0qb938tB6RwA37ZUgahxI
uiRilIXe9G8kLeXUXy0x0wkNQASA3T3MqOfAj320VWPvQU0IVK8JeUHtkUhOPTgfUkKZdVH78lwa
6CV5P0Pa+7iFVeLmDMWSCThowFglCE3opemtQnTtIlsckW+uF/FNGhYkf9PIj3gnUW8SDsp/E2QY
N400fp0IMwttlzb0mYpqE7hEKZcQSQHucsn2WfQep9V4Sw243LDb1v6o0j2cnocgTLeo+yYYn0+G
oK6au9tkif40RLQznjgyLvho7fR1RFRnxUO2DWhoVsXkvnto4lRHPAEd7cwJk7P5xkzpD0APUM6h
huPNBIq1Nr1ueKbS3fpgfSkGm4coNR+oEMNNx357q7Pyrz/5A8aS3wUqP3y+rE1EQ16dAGuzYye6
nV+W+UOOXw4rz4bxCnOXGSQIsRxN98rKfPdsJ+axDRz1YSRixZndIyl8cJCPrzwdYiPiCZJ6PiQd
VTIOpvy1CznzWWyQJtD4txLyD0By7a3NSj4KKyWR16BaEP4C07NFsoG9cEzJuWQQnuwqNLPs1R5C
V3y0bvdU5Y237zt+lb7+1wiHHPQSWIpt9/cTRv2cGdQmnsy7KmUpKrsSd6QgRYIjeWssXcrIcrZG
m70m3BNzWQgxQhrGsp9FgTm6cb9R7HnWVgfLocuB5Vau3lMigvKhvRodJOneDd/OMJcb4WOfxJVO
7UE8vH0jF9E/Feq9HWtSVdxx4K9uz5x1MdN3iJaB/AmyBUPawYmspvDJHuM/9AgvtrAFZTlRxQE8
XwQgbgA+1GPyNw3yX2x4+6kqJ0ZvNaM6tybDp76V7M12nZtv8hlvZB7Dn4PI0WXD96wAWOQx0x8b
dtwI3lYjjLMTXFL2yICKfCurccpVK7UEIRLdZpt3s0rYtaBz3LdIGYI5wIBdUsVAmEDAG/4QjvnH
5iwhW9vfzWNDLlAS0XlB9jc7uCu9nl4Zzm0tmR+YzsuN4meaY26FycvOlrBUpsEenTDntRyML8Tf
BhLDxrNWZQK70iTOkbUHy5Ot1Vs0I1lMyuCEu/RsETbU+c3esAzAGYwI4A+EQfdRg7gakcHMvfmm
I5+R1B05F340npzuvbbVEcPN7OurQ2WKMmzViAGWoeUBTLAIlu8+/cz5mXTzISvzTdX6XRaffmf9
YYlF3CrTFKtJ11UoHwc3ZajjXecWWxWo0WJjAdNf0B8JiZSIjw17px2xlY7wVgWgxHX54aI22oIC
luic8Lx6GLPzANJ32ZgYeBxqRM3kFlULY4B+V/fA/g1OW5I5bC3O9hDSMWpaSDQLRO/CBWeEsCXF
T62r/eTOn37ukBPNy116oIYT4y9iTIVYdOHzR8muscp7XPx3U7VezhkB50hZPYYfi6Qn2SluQ6qe
2MVQmJj1gQu6W8cTBXpkJVjBXNY8xoPRdD9lrootGYLmimrzqXPCk+udHEn+NtMbK4HVS9Lyzmwp
PgW58/TAKwAPIwpqQQ+GJhHVXc5I0+R5qMnX4d6b9rNP7ysjvAbWGbXVTjbhnlXDI9rni8rpXkos
3Buvxk0s3O8e9QymNmpWd3T3Qxb/A1j4z9bGZ9ewFIp9wlInxBAmcTVsw+avkpx75gyfZlVUGzOf
T8jsvvMZeZ0but+o7w+hS0wdkU9+jY6src4LMSGd/81G+xTPr7EWb7UzdVvPKliZ/+Ckq/Chk24z
t//oHmi9HBZ0mb0PfH5PRWLlr5WT/OvborjD6mLVrrNufM/EeNQ9m6xJ1rPq200Qez4GzpTtQ3Pn
SB4he7K2Q+rC/2DlMNUu0r2OZCK3se7pW7DbQQZTGQ2Mp4tPQovQcdvop+hmbo3TUDoIgCxJrkk6
YcSWV7QioxPX+2iACWql6j4scCZFHS0WaYhnPLei4QtJm+E7NhHuEnCkVkDGHqs4elcCx1Hdii+z
HCRLBR9lC8ECpkvaYg6RvCMSZxeO/XtMfCH9Y/tXhPW9njEC+13fbGzwOF3fnWJ+S+7ElRU1xBhj
ot9Q37PkAAoT8e1XD6b27hR9tkeAGsGdpr3CS/LuQPYPND8+xLC4bxsAqgCdqbHH8jwV+qFo6Dwa
3V37mpSmskwPgccaqA2p+ws6TJwZE46q9DYTVNdU0NablPlMOsm3qgDRTSaowdvpHbKiATriBrzb
SHJBbqFHmFa+w41DG3RSKEs5K3q9iyP05bbMQJ3A4bu5XpFvEwsNkfBCay+C8sNp7LU5Z0fu5WJd
mJ/hkE87S/UR5heejNGugZSmfbbVTRN9UBPgDAIiBzF/zbioRiCTwqSDy+lrl6kwOP8RM0XUFMEl
6J8jiNjrntSw1YymkGBLh61R90UIzb8yQaqkxHtv5hoPLLcWj/VxLoNriU935ZvBweY9ahDO2AAz
e9c5ODL/k6o3Zwo5No3lMsNOEih2fYRGsAtk8Z/mQANKG4yUT4lpuZ9Ynb1dA1JDBUW/Ttkww6Fq
6KMazfzGA/CuEvNehfGZqeKwL/M5fwo2pRbWIUitM6IpsiZZXbL6A5ltmLdixjvjw67YgtNbtKIR
1OwdhWO1Ln2+nig33pl5qNZ0NmY2DLyxKVFw41sR+5+4Ezppsmnmf8jeXpGm0pEHgv1UcrGtsnj6
wkL9N6zCz3Ty2otH/ss6qWdgbNup0fQgScIbJEGS+vN4s6bk284QVizBepAosGba1JJI0NpVgOln
OR1T3X0IS36FI5Ds6pAtIH9qCCBfAW9FrevvHtx0ptYqcoajp/M3m3Aavn6uefhMqGIfmEr3q6jX
97Lt2dhUfspLwFE0lysVRHwnXSc2fCfxLvSjex/5GcTzm04ZFXYMegVfco07bt119OXRkGxIPnTX
AA/uvNYcT0XmOqvAxyKEB/PRwXwUMeDl1qos6iLXY+0jIExadsXFG1EUUOGt7fCvjOKjKboE8I/x
TWv5rQM4WG6EzT7K+dv60MAVtCDPyvpv2Epj1XJEr6Qh/4yyeyahKALaADfVpeyCIQbNFYRTajlH
PbfQfxp2DXUVnEKd/+1Gn4lq94438N1uw7eIIvpFFfJfzhQCs4l/s1r5nvgl3pnZZUacDTvmGrup
Dq5+2Ex75vjp2tP1Ia3Cb7YTn6XKrwtLls3CvLJRLXgMg0xVl0y0EbEm5XuBESxxnYouJubf9Yiv
LeeHpD/9hkvX4tAw0jFp2zbZ8u0WXriq3cQ9d5m1V+CXoLBM2Ir8JyRTp3BYc7OxHy7MEXzcKXIb
uJ0WM/gm4hzJJVrKTYZK7xT/hKVtb2dX9bwbqFdL8WiHgho5vVl+coE3FDH3OIbgvuDQkqNQBnQ2
gah2mJIQfxjRJkyCv71kLb40Z+yaioVfJNsfErThCJcLzA3eEnVDvQsqxZg4QMTeY9I4mJOJ09+M
sv1sv8QQotme/klj4zq40Z+W23jDPJ1pnafenUY0y7n2KadyUzvDj1pc8tHFLDk/6vxfPx4Lg+Kj
sTA52Q4THyL8dq7l85J688MYAXfU3bRunP7PaNvNLalLBK7pZ0ZBQdmmq3VogmHPKKpXBHuu7t1k
MfpWm67/pkI+yKz5ozVXcfqaIGQ5uiVaLs9tGXxELBzmQG9IQibbpKjjba+SfR5NLxYKU66o94F0
H5Jr+IYQrG0SlnBMGQPwSfGT6MLuIIXKN6QL18IEZxOi2yotZzuS2rlqCcUEax1TXBsnEg5+EkzN
ntWBPU29O2qOmdCy6OInTIMnZu59VTXY3tyPKuihqsGOt9B7rWIR7Ai7ezNFzGhkYK5oCKBoC/O7
aUl9m938nd/OLq7CiXxyf6tM/ZKm80eu5kew0z8WtulCI5CN8Vstg14XtcQmsvIP1rhQbcJcMb2D
7mPP80bDqkbi+JIWBoxQxbHnMi9HTy7YDnGES14gbriQBXEvd71r/y0nG85WEYzwBRTFKkflSNe1
MU18sSMSFhIb87vMnMXT8idXggnlCRxPbek2D2BBngK0bAMsIOR7Tt5c67Z80kbofccxLBvUO2tM
1HofyX7ZZvMRG5cqJek8YvBR+b31rHWT33qzexqIqbUOOorb269dK7CAC+USN6VEHwFsbvwQbfba
R0H1k4jvRuH3LXikBqSTDyUnLTI66CEGAuyps+Q1NYpgAGGC/BqFmnH9/4cHA6jOOMph/t/hHkd7
6Ir8ayAvkKRrGX21AUkq4Q3DVcWMESN/EYeLcVqlf4Y2OKkxnt7QOVytFl2ap9p+65smpkLy7Vim
JMmLksPNmePqjA4luDFwGre8y9UGEB2PpoWSNuqyDF5upbbx6DBAJjrSrolSSlN915UZA3HHjh4i
02OxvBjo2sVZRwV4PwLPXJwgzSmSTf7gFQUrvxmaoSiHLxvMQ1vL8KXG6r5hnOhhWqdlcCo9k10g
i6sVMz9evoDZ8KznyatCXK6E98jpvW7XLUMyzrb5Mcm4gkWgx/tkskwT65dHeh6mv6QjavI/j5EQ
sAXmcCgv1JT0yvZLGw7+Y574/8KGeMbOG7j2BqBsaTeYXwQ6hY9GTFLBTFmJnFyHEJT43Rlpfg88
wqHN9P9N+BlXqVs41zDrBP8meHtyb+fFBSpvInmuWiJjSJczC6Y9o/Fi4YrYFZ4N86VgWpOHIRxG
ZuMupGSo8O2+lJJxdmcZrzMHFNlTTXnxnerq2EkA1g/5pdmqCZVANG6NmsQmjeRFcYpX/KoM2BjB
gl1VcK+47sJnbOXsZWZiddyUir7Jxk00u3Idx0ZBJ/XMG+Vf0wXzCixPr3JdnBqIi5tfb+Hvh28u
QwzEfzsLl9wddVy/Hjk2f2100CbxOBDWK+vEeibtj2sCF+7Om9Jd2QbtadJuczGdRwLe+6cGhGM5
muQB4K3HmvDkhFtNi/D4+4cuCAl1af3vzO4bnPnRa45uGZ7pq8719O4Bam0DS5yDeOBX7Nkhrggu
+FPr2/9+fz3s98gmB/6UHaY0WAZjVXHJp0/Afjbe8u7VaZ1tYRIsjphp7/SxesQ6qxTVZozQC3BB
CH7GkwCUIuv8izYtBY+UaMpTa5jA7noKpGAIR4nPkfapSsV5avlxm6w8DS+92Y1Ob7QI3f6/Z84Z
22pLVui5cOWF7GzIpG7/6MnqJ58SrsiwQKqn0Ma/EVpzz3hneigTH92iIYOXsqpWw4hTc/SMu9/f
amLBaKWyfR6Mvrn0/RAg62dI1apMX5opVKuuPFJ6/Kmncn6ZO/atWdmCMRjleyW/KF+Hl74cz1qg
koyha7NXQ0/egAxziZF5nkYxb34flNiihJws1jNxiQGxxfZUo7hpYnuL90TuQzrPe/Qi/mbwUYfE
9fDVaVX89WPxFkl726gxPUSda++ruqW60e1twu21EUR9Q1L2ySA1C4lmIy157iOzuYxu/ibHdgKe
CjyAVobUb8bMj6luUX10z4Ht1k/Knjn84gCu1i9C2VSM4fCKBCsrlzNHj2NtHPbFRZcYCLBiMsot
1974Rp8f7Bx8i6MJ4WhS60+Vu/alGfETI9MEmNCM0U65yFND4MS/H+wB40MrjDfLt1vClzvGXss/
hfZ012bI0UM4zRAzR83MOZewMgOW+XxuVECnr5tYXXKqp4Aj56DLoD4MQ0EJOxHtKwW1yDQ+R0jc
4CACnkkN06LZ5giJXPNhyNmLQ8m7/n50AmP14DBywwksbx5L/qvScjtHyFQcHdcvLLJrBEzNHpKj
xsZlnaYUXoVPTNLTmCXzsWFLwsDCxxoRtyhnnPKfhjjGSfjIGCs/B9iQV5njo7dzmj9TBr6jEAJz
R+zc4RJpyVFonlVAwJfjtcZHLiPGXv54P0zNn3RymkvqddUu9aMIkYVgABaLGZZklaBNjevqmoFp
XovZLw+GTbKp5xM5ja1aQGc11HYOkV6opk7vuQXNB77+V7snp4lMJxIuaIEf6C4Wxz8YX8iCYG1t
Aw6hcKdDLrEB5F0unoIkARCYg4LzsgEdSYpO1Upb2IxU7Yy11CFopL12UlZ5fRFGEMTN4YpTLTw3
StPBWexStOwwLtQoeA3K+NUwq+LcI3ch42kuzhkzxl3Ydka1TiN8W8Xisvz9yHq8fg6pSZuiIWv2
910gwHk9zpSnAubA7//KcNv4uoT5KDsEvm2hJ7Aco338/UhmOmNI3Lz2yHBjUmFStQxY2cQcCkV7
21evoqF4i/y4OqYeqCQvydQpN6ncbHcyd27Uk5AZwlvFqCgfJiQIpY6TvUGOK6xyvrgBDtOJUdZT
WgfTRdjlySyVfsgIOfxFToclwBErLiEzdZLrvA9fkTMiFk5aNFpJTLxQbn0hNQJHlLySin2IhBTk
DGb9wRvS8Rh5/b3qgvKul80fawFKeD2QAsJcnXE+TVHyzwjs6FibtT6heh3vCWJHIT/zfRZ+8D4N
6CMtwACxcP/7CMbywcm76laYibunJfzQBOetPfSGH60GaGAZ09c8eUyB0Bw2/uC8kS1HbVzV+lI0
4LEH49Ia7mUwwZAK4JB3/vIR6eIlToJ4z/5Lnnwl5en3n8zOlKfaqvPDFPaHLurV2WSq9d9HOTZA
s7I8/gkkQ+KAsSfZI5Y0P52xn7dtA/2cgFnjbNMvZz75z78f5Kd4FyZXt/8su0U+z4f/HyqUwP7G
yzG1MaMa3JVh6DsfFtXpv8sEQGqByvlQhHNHy0R209mPspi+dzLSE7oee4sHwwG05zpkKxbO+feP
UZ4me1Z6zEbK+iKWD4y0eYeyFellXMBcZPNxBXnG3nhp+BBEBRc7Y0ojINleUpxg6C6Jtq29MWh3
cWmQKOiqjdn7u7yaCTEz6/Hi+cF4KSeZkzgEZlohGMTkYk/bgeN6a5ARgz+6faSg9VFWbn//wHyn
e4yHoT2oiJCHmqyhWvod4HSKT2XOGHcdthe8zi1vdlFuf0vhauCHW3ePCZbBJ8n4yQ/b9A1ReA7A
rhhoabz0rQpyAGPUyXsrZ0XktHeM6ru7Omq7u98/GmEIUbgtbnXHF5k5rEV+f2v0lNX1/x///Wcl
Knzst2zDzL1itXvuQSIc5jm55a7uWKMvZdNMf3DlcKN6VWR2DS6rCVc468JBkm8ulQdKONQKRco6
m1AFwbX8Uo36+xcUURn9PVBhte+K2nv1C1jM+YIliHyPlQJJ0QTT8i2jyp6LrNkxNk1OQR9RBZPF
am3TpNwFbZh886+DVg1Y3i2i6E2+REsUi+Moa6kLDSKBt6MDpEk17S0LJm4mN75LQdSBDonMU4UE
iMXgo5rRiBmh3dxXwSKjVLl7s9zd7x9CTgKKIuNTlRVLCLPnGWRn9VH52WVW9S7twuLOWgInsFhw
5tjBA9vE4pTGMMIHYcGj6YKCXt8fcezO8lAbgd61dhnuTCcfn0yPvbHvpfExjtA+iBTanAbIRGba
DQwbd1iQY+lwUpYwmdc/J15P9HRgI+dmqWMNTb3/7+SxBp66cRMQK3jNIhNBveqSA45wd4NfodwJ
1ZA/oC3javgaxnLe/O1auhRJHfHcT0puXSvIL7ZgBVImgnPIpN7I4ujkJvpvFZ78bEoffivOyslJ
18wGuO827fPIb+73xvYdBxbYgJ6uZE8J0ppvaYHYPDIJ2gYK9zFTAb0uBJj1jc0ccEvos8yPJhlH
B0uIc4LCm41HXh2WdNc0961LuRjX05yItFLj1KmXP3LvoVibnZewISet7+VB5nYAyJVEjhVCMbmJ
QeydcVaLCuWDvbCFi/8xdh5LkiNpd32Vsd5jCOUQtL9nEVqmiJRVG1hlCWjlABzi6XmALHKmm2Y/
uWmbnBSVkQHAP3HvufnWVAMc+SRwEJZMcOjYGLesGnzk+KE1fDjNrCwfiUib5orfaif9GNjZD7Ow
wnvU95yu8xuf6O33Qhf3pt1oZz2OqLGdjYuan0F5xCKlBUlOHBvLlZI/wTB6MEiXFyxaRADLoxVT
/e9HqxlY7ySs2uDBKfHZPIjzFDYkTXgeDOsIf5gR3hFLM12WesDFEoK+joZh4al4uE62BOv4KwfL
5riKJYFzWhw/6FV3MCwH3Gcz0+DpRRBJ/WIBGB6QrWNuM1J7T65UzrsXEVRYNMN2LDuyzif569+1
IJox7dq23WtCGMShYDJ4CQAMdZlZY1ZrzW5XInBbyRlhEZBqdjYBV2994LXAhxTy/IhA9liGtNR0
WPuGy/k02AQAC7vYuCm8jBVAcE+0LL4TNgqRrVhY9k2wUtis9jH8GHrM7sHIKjg5OW9DRPzk1cU8
J2IYpdEYfe0lYdBmHsOqwUPkD2V3jTmAN93gvbu5C+OsGe5sg5tvKLL2q6XVG+VlJ2ps41kx0XxM
qm7LKLgNfPnIYg0LWyjJwZvGLcEtzhdtNMKtbAUgo8Q5dsxcHtEygjmvOZVqiS+nBQWb4df3UvZk
hh9a4F8kKjc/9vflzHsVjGNXSBK/N8zGRIy0hch0XOBxbnJHLAQNjYI7yQU3ekxFsrIMzMCMPJ0j
u8Czt4wt2KQyqTauOXYSFwZHe7S9vkMJH5lnO8VK2LU4wvKqxmnNqGc+/ekZovZlgj8o8Dr+/i6m
Eu9DWhQPTc3n8PwiMl53tVMc6jlBfvm1DY+1etgJG5s5rAmCdq49o8v1Z3sHtyE+LDf8ZA3hLLA/
xg1PUGHHzubzssetvbFGJU6p7Yc0FhB70qyh+Uzy43KmtPxhtiWRBKGNxg4nXYXJ5EHGSLzMWL0n
eSM4sAL/RALS9KjMxybz0LsyGaQVHxAUzIFI+JHU2pkbfwAxYtOySaLxSoJtCFTqCKUTCIeNXiZq
ogfX8uCyBdkdGp3yzsCDbh/sxq9OYxENVwdHJvDGucSVU/oWh/Ll83YO+5gozAYMmarsQxCY7ouq
ILxg5fo84zujFOsh0dVeIyZ5W0Af2arAtXcGMzNyMWRzYmxycYRXHpqOQndpy7E+EHkIV1E9cqLJ
x5huBGMHK9mmah7H3P6iJX50Keyee0Q24pphhALy0zGytbnHw1ge3X5iL2Pg4QuJF1kyjzxTPQF9
Yk2guJS8Mj2R6+atUzew7mgJke5GjXkK48l+EwVDY388VkWWX80S16bRwQZAd3gWnKMEKjHcGlu+
mZkCQ2fGKIoYm/PSXGh5cPk8l5yAkp6wm+1Qq+42Vnoz79iz18Ye3kaVMLBweu+x9zMkMJzLy398
5WCAGkmQ8DP39d/lhzna7H8mEBMNhOFLGPD0CFANbj+f7hOWtI0qIlbILk+iyDHeo6hTT06WPny+
dWaPX4uq9d/162Rj10QSXcqLqBib2p1+6eYfvvxHEkyycqsi2TqwhC6y66jqwEWwpKvwYM3/X2A3
1iGKs4eU5/I9kw9Qqq2s1ssowuo8klsYOnCCB/xyvo5/00aUg5uXXKncpf7QKlff23Hc78AU3csC
B59ZhuktRBjb0Ct7mSpedYfyMsrbFleUoph2GvfIgOgM1futANJ3csFaeSvN8tqjO7KwAV4Lqqq4
5CNoCXsIw/NnkZ0gXQtHLlkptGcNeOVJL+vslYc+ZLLZd67VJrsSCRclCNmxNpP9JVB6kUHaCnS5
7vP06KQdi9e6JWCPBUM2SuuSV65BVHjjzyC0G/L+D3Js2vveNALYukb+tQG4BjCs4V1Op+eSIKVE
+Nq1sf2vxcw38zp6oWXASJFIWlNQG2eAs5els+80sIZzkcNWpd/GthPuDRRAh4nZzprLlOdlnpKs
zezv4jhC3ZEgVewFCdD4b/lQn0MCVDLehaJTCFNI2JBxY90NjiCRq2j8/VCWbNYsS5xbLbnXYiYn
dVj618IzzJuj10+VicdJCop3xj+IT4Xe3zXK+A4dYryEfXGLYz25RZp/lYQpXkpdAYUJGjzq86ag
qU346hgtImhb7iom42jVWRT5cmqZAG3Kuoe0AmKEyiBpTlFFotx8EVK5ki/QC53HBnQWiMXsNLhx
IvUzrDQbv1hIrqWIPfDT/oClnRUgoU8c55PTAUJLZiTcjJqLqarxbAfOdrkuTeFjj3HSEwq74CBh
ga3LfKBkCZyzAyVkr/kSkY4HUdy1oWubNMAXbcy9jV37bP1sAttKm7KoEFN4XO5ne5QlOL2A0irL
sqNI5H4CTnBK+l6/YOKWUHeog0oh02PXYfOxqwgH8DyVNlxEd6XRwDQg8XwX2dHXpLKyVzMEY41T
0GQxD7dsOSQCj0CSMVSITjz94kcJorAk808sK6ZdZ7Ffp+RziN8wuzUz6OGdlHSuXdPd9mAKttbY
2XdaWH4367HmKOBPY6BYnApR71HdyL1BP36+S23cmgxjeB6FD5YuxpstIrboEgqZYkWNeySh7F0e
okU/pVuth+vPiHp4EM33SLOKQzsaHdYILKlSaeJUAl3Q2nq8J5YDf8OSEWjoBHghKErJXc6/0szn
N0/Tv6TpoO1E7srTJGkf3Ci4Oq04IjrNn0FU44zuntiq3grLqtfcqf7G6r3mRnoBFJFIU9dIqv6O
bfBNQQTat8u/lQd6u2Gj7u1hHFgYqIfh0GcAoPI+oDCckhy8/KwmmuaBTjfPd5b/5ZkJpYnpPIRD
iuEui2sM9dBxEHyYEJIHnDSTR4wDbThLB+bTnLs84lwrP8Dt9zdEG6hNM7dXbTJ8W8Yk5oiMk4JQ
mwvCqeUlZeZl6E28p/NcilkF4bPzPEVkbvaQETwyFtpXV0numZ7RUJggQP08wGTFDdHXTDnsMprj
iJxSZ+SfV+u4q19aSzCztLH5l5VJDEwd3TNEJaUmj8cHvGMWVlZC0lzmzJvKBiCveTap2r5Ol2/q
W2XVAv0WXYdZEtsAP8lGPFGUEBVGRD2R7puXeMTeK41ne85JE8IK9maYqU2tXSNKmV+ZV34ELYUF
Bae3H8gxKiwszS3ki0OAfeXo6066Evx6+PZLNo4MR7e97cs93kce1Hp4MvSoPlcwD46+BcOkt7lr
Eh496Mu0zAV/O6fQTfiKcJj7KZghSzwFJnxiZFyj5/7wEANSX2ENLriJ97obtSc2Yoi2wxpQne+y
wJsLjCQY84tV/P7D6m2g/wRzh5WtMM6K5wqdjIVYC+jAUVPNq9bn04eW5PJWlxZqi7khQqqlnxp/
Vyoxr5FF8mjNshHNLvz1SBDXnpLlWz32gCjq4agYH+zyAXG5x3hmQyVeEl/XideMvHXIFfSBrl2B
CmGKv3UCxH9sWNTeqxg4uDKY0QdJfRvj4EkNOb3AwL7CCxDJZQpWSoTbyq/zA8Fiw0PmO9Udkc3q
qRfW3sEjezDmUw/9dXdsXHFKCAG9MECzHqq+YxFkUvVju9qImCwZI35Rsvb35OmuSmnPJPZsXOXg
Q44Wpx3rWfNie2a5Los4vnc1mMUl0XJiHvBIF08HB2Rw9MJvPHoBTM0/qkHudHJjnN2IupM5Cgqs
XvnVnECX6Sn/cMGJfYpNy3to4kqBK3LfmfRmL5LNiiYS9FJRT7dAUA+l6wR4GRv3sgoZXJQsURl1
Bw1vqKZL0H3zkhfX8VYLNXGuM7O8G538h1E448FSOZ75+U+Kf79mI+78wmGLR4iHEG8JcPVYdvou
EkVz9VscB2yHFKaNpDr7ZfPF0Jh8e7U+kGbq8Dy16I2rKT4WlcO8TJhHq8gHbsHshDLUOhoFWl5s
bdNLNyLoh5t/DoTt3BuOD9ITsLSWNICZnRpE7vw7lUXroJmgA6DzsK4uDujNNJ9ulmT7MpSutUGw
DHI1L86YSKaz54cEjTcoC9FlY+rC8Eu1+9aWzfc+7MUps4if0EBbAkqRw3XEDDtzAklt7XL4nLDT
WmwtJszjNA8PiY20KurxJS0707C10n07Z3SbzSx8J8Ztno4tMzE3EP1B759SR93GLgLnrxidnucP
jeaWTKWF3ncYUGt1HdJwWQHLUU12dCqOFdF3rzXj7FlA4iONJe68MQxQ2rlAGM41faqb0oecrwfH
WmPOMrc2PYjeq5oITdVqIh+4pU382i07fwWEVZCnFaamdrTNCAafyRoPuACfyEIeJtzulqXfVVos
18uWoqLYh61QNicQ64/UY/kaFUJwJcXWwx0s7Gs5gZ3GX3hxSsvGTcVJN5TMKNgsnZUVmmcBEm0b
Vnl2SFuyDctugvQWlt19Q3Xxaro82FqRNmuniwg1QepL+CGAVt2LnmCF85zZQfJJflQ1NupSDCTW
eyDEE9LT91htObsar1hNFo9RQ04MCKKhW5ObmhM/oJ1U4uUPapapFJr9HaQXLaU+vXmmlgF0CaAl
ZgHECm9ID4OX3pD8Iz/0+CJjNkombf5A+u2hT6vsve7EHj1nSGCV9oLye615nnuOkPFfeG4wSY8+
GlpeCFnDhfIBOV/QnaakRLINUikJ9ZYI+ajfhLa0V2Nr3dwy8PZFPu0RYWZX+GIkmGn3ARMyBmbJ
U2F40YfrrQtbB0uQTtrVZGGIpPzHLE/ZA6pPLxgyn6D66ycAhjc/xx2jly9gBMoHgjebg2uqdDMU
s+crhMYI7nWFj3FggGoCdEWPAQA6qJmDURNrsJ3SCDlpUpWsjOe7rC6H6ODMq4w2H05F7uuUGfq4
jWpBnyKw+PlRqeF0PxjKUufCpudumcDJgfsnuDXzfrMpDc5Q3bwABfM24/w2JYn+69+M0tpsD7ZC
x5DK+guOQSzRvWusJ8NmlmUONu++ae3roqNfp0TzMKgeh44F8zgYXzMPNTjj4vFdjFG3bT0XBtl8
WVVVod+hlmAayksda/d5QRojtTpNAkmQl9cBe6G8OlvzclS4SX+iKGZt594pmAqEO/fM4dRJKS+6
6Kr64sxJ7ajPXOAeDEbbtna2SVc116W4U5nZPnSA+GwvDJ7KlGzTgcpjF4+1jeecI8VO4Y+EboBu
ojK/8Sfa1sgEunowngys/ceeHhYbg+avAUXU22aCSAGLK7lIZwCfHaQTk1JU556OXJyGJFvLTI2k
6rYJ4lG6j0ZzD10J0LLVnYeU2cTV6pGXLX8A7HnuEwicbu2Fwy5g/vYOV6IUzb3rlsZh6fTIbJ8u
fiZbNqfUN2b/agfQ/5w8hnM9eIx9qas1ffQ2ObKBdau1zSlomrdEENNp+s3XULDL5CFDpFJmedcw
77u9wAQuNPhqcqn0xginLGMoDNFMfpmLO5/b8yyW2YlTcC66f/b8YpI7Gt/d8kfp+55HqyzH/tSZ
0aM+RfteN/W7yQ3UNYnL8+eQYko2GG60fTVzZWFXN196P3zVx+9SJl+MAZ7F0jvwKA9OedZNB4ZT
yEWmUewt7UcPjvJuSDb65FH8FMz+aY7xG1htwsYlqx77DO6bh+CA7Qr+yXZWECTDFJ6jaWCCOwsD
tbhJn+1ieos0kqnRT0iCLHra/t6kv1kerh3pchOSYEHaaFBbbz6wkfkK1SVdI+veM75+He3nQcuC
/BsiPkShimG6U34D4bNlMuuu/Lq+l3M89KwOMVxSJ5f3T2Lwdy2TzGnCsvf2dIPjw9ORA5r2kEdI
R/aNBxDqocEEdmMCyI/FBLcvBV4TVGHTuWdauk+nHlgywVdbvGZi1WQxPPMJ8Sw0aAr+uf3SDep3
Rs8MNbOgZhY6PIUtjAl/fmhoduqTBIKawHIBN2GUs5gETNbsOPUf3DBnNVRq1kq15ollWLkd3aA6
ZmB+0ARKVnBzXZ160P2TkcQDzQqKkzN9DzULD/8yDazrDfZf7TmCDbg2Ff712lW3HMjBfRQ7p5IY
nnSVfMjC66/YweLVJNGMMfChSkMXvQ6rMd/BCcUO03mwyipqMmyNw0ONlEzpRvRsmlR0iIaukQDS
hYALIH2m+6u65vni2TmATVSbwP384dKE6qNqUGDYbPDPiUq0s6UfO0L3diyz9O3yJJ2ngNrQZg8R
cSVhDEzF7jbxLANQHe14GfXZPp41Hz1ZJ1OXDB+eg61w9J5HYI7I28V9HLB70nVNHqpe8b4yR9io
oYh2mO3wK8/3O+KMA+LGjJDWdKYCoTsQnbd3JhiCXa+Pu8DLDdSgz2aXMT5OTWBWWAtjhgCeA7+Z
pnu14OEZ/+DFWprY0COXzTFK/75wsZ/3FnOrkKs7zH1WFrNyPcJ5ee4lozCmtkxBjdBVOxHKV2If
poPWK0D77PMBAAfnOOr2iV2eFNIh+zBLGBuTa1xNk3+vD6B9upQwoBjguwhB+4QGingfi82h1NI5
dhjcwny32JV66I1+OMOIVTsdj+NKkivoRMmwaxhF5+u3MMcMItpseAydrEUqF63GrNZPsE0/jD7M
7mPBW6axKpqv6K4uY/Ko2PHKqngvUXEc3HL+qzW9PzeuCGQGwsOBYRwBsfXPmDzCjWzUV5cnwKZI
h9cinrT9aOLYzVpYnVrhgC6dL+XlIAvhqu4UHcRyWKRMAbHcMpxq6w4MsPdlmnreEAuV2GvGKngu
WnSF2pZ9gvWpYSm9ZLpY5ng2qsl/rYI3F+nYTo56t5k3mcuAjOni2zJsnHxyFHNSGohJJdSLbVC1
ZSDEE1cRe4t9VycqHV5qmoLwrSIetMtSqEgRN3kDqZVD4idkWeAvTyJG1jj2y52z2OfA9+qrHC9P
WI5f/ZnB58vd0rpo45ynUFN3LmMfOhb33nbdW+tC2oB+vE50eeeifznim5QX/GKbYV501D1Q1kK3
XugXEfItXVDLRen33XBe3u7GMrNNzdX9pP1IMoFkt0gYSjvMGuw42rl6ExxMR8MZmXjlG6Uv/Znf
JMfWJAEvi32xd0VLqp4G8GDInE1gdv5Zt75a4K2ZuAMsAvtXnHyQPoFtjtTdDaCyBdfujmGKZGye
R+iElfgJyviRGEkGcPW+ztxgV+cxSC22FJrv01y7sX8NLcJRRgaBrDRUcSaNQa46EJTFWPifbarw
XPOBcQamxJDiexgAZ3FEawgSDyx+tav0kSwzPx50uUdRnj5UsYTNAlP9yH05kmwWPnH81XMREZ9b
MX3rrTJ6msBRPo4DrECLtKDj59ij6KQDLLqvCUApix0JTdWrNceKY1FasfONLzbO6M8FTWqTxaEV
PW+WNwAWhytQTR5TY2HVAPfq+qmRxrxirdBr0a8a8CDukRDB0iED8KKC8VfZF90WnER9g9T8IvJJ
f5tIRU8VYnRQ1zx/s+CboLBTg6OuFcjca5xaoF0MFDCaMO4ycnR79dyh7nyfFATDAbHWahG/8E48
+wMynV4K5kiDReVhGC9ex8iBlRuGLx91XxIL4HzzVo4JxB2WYMSHOpO2+QRmw7f3s6S/7xtsXc04
BM8MD1Cw9xjT6TbyZfInjPDUx53/WUywV/SvEAURFD313A+bIqjeP3n7S7HhmnMpbMn2Bvt6RYKn
v04K9OVdo4mLYfrJJp4ssVZM23epDVwvG932VFaZJO2LIxOFIUhzgAJHqetwwErGFSdHxtYbnVTH
YZEeedFIGOKwmg59O1R3wvNfY61/R8i8RRWQPUIJ9c7B8lV1WdscchQ4U1o/RV7/EoaSOCluZdgX
2TqbO9uhyxwgBs1wHHCvW0qxL6cAQVxC9TSgijsUjYH+qRM4IfDnxwRbHsuJMHhmOfrRw3q+JsR3
j4o7va+aJLpmBNaADNrKYRhvo1FfIJGGZ9Gh3qranuTbuQouMMVVSEN3/Kj+NJXfSEYhRYWIPD3O
wcV1njpRw2Q0sEcNzfQ4X9Ut6CVl7wh6bG9NYt6Rpesca5vJl4MFmkUPp1qbOSBmwruYFe094ycE
0/NJIcOIPUtvbeeNxn2BN2+DHBljm/YrcwwNRtjU3Cvu1Lp1gpPK0OtYuv1R1oKgsBbFtJXo4XuV
d4woyC7QhP9a29F0CoDLEF0A2mkRTrrUmBuayh+Zh+CzYRr8XFjar54lL/QC54fvXsrssTGn8q3s
SHuPmuZF+vCl08m03rrKQ7c/tDj1iLIh8JcTaSkbluej5rNQnsoo34rI017TxmKSb0bkQ8wzTaus
9wuEGk8JPO1g5q7Pm53aovjzQ+z5nLfpwbOR+C2tTmNUmLNyz0BOz+vLzECCycSlFWM3I0dqW3Ru
uhkDnSf+3PoZZv5N8hqOBQqhgtvTSNNxQx5J/cVHL7u6MrApb4jKESWJst9+lg1lpvksDHoIOUZ7
lJL0zLBXgJMDfzd5sFAKKrPdcrFJ6T76oUInBtD7uTfqfIWt+b4FYI2ohnPIxCW7m+bteBk7P5a/
jiMZL2dIZm52Dx6xFRSBiz6W0Q5UuHkS5MxwNmSP7mZ5XjdJbdLVzYPa0o9ZXIjWekHFDoicgEJG
LsZdE2ruETmeYsCIbwpP3tyzoLIjz6CMmUF5vb/TiUtcOWZG8M5QkNPQRMU9cuBxqyO9PKfVg9Qi
cUsjtuhu690ZZguT0P0u5/RDODHROpfYd3uHJKrYn6M9cMKaefsYs3Y4LJtYBGtHWT/62vDQzB2e
jOtXYyguVFzVF7Mi/RDTCLLtOqdTA7grRRq84DlkvT8EJ+aHOLF6tzs1I8yceCxh9+PcOcAzIWFI
5O8BnjGdZKHWR4VTKxebBF5K3MfV+NW1SAJDQE2E57BK8Afu+0mBeUoYX5YzuUeAfLcCj62ninZT
HmrrzpD2Qy8Vfr2qZhVFFRU+Vs++GYBOkVCTlANFR9WzI6Z6smBqfbfmuDyELQyD+pwqzM2T03Ip
TF1cnR2L1bwxDdn9wLhgNZTxpW4a+/f13k+RdmIiCfUnABDs0Oz/PqpReubribe1BruDoW8pHTi/
c+QwFhqgipUyVEPuCttl8+CPTMf7ZDjpYYesOq6AewoQUsslwvCxPEbgqNtIVXDCnXdnytJb5Yvk
1vnD4zxDJ3aivGSyDo6tF/F3KIwnpVvqLdRX7ZhHD0HyqIV5fN9NOPqydHIvsd0epqqyAB8ip4FK
rZ5wiDQsoHCoZUAUVstV/vl4YwGMghnJDIfI80RyMPnjw7FP7YScS7m1jD66X/4To6hsXejlUPRs
0NBDtGvR4+6GqSXvy63KY0846cbHfYRocrwsfUZZB4ei1Oor2zJ6Lh3+nMhD+2hL9oaqUdGLAdSJ
OB1+CVI/lopNmJoPwaxlcjEW5Sa2g2yP39EyZfue1AR5RaONgEBpaq80tOdEVMOicyG6Fv1sPMmj
NH+LivLB76L0zSuaXWygmq/ixHpJqxTsBGni68ZAX4RV9Q0XQb6pbTY4ue89xj4LnmWiZPs+O9sQ
xRHKLBoD6NNWGOjHkZOZn0hodaGwfFIkgl/FZlkCyy+ItbXdqTkUMZKYNWLSfHyRKjTh3okHPCH6
It1HhHSnBWCrjca6DUguDqxek8NseCdIyCDbXp+2NAEtfH/Nu4VZe23BzSPxwlQJ2w9UwWgzwems
iFT43PFfGyfcdqOjHxq3enF8z7iK0rJm/Irrnvp0eDS6LL6TnfxoNbIbhReVt8FkzOf7gMgl22Qm
NB9jPGChcafb8mTDGRURtk12+Gi3QPZ7JkVR7IOej63q+rttc13zNDbeq+/34Rt5eAP2eI9jtYFf
Os6BWEbb0GriqDrmPLxpJxAQS5/1G3DapD40iL3ORmpcSwtaek02dhgodYBX8IsRnH6OcSNsJc6d
jZy3CAndVOri5RKmx8BzCi0G++qZJ6Y2o1aFuuh+JdfIaJiw+2MMvHc4ctNRWQ5R1m3s3Bwvn/fe
IiM6tBkbAb+rIthyCDIL+sE14/npkkLRYAyh67chCaJT0RVvpDlEx6BOPng10RNSonalEsM8145b
vbrMm7eDNqBrV9QCetdmW91MyKP2RvHkNA/ZXPFVg9+dNC/aiV7GNy+fYI44P4TSCbwom+bRjXK5
1fL4h4dj9cbJz3bQ0rM9ZBLO1aIkMjOGUFDoPXsaMYLAUDl5eWPjbpKmns7IC2FtTBFwmCn/bvvl
RxgTeQbYEyX3qKthNTS5PHd1al+SVj8bPcmymPrkh8eqN4+yX1Zau2+gh+mVEuenO+qv88ZhN7iA
A/O4eiRcCBTdFSGSoq/iD1WgNN8YkpMApzWADPAba2PeCWKtSa/wj5FNgBhiKNuiTNUzy38O6tw8
wGZ30YalzhnhFvwMmXlv4MQQLNth9FXvtPzkG9CBVGfk21R1s17JBj1TxuWVOXqyyXUW+NwHyW3w
5bM3g1WUzI2tPZjqIjGJ7Bw7uLnSyZkfQrXoci289NlPXcW0xFHPmOHzIvZc6LdoRPAGherFYnt+
tip8EFNU4AFu62usAnWfNTFEskKbfpceUkMiuqzs8D0xJe2iYo+fFXIpk6Zjxq956Ez0oJ1uxu9m
7zGKyvL0Sijz9AavgDEnlTPt+UbN7o8+7C5OWwnW5lhD0pRtGaKdJ93FHlIiJH32fL2AYsq8q1Wh
jYCldO+KEEfK/JHK8+JSpLgRaE3Fa4mKdOPYbBnBQcUHd0ITBHb6w/ZcIoqWeYsT2Zcl18+MEXOC
VtWzlIaliJ/0uPOe7BCja0RPVMj0XRPpcI1muL+Jp8OK2DSHFnN+q+vKQx5501YWgQZkhhtiaZ+S
pggxwZTEweQkKQ+6OVwVmy9ASDnKkGUIEWTf0kVO2AqYGr2fne0utw5lIruz5e31sSPmYZ4+8ny2
2BWDaJoLe+JLe1kBRWkGylvVHWKr0++F7b9OrFBhQJGlZOA9wMMMtkLruucUtRGJ9PX0FqY+CAa+
FvwNveMQaig+G8Q3flgg2WysHdt840saM47tcv0yhu2XadYh9hZ8slBo1mlwG/WMg+VbizxzCzQY
M77otNehd08hC/eb6qo1MnvsVbI1HznpYWiXGdv1vIkBdalTgAuL67wjeUCW5jbghyqnG1Dt5Md0
KbUNP3Y3pSzTm+n6yb2fSzwvSfbe/GDeNlwzBBmfcxiIoNha8lJcGQ5AZWxL7WiwkNtASST2Er3x
zp/df5ErSnggihMpleY2jMLwxsHwQTmGkb8hvZkoiUOWZteOWeZZzFO4xEx/wXe1efL0xmbIxtuy
qJza2L/LsvILq5f+ovUuy/JpC/tgOlJD2rDAlXMkx3w44kMfVsV0YEjAUqJiey5VrvbLCBkS/1Z1
OpvADOBq2w5q72busC7LNFrHQ1F+7+MKHU2UvwZd816xsF0JZaYPiafFV8xvznpmYdkfIZEiBcdb
ya6R2JLaqgF5Zc1rIpuHSG/Q5c4fZToEX2vITvZo1lseihmHNIGNWqk/BUNpvCAHIjyDfR5cu3zH
Xt09SiMK1wwuixc3O6UZ0fUkJaOPsx7nNAO0lewgQ/kNKuD9qOHI6CadPxN2lgpdCq8Bw6MvRIlA
ivmBZJCVGFCvujqDGqLEzWZ2s2U4MoNvYTDMSbdt7rV7rHDgmdHHJxHqmOBRaH22Yb0mcWh0RJfI
0rmbclORnts9GaTtYP2AjKtJ9632oQDIghijiSYavy5nlQu+0YPYAlAgPcdDuzkviXP/4/vwP8Of
5cNn2l3zr//i4+9lNco4jNq/ffivw/a2/a/5O/7PV/z16/91fdo9//0L/vL1/MTf/+LmW/vtLx9s
C8JGxsfupxxvP5sua5efze82f+X/7yf/8XP5Kc9j9fPPP76XXdHOPy2My+KP3586/vjzD9/+j7S9
+cf//tzdt5xv2/zsWoRT2bfix9+/6SdSuD//MMQ/dQuOpO/6nofJiTTA/uf8CfFPj1hG03c4qHXb
IIfjj38U3P0Rn+J7HIeESkR8phCe8P/4R1MCWfnzD9v9p+kK13NnvYzB94s//vdL/8vb8u+36R9F
lz+UmFObP/8w/5alqBu66XiGbfN7ufw7Fr/Df6ZDssLKK+wC8bqzIXMQ4E5ui+PiaaqA7jST55OG
DP0hg/B4nfwOgm/m2eTP8PALDf1o5RZQRLMB15Q5V6tmu2gbSXQxNOQnVFwmzgw+dIlo3ney//E5
Ha7pkaEAtFv24cf/+OP/foH/+YKsOTH0P8IX5xfkom/CZCeE41j23xJF3b5JEy2MANlX7rdlcOrP
01NWAJDPunfUMGo1jW56ZlbebMhdVZcgZPAfTCwjlJuorZfFcON8MoZC9ayX5Xgf1GygowJQfRbY
+8oAD9dOirCyMvIubH+9i4Mg41J/zyuU6E65M5ywv+ZxCWgKdGSkiunhv3+Z7v/9Mi3TRAphzsRa
jmf9r+8bG4LWxhRRrpcB3mfnO5T5D3YCyT4Ge7fOQNlLVjDnOLfsvahZPC0K/y5w5X2rMiRVKGBa
NuxA58a7pXQNu/xCHPu9V1EiUBbhGHZzCAQVsEX2LEXORJdQUBEEEKFqeew8mhU91qOPStAOHbF4
h/cqF9phib4kkUWs6lL/uRyfbeJ0G6uavbUDS3anKO6au8R1LGCxPuRZeI2HDnfuFgWZOjekG1Uk
fR8gRQgIK7ZzHgLo34KEvfdGkaycAWveLR8OzI7J1s1AebJJOns95pAMZL9pEeyQWs5bBw2EjKA2
sI7cjnfaGIPXADkDLdJOLyJVv/8TG83/IwzUnIM1/3o9WqaDMtjyTdfxdetvb1Q7q+IrJynXgwU7
WFo6hqMq45+PVXYAtKd3GWVznphX6UDMM4BznHWNrpPwJuTb4/AtH3VUR2ZZ3tVjR9IBpoWbzu6W
Xsq5aglRdsusLtZo/ELKyyPspHiLeQfzYdwYZwBz087NvGzz31+D5t8yRbnVLK5raNe2IzB0mH+7
1eAOzcMZgr0z3ZIHm8A/TK9OTuqAG+yj2RXkDtLdD8xXAqYlLO7DPIcEElnOCWp4ta7Yp65tO/5f
hJ1Zc6RImkV/EWbggAOvAbFLSoV26QXTluyrs//6OajHbKazyqoeuiy7rbuljAD3b7n3XAxclVcF
k+Blka54+ZHa6yjiELao/MrT5qt//tWNv/nVHWG4Uuh8NRK88n+/PoNe5U2DHdOvSc/RED3/Ryo8
rmLrcnTPdUdAI2SOBAlgzRB5ivya8YH/z78GZ/VfHg6HAx4OrqUbpu38cfoS2zcBtYOL+LPL6PLB
xYqFU4GG5jFl3XUVkjlwFa9/mvH97hVlbwwOiK8cS6V9QVPrnUiS9k4/f5rsOPzPnyLpQKMd6Nb+
I2pghhcMku+HheKyL7gI/+2v8nefqCUlD4UtWTSZ61/1/8UMq1I6s6gN4jO0et7Cqh/OSIzY3qMH
Wf9Nv77UP39aQNkcGMjOh2R9Rv7vH8tCXC7gXwI3EgIuf+6KvI2QMLdoe4CnlSr7l3P07x4E3nju
PcOx+L3tPx6EukcDO5MeBXEaUYgWYQOwoXHijM62EW6FANj9FyNT7wh12dpL67euZf9yZxnrGfDH
GUF1INaDnGfA+vMwnxa9l7nJ0GWqQ5vcvujTdgGSixL9w4/bw4vwbKkEgnvYJLco1oZ/+fqMvx5T
Fqsdk3wHl1PK+ssLMSdkvGctaUt5bp+BSZiBtvbGyYpkJaLs7FbqQ6boDGcC2s+JajaDOV6spiSV
NanvEQJgRSK1T2ARPuuooRGiYvq9/uc35m8+qlX+zDDIkZQ+0lkfw//3mJWmEq6oJ1ymtHAQMBkn
tJCQTgRt8Yz0zRVSDBZpXW9hmb5vEX+d/vk3+Pkk/vvL4jnhR9tMmSjR/jzQHc3IykYgql2QnVlR
cj8hD40t/SnLs+ZVpqXwVTM2m6pXj7NkGyNnTRztda257okcgjx3mbtUm3DVc3eu4p03RbzV6Tgw
IJJKydaerUAn73TVOlsLgc1R2Krb2WTa1F714tAXbsgwnLY/F3oxAKjQsupZZGBsdLlYNwLk9CaB
BItUjldskqAw/vljEH99Zh2KD1dnvambrjD+OLoyV4+qLoTs6aanuHGgfOjeSLSqcvQb0+muvTke
jnafn3piQbZMIB9+nMaGMZ+XHLGVMxjVBq3isPsR1eidecqSyTl2Xa77SRL/Wyo3FfMf75ijmwa3
sE6x61h//r7LjCILacr/FkxdAxxGjiK6ak26Izf1XkYUvaS6VTd5O/z+5w/rjwh2zkR+Nj8SpSv3
JcLE/35oZQFeLLV6mLHrSvc/dicEo5HPKq1gU8GUfdCz8d/e6b/5KxsUHtIjgtygIP7jK+pCg91F
Ga0/VgNR+l4SHQkEiCECe70eyVGrMw4rmsCavW3eg3KNCIo+J7n+I/cHTqyKU4bSPJhQAvzo99V5
yNv2X27jvykkHGOd79JNcBtb9h93B0aLiJ0yn8/PymTEFhGhcGtELx9Tk+Sayo7vsqlQl1TriJQy
adtbhvz90GAQ0VtcjKKwu12eLB+IvTPUz23xq88UtMAw7O71hfU2U95/+Xz/5lt1hGUxa0Em9tej
qDHQiJWhLPicdOBKyQB8IMkZgAKfb7GIH35skv/8JP21YpBYb7grvPW4Fvzxvx+l3kmXdOEj3GQw
77G3vvYNsNMM1Z0XR0HCxBKeQEVMROj6wAUyoi2ZcrrA8EzwjJvSzW87Pb2fVfThZYQ10XMGSxG+
mCvhvWs0CP3EmKcZPBHSYKHJ2f9SEEse+j9fRSkMeE0UjbbF6eH88TqkfD2d18YuGC7qxtm1Li0C
i72bQJXDmYWeIA79EI5jbibiemB8+zPMHXboFxTqoXWRam11tPVby17yAAcscNLQi7ZDHQPzmcOr
OLZBnhiM0ZMyv607ACS2dKEUukO5M6L2siy0sfbgYbQxPFbIeMWMcgWyat/2atU0UP5JjQUFud4Z
nIVS2O6dQibAWeji+bOHoDxWqXZaRZxHFcKIRVzebQVybn8Znlp0EU25dOee1NKNhPQHOTrbmFp6
U4QEyhn9yyBDfuMKhFEysIkd4QP4jZkCo4BUAYMHRuj4WLYgJc06/la1uasUgp2SmhuQroNqXet/
y5GqxEnLX0BZLHaKW8/TzmOtXZXNo4s69v5CK1dv8Z+WW956VC4KAZIbweKFMcburJyJL2lHCEfv
EUv1DeY+NLG6tE8Eux9iazSDqsSNpUb5IpJc22L/g3lEWqCRlsecH8uMajpbi3HLlKu+Z8x9PZpm
SsYmYTIRWIVAE+rZRC7os4hS26zVdvH0M027rVKHmZgBNssISYkmVCnZow84DXj+/LS/KIlNvDYg
dORtiDGBaIHNKPDFlumgESHKepA0C7rGbthqHiE+BflS8TRsxqIPA1RaI18tp6zz3s4mwhAMe1Nm
l8E8LCc3LsnMm2xzp07Lar0VQruZ8jV2iW2INF3EHyWDWCxen9k4QdOBqh8Z+XyNld1vm/kDy1YS
aMaaXwGT3yGroJfs1+numNllhMGkGjE+5XsXUrjN2oKUqWC6LML4qCb2sq4uN25GZU5NyLCFsmaj
WvB/dX9cWt3aZQ060iXGVpWsobftSxab6As1Dxh1U/yaahxKZlGD7lCwd1OXGLJenNrIOPUhllvy
wL+93L0rgL3A/yvP/dklhxCu6Xyp2sG4Jv2P/IxyuogO2EQ0NB9xbW/sKUQYo39LEDRBIvDW5eSX
7qKJR7zIrecmAnLX9mFMOI7nC5694wjIJ8N9NCF01Etb7UidXLPbCNEhpu5gJwlCOST2MXy8oIDk
GqV89uyIYE/DdMZII1Hb4n/eGXzapwQYS9dH7ZbBP1SBnJihedJGP5rKzwKVgreyzGsDmaDd96da
8JYL7mBkcmBYtXxY9mEHnLYpFWTgNrO2XUdcbdJfWK2dFVk/hEmzOsJdDYDg0ADoaxZj2ddOdt+j
FtuSImwG+bEQjKm0rJb7fiqOcPhQcQp3IKhXAvRGxwnv3kSIOnrlZuiJl1FkBC/G+IU7ydhA24Wj
gioeROK8ONsh40mbRPyUk4GycWTVBtR5BQtyD8i9zkwc65K1SUfFsHbQtq1EwDV7+r0JsYMCBeLn
YrAJZxVn7LViRH38SZgJaFT5xayQaAZXf2g4kVB2ugTPFZk8uAiYtASj85DzzYRVe59xwOzTzEFA
tbzqiNJ3SAU/yAsMRA3txwZuHhSk7aVtOCM0ViFJ5vIhxgJ1znDqyITYGAR42TacjyijwqtUa3Ye
oxxCCcx5N+oq94WFGwCHE/AQPSQ/yOi+PCYQNSGLgYIzu5Hlbetlpz7JH0R1TOLotTCBkJQDIs9o
YkMDgzpoNZwVZDHFCekCKS3vNvVGUrFb8hEJHHiC3og2tDZfWjD2vGhkzHvrktdFDVl1n916UkBK
0paog/4KLkubRrgHjA23yVy/z3U6AKwY+yurk2+26osdTpq3OP4dp4CUsyyZ/UbJgg9ySG5npd0W
7cjwHPkNAU1EeziT9up6IMqq2rqVdd/AfOECEZ4+XwHdO9ZiSU8099Oms9OeeyG5U4Z+FZaut5Wt
/dKls/OL75etwjIFU8xY0rGzF30kzCodX/NOyUudV3lgslonsRmF8ZSYm94l0XEckDQKOJbCwAVl
DYsf2qyB8/xOk3G4T2PmLYuW3etdO/iunr8VSTnvXMaZGE3jB6rRb1RFitWFfdWF7YEcWmPnDKAg
EWaTxU46kO/lwKOjAhhwVbb425kB0VF4BAhUjgjkErG6mqzCd+F1BgoU4GBfTG/aFzaodSu3jmNM
KgpCNN4NrHiWF09BkrlUbnZ2P1WI/5wG1lwaZmJb9NFnbLbjRhtQ9FXOm03AkRsrmELyqugXbRPD
9sUSbsPHSH/pdgkGPRNMBfMvy6vNC/M9hopE181z8l6vj0bT4wY2QBbbLP9f48hEpCOSo2f0V32a
tjvTjhBmakRsWZu6I8LEHqOXmKyFIK/IkS8twCNWeV3I0b7yHPeddoW0qR5ZezONp7xV8opk7RuO
qeKOxBiKVX4vtNtgeVnmF9ozYowHmu1jzUyc/5qzMz0z6DLPOmRQaFklLn6LzqvLRi0wTVz3dULN
Ww3Woazr5MjE8NrI7WInHVRUmQaYrA8rHGbMUMGY7s1I/yzbAjMG9dpkwtUtEsfEX5k+Ezqs+a3L
f85Z8W5UZIMZHmu/Qe1jMC9LW76X1jwc2Qqy2GoggBuonusuSMt6myk1shJmC1kUBp6LhcAUQf6S
4Uwsd7Fv8pizxLQabdhaUnzOfYtLZgLTV8yOgwqa465EaUt4+nCweJWuyI1Awr4+o/osDlj53gXa
x26A6qAUF9OMnXjUchShba6Y/bp3FKjXi7HmQhF2ZU2k2njrb5n3dnHR+nhrmlc1DtRXbrx8Ww6o
9NJmYOMOptlCAxFRCgZY1rVNjy5jw6QPydh4inLCEOk+nDPBkEX50Q7VfUk3s9Hd3mXB4TBlbhqA
8qsw9qU0DZbt+ripKmhDuIFJjzYPLUtMW6TfiSUOdq69R+px0m2gvuZhrkGnqdk1gmJVQeUA2mxO
7Y2wCeck/SZube6Awg4axsTbOOKY17OzxEfkD2nFcUfODe6sO7ADM+CAzczS/NCw8qQK8eJb0WQP
Zcrz3xjlQKgvmdQK0WZPTeLFWYUKTszI98huiI3oszNJOzfTAp9j86skNwvDdXhFnfaWjoW5laq+
NqPxdWh748rDr4FOricDm9q0tSN/GvhOVYd/JJHUnV1QsCPvQTeONZnbxtT97q3lw0vhRUBkP9sj
SqDxPSQ6fD9lY7adLIKtVC+3vTnelhq7Tw149lQ7v7wGa4Q9xvdYdw/k9PlkJ4QYBWoNr6hnAu7U
H8SsbbJ+Ms+1KUEM6xIJ4DZ18lcMH1RXJV4Y0pGuTbi9he701zClXu31lciFccNhWu6zNQaotiNB
X9TdklEUoYiVd0QCuneZWz1aiWiOmLF9IfTbMcUW2NsugYNuedbrhTpp07QU2qSIHzhktS3p8vOd
IRhVzAlK3bm6LVzlHVNh0jsR5UpALNVn9cOdD4rZ7O41iBcq0dQhym3CE6zU25qptvIT9F/Y3SQi
AqrMJb+SLZrxjMOkYAqJ5r34jXHXn/KCtyM+VM1NigQziO1h3tBCV/eGKvdVV+/aW4a+AtcEoZOz
0e1G/jWxTgacujyMlvUxGRrwwhpcVntuuv4YrhgVNRbUdxzzhup+R40v9fQb0rmlq5sys2lrqAdF
j9KxLXAqAfkwxgNdya0FoKxuHiBLkJRnwRxWyb7UIaKlMxod442Z2FqhvXsG2PzsyRycy8wm3xjK
oxCMc/oOh0huanjiMQXiIHP1Ng9mWS/oXJeb2oZP64FSxAyUHcNSXqh0kktDXdXr+AlV2D3TlGSE
tO80WqlNHvUUHCN6aZKQznDiTqWX0q+BmaCgr/ZjrN5aeDI8RzNR0yaeIKqY1WVt5+bWzGURwOPQ
HlQ5nkMFtKcIXbGZQ0xi629aVaBDiJE+DAIhD+F4gPFDft+wek6IdpOzuIsFcvUUWU9yi8ne2NRs
16pO/8IMfsHrGAWZC/eANEDiZQwj6JnYcUe/smy1fJjEUMLs+HEcAiHRMxB3QHoiUX8ACb6hQX3o
+oQOSYeGYaREe1baRIhYeU3nU+Jp95p1/30pSGFOdUIkF8uFvVE+g/h+5M1A+CD118RxP6zeDqBN
vlh8sgWVWFxoiijU9FFGIUoFUhf05FZR+jP/rg4xxKa9nP0oeqa3nNvmrV/m16SuL10HVLxvWwB9
VnPCGrciT7lMswLcULI85Z4FDVlcN7UjNmAsEg5SlKyWeXKQCl7PIYkxi2UcDVIGzbrPyCihJy4N
pbgtfyWJw+WXE64p8Zjsl4ZEhLYkw7MQRMtUuX7SRCg22irVRFCj2MTYu2Rpo2M/6A8hKUGVQYSU
BA62QZb+u0zCOUBt/zQjSoI9n+5d4d3VZrEHhwbSIa6vCrq7E3fujphDcSPKjA5di2RQUvTJiuC9
gahHr87fGxxsxoKnoOis71SDRW3y7HDOhZX1nHnxJ15O3MV1cjNjzBPUI2xJI1qPkFZAyzw/n6qa
31pjAuole5JhhSPUgRb83sxSMF/gmmVMdEUPVBaQPtgFUrVqH2c4BjelH+MkuZtV954M11zdchiJ
JAW9ewSR/yZSgzFQCjw2rrzVbE7oL/msWvymaUVziIVMEc+GGg1f17P4aY+VJe9Q2NHGUeqTfQDX
f0vXyYeXjQcnOoexYikXxbtq7lC5OQaBjiVqxIyBUiSc+5md8kEmbB9mBzke7n6EXBwykJMIfMim
+NkiPmBfNIRprqMY4BgI6sAfXLs99rhmzrSAU1OnU8LpsUDp6hN3P6eYIuIGiw0pu5dMivEgMlR2
Y5lgvscUvFHukuFnoqfNcb6w6V1n5tpwaw2HeGXEg01ZzuExcSxYuQNQbTWAeeZ6jD1X+PCLj2qw
ThrjZfbFyVsjuhUgbxLrov/qR4vHNH5uJwy0VPxQ/Fz+4VmkUYJ5+a5I39GgQJr2vg4JM2iYavSu
rW88k0gZSQJA54Hncken2kx5f8mq4RRXkC7JyzuOqI4zG0GYJQmz05tijTHlMSKYkQDc1AwP4FB/
50aL1UnKIHJpF2YFXHKKrVcrZQu8GHzOefjUMIL3nZ6bZswgkMf5tWXwoMgIHCE13KHTpbXph7zf
EeThnMJZ7Zxi9I6wQq6zXn1Oo4nTMCVTaDJGPnch902ibq0QyoDmGLuQL2cD8ec5yUZ9r9WpGfQj
2SPyy20bFO7QXXYKpiLdRoqfggCIWXPiK1aKLxqM3UC3kjpw7ejObSz3gQgUMmNYqhXtx2xztpYJ
0SlYAYutIpbFGxwut2minWlX7q52bNYZEm7g67gomGe4/cqeIYq5dWlQh6s8SXfo4u8ULKOGk/2U
jxZzibXt9NovL2LY1zvhm2nGe4zwin5XfpUKzcJY8tfq0+hCEPhTPqGI0q31MJu4qMiq1FES9m9a
2HMQGcfVCrFM8ASS8CleiHiqYPMPzpld1gc1TUSKT/ZUl0Daipxvp+crNONnFz8L8OzmanxjoUz7
a5fVnuTpLQ5zUvakgVGkqYU/cUhBkikD5bjH1K0/mBmQ0lAyR1l9yuhMuEQ1HD3ATjNw7G7om6R9
xuHYEyfDhiDvwQBWHIokAACTgha4ah5o9Oq+oDpFTpNnj2opkI/RCdtEOM94RYKsZUQqMFEbhUYk
4wjHUtqwkUa4W9mixK6h5/B0Z1+S+YdFpCbq0CLKE08hkFYSm0H7bnKbwAodv/CmpiIdQgJelohn
P7PbhoBmktZMbevgQEAot+Jh8DVGQ9/6OmlS1JPL0+jEvztpPTMf2Xe2ePPEiJ7XW4WhA6/PAFSE
5Sg5dUnxlUfAdCSDO2ecSUtoiApR5CYpEaPhsr45UxtGiXxpqHXEL52OFa02Xhtb0PI0T6CYLmXJ
vpbHw/N04CVLb1E42ncAhxisKnUsiYlqYusuKcNvDVPips1BU9gi2qEMdf1YdADDwKrlEVWOztwi
N4scuMyErqR1om0MFoiXnXkANmpNOXI7Tf0d1qF47xnNg6kl5YlWLzoPc75ta2gCWdiFhEb3ZzTG
acAIOyPN0mQEkWjEqF4ngqBQZMCEwYbJFh7G6qhdFcUzBcw4wwLViEDnBVHHSmM8iXkQfBdjHs27
I00xaObqTsNrcZySV/Jg4ivYcVvZNXsxFSEHBBDyxZiJadKevexZNg/9jNopX6yLY0D/Y9K/VHZ1
LMbpGYFP6YftXB2rRgvayTwmZs5/ErUv9JSAvAeiFLumfWyw4ydjTLUed9dLqH2YKio35Clsl07H
0TCm0I4UwPskctpdOVWHnFiMjYoPzMTJgjG7x4ZurLZHdXKqoeBYGHZOiZy4ETrzEyLOvOHZszz9
BGSVqJ0KHA6Tv7RfLQMeTSURU7kuay5e9Axg1K9Zx5BpFvNOoZeEH909Aw/6EjYYXWlqNk8HXNIk
t0k1GBNIhxhejPhGK9Q9VFNf89A3pcujaVfX6Df5+kNzuVkqtLwRJJLdOBqwm60b5RjTluROjJ6j
9MgMRbFQyfqznOf4QFTQDuYOyhKZ2xsCgQYyB20dpzk5lOVVD0uDopa4ZQPIXm6zLCiHZAcSXu2N
Aam3eJ2sRvdnYwFDxBe0y0u8aOU6kfS0z45aoSkQ5C1FBf8GNq1fD2vB1JTeJvdy7uJmeNGvwzzk
4o1YoxQZUwHd41Gp0bFSy5y1NvvVLYCn45GDiKacBb+HkQ+oEMTZ/k7LGPXY5NFzutB6F6XGEond
aKZ4zakU4O7mE2yp4ZFZ1oga157hAhgO7P3iU4v5UU3ZXSDnazQRuMWqgpg3SUKXr63Ja9RJM+N1
nl937IADyLTYWsogjvVjLpYvwg0WcqXnmVwyJrWJlRB/bCMbXkZwYMuDU2mMg/DBWyEUznzgqRAR
iVSLSGnh6Au6LgSlqr9DBlyYCRoElvQQ2HGBncqSCxiWT6DNJdsIk3nrVA938Bjw8BvVYcgmMtoq
r2YCa7SsoEZeWTA/Wc400RmXfE9oQuxrbNwR4KhrxhbV3tHHD81T0R5ZPNZRnqnZsRoYUJa2xQz0
RWPFaW2Z122eavvUm75YUxf3M0L6CMW8r8C+rCKojEWKLZ4gQMFx9keApX4E0G/LNBf2iVHf9Q2I
ixY4T+vJexIaP7lEmCQM8Xx2RPTlje3j4Lr2MQEvjDJwwyytYKv0LV2HsWT1bJGmqsXhk2rTL6Vp
b+YMfhi8Oj5LdZ4npydFSa0fJKonC0f3LnaRw3DPNRzNtN51yeCvss2ITDkGXdFMCQcFcGDJ2Eck
yFTAXmxCPs7GEvuTmOQWAch72dAliOh6kjxxY5/4YVJZD+T/8f7OxU1vIANywRGM1p2kF4EGQE5q
97AQyBfHgEE41fZaEv+OxvguJzyEspA20A2FwcZDfbeaca3CqNmNGhjzBoIc/OC65AuC9Dz6LjKo
MCZ3c75xWlwQRt5z9RXGsInAPUeyfuZFoh7Iv6O1YcP5RF0QcfHFyA4DWMLcXrsc/qo/OKwsWm+W
WFqsRzThVJmY0MCUtN0QAuEpvxeVEhDTy6+ZaURYp+sw1LxeeszzJiYa/CNAqqFEGilDx9Zk3NdV
Ns6faae3kYcJHqqJ0fCrl9Pz0DUsELtVa05YGqRNcLZmr3b64GzbufvKtfqJ9OxD5qXRgwRlbP7S
xXHyvpym5u8RPjDauWfhX+3gpt+FvfXSh5zMNZ8B08bTzHNr833B2NLXcHnhz6N5o09vOPxNLC8A
mEdiMYdh68E7MOPpvWRRbLS6b3qkprNz3ifG/GnNHf0ws/vatZ46Yd+IEG4ri4xjyNvgpxVCR3x1
E7i2q6QtSG1ZS9UWo2EhCYYcCtj28fjbNTmk4PiCPxi7O9A0uUbYVZEOz91K4JYIY8Y4fojh6BOp
DUSoNDo3WGaDIY1Ly+SkhM8unIrFBFaAs8ULWJW2kEMJqfKUvp0ko043/uXJhkRSt0nZSkANs3Is
1bayyK1072vZMmjxxm3stKRMGnkeJCEW3iF2yIaJzDt97sTVyH1Wx9yXDVzNrV2oZ8CKKn5ThjbC
yu2o/7Jh3KVJjLk/LO6bySSKinGXP9LrGVMW+tJe8QcOFju5RgxATCA9yBk32YdoPYqimsNGm+PG
z/tpT6sIHL0pmiPZ84GF8onnU/Y725sMknh5UonCvC2FKredqYcYTItnJq7WXjgRw1HbycDCho4f
Vl85M2OyepjtjDRoG5y8uwVq9AaIv0gYiacVjx7urV+OXE3LDsPLAtEzbQNRlUMp3h1KOoxywEOE
R7nC4QZpeB5e7JEzf3A0O9C19EsubA/sehw3qi7OzIJW/o3LhUxzvABU8VnLHWUnznXBngr7Or8K
jJYfsLyFjIZ1YxaxqyZ82mh0bEWuBUnb/ZyB0qHkJkoxpRXq0yCOgADaZodxCX5ttTAs7kakF3l5
yzYaTg6QuiBU1u/RInIjzxv+V/IgKu/YT0CR2pipVQrkgna2p6fdiFMxjqU/DyP/M9wVFv2DbWkO
0EQC2ISad02mnUhyYHYBl3PO0xOpmix+zewXx0GQebaDC20p+Ox4KhXSAIfMXEYB8PqYA0cezDTt
2VLdp820mSGBt7Di1F4i2pLCdZ8wJ/5yy7BHAwV/siKIChkkFZXwjG0zRdLPa4iHvYfaoXK6q5jr
NtHq6kBfeU5K64Zh4rwGnS4+n+kia7APc/85sU0umWGN85fRcYq0gsZhgiaDS7nZtiYhwYCGRI4h
CVwXfLeleQG/8xSm5tltk98ptiRnnpnFiepJes0IIzUzfK0BxjMZOGQX+34M28oHB0vXljh+U8Xk
aKxe3fUR6p0jwu3rybJLX0gdNq2W+N2Q8rpUudpFqXpmBH0xW6LLmY1v9PEptKIpCDmMfb1FR9hM
1AlF6G0Zg8IvUSNbwupT2ukJQQCvuuOAReXFa5N537sE/VF4ljm3OAgYb8vg4/Vdd4EW0vXt3ayA
UVcPaPn19CGpwsssm/ekLakrwXBuJD4O1Ec9aj1LXFjdSeBILn1TOU38KbOCOF5e7LmgVarcz6Gk
Gbej4TgN3lcDFsk21HOrQmObJxb+JCPfio4zKWxI+wtFkNJGR8Ylz7E9DjTiqVHRHg4H6uIoyZ9D
VRA/Vf1u6f1Ja37QiwXpYFo+6kODoM+1r3RDPhie9oJM7lQPYs0T52AuFQN2cCaUn8V0mSt1LVqd
jOGeUd2QT9cFj8wAKCunOmHHi3Y+w6zAx+lXjNMz68KQS+JAK0jijlREYhrAejGTzDIvm8ztv7uZ
pOQu9e5EytTMzIsjocyg5Ituv0S84aNW3Kei/XajCC7q1G1bx9rHJUMHpfRmV2Q8bhXjXvRuB0/J
dh9NIJfjIuWKFsvGW5YLcHCe2jKTWzG+25kotrpWnY0cMreXUZ9Wc/paZd1lCKsqUHxXOy20DiMB
MlBUflqbKDCJueTYsXzHbK11FYdoYG7vDf2uyfI3G1Bgp8pHVZACztaC4zg8zyinfa/l83MTao8W
W9vPTmrTQzY71sXw5LATYFRUACQoiTfBTsv9ukSbFCAJPhgSA3V9rxczMsjyEuKx3RhG8y5rBolV
iUDNtgnUTsx2WxKpsBnF8inir4FVxyFjzRkVlh/39X0qh20N6s0paARCOgDNuGtD55Ay66XSkJR9
5JZ1IPAG2jx75tboteQrKwXhHhXeFBQnDAfn/HZRl3qiA5LOtV0Wt+jgUPUIWtV23tAD7OGQwU3U
m23fycOisyuZKbjKMHlJa0XHyNzKs3Lmb45TbnPzWDbOW2/Qn7XG8m47uyJsPzGdTpva6NJAZfMV
8hjs3THFipEyz861+REkor7LWBw2g3fVhx0ZO6vm1SLDMJucsxlV9ylu+sBj6ECARXZtMy45AFQ7
FVZCu1CbOT5weG9mjRgK6jCk8n1FMIevMpQ9/Ly6jM4WLPOMtAOUHM3TkMh2G2tcZ9gZYZgFQBU3
QzQ4J1V/JRYscyosdhf2E1UhmBFHn0mbt4E55gwYap28AEQkWWbAhgjXBDJOGohbA0oO1e4zZPw7
wiwv0prICAnFDkzihg/5F6RyRrM9UztVvc9dCl005xwDCfvYy0E7cQdnQYs5xmCQBqEaDgXpk7PG
e2YzGalzF12/+yCST8B4d8ZYdRwtHY8ctNe4msw92+PvOA5TX5PjC0kR/L9wtyv6yZ0s0/e7AhJr
MDjmXT1rvgxN4rFLRTZL/whfAhnEE/rSqvBoIgb8NtpOX/JkS8wlqWo17XAfXpHM6A8m26PWtQ65
RxJxbWp+0igHqMAstwk0qKXo3wqzBizFdmbTdN1HNCJHQhbG4/rlDIyE2s6xbhbanUSlVzKGaFkO
OvdXZ2/jPHkivpxY6AzalmZ8jxnABnsUE5Tu6HenEW9DXczWwCs5xLhO03kOd85UvcxG+q0TIN06
HYEbTYlGMW9/M+uRQ37X6Okpm6j/LJd7HGj1DmQL54gHhtdg+7nR+/K1d8qLZQDrGAD69Q3rgyzn
dbStcDsYjwupLrIx+7Os8709oKgwSJLFuYUEj+wCRMpjfmW04lsP5+4lW3w5bxXhCgxOrfsEqIGf
VCDk7P6px4wLljEO2Bs81BBT0SChkJ6wwTGPYWJLeRFLJ9rb6avpzOTHyOzNmZCUJEz0mDE86W7N
0ofDOxAOx2bRar5K1/QS24BGVzJWqNjEU2zlwAhFfmjN5NMub78r1Jt9Cpiws5HC9Wb6PJj5fNtv
ETNP57Azpo0XO2kweM0zVLic86zMA00W6AkREojCXOVHZlDTRq2vyO86qV+MDNPUkpJ3NTCld7Jl
nzXD/dSsvl+ATQE6IuKSNMX3qC76VO/mYj3AtCwP3Kr/Dj2H/SOCnqNywXsnihMSKVkg5vnVW/Sz
njtXLr/M9ZQUAviy8wq0sN6DgTnprr03pi+3gsGKyuijIYWJnFVipvXFvIkK092Og0OqhKKux9t/
J+aW6m/+9LD7MFPnixsYSk4uAHBu5Z1DDQ/nASzVWIctQCuv86dey1lETh9GHK4bj/l91CWsJuSV
PmO1HfcmyDhBfYXdZQv/ebidh0ult93WDAlrxoXxaXTNk55/JJKQc1Ni2M2g0w5iJFzMYC9VVGjs
UiQDlYF0Cq9ysm7wGMQlZ8MBXoIjBxl2Y+5nmy8Vjmm5LtDJMDfrI27wD83oAC7r7gJ/s9RvBzO+
VIbx5IImvprzsbyf7OWhL+ycFZhuodocT4VqtaPh4U2ICTY1PFsxCUahE6WseYpCnZqWie0Umr/+
h6vzWm4cibbsFyECLmFeSYLeyZsXhFRVgvcJJICvnwX1nbgT89AMUVJ3UySQefKcvdeG0/2U6enO
Kmftg8y1hyqH6iEAq1lzxqQLt1MoIG/PGSENJvv3IPwPL4SaBzYDWR6Hmi1m6IPeNnizUacWGN4P
Jv0n+rooi4VLj9QTPZOpodlFelnSAi+c22hb7ioxHgyN3qgdTWDy66Z7rfhgsR1255k0DPTK2UNX
RVsG1iedsfIp9rt2TZAF9ev8pjW0zPR4ivjIkWiFDn3ZcJyBUoD0S7WnuMrOA1H2TebR1fUSWCCE
k7Hiu5dyxvQMWoM4ECEecziD6wqx89TTzR+mqD3Mbgc/FkrbmsaNw+Y90Kiyx9voTp95b1xGE8Ni
n85vkBmJQGGUv1YRqL/E/G7deVO3oQnaXTtVDR1WK82tNRamL6Fjk3MRtq0bFT32NIVbjeCZpEAO
WJ6bGRg9C2hMGtIfwh6Yt7j5DWyBzRqc6itKMblpafiad5SfYUCD8DBbWOLb20hJfDQ8ELmiHoY1
Y+cbVoOl55pYm1TQ4xT8hRCmCE67GVqKDrzxSIoFUVHNeX8pR3lB6Y3exQZ75RL7FJOTW4kSK5+9
77LhontlBkOo2YNFfpA9wTYqs7Kj3rZbQ86gFFpgLFOx5MggJ8oa4LY1+YhhwlydgD2LthcNBYdF
QhT+Uxp+jlMmj8W+aEnbS6LnRvqPFlvSqpI+/VXGHi1s3GaOUAtM4l5axak25cFAfzWl082zh20Y
dtMOT15z8KEqr2Qm3gqa/6vMqdDcaXm2b/xl7MDeB5k/KOrEejHMBpWKW8Y/Wb0lguKdtmWxyrEk
nNRIqTao4gfyS7TRU4yTJroTuD9avCplc2/HxtwbWrItXdSkiWrQpVBabQqbE19Mj7Ymk495GcJk
X4R/oBMe+4XAVMVjxm0RO/t+2rm8s/+81nj0wG8n4dz9FyLaA/jlAjOto8EM+JFQYrUeC6TiIqy0
kxnpiL2riI86wx1aE5Zxt12nAyIOhLirjXu/PPz3fcu9124/nVrLw5ZjD4Khc92f04pg33lBCzZj
/CQaP37ypYbn1DETyLWu2FNBwVJ1l5TNuuLoY8STvxXLU3fUo6020P1jAdJMbrWJVRV8C+u2df19
kC7NIs8GU+kyCDrX/Uv5G9wRxd1tTJIRraBVPy4AUFBpa2v0gP+H3vyKFe2rIksQ4BHPYKlthrCI
HpTU13KxxWShurGBkwhOrwSQT52xbpPz9vtD2DUlOT0Xs7R9itpWPElnrp56aEDLk6hmawbAes3S
BJayaT5aVmg86jUwkUhUVxi7QGq7alzHBWQv2N4OYlUCktunomUaqpJpFUuXynqKyw/a4M+DakDx
19Djeo25JdPWeG2y/B/Y92lv/7rckaul21lAFSmbejwROfw/D5mamG42tSCOy/wvf0lXIOKm5eHX
oPn7UPSQlN2ZkZfe0xuEvwQ/wz/65Hz/j3msaTTG0G7455eUb344jsge+gU0CY/R36UK25f5MZn6
jejRdY2e/32sbdhgadMfVZwl7wl8vs6TAzqNLr6TmxMG/N3d1hEqPwmLeaEV19+qtLPrL7i/M9rv
fnnmTrO/GR04L/YSrD658WvBXOE0LAnrpEo4D+i1l5/8PjRdZ5/yvAcRLf/qqNiep54mjeE51muT
J4QVMvqDfKS6ndPpL2E05+vBQ26Hu6giFjftlqbFa+VFaMww0YHgHJpp1QZqhtRb0lC40T2wb/bN
/YWSSKafHIIgVjW6dcLdZZ2cuLVwvvV/vdiihSxoXLhm85xMMRlqSyhIR5Ro6UNiLdqD7CLUmVMM
zJXh6OPvQ5cRGzTW9KiX+NOxC3H1eElQhBJgd6rZH3m5wwk4fWIS1LYlRrv/vp1R34FDexSa/tAa
uUnCPc0of4TYP6CI3sw+9xT6LLmGicMFgxFjrdF0fPEqF6h/JuRrncWIF6CAsBWvUY9HoMqL7N0P
jx5OsoO+AG/SumwPA8aZR21OTpgEFY1t6PaOO4KzdtS2WWBxmhsSzwXkhBFhTfXIkJQ9ASkNmlCI
WXH3ZojS/6FP2yoMTGrJ+KbEHE5LWbDCPDTTJnLULWucfzQrbOB18ENBJBF8tdxp1FviieZJbhv9
k5sW9a2qxy31s3EiPowx3++Xvw/WkvRH1YvpIQXRPYZvWuyZT5zy4xf47ti89fBWVUa5JZRtCHKQ
0CulWutgl7c4Vn/txoxO3jD2gduRDFxX8o+uM+vJSAJjZlhZ5nnqnwvf6RePCqW8K5ut2VbT0VYi
PcO33BWufe/YUe/Z6MD0N6Nub/eqf0IZSECRuc1tIv9+H3551r9flZX6W+nYDpzOSFdu1iTfeLPQ
lbK2PhZWahwHORIwQdTmPaeDyHT8S6Gf+av7JUspbZ0nB1nizjH0YYcjdsmGZh02wToeQXGTWaLn
9rbE/B1oSXSNWigwuD2jOwr+fyPilauKpR9EfrzVEPCd3I4VWvcHh/OEu6NSLXbaxPktGQcUr5Ue
7n4XB7WsCrPiQ2T0vjVQ5AidBjvujPbBJepqPYx+dwQXgL40bV/NUiBi8inoqypJ3kM9TrZN3Chi
YYfk3U28D5FXxVaQ7LIS9dSdoqLuoGHxVdwk2xBPwD3iuM+suv5wifLZIbe3t6QE94dugiKSecwR
e6l09IpWAZ+VB8u138j8pAmzPMNHxO0cxZuUpe+/X8DFMO887U8XgqxDgk5Ucb1T0u1usP+6m5No
3j7M7H91Ux61ovpT1HHP2DpJXmQ8LgyE4bHVonFl8q8QOWNYG69NR6oDGkOq1q1vHQYaWibjr4gQ
0JdJhoi9IaDCzur5OkxMZnS/+hTx1G78fByCJrV/ctPPN6QhO/5ajKg7QplT6YITW/+mTbZ1SIed
od22Y0Onl2tda33QL2SX6xfYvEw2f5/bCnY6Fj3rv6d+0YNGHqSDKCPqbsNcx4y0S1IJxGK6cutH
TGkpGpwm3JHiRWhS66HYWYBz48KoNRFCrzzLZ/y2mJKHCSzz768MvZufEweVCpdD5bzRO32rPLP7
rrzquTJOKUOAi0N6zpNlN8becjVC5NzQIWmmYpQv6Or8rnJoJtBTgKCu0THX8SNg0XwPq5ao1tYP
r7qCJut2dwWL9ESjXEnaJqo7//elGodtZowWnsgY/VmfGa+FOxn7Oe7GjVFRkxuhoQUlwbpoAYWx
QMlZaVk3M4sSq9RhkHXuI4OJFBcYs8OyoF3a+QSK5jmj40SkAfWe8zTRprmi/rv4YVvvWK8hEZtZ
fye35ah0doRBqn0+EBmRVVpMlMaHDljsepfcGFeHPWfj1e13Kk2S5mZC8hrP68/Q8Z2NEDpZCRxx
yLN7tfymBNKGwdow8xcEIZrS7qlGgkZZTjOt2B61HwfOwCqxaYOri+59b7wS1Ul/VzLBntweiUwX
N8eCkb4yKIkrZf6zMS8HsWPpJ9Tw+iln3AGPsrgO2lis0pnKJEvbgzmit3M0x9hVUZ+Aa+PB1MrT
ECfjLmWJYbgTdttpSN+NvGWXQwtH95a+P/WjcSprGus6s0ottoMc69Oapelfi7NmN6vkloqMDUSI
22w1TJ9N7VQPurfq8jwMWh11ugmR5GHyyp2lqwv16rizHBWkaJMvmWvz0bHOWahzVW+kL20m9wpZ
/EcegWjUdBcdHmNed0SLqBIZBljA6wseAf0AnU7svbnuSElUNWOdKXuO1dJKyw1xLYHmEbU+vpW0
Rr5L2/zvi+U7WkUTNImwamDsM7YzGsA96i7/OY/Hxx77GWJ1tJJyVkCVTZx57kAuYVeY5ovv8Dc0
WfiESH47vbeirt/rhGSxjtP02qnr6X0EUTlgF41RIc2YOkl1aFP3rY9oDXAKGC/Ut+NuJo5qRewk
oAhjuYkJen4aye59so2jLTrtMevcVxvbGCdI98lykoKGDbOIwmjqOza9jy6l95kM0bN0THmrJT44
rsKn3wfcKg8q0+wTvCYA1XGEIPv/Kx5/K8jf7yGZdBEc/GsGo37AzbnA9bPiTzaQc5kl2Va2Sm6t
kXMrfMfXeFEW+wbvMptIeE6kQfpcbBLx6CwHgIHl4prp8ts0Kj7WBVnw+/Cb0zv5BPgMlgKU2zrb
FCY8zrpG3AEVk6VcmSfDcONTO7nDPnLSdl3S12O+VMj9L1bb0MoeVv1KYGA4xro8q37gHMIc7QqV
27j4aHRCuDGf6dzt45aPJWDm0u3zrpwIJdDDz8YAwZ1n/kvRpfMBAPJ3KaqLSbIjOTCDcYO/z/A6
poGRyumKB9bfTePM+KskRS93CLwKvYQd0G2iw29lWcO4vaVAD7jZFP/jnh6ggz7+DuRBXr0l3zky
qAQLZEcHqdNqNftJchDC5DO1NSXYAkPKuP4GI7b3hYZytgPJeJFtU11E02x1u4FCvTwzsv7oQ1e8
TM0TLRr3nvZm+KC52hNMzW8ToCozgJlBokiNe1vEUeBnvbNplqe/3/MHtgwCOzAlTwtvK6+JJu1T
yZccV75qcyp3NgOt8+9D5cB1V7yCOPaacydvWtxQ3KHGOE29NFA9CQMtqzeeyF6JggZ21sYLe+uA
Zohrvw7HblX3U/nG28M8nPSFBKA7d2leHsJBMQx1GCYrZ3GHOZVABCvd59RR54qO3icHHxM9xbBk
8yAVAvwVXRI9S8l7IAHg4kIgKzqVfJQt7gryXRBr6sVOGsrbt6bTPZHgxB2b9eZG1AiEtMorSHaz
jyOeO2aS3lnOTuauaA+SedSNmGlKVdzm7hTinHy1GqzdcAg/OwtzV1Q70yEWo/3g1P5Lgm0V8sDs
Y2bunetb4fuIJgzB4HEWjrrQM75OMsGu3jsq32eh+w9FYrntl2wxDG3vCJGQbORDSrxgwXF1gP0s
upmQQztsDiCrh83/ZMRaJhGv4ur30fzPzkkEyccoufKuSMbjjb7HAgtl144uRhOWW9LByoDQIW5H
J3dPDQ4TWjWk96B5mj4tybTen6z+Ri5rc3OH9NFWff9V1eHVmLL6UxjAR3Gg2Y+jnYMcyafpDNcc
dLwnzF00IWCJZa3vIrgl20r5/e33K+g8wy3252dsaOpYNbQ7XYcMj3ZZ97rZVOeifQ+TzL42tAD3
whl+fjPofnsBv98flC52cezgeZ5KcPYVciYd5jkqkSWmApVP2WHU+78/IqDFD3SQKTjbXfNIisL6
l4yiTSh5fr+yEmvYQWJ47epoOv3vwzzU/+/TLhMcInvoPf/9SoI6Ck4u0U9Lr+L3pf2+UmcZk8Qx
YpvfH/QJxaBhTOlJERDTVPPwaVisUxkGK4Y9WbKLiN46ha2czr0DmlbHzYMCanqY83B8KGYSEps+
voVyqJP1/FU1snmITH4+WoK3UgMKvvyiiBVBOjiStsI1s6MHhA5k6r1hUH8mG6AmBMdFFPe/zwsU
gL5DmABm+C/Dc/EuwIN/kICoz+PQ1ShzUWDN8RyA4/urG/ZznGC/HdhGt4mpDp5tf6CTwaxvo00B
O+2uUxtrvJVuuZxZpX2SVRozSbY0Dw6aYz2lvMooeuhNyMmdNn4mjChkG6ISbLYRGxosVP+dcbu2
i8dA1q598Z002gE18ta2uekZV69rO9P2RT4az5M54HtjgNwUNso4gk+2qq7OnG+WUizlWAY3+WAo
3nnPrj5VSSSZ5Nyxj6REUO60xmqM5HcV5uqxTHuxxtuyhMp7wbrQEFSj3Enw8WgEgFZUi76HGFpP
5vBswRU7+yStD4jJIf/xDCHVHsPta+giNYEfIjbwjfeJUvWRkIh73WEVr41Y25j0/eKmn081xrpC
T7aQOQkRHaEwELDXBXbt3RpnhnZTaYStzG+eYBxIdmdmpu2RNtuPpTPQtonsWQkZvdZFDkIXVzWQ
YzSUriQINRobBv/tyJHC2Up79DHgEEkGQmkt6cetMb6aa4I8ie+iukGKHuMt1xhop/kxj5OKFhhm
rgVkDgH5FHd0KQuz6ILabPZllH27fXcnIkoSagqPt3lLcAg/6F1xkf5w8UTjrgeHnhVbGH4IrSJR
yIXEvGiVFhjrhGMfWfqAaktXL/0yQrE7ZEAmddSmy1V9TmdxZHpKnjsCweWwvtbJTn3m4HgHqTsv
3TM66rp6sivmKK2RYObRfF3uR6qPaDyLFBUTFlTvlMzsWEKjldbmMphbG3lfn1uXLHlrq+K1mT36
EjrqtEYXpGbq59IBUUsKVsrcCSGd55zoQ9/6EL9AZXjq6BVs57hkoDtOdsDSvVyd1iqM5bAJHUnK
bTjoQVMZ/xqxcwRSsrGThGIX5WFuiByABZ8Hrl7fuwJJNJEyl7Br/1Rd8qVhb1z3kSr3IhY2B/DI
Q7A8Juuudb7HNMGsMLRtMEyqxX+Wmpss2aIAbjjYFH+i2T/1dYKiH10kasgQW0OMLKDIuBrJNtt7
3o8zTP/Y4GkZmOJf/dUU3vtIlwwvFL33dnIuua5I4Q6RUS3xqys8mJi1mpQjscOr1D+iCHoGToF7
z8AE7XzxCfpzQuGpgtGYKfKjdlwjKAoPCFYCren/Nr1ePzA85T84TSeUH2vKJA8zQMOcqJm743IF
lVp61JrWJWsN9SZo+1PL7Y/aNhLgFtRUDKvKi/Fu94xLjAaSZmZMaMYRhSxO5RdPmQ8jvNzdlDQf
Qzmla4tgMRSmYb9Bo1ttwn5bmp53hZ3I7LF38HSZ/tas9T++pKXBaJjzlcqhambDHut9sZ2jLOhb
4xrzQQZaEadrD6gIbgt4Cr3ovrIGHCEydjQv81tLfHNXLN7H16EU+R6doY/IqLYDvy+fhBLdoUij
azY0EFUGOPWdzYjczRgF0k/d1LnNujg8GWZorTVFjl44vtuyP/lDsVNtdRi6gu1fFgYakKFdjSnG
1BANQeqj/tI9NcEj0IiwONgyLnaJlrLoEpYDLC3+CbFLHZFMlZu+wzDsKeKgYt06ZDryDg5tAQ06
axspEjF6ia03t57jcdaYjzpbs2pR0MRmHzhgknNT55CfCCJN/MswaDtnJEZQlyqhMRTem9og3qs3
BbI3JiacVq9ku2khVfETpA0c636H889/nVRfrKISr5enyOfx+09f53jW+SfbseU+IpjKqJiBc2ez
iSeaRCdKhFcezUcjig+5QlpgGHAnRpfyY2xJp86rGIXShMJb+AR7huoL0QzpT579UFukManIZ9Yk
cSGYzOxwlYSrUHq3vNWSIC/IMiJize2RX02jiUzKatJ9bhI/yTCcJB1kSYHAt5wiG2AZY8WgunQS
kLUFF4TLmYSbhMwBH2j3SUpxmYC4Xsx+2KaTEURm/zr4Fv1Ajb/WrsFENNU1zJS9MVwxbs3SLOE7
JTgel5b+UDEbyjsLp7dikkuwGydkBndrlgs8HtQTaCvxyvUolJxo4ZDXzZnh3buchtMEC52k9frL
YxbTlKx1y564yWhxa7hNmWO3ERI/xeH5o8jShyzGh9bPnkZN8E3C1ZIN5VUbt+6/Q4XyupjKE1Pz
3aS6J8tLjjZpH5tB2M12kkecpihKJzrPMEL8k9/2z1nhvldTDEp0eK470m+yTKAkyl3GRLJ+8ObZ
DGaNadRQ1D95mAdpqoVBZgwQq5fg8Am3YYvRgpbQvighDjAspqabluEIxxzg2Dep3AH3ZEPQY7bo
KFIHqINpGHeBPJZw0XkzJ4qhKTF5rjBxMdjpzq8MfLAsyxzuNXYlnJ5RxGGgbAKzCfOTkfydLJQ4
Go6OoST1wnBNJvDYPqpZ55lzL1h5N9DIrZMPxRiJCKZ+fJnbSUwI4SiYS58zTouotZCMVG0U9cjz
Wyuonegtj9HQRt5LolGVjvTOuE3C8VBGfCiUY93ItLSKtc+WmAYQJDiD7cz6lwj6Ttc6HsNLeqLU
JdchjhF/V/AbFaSPpuVEm+CZKEQAPAwRGKxWnYYMgwD05onXkMFTkBibGM0hq1TEvWjQGM9B+Gjq
rRJN+9aZ5XPe208xgU1nbmkUK5qFZzS6xYUxs5NNBHehYBYpM3SSyi/kkdQX6lGBj9HvDmRF4RoS
O7S6y7D02yJsBr0VSs6IjZ6Sv/omirh+aAwMejIljMePSDJQJY1Mkl6DYTkfW6GEr0DogDTQxwtz
/Ca86DGT8jqIzjhE1vhJYsulz3xr78bGp/NkgkW7u6OP6sGBZcSZlJ3HeJiRm2/cRjxombkai1kw
lgVRQeOqnrNjE3FNdcQ6WrTO1nkoFkc99sq41++wWfb1l3RasokBIq57AQsgnldM9DgW1K2zQ3WO
8u0O0tUkZQy39BS+1lKdiN21j3Cim3VhdH+4lf4O2XvmEeyYawCOIwVAAeb1NUfEiVVunYYDyXF+
hwPYpNlbwNpfiSyYfTffGGibN7bXk7tTjwLXWslwwv8h9+Gt6PD+t3Y3rYnRW7BPjIMGQYsWr6O/
6c0eO03XnZM+6Tet0w+Y5YafgdXglKNlqq0BgIDO9F1F6Nm1DoVVbx0raZKxoj8pwTLlhKG3wIDc
IMEUj5+fes3yWrw3xtrKkJWhzLZ2GsI83xlRJEMYQ5FWbqustE+1nX4ZGtsn2J554ohi6+/SBHOR
2rcwjV9xRKdbwnc2nW53BMsQ1qUchGQOQyEbs5omMHpNW1JwwElW3pEmpoExkNykPGoJGCa0NNLi
4+Szr8oFls/h9w+hfUgvWibMiWd+IRc0VkPZ3/QpdjFgwTp0IIDnKvBSZpGajjZ4HB4V6WXMPEkB
pTryYBck/osvyJB/rimOEQXGX0MukDKnw6sKCdAuqpFAjeHT6+S6heYbMdJZc7xqeCFozsPCPiD9
KVa0YiFO5+FH3X+AtFyMk/zNZNHSERnMU9nBJ2rNGmEa4k6waTPrcGXtCsL/DsRyPKF/QXSX+O/k
DPzIcq62aeKBn4F6HaYIPurU+5icjCNX8eiEJL5OUYL5K8sPrZXfBr/7obn7ErN6YkYMyWw8tXWl
nRtCT/u8/gCWvR/EvPcHH36H6I11QfA749vHoZ7ltiuqY56QFthPyQ6WtLHFAlBg30MokqEHcmPn
K0FluMnDmMbH8NLP4EnryGrRJNDbIO1KEK7BfV+3WGDaHMbxVH2RkcxpELu/goFSxxC0X2Zk+eWE
MHHSjl550BrP2NluRUjBVL1NrvHQ4BkZ0Fae5Jy9w94zOHkwyPSnuV2ZjeCjNCo8cnjn6NLPG/Nz
JoaFvRBRspfxGcXepRvKW6M5WFmc+oUaZhtqksmb63Hb8skF5fgCOUstvL4vlAEkrCXDd6Th4NVd
ZJSJxQLOCkmshNMCTAg7koCpiU1RWw9u6X14XYEysbslhaR9X8hwV2nEuEBB+XTGvzp95dRw3lID
+6vle99tVW/A7v6yrZ5V0y9a2ejZM5Q84DZkeKCwhM3Ocit0QTdwRNUK6+Dp0xMAhRWw23vIXrtO
F9WhktY6caIngYMYORcgQSNDRM1JpZZIFKewSDfKUmJbUTTnLtQTO0Ln2g7tjkBcrFcE8dD8KPAU
pjhJJMalIYqRbkv3x5g9cnTyp742sbJ04tqjLjDoI2KBjsDEAfkGvOOcnRPv17Zn2rRK2eRAYHA6
1AQ1vo/S16x6rPMV2ZcGh5g+q5ogEnWAl/xJ83DYYS9j+o6ir6U3S+WmwycwkDCZFtSSKkGCRe/Q
SQk49Qok/xh+Cx/qiBZiZVXjCevKhk//I/Hhz4x9+qX1zS6MoAu6GNIYLLwwFAzcggPdkKCgronN
1Ea5CsOZf7/Nj2TGx/0m4gNZE0GiE2qji+RLSXwnWUJqYfspG84rrtYhSs2zPxB+PFAv3bZu4qsv
z9zcO7evPswe5xZT1Hvi5V9+bnBWlKhle3L8WkTuzCq+i7E5Rll/7uxeEn40XKBgUCObzdOs2YGt
VWjHjYFsGCI4pjT8SeaRfHrWJs/kYsFnDF185br1m/LtS2hSsMeGzUI5nvvBjra26pa1+Y8bJ8FQ
n2ftiQD6ZmOaJUU9ovIxe6yVf86J9poHYJ2ir5474b4WHWKfeaR0XV51k8sXByBCQTsp+UN73EGa
ZEJ90qrXmsSmdWO/aL3Ec1jRLjF1tTN8IkBJJ9iBDmFkFMkKAcxKjsw/PLN8jKdJbdgfjpDDg8Y+
+NRJEZ/uRkfEsJ/k/GoUbbnV2Sfx7lnFw8S8jjs/qJuhWE3LAgIZJqVUsFdWq5ew+9Aw1DjrYdrB
YNNzrHWleNFinJ+00Fa+NOF5s2Kfe7CWVgnX0NWp0qaGzmSxeMJyrJ0XW5NyRWnbrmVU03h26/vo
o0Vtmv6rjrU3ugLNNqxGAr5G66/jPqPYBzjQ8ylhvDCCZbUoYY+BDo+I+cI7t9ioSlS6sd3taafe
0BP9XfQ2EUSJbWkJ0HgaEkeXjBbqDRPxBEbGdnRe575/Rt8BMM0tn12jOOdxeItITnFc/duKf9yo
Szd9S/M8LuJrxhgYCMk702u1LkiAMfszHIsXS9dWsxqdtelyO2E4Wvoz/h+txcSZtvjdWtzFcGtN
BpQe9Dlmcq7hcNkbyYOFB4jegtp5E1nTjnwecTvMnE1SesaaXT3GEeyULI5R7ZYQNvS2+Pa0zt+r
UhBzIIxvLWE0kzFx3oiJv9RX9l/aMETnWLiIwpQ44IKDI5lIBZeSz9tQKfYbKtBSe4xLNkE0OlVg
cRxYGcYMyjvBjDisC0mEca3Cd1PHoRC1GGZqVwQhcusbdeMxL4fL0Nh7rSD1IvcPnkvvvFYfRavf
TGSSG+SSV3AWd6ufNnSWnm2CDNcJHBGOy2VQiwGro6NRGxpwAE2vYO0DHbLuHIaUTolUS1rm9q8J
izHwLKgwTY5yuZ8EWcjG2pyRn7hGe00ckGJu1O+nnOqdGnLCy1z7a2P6XBAzlkNv2hlRMlI8Ps9R
+RejCs3RlOxzRo0UOMz3JYAuG9YXxVj+T8ziy8jlM4c6WAwq3cAtPYdth8FYw8njcPjDq9tCCOGq
12jTroqC20wHtzSRnX7NORRVzC8ArNWGxbvvavTM3B3uPB9vxz3XtZ+5fMwgWJLbg7jYUwn9VMkp
r9bShxQJweRJmgTOsGrEZG+60rq7dfmHYUG9EUP8FCFfjACTswglgZzJ4PS9yDosibpp5761ffZZ
o9+bGGhuCte8GBPD5h6VjbokWHaVAiQEX4lIvQr0jYdMSR/RAyfYsUHMQYSc6pCKJ37ufGGv9ZIb
sRpcqhnn0TRFHCwpZ3gFktckLLOTrAQRUwl8UF25dBObW+KH5NRFxRRkMxdkTpyHCnF0TABIykb7
wwS05j+/J7x0X/oyvjSi4CMJ2Y+TUG2g6TGxmfK1rcJgnLnnKBgOpFUyT9I8ZoZZ/6YXVXRGTQXC
iuoF0qCx8H7EaNqrhlF562p3B+XBEZn1gqYkntbpE39tEWRMRyoAZ1KuqoXX0/gfcYvsloMDrexR
/EPFP69cdtcNd/sWhRFRsXq91Wrya52ZZudMFhdN1doHOGHwq63/ZeuoI5LqDnu9wSyOYhq4LURL
7HsBazy8HESneUh4t1ez1+PD2pvGsG9wIa0zl5TCUD/PnvlYAk1YRY6/i9FU8LJdhabIGpY4glUJ
nQGCBEUzYh+WPsezL6JTb4VFId8XaN4xg2DKzugFTAmtrcbz/yJ6AgvTtCdOo+WxqKZnGn81PVHz
DHr3oy4nxtvtoTam4V612lEZl4Z7J+88sZazDttuuV07UkiPem8FwujZb/r4NdKPoS1f1MjV3+bN
cvVeY7N4FTGYNNm5LXJkHXZllngkAKJ7MnAmBRRfr5VURJZCqBTO/B7ZJp0FJ9wOvXh0jej2m4Mx
kD278fThOGv6SfPaa6kNYuXrzI9Twhx7nS51orBkTJTYE9ZmAnrie+Ho3wTT4lfVmyO3AFpQm7i4
vno0dbM6F0O052xerGgB3Iwm/RJWw2RMkwsW5wF7AhnjBLnS6DxmSBUC6ROtihtqUzGQu8I/jjE3
a99tSW3jewFiJJ8NN1mNrQEYC5apmF6U68kDfoQQldo6hQaz6UyKvD6PWKid1N6IXlwc3AXANSv6
yM5z+6Kl5eLn8Ubg1cVZJ4NyrfUDlxrhbSRyMt0dQZ5HLuCTIsv3aS63yz9tl13TxjMvGSb9zZxl
aI+RqWBuNx8Qh3kI3cdPYhIE88ctCLCgjO2RUpJ72xQMKkealrRMWE8zkZMJ29Jy0SB3NR2HkzDb
cnbboae9i1n7KdMqqEyQnmw2RKZO7jJEiE+F9yFLLTm0HcgvUD4rU4ugg7oo7K3Yv6CGjxks80nT
Et2aDj4J3SmxfBY675ynlw+zPcRr3fNmKlj83HVMM8KNGg7dPXp2DBXWdiBfKZzldcInJUq9Bi3W
vVWw5YMwWaRF2lFK92SOYxC1/JG6jgUhNbT52HQW+lJz57kyevA8jotNQomVstd/2cK6jVHPIXd4
AEfdHmLLO2lL1QsYfd4OWMxXmlR3f0zyYO7sPV6k/ppwaaUNnfVBQvKO9Phg2MbPNCOvMcSwHjVd
sqvW50iXNIkcaMI+nQZTrrMq+ut0TggDD2SKzf2+qWT7jRyE5lzKAGs+2bYnjkSHrr2ovBv+/2Hu
PJYrR7Js+ytlOUe2QzmAZ11l1ldfXmpNTmBU4dBaf/1biMzuYrCCjK4c9SQtgwK4hHBxzt5rm3cz
UJqAJ0tn1jEtQvGa04CIqTlJMd9Ojb7r6vi2dpW4ZwWo8GD455U02lO28T1p16zMkyq+pakrTmJ3
cI+8GSBk9VemXTylPfbPoXqFVGMjDajPYAjT7RBgL0l+U8dWe28kunZsBeUJwGi5jeqArkJRMHgb
8VrEDMHeiAuDiFuH5CKkMxHc9fE+72jeBDXxTBHK3pVe0GXPzPwkuxRNE++zuFs19HTY2YIdQjU7
bYfRyNeCoC7GlWWgCN6pB6AMUDwPeVK9mVmXYSvpg5mlhGMSot/aFd51COukLlPmIEurdsLFOYGq
ZO31rOw6y7oqSCwMLcfblEO49Sg7FmNunyWQOq54twDH1veVhpI5oWBKODdKSS9/Gxj2DUHpwtZ1
OoE9+4NWaxFGZgPjq08buVQ2nVBQAyB3n+O2vC0678Tsnp1CnNaYndVYpvcSdBvbsZ79q5V39LnL
6YnE4H1nhRuQSuPSaLqBckh3ZMAQPsT2bdDI6MhWxBmWYFeWDf6yIaIiAt41wSEKyGOEETVijWko
NbmFvg7raj2MDCNiVM5KD4ILO4quwJDLbSUReg4YIpKGgqaj8FaXVXUn+zpYcTlZd8bFQStnbWtx
qKPAInMULsLsrLFEtCbk7JvGWo64cKy503FNd2ibG85ZXnmnvaIgrHejeQg7a9oDNKE+DNoG6oIC
VdZU10Njsf5siHPsz7zJzPZdnj/0iVjrem+cYmE2VuI76tJmbdeBZ8GotGK4AgWLp2lb1DhLVFqe
x16b30KpfFQr3QScyTYIASxFZkWkqYvXMXA8bIY8Ueyzn6WCO9XMm+uAoTIgR3gljeBEB3C+bJx+
aRyRh8XmglxaVFAOP4pMqtfDs9Bm4WBXRCEzeb/F0nkk1/c81vNsM9KMgKNaXutU3hA5JEu4B3sl
6LGxBmDbYxrgXby1xoqdusxwRINEVteOP0MFRmwKEACgy9RI8seV3YwE7QII7zUj3gxWdS2TN7fs
rTPqai0yy3BKmAcRAJ70wj1HOHtsm2G5qbPXQnj2pm5nKQ1DScoyDyMfo5md53RTkoI6sH8e9c3j
oPSbzJaUINn6JrFzrOFHUwBNy5p+6aAoVbMeAhFJj4KxcWXXj0hWcIijxl/1fffaAvNZG2lyi9B2
APvD62V08c1EChSUvKWf4PIcimRX5j0RlB0rZjUmu6ZNziLpinVVzFIrZCUgntuYAcWsuUIhuhVW
x8VGZNG+By+V2rWPO0ZeF327or//yEbkRbUsYadaNhthjNuqLkHfDPAmTPoWTmOfDjU5ndNwZ836
xrr0XkhIfbNmsYVjQa+tqIGISpBEXMCmYP3zLZ+qq27KMKZTXikS+NPwcEIIgd/Q6WMVbN1poTM7
OkLb5HQcpWWdE5mWizLc2hZLdLd4TNFWLSE5Fbw0Y1o8oZN/QbK6qUZQpII/VlS6SxRwj0ZSc68H
S39IO+1VL62j0LObk27YZoW6dJxhx0+faew6VpkfwUAzwmGNTvekgP/OU2NrcCNoXChduwY54y0n
bdi4FSaVviPLrRAbLDrHaFAwOtPgQuOeUgqDyNyhRDCb7Fvaz2WfBqmAa37zO/O1EzcVvLmO5sdG
VqC9g9qzVlmP2bvS9FcvRkArXLT5pTkNq2QS/T5CDOC9ReklvoTH2ExqyjuHvKdJ6yZjtCsxClJF
AgU2sDmwWOMNQp4Avu0Qu5bVdATJQtDmIYcji+/9RFJqYsheAMj5NmhIeM2UrGok7ddOKO4tWi8I
HqwzmURM3nTJowCUKbaUgPyIcdiChFnkaol+5iww42VZfMudHVzscKNX8Qt5jbSUyxYpxeRUa6+x
SxqAbLBdKPoUx4PlWJtA0WP2wC2gEE1a6Cuy8UbE4tChYZ4ozG8DD0uaAZRFIe9GVBe+0vQ6YA/F
Iq8Jbdlr7ktJPhUATXxmquErLDXBvlzpcDqKAfpQ1c4lXcvZRGnP+jS4q6R7STzEZhrdYG80xVmG
wqTj55aOT5dUASyQeckbGAWPzPsDD+GEPIQ9OjTAnsEgAozmerdAhOtjP2AE1yvd3/ieda6XLDKM
qjsYZLXv3bA8m7CKbMIeIZyHtV5qxUp0AcMviTRm4jwJ+wJV61HqDHckuiP1x3qxCGmt0DcvKxDZ
aD+2gVOulIqADkqoFMipgVHGkP7mRljrzN440hINNzpgOW6y6BvDaUc7eG03PANR25vbwMJqmoXA
teqEjb2J+7kNppXdQ6722QhB4591cN1zDbg2wyHDNO4/xhkeCweNsEEU0lGnVmz/vXXT8BFlhxXG
N78lQpEFUI63WstFLJGOAxi68fQBf2teZfSAcg7ojrumj8+dhGVjh+Jk6EckiQRTEwZAfAy2lONx
SHZOuyt0L6Y3YC7qIgavFLdizU6PVHRDf0BDioUwbJpVnJCYFBDFc8h961yiFAp7XEGNab76BRUu
/Lwnpu5rZNPjPzOdVJC7nvUXlLGaKj+4aAhlZLzG9HFbpXZUbYYFCRH1fjQhF9LfOfKUbi9NJ7DZ
F+T8TfqVHyWnLXn1WcFnz/QRMVFrPppWeUH8tbHO8JSeT8T+wczYB5k5HSWTLdbWCHUO93Wji+vC
Vy3L9aDfjEP5VKo63YXIC2XJc86y+tn0ySkQs1a/zs5o2ZZHU5g/eYCMcadnWzfw3rDN30/gTqPI
fBmFOe6cEZaSznPQd7FLC2Ba6XK8qIwOdBglgry040Ntp3v/tBaJe2H006GvbHViY+1aY3RNVlWR
tIeisC/hQ9eX1gz5GZ2K6XDqKJP3ct4yIy5g0Xmc2x6sH92yNq6eGWuhi+xQ5WStaRgHs4yRBO9B
us1ty94OLFOKVFtOCg3LBA5uUwSzV57F03YocXx7bj+t+rqzV4Wheeyn64NtZM62w8W81njcF6Y2
r5isoxlpR66DcQDkC2wCs+OSaGuIj6LYAtX3FgiPs9O+xgdYH3HdvKWmGXyfWhhh5HjcUrPbpal9
xahPB54eh21VYp+hXl64UoeeB84r9ulT5Vl4VJpswQSCr4UFA7QNjMeKD7nuBEVcTQ/1g66hszKm
2D4t0DL7YdGtJtaN3JPTIK79gwzj26gejqI0puCUgoQF7EC0RniduDQOhyh9hmS2GbpuG4/pJdnz
dL+1nZdQi2jtIT9zS+hKXrDsJa82jCmc1F4/boCsgQUeqGFnFnwXOXyrE+skquBsd8gGKz8Lt76f
XPQ5CDvBe7DSQ/dNV8VxbwUmTOpkb5v5Uw4efOlSqcadR/PbQf1gNPqL4xs9yKyYckizCfXCQRre
GeuhdcA3FuqbG2dXyUSXrJqb6iZLHXvwbr0gfPZtonBMHXWdN/BWZCIi36cNUbow3hDfALAs4m5C
XKcnztAYazoGSvYqGvoajIQ7AguATXWRzUAhTmqToY3FNkiXSlCUloQ64cA87tV41VshLqHgyVNo
dqc4hakZEJ6eYeVlAU9Kmlz5qG4bSQb8OLryqI9xjdf6cCLy8gApEXUO+tSWlvHXIWDWvwS7EdHo
OK405yBCQsDmUOd3IYhUZTrte6M8YzV17fEcj5Y3PY0orRfY4g85SUenIpLegV5VtdYn+cQyoduN
vPwXbEOumkLP7xsNpVJsuDSlZ5kVyTcHC74MswlmFK2hfK8Vgrc8vLIrTVyCpZWMyVV+YgoLIBVR
Ipj9M2SkKWXjMbbOM0W9NsshBkFvubUjM6eTgzS7QMC4CLLhTLPabJkLvdzR0arPCmf9RzZs2GCK
Ugbh2AtrjC96H0Vc6Y3OiY83cv31xTP/JbbNEax5HRDfpmFJ82NAtMmDjRpHQztnlXIO1nHWft56
R7VLsx7UD7h/ATFnqlZjUSN5KExvkyGlZYE5HlUxiBKThh5aOLWJtYCdGKF+S6MMd1UVE5ihIBqJ
0NpHBeEc0UDR1KwRqi3bvChWJcCkC7stMUzrw9ZLLetg5gkhwL1DXzVV3rU7ais0ve5F2Q7lxgWQ
/Yv8Nd37l8hvhwKKEKZhzEGW0vrw9KBZBNFiItUlzQtHTS7189wPDlGjBXc2bW/qhYq+XkpPvsAy
c18lwVtfD4iDQrbrIglLSlcZ2yQNMPIaNfXI2JSNpzHoFlxACldVa6NNpXb4PUJ6gi+GUvUoIHJm
h1G+vggk/zFq8G9WDmIkJt3mmJXFk1llz3XV3wNlnsGAtbEaqr7Eu0snpzWim97T0fQ15LiljVx5
om6305jr142my80sT1wrNOwLy2RyNQsjv0oidcWunc0fRZ5jMxAApRj6FqFTqCPYVgl7GGD8GkTF
U9kvnJKQDn3+xbaHZVZEidgj+p8TbDDxFHEN8w48TdoAORr9RpxRT572Q2ezGMmzflmyT56jmTu6
D5ADp1ZRoy5Y/KWu8Qz31zuzkbl6ZCKc+MF4lBL+sCv13j7Y5uChBFaPuRV8M7rO3QwutKw6QWSn
ZsJ7ZpBf/j2QNYmtGOJyB+pF03Rsd7p+WgnWYhWEJvgqs19p9z1nsjQBpI4OEQR+24YA/93zwQfm
A/IgPw1sGjjAXJ9HIsHGjZwZ9AEMHPwG+vH3/wyZ1I9TT1yOiRM88OFAlLeMqmZ/49eFXPUJLKDv
Aetl3vmHvHkikufUQAG1I/Qr3NLG8Z6ArbIkH5GrFhVyhKneGAUv51o5hnhuQZcsrdI5MYlpPaUL
hB7eqM/okLurPrCPkNPZB72YUGTLOjsPOgONT2s9O3nvsLCnFzPODT3K6q/mOOjbphPDqoNOdjFV
LxBTj3k+U0ILsunEMFSx9krEAuAEQb3lZXCRduIuzMMYtgt4o2AWLVTz0pn+HnRLSJknrkT3JgYa
mLVZXcdTOUMni5o6JPRxsCHlg2AIiaPhtJy90NOIFDrWCFGk5LIwAmHcyBrm/IjmejUFMBdtc6r3
EM2y87oDGl3gKF5VTiTY5HY2yn0Mg77V01pRfYwfoIw33we//3gZ/p96y8//iKmt//Gf/PslL8aK
dVLz4Z//2K0v1/85/8b//MSPP/+Pk6vN9ccf+OHnOeKfZ1w9NU8//GNOnmjGi/atGi/f6jZpvh+b
zzb/5P/2m397+36U67F4+/tvL3mbNfPRVJhnv/35rf3r33/TbbJ//+P98f/85ulTyu/9V56+ZX+7
+q/Lf/mdt6e64dd183cpTFKXbLbvrkPmaP/239+wTRPuBWnIOB9cYlOZeZrg778Zxu+GDixSsLL0
PEcwtdR5++d3dCFhLBhSt0iSFt5v//3Jfrgr/7xLf8va9Jz41ab++2/uhwkeOZRpC4tsUdsw+Cim
+eME39cyJ70n6A6TBABMhUEr5ZVHUwUVDaJxhcasgB4M5YONv5+8euVDSoEvDPGbqGurhv0s2etf
4vwVzqFLNqRpPtVUi5R7ElAeaacTTdlbu1oR5raO+mE3yBGRptq2E9sk9tc9kgSAigtNURgHW0Oo
B1R+8ljgvMQjRgegYSz5kXK86Z5zUiCUcgZ/3U4+pPH+dVBIyrLdkFAvYdPVtheslxYayCan+BbV
tz2gybGkMkcmW0E1op/kWgGpAqDOnEtR585XxdtAM0czECcCL8Onf6ewZSTPlH9WmXtOWtUmFekz
hqwz1jvYBlEFdaxhpm8M3nubqrIGcspt5Dy6/fEi/fAevb9DxodVxHyHpIsV0nUcugDSmOOR3y3B
qtQabUzHHeAFtsXd0xjcj433ZFMbpGuZoFOnO0qubkeFiRYMrfz+bgBuVJL9/Bhrbk0KKcmTVIPJ
SkSOfm6WN9LYsTm448CXSV5tsOLQSx5+sXhkRuKj/TEyzK+N88dHN4RrmNLjMf7+8L376F3c0Smi
K3LA3kE2kzOdV3Q+E/20bcIVrUlMgGs+5JQ+qZS9MI14BGhLiTHFD7NlWlbLmhDLiR+ldCFPG3EH
N10KYNywATRYplqhXYEybV2P9poDZvApt258MhGz4NXW0tlKuIh4GDX1RPtxMY1wtiSNdu0u8m78
/tgibNN6LJGvdNaLSqDhTqeJelLJVbGZ08DsCRMRCsy3IldnDURjacu1hDbn3xCIvR5QkijqlTTy
MBveZ94L06yvTgt1kYfHjn4TpjRzuvtBHJtueZro1pr4k9LrLlUFCMw9t2gNT4NcUJnDtmPQEND5
/xIML5C2Cfdw/03jn2y0VvoA/jOc5YZXsNwXgIrQEmsr2W9Lv11bWXkdOMUakgi+KFRGWrR3Ucp0
vrUSI0Ros1hrLA/aEQ2QudazmWGGfhJS/TjNLz2ZObgMWJ3M4kXEYtNxAmM00e4wlC0VeNvM6Vcm
/Yx0WeAGaIdqreEHqwTWEkiPgzzXDXVPZ2FbCnnW+bfKodKk49/Iqd9RaknWaZrs80YecPxcNTXd
PweJaHKUxa+T1C9tt1yIIgT8VixNk1tM4CSivJXOo5NcldEm609S5NhligwNOwO9VMShVi0Xc+Pl
35+8TsKXCvDtt+bjBPXDfPazGeyHHzh96vbZt/zjQf4vznJfT3KVmufK7OmHSY5f+WOO02zmOFsX
2EEE3gpHmHzrj1lOc8zfbcYuYFHsEAwGBbYBf05zaJ9/J9TadVwXpobnGJLv/TnREfj8u6ARx++y
iXBtz3T/nZmOA70bizgRk6VrYh35cfhsjMTK0G5Ne5OkC9dehdous8Si0JjO/2fO/3NmfT9Oz8f5
51j3z+N/mEDhHXVtms3VpQpuci0iwGcBEn/1i9H0s+MbP37+FmJqVbjoXhpM28/kTHpnOqzO4N+K
GP/nx+e2vZ9d7IiyNZXzYC0a89YAnbJ2lQHU2AgYfDXN2WuhDH6xMfw+Zf3sWn2YyohV0Ss2bPE+
SiT7VTwgE041HXYfEq9cCfVQNCY1oDIoGORTGCvBHKlVdw9N3EmmdeHY2A/APpuVRiEQCoDJxad6
T5nFizYWosFka1IqpfU55tp17lAkZwsjzaOv77b787ttfwgUD3xIZtOsQmpLTB1YK/DjJVtDkcup
a8GrN3XDmttz9/XZ9Pkm/+SC2fPHeDeBNoXjRg7m232DL2uU2vkEpUvRpBazo6B30ju8MCcwdnZu
NWxGyzwZHNi3X5+d9elPTz4vTN6dvNaQATlINQgUpDH+AAElAu6sm6kT3IdNjPDgFyf67KJ+eCwI
jxLEjwiSWDTEuVbMDti0zg05nuahtift62BU+i+ed31+sH9ySb9XvN79VezkCXOyjQkbchkS3mkd
NaN6gGAF5hFObFwABAqafYbYnq4g+/yoXH19PT8Ziez56+/OjFeRHV5W0edExkP+X0oSDLE1XklR
yw1wbEgN9PgvrulnN2/++ruTeVqc0npoHZqqYqQ3Y4OZBXG2j7Kx23z993x2ig8jqzRYc/auPhF6
nL8oNyiPOiNWsGos7/brM/yxyP3J3bI/jK6OzvGndCz2UZTY6bmNZ6Swdj4VstLd200hs8taT0uB
8IpkZgsNkcL5v/EbsyFthoQ9v6XWk/sEiVsF89duRCpIn5bAITdh/aiG1NX3SW10cjqQkxmjdnEa
QTTmWo1GMzwMeqfwkJAXYxv9MsDH5is8oBj4MZk1TUj4FjJgaa2rOoRKz1pHS9JgbRNnjk2iZxiV
x11Ua/UrwPKMTPRS9KpA3BWBzENDkpFy9drnc+t1MVbtoJxzPKLfGYUUuXIAmapVmA7aGjBGjBme
7IppC15TinVB+Gd/VjqpQwAl3WHpv1CPcvoz5MkYOAk7QBMSYzRvS9IWS9DsOBBgEE/6SU5thNxh
EHfmTrB0pykVV8gaANSIh0QfC9BRWAsx41KTWUZxb1bHdo3Wq0vLG9DnqOWLAkS725BPY/UVeayU
NuWm8OweQE8LkhTwgwzSC+5O7V+CfbS9S76qnWIkw/It3cGhgRLkylk6oqQGBvGgepVUnkDrgUYw
d60FieOJ5bGJoSQrhcYiNK5rtnujbGgOTGWLaLUkp33VhGXbrsbW0cethZmWtlDfutWauk8ptlHj
h+G4iWKMInB0Yh/1nuUD3UcnL/2zwKY9OxAuMloopnlT8gAhXtB660lqoRkRzoTVF9gPaR6woRUy
rX2AgJ74OHuIqgIljD8jM0e62gXdS8nc3xAmpS1J54JUhOvEHKnxIUOfcazkvLkXYZ26glahPpln
JWa4mukux9PlLetJguUgygVhK05zauuEFInMmlgvY94vTmxH6ZSUTOXGD7YXDu5ZYUfk4OaY9/yD
GQ5Bc4lItEougl5Q6QXEFgEYX4QYxbTHxmXcOYk0zSa9Wslio1Dam3tLtTJ/dAu/tK/GUcTJheYl
EQ0yVPuNfRElSWyeN85kxPukweC47HtkmguiFOtyXSNKMRAUOD1GqZGwCLB7mvfsR26qkBKiDKXV
XHrEJjZjfOcoMyK71fBFuvE0o89O8H9BR1w0ytCDFJlngbQn97WhWJNRjjkkxRCZ4orRJ6pnoNmC
sDs08dALQiPJ2rDXVq94+7aOEaSzr2wkaf4Rx9WUgEQd6SCEk6KF0sBktY4J+Cjvessd/DPCefT4
yUrdwgGCSRoB6AVK+mbxbcQlql8mdBnHTefju137Lbk76AcbhO9PEAH0bCe8MIFMOcHi7fsAd0Vt
NtJ/KidJoE5rm25/3yH70kDu+LKE0IsijrQYt7Nwf8E1Q5AhGT801sBUq91gjJFB9ga5G5MpkMOV
vPnrtg9B27rwSNOVURgWeu+RoQj4ukosGlao1EFReMjjFBJ+Nql1WKi3EEDqUcrKiWY23Q0kwHRO
m2LZ4S8ENVmlnbwbBvY/HtEOnW/S/y0QJUO68SdGFrC1o1Fa7tbrM1XBrg0sE+WpYfmBt8O4gyP5
BBDnFMXnaUj+itpAdA7inTQltiqtALRLaKeWIjZDWwNAx3aQKgOGjdxd7YQjFp5acH+AJoLaRrOW
wr7F7+LhPsjqpTHLhMGLGDbQOlTTg1PxkJkA2S9osc6xeUklmzjcE64Vpi5N1MBXV12eWfIOYLYx
3RMVkIbXAJccSCgIFT3ihAPHyuJTqxpmYVxfOQJ+gz8VQ8h9i+Wwpb9XaBvP1yFrLTH1zbp6Yw6T
Pxax4ZDDFiMYoZdp1C3DAntT6YaUkRxwoSWZMCSLkPlR0DB8TH22xKvSQsj+NI45WB3y0kKSOrAb
pxmy+8ZyLgryTse131lBselF7pQvEDlAIQKj1Og/BPi9TvPJAJysha1NSovwIg8psAGi1C3R7Zwl
cJk97GYycokhMwmzWSZpVLGsrngi1sThxNG5XxaTfUETAs1OEQ9KURYoMzzFQTsgS0hMgCpOiUV6
LQo/C44ay6iLnRWLVN85uYvJOic8azqTwNGLlTd4JXKn3ATrt3AaEMQHt3Ct7JJxUrMQsPUWkSnG
kPlbZZpQzSEc9dVTqfnMFlRAU+O4sltkpLsAf6hEwQNg0w2oc0y2c9FZ9Ovpo6rxWUeo2+0N0hfk
mSgbaoKO7WTOcU2acrVxw4qsjrhI6ICSwlwYtw6xdRJtiER+VwcCmkxp6yNFCT/UvCtdG0q1gc9P
MhLdP4+a9z6sEg19qiwpUCDHq7BUJGHTX+CmwUk9NCKPD13ojNU3SGb+SAAMUaXbgbDG5nJQRa/O
axV3iDISaao5VZmEXYRdaerXBvKfiZrptgClggebXM0wP5ucOpFHmBOm5mJANuTS/05sM/LCBcch
/2Yjp2Ton/U4kdpBa5F2n8AgE49xaCXpRlLBbzB2dI0JwxCKXe6+0kfM1YCp1fPJE3VoaZxUbgsG
BASfJF8Knxs2KVK/k7pGqZmS+hdhM8KBVIPgOzJKr0FhVAqcHci1rPFa9wvTsVe5KnlUqQJhiTvU
5Rgi6Q5VromrPMhDqKwweYFPLGKVqBwIuTWMvXNhzssBtVGdlw3EQBuW2SSXzDoyZcALba0TW7Ir
TXijNmuNLtsWXQ4xn4FMkDKVyqrc5Uozx2JBPzGqiT8LzbxhGZOxtYoeWFEJSPa0mE0Mrgj43XZD
zznR7/HNtdmNDP3B3sEUH0pqzAwNF16CdQsoUUvBv1q7jU+H/FjpmS1eMM1WaY8eo2HdHSdTxRKr
ceEJEhOU5wN8cSer8dQvHKM0vEOWjhEeI8vJfLwAytdGLCRWlZcWAXb91CByZGnoyezGkj4N4VXn
wVmkXMjKgIocJfZxuo6CSZWvNssTandxHErxFJldaJK+OCVa769c9B0hGvnWae3jroD+lm4MHx0A
jm2ZVEZ6cJt+wt0DayrwsPWbADxnj30tyYSmti9tsqTKwJ9MiAXA+mPCQLXWeMoQINKwx2YDE5Sk
iBBC70IvUoNaReZOKUGrIvU09TzEuoF3s6tDV71MgEoolFtZnwOpHlzJWVhFBO28UIhDQjzKBssF
AV51RpM/stNMVxtjEPlwIwN6DthU27pHT9i6ZUjMCKY6Vr+LATciF6wYbc28SeKWqXDhJYFEzG+n
JT4AFO9l8zKGSV9BviByGkNa4MRQ7DA3ON14sKdaSwACNrXJj1umn05zzB32ljso9I1745Z5xJSo
V7bBnq5rcyf9NqFzB7UhkD2NQ2fpK4NgFHHBUwEnYQkoV3UPlmzqocbDT62Lz1FUboOfk8Uo3hZv
zPTgupjMxr7Fr5tqz0K5UfQSyMoj3ALPk0kmZG1DSH/KG90BuqP8pmgg5CcOzOSF7tS0geiD2AUE
+VHYCZaJyCX8Y04RsdvoVXmT4TW0oiEiY8odeA9ZY6kuDM9auvQ66xZbhzjYDOQnpUhjisSOMHrK
unxCvUNq9MIvsEA/pCMP0TnKVT3CYJuqWr/HYedoNxF7KdtZNHbe+CDtvaj0VolNSAN6c+wiqQNG
lCls37l1TrwCRKS6e8StVY7PXLVwupGtyKnN1NLqKeUrqyYBeNEAmKgPJRpi4yELhkDwmMRuugoV
ejOqub1EDAmtnOGQtTIlubuaDQWatBrloItKHgKpzwJ57OkAaMCGepma7T7EXqBvmTU62W1D9geA
TCwYuOa14ZkNKDy7r5R7DrvHx4PoaKqIH0kqcudaSYjtOljB2nadu3SsvOYiZCccoU6MRmHZy4JD
Dy8Oy3xjWaUo1MgL9KyHKjLwPg19X+fXYa0JfCNkHGjVS9w3WX7Bc9WT5WNWVTVUC6pBps0uwc1M
7a3rwii7ymTYOBdQI73ipC5Vmry6DYzBCJSr5gALYa4Ik+M0cyCP7aZJZy82s4Np1i5Y+k3ddTnF
A+lUxPWYA/i+WLNfW5llTrUsI1bL3PSyUkROFoQsNoSc9nNOXap7VX3CIKkNr0XiVXa4oBQr8vMY
8T4GL1YKBVpS245EfRgUBLxyPUYiBPUQDUWVpQn98MmtrEcQk5auHeU+08hfLHvMta13lQj0vXgJ
AzHtuxLL1QEN48riPaHn8nWR4JMC6dyrfX98X/KBcZ5MewGSDsUGLpcBLvLXB/+kZmN9KMDlE4VG
0fLhMR/tYqjCcHEYBFWEWjYuf3GST/4C60OhbYycMOs8TA25QizqN3d57uy//vyfHfpDzSkZkyke
sWbunRqdI9atgCy1rw/92aX5UGEKkd0ybVH+6QF/gHPjvWV3c2EW9snXJ/jss89ff/fg9GOiNWM2
TPuIAcVMo30k218c+pOKo/WhrASCgrnQrOamwNlAVJrVXZTFRSIFdJvjjjby13/Bp8VG48c/QQvM
NBtFOe1lO256h6htECajuO/Izhix2xQ5mSIGVsPXqPJ/UeH8pCxnfXgf6kmLorThnHXzNCSPkchW
Sf+Lx+mze/6xUus1E8Mg163G0ze++snDUB6nzsPXl+uTo5sfiut+HUVQHvnkdpdjDNikmYCTL0DN
p7+4IZ88UnSUfnykCELH58XntzDwqeDF6v5aX+C7FPDds8oWGnI4DPy95+Cyl0eTeWwPt/CJdpNx
XxCB8teu0IfX2bCBIejsIPZgWVjWnI6kCWBAE/Ffey/MD+806l8NE2AzP6/GLbK5lUtbBi/hMUlJ
6DTZ5v+qDv/JG2h+eLkb8r2gTXKvI4pBNWKvsNp7hNqhDjPKIx282ddXbB5Df1JA/qhvcZMmZ8fT
9vu0x56w6qWVYRtjuh1i59HEHfaL8+jzK/CzE3141S0LF20Tq2pXpdl5xfZvIaJ6nUVwe7zhNHYh
FjcOgKGT7hdvyyfv+dxwfT88jkMRpTJ2y10UAzZCa8NCPM/nAAaMLF9fvM9O8eF1h7lXODYFjD04
f3E0NaylerKQFgHWufVfOoXx4Z2nKdvjDIp6OlzxYUK1utCpj7F9Pf36+Ponr7zx4ZWP3blZQAzv
nswsqrDgoxsNBYE93EHjN66MaiIDKtJJTPbglSAsWRo6JAFjMOsrkojqM1/5JCnqdvWrNugnV/W7
4OfdWDGyYjazCoW3NDT3GGs01MgsKg5Zoyh2fv1nf3aODwMFDdTZ/5D1e5P8YXbDkA3VigrcX7xr
82nf/QlFPZCuYAX9ftDT275V526Tn0mnvf360392zz4MDqA2jKgTloB7jt2nyBqYuwk+/q+P/sk0
Y3yY/AMRJYNfaN3epEiw8Md0A1ADd9IkX/rZqPfXzvJhPChch6Qr1JWU1nsMrx2cHK8YnZWbpNM6
9Xp/8/V5PrtWH4aBiOcHLLjd7RNTf2k7CiqiTrVf3OdPRs+P2rMhUpI9mdYSjEPRZyIFD4xmlOw6
XJhoGn9xqb5PLz8ZO/UPg4ClSkfW0Vhj7R+76nwmlEbZKpCjHFfg8IkWpDwdoq6EuQO05DApsDZA
Kl3TDoZFqyNxPK/6KYBuQYNcJ7wkwrhdxrtIdTTdDi2NskieJEFuFiWJqgp9dTBm6XSc+l2NrS7D
MlDb+AXCFe5KopCX9F/CQt9jyOuVRXHPkDHGTpIf7ilrBugLXBcISLga+lIvWm9ZFET8+suGYg1J
xJ4QhTiuHKQT2MWNvCZW0W2wOX59zz8b1L5//d37N1I2juwKCgB7h5s5koZt72sbG4dEnJoGEj+r
XVTBmTqz0hwrvEEtI3F25f+n7rx2HEe2LPpFvGCQQfcq7036rBeiXAe9918/i+q5092Fud2Yx0EB
QpJSZkmiiYhz9l47sb/+/Rsw/8NoJ365qxpAT1hnSrVPY8BHTWSSajRXJqgOViupYSjGLr8Y056S
kvmkQmNfEQhel+GpK4HWWdh6G324USR7S+erMKiDixni8wRvYIztlyqITqWeX82A0YBJwY+4Mr6o
ABiYol0Q+GBs4eD/w4xZzFf+/3b+/boAy92is7kH7DG7RYuJRhmVjXJrKSitjTOc6iQFUZRS3cpd
ucMZvwrK+jREGmgM8pD+/jv9D9ea+OWWDb07FK5eB/uYBKxlN9pHYIXkHJMWY3r5Cqv09u//o//4
cX+5e2Pdneww4uMWRQAxK6wviJLf8woXIukOkODJpqwtGqLq2qO0pTx6zmAUUmv6h9vKf5osPd7Z
n85fswFkh5mBdxC1hGWqnYbZOsTYWE60GVtwEdGktpKinac9Pz71f8vEb78fzl+U6L9s/rMw/T2M
w+Lnj/Dr/wfd3ixh+R+l2qx+/4s6/fz1x1f1tf7+tfqLcm/+pd+le5b+L5AlnqcbpqS4/2/ZnjT/
ZSBA91xh2OjQUfT9odoT4l+e5TnUkCxEvhQv+WP/Vu0Z1r+4xepzVCq8CvR2/yfV3uPW/8cliXLY
BGTiAckhLo7/zP5lCtp3lLYaOLtLNWHFqBVahFMVSRTA7k9u+N6ybIHOEUz4c7LC5V4LZuAYeoEG
Li1RfiV27/JWkX+zMKr4mz18+9N3+d8n059Vf4+r8q/vT9oC5BsCRoq3VNj/OhMy/SivJ0rT+LOp
sOEtnEtvs/fEJPF+hB8XwmQr9ORiS+PH1MAQDMd3px3f8qElS7chBIrqdgiS5h/GhocU7dd3Zknh
8G8277m/TAys0tVBhmBzVBGwkwqmKzYh/TiXJBZDqO/coUTgO4GQ6UT3YqkABnVJaIA7NzWASAY7
XdGbSjywOm1PVQ1M0RKq3ksaG28h8pLOLeFVidcE7QXsNnnHmXvXsgDTkKkDPbCARgeaWvt9H+Og
Tb5n4gwRCLoSHPJlU5jl0ozsRa7TTR1KB7Oz/U0IReMY6v6KiSv6B5/bEaRFRAHmqy8ITfZomMGx
QjViD1C36Q1DS8E6rWvOKRqwZAV1Tii0Zp4zP2tW/TC9maFLUr0x/sN92uMC+NNoMZ+aOCfwR3Jm
ehIX0S+HnkDYXjkRpyZNJnMzmZq+a7xpN9Zzm42DSktbu2ICnRa1dNfYH7+JAhMlE5UVUT72TtR2
eBxG8Qn1TCzg1M3MMeXv+v5seO2zWTj6zuwe0vZs5aUKiQUN8Co3lqZrJ+sS6A+5WFq+9CZSLwhZ
pCFXtwTblhSlbYsqvYY4fVkmDGeupW1a1AOXdspYZzfZxkzUWulufKzc8dyaWGarGR8iJn/auxls
mKmLcEwrc6knVryT6fgeSAOatjOdXDPFs6hZ4wXK1bHvupewy8odTo58U+bjZQT/wEhOvgCztGDK
/aUDfW05mcnFqkcmRnEhtlE2Qz70MlpXNoQTJ4Tz4470zmjmYLyd0zYw751IqH2C0prfM8O+aX0i
F3EA+LwZk29gjCWf0Y2RgpIArEfa1pX2Rxa49YrO7cE0kLCLrocqRLAjTbbh9vdX/2Op8NdrzNId
Uxe2xxltYtL469WfeGlSuu6QLONOJWsLAi22eHExy5cqS8QKEHiNYGuZp5rY56N4VbHG5LW8uwmh
Kh42zmVUpWvwk9gAclQdWmnW0AusLwZ66kvS5gSaQ40MtOwfTt7HsveXdy5cblcWUzXh2A/rxp9G
4Iy2uxaZgkR50ZyUMuw9vWR7qxkE+FikxqHINJdR7uR72DhQIjqtXmaxd5ywCOZkCa27dAC0PMMb
5qdCRHXryOA2h4BjVaIDWMXIqGJretHxry5COSCKcvpZxOSd54YrMcPIAP7+eIj5kvvrp3I9FAtY
TnW6XtL8ZQ4lNUHeVsTZJHOmkxa9L5qYqz6CNIirZ6Xs7hTq5WeWX+Co2Fpr0twDIkdI+0FKUgRw
sv7DAPHLDHm+SzAaMq46rulyE/71Nmzi8C+NokiXrKSqDSqJYUX+l7vC8cTgO506P9pwm/yhNbq9
HjCq9m3UQy+QpyHQiJ8qMovQPLAietQfSkpX+JTyZqMi/zgZJLE6kXRhdECWwEa7jTAXLszShuvI
ddgExQvfR06IVjdDpet/+r7naf5fvm9pOOh8bVuXJiwgvGh/qQPYLSKiyfcYnYlfQ5ZRvsQ0OJMu
2EUheee6iUrZhjpjE0WhSH/FK9L4C6sav7NqdZYxN3PYns/EidhrScSZEmQY/v054f11icIB4Hww
TVMyH/GYQ7i/zCBi6F4pYQG4WKLoWmFWeiVKqwP4ld11a/JOTWP0Gy1j8SLFOG7oeI4HstnKTVsj
MeLip1DTW/ekkDV4wkw95yy99o8Yd81MxN1Jv7hCM+4CVQPcFpQGSE52LP715xi39VkF5dPkkla3
tAUpxSRnQD+kbJKqKlzq6CcOZGiRd2pxIoQOCS+tl50CyRy4JP4H9ToJd/WAm1ZmxP7o3mc3ykPW
AYREYCQ3iuY6LVYnQuPV5nzlSb0JFTycBqja3jMPvl7YV5Dlh8kq1UmQkp3l+iULzBfkC/22tcN7
VIfRJq40sU5La6u5ef18eOSm1Y525z59JGp67fYj0ZQET+60Hv5a0GTPkiURBEY8ZZHNMtC22wtW
vQANUxJd3DHql01iRFsSKOqtGwfHxsRo4JrNM9U0Z08G5tbQ8wzEafkPxRDDNYxfTk3schQECKvS
8V9arvPLrUDpvaf5KmCeAMhf0xqVnHMIiAR+zGkwZJwfnKxxDiHargO6za/IU7T1Y3+iQhr5yRS8
NTkj2aQRErNwi+q5rgEPtk7enIy4uLkxeZV9JfVlnY/NZxpKRAC1U1xY7cqnuvDuj/2+Uva6Vfaw
MzMFEz772UCJew9iYqlM2FkrTLpy2VNm2asxxYM5GGKD9q9+dfV6Ij+rmNZq3rSL1NrKQddXwzBV
r2RMhfvJmvGM87PUG7qDTz4EWIi8uCPt2wZQe242pjqoG/ZTCojqqWDdvoYI1K8f+6posJ9sInKG
rFb3xyuoXE/bCRHk8vHk4wG86i31uu7smzGXejWA6HeN6CLiIL7kmtr2KkuO07z12PV48rGZDFBV
KwWZb9KnL04yGTRnAS3kCX3rDRZ171T6hndSeZesvZThE+2uec7bSRsXjx91u75VPilDJFuqNRRG
81V0Dik03ajWorONP21Ogy92eUV4at3g3MS51u6tglxNDJur1E271yrS4WSkHt83Qp4aiNEnEywW
FQkFDAUH6+z48Tbiuv2IR58QCR0gCVfrCcyJOLnTiG0VjB5yv9q+TWW6A6OLYighMZnIsJYMh6GC
WD94EUjH6nvgg602JjvZuQH42yRrzE2oWdOVWXK7BnEccTX0wTqd5ts2oW7jnLjX7KIfvmrEG6EC
5b0r1Fk4mv7WDYlGvWqC4TVvhlmGKt6fWfxR8Ox0YXnKpiIiRy6HplBp5TZhqCOjQMvkqguh0Ufe
GNLjDJ39rGJdyHagXoXzb+uDH3kecsM6JY37ISajeyazr3uOI/FhuykQo3nLDYW+DUKFrHl+hY7U
dk7O1tdTg69dt54fD8GokaU9CHP/2DQsXdsNDpNU3cmIKY3i/JnXgxhcxr0UT0xfq1fBTMIx4+o5
kAImqV/tgibP74/nHBk9kbtcXB9bQ2P+1MDjnh9b+ggUttLJhzJUBVsw0M6PB6UZ/tmFIkIWJrOb
Fo066FYkqK5nzELU+YWWF6CqSqMSCiuv/uOXvflZ06s5/eqvduCJS53z9YR1dOoMwdcjippgYFCd
GuFYrylxkhHkA3BTgbeEBxtAtWgyeem9Qc6O1aBKjPNjD6r2L0XuwT4PHOfSVUW5ckSir+KK7MuF
gCB9ISPzaYgnY1NNHhE04JbXBnOzA3Osi05cw582H+SKx4M2HqtOxieYMPL3h67gFA9gKy7RWsnT
rLRCcT0/7YeTRLpmcXMCJrNrKvhjiyoi1A55IZEx80DmABiHpRUMBzsKbfIYewNthWnClpo3QWRw
ZdX3x2uVNxYXp8+29uM3Cey8YydTR+mFRxiZm7IvzNc2dqyLyOv3ruYbq+ctk63Hc5ae2I/n6vmV
j+dwfv/+3P/ye/Nz/pTLpUEe1VaDS3cPjEFbgVdFeDxvPh5KlLHLBhnVJjLV9Ps+gxyAJagU5ib/
s8/xWJ17mIj1hlBNj0v1qSBH4eJjOn9sPR6MqEZFTw1hWw4eBf0OO3IlHLSig3dJ9ACT8LyF5qtH
RlBtLb1j+CsVWZZpBjncHYwrPoGQQJSTN391xJH09wJz07VkgfTYsjVDnVHanVRnD9eZ8d8IRKYg
aU0wNd03FhrOdYhMKKW57+1B/STnFB7dveR/qAiMPsd6226ckIi7qYnSaxIBtFqYmC32QSm/jGGb
XpkkGSc0Rcs0mYhCR+94BKBCnC0wNt/P9U1glg3SQbe5md3Q3NL5J3XMurq4/bF3YqFIJjjcw8eL
Hk9oGSnCeeI9P37lj/2Wqb8SNSwPj/2Pl1qiQ+JOXAYJtqTLVFVYHTAPuc+kwZ+HPPYvj60RAtaq
jKdxI6TnPCepm58AnhBvguprGU7m2mZgvhWV4T7XyRCuAscAMhSUX/3Acs8jPKJNHcREVkbu+Cpy
jp7nIMz382589cLc2Ka5Za0em3HNrbwcVQv7lBdLa9zVIdYzMzWzUxiStZFAslmqonMmiiTOKVFS
HirWmFjP3SMCxPZo5P14JTYMN5fF3B1VNIQSdukugYImvkAoMhlpBlFv7U3+15dGz9pNE5N87XhB
/wJuvDy2Q9CSNsSzuXKtOxC+1ePJtKVEY+TF0Son6/rY9fhrQz7d0rSC2lgVIENFZQcn6ffBCchg
cGpFfeTmMpF5HezCJpmuFRkazwZNzg3AeJJ3y6J+bipL3kdMG4+txytcpHIzDCvaEXJaP1vz0ECu
z8fjFY9dQzD8INM5PD12qdFEBRzHGAzm1+O//OmnvNt6sO4oX8wTrZLsqQt75xK37uax9XiI+2La
wtVkGaNV2dNjn0bu1NJBrLz7Y59JNlpkJdGtzBPWy3hJ1mHFuocqlQudAvN7a8/jVIeGct7y2ql8
sYxVFDIuPfYMM+MxUclWb11qHV3Jh0Z2LZ5lnVuLKhbu/jFlL4oJ4WFja3OYnHiO5ocs+qqzcjW9
vj+E5IydUjfgOOlI8DZWh7C1bobwYpDKfHbUJQFIeHnswbWhjoXZ7K3ScO4oBg/AwBgM5i2rmYxb
WL89Nlpfg5QntDPN6uLcSu1glQn2NBzzMPdtmJTKA0cXW9Z4xGYnB0vOJi0wAdVwmEQfHmLlLzrd
ss74p6yzwNFA3WdoMdB01tmYHx4/zQSYU8Nv+rlJgPzEFVcrId7BXbrYIT8cr/zZkVY3LEUGjDke
0voudYSgiWrU3uazB8s/tq0oHnaG4rC7JMqCvgah1uqxete4y23QfrabyBvUe0Wtf+l6mUEaNbOP
0SAdMi7o5hl1FR/SvtaepVn6SDyZkdhkJT3rVjDeCq3elEIGV88muA5aDeDbPG9ebAbZp0Q0S2py
bAky0HGFYFZBlLscpkGse5xx56osxvMwyle0t+YqLoXBcdKGpwbd6kBmUuuY/Yk0XmcJSdP5ojLx
lJrFSB6bGa0bF3Wfkfb3iHdx6UevWhPROgNCvBYkhJcfDbuU75qo1iTs4kLKbjhOxlsTN8Fees1G
4EJYY06Sm8cklUTeVV5GVxWKkU5qjoeFz2gvgc3DOcHGh9NqpAltY5xi6lJ8rQyU3SDown1dIYVv
4yo9QIczGa2i6CxTkkWCgZTR3Pa0l98PWd30BIIQZEc6UBhcnZTQrWD+7yhN2zDIvGDl1sWdgoW7
i/yawNGewDlWJcsUzP+7PceOZdha9o5Kgk0ZJNSuetu8Wv2PpPMItJhvMVpH9iq35f6g06GJpoJ+
syXdPVpkAtcSMlnQQ2890HvGwhQgqyX15XnYryAGvrJB6BZYisnLD48vjIrYdKEmyCkkrJfEM5In
WarVY6tvTPFi7pweXmHd2HdcneLFr2VMwlBankKzzljlUjzbZ522pDoRXdu0O2dekb2ASB6XlRcy
DW6VhKYem2upZRRSmbGf61S9TyEgcDvz+i+j/aFaJ/g20btdhXTTj9QMWE9nQYRW1eL88ttArjB6
9dBHyGGk+3xQcgIIJUsGUy88Ex8grqq378S6mq/B+DLk1C9xFManLNKC7ZAw9MIzNYpLapA3qIeO
diz9PLo43Ojiphb21vIxMubRuHAGN30BSG4BNAmbrZ52T48/ywxipYGQfI4OUcQhxjDqXvy2nza2
ZoZPZPI0FOJCdWns/D3SwuCCh2+b9pND4Etv7h5v2QNtvyYDN126HYSROK7CQ1OwqufODEN54sOQ
LRKeWeYYKPvbTVcD7C9yOI1Rt9d9LXrRa/Vu5aJfe9hYQHDRbyfpEp5OWxTvKq+pRclyOtFhj5ZD
yufzEHntiX+n8WsLeXYZvB+TnlFjBLGb8cl+TJbiadIPWTT88Pj+T3bR3HUViCeRhcCUG2NaPzb9
OGg3aJiHFRmJq9Hoo9tjloYPNN2BCaCyyLoJa1FmvdoizbZC2O8VaoWrYVXeFWM0BRJMLMvH5uMJ
fxDRXnn19yIrrGar5S4DUtxpoLpUuqUzay0TrdU4s8x21YtcfPaVvQNgZ/9I0/ozQ+FFMjSOAZtl
xYkh2l10/Ml3ZirR1swnbZ1ixnoXdTMtnbodmCnlr0ZpTdzrB30d4+ZfDxZhSz6B5VdHby70gYtn
bGF7NQXFQa9yCt1hG72QtO48efW73trRiyVz77k8NKWnHSuT2GkyevelP81nFg8Q3qZ1QPN82WoJ
E8WOPyL1rlrSB2xJ+Nbk3YTXexcEB2yiUmW0fthXCKc4GF4VtHtlKVyNuYVT2InCq6jDcolDwYdL
6MV76oHf3SBz9r1x7DLiV+06UD8Tem+dXb8HSbtLKlM/FVX1ntMrOfaOReWnYSzoISFqeKNX9IGp
rMAAx21FHmQYL0XpViffSerT4yeSh0B9UyTboNn4zHPZ3RxJo6MsfH2NeaAm3ku92IWZ77hEenBr
g7luwm489W0ynrgifxLUkW36BK4MmVDCAyxvMlNqyeTR9UTf0V2U0ToD6weDfxeao7oVQrQnzSYP
Fi1JT4aiLPdJNKcPVR63pvlLapqkns+wOYssqzcx8X2HwqmHeembrHCRBJsGLPOY28EKI2H5huvg
W9gwShfSH9eB55rHlAph7nMjazTny2iM6b4Z++YkyHj7fZ4WG80Z2u6pLowOyyPLs55KhaUdoorh
JK5ozeheT2mllgR8NxDnEhtPxQz8JtoqusapyjZV1d5Kmj0L2YuECmucby1TwDdgJlD3XvriVj5T
8aimsdKQnsGKRQGYDJ5RLhOgbSN/IJdoxLPw701vyk9GQngMuHVtO4XaOc9nENe/f1CF9/ue+Sll
hQyGaBvWoe4Ot7ptUD/pJCvojXqpDGneRh1vtdWl/dank7Ky4cgsdYwttAo4BsC5835rkt9ZeVb+
0gUCiKbV6IfUl9lKq3J71wnoS9RNXlzV/gaWEYygC3CpMULc4Ua1zUovWoQteRieIZLnGq3BXbJq
ImdXUvWEsocllZCkDou9rnOBx8lwcDEAU85r1NFCcrsPNYNruJKbMv5eV0m4UtTXj8xu0BNFRvlm
l0GwsyytPz8ecrsYzuBKsc1RTwajlG4bqyfIyUrI6XH6/NYU6VfTCA69GzFbFPm0LkH2LaVTgrTP
VHL1WGysjEHRkyHUec3ahWQPLP5nGk7tqtFTOKaakCs7zOR5dEfzPGmuSSePrikFhC4JW4AgmOWR
qCxnO+OBrs05T1VyiHUXJWojyZtJy5YoiA6WyFC95qKlVVg4bfcz5gQ6iV6vdxEn8xLMUrytqto9
wOnRVplNCa8V7tH0oKJnJiisqJW/VRWK1yin1g/LSXIXOBWO+RurqREuOAVGyxKvkeeGgKmHcD/2
ucMFBuw8K4kj9WNizszM+wiK5NP14domBg6Y3gcS2fY/S2qMH/TRztSWr0VnhLvcY6CB7aDf8SDF
lzAfngA8b8g/fc+GpjsMUpY32hLLWkrvKdAH/K9wFGXRii2/22/cVIhzmnDTQRoM0LL0Pkadv6BN
w7CPwWNdyiZYQfoOxKLKMzJuWO6XqRzOkZjOonfrp/TH1FbJkz6kNzRJ8Vk0+j0NWNAKK/+BW3DY
OqahtuhP871jJBh0JVE+XCDadogjeqPc3vfjTC2V6LjC9ArUHAESK6kjkAN18JkZ3B4PXV2eVewR
EhEYHxRcvvmlXR3beA4AQEaw1focyVc/J/US5XOo7V4hZh0IcwloyI1DOu6ZzO8VCJd9D/ftJc+G
XTM6w4fWF+OuI9qPFBv6twXpGjuHfiCHLXtHAZxuDS8Yd6MrKfvOrJ3Ed82LnGtc5VQdButz9Px0
HwmIoOTBgoYQKQlEsQiDs/Jc6HuDuplDpY50TwYWf23+YqPJXWRWnL7T1OfAeCDf6Fxbmevejal3
5yqmfaRXs581fV0IZbBq0t+q3HwpjdWD1klLlJjb8aNxE4sosoxJncy60xinrK0KtSK/gEnaTCn1
2qsMKxiESZdC+SNQcfloblSpxlDUtt6q95C6izwBjR4Tyl2O+ckxwNbl4bBhVhy8GPMD+KJ3nN8U
H1UsuCDjdt3ETrTrzRo8ot9MO0x5TCl7iSW3bOvvfRSsuqFrlyH8VDK3gAnannoBvaFe+Ia/DEOn
ncKun+mF8/TQk1W9kTYRqqJr3a0el97JL1pr62KsP9byrUxUcC57plUsfdLPwdUIWM+8Ww8se6sM
ql8GZJL9aDnf2nwsjo+HcuwgpnjOzpdTeH08lEl8rQkgIi++y6ltpN4mwX0Hcbfqt8pxrnJIva2B
jJHRH0i400q11icfABMGtp/U9CnWhcce08PKEMI7a7J5Yi3H+KJb/i0Vc0oqZbpV4I/dgRC07uDq
TndIsMJBEdChzEbEV5iOXj1HZbGlSgVssh7zXVf19rrzSkk7nyhOiuOfcU1sSVIl9RbIIcClBMtn
VlvkGObg1XMrPFTwcWUeu4eceENslqLblLWxCeymuAS2Hl30PNoE0nYWxhAg0vFo/0UlzshsLLgb
2tkmARJ/MZ0eK7ZV22cUtORFTE1OyJuZfBCinsPUK5ivGdIKd0OHb7YKkGdYhXvMiio+jSYrUtFe
EOKY2wikGQKFbjaAmyhZApRBjETZLgujcA97g6anAsMjJRgTso6f01GZB5na9UpOdnfoCfNLxOQQ
ygTmDnKKuRl9ZS4CctYw7PkrBSD2qwMTsW0PAVbQfT1yFdEGjVCAkEBeke+8DH1yAEJmDbZfns1e
aLvKbF1CdZJ8bTfKPfgdDXq98nYWcdiL3Crhl2uBOHTVuJvwR21YijsHvL84k3Px5DBROoxVb9I+
GJY28YZnz+XiZKVz6NrpKcrCO0miigDx0T3pNkSTMEjOnlU802u1D7B7xFbL4m3XWxzowSdzJODE
S+CBCYtYPDIpVqUT5G8OJtdFkQms9ZXBjJHPoYipXcR2XW0iNWhPdZT393ROZg9V9pmVpr7KlPfe
T3RkCGJ4UjY2EngJ57Jso6tus9Cl/KmotlLu9UlOlMoVrG785ATxBOpuP//o6ahkuh4kN1Stw6Sk
Bqq60a5DXzWnKY+2hPtIRqNKnjwTZ7TpDGonFDNRbMJqLae6eGolsxG3qruEP1KQQzIRQTjqzF+B
49/CMeE70AYs3/r0MUon/jb/0JfkK5sREJ6MkAEYRoX+5HoSDH374rhxDyDK7m+pziq6BdxLJ4gg
8q4Ft9pCVjQIyTP8utwMpRa+VLUcj9hL3zPoRdxdc0RJnGuEUekgJafkmBSBQaNKUTEZ3fwj8WFE
IRF70Zveumgu8SKtGIKL7uvWURvrkiaBqPQFaoSFPZKUxBGf5HNfRsSaN0KsNc7vsxW76LYc0v0y
ViYAV1k3lbZjLFPs7UMOKGmRDiRmhCOlH/ClG73Jq6Pkjht1On+c/OB9JzvjFfF2QApTYmwioxh2
WkSckUqnlpS2TG5I7zVXnr8M41r7XktSaSlL6jcJumWRt350p2isiAYK4qvvQIgIKocIL3O8dYZ9
qSdzIHw2iM/6cOzHsXkzI/878iiG5SqJ9whWBGxNPzngVNYXZDlvazJROMKY6zkdYSONP41Y6XNU
fbZsaMAtOiNZtWMkVpiQi1WR9Mgzas2+jAQzw2pQyD7SKlq05LeR05eXG+KZITQ3DejznqljGec7
o9jLikzKtPLhysXl0WmIgqU+Z1WDuLUJg5oeZm9eXA0X3e2/ecEZXU73jfP421Dm8qXi+93Ghav2
uJ0xAvShAhydfu99VmkxKIXr46Fx6P9bwj6H6SbVcO2pbJBbvKbzBKUYv4DMdlRmvOF4XWoM2CcJ
MuJ3VryFqRpZPqgUVkUvqUesc4YKdNm2zp0MzPRrNeDA7gmOOWeTQ8+g44pLgO68qJgcsRwP0VXR
Gt1E1dRfg/DTVol1zzQ7OxTNHCv7WOcPRrbJ3L5A76SG5xgWmj7OozCQ/mUSTbccU/vXsKLAxXJR
ew/1NAUVVcHL1iDrWKjt7y1ZuLZuN8fHErKC+7gcAQ4iTYqzW2NwW886ySygMWW8CTTrewV15ZYa
U3SuW+CwgQg+hjDdCl+23xi6iactafMXBJQWqqwOjDJqx5U6UVrrxlXSxeqtma8nsA/D91gUwPLi
gIT6ofgM3EGsLDBfh3ryn6BEaCc9aj4DZm4Uz+gTJnMX5vGA6R4CPWXEJROx6gTeRp3qdluL/oep
Ke85SLx2xxWsQ5xqXpGipNuubqK31vrJZzLfldOMJ5v7CRNinxQPpfnnXkr4SGWZXgwvrM9yCoj1
iwb5TTRPnm3XX7seNQaDzsYxOYmkt814rx9dZ6UnjjdKti5BHqbcaduqqjhpibtKyXLZVXn4vYfd
cbHJCuMrMPudXwcQFCbUILUmttAHOJChoDRRlYQ8+n511t9dX+/v+YAJfrTS6nMu4+mN180WjB+C
RMulA/AqdlKbzJyIkSBZRisnMarToAGSKbqKYIRkbBaImKuN1w7jvvWcVQTwZRpeWxFZb+VEZio5
KBrhbFELAswkE2gKWK2OfrTV3VzfgScrjrj2DfRgMI+MVt0nvyifapsM5q6+mZGxQ9Q0LRs7mAgX
16+aivEhGb5c207sLDssmMfeHcYP3V3ziTA/QISnWiYckEhUFiSzV8wiZMGP8O3jOnSYDHLgagcS
jB6W9qfo4IpAIjc+g5E1QFKjTNES64NolAFKw/chooPvdR6hqCYeKPAP6davMkK7beQIJRPxhU2G
073zjfNEfOKbG8wx67Xd7pskqp98G7pHGYv60AxBsp7N98SQu3QI46J8ayjiDoB2PqBD2IfAIpKu
xtXz4c/5iVM8fSv8ytzSLcIvjqpxExO99WLYY06SrgVKJzaKRe1f3QpixkJOxuxqar+7hBUST1SW
pwCrP4C88Leqd5ufvkWSmNHY31JHxssARB/hbgTdINisDxHooynDlgm/wLmH+gQSYeicdSP7fBtr
w3Af+vi1rMJt2kbVW0mS1iaZX+rEA15zHz8NRiCPRnwsLwGx1PusLFEfi6r5feafRD90zZHHlDxf
5jqD+iHd7lWlVfqRxRMTcRIBp8o7FbXI5lQAikhtHLzFdczAw92/xfngMPrdbdxonIfhmYlFfW8t
64nDXMRwuZ5aw53uhiF/GmBEDixE6JwNY0GvIgCmLGOogb43S2kzp0GL9EHjtnnC6+QdEg8qYddp
X9o+t17dLD/5vkttGxz1C0uK6CTcWQQWDO9jb1zNLB3OlBkAQVAx2dlEUVJmndzDNAsraj97Cl1x
biZB7LY2euvIMxPq4nJaSPBwNzG1rzSutb1lxObqUaSIyM4ccnBRcetdw0dmhJZyPT6+rNSoqmvS
JNZzWe1Zn7nHYC54C8pwSy0zGxjtqTiNjtGvbVKF9wmQRJkHPwMrTZ9g5xDbktXOLu+U+GRCBZni
aoHAgqg9JDSk1YtlN/k9D6r3NEcEOGYux6IV55nMcrK8OLx5wQdXnI84wBm3BcDphQPo41JKSGhR
F7l3n5XcZ84sbZHHWX5VQQotkfS0Tet5BaVzqZ9QwE8riCXakl9IUeygUhsJhB5sTF0jqJKzk1Mv
xpNXLQqTJmadOzfZTOo6Dj6FzHwSp2mEkhcDnCbNWssuQduA+A5QAMzNpLEZjHvyX8ydyXLjyLqk
nwjHgEBg2oLgTIqSqDE3MCkHzPMQAJ6+P7Lq3jp97PamF229QYFMZWYlByDid/fP8zMOgfElba3x
Zfbma1J3b8nIXShnJHXWJkIB/dhoa4ZvFIyDmGxyilJp3MLuVFNDmycTeGyAtfhs+YeN9VQeUgn8
tgMUeqxHNz7auYnnNqYBESnuvRiaAANJsct7Pd3D0nhjSbJ8306qVJvvJ9btGbPP3u4nt19yPduE
Io8v157wLFtlHz8OZgYBldbFNTKOfHdm95guufEz7ChCA6e4cTxPW4Ohmg7WmmnU9KubCA0Zqlcv
TNy9NUk9SChVG56MTBVHEEZ/3HyagppN1BaGj3EVXI7AEQ2vJqChV++BSFdFU1AMpMhmrrLLXLM8
WGQEYoHmTgNccbwfsjliSgAA8cFraKqYrJk7o5jaY9v8Ebc+oBDXwWGExFlL73JfPfJ6GwS1RtwA
1Jme2MBkp0rKkwB/8WDUcQNBsjbZKjvjiyrsx7YDaNfpQEshUbt+FvX0n4tp5cVl8juOPqTeG+9j
7j2KynPgvjR05IbDQ5gn8iHFAbVK+jTC9+q0TygsajOMGpfTzPN2Sy0gEdaOE+j8RU/M5lS10obM
3NuwIhnta5eBbc4nxnx7bbjYA2urVJ+a+XJz/GFvo6tuwMp2WkwyI3NVuO+su6d1IlmACPBP75C0
PjJT9Y8ZfKAXw+LamBmE/AYj3wChZEYI+uGhHCfr4CE8bGj2bV/sWGdJl+TjD9sxVmGbSQaB+RTE
9+lNP6entHGR/OhXtJHcftba8LsArPMiRSlufcaFbyaA4x1r6T+tIuggB32y2M92E5Wvm4UByCdQ
5w17RZxzUTI+YHJrdnbTR9sMUfvTpW+xQUuK8k2S9T+AYWoHXTP5stm303jIuL1ONoXLsZUErnKj
M66N+JwymD/fH+qx7eywn1zmpDkruClf+RRtowKvhASWiUentVjGx0fZO8/yPvOJo9rY9TSY7Cir
/I4V22CcyXNB6yPZjc2ippjAQvbIIrY/6+RG/jrkacb/7f3J+kAiLt9qTh2j6OSDhW7e1nvNNZjY
GMlCZ5PjL/Q4fs9zhp0l5raVzS+K29OpjrQt/srJh0Jmwkjs7WcTof1SI87po8vNPqylHgwDTQxK
sj4q22445bguGf2WwPqrxnoLm5yWbFVi37XCJ3mbNN8PPUW+jADnJA5quz3HHnt3IZ7/mdHddIve
MXS0DYpF9zqUuEsXOs9mXVCrfnt0P7gOQyxtcpmI3drSSOLHL45uRi/z9CcbpHrOlRYeDD54SODi
AfyXc20jq2eZKhhbZ732GcKtgvIUZY+eZAtB8DYKyKdOG03T5EM56H+fqdtzDCaoGqDlfROz9j+x
Pre2leO+3h9BJRTrPCIS1IzaU12by6+5cvdRLe0/XYPOMXRUK+n6Y9TYFBcwQkPeNq2D6Q4W1ZJd
Wfp/nd6e9JR9inDm78zbRHro5sbXXaxp94e5Ep8zuYVnwzbeTMT997LQzMAw3ezBNiUcgJp0qm5E
x5ReaIhWtCif4DEu1LgW7RaqWvRgWun2fgkIb9cBHABZ0GfLTxw2MyjPIid81GpBwx7wqunYhW0k
wDcqw+BX9bn2qez+h0cOSteU8VKL3N5Z8M8Crem6t6bGK5U5RrwZgFC9tQ390fnMiFUAzPQpwDKe
x6E0L7XAI54Z+nMJX4pdttNvC1rJ9nGc4MaWYlxnTcemO+ZaHSVO/PkfZ5ktkr+eI/DUs0Srx005
uMblfmjskWpVls9s7nluqcHYphMXqMb1MF/OYbkfhJjeSnyBfjma46kZXPXmtsY5u+1oRf0NIfkX
LU/ZNbZrZz+htm8MC/etkiCwkeVfuzHUoM4PoAXH5FHhcHlKDdt5sLxufX9UZ+wYHToMTeA2mI0b
0uJ1eAg11m9W32IndtlpH/tkCtqBT05ceeOuFLN61pyYkrN4e38AM109t1qEVayxJnYA/ACQi/5I
YTQMYgTBjuaPPOSDMv59KB0zPcRtoqqd5wF0Aey66bul3bKZsT7a0T4bVa89e1XXXWbnm39AsWly
cbMkGNhEWUDb1F+URDgc1h9ryah1db/YWdOsHe5n98vg/ex+AHEvnDRct0SsdqrWm4+afOB9k85F
r97887xEdgXOOv9Qt+clii+LE4OEGDettZvpRBE1nWkDV7sO5dOrkfnBizG7Tt9R/unR6PrfuvwN
+5Q6libCvqTimyNC/0wrEQXWjDe3byfnPN4O97MQfNlfZ8wZN3ycLLTXzDnQeeUcJtv4++yf5xqT
9EGZXCM1Z2eTvfv5fja2bsZ4MJGYtO39P794f/6fH0tuvysu53YNijj0//mFUi8o44zZg/ZdN528
AYg0X1ftJYpl/ijkciyWNnqNRqd6KewtxnLb75ghbEoq1BEWUxEdNdtd1WbW7Q0h5q1pR8WVpSiB
lVZav0L1m7E1Fd9ltqfNNl7xnnrbzpyLi9cOYFBKJHLGjN9os/0KMEr74BrGb6+kTRw/BLmdPja+
W8fzJ1pWf5hsJ9c9vMUDsgHUXrWgMOLrOt0Pk6f/fQbu9O+zmn/dumwjhkqu/cB2tz6Yed1dEm/p
Lp41RA90VPrMGLtLX43simtlHZc+b7ZEStbLkDsRXTdhwF47/uF6FCWX+j7spfme9kV7mNHyV9HA
Q9Mrx0CwGJ+8plo50/Cd8UKhmJDaK4A9BG4fcw8mwOWPuVlsHUDlD0JVHzpevJcpbNpnFcqVRQfQ
Sw7DBf2uXg2MR48e7Uh/HaKUHBa/3SXUMM7vUyyKk6604jRDZNlq6IP3p+4Hixsf+Sd+IsIqv64N
imwVnIfD8N8HL+0o+AFoZx4cVQtzJbA3xP1s7hlC0+eqWrM8hqSQ/j716qE8qorW+/sZy/NVS5oK
aDgj6bu6OLbWD82uu8farKurpOanyKfyREd4sp0b3GmoTSjq2iGUubsac0UB3kRoSTnQLLUq8naq
YU6UYJ140KrudsGJ/+tM5pe8GstHo4x+mODoz+1Neq+q1gs8z2L3buTztc72jYVbQsbOsQMV0lJ3
B9Ong49bktBmt/2rLGO+1yJHwNfH8LFsqLwftSL9tTSvjlYs3zSM2wiqqXGkUGVl3ab0/xymav5p
E0Le3p9KsH6XeGtetYaqI7djtBiRV+JLbf3hE+qTA8aq1eofVssH12wsEsHtPKxN3TEDEKTaAbri
H+w+RFYjm0pcLzJfNS6bu9wLNd5+z9xiGrIYM4tjZLT577IyjlrqZv+caDRd2sdUWmisw22mRHEB
lYHoxwDyA+GO7oktu8veovj7jCG9e8qYeIBvGXBvYMVqBrnySk8/WaZcBv9+ej84tyfvZzrRi0PH
z92fcu4/h2xKTnVpHwrlNlcnfJ6cbny5HxYrvg6F1z2gG44vXC2M1aRoWZ5VYfoSuOUhmcvose9I
YSXOqP+EUDNR3flzMHeh03wlgJnelGbVh1q7Tczj2X3rYtFvILCqzXR7WCzpQgbS6g5lHVIoq3ih
PMWnhtkuU1t8Dn8xvf4fgQ/+t1Kj/6n16P/DRiNxY9/9n8kIr1n7Nf9Ho9H9t/zFRZD6vwT5bqGb
tmEK4v2ETdW9t49yPsN0jFvon/wjHxZYPH8XGlniX2Q9ES51Yd3Wh//WZyTlv0iACoE0C4kXPILx
f19nBIWeP4VAo2DFIT0gCf+BLGnGNvRQTMsgCqttqImfTdU+sklaY2j7+W+vyv/EOKCp8AYL+Cfo
iditkxImUIeYaxu2rv8HkUkaBoZkKxkJDybdU864gKCf+wSw3Hty46jblR4CnavfPPRdvjhb9rVv
5NLDY+lwx2VfQW1oKdun1vxl5ez1NccrSUV18WN4O+RmaAc2zFdVh6NfL317RhS+iETpl7J2i02J
52M3lOQm9RTlsk83BPxaX1VCnub/PnjcuoXtqJ1Z6+KthiUfuQxISgWjP60MNE+mLFuyd17QWeFX
n2qfbWynj0wM/zgLi8uFHdvWto1oN2PVXZlKf5VOASEcENDKGHTc2Zlj+spiyJ8yTUeuz49Ww4g0
btHoQ68meDOrZdc4Cw2hmtHvptlCJa0a45kWbR0ZdTvWjPlapnF73Ui7p4z5UeRUbPXHSseKnlIR
h5z9RG0jgJxEHCfenqCLnGJdLko8djaQMs+azUBkHv5vN58Pxu0Qj5M63FrkNVy+pBfCvLtIvcz3
QtEukiyT2lptPRwyH7tmRh2fLraO0K62oBehNAbY/lb5Og1jss+gOWNWqfZFO8PcVuKlnDL9WrAs
CrSrZwjttata4zqsDa2n6rZ4ZZXV+e6EBdkOw3mfWkz/6EQdSI1yd5usa7kgCTvRgldF11+MNmz2
+rqh55VMqoMXTde5X5kMwR1w3mtRJDtaSpfHWkDGtKRQO+SU7iWtTn1tj7T+hVBHrZaYVovvstGH
t64rP5l60sQ9uMMRYxFTcNbralTquVNZ/azS0d5p8hB3ZX0YmnBeSb5obIn1j8rK5KlL9JItneU8
NLV1aAAq7+bJNv0qXcaXuontR0NmW8EywmuKSxd5zqUnhnmpM8jUtqUIARKGPUa2qR89Cix2WSv3
XS7V4/0wdA116eUMTui/nkpGE4loLKWP6Sz1DVHOr3Uaab7l1MkHf0PgNFgbwzz7OdEoyJ6xe3Bh
DLp9vy8spA8ttTzfiInAJNVPmYHS9/JsXNsGNWFWb6S7fBz46mVstgdCwg+MrnH0Lu4Py9FYGJCN
DBvtd9ok+Y45ghUgUmjoFUV1GrPSwhhDRhnzqXUa8+ycEvXeud1Ehd/wEi1ZclK9mZzkYOob6glf
Yze8anmk3pIUELUELyJnHTRHUsV5IObZJKdeM96oLAPPqFGxSfdmqlDmGdMUjjJHGX4z9QLrftCQ
sCt8BCYcwdVIc25EhC12x+lAX8WjrZoJIn9CNQpikLtMhU/px96a8msZq2ll5fbnnDCCCiO5tVy2
2sZCxXpskYibs3Gny+xP2w87mRupXwwZiqWnIwgW+nPRNTpl4kE8MQbpeqy8pesbSdWvujQMg2IQ
xzbuvhutSNZVpq66YWNvQ3Hbjqxs6QF+rexk+jS0iG/92GSgTazl0Wy6l8IxKbwAdLNaCm26Lo22
S8CefWRuIE1cdUsT9YfEMLt/O9yfY67ckHK5jdA0BKFS7+e1rhfVM6OpJ42mIz9LhvxUOmGKOyH5
zb/3KR/17IiWlwRpozY2jn3CVFW+GT160mo1txRQRMe2NJM90PcrHvX4pY8R7SXJYTZEYzABlH8k
3nwSdrntatSemIsjDgXyz8DYu5PCdHCSS+Uca+QtxX+Zndh/HUwWN93STeslLNmk3XK6BRe9aZDv
4xinOwCMH1HlpseM37JmCuZ8le48rZs8bFeuWqjNdOtmX6vm2ZUTLvkBXQNmebQhTzk/E5aHgk/7
dRyO3jFyVHM1ZHrphjB5WDQnWuftcFKz463SbvqSsPC3JeVUftWwknUaMIv3Pue86N8Gt6KwKKI8
2jIbemXgzAU4F3DSd5gh41TEr7QU7M248z6zCG1RLHLjZk61o5Xz3bWMYaekWRzUWGJcrsdVzy7p
VDGsPWt69oQDI957t2LoKLFe5nhQBwpfxKNHiGVF0rPb4p0Vj8w0xeMyK8LHprUpaAEYF+tnrlvj
mwUA4DhOerIyCCC8FWDhdwKGeZDDs1t7GXuBWNe+crq+X6ii6neSL83WjPThVeCYJSid/HRJGPuF
qqprZbVqvZTeAVV2OjWCBtYQk8NLO7sAEBKWsBMsFSucpj/J1Gyb1PSJQ08/WzX94L5GRGNhxirz
xdgVGPOvdEdgURpdbDU5SmQqySfWuXad5yVbO6OnPaSL5G5aOvJQd51xLDudDFEhPu+W+LGi1hRj
YvNwN8xTxgE4DjiILBH+Q9zlew1Nc9Pnc/WlaGoYCuPHiOIaGCFSo+CXKqsaXoup1DYJM5D1/aFe
2e5WpRhR0tld393v94MysQIoHYOxg3OJEnE6ArJhaM7F7bDIbFnZymiDxIyMbd0XT7M4C6ZEojaj
80TfQ8CGrSYHK5Ash+yHIXIEHSCJK9uYfzpW6pwNxndilmfPK6zz/SzBrnMWyV7nAsMsKDzCt8M6
adahn1V4P5Rt48ErOuNQNHz2Fo/RfWN02qNnGcE9NW3ic+iIVDP81+PropDJ0rR8RKt6YPudPNOM
SAux1747RZz9qsPlEBqZTTVRhB1M+1AT5uWwy6uzTOl9TZNM30VT0q25T+KO6Mz9JPt8HaIjbNjw
Whu3xISGmx1EMlfOZCrw8FVJHniGmW9R6dsgn7r6UlnFYfFML4g6ug5mXm0xTZu46unYzG6Gn25v
JUgVvpV2e7ux452c4mXLn8Q8Y+yMq057+wbtVT+abQNUAbQjIy8Ga6Gbi6DR0JznLrN+V3usYSu9
jYrLgI/38X5w0uxtNOn2TQD9rwgjeecRLfbcT6DwqQzE/gaAx6jbg22PzXtehH4pC/MzL9SPyik/
kpKMnOQmuuEDWR01RgWP3u0A/KFdS6mwNs6ZvRlSTCAGtuwns6+w29n2z/ujQmZPC2a807Q0DHOk
4fwQCQb3OEbMVNYbY9mWpomieUi9zCPQZ1TB2LWHvPaGK9l7shhjKb5zvVwDwzP+MGOni9jJt3GP
47NqkKMK7NkvGiODdYUgdYndzNs2dKkePFfDpYVqF1Qqyp8ahq8+L5H53dXqIU1Tl2VbQ9pYk/YD
DSE04I0LUgNj8obs9DnsdPPs5GO1dkzjgTmU7uOVAHfhJezGLQjJ7ZypZ8PN9rahj0FlOeZFmiVT
Gr3oD0tmY6/HTrHRunp+oOTtY8A0ObOifS4LfiPqdrmuJqBGbW1S78mIyO5MHHV1yNWEQo9r134n
N5M75pqKbBSfMpNX+HJ7YS9TUxIoNFHXm2GYTlpMSfPSzj/IsNTbxXGrvVxuCVwo7Uk5UXJzu0+p
VD87cnb3003UvR9mstKsCrCqx5BAC9VDdfHUhbKA5YkSt3U/N4zKpZW9yZkPKQGEQ4QDfuMthD8B
m3BJm632TD9WvA7LG3PAi+OjlwvESyf6YVBnRAq9JWbRWA+UVMyMajx5sUxr7ZZDzZQIQEcxbCvj
tqB3W3uNy7Pd4w/8HrGkXaYIP+CCpUL0z2jBw6HtpLOdWnClVj3/4Uc2HlPnb3qZofmMwnmGq4Nc
MiaEQK0ROyg+60C3y5avRzcePKKFhzAqqn0+ePO6iHBkdRYESZztxTtypLmJihADZV6Q7or7P3I0
ygsbIj80uD25WVRearsBlHU7FNZ0EZM7H/55KqZPh2vuRDleC4EmTORhadtiX0K4MgU9h/dDLfQI
T2BIJr+V6lgweVlVeR59lHanY+MioDsUz3FhPGallnyYt/VQH/PuDNFWi4V5bnF4skXLgravok1X
inozU1fITYb1Qd/G1nNRRJtZRHnAxMW4Ylwe/Hpu1O+PpFu+WxzjT2UTxofCxGrnZkn7UVeMI2MK
509FrnVbuy5mUgGURsZ6h1mUt2xDyxqTtDBHy5qa7q3V5GqgU+uzmhf6QAiT7Mp2V0LouNDWMV24
15CZKDzc31WzsKiEmgILZnyOp258busXFrQgUVuPC2Ln6MSe64rcVQ1vp8PmGokXO8HiPenKPtcq
jv1Qvxm3sgYcmj0OJutflgL6lL3MbhH73VzYq0QApKXjbAAOGnrHOhu+R2d+GW9b55ALmY/jxzaE
/rtgCmnIXH1TPqX71ghBJuPTgWUPCxhGde05vtHJsCQvoAgsmsETOVwiPA76bnD1ZIOzKLk4onJ8
ADhgM9xy2Rngsh+IBlP0wDJk3XZGzJB7WrNse+I7JS/4OHyZ1s4JJuKyMxP5UatMgDvkm2yNBkVS
qaFtQaUcvKFMj4MwjrRLXvNOjVusP5FvYyo/0OHH/UKXj1irqmfGAnKrZWZMTw7MB6jqWw1p0qcE
aJ13PaadYcieqtbiFuFImnZomnscEusw9OTyU1vErE3DTysNi6/FLtBO5S9uVvyZ7nAz+E57MZQb
ES0G66oSjBue3W2MRdQvDQp+9ShBXTRZ6tTJsMXAmD+0kTcenMhuXqVr79jdpk9qaJmH1vm8HuJZ
870+nl8blTH+z8tlbzhFvpaI+r4tG7WrJhHYy5ey22VV6tZb58hr2dpTwB5d8wnNYb8wMD4igqzC
qiIXU4FdHCLtY7T6fZ7rOiw9vDLA22LoLUS5qz8Mod/dxibmk7GTrMxhlQ5w9BHZf2nD8MQWRgKm
52JQPWjWqeiI8cgzOmXhJ11crZSHI2UskpAaw0bzBUw3C+kuqXHoyak21rWQ74ZEXmUEtJUxG5vW
FkPgcKXeMUp5rcPJOebyImx98e38TfQ26/caGYocoonNm7rC3nm1E6b4Zd21W1wVT6FL+noJZ7/I
0OHDTG0r27iEXKv8ynjBxsRlQ2FX9aTfpSPrtHj+HB7MUL1UDegLVO3C9S7ezZJbJuHGyyN6tw0t
iPTehc4VwVBroES28iuRM2l4XWKv629yY64fTDMO16HIHia7zvdRRe6NLvpmppSmLvTWh8bjVOMY
xKSW/YK3KlVTFKTKJqLUp9zos8BMtGU3t98d3dXKWxz+8rkJZhtNqsn1D0KN12Shaq2LsEaaeJ9d
pxZB1z30ee4dxSAu9lRNwbIMJ5Oq2aCNKRIFmEgZSUkdQq6wRBBJAgLAncavmXn4+u298GjO6uoW
cgTKP6+yXR3uB+kl9YGyPW9vtWtnsSYfSFXFD9ykYac+TZ33OhN4XOWj86VqG4O5+NQG3kwcSJtC
eqBjommV6+2hqKN53RPkSCZaIEZvb2Rati9KVORQHw4h+1tfCooAa63ZJKVbBXMNC7laD7L/1fbJ
lz7LETcgkKpEXdzJefGy4aoMS/el11zhVgI7Ctj2fNnWzEQRtZb1PRf8xdpPuOxWMk0p4WrMfRrp
Kbo9vlI17Wb2R35rEbJ0MvfDYZziR/mfvnFL1tYWE4hrrrCWENKuJ/WsmubHkrgXgo5P8VxfPRZ3
p7aXJxWlXB60Y9bXQeT2JOZFtqpD7WoN43bqnC+rVr/EIt4kocmxjX9PffS75BPjA+Z7EMbcrjwR
74YwWis2KCvXKrCZmnnjh0mIZWqhC7gl4gQqGtEcczlNpynx4I4sUU02nKZhPAlOuzYA0fN1cZOV
oEaLCYdgS0dNmz6lx8gUl7zGO+pyVdBnOji1Qqe/3h4waPTVNZu/ndKAnpIPhBcSbvXjHDfbCUir
T1/4VVn48tI6XLX42FZh1y5BXnZAn5rv1NXDVdc6fyotPntNfgDx+8KMgnCPNqQ+ePxhpep2hgeS
EnoHvDGbX56RF4GRxz+XeRgPQxn9waQjV5QO9yuW+nTaRUHXNAYNyUxo2vyTegCuLHH87ur5k5MS
poQMQePh1BtB5D2NsfeFwXvYwFQjkKzJLb6ZP/oCX6yCYuWnifuxLPYVRMw51irABLP8oYZNM8Zj
QE8n14PU+KrhJT2oUr7gqxAnMZE3AN7G/MqZiW5bja/dFMeZJEBu2lDyZPuYMbrno5lAA8jk1RFh
EqhkQThOGnfNjKUjZ9ona5HLz1GKDwmkNFjoePdtJ9mkpRb6ja0BDKm7XY59+MwVge7PfGMC9qPH
EdVsSHZ5We+qQe9WDiJkELXDc2h056a8kQ80yuYs+9VSS+tXtvU7M+vfrfmYYxTKpsnbmSROZ/EL
5xgtjj0wLWe2dsNMIKCAEivogXuCUEhDGBr9WjrgHYx2pHXY4ao/LmqVSYZxSTKs8CZtdaaBPoXL
NzsIwpM2OfuygGDQOcW8s4voKZ9wA9AFCoQvLwOmyNWlcUPygmG4h80qjsXYYBxoPITiGRsxg9Bh
jGksQp7w6XPVtlkKP+wmZ4sDjotz1TnLNSkHSBmwHyetqX/QbBXYBry1UhsAd5i8UED7Or8Sns1k
V7l7W7EgdbA7aaSQawB9K2mzcK2m9sdgnplIsYkjHcv4BpBFKPutWxAD9EYLb7UixaQYtAXVBL+g
CPUoSPScbVNPoJmOGX+aBZiD4m2MGm8Ttu6TFlv4bodZbpZYdZsZBtdOswoiMeNPsKfi5M6A89rk
3UTH2fMl2iUe+JfO9Jajh88q76owmCzK210WbYdKqs/Q1Nmi869eRVY9baoidVc92wLoSuYKv+QI
eBIW7WjlxjpnYrbVPAx5EDHXOc2l6z7KHvTZ3dS4sFbYVS9o+UWaHxJ6Bmw5boZR0UBitn96Mb5g
tXqIHO4srPJ/g5X77WY9LJRa2Cs0i+sQF4e6BZStO23vR0TyoaPcWmGAhRiW2jg23+p2orxadtrs
L+KL/Hd4atQzhOjfXi//2C4QgGn+IxKKGTXbsfzG7CkzqDHmkjZchwuJsHTSlrU7tXbgzeJot0Al
8m546rQEDZvyXyL+4UPB4Gvl6hBZektSRhWXG4fFqhIFtjrE922Ma5zuhZshVzM2qD3wm0EWu21d
bzs7dQPT7QpfL5VYhVmxHYz6xJzd8NkJg6iJImcdLWFge7Pp24m3lbA9/DEzi/UicDoNBfb6ipLL
DWW7a5nKrzDV2yCu4q+Q9bCfJ91OdoN36L2b/5fhcJzi0ukbhrl9KpRPjOVpdG54xpYkE9Ovnd0z
yh7Y7lGDkUE1iafUxU+CTzU0HNLpfNB566uowPe5aFxyMnBp9C3v+FCHOwA5l5I4L19q4uiPpqrZ
gshU3/z1ZATjGVdFylV98ReP5Yco840qcZJ2SzEdl8HsCH5p3qXBYIeVNT6ylUfPCQUsZ6c79ROo
EhdSjJF6zipUJjcBod7HSBmPjTl+gnve6o0l3+sC2NssGFtGxtC+a2xkLssS7mK7o0Z9UsZBLv18
9mYdr1ZUnVnDRkcRN5WfdtjCXVGvCtF9o9SEgShvCBgbM3wYf6d5+GRPMExoF3yjve04R+rgTnr7
iXL+E3iTs/dubzrjLx8mt7cpsYR5c7yfu4mBR1fHT3aYwgow3qy0cU6SVdHaUn8M/T0TybplMEtr
Ojts8I9ka+2vIqP5Fqv3vu/DfF3F5Pdbze+HRqDdU2U6JONzYtUeqYCuCqbOwtM0MuFkCqVv9dvf
1c2eF2jxKcNCfajaHhRwvgZRbgds3BiBQZpf5xk3X9spwHEAuyA/AIbJghBTEZ6rBuI/ZZ8G7FuF
PwgBbTvBr19E55hs3u8ms30WVPOux2O7M5nxgvlI9GNO3mTVmhix1aK6l04Z5kqVj07Rq3OSesXR
IqFtzSBatVLPtz1br5U9OGrNkvjch5BNLScuT0vKUEWTLUsyOb1BS3AIaNfVURady/7WhdIWzdZt
Z8SGNQvLA52l/s1RS1pjQmbzmvVQ3e6JZrm2HWfDzw1Uxo/OpWPKTYEIm8ts4i3p2pC6n9ehXkZm
4KRctNBWWBtMZB3DuXbIH1+OwZg6nQfzoM9sogUh0rDwvsQota1yUixTPbzJ1nR+yW7pN6PkrbTo
470YwtkKq+iuDka1qzkjFc7JZOzvDyvDBEiYqk+HVVPdU1DM0p712+Q+sYfbOLP2Bd0RDoAucUSb
jxOuJeGU+Tmm+5iQxwNMIzpOja05mmc3H+yDoWMoZ4zUUiOysfRhPkQa1zm3y82gc7mLakLP91bR
B3VlEJAQ5bUS83JWDvIYo2MECmwjIUbPqoEJ1HqkMuI6C7rKFKefS+zADkhEAGNb4Ks3+7WMpviN
NMZWjK52InF9jty6ONi8j75DB8PZYlAb54vEEpJOZIpAvZulvTJtBJqqTXWftoyCXV+/BLKct5nX
ONfYnOpAmEZ6cCUlNlTzHdWCNztjE1GUIeGtJHmAa83+emwkF8Bbzy/h3KPe6BMvaM2UDnF9a3nq
Y7Ds4ZnicNYMCsEwypKtNtnWkara5TLCacPaFt1EvaeyBvaaDri8YA1BXCdcvWrLiToeRXUqt/P4
f3F0XsuNI1kQ/SJEwBfwShg6iaRarqUXhKQewRa8KeDr93AftmN3ZtuRMHVvZp68KaWym5EOf/25
IV3apnmAHBbh4po/BGSvnMGYx3AvTlAjA40bIdbFLauXkF/3jf4PD2Kvec1l9TkLHjpOl+AE7Urt
KHU9woTDn37EWY4grXMfuD9Fc4fsLv36koHL2k0u3FXNLbbrIkrUb/1taFwa+YyMBqN2Hg5jxlpT
nRxFZSgQIuK/V5/v/hH2GGO5RQ+83tfnben8Hdwfhr2Ml1XbOs8UyatQuvTpQLU/6GWFUON9moji
1GWcsFDxDGvgl+jsuvB90zdm9Fucq+TlXgd/ngyTprPV4Km6soy1c/M0N8m1z5056mm62Km0PI4O
KJfa09o4aV5Lq0eGzNFqFHrvHxDXhJwIXLiyecx1nS5SVa+RGudr6k9mlEFqjju3LC448yt4DdrI
iRTk/9ZcNn+NS0N8z5Rso7Ep7EwaXldka28BnNLVEisH7i2wRpRhK19eLG/lu7XsfF9xYgvXHoW4
Ys+wbCswkgrznN4jLjLBEyTKWNMKnzl4GD6BD4CryyEv6wUc8mYlccnRB0//vNP01g7cuwSXF1CJ
tD69zMXIPmiDnOgdfNyEMOW/10ScyBt/aoSkpK55F5vkynWycaK5MNtYYBGx15YYX3K3G3eJX3vX
Fr7xXoDybWX5hRkSpiGuj2gazEvNDogWBIYhgOVbYHprGVI3eZY11aU0pivOxPUYgV9H7rykfUOv
b2VzbblgJEjDzRiTPUA/ufvOm6/YzQMvJa9f94liMpxL7Z9TkM0qZ98J3bw8i9V9FS2FRmI2rzUP
cRfO8D5b7THoTHXoFnwK4r5JnP1MXUdW3ShRYC3TOR5Nh4nNBjDYlO9bdW1YfIdkNdELC+006LUe
ysw/zrxuflPfjOWCtjjbQWHoazybfQh51rrZxRrLEmoDv+bOaSVWEtwSumTQbdyZc5jmBoS4AdE7
hiCjuZSxUUtABabbhk2Z3hbJtZOotnpZQVQ/WRu6jkjYnSAl7bZ89S4kEfSgaHsZkipZ2Xau1b+G
RRPdcJJra6weMDU01H3QelhMVvXQLomMZtgPUZEh55OR2UvWkUceij9Jm/7NTJ2ZgZdWWJpuE7bG
aqO4IdK5nfNleGNkLCaZm1JxjHUwNDd5nYXSEBzG5vrk+x1fOvNhZeb/vMXGuZNkR8wRr2yVtuO9
CHnFVw5qxeXcZ9b3+dQ14v//0EiT0ui6n89rTgn1So5yl02zGaPwPVq1bcSiy/5zuXVY/GT1QfhA
jHVJ+2apPqppPZseaS7gbeThfWO9wSeIHcaBZFHT4zLVkQl0hSZ6Lj2yVGzJ8q2LnWT6FnM5xpqr
8mAaepdjJ2ajNGvmoBsIXyu92OetPz458NIIVHNEG/kSfR68lBZs9k2T2meXWuPJarE/uLU6DT+Z
MsU55XAXZRL3Cuwk79DAlK/XBA81aEgOA7Nx+v8PdZrUhOamz074yFUMuLvF7qdTcV87sMs4dvzE
zabPC46QjFZ/FDdeIf8/7pYUdFeTxngxm6E9ofn0ClZeRpf9HiVFI4LPmO1NwgnQRbGsYLeZHN7E
rU2ytf6dBbEiKZ2/Rc0z3SFlObrMxA2YEVkaXaTMCoBlkRrQRtzygcGKM5i7meQA+53VLDNaivpo
xzYiLUmeQ5tuRepp+ITSKHf10Nk2diPLMMH6L8k0O8qNf/Zsc35zUZ67OyfBSSzSgmP24lNIyvdv
d+eeq/LZ+MwdbQWPor+uCWU9gMP2vJWWP+Y2fuq9gBVBLhOEpBtDDfDDYjOdOLPSatdt7WeBVXxz
Xetm3H9AtOlJAswlrLpi5WQh/ahfN/cCdfZZyarZa9PswgDf120nWUjrnz0LpLCWI5zSouIBex8H
6rLBPjFTmlAh7dr3b1Gbs1PWSP2p0glkAjV+hc0OboGgxYPb9FpUCpq2OYABOO80I+SU4D00aAlB
Y+iCg84sMbYZz86MjDpzp1OXI5Yzwih8hPt/m9BPY+lr37ZoXbzXhxzwOZaOGXzczIM1qWw/AHUa
bxMnZcnByFy1b8fq4zUbs/uWLRylqGJmn/zNW5M2mkml7rwRmImsSdH6o3woZZ+dNG/7zxKuGS8i
2ZfSTB8ohhmOtpa/Tj3dYHphyN3gRZ7LljQxHevHxrk/acMfi08aI6F/zbin9sX47qvJDPNiZURJ
mSdhNU0PE94BRrcCA0GZx52+FFeNF0AuVw1G90o5xnleGusvYKRjZSAErAUxQYRl96UG1YKRxz+7
jBxxDcYD3ncNwUZpdmz3NXYLGCt4gCtkIsQ7UT4YzQwTntTF5GCHWMCmN4237bpK9S9poig07vyD
LrhK9FGvQuxY4IYmdbZ1qtwHcoUgowm6o4GjWk5xNSkZ6IPWxB6FMG5W7BxAucw49Xo05uwDyJw8
9GWrP/qp8TZzjI5bUTxr2gIYCZYnN2hN00Qjy4ttvkuSDs8EtUqZdEGbZ18NzKOAK284qEX8V8nW
4thGu7DmkTxatEPdLG+rO1anOee3XmTTHXtZWcEohmMBZnpbnpxZ7/kec7aHeX3MqzP8Pt5jdgvR
sE1kiKipHUG/lrvFbX5cPD5c05zF+DAdCAljw9Vn6Ucx24/zj89gjRh1wrJ0Z8KwmBk9/rrTuk6h
zyIMi1iNbmORbdhKv93jw+UBULQnF83Pacfd3JxqLy0Pm5uErelLRgYXC9fJKSe1r6CCjF19YTG7
43l4LfKJ+oN2LQ6mKoh31U/1tCSBbouGaCu0IDNTrBpo4GP9O8NmaerpknflLV2rNBZ6zvfq89WZ
bbV3WmqLRZoA0+3bGG36i9fVSdaI4JmvUTMz8fPXudgrmf06Le8mhwN/Nuj9xbLFf2LZyqv+6vKY
360dL9majo1gRF/fOQZ2yKI5rGCe5txiyGdbpNxhedg8lh25Gg+GPCR5jkm+7x5rSrPFkp48ixt5
uIP6+h5+1BCSbNLPm660B57QTCN1OX6stqG/8BHt641HWgqS7GFW8sGusX3Bz/xq3BHQm0U7E0Lv
2dR5Rvf6kiKqLb9qSObjmOOhL+g33sgIPeoUcLF4s1kKJJOBd4ATfoWuHtUpyA1NWdqhWsDCWr4f
g04ugExEE57pQCuhPhTODGk920KybX9aOpFioA63erSpg0T3MxseOL1ht7wwZr4Vetd8w8uiLkl5
JUGSiF10+2qerYcpe50QU8mfa/tCoc+4GXTBFnwm4RTmPgJq1cCeCXFm+NM2PIEdCyHK871HaD4f
+abbEd1JEfm/8h0OK+SkqaC4Ir3pJlA1yzvmWs+JH/Mcba5/5IjbsIClEq7AiJh/xFFtJaWJTT3y
td330ONw9Yymj6pZayMciPO7MtRX3jQNKzVqej2+II37CR4/vyHeuV4BBKFHYC87WIeFw4uMvP4h
LfRbIghkW4UsQnsmgjIuw/NUFG8uSJQQtXret3a68520CYsEDQaYxFuazH8JHM4hwy9EP3Dde/4D
fW/y43m9GLhQORV2uFQ06CYbWp0Sv8swEqgwFoLTroJs0Lny4s0uKfPyXVsW8XQX0VpeD2HS+pFj
Ww2u3AHy0+adMXO9A8OlnsSno7pjqlUYtwp3X0k7vZRS3HdyKeucDmCzjSbmALOTdo/DERbyU6VZ
McN6Hi2dTd/OyOE61daYM1aD8JlCv2KLxSIVn9X/f+BGdR6zxvvPIoocV87SnyiZcXZ3yPQFwO6u
EYVz4Uhk4POx38i7kq2qnItJ5HifpN0Vw5h1wk0yHksTsQ35/9QU42viFsWlHfvTVLSXNvMOnj6b
gIOzx6rAFsNMSEUTD7Xhw6/dqB1IGm4mPh9/HSO3bMe9TwYp4AzLk4OXEMXzi9acqAH5zTvpHYd7
iYDZDP8mr785nUkOC9LRLi1KHncF1rDB1HNcvZPEFKeYzp/I5K0QliizFgDEQLyUVzUU1HWiMZeQ
JHc+/OZgMdklZwW8+iqVj4Wc3+cEGUnlGcu0LD/jL4ROybFjaJ5cXzuWoh94MJmfm2/PkViXx26s
GYe6jmeJl880o+xEPtH5RYpwJzsObRpPhniGR+ykUxf3xaZhqFr2vVIlSzYzOUGk2Dn1X6My7atn
NX+aornQUhSmxfRPWeCDuDd6QmaAjGFBlnryvRGljHClfhIcZo+2Jv85Q39oPGldmTZi2y8lZIuO
cmCdFFqd33RrgG1Oqoth7W4DKWCFYTCJsnUA4d7XASP+cBDDFuojtUxa2SKR1Fyrgnd6lFu05BnZ
sjOkaZ2zZ21Q74oupKTWtPBYJTI7cDfALlUcOwrprTdyWadpABSXCTlEKEoE19dcY87thqAEasWh
cGz49Zpn5aQmBxdk9lZ/Yi+c74fRBRkFtpMKFduKuuxQW6z/N5kvITGI4tCW5n5tmcdQ4siLa1qx
GwTokrluTFb1gjO5k55my6qieWRdkPJc6d2qADLNS6sqvYTn4QKcbqUgkA+/g8F+XBId4c3umhMK
3J/N00E22bwUIKWHcFh4nGMoiKYK+wR7ylc8K1eIIcAKJ6nvckt+mBwog9mAndE7cWlCFaqciGNE
G+qSbSYcc1IX2irZElA4oM86hDJ5VmnqH81C51CQaH9snOKn/9cPLSBAgsnKr5mNMOMpbYj6LIFo
1mKD0e/yYtoU74YxdqEtEAPG+59ulEfP519Vdrb3lEzC0bQ2nlTpl7+RvusNHQ02mRNcPs0/iRIf
DGLgMOYtod4xgOSlBoflHgfz8HMFmzEBKMlSn4cLc2AvfOci7TuOY+C57RVH2bBBqpVxHUxkLN8F
HsxtfxcHZyOuGgIbbF0yoX0OGLPQzUaeo1n2l/agm+sZzzNg+NBMPnXXLdmOzka4dBRutfUWcDJa
4u0+48s812IsQj+anhn7cUH/Nft2Z1oPfHTtLedUjj+tIESdMz/jNtF9KgTSqrGexVbrB1LwrJvy
KdxAgmDXHligr9tf11o4LbGhKgYegzXnp4G9S4ClNeSIK0Le0nvhbe81BQoBetcabO3NVOcZwzx7
ylEByzI/3A5ima31MqIajRICp2HXu1RfozvOfAr1j8YpWU+yaT/nhrsrQePPA8disupLSITllmd4
3/xy+AtW2Yb3k/avrs9HT4Q44z1j4MEXRZSplhnPqJvnwkd/6UHmmF3ph+Mm0pvI+2gzHLkfBjsy
uLUDKWQbKdaMCjZOkJjFU57UCRNP/Vki5u3WwmPVbdvFITXr114swyOpRG6flNDtGmGIHOnzapPI
1Is/rvfdDqYR2vQkRdVnv8KfNN2FgyP/FBNK5jG189oZhToWi3jjkvBY+WfJvuvwHkzYqQ6av+IT
bCDcqNz83UyKFCj080KT823cdK4BZRgbopG2sY4JPF6V97cG8WDm1d4lx18UrNaLyh32hFgR68sL
c/SNxkjHfSZzQIXJlOWxpDM71Jwa8I39dwPeAmUXS4yyX9RIqY27Og8mTxICGij8FHyaXYHBW+nT
oSPZsdMQqAPeDvnBTbdbIQa8gjoHnx63+lBxoMYsvp9m+Wak4pXjaHrwcfnA6bN/05odOVn2exqG
Wlf6r4qt4TYtzK8NITze/A1VpwXqCOpxNWvn0dpaqqN9ow6TvH9lQ63tppnEu/JK6yC84ln5dATm
iT7EHI2yXVNtxSXL+rOlWxCCh/o6actt25rPpoWTlcOdAB14WsB3sJGj/NRJBN5HFqj78WwMznNG
cgmECLukpCGkgBszDf1sdNjvI+E1lFRExsiJei3Sh6xu49klvMOeqAGi7z8ZHJMp7MVuPCGVVzzQ
eUfj5dxg+pHRZZ/CcvIBs9JxsibvYGaLdiYWWASOQ1UnBibnzIrEBVa8/LVtzQl9B9rctjknp3G+
txFmhKi91w3vykvr8XJKNwAnA92mvoCnsNnvYDMom7OdC/0CnDENHzDMfzU9rdHqRLmTsqMUsJ7V
bF293aK7z0UubPZ6oFq73ngxWKPG88hoVSN5er31pDRPBXiIKIbNNRksVj3cb7Ene1TGAxzDwJmX
Ihz6FcOOmzc3J4trXbDYz6zQxt8StAWBDqM5cezjgLNtobRsP84n6GMJZMZLP8pImOyaYCdaD91f
x8AokFdCnIlf/SwltEt3yocdTuostjXtuzf4RSA1U1ALFjYaXZlz06BrIcJqZmvvdWfB7rW+GXdK
Ts+KhCaq/kCybHpqiQ8xDmUxLHrW0gkvDw0IWyTcpOETIiTUe+7DwCQf6NlIzK3OX6yZepbKTl/X
PmWT5qX/5Hgcih9TRwEBWPRVA6hdp4XpbuXUYyfe3zJzPgzDISrlUdyRTW9KK9nurYwopV0Fvp95
u1HSI9oK1IylQYoYh/1IH1ogsX080KQVFXQ+AR7icTl1QuHNRhlxM9oJ2HlkRvFt2vwfEwk3kPXn
vbjhW62q4u0iImjoPzRDir2B4XW3jXR1NG7h7LaLUMLbM0U90hd5c/BZN+29zNNPnFN1t0ikmIL0
nO+ja6hh829oS8BToVcEpjWei9XhCNZ3p6r2x4MnzC+/UJGwSO9wNgJ18kLzILMJS7CdlICfB/Vi
6RspFkoNuLy982TXf3ARvnd6le0sV4calKkx/FpVz75a918w++Pz7qmHZcKJbmPXqjNC7w4bAAac
1uqgS2LB7h6cTiYgrMYlrvrbjPJ5NwPecE9edUXa0JzGXx0OluAqlo0XDJKBBNvB8pvMb6Zp6tGy
nZtu+tQyrLqTnZ8od2YXQsAUgUj8GkVymNvm3WVn4XBf7oD4cbgBggTjiEgKern7X9kwx2+8vAy0
eRoYEbzaiLzRaSmtCpEKmRcVEWS8iDjoPLRc86DUyzdBM6iqllMNX27lw8XdYh36WZF5WPDaDI1P
GN6I1OaDe1WwFzAuREXOp5ryd3bvx+b6m2TCrXWKV7fo/9Hv0IXKxMe35JHCsNkme1vle/Q289AP
zXG1kRPap1LM/8zJpS0QLcpMP7HGXjsIMMHQ1aw65NjhwMV+I3vnLeMpYPkFeo4xvIuZDUeF6OJ6
Oa6AAtPXQkyRrE0R1KZ1p++y1V07T+K7G81oU+LZgTcWcOgWoWzwDC0bw+JknDT5PVr9yN2mfTPd
sigfJVYb3PAYD1hy3RUUC3KQ8P+UKLdAocab8LTn+zeyZZuArTI/j78Ac8aYQZ31xYonF3gvY7V5
rgqOj86QG/vSKc8KYS3Qcw5ddOL8aEn9JPSNveJCiKjcEN4ShYe/9LgPnD9Ikir6cLcZa3vXnOn4
9Hft/MOCnZ0D3M+DXPdp1icxmYPL4rUmsmFOKwtbFac0o57sD68yQh2UW+LxncOUFr6dtTG/oEb9
Wu5wHCeavFlZP7DQxokikE7QDh/9reYmdx4pl35rAEXvfJYYanmXzubFtINFws6GOJnxMxhoBp1C
Dbfsi4eSAzRpPwLiqwdeyFaRqagbZjZwZfbL4MdGBA/NzrNGgd5G8VQtn6fRsF/RU9pdAvRAc17I
Td5KlIm48ruet01+yayxBWR03nHw5wtV5oZjrgybMRdXr8NaBkBlbzl9sgM38Q+CJmczCPQYuhab
f0SXjMDMHRrk4IPayJ+hwl5JgSteCFyjjJjfrcVGirIda9eZQLs5lPSkhyce1Xbr2WGWbYTtCtvg
QoUW37tYgK1pKc52M0/7YoYeQtzggIk5lq4aH+iBWtz0uU427+AizAJjbdnMcAGvMI7YM+QYBoGT
y1X9Y/xb6JBhB1vWy3FzOXJ1FoNHJWFnSWt5szT4H3lvrIdO45b3uCPzKbWujcw/QBbBx9Kz6sh1
YjAc1j193A1bXPlojYmHqDXR/anTBTutRtjZvnfVLfU8Ovxxcd1+koM9ChphjrM3RYhiyaOptzRa
pzyGTcmyr3AxkKgpQZhgw7/DOdQR7Mz3qKevbFk/LNpSgKDbiG+Y4VJME+YgIAKaA9UfXG8dC2dC
iZkdCst8G5KEtb9m4+Osp9/ZcfNTP3oWAoDtHDgLefm50TVnP9TLv5zyVOwL/jGTI+YefYwEVZkP
Tf+y8lCebYf+U/pNdmXpm6EjHc42wjuy77UDy7epF1ifFJLcQ52nH942y922tPmNSCXzVXMsiOjc
aNEtsM2MsEtdWmrKFPRq6R3xYX6yjAv8ymb7UFpnqzL1XTfAxF803FBdqtMi7/L31kCLsJp47nXe
ADX5PtzYf1jy4GwrodIBDnnlHApyiuUopEScmLr24Tp4pD0vORcqfwSYWzyYjQuFFBeDy4qWu2M4
u3pKOE9ad/tPsOE+oStl+2fJ0BHGPXlUu49V9U7X2Je2VtZnlnqCtYVACq4NI3QnOklh7aIQWQ3R
2eFxMVhruWLYA4DT7rka2sdWES/AhTHsDH3UoxnvaDB9XaGd4qoRFx+J7DLr6Wm1sL8DN31uBv0t
80eqKRfZnag+d1GryGkxGRFQVR9e9dnxSfztEofhB7ZoqNH6RYme/apX1zJ1ZZxXTP0cLnNKapR9
temTXjoTKE/i7xdJn4yX592uGqchIOifR7Uwjs5Yi9CCPM4GIttLx6ALFoeDVnUam3Z9iTTVaaE3
sSq087TZw6Fv8OL4JzPhG1PpeBy5M/9gZyC74+VczZMXUbjHq8uZdvmINclKCffNbAQ6d+kBDK6H
dGYmMHwChubwbbX2RS839gMtE0cGeInXFCSaxa3iwivecHDcP7x1PDg6jRidNiYBhcHLAy7UP5Jg
2HkEKG5veDStzH8a71E+Djdix+ynH6VtfNvgYWLW+UWg3+PEdm6AzZ1uGmbzHeynnZNDtgXSPral
80it88sysXzLy+U2SKO7TCwHtlLsc84aPwlawa6HpxTxEdqEHzAUmyp1DhUNuKz8U8gW3T9eQ8RR
K4Esm9F8lMMJCRbHdxFBsK97bR229+5kZa8Hy+MDNYlH9P7KUdmwRCQM/jkgHC5r3Paq2pZz7/xd
PRicWcltn9BXBsHB9KjeZF9319MILLwblvuf7bkpx40Wlxkp80kUVjTggWVjyVFju6StYzIPo+yY
9XAwttUP28lI43Hrfq20/7SWhoyQsX3lOgVmyf3q8QWrdHNOP1iywBzTXC1sbDyrHsn20PZYL/c0
OhPtaS9Jz/7PaepoaoX9OH1K3x5O7JvJQKe03RhokHsiZfdeFeZhcNzNkRacJAIcx44fQtTKT9iz
4HiqauiyjrJPovHffaKfeS6xUWbdeZViRuRaUIrWq4+wwvZfKx/9MaU0vrj3H3kfc+4lwH+gUpdQ
SFnk9BodV/4fXGI0ICB+3l2HdZQ6LuUvpCCKkt/aU6y2y5JEAnHvsC2yQ1b5aKkpZGipRDA2OmTe
Tp9PSjikcGka24E3iGgXc6Bj0wqGBZqRyaHTuO0oCaQOxDcI1ILRwCvm6FHrrCdO1lwTk+Rwoe7V
Wwznfp9EJa770GKZgJ0EHVzR7Tov6D566tq3LTUPSfdZUvXxJLT1D10Y1D2U9kxqJ8xKkJVJ9nnv
vPAHFyB8unBCa42Tp9s/nbH984F5b8r3ds43zgD6xVJr23tjGaSYJo9JvT6vtnd/vh/XVaJ+dNa5
knjTgGcHSzFjDmcJALsOg07jT1a0AdsGl1A8kIQKTVWit23iNrWdy7668U519ft/56cNlP2Rjfo/
rgABALUa+eWg33o9nkR/mr6E25yB47D3wL0c9FmOSmA3BOi46ihu1YnpMy0XyeMGWKD28Sly7lCP
Vqnvsb++2s3oRmbOhOTq6p/mL0hQmpEHaaW/qp57aTa4g2gHC1Nanh/KE7s46lXwNXCe64+Q20Xk
VtrfCnrtiZMuAeqON5FuOTlwP2qyVpOKPqPS/iVerZH5sSY81wJPmQ+mtJHzvDMwMtnl/9tZaoTW
6VDO1IKBdj9Y9vQP7o0bqVy8bVhcnDkD3qtZfzDmslNFsQsrnMgdlJVX03AOQwqWsUEUioaZrT2c
PnzAOlmchYZaolO4QVk2Mfq9kO/TedIVwF8bbXl3RXb1/2/9zZDTHUYtwkZFbJXl21AWLxjzsOc0
dAd56OmBLIicqIpmtyozwLek3jlpvB9O0xhqt5YBT1JepvekFWAb36gCLM5e/l2z4gtrXJkhZW/m
Iw5+FNrimJjdT4Fv5sryY2LhydAusAxMRql2wpTNhYuYs1Y+4V+ZWb/ROhoYCLeYgnNwKkn/TrN1
7OSLE6yGkeAzwSNndlQyVJSrxjq2DTGlX+h/erDZNXGUTbH8mVjcZSkuN+XpX6hYIuzufiI56euh
Te3HviHg0Y5RW+EAzLxq3gvFydmTpJLrV/YP9kPaKj1ctGoKStleiaJnMcLpK4F1a+9qHX3xW0cX
bGHvqM1AwhIfnomkmjEsHAz7il8quWDt2Rq14XvixOWTXYWpTWm7r0BucCkFlroTU/LjBK6UMxOD
H/Zcq8ac31fH1mtUVNXaFiYI7ayAl31pZwnmHetsECvcEWnq4qWxz5NWRwiiyWEAFDLB5+bQV+1Y
q64hdhrM2lbyVqMiHxZBsdGMtTvXxca9UJbxVLYPS8McQBC/IAa9J/fO2gOlngUSVIDy3uiiaYSF
Eg5cPlFLnC+ntCdxkObyP7UUhHRX/7Daef24OdVnbmOmhzy4nEwEpFVv1UNlJD90s2F8vLXJKh51
yMUFL+GDnaQiHB0iX/mm3WYj246qaT+QjFbWu78qw40snQoLCLlxxXQSzEMD+DnvjwZWMCgaZ316
MjqQNz7JgsBJc7rai6QOG5oNk3weMDrjGNxKGW8uO+CGgoWp645DsrF0N/IxyPLJjjjG04pj02lr
Tk5xZkhgJQ4ncXpzASmecbpK3cxYoCFrozHlFMjg/u/K1Dv1jTVfu8Xcc2lPx1Xj+604Ct2mfjmu
iXLOK7gQusfeSs9wzxwoKAOr3YMcVxOw0rBG+YQJs8hS9VADRkGxa3jFz09QI7RTPVgQAX2sDm6T
NKE1Yf7rt4KWUEjnu6RfARP2xXFreE6YmuPHaoaJk7ESPbMJva2kWA5qpeVwM7fhMLQeK4vMV4dh
ZYN2H8+iGekoGCddYsuzMFQ30y9H8O1MHFU/kzL5Lo2ijHtIs5xWCPEFHouoUO977YzehILtg5qA
iPNJH5I4Y+z8yZPVYTBzWuDPm7e33MYImVxrvDwbYK2CjKFhJ86V8oLTF2F28JeEqseKqdsy2m4/
G+QsdLbBUSsnF4+wra6EMMnPZkn604kFRQW9zatelJTWn9zuD4WZp+9rnZoPZUNm6v//M+kNWnv9
tkFx4N86jJqcqMrqOPLYwWatNY9ZOzuU4trzObdoK8AZd5oy71HTYDnDRS5olk7SU5NYIRzc4nGr
tS8ts37hX8CgpmjbSLa4TZq/CuMYPTzDV67ZlPe9rrx8Z3ddr6tBXSoLlJPZM7aY20RbYbvvxlF/
FSidgdysUzLwIMUoR64/8C27OVepM4SjgSNrXdc5aDlAEXwz9F0lcj+iIS6NprxZcRC64Tyn+lM9
E67Xpyy0lKGdVVe9lA0SyGiTgJoEz2o1Ma6V2iMhLziP63mbq/HNE4j5SG0uEkizYDySFK09dv5s
3sclWmXW3jwNzNirqn2Gzzzw2nvezKnTi6n3GAU+x64frvDvE5yF7mvZvefex5qlsfReUvYSVLnH
tNSxzySAx6Bou09pLx9m4T3SCXWwDSoUmw/VyIM+b9h15JnzyD7Fktt5L0uSYHnIydv5a9CRpBo4
Dwq+zbwEJ3NDOdtLtQRSQrfCHLEM/o5g1GuLCWBTXuhmeEKohObZqxv+i4HEN0xQA1R3VD2JLbo0
ZtWT/kYjUO/GsO6mYQw8L31LxrMzY5lKj9omcGrnJ6O6GHcOLIKr6IhFShQLNVrnYSZRgFWABdRD
TYat2SiG429kFm7gde8+G7AOAAdG81OHiVupkO2SVeB3ai9L/u2NdtSZ2qGj6QdSLsHCMTTWD81j
zZR6yErDQTkrcb4mZn98WPSNRWH/kTnciWvWRo18ka6JQIwuMTFCYZ7T4ahM8C5gfMN99c+MHsQy
vrTO/cN3DxFbRLP9rqvtpHdjUC0T+an1hmAPxG58NTRcz3bK3/mqvaWF+Tylr45T7+FiRa7cJdp3
C3XvQPSgzt/N9W8K3kekC/tRxgiNeaFD62emsroHBfN017RRMv5Kopq4nMEgBPR74apS1AK3uIMb
zJrfwnuuOmANBHMgyc7wu3ztlb5jXEWPgA6qgih+8emhbdhlu0tHvA2bFzDep3iq8B77Hc1QDU0f
rEMq+opxl/IdB+PcMnKrc9H31LSXAQrEO+DA3Yx9W9P7/f84Oo/l1q0tiH4RqpDDlAgkmIMkSpqg
lC5yzvh6L3jgV35VvrZEAufs0L26U1ASFFe2OTi2z8hrvRRvPBXQJH7gc7PVVQ5GpWdZjwr7RJUf
JEZp8CXYJzF6j9B9jBtis9xaOWL6AtmNzbZkCsJCtnPj8pKr+WlaPvvRQ4VoCxoi90myRT7GRfeE
vPIhp+8nZmFGQKmMMZUB2AmB5XYByLAgQV/WiJr2J2DUYnEND8WDFL9NhywwR+2nBlsjbT5RcLi4
yrxoCl6Jcd0OoLy6cSNAypZV3QNatkhfKqvninlouvzF5B6SUkrg2YmNvjBriCRyRyZBIm0i3nt+
lnl89GyAzJAYs2od2dmEEoEYll2lCI4RLLREgfrBDDnVVa+K9lVMeEey0xXqr+kd1fkupPoHnkGt
o/glko1B/w7rRyp9ddqy7fK7yJA3tV7k7q/V4l+FZ7ZIfjSMTGK1B/am0aLp3VclHoQxQ0/U7Ho+
Kv1B8+uAwrCz04SihGxBF2LXRsI4woaR3YLf8MCJwbmowSKQfNgQ6WawvE+2I8a2MHEFPKaydevb
/iMr6IwYErDO3s3j7CvxW5f9oPgGYL4RWQjH1UXMT1U3cPJhiJDZ6sfndAUiDLzo2mdbvORoVgSt
g9R1yZo38GE7VB9nUduLSFSD4mqW1RbwLquWEzRbXhA7TY9YIOyBDIj8hahQZ4E7PcSlHWQS0R0+
4aNFuCvWweiUoth/X9fgYXoU2FCi3hTJBQi2bJKRvO7TKd0bKOFzi/uObFmTny3CLF1jsYwHJKZf
yFDjuDuNSBDy0RtYaQ+LaEvCEfXftijajdwjnmXWVz/lTLCzbY7MocBXKfF97ExknwnHooDRuJex
rRPW2lhuPf+s68Bu+Ki7/q3DgWSNsyMxFzV6B9/jbo2fQ7zpYOj0WG46HdBwLXniRa7VbqMwM5/6
ejsCjZ96OqkCrEfzF7ONsBjKhta5JyLOLIEQjqkjkhGHvbqCqTelZDOpp7EhhIrOmTgixBUY4izM
oLqbjZg5ET6nZ+Ale6O/NAEvXRaR7uAL6bHDTSvPF7g8eBX6jUQFSWZOAw1Ja/ZdxjBRju2yk+3S
ir0+ZyMc0o63Xg9EE1clB7zXDipjC7AXqVv8UQHZOtsAMRI3XO+sePi+Wy8TISt3RPIBIO2RTuUB
RAmAI0gW67G7F1F5i8H+cVPbY4ySQEF+lV76iZMkaPeUubaFIyZUiBFlkkmyqkuwkH+b5uSGm3kr
0twgQUCo30A8u1QIWxGTOBp6pdBiUocROtA/5kmxMb9uQrb1kJIIeLzlDf3sELgqMtMEabZMfYVh
gn1DZzfxnzS9rOiJBF02yzU2IMSk4QpqqP5IQ+5J9g3cCkkpuS1iwH+neNZkshdVtlEJ5ko7DL81
O1B860kw0U7cgPpsdOKGJc6tIrrBMKApcZYw8LI2sBGBOGKxamCYX8zM7Ms1y3DTqhLcFAEs1u/q
TcAYfiqV1jdRO3ep5JvIR0bpKeKSWeTDED4EI7GFpsKJr5MU+chjYpp5z++rOVyfr03B3aAIr5Ak
2EpxiRAIKuGAxBi66rL2Ua65iRqdmnWrtcqs+nE3ofVBsjcC3StjVCB5vgNCsmFEv20AdqWpSrJW
/gizfk+PbCfyKcd2QEvMV3xRrlp5EtfVfQKmwWOTQQuu3QaO8YmXem73LG170uFRyTqCXKJSGahb
adBk9GZJvG6hn6LwjljLwArdF9t69rOC/RjgWPb/TMBewu7c14Tn/CjjM26Y370ak/hArEbMBbsX
2vaOrOG+xAwfzd8EmvL/d431TxsQk/OaQnHHSjW+NPr3KCJxLJl9iPeM31HlTSUzqxQO8lI+JO1a
jPuxZeKs5YdWuaCZW2lUbh5cmyq5mcQPlsEhNmMX4pdTRNUxDYwtpT0gfqJmxPdY/4111e7swLyZ
7VlHkFQYFuq1CdbnaJtyvU8k3hpWLCmRGUVEsd/XO6VjQJ3agOz2FRn23QFV5S40M0T1jMxgbJo/
anGSIOMb0Ff0LPOkvoCpFFEHJCS/7Rr13FZYUOMEIiyZw7xuqRFcZY77KDfOEMM+Ihk6R2phX/nu
M+bQK9V0RnRzyhk4Y0UXzMhL0/nWqvJeYICjTftm8gMmw5WCtio4w7tHqP2PlF+b3dIha97l9k8F
7RMy3xwighm094ywwUkZb9ccPxVQWENOGYSvfl8cwuVZS5CXYxKducbbu2HpjjQYvqKFrmEyEEEC
wKlujtF21rainNL+vNcNdRPyAwZs3aVVmWtMCOamJ5FZXo8ebN1OQg850Wy6kskhnLe5WyeYERuv
7BqJe6z0y0R1eZ5+rAYcQ6j49D+eOP+jFT8UfXmT65gexOq8YlxNJcR8qeoh5eXUgn+m+BozeaoT
Zd+QKaq/ZOrvGCBSFIDtwL0D90ZGdGQst6Iwb6NVbAgQdsNA+FXDmqwEdqvCKxr1l5FRCIuVX0FA
2KXlzH4QAY8M1AAnvOoYGy3swOQFjliw6HO4I+dTLhgdg07V02PpWEfCCSJUZk6HyFA/F7oxKib4
RJzrungsSxmn4biBCkM9TIlP3YXpj7TOi5mEh2lOyWBks1xC7CSfAtvQi3qfkSzOM/UOaD/kI0Ly
xlsBIb4+luihFL25LVHI8DND1s0kISCS06D/rttHsKSMhcoHKFxkoQrqAsR6smALY3Q01WVf680W
R6amHRst8kuCBbH9dIRFDIvAu3+kUdnOpbQTIBYmlybKPFK4oKvOlXaEY+qGOQVhYIbfcSJeDCYF
rKh84KPbRn3vrLNFXBYks41Bt0/On21VAncgK5zB1LysK7c9/6SW7qwOEZ9V7zoWlIS1OFG4bqdb
AHfCz7IKpRJmxqQ6QVuuAidToq1G1o/WupXMVHgtLISWfXv5ppulnZTMgCQvQIfBw6IQFDYokDi/
BVzQlSq/ZEXxAHXqijR/uYrDksddhGqkD6DLZLLTfZGMdJDdDZyDeGfMO1ODiST0rgXiSjFekmF4
CYACrf2mCP21tUtRZ1wO5URFtMY0eQWB9r4qRxcG+RSBozMWl8FQPI1Mug5hdZe9J+uP2l3BmbFW
jqD3EWIyV6Gt9a+KiL2iMehy9cvS31dFiDR86YZy0NbdYvg5K3SfPUFjxk1b8GrPeNXQOb8XecJZ
PtsmE7xYRwRCu9SeKqy2QaLvlZiCdPGX7pyBeUz16zBDqmW1bwnPClYG9hqP42cpD5ZQbmWzebYs
olScfC2wJqwGRZX7jNzJftSI9GaDzjk8C6dFGB7jRAhfGtBngEJfCk8FlxvV7a40SAYL8UwxxY6D
zwYbiZH3G1lGPW/wXQPf+G2gAEPIcUaw3m0d76cWdNS4XeLGk7D/mPEHwMpjyHyvXfyeRGBDvbbt
vWluK/4FwrCgXg3lvNAgoVrIoLBPlMmR7ibkQcQhTiAW/TWpY3oJY910i4AOGCBTugJbZRZRqLDF
ZHmzVPQ3PZKsDKyxiEpXVEuQRAjoEsPccUK7E9UEZVxBJV0FnT2vpDh2eTG/myz5+SxtIt6BirOB
YZAnEyIzJm+lpG1DBTF+9BpoFOUShJEbnbrdbBP9OUhbMyxOBlnvOq5985hSqljVDQvr2JP4iq4M
bwGOR7ydITrUmlOOz7NDrRP2f02lUSixFox0DJ6/ojBh7AIBSq8uMYjuJ3L3vKL5ydE7D320kchG
aasb8lvfVNYdKqq2ESTCBmjxJoOagDBrTPZ0jK7FQLYvL3FXAWtDAT872pQjyivssGmukrhjXQmV
fo+t5VBzk7VE61LiAKWz2cK8U/CjV5YUtGYehFJfD47x6nsVxzMSA6AR5p7KK9YC6BRYsivy1NQP
neGwKJwlHAtTWFISWlc2u6yEpRJp1kERxMNAPFZBXJG43ENpr0CcEtnkxAxWGBN6XXRl8aZumtZt
wRrLkeAY/Gao11g0F14T7EZowCHgyrm70ybItQ7Yy59lfROLs91U6YscXoFEpA3blnMJJiIgrB4e
ZUGLU2TVs59QgNz7MjzobKBY9ZA4cmhNrIe46rPUq2O8EM9AIRSHpZGqtV6+FjIqIN/Qa5C/5l3+
BSL2c1IPOh1dVgQ7GeePUatEiUD2ZvRZlcbXQqs3FMXOYg9LiI+VMmcp9yXOqYpZGuydTr9aUNV4
3iIrwljDizIX3N1nQ/xXCeGOdJks9NHAFLnktRZlEmeuqd/D9pHmOLErhsuGxw4yyf908kykH4Jy
Sssfm/ICTMUJGPg3CwOqkSlPfxkkDn23Mr9CSfSBC21yoJ5Zi9fCKUMnFXpbatZ1G1m27LhzxU+b
Y9ftjPgoUU4OYAXLckLxCgyOfSaUlUjfRSwJWE152tA4SyuBmB+2xGeBcbW+snh+WUgN6fHcVWnQ
n9JiOKoCNZiuNccSiKc9qgTZaL34UJpfbRjIudfzfSDDjVLGqXYtURq8oYK8YY1aewa1sGFr33np
OmbR9jFQCQITrNdUU3vws6yLoekxnAnS0NeqcTd0fMH6rKg0MhFYxRa/RK8QzVKtlqzciMhXzGym
++fBatEpRkq6nUL1QdJs7NdYomMEGO6c5MUmTk11RwjKY2ra8YLusnDRc4XMIGFbJWrIiYqGEyHP
iI6DEBfixto8/4WrMHCW519xXTIZUhixKGzQEra3AXIFQt2Ts6kk53AgzFrqmdDlg8k8UkGjMzoV
DNBdj2DVX1g3qYSikbczPzN+wRNju7d21RPkjZOnQrxPWcSwxF97QRzVtVX/9CUynhjXtUqm+AkC
1lsxYl7szLo/CAlDY9iuvrpGKC+0fUYWm68JU8ptryaggMrW0UlsfVqd4mIrv0yxPu3AyeBZH4aC
PL7W1loLc4P1ZN9wHwqgPqIkvjLOfyNwAikUaRCQtXqSg5lRvUg67Thfd7mYmBkmtG9kyn5X9cj0
Lajg5BuvdAm9C6TaqxiBunE8SHbVBtPWQEajisNW7uL+sroZqkzEhQFZHS6Cfucgv6fTAOy5BB7c
i5yJ+aj+kxCln4HGK3oAG5+zPwAW0RnLfGaRLyUL6Nhx+kP/3e/RL0Z2ESj9dpowaEmZpNwYcX8H
UXPrdKP6yUA4Q9jytV7K/SGjthmSiH2SFrkzd3j5WwLU3Y0WjW0+J1cTmNcoKTJZwx+NBrCICCZ+
qmZkyl2u6xo9CHc6yPhN6xB++CcZAoupBTutHC2VC5HCGoU/iTA0h1hrG1QucgA531uMX0sIieol
0aAmL0JB95pA8Gl6gud7ubD1OEycr0iheBlV2nNjAPBKwsmil9c8RXO7gLX4KdPW2kmD8IfUm/6U
bc3GCIL3aky4k+DOAFzX30WNJLcZIxdHw03XQg4dUlytETHZKIujXS1sN9q0/Ysiay18Bq6VaXYr
URYcVjzsf+bYS02B71AZeIQEUJLLw0TLtj4XNdmXu0UFUEd+cr1t9OB1FGBxaWG2NyP9EIcCqGrG
EpIWv6EJN/Yqnl5iCBlf1vGPIb9LEyW/XXAJCc1JmvVpqyyZvJmRUQ3oOcFSA8VsUl8tGUGv8WmY
xKutoukvqjXm51kyTsSR7WWLpMcUP25ZScwNoZBvhhhVDihEhLpd2ntJJS348bk3p0iXGDmkw0Yv
MP6hRBi76AscOAfWNBLV3b0PEMQDZfzOlHpnErCK4DDkZhcOaE83Str4C0NFqzW8flFOQl1vFWAi
ipbt535BIwxhTUcCq1yUqGZoesvT1sF6ty/j1y4x95Lcuymi13DIvMZQ4Fd8N7oCaVJC1JS4ErIt
2AGGLPCf/dMAzjZytTcLbKW0bsm5gC9jRyWIQi7oHbYjEt0aT2Xgm4QPRje4pGev4l6rsxn9Pdd2
+YpxxENADgqXgBnW4oJY3LX4XsbWN/1xDqZEF0v8WN+T+kP6A1PUz2KdXvBgWQmJa+02Rae9VNgX
vgzzIjVIV4mPHkSWEvkmLPqnHqVbSFL4emrHGJ7hMu/kFmRy8MM07SUNyl0dG4dGIjjEnZvaxkjk
xW3AR8tmCyZomuK/0pVDHIlbq029gZAA3brqXbeV5dd6+ZfKXxN6T0LLDhVNZMD8OGBgLdWzjeH5
LH3kFdXDWbBMV5HeVEwzE7j39WMqmLNU5lsrUpT1p2arYYJUtmL/lTJ3gcbIGJx9a0osQzrYsEGu
C0MGJaKzADmYNG7E4bdg/heVf6AhkKNzO01IuegvYhq/uEF3nLZ7SX1JI0A4yKlGPm5sdzj8rPvA
2CYl8HpAJN4X0wba5l5JNrL5aeTbIvF1zc0sOw5uSvM2mQQGe320Yrd/ienzK0hiZNnQrCTHjGmV
QOMW525I1VBAbzTj6ZqRD91fQLLYYVXY1VjbswKkvr/JqnYdlVfTcmLz5f+pr7GDlcEshhVzQ7G5
6inMXret4D7gU9FSBUUHYlLC5NN8ceIwsA39YZZnOa8RRSx74mztIi1OBbj7WYL/whM1KY9+VzBi
TCMSQ8GJRgrC6UL2a8QdtGZZMGJDYwfHayAmJxptWh7A8LyXDFHQkJE3FMUMOQy7igR/sVDfIANT
FYOnHfm54APzuMzlssMew+Ypd0iLnqhMo/wnUZ9Ei9ALgjnr4J94+mghkXB5mXqttYf0M0GnlClP
3PJbhRajRaS8aUiG7dBrWwuQUeaLQ7ct2V4sM75OjTErZUBOcyMdp74k3b1xQ/XYz0w0TOm+pKZn
jf1fRRNfIGbKcAbse5i9A/MkKJz2xK45RSA5Hdr8A8bCMqJIMvdILjDVrQo9ZPA2sylMIjbZe/sW
+qfVM/z2VPJko+oLWM06OurvUn8pUXuOHXAS4l1GFF5J5Zgs7vLshOrJ1PAXRLwjoaOWuyW4RjFp
DwkPcrMJ2pFd0ZbMFSi+DHnOpXmLdTIicGERKbDh04rDLTW0MZ0kganL8jizH7iX9dOo7jIySyCU
tqB8NOC9GgX7EwIzM0BE7QtJewR8z+b3LWFTB6jKZVUNMfg34QCdWgjSMW8UYlfxS6DCy3qiLINP
Ab1Tl3FxIt+cBpz5LDMslOyldNalrzr7zHlFxGCLzMiW5ZLoE4nkXey0zOZHfvZTn33UkuZZ1C9T
CVKEoVAio+qqgc5kVFzmjxjidWEmIZL4yvp2E2QNNGJeJw0jDLSIJllDLKRHaop8OSVdSHOoo/ay
zCrtgHXqEuPc0S8tYnhU8wfcP497hrkzCKMYv1wlom99HeThV6rrK7DgqCWEz5hemkzaJrCd6C42
TRe8D0lha+l01qvod5Cjp5GsaTPMd/gQR4uSKlLQE81G/28CRxznJBaBJQkOxgSIl+w+bjFF2uhT
65AddAsw2IrLdWgVty/UT8jmt26lYlLRRWcjND1Dclmc380eB11g2UUrI1LBbZdsdObzQz0dZyuh
1hmL/1dFQyPgR+IaNCtqU3wEWffaI24E9PJMEeZI8tcgld8DXOSsy85FTofInZqH/cqYZ78U7yPl
U5aeehVe9S+puzWYz4L2NxMOgRJ9q624b+UYy7H5MQqTJy/rUZl+JERxNnwyHOAfbc+wiZrW4Gle
bb6sQwag8kHeIH5LrwUubva3DP0bGpohMrEJlfswjp0+RLBjMUyvKotHmMxWS932wD4tsfLrho2M
ui5KPkQpQ2E8P8csfenb8i6Mxk7krSuUrxYahSb3dCzmYZm+pB5UjwI1qhz9GO52AZ5ANxcqlg15
t7/jsdXh9NqZKw92H+QIb6uNZJhrsri/RKCsq3uDPU9uUPD30SW3Iv5E51cRqKj6IKzeOby3cjK9
oMnbW1Vv18eXUaV3pMkRB+GqSwt+OcWuRJePQDCIDbvkLAzZaWG4OJSV9hLM7IjmbwpDif7Y6UAO
mQzV4cuxAlcXSnM2rGZzboSBqKSYgrXb8AzBnYtWMmOFcoi/VM5zHT28xG0v4m4J1T9UBAVWehR4
0nKJLFsJ3LA+kTUsth+ZZd7EeGvNdyTg1LOxdFgaHZ6utEuA8ZfHCC1BxDG7lD9X3jdvjl7JHXJQ
Eh963dgK+b+ukHbrSzHEz6h6aDh2CqBWYa5w3F8QqsK30GYXsJEGRfGU55em9liAIGMzpJ2RQn52
MI/rNV4nOJE9dydJep2I1caBzYuVyOAiUTyORpCorLNws5JboACguSVvHN441gUg61hhNGaXKCC5
xWxD3FK5FqiFySp4sBgmkTt0G20jvMm/Vu0BN3AJghB7W6bOSx8WItBNfERwwkZa9pFDNP8SRX7N
ZA3QFkN/Ge6IhRHeBEvSS+yVq2uiFzud285oAOU1OUvK1rh1uWr/ZGwCI1P0ZYlvBtOti29drH0z
qmzSA/ysxEzVjwxBuev7zM9T5JSQXjUpdCRGJRaLH24UBgVjtSPeL+tiJ8aPvuPzkE60CmhCp9cU
9byDmjRr7CDY5FflX/E1o8e/lKgxAYwI+9if/fZlesVwuqSOSSlcOfUHUwELOfNgf4Tv5Quv26o4
vlp+fQW9u8HSMmNSvCMnxpOtZi8huoWRm5zv8ZLBGRhyJETDTOpbxuwEzxLbRGpJ0sv1SfqOg5LR
uTH8EwZH+RxZ3tbOYlt7hAL9i3qUuIVkLM8EndnWHw2HBaEdiSmTD5YjQEh+8yuSOsxzNH6F8IR9
zmpXml21PumPEiOMueVr69L9VHGzbhq3wiKKsxx1wHKakAPPQNs3xb/5HSoBOmV8F5ShC3b4wrWU
j3x1ruyY+6IdDje4cQvTRPzGs0sRtKFW4LnnRxsWgnn4AflR8Jz3i1ezIsz2ZNR1GT8TqkOMd15Q
OUL5wFODPAAP5xgeM9G1pB0tqTsOe5XUZ/OQRwduv2r2KYrDjrnxTqgOqITQwfTwjfYltDq+QMjw
XJvvpdedMEnIwaY1fjH5Gn/kwaGYLaGMjTs2J4xR2O9BwquXs8Q6PTzVxndjMjmdDnoPj8ip4eH4
qF0l7Twrr2yVw+xFbB9K5Wn1a8PdRTMaPqrPUt0RcNtrl7T0w/TS1vwIE5p1mDn9JWi5PU6vWsib
8BQTL9d2HaoAwBhUbQG/qP7o+btSvgvTKYdWryMDln6CzBP+VZ0ni8D4XIK+ozsnEQJpxmwY+CgG
YxvFOio2ti3pj4RSEQiQ6b6iLGjVV5oBMu1H40Thh+Kk1TiwthpU5S3bAzM/qejx8SBDa1ps/Dcq
YzCkmtI2SAlEpEP10szDvV3LR5KO1fhVCtwk3aHpVLttnXly60O1GesXDgoe7wBDBM8ZSUEsLpiY
hd9gsoMIBQ+PPWkqXqG8mL3dJb4hbefHmNvzchifMiP5CGXKWRPcUSWxaUCI7VifKWctXgM8aMoL
j0hRHfh2244/fAqGbVPCsWTZxUm706vTwusSBicNBfU2b3weYlRojMNv2TNCnZD4TbP+SgoJiM+F
qDvT1ra1xqkafWniSZ8ORnlo250o7E0iUbM9p7pk2olD7TOv2sZ1LlGQxjI/+IXEiDbuvJCblQPZ
V7d1+LMYtlRyWVS3xXDMCneWo8+YXrYy8UCpX5T/MmWvyHswOwEU0+VSd64KsuQfHwXfIfdkTeq7
PWmOop/htvD1dP50RvtboUiKtqpFZQYONtoyQyzkyyhfp7MtgjVoHNov1rhCsZUWt2p+mWQbEOQ6
vwkBQ7oJKAxOoYRVgDtg9EYpd6LkZCEbYOsvbIXvi81B+yTwI6EMBYGCWK9kG2lXw6OlnLF+KQfV
lrUbK20HWK5Vb0SqoRRn1Ka+YDwMLxl87OGEfYuFN09A8DN8LuR/pFCwbBKz+mJTodKTIaWxuECg
iyvOXhlHKixP5ir7AaE6YWqSB+qtoR1CzKAVRHhhw76kD3xVcnvgzwWILSnoN43OPMVBfaM/hX8x
N8rig4qggHe7ASDLNuNGLB+8Nfzq5NIMW+b6BdzQjG/wrVK85HPF+L0rkOSsPXI9kSqls9Hb5fwN
9MuEfHfWEi7gQT5dcm4avLBsrFAqvHSj7neM8DjsSPnSatRNj2miLxRpu5kKAdCXb6ugZBDuBoEQ
6IfwscAW2BrDTm5ONaIjzEciCubXQt6ycov7vckZzAuSwSkgdpPkSqeRTjOjtFg8dxwy6vxQWWZq
7sRIXsV0s0vKbdNyfDiAD9Lr6HwodIWbNDyEfFjv+eRxEMuBn4dOhsRwuoI5Y5tSi+AAbgtbGbZW
zZ55olXbzAeIL7Xkra7D14ZyEPF2Hwma5T2ckeFOjrG4dY5DjMHEZjyunq3FlQDuEudUitBZObE9
vHNZdItoIQDiILFxZBRTwzb+mCx7tk5jTIW3Q8oZkNKpOihVOtFWKtyfTmjsQPJU4EcIsEg9ud+E
L8zX6h+J6LpX3jEKOD5ZEIq1yUnqKM1RiS4tDw6D7fxufRWz3VdIZHDLXciUStfzwNYbRvyk2+1Q
qwnJLkIWb507kMsYAisbpFgdfhHlqBN0Ju8rccevVkZuqrolLAJ2+X+j5PDzzTDgWNV8hsgkH0Jz
Vq8a9jFwKCwqiZnUuNud5iuNWU34tFCIWXHxqO9Ez1AvcWeCC+rU96L8EWtnaO5EzQz8I407/rZk
3lCfuLxOvBZ8ba3Pw0MUSfYVnRfkZ2wiyPpr19MWrok4HlK+6uUKLWJWGUKRQrjpj0L60Pk1e5vF
Cuu4svHTYM8iQ6eH4NEPzItq7YHKM7ft3NzYcVBrBBcITwb2U47y1kvY4FebDr/shl3ddOY0mBi6
9Ni678AFWYJi7TrKSAa6vQZZSgies7FDiKfOXqv8LaQVxFi6L8M/fHnQA37KxjG77Wx9mYbfgmZX
ITw0u7YmGGl8KMUh6o6MsRKRySUIJaRluxRBQWM8mLwprxwX44WbOcf3Ee/Ki/JWaj+58T03uxFH
cFsx4uZf2oP+Qv4BxAUiqumXKLoMtPdeAxun2enBvja3AwtuanWUGssJOyZLz5FrIc9sFfk49o2N
zDjD5R3iisVe1kJjwM6ELnzZ0AuUvCsoYLS1SpSXA34sjjT0qTXwFY5IrK/Ux7KdvlNS95fqbNxW
DKSvvyv7jlilZLSzBWEkjIa7YPDAu5DA6KCoSwwAXtfQpP5A/+dk4oUCtR+Y/2AJ3zArLqo/ipLY
+MFawa3Dmy/kDllnqeWn1WVpQd/SMHiGTuYUWBV3ZIcYfGG9tXsyOS5EXbA95/pKGbSTMe5xb1PR
I27srEeavMKAimz5HRKcPjIVPID3aLjvpBN2hZCByeA0maMV+wbxQjEeVbI0EHIQpzZ2pyq6SNNd
SND9VpzrxIjgGjWokeRjgiblZUEGv8DsDQ2Px4y6qqSFBMJcTgesPcTY8l5w3PHSVWceP2Oks9yB
DgNQg04M7tU2bE6RSEblypPgoTNeebL25VSwCoAmtZavPFZRsaWgpQKIrzrT/3fV2gz79EhyJAcH
/8u4hVKGl1xWWKW9juOeLA0WMr6OWRDntuEq6/qQ+bKt4OEJoTCRt8vpc4QpCtRHSt2ShUD8Y/UO
eAFSkcLf6cztUF+X/DGPMGfFq1ARl4CsBg4tzS0rZlHYxGQyNcHkR5boh1W875d+F0KnnSpClWlO
0QYisUU3Urs6a1W9E+9rmses/XFpj8mIVIFQmP6dlHCqMoO48JfYRIM1XoQRGV7mq4xdmJIo0s5e
J9pgOmkl4xO0lRWUxmBLYCRKBh7jMOSEE7m7PHOlWG8WVUBW/dJWxGNoOIKtwhENQrsFNNp0CP1w
hfHp1Ne5vsxTT59xKspvAmk43tHZRbeGk70sPpVmcYv5K8O+jdaz+Gw5eWfypxJSHgTJRP2CQEb6
1NoOnHXlmSWf8yC5IvKC0dcYilWgEtI+4avPqDNgr2E/Sg2OFV6W+rxw+qvDe2d0kIlUvyU+SqvZ
ZY3Sacpm7CwIN7RbSCxgsjBpUnA9NtrVzKAG8SAYEzPnzNiMPQGGyzFj4sOKtxmYZAsA0UOvV1HA
OWp9iXt2Wb98yF3KWb68xvJP0ZA6ERJuXX+pEFzaKrXzYWT2BY2POo7vrmX2GV5b8anIWLG+X4vs
qmrAClgw/rTqiYl9MHwOlbbpLEZ71wnYVFa/i8on2Vjo3e9L9IbowyMQ8Z6hOoY4qe+m4ZmpNePO
UAMGssaEq7Q7ERVq3xE+NpOloJWL5vc1CVKaSYSCOt57adK3LNwaCcePqVrU+3jph6j3QpXGQE44
nSWz2IUWGxdhanN2X2NBvtlEHWhyJnY9UpYJN7toOUI6ccxg60N0RVI9uxa3rtncNQxo2T3+awt2
Q90g74ycU0lfwFxRe6BySwW2U3A+lBpSQM2KsrZDqaGMC0zGYqjfCeRehITrKhBoxmeWowRo26m2
jfQs3QsQUVn9V8dJ59ELj7HZv8VQXUJLC1CBaLdgxq+gBQ8SLkKEwALbeR3OWo26W7dM9FWy8Wz/
Z/DcZyRJwl+gKqdST3eByXcQiiMmR1qIuH2WSCnKPmcla0qwtKSrWnQYDRU3mBhvdfrg5nH1qnEq
EZ+Ej9nvS/UD19tANzR4mmL52dycq179aYTwRhKsa+nBVuoYGMQL3c9qsFpmJXIBoWD1eCs73OhB
2R1EM3zJpTSx1TuFtlpDwV0Ecnhbg8HYLFrX3sr/6a3xPZBpmhSKN8zZATO2L9XdXxdomMlpIypW
X0Vh2OMcYU+QaTXlfZslH5UYKqxe1lDB8hgMCiqbyiTIdzrKEiSB5nfizNSqckEplEKdlK3fOhe+
k4rBfUmKF/oN/D1WV4LrClG7mDphf2W3D8iuZb+wxrTdJ2M+ajh2nexUTOldDMaEBXhyALOB57Ol
aOhIGJArBn4g01VvMASvF4CHSZqqM29lYEMQNNr4tRaaOJ0zpW+ASOEPr6NV471t0uaQQk4rqF3x
2rOGxK/rIHEU0Z/PxJmppFwNwwQkiM9Rkl9ENbplpfFMJyiCPT4CkA+HPs/vivgfR+exHLmxBdEv
QgS82bK9983mbBC08LZQcF+vAy1GT9KjhpzuBnDrZuZJuZvcwQzJlavRoB4HRNzrnaciR1Taug/C
HzzpsMoBBLIihLBWU3lDsmaPAnikm4SwNTcXsKK0I7tGuwm7g8WSraKGyvJ59QvH5tOf7ZTcPuqe
/LVrrn9HefX+tRqmObc56zFY8YBVP5zz0Yq3tNRvUxfrdi/586ULizVoHtt/fW3tGji/itNdBBTn
N7fnrpK3O43GjQQ7ccKbJ5Fuc1a743gqEYdizViJ2vkCKEiEhcIaSF04nIqEOA1r/cRPv6Tjvyfc
dd9CDFz8iEsornfA+QdtVLhu7HwDEQD9sNgaIlhaWrQpPVpaQpC0LAaDqyWxsco/Vp4H3+wPcnBv
5EiNprkATqfrQgHx5nO21Dnj8zFaLwwOdIweaxd1UwV+a7BmNtI5x4/RO0Gzvbka6+vaXNUNj9hp
OxbRb1CyZ2yustxWBaqmkx3q0Fol7a4e2nWSiZNhkKS0vEek+YcqfhkTCnKS/Q3cxoS/siZaR8a9
NohhN2woMo5rLYuyeJ9gm3ShxQ0MYzaF5FPJbYz/TNL4SFdUwThzabOMnWOKQ+jVx19J92+MW3jj
+9z4hrsJJ2p8E0i+UJ7WXUNR0sheC4WQnBaO1Bw5PeutRckAEglMo0ziLXEpvewpJ3LJl/izmEBa
NdkSeKSY1WeJd0zwumiRMi/7kMwS6k6KzAgIjZpMfFox+/FR2DOpxjNfyWfqsNVoc4t+nOCjFsSe
OClzM1sqWM2gDqLKCEAm2Ku1Yia5zQZJsei7V+3+M9x/oM+oGl+44a1MPig9YNXTcc7CkdlmeyEi
jIbmXMhgX0fcYJp0k4LXDpqTPtVamsCJfLGKM2uZgyArJLtKlSaz2oYYCxmAZget9ZCCaWmjuJVS
tKUOxdoE2sMF0JRwUIZvmFxv1kPI5lgYwTKy/uU5bmThsfr9A4NJ5064gmu4oOoED6ex0P2SSw0j
O2isHkCQGPZl/1Jd76CliMvpjOTwPh79bWKMW71vqUWRtL3lnOrQ5PSt2fmfGnBpJIh90Yxopzl1
YQO+DRXEnNKjUwIyD33qlLU9csoqpkY2IEvYSYT4rmONBNZQGtbLZBYjSEAji9nXN5U7MNrwvAsG
EhRgB3JnwSGSRQsIlFngiZnOvFuQD5zFKdtVS51X/NdUfpXZcGx9E0yOc9YR2puGaHbHGqQTnDUk
NnRfbrhrnjEhrYMkXJV5jiLBSRbU1NlkuRm5/O7sloe8P0fV0QIw9+ZF6iqQxD989VhTps09+qyP
9FBayq5C/rAy97fCEqSM7pUBxCe4r+oOkC+wawcS0RT1FWsMx2np/yl2904Z0U4b9ZsdjlsiqHsH
pyV1J1DdaWlRAMA72jmHQaoXkIXdfh2oXyI8+FWw7HzlmK+8lqdwsYZYetH77OhlxioZ69Nos9JG
s/E07zpENfxTeN+tvQ8J+/c9kB5Ino+c4EqANSfCpmzQdANYbeNA08459PYeYf9ib4wJ6Jf8KLsa
D/LNG6FKNN0XUT+2GBqvLdEGEoVJE26MzmWv/CPZ6trdEn34qIfNRsnNueUXf2qDbTgK7kOTLplK
T5zxGk4ijYJPnz2d7agPw9bAu5hrvicLKfVPFe5xiIZZUxlA1NS1BaDEArUWC/297sqXlOJoddWO
PkxKgl99godZ1/fQLilU73hEyrttOdRZgcwKcVZj/6rH9oVQxGi+sp2rCI111Cu0TySHEQUasg8Y
OueWIU5WrX+t2ctaGa4lh/SxV77K9qNph8OYVLe8HV+qHh0kbUzk72FtJt+yPzc0nAb9U+EYF1ds
kcjyg2PODvrIJyi+xby4fcCUnkVzJyyv8MyQcYIW/Ujs4V4B0aVPvkkWKRAyoV24Xpe4oQ6StEPK
ZWiFxrfb+6wcS3gx0ZfaiLcqEssgiC6N7tFLS9OjZXenFPM6MjKHoY7YG33CD50qBpyCx15Jb83o
PXM1uFmswTUWddB+Npnm/KmSDKmTMFXlQIRZIUHnLokoqxCDvFsmjbsOWgmWMBSN5igKhP6YLkR0
+SK1geRHhxZbcebLbyfiIw/HdY7E43Ce4LtOSyFAA1Z/7Scj83iDtnztaufp1dF77VbLMjB+aoEz
Jy6KV4hlgHLyZV/XBwiX9BPb3tHy6vNg6bMIDV4t8VY5466aRASHZ7hff2CCUFVnbVnaR9i4Jw5h
3NHdfV0Ue8ecfBZ1QAivObnmsiGSnKW292ZJ8jWYSTYh8gVlXgnpgqYQT+iyTx5eq5TAhtk/YEC9
l9TSFTJ9KPu+q49ulTxEqa2zouNTipus1r7LdBaG/TopTMwgjbiV/tX35Q8DEo7GdmFObzct6oSn
e7xtxQ1n09dgHjAlnrui2lpa8tJ5kcC0YiRcVdOJDTrV2h/9XTLwYRvUH/CxayWI8PcfO1pHKsBO
SYuGFkc7fWqJsHDKlq3GsSC8Val2LKQ2Szq56ur+GIrmd5D5yUyVZW5X/1spsY6xHw0ads9pb9Cm
NLd9jv+18wnB5WxMuwWPMmqr/9Acccq1/GAOmDfh+A0DzvXig6q5kw7SYTkmZKfcbM9cEejGuz2W
1F657CyVduUW09Th74pA7uEjwYFIZ423p11xWbDZ7BRuQBAZglRb1zhfavTUMkqmGBFX3hRvSv5l
MVwg/a8g7geFBx7Wj2yXQtl1TBGifAc3DzTymaRsakjFBVgxBIYBLlkt/aJ8gbJuCBCrhqfgxFrO
wJBzAHzrSrGsideorFMzXAwiQqFynxWbKYU43WC0RG1gmMAssdN5MOFbGiiN4o9iWEaFT7dnB8sQ
NvgteDCYBw1OCAu0ZQlBk7gjewkFiEsy9PSLYSNTw3UHYimkvK8nYE62Zl3CjNQ1/AgFFt33KMGy
wA/nBh9QBemXHVZZXNJkFKxl+1PWw7xjW14CImvwZ7UetfMVaiBqk+G5s3FIIejTDGmek5MfMzV2
9Q6sx6YTAWcyH7ZbRcQEudnJ8beZixFzTIWDTsPw4NAHlxTORikukihW0j764qRA5aljgLbKP4et
Xo0/1hIWziiypFNJSE9ke2hWMY+XgeRvY2IGR1bGYuYbYIhhCBCbbHsVeyql8FNvKYQrNyJrxgFR
zZ+mcGYK4lilN3O6KlADe5yc7sIOglMct2ulYoXWNVvG3oV/lHg9E24r0xXgw0IWcFJVgpQ8Ruaj
nf0YwYM9Fda8BdN5P6B/s9eNy4vT3sqy39IPsmzqNfc4zlW8CC1bxsmiSLFATcQ/pte2FKyH9WZh
V5jK4EZE6BoOLE/tdyCdO1JyxS3RtC7YJQzPRi+xViUaDgGymjGX/+nk06g2kW7vA7Pd4uvWP0i2
Lc3iZ/o23bQuJVZSY+DPTj1MIB0Mos8ClwLut5A9VI4tB95h/c0j8a0Te/yNbxmx5vprwPCkBiyP
rW+ZM+i1KQrIxc/4gLwn3g23xlgeQB9AeOw3E9pVT7at/S2UcyNXfKURPyD/e+27ma/19pe4SKV9
kY9Nog9JDC6JT/Tl6gLQ1xU4E/fEZVHSU8cTLhPRgbKyQ0iogjhnvfECpMhKHhO3fwBwwsZSHlge
s10MHG1HXzKuHSwKV1URa7DmzLCfovgRmJOyrcNezJLvrjyN7vj/2J2mn1zjpsxeAxZazbxWUQtw
3cPy5ZBKWDhyZo8nm0vSw+dpYz9gA8kw3WGgyKNhrmLZr4d3gf7ErIBY9Cgmmnf6BzodUehRAonC
WEurLLtxzqpYliEoQDJluNHYhVrVGmAK61cNU7ZxhH+XwEnTJ0eU9OYSKxnpTkyV6zbFKVs+PQJ2
kfVScO0Te0Z+h1jDo6TGk5SM+5CEyUiSX0JwE0SuRaiBxuBDQyYArgtfas2D0F1ONxRqVhcGPo9K
7VYu5hL2qxLSgKGeQt9jO4rqxw0trMmUd86aYzhdRDXn0b2PSbHt/G0Lml2ywS6I+I3QFCRwHwtH
qBIOjFs4zfU9Jx9TtTeiYoHAulsAwnP7fqayaZJ48MYC1SeAalmRvsLmOejrFCaMjTvH5PvlFGgV
6B1dlWxdWGiuBHhBHDZgMwoqa1aEhHEIJfvKs8IW2iNSX2yYr9HAAZIULfdH1mCA2pLlqCKKYsrV
MFB4PKtD1oTYbbFzLsMQmELEWpBQBNVeBTyDAUxWSyrFjvHlJoDlSuSB4GEm5H99KOgiYtPmrSPB
1iBZC0FlVEfFSYSDoNM+Bjc98MRYcGhc5QRLfDNf6jsWaMhkHEaWJWLMGIxzQO/UCJfwcc2jQm8t
zAqD3M0wQOsDVNOFySZNjFXJHyGx0MYwL/HQutACeqClq0KF8EPoZGk3nzylURnvoDUtLW/6dxPB
E45Waaw6YlNeZ+6mxC7t19tGI4wYUGVRZPSGdFBQVLqzsMdiKYaJSU0tWhs8SUItixHktLbO8bhK
rZ3Tcz438Tbgj1hTnkLWunrji6xBXTRhBWNUmXOcXIEPvUIGWYYN/iKe9GEXbWBlT1Jv7DyF/E0T
NIP24kxWYO6hpv1PsGPmyi/SuyDSVWcT/nnG/g9T/zA3M/Lv0Z8Ek9lVcqmov1XC6cu5D6yNAAMu
8+8aRg4XWUObgZV/tNUFlOH/ySPcMTagS9XkHM4sSg059nxiMvCdyb8oOVrsK2ZZh0+6Ef8Uzljh
eA+Uizpi9uUJjGFpNxAYCpJL7j6T5mwpP4EPxBQLjOXQT/aUGV8HfERBK2/Q9kbSpvolE88ounTh
S69/qQxP6w+neZXGc2RhayC71gpVStE7KEhX/Sg4k7d4qnoklQz7dyfPljxo0apnnvKirwGPNvBG
0yHDsVL7U+CfwY4TIH+L8EPbuA31N0Dv3Q1jlZGeVXkb9Vca/9om1PAMdh6M0ovk5Nffw5B22SVN
xYP20CiT7WCTOFhPS8gPGopt6/5yaDOzdZAVROGamRfzCcIYG7W/TbDlLrc2acSjjo2n8CvWsh+L
aT8jAdwgGrnwPpz2HrVQZIZqaQw6BgAAeGm28unlGNAbBowF2cgjj2hYCArGSQiPGOXBO/f0ulgK
QB8PojQfpaCwMREnjGDd7KH69YwI4VL1kGwTlEQ2HZykJW+Dx4pRTy7m+DU5hAGGg3HgutKttzp6
tsOrFQDtYLJknOYcIpx5y6Y7vWcuB9nTyC5MexCYc5WdVyztalF1f5H9j4VyKxBqp/nOYXvjYuzF
NAMyGysm7nJMh6Ms8Z3KWVYwfbQW1ldrPoWt4+Q4gi7q9AWASHdcJir7doaTjBIiHhk+lardAagm
P8w+D+59+cUjV7HfaXDjo/4vDYBAXLXoZzRuKo54s/21DMjw5o230xjvmbi0xV85QBQ/ue4mdeeC
9Yv/6NtgmViEiXn0ijV/kHS4yHofTPWpoQdmBlA/uwrlVSChCfUeh89iEcQ3t/nMMMcAKOoIbzZd
AhKK6WLrOCZv1KG016X2tBDum+KSM5OkjKCefC+YB0JjVigD3pUvFxHbxopNgdGbbV24HDtxpuoT
HwVInPiWACMZ1WdRMGrjYCL9E3S4ub1z0f3rNHTsbOfVJ6u4jDja3AD+B7twkTFy6qi4JBTAhgTF
ZGXkKjknNlJ1hdHG/rAwhxdeSy8tNknri0r6GbCIhms3TdlHhndXfPIDEQy3/VeurLzss8KFVhvv
vfcTgaIokETC6JuN1LyJz2ZzrKfTY7GX8iydS2BuPOMYxmf+moTLoNgm5glvfq9gwFEAhWMrNDml
E7jmw4Mn3pliUWaJsMfUGGP1jPsNQSB2fONCqMPGlP7JlRxFm24d4zV1OlKThXKcQn6j2PRO9pj+
UZHJbgwrNG7ck5xEOauvu7DmrjscgDAASad7Irx2JRfpSOQV0pIWD3s9crd6jDfDtLd9sg96aueG
f7aurSqQEBRjLWXHUUszqBnVaE7U9iCegf+plBNoYMDAtABUtzQQiom5cn2JUsxpp3CxZ8ZnqPlH
QOHfAR5QP2TT7TTXKNIuaD2fZlqv+imSRR5WNvaSJ2yZyk3EblNl4eRKYG9esYuOojYhL0Unp6OF
IxQ4RvsPvdauWPVJQfTvaqDTWTIs4f+u2+QRGToyJUShImbBma+MLr5S1bkdOmVrTOWiQb9LGKty
t10kE6C9LvZDOh3WuN1MfTG9+1HwULMjQndy2DuyoleJuEYXv4QZ3Gk3vbT0V3fEzISNT0z3V3R8
rjPWV6n+rWBk62jjhYsw7de00Vo7fkfayt7mALP8OFuNibXxGXFsmJMAMvCjO1vA90robuK62Rhs
LR09XAc+LS5gB0NGPp2qkYKlNogcoyFhqZhIT924jl3/Ztkk8Yzsoeu98qZbrUP0eRM0CKR51z3G
CmUyQPWnRezSGnxLPdcf9sSDDUsWdz6fAIxH6J1ouJOZi5tjv+hmQyexitTYbKlsYi7TfkqaOC19
OqNUL9FBydIvhdG0u6nXNfPZqqRBdTMUc2/LZqVFFSqcAhnFOPJDbmKcMgWS4axVYbCPxcHMyk+h
tusRbPqUuMwmwWjia3UWx+HB+5IQ9QaqpN4CQVWxYZ8TZl2HjgceAuOpNhgsfHiNHMGB6s9Bpu+J
N146rYNN9dcm7TExkBn7UP1rodQx8pZgM1Ul+zfmfEhN91NhdFN+bHAeI/1RFaCPXqeJeIoSEXDs
+i+32iXPzFXuFuY8H/daXZcnskyfGbGRIqO9m/4rpEBkAZISltC+ew9Sl93yQ1cRwgK7CL8/1pp2
NPnZ4focO6c7C1s9h+iEbQxdpLzpcvyqZHgm8PFZvpxoYBZF7s8nlwRIT9tv7lD39z33MSODLsrJ
Gr1nZ7rDVUDZd6xH50Zrv/lNoIWVrvIuVPdsVunV4hyIU2Bh2+nO8ohY2itrZE9ftJfRNk5wJfe2
Ee8HxD8BB1ZIukLVbcWWP4/GvV+Pq6LNrlB5bMpwMwrOVSVgWaP1tygOX76LbColIXudnXEOrj3j
KOfk+oI0yqLs64VB7YXnrAwY0ykmmjR2Dw1e3kgJVj1tulQOAxn3qZ6ASN0VyKKkDLixg9g4qw1V
oPTSSx48dGoBC2/eSvVPS5Ye+00S2qPxnfuAn3I2UxLBoNCadRwwCDt3CW6kTr6idtiMuHRiEyxn
ZC+MollOZ8MQ6Is7Pmy2rBZqLt/IGrS9GpZnI9fe3WScjfHDbpVtjLruQrYaAsz4xts8US+G8xkD
CQMDTm9ARMoJPRRMJwiKtZ15J0xMzq30TJLNLMAp/CZ4NLciqCIm2wUAQ3Z26IxJj3uTMB9cwQe8
++fbwxbYLj5IbRE2cj0KXISmxvbw0xxPPf5RSomwZ4cwToXXXSw/usAJPYJVWVNxqWJGakcfDysG
6CaiDjIkkpHJpaswRjFI9O0rTj2sIXT+xSkBGqCeBpNWDJodw3OesWSCh2JDWqzXPLX1dQ4ZNOSi
L139HPPLsO2zb7nntMG9D3pLTxQM7AjIL9sJLgEjLuzJLdC6fzE9d00ZbTIUBinNta6U+wGagD6h
X5V8kxocz5xh3PiRsy+qnwYrrygt4hrpVngeWQSi5Kp9cHtjb73Csx2UR51fINkutCVAbzcubkhS
otQ/K1zNBbi/PrWe46C9R6ryL+jTcyDGBQg551UMydESySqVOCBp5bJsFnQEyzMt2OZW/c5B0gxh
Fm0i7F4c+luIYM5dLxachvi3/A0gFQBldM2QEsKwlJ9HZzO6nz43pDxYmc2VBuBCP5A9+SpoGKz2
oltr9TaKAKbxcdyb3X3MuWmvQZhGyTQV+dxSQBP416B6j+PvEJCaxa8mm7bxEfYxHC7DPtwWHBE8
86xnmxqrK8fXbFGIK6iokVo/81sSfyzvmvE3lNFbVJ/j+LPub6xe+5eWn8bsAwmkZ7g3r42zZvfG
ma9sX463yrSN1DaKu1WaTQGqp/Jmjn9Qh38d+U3kVSf/EKwb3OZp6O+yBnPIgEdOpFF+wDRxO/sh
cIXt9Seh8qCbftyByh3zN62+mxLz2YcO6KnQf1zzqvGxxYE+RcuW2NYr7BrZZYyBWd1r+cGUbUZ3
2rpJlzFckS501F8sCMilrUgX47SywDmYkEXsUsbK8skfvo32kOh4muFJ2prKzsmvtkP+8tDQmJef
k4poLaGbmtNS4fnEnP7ISizGegND/kih3MyAEp4Irlx+4cZm7IWC17wsaJFKftKVPYwNMX5Jsavb
D6fbBgx+glsEiz8FCbvbpf62H46gMyqMXCiRyaEhCksmVf/rJS/VeNPTd1DTI1bCaO80h6I5al5A
NDZ6M9zfyHW3KWkm5l8fBI9vWiirE8t1Roch8jztPdjSK5iofXiF9DK9vXy8C30TBvhJQUcmeLHK
DPr9nvlOJbhqflsueve7Vm/4yTqPJu9dCXjaAU3yDPKfxv0cIRO33bvKLq/JqRx7mcq+lmgDZyzR
8S9nC1iaTX9wunXmLRV66OnMlpvQuAbukYE+JcJtOcAevp3in8axD5yFKb4SCMPa2a+O5rggtlmG
NJtwB78XJSvv5tdy/wx5L7MrnU5h8WBhr/k/qX5rmKKRF7kGXDavjn9NFUQl/TOzDgHH5toH5zd8
Feahb07shlMLZssMBmltEcp8cNGMMemNuyYPQodyT6h3Yt9duwGL+9Yf/4XWPnN3GK/yhq0qvTkn
m7Wt+87pJdA+YyLNNVdcz4I9TzHonDzQV+y5WPOcTPk5oM1nfbJwCRU0IImQTd60PpmZ2e903p7u
E/zwQDZZUgxnrzgM3OuhukctePyvTHxFkGKmh9tR4fbnPz1cxDQH4ZaJFm12SPtlaP/0/bun/8b6
n+3cJB+vnpW77tJfQzy7pHMz4oj81XaAu8q5XWPyKt91f69Am7HnET5sEu/K5IgmyhieXRN0y7rx
T22zkfUxHXeOuDTa0bWPdv3I0rMj3mMMWZ5lvDlETzTvLpIzwHfFOvnJir9JuTFqJDPyPz8AO+C+
XKgjEfRhjVU6DCfAP4fQ/q3SLR3tKhZS9Zwo50G/A3nmiIBa3ZOMe/DWqwRO4B9ovCV6+az0uxkc
amLWWroktDUIfEEHu8N49AyDP8+4sUCxCQ5KeozyL51tk0mg0mTnpqJRslWCm/srxLkPiB8Uz4xF
KQ8B17sN3rGM/4nxYMCt0d7T6t90gZExVafsmwY8Vftjo9gRsBjse8KyO8jfZHoLjK2pH6pqObZH
lLaekLl+iwgNuP7VK7ZZcvYGjD3zWr5TBQIeHGPcTkPoNPWdw9CubTT/hPDhs6+VpAz6YzuBCwhR
NhLzdz+W4FCg9aR+Yc8TJbCpcbaeNNq/AheXMkaG8zASqxv8V8iBINAjPJdUG029yxxTKZ0WzjVT
7Eeeh19KUn0PabKQDDvaIH4dJs25174S0n9vpc4Ow0VcFPT+jhTIIdKr595mPO6leLZZh+8+UCGO
BGDGXcedUyJCj3ZG6ZVn06Vdxs4io6SzarKDppegqDRA7VqACRagNu9IpSQICGU8h3xv4tad0GtK
95tUJSYieN2OEVqLwhQY0n1iFKgsf1A+UMPCdEId0BtPAsnGm98ba81h5SPNgjWuSQYjNmOOcrGl
zLn4spXdFBsGfX+XskHGr75SZHW2DTmPO2P+v+BJ3QYuwLpC+gyXY4YB12nCkA2HzQdthI9HmhWy
+CiXdatuU2pUWO3aZ9UtkaNKoDPjwNmq7FeN5Q5HOK6mCrHfilkYNwPu/FTBv453nBfDmvsy1JdU
NM/7ImqWjeSGqEccoMrR+820Rl8mUM0KHRE3VjbuoEXgWMRcRhkUCNUmMmmGA9fwtW+NXaaGFDSm
gn21ouxNhijE0oxpkFM6fZk8GFAyHM5h9KtVJz/0Vm7u0lMiaLJ0Weq2VTWRfYIPScS7GYbPQiHP
Uk9sXCvPe6aNYucmeCWLgFvI9H5D6d+4lHNjXOJ50VU0jXs/DstyNQcgZ4GWqwDg8rpHmy4GuqQI
ftoO/XrmcGTrG8jLTj/wfIBeQaOJ8jZohGBQ7XdRZQ7rpjb/atfNqXz6MbN0onSUyky2argZqT5f
pl2J67tmxU5jG+DaqNaXbDpz9WlqYDtHfAjS0nehVlyrri6vGh9wZGVwsaS7Oqv8tmDbUOUjdqgk
YtsWPOJNDp1tkcA2UED34mSdhQ2piMpO7zmuIFG/RgJBoWFpK7oRuWtqxjzEXzobRFGtqDVaDLlD
qVcXLxEjXQwn09Zveq7TEc0e3snVpbC1v1JnwyCdijwiawG+syvIBQ8ElfVWuVmKdwLDkhNYpHct
9/Kjm1UVDZntyi/fmxFTpeOCHI0yM99I+riG1lUOEUwBX9W7bRwx+oQkgCH774VBVix1YozkIY/a
VO60ejgkk/dBbX38pmW9MhVO8F5Jy3vGypvsC9oMRHqqoKpQX/gihofTE8ruI65Yk+1OUeGZMGog
d/zGzAehvR8yNz5JOX64Is2XoxutVMU05g2AQnLxRrrxcs9ehZJiqswNaHfBy/k2FHyJLXpmotEA
tQwMzhyY2fUsO68jqiMXpa+Si3aCV5+RgwJm5OCqidVLK0as9OO1Z2u3SkvEZEsqH2binxi8/F1f
dEBYGtIjWaQgYzQaGz4wZ51zGhwABGMBWkv3HIe5ytk6dGIxgwRnOGwY80Wx41OtzpQogc6fTNlq
27zQL0M2IEkPbWajZcTECML2quXxPDWRmCw71pdRTQg9wUqum4RWSt8kMKtS61JwfGr8t7Lvmnmn
wcPAjzuvPdZdnTnKmdHbmI314rM2uvQtLyiVMJWa9Awuf8j5wYzGFsxGLV0cOaswl4pc7KYseFU0
5yxV1nHFMclqPSguqEZJjKPeljVYtcpf6qzrsErzNphpjpyAoixLG40sbPuZoIyDGsRoUbcWKQrv
1Ess8sIdwORjrQKk3W7aIcdHG4+vKKSjSwGTvmSzcosz+8EnbcXI9sfmGeDqaLIebbsn8H2DCEJx
Anj1smKBfOxKJgHtx4cwYxXkMujg2eCtuiQ+73EcD4ILKNykutKxJQr+Kp0AlxhQJXssCKCn5Mzk
5KvK5pJmRIjjrIMe5128DKab4hPBYm/BzR2DYkqn9EJWzjNuwr1vKDv2borDXdorylfbmXeQQldJ
iE4k/rzTNR1wfkWvKC+uLcHnCdX7TmH7rkwZbwsD4UthN4FbKDiJjKeIpp8jvd0OSJ+ALR4x9+yZ
TQgosI1F0aAIuEOw17uQZdKAt4USeV6ymngjUlraJHco/rSR2OO3a6iftFR8Ztp3xxopHmyq6yE7
0DJcL/S6/5uu064dKv6hgsLsHoQdGZvIgCggKXEp6aKbuY51dgKe6k7aUh6dwoe3gdvWkCBJfCBH
cDt5M0zMwSI21FU95s8JOg9hGa+3qvaLRKGaI2j1uRdN8hR+szFkM26NKKVYNG4WtGmvtxh3Lf0n
gvuMwQdK+sTOizPzlY51em6wYvbmsRvTrZcM32Ehdepa2O+1/qSmph69C1lgLaGmcuslLJQMDk1E
W6Z3Jjk+ityrfB7SD4Oqs9KcOqm44pe1V5Gv46xYVr9Zy542CEt72YkdCi4ubuGiyGN9tCv/MuhO
tsbI7vCEpNsyWwzCabgZInu3aQW/Lz/blYoKSXOpF8GUim1xinD1wuY6NKYFeF5t7n4DGymE9oXd
Vu49JJjGIAoycThBP/sd6qN4tURPENrZdR4wMJ0aTlyOM3LO5foyeMh0jIVevfZbTu400RnzPANv
OmJ3HeI/DmQ8O3f+iPrpG7yaim7cIkcN91q3aMi16w6pJKehU6w0yaYhSkKSFOTlqrPZ8zrqTWO8
Wb3/VEZt1hrcTGVIEaC0MVkXBZk/a+A5NZChdriOfcP8cNXxUiimztm42Q968aro/4j7Fs9ISBpX
ubieDJbA5nnJUHUHdHBXOt+B5i0L8LObMlZT/KD31k+3VkOUqQszl4uHZwKuXd4dv4Ybht9FyWzG
UsJbQUw+FeINsr9LcIBqOvxTXF25csty4AWmqH8qMUF22vqcDXY31xgbY8XGZgTVrKDrK8msVerW
Hcsb6LM9gf3UeUWODuqIOAx22bs3xqR1WTP47FnnwovvUebSsxWVL4FvfC7+R4vUpIm1uVpk3wMx
rqCLQaeHqDCdq/1KxburXrLSC2ZO3WE4MO1VzH0XoEv4KWR8NVU+lp6Hv1ta80aXMeGpm6907qxy
Hl4MHJSel9/BqYLN0ICRQx6f+Mw+uaiE1aiFCsKLpMQnO/GmFjxA871DOQA6SGxZZDDalGJWT/fo
YTH2eSs+20Ye0/jBbvc3DNp1pLQb2t/WFq4aV71pFYGZvukQj62K3LH8teI/LzFYfEkkpYKMdjJt
DTxaQaWTvjLbfmCh4JPBexEbJB3TouBSjcmLJ8Bn9Yz+rBbYVkuGByyDupUKYm2iGrC9hyWhBADN
SEVtOGwDxl8hOZBXOu+G4daH3sKtEgfNw6IOngoCVjcE69YNQx5EmU4jd4IcgAa5aacW4hSaylBC
KXQUg22y9+1M/1necQgYE472nTkvBtsiRUMk1sVhNs/S5GT5bC7jTDX4Pxtllln6YTRbPDsqJX9m
gsuo5EEexxzykXtpvaFX1xx+wU4RkQiMiHIbTpzYSHyzqmlxCbQV0z54JcOged5DGzUgbFWCJIdK
j6JuEql3h6dpVte0XPHYX6h19+ukcLWDYzMCYmltfJhNK9d6bu2skabwKmnm/39FMf02YxGf/Xh4
Ol3BqampeHgbZOczLAe9D24fxDiqjfrq/mPszJbjRrJs+ytp+XzR7XBM7m1d9UDGHGRwFim9wChK
wjw7xq+/C6y63ZVZZlX3JUSKU0QAcPg5Z++1F/0eSe6zDV3xK/q0iy65VTQYc+exOyJ/4YT1htsc
cLFNeo2q0TmkITZqy5JPXYmNxplL9l/3vYX2Lur67toW9Utcs7VLakliaV4/Nx2YIBt3Tt0TPuhb
Kek8EgeUlUHPCIj9LApMZZVJn33KVnQ434uZcjv+pb1g3LUOwMOYarIj22k1YMGqKf2THzQTlKhS
7cgBP3ZWP53cOsa6PqDqbn16mRoZRjLeQOjGYlCPz2LhVFiMDw52GZGmu0BIfNx71TwA3RXLjuJz
oagYP0La81GMaqlhKYgt5H4wh0ucX330GPqDooOa7jpVpGjZMybTyYAIFqBG4L+YTHzRE46bkoym
LijuxjXYJsz71441ipeN5qWXHEh3fkU0zQ6HuSgAgPtRiA83WhXsnX+TifgljekNTlGDcLrCzA/p
hxnvaO0cqs+reUCME0ZPbma9WiEO8SRyEcTZTIkbN/jwInZTiDCQIhnAmlMI+4QmxXWXR+leYcC0
jHeOoD/SgEBd2Sqtr+ZsdeTI8iC6BXZa/UzK8rVwlveqoxgls4aejn9SZb9X0wi0MOvtTQ8lGoU6
SlOF8gZ9YwkJILOwxUH/frYrYjiZRRjuRW/2ikgjXgyBsiQ5IQwehJVyKDONPT6KdykkYNRegd4O
1Xyuu748FXXDIsxaMXU3ICrhK8gEP/YcF2d8KATAtkeXk3hO6UC0GXhW0ql6TBRefBiW/MfksCOO
fOwHc3lK8vFnSWzltW4kadLZXVbnT7ZsnU3mfEFr9dUk9bN5Ke7Ylay0Gtj7c4ysKSBximblbgyQ
VjuaAEEqvEfEWL+yKY7w97cvpqFxm7sb2QXAptNsZUBzF6CnDN/ue+mVV7INdnPqvdTot5bU+hG0
yKe9vtqXEqXFIrjj10QOFAkrdD1+tSu6rYS/g41orfHQGZ+Ykh5BlpjZWbgkryuLzIuC3fQAn5ZW
t8V4zdHNNpIXv4QGO9rujdtN5vqUtvEz5Tr40yiJz5Hj7oI6lXCDsRFEDlORZIdREGIW6WF0Mqrm
fnBtnDSjp7bw12beHtJhnOKL7umWK8gSVkOQZa8ixC7DBgLrm/CrfheuQYktDsMlZ8/h9C+9E99w
kxcRUoUhYNjotq5BSAuaKJ9XoZpHa6YvFbEOcIUn0R2SAZmbhlzfFqE82HkMx8qQ+BSCGV7FcXhJ
MfaYY+cjcLWgmBiqlrFKcOp45nGxursaWZ/lEHrAzo3mVvEjVQM93+Zm6KOfoxHfC7KWbONjCYB/
kubLs63sZ+CxlAxljKXIRvPltZdmAHXmJxjjcxxV3QRb0PIWomPl8tDn7KqJKGUYFeuDw3nCVtk6
WgRliwmWcMZ+rmyS730Uv1LN8RoSQ4XBfdSI6ti4qGMsm4DkOOPeN640l2oX2aSczBF/a0TRxgCC
k56Wn6Wmp9w0l9Ra7lchXhdNPAeKgbTP4mNi3TU1mXll6Z3SqH9uNdd7o/rihqTs60o5TLGDAMHM
NImrskZ2m2cJOw0NJNIrETU09sTLJGOqyYIDd8ZXTdadsdyHZY13VTJ+wmGIdYDbeuO0PktCiYdN
kooQSNOxs+fCYltLMlmO4ONJFnGCpj++T1atAVajbLbH62D9SxpvWzqQ5hcq6/iTtDKYSIUZtqN+
bAxrhGlcQhzEaxBxC/Kcd1KJcD03ZzdKz8XUf2eJwbGWYcqgd3DADXlAUPcRhsNNFQXRddAN9xyL
uLdeNUHgHsZhhqSQGLFPArop1sYhW/gonaiSohxlRncX1XI3r7EaRf0yD+WD6TCYJMLBumq/hbGg
9FI8GZPVu6aZngPCjOhrs7rMnCx11X3D8NlsyMD8QHn53BrYvXOJxSGRRJstkl1Oquhs52OwtYY6
2pifdVXdO5Y6eoGFeKci9gVa34NCa7O6A7prEbqo58jEGPOAanNsX91ELicjsQmXI0gGsK5QIURC
G3p8MEF+8OoGY2HDjrwvVk/shCWbUAcPxfXGcsLv2qVBpKfo0XIOcyKfUVL8IvhCbecRXn3QkRPo
osOOyTa58micWBElbqgn6Ez1S49n/3mZPgIVMbMTtIazNThkYjI7mPgtdROMTXWx0GCm1W3sifxm
4sSAnmR0ZYbonnsV2IsigM4hkG81tZyvy15/jWfDTiyBeZsLtYu2DknBiAfZStTEqDgzMNQRFBYd
YVI3UugCbvoxOL57JY39fRzSFjnZahSk9d743hc7ih7oat0SGnwuEpf7NWsMTeaNAaM0OdyWvL75
1Q7ymu7zt84rCIhghbeZeOctrK61hkStjdLjnSKEZrd7GkvC+jDgJFe+Go5zjUyo6xiP2D5rMDvU
tYd4DeAB0qQCOxmi+LkWVgh5kCQogtvwFlDN5Hl6F1vueGrzlX0zXC/e/N1KyzePPpFyvaNSyAUX
vK8DanSapvYXmfTfMxF88ZP4Gn7ghOaJC1A1QH0SNNXkOwzrWywBZ8CPfhfE5uItnm6QG23oqb7n
yBw6BE8Gi6N0M2JnG81Wmp3L0kflJlQsw6L2n0ZrufMIEaCABkntr/c6Z89GboBpkri7Ek1O5xGH
0BI7AAr/FJr0m6TwR8pqEzA1Mp3SvlRbRVjYUCBxLcKsIOUs+TnJ7CXo/F8q5Bqkau9KDP1l9dL3
Cqs5u285AJ7pDVyIJtdkaawPpJnAryjXmSjeP6b7kEZtHwOHJ/d2nRdbXTvP+GHxJKALKxeYB3i3
UkmQUzI6p5QjvZt8cJIxFkWVrqxCkhXnBPOb8eBprhoZ0tx+TQtOM8QPeoHNLkJkbbUW1Y5c07Xx
rORWil9T0X/xw+KxJFleDvIBFHF6cUZiT6wAvms1g0TN2uXRiUP6PdHafYc/G5+WmVsUYFm9aYrw
1Z2K1zBFSDqHtABX0F4RZVAy4/atIdApD4B/4HZm+bV0h6+CHWaaIvlYpvQd4LsT9t+WJW/R+TOP
IRl2pZCBqnEIe74buCjJGHlN1+OmVUimC2RE51R0pXlxmM94FVTwwVSIWGuSfxr6SFu3zeaNrpmf
lC57ntqD6d72Vbs+we/z7L92hHrg+oqY/OC0IOa63WcBSG1nWZgQZ1+9hqZgoIL7oarRWFiR3MT2
Yeghdxa6ii5Np7orduHyUDnotbIUN32JLBn9JMJrcsmSw0DAGIeS8zN0GufYlbQoZxTWsDeZT/qz
AnTpYqFH/goHiUTima2qVV6JDEZVPs0O0tbTgOCXpiXa5RSrIo1T3tp2MyhQ4dUg9VVYm5aJWcYd
Pdk1FdNlPWgIdpKZsFPw444LpYI0kknA9GiIyEUbL+wdBskpznvoUfOPGsFnWc3f5ZrNNVqg/Rb/
iWvlxzD7AiVvLjc5Y9KC8MBDWs/PlcR92U8o1HQOc650AzogNR3IQ6P4DW5Vxls0Qkv7c1Ti5AFc
tSOGJ3YA1DsFWmOVaj4FkJQCmZldWJi30C/ybe4yQCgtAuQXTtA2rr7CKHirqgFMVU+fgHeltmI2
sH20eunuFREFdNiwRhUtKJdW4n5emDdcF4T6Rp466MEBSKkAFvbeo9Pl/s4NGI5aQN9z7qHXdo6/
TlzG1rF3tSKCx2eH6bftF0T8BNGYZyvDydAsB1rIX/PABxeG3yyYanhwNiNRu/wRhuPJ8UqLTSUT
8WHpLx0lwphROhprItcvAAGVw1SBlIEZJNkQMtdcp1aPgdLIdbI8kMz94Pb+axPRA7MtwHbh7JMB
bDendpiOvQ8KGL5ruZl+FVESXCPqD9nQ2Zi2GDFaL1a9mNuOTGysotO+c6wDjbl7azbddUsPEds9
+YBEll27FtBuB9M5V6K9lcH4GGgHSleIHjiY7Z2TLObkFEgnK0ZbO7WKNsoet8ji0rfw0paZniLJ
HORwgPBrBWA6eQevCRNUN5A02uqKfEu/EXS4J2vTMj4+24bWToUqoWlO3UxiZj4Na3nL1Vmg+0jS
kf2DVxBWPULC0ERNFU1FFwJqlmMzRJmCSy4cTPIuGeBRLJ6Lksu0ZhOZB2rAIps9tFXoPvhmuvIi
8kf9DKU0vVDCcgIUvwR3kUhKNcN8r4SX5Af+ti6ycuO0YbYdczwLIyAXy5HDvYfjfE7ux9mTB0+S
sujRZKSX5IuDTUwxe12NatN41kNq1wcFBW3Eqn6K5/KLbYrhmPvVjR8CnnEsj6Qe2yGqYhJbAjQI
G5kZa0WN9U4n71dXQC1Ufv3dijUYqSZ8UUBn6AjwZmctWbiGUyGZZpilMoDUnvzoXfAusfA/hkAQ
fo2usx4x0iAxmIMQYH2fzFsvXQ4jhTBhTXK8LjEgJFqgoIY36qxGnxzMLaJvLB8s1RskzRYBebkr
36jIv9XpMoHpRJ++NEx5ipFo2fdu4j4h31xEcMRt0WOjQFTT8pZ5QOti731Kb6aZ26QTj3dwfBkP
RHd958Jw1QIH2RABthqYay5v3twExEI1Xwhg9q9R5T1Wbv4wWmTJiNj+1vn1A7lVdCl4w7hl049l
RhvScYA8BCxYZ+uQO1zfnqX+nnjzY9whXTdu+ThP7pM3LwPtL1g0o2+/9F5+ZAPP3HrAUdmgLObP
puEtlTmEfXQjBKTg6loeml4/tcOrRaal7y83JJPIK1p3MC0AnPWK7q4JluFQMGyNPSI8Wx/7SQ0x
UtrziU5TxJSe3GC6i1SjZPH0PkkiEV2x1VA3SSAUy4RkuN4PCzw9eWWYtjnhwB2TyG2ycvtp3lcA
0lLk2+Q+c0AAwrQYJPLx2HFRLiAZ7eJrzPAozH9Guj2WfXppWIq7X5nm/h309DoGZlOtdZJDb2i8
5XCl2mqTMSzfs2vr2Cah2Kisrci8hyQpvoVF9MoUEO7HwGxXo3UKdxEF/aAW5mV0yZCHRfwJ/zYk
Qq/S99qSrJ9Y6hy59dFptuxTp/JmqV6mGi+kgDndVi/d6LuolOGoaqJJHKKjQ0VsCWNy41Tfcrw7
FXsgz4zoFafbFOZ+gVzJRnkU0YfJALSWkn8VOOK0ufKK9za5z/uBBh1mVgwwPXt2clo3CZYfMvXo
237YxjkQWR9zgSMDWnqI0ElsX8t1YWoUvUsUQPz+pZo3NFuuBCj+tRfoQD7vKOpGStOWyjpK3GtM
rM42oVVcaA1qgIFwnRxKYm1h8tIq93vKStpWzKCYfcNERUnojpAi2Re630mIuR4YBQoKaMxOm6ay
r120LkV27TVMieol/jAebeBS76dl6a/mnFYeOQ3DNXua+zHF9pWRWM4OENZkTIgsYoXcajzymzwA
ZNbqud+3WnPT9g+N9VZjku2GAItHsqsJJcsB22U9BXqdXdZEdo1QdhIUTyo/9fjkWNtuKFgMxzi6
jZAfDOW7CJ49uqP5mpmqCoKJEu5z6KQFjhH7Z1QKeMeqeVWmd9i+VHrnOxV2UXie4WBTX4eoZHSU
bddc1TXcz8f1KwC3zBYiXXjAKQ1MoAEFlX0+zLhmyht6zzirmxvlfUOAVnjKJxUWbWTE0pYSROJ0
+OF1RjQ1bt51ycbnAPQBmeTcvdm1+SpDlsXMC+6kcd6qVEPNt6mMgJvUUorr2KG1mtcJs24rf+ld
Z+db5caU5skIahhnBgvohqtyfu9JUJPYCBvycfWmTivvRRKGJtsu/upWmET9HiQCw1zrsSuQ7Uz5
sNwsHkrhwfd7VEuuORVkiIJ7gcdD2jclpOY2PDjWe5T2w7MzAJrpRmqc6ZWbjejnF39Jo4fPB5Th
83lgJxcG1kueT/FFBCM2GqT9d5ECZzkU0w1Tkua82NCYgjIsb6qRWdeshuye6bG+6oJI7JXVesQO
QOFYAtzLKv3i1u34aBnlbAZnDo7RMJDkOXmXxKsVaqS6JuCBo0AzJj/VNdofLpQT7p/5mw6k4tA6
4ymI+upl/X/CKkYHMa4frn7hOPsRzou4Ydo/HANiPp1UVW9uFz9aneM+VKbA4sZ3f/73kvk+SSeN
2iZDz/TL1A2FZxofCg9BeUf74GVFpXRlQT6k0wenSHCFOP6SvfluRd5SE1zc1pp3zLur13gpHx07
UPdMu5qXEZ7n53/TsaHPX+P6KbuguXZkrL5+9vXTKSwPY4VBdwrYoHcTAnlM4Rq+6rofm0tvS10N
z2qw5K5G3fRUVfDFOycwnPnbeIrdH3KqadYqox4TjciknOiwmS6J7gIDUH3snfZK6LG9MQtyn5aw
uJdkzLxrhRPjKTAoDvzO/jZ2bnqh3UZIgTv7PyU9OnMvtCceVNbqu7Rr7z0JIo2//NomwK5FqMyN
wa/V5iOFWtTOb0m9fNRe3NzT/Rsem2K+09xx3YDx9BLtO7ggkLtm52axFKwxu3/Myb/aKMt7qxsE
v0WJNW6p22yvHPQ6DuoFCiGrO0OXuUpAUBxmROVPFlmJATyy2K6rYyfNxLkD96jKTL1P/ehpHXAc
AjfWt3Pcfw0c050brK3wmKYTkLbYi/iKkdalZyXPaC7ezlluiLecTnOXS1RRCQ6hwvqWLyOf+dwz
YIOhnonyu1bDl2t7olh64Al3WQGovGP/S7ICwO/PhyJAIrRkhdpT+976glNehHI8++mw7KJFgcbn
DLqfXPkRAWt7n5D8AQl0L05KcCFdVIZ0QehcEjxWE1cr/ahu2PphnXOeSPemqmtkIL7YKUFQYd42
X6eQzAA5QUVfYIDO3KviCjBvm0yEAQgJv2RcdoAw4Bnb43ff3rslu8OrJQl2CyPurXB9sx8HDucU
aPBp6T6eR8xQiXl3k57LX2XzOfZhIMNHSa8XqG7iyq/b7ujAeQvWYXtMC2uJqou20amz1QaGY0EJ
aJmV72x3TeyWbFXpGR1qHSMS6ockQMmGznUUNgKZRbZb9uWPZiyj28kHi61ytsBFO5+4a/inIAPA
Fgdm/orKD79cnUD+7qQGMba8CyPb57LGhNQZgL++ymk5Cnk90qu+mWfu49VomrMDN1IV4cK2UFCq
SAuBWAW2gvvZsZkkBddsnwM4a3ij7jQfD0oisPMzeEskN5kqUCcgEuUrzTF2AZn52oOhR6BLPxqo
p9XGj3MP+6nrg2obM7dkJCzMdSpsyOXIfOupsJ+kg3Aw4nz4ELK8y710Y83IpV3PGm9TaCuMYRFr
d7M10c5qENFQ5Oz4tempcXdO7fs3lPeYcC0ZbBsOxzF3k6NRY/cmHdgbApOFxwoBQ8jLb9UKqPFX
azvsgjKgno4Gw/7ES5oDTRVkJo5I9/6cqkMzuUxrB9HWlzkGn2QDOQP30TLZ/XzATQERailR3n1j
XoOwn9n0HRYobqn5DGHM5Ei21ofOMFG3FpTlKF/UyZkBWhPid1vlSDqTfjgzM6OOrNOWYMdB3Loi
eejr0T2kQZ/dwvo0V3HTVrvPT10ry26vFhcilMNFcrUAnFx1mjQsDN3BMpDEFlrdMxbC5l552P5s
leMf42y9D1z7nqhu/EuBac9mfRBNDglKyEPSFN5JKTs8IkFJf0AKwMrV5vOjRHOwHzvnhxHeR9YW
zVlr32Ak0YKUnTJjT9IdY3ayG2BE5pmQ93Eva2MY8kHpdis/uvVRKlx1vmXfaenAm8oJQ+l1Ol+K
SYK5ULtu8tTPMkQ0msnZ2rYaCmpkQpKrFmfZyS+omRKa4B+SMnK0Ov/sy6K6jD31rJ4c9tojLi6A
G96NgY2ZtBQ7vY1OLptK+lO6I4TYFy96XKWBPhTpikL71PpJv03iCvOOhRyxtBADWsD5+lafKy9y
v9TkOQ0lZ2AZztBhUnwaS0h3K5bAq/oRZ2zVImuKOvHQh6tmhLBbYe0qv6DD5KU22jjSoWI7Oxuc
UOes0bu+DMd1WbsqReAzsXazc2QN2VkMOb+3oOyRyH2+TB4xO0thVwdOp+8GFsxlknRX/a4AsZ9x
41NuRfi87o9ZpfonXdv1fegrCsGYfXwWnSgC4rOfM2iq9lHdiUtNWfZU1CU/SngVqsX5So2BPBsZ
TmdlkSRnIHp9PjBCIFWFbq2iHX8T0YutgWScoHECuCbly36TkwkfTG+fPTcdnlboUR87PQovJzyY
9NyzyN7W9EqYDw7lk2pIMymT8Z4F97xgnry13UbitqOTQy5Xrn3/vIQWOKn1gdeDTiUu5w3x0g43
oZRSjkVGbhKH4VvVCOemWB9Mkr7M+JL2vYjDHr40//f51XQsAHal4QNVXrk6XJ9puAHthwZw+Xz4
/P/Pj4xcvs09u+8//f/np45YQ4hkT8C2bkMGv02TkvTI1r7IZnXpINDibk0PlbS30zAOsIZZAaqS
gobkXYkFRaKgCLl8lKrvFz/C0r+E8WUqLeToS2bnW5WvCQqdiC823MHL50e8Afpsdx34HxaPlC3Y
uXW0ODEX9uinJ6j6WuZRu8G1oNjFw8UStMy8br16PuFO6wNj5WWnIjwSyVD2tzn92CZi29P2LQTV
MtV3S9bru9JDMZ3qgDVSNs8uLrZDNLy2vj2erDYbT/TNBcin3Ps6CMUusNchTI80uA3y8M23eZ/H
WhhwE/EDqjG2wusR/PzIrJ9+ftRKWjlMa0AV8jrr1Q5Z9dFRyHoBVc1DnmX4hhf8egn6i8jLGn6P
EXefDyBD8dh27nkW4uhEYX3AOOoB+Y/MCdJgnXvOTbs+pE3b7oVktOV55S+dutOx8+oUZI785aa1
Of/vQ43L9aBSmxTnVg1iZZwitYM+QPAJyxplDGPkvtMfWnTkWHBDwSb6a0oi+SWgQcZNYJ0vatJq
NWbXuMa/EXeqR5Kj8QjZjfWSLNgukxjQcTG2T6vCpqeQnaywPw+z8G4/HxivJFt3aaCqLFHxHV6x
T1hCzxRbQjgsCdLlvrRBVTJjJpvpdiCTqBbf/MqpudoOQ5CvwnIXoJo4oYJRNwxvT6qg/pVtdVe3
wyXFTMA1zWqaTfie5nGmSePdoTKGx2ahrnDzOHyaUXFeS0N3wMnZjwvLy9fLRz1numQURAoi5I73
hv7qY+SDIircDiRRzy0N2IZVERKy4Gq90C8h1Et4EE8t520ZZnVu81yjgKdSw2EJ/iz0SV0Lovo1
FU7NdcM+p4VgWCBB2DG2PxkF337CEm5RZG3sEtpvAMJrQ0QQpaKj7KO4CF2R1+tm4nnMUHgMNJrC
+VuDGuYaX0dy8UFknJNWPPKDr+mg5qOcIemHDHJQpGzzoID81NGWaiG1bkOYmduyu2E2Smh3TNOj
hllZJD4gxUDguIjtRzolG7sOfqS6oaYZtHM/ZeQ2hVmXE7oReYTxOXRbYkc/pBVRD8XUUlYJ55be
JxlA60kB2adkAhphIh04ZKEtP9yUhtLIDDcdpvDgTI28LXP1lCZPyc9wca2tLs20A9OUfBE8jW25
CNK5yUvb1ibVrBweOqbwVHk/hFZrat5qeivj5yiTb4NXMt3O5XOloE/FRKOepjU22JfVyfSYiwop
7oKEqs0tyRFhVxfv04ySoVgw4M6M1CQSlu3QNQA9FBmRqXbbW6URZHeJEpCzeorhYngWEhe9aMlL
BCBZYgGjHRK7vn0Ji1xeGokobwnDXbouSZKmnUYRjqgVYxAeIthLsvyWx06MU0yrzeD30y1alIo9
KXrSJT7gDhDbMbbq4wQCyEqcNTDBzG+5JXaW1dhPUTisdKiKQgVH8gVh4QNIzOJQ2T1kmD5Knsch
QInRJIcxVLS7h9zsRjtIXhz7q/AH+VS2VfoCBvjcQB2+qg0p1wg65+d4dpGiR+OvxYHaj2pNnpjE
IbHR4Ps58uzy+rDf6z6eN04O20zrit5FEjvPC9U0wCbGQvUo5HMRoxItG1rVXsV83fo11rduLLs7
k1t45/J1MWF3tk8SkT6qsaJxGYscmwiUGBTu0ylO+mmPDCulG6CjLzKE/QDkOdp1Y3A3Md54hHbx
NbSt4UOKtailXvfWdsESylfd9bRD2QdujZV7uwENDth4YlJ1bVW49gfSXYbpJwGiw9/urZ+30NrC
TjeOeG9z5Vd3XZl1JCSE1vbz02LO67vi1QYJuI2IxmPnZ9O1tO7JlihBOXjRW0nakFpCvKC9v+/c
ojvWChs33isCCtiBUGDAMJSRSi9ifUATMu/sllIPCyPQXRc6R8v08TEtLO+xCh4UMjd63xOODLdh
UiIbedAFCYUQIhGhoIZEUNZVD6JdvuSjNT6zbv0UExiQwYujQymc6CmwrhbCprny3fKnrl8CB1/X
6BrnlE0WG7910zmtHEp9tVjwuyBKW/dhFaGSnHBPBrH9WlQhE93S3AcN7KiqFNbBqlCmtI5AD1yg
4bRNbe+HcH5I5z64UeotjpAuy5nsn6DLyDj1JyJUKIjpC5Lj48zfm3R8R4cYPC1DsdOwXnd24Ia7
vIuzV5b0M1mG3vepJUwk8ABTzExL0LE0CL+QBr5WflDgoiagOBrL+TGyuiPS8XKTUELuW3IGn+MW
JVc0jt0ORzOr89JhtRon6rPk6l0J4I8uDOYLLV5mrUlACGec4EiyB3EwvoexLiH6FSooOgTseQry
qdWN2ItBNlwHvZjfwBQls9PelGncgZhDcNmkKRqWBKYtUFwJwETqD9EZ96jaqdsGuWq2VgSOZAXW
3+oC/0+RfCNrbK9dYAjYgKjRYYsnbnqLcJZc6klOG6/6UiHZgxtChEPTdRCElDNuA2vQh8in6lhm
/FqTn7Vc59CWXD6gGee+/ejGpvhAAFrTJkpo9evqXnAOHLVabYWt/yhq5AroM7tDbMXydiqg7vtR
7N6hGZEbz3MRqpj0hdLXAhbnNrdWxdUuW4/Ao66Kb0adfpQFA/2pBodL5xeMUEdBGqj8iTe4ugRu
12x//+0///rf//kx/Vf0s7qnSMSF0P31v/n8g/e+TaLY/OnTv94mH23VVb/M54/9z7f98Yf+etg+
bv/lN9w+7Z7//A3r8/ifX8jf/fvz2ryb9z98si1pe8wP/c92fvzZ9bn5/OO8gvU7/3+/+NvPz9/y
PNc///L7B9kEZv1tUVKVv//9S8cff/ldyuDzLfrbO7T+/r9/8fJe8HP37buJf5rfnuP35J9+7Od7
Z/7yuy28//Ad7QROEKAS95X6/bfx5/oVHfyH43psX5TDN7mfXykrIlH4s+I/XN+xtRBIBhzP8eTv
v3VVv36J32YLWgjgE6UXeL5yf/9/L/8PB/B/D+hvZV/c4wA03V9+d53ff6v/dpzXlxcoX0uenSuV
LRyHnq3L1z/eH2mk8d32/xF1X+tlsgxnIeEvlEwRXtgZchri4wsEyIvRzeOEgWpNF+wxYTnyaiiA
F2ZL6H9B5H8bZfWpymrxbTLM8IXU0LqH+DhawOCE1yUH0Q8vBsrPTW9cAXMbz3G70MJiKLufhn6k
eaCbb9nTmAH+kgYL2XrCi9MCeefQIjWeypgRkKxBJ03pyVlvZEs+37hTCxaqNR6kHzc6JFQQ/3As
//5m/eObI/U/vTmOIwI2eS5h6a4fcC7845vjZXU8lDmwhmpMk5t+3SwAVZ2MgOUTE5IbLfZwctk4
3ieEp1HZVYg17O4xM4wWPXfsd7o1xb5tUHC57Nyf4iDEQD0aXDGfr5N4ARfkGWOWtmtzhjQutuVy
JDMK8NKGDc74VFLvbYi/4KOOgKl//Qrt9RX84+Fn+ZYYHjw78KRwlPunwx9UQx9Q7k2QYHhA1l/f
OLTd6zq09otIXm32BF+X3DtXVkhWGiLPg5fG9RZX/rLaAaNbTxXt3hrI4ylHX56Zcf36N8+RC+SP
z9GXXD9K0qPTgi2w/cejEDVoz7BNQOG16lONT7dvnPgpbdm39hXh8tHMrWEMPcjV/SFsyJkE3v2j
X4K7XjbF6yKAOMEbRKFvhc45DVG2xYgirv/105T+Pz9NT3qcKRpYpu//+a20NVh/t276PV7ecVvb
M/O4VZAKxKiBNcu548cSPVqc4zKmwWu+Ycc4jC2nSmoN0300qe9RnCSnv50a5cz4r6m3gR3Qhmzm
/GJ5UfeAQ+CqKcYFbbaeEI/j8/s8f7rJln9b7f+w2P/L0z/wPIdqWzkeS44EgfTHNz7TepZEbAR7
MmJafJ8wSDrM5HdVlA83UPKcIwpoSOhJQeQlkuVQ2rRfC0NrvNS71gOcbTGHQcnGt+o5vseDq18G
jLsdRfCum/OcNEgRbnU+UC965XxvJtEcK62nex/x+8TOZKtmIihSP3cf/vUBc8SfDxg30cBzFeuv
8iXXwR9fXp3ZaHik8PZknxBAItLO2Rs6YBtyivIndpGGXMOIVDXbah8xVzsX+L/erce84bq06dkH
eO2PUiBOM9PwY8bbQvgEMYudLMDUGJaKwFDBWjk36con18WTzpEoowp/ro5u5yFFABBPFTYGUxGr
LLPyPkpC99+dmX9e4wNuJb4IpPZsTdsmWM/cf1jjJQrY0IBW2/edKW+8RMz7ZoqZHS9+8bGcJ9zp
LOcRtIQayNTSAKFzy4LCCENc2+/ms9FOe+13ongweUTppCN/P9sLnXii8BpiSJ6COmmO/+b4rNf1
H9am9Q7o21Ig2ddUlH+67kcvbmUfi35fsmu5WA6yBjqXQGQCTW5i358s1bcvsT+epMj/L2Fn1hyn
smbRX0REJjOvVUVNqtJkDZZeCMmymccEEvj1vZBPRHff23H7PCgk2ceWq4D8hr3XZhZqui/dVKX8
huqT/Jl2lwVGdEkGZiH1PBOvKga288BB1jl/bevkpq1s8BvcVYnnwgNi6UxMlvtizl35qxjJC9Gw
tYwBzmW7IFBo5f/zzsh/f2ZwgLs800w/sC3/Xw+YOS2XZpmH7oD0mGOvRZGQWc8BwH09y0f+LzLp
8qq6b2dVnUaFKK4P0H/Msf/AKd0e2srX9PDyGSDVf371pfNvrz6PMdNyHIBRlCniX+4OXPcLkDLR
AZLK4G/j8zrFuldnwsCsbQ/PFXN4c7IMuz7Gc0UujNX8nDqPjmkqIsrktA0FIv2pefvPP5j171cz
MqpVPuvxX8Ce+X9fzbEbSDkg8DxMSE8ObK7UA+Yj8mMBmOQTHSgJLfPC3olBqpyPMLeYMomNWXse
HkstGP6lYKHtYPnwZL4bCzNg/hDB+HXm7iKQJF4ak/DFBA5HOOAjvxG5yULGmu6xAZIykfWQKJiA
svkovC+bJMCZBF4iEoCiFGL/n/+5PhfDv74TDEM9x7NQzXHv/lsVkmhaFstH1tj1xo6M6tmbz2nd
EfSO/PtcReQ1OxMbV8jG7Cc83HzzS5kn8SZvyRJMsBXa5b0bdGDTBN2inUjyCc2ApFNRhXUt9MZs
M+zz4/yCNPwnPnweeTHPN90yI+scjclIVAehoPG0SFqYMnrepqzTHyWekVPXxL9tmvSNnn1vw06M
h4lJyIwVSI85p3Chi9JeG2YGYah8zHMJXl5g13GQ/zErbl+T9H622gLGkXEXc7dsGKKG7C8JW7Sr
L6du3tlDMbsL7iCe03S3OGck/MCoE04YNS2pdL50iB4hvLcwsVFHM1ierGwzfFzI8tIkXU27DJYK
5hFBGoPb4692SvUV9MZdVC3nmItpW9hfqFYSUudejRmD+Fgax9TT9h3kJVmj/2T+tk9UTnT66iR1
M9c6+AkLLuMcP1qVcae7HpSTwl0xpxEDy/Jm6PmrsQKj+A9EmNYBCTNESReoJmq8je5Yb8uoWS+2
9NB1E/p5j2PD6sybakasWrscufEq5k6WnpkHOmy4Erxo2G9HarXKyJ5TNX7qxY2gYZcodmhhExmw
wkzHQ5Xpept0H1End2lasFZKPSLvKt69TBBLNRK+ajwLJ/jsZbYfapJfmMgB9mzJ72wxIw2oqBOU
LyOEE7vBcz+hPOeG2XSUH0DIueRyxcrIq559dIWMQ7Ftmh0KsMpBK26pF9F05pFRPKQqVFnsXJEv
rOpz38nEqebGWdWQ2SA2RWPfjEI/icQ7UkXds85tN94ArcDOho9EB2c3t8LFuUBrUaQPRTIlbI0Y
P0Y6XMJ+Gl09Iu/6SLNFnteLvmi3RjwgzBfDxrXGG9zDhJo7+8IdAjIyIcByvyJ6RbfB7GCvGMML
aTwpe9ChJJtpExnWW2QjLEgVsKqE3II4eZjhw2wdCxw08I33GQY3YXwrayiejnU+mqHsyAN02+5q
Es+sKPwn9QsXIVI+p3tteRhFQ0f2X3/pWua4fVo9tzJ+r0fvBVTHiVYsDKRT7psau0HTM7RqPtEz
swGaBmDPgmjN3j+6yCiZ8JHBR3BW2AbQGFtGUDuRG0TtlUR3ao9LnajFTRQQ/aYo4PpqwgGyZkpF
0W3CT3CephuZ4ioOXPEE8ZjBVRT3gAtsQD+r3bsmEMLvRyQf/PgBcDakXUVznPoQC/dtVnsVUzGe
DwgAfvpF3j+55QvKLAsCEPhcD+N0GvyExPTq2E6+9engkCzQGSn3F4XRtMd1cQ3q6r43ojbMdDA/
erI4tk3tvNgIJybmRoe0JveUMCHvo7yKVCSfQ1nV4aAW75xSsV0sbzmj3TWQRsfmXc/mEkIpbrkq
MsR9qzDVqEo4T6ov9xRcYjvEJCh0a83CFOZJrg8inhvGDzuFoWObpfcl8CUUbpZ+ttMDw/ps5+op
ITeqcX864rGyzfm1ToHfshAFHa0t9+eYTi0RjzkRenK0XwZHQ1MJXKx0aXOIY3c4NsVCtmnayLeF
RtgYsuSpnRPvYvVo4KbYE2+ibbnhOxM722IUNyryjzOY3TvfA14fBd3D3Pgja1NFTkBfXBg6ItjJ
5WM82OLRS1qsdVoBfoUBxtbolo2xujMcMLhLkTxTraI/Wl+9Wc4fAabvO7u1p/ugmhya9xSoOAd1
EVvkmetev3lGFqIuK36xMSVvU6UXDNGCB8Kcnx1NiPCAq+1BIRJuee+QuoDxdydsfnkkPxunPFdp
4jxpp7x+V7ru4JBLGMPwUjBICWhpzqMBWXrWNgCVIrQyElTghj7OPH5/4CWywnJiMkjSiINYcJuT
6PfUskF6wNvGrr7NwXZL4gJtYKyGfbBWhU3t+yhK6uk0G527w8MQvOIbeeSc738b0mNtqOD52zaM
uXWVH9PZrrNZ67pYSXPw5VQfzaHozgy7ecVxppGAGrn3y0TGyZgpXK6LxyGX5OUTQpgXv5HJp5My
eWRDMt37NuzHmGQXHAmoELvSq69BZKJm4smwERqYUTN5r7TNl8LjaYrxq3lg9F+fg9kGY1rZ4tBz
uu2HgLWRWVYfszLZ1lJ+nrGWZk+VYTx+f99XC0LQktCENsHOq0WkSMRp1B34Y3aPREVtUInz5udO
ccFLd2BR3t+bZtvgY4bNkZDWca/X77XUA2eRWq/+YhE13MCszFoQf8X64fuzZs9i0v4f3+gWg9gF
20OuvqQ+cdfYBPs6yu7wh//zYQngvnCTrGB9fkGaDDAh5U9h6y/zhesdyLTdtUCtAoDxaR/ffH+v
5/b/+6v//aVDgnMAQepqBHssZvLeKzhuu9mS9w3UDwA9Q3/Kchvx6ag7aoEBIXPu776r6DKTtA4N
3pKa6uA2h8bgtRXWB1Nd6oSh87YsUlaCWsfbNo5X/QE7FZ2kqBAmM30IavQWLfTZQw6Pwe1k98D4
GVL/eqtMAVrIdW7jtWVyVb1xnaK2eTNycYUmhZQVfc1JRHkWai8C6eIjA986hdy17RCOube8ewPW
l2EpvSfTJlNinIcjSTsoioVfPdtrCYFRX9rPDGPVg+04y21Gsj0VYoZMkSxSlGfXv19lmpzWkkqg
LwceFoa75lb4postgGN/JPF0Y6EuOSeM0dFnYhv1DYhsDIpZfzfoyv2obm++P3z/slx/j9+16hwT
SMhIYpOMpUyRvKCaSvL0FzQR+Da0tPfZ4LxqHEA3Oss8aprud5lo/w4VM3W36/xAxbIpHTwsO93w
0uFDsJ7REBIyP5OsN9vQEJa/T6Lanqd76C3zvvKABFIlr9llyIfN0SV8wHD3CCSK0A1IzUN4SKxX
3Fq/kCLtGjqkxyrz8WpVlLgBaCz8cYmZc53l6nFwzOzR9OgA6qmnhwkImYyQmmEsKdWDnLxnkmNB
81RwMovK0vAJn5fv9kEZBV2vNSQ/rJqgdI/ETpTCDY7M9XET1elv6l9mZQMg5Toj9aMJuou/OIe6
WFvK1ozg8XBEZIWFn7nUNHj5bPS7eaFbIS9rPLGfeLa7frmve/Hblu2fcbDyu3mEV+DMdnTrA3zc
TipI7oacLOyxscTKQMeYb5vvMXi1o82Q+whg+kevk+Sn0VgwbDv5uDBR3k3NWN86pYfKZ/27W8kO
VNc1TFThoq6e9PBa5Xd4d+KzVdgjRbmfPeoIKUwDjofBBl+Ocfn893+3KnjE5PzSbXkLPrA4AI41
EIOXdNkcFklTX8k0+WKmNB6+vxI+mVTpVNmn2hAacVpJnd6TKmL5ZNb1AAl2ZYVpPsNNKFieXvq2
v1HSx5qR+rJEVAf3c0p/Vu6XIyLg04S0HSkbU5iCQLGsPsROl9yPYCyXPE2vnU1ItEkK9ZPkZ0BB
m1qgUSP/liHcP4McQj4/mtpyv+yo23gu1Cc1NDijOk6L24eJPdmj6uPTt9Qrgw3/zysnSp1etAtl
0HR7907OZBgs9Yk3xnxdXFKjRgeKu9NXNiGNvn2bVIxV1qcEzjpgA1yoT+Pkp6fKQf/QtLp5sYvp
XgFM2dtjlV3i/MRD3caBTSZcJR2G6+KYpxM2Q08/j4DArx03JQnh3DCa5CfgwaKHz1LtYVUEF02V
78E/vH5/QCB1/3ec4JFqlvNTUqhz8zlkoqdwymBmFeVpbh1W7A7/s+vnh5Fp6VYOsrtJBJOqa55i
3BwYfhG7E3wZfXdOhp+dttI3FbkYqxMctl7bfRXt7NxhyoxCJwZDhGrtBzV9cS3sAiyvJy7f73+O
b9TU18brzZcucOZbS/R4KOdi9z1epoqzNlDDNnmRt2/QoeajTMj2yvoSQ0pX6bNjT87enPDyLdD1
4SBlcOFBNDxQdyB3UNo5fX/5fXl+f4+oWvtkBaa9bYkhO4EYQyWw5Iq6A/WiXjBpN1Pwk6xRIgH6
89yS1MMbYz2jnvnny67uiwcV4zrSGgJdpIun/+szJlrPDiazm+8z2Bp8eQySVt1MvOxmmjywp746
cSO2WLhjMicCIFN31lp8AbGMb+yOFKGZ6vRmQayO36iU17KdnzPLQPQRRC1qIvzawoQkVxue/TwZ
5PXS3NnPulZwgvF0//3s+1evf5/N2C+Dg7TGiNIKkcvfMSZy2Sk0K+JWkYbkIKSzJt83tkMJsp5k
GPf9TTvkQO50BPImL0uUEIe0XJkhLJsvbAsJuBXlq87G7mj1pgekX3nXsc+XU20VVy+xRjzpc1Yf
0mr4hQUgZWRHK3w1U9g2or6VLfslE3M7B2RbQ9vle+bQ+efcBGY+t8cpm9u3kuUTt1MfsxmqCeDr
YwGJhgH6ImlBKpgcIEmbBX1sW9070P6O7UgX0tA2b5VtyQvzdPXo+PU7LbHGxq7YYQTYv3Invi0i
6E/ufBsRt/T3QxrVjAfWcS31hA2pZv79Pa6tli47TG6xDai4f0w8q3akVWcHkWbnfNHze9UIlt7r
Ey6nZ3zAptzvmNTgi2ixT9CJZ6sboS6ATeet8VuU2OmN3BfX2UlJcaudipQotieT8Mp9jGoQZGNS
cHEoNiqTgzZG4xnTXtYcoRzat56pVqCH2wObI6UL0y5RsZkgEqbog+UpKKyHNn8IlPrKIXbdOOvR
lY+kuNUVOMi4E596oj3M5gasv+cnV9gTkgFKaR0b4SD9UAnFifbqS2EnVfh3LJ7XFk/rBepgETnd
YU5YkrcMXG8XZva+7U77VtfNMRsM7ydBM2NZpU+Vn9zhRzUPbLrzfT6v8UW94piUHIX7v0NLQ4D0
/953aR91am/0FQdTwhtq2oQzyLWXj6caQZ+48bMAnTbGnbNgfbL5rhVir4Y6Y2X3HdQ9zkGNf0+P
KFRXd0oBU06VxTnvcepk3ZSGJMDvRA+DvEhGdW1+C6OOPxkfIFAf+4u20WiBgRwRODkJ/VaffHII
kiKngtu6TSFMro8bA0HLDljDtGu4HklgrtACyZobclx/1Hwaf/xd4ZnJrqpcwjT8PLtfbHzk3zuQ
0qxNHAn2HGpGu8Q+GiFvD8KDLvltxI7zo9LFgTIUnHYnaOstrJj5kEWnBPIo2vx1Oyj0ookERXnp
mPOP76pTLH6JlRnOWwkK6Sw7KlpcJxkwdHCcnVksaMhQ+H9fEPBQ3r9fQLLA7EvVA3XWMqvOjDtV
+Pf4XVJsunkwPTYe/vCybMeQDF2m0GZWkMcyusR5JqhvQLNgsJvUCVB5cGV/9VLVfc4edPoUlqFg
uc72ZTAwX/qIeK0OPV6/drKONBBBLP6fcf1qYQy5yRMF3ZARxDmIeOcHWFBjp4xbbGlfkWQOtyRy
Ok/fb9P35unvpROtaYnAUW0ohvxRnYkyOxn86AjtaX5fnD7YTeiWMO1P4q2HyDnHMUSCMRnunCA9
S9fLX2XEOiHLqx9RbT2OROQQKBMl+3wxrdcZaTFGVmoPOHTYFs6mJol+GrQGPqqNF2LZ7twyKh5G
V8xh4HWIzlWd39hVo5l3ZN1r/gf/UMKByMKnzrPPNomycxIrO4zrErvyOnn97i0YQc0E9A2h9gue
opVBEnJjorWhWdTSbR8D1aGNKmNwReSfGyw8z7PHxhkGEokTEL/AAi6n788qH9ihXr/3/ZlRr2lp
aonCQjD/avO5e5xKcPURby3hSEO7TlsVDx7OH1q2kiUJxubiObXWv5z9ajg3YAlA0zNKixd11r07
X4JBx9yzkCBeghgUdu+OA9PNjxRl+iMGno5UcDtdPZU2sqVCnL7/ne4aMWoVuXNI2un5e9VnOen9
9xH0/YF80a3bl2jJFNEaNXTceHGnQ6qY0EIeoQVnVn7b9tI4Qyvcf7tragibQZ0VdDG0K2QCePvO
g3mbKt86FUuziSrl3Hlu1THRQQBYxtYdIngXZbGD0CjJ3DfDhvluAGO4QKCqcXpr7M085C2uiD0o
v42HDOFvzzeMSXEcpuK3n5rckWDQGRpkZC4HhE5XgNGQqFn6BVNKlbMRrUpo2kbtZf98FkuYrU3E
jtgzp3MJvShsOIzeAzrPmr3cZ5abgHJSnwBv648xLGKPyF5dREMbxSzqtiyy/oEhvLHN4mlrzzXt
hHaImYjKjczAtsm5fG1sfLfkC4xb1O1M970g2aW2PNeo/8K8A7lCQGMGG4J5pwcMkeYOL3G2ZlTE
urtZrOGFh9yHlxnY4S1yGZBSH502ffShx7FjYMpajTbDXLBkBFrYHQNOjfOlWOArOJN7hB0Xo5dD
hSgtGtEkjt/Yfc6bHuDpWFofBrmGuMSjU74ONGDqAvyJi1+LXZ3lSmg1i4yM9GHZFCmRYAZZmyYi
rhXpMN506E7qhIwHkjgChTOZEpMAOw9B4ZjA9AGcCmVi3ERRcTcZZMiBU0IlSzW3kTrjGd4Atuc4
Iz86wcax4IZvm+h3w08L6Q5v5SRQKxvFMZedv+1AWt1UYt4Apk7YCkw/tNXcdYWRncEZGtEY0Wv5
iLb6cDagPhkam1bLbsrHO5sXAX8mWi+GcevDiVRggO6AHYJ55/aqOHLZfjiCwsY0Yrnrv6RQJrxo
6CRKeTfYgLqIjQJFYLdNEbFJJKBDhE+DKUK+n8Uha2F1uQLfM7YsCAwpk5XMI6wuRndv5GQ4McM/
TV8YxuR+ZDsypWYVet0rBEH2VlzxqBPbg5MRQilfoIVFi2iBAg2McfPlcYg9ai7Tf6ZPSGHPqHLn
F+5hqstqD+abbJBRPXss60UwEUJG9FmawC60i9JCQNye0xyDr42E3Uw/aXrfI5V2h9H6QIGdsXPH
AOIHajMBLmMT4m9pu8YQyzCalzl7hfzDy6kmFjnVqYMA8YJAkzF9F/zsGNIc+jn6dIDO2g7Gmqpa
yFXoJPZWO740xMxOs2LTl/YHeADOjoNfHrHXE+jAqB/WzK2Fk+DQzObeNE3JP0SeyXLHGBwAthVx
86JUQzZ5f6ts0z4tJ1H4L2XqSDZHxIGLzDYOhqRuiqnhAhTsdN1fc4Kad4L/znr24jTlKybVm9mc
3xjE1TK5R2M/7XDpFsSq5S9ROXzKFL+z4amPzE4ggTI4Tz0nIq7HDOsS5bQHOn+fCnkm4OYNq+p8
sOaFTd2aq6sidSiN8TpmySc7rR9z8nu9VwYORD8yjA3Qv588MqNdWgO0MUZiXxjXLrL/ExceqyHV
khs+f+i0gVan862BowvUVQPArgdKYMaGsYuq4Fr72lpx4WzwcDebHg80t5wPmZ52uAjtpxGt02Yy
h9DpGkTO/qlf3ILnG6E2XYeOPu8e7RIO/UiQ3ww11HOCtzbqCV4X4qG0cQDK8Q8QM6/xYmae7PYn
h4QzKtCMgNfiDfLc2fYzi9DkEJyJf41l9cNFTEoxtCaAkuMU0bjImvQzSNrbKOagmnWOI+J7vZ+U
z21n4/Ov5TuGuAO6Vbh1RYohNEEJby4nQO4fPjDVjWWx6atjm5Bqq/N2bhKdTL9pD2ZRPtK/V2Ff
YIEnznxiR7ZCgSrCLXLPiUPbtnccUP0BuMcvbm+y0sHV+OBiNwySoaB6TN29qThJx3479Wb8gQQY
/u+MxA3NPQ5JcSrZD/mLIULZrqMVFlTk8XxkKflyhmqYdDjlr9FU3k7V4mevcfZ2cxPWBUwixs4v
iQGNManyoz15F5Mpzk6l2ZuJiPScVBX5agDUCxKyMsTVc/U1mB3UU92AzlMei7I19TuNijDop3Nn
EkGOz1MdMSRiw4GFGLMBY1pk06CmRyq9Z3EeC0sCtipPQ0WKsGJjtFk6g6RHdE0skipNYQ/mq4Hq
GVs8mNJ83COIYjvHXHIToGqLWCvtCmRTy1RiQFOPk8Mp2tjmIQdBsSVUPIPRmpk2g9v5aW5xaS/E
CW7HXyOOEa5OUEdw9+/iDkacYo60w3qMTQowEqYsLEArWaBMnPSAjcILLYsEIV/P7h2GJEl4gQC9
2wwDLBc4V9w6BCnPVftUKhJ9VcHj3edfTbt565sPbP3UMffqL2hw75VIqzcYl/XaNMO9y+dzFc9z
CGHI2DqafiNLnGc0WwNzT+xvvB1hoPEOmMyO28CDjW48c5DMuw7D7sbo6WA6dWzqxnjQHQsYgCKC
RVs64Yby39LJNHZtPIXEOBDcAr/Ha7N3nZB4b+fpmruLCLxP7PdCVlvIB5Q83BUTYW87wSAWafGx
XmZj42BlP8QBO0lWlxoDEzmHrDpHfg4qu9vGAFm4aCoK0yPqO8YRILPyl8sgUrXkebYL+Wkew+pp
SF86KEyJby440r23LgPI0VnRIaCLXBiJs8KWBv0KAGLP+g0fKfSnGAZKRZ6rhTW1NUCSRENzH6P2
3NrBLZ5WcUngy4eMARA0BM6h9aBbcsGclhGRc9qpG+FACej76SD69tjMIrjB03B1m8IC/dIfFo5A
xsbqnjkbmD6XGFc8CfCG6jAzkhWRNv0epArH0b9Yua5ONI0JRoJIkrGcXZAhPmQgHih1kdTH47Ll
X25BInoH1DLeLLF/BRO+FWMeHzuAHIaloZJMjOzKGWITgRWXvof0mTjT0cPhvSsw7zZt/17ygIwc
+k3LK9iMBBgY49I8p3HRAFUA6qTjB9vPyxDg7009kJHTN92FHI48hBECym+BWTkRar0M+EGNXH9l
JvHOZACbKVHHFZQJ7QAGC8Q7G9H+0HUrumQIMJHizbCCYj6Vgj0Tdvc9WPT7yQygKdvNGU6Te4yB
sLAe/KwLi+TyhuncUrBlNUcUlVbZbEYVvKiFFwKa+Cd4wA5JIEMY/DeuUQOKbIkPIHZ5uwTtQ7kK
ZZY5vgkil6Wxke0wB5S8vx5R31p+aaw/+2AUlyDDQ1So9LeIJAFCwjhYNfvqJKPws/uIFgdDBJUD
OauUAyRaHMAFhsB3bUR0lHwr8tWfEFosLRqc1EAYygWMhWEFgHY8dJuZA1akW6NdJL59nvtlyanS
ufLNrpITp3p0hEqwd3JKf0xYQThPzRNq6Uu9BLiEqQY3Iqa0AfjEemST+NYM3NGAOcOmbmeYX3GT
f/gmlqseBRtADSZEM43SmMEpipY82nv4KwhQw6pVihe8OdU2DdJLPAhYaKNHpMwI0XgWeXVwoWxt
g+B5aeT0WD0xoXuZp+UKeS3uqfsj56FPrIPr0k3beL09x2akH8Ufvs/zAQTcTTYz2MMccfA7pv4Q
QUq5GinxNWBujtmuZpSYJo9eJJHFpoi5imr0yc4ZuNhP0yifYtKN8z43Tk7yC/3QKzU9gincac7F
XrVvdgqCCVjhBvmjF72C5u0OTTHvGFLjcsDTsu3L9G12R3fjuO6aHj49YFUjl2PkSIlUsmMKVfsc
OSKQBGXSdu2ibqx3I9EiVT59gJfdp4FFkGi6wK+zW/aIA19WKzUBjeq2T4YKykpC9qoONhyR2BHR
krDufyyK6MaIyzdsQqLv3wzmcLthxmAYqMkHlWIyYKEZtdaypuZ5e1CSAMjCS89xT/hv3A3ltvSg
y+VAGLHBrcGjCtkS3p045zrIYpWG7PPao6k+/QXXHiaJ4uYKQm91jhF2VnrIB1narksy64z1DKIE
mYquF9G0NMka6ZadLEs9MVAhEyJT/slwnTeTjS2crBYz+xpqHIifAj5M2I/TXTOXwLfKyeHVg6nn
uOB/g9EPk5RjJLXi3dAkTyaH7HrcMDF1HisupWOruSAZi/506xxeQaTdY+bUj11ia2ZI7kwShnEe
ncfJdIBuDkl55AzdxyaEQIHBtMr3hqNrCBDjZZLRSgSjrqM5AaRvMsFZyMWNBo/cM5yH5D544zHB
rrE1JDykqrd7mo7xahHxF4/dq5zh8xiomJrkZjUaQVLX8GYBY1VyetEkIGwaNkZLb4BvTOKwU/1r
b7s7R/mfqRm8lTFyEi8LThFC+G1SBB3rXGD7XdpsgxQinqwIYxmtz2EJbnDqRUxOZ7pNUsDj8ifT
NetqwSYlh4kVlB1YlALyYPE0vTp9e3WCO6OLGiCy9h+nfcqpWo+dtF1OQBd9X8QcaCBtozUdddKQ
PbZtecaNuPNiHx2TaRrM7zUJeRNI50qJvTTiy1ANX/aIICf9yGuypXkE6Z1D1qMJcRHwJcFSJA1l
EYwFZBbY8YyJ4xAnIDNB3G5B0e+qkzPn2D0z9lgttx4VBikr6KwRXgULKq/kY4ojVOWm7jZtM3wa
JltNkASbtIVcS/7YsoWd8MeQ6EKdEZPsMFUekUHOHyTpx0D8bqxlPMVm3O+kO7k0jMWR820iAjX+
ZJ8C87E2L4n9S7nACOL1zzNnItErKUGORdbWTchFTapsi12Zh2RQrkoi6770BxQJCErYvYxvUdwl
N7p3mrCfEjZEgksAAQfTPQBYqnXfpoLfqEoEC+3bnM5BSO5oXwBysyxz2zrxto6MPyMbFKjk8F0T
kXXnUec/Bd64ld9IpdIvd3luf6XNJPeEfu1zjInHvF8J60H5e8qoX/xm5skaaaK9ymf0DKBelPtp
ON57qsklxzfKXQcPifs8rATwfb+aGEjrgwQovtX8/RxFMZmdjJ4Tk+c8IR+AuweK3rSgGjUdEXpx
Wh4sPbNDILWdGebjvCbDBliz6BB56rfqovqW351Ov6RDpanjJN4FqJup+94QkoLAYpqBM5+wuwKo
ZTKxnucJSEba0Oh+LyxAD6lJmjQE21Mqfw4jGQzmkqpDawF4HwhqyBfjHVANUaEt9K7vDx3Q0h2H
fh+iH+MtI+zCSXH6uHp1gjbNcYT+gNyFhIfEY4fQMNZ23PE3gnH4MnKxaGk8LiYPTUsDV7rX+kgm
ilorqk2cuhdqMh5WjDa8obJYf7g7lzVhG2Du9JfplWk8cx3zpASHea0oSbEM7k3l6j1DvVzH1LGS
9PhKZ4yFVlibTGDnAMoLwSPjDPkxzA1buWOZ+i8oCA3PFcyUb/t1o18im6TA6c9L0PFHZDbsA7ky
KwFC8/CuMmBjQwSTNG3FvEsgCTAZkqFTlP1OrXLJDkDDprYciYj6vR50G9odRIyaDD3lcd/pJLoI
gqkrCT0wYd9DZiUCWwuBlzAYx550Iu9q3w4ObZaGFS3mtuFuE1ocBOk8R2MN5P0LHFgOVkOOkU44
QG0BMnxIvizZdmGftM9D9QgWutozhUs3c9kQPVK8pEMN6TZPdmgtnx3h7MZyDh7RNdDw6Ow022g5
87qOmHBI7KA1turOpabwcXs9uNZ80PDSLLpiKxn3pAr+ydrJYjAzeUg83wFk7gtIbdu2MyyuT4vy
qaQGw6QFJAORN5pTPE3VU9YTqN3Hj0tBeqVgoxolqAEHb+fk5E0w9M220hrqMK08GJB0gDtbFle5
iGd2obD9uh7VVgzsryDAKIN/tR3zbcoekQJwAp1S1RQVLtIudwknVlzbcogP+KtnEgdx8rqB/8FC
Op/NIzRVtChGcB8UfGIsMzgMMnHQd7LbITHAXSAEAD+fKqpY+Ia72TF+dI1qwtI2742uee1il+co
EOZdXWfvZZQ8o7ojCXApjk0U/QK9MKItJwzU51+GZYJc9UM6ctkVRLIVZokB05fPVeD/CXRA5JJP
enBB8FRfSzAvxdG2gB2VZX8ZOaNge4HjS5tg0wTeu9H32ySPIWfp/mImzF2H1HyIR4bBtpyvhj/b
e6NbI7PG4cQVqoBjwjCnVfVCXYVkqXuHhudi6CTmp+WLt0ErlNIiISaGnJFE5MPBxEc3dkmYeUOE
qpEDpmkfOrU8Lma/Ua1SR9Ny6UnmnvVY4jw2usaLE1Hgawsu4lSPbCRqa6RqnKzQ8QvOTqbFQRsd
myn3bgQSz4XIFeA4P2cmZgNhPWHrkpvumCHi52kzc5riZmfvWHgSAGlbA0VV6sdvbxHdDxYrz0HT
RZe49Bdg9fJokri29dNbUgPkTSudZ9Whm1SU37vSvwSqzxiVp6BgaRydEpI7MtybrHPy08DeaDVY
NaTGmG4o9RABs+p2iBXqjak9pk5CFgeLg1jFLIvrhYDLUfthnkKUqnMm55ay/iyD40NhQxDTUOhn
+UpabOL7Oa2m/Wr73nhB79PpEDwLUTgUjpcfJu9Bx3bCXNjIzykHLk8HY5/jSdk7yRuRKKjuqh9m
gPYniq3iqAb/oYYmYzs0ck0wtPs+06+iaGiI+upLtik6o2gxEUVDvCvJEhuxiA2ecaz4WQ6JBoFa
I/I52T77CwhdwNEM5BEd533fuxfduMfJ54DPeozZfS+RIuWEqUQGwnJGdQBwonODiK2GLGzNhX/L
NmIvZu57y0fs6plFfinKcp/lgYU6TWlwRTg/aO3/i6Pz2o4U2YLoF7EWNoHXKspXybvWC0tSq/GQ
iUnM189mHu/cNmqJSk7Gidjx1SUM95gj+lo3J6ooj64Cvm+CFx4bIsdYUtArgTwfaIcltG7Qqz0z
76RwWx4a2VckDVqOcu/ozkhk1J7VyAyzc8Ef+mxQT5nHhfPI2HBhgTzsdeu9N5W/YAsLXumWwMEt
Fm4SSLzTMGj6l60PXVWvpeDl2Ha8kwQE0LyZkp3Z8eU0dKNt3Ez/ptTWb5dqvCfU4V1KQgWRkmqO
Ag83ZsD+bm+2RAeXNB9Okkd+4/be15LH3cXjnah8Y2a4th6wUSGXFvNyrAbxazr2E6XkVVWMbIQI
jGRw8Uq5CRmi70t//BHY8LFyOhelB7yw/GhaP3MOC4m/DeiFcSec4DCvTUqu99T7NbRXc2p2/Ksw
oCl66rHmIyDVBv4JyTY2bbmyshWKV9R+ly6vkOZwriQhenG6RK1Z9QRRQd2RRGANGgqslPPDIHu6
FZf4vgjtvQVtHlWgpmKzEY/LMG7xJowH7gnZPpzDrbLLmnDCXO0cfK54N96ZoPRD6GMbkByuhYUR
Pgvl8tLHFZ0g/vA2aic8uB1WgcExoyYZPQograM54qUPjf4hyX+KkiuZ0Mdcpqe00PkrJvSb9NDx
Vd7s6MOzD0M7Qw4cyLpz0Qi2TcuDqohDPy+92BdQTTa5rs9I1fYD00nAhlI/uYi5pAwX6pWFfV3C
gOm2juVFV7dmcpJr7lYHacb+KYtTLPzmd4F1K8oZ33kzOm88Sik55+RtzNltZ84U1aksTmNr6l3O
nzH+JiU7vqSgLMOXDKkFbSusHQaowHQoLHd8UM17FfDhBN2dXcrwsTPVM0Fobkst50hX3AVsddGB
kvlSG+HzDELhDmvMyUc1peDkHyPEbZaszIKMFhmbmy1NWIlF0qOlwkvSD1yNwSm02aGF9NsMQQEL
L/WQcqxUvARB/JpAsrhb+umjQGHe89Czoe/NyDCb49yMj3Fvqa3kTTy0hrEdiBI3gI8yCvlIjT7W
HpqJX9ATXqcYY7vc/0MRIye+8TjN6dllINhXjRUfgJJuLbdbMJ6kfHJSGWHZVDRL1P8YC0IaZcKX
Fsc816PwLbDrhD9riBxDfcR2jSjYO/vCwRcxL+o0dBAwJyywKL8TLXnltTRqNkw1o3ZfBMbewBLf
JsSw3OZpBhuHlUH6DG5GxCU9uxDz2bqRGADZceNIt3PlMaLZ5CRFuCAVD2DMlw6TMEa5bdro70DQ
p5gayKHQPt95nD87/YeNgPu1DA+Q4FfcPZ2z0v7yC2veE2Ji9+R7V8TENmJU+PGFozZsa/5qfA54
Ubgg1In5HEDxxgjDBcqHKmTyhtRTuA8H78Oy3U3fVuoEV++vLNznGgXvYnjBvvfLR7drOjCsNxc7
V8TO+rFqEQx/xrmdr4CVomAjq6ndpnFXbjOASGzo0geg0P6+10lz9mnc0CGgF1xrwvX4o7KnicUp
exyW1FOu+3UyYo8A/VdM3ZfoqJU2Ru5lS2HzW0vuTN5+8CsmfGntRFp+zwqgYlbxzTNAGk4pFWwt
N/oudop90up7MpY8dgzPC/vtZO7eMRM8iKqjwNXDZqK4Pp7dBLtVvQRYwSk2hhxgnMiPvjczTM8m
fqhca4AR6X/FNqwelX02sXgktMMBNJEd4sZN4YCEZO3Xywur1OSchdVhhkUKF9XGM/qdCa84lHSN
bAe2DHswqIQTgvJFFV9rOGp10TvysG6dkr78Iel+Kvt1IqLK0WkJB4ms87gi8MiN0rnCmbp2undO
wBg2cacl0keX7gmt3eUC8pwV1PbWnSlarRMaKPr+Ad9SFNCqwVcJ7J5ukCMz+x4u+2+C3SNy0sy8
bPgGoRflAs5IVxzzuB8wpIfk80gFE2G++JTY7YSU6CruHyl6RdM2pSIONEhGA3i0rmFFAPgPQ6ab
vSuh7TpFo58nkNpGSUtKhzaM3/K7yViLhL2cj6TIOlY06ZPrVMvJysgpZwnvwpkX3FY72T1YicjN
WH/TUmwWJkQc48vAekzTCXmb0U/3weQ7kb0A0/GaEfDKALtobPgLqtnk/VgOd8Uys9hgnbutTbqc
PYoVN/GkzpyKJBGiDIQUWIjquc2el4CFi12xvlh6toxhSNVOBfgc1t/WMo0npKx075jDq1Mw3ZOW
urkdPR3iL6Jpuq81L/cCqpvDxYgtr+GyvqOqANxKyCfBCZsPI39yFpuH6K4Nbjn4ymg6OYF8DhEp
Dq7NU4ih0HNgrTgZ1hWGg1+oBtt4tVH4FRe3MuNlWsHw6gSUMNrZ80qvkFbNTZ0pmThYUgQ3z2BT
Z+ZBEnn5momuqZdo/C/DnJtzEpuXofWfw2JuIlf2X3FpnXGeLTugyvTG5i82RYp4hWC/G6FPc6OK
X9o5uy15ddcuZFi6seLHi02m7mvjXNEnvuEB/9c4Q3cBa/RaQcs6wMT4tDFoRIZF1YhVgYylyDAM
1Zdvs5xrcvigiUmPQW+y607H+oPZDoCR1N0ul8Z1XXzbDv4TVLx7SW0MlXvL2euQvp2ZpZ6bv7EY
4wq06BFKG1gyQ7yh0JR7FujM7darP/5KHKWirKiLga89cKs/DGZylyRHb6Ysr7RMULEdxLJgdeyW
BgYxd6ZFteQfhFFs4U7EBYN/grNPZzvAy5MOJ0K73EjCpd15fv/GWjHbF5K7/txGIiEEX3ZoQH1/
4BR5dpJ9IJJj706v3KlowIhHgoMuJ5Zn/esL/8oW7c5p51fPLs2D1bA0ISLIE18SvnFB/MR8Crch
vmyX0IWbLuCXeu7/nuuYxw7hWKsEtcMF2Kwn8xlqxZfQ813Z+NeZRPRGsLCTgFmHzHtxcu/sD8mX
hZ3o7Jechobsd5To3oeFPPQ5k4up0YgxCL2IvMTGqdBNAJsfyCHSfChyuQt3rnWh7F4elD1cHdd5
z0rrFhYczfNVKjiNg55PbevCHs138ZKChp/zB1kOya60y7t0GNayEwai0r96BQGqCXFyMOhzwGAH
/slOPzv8zQq0CpZ67vhsgm7Zoh+Gya0PMD7w6bY2u2OHM2mChsQEyL99wdibTejFYfMEX4Hlaf2I
U/+xz63P/C03+dVmsjz6mQ+FiOqBSaojHI4KkBoIlxBfdeSb+VnaxkHL8EC9bEtEljQujK2vpbdB
b0EiRcyz+RKDZ9tfHucw/6dhfOw6JOIsNencbXYCQytlkg927i9RHrCujUVKuLpALjfMMqrbtzW3
rEDhbNAc+AQoCqIpmdhknQsbo5jfB2u69uR6BsdL8J3bWC14gesMva3JEPSWgu5fwkGzwcdzonPd
KwY2MdSsGVwsYYUduzT/h0GErrx0oc2xIyOtzDdFIjl12gugVlorXMLHfp68CZWgKHcDpkT9082P
ToD7n3X2wB64MAXySS12eQrCD306KShLGJrU34sqWsdWMrCvUP+WTfvm2BN8Wuu+7ql17qxk3khF
VDZczTxUmG6QnV5/BCC6jUklEy/ilkSS8liKzVs7/ZsFJIdSosHoczwLkpuo2YV/UjdIDouFA46W
ODcdHmkuwJMygPKZzzDQox7DVxzQ9yD7j7xEns2G4sOr2n9m8uAHI/eBvki2NlWAhReBolwp++Kx
6/RrMVnvHuygzdiWXN+yC0g1Gtjjj8BPfmtPeXs+emcynpfBx5DYhq9NTAlQiurimN66qI9D9DZc
s/Y9NOqfOiM7jIxZKeO9mXgdmjHyN0ZH8vkZrncLClCykKLlW+MEOQ0Z4bjNMv+ieSnj17XWu3bh
43Np3+flJ82CKHfXgSGQPZtSHB+8hgPY2uQjWuf8tXCL5SYWX1Xr/21hL0WuOV1GT2T7NoWnFZi/
CFefeVie2BZDQBxxN8jpFu+zxv3XJDjPWb+zTo2fePdKXL1SITNiAWrrg9t4t4q8ae/ZZw7kDUz7
bsv9nAUxwS8jYUUS2tyT/V1O0VPNto0G2022FKRse6R9t00O3finyIBuK1jtAYb7bTL3UOn0FK0/
AkfZr4mtX4e8+3Kr5Acf0l7n7X3SpOFqRj6KEM1AOv/iPkEHTJxTMMXP61OaK/Gg538AGrCJ9SH9
vF/LrO2NmrgHKt2/TwbJ9ZaZA3mJtx6HJIRB/leBMA+wmYTvo0jQ2YACUd4Qqjc/Tx/IDmCjIXZc
Y/V5pYMTXhzqsy/yCVmW1HvNiIVNZt6GpFZYImUvEK/ZKwP24AAJNp1toyYI1IOltHe1rggIow1T
iKTriBJ7fGG4BScrfc0sqsoZ3Z90Rv3KBEwYrvovYsrbIsTfrubX2shphHS3MfZM9ijgEubr4Oe/
GGs/axspZ5pIkQ3F34U329ZMw/sm89OdUORSMy0ITlE7q9P0nj/8PhjFwTZiWrVLrmPAWUNwdBDu
dsYa4NSIJgp4s+d2vyqn3WzIaswZj5nPHWAMk884Fq/uoxua8ZPZfvvkTA9LBjfGdcNTXk5dJLKq
ulYpYX6lU8L1wrbXK86G2Q8ZxIr/LSyR99IQPcUj1ZXa+FC+awybUZdjTYhhCrDDxUzYueLUzZyV
2ri1M4TAZQEjWIPC7FjdLJn3PvQs1ENjfSXi2xiIX/HQNZeCLcSxfBAewfNYjiy56j+s1jajtDyW
BQxfzoSIntGSQQceqnjcMM0O+uDT8VbSjrFhcSPT4qTHeFfLhH9TPQEKCQEjQ4iJRvzRk1n8VYoL
sa0ag+PX2/v2E0YC72Klw50/mjf+D+iQmirJWCe0ChbmfRyiGuXVzCCtS6DF6aUXHUABwU+4+oCE
hDTWfVtB6wLM04gFuAPUMEDQ5no18vE5TAF2HbaDR/iWUdXzfoYf6VFLWbgr+/lXxuazZZRfDYc1
+zHreSQmtXFEU0EwaL6UdD/C+ihbMGfZMNLE7k2fkE6AN/V4Q+YYzw2cottcrdpfETPmLlVLz7QP
T4I9UmZ++D69tCHVAAmmGG6eRyuR+SPo6q+8Jl5MiwrE1fy5yR0atU3n1FZmjx6usXFhxaZ75mCP
cfNgeD++Vf4EvbNWhURmxZxEB7CxtajrwRfqn8cn7tu3URbekQcyjSojLg5xUh2amFuA5fOmUBNy
l2Qn5+vhDIZVHsmKZTu876/WCN2hc8TJ0cOqRZ9nRJnaUddhUO5diL+3IO29820Kz9iZLUl9sUhQ
cUzHZxVe0TTDhuabwq7uW4cvvuo66pva7osHkDxFuQfW9uN5dMtNlEyL3i5ODR0KDD3HsUCGDYX+
qxreRgUXMDZ0BP/02Z+tG+I4+9c5YwnaNsSHwmXTu6SBk6V8KW3KpXvjtdLcOwqtyUsbvBqqPtym
hJ5Z6vjJybGz99k8Zet2vU1Nb7NmbjYwF1nfGKW5gd1sb4MOR6uBPRK4XLKxrOnmcvzjRpu+sjS5
WigkhUMPd4fJR3ElBLgLplLYpR/ZU3NR6blyx+QgB1IudJSvP2nKdYUpLjP9zPyQZp+tHqFebxAb
6UzmlmzUnRdgzEU1kOdivFVz824Kwzxjsb0DugP+zZPPosub00gLTY0WRdhofkt9FqcYUMcdDZRt
FJtxhWkhAaA1FfjG8FXjUb2EiRceM685pU0WRwR2aX4bsj+ZiYvZSagks2fvce5Zy8SNPJdKPSxy
FdX5cze95x7hOSUsDTDwZYVx8YoSp5V6G9SXqL37gWTffugkLWxBd3bBNOAPy67u0oOScmxnN1Pn
jcJkMKOYeNWQOyKJL/w4ABDgEsZ6YOkoZXCn7QLZhJ3pDw4BSOWtPHAxxm1Ihw6jk967HSVwBRlN
8hfpyhylerY0XonEcaIlKe2epCN3fvhd9lAkMFFeHEUm01u7O4raOlTU3FdAl7k95vvYryYO2Qay
7RpQaeID/LgLu+l+Y4XTHztvSGWd035Q0cxzSfBObYVjpduK7o3S0r8mVat7Dj2ul/P8krfFDofG
V7DWupgmr3lXPVqxe15a89b2zJ9hUxxIuVPpMsFb9ojmQBoX0eqlnSQLDS0gTVgkjR2yExzF3Tpn
iDySiSS1WlAtb4g/BQICopSJ1T2/gKalqtwM7yUQIxwU6tHwpvTgFM/+pLn9IKXu8Ec82FJDFBHq
s136pxF4Ifu7CefhMu/0bPLvdW4i4ILvDLnEQII+YPU3ZwoajkZ4Qa151FVGGWm7lBTxLMuNN+n7
GAyQ38WYEaUpL95IWGPmg72k6aEpAugsNlMKrxcsTq57WMaG7mq4yczlxT0dVicrLjl+MAlOkrRK
4LnzebacZEuH7mxUBVav8Jr5uCSnYN8atXWdg/SP0eJopQmniojENYgzTN18tAKaCjhWn/2udTYz
P0rqNIp8kYeUKwnbN8ZFflsBXG4Jc4TNbDfFOEL9yblzOtpO/Qzbgu/0Ub5U+AYZgOIqwIcf84gg
srbKTy55+AeuGffXsKcxfuZvKOfhzQzYq0G5LCI3YdfTPRQ0B2/9lJ0m4t2+aykKwKLG97YOz3Db
462Xwtmh9tQ/BwmZsia4TisccwVls1cWT0Hdg3gsgepWcfPijYPEeJ7sUaP5VoROQHf5eArFD/ki
4uzQmSI/C98Qxde86IgjrSU9otz0OOkAwaHsHu2MoEcQLt/WalFWqqW03u2K7ZKBM2PrD5HFTamE
th7UG0d5ydSVWZxuj6i9zf3k0xBgoiNZvKBitAVOZGEespkPXp69WoCh1HgJoF7TNNwSQWWUrF1x
jofvzgjH62wFknXwP0YfFvdODTtKilMg+cbMkqDQYBdvbWpfy8BA8l0TcmZ7ntMXoHXJHf5pPjfk
eMEn5xvM7XieVE1BtOR/9pSvMpnxAU2Utm+6CQDBZYSKSL5wc8w3ZlvYJxBOFNORJQXrcMcRG55k
4GcoKSU5GWamjaD+ABNNQ58ZOwmMvf5LByl70wY1m8niZgsqzHPIyXVIq+yYd8A7OMK6ePjXyWDa
xbl4DQyMFSW2Wf5yunQKDxoOMCXjILrlOYZBSac0k2R5l2F4i5gCKowcXIDpnP0JsDj1k/GlTVyV
wUg9NlFHhlvrC3aUotrDvomaUPQK9zdD9uMpHQYAqOWJvUJXeMzk+bpDKt9EuVTcq/lgyBkdaELO
wAjH+2i5JkpQ2g32G93komsq/VSz4KRP1DdtWMY2GKcfeKR/0aQxRTnuNuhjc7vAaTzP8D/CxXyQ
xOAzs/mwLMWRvuyV6/8tDAyrWLfoGcd7FjJpbO2m6hiuzkM1cFbGyt7gill09recYouRLv4OnJD/
QGrbHXq9QYC+cTZV1ATEUS8pQId3eIevgfsE68gkIFm38E3rWuYbAzPxPo6HrVxsQU60phZ+goMF
l/5ZzKl9dNY8Tht0BnFSJJ3Yh7Y/QqvcKJBLVmEmW+L7LH6pYzbhuHXEZ9FWl90ClllnO2cUAjh2
f4vjwttlFERBS+ufBKUGW1A3NNe5D4CHtlTu/AZB/i7DvTeNcCs2vg8Gqvjbms1zntKwS4TnNx9p
vjRi8054OXl978zjeQgb+wEk+1ePxDHXnwWbqGkqdn3T32mtX6bZPZAnuDI7PNTJWizLR2Qw0QLF
faDt02yvE6vyb4nGya6y5zWM05Rclo2ShFxDdUplyW1QDx/CIbBTGdWfaYKh7vrBj23QvU5kdM7o
ZcF9YygKQgoVVeaCn4XUnNUa19Tup+0YWM+W/lYjH7EsPbCN/Sg647HAIWijQrvNq06rE6ZI5kj/
VM+Nc2YVHY1Z0kRZ69GzUdXn3sIExEXaqBZuWFD5UhuoZVkVUYIQy+V4AkZSGYQCw3t3rfg1w7/W
ZOLXX96NdfUxt+5y8nr/Djn8EA+IBJZiBvApOdpieTr0VFJGCODILqoqj0T3GAuGSh21s/xaaj8N
bCVYyXF3Y/1lT/Wp8hN1mBNJLfxMSNHKmds8y9yul4WxW8Djg8E/BvCynbBehSormgr3O3S6R3/u
oIGyH+SDpeRTAv/KhXfSoNzxiDMpOQ3+QkxdKFpuxGOzX6Z0oGCsmiNKdIOW8uG2PflFU57iGN1m
mTodmW7vbysK62q4/oEf7MQKXA5cWC40chuxd3MGe4Jf++xQk3Jt3PBZDcxbYVA8W5W42prxt7D4
0WurBjLb2n8mIOmQhvt9MiUdYn1CAR+CHm/W+bE0Ua38EL5hACPFrYpDFVphBOx84+U4nWWz3Pml
PPu18RpDF+8Dje2FOA+yIy2+jXHg1cF5rpBYWsGPyrHDxyItuC5RG24lxnrv/R0SfU3MdrwM5gQB
KkRV+wmRqiJApMlOt3vPFVeRAECVEoOtObETsub0o/ZsEgaLTa5pVnsZL78D6GGWXz1Fu32NsaMr
Xyo26bzqqmFvexmzQWpROUfTc4nIEsUSXSQkrrjK2VM4EvF0J1Y9+th76hdJ4atFzr/5frZjcfiD
lehfoaBpVk148LrfuhneOjEXu7lrn2D1EAyW8hBDKqrVDdrUA2cTVx2PuzhVPYNqL1nP0Eyh+ZZw
2Av1HdR8fDOdjpdyAa0zs6Uh3cAehC2pL7wYw751TTWZgNLzfrtF4DKpaBgJTcFaDbONADvFfGu+
pJOfgoFLln1row8FBm5zlqUItN0P46QZjesC2m8BShTlH4RNYIn8h3Skd0kywSTeiu4bumscU0qm
P+OUc5KUtqR6bMo3dKnzNDdmuq9g7djUTvm99TGkDKlEgilIp720Ns+2JvqYcMgLQjEnDCN3MNeA
PiblqVfMAuFYp3dGpiiOUcY+kBjHgnyMbMwH5GCCrZTuu4hBDfGXO+Yr6T99EPUeoYYNH1wAVuff
mSbN6AZZtrE8DNS0K3i0PFzLwW72Y+me+1rQYlftIBjRRQW102jNfVKx8yhtfaoszvl6GZbrmHTn
geXgraAeLWEy3ZoZ/FazB7bizWSDScA0TXIbmA+427x3VCVFRZcDCicmDgIwY/245Cc124c8Radu
uNdvE8Odoy5ydMI4aSSfHqacsWLPR4SDfpxmrzuM4sRFWBMuZXlwJU9IHX8QT0ID5MNyGHv7ULaU
TKa0NSFW8NLLYjKf2jpWiNx76GJECXHEG3Ac1Ng9yXam1tmAxkIdUTrDwiHfE1ojlrZJ3Ch7fg+5
r0GzrjF/9+5Lw1Z+KbBiCoPMVtaO5Bfw5qw2R7+DfpMvSD7pLN+5YO9Fn73qkKw2esqhIDATD8o+
2exuyT/x2/OMY26ovJRdOiYy3AFD2BIQK2NOWT4Fepn+b0/Vh8x+TqdaHt3cei0DGyVIgIOaanHL
DNnAghPOPgzLqBC4KXvt8LHmA5AN4A0tmnM3bX7qLARObbI2R6vEOMp3CFsWOboCA8Si261b5Cs1
S3/FHr2Dff+eK+LriMNMa3F8bYaQ7JlLdC63D3FbMWn4qDVhgWtgAv+Dh6l6yWsHNcrqGZTtY9iV
3UETeoeu/eGUo7513k81Mi6Ty6b/mmHYfqTdQ+Ga9Z9r5agj3wwKiN192fBZwKw57VsrgQPGz5+b
2JNp4Smqlvowx9NXXs4+t48/VsJD6y3jJ8YLui4laNWle/Bd+9WluWyNBv0d7Bi9gFBY06IY9CHQ
sTqAHKQl29C83NVzEAWYKfbsK147d/70E4QNafdPXWmxIbZTuloTE5NeVR5iM523qUbVqEc32cRZ
/p7z9WwGF4AF+IgnjZKJQZVvQurfxULBu2XDell6/0rtU43rgnae0WU3ti50qbceNaNelz4MY3Nf
hcbNs9Vq9UdFbHArlIm/45+6oj2tq5jadicd97fndo5nFJh96gecNlC8IzolIRYpmr3jIVwru1mX
e9TigLDxFkruJysPuAngTJTC406Gw7KTy7HIvpqpizkTOcYCfjF1ThO2pOQZihZLXJcFqOn7v5QF
+UeGtU2Zc+aIIMToFgZnrk0bK1HHEcfRgR8vzO6J5Rv2ptUoVG6oB8qPBGJ9BOn2KZ/YB6QVd92M
Ot3ZD7yD6053gug8HiZCTFU87VVSPnNeLoe8m0hWDMgcZmqvBqSzGDHpthW3grio8yi1ALQrk9bn
AjMSGxyHvx4uIJsJlgfpMtyrOpGs74dlZ9p5saatwdj3uN4IdVRt6G5CGAu4Min3WQm0sRvQuKM/
VBG/Tnng41dOsY451NNaM/a51qkolurORWPcDxP17ESi1RFW98ZCNookRPWNPGYr9NYWmM4sC96L
RLapfa49vU5Z89cE31oBUiRLIhMSpxQt4o8vz2xpDkUixAGTL7s7L7x1iXPMDPHch8pGjufd62nc
tLHD1jdIi6dQ2E9I3gR6cvABTtZw8OCLxGza5PFDygBIJl11j7HkyJWNrTdpUioqWudnYw1/DZO2
masHRGvDPMwD3FgD5wyBrJMhsKq1FV3loosjK+FXc/mTKxmEIl7u3reFFqDOXA4D9UgRU9yjzA0I
MjUBJydn6a+Q5OL72cyaFy7SQcWVXBUTPDU8Qe4cN2dUQRQ7WPqRmKtoMOpPYY70bosZiFF79hxa
tApTlns1ZZC5l+HO1N4fllp0yDf5tglVSrZrLT4qP/Og6U8tAZisSP7qmfAzL8x9SVcwIn9w0rTb
bvMOm3YDYm8b59cuWf4VNeqsh/K/UcaJHT67zDr+NhWwqCEH4WKKJwfg/lZqfUtjfMQp7MZ9xuvc
x+PadFSvhpXAq1JgylIvccvVzJcp7wGqrjbCgwqQv8R2f2Ljem8BbMZY2rACJuzFLiS/r0d66wt6
ZkECxWt7m0IEtGLmtvwbhyhduiJKFQUDZSdYyBHXh7h0GPKMoLj4tAj07qSbL6tkfWTUpGVatDV0
LuMtSWZzM7G1PaGBRnJNlZvYDDajDxLaHH+BhqY7yg13Y+bcTSK7OTkJSICjG5erCWNpTmETsVl8
ohTuJR633ikPt60336oOxDAn5V946m+uWChu12T8rHa51hJIcuq5OA1898PAMrLz0+Jf4GMRAu6m
dkqdUQc6qKQWTAgnOSVCtuzteIBoBBsSgbDqSlQzc76NGZXVkOPagnw3C3/qLrzq2nge4OfAOYcF
kEFz3VtoigM4fv0cLZyzoiu1/OpLiuCJN5EQ38miek5s8iXliP3Xz37tvtvPQOlRtc9dnePcaCn2
oNf0D+VSHJzOHafkuMNO/LL044+dWXsRYGN2HWAFixffyUY7x67iuUmD/qM1wadJ2hlWIkHBYY1R
RkECCQgos1gkeyg9AyYZjg1jjrezIHM9jWB+LXSGoO0AXw73lkYObWuIfV7Rf6/9uKMrn3vyH7RG
WdiLucYBZcA0ZTyEOHC3bQsTOS/rswukouJEZ2RvsCnzvnWSf5z3uN3boaagcIkGp3ohPLOtbGM6
+7qBvZeu+KrC2oDBJjTHl6QVCFLqj5FIUnCKoQfBl6xmneAgl7n/JAOiD/Xw6I5IGmGBlGKNpU3C
vuCynbMDsqDzaZawrXGsAutdYgUfCgXFkBweOKow5cNRtRU7P5Kc4SzuygrfgBLgb+8HQVA9LPP4
HZEKrCr4vhlKRYmZq9DEUnCwbfIWRQLZ4NWlk8JJNBjegRCq4UHxRAm3whY+CL9JwJrcKcP4wY97
56XLz6i4hOJZtaMCVzB1ZAITtrzUof8PbxavI7cedoH71hF8idLa+26KGOu0Z+7jlrBJx0Fma/NW
FfFzMalvz5dE1boNC8TX1rsDkYxvXPLxITx9rwvYo72VUfsqz25DHpWF1Dad4UlklbrzZ9wTpo7v
NX2gm7jML1YO3q8MHrJF4noJUqoB7RIddD7UqxmKeyZUSifjJeSI1dBxVOlaUdskL8nczFhE35HQ
m3g8D82CehDwemycZZtJwnqQBF6reaTWOqQpoNWoYy6qceTFxSfdg6y/c3QrTdjR91dkapqRdQYR
sXXxTNy5lCQbg7n12FPfk1EqENIYDkiPDrX6O/WyYyBntSFuU8P7eIyzz37qWW/qk8FVc+jcP4H+
16MasvwLqx2HtZ/NcuuuUa/Ugf2jpXVfWMY3XO5NGhLzA+/+OZKcXFboRb9A3Pa8YzKMF15orh5V
1Nm0WfqpJHk54yLsG1pkuPRhqcyWy8L1sl+6rY96NBn6bDvtL7mCFw/vwjAXP9K319/M6ZQGcQHq
IrwVgz0jCDtbreLPziGgy0Xk35BQF2QEzoPyyGk0FqYjv1sZKQqqqgQLsVTPfiX6kwdjbJN8xB6/
Ighr3NlB8xJnRPCqttyz3Lyn2lo6YDOEhIjj2/kb+AjugvcdGLfIjd0oxaeBDgjrxWkgAiVHn/9n
Q1DOwwCAujC4v0iDmq0LgY2/c6EeBgZrVhXWPeXUBLnG4lxCnqyc6jKaJGq7VmEmUnd1xaAHBmkv
dQ/UH9+NykITcWS+0l72baCtVURkcQJfCvtFuhWAOoxGWhJ8YDNJ+Vv8p5pje4Od+5rI9D7mC40x
dBjthNmbDpWc939KrDTCR7mlB0NHFb0kOKnzR7ESIDzMsQWQl9LlUBnKgkN6su7hNbyDOmfRlPTf
NW+BfpGRTs1bN7a/Cxf4XIykZy0V8kMRv+Gc/6XYlbOF/hoUKGRkL/5unO5uDs091suzBq0aVvpj
yacMCjHvOWtvi6AiUUBQuZ99Z+N0Mw7HuoWQMj20prw1suZb37bovdUT3gDgMIpRNY0PBc/hbsrH
B+I8D/8xdma7kSNpln6VRF4Pq7iYcRl0FTC+r3LJteuG0Mp9M+58+vmorOlG9QCDuUlEZCgkD3fS
aPafc75ThayQShkaBQySBD29CURIHR0zM/Ms1ByuSwbeciv9hmWzERwAkADtrSbmEFoXvbAbuuQp
U0seaw9+6z7G5aCvS3301+QpKGtyD12k78X0ZIztPvXckIMKexKK2zUe7KPBXCVMYQjZOBRB7N+y
hbmT0cBE1+FQMvb7GsDeQOdwSn2paZiXiABANM7ofUs9ZGNzLrX8g+nxndkcMy999Ct18FMPHZ5R
DyQ3vMTPfUvEQLN2TTVsmgrpgobgSdH8wMvAoHlWmf1jO2yr0eDXUdS/T2V39lrsLo1Yp9b0kMO/
ECPmMd2A8CCpVzUT5kDhp6cNzz6Qed3Q+GGSgxqebzO/DqxtY3JH8GPP9LLPilVZzBpN5z7UYXTW
2oYjho8rBlVLo4G1ng5tKh95xx9jZr6DVs7Y0RyechY/2Zg6oLSwfjiAoTVB1MTPoFVNAl5uMzw3
TD0ghHJ+jSdMleQhK7ceVhqRxd7b23W9wrm7ygLwbzm3qT7g3p6IqUigq0js84vTFaHV1jtXvrMM
Jkb+ImDE6ZJ5i6l7tAfnzfcCdq1R/52n+YfRusMqDqKLXr0OsA8oD6Ec0N0ldWYtpYklupMvTmcT
MIUiJ2jJMXJxBP2yQm149jq1UmaE8LHr7Wkz+v2jnxW3UTzsOoI2diML/F/lCylH3K/WC3gpKuOD
TxKc87ort8iQ7GhRB7AlqRVCqFUMb+XE/ajXZx3lh+uMr+hDNBUneJ+PU0h2EgYY0cgJJ8DIYmVo
b14FBLY3oTy0RUFerlI82+x1lKq1jpuKNXFfu2AuMACFoXbNYtju+MoPcTaxQUmMZ03rX3/f8A6h
Gj8WFtcE+oaI0QnMeblQOHhMxlBkBRH1HxV9TjmBOEffRe3PBI0liIt7UaUw9xZxT2pzCGHtCoex
W88S0JKhZiVeaf10UmHDbIYssRXG+7hD9Zs/6Z6SyWQIHzsOWIuyIYDU3oTNpwk1ifhNv2ri4skQ
3U53ySAILCI6Iumq7U0AZlV5MLP82hbxGgzWLuj6pTVYPLure8ExnhO5a24yXf/wMVXhwrXsjRqa
jUTFPFfWcMKxhEe4kj0D6OyuKGBxkybFxEDTLxASpHQyPCUuraoab/02I+6aBuew6TejBwSm9LRH
LUYwdYRAqsLnGt8l3TjuJ1VeBOBJdnHtxhY4J34nHH2TverCX4ehdSN9rGTM9c5oPR+txw3QFy81
alPWtg4UIC+GW28AN0jHBySt2K2fAtmB0neCJ3cWgpQFB5PiPQyDt05kbwkkDovOGtf0rpM1+KXL
CSyhw74K7Ls4HBNKAJeW9L6DmhumqFS0dF3xqSkYB8wIHhOOLssarTUB1mi159B0qdRQuL8tK76x
641SZGUGx78vwckwQ+YAFfpfNHxhAj9yKqZnxVyqatghP52rDMpdFN71qUpXWj485w+1be9nFFTd
QrQoa/3Ikg1Tuchg/1EmgSyTvGtpfpfbdrVz4qtT5He9TrHCtJWxOIvB/ehdcHaDIOAv3nQ60NZU
A3BxWvgFuWDzIX9IjaFdGQpYS0IlgB5Wq7IxHiuZIcOWkCfoyjlIDeUzpOc7xTeMf8d4KCujP9o2
oj4kRbqDMzZt3N4YE4rIOliZ1TJl7V67tty7OH0hwlIvg9Lj7U34BJM5gTYBi7wwOjZWmS5+zIa3
B2KnccIQusi98ahG3DFQkuxFLK0dvKKTafXv2K/Yb4bquxwfvCFmms8wC3NF82MnAZjsokOCvm+Y
6ixDPayP2ET0yvyS2rDHo40mONQVFrbyu8IgObthb3qCUjhdodfzOjDIGwgl2Vwzx0ze/R01h2fs
+dUumowHsx6CTUcq01RU+M7O+pDdovoIUdNXNY+zdcP0e0ky762eiFyR5vRE4O06l80pGVZairtl
2von24KR0LosF5zLoUeE2zSFvUzRVcxyiC8r9X9CwSWB5XAxDsw0gx59zE8YUdvqkCglgTABjxlN
7X5s1E0nK23Lw5zG3mgdOvSjV6pbG5r2NnXpEZrvi2SjTbqycjiuO2c4snPpFhS9civc/txbkjRS
Vh/9vj15Lo7JWtVkIIiSLlLk9KmnrdqZ9xSp+TGGAQ8OjE9YN9JFxM5imeftsHdy61xQtx2grO74
BBKdo6Iw4kODrI5rBs+dAX7RbSJzNUU7x+62rJjponIUQUbgTJHu/zhl1ixMxLStoXF2UqOxkzot
56LWCGwLRliicuwbfTp6LZb3cIxWlgUxgquKn4GniR2STpQT3xj739c8Nr5Ly0yPmdXTMxPGS4tp
/qKwiV6jlR1GXZu27PooX9FLItfYeoSjMD/HgukfSCRs2QgOxnQaeGZQuNSSuF0qLcrO2CAxFKF4
AUNgpMFzhsKWZe029plt+qFyaVHw7IYrXPbvoW4+NA25KEulsyl+ZlNeLLLoB8dkw6/LHknG7Scy
e82t3g8DYxk6tyHg/9TjsCkCzoZWIfYIXZfOMe+58A1gwgYJ6Sy7hwvyURj6FjIEg6XMGdYtD9JF
HbvRjmgo+kBzA42HzagO444U18XVLrruwwcdjVM7BR9Wnd7UZR9jG6OoE2F7OSZIG6BLPwWOCaHt
2pqCIzIujJbj26bl8ppUWC8j6R0jnUN/2c91Xrb4sfTh0Y7Q5zmeYJlWe42A7sJOC31buuGxG9M9
sYhlbWr1zeB3G8UUmI1oVjOkwoOWYtbJ2Z0WdcW0NvcFUwGCyWIonqGMdtuayin0LKTFQMNgoEp3
ZeXqQlrgoXY19iQ9cmoswnpdhLfEKdEGdHz+mtXxqZdAe7mk8YMt6PDCgSTkS6vLG2e6dCTs6PGo
4lUbXk1nBkcx/Wbv0q0FAiGdNAbcAvjWsq0ufppNPNCGPWGRAqegpi2nY6IxKvCTfhk3wA+aVI5o
vNonpnKK6+y3EITNWswWQVvgUM+QDSLZ0JIO9Y/2CSTRERbkUkvLawvZCw4ITWxxnfP1PMOJmLHR
6WznObbAfuRDLTadH16YndzLyrGW41av3McIk9yyA1NJB2aFrZnYAnsDHD595ax0L4V/A/Deryws
DngglFeDLyeQUA49cS47DTdAAGnRmCGtmsbSCKzYy4x4rRtkgNPiJq173LeO88ZE3SQLmrDvEU3O
8BmJSBYuWCKIOr08WXUb7mJ8a4sQG204EomjAyshql5dbRNAHT2lRkzQqsydU1kapHc8ZgYeSkaf
ZHemS6qtkN17gWt2ziIdx356dBvzrp0qGBn+pqndektn4M/YBZd+7Fiw2xdk9Dujb0C3yWbpj1a+
dU0KfaEbQ8Dn3vWC+NDhf+oJ0/qhuha994yTFiZjF4pluUSzcxgMQ6WBXYEpp+i+yBIwGEO9tz06
8jBJCa4DbcmmLuHbed4GnZYuMOLGow23k8yCcOF6Ooj63lVUWPJDVlqM4hKRddJ+TLd6txw21JGv
MF9aO8OsHzueUatONJcu9BmiMfzv655ArzJIpgXfJMZxGkXvjQWvhWcjvJ+geWCb/4WitZVVfBjq
/rairQtKWfKJQse7Ib6dNLtkjVOhBE3veAuDjcYpHbBZHEUrD6LonfRR7lSwS93hSxpBvxV6+GxE
vLuh9qSXFXxu6S2nDv6Ygni2sCqt29hezkGRxO9idnBWMvqs9eYu1yzKmIm+NzajHhxXDl5Rh2BJ
4RGHt823TvOPqubqCtA8seBZLy1RvSCFr2kluGYqdMNFxLgIZ+1wjy8Iou7W46SN/FdPfDQ88Gpk
9nL0eOpgzEdvOfxw5nvS5gh1pb1OyXBlyaESzUeqGS3ymgMzHJMfnmKLselrxxdUfdu29s6jE7Kp
+akm2W8ag7Z63wy32E1fcgYImYElK9daWBmscZWETyrbR9FM8EOQOf3g1fDrh05wZHNYGQhGY+2O
0u+6SkHW80apBDAYJ/5HBQnGd6O3xwK6+cJzcNphTXhVkd3CZ4jWTTYPfQYgUIGd7UtxW5XcXGpw
tzmgVAZEDbPRmOWATCByzIMeVUfpNc6q9dg2VFmwsa0sWDqu/y5KLhk6o35shHs+luzAvtjy4Laa
PSc6Ai8cZ3i2c0ncQk5QzOoF/lkwU23OSUJLhmVmTfvAxcHaZb23SUF9jfMpqGIO58jyzXZ6Ku8c
nxXC97fdROwYwyN7Xh4u0J+Za0wTFvswvMljJ1sxY4GtaNBiOIjkhUImPpkRObhsh0ujo8NLl+cj
ldmPho/cNPIcWZB//TEE1S4yIiROPmAZbpUz3tvBsA1bzAXj5KJM3YUcQjf0vGGgEPG7qSMYTWX0
Os1MPSZ/XKQwCLIoOUmnZbLOrZLjZMzcbo9Qda96ivREV9zGToX7s7jxLEy0iF8kpvUvnzWsN0Dd
THaCedelrItG6VNSl1y30a4F2nPIPomQvFotMdjYmSUCNEEQjJO/YQm0oxvKQfbKZIjLMJ5hatG9
zFx3hP4FS8KDA46azQMDuoAtROIjc3SlPbsmvA2+ugsHv22V2bdpCtDA5yrrJx9UuiCs1+Ht+z3w
utSYI/YyctKYEprtRzaE+6psoHSW3k7Z/bCGnziDFBnkoKDwUXf5kqqszzY1oWYxIQAdZr4mnSVw
fLxFiTFt3JoUVdW8FpH69OYnUGhNFuDY6VilbykaFR1dPBsdJsNrnFAXgraD1a5w7gL5qGiXMcVX
YBl4M9z0xg+OVM5QUjVNKPJmvY1h5xt8F2QRuTeYcm4Aqn9b0V6l+DPMhFG4bkq4JE1/MJrryMXJ
zI0XGy8c7mmO607GpGniZBLWt9jVj/YEg7s1DRIP7C0jIhRMuM2PgoMXN03bML/JglOdU3qd1pKE
R5YBy9OwDzvZcFdasEVSIQC4NGy3ApK/FZsi2L9AW2dBFvtkyFqyBNgSExLjQ8N/a8V8dprTY/OK
ToMX2pt++NQtAu9aPI8/LTaGnq2hq0vWolGkj6XVv6ppwCHtjks37LFRDdSwp3hN8ACydSQYCPsu
oiVjkFiW6uaUJ1GwHs38mcj4ysZas2yf8bw/5xBA4P8N4aoN1HG0EWsgf4E/rFpw3IjOXOto7ZVD
VgBaJimZFPMCaI/t5MC16eaTE8dC3YeE7XrM3NsY+m/iiF2hxjX+1XQ5Dma2YrXiRyuMuQUxokaU
O8XQhq0pFxXMsl5F66wvrxIKjpEEt2FYvMdVwr5NlZ8QsibhybXU4yci1NOJsNkqNTmBUKEMR4W6
hjHG0tLKxlrqGtN2UVDxWQYvir7Ny4C/3LS1a626L3Li0watr1k14obS9WzVj8E7M5En6X1NHazV
3sccF+iio/KE7MHga7eOjjhnsJGyrOZR19W1lyHnvTlLZvrd67xoiAxK4Bg692kcX+wg+9RC/WsC
vLiwEgQt5KTGQVP3W7NlFvdsdAzKUjDBftQ/mgTxV0M17qq0+kpBma1zq7g6Kn1r3UgyNE1gFtK1
tUpk/lIPlg2wrP6QDHVx0AU8H9lpSaYHbv5sOGG9cm0yTB1W73F8pEBsYAuV7MPh3WAdjvLujtzf
C9bAgz/P5JVZvPsZt4QS9lMnBx5PmktBJieSWDqHoH42Z0f4WAwOOErmTLPMhvTZLIGTxKcES7c+
5c+5B72RLclHZlaHOEfUNX1EK5fPSNddc8mtSPcslylNvZke3yS0tjD5ZNjSkVuSBSh7Ttn9FOVY
xUG6CCu6Wh5juNpI34dwvBnqLF7QOcfZdXLm4Fay9htSqlaCjamyWROLoN6I2P6iqCjfhkTiqHrf
jS6U17EmKcKcn+zHQ2RBX+yKT5HBBSsMEhkVPjCn1VdUQEC6yLt7CWsEHdK9+n3zUjO5B4PjYAxc
yjJyOHRwJWL4j5ZVo2drbOr+0HgLRqY/JSWeSd6V1JFwZ7OxbhYdijaccot3K/rM2RVilS/47krt
agd4KmKiHufvZq3u7I5+j0j7qlOoOkxI1oaNFFeUHRHCAoqQQ9yy7vtPCUXv9zd9KPGJKqBwQy6Z
m9ILEIjyVuBeAcaMDzQqT4XFkT8ZeZr5U/dMGePa7gwyrlWFy5eXlgBa37IfR6xPt2WOt1+z3A8s
Xau4ZsRkORxHGDgN8AKIKKEUcuxAg7KmDzorl/i0oHJ46kmBSTbr+ntqUPfnFypKkmhBUr5Jtgir
SbDOarm/9grrrGrUe1z6mqsz0ibFbDhwHhNmeym+fQhxuNPnF6wLd1eA4yf+YPC3k/I2QaJPzUPo
N0/j/JMDo8rWptScldOtoBAsOnO6L4j0QK9DF+WiOGSgtUYi4usqMq4hZwgCyXtpwTcjMeuR/7G2
lqTFJyi/bU6OC7vnNcQOCSxZHtORbKHTr4yBpzK7cFwlXrrUS/HUY49nRNhfXIVuom6aIXgj4wkh
TlifHf0oUw6+yc8krpahfQYEs4YpxgOXIZ7m19bWpGbSVzNVEWlaDzhXalWJd1QQX/VN/8hki2Rq
DyYy1wLkDMRjnl09I13srvVSnyMOvptfKKBh1kufQ5rQLtnNxTsRSdAN1v6FM3G0ZV+k8fCRp8pa
mrooEfBxcvtBgVAZM6VFSLQ2WmD+eNa4Y94EQaANxQbNklw2/BwPIVECvWWcYEDyJY9Qi+iJuVB0
qrptnxsPk9Xhb2qGe1nYq9ZPra2nvIynL9y2AbBekJMUtUvIKTI56PmQLiUbWsGKvooYZm696WJr
kt5wjuwgyQGNEh9YDDT6gEjhU/YiNsNC5M9MI8YbUEHDQk1vqujLDdFJxcx2niDPn1SWPns95n6/
mRVKsjpk7QaxJCT1A3uXk3FsrdWAtlMUr5Zb7H2dEmGeJ6ug4dUFFE4wM8M3EEBWgbvKOB60EU5I
Tp9YObeecaDhDh4HBUSw4WNrOelqpUO0WzQRCVeTZQAqzasl/G7ZMXeWLe+94TTPhZvqQLzZuiiT
QYA5fVBCexnjqVrprQUhGrlTq0YW6eEHr9JHmFeMvYeQOggGVE3FK/UoH6PoiCqkpSAoNwzBvqrE
NYnpp2WWSRkXSS5cGpLUd0h3lcqnd3A0cmP0lKOI/rvU+3IX4CIq9AnujKj2DJlyrnVCojmmIjxF
6qNGx1oYk5dvWNM7DV+dFTRnPEMQiVDa0Jyjkf7RtG+O/OLMlAoXGuRrnj03ZblWCen/ULQCmAUP
bUCk2HyygA3bsXIZiImChIFfZRry2mw2Sg0+bab3EYbdhTcLEtQTPVj5T9PmErWadqKQKj+8gJDB
hzUxy2njKA/VFTwVlCR72Q4TmQrupCU1V/06sjiqeDzFeEI528p/7JmMWi2IkOjRat0aIVbcm5i9
rC5ctzmGHqayz2mV33MuwQ3Lu0C31DA6M+ti85tbi6k6GUsYB8Qa8Mm2xikK8UfLgbW8lOyHbabu
7LU2wxRwZXrObWYYa1p5GbcRu19qJiNc3XicMn0T21m5yywLmlUnF01J5zo67bgImiNVu3j9ouc2
4mQx+d+5WbN/aJYWeb8Tw5dne0b5G+RyFlNTfDIh/Si62UFqgrumIjAjC7DBwN2meMCjOe/WDQj2
HMdJONWLMUXhQp9we+7PgOMAVntauMEUkPtBHzTmqNWUaIyq4uiSxjCVTRLKS4fTA8e1PofBXhvX
qje/MsEd6GYjHThTVN1adurs9IlAmF2SIDdq2Rxdz6puichdtZjkrF2gV+Wxj0JLgUNbQTzPRhad
kRXHHhGViXY/MkrvV13Suds28ADT+dE79VdPqnPbh2BCrmhc82L6RffQtEnC7YWDFwfjnpNg94yy
d2wbrWHSZUf3MRZdMx073sse7tvkoiQogJGVaW5JJw9vVNiW67RmREIJ76s/V6f1Tiv2EmgAFy00
WGKOx8SO64sca4aN3RywmAApHHQ7fjOmNv5SsX7j0R31nI/TlzegKK2l5DTm4G94DOxuHno1V88d
wCWmEUzUsivV2tIaucp9QK7UdlkHYgnldUJOcByUXsMNP/ykY7MFtuHKP+x97rD1TN3fo0shScWU
2CKdxqcC9+8pHMfXoptoPqgadz/msWcfNOvozmWJv/8xRPBS/5ayEcfF6mo3wTkyoZX1IxvycArQ
TDwhgdQ5GpNMvZ2Q2V6M3q1JwgA98DPGOjjSGdgY9HL6JdpmHBXrUGbZ1u36745pwk6brOBsaGBF
lCBGnFbgiOf/lZiatgVxeV9RRnxUQ5Ycc8mAGotoyp1457tq5xsTOY5WbIVBbZQsioNfUVE12nC3
NAGr0dSpMHQqTdyxAMo70zG9ZRBF5oYa1gRAfKbWwh67mzT3upsY+CYgN5+9fT8XCYbWvOP4/WjY
YZRbLiVn0+Le3wuDytuqtgOL2SNsYD8t/GMJt4UQHmf93wrlPICAl/P3NrQ1ljf+CMp5Im+yTJxm
/pIUZ7aNjk40NFrRjxR95DZSuYCT+tebPpliPP56ZCzHSW48ikDkGI67stF2v02gKqd1OzE7ctZO
zDHTC8+9tEG/z78SYgKeljQ5qboR/LQBFYkejackDJtVZenB0ejt+YGUAt51TOoAnIhcNc2oOyOd
EQtzYbE193jy0VinkA9gK2HyMLOXDk/o5IUHU7wfbG260+FC7iKh4RRiuBkYLgdUhSF3hIaIvhPn
D6P0gofsWs0PtNqkLouoVPs8SUJrDrX0dvtsBENlcYbcGBSXYwBhLfytSwvMMDnWNebIuUwzgGe2
ylQs9jogVTgaGMUbNl4Hq8kwqmh1UN2KZHxqRO4fmr+u3WzOpswXdUKib1d64j6wk+EsIhro7PnK
xbYSn0YZazfpoJ6wRo+3cVZHZ8dNUCesMfroUVgWUYlvBxNgseuiWh1zKHYkDfi+YwcyNiNW0rNN
BRRtgdVg9MfGIw43f9370FFA2hv4kJgMxyxrOrJp0J3/eolQnfz1b22kYQblIsYssAkKjEAg/b+y
1ByfR9gRejmQv/Xww9TkRc6/F6KSCnOQMLIdd3OHy3OI9+hQDJPsCayLaIlGFvmXFjes8nooHv7r
V3mQYFqZ3zVuCJrKghl8YhbNrq+rLye07HVGPdPS4F/pESE48azNaSNV1XIiALkLVeAepPGJiDGc
R6vMjhl4LKuQ9SU0zfvfzwjIzZy6ZvJAa0VxmnRdPiQ2BrawNF47p2hWqc4xMsICKJojV0RBONPx
9/Fj3CmxpkGCz0vEFJ5jIlyYei4fhoaaPwFpFtO6zyiqATcVZubSJhV9oWyBoQjkVdeqDgra6SVr
2X24XnVHSOXKRt2+LWyneaw4goZZuZoMhd4sUejgqKqTdPX0RDkU+KJxgzUZ8OcwVvc2baaVVn5E
nje+VLqtI7X0tF047TqqAwb96ZAcpVUxgBF1fOd41Y3Zed7a0P3ijvkn2QBqaVdBPb8b3kQuUg/A
eXPaXWKO6s/kSDUyD/QUk1EOr6p371RHV1dZ91fIgPaeIzvmrKQvn7Phxw+ntYBVMpC9uA98T97b
wuXAIuM34Ff6MtY4AgdNdeMaxO+FgPkkmhOkV+2Ss2bOpVNo+rEJ9EYY+ckvfQy1EDVuYIXqtwHB
aTb+k7UAm9X5G6qHbhh3cCIxKqcE0P7Z51a4HxRhpdImq9gFdDfZ5Lk5j8LB051gfCNRwtY2VNvC
hQXXKWdtjir77FOotiCvjLNl5DTKDNUzUT8AkDGMwUBiz48Zyd6D+KACQMviL7SD7TiEB9WU9mOF
u3bZQNu67ZP2bnanrpOuL6E8Edd3ioJGzQx+ze9t0ZtJdPLHST/1mj4g11ATCKyfi6YT3jVaaWSP
QLK7yQ2zKuollYxOMkzpbXQhDqqRRsLUEpw+eudYCPbQ5O+zQ8Ow5WCNmGnCB50xGUhkWy2nqq/2
jnTUNi8h3spcFCyUuMtASm/RCuVuSlx3LQOKmQiQnVuDw00cGizzhAdjN4YU3UFUzMyBIlgGAj2g
vzDvLgPORhCqWGWiOGc4Lzx6WVnUMS9qNxbBHmklS7jZ54RC7l1KDQjGogKIhn7qWC+2TdPr8Dyn
i6UXPbchvs0IsXSNh5mbqYcE0A8TCBXPWVaKIt6aRuL1YJLfskmbxZq6dRKQ8i4WXBDEkBqadhfi
awereFXgJeCt9KseiMYJD5e3S3iO0jFHaQleddovI/IePFEjaKL9yYVSCjA8TVYZEpZIFWU4ZsZM
BOIqI5yQJtvS2Zk0kBaDYlObuRyFOv+xdbO16/vz08n/0FQ2zSgthmVtvZ4qeVWWF2xN25MLrzS3
Tl47uybVX3NTPLGPyNi6lu5ycjEIeiakXotbg2QKANku2WVcjHkcGOdooNFlxK2PmOZi6NSPrG0F
5zLsRbkWvWc8oWSNL8o12NZ3dba1uSjXcdsY2yIt8MdEr+hg0YJFnYwSgUvI0/dtpr1F8/o31tZt
xyLOYLW6jIl9DkcEfT3Up5XV6U8W06ol7vTZ++UkkBZPOI+HJ14OqiBunYLmixF2J+1K4tbJR2gL
9oFTDQqM4JsOED/mcAyTIgyDpHrEhszBKghFsk9ZcnOSN06m/RQa3EJDVkBA+rRZF2AAhgYnqBWl
9JZ0wWHooteSjTrmaIgGhBkeh7KAOz9RGJhMP4OROdRV8mN5Om3gWfgrTLtn3SRKNiM+qA8L95He
kymcNoXTc2xHdlrqYkDCq5x5IrMUfqyOHr3Pg0mw0dWra2VZZza8BXeN+lKM651UMlXDiVTaGlFq
vkzK0KXZOnP2k+Fib61eROFfGqP/8ntCpHVtv3kc3BJXHvlEm60vkp0xWNi/nfEJEBaVoUl/0fKu
2kcN5ZXdrFY2mcG8FkewYhDcSNo24o70AdjykNN+/Wg0hbuG21xQ/8q2yzbKk+u64baTOnWqyCNw
Y/DCWggUtZUw5SyzFQd6qiXmb9pUw9NgaRySU0PwFqiC2jlKyOncVMLaTXlJYqaIt1bafDUgspZB
cM3soTkNkShXyDgnUeQ0QPQIRpp97BJo3d10yTIs/soYDyWy69ZL6qfRNA+/LySZ4MxQz7C4Y+Oi
n/3cyFZCUvJIGyjLxCJKCfczkqUHvO7unIR3WXMVJEo8AVnV3RHGT1fEsw/UFD0ZwCAWVgfunBQp
JYqjfh9b42vNRbxq5tyKE2NkdBmIYTFMXquWvdFcoyITgds/vBsLvX+1Ywwv+WcsmQJ2CcQtZyKo
bOv7ROueaBB7skeel9HZBYANCLyEyzXS08ZKPD99X1ACmAvPnu0pAvSt58emij9rB8rYaGxET1xD
aN5TS0fZrmRRwzyPFFJh2Ajb8C6e2g+hGGrR5peuSAm/5tIhJJYZt/aoP9oaNlQOUkx8ivQNs6O9
ph5QqnafsztYVAUDocJkduWDcHOlxADtMlSH5wi0LWZ4G8/q8E7z1WdNkiQY5TuN8xBT6t/3z5UG
zuyo2ngWybOaf2tSVgykHPBf6C6/N1mhqjs0FDgeU0azBK/HC/V9nuNrltl4YBbrXwNmR40dfZeC
M4TXBQ8lrByqyzmDiELH7EfR659//P2f//H3z+F/Bt/FbUE2psjrf/4Hv/8sylEB2Gv+22//eb7f
PPz+jf/8in//+n/u1tf1//MLztGnohzqp/nvXzW/jv/8rvzcf72u1Xvz/m+/WecNhUp37bcar991
mza/r4B/wfyV/79/+Mf373fBdPD9jz8/izZv5u8WREX+57/+aP/1jz9N3ft9i/56h+bv/68/vHnP
+Hv3RduEf/yvHxV9vv/x9z/e2uhLm3+XvP9f3+T7vW7+8afl/k0nj4RfwgbeSAzW/POP/nv+E8P+
m5BSGqSxTGkJw/3zjxzoefiPPzXT/Jth2rbuubppMtfyxJ9/1PNP5s+E/TcuLo8tqK47ljl/w//z
bvzb5/lfn+8feZvdFlHe1P/407Fc+ecf5V8f/Pzv5RFlCksKA/nPMA1p2fOff75fgVry9cb/EECj
XdmRrYrwWoI77rd56vv3VJsFHErVPRaa5gIaRJ4AsvTawCoc5g9Dr4rjFEOgLSr651v+v91jFjV8
k/iq1hq3kz6oQ5DYb7+/68PY3wmSufSfpNquKpPvNrT9bV9TClhDDRiNrqdiaiJNnoq+2ecQ4u4b
uLiHMU2sRf/7x1WA50LIZR0YzmtXaOS9KCnHpQUlU+R8ma5y61GjUYmDqXt0rfIhwjByzww25N4v
ii0jjOg+xx5/gay5DpT/0mh92t0kxUggw6P81HUJ+7Bf9rcGdYPMu1ztvoXGuzYFbY1FzSS/J2j1
7g7OUs7dbtzKNryrK8158tJ6EqVjGrOlnY757W+NvJtm3KZptovzaTyo7jmzkuFoq7E/doPTHyMN
ictnW9e0MgFX1CfElsFEeD1jwUmzymRljmlxBPfF402TD1ivn6tGC28myh4e4ogjXxeYzl5pCmZ+
M9Az32VnyAvZYz4ly0yDyoiukD/2wBz9SsobpV7qStUXcHX1RScuhR2stjYdbpaV0Up7Q/t4f3Wo
WpWgdbZ4RMTSiToPZz0nrXQs2Tz8nv8AoLzYVZwf2qqQnIPNd48T0tGZ/9PbMCZ4rDvVMQwD0plG
d4/X7cwp0r///Y8LC9ZEK74B02kdOJowaexSWO5KXH3MN5e+jr/K6SuUKNZcctEBvn65TPknrxVn
4R2KHQ9h+pdf2/Q+I6i3Bv+gr7sgoQUKPDChQ/adlKJYzrktvAvcvOTiRA0CP/rBzhzy4aks9Ed3
KK51R13j2F2VsKlzaQ25ErPPv+5uphLlgbB//FL/b67Oa7lxZMuiX4SIhEmYV3ovUZbSC0IqVQMJ
7xLu62dRfWPuxPQDQiRVqi4KzMxzzt5rC7Whl5YukKnVb8qcyBQfBb6H+0MQEARTm6TW8RefzQbw
9cLi7Ts490sLmXtnFE5i7CpzUNeimVveBeysVEjvGhn3kbEeM01bfw2ZsrZxWReEWHCZqpkL8Myj
aKwQJqClaSpYFMQSeElvGvSevcHGUz4wK/w/j9v7Y3tIMfcO+nnuxubx9zLWcqm8gfSGOm8es34d
tZl7bgzX33GQesKGNByppv9ziWU3HCsCZI6/X/2+8N/ndJXog+H/1VRb+wzegArn8JjeL1WNjBsR
FImTjKgs5ATtNoMGCiOQHrgDP42eLnvjEBrpuS/Ul7bN8JxkFtNPp7yWqjYe8/tFZmP+2ISH32d6
miOPeIsNuCDjvs0LsWZV50iepPWpbe1XM+aQWc9udfp96vdSi4546vt3cBdmW29uUOIkdFH9CSa7
dw/E1BGo6H8/g7Kyy2kjjPhTTRHhwtmQrKzB6jniOvklTHR+SUCT/vsVITfxGhKRWNbtPaz792X/
/j3avfPeqxIt4/1hRrG6xnKBM9qxUeokEhIVMvFinRC97nL6J7zPqZ9LKCbSKYartHXMb20muEpX
GGwnqiMEOWhN/vdV2h//eXXiRH8o8/LHrabpkpLGAUZyP6jgmhn+LUB6S4s4Li859T3dvMziS4/c
NW2IYi0wWF/ycX6Zle8dMWmcajOLL7Xr0W0mbmlnesM24eT97ZD00c+x+VFWzEftaYheeLfMTSLp
FmsxRRfQsBSQ5udgu6wSdMtBMZk08o0MP6PLjGHXdem0DnGtr0BuISUEWJM/1szwULe6Fx8UJbSL
EHVLaDNs98ImOWYhQwq6a7O5rShlgyAhO6vtXxR+hxcZQEMzqvTx9ymi1MDa2E58IMmdapNaFEZs
oM6g3ZOzQWm1FEFrrX4f/vcFP61NxsP9JWT0d0zGRB0pcTjG/p8v83JmaB9x5neyqn1I4pLket97
93F4QWw07Yupu4tbdhz+iGV4tSW+vCkNGFRNpnd0Be2zLJYwdcv2o+iD1YAe61uIezQdmpqHnkP0
qb7P20FFdF+IVcsJaYBCgadMczrF3vSYJy4Ph84ydw3zV5Q5FI4Tcn92nP7e4yRnhxavEx7w8ZiS
bFa+NA37yUM4uwNMZ52RdZvneIzUoTSZfpcdIKff51w1WucSBMU9clMt/33u/s1pQS3vBWxKyQDA
CgyuQ3qXWRTYxazqnMq4RMOEcJlt+8FmPMvy3j31IuuelC0Ec9WmWGGJNtmpjPifYSiAtd1fJb+3
B74Rwj2Nm0/Yr+6LSPr5aUyTJfupfPl9Cr4Zt6giHQN4KsFe7Fxgm9sHpPbFBg0Nsvb7c4Qxduzp
NOWlB5lF6Vk8D4Gc0ESm+b6xVX5l1GkgVZ4JWAPGi9+AtJKcOTnKpXL/+/D3kt9HXZqZ+vb3oZpz
gJk5fZS8eavGTN5ys6DqrSq9/X1Ik+ycT2ZKJ5nQDiPKLrAhfywa37fIYZMoioopRtxntyRlqopU
untQuh1eMC3++zx2nehQk3+1+v1T6LqHZV3QBa1b2AYpiQ8XVDekn1T12xTeLTyl0YJ+x/SI3Ilc
j0yP2wDYyg3a6cdsefrRpg8JRc3YCYC095LUX+Hkx0IjcuvSAQc8uCRE05Pr/Cd/YL5huV4PveUQ
WK4+YIAlL8hog4u2qNKmirXHHGY04xES/N9j1dSp4DLw6miXMSpv11xFkZQrJasQ1VppH/OozB+F
33qL0e6pnYiqOEYBmyj/y3o/RWP44qqOeKhEfLlCVEsPxuGFkbp/USmiGf/+QlrplyBCrRAXYr7Y
HIPW5CmgunRbQnnK+dGz7E9ZCJuYLPJ7Taa1G7N3rdc87Y01PtR283su/O9DIrr+882/r9ZzJ59Y
JzZFfU9Ddy356PicV2svSHZh2ERPaJMhv+mWVhV3Km7jXQ/+cWt51OfQGsIjkvroSSN0ZV5nVl8T
XrAF6pL5gaLQ3lsFwqZ76an8Wd6M0H3UJhALhO3r2FXZd8tMAchslBJaO9TbrAR5UrQI2tzwMLiy
27uhPRysNGwPtjbHfTTn3dHtGIMyARhO1lA5W7cO5vPsF+Emxfl5scjd3pT5/B56xv0AZKkH0l1j
jt+z/MJI8TSP9LTMOvH3rQEOJCFe76okBLZRJNZ5HCKBeXDSJHbL8SjbgowBTryJ8MsDHfX+2Fdy
2kg/V0+c4NPJosdUt+2hyzv7TVigmHWd38iQW9otEkA+DtNNuFDnRDaKvR010y2f0axJ33kt8W2p
vKvWLEXyw6/eZBLmX6K7t1UQqcIqunYC3yONWPuPRYHsEb7yWZfMQKZ8bE5enqQ0lMxoxapFmoJV
zgwnZyhtYQFwcqy7++AkxRperYc6jd4ByLSMQFFNVOhPQKaWr9WEi8kz4LwZNpBli2DBofw0bWbm
on/mB/XPlY+JO+iYuP0+nMyGkLE8QFZz/xYF3Q5YFPo/Ikg2MUZXzV+Qog9c2TLzmDo08uRnGRAE
CJBm0fZX7gh61nbpPaQON6kdeNUlyKt2qz2SL4qUXkYx5P0RtjQor3DExNJ4D2bS6MvvZb5/ReCN
2nAjOovenT5t0Vd/e/CIAyADWhGDohunmh+Wwb+TkRjvUYffWQHUf5LCD9dUUtPZ69t07/esPUWC
wMjvIgOR9ewdpYYK1BN+fLHQlqzHcs6f8HIToKPs4DWIsFB6Xh99WjYrogj0j+2nW0feoSvjipB4
/G3anjZuKMwfDM/vmYvlrrVZHditSaEPJnFJgUIeccICLs6S6g150FuLKe+nDeNzz3T4ljb3vpcH
NLD3zfQcw1UgpkjkH8Uw7BunHn9qK/mGqoNLQYAziucWGAHB7qwSpExnM93VBCn15zCwosDMCs5l
0w/XVsmfEnkNNjkNBccpy1PYQ+YwGxscZFB+0gcSK9FI68DKLV5JBtz9Pl+n/ryOg+EHvZwkgzBE
FeLlB9jm6ZcMKuz1vgpY+sz6CZ7Vz7/Pt/DBlePKi4P35yFjMgiEJssQhht/JyKKngav2MU0D09F
mHw6TWHRFcsVZ3+AZ0Xumm/N3IltR6No/ftqEVLFOAZL0e+rLXSlhe8a1vH3YcxkLTRbRjz3P+qi
jqPXGV8zszn1tEZ2HKzsY4O+kNs09w6ZZPeJXWns5yT2D9wV2b6G1nqE39DuBCbFkw7B8NeWNM+l
1OGmD9hE2jd0oZjRRKGOgx45LPU180CZFea6gef/RCMDwto9PgRrUndCCEalj3npIEMtNgRXF6/N
hJO69YYfol+JXRrrD/wYQOKLIj+HY9CdJqx5THZEcTPM5DwFCB4az88QNueMKqOWGiHqrGMUdQ5Y
pCTjQ/0w4Bv6dNLaXodTVBy4b4OnsbL//r7uBMgqiLlWT25scmhFoe4EyljHidBHEteso1Ga5EV6
vXmte2K7UMOGN0k1HeI8YGQH4qhkpW9m9e6m83yLbUFUdy+ba2yV8bYNa1ADCGmOJb/QJaj198aQ
zWUc/GQLHHKAbYJirxOdCc4xanfofhkrJcROGaOtyIxu7X3oOTWpWizAsYPnwXCK4ojliLEKQrCT
M+XljtiQfoEhAqpa2mXPdhMTOlsazr8Pf59rJwtdhtMyv5bZs+/Fw4YTF9v0F9KJ8FmRRXbRwfDY
AKF8sQORv5hTAjwr9R91TZvHngODUcjScs3woWiglQ2Rax7BfdBoHjICf+deXnTL2t0Ia3qm6ZMt
XXIUP0zZf6S8E3/zgSAGj5EOgpV6ZTah+1Pk+TfcSfOmWsQmZYtFzAmsfl3PrIwpzdxtUfZoPUZq
Ygmo4KD8qSarsce10CdIMNrcvYYDEQ0S5oyqTSpAKCUIlSmvadWO5Ad5QR6DJmGkP1esaQVKRJb9
+DujEf+QzPHwYhKH8/u0TiN5CEcb+y27tttl/SdCqg/ZOg2Deds/TQMH986J008QhqrMYQAFW9MK
24SpltXvqPOuZOMGqKJc/eKazry1ZqKnVy1v6+n3EjnZ4+A2GG6bNmYg1tXwKtL+obOlfrDuX7lW
GG9RyyPjuj/33xdYT7ONP5GT8/9eqJsAxFPnsRzbBqYAJ3q0B5E/FVNTkpFs9eB7ePh7Qd764ELJ
PsOJLJ6sgK5ZTChlK0tW9PtT5F7G26E68htnf2jr8SkrrBG0CftbEYTG4fe5wuj0JTfs/e8jrdT0
hOegX/fGjADq/gd+L2WSH43BSZHR8JRhwdc2A3kUmIBO5E4YTXCa1Rz+eylqksOhVRDj1Q1NjrZD
YqhmTKVm4YGMptvu2t0+K5K/pnbNdZCG/sEY0OGOHckA/A3dQY4iWLUTXA0zDUbGYYaxYC11lkUg
uo1jGHyQw5dUBPmGD7iz6glOWQjEr4ffi0UHMfv3sdV1/qorMybO+B4PIHeKgxlFznLmnQE64tWH
Hhpj3Fv+LiAoZd83YGNAmaA5T4kVmxmwuG6ab5vWMQ9Bhx3Bit5iEZjkdYziqmbd3ElBlFPIrxat
+xOWiOEGLDxx6HqrwEVxCxWfw4Qg4HViIOMp9cLu1G6g2B/cSNJkmtplMECMx6l7w1rEaKUE0l+A
3qtDFuGhh1IDinLJ+X5Vj8RWdNTSwBeR3qa02wQJJUx93xo6Hud8aRH6GJL85nNXdoZjLTmxPwwh
UG6G8sBcNo7rnZ1eX7uuKPdJEy6acSrIQgKF1cmrLAvCOFJwsQGuU/QDeHB93z61OfMyR1xGiyYw
LEkmifcBlmfunYTOTQ5mv8wL9zhTQq8UTcrFeLZRGhwLzzJgyj+3NfxI4jeXFgXFEQf6N9CPZOMZ
OGFG7e3GdiQUIHMffhVhhI1w+LI9zLSezLbUUxczpak3uwwxw1Ff5Vhdf+8WPkvI6f0ieS8Tog6y
Oab94zNrWwLrulO5YkLQINwz65n4nMri0ajb5vDvRQTNgQy/1b3HDmf2LgdFsznaU7rHCM+IjKGX
jO59k7ZqNgn90bjZ2DVuEpWRRT2Duz2MNekguRgBHGs32tSBfZNCTwfs49/06Vso1eHWz6qHLHWX
VANfLcTEjTkyPbaMf0QYRcfICIk86bO969MDnOahv9pVubOVJpFbn02a4+vJGV4HJtqLuPH2hhXB
3etAvjuZTzKLEe3ifDxJwoaIleyyhYmdhbndDDSjwZCKKneiB/V7UeYMSyYP/tDaWRvxhu7fhOjG
qdcV/Sxa4FiMoEAMNJ12c+8LkiAvUiGtK0aDT7WnN0w+CJLF3Z/1if3ctEAe7MLzuQFS3jwsu17m
ix2SwRalr7o1kv6fyRFRhx78Jzhvm7QrITYHQ34MwAB5yRRvUi+prmYJvgWhbf9Q6ZjzoLkJ4Pow
/8fpEkzTwK5CZoekbVyixFyXLnuoockYgY/hUbG6CFaoPuAipKH6Fm5q7gpMwJSMKtpZJi5o/nWo
bSBfLGc0qrK2ypORIhEHw4knc+oexKhOWdn+E8j2OU0rH9Kf9eEgFluFjAa5V/Haijq7SdRpG8Ki
jB0OA4qGZD2P7HhFCQeInA4MyGxqjPiQodEKXqCyMVdW4J89Yz4P/kAGuK+f7VwnUKzb5owcPU5s
Dw1vE6x6O9rVXYzqs5wIpLQfi7YOD766hb6dcdKT4G1qYNGAbNi5ueR089Mk7TZIzSkz+vSImY7f
+IyTczI2g4PSAsXFsMyL6ITWG6ULxrBT1JprX9UveesBgDTYLCYHCHpTGXTkR8Jn+QdDWeWvY9Bb
t3QfpMssWQbzhgGK9WCa3T+FT0pGlfUrDdd8ZydgzkfN4dZNOB4W2BpM1r53D7G39qsnc5DVgt6s
fayM6MO+ozi046Mo81McvN60nYkgfo8R9Ajwjcl4BGOaPvr31LY8mV9iDjzY5r4C5BaLUNfeq9v6
m66ViDVc015u6izy39D+zUg3638Czy63RY68XiYu+tqu4aa333wbcS+0g3GJXX6RmHBEsBegdPX9
v4ONHqxv0Nn2guaO7l4LQp7OWfJUx2Q4EOI8E0eEwMKHnLgcwz0dxJw+XnWetfdo1kBtvAy10KB3
APKMXZbZNyiw3q4kqKgZwFyhrlA/DTCFvi+cr6QpUqIW0K8P3ZxgLw0p4QwqnRJ9NdaNgxpB11Nv
NQ/3YJOqIGVM25ylEovoHyoD7AntUbuQ8kox2Xj77WtWymkFaNxfqdp/H+oJxSA96KUm8PA+Kgcs
RYCN3Z2rYH4FHfPTSBe8pTM/B619SPtuvpRWs7Xysf8AMwGrLnlEHYL4uiDXwEIUVzvD1gA2wr4Y
4tmjELKdFEs6OJEqo9kIoOep68OlGRQ4+ke4u4ml96h/iDeASsaQz/VPgqJAS/mnpd/vUyqvWoBi
kpzide15QLRaEmRZupZdM7gfTqjWDkFXbwpq6EFV/qsgA5IpX1PfWrzQ5Brtem7281SkDMCUGDfe
rFc0glC8JUfpVvqZHW0R339qOWMHRLBNZ7RcIzDJPtijMUVY1Qqarwm4MVv143PdMpBi4vk9pKTM
YGgzrxUbgsDptsqsaN7aSYtn/Z4nqjV6KM+9+5IZ9hCV/Oz6HaivSOCYAYrUIQsrVFo80sFZmx3D
r1IwXjCkV+3RyLBsOoPL2kmWRFkJNOY2CiFzduqHDGvc4KVvRpB8av7bmGLcUrGHm4i+QsjHhOM4
nBCz1ochgswfgFzqW6AeI435NHOyqxnJMz5RmAxDY65Ks3i2tNlsByEPQvsgp9R49gnA29H3sgi3
fx9sTQvYovecSvce/hSS+hLdwyvjAQONX5lgl8B9Vna8lsyAVmmHxbmvsw+bVucW+BLp40vqQ4ja
9UcaIJdMnSBCloGJylDNhxsEDx4ahlVdR6/A21GGdQZni/AfNwwogTJxs9P4pFx+exIOPQ4ERJgV
bw7Lw86CBEw/WZGovYECO5O0Oe25+w9mLVdxGbz59J+W8EyLlVO0CZYXT20xV71Z8CsX3pjr1XAJ
dNzsCX1bOyX5K01DeJIJ4TJyRIalpIUS4d0oW9udBLpNvA7WBXM1oZmN+mbGcOLvGNL9hUSxVrng
TEZMHeiuYTn2YMOSRmxb7fnbsmLo3Oarpmv7hY3Ry1NDxG/tntReRTNsvOrJG71pPROuG3LSqcUw
Ah5g0psYDp9B135W/fRNo6PdeKG5kanh7uFbbGkCcpbK6mSZpFl4DGMSytM+J1AH3gfpiGs7mUgh
k87e4UiyhLRJXNPQrqHyRxuvFQ+RZSS7UiSnetbW0QNViscH3G4BOYAaPkA/U74IxKPoI9tkPQzf
qQ1uzAcfuuoIR7EjzG+Rj6pfyOxiegyEEoJD+ghL9fCQYITckwOMZT8qt2lbvtbMvi+h8pHjCRK9
APEQudGnSzeO5aryQudUBdAj8s55LG2x6Wl6LbU5kVOUAojqqn/CIa2uygxOXZW/FwjLLhmwgm0S
O2cyioHn9A0/tRS3SsEI9hD79OiNHxRxTaZGd9Xx/p7TMXrRmrcnK511JA5JPxXMEs1gXQhkyH5r
+ceyZdLhACuJo1eSuSEazPAlqCWTrZp89lTYDuuRwIJl34ePYTdtaVwH+zrgIxuyOvkfRl46Ry1a
IO9Es6HVBa1nWXse0D2EQldKiAtgS7l9zY+hBANCkmlwEQn+tNhlmmDrfRTI/BkKdXHU7ZQufNRL
D0lSbzBbuU8dTQNEu6m9Qs9F/IvygxX0Puj2lKseyekKWsPx99IWfzTMioOFfYUJm883Y98dFKLb
ZO4pD05TYcnVrBH7oRy+dd0ICwG13QZA/q00fbh/IVrtITXUhZm5t1ZNdLMaVvW4M/0FrLwY9g4p
hy4Mo4PpePtal9MxK7K1T8jEper1qRamz2mpWHPDV0ejNj/MvtSb5A6z0yUzKqfDVNSB6gMhw+EZ
A6qs1lVNLF/r4a+Wp2amL5XT3IdSPLHnN0rsXJYew3AFdrMXi6GWkel8lyctg7Jn03QIw4uGZjVb
bkEkBoBxGyULZP7VzFNLr3WPRggPpPVSzWTB3uua5Ec/cWZqJP/PaHxbwaBJh+yflIr8cycH/ELF
j5KReXDwi2DU8jWfc/EJZviExkUd+8D6hBtRc/ptKeN7MAHdlBA5HvM5Jwn+OoyJeQmdif13DI6h
3ZztOo83VQFnAvvcnwrPxX3Pdw5DMv3hEDhe4eaMV8WwaA8rAIt/54zXMs/XVQBjRaSxucioBJBE
FuOmemiieMOYyb/S+PWvSQt9SGP8WPtmzuQZE7Sq1Dar8NrnAexCV/oI3VVJCp09vxnfHDkSPoOM
qVp/GZQrm1/qiv2Y9yFB4Bu0CjMitBQvRdIbjDanQQ4I0GUIPCP9gv+nhHMGPWNVBd3Z9HO8guQf
MjLMsOrukEPhq0jzfFfWCmXK8JJ3gbF3PbYZb61rGB+k3RHnasxPim7n4++lrJmT5zQV+DnkYdJh
+yTKr1l1kUmgVel+Ibjw9yaQExt9In3VeetJyK0Deap5QXq4ChZxp2H8tO2pmJ8mM9FPOcLjmFi3
RZZ56uC2JNBFw3WcAVybXbjI9fSlEwBLJJ88uT48zHAAJ9DjKF4Sn3oYB1ZMCVSC0etnTQD8Jo6p
6pIK1thA/FIa7FHX3myaJA6lN8cO/My2ugpLX5EydydGLt9xUvd7Yt83OQ4KT3v8ZJKXwVrsclGQ
uAf7aDllxYomG2wPh181xnncYjRide0ne/emp4GxdOZdIgIrgywK9qROLyMfwYbsroFswJGo0l4x
vUREVKLpHvCe5n1yocvjkic3oEo2fkZjALYRPqkEvkyXNQ9dXjfsZdDO6hAgVFtlxKnEcula5Nr4
VQvSwweAio7iDfHmXmQgGhpcsWtujtNAJOOR2cSuTYzhkJqgNceQ01gLGGo9NHt7pNlmhZw/w2DJ
0YEus4A6nxbolyTpFmlic4enM8YHw0GHymaJT9yVfcsntoaQSrbWYBJYnufA7qJO+ARBiGUGS9cg
sWpb0MNcivbDm6xu6decRdzG4mzMoGXV+NObO5XmnnvUZAI3h7vGRTHnASrCubBOOqNa2iF3fdUj
Z0EIuA0mIpCCfjzZd9D0VDDsZESzsQxE9za1OZiWTWd4S+ilNe7+9pnQxwskCEbrtMfZyBk2+CYe
uRZq7Nze6DiGBy84al2qY+EOm1lY0baqwyuZDuZCQ6wwHSUu5UQqJ2zobdp/lCkoUiXwlYHQ+7IT
ba4tTX5RFW8Sv7rA4O2OGajKTFQku4VJsQrlcCwnh39ZGL9YyUTjFbgaIRnpPmzGeenw95y68i7d
1v6CYFdwAvdeCNMZFOx2QKQayJgxqOBxVRT7crTgkwiQOwg23iLPx1Ac0dBLsvlVeFmxzMAswhjg
jf69+Gj0CDFkrGQR90x397Ew6b9TWFK6kWCAKA0N4hAujSH9EX03LGXtLcXYHWHi82mb8FOKapua
b6VGGuG7FQ21VKArDrcKJ9wyZnjozBW5xx4WiNEnAQN9X7lL5fhThGqXzvxPTXEyLbHYveahC5++
Z7hck+zZ4L8q0gPTX0VaA5K5KA7wFtoWXg4psNBV1P3oaZrqOfTFuUIluBB0DgLX+2iMaBslExnr
CYS67N0nM2rhGx0+ole/Ff+EhrO1FBS3Obe5MRp1KcmVWTRE4tpe+wjVb1vQiXcaf9uTir6oB/Fm
eMBJ+K3iyxfevHMsudWUbDStKqApAO6MWZMS25fxxhZnlUTle9cHRFTqbknj5KNK5m2gurfB5ITa
SfJVcXBtABnlr6omrrSZ5K0cWUWBCha7eWISblAPFR5tg/VEj2CFPob3VwY7WAF8SLP0My4JHywC
EwaX/Jv55F+EEz3AxhfbkYqZOnAD91QsLBj7K/Ion2n+chr1gdi5Ijy6qfQWKM2I8b6TKBgDn4h3
2A1eeBVIm5Z9zNI8TO9RC/soJLBy0QpcOtxv0eNdO1ir11H6bFxS1ABAy88GaGVwz1PyAA+SRUoU
lT0CeSrwW3GW2sLUfu9L2zvI1HoiJuKcaVvskF19pvE21xCcoaBPziu+d9i2bs7ORRu7IvPJsWOy
K+u5fIQhRsYYC7hPdtiSZOpxHxsZUpWJtkjftKsT7mVcnuTBrh2R/8Xn9j0Ie9iO5CCD7EEJXjnG
pmqGzziKP4O58J/nqsRZHvyEie9gdjeXDCvJ0koSVlqajLSwrZUHMwKNCmSNIq/2ODnu8T35A6wJ
CUKquJSzQ4p3CQqNWECgZh6H2gok9W4QkBJtqtp1En1YUfKViTHYMN0nf4h4B1xCB9uagmXqE7DG
uTrgMNevwNX8bSsSgWiJLD2fESAdVpb6eOUGQj8JtmFPmtOjUz60aI6WqDw447nGAEjAQI/fNc+k
6EwkZJGdl+J5IIjTKgC7lQT3wo5bIh85+f2MTTJ3wWu1tESscCAfsbvFytBr2UyvvTaOeVn3JxQn
Ad2L6o4nwsbepBhiqBCrVUen6gkZzT7wyblKCKKP4Wxuka/EC4bYMHtGG5egX25w3Lz6QHkvc4fx
Lz042vryHUQReCzozmb6pkEXEKa+E1VOktKlM+1vUFZQzYR+7yIr39dKNyD89bovKdYlvfVDPE8v
AGO8PaYeBZRZHvqoD64FSbpIbI9Y+U8cCqzl2Og3FNC7qabsUvYLdq/vwvKCg63gf4ZGsx3zaO+R
yF3dQ7TZGZds9nSYSCWQeGA2kefse83YY/C6W2Filxbs6+vwnvhlY2Dk8KburvZ2Wwe4aBsL4RMo
3j+89c4mart41frNS5S4DlznqxNwtLaE3ElFGpI8zFwKzNAwVW5lc/b4nTvtYKw8Uftr1Id/wmjc
0eWWq3wSu+q+o2Xzn2TszyrVn0xiiHJ2yqemnFCCdOpk0V5ZSVudGkGbkdX91S+9FLSjuJnKKs9R
W2xDq0+WyIA4fbPx+9MRsS5bsj6LFm1FjasLz2N3E3e1ssUhDHiJtcaHWS2HcNwh5a3gTqS0YkSI
F26e3pPGfx5GcUeCw+kVAwVZpPZW+plGjkf3fGTvsSMmPY3iGKiJD0lTmvA4nReNGm+T1Ffk+dQu
zU87qrcWHK0ub64B0rOy7V1Ws320VXkA7XCukNmh2yCiyCbyHsEqlB7RvhM+y+w7qT6H1k3WWjIe
TT3xwUFy7zSyvEsUrp25Z5Y5nwvbfx8HVucaLI0Aj0bNjfQBJgRukCLfdxoGmU8Tfdka4j22UY1P
StfQ2colVvkIWCOdUhvzp65qyKPyxR7Lei8Z6S+MQe2wuH9EMt3WjvryXWY9ow9qMYgrXJDGe9wF
WPqd8o80HuZsJNigYBBFroePCZMidUQ7kfOTQr63QCCwGX2OJsAypUgBg8T4intvq5LgnJkwYEX7
XDfRlQR2E2LuKk26H93PFPJTDRG33ggHhV7jBYRolN5jXNIku0/jVy4olgCTI8dEhirlT9+2GNBn
MkEjA3TKPkHntXEi++/AWka1bqpD5vjPwWS9pk70x+75o0J2zy0SLG5JJiZVTByZ2UZfTtIRAxbE
X4JYoSW28j9hh4UtPhVR/zm49QuzGbCwVU+qff6sPeQFEBa/Cv61i7oRb1pqmMnSI1jGBWvg5FuV
WS8ot7/mBh4tLoalYXQfRiD/pH36iCqdUOhZ/IAXvhWR/va66UlZVOMD+Tt171G9hTHxD+aSMMQH
eMZHZBrzVytZA60Bdgw5Jg9OZ1Jad6t5yHHKS5yLLYlWkE42zG5vVS8QXifFKXoctfuZ2xZppvbD
qBrO6VnFuBy+gPT0Q1HHeLG86NHP8UXG8r6Xin4NZoOsgxYBqWt+ZXFa4Huz7sGoCN6JkX20KxAf
oWz7bWVU4PAF5zzbcbz1ROYl+OsXE2h+oqASD4peURKrvZ3k7/dNK01WXqA4/7bgjunD+2RrdfOk
OYPFL9COFVICxjCT+5zUWX5yk1c1IRGsDRK94SwAFavPCW4S5hP2mQiGRRnE2YFi47PJ5Y9U5mOg
wVkNOOngkn1QwqASUcVT5blvTk0/wtTtNTH4yEzNHgMolkMIzb1/4688TmpDaNWL0AbjGdWuKurP
TVLR0G8mxyQhL0YJjl1rJUX8aaienY/Oo3+Pcq2rbwyTinEYSX8mcbTrrojepcV8tZHkSLnDSdVB
vDSk+khoHGDvZV3p0ltZccIiN9rOYX/RElPrwWpadCvsxvcGGrTucNlWMEFDu8b0+A+STsQXcZ49
RnbBAdzbFIZTb8dBPMc+SgWk1SEt+OqS+rTrZ7IddJnhYWuhApgmGT1J1JgQkJLncsDVj12SW6Bj
9Dt7TIoBxd45HAR80HMivjOwPxOJtzFvwxf8Dhw0gvQsUu8LHA/o+5aYPZ2JraA7um+0fckt97HO
R3MtTPt4X1uhDoAmlCAysfhgiQaZv8DplyyMKrDWyByB2XD2n3uP5dP1xyVNp0UV9Ic6wbuSOv3V
qj69CHBQgz9u6/rTP2iilvH9zg1iYkWm+TntGcyEwfgsGI4WEDsCafwPW+e12zqWbdEvIsC0GV4l
KstBlvML4ePAnDa5mb7+Drq6bzUKBRSMki0fyzLDCnOOqW+sMCYQLuXY0goW4SR9kK2FkMpkt+h3
5TWl2Q3s+g0/z57GqllPWKunCAheZO8du8pp2AtSoThX9BaBMZMXba3ynsxIybXNxsfRGsmTQjDB
Djbesnh4ylugjG17aUk93LmuT/MhvxupMaA35hXBjE+zg+aF425ntlxr2XJtxzjhEtFClopm39pH
zaMrUCdp/fA+6Va655A5oepqgtAkWRCLIdh7IR/0qQPyUywMJtWeOnNXCFP/pF5kMJOpJTaj42io
x44PXbXJM3+XzanaMYHvHZBoZiafXM96G0l1CyXB80omO4J6hzX36fqEbitoUys+N4SdldWiIZqd
o9sJZoqcXEnjziyO5wJFlMxOtQF8AoELyVWUHsvPDwsLdnORdNYeNclPPaJuK/duMpYB0mW6eHSL
o5Mbt0nr6rewfm6wNFCDc49c2x1FaO0Mmy51b8ns+8707EyDbeyGOLOO0ge3Hyfohpg0rSioaeOB
gpDQ81OWw87s2/xSZ2xxTIgPgwHzy3YIPo7SclcTwMlCJtkq3VFB6WMEdWoYcDVkgfjsIsULvH2q
5emRTQB/9qgklUTzAeX14x47N2bV9tx0ELhiZT7KFHS/by8zOJm3+BSq8ZTlsM8APMV0VAv9Vtsn
3DcAW9ZXitfL3CKX7Sb0PE2BjS4OK//eTHEz68h116KdnrSS7XVuG/scdx73NAJi5jrVLwPEZB3+
VBPNl3n0vGPkV6gHVPs9AKdmvYk4Z6zz9DanrrPAhauYtBrpvdbwhraWWb9UBnLzbO6Nmy6muc3K
7wiG4Y2VZBWXUj7gWWL6R+QzhqrxqJn4oFnmqLXeid0vpqijP40GC21d1d+LPkz3eu5Ri8f1a0xa
1Q5etwPKBN5VHBWYoCxABzHsDA1xzlNoAkYiCs7/6yEihgSlkbHIrVgdoPfcAZk5qEm1vzrYdczM
59Q5XfhcU7RrMS6oUQ1nlK35jhOvQ0uAkQzoQfzaTe+dohZmy+LvtDmEHa8rwjXdCuBVek4tHkyg
SjotWvpO4j4Lt70zc224zeq2XrlAa29m6dS7JDZCvM4ssTkt0YegcJhoh9d57pAjPkgckrLdtdIr
T2ElnZU9ELA+O48p4JtjLE4OGALoT8lD3uMs8ut72rmIKEqdAy3uj20ynYfeJFMgdHCyNO53RwA2
0Ui6fnZH9VwMcjHI3UM2ssljpD9Gj5Agkt/7nFWrsXoWC3K2UDEeY4pDCYkzUL55n2MHnEb27hXq
/jgciR/mygsfsLyz4/A45vpHpKZu7czNGzhSsJp58VogmdvMBFVkeKpL3b84fUQ4QOQxelz0n6Pr
E/sh881SYMSt/hGW7r1sRxBmhXDWGkZjZmaWu2Un985V/HuMAE+UGaaBrJA9dG/v0SEapDABg1TR
A5ptvmv0/6gFUuTirKaEm7egSJwtRImWRVECsmLg/UVFQygDzJ+UUECfIBhucBO7VrK3tyqJ9ybv
mu+iUB/q7pqOHU9X/OE8gJc1vGRRXrSYO7pRYqtLWGQnQEKH3t8SuRsCZib0PPY7uBkATGbPOMCS
DCwbzUA/X0y9qB7s1syOwvQh2H8Jf+w29cxTyDVP++xrMHE88XdmqgSN1mD+wcAwGA0a6dgnzR1K
Q5xIDWSq9Vyx9rKAAg+eu3O4LtCB8Mqb7ty3EOWdGMdkcSiYj9spM4sahi1GWQzqNbucIA3Zg/uh
ca/ZRE3Oxp+2S6D2vZY6cocm9P94vQ9NA+Q7s6azhegJ579AlxS+9gbYG+KmN0Pq3yKUjFa6O31P
gliqaJdBfopGL8hjBMdUil8m6MsqyV748Q/aqB5yrlJA2AhcBo4CSlithVUwxo/TvSV08HVtth/i
5AHdZrSpoiX6MfQOoQ0qoiIuEDNWy5g/xTUQE+7KbpMVk8aj6ZB1ISXT1CIU44A2s2wLCHJlVneN
yuOz7PyXtp89xtfqLAbownUTgfJk76ORvzTEwEAn6530aLphxhPocEH+F4uJpFj68p5mIMQ8C4l1
CYOOiC/rzjJv7qipESI9aFG5mbClrJcwGMZq9acHqQO1z2sqMK4VkbyNVHMzCSY2Il07kdchy1re
XueV2JqjoliUyUCzXRWsCaZkVZhsJsfpXdriPoqMn3yEcxh7X1FJhpswjKtn5nedD/zVZIngWSkZ
EtJ9wWNKyA2QksqPTqPj/6lYJI34xXHGDtXGYDaS0v+nrY+Vs9QWv0ShbgdL/+HtIj8OzY4BoD4F
RLj2J98NJJ0nWOYu6eEzpV9Dkpf7wnCvFAPD2iiP7kDdAtn5YOQCiQYQ7agytoYNwNehAW+tfBdF
P4j8Kc9MMp+rUduUXCfS2YZDk+HMTOR92lj3iCKjzfyKBPKnVsY1S9S6NapxDYOe0jI6DWjS0fID
oGVpXnUj7515anAs0PFz3RPozaxU+xOxumJh4kWQ9qMgdbQ/k5Q93mk2eF55yViR7CdIRcGUh23Q
tOJ2JvrnGG6l1+IA8B2EnfFnqjfwz2PUYCG3W1kU956avhrgJxuWaw/mkqBmXkqLwQWe6u0QshMQ
Rn4/Ruswj65uVd/nHomFiHahvczHTjpf1VIghqxECYTn3aW4/kA5Ssnp4Gcsb8wWnXhZu3/K+g4A
TdCOxmkiqgZvMAie2uRI7R/iSvfXJFDs0N5v1Sye8OoyACvDwNLwKiblITajnwk1NrUuWgsEC2h6
Yjpq4BW1vGbCRrEMSgV7FjYfhDAdDi/PRcAVa99WnJRbCAKAREIWumObHftO3VdYaoK+rmm5iH1B
Ml0brJoec3e5k5X5TGlJWcCg+Btp2U2nxjNs7XdIA0HKN1Lv4zeE9QilFQ9oePRj44xKKDnAK6L4
ZngUwafZRrXR71G6M+ykAotspkUdpSCyNIWrsVo36P526P+fJw/R/7LssA0OKkvznIAZpohHcaN8
DFMjnuhVZfQ0Ke7bOMwbmSAuoz94k378qA0YBwUeoQlj1M5fHsUM3ztTfRS2/9yQwbLJtepktktI
13KaEF3TAwwYoXT1Eb6R2jtXfV4cB+bdOGTAa2nIbUTDfsr17K+w1t9axAJrapaGhLN6rxEFQcdH
cySsLijBbWojftm6mmnA4H/O9iWyeUXMqZK1KiCUkrBzjSUq/zD7znregCmHgurUxYZF6QFI5LCt
l7FhpMJvUz7h5L8Wo/5YDMlLwhzB4ZKpx+Uz3mX2+fY7cPH2btIy7g3Qj4EFfgImeACoiGY8k6RC
j/wW3TP//rRD2XdBkNdOKLap5mt0vTst9XBkd9iR5gYRZcKeVmumTYrWBZVwUqBwMI+e7TXB0vrt
G4zlaMf0qxMp4zh5n22tvViO7aKKIvIpsWBSTbBBmRTSns+c3nF/jerhwcYwwSg2ZZpdpMDT0HLY
UUs8B1h6rWAU6dU9Y9iSHafzbA3rWpcDyS4YQfwk/MPN6zcoMEJ66X2zEYZ1PUvwnJBb61ruehKx
Dk6Prd2h61qo/iOtvSkipDfuGG4dK+ZPX/dYvcjVSirtxb6DsPVN64o6XJo7PVT3sRNd6jhS2wSc
NKVw6tDpOsGQWu2a1TJJHz3pMxopHUI++XX0bg0bbk8JUcn5E1rJWxMUwDrizdjFDXMWgROrI2xm
qMhzmNMvZTDTQ/eSbVpofQ2m3aKniIqykYQqjC+BaariYJfiSdHWrFOJNJgrZi98bNVx+wgxcZfi
9tZDlGx2j9ZjGsNsHXFEIh0pftx4X9pcYOwnQ0d03SaHrBk+7abttj6KZMdG4TnlXc2JPz7EnU4v
RitNQAHNaGdfoQrlLsN6Quy/wM8+UGAZJgIb0JmsJ8gOJxhsWxhFCocehDOYr3OxTMUyx37M7fRt
tNEGjSyazTKZSCsA6W5RaWSKoNOyU2zLbMhcBhLbGJk56/W1zSaGEZvpbhur2DscOPRDFuf3IE4x
CvwBaNo2G7NX8uhQMk2nMnM4AkLtrtYRGlHnvuqQQKgjCo1hErHhzIVDxJefYwjWDO9byEHOzgPx
4kAqZd8HHuytFZGLJ7PJXvXWeEyn9OwjBqgzh0g+nUk7OA+KQYqlqeVc67urImiFX9d/9QJbcn5Y
Dt4SoKqzTXJ2HT9OaWkfjcJ7rAdqJFsYawu7YY2LymzUAMORuCoiDthh9i9tCbm6sACJFAgX+uzB
1KMHI7UpxBAilpMd3giNoKE6fFMarOm++xwq6uYCtyFzS6qUOi62VcuoWkqu0UrXyMId2w39+coQ
BSHdg3mEoU1zStFERpOxIbQxQeTfLwkp4hu0NvKWYsn1FheGRGqFy/NQMW8jHfNlGotb5J6oLVP0
yil/w8rEArIAyfuqMJEpdu7Wrge8jq4qt/2SiBlLemNUNKhEEACkuMgSEbDictZ6OUChX64kVY/8
3MG0pNGATohzvZlrHM9RR6tL9kwqA6cwbpCRtIjIjDDwCaQZ2URCtUxctH4TiRrGfrSlFbgq6zaN
FR/jlnMwHeutquNmjVKPMXf2kUXaNbb9C76ODmokfTi/PpL8/JxiZqTiyx3BToIK4EQ3zNrHFMSg
jkFMSDaw5BY+SbVMp62zb2tzAFCs25VSAngwoxvHYWPdwdDIGaLEbVjfLD8qn0GHOhTOQodc3BRQ
iDWPfmqU87yOwsbZTZNP7WjNYaAkQG8wBkGTD58zg76zG1Y1yEJJsGBP5mJcfJeLx2Jyxyhgb9UH
ac0L7g1rp7lFdnCJzAlglkCE9V2CkxqEXrlB16GVfroVZfQxFTZ4gBJRgqIUiPyk5agckXbE0ZlU
zgnR6cq0QPXJlFNWDSeAjEhutPrClQWNa+RuiGH0VmaCurx1pNi0JdeomFECbf05K9LXstUFPhHj
3OkMA8SH2+g6WtCIc1o8xnH9zPlNbyW50RYsGFP0VDKZxuvo1MScafc9a40N97Ym0N7LDO5AaEyX
3M0Yevk+noMcFWoI0tT03uEQsC3J4Fc5YvZOEWP/FYLbu2hDlCDTwQr+dxGb3VGfmbVpdh544sHB
Tcpetvg2Ev2PNaHoNSYNdgX5z2F9YgLyZ569n3AmA6TiQN6IjeWVxhEbSLb2RtPfIUvAP9V/ukpX
RySYL37njyuiNNAilJD2y8EKZntE6odcx0ue2ePfx43xE8Om5K6F+J4hiGLz8Tol9T5UxDFmyAPU
uATjztDJplc319z71vhJfAVS08GgYYfkUViDZq9aCci9K03g+3Zy1cKovIsd1Ltw4Zh1LQrqXF75
y6igwxTk2feCU/kyhL68yDRTRzvNHloxoO9Nm5WjXN74/qMW+cma7hgH7cpJfYIOpc/ESwcKmGCW
SaYf+M4R3ngaYXu9pq9Nk0FlZoTP+pIiabGu2sSl+z7G5h5n0ntK4bUt4H2y1Gn0vSGml6YYKF5R
tnMgdD+9fx0jLduRSfHeSi288xmT6ujosBNRvPV8btXJc+WgTw1NpwtMz/jy669kiaFlEpye2oob
SkkYJodygXZR+s95idw80ZpPTWKwIKOAwEiOSQKiLdrTGPwTu2y7pRFD9RcjSgr6obW5n4f70dXs
g+m6x9qSuwctAaVZmOWvlWdPRgKdsFl/Ghk6l9jfK6hNOz8Ph02udwivE2ixOFYcoUDR0B7gg40D
jJRBs6QAIL/Nt7r5apsW5j2d3dEURR/uaNyQl3DsiAK+SS1ZYG3Hxdh1xiOWOyjDgr+wLNhfzoa/
remhDHZYrkvrZJV41iaHqR+TXRS+zmfTqIeuq/X1qH9x02xByuNVUHpvr7XZZ4zoGAypu41uu/ij
TWOnq6zCM+K5K5xd2xbrHfsXRrmJWDI3fwbbdI5j6W+oludTYaZswfLYC1KXwqy0ltBKNzvb7MRw
xkozQcSQqz9eDnZcYdtcs7hiA9eDwGVdjnaC6Dlu8vMNP8hYlqAPoY79Vqu7bpvT16xraa3pLGcm
vyagdyaVBtwaWPkFG2lg7htE7rxtRXdOBKD3jsyGsfFu9Eb/DllASYeKILLFWjJPY6uZbUu/vo61
kKfUfp5wiIFi7O9c2KtbemGTHIcjOoKPyYePkMlHFc7OGvopvmEUtF1zA5aco7HC74DGTFVzHMx+
ERCIMG1ZEgBGwjWUTsWPAR0aLjHnUd9wEQcqhGiJxq01uket92/DuAhMkl9Y6M+7SmMoz3p1OxUp
Qp0xP+hUD3qWfFldj2QhP7ASeOnAgQaa42xQk9+olGlG56JfwkvtbeB9DoHXxjcmivxdHk7vETSp
dQ1pLNe5ZTQO9qHYQjA1LB1mYTCcDle8EIJtPM5XdDVrpyCzFFzSQR+r77ErLrrQk4PQ5q228MsS
tGNNzyytqKeXysPpGhFB5nolhs2+/ilU0wZDhdJaDMNN3sNmL2dItUXy6JAxXZpPOU7Sh0Re7FDg
vcE/Q20sPpFrId4St+mwE6BQo5kJLJj7pmbnpgl1i/YXOzbxOB7WtjVXhno9VU+yK4JiRhNmcGnn
BtxTCBe6xUYxEUgF2vsixifbD/FTKfK9ry2xVW1E0JfLKNEn03tjcahNaLXB4DHO69m6kPXCgNI7
zbgCwmxTwcQk5DK8lN0IFNZQ52o27/2cAAEU71+Tpf0ILeY0mftlsGLvJ5XQkVjelSVNv1UuHPMG
pLL036vGfVNm5qxMwzKvEjNzQne7xlyfnFnFyW2nYmC67IiM5K1z9RcM4SePZR3erbVb5keEVena
Y1gWEKg5bmSXLBOUjnnJsiXgEj80xi7Mpgfq9r2XJjcJmW0W+4Q5yyKUTM1jr09MpCC6cScMMXnx
18+98LuHtqtEr9FzRtgU6etmGCuzUPsyWuLT2vbFVoRU+nO+b2k8A8zBX9qtbHDsTbxzBKQea5Rg
hwG8dxaDlU9JpJ0XklUxy81UclUZgOfWU4OTPNyrGQuDhmSlkMi17RpI+CSGFnp2ybRygtpciftc
xm+O1d8O3nNoJOw7uPqubLYMWHHNd6caH7Lkm2oHeapJOKryAG40pbgkkjD41BLf4NotKH1HDyMb
8ifCLnQNrNhsBZ0cX5OQDsM4m8ARMbGPz61Fk+xFALGJpLLmu7JLbiicnvSCXIAE4WM09wT2NbeZ
aeLl4i1JFYPAPN7AwaaAdtl2SKUhIkQ6PuvWTxsD2pyZzcegmnKDsQCRYd/D4DwybYPEl2+HnojM
fEArng3lJ+GLZ9SuWNyZiEzANozW41gUJNu1Dsq/8mz2hOS0XN0D06FDQzLHm0JIUmXb+ZbsPZg8
XPfT9ilFQB/EJXlycUOtxojf2Y0dfZhZEMxcaTpoWY6Co1dNASE/H7lpqQDxxgCkiAgo7lOnvO+n
3cA6m6uxv3HQsa2Yft6pBgFpkZEDaVfHZYPmVp/Lf9bItdHz33OXmVODON0Yx0XwTkw0AO+X3FZ/
UB4SseV0oC6o6KcQoIyLsYtIoU3e6/FaZLj+0wXXFZFAPAjQ9ctKEXqIYMI7hVsv4S/WDjriBUM8
5BDhDyMN4lgfE4S095PUjQ2LNjRzwz7vMSk4AMhWLkehJ9KfWXFsKd64TUHkh1mwn9YTtDvkjp7n
2iLFTFYJCxnOgkxDJ10uputB0BcR4nG2i1zbdnZWHYsxfI4Lhmi/X4tBa2I7WZ72+8H/TjwVH3GU
cWHLTfQwHqFCnPHF8i9G+ZZz4Rovpm7KkPKYLv/390O3aR5Ma35AI6zWf7+K36c2/SkHBnEIYf0f
59S/a9No2srlJdmyq45Z7pXH34dtmA9svgteV3WTt0yLVr//QgXVYEViMUl5TJ1xlef/+RDBgLCM
RehbD4uRXHP4gm5iKja58vx+7++78fvh75f1j8/99Tv/23N+f8u/n/1vT/n9nET5jxN1eeP/8Zzf
1/CPn/w/z/7rR//j67//xN8/+n+e/m8/4d8+x16B1+MYnbMjrGP7z6fgMS72v59EUYGs7u+vm6mH
R+r38e+LstkizlxG//uL/f4f5GT/P78t3tm0BcH538Puf77/r2/9x6/2+1D//SF//fsw04v97/f/
9WtO1gbSyCqPHEAa/UA+KQbhwSCttaN9L9LkKYJ9tStMBOmiQ/1uJlkP6u7e0ya1w7XwzOY8p8/0
9qr2NCBM7woT1VqiGGJFjYrC+MmYgNLAozqaZZgfU3qr2SaMKGaAGRsJtvKZTSYKZ2EBNodrj2cc
ky0blpOrCwGo0EWuqCONoVfcg4OnaqkCv1PeLrM7khZLVg9IlZEJjCMSOv6ldvFHNdnHMCY/FiwY
Rvvud9yN2S07hBcK6ltDJpRYQwy4fIgCOWQvWUvVUHTDV2ZqxtkdnEMVzR2q9dTYRl/t1FlbpjVt
YOWttzHxNe9s39v4peW+QJ6i/dcl2WwgwSc3/BnboTt+RAtqJvcrWAPGJ22q6oc/qP8YzE3VnfTt
9hD3ZbrzMRxicag+e/bBlpriPUBJVjB939wKY9gigBGbiPMX0tg9juoaHii7KEJCoy3OLWqVrv3j
SE7aDtPu2rLUAJGlu5E1wDlPHpSDFrIvF9lFHxGV5Yq90S6qiHjAEyxce9O5S+CDwBnGT1/JhaDf
pOhp+9YZF+M+PkaXuiuT6LeH2X9hqkbaqW/+ibIcpCmgazr6AUw943dnTAfSHeGas6BSJpsN1jRM
RqmrSQMbi6BP4fQCQYOH7xD1bn2Psx0knVtdZ5Xf5vHwwz4gecqRpwQT2DSKP+MztFD1d0OP20F/
ltMdKUkdQapYQUNjWPtWfU9gGIa8jHEs69GUaMl7BVUM9r/bnxOSJahzYiQyrI5JPFpNCvNnb9Cp
luc+wzOs6/47HsavxtZ+Cqc2AyBzp8ZFESrckRWBNYjACo2djUOLN6InxUaY2wZ5uK5IVzMayuEO
/lCgnMpiBsSRZZg6Apcx+dTZOR7rFPhtRmyPi9pSCAbyJEFwzzUYFzXuSHAdQzyOq9tRq4kiSe0/
YOMOsx7+gXjbb2obBXec/DEqYe5lqhFaldR8e63o65m6zooRru9dtdjzggGF5SZkKilcWsEkB4jb
zKA78a9466mB9p/PjRk0HS13lUptD0uX/jL3zRNJg5haU9muxbxsXhRtopbt9aF4pgF+6UBhHYjw
ZJ0JrghlxiocIsLu3ZxgJwAnumZdkpjCxZ5LvHejhjsZJ9lJFLsiZtFfjXAv6i71z1pdPPhDF28h
uOHegTERyXc8YyOmMbWrlDLuhJN82a3o9lgcgeU6ME0IrsVOMrHQIUlyAy3oM3K49rqD+xgZZCuP
hK11qVWt7KL016PIMfidZ4fup2HKtCkq+eyOjLpG3XzGE8Q7L0kTW1AcCToRbQ82AA1h6BVrV077
Oo5JAPHt40ytss6ncFPV6Oo1OGQv5iErWD5MEIo3CTqwTiEEYK+k9mwMVgmQ9WiM7B/D6/aoEkiW
zMzyxJ+T90Nzt2GLLiDvGKOwr0hd41XZcxu4dO0B/cbNFKkZwSXWjhwvWjojeTPt4dD6DFEIknhk
D/3C7bteGSNXN4SwfG/C5jf58hnOFVmDvdaaz7LVu0BijFxPzHpE5iXYIaOa0d7A2NeuDgVSJtKn
OYj18RRVb2alPylEcV2z2GURNhNqIQ9Zou2AIt9lKv7qgeBCr9XlJlPTeep93gGG6rojyHhzNoyn
G0RdcbeSnrprTPlC+hFL9wkQgc7mewczvFqniJQKU99ZY3+gARxvCB3lYr7hGhGu4xzcsA+4ZtgC
mhW7WRUfWkccBA3pk+OIBzXUtAgMoVfRBhEMmQYjJ7yIkDh5LclFRiYuvVOjqBn3VkxGwqDj/2A7
5J+QT24kc+OdELZc1R96FB4FQa7+Aiy1qhkGrZY8ynrYwgJZAnQqEsHx8Cqio9eM7q+9nz+bYRev
HBB3uyZDulJ0qENJ3e4ZcSDpQg03qP4jacxoPxryqczzs2OjfBXsROdx+LDd+9QhMnno2MfM4Bid
oshXvSbwWSlmR/kyH8ulsTEUwZNpnfqbWJdIA4a91FjjtzoT7xLNgijGbSOL8dggsOFQR6UttE1m
2PhuyuHbNUi+BqU5+ejTE5bY/CGeawPcEqFE6ZrD3EG+zUa3PWBjJFMASuyJ/uMS+vY9xwNkNFu7
Sl3tRbGdona8TZymwmjdJWuP9c5k6NtMIwZFGbTKjYdXvm0ybpu2ttE0z11n5bMWJS/AGoZd7BJy
H7iT/Vyag2BOQ2sA8IS5v5ZeRkeIfSjFtoztCUwcTjAGWUFj0Gg/SJKTTlrUnYpS+2GHRcRCxMuo
XOv9LVZ4ehwiMAPNq+e119skjWIhMg0ifw2nIXZsuGfZuBKyfiNuwTu6auFYU7F05CA68fjku9zA
sLTD+ihfmVV88f9u4I3cSAvEIfSMIUN6fCIsb91DPUV3JC2SsmCy9MghHJBQigCHbYTpKCiIXRCx
SmV96a89TMZ9dAih1K/CBkEIqC/U5EPsXFiQWcJ6GkyfdUE6i0PSNd7Oq5l0kJ6csDhmk9LpzGHJ
3hV3ZY5wVdf2SLQmhsH52jWFc6iTgUXVaPIS8gcYiZ+OxXXeib9GFvp7eyiekEaOK2I2Sd9M2sfJ
MONNt5eT550IvwGsq4GDsENEMnbx7cbNWU4OkZrwkeNpIuKpP0tMrjf2hNFYb0mGi4js0eAmrdq5
rlmUrJpRoIKbxSZFaiMi9Cw1WGGrb8kKUpRWlnkUJQ6IQWd88Vmw1Y7K6cq2hcVC4vyZE0ZCcmYK
bFtGHDT6dMmSnJCIx9hBOuNpW+LqCOxjZS6TkE0FhFWMI96HVqk7DsgrbITlJkOX7yTYGQlBSUYs
49qSRuLm+UERrcwq1njBvChkwn7Ibsn9EKxYNS07KjHcIVUgfDNkCTxKaPmWAzqFeUrJs0Ku7pn/
AzWoXdlGCKHUsCKONG6ffc6sru7pP8F5eGwWEGVSjmQ6RKk+2qSibLYT918OaNZLbZ3sK8dGH8K+
NRKKCHEzfjXt595Jn83uigybUdpQ3ZN7A8BPsNSvDPEWyvhsRujao4kJkBgp1We1iXwCipFy5STD
nlKfQjpC65OQkhf781lTFrzsaSZYjouHVVSBCBEnNQkDx7EkIWDQ1vPgvnem+dZU/ZtOgmLgiBwd
dKLt4Q+ivmqoMDnAtxmxRwxdsOHqCybLDExrooZcch7Bdgu0LfgxS+1lMcs6I3dhPZ9AY/v5FoBg
t3PN8cKwSdBV50DM8+w5n7FJcj1kbMri21IpvJfMIsqgLm+cHE2x2QrMUkDsk2QuV/6lryCP5IQg
EQpM0gNuq/4PURAp5j/nUOSTfXScnrHV6DV3GSwj9r7KfpwBfmK6acVRkSW4QQ/yHRutg3yBALHe
TxDK22N5MkMytZOIRfFAibflwD9mDfPedchMgWO3E0dpkMJIVpe/RTYUc+GJwouSvnfqK7JvPVJs
PnKt3flerD0XYtjV3RJXMw79tWVNckcNcqhNr79iXE3uPSu5MbjdVuGS61v1A/oMvf2uYTKynW1I
DYSBVkCd2bVmbgeGxXjt9wMjEH0PrIT4TZsZeIrymSAK88lO8AS5dqdxKUitp6qu/vNQxUZ/At3H
sB37K6azVL/RHLt/aTwOFMd7qccxuimdkc4vY0cf6fp8QAZcX7zYZ6XcuxoWYx4ybKsvAJJqDCgJ
0J/lc/XyAakCKUdeatHs8vD3Q4f6L0C1xND8/z8HynLCrmZMbPv++zxZNC0GAP3e4ITb/ibetVmq
o3Hp/xhMNDBviYmMtma6s7VOXC0ncQMziT+k0ZNpnDcDsjl9uPv9P38s3/hT6Yd/fF7VzpGEBQSz
wt3OYPSeoS7Ym4m9xzYEY/ws1RJwiXpybyxfbZPBW9dCZ94YuU2A24PO2LXi2woRzEktDrfl0Vi5
7K5C7clkBsjdnE4Sr7t7qfPmvbaT8G1Ahg5M1vKOVJbRczl0+Oe1EDyG0W4jOWZEAvI0goCHRDZv
MyvivR81DobBxN/ys0L67CYj2M4GzEQZN+HhOPjE191EjC83GliPq7J1yi5yCd6XWATJlOAZGPSj
cDGLa8sfhXxKcgiWD0lX2BtrpoBXODv6wW2vooyja9j+9cDRy+5aI/bC/5IV2CUXVVHl2qchDPPT
ECF8UVmt31tanAZl3F6Ekdj7xjWap6ixn1vAcrft8ijJ8KY1oWecf78IiBjggWR4xj3I3ndFlMAB
Ig0vHnXvlMux35W6l901vdZs3N52HmSOGjlp2QSCC6JzTNgmZol57/rO+FBiX6O7dR08/LVDy++h
SmnmL4nTphkJ+HLcU93h9LPoPKHvNu9M+sl3bawGfw9O2gnoHHdACo65qf1LlzJUxsDYM6jMXMRj
JVpzy+n2XAmLk+U0qBwMl+RpbczOc0avqDW0j+EwuBesJu4FOEJgC+6Cfckp30i3f64SmDGJct/A
obtb1zOn3e/D0kDJzbXyWGDgQQNltg8qYw1BqkF6/H2I7tXfqan/qmL5EuUZ8GnLYjVSafQO+Wg8
5nFe03Ug8GxDtgsZx4tR6lxBijuTuf2jjtSUF9z+4JsNT3NkT7vJtR7A5oanRCoVRB02ay5X8tZd
PhROLG9nb4D17uJy+f2CM3BvRDPDVyBRnOyYXe3Qj6SG1VOQgdnYhJE1nvveIh9mJEKsG8+FMVO2
9OXFzD1smHXR2CB7+N9kiO9kjSuXGIXbtGrqSxz335WASgqm3KO0tLQTCMmlAfMqYL7mk7KW5XDT
oAGn+rphxiUOlUzvc6h6G3r7+lSRCnXrE7oTkJ7JCj7xS9ZRCeGjlf1/7J3JduNWlrVfxcvjggu4
6C5qVeaAJNiTovqQJljqAn3f4+n/D7Qz7XBW+a+a14QhiaKCDXBx7jl7fztz/TbEuMB1ErEdJJRF
EnL9TjU1uMvTLuWjc4p3dspvItSai9AdVsJk5KpYQpCQaaxfpHObVnl8d70Z9MjceZKhbB0h/3TC
Yn+9YYJQ7AkLKvaSYQBtjzUbb2vOHgrO9ahnNIbD7uQpOpsbpmPHiAQfO/a93Qgy8FjzggDjEhYN
6vMkZOEhpknXIbyuEZccsZIK7YGVgsHy0WP+zhiM/UTgdliObwbyvFSyb788q/mwEPk+aQmhQlRT
jB0oa1TgzhvN8fVHs8s0jk5TQ/lqsD0Ymmmj5AmMq2gQR2MovsXXTA+nlk9yQFaf40i8pBzbiQVk
DjIIEoGQHMkYqNJpUpxgS2tKHHpDVWmxVN7Ogid38Ax9nrPgSmrraaP5rIOZjTyZDzJ/12IDXXrh
ffHi77MQPHbFdFz3puDmegOV7oUznl1maym3yFnMReel1mf/XIzDgJMScWYJMOZ2zHEjUOgv6TTb
O8MxmxOePnZH1WDdq9AGF/oQawDpmvJQzDc8/NAM4lmWhf9YONJZm8qIIC7olQdsn2eb2nTRzYuy
E4TrQleTp8opjH1QaYdqzD7qTonOOKlDscIiPlAsULb403BW1KK/ZYEU27hsdKyufv+SJuXtAL18
xYANKFio1AdJQ3TCYn/CiK6uYSz3+6kT/rlxons10/yHuk42TN3bG6hD2YJqwXwaSS9mi+kdBDmm
SzFh4mK+zCbestEOpAxpYVMr+zS3qiNrQb4GfqLcUQXhkg+RX9Rd/BKNRXufhkxvkihKDkYW9sTQ
WHBglUp5yBTN3OLPgyymGspDgUIlqf17beB99kkcxcyGCCT15+4XZH6z3hNRDENnUs0DDFO28Ckn
VYPy9gwi0SDfQOtX9X2VG8M5iBr0nvON2uvjGYv9fSayYecUrynb7xTNVpIWYEOh/m7r3nJgknF6
oWVBozoHq/N+0jDoWrxERCvpWEIWKA7luTLU9BZN22efh8oSx6aPLzhlC+bb+ziLsdjNNzmiIamq
0e3Yp6AQaKLWisZhNvoh4XtTfsh1LC7zj643GKzh7KexhlS7t47Xm2Ri7Qs1a3Kv3wZ+5axT9OIo
J2N173vF4zVAimZ4drne6AESjT53hm0Fafpgqubk3nuc5DdTRX+PDkC0ydGdbyycUssxSnZ+FVCQ
Y6kh2sVqTjp4GXgn0YCXBAOSQUqOKwlzQilCksD1K7o6VLw+Xug5p3koOYEtR3fWYI3ZUlo4i1w9
iaWr6dZ0ZzOOHBU2i2JK1bu0LNpdOwCzu945xqgkrKHDlMtE5yDEREv++uU0r0Z5GzVQ6g1Q24Zq
nXvbiHf1UOpbq7IwfSHyq8GfOjCHg24Vy6hwNTgBl2RKUDD6QMZMvehpY2cS2MOR6pFTN/a0A5B9
71nrEN5Afni0u9ij5S6ICfOr6j6CArAAL9HvQq+IDyOq+kVS2imJW4zJuXgM34bGLFbIeAEh6t9Y
yGFDts9DJBQovEmzjI3y7I/ZNuo9/ZR3MW71kkwVcBDGqZ7y327iWk0prMTI5mDKTkqTAhPAurT7
NU+YjUSIQmZbIT1ajXi0DhRD7ItbCvypqx8dR0ZfyjS6Lc1/ZOpMcg02gKhm8+MQh/btYJTROtRD
bOOddQONowCrCiBZByx+6Uv4L6IwDHAoY69t7A6zXjc3LahZaUlW+ZrLEXw31qMRKRr0AnVkU64b
zMezeGdgqeTtKpw9Mlll06MoO/ux2FImvfc+4ZezWaNf/FtYNSOJi6h0Cyxayz6guEUxY7ID9A8c
x5+prqEvmqIt0+M3zqpqAdtdrKrGo3eCcZOr6cYerWoXjRjl+5o8MfB/bPSxlbV6e5rUeqfLtFr3
zmgtsg59KrWkhmLyTHuXiUZmMcxoN1LjzMyn+lgN7E515PEMx1Z1xZJr+Caxc060wj4A2lMfUjpc
HKG6NT7WYoqO7F8/MobwayMx9sOY5zupjvZxFHhEMujPm5nzW1sEWFGm3g8aico9Fstlk1PV1Tlf
MEzS/czaa2bxwYH5mubjc6xMYOXTOjrm7cqK3+Oi8u4NaTiHnCYs295qLfu5V6wLdT/QnGyj4iHC
+5iEDl13A9XaRP5N6OzIqZVEhMqjn6aRy/wGNXPmfAQtBV4ymh9t1gJ1ID6gi0rjkIvuHOjysQ4L
lrBD3Z8m3VYOnLCJ2wH01DEUNl6Er0VtiL0LynslDvaJiqQFZBITcDKY2rjbxjYwfjSfa6309A3Z
Lp9xvw1G/a5MApTEiICXjW+BD6npaE1TrLiRbQenxhZyPQzooSJNf57sFAFi24AutgB9BILqt5K3
IjM2jQ9hqEklU4gm+sya/i10jvhEASPHzLaysnJL09pUAk0pNtgLli07sL9VlmajbHNYYQxEYbSy
j9L0aVjZbIBygw1/7EMQSrV4aRTF2UD3vcHB+sl06C62kPoooOzyytnZDZ8cyKF3wDPbvi8eLL/e
UQ4BgYjpu/sHxWofpSnpiRI02qbNW2hKl/fbgiwX4mjAVkmbCm3RpBq7ksQvrIs3/Sn24cAhKauW
tDC7S0nkqBfeyDLPXTZ9jT5iYbZoGQ+W5PAxgnEXZcOwy3j+xz6fjmWtchGmaA0U2ia5gc0Fvcig
I3ewGTIunKg9AMxeU3tnF5lTGEXoABsbWHRBe8bU0vHBsJPiJIzsPVDKY9P37QEBBG02JX4I+6Rf
Zha6rjq080XpA1LpnYlk6VY5OpFKaOqQ9m4YJ9MpmpOYaXMVLrm0rZGLk+KIPUiJHJqOf6MnsDl8
FQIMOa95ANYpVZyvkljOBfBtTDKRSTaS0MjcAqpqS22DyMy4DEHy3iFanzoL4i76P1QW62zM/Z3o
/G+OeocrvU8pLvymumeVOdsZWsBG0DWIb0KtHsHdKy953nzgm0RtHRqEssHxL/X5MYCLrNp+RJ2R
L0WrnowhsiAKtPsc2z1QnUmNN90wfu+G6NRX6atE/LqTVfOCfihgShF+DN/YcTP8EN208XWmUp7F
exSjsaOTzZhNY+6Uqu92CDGxNGMM55XyPKCdWfg1iME0eBXG+IB5gtauBgcaPlwk3wvFACFi0LLK
G9q79iDuW+V+9GJ74TgV1+sC5X0UoBae6nqRFMMGzVKmiW1PydSTpuWazXgxQhGuycDABRv5j1pa
2UwbeJf6rlyUJeMnTZ0utgra3Ghm6E7GFQ2yU6CWzZqW4Avlm885z9o+D2bsBtuAwzB/TZpehD0F
q0zXwVGqMbh3XoyMCxexol46TzunZvAazdzpmiCAFbOuFTNPSpHxs6hHctvxYWektmUdl23FM0J3
cO4SO/fd1MvRUxcqwHM1OYsQ55RFVXbdBtP6sN9SUtqc5GjE9cuEOJj0tOGVImPf4o4hd8MVUCHD
4itr6xg3O1A7LuiHboa+pX7/6mmptrU6ABoh6jKL/LQzuhqxTPN3tRs/kSd/RKPGOiuTt2A9RgXA
Esl5lI/yMFSdPPRB+xmF2PVoW4crszEJ0AiNRWBk3x2VjClWjQ8Ed0+NSDSM0lTHTD3tOd+aVGcu
aeho4rZeNlXlJhUWnJKZkurADE9VdrCl8ky05Heh4sjKm0vUs29s5sQNLSte/Ty/pYh/Fj2OYD0C
EVF7R18tjmLuPmp4/8vS/ArwLkOOb0+edx6MCA1ysZ169nFE467GQK1dJmGI7xnomiXj9zH+6FPz
TUg6EUqtLgkPw8EXoU4vlfJbEyoX2kYnW1bs0+Q+sCPSEW6jdk6tr8Qd9Yi5rYZyDcttj3AuoBRs
HmonOkqaPNTxWuCfgtJ8GD1/3wQQfCMH6whpCPu0SpGENoCN4bDzepi31OFtaEuOE3DV9jrlSsbx
H+H1Gut+EYwpUrDuzJ4IykZCdKb9XQlYPkonc1Zywwq1C20UyyEOWOT7poUJGC1ZNvMSTqQK3Glo
HVuJVN42uRQFgzK6ofDf/KrvtkX/EMNGgdBvwD3qcC7SK8l04xCRfVNGIKxiRMmoOB+NjmFtbuez
+BnLKmDKLdPKs+Q0YwSKJ1G9c1DoEjHT7+3UeUW/VC4tAt+h9M4+OgX/VJ8fdUBnIIKhjYv8M2lE
TAqwd8wMn7b60HImBnqyNaLy1qidl6Qt78sIB3XaMHPJMEl2GXpbQNGLSS229ZS8taHOuhemaOp8
68avlrU3X2qrkHGfDfvMdlrkxATn+ZLhHztOkx3cxqw0DmcQGyr4s6o1vmPb1lyFixIRtm6nJa4v
sdXrDch0IgWXGSqfHTLswrc69OYalRZ5YNUUIBCxk08ijJeBLVzhwaKrmp2pI2llxrupgvQF1y4i
jqrcJeFrW3hvSdHr7uh3b7kyRstMKEjsEjMjNIDgjrbc4eIAeVU6n3VO/jO1ZNuMD6OVvBZm3K6q
Ap1iFHkHTXtSYnQrpqTmU1WQTQ1n6QismmuMMcTEGfYoFya1+jJG1VvVgsjE0OjwYEdHmgAH1Yea
qzD1TclDZDFVcqxghBHleroTOrBK9Hwql66dP5GH3NML4bKqgvutmPARupO7hSa/EFIWABgEEOqc
MqURZMJI8UTAI0hKfzLRVHaunaX6EZVfbBFWZAeVK0oGT/F7pxv9OmbajC0OzcVQqDtFj55rtOIe
9CwF7cCs164VLB61kl+mQjfIDHjIe/xiQuvvMVnA6gYxGIQYBsJSuRejYIQw5t9U597JlQIRkFzq
Q4sPB3bl2uT/Ta3pPpxKQJCNBOXpJy7oihbOiMkscKDlqWnsFFWDhB2a5kHy0RXwrQOimRdkPvhn
rywBytUx3oVHmSqnwqo1BnJwTjkcfD+5Nh+rudiC7B8U54TDV/lWCnuR55kD6fswZRo4SMeErlM7
b1XJ8hhY+GmdQrxU+EVWeUCgnxJ9hAho9opUfFpkI9P3KnsfKRF6mAK8p+9OwHbajN+pELobFL1c
nnsXWAAia/rXSkNvMN8hKk4JsW3aTTfGp7S28jUSinohhH6nKkFNaAi80anXP5OTVZKyYRLjs8wM
ZKp9HZ65WCysmA+5oWgEyNO5MkjCrU5ndwlmLf2WE6FUFt2N1spbu+u+VNYzZppzfddgfkauZDTt
kzWgSvIie6Oa7MYKkDehBHyaBkzkmhq/OZSFi11EFVWiVJjmjNuK9tVKx4Gx8ttuVRPmfal158LE
Cm43vUUuG+oncpA1JTb5As20ajw5rPwgwMId0vmVUXsrcm04SgP0g+3Ld/wWs+o33uXY/fB5pVt9
CvNVFWvPvRxusRwh5BloLk0JdAjbPg5z4d4URrPBHYdsSqTLOiL3gFwWgADxoG6gnOKtNwBkkVe8
MqXzZbFnY4kr99NkHIiwO1C2HGtf+fCi5oAt0jXJBPPy7hNNQ7EzrPAVAY+6J/CCgyQOlhh4gx3p
ubS1u3I7qdjDZZ9sTCZkSIUpNBGXnQh+ekbAg6SYDK9iKhYRexlCCuhCN7CiKsfnlJ34lIkKRgEB
NSMz14N578fpk4X3IVHvCwQPmzJKX5SQ3VJpyC1g/30DJHw7kGJTZ89+inBc8yqCFXTwi22g4zCv
QMoZY7GBxlwTh4FluSKfIG0+MvLE2AggKLI78Ug3rVqStUmSBvjSNsMIEEOfTaqRmAITHn1tn3ut
JGBkfMDhda/pPQpNKjZaxIlP1uAT3kA7aPZ2IoK9omivSWzvknpmGgobSY/syKBkIrAMm+lppN2Z
9tNdKegcxhPyYxNIVjYTO/tmTjGV2aK1JpTuYlY4JFrkkmP+qJWMhjW1+ZzAxTLY36lhczNWk7VS
bX8LtnI84ER/YTlc16BrY2WcWK8YGchInhyjxSI24p3O43xtOSODiBpUpci7tT7pD3lsvlgNB1IX
Duw7PcdZldLZ+xpq98EDLjrQaFjqo7qEAKptxMhkJSDTJ4NIkBAqQtidAkWt4sRV6nPmQ2i0bHB8
01Szb9P8D6ekHxB4Hp8rLC5LUMFUAACiomejXDGEAcbC5lv9bpNBjYDM2xWd9V2PFTTGCARkgmMg
p7tH5soZDuJz71VElxCapYZGzNs64gKxGIL2HcqNnrM/nvNcQtG4SPkPGek/S0uXTIzDGlsI4ILJ
0y8lcX381YBN4qQ2oN5bngL5VE2KSV0FWhkQVABRRB57rznMtPLay1X4g44HxEqj5/xha3lwQsLM
if40kBZJnul7UzgOzCnEkoNnvBkFF3w60ohnZssTH7IWndPK9PYtOoYubquDGAGjigb7WAg0G3dd
uwJgZq3M2nRjJ0FGr0YqE3S6+tjahpz1oFeZctuth+gVQuTY31NaCqg5DBg8V1jvJhm0ayJR/WU1
kK2FbiXfIrJc4IfrV1EpEWCY+aPFaHNXqzOWl/N6BxDDTZpFEAfFpmJzit2LPZ3DJ+76YhXm2XOg
Ne22kvBtgiABIm0wIhyfPVOBZYlchbHoSoc52qXOrePF6TEGN5pq1mWoaA3VbPPMvo1vY8y1jPl2
TPbvOqJzipocPN27jEo+w4eq98Cf/L1F4rMo7PZYdwnZP1imO2K61jovkVSpXF9oJpm1mfrKnAZM
myBMs+0QEmrFXCMIvV4FRcHOzA4ZO0+7sfAYM3TVXUraRAJnknYLilwtQNJJbVuSsCc49tUAZkfr
kNDL8AILlrWuMy/Z4ri8D3SHxLhEX6oK/7vInL0ShmQbQAdd2i/MEQjuyNAnimbnS1pPHM50luoJ
h2IDeAi9Qc0VQYGiEPYLQ7F1zhE1WxeZbbMHGMtlaRqnwoc0jq1T4vRqnzUH0lsV77poAA9dzE2I
nDFRa0U3ldIRPa+L4/U/7lMK2soy2J8iAGHQU+zYt3Am4sKViB4KYHJAElh8YYnfjUWkrDOVokXX
jTdREkvZUhWxIHhEG+4CM3qhLXwBhQGGUTREwKthtQhtASFggnqKxItfj2ij/fzTv//9Pz+G//C/
8sscDpZnP2VtesnDrKn/9rMwf/6p+PXHu8+//Sw1qauqFGyjVQPvkrAt7v94gzrl89vav6GY6GMb
PcUyDsry4ADkOEcASR2T1j8j3uEUAFT0gHG5QWcePYXGm5g0mro6sWp6RTPTAfgb9mgg+wp2NNJd
fUca3p09boc2qm66WNqXxjJ4kVWGx16fZRKdd/P/eR32j6/D4Olruq0Zpq6pJkx++afXIcc+KtIM
1DvwlrVadPUWW3e3EEHaXWDXRsBojXwlmMLfllH8DEECmXFanxxhK+dSes520Iv3Mh6UcyDXZpX7
x8QK7yMpxz1xBhmYCLV0Mb5hPcEAKrVeubetzDtrYwYDMWjs1V+/JNP515ckHEcXumDvZeuW8eNL
6rkeYAVxQhewWcQby6Q9ZYfBDCc8+F6iPqu+sekpX4kDCvQV7M+JHVd9C0My+Qr7cqN1NktDGp/Z
FeiDZtz8fkPqL22BMHos7eTeShrneL2ZwFAcadfXuPSSwehuQB7SBEZp/zBvnZZlXpiQ+YE1dR0J
RH2Kx2yoh3qbF/WyqtPmUqmjvzCo4OezKXlEpso2y7anPaO85KmwOX5oQDCNDoddI9qCVnMUnluN
2ikJyJq6fmtnLPqTmSAESdIbM9XlLvWNh+t3idn6u+s7/e8/nAX19az4yHn1oR80f/r276fwo8rr
/Hvzn/PD/vlrPz7o71v3zv3LXzjdrx/+/As//EH+39+e1+qtefvhG7h0XDZv269qvPuqmYP84zye
f/N/eudPX9e/8jAWX3/7+QNkejP/NZ9Lxc+/3TWf9xbH2j+XifnP/3bf+S3lYZs2zL7efnI/2jeC
fsO35M8P/XqrG1YH7RddR5qiqpYQpinnA5hNJ/eYv1gaiwr7ZcFE11QdzsaM7L3gbz/rv5AUIEwH
B58qNUd1xM8/1bDguUvRfjFsVYefDfKLP6ya1s//eAt+W8p+/dT+66VNk/Pa9fvaZuv8EdUxWQ90
IR2e5HyC/WFtK22/dahulphWjljC4rVjSwWXRXYHS8E4dsDBjf2vYbtdp6yi+AhGongxmwFzVHPf
poSjdVjVcIEUezKHCmi2sxb/UudYdVVVxWxFFbVrnSDHBIeNo2xLGIR0pxaTnLcR0dEjKdQ1mSq1
9FN3ZZZ8DzquVLEOzLYSowZGdNgmKmkkmozMOwaKDArlZQ4zTRLgJ7LvtTUzALlBigy/rewPYJg2
ZljF2H9nboNl30jd0++G1COBQOjDOtPmYORUma9dEyGF6InzHcSpap0wxMot1UVVJ5ZKMaseGJD5
DfkoGTJalzZfye41cDWS2g4F/lOMDc7jpJvoLn1/TyooQWUIERHzLARd/J0X0KBIv6ArZUuwHHfd
YEEBRn1Bn1nwfrXPkBOBBUDhW+RgU2GNI2FvY8H4CMwJW6F22hDKdjthki4MFpWiUHNEF1yxdZZW
V2FVWbD4Z8fBaB5xRTwLCwC5zWMOAgpnIKNgaxaJvzVs5dSXxhpwFDGeqhUxVHm4/rUiW1ltMm48
nBE0Zkzz0ISiXfGO+XhcyngfSTY1DH2fmrYoGFRSiHHIH6IUCFLB1COqbypG3roef+96/Ww4ZfNo
9SqdOwt70/V9UizvXVVoWQiNcjv1p22AVWmRGndVjGbUqG6n2DHWTgtj3kAqC7b5XJTOxcLGdYDg
qC+9OEqXceefinR6yMz6UUztsO4CEE+ZvK1AbTuB3Fat+RpLZ8ZMJTUjL3y/JXPKLdcpUIkmEnLq
KCD+BZyczKpzcLrGUUYajaE8Vl2uIAASCWJcSrt8jRi6uWnQfzWpM12UsdgWjBowe5v1MtQwKNhF
unZAq8K5fxJVJS5/WFf+i/JD0/58is6XbZxK1vyvJtQ/XeMmi6Ou1anT56eLvSfYNKp8CrtI3tY1
/60Sy31XFupMz2oe9bIUYFe7cPPXT8O09X95HrZmU/7wZBjPWfP6+MelQg4t+ad2jAi4OcZm/k7o
I06YAcyiFz0F/rzPb+n3ayWb3CIQbo9BYDF0JHMENkOmYfiGF6miTFM/xil8j8wc7wgTznj2y1U2
FuHI2yeYHepc7K0kvCHvx7XSc4kjbq8UGD6d+aZR0eL1Q4oAVXJlDYwv32qxuUKBFKnhuXFuP0nm
HIXQk32LVgZdNFtZIBfVvtL6at/MNyhb5341CDE7wNFE+M0ikRYmZF8jVTYBQcM+k6+AGvYb4FCH
IR/fVK27DyhElrDb8z1wJQys81e/f9tPdrQfbq4/zRr0emye/vGrBByqnKrFa3G94/pwXSylN05L
OvbIW5OW1BQ7XBOTB/OxUsp9Oz/r61e/fyt0xixe6GxgQ04ISlXzFrHhDIpkdB/Uw8dQgthMtEbZ
kD5E8PFsZ41qnf2HZ9CcZTaVq+0TvdlwrcWzFSeg6+HJ0W2SjGFtLx/iEvgO24NiGxf91omCEoCA
UezpRRb7379NhrMRq8bWJrxq2adZQb+Om+tXDh3ZXhmCXeKb6j7MiLIIc4TvjkSdkY16vTcyv9lf
v/r9BumWCzBIJa8s+sqY5LlSsqO/3uSOcxvFItkUlX0QPYA8a+Y6IBv65oEAXztF1u5hxRMySh6M
7fZd95YpY01YHFKO6WpGjmer8VgSlWHUUDLZrzP/siIQEAbq76j/liMg2qVxA5aw8DyMdqgOxszT
94KW1Pxjs4on1EPE97H0Hg1CZxdK6AN3mGx1BQZoJA8Yf6cI+l3pFQFMKhEayOvqb2HKYmFF8feq
So7XV4SSr+YP4pvFD8DLXPu06Pk/tRi7OytwncjDaCfWhgxamAazfdrJu2wvSeWKF4u+a7/jIYJR
M6LgNUNmGRVhlDpdD920AloSL4XvHdv5eLelz8F9/XKYjylas1gORpz6Vk2n7Zqmff1KI16FI8qA
47brGj61ESbxThGvkZoHHEfz4Xy96Wv81tev6LUMq9SwSDeaT4nf7/AJWlnMlI1VjyXe9RXjif03
b9Vk7g2t91bRhDXBn1oAEH0bbcEuTZt2NgBfE7+dq/P4+j34pY3T9jZzY65TQEz2VCfJ1rO8jW6L
+mAXsGBypl6MwR+vjwAmguWbpPh0WyfCjWiM+EJTnkb9y8HM52oOVzBUJOdhWiklSNmpeu5p+hlj
t5YBUGBKfudRZA2qhuYuJpEEisHrJG1Gm5H1IEFOeRjeUR2SWw0DtVvBY0+X3Zhs21LVV1jcYZIC
PfCHogc08AaE018ZITviqHmH/0AsdUzvo5wCopgoB7bpwFi5jmlvdrP3saca0EJIn2YE01LzU0A9
DT/zR+mRjClvJWlPEhCJL4ezHyr3niCoCbzfzlfrFYFAHLB0Z6RJAJ8ocXnoGbpLfMWOjRJlJuHj
eln6cX9xwjnDJmULHYBPguZ0k0ap5/bWtOs7hb7efVexoEorae/GSAIy8lnZQX+T7x0rL+3gxLgE
oHPhUUDPliGbGqiMLKLphgkDBlG710oHyJZ9ax1kzCo0pjq0dC3eTrh1z3ajrnx7rPetg1HsWo/U
KFXAYiYQwbuWiS9OtDUxKNoqJhvQJaCcERX3W+D2ZHXUZcRgJAF7pyLISpjW0xs4UvmNAQChCXF8
5CtipQepcaleBYNGpquCFnmFktu0FYj0FTaziClZapS3mkFRw3XmoxdluUxKocBFMoaDM+2EmYSb
YVIelTrrIJ3mn9eny0vTDnUJljkLXiTZGzwTa8XkEOlj4D9mFAhMSVDFMHUcF6BGIKeWWXOQfhPt
/GarYUVZE6UKFakFmmZrCQvYHMzBlhzOIe33DsXTQaEGU8Iq3SI0fiEdD+F8Gr+Wipe6wPknGHNm
RrOrs76RsjTWW4yfSHfbgktdIC1ciDFW/iTl5eSon2kF7cs0gc+fOvciRL2EYpJMHpijiOLmEDH9
i+6X5jZ5Ha9Eg6UE8nL4bH0rRmuTkol1MMj1dJsA/3uXzdwcizSJUrOGVVSJw/W9uv5ITXD41F3z
3QjeLF1wHPmNvQ0RW9dDBD+T+nWQSz/N9UPkByS8KmW7r5Lg1gzoJThIRM0eJFRG55/cQo1eEtd+
+meIK4ZnDffKoD8Dt262fvtcDrW9r6kyvJH9iiTxMNfNA+3XzCXjwQn1Ww+0mJ45wX6YfyiNFL0J
ZBJvKvoVmjSOO1k9XOu+UNHRPKhC7EqFj8yq5DNd3/4UVGjwtxlc1a3pQHkl0frDNJBt5cGlCfbw
izTe9uqiIjG5kX75WJgAyMPIKleFIO4MdS+NvnBVDc920DcrxjVsitpHmlwdZWrpLIxcf4EiHm1H
1MhIYK2Tagw73OTYSYtyO7J/XEDj4uqNSOU4kedp11WMJgZNXa/YyhrUaArdylH1BzhgzMMt10+s
2C36bCUrc84xgYE0GMF7G6n+uuWisuvRjSZRk11CNYXBORBUq6EeSwrre46tCBxRSOI8Q72aU2gp
c91aKJ8Oy3Lcx/0ZHZfLyVrtrdj+SghrrMtmX/qV+9eVqPixEJWqjebA0FRVmKzt0rbZHv+xEI31
geC48rM2lfpkat/NQRnWRngClm4euu4SFtgfaACdkV5aLhP37yqtF/hlb4yoVn1JxEaj4PAxQ/Ub
vGcT0E2+LQNqBGJycCLkGapBth/XZ/1/DZT/toGiq+Tp/eGj/Zceyj39VuX09lY1Xz90Xn574K8d
FEyQvxDTqKqObZnW3Jv9tX8y/5xWpu3w+TuGIzT5ewNFk7+otqrRrDXk3EnR2ar81kCZ71JNzXEM
moa0Pwz7f9M/4SE/bIro6FimFLgNLBUFn2Goc+/4D/0Tj0JcUjLoK91+DwnVrtguA5VdfDPlo2Rv
K7QXGCPMakcXneiC5g7qoHl8QTFmETKTz9yKi/DuUyKBveQrnaUZEu9rdEhNhorhd6SWtPwfJ67n
KodugE2o6w23gl8la9/1zWhV1cNGSx8rVqiIKXHJpFszTVLo0Y6pJWPV+/Stsqc1EUXjsKOOWlAM
LZzkNvZvsBfD4iNrd8IPChy+eGRiNs9AmSVYc2w6c6xwaRfDtgbLUDZM7HIIE+VCkoVFXgpNcQul
w1cY8tvNCjUUy5JPnhR2G9tjsvvcQz4KvojxBUoPOJ9sr0Z47tQ5B8fzH7vxrvbupENsUwi9uGqt
m2ow38NOe0LVUbqkbeaLD20ieypvmm4Twe0MNIeIdw/3padxUR40EoBFlqFAe1FVYMMkCsCJ1lVW
Q3HrGPbBgExQFF9l+mi1FzMEquuzcI8kzFceWYVIMVF5Ro1JTf9EYOLkuVYEsNl6b8YUw1617Htw
eNaDg6jIBAvKpLLwn2vrrhfE6/FDW/3CzLAQ/OqU9ks14IXiYM4mfGKkvY2k+YXRV9ElbpluHIXU
Um1alw3ZAJBaG6TuEc2lYBvpyRGZpmyYLzKXrTk4kpCIzfcKSd8IAtPAxtZZz1nyXNAAM8J9oygr
Tx/RB2FtBHxqWovYRNTixPuxoRFJ6ykPdgK4RIvmrosxPZj7miwzQd52Cs1M6RmaEgCMTMktm84t
k1tNmisVz0Konep2HqAHSwNQl5M/jtN7yDtRFqh0Li1RoCHQyIBPjXmykWDhr5/VkI0d4zrkSk5W
U1JBGKWjmIGV4smtR/QSpBHsBRjDdvgCGAin2Vi6u6ylJdQtfRQ5vn6X5c9R+RWWc1uGurevn2nH
Nv7X/63Jf93U1gQXy/++q30Ogx+b4Nff/62VbZi/SHPuWUtWTw2vxD+WYn7pF4cuNlMYjTkFy+A/
W9k8Zm5tz+usIU3d1HjQbyvx/6PsvJbkRpYt+0UYgwbiNbUWJVjiBcaigBYBDXz9LKBod5rsa02b
l7TM4jnVlZlAhIf73mvr6v8xNAtnD0w2mzx3y/3/WYm1qfv0j0b2NPuhLa4bpiXoUpnqtFD/YyHO
W6uTdoFqgMB3jtRY37NmQ1MQEasWeNf5Z/ODmXAMt6pO2abWkJDk4oi31uydnZPpKpqRwUkvXU6Q
b96Lq5CpuKp/GSgavxcwfEK2aRqWrlr03Clk7Onf//G3cg9Qdxqd8YS4H7t5FaLbbMJQO80PUIub
utu2TRvwV/hdt46nqSo1z8KpdBu4Kwt008rJD9V/SaUT7pzOApDQBI+eqecXLwZS2ovGpksyiluh
uvDnNDf4iMP0TRWRuHvo3EAqJXs98/rrmJON6yQ+yMVMnBNraP8yeRTTLviPL8c1DCE0mwtker88
/LFLRhmyE5GFyS3Qe7grVZhZj30lsFWN6beWcPgFXF/viHvz3SFGcu9YqJJ6P1G/5Dmzxv/5X2nD
mD6gXB5Eb15alMxHICUHq87MSzf9KHLjAB+XwyRcoFCZDGk71VOzV4+mzUg00WMaRKxcdvx1/rGh
+NG2TAZIyBiZPj9xWQB+K5vgKOogOONYz0+ufsbst+6Tu++H2seo+F+gsmAOaXAz1ZEnjkaOs0Vz
cue592Tx5vrGrScmaFM1OYoOtHwo0piUAoEg3T7bmkMOq6JvquvcN6+nZzTp37J2HDZdFRznf5t/
3AfGsyCF4wqg1VmrBe4l3/URHyH4NBSiw1Vsu5f5WQIZdWtLDntp7qC9RCzb1KZ6os2kb+jnMlMQ
mXJPSuPUes1Ioy3p9nXZOyDWISq67TmljkEGc26nHzqmUY9IAvpqhZ1CLv+xsPwvbe0/qnhSziie
NLBbOmEXlkU99vtNQGSoJF9YGW+ItcmNV4zwRhqGvvQqotiFF0a3+WeqnosrtMDWsTCPVx0KjLA8
l3Gq7IdK3c+vlH7geja0Yt8VpnOOnGo5CpubWUIxu2IF5PezmSqb/34LxjQw/+2y5kgpXM6rjNRV
B4zO72/BZjZFUadkd1zq40KtC+VLrRjvjef5HxF8fi81zsRQjOfeSbsHzR0h/rveqwRDS5u8g3Nb
2OKqK025ZEZXvcN8WCWeZn6dmWu1rL2LHKWHJZRZxPwPlNxHfn34pejLbpfzuW4ADcjXRDtiwcqv
AAyLBzsa7KOiBG9SFMUDOWA5GTzT+KpymrVR+3+ZDBh/zBD5Jh1bp/SlFqaY0v78JkGzhxTbhbyn
eRgu81By73Q6fAZgGeA90m+9UBzoZEZ6aLQGh1rkFB56w5zIp1iTC92FTYv0JI+5vgsGa6THv7rJ
sobg/ppZ5MYoekRXCejdI1qZZzXXUzJOh3SjKBkcW89oX+ZnA13rhs7m12b8Nojc2Xl1OG7soQgP
QYz4j4Dj9iEV/rD/7wvh3+sb71+3OVagctZs2/ljNJL7oUfvXknvNVDBxDDhb9Tuix6lHeIVM2AK
x8tIG7pdJMCd9xpCQtMjsEcItdmp5NiFpho8ogZwj3YvvhG3GjyqrnwdU/phlQ7aAyqORmu1ohfp
Ax62XZ2hVFPtZGM3hJNlIYpIOz15rVbsmrnLmlrVjvaMt4x98DpmqXbHAGko+tkad4I/yhUEs/SC
Ik7SDYfE1Xpeth8VOzu2tULBFf9olMy6BrmGRKuNrTPuzWZjEqNxC03X2dV9r+x1Ow63VqKeal3q
G5cQncceBhF6XusVgLrcChvNaGuiaJTp+9AijJu/15BUhaXDuLVqmuemr38i36u/mRNgqnhD/Tx8
lU6HttzsmtMQgY4yTO916NEt6fjZwRza9AOrkqyICKoV2WddjZClTU8ckvqNrou3KI78o+GZ4LQm
gsj8UpteNoG/nFgglzBKzLVpcBbrija/DLpb/2Wr1/7c+UyTRHGDDV8VDN+5/X5fIoqgrwkHSMqz
kkiJnKxyz7riXeavu07KD6nbb0U3lHdau4coNzGB+QR+4LDiC+4mY18ISikPx8N/X7JTTfbb2sWq
i9GSA606jRSF+OOS1ePeNRSv929RBPSS4h0SHruGPjTmBdgKYL14lDvVgK9uRG3zRFOFkGgpnGNI
W+eklpAVFRHmZOj2ztYg6iN1k5o8JMd6SrANk17a2sf5paLS1iQA2Fr1WSmPtcdsIlcOtRsBW5o2
qHmXIr7ze8CRftPNhY9eDgOHXKzZgWCwn3jjNhvD5MUfrJ2Y3Ay1DMTJYmF48t8ER7ZHTPKfPZvf
NC//VH79IS9yMCKrwqCPrVK1aAQf/VG39HnPMGNU3auXkjhoWflbGUT3qRb+KSx9UQnk/iTXWRiK
2cHNPFQPTKn6m6kW0YJSLH4BioK4kubyN63QN04fo3ssuMjt+qMiajWhpZrCDthaxLPAlsL+tvC4
V1aMqweIClZwtQuWByNp1O38cn6gjyc3uVcazRJ3lrHprMZ66orgGHRpfGOdt578iqAhhBHDMSb1
Yum0dXLg04V86CFjLL2COM8AfYDqDRjBe94aOuFfz8T8DKvxIp/Ul2kZynMaeBm9wcH5mML18glA
3VuEuPz3ZTmXvv/cUqdPXNCc0ITtGtiu//jEWyPRgnAgbblt6f8jiopRXSW0KYuWMzEnxW4cjjUU
uVMZR1/6pBtePbf8GVYZ3gOtxBXmCxzEuJvcIKxOcWlj2Urjck880pQm3A3vuBM6cljkeJXlkFyF
N2go3VOcpb4fYYCe4D2j/GGKSLtHWIzRLgz1Pffb+1zbqR6dXKfJ3XNtIhFWOy+8aJHCz2yreuiM
vF5DESvWVe3j+iB9EX0KDnfX98JVUitMG46aiNGHOBTBaeSpF1+NGL2i4I9V67EaHfPRSMcDXftR
W0FJJJ/H7yeKeF3rewrQe+Y5zpYNzz0pHZDN//4G9N87WlzzztQx0zmuOfr06o8VK6THXYSDmdy6
gIZICLXxgCJ5Ew8ZmmJT+GdDIe4OqIuECw//id51jCEcQuzOzFIiZVv/5GipsUeHKpZ0yL9qnVs9
tMVw1fUkOwNfrB+SIfdOeVHyXpRtzEgzbsXw7hqyWEiIq3+pNf+1P5v4PgV2CE6GnEVtVf19FRZF
6Idx10xUcSVZlyHdrflQAcvxqjrG+CUYKrFJAgSquKVHuhY1wwIvJ/vYd42D0wpx8h0+jmTQt5Ea
j+9+90z0W/IWWgj9MIhUS9kyjEwnzMXQPfhVGh/hEoykNOu6vfUIPTrYKjroZUivf/95rRFQFCC/
HgkD1ps0X9IfOymDgrAZz5rfew6GWDwCZqJRYvYlZyZm3LRIkNbLDLWMjViObps2bqWSJae1aVUb
dA7De2LIdg2aSCWTCDAHeCA6h26PBKuN2gdgss27YotzwVJwJkcUq10A3Wr0uouBJP4WtM/z76cR
joijv8UqQ55ODYNb6F9kFnSnBgDXQseDQUusyx9rEqzIidx0tGOXHCS48j2I36vYbodHl84OKnCV
HLlRvRWF8Zji/mww7KqptW1d8viyqKGviBV/b0YThs8GwxTHuU/qtfqU8Pc+Gn5f/qVunXrHv2+B
DkwlVHZkQtOeoML+46rwUDLJIreu9jQA1PqBBbpNx1fDwAjii/gZV0CEXQuZuZsS/8C3UqMsi6M9
e2G5KStNOcaB1a/sTIVrH2fZjWKguWh5t+21KYK7KYZ3CSl6aeX+QgZ2t53PdHZOKNF/37Yo9v61
o/M2DBsVn8FR26Eg//3t+FlLHg4b7hX5DjNLUR0VhO3b2pXe1RyJCBpJJ37uNZZ1c8KqFEkA07Bs
5BKJanqs+gwHQ4buqzUpqDDeBv5dNYLxMRIJPtxUgE706vHRCuVwRoP+OP+jn/FGXYWmqECbdNfb
XqxFrX9H/wUyqyuM57GBrliZxVFOl3Dl3JvM1R5GWZ4rv253Y1tbO1kH2l4wgDuTJs3oORM9eQ2Y
1cHZmsvK1t6i1oGUacX9uQ0+9GisLkqkdI9x7W61WCfL1mHgO4UtiEYLvqmEXLg+tSm2N6Gca9d/
g7dfbmuhBhvptMZLUWTbz3cam0HwZHFEuyKJflKKDMC0ZSLzmqpGZCHjcvJI8nmI9IQfJ19qLR3w
pg9bDErah4DfgeZefwwBurL+Fw9d0HtPJCxYm1ZgIJpvB1FVFqCstl/pjr83CGe/zjWDlQ9YDdRS
rkXYAOYjfmxnJH251x0DUf7I7R8SRPbVzN2Nm7bQkvTYW6uukYMuqn89ZALuaTyp/scelofbqe91
/IwhKX4ekvExLcfoDHNR0uBt6uehdE6ljgByU5emIPgMNkmlleaN1Tk9ZVVzbqZXRFr/eki9ap0P
unf+fz/Cq7aXjXbvo7Deh7FaP+DDrO+2em1TZ0wYzRIjyxc02bGdHLwraz6nz+AmQb/qVX3ybNt/
tduS1rdljUfAviCIuvLjc2EMbZs2jqnk56hKQuxQir4pRnSfHqyAlmIN+ppW3ps6BjGKanVtKIZz
FsALUaVbtKWZobOBDjv1jqQjmfaWJCULocb1tg1qBeKhQvUlhgLXa0fMjU0eiWNi/uwI+fGF2xKi
FnzVLABRWJfR/NsvudSHdzURpDbUEJo11yzeFNooy24AN5EZz0mkRc+juU4dYiI1z/mKtbdfCew6
7xzFLloF+cWSKV+Q3fTnpkcmBBuOEs4aveFC8IAgYumHa/AX62ofbz8/CvKMuBuhdCsHkahPCo7x
c1obxKfGKeqgbswuKL3CVR+g2yQl6WuRt96x/J8H3wh+kg6I1NbsS/iVwNIjIjFK1w4PUo3MW6hE
H7GGSh8ar0MColVri84F0+KwZ4R9Zu5DlnPydEhG1cLgLLgeV9CfwDnaA0dPPVQtCEXMSxjTW6uW
6ORDi7AZornbgmTItAQzGLWO0ej+kjlTtYG4+b2udEL/fNfd1WH1oAdyPKcReVrzksGn7K2Ulq18
Sx6Ve9Nkn2xwwY+rKiduYJz3M7RG445GtXcIatyxJsO20Q+fFFw9l9CI7iH5RFcWEXFF5UabBfu8
FjD7soq+OeZ20Z/D8f75IfsI/OUI4R+L76hHxdlB+kfap439ytx5EoGAOoXMxUPBNk1hcDSmU7BR
p8hNGgvDmYITbT4XIKO5NjohpEFK3icrrX2dVy1vUm3UFb4phWPzu8GiuONINC4spWZjn4SqY2/I
ncFuieHApaHlGi0Jne3283MmERbHeFyM7SLpgaGKjqs0AKO09yJunl7dOybAg4gOw8mro/SY95q3
QYAMY7aq1Q1wNYQesIlPXoC9eoQAgwhCSUlpj3Ll5CekDbUQ3MlvPUQeZQxHLu/otpJZowrAPAX2
xX2n+SQlWwe2tpoMqj4/5x0swDxXa4AuQBiTHOB6ixcyqrIECSc1BKWLxhisM9BbpNERuNub0ep3
ABva2ZnevZTtuwdRYJHWWf4gs2oNB2QTWeDOylx9AAIKkm9EoJNEyVWNjcFaXD9PP5xHo6023X0a
NhCINXDEIJDQTrHDswcDbI+pGmi56xOqwFyYw1bibfPOwDM0Zb3R6PToUXn1mrAYBCByJJFquuzS
Mv2R1In1aNFlnrROytEyGeoN0Dfop3fPMcPV3Bl0YloBz8x3RuaY/llxg6dCw2NV4Sl6jormwzKy
bBVzWxhgBfJ3etfFW9HQ9chNqS/qUCX7oIdy4YZqcGwCtDNz3eBLciaNqcMyX2W4sFsyqQdACyoV
56GyC+LnnVJ5BgPcXYJgRI3V2MX+s9gLPfsW+VH6DSD4A9m5Nn+wjLeTl7vN1I3vtROFZ/7Null2
l8GkSYqewzsAcGOJVtyLLGo68aPfLOCwaA9W4Jz0gFAMkRF0W9PN5EL0A/2StHj6VHE3dbjpDbmS
jxEw+BQ6A5xNPmN7wC/lxsbSQXW9dZMcm7IhDwkTkDONfoSjw6UPbO+VTmVJtih8GZuk6lMj/Wte
FO6Ojnzx1vqqsW8DFOug38ITPRKPE3Br3iInRvJUhvmXMqSZ2A39WrTipZTy0HWushdlCVJ2rmm6
kTRsAxI4VBkecNFiQsgKFk80uDekny3j9IxnncuJbH6HEQsRLjiftCy+3Ahc2MGqtMbbgFOjyC1K
3q0HpSvvXj//G76kylNGwz93IiHRCZ/PFkSNcNLoZ+6Ln5mBn+6z8PDr/nWM8/gKK/M5MBPIBfQO
xtpqDhy7nDM5SBAQTbhtYNbGrYjFi29TALkEMG0/215UJgDnQ1UsIe0m5NzUDBKwfUN+WktPxeEb
xHgZReSrq1ZPVoirtJMVKoeMfMS9XyHMJiac7zvq06eW/gMz4bje1Wo2rJI4QhjaxudElMlXSk8T
bRw5cLQECEQiFmNAt41+ONvGCI98j0D0wjFJCdI079ilLuFs5m5sIoKLpkpKtfsRmP/Q3wqdmHbA
ksqkuPVbknwl8+hAe8o4EXLc/iryPMD9mfZYFDzOQH0/bMapvK4kQI+eK+eEGCydN+SySLcqcdFb
yzWbBQoSlt+qXoyhVrxwTwfHrHO+QxVEDGDpxQF9f42J+qArvXp2Q9th2oxzFcMqjQAp7wmX+TIW
cbaPrKQ9hjm+55K//IxYcgVtQXPoECD7DCyD+KdhVPH7yegAO/kWAqDENl3J1wzwLCIF1nIAgXqM
LWE+Ag9xTU7ukI+0G9lkUXDYL9WoHj4vnD7KtLewbvKb0OVFa239uQPXRAwEzX9Hdb7qtjRfOvIz
FvbojqBVCJNUanRwo0UijKdAPp7KLB8xH9y1IqBi1Y3lXHHMO1DhA9Yb/E7uiokEqoDQYXTQXw2a
n1cD+kWjU64KGn1fi7m1NBI3JbSqN7CvUK7ie5y44dVG6wZs0YoXrnFxV2KhkHOBZ3F4SNq4n9yL
w0M0Pcuntxp3fAe5CwpNwEv+qDEREVhQ7bC1hpwpvYq8ZVnQxkrTDRl1HL2hlQYtzGY7QFsdl/lx
qAIQTAhwFs3QqN+1APVmG8enONEP1VDF1/k41ulte9Skvh+FkJv5511l/HqGIEhOTt3njC/v4sbJ
jwoh2Detrp4VWqEHE0RGs6TCALagtS9+bHk/rKFauh2Vf1+CnBAazDy7ognWzZWRkU2uJg7gDyht
CyQ55IYVbbyJWEYaVJujviwpJ4KVNVrjJTI1EK+6dutEGhOmgCnHGaeA0LoZz21vxAfOmvaW6EV/
DeRumpGoRbPNQlAhBd6jNwCXr0mt6T+MggQ3VsvD0HHozBIj3dYVVEhXS+wnLkrzQK1o0N6wrKeW
A8eK0YRCzUzzQtWb8ep7zVuox9ktnh40+kd5BIklKBCrjPmtVVE7a9hI12rpb7DUZgfkoliwSB36
OoqtWqbwAVW93IN2UU946sZtVKpvaMr7c48g8sx6ooPeyFwwUaHckA3Gf8Iobf7MTr9mIABWXukw
DZgYcZye6TTbVCu15xlL6SucoQHJri17sLbzx4tGvjhaQfvaJnvpIClJfQIvFBpXxLmIbSdb6x7D
plj1TBru9LBZhrKAibcaJlcP1ERNVuAjGaDRo5UHW6XuQhLsqBZD30yvydA8yWmnLrUwu0a8sqs9
ceoUtlb3XqCTPGaDzTnTItSPb+wLmTErTU48w6BuLpJpJWW0Yq8+q90q8VT4H8SlRtPHqztwSpBE
Mq6aaMV6GihHjTHhgdI1WxiM1L5YxiAWOGmA9kwl5YBobNXxttpQfc+UUFLK9gNMabxjZVqtaWWG
aIzJxLM6B5q7pTdvMBfEws6pprJcAWojiI/PQFyI1MzIFO71FaHCFfEFxNJ5EhiaRPTYGch6NIoI
IqWnAnQitn0uRDTD452eyuxGkHi+ydwQARPEvJPPoAQGbHWUXnT5rB3SLrvKxsxu8Ie+GI5fvFhV
b+6ZFiGZZzmkmxu/GGr0UwRq/QMej1HbOkk+oQ8ej0VIIw9CQQh7s+3UuzrSm3A3kEdSVApHVRcb
24m9i+cE/McNLpKpzS5Fk+1VfBmyjdt1F7uwI8a0fQJBp+wVCMpLkFXpRgZ9j3vcVo6q6x1TO+pZ
aPHhTQM5jLQ0B9Y5IVErX0mTKxYxsaPzq6+JkT7RW0mfMSTwsZvGg6ODmbOnTnTnGpg3RhRiWox3
nxqK4rGv0ZrZaPoanztGd22G5pIUaYghLvexmnBLW1EQHvyYDwSs/YXy3ds308RJKHF+qXOCVnLF
FOZe1Xy+2FYY+86MaiRhdEfTklXczcrgjHhC3Y1lXRPwoRCsEzvoBHO1OKYV/CqZIBIwY8O7a7l/
bKHzkxCOcIEV5ylzid7B+qJsiuvAiZdltkWkl8QWw8J5JCtbA/FiOLoHLcva82SZgTrESELo8cRK
GW7cpdsuVIqzXY7hkhUZ0kycWqgLm2g1n9osfBU7fVlBN93jYe3WZlZGr5S7E7ujvFe6kV2CSpCv
C6Z1jOIbvGQCIDT1Sr81usd28b0l22WvNQlHTwVBZAKP76Ws2aXZYwhlpthYfNZln6crn4llvFFX
pnyz1HZqCFTdhdzfQ6aWYKtgeu6A/LEJiYFq9XNhZYy7DvJBucAmJc/ALfsn4OrfM8IGo2k8kMgh
3KBBp3mvQKKnb1y8NL3GTN5rr9A+7D24duAMc1tH0910bUsNN5AZbeeWfmXazvnzToKy/K0YWUYs
JTuJAIda0xr1LufTXZP+UGDkK/tlMZBkNg8PgOU+lgp4xpaRjxIA4P+LYmFSe/3e8oTjiI0QvQJM
AzgAf0z9cosmZDN09TVNpTi2ReGdA41DgeNgUoEbEVy1wCUylSjR+ZXs4Sl6HBVc3R7vId/cTlgF
MZWVajxCnBjXwlwkZZmda6go5/mZmrVQR/L+Lx3Of7dr+duRiuCD1NH2kmXwe3+z4k6PTBvDvR85
7Q5Cm70YtbzYDEMsL0VJGwZm4QZkH9CXeEwR6xvaZfxIGYR913Jtn9Rlt5JFCWbfd7go0awRBRh3
r0WrCu5txV6Ovto9kvNjohZF6KMV1ZpcjfEvIxbLnVqxv025GEc4zKCtSf3FTvVH5xnPYWGNgTbe
Pm8+o+lZKT5PtJ9Hg5I067RPq3vq9OpJ5uMj+vThVdGmUiMCoGO20XDzsTdBWIbUrtFfyYxKBXrQ
3WsQZ+tqtE1AbD3EIhnuGoRg+LRHpufTYTm202WBQGlZTB1qXEQbDrAl+QCjv67w+eyK3AHR5ZTV
F724FV68n3sbQRNuxVgHH9BiPpJwWGfwPqDo3KEIpRjmREngdkIk2bRblDEWl6YwWUjzAce29dgJ
67V35LGc9lvPNcs9g8a9ZzK3JGq5XMx/rVGhYpnPpW4dVNsuo4Y0jUocZDS2T31CUCrBYvGGXl0+
tO+B18Miy9vHPJz0bljAACORujgd3XtzUM5mkzxUefRWC7M/zWP3KFO1xdiUxr6mzlx1XipWRZA0
4wK8abV0YgcdivqrOdx1P8AK7Tq10T9aMIVoJ6Ao6mY97nvY/gUQkIdG4vhwA/8CHyl+cPgeV0nT
AdHroCbWaECeOYNADTVGxvxemCwDG1Bk1n31hdavqYap/vRNGwltG+bReIz9GANXR8yrpjlkTAga
UxQ+H2WTg0RuE7TCjp0zc+8Tc5s0FRJHNfY4/QOmVUviKmwYu3tII8UW69hb6tjDzvetjzLyx4uu
acPnQ5eIYoHjIdkkmvVkIm15woiXP8G+JI1Ge4qdetwk7tTToxRfyKjp9/MJwwFQTsxmvM7Y/PYN
nLmznnD2B1MuH1h5EZLbVgfcYnD2kclJx5zW5muTxh3KN5HSVOI40Nod/Vktqu6kNx4Uw8vP88/N
0Rx2HHXIvVRivqn5df8NgHx6C7MyBR8HEqbNwq807ssr1aJcDVWmseW1y2H6fbWkMo5EG3OsnRQ4
uF1/vc4LTxxq0U0QqbS5dnhomnlrEt6xITWIzgV1H0l4ThH8gNuTXcISluPnZtMi5wQKph8plEnQ
sEeLBjosVaWjhyQsqR9MUi+WEWlYZ7V5txXrbMYEU1OWaoAnpwKqYkRYBrVc4L0rroSHnEuEE/Pm
WVd0f1QD6wABjSBl7DTbaGqFsdKooB4nkj7k3FCFYbucO1PzwwDlyCaXXXJspc2NNXUasgC1Zfft
kmtqtR6uT3tCfTX0aauwfsoYvq4Gp2qfALYm56arPnov95/mjrYnndyCXdqSvFUai6GwWEpUv8ZS
HpsXwueS468WvXBwCbU1SVvGzXUGnPE9UvrMuHmseys7JFuR9TPeea6L0GeajQ8NGvUkkUePgIhT
n8XB5nPlc/CJ3koF3V9TYT+1+ABu4Wh2W/6scgErql98aoZ08yxJGCJWkECmXJTGxqkBEqpNEl5c
sLr2xpf97rNCKDV/UmiEeAPwpwFydrWj243akTI+32FY8rDm9tZNDYilMT1VvODt/BpUUbjO1NH/
nNqToUPCzHw4bNLCXTJXao6KC8HZzobXOLXzF4Y13d4pnGxFcj2KT7UGsyDxRgKVci9qGqprL7Qe
Gm20y8XcWCUqRi64v0ldtPtYWQ2epy4jbpKzpU6pqdioaDqGq6yDlGUoCtE5c+PB1xzWw8o8ZnIC
lA+FsRyHiAECwtXhGPqADaO+NwmSzlgxalwMkenslFrV3pmCDrSCcH2GzB0IaBwLpGIFga+xJznc
jK+t4m5GzjVPWLiNdTqtX4HiG9vCTIlVtsv2LBOzZltJYNJkbFeTmXxFLR5jWyysZw0tZh7apPwZ
lF96nj4p6U+3bjmKph25Dnrov6RJcuDWzx5UrYWhMa/ysV2bsB2oISNJfqtbe8U6mMRwiB6QzU0N
9g4Q0UUrjGLfptJYc3Hmi89DeCXDL4x0zEeLTbCcho0i96l0XfSGpFvV+1ILoo3jmNFXLwGqZujv
lbluwEheAiqHNGu5MSgLjTNeknDaPq2s/ZAaF6ojc+eak8V+Eq7XA76NdZohOgLbBiuym9ORMJiK
lzRIvpEavUoHK1m2psl8qanVBO1ntGLNcq/zpQ+zi/iTyg1WHpEYSyXkdI4CpjhDmPiWdxXqHdVO
Hkj+WaaOYK6Ypg8Nw78ztHzQd25IT2IKAR6gG2/mlw0taXQ4N1MiATByjrOlq7BxoRpdWQmYtzQl
0Vi4GavjtCgqheMS7UEozbzmjmDIVolVW1vsPB+pGtTkR1TRi39JJl+iYpr1pob9YSzalloq5Oy4
kWb7M0qLeOthsp/soHw3DKCqa522Pw0/QPHA6gFMtwOcFpavfuzZ3604ALK0z3PyWsPYfAGBAzRk
xCot0/bDIBNqa8YmSM8q0I8RWTG4gn/k6ugs1Bh2R50CzZokDWqa3Wyd92X0uGwrwySHtMwRPM+9
Vp/OyaqMxM0wuZL80Ai2n835ueHYqO2HU1rtjazaTZbb1mMZJb9OuxAJo2s79aGkd7dKbveBUncb
uH246WA6P5oypdGr1rDZxoi+DGrDo2kOP5upU+JnxePYDgMNaH9ldwVidUMnLtH1iaTQ0/xi9SRx
ZNF3HyH4s2urxdIKgrfPuV+Hnpk4rfJNC5nDdY5hfD5wVrdDJVyXsaIf3RD9dZHrzsP8jC7opayV
4egPlHWmBgKmcmDcN2hXoNLWA3EsBnTMqTMpKVb2MrqXRbe20KKAJRMJe4Dvtieqtx3xlhFBdV1x
mNsFyRit6M7YTwrRz6YNVwbKjrmbO5FhnpdLfS5TI359oKku6MGhOnW2tDjnKdAEldwjfoUTXeCb
w/Ev8obpYPJ7xeyoaKyNSZDHRvQve4cNj9FRUu3aEc67DfohHhbDgJU168AkV175xlwd/QLi1n2O
fG1lTi8HSyfdOHbHnehSBearZW6aOPnwyCm4zDFzwsg+pF8MfzloWf/LQUuzHI1oaUNFx2b8UeGn
DGbCoDS1q5IBkN+MRqa/JJadbfFzhLshFckLKV3oERp7WdWacZ/w5qoU/TLAJr4fCAe65QFxwLbD
ETE2QZx5NdrVUdpyY3Mu3kH1RNo/OjRnKmNHqph5DaNcEDKZipemxvnm4+P6nB1Gw4fdddZWTQos
4cV9dBLmFcogV5VJkaZzKr+ErIbcbzT1avP1c3mdMJK4YSEm0csqGBzdhh5W8uAy9fPKYn+vJ7Bn
28C01WDkPWlaq/7li5/lZr9/8S6CPKRbroYsTZvlav/wyoBVNoVX2+ZVTZhKx1Y4MtNlFOCyhSw+
D0tuXBr21rYmUjwCGXcBgKmIlcda1QkTFtSopHcWG51MYe4+dTyRbQkiEo3d56wsCrPmZCHCWHih
B+3ZXbp68tCKlJl474wIsO3hHALAPMZeoDsL1oFqobnc/aDySPRtS2ZlrXVpwfEvGcOPX2kO/Orq
4+3Zok+vvwsMdZaZmz/rRtzRga4B1ifvalyCX8D9TnBefSQI61h5rfGcxdGv/78XRJNthAOTUNYF
8v+XXs/ZBkxCN9mndr7iX+f1sXfASnKVLWZHiRyzr+yiGtUX4Wmf3Yg+N761DtIVu8293X/fn/9u
LCA7QuQPZNnSp4L2j8ZCEXRWrg1tdtWGJrr4xt12PPkjHkGLlnXnPjuV56+HUk8uBlzcMbN5yxxY
12ZRDK+hrDjRRrF9ISMufkpquZvrvUTPmfAP6Zcy7izitaYpRBNpf1EHarOM95/XGAFG6B11KlVc
aPiM//CO4U0DChUE0XWUvbOgRkYWYpnmKqdoWUWa/h5Esl9DYe1ufp99fEoj4PaQjYpIbVNOWryk
obCA73mZt9fA0OBzi6JdouO5/V/Czmu5cWRttk+ECHhzSytS9PK6QajV3QAK3punP6vAOXvP9B+x
Zy4YBKmeVtMAVfllrhyM0D7rsrxMHgHq3U5J2kAL7yYsEERDFHp7FgL5Y3n/RIeVp576wfzGtOTe
HCeljSJRVr0bqtc6onPGYaBxgKdyybTeWAI4Mb8aXF9GQ6PLffcMgcbceupg0e6CZO9pWX7oA/f3
vMofR7o4FDMdj3bjgRJWPfMwed0P03TIMukWzWEezAszs7HeBo3/2ejmjzxpEcCoc7GqDicACZtn
s8q0zaxbt5MXn4Le4Rpe2Lc5dwOL1mPG2vibvtMCAC9BstRZB53iso7WZps226Trq9N9kkkhiEMj
2GPaTuazLqdfHNh58K03EXqEdCpmJTW5ysj4mjMmDDNOYBs9SfWT6aZfJqvlTWdMtCfQALWjcuiz
GWmDJCeM/G4GsPrNgkqKSrQ3lNP0WW+l1xq5A5yUIy/VuqsykHB91JJQHS6A1dABNeq3DInG1Btc
D2wPddbc/nguJfm8sirKe8C7kQn2D2MP4X2yC/WslLq2GLIsOpt1eclaQZlMh749pQPCoRJjAOaz
oLRgzydb+e2LlgUTKYAjNhnlXxzV5p9XTj7cJDJdXUW1Rmn6UzYjxtjmFHoQJeqL8XFeawltbLa2
6aWrPC1OeDbP8xZUsHW5BJF+P2Lypj0EYQOONu50SH2psQ87Q99Ry7thIRGfU9yReI/WUIXxQrSJ
R2NXNNJZ4YptqpqfXYDOq3oxln95z2phQxVFozJZwUSjtto+bbr6kPIBWA4oCOs4IliNujrtFCuo
r3009UsfKYLXKzLo/LWcU9dM3sbHDXfUI9enaHkYv5LegJ+iuL/7H//7rGb+eRXntSMmAWTAtXXH
Mdw/Mmq0K9l52LrWCUdBdEgsQzkopiw38Vv73XUbZUmzGTWH2W8318vXsHzGZFx+eFPlP9RQ3NXM
6zej4bKzdyIVB0mUbgcdR20ascu2zQAjyMAEMfeaG//230ansYiWRwkC+znGlDz/AGf48K+Jv2lR
E53T8LTXUpi7DjlxbTQdmg+GdJUJYPyGh+xUN2awc1FRVkP5lSee9i/RCF0uYP55zgRNDV6BnANk
XP77pxpbjFbejnFdkj8M392iT78Cx/u2pkLbBfFkrPPWeAqCIP6Wd8DuRDdRaPZilMmmKFMs3LS5
unBy3tiI88O6K834IZzg11MVWZ0JkkriDLvy//2W4vj+v7+4iyKrGywrTP4Jf5zsC77XfMkDbLrz
Rqf0jDeBULjUTPDGYGk+cgIf7oKkxkIxjU/2d7kcNTmvRcssOg6nZDXI2U1tGg9zICBKTJMzVU/G
pSzrrS0y8yEpsZjPvkiICQhoOaZNmt8YJ2C5e4xV0NJU/aZbxc+W2PFdpsQh3mKCNlcPbP9CJTK0
GO20XbihRfsFu31s4HhWxhEiO/NicFGt68CgVJCzPT1jdhEZFw8xcx3ZPUKnMX7WRaDdfNyYntRb
5puhcJKV3kf5ls0KRT6TpS9sKbeEPb9bj9EHS0bnUyUMxWAWUWszRR6RavP9ske0mGDaFNA2wm5z
vhde5ovK/flkYtLue+2unGz1RQE1sLWaFCI6bVJ25Ou0aJbjss6G4CN0vWen0HcNHvKzxi91joX+
2x2hkN61cAUta+cxbiMRsmr6sr62kPg7tY5fEQ/ftWGy5eZxequDlDllNn0poNtXsYpqVPgi3HsG
TPHZBsWOFQwmzsCyZZqdUyVvj9qpypmcJ/DNbFvjdTKlX+06e2xwYwQPtiQ90pLob8I6da+T4dqr
AP7WNSgolqUSwjZpnczobbERCilR4/sCs58o9XrOfFDCChoHnXiJRXA46tjjFz5xbaHY1WbOrrA/
v86uH99XDrNS0DgjjEMDXJljT8Oq9KuGMwhfmmbsKd4SKitLbXB2LRPlHX4mRw4AmDeXBqiKsYqj
Uw8jiLUfcUJqTs+FFVzAXmOZG/S2l2IH2k3PU+s8VZst1ObuGPSgnyzHfbofZem0NBL6AJXBoolc
mZwz/T8I0XOUwaaKZRE/5U0tPv73d3NeZ/3znMKGkoWka5iGRPvIvO3f1vpxYUjjNa9UaP4UpC9e
+6IqL3j3L7nrFK8VJ50lQYprG+jN/xdlEy+5dB7QxF5ngpGFkfZhtrcxMis29LSxD1mgYc9yOxYH
dPCKi1tP7mfiI+e4dmFu06lT8Yx7A4Br5p1CnUaKKwqxqlmtrm0lyLCqkF+LpyI5pnVCC4UyPNWY
3thw+L/ScLrEhCkPoV3SRFyptwYX+VM2shYYYCggYQQ0+c5iQdVHxabSzGxJhZOJT2UoPqDH0SFq
FGzOs3DPiVvTp2qN64RJb5NauyprZTfodPFJ9a80eIZ0y3XmrSqLsxZ047HNV6Kg1aPVtORfyKPW
n8FeiW5wmRbaCBOuRtbvn+8Hlks7p1qhO4Z0Hzx7cX4wp2g4B5r2EOmDv8wz2Wwb2mveInF09Oa3
Qtj6eWqetFjpzmPY/HLbHaeb6ag5VX6KYEcQK9+OYd1c23RY3kMtstW1Imj4MJjM4OJWM1/0xPoc
I2qvh5d6CutPcq/BllGcA72MfvnZd6cJS12mKZ1axUiZDhCC+KRXwU8qEUjwtGGPcyMGIDNb/wKq
uZfzDsKIydHSbfCIcna6r5VFFI4bS/IT9N5cCqNhyMaGgcknY+tK+xdtwPw/l06JfJBbWRJWyANz
Bu5vH/OqCrO46Hy07KGm2wZy9H5EHtrbVSr28XRPWc1RK0dob/ccWB71+3D0f3dNI86x4eHD7lPv
oRoLInEFXWnRtiuC/Do7Lg3dD1cFPDdE0LF9aFLWAnFfm2cbNd8c6Cydg3B0ZH50Q04plHBHFNqW
S/HkhQdf5CrJs3YsP8rG+PWXTmuxGDHouae9vVXI2nHy+N9ff/2Pj5unuxqxZRcjoa6qhvnn60Jj
tjCMkHxQX8T6et5VBV4JVUbW3kVOSn39kFlbK+xxJLMjJp3T3fAV/+3IhxzcYTR4sePMOBe67x6o
84GShlpqM+RkyjggMJHGe7TkdXreLPeFXi21ZiI99b//RXd14m9nNP5XclMJuZ9xLwsl9Y8FZBMF
TObKabpNZzoKMYYR3YvWCrm7VdV5LCd0krb9MES3+yfRGBw6DLLEfoxT3XgwPcdC6Usq+uTzlVLV
xUPWu9YrOwfK7LTpS1QKX0Ndx9Zrx+AeaHqYl/I11/OrPHJg2hM7DpGCZTynUYd0K7oJs7o8HDsK
v3qzKNezG7cpY3tj9Fx7WCMNR6XXOYlJnsV8/W9AEd4UQUaxL1VYuNEGXopxSlpt3Lc1CG9oqu7b
fVZmiBtLEOVxnhcqStQ+csJ6CCNV7gWvBjFUrAjangCYuveUUJYQJp9l2G1nqQO35leWpFsDLMcl
tRFwBkzCyypurJWPHsalkXGSkwlxVGv6rShZYSDOFRi6FPS7jqxwgkl5zxJtj6IpPsDPatj4wvFI
BbPJtJmSl8Hql5Us4i0rt15UioDcH+ik42UUAgpGvraSh7A/M72gi2qyWPGF5bGA+HximQVuNqXP
SlL67jkjptzfTS5rI3Oc/PWYg6zUibQIBiGB/kEIrnlLq4DWTbtN97Y5WBuMKSbcgKexUrS903By
G/LiZeSLeAU5aC6dVopPngasFVW2i5ltB3nTrkY1XlGWC0P73z6u9h8bHr6CKBA2xjOafw0+XH+s
6lvMxn2bMlCRq7s6I0BEXWG/TDB03e/Nj2nysUoU+jMA0z4vrQNu4n2cjEbD0srYVlVaHrUIusci
yv/yOBTZCOmd1NFFk9YyO+mbNagDPgh5XUAlHDyQkQ04FkBhD3XG7O6OY9EoNaP3S/6MmXRphWld
flFzZfqudY9CIy18NOTqqubFOmZiO5/HvYQBeSWk/8onbtlaCib+yfQfSxmM0RV8ePNhx/JohYre
0d5pDOuUKz1rNdV4CXoRwshiskqI58ip1m43SYEkAcceN0RVUtJJQfJLoTQoVCXOzWF8D2x4kL6V
5et0xFhHzsxb4YejknAUw3oWgILcdDYlRi4a25IniXvEhafkoMKKINrOw+gR5Au1OEG4FF3+EJZq
/lveyeO4AIyfPwj5iLwzPyKfCvqjSsfQLzS4DSOy6odvuRaVxHb9JHBL4wb2403Sp83PoY4xeEUI
uWwyladaE+OT0ZnbVt5Buiuu4Zje/LZzbiXtE4x9okdVqhb3X/4/h2oVHy1jSp6SCHhcy1h47+rV
9K7mG6svyo9As4qN2rpUGU1RRJlN7XY4qmGBp63WPWeqaMm/saCSR4z+mUX7BepQ2zJTp3TOrorp
VAXUdwdyJ+NWHmvO1E8v/31CMcNuk0aabufAyzJjV4ftpa2Ef6P3o4IbTwtgNzqcvBTNXuJjoP7D
F7Cha5tIk6er+8yM2IbKe5F8jJo+yZR58pUk3xbq4LwNAxX3QRz96KKUkrJ2xOIq91O4W0eCMnW4
zfQwPEU1r0GvBuMxFDr9OzUMk/nsPLrUirX1+CH4CzZggIaHwNHFeWgYX9cRc+R3s7QJ0tqpdWb/
omIts8S66ALtY2q8F6fri5tmotGQcKQnqG+1D8cPv3ybtnp0Q+YtfSncrZU/SzOOWjhvJVD+h0F1
0s2cV8sx0gVamHCS4/GIAoNVSoJRtSfzZECtjmMrODaGjxU/syZ7Z1bpTemEtQ5JCC5D5kknfc4I
9UPxs2gBrI69QVityaiY47F9IGvp0P5BEFe1caO26mrKD4DLQGwzvwcR7XILK3SV1ySHwYLTviID
Dj4Pc/x6Guzuqcmi7qlqvbWoQmd//35bwdiAiMq/WiuKflhKVPP/ALDiFRVpQbO0VhNxmR+G8eQk
ifaZhpm3VoLC28Vdi50m5pvfkS0FAPU835CQrBaoOJnsDsTrIN0bXh9Q0TSS/nSaojqZVnidnxwM
8gxqOEaPrFjC+z3CM9qtkAtumL6nrsZgtsxtvVsZYwHekfYOfBuTuovNxrmS1HobcCc8zh3q80MT
1a5DoV2IJzrX1k6MI0as/fyU3VDhh2soXrd88w9YwB+pKWWNRTbZuSQ6dXFlGp7nI2uYnEte0jwO
CF3HK6AfukkRrxkVFUMUN5/BRF8Y8oSOF08ThzqUhbGeImCxOIeitKqfjsg+0sDRXibCFFiJlYm6
B5lDN/GD2YNBETtNoE/9qNn7eMRIbclrlamP40axUnsNuwtcbtNr57CgFyPrj62kRYW94xzzKuim
xXxcGn61MNiV8rF1OXnTbt9u7BnXEZjl1sw1qCPyUAESL0sSnyMcDPUSLuEKpGZ3DUktPmcyM4iN
2dqRT/p2K9Ed6OWl/6mpS6bzU7gbdEXFS+w7Z90ZwxXcDPPdrECc6WX9O6uMZQfw9hsjN6BsgrtA
CRl4mX3l7pBziBxolf9eqcUa4q3+w8wrNmyOxSzH6X26rImNMZbVmFMfaW7sv6Yuwn0VRF94Ddy1
NWnOi2JDcqSZAxQA/ZjlVPhbAe78Q5TPBCX699Qq2l1M3ADvBD8Vjs65WUWjUV1mK56jmkffaOrL
PGeNW/v4z+dEyN420mxz+Z8f/+8PyB/31OjPP5wV42EMvSw/e2NKrJnYCRjT5JoK98WbrOHy3xvf
jMcL5zhiB1iQWfS7r+UsEVCkRVeA3ADpaLOH0bQuoEa5WlmIpouYGObmb+A6FVrQRuhWs4zLyNlP
ANDWuTW1r3eDIzK6+Tpwmtn0TmGxBqwZFsBSX0ZGEWzzKXZu6KoWsQm7/Q5SbYEvACBfmirNrhzF
fp6pDHSqYhoAynC3dc3HfIfxWgwVuvpMmvKT7B3hncSsDAizE8Q2jxlqq3VxetVIis0y2H0aPt9N
4+S1dFKNU2xxS8kPkktUmauE7TFEAgxtUrdbrIbJ2grNYWl7AkcLW+HNqGrvtjo0D5kp7GbbxRnd
wBqR7Dnc7SAHALnUrveUtxI2S1V2HvZo7gNwCES05f0Oj0h/i2v38mKpec8Zruh8mYlDx3niNqOg
+ipS1p6qR+uRjmqv8NItDrJop+SKuxvVYjgko5e0i/nuKMqnQIuULW6K4TA/VDnql0jU/LEzHeoQ
PO+ie2r6XClUSllWVu9QZeREpDwS/GoX9JMG1y5kCRx3TXDtU8rb5nuq6+RrtaZrovR3E7ZnCD12
+GTLrXPdrdt+7G7zAacFax1pElcfGzWpqKm75a0sF/3Pvbyt4GRYmPTne/dnY+WVF42x4JzP86S3
JCu1Q22N94fmx7NUd46DgtWuhuuqun1x6fs0fFRUeyQu5dcfVtWsjbFKv+efYJxl57F410KS1C1l
3+eqcsUxmTpcgvwVanKJWReeQnkw/w1BHXwCBHKY02Hbmz2t800aRcbKAV8ovyh7lXDbTwxtv30j
ap/hotVbvLPZzhXecDWVAlBtUI8bVYcYoYrkKp0NTx5v9iOTo2IVDeziU+r1FooGF0AQpdnM8cmO
3QamAAMcgAxJ0y5hUo+UKe9ccTeRDHXmmWcvsr5VL2S5DyxLpac5xsLTKPWeATNfG8Uky4x/ib5f
pgqsD4hVRhPCWm28EjCrf+de8sHfVL/5ZTyugsE2T3ExottCznzQ2GGu3ZFCgQzMIg6coXvzDe27
R5T5ZSVPdwOU6k9nR9XHg17i/MLP5G4pWBpZvUXGW16S7dAb5iYjZPhNOFX1Wh9LVhtOw0pVOxCM
iD+mLJrrhlntqWa5Z4QcbvVaVE9QTXqkLmm2QlDdmOk0bXBmAmgfBqbu9FVRWRKF18g13JM9UjyJ
CeUQ1+3DHf1HB6Z3HmOr4jwEvEkwUHoUItLSx0nVLpPNWW3XJP65tmxxa6w4xhqeWodQMQhs04hM
b7htfXmnySt+YD1ITlnqu3TeSKsBnyFe4Zp85LJwEfXdiQZl28z5VFoqYgOLA3VldMHvPhEvQ98j
krHRq89OlgR7+dh8FOp9fe7boxLmzklXQ9b6fJQXOK2yeC1COhlcg/9PPRT62VMnE0SBipHRsjsG
JWNMnoFOqj22THHta3Uzjbn2PN80cc4kqPKvUazh6TUsYFm+Xcsa725piTzZ5Xg2Vjnpu+39DxR+
s215iVeB/BMF07ZH1qV8YOShwpKTEFXubZTuZ6zaHs2VTEWWdZmMD0RzuqcJJusjl3GSYUGpnwWd
y6XlKvyFOTnopBs/q1D5QZNJcPPg2xyqovnrcbN2749rXs70hRkGznsapG09Ea95G/0atdz/pYvX
hqD7T0L2zFs5DT/VKKYbnfXIIxL/DLcQS6cr9zXOifcB+s4iLUs6hbOme2kcHJKcO98tofl7wyKJ
PB+qzgCZoFuHFMuesFxnvIRucQ41dkxBkZX8O7gXtllOS0N+TJ2GbkNbKZ6zLMRwld8q8ihfTmTv
k2FSA644eFXbrPxVVtpNRh/LUtXeHAdNsxFqdU1r3Ef4JCK4XsxSe7Wzt0ms83opuIhBXYx1+hQU
bgIwWauepsxImDZE9VOe0kg93xvkY0I+O/9cYBnNlqxSu2wqrqN+Plk7vuctzaYwoEvbz36GG0cp
qp/CAVXlTKScg6HRdhVDxO3Ahv15DO3ftAX2S/AAweMwag5YwSFmAGvXbyGG/nwsPE5BsjQ7SB6n
CXSL6Q7xjag9Z1DdeENSqBekHGg+RIZ/6K2kupl8QBaxSLIfogec7R4wePYfPmi+bViOzERk0GZI
j5mjfFUuNK8FXvRsUWcsHjYk0dJtbnGxG6yu3s5eAFSviE01Dtp7PD/SaWOqYnvBVCj9ZnoL/bAu
j4BO/eVsCBQUBC1UlMPNfBir8IrY+Gq7O4xKbT70xHceZxhVVlCxkwSC5LQDdiSK0++0rbd5GcVn
2H44U8M+W+aT1i4BsRbPLWvmdZE4zUNfBtZ7lVIgPDjmcx2EzpFWM/gZ8nEgRu1KTxqxnw/L5NnQ
kooyXq3f1noxnNk2fphGzyXPjtJ9kbHHnA97rNAUh5K+rePYWJFFVNazQ7EPvXBJA8uwmfPrgbxe
RfJmfqIOp3CtOs2Ka6dzxKngHE15M99LDJ/v75AzWnToymYpd6Ru1VrgLs8fZ9HNj1/secGl1f2n
LDmFwhP7L1Off8de3fyi7XdptAJxIaLlz67j8IobFQQFrK+HxmI57LZWkZ/VvkX1sPz2aC3nUdpk
2f2xVAcxLjzXCw41THmDLcyq0nxt01o6CQp5I+oBc0ukH+YjDaDiqWJthEMqYkf5StCX4hVCdDtf
HbxbM1EUO4/25E90MFcWEUDKvTU1+kvYfVl0Cz2XSWxgMjHKlRgluaM0MxYjSvk4674zZDduGmpN
bfXX/JDBWiDVeIEUM4LEK1/v1gE3o85ZPpRvnaCnabzVybOVqi1X0oC9AnLGoiJ4tMpmnSrXRPnY
DUiro6NODPqUlPVWk50L9dN2Gm+loS7uZu2xmGIarqaOyqmcNlZnWFUSTpSPdBiOtM0u58PMJwhU
T5pN5q/FTChxJh1TWnzXAfsSMCcz4cQWwt4N2fCZtyF1PMQ68RL41mNuThtnDlR0LnXAGb/Pnkzx
oc8AeFzbmAywMIEkFGNIm1hhW+ztLRx+BRgsDYPfPKVp66k6ohC9hi2RSsWmot10nPGpjZy7OBRG
pJSMmquUNLcUSbxlGirW+CGMN5TBWzQU6VX3U+2pqtttwUyCBhLC+zQZo0HXsf9Dy36XiR98pzOX
2/IBiE6O+dSAbH5IiwrpRgLyUkFLYRvlvViyEJ4uKafctZOSnp5FBiC1kprd9of5cEjaXW4bZJrd
aF9ErreqZCBSM0d1o2khGp8kH5huFB29YPqiekxGb0QHyMRVwJBYw4ExeASQ2Qu3eLq9K5NVAjKk
AXajhTm5xSSNAq+JG9y8dktfTLzPnb481ZYhlqiIjxaUilOCvWCP9scYEqX6Bff/Y60YZ6gWyXE2
rmPVB21hbyJRJZvaG4KNYTXMMZhlb7QRMYV+S+JqAaP7xgi1pWdn7efgDrti6BlD5jlIJZ1spdU6
GO1a1TrkGnTCklwf7TzNO/wsPO3pQZtgqlHrUtZs55GRNMX78kYbzWT+hJRtI9ZKWU4Hhqw/egUH
t5KGW0pC9ZeArIItt1XWKLRTEvurYc6SKgLrdyDaz/lsOp9gFeAdS18bx4fU6OtbUZsPDZztjRej
3RpjOb35rr3PLEBK96nykFUsVwM9+2irp0ouGdLAMDZtRZNNH5WryErUveUHZboKK9k44YffMNQJ
yroJgSwSld4jpZ0pOI8DZCd5YXLTxNnm4JfX82FCLcUy9fJmM7WJuokL5Tjny+ebomwmgH+VWJuF
1W3v32PXdbKtrkwFtAtApPM/bP4nMoc8h3aubgYtpOvTbPO3IrEuRlDFV84W4cuYuveHGZiB9eis
6+hQIDefZ70kEcfJtThsHHFRUqIbVjay4xTBg5X7GoF8O6S1bp+r7Fdiy0ZXtM304sflTwtnxVtY
8/90KggA1M1R9+ZVh0H5vh9FkK3mJzuYgf8yHvgDd+0Z6OmayqXb0myZw/zDOYM6Y1j0FGa3qrWC
3cCWegSqYQAOdtpbAYvrCeVsaYSq/qL3PZtQpVzmGrbVWVBQWwomWJg8NZ0TnwZLucxHfMWKf2Hb
an/EKz3CrSBbsc1g8uEy8adnmIUVuRNakm/3TbWRhXzQcYE/zT6V++kFSgFZYnmtp/FupXWJ+m9O
oz9nKfwWloaxVAX8y6vm/TFLqdMI6oorxK2bT1ZBWL63k51+eyYXIolg1N5wGRuQ7pRc81czL0g1
xe1/v2s6nEvG9H8fQpomli/sfIR80AhwAf5zjG96o+FNtp1fPTeObt7QvdwjXG6k+DuCj2wl3Np/
D/0iM1cTJVGPhCh28AHUT+IwyIOIy/MrF2fMa9RiLE6qTqdASgzi3SAnT32JQJEIhxXD6uJN67O3
pOCzrdrYW9pCf8TgK2AX5CyxVXEyLDt5mmjV3TL/q3d4x9oL3FSmbJGDPq3F4yb0gmpPMJPGmbHF
XKNiTIp0zVhPKbXwRjjSPD5KHZC5Suz1EY7pAB8rRq5FB59sUZCs3833JqgEu86ubtPYiwMTnRy6
ZhTt25brddjZPwO6Si9B4X9O4YB51nX6TQqCZzVN7bhsfBXBQ7dvUTxol6yof8VJXH4Y+LnYrUyL
QM2CQyNN80VBxY9W+s+Gg1t5MYU/srRdJWh+LWqWRlPpIDt9WN0btBgcIoZHF9ABVHrNOJEO7WxD
x98XzhDzd/ma2lpxuZuB+b1RsyMfjPhk0j3vqOEhJXDR0Db8LbCuLLj0Qh2VdpI7xySpJqqaGYJM
8lIMviS/yKMqeJhi2N8VG/VkpYVWBCpfMm+bwDwr3g9E0fo+4A2gioVGCj0IrQPsmxyJxrzJy3u0
jvAqeyI90MD2u5SPQ+1ethjyF5qh1LcMiZ8AGdp6VJWYPX3V37tNpAcLBPxuX8rILJA2VqIpKlLl
OOYhV8toERT6uMyxsj7n+vDslUa8yRr1pwHVzVi0bA8S5t8fTZiYLT8mdzlx6K/u82bBgnVLFLDc
zvMiNKWED6KKZcZxo3Y7hE11f4a+VVOxnkRSXednWo/h+tSUxtUBamHHXXxoqpYevD7ae3jtDgnQ
C5aZyg/rfc5Au0L9apTkp6q2/W5WEAsxtdsRG8ro1+Rap6gHC0odpVWMqzqMuptLMOB+b36MiRNV
d3HWUUFIbDsfom1DaP3s9WTAtvPbWBcrN+U3kUNFw7O1TeVhz9OLZuNjO/8UWrGg7VCsHVf0ABxp
th9aQEoz5sNL33AoQzNXDHVR5kgcU422hWTxBNhwZSeWf+zr4aDwqb3NYw2zjXQgcFW6oRzk8Ne5
oS7OA677lcs4/UHI62lpBqf7q+/Gw1pxSWpGcVXtZ5tjqnf9uvcHscLA3azBuDqLyMvDB9ufgFTX
ertXI5u/Wc+cla5Gp6Qvmr2QQEFhAc+42x8C1csWLKhkUhLN88F0+1PeTs9+iBE4IhmeRLWsS3Se
BwoNFnFJE6AqM03zGwEwGaSQJuh3I/FEAn96iSKNdpQpIC4iTpM0sbcE3oOgH5amBobWYt52cEqx
s52h2rtq/m4A72Rhk5Y21Erh4drEC+4OhX8elY2ThXjMJpEv+/yrnIb2h8sEK1mo4H9WOBvMtW07
FBZpJTnFiF/gOFoYWMiEMHwik7O8fz8dJR5ph80czEWRtTFix13OhwrjnasF9gMSDjRKhrTnMXOV
I86Fv9/4CbZGNS/Hdfq7n3r7MJuF5psZ00yBoLGi9r1dTiKBgzesZzxPJBk9kRPQ1dgN7V0J991U
OyC945gYhrf5ZVRUnwC0w+fTYZB09Ovkr5ti4C2784xdC9DMP+fplaKRyW2NdJPMXEgnzN8aEuGE
18TvBJjk6b83aelGKzRqm42gu73PFQzk26Open8d+rqA1md59kbNHXupyM89pY6Xacj9nSOrWYaA
acQQeizDlKG+FkofLytVp5mTWjIcLG140GlAf2B0aq7CVlwmVW/5f4CzMYvWfMrE0K1NNqcyoUqU
0SrhDctvpEg0oj6qR7+ZYzzGgH7OSmKYV/oItlUUxsfA0p8rW/L3+mKpqmRZ5qtCGA3GUmn5M5GD
aBq17D3MptV3drPqjD48sUGIHplaVaxTnWXNwHqfmk79MoQ+I9l0SS9a9JplxHruAUF4LNfeRfMU
Ejk9CXAsgkGCPufwSr/JL0wklYfE4dRb2X1wUUS0xOqi4XzrjU09DGuza2l8V5t4HYft9BInSGM9
fQP4Rdvrf/nPo6YvDM1pH/uYV2HsnXoxJYvJT5rX0XDOmtY2VLNJIDnluic9qMZ3+r5TT+83iUdw
5UFR+3JxZ7o5Tkf9AwSADQXPuTTM851Rc34z1mqrjA3hg0IOGoXxWBBo2lSN1j474ILo3jUB7DO7
NrvxoQFdfbalittBr37Mp15B8pWBotk4Kb+Xa9XntaeKwmAETmrSSF7qyqGq3qybs6ptcyflfB9I
DHDvM9kZxNcM1SCKMtLxxJ4k4cRvW0yPukntd+xyxMbnal94tXs1uTRd2r750CyzPYcOtBihk3aE
MRFegj7mnokPyPebX16c0NUEVyd+7CawbPPnScRym2ddyYBYG7Y6lFN6afUYs/Jczssp4oFiMxuq
qk7/mXp9sXH9Il97ZQhNWRrT2x5/cjSKrVORqZ3pFSp/nLO5uneoGXwsJ3SPe+IoqzywCYjmWpHQ
KRJQJXH/ImIcitYz3sU2sZMTvFikTntOrFI9pJGBCUP4h/ssD2BMuHQUpVyFpTDwy8HxdJWS/lq7
JhMMHVZt62/FPA0z+yjQc/PYUYV0Er3xaU+UBIbp8Mtl/r2rE7FHpK2Prdqf5ndndHlTZzOmbvO2
qZXn4xCAWCdUMwVuq5ALlpL4qA76Q4fWvyGATghZ119SFY7W/Jp16k+XaTjuR5j6zqPfT09z4wJL
ccbVkphCfOKCcWQTtE74I1KttTOV6buS+b9Lgw1JSqBiy0g6/+x/B35+VdVYeQtjZo6Nrr6CPyig
yjjwfKQugFfdwRqfbPKmVxbTMPzKO1s7U2aXMuhMjvdRKaZlABu+B4IF6Icz0eAqs2FWRPhd9Oxm
x+KYTs3PLklTLtQ08dTS1MB+X61kNDXvs62YDEbNlHkd2SxkB5CeyTpR8MDhHALiZwX2etCNaauJ
ANFWoY1PjGdYK+47/N6UIu1i2P8/xs5ruY0tzdKv0nHuszq9meiqCyQ8QICelG4yKIlK73fat5ln
mRebLzc0fUqnIrrmBoIhKTLNNv+/1reqBEm/NaEUkUTU0iLbMQaWshKgcHzpqAuNnyVt1Ms8eTMN
pFkDmAWq0qu6jCWJbm4NAQtUJ38B5gwY58yNdxzVeQvzVl0BtQveUAQjyML1uCGAUSHvonPIN/Sq
c5VdzNojg8xNBD29+j5IyLoP7assgLH3mM4opm9ksc5m8ZyUwtu1QX2qCN49kASknXs8RNCqd2Kc
v+ORO41t4x6zwDUug2qlO0Dl1Q4CynogMXgjhfMwFjNfqhf7FuhznmOSX8SLedZ5fohBDQIUKEq1
cqszXEljF9rD0R2c8m5KS0Bp6Aqeslx9bUu1vEPa/uvBmnT6FM2apLTF/WG2OI96wZZVvPZ59ETN
Oj9UErAJUpnsByh7Byh97RTdyUZ+MZbvA+B3goH7w82wGtjFmoJ2s6s7Yxst3vjcVHa1TVU9iKL7
oWzd8+3+GEUKjLeuYczF/VnBNn9xAk/bNMLEPz6VjDV672ZHQekTx6DdbDR8D9u5aKZtY6LxndrZ
oExI7Fg/hQljdkKNJFIiYs6rOKNuGL86mWK8WS3i+AJCqdLM2z+FwblLH0YZTHKJbzMjkWVh1xpr
BFrZTmq2Bk/19glBEX4z8v/PlUMKiWONFGE6sBvII176hInLrUucG2n31CUGQpY2bL+h61czrSaC
1CyizzFUfS1+6SqH1K6AOO2h9pJ92ylfS8vunkUVvzhoCr7Zus3Cr/zB5sU+SikEwlNiVLSAlxB7
pIU9Dmmw3Yy7yG5VCiFAW13kAsyZ+bTX9ZEWe6I4F80zIB0AhvHzTFgfE0RZdDTRazUrA7zZUt/S
4CKFw3lucpDNHfFvnwhb+tr9bJqgWLlNo1/nOT0OY9EfIhTAa7rb07tYqv9GvYCN6/6qBUGD+WLe
FpkVP8qRbHnVsTp4nNj3HEU0oi/qDe0kH0rAeHx3F2ysWrEPiysj7LpkWHlhchliKzwN0YgvyAN3
6iIpwajonGfdSd4m4OO0DPr5IATxco4Qj5X+LZvi8rlVXm9HJLQ5Azqd7kvVqdgdUUjqeqUSmS3O
0jfRaQxJ5hBW9/3iqvBMSladVcZbdvXhuWwiVkShQTMWKi8WnaXhrApFP5vw4VF6tlb6LEU7/WC8
q9pYnISlAX+uByY9F7CdhIkD4IdUg3f50RqeCqUfH2hKaI9RZxF/mjYvulC+yuWOBdJh5TSZe6/H
1Op684ddD8oZyZS5bvNi8iXUNG9TfHXh6HtzYA9ro5hZ65XjD93EKzg2ubrDpqNtUjPfTIJjd2uT
LxhBKcywo0JskVlkPkdAcPtNvQ7krQtOJvfV2dHjAj7baK0TzPvnvAiZZMDoFnPPf+Y4dn5Qghk7
QnbSKfU8SrCql3YY+8E2+uaI46a38/gModXyQaZy5SFfOnW1uaiyDQAunZh3SkZgvadb2FM7vpeO
6bsnWT95kj/KSBEOBlB3g3FeJ/4GDcHKrhL90Cwy+CiPOeuleNDMdNgLrL1+mJtvhkWDLe0TcV0y
FGlNGasRl+59q7ELCieWzkJTXjWv+YxCnNfhAmhRBXreZk5XfZhGft1Hyg9joVKmE0vA2nNXNJTA
DXsXuUu97dlcpDJbJOTdXUuGgwIGAsJiFl1ktFmLYs6vdGLFaYAkFG6wON92EGoe9SeLg0m/nsKF
/IHDqNh3XZZ0W33OvDP7A0SZ5OF6gZXs0TKcnc5KXwP4w3sy/dRVJZofTaKW5krQ6DNng7lUH8cV
MXSb2za2Vtpdv0y2umqTK8LG+FJ70+eEqQ54QHd0wBh8vQ1ybqAZB3R00HRanMjRfC1T3LiRonFF
oKIB6shpcaMqhCOxVE2SNjR2KnXMaqlqgl0I6L7NHqNZrqxaNoOvSn1XgFCFNIpmw4zaQzEU0buW
gTuuRvLG3Ryps4LQ1CWxearG6MWjd3yFHfHdidAwxcwqK8OyxLyuSGw6AvD9aRtNeW2Qk5DhpKER
v9qstF/yLIr3iqN+6/K+fwbfu7bSzHiAVsArZ+hW4B5/EelvU0xllG8qN/dGUjC0Zgj9SK1PY6xi
cWO6O2A6iHcoeBrfVGb9MGEW97O+M/ck+3br2IFPbY66yyTcQXpd4hcg6qzUuHd8PWhZ+TJdrhxo
1betTIkI4p4VBrGAo8snQCbZvU0skFccSzDtY6VsGyV1dgFFn6O9SIes2BNQgPXq4HpdcyIqL1tF
fYf+AOn9RfRoQEkWpQ0VVm9t1dvbds5r0I2pdZJXrZEi8Qg6EKbyP+vSPKY6oZVoaKbX0hhe3L6i
sOWkbHXyKMwPpH6ukjzxizi33nGLIb7syq8YhLd9O372VmGfvUnpn5u2pz5o5CN9XFts1CxMN1LV
3o+LG6kpwnVbjdtaG6yTCZsP0friuJarQjOck4egyMt91s/VLtNn6+2/l6vZjJs/cUZ9i1WqOcoZ
w0QysXLTIt/HIqMSRn7TYxYqAFhB7FIHNA/DQvlTE/fgjITzrCkp5Gv4KA2Gx2VI7HvtHFPLu80C
I3KYVZ1E7TkyQ67z5WGs6RxTEkBDHJfqQ6UG11uhByXcJ/QA7yOAhczhIyOpqmiwhM56yOjuh16U
+rVj0a4PAhA+LvzI1tCxYJDr/GsXNAzJFxd8BuWxVzmPhon3w0yZAksVJUqdlOuwEuFFV42tPIgJ
erCrTQMtaC95oG+7aBZXU7Z+4nzaten0BmS+vhS6qjxmGARD1xzOBcjpde3W+CH13ngi48nY1FrY
3I2wRXy3d0BuLQWocSlAcYhDynLdJnToA+YOIQXa0ObbpOk7IGF+1AzaN7BnNSEUiX3WXbI+rMqp
1nCLyPYJZn0jrzq4ZZM/KsG3kuS2C7Dhxypt6i+2oyIOtTX8zYNoV5S6uNYzb/xagLg/2qmIdjFL
iRWBreVd5oBTkc/mItugPe13jVmc02D69XY3YF6jAJqtsDZoRzKFLYTJPDS6sI/B9AX7kA1TzbJu
D9lo23sco/Bk27apt52HFHyVI5g7hyHew8Ghp0kHcXIsMA7WEp5L6UPxobIGoIeJ0e0GvpbWG2XF
ShnvKkC0gIWrWD3LhrvS2F8dsgJoyi6tJ9mAi0yEaC0LqKqbz2NVjyCDh+m9soVCIYSkYfnS68cN
xpzoZZmJNso8B+IgSu8LVPV0YTIIo+PBHJJV6EbJWb7nJBNRtVH+lFeAflMK7w38iXMGeuZq9pRD
cEfm3wPKVQp47q+ajct84YKBd1V3srXKntVl6eqqu97s9RfmCTZn5XivGt7k64sbRe5QILqAJiyV
+8hiPXDTQnAm72mu5M/WwKZ6amFU315STLlCezwJHGlHMyOzhX5JRMFftLTphVM/zPGLSJP5cVzu
ztbuB1/rIvqhztDshdIKMmjEAXKX9sJg/lak9k96GHiF0vh7XMe3J+FaaeLqOGXj1hPLQnDuy3EP
VfrNlfatBNKMHd9ny743mT60aBrPv+QWT9FIgiDmg4jLTHh3XsEwZqR5yDThNF8y9SpLofJt5PKY
nePhNbYcgB8F6i7CPLA3JV08vRcTTDmFwIW9oLm+1Yn42GYTOSCLRbDcQrAj5iQYSGZUkgcmjPkh
r9vnocxcMJqxuVPaMNk3Zo/fZ9lzzD1H1xCqcwKujEQ8GDofPSYC+p4gXCgaJtl++uTS+WxhWMFN
2OVTnKzLhdultm76IJDMMtUX9XSGUaie2Uwwwi3JBqnG9v02CsZ4dX0lixqLopESYnQeAu5EI9hP
+GWpdJZPFPaSB+KSNQRscKApEw5rz5yOeIfLc5021aXwqvWIAPxePugLpquMxTUqDOck37J75wno
Sr01EXc56+bRUsFrtsn4rZzC6lnMX39ZrTtzVyhFvZ3SDuLvglKSUKXIaPc3LYMovHvZYU5ULzrF
evDTsCY4clOuXk0xIYF145fSaqB0L89aUyUwkNCHi9kT5LWmDOqHChOkWubOFyWccD5npv2lR+HB
LtKf0ixcmbToTlKfK7jP9xYbaJ8y5vTeRsawqoYkueThQLUnQd8UGZz6TE0PeeAobFwdXG0pBTFI
JttSFyawynlgRTbqG7TP1kFLGzJtTeNEH5EgNZZxG2BMDblomfc82YVY4dI1vxuJ7nuD1rzfeuyz
jqohL5oP2esQzSC2dpK3O09z0LQOqX22qNq5FfQU2H/xi23MvlTgRBOnzOz6c+4oRCAt25qeeJ0V
gpmRHTYbHGDfyRoAwbAFWKjvI/DlazkAyJdBmGdr2ZDvSNDbk4tAi1ivt7fUjMpWhnUPZ4txvjlb
mOKe0LMueUhG89iKrNqhmauPU+yGexyRwN4ShfMfFqZYIY2qd6qjIUORjd9IRVOCsQ4bWWUDTTXL
0tf1Wt1VOiDKbKLRMxZDdWSVzMpZB6BiIC3dxAHefidC9hKZmnVuUdGimPKUlcsdcqfUXb2SOgm3
Kc624oFSqA3j2FsBGd4O7Gvh3RPRUO4LbdYIHnK6B7MoqNxYe9w6uO3mtsRQPng9xZTldUQQB7qj
iyHB1sasJzuPpeNKhdZ/ynp3m7uhdwWh6F2Nji1VQvaEL9+TDx31+xP7xntwsyvVMqYneazT3jf0
hyxGOEBoZra6PSvDnF9E/dIQTXaTe6VpTKVOwMr4UxCGcrZejTS8D4tNNCTEUayH2O429Ctr31hO
OeRzrM86Ce5hH2Kejl3XF0sPWg3LauNVjGtp4iLPqPVyJermXZ8hgdGcNO+jQjPurTFzViXwrl3P
vilgnZaO2y6g6d3HKaqxWoF+HpH+2Xh2uPJv/yxv9GGffqW1jR8ixO/POvslEI3jIy2hETkRXG1a
4VMK7J8zh1eI1mR+C0yMbKgcFUvgThGQ+qcRAbqahNcqDIhF7JXqmLXWkRLN8OSlUAxynQRZWXHP
UQNuRORk+x5dEml17WM61dwhafZhtJ3Y1UNmFEcz0oxjjXKSWvd+SILsORSOeWnQHIJF67xDkuC9
iXPSBIh0VPfNYoJdvjYzxl9fWzg41+T7dfDieCzSJWMM5SGLkDi07tOBdkar6xT1a2LR5AcxZfJN
vhAz0jlsr03dtNcecMq6I4JwrURdc5mKLz0z9RPyz3FjVwHYl+WloRbO1enLXShX95FJcZIdfnrs
LKeDr4hMwV3WMLeP27jfxkLE94k5Kw9tU27zWeUK7YAthON8CAsu0XhxD0VFM/u0vOkGBZgr3JT2
rh+6+kqJG3ypi+iw6ZzkbIjpxUjHcjfgjd0ix4Mon47V45/P2imd10DDadBmxHbISxsuJlbuWYjb
ssJBVrCRVKu+IilqDK1pP5dDfxdnc7268U+ZoPdKG5nradl7hx2pFZ7Zt3vEngoXF8lpos4Pt6us
xNRs1Xb/mYrmG8ue+F0XjU4+CgyVyKm9lSiGn16YmqdKCR1G3aLflg7KyILMIgKpCvOjGsDi0SAQ
zmCm4EcGd5sFhBSmbfhdcuqQE+FBjrr4vs609G7qAGx08ay/K1BHqzZhZwfJdSdxXt3Sj5HPcneX
qlp5DRKL5iKOvDf4EP5ozsG9PJ0kTse4ZSgUyZfUGsJrQHmemd7zMctG7bZzGQGyJAYIrTnGITby
h8rK0MkXI8Yia7BLX14/8krivm2v8oPWCkqyeri6RJIhcpdyy1BPhkPOeJvtb4pG8ra8vQzVljQE
a+heR6UStzQqzx0fwrGuNmFYDocysL1jOZg8q9HmllReV21eRdT6++GrfDaU0a9n2vJe4lY7kpbz
8cGd8TeHNqCqEMTWypQB9h7k962cYnExEBJtqpg9mtOskKeASmMj609mbyiodFH2hQsvU1OnTzsd
qHNMen5f5elzI9LmMmgIMcXUYYlcmO1y7O/7+s7UkKLMTa6ve7IgtrXFUirSSBo5EUtBovbSVmxi
O1tLfU4bu4lveeVXggRNJNDjUyK3I2YVmweZSSgTCmfL+THZ1dvNac36NF/c/Uh2tcGZNjfRdRBR
HWkWAzXlHlr08ql8SHFrLt3L7TQDqvJUET8j8stX9A3tH7FKSKOi37eTXT45C5A3m0fSPtXAejJm
C2di0ny9Hb0oKXrl6XZa1a6fn1j9XfowS75Ys5msR5JOrpM9e78EerJyNHa6RRQ9FT2lAgjSWxDL
pKZv7IMejIL9LSs6GFuxGpO9snjHh3KIHmnnKTuKWuptESBfpuSYUdoYjbVgymWhSBabrob2TasL
PNOfOLqvja6XcOVrexWE4fwgIoptCWpfNctx1TpdcYc0HVIsxMhvVj0tAOv8K20Sc6OPLBoUWy8e
vZ3eWFw0Sdt9Rvqu1uuR0jZd2LB39Mc2Ao5n9oQoeqwmrr1hx2unHLJHyoOXki7iKpzV6mFU5uEE
xsdeK2JpdgVXS1fSc5+rqZ9rTXg/qcWBpEYq68JSTkZDJxs/z7SF+13tWPNKhI1G1PbKte36ZbIY
ka0eKbejcO+PDmYcyDBUYGF1rwWqpzckdxH1rLH9IQjCGexlWoSnvGXb+IRqcXrO6KGyedKcB+77
eafHZkBsD12PNpyMda/ZrDnc9lHqKNNEeIA4oSd3XWWcuqR4zGR8Ems17RyiqV85bldv4ibBkVEb
3yf7Ky3uIF4VLU804Zu5O927gVeuDB0RogHYC8DvAgtIK7dZjwbB6fSLAzaHo1ms7HQu0fdOk4ow
sQPsWZgwMQhTrAPbPvd0Wh9u3x3ZlJ6N7GHoMTEVxRT+0CdkBsl8DYIkZR9BLjfAfeuzQE2/tewW
enjtOic7L4ln6m39xcKVPC8819TV9BOsfWsvn6lKazPe91T+zHodWFaVr0kvollqBes5mp3dTZ/o
Cry6oaaD8ponXKMkR2dqa11FY3E7kfu9T0AGGKtycuPz7AxAxpc2kTUdyzlOjj1So0Ob2xdzYSPU
grVN0ZtcOHkZir0XZWekYXCS2rR97MfpnC9JK4FFbH1YVdZrSRM7qUIU9vqmDELtZxoQefMqpmpe
S0l62QzpymInSkJMNL26873Sqv1aQNjfJYLwha5UHowA7YrE1Bud81wSWJBnq7ZiPHAXIhkYKMRx
6Tgnx05Pd38O+K4p0m0FM/A21ssP5CTgjPGiQTMOU904G3tJ/VmyYg5accpcg81PZBKOxrvIzax7
9Hw7+cqmTugHdm3vgCxY68rVlLXU9YhcQdzDWvwUC+dKcd06BJH3EpIhfDJSqNTy2Z8P8j1nCjR2
+MuU6okppUVrxeM2tAm77YpkONv6QGaifNqrVv/r9dRPn67oCCquqJzYbn/tQgvXHyHfazmrygfp
Wpt7ArZVfqk+KzCPONNP6YHBhkWWr9TGJ3Vl7+m3tMjnyD4uNQpgwKUaspSa6GnyQvXQBikF/3Qi
baJ0svYLhFZfUUnU0AtqD3LX58zVR0Yo9JYqSegXVts8pFXknbgFH1t9zi90HRbsRklitPy0Ze26
CxEq+DdyepRH2VaIc22iPBfuNL93MI1dRDzXxsJpIC/J2Vn6nk2lrpvZMi7yIYrws1qDGcDFTKaH
PARkWw7l/RgWRzmUD6NGOTMLX1txmLq2/cAQj5i4nfp7Uhmaw5yZ2oph/fvtF0mT5qU0u/Ekf83E
Ffqua8BwEEVQ4ygHfaoQinQ2FGtazXqlvJBg5R0LLGt+MX2lFqR8G+IAe8uMADNwZ0QjinslJpSU
J/q+u8mI4idPbwe6c/Qs83ZfGSL5UVBQXClokR9GM2QjTzr03tGd4iHlxAEGrubvWvYkvwWeQUuR
Weuf8nGhmFnKS6PO5bE1HOgOgTWvNaOkua7DzuIQfcatvnH6QPsgWqH2VSvOH9RaT/ZUM8Hgl8l4
LSrGzVIfxi8ezXctG3YufduVa+jjA1mL1i6oB+OAXiC+mG0/+nJUSmEiQ1nVz8MQKltEg9U27pv+
zbZdIsTysSB1k/ycuRvMS92EvrUQi2u0U6AVui9doqq+/d6jRqRIIsJTuDzIZw28dL7a6Q9tGF6M
Vq+/elVZkHuRYf6p7OqL7Nbf8msxSewdbNPUHPR4n8MMm1bdYD+VRFdeTYSilpYlz8s7+LefmyqI
oLUgUwiVGfZP0bibGrQTy1qwt3lp7UDuGHczJeV1OEPXZwMI03oZhFH8/RjT9NXC2I0Ehws8seeL
3drKPqZSyV7dm31z6XC5huJcYdIxpWssHoOGWAXZk6qzRNw07dgitY0qvLPVZDjD5UtjnjdjPG8s
SlC+10JhhwBr636+7OorRELnyeqY++IAXQ4HdK3GFYG7lZuQ1YYuamQi2BRBATPHi9Pd2GSCHD5y
zFD4RO81yOGHcprqQ2S3pJJ3xb2sWIDHIdl4yO5ledMNmj0DfH4X2DkSCdqcRzfBJ4iC5lMGjA1x
i2BAKPVO1jnDFP1BjVlpYPBT28kfcL/uW6nMyfIyvmLeMpdVsLPv+vSmy5ATcqWZjW/hJ/ySdBWM
SSoaYdF+xJ7Z0qdGkBFB3PWrmFqSWBJXFgqC2YcOCj4a1vJly74SsXz6ZOrzj0RDwylbmO4QM5DI
38Ce3NdYVZnKRv0NxLn+oo3jDLqFqaIIerFVgHWS/e6JbQEbwvXs6kgIaXCZ0wtiEe9SYoFbaVas
7c22ah+o3qWroCwJqlkGey/HQ60hGffjdE42s+roB63kbk1oPr9G9vBGAsW5JdTjdV7ezpa3QzM8
Vk6vPIg50U6c5UNV4t83e6IxcCcxhY0aIah2ciZWugOCz7Wq13l2sFFInYfcqQ+kZIM0k1ZYJdkA
IvhhLweyHhHB9Qxlcd9+a1NQ7wsIHB+Q7fpSzwmEvN0XVvAmNSTGVAqkmRqVIIeled6iKE/Qpdlp
VWz0KqIHk5wkGKWJhvtCEdVL0fTAIbWGmK5A4crWO/dK4LHr63YNnYYO7JlKEKqaxM5JqcXNCxzE
eaTWjgR050yd/uZkwlln1pyfoSq5F+RnaOrRkKGtiMXcIVA50QIVjxT1R6SPFX9Iam5l8kLsjiUF
ZfQ4IZmK6ySudLxlWXcc5sgl1A0r3fMvDXo0bdQJho5OAPDDMFJRlwQbNYifisY6JG0TfyP/cR/0
Qf0m6uIjbuP87Cx+pARNB0QsixRZTFvYg7wfLKzGfTAZFxJxo5M077tNuu5nzImunT4ObXvv4JB7
qincPXiZuepoKmGr7cEzNVWN9LPT9k5tIZRfRhKTLtJeA6m3bj+SFLlpO1jDnaouZugOokvjkCyA
2vic2AqpudOS/Hm7oHPTtpbiI4Z3rU32no3UfWqUbwh862sosvytYtMCdm9QbEpWMhrH8VSsftpL
891MgvckS0lpjOL2LLxgOLZtiB2U8AmvaBUQM9N7rXTzJu4Tkl2pzyEGojA7ZWRYxZn2gN7S3Sys
DBZ1OPHGbq/LfD2rw8dmLdVfMb6NzUBiijQ51qNOT2WRCvdUVteELaFtWW6dphqeWSWSLUiN52Do
cVuvJpretz8TfjNtuRppq5c0WArkzVw1bvDKhHDWorF+G0Jz3EIxTX5Fb5DV4e0lu8vshuMUGP2x
0IPwcNMVQDco3kOs6H7eI6CM4ulTSjYkXiPRW+ISPkZzCann1gTKvxx8sTgxlFS5GpVVHEM3x5Ie
jSMWjZRyeZUbzba3csMnhMjdCUjlp6W+QTItTJQSwMuZwKYTuyrtigkZiQXdutgEalI7UD/k/eja
YbMnX3SrD/1JiriqXrlSclE3mg7+zGxB4+Z2QXt1aWilSmqtiQpvWaLWBZJj51tQi+AS2dSYVPUQ
6iL6ok4AynFxwT8pGlz/bOKIVif5tcUWua7UYqnvwwKFJ2a8oTMEoz5Q8VEWhWhbzH43l8lLI7J2
UzYx5mNNQbWbI2Bv6gC6GCScaxlZDIqTVr7dTnK/QEnlRRSkbXeVY5FBO38tNaY51Hg31phTv/cd
C8KqHYz6Wzh3zToPS3uJKsup9xADNhftq7qYPpwEQ37oFCUwU3BbNEBhIbFn32VuE1FchcPlQReg
ABAM5onfFcoClo5bMGSoPQVqVR30WbBx6czXOK9fFKRVhyRDOy2HPq20et8zPFxCAUX/cX41aj2l
IzL+dDw6OEvbaCKVDEX40K7dhP57PFCuhNJG99lBrmAsIgVHbT5H1/khpx0P9glXqhsinUs8+2iO
lXuaekQIHe2jVdCohGFM3ZP8C2fyYrlxGWnUVGvvzWy+rxczgZrY5I4tBpPbFOqg0V71y2ACvljz
+0X3rsZnFhT2yeE4bks6K09gfTWMmWbzPcPKM6kQZHUh4G4hf7KDvoCRSHZQJNDioMl4asdZfzWT
aB/WTfNGV/zdRBHAFdq49I/G/D4iMRL9sXvWWiKIiLw10Vkk8MEGYGyhV6IzKZUNmjFuczdqtgQ/
R081TLR+7mMiu8v0RHTuBjAqStHI1m92on6BDMuFm8lhhKCbhvulErwytbbfhZnh7pqeTnQZf/Dz
NtJOp0BY+GXnkDErjZF3OzMK+HhM7/Hw9AiLdJXi7PTF2eEo159uW0QYVBa5V8jb0AOxdApJjshL
ba0AMTnK84swBpnpXShmwrEKwc3ZQXwh75OoUHJgKA26Sv8YuPo1Vifn3e553wAcK8+ffBDdl2pw
yUJ3YnfNeFzc2zWSwRxkxmqpUs+1GF9cr9LuctfSVoSYTe+TsS9NIkPt5tj1w9u0pI9YqfNTQnwN
B/ABo6jYqRkOVdZWRKaYDvCU9nYIE4K36BMMjxbusWcHb3dcbUQaj48xis/H2EICi/5SDaLPqdLE
Ko6q5MLefCedGXI6iDKxZPMa6Fyr+kkvLNqCFSi92+g3wNpZqTVUiyGIlHU0ReUly5PwLM/bvzET
/tUCalqaYdG9ccix5flfnZWEqeC7SYXyQEA30DIVSb6zEAgjg0IYbUptN8eNCj3O0YByjZB29SAg
NiDu9hFBQ5tONEuulXcUQ+MdF7fG1izGN5FNsHaQNvkhgpjHznUp7s4Bw0Kp2xTdCusZ0jBwqTnx
XlqyFn30Qcbh3/xxf/VJeq7jenhcMWwCEEXr/rtP0sscQg6G0rukMJ8YLetf4gipkFgeuDJZl7o2
EwhfynZUIWNzSj4yh8ng1jjURucFGmF/EiaGKALRJl91QB9bA5UBnPerilCTC2Wz6gbk/8/v4/8K
P8v7m5+z/cd/8fp7WU0N/Wzxl5f/uIu/N2Vb/hT/tXzbf3/Z79/0j7un7fP/+AX7zePmr1/w2w/k
//31e60/xMdvLzaFiMX00H020+Nn22VC/uf8BctX/v9++B+f8qc8T9Xn3/8gIKAQy0/D2l788euj
w4+//6F5nMD//Oef/+vDy0fO991/FB/5//nf//Idnx+t+PsfiBz+pjn0DkkwwM2sWQsKdfiUH7nG
31RLBeumaRCadXvhYhdlI6K//+H9zUZfZbKu06Fi67aGl7YF7sdH/DxM8K7nmYbtWVhbzT/+3+/2
29n782z+B5SAZVkh2r//Yf5+p1mWTYfbMZYH2yNXx1ou1n+CRBeW47Um1xtJXBkLxhC/rbDUeKWb
xHV5zsA4bP80Kbrt5tkmx8kCflfHSD+Nlhx1Fvme4ym+PdiffWckp6Z3N1lihVuPJeSG+LSjYlVf
bGMyfA2/ziZVUFq1dtTtIGUES78sXdlh+YZ69q6LKqgOXQsaW8T1RoGRQtH9YH5zR2JxYsUoVgVm
5xUaKGU9u/ohY6mEUm+J3iSWZYW6HX6z4UBgMU1lRZ76s0Ks1L/JBwYZxyH50+csDxm1VAKOdcew
loP2+yEjCwGsbeAZm9BAiph71SO6EaAKwvrSoQxwG5CPhrgoIPxck/AMylpBxDIrBBm2Q4cZrDwx
zJRYkAJE2UD9KjRVcLCHpBCaPxro5DWcClj1zE1THZES5mRvVUtojHtfl0hUQuMzVLXn0s3H/WRo
r1qpf+puseaa2qX2fan05amD6UQTiZYyLJI8N0q8bWCfUoT6gOySBEeA+F7bzhN887XrzNsJwXWo
Icy1u6+mpWB+RS+3JfYQuZvy3tbjBXwjDpIEQX7em37VM8Fljf3pafM3KKPJbsFeqO4ZXcJXneXq
nkiYE8KhwUelrOL81N+CFOdmHNKUM7zkjW1GuhlW6VJXBxdDyp9ikPj6zXot/E6tirUjCGxqPPMu
bd1tpyrPKs2QgjwiTJD1o0rRfB9kkbWp62erSQRONIbscRKfNsQyO7qUziFssw2LWntthtFHqjWe
b2lP/3S//7qn/vke0pdE6N8vCH0BABDhQg7bAhb//YKwGhXqJAgY7I9QxpTYRusQRg9uFIY+gCfT
n7L0zaaqqjjVyfMekGG4PuYaNJRKmvgVpnR8dYlvChcdUJlWfknzOMDCsx5ErNA5ogaOyW3TJ/dm
qnXngDf+zd+w3Oe//w0I1lRb5/LGO+qpf8lEKDIyOVxJY1Ms1kZtApue2InGrT+80mCxM+7jPLQA
dM3TOhnCBxqfIGfqnzEL9PU4PVgV/e90ShQ/s6P1ZFjHfizYKhSfwdC/kSf6b6Hn//IbM3Axg1K+
56gDSPr9qJcRKIh+dMWGYO5tYKt0auafrbN4k2JuS7X4ZisjxRytQDNXbhCddCsvAt79Px+5fz35
jmvBLTSXARz711+oBz3VkE7UjiCKQ7WpdrjvkJEfWxeP1v/8H8mf9Psp4n+ydSZ+i+URDKPf/+AC
Xu8CzxWbpESkqRQuxXRRAuBqvi4e+/9L2ZntNo5kXfeJCJDB+ZYURcmS5yFt3xB2OpMzg/P09P+i
v5tOZyGNHw10VzWqUpRIRpw4Z++1pwJa8GquMmTScJVKJPBC61O/E8lx0SeWDQzHZJtz+J8ybA1t
ZfnfXOGGmvjzChk7sy1pwgHFxm7y5xUOs9F1le0S0SwQG0xNOA7NUwwf1NbqPWCB6yTYbFEopq51
q3v45tP/Xpepq9ivhA4JwCJM7M9Pj3h8GSoNfYCiMF+6l0TijShrZvB52pa+kW986BgwpdqyXKy/
ExAjnbY+Vfryi97SN1fzJxxk2yW4Gm6YDhnOBAb05bnolNjKIybngYVeY2jqoxrJt7mxnteenLTF
ig5sh73j+nUm3/792X/v6axDoDE0pIS2bX59l1MFh381pH2Q6yt+/h4hGC8QYSuxWL3RhS+3Ruax
tPTLf3+uti10f91/y6BuAQPisCb+eQdsa5rypoOFqGXyGlPpA4egc0MfaXGdG8cwPpJ0vYvc6klT
BBb9c2lFN1lSPzWZdmnX7X6VzTcPhdhu+pdLEsJwTc4RtsNj+WVd6zje2jwwbTBr6p0D16/r9EA3
QMnN7aut9q86Q6GkL8+CxBFLAZO4ZJeDuHXX9bA9R8CvOTriZK8f9PRSLoIw+Z5/YXhfuumuMorr
QpnfV9mi/qODClGT8903S93fS4zzx3f48mD3HR6WKOY72KZ7IRBwukb/zrt2+Ob2bY/kX7+VrRLh
prOeshn8efsspXTmTGAbh4ry5MjlzinWC+H3BgQ6rXoyG/eCauODfjRFmL1TgS7j+mSIypR7fCeR
6SKP1e+eqf+8KPYjgjktg+n6F7xNmpFEIoe5DQzknN48hKuiXy4SyyMPeC9mUvaGQ5FUzwuqUWMk
5jQZHpimBbC2w4aWyVzdKGP9/O/f6j+edDwk1MyqpgmV5/3Pn0qVWbFZFnEkZkTxrPJ5IO2jG7HM
zF3w74/S/mNVpcgksohFRZgMEv78rAzZt9ow3gnSnIax1nYPdB0dTniQ6VY7Ur0ptQ9FM85e1GzG
DeLBQVtTdX5zHX+vaKgubJ11xdQtQ1O/PB5uq2nWTH880N3oRltwwBxiACrWJYD5OzCe771hXxDZ
+PHvzxX//bkWKbcmH2rYX1YVLIr4gRcA4/Fifth19VoqzezbiQrWv3lWZHm9zPX1FKGj3K32sjOM
7JV1UfMKQcy91TgaA3sAWvOc/e5S09O69olE9vG73+e/lhrd4YynG8yeybX48z4NU6SoDfqBIIrR
WBvje6zVz7WkPwkpqOxo0jFm+hg06ybeksOiSWU2q5DnrMTB2nc/iZ/ZVXoeEphxA2jvnYmp8t01
bvfo6ytufG5IuA7YIr88S7kbM+1ArxiAbmFms9N19Q4ow+Wi9Q+1Vj8JhMEoRuVrWy67KLV3rpV8
s8x8iUHddkZHgNdh3aVkdnh7/vydWD0QxnYxb7Qqf7ZTVHtTvTA8a1ZuFnGMo9aApG3SLfcJb2e1
j9byOhbxReGikjHW8Ra+renV6mh6I37UBidGYSDDnxXtt4Pu2R+zWwohOjocvz0DpooiW9VT8hA1
Uyj8wUZ/orq9vmtxJW0Z3bOA1/Spaf73s/v34uU6ZAyZ1IZ8T+1rspXqVHayotUP6sl4tDRzPmKJ
9Ei2DG1n2WwWyvRdDbbdwT/vMDuvtZ3pyXG1NePLr9tNwoKtV2hBL0lVTWoRpOb6Futg9SsmpnRV
Yk+s020pkIWIkrQlRyTntW4UpEhN+O/vb/69dW1Raw6biU2+ICEZf97rLEPPM+eGGhTJeCZ8wI9I
jiNvUnrpD+ROKHU7TmrCQ/JoedxahJnzVX5VGronREfxoqbPS+zekg1ybY6/kjo34NbBXJ0L8wcz
khQh/nDO8XTNWRz2XftOtIXpTRVptVj6fHxuZDT8LHEsO2n/nAwzKW7OiWCsnWbD/57Huz5mbVDX
KPUt131EQ1p3/ET5JjyaJ2f0rSZ/SiY8ynVPGkfeXq7olQb4p2PeHrHxPRVNfPPvn037ehNtlT2Y
Mpq6cTtXft301kwInFXNGoBNQ8BaMf2bVYS8mEtNA0aj4hTENjgNE9n4o7Qa86AqxW1N1IU3Tu7/
7wb0f1fjaLqt0qhyPhsi/9MjQiSYjSqBGEGMUsCn0/VWM5oic6cf8I4iHdK2uFogoR5dXQluc5i9
0el//ftH2Sq1/32wt6swCNN0IAqJ7Rj056NU4HBEXFli0iIbZbfWybttlCEa29DV5RNRi2bbrLt/
f6b2Hx9Kqq2wbIpZnYPx9oL/z1efa2YdJqQ4EjCrR7sdeUja3tNnuhyl8xT1U2hBflos+yeAxTvu
GS/RT613HvSZ+ZlWmAv0UOXBJqk6Bw36zcsuvh556CFvPUX+wzqzlfp/Xh4NwlZCQZkgMeS/Z6IC
rgZrdJCVqk/zUhgXQPMaLyaVx9KiN5anT5tFGkqggSFPTXaobd6RapCnVg9HpJP4S2vNV9AU0WbX
/Axdz8m06uuojn6gVy6+2Qs0/e8fmD1dc4yt3886YX8pKgbIOGM8KGPQBQNm5n3UoUYmP6XaG3ad
hkLPfxeJiigRaGbooKjcpSuA2LbRHqIi2o8iL4JVZ5rUoUsDRwOjU8lRq+KRI/ZjgSs/TgfG3rck
RwQdcT/+2ALMU6GrsMgcR73+QDbgHpGq/rDybTwAnNgrctI7k3hi3W4SgAJaOBvFfDYK6IFzXis4
ydKjKmcbfwNtTLUB/Pj5MyIXd3Zo6pDEJi6JqdMWiMbs1I4ZtacMs72MszH+G+mGQzIAcwMJ0VQi
wwmAx9CJ08CdowO9roti1cg4bs071Vwzz1761KuN/EXttcsCdZVUkt+mIp9WFzexWVQfpnkjbYeE
OVHubZG9a3hn1LnY18b6kECggZf0XJIUDrGSCbamAQUAcetFg28N0+R1Os9En7rYzBmOdaYkqpaQ
OBx4024tJmfHwLMM0GdduSQX+VMPgN4cqx1NGDB8c6P4+mT4wOCiCyKuMgoM9V1X57sZ7exuLlgh
CHg5Da5QjpaeXJTCuapHnlUrF4RURbK9Nolsxq8OPCKm6RWBdggM7By+lVtjII2+2YsuOcZNjM0l
E6ClShOEk0rO0GDJlLn48saImrD0xZCnz6enHyDRFwyhoTW2FQ7fLvVHzQzdDmqUHVfD87+XC/Ef
6/bWfGD0zKrhUgf++T6aSAKz3nFI+CqXa4cw3tSN74r53m6jsIb87E/gG2j9oU1oGYrmLtamBdqe
YoQtDzla9OtsYa5ZNO8oSt8Utf/Ry2zELyQAARgdSPvvxlFfq1aWVTpKlGG2gYHMsr6cr8gt7dF5
tUvQ5YrOw13sojk2js5K8K3rYAAlHnreVeS8fHOq/auu55MdU/1snLmkVnx99fNFGfpCSeegNwlX
adeK8HZRPtcfGTaNpaQ+mslBOFir9ta7Teg0M8TM9L2spmcDY7wC9ZPnFEoKLUj6Xc5VosW0p5fv
1qivRdzndQqm+xTOnIs/94j/2QOAaCTmROc6gFx763bjtVjVfTalt/FAS0nqJyVVLzCL7PSmqzkQ
MgGZ9csOHRKpyUf6cIbHbtV4FXXvd/X817OhrbJycuigs0FI418PnLIQW2MSNUJAkv5gxgYUTvtd
2vWrqc7+bBHD0a6IJhDF4iFZlJ//ft61r8cJPt6yDRI3+GhhuZ+h8P/z06ykghl50Y6BUgypXyIz
ZOxiorqMd6V9U2aq5bWJKXFNITBY+lrbf4r7OLBe//tKPvs4f1YHXImjWgzT0NJRH/z55pXpWjmJ
BS3KdJcUdWKgxjWehFH4n5V2F6uYsYnlTMYquyUV8FVlok9C8BGVPuypknVMOZpRm9+N/FPFtp4N
E34g2af7pu4IlW1BiTYuEfTNDMfSkdjuwb9aO9uslSDVc9OH/farg47u/d8f7Mz9lRheyJEQ4efm
QDIejwLkR19rExm6cwBUajhPienjINsiMZObatSHK2sIyWFoyPQdw3RS5zBtHZ40p7ACxRqO66zq
ty6YaSwOp0Y2blC7NUhSmw3D6Ib0myL+r8bzdpepudBTb31Fy/pSZVDELG47QYaLAM8GRtvvKtu8
khapaZsYLhPObxc2NzCA3s8m8VulixEYg+Wc87VxdnrmFY4xH1HaIDmchumbVqtOw5+7++Xu02al
EuMqXZ0i9c+7n2hRH0cRDaFGaZA0wEcl8rwQWxVWHVbQ0a1i3dYFZkK9Pbh2LC5615rCcVmmRzPN
8fkN6rWI9PnaZvE2WiIDZ4i+XqbloRiazp/VtTzFbQEiSbIkUQNqc+M+TOhhUQu1XZjFGIxnek4H
CWHXcgdyCVm9PJgO+gGV7lu6rmNI8xF02yBNf/tfrVyOosOcDmsiAbBFJF+vuQGxH2xiLvEFnGne
lxWXFWKVZLjqajo+U9SDPVQYoZHJc4BKz6xsq/nGAfwUdHTi7RaHlLiVXW64SYCw11I2lyCpRoTh
sNFpHkX7KMd67QJat9V6uiKa3UsSPbkhr2/yhVIrjDGNTZ9XAV7c7qGmzJ4qUO6srpJBPmI9ntwC
b08K6SY3yBvUwyZynTPwOMa6xcQrnwVlm8DqzObmUspR9ev5JHq19qOxxMFaO+hgWf3zhWzaCD6M
X2NXPZmp+Fi7nQp07lyVzscSzfp+XEs0MxXfVyBBU382rQsrQRTVvbvBOXN3RzSPdtW55uWM4eza
HOo0iEv5CP9fP5acP22Eax55BTP5Qcg8O8TVfhEXRYCtrycnvpgYIsNmWaJo3Oc4UT8/Lms5byKV
/EjMVgmTHtjjEqcva/LS5+ZyqwjzZ9V1C5bNReI/XTTiO9YRs2oKmKNXuwPDMc7ccecScUAJBIZk
vYqN7IeWNu806qrHAp6MWnQ3ibr0r3md34wHkD3KsSwKGBaJ2pHXsoWLQfncldIGZraSobx8QMfu
PqaYtHQtCpyYl8pZxU97zMh+SUj2g1VyU4q58w1luhbWylnXqgCK2ak8pkZc3facRhCq+GQ1F0/a
ydTL4sxIp911rbvuWE/flm17Q5JnvhX4jr3Jzki7ymvba9dEnLUGWXTWRyd0ou7ZTnZdamUX62aR
3sDDmeBecmjiCUySE8k9TxND2dU00JyrLbAIpbH9JI3cJ6yEy2SdLQyjmTREmEeSvKy2OvIH6l7D
wCgo+34OSxvvgkFOYG6mD+XkDKe2Uu+yxr6V5tK/VGvD57kEnKV8jnSmO5rZFLS1nw2W/qDksQGz
sbhM4oJHWS+js0Ka5ykSeFKiJprR/2c7komBiye2dRmRG35qt7XVic2axwf1XV8W0454hNljmFCe
cqhPnhXmS668rA6m1DTnRllbeDJoR6rq5UWDAeK1g7IeIEGp0GaUC8J8rAt1YSiZ6cm5keJuclN4
pEguJpdmVpSXMLGXZke5mBwra3wplXo5mKKqwBR24UoNHOmbiLpZCWsY93hzzdsGMJW2VYrcpeRW
Qf4+24myyYFCvOX3qUANsLhjR6Le+szgXtwNk0pFaTw0JHMfp6i8HtcOn/FE2mPHEsdx9pwUGVBh
FXAvtGMPVt66s+SCBceM2yOosf/7O60rf3TZol3oHZ0XmXtKRM5PBWePQSMTuD5if+QFQVW1FDeT
NniS1fgOScAR4axna850yji6ehFj+qOKAa4uhyMZObVvY67z0u1IVXduAg1yvkE9eFOVjQwtyFGH
XucO1MtyVSyW35Acjd5AHj5r/4VCG6K5s3MMhMktnQNPN0aN/K5wMQTH3wTGcqwnr6Tg0GLpN9Bp
dBl3GbxnaOxev84teFKcIrZePhpVf1hHvoi6FvLQJ1OzT4n8xVBIqsUizr26DGzF2CepAc/m9l9G
GsGZnCuidTVIUba7RWfNaKqd8qBBeLuk4LUuRSbMyw8KDVMV62Vs9/MVsFliThkJXES5etn1Ercm
iarHhgXj3so1/byU61MblcmN4SKgQF97R04TfKNiGvaffzuofQwHo6z3s10NO4gv9UtLSFaqdMep
c4cr6snSt2byvAz2t32MVM3v+lM/XQI9aP2MsjJcMXz7/WSo9EpntpU8UXyFPwT8thEMdUMfcVBA
1kWNu+fu6AXN1byab4hQmzw5dhYNtfq2seMnxyR0+FPHqCgKWX0rah0qnxqae7ZFtqEdMdS+242i
Va/wTb2xj4VkCP9eLWkGk9P76CtgKmUn2+Lw7aTE9CrTKPecA14iZ2K4mw3nRnCMqme8yQ2JCJ5j
hqpoR8i3QIArHIGYLXiPmxezr+2d0VQXMHHKxW59REuFn27nysV079mhjJ1kUEmywxzQu89pa1UA
9NM+8TALfjiWhjGME7EYx1s4DJyhW3e8LrUCmXD4eR4usuZxWCptx/nPONY9XclyDHuLX7BPwWp2
qnVbNEvo6FRradehoq1j+i4K0pYlwRkVa/ro51bT4u03gPLnksy56DT38EIMeqpht1LQDN2Zhlt+
dtHWYkG76+1O208wIPxC+2jK+ASglZXAVA6Ws2j3qQmsF2tCHxaTQMfZz4yMMqilbFFTr9+5JL4t
I8d5rFD4OBA5m5GthW46jJuDg6jbRB8CJ5/OajL9Fl0ndhAAMTaZpzqyTA8ocgJh1vV00cFbWg91
an3gYGNjxm3uCbclZKWJCctOaRWs3RrtG3shMKz3IlHUl3VZPfXx8mYX5eots7R9AzYU1Bc7QNUK
0c3QcH2arokahtNVHeFoWRyDTAtN9qzJK5wepEFKST7NihZ6Hpud2qaGN45qc0YE/YPYHzzsyNBK
5DkaWhVD5fyolVFHzwmFO9F+SiY5DxROtd/wnG5LyLIlN9sNNVGbE+hu/DCdsrv+bF44e8JwKYrK
FlWbQXSgY3wMMH6pot1jZDe/xJbu0FnluKf+YIA1vCVjnJwEwEkm0BqLZl9ziO2Wk21GREv3RkA7
uoQ8me+KCrUTQrMhzFMB9XrRM5ga63ksbJz2dnaXOOJHq8JBgX5R+VidnUOp5K43qfFz3HXaTY3t
JoRcOgetNp9Q+VtBnrf21RS9yLwxDoI2UDjoj1alV6f7iv7yQ5MvfjpAZezrBfRsv7bXhp7v3JJw
MEO8d8a2ysQHyg+2747gGAU/w23EmHafFeolkBt5vzjaQ6JY5k7mBt8nB4kqF+NXJ9LyKPJ2BJCY
o2aeBt1PNu3052nLdlP6x2QL+XPrzvxVSlzIVmyXTb766myckyxiZlTdFhWvlfo0mQR4LxaZoTXl
IHSVSAldiV+TcXWupA1mDB5lGMOg8u6WnPyxZUzDBB63b+pZxQKSZXzBTZyREH5n/MiUyqOjllx8
Nr/snn9GllO/a6fhbo4BQCcGURFacd1EJHMOg9hj1vFhN62Q6iCRDU6rHOfEWk5Oa/Hy4urYOLbA
PqG3Dwxlaycf93rvPltRVNJ467LzsCnfRUHKpNpagOQNwYRzmK5nWXNeKmET6Yl1I/CmejnxMh5M
9SWk1+BejlbqnrEQXYNp0k+arfyq257vV6I3a1E+i9oY9t2SweJ1kw7/C4UI0K9DhqAhyq9jNdIP
7L+QQbIFcLr5UpNw7RPU3ZJHpsZ+OrkvoO4FQiFCgRzrtTEgMMPS00PiPi6I8zoJELqeNScLi558
mlUjPq/KYntmvKJDdAa4dONCfJBSBgk5x5i80SUWjRIdXKd9qVJQ7LxtnDpIACOB1LiWSnFoSpJA
aPmd0Yc6l26XvsxNgstVRMSS2eZdwoTrqIxMOjhKsg0oNKZamnJQo61lv644UyjW2Ljy4e7zCSCM
DYdW/2Qp/bsWj69Vii9B35rLgKvu9fRuGFkiZJ/PvrSz1Z9iZ/EYMIqzbt1w9mtp4RTJ3i3fYz22
bhfD0T2dc4sG1h6Fav6kp5k8lfUBNpZ7nxiZACiF1wXNxn7tsP3N0SP0QbnTofd5n5fk1rGyYxD7
QYQJ3YJUa462qR9A33XmZaL3kZ8udE2mnpdDyeoYmWVGS64qtKO+ltFuaMK1VeIjuCtM+vg9T+k6
vChSX/djRTtDrcofscL4zBqjzNfwCu0BfZa4DMd2L1s7rFNavJRz6DZAEg0ZMaj8lkmszwepVhf2
Mk4nKLLpId71CYTIeiiHEwCPIFaNcc+4g3VSSUQw9+o+Wqb6ufBhnrZ4EFN1Z85YJJCwPRUlxJDM
cW+XqTzCggT6kFYwwhoizpzJvsxo1dxWbXUJtmQJpqZhpe5SynRL6LddhcyjWKodLDWO3UR88Fap
t7EamxeOEj0vdZbvhkR/QsxKFblm7bGRtNpGDIWGeaHU8c+I5BpPYAyh7tnYnzHJUKPbnFBNvUVQ
jsLenN4MFULi3Hb53nZsvr1JBxwqRcioQccjdQXog3zztOWF1kgRF+vpgYDldl+7sC5XcIBtGV8a
aJ36wt3Y2PXr2Lbq5FUqHnhnK5nd9J7Gzzts7MR3eaZJKXm19GvVICGVcJDGK4GY0W3Kf1qogy/m
mkevSufHQi44h+PJvu2m5MgzOINH1+m6kwJ5Nz/SxhcXpHmVnm3h8ams38wS+wtGld1+7HGl5zGp
lCy02JfXS9ssp50Cx2XQ37qMu5Tpy804CIPAE/Uqcvu7dm2pOLMSakL9q2Ho5xvx85Br2dFNuzun
bcgotHDZNkVPru1Gp8nGC43sZ2+l0+FZffsc1+SX9Z3u4gB6qjCKhnHEjNBYb1kbLtgaVC+PwUNl
qsS3W4zgbztQQ+u9Xrl43nGBeotUp12zjDBeNStBi46YsOmWUBfDQYuQMvcM/zFfiaOtqJy5rfSj
Lvs3Az9KKGjT+prW33NyhW6mmWRUArMWtvrqVLlN48W8cknJgVTooqodx9dCo4qiJ36hqTlC6xJV
QSuVgzMYt/iNrIvUpRAaank1q/N0jOf3MuvuuzHX9tlLukjydgmF2hFh1vhkWNyOZMecQLDCf260
0M6UAzfpvegdfpWyPGT0DyicsxcraWgW2TgEXU1jC42EVzd8G7ZRaJ3LDQ05Ui0MGpGu4VSoPN2n
pVEXTxQOEMPGrD19tSlHOrmnRz8RoKIMR2c0CQiMZ6+xC2u/FgNExQxI8QjxP1OLR6K0cKEhoxms
l36Ynx0METewkmsZ09UahtAe2reu0ZYg50DtI6d0j/kYP5bztK+VMvepMtedg9lmrWHcJE4CPEuX
AVPzbofB+TWm4elJ0dBnMVttl/Xtix0pyA57VfGsKC9OaTsf86x76SUHnLhLD3o9N5CgVWSJsyDg
kaadNyttAPyRNbAl0qp16kCReKjgo7YQI/zRoB5vdcuXU5ClNHBGWMHWUu1bGpIAJ8SODfFOH7U+
1GPaWJlpX0DXfyjWX2jF09te5LsZUTvvp9wjB2UtwjpUOQiD0NyqPMfIlyeMg14UmQP6coVmRebu
qr6/zFO9Bhysmr5iL3crjntcq3cch18raz2DMN/h7rhqZvWgbloBi3OLKsNay6/Nlkx2N70uhHMu
4AsK4iyoC2mw1Yj79W7ay5kmnnBN1vNxeoJacBcLxkSIWHmLmp6GcxrfMKh5wU0sCQKoX61CFwfN
DTU5MWAEvLgbTVYFEACq0X+Qh3JKVlbChprQ45zz1ObUCdivfYEYgwbkRPuW/ka05Pm+TZsbOJVu
QCpE7XcKgWHQgH5FxlKf2pO5OdxlaTwDJNhlXTRfAK+wb0gW4u7n6AWbxAFqZRFQ2xNamfYUqoxo
CfxSwRXFZgTmrj1jSFRJ6raQYOBqqjromqhOfvSz1YTW9EBao3ZoG6oGhcwZfMa5dSxntECfDu+c
WSJb13pW4FYGJW32Q6OJK6XO46CGhi0WhUJ7ICuns+Lai+cLW4tOamnDHma4pYWd1STHUgyRL4uW
BupKzKNUfdB3IhxdGEO2in9QUXYGOasQEJUPI45+GVo17oZVdf2+sD/qaiZqw87voazs5vhRdeLn
ouCkVnSMobVW/gaK99pFN5AE3LFxz7Gdq4E+952fSWC20L49cvAe+8g4GC5cBlk2wdw1OP+27GVH
l0solvxgtOwKST+WDyLWf9qde9LMTtz2FmeQcitkrVx9P2Yz/78crvOGjmyC59tieoWHYgrXierG
zuunQmcN5XteDoPGaS5HqyCJEATQmsEvQqlWyOmJWIjUY8L2gx6Xe53Uxa/ZGjDB9mxGvWawhETw
NdkZHezCg40eNIuBD5T5tTGTwqTg7zdbN3mE+DQFbTP9Mim8T7atkq9nVHQoLfrHKUMQRjQ/srwm
QKweaMMr6e/ISsOhXi7tCudHbsvfyoiMgpAozLFBb2A2VQo4+HQ/YT0QMUuzLrnKTC34xCJzTL0t
HLwQlbIwTqlWspSt8crEj1OlobaAKddz6Euw1Hd2IY3TOH3QmZenGDKm4VAYsQOPolT8sYcT6A7g
Oga34zgVSLPOAYCCqW1b2wmYiYMKlArQGbKpSFZ++ZRQKKS6ATlaVz9ulN1nRV7TdQ/pW2FHyqMr
l4PqBewZda9a06tupCsWhB+RoHufQJvF39fVfswLiEfXvHWXFVQUZAFCAgCiSVJc8LSaxfgOV+5Y
Vqx8Y9Nx8KURYSWckSViXU93mEEkd669t1A/1DIt+H1B15KXJjyWqibBULyig0Y+QKxpOnX+RCcq
QATHrX114MPt1lRcAKJqvRr6MVqt+FFr+VkNTqlyYZtqeWDoAuVwVuZ9O9xn7cZbbmnfjal2k0jj
g9DWo0DOrQN7po4GgjXbvg1QzB8bvg0+89p3FtojkfmGR4HA5XZ6Ee6Bd7D1NEIW4fXPDpVzAZEg
vi7x0BQJMm2wN63X907mJVb9aDAVutChHVEz5Q/sFjdw+VPGaTlDB10JWLHnACUeJ8k+Zpw3W+HY
queO4y1Qc86T/e+qa/gF25JWeipPuQkqupwY9SDD2g95LgONfh+KDtjWggOPRsQqEreOrdWIcOg0
KLAIIIMgsTV2aSUXMHT9oX9V2l7dJSrhCrocFDYu+13TOxv+30MeVcAGXdLCsHacSJhv9oVJwaMO
GFX0Vk+CoqavQjCERY5E0JYIqzOZd/uqM3G0FcWhW/HlJYMIukJsY5wSsSIXIGJcwXRswjGZn620
m4OsLO5Km4DJNcrI92UZ0ZCzHTs7ebQQz4WKMIrTIB+6LYEGGZXdvy1wAM4yzU/GNI4Xwrgp4NCT
ftf23WM7UzIMaXLRRObuk3I4thU6zJGDRgHKZ7S5O5xv6+Oqt7xjPd2/imLVYV0bMN1u8+HdSO4I
RJhXjZSkA1LPt2yNSyYFaDlwr9tpph51MuR6PV5A42PrnST/NsT9vtbPTsqoP56cj3JKQaHFURI6
tjTfhKnnh2mNk8CWz00+GWxxNHaUtKBokhHRVxOxkdjHERbEZDnU13kVQcWi4NXi+qQqk4PSJiPl
pHf1owVXzEbbFsui2LlCkpCbrI9AKNwzynzNH8b+mE6DAB8FmiPHTkfzL/4oppbKlCVu4mRK75wk
7qq/SmQpg61psCCHOq/a80BDfZ8XFksIEI+ziHqvc3p5Gn+rxC9paCDvS8m75NbY6XOhi0uzQ7fV
GPGHwXVnrSTuRiFgjoNTPjaCPNlSR37Nn2NI/NGa1B/gJjE6mdBA6/xEzWAk+9aOin3aveZufopN
yy9TnMIz9sohLu61fmp8kts037aHo85T4SACahdUa0pPN6u2skdhocIq8RJRX/pr+QEBwKEYRYdx
jiGSHNYeC3jSHBbF/jBK+XtWsYD1nHhL8G3DLDvfpEvt2fLosA7vlmaq9noi72SRcVKPt+559N63
vE5jTvpc3C30pJkgHd3bMtumNKkcL4G/CmoIiFCdhrZerTgkKEVFW7iLCIOdKb3pQBCNVFeo35j3
0TlMJ69Mh+o4W5wD8Aiw0Wrc2Apr3a4mx8s3MMP6tW1PR8Kh8H/UU+Xn7puxThFhFvl+qFX32Cs2
5WqSXEtVkZ5Ie51eMq0pF3j7fiwrEJ6mRriOotUeUV2Uj/JKU1RqshgKGfqlwU9yEd/gy/LsTndO
lhIF9ZgqJ7RRlxsDcVSWH0XDBbQztlryKQmbau0mSBzUzM2gpOE49xZrnV9FgORndI61mygXM+oA
L7EjOLhZjghasQ7qKtQHIcYnTvhdPJjwWKw9Keg8gETaIa6e8gCCHhSTIgLM1w9GoJaZ4ROH0O4z
kxKR9QuMBP0ojymc68GSwoCbALSCRpftoph8UzNNjSCr0U7hyTjVVMvONCdXxUjZbmiweLRBPi4T
zbi2q3w8r6w1aXHPPD47O0sKDImRCsHm940Zv3yuFoXYkJMROZPKkB6wsNcXcfnSdXZ7T0otODX3
WLT1fJMm6G5mR0oUr/BkxqVdvEQ395OdCGaXMcNxRkG0stKgjJFCdLbcq1r5lkK+5PSCV5Gv/ObW
TnGRdsPBzCbjemiTQKkkxloXuyZcAJ7IT51GMZgxPN/Oq5oCkKBu93t1yWARvI3Gvl5MnS5izMDV
hpEP3DxMZPKjz9anhOCvI6Xbm6FNCSW/dqyX6P9xdx7LcivZFf0idMCbKYDyVdc7coK4jvBAIhP+
67XqPg3UryV1aKpBRzQfi+QtmMyT5+y9NhpsHMMR/ehLMzbZwZOFAbBU9tfe47Yycu9uWepn7qhL
4OPAidtkj9bLX6LIr/e9w4hL7Hts4qEGRdj2sVpAAzdFVZySv1poa71pxsy+RQFJ3p3TOyEbU3XQ
3N+CLRAMU8oh2+mcGy0lZwj9bsgZZ/kCCf6nXDjxWJ1+28MkuTi+wWtVVgx2AjIarueBDBK8N/fZ
SQf069tppBWDioyGwkcpdApTOhK2SJJNlVJHubT4o9vSnLq97a5vambPB3ZGbqZxgzss3zW9d98D
WoiMrNEidtFdsvDl9C5rw0La51K0rN+F/9zQldvJgbIrUbT/CDESlDtUMoPbeyxRBB4BnwDE3BSh
USzDpirTbW4NyFqhbuYD21LarjG8DJDwW0P6O6YTDTCYgqe3ETfAt2HqJW5saeV30yEMBA72muTy
4cqmWnp9hrQ7/apUfkeE7nUmqCELlTSPk6F47UT52tvOidRUM57NfJuPMxZuKAzuUmbbLO2MjZsz
n50AAeblE76kLsZ5+2eG+B5C1TxasnhO7e535yiKqvxVpwvIBopvvU4ZuLp8XZXOjwbZjxQbV29L
ar+Pwn6zye6bO+ujrwh0E+jTi2ECAqsYdxSkF9J0Oegz+Qms5FbYVNaj8FawRrX6ZJ9GFlJmPB1Q
4RtHMjsFSMXR/ZQE3kNdO38kvBLAWQTuOtkZ8fPNMDKYrRCL9JxJNpqQty250yG9bKPK9+y7AN0d
dSibwY4sOmahZh6m2niA6flI7h8x3o331TP2JpxeC02vDqKqREbQI7JYkzkEhD1GAnE5iV8MKm0z
23dy2FgeuW2UTU8pWbf97P3p3OxVl3x2tOaMj4nhWPkzbyjPt869mly1s5J0Bjdf32Y1Yau2U334
Qp0hcbRhpk662Q9HBQuFS3SdelUXXGEP+WDwqgMT2LnyzRoq99I3nEL7zIjnEiGmG1TDVheBHiOL
2s2UNhazuBAdYrfBFj+FdLFuNSQ5YaCkHbl5irhsAVmTR5YwZw5xxa0ygweis10kNUTNWtzLuhga
VKCjDJt1b+V9Fxs2yhQhiBrB/xT/uOd1bQWk3ll9zKCDmQXjflpft7PznJGjC+MARYJjgRTVmBdV
GPE6i5fUob6x0Z2uS050xXI2jNgnd3ioGlQgxsxGVcdTgfXXkqh5CCEOjbE7ihGrvwYpkJQk9x5+
2BKB4rJDfarn2DOYjl6mK4WgJjLFlqzilmL+I2hJValHx0mU3SYZqteBgI0wMOkx8e9xAI6DhJQ5
suXSSE9QQ0GnfAMPvlGQoEInw2KRjhmUlSbR49TnW66+ux10Br8GrzpVDEGwCT81kwYnLCDszWW0
WE/0kjxaWcx/CnvSWY2Dc86BXcvIs7bo7dgzYdBzShs6W2VPN7SiyzRqtG2m/mCARZaGjbirSUfe
AE2PvTxF1ken9Gac+mVTNQZylBfHMljp4MORmZJL7aG7psiSrUL/uIMKKKvvwLKIlH6Y+8ZjpFG9
adiiQ84XSA3S/iZ1qbXSPrW2y7nk2LXVZPurMeYoc6xHzSVNstiV6bBRkNC3eoAtWpwMpurQob9z
E4MFov8iROuAz7seH/LV/fbIUwZeuh8Nj2g2X326JANM8iA4idOlYkmdHVYOYuO2dtXRPXILaBBu
ZMPA4miN2mV6xpj16FxzjTCfESyPzKxf8ot0Sa8dlwbUVmtunFLe5UOLlqee6BJfOzXreudxLAf8
GfuG/XvpiwjNtij6GzmImwIDVuzWHJESjmHGWuIOzUhpFRdgitBXuVX+0nox3O6L76zDYaYZWXQG
R2uHUY7XsJj5b+2AMqslgNOuOHaZtDwGga6IMUZ7W2SuIm0561jpp2OxVBeyTIn/EdZ7qcb0MBQo
rC0EwAKDvMsQzCiIoVh1s4yEszAMVHutsnllGh71qhm/lHgm/Ny8kkzI7s51QmudxY4qeHCRuWbL
ISvxZyORC7RJQ6q93pSGRgoEld4ycmZm+8F3IdQGrsIN+sgS5D5TQCGcaxRR/mhS5W0U1OyoInwz
svNmW5oU6fgHPVqscBWhCC+S7yALVk8mqBG12O9KjVXIgsNGPcm3uhvff+oHwbi2ZW7X6dgEggqT
Tws7hpe3Am7Vu+beEZx8SsNbDya5EGHuLdMXEVOMcsp79GiUElb37WqG9eaRnxU5fTY+Ye5b48pb
1juBJdBSlCdyDuDmeR2mqrb71XQeQTcId7ey7G+czLlz8vXSKI4tCSqpCG0KqgWHst+cNETA9qfv
9r+xe3xwrAehBkvNXjKYIgunYQ96Pev4uU+KD/jb69aFU1Do3cZLmdsIslQouvI9a8mDPs1731VP
JBtRrBpc1tGN/bXfpIrb6zGFniZx25f276Yr9qS4noKh25v+fEwTzwm1wLnz7BZ6LidhTvBqGxAP
HOWC1lj+npv+Z2axwQRIqXRlIFzwBNnuU7tLUr0/LXJSPHyIGkW9a+yO1kpCSjuXYUN80KsJ/UZ4
RgzR7pjy5iLGYVBc/B7L4H7qmpduFpGrvynDfZLX6X9qqwcLBBy7HwuYbtbsChgUoCgkkWqXs8to
GYrwtZuPbqN27yclL3IAC1anjJJF8mGT++Z5eTzWrJwDBZlYWEXY12J7ks+Fzllx7fQbzSzd/cwA
FG8IehxGv0eNKHP+yeG5tmG6aiTwjMPWzbYF1zH0NfHV2jrHPPddo1k4LVDSRz+/4mkYrArzktQJ
hOmp1PFdU8+L+YAsOuuT97nu9/lI/Jt4NDod10f/O1PGc54GL4II+WZlartY57VQ5d4P0j0ZIIXO
wYUTvbrpens4c7WiwreKGJzZWejGrrEAaK6z+aerJrWxJgs8sl0bCSa8ABsPXcAepM1+7M1rXmee
1Ee3IZ/+r/9Lqd/8569p+7WwOKosNJe62M4oS0KzNaDpGIjP6uPiCgouo37SUzgMpdt+Wyv+GpCu
fWwFJizY0YrtJvHizLpWptMXkuzu1zhn6CUA/22ybB8g3XjgZEzUm8c53ahHsppVzXxM848+sxYn
R7viIBgffVkftRGkykhhH8EMrU9W0MWe6PtoTTs46AZpFVJvPyxYHUHPuhYsgxYp2t1+t94HCbuv
lB11k41S0eMk4xsO4eojZDzn6jrIswJQ/eQAXM6q+9pOGcBb6GCMDNGIQQpQ+PPf+IOWY7JsiX48
E7zUwL0KsQqRCDLO3K4ethwq3z4MyuaW9I4u9BBRUHsStFn4dM0Jm0eA2bP3jzW/nJFimhjBW0Bm
vdauTOivwdqIJoy+3jEyloMFaPsPwTM0O3vT2JC0Ii7VrrWtcO3HBDxQ+enVKEcdvsDqj+cE6Fik
fKh75pC9omcuo4Gw+5jgRtxDng7sripj8MO4RxGURwSyEYU5oW1oqSHQj8AYmp86Y+ahy/MdUIid
3qopmlSwbKzKuLPEt4nKFNfSGgiFO8495cNKUESwbNF/dUd7i27mKUPbdu7rAWFNNupbEyH02gd0
SiRxx6P8yKS7c4SXnRqVXkPgf5Up1YpAjIYdUo+FhvuqwWmGWf5gtTYlj4Or2jTnb8sxkltJKHBo
CRy6Sdk9MbN+HiagiWhSMP7MyQMNC45ZQ/uZlfJPMS8f3gj5qh/Knc7bGdWBXGPlDxhS0VSPCnO5
6rP+HuMRgzzT/iZKkFascypb3j7bEdu0WfybZn0jt27d+EH+lpX4BmbiZkuH+Vy+OkTpmB3mrPwP
Z/HxSk9JNkZpmbyBwdGxJ4a3mE3JQkctoKq3Lp94KH0x7rVG9y+tYFdDwHCcJvOuG4Ngr7JpibGN
FFHAzCaWZTttR9v44gmEh/hjrqB1vrOZTNDZOporOeZ0NhA6JoymNCDtJE8Db/AcDaI4SJEYZlLI
nBC7Nv42BBDpcWHas8uwNva0aUa4wpyrqmGzjkQOmpVx1I2D48/jJmMusbN05tRBP9c7lLv0J9JL
3brkWUjnJncMUrty/3sxmzVkFSK9kwa4zQ9fGMYnpcDEhY9103NunYDcdJXcjMKkR92czIpy2sla
njxKq5OymFhY4KCogqp7+jMOhzejIta0sJ8EAzoxjc1jgcHqfu750EStSlXubgtCXEzRlAcHIihJ
Ocly7AA8iv4FReASiwJtf+1UsCD1jbPo61YHfeWEVcuDa5NAJeTymXjiw1S+GzVGhhzA8NFnofpt
HFTjvkIVWQUDVXE3cwcwM4nReVcIRvLcWWI0zT66Thyfq75c3HxIwxGVbgjp/d1Km9+VSB5MA5tk
oDUaBzNZPMqA1XHuzXfDo6BfYPNvCbWriBXNvtFsmxvCU+8NHcjVQNk7KLUf16Bn2tj3DPIZZOWp
zLa2JrcOph70KeOZ80fsQVJq5nTP8Js4CashYITFe7WDyOu7j8Xha8G63RroyDZXqb3lPohJfrXJ
VNFOppjN6bhJxh/zeEqpQ6OiJKmsZbg8Of5LOYIPl0BZ0WkP58FCdd3kNBx7Cs98ZoctRBdbOtnW
+vzOKJyudEthuRg0gwr3c+IqGxY3e3KMHSOQnhkCNvRyIOGzXOHKpNlVv/6EcrbctF4/RIE2P2TO
FvstJx3idUGCxcWSyZ1nckecqoXljY+aJcpln7HNKO+HdYeSHkcR+lhh89Ely8AWr8ayy0bm/7RD
sJgSwRXPnk5TCi3sej0P5Y65bufuFSUE6j1rqzBQ6Gtz46Ti09M7ZBgAcd2p2AwGoZhGJS/l2vDS
YCCZZk9jmZsuFa3tuF2JIicAkQozfWbOFxZFVoQtN2ROu0MLXzQMau/bVzxnV61lz4ZOR7XsUZ12
N2NrlmHeFbTJU/meDNkR12a1sSv+HZq/1JsgGja6CnYzRZNIN3Krr1q+qXrtdhkQD6RtugFqjmjH
UXd8TyyyzqkuqQF16HSU4wO9otmmC8EAdFPO6ZceBBy7/DF29fyPa4iDw2X1KJ0x1qx9OKmJoYwd
vPf01+iRY06gX9VNuBCIxmLW45bfg++KuKmhnVbTioSwu1tKUn7MOq020zTfqmT5FK2jHbqgNdjL
EaIUjm5vZTGqaMz80EO85DEjjdJkedYAP1/8qcu3tHurk5w89t50Ok7wn4sWg4mdyvOwfmVpO4Z6
66Ts+Yr6xinPU7mgIqhXThyJoWOt5whoNJF9ncAnKdGwRjPx5NMtPQQ1697CsZxW77pzOv5eQNSK
4kf+IUeRzNDROKJE3iwy1R81a8CmUjKD0v2EHk8wP0iXuNy+1oP7QWENT1crPTZLq7YKJOCPUC1P
kgl8bzMeEUDUrBq5aNLLxAq6OkyeF4lfNQFMZ+eKsDTH/lXgwd9aCbrppfoakZVHJR1aJB4Zpt2h
vzcddCQSdU8vaXiYOtJ+YzTJXvLvV83BWGEjAU6ar3x8ZFQDuBC0Tk/jLsxWVF7DHBikWauNWqoP
S82HijGIdlb2/Mv0HtGhvdLVG4FYG6+afe2au0TcabbDncG2cNVI/ui27WVEbzmfDB9YHJ1FCa6O
IR5iFxiNeBcW0y4PWnt1D3UqlGy5CoOUW1j3ExkKTCvVeRxounB+iVRKHkurHKQyvPdF+Udp3d6R
jJ1JShNRNqefA8NNr6t/1UZ6XKlYk+kLOOztdDRcktNdiX+5G+/ngDDQnEIn1/KPvJgfsHydcEu+
uL72WmLHAa2U6i4ugGvalLPVUuNJavI7Fh3Goqlbv1p2y0idQCzKrUaKJSwN9TFzVLLLP6m/qpAJ
UvqhGTTHyGSaKpRySnsagl951n14Rv+5pPJTn/WjbWSRbc08G0YLQA2P8tiyXo/mzjGxaf2wMuAW
36wrvZ8R9n7ottpzCT+08UmjNO3dWJEqky0FGpry0yZDIxmGbzgXm7LAT2Ey9EqrYzqtT6bdvwFB
ZaTD/Ki1xdY37ZqEK9T11BEc6ZZsiR3nzne+cppBXi2edVP0IbaEeyP1uDD6BzgR1gYh3+bcebBp
PfSrv8YZe2GcGXiAiCeabgKa6hx3crfeZRaJIEPdFTuPx54+0bxGzjw+rBWUuOvV14BV8x43Ia4U
Urrbwtk1CX5z0D6QMPrYlLSLcbzl24b8BI2aZU8tkUrq8xRV4i5vlheYETddkcu95SLuc1H9c/ZF
WT5Vxe2qD/bJkdNDCTT2ZlbNcTTRP+Sedhil+VWTO7x1JsEszWop1KfZDDuHIZaDVqlO1xiCekIb
n4C9Abuf3/iP3UJud1bRrMp6dWtahNjkUqBWXtXux7yhET8QTy0JwY1Pztia0fuTzRyW4+rFWg0U
r5/7Rzu1on1h+zkNpl7QwX6A6o5IwF4YPmnBt9Fp447BdIItC+kFXrnNTBYe+xVNluuoA0ZzTv54
tmsNZeybMgB10MBTIGkj2z0beebv+6uSv5lzPrx4VWwi89sGfkr0b5B/mPTrIlUkBYtJVYTzSgvF
btF/zwmDD9/MHxaRjfumJU5Q6gGBcYW2CehdxQKxadxBZfhZaibhr3uXexkODgf9nGPTiXrRpLLL
ze2RQCmTcYPytt6g4VzRJsWz4G87zSOvg/PQ0n2WY7X1i/o90UCO9CmVhD6v2kbRVo98gy17sPPp
YFTo2ybyNGxJyLPXlfRlypQNMguKTdfY5qafLMLKMvJUiWnlOArylLBrZlbY3MgSs3akH/zEMbA6
q+fEooeXMw3dGLN9WlOkM/+7Udr+V2TIFSGGvMX1XP0Kgfpnq+ykWRh5dLPbTG4x0p43j9bUPpKy
3oSTl/5ORsAujndODP+xrol5r938e65tbKkSFyMdwmdyIm5om2yv/0s0VpNqfRWadC9yQrBJYGk0
5MkDLaeDzOibI3jfjEq/9inzj0EKbD5tqeE+4RjXu6m7of/hXmdDtk3ipm/eoaFwQtBJz8ZUkFzE
hDss8ybbDSze/E1OBPSj/Dcwgh841z87iB3PxvdGx9bCamX87bLYqLSTybpq2UZf21dtI9HNC84/
7U4F8r4W+h/Sm9PYQQ0QkFlF05v6t+7r7ehVr8JteTJaWv0tmF63vDIJMhHV0yGr8nvpmb8nrYVV
jOiOHiaML6QXAP3Aa6HrthqvpR3v/imF/Wk7OoqeouJ89uVfQRvX9BmtVc0pEQByR/lvzN3/Cjdw
PAiqKBECm6/9dxi5pTddumJf2Ay2e2OsLTNfP30fKh9zFQqmkJimKvrfH0Ec+f9i12aSaIGwvvr1
Xd/9GybDc1bN9K8jlHR4qKX4HnVMk0v3zKpO5hfeA9AeoabGB5mYDY1h81RVFC1zU5vbucZkQFNA
A0Ic2qbP0ljnsebkTD7r46j3CJX0uJXmt9a5Kvaa4gLBCWeDLRNOkOOZanGlx27d5lW6qRJv3Pae
NT+0pAj2K0swjPtYpeVHShqKEzAjpjpWW295wzP1y6yZJi5UdqHumQ1PAidqve9rGrqS8Nkcr3si
DQxExLHHTp+8JJUguj6oz2n3DNTMCzvfeoQniJkq2EKzWkNnzAZG+OKBWVMQluW5bKz7zvdOA5yy
SL6ij1GbJEDTtMw0PShBMh6Ir4IZLm4UbNe4rahI+zTOZu033YDCFAwoW3ojbnLb1dYpKGDU0E4Z
N5i/br1Ju7lKrYCllofWnB3kJK53vklWL3hx5YWRwoCvRqVb1Rb7Ojc4wbTNL83Bld0Mun/S7Ne5
UpyvaV4G/uySQMaFtxcgQkv/joBUPUv5F3YefPx/zyn/F8ay50BRpXsRGIxJcSf+7ZEJlhYI5NS1
bBPI6OfGvqTXmMhJtUz4sj70TcxguTfGpr3c08spD1TLJswN4iaLuHAtRB3JvC8kap1a4S+qVP/L
K63PMa836zTbB5cJcpRpK1no67zRRdb+G47W9Uf8pyUGSpNpBiYgKZP5kv+3rzDyOyKny71xrscU
HSVjZ3en6RoxhkH70dE66B1Ze/h52/5vwP7/Jyj+K/L4fybx7zJQ/P+Vw3/9+F8YfuMfpg4/MwCR
YtFjcl04Kv9J4bf+AfPaRvQK4sLxPeP6ZCF9vaL2DQN2v2Xyp1gcTX6PP6X+ovDb/4CuZ/BbBH8B
xjCt/xOFn1SLKwjvvzwcHrxi0/H5UeCJwsLx/8bYQA822qP23sydfNI5KPzAFIiMaXY/9uGmXi7F
4OeH1B3mXQbuX1sOMwD6COxRwhog4h9Ow1DWxO3CiD1XBAhrkh717BTz1qsCMiEsvTy3fn87Kb+9
AYIU2vVmMtPlLjcg2fscHs9jZm7Bg5u7wQ8u7tVaXZjAVonTEbE2MVuUV9XHSI7OzijHnRicv3Jz
vABpcul356HYV3QADG1EYJth/SJCUR1N8mlz9fnzk6HiSO8nmyYn5EGYj5yRT8SEd5Hw9x4CNegi
TUNyV2dux65WEfWwGUHFcmOZMVxY8upiLWl57JqG/qrmfrTu0DBc7UcC2Hz11c7WvC3oQodGl1f7
Nljz7WqWGPS6BpfP9essnsD0nmLgSE14UKVJh3EYwABCCdvmrvqlUE2hIvdcDG6q0E6eP2h8bNkp
OPMbTv3O/bQycqcbFIKAHR/71uqPVkDeOs3OY1kk9U0mY3TDkqAz2IokMU43SHjIfc/N1eDwU1en
eUSaR4zpL4COVEROcuMSKHZKi+yhRAxMb2BBErZyqc6yJyVuKBCurE35xuT63urUbmyzGvkBGoba
8xWuBJXuBrRN2xR9r4GLn/bEvSpcLLmajezbRNbm5PJFEyB8565JjtSt3i1X7FeWy5u+RM4yjRa4
AkQO4BECIkQWixMr7hldgCvjwue3SjOy28pCF2yXThOlpr7GU262l8n0T7QpIdkY5u7nQcEjJF4k
I824OtBdUYcg3ZC5tp59jzNKtjAgLAlDeDJwp7krgjZC8q7NXpLcBA1TMln0cet6uXHU5vqZ2jXY
aYFs/0JG/HAjoMNtiNnMjmh36L1xCB0Sst713hCMv7B0Zq12qxurdtS9yrnlHz9NddMdSDECnzs0
T/wMXtQ6HYbRLiDeD2k/1phsQ2PWonc5eLRIOf2B73v9OZdOpGF8FQk7Dv3cbDXvnRUNotS0S6mX
zzWi3zeXjTu1G6ZW83Cpp0oc5jLDwZkS024xTcuW+d3uxHBxPdTSzOjsfXBbz+0XUHeADVeOCki4
a7LbUJ9p3DCSIz/RMzrnrlT9ckjgZIXCzUmAFjgf+mJrF+B/f66HhZ/pPDhF5I024ZIn6hR18qxe
nWhwWii9V5OpVLlQT9bZASDK9udXU6lhwgEwFdOV2A8Zkt5KBPIMbwTnhsakmvfYpB+Tj1Ro80rj
ZB6drdLbZ9siNDm09eNoNdMGVQLMl6SXJ0Hy5/VGVhoNPMEVtY0quXdq2NIVjReZL92T1Dv4uMxZ
tcT393NLq4uXAguyTVvToP9L1OaISrpeoA6lcjZvh2p6I55Dxcory5NlrkXMwKy4aLX89Oie7TQL
qWNJQvNLMtIzqiuJrBEPzKmelSStEuwpnEfkH3ZqPp9Skb1xRGTqZpdn37fXW5RYTtx5esGhX6CK
ZmD4iNHpkC7dPdXigjcg+JZwLhCtrnHepF8FCmsPR9DeS8jq1UjBaIJ6ou+od2HrMe+dGNAQnEy3
uVOGHXcdfe2m7LudMgbkmrqCIZo/oa74DK6FCnXrEi0Ip/vxyVr5u4l23ajZ5gpe9T2T7DmRcjSD
0OPedwrDsdbSJvSZGR5zh8ldgvd/01lVc6qEqe8rNX0Hs3dZirr5CAONO43otLkbFqxRNb6Z2bXa
Y+WQu7as7hwt9EHAjM6xn9vzriv7b/jT5IXiRk1xHKPnmXFpewwFUcJSBI/lh8gpnkates+0LguL
bKh3TuMeVefZd/U8HLq1PZFNf/CLU6d3VqRP9PTEgnHRKXUyersgFCnTmazEPV/JFSMEcPiwxLAT
ZnqArXPYAN6ji+/2wA/o0ne006LlKibqYD3OFOGRgVBxkz+PpNM6XblpNNK7sj+eXTmMEHmviEyN
zGRotzyejJXRtqOtuS+cve8JXkMLizJsWd7sxo0bCBKFTB4z/KkR7mUUxWtOhAqhTMncPpt58FpV
YMYw6CyRVaJ85JFE2HKFTKrjyvx+r6z0jraB4eGdcLx64/aM1pxaZVFOMIqUy5MmAKbVNR1X2tkP
Rqbe+nGdYlHS+zADjdMJ86r2rQmQQfXDAx0SFsT1ETzCg80gM5hnBpw45fjcc4eLauq8YWf0CDkF
4reFGWvNpqoTWNcEJ7gS14EvUYsJG74ufmumADIJTK9KB2RGmGL0zOLY19HKduqVOEKTvACvsH+j
i/vWSO/mlcPSmI+7evLauF3oMdLoiSwI8bE3pvsGhDtn+qDfDQkCBC9rwJ1hqW4gmO9InkUnL3/j
6oHFkTbvliURHGRajuzDumqNB/QybplvGk8Vm8xmJEXUME7G7JYb8FFIeuTmND+ovkzO0Dge55YH
w3DMbJebgsfGzuYN4zIU5wFTMW3GMMgeit/8WDcI3dqeDHTTYJQOJWk9kEGNUARJOTc12A6yQxrW
eQCFHX+8lAFG6TJzjojMSDKxr1OTha3Fn3EfQ+7gRIFA3SY6GkmaMrE1rO+N27ccMqY//qwXkS7p
ADUtSj1Pn3oQQ4o0wYUmFm3CjSCiz18vw1h9WlXhsipLi58KCaVMYmcYjQ1CjXjw2rMSJit/ilRL
8uiE01o+dBlPTZ4LKCnmC6sI1EYc4GnW3mtoqpnS7sxvXR/I+qGjH8EO+e1NWEbL0SdlsuMxZOeV
Lq+YzsgQr07n39ADiNAufCL5fLaGZmaG6Po3hCqEBuQCwhIXmu86KTqJWiXJ8WSqNC6ZClX2oXfk
SiwpwR5BgNTQcMMePVEnmLkmTLC6IV3i1MuRyZgusi2BZtxrnJ1f1uK4jPWxwr/N+ach8VnDHuX2
JN+o5ELEswz1BgoVZPKlaJ89f716PEo/9hS3XVErUMWwDUE4KTwNo3w1nypcgxvfsj5JFspCkY8I
SKnxWpMFzYKpaYKTKb2UMKAuCrqZdBi6YBuvDrT9oA1vFS+9bybmZZzke2fR+9UmFNHJgo4V0DH9
m1IL0TL7V4R1cFnkXe8n1YWVIe4mhX91mVNYgm48ExqAHzQ5emTvOUFnH1rZPq/u+NUZNLCkndJh
dY1djQeBuytAyLAHMnr64zT6uHf0Jgg1ad0NbsMMscdNhVvdnjPzXkea3mvj63UeTu/taWqrV2Qt
XjQJO9mVBaUGMc9cQtzxWoNFfdTudQvze5/yNzm0DqDDAwKYTxnIgy1q9DTU1rUOCdY+BVzZWALG
RVLt6vHUjyhYdNwDEs6AK6sc8UsTeo+48ySJl05N7n0e5XnVHRbbvh/q6z3radBNPKr6ao+h1a93
E4mGosRwrGVoCLgHoRS8yl2HTG2F5WUZ2cF0kpeMWf8sxtOK3wrLlnhb7Cvj0GFR7+xFj5kGpQ01
d5CJM6zgC7NMqt2leMGwEtYeYyiNHLYw03iHoKIdUkFvd0SsFo/g5dPAG27ztHhfWJrwOyB7nPCY
2fAMvEx1R1W1NyRXVZvgwfKnNQTD8phPTs5wZqZMEniZg/vkVgnUEnKyzm2KgtEtX9qWlCdtcm8n
rKXeWn4Fbc+wusreZ4EsuO8X3B9DgNR39iacavnvieMKt2tF07EaLz4j8DO9+gPyyF/Ah9+JOi4j
yQXZEBy8BxyB3m+W5j4v643VNOahrAC0dT7B0HKYoO8gTsbyTJO07t4ytguoHB9jD1I1tvLhhKgG
V3/MpwAcXjdAD3XbKrmBObahtEhg1SI8IYcAhWUQLS21XDd554rjFKIJOiUdnrdGGR+aTg07JDqO
qqKnUhhPhGjfBdo9hSAPKA7jzipfc578hQ2VlXZirHMt9adaAJ/x1k2BH8oKyoObKCDU4/Lg2SBu
CJV+9EBKcTAm1zGbNusCHaBhPAv4/7chzUem/Y/D0THyZ0b84RpUL5Sy0Upm+rbUfbp5iI4NOe5s
Z70Y9aVd1bl0Vb+ZFguPVnYU5MIPwZLeaY18zxLNj2VAPlM1sW+1A19PW/L5XICgXw0tQzIRIHBa
rB3EDuyOSAbHLl/PrAvJKEgYZ6PI2R4rY9321gtq+4cmmzgCmZR1WpXbN5SQzJGdF71HFz1pxsmt
YsYFj4Wr6sNgHccGil7SaTeDYQ+7PB0Z15SzPDtQfpWtb3F+eUAIMjYGzVUbqAt8QU2JsBqP3cyb
3XY3KE+tsOyru4bEy8eh0t8dCespc6c4MJZqPy8sjgli8mUVf1rL5FgP5crjGjLrtkKCLbH85Cz1
QN9jXcdZ3Y/TrfAc6s+y2CWZsHZUbklUEDnPJvIm9D4uu0zfubQ0gyvQjSAj2rSe2pvY+1Diel+l
j6au17BomW75rLv22zgYj60sL42JnGRZ/B36RfSt+C3r4pQyeYkcepCxtG6ZK4nYPXgtdwY+jB6S
kQk7NDmDDogGp6Xi/w/uzmS5cWzLsr9SlnOEobnozLJyQBIkCIoSJVGdT2CSXELf46L7+lpQxKt8
kVaZVjmoSU3cXe4SnURzcc85e69tmS+i8fOkxVm2RMyOWO3HUuG5SWC3GrOlHHv23OGAAqemJYx9
BmdUrYV7XSHyN8EQu0B6i5tyXzRFjBgeK7izuE+JNl7xvLAXg4iY2UBZIuLXNmVL4jEQyr1trQzO
dvw99OAtC9c5l7m8yMr4SGkkbsyu8ptOfYQV/8hxxRIGjzpDpOR1DaxgXAGbVrc/3cJ4NVXrY9YV
SpI+ukx9WG3zxeAly8MgiF2sWsdma2o9Qm3iCkvSiyG4EQdTPM3DUzqogaFTunda8SvMhl+qaVzq
yGCaq8hfeAx2k65d1LA1/ZSDItkKFOFwH4fhx7A2enMXo7toeHpDm7xEbfRCDearavQ0qCHuSqf/
hX0l0OWCuyJUD/Tjn9py2HZABy9Flu+1BpcNkjqqzzDbRRNAprFQP2hc22eh3EQZSo+BDtVOM5uT
wvWYKO4n3piLlvAMQyH4WCbNZ1QU7Kf08Knqyzdysu+W7M1G/h1pc7SBefuV9kwyWYwWp72zKx7B
NGMjmlXqLwHuIzT2lTM/xlLpAabGzxqhxNzQqQZf6xopiDGa0vANrdFWzc1rqscvOE/rXehEgYXI
9piDGZLj/FurrUva649CRFcFveU4wP8clhu82puWLv5Wc9iTxWrqGRpmOM19MjTEB1h/ARrGXMOK
wd3WuuatVt4zPLtU/Wz5Y7WUR1kTjBtF6Y06fkwITFEDkD9i1ts5XT6adt0qadyeMY0FB1hjaiFC
bMpzxQaGS4+2HMBoLCdRHcB8D/dI4DzTZPPBPCXclRPrCdo5ZUUmepqPr2PeOEnlZ1b2Ii31UZsK
ynrcJlSD+t5U17QIhvERc34Yeac5mx/y2dyJqj2UcfkwUvbv9UbmXpIAk1+f10LtfisdhAyGQ3vV
gFVuTUQZyzkqPFnFA3Zp/S7jgQpXD/87OFdhDF550eca5LUiX3Jura3IHQzQkNiUtQ+jTRU4jmpE
Jit3M+Hu5CIy7M+HcTPouyYbdnNJX0XJSkBBaP/yWQ+ipCXULi/vGS8zuGcSjkjxM2L+Al1NEvdT
P5WYP61qpAXW6Q85Un2UFOWeKGDD75RhH4KLSARFOHvsO2NkR6MaRreVGSTDnsQdRjaQP+7LlzTm
AqZDA5QQggnG2HSNqFnae7UQl/XWEE1ceyGrgaL0r+wg/ZWfm4EZRPuOE3esfaGR073UPiidZtPV
VFQxdn8nRkVCzXYnuMiIrwS1yFVwY9u4Bo2huBkEwtpWQpYYxE1po/9xchQdI+OLGXZjgwPQ6Buf
15a0NuiXzQyB1CfZ2hStsfFbKZR3pc+dzUhOGOyO75AQ7E7poChodyjIbs20PTDeokejKfhn0vyu
DJ23Yqw3ClPeJW1Q6xPmBDmHm6yndTVda6nFOxxxSN3L4rOtVR//+6tajbRoi/KIz8irjHOq59zq
sfuclvbrMqJxn9plOrQZd2YokQtZOU3V7Cz0ITkOZv2B9/0pYWXZT9ONdEbCuhbW60WjuZzPvYPR
o77rynDd8aTNQ8pmSWASmxnIo/5PiS3XDTbhgAHHdVUuAX0orltvAKUohyJGnm6GV5CLZF4U7OQq
XnFI0T3pRLSpEMp3ZcpYcGYtWZTyFf6fvTMoUDdVbh0BBIljPbWSHScihKavnrD0oOLe52P9OMDd
BJ+EoamcHlW54saquGNDPeqc+QSy5qozh72C23MKwJa8dq7+NKsUm8IwX+kcv5Tq9FURTwUFI9uJ
mI71wnWaTtBAs6elw7Lu5JG+MQYOYxHVuKQVYw8C8i7mOR+6A0255gFQRnlbO584lg7lEJ5yREZe
yZZ4mxGKM9PO2yqTNlJLrfKFGo2hmuHtBeVBf8jVnx0EeXtCwx4jBMlWdeld99lQNfhnJcTaZLwZ
ymH22e2s7hMRhOsvbVFvNOaouwh8McQiVnINQWylgixJLHxKaujgoXASaCEr4AIMQS+RvJmDcrDn
at6NU4GnxIifWyb4QY7OPUpYWIXdjLCm0odkXAOHLUPszbzftln3XQJKCp303i5gBGpTfZoj+lLQ
1l8TA7mRIdrfKNH2fcrIl0C0RxKR9A3EFezBUkhfUTWa3XOKzSW5amUWHwzKvw2ZUgTHKKy72cQu
qSmo3+YHevgECJsai2ueyw2uV2x3sThk9XSayXcxqhsTz01VOe/0yh9VwfbFpHxqu99mD4kDtTIS
JZBE2yhuLwB7A0mWgN9mmtcay62d0uvMZoBFRV4BTAASULTGq+G0j0Awo0wnwHRkcUbMiWdrPJZI
nITDxdaZFwLobtQCXGdUvKODUA4kiiFqW6mLQrB5HNmUjCnVHttPqlztOW7BwE147huoNm4c3sRN
fqt1uU0KY5ydUdbtIsDbMCMUNFhSI5TGheTQOR7E1z2F7ujp1aulOTjD2qCPtL3gubYHMmah/4o/
7aZlSu7aFQkV1KzdNHtDVgGBoU2HRhcttE0toTVps4u5MOiWvMkGl6SKiwgDS1u5KB1q7ZcWs3gI
k45pNl36vDe8QsesZLXloWkbWmWyMunSVr/iiqz3OImeG/tb5IiJmaAAl4toCeNgAlInncdwaT4N
ORcnnYIRDkAUYl40QY/Nt1JxfJEzqFfhE+V1AEYyok+0nJCCTDRMl6PUaG+v+tapW+nmMZwHvSPQ
MKaHRlzWSOuWGs7TZfsLKCh4TN1r8pl1p5t+6eV4VFWW5Jy4rWo8Sce4LIbJE1Ef7hy0gUr9YoEV
xS0fwUjqjW05xWtlAJYujnN2L1FHhi4S1WHmAGq4a4cySLV2CnLdFwrMBtbUF3RyIFU646DFljiU
EkOckEhh2ykrD6iEg6VLAz0bH9iY6QGaHzKf4y82WrA7WOmc0N2i39E2y4KazTLyuwmQnj9OxqeW
oiow9B4v0wgbL7U0RJqF45dDjUiHVk4+Ih9NnAbzkgb1U7PecDLJwzQsgc2Q4yS78kuOdP1nigce
yRUomW6cj2XL5kvtq29mfYGD8O9YU4FgpzAR+trX2YjMo1SVI5CqG91EmJDY7JWKMnyqIS3v6ySV
gaS8DSqXxWes029EXipE4/ZGBZV0MIH09DmmDyfOd9Zyn2xt1yKFYYi+dHVsAR6XiI7qobkBQzqw
HJW/OoN+y5zhtCMKPUXChTE1dOzPbhxMz43w+ja2+aJx0e3gn51bUTfsFucmqOzurpznZ8zq79iu
UIfLTWSo8zZO5UdXGeG2yV2UZUN57fru96zHKMq6SsVzACRK4G8ZzLHctbPZXwBuXwS6xY0ccC7k
aXxAmZYiEqpfCq4StCwm317G2yaCM9RmtF2QkUrEdZTF8ArWzkXxmhPYsk9xcQfoJOogiRh1kkzs
YGfAGgkHIWGKdSrDedlmMSsdwwvRL12QuqUTAMlzAqMZb9Be3cs45X/A9YzPbgy6MF8lNcQjKZFe
BdHNz99OtXE7GDP6/b5Jb/ryYqZEXIBaHz0mDgc9Q0sYudGG6IGXIawk07j2fYhx4zO33RlZfk3i
iV0xaWxt7eLg7kckpmN4Ecj49qQ/sdsiMxggEDNYi7w6R6Xb2IiUUSpTWHLaVGSGsf0s6+YtG5gW
ML7Wgp9fzPzQ2eHgody8oqM/NSE8MYbs+6iODmbf3ZZp3B/isF6Bsip4HJOtQxxBb8z1pzTsIP1o
kQMvxWwvUVgYB+qnuwoVeF8RssA0dVcuAilvSQ4NFMQ9U17m5A5twlHhLC2iecF+ZRxqoKJBpJ7m
RbL8F1BOmveiWSPi5/grrtSbLlRfetsCWtGnj9Lswt084R1mL0YxV8LOKqDairR5K9riTQgK6FqL
1UAfiO9j8IuLBnealrUHyBE7ioAr40NavVqKORE/Ai0E3GS46Ryn2lYSZ3hR8XysdKwP44KCc0oT
ImsegI/1XtXSO5KMZg6yahlepPq3lsq9MRn1nd0Cu1eLPEgtOPSulr0Lo6eSpE6pNQxRiapgKQ/B
XVBso5xF07Q2smLnsyoQzFZF/paOM4OZqH51yP1jRyeo9ePQG9XpnEBAu68mC2pS7itt7mPge16i
Kd/YLW1Rk725kNlrKzLqd/TvLBgdtOilXsE9FGhReGV80gVza2F50d8K2boUDTV4C2tFRjP0ZUSD
wjB3QCuCAgRi+12ypd3HIezVoi2h23S52KbKwnBeGS5TWuHWBTq2iUd19oVRf/SzmhwIhLtSZNfA
gIobC1FuWLimL1ImIyscpJqpB/O+30jyDEJLO4eW/qFb8LtaZ/TikE75iicysHxwi70kmGBvRyTs
OKGzOSC2IpTKYzn0vunM6n6IeLbVlr+EfUX73nD8vMAexiH+ihCN3phyJAem7oCIlTbmE4CEDDq3
sYNbYpnOnWok28mJmY7YzsPAVYWU/ndTaucZALZllc5hyag2M8s+RtXkYpEmDBID2aHVmkPRjW+J
3dOzraxzt6rBxmmElmXcdiNtLCJxsASmCtDEWjlVDDcROIQF0XbsBXHnIYQDAfZUaRAKsmeZWfmR
gTtF5LJaqxy5x9v/YC1qfY6Q5jNvWs49e1pIaKwhwNpiy/hIQsz2TvVuDLbuSTV+seegXkbXV3Pb
2ROX407mdCh62jL52iJo5UdmguRaGObDgqwLvKi0gEdDw/4ec3E95Ko6Y9I6JUROnjLFAiGGCATI
Y7dFl0qTOo8teAJoLQstuY4NO/LQRitj2VxBUNVOklZFi9E+b5vhhF7HB65hwjMrfzeqiA46SE4s
mPGTTaP5UgzsFCo3txj6N+wU++4FMam2qztG4RpemWPf0imSWmCRB167U3ZyBuQxBCUANV91hIlD
mSuMAu1nlnxoovsN8g5tvUZRsSAEdqwkPGKaPNeq5dsSyCIyOzJKJMpoUq8CQ2Zfig10xFSe28IM
71XWyU1hLad0RGGQNv0BbTL38JBvuVQF852KD4HSFebpeAg/i4xh7tTSXux54ApuOTz5uFObpGHZ
trUnzR32aUqr2cHIio8Nmb3sYOgxhN+zM321nZnW8koCSQDq54ypoRrTmqlBqC+4Opl7r9siTs5z
o8A+U1I4r9BGp8NAqCLJnwAgqNK3rcscxQoT7muCkAAKDIFoqHNa3WD4QEdwriefBTQ9O3A0mOzp
TPsLTYNE2eiXtWuuza3DRNSFWU/N0I4dHZCE3gSEw42l5oOPGPt3qzsHYeO6NsvUYABApzUsYd6P
5oPobKrvfsW9k2Oi5UMc5ENNVctyYbuAXgf1t2o5vec6NiIE6mWloQygTB+ZPaDL0fZmo/6a4jhg
G/o26OIzXdskDayKfSUyZ69q3WuaRgsPkfqkW/Yve+jTk5qQhIuNHZCUmsKoNbDLT1aKESU0gim1
aRJOIJh6cgVnPfTNJbskha2uIVEPzsh9WebTk8qOaAuCzaGAxblVKefQHgueT/WXgiF/jhoIDk5G
Vxib5aw+jgZ3vEUHeWOV1WcSYcpM4+hzUGOIQHAtG5pMokyHHVxvKvFOK+v9WHLzAGxIYiUEdFG4
O+RsBzwwMe+18GYwRCCiafYYA/IpwDGRBy4IrVBCk3D9BQeZfa66+LmkoI3Y2eStckqTsqANDATV
wtKvNnZ/bpdAo0A9zypEbk0p510rp+PChu08TTCt+xEvFpSsraJCUehtTHdKQ7h9FQ03Xa7IvYzS
nWHV33ETLpABwJikcDZ4fgPQhw1NIom8t9QMmFvqPOR9VK0c7Yviwtjru+4UmnSTeExtZw1kiL2S
/HMiEVuzrJ6z6q66sVy0ZDToyE0x+ztR97pndNrR4uBqrYXxHuMwyr1tTdBdENXjp5o6m2R2viwx
9htdztYuTX/ThCdP3WI8UfYlPEG7umSaOOhooAUs/J2T0SDumjsCPxKvX2kZEIn3UfZrUqYnvc/R
9maM8rB4fJlhn17SnN3hUjcEa+jKbvmeO90TWTfeRmN5SmXCnbvOgxM1XnxTNPJhXlvMqNxp5i9h
gyVaHf1WDt4MncvTW+jJKKYI3NapRzTkeRYAwzGJAK8ABFY64KgJ0VwcHCxMVTdVHoxFMhDQW+uG
E/oDupRdiszbTOJrmbCAu+Ssne1kCSjLQbZUTN0LccO9AVixYm8e9fFdyxQNvhEixoQLb5jli9tl
5n0j24DPX4APkgwz6+l+Dm2efAgf6cXZSADHxKB2WHIOVUJHwR2M65SF0jea3reF+U7Yh3LqqkE5
/fzJFAPDOVUUH44twiNSrlqyT9Pnx4zg9YPdfmPLtAJdYV4w2T3DWcn4XyVvF9Bk5hArXL+aHa6J
NgK/HxVpA/LPrG+yCUJeOi63qrQZ3fbUKRA1vDHmlDApIj5ttDd2Zstj1DGpicT0BasgeyeAgD69
oT3QGWgxakXQmBZLPOK7vrDEJMGSTX3AXs/D/k4oQtYwVWdDPvWZu1f1brpz8TUrBCblPbx+hK4B
iEO2eWEtX8xBbcEpaxFCyyz21dIp9mj79mb1Har251KBdROpcUGwEZ9mxUo2Zp0Yr2w6Z4/Hk/Sj
SdVfY5vkkqkarmbWmSjE7M88ZvhaF9mRwofYvZlxSGMhnaoeC2mqj9k6HRPr+yLnapDbNKmelYkO
QgOkY+rsZ7uKeAguGvFhtKiUvWtZxiGTw7DXUeifnMdJ0Li1p8SfbLK7sQIre6HOkPZx52xDdGpN
Fn8oenUZ1eLcVda9y9TIixyd/zh17iilo5O0p+iECl7fZAhwgdQUhEq2ckYnQPwRTI7iLumJGtcd
WlmInR6z9aufv9KWEup+TzpWOQlIOha9f5OcnK42gpIKsBvMypuH7DfjaLptYGp2QoWTtjSzFcQq
+yEyHLEytQLOYNkE6IlQiOhEuo6G9ZOYZSNk0Ont6vfjrMmntKeMG8bE3YcJKAs24tbzWEV3eZ3U
AeWBpHGP9BQM3XK2GCNv3EkWnmkP2wlBL4UZkiR41NqZ+Jreb3qFeUrXUQKwuIQqj0NN9Op2nK19
Z8oZ07xdHcxQB9JWf89iyg9IJNNz6vTvZTZUVzztv5K+tveZQm5O3H0XLbyAOD2PFa1HdNfxjoNP
vBuUnRKbF31dKCiRmrZBYaoPCjG+28oxno3Gxwk4b3GLN9vehPDm0Kyt9Ln1UmboeCG06Ciylvi9
SMvPnWttOiTdrH7LblIMujv2OOyR8T722cmETLozYpYmo2KIkXbG1mapG9x08KzMeIP97is6GVpT
s8lG5A8Z46CgrM9d7byAi3hJCU52Kq6nqcS2w+YeauN2sb0py6bAhtYL66029vVAIMOoMo2b3ugF
b+tG8AFn7lOgvSW9GGdX5VTfWqawdRmboHSxHjeAy6Ncec+qoztRjihNCxVUnTp/dqd3sis+UDzW
lAfxTatHr9i4yyMy9TFQ8rU2NyVhUIM8KxNZA2wM8y1PJPA3iAajeEKbZduRl0TC9GhsRqX+Ohlx
djDmBKNW5Hy3CFxmdLD4qAAj4EG7Le0R5QwS3nDIzjpNG2pdFZHoLyXsLK8BtpDZNZ8zp16LwyXz
LJvimMgRTslynFDmIPaZSJ/goydPrjoC8AJFTRbRTp0wCOeS8yUbNsLmGpPSdl7SF8iW7R0hFIQW
AR+3Qtp/46RfwojrAYoPkL5kfIxiFme5s5AcbuZkjVIMz0pSTQT56tCryCqJyPczqLwzEx5N4cw7
OdjPvcyP7UAsDaYtYPKMpc8ilvcuaD4Hveau5eJyHxKT/oIKFhZ8bkuC43CqhX7zU1einHucGPkZ
avyQjsZZlDJmE0r7bE28sErfmcsz8spyE40zCXetix6tZazZa6gP9Z1WVWBmm/ihqVbSMjpfmp7w
oQBi6M77TEduqwwUzqV8nqL01cRFbj+5hdVuI9TcQWflkD0SXJaIDRo2axILPIYVOlcKvDKz5F5S
mVpwe9CArr96N6RZRWfAMqGgGXn+zFAiOjQoJ1I5KDS5lhsss495Sq0nw/5kN2HjOTYhKwA39oOO
UtdcB+PVSxUxTU/hyCN7UwwvQ/jhMdpfQ7VawQbFAn4PWX3rRqmPIfoVFIfcV4CoNyXoGT0VhIGM
Ssd2EMH00h8aeRgz071Dqcqi1BBEB4tmofsFgaUMx5u0BBSeFeSh/vxim2F8rAzj2eSB+udfFTJV
NgvGXVSe1U8yyHRyI1j+61fgW+zzz5/ixP3rT8JFY4cYmZ4OeCoeU1V/MDG52ruCFD6pO/ZNZofG
bS4ilOSAjXNLX26L2Jr2sxEzCl+//Pdfkqa/FaAjAjdroIZFEnb5HFe3wumYFRJ3743SNM4/vwyo
323CzlaKJslUrWnfh9qSXgjbY4SyPCgsivc83XR/0UMCv7R9zKOHJSklzKqn4VakJFNQF4pz2g90
ANOXapzb+26OKPXj4kg+XxO48We4xOUF2bCXZLFnJpFzXtypfotldm2Wub+tV6H4Smw9kv90m+hj
d2fpwv/v+4d878H719Vx9FnVc5tEcf9v//q3r16SLKm/fifv/+V3nf8PNqS/vWr3bz8/jyVs996/
/+0L6rOkn+/lVzs/fHXcCj/v4K/v/L/9x//x9fMq17n++p//8km+Rb++Gpzv8p9tQxbez//cZbSr
Cujxn38zGq0/8afRSLGwGgm8Ro6JHJ4UrtXo85fTiH8SBOjyV2Q9YjHGM/S/nUbmHxZWXBV9mkGt
atn81F9OI83Eu2QLnX9CbykwCf3LPz765U8DEUftP/XRmfZ/jMrFQAca0llfjr6Fa66G0H+KbMaT
jezTWprd7CKbrtRTnU8Hqc6nwS3OLi24aEyDXBl2UT+fIghkaHQOaqxtiX+C9qy8lEcdFEkEpFFD
eK2l78rUBow9fAssLUAqz8jGXUweWMM2cX0x0+z2TeLy0H+Ni+ysMlQzC1yUrsDRHm76RmWpmgjc
mU86vFSZwfd1J3aYaWBp6sUiU8bp7Nv19/U9C/A/0Wuod9hwUECI+0mCho0h9Lj2rbDtWydaDmUp
4WwhDEi0i2llAdAMJoydZ5vCL6lvXd4SWN+ceJkO+/96HJKq83rjkpC0XKDy0CFOQw4lpYop+XQY
eUdjCkaMn+o6gMAckfXdVKrcucsqpuOD06UivHePd+dgaLejATytkPv1ryrUiUbcM4Pke2JnPLja
ckLnxiA6ocf4Uceo0EFLRmsaPA9DXDTfspxPqEAYeN4M6XTQtX7P8weI/XJg9IrZRsVgJXdpRrfW
yAKFt0vTuhyuIWdxLsdDJP58f7rkQyvOrcXRZq91WiSfxcqIM0FZuVzHOt9YSg9hlhOdTp+9IvwF
y2sOP2z9mEVK46jl3C6t5xTDzs16eLcqOU5cJFwg68dtmZGl9rdZIAzmULMj3zsm11dM307T/Vao
MLxBJcoOEgqliVRPP0fQYU/jEhsbHhBI8y4MnxHBrs07+obqNsoZM3Nm1zeKV4i8snaznsH1EOj2
n5cvYmG2tn9+0PUEdap9WwsOcEO/tFEvU0tiAJfwetJsg8MYEfdr8PR1eQaMh/XDqpzq9dt+Xkb2
1LZEl/Lj09jtq1L46wU9Dmxo4JQ5yvOAmb+eOYR823pStLbdRdbnAGnarFCi8nl7BeEGrDh2cPvc
FrfrIYOBeNsqfP6O+y0kPxReY4PKNlJu1SoNGrZlFV2cIoJ0nn2UiFNLS8V6AG+peF/f2sQNoxEc
tB6d9XL7+eQMw7JwOgk9O480zLuOhBGn343NfCg7FNomked0jrtc7rKx37cwLExtQC/ml5DF7U7b
6tWwM4du92v9XlL0aAdBreLcttOHREzXy5+7pp+FD2IdZUEP+lK9lHxnRgqjyiXoGEnQZdxduXm2
SCtmtnkxKTfw1ASWMH/Ox3qQNSBqcKW8pGnIUwP0zLNN1NkZo8Xm5x06A/77wnNdeTVs4WfJBA0N
aCP69knQukSk1uPK7+Vw8vIEEoeCzJbDAnZtu57N9U2NNQcQ4QwQnW3Dm1rPw3r2bJOpassKdZPn
bEo5cNZs3ap2EqwHZv3A4dRD0EmD9WNqRevNunW7HuRSy4IQ0GflMPYHSDokX+snSfkP23E5re8w
jVtvaPN3ifZdcQ0fN9CzObd7Cr1DpCcBjUFuADQdybsCyRMLxLe7mPd1dG0Gkhnd4brQniw46QO3
9fqTBWdPofu2/s6cxtNMknII+kjFbcPFp5i4frTGW++q9UisF0ihwpjl1X9OC3day1EosCTVnXqi
s+lPo0TwzKHmDdssNg5rUFDD/cMaSD/yqHFLpZQbdKTR96FUcbJ3FLCnIrolmhcGURIURnqOuBNX
bCfNKQ+GqS+ij/VKXWr0odzXTt5ts/lxHpGNVg2Nws8aGnI0kQnMWim4LFYU0ZTPp4Lj2qm8H1Y3
gwuYinlfW7SU8xNapD1IqSC3U/p1HAkWlPVh4XIaGq5hCakEStq2Z43Uu+Kcc9ridQEnbb1ZsqCd
OtwJckv0mVcTtRruK1ZYnXVAAb7hcHOTZhesb2ZZr0s+eGNwt/Tw6Y37gatl/TarWZ7rmCcQv6//
Ae4BMg86rzDvZlEg2CR5K58eZF68U/Tcrq/CMCJo5m4vudH1fG3OIn3lY6vmcooH8drkw7XKi7NW
God+qNZi6bZYF8zQeh2U6VPj5dfDIaL4m0m4lw6GH0fJiWRdTlykLqd5sl8bbTxlNDrWI5S5fu3M
voWmxARGuf6wNll+D85h/Zg4PpkzIIpj/jXFQZIZvurgneX9rVfa+vV6OmptuopuuA6MEJvKR/d9
7dr5og3aqZym54o9QkRQH41RcOZM9NPzeoTznjtg6q+CFWX99Dl7ci0FHGb1oAJoEvEG2nXdBUVT
NKv2XPh9OD78HNzC9F24AWBvIxP7Htdt2CRBpPPE4Kk8AH2JnTctA6LO03hdIdhW+RCWdyqT+8ld
LrqSnxnjP+hsKP4f7HkPX9Xte/HV/f+w5RX/pbF+y8ds2S3/8yZ5/Ym/vPXWH6BCIYeAozagDtn6
P3a8zh9UYWzRNF23HNWyBP75f1jrjT9UpgKmq7mWsHXcRP++4f3DMnVTYK1n3wv7SXf/OxteS3P/
jjix2VDrNv5+A36Ea8Ed+Q9oFzXGqkU1xpjVOSu0xYvGzL1O0AfXjQUcVwlGDtjqUkhvTOQVLQzB
O8LL4WBneG62YSwIDnU+tAZq7yqWQQO+HSIi2AWAMDI+8uNavgu9zbx8NUk2hvgqqugqcelT2sfM
lXhc4GyCwdcmCs1mpLmM4h4r212CngU+Gg3QUHHzqooMdajlFoDFHtFE5dvcgIpeiPrWMCAPhZps
SOLe13301gxr09QOb4iv8OMa9eJYP2gmHp+KSdomU76kUl3dIc0w1tqrxj/CUaETxgSvY0nmX5CW
39igw3VnMTmQebITEtcETqt11ASAWiR+thSvTVj6ZJyOu7ReUSONs6GFGO8LYyIxuVz7JEiY6zHL
uaEh4fVWkBfIygRpPoSqhqbG4ISYFbyCy01ik3CxzGw0AEZSzXt0YFZ8MYitBQ+qA2VVgxEnGkKO
lSYI9fkdFW2EUhAwNkaNol02Ts30jZ7HFsGqeWQoiKVe3mFAW9BuGnj8RqgDVf+42MWFRY3o5AoA
fWtlJ7sF/KZpjP2XrxEQFUjwcN8+AYO+ljpO8SpAR/BBTEi0B814ZRbzmYzzdXSmB3o2z5gLwcrW
eD9QxR16lbYus/IWKffrNIojNmQVzQpK3jA3kVdH4qCkzSGO9ReeEzU9Vx52fUzoej0tB1sfrkjT
khsqDXAFw6eYGYZoGWZV7IqboXWjixujPU8SqL56d89GeWf3Nuu4GH5Hy2pbKYDnKsp74UYa6uHE
uOFI7XJQxDhbt7qVvJEUtJ4R5UMK+yUpyMXFVlattvpbs/w1I+vZoJ/+VtDfMv/nPKx0sRoomjFD
osvYTi07wO16ME3lS1zmhOaOfPx0JikzVlLokX1QMNPcSiDwNH69YQqdk2ZCkagakhocOz9WUwU4
gAhKT9fTYwiaypMI68noQ/w1aRiP2uu0JhHThT4vc/Y7xXHixOSV5rz8Nld3ils8kFO2H4rynV4M
5AblZNkQqRxPdPVRxOOqkHlaokV4VrdsadR/1H1/KmR17I3crw3jQbR04asgWa93ut3VLs6xvs0G
ZPOZbrKw0IqmBptq1fTCdm9F6Dyx+3l1wlAO+qS9s/dIc1P8dcodQlKIQFNKW7KET8xwGzCE5Jhg
BU1wLCKBT+9J6SMWpy190rfI2OkzDW44A/gCXgCpscpHJdInK4yOloaSxIX+0JRsa4yQdSIUF32J
HroZG74t6GlrC+H09JwM0t/pgt8mM/5XOyTdTsFvYuKLC1MT2tpm4bxnN6hOD8OIm2JQ1IPM1jnC
ut/p+YoAZRf25i5lgFM6/b2tOOWDaed+WhjWns2suZ0AeAzocNHXFzqR3QwXEV5PVYuWLLtWmBwh
7C/kNMZBbOgUqRAI+sE4ZkQrJbb+VRskMg4pyMGxmcZN7bosoHxGkRBHbZWDX3B1wq7YtuBg/bEw
Ppzxzemqizba5z6V6kOnKwQPEYkL1fKi12bJ5tZwgoHAEk/0yUgAZYfk9EVqrFN1TxhPTWcW29Q5
J0G8rgjl0Gf5rc1AQbmLA7fmX0wG+wWpKKjFzlGbMBWdyXyk9K68IeFkjkWEaVKjsV6pk7Fhi8xT
IFr9ZwZJcBAe+vdeIGDW9OpGUFV59Dqn7Ipr2HztO46bAQV2q8En9QhZOHUZpDuYXvdIsP8XR+ex
3DiyBdEvQgRcwWzpnURKakpsbRAtaVTwQAEouK9/B28xE+NawyaJqmsyTzZ4C021Y69QKcbQxFyc
xxTKm7DoP7ywfSUuYdpVFW7VkTS7nVOr6ohY6JCQdcU5h1JhNC3j6JdueBgyVz9VRVvuZD71L8SH
jTHGHtKHyBgJE3EUJrG/hT+wlZ/zK7G5Hex7dDzW1Dmf+ZzDwbXBy0cMll0HcDxY2xTadJX9dRp1
F3FqbQYiiDa4NfaR1/Jkz1gZm1p9ocHNXqJMe1dCAknFMWV2Ix31XSFOFcWOoGLvYA3BvfC9d9Mg
o5S7bOuZzdlhl0vUAEHaqdsVt14jwlc95MRy4X0H0rGAdJQ/hqHfpxbqHfw3AlwnxGX+/IJsEp/1
HG87tXxzWkpJz1QPZyaS2CJ9sZemuy3aVyu4eriz16O7OIQrzhjgiU+NrRmn1lhQfLdlKxAyfgj/
SBCuRuu+ZqMD77XxU05G7wPqctHcc80JqoP2vYev3kn/Px/P4YZ4UydPUBvg+JItcRHGcsmlFOxI
+Ta+PRwgD+E3QVUkUzCCbiFfyyHfidT6yTNv+QW/bm3hB54BJHbe7xQXeBxyVi3FeCfB6Uge9m8X
kB05JsxklrTTgUeOFhSrXXk0cp8kxhkqegEeNcg5ExU7r7YrDw5uHBd0jTUa31WM50Lkxd1s0p8u
/Iyd+J7MbOjQ3V2CGMycRGMhD2bzk43B38ZIHthXuugYFeq1NcyDJ6atGWEpKoLQPKq1CqtTP7If
LLYJNT5wwEon6Sr0jVeb/Kx1jeWTnajxldXMulnIorST1YvfS6IjcMmrkjcjnMtr13ibin0ASZry
lRTc11zm37HLjCeyoc01+MsE4Ua0m55/8wNUf4TajqsktY7qNcMLhc79qyvJlZBufzIK78sn/B28
yJsobE5tb3yYMA2TtL+VSGqAG4ZPSLA2VTufWlc/hijfThmhKUHPzUraQjOglsOjuYoVb7qF5AYZ
IIIe0tYQD0VAsAP5C5e/XPPvuSzoPNYZ6LM+JZ0QWik3RDi8xYodchuLq8bNRx92BZJ4zRy+gkz8
zirEJ5xV/6xKOBuEizVWrAHmgIVYPqq/lTnjOYgIjLXM7oSaAzpLRbBGQx1pdynxdRGmUAZatN38
HUGz+NpD5P4EjiHw7AmAElb2lZL1Vn5nzvTmFsmXk/LkdeSbVLraWBJBfG+9lpn3bVa1sVdgbE1j
P+VhuQrNgm+tneIVaU/5iBDVaVOCkxFhhO17mECCTWKH6Iz4RF7Tf4E7CBYu7aMwaMYTazrIACM2
Jg7MgwgkOp90Qq0Z1M7isxfyO6TOEP9Q1OG5J5+JU4M0KV5P2JByMsLtQWAl9mmL8qOZpkcXoLdu
ORWEiUbNGMZn5O671ifgNq0dCqzqgyC1B6wGhhIYf0SDCKSPiztEBN8LiB4MvH9sk4+mxzCgIGQZ
YTT+Ay0/PBb3QwHaYrC8TxiMA4Mv7G/uvMTqITZ7EdX44NHc2gUmlCKqT4I0j43ViX5PudStJpHs
ClmQI8nFBYP7cwCY2D+kE13qkBp24L3c+Wl5z4zwyzQhK5DBchqt6hAKioqV5FTmw7C+EC98oxna
5R7ndVN4wdYkowvJ97SSW1EO/8yhK9czyjxUnX8skX8YqfdPp43G3GB+tTH6ILPB7zLk5c67tJOn
1lCI4TngZ2qKFgptOb6ixIz2JcEmeDCNW5NG/iXpq2ohP/zVbn3KJjGsO3+6NYupDJIYyT6gqgmx
xblmvs15uGksdq7aV1fPKGA4S77U+bRixkYCiYuQzHWS4QwBiwBXzBujW9cbUJfo4Yvg1gPAqcPy
yK4NVdsCdLESTEDS/e54jwhbcf4bhXkaM8c4zoiW7bb+qq202Hej8zJoQjPhwZAKnnCHW5f/B0Rk
e42VKucK3BAEjuBGHSyAJBfk8Me8L8geG+sSFAjuZbOkiGf2NAdERKrxrrX5UiEBPaVR+YllN2XR
DJW5HWgbxuKYW5BDBnsCcoy1xSDRjH1/ycqO6d1cUWgEpIAZdL+bBvfyBgo/sqSKOjjpqnEbDjw/
Ruj/l6Wme8aqt7adxGfmjTZfZHEFX9L87v2ouxrzRYUNRlOcJMQwJkfHY68KawSCRa5PTatuuXSu
U7nYk+YBpQkyYDUW3hZYaokhcVjWM/51+SMRzsCKHUiKWUbZOZfyDHDFIaeSs7nI5atTpTPuDxIG
qu469dScdgRxoTR4tCxe5ExdDucl/29uDWREIP9HjRAtjcx2b48BgFLrEVFYbkIXNzPjHBxFNb9k
UXeXYXIGbdMlkz6UuFi4QOvn8U/fyH4/tIlcj23ELnvkpJsR8eTQfNfpCN87W6b5+ZhAycVy2jJL
7szq0yaWj6u64G69dt1ofMR9+kSi6YsXBm9TM73PNh+QL5NiZ1xzz+cCF/1ZZbpbe5F3UWIZmtn+
q6iRTDU1Nvise0R5+ylG8mcnqHYi07eWEfSuZAqwYai3nqoAOVOBirDtjmqkw7AlMj+NnpRF8iSw
bs6HkTkvUvgReefk451idxAoGoMOdf2NnxF58WcCuvogvYxQcdXcnK66Zg0fVoQyYB0STlvOu7lL
Egrk+qC5bNbGbIcL4mxT1mVEahfATrVpSO5l5UZaNAwaeh7UkU4NBaQUvdz5pvMCeHOu+F1DgCY7
rvKpx61S76gf3vIy5EtWlh6TgbzaEtdtbOc60m9Rr8NTmOQXd4ouVT4Udz+el7kCFBN4oHedH5oe
tyA6P29XOfieMhxkx7npsx1k7QtBUS3p5yiADSIb04FWzGptbAHDn85hTxGJ5K2qyhBTGbmxGAIP
Rm/NIMDyT8QcyG3xUJu841uFSwRzfXzjuI67lvwV0eA3M6D/Bi7wZr+Lj7VNxHD/miTqVeHDemry
4XVqp3drHGmKUn5cjQ94DIp31cfethQY+VKngrrazITOT063Spr8ozfqfC3Y/W3rYcILYXFtzNjF
1DQdmjg/5mN7nUQqz3WXreOEPKqqkQIAv017Wt1CR91JyAFmCBAFtJ98KjPkFv0c/dUoQa0+YhSc
7ymB860XW7dKpujo6mpdBqg0I5F/1nZ1jTtvnSExxqP93DECI8DZ2Y6IDCF1RMY+Gvvp6vo4SKAu
c9q8MUqJ2Eum86aoM486GacFtcDeCMC+hAUxLzECdd5o7eXXoc54uPneIO2HZFjeqNDbFZFMFt2h
c22n+ZK608NGRRU17ZMKRLXxhXO2osg8y6FDy84mcUQel5W7yUXaX8Rq2CS8QTggb2Hr+mxy8vCo
J5WdwAHy1eWhUc33iJDsmXjun9D5D+zYZljIdj7s3mhU3GLSPvWSvavLmx+AZNiNjyE0iI5vRH3u
CDfIav83S6XGEQVsYYT5uAKQeIP5ddMaHyOGpg5k20BdiB0o/TEsPllXvVdLJFravEhvebEuIsWm
2OFiGVhl9OdpGi5x78RLkhk+hkwhSPo7uOo6+LPHZYS31CElcoBXMgiU5w0EahWAfQkaChrMJwRM
PIBL/YPmJLh3q09SuCTtFD4g2Q07kaG7Jpi8W3dgc6wFjxOZ7ldPBiU0pF2m0p/aSF87lrQ4YczT
IsYFAkaFKFi0YvL9Z6N1M+NzK7KbHvsDbmDwH7QiVpDZO55U/r0psj1eTKwc//mj1e5F+NkMfOeJ
JO/olZtHExHli0iaiIL63hqkFdqhYN41Ui6Yt86n6cw1sZWknfRdd7Iq3z/lw5BcJ6fytk7NkD90
5U4yLIRyxpU4jZRyAcwd4eluFQf2yR4kmqlxJD0on+FmAkUDVBFP8lDJzL/nwEgwAnvMX4z80iPv
espEYr/0pWO9zO59nkmt57IB/60+c5fipmsaliVO9VwY5X81+vwkJ4SRgaeAIfftuLCXpM1xB2fP
PLeBXMItNtiizRcpR+8UKfycIDB9+BcdtYny7UPaoqk2EOfPc3iOmqS/A8nQbIbxT83kMe7GxpgB
+mLAx7LB3smq/oGJ6lZ8ABHGegpiBsbHnMDzg9t6B7v3CZKq9Qt3pzj5tgmDM1PRs6Xma+53ZKwY
8Y5z9NjYhXWEIPhPaVLVDQtxYVITriVsGjIxkzVYzCRRuvltKkAvF6KCncnjqwwS1SjiKFdkuckR
dat4GtBNmKdUuVgsS2abhJt/eWJ+jD5NtMS8hwa5ALGX/AZN+ARCjVV2DLZJJY+wIPUqMoz6YBcR
Bgnf388hOR7QrgN09gLUWPRf3bsE2QNA4YrgWdSZufWjyiUxhTQQpPErYoboSgrsJb1THx3Jgp0j
6DX2saYqGRPNG9hfhdWWjErXvsGYsIrYq8rROYyltZHU62kx0VGnatg287nADrQqzDFam7X6rLxb
ztI5tQ0fz1Z7rUA6rYeOhDSHmcYqsv3TEAORiOW8nfQSb6A9xq/thFiuAp+VL6axcuIlShG80R0+
SbzO64w4IvAQEdmfQwIqNb9GVgI+HmpHmKpjSyRgUO4IfEWEQH4x2vKfxiwPFtOjVM3rIqsR6I2P
aqiOKoEz6OKFjxQ+ZeXT1GwNmgjCHLaVER2xfB07wn+XeYreJrX1EU5EnKr8Z4ETnhz03tIiNFTk
dOOmgCbZ+YchgWxgRtaboI6yJSoPK2Sl5ZOf6UWkGCFNJ2U1IiW4yNqXaYbH57uj+9LF4B1TDSmg
1NfCoCHMI+p2/m9AeQaARISU7sPpAp6vXLcu71SsXqaaWV4QV09mUpwAyzLoyiA7IT3nGajie1tF
0V9CfteBdmnXCrVbvP+H0GUQAVLzMyWNdJc6w5PbtPO2GjumMAxvzADhLnQGwLJvREEnm9ZM70Ep
jS00WPXSDd2ZM25FgdgfEqmuWUGkjFLdH7MEJDlI/g5V8TtBTZQHllcxApiwVcVveGO/hC5+keG3
x1RefKt88CHplsxQZJnevkrkMXSGQ++JW84vSlXlAfNcmjQwVwA31xml6bGoEIiEmEojoqPaxY0P
PigNWvUiUF9aMns1WOWslSnOltdcSbhcO5y0M/vFNMvkJjOMYxo2XL0529Qinei8yVLCHX7phNvv
TSvBiXjGiv7DaIoewfV3E1RlhorgFwMr67gJHeTiDQLVUPeQPcrPRPHCTZ96o+ORisOx2wrHg+Bp
+J9jiNvTI/iJYQEh0T7xbtvasfjIi77AGklstuwLzCwoEJnNbXTdPwmp/uqJLGYjrL9KJ6Uw7vwl
zRvzW6I0WJIJ7KU9rUMeFOr/6DSknGOIB0+1bTTfoT1ve0MBtQeRVpWIcGFoUjGO6bkRxg+9kVgF
c7+zeu5QQT26i/tbalP5G33mvPkxDH6PUI+A1qRjNfhHE+/qy/wnHchU5D1j0mf3p6o4pD2FvAjM
fjW00nvzivzF7fInL87zoyjIDgwjfNoQtMeVUG62HieXwkXAE3ADlm+m8eEP1kiBr86pkD+y/+L9
b846xxlFJ7dhCw2w3S0IO3Si5r3o82fj/3oGh28hXJBH5zlMRAQekNKZlsyz/kUnZXkMJuslyLOA
JpAiAksJjlHSK4lS+OCrwwy9EXqVJgRlFRUCJxTJ2JhrrtWIESMJELWQm2GmyWlYHFGu07R22fhf
H0l4qbF578Zdq4mTrIP0xAYItOuIwX8KB3QA94mjMfOHl6BssfSNOSobBXlzzhjmtiFxni7ukOWN
J5sPpY7HUi80/f7U9OafwSatIGkgLkdhgVHUgb/Aa6NUcIjuBPunqtq/TLGzMQ2+4yMc+W5qUK+6
yUWA0aOdJHxaVXg3Qffxe3OX+AybcviF8XTNz5j8jS7Rstg5I0c830dXc6Fir6H1h7O/Eh2z0p5c
z6kyfxqcnjus9PtqNAG0JABSptS4UKf+FNhaiQQK/yMf8uzxaeL8ZhwIEY/d15yDMpPTdkyap7xr
ERFpQhCnic1rj/wm5cEdwuaoBRgfO+UBJxaWzWlCEuhIcYgJbJHW62iHkBG0rLUpWg6zbB7vEUrB
1Wj0xNqlbX9QU9/SbBPEkr3nNq5xk+cPFoH74QXsR5IUv6xvO/n+1x5Me5ujhoDWCv9PH+zMZxxu
iU09ezc8Dms4Uca66aHdjrP7meA4Z4aHzCNBCejPBC8Aia+JfuAPZ27PwLH/+hUbrtaNTwGn2Uie
6ofiCIBf4kBCXPWMzw+N8W2gsKL5xXOT667cGpBv+a0TfeOzzCXNC1xJz5yqtB2f8FGadlMAaw7m
+gks0T72ir9jC7tkrupNV3IVBpAdJqh/ZCPFf52xNyjMVL5TRI1uaqaUZpf3L77NtLGsmbpmeCFW
iB0pE9LqY4xq6K2D2vZWUB11SLZPYB+8KTlH/vwcJxbXSOZD9aAcWRPdCMjaoKGxq2UvB7gb2Vqf
bFCmXaTgwCp1WG/GXSd8/eb7bI7K5IMIMDLfADGOQqKddvW2aynOyV0tz0HaAS6PmEIkuDgXS2US
d8XWNxNj47pMNQJ7/ChRpx8twnw2beW+JAjjUMgil/RzZrxskmJprNLQiFCHdGprDNjjx+a3SvrP
OIWTxSKJPDdlJbgolNgQ+gNCFqt9UXKmNpBfyVv/Sczs1nUF6NDaYVwX+Wc5ckXmqd4rYbxNRQg6
ctm6N3yTD3RDexjYOwwB+EQMRt1iaNhiakyxuQNzZQwpBgKjOs3zGFzEMzOKl9yfCYTpjYvnFXrv
e5Bdq/hgt2ZzLHQsl/b7KMP+QqXUIm5hXd5ExqOH7gKxuFjN9pxsJ9wLiC+ZTMKbXVfZQOs0Ev85
FN6fcrDeYoxMK4Pinfd4IYyQflpWd4a5eEYi5kcKJ3HQHxPSpdnsQXScswKYAtTzJtJA+DXDTSwc
P1UgBozyNaBmPkV+DzFWF68iSONUoO7nc3V3AX6yrcU8a14AySzU1EF58wIKIVix1EFxCJp+73VQ
AKxdYUf9k1Ec/UEn+zrB6BTE9BxZhyUbL0/SxvGWDGbMBk5269t5YBCqWQTAA1WDdRgDXBsU080+
sqb31Eym9dy58wYiZo2VhbUR6/OTcoSxDQaQmIPuQaE9Wmxeh95eKm597kWab5qWRFjEug8iVzqi
eo59gm8W+NfiCRH7BoAV2r3/vKI0dpZLsD0kwZPJNHMwMUnZyD6yhqua2eEj1W9FNYtDPSm2sBK+
MbcLVOz6GNcF+13W/bl5Ez7zLicjFtEzBMSbgvEhzi24LQhl9uDUUj5ZmAi9zaKBtdffobYKlK8l
KS0GkpF4uBkC7J2KG9qKz8j13yY3PrgiOSb9tbKoUkqyBVFfYnY+Ed5HXES6IXs4x7PDfJrxZj/w
naBULOqbl/ifmHA3YbjzSE0GoIvdYIVS8QI2Gd0Gm0/GPgjfjAfMhWWsMD/whn9VTnUkFvGVvTOU
o2S42zMKbo9vi6SS1tJ7UpPgTtHfxTB/VdRrTLLcP1ph+MUW/DsW+U5jtlmmrC3icbf+UVGQ0BsN
pxCfBQxj9cF0Ezluz/4eKkRk58+RXwcsKmfcmZLnnUoj7x+9aTAMzl+WDwb55YbZ/z+qmhd0I0c9
dodlbZkQOAojcDrpOLwxjF+Hk+jx13JpwT9q1HRzik5vonQ68US8W9YrSJaV944yQ7HorhyO+ngH
pULE/asnq3vS+ZcyGcDBHtF9EBcOy5diDxu6hgcc1q9cW7/J0BnrHIhg1H1VMlzH5n9y+sMkgpy8
eDG+gwPN1FkACQw4xCwTAQg8J0ZKJTtQGoH4D/MZhIqSgLE52nBuM57AmZRK/kLVE6ZyjL/0VvqL
Rqi/dHm4ZUGA/tY+tmP6BT9xCdwih6GI3qqJEGcAW0d/hIo5RFQg2dukOMcMrFNM3al5YgYJRoNP
Wo9euOwhP5HvMpf2T41ig4KhbifJiHMIa51jcv86YK0bJVeGL76HSbw2OYLaTngcN7Scu6Y69Ing
wHegi3t8zVKvuDkTcJQMqpfsQkT/83sijENsj5+JaZ3aliG7Yii0sRz2aBM8UCsj01WBi8BujKa1
MY/Us3yaOv/kB39WEyBRsYCVumfH727mxIy7dfPnqYR8Y0NMwK3q6GvvEN6A8YKGWyOhHH6Zrf3h
4WPxpl1MBcNR99EDXt5t5DtmxhMnMtPG6LeN8S60fXNWU3CNveTVdnlbGqzbUcETEWfgCCHTYurL
fhPXPDb5a+xSd0pdfKK0hGEY/1VBfm0kGG/t7aDINmsIBzOQt5iLjnpaWFw0YGXABtB7MJtkIcI/
Rc/QLbHwdSPWVcrmS9biQv4RpZg7mCtSqwiHo+rnHXH9x2jn/1pIJ+FEKF3jwcOXvf2k0avyRpNL
F/NMmlbBirp4yTnh2cqZ3AT2j0fNUfDzJL7aSFngZdhc4zjDWp3Qj1FjbW0meWuzCRexLReJ1eMZ
bfV0b/P4j1UxAi9t7KWJY66Dhrt1xjMeMvWw0/BmOTmQpUlfuqr4SL1mD9Y5Yx6C3belL0UHyAlD
BrruOJrG6G/czveeQR1714ajqv5tnO7IWQdSQNBImM26jqJbJvCupYJqJJdch37Jjze+1VPlV7um
KxTzF5/tH8/SylbdgECjvIILg52u20vg1p+2wBnmzcEPEaV7HNuY5mpObL/BULrM7iA5t1X1Gzbh
VZL4aSl91Qb2dRMs80QaL7ORCYR1wkaNu2jTOaoGHRc9hxW0Ia9sr7k9HeOW2262KE2D5sZHwuqj
UBQtyxBCAAqjVnqKIWku204Uxc0n1l516CY2KV0ZvnPpegxQ3qQemB5WzrjVz6WX2Bd6ebYiGB/z
nvU/ftqniFtERtGDuDgu4sH8Fw6k8yQqAd+VU8RUiXmoR+NANWgufuAO/ZQ8Ny3wBD8P4L1ZcA3j
dFcEkYejhw8SeuC11ugD2yfSci3WeEg48uAQLLP1Uf0wXe03eA55XMnuI5aclXaebouhveW8XkTy
DN1Hq3sIJ/nwCR055naMGunfPE+X0TT0OpEJjBDcKTKnCe64OzyHqUo1AlUwKaC76SuMoAiHtvkt
Q7A/ARyEHQalP0WD5zXW+Grn8HOK8QtTOberP72d+rumJAd1PpZMbAKRvZVzEh8NVT+h1ql2jh0z
8gUPYtEFhmWFGsHLd20prn4Bjl8iG1m5XvfPIc5gFfu8dcvPQrvWKGSa7YR/U6p2z0yXzQQjRG24
wBUYZ45Jgm28rej1pifBoHhddLN9xDZwYbATBZwURla8gFkYN21MkERi2N+ga38y9jhpwAsxex6n
SqyxGv5TlmXR5mR/ErN67TNvm8N3+iPselfo7BM08/IEhf8CnmtsPs6ub8XvAig0PPVhVubdk9Fp
JJRjlSBEuKAnoEIz5D1Mqze3NBYJEc+/66agYXPnC+bcjTvu7tDKcNmSmGYgvAiiJTXN8fUu7FJs
N8YiOpJsKpyz7qgqGnFz1y1PI0elbbQkrZBO6ZMzn6SoQLOKZrEz4n0v8AmjTIIVwnTJgOgRw6AZ
4HRmXC0yIuTEAqwTFXzAuoCaRPzQFi0cExQEVw6oGjWTuyYT84gc/4sN4lcyu3SLlinPUCPeSy+3
jo03lfAcDEYSobKeWgt/rOy+LCIx9nMwdGvRzQfLnNN3nxk36/J1jqZuXPh3aHvvqVnF3DR9Yhx5
NIA5y5XZqL/1BJLPAuV8qkxuc1qkOo8QyGBbz8s45qK3f8rSt09FB48WpLy1Ncv4JzXSvesBUwq0
/K9eJPxmoX/NxHt25sTfuaGNQrBkzbuQ1LDjoWbL03OBkTS3sMcFZvDEJrhAMu9Wm5p4DM8x8gMW
Wca2siFJMLhJMhLJp+JPlY+pRrcTohjvT8d8qGKCssuJW3+eJlUcU+3eGhbMBCcCeTEVzIFCEkmT
fswWfo50oT81dMCEMdmbqLcfhPRYB1ZCkrDHpzmYnCerBlQtCLBBU2Fdi+YVS150MDzYS+t6gEeL
uIfUizD4ZrNytyRFGO51EDCgsIt6yUKYwyezKV7axAAXiiN/xZ16AEhqnIzOBIhMeZ/3CbEgLdb/
JLfggqCUIg3ktwkQ80dnycDKb+q7Yma9JmfYK5s72UQvftvmB5hon5UF6K7xe0boDvGE4/Bldw4Q
CTx0KG6B9cCxuvj2cyb9h0jCW5TqDeP5E6Zk4MDdU4IrvEAWilZpNTowrJLse469B+/CRcHlRkwI
kSRxaA6/gramrrO7HeyqeIPb+XcKPLVJkQ/iYA/XgBfCbQsdaG2TRxjX0Mg9eB4uf4oN8Rua1o+R
9BMXeAXrran/Zikw1jTwvmqS0sKhZjtSRfdARwcnNIh1Y8EBCCXgmc/0tje7YzbVH5KapwQouO0h
v0P0Dcb8HKN32MSEEhNjg0nfeI+05zy99E760qJUl9riJQTxDr0cJUXt/qh8kUIg1N71XvunieYX
cG8sZwfmKbVBVYInRcn+BzIqt0gkk3VoM4ETNmBDYHU+UiGPMbMGRcRwdJXy20vC4UkEmN380n+J
w/Aklf9sgVSCeRriRvMp5i2D8FtJQIoEhYqIvkfXEDw3fb/SZZ9vczfxEZTTuzsRUfEA7u0/GeXZ
Kl0I1zp8oKZH4nicQTlQM09nJdgQvqtyvsfeMmQFm7eurfC19tvXFHGYdpJnhJpXPQfQIZ3oRXb2
w1za1HrucWtBkU8iNrB5NJ3xJ37IwHgaw+4e5czUaEhtxlDRi+3pexxovSVmkzASHKas7E+D8RUN
7R6xZLUOUIAdIFPASGs+MaDvXParEwpqmXD4pRSZXTjw+NBAGGBw8jF6E177gONx8Ckgiip65JG9
bWpjU5ALCot2JDDJAySEmCKpZ2ii/mqK2Nu4Po09Dv1km2AYtyeEdQ5iZN/iSfdz66HGc0+JpZv0
kSzybMKipX6xw4HUXZMdv2ItWNTHIh2uSVChdCGrTBp35lLeaSySZ6AYkKU7hgtuYG9FjfOqQq3M
BWG0yXcwsOj0Db7QC5g+d0l6MnuCEYoy/HVT3O91+IPwP30ye+yveUDSCKuUuuSM96afGK8dk7j2
kDTNCSBPAtHdaDlM8rpgc5a7K1MPdy+bhzXDxU/TYDXunIhhfyRl9ytR1CAZOFceSe02S6e29nrI
W82pjYP6AMIZtZM0/ibtH61tKMbBokfXOIbIRO0Ec1f4nF1C/0bZUYjiq+Ou2vqAMPFtePAV0NQF
ZnNzM9titZud+4lQQT+M92iAn6E8EmrDjUb6WjRTw9mtTLZuTGsimwjfV342I8hPWeHzPSxjQURV
hTcNi/deuB7zsQhdYcVKPEFsfyo9Wmekt7DW2AtFYD6C8KOx0t8s+pxMe8Ln6eJxEOaviH/tXLBL
6t21maK9A230acboZqKaGCo+q+scgJhI8/ZGAiwLqEvfEN6j1T4S0wMkgqLwc79Mm+F45VXYN9xX
0devoao/yiJ1ib6DWMK2hYeCrdWSdB1id1U+EgyfL25R0I0Di904NlO/CMghj2q3gJNBF1eMAbhk
gL2mdkk2mLBXwdT9UvIhTMv0vItq/LpR5t8S3OB5rvxjqxmEDBUJRZKvmbQ6MtejD7NAMuC0msx0
Pe6KOQpWDcF9DCgkLhnGMpBjk4OOTnag6UrbAFhIni5hzPB6AVXvAm0Y55isVPx/3SW2rGori0hs
nCb+49QIlByVhngFJU5b4l6YXJp0rJEPI6OeNjyVn4EUe09EDEppW4E2OdvETssnnJ4fTcr/Ci7J
b9BboLWg4NKFVyu3YyocZODMZyiNmUL7OIbyfS7MAAODug0FsL+5Q4EWlxWhABKqL6FS+8JNTiVj
/572Yp20oO+6LD2aQe+/DugAQ3b8btAsI1ZsxShv4xFSjcV4DLxsdfVGm11kPmy6wtAozUi/kC/Y
H4r97Hc/PXjeTaetT+kOXyQw+sw8OiQsNpM/hi6O0X2hpr92hBF4ufMv02LcjkiA1iYqvzExCWQC
oz7Z6UP2zU/hOY8A/G05kVGH5ByxubhNfQiA09LrktQI2y5xTs0ffQaAq0Z6oZvgUSaM8tOYvnrI
3oULSNetm3sJyQKaHZ0WE76T05RvRdOCr1UzwRjxX97fJeO7MmmS+A9TDyWpzPdjsNiEAAaiHVyq
TslKa8Mo61BYPqk103wi7uWVHt3uCUUMKNLAyNvBJjCtZ6TIAORYKQxNSPSjCs6FT36a9KbPNOuR
95nBCYkm5OrA3dbo8FZNGZxTGzu2uCOS1siHSARmYlyP8M0uoZERIwNOejXWRAgONj0crPtgg4hh
G7fudxj2e8fL4R5HfC2UoXmFcUgyUwR6LFoGJ96TP3TdvsFPO2Xi7upOgjywsjXOtw3aWnmxPYM6
2qDHTYRgfqZCekiUh0mB1XkUxqdVk1zhMJtfa0edycp6zcgRJH0o/g/hyL+qch469JjxwcW3JYTv
HNoZCGXG3ti7S3UZw5Izmy/IiowJEAiPRmp/38OzyqtgUxj9F4HNi7J0+sCFhgFEEExfmwwArBhb
T2KxtkpwZQHfxgCNusvsBV21K6YNssl6q7r+Nkf5a2PNzOpzDGIqDI31ggJaD/C9VthN6q2Dss0r
8V5XZc+LZf7Q8ENzRGQbkB0rGq7pgqpyPZABdmh4By3ZTIfOR24P9mrRXw1kTJjpq64ZYf31qr64
uAU7fLVAylxh/3Pt6WElDLUD8DwloZgrz2etxOyP1RT8s4pIOizYNlOwNAevCBxN/4+rM+utUwmz
6C9CoqCg4PXM8/Fsxy/IjhPmeSjg1/ciV+qW+uFajnLt2OdA8Q17r61CRfcE8m10Og8We8tB2W3I
htJne8qg0hLnh+juT9KGJ6tR6dEtfkW4126OKG99kdysRjt7Hy4fP0IpjuJvWIorinauX1OLxzpU
DfO2iv9UtHOgB67snsefFhHi83HZfzZp8tAVigEgCoyyevTAOuO06Z7msrz2rj5xj5R7Zv7dsWCn
311h8uybwXizW/stnsGNGqG3NaJhW3lzsXVdMurHGYoSfQFuYIj0uNKCjTF45yI3RjAKwSV7QrUN
j37nFUaO2lfQwzOYabBSAapkN/cyxC3PxmmdFeNrCQF4x3PjfTo7Kv9RrYEJ3yHd1DfdgWkOmCwc
yhu3z8lMtegrQzdG3gMNWDtkQQaBfHLda1NWFyjJKE+QrjCe42JxRttZiRIMsM93y20PZxt7dkRb
kAUGyUXmYiGITHB7wiblrmQoWXE4Io5gwM0dixb/3gQK3LifPSWq3/Iw/TR7sRoG8BRxzMqt6YPr
XOqHfBq+bcd9c5P+02FKz9K8fxi87dxQOErmqyMoviVp4K56cmRCRaiUEWSbvIi+lawPiCMV6G8X
cfPgfZDiS1FZPAtZj3guvOe6ACo8a4Lj65TfqYg+K78Md3kmn3SUnYyh/IHJ+dz4ZYBk62QYsbvp
M27dCQlaEjJzN7qz1nrc+AYjjZIBm19wTuNS5W0hzit0FtWguXRQ1S4OqX8NmotOt8cp5AmSeEVC
Sl9fAaYKzoY7AqFkq7+K4I0nuDt5MKmXFOhd0aB3I1EH5Bmzf9Nni0RGIbkYGEkYzCD4AnCHsuzL
pSz9FyCxqTO4VikPGtUYf2rhuKA3XK4qNeykjfw4i42bVQVME1E5EQbse9tIlMc59J6HJKCozLof
d2SQ5iTWxsuRXWN1cfb5lL+QCbEP6/qVtSbZ9EwXi07MG8xJCZwVDEIcd/lOVu4vQ4PvjSDO6Oqv
wtO/08+956j9RELYKu+8gxjQAgNmgh5QJvdu3vPsZnuV3GOt533gj1dty21aTwy9Ih1tJ6qItEPq
kinrghweIBSCR103X27ufVVRgD46SF4t7o2ca5n5LIV3l2comGBG2LoluMJCVcHhE/g8FGkaUwBM
W7Lcsyb4I/uc4AebRo/Yr1Vr3DWyA99O9qlPKgHTQLybaI63hQ8qzWC2W3QpGyR2+j7ZabuSzTGk
te5gONWTq1S5XdZWm6qUzwocGxI5+S2503dTld/6Bs2SmM1PopvKzYDww0EgSd/7WbDtHyYYDI5Y
WshRnuJefHlMoq4lKklthyOrQmNDXMxoLqFefSyRXUHrJDbiijCOLK8+m6A5mHTzi3I58fq1YY3l
WrHj8QLrQ1TdqyeIagtZf6/C+R3D060aJj53Cc1wWx4AgCGWVI9gXktQjLkYfN7nlvxwyIsOCaOh
t9wAbZHtCxu19gzZuWKujimE5AUPY6PAaWZPAvooxF2H0gsJNdtrB3G89ItqjXrWeiBp7neQevaG
/Jh6n8bTVrb6W6JsY+vLyCEioyupjKVzz6dNpE29HwP7JTZMqhj4L7qObmkMA22ohU/ChPUkHpOa
cwTp+HdB2mTfDZdIIS5HjYHoJroMHl1IsQA6k77br6OIe2iaxy9Zeh9aBN5WG4+0uxFDZg32FZ/W
prfkts1Y82UTzm4yD86azQ2UB+AfhCMD2E0BeZnlx6QHkya2u1Yebq6ZonjddYsjtzlNKCIxYtW0
KIn5nMaXOVBsgIQBJWFSTBwQxa0DL/wDb/QCPXCCIlsEO5oN1rOPVZE9ADXD3OHCzG3aW4t2FzEA
fZZKjpE/+atam+fZ0XqnS3gp+RhMW9uZDGyq0TEAOgq2xU9plLLtgkK9V2u3TA5BSIJ5HY/OurLm
/obW/goFuTqCgGTJHzVkdvXWn388zHBgkxKYAuZyrQ5s07f498w9mcUsIrF240r5sCvHO3tofNbC
DPxNkvsUJCQSa2Ze58y2KQ2wdnZ4MrDtFVA5qnjf9Rbq4uR9MJMW1ATIQvZveRB/uJrMkJnnDFOz
pw6TdU7475rkZnh2M1Z8m00ffbrnHYXT/RoUjyWyAU65r7464KT04pD/3OJvjUkCz7Vc51I2aC3k
Nei7vy6kzDNg1j0QlGOJuYTJq5T7hQrUjlwlU6qvdYVpZUqHh8GYHbKZDHHIB0wkou/vhRsQpL70
xzxNjA22WRg2JP6SLYNcA8RLwyuATvYGcwV7r+bOSa3ZWZWtR6YS898OCT9cF9qecOK9nE0Eix0k
GSfNUVwgFCgG+LBxLTgd3I7pRniSk7wk7OqaQKNcZ+i2jbI6Z7TEB0ePx0AAc1aJ82eIKhTKiKvI
TJsPIOwjMha4NGl71ErM9ltJ1P12cHmqgP7iDp7dS5s48JJU+BzI4q/LKBkxZf5S2b+kpvoaa9Pe
hZLVfl638MYFleFEPpD0Vb7ORfYTTvWuEYunomv9nZhRUM2K+GRZS7VHY8bvOrMYMgPu7NQnL33C
SrNi89Ju0mncmaF+62XET2eRN11msIWdvEUJ0DkPLpTl3ZD4vw1c4VtDIIyYosRBDZt9Vw2ONkOV
DJoCiH1dWZP+g0xOetLct6g44Kb327BOSJVuvOE5iqrTX0I/eIbzf8GZpx9Jre9aVluvfoFO5a9M
SQNJb/+Z6ukvsncGcBk+K4Me9+aS2k4DRIhcFmfETAnnV9hnP3OE+b4oxGddQmJJk5EBMU/deCDq
Ea1OlRBwqcXdlE8FIs8NEa4zsUzWbgpjZ+ucGHCJfQ1YFgN59OXZ9XdqeOFWN6jSZ/fUa/s+hvhS
EHg5WzTj4QpiOm4u2/0sMiIn3eJcjhBeHTkdhAEtn/H1sAXf69KA2u229xC8dM6bDwtj65Y1WRwI
IZI5SfeICsCwBcHdj43TGAXuVs39h5ewg0kNJMwV6o/3zhmRGDoGvv2Zu61VF79DES1mhIlunP+4
YfvENBg9Ssr7ppl+hCbJq+UlDQEhpMo6V0b6gur1Y4BVvtJNiI+/ZEBY0q2QfGXRsJgQmoxrorEM
82rTeEOwcO162Ec2CxpH2bfR4t/UcJvNgUf7mFW75YXqOGxovl+dkeyUELAHX5RCjBdqPTsCLHQk
sCY4+qXpLWgfLcU2jmmo+Xg4RBvDAAtWFHiYNeEOQru1yGZVhbvmPicxp/N/l379owSavNrOAafH
AL6c4ImISp8WP3gpVJFfwEnNHdRbO+yfapG9oSxgXiqcY2FBfU5QlKhUGGdlxc8F2XkTT65ewGQb
tHeGO7BmfXRy64lsxl4WuMrca+AfBYTaOJzCTQvhvF6Iu0GBjJ6gvU8z9H/aBMVr3sFl9nq0VFM4
P5M5gG2WrDuIBjsCq4vTjO9ppdPPkHSNIuMpmDbJqy/zs6oR4kw9St/ZYx2LpoLCa+wwD5qQOGhK
NnOTX0lyoFUgF7mpzoSpRGxAkMf7qFuanJmx1w6EFOg9QPx9meAZtgFprscmv9eq/rEKTA0j1iZO
snQ/Kcc8qLgkyiEKWqI8uF7jaS5OWbRk8cxTv2ailZ1ntu8d2kWvtOddqK+Dl2l2n0tK3wjHqSyf
LcIAgr5YVl5MJnT413Wx9LYWb2jeu28kMdO3jw1KjsBg75ZZ8OXnHpdyJHa9ToxdwBUujenBxYRD
5t0xHd03CldsZc6b8itJO8v8cWDXH6FWYaNK9F8tannra/z37mQfyDdcM+y2dnkxJ/vQJBy5wFQI
v5W5q0+K5trSR69y35Ioe3ROfcCVU1jmJVMnThDMvRWxM5xGYdfgt0wxY/RjfVci5bzKL7xmEN9Q
CZhxwhyQmKVBIbY3yBESy6YunIbPYpgPZiAzXiIER1b6aqOSRmW21wOJcn48szHPbI6p3Lz3natQ
Sfuv3Lnxs+xcYsJ68ugLzEgk3RCx6YsXcjoISfCj71ag5MlfwxSjien5Gx3iAh0ydR1859uPmICk
G6XGh1xm36ijyPao/4bw11atOz6Lyj/pFv4NmknKcCgPJR749Zhy2OZElK8C4ijrOEYdjRpMEzpN
rrV9yLEwolTXBysmoKZBjY64nr1YggXAgl8v3emtC2JituUbHJqLnYDrzesZHH7g7mabylCGw9no
0s0UYSOeui/GGXqJfRaHgoLe5Bd4iCg6oQD0aKNDD1KMvemUbx5s79G1EqZRqfl3HBUxkMYMfAt0
VZPoj7oFCG92zSPzAg8BZHx1JzM7xLa/qb2OrsycLuTBHsvADNdFw9689WaDnlTs8SvSAvDcWIk8
8288Lv2NkQfjuszlXSWchCUDfyiW58qMPsN2IDdwbI5GNBPqLOJdk9v2Ror57jUoOtuWbielbI2R
YtSoWEBm8CDoc+IYp5GTk3Ouw2S1lkytD2HNcNJqI+tcOt+FRP8C+WGnUCWc2louWTcNCVRbcCnW
fhrT+zJCzZ3W2adTI8/ItvSkq4SZROueWcMontgrqVE3ENEUPmMxRjZkivRXxJSoMsXVT4jcdRBW
Smkx1tXVQ+V7b5kYKOgjONT6mSEeUeC6PaXGmzLs1zojXcP6G1sjEh4K9oI48nyxbpfuPSjVaUQM
b7TWA2/115R2zOOBqdQD9JrazxD51z6oD3KYC3KzpzDgxUfOQM1Br+eDxvaEJvKzGpFR1yo5o/vh
L3uWkCIavnyGdp3BLRDzDfyZvAW39SOE6RnYlVGDDhlz0ssZuqOpTI615eGj7DoqevDJUSqnHzf9
rLvqecTT/wQayGYcDykiN4iGAJuFCQSanNYSU6ppfjhN9pA1tIIF1fvONAYQ80FOpq9LI0rClrHF
1RVvBWaTOUekzQJ/nfuMlpQ1BijlkKM040sSsXGfnf1y83VjvFGkhgVYhBASHGY/3E+d3KXDdAqp
97mPJ68jp7FmQyUAAel2fkhBI6MLYWyCQ1qvLEKZsIj256wPX+ecqsI3J5zmEWde4Q2sFMxlbWUO
0W67JI4gG+bG6OxoRHTeGmtz4opXFRWlKdvPKow/bEYuRSp2nXlYTodijp56yTuT5fLd96kIYdb8
YPsEHZHgwkkcu4FF4o7skHBsGgikw5YBK0U379ShDFJWuGIKzg441pzSxKTqofaPnnJ7Qia/xAhp
TcjnWKxq0LR0uY1wET3WUcESGDBWNP1ug3ivPDLcZ2uxxc/pS9hHRHLr5sMTaoPx9WbBvxmz9DWm
F44G8CO4XGdeVsS0gEzwWO+7SL6okX9mwEk/ym63gLqLKt/zIDY2E4k9G4g2h0iz/ndIFVJR/KOG
8jWR7t9mNP4ky7ScyEB1Lk2T47BO2ks5g9LMhw6VUumhzjUR1abT1e/pYznR0PwAbagL445MoN1q
5w0DxbEJkbD1Jm+DZ/8QbU8r6OLIZ1odKoYooodfFTlv4S8CaXdxXX3Mfrnn2l52HLZBClBbPSSi
Ix8k8xFo+fGubET7aJOPLiorgbbJsdsYwSU02vsMR35rz2xge5r9FfJbRpjz1rHqLWIlJsY6LA8m
nZ9Dz75y3LOUX5aqfo2Vh57VYHiTDntCTt/zBGmTbUIYTJy3AXZ7DL8T4TWibnVmlfKZhGJbRPZb
wrswxpIGj3EkeUQH7vD6LWFxyBACB39OfadD2nLdO3ggRPSCbXcr+kFSSg/1Xtlo5cYJ0ZFZiU1a
P7a9eeoNM9gNHvMH24i6u4/kMwoEJx6yIc1M8OiSUNv2GTeQoZBhmNGV+Jd4NaheUlbRPIq29/bC
ZrAYu5CR06zhxmNQ33G8ZnbBnZO2DN2VFGtwUvGD18RIBKhAgMtSai6NaI6yGUaj5z2UrW0xyMKv
oejaVVXTMzpNCZzKXJdSfdlY2/4gX9zxFtfoXrn2p3T88jqb7KcYmptt13s5JBjxly2HYv+z13Uq
T1aun0YBAhrF67Qqe6y1wTBdsoQAoRmPEB2iC+soRj+usPN/W1P8JKea8XQP6q5jsMjBuqtb1ooJ
O14/vS91NaLWP8RfcmbwGBUJFrM6h99cFCCNCSZcpIrdK4kGn44RQzfITrlOD9EU44vryE5HBoXG
0TyAsvtlsg5nP8+yQmbHSQeIBwSmE4LtlzIBLX/NoooBcPBcWVTluRH6x4r3pSUzhMk8hi6iEU6p
i7oikDM6oOWTTMvNshEAVDC+jo1HQEdFv4r799FcFkK8iQc1M4+qsqg/VfG4tZbIL7uiTCLhvT61
FH3KJdNiojy+ZaZ6K4gxOIMZK9YnsiowqKSG3JqJfe8KgnLZz+Jult+1Mn67Qc33K503uF7I1BNU
ZZilcuF6NzGxnerDextNKarf+gUQCWeay6/pewWD9yRI9uU0PdYIEzapSxicTDp8kWXUoH48Nxay
5KYECLcEgqwNR/2tJO2fV+Gvn4t3d7COTRwx4vCg0RPMSxIiKzWd44aUjn2jkYXFgxYMSSlCZRTn
H5VX0UP6Rs7ufiyQtyC94RmPHCo55hN7soLkT0WpOpH/w9HkXc054+rHJg9fwVo11fjQy99mRGOn
tNyzcWV3FHSnrKQkGwgpyOsSqAm7csaYzpDcCZf5TOR8IQ6aWBa2KkQKXzopCXkWD9WMabz2OVVN
x3wzPDPejS0atVG/+uGwHY3oNo7uBUZ5sWMVhBYtefamCIElHpatWyNviEvJtL3nYcZMnYzsJaMG
oZrRMJgr0rRYkayFkgRvibmuPPsLRD5fTmAjFrlBbkaNEg76AI+ivPE5myGqVCATCrxl22AmW3iy
EMJMCPLjuUo3DGNQdrBkmwOY2+aoVyJkSSjHKVnZToBvCOy0g1tlP1vqNmjaAlWK+IidVZ8aWz56
BrKvPrCvPhLaZ6eRzoaR6rip4galnh6qXdstq31VsTV24b8GKTt7Q8b3zm2dc41MMrYQ6ZAiP7zY
Wd4+znZJohCBD40kYFyMEDAZsTBjU8U3VGkJb6nyLgnHxWNUanAUo/HQNuPH4GHCEwa4tp6TEgWB
dQ68XFymOUKeHyDWiGbG2qBdmLgZwBtdvWQ/Ewa4cuK22KupQXqLXPdXoEpkDU0JdDsI3UNEpCs7
phlfRFsfBeiifKP66K8OhxRrDyLOQgKrmipxIS/Wfp1IvC5LDPIMtWzC8qbhMsWFsw5ieCDZ3N7s
cvQe68p+ikjReBMEAFtuLd9t2z25oZtfjcT/MhIcH9RysCkbz1wJN0AEp5NuXZQD/l6R/40JxzJK
jLH91LP7w1SzmuVIg92OcbLPmB2OSmUbFBjWqzOJN11npMYWLhFxMAqc5wTiwJExM5PK7uDbBFiE
BqNtN+iiK4nz1JxhtHWUQc4Dac3GbJNf0XE1yGF4aHSf8kn0y4AUgjgWmbPRBBfyv0Evty057pTd
FLeiC8y7hArxOLoudA5NyO2Kcpxlg0zJz8GdAX3E4C0RJbWSMhhBc2Swh2cKshKM5EANkz1RaIsD
PS+K8zDbZ2tK3UPSBYTipfKh8krvyZRBe4sTubUKS7BYjZmx20V7qiKkwhorzcnOyq8OudUjkcB7
HJ71HQHsb9Jj4fdEHX24Z9X3mOfPGgnVsAG8hk3KnrfMUMMjRjx/0yEgODqD+u4NFT5EAAU3Zl2Y
uxZF4gUYECk4kWBAxIdF2Ts1yVlhglrTx/s3Emz5tTKfBX2LB3cLb9C6uoPtbf2c/K18xCo4Mg94
TtthZt+0iIpBjcnp2bX0b0TZ6Ezr+C1oeuNWxSUYyRkQjRN4N+1jhHOtvLxZJk/RqXzyXDhGBIRR
s8UHTBc4i8ruUBD6dLMXMJCMq3fT7vJ9FvTyZlgFGtiueheN89yVlE220T7NYQRtz2K+6cUi22do
n96t1n4cp+5i1ElzGDMjf5gbAtO84mZFo82ClHeq0hgO5sRTe9fDkuMEf5g8/Omm1HgdpQkLBaXs
dnTx3GdBPT+h3XuiXpteJeAk8E3/MiQ93znns8npYCKT6FgRnxzYuEyFGODI1mvuuZpZ4Dpx/B02
zT0qQsIJXOc9CXGppFMyvzkxt08QtclzHAANYmLi34vedHaDbG6em+uz8gqqUtU0n6bfHQZ/7v9M
TrNXjuKyLLJblw/DCzJZZ+0ahj5Iuo42HP17oLV69BnAGFP9+O8PvY0ODx4xeb35S9SmwzMH/vDc
2pjT4G0dNdgYr0zBnP/vB5FQlyTZKU0HDfIrIloIRc4BV9rIJmlJGxvCq8NPfYxM7rt/N58j451d
SHlGFWzfDB928H/3SqvqY8EZgKnRheMzJUpdtckqLY+nB4ug1UsVzXuJkTPcdCwccN1n6KC3FfY6
AHeLj6AgJ84AUJeNsHx4WOY+DLb/9ykz5HNSti4/b8VowVt1I9sX3/R+zQY9aWKPPAwT6mTlZv1T
31TpqnweBgOmpTsfsyRHJNoXd6LQ1m6OUNaLpbUxEv2QtGD58sXTrubfPnWphbRS0FCslOPW6DPZ
D+co5I2ZiZ/0jgEUfryp0QsC+hvBvcALMF0W3iMRVQy5+BWR5OVo25Nc7M2Yum0gSXYFymgZxAAL
H8dulRSk8FXzMoBKoaOGkogiQ31rlJBcmVBX7BAbVQciMDIBxBWgHtgXcNZmh7mAH+FIVOvoaKId
e2Z6A5y4WeK+sDTlAEnjRdf1FTlPFp34OR6M197DzP6GjWM30OSZRveuQop+oLZ+dTN9iC1eEUi6
o786iMP3omCwWdpEdaT5IWgj5NDdMl9sgvhVjoveFt2upaz2zEMVbF2YH5incp+AFfF6zea2n/b/
vsILcXMuJrvi9O/PmQT5WzrpAdLa0kDIhnxMoYMNQzGH1CEmypUCdBMxUp/TEhFKhzXHSUEvtl3J
Meox4JQuzw1HjJv/+4t/n/334Z++PQs+XcgQx5nctZMsy/4IP9Nk/uAsWeZtpOrTv8/EZHB0VAPX
Ji7bU18zxjFQSRDGvXzKYcT08BPLf3xr8hDIJBse7cQeoQnNnsq5Og5D/3fjOZKWMPLs4kQlUZws
lif7pLb2elT9YYZ4VznsTuKmJq0Se39KZTXRaSE4OfR2/5y5VIkjI0JejHQdpNW5DHPy1a163xik
b2YpJglWu8TtsQLDtl/3WHjgXwY79FB78rv9KD2G4bCkNUKS5+uYTu/zBbqYVPMvQdRBn7JhGomV
JbKS/inK3iB9sWFA4KwyWezqYQKSNlmEZudoDmwLLWlZHVTrM6MtE6Zi+U/Rh8+D8P5IlA1pgJhq
LtlghUkZQ+5KryyQxLFN3M/G7R+ztmEyyIVc0Ogy/gLIgo3T6PFt0al+EdN6wsuNDf454IGInLc7
S3NAUDt3f/NxvupmXbPJhn1Ctlo323h6q2nFtYZmJOgeUo99g9HNiKbmt8miyotmubN6StYyBYZP
qtrsSvRBHwVyY22OrHBrl+KL9k7lzuc/z44L6bGIOZe9fRpVtJBzdBdME8nxssAk9zeUqv3YNxtS
KJ2dGc+7xnpn/KtXQKSvXinQ3Zlvkd39wXh/1ySSYI9AIBiJT7CyHE1sdx01PEDZfBbuYuQMy1OS
qd8wMo8qwh0gbCJ3M1y77F1XM5p7G+hg6VzsjwauxdBOJG5VPXmgqJ6befhVG+MT680PJ2pw9iaE
9YbYLqjQw2uhAEALLy6ZMvJdo5xIwhj5kZccrf7BEdCxPGTkK/JwNUYNOkEyJbIn9uaPtM9Mq1Ln
U7r4cEJiffqdWtg4jkmgdDa/86pfVQ5RCz5j7K/Np5IHLsqavmo/lKz29CLUDQbQ6QLcrgGqNfYZ
AJTsu8PsIYWnTXDtOp9oIYKkOn/MKQNuneDv01AMPJtcEIxOFwxw2L+SERCj+wfZwYNB8vsU58fF
bb5G3eWIpZwoP/wQEdC0B9E2rOSEvsVW25bVTpHxYejYgsF05oAz0S5p1Lza0Q+yHl7Aq0IvCKrv
0bW7feYyqCySczsBjo79xt44sXEPgouZhcEGU0eOHX7oWbIikzQNNnsDnQyiKZ4HZu3/1VXF5CZ5
rTUz97gB2lyyD4Pl/eNzYpUaOmxL6ViWyDit0LzgVhw9tulQPJQ37AMTz40x+yee2CxJLDLWxM/A
9vZOV/89zeWwR/pfgvrCUc+pQ4dpMTao6lvhoMJ1C3LNW0MDJOyaJyzq0PSnkbAlHtqrJOmZRcUV
LZfwKFYc++oY/q3Hb8CmmGl9XZcnUIJ6FZZuvw574qxx1EFs7jEneA3n8DNwviWNvmSJ3GTHwHsc
lHhLYgzUEVOAlcf0lxjtEOW2HA/N0JOnU6Lbj+YHb8gO00RSYBREO1SbxiZNgMqwT7irMn6FXoW7
62eeUXpFFQ9AWF9vYfm7zrx3ZxjHA1qXdiMzT+7a5YFlhNkFKqI2/avppq9Vxs8XLDmJ0Qhh0IUp
Q0L6n0D4cBQI3OqNishR1DaOA1Mfv06s/b0fQlJXfsy8eSmoQGExNSDOlzue7/Sded6XJfI7y/xH
V/c/zTGzIyrp9N5NNXpFfUB717KQcr4o0jjOg/ropNOH5ED15n4zTzE/Dmg6M51+ddMuqs15C4HQ
x3vCVe7abCeEAXCiNn9VDd/RbRt7Xzvnyoq4PEfnd9V612HBMDl4YQqXECIZfhKmyuSg06fRRpHS
5J917W2maUFATO5h0OItGPL7cgQaMx7S0noa2U6qxMTS+0+2Xn3kdnXCRf3gakSrLaWPno0vIz37
jvtCEtu7aCukdh5DH6owMX1GWYHftOqf+xxZcYojgYn0DINZCfRHnXe1Y5ogt/uTdu61w2oPt2hG
G9Ak3YMoWX6TvXUJ3eHq9rgYcud3h4+tbcStQIdq5uXA08TfVYm7V3UK8N0On/C/7Oc+fl3SCsze
BsFzzGHM6PjCa/7g5NWBu+JSt+2HXlgziXkZi5D1pvzdU/UtmrTCYVtJFWqtqyWEEuuHGZe0qwqa
yDS1z7Zn/LE1BXtvvQXzLzMsjkFXgMo3t2mnIcB2EA0yF0MJe5oVTdGD8aKdgWTdkisG6Qs+D+Tg
5VDt20r9thz/ZY65AFMPTF6LP6D170lUn9i//7j2HJKvBAfAGLpHPzLZXCxcxWIWP4lkv+OxDeE4
scVJmoQFT0gT4ijamAkhqQ3JQxRBCtenZ4do3Nz81ibGuC+ZS20tnTGksa36NCJ9+u9DuPwxmoYn
9hjPGPiXYX/RkRNL1Wj2GPpqD61PV0DG/VcgjUshhQyIs/rfpw6es5G99i5FmaGikTSzpAO8CBuG
fZK/BO0uH+IAs/lg43wKbaSFdX3WLIm4r7ElSMGPRb4P7QOC1dO/D5mFHKXjvWKtR2mYxgFFSwtA
bvKCE05JVE8SzRQgzjWf1Kd/H0wLnVja+gNCI+eeV8ZN4yjhVkq2TVp+NO1grxYrRV3be9DVJ99y
f1fzSNKY2cAHbBy5aQZG4DCXN2Zpo1W0AMt0xmO37LnCIHrphaTbJkqniuoPz0QzSHEHBNmxf88Y
ZakyP+y8e/ZtqgLSJownNjPpKk4ZrQVTH22jwbeBwSWLHg5PkYVj68PIOE7bEHEvHH1L7WASvGOF
Z7bIaaTG7N4yumIGGZ2SbqaWcfVTBYKLYhYcbHXx9KwQkbML9OxXq4/LR9PDGl3wbE/w4vvGzIxb
vs0z08Fk1NFaqfjoZv4vBOiGlUSXoEhx6XCAhYh0dqhlEOPC26C6m6XfbHjy8DWQz00rP7q+fRln
xtWSnpmj9jxq7+q0/kuwuLBa4BeTJqCTAe85CYw/bWgRFvAjUBaD5z9GcsCev46w7BU+nOaS7OKo
k1dXT7+FLd4Y6P44VEeq10hTarnHsEzU1KGJe0zBTf88Fzatm50cRiuamDABHYaKu5Zc6/jOgL0x
5IzGxt8ZY/cx0VzxVnMS8hDaygwzZDPGR6xg/raxcIXwuxCRyfkY1ocoKl79iH1h3o6s/5o9XGX2
UyMXZWAwmuNk3QwBv81km5eqJBYqKRGJ9JhhCyv724riXZV0XDxS4Hz7bcgFxuFC5ss4Uoq7vU6v
4Jpe3OnJUbwjJtVA7wEnFsTAd+abnOsWA4aEYmjafCsKelUYIy2//u1miI1GmaCfVu2lIuFyMwzl
0Uii+ITFgZixjFLQWELVHQY5WiNFhiAFvZh99qYfm2fdXRI/zl+bcdzXwn6D2Iqtna1gfNVOwS6X
f0Cm4Xc/0Q4Cs+oBMiJLFXG+GTDE8GhHMKaLrRPOn4qxE5J2xEMCXU5ZeewDsa0xh1rbNaqYrhnI
As9s1ArDc5lJSky2N3PYuLd0MMD3Ua07QP0n3EpoezxGSmxoUZ+ZW6Nh/XbGE76IKtDOCEZftYEP
o44BU5dmeKkIbnPaHxH3T7NtImnPuq++oX8wau70wfS3wnaeQmm/Ogn/HFO8VNV4jDt5IcTzucNN
su8KTINd98MO+sVFSrWxLH6ksDHYD9nfkwwZTRBZN1P8ILwOvZQFjGThJiEw1181o6MVrvDPMacv
C7JHoL174vo2qcP/WPUAWbSTvc2gEbHsWywvuRIdKrVoQuArRahvwyShWWPFycaa6VxZ7gtBY4Tt
/jQbRrFRVU6zrk1y4OUuCPzpZTIysfOM4FpO+hln+FOSgxKsm5/OEClubAqCeeBn7mEugjfCbtF/
AM9AzOBbf/ohYoxosMcUFu8Y2612L4r0VtghOdn/Q9157MaupNn6Xe48CmQw6AZ3kt4oU0r5rQkh
s0XvfTx9fzwNtJn0RQ9vAUfArkKdrcxkkn+sf61vjeVzEEdv0+gm28QeHpANmgMNlJvWrkl/CguY
wUTRC/LMVUX3TZcyp8max2VVfOCs/pg9tjCWza9Q1WAA+2VYX6Qsqn7MjScZQBI9t0RI0Ddb3mjd
05Vn5THIuJT3xzItkpOMuQ3LPBwRYl/m9HRIexpxxotr7DUbR5NuwXGlzmr2KGGOqSUQEQ9ptz6A
oUCBrTogErY98DZ7xdZIWQerHlUDG4JRfsJCex80R/XGHMnPWtmFGy8FBXHOxDoG1gmoOgVt+hIx
gFg1oajE4nSqbPXHE+0RlCf2Y/q3STtKEIbgeTeJQU8SAtu9yF/HofXR6ziqphjC7W66gSamc0DG
4IRiVm5j7f4tZ1gWWLT+dk1/ZmKv1//7trVL/I2wX/52/2Ob2uH/1UP8/0nDsPofG4bXZRGW/61r
7T/qhU3vX46iZs1XhimVbZp0nf17u7Bp/guOtEWu3DZ91wVw/R9da9a/XMMyaB62PP6DIPOfXWvC
/pchPYtpVxJ/k/xf7f9N2RpBVTqMq3+vIT7+/N//A7aAll323cqylYW3V9r87/+lXthkL5bEUUVh
UDzyIDbEjSws3KOxdb4nnD2qa/5ykitWZWU1z73GxgJEPtkZY/BuCdu4r9gYAKiY3WNQwjGvwU8X
6R3BuOrKqh/DL/5N7sbXMRm9K0MsEvfV92OJ5T23DrhX2v6hSobTzPC3CqO5fvCVto9eBPKLTdsv
+a2B4nD1GyCHnzOvJQeoUlbqGesYA4u0hAhgCfXS9vEBmSFlkSjGTZsUHG2wffspvu0mJeJGlFif
Wxi/LyxUjnlDmUrtGJy1LLmvvDrfaldvVBVb7y4VCzxLFImaxoUHxmH05BMnG6fypyLveaRG7Q/e
pfiQe8aOXH5657lmc+90zDdo/Gx02HvKArcO59HWDZ/j3siu0aguqYl10jTG8+BTvcF63tj2BV/w
WhJOkGUd7BuiSNgLRYYhqn3rlv6VFJmYzeKsF8IS3JPW2FtTMp2ieBz2ptOHq1oCeIhJHk2D8UaO
FMpC72Ephwnhz5nNOtHZOCjJT9r7iGZicsBX6Z0LnxO5MEQor+cRgXstcGNzZ6KEmi322tJCf7dN
yrVyFFRwo9jOxWsXJd2v9J+pqX+iny88xk6jOcInX/AlgUTVDL7NWItTT5dQaY43rEgMVXgCz/7y
w1WghQizjte4L+6WlpwvtpBEUkYiACpx1RmehJ8gIwfzqG8CnLWk1bUpWv3sDsujEIf9yqZFgR4i
RATPu7DpIvgWR5tQHXsoIBtA//kpLAx3z6pG70UevrdOzdk6+2mK+UkUt7qziGWUzQclXh9Th+UU
rPa6kWylQY0ysHYVbKf8SKoYu0Lan5zGZiWe8PB3rexORP1ybGJyc0qjfTB7wAkGARybUP06Mhfq
NcI/CZyzChFhVAdfE7y+samykQEXX8OYwimy4h9p8VcGA/YbRbX1ip3YUzl+16H47sZD406sT6SF
tDNcfYf21HK2Fnxf+UYfzIZd6N/F0GoV43vIEtft0VFNI7t36/lUAumv7fHJx1+MGza9hWR2VmOF
G48mEvhS7S2dh/d5yH/F8Cdqs/swU690BDwWeIVHW9/ZrQMJLNuk3adhYLazpgcItBqPO5yxCCdm
KqeH2Qm+3Sb59KP25rP0XVEPnTmvpR0g8/h0teSKv1Zq58ZtA9SpOZHZ4MSe2wqBXeK5VauD0ztI
FjC4OL44dCWAYjvmLmCqDLeo56DGDDZj9GUc4lc7sl4yp/ipO+fm1NbECZoysvYJEEG/Tyx5h62k
2aGud4+Zfc0CfJ82A8+iEiRG0WI+Lf9W08i72E4tLhBMeKPzqjIaBZGSA9fGQ1MayT4ImRl67Rzr
VrK5iKe9oY0HJAQQdFAkIuC+te9cHYHlu4UvshpMShL4ygBmkvJQRBXVCilLzIobz2qGLLhhRTav
smgibcfeBqoQYagGF02CzwmjECwYy8YPBXUsopgj1C4BNRgMAQrnMW5LstIqJ75etG9tyTsFMBZq
nDk9+CHHKF9Mb2FDhNOL/AQGDeVPluV9jgmnqgoVs0/NQ8vtsS+2pLF/KwMXrd9jiS/UeITgd5u6
AeG0SsEAIHVlJnIFCIDvad716IaX3h7f4WJzPI0Z4kmSMWW4v1lt/1JuACDDdA9tlz4nzqxW/kBO
k6F4ZUPPXY/6pBmyhTV85fX04CS8WXPPeQnr2Q/sCG5iZfTV3I2eMxG+LyFaZ+2bar+nPp5fTGe6
4PIY12mPZKKLbGMD3loPkhCAjcBGxvTgDhyQHaqxt0rVT3wNbPLu2RNcqx4IS/UQtONe9eOHV3YP
g6JXIxTBPgpT5JKwPdCd1q5a48hUWu56r4KJhGP/UDg9qn5SyjVQWTwgFb1MfVydWxESRLWROkI0
dN9mno9xmqxKr+bIRc7JUfFHViqk6RL7feqbD4LPbraakMD/ZLIsMkgc9Ca58Qpedp+j6o56+G3p
6dyhd6p10N0VbI5+M5tCEiItq2nK/P0/JSFQp/54Y7/uymULGiFyh2b1OUc4X9rFDp63mxY2/U4G
udi3MXevYTpVzULrj9Tfzho6sDf5p8Y2dQKNGT3iDI4cgTKQvwxDtQ6SsUZjU7fYtz+K1mTBZXc/
RecREg8sdVciP4PzzW+u2+TrtFVPuhfBg5obMLRDfyoXYEGClerkDcFGKlxHHkZy4XVP9thzF+w8
2G8UmEwifhhdPPsuu4kd6Z7b1BCfykOYcjRqY0q3yEFNENL4WPDsQO5li26eXGTGC1dgiB81DOMJ
5x4rBiem4bCo7O1sgbStWCHF43aasDoLob6S3CJDrLFrtjG+vjxyH5zceTMlfoIij67wfrFK0SMg
ISp/UUGOlFzQvwoHUa+d0P+lH2K6Zm34PnkodVPQZZf+Kxfm+Jib0T6geZAy6qXDjxm8hYnn/e3r
dyP/41XQbYzMpvRubs92xJXfGvUR+Np8qKLqYaYFZHLx7mnT3Y6w3CpZI8D6zkc7ATVLB/5UkOjj
ajobiIDuQKaZ0I7JPbWNNDvHRU5xJuJqM+day7P2bE+jfeck4tDN+VGrYEeFgLkptWcS46MpT+fl
qw/acKNkOBx0Ff8lop3ioBr8o8IdqodUHvxo/sKSAfDa/47x+52azTD375JOt41nWeOG3MteFCZZ
AQ6Cq5ZP9EGV7kOSaR+qDM7ViXxoG521VTXHsDU3E1/KeeA01Lv6JOPiMUmSJ+ZDnNAmonlkDHxg
rv9u1bQxuaM8OR7VtM7As3qY6KDEbzbFZr2vZ/Oo6vBMfVa0yfugvgsXim25kmYKMnUK3l288dsU
89+qy9SHNaPf2f6A0TLONkQ8vLVk69lNAxFEXZ1rF1B2CBFnU5khqjufxqWMQO6YPOrq0WdnnJdP
vObLWEk6aJRWm5o4BOEWWCOiSJGm0IxsWolnNkPaCFfOdK+jjJb3Jlhg90QvGUhaLpMoJJ998nQD
B0icXBz7O4GxAg8tqjj1sPUaW5B7jH0s6skH4ANAXrWG2hiSgU9Nn/jy3OCTSPkO1jlvXccdeutJ
hzwz4US2dABmadJ8TmLvM4rIrPkB4EgB2Ydr0jq6YNT45fGO9dxlhtlAUS36Q1SAyEgViRTNPiSx
KFWQtbjwba5UchkSx2Xaw0iR93Qfz+KjsR1r54vwHl8b1s62nFk8UJTDMfXIGo87/lZhTfpTLMBP
u004OMwkMBGmWzpaucUY/sFu2On0U2tuI4PnZhHct4wEXKGkJkN/5jW7ibdyDNWda4eNl576Q9fn
tBDO0BvHzsnORF9oEzXtQ9hy9ytb1E6w7YBpUNkvdsIDKkvsFyNKylNPZ4oi0oou4r3pYXk7OqD2
yOIUHi7hSP6tqzpE0o6DOd23eB8mxS8YyHY8wDxJtoKewmM22s/auuOUQTnJ4DnkoarHBirIIXfU
J56Ud54pZNFDnnrlLP7GMTcgIi367IFaF31yhVFZcfvrDdp40G24bi7grAUPbZjvUxAMWwNSDtCS
IDvPWfLlp2667bm7baLIumkw/3sJUH9VTHI/WHWHrKbwOB5nvBV7TYvETrUiP2emIojKy6xD7KwE
mdTWdQX3Dfljcg/YZIV5N1R5hPuVa57e76PXS+MsSQQ0ZkfxPMNLQvgvHDL5VJmFPvL3rLxGzJvF
z4Jbab5SE4gM2UQxgl0Cj8PT1zQyrUsYjSPOFusux9dzoJDvMRVzcIim6BMg1UHyLdjGc6HWGQE5
8lPusJfDeNeyFz0mXVjcuZixdoYvcJ2ABeQcKXdi6OUJdxEZOo9TR0dLEQYOaLYy5nQYfs8kmDcj
eXcYCmx4G7f4NeKlVDmonm2MpEyVtBNMZLnLKejPUyOeJj2Z9zoh5ePxG0q26k1VTJgz41eVRAQc
y+mWTQmrFUAYJ2GEzbGsU5YIhC0TVyfPUqTuNWrMi9b0BuWZ+/TPj8T7RqQ6QpbyHkUjKmADOEfr
Qb/NIQT/ySe7Df5I380L0yEJ8CLFdINzcJzYc3tPFTMvOTpwm0FsVpCBMPQWkkYZ13gIfT5IqlbT
DZVacRkZx8hn+40CUV4p7iYsZvQYePv5ZUz6xwy8+8Z2SvYYGLp2g1ONO5Cql8GyR1a33ROtMeFF
075hdvNpCNx7wBU0EKX7DlMhuzXvBRFovI1eeLVZAKnSNjhAaOuQEjfyiA2eQD6QsKe7Anm9mLB+
C7nJbN5mz1HdvqzM6X5uxHPpzQQ6NfxFEdSXKpNU2SZoXVHXh7ACVXYfxbQ9pNxNsX87r+xv2Ato
unSYsbgKVMZtFEYAZMRsY6nZ2YgRcHk7J081r/b0z4/FYIarRZ3aOL6OVcQpbeChPJrJkU5Qczss
sNFido5mNm5hOgAKDruY467U54kOSXJu5wWG2blhdSGn9qtb0d0cp8EmBKgMnmQAToLPsy+rY+gt
PjFwiFzFyBFDmOC9pbX04Z8f45Q/ZYb3gs/4L4EL4uyccDeATCBVZo6+/vODfb/e+4jKK6vgxYQm
uwdWzeOd0N24ofPMX2WeGE7J8sNyeHwn9iQ3NHLEd2af92jAAmZIACgJt3qzy5ZFmM284Qb9cM+Z
HONW8tY7S1mf5VVXrzLit2UWU0liga2b8yd5CtFjmrlv8YbS7tcMeCWMnhmjo4zhNS7tk2H7BxOe
xidUeOrhXFGveQ6UR2UTi2hk0jyJoGP32rD6oGpG77AoEqcRTvBRwMo1C5C8aZD+Vphd4fPln36T
knGJKemyEGeJLor5aDUzoWhHpmd0gWIdD9m1pu331tk8QIoYmIvMyvrUN68BGIZ3NpWNip13zGrx
cW5e2USgBLlB8CK61tl7Lqekf/6IsCp2uYEJ9J8/NvC+dkEKw45iuI2KvPaFMBQRgEHmW9xV7Us7
25Ddmxm++vLHxIp7Qmy55lfKOU3TA2cWVXlXp9YFagBlYvw2KmDi5bSHnynAwuHHjf8SODzGdQq3
oBKdv8lY9QP4FIqxnSqzSLT41JEWLgFjK2YQURzYYM8IA8uGwjK7Zw/H+0a6eNhppH2avKPH83DN
uWW+tTqKD8L6C5Yt35fEDLdua2R7uiseQNGqu3TOgI9ECEdGgR5lo1z1dESfAppNVuMYlXvaNF9a
PLBrc0SFsvqSi76AUBFM4MDgTC1GHKpVYOcCX3Xk6xSRmzNE0R5LOx/JUmqU5UB94r8l+jGFJ7op
ir46j5l1VzT0C3iN5uFmUxrR2m69LRQ7CJII4ZFU1lM5AMy1OoFAziWkWelSdSYu5hypPbboYT2H
Mw+uBmeaYQwvcQv/qbMK96PL9a3yzavXGZrwFR+tEfQ8ETBgPEd1tbSntMcgC7gp+BWBmSL/qhtG
DUWWw5xAhRj+Dv4wM56l3XvLbh7Zkpw67d6I+SMqpn9V9TCO9fDr6u7d+RVQTK4GKfUBnvJdKloY
cT7YsDxxzIugdRdrRvRsK6/4Dd1hhWTV7qGOpqfOHX9MTHfPczY9xGKed2qqcVhkLW7/3jD2WZTc
LDuDTQCI5TCEWE6cbiGcxcO1n9PXIBES6vtScYKWp2Yc3//cJQPD2sLZB7U3ieqSOro/BW13oGTS
2OBFhEBIfjwFnQVa2aAkaYRf4uGKjGLcQ4ENSWz2/LuoBAA1+sW8IT5DGE4i1NgYZzpDbCYJhZWt
b3upFbxJlVvs+FR56HJ2vbJ+zHAO3NFq3x4nm6WhKWectsYpDwDSKOBEh7SuSOFUM7ERFwQLD0kH
jRLaX5kCRk+5LO8cxsbnMEu8J9umQXTynbsMEoymloVuZY9ssw1xMwqx6QaKcqs6hIT0Y0DWug02
6PLQ1PBdYFId5hKdtGx+JqJgj9RtbcFo2VgB56thECnJEeG+K5uVIyVsTm69El6ITqaviIeL6NNg
TvsiTQsxsWg/h6AfL4aCOOhnGOQmk0d/pTGd2HhJiC0WZ0eFcpMWtr3xTHhyhoR/SGXkfhDNTx8M
5zZjXaQ0wpfCrQsrJojPvZM+NCBeDiK9bwPkCuSH38lwUZVmE+c/5SdRNSFy4awAVq3uJA/CryhR
rxWFDy7L78iq7NsActIByhQn0n2YCk5yIqmOLZ1aiFLGSUX002nSfc2oj5xc2QO7Gxopr1VD6tNy
ccdZPYVwsIaPDInliTMJfph8eKo4MICe/PYABj6Q0QI/YiIBYfk2tjRAgZkxJjbLSLKBEaxVYCB7
UpAQUMC4RoWLDhbi40rXGAcC7b5ZDTQb4QfDrWtlfyf79tiQGcINXfNCaRveFR73ElPQ/VSatkG6
FkksjypvW3Y0YvVKYbFVyWbIw32eOmBazThak7mbUuNQO1XwB48Qqi6Wd5ASty7hGgNopPdtksdb
N4wA/g46I2mAuWfA4F9F52rwrGfeTS+CVqrHPQIDFs2Etoj2YC0rN8vsxcpteVTR4b3CI9gcEmwx
JezkXT9DavFmhi9MHxmykmuvrPaZzAa/t4yrra998H2NvgVduEvNFFdcDGmwA/7AVuXNbiAGjZ9B
PKqdX48WJ3Ze/+zjEZzcWxHx32Q1oRG8bJwXI3dHwg2TChUssddFYN1iajlCSeiCATaArw6I8CMF
1LH3p2htuWl+9pMZMmA3HqsSK6bWICgSRkQo1A9ZKyOaMwn8mgWTlEOYceuExk+guc9aPcw5rLe3
KIcDqKMw35ku5d1ZxhGF9t6NLmzjai1o1dagUjAOmgPcU4xSZrmn2/JspCZzf1uAw6OgQjUEkYOJ
/qtS9ufUBHRtyn1fsMTUGQRZm6zlZglzrH2HBrUhAGFrxCRjyKC1m6AzyVTY10kwr05DcXGj/nea
2l+7qmGQSdwHfuQMuxjuS9KISwD9mA/TeBbQUzSbANT+Ym+J4J6FCvFiSdrYH8IfickuXQzbQmpI
GhxhNmbu7siu9zsd0TWMrL2fJuC1bVyc/vkBzIWvsG+yZRqym8FTfG9rURxJP8C+aUkuRhyNIiX3
6YR3CZ7pIQFHuo4axvg+nh4yjIBrChaSPb98yhI//I6K/gJEoN7LuGFa8BCzLlNTxQdqJVKkJ8RY
OTkANClqA2fVcOrJ7uRp0pyN3Yxz7mx3KWis7A1FqQb9Qh0LFpQoHW8eu58SUsGmNRv8eoG7a4zY
2NJrACx+JP3bEddUOcnxkVlWdpX4SLM3wyOEZmFmy1Mmt9rHqlsybHm+tNeJk8Z8cIAti1Q/AAym
sKJ3X9MC0dlkcbBxAPWADwuwI9MAQJM3YBaSxfh+qCOJx4Ak44yJGWdpQoVcb2xzpZ0dLRPBVdmL
iqGXuHbafIczrxl/xF9kjNkcAcJUQbNrmvKu8MnIN9YCulqeIy0RR4Mpr89cfzVn4SvLN0d525pk
ANF1UOFYVcni4mow0ry62PKRgomKb6b+qovq4nnYZSYedguV7HfmcXucsv6jLAJYoDy8Cd2Zqzk0
H2bmFS+3xW6id2vT590NTG2O7pIYD6OUPAytc2753zrJv6LUnM86W/iojU+oCqiQIS/t0EqifJCq
MsfCY5RCaqipANkYGf6UDONGaufNSxxhK2FvXLMt/Ays6rMlpr/2jRQL0ZwM3HgpuxMWscQ2VW/0
wPcXElU/RDjr00Bic/lHB5UgjffdsGTkDXDpoQ9unqSBU3ikrHGQtDAEPToZcwwzmfBp6HOh6+b6
JXcTe+O7mQ++sj6LErKy0gP1x8b43HUMpd2TTgDJJromvxCbi9Z69TQ3YxkxEjHtcupXRwfJJGgH
+zJmS5dLOKzIlCQaPHcKEJZlh3PLgKFgdVTRNu9zeP1NyX0sXqaF/uzhqwehkQawfFwy8HQ8jWG9
K+FzbP1Bv/zzewkIEclyBoy0uAtai+VxkxAY9moNwwX+6URmcCZ3eJ/U6VqbSx0KbyOO/OCZ8e2h
081TLQaoFDiYJJW/XghPM6WkuU1tIGL9lhcKpDAZWOAlEpwIwnMr+FMTy0Mj+1dLki4s5wijuYWg
XZXbhiK01bw8JHpzk9jJazovDUnlM1WK9/kkLvYATKP3prfI9pN1fFEFmjGo2wc7plE0SCLwibIA
LeGCyGxRsJMGrd7dpwY850KeBou6n8mPf8pMvwufws2Otq1e+R89RQc0TdbMsXX+QV75t1QMy20V
PKeBZ/OwJAPRjjjKUycC1wIv1eHinoT9FzfK0+jjNjYb+WiQX3aE4jV1TMuBS4NqbN6VLq32eT+s
kdNwlCoe+EbfvVEteQ0Esa+pHR57goQrv5szmHNMMaoKPnDGg0EysQRJ2VxFSxbAn71nyqTaMx94
ZXoV5iiG2k5L8B4KrkZC1diAFqTYXaw5FGy8EXjBVIZLvJYnjSVebYPW71EHziFz5leDeL18KOeM
r1I9pbu+rfcmJckQP90ThiUWopx6oyTb8gRYEIievXGF/J0L9g+Ch4INhRUM+M5yaMSaDCBQmSv0
MZrhRlrmvh8AZyH90BU2AHuNQ/hanfSqlRuDImKZOMbDe29SuWNQWrohWLDNYLTEf0AW5TtddmeT
f9zEhJgRFiTXwnVaOPKOlP5DWblQG5H/SWnsWxPHYDCMOFsTWPuzRrThlNdB79nIPM+gbbsfoaww
MVLqNRG5Vp73E9nje9ybq9QSLsKz88WMW+wNC0CrZ/R36RJvdiMyUjU6KxrMWQXdtJkwePLNj5Nz
NrDOV/QerXy9gDydl3quaRYbZwD2iZds4z0FpOJCfkhxSGz9BioAeZ01h3DBbfPVM9P+zDnYd6Pn
2jRJstosrgIobl0Kq6sdubCkY0Q7ocVJtvEvpGx3naVGdGp06t79CX197ziUQyrFXW402bOnpOg3
nutEh8ErqjMv4oNl+HM+k7oX+Qc5Bn+nYKjc+iUDyClvTf9tzA4++NYlX5h5AvY9p0l7Um4id1bP
le4INFalCFCgc9iJ+omzwlqhSD6g2WPIN54NQier0IiDbRt51BEb89EZ/FfYhM4xrDnYDSq4Vrnn
bGn0OhkZM3zc30+khFYxKORNR6xmBUMxOAyKjUvzFbv5IR3aEtidf8yqV6sbBcoExZzRsHD2LBPI
v+JEkaScnIwiuRPijdPLLfX5EsIuTsd8l0xh/GhXChI0xyeIo+/+0L4nc/CdAEdYKVbPidMTaArP
PTWes/D4qtYTgNLmzCwZFhjcWgdwwAD6HRAvR3CeK2xmWbE7ysoxdD9pnwUOUGIWUqttPrj3BtGE
XhD6A7hykU1kbcOJ0FxoBatqklQvBxOetAyff8wmIYtsQYaAf0eNsqmWGFNVBuMFgvOxKKjWJhVK
yZMwQDZ7TrYNY9oX2X1DkuXqTEo8FKPVbQlXce/vm0dRWsOqrqZ2p5rU5AybQVqeoaVpiSH4m7sc
+70O3aQgTHcNlcOjS1tfJpzSOYs/jaD+M2LiIQA607plEWeqfXHoWYWp3rPOtoyXnQOG/iyw4P7r
cNzQc9Zv05zxMdPaPFrJfJw8hsVswo1QpuQNvRS649QtmlJtz1RR1NZWKpJlONipNXatZJtFoJ5C
7Ax1XI3bcNBHbAAsWlI4MWyewH6C7+ay6k/CQWepyGLc5QlHncKUj6gxfAYAuAmTgaQRDFg72ewT
W6dLBfA2pwo+mfSrcvJH0wQ95mf5fbJ8GE6AcFRlqb/1Sf3ue/ZgJyAl9/4yexlFTk9u2SGO6TE+
//Mj6yYg7MHOQeHF+YAhhi3SOijRKqcFTE2wXLp4BkSSnHIX82XBMsyeKqhcObs9OwdBgYAQvLQx
lscKFEk7crp0HbrWPOW/4PzKHvrWPkq2h+xOwh9OLwsKLpiOlR/fmxmA5GuZe8lbR9r0KoOXoa5e
ANDN9+TJbyX+o42tG1hQecUsLb3itesZzgBUEd9a/ih7Oe07Y6SlffkjTHMoj+H0U2Sdue1dmhvG
EECjN34tSwAe/6l1nJUiSS2bBNgphmLRjO+KIc6SrnsEVPA9Gf3bvFA5lVkEgLe4VRjGq2Eu8GGT
1yc8JoBgdNyLFMXwSujozDd4vhWJOby2VCfEkOcY/MdtOo0dJ/g0fqAAfet2eCz48g1uuI98DEUu
64R9GDWvhDQe62p8riDRV3H0HAkzJHE0fnVWfoIKquryuX1hL7CbispnCaf/mqYJUWaxLVN4AThp
jWUI2dBP8fU3TwGlLJPFVDkWbJdru73vmmI3gZCm96Vftw0YqSBnF0JUHrxFCN+9oClm/gzqk1Vn
Lj5UIpwRn6/m3CNCEKgFTz4HzTacJrmTM8TqunsvTH1HMJ7HuW3O67qn87RXxzRn1cp6lqkNR7VH
JVnDzZyzUXGg0GQdVF64G3lMsbtmTElK7heaO2SevuskPmQTgDjHw+3Ut922A9jE6T7fi4EOVVDH
f9AnP6jmOkHowtBtsIinnIrDGNVnnSifE/EXmiIkAMICOCqax7BSR28MD07i383lkobrwj9xuvNN
mprpEgb0m6vqmlrsnCRhhiZ8okwxxw4MRXwgYCEGK95zG90Wrq9PWZM8tYnJGbBdtjMhj2f003VR
Y2+m6oKiIZxzlaX+wpYnAxNk6RYa5pLhINoKJGYET7Fh0AnWrqQIhkJSGXpfsjO/QH1isM9AKFbW
thcUxHnNM3ebftttc1H720BiPWwVczrRUjauwC6TwrkQp6jXPX7eFl9vtRh8J5y+YYLlt1/Mv9Lj
bfZ7fUsq2jEFDmF8wThDitca5zAyOxxtK+tR6V0kWYFzovY4y/l4jm28x7wxnFNaMAWAeRh+Cn3h
4OYvhuVysS5bi4mZSERGi9d4Ty4LjzxOZwS5T4YFvAkg4nFCxziincUanaX9zLeKptCViXOaojA2
C5wY7MVU7S/2agRWvM9IHszTV2uxYFeLGdvDld0u9mxjMWorHNvFYt1Wi4nb+MfOvRi7iQFveetx
CS6m72ixf8vFCD6gpdeLNVwtJnG92MVDp/rQ+MenxUjO7pmGqehe4jDvFqt5tJjOu8V+7uBDH62y
OaQ40+fFoi7wqodT+Vwu5nWJi71f7OxUajjrabG4S8u3MAYaf+k2BDlZ9uRLmX4FznhjcK5yscrD
YgbApcufgUkjEd0j08QTLcgXvdjsxWK4b3Jr10dgLNzQ2rBRxpQ/WvWpmYLHpGQKi5D5qlG1q6Ql
o0qJxxW5AWyGxaXfBVy5MZNCH5nrmTnj1SdgbxSES2ILmqe5LGpv8xIfUOQImiVQUBntZ0jPDIIJ
Hk1nQ/eINDIB38S5ahIJhGq+IhxNWIWprA6tBSVsP9veT7+EGfol1hCQb7DJOWRL4CFbog9OcuUM
/yJJRJB93NLqR0RiCUtIUhPA81kaZ+Nj5v2YgX2tSFc0S8yC6ajbSZIX0RLB4HyrVgRlQYtULpBp
TzCGoOxTBwtUwiHHIZZAR0ayg1Wsc12wh6o1WEpb3ZPpL4Ixsm7CPpfKK48TIKPnaDjncQmP0Nf0
zj3ZX/vD+MFBtJlgMLNqcxni/Wzjl8Z7sIRRZG9jWCCfwqmML+qSWFHxJR8PMTkW4IevQznuh1xm
YDI5iVZPsTRxdISPZblOljiMswRjwvFQL0EZYA5Y6FLCMyMpmnqJ01RLsMbvAI6kxJ4Jv36T0Zh2
eF7QugvzLc2MkbsXZKiqeLXRL3JqifnQCPE4pHnc+dFN1LO7hHzmJe5jVtVhQt2NXR3u8bJxk1dQ
kYgw4HIof3kVTPtLgKgmSaRJFI1LtIgvA8/9zgSGbBBCWgJImiRSQSJpGm0SO3b6ki1hpY7UEmX0
d8LO74clzgQ150i5KLbNgAm+jKCBMc9TUd1QZ4T9hlv4vUU+yl6CUvkSmUrIThHkmdZ2iwheY8oJ
2/4JGxZGQrzD5K7cblL7wZvfHRJZPcksSUILTeab2/9FlXO8h0YM8il4qThIk+xyl4RXWD4Gv03I
qyms+NcgB6aXQBi0OxpjiYiR+HzOLOei/eGcLCEyHHab5bWYpMs8xiXKTGgYWYJnkYn2hoOSoWsX
LdE0MoyfklvKqqmd8I5WdmSSPx5pNp72TLe0jm94jr8GJN5Skm8oZcSr2I8gp5U333rJl5CcPxKX
S9mKLPG5mhwd9SCP6RKsI8t76paoHf1w94ZsqYZmrc+X+81yd21JOG8aYxbzYnsnK7YTWZhXR9Kp
a1Y21kPglRG7f0L6aYNTO7RC8VgFLkmftH1KRP1uFcTnevntLYFBf4kO1jzioHBuhyVUSNT5uV9i
hq249Uvs0FwCiNNsABwmk2gt4cTeIKZYL4HFKGJemfKTErG1N4mrm1iPbB9Gs9clW7Imq777N/bO
pDluJe3Of6Wj92gDicTkcHtR80wWZ2qDoCQKQ2JMzPj1fqAvHNFhr7z34jLuIF1SVajMdzjnOcGt
CewHFfDWWIsxUi8+yb9f0AJijImXpBiclGR1hie9mCt9HazcSDoEH4bzhuBxJFCLI/PvF16AEcFb
QhIDSePrCOrCxh6qc4yfc1iMnTWBHIR4u+UpJGfh5FozcAdZwvrwF1tohj+05cHauThGpwYXqfnX
Rfr3b9OF0dEtJlMXJc6mMQ1xapWi9FzMqOZiS6WSf2aT8zQs1tWMgJf/+gLarj7lMz9WtVhc28Xs
iifzphDWrEscr2t7wvnMntQrjogb8CZGW8dEN2EtFtpgMdMWPv1Y6k+/x8VoGy6WW70Ekg3ddEmY
ZrZQ4nTR7dKqJAbnKZq+ERsQ35wMz1EQn2wwElXOxHQk8GV2zYeUMcssy2OCtROZzNlBNaKVQ3IV
QRjWL7DhwPzrK7rs29zMl9Zl9upNgMlD8RZBnhhS71Rx960rFBRQzNyLN3zG5L/A8Fn5rf7ZAd/F
2nusSy4Mw802kJwPgqDprfEpZfuBbInn2eYgVUTWamraJGNlJrBYrLMxuPei5Eyn7S3DYx5k7T6n
ow14SF3b/uCRRnPDT+yqQ1GlmKXjFx48ydQpea1rIFAMt96QZ+2lwCRNBB/fNnI4klICSwobyl8L
KRT2o8Bcv8JWZZs9JSx9Mh5qtkYLtn7pEHW/CxgOW0mySZGDj7zxDPyu5HxB0hqcXz6NNMyxtTRv
oAZAoVbmY1O359bA+TJQOq5wrB7sHjunyYFjk0+AcJO9/fCckR9vt5leEyV0zELqKNwUP+wSH37F
aoOq64iWhXYG0dpov8AGyYFRUKM73rvkzsQLc2wLHNpf6JneImIHSVSkSxbS/2X25l5LCNr1eXQZ
xplV/GAA3kV1xgfAEpAMY1s9pvNLm4+P8MMqugPOUHbDuEe0u3cDWnZooUcRxKjb4wwXK4tLVXBo
Wuh1zYQ4KzcrbuhCP1SKYSdlIEKciysPKst457yLcPZxjmND596BuG1A1YQ+gaBi1i2H7DvwAUuG
Sj/DB/7Jo/mwOFFhKN8RsLG/tGlIGXoxNHtpK/dbB9abGXknctrL1cDeZA6qD0wyyxrutcwpZEnM
kHb4MjCoXH5x7kwPOTjrIIlOeeXiW1kmpSSM4i7f2GK4eE7DRe6joToqu3zNiv5ZdN636Yxvs/I3
xcgugo6OR5IAHxQN6nGegkvqAIvguUffGGxUCIaKIy4DhLrpq8vUa7nisIaYlD0C9tnNnf9rzrjh
PEYCcc9eoiHVQaOubZB0VyUyLmV3O5zazwEQwFXanhQRWVwu8svW/q9ioBiYXYT8MRVpw04gF+PF
M8MX+iBss8lrgMSKq69Zy2Y8MMy9wBfnY0CGXGq1eO2jeO1WjB1q5zgtwvsO+V7Vyu+gzH4I378X
/Ls8yX52zGrsQJPHGvL302OHZBZiNFfRJZn078QwXNZ/CbBUWZzSNEPLfq4Kn9OU/spwoa3UDaJB
ATQ4bo03973Pit8j5oE6C+4Q3y4uQ4FSDxeaZzSiC4Py1pQEo1WQkFXBWUBS7bwdQFwQB9U++5m+
NGH/0xPJOeE4qUWGYAFjjOnRlLL/kwkf987ungOewDyvnuvUZ2slkldmfQCq5RuzoyShuKPE1TmK
+RHR/qSn56iDe+5NMCks4w7n8JTZHIYt7+NIgBgtHmtbcuef8gbktHZ+GhOpfrEYWUCgaQ9NzMNE
6uEm8k1rM7leuGvM0F3N4Q+vYlkZ95A+QkqhoASiYyNTd9izpG129InyQS6qqPc3CZVghWIoTiil
PdCpbHehzZIJ5g8aXhx/XHSZqA+nCgg7vbLKPlQMlDjgjvB6/hQQaZm3OHvfwAJTV/OEULu9ERV5
z3yUx7V7HaRQDKJIOo4k46soMy+1pc8tSVochNMuJXW17NhuRT5MPHMJb1bte5mPNyez0Dbl5cnx
eVMr6xu6xZ9+Zr4hwQjSxd2Zqj8zyzgKvFmNmFbe0L8lGVTwcb5AZXszoDKy5F2i11gIUrStEOlC
CRHE5c3hSzpjFBEmbBjjEdIFYUqW2OWBf2L5+2OavlzRPtaauXsh0103ZgceOUaLgCEZM48qPQiv
OOR/FG9aI7Gouy7cKOkMPZcahxGaMsRqsnnsa0SlRGey9ac5p6xFlNJKAxRaE205uPkmXKJODVtF
V+9eb598EJ+bxLT67VB3X6EqPmRQKzzDTwr6Ra+9r8nl2xiTfWIFx6VLiOIupGUQkn5ALN94jP27
oUnLc+vjgNkYSxjvbxnO30C4EZpZKwAJ7dGSF92gRrAHaAwLygSZq2Pw03fOvC14y1Z6D3Ufr1rD
g1SF9776ilKYF1GIzGoxBBg2YDt4oXxHkAUJSCLDR3Vac6xwQ/AK5NGPwsICxwgc/aoPmyiY5dXk
RGqMFHq1eZTDV9JpbCP8Nx94DDOx5cjxkj+e4swZifUoyxqc+sjym31zIge0Yt61cPllbWOuI2ME
1o/arHcOlqWf3Jql1ZyNCKqtAyliu9AxzjUEz3UXTOCa0WfLMjilZbavkeCKDpG647rnLkJ71nni
E+jGvXM4IrwgfDPU2N2MPL3WAZLHouxuKp/g9w8h23t9bcLuSRq8UoZTJ9u2visYRJHNUBC70XPr
u78UAVPW5KQw9j/bnHYlGuRnaP4sXYYG0meuXgUZYl4uSeiG6FDR7+ND4jgze1TbeUTARkGIbvDB
vnJJyCXWo5l+hpFpHB1fvrKKeBCwNMhTViY1zvg9xIsjHKhw2ddbAqH+eJNlQvg1cVxl8lCE+X2y
4J5QVn8smUyryQw+J9ImgihCXSrGdht0Vz8fLJqx5iNrWxwD32n1IxP0uTNgMZ3wC8lYR1wi7S3L
9mCtBFZBUovICDIM9t2VwOVCOprn0zVIRK/sblC+U9Sif7bKHkIxI6PYe0jG6e6ZOcwzCNBwC1d+
SAycBfS77Hm7M8n8TiXio1IGJkjr7FnWZwa5dJ3aPTFStb13qFywEHxabdCeZCp3jL6NrSZJi0kU
vBm7RVswmOE2SIvDQET3n2GS+0xtapJ8fkwQ7DnSXkk4/DaH5sOHWYPXjbwQ23x3eWSJHCEOXVvn
cXLNJ9k3Ox4OLPrj3SXTnmJa/bHjaAYwJIODHo9GnWHlKdGmS8t5LtZDUGOvsSk6hjiB2eomCYFi
NFYuVxonLoX+SNK82XmoQVIHwHqc/fbQ0O5bLTYab5+hxENcWjtnoOjLo4GkF6LZhrp5cDvUicaC
C6yS/ixzg+tTIoQyEpChKt1lI9GKndtjfw22LssgBunc4V3PVS+Vgbh32nZmbdwRTm0CIBiILtCL
O+Fl7vvzKLlVoxwFxywT/cgq7ZXZ0B32xWZwAuPUpqhHXWTFfvbaOE+p030horAe0p6QjCJod6El
k3MIZGsdB94MQv3JLb19EVnWe6tOZWqYB2HZPzqsyweVFFcMFPGa3gNlH5ukqRjda9aGv+N5O3N+
bHSN8ocJu7mtFqyzO78SogpDcuguQ9bRJhcIkg3caFr9CZPSuGjP3jZN59wD1ydKwPXXqW4JSDO+
Q0cVPLi4BKF8AZi9mRDYW5q/HUFy12wxHnLpXxMUP0MyJScNLChefA4N+lsWhxmRXwkxkSkI7I5i
s1N/6rH9Yyxy564LTkpCQ29ifGnaqjfF0BwYxt9KjvraxfcG5PAZMMMZmOrMWYXZ5z0hTevMbcMH
fzE466bsd6Dk3muOY+XsQTmwMBUuCDFT7dK4ZW4duA4nu/Mwj064uCb947g4MWvVX/rE6jeiiIBE
0BCveoFyqzCebcivxGWoD4JEa8boG+20P20v+VXGFXpLfqpaUW7HrO1JvGGtQq5HGaKg02FOs7oe
Y+vBY6MziIJPr+VPazt396bMb5b5wOsLRjFP4l2K4sbWmG2CCkCe5V5jEzZuI9DrW9mZz/UDhFqx
dsjDPIgy5Z6oqRnZk+WwaxnsmdSEUMk+UZb9AleDBsV68oWVPQ/RJcADhCIMNGVToXojWpn5lIp3
ceMegdMUJDUO33Eoz7mhwIlqC5TnnCLuEq8BKvIVlwj1jg+QeggPNKBPUVaotVsTKK2ae29QIFrw
WQmBMA9dFmznKcmOpNUwJZuyahOHZXUOGaKZOz+s6ZsK+w3lont3AhvpFvJePqavgT+gRzKr7GKC
RsTennzl2fTtKN5eCohTaVYTC09K6nIuN4T5lLjWDL0xKz7/XdT8yV0dPIHGXhTCX70I7U3WsMdE
YEJ33FM/9Ei4XMNPOEOJHTCZWmAK4tZJ52ArcQI+gfjqFhJ4zPWPJULvmCm/Kov+wOobb2+WUMcI
g28PeRqPl5SECIoWG0YgNgQq/qJH6uAnDz7iD0YEi8g6piXe+T0/6xgwv4PnD4W7vJdDfjf78NEP
rPb098ucei+OtsyD9Z04nGoNMgCkOjG6JBDAmd3LvY0eaav80WKU2ygCt8hNVLb/J2P9PTuyOblz
jrXFV8uGXfMo3/yFwVV21UvuhDlMfsWl799T4NYnNeKA6jMfUTDMBarDUG+YHdxqdP6HlCXM0VgK
dyJnfthWMb3S+B7nAds7A7bLmNXBPUyc6DB7fNZYdr3Y9fSe2bm4ZPGz5Yw2B1eLNAry6NCjcOvY
SyL7YCZg3QOdu7uG7MdtwsiM3C/zHKG34krt+n3VE3xYmlZ1xTRJvmAybnqJpNBNTYH0TYlz76Y/
h5qVrUk7hDGbwEoHqQjc5ngZj/HJrQRJthPJ5TsUjnPQXKehXZsEW52n5QsxUhGIBPStQ2OBiu7r
gKMsPvpjQ8zr8q+C1p9tBgsJGid8AZu+nZjPYYJhmDjetH0OF8mrDKvPViW7ifC4PReWuUrILd6q
ZZc+WbjJ4CdTUThIuqqA87bKy+7viKNtvHnndZfAc2vESd52MpjaTfAEIqFY4E/TNYFjcAzdsbnK
lMwNSZhUXacEnxjTOcj6Lw8xFO1N0JBA3Dw0FmND34XpoS1SSu0s2Wllv8fYUW8oBQEgRSWBHG3O
ZFy9oEvrN01XfOGSJGbo0WUgsRmY9x6ceWDM7flrr2vGI+bY+RbY9vs4OQ+qCaabzBlrVH6Pbk8w
xTZQzQxhQQJ2idALavmbE7iK8dMOOcrn4DcmC+Y+2PXDytUoqmoryfZ+Yb6HhbmkTqZ7UbrOmj6z
IpxipUsUiHOPp4Jn7ES8PbqfoS22mT3ULMCEe6j7+KEa2vqsa+Zso1Tbwkw2BE6xVKqqt9YKBb5v
hIjITjc1giUYgMYjSfOvTtVjmyNhYaUKsgTmLCWJtfPUJ/biz8o1qnvsMbcZdfmJxNGhiNu71cTa
iPp2SAp/n4zGA/pe+5drF0+aeVpQFdUxFtG2DGn7ZjfZJXVKGF1qT0jlNClp6Pmwe0wHY0L96Mdo
jvMxwkxd4noKKqIHUBy+u3rI6SgW6mj+KbX3kyg479hNxdES83S1k3krS6V4oGysVWG96wuWA6Wb
3KKG6OmgDenEGWabnAsf3BgLfDSb9xAVpw9vREHerhurtbe65rfp2nwWtXV1YQVWtdG+EY7J8ltZ
D6hsaLbluobwuCWpFgx0puUV5zTtn1HXb+h6s3M8YsRWzlyBwM8cJDw1pFx6e6pwPu12263dwQcv
5RfexibnFq6i2JQ1nSIvwSstE8vO2NwT42QfsjZ/kPPMVPyxwXlP2KXjPxjEY3BDpBti6yVO9uTs
6+FnIIfuMYZutzKJ7TLmmaVZ8quh/OAqx1afxoDVg0GdvWWpmEJws0La4MoYnpWFhIP2BZfUkjIc
tq/ccBiCUiF3yRhtM0UICwb99yZ8tjo+swXG7V0RsFTxRNnQ3uGZCIgoAWkBP0Gbv5Ay6TuNEFas
KTgTZYr0+CTZb15bH1rxXBKYHHRvQR7Wzw4UCGyryQwK7GzRqL72CCeW2el8QItt9nn9aAAmhgE+
oA0thmNkGCGVKCqojmyDJiWg3SZxt6zUuPM0sgOVDK8JiATftdHaWn1ya+S3jhjbk2l4aGx3bfhl
geJiutQZqvuBPSE+0jjcDZtFA7qbtD4Rz8DHCpgjpe1fHbrTf+Yam8Acjhh9WcdFDclyrh7xKeGw
MhAf71gGRts+7sS1630yneF1GToTsBGa9oeTMBALwO5ZHSOMJo03gFCQ0rQciv4cnRVRV73ZdMwz
BtpV7EyzY92ruC9pv6wfjb/PRBvcVZPeul4sbwPDB7gqtyYZiTmcmfX4kzNQ3c0vZZhCleDSw3py
NAqBbTPGmpg9WcQHXOblS9MinPNFT4BF+mKJcj0y3tgYns533O0e28J9IeMc11eETHhA59V3BEF1
LiMBqTdpPpJbgqkDLyIO6X7ci9mjYSf3j5gx+/fgeCCxCSmiOybxo/aJwnCE3maN9yRGplvonM/J
BDqgCK1pK3Ike/VYHkNzePPclgxW6gXDq5ZSVFurUqirUbbBSggkGYA7rDXsQHNTdI04RiSwiqz3
QIASbmrWK9K3eOSnKdyZJpSCOYBwnHkA5SyHZqAe9yn6xgfLN28DIHmOii58hGOhCMBrYdwMmhCC
EUGS4coVt/awZU/srOGREQFSl8keUjTZv8PiUzQxssDTQEyffgYDrvECHcBK5FbN9UXzwGNnQwC1
16Mny1MOM3GV9Na5dqDJDHj3jX4msWREQ9JXIc6aufsc+sx6BkBw57sOzyFe9g3qDYZi3NnkFVQ3
mzCjZyzbC1UASzHuMhESglpQQKoeCl/KshrA7F7K+ozX8jMZ4gYzmfpTaLAWEqoTYPq237Ls37m2
NpHHzJy8yI7burs0hjw25L3i3QnWcppYPlvuqZWc0Ent7KXBtNcizWkDCQZjd+seGzVJ7CVucQja
+UxAB+UXeqK9B49hE4r4OOAlBlgPalFr+zBFY3fvGjj/pjDDozdQobaqZM5XGpS5sUGKqo63ndIj
pp7ePxnlYgaMw+0cqT80MNwNjutchmYJYYuS5ynMnU/Qn6EjUEDYikFDWH2TllEetFvYD9kw//Jw
8yA1RK47D7CIOt/47bFb2oQhhacKc3avbXKqO2T7kqLmzPy/P80tMH6bLIuxQ6dujP0yiWpQ27OK
csujnRfOrh1DsWna5IV5AecS2cRUcuHaH3j1AsGL1iUwgZyg/E1c4w9CJnd9FEAzQvZiTlUMhLC9
8wlFgA9HrP5sDNcifmvmE9ZZTPnrRp+M5YuMZmb8f/9ZQ9/N8DAVz83s+1t8J5RQTo4xlS+R17ID
dUzUxWKqbwyR4ofB1Aern/uTT3lxatv8Qi3AYRfyfzGy4zhdoMETRVcEIesg2vmpjQzsIZW7CxBA
M65VNtMa5BPmdvIog3OIspbvpD+QLSDEx6ejUHGy78/XRbXtUDSdXTbimS3v9rjoWsvk4Obsx81R
SZKYzLMuqIzETGCwj31kHuv3XqP4Y2QCztwx6Fb97xI1e19YiGNnVLK2HDd2GMe7yDiNqOjXqeHo
6xAtZhyik+AdIg/yi+KrNML0Ls36yiz4grljeVLzjpaSmybuGLL1zQTywaSgSCxwskkg35QhdhkE
JIsEmBfHWrM5Ys5QaX6APnurAoiHM2Ag4ef5uY4heIkuPjAzGPboeMnLZN0N2/kbJNFJsawQpbTP
kc8A30/UtukYVSbI2MnwTlkgZx4Z3R3mMjP/o6vwG/NruybRFukwU6K20B6fxMpkDzVh5xDhXpot
jFoH7EcDNKJMWdipqD9plCYralHW5TGJCzT9wbWfhg3LOoMjo716CMW3gzLnUyuMaa1MqCoQA3aT
2bICF6CnDSJ35xFFYp1jNQRtygCCVLCVpvzAPtAhhrq3NpLPCR8gKq+OdRuZBRU3Zj/F5tG0uETn
AcWKrl5dvzFOfoMEWnanBBUKO8zk9zT9JqwTL04Adqogd0hnubNDQ3Ms0nZVFEOxhzuNUEIiK2ib
bto5boTK4b0buuA8PWFIMR9DbfmPdWr+ynIdY+yVWxsYyTnV8oTSPHkB5ebiyIRZM5Ru/DLG9AHN
1NxwoQGVHi+qL4JDpKPyRXlw5BunR24eO6z0OdeeazuJnwmPPKtJYAVJIxc2vxc/uCWJs83o7+EP
EjPCohrQfm3mjyqzH0rUqWu2QbsxE2dzsKfnkeItxtP5LDDdvyCB3LhDk1zIctsGstTISqwNUV/Y
BGOsTIENkU9yBqO65eaWyYH1KHdXAFYfiG+8Z1d7MlF9l4O2To3Q3xFHJfhfaK8jQs95hDzFnN3a
2T6D2BYBByaxZD/6o4mrvwywfkXVoUWpturzJN8GTpW/tn1KekQMXMz0/N1UN94bwLl1q+QXswGN
5RVtRG9u6S+J+gVx1LdV9e78SbpEsVCiJG9rjeEUSvoJV+RQB/NPKfzxV6jxhIcxvkSyP5udZWMJ
gW9AuRzwEDMl3oGFIrosR9rZcd9tTP+g4ilEMQAYlWCtS5mm7yjh2KijOKW9oAixq/DmKsc8p1P8
S07RV92l2dVnYLdRQ4XvmiG75jxo8peAxKYnbDbGOXaR3o9mpF6mZiiRbeJaInV335AC/Cp8khbG
MtmJbvpo3IgPXlXpzSwBoLZieHJb+1CY7rjrLJu+SRf2S1hF7Mwk0JVF+d9By4FIxdQCFSUkGILD
Wz+9aUYebClC0hscDhyXC78XFCERL5J03u1IvrmwnQ/jlDzWcfXidoF6j0Q+Hcal/A5tzMmmKg4c
tCz5ZfMcO/nTCJdEo5bbT9IN1rbdUbsFgJfj/iEfUveYuUtokukbN+CQ8AFANsjyj013QB9DCyUl
9CWAp2xzyJam3lwsu7aHKUJNr7LoxocwATMQi/zBtmpjw92GlgPi4CYPxl2KpBX13nCtDOPE6Usw
2QwTCPX7eC1oR+wJG4NDBwKbuPs9VON8SMfYwxTsiQ2y2xHhbu3soIsQyKF6+wNW5Sntg/sglwxl
kuDWeao+zOBnqFvjMNqsd4Ku6reVTa+spQNhorKtszV9opIH/4ygZZ0R1o0p/xgOafmscp5C2AqW
i5RdEo0Mv5cxniopTKwpob/M0gccaSQrhPTtiCkQ7qhzdoCX0t/6yFrTkHC7mNXV7LFHwWFvV6Ia
rJ92at4p5ufXZgwXREe8FXXXbElQmD5it3kqOxb6Vtc6yF8BcBiDGZ3ZBJc77ZnDqx86oB+NetsR
SbT1WWWz5+l/21yiKLfGhyaycToHmX5Kpz1wDYzZLA6fJtvm7YK5dgqt3t2GWgs+cq39mIeSKYTf
ztcoBTRlVK8qTYZvv0b+Z+cZGW26AaskxuoB2910gBTAOLpxMDSHrfeQRhjEGAOUXylEqRyd53c4
jD9KBqNvWWluooDZMSFixUPZyn4/9REBpoSynnoReYeuLPuL7V8yiqPTkItgk87D9APnyslSiX5t
kRSv/Gpwzo3tuXvHI7K+64Z659QEtnQx2F7lNOMLWoFkPbJaPxchPjhGbQxdJDoTI/XYJQ/CPVbu
8+Dm9QbZW7KvdEulbXQAnwbv2ijgaMj2bK6Prn9pcnIZPe6jT081n/WcvXmmHb3WsvpsqLafrXiJ
4+bzJmYsK0JH3ZciYrGM5ZceS7YT3Bqn0JXjcxgYH1gc4pf/zwSequ9///MXm/NWT0/fyH6K/4T8
CgGW97/9z//xa/zv0Xe5+Wq//vFdtNAYbl85v++lTBOVoC37v3/T91fT/vufnvMvy/YEKxgXQJp0
bOt/o4Fd7182uFjb9GyPoDnX5xsVpW7jf/9TWv9C+CygCXPJCCFc95//YBC2/Cfb/ZfrSUuayJ0s
D6+r9f9CBnYAE/8HF9jjB6A/dYTlwgeWBOSANP5PLrD2gP94yudWdZz4EDcLwc9iu21DzwXdcqEt
qViN/IZMWpZef2g9+kAVobBliS3XU4qaoUW8K9FV9LVwLkms3ku8ErtcTxvmPYR09bsK8w/zGKKV
K1KDkyqI4MXEBpk1rcIfbv+kbibifamlXJw5OQEXzIPIJ3JY2LveyfAxT9oFHiFcHmdghdOmn50n
IOeMspEs3Icg+hpbRg2TjLtL1Cq6GSPaMP0MjjF3X0yp/kqfjAuDKLFiqCPsAmh6Qpt7r4LkyzxR
ffzHg/D4X3DlfxRd/kh4ZdvwpjnB//nqBpYdmAHYf+l5pvB84M//+epaKhv7MsZxC9AeWmFuvXcT
yUKjO35QS/+WPYy3rHc/jTBC8BOg22eJdLUxQwAwbW9MvJjrNjmJHCrD3I4xllRYEMVDg5GC6JX5
2lVujKLUjI6OqLaMd+AczvXRN7N+z1tRPZEvSoFu5995FTeHSEz7KihAiUOIW2cv5YAPK5xt5HC4
BuqobI4yCxF/2G+CdnwNhOc505m9ofoCQZVGqyIP5Cboxq/JNL8DfCqxp40bYqCvgab1wFiFSy4l
uBoUPdLLrELMWJ6KGbkzuzAaOUX22EyUs0H01CaW8iprmd44KBmyZwVel5aoA675Nw8s083k1CaU
I9ijrVT72Z8QpzLiYrMU5+jVmI9G5vQym27xVgkLuINIsUKm5mvK4OGBWh4xJS97DrfpIV8gOcm4
Y0eP7i7IdxIG6WkIYcKwNYslghEA8iW5Z5Gz5akHBbi1oN+tXB8Rc4uSadsQIbrEOhHklx+wFjDR
ktGLKjr2tXJ2D4YReaTLAZvrSWRJohmOnkadNs0+bwL1bIrnMMWrjwMig5BoRndzJneZidNrJJob
6AlcZjPu1Wxp3mWO4MGhrBD+RxhP5I7WmJgtoKm2b37iAfbflEWi4DyGe0Q0uNewWpyS2RkQmEly
H039040R52ENSo5F0DBEJheEanDVAVqC+1Be/ICPbuUdyiwHIs1QCnuhOBm4inom8deSC6yc+xEp
WzdAV4J2iFS+PwagWBhT5nuVZ+mzF56iJtm6QVRek3kaHr1ZP80FiqWmBIhgGf6N4NdXSoV+lzep
wuCG9rF1yb5uk4B1UJ2+4jBGN94gd8YweBud/K0T6EiZA+JqkvOeMc0pkNztutUsXZ1+4ztmgPin
SvezJX8UHrF9PoZh3JDyjT+xc8OS/TZXgKm8v4hS3iWRB9baCU95GozHiajXZhrQ08TMsxVKGG7a
YZPVMxIAlw4QmuVkEvSFPAtZGGpSO21uLYb3VRP1T7qUd9cGPYLGck2EeXLoDZ9wYTK/iLUGiSF5
nBZT9Z4SSF9j+6mrHX1CjVFLtmKubu01pQIvKCPuvWE2T3JSn6EGgMhMUu08d0RsE44nL2ZYZhrR
eyLHeF8DRj4LJ0WtHk38gN58EWG6LPT9fBNFxPQmaXeqaw/nKxIfWN6y3k4NA/8WD/GW7T7x695F
jSwHKMnXcTGYJ4ZaiOMrNubMH4ydbqtb0Am1M10WTFVdPPvzoLZjE4U4GK135sLD3qjUNnJHe5+U
zs11rGDbegYzh26HmHnJdip/jGDmUp0cwgz4OmyCSytxq/p+hagUIxxkVIbhNpFNvpphWDqfjuMv
QKckOZXFvBlzA/mOad09IyMV2kfcZqDVS5QL5REHppWHpHBNmctHnoFFLLNT4PSs9yGsrk1dlGdJ
Kl/s1iiyIuOHmXbpxqcvCqQg5MGZEDD4o+b7NunWXhQPgfZIGAvmJyI5h21a2t8usrlVyNrHVNUr
ith5yxETb/yWFJ7IJy0nR/vSh2cBGi/NETnifHiBPh9vsalrn6V7gDGUPCggUHmTXQNIcjJ0vkcc
q+BAmL2a07zOlSy3SfttOfOx6cUmQCFWj8EBXTTuBoJPwz6+iXoCvM/AP4UsC1Cs3/RJ/M1ICCFB
DL9C+yR3GR7sFNfqzPXIDHCbhs6MNNf75WWD2ig7bvcoByXnJK8VBfufuFZkzmnQeTADtmAoor3j
ktE0ZFcjgfRXUXTvAVpxJQXhzvfI094yJDKQd4+tmdzSGhmTZRVrWQhI78uphqm0bTOEHlHlr2qw
lkHOMa88wd4yzdfwir9QbT/FIv6TmfHbLDFtU6k86TEaLmYPP1skx7wgzA0bA7rv6itDQM/ZV0HO
IrUvMiUpix71BSQsaNz2soUL9zXy9Gv51ysuGI2PsiMQKKJMh8KK54bm2g67nXD78iJiTugUBUhn
QcBLJIrUWm+7Rh7DXI4rtocF0gKz5irkDH+NEywQBVS3C9MsHsQIQEOml31NU7ZbZt8hSfWHAncw
lNIC2A2mw70j5YOYwZF6vt2/g46t6iVjNWYBMELQuftV1N6nWS13Jnuy+KowOPNyt3SnQv3oTPEQ
5cJdZ4b3iNhjvKVpuZd14J0G6fAI+zNLgQKyeZa5R6lrCdPX44frFa9SHl/Myp155VHRBuP0A/3z
6/IXPmy8kRW26nIUL9C7fgtur62dD7+GwX8Hn/pWjgHCqWDDUrw8JZHAeOFg9VUahEMlp+paFu3n
XKsOSh2JUIFV7Zr2axq67gIxH+UK/rqto3ilAXcS9Ey6cwOabBaODSKTsb6pO3BkPKaa+fhakd1O
1VdfxnLVdRCGxWz8QrvGFnBCoxiztCsHTAucgb9LEJPLUGGlejQpbce8uHNQF8wOD1dLEO2u9Twg
Rq215pP65Pld++LgzULLdrTaun7Pahqsou+ujZeA0m1RRLegMFF/WSQAj+zzhEjurjV9j91w+F8c
ndlypEgWRL8IM4Kd10zIXZlaUiWVXjAtpWDfIYCv70O/jPXMtKm6lUlww6/7cSxkxC7wrFB2KUlN
dScFNYIuIokzHBfk1k5TESakg0zi/ttB8H9ahSv4XWWYABTPmfTE36Eqg2LU2S07OYsfO36zifLy
sSyPXeywRoK/tmAnIgrGwnBZ+vxc6hHGUeM9kvXdqiY0+1gdrSq+is4lBGlSiOrVHGZF125bI9N2
Gjgl2IX+UzFZX5lPtbpDf3syGlnoAkjAp5g/VpRTBOVaI2Do4wvItJNptK+e1T7MPY4tbeFXE5WE
wZoQNm1/GFR06jJsHtxswfq5AEaS8pPjFtmeRR77PyoGZt4QkC10xujqnWXbmjwk8TY1UMsLjMkP
KhWPU9e96SoUq9GxZQKjQE2Bu4R+hfrYUza1acaaQjMmSeZotFSPDy0uGgwnAKNSXV7d7m46E/RR
a3wzRbeAV8pCEWUMSuAEyV5iia6BYnOs4WprOf6ZT3qQrgVGBeMtdkCvWZxHa91xihWAoIO34Bji
5adhXQWtQths0/FQ7Z2l381rVx2U6GuRf7fxkP2ZK+OhFgNQZc8CDw96+4FKUAYb2R1zv2RVgCQS
OfD7MGxp5OTWw2fktMxrH4u8r++bDIe/L7KfDhDVLrZx8I+LWHupP1rIajZh/LWNlTYjbu3KnVJ+
q5J26ppNQLt0iGVkEaQDUIVy5nePSQlCKB9017BNnFrgil5G7gRT8oJKQeL8WkbA2cUOYCebyrI4
xWK8sRVABCmzk83Hhhpa7O2cibjTD5bFSmqykjCrh2feVuZB9+a/STEFUWKCFu6gmWV8tWuz2+v1
Dbfjj+GYMcrtvxLr3YFGyWuzmrBGdPoNTqbisSe/bHoeSxWwGXs1YD1Fc7rnFX166WD9aK3WPXi1
bW5bm0ZRe/Crrdszi5No25qUkXGIphqTgpM9eTREcngZvEknalgKccr6xiZ0zRvCubcmtCjTYxe9
bhCSynDXMNaL6VMUCIcOcGKZhUT8NdzxWEML9S/j4795YvhN0j+NN51ts7T2tkYnjKnvpM4m2lyM
AmIPNaduH+2SzBBXmgd6Uv7+z6Lkr1vZYFgjl3lkoiE+LbgyDLyBwWDRR1blBK+kTsrLVReqt7H5
zMvaYsp1zSJyTkwMWo5abawm5Y/ddELix85qu8AiddrraTaOuXFdM8ofgwVfQlg3XGs9Xk3EG4Fw
pgbIAMVVcHZxzYjcONkNr+I2w3VFqJFN8TadVpByCzAQgsCu4k+6GRGlqq5V10+FVZ6LerzERnRJ
x+WltpH9uny5DFS8jkpCfU2RXC8AmOtDKjVwzbG8lirnEWeiOkhnfhyTYTk1Ls0rrhmfmFoWnNtq
DrjP+mHR060JDfIvpt4ArkH9bCrvtRo0Qup6z7E3uyu7Dqt5iTosacgI86WBfFCP98LtES492L16
7vh0toHUmEgynEYLIvrax5Jrw3OU+DeYJk8kng9kPKrAikj4jWyS0E62sdacF4zTQM5Cioe1MHH1
MBFtT5t7PwQRJB4olTtPWf5jaUe3NpfTwZh5fG2d82fI2eA7tXpQvt9tXWE7W7o2MAMocm5lUzwB
l3pl82tcx/xuNTaBexOhJKbsK4vWpWkHjY8CL9Y/k0qD1oexW35GleuGtQ4liJFj7zgGeTMJUmN2
4GfyBDS0ZVrPCUTPa01eHsgZEHBTQZ1rv+3e08+1ZSAu1zgqW3CZIGw5Y6LmzyTcPezB32XsR/Je
OhKOzdXeEx/94Dvc5To4HVayqxtL30OGBEEM2QmH3uBg+lxagCtUqbAhxKml0VSTrD+40QGYcIe+
Go7rov3AV6IO5o3PMyeFmjmhqwG3yKKdyTm6T6UV05N6F622KweW1m7J2sOzu4dEDv5+sLJnHnZU
81kUB2sp/xq9/MjkG6F7A0UTPiDOxqPDbzpQ8l/DazWeluQl65J/YtGclZtv0H67/DVl9BgJ2Au1
nazEuoQQLlE5iGNRCjTUeUQRhZTOwZtSgBMbABpwkdH1nZG8cizKebw9ULM4xA3thVZR4Zul/Lwz
tX/MB/PZ0A+6AUnQo2Y8bBk6Th38G8PFvlljmYrl8GDUrcf7jCBUwoJnh1x9dJNI2zor6IVbdPs0
CYwPc96MB+aRs40ctRFT/8Aox55rxMtOAmxu4m+dvLPjdBykQ/GnZxEPGLs61LUAfGbPT7M9iK2c
+fPbOdSwP255yOjXYptppmtDLkKZxI1wxlP2urgzV71c54PPtN9iYDSrKifbLTYWw6QkINSl2jlX
/Gz0N4QaEM7oagDMHP5Vt85If/QSj4HlGYQvY350McXhYkbR0+K5dzOi+9hmsXp0CqiSZudBzK1+
XEz6x9HH1d/g01vXLfnO7LOvflFUoxv1shu5Q8qGHztxFFN8vJlduk7Q3ULmclrzynFfLdDDek3X
Dr5PYAeoVcvJnjoRZ/DZZQ8aTsCzmRDt7DJMNVJlUlEc+pUNsbOL+g6tSkc+rIpa7PF/sYE14huV
m9tGqyWh3OYdkzfDOPJSWFSvpdGkl7GJsBPTRVKz6tvODZlMfYWZSJ8EV+HbQcG1wzDd6DiN4t9S
RE9FigBVAUb028bnsJ7VwcFCIJz8w8kGTuep+OYuhvO59P5owj4NBE+KifqzvHT/2ORr2GMS8PGz
eo+fEOSuu4oJkKVJ0t/h4hKzdqYzfRXtGXhg8kKPvH3CkPSer6ajNCFYUXvoXfgJoMOVvLkv0PLx
DskWtjO5fle2OhYzAiZO078rjWtnS2yAG42XhXUxPwMeyUJv0jgjCaMz8Htk3+ov18mfUKdvYKDs
Qz0wT8O3fWI2Gkl2Oy5ECdh135LDBTMZNLvGfFWtWoORLCCKcWcm/VOpm7iyU8CpcN/NVJBbMZ0z
NbX4LgfSd13UfCkmdOq0mZOT7oFn9VTPN2PUOU9AYcDG20z5vJxibmty9v+RymFMxyHFq7KloMFc
CJDLJQ4GL+mZPQHz6Asx7oTdVCBalsVxMjzriSceNWS+TZvj26piKqo16mCyiuu5m4y7Pm8srNXV
HjIqolr1PbZNGjpezD8Ky6/Bnb4ivy/CaKif+i66u8RIA8FNZfM/m8InZEzzdERhu+uj1zkgp6OB
tplmbYWZ9d2g4b7MmPizxSCe5lUe/RxGRbf0+FuU1a3Q7IPqqLWux1/Trqew0zG7QeYeQs8c2LM2
I7dcGoaQRf7F9Fvi/zGQwcqx3Pbi26nkeEk1lxVSZQRuFR91cyETWaBwumpl3Knss+KdTgpjfp2t
8ZV/fabIrqbkLqsLcj3pO16ueduTfg4aeGr8nM5r8+tcKnqLoOlHa5eMn5LOQG0GChPHe98CHGOx
rgwSq/j28nUNvxaTsWk+l2V5i4Dqo4NNcj2veLLamMt1Y9/ihdxTXw3Z1s95r5KP5BXQTl9D/G9B
eff72Oe6zygbK1ayPaZs/KV/OeCHI0sTIzRHNIRifG1MXMs9WbN92xtfDtv3g0U8Zn1wk9MY409x
jXDALoFgyeUMQC6ClYsLAK48ZHxQ0h6TQTk0RcDEvhELGa+ULybL/Inry0j3BlqbQDkvJNtkUARU
efQdtu/eJfTWPSCxMsXOVUi5wm2q+W/GWH8U9goiwlm169zpkLVwgzScs2GKaTTkTqKzaWYomVnR
8wvCOsaWvRCwv+LFwD1l4B/JHEn4OMN0L9JT7HaYBQb9K7M179AWuGnIar1QQOrN0CwrBZu0VTs5
9uKSK5as81rTVhm2/dwh3eWaJ3Z933+b6Lm2FNC8Y+fAHXHjddh8irH8V6r+x9W5Sfj/n48CFo00
QbwAzE9ZFnGSDs0Wz0JyiDEj8VqgWrnD1kUoMmeRM2tcAyK4Bz0v5WFO4fXnCY3eNR2qnbPLjPjg
YIxgksIeR0g3wGrwXWnQHToIyPi+KBFxCnKYs59xg22qh/xsMTWfS5GKYxv7qwxbBQ63R8h+jGSr
zDCtjZTYHo9psZwiYKoxsbpgNTZt3Bq1AuYhrRiGBN9pj81R2gYDHGwXDBwcWSOqzABZbacoEt4Y
fL92OpmCDU/bEFIIZhhT0KMaQYF27gLqT29weAMvksHEMATIgzum1Cn6M2cq00D1baepgUug8aWo
yW+VotgVXvdrQnTg2MigDC3Gm95m2a7Ns7+TAROidOwz/A7QVIVz7C1FR2ChHXLiUJt2KuJDntwE
sjKOwhvR7XeKMKqQl5PRJ8AxDIZYY7AjPhzI27Z10LPGP+pKPppTg5jlgzNthpgAWc+mxep6Mqf9
W0+9h603MdxZHcSQb7yJGlqQuTCVYlVIiWQ5P8olrNTmrhOK54Yr06m37DPEMYIR7fBr0Ax44tK/
b6DW8gQgb1mkAAH9eqGq2wdW7W6oDO/TnJEhBWrfQJo6oWalc5xHd0qAky+wg+nLKXDZbP2YhqSF
GRBneyVCQVFImJoAVtdQ8IG1aBinEcbyCIzLJNNLPKvk4CdE5DPpngciJr/OyGU3R0Ne9IK92chu
zS1QQxY7+VnAHm9ijZt3l/P1QpE6QC8827SDbKvJq25aYu0ahchsTxR+r3evZYH8MXkcp9MTMdiJ
sSHivMFLrbRb53S4TsD0prXjhF7fPloeNTN9AaggLwhsq5g4NK/ZLXLyJ8wE/1Do0DZb8Z3nt95O
qNGadBsFpgK47SNY6ks0rxzFfeWycq1VUR1d8lmr187rZqx/2UG1qDl6TMdzWxOe1hJxTET+W2Cv
ww3smZuZ8c+qyBQ01CXtmZJ2Q04MzOy9t66tun1M3Ggzg+llhpWw46HmzCuH3pysC9m64mr45SOS
+zqn1ARrgGbJntCkyJC1CxozdTj/WMmq/qQjH412/Wm3EdzVibdw7ejvIzE8cEK47OxHxG6iQDNu
bS6XwWx3z1JTf5SeavtM/qNpDKMKCvETvr47aYbxQEmQqaG79wCFaQga+QNk9UKRJEKkJFWlsQaj
5IePz2xB1kg8L7tqnkAqMM24g7UcIKqAXHWr3TIDQKoJb8ZGRai7675SMqvn3NatA+VpaAKRywjf
PzolHEuhJH5cLNx+7V7NRdTQd9VOq+rvRq/SM89D32f6Xl/Hpwq42baqLKrJvfyzncsdmoCNDZIl
NkvCsvTioAJywwI0WOOmAkxMtCAcTiaevEFpNH/OBzz1KDTsNii42UnQ7cod0odljn6YiqDx+LO/
E775d7ZdMi9DeW0jTMvSLf/4S/JsD5kZ2oV+s5Wt0WpZJGeQZMwRAxu82H5ILexZI4ynPJH+hkVo
7QCq4zjkxdVyb2gFAmsu16AOvlCppb9tVYdmktKG0/W48taWGJY+MrAG8ztxqs/FNpe7w54EN/qV
1Xv21Dxgo14eey4tgQLnGYBIgQQNZbyhhoHeiAOvC/OwvnKDOZOXYQ1uZQk7OWJMbn5orOWrGFAT
Ewh1oI9R2SbFkUCy1igpXBqs0t6nfpSyYfN3XVfQ3KjVwL96quYLuEgAL94p//IeexKOmAQqev0U
cWqCn3GYLlryoPMq3hhedEsZrh+w23gUEJyAmCTbeSn2vg/fKLHEU7faCAaqvvginGtJ5E6DpRZr
YCConqc9t1vWju56O7vKYKwrXaoTJOGIAbleWUy1QMQNWa/1fOqWW2ItREjwpjfGk89q9tpQOaq8
YCJfFTZqIjJVJE92fo/LUVCE9Dz1mCJLlYajw+bcybrsAhw9Cawpgleaql3a6JTCd+qt4CX2wOj9
l2Wneyhyh4uG074TO1jORk9zWsslazYrYlryNkDu3KfsJzHuA4mpawwcho1Ek2bGccJpPHfav7ii
TlgBCz1nWfxeiri/kiz027ub0Nfi9PI40G8VWN3sBzpYnycp2KJYzrs+uX/mlv81LtKIYRYpi5Kc
C7mi/mjWnOVyRlnpu8fYJqObM1nNHispXcT4KyTBcaO2L8PW990moDqF7016b6GlSMkXKJnJvSHv
I5dba/a9LBacqgLuYN17O8EXaPuEB3RXpb0R4ABhtzgmHzTffFp93DHID0dRESwxXbe6DV9iGjF3
ZwJIBBbqbYIbu5CLoD8m/hiW8UALRn1Sp4K+sQd8haQaomCsKvLhPsMgr3q5TW3mcmtgUTakA+Ia
L9dRq8ZDhHFtI2JcYcwcCav7ogkjSmS39OL4B+Xkr8YUHRUK4Ilcyec06pQ29hRVpoBTiB9E8kIJ
jB5sa9V9ycp9FpEzhJxadVAK1ZIVkfOe729oi/jQL0NENLP8SrEP7wUB9rxu2HrnePCFkXJ+jvQu
626xK1sKfJSZkaR3E5gTkb1J9X6/rmN5rTB12Bn3LcPfpp1dBlJ3P1hkezwy4jdq62d/ZoMV4ZAG
hltRrtGUADujwYV7BnLPiD2es3jWuCi8t7P6wc1OeKubkzf6KhMfV0qfDvXRwxBgLlzB8Iy4IaJW
wHXf3g4yJVoTs07CtjKdtbwCQqilyHyDWseTJ68xGHfa8VC4+UOF/oKWaIOux0AJwU/6Z+l3+GZU
ifnEk2SmxxfWA2JPjzT6HG3QB6eO724By3eIem+bN1xNq5lqmFqDMgw/8ztiPZdSHqy6gQoVv9/H
HOODO3vP//+H8Iu/M7+1FURic7cqj3iWaAGfsMn3r1Wl9orXBBELom8pV0juqAsLSjKs+qky6+dR
vLF/8OCOUsSBzVxK781q2d5WVu9uq2F5l5Xd7tWUsfAXC5wHAxdnpXBRlXR37may71vqJH6nhstN
RW7hqpFH3IgahCUfcLo3G8YSol0onnHnhFZjnlq+yaCxhhOUJG6WyYCSJSZ/h6P1Hi3xVhlRd3FZ
LQFvcfJdpY2cUd74YffFOWZZNHvTfrBb4FhdSiG2RXwoh8g6giXf8Q4vWGm5L41VfqkMWskqcJ3q
dWKEwh4rc1+4ya3yKIaohUxJ+aGO9p13bJeUjinivftc+0swaQN51DsYDoRRFNPfxde8gCJp3GBj
edKd+t3ITHUh07o8YSmAwD0Ziibjm70UuO81rAqRxTPUAOooqc3ckTb7SXSxHUatu9i2TWK3ukMe
RHLI2MnY7YuQ2a1wOIXAapDu9uMv4d6PUIOnkHGbnjS+JugvQIHicUsBxhVpIqxsYCLA/N9A1Q0u
DQTQE7nm5tyD0HemUDen19JbfaA52y6nrffuDI1s8m9RQyVXKjBbW9nMUUaAiag1Zp7FZMRMlje6
QCEf+QBYq5Qsu6hwkJcFSnaZNWQEotc2mbHPdRFadYWTAfrQEcEo3tfS3QlJknQ25nMRawLFP+dK
7lgsGTGuLD4nsU3gGaPb8E4xjhrVgxUJLvHr3jQv96mboTNOrjwNrrjRz2cEDlLhBs9eu+h3fN1U
6+aEErAXbbOEUsVxJAEjmI00rf3j9QRdulbD2gHIDj87nCNqyWxnlNuOptiRPRQZDTAo5D45vwjy
+67+p0j4OzGZcDvz5LdOa+y2k/hdCu0fbowvr+F0NmYLyUV3UWMjAEKVYO20/lWse2SIHO3sSf/d
79m8yfcxATVIy9FZaAp5eI3y65DTqGOrryxzDklk7ssRxl9qW/MmypaOb4/5ojkXMXl6qEsg8Wu6
LqvP5lLdsArCN5is40iV3b4duKRLD0ZnCkwjHl+8hm8f8QSIxQT6Qaduvc4cH/1UXPtmfkqTAp9M
oX3R3efDyGmp8LGn5ql3OoebdAvEQ7QvI8HSLYcUgCCiekfZgvyV077gGrOJ6Gx5aJFrsqmej8Mo
974+gqvDgfXsmTWMX5pnCFuhLo1WTJVvhg/JxN4El/omtfLiV5p3qblfiU4lgTaC/PGnT1RhxXu7
S3aTwWadqaqlw4f9q1X9rROChaw08nC0+YIvoKPd2I5obAT+r6xfYNdyY3WM8+wsvGODq8fQX7za
QQRWlR00F9Ykc0C7EGaiyNgNA+4hEtN0pdIFXoOtkOx7wklW34PJxmBsQX9IkmHzBJLPyWnHaueL
3qSPs7ccJPPA6ZLFZf1aUIaHIIgeUs2eCJzJ7wLgDD+jqQPCnNpsi9fgpKuY79LAq8+tH/Wi9w5T
NJK5YsPs7jtHTU+AHp5l3/U72jf8MGZnCn4EYVoSCQ7wCMmws5+heGl/M7kfBwYTQ6SHssr+TON8
nhhKLtA1zYOItHsTRdbeAHEQLmKvQRahxMC/Vg667mJ6d5L/GinHkGAlCUjUXryG+daS3X1tx8A+
8l7wlv/r4grsxje7qN/wpn34sKUCfyaiiCeM16zzakbMklqkP9oqJ7MHNockvJ6GutPOD1NPn4yY
MTjZKTQbwjPTtXGGvSM7P6S2kxKotN25nA5MA0tg+/on8SsaHXueSPqbCbj53n2MMuYUS1AQkvj9
lq/VM1vHFOOm+SxLaK1ju5KrI6wISfPa6e/SzuwzcRB321ol18KxCHo9c3djxn6LhiM2t9eFrU9c
tNkuy2H8R+LNmE3aL0QE0Ena6prpg7pazXSXdvqk+xlj7mLvYtZKZwvysd0Y0woF44AxrPOgpaB4
5waZziTbj9cGibfeUcJEm8FI+jEbWXvSZaBRe0kY0T4kUhdh53NrinV72OfJ/I0u6rKxbyRZPZPP
eF9UDf+SxsqHFuj3indB2foNhAG42X05HyK3oLZ6nQtd3aCD3pD7pRG/nalnF8vkymQ3XNS8lIIn
spEUa3TXyX/xFO1OVjpg5iLNkeri2cZGgJQxa2fL1kaem4gVbpWdFwSd2hgCA20sEJoe6C7dkBLI
/k6q5YAFiFtUlof8eroAmRiXncOuQfIWM3UHrXJKfyY6ioK6+XT448PCa/ceZvCg0hCj6jG7+g4c
L5DDA31o4zu0XSeI0EFDk/pRTWH4o4zQDLIR8XkkDpzb79QyxkEfm/m2pkxvOwxY4AZYTalX/vXb
tR4InK1sMGdgV9f2MDZ3ReMB9dHwaaNEnlu58JbIyKfBrP8p9OhJhzBz1OvibZnw6SXzsuzoCoZl
BwsTtnq99wyfK7Q/MErF3t4w2RlNZnPOGhXOiXNAkr3VAxS4jpPG8xu4qc4T6Qd5BPJF+Qb+Vei3
Q8UmRy61sZ9xc5JBa/Zti9A8QtXRCiBWIFx3NSCiE1w4ohlZ9lqOrDKpZ8g3c1+Y59gYzfPApZ3x
MLn4/vJP1TzkmU3mLCrmnMmzSFc+jL3zDXjbICdZEhGEJoWsoW7IP6oXeKa5dl4tovZKVjfHs7Z+
XROiNsizLbJtbnw27e3/v1Kx+5THw92sXS2cKRB7qOwvdhQu1WLjmfXqDkHNuv7/H4X1XdQslHKs
RRDhZ+Lp2rr27gn81cIF/ef097bMiwNiswbxGanB9WlJI5tawsPjLj0PbffAR8ChiAPGcaYb2TuW
FvgQpBN5lyovl2vjZ4SAa8CkhMQtfRBPs2nvSs1czrBrymuqWPctREdRUSj+giQZDBbMszrjd4Yx
fg/EoQH/Q3hrs8zjs2qRzhyNsOFgac9Lxs1s8cZrEg8H+EP1Q61XDug5lxoBN+XyijNYn/m7PNLT
tY3jCUzQwGYyR2VJ0R7dhoa7wTDe56gS+5jB9TCu1UyDwjttNgMDlmDrEeucaVBHk77EXs4QSuaO
xXoH6CmYyiI9zxm3uamgpFdpfxKWNY32nqSUKNoZPtMqBTVjOh5EEcRJ5VC9Mtfe2hv8JfLl6ppN
dIwGZEDwe1saQc9Rxirf9KnVTYxxCnC5cO8WzavpMgXBoKuC1oz0S++wvQNFYpCSIgK6IEfeJpQV
VCF/Kzx6ld1J8gVuuH7Rs7ejq2Vr9Xq7KnlLaECV0+/Gel3zFJ8ay9l6U0fevLeIHUtG9UDXDQDG
Fm4EIC4idBUTRgfFNVSl+9ePl3LLO9N4L3LzaGkx35AoeYRS225WyCx/5Bx4mg4VYeWmK2K2DCsR
zXIuJfcA04qH2H3kSfbvU26yI6gTDOYa+5B2Bj9IS0Ql82Mh8VPoFvPItF6HRlvby5xRM+bf+EBV
6f8/f2ogwPSXPl0IsNdcI/ymvORZ8906Uh0xrsKJZ/EBNAmrn0Uoht5EJlqnw+bQt94pmSlAShd5
LAbpM5dTLED09SwUJWPYTn4JcoqgGF4AmtAuXkRv7VL+JEvl7my4x31efw1Vd1/qxN2j0FN0Dpmq
9tH/1LemY8HzS4uoK1fLfDSPGfs3stbLZ5fIMqhMhRCfoMFpVgdiztZOeezxc7T6PW6omsYkQOkO
dbNblrR6SMqr5eslh924MI/bFSWI9npLB+Ly6K90h+IitaIOO8klXzPyhzSj4apf6H0knfpGHj+3
tChQjpxCBaBzylhnG8YAnSIVD827surh4ujGcoFeLc/QEMDKaemzCfSwynuKCJPsO23KU1NwEye4
m51aMNQZNoit12IAUKk4LXU0Huk6v0R2Ii+sGMaA4Bq1DdWYHJCUnuJ5geQU5b9G5NHao1wROhEt
iTBAKP/RWQ366MW97YUe4tGI3fbMPyxXl9Rw9jWZUUiB5hYeKkwd5kyuIeWJ2PfFT/IGpxz/GJlW
fEezx4pFefd5Rs6hFR7OaGT8/N9VJesPSBn2UaNAQfS6eIIwL87ZlP5OqcXkiq1tGjV3BzPr3sn1
yprwp+ZxFRTeaD37fNbJKyiu9EWPmC6iQg88J6IzvUjvWeU5p6iaTrboH7XFgHYmqP20Y5WTAURG
rdbS6roFdpnEXBZceoSm9GSm3BrKXO5AddLCPS8INBknRpWbfpi6vX80wVVsWrshZd/B147VdBJO
s0dBmDbtULah02Em3ySYwNgt6haYp2VrGGSziwa3GLCubWIwqaEc3eehP8/6o98z8TkmD6zWOO9L
ziY3w8awxToQo1CNmJjQiDAStSgupJ/9l2kC3FMUioaKxaTcz5fOnv7QPV/IS+HWy0s3JryGyami
6mfjO6X3316MPxeYkQRpYQrihs6jb+RHXqfFVasFSXECxltiNdB6vA9vKB/rSX3ISTlbskweuJHu
B9MEKEtFhihtkALBlybbstejW9LFF6tSR9+IrZAs1EM5i+4i7JmLenqnAD5HOqE3i0a/JeO9AMLU
dLroy9PONtiUl5LGlg2MBYTqGdzaVKPtMbthHTHrae9PNmVoTSJChVLBKugwJxxgaa0hQVS8kZmN
n0HqpodFjz+9FjUeYaYAcWx6hw5G6Cb/iIm3vs7SAY6UPYmKS54ZGyVqck4S2Md2CASY6WX+s6TR
sSoVaA6KwAfHeLE66gNkhDSctwbHN4DUoOaGqZKcHlub8dMGEXNGMO4BYW0j25/3ourfGsfWtol0
/yVG9WRJ56MHQoEu06n46gt8S0uJv9bE+jmaP8CG7kDB1stf+m4Cgdqabg09nqHtPAlMHvTldqi0
tDxkOr9NvV7OgJkp5ukcAzQc5kd3DoaeGuqsd/u9sXJsXFOf9xSTjlgIGtDv9sJdtHvgMasesir9
a9GBgH1W7+BFLzfXSo5UzS4Hv5k/m5HlsYxr+C3RWphHjdaO9q5Pz+F1PVaSuWlQ9t5n/qeO7F7y
VP6JX2dU9ICAnf1ue5cFT8GWJw9vs2t88+Z6HqCx7FKc2R8N5Ak0wyMeh+VUKIe+VvnmaaAFuD8X
3dZ0WHB2WfEKH4n3pMzYN+4i13iknllH+zYpXa7x8Jt3jl+cwrW5m8eBoR6XDQtdbnIwhqzVxsNp
w80iDjAUd7u5GuOzZuU3v6yLTyJIeNqyKrtqjXk3LLcLVEExpjf9EZqfkXxggVODQDtjKj1SdbJp
xFgeXKpad5oPNCfpk3YrHC00Zmo9tLnZLywUCKtAd5np5M366Sf2czAji3cczWE8UFBIINJ9dRsD
6l0UfbaYCMM4+57Av81lWX33Un5YPV3YrJb/kD2nOqxDsVJ+bV/7AsUbo0qjUCMXtooY+XkXDc6K
y8nWC3pln0zCPsRHeL4MBmvV/s3wAjhO5nKxBSpYqEXfOzp6lg/Vs2WepW8buGkSOz+alXoBdyB7
B9vwlOSFeI7q5ZmqIZzySYsPdvWwG8D8K6wXaCg9UAnM71iXEQZmW+w6/BUmPNxnC5bAdjYS/F9Z
9ci+GIwF3a5PyTCG/cAXg8c4fSGYj9/bg/XJHqudp0etyeDD8XQdKmbelMMqkR3Odx2LnRi+EIB+
e4D8We5GAdILrS5F3u64KtbPOnTnzehjIivZG4pojs7dI/wDlugAL6AW+dXB7Z0PBaUvMC2teozk
cB5SB9y2hsF4iPz8nujaTfgJ3nC6VnZtwSw0Vb3DJxT3wciVJhw/uiGJzyO8iTo26qMNzHnjifZ5
RvC/gFchLTErRnrwbg+uyfoDRqmLj0BZY36mtoPJEwnqpSX918Y8v8C4Lqwjq3Nhw6iL5qR6j03G
Cd0aFR2wqnp3hxZsRBJzixApKGZ4NE7RRVw2YZWOUp+2/a/KMPCUFlUdsVTv/lSn35pp35zakv9W
ThCiHd5Y4f/R4tm8TJZ3rhvxZOhV88FSDUdTquJ9ZzX0niKx0kYCUp8Qu/nqTp/K5QaMvdI5NVzB
nxe1yGuR5ZcB544+Iee2OuA+THPpeC5j782m9IiGTt1ifBtPlZ1Nh6oonTODxYwL5+yNg9wb1fAx
eWb1YJkGS09Q1HssHvlzFX3ZEj9Qwj6Vod7e4Px7B587BS45241SuNRFqnsbgzxgkOT8pIwlc1sc
cgH0RfMUOGG7OTGF2xvfa1LwaPkntnTv8B97Z5IcubJd2xHhGeCou4EIRE0yWCc7MFaJ0lE6ypam
oelpJFq4v6Gvhkz2+78je7qZeS+TRDiOn7332haYTrKVMzoyk4vmM8x0pJNP/vq/IEOu/zp8MbO4
I/hGS2xc9Tt/uGc00e7qbnqhAL04Yvw2Vhwf9+2lf485iY61YntqW6iwwk/VNioAy+XxvTnFFKob
vB/K7C88UYrxOho86oHodP7sFL6/h3B2h/TTHKAN5uyOKZON+e7jt2lJYnHq627qbyJrsXdaM2SI
Bf4W/GN3qtzqxRUUvwliJXueSox7WkSVQaPFN7fs/NA0M85ark44mZa9NQNRp6DtXG/5Z+bele4b
EBErSL3BO67B1Dgv2kOjWshFZIibGkdyVPhvMHfsyz//R9kcOg1Yp2nS0tVO8Qcs3MDK0Jp2zo0S
LH1jlBWSB/gmlXwvtYzvm/OoCn7E/U8tlb2v61qtW/gckxTAYTe2O64BIPYak1aPuOGGwjpp0F9a
4j/bZehB/OKT2XRKj8MZEhoSDPcYF6td5cTPkNCpeWNlCtq1fx7ZsxyKyCdjy0kbam39ZGTl50Dv
FPEUPBWALadAzBl5xdRwNlJqH86IEKi0eD5Xo8viOyL81ETfRgM9yPRa+C45DEA4jYll7/MVSDSN
TQAvArEYAktl3I/VALYzhkwGU3Lj8AqyklbQ02L9ZjnXYniRh74T2UZYbGfwYbK0HaeQQG2yKxQj
n8qJ3tWYWm0H/SrLE2fbeXgB4Y3bqPa0Vdo1EQFSWNw/yTtSJI8FBQWH4r4EU5KKmFto+P0tqnTe
maOkTiqpbpHfzeAriYTnmsHCjWTsOFVkmjPvgN7Z4g5zaQuRPZHA2rtGDI9EyPq9RichKAOPPti6
DjL1x0T1OEgfabHJoo6MqXPJKGEgqg2FyNWbUNO8v1ICXXJcH5ung4xeOx3IzaXpuSlDiUzdXWUw
jgF/kxuQoNdqrvvtNI+vGNiIaBk0chKB9KpVJkGUTUccDp0735fmcJkzZgZ4AlFYyfkWk3ylBBgx
uSMs0E3/GCM3conN3TRgoxSVWVyA3h91RRW5O7bPuo2kYtcdlicKDXKik1e3mB4F3UeKmeRYJpba
QyjDsUE4aEz/FKsWDTLA3GgYg7j+J3uhQdogvHnSPan/I30EplXuHZnABRnVFKRp8Sv8/ltaJM0j
NTOnYlJY4mwAzMkMEQP56Bb9J2uJT+KWJss6wipt+CRMKvXClHwt92pAsSCr2tF5ixtwT0Yr9iym
8DQXURwM7mgGImWX6as6OyOSseUboYQpriBwwS2wltN5ZkLf68P8DO6VF/OYzJus7HgnqvLNr6Z5
NzTGhDnjXW9qroV4MCyCKFszZ78y4kTd0PsLONnEM4czG3lgKm+5YOfhQZun9NA9+mOKiMk5S5r2
YgqAU/iDSdQgXkApw18nP7IEZYYQpXL4BsV25W9a0XM+Z2iNxYEbB8R7Z1/M6V0+G3cJFS3MLJBZ
8Os6DAJEPIB0rfHfqGBcTvpHl1CfZ1NXPXcH2l2EnZ4EX1g2DfeTS+xMN9RzVr3j0n4SltXtvLjC
YlHgEUnz17qqNnYz39WedHa5eTakvEmRvC+ApmDd9BI464TXr0f6c0crjAWGPXRkqm9HnH1mvEvg
y226Xo4BnJ/HauSsZgq5n3O1VeiACH8URTijdDaFbWLwzW814jd5SD0U1ErvDOcQgXvaum15kx08
g6qL8CvRJdua7ACMngOFbXc5NBwKfMoAHk6fvVHjp64xEgBh3dYZWWy5uI+cilSc5DNw1yk5cHY6
rYs0HU/ttp5IJaZOfBKIW+kEUNIWOqpZ42qszHwKLDOubypKmZ36hKIN7F94LvnYbx3oks5yVTXg
gY4qwwRGEvfQ92x9/JW2jNA+kHvytN8aRY5ume25so17XK8UCKDSzhO6hm7CZJ0c8yPGCHtH5iOM
EowwBSarrTubH2WdhMzFUEUxDmz7k6yALy0FjsJ2WNfSpHb3bb6fbADVDmw5lFy2DFpBirTErzzx
5jR6ck5+/IqVbNgNnffjeujQhCHuS2O9tv/xppmug56tIz9QKrKcixqs+85N2oDH+2KV5ZNvFyG7
1o86E0fVGa8+FdpMIPq3ppnRahp16Y+2f4gOgEiwUa23i5xgCpHXvbDOIXRrVxuhjbtxrL5xFcUF
tuua+AmdhldgyWRoDBpz9qZg7lTV2BzJhZiEZ1hN0V7I4ppde5NuB/yvAOrMB5PiKcnty2aEIhDQ
7Bo4r/shTo/6+h2g5ZPfzOxS8imiJJHSd2EBYlHyxtB6Ja7yI1uMgWaePdPixBAxxh9jW3onGxNg
KtO70fOeRJ8exokWXFdNB1uRh7C0+Sp9fAxZ8WTMawO0HK9G2uz1dnUz8BcUMWtW/FzwedE9Nx4x
fNpDqkPV9HiZDIuD3YwQC2eMPp2z6bBz88mhiRpzSlElBmyw8p2bxXYc/pR2AxB1DYvOuougW1h3
3vg1motOQZz1auIGHzqltl02zRsWX/WxLXD7jMsCVI20n2G4xNFYBJguevoyLclD0jYvVmyj/hKp
YQmLMfSVSLpzGs1JO0izOTTk5llll2kwgHvNOv3cdd4rdQySaqaK+48Wcai3gaV7YNd6a7eYGQXi
2sFw5W+K/BE0IAvRZiX8OMzXbjQC0de7Iy60MxBWfn0W6x6JnXfuYGat5I3SRFbMoEBnH8GXxHfm
HEaFsw9iCvd9yebeJEXCuYIY+Jz0VRj19kPZ0eEkTQpSipymvJpSvFJk74CiXy2aVVDeLWvrDMXK
Gz9oTvVuVPjUo4iNrLaAAzMa/0VmRyhbTy63ALvIsALH5NRpuHvM3TWobjHcK2Lg2GIee398yNaY
cJ+4LyazGjMS/jSSoVjABSYesyt2CxWVuEKXg0AJZeOyY5VAk1/pPOLfAk9Dj0M8fmXq5rbGsw3l
8YCF7RbVkN77jJRKmZLnldY/t5QCWYOGRYpxY1SmEtJu1QWeMC+8nCPEODswe1N/9iVdJK5z9GyI
4PGYmnzJhkTNridu0VEIPzaHWVYHOXcVEpVIWkbBa2tKk5LWw7ARjrfXFP7GqfyoYiwJHU3Jm4S9
rZUU4pj5HVab9Z8jTfIMY8ydp/pNy8zlNEwNIgjGC1X9GfsG98taRJbEkmqJNMhSQLK8IgOD9AqC
oGq3ub9wlWrfXFO7jvRiI2bJD7viVQq9vNtVHnDVjuMOkG8aOnK6tfauR10LW1aJ2z4fP7gmX7sC
miD1Cxtf9xS/jfl5cv7wXmPmyKZPejTYW86hW+gH6ME5ri7bPw7xqTOMzwZ+bqNl2LspeRsTHkMt
54CsVFgaGn1oJSVZPReHFPAnoWqkW4f0eWsAq08naAeR25PhG/5kMWudoow8BBArEI/NRHJXtcsU
lgCmaRq9YAzmJlLkLxVtEJrkxBxKArd8I8VCxUSB4Y+1KsUO2vIhF3QXUXSre7p/Wowm2aPm/eJV
OObSC1HKCRYDtdzUdfbCf3lTV3gXsPryw1pBLCA1YVkwHhrd0WQL70acK1BTGPjpzzXHaddozB1u
xk92LEy+0k5/MCrnKEw6HIgY8FBgV4GiDUMFiGlg62w+Urwi6Vg+/fNFq9JjN4cyNOTjV8d71XVo
ZysX+tD66SPSWVLQnrn+YjObR7eBs4Jvk6H2uwV44k9c1flgsbbqTbY0bQjW46SzNK/cmGtAmj4S
Jror0hWv2wPJwDzKdYmEM7+88xyqVYBF8K/uP0VZPLtcKrT1vc4wyNEG/dEaIJz7DnUqNsKz5alL
MePtLyvva+4pw3FKAFZ8AMqqXt1MM7NBEodG5DLgeUBHySzAwp0eYra7KJEKtxj3a148OKR+V25L
IJv4T2RhsCM8wSWkeqsEqALDTEJZ0LOCB9ULWnd5z1e7LavBNdhCi3gQDfTbaGBB/cx7nYriHfOo
zLuBsDuMVShQBuXlMA0/vMX9mR3TZIL2kVuzZR2TPjOJY7GQn908vyuLzzhLT4CVgg8Rfv/Kqu7T
kV2Cr+FTwcmiyDFZrPCAs1AVQYoPBqBkGloiPwCAclI+pTKsDY1N63b8lQHP01lwaMeh3vQeurUG
6IbCEHvjKJp8qI6oB7DdzfhXU/Au4/THdiYszfmC94/XlqbupzkCrw0BkQfr21bRt+MZb2qpf9Op
xlTHnoFq3G3FuyJK7vosv8L1QTi10j8tyEaz6SC144n3gZfHTT8EvAZa3mfNtxt71zGBlSqm/rma
7B2lb3zc8JhaIv/jpETehU3XeV99ssVCiW6Iv/Nobqkj3VX4fFff+VdDXyqIdftt8KAHa7iDQsYl
tuOUqnTIEisY4Frh4d2x/7AncKfIBPQOMgGz31GPos4ZDmeTc89bfr1CXfJo/SVKiCxwzxDVAUhN
TcyxOoSjwzrf0dNhNb+t5I2ScwiDLTiqr9mCxGLUc33MV1JjRdTTyeTNUK1COEXHnySChY85oZCk
XGhIR2e24seF3Y0teE3gm9uAf+CXvPIxs2xcsO2NHS9skYJofJ6ufNIh38YjPAzdv2ES23Mqz6TC
6clzOA6bCtT7jCbQkZc75oT7sqXAjl7CM3OECmJmCyLXZLY0PisO+xgi6SADZrY7ccmdAvTITfXO
32IsztnQV3uAbufZ+rH9boeJ/sdAQAjiiT8zE9OEWWXEB/OlGtjMNClJ/4GuycD2Id0MNtWnLl2t
sth4fY+EYaQhVUFvrLCMvevV90Wpfsxybommax8eGbUSdkRIyvkpGeowtf8iq7D35mlcH7hIeHdp
j++ymy98i+d5wPQwg+4iybTBcrHvHZbcK0KVcNsRSgbhZvk+oa9A5fvbt7oEDSl/3Dl/HeKFzdRc
8xOxNSBBc3x0s+Izt3zkiSJjKQd3Z29nw+/igkZu9K/GmT96brpWJ8KBwDeZwuVNrk91hQ86NhYr
iLeVtN9oefiDOiHXKoM4VDENimuwLmpGSqm81aDXLndEWQF1ZHizYGPlWSHP2NmOBXU5Z/ZcLCQt
Almy5lIzJLzlpht9oRAT0t4iOAnKe1jS0I6cg8dGp6+MKz7SX+GxjCordhAuY3qxftebHkqzabTv
hWr3yibCjYqSA5vlrJ3LPzykeESlHxLdMJPoe1A+CwxFzLmc7NMkirvYRv8icP5hu+42KmGo80fs
5MlluTLgeNgNSUm4/arHyes/v3eyWIjYJkeF4gpEQmA5NhgDMQY8AhZrw97Xv502XTlxgO+cFA5G
ZMEUd5uNsro1Ho1i3yR0GFV4E8vGOeANbbeRi2K4kEEjLVQKOC7ahZjGo6+R0yzXPNygxn5nWRMV
wkX6XRbWQwufiRhHf0PVhKJDkVdIHUxAcpV6wYhOhhQbotetQO3ppEbGUCNeq0HHoM+hsGjTiI1n
xnPTVgeavKJAljMkpphi8cg8dl7ZBLCyeOitWQS1vvrgmR1iiTttfG8Gyh471lAcn5z0My+3dgJA
0YysaAbNTnHPKh5LPGz/H0j6vwBJgUj+zzzSzS9ZpL77j3/79/8GMeXP/B8cqSn+xYrc9V2X3bgv
jBU6Ov6uoFJh/ssARcU/huXgmpb5XzhS2+GXDJRCnRI+HaTlf+FIbeNfAh6YDy/MNY2Vb/r/giPF
TgYO9f8GkuqI5Gzlhe/77KANw9L/OzIT8DbFf/x3ttUGFZB+8OIpqaV7jfr5Hpjpeg5Z8cHTMaRx
hNzcQnwvKffS0V0oHbPzsxK1sZ8GViU9y7MzRJEgSpOPiCgZE82kQnKD0KOetNZziQVqB8/Tnshy
PxSzQ3+W/yhMbwAMylQrS5hES0p0Dg+QgwMHAVv76k1AJXH5JXrjNBFSLHHm7f2Z6JsDVyMgLkOB
gRK7pjLllrwpiQTBrO3XYxZgMaRSgwIqhwwo3Hix08Y1vWh0bwKfeFgAyooM97XCnbMZJSQm1ZTE
2Cn9IE9u3Zs0hAIeiDhmqXEZfpobriy2Gh03UpGKA2b2vemN0V5tbWJGhksoWfYNvbfqp7Gzl7nt
HkZ8/Q4cE0LZpmHzorYJRCUjWVOqDDfoTmS1/ZPJaBt0Ay7HfjQPS890tzB1+QJqlLWE2QCswqH7
CIv0pWrcndItyDhwWaYc1Y8i4lOnG6zPsvkUV8Zq8/zOnYqcKnUCES7coemsIEG5HLaGSh20nviI
TPG2/kSKIvprocNvhonlsbIYgWMcM7HLZck7mwKavTa8lsby950hyQr1mOwHVo5ullgGx78QkmUw
9S2+9+6hRa4mmfgwJmoMnUbSbKm1l4oMl4oaQq3M/zjsVozSdH6VA3iI0mBtilUFsI72vExtH8BX
qIUiemiTNh+xCbrO+BY59SNlkufExYxv6QtDODxoAkx4czBzsNsmJaiZz1NbBp7ZXRI57/Se6g18
ZQeAbfidbJww7XCmAG+AQsto6Wbagznxs/CZuJAEcKHG6L5cLAhoM19L1vRR9wAB4c7UUn8/3VdL
iR7LG2Y7pa3gchN7+y7NvrGQ8QPVObzT5Yv+DuinOuaA0XYvqpJf2PCAFyUPiFgZIX0CqDG2qm1p
D2xBqSkhp+xepoT/ujDUno8cyRwKwHtZQfvyWQEVVgHvhp7aUcs93NCvILv0XYLbGHeO/ceMvHeD
pw1qJ1b/BUXcM+pPgCkVdNjv3mCawejaYkvIrfgFBzZLsTJ9JpXGiik1AfQv3iX12cJi56l28QhP
KBksZE72NrgeCTDakL4ynM23LlEHaP8yYBtZBfX8atgjLfJcbgHGFgZYAbBhfOoLbmC7rtLFZkhs
PAp6+t3YKgntFSAz5LoIKez6nofcO2MUFWfnY0bDuWBymE5lX1LhOIi7piNFIRbNJ5GKu3dszHu9
op2z1tn1GTMQCHMrdbe5WXDenbR6aAHp7NBxsamgcphqMi7LGoY1y45mU7g+WVHAEGVLH3TKvlkj
ZveFYyDRqizk4vmsw/Laa2Vik0j0nvRg7BzzvsftmZIAP+M8WCobzar+m0PnvMd0c6Ewy7lDEmVZ
bL1BLdbZqvVnjanvXGE7mgG0Pjul9zIrpHqrsr/SZbFPnk21oEUNdy7GdyDBzpmkso2/2ey24Fqy
gPCPdlZm7x14YI/tkKlLM/rTaabakGjRDF7SYgPdY+vU/U5s7Tgl2qHdajrPTniR5T3UFLYrMfK+
JOuWUZ9R5nxBvjvR9LD8tRtjOdZsEuQqAZRR1pPUZn8WNfC0AHQUKs9gKOCDTmoIAHVP4ef66JZp
8wpg5zOOa9Y5S3nuIAE7Hs179GHWG8Nl0G6X/pBJcCEOZgGgYWyPMrWHBvWcWDSCO6iYlbxU/Q3g
KtScQJl6Bcg/+h191wiGwkTrtyGK2H67BB5bJoPfsVVufSeMBHpu7J272a63zkSvDHAveL+1+U64
jRtxtkT70KP/4xxn8lmnlCA02pPrc3IXtt1s4T8E3pJ8tzGQIn1a3sas5QCU4BMoBENxOXJVTFgB
IPAklLeYVgWQAjWZaFzPhaGoZqisH0Q9hoBQONZRr39bqultbhBC+jWnPXZF0OOmnUQj+Ej7ZqB3
MdCVuQXMV/M98Juwoc5wk5SMdRUnbG2YrzH9q2c88ESgSRvz8rurBlE/zsUXiSg6BYGK3mEEfxxT
7ST50eocwouHpOKwazG/ateM991ie/sxgxsA3YPy8kb0R7evSPpb9w2mqQffcH5S8inm5B5pCWWC
7OVVRv5nt9A3aFXEziOdrh7wBRvPEvW9TBkD0iZ/bbqOhnvfSs4kdw5dNWJtnVke2l+DgKYBjm+H
M5rexIz/jxxwnZk33DvvhTu5Ydb7Z1xd3s72CVrVHEDWMgNxzEbsnTK/ClHi2barh96t1QF2Gltp
b6YkDVdvNBN5wbb6JffY2RTAxXalwBUYy0v5JA0W/5lr7ZtoiXn1Aj9oPe64S4czyhTxpR7a+lh9
aDwA5xFKTmziZ28iEpNQqg5TxYDd+8ONqV0+9H63dynP3Me2XLYWhSHjgBQHUfnX8cBBGEV/Mmsc
8kPZH+AAu/tWJECEa2pAa3gGCepRYwLhLHsAAb7eI6kNdElR1xdgqwGv6Oghb+TutCCIp7DsLx2Z
S71J262bN8SHx9864xLQz656BvvzOK5/IRurxD6O2wk3b3evp7ZxLV0bs4KTvDPmbyuoTAWvlE3j
rzeNIvm7cIP3xuJjEAaFu7yT3RIMfG1XJ78eqqt0oi0LR++E1dsleMruC+8X1iAkNJSF6Nvj7hsW
vTuco5K7CB0ocViCATBi8cN596eNMFp2sgKIGSE94wkXWH1owkIBKIvXijX8sWma+gw1+WTUY38H
zFPtTYKa6x0Q2Zo27C11su/GyBldpZSXyUFSxl0+1p4HjMLEFJHo8R4LqvXgTbRv+6iNfBcyc+sP
QgQNRknwV3Wxq0sc9UlFtIDEDc2J0A35yliwo8MMpkDjbKzA1vT7SBg6+lDe7jRnOfbIJnMOON2z
ermjjRoGDpiGPIYh5m+NgcFOrr/cW1gwcvyR/kzvbtbRMlROR+wHUCGEPYUqaZptZDY4+7SkO+Fk
E2E2O8wNi4v9XXe2DRKWCVspsufnYWjnMHZnQqtJwJ175n0v/krDbPgLNnNo6TdKy+cdNVErT0Jf
CJfknz36CitwXYZx1veb1KHixCXCCaGQtFZH2GVY9/QLLAHOI/NIi0fRp/Ke4cwhAIn6qePVLI38
Mpms5CgTvPixvmvsJeUDgkxspjibijR5GKkKJSIAas1KujNmz9CTeUKIQC/2U4sA1TfY4JoEGU7v
2Vh5bEBZdfGCHNR3F9MmUkCsSXWuopnFldhocHPgR0TdV4nLb8XVWaUS4CMbpKWGUcG5U7oHMZR5
aJYMg1M7hTPxp42zvmGKyfrbaOPDmJeXuHXu/UpubII5XVR/AbksdgU40P5zzF3gRkl71MwErJVL
u4svKR7J3j0IECktj6k+8iNOoIlUoHL8lIO1o7s4SRNeCUAdOPRUGx0122NOnD7paJQHO9UOpEko
kvf5C1gRLX7N8lEYNJpPzxbSPzIxErLX2zenhmnrJc3eW1jyqnS+jS55GofIRJxmJzx+j/Gs5rBL
bOtU9z0IwHT8ghCRBKYoRhhuPrthvdxlDjk3WMMtiGqIjq40tsRpWkR69d52cOTMUoHWySjMrIDp
LhGgbq6Mh6mD0zZ5R5ArA66b3g/HxPGvOc6AOKKjGfBVFjcPWB7TB6MjRenIGYsdozGmu/I0VYLQ
Vsy2L4mZQ1OPwYuuS2iCpMK6IgvV5O2wYrf7KlcDZkgtvUg/PmqJnbELz1f8FxqzI9gQLWmB9728
7+3FxEye7gDUE7cRZIHqOKdcTAC+nnjiWpuyaZzTgW6uIAScs8EypDPU6uRu8aZLOjVeYNo017SD
6mmuYQteLthRcdBGHh2Ehdt8YJSTCCUtm3/PvxMDS/dWkL+RPGqlC7B98OZ4nxvy23aX0ySxnmQj
tJ9+bxZYGRYPH1pXziT0amM7zDilY0t7wk/+RoASYJG/rJzY/Ctj6zrbPEC6Q9o8l+7OVFzDMuoV
AMK9SFsvQ/KZxDomM9803AvoewPDwHUsr132+IdMiPvSIhoZdTiHLM84uxJ2BTa3x2XBWm4j8qhG
GEHWEugsfPWGVxOmrpN89i1qJaLAQZaNdoB0gz6TsytWnnqWlT4d/fLBoZkdHRU/U2LwuRCa2spn
m0sH9UQ2syfxymlKbjUJgk3StejcGoYpLRxSuGqSOz15o+Y5I/l+BmCLX/5N4MENaOoFM2ByB46R
uqVeyG2uF/e6tW0Yn9bOvH6vvNWH6tvcYj1JvNPZO7nZbXqZUm2e8BMnLjcK90ezgd/YFTB1A83U
BNbkDhj44nUniz4RYUczany5dQiW+2J7Ogfn8mz50auXsckFFPFIPo/bncbDM5gn9A5AsDX79qi8
8zEvksOirt1u3sCtT+wpIAyP2b7rgTDOcxXtMJZnNRt86qbdvH9K0beDQR/xU4BOCEx628KR/sUm
lWf47daWYykKNMrWPd6FWWGeCg8G36C7VDfE2oJmQbe2N79HXpttRQeIxi9sPvLebqZq0DGsnT1b
r9JXrw42bIh2yJ4MjMcKTjXdaAC0NIPgaYXhQGbVp8rAQxblhGRCvmiS9LFmmDUHySvFmF7qhY20
WRHdByb55nj5I8fO+whWFovZmgh5oyHU5m+X+gd9cE+VJ7/5CHHhqjsuDOT01oH+8M/vrjKwqZHi
UU11gJeozSwc0qq+etgftiS+cP/0K4Cd84zLeUlZIvSQ44A0f9E6BLRJ9xHGB9aQGZ5JYyJDbVP2
G4hxTT0tHrXm1bNFFJ18ujtupqi7wjzEjgERKUrRW6LCetf7tD3KqvsxvMbayIwlUDfWB6qdE0Dn
pThY+fDEwbK3BxyBKdSVPFrsG9WK+b6jSyzwNbmryC8+8y4Y7n6FHO7yeJwfqPImOatdbUiMJVSC
i9FnZy0jrOurXcraFtciyjSulqBztWqvMuted7gOJoVnQ9QYUJsLi2RtuS9ac9iqnuW+ZWASg39X
tWKrNEAXyaiYeiM8YbK5VU1HIsdXty4ayp0u8xvuQIBNdFYKrG+bkTdLlhjpbuyNeNfUHGLajr6b
4hBjmoATR31yZHobTzf/1JCIDxqTWwjtHqST8H9rhwqLxWip2Z2yeDe3A3bz4SfNfe9u0YwDgUw4
xNa1G3gDLmb6EQHt58/El6IvrzkGEmoQ8ENUq2mlwn0Wc3mak6thZHeRLV60EhpykvsvGN334Gl0
ThiMUvC/t329UgCmwFk4U2BO+husEtcMVbmQIg702KhCTCl7PiMqI7wGMob4q1Y+x6XxdxgamKEM
S3m1Z5A8t9zpl37A6IjPYLGaE+ALik0IBhUtmcdqMdijfboz3jaVN2FsKOc+z8/1ihIfQFeg5b96
oj20Del3bEksf+65GoJoMIAnTEiXuByraAERAMGxEAP3CYuE23ADrWqFQK7h4HtHi/hl0JqcR1bh
sRkji4jvs9LxRaVqZ1ckkgEo4SnIt+MIUax7zJyem6ri4aRaFW3iMmtH8BnR0WJfNxE8j8eCbpLG
gGPq4dkxuYin1msk65PH4vHg5t1bp3zsb6ND1qOss0DG6PDST5gTWIEh1VCqFGdc2XWM0VyjY/Zw
68vGgKhNKdmNC2xCNHb1Q4yqDWFTPnhpWlFl456LXhb3FOHeilrtZsdwroTNuo1ggj5jQjgSbFzO
lKfA26rIR1N6Lqkh7IGJ29nJmBkk+de1YHzQIyVf07mffB5lOeyBGq8NF+jGdAvzw0vbLwqrF/Cq
vJQKV3y6kUS5wdEA4oSA8thYUFqtuwH7wK5u8SuPuGt3KgMJ3q8GcDnP91mG9U2k0qUmPqquLGzj
TWckBkdHWWwmffx0m+hhKDMt7FjushKWCvE8ZShnNnE75zNpyuFSqLM3+WorXmtsMEFHKHdEtCR2
icEvmYnWZ47gmoI6dircV9bbwxXV910KHlFbaDeLy1WAW/ZhJTDxdWJeYDdNqIVvfk9cwjfZl+Q9
19uZzqGcVhZyLjwR5CmuWGv7aanO5ey/slHGgDmwfCsAavHNTY6pMK6VA6vSyvCr8x7ESlWnhzWW
mRfdnbSgU6dLdOLb5NwbfJULmTIKyGP65xecf7y7PzmR/ZM/L6DHMF9gaC935K4oIYGVht/N4/ph
jeeioXowi4WP0wWDGOVdvFyz7tBGCSvCmLrlclpQytJ42Dg2P1JwWMzNPE53tRafsZhxVVmBDJNn
fFYAp2K+nC2P2BN/OKLCJeaGMWLsKCybPIWGmJ62JoZctXxonbzTW/nUOLl21YhKSaqXEWl7PVwy
63FIBrbA/kCgTGI2tP1QXxqHfRKea1bHZ9etuzvbks+NetF1UIK6q52rQUsPGOnyrWaKQymjMzEN
3BIp5v7I94nrVSCN4YXtlvxzRp9Dva7FNm1mCnZ5A8Nrq0Nvod51MeKQv1B31aEAcFHV033G2LKb
Xcrgp7bFp+bX18hS9m4RJ1Mz5odogmaE6eVEPPNkDzieBKkqSBtkrJ1xZQBFHq755NUzFOJENR3H
ousfogp436xsnGPVg88kQUUEhbeOIofnrE7ptN/3YqaZosD+bwOv3HSkAYLFjm5i0m/NrbVANWns
CjMk0o3QCfsvo+D7qcenWjN+/G589rgTF6P5V2PYkZgEr7YlPoS78rkX3HKDf27XS+vQ8NNvKvtK
eGo4rQBYbWoQ/VFdQNwwlPq+s28JlFPTzNDZgrl02PmEnXgvy6zHo0VUqyR7BiCMVUiblvjZWiLJ
onwWpQ4M03yIxcSIYYpjaWkcxbhy+JhB8EspmSSvfNAhP2xBO3q7KXumek8/QiphDOaadZ+06WMh
4/NQ4Oam0+cOpBI14bX7DiWfgm78THZBrpVlOi8xtgPWnOJNinMzKLVCcBBltAsNitUZPo6DUSfk
KKyF2yOJxFNbOik8CoIK3KJxaBFvp1XnZQLcFIzcb1tpXtuxf0yjVIQC2oFoI8BwLtHL1iK9yE1P
D+uc4IkQb+2U31o6USKzdk5eUX145sg4VrNs5L23hK3vnTCMp4e1dpVmZe3ixDYbpLUYgoxksJTt
nlEOnHatrIPtYFtLmC5mTBgtIo09CnNn+MhCddccOOV+CyXOpKBTBz5AAqsPSjiTmzCtlWaB7Zsm
sneWUFwADYhrDcnpdNSJ7UMpXBJj7zf8dbtto2aHZhhK73rzO/ekhllrR/tPvnd8nAEIHJbOucBF
sTyQpcFKOGYfMSaU8+DWJ9w7PESe/511YAWZea6DVPVeOoTyRqdm+it40osUuKBIcpbCXhT6NfV4
ImO5qRFgDWhQSMIaWb9C1LqWiTrncVofY/wNfCj00KLh4tVXP70ufS68RHpwjMJ8gQRkF9EOKshn
qnGXL9k/rnU1bNRcC+sUuMj/5Og8lhtHtiD6RYiAN1sa0FO0chuETKvgTcHj6+dgFi/iLbo1ahLm
Vt7Mkyb/QpVZhjPKIor+huk31n7q4ttxP+vxg3kpyc62eKsaMqKxiwqX16TDC4jKvackmyR9c5Lo
SwYC4oEBmNOKOMQOemwdVXV6ywUbg8igzMOSv3Uu9AU+YdqwYWEvuNOehcf9TVPCmlxZg1oL+N0r
uaULg+dVbRjE2PSj14FycDk/iOYgnAGXlv3l1N1PaeWfg9XguWn1dxv3q/+v6fWXdhzlKfYo88Ew
jb1coRKNPvVyK2X5oUVTf/WS9zKPSUFpAk2oTEH1RoSsheLsgeCs45J8sGrr3xBerAVPPdBhMt0w
1n9qZBZJPDgcPIZft2FozmyjP2J8p9VMg/MOid7w2Y7w6IaKcBoi+tdH/Y0rjjeWxBqEGewj/kLm
AWttXYWu/SDd8TmYn2NL4TKOOYyTA37HcKcN/HpdoO3tiezCxCciYE+Qh5+WBYeCe1uFfu5Ed1gI
8bEOQRS3EuyQJ5QzAjq7FyGeepoQ0zYnFijhXxXa+caqwYMOdcUv2Gk0UU3qxqmaf4Wsb0ZinnOr
eMZdQxygHkv2jtRhGKCujCq7pWAMea6IP/TxB6Ox4Rc5qxnX5Mk2dd62bl2Dd0B54t94Ja0d4RIx
/AxXR4lvkYewkvhgfeSBzPiWmtmNSMz8R7BuLJLyOAxBtbcIa0Pshy1VvXQlESsM+2tDqTWitRxl
OiyvHsw0s/EQJZAWWrV/Nt5I0aBp52tO/Yx6aiFPXURmZ1ICC5RPxfnT+k7TiTairhwPkB2oKsl4
rHnKcGvwJ+OOBueAhdT36kxnKRaOqIEEYdz0kaOxPobavjW6t81nSUMPac4loGge+FBWcpDWXUG5
ODiaBxFlHJcAK1fmYIKCgLmwHCL6Sczqq/US5xroomepxtFM2ml6xhd7Sp1H7pjiVGeJ3DdT/pIo
rrorwuLUtQzbscVbkphFB6OwotANTSQbeBB+IrYctSLbmOQ3Cn4qkYVjH73afIKEW+n1afw0LDf0
TX6HRK/Yye5CCGyUXqnDycHf6uXB2onf0/QVJAFS9S1sjSM7A6ASN9x9FZbRTAGVUmE+ZOKCm9sv
vJCRpceNDvNFRq+J+K4pElQYeOc3ISCkFdZQgsiLTL4EFKjYn8XcN5cnZzwcGzh394EvtTPs7QRe
esmLdDuF+l7RlGdm9Eu1T+g9iHW/VdnbyQB5VCPqh4WAMy5/iLaBs9ORYYyri4rQxZ2Gx5K8He/o
j9y1/7wcImTikBnEdM9unWbFsi6udR7tGhogW7U6hUN9djyAzig5FBxObDH+NSpvQGiq5IQWfffr
4e7rQuhL7BpY/RJHVmldU681dl+lxojaWI/CuNgAYEH4LlRT/IzjX2XgYBZ/df6ZImiRefFLUWwK
EqDdUcWSpOLZjgShPI/Xd4ooqyufeRG8W/rczUl+yxRIZa8a8jR2ivWQ7HFH9B2sgEFfKCVRaxcX
CTw9B/kmwQOc9CFBdMxbDs0MgblULINQC7sJd05l6+2+zNZ16O64Xi/DKF7hym48N1qPRXyuKZgq
FKRIFEmxVrE8xhxy5JvJurLJ33MPuyjLlwqwpFrTiFKSpcjZ2FR/bTWQ1d/qevc6hlzjmDHjlOOG
vWel5Fuj/so6DmQ0hz6NPY/AYNwRbxghitsOPGS6hQpYW6GevGmWqBHUYEZoPdwjjXuXEpIpuIzq
lRQXkYJtKIxmUwIAQHtaQdpcdl5/pU4Gf9+HZJMREgopjZfRqDgABgfDHDcMIDzRIHaS6TbFOdD5
7jgAaM/ZusxGZ5/o5UZex/yKbn8xynOi4FtgX1lWB697GEBriM0yZBLG/rD6koLKd7e6Uh+xbh25
wo8JaHk2McITIqHENOLw+ymCjHPZr6foBKvnQrvofIggxQs3zAxWsADwwSLoYvIu8mKnJT8Nsxf3
tG9aX1ZPEn5G9TjqvQWnqqMSNvuOZkpFe1dhZwOWLZ1+Vfc6NKly2Wnp0Y6h3FJUFcVPVh/rqO8X
RM3ZYKqLqfmbVwU2Crew6oVad08GYDaRfB3GspbW1vaSA7xRDpkVqeJTX9yiLvxpOZDwlx59i0+T
WHmS5wc8J6H+oWn8dTYZLmnIG4c4+BFzSHIZQiANAaKWBofHLDhlpjDv4Dko9IJLp1aJPJe5S1Cq
xmQ4Dfqp5BppDaBBdZNSXVqTB88qT+5oER+vCGAdn3sD5YaINun26GwmXrQDY76Zuu8sWOnWZyC+
pqz+XySYKJgwvR3sAWQVDAnlRoUXRAPNQZdMEsDNiiWKN7/ugI0/nNQjExMbBUuD30XzajQM7Lco
UC6QmvAZMmNbQuXh3tCQZYbuVaEApRQTXiO7GNbl3LibejQkccHYavvnTPFLj4DuQwSmOw24S1m5
8Z72oVWLpSYsAOA8qVL+TdJpN8gvLLQLzXNXpHt+2g6yUcC1Qo5H8GLSn8QoDlFWY/6OdXeV9oFv
87jlJcMLwiBDXmqjHw/JF/WlaFIW4iDoA8qs0War9zToNgER1TjJd5mt7HodC2oYWSiqdCeQsovi
ixGSNdcS/KHP9M2drJscSda3Wnf0clh7bUNbReyATub0prCsWKgBCBJ+DkemzMFm7S1FNBkQzvFp
OsaVbd6uN4zlgC5kG3D6O2UXDc4b9E78BqQ7cDydlOwgGXt7lcBfbH6X+M3x/C8cgFCFNhy6oPTb
cNy3nrWyS+IMCMVDDMrIzS61HP51exaxr6VMXu2s3qDkEU/ChjBgC2AyyMLvDpD0oo2sDcsYjpqm
DWLaGdZh+xxcd2MVYosPAxXZWjfaQOoGoDWbd+z0xrwf8k4sCmb/ExPewPJLpxnF9QUmeb7Whevg
hSnf2rnXYhx2YGqZbNMrc/lZ4/Bgld9mg2ljdL6qkvttyOCrtZQAwbZCj8o/mizGNJatMEWfaxFf
CycGUDda8HVbDolevguN5mlOoQ+blzMEFXlj7aux8atmX0VUfOmT/a3O59EeG+wEf9gdSBYWVu2H
gfo+mFhAHLtaZaJYBK5ytHgHG15wcELuiArQXht12gn7BHtvnLM41s23XHHvVQWqKQTgk0r8GEV6
iZKRQD8m/AiOiKUpfJVzfCzS3jIp6wNhVHtZWesxQf/sOXB3hvDVOtd5rCXvQHCWua2/ZGmqvcIm
uWjhQ/cUe4/VnPapliVSOLGkS72O756DmNLFLt2uNYeBDt9Fh2sKRBGTPxEjeLJEAPNbDaBB36FB
kn/ZCHdasmyFi3wdUACVZHrEsDIXjl3fTMV4NeiR2ld91BzzvDylRkSYjT4gWJXcJnAC45XpmQW4
FC4OCIMRT1WS1ug3tZm82BEOoX7c9ZrD5t9c9rKmzhxLGP/tqn+zzHLlmgkdZfHVGL8NPWfhrvgD
nGB4u8veoW/AyXo/pcZjGGxc1O/1exTdVBom+hKv59I2MDNP8DJZrXlLdjpjuTdt09ebN2fa1mAR
mqHC8xZvXGxGdHSNZJpa6QsGsNQhhkvkkzln02kERDvcXEwQnyOjoTQh8sT6cDNIBzHHr2ZbW50C
goOT3CP9cogMGD1XUVbaxzaL2UqIcTumULU1GwgQvEZs6tlPy0YilYPB4cRO91XZAlyNGQnr+kvR
ndc0UMlQgtEYmVshBpb7gTX42hxp1UtpGc8HSrTh9OTikU7JSSkKBXUudffFmPxoGDLXRgUTnyPy
Oa/qjzKgDqbPQRlwv+2lA6eENsRhTd3UKmu1Y5/GZ9cxLqO0bl6dPkQwbeSonxwcQHkxsfhuooMO
xBjQ+WfhFnvUzw+dSbvyNrZZAwp0lybXFsDXGiYrqf5HSdgxrNNNmF701tliwDrNh8/gnBTfRX0c
aOwldoZpAC2Nd897GjLrd8F+JN9OgMnvh+YGhoHRm+OgczebZww0QMCEVxj16t7bBhHAQ4xx+Z/a
Bi+JmAhOK6sEGjFd7xtXo74B7a5TJtBMGBepBR9L8OLVXVXkyWO/12jmc+54GaPslKCWgVtn9Cp+
BpriUDh9z70U3UHp3JcITK4Xo8233yWLBKYMfwqKlTax7IRi2fbvDZdcKm62Qhx02KhW46vD/7We
CMIh71XqfDsWeU+iOuuogiSIQq5HNjtBuYm6kRfn6zRla3Dssuekgv2zaCHb3HlSLWRCZw/eNVVY
K+bQXrQbUxEbx5iFcmMmxW1HhgpQ4gtGfH5GQN8tIz94LD4B6JSIKFj2G1qAbZCojtwmYG56LhKW
n6S2ti1nL8cfEonVcg2FuMIFiIOqj9hwMKJL50mir2KxNA9f+JYJn25hPRJNIF7o9dTMyUvZpS/C
PqH0s3+ojy7MCNzP63CyN4J1ZQk6zHTuHSFUXJlrm3VtgPSWhcAAOmXTVB8g/YD7EIKy/2WR5o9K
R00vG7NJJT6TwURnc7ZOk+TEpshmS81wCnSbMktYFsqwr4cX5mNUqvwIWiVi8vJWMVQGd1JpJAo4
WvKfLMtbCq+97ctzQR0vT8V1lPNknLR70pLBt8VcF0MYN8zp9opC+RLTZDxFPxHvztKoVnWF18E7
xdNF4LlcmNapscd1nSfc3ek6S+gjymcxAmRK0a9nWTopDqHr+UnXrWROh3zfnCr5NlpsfTp8tWE1
C53hXpuSdR/IrRdb1LNb0Uicoj3ELUbyMuiJykvtqBT4d3lx/qY0V5plfE4pggsM5chJA5Sj9+J4
6zrFhKCT1mBf1rHOwRuXBs4ThhvsDIbjUGr8ml+ZjunIcItL4jGsujhJSFuXdNh7eCxjGWBugumZ
X1C+t9xcrqYdE8l0kfd/kcRfTRKfMGisHgvQiJyimQNAAdvNzFCuYwrAXfnP1MOfMoEHBQICmBSr
6tJh47G1YvcvLOtjzCLXhxP4GpgQmBT5PlXKCzTi90krdtgVliShudtja98PtQTHU13DTj1SBH8a
ufRFRweq3dW3Gu/NWkRPu+PQJpy5RWWEBThpe6UtLV9XsdpGJg1rnZ6h63kDhmFWngG1mF5yFxJv
pJe9ed2nl747tOppeE0SeiTK/sjT2qd9yK5c3uv10hIscRL5PgM1K9aTevhaw2nAAHzCgzZbyRzl
0rJ32Oqwntapis90bDV82M0pQ2kOannIYECnLrqCSlvkqql+jLbN9nXP2Dj+z5QlqIRAHcfTd2ea
PPEis0VSjK/J5P6Gzas1lWTE7ZmlOje4gyo6VqACem1G6/5i6ueKB3oDqmYlHSj8hv6q14jQbvlJ
NhtUebU1WUFQ4z5DagfHeFJNBCoqZePQx37h/aNwHZhW0TBgamdHOMixfhMkrOoEHzp2WRZ9J8R1
gWfG2wIMXI/asNF6555o4nvsDkkcqFs8YvsqrCiG5VSZDukG/C4Ijxf2QCyE8Tq6vThSb+RsI2+8
KGpCKDFoxUHRuFKbZD+Br1EEVTTF0G/dztw4NRB8TzFXCT/ZzDmeqaFyok0b7cXOaFpMUO5C/cHz
9l0McFbdQEMx7ZVL2XAqs3BhNQ2NWh4dXxI4ZUFLWj5RBNbLawjTmtam8sQRY6dnxa0yQcBxDRKO
yraZq34ohsmxmaKmhhd+AI0njOS7OusndCIblnZww/olSqASDOco73dC6PehHbehOm6MisBegSNg
0vE4RQdsz8TPjJWDxwa/1EdOMVFfpWvRtOpKccYV/c4PKn+AR3KNGdqPbJqN0xhP/sfk0+YA/+01
y8YVO719zWZnoemYWwq7wHvpVN96DzsMS+yt8dS1WzLeBOHOVaPPyXOtBUijBzPz0Z5+XRu4h6vI
FzI9LxrQ5gWRmwtf68aOVeiT3XHCAOonbDDUkaA4dB1exwY7JehA6gub84Nm5XSbe0cZlkSW4T/k
FgR9UsqkwRBHnZcm0wii2C9lCe4Lj3FhzvLrHDRjM+dVCcPyjios9vWNd516ojc9pbbJN34AQB0D
sqVIfheT3sA7xftZtCs0IapdtDO2YJxatXEQLk9Xy4JM77F9szvjmmUgUi1vE0e/SSnBsLMOV19H
bNJdA05D5+vnwAjnT6cttDXLe6HK21T254EVs8nBufGCm10BfLEZ8TgfgW+Fmr4yo2Ebe9mygpaS
VsHNYBgbymmvyG9MUl338Gwacu3el7rL6YKxMbG+3AykNgdFY2yWxsQHaL0ZKEAZgrABNpuzxaLs
TkZ7jEu6rG2x8kIBjDE6FEq4r01uSP7KHg9FzWgZPEG4nT3Rw7RHENCPrsMSj+RyQMbUInynnkpj
2DHPXAzQbY3J9SrVBhgfkh6KUizXbQbsk5r2Ei6yAIypFCQgu3ote+NRGi6WAvMW4iQPB3UXhc8Y
R9ySp0Hj7CH6LUpgezO+Lcj/qsY60/a4HOcx0jZvOXrVWpuKXTS+ppG5Ew1Nw2NubU3tewpIpow9
Wpzl1ntipNEY+kKYtp8b1kHRw0eX1rOtlBVl3tH8jel8IYLoqohiXAGJd5MPOk19YvF3vW/etTY6
avZU+CAv0ystWQkr4NvIukWo09YNvIdI4HY7yAojltnQVNfiHgwYlGJWLyZJ0pGVL+yEdRMoB9n+
qI3iB907hiPfY3OghcqmCFzfHkg9gj5U7HoFyWHTSlJNuH+nqflyMnLCOBv33NWIPFG55Sx9sOPO
x4oGEdcVhxxFzxH6fjSt4BAMI911ZfMOwtUHArWqM2uDptBsGv5IR0w5bAy/99rhPW3dfQsojosx
x04+MLdprrcrVRukd5DtFfhys2Ra/3gEXOZCQ9uNj0GK9a9MDllm3Sov3Hd1egtfwy46eMFbCbcI
B1W/EYStBo32HnPsOVL3+k/jYV8gmkUxCzSAvPfWrRaShOL/M12TrpoIyxK0vxjewaRlK6SncV0O
44kxE6zYEjMaez+HKmdFWYElfXKNJMHF1JgOSjxb68Bq1q3iKQtHR5pqHARJC5qOpm1o9J0DFDMp
YBJrz6nuTjhrYcnMmvvtR5MO+3Q6jJa3r+OOC7g19u3kfI+0hmRlvDKUDIcmb7xGt2ltw36Cf5bJ
Eeff1LFIgYuQhsCmWSi5lol4y8PddY58Juw3gvtQUDxiaO3KxMEzt11pOg5FqnBqZmWs7Om00YYS
QoGRtLswtc/MdHjKKNdsaPHQ5Daj3Q8xhMtQAa4tcCjpZrumdGFYO2W10ommrA2D0x7L31U7gVZo
7IFy6+rpRMMzcbFHRNOaCSHknIobnjJVzm3lRGOUOVHR48FMhmVCbJpTrfXN8+PZxYSvys/Bdtd0
dW/MrPYjGFoRlaolOlFBPHA5Kim03Bk/xsDqKmundTgIxyUvmZpNtBv+zm28bNs+8qJ4sax2BVAf
ezbgEwCDH5Sl56ya9Z649MScUpr60bC9W6CILbnkQdzDPcyyvZd6p9ok4MQ4GejNdbRQz+AaIMM8
S1s/j8mjdvp70CD2y2GuteFJEyw76hvGRj1orIHHKnqW/VM6q9IedsK1Lr0lfC+PX12Fhjpddbcm
nGiZai/toL0kzBqwbxxWv5Xv8jxyxLdlnkL6Ia3mH0WYhNTlZtD/Jdl+xMFtu2zV566K/qlgE5Cs
nfq0W9ow6zimV5zsQQMsIyVCFEKeyqcIXkxiLmNV4s01HrEhn4mefQSZd9TZzaiFfgI/l7GkYU0R
VskaRuW5GjVCSMGrSG927+wcAty8MHdhHfwWMVYHR1sZLfsxI7lz+seQEz96BQ5lEaUDLA9SEuxc
Nlkl8TqpJ622NwlBoe4aKi6ws+Hfwn0hMIoPbLTfFOShXkJJC7E2JJ11VBzZo5YVL7VqbCk8eCms
4qGa5X6so+1QWXebHk8vxqkZGiCiq2rC0G1vm8ZBt4DfOjtpshVVowtTMw5zMR6wpm/XMHA9p5iJ
wqbwGyioMHZWk2UeNTc+iEwjOpW9ih6BAqTUmf3+G5rpEUT7V0bHCh74ddOot0DN1n2IhMqJmwfO
VqPXDhxjjVklFasMxYd36hpruM9R9wRHlFcnjjLD+Qk1jpdDnoDrDjapDoauqbcAnbRa+aKIbsBq
g+cCOdip962NxNuzquDW0PJXVEYufPissIXpWw7XBscJwclssDpfqx2k3o80HL8TudFnSH1ehXQG
0MthpCfG/z8ZcAaIwsxaQGnPKJ981Fpx7SrgdWX918XTybCM24h5EFPGptSVx8Bo0dJiqZYRL53i
oA/TMtM+jLmZqXKjXazleyrOmM4F/XA6NTbUnn3jCP7CqOGDZ3SQzdO1EnHYVTrjhnKi0z8novSz
TvuJisXqPiS8zDJWg0mf/xNt8h6U6T9wSX+E7T/MgNhiXVM0xNRR1IKmBtYg9S0MISw2LLgiYoeZ
QL0n7qGTSZqlcxCYdC0u2Hy+ZXDso7THP8v3hNyb5VTV0hRMbYKyVcgTrOKcphs7mquOuGtcj6oj
0f+Ngf1tsEqqu9lIXah3oEN72SC8JMHRdPR3EJwUX0bjR5QUx5EFYB/JfU48jsAwHzw+9rihvWUG
v5C/4ync84aJEd5CC6T5W1YMezJ+ZHQ5/KYTR9hEPdDxgttNc0iO6eF1hp5qeC8ln7Fh4D7B1iKg
GCgdojTrhIIII4RDJr6w2AUd7x7xqztshwtA+DWLla8JCbRWGNHx5ImFmqXqqqCeZKFLY66sV1aW
Svm3ffe0Ul31Bn0MBo9YhlhZUzwKGRFd4BVZEDAd86IuiI7py44GP0Mp/F6tvyoD35u3zQSdOzAN
VUSTolSu1DrQrAKkNx3XrI8Ab2VP/Bv3pFD9HEoXwxu+9dwv2LVJaCyK57irsqhulAVfNWV8S+jd
pUu5ratTPMS7yAFBk+1LM7iV8KtAGbNSKnhbC+WOA2Y7Qb+mpK8L1+Ncd5PJjRPoHxVIxVlh2Fpg
ArEQgtfPrEPlbOlK+CG1cia3hlslLb84V90LiDNrOkwYqq16Kb3gR0qxjcvgOrW/NfaCVU+7FYM1
ypVH37NNssvLvWcddacxTJdDV2RLUs/4Y6PgFy8xkL7pw0mCrxpZzSpZ/eAav5JNlmS9A3I+poGF
yzBOhJqO0ej+c5AtyGlinLUD7+DkrznTcOUNm8ryKPx0q9fajlHw4qXuPkv1ow0BO00DNyeXsnCK
be3p77pt4VVndask+bqxhmvYWxSiyH3iYYMZc0BYLNpMFAvRhFTijc+gXWedzhqZ0MtkFs/BwlZX
62BOBM1yeNaI74AcE8CwHjqTDzl1571icZFCfwPy9P/T9LcZf3Ivw6ZfXbyq3PGy+tJjxw+TlCG0
OLtRvsYosaOrgaSh2DK6SU3BrNY+SZjdSge9xkjHvVu7T2E8AyV+8SYnW2T4nBu2hFbx7f5fAkEc
XJ84W2i+g5bDJN37Q0WFXn83NWoC3GKTA1qx036VyWrZ4v/N9eARcdYgWnx34+ZEpJ2ISs1tYODF
kgqdtHMNBWxTW1OPkyHOMsXrCN03NQhbG9dIZzQzSxThgOKjYilM7Pnka7cgLve5HVNBXCefqvIZ
IV1XVraJjC92e4ehBw5a0xZnEFAApdMKkw9cXm2J7clwXuYxzFQXFU5xOpzeEJalROCeYmh0fIpj
tg+YeUuVzkDenuu58SFy8nMZsqdz2/o7oh0kNBx2KfUj4put1XBpl4DvXH5CNB4z/bWa7uQhlipr
RGlhg6AdkfbFtbTMX/aXQHRL1ydKS/QQ2jxjKNuNFEO27ofSXKqRuyBmQjCuwVpOxS2OLFbbPJWq
Nl66jnZXjPfS0B80BC8wxawq8i9pinSrj/EunGZ5FINe1vpj6n40Hp903t5Ih/tFmK2CWBGrXMTQ
pon8QAnLUxSZmMUke5/JA27ojeVVbcs1qPJjiPIcgAajbRXUkJtWy+iR9oD+QEA6xfgg2vnd5Lbf
Y9yNB3pxtOZaiD3vXJT67KKi9thmh0NhWAvLxf7joaLji9PgU3jhriKQGGA1sKaaa4meF2LAqp9k
2atFeITVH1JPcFLIJ9RRRiaajLZZ7/vCo/3yWk8X09K3fWscdHxUyqn1fqk1BwwIdq6nqWxGFICh
MzFXGBKDb0pgeaTzL5IbW6sIFDtfUjd4YVyjUj4tQ31vJxRiSkg3VfkRpsFinM2pZtmif/ZHCAJ7
5pNklcbOlv61h4GM3drdrQ32WnGxMv1mwftyVWclZ4t4SKRex0Op8z27k99m7XmQuB6ss2LYOwAk
VD+zTWyQ2BnJTYwjZpbuo6q7VCXHIbhDLt0fufzXNKjGMYsMKptm/LFPJQzkOfHITXz1PXluDuXG
oINhRF6bAZd0YIVfhWovFM5ohqMemRDuEaHIBRrml8sArbHorCOYtbRalui9LVWys5H4CwOkxklt
2TfdGVsuXD7I68gzPB+B/YW0rjFbaSpLiLFb5yltKCTL6jo8jqqtbkwr5KBnRkhmsLZa55QO2aMY
lQ8IZRRD9weQkQ+FI6gnzrSR7JKcNN7400rzvbas44BDLhZUnLSJ9VrpPPZTCUaDnQjpvg2vnW3r
Yoy3g0Nu70X5LHlVtAGkto4iHRonS904dB1s5Rq2UWpuJQ3tYDO8p9FEPG2rw8ioEQKiJu6xpRcv
UrGDBGPsC4wqOs3CSfVXmcqbZ7CFSRhURL+3Kf1uOXolIgsXEePOKOWJh/WycZHsoWWuNG98Umj3
aWbjpUS/gA4IayB7SXkhFrWySzyar6tuFwYdIvRMqO5TVg6BfQWmzysJbTUuEKqqqetxbSjN2nTT
ABEDj8wAdkzo+nYgscJZlxS7Nmx7jA1pZF/77pprhD1m6JwzpkfJgxFy5ncOuHjADmv2XIb5eKEW
4os05fs0hoAD5n8aWtGYT1xRtvlpt3T5hhTYjYshZePW+DEb2bHU0MNFfqoV5egCBtWMDynevYpZ
Js6+PH2mQLQHOZarSNU3FRI1z6jpO7e1lxEC/JCtsXYvC+0Y9J2fIXemELAj2/2VKplYEm3hIne1
a1RPGOlrZBXZbqlt9HUnhRIb00FgVt6ZS6TjQVCzozc+DQVyflDiIojDbaB2rIsSWo4rK1onrNXF
nVODL1Pm3CK4qHBUQ46uidAYGDX3nobZRomB63Qur/UZF6KMqFQ1WtJbNsTXJiAxj9uIcAOla+TX
ftA8J4iy4HLY/M4P4MzMTq6yaRGAAYedyqHZEz/Z4y/dutgHwrTlEq4ugfsP3xoCOGwu2hANxLuR
4cptFlFLgM2kUY9wBGdV9U8bcfUH0VE2JjcDRbqt2Kra20zX6zEuZfEGKRdnEeYoaljBclNdyzAt
LgMye4V1YCE94zWm3IcJzJKvIT96Ko5x+pMFT6puWG/8ixiZ8qS4q8y9UTTtREZL65C9qNMlHus9
4LNf2MNLDKfLvm3ehSn3JDz1EUdMnltgSUBTo4nSuq6+ggS5JIV3TpJ4NZjl061AbfESVBSs5UL/
FKNcc88fW8pb7ehD1MDNdGrziHSRHCaGE8bWMhsfoChZF3M2AU+6YU3CCAjmjwRHR/XGLSLvjs9t
icBBB0Kyt2FLR5l5aAQrBQoIRlzTLpW1ET3oJeuuIPgH5m/jtRl2qV+VTFMmbo78G5BOrbmGmTC9
pe3hhF9dr7uodF7bBZ2gf17b8pp10KZ599a+0X318ZcDrFpyW6G5CBv0OXeSHmv8vLvZfShUUgtZ
byueMLL4NFIV8M9NC6unTQeKVVovSkKQL9nGtQQ5gf1RS7lDTQv4rOPtDNwki7BXz3WkYmUGu63y
7DJTp7/EA1lpgxLvzslXbLOOtUubUd6tVLB3U3TmQwTkgOfI+2SBcc6GVzU5CV7JyhwJ5s6wk7uC
Qag3e04mKFhGB5aqW4Mo2Mb9Y34KRs4CAOC4NJT46qS/vOAJUQzTduyhwOWQa7k5sr9KH/AHlCta
JR9GeXFiEq1/EftO3RhwqxyK/NZw9I7Vb9fegjpYhua9sfKNBmqSdyMDzMMOrjEGc95OS422Ojt8
9sA12VIyc+tsYmVFvwlvIWyxukQewMtoyCzx015lOgrJvXR5/Y258EO0Nn9SUuQYUdQ082qu1InD
U6UUl3DR+Bbn3R/IYKjZZtOuwJ+kSxfVYmukP5y8RLLsyFSgRuBrZc/WNJ96F1vPfnDPUAs2HZG2
o9PPXTWteg6L4lq1hQ3ju3qXtKzQsJS5r101/mqVoP8MQzFML29la2TZQNtACn5JWiu4k8hoyWHw
2eqq+TGl078Y0EwI6PtaQdYPalJKKI/hRuY6tg4nL9Y5N6/tRhrSjpXucl2zdwMCGYJK96MSMl/Y
o1pvneIGT6i8ZOmDbfvos6LEMFtJdauXdQZb4WnxcB2D754HINSKwvlBmy6mT0nfT/VPTx5Ftuux
X2feU8ekONJgGAeZb5Ks1pAvAs9Z5Opfqr+3Y+6jlkmVAxNV7N5O2mDDEh/qiFV+TTz46bdZzKRu
5kguyHrtgNKZfAxUrIQbrJmFibGRj13YB2G9k050460eQ+KoXuiIWASIkMW152pWKOUcLdfX9E3J
goCHUEqhKtpVCDq5LHzCvAxKV9mjDr7UHOwr6x+eYpOmt5n9a3dPnKIePlcQE3oCrxCPhPnMCfjZ
wU7mgJUEJIieik/85/JfjD0kmuSG8OjS8v6k0voV2IMEz1xWssqquW7/DblYzQwze2uG3OWqLx1m
XHxwEmf2fKIVPI6x+Qzev7g/6eGzaRl1on0Z/jaS6iB39R9757EcObJt2V8pu+OL2xDuEM/6vkEw
tGRQJckJjEyS0Frj69/yrG6zl9nVWdbznlRZVhYZCMDh4py91xbu+zis4v4+oRqMp2RPySj2EAGC
UCZglGt78OtD5acwDMRNMd+VHWm+FWTT4UBMocv8m9V73CtExp8Agi66CVbjuZtvw/6zMg7eZz9x
4DX2vCk3WrwryuesrJFgEZVJJ69o4kNbn3tqP373LUeGZkIrjXtmUZBG1Zq4aujexL8AS6mgKfj6
N4B4C6d8qfFyatMyS48e224RVeuWur0MSWKmIq+0BAadapujbmHfEQ8L764GFaxT8zeDc+qfu9Jb
esYLyAOgMIuAN55OGR5Dt0OkzaHFjNEElTft24+RQzGDxGdkYcXGyNg1uMpQvrWrHm2XBXV35UQF
UEuwDlR+C4zzxp0tX4PGXQ5i48EemxPeAxYkb75wkACTV1pHmxAU+5rcC9yIVY1Ahw3IHO8BHOFN
mFnzb+Iu3mms0jQPPczHmK/okUPLoceIrkui89vrM2Zvbk2GtWbCvd3MaA+8bGnG5tLh1iTFs60M
vP6DN1L8pZAWsB+NFb54RH7+CrSXTCgkNuE1dMgvbY5OwxmuYq7UbsL+peUuCxYp8ubQKQEzwKvX
OddA4nQtIH05iw66u4uYKIcK7t5Tc3Hbc4+CPJNvKAV8nRWCtIpkgCQW4fLF4JHAgBiqjUlFPxrW
EcE57CIrsW1KGk5oYDgkgl7DYmczGK7t8OgDJqjhqGXlR150O8iw60G+1tEe3ct2kPE2mEmHqxCb
IBxFDwMBJYBQEq1zup9qwAiCDikVF9uOFhO22ptIvjnctdKMl+X0ptd8qfkurxUrFNhBt+3EY8+a
PMaMmf4LmSZKE5XFvLDpAxFoRzamzkuN1ppOpUkb1eoScCwgECcQRe3e6UEu0sefR4RVwI1RzbqS
4zUzScQ7XGFnSGkwT+zSMBUBDl2GIe4I1G1e8VCE+UNtqHGNrVTmbEKMRL/pc+R/dGt4r3UuIdEe
8hCk0BAkNNjdkOKV2b23mg0QZJpvB5OCYbGcqV+WNHfKriCI7F7C86IdsWZ7F9Urj7Q8dPF+DiEJ
sWXWWQKkE1adPKmXhVerSiQFVz9EYiBChU9tFWtjyqxNFSdYoviidAmWWrob8khFSwe3IsqX9aB7
y5GSTxjk+Qo99vDNoVWNvOZ7kZbs27WqXBaJjCD26k/+vV9aHa2NWH8KCEfzkfQ/dByzDtLp7wkd
PMC/XiiYSmxTubTp8KKaRRwg64EN67dEhiiCDda9mMIRRWf03P2sAfY7GvElV3h26WwsHmxHD44z
H6Wi8mZyxxXUqt1Mw4rJBClkfwjTa9k/dxgZffNsFR844xbBqfOfUKLv9TCBg9LsfKo4FtowlrqV
K6jCGtgGdZl9swzIIJkTJiRK8g+LRm8y9sZBcIAjamPhWfiP9UJ8JcXQLHMbhXCg1yFkQ+M9GIJ+
LYlv9AOwyYkcvDvdluzuo/rD48i36PJmORpmf1XbM9oDmzjo9RurhZxBBNyiMokhCJMiWltVeOtY
Cbvy+CWx0VmUAqMj5jsczJ21Yhh3ZFhQQXJqTbzG0KvqiB2Ps0xG7CBBMZf3da5g/6wcDr6nlkSM
4HaCmm7rhOGVLdVNZ8ItQF5p4yhrQkUcV9xk081QSMCGPXbHOf8Wzv7z0E7HIjM/Bobvk4Z3E4oc
4b4q6F4ry9s4acQ3pxqyldAIFI9hbGWbgfEUI/DB8w+WUCEtpzlF6rzvOmxBOs6tZtkg1eId9qzp
kAiDwhszchGe2rm6L9LptmJfLgXPrjsaOpA2lKR66D4DvyFkCT7dTBo2qZPy/ovW1lmf7+o8OeVZ
4MJ2bN6JwbOr8bWd+nVFSHdodadc8iwrUgd6h26h632i3CHJD7FdkVjHygpthTm5pFI8YRi9Vhzs
BFPDUMCoNE49OwayD2JJ/bxBCTCiwMZLosJ0Qn14Gfvm3ZQxUtmW/D/9RmD1wBitsgNPBoM1yIaD
2cv7PLSgPr41iCqriv/cs/BTKWy0z1p0154z9ohXvMXxnrNisE5TNf7M4jetuJv0u6g9+3W0TnWb
hSzYGeVD7rx3KAwrt9iler+e8h0+Byu4rzA14PhbAsAHL2jeNNnJSOhNoKMuA4RYBU0iZJvlsrRi
EjrktpLJNWKRxjkF8eIxpbboTRT0dPpTIZLEFoHRhj1ewSSvRO9u/jw0VP/b7snSPkfxbQ64KABI
tv7cIseMc8Hh5oO3fF+ExFlA8HjKONtMibGpcZPIOnrMpno9xcO69z9AQK+ylr3KlMRrte8P137Q
rONQ7ipWuzydzhbIhEUxWGuRyrc4urMMzqCsjwEKSLNEwZBQHu8I8hxZVocJU+0EiAhCSTW1+1TX
VzV3dh6dTZfSTZt1+RI5411OBpkhUFhV0v9etPk+6fqH2CH3qz7R0CR3gSQVN34qzINRUQXlnCAi
fTnSc6wQ81Uvk/9SF/lLTx6ho2X3tQ+pxqXJh7mHKtEyv2a45VMruCGR/GamEFoK+67nOE7PFAbt
dVbxKElb7X0MqLXxFMX1cyThc9nTomXydsBiVO9eBnrczC9VYe/h2BAdxomTDatG2cuKVFZCR0Wh
Z9PgoGAO8AojQhgciu79mkCdUOsvcQIHb1rqPocLU5xrilmCtrzA4ekGZ7th6jKGVZ7gqu2WdaA9
+XQ+zKrcFhyIiQMB0OosHfQUnUZpgeOeTvUOpXQKY6drw1MkrjJvNrNBz6lbwqJPtfAyeBFs3XVH
snxBZMLQ4OlrWjZUxkuPY65oBrwdG9lSbAKp2bC2m7J/7cV0E2/gU7Bs98vUcyD4ci4hsnlpId/N
bfGU8AByjrGSNMCZ/rrQPKIJJ6S9/SbR45PFIZxjkhbYyyyrV33dPLHF94hzxiuTmQ3Dqt2r/nvc
04Q0KT/3PTuF1Med0ICVwQczf0zTJ91Momd9lB8n3ei30ddXGFv8MCtB8wiDYBVmNNgL65ghJS3F
IdRMaLoMNmQkaV+uwuBDdsNqyqmMQaWa4kfm/0XjBieU4i9tfD+QbWOjY8T7cetzZrHN8bajOiAS
+wrvdaWF2O5sH3M6+/WpoOmKIoOgUnx7GtoQuqVm8qJkT51u7GzHX41aefTj/FbZJxP/WkJ4LJjL
htrYIaFdujOoJ/0tTyY+F5Gurs0PUc90MA970HzPBluhWEMzYdHO1B2iZbJN7hH2Gjd3I4Q51hSV
s0q5iTJJQ4PLCqnZ6QelktbD9xGKgN1ztgmrqwsmo5+A9VjXAmMAHoXdBgDh0hu772Fe36utlYHg
5Cb0u12F/8bTOtThIPtR3S9N096PmP9zUABafDCR67aBu2NyYdwATNQI4WUbvwz6AwydU8M7nMMi
dMJDIREHQUYhI3mXVUD+0TNzxqy7+ktDMBi3zSExjfuGs8Dkn4L84kJyHfX0rZzztfgYw4to2p07
duc8h3WIPQkj6cAbB1eDng26MHPa6VIj7nU80Gc7Npgr0qaCKGYuLD8mLbwqdvlAMo9+cQxxaUkH
EB0A0vHemsEjJL37GXKIjbpvtqyZK5M1bKhHfBTbCKFE26xHCqOSQ6TtEU9bwnuic6ndUdPLPWud
m+VjPEzb4XthORsHAxA23J1NFB+Z1dO2scFEOvVL51GLmenWPI361uNMkonqEBoFNA5rHdXkyLnf
4qk4VZa3EOr5wEUWpGe5Tz7bytEgG1k5ZVRPh9fDpb5F14QQlItKwUvd57DYiPkznbJ1T7fCDoEw
xNln3OUPFoNfw93Ai8dWfacT2Ih2aBGCuEmmZjPpMxrqbm+0CLRa7TtM1VuASq0W3msJhjAx7I0O
DQ0YTIPY9l4gqu1T4u7trUEzOkC2igHkVFCntAtUuXS9Y+5PtbZC7SEcABDJftMLEzsYliCRIssn
Gie/zTpqhoSRYkGizwUfYW+wCFifwaDwEguLo7mt+askfsRD6FrONikhFOFRcfzwwRu8TdNX5778
7tZUskJefY4HFbydPtmZ1L8CdrRWe9eW1QV4M6fRbmU3MFEMg2Ck6ZIZ8XM/X2oK9YX5WXePhF7C
qyFZnNpap23MsNy3giSwkLTSfEQgy3qNnldPym3OuSQpg4+AsAyfzY+Xzd+C+exk+qes14CvN2k0
ow57kr0AWI5i+R2BBgAh/3ZOO3DP/kcM/aSoX/LsPaL7hj05RI/YR/klhE96oEK/bYljiIlA4TlS
t8UDHZVPg3EFLgVglXYN6iMzeHEmdeAKVva7lrSbDuiPjq4sSLuNjPhs45Ut32vFHh3jIwYf6OF4
H3NKnRn1UOrY9PxYis4F4XqDNi1Q7mWipbj9mhACKbJXs8BXGjvfdAeS5vRc+59NbixbDs5+u/Wa
96QcN1rHplrX79ilEp1JRyPfOfY3hFokONPm99AQs+0tkmNRX2cnvdPs+8HV3jT7Nh1JjUX1FHQI
Y5yvJJdHSDUL3JVlFbzlyGTNLl7ppQZMGLC2NiwmJil//jJZ5sd0J0e0O0B72G5vKvE1hRquU21n
Y6PLzEereABYCcVPQwnrg2ekWQvaESYR8sJi13MOhbuG+jxeq/Z8jxPEq87K5mYbxspiMgvRLqdZ
vnYneHRN/Baa0Oiz4S4jelw6CItoQGjl2h9oKUzY6+z7Jmd1c2+tVF6VbymvkKTScx9BQuhFs5ZR
tQUDsx8//RJQZQd4IxoJNMWSQJrqUkdGt6AZCXdGrJFy7ZJAp9Q3fI8AZXDWw4tcewnKQhDlEAW3
cX/Sxa5+pNGisQEl1vLKlfqzfhjPI65gJ76N0itCcOSnGvF1cfTkh5e4B4T3oVNxC9bUbAfvIewv
87wZkmMU4ndbOq9eoWBcLwXCvK6m72lWK61mpttDL9xZzDT2lzl6a0F/XUDwb1ix3OnYGx0psGCg
iH3PLmGkmvXevZ1TkBqTI93LqSYzVHgb8HsHt6GeJD+QAzB40N97bA80a9HXFCUb+8o7xf64570K
N6QLUKBpLqL/yjUd1cZJsKbBxOLsYT2GRtgvhvpCpEIbNAeHBb0ascoON6Z2acNyPbba2T3E7aMN
xCMxHwPqmlPm7NDqO9ke4OIyzgxaR4ealmNGS9Ql5BynSz1+161M28jQbC7F+JoFcM60MTgjk8iX
Gqgyu6u9RTvEh36qzX0UdoRpAuJlWfAz6F3s2h0ECVMqVzoKln6a2qeAK8FbS3keMtTULXtKQ3CC
0HEkcWZujSF/cDy0wzrZjHNS55c5aPQrqrqlPxO3a2K5Wcm49FZBYkBKFK6gJUt9pDGgXSW4xJcu
kgL0K2RL5yuvQcGdpRK/P2ysCfDWo15u8Ly2AMCZERrXMfejEZw7G/zYCKWNKVsT0TIMqrcW5R2d
9+zZNPx53cgdbJ2INE3ri57QW9fl8SmHSs2EH+x18OhHH5IizTuPUyPAddQN+wjA16EFn4ZEvCxP
ZGBl5FA0KW0djrmW3wffpOhhAcIl2vz4Y+OAHCNbD2Wo+lu8AVsjnqw7shuyB3TtNjv7BvHM97hA
C2D08XQB/WQfklagidZy3h9JHUyqyA6nJTeWc8oOX4zu7kOjtC9uAo2rbed4ncsZsbJdGMu5nd1N
MRHoN+WuPFAC/ojEBD3Ocl8NUhrYXg3uSrd07dCUIRDEZCb4jDQK+GJGDAulku9DneqHltbSwSu6
rxxQ5rrp9GzZGQRXwqrB5QmtCfeXN27rklPEZM7Ndpjo5Y1eL7eek91641TxoRJGqRv4616C5O8q
FCkm6kZPQQH6vqxQ3dbJwW7iEqdD6VB5sbR92nUaX7C/1tZYrLOmX0YhgMdQ1eZ0F7Rq2k7mPkhz
e0s6/DLJNPvg4F2YOsjJhSMPGTJZhmFzW+VExJkd/kn2o6BnouECdNjdtzXVb18fI/YeptgQ9RYd
w+gsh9k4FN1TROLbEQSj2UWoZiyrw99KnczIgWI7RkTdwZ+RvnVVtcuDLTQ53ECYjdYib169qAev
yoJLNixdsCCqb1ybga3Ti7yduys3Th70+maMono3M4AhdELUJ7ILsBkhn2kuT1L/gm/CJFaUL8jM
ZxQw2i2J1QgfyB5aRp3pbmcylQrMQacZ086srRPD/z7qJRzMlrNkWA77UCRM5WXxGiG1OhHMuTXm
OtsFdvE5TFTk0WtDDPKjQzNqe9vB5Gf7VbGKTbHKYa+uOKpSVtPSZNNm/Z6l7b6FiKP5MDNCndZZ
2CfhgcYezBswOJ7lP3VTAbQq6TjXElNDtNbkoYrazH7nb1uNHXtBAtksYdvjeqMTL7HgZD47gxEh
BLi+cSb4FvMsosQ63YV4ZLB9DSd80hieODNUJJhSBxO5KrdHmA0HB2NH6ulYROjET8U4L8A66TqJ
c+S7kKlZbB0T/E7mvLSK4u0qC6OYqwepVQql01ubsWoeXQszW5yVF+h+tA2KUYdznIujzB8b6Ni7
3ka4SYFxU6SU1wrwi1UBRi8Qp7TTp20pqSBZPaRYOPDkJrCKknDBXJUJ+q8agNR5Zldkd0AiRgCn
0EzX9N7AoU7hSNXOQAYaoSWvUGX6wq+/2Wxotnool4MywkYdh70ki1SoB63bYCzOZqpEMEzJetiF
a2cwu0sfNv0FWfF3UcfJbgbNEeTmKavhuGT9FGGlQuUVsWS56e3MYFig0/JushkZb0Og4Nor3O/S
ZEZPQkOdHAO2ShlhOpkDrRr4EC1ZW80O6UPdZU9g2+hsYpuvwnZcu+aA/94JCe/Qhm/kEdsw2xN9
7XUPZaRXZyuMPkUioo2OtxRVq+Ysm04CZEsoVOjk+WIPcLYTxpXHBPOh5wzz0tQK3KaRfeeRGo7n
h5JF6z1FTW2vTNF9VGlPP7rXCdPZIn7NbqzEkEsd6Vie4d8HVRatR1I/2Dt5vL5Zp630VPsgsYFy
gYmXEFhFhLIeQUoz6QBhfYhsk+U+m12LXQjIOJneeGMp9S3ivQaU60ghfVl3NHC8HMihaM1HEdq4
MrxhXEh9/DAiC2JclNuoufPHmUNYSqEWqhHPKg/qjTafjIzj2lAi1YPShAub3B+r87Dhl9BJfzDt
8646lOH45jZOimmc40ltIV/NlDl0LoaPoQuKE73m4hQbX2MwunvfGO1NOTu3xpgke8cGZat18VEj
XawggWA1AQ9fRDMs354GHDtjXNzdNOygQR4mil7HCjGCjzrEb/T7kNL3zmuTm7rE4F4C6lmId8xL
JAwyxit/+Eg047tWGHuLFEHKdXa5m+lRJ2iFgkTeI/2QCXzy0MEMZGvTHaIycfWq1ykwt9TxBOZP
mG/ByJmtCw17EZv1CifWAPWx9leVMq8HI0tTl20Mq7WB3el7npm+8vQ8XbrU2duqOPtlhWqdxWXl
0D43Lc4uYdYRcwWPORqQBUM9ExwE6n4f2rAvMkRrTjx76yD1YMMLDUc54BgrSQpyEsaGrOFhEdrF
Xg3y8yzBdmkUtlClNbj/7oiGD4gIHpdOCdy/SJh8U+2IGvTFdUqV8+sRTV+mJ0qR/Y3lXSICsQ+V
4dOQnKoKwwLpHrUOK0H7RhzhPssLF7uVw1oQtBswzRwFtG7lTQMpfX1WcqqtXQwiHZRNx+QYXqBt
8hy93aUeWsH2tS0dcRIFOTUNijXfKc+Va8a4ldmYsT4VSxpQGfX4gKhIrdT2mR+9SKPH6Zsyc0aa
sosVJnw8WjlkDr+GbfuVEm29DnMBEDhvtvrEzkLDgbQCuZ6Y4Mgar9lnASptI2iilcd5X+RhuNYt
+7MMnG9xba746/CGOd/d+DqqtzQzcHHSnsVF+pLW7nCYW/cOAZ7EvgZv1HY9EOuSd6nrbXyIKAC9
iv/e0r6c3JLFEycjMbD2okpGcBXQOPCp4JZ3Cd6jKFB9UFC6JqkCKI2B3HYZ1rVEKwXMBaekpojD
NYRA+n2CvaU8NXWGRDJMhtu+K9tNmJgPTZnIU06kAogbhLDwsnVKQvQYb9Hln0BbW49+QOd1kACQ
u0a8w6QydkWDu3ycA+80Kxn2wOFB9uY2LX3rIFHpxHzGsUR5ciP4/4lrmdrtxLqJLDl7AkqYrSuY
vzjSgoteQX6ck5lHU8LTNZt33dOeg5hU6AQCIHGaNXoI6pB1Na4rC/9G3CKKpG4BZLpzgeRHUIU5
Mze9bO/oOuwMArGwMHn7MAbAb0XQvjjug57l6LisMnuArzxq69qVCt5mHXU0IXRaCS9vc07SjrHj
FiI+a2mTO1EEJJKcyqU9+jheE0YPsF8MgOJiUD8hOTtKFH42Wxvppa5K8Vi7MNkKAKuRqcWrie3P
c6K/hnIcXyjda6QKLPUC+Vmd9tW+zVFLCNN8whRwX7GvvJAIv5ecHc6A8c90fvo1W7VH1PIkuZno
sIqGKyonZz3bqAEAcwPNs52GV8umB9Cceqs4zhI7BXms5Y2j2wZn0dRCFa1Rj/Vn6xWm6ts4fevb
0T61ManR7N3LyvzIx0w/TYgYDEn7UurBCXpEc5AQuQy7Qm5d2EA/OBhEY3RyXJqPMvUOhq69+COq
PQ6Z1BINZUjwHqcuUyXCAbrilNxR5qGwqVdHx/bhIsKLA7bu7ctA3/XkjnMY54mZKSvRkFiHcWyT
C53Wm0rzX0rI6uhxVrMNS2+ATrXoPQ2dc4RaDg6b15NSOZGKd+vMPQr3KHgZBj87etOVZMIAHYkK
RnGoNGUcyOPEM5eibnHOamG/i9x0KUBiofM6YhaA42P0Lxjgd1OUWuvGnz5yXZMbJzr0pFzlgkZO
65KXKm3a6nn3RbwKnpaIKlOPzje3kexEHcpfHh9wCJOAa5ireCf94Sax6tfBFRwwCh/QWfBqutMj
a+em4TC+tSfmroFM4oXVEv5m5hHi8xZ+qdljcB2aUjvVdA3zMRlhXNu7tJ6YsRD16u58bxuFd8lG
8oMH02EBnwDxthTzAZYQ+cSuJchrRExwrRD4prusc5U2InoJu8C6OAicSi0E2FYb0xbvGoQSa3gq
W0yZkQAukyudo2uMOzcGvJu72bClJ/HR6hT0EYiAqY4Ne5lg7jHC5o4OINAkQJHbgQeNBz9rnPbo
+N3airhcwgdOojO7zdzJGLWvh4QmLqetlvkGtk6Lholkz8dQJnxNJ+q1i9eleY/aHQUJGthFUiXv
CMXp0GseEXOZd6llch/WyFQtJpllaKdEF9Q6yMARAqDp1N3G9eSHKWvKmGEOv73yjnkbOeTXJctq
NOflaBP3QDXzEFht+RKhyUu8quYQkBaIALxbU9Pwwu9GDZND24KDmclkGmsUhVRilxHv8yLLFbkq
Cb9IOYJdEiNSmh2YvSNu3GFoNg66u8oS53JsnvRAI92nDK+2QJuYBIKGM5rd1hmHby6k/RYO7BDQ
T+EQRK6F0YzYrcJhjVYae29eH5sO/YppNztjtr9qCG7LYMbVTmFnGXh9T5YlR5Vx7BajV5krzjPI
OOPDMBFsK8PiDBTSB7KwSSaJyQXPJk7372R3ebAMiwPjxFr/UyezgIyfPliFxp2hOccSeyLWuWWN
wWjpzC26mGgv6m5YD8yS2wJ5WQOlfRlMCCnhzbRLdMgjkd3e9p9FGptAdcS8hHMQLRuPTUXpALGW
YMpt9Lc4UlsHtXQSveTaXekjTCmihgBC88Hz7WH7/xNe/ybhVRC9+n+PeL1v/3iK8u+fefvHW/7x
Rxt+/rGpP/O3jyj/bH5KfVW/58/YV802/mUYUnc9YWCX+TPC9c/cV/VXwtYtqbPxsYmb8sQ//iD1
og3//Q/D+pflgsH2bNs2LMf25D/+aAr6l/yV+S/pCn6T7QKK4cfN/5fgV9OzyHVFuRAU+e7j3/9g
y2QKy7ANm74psa+WzUWU39/uWBYaPuyf5L1UWmJ0Cc6U7BgZ0PNL/LJsQ/XJ3kgqddnk7Vg8VoNJ
VAv/hvXsaibsWbGpO3dX9jCYCKBOiLemOLJOCENQP+rUElGBddXZsJk4NKYWQ3wBzNO6Uz9mOp1a
m26KWl7Vj8wzHUswCvB+3zEeXfsQT9tgRluzvuX1xqpGiT9xdtkor7mUZ7bw18zMmK+LI+YAyhtb
dRUx0a99i3QmO8pRbuLGfzAR8qmLHJAgm9nWaYtj1WRHdX3uHLOJcs55J55ktcf0tPN0wu5H1HUt
TgK/tGnAEo4DMWdy7E3hWoTZRdPC4vc6nO9nYV29ySPaiu6i+kBNN69kgh3NInkPG/MqPLlJhsuQ
lHfghzbhkB9HFDcBv0P9whF7c6g2FlxUjp6QpQo6QL4YLX+lrkbdUAJcHtTP5qJ+Hh1BEGZ2nCrE
ibbc2DJhyrE2Jc8upbA9AsICG/gQa/HRyIJt0aKNta4Yd3Ezyp3dkM0eWNeUT6+di20mUDjVI0Ll
oTVECqbraUyPWmedGZS7csqOOsBmg2flN8MuR9PdsctwbOucC+4wml3196Rgg7jDjFMdIhucKR4B
swcb4sqzPlnXuqyf69q42j179IRGaEbgkc3WmAvq5MYQ/HZXbAa+m/q3Z1lnmKBqabO9S8WTY0Ul
Ye/Tde3zPPE/dTwiA7hACaimlIxAnmaPy68CJQI5LjDoN/hsk9LjkPSXUZwBxa2wPiwb+al+INcs
+lzs6n/kFG0mQ5ypP8MQ+vOr5EZ27DX9Ktzkx1dXPy2aDGVyy3ezNmkhNuqWED+568r0vZrDL920
YIRCg5rkLrDg63Ct7P6+UnVr+mLtMZp/fDlsu8SL7CYevLon6neo0RaNgkM/QAQub0b03vGZekhO
jDixWdlZ3Dr17qn3syesQI38jj9D21+pJ1Lr3oPFu6ruZTlpq3awNgHFJPWERWoBzzBWdUZYD/fX
mZOjevvswjlPHcfI0j2rl5PG2zHr5U59NXUJheaubF6SkQFkT/aujQgU46WfXxBG3AfogPQ79Xnq
d6q5IWSADXytwNPeJoOXXt0iUk1pseXmRi9G9g1iE/kk1xLp+98m4ts/p6s/8i67JQKnZV4yCcL+
dRYT2MkM4EDUox3P/HkW62oM8EaQ4SZx8mPGDm1GCKBuMoWsd3XlFBAokdcucmcbkoCJ+K09dkRH
W8wStSAt01n2nKzLpn6WjE7C1jc+3xYAVHL0RusMT+LHU/r9hTOP//a61ez832bfsux7k3JwgtWr
elavZ4DdMBq1t99/jOv81ecIyzIEieGmbf1yfwhUCfsK+z8RJuZ1jN8ip1qp2TjBiTDBljbalQph
U0NdPX91x+iSHs2YSY9ZAHTXQwmfps29c9eKaxJb50tVYhlrsAtNAxSPfBPNwZoQ+oSd7WClR8LN
HvvCugn0/p4e/PPA+QXVxJFW8HOa4Y7lf1cT7Jw7qAaSYyv9N7eQP16v3q6eTYR8ph28V4Nko7mL
WiLGUSVRkEOiK9akiDzENKR4qH++Ruq6gW6926lzVmOy9eZdXKzVW+fT4etxwpn3ai5KzOJZzRep
WqmG4FOvQbfylNV0Z4BtUVOOCXhtoY/Je+2gJgnFtcQ3XAmIBOKsc8ERLeXICDd/85j+5in9MhrQ
UfyvUaxurbo/owa6nFm24p0GH3AOhdz9/iP/6sWRDHJH6NKWbFR+HoDCzTkew3X9sZ6r5SZAvaBm
uarUVr//KPGXn0W/xjZcaiKCnctPg72Oy9pqbGTSBTOsWsj/9x4hSFhsWO7UUFNLm1q+1VSTgD8n
/Jotg9ptqEVSLZim5ZxjJsJuEFe1DOFKKBgg6v6oC8drslL3C0PRJiQcXS1DFcNU3ccfa8LMOZm3
wCvPjs4hPLOuakEb+M8/ptPCezB9pluGcMRy6rOa//4+GH+x5cLwJHgVyejVXVP/+T5QCEDL7BrE
QTZrx3He9ISv7PMisZJHSHG74NPW5UZdLMqxHa5b4qXyxe+v4i9mBJtnYQlhuI5O7+rni9CY5HD5
k0k58elkK7NJe1CLPr3EVZr/zfwj/8+vzBizhdQ9S4004f38aUmYitDx+coFa6+XIfovJbC1Eon6
pQ1439h05o62aqS4Rmx2GhYrimRY6IN1h0kIIAh72F2beOc5c8+NmV7omq/oeL2r51yiO0hRZc+Q
nQQxXnHePDupB/bxRm0ujdglVog3niYqZ1G0OuLHpK/2Rb7RPKO6OvpGfkwZ/5Jl0dOtsxouA+JA
D3xMSJCHmwsEkgahoFhalQtBD9zz7x+J+Zd3iUEhLdP2KPgZP9+lYrBzU7bcpR/7V+wv9FXAlK+S
wTmrXYMXMSrUjoGxGvlylw3Re9nXz5qFiynRsFswVbC5/nODpmHeD9ZNpq1+PNe2fP795f7V64wq
3TItzzAMGpM/X61hdZXVUp9YkkFFdhULCXtHtaGx2Jn+/qMM9c1/OaUIlyMPo4jhauq/fBai2hih
M0ABU3fO6tzg19WmBYXWUc3Jbn7sH9kzqzVgGv2/mbgc9UL++umehC1g6MLh+fw6emm322HBxEVQ
NZWYnHWOVSXNvJ36d01uwtDk96mL3IjKacdGqjDqZzVfqYNHXOVHNbOprYnaaKkdiDpUdcLajq1N
Z4m4uM4+Oyx+0iyOYUoQRi6uagtijc5ZLXAYUugAI/ZiQlPbBPUZ88AhgEUytNFfqGEwhtYmzovN
ePqx6Em2lLH2oPbVaq/oGc5DieFfbZMDBk/kFs+1IRHmLtSKF0IPrR6amgMIn6UOHBYZmerNiNge
afHt1J01Gl8pE5WalUYe9t88ZPUQf7nNtmsZHEcd13Ut95e1KNGQ9TE3MEmwozeNmIzvH+DmVYKA
gPGlLlPtFOqACYKwReZ+tQFV88Xvr+QvXkTBlbiG6zoMVhr2Pw9tUfkYJQwmxwq8yMI0Nml7qSHc
eOG0ihvUr/ZZ7SHVpK0uSF1cQjHV4Tijlp6aI5qMUTczi6lttcVVqu1wXFTHOg/+5r6p2/LzbbMt
1gNHsLIiYrR/uVhCpEeSSKeY/SsHkgDhdo1MBpdWFcvdj5OAFqx/3KD/8X38j+CzuP3ztzf/+T/5
8/einMiCC9tf/vifp+h7XTTF139Rdh47liNpmn2VRu9ZoDIKoGcWV0sX13VsCHcPD2phNOqnn2NZ
henOWTSma5HIqgrhgm40++37zun+Q/+2//vL/v6b/vdhe9v+t7/g+rR7/n9/wd/+QP7ef31cm8/u
82//ZcsAspsf+592vv2ovuj++sv5DPSv/P/9P/+NgQ5/yvN/Pxsiff9fniH95//r9919lj//698v
6U/XD7wV//mH6dHKX7/jn1Mg2/tHwO2UD8aJBdM3Hf6sfw6BbPMfoRv4LGzcyrIxFyyy/5oBCe8f
Lk9hyOTINT39CP5rAiScf3Dd5bLcMTNiRbSD/8kEyOE/f3uAfOpSzH0Eb2XhcoZmHfj7086YqbPp
kg4bO/fcdf6aJerTK5lpR8TkbPgZEdfSMZU4s8awR8xzyg1ajRq5oV3hHORbUr2HASaHC6Y+hdFh
GwuEZTgIzJm2vvcTIPPrEFy1sD3SZnqonfI0dv5r4M7UQcvtTNN2av3vpWIXqN/ABDKT8U6zq4de
Xl0ohMQxHwfHAjgTbCxyRYV0b2J56KtzH063xW6pgVYEbxlEjMx6Fci2AWJI7KNg0Na3DhCKdD7I
wO85SELHKpx3OXUvNq4ndpd1Gn3KUbHaqn1WgE6PYNOgygXfAQeZqyQnuB9g0hM7XxMjYlTz278n
9QPmT5xrPn0zesiS2wCdpQOZUs4m2FCiiBVaN0kVT+dSyGQEQ/26oELjvhfiiwf5pWyZryuqsC0A
nZlKFJJsSOMbww0OEeQYj3s4k25VDFGGbta+ik8znJmKu58B7oyCP5Ol45czmM+JEisRkvt6tUrJ
fL1HRxSVZJq5V6hpiUJK3gbwbeaQKHUK8aaFfJP/VWogjZsUIM0AuZZAU10MwIVm5uTq1ti6xCs+
7KTbUaxniA68s0iZu1hUaqDvYAfhGplEYOQ++8UHLuonKmPrmpF1EXHf3QFErAlBZxrrY7paYiMA
UcILgPuTA0fA2M0N4iivohiDXV1CrBl98Mv+Fh7li8NnsfDqj4UJifGJSCkwxwuETk5qwZNqyZkx
u0/b/rkD4ggDe+3DKaoTgEUJ5KIcgpEKdSyAemsUFOcpq0/YkR5aLnmclptHE6zQ8paK6E4Qgibd
llvgv+El2XCTBi4eRNRtFRtWNiGcIhm/wFnKnM+WkKMsuLPqP7mY+5VNlcNFVHmCMXUwnL9syvWa
l9bKJtKR1oJ71psYwexBeVLQnkyoTz70pxrInAvSdDO4u2UQXNVzg7KQEAWT3107CFJIyiFRRs+D
Jktxc+Jl0wYr7XrJ5d6dgAnK+WmWlwQuVaABVQ2kqgpiVYe4FB/d2au/enhWFVyrSAOuuOi4T5yX
EO6VC/9KahBWNZS3BDKW4qQ7pmeJeERjs7iBZd9ZbRU8LXpk555MbQZnKxHyWPvqwU/qnZq/ceD9
FqQ54ffqJFjEkSt6L72B/XgYMpD0DWq67RGjC2ZUjfkCbqkRn+3LxER83UfOkfCNyWVfDazGgRTm
KBKIiu8s1uMNXhGC+v69gi0WwRjLAWjYLQkh1Yr3upQHanRHw48PcATgDae/7OZVBbCnYJeVZfcq
PQLvDVSzTAe3zVfsxecuvM9BZhrLQ9oaP0k5U79zrrVtwh4EZ09jeMwOQZHcQovimVk6O7IdXyZ8
tQ7OWuLFP4kGryF1K8Ed0cmAySYi76XTkLZAniwNbRs0vq3VILe5/53CdZNAeySct8oTikQn99Su
ienPjp9Dp/0kFU/FQnp3LrQ4SWsO4IRp0KGxiKtQeUR+gal56AVX5GqfdoSvyXZtB0dAu5j7g10m
EA+gbdfFOaSuhHElfuqi6iTlbyeiIZBjP3W7bm2eRGu9Kch3oVQ3fwTwX/kDXRKuQHECu1ONrYCa
LOy8JW+eiLFyVV3cwOZsnazYDyMoqza55cDK/LE82LaxMmHytVQFy+HThdSXgelMpMOtWfroMGlz
hhkk2PxKjeHiUAr0UA4GkP8mEgcTx95N+to5LcVGjQi0YAVWGhqIpIlqczoDEpQDmCtgyfH0WWGv
6NiP9fKL0GrImTmumerxgwCUa3zucnBJ8AoNAycESTnbscnYVCeqteTEwpVtJ48j1qYV6qYFutqZ
YKut7wyBIkKJsTEhFADJA6CNGTWwcCVweyUQFWca+m3CnQikRUrGqxZi17io0wSJ0RPNBWjchw1V
BmqWePd94yJhN/qqPU0dsycNddTcDhJWX403/8mFc6dqXgyLWQVgXG0AgtzNujzKfuIJXr90Iyda
Ir6Cj9hf7TI6kVJ9K2GlWjPsL1a2EPpkPG4gxQGisfYom9bWaFMWdW9OQtK9TO9osPBlBLmmoZb+
1H6gKvhjQLuM/fI9g34ZkbAaNQ4TXM+TOStkLEnxy4KYiTWS4Mct0iDNgiCJq9GaNYzNDtZmHdMI
1PBNHwqnmwI7S/kaN/A5lzGZOCZ9OHA77bo6mx3M7szYjxzjwzB5GeF8TpzNOQjfcNRdgRr96Zmu
B2aJZfo5T2NyARoYKjU6lKTqH9PIrtAKjzVs0R6x4wosbZnMX+X40VCXmEF5uAAPXUWJHUIp1ECX
tSN7zmGXUnN/HTk5EnAYIJuyDGFIvCd0t/ZSDT6FgOr6qxAeaoLmCrT2HszZU6yBqYv6roSXrGKC
qDWCoqGO+XtGYoUjiRc8s3XTnkhDIeFrD/5EqYqE/mdpFttGzjc5oy0AKJV6aLE762JDdV2guxra
n4i07ZVp39mE/zoL9+LCg6U9tunqasdiKna+AzK2tL4cz0IRIcXZgJ0jhCg3xNrijep09xDyrOei
r9Eo2sZzkRuGBcwk8ZSmySEA2YYO8zmEYgsh5zDY5X2k8bZ56V9ieLeDBt/icT+7UfAWdL27DR43
2ER+Yki51cCY9zgRKiN1cS1ke/YgemVpREtFg3YHjdzNzeJZL+T++GRrJG8k7E1DasvKkp8gVscq
QT3FzM4db3DOX1PSF2aE4RdAf6eRv5mG/y5QgC14CCFU4MwuP6C0vUhowaSOfyUaH5xqkLBeJhNK
wZ7BNoBHmqee/Sz7CIrHcIjxE2B5fxnpB6U0/ydoxWZ4DMsfZA37lPKo2/1Y3PO77rWaP31Yx/NC
PGIGhJBH8740l3sFFdlt2oudRIdQ45IjuMkT/OQkEA9Fs9DjRAL1Iuf8RUwBZRWbGqckkhbxlBv7
kIeplPmm44ux5M/Ss+96yM0uBOcFkrNho5njRUI1YRdBeq4gPqenOX4yKDDJ9OBChJaQoQ1o2Tj0
4lNNzjetHziafbhFxf4FpjTICFJIwKtgTSuY0y7saY5u6hhCow40ltqFT92Nu1DjqtOl/mo0wFpC
svYIHHq8hgWE6zFS+wKIYw35mh8Nv81ffHjYpZpg5tOrM6jkGhCzrUajsz3Jda/GafNh8RaF+WSS
ug8gboeQtz2N4B5gcScwuZGPUMAeXDDdqoEezN514WJqS7h9JTXUewCkoSHf4LwPpinXi7+wyJE6
hQZe8g0/2hoQXi5cU0GqrMxYbRInNQ7Kid7cCPYPE5+5tjBrB9iaSt7wgX8x4ZD39IvWEWRyMEPX
ClI5vtRtD7m8izeToSmPGmnuwTZvbVKJPfUXOWXfURV9UR855RY9XzIqUGuG5TxBSs8gputenAao
R7586gtBdk7D1UvmT0rT1qGuE8kGDwkTqTcSFjQf+oONtyXm5btuoLZbh8QPXuoelHtJHzGA7S4B
tg+g3iG+G9gDyw3qJzs8j1EM8RulM9S1zPkjed1ElNVq+PFKg+QbxjKCNWfljfa30LB5sJ5coNNR
8knFkyqib6Xew4R7kne8Fui8s1MBu570Fj7B5BlC50V4cKspgSz+90Bxxo9ejL4+FaMRrSfN6gNj
oV9oziaC7Lae4uiEjWqiS8/OFCpRMzsnArIdk3lvP4PyCWDvS2d4jxyL4FqeGWc8CSd2dNsU2Koh
mMnKhk2pRZGhk4euRJ/Uwvg3mg49H9R/F/p/FMynChtA7HOw4PabhM+aNuHOxhoQYQ/oSE3a4buF
U2AIvycUUPm0XbRwwA261xwDgaFVBMkTYhok8O3W0KKCBGOBKuOXBIPBgslgjm6E/eFbaMWBrWUH
nN4uJZaCHgsCdOadhRUhf4x1JbGOcvgd4Ispujy7yIrhfY4ZNfjs2W/9cxKjWkhtnmW1Cbv+JJnq
YBtEyiCQM+BoSLSsYZrEMZtfbRwOWdYR3Au9m5z0Np/UGodcGxupa2JLDQ4Qa1cCJ4Q6QBqDJNu9
FDFIfyChbv7UBUz/2eI999orMan92BWQKnKqX4Cf8U8UeCgKfBQ8rhjDdgkVsdXSiEvuxRQnl6Oy
7CsQuaOJb4afQd/f8i7rMF4IdsOLb9257asixBD+zPiBSI/Vf8YhozyVnyMeuMVONg61zNa9yOFa
q25lsxJiMFv5Ktma4q0t+Kaxne3xcgAA2gjH/9S7jgH8z+wBoQORNw7P0l/73hdKuBNE/xWxuqeZ
lKihtYHIXRqLzUEx7PwBew+dOQNZU5I81YKwIx6RIZ/vCJ7doqB9ivgM+lGXAjB62pS+HDKr9UZQ
MyMaUOAoydPfjgj35J0vkosmhPQXTytNYpKLAJzFmY1BwY0+GzCLbleBT4rjZ2X0e/7f/DdMhu6Q
4UxJiNHlT041OCALCfCaibWy4bAK4HMC50pfDdqv+tsnX16E47kErzQ5REeb8H6cyhNVrOcSh0u7
QKMStfywlH8RCTUPbC/DhPYFgy9Pg4Yao7ngecMOU6Ut38RlYIYIdWyI9oFwHmwtlEmEc28G3b3Z
Q3zxl99NMV886T8zJ6JrgJMmVRlIjREYrLlV9nTrJ7c4l0P3FQegW0QJQL3Tihssy1BogK/hvvFw
4HhahsM/wPqzs+3c74zAX580x8Jtn1t4R9Bp6Nu01EqpVQ5woD18O7JzueLnjiTLz4FBbVylHGDl
rggRPXjLoS5cUpfTsXuY4cRszai7z+DVWlh+8gnK8dC9l0w7hBZyUHX4zhyxsVvnQznVwV4GYO9m
uikbeZNlx1aihVbAIpROUHa1bGiiyRiF6VmQnlXEccNopuCU56thNB64bWJdYDO4EnH+PuIyiueG
LY+B3sgFQoSS5Cq0+ChI0hPzAbBOOJHCgcukaTzECbIkdl4g2U7L5LHoBk58bjUlVAbmwxB4qJYa
L770xWZJaBGg5Lt3IH3iZlJa0tRia6qy4mSGhcUW7azqDJOQ/zSz17CxPClsT4vFwT/F/+T2ApkH
sAyBNdTcO3HEXnpx7nwaK0OqBVLhT27lO1eLpUgLkJVxXuL6t4eC2wnpzKvmkFAFF9pLBV2jIWXr
ZGrvjbyxkgAzAlyfbP4dmybAczp/JsTNTwMH6Yj7Kmw76r7ea4YTyxdMwxIkWb3WZVWO9QWw45gq
Cq+8+1eEuTZtwuxuEt9qgkQzcT5b2WX/HGLjKrBy9Q4rhOlaV5TXnxZnJjYjKLyq9hFE6kogge7c
q+pT0jOvDdYvMqCgj9471XSIHWhXpNGFwkZaJvsaSAJlK7b/Ww+TWFC8N9Gvxnyr84FeZVo9TSAn
W6KfNUWgXuvI8NKw9TStec1qLSC6nAKH3mINko0/EWWD27+0WnAmBnWLBQdAKXoCbfJqFfZF4EQb
JqJeGcwHi+AIZFlUTfjTRjxqjiJDG70ZWq9mofvOE4RraaMuRRT9mY6SiQWFcFY402Z+h6kNmP53
YPY/QYNJWmbUNL0Mdy1Q8E1DaNj4S/jmw0ZtgLLCOfqTt4islXPpmwfW5UM3P1CH3BjI3oMAUAs+
uYTp6oJfLh/h8vnyoYf8vrLnT+a3cL34geCJZDfrv2Rz/FXUAJ8JSpcp5E88aPmOeME92L5NPyTX
XATPblbclfQTgsz8naUcfmEAWBdSyysEp9AAwFhNAnlelEHoiCXWRQ42LcDRFM8ech3qCDAt2/aN
b/HVYPpQwElJg3A34+ljTxdg7ZPY+9LE3kU1lkysfh12P0q3WyGuMcBGXkcPy3INcghJlPQg9G7N
9DvXxGd8gYSBWNbgNnPClMBcaOSZkJxbAvoL64YLzh75yV2JhVA2t4miYYebECIVZhtshbBNNnUK
Mm1oCAWREjfLe4ofJxvLoQ1QIZzY+3pagIjj8hoxU7ZnfER/9QZi1nVZAi8A8VhPzo8MVglOxSl4
D/KIiyluhg376PNX5glODkyMnDyeug64DGiRwGfjorYUdg85pGeeh23iXSXnMHqRIEVH1BecLkso
hso5mOwV6Zo1QGWgpgz9ywCjZQAr08MGkxoVsAXVO2OUDH145BDJDuzBwHEmbPkbYDkHbkRpmUSb
bho3oQJhhalyxFjZ9wAMGaPB9WIhwGiJ2RIeInwkh1CW2o7aBBsTM2/XVkyHUMzQb3hPMLhymier
7gFYbOWI/o1Kkllt2/FVMpHgjbZ3ADfpuOE8yXWEh9NMXop6zwN5ENS4Y+BQFngphVy6LUdgGw+T
+djz15bRe97RzmGYy7Z9YwiT7x2W3PArwgmawTaNx+AevVkUPBR4QynBssUgw1UeC60VXYjrSzyj
k7JfEpCXqpKYVZ8WbKTNMO9N7KRZOPPvBOgcjOTYSwvP5tnjxyicIK5G95bzR+E6NdJnlQX0/f0t
R4xNhb0iTl5My3/izq+hD+j27W10FNp3b8dE/lRiVS3yd9kfJ7pcNsZVVMhuesnqL3e5M7oX2edX
Rl2HFCMxzhEJGq3D3tphce14R40eRUzIjzhevfxgg8l0zAIIWH2yadkjs95bcX5m/+ODFke/0rrX
Gk0ICLTnqRU333ceRiO/iwCFRSRjotaYtpDiQupbDiXnzL+zbO6iaxy1Fq5aVyKtnXqWowaPrauF
tsCajBU3O9cI123N6Foy6mrZjDnQAkctxY179LjqL1EuF0ANSDQ/iV7nqP8kW7/xuLdeRS2SXXTT
PKP6sId/d/RSzj4YeRet5o1w9A5a1ivD2cNYvulcYPKu1+060pkt1x4Lt0bLbAFngz4ogCVSo0I4
5m6n7xJ+ZAjIZkGNizO4hNXasHzEKE6qBSINCGI4HfDtmwDRIjWfnKsSxz843VudeLulOYXlAQrT
AA3RSpkUBCB/1+XYsJBfve4W/ErFO9uIY8JJaFDTrk4bNIAUt/QkgGTOflnqjc1kKSseTSByoSU3
XvhmQVvJG2sbN92GoAtYZH9nYl1OocSarCsVoLjYBthSbdGQWDTR4jwAOZJFpAZsPUn0k3lVOqid
W0Ne01R1l2xASSegjQeeug3jyCGjtZ4X0ODQ8IzTAiruzJZ93EK2IfGaF+wjecQtC1C004KpFKHP
0dGjelNETXB22uLVnzyLUYJhokDgEqAddN2WI9PakKa1iSSoirAbm03nASKm4A52OrNQvGUPosI9
uEwIhXuCdGlbX1QmGP0BtvCjCixSm8/P9UsvfNrZUzo/lrTiRrv6oh6JgVJN/iHoE28/zHzrUzk+
zKneOucsWGVcngIj5o5sGgsweIfJrt2LwY/1rCL/Ocpq9RA5T0FkHEXpi5/GSa9ZWLQf/li8Jq74
DtxNMijrLmucmK9YZgCHrZ+dfske2obvtmXzJQmF/JySXB2MoLuEWV/CjIZONWWsb4XdMbmlKwKw
6RF/GcuiXXZYicxfpSIlPYwgUgNG+djnwOiCXQsLelBpB2xz8Opx7dRsiJcbJA/z0Fscx+GdfQkT
4FHBvCSOba73vLi9kN2KuQDdU0H8iDrIAQVEIj+xkbAv9GsXtaEvz10oRd2ohEVZUWhKnZZDLuUV
wLQ90ls1PrtmG63zY6j8Ch0Zly+JffD74hBWmXnCl7hqqScdy2F6m630ZC0xndQ0BGgdn/JrLinv
ytxQuJq/XQiP61a5QE2731GA7t3MEG9pphRdfXA27Nfz5CUlYbDxK2akk8mO3vJ4V9ujc9+3JnHO
WfBT3D4lYdNeqRCgHTStLRX89JRF8X7wQ6hMDRuxhiRrrgW2pjfcSrcSjCnhqHtL8wvSFOVByct2
UsPzYqBpmWf9xvboRLtAxzE9IWFoU6kVmM9Gx97LoUNaoRkYPNc6tyaQqA5gAMQLa133FHfqDlGZ
nVJzG+EVcBIHYpvx7e5KQGJARAOXWSEihXI1IdCEVaZ+WwsvBTl64TZrs91E/QJS8o6po9iUTvQT
DXyAlsKp7YhryXFWNTXgDSwLe7/iq8S9J6vY48Kztgkijsfjkm/8GTI1t1LhOiuMnLciv69hcIlX
AJp0O4PuqrnsiOKfISu7a91b9i4YPuYlmf4kyyVN670916VmUWhcHwtJNgOssyialiNgUg8Xtp3M
w7Gp9o2pfJ49DAp2ySlmDlvGWON6Carfqd4sQXfeKJ7jrW7rG2ZbHpqOBpnogq3b0Q2GnyTXLL2c
BD/j0gR/ZGvotNvIk5mHl8mbUUPwhVynPhS30f02Fg7IJX1oBTls9kHwiBrsfAJMgHChLtwGTFHY
3JIiOTIX/wpl+av1okscdmcYHeo+kzaVDz0zHaZLjYRtlYGCgb7abcuQoZXDJTH7eHtNSAodV1gU
+3mk/eq0mDdNc9qHtlgnYny0CA9d7Wknfom05yd/CBZmvcuC326TVpDSpWfyGQbR80Iu4eLF8CRc
1gp/pi/elurJd8jVRiMvhNksgh3V3p1TTcEeuc3ThA+T2dYlZcK4dkse+GFK7tIhdB5mkLZbxpJo
vvnXlVv74SGNR3q1zJU2UZSUZ9nM62Ic3ZWt3F1LW3o9olvd5g5nkXqEVk2wcVzF1cKFZcc5ipYy
lGDyAc5S37GN99b25I68xZ58Pg/HHow/BEa4FX6bmih5HQAqWrZUR0ifwBhh+K71IhAWdX00o+/C
4/u8gOvzwmoiKQ2eo4cRBpvCSK3m2E0e3J6sibmLK9eDGWYMWWjjlkwIV06bWluJ6bxP6c6ETuMx
2X+rzGPDl/beCsmWhd1L3ji/8wBjud2anzIbuYCJ0hqLz08eMqjpcV01bv/hFT0RtcW8uM9zH4hT
0Jhc8lTWMYjcY+IqAIvL4m5HfAmrXnm4IfPxTrB4owHCLu0UBsnQefEfu2j4M4clTuewBYosbQ4c
VnMeM0AVTXXIHZ/ogQop9WeKMNgIFn2BM3RPi2/im5vfMjfKyBeU2w4fgWUv176X9t1UNv2W2Skt
vblv9yMV4MpznmUcIiloxKFblpz3Iz7ZIBunHTyAkfvzOTqIIdq1fT9dGv0Pz8uny+AMfxpPvUST
4+0G00gPZWijWp9gS/Bc3PJkvgsqQLiRVWYY3ieUPqC91223gLOy1pNhLeuigddU1szxCjNXZzPl
Qsar3AIy18zFRIxX1iLzEKYWB2BuH7fKnBgsD/AEDYieHOyadZUELz17VSYIZshPps8XhG1GH7Cm
hT3T5AQKzCq0qXtY3F9iD11PriDdMEw/wYQRKoBgM9VcZLVVBu9K0G2XKH+DKSG/EkzcS5EVPI/l
fZ929hFfd7aNwVqCLrYFF0PWT22nM+EIEG5Fh8Oq/JzSY9At3oYRGPeZw2MUD6fGrEoyjHGzT2JG
j8EYQo+sLrKwa32C21fdfJyLzmSbnbKfnoNdPPmg+2aowYPpqV3RGLDXnYrw96eHMeaS5wIzon+m
vklVxZ3vvKLjBqmwKOG31RFQEpkUj2OR20FrFE2U76PprmcwdD+L+N4rSHRKAMdMiPpmbSW9uSo7
iY2cadDWStn/Vj0vnTB5zpOA/XbFTXUSuJy/yZVsYWiP23wxoK5IZe0dnVLnfutqVdFR0nXNwpB3
lVPrRXBZj3PJ5DtI+C0a7F7SNL9MGSOuIGNxSd0u1qZve2d24M7V9GY2eBtNwPFkxrZD43CiIXPs
Mygzs4V1fl5bTWBTiU2zddpR5icyCBsC+9nVbULapnF5mO0n+q3JQ06Pmk/Fa2nRn2dj4GgB21rq
CccE+gtLUP9UON4lDyRPetO9WtOvpE3Fozm+hYmJFk+149pr+zuQWkcrxHpbpHPJ0blv+fFO4HAY
4swucy39+iKGsNvzebPS9i6j/z5E3GHgLC0E34DOastzEgLaCM1lWYsBznxgeDwK9METWcKgViMX
uhIqhVqgxBYKmpMOeli6AhBwLOcS9mUO3Gu28FNUDESHqshGq8QApByLBR9N99GWEc2Tgb1LSa6D
OXlzhLfFLLEwgDiCkJ0nb0tyJny0okDqHZi/TesRm9GUur8kua8W39DLKPs7Fvqct9uCZ2m0Lk5L
vgQaFTP6bHz1+/nDiupPx/Lf6jR176t2vu+ZOORBlr506fguyiTaTT3X0E7D15ocMUOzgda5HwOe
qJociGm4vDWTeKha5hs+1FrY77zeVZUB1rVvhSlYZLsBPrlDCL7h1sjDcJLcrNRPNjSHcj3ID7CG
2MKDFN/DiOppVNBPp4ed+Q3Xy/C1S1hUkkPTpnZRRg6Z9T4wsj+KCHJ+HH1PldfwtSb+178VifVn
NNbW3OPRhLKu0fK3Zc5TpikMlaaZ7nTGK58bdej3tCp63zwXRUvW3giuTAvi3H9nyE1QaIALFDl1
fR0tNjMiYJ/QAjKCDb6RS7HrOc8wbrNuPQz8a5TyUTekxLQ7mKfECGHkcStNBqnyzmz2k3NuPnlJ
09x5rpqviTzPkvNVENvd1phq+zGZ+QfLAme+/DOslDxL+hcvnpPdhVbEKjxJdKyDHd2PFqPc1hjL
z9xjplwhiYJxUdMrknl04GP093UVxWvUpOW+mJuIeAwYnqi3UXbFXByFhZ9cYrbA//y3//zfOCBN
54kACl+wi8+VNt9IdXBmaZksihzHcl/OZwDs0KcwHzCM48GPbQDUzjhvvXSyqOANN0ORrzIH8+op
t0Iq01oHbuzLaXK3vWu1l1DMn1W7RNs6FRkgBlJsXnmF8ZrdTC6iVVW9G/jm2QhPcEKlmI4KAlEe
1+TPhIXehls+trIvdNv4VrC/LtXFpVsIRNTBSIfhDpcq0Ems1xurtl6WbEazkPu/9Bl/76ZEIL04
omaoYj6wZT2H8XAtg5a9dj/MVxmBNa+d5dRIlB2dX11d8E8n00KbmASP4Npoko2VXAubg4Mbps3J
8tBL21n/2HjDRaUV954mt9pjkgb7zgaNGkXLdHFs8z7mqskIwKHnjnEdOniAgq0FN2L7lpbsYzvI
41ByO77UQD8aK/D28f1iE7oIFgJxrhvEu6YcjkvbbTy7JqzB6HXVkFxZAayB5Vi7WESDkssOR8zr
Ze6HU+a2J6+w7A3qBdIePsAeZ2GqbqRRsDXsuYL/mXc7AyLKSretDulSHWRQ/MoNdtTJ3HoHez4E
7XhZUmhKU5mF3LMADOjMw1RH2b4wjo6Q7MWV+Wn3v+GBGsxtTV2tQ+9nJtFjvtRix9YeePqYxPsq
oQmnnObVMIGaGSWR3DqIrH3OJmI1DFI+Rswm2G6+RpM/HtukfZ0cn98CU2HtqQmKr+h/BYrdQJzc
Yes4mFL5r+haq2tv8lMc9gynqzi9VdOjrGKxC7LYQNscku7UsNtZ3Kg3syj0nyVG9nXP2KtkosYw
u8h38QyIBWfhVdjGzitJTvYFLGkYjCtVEEMwhgI2adS8L2P642UJpTDOxTbArEPmcK5snW/HZ62V
Y/pmOaDYHOPLUN7ryMxPtlF+nXPjG94F1sYmPyQiRnVYiyeX/Y4ZjFvR9RO3W9ymMZVZhxLHkSON
P7LrTtxiBasoV+2K/X+RA3COOqDugyTcas9ZuvI8B5EpfHNjY6ZFf+KmU659t8TdnPB2jQ9hPaGJ
X4i+JnH8Gbty54ZYI9y2dDZp7sNUNb3nsGguZgjYNCOOvOprFkxlsBNuOgLFBFGAI9JJfG9KgDtE
rgblHNl1Z7HTbuD6u1uX4T3QWW450wYQWaU+IQdtol6Fm7IigFiRyoRTM9J+a/X1DqeVCocxuszi
oXX9ZcuX8WxId9oNhnl0KmskneE/Zsl0I6U9QmqbVg3Rhrm9n8jkOvob4y1rX7kUdH2uuXj3ygrk
ns0TVJggg8utyvqH2QXH0S4AUxK7fOeM/K0cAFk2WI5YUX9plvp3ko3UaQeOHkl1b2HmuPeepgk9
r0eqIHOIZ3tVEO2pAxI3WnG8miGytoTFLGfD6HLcsZGbqDoNkLYsE5NTc8qjwNDIO97/NoiWeuiD
XeJ5WCJSauV9uQmSmQnLsCBMAI5VM1m6tLYkaLq092M5Bk9hN59yhXbHsOrPKrPuaYgxuCpN8zhy
7Tdw/PGq3L3E8fTgxiH3WlYGJC0/ojD54NvUEEEk6tQk3nZORcCPz3iQRfVUORAK0SarLTFwsjUt
CKy2HQ0GlyQqJn3LVg3IKFM9JWNYFbSAEBOZBOs6rDqCbodWk4nDxJcQpG2KeDaiFbuBvi9YhiHT
nURPQBfr1Qz8G/uUmLJd0WtKJofvjZM+VKkYmYhar4on0IaXt1JuytuqBikMWh0hQfHT5nLGxCWW
fQDtgfn7dGrBH8zAS+Ik/zXw8XM5kW1JJ9Tr0EjvYzKWtfEchJvAV8y3h+IYBIWFXdO2eYLzr3Bu
m0MT1cz9guZa84NJRt1emxU6oOSUpNz8F3IkAl3yAUWdd1+NfD4Vl/0ru+IQRLgHV1vR+ftmjG+h
ewcQt7v5Tm9BDC8ufHLjyurbZOs3Q33N5/g1H5nYshleWwH8UcYuPAhzJO+IRhGoyy5DZkLpX7jW
UbYU27orud+VqL6aZqL2j0Zi8aXY5N2wpXaNUQ2D3hQY2N8Hn0ewIptnhOaFwUqaG+HeYNX2lzbY
uz2CipZP5l5BkWqxGU5ZszcAUUA8KJNdr/193egOKxiGR8e154esXWNLoazEjXDOy+q3YNSk6H6t
F/R4XCjC0LpPW4elXb50aM6yBSfaB4whrvyoGMGHcYYPr32ykO/1rKWGwDHIhRr6Cg9FXzwDZfu0
+KiR943YoQLO/0b4JyoIVgHnD4eHDOGfBUWp9DadnXL9MHIF+CdqbwGCz7H+mWLGLSXiwOin/j/c
nddy5Ni1pp8ICvgN3ALp6YuuWDcIslgF7z2e/nxgl9QkSGVOn4i5mAlFh9qotRPbLvMbunoBk2HZ
+R45HJDi9aHGbjDAdtCsBbSF+JAq7doCSFcG9f6mxagQpvWm5sM7jw5KDlJ0A7zABJmdjHdNjo6p
eZFie2iD8O9V9UoH9xE+qXq5NsguQRmtPSwThRq45Yzyxsis14v7GulEcqJLy5CvzUF98E3aDo02
awcZP5WRamITv0hadfCt7rsJimCiGh9h4phF7cHyrrsmv/JbOlGDvIfa7KZxfmva1FeN6ldX7dLq
IcajDUEROiG2/lB1Z10haFVoD4XAkq6nu54gmYVPycZGpJbE0EMWqsOGMomAPYNIxoujth5zrCrj
1tuAgUB+IUbzJIZK6zsonrn8SElbBS1WFx06s/53ARCmRjefejYyztLGtn71YXmNXjlJV+gUsrLT
wvpAHeAA5+aiCWh5Stu0zy9mEoVOLyMcjPm84EJoQ20AdWRKa3AJl4gOJrh3wnfFhGWSm7Xagkmu
KPhPoeo5ASVDxfRu44oCcCMDZ7P8PdXI6xqfUB2/0OA2wZYhnk1EcVGiYohAmdyEu3ZsMNEwqPlF
5o/Gas64e9RDn0qXWQA/xLMIIloJeTqt2w1olwc1Rqappdx4s7VpKWNyGuB2qs22pwmK7D0OINK5
TCO6oZWJs/ekaVeNqryYs7rlaGtbQhbUGLqzopKdAo9VD+C31Hw3CKEKIjc1uDD1/GIoFKgrc88E
AVxwFylnujLRlucvcXMdZltXte5K0FTuSDt51crZdx8H2B4nWK3HhmoOS0iVVfRdEL88WDjHRrW9
SxUOVgfmNTRvOiJUv0Lmqw6QGA0BIIU6EtjColHKjUMv8Az4EML6vOF4ESCRrwIJWHkGT4Rv3zRl
YTrJBAq7wQGyMvp9jflfbvmHAdB+M+ZXswcfjGjXwDO3Rg9TxkPXgiBIwQNCAe66Q1VdBLjt1hbh
nkodLARGAtGPTqG/L/rSLXTpUbLr3zDppUTbAZ2k+glYcka3VOXORoZulvhSw/oM57c1usPgVulx
xFijzfbAbde4NgDWvJL2GR6czewjDDVByu9T80D99qyxcD1v/X2G93A5mxC3cXMdEgGnnXjQMuJc
20Pl1DDOm0r/Ho8/I9yM0SjcGyrtRW1l43Xs4Xks432c4YEcDylFQXEhcdeTg37XZrPk0AuUrRxE
58AdXYSlVyEqlYMknWUgrU30aBRkW3ojQyXcPOizIXOHM7M8WzRb2S7CsbmZrZubAhPnMVVwMQhP
sJyVj6zUmR2ng55S4FVamgZ9ZEE9/luVi67UsEuiex+96FX5pr6FGQZiXI3O4lP6tT0L1lp7oc2q
XQiib3wZHa83WuEfhuP/GfPy/xtOpXWUU3nbVmEGu/IDqXL+V/5Ia8GDRLQKLIVMbwqmpIAi+Uda
y7D+BT/XUAQqCxpAPw3O7B9apfkv2VCQX4CMqQqThvh/eJUKJE1W2LahCP2lyfVPeJWIG3ygVUqq
os8kTduY//47TRdZ9gg7JYwuzNynIRva1lWIdB6q8zGiiPD3h12uSsSYg5VvR6s1t2WbgPRtsqml
UG6ld7FeeduWJqsz9V5JkOnXa200Q8h31RSrjtRI0kGXELGsqqk78DMUWjAewrVy8eJD7qKEiRx9
3UFLBDIGsE6PoguyN7GS5DTbWbDZgUoqPAMSmqsg/7s7XcAgHiaJaMUidk2QaMFu0Jd3lWcnm4o2
I13DqtQO6AdBkjMCWAkRfJ3tZKAUQyJUTmdRYVK2yRu0EU1NfpY6O9nrdma+hiUeLfWgUj/D4MDt
Otw80LvERJIqNWbZE6CTrhcylhCG6t9TbePuQlem+QUyTqF8GNJL0cFNGKRfB+Cs4KaiKCgomE/6
YwY9f29mEtGgoYxIfaswVBT4oYfJMMZtAQFn53njsJ+iun0e1EHZYXxRn9czpc5QU/ilkS5vjCHE
QXYo5XxVDkR/CXE6cNTIL261MQPiWiSVCujb9B5ybEVucmvsH2S50baTGcbnVqyIXR3SaiH09u/t
WGm2o7DSc6tMtL0+1dmGhBswkxoGOJeZQ3jmqzo9Mw//AxspfuA6FfW5JK6mdZ8kxbcC0/nNaDcl
IVcgLvoWKFrVlvVlp4TxZdxAMS1M6K2Simg5E+HvEURMrnIyaScyJP9eHfX21kPfCodX0WW3NMmG
nzmqDbfAGOgj5M0Y/RbVVIKEpcMvm97ckU4hIhhjrW5EWhj7mHriL/pPhIywQoqzMKTY18zZbJmz
KiCtwTXoo2ZQsp4wEhssCEkmMD2yJ3oWE9gb3zAbhJh8a40LXrUBUaFQki3yNfGOtUn6sT83Wtmg
TGooPxUE2HbkWd2dFHuYcQ30gcEAVeR+lnmVe/TL9KHKbiYttWl90KywzcmGUdZ7EF5adUSzOaNb
jcKuI2iXoy47+IfM7Jtrv++V7Zi3k0+EGXYH0nrvQcqa4FFWNA+8pmdH3zFV7s9pWlN6UCaks8wY
a+GEquRlZo7pTs+RyK7EIBHdk6BXNYCzmIzvqePlcGy7Kq4SMzBfG/q+rifxIjdhkBxw9mkJiJF/
vmy7ZHSNEPu2JBbpq+wrxbVSwmSegtha+zVWwRM4CeRQda6LPKR/gW4rVBM9bq+FoZdXqp/Fv+si
S35KsVVQ+RzLZ9simLN76lC9XdNhS5p2Z6oVPFVDB9Y6ysMe5XqMZYHaYOEN3vF6ELm2Nwt/vJSm
Rn4OGxtWBSKs67SdhisV3bBdAoDTVTvwWQqNpK1cSFRiUmV6DOoUNo4HmQtpBAqJqPkUPWB5u7mU
4FZi7TwkSeyYdWD8UJoiOES2XDzJ/mwn1DcNAKZI8n+kepD8zL3cvsaoz98j3To+VShZao7p1YjF
9nQY3Noj1YKrGxyKhnZnO+XdZVTD94YIAbJ+QDn9G0y42gSeq+OjgLB3PNcS2f5+S/ZpJJb5a8rM
5iBocd7ExUxZVvMSBLU+SiGwYer013UzBKQpmo/vaqMm4yoxUyEBTlfF2TiI+EKuK3TdU0NVOFt6
Y4OR5B6iaoTwKE4CdveIm0MBIaLOX2SrpNYfJFH/DARXr1DPi0h6x9ynDpBZlG9dG6uM17xPqt/Q
EaILNBhkSmJNe0Y5y9gRDxLqAPOvwCPFekDTLYIMSBUwiFa6XFKAR04LQGMp66+hiWy7q6Yo9ldN
pj+3SkLNtkBxvsKySxqtS3pZ5Z0mmazINE4xLMcxktNL5PQBUPVlQnuwDDp1dpWHKUWGXmNDWU5p
uMVAGVk5pKdpyZIsb6VhkG1XzSLJvi8BnGTwKeiDWYfYiMPpDi0hWb/G2KPU760pkX8oHLfMHTqw
mzgAI8+L5JBBi063+tnLgTdF8gJB+DemSXVQxxDl5yHEf2grRqpy1yImlFelsJT2dAeAFYt8nsnQ
nADTWQmsI+gf4bemjSUQylRJqGh1nq696ik8vEjSgSDGCXkqr+nUNo7Wzf4EdSdQbMcgolcuNB2W
yplaa7lC8op+ZIpzop3qB9MPYNwE7IIE84ihS1Fp1VrUDHgn7iOlwjvFMIZ82FSaj9dJplkzGTjw
4h+tanPFtG3svyoeNpy5oYDFqPMU6GYr6mE1ShLtmpBzdtZIWklrz1YfpVZod0HY6eSlQS1ulUqm
Nkt1RD3XopjwwWskrG47fC+gCXGjB5H+LMUT+Qx42QwV/868L2nf3kMbiEc3pav5DSsb6yK3ouCh
RLjgTIani2PHWK6RLbGe/dBv6RNnHU0GFd/3gk4x6Vpq63iEIZquqQgLU0qSU8Td6vZAgdiiqmRK
6YPlA3+tYqO5t7wyO0tYi+eSPldLc7/tbjSz686mvgcsrXlpdeVpKWwxPE/lFXwgG8AKPb+9l8fW
PomsER262n+gpiiu5CQpb30yuNekJvKDUoXgUpaN2TZOguYb64qDQ2v6Ogmr1WZXnTTGdCFgZ1Wu
rAvyFgQy7yxEc4QT4B0wq6c37W0ujbgGh/XUQj0Yy8tstMJnzy7oEAaBP57LoWXc29qAqxWKrfiL
zXxvQSnurhywiW7GOlUpsjcTeshGkzxxOLBaBKSLP1syVbib6bZ0608JHhkmDEAXQcLsTERjtIby
YFyNA/OMgFSnlK6WxumdaurT4xQo+CT5CrB1w0yL78JWeBWnqb9SVAnQpKZB+pDGAdSo6eFwWtH8
Qn4iaeEeZ0MTbDs1zLAdj1rrwYqE3sBGj8C8TeEIazXUI1qA2TCNG8vWzNdRr6yrIYuKBzvoJA4D
+N2t36vyeYBqVEqvzaTQPCXGtuMKXEu9oT1PKBrR0MBnCj9k4xYRDpjb9K12QRpR1YviMdz5pYGm
ci5RFxJVB3lZqoZvECj6JwCOAKUzQfBBtijCXSbq8YxpBrjTSCg45/5gII8DpIs7tM4erLjJtvBY
oYNPkmbd1JVJAsyzQf7dJQ+2CSQBFn5GZBEWWH+ZdOca3YywUyzCbTe7EkW8r2sCqXof1v64ryRZ
/6WbPk2KRLZeW7WvXaKSHHSXBHAppzAcTT5mr10gbpApo/Y65QQjE3435yGhZe2INuBxAv5yqOTB
3whswDdElmhnI/L+OGpFtvd8JcInSherxs/ja1MJIxo0Nh7jPsxgDzn5fQULap17mgxlRrGuAs+K
Nlg4m2tFtzoc0DUVgQhKio/eBOIA0w99lWflE31vKLX4Y/9WoJI4CKMB2q86FMHNAEugKG76rQKJ
xJEpKKw0o5V2DTHiasza6dKseqzvplCWXSlOB/rfWYRCp1rK97mpUbDNERkF209iQu6cVlJ1oHHf
nid9Fc31gI5CfSwocjYxKgkxxL+cuihUapzXB+oAl6HIjBtAK2XgDDwBOw/GJi4D/u9EmeAnQ/pG
u0kwRVTJc2pUpUGtrUqHtY6OwZ1eYAJkKhGAiaEsX0JLNtZB3Ytv45jYm7QtyjNNh4D7fyOHfgzj
sPj1Gj7/PyBOpKMa9N91q90gTD4k0fP//N/y1IgMIZrKgTV0xQafhLTZnxwacaF/oQgkED6bNftU
jcLHnxxaUsS/KIpYlqzNimzQ9PnX/qgTSegWGSp/S6iojSIPp/wjgeqPMoWmjASXTHYPtI8Wmkl+
/jGZLpEfMuumKPZ9j2FTtYut81DdRQDVpfSvbfFB0+q9iKzyUebt81h88PvE3bAU3zKGEkx2BJQ2
aHEyRhMNR4tATp0KlRZXs4GVtLb20wJWltsq2KF3K/OnuvP+N8xD/K3l9fknLGoHPByeaRr5gJdj
l77ArOdlILPBAe/4OF9PK/UPWzeFbr6pgr+rUZDOe1kJ9nGfRs25ZKfbDgM4OlQHfaw3GRSA48Ox
wT59lqkKSiuKSpNxLuK8n9kJIDYSY1yRcDDX5Qh3psULAePNIXo4PtKiXGfKaAMqSLMJdiW662hq
fRxKFX2UYt9gHfTph4Slvew9Wqq5UmcYr8Dyh6upfbYCNlMgu8NsKUkjrpvEiQleLCS/Afl2jhRi
pJpKjLJYyGASktBDkFAy7K9Ifqn0u+Mf+iYG+W6rfBphnvN3SzgRqwTUF5qtcIgYnR9o5Dm5C7vY
+fkT4Y8VdGAncO5HJ3ET9/jYHOEP6/k2NmLCqmHLhgq5ZDHJwWToObCMZmv0KAYDFb4OqV+srFEH
LYrVZFh2101OKjzW54qPFXFERC+1dnZ2/IfMs7icAw2dPk22bVyNzMXviCC8JbSKm62qdQdNATpu
ZcGL2tSnisCzwuNyIMMyyO4UxbANcyHZSvQfhH1VNVsba6kuHNVVlaQvOkKgq1bQKGjMekusDVyP
N36sd12lrIvZ26wnDgvkflf3AdFEvq5LhQhaEfuqU05s/cWZ5q4VXMoUQwXrQt1zIeNmYoYSpLYG
GMjA0vNgND2ut5sgvs2afnV83hfn+c9QgscBvU1FEYtbGf/FApRTh9KL+ntmiJu4EMqvVbc7Pszy
EPFFhsx9xx+ywe2/+CJbVhu7bVE1hLhhrFuhpLiqNtWJy2k5ynxU36/t4nIq1Ar9e4+1HdTfobDw
1jNOXAbzU3l0+yz2adW0dNLn7fMwXsKLcr8h/eSGa7jDzrBLXcc5n88qyt+b+b8BZbuVE62/yy5A
AP40cH7/UXD8r4/dcgXnj+b253W1DJAk2uJ+sj1U1pQ+bbYJzu+Y91LiWItktrQ9sSvfFml5dN6P
NP+Sd/fUCDCwJahstvW6W2mr7jxbJStpDcNzM+zstbVCl9/FwcGV3HOQVe6j6UwuKqubcAVyYhdv
4FFsPZewdSWtzPXxHfbVBWKq82thycQ/b8qv736c6ud+i21hs9XquwG8NjIlvmqfWP43udD3U6Cq
imoLdrDFY2B+epOAlMKVkYZ0B2HD7VbTqnYCd3B+pW7u/kyc86fH59ffh8j5Hbn3fxpG/32hlyvN
4JpsoAsqwxgA7bjYe/mITVhdKemudf0dNd81uiznskuf0MWI1REr2Q0dfS2tX3QX9RGMt0t+W7z9
IZx+rTiEP6snz1HczKlX/aZcDa7n3PcOWOkVbTmndaM1ibCLqOx6bTq/7ijXO+Ag3GdzkwJPRW7i
xOWjzQdyMZ0fvmhx+6ieb4pxVNOd7XyP3Id2zZg/oHi6ZDnOi+88YqjjXJqO6Ty3zuXkIhXLEUrc
2z+JxH+d2+WxXk7t/M/f7Z7U9DpFhnm+GwAdRneT+Xh8dyrKqcVbHNO2Kk2NBDDdNUgsGJl0bpjq
rvA9OrLAHtJZSQeC/q1oJDdMi+sg6X5WYPuQikPGrC5UaGDo00SmidmT4UbK8Cuf7K06tFvgVGdk
rgAKQhmarGpiXqnW3zyjOpskfaO18j0Uk72qAsmmKXsXKGhU9jAe/aq9kBoT66vkkt7wPmnzqxKT
Yl1ttmkE/C/MgjsrsQ9A0ziwXjDLsyTopMnU5tMBWkYSQeMZlb0B5gZx701ktxe+HpzXJnir2S4X
NipsPRuJmAyy9Xx3KGjpOPS7f5DKZNdGEiIr1WHomwnrEf8ysk8jvxdj+9AifBd0+IKbxkMAie4c
27l8hpy1RGKTvsU4FYmA1LjW4+G5NvJrIcP48iH+Eb86FEjQTtY2RVzcyahJ+E137sG/dQAx/gj9
6tWq4Z4jSIiVHQRCQOsghjHee8kt6wJA/tMsUa3DzNPMaSYrboXeIU+ao7qoPdCB2uWF8kKnDoZF
HIAE8a4tI7urk/gQNcRrerzlHtmKtNkc30hv+urHjsziEpbMXuEGZB8VK5Bum2oFqdPpVsIRDqCe
7YvCxUQ4vCr2oCbdcU3jxUEiiiMER4U/uvV94fx8pKfpACI64PW2lS6ateHK/B2ZFytxjRPH/E12
9vNv1nE6muM7ULofT5eUZ7oSdyLddZv4GbG02+BaOSP9O6eEt1c306HcS3vYtydiSvXrMyfwAFAo
GJIYfxyXXiX1WEWDP8Fdjc+0I7svk3MNxs8pnbvOJZp1Midx7u8r9/vrAZDsqffiy18gLJ34ShdC
LMPaRJKkskEDfucnDeBHBe1E/SzxjQdlLvzmbVHDnghQ6rEmlMPl805Pf4dNf4fExaUGJS0ocXJU
m3tQ2jsriHARFMbamtSdX8f7cUjPpKLfwv29UmBNuBBWTryqy3txjtvQucBWSqCeLZaCwlR0ALko
6Ekp/iQ/d3Eq6y7CLAh0Hd/WX0S8Bu1/UJC0whSi348rhdhaTwVZ7Xe9nPW4Z8b++LNENOu6j/uS
W1+u8hwCKdN1fNzl9833vgIiRNhUJCxFgC54f++DPktRf87SXeTDGohTR8tuj49gLxOOtyGooCjk
Gkzi8tNMe7AITPp0V66HzRwfAWnkWVbcn+R30/qn6toOBPpV7tbsz34tNnAgHVTF3GrXOOfIhTme
83gJ74tEUHEfO+cJTouTrEP3V+Bieuign+ESijloamyeO4ez3az3uavz79mrOfYyVvRJXcvVnAe4
7w5CQc4TCpsrAlJO/Xq+MIp95tqrOWbFYdwhsVm7QLVOrPKXjyBAjX/PhbFIvpLCMkcfqsYOlUbn
JXSuvnVvB/DyuXd+t87v41P/pua/vHfeD7fIB6zObNFRIVrr3ReKl9yMwPk4+gOBG4g+Ih3Ya8zS
PA0VcxvOdwF4BP6ycE/dBcq8l479mkX4VleNgTQHH382h43QA9w5wILZw2/QXPe1d27vpRNX75cR
lgKzjBKKpei2sgg7glSl/am06U5z7Cv6+btxTSy40Ymx4jWt79XkWs4jsswOzfkNgs7EhJC5XMiI
bAB/g9DyiStlYZpCyX8+c+9+0uI1qJG5VSpgfrsH4Vx8lxz2wPY5c+5PrP7ySpmHUbm6dI2yoy2/
1QjfhXQ9BsVqPTBMgNu04p95Dd0mA9AEtsTtiWvkUwnnbTAqYkTnqtD/iv7eDYYkg1fWsAZ2Z+im
OS+5+x1kAH92Nzg/URze7H5fQhljVx3f4XN19tOeIiX5z7iLvDqb/LQyBeOCL3B+jO4F6QDvnM1/
Sv7OFWdsopp0J7ht3Ef88FykpkkAHpVD5Tx7LqBH7oWDdbKwNO+r5WZ//8MWF2ujaa3dy/ywWDmE
8nejOY/zEzWFr4cwZqF7eL/60rWEmHMoFb0gEmrRBEQrEe6EGG6Oz7DxVYqicnj+PcriAJlaUVvT
wAuhcTvP14fqIh/BFQ6537mauH6jFUxj5rVYP86nZ76H6xUYIyde3Ty0LgbXrIjl3l4r7g3ICpdt
z/+Xc9mtK2Y/I1U7/pPfXIc+z/3fP3lxwLLQVBreUdRTCLiQ7dwUe4lHYn53ctc8p6+5GjckBmuJ
rO7k8f7qScX/gHo0GaowlsFePSrdWIcGQdcWE7ZNeqA2ssOxcV1cjiuxCtbZ9vj3Lqv9uqqbhA1U
9GYUIDW95SHgUREBfcI9EPZ1CuRenyzowP1TLWebOpIdX+/2VJsgEJnfj4/9aQ8CPzRsi4hbVnX5
L+Tgu3OP2TA1r1qy9v2I1odfVnRCy5JyYWno3fr4WPOyfVhWw6ZOJiMORDEarfXFZ1qD0gd9OGOP
KwN+STd1SFLQnayBlDmGV8snqmmfwmcNxTlKwmToXGv86WIfJbGSd0Xitbt8jV/Amq65I1hP5Sy/
AGu/k9zrc5gt67myA35qjdz9qtj2Z8GJ37F8N99+BqK1miBQ+1yi9vMEwl8v2p1HmPpY6jGQQV1U
JoAQM7HTlRH4j6Ct/YB+PeiiE6dpOeu6+VdFCZ9HTD9wc2JV3q1wowdIeFihvCuL0rDdSkM2IU6U
wsMe2Epf/QjJquPrvNxTOnV46vJkLfOWxm/544jCS3F5gK64s3uv2LelHf4yJhTTDd+Sro4PtZza
xVD2/M/ffZwfaR1m1uhSNqNftjDPLL9CI2hEnyJNouiO0gLY8V7y/d8d2oztiR396UsJh7klsKzF
kZrewyI+q8I+R2+qmaWTxpu8ApqPo4i17q0p3B3/0E+rqELyxgUIHRMVB5Zl/TmVrLFKwrzbD7Tp
aZJfjz6qDHVVU6xUgxN55/IG1OdGKsVui2+zDWR5Ps5qUNeIFYJ9OjQdEo5li9C3l0TjCY+xT5P3
cRRtEUuLKkSvQ/LMLRzOENJDlBeomwfBaxT58j8d661vC0uTBIYm8uyg836fJIOm61IxRXsffr9A
9UCgkhtRZD6+Sp8+6W0Ywf43UdAVb5Hju+1odGWc1mVC30OzQiwkIsQQIhsGfdn1++NDzZfl+8uU
fji74e+h5jV8NxRI2dr3EH44JFrXX4R9XyguRFLajHFnoq0Z+xNoGPPp+KifdobBV1Ge5gI3EF5a
fiCu8LKECFp8KEQawPtskVGcbOnEt8376+O30bE3Vc2G62BQC1qsll9FXSP5mrSXlQILvUL1Aw1x
yjwW1345hhf2mKOSh8kFWmr92EY+QiwimU7Epp9meHG41Y8z3DS+lU8ik3cjRA8XPp88Or06oVYT
zWrNfgHGTgkgshyf4s97iJhDUGqSqV3IdLQ+DovMuYF2E3LLAkXdtoaREwrEsep/2m+YKyOsogHB
gGf/U0dLUQYcvMYiOkhp4V1rsi/ftAIOdUhD7cQnfcqYFmPpi6mc1IJIl7LQDuxaiUFBBmgs8gfL
KWg0pforOmAPXZAizp7aCqTSSItueo1jaqdIs1SWJL8cn+TP+5iPx6UXHADeBVS2Pk5yAhHY931w
2oZtHuLI2CIjf+KjvxiCfiTVQgVoClHdYogCFFes6X140CygqjCnOqiyfmSH6fYff4uARgL8hPoc
peHFQFGr4lsjC3BhuunaNYXrPDzh6/bFnhSs4dzKJTrlDv04XcTieotkqrfHckZqXFAwPLaoEnT6
yrCj9fHv+fTUEbAIywLlI7DoFMuJ89th8JVM2Hs/QYcuwe7RbSthQ4fQ+gP0rf7EQn36uI8B0rLx
VlWlD1U7nHYF+g0GMkPWJNyq6MPvZTSWv49/3JeDKTzmXJ4yh077OJMJiLqsq4N4j/nRGsHJdSQ1
V13bndgTn2ARb1EfXTbgT3PxdvngiWbKJlnkyaHUtOGHptJ3r4dR4GhWNWsE66YDKpjgC/1ucNGQ
StclVGzPRbphoj2C1vHxz/50GOY5nkFTlk554VOGU5l6VEiVN+5E2mPfne1byH7Hh/hyZt8NsQgF
I6P38VVLk31ho0LTp0KdGyOIRRahOLFD5xP14X1afM38fr17e8PchF3RG9N+VKrNlO3rippb/qvr
rzL8YP43n2ULoetQP2gEfByrHFKpqis13ldDDlkmrVWnaUaxjowyOXEpfj2Dfw+1uKWhMHqmGlbq
3s5n3+xwnXrtNfJWJ2bvy2F009RNgHSUthZHwNAzq4zgVh9wZbHO8X2C2DqqQDk7M3g6PnlfLhQp
F2knVxdB7cfJ8zsN+b6wbfcJLnd58wM+kYOMrRZDceNPjw/21b2F2DrhOdGRTAHh42A5T8nURH0A
PhcD78BJLQgA/gZs74kJ/BQezduPPskcHZBVLm9jq2+B2qeY6xVR8AQ3YG9n+gW8sG+pQNCvheiM
rY76UxLhiSP25RfSByJ3t1RCz8V0IpJjJoj3Snu0cMGVCyVCaBIZizF2i16CK6xNVC0fj0/rV9vF
hjhpEW9iT7k8AFZam0WP+elO65s95fBLSmaICaqr48N8NankcGTgJFdAERff5iFy1MK6ivdSPDuN
hQhficusB/EcFLKerXUBm+lq6qIWr5JQboo7vamt+MTSfvGxGpVAkhRW2CZ6+LiHhjDOuCWJSwpd
LbN1BMgbwECkUfqtp1Me718ONnOJqa0L2V42dlArVa2pCqJ9h3PMINDj8z23GtMT7+sXdz9Qk/8M
s+yZ+KYtuq7FgyGJOngvXdFCPEh6SJ4nJu+LgaDY6joFHzIwmEYfJ08Cgij7foxyjQa0U0JdpBpO
7JJP9QaTc0cjgqNHeUOoiyE0OQvHUdf0nQpTYtUrFQJZszETwnhBeDUN4dUbAP341vy8Th8HXbxs
ihGoPVqKYgfXsl+pWmg5gwj8A5SKU+3Ez6fg41CL/SfZOQ6saEMi99shrWvGt0KWvvW4R6A3SpeJ
DeIX5kuVixOn/PPaMbBlY8rO/fI55etN6ho2ohX7NC+RnovDBO6FHZ2oxCnzHfzx5WYYm5uYsQCU
LyutiS+NST4iPGEmAwZ8UeE2fXkodDw/h2qjpe2q6psD5D4Uf9BA0MRw4pGYN8jyB5igQwXNWqpG
YvFIRJ2MEKWcSzuzwzVp/AX1w+lg6HW4BmH8cXzjfDWpsJupw71FXsuiUUzC3BMcdvskz65R8seB
82St6KvNSfVaNm1DpSywvLE8qWqR6NKiQ643JlpXKLOMoa/uUhul2+Of83bVf5o8Vm2u53LGl9jt
ShksBVpMshegkW5ULYLH5CkB2VXfxwHyJrJRJDtjRMX3PK9ks3P9JvLR01KkQdvGo3StUiR+sFuk
j/TCSp+7NtLkbSko2iBC6aH2OHiqF+EzNnL7+kFVN9uyV9Pn4x/y5SYAVKHaM96Pp+3jRRU2Hblw
psv7xgSIEFoZ/kIj2tiKiV1c56NXkyZa8I+vYRK3d4MujnahFLAD5b7cy0X+s2rUV6HJ04kN9zlA
YAyqlAQocDlAy3z8MC+a5Lqkkr2nnfFaoJQ4cJnAufyRp9Lr8Tn86iZ+P9QiWK1jv610xHhxabMg
n+lqsLXC3tt0Y48GQMoFvsHSWMGb09dOzOSXW35GXgO9gbLwprbwLvwv/LweMthvSN6FHb6DnaP0
aBWPqnriujo10Dzd7waqlKRJK1vL9o2UoCAcriuZsCNrn45P5Ze3ovnuXC3mcsT0YEQjMzjYTf9q
x8adVYCDC2TY4V6ilE48otQdKhYanJTi8KTVYtwkpBPH+8sVpVGjw03DhXw5rUjd1R0a7e3eaL0n
O+1uLKXHAg06Xt1WK63sf0SWSE/cx1/uWGDH5FdQNMiwPk5xbOP6Q9E0PBSm3p5PHjbDAfj6tRaC
fLNT6+X4VH/5je8O4SJ+IFSWCh/Zxj2GqvBBO51XaIib9sqjJbP2RGSdx301HnJfLzbHhz61mRZD
RxAByxyG9T70sCpMg/0QVy5ikP+bCX13OBZ32xgKLxzMyT+EPX6/CBwj5415OdjQVrtD6yQ6Md6p
z1pca7ZSaXmWxNYOOZUNLhIrG00NpUq2/3z2SO1o8sy9ejbLx30ydsiENlIHG8qkCd2CPPbiW/RI
TizSGwR6+cS9H2dx5CXZhobadMkBu3ok+yMrl2+Gqm9/VdYw6442ORrCKarV56LyTfQAU/VHPdqY
CiKIgoqRpk1oV9aagFrfJB16a/hN+9MGjcLyulIxj5cw5LH1DnvNSBgjm5x/lLpNMuJ9fXzOvtrs
EJrmrjZcVR6Ej3MWS3qdhGmGXJuYxNOQw4Uv8XRBnSgF7A3VYr5AvY2VeOqJkc1ZVedTnCVIBmRg
FdYMXfw4tkGFpqyLNEANQJlwptKRnlVRWt3KCO+Os+dn92D0GTV8FLnwbUf2qz1L8n64FL7UPEeI
Wq16JObWWWv42Tatjehb7A2I6SP3R+cD4VqHhFWgDyZj9W3WUAqmarxGNhVVhl5un3RLNDd6HGEI
XlvmJpB961ousjx2etHEB+h1Mc7tmLSoWQoeWgUWn9epfF9ESX6VG1KTIHw5yWgODB2K1Xbbe7hG
CeUxzz3l1h9LG+/0Sl6nFZreOEi/UOfy17iMz7LbDfKs9Fc2A9ii+wLALbr4pNBWJsLnXK/Hg9+V
015vh2ltqYgEofmOUR3Cpum+SQrafdg04I+b1PaDgPT40MZ1IbtT4SFEYYVedt5LxS3Ky8jzVR5q
a+Qk+zwK0YkfRILYIbBkt0fP3FWBFGD0h4UN9RBLQv9uApcsEh5NVesLxIhF8SQKSOGOgmsBJiRa
c96FVH+LaDK3QDVnSPQsvA7yLH/SaYqx1YO8w1cNaQSnaMzgHraDvR5lrVlrsL0kX1XX6MSTJdH2
foABbq90tU3vlKqBVWhOzBms/i2ZLrF3U+NQrNXw/6Ry2v4PaWe2I7etreEnEkDN0m3NVT233W07
N4KHRPNMjU9/PmUDe3erhRLsEwS5SWIWKXKRa61/cPHWw6wnU78YdSWarSYaOHsDAopNC+2j87qT
quCIVpsoCxlq6qHn2Ihfip3z2fE2+uF3RvcpaXM8FZzMf+Dow5oP3AZlvXEMd5FjsB/Yt3tM7bzn
xA+1C7KTOG75Hpg1kSLBT2Uc5xMPszNY22CfbRc0JTWII/ZQiAThsk6x1ohuUaZ7MX1Z4Q2POinm
3TFIghE3kDCIccAO7CS8mGWZ3rZxF+5jzVFehKgQ/BVWZm60GMdcGlhNdeDx5B4zzEi3QV7epKHi
wcOsg2eQh+5eVzK0AdLP6AYHP/qyqb9FHI4zOoH+MyKduNmqKekSZQQCTkBx3grG8hioyM4rQ11t
o1yBUZ6Ov3w/UTBZi5ArNjtsaeJAHXcRJr1fW9mgExxQ5kGoBPccvJyGvUEUPNtmJ7DLcKJtYWVT
uw2ElOOyhe3mm9JBeeVI94hG5eND4mafBwQd7qw0Mb7oaZ79lIPmI+7EU/tBWiUO9kifIAPp8L9B
EH3JJN45terjOKgi8d6KBjmqAakMpHexWdk6NkITW6tR689JWbTo3oLuVbuYkmWmnbRgDJ7yVvWO
Pg40j54mzVc56PkxN5FzKYzQxNjOerY6ixd3hM2DOiAhSWKKKnwr00MzSpwfXaU5jwomLbbSt7u6
xC9Uwyv71WvYtLo7yFdM/hDCaANkCJzQrb6aXYEsrxmnnY0RSG3GO463oCdpdJDFjCapHstQha9A
wOGfkS26b7YWs3q9k5QvGb/zHosFvlYkpYWxe1STeOL8DRQlMbfsAtzq6H3yPXBNCPXEfFQLczhw
PHzm1ri4PkaOsuUH+90WrdIINk6U9qcAXeETMhc6bgxJZHxj2atjhpwQ2rBZFNzVdl986pw23yJv
Xd44rdbceSLpMZ0xao/XiF1ruzrJMQbXgv4mDvBgg3CHTZJVaY98Z+80kHE8+WMe/qAAqTzYYa3u
UbMwvo9JR4tUhRAh7UrZeE6OUUM9yHsd389zrCDnnWaGhgIvIKhdbfk4XulacqdhhoyxCu7geIdp
XyynTW6QVpXbqFPVX0rQ4ScS492SG2Z3nEjor6nXtfs4p7OwUUT0U6Plvh3x9cFU3kCvWygW4ssR
scJMRHV0kE/e+Hz4TaTQyt10w4AKUz86G58/P9Zi8blSIvndEuWwa5K0PGQtocxtPP4PX9fSuyBz
M3fXpqk2KYEFW/wTeu/Yssw7/HqrbS6Qp7WgS59TUTr1PkII9jJQ4tiasYOureM6n7Err9EoDbyj
i2bNtwbZpR06mkTL3nKPuprE/tY1RHurJl6LhJmN76U1ZE+Gis6uGaEGm6O6Q2pcxDdBEcozuYT6
WcnxNDQHLx22MqOVvqlcBHY2lZfm7KhgxBRrxP5FLz1EPOJKfzaNxMT4bmw/tYlR5nv8bKovZR1W
rzKL9J99FGJklLfQDUWCm25GfPjGbzPbveNh0e35TvMthnyDg11iqQ9j2aBIUuKgiNiV5av3iO1h
HJCbmXWIkxSYaFOnRzMNcRtIq7j9FXaGtseQz8c3x5EXNwlp5dsox34246J79ZW+PNVJ6m8HK47Q
EsIxjgSwA56G2Xxc5M6dKR3n7BlRdS8S9G99J/HpuHJ9I0HiRd/VLJFbcjYAR4UHPzfBh3jURbrX
DJsXVuHy3qbFgwshpbS0iIBqdFjcb0oX3TKp4h2lJEryS5FueKuo/vda0JdLycDua8MD6NF1w8ES
TrNVAB8TuqSBlrEGis4q2/KlRPr63ssRiLcLX3uSTqLduymq041T+Z9wnuW/G73gSQ3NGPWAEasw
GRtPQ6t/1ZQMh9+0VdAW8Asfu3oDXFGc6TrHPFYhcMT4pXD74EOPUezBoQVx8IK+2jljDdC/QMjE
8CoQZY5UT6ZVl896gw+hWTdEprLNhotuhCpwbJ4aN1VjIbUbj0eF7iMeXkjJu/Wgv4L9TlEVCTEu
qXIrOuF4pj3T62guVkdbrYdBsRmSpv1UmKV36YpWnPRmqJ7KJDCOjV0MhwrxQp4RRvYzSAvMjYtu
PKdq4JwxqML5nE1woD5VPbT0l8HNYJViVzxEbPzl0alpWrwO69Q+SJ7SR7Maiy3CZ9k2wdXmkNpB
VG7yghZq5eLvaiB8tutSQrOSu/9UstTw2K2DU2LoAb4jRYqdWFO5F5ROtUMaie42CNCJ8qyc6pJA
bKoZRsRUpEEMpaIbIOSWR5+g5ibfFDP9bsk22yeorX9CsKY5uPrwDd1CDx+WUkXqO2hJG81qE8fN
s234h1YKuGr41IFkqIKipgY2aDRoNIkgfIbQlY4xY8c/tUyO/tl0vRpUdelCHgMfMnRb5KOQMZ0k
f4p6VI6YqLS3rWbD0pRSoUftu4+Vaf3we1ATmzhBSaXJsoqbIsxDOORRdE7RWtg2hhC8V0O5UTGW
ZbOica92mn9ojEIoWzOr3T12ZMqxQo7lQLcjPWk8wrd+liSHsjR7aF48P7dmMwike4Mg+RL0xk/k
Y7PJSjPGFRAjHQdNlh1KR+EzWrLZsSmz7OSO2HsovWi3pAQebuyRBMli2FxwdrMPoedvjMJMEK2q
csqhffQd/TpaK7rt32FRpO5yHLh32OpgU9ubL82A2AYrnD86KM9cph4X7Hq7RLSuq79iPtYd+t5t
blXArqjQTrKSqBYBtETKT2pPaaNFZ1WiWBWlXl/sKgOBhB1tz+GeAkeOE0z6Sylc5Yc74k+Ahlt0
qtSsOyPziDO5rBIkxOrQWCOJLuXKCNdQuUJaFLWEWRLr5b2mp5aDFbyU2VaH+GgC9k1Kzm2nO3+Q
mEPpdl2LYjc+E7MMbFQ0P6YdH18yzYa7Yhb5yQ7b8VDjxfn5eqK5VMR5O9Ss5uDFSmq3wkvZhGKD
fZEfPRrhX231eH2YxeWbVEM0Ajbw8Nny1SkcsghFobNX0Maq1Ftkhm7Lsl3BtK4NMysBoMRpOqFU
jRPB5sHEJnF0MYi3UHpYy5IXcmQHZoAFzh2Q0rx0zzULgAkLlXMYDHidFsbY3adSYI/tBGenw6by
T9bP1ZFFAVtPJ+19Tp5Z1tDVWEWdC3LdShuewx4pUX2t0LW4G3jBg5egYSzmbU28F+JBCn3Aw6J8
6hPimhdiLDQ291hFfPmDKf1vrHlvM1USKlp0DM5BFz+Ecf/s5PUkh2U9XR9nsZxB38Nh46ExMgcF
ujhhhxFuuuewekwwhuu88LHFvndDglUYK/DfpQVEGMcUE/4XRNmspOYXmWvG3OdnXrmnQElf0giv
QUB7r5kV7K9PbGmzo+sEUpz7AY7TrGMQm5jCY9ISnS2lPxv88ZCid1VmHq4Pszgll50+NbsdWonv
t56u0ZkQvTqepZtzV2Dxho2cLuRRQWTt+lBLTbepgTnFCdNy5k03Cid9CTDAOQV61el0d+y6PoRd
+QftexuMPafJEeBb+Fzv55TwaAsLz/LPUga3snNv3HGSxde+Xp+PM5Xp5iVJsFsU0gCKwnCdrV03
KJoW49IFAZ8iUQJm05Do+8QhVdC2KGsTswQj+tKnjey3FXyjv3g94JMc2TLfsuzavd8KwQM+hux+
spQBhxu8HK2XOgpUdKQbWr6kkFn6GKGA+yMYEsfYmkoyfNJ8H3FoJQzNLek973YMQWwsdjt9pABr
Wcpdr9X1ndFr8ffAazA4NOxefLfc3PtnTJX4tVCa8VOdB5QbOgcPrZPwhNh6odtWF5hng35CSLcO
dmNMEo0lQmgUW6PyDaxjU9Emm6i0NG/vdeHwSu4dpRv08LR869e6NLeOjuCzV1PCOykKpZuz1/jd
KRyiBnFNS5MqrxVffcBy3vXRmdYRHkiiyvkLpm7a7TLDDp/dICh7qDaT17hbZMrfoowwn0gDo/3q
G2XS7vIha8utIdX2vh901AUcrBNqCmha/KMKRXhEdai5MdJqVDdZ4obVacwi51vf8WMoA1dBvdGw
PHIPnqytX7bHM2PThKm3hiaeYveHTTIJnKPtAefDnF3BYVzqNVyM4WyIO4zadk3wCSHQfMyOQ/v3
9Q25FDKgQkya6pQw9XnI6MKwyevOR0VYrXFPcHH6ISNSy8NY+fLT9bG06RB9mNf/Nv+cpBCHuVdp
eZOcFV/Y2a7guYSdXdviXzGoOYpKspClcjC6zPkphgmtLBO18vFBduh6GkGXYFYgwvrWzJ1KvxON
KY56bqafyT7llyrusYvpVbvPkHHsZX1bxmHfr8TYpeDn0ms2TZ5h9NWmA/6mjVgWtZZkJfG8bF4w
Ba4U7SKjfufQz7u+WkuhDwAHaAPqZ9DFpy/3ZiCg64ktnTzmgR12T4kLr0kfxrWOz8fpAJug84rV
FhhhIJzvR0lEKhEsTcszvICT795Wbbhx9fKItO/u+nw+bur3I80eLK2NlJiNN+opQwCUp3JhFEdX
yORTMVjFXWNq4U9Maql6Xx92oR/LuLyaTVunqQpU5f0MMcfIuy5qPCzdtWjYR6hf0rfpyqIZsVku
XPlIj1D/y1P76Ll2Q4KtXoxVtgmbSiAdnEk3UFeW4uOndcASc7x5fFqqM8dW2RYi6aqJKxiGBQfD
E3e9Zb5cn/bSar8dYhZC2ty0JX4Vw1mpL6J7Hsg04Tp57o/mDzpTzIabE+ykjm7k/EqTfus2qV4r
J9H5OznexBjyhcG5zF6kqA7UyK/PbPpe74MIwxkCqIDBGbTnT4IoKGtuiNA+jb0ZfvZTN7qN9b55
LDWF2n7vK/FjyD169N3cegkk3ZCVHbX2A2ZLC4IFFWFqVCecD9VvHjnBT3U09U9lnFP5trJShX6t
+Nivm4qBBeWAC9r1JVjcPxNZjgcYqnDzXqCOlnocja59cnUDr83opVSzv64P8fFeYJXfDDH9hDfR
Z8xTDXrpoCCFUWyFIY7IOWMk7D9fH2Yp/LwdZhbkyFkqu3Y799R4SvzgFZiRI5DpHDKtyv/xJ8uh
6+MtHguC3ZS0O6DjZi/kwHK4aBR2ZxoK9P4b/R/b7p76SLkpLOdTo7srQfwjWYesCdof+F5obB8B
tzLDCsJ3KhL3tM6Oimt6J19Xs33p5ua56ui/DVL95RTaN60p0UUbFZuWDeQdkvDhmDe2dby+Akt7
B8qwTeoD2lmbX/hZ3MZenTTuSZjpA14Tf5mR/Hx9iOkAzE/o2yG093sHrjkK/ZlqnpOyvE8sfHzs
AYlj1/chDnu1+t1JAgc3jTJYISYuDjz1xlUT9Byo7vcDY8/j2iqul2etoxyIX5ZsPsf6XQoIkjzs
mLhfr090aTfRzpuiH4rUeGW8Hw9NdsUWtW7yTlPTg82x3ADj1m88N6cVLAuB5npn/cHJNCj9UWIA
Ww1N6f2gNA2lzl5xTppGxTXddc2lMavd9Zkt7RIUZEnvJj1BEqL3gxi5QXFGi7WzzMxjoeVPmdWf
rg+xFGGAEkxJMT09qPqzIYC9lu0QwH7sERhvozi3thI0BoLgHtyr64MtzmdKVR24Y5C3Z/MRgwt4
IAYKrnXRudLjJ1wQ/uBgEZF5SJno1Grza9ADVoFLg0LEzNHij4OzWagrV9/SfkMyCL6ACs+Q8ztb
ssYrgK9byOqn+756GHOj2elNrG+7tP0WWG75B59oIjNCuJu49nORZrtyIK1k9sjjsHnCv3lDgwk5
EXW4u/511KUr9e1A0+d7c9sQihxqnwDH6KT5/q5wtczVNqGbZByryPC/pK5nuoexF/hUGlZKD0Tq
lD63VSskAE+hKJgFF5r42wlCWgtOoqTeTlaudysy10/PrcC7L0/ABlMqk2t6pku3GDRT/nJAf0BS
nP18B3hsFGCR1o3pdsD3XaEjouBnBzfr+kotHRqg2hNpnbrfBw4OVSYPm2sO/6gNf8m6e9WC7Eta
qd+uD7M0IYgpGnsMZP6HSyIPuqCtEeK/gNtI5aYZU8OlGRhr4Uni+WxAF4Z1sfKq+Vd9aH5vvN0F
s4jQh4A6SikczDkAkuDKMDa4NBNR651ijrVyaSyv77Zl1sWEdlgjYGFiM1ePHere2CEWEeoqqYLT
YdMPdIViRBZfHU2Ea+/3xXM4FYp4vqPKME/NaLTrA3Etvih26+OyLbpNXQX2XpQmEhhj8L1ozfwP
IhgVSz477xZ4XrOwHwL1yBrqEzju9OCRLCU++30dPl3/8Ev76+0o0w375iBimmwnLpn2uYcfZFn+
ycDBocEG+E+G+e+BmRfLPb8qRx4ByrmOcuM41LHcdsB3PiW0u9Z21XT4PuyqN4dzVtlrw1FqOGv6
Fzcekr2oE6xVhUhoNCXm3m5peCuoXmyTfjB3eu6PFxe0+ytNnDU9g7VDNXsW5Rb5IICH4JJ27Xhj
FHRlPXx88BlBYhsvImPlQlocD/dZyow6raN59PYLXMDQwcCqrfHugJd9Asi2d3Rxk6aY9F7/oEtj
wSdDIgbK11RUf79vhJOCmAFrdYpFv0U+H/aceTskAkwLoLvrYy3tUZRoqKgwMzL62UkwsjLvFWRg
zmFf1f73cmyt9Ac3Y3yrJTJeORDThp/vHvor+CgIC47/PGFosF+K9UKj1o1njd+IXWbiYjXZf5bF
rukDQEJ/X5/e0l1IcX3K7OBrf6hXmPCny8APBaRmEBn60+RDVee34PAwqtvwcI/itV7S0tdDdIV3
ES8+xA9ngTer3NrK9Cg7FzJ6BgC60Z3iNpf2oYrclSfFUuh8O9T0U94EGDwC4kJv3e7cBtrB054S
nMfbLLoZh/i+FGuqE4tf783EZlsl6Zuhbj2ZXHzD6k4gXRCzw4dvopNqIT6HJua2lZcPp97qf1z/
jEsvTvQQNPpZE2No/ry1U3j3OhEHtqxxl+XNQ1S0K+nOwhAoTVmuRVtJuB+4/Xju4Uc2xv2ZrvwB
O/G9LNdSuYWd4dATIZnSAfR/qDQYg2d6+ID556j6XFvdZqDC6lavre+t3AgfZLsw+oQJOEHCKSLx
wp2OxZuNYQS9H+OX5OGo6DW7FizBDjMj8ymvsycl1izMvcBUOn6sHQUYiZt69PKVwLI0WR5V9KJV
XgVifsVCUbFzvaugoNfDEG254E1jX2sAg0nXR3jwrd2t8rCWBqUCQjGQUhZZwyxydmmi2LqhO6eq
D3YD+h3bsMruEbn6EZbxCgVmcSyo4vz9ryrK7DiUVh27JRpPZx2Qzg5Y6sZrYkxFbfcSeMXX6wdg
IUzDa4YAjMi/RU4+m1gCZqFxlcy/OK6UJwzUxO0wuOlBrQZ/JUgvD2WQiE8CN2ST7/eOFH1feTwf
MV/I0LEeDoVM93G/Ji23NIwO/Jn3MLn3h4y1Bp+njBWQHzWJtkb7YMtw21pffn/Z0FJR0See+HPz
/WAqnkgrEK8XXdryoDbKCBmhR8fZtsOV7bA0HwahVoINEGPNlq0osKvOMAU/Z0kO60rZqXq7Ufw1
mu/iMJPdD0MttNsD2/CMoilBQbTxCzi704D3Kg642UoIWRyHuRA+qD6BUn+/C2osbpTaAYnf+Dg3
6uBA+41wP//B5/nfIO7sNQmIDC+9TLTnEY3mAh8tEHLIbRXn68MsnVSLxxkZJT4OvHPez0VzIt8a
TBNqrXcP+2Qn3Hg7gXE1Me6vj7S0arw8Kd5TnqR4MVu1EaGwPrF7VKd9tznFGd7fQWolJ3LXNRGf
xUlRsSLcIbFDPeH9pNLRK9p0tIyzUFqYAciqWMqxrVJTbED2mROaKQry42/PD2ApT0VOrc6KzjZ5
7tAKNAGFnnUvfNJLtDrN5piJeOVds7CM74bR3s8N8koT2zG08iBtNxFL59gvlVWubHGDP2X2Gn03
ymwFcXttutIoyrPldnvegUCL1f/nek0/4c09HDtKXuVdLM+ZXtvdxhNFOpzVuKozDGLzqvyDGIRi
63/3xGw4aY+WjBWlpp3aoHGtGuW2rQAg9MmaqPjCF5oULyZnFAqOH9KGSAkkHIDeOvvssr1aduGj
EHV932WD+Pzbe46h0AKFVY3o6fw+sqrCTVNriGjd3lXNlCv8GuLfV34hPLwZZLbjtFRJ694Fp5eN
1sXPnB95Gx611v79jf1umNmW6/08VzBR9k56OflDM5SbPqHAvlLaXNjZ0xVBDALciIDq9PXebLua
gBE3PldcJifKoVlhU63hq3T9w0wPnNn5mRaNupagYg/58P0opStQtIgq/6yPI1yffshwEy3g/RHz
OmRUnVr6X0fyELFyqhaftyStENTxVkK4aTa/UmuFn2phcqkTER/KAaS67ORXquw4ARSI3FS2PtwU
gZcdokr/oaJhuyI7trTCiKAAICUYkjjP5i4avVdlXaYX6u5S25u6E5tbqOTxSuKztMZI9qAygyoX
mK3ZTDFvLSz0WPOzVofbElh7Ed8Z01VsqrtYrqRAi4PRc0ZEEd2EDyjIxOvjmG6vexZ64XwyYWHF
sP/C8BR6rfysQjE7K6Jcq+QsLOUkgiRw8EQkjtj1fht1kLagHLsIYPYD6jlIeahrjcPp2p3tVIaY
eNQOSEVW8/0QTt77SZQN4cVVAtM++RLEzG3atNFdWSj1ywQc+qoFSgHtyVIEsBeZlStvkCXkBFtW
IHaN5R1aqbMdU42u6JyO2yYe9b1IxI0X5U9OH3wCwPBqDQEUK4ibug+2NRvLU1B10cqxWfi87gTJ
I8NlPyE9/H4VPGssI5ImB6hZku+SoAg2qkA3OovPaa08NUoqVnLAxU/7ZsTpDfMmDsnECaTTtnxa
Exe8Kt03nf/7EZUCLraX0PJhk83TTEqfXa4HTCpKg4fAGH40HpTZda3ypR1E+R4bSOCMJGDvZxKH
mDgnhJFLlEZfLb20noKy87ehgCfy21F1KoX/d6RpTd+smW/pkWoh+HQuUuVJhuXRGtyzk/YDLRlP
2RRqsrIzFz/SmwFn2yJ3rbRParx34atSqYXJFSKTsrITFvce0gnITfI45gi+n1VuZKMWccvi7ROM
VB/GT1Lkr8IzfxpkFXXuba+v4sLreHoHqfTlJ5HLeV93MNXM8M06RwcPmWCn26TAvjKlQcfaX7kK
nKWtwVU04TswYJhfRv0QTF6atnbWS+wON+YQl/hFNYbxK8Ml4UH0Vij3eVjU/UXvBCi335opuFeC
GtUOk4yQes8c/uRXpsNdP0Cd4fgqsO2b4ZGiktesySfMNcv/HYmS9DQUjzGy6vffsNJTrwwwrTzl
jfds46huxO0uDrID/PyN1aUbOUKIs8ObujQgLX0r3V9K/qsDCVqW+SGLfnZQDisIbMh77SEpbWqP
nlMpX5owuBnGL36dHETgr6zPbHtPv5rYL6gCOFykH0DPicR805WKfRIgIIt+/Ey+9P36J5jH9v+M
QTMJnVPq6B/oCi5W2RD9Sy5OT09gChsCX3Dh3Y45UlU1laKtpvbGJsj6+tK3GAkiPhF9qao+Wpns
7Jj954fQM0XAcKoAzjeDoudGb8vWPfU6BiQprmHlj4Aq2NjpGyVeeS5MgeHNrfqfwVwKfFNtBbT3
bD+MXZOVfo58dGZXt3WQX/So2pWD3F1f3aUPqNEt4DNO8WNey8xG2dhGIqOLluj5nVqZ4qlRq3+u
DzI7xP/ORaMmyROBAtsHSVxpRVkYlg0Zp/XMFbDJYcwW5Q8c3aWCOT3a1dfHW/pQKCxNcm3syQ9g
gE4pc5qcFeWVuKi2QdF63oWz16EUFQdwgi27VL4Wld8dr487i4v/zpPZWRP5hHfA/AwXw+hbXl72
RIvmJo2H+NBWdnyKh6zcUruwD78/3OR/TR+f8/dB63VISvxPy9o+adWrn/6tFl/HBJZeWa/s+6Wt
6KCNyAPABDQwfwXQ4snHCvuCsx8Nm1L52+yeY9iovz8ZMICgiAm0Hx+q0kpBIDZjfNH0Rn3sXSS+
Mbrr95EcvB89KjL76+MtTQpdY5v1o8bzoYiPSCZSH+2I6Gkw3I60/8JGnELy0j8Yhr3F8ukkVHMC
D13TIAxMJTyDZNtkyCQU8bgPVvXttA/RApgNR8tUdVAQH6De8HTr1saQ4BxFMKCNAru8IN+JKPqZ
FelnXwdJG3RwMIvmZPrlra/YT767dsw/bv8J66OaeE1Qtidiv7/CkJtQeqfE/deJvHiDwpEZgdD2
/T1w/ZUcfHko4AWTtQX9nikCvHnH2a2WGU5nhecIenNnPyalpOHyGozpyhn7uE2YExcytqUgiz50
i5VQhlaRoZ5W1fKrCieq7PKvYZC9XN8mH8MwFCh8QkBMIIb4wTh50HvbjiSArzoHMNWGCGxTil4z
zf7Xwub9pcIwnLHpRkHQf44C1IbYHZTKT0ntfb/e+ggShkfgGsYrTJSUBwK06P4sjBH6uGgHg+vW
rBzsJqvRRO4hJcPYdn7ySEugv4sUbC2Dkuxjm/VG/IBejrwoQRbjxSry0d+qcR33GxNi8bCJpYbi
dKhm4qvjVsUnj8r4jx5qRHJQlLR9MCrwDRtaZgL9ECtGybajvpB2XRDtgqZN9G0RmUW/M+hTkshp
dv/TdGrxNUkV5Kw7d9JE6IIxKrcUvc1vSmv6v0pTgVE0al4VbUZRGL/CyKwSpD8Krdi4xGnlHomI
1Nmpg2eFGy2p6ghBpAYH8TSrEGtwKgM2TdKMyZPZSA6wxCQBVywRNJiD6uivHKI+CIedn3ajusXy
r3tQajXqEddxFO9UVZ7RbKo6tiGOD0MZbUzHM2NuocEZDzIIadYXWqrdDhjk2FujKaL6pkZY4FJ2
UU4H3ZA89vKWCMzvMnq5BUNGklcrPbQstYNIHFRF2EMLMoDzFHVp/w2Urwm3egPw8rdvVdCqYJGR
U+Ba/dB6L1O90zM7dU6Zpf3d5topSce9rSnPCQaqRuc9XT8SCydvIkLgS6bRK/twJECpmRn+7ugL
6SOc+Kb1bjKzV5EoUtYuuIVogtCwzhkHqvhRgU6UgRuqvu+c7BpDMSO8V0tnR0nvYEXtj+uzWhoK
jLULT9CFkD3HRdpj7Fi9QmkXJgh4LFQqz1mujDvo2cF2dI3uD+IXaRprKGjvf4BoJE0fhikb9Qzr
bQPQb2dUDpoAv8nN4eWj4hE5eSpMb0n8+t7H47jtsloUqEgNtcBIqTfagw2509DybhLGWXkrGB8f
lCo20oY+wacZe/4iGV297we68JfUzBEK1Ewveua/Vu8jX4Oj7SD5eSuVQv82aYU+oehQn4gnTcIl
CMVug7+ixDtSGhqlzaRFcavD6yNDNcVSfxZ1q5cb1e6AylUKLOUo14s7Ex+QbNdqQflNGinxA7fy
YdjoHTpECD6Y+s512zG6tZMi6vDqNQivmTRaVCaGsJ5UoAr3exWrCjIGyIWQlVnY8vojQSVCRO2r
XxRISUZlJj41DhoWVuBmF3IbRBkm+E17IAVyIviFUsMUk3YHIc23yYeivoJs99ubFNYKlrccOw2U
zex2datwEGg49WcFf+BzKlnYoi1o8QaoQHZKlD1fH2/h9qMQwRMTLDL61/OHA34JossLwMJaJ49e
ht965K9MaWkIMBlIiZMUmMBE3m9QJ41Ht3Z67awY2I3H2c5onJWMbV44nw6B8XaM6ZH25lFS+lmf
VFhOnztp6ce8nMS/zOBvNmfPVTuUtyUqAnedm0ro9ob6F0lEvOYiM32a2Q1vQJEkCSFwfiydS3OA
aqioyKgVfXgsaJduDNfI9yOM4YuRt6iYFygkr5TVFs7jJCQASR2YqQUR9P3Mxz6iUpJmOeJtL9I9
5mOyc4JHJcm31Gxq+fjb2wUnDYBKlO6ptM63ZwgvOE51tAoK0d+ST27TVYT8Qph+N8Q04TefMugH
zPAyxDzKrN5gibWx639i9afDc+D6XJZWDgAd0ZnHJUpS0y34ZqAaMprdOgE2f3qxb5Ig3/R6gLFr
Y/9lxPUDZY8ax/K6X4mgC9tksliCEs/VgCD27IOBd3GI2SitRTWeWN1jWhfb2B7gU17KVO6vz3Hh
JqdEBF7PpYTHLpnNsQvifqyzyj4B4dlnSvhcKY67bfV2TXhy4ZCzJ0izyD6IJvPnbV3lAlEvzTz5
nbg1e/veUPSVuSwsHAvGQ93QphRn3uyoW3jjaaFVZ59+BiWFba0fLH082vVrFa9BVZfmw0OdqELH
6KM/pI8SjA+9AOlWw32w6vyh6OvT738bHj7c2dQRpvLj+/1HSzuXTWkOZ4iR/rb0VX/fuSgMRam7
5gewtA3ws52ua5IpuKTvhwoNEVqwNLwTzFXkszRlB6S/3EFLerk+p+kP+hADKYRDrJruxo8DYfMU
cUmfhrzXz6IbLBtPU2kG8tCgn4eZcplU7oav29YIYMYyuhv7sXN213/G3Ivn3/uAHcKrCDNf2pmz
OycLkw5N8to6hzq8/H2Nkpaxp3JeHHNk4ba+7w3GxcP5CkPV2OlPViwGfaukfd9sgDWgzNPErauu
RJw5d+Hfn0W7H2I4rAyOpf7+OyCqnFGWCuOLa9X+SemyV8+xvw+92Z88MHd7J4vEtmqQZwpK/QWW
fXtbJQnCR+Ai0aGyzG2qpX8ro7ZmQrCwQQhH//th03F4EwuVoRM853JaaP13Qf6YVd+V4ev1j7I2
xvTv34zhJyrFW88ZzmFW3w1afwL0vS8DfeXbL9wf76Yy/fs3w1RxWKP+B0tIdKP3gHCWBhlpNPQT
onLxrlLtdEU8aGlApDrwD1kmb+pKgXPeYJ/iWvwdpLDiPXNvZhFyq3754/fXkFITsZyATllrFjOo
F1jJOACOslxUxQ5GSHnpohZdH26DzLKT37/uKdPRaJiioM5Jer+WsqhjU7ROd7aV6ji68SFp1xpa
C4GWtwt+QWgYmCQWs9AUGI0eKAF8B9RYzW+6HowPUnN/kw3w78F7M8pcuEVHp7cSVeuDXUeC287C
6sYrQvMWRco1xuLSdoB6Tq2H94/6oezohtBKO39wzsYQiRvXyu17R9rfWz2ielDowfn6jliKuGgW
CNU06MF/KD96pV8i6RIkFwSAvW6Xo+Oj+zGqgq0L+tlGPMYQXvDiVCqCGCb6f/vr4y+dagw+UN0h
gWfes1ON/kWp6YHjnHu7CF4RodX2bRKpt51nfLk+0uJOeTPS7GA7SYQBQWI1ZyXN7jNES6WSrTym
14aYHS8bt+TG6ProHCr1TqN1THHwD2aBrA9NikUCaI/nW2woYX523ODON509AOuVCLi0JbjlwYVw
BQKpnt0yUVw7tl7E6SUV1oQZkMNxHLNHKZvhux7q3+0CQYkeJMUGi6BwZQmXtj+PBzp1AFIp6szO
s+GjD4QSS/x/nJ3JjpzIFoafCIl52AI51uyqssveoLJdZoaAYH76++FVOzPllK/V6kWruyOBGE78
5x+Q5+l9F2J4WGcBZoKLu/OWuDrGJNyIf39gumjcllEJc8c8rQy1scwLvRs0uMN20vl2V00HHIyX
TZo4MoyjHrp86Q47mF2cpenVO9iFZ6Ybj4IEEsAlDVU0dslkS29v5fWnscje8zi6gfrzRIzmNRXO
hfVGSx73OPAXsLlTsgv+ilhZTmV9qLzG21p4lPtgxgB0gPK7f15wJKWQ7kT/nwvSqby7AyM1YFDM
e2tNS5wRxrf51ZjCdUmdVIxs/OBkqzSel3hyxICN2eWidu4+VSwsqTFdo2kikVjsuqZx0gDRr2Vj
AV8u1/pDF5bJHyOfYAZTURqFMKv0OAyy2ihRpe/aojFvjCGtt3WzZsCrnWH4SYqzeoyC+sqsPXty
8ogwq0Sly/F3jkf2GK8wZ/vmYE150GNraneqn2vtZqrqwLqaoHjezF/HQzPD5rMqO05rYnVKo8TN
0vKYj64I9Hmwd9wbhw1+GvZm6obxV2+0OIqrBSVMW82bomjKe1215yvEkrMXzw+BZw2LE5wEZsnJ
FqFnsvbkXLl7uxHTsaJsCpUBKN3ycBWt5rncVAldLHUBxVHGTvv4+7Q+W0Hr8PzxdKSIlDXrd/lP
gQiNmBT2pSfLTzZ0BfZTbISpPl+p9c/2hHUUWpxc7JjXZ+gvz6N01eC1B8PZtc6nShFbJA50HvT/
YxoRA6XyTKBgZ4ghPJCIJmc/HWaSFYrk26hpvo1NsSe/YSJ45akuvTvuVOC/7LXrJvTnuzPTLmuE
hydRbgqEOsne0+VGvarIuzQMZxeSJvqZ56yqclDdJkoo14a52nSesREqLFHn6e8T4dICZO3BKmH1
MdbJPBxzpa+rKkuPhWfkOxL/KgiSZVX5TiKwTMiJisUY79q2c2liWFSHEDbXZN9TwA5vbrNX66g6
gLt+sJX/yFLYEaY+vcdCueZocYZxMQvRayAxxOpxbXD++b2UXnjpOBnqoRxI2JkKY8JDT69DJ1tm
f5mniewW3cRzPpe7v7/c8yv4OrSBLpAzhJV+KhcFpK+gFQmaSLHpRtsaavPTEhEs4U+DauGRneGC
vNVM6X6ziwpqSpP02g8T09BsM3nu5NBUZIe8gr6Zp8fN+qsoFFb6OPPr9LgRaizbPquyY+RpqR1U
i9erhDCOy5Uy6NIMpoPGYGub/IxD3i9JZ40ObAPEGASdLap1r6rmr0qM4xXs++JIAM9kWMIQgbP9
5ycedK/NBbbYhzg9lJN2jOdot+Cd/PfPeem9rRFReL+prJTTtWJ7cUF8Uo3ptK6HbZztR1Qsfx/i
0oPQ4lxRIwqcMymgU9REkdvoSPpq2QiZHNMIuEZW/6YlsVF+0QEE0kMbjgfqaVVjJAU/YGFjtsbs
bmzvhTXsZX3NivnCKl/7jKtIlcrmbPtX2K+bciJ0Os+Oebed4zZo81+8380/vzRelYfCgz/umRDQ
JsNB7VVhwHQu7m1y9DBBvAPpu/L5L2yV2J1yWrJ4gNROF7Pjlb2qddgQEDzo3dpkyuf7TDdF61e5
NqV7ogBLrOmTxa6uPOCFHQzevrtqKaHinU08Rcsdq3VULFc1L3SUBCsubbs45bNW6w/SwQeyWK5M
xAv1iQ7YARlqhVi4xf+5opQCmhmIZXE0alt/sN2+CsgQyahK4IQqyaTt8jE3Qyeu8y02b9/+/kUv
rLTV9A/EZe1TnzF8Y3schSkK+4BHr7dLJMExkYtL/99HufRaTWhlVEBQfM9YPPNqq9/j0rIXxbel
aPepSG/JWvLt/rNX5lvl6h3t4oBYB9AK5mZ5Vn1Gq47BS2V2mIPY2hYOQ7mP1VJv6vKldK483aXV
h4v+mq8HQ+nsBuxOVo2upOkP0u437URwCEegFyf+0F+ZK5cWBrU0rHYDkQfWhn/OFTwfSrvCXfBA
aywPoerER0ufyaSVc75RM1ITQC2sX3//eBd2yt+CaQ6xVapzirkUku8J760mUhWv2QLLh7pA+Hll
lAsTkVE8eG30qlgFJ48W12luOyQ9kudAhZCPh0SaV/bi874tFEBeHH9HdnmuK1X5UvgGZMlRH+sF
8Vg57oqmirZxYqjvUSvVvdVZcVgpWXrQVeIClrT+P74gFxGso6gCkfWfrHav9uqC6L/0OAFr/GwT
r/vVzQU7m5l40btjOmTCWS2U9/9jjsI0wb2XvhkUjnVm/eca4s6mLbxMz47Gkn2D3BHfTYvZ3Iux
KMk8ivJ/hXJhJ3JQ0IZnZ6EaPHlMCGKFLLSsPwyQpkAmw7y/xgx0LswYaKTYmuGZSF/rdOOExFXI
CUO7g04Q6bRLx6GJQmgrP6s4T77VdVF8rm0tvosyLXtIZiAoIrPmJFDMSQ21ZDA2qd21xx4oY58U
SfpsF4RRGXYUh1R0472Rqc5PxcsI/kw189WZOjJ7omRGN1nIcMk8sUuBnQRWVGTPeHhSzmkqdtng
0NzVqsEOO+HU94as5/uIy1RgD9OXUXcRmZuVOgeWUUH6t2i/DKPQPjcQFx51Q8FjLPOqH5qKz0m3
EGRfUdyHaPWi/aLkTmCkYx5Qm42+IL6u8AtzVPd93eev5Wyh0Chr97lzJvMlEa79qa+MMVz0Udno
pKHdt0PWblPY0i8GnpY+ORvLjRNJCHMKHstLPh7F0AsnIKiuOhhJn2zcyTCPDp5IoaLCQomJXLtS
u1/4jqzK1UAOTgW315Op6WVWownctw8u3gVKVIaVlP/KIl2PAJQsvz0S1vvXyeznLIDPNonDtEBu
LrGEbe1QyifNvgI2XNgrGQj61e909zMy/4wpeVW0bXqsqz7ZYsE67pCLxZ8zq0zCv2/Lv9/LH1gW
a4y+HqsMl2T1TLLizNGsY2UYHSxUpUEvDL+TmISbrWH7orWndX7Ym1GMVpiVvetjUquRajmqftV4
ma/WEIgr3OxxHB8hK1nxtLXU6ZokWL9wFMO5W+/VNmaHgJZ/vvtlapMB0qe7p2aL+9Au7fTWiwQB
WJCPRmNXWCJ9l3nbGTcwMnFhtrKoVvdq5+QiKK3peWhNpwY6qYlpi4v4CZpV689DrT25c1QH81JY
MK5xzMmgamaqHVoWJpg3DZGEbYC/g+uGmUj65UjAp5tjzJfWr3OvmJ+UQZrT9u9f5cJkxviGJv6a
rABn/2QyG9BR7TgnhHVW613mrOFj6ZW99UK5QR+fkpEG4Iq5n5yUuijYlCCW7vVJfGomsZ0dfeMq
8U05WVeW5oXpzHo0uNGDyrKLnw6VtcOAZ4qzh6i87IymiO6KlLQftWivTedLT6XhlAIbDVI5UsQ/
p4ndl7pRxam7J8prjWEKy/jTOD5KV/n3kxBB91prOzC9z6q1oXSkJQBL9oZcq6Wg7Wx/DQMqrpHd
LjwRkjIOXVojzITTiS+ZYzMqarw9273j/FqGj8WocAfMrzzQhY9ErbCqs1CkriqiP99cI8gQxZ2w
P6DnuSEsdJ/36hcYEVeGubCOeV+Uf1j1QP88JWPZ5djIiXDjQ5uQMFCtx9SNsryatu5X6nEyr8zy
CwtpNXld7expd59BGk2rTRxgo7NnrtxgorurjWuSwwtD4DbMMiJ0Za1wT14cxstDr8ZLRbLerHxX
x4J0O8uY4itbwoV5wDCUbrQ2gKBPtwTNzHNS7fL+YKRZwIXLN7PFX8RnQ7m2hi7MBLYETUdcsBqR
n8pDC9k3jqa4bLU9Cemww/FnPDhNdWUmrHvY6cGzRv4i2qeQPYP50h6UD7WHu88X5TVTSaBYGgVL
xtUVLh6ye8OsD3/fVS88mMlTcS3gSn7eYyzxriTfl9uOgOSMCVZS7bIpb3fO0FzrKF6Y5qxWmF8r
vZlnO9nyrMFQlBR3qMNsptVLlqLkiWTiYM9WuwkhXiM+wMJM3GBU4muGLeuEO3mxaOtp0gB6w7g4
nSkrFVKtC2ntncE4Dvm3psDnWL2dmjbsbLpV4zaT1xgRF14tE8WlNqIzBP5wUqmP9lR2aS/Kg0QS
rSUPzXjfdde+34UZYyF5oWUPpsLt9WSlFULrZggjNm23R6g4tLi26nI/JL+K8hrh8cJqw4L2N3II
URpE/8/dsGbXlRpuEofGrj/Pg0osXBrdpEgqRtt+++dpyVjccmB1Ar2efq9SLHHdZ0CT5IZ9G9zp
iUjWL1Lr9n8f5sI+xVbIIJz6kB5OH2luXX2xkSIdB80Wh6gt5kPZFskVYtGFyYfWY50BMKfPXSWj
eRApbHYC0MvksYicAxAp2uQ+IAPx4EXqNwMTM/uax8qF6Uc36fcEZAaeqaENxLuoTIh+rQZipWd1
J/v8QXXGK1/qwivk6OLlcZ7wIk/Zt8Jsl6hxMcKmT/DYevGtmmhfr3yldaWcrF64+Wy7GH+ss/xk
58DfeWUv5cuhqQuRhrn0mu+p4Q0vZaKRFumlZUk8siC3M5zLuTG2pcy6YatH9PU2Wjyp05M+VE1z
WFKcbn1kGOYcEGMl020zzeadivf0TzD59B31U/Grc2X8mEy1RxwuZcims2VmBJEAt90kqgbAFjfT
UzX3GLWh2iqOswUzvVa0yEOr1ziGP7mGsqs6t7rPIukRiz0QsLAjSFTHkCVdMF5T56K8gYtjUWv2
1n7ObONaWfG7DPrztf0G42j+UlPwjdYZ8h9kQhNJshBGkB9sbSJXSJhDXfkmseCaP8qZSFDMKTqE
WmL2et8mXa70Y49mjz8MlhLArzxk9pQRumn2Vhq0c923vq0RkrStRlMp72tA5Ec8dQZ1By6Q55tZ
mzqsdmPoE0HDcfk18izytbVsXPSgRZlzDTU/3/08+OsrJxo0ZPUM+fMJCdUSppWRVwcDdY+oEq78
w2iXdxNRxXMp/rlm/3O0dSn8532KMluRrCw+JNiVe6ngeVv4WcaVTQnG19l8X/vA9IF+W3ES7/bn
QI0Zd53nAlxXXbl8QH+0tlHTJkGcZ9bTMmgOkIOeHuJKKHdVylTCe9x0DkT5pk+5PbaBjKAem31q
kureDghZE2Q1c2s/R0Nb3Nbk8+5GPdXeJ8tWbmbbrkNmdL4niBmGxKJ4QWVG2Z0BOLMXqSGCdDSc
o0V27NZBlHenZNBr9WaOw8IYox0Gf+WO3MV6MzKX9pMl+mOse8roT3WV7kkahRa9lNn3JG7roGTh
vSUxHOIJd93Qm/sEikhWBqmSyV3WzOLZ1ZQibFSFtOZqkbt8tswwskfjJtEVayvRR+4omVlXzmCL
R/wrhls1nrWDqBudJ069IKJlF5RO2pJkqHe3ppziew0rbcDqSNsNWeKmmyQdtf1UK92mUotfePwk
hAj31V2kR/VNV7Rp6A4SQZvREzjKz7XjwX6Rfer5kel4O2woadDFxc9S7fMt8aDSb8ifYcuIjeO8
mFkQ8UAvE9juvmpJOxbkofq6OZpII0tjk4yze+MmMeqoxlY3ZNOjDCdddJt1abI35xFRRqo1IUoQ
LZD9RK6GsRRBV/fptvfsxs9kV4LKJR8V7ZobsXjdXquiLIwSXBElge39biCt9SG1nfghGnN3M3QE
ZHkKau5Q1kJ5SJ2m/tVF2lcPx/faVxGE3dMFRTaJHwUle206+ZaSbgrBv4rEr+dpfktjT+Ij4QBy
FbmT7qomE1trGMtQcRP3q+rGxaaFqH7rLUmprX3p/jtb6RQUriwiwo6NKdQQaH7rWsf23WRmLc2k
okcuVn227GTQrwHBKBHIBO8c98qd4fxY5AyxueOvrbZz6zErj8mtncr0UCx2UJrxTsTiJhmbf98r
Vles9c7NLk4n8s8lnCieKwZBoo6qK2o4jlURRmhY/VYAB/79eDwnBP0mbZIa9hu1onn451hKqso6
JtGQFIK83ii2XYKBu9bdlOtPUSLBQ/WUDPTOrDYxvtZ10WfERHf/6CVIcjkJh1QAa2Mey4hTKBD/
/dGMclwsFVPfl3NoziiJ5382Ofg9CmUUNz98r05NPaa86cq60uIjnRnFzzOZ+6WtD3sYq9JXW1V7
+vvbPat61/EgGtBFXCP6TtvMpWsMOpEyy8FLlRqqRXSsrCaYkkYL1CW6cv872/gZjDoR/i9ElnPA
tlMQKk9geQdtIfRgqY3Ut8gO/fsTna0ABqFWw4wCavM5umn3SVt6k6IcFHdZ7sY+RcqaqGj5qhYK
2ZUnouF/epgxHPGk68UB01GURX/OTq/3hqmPV13rTFsb430qAXwiirRpQjO2zY1NxNe2oDFEWNOr
ni6fl6bOgyQn1SefCEF3OdBo7hwsrzl0sbVjpBA3vcIvjeQReN7ZDFOdhG5lxIGd5tV+0fCtbiP5
UZhFFcQ1Cdi0ZT760VRfm6J8sxrH2slWfBaa/cOa3Q8A9Fejb4+T6O+JlTygvXV9AsBHf0ySo+WN
W4hsm3j2crp0svbLpH5XmmjwsdhSyXCPw8QYUKmXLpwj3XrE3C87dENTbiMMHfx0Mpa7Nm+mYDK6
A42HX1WqvxOW+V7MRrFzRftC3EqLVL9gQ1TbnTJr2Y/IMF4z2C0bAd930/SeGyxGExDp9GNZrH2t
NzsWcRY0LpkGw7KBO/uIroDU7YpKoPpIK2/0c9F/SKeNg7w2wsx1y6CmBE3qhJKhGx9tlBRuZX9m
CtxOeaqE5lBu87reJTGho4Y8jPij+Sr6/jrxwsHmfFaSm8ywNhgYBtjUAgy75sYtk00iyk9k/gVJ
UX6eBvMtGuLbJdWfG128qxFaocVSHpcl37Xxgp6y2PWK9zRr6k/eVYEIWIW0ZcU3RjbduJVylFjp
KMlCJV18l3i/FEu/jzSY1mU2cV4wUD6Pt7XVh4UtfzXRm1For0leblU9eYDtdewWhI1Tt0tTJ6ji
ikTz2PQ1LftIKuPJXBxfKuS3oS/6nkXzk9Bw208W69O41Lkft9lhadrHOnePRtq+JO0Qml72tWmt
TxrhpKPdPuPncCdaEu9LND96+W2euq3ZYhqVk96eFtXWVOpDLqM7uLffjFn9HCfLXsvUH8NQPqS6
2KtqTAKpuvOo0ojA3FaGu1HHlDKWu4ZtH7qyfcHr4JczzE7QlDayYUPdxnW3dwv5wxnrXTUtgT06
je+kkLKlR8n7Y3DNW2V272IxKCTDNoU/a/lu8sR3tSx2Xat/Aoa5ITVnk2DNEHqDSqbUPMgALs/D
XKs345qlInNcILAoK0MT9suuMuzYL038GfJRFOHSVEo4RnHu242KRjsxX7OhlyE0nXRTFlybiExZ
DjCahiCqRHuT1SWPMGM9rRM+K4ad03V+hVjbhohUKE+5K/s9mENxM8yaSeeu4F/Jql2kLua9oThk
zyvJS+k6P8AKXH8xyIKhIrqbii+03rDzHGs9JNl02kZQjn0qnE2Xoi2UydZLsKLA3PYLzhukflRY
Uk+NH0nnxVSin1PsJr6hNa9uI3U/atLnEmSIEDPS6btgzswnCTS/ySPjZzLlX5dyCQqn32s63hW1
F0yq/m3slncttzf0aZ6bSDf9gijhQoz6g141um9iHAMsafHWhvIYwTSpliqGv2AZD5rBK6DsCTNP
Pjm62PZZEeh5dlNr39DwbPSGvnXtrVcndzNqM/NFky7i4866b0f3TsktriLmS2yLOmiNyvDHJrmb
be9hqswXE8m83Qxo340+jLX+mySpsR6b53ypXxYPTxAT0FxqjyztN8o5v5Lupuzje71lWpnDbWV9
pNrSHJVcea+Js66V9mstrLu0p7FlTTf5MP8ya+53ZZL9ctripST1c2sacBiMKBIbU9aLjwBj3zim
P7j9g0tZN2OpFg3j1zbWE79xWHVZn32YHiRtL9sgS94NKgYjlZd9NDZWRoliM0OKW6/qgry3Dp0e
P7bdQpVcLUGyVGpgFG3sG5H6uDCZH8bZUwLL6gTqFe1hUeqvuYjaoNGnrTbUYR3pULRJBc7EPrF6
cgBlHiLU/zK27l5RlzvPHp6Q9/l80he3daqgHNrPSd7ibYKPo68j97MmON7UJwfLtF5z4YRinjep
5ZZ+7ZRVKNc1UfbWxsvLOsxG8Z4VSWCJJfex2Al1uwtbXEp9KAw3crI3S5OHPRaXI9GWglxomGCh
ptgfsuQU06n7AxKQVF+N4psc062gsvSXeOJIm4t70+kU36NtZCqUQbJ+L/WZhqM9H6ukv6+1uAuE
I16kZ29cS9LOV7kU9dvJUR8sHFiQZTfPlt1+Io0tdES8M4es86XafMQjJ4Qkb26ZxKahkR4ZeRpo
wvuEyV7mx1b0kDUZBDJnP3YseoJAo8z5rERKqDt1qAEeJ5Fy64x4r6T6gf70G8LIn+U87axGftaE
TSrwikZgy+IQIoPbzeBbSvcuMgxWa9JplSx+M2aX+2EW1GbT+B3xZ5E7vNpK5fgRO3FKmLOmcrFy
MgXnvErrQlMYRHA2wjzWib7po/xWduNNTyDjmGatP0TVD8ERUI/VEi6l1vnL0EUE0HOVrDv7OLLP
Y4G3mVPzRZX5FjNklgIe8J+MznXfVE9cKS4vlWKYNqAbAJOmIDup3JsY52jNXdJDz25CCsWXorY5
HJUr1NLf3cQ/kCAH1zioKatRPhTeU0BBldGopBIEsmviQMYf7WLeajH8CiJt+gSx2eLny3ODUDbq
D5VZbrt4ugLirY9y9hPocvHXGrlxWgbOCoAkiW7eXpre4rtiCpYsulFrgSPI/OCqS8lOoH5EQv3+
93L3nMDMw8MDVKmo16Cd05E1keMb183LYbSpH9T0w+rwHYdVcjdHw70nu03bNlsp+qdpto9VpIZq
ZIZ//xHu+dOvaDZtWBUbszN3h4jIPrcYvY4Q0CpYs6csPOcwddpoRoP1ZxXMxRXQ+cKIq5jVWLFt
mn2nF1CttsY0qaP4aDhNfrAi0AWNctdmrWxUKuQgazUlbMtKv3LBvnCHwXEdAai3grX26ZwmN46q
OLIy7qAGE6qhln2qFsK6N39/pRcuZitPDwkt11/a6Ou94z9oXFJJ9nvZOYfZLXV/KDwzEIrT3Mxl
8VDp7vSv/BNmEd2jtRMM2/iMRdc4amKNCl3TcVIpa4wo3ybRMuFYVTf/fKGHUP+7A8idmiasc3Jl
mnJ18eKyMg91PdzQZ2VL+9obMhxBZvLKvAFhH3vYPHq8qfor8+bClsRkoUVnrVGnZz3Vwp2bYdDg
d/Zi8W19DsZU4FgYX1kQ/J8uXAz/O5K5TqT/fEDump6yCN04jJXZ3UCxbGHTdPE3UQ/tl3mZ5mWX
d4X+ffRaNP7cRB5Ky11aXxdclHytr6bAXm3Bulg2L0BgM6GQatk8grt4n1LPBpfHAux+6NG6zfPA
FaCq1DFw574WAOBZF/SyTHejWpiHKLEs4K7c2zozdGg/HUfxZkz2bZ+K8keZTEogNf6z0ra6VwJ1
jWVD6nRJINiQK4cai4G7rjct9jSuIORO5IExQIRy6qgbfbTd2RenspdRbETL5Y16iMLTeG0bZdw6
pU2YU6o36NY8tza/mRmHepd4LhVsF6nUEXO9RdfXvrFkq+daNSMtwMRt1LbW7BDRmTV9g/LEKnNJ
BdXaA8B+7KZbUlZnY5fgfY9tocxdJ6zGSiv3E+4Iv3JL2E8LSCu+zZ0Y7+EmpHi0NLxoXmO6mIGp
WXNFAYChmtJBNQpLRU12c6w5SlC0hbzX87hbfM3J430iI+PNazoXii738KdIQZGxmiiadwucHZOC
kSI/RHtovw9eQbrSCDW025cOpNGDnKpol8W1tV9InXS5NcOn3HSTMpY7c4rN58qJyk8IY+Y9Vz8J
8M4R9xGxtcQ+y7LuAq3Ipxspsk6gNJuL757aDChmRy6o3jQZAWFM2Y8O8yRJtWp1b3bV53dGX3av
CkDB57TXuy9uz1qmjijVLaZ3Re97iVffm02Ln97g8A39BDD84DlcS7Mez+Q0JptRkaPe+gpslHCp
Ve4YwwCnanKU1EcBo/hzqxrb2IpRclUkQ0T64L2WELCejH5Sv/QRNz+J4npvTvbSHSx9iX9GaWNU
G0t0ehOoGZEpAWGvlbNNek//Ackm4c0SU3cjY7d7KCZrhNvnLoMfF8ocEFb+AWsl3QrHoPqyE83Z
aVRBdTAiytgPZmE+tWIyvvXJQoHm9Iv0hSPTL7W1mGJj4E/YBgZcOxeKmKcIv44LQ/edsk33btvV
z5nW4oMvhJ0cxiHL7mdiFupPRTYv98I00FubZjbftWWSU1RgJrVtoAV97kbN+m7Wqrg3qrHDHKXr
kjcTUL/0F5k6r1Gkt5Bf9HqJdlZrwmsdo6hoQirFXvO7ttQfXbsjK3wx9CGFjyeGYjvnEZWbKUf6
qQVrMCiw69x6TiUPeMVm075UsDVyK1f56FPHfYfJNmGhn6SIpibCGM0QIEHGABu2S1CIafsLjYGg
dqnCmkX2P/vcw9HXVqJQdfr4ObImibRTuvC0Wr14IYDQ3ilGkh4hHjiPSW2jszSEfEoNFVtCza5e
EQoVW3NQsy8jxLNHq/Kqu1G4BnR51w4bcvGCcZL9kYXYY5NYcjvA9+IN1zLncZLkR/q94rDPW2Nb
J/5SmSwdXRm+WMWsbYlnpIYXSblLofCZZdLtbHWGz9BkGt0vKLz9rV3WehLmqNOfDb20eK4hDY0G
vH4jRqmB7rTCoIY21eZLzPrxbrPSyj8yL7Xrm0ibnLfKi2TMdX2S97PUpjtbelkgKifzpY4ojSxP
bEtvU2OOtqOIue2reNzqRmeE8FJh0Mfa12QQtA9KHbJRrsfltq5Acf0OnEwcM71tj2ozVb2fQRoJ
JzPOP01eMz0DTTp3zjxj2jZrRnILxIIA3GxMi6QniXd0X8c7y+mcMrAaO/pOn715RQuIzDCHKNxr
M13MRi9tn8vO+KzZg7Pzhi57g7NR8ZIaYft8C/PBiyOTrIFSiUCVBxDGkeXsE8iUPmLKEG/q3Ii3
panKD6JesKC0idJKd1rTuIGQsFEbt3Tv1cbp8HKMpzsooZTWFVxo21bAise42S2dYr97Q48BXpvb
971lzi88Q3PX1fJLMY5fLCOebogC84Kmj1CxGgD00sdXWg6bOVFVTKXsR2GaIyBOVYei6gfWSxOX
G0TZyrEWEvzSgyzUNZNNTAXYg2XWziaOhBbE6fBcjMLaxJJlm9uVUb66ea40m8nKOXZrG0KoTk+M
hp28NRAZxmhPVfc218biXsLm3Hf809t+sLOb2chycjjNFiMeDYO0pQY89KqohXple75uJWLLFKmD
HNzomEvHItGSgFnpGHGz2gRqr8pUxrCs4yraiMqCeUG1GuIzsPjj5JYv/ZzJTy2g+03eae1bnGSW
eqeYwhzDhATEmv5mEv9qZNLsJHoN7pi90L6001jCs8m8benm9W6p0h+N2ptQsRNr6zBhFx9/VTec
jdnb1I7dveaJJkzfBAHtgKLKlunQ6OqB8xfmlXRm734ytGKvtukUQEuIX1WcvWxfjpmyE9KMNxPK
811ca+bjULRTFw5G9T6Y8i4TE88HIaD64jU1P6HXk7fa0ZLXSCkXbwPH3IhCs1eAn3vtiZHLQHP0
ZSddF0vLvhlDT1U14ApD5eVNRWgrTreb9FGafkR459ZQWns7unpzm8LwHfy81rTAKWvjnZ35e2VV
c2AWk8dqipzHtuhS8MXUDjHXlpxeTrdiOFXUbXGBL5+iPNJC+Ayr0ULifbhVP4eYCdaPS60bv5ZZ
KIFmRBpx2olKbFM19g9ekpKCQlb8vF8WtKHOoB11ClL2I1ugjssVqIui6TCNwOe0vqtrw94NLGa2
WBPfL66JQA/OArLgLM2LpuVEw7tNf9swiahA0pkJ5OXpFPkJktebBAls0LC9/xKzyopO42EKZT5n
JIb3kixMDuWmNOk6TlbU+zi+m8dEj+TXrDWX1X9W7GF6WmFHzOSLK6lrS5TENFJT5+j1C6kEdT+C
PMJqigqs3HyMDvWvlWEORzt11aDOgGnG3ukexqbsN5lDHiUdSv3WpUvzRN/LDU3Li03OFZzNqopW
gdLO0H1KymczdXEMLbCUThXdLjcjvoYHO4/EwaJeC1xt5AP2iTdt7amt0W/lwNrQ4bR9PtneqmJg
blOVJUKHkmwVv9qUnNP/cXYeO44jXZR+ogDozZYi5VLpTZkNkeVIBr03Tz8fe4CZLqWQQv+97aqi
ggxz49xjNsA6+bY2hm5rOhU1AS2zx76B3umJtm1/1mM7fm3TKvrC3EE03JeztVG0UH9RRjX3Ripu
YztRn9yifHQAzmVqelWe0CxoesX+rvSjzbEobPdtTBSKHHru0aEUq/t7qPySS1t76J+zjTk6xna0
yyhQmN09dYiKGLeI5pGIywJLZGf6bqv5eOxoWKiexjq/5Xvq6QHvtJdexNmtIbBlsGU1PvW5WkB2
TGzDoBymn15Gtot1caRkd42VFj9ya8hQ46Zvcd8mNNRj232NDC26lzLVoPLNuZpulFF77EChUKc1
OY1BbexPeh9ynNbFbHpDZb86lQD/wZwgaI0snYPVyuxId6HblHVR/I6Kug/CqemeWqkV/IOcMkWc
rvtwpD1YMrTYU4C12eaT57SKbdoX5nxLpAyXi6jpt0qaFe9zrTZvU9/IQIi0fpwnlw2yKfCGTqqi
OKpa8b6Gmm/ZIJFNJeNbvnozI1CpN8y6aNv09g7k2d3WVf/DiYCR02T4XeaU2F00d3fV3Lw341hv
LCn7p8hOVX/Ma9uDCZ5uQ/g4zqZ2hfwZkwz9JSyT8BUjqKnfJBZi002blnA0aPUPXk++7C2zqDmF
iVLtBtUIvd4c645SVu3dYNDw8Ci7jpAI+B2vyAzzm0os5g3ZWnrDvLVTPMrN+GFW68ljndscwjjT
UGk6QaFW8mjKVjyYLVxBz+RfC1K1Xe4rFEV4T7rYys5JiqKn6HWPxllz4hjT/CUS4WYcDQ0FkDMN
frYo5T7PpBG4GdA2EZC/LcIscGRY5FYRqN839GVca9PEKmLPjLYA7iP6LR4Azb4hgvDOSsJk8Muy
gMbbABXLeeiDIVKei8FJvJDt2SunaXjiMLwZervZMGenNz1SQr8PI9ZH3/92SrFLqBDulNBNtjgM
Lht7GDuv62bOwHaYOITNBIFPE+a7LsP+0l6ITmq1fvAHYNOXPtNq6tbJLI6hMQ57CaHsPbHN+adD
Bbt3ewgcFq/P66skfOYXk2HYtc7dkhPihYGu+SfMC/VgCPdLnZk/y9Qa/NGUzSlW455Aboxxsqpu
9zr/HNcONXWpc9wHzH4mOpX5SSoIO6gzLO0WcCzeFLWQp64v8sZr9VR9UBfN/GmXlPkhW+VDrVAF
4lLTYFtNVyZKo4eEjgau52bzPbHt5SGjbgxC1k/LssVfWiEyWxZOdIx4JbddW88/03WnsLRYX7hL
2A+VGKI3gHag+6wKN21iuSz3cNoiwCi2VWXSZY0c9nRVMYI+i9TNJBKJZVQiPT3hPAYZh14uzOlo
zXWkeH3YRztV48qQLY52sqruXmvb0VPStnwsIjFC4oFrk9ra4C9V9IqVcXNsc0jIssh/x1NVbAZX
+zYvBW6h8VgEJd0djikMyvu2S7w8pUQ0yjC70Rxer8t+NRZsbnY/LX6W4N/dT6HluWYkvBhrUG8a
Z2JV8jJz6fZwRS6xu3zoDavfjFhZeINbWDfUI+ax7rPnOYackcCle17NzD3q7OKxsKrhMKjlDamJ
2qZDxLafwrajvZWnAVY/FNCVmP0+UXMg+rAJoF4/TA0NgLgczEPqFtkR0mQbqI2ubbSlNYPa0Dlb
IVF5WR4rN2nFnMdEZQ7aaACHHEblDubtcKPrndy2QBg+DlR2IBMa8nUXVUfVzDo/rxtxsPoJebGZ
65uxLx9DrZ52ZCg5AXsd1+VZRhsXTIZzU/sainnx5lKaQRmJZzOcSW3LIh08Ek2SGOi2NFhse1lo
PpoDhWDr9rqv8+FobSwVHKnO9ZpEeRrVgpu2xiswa7aJsIpulR533jAsXpwxEbs5tw3Y4ws/28lU
bDLKjumVOZ5lNeEPHajAb6YCfiNwwcatW+m3Yu3NGELhx7fyBSk8iCWl+FFJWX5arVn+bLXwn0bc
JOnBJD+lYzdPNGR+z7VVnRYK4ld8q6yTlUY4Ya5+hdE0fMvMnH5jAr2yoPEp6DaP9I2XGZ1Cm2Sv
TYHKZ6xSiGKY6p1kLGOPTtd6ix3zr87C3iasUFvj1uz0ph/GYRfr6ncQ/PS2NGmaqVGcw4PNu1Oe
0Mf2rKFrt0bXWaeka6hjrDDxY2yyPG3qxo02h7+EOqsensnmSYqMWz3VCEDV+AUcl2rMrgyCgJKu
fXDG8NeiKHmAV7Z4zEv5VDTcEmm5itOYLBVXLzq69AqhzUJIAjuwlkDLTIqBKu1YcDkxYPdVtNTY
dMFci+K2fGZjDu/guo2/ZekAzEDCgt02QlAwGkWDATKpp7BjHsqMpsJmaByUDwsDSUvbuHEby/R0
aIlAKg2VuWy6dBf1Suvr0ZL64P6PvTWKQ1GxgVrmGNAvKr1kKY1bMt2IPRz0NvcAT9iYJxCGU6vF
h3mE4wrptvId1H6TN0Rj5hdms94Lp2VvgoYQPa6fsDTMN9lomV+UtsL+tA01seFMyU7WSggywy7y
hClc0NiqIvfBUY4jjE0KYI6MtC6+CUONf82xdj/F1Px93P6GO/U7Ang4UAi1B4ewlmKTqWMSZEb6
6hbRGAyw5nbJ3HbgP7La0Dh9HMI5/1NCATwtY62iJAjfJzvrAoor6Ruta3xVSW3dzqPe+b2h/cqi
9la4UfkWSryvIlu+t2he/dmIMNw1MccZF5P7zixBUU1zT9DDQ6IbhTebDZ3KxpmMvUyMCtov1u0a
/RMP78XnBMcV1Y6S28SdsdvQ4UfoZKMl4Wh4lQbWSdBzgryVP2407aGNtXFfa0SP99nQvLcZ3fuu
dscbG/FeAnnRUXeuHPRtpcHjmmq7p6rt8Fjh4pE/R//sW1A03rWhlxIyTqceekNU950qNU9PG3eP
JlhsRelyUKccX2EeLqj1DL5iIqYgnrlw0Bz54WiRFuAJ+JSteVB5ptDYNeuEUI1eK17MaRxvCXVh
1eGTFnQYLHsrBuBPVh5C8glJI3TYzOylZM7JtvcJbI42vcylX3apdh9Z+QDTMayOeb/M3ypZmEEr
xjEoEprOhhxmvO3nrxp/ywfVMnyryjS/lUv5Q5Vte1oxye8wq384NBk2difVrz3dGtuTmTkHusNh
CW7QRH4a5oR0jF0Jj6caPSDpXG6N2Kx/QZOmIFEZebNk411ams22Hq1s2yoVoOyYuTdx7IhggbWz
HXXN9vKMK2Q5lH+iKGWjzKIc/rTZYSk4Jzhal5m5nZNM2yAV72/IFkwBoUeahXor7xxbqo9DrdV3
Fl9ltySqttMq07lRY0e9T52y9PWynrcYV1OAKKK+lZA5Op/TcXmUKdA11KN8G7XtO/GL8hTFEQ4d
pbpk3qQ28TaME/OWzIEpAHvP7rSumXyahwU0lXK+F2MybXujiI/LKjnWGqhirQtTyR5ie2O11J0T
Qjufq+h4p1adHuhdFNKLHzTfrmNZekSDWXBsyUspC52mejaWw0wmnKvuSxyYIOwK6YW4Uvsot4tD
7absxVMW35TLPG9lXIcHNFm/lgnvaidbij28pMKLTT2+MVxnpG4ycu4MyXInW4TRBCdUoGF9z82G
y/ghjJTmbgyr2dykDjya1HCbW5G5lZ8P0Db63OaPx0MX9Gqt7wS69Ad10MBk1NKBIDBwo5lKlsmY
jPPDuHY1htqRwaj132nNqZxeM6xmB9fINFnae6nX8daQfbdfiq7fIm9OMH5vfyNh5wJjxuUWq4tp
I4qJQ3yKqlOt4VZS1Yl1p07FuxECueuCM93rux7WT8EtpmzjxFOX6AUC90/BdTsYFpBjexJ/2q5/
h3ARHilQ9ScztXAqz/hTZQqeSSHC5MYyIZiE24Byr+0trPw3FmEMN27RP6s5B2GcI0cb+vpVDRsu
VObY+WEftpvFdvsAnnHznEhoGJNqTbcI8VNf1jr51QX7Juzu1hM4gkEJonDLeD4tGPGnUuv1E+cu
bEIYAjmeWht1wNtyzptxP5Zlu8HgGmFIW4xelqxJhVpWbSt96G4IdGY3YFYEk8NWp7blKy9E2YRs
H/hfq6/dMIzbMiTih1aB9GnHL3e9mo1PpjbXXpRnLdSSyoR1ILNtHc1GYHfFSyuWX5EZNzdRyI+E
kEAdC+nba5jRXhf1CyQdAQ97TGYOVlGspPWyvW0SPfcrXWa7aAjTjbDaeteFrXPUyGfYJPqie5Km
6TbMlC2Lnr2jpAeWZgg/rNBQ7+HAf+u6+g7gXadANu2t3djPi0ZNVsZsMPiOuoHdU2IkThjhRjWV
vpUufFQBliV793W2Sfpyim5bNNAmjBkQo6H/JouRMjQ38f7V62erhXhYL73GWU7/gS8NWzwO642d
WL/7BQjWzcQrHSkMsw2U5nYWkoUp8hxUUu03hMESPgJJTYoKWs08cVFLNMpkaEM/sqkfQFbr/Eav
ekBg0mayKS6DzhaPBf3EW2UarSf+TvKqgAN7drFQEs9Vti8mwI+hFo/lzC9YVPfNqMNXaU7vFSII
bygd4RNrCjGsb/VvUupjYAtBwSAyc1MbU/WVvUV56jRnx8mgbCaIoFunc6u30ILJqLnLvarl/V2K
Y89hVIyHVsyar0aJwsKhaB8sh6BPG6eEcHoZwyEMhryzYSLGzk8U6GmQaukvMm6+9MvKQSsGqsJZ
GzxQTJOCJSaZqJzEez3l8neudemGlpLzoJjzabTKOBhxG/Ad8nHAWaz6QYGiv+3MRnlpdT3bKHVI
+auQr2IpcD/cqi1ekkSom1nVXg23mB56KJmY0rTsCWTD38fO4txU1Hwkfpgh/1yeb8jCCYPaXViN
3M7o8xt15XVyStb7+U99mCQ3izbeZGXbB0YCwWSuFfWl4t7w1GrNryayy+8yFMrrkKU5vpxt+kVL
BpBCvXzqG7GvDPVr1JlM5XD5HYfKb2Ephq/bE2ouU2l8ZbURhCSbHpWcVo6oTdtL+n4MnNJ5GLQe
YofMfLvtqyetWKhAchKppXReIopjkNXwFzo9fdPwWY95rddHtxEGdt/GHb7BDphpHt0SbPPMFfAn
99tvS01Lj8nsgLW3hBH3XXkqrcX9oSjdfECy+jbA5vQ0udjs/J1zK5HMecqQxwetG7TNEE6moP3X
oo7Q76jIyRhEeE2KSlLMfqdxmdGaeA6wOwm/yXhU/EyJfxZsZht96Fk66TiaRzXtONwLVTwn+BPt
7U49VoWWf6EWL7ZDW9OrqCKvHhbqR6vUThObSufJiMvfQjeBVEOyXeMprw4OzLy3aui+9G6UBviJ
uuzkUKE8PjS/M9Ve6KwpeD5MupfG0ckJ2ScgNyIyhSmEjnBbZvGXlS9xpy8hmNqovqg4tGxTXdxz
VgqqogXjqzaR9ziChoGag4wOjmhetSHV74wmx85X4mxtdlN2m2jcKIS5WFTnstxFq56mLssuQEf+
aMlaHM2kqkCtJ+XGSjvnOM8FpfxgddF+UunU9M1wO8dpVbMVUyktxQLzrlLydNepsXZQMMzfo4PT
d6aw7D2eHPreynvNFz23lhQjUU9yiXqdwlq5bXVJd0Bpeg8Wqh1wvQpPaFqGwHUa4EXbSKKTSV30
ohLyFZA3tltFdAGuk9lezrIyPVmp7c8hTcPtoszFjlBQZQe9fg7SljZ9ayjZTqhIoqZJoyMZv9lm
/b1SRfVcO9yTy6o/hKpdHjOFEoT5VQRxMdK3VRNwRYLhYpQ4IP10f+qFU5pcEDwvcwTimlGOm1KI
WwN8kC23dj1ptk/6VH6ntakGRWUsm7kcjHs9gW0XVlr8pQ5B4TvAqRKcmNpoUrYz/JZtLxTqfBqH
RlnTeC/BMOBr3Ag3tDeZRg6J1tlWoNoyR5XUG8TiwhBeYiF8rHLEpm/6/BVXJOOIYVT6UuPl4FkC
lx8wUvi7Ztt7uetWHZ4lhg3FustpNdjJ94ReOggQ0X0zt9dNTDrIT20a/6zOPF6DjukpbE1qn5W+
OektfsJ5iFF0I0M96JrKCoRtlH/6pgJl7qx3iSJun7eadW+0kbXlij95Or00f4xRPigS/E30s/F1
XrhgO1r81krnmfrwzyyW6amulLUegw5dWzL3m35udjRq8g3tOJjNRRUBhRj5H2BneecWes//pdQJ
s3DwxCzohsfjLqrLiYJeNMEcRfAQ8qHaDqb9Zy4AyjMLCigI1x+1yOw/0nJdX5ubR0fQC7XsYdpO
lik3osVPOW/qcYefyxowoYaeOoVvQy5+2xYc8AmB6jvtKPMG1RtqHwMIutPjbyl9M/LR6FSMsD0I
ceVO3rqpBtvFWmA5t+oRKwjLG5byu2667SaGPOI3JVTzJR1Wz+9BnrJGh/ZS2g+zOVhAwvW8Exr2
o2QL2vcjbfCtWjXhiTbem+gc6mWx9NtOKepXs+jSrTEXVFmq23mJQfJhtKj3Y0mfT7RcgIiFZM8h
vGvbMeu8rrRwV6yW5W4Kc9CtvHRhTCvlDdzXNCjNooHDVkVcBBX3lIE7QnmN0Ye4BkpVmy54Zwrl
tsimRyR4GNmkTXgcJlWj60X3AnbHgVuouk2i9BatsVUggeiHryuc5qVm9hqP0bcqxLzKUlWFrqCV
BVrnsPGrxh0EoGU/dPnoufi+PtDHLeJNOFrdz7myjZM9ZOUJBs9MG1VU7r0ZLvoub3DiySJFObSG
CbPdbC0caW24BRnmZJ5WpvI2H5k/clj4EJ12WDrktz5rcthKDt9NJJzoWzkv2qMW0uBwsnrcDshl
ArKVRp+5MX/9h1+QNTTg4ygPb4ZM6ZrA6pT5Qc200KuMCY6MlvQLF7y0A5a19N56y/p5OcUNqF6R
xfnjTFf7QPcMMbCd5wPHupZ8VXJQPK/pzcKH3VOeUDtNd2GoOns31ue9grry2V6SufDyeYAssixo
EqEB1b6pZ6TTODHHPemT4isNjOFXWsqSHMIhQzmhpqMXWWbiazmKTq9GGLgJE81UPNut65t+VkUS
iNaddiOWWbpvtaAaXkH+4wEWKbbsUC1v+zgG3MYKTT409RDuBN3EPzDpjT3l5Q+ROe6Wa8OwmxIl
PXYT/UvA7RKvPTK1Wi8pHSot2yo2mC6T7NpGyrHMgXLZtSYa7m69TayQY3+l6Hk4WxqwJg2anYR1
7rsBddaM3dxj29TufUMczG/VXlMBQyv/gwnOP1jquGtNR25nB359VJUGeIaLfDfS+2NtdPNdkaS5
P+mR/lqrZfcrN9T5Bh/zFJaFZmwmK0ZLmkz6XW/TItBydZVl8rt2ZRG1AcHF8e8h0+bDoEM0qO1F
3Gpzl+91Y6HeKusWi+ohec5ELI72ok4bQIXSd7riz4S12gNQTLKdaR4+q2IFoURTPpelbcu70Rgw
xzAUbvATM9YgUpWvNVfTgxOL+TGmyUvbT2UWk+UdhAk62aF2Yz+a4PrMkd2kN242G4gRlGG4U8oI
yl4nZ7ZpWUBPUIsKl/Qhsh7DMHduTZGOlDc95O3/TA/FQQUDWkvF+hPrgL/ZhaKZ2jEWTXyYqoFN
ZZ/EIYZE28S+QuH+aH1IFJOr8h8GeO5qs/b3g4hEELOlEd+CXVwWB/ioVKAEhfurjyot8ekh1WgR
TNosou+E4glH2tVG2qrx8/MRXyDeOsTSqnjhUL0q5659hdnDcJFEhGdSBPXcfzVkfWWwFzi3rmKY
uL5zTqMgPOOrl6gvsZLTjH3T1Z5FtSKQZmnEronx8Plg1rd2RheHKI4GAt7hBX+scion0xg0a+8C
/tfdT3wUQCr2Q/nmTi+fP+rSoECD1FW0irfYOWE5m9SxrSJbHOxI/5qLxjxG1qK+uMqQPkexov4P
IzOAxl0bG39e49k7TGEFZqx1eaiW54xp3xHJa2ENk9UBnqtX5JcXWOCugROXs9pTatCl/56cky4G
I+Y0OLTR/FrHBsCdvkevvNfM6Lmzx+9DFF8RG1wgEONptvr8mPQOPniqqNhbZF2GABIek++oCJCK
GB2UAIj/79+NdBIdmbWF4thYf8i/+MN8TQsvwDXkpWpvu8I9imRB45jDp7CfPn/Uxde4ugHqmKgS
2HG2xukh5/SnuwgXaNAZzVxiDxbmnhUf2I0G4tj+Vozuf3iRJnuLbSvkoXwg0uOeHTcucqYDWLEI
hBT6e+dEBgkhYNmfj+/SarNcldsnrC7Mmc6miUarUNqFoh9gZVAjq7Gd3OJ2KNcbGdBgEBZdJP0K
PeQ1H7wLmxYhg8wVVSMbnOyXvz+itCzpZFM77N20qL+HsBpvsXDJdp+Pb11T57uJDYuFwG6DjIVz
wzit5mKRdf10KJLvevqNXnmghc4+NFy/BJPNOvvYa9f08BeHhjmJwrK1cGY6e6m0lTuYGX1/AN30
FSfczWN6xXf34iMw5Sfw7ZLj3jgZWQ3drj/YAHJ+pop0V+lQ4j9/e5dWNPJP1BZknOAgfLZjlVyT
tbolUptmZfJYWf0QqGWMJUcxVVfsRD8+SmX+GcqaJKN8tLTMB44dp1jkgRnpT7ArynFFs4wrI7pw
aPMc9O9r4pam8vr+nnaT1mVKa3JWWr39Ys/pcUoldPXyYFhdsKxsTpmAh9WnCSf0K3vyx4+mKjiv
Y8hDYimma2dTvoVkM9lWrhxGCBKyTvY4KlxZz5deI81z5E4YM7G01v//r62xhF3tAJFEB9Pqd3My
nooqPC1LdUUr8vHkVCG12RbWiCg5PsjK8jyKM1mG9l5Xf8vwh7FqlCHvDVzRPp+BF14ZCIWKl4aK
Qbd6br83tlYK88BgPFBpUZr7iF0Pnz/i4xaokkbK9F51S8iIz16ZQSvWaGMn3BNf8cVwxC4djC1d
SVC19Gtliitf6NKrcyBpsDvgIfuhPG2ROA6kXwOuy33aofTISh+qzNog+XxcF6aCAVcU6yw+FEXA
WR0cpYox1yS/7zUDrDosvza6iXO7+uXzx1wYD30x3aCKWiWGztljnFYRnB35eMALaNODtBXcLTX8
mOEe/ecnOQpqSd1SUG18SLoeInWoJoW5YOdRH8zEA3lmSXUNOarZpgpBeZ8/78ILxF8KId1qj/gx
AMg1KqCYoZgP6jQEpSX8GObc3BpXjqgL8w+13urQrmOi8sFzWBZh3yxOYuHdMNKIqo342Jd0ZPXM
/W7FfLYQgODzkV34Zv/4trnGalHzIet3caYR3w8jPZZLTK85680497QhgpDuauUPp4fo/D+8zNUj
njgNjNq189mIgrvIs7R3DzHaxZ2RLBr+DVkSrA5h/ueju7THuwolPcp7al/2wb83QQN5pYTdnh+j
QoVTovcRL3PWHiuFeB4T09NtmujiRerOvM0XIDcHxO7KeC+8YtYC8Ud4n/Bdz+9kWrbmLFvVjPNB
B9qbONFeBVL24bLUeOOW8X//pPgNUU0ZJPZQzq2z7F8bP0QA+jUuy1DFmw7kvpc/FBuBT3ut+P5Y
ERPmwYtlQ1nFiufrvXOEUBARYjWikBZpkB9Cd3+au103Jg+t2QSRPV4pdj4uRE3hYewyrEcW5NnY
UiZOXblVtVc724/gwGWps5U0DD6fNx8/2d+PWUf+r1c4LAlMu5ISRJ1u7BZVAYRDYEpFXrlLXxoO
gR3ILDk8kUWfDadW51GLQFcP+DHAQLVups72IDBe0a1eGo6pQe2kDMC7XjlbBZBpEiTOprtvarLQ
R2QJiCcOQoY05o3/XL3hlMwJajnorSmtzoYU57YVp1xkDm4z40Yhtbh7h9CXPOXd5P75/DN9LAlY
0zZ+vBwDlPXnJcGM+bjLesqPbdsV34purBY/WQb7WrzDpedQihL1jueUQplzNh0qiUs3KO4+jeDS
6AnVfP38+VDW1/L37YRId1Wj+ABX0Tg9/36E1FBoJRU60iVyyLhmSgepafwaZis5avYyHoCX59fP
n3lhWLpKOwKgCHcrLkV/PzOxZuiF9iAPhrQwSJmdY28bXz5/xoVxURiurll8I4LmzqYetvH6YGAx
d4htKNd55afz3lUwZlnUDoqvvDKkCzPdICeGpxE+ZUAd+3tI9pxTbYsOXw7YIm+IcpyNYtN3hC/u
PBBaUQb/fXgmdtAuswNSz/n9TslQp6hmy7UoCUGibdSmv5fQyZ4cjUafTwkzvxeLwBPq8+deHCdA
lc6S5r2e+6yJSmoLpoZIMSCkP0g0F7cRpPCdVLRkqyLDuzLOf5bt2fzEsAFkQIX3wSs+e7HtrNPE
Vnp5gGQ0mX5utlPumVPXjxu1iLvimA7K6ABsKup2XEbEKwZsMeHBIp4KCE9ddjfRjsQopkyL9EZK
1flSubCvPKQHi7nBN0GIb5+/JHP9UR9/9HoYriYIHxYVKjRTjWdlufFN73vp3Rub2oNw4g2+snG9
HwhDNvcvL08/yVX2LO/L6XTyHO/b3d3mpB8L7+79/fW52jxmm5ubN9N/6698w7Pjk0s0+z7lHuA0
hu+AnH/PVTpuKlTupEUBkzza7YskdUuFaygj2qg426TJ9sr7+Pt1rA9kjwG5WuGyj2nW5KzUaaR1
8qCHhFPobm0dIAWZnisJCP38Ued+hP/3WevllqIHQNo+OwZkq6uVjXRnr7sLDKvsR1b3O2Taj3hV
301G9WsZ9VOzdPctWmAPs/YfV36AcmGwGA7grGJx4n3IBzAbLXShXODWXlvGq51g77fppgi3BjMi
EsPtq/4JQCt5pMyoXu3IFceFz3Hl5nW2/f3zGvCmcKnFyHdig/j7G1t51+YjVPPjPMXxzl5mdz8s
2Nb1ZjoE5ApE7PfXAKGzveGfZ7Lb4tzA9qZ/AF8NPRVSmnl26EdlO+B+h9+I5xJRYkXX7mHmhZeM
Zba2AkOX/KWTKZnFJAgsX08PBBTGHlaV6muFEl+pYS48ymAs3P9N7v+A53+/ySY2SeEqeGGam8SI
EA3IDphaK1l3Je1Rvfaks282T0JHwKAp+yE3EY8lIezsb2xp0oCONyjzDjOGqiHRIhnDYGHHHbAc
HhQXqkdeaRtHcH3ax7Wt/9D1pv5RzNr4o27q7lr5fWFucbT+X4ydFIxzR2yzCVGiGEIejab/4UJB
RvINxSOLItWvM9EerHGarrycC3sWEkLdxnEZxsyHizeekR1eDzRhMsj7rbwV3U2nvUzqT6nicdhc
i7e5NMR/P077+6NrlTH0eZ7gFDk04QPOGIu+WcZch/yAeck3RyTJqUZZ9vL55rF+4X+dG+sKMjDg
WE16qCA/QP22W7n63LTdAZsKvKngruONPIboz2ihl00JV1FCiWuSxniIM6O/smmc1WUfHn92+4An
zJcdOgWbmQgtSo87PcLYfO3tfz7OCzOdTYLMttXTGhfzs0N9gaJgp0quHcx5rv0Izz0o2cmIS4R7
LYfx8qMwk4FUwXs97xo2TdynpgkbEse11ZaLF1j4miWxnzPCGaXX5yO7ME9tiiNuiS59rw/7btbg
7eHmlTjEllN+LZsmuckTOLxNi8vZVLnld62F8eiYCJX+lydzm0PABbh83iaC0TGWMYKjI/YZEFGw
V0VKB5c/WuLosVTN/Hfet+DJ2A/nh//h0aRAMIH4pBT2Z6tlwaKnGOPwYNkNQum5HH27juRNIVTt
1LhJcWybuQ16/B6vpeRcmLLgcKDooPbr7fzsuIfyEQkcRLDMjMd7pBebqGquRNZc2AtYabh4aevw
PpgvRcIQAn+PYU82XvsaEnME0Ty0tznc/q8znKZ3wt3HKzvBpWnLrKRVy/qwP7gw1T1tIrqP8QHX
7GPUkgKmQgPLXLu5Mm0ujY4n0MUBIuI2dvYCmczLsmBbdYR/RZQeTjAxvpBIteDGThHK70HrxD1i
Ru1aGvC1J5/tNpO0pWv2TX5wECbQzu8L2DjJDhsDVLA/P5+hFzZW+9+jPJuhmP6kKIUdLtD25Ne6
decszeOsq2/s79tcg7BsN/0zWcu7z597cYwA7dyuqUYpu/9eGVMRI8NY5WGW02RbhMvLXeII/WgV
iCKsBY9DO+rsK7vrhToM8dL/e6i+Vqj/ApGMWahKSvDrIezfx/AU6Qqmvj+SubnSgbk4R9fen7N2
lD6gxmWizPnQqRVXMzZxMpcLt3wb8Iv4/B1eGg69gxXfx7ONjsXfw9HEYvTGHA+HHiGVp6WJX09t
4SlbVynUK8+6tJ3861n22asjec6F2y9zSFJL64egMnsTWf6V5vqlQwJQhzJ5hUnZsP8eUYn/libb
IjtMjek5yb0QCKL1XaLEN5bzwxqiK2v84hv8/8/7B6z+14QoEThNTtWXh9yRm874AcNkI+o/S3+l
SLs0IYBzgKugea65H3+PC7WllfRKFh56kKN201ICJJDGK3nSqmFRgs/nxYWnkfDF1rimLKMoOXta
l1lFBLWZ5LIO5ZBQ9i1WRmHfX1nC3E/52WdV2b8fZJ5NiqZV7a7VM2ufUWC//R/SzmM3ciRbw09E
gN5syXSUV0klUxuiVIbeez79/agezEjMRBLqu+lNNRQZDHfMb7IuGiBxosdmoIQABz4AvDMCI9/X
RptHu0YWAnk/FX1ZXUWlIUOjjEsjus6iEpJnJXcW6iiwnTwEyWCAb0f+16dBENQAw+Qyv2qKov0+
aiMk2tz3SNmyMcflOG+E8SEcE/Tfu2LSHiYwIKXjV4AtdbTjLsELytIGPQQjuQTZihwx1dda3HSo
VbzITQv5sYO5MNgQMcvbuJa1PyhzmDIPDDCWvYic4RPyqgaceCT9xV2EvhSuvcivjI5Vme3kmKkC
l6WvSvRQIwDZ4w7zjxZoIsHisKFHmqlOgPbFdBj0aHyAWTmjjGHJH6ywSaA+FD3yj3EgIpNaFGKH
5l0h6sm+HGvjpUTZFS8nKdHQ2uqgB2whPWe4FKXWpD9JXlIZ/IFG8bfBMFj0YFt/kreDVNNYgaHc
8SdTC3ZV7Pv9i0B27oFrGmBvWTHil6hqAbe0wbpW+oE40PAORTELj+JLmty3rSTIwEF7SI3aqCiz
onouwpOWqRINaV4K2KUGeGC0VS7couSOpvFowaJ2hEgT/ni6RJYtSTuQwgVyykVYvEipiRKKmWaw
dJtGAagG68DSZqinB00HjMtDNYnei0YknNtxJWAiEnv5szYBzCoqIUXCBIWEfmdVUKjcWoyCfCNm
ahbeN17o4aaZKhHeeTDsYKBPBJNYvSJnphbi0NkK/o4D2lxNNmzgPXWRPemzXJ0VpTqo8jht861S
+3JoFwCD71NFkl+ElDL2Va40iGcIU0QXXalHGTI7Vo3NLgm7DhR9HJLNK30VJlda2NX9vsOdJ972
0gR5D9ZSPdwUEhJpGw21IFjcRqfpO6TrO/TsjFwNnVArkMDv0emwYYnUnJlE8KWtlFSYrnQg66Nt
oYUIi6HWZjaY3I3TW9FVEZ9D8SCuwI5VaPEiHiQ4Jntac7gGqp95k6jjLhiZMHjOairvrbod4/2E
NY+xT7kc0EUYexhWZmQGT6rUNcZ2Smb93vN30on3npKLSh+ap4qXcXEn+UE3QI2LetcznyfzkGG5
PukR6rpPRvrt/FCnKl2kiDy9gM0o5y3vPyRfoyyLNd3VE6M74NQi21DbrW/+lGqHPkamEgS3d51j
f7xrx7S2lcKHGeyra3KaJyf94YcsArkQcaHK7FvPFUFQ7UPon3aENpuNUCVN6yT2ELzKVff89E+8
aYALdVrW4Jsoti2+tNV0FYRUvXHNvvceijGTrkBrpg+1GAtwQ5KVmOpEYED9Z86rEIdSjtrVnaIM
YUszxkVxT7/Ly2K8VtVRXtk+J5400gdmg/DqjHFVFg+onKYjSDXUgsWxHW9o2qCO19dpZbz4AJJW
epqn5kTWpgPx00zxqKYS5JHZjphnuVKcvqZq9az63kru9A7e+/x2wo7TaLnL71q5y1DHQu1LqdkW
bhcn5pvXgVjb6BqS43ZvlVJhB2CGUf02BeOlSJRMgt0am+qmiRvxb4yrCjQ87imkGGMYorAq8FLa
Sjqi2rCE6jSBLVDlKQQyefrdWDKVsjzHKsnpwNvdNsAdUNgH4/dbVNXmDf6IekegaUDsztFWs+ta
b7Bu7ShlQUEyYXNG6aMA1aDc9INpFSth2PHqkiErVGRRDJ4Bv/N6fAjDJGg0JnpknSt1HgWB4ncS
5vfBKnr55DC0Z2iMo+5N4f3zMEg2au0wxooLGvYuiKS9gUZHqDYrsznePbQkZZaV8IuYadlgSyor
6xMJbxrY+Rt0z64DS/xyggGYgMwCSxpEgY/arICVEeEidnLrcpfXza5KQszB1mDKx9cXevnWbEnD
pc3hXtwkmd8MlPf0+AKlmJ3SF8WFIGapY0GxQtlOV+0Qz9X9+dvreI0+HYtlRO5HJlj2AO93wSsG
2NZSi1wksq/JvQQR4s/XB6MjKc5NOzppS9xL2ZsKfqfYS4YecvZauA+MG2T0Nl8fZUaazHQEmA/L
Ojk6YaKYJBiCZ5pnC9E3rZmgjLx8eRAw+fg8sa9BmixLz6kIsLAN0wgFIPzfKuEiRr+eGuJaGe/4
dQHVLRogkiks6TQZPp8hA2sGK1QwRhiU0R7DEF5bbsvtJayP7fkZHY/0+VJYXPn6gFgBrAbjgLgM
i6NciVLxUvndT6OcvvzxQMWLFO6xYOIWWoqWow6NEQZd6QtkGAGygA99SeEkOwhrjPfnZ3XqcqCW
TdtWx/f2KDdDwbnJ0Pgr3dHTs50s50jDoTv05dYMuGq6mNLcCaLiufh27VzQTmKB1larvaIU9BBa
wwMWO18ONWZbZO4HKqu0oZdFHGlQFWQdLNWVpU55MNHswJsJfdZfdSyXxNwoBlUrh+nErtBpeGM/
q8syONrFnYToChIlWRC5RoSFTI/r/CwWcI9ozE2jrQHwTywW1QgUVU3NEMETLD4jAVRZZq2BHfwk
3FZi9yh204/z++G44kGphDvI4Psh77J8LASKlwKced/lAu5pLMQ3nVxBtgb5oQhu2xpvlYEjx/lB
JZlT+jn4+Dzq/JU/PLgTVMJW9OvQTTvUkxG5qqCKodYb38BdAwMHXTEqH0WzTmNnpHqe2pTO83t0
BmYgttcrt4jEjuHXd61BjWkGB8zRwDJHECwtHuVCEQ59ULh6U24lwfpNw34l9Dqxqp+GWUTlEDjU
SigATvQgYnFSctAWXznlx68Yhxt/C0OhAggib1HHwoBJjHmvgosmTtqDX5gPamwoz6WMfs75pTw9
mf+OtKzLKTndSDMaLbecSHbgnSuQ2Xwj67qV63j+yR+2DIwehFgVkaoS8ELzCDPZy1hsarEWuVFt
XvlTSPYaP/pWdZvBfB0R+KVEHVz6NU2k8zNcfMv/DDwXOKlpHRNuqtjrTCmGHGVWlTNVnmsWt32g
7s6Psoh1/hlFBcFIKVUHJbc46j0eUb2aib7L3YOpVXwTqRZ2Tu0k2DSd028VihNrgeLJmc3RG3BY
+mLLXVLhb9wYBmRIQZ3QAkc8aS6lxGst28WV+T61OXPSZWChM0nw82HvOK/6iBuDm4sNmt+Nuh2s
7i4c1TtZjNegtcdzgus4BzoECaQ2S+9fbwg1LBAyzRUr5PU8/YbS9x9IzOXKFXZ6HHgOisiuNJeh
G4pHATlQhL1ujl6gFUCKRmbVeIY3Hq1Zxi/uaD6gRSLIo006DX5lmar1PZeVIQmGG8doesw1sass
bMAEBr567wO1cnxR9ygOKfHh/K48OTINtjn8Jt5akum8sqaXhtD9QUBBzsF06U/c4zigqn/zQHuK
0/RJVfCh+/qg8Dow8lSx5znq1Db5KORDqg9u0gnPvi5cxQ0Sk8jyK7z2vO8Iv0tasFJGOLWewGB5
02fc4xGgU2ppUulqkrppY2KDi3cVvhvh10+cJZr4k1p4wBIgLaOHkpxeCbUqdqvRvGq8bAe95VfT
tNvzX/DUZGbKL5wY7hLO9+cTp9YoETZKDNLJ8u/rzH+Zi9rpFK48ZKd2B/uCepoJb+moxWv60dhX
2J5dRCNO68mAHghy9f4mH7vATQw4kZGF54nQCeLKbXmM4p+PgQqkaQ7FtKMwzJKzuECqMbxovCZA
qh6J21to1OmdhgbKXVQNPhLMU48Te0DpctdHkoQhYIgUz9fvAfJsbY5yQXwCo/v8qTUj1sayBsQ1
jG2EtKfVITRgpXdQQ/qVoY7vUagRXGokPe/cz0X5IEYMqYI+Zh4S3KK8NL+c2hxNFfgS/+Jyk6ng
aawsueEx9xlJFEUJYHCJKHRd5qZiPo4wke1YjLt/M9YMNDFBgL8nJZ8/IGVZS53k2HRpOaOWaIbp
Th+D6oEwfo0qsIhV5nuUehpJlolgK1W1xbGQUV6rw6Ey3aANPMJ1MXooJYRpVtbpxOmbE22KhNRe
4HfM//4huJVCdUTYWUBQJa/Qic23BRRaFafV84f8OCAiJCF2t6hIgkpa3iW9UjVFl5e4xKn501j3
W2lULntN32TqENqWiIQT7jN1a668CceRCuPyBXWDZo15lJQEaK+NcZu0rh5olxOXsTp0TtlHu4m6
mb/2np8a7X1+1EOZ6zKTzFUtM4xMyS7GRkHb87ZW76ThdjLRJs/XEBcn7jMeUhNW7juxeklUSKOO
iyxHqF9KXkMxRRHRuini52i4pgG8NzV/5RY7tYLsSGVOk2fOxyKXFDtpKIFET27p4VBrmXYsiYdx
qg+9gi39jVAJjx6dkfPb5sQhIKXkqBG1SER+i0OgGqkgVxHGywayvRupE3+roq98fRCZyxlFnBkn
c/SE87pjLYSYkYusKNJDBoKjMXjYlZ146kKkQjin/+wMdRmdtK1u1WICWhYfIBmH0wlplCDIb4ZC
aLcYD6z5cJ/Yi9D9KA/DvScfWN71vREH3VQiLzs1ItLZaX1RBd79YOoHISifi8lY2R/LRtL7hcUG
oW8PmBbgyOIm8aVE7zq/iy547JW30cccYqbR6kS1aheMti6NJoYikSluK8y0cUQaqvg2KYviIdX8
5ueXdw5XND0W4DIitaPFrwnieJCVMYncGHWT73hLJehFi+JKEn5ifxLOzuAqAKUzi/jz7ZngKoSL
XYxQRBdvoZ47erd2zk9FDzOdkho87AX0KBZnQPO8WE38HP/PLEVXVRrFe2+SIjtE2vUSocXLFt6v
g8EL/suRP8BqMKWX8x9znsbndBbreGJA0KTUrUjTP0/TL4KwlbhKD6Dv8b2a/CtxtJ7CwVjJz41T
3xMlO5Q+SFUIJxeXDH4cg9RbBf41hTEqvOhpaG2hwnQB7lW0W5Gs0LeJrNzqiAK9dDntLcfPak5t
5v2MhFJ1tbpO31JVbmdnoWYEgTCp8PDNvBItRKBmHQ8ZPyGIfkaJiU1ipeirt6UK6KBW8NKUPCMY
sEUpjMwuwmAstlU6iTPd2CNMG4zWuxoweX81w7F4Q+JffgxGAQNKPRt1VKdy1DptTenKAMMcwxjs
sFPD3+gsZU9a4Fc57nptgUaU51niXsrybGMkof5DivwqfmfMvqK57D2LVcYBLaIqiBwTvXFAHIbB
9McZ7LeBFhLe1Hha8SfEuvotq3Q4HMNsYzwDepig+C5c9nI6lr9KWlqPZikI2kaQtOEu6tP0zhOH
ctiaftOIuCrnCWDwQMCBzsK0Q7seDWtWWlSQd5lQ9DadtpSnDoss1KpWooL3xHO5sVSdpgLPyowe
XASkQVMKvaUVyqGmXm030G4K7FIy5Vmv3uTZaSkYtvjg+LbXbMVR26ka2o3a76CP9lP3KEkvI9YR
lO0BL3wjzMFGdwVjdXz6KP5C/6DpMRe8uUw/b/2kqxFdjOAeZgFio+Tyt6qOP1wRAcPFrQh7A0Ub
b6oUU728337x2BG2QJJSJRJ3ovWjsb28gQuW5i5KtPde1e+rvHoQm3zl5j6KJBiGSqI+N+JIYZcv
exMrlS7HVHNU8V4WbxtdsRuKnTWaecZeXmMKHr2D82gS2fKMTOeGXiy5lJHU+nmu4gvU4iADQUH3
7DD8lnQrbb+T0wLqzwuIQtGRsgOi1OildbjHotSsAkjSoUtHTgaTpNng79gCmDFV1EHR3wOO0g/R
+Of88p26zADXsnDk6kx1cWuOFYKknpl2biTol00i/BZK8+38EKcuZhrBCEpwemYZoc+7E6czJFwD
lg5jiwMhzFXTK9tJW8PInZwJDxx5FpqBFJs/D0O/3Sr7SptcQF+x3UnanVoMX61psC/IFJEPoFw6
51efx0gDA2ICQm2uYmDnaW2RwtzBQlk5Uqc2BXxbBR7xjOJfvmS6kmQ06lB2QnYJDZiuFSMERY2W
9kiHH5i/sdpEutHiVOochYZGezi/YKd2/1yvJ91i/yPY9XmWMNvRG4cqi+dAMu2mJjdtEy54Y5eJ
UT2GRff9/HhHG4SvinAWFRyRiIwxP4+XC3IrF3mTukqWXbZhcI1NmhMjlfgvhpnFLCgwzop1i2lp
OFuZY98KB7EJkd4endqCk1Z/NVBnMlQVCIYoonCBLA4U9gUqLCYRpUymu4mrQNmx/81vX58L4otg
WciGSbAWozRJG7WWEnoHLehNp67yZ+r1f1KjXOPJnNoLFvcT4AdKzUfJTSTFuocjUeliA2Qj93sB
VWgvmB4Mv5Vdd7KFZQHvYuMbXLtLrmYNNKFBxlDlRS/22oRHOmW81vxbGJeG7EbNQxr+8MrCHvHu
jMJxf/6Lzqv/4ZWf+Rz4m/1v9MXukLMxE+S81Fw9I+LZlXVtNgelUghnaaP14yZMO/x8BJyAi5WI
cvl+/zP2LLFGtRRO/7JNpvmJBXIwTy/ywBdKu8wr/QZCc23hHQgl/YDVmCgfcpRnKwRqe/END6/i
NhoGhKbPf4X5qB19hQ+/ZL6aPlZaIloY6BYkFzl2W3asa/jsBiiPJv099WriiVxH0djK5Eew/mtH
Z7HX/vkMyHTAK7Mo6S4T6V4VA2z5ILhY2WNaXDZoZGN5NiJBfX6Sp5Z6VmAzqY5Bcnw3zP4wycBA
KhoNXDqSZoANUdTfF8Bh+qT5S9b4Innjw/nxTn3Uj+PJnz8qEljAF8OocIch2071pYiRw1TtjPyb
XmoARy7o9K1M8dSn5AqHpE/vZuYvfh4y1UD8ZiX5WBYluB6UWnyti969gRKyU9aD+G+2zYeVWww3
JTjIThiRHbpOlBFuNxtpchGW9H/4spm9Uj7MLkTshXQbVEs4OYU2Cc3Kq3liVZHXIZJiRVEWWR4i
Y8DJUVRy84AzkFZeTOQKGvz5rHuO6pUW/+LBmjfqO5eBq4p4lAE/f926QSdD0pGDC3MD2zJky206
Rdqh9QHfnt87J2elQ/qatTGOu2IGtZABq7YSNAEI8Sh0jLq8GPydZsUvXvf7/GAn5wUEaG49gHRb
PsSCLKW1iT/CoYi0vdxpDjoPqY1t4/P5cU4cCM4D1X30suYi5GK7pAbnzvOHxI1GUuO6/p41HtDl
ad9Nr6X+nVV0wjj5c37QRXz4z6JxxfM8o8UBlubzolVl2PI0d9QG51yy0b/Jer0SHi4Ct/chuFPm
UgsVNH25L+RaGaVI0RTEuQwNS3WE4q/1IR8LtIQlrXvxI6UOt6mSF+rGkELv69vSogZDnM0KWozz
eYa9lEM1zT3hYCZR58R5kLvmNBi3NBq0n+c/5qmZIi9FCEPXaK6VfR4q9DIP5gRHnVI5znZYTOUk
L9EvtcQqDmtXWADnBzxxodESQ0pQBrkz84Y/D5iYpUEjLLMOYuhqwZs5vHh6aIvdyiY5dQLmN4H7
g9jtKMAXA68P8R0NXLqw+0nrD3VaP+O/sjKbk8NQOpqBq/SXljjMJM3g2OhEVb3SwX7wMFAPv+Nb
uNYKOvXVIFYSXasg9blGPn+1eDCCHhVVgDHUZSaE3JPiV1BdJXK0+frysPGAPRG4HdNiqRB0lOO1
8AKjv/LC6Ed1r+B1Y+eth9hSliorefOpD4jMCU104LjQveZ///CEYwo/1GPRqa4koIWC5kIqP2RD
t3KeT49CS4b6Cpifoyujnlrac6kK7DIPK1usRPVPaYo49wRhN4or3/DUVY+GCq8XqRew+OWtqE1W
U7ZS6Obai5cFOBz/DRXTUfXB1qe38+t16vx+HGsR54liZDaKFvo07szU9YcG705PmC5UwKaOWXUl
5Amr3DQd+L/zI5+6hj+OvDjImJWakaagyqlr9UWTF3u6Kitg/5PL9r8PqS9IbGUzgZBJUF5pLP0h
zzTQwBKu1kPsCf/iHM+Z6xy0z5t/sWSRnwjDWAPEkWrtNQ/iP3khY2/krazWqWP8cZjFaul1kTSI
uFfuFOILZW2lSSIxuta7Nb3Wk18OOdj5qiAIX0bg5eT7eZ1K6kGdcL500i4Z4m2pk2TaAhdM6J7f
Cyfn9WG4ea98OMWWlgLR1b3RjcTfaZtcYS0aV7hqj19UP35/mOlC/ndei+uCnjzlHEVBv1es/X0Z
CcIBj+21GuXadOZ//zAdwK3+GMIJPeDrPbgyhumO6pvoWhhtZAdG/ev/9/UWm49X3VO8UooucF4J
bvNGfq1rQXYSscKOSiiqlb1+8soAA8Z9S4uF/f55dgQwpVDpbXzha2V83fu4estoZNlJL9QPcqXh
+el1kqM1GMecn+jJXflh5MU2wcal1I0B+oWgYqISVgdPkxwlXrt/14ZZbJIhRIPYo290geNK8c2P
tPItUQrdqduh/hfPF1ETOrggMAHdLN5lXx+wGKqGzo0LmiCaZpdFvVeGNfWaUzP6OIz8ecmkaiy7
spOoLpuFcTvh3uP0saC6gN7ylcfrn8LWonTAOQIMgjvDiUpRJ4Q0YobWdGs6Ut8GCVYvgt9tdZeY
Og71UsJeqfxc2ueymfeXmHIHLYwl1d9qdVVthM646lA6QiUgHa4UrUUT1cMsVRGEP4Ef15vR7/3G
RmNAc2lziLbJawwvWYs3Uy9/b+LZmU4lZ8E7yX+KRs2yp9FXXs10dtYdaM/QdOs2Ul3q20LG6QcJ
2/HWk+HNtvxMCsYC9jSZ3NJVUoxdDK7MbsW0tXtZTHG08Esn1xUfa9wRZ7QZNm1bWAradYehrCYj
/9T2XbaNy7TddKGmHzBvCW0qXd6mq7AeKEK93FVyXG5kOWu2up9HZFa5CO+GeEIZeW2RvqfmUrSe
TVUe3622QA3JiO9ynI43pGNUolrMgCZNE3b4LAmH1uxFvkgsccXQBMRJ5lsQBu0+7hsfv2qlvwdv
P8B/NVMgM8Zwrfa4W4m9H2yySRLuxkmRNkMdG9+JtbR9J7Yc4kRs75NB+UkyaOyw4cS4d6CMSQsC
wcm408SNFMXIulio4w+y8TRVg4ABbCYdBkR17KkF8ldCKXnSSIUo1HnhnyERfhRthQmniOaiPITK
zzzQw19FV1guz2tJB0cenKpUrQRHRT35QeDXXHTqBPs3r6vXolRhYps5vJFIHMtNnanGm0AC96Pw
+s6BOllteuRRXKwQ1YuixMtRCvBQjHS0PcQuShx6tek9Pb7RLtEguRl6r3qlZoEXhCrle/4zHCRM
111sVZJdIfrZgzKV2hV4JEwpqZNjqRRO9X40C4F9YCmO36ImTrZylyTBY2Pgqz0CEukw+EqzRwya
40Ms6S9oEfwqpea3VuvC3vR7Gb9pydiWiRUkth8ExQ4DHQ3nVr0Ew5vJ33w1fFSSQL5A4rO1Ky6K
0BYkKp6il/o/Wi8sN5XVPrfNFG6zsf0JG/VVKNJorzXYXplxam2/fPmCTkIuE5lKKJjLFIKevpl0
ppe5scihGSvCApmGKF3m3t+fH+rE+2nNLBD6ewpPzDIrUoxoinJdSt0g1vaSFTqoy7mRpm3Vek1r
cW2oRURFA6ktZ5r2wWtDRwpepc5wIu/QxCuAzhM3MFOC6CqhVETjYRHtDkNL69ysMnSYf8vFX7Er
tn7Xr7zMK4O8l5c/xB1dRB981FPz0EzDDsTepZ9K14WUfzu/PPNvXVzwH+fyjq35MEyZ+PBYR1F2
Uws/UjV9lhv1MkyVP4U0uCXgTEnIfkahvxLNn1wqPt3M8aQ2tcTUe6k0iCI1efhpvVOG3oYb6i2E
T2/64koh/sRQaHnQ54dsTHK5zMCCoElLve1TFD/HCzGfbkw13zSBZqPBuJJazsHZ8mNyp9JLpIJy
TEjGu44MzAAQipwUQKfeLtOnNG4p2EQ7UcpXvuHJ0QAHUEGE/XwENOoSiRsnUlBF0eJ7wVMQMm3x
6it3clXdqXK2gjg6PRyHmFsD1vryzgjVQNXy1EOysOuw/k6H+LLw5OZ2knsd50RM/UBWrtV/Tywe
YfxcvURtl/8sYiq5wQFLReXjgLWcZqeimj5MfWhhcjoZdzVSqisreHI8vqVB7sANuYRVKU3TaDre
gK7lVd1FHSnisyxWAookoeb0kpm8nj9+JxJnwqvZPglmIxWJxVUCydD0h7IRkVsbY6Q2YASVjjVo
bbI7PxDV8hObU5oZEjOnjAr3YiiE4jXBH7XoohqN7A2nKuOeovuID3AFAr3KBLcSamM3dvlrYXjh
tmx67xJLtgFzd3BMyL1jGRh50bZpZDS3B6S1zBant07qrE3GW/PXUut4U/oYhKpe8qwgar6fLCXd
4vCFp6SYKs+hlii7Xhb+RHmtblIOEXFIh0YM0lbSvquEh1Kuhi30eEQ303z0bb/07zMsw6/xFwof
fTmOLym4jnjxFsVWbqPONjC95f1P8VQTvdypLC/bGmhGbBFZKpxCHtON2KSj3ZUkcVEBoz6N6tdM
UCW3byyx5olvw23Y+jrW2FoK6if2EWSPWyfoRm8PAo0nWGm+R7CpZgNMf5f7/R96I6VDQBe7SqMn
ge17anuFbwMEZaktHRPDYwfdkGI3SNx1W63Lf8Reg+cl9ke/8FyPdkGehbd6GjQXk5oqjtdN0Q2l
oZBmUoSlcCop+Ff7bzIBhg2ebB9bUrUJpXQ6JHkk72qvBvBVYBYJeLkZt1WVXJVRJW71oPO3Htqs
APWSKjp4VZztAq2vN9rYEMaKSrrzvBHXzcY37SKQc0ecMvmyL7FrxNIgbBw5tIrHQMVYEPEjfRsh
xrrRlPgxkZN+n+MI7aRK+qcdcyAZY4nrhxgJNpiHmODaUi7Zasl3rdKzCpvWqHB0Ikon6vNp71ve
NkTM357QVLDBbUpOOwjBhkjLd6yOX9YnPdaCYg+iKgNXOIhhnTqSnj97Y18ApBxbN0cbACvW7Dtv
y6siUxovsWm1BzP8CRr/pygkii0EkbcLI0l4qtXecHBrNPYoDOEhmqWBg4cw+0spCgBpeEmnwVQ/
SFmvu2YY9R07JdW2WAHjYh2N0p84RHVqGtNXS6+ahyQ3kr9dQwllNMYfXqbUd22D/bI8WckOCUec
r1NJu427YDpMcv5TKTuN44EFq5SI8Y62v8jsKx933Um0S0WKN6Fh9j8LLXpCllO9ri1xgAMmcmKE
8A28ouBIIfFwkRuYncjYRE5h5uA3YQHrsdpLGWgMaUUYuPz4dIOnZbg1QpFTlFm/WiW7RJsOg3gk
KmyjiTN7LLS7kJsW/gnUk8aLnpRe6a87I47vSm6OvTdNLajDCL9jqXkFAxo91WEq/vZVUOwB9VJO
kNlN+z4yQ3CHAGzJqOG05GDE9A7/diMUnq1B1fZVkbzWSm3c1n2io6+TgLpPtScdI23ANrG0Bfjz
27fUZBuzuteFJUWbKIpK5F686zAjLA7UHCTEqAc7v0MHeewwLA4VKd9G5VTAdh1U8Cuim0POAlAY
uFY61Fu95UbJA2gtzVgK3/1QGbBar4KDqVPLaKKotuuQjMhGyOMt70k6SmXEa97j45q18Ra0yq2F
sda2TAX9J4IcRbjFlFDfmIGB22qZXNWF9geXA3STai+kh59l33Gsag8hkjE2vNsfvtpNl4ocX9eV
eKdH4rQRfbL1sEzZ+0ny0opT812fBIgAde0H102X1bZlhZfj5HkOZZG3cii4OY02fjV6Sbi0PNgs
TUyFwQ6sXt1USBg4yWAOr3mUdFsxVO/kJmOfVmVkj2mbYlFsPnl5Ml1g2eptAHyTOTXV4JRpYTlF
l3V3utDX13rPXxsRyV+J+9+7Rctg6GPjalHgGfTS6w1P6VzR7zbIFNgScLuejtIo6IAQbiy8vSlF
I7sbO1AKnMB/GYdxpcp0KryVZ+MGCjIgpZfBXxE1QixTY3DVtsY2XGsOqjXiuS15G9mLfyAreqP4
aPiHo6KvDH2itPYOSp9dCVT0HhaltTDNvGpEY8k1NcAOzVB4Th56dNYoE4Wu0aT+dkiQGirSVcVB
ef7bR99eI+IllZ2NRhZhExJufjdKJTS92ipFRDrK4TKbpvQxabvwRtDNeJOFcmxn4TRuk0lpr8zQ
FKMtsqAGFZLYy/6K5hQ8q5WIXGFflIXhaJKXH/IaFSx2eD1d9Fyq48bKaz1w41KsJqfFqVeVutj/
cipEpQL6AoLilKLQ0Ge2H3KUqqPjFQ+iBVZXdz0x3rfQqwr5+XyEdByKMQohpgKMjH7XcquYViv7
kghSqaok+TKjnHWRVGO3EocdB5ifR1nkqLjQc3LNHDiMeVu028zTN0n+16j7ldLdqXEAd4k4ciFh
cUSG1XWewxQXXLzP8+QaiGOwCaMxceqs0dAzj8KvjYfyDFwPpJ3YbWAp6eB9XqO+Q6JFVNrMLUL/
WkjUnR4jmubjpbvpOvP+/FItUpF5MFVEYxrEJmgNKnefB4uNujGtwRRxJMyeZyRvriPc1oc70/ym
1Csh+uIKORpssWKtpsbtiHH2BZKyfo76nEbhP6n1MnYgJsjRAXMMTMvloB3+humATlGBTsnv8zNe
LOd/foTBYspM/QiQPWVmmsxI44MY3DfpSyI96tMuELuVk3b6w/5vmMVcmaZaFwZz5Sh0TlhE3b7q
dfkxlbzuW4r71MYwwzVu6OKiPJrbIjGBt2C2RooViAXenyQSoT4JEuLBUPLRqbwQh5UWPUWxVqLD
+a+6OPL/jDzLCKjgHRAjW1yTWBR2Q6snPsqsyp5w7iZJi5WseVHG+c8QcAxYNDrAy2ZiPlWdUuu5
6HrKq4CYojX9CFAQOT+PtUEWy9ZGeQolI0bi3+97p8UHwyXk7reyHqw1jNaGWiwWTjyTSsyHB1me
NIFtCcZvAUtV2kZplq9Ubk6OBehmvvrhgy95XVM1xaNnwgahOGQb0i+vJkGx1lAOJ7ffbAhjzawt
iHKfL5O+xEvQr4rareI6c/JCUHaJEatbKgDWHgv2eJclGnlxGCgP55dt+Uz/szk+DD3vzw8Pm9nU
fpIFXXwRCUXZO02YSxfJEPaV3UtpCQg90bdQu8PbQOINtCUVfdY/YZ8FD40UKJumntR9pGf6bWHg
KerABwNzmA4RLvCeWOQbTyGZqnqgUdrUdu1G0VLqXiqR6oWmF52+8radXC+QPDMjmpryskIUl5nQ
TqmfuFKHa3idIYpauqVo/Jsj9WEYefHVfLHXB1HAODNoN2GNjlYbb5HuXLkLT87mXfP63Wp62RrV
piTqh1bzDsh831A7ie3EJO6A3b5Sczq5AT8MtNgFuZbmk6QMKnxJHHb0benLTq5+U6K7MbnKWvf8
pjv1nEm80LzTIDaQjfv89aoJQRivRlw7M4WroFK+6VRz2qxDA6f8HijZa91JO6u0Vq7alWGXAjhI
eg4hZxcRFV3aIcu+zw3VFobysVO9bSDWF/U0PYFU/H5+tqe+7YfZvksjfzhhYoDGXxzTVavl2v+b
aVLxINVRL+ybSKuFDXJJQe/IUSIoG1GQJ22lRHty1nC/iZop79Fj//yxU6SjE0+gZtoLcnEld8QM
WatJ/0faee24rS3t9okIMIdbUlKLndzdbscbwpE5Zz79P+h9zrZEESLaGzCwLrzg0oysWfWFD1IU
BoccpO8x5lqx07kOpw0AW/+30S9OSmWotVA2zeDybbDr4rfcqvYkv/MVn9705yD/dj3c2olBSgOy
qDGLjC5fPJNcBYGUkqenYndMDTo9+S5Ooo1zub6kf6Msj0tSRmVVR/FtauqN4kRBKCKvaXpCbyee
pX6s/BpwezviBGf3dTnVG7fcWo50Osp5Fk621FSFPqUYq8KYTT9YfvPV9OJP2fhTFdpxRxv06/VJ
Xcv8ZgtsoKdU+S9Ya8hEx7yzquQ2zHv/IQPggtowb/mg9lqnCLNxY8uuDg+otcoTCLjaEnHd8SSf
vFgWjp2pJS9tMKEVXY3tXRnXIBosqzvQYd0SylxdU4IhNjG70S/fXgj2xHUuZPTXEY7WpuFGh8Iz
YZGWDLIDHxeHHOPmH+b1JOTiaAq1MgxhlYZuEOWHnnpAFgsHazI/kYtsfLBWp/Qk1OLKlYOqZpOG
5lEbg3vd3AviN1OWbYjB+6r5cn1YG7GWMDnJECqKeB0JYP+pEjzblyJnqBNkZwzbCPKNs7i6OU/u
t/nXnJwFRUywl0I8+ciT7EOiFs/5YPU2yJA7yfPU3fWhzQf7pKjxJ1sCoUKmDqxLp/F1HkxPFDNr
zRn456e7vuZpEozH6yFWb7CTEPN4T8aDmtKQkUUZR2McH0MKopy3Z7003OthVkfCDQmkRqTWsLwo
0yr1hCBtS7fujZCGwfBraPuNN/Lqp+ckxuKaFJQplyEuj8cqjIJdqdfBk5aU0x5AhX6HG3iyL7yu
slEmqR/bttrqxa/O5En4xWKVYah6RhrjpVYrdtX9RvoWkM3Wt2B9IhHOBEhm8jheROGxiio6dqlu
B6IDAU1Hlcp/eITMXeP/H2KxJYZMIvnWxfB2MKLwxhP76pOHN+udqAjJlrHh6nE6ibU4Tl7eKTnG
suDhLas+Fr5v2NMU+zdq38s7hd7PRn6wvkh/x7a4AyXBxGdPo4dlaqkTzr3ABDvKX9c3++qNNAtG
w9Ckdbxs4WptOUaGUcM+U4bsUfBnw4NwNO7MvkOGVDHdBt7jxsDWJlKGiUKtEGkVeiXn57i1pKSU
/WFy6SHafdrYTUHpq6F/uJHyrG3A00CLDGvSEn9qPU92zVa6afvyTlKKjTtJWo1BcQL8CloAXBfn
g0kjo9BitBlcoYoDbvFKTqtfvZhp5mtqgOJxkspDicBK66Y8CEOryDaWVVIJbC1r3itWo1qO7ymF
YPsgBSq71ltzy7xrbZGRKOAngi/WMYU5/42tLMO09DtKtKNF9zQMn4UpO/YFFtdmsgP4tb++qSRp
7X47jbi432gnan7emYIbeWNX3nS9V/+KDcnynXxoRMvRqy7tbTU09enZEKXqoAdogVFQNMzXUMjS
+CbHhz51oiGe7mSjVjUH4xzmV8k7rXVCoyoPeNnpT5kp0xNERwOUXxMEw2MfNB6eJR75F8xJ/XVU
5PYJ6wfjWc5FXdg3siRwsZI/fcACy6TpoQnS85j6IfaL4hAJEJXa7M6IS62zo8yaEOrDxvq1qwfh
N0206lOpSijBd4gLtHYBOOInyLhMxtc0QMdGagJwiSOuGD7l41b51uZJYewllOW/4QqVP1iT1th+
Fxb+rtKjUrdLL0GVLJD6QbdTGKlPQU7SY1dpKnyi1Dq90GQHhOcbhazvUOxSBidHHaveC4ZS5bYq
NSni3qlcKruI9nzstEmi0fXrWjw5jDy33pcNOg52EKbEyQBYDq6CjEl6z2Cnai/GeWzcWsXQ0Gyf
rFZzwhpg1d4qEquiCdJ3iK9nuJrYSVXlOKQkZi0eZ3uNmK5DXr/SQmzoolXfJ3145jmeGDBmY+2r
MEC4AjvQiLeDVxqdk3sFlqGVVOO84uGUV9mtHCJboRsKznEj1iZkJ1kkf5ECS3nCTqK/l/1CVA9R
YIJAnHrEMGy5sWqTGwPov4tXiPjOYtD0XwsyQxvutnlfak3xVHV09p00BqdtV4El/TbQ07wpuzLK
nSid1J/Xd/zqlXZyCyz2ezmx1lWahbfwhiUHMIW8i4SKSlEViLYQAyj4h3j4kfMMoG2G/Nb5iQ6N
vO6LpLNcoa/IJmsv3QeCpt0ZTSs7fmoVN9fjrX2L4P3gNowNNa2ERTzKU8XI3o9c5GyAUoKj9ZXv
fZF++t/CLKYRCH0mIlyvuUKd/7ZkL7ODVGhu5VCaXq5Hmj+ey3RVxt6JOZxVXJZvGi/KI759+eSi
cZg6pp7cmWq7A9bx1A8Fd6Sk3HhK5lwPujaLf/T00Km2sBZZzGImB31umqHuZn0cv69lOX2qRHn8
CABnKzGaZ2o5vtNQi5mMMjSCRD0Q3SLxHCmxbimYbmjgbI1m/vuTdDzrRi0D8gWeCMF8DZVKyGdx
O+yvz9nayVJQhEFQeFYpuNDOK8yqbcW8OypNTz1V61XbUgGUxEgu7uJ8UjeSk9WJm73WkcJEjmZ5
svQ8DmprUlB906Ob1M+OSCBt7L3VIc3m2AgeYmW2rMTC9OiSCqLCsRXMm6YS9kA8ctr/7TvTrzZS
oLVYsB3AclL6QVBi/lCfLNLgK6UwFTxmdLoNu3ACkoWrRu1oQSjg/VVs7PDVcCeZxiK1S3jXdFJe
gNUpMIauVVy3OGqFM8aYZ3aeuSXLvLZap3nGIsOD/yOpXRKkWNpYe28ywY/UG3ji1SGhTGnNem4z
ffR8BoWGPLxsvcptsnqXiu2dl2a7XBx2XJOH63td2oq1TPlVow8EJPKOgN5x3ZKSzohA/2lhe/Bf
qsyuQs3TnLLCPivwHSTD/A+Bp4C6G3s0y3cwySVcx43OwkU686vvQtDrH67/xtUZn23dKXjNQq6L
FS7TphuLyBKOQ4JOmpDvxrLdqMisXSyIO/43xGJRi6nLh6EGFjKNj+3MIsENL5S3wCdbA1lcxqRz
emiWuno0/MAEmEUTExPK3fXZ2hrK/CNOjl+vDAm5GqzjQkYhCcWCHdZVB90fXv8lzuzCgsIzQvaL
TarobZqhvTTdwcPwcJ4z0I0pvwpBJ1cfkj5sfl8Pt7ZPUQ0y4Gsj68jBOB8WDS0Nwyhs0cdQu83U
kOJFeMwE4S6vlY3L8kI/coYT0ApB3h3xdbDoi3UqqqyLh8nKbgXBAh1Y0jV40v9svjpTfvBOxdzV
CibyvHYQq6+CFZS+U/eVWlLTkDth68Wnzttv+WnV0EtHkAIxIBzSzgevFXrSKj6qVxKPiH5fd0GH
+1nUgC3QapzKuGBrX7AL35R/evmo944V06FyxCxWP+mDx7OhI20L9oAS5cDRw27wQLalKQ7DUmAb
BS7HeRJWv6o+r8udlQitAKE76WtgDLSxbRmVHt2NM8uwbMwQ/dZOWwU43jh20V2d042EUBVEPeBb
uik2uLhmZlwBi9+Dq80QMFRbybTrXk2cXkHv3sZ+AbK1VnXes1IifO0gDmU+6WETdHho4ftmX98/
a9kXXs5Q5KmcG/T2z6cQAbTRik0rctUIyo2R1L4j4L7eF2Ztp530XoCgnFnZPySxs4oIMBjKDhff
Xb1P0qDsitJN1SJ3BCCahZyiI2K0G1X6teNBbX4WihLpj19s2Wim2GZe7WKhZciI6huwp+xRNiWZ
jvAU17eZ5AMrvz6pa1FnwQaMqlGi5mieT6o3KiUOktXg6jFXcw+p774A3rCjpIisSBVVG8n6vEjL
c4CO7Mw4QPv3Qvsib7RQ1QJaLRhvHr3eujemZoO0uRViuU+oNesTD5tj2w4m2V6X3nRcErvrE7cV
ZXGgucgMuR8gPsWtJO+EqC/f9bxDN5Znbc+fTtdieYIuSwCQo6idGNFXyTd/9bn4PI35j0gMj10v
3VnZ8PH6wNa+PiYq4ZTY/qSAy69CggDLFCFD64XdDrXrfSd/nWHF16Os7ruTKIukBbvOVjRwu3S9
6p7igO21XxOj4KudbiSX68Oh/wRyDlHQ5fMpljs9yUOMhlHO3/dF/ODj51Ar8kbHf308f8MsNl2t
dk2lSjyrzUr7JmtUDZrimPbKDq7Pxo20uvNOjuxi52mY53S9IKluHxcUJqAuel8jyew3EqrLMAh2
QBnhA6oos6rB+c0gqE2tYddKqhMZh2gU7xPp7Y/BsxBLBAFSwIIf4Tvt9rjABXAe7IiCeGXhxvvW
3SZTZ9EVCZlGbSYfnY+lHfEs8dt4dKXCu/HpYxc97gFS6USZsrE6S3k8elrnsRZHtoknkcolHFwt
G+qdMZQJzAEgLUox+ntr1CU7M7TsNYHYAYdabvemIWQ7HSbJQQyQv7g+8svtz69h7His8YcP5/nI
cx+bCLkFNDqF6c9CGl0OycdCeaOP238GzVtxNj4z8TRY5Ft+5Y91KABmVMzGQcXjqRdaRzDNjc7N
5XXIaOZuMl022g5L0cawxluv09LktsO18505qtGjGSbSPoQ0s69164tq6ZEbSNWWgMjl8SYwkgqw
yKj+IJx9Po1pQbFnVFW0UVvvvRiG93Jm2lbu7aicb4kOrRw8kP5zXwU+9IwxPI+F5h2oXimWXF0Q
PhRV/mP04v3bd8VpiMVtZVG+qmO9to6kz+keQld+K6q6cgi9YEuYUlrbgSwau4K85hLyVwsYPAWe
HNxGQzaY+zge9aPiZYl608FJa6A3IPRndwFGp3Yxqj7VaT2aXgLNG2GvZ/jAOdNcpdRKI8dFtaJU
vuMfCd8Ir563MJZhZOZYG3FFLPMvtVSTTKh130W5Siw/TAmG9D4A+Df66P2/OJD1sDykmbVc3i4L
0zpUYAGHkTuGvxT2atwWNnn9xtFf2UcM6G+gxSJXgZp4+NXKrq9oe6QJDspQH6/vo60Qi3s19nST
VeJdD9ssdJCKmOzW+H09xpxvnGeM87r8HcbiPkW8vCrMqG2hCbxayv2snG0hqJOpt+C9dtdjrRxz
cmDg7mCRDA2C6vnRC02wh4ZeFEdFjA6GhS1pJDz5ZnbPPb1RCF0ZFkX4WZpeoTwErv88lJgZNLk8
uXODCeue2jaTuyD5rBrtjdx1G8NaWabZZwaBMRqbCKPPv+WkoGDGnVf5UombAjSLR4Umx6vi+1v2
KCuTdxZlkdJBJVBDvybTwq/Lzz+V2bcmRCRIfCN3ZD5ABq8HlPMYErfkYpGsAkHNMQZ36OXiuBNa
rI+G8agCR9w4QCtfm9NAy/QkoXcYFi3y5XoafZFpQpktzaL2Rmy9m9FDOOjL9d23ukx/B7ZENlZG
JkglVQnK78LeaNOdB1j/X0KAtZm/08CjFzshH5EcDEY1xmEMiJSX37eivlE8Xh3FvDTzN5rO8fJO
qMJ8KDNjcpUO7xO928thupEGrO40tC5mAMeM9V98Ib028gxpoC0oiLIN8UV+zsAPHmIT09i63BQ8
XtCs/7PhFHSpgDvwKlpCUvKoKXOURWbvsuizEk62iPiWg/wWNZQiuw1Cy4mtxAFE/yC3wufrK7Zy
T1B++Bt8cf2ZORMN3CO9lRDWfxyHEqW5NDHJXEf1oASS+hEG4/frMVeXkNHSOplFD5dpVi4G0VDU
8NzKceo+Vj103qaJrI2RrSQGBlbvc2qAo+wFCKLwhbQaNMV3FVE4mGVziKSC4+y/XB/MVph5sCeX
3yCVvlEHSuAC0brRR/NQ1MmrNCW762FW9yTlG9wkAcUgjnwexs8k2PjZWLktbE3Pj/eZfGQa7cIK
DtcjLWWo/+xHi8Rh5iLOlk2LUNQSRVx/a+8oe/VT4QX3IWBOONjvdcE66KHm9qPxPKB0lwnVRl9j
ZTLnCj7XB6qYiM8uQitAAxLNA2KZJ3K1a1JeavTIK8cTIZ5fH+bKxud6x8tVmbVm+O/5hIpj18Um
xGW393snal4LGClR9ktWB1sVNzb86rBOYi2uxbqEKew3hey2QSNCp86ewqz/0Ehvr3pAXKWLC3aK
zP4CqQ8EVh31ykO4t89eOFzfVbq7oB0s10ijj9fnb2VDnsa6+HqZOYzkuMS0yNftMf/mW1Bh/DuE
bzcWai0Q6OmZkgi5myzjfKFwPQiFcMQI0Bijh6DUX0vVvFUMubKTfNwos6ztfQqe1COognLUlgSi
TggSCVlF86jLZvVLH6hPQE/sd62WR45Pl9KJNQwzYT8giYATzY0sRVt5Af07hnSRk6KrO7ebkMBf
CjD7vm6Gvjh4rpdOhXaowA0aPEqg0NvpyJ32mERj8zGPJqTiJkQYgI9YYm442AfJ/QELzDpwxLHO
eoTHEh8YS5KK5i6yqqCyEZpB5qxpTQedZ+wHB6uOnBJI1Ask05bqAdz/mWZdTfh851n0rBld+5Cq
ovC16zGuO8htK5NPGuAo7Sk0ogq5qTpztVjRsCfS1BLmelP5T0pQVOUu8/rhuwpK530q551ly3Ex
jrtMt6zUbaGcTPfd4PsPIpaXv6beQ8utijzPP5DpefqNF9bmp3RMzKeW18Ve7AWAPODpUeDvlAhf
SCEIpcrptGI8xubYgFmi4fJFF7riVfZ42O5ADGVYMaWh+Y0FHwRulnYKbvLEGp9lNSsjpwEBFtho
Poz657DX9WwfVegOHKZW1V4KoRR/SZGVUqIaTHXnWYJc76tkKopdng91YRdRFAxYcQZlv4vHUnnR
oJd+x8Iv+zpNGTof/Yjzr9O1USXfaGVqeseiBSS1j8MRjxehzgTFLhQrFh1vLKT7SbP0r7VpVM+V
NrbTA9yFRnWaMR5fxTaZPvDAFOikJnL7XiuMvnO7VEajf2pr/ZW3RXVs4yJ5MoWyw2ooCjTZ9mo5
+gVHDCE0A2Rlva9rvbfsPmul9zGAg9TxfC9/P4plEDpMlG699mEbSbj81qLqgE0bcRrIN+nua7ci
m5tdxrOYFsgi0a50ug6SkMNBrM0dZfs9nGRXiLZMyTbCKAsuOL34Aq+8CWRWZzSOnnZojKCBeBz8
YXz7R5rhQNpE5ws8/rJMFSRsFGFIUxdFNg8puITGm2o8oIf19rsXZxEuRUgXuHcvvidWrJQ1mhCB
awwHb4LiKDW7ZATp4m/1itduotNIi0dXPsGwL1MLNUdZ9xylSdLhFuux5hUriPLnwCaTDjJ6ixtP
o5UMkfn7O8Dl1hg9RUh5R9xKvag+WZ4ewGPBM+v6NK7tDHi84tzx455dvlbKAURXNpnGMZfqx27s
nUJWf1pTu/FRWZvD0zCLOSSjL+N0xM+iyRUHYUikgr5X2mcxYOE6938b0mLi5CEXla6o/Fujncrv
RTG8byWxfbFCRGOuR1pbItqIOunozINdAqbHNBYwshPQyfCSXSLHh3BLnHrtw38aQT7/8IdR7cdU
76LbSaygbwRRu497q9mXVVogOVluyb6trpNCx1mfn34XBolSKEkxBJ/BnawJzZxOtewARKpvFj/H
Urof5KzYSG1W53CWYqN5RMq7PMe5NfZijZzMsQ5LJ47yu0SLPl1fptVBnYRYbD4jkvO0kILAbZG7
qrLS1rwnPli2ggV3DBj0erS1JaPwi2kURRJYKouXc2nQZckQdXQVtRyfMJDS9mmbW7cNjgf7sTGS
D9fjrZ3gWaQPzCQyEvQhzrcIkp6t0oi81K0yL3Zx0LS3XjVkx1rph5vrodYmct7pYEvA1FMzPA/l
TfP7K5/iWwE27C5XCn8PRKDe+w3w9agtv6Lu+uN6yHltlmngacjFAagEA0usOlBdT6a/M92Did5r
+ucWLbIw5IW+MZlri0fLnEqexaMfAZrzEY55m4pNZoUuIlG7yXs3FeZe97711pv5iTK8hL9xFsMS
MJzskdnxEJkRkLdt+hf45eBl5PR+zLz31+dwfVBzzwyJZQtfsfNBTXPVvZcb7ngUa5Ppe1OhVAWC
xM+3/H/XOnP0HygY8kyZC3uLzd/WUFN8xOSAUGr9LJ6SGz+DChNL0q4JxdleMYbO7sU2fqQ6OoTI
l5Voc0Ro/d1LEznrfSskUrAxAWubCMC/OoMieOouYVHekFdKZaH1JU2Gbnwt8zILngZZFhoUwYyi
3TXhLOKnNgoKPrPMzf76AlweUdqiPMdo/HEfqOLiApIatdXTcgxuRxUScSt4kjsCQz0OdbBly3d5
nZ6HWnz80OkRqsyLRDeW1dthUsEeym9G0ZyFWGqs4s07omOYJC4eYfsBrFIRMrHWftYhuz5vl/fN
eaTFaYQJaPRabuFjmBb2kHVQKB71sT4M+S9907v68pQQbJaTBNjGdls2p9IyTXvNqBJXhPw5DT+E
fHJMJIcpRW98IVaHdRJpXsOTcpmS1LIIGqx0DbG612UohhrmYviFhr5/k/sbV83l5uOqQQaUljyH
8sJYWmt16rUION6KhhDedeC23421rt/EIKA2srzLKTwLtdwZ2ElXrYZMIOyibj+k6qEfg59tKN6W
ovl6fWtsjGqpwAuIUGgDKxldvTdsb1JBBqH4N1gvbw9jIppEewxgCxN4vlStr/nIdskKEl7Vrjak
L72Y7vIq3jhSa6MhBaLQrkO2MpefnbYeFCrr5AzpJFh3U0KlfRw13ZFjdYu9uLZGp6EWXx4tE4Za
UuLaVbBMeMzl8b0W4jYl+8+a1W89nS5vI0B9nCXQOBZSMctxCXFa93Ufpa5YlPvQnI5FYG00Ki4P
04wblPn3Ydtg9zRP7clh4l6Fw1Ryt6Mc7E3HfKiU31My6uJBKGrdwGU1LfI7jPZ86fv1vbHWdkeb
G7ikPBM1LyziocpB4hDN3pWRukQkcBcU6YsmDM8+0szCmL3DcxrbC3iUFC5qtXgQTGNnNMKXSkRw
lNbG9d+zsolmoStgv+iXzZTC85mQ06AHgUI1Msz9g5LJkB4H7YBe5efrcVYWFdkyEV1AC+YRadJ5
HKMI9ADvhMhtlbHd62UGBHgqtp6/K/v0LMpinyZD5flWjo2SIIYIUTZ+/iICmH2UE+o7zVA/Xx/U
5TaiF8MaztLufOCXKYI/JtpQm/XktmG8a407MU1sXYlv8KyetsRkLhdKASyEVZM6p+3KsrQ5pUE6
doBBjlJcIKPiHejSwL98O7uUMDxLJRxYZxeKecgnJ6OLS2+Qc7xzDc8U71BGt26lUhrurSE2bH8a
xo9e83ZJivOYi0wnMqe+rHUZhEf8Pu52ivJO0G+K/msnwajfwr2szSNVcbqs5HSYAi4uZ8/TAq82
SdbNtsLBFmXhwbDDWt44V5fZ41kWsiy+615iqqHIE2RQXoI6uJPLr2pu7bTikeq/EyXh4c1b8Sxb
nE/GybqJZQQEzJgydwia3yhSfZLi8Gvaqg/aWL1vo3Fj56/O4klyutgmnlJP3jio4a1aavVLU3XN
Dbhb9V5LR3/3DyM7SXzmn3IyMg0tvBEorudmUC93XgwLSQj06BAViYyrUh7c9W3j/7oedHV8J0EX
05nw7paQMQrdHpuRvvqVBqKjWW9Gcp4nj4tJxA/Cj+WoVFxf8oZ96Af6S1VI6v8YZXG62rJGZ23K
YrcDw1410iGpzY2P2uXlfj6QxZnCySMaa1hL7ugLj4qeukUwbeyC6wtiiotidBplhQIXmjdib+4C
Zdq3eGjw7d44tlthFp8pvZiMzJMK0S0FQXP8IoKs1MnyvlHyjY7t6gXx3x1G8/Z8W+u6IMkZthNu
IyFCnURKtjOKRjkETTHeV5ZVHUTP6B7GUhzd63t75at18maBRX0eGcZXbpUVpMhC/ZHXT6mFuiZ9
odB/Gjx1fz3W1nzOO+fk8MaVPGH0l4SuMih3nZe6jaKjUqz90+4AGzanwQgjLpZNEhQv6lHYdWtD
P4a9+SxJzYc2iW/+ZTR/wyzWrPCZtbIhWZqlfqo6dGL/sdW9jcHMp+W8ejWfJoOSAQq8gDMXp0nO
wQv3amC6Ytv04a5BLO1X1c5G2lOX6LfQw8MjTFB9BM4ggMseQHLIGwnyvC5XfsPyURZDAyvjBKob
oDtMlMIosvFicf5lOv870OVzLBrjAhW8psTcBWU4YTh6Y7BD6f5/DLNYtbSxpEprJ+EYy8jAt2n/
qvfiHV+TjTgrPfCzhVvWsQw/rDOr04Lb3pRLR0/04iBZbbGPwlcj2al1luzTwX8XCkJ3J6VbXM71
Y/13NhdHLRkjhDKgo7h9mTvaaLiq8ssTP9Xdz4BO1/WV29oe87E/OdZJrmtlFJrjMUg0G/6oLXjD
8R9CsPlhJlIfuNApU6xcpquN3IsWIaCvd6XxBcVcY4OTtHwwzMV23j+UH4E8kT0vzlpZBX6edvno
Bn51J2h5bptDSpamPSbtlkz7coH+xAIzA3iGiiIp9vmkIb7agA1DwUs0InTRjbq9NUwRiwSxV/nU
NMpenUz9/fVpXF7Af4KSxpsz3xnBlUVQD92oCKsx4egPlqzbeNikXxJfQs2Pgx1uQU6WVxfRuB1B
XyjMJy/sxXS22I+AcbQwpBweRayatRGa4yC++oa599IHNS2PYjZt7JSVNVTnO5kXNXwKRDTO5xXF
G/yu+hzYFc9cB3nC+NjU1ue6bx96U3u+Pp/LnT+PcGYBUBOlmQGd8jyY18ci17aWukoeFqLTZlAC
7C4HoL5xm6yNap5GmR7XbNqsnAeSkoimCVK0R8H6jlHZofAKJ9UMuxo+Xx/RaiAosDwrwStixnMe
CF3S3lR7Ps1DNbmqJLxEYrdPpOF5VKL99VAXlX5mD54tGCGwhXNbYT4iJ/eG2IdJaWVJ7A6TskNb
4FBY5a3MR5DWbncHOuWpLxQsZ6FnGdF9p+uu72XixsyuHAk2IVxnah7sl2UpouiHKtCnyL+1JEG9
Gw0+oVE9io/4aXy7Pt6V4wBMkzkFDWgiTLIYblMi22OJMUr6Zl4foII1rwbcza9prxbHtlKjd6os
BLLdiegq2F5S51vlnQvtpnnG2T4QV2nQSngUnM94IIpNnngTWBFwAcoei0FAT+BnEOsKBz+5j5tw
hgkWFbJr5mD02aGMokl14h5NH9tHzENx+H5an/Iuw5qoq8LhR1WmBgDKtCxFp2+lBlxlb7XVPu3E
N/fl//x+hXTIpNQCQG9xDLC6j70qx+o+9a3nrsDfHjQQLLuNbHxtT3CuIYJL6F9fVAW6vgEsEnfd
UfProzoKTwEeJHqy9RZb+QTQSaP8h5cMILnlhhC4EzWLGu1Rzu8MH/2sGMFYLXfa+CULxsPbdx9f
NIRxYIxKFz1epEzb0gwm9NC7oYDJE9XNDey2z3Kvf6P3+tkLtUM7TB+bYCh/XA+9Op2ccPQdqa5e
oAF7a9IDyUQlPfIfpzTbtyUludLbOMhrs8m9BV1D4xhRyD3f2/mo1bhPVYJrsk3sbECZLcyKaddA
LN1jd+rtO98w9teHtnamERgFviOhgwhH5DyopWZjNONv3EJvk8AJy0G6nQQlUW1FN9BS8rNhegjM
dPyAVEo/2UNXtF+u/4SVbxA4S7YQxLcZRrIYd4c/d8Tcj24xpsp9hQ7Wu87frCgtH6jzyZsxUgrF
OZA+yy/dZMCGkq1OOBpG9tvrzBsr8h7kPD6qXbRPFfVxFLSNuV3bNsgZUx2f5XeZ3vO5rQs4opMp
T26ZAnuQC984+mKMrjoXnHt9Di+k/ubh6bwVVWC/4EWXILrICH25FqoIJYqw+dF0ivAa9VGf2ChG
GdohVqpEomTcvtfr8FD2eXeTiEYAGF7LzRdDK6pPBX5XD+OQmBuzsLa8c4ZIlRd40IWalY4PTNnA
BXLNoOTJp5DIixskp7WJ5tDAA5mJkzQuzye6T9qRln8SYtWM+mWYm95jWXXGY4fVQLDxVliL9Wcb
Ie0zuzIsdis6ak0+qAqu3hFmSFjECZJ17PKtMuF6GCQY2DpcCMvsOhDwQdcwjnMNs3yui/Le9Kff
WJrtru+btTCsiijOWB1uuMXMmZFeFmWrmcAikFiNUsCKsdmIBx4r5T9MnPUfz1hUE3EcOV8ks9HR
7stG4egl0gHONyGjoyUnG/XBlRGBerdAx84SKODtzsPUlaQlfTElCLtiyqDkED9qEaV0QMtb1aA/
1jSnZQUO3WmsZVkhGoXKlAPBc6fYNB6iDOkuBwUNoQRIrecf8ACQf09tgcBBhkbKZ8lP/I84XyI3
aGaqdMCHr3iMo5LumO+1Mb3bIMZgvDS7BowWQiDRoY5zr/8oJ2H3K5FDDlARSlBaEw2mTp9Ce7JR
a7Nquy+ABYAT0GOabXHTb2yTeW2WA+XiRDVEVUE+LSfVTPLJFPvCA+TnqdkuAn1+J4jaEyatNRqJ
Q54hUTf9QxZDx3QWYiGshlzW+VIKGFEpQoxdg+Th82gEdofxV+09Xz8CFyI+8yqSQM8MEDTP+Eac
h2nzUvf1XG6BxvXpvoeicW9I5IK15Zt3GHYn9C5LbZ/5GtBsr6dONQEgVhtN+IdZhjmOUiR5Bhfl
4mrBHEXFkELWjqL6ufG/e8NtX434ze/NLUjl2iHh44MlK6U5SF+Ls4j+lqB5CNS5ZZvvaw+RnVbB
fK/eOPIrbzGulLn1RlefxGkxs1WFdI+hxBHctUh3KiQ6na7E3VySO+wUQ2Pj6bfypUGwZ+YNIXlL
N3wxKi2QG7EWM8sV5ap7rIZC/iKOSbGRh66dhT+fs/lu5iG7WKUKaqaExSPeMtAMEuG5DOODiPN7
5f1UQORf35xrC4XNqwUyGVG+CwoiGK2+8rShB5DTNxVmBRNPrTFGwtQGslBvValWw1Go5YiTSlzU
jwJqIVE89cGtJ1jN0cswmVMNobhXukrdmMbVUGRclLhBXdNKPz91CIF1QaQks2GUou6wdtfcsAuQ
qtVGaQOSs7Zi4C7IDzSSkAsiW61Vg17ANiSxzZJDUvjPcpFpSOdiroQ2TH6TDFO2kZKsxuRJjpwB
8pAc5/PhDUGLQ2CL8EysjD+SqH0Omu4QKNrTkGlPlaRubP2LYi1e7CwZAgigbhFDXeYLoyeQFjWz
biPadGXhH9GPQ0843GVCeTsmA49k87Pp5+8EYas3fHnKIQKK+C+wcWah6cU1HeWJkvlW4R0tDoTI
lml9nP/8lzx5e6mDSEhyzR8ia+aYn0/qNCoFIMYpcLXa+iB54UNoGJ/5vz9dP3RrA5Ip7QH/nh+3
y0wlt3I1rxqTvoj4YEAHkNTgpk1Ve8i3LDMuHyVoH1F64+lsUtVc7pJiLOJM9MvEDazYVgTDyeIe
WdlfWXFTqBBvmi2BkZWSFRERvCfcjE9dPra81KBMOgLDFASz+5EJufihzUdRtsWszX6lclTBkjJ6
+akH+/IzRrXtIcsl6QeINjhOfdRtfH0v72y01jmTZO/IngE/OV9SUbPi1tJGBOv0yVEV+XMsY9T6
9vVkIUHkmmQSF98F0r+8RBGscKsovE1y+QaF8db+P9LOa7luHmnXV8Qq5nDKFaloS7YcTlgefzZz
BuPV74eaPTMSF2ux7P9YVcICCDQa3W9oDOXGtqbdn49FeX9+HIBxhTX1fj6SYqLWnZqTN8RyehzC
8XdRVupDF3cZGtXKlrPFZRSl/v7v0p8KH3j5OdVa8528dVSvQHVI+NHRr60jULGNWa19JYg4mHNR
6NGwI3o/q6kNHKPpEucM525EUKXLDnHJvX597ebj+z7L5N+T+7Af+FgYdr4fBS+FPm1qtPd16xlx
H7cYPrVh4trKL+y9neqzPW4JNq2dP65XUI2U3JHCWcwrRc/HD0oKuJI14o78I6t/TAPmpnZyNLOz
1MsbO3Htc0HkpFzMS/XSVDZNlQhv68o+N4X5y5GSX3KUfA/K5Of1hVz7XHNJh7xWM6gFLC4fXH+z
bOxHauBBvO9j49ib1dP1IdZiJHBDckd075WL0ncbGpZoxszxmnx029AzYT84OIpXVba/PtLlTTqX
hnjIzZUNQKiLySjoewdah/t80cfSLbI+/nHoYp6nadc4XwbEvh9jQyu2cldj5VtRYIbAMjMULt+r
RipXvS2jvAdFRunuCwzBWleG7KTedaXR226dEh2RyM/xyTWibNJwJnOiH8PgN1+TNhr+lQIp+pfp
1+KrEiuEz1jtIAEUelU0e2mKbdoCuYF2YOSYIneVLDV/0dtqIFw4fnZrZprA/StHezIPymZwWytF
6GRQpxSN38pCIMLG8vIOK2r9FEncWB8o2yPBmY+a+jGWumzYlVke265Kt705KLk2I7mlyvisBFWM
W/eQZPXRsTIJP2kxtQcoCvFjNhhmdIw6Hzk2vAX0J9sPu3uli+xgH4yDpboItWnYWovBesnkOMvx
jFBby83Vtn+05EIkGy/6lUNKcoHWAbwNxDGWaf0gaUmb1VwRIDt3Y5PssffcJaJzrS7aD7F2GCex
cU7X0inGpJs4Y3YRQ19sukakSR46zeBZIUB4E+UNHarxmJ5bWz3G7XRQtK+hlJ94YwQbY6/tOwoF
1LJm9j7NokUU1Otk8IGon2WpNfd9UU5H9DI1F+DnnwJACOUEI+5dJNXo9S9z8LggQ2g06tpT3d77
sXaqqu7INtzIv1fCEb1awrc90wouuDcKdGu5NofuXNORPgVmGp+rety6o1YiElLsRKO5N4Q8wOKT
oQxgThiLRjcjAq47PwyDsz/7pmpOUHgWApcb32ml5Mqrlle0OmN01Qtgt1pamdN1SnJTw+rp0Mo1
tXtILs5tLcXjN6nxrdsGPwo0doIxfqgcU3oadaHqrq9o2aOw7eGuxFNZ7ArK0htAgMsfB0qGTaSQ
9dMSvCjsDVTg8ExEW0XEU04dTDbzrw4hp3QxIYm+jFLrH/teTYjYrWb0BBdd+IcGs8kXWqiKfeTn
YgofG05+Jw20KzZW72KXz7+PyiMI4Bkav6ztxJoqp0WF9js+1sHeMapgr8TpDzmut0Tz10aCHj23
aenT8lB5f55UCmQ1xqjcH0U6fKrRJfL6sJtOSGOp5+tX1epQ4C9UyPeo6i2P7jAlBaAIHPB0X/4g
6fSicJb2i/b5+jAXAXFGQFmqSRpPxeqi3J3Jvi46Fdq3o4pdkDyG6p1TPTYDHiPBi6+Eh+vDrc2K
mspsCL+WlvlVVViK1LQ8K9tjrEbPtTTuVBFtYLQuzu/rrBwDvUVabBfmBpQx67aAFu1NyEPwUoel
Sqktvcv6X9fnszoQmRH4AA4wm+/9hsi6EDejNOs9w/yJzvq+zm674rewtwR0LsIeEwJTDNuNtHl+
dL0fxwmdMevGRDrnXbyvC+1Qblourg1Bk/c1mTSNi+6d7YhAGeWk9ahvHlKr/kq76eefrxYoGBge
KKHQd18cn7BCZCCBWuWpDnXtTqpb1bUjbDUID7qrx/GWqe1FvseykY4jn4D+JmMulk1v4dWpcUHk
srq9bzrnegxc2w7dRja+OXa4kV6u7QZokbPdCuWaC6kyp5uqzhr6+MaXi2xv60W7r8ouugumUj0g
ahpuxIi1wzv3yyGizoq3y3Bkm0M4FENpe6EmSQ9lWvY/Kt8Jvhulg0h7pOvZU522mXIqeoec8frH
XB98ZvdR8Qa7tVhbXxkTlVJvdNNU1Pf6rPydllCIsy5CArxu810/OtiAh326uz7w2keF1jVXVVAZ
05f8gYn8MUqNtPP0Urh1/xK2Z2UWb1HOhr9xvC9ekewfKsCzahRmHxflKJSq0WxH2cMzijI/BcnQ
3+pWnP+GrYmf4GiUH6ewKbEkkpQXCv7hxs27tp8QRKLFNWNlLhAqUFjsQjgVL6Km3fEFXAN/7rR7
KvN8Y+euxWWboAy5DCQYagXv40vcB5KML3DqDcqDTcunnxpy/60tsxZiyNtgl1F7g82/KNA4Aj+Y
aiQd7RXzO0fkPBj6xrt/dQi6viSjFm/j5eZoMT8D0w9qMRqgJ0hZJNCFrxvv+ha05wTwXXmBjTGL
EfIm5uBdtFQbwaMtQ+jOKwypuS8h7Wv7sldKDafxNPtMyVaKXKGpIj6ASZCFW/EsekaTv36y0ZtI
dqWmtvZNnRem5kql5RxjyUa4SBOV/0h+a08uL+/2pqwl03J5lRvSsZCtD6ZUnfSgan9WrZV9RtzH
v5NrvfW/9o4yyN4o+i6+821YJ7/lWEoaYDTCmslQavhN8k3Td/NiDIIzIltphMEKr7mbSC+SO583
vr2bmqT/5ki1+bmmyIhJX2siVKVFwXhIiib3d6RzueMKO89/OMEkvuup2j3TPzVv4gSs4UmNJCtw
9QCF4TpTn6QkiB9ENJof9KTVXrJWGT8wGfMum6r2ZFRidr7q6qI5ZFElf/FxfDEOUVZQdKp9iutu
1RTdfRx0hrrrEPO+jyOtHU6i0eroqFditD+SuVaaO6B5md0aSZ4Zh4LeaY9McFf+BHuoPrSNBEGr
1+Yfha7VzJofG+MukuPqDm+5dGMHrhxaCk80jWZDhPnWfn+UpCid9DECyxohPJWNe11/NvTbtNt6
V64cWV5AWDJj2WMiebSIv6aAR1sPduF1EWzuQBs/FFp8rIz6dH2vr44DHJDjCgz4QtGm7YqwSgUM
lnRqFJxas73cUmHORPKnTzt6RHg2giCaeYMXYNUOqQHLNyWbI6TTqDSTMiNCOFVgb8xo9QvRryS0
o49ycXPZydD1YaDGN406BWcn98NDEDvqOaWue1BqvzteX8H5iy+ChaMA1WRTrD3uZKMyDbwjQi+1
7XwXgpRpU+duSIdDWwSnMgg3duDaF+OVQu9GpQ2A9Mb7HVjguRunHei2sQuoUYvboh9z1882Kf4r
KQAVSJrLgMyQgljWBod2aLK6tXEFd3JeX6qW3vdtpH2JO9/f2XJtgEVQhr2el8HGJ7wcmUsR4Cjp
MHqtFyi6vBp1NWDfe7Ll77q2u5NG9Vb3pXthpwe5LI6Snm+8KS7bHTROFVOFfgKcmhM+f+Y3CN0y
HsM0tKTca+LyoZySkyzsYx7Zd7Dyf8rlcDK0lh5/AWBXUDcv74E5bNw7l1/WmoFJYOgAn5E/z9fS
m5+QTeMwptIIB6vDsrk3xfgo/Db6apdldLi+aS8vUoYiaVaQB+WgLN+fmd2CER712YHdL0/Ioeue
XQXdxpm/PIqMYhEqmdEraPD9hChsK1Hia2xTobXYjMpluq/UOsChsBP7xsiyb384rTlR5j5CpH5N
9V8ZEnnQ6iq5MZR6fJqk3ryt9XGLp3T5nXhQUzNXsfcCrLC8A5Lc6tRWx4gW7NwuNM52r+yGbqsa
cbl4jMIpp7BHBYaB3i+eJpI2SbWg9epBw55s2Ol1ZwLdxhAqSfRgI4pdHrm5SMC1RnAGubMsnVIq
S6sxg8FYIBnZVx/GNrvzlXOsn8a+ui+tLeG7y6hJZ5Z0lEo9OlYXuJIArnUXTeBKel+5HXrtoy+w
rh17ZS/J6adYxXrq+ta4/GgMyKliJgCdafUuljNqhSrQvr2hOdWAk5GQnowN5bbmAtw4XKtz4z6l
ggTY+aK4E3bpgPYjxNNi+N6MhRuY2s72f6JZ4cIX3fhwq4NRbYEoZJlkC4t5tbkkzEqqAUt2qcTH
0rojnVJkP8F8f+cZl93S5PtTw8JZ/46++n8HnXfTm0jVlORltaQmnhFVJ6QkbrR0/HL9e11uyHkI
aklIDMzqtItqgrCKVsS4MqCbE7hD9GJP9wDxD1qs7yYEGUd8xK4PuLZB5t6RObsg4OWxiL5ojfV9
LQ/oDFme3xeuLE97PxV/sTcg4GP1PuN9aV++XznVyRutDO34Jpf0bh9Govw2DbHvToXA96Lp1L3j
iF/XZ/YqWPk+RSGKcLDp+kIAubjJexAStG1K+r52THE37Nv8IBlTFO4r0ZT+sUT1I97rQRSL/WCK
8F9qa/g2mrVVhbtxmlSkM4XxVEmj+BeuwOIwIWLbuzI90WqnOrg275K8RyMuGP34a2VWxgPMmvx7
pHXt58pv8V6nATbVWGVPWrxrpdLPdipm0i2hxgr+aUI54JMOqf6nkt7zRuUIYiWINuTsHP5+uUOa
xH6kBYPn4yhshc5+TLES43VyfYXnf3OxwPSA5sxhhiAuhgHUGSStmmQ3kj9OHzJUY55kqwhHF6fS
utjnQ90j+UZUG/bCRMrctbQm2tKq2fgRxoIpriKSboUpLeOkFy91M330c3gImfZUF9UnUScHM5We
Q7X9fX3uawGIIgYNXpq7swT4+yWuB6E0uLRFN0OZ2IeaNOrWEaLZT1rd7icZWkKLFND5+qCXlyNX
B3UTrCPIEgl77wfF9ZIbM6pbTx55UobJIZGTXaqXkCE2Pu1KWKAAoMJZgUeIWNsiDsXkLE7aSqEH
hu5HHulHUv0nXdlyxLhYRUMB2gLWhtoXOffyekrzkK0M1M0zhOTVuXNTt91tqSiHGGJr0itfr6/f
6nCwHFQMX2Y/ysWsOuFn0tTnGN9kfvhJTiyrdp26Nx8Gu8ZtvrfKY6wBxt+IsRdpJ1RMGIQy3ZXX
zHOxVxSlk0HNRr7Xiyokmy+QnUavRNniEK5MD0gDkoHWzOwjzX2/Pbp27Eyfd9KNUfvNkUrb9Fzl
2niHJHSw0xD1+hon+fDH6CE2CDRPEkNU6y5dCnhbiCSLI8WDw/ekoKxSop5tTpLXl8/XP9/Fpnxl
LdKSmBu/8xPt/fzytJAjdcjMc1CNyckIkp9ZSHPMj+r4T7c/I+GNSmbIeQNjNa/0m5u+LoSoG+zd
zr2l+6dJM+QUBq8quWaRbxEyL3cHdVCU1+b2AV3SZc1DcqI4l/JSOtsIcnKL7Rp5i/a8snAoFuk8
POhozyJl76dTGa0vWyNOBVmtuVURurYz7Rp1g1R3CQoAgktjiqOswqu7uHDDbMBOUJ8iHpPY1SHl
k2Xpl2nIToEfAV7NXgL8Oyst28WqvJEPXs4QkgaN3DmUwAxePk76zLZivRwKBFxKWKaZG8i51xpb
hOfLbzX7BZCWGew/qjmLHTi0tkxvDMqEMKnjgSVJpq2QuDYTgiItCHOeyjIDLCYj1Me293lmOS/N
pPP2UR6lUfnTego9K2hU3F2z1xbMtvdbQsPDzdA6M/KsUXsc6Cu6kaXsMM7YwPm+JpDvkgSmQLuX
0iqKRMCYFwMhSV1XUc7XaNJQIAApcQwO4IDk0NWaTkFyx+zB3WDIB9vZbJ3+ox5HoXq2poRwXA61
glBZlHb5XnSl2HpuXnzQGTdDIuhwz9iXHh5+mvttSabmUV1C3rqIdrO28e563LoYhLIVcHvuOtre
Mw3t/VpHteUEAKp9z9REeUwopxxEGcSf/nwULmqOAQUkSliLmIW8Rutz70HTQPLq6Jeyc1s6artx
0LS1yejUxkj68Ge/gMBLQacFCE6Nty/jbjiiq/hRi9xwp+3DHb68u6fT6XR3cL+5h4f0wRndb8ph
J7u9+/u2df+5PuELbb25HDgDuvEfInJe3Ad+K1dNLBr7rEfk7PTFde2fAtQ/LCAnC/xjauRyfLBH
FPYGU053ddvb9b1R15F8ikyqeqc0HZpnv4qi31Whp9/a0Qiq/fVfebFeVNeok84sD67Hi5xN1wuB
ZowqeaLx+x8daIcUmoIEMe76OIvckC9BeOc0w8BlLYA9vN9kqu3neVhkyU0QpMU5C6Ti2E0NbVul
qPey3G8Zui7y7tfx0LAAVD9jky/ulKwXvZGoaHLbvOPC4EMfPxR65OrhL40cIKi/dY3Y2HuL0Pg6
pManBjdM7xv8+fspohNQKFGtjl5rdjetqn7R+/hsxPUWwmxtahRNaLXxKgbgvhiH0JSnFB9R2sR7
h60zhsekyGo39Esw3gALd3Wc43XS2f1RKbQt6M/alwRQQAWRFJ8DtoiYaaEBTu2G2Cule1l/7sNs
1/bHssg30tK15WSIGXwBalReTpOgOPdOC8D1OHfLAy/UwXALYvH1jbm2mm+Hmaf7Jpci41HabDLj
mzJuG1eRhsotJgTWyYp4uNDqb12OYfloFll2kPMs2Khxry0n6g9wRMEKkqnNv+/N+KMlDC1WYvM8
qf/Y5UMA10M0Py375fo011aTzIfaDY6FCK8svlowREBKDVRf/TyM7ioqA6Q6Qj93pJeH60MtGXmv
B4GAMlMieN+DlHg/JUa35Bjmozc4tXm2hCl+9738HIyjus9SYblFFxh3sFxoh2Jx+RhYqKhpafSH
Ft/8jrmHhiwKxKEZk7L4HYkvy21nKcFNh0G1vO+GNElPwjQbfeMGXVtcQGN0p2dDOzjw7yccCiy9
0apMPaOlgatWrorPfVp9v76uc4h8k6r8O6QBO8cMkn7IRageBJdmqMvBTRnJQepimmwhQwinDAtS
pUF8joancwp0sxlP10e+3KOkYnC/lVerN3L19/NLBkPkYWg4Z0n51Yyfxtra2+IcBP3GWbxcR8ZB
jxXT9xlxtcxfW2I1QmLYEHe5b+xjUYjHMM2BhIZhtDGlraHme/HNsQv6oODFmUJc8c2jWo/HXjYP
prWVj6yu3JsZLXZGpOlBjJpJ6zVJ+kkNMDZKewnFePVJMfI/fOq+7ne+0AwJntONZbkiRNQZnjIU
7TYL3BxzF/lWFVQEtxB4iyrwv8ehoMbxBqBzEZmpHVa1D9LT6/RfjUrdLFH2Ifb2efyPX4U7Rfly
ffstcpSL8eZFfvOtwjlcRNSxzkqcfbS1HDmYauO9cXm22HlvpjT//c0QOeo3vT/Eihdacnhb1I6R
7pMu6isow8jaudDfx2KnBTnVmeuTW92Ib0aeF/vNyMGQ+pU69JSy7Cz+l1kpwS9V0n7HTrqlJrl8
AP//deQhQfVlbgAujrE6NfA5HdF6uhbp9m3Zgg26DYayyg4tL5ufVdMN9T5OYSyxf8ykzd22jtvH
yHT8DVLA+m8hYs6oXky6ly/iwqpUFT0s6zwlfeL6ZiI3aBBxLR0r2+p/Jk4Wxm7EhWbsI7szf6pR
3imuFfhbT6zV9X/zQxbrH8vCkfooLDw/+gJsyTWCwZW7LdmJyyyD/fVmlMVVFJRqYtK9071EsUsw
7agUYUhn77NiAi3b1ozbVSCFconXZ6NttVFWTyxZBpk+iDreYO83GRbhZSmmmVodtGWM9bpRfUNc
qw4PQ4c3jiaRVx20bmi+WFVXmcc/3+LAXGn+UoWDxruYfK3FGGoBlzzXmXWs6+ZrDUBHntQN6N7y
Lf+6vyF0g9mFSjeD09/PMpLCWsiGQEpU8tnlTmGNBzlJo4d6KpsnVfPTT0lUOzdVX3ePdiJXj5VS
Ri9j0sVPozMqP0e2wq/rc1+NXW9WfhG7LIes1VJK64y92y0Wo0dLMjbO0mrsejPEInaJJB6rRG0V
hDK+8YrXcSWn0zGMO2G9/M1kDLjKyO/zmFtsI3/MGwzscCHSG/2n6gwtMhdbPejVBSN7nC8ywOTL
repLMMubQqbkYVSl4ZY0AB7x48Mb7/pc1iPQm4EWX4bjGne5Amyx9X3rYI4RrKB4mg5dHccnw/Ct
L1IR2Tuj0qNjPkjKjwEfj41rZ32yxlxdRS7wAk7QkLEhbN445yLJvit29tynW0R9ZZ7H+7SR0ENS
8J8xFgHONjsVgh0ysUZbNe3eUvoyQuqfdvST5CiF/GApIYJcmp2Gj5ZU+7tIzXTxUdamXv/QJ7k0
PU1mMVbYCOfDS9phvAi+Yqz7oxGipvvx+mdZCcdzHWpu976m7osznKppjCpc6JwNJ771cQFQIVS5
8RRvHJqVlZ9lZsDxkWqinrM4NIadtUkjJ7R2+mY/RsFetaqNIdamQiNHAcFHv5w5vQ9HqEaPXKtt
dJMrShoeYiQ7sr1ux8k9wvXJVqNx6zMvgmwj6BckvYSYm/wtN+7yWNnz8dxalBuPndVwA3B5rgEA
CV++JLFoKOxO7aKbKR7S28EP5HM/qamLgcKQukVkPTdms22muraL34w6f883aVJi9nmQ1ap1NusA
R8ZoOKlFtDftEH5BccLm8sYo82cn1Pdpqd7m01aheOVj8iL536wXH9O0RguKZuF4Q+UkXpz7iKup
kyhuaxCWn66fgfUVpq3z6ndzUThMHV9DPtofMOX4IjvPWRC4SvAtNE3UN7c6qSvnYOa2zM1UWmFI
Gr5f11YrgRpqMaQqSek+jQUBaScStZwO1+e0vn7/HWfZBw+0CGK9wHct1UcndyVpRucWapN+6wpk
rP5qj/5vtEUUmVQG6ywDf4+cmh+9vxZsdryPDdl1zGIjiK9N7W3aob5fQkwF+6gvatyJRDvdZH09
nCQ9bE6ZL7bkCdZ2Bl0s0t4ZDUaX/f1Qul3R49H62Ksmvd1RnPuq5OrHrDH2SWX/aIJN3eO1xPHt
gItjN/bZzClDyryXC7cfv5fS5zR+rI3WVbEBS8x041beGm9xzGr8naa6MiXPkMfylGRVeW9VyAOr
fWR5GVFzJ5Vjfsh0ddhf36Br8ZOYxoMCvSpQE4sLQcXBV8U4zzo7Wr/Lw/gsTfcOrS0s7f5vAy3u
4yyo4XVqGoZjDp2tCmT/N1T+XYoIG4dgfUZU9emDoEK3DNRwNEXdg571rE7G3LtMlDjadZGp87BK
+9E69OgIbpyFrTEX+8Uai8Ls5NLx1KwbNDdP+0OCnuzvOg/cmvzhx/W1XCk1wjdB/OE/c1zsl2Jw
0DYbazS30mQfUVEJG3tntc8oCuzq4ucwGI9WX+/oPbmJtrVZVw/+m8HnxXhzJ/VSS9dYTXtPzxNj
NquUT6PRIyWsR3/ocfvvpw1lHYoUNOouGshS2ENVpsXvDXr+pPrxbdsCmcq3gHCrnw8nzrnvSmdh
mXw7VjOiwGWn+C+9NOO3vH6ayg/WH9qZzJOhRw2xEskOYLTLUaxJqWNrVG3PqtLx0U8od6tR/FCL
sfx+fX+s3G70wv+Xgi2+kFDkCTo+29EaqePnTXc27eEvMta54Da33sG3LI9Z2zX4L3YjLHy9edQK
/JaS6L6tho1O9Uron83b/jvM4mT5XTO0SoNTUDl8MZOfhoNbuWbT79mZyZaG+eqyYeI2S1LPgNnF
NdPnjo62CjLHRpnCzjCe86Q+Xv8ya88SgBhsAQS2aLsvQR+hCrBp9l3zbK2b6h3PYmravpbrPj3u
xIJLibi6cPFF8jW37erqV2T1Q+bK9lh/4oCoymnK0lq9kauglWehWzugDh7Gt7o+AX+4/nNXDgba
0jNwnnrVpf45igWayA098Ow+Vc9ZlNo3omvSE/oewa6Xki3a3up4s6/Wq9ITfNP3oUVochcVWKuf
O8t3x+azoiEFVnzQpS05vJULF/Wc/w70+kp+E8PSKpz8sjdyjzLCPpi+j/iP+77jKuN45rY8d8pW
/3B1I78ZcZGb2aNQJjRZUvQanWaXBmhKxCmCxUqBjVhiNtoxGezK+4vv92bQRY4mRhh4PGjQdRoC
41APoD1DTYsRGZ8+JP24pQW9eoDeDLc4QG3QtrZV2uGN6pQTtdQpNhENDcvi/7qYi6gQ9lljpskQ
elrY7o3gVnGo90/Kvig8yXy5vobqvEiLSgIwSBpP0EYgAS1BpSJoygkBacer7TDcmz7WvzN+ONbl
hzbzd2B+b8euv1EkKox6+9Ho/K+Qzo960zzYscZDTexw3nNHR93LVX8Lx+3g25mb+NVJ67SN1GD1
E8wkDfykwRAt87mobmIfhVf/DGZTczG3p4oQW85fxAVO5wzs4sa80MGYn6SONDnjOQ9vk1jdSXWE
Nc1DVH+5vvYrqQYinADg0fiGzL98po0hyq1tDUwJzLerpeahMp9idPr+ZhT++ywWMWM13kedTgu7
psxU+xxr8QMmFzeaXD+HdOGuD7MWc5jJf4dZbFpUShp8B8AJz3WRHbZjH8fc2QWk9NoUnS29eGkl
e+O+WYs6b8dcJIqV5OdDn4K9Nhr/hDA0wo7+J6NL78FYPEpOfrg+xdXvpTozFhQXqAsVBFGqFRZh
PWykqDhqdQ4kI3yq8i2v+7VrYgZBQ3Kkrc/2eP/BdDrqnSSHiZfE7VNp+jtnrHdtZe21JttYwPnG
WR5+GosztpDW/gUXSc9lDZldeQYKiZAii/W1qQO1xrfByI8R3dTPkaGN92apJCdQvFvicqsLijAs
WEAseC4qpVk6wJlucGcyp/CrPPlY1pTxp7L8m34Q1Kf/DbR4nk04O+jRnM4NLRdiR0+4PJFob7zN
Vrfjm1EW9ztG4n1ZB4PilXHn0oXYT6KBOv8rtHR3Kj//xWY04bYgkAE6adm+71DesCsHN0azS+x9
3Qr7gONsexiMstzY9+vz+t9Qi3s2btUxqpRGP8eBmf0T9qEi7SNF2K2bANMWyNmHJok4V8JWyWf1
KJCsashhweJZPioSLRzzHssPT3cQLjWm7hHnKWxFhPjehNpWq311O9oAFeSZiQvI5f3B67GJNtTc
oBKoBT+d0IdPluo3mlYFGwu6OpAzS6kQiExK1u8HskPdUjBBzT1kR/ZGdKicf7LuL3AXQHKQmQLY
y1yWDbpQJB23j4Ltbi199tNsPyb5rRr5G8WBtc3xZphXRtSbXHM00StAUQfeT36CguhKYXOMTJy2
w30zbUmWvIJFlgHr7WiL2CjaxJEYxfK6WMI4EUZg8RA5Tv8vMBGR5NrTYPq3ap02H4u20EzXyPOi
wBi7ms6RJnxzH8olD5CqD1t932amg3UaSCXnULRZ7HyttSqiV2LFSXffaXrff0bTTzX2Wl9Jc5UR
mDD/0ul9t9ASrb+zqtaBYxsAIMBprlF3kzZgEKX7kKTuZPg6w94IUzQWQNeUD1payT/6OpQ/kEBK
qavUsgL4lxdP60Y8E2svBIqQ7+Iac1zZqexoJ9ktqktyFcWJWwZGe4prKTROfq87pVeEEfI/VpyJ
wdXLMntpsqL8hQWQ+RlWZqHtJHhQW8Fg7UhayHMCjSJhRNptsXdVEVi4pEpn4MCOs6coUJ464vj3
sk4/5J3Rb0kZrx2WtwMuYndOaxJVI1yqHNzBPzipHZ2KMRR3k7H5RF4dChYBwiqgjS8kVQvOUiAq
jGTSXv/ci0J9kkfLzl3bB029kZatpbLUJKlxkWPakBfer2NbSfZYtdgfOr75M3IGQCmRvRUD1vqh
b4OAtgjdZTGJSAF2cmMAYnVbMWTHCWu45yx1nB966kgPloXqlupA1rPVdjyEYxy//PlN9Xami98g
9QlUljhO5iCuxG7T2/1tb47ioZHNdCMLXfuC1Ddos9g8aC4kG2q5FqZvl7GnjcE/qt4dqa/9tuTh
0/UprQU9+kazwg8h5sLcXYkUzQ/rFtBNUT3arX9v6+MuLRUTHwI4tHr/+fp4a5sFICKRDxLIpX7S
FFaDWUsp/DQbwqPiJOED7lnBRv6yuniIIqgwxxBIXyaeY6yVZWrRVE4Mwrkff4xLxfOtcAudu3QM
e60VzsbY/xlosSOUVE06ifq45+Sq/kWYxilRVDrCft3wmCuNIs7cKNSi2zCJ+l+WMgSTC2F3uOvy
ZjAPYTnF2NaoWnlnJpp0C9QqGdwxTxLzZhhl6u4YqMbFznTqr9e/w2uRbHn/vP3li8eUzHhZlFHg
UsJpPBd+7DxqlLBuEj9rgN2iVmY4LTaBU5LufJgpiOVF5l2vDrCcAZRCmmzyjQt4dW/YULepjiGR
sFQp6cIhRbINuEGb4lYyNjc4gD1dn/ba225W+oXiMSvaLWsEaRVZqC6oEcr84tmBG96l9jchmfu6
t3Zj8iMwtjr5a7eMQ20BqZxXK8vFOuM522vcpbHXtJqbDPeZSA+96RXFlpnD1kDz6r5NX4zeH2sR
Zp5BaFIrcSQXU00IG+ZGqXdtDWFxkfUBfaewsJhRD/DFrywwQ36S3id95mXapLpqGR56oZ2SQvue
+epWRrs6OxRHTcggmDEtW4tThlI0xoujp/XWPmuSe2Uqb4bpcwMV9foWWYuIcJJlLjPUTij+Ltax
khq70MYOx+fIrYyPBeq4SWS7lXyXV1uNk9XBYLigy0OdGcr5+8HwfuuzvBD2WVhB+FvN+uA+D2qb
AlXcnSd9ErchNjXH6zNcXUvcAee+G2pRy/p5Edj5YHRtdlMoTnOaFNHuG66g0+CL4S7vpGzLAXd1
wFnDCfI1T/Qloz6SstoYZlMTZ5J2U3CC1ra3tX8U6Xx9Ymthn6f/f8axFmz2SuLx36s5aLZIORqi
PAEHewCTuTHMWi6iAsBC9AQJY5KrxQmIIt+vjIpAFTeIR7t9U33t4zw4JFFW7SRBKiSMMNk7mW26
DapO94UGXuv6XFdOIR4VlA4trm1aFfNavDnuSVsZwrHqCOHZsDwgyyZe4DXFLsl2se+UMTpKESJw
jd9sHP+VjzmbY8xGD4T9C+4jViezu4oMT1q1Iq8j/9lhPVV6MQ/oQ+gb/e76RNfGQ1pptipDSFNe
PjELIcciU1FPs7tK2vcRcqcxwm+3KNhJH6LWaP5MgGi+0tU34y2hIIkfdEoT6YPXZe1tOyaPThO7
k9h39l8gM9SZ7QtZaea2LT+h2Qg7A9ltnfER4sKTrOwcmFZzIAXdMmJc2y2AqhGf4yqin7XYseAI
w9GvYfjqZXaXKRq9KHW6rbTwmE/5cxMmd2jf/fqLD4cILjFUQRdx+S5ACkDU9UixxZY+FPrkTpm2
txHNnKIt4buV4h9S+qDDZcdE0GZZTB/avp9Q1RGe0ak/IrP6AGLurmgKD2z8XYD+3Sgl+9SpN/KV
leCNLhBbkrYb22YZBhDeKmsnyGC5RL1+pzciuBlhGHjIMhT7/0falTVHijPbX0QE+/IKteGl7Xa7
1xeitxEgJAQCAfr19+D5YrpMEUW477x6ZrIktKQyz4IkJ3hgRKr4+qyuBoVqBgjpuA4vxGBIwyxW
lnxKFYXOfwiKVG6/K4h1i0MCL+uq+IuvCJ09cHyh0HkpHWeIRkg6iRrymQ5AgtHnrhDvm5zfNbBi
vT60leMbNE8Ir+BiAh19Wefp+MhdswcsCgVUuOrafZGTlDjQlYkrObscXQ+3lG972em44lGVg9AN
QAWLy9ctHYb2u40YEkpjbvuP20+HMTOfR27F9mD9BM3nnQOrPeW5H4IMTktOfbj+G1aHDIwnOjQg
aF3YK6M4Xg20wDka9ENsowaikf9rYwvfv7b94RQ660vMIsvLbnaViQizgPUJ3DBJjdZo9mLKJYQm
ci8Brl4+dBOH/Sp0Zjb2yNo7AxI3QO/hiYkzbnn3E9RenNZz+Q0M4IBXKsfmwczZ13qkT7C7UHFl
s2R/gqiR+a6bDBk3mkU73m2asazsG/wOvHLnX+JdNNzc3m+Zrn1oeTUQBKyDwU94b5uJCGFmLyYv
PI6zhMSbPy9gJOBiwlUaeOEl5Yk1vnBgulvd1GqEA4YG7xU/zd3B/DbbqBesXJOvQs1L4CwfaERh
210vm5Tx4BPq134yCK9Kqlz+sqZxqxyzGg16FTNZEkfukkzMWzbOwrplyt0nt/oJV4bUsb6YnXu8
PoGrcZBlvYhGwERxUVvKJmRTNpdQAwx5M8tGPtUmnz67VNp7W8rq7Xc/aFZ/wi2e8xV1jX6MdJc2
jR18dlBgBbdKjDqG/hucBZV0NlQ/1lYldiWEiWbchvUCIDv7aiYhtmQBxG2CqYEYvZ7MXVRTfpjw
gj3IUpE9cmW1sSrXDj7wbCDdB2wFqj7LZenWhq08WFqczDBr963pkpOCmGViMjbEChsEfs2eSrQ2
xgRyu9l+GgYvES680QzB7Q2K8doc4PjFIsIxDFjP4sGVtaXFck8bJ4+C5Xlv+oUwErPOh2A/w2Tp
geSR949sQv7p+uJaOXwd9CdmGVYUwC7ShrIwVNg64wSSpQ2bRb8qqnZHc7hqxIqa/I1qgvN142C6
kbNDRvNSYyAYO2qYsN1NacWQXAImmtWnybD2fzEqwApw2iFDuMhKDJVrqD96QEdJ7xlNlcd6dB4c
h2/dKSvVGnR2kZajGT9T4BcpZWEUKprKitxIleV3qLcRBeY0MIcbWcFqnABmSRCWx1mzfI+bTplb
0oQlsulp5u8g6WqE8IjN7N31eVuNg1Ma5zUa7BcU9GwAF8uraJnW7hQ+hgrypqXL/uLCx36fNx7K
GOCbLRa7oy0o+REf2rjuT7d/qoYGwnhbp/NKPnweZNnJ0mbLenCV2xQeUXFD22/DSPa28+hW7Y2J
wtcobr3+6/XpW40JkhCUwVDdRe/49f3DzJFAzK6ITnlnmB8Kj4a/IlfouzZAd5DCs+YQUv1tDG1I
TmVOv/Hx1s4Q0AP+i744uL0aztm2NMNTX2dfvG781ZTdE/ONO6QT8EvhW+27tcVyHm+x+Ls27yDL
NIUn7rgi6VSoT5HhbllArx1Q51HmX3F2O/SsD0gowJi2BDtBAvLWa+j3vrA3LtmV7NCBxHY4G2BB
HWSZB8OuBA2CEc8lF+2vGB6wIM7J4DTAxRTI0QMZ2FOmq8P19bL2xaC3PWvvQqzJW+aFgvU6Ksuw
h6E6xXlrtj8bXRiHoXD3ZZcdaV9/uB5wLZU4C7gsDqFvM0EaBIYpUW28J8o9jVp/H3WQ2CrYuNHW
VsdMWgFcH0USZ9nsb7VncatgeWqJrrxnIB3FeM5tOcCszuBZlHnAZ6tjyqYs68DXP4ncK/cDSi8C
T4iq2iGe2DvoIRxNqv6CzonKPPhiOCRRjl0WYkMaVGUuc5V6KBOWXgrNssQLvgTGbyf8ff2Lra3L
CDw0WE+GkH9fFhBKbbkZxNAKFMsf4W1AjV8wynbab33B46nbyMRW9hpSAFS1Z4DGZfMBiRJa6Gh3
p0wa9c+BdSTaMZ5Dv7FHJ+vtdxrQqZg+4DPw4F3enaoiBvHqaYZNDJ8L105b13t7GvAqxOLs0B2g
/lnJo1OFjyQZP6FE+CHMvI333cpSBzAVb6qXWbtoBpRZXURwTtRpVufHEBVA3W1Rbte+DDgi8IME
R3uWQ3u9znFdKzD2IFzUAPLwqAT5LYawT4Z2kBsVAXvljPhXkH9+Js6479ehCkdLGNiEFJqsgfrH
VXk/xUq4ksVh21uPnbCaj4XZsW9lWdD70XCt74RG7o8ys6J72ucsivHigyFCV+kySCr0pi1IBUbi
uQPb6gOyHKdKesfpvxbK9vnREBH93QCTVO4Cn9QsFsiqqp0os/DZbPJqa92tTSUkv5AbooB0KcHh
10OGbN+kkJMbDqqN4obbqR42mmxrawJdPFjNwyxvltR6PYtBW4281sGUUi5T2ckTbCc3itBbIRav
3RaEK2NU5ggLiv7YDM0H1J37jUrb2mQBKobKCNSsUKFdDGOkfmuWQ4BuQvPYZCA5yiCWRb27fsit
RcHKBqgPuNnLyuwo26HA59InWGgYty4KH0+WPVowMszDH38R6oVTPG/ZC9GxwjH6AS3W/AYdX1wV
KBfcAB3JUquxu1/XQ621SFBTg1omDlQQppcINOIMGZ61AmqWffYEdmUSIZjsj8yeUHK5rew6Zi77
RAG3ux555VYEmQxvEqBfQsBcFnkoOsi6sgcsvtHLP5lVtrON4VTDs8bKecLLjVtj7cCAgussWILu
3QW7BkgG7SmaGanb6vpkKdr7cTfa/BNKl5EDA8/ObjfujrUFcx5y3hpn1340dY3Im3pMnb6j4R20
EN3vRVCH4V5UutsC96yk9bNeIQzzUOjxLxqUHQQ3wDbsqpsBJbJY0yY7tNAAfq7aodqLsAgODfPz
k5kX5skX9V9oc8xeE3MSPCuGLps/BbQvM4Fy3ilrPo0h3Rf2OxPU0utLZu0wARTCRm8EMgc4GF/P
aGAYLvhqlZnahnFUujtmpNy/PQTg1tC2QYodACX8OkRHgZzXEjK/U23UYFNCN/6+hObKGz065hoD
qLcgiM6KCoDiL1a/UqNyWOmxGxQAQShkfsu/VHlLv715OGj+z8Ld89e5uJIbNP2wH6B7r1z1dZrY
e1u/0bJmHgng3NB+Bvppro0vRmJEfl97fJZgNBznHVdCd3fhSJQPFhVtxsP1Aa1sKmRx+M1zUguH
nMUSiDqhegF75BvLMlBCdbQ+dRHrDoFV/cX+RShgWWe6nHVROo16VgXT4BmpXzZqL2HY9AmKhU+q
65uNOt/qoJA2veihoAi9yGbwBI/MwoTCZ236xz6Kvgloycsi+H197lZOXID7sRrQxEBncblHWdMG
fqtLkjpB+exLfWcRkF3t8h7gg7Qwq+/Xw63s1jl/QeFuptZeoIRsXnMa2io71aoUtxnv3dQY3K03
8drcoSgJ6VlU7ZGoz38/O2VB+Rq9YoDuokRB8EBIWR955fhfmaDZxo21coeAtoQmqYOqCconi5UO
BGouoR8BS2avTGy+z0vgfHsYaG98p7WJw82ITBpqwIBSL3ImMQHa57SOgcMaAmwQRx6PStVb1dyt
KIuTDo6+wqkhqJS2jo90xitjNvobvY617AK41v+G4i6AHiFgu6SG4VHa5SCVSPs9fHFlotBKakXW
xkbYvoer24m7/s7SxZZc1cqdiMrdTHYCth4dtcXacKErIEwHDrljh64Aa4gHKTBnzwfxbHb8MVe2
jm1/vO/FFsZrbVWeR56X0tmqhKdwSMuK0RQrt4VIeOv8oO0IfyttZBsn4voco3iBW3dWBltmcHIK
M81CCQ5B85wbzgEuKvuiMI452mUNjArhLuQ56rHOWHp9g68O8izwYpCtAPekstEPcKnFDrIpIE4s
R3ALoPl0/P+FWhz7Yz75QM8UQEKRvng2GLWg9mmqGCoP/1yPNP/oBdwSJXmc+S8F5otOIOpftuql
DW8+0CMG3z4Iw0ta+m7cFKZdO47PIy22OQ+5tiFRVKRtCaZ8Fg5DEo3MfOxd+kOBrHXgAPNv3DRb
o1ts+igXoTXUsLkFyQcOvoqHdEpqWBpAUbK0uiccPUV5uD6jzkZQe3EIEDR7zdpw1IylbPm9Rppa
JwCJ5/nDxCs2vmssJrqdKaa6uOlIqfxDqbpJ7vxxLlLAHiv3fwjLY/e4E32wSgKHZ6fJ89V7e8zl
gxiC8ItrD8pLusip9b5unTrbtzU2xlcy5Ub2ceBajztkWuRLJ4RX7CoottV7SwAWSWLkXZ7NYu30
wrjRweBlR1ZNvDkZoJdHSW3kffjsDm3/sx5sZe0htetvcQ5Wzyr8d7NGMSDXy8t5rJCr8QbCui4t
VA2aUw+fJ8VRXsX3UYOIDRJZ/Q4q1fwj6O31D0Oa2UY5dHVD//kNS0SV2RpWq2xa3kwRrSBl1Xik
T+za5z869Ke22myrywJZI67tAEYUSxlJPNXCsCr1TKxx6jCB82jjxXmQ2U48jRZMhBwIS271A9am
GRRHwI/Q3JkVi14fzGD947lpNOoEWN5NFjoUAqf5PwNVp2igH10LOj9Uh/e+breGuza5SPbn9iWg
FEjGX0cWzlQGQU54Ghbdr3x039XT8BAC+/62LGW2VIA5BV70UCwGjW1Z9xUoHkDbEE5B3pjHMCqK
sdMB/DvAIjy9vrEXI3qJhKoR/AxnJYMLXo7rGsClOeAQ1fWvKjAS29OHesu7cZGmXARZnJKVHBzZ
9RO/wdIELo36jkGhdaP51uNy/h+dHfwvgSBv40aoRkBiconwNamvGwhYjmlU5QcSTMdQQCQ8i9RB
EeiY+tS7dwagcK7P4drwzqMuhtfBkJK0DJQ54VmJY0Tvq9H6dD3E6sCQrmKbAcCEF+frhUervtUj
IU4aACThBd/M1o0l0r1Af3PpgxXQvxnSWbzFkJiYrNyC+3A6ttWHkrTHKgo2rpTFLv73W822IWhr
o3n+wtk7S6/Mgjptb4ogDWS5MwPJIEUqu4RQq9lVY/0uazuZFITfUqMy9tenc3FsvcQO8SwEpnit
0tGMg9+YvBvTIPyuxt91MyVR/qEK/7keZm1hQAgA5Q68dS9rHXRE/ggbXegOFNPerdQNIMsb+9da
WxnoloCrgQcu4iyOJDDZ24iNJb0Jci8rdwMb+o8QbnO/OMHU/3QNmMjFldkG8uNgct86THilfh5N
CWudwC9gUd228C+C5mVYfOtoO33tCSlIoiYWGLGAth+PZxL2FqDhBW+73KroSMLU5EWJdln9Nzmd
DPB/69Rp+hOFMUI/mCC73EN2LjH7uyD8alcU/YCvJm0T2FjrSCSMf7eduwl99lI0u3r4jWs2tvNp
L6C8YpQ/wwr6GrCtLvTT9Q+5ul7Ofuz8oc/WKtW5jVSLkFQaj2XwULufi0zGkm98zEU2+e+yRPkN
bgYAelwSZqZ+ypUes5PlMzjcRDYMfYvc3JsEPL++1CFchMct3dG1GwBMQohJhHinovPzemxh7Q9G
C5Z+inQycXUdW7o+tvT4FzMYwicomEmLF8YyflMNsPryw5Nffq7kVxBME+I8GflGq2J9MCiDo8cO
16BlFUaSMe8qk3lpZgv6q2FSw1AlUwps2xANut31Qa3u77no/r9oi2XhjK2w9JTr1OYgIIwq7bth
AyS3NaD572crz6+BJPVZRdK+au483sFmI7+D1MnGI391gaN69YL6gQr3IkxrE3Atpd2fpCcYO9gG
6LkQ3qi/AJVYTXvpumRLpHT14DoLOf+ks5F1DImWHHl5A0Eene+FqNX7xhWTOnX+SG9J6JBwT/Dy
BeQDAIaNHb0VfXGh+iora/RspxTyjDEJHkmW3/IAnF33Ex4bu2wYTtfXyvKJ/+/mRp8OmePMylkW
ubRh97hMYcgFaRxS/mThCOncxBPlLXqS8aA+dOphVtz8f4ZdTDMTBHrfDsROeF/2x4AGNvgVWhw5
GFepKUJ1bLwy3IFgM8QcfjK73NdvbCDOQ59dN1DcgPI3mjeL1dWjP1bgZIC9aaG/NSPJ977Lt1TE
VvIJXIDomuDVP0/x4hwjwI5PXg3472QV3d5GrXIHS5Jun3U8+x1WMoetCArn0KqcjqVjFe+vT/Ta
Ro1gMYSnEISRLnrzVt8BS1mCaztA1qhDfcMP45bQjYfBVpTFiWOG6Cj6NpD6Lflh1RQaLxUE0T79
zVDQToQDH7qlyyy6tCqJanlbptB4+c1JA9cd+6tm49frYdZuO6CR/gszb9GzA2CIimqClGiWVoOJ
Lo3Ffo6d/SPLvXDXlVEQ26p6q8PV/K46DzmvobOQfiQDnxfYDI7hJgqq894wve39/bLNIa4CrhHu
UhAsFiHcrh8IxdGW5g63Dqr3pntVBz38pYfp+19M4J9Q0aImA1Xg3B75EKV9ZKgPhq5lQrr6Y8ND
cwdBLUg2FTDYuR5zdQGiTY83FgynLtwDDJf4VeSPyIQaDVqTSqVbHhpSbpyWK2sD1TsT2xmCSTMh
5vWHKiDQP/Kgp2nY6ikWY4dUIdhZbf7e4+ONBcHS68Nauf8QDw9hTKcHscNFPNVrlCbJYKUNsZzE
w03wwWKsvKvycIxRY99CbWzEW1ZppDa9pnTC+fHzhU19AlxHGliRemio4M9/MTY8dWZNKFw/ywSv
FYxiT9T5jWzK3y6RoH1kBk25NyLfa3K68enmbbtI7FH6+hNucUT5Fa/daFAuxoOD0H8au3av5D85
A0vU+hKKz9dHN//vLsOBlxl6uGUuvATl4MNEzlegfIf5Uy2GB96Yu+shVkeEXi+oUg7eqcubuw0m
2hnohKUyaGSsVbdHy+c96uUxD70boxbflVVt+UitrpC5pobeEdqkSzzeZEpmRtqNoCXLEmU9VhD5
rGW0a+Hz9vbhAQs1S+xj/V/ICpm903iukEMKrnlM3RpijLCQjX7BChBNHfgPvpU9/5IPwDMYJbSZ
jnlBiZigmGKEDS/TLvjh6CyWzjtTlfvS2JJeWztGoJQH2kUENOqFMotdDLIeBKE3hVnf5t4sJQps
aLjTNSomqginH9ALdtPr87m2IqEZjY4VDHmR7sxH6NklU+WV7KIKx7IPcvepiuR0Kjqn3nAUWFsf
+K04tXA+4oxcpDuBMXhAt2udoirU3Spu0FtvghC9pXQN6X1abcmQrs7lWcDFvq59B5dnQ3Dii0+0
+xgaObz+PkQ1Xu7jlkL86hSiTQtgPZRdsS5fTyEqkn3UId6pGbK7oAwPFOoRf/GV/oR4SdfPvtKU
l2PkD0BVTES8n1R7p9kWU3blrsSB9N8olnyjVoM9VURgiQVB89PMup9ccBrTof10fShr59N5HPv1
bNl1Bt1rLyOpXRv8FpCUkCZ9m1tPuRhUs6/RRg/3Vjv6t2ZIsq3q5/wtlgcwzjsUqQO8uZHkv47e
UCYtEA/pDfUaftdH07SryOQlktafgsJpbpgNPJ+Rm3qnW2uL9Lf2rAKwA+1pD7VR9F0W4SGk6k4+
Vv+NQ0R+E3iiGCD0NjqPk0fxcHV6a1+TrDz5WUHjuqms2EJRbgOYu/qlz37EvFnPFhOtCZOmWXqn
EndegQdAjkObDBtRVre8D6wOtJlm8vViy+umy8jEYL/ddEX1uadF864ey/7DBHdPCAQgjbi+rlZ3
/Fm8xY4PeuLbZQBhu8kxkTPAqjoyx38qx5Ew3xqSdpOctjqN6OmAsQX+LDLo19NYG6GpOlzxp3Lg
z75qU7drbmt3C+20Oq6zMItxjRlvVA+2G8y/JVpFNgQkhwY0xABSqpIe6eR8vD6Rq1vkLOBijY6N
gQ0xTnhvF+Jj35V1HObWRwdu9LGLrj5kGt+hYXUbTNlG4NVz9CzwYl1mEEPJ3DYgN5D9F997v3Z3
TpHZG1fR6meDy+38KnBw0S5O68IwsrLpUUGEcmBSN3ed0e/Qwt14eayu/j9Rlq8dz+QinHozSpXo
AN7W8DCmN6Ffdf2e214ZgFBdtM1G0NUJPAu6qK5PdtGi8jVlp7BpaBWrGipRPBL5G53n/s2IzuIs
jnBHBy6vmUSVZoJIbM1JtKfaDfbA004bu3r9awEcCUANirHLp44tcZaqqMzSxvTHG91A0aAtGnYy
3Emk19f96kZD4vW/UMtXTiQN6rgDgxoYcAJJ1tLwxq5s/6EfckhXmrJMJzaGGyXg1XUSAUU2d1yA
y1wcIpFmZTuMHR4EkJiCQdWpCACeBc2388ONqunqvsY7GNi4GS67hE0qQ+ss7PAYNoN3zDfTXLEf
ViN+UZ+86xw/j30yfmtzZ2OEL/J7F1cumFxI1mcQ4LINbdYNnXo4Fd5INMqg9mjp8AmVbiOK2544
TZK7dUQSSs3qkxUYQb8XkgwfMwvOlZ/8JoJjiwQZ+qdFUD845HgeslNk1mOHs1BOeG2QIgsPHHSm
XywALjRRrtf5UEpg2GW16Isodrsc/2Lme1wAEuZRiPPD+P4Oj8vO2mvLg0pfabPoPQ0c8CqiyYFW
JW3rIt94bK4tZvjDIccCaw6ehvPfzy5eXZbM87gdpGQ0q/uJWdnRwUPwHRmDrU7b2se2Z1GDmZ4w
E4tfh5J1SIYuL/CxRZsMUXdsc7SVQTlRPvr/6LbBUGWi98FANj73Wno3u5IBtRhhXS8z/Q4ajIK1
UD6RGdN35WDXd3nV1PuqQIeOa8IT3yEgkCvabtGB16YX1PX/FtriWAJDnXnGTGEBzimZoEaHN3Ii
Grm/fk6sjfA8zGLL9m6FDE1l5KaHAchdFdj6GQCPfgd5vOGQUTT4poCVMdDWW3Sn9cPizwAXqYDk
mk0js8ITrRrvLtTE3Hnwik9Lqw8OFhLp4/WRrt0nAD6Dj4wCNSrF84l5tl6dnA1+T3I4GpbeeCqL
id246CJt3Fpr84kqOxgSKCGhjLZYqo2rpM7aHojxUqedMaWhhA1OK7t4qMpbZJb73nbbjaBra+U8
6GKtFFpaRq1zDn3Z/Ll3VIIS5LNpDIe/mcE/Y1usFRiI9hAGByoTirnPqBN/yA258ZG2RrJYFMCz
AaxVBSzlbUXpTjp6emK9Bd+kXk98a95WLknomENOBMq3s1LiYkl4FaQeO2ZBGAcgRek/igaHqSQJ
WuMoeG18pJX1jmAQEYEFFKgRS5wpjfqy8gV0gkfIFtRxU7E8jA0BCZM7Zha92BGm6rfRdubc5lXM
+TedrXnqw5lCQcAknTp31+ApyJqYACZGsg2ixMp3exVoMZNGSKCw40CRrueIFBbKTYKug6Km0Rkb
q3Blh70KNf/9bEwwLq+5a1kQpy38eOTq0Ir2OWjFfSbZvbanQ0aaT9cX/lbIRZbtmlqaPhEdmmhi
iDvP/FRn440dDJ9Lt0xqVd/JaEtxfOW4Oh/mMoGjpLV6c0JPzS+pC7+bUX4cQbY6XR/Zys0KuBZE
jcHWwePv4l1Le7N1dDucpqKvP5eTLJ/DwXMfhaezvW9r88Go2zKZwsqLG8esn66HX102Z+EX250S
o/HNyclTv6ruNXcPgzQ/ST/aOFVWt95ZmPlnnC0ZmzsjQKHKP1HDNt7lqOvFHarXD4BfI2MTtr+7
PqylH9q/++4s4GLfcU91oxSFf6q5OJCs2Xtl+UgmeRpl80SM7psPZg+Mn284G09s045mdVohOAAK
BP65wDBqjxPt4bumFQi3dpDdCjnFFm6968NcndazMIuv5xK3K3Ub5WngEOvkcxHcF0ZdHogqMdIc
AKHr8baGtfiMHriHFnBUVUonsqvLNvYHNMC6jS7iUsnr34/ngvCAZwxwpsuyFgkNH1pMEGLJo+P4
odEkKcmjaeLknH5148ePrEh5cx/qnWj+5hQ9i7xYNmxsu0hReGZXvLy3xjABFuSAM2cjq12dR1xA
4EuBCOgtm8zQ//FJn7k9pA1mMdtqknfj3D4fJ2vrxeuuHp1nsea/n209FqCpBsvY/IZzd4BXGlSk
i72AXAas1vMOaa1R5MXTIEz1OJpu91QEDhT78XRhNBFta3wxKqv4h/RT89x5qu7jLuhGnYRWpQ6l
XzVfm8ZsfwszrFPeCfM9GwBxj11eVSIpgPtQSed2hjpOPMvspOozUv+y4aIS7CQaZWrndH0/Jp0F
Aaa4ZAW/GSohfzWD1l96Eny0aqv9XYyBIXe4aq0euh1eAIUsmLx0iZEJr4lZO7pBAoyTr0Ezd8co
ngA4+UQp6Q6TzIMqLqDudctHkw4b58xq/gKlYHhK+zORcJFs6qHz7RpsWLjhpsq9s3QZc8C/Q/mc
D1tolnkzLx6+sCL8E2uRY/YRKmmjDeu1bIC9QsgMAjmMUW7Us1aPlBf1zmCWXV0mSZk9VLSKRAjN
5SmLRSFPbt5+VJR8VCra2OgrSxPNVxTOoQmDXbCEb9KpLUptusYJhKbmgzcxb9dD8ZYlgOxlH0tw
LlJMkAR2xdhqT6x8uFehF5NJOmJU3dSY6eTednesfSz9bxl/GIt/rp+YK9c7xAjRV0eDFhSupQpT
wYTLjYBSyID7RdxzbuC8zMvDOOn6Q8g8uTNJXsd+m30yJ1s+X4++smTOoy/lmUp7EqyRMAuqM/Ox
y7vDCFnUjTth9SP+GaGz2AK+2VOwF+s87Tp3P0ozDoAkmzcdtBngoGccSvp2WCC2OiCiSJhCaFst
Ul1te8pBPUdBywT+hlY+HpvKBoCZbpzSa+2VuYuJxwIeq+hoLgJF0whzzkJC9wY4XZbkLK+eAeYf
nASpRWjHEFds3V2dgWeS2FLPWp6o+XUHs22KLbWB9SsD2t04ZOYts7h6G+qCTBRy0DxCKL2C3fOz
Lto+Bmro7Y0WqBn8CbS4AhsXZQE6v52L6J1lU4jptjvH/1wGfKMWu56jwcrHgZ6BCcOdRVKfdQwJ
jG8MaS2x4Y/V2PBvrqXEAx72IFpa6FCeBov1HlyaLBseEShCgoFYlfYThyxd8fa7H0hyVCeAuAGW
fLlVIx00RqBIeMp954GMzmnorc8NYxurauVDIgyAwNAuc9CbXyyqoCzNCQpe9CaHj/rBqWEdzck0
vCdhn29slPUFjCcvoIdOcAm7lCqkXRV4RaonNEPjTgXlrihYd6S2ne9GwnkifP7VlKPYNd1AE2vo
t6qUayct6pOQL//XVXoxXtDOTT0RkOfcCcs1vG8ynoRyiKP6g4621tTaYQQWOthrHoR8UBd9new4
pgkztsINTp3k4Y+qHN33tRLGP4zmhtoFhnI+k8kBrF9AUMPeWNBrwXHO2xGKspBaWgqCKBtsy5p6
9GaCcKC3GzyVB7FpV457dMaguKV2w1ScGZb4bFSCbvGmVicaiDEPEt84HJc6Z8DddVC4skVKBhXs
gjE8FVBLQgFdoG4tvwv6Fw9kDNayISgKSbcLoVtGCBuqdk4VipEce0jB7AIKAOP1O2xtv2BAGJQV
uJdouKwPwskiQHCVrdncCcdjeQxaXL5rwH39cD3WSvLzUkyfFajRuFlWKEtDudXgFBRpR4bKUJ7Y
lh035cHqy421shoJ6xP3Cqi65rLb28OTjQywHT65dj3umgFiNR0fDnUAU3Iu86fr41pbGkAoWIAh
A5UZLgWGMinxSowYS0t65xcQtvDux/J7pLJDY08b+cBazuGAmugB6420Z1nQsJVvMbvkdaqrwPpa
jG4EB9aKH/9iRLODC5RB8V5cXodTYA5MexLKmR2T0MsFXaoEHeihZLULf1P2Q3RVn16PuXqc4u75
L+jiaoTHLHRQpQvCZ9+r90NZ/LDscXgkdgj7etUb0K0JlLAPpRlEbQxpj/IouFl9vv4zVicY7RA8
HFFNv7g2bavhrSNklbYGpfteBeQh86JhIzdfiwIXDYAtQOhFp3RxksLSStCxIVXauOFwcEUtdxV1
rI3FsrYN4LAKgxBw0aCGPC/c88cpcMG6l5rciMgr3tUV03zH0X74QPOs+EZsaJxtRFw7ToC7m6Gg
AbQGlv16rbyISgK+onKtBPqdO7Nx48DcQkKv7bizMMuG/UhQvzMAAjxVJuBHnnEARf3BsYv94OU8
dqK/gUxCDTWYxVGs2b1m8b36yGEDEI40Bdih9WNnpOqJKIanMjVwO8dILINmI5VZyjtj4yE99l8W
IUA5F7QDqZuBgVbVpaWG40KeHczC2Fe+3g2RdxSWeA9O6gGc4b1pwjpQmvdVxX9c3w2XKwjWk2CF
oqYfwZJ5eeOP5gCZuUw1ad9UTx5t39sVXB/CsHnnjnojNb5cO7M7AVaqM0e8kKiCuh5TlHcsHV1A
YYMgAQio9t6chiKIh7IQKl/IDpcQBVMrFQSDqNIAdhLavQfAae8PP6/P2mWqAiVqnNLow0GAEBX7
1/suyFjfgrCvDp6EATmM3/ykhDNIY/DE1OzeIMHJN4rT9aAr0/cq6HzknG12O2TwiJR4C+dNvkfj
MWZc7nSx8ZEuDy4MzUUiDyl3fKVlba0cw8Zuu5anQy/TvrBuDT5tMVFWFh14Lsj15rz6EjUcdHBe
9apGz3qhDvnWuTr2+TeY5GwcVitPJAxmZj3PPFpIZizOR0AzcyRgE+wURpTvYojn5iNSSqhZQSey
GavY07wdT4oZ9heYkss7wivZxzZkccSB1z4pj3/xDaHcC8sd3O8X9QzV9MIWGqxe8GQ+R63eFVH2
WThbZoGrH/HFQgGFyBVcZdbArLd12pSz3Nk3RdTs/BJKktcHY619Rx85MfT+4ZICNMnrFQnlw6gl
ZTSmeQ9VhSQaWvZVgITzyy1y7IKqp3dh1VWPThF6z27rOpBSn2brUC57gWwNHGIAvjQvT70sBr0D
axAWV0hXSuvN17GDlTDreIXItwH4f/1LbQ55OrB7o5PVSPNjZSp+R6FLuvFgvLy15ij4rEgWfefi
bTrorEKmTWEODn3VsfjOyIdU59bOnYyN/PfyAHodaTEeMZhTYXS+C/EzuJ4Bjnws/AwSCd1xzPun
0oruOI2+XP/cWzEX9QZQ/TrmtEZ4gmEjOO+uuglnaIeAhVYcld5BjHaCYtzuetQVwJIDba8ZIOjj
wr9ArlaaZMSCy/qpnNpoSCAhxp2jV5o63AVQaJDHeqCNHaNJyKNdGeri2BethKKyrR+oRFkxhhEu
uyXMNN7hHu0BcG+ivD12nQKsuDTBevKlV38x6eS/q/+PtCtbjhsHkl/ECN7HK9kXW7It2ZYt+YVh
e2yCAAnwAnh8/SY1sTvdEKMZ9j7MkyZcTaBQKFRlZWZej3pNxgZr1zhK3ZtRTn5ZfLag+6QM+0fg
gCgNKuxlcO9NYTPG1mANXUJw2MJ46DNhxVJWmyPvK2uPEZylkLYgpd9gPwSVlbBGzwAUmZ3m3Chi
u51iw84/Y4T/vWn0D8KYXm6v/NsggoVfstcApHFAD2kpEXhYJry9EDzHuRafHTZVOOJOZWzhaFZO
jY37GuStOJ9vb2wBohua4SI6RcDxIH1lZ18aL60M9n2Aemiogo2HyNuLFC/HV4oPEKEs6KjrYFBA
xDgwic/PjucZYteM3Xj0XJEVB9By+mzDgd8GyWv/XZb54tqeoDuKuUKbpTMTcev+GGZjX6uPU7dF
1L5m6PKztJjgNaMIW7vIzxVIsk4zxr/PLunDXVX1bYyfMHy57R8r77nrddQCwiAAtR4ht5SqIrsz
23yHMhX0sD2oTtX3psOOygg/MF/t3MrfwIVsbKHOKyeiNgPjDLC1Th08QrPlQ48OSyDUxrWxZUYr
zuP9RDPOI4Cvx0qkJm/r942wurOaXbaxmqu7B09ZSC3R6dCrudTNwnlAUzAlLZBPvyUKGa7FYsP6
dHvXXtm2rvtg2LX/DL3u6oU/jjju4Qi9N8CFc8NIMiiB2A8D+JbEO5TGZfucCQA6E2IH7ZBKByxT
UKSI5JPVz80/mLrlBB35Hv14MDU1FajlpOqOeQbvPjtD7n0cW3vmcREp/kih/DM+cAwidRtHeC0e
otCMWgxeLcgjtUPlCZuH4H0008BmR9AcnEfZ3huRc6ahf3RZ8KPz6o1wuOYLlyaXv1+sG55DdRcp
INXlgmXMg9gbX1poMN/enrVgiIc13tcLiS+4ba6t2G5R9iAuQ6lp9Nt4auefPpXnvokelexfmlFt
RKdloTRvAM/4QtAILUVQ62oe7hW1PUcoW6fh2JDEZ217VJAyPt3+qg3nfs3TL9audzGOO/tqTlkP
kq05/FDZQ4K21zfDKTfeLys5/7V/29cr2GXBPABETdKidn90hbGrfPeTsFmCWclTGfa7yqjeRVn5
4KK3XlZqi5tibQcvz5e2g5OPjmQ9qOLc1i47evlcnoCUG3amBEQfEhNHlNi3iC7XfPPSpnYcJOYh
x7peGpUcSr+Kf8pk2KBeP21R76y4C6iEcXtaNlYZGMLrxZ3n3LPyOprSajRiRh3Qy4TH276yun4X
JhZfuvCVTFIPMrTunLb2GIfj45D9E3l3dv6EJ8LG+3Atilx+zfJTLkw1AVikwPJFz4bT/Bg4VYdM
VM65GptgjzJQdl9CV31v8XILeLS1jNpVLf3Ozm0ZQsLIxCN07iDWWI672+u4/nFou4KcB080vR9H
JdD7qrKCNKImWGSbPLpHaXmE/E2NprKVRYltGjngKGJrKHjVG5GJLKhU5HR6iw5i6lIQKAyf6lbc
FyT7JswwLbo/lJxD9QwuuLwJALMAUkwPlQUImlmk0D+xwixGmxNwjhd0q2Ir22JzfY2CWpS8MqWd
rzBHqaSpOD8T3wB5U+Cq3FiEtNHghNTVQ+jMxTdnMPMmHlDx+yTBrCAS16jDh4C1hkgM4GMxsTwC
YRo7TFX9wySj1jqWtazP8+TPdSyZnD7ORgP4S42YnCcYWcyrw22fWPE7RHusG56pgI3o9ZACj9fG
8BAnahuULVU+3TvS38iZ1tJCdEyhmwUqKtQg9D6eKUSF4JHRtGqgAjIGAILV5wg8bPYkvqNK80Ha
5FBa/mdGrO+3v2+logoWbcwlgY5qkXLX3yyD6/c88AWGKWW9h7rr+5qDMEZZO8h2H2QUxnmO7NsW
R7Mi+xmzF5a3dYOvrDHK4w5yE7QxHYyPXwcVNg2lRXN0T3qfZzQeaxyzPckLGmxUG9YO+KUhPVB6
dVPOHahjRxE9eY1/15nte9YBReLU76QHhHvd/by9vlsmtYBZYqSj7UYMBTjQ097lnl+dCjD8vauV
w0+GUaBrIzFTEnhD9fW25eUtoZ/Ay+xLu1VdPB7tnhveqRX97xB8T6dy6qHFQfIH4H5kgmhgxhWI
iACDR8lp46JYyV+uXFrLKcKBtagZZWNqWW353LqsHxOraKz2UIbFOB0nC4SH+9tfvLLWi/7pUswG
wuMNkmyI6ADmPTznhGzkru4ZUMxlo2LWSHOXK/azZANPIHqfnW4bXnFgaB+AzQQkhyvCHLLxKwBK
kED1bbcLCEKTKHe3TaytJ+oYJkAV6BO/aX0XCNxFSAkkvpp3tBgPWfPYDX3SsOfbdlZuogB3HyIB
xggAldHOotsPeJcsDKVGJLkZT6Xg7S4vKzElfIpArXvb3MrKXZnTTqRThrmYIK97CiVYsbzgXNRy
49CvZEdXJrQTaE9Wzz1qF2cyYXZrlruOeQcyg0/ZGva9yjay6S1zi5NeZEg1Zn6yIUMyNk02SBNT
N+xjAjHgyd5bWy/TlSOOT8PEGKjMUbTWJ49qaY0gveRlCrxCDoG0lh5mvwcgru3QGC4a5+AxMt+R
Aa5ZYhW+3N68tYcDjhk8ZbkgFzbD62+FAG9Veg3U9YgpygMw6OEXKmaZuMRgCYf4MqYYbSseC8P7
3Lmoq3O3GBISjdEWWG1lJUJc08AA4JegXa5tcgFIEhvnCRzkEQ+TjJRfFZ2+8MaPueEewEL2I89l
nkSq3ehIrpzLK8PadqPYAShgVExpFNbVcy15l3jgoz5nU00+MbffoopdOZ9QEQ/AwYBEDl0a7XxO
vbLDnHfFMsjmHEEkOSZjA/Ha2Ri2Hrorpi53Vx9HmcaGothZOhg0Dz64Tv8uYn5MwzC97UVbZrT3
dBGi3j+1UOwVNQWOs6k+eKyGctcWAGY11KD0YUEaxF9YcK+ddS4KUboiZ2kfOmdihYfeqjcmlFc/
xXeRT4UYKHmjRT4ZI9TBJLo7xjzeT5YfD5LuQBeyEdEWn9Judvx8gKDwsIQdfTbW8vvJ4XwITxN/
LyhGvFowvHdeHM3nCOpXw7zVfVz7LmThJlifLGQN+sOoGMSUV60oUxSRdqVAoR9d9ibLNu64tTwY
5OboOyALXKjwtJSF9V0JxYnISE0ymWeb9c3eqrx8FyjePtRFjnE2u4fGOCnAegVKazGfFLgWft12
yLWU+OpnLJ50EcIBwR0go4g6y9RbHOmoal5cs6yO0LlznkCOOcaQO7G/WwRyR1UJ7VJHRCVIckM3
FiHZ4gVZiTALWhU3/6sMjX4jQ4KQG35TuSkARnMcRL18FBzkqnWEGtQkNzO31V24NKjdycY0K6My
3flUjr06tj2G3XYDZR7Z88Ckc8KsAUU8owNXLgg8SwdEJSUpUO4cja1ph5UzC0dYpmqBjgveEKVK
QIPNjmMCgZE6bTL14FVb/eW1+xpQUcBF0fdFAqf5nCnxl6ClwIzVE6+hcZiLZ8+n1T9AET16/ZSU
bh1uJMdr5+nSpuZgPeeZwiQFKIRkQeM+t09dVb2YZFPnb9V3FmwCWs7ITXUyOhsJGwE1J9qr/qK1
Xhd1c3IMkFKD4NZ3h50sabB1ilf3DFOoywA9mvZ6nG39gUVZC4VYLwSdvm+WGHyN8i+3z+iroo8W
AyE5DrZv61XZTE89Ggs4bquDRLcYjPkhav2eJF7GKItLEhgfXdLRR4UQ/EWI1rPeFQ0I0B97s23V
Rwwd4SCR0KK/s2aEXnPbT2rcqQCY5dM0FP6z2Y7D+0yM4YQJyCy39/kUgRnENZUBfsI+m74z8B+Z
H1SlovqTD/m9dyhfyGIfCb/6HUZFlDa0dCHoBrUNd4+JXzy86CwtK6E9J8+VCx62pLLm/AfrpvIr
tXMJMu3Mz0FHcnuh3u7Gq87TAg/BAxsucB3LyipTCN6yTR3qz2UCSXiz3Rl4Wm9lYJbu1C5U06wl
IwEoHs1JfTIJBdDBLUdAWRW6rlD/5kYiFaaeoaI6JkMOaui+650kmsGs53VHBb74xBid/MQg0Lwf
ITiU1EgcY6sUYMS7vQr6jfnvbwsWWVDwVryZ+ylmBkLEUgLilPOjw81nDLZ/9Kf2fUGNlGT06DS1
u7ttc3U90JlCH9bxIL27/P3iFsldtNNdBbIDw37ofHyrt2P9Vo62+mFgLQQqCBxV4EW5NjK1g+hl
3UZolQ55fhIAgv4q6jLrMWQHLz9M+Zy9eLPMXiyzAdrgbz7xP+vaTUEBvnZbq/DTieTQ9gwnqDdZ
jpHQAjfjbVNvbqXXLbz4Ui3Dx7Pf9himQM8zjfwPdm3JxGhI+5hZ05xQFalkQDJeJiZX0T7MnV8C
4x0bP0IPp/pv0JJ9F0IN0P+K7NSimVxmB59r0cctarURzbdIivST+68xsJ2jIrgQpep5MbNcw+iL
MZUUQruu/A10r7nxQas2FmIiAL1QfdPrzhbY/Nt2IHg2UeMBLKmH2nFOtzdu1UMvTGhrBsVc4vnC
hiY5qQ4F9b5BOeG9FXXvslIc/Mm496x5C0Cw/lmIOBjKwdX+JkGeZ/TmFpL9NhA7AyD+Nm+eb3/W
6ukGVCyCaAxQ7vrTG2zJ2Vjl4D0qKX8fTfNH3kMwwB3cjfelnp68egFUNcGEulAA6zMWYIrnTe+i
esFKu3vhwkMZLYzGXWUNzXnyOI1n4G3+5lwHyHssiOJ4tl6PFo2CgBMz3ROU9HZhln1pmvEU9Ft8
aevf9p8Z+zp4oZgO8JNqnFM3fiiMIWbOnai/KbdOZLQ1NLi6X3gqgVMWRDCRDtKcpgyCWS6h51Ya
2THgbo0Z0EJBA9H/U0bS1y27MKV5vAgaiNS7TQ4FdH7M6/Cdmdf729636uCvQ3PoGKHwqMWGnDeC
gRmXpqFhfVB5eWLZlpbn2uYsRLgAAKJS/CZx8HoH1YuinlPffAGnXQzehl0dfB4avp+2KNDX4ipg
HCAhBLQaFBhabMeQIWoo2dimDE8ow/YS1YMC5mFwir9wbAzpAKSLIQOgNrRsyKHO5DQ2qHCtsP3K
fXBqG/2RNM3GSPPa9lyY0bH4LQgSAuo60BcEXbdrlOdm2KIsWF0yhB8k2hC7wd13fXYKTL0EXb7M
ZlsdhIpNNWIw1Q27ZodhhvlXgRzob9buwqJ22edZFYaqxex0AHxw3At73FPpZ0lXsS2BxrXDCoDF
Uk0H2uyNrkht0xIzqQtvjjnGdvHTc7ukz7aEi9+I+SwH9dLMso0XGVoTdEY9S9c7+aLdddCotU2M
S5g8tkcIZgXdzos+VALK5UN7V87FHSRk9k3+UTZi15d2nJMXG2JKzH66fbhXvx6FFjAp23hFvQn5
RZOx3M+MU6aycpcbsx33JvV3mc3+JqHBSNj/mgo0TvuwymceiJ6nllOKZGrDe8qDuGXiBYxgx9uf
tXooMMYAY8tB14s7qhkin5uKpV1R3Y11u5PiT1mGXzcUPEvBIn2DLpAWFqvONsAP6FgpXXBNU38E
k9vh9lespTPo0zsoJKJjivrntc/0biYHbpHwVOELxsl3kqHCSM8Qe332EeOXBGR1w8bKLVHp8q37
+lkXNrV7cmJMOdLzyzPgXWDVNVFhp7bXJNlkywO4Q7JdIOgZ5JkQe2vY1rlfjTQh8kPfWz5Zrz/V
aM9OnJpmCuqVH8QYf/GJR6fKqfw9FaGZ3l7fVS8BPxFqm9DHMfU5kUYZEZHuAPIQ8ALhmR1A2bFB
HZ/tb9tZvd6WEWHkbmCt1F9nRgdZbJBIFukwv/MmSLs5U2xHbNf77y2lNjZwy5gWOitVQh2yZ5D2
kMcK1wGX5RMIwN4PvN8b8xaYZG0JUT1FBQSijRh1c65dVFUCDNTzWKX+NAVx3fGT8uuNmaEtG8vf
L0InakrQmKEQH62NSobxPFJ3x9pJio0HyprzXX7LEisv7AykMcMGpD0p4BGPUZb9bJvhDDqwMySS
t1AYy9HVjxl8zkM/BxkC1CmubanG6yhKNRmmk/j0SCBBsLBKdDuBObR3tlHyO4gfYLybzlU8RSgh
RTOQ3V4w9bvbvrm6uCATBNIeGENAGq9/CMkhAFU2pp0WwjoIQd/zaN5AA6+FMaD3wBQFppAQ3K3X
JuZZZLVZF6Dw7smhrzCw7wth7KcRz1juhyIOPDLeSYd5G9+2dhSQrqBJ7/vI9HQ8jcipNEcXRPpV
Y5zzyTzkVY9ZpqKKhR/t6Wx/vb2Waw4EMgJoHrpgucak4vWHYuhsmm3mVmkXEXEOfLwB4hG7fx4o
UOanqOV0CyO3sn0uWH1BgoD5cYAgtO3jmVcqkGcaaM9M4rQsdYJyofp8+8NWsgRYQU0cBx1TpXqZ
lTYtJQX2KzWcNrarOp7832xTO2LFinO5fMu3Xpw/0+d+5yJNSH3kBJnq7z1nOHNmb4nMbtnRznlP
DSc0GXgmw+5+GOoEw3Yxmhyn22u26nwXzqDFYTJWfV3aIEmLaicBFHP232EAK5HhD7v4m1zkVcAE
64dpYz1RgICkDGXQSEj3ZO9IWD+GhvH99uesHeJLE1peUIxoW0QoXqfV3IEYGE8oENSK/tAYhnVP
uPom/YHv2gzUabcNr3j48lXQ3fr327RD1ftDlhtCknNuWM4XLCsbD7nsjGKj0bllR/O+wrExD14t
NGXAR+36yTUPxO3cw+2vedPvW/IrFwkj7hHM876B37lkVkHv+io1yJQdlTO1v/CewiBzM45TFAND
oY4YmArAudMvApEqzFj04DjEahNiDIEbzzMUPjcyoc2fpW0vF6Yblg6vzlyxEK22NkM1HVrkgR8H
fYlSp0R6BDzeSLunMCwMP54KB2iTrvKpF3dA1IC33RvkRkVqLRuF/AMSJ3vhyNDzwTkszJpMQ34G
aWS3x3c77z1q5PvR5OYjsHtsTzs8Sc0hB/PorCAMd3u7ViM6OPoAqEaQfTMCTjPQPIkOI4PlSA/F
1CVD+d0tcIqtObltaTVc4KGJ2roPxIVegRWuA4G7GgoQhj/F6DwmE3lCN3jfofGpuj/EDixOiHFL
XBxLro0B+etIO8zWXDg90BUAcjgnJxhMFqN54z71LipKG2nVG+SOZk1/+EUAOraRSYtz6eYSzLd1
ccoMWhwsG0Q5Da3HvU9KeZJOASJz/oMEHmTN+eY87NoB9wCsRZ66DLnr4PgmIxHjs4cHWzu7Q4K3
RjUnBFzDP27v5Nr1cmlHC/zoA4ZlURnzKcqz+rdSQ/CsVNg8O+1obeC/VhsVnhUtEESAkZBHXm9k
yYqiC/EOTcGX90yal3kO7qtZHR2nf5DGUxdhTrrI48jYqmfYa/cBtBjBJukALvCGpmzMZ+gKD70B
ClLEh73jMxntp8KuIEZfj0VcWbwbdpg2Vt5Hx2GCncDqENZ3rc+cz+7QTM9RK9xvkQEHPYBAbzR2
9WiUZWzImlnHsXLrPIHE5fhYA2f5Ka/HiCBlAyzwRDO0gM4ovNpgrre51x0Gd3RfBrdzxj3Aveyd
bAP1pzpyixdDBwY1BcRtZHdapmWNbdZgNGuRTMzvLIvv89H/GTjz41B6GyW9tah3aWpZ+4tEiOZ1
Z7SypjgrzW60hmNn9i/EBJGzW36YQ//eyCO5o/mY/rnnXtrVvMkpC68aJNgmMLzcJ1HbfYgI62Lp
g6H9tqW1uHph6XUK7uILq6DmZTQAugZ8Xb4LQ7APs8D8meUKwAGPmMfb5taOvo+wutARAfuuH32D
1G3tUTCyj4RgrMhQtK5jZVL29badtaN/aUc7+qwGfY4IpHvywgGz7Gof9O1RzNXG56yu3sXnaK6Y
IbBjgmPwTsBaWk0CvHNRxxBRUPVnQkZKAB6CUsbGBbWyhpdvgNdQdLFl+IftQZq1mxaV8sDM56dl
tzVluWIDQey/fdIcH6PqxDbbooR6XNiChJV+7sLNOuSqkRDxEn0GAH30blpQQ8l2MEl2mggmcXc1
eDrL46Sqxtnf9oZlG/Q3PtI8fBDKy5ic0LapRyUN05dlcOIYAMhfnOwwZD+VOJJiq/2/5hABbjbc
6ZjrACDiOmBkYBMeAgC1gPGhx7z7Uime5s6Dpx5vf9GaHbQF0QZYmifA6F3baVq0iD0CBLUzUMBc
pq+usPemM57lvKW7tRYDQTsLNQUUP8EpodU+c0zn+dbAzBQP388QPjuVg3xqquk9pBP3c2YlVgm2
gao73f7CFedwkeouimMemH90s4VyXVkAhJaaruKxov3eI/XTbRsrq4iTtGT/KLmHb5CHTjOXEN32
gxO4iN9nPfuoQG1ShWoP2MjG56wEpCtTy+deHNoS7w8ryOro1IJZYUdK0DGizOQlgqotsPCKt2Mr
PIwmgGEDnTzN24uOufbs4ewazGr2kDavj0UGgoCGGMYOLSL7t2vW+fH2Uq5tFzRbrKW4gw6bfpaV
M7MudAr0iezM388EQ4Ej497htpUl7GgHGY13QM5Ru0LG88bt3bEAJZyfn21LyU8z7fO7LihMuRNm
H9HYQ3F3irN6hqZOuUVDuOYsSDogOgndVROFpesd5JHIVNGzMi3KcwQJjqB+6IIvdW5vVCRXV/LC
zvI7LjwFz+oBMwsGyDTH6lS6xU+HsI064KoJNEzQkAHdD1b02kTEZ5cEUNxKaQidZtpN6q7ukQ9u
5BavZbY324XCKrAJgNa+EXWlNRnchtnsPGZ1e+hYjZF4OdGja/ig2W5DL4auWRhPfdAeSBOxmAqw
JNg2YDZinH2oHpGtMvlaoo4kHXKlSz8KVTQ9QitiVT1qJakogjCGflV1gDAYcAFlMJ+IMkEC35ag
hA9aI2FAGyZ+5Zcbr761E4pZm4V5CyHV1u8jZ0IHVZkjOQOY6BQxoUL86mwo0e65jz5gnM0Ouxsj
6BBu7Miq4QXbASYAnFG9PAV+y9Etgfo5+Rgk6BPfLgqeFFDAnZPWH9scUxp1NQFLXudq4+jqC7/Q
lqO1g/rvgtlCjNDODwN5zEwbszw7VWB960gVHYkzFAHGehWeEnONIWwLUCEez9T3BCpYkTMktjeW
W9SRWiz+95fgerYwUYH/9ChCgReRsobmounyndffRWCQXnA8t2OV/tp+Y0Y7yEz5KnODuToXTp3F
dt4gNQxJGwtE7sQd+A+v4iDLRVMznsTUoAPbANOTW+b88fYvWf1eADogq4wSAzioro+7bH3uFC4I
2KgLksCWpZkJ5r7qD7Osf7936aN4gMljFkLb4LZRkymnIkxdWjofsx7jhvGMiccHlzfTHLeQ8Poo
7GHK/2qhF91tCw/gtz3mxhvmyGyRDLVe1OU7064A3efEkpiylM5n0L2QKLYHkFdCTd1xvtv9CJAg
KfvwR8e7PxwHWZYBZJmoK4IFF70WR1sG0C47mRoRVzsoBSuQlFN134Jl4I/3FJx63kLRjar4G0yL
tJwO7Jz2mLIM+D3De+xIdOBy2t82o90Urx9zYUbHtOAwE9cBCiLF2AFqokp9EkJuXHgr7ulgngU8
owtDN54C1+5Jw1zlDQSLUiMEkYvvzc+GCD+X47xRwtyyo71pjMkVlhzrKbUykx9UPvzTFxZA+Kpt
/3zVoAkTolIOMAvGOLQDV0KY2mJgMzpVskigenMYqb2x/1ok//ewAb2JWihGREAjfL1ouYhkp/D2
O/mdg3nNh8D+UAPDUgCNnv267QNa4vPGlL5uPggE5h7PTKPjDy7DuIIL+nREsNA5jL615dlr5jDk
hFehb4VItrTkhEi60G4PNM28Z4juJaVAnoJMaPOgrvj2QveAVyHmIMDepS2hzPOORtQQqVGGVYJ2
ITBuIdnCaq9tlB9htAlTdUDK6/mGwAECEle5aR6+DzEIbVYgLogeWlx/tPl+e6c2bOmze5K0+VCF
hJ05dEZBfVn0+xxRN1FoHySK1RhhQpq3EX5XjhVIwP/vAz1tv5o5Y/XMSzuVU7aT1Nz5hZkE4ZZg
nN4YeXXDSzv2tccDmNrYuddUwN5Slz+A+sQmsRBoAcdt35g0KUtT/pay+6iY37h7q2B9v5+Zob5y
1tTdvdsO/hZz5poPIYFYuumY0n4DMB1zCFFTaOqcI6dQIAwfmMFihf9/S75xy5B2CPu24VbjI3jR
SO28gqfSK/8iagXISFG8tl7FKK4XWESiDStAdMAIO59VliWzvaUUsOYr4K5GgzzAuMgbyGc+BGHB
OiBY/XFE3vkIQY948Dfi1WqmGQBAj/ABoCyIT64/BA0HAuFrwc5oGrFjPyyk3SjWxmFDaZIz6aUF
M+CjygBBwCyC/TwV7PH2UdTfPq/uevkjtA2jA2gAIUBJzk3plV+l6OdnzH9ZQwI8HLsbqr5nwCLn
8wd0oaZvoPSLvmF+lTz1kH79Vdnerz5n5V+cVeBqUD8H1ApiiHomyHOI2LtQQDqJKovbiYEHMow9
+Yf6Xf9+Ox7pwPwBZwXygusNQF0qYqBhNE5hSx6saUKLtXr2mubT7TVelvDieamb0dtZHKyVuU+7
KMVrZ9y7ZdZ8l8TK7s3RfxJl2d77pcXedQKl0v+fYS3kAQbqgqerGlIqnTvfbL9JhBezGHZcqk+k
sV8o7zeeT6sn578lDbTohx6vcIHdyc+Wou37ZgR3TxP6+YlkAdkwtXaL4EoMomWoC+9Erc+f5Z2w
gDKQadOX74bJP7m+euDd/I/H/afQ9Tba/Wv3PYalIqjs4CYG0+S1s1gWMATKbWZoaXStG2eRmT9B
scW6Q3vZewB3kNxi99myqB1N0mdFDQELMwX6fDePYbbvWIAJ/tGx7sVkbYSjNWuYCseYFoA7qAFq
zhJWPs97JstT12ft92aQ9ouXYcj+vo4CA9UkmWFk/LZ/rjgLjrkD4iLMPIAoUdtBMwzQILCFSlXg
/8RgGIs7iJ2a3dZI+oqngCAR1FUYxzTBYaWdc6rAFOTOfE5JB0YnqHRG5ecR84YoJe+C6fn2R629
py+t6dmNnaGh0+Ut5uxDeU/FI3c+ROE/Yfm9b9sdSrxxpOzEE8eBVxvJ9trle7mF2uELQKKJYlFP
ziPl6nNtjtYce93obVHire0bdKCxaAs2+w3IogPJLNifZZPS/CO3WpB1OTtPbFlZ27VLK4vDXhYY
MT0YgP+3SicHdIaOU+z6dqBxNLInC3hHVJ/IVstqy6R2xhGaKeTrwGPTRQVe3qb9zS3Dd6pTp1yN
hzCrNgL06kJ6oCxYprudN2+I0G/gKQZtUrMsklAOO2tsjvVW+2DFLVDQQqMHFU4Q6OvVNLA6mzwo
myZF59+NlWq+kpZv3HGrNlAjBPUHFHCAwLneLNRTOpNFE8RvOHQV7LydDmUV1snts7VlRYuIsqyz
BtNeXYoCYXBsJ+6nRes5u7+wclEZ0cKSqGeoFYb1mFKURGTkJ7lw9/8/E8uHXvj2rAYiG3Q2T63M
i71dw7nx9tuiZVpzr4u4pz95PL/OwLHdkfNk1uHBzQ3zXWhwukNZ2dsI5WvJLCrEKChhuBr9HP2V
CiGRPvNxKUIo24qgnBU1c5GUdtHVB2il4e4KQTeSzqJrf/sBmfpkcoOqOXl5329xUry2OLSEC6Mz
y6A3+nILO8P16rLaV75bt25qiMAWCyytrCDN7M1RFBvMj36TGZq7u0G6oIuWxJFib/O+/9l1XtEj
ORJqitEh5Riqn8pS7AhV1U88SDqgx+YGtRIV8iGDAFvtGEcjn6zvddv6Ykdp0/6joqiOYhcE4uTJ
z3AYAIV1+Wl2cyJjTghmcj0ecD/OlTDzo+MNbrHrmvG3SXhxAOE82A8hEyQRtSvu9tUHybKoPnqY
0/NjogqbfgRbmxPu/DDr88M8lP7zyFXwSTW+oHdZ38zQ/TRBXLNR/1puSX1VMWwHHQkw76M8qx2L
sprcPpfIlqtgznb5WJoxlH4OtJBNQivyzpiqD2QwAXf5w4mrJYFGiQooYtzeyL/0TE9MNUpuRZml
eJkAWAjo0g4F06iIfdYbX26fzJVkHQxmLnAfUIBZhhSufQdlj5620ZifO0Hrj8xyejsOqto7zgpo
vl5GBnYnNM+OqNTGbbBqGqpUDkr+KIPr4/IALA12hv1M8+6ezp+4Z+1DBhVY80jBRMmraQMMthYe
nAAsGGA1ROdLz2gliYTZMM5S7pApCUbl7qaqCJKRu1tireuf9p8pLXCDWbY3O6A2kROF+W9nlOFn
I5rcp0YOBeQjIkd2J4sP/hP6pdHfpJnoMf/LSgRKDn1LS9YqUOSQs1vJ8gDtAW/vtXlwIDz6Q3qR
V09FkRsqKIANQcZMOyNkCCnIDNFbUKS0Ytpl3p1F6q3R5LWNQ86AT/GADXxbnhCVy0wFUqo25PdO
2ySdN0JFvPuL2/bSjLZpBITcpCOFk/p1LeKosyDx2Y8bN+HWt2ibQ6dATXavhpOBF3oUs0nan2bH
l5+5JX7fPtpr2cPF9+gYsnYEhKIcBid1+uke79GdUVuH2yZ0lOO/DvDf1uivKKcASbOqTAzXYkgU
jEuVbSBltTAidwjEZL9MYFOJMDkq7D4hfmvxQ0hctCwsUY0Prd1C/cPLqBHum0lx+snBqA30ITEG
SXZC+G2qkPOw49CMUF1RSCnnD2UHYkKvstssGVVdy4RbwRAllqV6FPqEwR5tiB/+4xDHNWKKCNr9
Rbp0cbxeM4OLXMaOWkB8FB9BJpglfRg9iLbauHpWnAQdCjw10KYC+ZZ+gl3qFq1tgF9ZiiIuS2s3
z5+Z+WNj75bDqV1wEDFaOnPA8jhgprkO/UB+cZhRRjpDdYbFedf4Z1bw8FdfqOZnOAxdLPKgPKpy
AgN5V2SxOWbTTy5d+2yGI8R3K8+x8rjlGLwF/YiAlMkMColydo9ScbHnhl0fe6r8hNTKe/CVhyp0
ZfANJ1yOzK3v0IJQ5DVRj4Kzl6J7TzA4GDZOtc9C0lmxBVUyGoNFypRHzMOF3VkGAetSUMDMW5pv
/srPwP1pYzVBLf7mcdNQbvogA2UplvyHZN1j7bk8cVp3X7jyy+29W3t0e0ubESxcaLC+4bPxo84s
LVt5KTBaZTzxL07Y7gh/6oMCm4aUJZ/iKCAYVgak+5hlfbBRSF39WhDpoCSNwZM3rB52MOeyUHMO
Ar8PjI0Y4/o8gz837DbKUCtPVDBtuEhvocMM4KEWL/MyIEEJjcAUD/3YXp5aXVy03ypMMlTj79ur
unbswOiKAqmNobg3NCJtVJtAQqARX5Jon1H+EnZh+j+cXVmTnDbX/kVUsS+30Bs94xl7vPuGip1Y
SAIhdsGv/x4m35t0q6mmJuUL+yY5LXG0nfMsXFQf3x7mtR8O3h2C6dzrMhpz22smmuZef0Tn5KWe
rbgztmQp1r4Q+gZY3ei+o2CoFbh62gsPkHr3VPGPxnAcgmZXRi9sKo73h7Ny1wEBxXcBwQIUHW5l
19uIlQljCU/OTpS32K4Gu/ymwiL6KUTflPsQ92WIXNUOeoaN3WZbBkurw1wwsYsvtnOjvyiVKDPQ
q4KTFQJE+mPR0lI2EA7DVvV8NdBS/cGeCYyWftcxvDxQ0hwgL9Q47clmqM1AfC/6PMm6P/etW2yA
3NcyH3130EKhjwkYpJb5QzZDa6hGUwaGTHvbrWLD+MyKD456bvw3cruWYxxirf/E0s80fx6ciEDG
JIV04DvO1Mk06caLeW36QqDN8JHQ5sCL4zpNWOuPHozU8lQKmUwDZGXUU1Atz9QtBfO1ZXwRSS9I
hiYFfq5q+1S4wvoz5KSfz8FIi+dIMNlsHNUrwwIuCbsgKplAGOuLeYbUVzUq0JKonY1kl0PTfB80
dBfZNWxkzMAgamNHXLnWISIuw/AqxwtDFxuZoDGijDmI0kCp6hn0ZCfxCmPY31/VK9l3FWUZ98Ut
J/JLEN06wzjZ3XQY7Edhtc+26i3Q2sIjRFv/uB9u5ZtdhVt+zkU41E1qkRnQKeRTvUdZZW8RFQde
tTGqrbnTrviKl+VQ1/DqgmbPY8iCMqZcbaH51lriV4PRUp32QTeAj8jT0qUTlDv9KcggminC8uzU
Bf9VOZn9MELLkMZT3pX2B2to3k15+ZEzy5s/TywYt1Cya/OL/FwI9cBV47J3Pb8Z7C6i2YQjUmsq
OpDYk0JFiWwocw81fPFIev97rqXPZTztTjYFQSYqx+CpPQL6Mn1xPFil4krStLFf+cn9YGtr8DLY
8tUvkoeMysJlr8VXtYf6mE++OHWl+4eszHyXUTc83Q+3NbZlri/CmRJqNFnjGWko4bQeTtNLk1vR
Ya4M69i4QhzKjpQbQ1xLXBSb4cQM8xrzBisYVnDCNBWvUlovYm3RZ8fcQoKuhkDBCz0IsBdu0FF1
CxHZKZjt1BthOdtMSe1sOeiufigUCxAEVIybommX41psmf6UkgEyhbazNzrnqxF6B69qNnbJ1YQH
+Q435AVUrMPCy3oOGYqiedp47gveHPva6j5CYujn/VxYD7MgiCClg9qrlueGS0VGPIrCtsWeOO3T
xQKtGLfwfsuOoT1xYKf17/LV7nJd2HiVR6PgZFddThK7YGhDcdzGPhd1RlWSOx4kp0IQtGG5ljcT
SfyMeVvypbqq6HJNgMoOhMhw8gCorEv5kbCTcxAyco5ceFYsT1QvQdPW9eKskONvwDwhVsFAlu2e
8b6nHp7vvngsjbyqDy0pQQUYorn5q+0q2Kt6EXwhRly49/c/yWoe4w6/XEVRvtUpDwtRqZ9qaP6r
qT81AfvYhf3H+yHWvvqiwwYYKbDq0LC73gFmQiE1C4oh9L6AKzK5y5Om+atyuw1CwNp6wRAgwQ3B
H5iqaXGGnBYEFJEMhgxyV0HzjUF0hVfT3q3VhobM2pCAWASJAvHAKNIyLOhnwAiH1k6r2T96M//A
8jYejep4f+bWRoSLJmpbgDwDnbX8jIu9c+Q2ymwQ/FvU0vn0h+XLg+zgMmNvEQpWXiWon6CAEuHK
vuAJrwOp0hwIV8JMy9Z/5Jb6ZLd+YgQU7j0xePoey7do3GsziP05ArQJ++ct94t6itompMEtv5Vn
i1kO+Ev0wYex9v05XEtw2ABjv4EJEnhEWlZkkeC9ysD8gm9uYx3yvmuNnXIGsZF96wP6N452WRpm
sw4JruipnCBqiGpXeQqE4+9q6uYbpfnVIS1oYweP/eUhcv21TNTlB0DXYQvS2f6DFfI86TPP3Vi2
a8kHUXF0GyAx5eNlfB2FWvlM/NGBk1X4mdeHCPYDzINYWJTv7n+h1ZmDIwRqI3h732gVWGxqgxqm
tKiKkpruVGSRPAanl0NhqhWhvbGo1nIdBSfQZ7CyAJjVDiE2G5XigfSBGsiKuAfB64jxkyIOAYfa
OSN6OJYMZELZJh1w7WBafLLA4jRXWO5dg94oawN+7qxmOBvKRjWx8vITEYomM3cnJ6a1b8dYjvRd
aBtbTN+1xEERBQoULvijgd5DKrDiYB8VwETKi74UkbvrZ/EfbhIRRogiho9rsj67pdfl4EllEzRX
bchAGIUjm9M42sQ/DuVUi/9wc74Mt4z4YoeUs+JZ7vMZssYQLaJyN/T2vsyjE96eadu+UbpyOdLh
WmNilVuLTLi+7zeTOzUl/N/Spqx3BSScHcKfRVij6RtNG0j/ZX1ptxhwaBYjcxydeDBrm79LxMBU
E5EzBGAzoAP7EaU8s/jWO9DUcJzRg2JOU2/R3VZSBFEXb9AIYGD8dT2hymb+5BHqpioLrNjG8nhB
EVC8vHnJA0kOiyagjW2grrXzBkrU44QmFT3XcqInE6CRJ8YbGmOvs9++jQHbDPH0RSvsFgjYFKxS
BDZEsBB7L4MX9PoTZb2TqPjeH5K1OnPwtUHD1PLAD9NmrrHLfuBlHqagQflPbiUojWvKfAjN9dBW
VDAUl0k1hhIqfQaBRTlcjoCyrvzvgTsbT5NVN/iuM4f1UJEZ2VZFaWXvgRbMvz9Pe9P2vBFd66D3
NBrQtkH20DxPmAmS6Z4bY0LptC+CjRReOUJg44Zt3UN5GHdL7QjpOwkNnLws4e5Zwy2exVNWJKTd
YXPceGWuje4yknb6Th1tA5uEfcpyaR8hURM915P/JXAZ/KtACEd3xrB72IDgKhzDtivYkiNfOcQw
VIACQGXxkALaag0L8LUaOQ4p+IF7Fvo72fsvVWdvkC63wiwzfrHfoVbr5WU4GmkwWdE7ow1gF2w0
3dHi4KXdT+i1fAYvH9xC+AWjiKutUYMxzoCZhFxoQ+T7uRNsz/2q3N+PsjogwBkAClz48Xp9rg5s
6vklVA0qfLxSOD+tCtWettrID20wYMYABYy3tImqAHR5PS0/WmnyHtrGfSoN45DhYHcjmb5pJHoI
vbKPSyaqchO4/u5U2oltwjS0y1u+c10ZbNxptUn7OxSKZh7ER1zISWmfhloQMatFG576eTqAFfJe
ZuTDKN2Nmrq2fP8/DHB7nosN9Oa6UGcObSTATCkEQPa0og+0J99Uxb9knflW3fbXDwSgCVJgEZ3Q
7w3RXCiTZjB7q1n3WJrZzmEwdG7njTxYmzm8p5aaDTyJIKR9vX7cvspyMFtQWiRB5ibuAMTJrp0d
qBqNou2sjexem8HLcFraeZkFrcbINCCYYCUo1O5G144diwIXtaWBozc5X7/WIjhtLvvgLWEkUtCi
obZvpNOA182+pvBc2sPYjn6D4A45Q2Z9HE6GakEYNwgXEOIp89nbmyGjXwB4oW/sqN38Hm3sqipL
D0i7IvVh3ROTcv7VEcj/BqQtYpBWNnar1Q+LwhV4OVBqulHBCPEkqkUV0JQ78nHk3j4UEOb0gu6t
sq5Loi5Swv8LtOw0lztw2xVooEEchTQONOp+D8a07/MjczbuLWs7FrgEkBeDnOut3Is0CuUsAJ+T
4mHCO+9Uk35jfa+GgP88MhQqVDey1kbWN0YLDXS864A3sd0YDj8bt6LlI19cYv9OggXxiZ73Ioqu
XYp8wPVrO4NIQOm0/aklWXcIVeB+GOaAniA/a8cjy/PYFVlxuL8drw4OhryAG0NS7KakuTgiQ+EG
Sgzcz99NJNuVgdroZq3mXIRNCwcKDn39hCxqpy0nC90sLv+C/Rwu5Z/CcN6YwbUgkJgKfNSaoHmg
XyxIp6TX5jNEcnj2m0XdezGFH6Hv9/nt0wWoBdpkEWAKN5qfMlMokjgWrMpsiDlItMCLhm3k29pu
eBnDvl46OeeVofwOnR6jHk8Krj7ZPoewRAWjsij3Tw700D7cH9bq7OECgzcGaOzIheuQNplgcgfm
Smr7xaeJVk/wBoHu2RYWYm1kPpSBF6Q+hKD0u/+MwoUPIWCWSliGKb8/TMFRWimZuv398aytp8tA
2hT2JJqUgEN5qji8UkMHVqlRHPUzOKRDPFQq6fw3skNfl/BlSK1eknX+hJWtwFhRdiwbdhRi2Hgn
aLf3mxDanor+8ywaqFulA1pBo52DY5x6cIbMB8DjjHEvZrKn89aJubZDXA5Myw0l4KaF1hQIfiR4
F7I5Lqjz9f7n2gqx5M3FYUGqAm3MuZihUdOcKigYmv0WTX8rI7QbzQDpIKcLONxhiIVmKexn4BLG
ungmrvcJqPQ/cx/GYZA8Mv/DBns5fdr5jn5C07X11KUDZSc+iQ+wym03Nr/VS81lEP2m286khk1W
eTY7Z0iBvIDeCzzZ4JwHYKvsJt+Ee4H80zKYrXaCRCPethbrk0zVW/wpvVGtZ6kO+/D80W5l1Bon
FjWPnZrS0fN37qDeWaT+DrXuHSvBbaig+dvCztSZxq+OiP64n1DrXzuCILgLfRLgaq4TioERggvs
UlOgZIRiVCHbOBsFK+OQl1Hc5NFHYQH9Mgz9Fs5+dY+D0c3CRMI5ofNhqeT1lA+o2LcZFmr4oxfq
TD2+C8Zv98e4ZKx+Z8DlHGptDtTBQ1cbY8Hrds4zOJ2z7hx1T2X/q7ceKp4l3rBlrLt2PFyG0jYe
1aDal/fUXVpGL3ndJr7wvrewprg/otWvBqM7PKUgCXFDiQNNTUnwXOFMLp7zGupiVeJkVTzN78G4
iftwyyFidVjoguE8R5cAMuvXWVLCOh78AGt+6PyfwfQlcofYbDfup6tf6SKGdhLhiTHUJgTuTn0u
PjazcWhH215kcOGB3JAYhIGN28PqXnoRUEsLivYiHDUYVONndsgi2JPbWwDtrXnT0iFSVjXjMIX+
22T/MQT1I5S93s3NllHI2tShJok/IfoP8K67/jydP4yhLaPFn+pM7ZNRkgfRvzAlEzztkvuptzZr
wDUCyQJMHLzOtVmLGi/LO9ZPqZQsqfzxZaJqY72und6ANHpIbKjfAIN9PZwmC6eKWFGZAvkaW319
bgwZt0YXi34hAT3I8HnutiwG13ajy6DapwIevDZA1qVnM+MvbTPGpMgS5hUpWN8bU7iWFbCsRn80
ALL2Rq9P+jVIFiP0c702Okiz+Ixb4AG4oLd19ZbjBQX3pQMLluTybLmexrDD5b9WxpR6Rv1ScFAC
5i2Q5E0yIIAF5QQPRyrsBfUQEXHs2W/tLg294dRW4kU2W56JN5OlhVi+28WNJwD9yRjh8p1KbypO
Nh+jnYSA3akAmGx3P7Wtm8TTYmlXH2WihB42nKUjF9I7sdYcbViAlF75Qj3UQiC46ZjjEcryufuF
MZSEDgLtjekdgcjb+7xmYRGD9sffC9WP48HOZV3EdZHxx6yXUZTYGbGCJPOByQXd15u2sIkrc2UB
4gnI8WK6jdP8eq5manl2w4GvG7roiTCVNiFkINiWe9VqGDhlIQasdCG0dR0GSnUZ3ovMTPvB31Xt
tMsD/3GC7tHG51jJLiTuP3F0JGkF+XC4DJe4m6BvHRdoCiS4L/3KbHc8gNVpgL7TqB2RlTpBHwn8
JNvu9+ZUNjEAOiox52l4smHqstGRvNltlywBKwTrF/4ZN/x+yWkUzWA2nFyzOwYgXo3iUAwBumcB
/vnWRbwEQw0TbXmItvv6XshJQ6Aoi5S0SmuIDdYWO8c05On+VK/MNCD30CpAqw5mBvqmPgiqfNcY
o9QVbPF6c4fePQKyVfx1P87a1C0IJsCYoNJ1oxYKF4dCAjIl0lnmNRhJAxgSZO5i08yPxWQd4TO9
AaxZHdlFRG374OWQZz2gpukw9v074lO1KyJjy/x3JQpusAuNEpRkQDyXFXOxSTG7t5vBBONY1OyJ
md6nkmRk49R4/QhX11g0vC6DaEOBdYDvK7N1U29yJmtXScuYzgIvtXZftcB870Ud5jKOBEC2D1PN
SiNugT5oks6phJPAX330Yz5XdbRDR3Y+ELsX8741B/mFAMLpnSggjj7ECHr7fYfa0cvs5+P0R9/z
aHy2K98BImnsBU0AR4BfNfI2MBKZS1mnIyXkp3ApeSecSPmH2eyCYefYvdnGdTCYn32/ybdgHmuT
DuQ37vXoot+K604+hJ+KtirPHvXkN6Dv6nrXus1M9/eTdnW7g2E46pqL6J9ecuQFgckd8IwQxrSs
HV5SXQJL9Rm2j9HW23vlAMIG/m8o7Q7cknmeCty7UgKMFhUG/NhVWCcQIZDPPVCaJ9hZ/+ynIftK
iPf1PwwTwqvQkQNG+QaC5tR95qiiq1IHzK0mmsHee48i18YDfElSPYmh2oAzCmAHwFC1IwomlkXb
TxNJy9440uCRen/haZYY1tZyWdlqcP7+G2jJnoslWYaGA4Mt0HzqGhJkYPrt3c5MnMp+6Vpzl5d8
Ywt9fa3fjAzl4cUHGZu13ngc5ZBZZS3IOYtKO548i78fGAUOUvnlvmacPFITNaHaBL2+gTJcAlFS
sQV+X81VlKEB8IsgZaWrRlp8FBEdIWra4fZKKI9t4w973jIgX/uIizEcRAjQ6r7Bi0HEC+URYsEA
ooKEac4Mih28ToM8auIATYCNnFkblA1BRzw7FpCvft9wYe5KxSiL82Sr4tG0avODYOFHCcLYf4kE
fSAPyFJI4OrU/7r1WWE1bp5C0PFbFTZnAM0f2RhtvDxvq1DYygHAQTsG2QJkzJK8F8k5uBMvmonx
MzQs/DIB/Yf/6HkZvoxj4RxVj44zZnTIX8CEdaZdVLrTAzi38AKLar5lIrS2j9rLBgo9FSArdEAj
CL02F4PDzuPgW1/BPpV7Sf02ffv2chllKWlcDBkWj00Dw8IhDbLi+wAzuHJwXzpSbyzD1Vy5GIx2
N82b3Ac2WBlp5zagMvsi3KP846alsrceP6ur4N9QoXk9oobPoWRzBt5DF+F2+qcHPV2X/fCtaOPk
Xx3TgjRFe25hYWrVF9Oq3JYufGQX7Jy6CJKGZ/HEtnbM1TwAXMXCEeRiZWth2pEUTmU1TlpMqvyY
20U1QyOzxtX7P2TCRRz7et5IQNymh7BOCg8vFfd4ccVzOU+Qe/a2Tpu1QwC74D9D0k4bAjFV6FLN
KuXjHxYqY3i8WQL0mxm+fVuxVtPhIpZ24JAJzJoRbaczhb7tZ6B3zCJuqJNHCYyF0dqFjMn4++0z
ic68g1r7Qv/UwQedZxQyJPDwC01QLGbXNXbCBOZAjOW4ux9q7WZyGUpbvkzVVRM1ePM51Ct2Ruml
fRudMln9aF2+A+qsAv7LPEakemtPFFvlZWBtQUMMwp87OslUluLJsctjO6qDw7vj/fGtrTGQSiHg
s8hj3tSc5pHaIHsWUWqYxHto8845hS2o875Rv1FoD58LI7oIpSVKMAwQaODwG+PzAmSYSt9/yEJO
X6xZfXGiast9ZW0RXMZbhn6x81bSJKMNFBnoIE/mWMTdSGIjeArLIa66rRrK6jzCogRiSDZke3Qg
JmjKUDt3u+wUVI2bAO/lH90ctBioHomNzFhSTr9wgQbyv1C6Cnc5tDDYg1hxWnI3O/astuKh9/04
49i4WEWijxPt+x01OTv8h2RZjCJwKQEVQMe0ooUEE48in1N74h98v9o3rPlYeltiJasDXGjVSwHv
lnxv+mPlVlFop2Y40J2Jlxs2Ed87QLT+V0EAoRqbAt4l3bx1Eqx+REgkQqgUMAM89a4zhgGmL0sU
sk71FD3jmfVtKs1nCOFuXAlWx3cRZtlRLxIz4rAJ6cYK4kcc2+U+7yRv9y6Zmq8m9bHKRaScIKZm
xT40lWIbna+14w6gGzCvFz3yW4tjaVh9IAyZzjA7kFn4vSm6t4ErX1c6bvE4TVHEWrwTrwdIh0Ka
41SV6CzYX/IWusvQ1e6bLXra1jxqYQgZfDbDBDOdyqOj/pr73/DUSUfzQdnTvlT1Rklq7aCD38s/
2bH8nIvP5jQwfEapFOVrMT5nVvTo8ryMB073oyM/3F9p60ODpa8NTxC89LVMzDxSqsxWwIz69TfV
NWg+OyTmyBlop+3DcPgOBewN8MB69uMdh0IYVI/0orbVQsDN7ODr7hj9cQzwnOlh3DdE5ff7Y1uf
x3/jaOnv22oy4SEv0ql3f3GrSsHUSDkk3AwcBht3rtUzAJ2h/41JS5GaEeqLKCBnc6Z409OIuU+9
IiHEsHj/UlKjSox22uoVvW6EN1v0RVgtVWY0LyGTUhTnWdnDd8vtunTs0WIvubC6WFXEeD+ZFhwx
rJz0dtIHczfGaDuxd6Im7gNBLTuIg9Fnvz1uQSbPgeLQnHDw+o8MzMdfrOBT9K31/dqLfRZkZ5/U
zq/7n2ktHeDdAWlusMqWXsd1uhfZMNqMQpNWZD9qH4h6WA4WZMuuYy0ZFmluvNxxO7gRncsg0WcL
gwSQ/qxPSL8n7vHniNJdH27dB9YGhK3JQZEHdTp0dK8HZNvcKQYOv3oYkrTHgkfZkRuWsTfmzXrW
aii0vCOYMQCKqx+UVOWTU4EOdurmrDyWreyOHFTVPRTt/Y0Lqq3t5wuVBvdgqIGDBYh51DVBqcXE
ZDWKnyvDcACMoUH3YuVGNsK+p0AaZVnbVxDkITL6UWVkfMKDWP3sqo7YcVOHxhDbRdR+UO0A2V4P
+mAPA3XGCpWUMfzVwBLpYXZm92M4GN87qDCcKKH9YRbEBceqEV6z8zkvp+P95NPW7d+DQtEDzDL0
BG/2PxuG49bYDuV57Loi6ZoclJbO63ZeodxkYe/sTRmJjalcnUlUAtDdQL0Td9XrBOmt2lAhjWjq
iOFRhbCCmuhGBeRV3epiZ/h7YGADonW46KvomWENAchxAhrkuA77Ej5LvvsQMDapRBhDUe+560/d
O0mb7mef95PciQre2ieH1MN5JiNMG3wbNGbAoOZoZxeBVCejHqL+CazTCBtMY83ADIww1N1T0+tY
ghGN4/s2nOX7nBH72/3vtDpl6IXBTghaLjesg7bAhUUYNU9bI/tW8umjGre0zrUd4nXGFmEkTBrq
mjdKOwqYLIVXc5SiUmsewIICJznI+18TMCB+A2PS+yPSHnx/h7PQ4kN5D+1+PQlA5qraIDPgUmZZ
5c5ibnUSUwDO2IyK4G6m43RyqPC+TC4KErSptpRd1jL/lcGJKV3BX2fchUMR8cKTDOfnyCr+CmZx
qpoW2F5o1Dn1llWftlX9Pd5XtPvf8ZYvfHGrcWlhQo3NpyhMq1RFNRRlIF+RyS/3p3UtDJiiIMQB
3wv6uvacdQwKCeaiXt7R0T6YxDPeScep+A+8Qvgtw0MFnTZQbfXN0CvRYg79iqSVqn93Jdy8uvlP
iBEmnmG/7WrxOnEAw9qLQOQKgowI4OfBNHNOnfHDLJ9m59mqqoREMbTXNkKtTh76oMspjFaY3t/m
CoYRgvTFmeeAJKIbxaOf5jjPsWG15kbRbW25ORextHzgkGVpi9ahKbPE7xbLC7xrFrPMASBk3tgN
18b1KjYLjiTKD/pmWA8i81U4OGkzi5T5Xew37IfVFxvvrbUldRlGK7ypkihp5YATUn9q3YPhGANq
z9QxUICDoW3zpOySfIWWRbcF7dSu8a85chlZO1FgO8I4eCIsdUpxjMJTUB9d4CujNtuxYafUGx+w
N/G0jyf6UUB0wK/T2m0OvfPSF20CnbCNdFxLkctRLZ/1Ysvo7SGraAFoSi3zuM1AyoHuMzV/OdmW
eena8YJnOEgVoLfiJaRd2SY4wrg9qXJohCPbJ6f8UAzhxrNuK4aWHRkshzMfTj0nkLfKRPDGTxuR
BZ/u73866PX/P82/Q9FSgYMhnvm+Mab14J0n9eQPCkKWXmyUH0Np70JYTSpVxuP0W+XZQbKte+Lq
R7MW2CROFRslnOuPFgroYM4h1lZrPEp/34f0GNSo3df7+wNdTfnF+BVHNSCaeqNTuJwMHqm9tKpz
80Nf9u3zAPTFqRyJ/CTbxsLB6tbnDJSPjbRc3U0uImsjdIU9i1a4fmp53Dugk2MmYBLmx7bE6X1/
kKs7ykUobQW0fYfXpGWzs+oy5adB6zlZDK158SHsMlEfS9MZx6SU9bxRWVlNVkguAOgUogin75gM
AiPMZhbe6JNtWnGoDDnFzM7CLUz/2gi9xd8ZvWo06vRrUG9AXjakJoXQfJqxX10uj2OOosoXl82H
+5O59t0uQ2nfrc/zeRKdWZyN2h2Ps12Id0YQlRx93KJ4W13ldRVextI+3JTlEXXakKTAssWor8SE
BLEUeGGPLwP9MYZbvK3VwQE5bGMxYCL1eYSDBtwnoraDmkkwgc8sfIhUGGTvTUOxUb9ZW+EQVHdB
QMN+efMQdIg7w9cekCmAlV0Fok5+6OY/hn4L6722woH2gcMZemVBpDf82TRNKiDBnMIvO0omjhYI
4FMwAO+SxjET6WR/VO1WkqwlPs4Ax4UaBqoS+uM9rF3Sc9HTM7aRjsQVy0uUDLL/oAgD8MC/YbTD
YIZuHBQULe+Ul8qFSmo/7p15fCNH9zULL6NoZ8FydeQWISINZ/VswhiU0v7s1sObr3JwhF8qiOi8
LCIt2p07hDYDd3gIngUz96AMvriKvQy9SuxA7u6v4ZvtYjmeF9uTBXsBnrM2Ihl5BomMwDh10xjE
4VhFX3nmV88AfspPTRh0B1CQ3qzBqgVdftTFPcRhymWT6fYnu9y7I4/LruL7ThU/LDAKN3b8m3W8
xHpFQsGneZHxuY7lGwvWeOiXpjdPpFtC5vhbJrayfHUa/42ie5jlwxBMZIYBMsBoA7ynmV3tDDGL
pxHls51RtdYX9HvE/u0fz8fKwvMaEms3xZYma6lvl3CVyaH5EpTfyBDF2XD2+O9qU7r/ZvPAPKK7
4mA7tMG80UFlbVV3jWUDHiTm9757HvM/azeLZfaUR4+NmDbScu2roT9sLWATvNR0iIdb+ah4leiD
+4OIQ1CYe+jEF5H6D8lxEUa/puJAFjlaw90JVgL+Yaoqe+dGtDq0tb9F5PJWhgRJFIwFFBj0wPQq
fcWtzrXGkJyDmbbP8Mn2f8IPQXw1DEnkcYL6GMRQegiAHuzSUe2+DJljJapdlMcYLaUVZ8ZCmg+6
qQtjaAwFT7YI2J/CKEsBSW8CjotApaiEeEozCiQdfDjiEGrsfxXTMNAHiJxIEruYVw+yUvPwxSJs
AFusc/qnAmwuH8rspU8OTdgU/c4zuPfOEk7wJcPLNt9RL1csCZupgtU4s+inmkblE0pak7ejnAa/
0G7zbLBZoVuKNcZgiQCgTgZjjjkzvUQWrMZX7AoRxEM7hyb+I6OoDpmShOy6ChyRWA11JJIhzKci
rsQMZZ+xbYp3DjGbrVvSzam02Enh/wkMMSQy8Sa63hWGvHc8WtpuGjLD+CpdQ47oLRtl9/YEW8oZ
qFmj/YQqr7aTG9ysXUe4ZjpOqOvh1cBd42AM0cZGcDMcVM9wgfDQ5UJNA0D66+H0qD4MmR+Ax74w
HWnwrsmzN+siIQbkQ3COA2tjQz3rOkbWOi7rItg+FWxWR+hHssOAI/bz/S1tbSTYqEH0XmAwN6T1
YujYZFWySxl84nbN6IZJPoEDdz/KzY0LY4EUPaTdoEoZWjqTr8ZVR0WtG5wKl8aDCZ1EucscHhdb
rTkdOOfCVewykn4wyIa4UlBppOZkTo+2mUEvGywE99DZw/x7lhk7MSrVgSgctT3krL43FLgmAHbd
gW1kyZJsVyXsAATtix1IS0ZTwLmwz8rhZGaEVQmHJ6OACa3nPEycZt9xKkdl7JY5oe8cX8Dsvi7d
t6ttL34HzuKnjacmzhTtwuGFRU+tqbFTK3KT0Gofg0g+ymarVa+jW5eJBy4Gmy2472ix6CdIO89m
bwReD0+M1vNBuDenL65SakjqyQNCQYTRXzlAjT/RouHPRh+Qr7TaFLu3VjLt8mfoJ0xmt1y5fT6e
8Gmzby11R5QKaiPiz6ouWjNmqnUfUBy2vvboK35ye6P72g+jcqAIYBZfRmE2Bag3bfDBlE1QxKUV
VpCpYAU13yrfiAmDSyiaNgA5Q2VB+zBGVjVKFEaf+hZ97hzvPIj6NER8g4yykoSBB4QBgMcIB5Dg
9TZiQ9WDBapBpUsNZlLxCEeSVRyhjGcCxF2SnUS/CHcnM4w7iTLVmxf+AjvD5gK0LASXtCWQuxW2
esPIz2LKyTMEON24MyV/FzZ2B08Zc0sTbeVeiJNmkRXF2vNvNs3R4zJycpmfuQ9Veat1P4mMhokg
+S9nMCEDHGVbaK21HRROERBNcaGNhDPheoIrqzelQNMH0sIzzF8h+nSsMt8+3Z/ItfUFcV9o2CFl
Flc7LQw3erNGjWg65eFLUARHH5KsMPZIIBEeB6QDvMKJS/fHVGzZD64kEHQ/TSQQgt46ibSNgnbp
PDAs6eEjFUPij2CnZd6YQCuWxWbTnIkNpJ+z9S1XljKEoaHjgnbWit2H0Q81/O5MlqJLlwTlYZJm
4tnHOvp+f2pXLopXdwZthcCDwyBNU1rYudzTTIIj4Fa7HP7W98Os5snF1WS58F88wrxcCIoVQs5d
yU1zP1iZj5a6NW69zNemDZilhXnnw5Ncf8zWNssBoYAvhd0+ZvxPGzctd36Cx9nu/njWpi2CwB8w
6mjr3EDhOz8cQV1l4Qm9GEXj2Tflb3eovDDmfda/EZ8CPRW0c0JUhVFpg6+jLuTtKV+SuWnpWZm8
xHaVsx0ss3gsZwhUk9Ez97nlOhsV75shvgaFIAAQCGhz64cJXnmso6GAJ0YNAya/zL6PobN31Zb9
5locXI+AX0IVYmWPtqTXzYMMTtL6VYUi4X25C+yNO9jrFF1dR9BSXEiJcOrBZRz/vE5AfK8JLm2q
S41A7Xr+QEmf1JCMzKr6Yx+ZD5ltPQmcEQCtP0whxeVp3rv5Vi1C59AuX/LyZ7xudBfrwIeKAzW7
PjoZebQgfajV5AnpO/OUY4aeGtx75ziqvBpIBnuwP0fcdd8rpkaZRNTI5EnWJmTMi6rK3hmjK7xd
0PgOnpReW8LGkzakObaBVcP9JWw35vDmeNGeMfb1FHbZLJ3Z9uFgnqtTyf9yrCZpsjH285c+DDbO
ztusuH4zaTt+27O+yylsonuv30fQvYBjXGrVZGMd316ZMCgQE0HThe8iSpVaXgiScTA5A5WOpAIR
gswGy3dti8pKalaFoeJZutzaD1yq8KzacQ5JPMia+LEs4BD3dXDqzNz9H2lXtiQprmS/CDP25RVi
z70yK7O6XrBaOlkEEgiBkL5+DnVt7EYSTGBZ0/3SbW1dCgmXS3I/C+xpuuJuBPnf3rMSXl5xnoq+
3MCCZwj311PPRYqbhdDsNTlKZWul2uroSJLU9r7L6MHgOWLiy/WBLoowGGhKpNAFmWQp5zQcDe1k
X1pBfgTSdGtCbaLi/NYj5l52fpT4efXQVqhKXh/0epDhJvMxyAoOb+TQAAcWgg17QsdtRGQfE7va
Wqy7NaBHcX28i4PpQ1BDDuDjeKmCsQTaM/XJADM0TaqeWNCRbVtnrR16PaCBAvk4UK546FAb/JGs
fG4LQOfrOnboGhtz+lM+prmP22bGuhlr7trMLQAwJ3Viy3+c7tEwTm721YMNmtf8gJPSygdbWsCz
DTTHmZuaUNeWQ3jMfcruFAo5MSvImhrO0rymqzQu8pM+0fwiD1wIfBpSG/51ldu0Se3nKd0Gune6
uIQIwnCQkA0wdjqv/Z+9AM/iZSgD0X321TIlC1zIUJOAej/EZz9+wyyFBBI2P3BMMHOHDYFGFVvT
T3coZ6PYH0eJgpSILA2htYFuqLsZlRGVO2lC7R4rq/y/CczzSc0ybY2UVgJ12R0r27rNpb5pOn9v
E3/lKbYU/5MmNCSI8Tfwoh9npSvPRTKh0bEryMZKddyVzYNKxdP1/bw4zFmgzPYzZVzVssnNg6Yj
2xWZGp583JyONeAca9eyxdCf6MCT+jqIFtNvOTvMC98sLLMKyxM8w7uYkia4DTvZvV6f0doo03lw
NoobuJXRQVrxYOqKHBtftE3M8pwbKxt5ceVs0PTxbWB/c3ESjm6eZSNsgUPifA0NEvzIRyBuDTsr
Pn2zxDZCQXQyKJ+Q8rN1c2nBeCE4cK+1rWI3d4a4onm2jSR8AP5i8Sa7FaQOBPH8fdraY+QqWpKj
K6sX3Y7bxl9zDVlct7Mhpu939n2MXkdeBtH2Q1u952OEXjFU9Lw11OnSKOBKoKkEPXwPleSPo7Su
R0so/6QHX1DXuHW7gPIdxFDtbENU+BcvDvR5zoab5SBbBrZuM+3BMKGHgknXWg9qIDRhtiV3XPvN
IatQ/L/+sS5vNh8HnWUiLambQbalxB1dAs4LpU8BLcQYnj4UuqXFSqZY2leo/eIsgXIIxCpnBzI3
7c4IAhzIpa83YJidMvFJeZJJBxOvd6AwvKljdvFKhKdGEzJA1dHBBZqnzh8c/enu7TQE3uSo+03s
yvl9CZ3NvgehzDi09otyvuGf4oCncVT9vP5t7KWL2dSJA1IdJNuL1iYbPF4UDXq3Q105/U0G8+bX
nsEGJqng3WYkvDXNJ99s0XjJeQWTQawM1zcDdkYVI3az/FBamZVvB6/tXrw0Cka8Wv2W7LvUKu4a
rbtD5ZDmFoZF8h7NlHyMiUfr6ASlG4Pf5IFD76BaGY6PbAj5PXA0nYilVfO1O9RiGAK4gJfvRAHw
Z1dQNPcL9Gy1A3/0rH7AT6SbQXDnoTEYe8xd4fx7fWkXAxEEVdeFyiC4DbOwt+pMlKEC4zcneOYx
guZUmH3/izEQhqhQY6SLArUEj0UXmWUfUx3e4I38AsjG5voQS1e0Ce/xv8s2y+ohUFW0riC+Sa33
rI0OckzffFTMLHBSjNKIueknbPy0Qv8U/2ejzk7HLOCQQYIX5NHswBYNHKBowEEJvFtVmmtCcmuB
MbtbRFltSaZocBDdCzRHEgeOEtCiHgGDvb6Ul42caVbRVMTyAP635rkpyiORe1YLH7oqCostyIb+
VmTwtdj0dami0+gxcmuFaXVbVznZO1CYARUQ+kg3UUOIXjlEl+Y9mVlMdxzon8yrr30wCmq4cLFl
KJE7kFwGISbpxaE26pWJL20FFLps+NngUoXW3MdTzh5kaYje8I4dwG1DIrj2ytgF+HbNB+HSPgQr
fD7S7IATYTHQyJEVmHKlfM117r9SgI+zxDVtet9oaafPvtNLaHdQJqNtbZoVO8Aqvvk+Ege6uUCo
Q6RXp1zcMmKW48puQl0Pc5095dBbhZWW46B/BWLDx7Vo0ZToGkKNoyXRyrVs/hianfkCXAJ51V1f
9UmBaswzXOm5GetwiNo4VAJMLI/2EF7OneBb6HKrit2IYLM3QWdVG38ItZloVvqQ+wVk+421MoVJ
fOlHcW3XGl3wFIzgTZYZkBuwODebrdmbdnGYGL06ToVVPXm1k3eHPojQOh8rnu2pPRK5V3CG/+lB
hMuNQUoPx8TLlJnFFGcj1O8zCRiYMMzoyYDl+IBOCFU2DEIya0ggw1dmse/V0A3y8ejp96QnYBZW
nixuvDys6k3VEsljX8BlO6M9jQHZhPnHKJpym/cZcHOEoxbbd/ZtRAeQgZqi5CTG/2sfcrRF85Pd
lbJBcUaTbpP6ImrvMjZa2d3gd+H3ts7bH7Ts+weD9IA+4R0D+BjICOgrOKo0ThIVIbopvaYp0C0t
Cm8PC263SiZ00be+BeVyIxrB3tuqli+5L0S7gQqpaR2oFTQn5Rr1sPVHImARXjss0SNN38oxgxgb
ddxCJkbRKrUhpcB38auGijgtlGlvzEEEv03siSO+iMViP1Sdt7Pa0b2jgxtUu1Y1NEPXuovqLXap
BmRc2/RHk0GPMGlLfzBjSATWFG6WVnocaSAZhHulBdmUclJ5QKVj7GOvoOrNggoin7TIAUep/YqR
OFBMhUnLR/PdlJ6GMA839yVtip84BqwW7DuNM7hvRpDl85J4LXJQHn29ngwXsg/2AV4KkOyxUJKa
HY8sQH1udEH+TFsHHu4+OPpZSBINK0Ctvd/XB1u45WCwaNLSQfK9oOR1dThQPPLLY5pnQHsCsF7C
21rcirQ4Ufr5vArK6VR/nHB3Fy+utMTe6cYe8r5g7XLVxTmrgfiH1o21kk0W8irWDzdRG3fdSwNF
IkrmcCsPcWsfn0AKfeG0X0ndSysH6YbJ98UK8R6epe5+CGoo0noayqcQKm79w2iHB6BR7lUJYcKc
rxlDTOlvnh7Px5slcCNPJeFQjzygX4DirdqNhn/bm2uusM7COMC4TC98KNfhqjFLw1Y7NFld1eWp
C0cA+ko/Zw8juvxJliECnaY04ywYSRMbKqBV3PSN4ySA8NenoIAb08Fueahgk95Y75geHh3JUOfK
3dh9T8HDzIgJEU1QdvN4HHP9LBqPvPptIH4Xo8u9PSXDqGO7sV1A08IUIFOrAXH+Lq+BuNo0Khxf
S1ob/4xc0KM5DFUCiTR0t/vI13kC0zlUocOAqpXH02xTTuqp4D9OIhboNGNpZqvimjwH3Y3lp5RJ
tq9TpAzTq9ujw+RwD7k9sqJmsfAVgCKGr0VghXhWzTE0EHYSVcVK49jYqfETYoxBYtbdQOLWDtfa
9gubZUIsgwQMHzi8gmdzC7qijxycpAfhtN0NaB/Zoa/UmiPnwn7BHQcsNwA5J7jyLK3ZDTeVLVDR
DJw26UBzsNKbaas0oo9z6/PFtxA+o6jroEt/CafqDOJ0rtGmhyydzvih8Hr4tOrc+rfxPB6uvONn
H+tPcEyvjEk4wgfmaZYKQGXitKBVfdKNN972bRHGFjxxjmNZrD1/F1YROGLgG//0yC+I4YDxYpcE
lj46PgRoIVJ8w/tyX3kB5GWrUzis2WvP4n560YOfiDicygawNZt+z1mxh5PWG2x/LKb+cuc/EwLt
e6ConLV5zZZwGgeMehfaG7hvo9ozi46cuZIT0y9RjAMZst231Di4abrCrPsjgTRLonDPw6EATSuI
cMy/VDlqT44lcY6ByRmuF/CVq588qSz/3ohq9AqkVTTvBcI/22SR6EBFZr5rJi1t3X5buEUPddI+
svHmUpWLD4BqGEw+J202k7phE2ddWNorwTzbn3/Cy0Pr3Ybq3YQJme3PPvJyN1B9C6ejAiq3Ob2v
I/F8/R6wtP546AAQD0oxLNmmx+7Zd9ZpzrrGbDVMlMnOSYsEuefQ92sQ/4XwxfmP4vGkwQUo1Cyc
DO3mdWoNuLNb9EhregyK7huzyJEP2W4oyCfFxf6EFQBqaGCAMO8Ct/BxWqLhg6xSAUlSXz+rwHpp
jRKuoab3fn35FrZJiFoGOjVAzUxuZh/HSamVUdbUkAFIu0eROne9TffwaLyTTbpy75hFwzQlqGQg
XUMsY1rE2VBBUBIB8SsAWLi1tQBgcf1hZYiF2XwYYvbuBwbahFOu8g9Dezf0b2GUx7S4a5s1HuPi
OA7cm4B8n5LMbCrV2OaV14zWkVnVjWmpH109/qDKTAZbrjDEZkNNewhXNVTF/3DE8G8fP5CRsUyE
fh0cXEKglUt2WvCN0r+t4fMXBQwxpTBUD8AwmQ0URingUxgNQN7vSrPYTtmh6G8G0a1cpmc7dprR
ZHOPciKYF5cgfoxeGl4IJ1w1tA8kK7ZR2uBNixLvykCzgPvPQJMvB/BgwHPPlw5ifCXr0iA8cqsk
99xWwQ2HBsvh+g5aGWXeVpW21xSCwElJArM3Zv2TydbMfBdXzIeHJoxa4Y0wv4Go3EzrULj+IUQv
Jo6K8d0kw6NdGSunzEKs4ebhTq6GSNi4s3+MNaqqAuK8Wh1tg91kqboPSP7NzsxYaLWStheHwudH
QRChcCnxXuMONChArRlkaGyorwo4kQIHG4v+18r3mTrpZ0fnnzCYVEojP4KSgDvfrKUxsB6dZhiQ
F2mv4LNXNF9BbAAmQwEXViduHY5VIumQvw9l1G+5KUkK/fV0AvMZrvlP6Elf3lmwGHVANqn67FY7
DtRm+gFm5hsuWrw8wZFwqpiYucs3cF6urI3qmBs8+JALRVrIAim+e9AKLjbcTHM3IaDiWPvelqO8
hZh4Z56cGt8lSdOqyDYBAQa4UtWPlHYPTHNVJK003DvDlSgfTo5ab3ZNnB/ofJtd0kEsmm2vr9ri
98FdDeQENBkv3vKZ4XAeWYQcSfU21F4so3/TjiZeu1LuXgrtSWcbOFCYsoBQ+THkGgIxpd6HiE/G
YCxQgXvx4EAbIS4hZbO/PqWljYp3Ap7W0Ay6tDzD4aPxXPDyoxy8BBC3DfHXGhJTjrwINXjeAZ4E
pRHULT/OJrfNMtCWKE++NUbBRlo8tZKBp7WzC0YU1xIOP1q8t4f6GRUUngGbSoIv16c5L0lP8Q4D
RMwSRWDIaV6kvSanEO1EXd8PILdniUmhHsAo2zA2Zsm9uHXZ9zrVScZ+qKzeobi4WfkF00ebLcP5
L5inRDQkexApUutgImgh3SY1XD6zUQKwak+BlfA8sPNDijtVnOaoIsZlBqOs2GO6BpmokgAMgxJV
0I1ClU6s/LzpEnDt182ynIGnCMtDPDpEWOa3oaUhRxxaJVThKWW3jdeKB6syUeNLe2PlMJ++/8XQ
qMxPfniovcwf41mbhYr2EP7IW+APAA7w9FfeMfKrjjgdk1I3xiOB4MravWgh9CdxwKkbPV3H54nd
yqC0axcUJZjItxIIZ76y0Dd21z/7wlb+MMiszgONo6hEHy48wJy2z98y59eo/+LuAGUiazKDmUC2
8w4cqNckLQs0ngvb37ekRrE73MDGYyVEFqeC7wMQ0xJLhIwQAjLKJjwwZF7KxxgeHInM/vn8giHv
4U2MayTKfVMOPnu6uEVj9kQZuHs7roTGaA+KPCFq45bZKs1wIfDOh5olJpd0nUcIkEoy6vybDmWO
PA57U8Da3G/e/mZaPghUeBOj1T0t7tm0TCSUrhp0fepUy99pOZr3RjqKuDHB4Lg+1MIpBeM1qKxN
RVk04GZ3VqYG1+MDLkap9Y+0vpsc/EgbSNuiSq4PtLSBAPIHPwRgccC6Z+tnj33FwbO0D7VDniDX
mG8qLbyVaswc+vwnc5+PMnu+EJbXeVgChZCLE5Pls6n21HoCYPhR5nxXVm+6rLfgDUFoJHyVIEiu
ggeWAh96+FAPhuAASt6zBS36HOcKj6KDKzSB5cCI1g5cKb6q0U5XigNL326CWkwmsdAbm8PMLFag
jcOqHMQiN3a6IwIU+hdvdbOCYZo3EP+sKkAdIGlAegb49Vm+hyEVZyx3q1NPTefJ7AYD9XvYg26L
sv9tNpaZdGBJbhttFjvf0nITijxPhGjURtBQ3xss8GPbjeRfxNT575rly67Cfag34IHtpdy8CSmy
mB/ptUfQ0pEDVDAEim0bFeB5S7hOYUMGv/rwEDYBrFAnN4mvLWkbQHUzSv+BI6bIYbrXkLXG7dKW
gbUsoGOoYODNMtsy7uTGGJaQBc3T7NZBGVj0a9pqSyF0PsRsv7h94xtFo4tT1RVhs8s6x3mmkoIn
WRupHT0CY++upZzFaaG3HuA9AVLtXLurMHonKARA3VzCZj6Vx17UK/D9hU0YBOjLTCV777KPlplN
XoK9pI7W0MROlZ9Y8O+Afun1lLZwDYISP+BIePJB9mxeUWRDRmxL2Q5w+11i9PmWTDzkiG7TkW5r
9Q7X9JX8tjQvSC1MJXQPqNyLw1tWIPdRI4ebrdqaRRdrw3zCdWt3fWKLw0AMGdcdOJ5jJT+ePyWe
S4BANNERuA1vg8dSehvgVbix0Vx7+fRQOOUQ3ZNyPZLL9FPOjrrANFha5lV7zKpnOBDf8yyDNvIn
a49TAvswyrQNzkZBFx3nbFcCr5M9dhXb0uE3PAdjECYTCN5+/iNNzGd4cuK9DBL8bErhGI1S1gBJ
dkHDts6YO7GlAlDAqGOtDLUQgR+Gms0LLMhUCUrq0+DV6Q59shqtqeoLoKbQBivrLpGo32xoKNeU
dRYiBHU7ECHg3TO5Cs5SUx70HJ23gR2VzDatGA6REvuwXqMkrg0zS0+2hToxF1IfSNV/BfyebyOT
juASiLWjZCERYkITbhFqH1PqmEWIikZbBLg4QP92QwLjESKsuFDWBxGFnz+1Pgw1O7UcHvUSjpzk
qMv22GnothtrLq1rs5ltYNa2NPKpnx1TPNIVhJ0igyAI+Y6oNe77wun4YTZTtj/bWoUJsVPem/kR
ywePoTGOHB072RgrwDMz55O42T87GSREQBYCaDJC2OnjcJ3VG5zmNsSc2iKp9QBZluoWaNp4gLjT
9dS0ODOUoRAPqH+a8ze4X/YgbfdRCqnZ8iXqgz3NmxsFcCTqYbEo/cP14Ra/mYPbMRrvcPWZ90cq
zoTvwJjtoOVz7z1zATlEtndX9WYu9tSkzDClJcDcUMyb14sMJ8tqWaTD0UijGyHsYzSwu6GQK9O5
WD0Mg/rJpFCLru8FkA5UUQ9PGK85gkCMCh8QNyxO1QnGcihPqO31tbuoGkF6ywosFFzRXcKJP9+9
bSo0lB7hm62JiiEAUNz0Q5Vu7Um1pbc8gBJ4DehQ5gewGUQx7vrwC0sKFjqKyxOpDleB6b+f7YFG
Q2daM7uEgQAYc/I1EKB80G4lHi8CBJP8E/kIRkx1fvjbWZo6oQz7o826e5HddCTYjpWCPW29kqHm
HPTJrgCnPqB4eKjhITMfyoSEX0eZER2Ib8AYZKSjV2wApVWvFKZQfixA+PteuKx40YL6kw5lGA0x
sBqQ1fr00sJdc+p5YQOirzJ7TgWZQRnKbRnEt+1ngKzjwRnBXFzb6wtf8HwYb8Yls8hgB23OYSbr
9qcsapNgCHdArO7/X7PxZnEqcgUXU7cgx9qVWxlkd9lI70virjzY1mYzO2FYl3V9U9cQx4Ek86Gh
/b+GAL0wb8I1M6Dlkaa6CJLJdIH7GPnFUGs96CA72pPeBCHs0ShTCHFQ+Umkyn9CEraL4BigUAED
948jMZQEmxFC4Uck7F/cC+Ez0X1SnPZijNlZ5jcVh4THmJ1IX+gtz1L6Pla580PLATDM2hF1CUm1
MP9VAmb6+3poLO3uYFIHAegWKkDzlcyLtBaydI0jdLPsvUoz98UFshQ2TszcdCT8C0cSFNmn5iGo
FLDwnoXiaDe5MHSdHsuqYXsTX+zgNhEMRFllHf9iamdDzcKxsoEZlWNuHKT6WgQNcOTjsQ70ZhRr
0t3TB/pQHUbeiiYEJVBTeLDPG1UW/PIiv2com2dFbm+MHCXdjUlbZ+2Ov3C6fRhodjGFi0Ad2DKY
3q5Z9cSALtpTd5Qv2eiYR52TKEYLv1jJHkshMhV78LEwwQtv3lwOJvpwbXZsEYpoPlB751bmCBFn
i+6V4ayV7BZOVdQ9oLKC88bC8TYLEV+3ZduUAIaIWobbko/eve8NFizutC5+qdADVD3oCOtjx+Xt
nbbbtQrXwveEMgN2BKo82PjzO5EjmoFJ3cDjJeh9DbxY5/RAw5aohX46RD8MNPueTS+JtkXGjrWm
gCk7cer6cdfdFmqlZrB0tE7+IXgvA8sFjYtZHmsDXtfaYaC0d/mOOPAJl0178nMjKUXwPVPRfds7
h8Gqb6nZqZWDfWk9gfJDoTcMIbdyyUbsvKZ0UJcsRrUz/GByy16b4NKRgIMaummhP4nYTFvn7DI0
GJalvQAm3HY9yC8UBwParQHsS8zB/8Jy+DpA5I6diDeW21b61maA/XlijhAJDmX7qlVZnRo26KM7
8jXryeX5//e3zT6zwNnEowEXtdqwd6bxHZC6lVy3OHuIxSGjAhZ+cUwB0gKnohJ8T6nS2wGaOSB2
tfCpMF6vB+zaONNMz1aZ9S2DGtGIIhqCpDDGQ2PTQwTT5uvDLKQcYHQARQWJH93leUK1vSodVdSk
B9tm8Kc7UFjvwJeocp6vj/Pn3TbL3IAyTMAJPBrQMJ9FTaadTHaBKw+twbNt6Tm62VTCso4ZXE8S
HL/6Lht49QP21PmmjGwAiV23vxkhIh7ELsQST54BedctNWDpDZ9We9u0Yf6jEcRYIcZPMXLtl85i
KEI9p5DBYBxo0LTbIQ+GLeUysSAWoUOWx4rD/i3r4EN0fYmWsjHIQnByAPoHCzX997MvrqLedCEW
ER3K+runvhG4wQ7Rz7F9Fnaw7WmZNGtPuMVcNUlqono2PTnm7xrDk/7kTEWPlv1b9tnW7X6EwTc3
8DauNcasfnDIGwd54PpEF85WPCVQEUTcge8576BkkUOmRtVEMn6WdpBUv7hOKpNt02HNsWLpW6Jv
CM+3qfJzadYyKOU5pV+BlfCrMu6GTEAz7eCOJ4fIXWh9uT6xpT07QWpdFC4gwjLPvqGBVjxpoL8S
OHpD+LB3YA+9jg5bSnLw7sYKTg0o/PUxUOQgRtZL3EP6NgVDO7wTlrnShV9KC4CEwToK1hto8M5u
BkHtMjhkAiWYpY+12DVUH3gQJmpYyXKL3+dsHPvjVDwvalqvCtB6Gcl7ahQ3RgaHTM6+VWVxI0CY
suiae/fiR/Jh/wkqGjCx84zXRh1zelkTUDuDPTPLpLerXdiu+bsvfiSsHbppQKjCjO3jzOD37QjD
LoNjCmQPHG9DYf0AqkCsGXQvTudsnOlLnmWNWpbp6OU5noLUjseU36QqjwNrPFwP7aXkhEAAexMm
B5B9mk0Hxrq1EEynWDUhHsoGL2jqGPUbR368AQyl2WgUwhOobykwQOy16u3iap4NP5slUZVR6kGE
B/QYx23VNlAahlLu9vokF/Ph+Sxnh1TlofEJlrZ3YCx6qPPygXDjpNpk8Hy4MfMd+uwVSKNQosQ9
fX998MUtdzbF2bFTaiWgWAEddmbRg66apINHBmtoXIb+Sp5a+5izkwa886LsNJBrIWImSLOvgCk8
Vx7ZRVweAhW82Z711JbDSlJZ+Yh/Vv8sVGG+acLCp8uPURceyqh7BAZtc30Rl4fAUwILBRGseQYO
MttWUrP6VKResweBlD/WhXBXPtXingOj939HmUVj1QZhF1YiOEB5ZF+W/EVb0eMIrv/KQfl/xON/
B5rFY2sWjZQ5cMDYcF99AldYVvgHKDF8MWBsXXjDL1cMSQfqcl181oJpKpaAuPHfwWcBOcgInh8U
5gqwZn2AbSvsbx2cZmsVpqVPhssHto45HWfzblpVEDBKBa5begQtEgQIt1+TrljaWkD6QecIb1y8
zGanmdsoz9dEFqfIMoB/iXL/mxo7oELT8VnZqipXonBxvABYWnMiO18QL8UwArdtZ1g53B0tGNpp
urGCGydYeYotjoNegj/d3kB9mSVlmNQV0uZ5C8ZFvRl641bYztfOYRs7a9ZicemknjDPk7wIaGtz
0hqkKrIuda0Sykr9vWLtV+g7nAaDg88ffOFRAUZfb/y6vpuX9hlmNbUxYCOCE/vj2Sa8MmprwoMj
h6a1A0KO6EjimynsnYbCtlay/9JqergDo8oZwshsHiVwyGTjUMFVsghYumlr1PjHshYoi5fGrazG
T9oT/dlf8GwDdQXes4Dfz2ZXGG0EVXCjOPqtiKvcS+igt6yAz0K+JkS3lPCRDEFZnXbYRRUX+AtQ
nFw1HBW1aWwQ+Wqp6oaycEOGDlZnbO/guQynxc9/v6lKgA4R7t8XQJAGtk6genJxtFTxlin3m8fS
28gw3q8Ps/ThgMFGMx73E7ybZguZusi8AReouDAkRDL+aiJIpgl+29Ti5fpQU8Kdvw3Ph5qS2dkR
VuJ+U/CQQOoZZSRY1CYaEnFZ/oVqKHDStfvI2sRm+3toc5UC16eOw3g/iqeR34yZTEZ7jb65tM/O
ZzX9jrNZVX5XmxlMlk4hZBLvwYWqk9K12z18fNZoQUtp5Hyo2YlGh7YuUjcE5GnUWu8HSM/aO0/V
1EgGn/JgS1oQ8GBzEDgb4gliv17/gItHKrA8qL+DyIO73uzuE+aCd57U1rGNwn1E3ZjKaJPpJ+hC
xFBBODBJtwy+yaP6dn3kxUX+78DzDhTFGdQwo/aPouT/+E5r3qJ3KZJSBflfHAsoIaCpDV4PUIqz
/ZBzULw1yIqHVKCJQrsEln+bwUSEhrvrc1rcDmcjzbYDHPGyFqTL+hgwqJLRl2w4FXUEiFQfh97T
9bGmP+ti6wFQBsMdcL0u7gnQWGvtISDtMeCVFYtUvSoyfhZwOTV3z8aYbQTgWypwLCDAQ52pPdjU
0RZeRQ8di5z3wZCfxxzPxpvthoY3ym11VB4ti8csU7HRFLHB9EoeRgV46UsBsQT6yGQhcEFWsVnp
kiJj1ckZRHMLhY3gGHpGsRtkW++ggQI7sLTSMS4Z/iZjujiqgnhHiBD/MIv+bZgelWNU/oDy3Bej
UAgptzY3ohp2NoDbMRHq3grV/aTqtq1IUaMVWTCUQAQkTwqYjZOce7dWad2C/vzeOnUDwnb6lOm0
3Ifc7ZNqFNDtb6J8G8q0+V7K9DXw9Ltrkq8oFaEp5+TfeVWOcdVTDNcZ7TYTXrgdOVw14L2XpKPD
DgBURt/RvlM/gy44oZ2Bak+lCAhTRZ6ERa1icxy+uKyFbAhMJLZcQmeGdAVPQphIwMaL47TX7F4R
9VQqUyaQxnwT1Lb3meUfB8ZeB1B444wZ1nFkMPEZJGd3zM+ipAlDFQ8tVIQ7WmRxA7WUMPdfArvX
jwUO+hhUCYVmivMGvZJyV2nSb6ENdBjL/msVgO7d1e1rQagPmReLxJkqGP644mc4ZN7etdB7HUX1
wI3wRXP2JSVVvs0ZDtZaFPsshRdHmwOz24FO1cO0KU5LH9oueLLGYxjeD2V6Sqn3VhSgAkCfq7wR
dh1ii4oRmtH9Wy+6f1RrjT8yz+rjzlfNA1WZf5SFQU8QKoHvCvfjjOoAzjSE7Mo0D/cNGdQe16I+
IWDFbVwTHpyG7oM4d2uglZnLk8AU7Vb4lkoGlQOTV3pbM4RLYAEwG/SdhxcbNqX3EHO5c02Z3tkj
tMAVl08Grgx1Ch8DZtDvBWF+zJTLdrjqykQMgzuhIn4GJoFkxZDbx8YMhw0u+SpBBZVtowDCdMQp
80T2brOxcg1sMrHYYdDlE0S1jHg0RnPjF4M++VQXsYLLZsJYz5N2UPBSkBKi7gOnGzine7jftv6/
ogE9p2xKb1eOUIkjVcH2NhxWYxqx+hepoSWlXPrgSHj6NCHfE84e7E48QlD2O2lqF7Bl4cfodFVb
0smfULH57uLSHMOx7gmCE8bBqvrnrBtg1eRbj34LVq4tnT3T0r0H6lklTS+GGwQL+A/OGJxsH85O
TWC3p8DP7zrZACnagyTklBAxrtNawtY8f63hoJLUcG0EoSn94fWODffX8ksN/bpbKzdLRCzpxE5U
RbBNKdJOMPjZJoyibgOUvXEbBNlDYEE7p1ByR+vu0Kj0hlrOq5Hb5QPVvkxgBmLs0T5Ucdq0KJIU
hvVTVln0WAStCeU+dvIN/i7yKt0XPWSUsibXmwGc6hiCgvWhD8N3f+RNDCMkJ4H2x6MFymYaQUFk
AEvsWAat3uVhV2+rzhcbyfpfmdG7MEUnfQwjnTveBUbMmPrN6sbdcJp5W5cil3TRWEBBlz71RfiT
RTVNWmKkhzTNfzfheKdTuCsMEYUiFlyrEjFaz34HTBG3DVxUOd1BM8N57y1yTyJ3gPgwgDA2xanW
9ECoAD0baz5UscarMjGqvrmB31z3ZLsKnsEOXDgdGXG0wUB3NsJKb4fISmzd/MRhEm7MynooRXmX
90w9WNB/egwy8wEYvFOXsXpbmmS8B0LiVdXWk+VyKD8BJlDDcbCrsr32KiOJBig6O13DD4AS2Nu0
E3nMXGEkhNvvacoruoMRJ79tc5K0kO3YDW2pkqwMJghprTYNgey6xd1vlgOrRJux9i3rEMJYAggE
9VIiXvx/nZA8dGNXfy0mQS1DpO/4LWPiAsW7yYWQt5kwHJDn5O2QOj5oRrqJS0gZx0VN2xhGVlYi
K55vgRPDA8eCLjV0oKC46esOjFK8ie7NFNV/pSXZ4Hlebn0vexoAZtkwLd5qWv7jk9aFpio1x006
pogrEw8l3howWOEKXqMcwNsS7zKJUzv2nXInHInXdthVN24mo8n67H8oO68lSZUsi34RZmjxigiZ
IlKLFyyrshINDo5w+PpZceel+05bX5unKsusiggC3P2IfdZ2aEFW014NXDvu8nk8r+n9ptbnqhlo
IflZG7dXIL2n1y/StbZ97ost7LMlv8+9YY0ZZpniZhqnO11zf828QdjouR/iywgDoG+iFTzMMtCv
Nsu52JttZ+xXezX3YlLWZSLcvX7v5i1SwyGBTWyEKz88TZ5/q5XtHxLc18rYyijT8T53cMPbZak+
JLqzDAl8q3W3kIyHA0t919lyDJt5wJkEbllpMiKrDxaITGE86Hb1tDbbRfbeH0cYh81gb7LyyYgL
y4M9t/iMxptd7T+mbaaSNdiCiEpJHsEXdpml3Q6YpZUR+huofIH5zl7CzIdgmYqmb59y1+/2QW+K
cK2yBxR6j3Jz0htGU8zQajIL8wbIX2Ewjtt9M+kVAt5ye25bl2HiceLINeuR0xZ1l5opp5JWfxTa
0O/qepp3rqY5e38Sdx4GJQhVvLsZC4oIxFeG1VlOrm+kbHbC0S+dW7ExuldSdUcwthX2hzW7n13h
zwliBhFWMyNHvUbfDiX9+9jOWOMqUjXwdn6k5ulh8Vm7i70aEQaej12q3edmBWyudZv7wM3wTPDZ
Aa2N9Tqro6Np2U3WOXUE28gJg8yKTEYPYks5oGr9Ucarlv4pzVlGupbdVnZrfWNZdP2dNR896Ru3
VeCvEcqqPEqz+UZTxpzMS16ERaD1MZDfPzXC0LDJ9PW8jcu9zMY3L5CfoG2afarNWCWUYkmksrKo
l9KAUOIVR7pPNgu4/oPLWxW2ffvidmJ7WKtaA67XMq1pWnnUpk15n4KRClFy1lD/MLEjVVb7bBjy
mHKLE2JtK3ZdgDlmw37BbpZic+feVBQSQga1q52Tl05sGct2PRaLG7RZYt8YTb7vVmd4YDkH0YRb
wwX5j4jLgllAlA3EP136GYzGclpg6IWrU17HtH+5flbt56XTElhsU+TZa4PemzOqEnoZCvq98BGD
4eR1UxBJJQSPS+c8VH1b7pgRZ/+A1mbUAp/h3NfZ92w7stcMz7vUVKESFKWaWR5a3AN6exijLrDf
NTxUwk53Tpu+lARIsx82ZfnTkuNFnhhvW9euY0YhisjR+wfGje63vnn1ZW5Fc6sGDkut4Fwsqwti
/yLJl4YHKUjHW/Q0W8JsypcQ0qb6tjzqWVpHdbUuUT3nC2d/kD3kQxk8i3n9gO2pP8tM3Ftt9y2X
7qYeSvEw8PuLQBYcawyo7/x8MXcVNjY7f+wvY2k4ccWKXgR7gKwWSYOnOMJuLA6dyVeUmmgQUh1g
j2MaAhVGuX60ptuFC7gyOZl7Us1q127LsOME9qOtXXpCZk3cimx+TwvLYP6a2aa0S5dIOGWP0CBF
5G0tZWJavcWFSissmH8M5wx5L3T84KHVDPMgUiNGt9knuIPhN5K535iS3gXp8sFnzvaa4HGVBTNi
08pElaRdFK+m8ZAuy7dl1i/BAt/UzvT5VYkaYHZq/0jVcQWKcZTcMmh6kK+eK4nR7tKYXZQNKr2O
R5tP6DiXkJlGDHEHw42Ckdt7xRHAVxzbyGY2I8rL/tzo47n36udK06pYt4ssmjXlHZvVthCxD29u
sO47CWpaFepi9Zx7bNhDNMs0GfXm1p1KNCs5NlwEI/nwq9LWLZpK03sTmZaGPj3zsFVaE/mpYe8n
1c6MxNE00co+TfoO0U9t+XASJtBKpr25WM20x75l1H1be++xbKfxBvkhoisvn0ge1s9h4wzxZ/1G
+qm3V2N/ajLx4BXZuZr6+1xqWSix2orGEnJ1EXTy5OT6GwMu8wFiUPCQgYp/7ZVR/a4W5+RkafGj
IGIoQGvwPAMLT8jBBR3pTqm5u063bmE2Oc0x77U7pSsAgb3kORIDNjKNoR9J/8QzeeEYOt5SXo2h
ip0yADj4Wv8hS+NlCJY1MbbOjtdRuCBEmQFuhnZOAI/mHwpsJDF5byZqBGwkzEoeW39ukm2wBwIa
QvEx2LSvSaRyJ8Eo9IlvDuKONuP0Mtipfey02t8NOrPwIRTLjeC5sS5eYaHNLMfXdOW8cUvPI/gc
FNKVNjewRxpqPwQ1woBCnS7kYpa1vTEP5DqR6SzGl7+505c3D49kGiqZxuW1KZQR6bl5h/C7jXxG
cpulOepC2GGB8V1oKYCW6VLCMQMaGg7Ohq+vP94YuoJ0Nm4MxlTmvVL9e1WueWzX06ekihY6ggex
qCozwqM0iyx3LS5GacvTPI58ZkHAInziiCxfWHVtVvA18xCtE7FrZeRDZNUqHgPnM81B/SMrfRmc
9ka05RBqmjHhwkaNBazTj+EOR30ZfZb5dttAYnuFRPKczl0WToN9O2ho3Xo1frVB82m2863XlTe2
VT4UfKmhpG+dFLoyfutzSt2ts4LidekXRHh42uXcbM8mU8kz+wdz0uVL3wwXBsEwq5tBY6c7zW49
s75WwVaQDb33S5lBaWLfAm3vS7eHpTsWSIXHZCzb8hqRcIhXwMPfUqBg6qSZJBxgV03tptpklVir
zA7p0ng3bW0v97jb/xkrB6kVYjMW+k4rfEbBNZ1AXEp2gLnIw8qqv+mBvHba9t0W8puiUtzlQ0vq
T7bbAjkN5STlfiDtibJ12pKaCDTyOFu5nb0XNVl2X4MVPeizJI0bvXsMOrDEsf0nvSW+Zzl8lBZP
k2uO1QfS9Ovh0T4YVRok5BFTQuNpYNG4D71VFnttHh8Gi/SsEmjwKlPb+7P3pJnVuZZVRUqkyQSk
xSFDGxNNGT01RlqtB/TAEMrggEeuldc7PG1/QZjTkm0xmTFr/T42muV+aLw+NKDQkRnxI9lI827J
5zFShTuHaBsPzRWVyID0GhlSaseys0VkqCLbKb+cI00rH1Tu3ek9u4g2aUsoM43dfaitXTs6n97G
GUwUUbyOxjU0kg8cZfetQSR8reXHrirnJJt7Vn/xVOsCbtlK7CVbTEt8/zK5WX7XWO5lXfLz0Jhz
TKs3C/XRSiMsCv1jUwGptbF7qNM6SKBOZmco7TO+ZuaSpNb4CTl2g0vpOGeY0ca9JHzai3ppYqkP
fDIekENW9DdtN6XRVnceQZMMotbMvuXE7tbVMyWCYni39KbBByuNDanznBPkBtvwsAykJ8aUUllY
p3W/dT45U9+X+wrNZLRqXh5iuSsT0+zBJ5CsTw5UQciXu63QQKjrd4aVjqFatOeuYz7YbDz5e+gp
eQ4klMmam35ExFTsfB6cMAj6bFer4VkZWhNiwjVFmTmzy7TrpbXo7LsYbiReW3zY20wFolpVsjSa
tRsH5x6Pj88WhPzeXIN9MdenwKuehKye5TychsYGJW33jx0c74NbqjRxRngF/Gc9Gcxgjnwnm/4A
tLjvC+9dtxxBUJ1ZXwRaYwKFQg81pgpDa5umQ9qvy40gizhY5XjflzWWu51xGXCcEZTqdlklFUTX
ZjiCDX4cTaZRVDU+TGKVl3kxjF2zWN7Zy70OAq89ea+u22MpWJnjQch5OwQLVZiabvOjXTYaD9z2
4gTZqRc8anLgQtpUe2v6PN+JYtsg8AYX09KeB81tEyeVV8nuciq1fjmIrDhnTXCX1+p+6a7cXBuM
Qblsa9y5bCSrMZq7VKRbvNXUMLLcAk1a5F1SpKruSW/bi4B7F5qcNFuo2WT8m+7huKiAhTHqeyiX
7NEWxK+mmt2wDKjI5sraMyFMW5qKVFj2Jo3qotcoldr1Y2B1JRWpegxXQYaOk3m/p17iv806fbxS
T6s9EZQfVauYH5T0mifbWuyTpUrE8TllMoRcT+ZIouMI/3fm9oKRREtFLUTneuwwL2yzmYyR8IRk
07yRLdzoSTOLZLRzN7JlJ3bSdF5nfeYWTemdz4EZ2dUAqcWiDOnRPQV0rI5WZrboj/3bfDWfMah7
L73FuJM+kWsHfoKT1OUgoG2cBBb3aBLFXet39e2qauMWY6xPs5FyN6SAChevNtmVmP9AkKPFmIVl
ISvxMizFz6h5tzZmj+C3zdvVJFIyRSCOYnJ6Kg8MUAcA4bLAEEd7zHWqOJQHqLQ/ylXYgLxnjC8p
8N65bg2BOxOPW9q/Om26Je6GB/1QWgci1cdKn5tDqUODtjJRHAJX6/e6X7VgCAwD99fWpZK03OqU
7xIhzJ+1Ncq9XacVGRFPSb5aDH9i0eLOCMA4ey6TR0zZesa979GRscuSIow5nlmiztuisIY3IXbv
TWv40Tv3yS8lSGWt1uLckFVo4/tIsAo0ei1i2+HO5syFR7VnPi5WCQOZVCiHjNWGaTV/TE3V7kfd
azCWoCoM4cvFHK/CPk/V4jjqm8khoL/MhdyiZSj0EEwgqHB40pFTy2W3TlWV1AJDv2Huf3nmfN+l
JO9pezby7sBx9KQV7UARuaNe6VKxaPtht1rj8+ZL786Z+u5EGVReqKZpSVGB4A3QwVEuVedB+WqP
sxAzfHAIQ3ZiqOxrc9MtFeagZpWDBXaDc5dBobCXrr/u6+1OJzmLrL60El+VLw5WLvu/6s7SCJ6D
hRx/Hfvqu+yMdJeZ03KbmerHZRzr0JcQ5xsSA4DeAPUMyqOSUxwifDTY7frjabaRuAWllEaqIZZj
UydtOeehlpcvY2nPyVSpOsHOxbmwqvRbWvfnwOZfleN2SavqW3PWjFKx/zhU+byTvUKKbxkQLMDM
70g072hE3sxN/2tC5CJcjCGbcrj37eFVujmB4ADcPAiaNLGy/J55q+fZm404W1Uep3W/Y0bioZVl
w66rN7E5cug47Z9prGHhOMvM7g0MVwzYj/a5QUdk9dZQkid+zkUw3iiU0lRIfBxYTVhppL8khTsd
6BOfT4hj1XEOTWbzYwtz2i9yvFWGqA+5syYaldxjplw/XPPtfp6qX0Ty+06xyHzLjvLAItlnRoEN
rHgB9W9EtOiLc+2RZHuVRjV4HKxzifX6nqCaoILI9bDoCkNMv8nuHK15n4J62zVe88cQfZ34ff+2
WQgFhqr+RCNXhku1XoSzPFBB9SgBUg0ZhI1/Qw2P33Q4VB19K+N6sfNntzGPdq7fqq151wptO23S
iEiCiFmsdPuks2Qn+K/sFwxQd50+Hvmc2XOhsQ15Re4lgWPPdBSHN0y3htBoy/aMLuqwatp0YdZB
nQ1nmu+M3rztN1ESjnsGOuZmPAzTzGpqOqtkoyxuNEs+ZHbx1tnGeZ4GwmMsHyJA70TiWx8k+Ke/
4hIKG9Znd59W8aConYWkdYmSzueqmHNYpfXhNvZRdCwcoS2Xrh/4Mvxx++1NSjIAy5hkpGVptnen
6WKOV5C9K7+L7ioZtEZcqDOk8dQq6achAv/lsoVwT5qZRNY2Y1VlFP2VWT7nPvZvkd9RWbIr391Z
fvc6XlcppsifgZcFR4hV3Z1hZ0wQO2Q+hXUpWuPVqLKXog3e/THLw8wR/aEqFoax5IcP+LVp8vbG
aZcisiC1a3mtXbo6eMB5lfK8TqQ9WUYat1Xxo+fVQS+316p1Tj1mOSHdryHB6HMMA7+pD54+1USk
xm2fB0+dZ6UhfjoYTtTbY8HIybL6grKCuEwSD53B7D7LcnwyLbXSnyJS3SovuzF778L1i5Pvd15Y
N4AbwSCWJzWbKUyd8dvSmY/rM707LcpDYFRO92PqfmgjDpFB0b9Lf0gTtGM9YA73wWvAGOvOHd0g
8lVgcmHgLu4NtgG/Sx2nubnGDZPz1N1lpS4eTU/loZGLj0ar3sthliesrJ+KABXf4JYvahx+eqB7
oLXVXpBLRKWVThGep1iGWBYva32R1T7lhDKkjPfpIHdqmoNEW8YyzPucQ4RTnDrs6+IYj122jJFc
i6+mCyi519XZpI/iFsHOcX2ZWExMk7znkTaoP1CUun3W6l/FMuw1V4q96u1/6HT/JzUCSHBQRVC1
IN/8TVoSAAYrTb/RDiRjAK3XpCyG/UzI8N+b9v+x7fwvb/O3hjo13KIYR5Sm3fgrrc9N+iP6b+W+
pebxv7/R9YX+VR3w17QVs4EMvOONRpub3/+LhKWa1OiNlVueUn9gBpxg+fqQO514EJOlfzWzu/3D
mMjfv8HrOyL3AZuKwhu56d9694yDX4Vhw3TMA3/e+e68PgfFZIBObMt/uLj/8FYML6PlALLuot/6
281ayd9Hvx3No9f6Uenn+3rjUO/H5L9/h//5ba6gY94F4uTfvsMZKJ7baTMO4LNHFXDOimNKZ+MY
dLn5D2/1l7jtb/cLaamOcN3GKvv/jDp2JjYBTYPZ0EIXearMMxvOvq8JcPx0R27VhI48l9P6IgCG
0jwP8PLOTkAa/2Ed/F2PxF2EYQfN10JXAgnyb9fs1x29ubVfD0UJPUMvxvQ09R6VD4Wd63PRAqrU
9KyLt8De/kE88x8e2b/mbq7DV1Cz/y7T0aa13hyFJS2M+RB1S7S4Y2J69+3/W991vcgAzBReA2DE
0PD/++LY7Nn0y9FVx1EWe9STiTLWnXC6//8FQd+9zgjg4WayMv79bYQ3FrPRzdpxdhAeDbnvneZF
mrf6WkCvd5yX//64Asq6vuK/P0W8E4MwlhHwBwrDf3/HbZzcohOee/Q0+t6eTvVIaPV4HfIJch0k
oepLqmhdO+6nPr/jQTTPZIDmGHYI987C3rRI79OVrg9o1dHI9F1Vzt+llT0VtbfvHSOldEl7bs3X
Mp7Mqojow795fX3iwHjs6ILGgi5zqA+t/jAE9m1uCQiSxbsz6Di4DghdylL8AKLrYmZMvoZefm+a
WR/SkpFl1ZSce1RIBPjgRsd9WurWLheq3M1TX++KPNDJ5Dr/WtSeazQYebMWZjTbfjGGo9FrUdF1
1S534PUqtbafm0HOEC15r45TRTfCkj31p8KTQzzLWexTJw/iLfPNaGBHu1hQdR/TWSZqrt6C3jVQ
EfD6WV/bMQL6gbNeySgQZQEkvOQD4rxiIi/2lPFJ3cY9rJvOrlSb3ds65rQcK2dgINtbMc7A7s48
pbqm75iuZ3xuhmqlAhKWmoGZeNyGcU+xXoSp3MoPBkbbV08nsm60mT67Y8jPbgusGxX0f2Y9EPu6
XJK5GN/zuSz3tKaWS2kW8xdOQmke6qXT3M1TmsHAqURoOmnxa8pKizKsZ1XUYVd52qy12RNq1Xur
MvpLNylqMs5mL/stL+ed4VfmUYp5+DKlJA/q0ioZraKIWbz1q2OSeFfactjW5ZxhB/qQTeLPoqk0
9qv+3gDi2oXl5JSJVvoqMZe0TKZa35ZQX2yZxjrig5Oixw5Dz6edQgFcHqSRE696g4ZkhbbUCoQj
NLvmc00X2rol0MYbnSX1VJOwH0s6HbE56Pa76IwFx2W7iIJpskLm5BkSHUzvdrFpfla10yZzvWQ7
cv7ufcSF/tCMmfWaVpp1sKlORlmujQeMRKnNehkuVc2gz/dZSa2anU6+Gks60yaes2fVrw/rRk1j
Svs+pmSbP+KCShVEqje97/ofx56WlyCtrMhTaxMVnoWIIC/p1wiTFJjLeOl8aX5nqWvMWMHXxS+e
I7yOoPKOCcA232JVKbcmxOZ73htlaqRQXMBroUebg5OOY/qzI/KpjzItcO+QegXfLhnGY19O4ljj
pbLEaqrmgfTbWb8XYXRmpK5jXZieVYnhbio24OS6iVMH4w+iof41YOS8iqahW1/MCtmDhoqe+oqo
9gxub28+/q17eCjrfd+nmEFIbfhEYfCwiIB7SMfz7AHrvEhNQouoht79quSMZqLrRXHTlDTvNFXh
nsXJ8jSmrdoVdQ4hp7M+RjWkNxuP1y2uZjQxazGjDrDk87ylPhIhZFTXKCY2LG2L/Hm5HzVIRDW3
Gcz4Yt5UtDbAfjEip0sXo6B882N6juKATVn5m3GQoqd+tJnPBdLImKZAeQs1TcbS98TH5A3Tyd9w
0loRp+zc0k9RT2TDfdNvbwywOPQcxOrSPs8LPXFmf4r0EhhBVAwmy3IZ9d/KS2nmmoEGEI/CIC8o
jo4vxj9XvyTCfE/VH0V5la8gVoscFwF4ZOnpZEULYLh9VhWuHneZX9y7klcasGrbIy3Ei4x0NWGC
E60LkIV+1/RGeysxSEeN1Qv/Y8uyCaqQb++t3q1uTKOhV5KNgxk7emntC6qg8Yg2YzhtbOTXIlJW
RjMo3oJ2VSmRvAc1oxhNNnV/fG1ygIgDGWI7NToqjmig8NJl4vq0li7fsMQXBPSjvT6anZHvAt1E
6dNi1xkytbuirxKLsg8bvnF7ngSWkpXNWNnVNsWBkoJiLDM/PS8u+bhlTDVZo/rNPp1+25Vm52Hh
dwFqTzXlP2qCpJzmeXsKCkRr1AHESaIfYjmsfPQ8rZ7AshvfmIbNuyup4RG3JfPV0gKYc+hTJBDO
zWh+dcZo31IiG/Bsmpur/hAAa+RPJtyWYJwfPcGubRiTfbu2uFj2/sr8tIf2Te4nRpHjTuKcEjZ5
5wRxw2q5sA2V98MwKhG7TVPrYdpq/gnQiHY/q0kgBixbJBR0wz0w1K19szm5czByl8Oj1Lw59AvK
8ZETOOqAwwwtITkNX8penCJK25WaQ5vf0lHIj6TD7141Ngcqrsa3khvubpq53M1Q4WdO8JqyXtHq
70WjxKl3vIIz0KDH1i57miI6xy/McLzhltgZymCHP56JtHA4mn77DRqbvl3L62BOJ8PeVw9l5c6c
X4aDbCallAKx8CBGI4+FzU2xuTVh1dhnv9P3g5X2YV1Wr6ZtUMzRv0e62ujC8+PoZ/jL0AvDmm7G
ws+j4Kj1PU1H+1hLiKGW/zOsWr0fUj092YJmjJZnacLyQXBZ1Xx/5M/GL6+aSfzXbbiTfcpGlImV
HoUxIN/zrqo9JKjxiNbpqrXMz/jzYN2C+UhS63NFmaSwT8vq/aKD+97bJUqKYHjwEbrsRbF+bG2u
4mk0rH1T9iLJGvZnZadGnbi01hCAMvo3ph32zkM9hVOZb78nt6IWbiA1UllAPCW8dEiySiSDbctd
Lxwk+bk9HnoYjoQT6I8osVBGJTIPtbRTSUF7J0SzJaiai1MrKz1yy36NVdlznZ0uAe8Nl6WqHlSH
lqmui7itNe9ZU816SIVXJwXu5pYDKyBCYbNXpX+iTThQeGm3P7PrdM8W8rSbJXerKDVW7SyRg7bh
qrqjPaUYB7hlLKyuiKXt91EzFWucgWqYW089sveoG2eawJ/S8fIH9YnnFiCeybUjd0SfNHWTQJqK
qEeu6C3s1f3V2gDoHSfl53br09bU72iZtOFUyGdAXU/z7PR7J+1uc6craNovnHwEQ0+25m0H1x0U
5V9zLGInl9176Y+PHLjYKyy1sfNWqwiNjlxVdml345pKowE10dSkyHrUyknGDJa9ZXZ3ogdbHQYk
CbxvnZ/zOTdiyxseSauWi7+u2mM+rtdAqgessKlpR7mjfYdV+lkWvXUY7XVMKlKxCJgkcg66e7fT
5srT4uXZnjrLlalwCUob/SeD+GnZNG8+9JudJurfdLA570dUAdM6fo15igpqRVbsFFgaY7Xh7s1R
Vcc5dT6qQhO7ea6yCAEcmwzy+ahpN7bd2Q0Okzc3R7NHaof9apYUjkWns87MWBTyZirnO78CU0TY
kO+cbUJSUok4o0l94+DXFG3aoiJ30IcbAyljyDDQ1+rK6WuQZMJI67ad1m+UV/Gt48Jz9+xPlXYc
8tw8KUvvMREoaFyLWuBLURU3kxEUmELp1N4VNZB+SK/Cc/9itQsSN+YU6QpaNC7lqn6awe1e+l67
rOZmPy91S6l+ckwabr0eoU2/9CCaw4IqJvWW5b3DL/ra0SaYWjyPlla98mGcOUp9q3iiEt+iKdS0
EKWgFQdTp0ITWHuYz/1v+osPAIffR4up0okqu+MuLxsLea//JQtYrB2uvYOJpKPoiYq4hoy206uB
1zIKa8t+2wL2xykl3A5G9DoQmYNzW3msdOjccZlalyZFslc4mXdKNYEcuO0vypjyndk2+tOASplp
MPwIVgoOMbLg6oAjR3C/sd9RaJM5LWqGYi+VsF2ur7r0nfgzYe4XW+5V59MMzU5DuB3pXfFoZ4N3
49DluMqq7R1AZfOJk4tfakLfsR/98bhBUQUt6uyuGB5ms5RvJrEezpubui99hIRQKZ5o3B/zkuFQ
fH4Sx6y+0qbN7uzBfkD03pzGpjCfxZSSPHcEA+mIQB1WE2zAvkU131X0geWb8oNXrcvf6lS4yO+N
PwwzNgevxruHKUYjGdCu7wJpsCgr2+LBZQ8qssk+5KZLY4ArC4PFNY96nt0IgqqzSqdHb0GkPqbj
ktiwEIl1tMcxW4wYPs4CysDXI+FV7VMd5NmJzMl8nqvNjtlDM3Temzx7teqpPm/egTBqfs+6LqGX
mu10n05dvxjPq1jPdrFptKXtJxPlaFIVzjqgTRmMJ9m37dGX7hS7w3Aunemu6acfo7Ff+EePVIOP
BVt6HIw9YkAnE8tP3ckZU85uOyA6fFSBvr9WDCKUjNrdktFU0iwb/1hkEKlmoIoUXhm3tjtF7hag
kp5R2a3a9oDVZxVOktp0uwncGZDQEGsgTbEVTd7augHWSDe3cahnGrpA/rj1cSFQUE6uFlAfV1fd
tf0y5iZaoLm5z63t3a7Kc9epM7S8Ir6ynVmIxcINdJpkwa8joZjyJ9A81HqbSNq6eqBxj7BNlv7d
gnFRqNNAW7XACweFAW+vOfknhAKbD4rwj+Gy9cFd2ErMArFNruXgDBkoqJFJIKEGZX0IAqe/yxXg
ixDeBRWM2nX3QbV841DC3uFWr4aTfzQZDapxcnTcW4vDJJyXzdCYFMnXezV0iI3K/ivL0YiO7dX0
18zsp9HHaV5jQOSEtEsnHfCDHU0v796C+x0FWz2fjbWRnNZr8AuT4+kgU2Dggg0KIWU3vxCcwxoq
qlMG8/JpWnP3eiCmUZFvKL0nzT3PYvk0ATRE3oBBIT25c2Yy9kASR7dfDiES5N/jLOud5htPaeXZ
STW3DhI2/EbGtTto0DOnnTOM2QNUyOnQtnKvz/7dYK8/2dzeI1TwD+OWvdWzs/yhEzUda81AHtz0
TRryMHK0o8NINzoFRl9fmrloD8hpbQyNBT2DlQHe8xLUEu0/Ny1tg1jNaOE1Ze20KtsOnod98Fzn
v5GswdlGXhIblag5shrmdwzsycZiKdjCAhKb1ECVJulwVoZboFDenvDC0SMvCJhoKEnmB9t9XpT/
iYhchbZu/3bm/MmhRSQ2Z7/k5TJeRbNPIq+Xk0jFzgn6Yp8XuXwc3Uk+Mzn05V5tt9zGoQNUjM98
WybDWWm3L5WPVststz1WkM2ubsFLD7pO62fqGa7BHH5fM9p4qwP9DQu7pyw11owUTzhVyuFmWLz/
/YvvTK//Q9p57bitbOv6iQgUM3mrLHVw5277hnC7beZQzOTT748+OHuqaUGCvbGAdeNpD1Wxwqgx
/lCV+n1niW9hz+O9ar+Cv3jQKjbrELkGmXzx4CHZtG482/xixnCvFnRGvSuePOm21cdsogrTlRMs
x2SVKGCHHMQNu0UTd9ZN1w/eS1IYKUdbUL10eUvSoZjGrT2oV31SK2REFv5OwGeNxGyorcIZd+AH
PA+OPgBy89KFDUlgCxuaxxa+Z+j5Ja8+WNStXaXYZ1sqSN1RvklLbpWyOsRjfF8VTfxsZ/VTwYtp
HfftayR5+nVOoi3HdBK2CNJt3bn3JnW1VWBGr2rvqmtROIcBVAdqYtda23ydZqaHarP3YGYtA6g2
ICTM+xIw4zLv7Y+RzbWSAT26qHSu0Yk3F0Wp4yulSmPZOMDONYwZAC7zxhdZNfJ4on2d9Fq/qf2p
DTrYFIdis7smb2925qDaewVI86rkjnjUhQEzGhrUwgZUTl1Dk3d65HswiLLHatRUUpHSXGdq8QYc
pt3oGs86x+mUJRn+k+kNLpRqt37C8jxaSit5lgMQkQ6tm2Uq2mKdqzoJlZIFIUjyhOwBrYCvVWID
nA3H2wDIxKYe3Y++rcQicPofIuitG4R+rrXcGladCyPHlf2UogIk7zWHxn+WvaMXmO7pPSpbrEqL
tdNaX2rb1KdGwV3vKfROcRvYc6kqSzVSkkXgp+Q/mXaHRl1JAuqmi0rLQ1azni0SQGvLqFReNQAI
izQeJWUiQGv5QI3NpMRbc9j2hbfQm6FZKJp1FYuCf7PKr20/cK80pfKn+9he+SpPrwbkz9IzzS+h
oDor/X4PzQXATjJ0C8+3zT2n8k5qSBcU+DNAdYmuE5c+c5Hw5DIoKW1AYD/WvrYfObOWnRJ8UMUp
12HhjBRzNSdZpcLxQLGrr2ZWJYusdr849ElBGXugOGtQgIiXPofN+BXplld0IOA+DEASua/7BxgI
3WIsWnNB+Y7WrB4UD24XPAp+5JpjCzy22X0kZQuSQdIhdagu73WdB4tRcMtEBc6hnnjsFIXfJsoe
K7L6pxu5yjJLIv+WNv5H51RyJUWbL5wknGS678t4DLdq2b1WInzHKxGDNdLlB/Dz8YqykbZuVG4B
mQS3rhMclLpxaC9b3RqmiPXTVMOffus85lrJfcUd3W+63v9pGAU1RJ5rh8hKn9wUHoNq9dayA6S0
aAMnPlQOqAawsOlGl2m6Z6P9tEr51VXKZOfLIYTSFyb3WSI/VE9TN6o/fhl4HfHPdOOXrGGkAHg/
FDkpYFIFuo1b73tmyOa2TK3XHlg4yJie2g9KW2Egh4n1MSx1Nfgqw3HleU69wnMdzlkX+EukU37S
id/7ZMogmvypgd6pVxrKd4tBJrsUGTau7jQbrktNv2+8Ubg8DIfE5rGTA6hVc3Wdp7G1Ajv0g4py
jeeMGawUt31A8DS+JmVVcTutbn2vfu+6JthNVWgBDXtV+iA3aJ/zUBENYEWvqNcFUjgt9hVkz268
EBSgb5vBa5VlbcmXroys61HV7gZ0xr4oTaVfUcl/tCxD3ntFYi91twx2WZGCFMJEcgklBqtg+BLr
uPNd+GvZg57j75w1yQ+tsZzNCHhs0l5woPQH8RN/B3pr4r1ZMS89LePCUY0WhAmNfIWn7AL1WG0F
QnzntoG1Nz01ZAJ5LXUcIDYEyfscuxJyUKCvTlndJm2TrCvYWrAyjXp6zOEg6EtEvCKbjKpTvGXb
OhLkmqPvo7Qpd01k3eqF6UCmtd/Izz+oYN2h1hisqrLgQAx1444CdLPwe0NdVEnR80LLx59ObvJs
LMdkZ4Rafd2ORr5M6RI9ACMKYSzl/mZUIqgaVqe805OX29YckbowUberKpdKSgjYQ6Z4+/W26twO
WWusfF1LbwGzgtOALrgfbFGsZN9oq9Q0OwFLhVY7+iduQQDf2+hNWXyjzv2LpJZkQg0eJ8jfARJW
I9YJOcdjCN8BtzXjzvKcm7YgKWrD5GcTOcaKRop+aFxpLxqhQ2NJvW6hVD2YDxLJLsyaq04PQE/0
IOyTrH8DHVitYCurINyth6HXQUaBDruipRksNUCPG0yf7hKRfs9rgG4L6uDOtZpZ5VpKDTg3l2RA
GhzBJR4SgE8ZpmBLB/gfVeL6gN/t7eCb0aLG8TzaNE1nfKVUCrIdsS13OZhS7uD4BZQjsnidBZwg
lE1u7SLdAkdpd1qIPiHiCuWiA7cAb6fqtnatvUa1Rq0+u1GLUTuo1OFJisFywvYkDeig6AWy3MU2
Vcm+csGdhY9hJXYDPm87z0Zr2teK7EGExi+U/cyVYtjmN5HYJpVM+4bvEMELUvBQl1LejhK0YI2a
DJ8s5/6GiEhZTdjLSsDSlH77Zkau2CRORCcojMdlTW0XHZQYUK+avwShE7wLOH6bALHiTaXCEBxi
z/mqp62x6ayg+TFEurse7L6fVEwgx0RFvmr1zH0gEfS2oJiTr2gK3aF+gJtEqaU7oOd4yqkOkGie
ua9pO7J/4KVQgdY8YyckTtD0NHaJzPFhBgu39BsqvjpP0SWVJ4N7vOeSdglWmuQcZpMbnPU1hEhb
pjcREOeFLMb6h+YVyqqN+3hDYzHY6m6LQn3pt8+ezRnsR5a/5dD9TndtWNd1qK3Iu5y1rhbvdoDw
i243D11nfCEdyxeJTAtw2Xr/7tROs3LMqLk3bRhiev01SyBcB6Zd8rOjh1BAz+PeBDTWtoFci1yK
DXdpupRDTuGUB8JCFRi/V4bs4VJo4I0z+VGbIqAFVeS7JoSbJczC/0DM2V95VjAsnM565r3zsw7H
Zl0XZnnnG7Bhx8IuN20trxLNnAp+wH9o7wXws9iqyYYb5ofaDSrwL0duTNISPEK170aFtKifB/TJ
TK3cx/wNgH5Vs5FVQvbKsx06febv/MSl0KV09qHg7bcYOYsi1wzXPvVNyOvc0WYWXuVh8VO63nuP
Bu2Ka+mWZqGy1NzuoDSOoFRA+UiFGL/KbaohIkId3W68q8KZjDML58MRSf/E3wvh22TqrsaRZ5Wo
7rCjWuyvqVw2eOe16daXSA4NnVosU1fNHp2MV1OMxMIG3fpn6AZ7fM9+6fAStlGVOg+632hL0xbp
vg2LCEZW8yBHUvQojMI9Yg88m/WB92oZceC5tn4PVLfiP6NkSC/6UMaOSjti5KDyBPDmYQQC7OF4
kKiwNgygWVLUW4MCGVdq5K7B91qrJO+fwhwcmRR2uUV8HgpOEydkWN3t4ILddH1+Achvmxe1/Y2W
IpUSXE/gbinNJvYlBBTavvsstqr7GHWHdRcG5P6aBoQaVgIJn0tZPHJKkoMs9PZaYD3WSmXACfat
bcrSOviNgwNbL5JVl1nmlamHmIRw4X4oXvcGorKDbKSXazUrvozs3qYLgK35VFqlfAKl9tHEEry0
JtJv1MXFxkvokSGfr3yBi0Y/raS75bm3rYkvQjxYW9MUzYoG80Ry0QJ5ZU75G5WQ/FqvVG/dZUp3
6/k0sftcPpWiuK9siShCkZcoM0DZsZUDpJdu49dU3dWKf4bqRXvT2Kl2FRtauKtSC+RZSQGnEuVH
FQ3DlmrGTlWTbtEp3D9OZ76nAhK6GGxvkY3p16QFvmz18b3e2OtRDVQw882TiKxyYxrkfgb9K6St
2zejrT4GG0VZlC7eg3h469Xxxhq56SgkaYckzu9Rv6f6HzkdbSiPFi/tvkXYi7UbcsNbUrzShh7W
hsdDKWjvjaL7OcJZXVYjugGj0X8EGb14s8FEBzEMvA4AwztVqKw04e5SoN6ICMD2BTMBa1AIsni6
as6TVnXQa7nlwhctb9EWLcbuK1Y59AecSfqxqUcQekCol8Ugnrsk2dC5sjZ1XSlLwx1e+JvKEwxK
kxJadevF4pmlpqwimyKX7shsh27eFz2s+00a2/tEht3Ug4ItqZv120iXexsqnBh2B+2lHNy7Ykye
DC0e1D0Al2Ija5V+Hxk8cOzy3W57SAaaB0csxXvJ5NxEUwQgajAWHzA22iUPiWjjhxGk6VRzV6oS
WvvSsn5LIyA4kMTQFSjCAvqlzwOl5r6s7UeZTriRVsMYo4O6PtJGK+0GGZ2o/KhzexdaxTuPjmzD
HxPC5r51ec4tK1CVi8zPX00e/ge3kRTBbAVEU9OvxJjCbos5IlyIVVGdQW+s82pted19YvDY4gn1
owFDT6uRHBsFsjhRX9E5azfComZgGLDjQqgvpNW6tq4HtCj6uPE3iCNcQ+kMdqmilitP4wbw7MZ/
zYvi3jNBE7o+B7emZ+g5oCS5gbZQbDT6VtewQV8KKjj3dOYj9jclGmdU79ywvJfU/umoGPm+8yVP
Ba9Usd9LawY13Khlb1Cwlu+DNOFd2vRhTDXR8KxV41Waxf7e0rR2DUaNuonrjDcyhh5gAm1e9TBC
1mbquYBSujRZiIobPAqhLIW591aIBsyn8LN1YVf+VWi4P2QB8zUfnA0KzDVUFQ9Bj4g2Zaulz4kV
Fx9VbwGjT4HyDiadxAvookkl6RhbZKIzJFyBtQ0KbaCmZtgi1y8Fp6gDdEktqqfcBRoCWTTrHp3E
FvA2yyyBXJKBEkBPRlvkVjM+w9V2X6Ym8texyDK40DBIL0mhzhFrkwuOLiDmucjxTSq2nzFPg233
nCkYWXED3KZJtEW0Y90X5mvMZVb6xQ+liV7Oz8WEDzueCpSkUPoRaC/ZBrtmPhXgNLRo0EGqkU31
B6FKhIoaGLyguyBiqHgVyFGvXzCa4FRWgvjjfPi58tP8S0wzcoTttHPc3VIv8fem72zRkUSSxb0g
mTWf1HmIGUKuGQY83IfQ3Q295PnQb/QQ+bNg1CladK91L655rf+t48ksqDbzpCF5ahEEMcg54uGX
4mvVMhjJO85P3hzUOQ8yA+Wlip8CgFXsneFnFCiiZw8m/kLVLgGK52jGKQ5QWMzVsOgA+zdblliN
uJ4ea/0+DmkEjPlwH/lJBLGkfkPc8R9WhG6YKm5Qwhac7Z9XBCWdhPs6D/ZDmzZ7OLo5Vd1s+Es8
4zSk4yizdTf4XYPPXoiJgu/THhmvkzTaDGl07+bmw/mvdGqJ67B4DYHbnvP/gI5HS3xshWfrka7s
bc9VOdRazbxxa1sLL+Cx56uBw8M0YU9yok/OH+bsKxn0ZUrZCxq24xWsmitf8Iw0gt350ZyKgg0w
qhbgo20U7T9/HrsBLdvHldwncCEXahH8TF1AAZ1Xv50PZM3nbRrPcaRpVR7NGzJLnm0Pdb+3XCZu
6abC+ApgWIXp2HFLryvJrl7nihflj40/wpkecOHADmeowDvZNp3mJEn99hFdIhWNoCGxPnwqtu0b
T5PourGtzgGFMoAoQaSjJ2G3ckqV21AttB34JGpDmpB9t8ojeD8HuFDkXSGdYyto35ywCGHee3W9
s1I5vFuFDXvXhGV61bKUuPvp6cNN1Np8FYhiTJeq0TfWAoFJbVgX8C5VCgJy+F7ROIH3bQfSXlPM
tpNF1SF5CdgRLQGYFLJbSyNueWMDGyludStTf1m+4V6pTWo9wTaMf2pgF/KdDuqv21ulKveIF5Rc
1O3oijsTLpa2cFOW4Io821R3dozm7HbsIZwCdMLvcmXWriyfzn++E+vEckwWCjcLQuzze2XwUhIU
oxn2kVK1B3IS7XVEtG3v6QOyJn8dC4A30UC3n/K6yYI0lk7t7WMlyA8AC4DRSqO6lW1nLs+Hmk6f
2XU5jQdqBacHUKLZ6UR3lxZYI+x945CL565JFWUUdJIUzxifVHLOL7bpk06cD/vnbOqqAepWNwEk
Cer1n/dCLQdKiMlo70NfeCvdCJq7sXP7bZJB9fv7UKYmCAJRgNxgdoyAd+MVAGQAAGmysgJ/1zu8
d5D6eP37OMCHOKkcoXGYzIbUUw8n0fIADseB8uB5lJchQyivNeXOC7OnTb95/tVsiCNYuiJyyKny
efoKkmMg5mAb87qkyRE1Y/Psp3FsrzzRV49RRwoEaTPJ81VadmNIUbhvXmNsYO4hYHUkobKF2RTQ
6nEQa6FusDCjDuxZ6+uQZXU16dVVkddws0gLY9oeFSmUEvE2hi3+3W88Sn5/PX2QOTQdVL772+rv
85DGVgdQhvjOoahke01L3Vw5WmWvDTtTLyRQJxYfHAMbLgVJ4sSK+RyqSWLdHkTj70e7sxe9oA1B
CYxKuoa2zflRzXM1slEuLhw9poyDHGC2KNRIG6JB+tHBdqgXhFKWB7MsVBRM0pb3eFXGYErsaG9U
Y3JhQk+GdlGOhXIAa2POmtISWyl8kzXixEZ67Vmpd8vR1a2AkSIoiH3oKurybue7gHjPD3qeXjFo
PqJrTNLUoEznrhU8zZ2qa5BZ6FsfYmt3aBKa2CbSCQD5t+djnfiWBmRLPJ6Qw0YJZvrzo0sVgz89
d70et8uOXmU/HAoL3UP1b02opyEdh5nd3bmeWplhluE+L/IlQM9t28odXuUXZu7SaGb7miZU7SBQ
R2XaQ4fAtXuUb0xw8DBCpPOXFxoLY2Jp4TfDN9LhE81mzq95KJHXUypJ7iFpgyCrgl/4ZlzYbfr0
NDg+rKZAeCUKuFO0A/Bo/hwIGGEzqno47gfughCskNTCpVX51rNHDYEcRPGsdo+/WFwd3MrIocqr
sFQBe6ryw4qQiF1a0A3pFCHPwzrqZfONMm70WFPBRLqktpC9aZxKESuY39S7AEeAABn9AFpvGijU
WRCncMwdnQ16jBBZ6tsWHykBbbyp78e8sLKVtHB2W3n+kPw6v0CnHT4fvcVZDfeSZNnQtM+jd9rK
rMfCSQ/Z5OZGxQ/FhjpS0AzICpv3aYFMksvNVDLGda3l/YULfr4Zp9k/jj+7/tLAiAI40UjC9lV8
VSnIHRZlrwEqh5w/ejhynx/vfAn//toa5rdo72uwNWfLKgwzWPxp6gI8HjfAo2juYlDsJhdcRVXj
xLySjOEbwEV3Qkh9SK2Qt/Wwr4t+E3TBCkDwugP85IZw/NF+ygZ5Lbp20dBkDUpUAJX7qJbbILnA
rTz5Q2BXamCuqDPPU5lG72UBEXfcuyYckD7Y1WAV/2FO+ce56XXgIfPrPmmGrNM7td8D91u4NOUA
oy/oDl/4dCdHAs9RwF5DUmB+lpqonfSOg6spFIxrrbAeC3npHD0dwlBhL/I/fV4QoufOc8/sqKhq
mfrQSx/AcSGbJrtwLZxa9Vw83PA2JtbO/IVv1L2P6IXq7lTLWWP5ueN6Bsc4+HsbqPyFzzO/aX8v
+aNg06CP7qC2k6K0yyI6jAb6fLFftIsCwOZ6CNE0hSxWXKUFoF4eLa79fH5lXAo9u/5yRWroMxX9
XtPfqkrdBkX6XSWfwEH1i1uYD2Rau/MRT84sEzpNLLah9uw8cUcjgMruljzK+tsG0f9Fk8H5jwMf
VPfYXlr603ExPz4nLwhuXx2P9TkdtHX6AaZWhoRArVXbVAAHXqK0j+5lpQMSj1S0WHT4WecHeWpa
yZlsXdMmx8H5m2FUsii20zE6GIjf7YwkqhaAzPVVEkMHjForvaHVOqxCkegXFu6p4/M48mwtkU+1
elsk0R5kyi6P0nU71NtA+qvzAzx9K/03wNm6KbOa6oqTGFM5D4Q58D8emE91VFA1z7et7W61Vv9i
TeoS5wNfGt+0vI72SqobqZXXIqTj19NTNngbFTpKHCBuvc2/hLLZ4ZpJkj93T/CU0av6KEv2aEjK
LF4ECSQQACfno5zaDxb1Zsp7QO3Qrvw8oEEDfRy7OoW3iR3dvAv1KoVVqfr/4EbBUP4LpH0OBOSi
R9svsHcwOfe+B3i6Qk3agM9ihv7aAH4VtNX7+cGd/FoOoFNetBiVzndfUNI5LVpfgLnR1siJbZvM
nPB22v7/FMedVZcVHOs7zSox7NHfU++nsB9CNb+QCJ0aC68sjb4A1Zs/iOWdlHlnCCxsirZbBM2v
sUHovv/x9wPBu5dcgNmifjN771kyo7vUV9gdohCICskGbE1dqBdW9qnj6SiKPZsukmYHrjJyDm61
lf13rXioPYVC7HcnuwFfe2HiTtmQqNDWubAF71j7j0esAqszpaVyaBxeP+A1/bWnUEOJOhWn6UHq
Kz1UG1A2ZrGHEVgsVK8Uj+cn9tQ9QHuLVE8IPNfnF3oceOjSmWgrmsZ7afzSW7HGf30NqnTdKRd0
Fk6tFJITnip0CADITX9+dEZpdB5zaY+0B4C8g/3b06beG1bxD2Fc04SATTqEGPHs5HAKTtcm8Oy9
7kISgCwJzjUWDqTNSENu/vz8qacGdRxtdnzooARKB7PjfUy9T4LLgLi8Uutc31h+DrUI29hV1g1C
W3e10n8fK+xvO1sCgYlTfeyXjp5E2s4sY9qjlWiGdydH4vbCUjvxlTVh4YXHMqO98FtD4WjmZcfb
DDgmiJvq2gKaUPcPqABhYPjWeOmFM+fEwU1DhkObEiQa1POt2tlCwU0js3aqYR08jMsRwk1be9VR
kzk/9yemXtNsc/Lv5Gj44+QpAj2Pq2h0dyPkE9vobwy7ucPC60KYE7n1cZj5IWrkwGFCL2p3rWf7
O9UU+trNvfpClNODYb4oKjmwy/TPm0OO6lBOlX9cu2UDQ0KNsMOV8ToyyksHz6VQs1wIubIkMTva
gXWYjCs3G9EfAmkklOT5Hz6Qw4fhzcP//3GHp2NR1VYkUEt03WucM1AF6IZGvHqjXVxYdup0Bcwy
WrLK/4LNNmIIlzeyesPZj3UZfc/dlDZMH1vZeylr6KIA+9/03Kfwk2i1/U7C1Ib3mFFaj1h5c0Ko
uJfdd0alfEct1t2hv9vuihJztuUA5njXeZ756AJIfvjrKVIxX3YBg/6GGkzf6mhnYggROmplxYeo
z5PrhNL9FpR1t6X85l9IgU8cAp9CTRv3KFTZ8fiwIL+Ao/Wjq9JRgps8kOpmREBlEyviqwvi7sKq
PnWjuq7ODsVli67L7EYNmk7HI8MwIaAiZYzOSH1Q1XqhqLdw+DZWbK3PT+eJMQKsRgIK9JfL8TPL
EzKkRBM/9DyKBWJtEynNNJQEtoFxryDnfD7YyYPBQbfIRG0CeZ3ZtwPw1xspmiwHBX3KOwvS0pWp
Di//EMQ1LYN6HKfqfEQ5mh/U7Nt+X9blIcq6jYmhyPkQJz4SxzWczek1SMNqmtSjhRF6VQT0ySxR
5lXX+kRtirVtI8SWHaFHMCJH/8KqP3VHHEecftFRxCJyyEuHEoFd2Hl0bI0H1IPT5eh24bpCQPTC
ANVp78/PhuN4s2WRh/VQ0jIIDuiMQKGQXRg9pb1hfaNoY7wJdDC+JyBwfWxLkurXmKkSPRmlikHT
1sKwNh3s1QuFtgtTYMx2hgWhosONK9gjHYSdC9rsI/hK/OrybV9WILs7i3Tlwvb4nc79ORG/YUOW
w9U5y43qRIMeWjWwmPLsqjYKCLLxOh5yALjaTRyoN2ViX4vMubWCai/qcRMF5pXN3fcvK+6/nzF9
r6Pvn8ctvyEvB44iz1gg+LL1XG+NCciytsWyaa1qMXT+hZ10esb/Czq7YQe1rRDh7JD5pMnmtODu
RY3s+n2RP58f3clAk7M4XUTXoB37eXQKp16EQ1F88OB1QeYvKvDDetQlz2Uv7aeuBsb3D0cRVb//
DTmbUMPu8I0JzW6f2PVaLYa9gmby+VFNp9kfS8elG0R+4uDHOttDYxdFuV2yZzPIial+Y6OtnaYX
duqFIPMX2EhFyg/J4GEbcPFChgmbLQfehdk6+YH+G4o9+0CBZ+H/BE9jryjGiwO9y7WL+6Syl6Lv
vp+ftVN3hAGSyrKs6dk6r2InaPR7STc2OxX6B5LdO3tILtzrF0L87hMdbaYULtWgB7qz68bM/W5T
u/thqHFy4eg4dbMeDUSfzRkKZUlXxHW+t2hqgxpe9ckXYSgUKMfF2F0Y0qVgs+XcAyuCBwthnj4s
LOqh00GghA+lN62FzpLVLsUpwfmHZXE8xNkB4YCujpFcsHfS1TAkDcufAHfQumg1DWu7/NJD6dRa
Pw43S8PHzq4G/CScneY2UB5Rshr1fRDmf/8cpv/3vytQn37G0fIwY8mYjMjbuYnj/+iNKY3wg8Ba
wQeBSXp+uZ9KJY6DTTvvKBhmR0Nk4A63A9S9B/4EvhdPy1sIZQvFv+/bC2fS6aUP2hAMigpiY3Ym
tRXkiLTA9deQ2UfqWqhyWE/nR3QyBO8/GxiPC9xlNn05DivFgKLcHi3MTWKJe2jwz+dDnDqOcCbX
aEGZv1G9nyetpxOdG/hKHFq6OC+6bJMHXw3RJQvUpTRC68IyP7m5jsLNvpHkFdVWNeQQU5HGzspF
AA1P8XcaqIZlYjXN2u+H8e7/NsbpRx0tDAdEfBV0kQNKCIX1K2V896Jvo//rfJTTH+u/mZzllXWl
DyY6/+M+7CCIOOUKatCFJXd69nB0t1hvWJ/MzkGLhJWkv4sOleJWN2gyVehiodk/ZObwZUjzaD9E
bb09P65pHc/vXvo0goo7Vbo/Kmehawee11UNzSGeNHG50IJfI91+F/e7yvylYIYORXR1PujJkR4F
na2T1nTMXjEMen0DJGsbzkT9loTgaQbMFUJTfTsf7uS3Owo3WyG5n6t5rqaTg3ewymv9kJrNw/kQ
J0/coxCz5WFgC8CgpL93kqTetJXaXCNdMdzgj1Le/N9CzU6mokWfrlH1eF/ERnuV2aV6ayQxdpq+
3V8INT9zgdhO9SkEDlgdhmHORqXnthHZ0lN2mSmUL4Vrp5uuUtU1nT3/DoMJaxeEGeJYvGI35wc5
rYDjZTlF5pGt876nuvhHzxJdn1wfRBXvgd8uzXGTtC+Ig6FfeWHPzZfGPM7050eHBwqusVADL9pD
4llEpb72E3kh8aT4eGEws4O+qocxQXImOMSDK6/UUKc5qBTK8C0M8NRb1GjJ3PkKV/aq8JvKXJRZ
06B436UPCUYje6/W4WzlOpZyA2J5sJ8B4ez7wh3u5WCa184ouu9ViOQXL8sMcnskhXOXpBDlcwrm
1/UwVC9OHoUFhodtdN+mAgkeqcDJGsKmfkCsu92N1jDskyJNDFxWBpA2dhC3PzveGQ8OqofoOUXJ
phWFLlAsQ02Q/ypQX9IKBuO6Usb4vdS69Jcq0uxKK1JdW1IuLnA/6kW9a1z+BXQDMnElhjaH8Sjs
gYy4h6BOgwDLqyiCnWy20OjWCXhGZWc1auGg+EnhB9UFE4VLBc21bFE7aY8QTBn77kLCZL/KhzEO
0QArAlwugWO84TjEA0zpe/Mtd3QFtrwRyhW1wRxjtaDrXnw0zcIFmg3yOvRGdMaUvtEnQdBYecR1
z0HwoaIZgvh7LpdlHAv0fEAEvtdpo72Ele8+UPnJfrpI4fzsygqTQD8s3aWv1pm6dgf0/VfC0MsU
q8Imb5eqpwy3Y1roX/zAGW7K0sGjx0pqz1tYijSzHQ1OM92Fsdc6S30cU2jfrWPhJxPHPfSxFBXg
JdWbUoGV5YWT2MXQOZgL5f4XFdNkDEFdj5lJyI2g22kDesBd3X1vpTDQLzGCK5di2H3tJ94TImz1
N7iF7jaFS2ssndToaQoNEpx+lqjipzO0Jc6gndd8uL3vfW3AR914YoSgItQcJEaKIY9RwL+4CjEo
eC59ZM0SJ/Gsg+r7ZEkaAgmHILVwIJE94hKbxo8HfJlH5hQ5HgOLVRXFTmONqA/SNlaSBz7EtrJ9
bMcWvanzp8ip88sEDGDzWIb4MC8/6WGTGCM1mAOyGkqzkCbOVmiKvU9SlEszosuHDUKwy2Fi/Dgf
eX7DTeeKiaC6g4Y7KKL5Xd5qVSQwYPP2ES4PaziP5ZLLvb7NILJgy9WiIpmK5sJJM7+EfgfloAZD
A3MLwvLnwyy3BXJoeebvUwXhBdyFCrtbpa7yl1neLMy88mrZ5qSRXyZ7K7CqjZ+L8HtBR31DI9Ve
xSKFjhkJ9cJVdGFs6iw5qupsVHATocRS3Ji1v2yUl9i/hHX6De2bXzvUd///DP6u9h1dByHaovR+
pbcf9c5/RJnLr7BVaMxnzERqtGRA0CCc0JkIC469D2CgQy7HX7mtic+B9FXnnakfnzpH838Zju/d
YJ2jfGnCQkWhT8LHWufgGgaE9sycR6YZFOLFQ+4MzR7FuPSuPjVldEPNCZyCFt8fyC13sApzkLze
m0nFMsQJ1cHyZOmGmryQ0J0KBWBZ6AK6BdWI6c+P5k0YXKMNzs37MOkCWNrmWH3P2jLWUZZrcW48
v7lORTv+SrPXNJTQoBk1Ctfova0FUgA+Wmih7Nfnw5zcw6CxeePSUtbm3d6gFk6N+6PEDKdYdeJ7
7W47REZrJKZQDrkwppPBQPLRyqAI5s4BgyH+oIoUirIrR3NccQlG6zwy6hfOsAKRcNShPF26f5m1
/t7JFjAYTB+0PwHn3IOe4yuWghFDqu1k7cI8VaW2suxGubBCTiVarEQLPAy3MCtytkIKEjklDPM9
snjXWOlsm27cnv9eJ5fFUYhZttq1jRtx53IutX1y1+RmjiQtsF3DbS5Vu0+Ohnc7mHkbjPS8OhDU
nT2QoYZ7BNQRtzTuQ2ldqOL/geGYPg6VRIPuILLntE8+z1heNvDpqgrPkUJi+0UJaURptOAKxiq2
CyBd423krziNwUgqThdf116f5mtJE/b272fWhaw4kWR4Kc53gmUAmEXSZNwjS6LfgZgZ7xScTaGX
QFb4h1AuEDAEXizy/tne7tHBkJ2BkphuVNXVkCCrElYZGszpULydD3UiLYf8A7ZIs2wbptgsFH6x
MjT6NAYB0y66ehP6/cNvhh0ie+cjnchDPkWaltPR8WiXZhVEceLtdCu9z0C6GxjXoJvgIzbQRis7
6b4hzLk7H/TEGv0UdHYm6wAx1da3w4MQdf6lhpz24mV5cSHKiXPrU5Rpko+GFnidElcmEqNJ8Jy3
WMa5ywBeYtmiJGc/nR/RpQ82P0NsL0jDAPPpyU4zRKZrGPqFdCiThO7fH8d09aZKDGyLSaX087As
EQphoG95kEiwLWOb1qXmeQWKcJnA9XX8njlK+ffp26eY2ueYCdISVmU31g4JtlvYbrsyGDeot12o
l538YiACaLX8pjfP2oNNLZL/Ie3MeutGYiz8iwRoX17vrms7sbM5yYuQdNLa912/fr4KBtO2JFzB
mTTQL0ZCV4nFYpGH5+hwQsNbrXrPQwunRwQnmZpZH5VmeujzdqNKvPrVRA2Vgg5zK3McGMQsJUnI
yLyP43zKuljQ7X/my90blrdxzlZuAKqcAg7ARwOwPguZRcKULJoTmpt6jLLK6jWF9pqx2MNtP1w9
zv+ZmcN2rHiCKqsOcncKmeH7aTYWrJHI990xvbfnTbnhi6sH+YW5mS9WSt/DZoLMZixNMAEy836c
zLzY2LtVt9BBDZLumLIxnwKxizIsemPMXC02zkzz7KIUEpb6PKFIFtU/bu/g6pJA3tJs0Yjzc/hO
TiU1jhwKS9QaLmrkfG0i59dtE2u5PPI9PMJEfsNjaBbefeBz04Ayw7VV+hxGvjCFpXGMYPZAizF9
lhMke/eDrRefu7Gl1irpMeIFRYwI9APqAq2OMk1tD/cWvBP+MYDoSj1AaZN6j7E++vqOakVt7WLG
g4adTzcnJQVVUHaOC+bOqNwa8s/bK1p1O+tPPQ4Yl63NvJtRQIhbhrqHhRNWafMXiqA7xR72VvtD
8Rxo4N7ftrf6kUhFyetJQsx5kgNNbZIKzn13Yhjwvh8q6wD1b7qRZa+eWYe0EP5cHg/zLgjshXIm
edDoA9i4a6tO8HyDiYV0+/ZqxO7MnnZM4hDTGVZVVGsBqTHMOPHhDWCu00fuBe7cpxZ86kFH7+/g
yHBw9GpTHa0x6NwqU+KNvGb1eMFuooLLpoo0n7AMpjK3ArkKXD9LsuOADu5phHrtK1Otw6NX63AU
K8kWhHR1b18YFR714nLWO0g7Oyls0ekejHuFfPEJsK9dXUytLYKNF/qqe74wNnNP8L2yBfDCcUNm
ovZd5oBzN1sNZp9Ibg5WBPK4hAyBbMfUN0yvXjH/mbZnV1rO1FmWRkXg5tYphLB0UK6Gcm6q5HDb
h7bszCMx0rsWEjzRNSTviXd5lX5Hhqn4Mjld+7FspI0Qtvr5Xhx44VMvPp89Tk4NB6XtJikyoYnh
mMe2QAjeCHPzb3KPF6ZmntLCyq7HjZdQb/8N0E0Ioe6MxLzc3r+1Bb08g2J/XyzIM82Gwcomdn15
YBWKjaa86kKwv7WctQ/10tBs53w/Qs6msuAjHmMYqJ0SGlOEdTyKgBUjXV8yuFHtDedY8/+XNmdb
iBK6MoaGZF+krC52xeh81jL92GnoPkBSb0XjN2qo59sbqq8GNXC9zG4jWK+LDX+xoRN0f5FeD6M7
GNVOK/VzoCQbt8D6Vv5nYvbNdJ/yf+XrtQspxWPQNnsttZhqrJG/yI9/sxpLUQwHsC0wy9ergS6x
MQEQm64XqshvR41cfTOksTzdNrPqhaIjLoDDAnH02kxO4VpV04HZTFt+oA/zj4Xcm510/9w2sxbx
lRdmZhtXJ8iTogztMVZrlgzty79DS/9ieMZVVeV+rzEdt7GwVQ98YXHm9RpKQZ7vqZIbNklIk87I
3CpCtrpvy2kPj8b0r0+Ss/d1K/+LAAzPksOIKHAklGFebymKVU1cx0F4hZ28OZvw2h3iSJWe8yo7
AqzRP9/e2lW3f2FO/PyF2/NG6TU4F0tXKZR/mtS585HhuG1ifS//W9HMSeS4b2tfp3hq4PHloQ4+
VZV5mrLnMIDm4njb2GpuolBJQq+Up8t8fEX3044SLhPYQ406yRDBKKpcveDzpDs7v3qKIMwFwLsR
8tf98z+jM/9E08mfisRuL57XfNaHgvZqUloSc5MZKiY7w9erYt9q/hZIZP3j/Wd35qWto0YF3U7N
deC2z5XsSfbHjSeu+DiLXO/Ffs5CcZaEkBAkjnOpzdFBzEitjoUoRmulahxufzqxS69MaaaiQJwh
I9PLBNI8SZYrP9WyxvThkKn3YYpAOHydEdpv2ofbhhbb9trQHL+oSmbh1bxvmSCbzsg8Plo+3M+3
bfx5QsxXAxKJhcBUA83PLMFpYgmJBi3UL1o29F97OEfv43o0kWr0hyviHNLv1vaDY1n2z3YU/miM
SDoqff0zmoL4NDbF81hm9wNt7r09VeExUcJ0N9nZH+2xj2bjGNDYoMRR6tl3JVa+F3b82wTEEKNj
1lL1uENAov7uyAjYeJNvfDBKrUZPNEDgGWacnTzSUCza0jikfq88yMZogEdoz1zyWzOiy92GAALd
XigvGfeiPvg6wsA86iGBOSmun0tg44tjIddvLapqmGCSjCoMbA/W/NA3dTL1lRcaF8kad42u7Tr5
k24kbz3luA1QRg02RxGa56/gIKwHBEmi2PW6oTgJtQweig0MzqkeIavj2buukLcmzhfxTEOnUzMg
67HpBVJDe717fsj1WvS08RMpfZf57UUtpgepse6Z0r6HofTaqfGnXq3efhbhKwHHpLFSwaz52iws
DMoU6jZaGwqcJsfcqpUE4ffQuoP/ZbR3YRg009v3V2NIzLE5LyZCy7OlDoMETsDXRtew3seotNbT
VRvzvVJ/0ZONS9ZYhDXN1GAGon/CaDQs0DOnZIir7K08MNzORzjg3ShF03MblpC3xQV/CX1fpTcf
a1tN4/taGvznTDbk5s5XHJQMgXB35q5FyWrcMXVm5PQxoTU6Q0CP+p8/hflj5ahlfhzstrmPlMnX
D6aX1vLeVvJUfc5AhZExReOHQrWGb5PGmYfVItKeR03xvkSjDcNcKjtWvqcX0Wl7KTc+Drkn1FsA
SDwTR4b2kIIdgNlTH4z3o6H03cOAfi2ytvo0PADGRScqENqUQSpNX+twVJp9lUrhh3CoUlRglazN
9jANB6g4Qmo/HHJG05V95tSeTk6fF78q30HZIZEdGGIR2o4FnMw0uuPtOLmMDoLGC4JDBxojWVv4
dzswmxNYhishcMJYa9D4P7VwcPqNeLxux1ZhzzGJFvO+SyP1SUpr3bwg/vrZkjOkDvPL7aWs+BQU
a3guEzrcyfPqbCNPXQ6aq3ZjQ2sfcjQO9qHcKZB0E1jfbopRNKrqlqkIsfnXxzM3lVq204ZWQa47
e6WAFj4YrAiY4RRufKDlqkAgUMfUmGoS42Hi5y8SxKCL0fpC/sqV2/DOdKYnBblMGJ7dt64I5hXB
jOJQnmVuYZb2NlVZDZoxSm6veUKlIP7aKpW6j8Jh3Lj9xdF+fTFjiUqpRpLxh8rj9YJSOeqQJ0ll
3hEmylzW0L7L4W//nHVyd/R8u71rEt5kt5e3bEHidHACEduoWFHCnwWcRCIAhEhsXaDSutTQ1e2i
LD1RJv7Y94LxP2W6rzF/1DK6GXK5wUK1yMCJduiuU5BWiOnaHEJjlLFi+IBCr7oVDO8RCG6P2uDA
NQ8Q/LPVAmRIk8w/agZCPbfXvXJ96QQqmrucbuzPvEcuojyJi4KSnBafETG5y/zo6AutWX88JMHH
PjNcmpRvzgdEJ56SuCiLc0Zmm52OSTFaCUz5XhuhbqrAWhIfzNHeOPArMUW8M8S0tmDTmx94hGX0
YMzzzC3QRUHPNGtDlMSUMdl6za+5LA1sHvK0r3WGXGcum/hZCDDOvxZq1P0MfMPK7xHy9HKUQKbu
wZELp3cVEGRbkwKLmTwdt9UgjdAgo6WoPG9lwINUUUpoFTcaym9FZnyORxU8XfONLvlhkvPPgfl1
alN3lLMPnuGcMkYJbnvQ2tpFvs64qOAjmDeigLb5hWOA2M4bBAPTDKTPp7iPjuhEUH16uy1CnTgk
eI0895sQou4gy2TJ1ce6P3kqPJCR1uRIEQjJYRXi+AHp+g0vWh4RxhdJLB2gwbIB5mf2cXWksGRn
9C4Rek7h3kgBuI3xBELVSdVzYZbmXkeLD0KNPv+dbpeKxL8/j4dwdhDdIWjjFxC/34sAj/RICH18
a13kpkdaD7VK4FN+qn+6vbfLw8IyBeRBwJCR7J5dWZEZpF6dQUTXhMO5VEvXlMKNos3qSoCSkLIS
axf8WhAI6mOSGdCPDxQWzGeqsOcYNbnbC1lzSHHpWkxmAtJaOCTikVlbyskVgaHgQxBWF0Pu/kUS
I+ypiybWA1TyiCncNrq2e2J+WfR95eUzIEOWjQGGMXRbXf/lO8nPpGo31rW2e4RNpt80SKcX6XcS
xCUvnCJ27U6Rofpv0XGVtd+dY3Tfby9m+dAXLgDhtLiPwHXOwllh6EUTl4Pj9okUn+02md5bKuKi
Q0NFeVdIerU1S7h6/ZriAWooAIAATb12cj1CnrHrcA21H79Jrf6u8JV9EJWPk1FezNK7lIayK8vw
IDfpxmW05i88SQG/kenil/PV2rzeYoZ8XR29Gh/2kdr+N0BbrwNbHev+288AXDVQyTLKyKU7X2ih
T07RdIOHMKiNRFL1qQ6KvWS/dXKCe4GnMM9gg+6pTnR+vZ9yU6Bjo+uMM6jBCanPS2IVVyc3NwLy
ik/Sz6R8wmOULu08NsIc2SFXb1mXIvcjnkjVE5zXO6WVNhBiKx75yo74+YsYGHZVic76KDSEy4Nq
hWed6takNsfB2qKIXDnJ4h7lfSvoEhf1XamhGqihzcxYK0LvTZtk70CXNhsZ36oVfF1kDEKGYubv
sT5BB+uXjAVJjXOItaDc19W00c9Y8Wya2RS5YFIFBTM/x86AJKPpSKobQjlrl8E5teyLjYyimrb3
ejpsxMA1ZwBcRhXEhmzMmru2lA3e2KL6e4270kG21UkpjXd9RYWwRdBxIxyuucSfvaMEQtFnDlsK
9DSExoqWve94e8SwzkoY7PWy3CXaRoBY+1Z4H4EJ9RIeQbOzVAwqqnZtl6I96w2fIisyUQntt/gj
VtcDwQeVMsjO1fmTsUCaFV4/M3SHzDs7mXRsaliytfd9tsVOurQEKykgEf5zHDQfZr6XhyVzJOlo
u3KkpvfgILWTCtX/foJVah/UqOfcvk6Wbog9aM1gtVaYupt/qSmrJaCOmu+27eeiV9Ak/9Z2d4kR
n6Di2vCKZbKGLZPFgeQgy5h3Z3IZ9tikzEC1V2F4Ckt9OpZqbRxGo5N2cl60DOTYyYPX2s0+bVRz
Y6mrW0trSNzRPDnmRWUZ7EPrSEni9qNN/rFvGkT34vpSeMr+7ZsKUpsXMrUZruqZU/aUiwtnciK3
QjULZS01/0ylOuqqffF2/xcKFwIfKAMrWVAVBm0n2X5nhS4w4Ke6Cp9Bypxvr2b5AMYEL28qlg6k
Y/PkU0sSQWMq164ZhvV4tPxE+ZVWpf3dU5N2LwVJd1XACKQnWy/rram1tY/GfSyoGKHIXRRrdGaT
QYQRGjWETOP4zkkfTQ1a+dbfcM5lgOTi17n16TgQl+c1lE4pCxvVC/sil/LXUMr2E/dKMIRvjsOY
4S62oEQiB567xljbWtzx5HVV79FhSXkzConCjcWspGxcKUxck19whXFXvr6Tp4lsThri8JoqPH13
UqeNT2kP94yVMlMHInf6l+JY9hEnnt55hVoey6ztNx5na7GF4gmUhlw5AJ5mx6CwtcAslMJwowxO
AzQ0pdhjMDXam9CztGm6sbVrfkrFggFzIidcRbPQKTd1aoVFB6C0DKYLomYNQrO29SF14vZQq1nE
yAQdnVIp+o2K+Fpgo2wJalYMWi1eNdVgmUKNInWrztklzW/E+/ap9ZSjiYmvFu+iv4gvjDc5hDIV
btt5YQjthSy185zqTxYemPz5khOr01rZ6bb3sdQ2uphLBCO6FCSSAqsLdhb3fe1MShKPQ6Y1jpsV
TjvsO8vwHhAHVb6qo9fKj5BzSI9IFdVfG9NqYJOoy8hGN0LOvnGXMqhUSb7p5t1gmIc44xnLLKQh
f5mMpvpcNyRa+8ErkUi1qwI6lNK2fWPnFzT9kHyXpS14zDJhoG5JBgrqQqRB84TB7vyynNJKuhRq
/r0Mu2HPwOC32xFzzQYQVhTVCFrL2lbUp7mhTo51qW3vmvbSAb6ljaR7JVwx4EtByyRLsOkdvP4m
sJ6WlV/34bUt4um91zj+ofIm72fO+OuGt62FYAHJIj3gaC1qLKre1ANvDAa9zcuI7IXeR6caqfJm
Y9fWThF9OgCY6F7QA5i52SAhwMacWOqS5Y93rTk46oEagtI8FP4gBy7TrznKz6WdPMtG3ht3WVx2
G2tdSA7oJKu6GDHh1qaQNYeB2gXPJqqWyH/WDlTpMvWzfocOehCc9NxBbtUpBkTWk6TzmYOVlXbn
oAx4n5uN/Rmdo+SXDiKvYIrVVBgxHYzwUrRkArsWEgpv70yaZJzyodFRu67RLDn6dQWyAcVsSzk0
alw9FmVq7Rmut57QsVXDs60W9GTHAgBjEbUxVDTmlJkH2VO06Xjbbdd8CsA12Bl6SpRlZz4l68GQ
ZcGQuBXWdpbdq3eSAxCjH2kx/YUpMdcAHaRCXWtW0LLMjM2yaFcisXbfVNo7JFwOHdf8bTMrrqtQ
98RvWY5lzBsHpdT1nikIsRzrVzlG+7x6b/sfzPyt6hvCawwBjacxCiPWPCD3scFlN1CG9A1azbse
hQzjUI+d2iIyAPvxRkRefCiD65RuksMxUegLzG661vQhK/K4bwTy29A/J2axG6oft/ducRwxIkiw
KDwS+hdd3tKnATzFmXOhKviOysGhMizEXMuvsl3nB3jd/oH66SFDVvW23cU3o4xLxZyahZjfXfRb
rNwooMXOEW9rnJ2WQRKaDbsu1ffSsBFDV1ZI+CR+cpMSR+adndSoOys36QyYqDwY+8RouawgClXz
XQjx15M5pHZ8QI4R+eYBwY/CLQvJVDeSh5WPyfuVITMWzKUxD3tySE037yfJTW3pPCXhB6slRCj2
6fa2rpoRjSwLrbplYEvTUTEkh0p1ayd3STcdAsiflTjbOHErZoAhwLb8x8iizlA2shc4BczHZdMV
9nFC0Nsg3+x65TRWebxFaLVqTnR3UJ3gOp/f5pmSDqos9dCMk0fsqqq23L7JLNjNM3njGbQ0JcpB
TDyItg4p5iybzcYIlqkgk105aN/HjbQzOs3tc/14+zstslgcjHcB+wc8nVrN7BYk0tS+GtepK8f/
+sYzGAMAOTBqVEfVSg/FJsXn4rixJuIIGjNkzqQUs0gcxHWbK6hyMmzArJxX9T+jqL+abflQ2f5b
Xf2PsgvVa3rIpvher5OWkC5OlraQnoGdCs++N43fMt5Dd1TCtvxQ/FOvGjOYYiDQoRr/5waYmUJ+
sO4DrjEXKOp5mE4lTSiu9J1SJ/vC2IjHq8YQpGNqmtRlUZP3c0/xQr+ADEUBR3aFNuWEvPbOK4+p
9WaotVgYjwwiBjkZmfLrPTRru7WqMoqvZhH1R9rP1jFJkjdPigorOCAegfLoojubxAYks0BgcHbt
U5BYR6uTP0RO/27KUMzuC3hXPGPD8xcHDJuU8aglAJ4CBDLz/DqROqTvyuwadEP+rozDYVfJXlJB
XKxtKTwsQj+2aNZwvzCDI7SlXu9iFqN+gAS6dPHo3w47z+7rgzwO4y7rK/up9L3gHiCqD21YIv1T
aSHSS2885pR+QcJpGt1vVjwPXJXqdYgdlSh1xKHzzrEj7agGevcct0lwUDJVO5vgFS8QuAwbDaTF
4wTLNB7+GBeBc+ZAjZmkZhCJlmUW7qaooCa7Vf5dngewhCDfmKkTzZR5dhdEdjvVEueh0st/Jlv9
HkrpY2k1hz4UJAn5W+v1rIi5aTGmzbFYhLA68iTHT0M4OYz4rEblR1ku3hy5MAEDAwgbgCiLPlTr
W22ctYp+ScwU8ZarVRQnbUuAenkAGGxXTTB1dJRJBmYHILbGOs6KKHSZ7Xmc1OG9Hhh7c0w2ruhl
xOd6Fn08uPZWhHGyxIIWLM71i9p4Bzl86icTSeZp14YbLY5VQwbxQ9R/RB/g9SGb6q5sfZh/XL+U
P+pTcQkye8e766xPW8PEa04NwgoCaXQewFzMwj0jL3qpdWPpqsH0jED7T7Jxf+NtuCyq4cn8gR2W
oMHNPFtPj17FhG7ZdNeLCU6detLgH6LqUYbL2NK/te0X1bqLjOfbkWJlaWISBaNU5ChRzs6rFZhG
FKkUkw3FQ6COXFjeWtmK4/GM4OGrI8wkxAZef6jED6ACMyrxnqhBb773gEtHXJhvXwhtDSBcvPfE
el5bcZqoBAyXqq4GuccdSAfv1Dvam59ifCTIxJmo4VPQFppZ6SjJp3pvT24bTvtCl++7MIYKwN+4
8ld8m/479z23lYVrz3xhajxt6tDQcruKCTyGn75rTrePWvvbBAju9satfB6+iSi/UH2jODH7PGBu
hkzt4tSNixpY6yilgX/oolQM/A6D8+u2tRV/o6qChAkAA5R75o/Lwh9Rm+4kw00rrfw22E7H3HWx
hTJb2T80N8HN4Hg6jNWzNTVB0BdNwYH1/fCgp9WdBRWbB6caPKEb53Zl+4SoKO88ZBQZj5iF1QxN
iza0Jsc1rKRBnqHsx8cqkqHD0ot06+r7QwD1OvEEr08WgwsS+BbXq9ci21YVis5sWmJcMyeoj07Q
m0dOmH0EnhntMn6jB6hCqWVZ2XAIyA8oVPvBxrLFDi5+EV4sCghtkAbzju8wwoA0NE3rFkH1U4YC
vJA9f+fkyQejy6EHz9MPb3Yc6rm0inQuYn3RioLFR2uTbtDc0MyPxlTcl521YWLxOKLgKYo5FjcY
1+TcN6ERDjRUN8NrnhZOs9N4v+9tO8g+tb2pHgqp+QpyOHqoG9PbyJrWnAjdetAhYoGLaog3pj1S
jRXzNbr+uTKmo1PDh6RrG6nM2gIJW6ICh/ruokcZ2PDbcAdMbqQpzaVptOaSSql9rnQm+m0hHxuE
toaOXbjVs1y1LBIo1UJDA8zN6+jsw+vTjiY9BT1xcMwPgVYdWiU9lDAxGsa4T6Qtgb61EIAlATkD
ybTMqUqmcMOhMd16yo91pplHXjyw86UOY1Jh+O22d658QINAzeXNN1xyBw1j4VNXhpVJLryvZdx8
cDwr340qSfBfGAIyzLQOye8CCmamle5HMsKKXkOZdpRpf4xHO8sPf2OGMjmV6hWCIkObsrFpUvsS
N7+azJUNc6fzfrltZOUuABJgwANMuoPq9cwpBmSmHDlI4PlHdyZiJNBAC9Mpkq+3zax9GxideMeh
ErNkeDBjp7Mh+wSm6kja3vHRpoilhoGGsd6iIlhxc6BdMoSdsDESF2f3tqOBmutyzXa9UgnDa9dV
EzOwIzTRPnM63zvEIaUdMWaodpPkNZfbC/3zrJsFZeotdJ3oP9ETnVdb4CPsktYeKlfT6IvREaAV
+oAozWMoRQfVSPdt1sKI/azU3cGvVdLZ8VDlyrHo2qOXKg9Gnh3SegtWtfprwXTFa5i8DKjYLGnK
7KxTGl78VwDU45MdmWPuOhXsNTsnGz0DyanUKD+oZdeHu8hqgm43+Z12Cq38t11VXbSzGq2g7h2k
7SPcTs23zhyMB3Tz4vLBzpo0++f2Pq58RZg6uM95LUCSOL/S9SktM6cdGUKEzPS+7OXuMDmaf/A1
azjQskj3zJZl9/Afb3jqyqVKsZYEkwiJNuS8+lIHjpdayN1yuJNdR3O3HYtda5+j6OsE28rtVa6c
PkEHxk1A94Ky8+yrhPIoZUQz4+LF1TlFrHiKt2ouS4w6VXxRZidWWaLzM7Ohxa3PcHQgu14d7iEc
k6v2aDrlTm2Lh0GrfpiNqexNpX2wKu+rOervfGMLbre2pxCSqAJ6SdFgHmS0PPVonaCjFlQCN2i+
H9Lp8yCb91AMXVuv3pK3XwhAM9lsIqpNwZ83MFjMWe6Zy/5gWEMmuXkwqm5fBf4lmtCbdyi9+M1I
lRVBhKM+KN/jrjIPBpOf74uksHe5bE0H2zDK/ST13dPtr70SBE3I7SxwyjzEFjT8Q583QTSgZJlX
9U5LnhLJ2ydt8fasECg5GBeKvlTb5n3jZDRkf6oAhoySKe+KyDEP6SQVh7ZM4qMn+/4BAsgtZMbK
Tf/KqPj5C4QoNJxpVfFqRw9XO7bM6caEMLR/vitwGb15FzElTgz4XZAns28bK6FsJVquu2Ph6S0K
w7HKIbXTdiJGDfpGOFj5ZiRMwm1pMi4rT43RT7lSMJ2PhOselOCFSZ4Dmq6n24taCQSiPUXZAQUF
SlCzS0uRBg+isR7NGK2C1D18UHV1o1azthIesmScIMtl8E+vP5Eud03sBKRHdOfOEC2jhi7ZuyK3
tsbu13yBCoChWQyqLglG7S7gknfCyW3yT5PX7mx0BkNGOAlDG+FzJa5QIBecoiyI2DYLbV1UTDyV
BUvOOCgug/PdDlhWfZaT9HMSphS8Mm2rH7Vmk5oAaZ+o0VPseL2NRTUOTSkb1iXOH+XhyRrSM2BA
SAwSxAe3gvfKN+OqxsmFr/Ngny2QPqnjK5JnXsxo+kWUqq9T4cXnwg67j7cdcOWjCcwa7Xr+t9R3
T6JUdzovSK5Mw1fvqtwA9jCkH/Qw3xlaYn+6bU342ixJgnCUSVOueIEfE+t+ES6UPJqUqfBlOJbh
MC+IhtolPdfxqYy7vQpItZrefo65EARUbZVvoDNCa2STDaQppV4HEl1nD5I+BJ9axg7jDb9c+2wk
nvDKALFYcnJLVeETipDwKNTpvdNDNR8rl9FsN4LGiisS4mlfADJkAnVeYam9wehMdJ+vBgMcj7k0
mTvov4uDErawrPeSfGT8eWtSeG1tFjAxYB0M+aOb8PrTaR6MsKXOwJmjf2iLk6xIJ6Z4N1a2Eg7p
3PxnRPz8hX9MQxsMMj0w14l+1FF2gDd9w8LqMgjrKMmKVH2+d2OF/EkWJ6mrGM2dVfn/KnK3Y1rj
7YU9h8coT25cAbDF7AAjwpSMFnT+rjH45V2eQbOiAzj6JFi5z7fP1NqeUeClDCZ8Tp3XEPvMV72G
MWGYqJJDTk2+y8qNILG2aayC4iF/9AVwI54MHx7xNnYdKd/H6Xg2ivTfCtbNvzg/dM4UsCGEooVe
pNPbWTKkjXPxm3ZH6xpwyJXH8OH2hq2txqEfrvPypSIy78OjmtLmIQnkBcK8i2dUj04g7f2/6cYJ
zixqIOTevClmLlBZXZEOQUtFy6qas1yE9aW2ouHn7cWsVCVphov2Pq0yLt65GRgHtWTKe+eSe+XO
H+t9Hsk/fbs7ecmuqMvP6MM+GKn8ux6lfRpq/942v3Q+RjMYBSG4GtT+542tIYmdVFbT4Oo3Zl4f
zC6zhneZJvvZmw8UhjTYroApUjadd2jyDrxPrpWAXCpIt53gqQp5D9pbQxpL3xBm6DYBkaJ9PH80
TT5A2KH3NTcv1EOYNqe6/lb400Yt0Fxcg1jh3YcUIchiKuWvw5yfm3JS58gRxlLc7G00kTx92ENs
kVMuNn7c/kRrSxL8C2g50n5fvAOHhl507LTJValMajyxp7BzyVgr0a6A5+rtXRoIcin9M9jOKBfd
rddrC4aoHng++242aPleC8fo4iXqcC6QR9xAea1tI212KvL0boGWzUxZU5Skca7GbuPUJw2y3Kra
xx7ym/pGiF0zBLU8yS1NhiWQS2987nwljt2sdtX0g2ZKOzP6HujZhh3xC79Oj1Aep8/Ji4BRoUXd
lGFyxF11w7/29dBelakNz1ouU9ic5GNWZf8Ekyftb3vHypMZ5yAUMhNn0NaYp2R103rFBIun60/p
e7tiFIlUzB8NhroL3Z2M9ij5ydeaG3Lqw4ttNlepcI6Zn50SXd04F2vrJ7Ghggdkji8qXPnF9S+V
IQ/cuvLcypPSs5LDOA/FClMNSintKyTFT1XaSE+3d2DtfNAwx1fZcsLYLLFpU7+Dcwam/T5P9gzO
HW1zOFnD1trWfIhbAKZ9lGKYJZg9wyZ5CHRJRx3UHL/r1Y9efy4rgSZ+s0QLBV0QNsA/eKQs25dx
qRUDcIbw6thAAXZ1NtrV3k9G74kxZmWLOXqlcw7OhYllai3UdxdTZvUwDHYZGRqMQYif7r2ibp7V
oayQoEEU+C7sNLnsdg26QMZ9Eua+d/Bqo66PKYqO3oYvr11GAskh2NJoO8yTrtxsRzKVzrlIinZV
0tKVc3Xjul0xAb8uZP4ABRlcmj+mEztN1CqN46teWjkF7XxwvkhDrn657ZNzZwEqxVQNrSK+IlfR
/IJgSNX2EW2Kr5KXy/ug1FDidfRfjprlJxST0ufb5uarmptTX5+7fgjTTp8SpAdL2zq1eecdG2Ak
G9nd/HT/sUL6KOodzLjM906LUWbsMqjWOh4ndXaqU7auQcrqfpLaDVTP6or+szXXlW1LnVqNYsaI
NCuftbI6673u3t601W9EPkzkp1pM7eb1pjXmFOSBDMO4IKratUoc7nRGlEbaEHtIRz683RqlaYoB
mmg9zeviNQzWfgvDphsryvtYqj5WKEDt84QbvR6Lrcb62toIVCLZAhS1oGqnzQ3ZJpXri51r93Bt
QUlg/0yM5ktpqBuX+Dz8Cq9gjIwEVgwDLhK7vlaUNhyD1p2m6l616/smHL8Ykrrh4isrEpkd838g
cMU88euvNWrw18YKk05TEHpn06x+gQDpD2MVlicfbrANX1/xP2yIfiuRCBCuOAsvbrJSqcZErsPB
VZPC1TXpxPNtw8TKxr0yITopL0yA4/BH6PM7t+mnQ9rLn8I+OFF8/nXb8bbMzO6t2InrsJKM0K1b
6V1d6XcQsbxzQm9j2nvt+wDgIXBT1qO6NjtNVBfiTqnRYjFgHN5NRRreF1L0u4lM9ShXxhZ10Ko5
5p7E40VdNmCmAvbVtAmsi6Zko+CDDw6pOZbXtkKOtHM063R7F+eFL7yc1iAyH1ACUIuaF+edydL6
sm18N9F+F901LfZe0h5D+Z0ePwThU+c3G96xtkBxU+l/Sh3gfF97xxQoU5ZABnDRgvYKt8L3QT5N
kYKwIXwst9e25utgKAGxMdIDKHv26RJvUCdmJCe3tJVr2FcHWy2/3Tax5oQvTYhf4YWvh4kWohbY
M3swJPtKjncOMoU+NH63zYgj8zL/Fl+Jphl3LwN+eOJsJWi/GGPrZ7Gb6GYNmqdwPSs4VpJzIXg9
BErmqk6xcY2s2hQkQ1SKoHCY57x8wjySdMW7dJli7ZOet5nU/qRZ/K6Sg09DCuFSDMPS7YWu7SeU
9aKISF1ncZuQe1lx03Qh3AolXfE4jMePjZHon4YI0bPbttbcQ5Cc4v6gRRdMVZIchUYlmY3rNPY+
HbtTH0WX/5eJuVwKTM16JStFDbbGvtcC9YOjBBsmVpKXP1St/7sKZ3aeCqWODWmYwqunJ4epNR8l
ReL+9e343NZyf2pTrzneXtXaR6JGoFDWgw5oETPqEkVAb6LkMST3kCjurYBI9VaOWOHyIMko4FCX
h35FuOeLk0XrSTPrzgmuUpLLD44jmXeBVgQ7c8zUjfWshSRez+gEktQSl0SMfGFK73jLVyZUG5b9
kFfT3h/ygyf9CLsvf7Fvqi3YE6gMMPX42k6SqgWDzYUM2JoOM6KuB2WSv/pB8vP/Z2e2dWYuMTNX
lum1AS18z9Naem96eviPrsZbJcvVraORrgn+Z2sRzY0QcEuljcG1CPW7ygjNj4hpn+00tXe87+oN
BOyq4+HtuAN4uEVAL9JAz1NtEMCZ6dgo2Xsn7GC83eL9XwsMxIX/MzML6tIQxk2XF0S+xDkOYISU
YmuWeu3UUhOlnKcKfOi8PMkLtIo8J5FdvdXtaBdpdXgkwpuQTGfv45qyijqEyce/8Iv/jBrya//L
ADYYsNVMLuBe/VSa6nSie4jgudRujbwLF5tfWCYgW1GXosM7L/7+D2fX1WQnzm1/karI4RU4gY7u
dmjbL5TTIEAEAZJAv/4u/NWdOU1Th7JrqvzimdkHhS1p7xXmofF6S9Iagv8uOylYhr3HOvkENyLY
5cKcKDak70QgO+4prmzO3UVg6/U3do1HptnFwLqk/Kyc8dZr/tRc9HdmugixOoyL0YUyrQGlygwO
t/dD71sRVY73FXTA8nR9xpbM83YY0XGFxj0OqfVzW9WeZEYTVjfGrCDrktf8aMOYCN1C8z0A2uV9
B7hIDJss8kAcutOf31yjoHwBwQzhMIiUvB5KNOclRUukheTDz8I6T5UZoYUYh/0nQfbgBps7+yLW
atrComprGEi3aNEH92XgnXiZxTgw478YTwBeANQHT/SNqjAPdKmyrCrToBgc64YWrQHiLS74P2Gl
0AEDCECOjCyf8iFW/cBhpuM17d5tbvNjgeZCH31xLlnf5nJ3qlr8Qc4+xbavZ9e6gwATSwbRq51H
7OYcXoRapTIdWjInAbpVmb0YL2sXyucuYF0wNwgPYHeAjSP48Hx9lDcPBYgCox+yeHiuK+2T75Bu
nJ08hQl1NLQ/fNWexwqYx2mvcrM5kjh3QGKCleWbe3FdoJXaSDAvpsnMYjjt0Xt4LACsPJZ7Kjpb
iQUwH0ifBHgHvoH0g3BjswXseyZTcyt8fXYoPVwft63dvkhiARaJu/4bOJaNOr+0RR6cax+uxXhW
pCIwHrPJfrT9eREIfLKAonKF2on7BpG3ZDSgfVA6BBDsbQnYaT14F5NBpE52Jz1Yv/fsOOr6YYSl
ZS38W4BwcRX3bqYsuxkyP6ak31mnWxN58QvWF2WDmnmvCzcDh7snRdRaxa9xCuQ7Qu09xcWt1XkZ
apXWZBnMg4DOccpABTGKs+yLIww1Ir7HRdvae5eBVjkN93DmC12LtGr7uLET2b930QolYLfuSapt
HbeXoVZHEpHGAJVsmp1dwQ5D/mjwzx4vAJQ5qwLyWRAuvL5SNzcD0D/AtoMUjEXz+mjQher8ccSz
N1CuDFOK2wxsjdGr2OO2bI4hngDY3VBTRh3mdSDcyoUbgoyeTsQcImPuZTRx9r5S5nTjEiEiAkLU
6frH7cVc5UwYJI2kEtJJw9ng0E73MiLTIs+6OzA+NT+AkuHIw+ia/Z4vjbm5Npd+Dw5c3HHXpdsG
2m6DYeZhaliuONZ8hptcx3Q8z5UVkRwuyA6bq5jLskKdJpwOuoYLokfgbw6qwZz4vCtxcHnWA6k7
eW56sefUujnzF79wNTgM3naDKWF3VDf58DObw0U4YqA76eANeOB3RroIs+SLiyeZURkyy3F83LBB
TImbMSOx5PBNN/2LgjzbDw6lmNPQ+ME7NCyDu2q2P/NW/2nLav0rlum6+BXTZNt+yZRMh45UkcHV
Cd60diTgOHZ9yW3PO6SuYKQBYcQ3zwGcwXRQKHsMrlEsvq2q+1K1fH7Q1tJqFMDI7UTcXuT/Rly/
Bbq6BbvGZ/65hQO0zOsIDIAFm5i7v+geyXjz62ygytGGA9Z6fYtdPImsbvDIWVSZcyNaYhxtl3Qn
cPCG25r4e5Wr7W0Ekg+YW8AXIHO8nrdxkES2LvrTtOqByPXzCto4Js/6GSmxDMq4zuj8A++hyYOR
bdt3z77H54+wvQlh/0DNrjwWOG4/AC1icNxg8J8kwWxpUIl77f3NkwUQlYXbuQCZgtUqYyiTy1Hj
PdFbfX5bMb89KFy2dy5lm4f84kCx0LyAH1m3kwe38xpR+ewm97qii2xJzajEq91uQ34svWF+1Kan
gGyCvUDbTwJ8EbgejGrAkTVZe/yPrQP/8tes8ghMOBeDOrNMcas6BfltqKDXN/5zfVttBkHDdeH4
ACS2TqcjF0XtwcQvrZRvnRrh+/FM+zlWLAyerofa2k/oni9wloWCucZuZbigTrD58FOhbesI3wb4
myNJJegrlAcgN0js0CY8XA/6+/hbvw8vov5ugl8kqMrs6dA1cKdRRpEtfj9HY6HGkKr55RWejpps
TqCZEDfOeGqH4h2v/ENoQnl1Gnf6mu7WwYAnKtIXnqkL0vT1nnOmvpn8zqfIlZn5YBFTBbEw1dQd
iAuEQWJYdFRRXznVz74u8JYMJi1BOnT6+pmHvPkF5hTzIulwiCi6Yii/F8o0eIxquPOxydX0QI2p
PQ3KOIA8AOtuAnE01FXFd0/Lo1HUsSW7KLcE/0SYBc6rqTm48q4taytBO7F8hAmXB9vgnJKXmpb0
1uhs81bbsxMmWhkBNFuGGjcNG5qOPJpDMXxVroL+Ag1B8Dx6Mis+dSK0v1fznOF3BcIhiR30sktq
BlrcoSly9DFYDWmlW3c2XfHgQ+jmM5g0PbwzvGrIPy56tF56fRFsDfyCsQSBE4yaNzgZrC24ZcDP
4WY2ZHEboB1xF7YA7l+PspXDL6OskhQMAScPEvPkDE+pJglUZ8YD5vyxUPhaUNf2Xnabb6H/Uvj6
QTD4HYM4Rc1Sx1cH8AKOqEYTsIL6JyrqO1iiNfBuz55Ya+1xdbaSBrqxAd56Cw53jTvqg8ros6Et
Une04E5Gpy5S7fxZl/aPPx9SFCIWISS03t4Q8/px4nj24I6TCQZKlzvx+pj3Lcdq9fNPtKP2X8zh
5UGzfPlFtgDOnJEWnlcppFpFUqFEHGk/0F9mKcmJsjp8uf6BmysTQp64RoEz8EbfVrAKTCi0HVPq
h0C/qbEYPrASXmzXw2ylXpTIQCUxTJz3a2gkmEUl7HAAbi9YBVsshv4YbMFwpXHmLNqtqGxuBB+H
E3zr8M86zzXQT7dxWwOuqBFnU0AA1YHNV1PeggO6U4DbDBWijAr4G/5c3wqplCNochCvbhxTORFY
vq0bz0ie5yCbzZ8gCAV/nksWfSdU1kElQQt6tULKMVMwi+QstcYm8Vp1kMVeDX/jqYoQi2sUJLnR
VVy96KaOOcLP/B7G3OBC91+D/IfqoeDqHWEiXfrNzkt1Y3HgAgDAJ6AVAWBLq2PJ6knVF7byzn0L
CXXvm7BfOMdms1gCTbXrC3FjvS+kcuRh1IjQP1jF6vu+c0JoPqYmER9D0SGD/CmmHlvpMsTaChPv
Lc+CWmd+A/lHVNMKnjVmPPpctzvvg81p+u9b/NULv4CEaIf2ZXieHIC+kAGL/v2Mk7C+ZZAPtQ9M
21Dl8iEskUeNgT2wc7XZyP+vPtR6nasK4hE1VKZOKfEUREdyBV0AkxaJhm7FsbYadipyxeDYWjsA
Gmn/w/W53Fw3EKlf7FvQcV8XHibKBpjakTAdSghK4VXTNBEJigUeEfCYdS36uVU97qzWjbPHtS6i
LivsIkNLJ/O7foA0PjzkP1l9+wJYK/LZ6PwhaP33MrqIs9rnEJUFHLoa5xR9KB3lGf9u4C6WV3u7
byODvfqe5e8vvgd3Ia+z3Ablm7rPYqecjxluRxErultT7FnUbw4eBDNATAOW6g3fZHQGt8onKdOu
D2IuwkNrtklAnOT6ytgOA/Qj0GG4oKwPgFLPY9bhqnp2c8s5jCHUHEIR4gGNQvTheqitMgguIP/G
Wt/vqeNOAHmMQeqrOYMub1ZHRkeryJrd+oBydBb3rXCfbV8RsBq1PJV4Z0bGPmpnczsAjY16PvgH
eOO8nkjCsM+81gbu0+FWpOsSEvKQKUqa2u9jd7C71AvVHhl9a/Usssy4PUBL5k33ayC2NwGCUqYy
qyBB4ETwAosskozFp+vjvBkIuhaL2hUuEb+1Ci6WaTui0mfwvky5D1VbWkdMelFXhCfl/alR67Lz
8CUQfEYiX6j2rwfSZiXKe+XgpIFXyKibxpTqCUReWaCp/RdgP/gYIYct2oZQEFhm9eK7wNTkbCHW
pq3X3VhlcE/zemeJbp0TUG9AjxB/oC+yWhgaHcpSKCZhqlWM1UkNpCgTPeD3RGGJQkNUqLDojpbd
5EUM5jIKLNfnDlchfMXqEYyh/G9tLn9/8ZVqzEP8+yVJK6Oanjxu+reB6mdcypoXhxAn7nKnj+tF
/5M2nRVV9sATUZXfcP2fH2s4WDwzh2KPQVA+Log7HlBvU0XMa1fcDGH3k4WifZ7lZD6MMAGKR8gK
PMNhvofMylgmyJp1PAx16OCU8roDavFFbEFpNMKPYnE7sf6kid0cBaq4UegryAtTi8aTMztHZwDb
nwrnn7yGEJVipZ+4hfKOTkN+ZYrqm8VLHuKM83yurFEemqztXyAhXyYqQ9Mkkl6Z30kgWGIl4F5i
8MaJXd4PTwub9eC19Y9mXIjVoPzRiCKT4BY5Qv1KNPydGRLnveocGOSCKwjv7skCyaIOjBC+fZ4T
jTz4OfvYCRbzigTwXh17Hlxyhed8BrGliAQWVyyl+AQj4PFMdAWh2oq3N0HB+akal1d/URAH/wN/
ziN0c7NU6lyhDekFsNOUw7HNObyb7HK+yzu4I87+NKD3Y3YfWwitH0xmY9k6nkwzl5cQ6AnloZqK
IALFiv/ILfNbPzjFGR2/PJYTCQ7znDO8TVkRTUFBj1RSI+naBnTNCsBGUwLT2OLRl1J85ZeJV7Bs
qKiKVGNoM+okESih0E+uPRg3BsMPqAm/8XUzJpSY4YGjgPMsJKvwr/XOfOq4fAr8rEiyoPeirGPq
hhst/zL3FrunnWed20k2d37B8xfPa2AV6IdVopQoIt6jBipD6MAEuT0+Cd62n8sW5ZXYJmTR17am
A7Tas2hWJU9bZJQU+j71jT3R8YmHXvdultqOQoub9wUKJ5gLT/8Egco9edR13uU5Hb4Q8LTjUA33
Rq39m3Ga56j1/enAqHSj0g1+MIbGELPZQz8y43PJOliqDbV4zBxU0nUbPrZBPdxDr/P7mPFmQBdi
1DfmCA8dQ+WPoY8l4CvXiLg2P5l55t447hje1a34bvDCPmY1h1Z4pbmKR6mHh8KT+V2fj58NqWyA
FoIwqr0OVgzScG/zzPw+Fo2H+R7auHXp/DHAn6kzhR9UpsajEGHxzXR5k9gY1ocO4LBYycaJejHz
c+m65TdqwlYTSmN+wrPCiCurg/F9Xaj6RgpdxS4LVex4dExYrsYYi7qAtH5rQAFbhV/1MIx3Tu5b
cF1vvw+++aH3BD1KXP04PrMdo1rzelkSY9Rgyd5PU2/fUK5IrCUO3RI0pYPpyJmhJ9VND2PuGBG4
/88BMyWmfhpPngFvSrO27EPOeRUPgTslytYv3VAG0eTXcIskLrap9IzHuXPyu6HM6y4CKXx+lwWz
+2sY4bSnJiV/aGP4xNlYJULN/0ChD+70ouuTkrQ1UK4eTawGl5+qG/PjZNglgGbgT4wwAY8oGsCn
xmTuQybU9ClrFUuKgFTIXiD2D1D8CmgVG36WPdW5bZzFXBARD1YWoOLi1XWMIrIX1ZM2XrRv1FFX
1eAX+LOVDI7b31edFu9yLbIEarDNrQPlMVTzuExIY6JElVntYwmp6QRsDArhc8pPABoCh6RrO+Jl
a4E1kMO1vOiBX4srTdovWO2/NHLVCB3PiSdFaRcxWJdZLFuvTApRD6BgSfTlnJLRWGmDJypAlvEl
Q67G2+85Nyf71qvH4lSqBijqLBTHCtLWR1sy8453BgiwACNCE4J471xdzY+DKNiLNQo3cXBXfWrb
TH4QIjNvOMrmMfEccmQVrHSgbEuj3gnBghkMWEvZjXzuzHJIqK8rUDSD6UZl0AFRk86fKCTJD5lV
0KdSSBEpuG3dCFz0z2hPtEm/LKwaVY4TiJHq3Lilc6dC2sRTQDF/M0HfqXCG1Aa0Im6Be4+Rg6vE
NIsx9knupHUOGU0IoI7feOb1N95QebFhts5d7djzs9EWTjLX3ggmGTdjwLKmA0djMw5azZNstHxY
n5TmC0wtjXcueLmxwBv3BfJZsCPk3hBnczHc9S6kYQ3lmLcZb9UPKHWVxxAv7JR2jL8PpDQe7crA
egBuPYzGupgeOArzCTENdYAgonw34jBNQr8ycDyzOnZyZ0bqdM3Y1NSJoIr1tQr6BzroKqW2TU6Z
adVR1mfIK1BIgNt7EDxLwPVjdAHzUzMX05mOJqZSiOLQlEhh0g26W2jnQN+ja4KDN2GY53pQcejm
/8AKtD8EzpCjVWq2n20YOn62fZTMKxAbk5zJ4JmPuXnf2MQ69AWOE9o33Z09BtmxcXs3tQvD+whL
UZJKvHxQ/OnLM8OZiSq3/08pTe++ybBAjQqYYrcr3YOe2vchXtMJrDxK7HKzSGCpVj5DGqI/uT03
H7xRgPGqgb3o8daMRjYiD7ew6YMviJfmeIgcJs9+kGqon6VNUDkv8+BLWIGGXrlFBi2HlsYMBgaH
oCzEmTvIa1xR92DOuTwMjrKiumbkzppacusyExE14Qd3Ln+WtJO4SQxdFMBe69esK3guVOgwD4VZ
HgUEP19YN+qjwm5JmbKyw8KPTxy+FLqd3vkngG7FEbqJmFMgdH9Br6Y/ibaBuB6UvA+mnMNTIP0G
wmYmvZ8kkMl5M7F3vGEfww6z4AEicUOhSn1bFMo64HWBznZDiBcrw64Pkxx5hOYAT2atmjuYUORn
GQq0AObpJwarPdaZ6xz4pPnzZPA8robQfhlERzoAVsj4DFqmjGpq0piakL3IiWt+sLE2Tt3Q0yQ0
Ic5pDq0JgVNtPyEYO3YFjvrGUnOE55XxdVTheAisujlrp+SJ1/Mp8m06VZHnlNOpncr8IDoDB4XA
ZSOjTXY0LdHeVH7+fiBN/74NRmSlqmERzu36qJrCrVCwqLrIZ7Pxjrv0Y2fCf3Zijv3J9YPgNBDr
W57VX/ORVsdW18PBLpW+FVL1eGS6Osbry01Q4PxICuTjMWD0HRgCDYQcPBf9w44mcEWCZrTrNPBL
h6gir3hw7zfF/KOw+q9+SQ0kU8f6YFsCB3SfdUeeF0iojDRnKB397IAUOnkFrC59DxunnSDekI9T
9RBY4/wYEjjT4IAgB1FyA/2l0o+9gQWJTfsunqgR3DrQwv9y/Z6/ectHrwsMRxf8r/UbDaIl4HSP
bnj2YU2YT/fCeTcEHy21AzHequEtPJjFdwpVnzU2j3PKme4GndoK4mdKf2Csfn/9S5Yn0fq9Agst
6DKBLod3y+pVJj0fSqwWTAFBq4tggQY/u6fZ3zPf2BovoKRhEQDuEp5mq2Jk7tYjjpUQVt/6q+30
ie3fjrDsYtmfNxXQgfs3zrpEkdu0lLrULIVHVx2FYQnrqayHf5DJmXgyYIK2sxC2hg8wCXAD4EgD
oNzqxckUkE1ZV1Q3elQBru2E5+8hqWnrCK7jUEz788lavMUX0jKEEdbvdacu6yogAusfzDkwz20k
3bD+Fth62Im0NWFLFEhSgnLor5vVIckk7gAYyCLwP3C7fSZdHw9wBah3lbc260qXsVZ1xlLYHdDn
Q5t2Pl4+INmEsccM/6Ekghx0r/t7NMyXC1fnwp7T8KAXCT9fLmx7Z7ttTuYCEQXTA+IM65J5Ayjs
bJK6SBuiY8uh517BmCkPd7rTW1WK30jU/4VZl81HxVuT0RneC8J9pLq6rUf2pV/cASp6dpv2ifjh
X5QJQWACV3URZn0jblsZxkhaPIdTVem4n6bDZLT3pirS6+tzqzAHDxow3X+LUq7TYglLL5ST0Han
ja+eazoA56Dt4WASHNFT5Y8nPzP3tBk2gy7LFNd3IMDXyPBgmlrceVtIUmqriQBofbRRqe9c4y5k
UDGdWr2LjFv6DeukiT3xb8hVP4B6Fl7eYHimObnrDWh49yJm/FGo/jbI7KTpWUT9OiadH+OxtjPI
W1vzMviqaDcXHgdgnARp7ndjIubxp1+XecJDqlHncOzD9TndOoPg6xICuQad0TeKDNRW7jzRqkkB
GUDvO3/B4frnrFZUG/4NsW6v40HW63AuwNq21F2pzLtxKXnOpRFPfvPx+ucsJ83bqfsv1qqVBOsu
+Io0vpm6xZ2fpfMEeprwj2QUkM74ZJgsJnZxuh5zK68A1IyC8MJdfJNMi1ZxadVoxTnufAuLBSPO
IY6ejC39U1u5paB7GWmVSuspM0YTT6cUfoEoZZxoCDHf6m8quUCHIdDi4Y6GwOsap11DF9uqQGVF
ATVmmToQSx7/YsguQiyb4KKMChIfjDJDNGZn0En6yB4yVCsckWcnNlG5hz/c2lKXH7S6BEFQyx4C
3J5Tw5hPPS1OVQGJX1aqO8X1zo1hK11dxlpOh4sva30UXmcHSjKLLlBkkrlIgP+mR1Wo7B5ew8E5
N6a/YJfCYwB6J+7iiItxfR20HOFwPc9sShkPEyBZPoTYbddn7I3GCdaeh+wK3h2qlhBRXw0iCnZZ
Syip02xCSc48ECiqsO6Tg8oBKMieDbRTkaPQsNeY2dhdr+KuBtT2uEGDTLKUC9NKZp+j+jsqP4Fy
1Z41316o1TBqa3RNPnckVbDtjhXKYgn3SPMI4lO41/PeWCcgivuLPBRQOTA/eT1lHZ6h9VDJPC1R
z6uaPOpRfkbdxW5+cfd0fe421v+rWKshFKxbjC9Nci5NDzoCKMll9KtvoTcQ7knDbA4hiCs27st4
1KxhJKJHVzn0ej8NMuF9bryKoXE/+3iKgw777fpnbcYCVmWBsIOusu44OQI8DlpyuFJm6KX0BO0f
N7KLf65H2Zoo3P3BowXY0oXEyeuJko7y6s6HsqCV9fDZ9CJAVqI5EHfceDH7vWWxcRzjPo4zBCpJ
AHauFTomty7QYcrLG2gnquBombpv7yr0uOY/fwEAdwZUrIuWHbTpV9eM3CqZXbowVnfbJxrCfMG9
m5SXFCg5XB+/rcV3GWh1ZpneYObGILxzw4aknm9CCf8F/Sjkr+txtlbDZZzl7y8TLyCeY26hteZw
VCQdcNzet20D8d3G2Zskc5nz1S0DEsIQmYZdUgjLwlUswwFebhyYm2Ysm489H6FT0MkOsjfwb28h
QYfuh9WbTzU2vhkXBZgdQ19WRux7rHriFQ7eOCjALWes8z82QKkPEQN69MmemUzDzOrvZ/gixddH
aHMlX/zqZaYuRigAj1QZGWrAA0VVAyX23PjA5ubswDoGxfrrwTan/SLYKr9ZNXxi6t4Lz7wcblGB
ugl1eO6oTqb8L473V7OxSm+MoFsFS3L/7OIQCvXLOH2HDUEk5c7DbmuFoVIKLQCAX98C1mxhSany
2TkTRs6jbdwZoTiFQb/DR9mapsswq2lyM6nNjph9aqIeOQMeZ79UMCohNcTM/OT6LG2lG6AeAC7E
sQ5R21VyczJhlw3HzSifg8RT4tac551RM7eGDUAZAE+BVHurjulBsRwZXI2pIQoIFLboxuqjV91W
NYrt1XxsYSFEA/KubJAYwoNdGwkfb4z6cxj8TS4CCH4RLVvMDdaHLgRBa0mDKTj75hR5+qkXTmK6
HwI0JP58XGFqAIdtHO9vjUWow+hQcjM4d4X7ktkNNKr6HQDg5rDiyQ+4CrCGkBN7vZtLB+gjQliR
jtV0nhsvImo8De2wkzQ2w8A3B6pb0LfDn6/D9Bb3/ZLLGdyJ+aDGGr3aMdHVn+raL7dLyNovAGUD
ko/rV36ui8wLqwADFni37RzeQRjhWLbz6fq8bGWlyzDW668JSrcQ3GQ5PNr6TyZTCewQoKxYGCe4
STU7i2DJO+tTAhAmx7DhzINW5jK0F/nWnFsU9Fy7gqgkesO8lzfCmWlUdNk/04xH4lSefGmZO1G3
Jgy4IguAElRjAcF+HbWDlI1LhkKgTaafJOXvRmkf1Nx8vj6Sm2GghgynQHwgNtXrMJpXoEK4Q4WR
NM5qMpMW5oeB2CtU7oVZJcMuE7lmWBhnVfZR24vIsDi4+uXfDNrF16xW+RzU1uAHcMkhXhXR/KOH
Jk7Tf/yLIcNCh6UCALtvXF0m06rceSxFagB5WUYwS6OJIz31NJiD2knsW4eI5wM06AGPHL5BY1mN
a2XokwbnULofrC54rLo8NorhOBB9BGDsL7IEnp5wh0ddFc56q9WgBmC3NTyb0qoOTwyK6K0DSV9W
7WzfreMKAwc1IFRRkPtWl1YHt9N6Bl3iZg4bWNYGAGyECUg2md75nq08gf/9Ukdy8aJeqzT6GTJu
OUNSxJs4SarMr6MKHPy40y7KgRPG8frS2IoHlxr4eeAfAPVW60+BRGVCA6NPvXwub2cvpHHAAwAk
RP9rsruv16NtcRbRZvgv3OrG5Bgws6tHCFZnOKSmU4XW57caLgiPnfRyGllj0JoPDGTonwNo0F8K
V/N3AnoOt6XRNvh7IEdaqJwKUBX5gBssnYrmR6Cot+emsUU6w3QD9Adk4W+XrtdppgxLaeeir27y
2kT5lzHDaRLdypZHZjsBFgfxR/P73NTGD2oBpICXmQZOxHDoT89u1E/0sNF/LIBi89Prg7i1FgHZ
Bl4brzTc19ZT5pmzvZDwzqxtj55LzrjE74TYOkBwFEK8CSxdqCaslru0G5fntSJnyNsAzYC2iBOp
mmfZOZNDdz9LcVQy8CIgKBjbWZFbiRf0UOQPiJYtO+H1wMPRgyhChyZFwy9pIADXWuK9Pdk7O3oZ
pfUZeRFm3SwJAwrIkz0xeH/WdyyrDuC7nMqGplqxZ9KInRFdfvWbcCAO2mi7wjtyXSgDKxYPE2bJ
89S1UQduRg1YD6lgAdUUpywroiAUMYh4n66vlc3iGR71/x933bgEZCAIMguXeS+r6Zc5gHZInwVd
DAVyPL2zqbyvJ6eLOi+gkQMYyiPwY+b36z9ic0YvfsPqYhAChRdCugQ20qAr6ao/NBD+0Nmv61G2
1mwAZDN6NTDeAhP29bppC7s3oN03pbb/LdBfJ/ub6X0p6wGOasfcFzvn9l60ZZNeXLGA0NEhQL/A
BGnnyNgjg5ppKwd0Dw/Ogvkq/7yFiHT039etzjkDL38BUXydehN9KAEQsXSbtCC/Xh/ErePgMszy
9xefRXAZDfQEVVOTGPfoXTyF1PuWF+rj4Kq9q896CGHFBdtPlOxw80Zd11nFasuMIscB05Ub91Vv
JZN+RiUi6lwnEkCdtUFxvP5x1rIELjfh/yLCiA/3YkDy1jdUJo3aHr2cpNNQuL8sWAr9yijO+4On
IRB0aIG3+dwKEx7hzJXvfQIeb1Jpq52OM9QwACtwTEBRjGlwPzAR0jbippmDS++h8hIV4C28100A
BaJ8JjOwv7k0T2XXNf9UsGZ6z1TX72ksradr/UHW6+kKvUkDFlvSG6eDoMJEIKKRUzHehrQr4ryd
90iI5vac/TeCq00GFYEStLCC3cy00fdTNvc+GLKGBkom7wCi6YfM+WoMI9eRUWnGowIyl8cANgSg
OzeZcyRGH8KSoHTQa+kmjCrg5cboJHS22iGqWzXC83AynS/Xp359Zi4DtfhWLI4wMOn4zeu+WNeK
2Zw3Cr1cyYZTPQfA9Hr15z+PsZig/v/qWqWEkpBm0MuJAp8PHZXAc515DlmNP4+CexrOZjjbvK0F
BVPVeGhXkTMohkZUBUZ3EC4g9NejrFP27/G6iLLam2Zn+F03QhZVBXb+lPERpgTccN6hFD3H10Nt
Tg3Q20BIosj9phIU9pARmOswBIRHlsdpGqqvNff5zs1zM8rCHIdGwlI6XZ1BvAAvZgrmJp2D8RiE
zf0Y7okMb+0NIBRQrQA9fdEbfr0ZC6UhaRhANEYHufOAK5RvQTae+BBKwPX752wU3Z0VMnY/a27u
ab5tTthF8OXHXS7wAv52WsC6CcdSpOUPV596c8/OfivdXH7hcsm5CJJnltAF7/KbsfY9AMpB5zHs
9kddA5tQtk67c6Jvzxk8tgLYmS+OpK/DUaU6zmbVpGqE9Cobbnq+B4Rb3wJ/r3P4UQE7ttCc33aN
6iDL5jI8q77jkaDWp8LoX0gxPbWihyZw94e1s1W8tSANcPkE5Ak9pi0g1fUEnLv3HdYNO6f45mK4
yHarLG0pCR8psaDVRvmpmPwvjaanaob4yPWt++Z2uXwO8inAuQshEe/i1zMUmqPpzDnka6tGtmDQ
lANeQGI8MDVYN2qS+X3TE/m1MyZ13+vWizOcHjurZOtj4WqHS8QiMIBi4evf4Hd0AMsbbVrXaWMP
/CtoHsRs3PvWjcUIDBBegy5CoL66/IyLtU8LsKL6XgOCNNQvYzm9A9n/5fpwbmyvVyFWSderXEcZ
Am0SAHHqxO7y/E7XLLufxKg+WNCpOV2PtzFy0F+Hoka4VHOhFfn6k7gGtlD3/gylXvoAZPMDBGef
VIBn6/U4yypYXbtexVnlpoEBhiCDoE+V9IASVuGPyre++wplDc9SNzm1T1nefID20A4BeGN3L2bQ
RuguFjtvjNMwkRO8Q5lzDvUt80EBdj5Rcp592GXtXM83Vwf8v3CKwTnnDVbMVMIdawLp8oYHDwuV
u+zYzmxtHC8mzBPAQbSXAutab7KVLuEdGVRa2C3gzM/TCCft6QdFOcqjd25XHa/PGtq+W/N2EXE1
bxXQuyAswedTFVTR09CNwxAPI6V9NCyy9g7MWQ9E5m4XMTPoNajrWVDc5IPuP0gwvI3T1OXyoaba
ruOy4MOvuRu7LkJdldcAhuPXQ/mh/UFnIYDPh25HLDNffyALr6sRs4H7JJVhk/SAGtFjWzdBEHvF
5DWLMUveRMXgVTTqxqb+0M6y4JHnNuMY9WY2vONDCWxn50HAL4IWGXdjmvkSUk/Chft25QNPmHDH
RHTv/0g7r+W4kWDbfhEi4M0r0J5NSrQyLwhJlOBNFTy+/i7oxo1DNRHsmHPfZqSYqQZQJisz99qW
REXWcmubkasO+wn/98yvuU0C1yjEgGLPm6QIytqpHpBDlZCjDFl9S2prUsBwYF+AlFBBnmBWbhUF
Rm4hYCrCOb4pUtH9ijQNBompdJl1J6ISmyPDiczbfigsNygxAMHz06uzcNM0jtV8LocizTairukp
yEXUajdjKRZvny6PT2laINF3Ha4ufoNC5zOCLMfda2mqos6pTLvY9mpv/DK0oQmDCutxB9aVYdw3
8ZRjQVxWzheplEmMAFimT8uf7j27Q5lSxpX2XEReZvlC18enpivw2EpxDA1MUeOTJKC6fxdWlIy8
mxB9Ig+RhUucqzrUCG2qGAo/6VtpKU4aNIMsX2fYHbecIO4hiYV9g4lcipbMtZ8SXMaTTd5o7h1p
zu45AatkIWKz5mQ/ljYaIdDusxMkqZtHJ6n1LVWzpYXJ9EIrp/dR0X6U8HnFNqpaO9lm3qR9tcKB
7cWxe6Dw9PeF/gxG+wadtxCB4JOCTYlEfSKurrUdjlrq70rpmhdbSssKbNgPiV/roUVapEi9e3uw
lfTkkjh3fBOhbXygYlJmAV3zGveXBjWJNRsRggfUNTlUpXSs/KrArMuFMvCptZzuuw5u98HU8vSm
ZejzTIf676yUzSewiFUEG13rObKybLqJper0viIrKq+tZ6S0mLr2585rxmHjOLGZBvGQtze6N0Oy
Vmx7/oxHWPnNc9AISHeEgmkWZvOMiQv0rzHUZLsNx0bF5cdGxe9ruSxSX5XC/gHYpbxR9TlESQFD
H0/W1A2jDap345edutYUlGT2X7p6LlE0ItKaNzLkTfooT6avbZol6kMY61LdyMayj7lXDvIwULz+
JWRHTkkMnfzTICXJNindneVNhYYq9Usa5xt/nFLnNWlF9ZDkqp7vwVcXGR0BWAUF6PKiKoBKlHOB
9mpNw+2sDPVNrpXa65iH8zM9ZpmLfDarUBIh9P6jxVkRn42xiX9OThI/DaN08m1ZcxQEXiL0b3UR
st/UjjA/Owjp8I5LPcBvblnTjyQ7d5iCWkpy7KEXXS1xrxyvuGCRPV2uNQ6F+3+P1yZD50P5ajza
9a9GFfuBor2GYOnjbXolaGCURWzPMCRSLsKfliaXHlSbc9DLz5PyWNrGdjSioBiumMOtj+PQkETp
zXxndGkqRsinL9OjU99b7KztBHJw2DbVl4+fZ+XQ4X6Oiy9N7PD7LsO5tIEECszZPZZN5e69JauH
6gqu4pX3tvZ1qBnBwCLRTfnoInTt1WgYS2+BKisq/GaVk82JDoqI7z9+npX39s+xfTEOYp5oZME6
hymSftR9GvM2EO2jBf/344FW4wOSD9RFdUp9l4CoapAac942Di4t+FXj3IGy4JyTvp5+N9z2AZDL
lYhk5VNxq/yfEfV/J7hWTW7V0Al3BJDz2R3TA+KwKw+1OgSexFQul0l3+ZVgaZX2bNVQW/SMniV3
13nXclprQSILiG4q+PP0ASwT5U1gPwyGlZexOx1VAmH1OzqbYfos7Ic0/v3fPxDIFpUTh8vmO/C1
5yJ50cifUJV3lK2RaXemdJ/JVN5ZmZLvpqlpd7nnXEuzrkx0oBjIV3CFN5amz3+fLw8VrDEqzMyN
hkho8ZbLjwMH2ccP967ZhqsgDwelfIFwOO8884xxHvkVdXxUCNPIjEaKaLYlcuTq3Exapt+pRj+r
p3oSSHn1AiCDHzY9FaWeCB2aC9hOuUd/Ty9On1haE6hCJ4Qp8rrWryzJd8Kg5bfqNCvjEkFf+7tr
axcTYMphHg+uc5fX39yC0svd/pcDNkOOBId2x3F6bdBlu7+4BS1zmCoyYvoFV/Lvd6jMpEybPs9P
HhABCwHv3Pte2982JihNOdk3eaw1X2NPrw8aCvncl5F1FaXprSyof37Fsl29me1COEPTiNA79JlC
X5wxR3Q+CS+ag87px0CoAyFTN4t0M+VO/StUnPxr11XzxrWShXmhoCItu/iPMpu53yaOek7FnPqF
61HOyqv5dxcDARf4oe/jOEELbNBtQg/uKL/bo52VpIW75Gb2ev1gVwBvQo1uZH+03S7orbF9troE
i1MnCXd9n+q7uYyme0otgBgKW/9tV3N8cFujO5KASgIjrLIbWKDR7zhPF+OrQQTtUFbnhD6VbzrF
2sNIX/khjzKl9Aeq6Xv6o5KfBun8W7s0iAgbeBYLZkkF2lk1vybhFTchRr0HryrrHKl21+Fvq+La
lTduRNaw1M6GEvWbdIZ1kQNaS7XJPXuNbDdWBZIJnjuhnQUa1G8V6fml0w3cYEoLn8V4lns3tkO5
iWlM22W9nG6Lxhj418nZU9S2CS8V9UGmLYgQI8643ahVD7Uis+hAl0mp+nFbgQlKldINZKO1G0AQ
4zkEI/kpyU34za3UykNmgsJp+tndlWVCdGfOdnZGskpcnsr2gYg8P9cDeNJUVsmmI/i763IUvZxM
A3SDMUo3nUdnlwi171ZvtlsOy3szwXGXPEi3jTwZPYZk/49j1Pe+Ok/K02gn1b5yspi26wx4xhTZ
eVC0TglnCEAIma6orc6TrYCRcZIfcZjZ+4L6496IB8+viZS2jrDNAHPFeZsZMfng0CYkDtVi0w66
4g9z2h6VNDXucFyPX0SYRn4yte1zQ6vOg5Krv+fIbAmEk7jIdtpQTsa2FzGcjJbry7SBnIevQFiO
uzYHYDMr4dYyym7TGOy7tjfL4bMaNvKT3o/Tg6EqKIWi1k3OnVUXt5ktBHlc829xxeqnflOF5fDV
LsL0q1OMyg+9V/IfYdxAYy5t94+ZYH1wi5Okd9SFsF80JeGCbtsp20ueKVMUwDC3x8DpB+THbcYl
tSQaPXh2X2zCCKn1AcPt/FOVO64C5svKf1hzp+7yaaxuScQ38z51SCX6seDs8tn2YyOIrdG8sw0A
ds8V5hu3FCNwwpCKIa/pRdfqQAvLcwG40wX/zkJbmlEzGl7iHUet7Zp97XrRazI32VdlHotqoyOi
DIOoqZQvUueusZcG1zzuvXOUbB2ZJrvcbYXnp7mqvmbFQGGhL6JfDQyeKUjYOF6YXfm3j4+olQAJ
u2/a4VzQjO9zveNcYyM21OMROND0iLsz7Bsa7+NvWpv20C0jFH5dxzU9cO2uTLYfj7566Lw9IC+i
JRM/HYA+pXXoo4dYTbeqPgWTfC4kvASyAaxNZuhGHWKg1d3m48FXHv3NVQRbmH93fXOcYSF3TXfM
9TP4KD+tROBYuAwMD3a6MyE2fTze6sP+z93H9i5SR2OXqGzEtL7YepW7fkXOZlcMdrZpo74NuBBG
wWj38pyg5dh5Wu5sI2cSezaR8eHjn7IS/vzz6Bfhj9WI3GgyqnJ6KLDacxsSA8iCR+ginnktClp7
z4tDi0omGo7R5WVMS8zYQF2cntpJUCWBbUB7fZhhKljDhPHNOrJe4TaARtDJ+nz8oGvJeNbk/wy+
HP1vjvZ+rEpTzRT7OAwhnzaNVB9uhySXEuf13gjdapO0Vb3JcpmewaNgzBYa+ZXC4Wp8Qf8Fzep4
J75rp3VSx8ny2TbwcCTDtKlkFbOnq6H6n83alxjuzUCXy0lf6BJmrB4bWXvTFqyUvFE7o1A+q2qv
RacQbk8TtImaXdlG1ibUcmf8S9KDoHAxoXSrqtXcNJUjhWv9ZrIq+DYz2aBGQ4v88Se9MtSlfjXS
qsxoo3g+gt3Spycj1OP4Nh0L6yfNnOmVCunyu9/Fp45FbxLVSxRUF3uE1Ad1iiGyHexRSZsD+iY3
/BRWnk4VU1LhS+nK4CD11VIf+13WYvULFikcrStJ+9UZtCweYMdcfi47OmMVbL05Fe5xuS2xQUv1
QbVi9Uo6Y+XWt9wAKAcvXfLkAf5dLFEa0ijhAkPMtNOshr5S4Drindr0dx5eczx6Z0qw3DfeDnax
Gxp5Noh6QlmdYsseuGPrbeF1JUEyGcYGkWG/nwbwMcJVQ1JuZX7I0+zW7KqtWzjJlQX613v78jsv
LVKgEg2uIpc1u5wYusgKozjVY/GjoVCYUy/uIT60Vs0/h1pqdjdtCYEpqBVWlQ8wJopunChO79Ih
L34Waa4DByqtZpfPXSaYEY5Z4PgTQXaboMmihRvLdPRVrykee8tsPkdVNiCumCbnRwG3byNbE4TP
pCXxVpeFfNIGzYZ6F2nNL43E7L3sHPfKB1/Jw5gmcAt6J5CDvNMHWj0oFNo0i6OpPFbT59x2kIw+
hN7Vc35JuF28X3jPvFmSCpQJL8/ajg0hnWOa751UZt6t7rT5Mz+JnHgL9/xPl4v4loSkWm8ctMff
Mot7VlCXXnhnlaKh/6m2yW+6Tt5dUcOv7CYI7nCJQHyHLuCyBUInoW+ORRYdlVH7UlOMLcBRj01z
ZYKtnf00b2KpiwCBPtXLhIOltKM3sydjhJJoPiDhJV9edDvFpTPJMZPM19IkeobTPgbpOGj7OosM
uJSpcc1wZmUrAaWwQDOpbgLVuciNhtZYewR96SlPZmIcQD7mYxvb3HM/3qfX5hYpvAVAs2hvLq1f
1DDOtXAGp1N3Qg8UB2Zh1HL45PK7Mbj7jwdb+4yce0TecIJoN7o4f7wsTGPAceOx5/MpY/NY9vjb
1dGVbXjlOEB7igAJTYzt0qDy7wapta2TaRndLNShwhuqrPWmn4z2LsMq7cFtWudukkr9HaKnsgtL
gtiPn3IlklrQLZjQLQ3YQFP+HT6EsFeKCX+WqFSGfcHOsDVqqzpElKEOwEBCaJVNEXTReK1ldu1j
vh35IoxSXHvixqukx6mVgRizJ6WXO0PL7sIx/l98Sr4hTU/kbAmSL5qSzBYfVEGp6mjOik/m5dVO
wj31ksPH7/Lvy7rckmBJoVWGD8+6XKbUm8hQ2DkivEgghNPqqNrOTQTRX3pG+408MjlbbvGjFnh2
GJvb1O4He1uHbh9v68H2HrVkjIrAqizZ0+w6j18+/nHLPLr4bUiUEB5T1uY9XIYdbugW7VQStfZj
Pz/2PfbskdV0L2HvhnteGj0CfXbNl2dlY6C9nM6ABT1C2vdiDYV2QxkW6SZRavEgTXtj2M1//7Zv
h/h7DL95527WhAlLNTsq05ynO9oNowwQXGgmoGuS6sfHb3HlgSxdJ8rAaYIN6PKB8tIkjYGODR9p
NbGOWVRPELeiSb1281/Zfei1sZYWSqKnd/H91A+ZyCMquvRwb3m3wQzxbrzy7tbmxNtBLmL7zNTj
FFuj6ZhO8wFE/yEsxgfIv/jYUN6YrsbZK5sNBGk6K1TSs+9LAHVTAG9R6+RIOGR9n2kkpcRsjSd3
Sp6w2Gp2mcBIlKDmvzpREBhaLD3EqWSC9HdFNavKLbDIU3d0Ry1+6JvChtvslA8fT461bwagg9IG
AGl67S/3UsrwGk3/2amIgBVriuSinWfa7axO7pVTY20omHp/5RvIXS+HslvHzAQlySOidN8xvlbW
GXOYK2fD2mRfVER/u844IZbp83ZpscFFdsL0kNA4KHYfYvWaA8XqcxAz0NaGL/C7nVn08+CCMM5P
vWkO+46W24c8nZ5xiVSudA6tHDf/7BMXZ0CvJENZFql6DOXwhy1jS4fyTayGZ6cVV5bVynv7Z6iL
ZaU1MQFmhh+C0Tlk40gdWtmuxqJMuTLQ6jPxFTSEgIvk+eKZ8sFB3eJ59Mp5rZ/HnW/UX6HcH5Xs
5eOZvbJR0IyA5AOFFkiTy22vtWdBaRf0QtXl0d6kDrmJhK2P/pxK7yeSGvL0o1pfmX8r24WN8cLi
ce/SNnx5ZGmJl9FF4RZHeHpbqiYw+axw47QToOWROkNOFE8Z4FqBd+2tUkAC9kRzMbq0y2k/ZHlS
1VI54JZYnwVp502TuN85mSNiTqvcfPxuV5YA1oL/M9zyFt6ssmZKWiuNTBiRc3ooKI11KQWz5pp5
hrY2K4EAcPaj2YF0cvFYFKPCXDimdyhSCgBL800Csa4xuttIT8pml+iR8mXsOgGDLTVDdkg7l3dq
UiVkTGViR/vCxr7e7+gPbQMkOVZ8ZVNbCYUJtpFosREAJb9s7J490IiZTs0Mr8AfVSwOfGBYrZb9
OalVilDDg74U9lt5Zdy1L/B23IsvMEP1V4faiihLu3uO9Z2Tt3uPIszHH3r98WgRYbsmPLxMWlbN
JPNIb9RjDXY1DtrJjRKfrh5N2U9tnCebKGzh3drG3Ae60SJbb+wBxdrHv2LlYZeLhuoSxCA8uExL
lHru9mWkJScjk+7LjCzOV9M2+azk1vT/N5Rz0ZgzawWy+LBQ8PWNnb06Gc6GuvtwBuh97YBf2yqW
AP//vdtl8r9ZRJREKnuK8+o0J3arBLoyaY9OHnv3YpCt3NiKN4zHVJ2KGGqIazx//E7XtkdjWVXL
VvUeIhpX8WL3XicnW52ikxVN9aYew2wfjrUeZF71TM+aeeUuvLaciaVQjrJW3vcjeVk+4UAJ97Wf
5+kZ9HISTE50TZ+ytheSHVxMPqk+MWv/fa+tV7ttE2bOwVXOffSiVs5WUnkMr0KEVqYlGQS2H/pc
uDFc3kO1FFOLuqNlgnCEkkEapK29abNrmYq1ecJNm64nFzsq7mn/Po+raC6aCnc6oHh4zLTqnv63
30U8fXWS+a7S26PXXzMSWhuSfAWNEMCGDRrU/h3S6yGwaEbcHROZzJ/UQYbfy5CW15x+QwwWM+97
bpfxxvBC9X8xReA/uaSiyJG9Y9s2TYrVsYKPhuwk/hf4857KxrtGBlh9PsAvf9vvsHu7iHq9IkcO
U9cmjXF4NsQvTbWt8aOYwl1mfRXO/0JzQX8NTCv647T3aRlbl5muzn12aga1uau5pQSDiYnGlBfW
08fLemWJsVWS10KYzniXGSCsCAgRvFo5oDMy8eWwtb2DxuX48SgrM//thnzpjdYVbP3GDM7PaaLA
NJHN0eEbFfOV0+faMBdBKQjyNnfrPDxWWVR+GiD93Q+0gG5qs0r++7yjPQk9J7r2pU3pYtPokzmX
tLhGR7ohaFqIDzS5bj5+aWuplgUkw3WOKiuNPpezTtLJ4OZpeBwmEKCHsdLD14jyPR5u5mRPtJhr
c3seIaTFh0gr4e7pmkkuNsW3UvgF//UXLRIWPec02V571yvnAX2oGowWeKtc4pdv8eY0yrvRLEUf
p6cOQLPYG7md3isp17RZS9w50ADed1uPntprUJCVEIMMD7k8Ms9oZy6vhRz3fYN1QEGCdLxNKLAY
XnYG0nUw6+EpC+kFysWmcIzdx19j5ZRA4r+I8Th/yWVe7KpzZtYC61rnmIm62IMKn+8b0c2Bqw/m
BpuR9Erqe20uk5ldgN1U0N5ZgU5914Sa0UXHjtp6W34VbuaH1/g3aw9FXhQhEnvAYqX970eUlGrM
VNJQmiEhE+qMjReygiLgNnclTlqrKC8eoCQOYUFwCb6YzBPCbzMc4ByWqHN/dGrvYTPgNZY/jlZ7
tO3QOah61HxKLBj+osQWx+nQ+175GWvbHYaPGtJQviSOmv8+sJd1019B7LHw1G02tzcYhX77eKKs
DkF+BLSLS1nxslCAZQn2DX1dH/vI3dN9c5oU7co9f2XtYYZGMpuTj2bTy6tqFuVJShuWc/BUSAtd
Tr73p+S26PU/avnn48dZmYf0gy+oCUA8lPou1rkYO4Pq5uwcCg48u6j2maXdcYG+srxW3pqrkXRE
+kfejGbKfz/MPNG7F2O8RXAy/OyG4jnyruHMVib7P0Msf/9mx1KnXuMm3dCuSMzwEskWsxQ299BE
AUUL9LbMAcNuP35764+1gFXo0oWQenFMCKXQa1VIcSRNbvtagzA0QYr08SBrn4gqnE2JbLnOXwZ8
uoxNBbBJd7Qtsc8751a1xC2IqS8fD6OvTTtmHcUFNiX2pIstcKCrRm17j9TmYKfDUeK73EZolIxZ
3HhJs8n1THsJNcvObybwomn8p5rrU5k1ZnvowDcoQa0qzpdsFBjcVOHSyGuOVYivuINH2V7NzFD3
dSysd8iqMHFz5OIV1c6NAIvRoBj+IsMio7y+WHzaQ6l3h4+fcOVF4mNB7ExBG5jtZfu2B7A8c9zR
O1T1C1iBTanXoKau6ftWR4FOxQZkLyfYxWucxqzDbCSC+Gob9XY0m24/8Q1Pbt7XV6bf5Rfj6F14
3ktOi4L1u+bknhizdwqEFq24r+ezS2uaXqlB2PyorSsV4cvV9XcoBtEJXNn1LhMbxeC2atJxBegt
LGxwHZu3hnTcZyUCND/VYXllw1gdD0Y16SuOY5qE/l3NtEzmmToDMfEaVleZ35dpVvl0+95Q6buy
pV+G/3+f7c1Yyyp/s3NMhlqSpLDwS6x0FrATv9az8VKo0eTTBP1oge7yLfi9V3I279JZy7jMQq4A
5M7ep7PsbCynOoIj1FazcmurmF45bkfgZ+G7GBldvE2jDB3DHNbHToTuweWasMd941NPGusckuOh
MUC7Rlm4nMD/92cRDHGHxdP1cplYw+hFvaDODpBq65UmLJ58pxXXzNdXh8EyixslcfY715fY1OSQ
JFRS8tF6ckX12cX+MQnVn/9t0S9Pw81uiQYc2DGXu1o+NnJ25TAdvda8dWoakWxkb0p1ZX28a9z5
Ow5NSMD1l16OS58cNxLYbolGxzRYn016wA3MZoIq05BmE9ROFT0dsMeRhQOtqSuvTO9GbVbuEwdn
tBs7BV6wQ1PnPn78+O+3CJ00Ab686tLQ+i5bgHUVopVRzellEX5p1QhIp2qrIL4I++pUOfK/88m5
SDMU84dkwTt6VTMUhZ0ZXNLEbDmg8+mkNGnX9xtP2ldi6PfP9jfUpI8RbBU164udNle8UTgxHf62
Gn0pHC366XD0+P00dIdRU4xN3BcgtD5+oe+ubcuHphHsrw3x4qC+/Ko3u4WmIp8iqZme1KaZcAcc
0k/0FSLxrBJtU3cUzb0eGkoZtuIQJ1bn66Epgqxufqu65A4XNdde+WUU8vcXocrnskrky0+7+EUd
+kvSXOJIC1b1SR/pNZyRQl558MuLGaPwXVHt0M1Il8flBDdH/PnmYqb6pH7rUKBm8w++qR8W33TZ
B5rzxTGvxMErOwQlOxs2pIHBw7vjLRNlEcuMjGjdm5hIxHrS4omTcOn0lbzOrtVqVl6jDgF4uZCp
1D8vX6OYCrUl5Wkcw9QQ+7oax1sdd7kru/76KKQjqRMsEcLFwQZmoAH3A5QnTIpNYRa3aR399/cG
qgHVwAKFpMXoYohx7tlpYn3EJzUt/RKvwZNbIZCwROdsP14NK5+IDK6rc3NGGfkOdqm4g26EU9zt
yrQ6Syf6own1nFz17lpZ6ZASKGTRicg15TKHW3WibRs2nQPY2Nsy8h40wmDK1xhJ1vpezZMrb3Al
+lgCbhszc/ZMxv13Rdl2pHqwzt1DGt6S93dLgBACKPRw//HrA8rN/+ltT8uyqnRgMss1nSD/MlrE
oa6M8hJfV2l5pzJSNlFJgUoKjKI1nEn3WJoGeTLd0eqKSGP6HAuHJnwsIGPHKDZynj/VTvkSmXUV
eHj3wR04t5r7Xco/Iqw+e4TfvmjDM9z5LVjw52hGMG95eFyFVb5rZ21jzcomVqM7qL+3bo+2xCr3
RqH/sOSr2pgbZywf6Lk5xbP1rU/7u4EOREoE6GG0TRnpT3Ef3k5TfOcW1i+9ko9j1+9QPu2nKf2t
lk86pstu456qptiGIP1geeLs2H+ruuhsks/b4RuEMcfCGxgJ+rER1YvqW2Mku16MOwRYL1Ytt16T
7muz/2YV1Weh975bGUjKkb+Pv4E4FL5hNk/lLC0/7sJvuOyafqi6v0iTPdO9ddKLTO5yxb3VJ3sv
OGaxwgkqbbqpFXnS1LHzaxeLzrwm9EK4hLQf4U+XZvdapX1DmXCbZtoPyxInLAWhE7QmCnXvHkjF
p7bIt11S3rnC207leJC2uwlF9px4Nj6duOxCasirYWt39WZWvCd96r825MiLJtzi+YqdkXhSJhxO
rQkaTjLcRI6C/n2ajKDpvJuOP+lcyF0x0qoh26ML2mPS6aea9Q20RkNuoNyVhnsWtqBbUh65KR7b
wTT9NOmPGBK6fqe0IE3EtO9xJM81FX9KrH+M2N47UX/Q+vRxVMpTJX5XeD62vcGVL/tsTOqJt3gy
3Pwn6wNeXWaeCdVPwiyOCBeaQO9jy9ftiHY+ZZEyOX43Og+ilQ2e2pTY1f4EF4+LZP6MZTLWsCF+
nCYsjOI+s5XPkzt8LmUp/CYLX0uQd76RjrrvNd89AQAgaafKxyDtT9EPZgBPYRON5UHxUkr2hvVa
j+bORZxgyRbWgapsByKqCCyEXxkK8jM76Moan1rM96xyW3rQFKbqtmjB/JfNLzcxvjjMoSlEN17m
BNDOOavEY5vm2n6Q6Q/Pe45I9tYick4YPcITKALXGPDhJRsbluS1wF7ea6bs/VTXHj21vi9lZDDQ
4OzGYcRnWbaH2el+tTY6irjm0HdGLLvHnGaN305r9L6Wzfh/q2ayG0PzZE1TIOirJNHc3IS0kvi1
hhyyzYC2imQiWsxvTWPetia3HwfbjSY+CUVYvtoNr9LW5F6fImcP3ajbiHSC3jBE+0anKiNa25ca
r7RIOhmEM7aw2nyys+HVK0Jf1+UNJdMvOY3WW7ibXy3hGftGeOXBGOoywE3a+JHghByUOP1GRbyJ
5/qYRi3+VJnY0Pb5hEXfpuBXDLWNY63tvTZ5Di8axaGuK7SBtlgcd9pP3EnyYIjKQ1VOZ70hajDG
OyzEg65RnkUdbhPyKIHh1mcXS6e5UH+QJ/why/wmC03iuEzdFjKHqljpz+iwXh3RHU3p7TQytEMZ
n6AqfEoi57duL77Kyt5N1V8yM57qItpaWM1x+zpUFOIhZ4Dzi9vdkMfFtrS6XZpjIhq7IvX1gk0A
CoWzs5v6eWqnW1xpufukB+6431sVW14RP0jh/vEql3cIm8UMd6FClbYcbqC5xP6gDWcJgMPgzt+Z
iuq3c7rHR3D0Yzndzwp7C6qXXeWEzx1e59uoSQF3eJveqDdh3T+NqTmBF+m/jIZzZ9fqK/Nm3zTN
XZQ6N4Oq7zrD3uWF8n0ovE2aaHtFibfNnJqItdwHK8x+C6k12OmKDX4Jp6g0/EHYO9MVX/VwutEK
ioPJDIIn0551Pbkvx+FON6Yvduag94nPik2tK0HXEWpVcaDicJy8eV900X4Gw2rM1U8SYc+emquB
a0Z3c1ihZVGamDuF+Zqq2Y+wxQOGPXRfltWm7/R9JPrQT+TUBt6Y33bsI8zU+1BvatDI1Z1TmSdM
AW0QEdWWi/15LOpm62Y1zFLUAv083VRV9Knoq8X4AXmSof4wMlavWhqnUJYnaRgnK3/1rP6z48rf
TZo8OHb2aR5zjheyOyJE60jWux+GnZZmd+grO83GT73y+mAuWj/r7YfcApSTRVzRNNgVBLY6Pswu
3SO6ghuMaj3a+VAEwHof47ka/GgIof0gScQc7Ij97wtSon0fVWOQDeZrrLczlsUAclRX+LJXfSWe
t6NsXq1e+9kMM8dcCBrDyw4VxtFHoykpEusPVQlmRVHHRxVGjK/L9kaBicpKM1/aMLzpR+9spbTv
NJm1L5P0Tz+3KHajh8jrtxX0FkCFnV+23Wa2ws+ZF25kWgeVqx3GMX8VyfwSzdV9r5mfegNBnxe/
aLrYRRabU1j2EbhsCRxaw5+oM/BQv3NqMvSAY/Aetg6K0uxLM/RdQavepCSP1QzKVM/v9ZGuOlU/
eHq6Vw3OhGZGk6h0J11qR6f7Kkpjizgl8GLUDd687QZl9BVMz301hvU5sLmNcXGrdI+WBTyJ9519
i7Is8fGTznzSQtPGwd4c4+x5YD8cv0Ooe1R0K9ymovmuKuK5z8YtLQRPYI/mjSZ7dJq4e5EMZv5N
6otWNDvNKn9V+ig3Yaa+1IWz68f0k6UUd3Vn3oWQT32v7v2+jg5Fridb6VTzlk6PLYcPJCebc9Pu
z1IoeUA766tWzd/sCqK2rTyBQ6/8Mi2cQIb4lzfiU585t10S3zRmFNgNcnJBdFHbXUDk52sDntmR
2ClJfpvGNpiPeJvP6Vna8s7JjUdSCz+zWP/iNsOjrkWVXzTNeSEOKnn6tVbMk57+ASQEOkjdim58
KrMiDBpbe1KTMt8izP9FDE0cEz/AG3d3tjZvndj6ZYyVgnhePxWx92JJ82uhil3cZwcdEHHb9YJ8
KJmJWEnxhI9usI5nv69QBA7lAY0x7KzYug1DfCxLy7rNpTyLynwyZYi9eFNvEo7rA03Rw35oLdyg
6jRQXVkFkjB0rJwTyRkOo2tuvpq73GIuImegLwA0oflBO768j9IDWRRiDIGI4TEtgt5s1F1fpt19
nGb6q2fUdeDIvj25TSdvxgLUAILZMMDMdb5NB752FtEdPFfVsBm1Pv5F9l4/amAXCPo7bhpm55zV
0Er2Ilf7LeLlbO+U47RNWumdiQfK81wSc4i8j7NNaaBH9seM9AceJ171C1lL8yVrNOU0FOy2I47T
yUYtnPLWNjqQ3p20zk35f0h7rx63kTTe+xMRYA63pKSW1Mnubsebgu0ZM8cii+HTnx/94j2YlgQJ
3rPYi8XYOyVWfMI/jM2h19Lg2JWFVW3b3pIqGqwcnSNTFPeggKddW0j9C+x3/UmvCmebNb0XKW3M
v3dGLR97X9qRbCeEtvANeTbjaY6mQcYHP/XUsWrKhv+Vu6/+OJp7KZagIWjU0udmlgWCRo1bfem8
CX/1JWgHOt2CywFHhup5Cri9izko7hYTE7aptacMepePW3u26KtClN37T6Xdz+ukV5HlUP3ItLQf
o2HJMkmSYrHjezEdnUYlEUI9Q3wEKIn8p4KPGXbBqO/L2PKQYTB/6nFpEaym4guCNdjv2No87dLa
bNINf3u+y2TdfnT5OiOs4iybQzzb8gjb9uRgaQKGtFi6jbMi0xwjHh6c0R+ekiofNlU2wy5Twn5C
wBC93QV0QlzFzh7JA2Jk1Wfphjdz2KNQZclQS7P6t0Vh8lcvimoH3chJ+ezO34EbRCgycU232CwW
FlpzjHTUjIDSvhzcapuPiLgJ9NM+FOZiblJNGFHb0hVapjb74HR+rCKJ/AHqXEb3r9fCeHUGbXl2
cGs4tu5U3y9j7X3V0KJ6MLpk3owLsIBjocbgU2qIYROPWbqvXKYWZwT7W4HBwaNpwB2qR3RbEM8Y
fgzmoj8UvTF8EY63LKHliroL9doeIwoRC2yq2krTO1fTEMlIi/apBUAZ1VI5Wzcf6u8rBGuXZEW/
9ZZmilFjKA0nnMnwt0RVw8s0mtVrkw3LfaV3cRbGi+XuB9XIJwNBwx9+4WkvwlLqzpyC5IHeqdx1
dRbfOVaHjBoc3B++NpW/r+fQF6r3uOCiyQMiHxzxaWux9Mx8GeFuH2q33yWTs/HbDz5e9qakgeXM
myK/UVG+UMGhmIyMuktLnXvnpLxCX0LPS3RCDlB54RQXJBGSvtONOtGlz6I3QG2Tvj3F1JMSRAbY
P6mrwUalF/UUciUwpxsXJUMvflbjuhNvAcsuFPhQKwVjj0wDGMDTIsvcW15TJEI7IDFobl2triJI
NfUDAfdPF3BpNKsmRxJIqEgf9FuImwuVJPDZqz80N/pKdnhfcsGK0YF2JMXerbKf2WC+1v2EOP7i
3SjUX5hX6qSrGjZLaJ4R/YpFq7N6SDB/LM32rrVmgmdDGhvE7NGANHtrg64KUl89auk3KqiXGj4g
PuCiQ2DSIX2eFKxRLe0DEo/02Pn9qH2aGi24s8yByMUva/9XF3fqDe1GcYyhHD2hFkcSVmYmHu5J
Ict7bUQbe6fKYsZYxOIZ2Vw/SZeWgIok2ktQEwP2+PslmA1jHLEk9PfCzoBLttzDOlHlMaBDsb0+
1IWyFyxI44/llG6fzcRSuXZliZh3qkd9fv46pl979Y87f+Hd+h++CrIYMHgwFeaZaDg+CW0eE5ns
51SUL0GLlM2k+fKY1HF8Y6hLX8W5QZIOLAzBycnN4Prk+g3qnsdEcTrbYfCiAFzhxnGafwqCgW0H
z/rGmJcW7b9j2u8XbRmhMMveL45W3JmHXqT9PrCT6pm6i9hfX7QLVVHWDM4OLYC1w3NyRBF4E7Zq
TRAW9stoH1GpomBy7Mk5/pdxIGCv/Qwu9JNpLHV7aGMwc+D8Rly0xnnyZeQntf6zE7Wx4qR0IN/X
x7w4jSa9SPoNBlCYkzFTHbOwxRDlsdNdKw5b6Aev/RCMpCKm3d/Cqtwa7WTRSlOQ/8/Osq+yT+VU
bFxzwaFj3F3/povbkfeDNi6Q5DMoXdxh92AvebAfxv6XMTtxOHXZfTFN+Hoa33Jgw//DeFjtgKoB
IwCx+/1WJC7L565v04ORVOHQPlnMHj2VaE4efDQLrg92cTMCj+Iq5dPOaIxDpxuxqxbnMOgyfdOM
mhGa2MO80xxL1GcDqy1v7MuLq+aAZHFA0rqw5N5/X1b3fuLpfXJwYtTKl/INP5zfvX6L5rou/mli
g9vk/z/MKecA5y638snXDs0onuOWFM+2ttcn7/IQvEQUvhAqPw1hZGrkok6xcdVM0W8zvaoir4AM
en2Uy/MFwmHtGLIBT/dDMImSECfYm9NzQSHA9TazUjcW5eI+gBBEAMuqnHn8TXarCiNTRGP1hKrk
59hyQ1SykC+80au5+DXgdGFzccOfwbDgXNS6jHXjQIx0lG0LNSLZEvrfOLSXhyEpXmnehAknm6xL
QBpzkNrDPFSbFLCk3vvbeelvTNvFYQBB0XWCMn9mmVm0dtcGqFzsu6yYQgpzQbh41mGxUbi9vgsu
7DWAccCTQJW5ZOonHyQyYHlV1pp7z5bx1070GZl3Om2vj3IhrMOuxYJCSOyo8/i+P5uaH+tlk0CA
wpO2LX85qR5N2auryBdb7j3ry/XhLnwUEE22NMESOmGnmLzMSsq6T6Gu1PQ+caz6bg7jj/+3Icz3
XyQS3yg9W6FDV7fBDwfbk1eakuKWesKFjUBDFYL2+kisOkzvh3E0t3OrdhD7We/vitTeWQjtJXFw
4y64MGEMA6qQt2HVtTzZBXbQItOW2dmhoF81C/FZOn+LduYt+O8Qp4YZFYWTslIdz13Xux8mUduH
obScsMonXB5IL27IxFycOayhcK7UkXE5hZ/4Mh4BFon4kJvpTpvNx9Kroym+ZQd3cebgbqB5sAqT
nM4cZblR770sO4ye2idOSkM6u7E4F78E7LttYbdIXHcS/Hgtzm+T0wMwa9OYNmDahF0vj7FW/i8D
AU3AcATRszMiUQVQqUjXzYbERCcibe6daTfNa/sVhkP294a94EfAJax0AqBPZyukt7Lwh9bdt32x
d8Xwm1P6Aozh2/WTeh5nMQxoJ+AW7O8zSEdPrCDmytcPczs88+DtS6HdG1N+5O9/klr57/Xhzldr
RcUAsMIIELLeaRhiT71Ao9SeDz71HRr2i9bGW60QNGo9YBi3hGDXk/k+HAEVg8PoSp5eNQhONgc6
X3GmfCZRETWHqNk9gdk82BmikcW0Hfr0QerdftDMWzfT+cZ/P/D65/8BWllTPOGbBzS9Q44Yp9sk
3sCRvLVHLo2ymmOiZQYVCvGf96MkjQbfhFTk0OkxpBvPbwZt4yQaIdH1Zbswj1BWEVcG7UeV8LTA
gSzr0CLr6h10s7HzcDG7wIXyVY3fsqnq/3EBOX0vtUx8bztX+2cw6/JWXnW6cWwAneCSTdZw1R46
Ra4p1yr6Ge25g7SHrUM7N13d2Raxvf6hl4ZxUbXiRvQhKJ4++GmWzjho5/FRlYa2banlvI3mXER1
2d9avNNXf/0iRgDSzVFA2X6d8/9skUygYk6jxDk4fr4x/OFOLjVlZCtUWr5Pi+8glm+s4qWPo3oE
ywUVjnO8DsBNicypqdEUFhA847CSlM2rw/UpPA1q1+8CmsIS/UmnTu/8wJqXZpn07ECouWjdBgm6
jZt/4h24MdClz4EYy3/YGaCrTg43xA884qYlPvQuCptF2oWjN775NmrC17/o4kA8Mc6K31opOu9X
qq06V5ZCJjDHhRV2qf8kgm5CVVT8JSh0nTrYsQD5wKRhBHbyRRZNNHQdKnAHuaBSn2VmJBCt3qaW
ciMHJ6aQf3TLUu3CeqHSDmqQtAAE4enJwlTYSyE68XWDKcI4znezoz7ZSfaY4DJ1fSbPqVarGhFx
tEPeBnX6dCoDHF2SuCDOtdq9msnn0d1LtmP+WQl34/d3II3oYzxeH/X0mmRaMe6CII46IfnP6aGu
SXvTxQO2iHvLA8XKVY/87voQFw4zryfTyBSu1fx1C/3nMGPCg6N1RZdoGQYmsMFEObWtb4ap5U9V
OaSbaXLNDaXJWyTjC3tz9Xq0KMtCY/VOOwjDTNvEWwxtH1t65NAodM0ZI8P05fr3nUHE1zmE1Qiy
dB3oTIxmrIsYZ+RRHHpD8zY4Yc4bSGAgm4ZB7upmysBBtemvtBup5o0o+2nYeYVl4vxWU27eOJCX
tiwn31rraw7w8JMDOVDKiAGG+Hs5fBKw5ZTRRRTbBRiz6599YeeQJ9FW4C2AJHW6rKOsM6yv8+mQ
wzWjfTFhkL4KhNDguz7Qhf0DOwosKpXlCx0TAOCWn3aKcoMqH8B1fKbkGocqQIx7dh8qRUe/a24c
xtNHnSVdGSpEYatQpHF6USejrrkmdeVD0vP2PHYjvlWfbAOR+S02BTgY37ivL43H442/r4k/Ke2L
92fEDvpMC2aaXY770/DSiCkHSUhzKP/Q69nGp2k32H9/9C1nxd6uMS6g2PU3/edcalM3mDRvkSdb
Bu2ubbwfU51rNybywhnk/PFRLOGaiJ4MgtdV64KFbTAImfbLpJ4RFCNHdG+YKl7ajBTmHbjdvELs
k/ffwpsDqRmjqMNoNDt8kvamq329vg3Xf8V/4+V1S5Dfwt6ErYHUw+kQbkEzb0HXqjXkvpNqhVSG
uu+FmrmLU+3Gpr80Ggx1bAshVwL1PnnutGDIdDNpx0MLQgvJ/H2nf6qDPa5I96u20PVPu7RINIZg
uHBL24SS72evGjW3z3unpNUqt1zG94Y976dM7a8Pc2mRKH39kVhjJk+vpjJ36plUmKCEzlgRy0fV
uje6gBeHgA3kY8NHlHBav7EKT3n50sUHKy9ebUPb1c6twuQZUYSNQGfrD2WTuhStufez5WsOYrhr
Jw3YL8CtucuzAjCa7uHxYHeSgptbpmLF0oKGS4s5HnBs6JvtbDn1c+Hfeel+Qhbixit0YcMgBor8
KMGDx3k+OWi+kP6ytHF27GQDLG+q7O61iXMxA9hR43a06/lXaacQB/56UWGwEdZy6NYO78lsmAtu
eKrInEMHU2UrKlMdi6labhTNLrwBqC+hEEkWTjXoNPobrMJIgixvgIFY95393Wp/efp30X3tAIH+
tXYZ0wjtaI2JKMucFYCwuNIJa3VEl8xym7efmuAeCGtkZLeMuy6cO99CVGplesJdPT0QcsKnQc/H
9OCNeTWHc5rgSi25grLQztz0xgV2aQ5JESlv4h3Jk3ZypUwpXOPFrY29ySvtbLqOvvQuT6cA021B
BRLTjsT+lKeJ+7Z07c0M6+IGpWdg0kLCguj0ksFVIRix1vMOqhN3XuEs0ZKiH27nyt8oU6knANnY
Mv717lwLKv930DVa+s8b58hsKNOuNA4TRY4v9EPqh4Sn4cYo53rH7BhEVVFURhMTIbOTQzCgBpcF
1ZwcVdGAuaRUBBMPz703geZ1qez7fsi/daIJXuSgDJzO47y48Rsu7CVuVJcKHPsD/unJ6mpFjkGL
VhVHxB2rZ650b8cgyYNT4IV4fVIvbCQKsiTma6JCuHsyFCSxTOuwZtvb/QMfF+aZhwYoIrnlLhsf
mlu4nEtfxquO9Bph5qqT+X4N0V2btEGT/gGXLpc0r1L2B0w+sXQcrGT5fP3bLg7mgT/8owhP2/j9
YLPw9MVWPnUA4EYTkRqYmPyYFuLvAxausT/dE+RCzo6+5cQ4IhRAsgtgZI81/hc7LKqN/2Gl1oAS
6hvzdxbG9n41zpWVtIfUmjeVeO7iB7QiNtUIPO3Q9N//fu7YEFzUsIvPZUncufNLDGrtfSbxgwnS
x8bVD6mT3njjL8TKmD2jmWqDdqX9dJLhODh99pgyGYfGNpKIvoO5N0TjhW3SPo9GiWvW0hn33lx6
E9Xn2ouuf+V6ZZzEge+GN9/vkCUZWquGVr4fgi9x/9mjVKv1D1X21xsR/ycwU6uTGgzn09u6MlKt
j/3R3Qc5EmBj9V0F7Z2eqRvDnAdMq6DK2sBb685Q695/jeZ0TaZLlR4ax/dJpKZiFzfVrQDzfM5o
QniQI/9Iq5w5OvojWvaiKLSDSixJqaHB26025V0StO2mGNCIv75G56eYitT/Z4fJ0TpDmuA0pFVN
SvnLZ98H8UMATcX0Xv5+EETudQ9UEBqnp61Jx+6FpckYiRXpHGPQtutF+Ao95fX6OJcmj8LqqiQF
0Ilb42SJzFbMVCytfWUncC6wTe7uU2xuexgf10e6NG0UufgvVFkAkCeXn9NohWbgUXTEjDf/wu2U
7Moc4GdY9n8vp/EHKudZBI+0IM5wgbWOir2yVjsuZCXvIPgM+8RTIoad0d1CQJ4/WMDy6OGgsgyu
/CwrMDDBgpKPL7VWOk3kxzLdF7U1AVALrAdIfc52wTd403hzfeNKvLR2hHikPGul5Kwx1kPbGu1m
So8oXf0bezqUt2Dom7B1NPk2S3u6sYJ/Nt372wmoLPkP25/Enu3yfrOgG4aitOcWx4Sa1Idm7moR
tpRl6V2BSN+qLGvvVNu6H8ENd0+yz8TzLDpp7LzeWInLlHGbryQZyy/TzLWPZuLmdlhq0uu/5bXT
Q4sY6MnvDLNcTccHbf5eJ9PQRhZJ/ra0EWMNYUB199JSwfNcKRr1ys78D00Jez40JFD4rTu7UEp0
GC5+NFAB+1c4/TggrVipe12f2uqjoE1znJrecI7VaA/yu7LT+qDAwy2HoY4bL/JKc4JsYU34+WEl
/4yqm9VvuzKeoH0s7lju0tE0DpVXjN8rNzY7gNSN1SBE2TjfSieFq4a+VoANE363QYjKpIDQVNiw
vSpjSX5UReqWG00O9UuuVLe9ftDOY2H8x4gUSdOAMNKler9KSVXjeWKM2r63c+uuB9Z+MEdTPE2Z
We+B8Ghvc77c0moyLhzvP3L33hpJ0OhY//w/wbCRgPN3qiw46JL1e9TItbptMtkGxBCrSrR9Amf5
ZZiWxYLWKV09gsjkNDsBgBTjaeEsHyiLic1sNf7GgCFgzPC2b+1gfsTJBqYJikeJb4MAO2PrN9hd
Z7U/LYjmY27vvQRFFeVcfFj8/fVDDp6T95X2yKrYeHrbzSaxeGYkxSH3sULoEiK9KZzte++WMv+F
1bawlgFLQN5FXf9ktaWZ9bWbcAbHaUk2kx18t4XW7NsY277GyTSYFcq9scMuvOu0zWgJMpckfadr
3WVGmmLQIw7KlPJrkwmaZ82czrfSjgvfZlBbt2F48DidfRtsGow5PIKxHMpQhoeh3lFswCPKUi8N
h+n6ubmwg+n2U3xbS87sj5OnMO8hTDZ67u7ryaQvCCFvxqMjvrExLoyCIoZFPWwVlj1LpfouLRKF
Yu0hGb5M7RjFfJYFq+Wvv4VeAU5bVOvpnp1WRqcyy4M8V9Ohz4Ld4pdbswg2dtrcXR/mQncClUDg
6R6aPBc6dEBqG/xChxQPcveuq9UqVQMzX+e2w+yTZFRh/yk+WtTUc+tDat94AS9NJgHFHyCNdY57
G5quSHSZ5EcvVeaxH9raibIOTqdeTn62uf6xF57bVfJOB6YKrefsXnWyuRzwPVoOc6ZgTcYIjomp
3iy+/OW60w0xiQtbn9I2dS+fuBnMxvrl/7lOa4XuOxSy+FD7InKK7/b8Vk9PlvlxVtaNHXkhgEGM
jgiQtuBa3TsZCjO7wTNT2987nfdrxmW1GYKDt5QPi9HvOOp4mt4KoS9NJVEnopmU1Oj4n2RZ2NEm
bjm77iGRLR7Abn+0dZU9wLZaPgYO2ObrK3dpm3LvkzgC5SdRPY1y9Tj1hyRpQaAUwSHAqTG0J/xz
fbl3snZrp04kcgnhVTuM2fAALSnAkCa/kVqe3ZquxZmEAMSSIop2Os8N0VOJ+EN6NHo8jdDlqN+q
OdO317/1bGoZhYbWCkxZSzVnJ98pYF/wKhy85k0vfzXtF62+LyHT/Q/DIB6Etg9Ky2fQSb3NNJ+W
sn3QVK7+tTLEJzfgXE3sdFqB/K2f59MtjMilCUTsnMnjXuPpOQk/cTOaC+G2GYrSLdQ7cd/L4cbs
rXv9XYDA7BHcMnE4Xa5J0ftj16bmMiPrlhzi4rXGaE6lSTRr367P3Z83+WwUlGlW7w9anKcvDdyE
yrCLuTgi5pXvg76vt1ORZDuUV98CLMrD3uzg8mldvKnbOd7MqNp9MvSh/WxN1jc7l7fgAZdmliwP
gdK1TXNWdCt9M4OooaeHQRRDFiIInuYbIm/vxpdfGmeluBhr/Rvw6MkT26zKmpZdV4dGend4Ya/K
Ex+vT+6l/U/FYQ0X6Ome9QRzP/OrJtb6g0RDZLD2ev1bL8TdpL1eH+fSTgFFtK6icQF4MAoTQDKS
z4fR1DeiZpH6ZFvl9ub6MJdmjPeNXQ9YdGW2vN+Q9SQ5fNPs7uFgHrK0OizdLZStd2EMGlrU1ODS
UXQ9RbPF8QiHbGqTo5boVRY1Qy2z7dyP5se6deTPfhDl0zgESRvWCnwxBFfoaNGk1ADXy62sfU9d
okK8poaYOy569RW0qchDxKmH/G6WTvI8Lmr83ZKu/jOWqmqgO/u+RAxGLvFGbyzryecifvFzvX/M
lCYeYwtpli1vVQk1s3O5sGcIthg6O2oI8Iaqk/lH5456vO3sWuKKLjr+TQ5e5j9xAEcvKPNnw4vA
zqH7NYHKgqWbNzECEo4qtbBLaIpEnec2TwSEyZeZzKMnaRzK4gFFFty8B2kb2TbrqRnoq33OJrF5
KCGvdvEH4Y36myZ6eVcYM7mexiTYsI8LyoOJTfsNOfOVD+v2bisjD0NKFBigE39aCCBeegQzllDW
+BGG9aC0JqQyAgXfVrP/tfdL3BuLzu7pYfJERgJeJdJOVW2UN27wswhjBTtRviUIBf1OCPV+Z81O
yp8hC76nRwR5XLqTv8fbRL/vmfrNmKrqLamqfnd9P9M0cK/vN1AJ70fGoD5unIlUMbYKJDjKUfvW
d6a/qU33k6u3d6nR+DsxL+Zbbo0Pgd5nrDtylqBF0UGaUsve4d7VHkYLiS0DfZ6jjvorqNL4q/IH
VHpG9UPo3W9/rj/Df8YTWn9ExPXBFpC1YUV/tFdZ0DnzyzBri61fNE9AY8dQ2EYTjuSsOzlbrLUv
foye9Utzpi+yg31ep0JuqMds2rL/7GtSRmJS9+BD4Gsb+hekC4vtNFn92pH9SlQzRIO7/BjkGEdm
bb7MPYQM3Y8DditS5MieKMYIFqa+mu/btvs9x/1DZszdccxmyNl0fSKRiiBKbf3OTxNUXMx6FyQO
Uh8yNtDE0CLfUY+JI+98BGu6tnrGFungDHinmTEmEuZc/ywx9XnDA/FFpEEcGq6s31CVdcOhbIuf
JspWQ1lu53lVYFtwkAs0J9Q0vXvKq6anZ992n1WjZ6/a1Dg/x6ZG49dUI9KMhSaf475BCcfiwrjX
szR9SBO7v49TS06bRLglqX9mx13USyufw77W9G+pb/fPo+nJf+NuGPSwImmoNonP5EQwaMo6xLGk
isO+093NQPf7NTcH7aHSGrsN9XTWP7rJ3AK2shfkLEz3Q28F4309iPyjnpQqciVS7CHwXH6Hr7Vf
lXSbaMjqcR/4lQzdJck2qqBvryW+fqeyYKxCZUn3WNdQlFU8OZji+guyX6L+JDSlg29q8ExX8+Tt
BBLEU1hVifVge0mzrcZafa87lX4epkG3IlxlWvQ+dLUzBHIlA/DByBtktddFn6KatK6ZnLPNkraI
7Ijcfa7kYoZWYfXHYPD9o1c59YuqdWOHBnuVH1SvyW2r++NxWgr9n4LO/h4oTP46GK3PcIMX4kA9
IlMdNxGqh+1zQfiMNMXMdu2DLtvwni+Rkq323Il5hZX0ziaTFqhobnEUgJzhMCXD+CFQNHIGV7Xz
i5xtrYmqufde/MbKt6PsymdSfO6h3qC7I82iBZdVyk9W0aBa4IiSgMTL51p7VDkKeMd+9GpvU2N3
862dm6okI3QzNMqygM4wiu7bunSM50LZdb3J/STNV8bf8gFHcbN+643G0ZErycetVevJto/N4q51
2+CxtWtrV+WuG5b8n5DjEeyBfkkfQIplza5PJ3eJXKuWaMd4Ikc/U6j0q16L2MEsN6eQaCNUl4SG
r8jy/ZG+9AMoryGGZeamx1rX5A+kW7LX1k8VdenS53KenbJDpEfXClK9VOT5NjHlIjZ23NTwhnyF
l66j2SoE2jw8ThW3LeoNtT9/aOKyfbWW2Bsfl65z4wel6Ypn0vfS5MELuibFdGlwzAfWpLJ05oBm
PobRU9NVZREJK6EI1mvWc+vp3SO9daMLs8lwvyIPKwFe8M74WoeCCAjdwItYn+yuc5Uf6k42bO1e
t4qwTSv/gSc6GB7szil/2UZe7mtvHKOmNrWfwCWdt6BEfWoue+NtHIFshcjp5q+llWAxoPnZg926
QRaleTPeyQTtJtdR6cegn8a3roA3UDileF0SkFHcAN6GJAtlLd6zyFP+/LXgyZOhM3f4l4nJ+Acw
EteBi7q/NSjrrqrjJQ3tUVBtUbWWmqFEq+LgTMm/OBz7QRigV3xIRk1Cqe1SMxp6r38wW9dBMQhb
pKex6eSC8pmpfevSsX/ThUo2sJ6aY9tZdljY6JxVyJiEtWz811Eleh5RadYj162CDepN8rev9WqG
L1yBY0bWZPmN6OL85MtGvOFRbjehb7TTw+IvPDZayTUcdtqMQquPiEMWoRJXRJrWDDtDmdXj5Irp
t13687HUunrX6654cheJLBWSO/2j13nGqxHrzaOnj/N9MFP4SUxfezJQ0v+KXGBLWbTra7lBddfc
j2NsPHTZ6H5xuDf3tj8Uu3HwpwjlE8kR1aWNQjpqNt5kjfe2paGL5ub9YeCJeM28vP0KiNLCndhE
4AN48E4lzQzc15LJ93EhqCkD243aIfUeW0KZA4IU6rE19SIazAoNG96CPXL1FkxcZe1GvxZPBHLt
3dBpaLlqMcr/c8cndHY5/pZNWhgbyo71PQpOMVe4U2L/12rwdJxqrpMwydAOQ6mwCD6ovF4v+Vx3
PvteNm7iOJjscEBhLQsheBffhO1k90vf9PlOToVkIwfdvFvI7e9bZ8l2Q+7VG1jJ8bPMU+vRwBbq
uHS5jz4bO8qZp4BjUg5br+ZoYNYntwgZiW8ASbOPflLO+7Ff8m+L3otdEadFBMXf3jRTQVTaYqL6
UW/c4Qs/xwmbrCNScyoZ35uw83eibPS3xYn7H302Gs+T0MovGbfaxwUh+pqmsEr2Q6OXyFUK83nK
VfEyD3IBVTRQEC8cmq5GUu6lMejIHdfxsEmDeVDPmmNrb6bT6DGUZNF+NmSlvoIhcKbIrWTx4M8x
ultZ1ncfMhCXzzJt/AdB++45r4gR7IzzXI6zucVu3ti7iensBApyd2nRzF/4fQOaCcvcHpelL6dQ
NFPwWkKCFaERlyvyAZ8knehdFTu/L5Z9alUOkiy6b0Uw5MydkWvlXdW21aYoUY8Ph0lfXkUapy0t
IJmW4eCI4D5IZvFF+p3GWbGCGlZdkXTo1wn9n2aC/BghCJj8G6Q6TW2rmR/yRc1Rn7WzFVrzyKlW
Zmt/l5M5P9KV6fczGXLYj27LAzOMXhL6vIE8wa6HQRydU+cJL9ccGg4FDyTeZlanrJewjcfkg1cM
Bg2Xph2RLOuzbJsHna60sE7s19KNCTimxBqJIKXOL3WKrtzNheH/q7m1zb51sgNAgW4fTwQghzow
zX9MwzGGe60I7M8DNAx5X+RQhD6ICu860JMOutiidPR/k7rPR9pwKB290J9Szi+XqZ8edUQX3DCj
CtTTYK2o/voN4KT70lS1GTIhjh+aywLXQUi79SIU89t27y0uP82zJ895qSaXk6UZuT3gMtNa/oG5
8rNdzc6ctkhHonFgceHJTdpNXKpNUnopXkEOSixT63rfEqMyja3rdEMcBWbh/Bizpf20pLr6nZL4
uGHcz+l3zA9781kqmcjD4APcvdPcZTDDXpnpuM1Np6XOQ3njJzFMUh4Te0DYy1NIfe3csa3ybbaI
4C3nPiloRCqnR9/PDxoKGW38axysKXgqNUfy9AW0L5DJbR+tYi6nSMS28JGzNXMXA8S+bjejkQze
oaxVN4gQyH3t3CH0YKWbBJsvjxcxV4Hc8YM8995rqu4n7vZcXQ5b5HGWmUc5o5tVW3xwRSH9cIl7
slba95a7RV2pWp4MJ6utSBOLUdyn9qKb4SILsroyLec2mmyBiKNpkV6GWivaH40qvB3m4WZzz4+3
jAcutbraL12xdEfhztnPVKsGsTWrYfqsdDf5h7vQCl6SJC2tKCiD/PuM+q6/14uKxMElHDC3aRcv
n4MyYViPCZzCfC7bYSeTJUlIVCZnnwpMnERc60fdkyiStdgvPZe5Xf7Lrbxw48bIfBnxsulKhAVr
x5r2cdy5T7ysMPwaL3nqrek5M2jTOr3cIVt5LKvmt5zUNwtfJrQm3V+pw+lQefDsJfoPV7MIpsoE
NcHaJq9xdJLCskbQMuEeK81CbVMblrQa0yqq4uHrME082s0TsqI/naSLozSmyFPbRBQdnxMyw0Wo
iuKhpwPMeCYNCT+Xz52JHBXCbE+a1MywjL0HksNlu+A6nw7GE4J0PhVaxHvtsaevquPPMxrfvUQG
UUZgEDnmgE3GNCPIlz/jGYT45eIfBUXYV4XpVDbxF+cY75Ep1X7IrHzVOh9VwrSZQtPLva2zDB8a
w3umUL1visrkSfPIDtPmQDr2M2gckgojf0Fn6EeXtdghcSeGGlKDR7Mt7gs3RjRZjZHIxC8E8Oqd
AQ5gU2ftJwCnrwuEnK1Zi0OlG78oj+LHY+hvyCK+yar96McLxxI3w43mpkiZWf+Ho/NYjhvXwvAT
oYo5bBk6K8vWyBuWHMRMAszE09+v724WY7sDGzjnj+FjKcyNeX3AWh3W/bHbbCJHF+Xy7omAv4uj
jg1ke7R2+99V7U9q8qaIm2KIR8t9WgzinOmjI4+tLbzD1BGWgwfnO+xYBVauCs8Zm6iXxkcwEf68
9u2vIZfyAH9JKikK2MbgTBYjhA2JCJnl51SGtW5kA9a/YmiYKdTyfzScwbFwmvrBm72/+aAosM58
fcqycGYgrz+3xZT/yY51OfKon3dAiZr8hWpP2P5aCCxwPmU+FQOg8InEIw2vOfR91zqJNaj8o6uI
tc7DgjjKsCQQdSna9Se3ufX/aesIIeh96Gq3iDB23GO4tm4dl4M1HjKozkdV9gEpu4MwrhZZlwfW
aOsCUzb00QhJf8xFjeUvmOev3Ny6OHf4XayLKxNf21kiu6B5GElXSvl76pSRQjzrgbFFFR1CRNfg
CQBKm9670BTnXFOKRQmDfRm3wHyc53mNN+mQMkfH+PC7rxubFZ9oKOaXAXW02RHeXPYjHQBy2bO/
hqhI+7Wdoo68xWv+jCxUae/o7pSrDcFz2VRpOw4G4asC7KBZwsMEsP6SQVOkW95kL0Al3psHGfuU
ZeV705Wvk2xeFWaIJJvn7jQ2U//HLPPhyrHb/SN5G3Y9mIeb7gfxpLpMfLf2thx2jIOxvdiAgNW0
xKoPyxvBbd+cYP9Zcj4DDz/P3aKP9Jt9u6K8dzPUTSLb0olsc3qZZWvGjt6fnXH+Rutza4zpvK0T
jwiLMhkoPHZO9bL7cElbPf2EEv9gQr35+/pPT1YdNQLN+1gTPSzzb2Ow8ojBMIha333obU5BpM7v
e+P5SDSLMSqd+dU1GzNy5fYuVuJQ7Xp+lFj4ojy0PoO2NeJS9fbFI5bvZmxIn6uqfSZWIh28kjjW
feU5N38CS568fv1lZuMVCD6VpY9gchS/WrN+7oyZ+7gj5pLQPXpkxJZ4DpHXeelzAqwTJ9zaJntp
WcnYt29+pg9ul/FwqcWPuTrdePXz/CRbAWvtmzOXjydexnXg1Cx0m7L2xfx7ZdLmfADePKtom/Wr
ImiKsB31Ie8qhaoYKh5Xu8WRyDTai+bas+6lpZ6XeFspae6NdjgbBaV6urZ6zmzygLWvfizhRLB4
bv+0ixAwlu05Kk1vSvOW0MZJ+fYt84Jns5+dKLQWctKxi6nepO0kU859oJvL/baCtr1mm12xdQ3N
b4ChhjC/klRnh6m8Jzz8FcMNJ8iec3HmVX52q4rPYfb22xCGH5vp/qREhRjIohFEG+efcwAMMqNm
SNZ5kNxGy3Nd4odtQ0JLw8JYyF7QZBh6qz4tgSNJ2eVtFvzlGxnNhl0lran9B7/j1jbBYn6E8CQ/
Acr3J+KJy5s7utsbd5T3kK0NOY41sWlEfUut3mZMwWmg6uVQ2NTT3BeLtAxVlQCSTkkrnH/lXS5I
94sft0Thgs/eoxCtJb9QCCOTetYQv5lfpoRszGTtr+6lpYvqHPoLlOKCyFH1dR3ZPkYNOhv+SZP8
6WqgyaSqmFUml9l1CasxATadcVRXv1fXJa0SyD128sU/En/8PHv9YyayL0vp34OsxwQ4QKfhYOm4
xkjv2AOQcWB0ibz/DLXI/o3tWqfWME+HxQCg2oPwnw6cc18ZcDn8ZmK1Ty9TvluRnOv/iJX8Z8/j
txVupMGrPgWhGFJ/G7NELMV2CPLcYxGA0AMiFlGrcmq8+gGTWmNFay7zg86cw+oxgop8J86mAyDZ
3WC61P30spdECGvyldItXPZnZKFAAXQaRqGXl0nt0lIcDJx863ocJns4+G71mI0CvbVmZqbfvI2C
aqwTEn2/xMaiUTZk6vkluI2ttypejJwwL78uT+YYuMwX7I2DUenLsDDjalJCb42d/RnKzkkt2pFj
VCz/ZU2/J7UKZs4efiKOHiyChJ32SP6M81zJ5bdWhZHM3WYcx9mn6AC+PCEy/b/VDDK04eFzW/AQ
14o8XWO8df7YEMzqzcnu2zmRnf7FyvcPsdUf86L/A8HRyd5sZ7u3nBjh5mtduja1YTqjX7vSV7dp
nT92mbm8sfDdy/GpYqGbT3gRn0Nb/VvajPRNWdixcuZfjP6/5sn5l1VzcXKM9kUUvp/gGT17YFaJ
GbZrVPZzexgKZrEiR1TXQZYciQv0HqgK/KWVVEllL++Gk7HkrGKN2AK7aCzAStXg36bWbc5ZKAwm
uUbGRrb+RRN6tHJYnN7f/YhGpxsN0w9hQLpUr9YIGdVjG/hvRucXab+aGQc+3xNblHEopfXE9Nue
uPmmg9vs33Wj/Qt2TotX1/7g38+S1ZDWlUnZj+q6/lBi+S/Lx7edrPfEBZ+I7a78kfWLG4t2G1MC
84lUHVoytH2SW8mA/p3P85M/l+85s2MEwFRHuSEE/e5uGE0Gmcw5ZUVJOPhuYlb3RGWqJiP+N/dZ
g99Fax+GByuQHw7rcegoRk8nf2ZLhqsJGpHaBsJKlRnELeTsDft4n5fWtTgGuQLBX0Cq8wA4LCgt
/kv7lCDya7i3JPyVpuwO1lCY7BB4K3toqkO+SmoZJ/Gr3PWjNdpTrAYxJ3XPQ0hmJTY8q+rjsijL
uBzZrlCP3UGp+aMLG6iAoBfpsDTOZQlcXP33xOwpEyTHjOL3amkv3sOSg3Ke341ZisTpnfo0WtIE
rHRQJzv9dLQB3ZZt2RhQKMlT9+FMZXpntuvs2KYpwgf9Pht5496sdXVTxPhh5Jvyqmw5X0hL5s4z
h2+T/z8Z7JJftV7ew8Yy4zLT//UFUdwFPwn0/8uW7Lnz1+u7NXFE28Zlv33yFL2sff5rlISo0xwO
4oA68gSPSlV4rS9BOwKMA6OMQZA/NaP3e9/HNrbNfTuG5vhPVQ4jBBdMEgjf55wFMoAYzQ+t7v4E
Rf0PMm+Kja5gMZblb/yuOqZger+FzB3XbciDZFcdUJnnryAqOhsOXr6ODyxXqLi93Dm1oTfEbV44
JwWycM5swuHyadsP7WIZDzu/9gO4ff4NgCX+ca+6B8mE/Gw5imbdyV9/sl8aMY8VW3yzdF4Kddyc
6EJ3D1AT+cNgoZGDG1ry09Tk4mEGTp3RW0v1MOjWx3pp91idZZvNKb+QQsd+z5Fu9bXDBg8dWnoh
uzb6hM+ZrH8IlcB0UmegFToqcGKc3c5cro02PQ5PpzwKt5Z/BAQMuctDU32LYBm+Mj2y40snvIq+
Vg8N2p+D7nLjp7RyfW0sf3mnsz3/xAFDKjpbd7oo3mEESiD+yGKRDy0J+HEZjN1/nbZROM/NBHxm
Tnni5+X8jHhcvVgMcX/32q1RJfJrqasKVGswB54qL2yu1AUClfvY63YJTO+0i74W1jwhB8i91Fxa
/gjJcsd92ZvHycOE7et1OVlysx4Gf24fVlENHztmU/TqsjCAvFRwdVpILLeuuzeE2oYRKcegR4zM
xPE2YB08OhaVufbkD7d6AJWLXFWq17Kwy2OlsjbNHQooqhmULarHJvwUdxAe/iXna979M72M9skf
VvHlOLI9iJwghTFrwkOhPMbTWrnb1c8WtIrWPjhgVnYYjfuqAauMrD97mTnF6zQtJ4DNOeq5ys4T
5Q7RWEE1SoqjIvTG1YF9yEnzBvHmPBTqbUDwkjr2OPj01/Tzy7Z464uRDfVp8vbsuBeFk9jTbj42
wlufWLbr730r6UZRa02Q6FYQTE39Lt+pVR9l2xlvtj2Fz1k7yP+copQXMpCWw+zu7QHl1PhnxTR8
NIuh+FlibnssF7FdjL6yz7NVW8e6c+wzacDypy5/D95AAOBa+f9ArfNLvtTVsZ+gF6Oim5DVkrv9
bDfz8A4uurx0e8irMkeOV3uru1+rxbqy7QzuxCJ7Zzi04q3aNm4DkrmP5ajr90bI+mB6Zfk6jHZx
E/yNj11Xc9A7Tjb99RddHFBPq3j08ZkPKP4OhEeP554+rmvZWTTjdJW4Ng1xsUlhi2CKQgQGz7Lu
x09drvjh7c1Dhu13R0PVuG1D4LKnRQMGWMALNEdUjX0iNkmlRWf2CR/BcsiCMnzuulb85/WTSC1u
jZSMHJkwhPl4tqea1HCr6B4EnW3J1AdIxGVv3qZsUB9hQ+I64/VUXdtSznElxo3UQWdy3hsL7KTq
6+Vr9AJ9WbXX/DeJe4CyMbOKlVP5sMEZvWnbLNNSZv7R27o5xVDeP9hhuSO17FkXMm6VMrrDyihF
zJokKTX+7ZVpf5jLNFaRNOT0CYu3UAhTgx9ze37t1AB99L6tH2RnyofGGL2/NdTjudyD7FFSK5yQ
jAzWU2VDxoJWhNQfUGBQngtnFQ9Gz+vdCykfeulzZeDQ/Suy0WYyqXb2pr3uzO0cVi3RhyGEc3EN
w53onbBFngwq4Srxzra/jZeK8LAe+G3PdazQzu7H1W5r/e4sqC+OmRosl2QLXtRtmR2zTfpG1fb3
krcNVVvM+f7ZVW3PUEbXQp82u20Dd1dCu+TBzzAHhgeHETmFX3zVw+btqDKocopL01rJ2zWpZYkY
vAs/Ccx7y0Rtzi4TcsHnfJmJQRuTqdsClcoJk2tiw9NWRz2Poj8adl96cUMOpLqsoHA/WWutIK53
E5JFzR4pCzbljUMSVl4hfqDLINJ3r3l4kRpsQZ7S80MFcAmxpFLVOB5lEvYeBinlSBBewArTHZKp
Q2CDYnGStp3s+hp4YGpXJ+RjOxYGl/mRnYzlHVC+ejSlDn5yc1G00lnNmFj+NOioJL6Dgkk8OldS
9NnBKsQyP3w1iTnOcCPNadnv/Dk9BNWr6e6Viol/WmoSfu7FV7DieZZK1hpMqNQoiIhcsWKPvMls
vLht63Y5mn2eubFZjvs/Qsam9jkMiu2HqVuVtrDWCSvd5FFyqLvqBGenZhYvNvUD96bLPg+hkN80
AggvIj2zK9Oxd9m1fPjPjvqaZp9JnzK3Fp/Beh9EdJbjj98HdQ6bppIfxbbMmn2v6M38QNVkcKFg
azKeKr9rtoNP4KP7Loi4deKNzhDzJqzGGS+1ea8lnO/XbuyIQYWHFubs9zIUE+dh1lrw9bZ2vJta
QJDTTq8WOhMyAHiM6eb7zyxtzgtYZDD3cvE2+wzSUwMiDcqYI0dnDKUenrECQBnRD3pl3+jjptEW
J+XWZetDj/XfTAN0k9VBm323nC3IZD54014eiGHUpMdWpfF3J5hIRjNNycyeM5hnIqXO96TdTUNe
DGPR3hmL6TDejIGSpT/+qGbnhCUkbB/wheqeqzXP7vITJLHPK/r+Z9gX3tNO+w91XBtS4MTvR8hW
u2pkc6hQDf/wTbvRSZF3xj84lEweQ38zzDTXeEvjIgucITH20QrSYLasiYKqQKNAFY7aIwOGXxxZ
W1BBZfvKNNJPYSFPOWd5dy0AD1RsFFn3h/g00BJjcnv7IQvMcToExQDWrNesD27GnMNPjdXYtTdw
flLXem7JIN4dGRIHSExa9myVAUHkgL3mlGrEeXUC8tyZ15lz/VdHiRDcsbQh9UXlaVq8Nr/y382Q
uteXEqdi/xgyq1N52Brzw7hUXp0K4erpqGoC3yI8taGKVwMA6uQ63fBpdTqwfjDYoxhS/b0cReFU
XK67XMMGVc8oCr5o8JuEKlI4xDqj7zUNxhZhaeUixnsRGS3IUQ1mpq6eumvrwqnoyscCgkZgpWr4
irKKWz4KhKGr00xr4XKzp63fj8MwK1JqWEn2dLDMjEblYBF5BKFAYk5nYgiLWnsQFTIKGQ4/amXK
H+vW7q+eVQdbcuc0PnwXRcvjZgvofNnRhkQyoJWzR6P588+VT4faJQvbjei3fGYZayqHWouONc87
mjsIf+RrNqBoJlpquECs45ew2oIKpHULsB9ghWYJ6AsW1YPw56JMVE5OAOhpCDlAXHchgcvuNeCL
CocVQtog9BdYhw+tndvKiy2dq/1Frg5mIMbRiiMwJ33s3t8j6TiYuGb/ADdsYGmIr93hx15oSMYo
KODtYZtHVwa/6kqb7Tfk6NreXLvMzasrluFzqBWY1971fFRNuHHMwTyg7V/HXejDuPSeBq8v6PTQ
oaawfLz/jOJglfVPqXenvYQWRZlx3vF8gPtjfXuv9yXcSI0vGvssisV1TsxfejlsOQKU0zhpe0dl
RD9OIDdK1+hFm6w722OK52VB+pLaxTQWT5D6Ztf/wMe9AtY5Y+ECyUW9USPSijnPcz4Z6TE9W3Q6
NqgxnU34IlaVkl8yBMCMYahoc91qyYAUkuf9bo+TEqmDAPf+BsN9h3Akzz+1+PYJ7ufhdKKeUCfz
tOaFdzFdOLWDWMQo3+bNuwN7XFroTjp3FVdYFbx2zW6YYAluRYaHFVlOu600rppq8tF2uuWaHzZ8
IVOKC0SQEVvOc3WwzIZkjYlhlnOKx18ucVC3pUgl6S7ziXYidg5vy/bp6Pd0x2K4cyZa7vogrxPy
J4YxVgX04t+6qHMnnvEj1m9mTaQfuwWg4Y/V1F54REs0V49zsIJesa2so3Dje+PxUh7kzgs8dUHQ
tSkZx5uM5Tq1299NyLI8qcquv6zKGSO9IzwMrNzyLsKXM3Xa01T7lLAZ9NgFw+ZsqZ3pWr9oEneH
R6Gr7owVagUAEWr5o/Kg/fZLd5L/If+CNCzdbSKtq5wq2RwnW7b+HxEYrbr5w+CMNJOOPPo0pdPZ
PeX1liehRY3HlT8M+AtH14vXXE6d+0R6VDHdcCvwBdVSDfXjFAxl9oo9LGAadpiZo12HdpY25dgz
LdodbTyKEkVOBEqmqOuzsqL56whb8BZnT+ZDjWausqYLjDiay8AM8+zJ7iRX7Ga1ANa+v+wwYk2Y
V68e1tbsX5ET+/S7zjKo+q0DOrd7zXnnuk5+aXEoYg1FQdmTWEHogUut4IwMYXO6jr1nzoMUSknv
t2ajmvciNm+iaRoToX+Yhj2INr825HUlnwisBVg7T0mlGNp78ow0P0Ps6oSn2NorXwLlFirtaTbr
4mURDsWTnD90ks2zs1Pu5vJ3JI0zTNAT8Loz6OBYrdFKJhYcb8hDlJidIbpzWLeOcdVDNXnXcmxL
81JwfNppNTb5L7R0+3BsjUyQse17Y3mt7Ax6YphmOZ5xSRj2gYMKbztROJtLmWU2/qWQg8LAOeDS
QgUtpnfDmkP7hBTAyY8bqrT2M1u6tT7xaYc7CYDa/j1Kp2oTyuE2xA+F0eyH2WwC4+J0/JxIbnFF
7XJSa3B/d9V7/shttKpTM42LuLSW5W6PWnVVdQvcoR7eGiXX4A3Tp4fTTI4ws3ptkWrZk2u8KF8Q
ySW8ZrEij5q4MebfolPPKsq+AutQ+19rmHLJp1Whbq8iuoW2IRFW6eXg/2MLhtP7IdkuhtWB2Jeu
uVJKgug1tdmAFOQGReYx4VyWcxDbkvtoy3KQo6ASdXdAfCjcizVW+fCy766wOBhF/Yf6GrS4BHAP
fsqMugw0chqDiB2Q5frUqX3LbqPhV0hSBn9nAqUvUlw72y3aa7DTkXBcjWb9SRcpyOw6bXCza4VA
EHN01ugzXmrJjjpZS2aljBHhmtA+1jws+UTx6uJnWH+Rwth+0o7FfUAeKzmlwAZWm8h1nkW87b3f
UoyL6IpayBCJosLxWl1B2vclHtyw9J/gJBmditmUdTyho/KJ2ardD71N1uPWNWJNVjJjf1vWsDix
GvMaMRr1cczNXiabpBs3tIhQE1MWmwZy6VRMs0M1JrWE4G1KjSQ++ardf3VVQWUB/IG/Jc2+5NbR
pOK0iPNNGc3dBt18w/uulFPkpf7IWtoxKDnCB33hgZoMCK0ZD1s5W/saV4vs6Zndp2lLq2zJsiT3
QCEAJBGnIsTwpv0vu9bYf6Ogtbrflih2ClNRsyzDi++0PS+8doAfOLOH3XyQZWCtx77m039F/eSj
ExjzcoJ8a9vyUGFUZiXgrQ/gBuh0732uW4ag1X3j1zkuXwviYB3xkgfkjNbcc791Wo3nqlr6+VIj
QgOS7GgHvjh1aIlD5dMoEJGZW30qfyIxqwr9GSGS685/kGCh4kU21HQP7MBDwO637Zxu0Av2kYOk
yKKl6rrssNgQSklpbWVwrer7WmDM3eD86LOg1+dysref2h2n9teuB6M4OI0u7RN+LAtzL+I7N229
wv+iBGzcdDTMTsiGv2dGS0FjvTaUhPMZYWF1N8ehhLHrp+E6j2PmvYSrc1+M8PE7D/tiCsaFFmDw
6k6+KMuoNMFnma9zJ0y0r6ftZTENoRO9Fab+MwCJ5IxMlpAvWVCgASHFdFZzzEJIOr/Vi+zeEtzY
soCHUG31Q2Cg8T+zvGi/vF0bv4wFXafXTjDhTWGuLboTsKmISO7WORQdpeZUEFeddcqmuhFHW04C
SqaquifoF4VgzGj6MZocsTwvzlK6/NaV/dc0dnW/YC2uWUHvcnkk8nTQzwx7HGFm5Sg4d34rYzTr
3BbPheXK8IVdZuoS8N8R6S1joJEWBgKqAwBgoU9BQePQL8so5J9QGVi3B7QP4cWo/NJ5cwXRebcA
qNd6yKWZo2MwtF1Q7YqgIDwBQFnq3lTmt0e5yrn4HvqBG/C4rEGOvqQyiqb6gyLQ/WJQVSTPuu3J
FbMJfeTgZ/XMkH3O4uZF3NWec2bg297035NN7sMyWMUrSav9caGI4VA47NNSuOtl7+sM5I0K6UVV
5qWs5/2U0Uh5bqU9PfKDzUkf1r4Xl81GJSiOBEaJFgzTb8VMw5RtqcvIKfESVOVwhaikZQmPn3om
Si6HCFP+twiNllY3c4WU6+4VdrMRz70ZXhfhF7et790HSajJt8f3DvdgALTMaMGOVElxQoreotGQ
hjqEJbX8VWcSENkp7S90mMalckwkFabes5OcVrIZyK6FxEIzSpTx2shzPxrVo7KGjzZY2wvpODwJ
WCecq2sgPYrU5FiIRjuTC5Nq5X+BsdJlXTVIMop6mNbIMXyUrJ10H/wy90JopLn71HOxpn04OzcT
jPm6B5QicX8sDyMTeBG7DNdzNDLu0FHcLAmpYCMttY4DR1Q69YctIOr82eAYrLp5/z1arfemNiEO
QlggRR7C2gTqc71pKASqgjfxyxuc4JEudT/tLGUlsEjWYzPZ6rCULc2VaycOxjr010F2zQkUZU+1
n08PqPWcg0NEHtmdQsxRto9bmoVTk1S7Mb4E2t+XqK8LtFd9VceVsQMYo65IZytHT3gXbXaWLbgp
Jj8BSqfYF276sLJLMLa5cKeg/rFt7IlVZt+4ecp4hx1OFXfWZ8AofpqsvPiNlIUqaytY0hpQ9VDD
iKJsp7TSRtyRGopAKJmFFkUNyEFmeOyo9Sbra9kHl8ULeAUq0Dp5uQhOTeNmSJpAqgmvb1C4s6Hl
nblCE+Pe6vz2RCwfake5P9q7FNFokmzdtPo3ny0Nlut7OAw448LDEPbTmcfpjVUvWVqf/lqdVp17
QQX5TzbTa9EQEq/okzbLq9uOjzSRHpYw+FKN+18pCpEYg0+T4/prNlbae4nMavOTP+Vk2Y13CZhE
L+Ut69nFT7/n1RRZOTjX3mfXJuNXMmcGzLwFOKMd9dFvwycM9q+5cAbMgW35q2WWjnrorwNypM/B
oMB2GLub18x2PKj1mYHgy8rydFq6VyZgIFtsFhGniIqsYvmxUPaNjS34OW75A4+dmXhBR8O0/Ncp
Yk+DkXEUiVC/WjGKvXe8Lre5cm99IF+KfrvYlXzFNofuopwO6v/1omx0lsRabjWdGRcj6q65yJ5J
UuIXL8oYR/Vxkx6vGzBQVM0H5EJsbvO1zKwTroPLMmBL0Nt/29z+LNhlw1Ve4SIvIUR/sBVHsZYn
uHqEaA7vtUKR5lXtl9brjayrxN3Xe2F2X0flnkVh4x6nMjwZrv5k3H3P3OWTGe1UkIBi2vmYFhVF
b3350ACpH3KzfB/n+Qf6z7d+LB7NsjjWa4a3wLcBifKF2ErRvY8TAR/I4WhfbdYH1g0P+YX/PUG9
Z1r/oA7BiYIFD0dheK+DazwN467jCblZRBxWGZPSPka5u36Vi/x0PBaMnsJBRg5U/cMU1A/0lX51
ffE6e+o8uH6C2SyxHHB325+/UEaBAEPC37fW573Xz+66c3CLI16T2G39OcpnlmJoKYRlZ4jTb39U
rwwFJ1iqxKuagyshUZvGuzme8VnI8OR7W4kkuf7VFttRzMEHMzaivLXmPFDtr9zd0tzTT1gbkM60
N68Vjz2yn9iFWQC0sfzIK+YW62D94mprTBSq/Mgs93ONMTjsAhTXw89G2EjdsovCEkXQ4kUjr+CZ
Xp6NUZ72FWBK+a+hpu3T3Tliuvo5580xO31VjU4dTTA0+mzD0ZcKU187vksFeWjnN5jMpLLmxLZ2
fAUN+RpBKocJQsI7us30UWbERuTZb8t3YnM2j4rkG6S58UDKyDqUcTbqqzSQD4xjkXS7/J4GnGwB
51U9xZW2b5UxJOOE/FzL6bh76xva1gMgQoRvLF739aQyE0ENda+c/Pa4Rj33xO6DrrRjQtb7kVf6
C+8mH+kYns0ZsUNAXVg/XzuHPovVO/aArEm49nd+33hd6mI41sg4It/q9stEEiZfdnmVW3FCnYNy
2WphdUZGre7oqDLdy+WpQ8dGtO+T2Jq0RygAPv249GUQ5Z68SM+JRVDfevPJyv563fykqJs27orE
viZoLMjSjLbpSMHIk9uFBayKs9a5eJX6kI2LzH+8eZl+tnDaWZ28UhZ1pUgrmaw3vfzz1PyqPPYc
5EHHJfxDrDh9u9Nps+ghqqHOfJp6qXxIUYRO0bTR1itz4y5ePXC3PwF9ProBLdItvaLu/kSs7HVm
dl9U8FwQlJtmu42pwrhboUV3UAKdTmZejAwET/TnwZ5+mEOZ+qW8hl3fH9xweLB6ILdKfu+Dfhub
+aVuxpMq5tt4n29q/wUH+r33F4fh0KNa4wN7K9uA/u8iZfg4Vs7cPZat+YWoOwlpg1+l/Ar1FekV
SI6SZ0OHp81UD1kL5dLAji1Dd2sdKNNtBf20u6d5+MO2TdNj8xM3z/+/yocWNVIxWk9NbrySvRnX
evrsN+NAsfi59qvXMgtQxVRMrlZgIeEprESUbh9lq/MmpuJznwXLPjMOrsT6cTDXPIH5PiBgpXN9
L/yIKoP1sRn99kB4hU5LrIdtNBKsHRnVvb591LiYMvUwSS87+2Pwxy/UbbIU10wh83TDj/gkhfyy
/6+Sl1C3d3/hBZ90eWGub8+eY40XPFjjZTLbN7ucvNRrVTIU8g3F4mXNZr7SOyPSds8S0Ibgc+/B
xUQUlf7ywVUapFVjcAnVzsewu2+bSY20JLQgIaBTHRuNtj3cNhxl+wWR4MuwIVcs3CqdNghuAZVt
AbiGmzyI2Q6PYaW5863i0ajad2U3v6tqmP/H0Zlst4osUfSLWIueZCqQUGPJcqtrT1huyvRdAknz
9W/rTWpQ61ZdW4LMiBP7nAh7Lzsn3fqhYNrRCNM0bIrsh1Lhg3pk27GFOpjN7oYw3gZZ7XbfXeK0
gNnOhelxspcc0hunbRgrS0zWZZV85r54Yv/yH/eSGQzSO1VFfy1z9UUd+TooY1+1zd6e9R982hm3
Wh+2Mr44EMyAUHuGxBG7szqIlMk7p0OebqibCpzVTdVdVmdGGF7K3971rn3ffBpddx0tLxJ9cWZT
SiT7IRwKhGRX+yKejk5YQG5UsHJlmdytek7gjsayw60tD83KD9Br1s+EBvAkJFmP7J0ipWqVL6pf
1DPpDNqDcvEhuxa5X1xhisk05ogNIalZaIInXOjXVZT4HSJoZg1fBTZWVsbjYZe40EJ7JI9pUO0J
nPe5aH1gSVvABpkTrBsaz66s7YGXQh1db7wx58MBb3PcVCJ51u38pcybV9TllJ9V/ChKR+JL9I3v
52irKb0X0/egG5aot+WFbop5Le5CRub9jgr6bpKZQPpwVDADiEhmYR7U4VVtOCUD4myHcOykwZgY
aqoDqBEM04Mq64w9VSzr6acuDwzGcuxnZHYel+5JmMBuHKM76q1pqwMcU494IROx51x0Vw/jRMpy
gm3Xjf+qnpdTtueVceptEVkezn2vHZsyP1L7RXDhFrtrjTwY20yFrU+QkJN7A4bSebwUdnxuTC6j
tGWK5SXrzeZVQeAPfBs2iNWNLyPx1/+fxI4MJS1ZcdqMPW6UnJriLpmXlrNPPG2vq+LNLYqfUifQ
vdNZKYJSt7Fz/1FBIcU1bgH7Du9Y/YJjiXIcMWRbjAxne4Ev0nXWb7OndEIRT3BFTH9eNZ6qtPhS
ZfOfnkzeVWTpF6KjwNw4/xvkeM8zsz/jxohS1AUi4t7c3jsUCNpRzk76jx7K8Yi7tMZYCtUJYY0L
jxEkde5stMzDYeGGm00WwZMBr3M1ei0GsvPMW+VOxcHpTZ4VFsVeOeOXFzkPVO0kwFuQpqbN+CTJ
jqy1Iu7d8mOFVacyWxhgpUd2ahYZkrpXvJk57Az63boDmSdcda1aPNnzqG2KznemoMBr8OLWnIRu
h8Zp6qi8tHmiPeUu4pTgkwoI+hMvaJt21Ew8UdYA0Fb2xk+q1vHF7ubpMFUxJPwQ5+m2j9P0taid
mf3v/di/poUOoypIkPka8bbcNwmbKuxXlzkTVFBM4+z3cJEIbwve4L/UZly8sbRlbKI1k0TQFn7y
6+f14oRLK8tdBlDGzZth7lWp880mJecy1Jm3BafnGuioTmLyIzVoQ8t4m7omeY1zS3/wk9IzGW3d
HUA9oVLzxpcenm3mFM6OyeKIu9IqH7NMxzyBTupd2CqahxzJWjQlpkd92Exyp5Ii3093dGQt84GJ
YFVu3ZVHmQXtFpaCbCrxQmhTNBhFij3No0cfEoWKsqzufl2bbGcN5V2cSGW5TQteLQK07cAtxv5S
DMYUMYfEwWInMR6Q6p1TvgeA9ItfZHVnI+m5dpLEgfpO5uvfnZbKPQvoSJGGZrtHEFFhNCnFgOE2
ywk9rQd2tqerF9tuRLbmsIs9L2dfRD08Yu9j1K2F7lhaZ7f38zNCx/LsQ0m98nGBFk9Zvh1tyus+
b7/wf7HD1XV1pp6eeoKUN86UL0VUdE0f9ZQiXxMfP3dEMT8nedZHTLysrU/59K/nvT+O0BuHFHzm
uUhp72xX64d9Z2TluWWUdqka4nnrduz/6cli/yQTwExotbI4z/3o8A9N/ucgI5wZYlRv2mjHcB7a
aj4DHIqwsjr7UWiWEcW6w51pJaPxOQ20nhJuNcxKYf7GBtyI5bhJoE22t8MI9J7c5U4ASONNs/jq
WMzM547RaOMv+n6o/MPKxLdT9gzYY26N1jubuksfTuWeT+CG2B1WCic7KUvu1K68lPk9u8RgdR5u
AbUZPW8A3U+xyZh1z7s3+VsVzxJ3NgVfJopDW1En6p3HU+945I8kVbGp4VmQ6dLXri20DUG4Ojgn
Aid70OK9quf/ViXDCUZpU6TNcyn8UHgM11is9DS7lQjTwlcc1wpj/IwSUHL0buI8uWD8Gc/VDMxW
1aViEFtfa4sIcEM/mH0nA/QdeCNPe1r09rGZqhsCINtLkjLbTF2H3bdiFq93F6z3F91xA2W6+4L1
RqGHWb8m9BWxbZFPbuwyLW7wBjnm+tW182+fpacMfc6y6EPFgCqeL+ha0vaKsHOri+4R7DtwaQYA
/4/mJD/LxFIh6TM3pWnrK+FAywa3LeywLP5lyfKj4u7SzEbOWsy5PuC5hyjHT87hbNobz57EH0Tg
W4bggZd8UGEx1SsScPVilmKmCCvai1+SLgHl+VrZYxWQJGpvVMfEGISD81Emr8WU+Bs5FwnjgClF
K11/cGNlQcrSdUZbIgtLz6i3Xr0mgYPGEhZucVmV/cHgj5pjYc6hBuyT07xjSkRqDbk2D605ZVtL
lgvlBsp5sWY2j4U3HVK28PA7sK4yFiU/DjvT2M3GvC28P1wulOO+tJsqUkq9rqtLfUEFuaGVjjkW
hikwrEUPM+G+2UZ29usRc4rvtMfYpvV0WyT8ui1fsS9pV9uqnnpCggkzGcsNhMRxnOJya63rby8g
7VafLAbMk7uSUQor1bf6YO7yXKBDpq/5yiPRtR67bcwuWFX2IUcquVpnppoZ7J4R7foQN1wIsT7s
cbKeVDwZG7+3bwUL9rain+ar5bV/savUYVydB99mFbWyhldQGwf50RHMopKsYo6ltaFlpQhVnXEu
uu7Jnwk8gaH97hwvDxHo6cfH+QBJUQZe7u7iOtF25tK91zkuY65Hn+Gs5yAMsUvJtNYP2+m+DITU
Y2dhKndJboxW23rsU7ChgsANtjizBPc9TTQd0MOdzyUWZm6iGCFFEWWXk3pxqXS8kPgPj+uSv0Ek
YhcgVAolkAwBJhHxMTayC9H0ME5eNpyprwnn4Kfgp+P7ZI2b6e3Tpbj1+hCm6EhJuuy5Al+9qdyp
MdumKaZNE8sijskIdvg4Jtl7jFmN5JU30hjsiBGteYQzg88U7X1m2R3FWtYhPWcKB79Ei5h/3cxl
KJFbgNol9nzjE9YgbFw2I9UTILw23zQzeZshTQIb0CH0LQ4MiEIzKhfxNnvrJfN537EE1KL91t3k
I0amp+piX8hQaHOAi34Ku8zGsemm667CdoWbZCR+RYobf1mzl1r6mabkVYJ8NrSvyDnjK+ziwWyM
M3FTl9brn9ApH2pXPqMlHngdv4XJCNvhCdikYvw3+VlE2IZAdashyqbL7LSvdaYFnhbfmIjtC0ou
RAaYgKp5jc2Vdyou8ivlPvEDnp+HdioZHDnOf0QMgWoaDZKZUtm2zZMyxPSuULPjGsNXzsvFKB8M
I4+g7GRgicF96myZnGw9twPHakDSTOZ/PvX8WqZN0Nz7yYJpBAGmk8+8yhufFzK2MH0bT6ljGNFs
FA7dDSdMrfKM07W5uoXAhTkAWTMNviSsOiOF49pNOI7SDt9UV4jLmiOI9MbJhA11De3XVGt1t+Sg
/HJBLNAbgUmeSquKsFBe5GHu0005BgDSjEJtOg/uso8mWV4EZ1So0YoHNsAiBi/3W5req50zA3JI
8ZSjQ+2PaMDYT91LZuNjnsQvt+OOeO8/UpX/CddE0a/lU8PqBr0ZrpWtwOcAygAM3hwjOedggPeB
I4zRU8JsPnKy1SQWwWC2Y7tyy22+RP79NrFU9TPqrbpNCd7opTYzctbgamPd56yBWmCfyl4k8c1O
4UHjZvUDY11F4A6W+9Aos3yY3Jbv03bYPyUee9HdyLhYQp119AEC3XvpW0EcW//JOQ5H2tRU86jF
3fZuG0sConzOVEkMzrKZ4CXGqvwsQUeA8KoMjzFI/lwt/UNyN4o7y1lUcK6MOhKMJ41EA0q58br5
UHbOC6N/g8GaqW97RlnbkWQUPsLm2hnAQLkzPwpM8WXl/+MojTfm5P5aTvHGwNAK2kx7r7rlYVxx
UY5Ja21LP33BTBwumuAlKsZjEme4cEj+qOajORRHvyb4t6E/H8VbX1kekr16aHlm+Zn0bFuLHlgc
yNHNtmvJIlih/nUVQHs9/7Oz9EZZmxNvT08E4dRiEUE91ZsFX+FkaPCybUXH4VVh7iHIysF+NEbr
wmmCBXBtLOw52U+nORRSzjyHiDxvhU/qQ8ElvertEnj91G7XuyvRKuJbnVT/KqN/XxbvRJTQM9Es
VtTZM20+NENmIvwSlrAE2kiMSjIu5b5VEG6xJ7e2s+7H2icm3DpVvvU4Eq5ES/vCwqn23nuAqi4A
BepEt4GYQul6GfruS0EQndghIfEAMH7QSMIK7YG4uwkfZgI3agumSB2vwzhZPK3VCw3/h6acc+k5
29qwiB4BYAotpM1HGkH9UW/wcxLi4mLV5Ijg/k5IYHAYc7iq20r8zg95qs1EXFO2TjpTpkKbThg2
MJA1/3IsBScX4y4tVo/U2HnpN5MFhre5DgXluNiS60CsKTRuvE7Pw8o+Dl7F/IW+ANKQZmKnhFy4
wzwVCa87mZ6ww9WULx7lXASMkGz6pkHTVmisBTYPArbiIWABr4zWlPgx6TQHzE6PYwOZzbi5DZq2
+AHP7QnBqyIEQXUwjPYKMdeHhFO8kulB6HOav+VKmx863bdeuLmdo53rr02bvsV4a2BHXvDenty+
I3kvbbz7/Utlo8MjTDbHHQQ1HDRyumbFgLCWe6MBqCLAzuHoWsApWP4K+nFt3NbL/LLCkiJlj/u2
Zw906T9Ri34yV4icMXmO2YJltvbnANGTzv5uqb2rYdPOL10VTSo/ljlzzsJ97zCkNwO5Z/6irvZM
IwZmFaGibXEBR3FfXgfTv9l596+fva98TbbWFG/mlRAGsipW038d+/mpadqtqtYDjCwIYTuQ4hK/
itx591JFPE1FckgqSXHLSv8ucdr9IfVEBB1EaTWIeVvS/e2spqINpBWL+/hqKPcsEW70znV3bV5I
JipeBJK/SR1csMoi+GfqoIXuGdWp0t4IWDotdfFsrs7HUlT/IXuCcc36Qcx3Ibrlq9O7v8lybjPT
kQ036X+TMaD1yHqr381niw8AwVQcXwYOrjHbZ66+MzP9dSiIiNEHwhTttdhI/EC23/ebkrE3AuiJ
q4mrMRNHRfQFRnCsceY0WBsxITCkxJ9R44aMW7fZ5D+WdnlhxHgBxWNGYGcBmuZ73NVf/Qgp5vY8
BuSPvrdI+AvX5rQsoWy8c50mF0pLYlGE/4Yk/hVPML92U7z4TvqCc/fup3Tur3K7iQf9N560CqnA
wugIzDUR/omxuaApMCxCicjQq4jVkNb85Q7DDqIQ+aNaqv08+sREtelfQqGdtgvZOjMTmDIxQtEM
m6kqT6094+mecOHbSq7BUi4/c+ehPMXdbkbqvatAZ7ChlXaMlKOZ+jrIcISQ/1b9DnPp/wOjaY+y
gAFniqXYoIzPRW/Hp15JIgCxUG6ysbrSjwbWgu7g9807FAQa11RfNSStVvOG/TBgYifA+anMy38W
mu7c+mey8NR5Gcz3rCIeosPJblrOxSeDybHzcBzUS1nILjRzND2z9/ZY1ySdQr4i+OWftpi+E8GF
PzcV/5H+pUaDkp16taBIr0CIcFJeBoRmSwd2HL1nDoYoobZMV9x1ZMcldlcGDjNteGp3KyfzVADj
huDrR9F/0ANtgHi2yzpirBs2cfltxAvyUawe+AUh5eUpJUvQzvSry2zVrXh1jVtOq5qzwoulvBfW
8RDcweHfuRuz+s7X9lLW676Z7J03+3gWmn03UXX5YbouUa6W09pUB+yS2CvM3aqIZ3O0ZVvIDw9S
NeN8r7P1WOfllW11RD6MhFCJnYujq2We4mbMPxLBs0G51a1/nrFEdbVg/xnO0709ghOIn9e1Ojqz
dRNLG9lqD3kWJI7GptmlYbbvbVXD7736fjBU2tawsiev+QDCQPkleIDfbRl/0/QeeIZsL9IPL6X7
Yt70Pibxp4nUleXeBtuhIEJUtq+J22yHjkHsnIZuiVlslZ+qygNRz0E9w0R55s2cyUuY23Y7D86h
mjVAOCb8AwW9Nf5mmbObpjIU6gFyapfx8/hMytSuKl+Ggaem97eko53zgQ/Ctg8yJXyOTCl+wMrd
lPKor2M43816pYOP3zeOgEfEnZ4lUXeleUo1Rv84tmlQOMLBA8eTLOcNLFk4rgTWJn/xSKoFIp9F
ZF7lNYFYbvh8tbDSKF+JdJhzDK+WEcAawdu1Z61iIYiHTTKOmV7MjGXXgE59tyzdyUnJlsybSCIs
iuKrGZ3LaLsngluznOEls2EItKApV0w579bQb6yB1xgtcMx64hDSD2LKnhKHwMd1CKqi2JkFjtFJ
BbpiUmT9wUbAS6d83e9++tnFH+QhbcsyPo/ZfALfYNm1eM+IJ8rwOi2LPBNDQZM5MCnZWaLYo56u
abbpFqSLWFLyVuHEFBA9GszjINlP3KTNzgPFZf1SzGgDZx6j2SwaW7Xp5RA5qcGGNW9nO4+10W2o
XpvsU5c37Ag8yr/+kgd3ICEluBJ9hlAGUIHiPdXoD4xHbPKANtbWIs3McfmEfefozt0G5hqRCvH9
PgfO/4r2o6r/STXfVu3PJyWn4wiXE9m/haCupuj1gQYS3sAuGCYVyvyWOX9kN1Wq37dmFRQoU3m7
Rg73knlRbiSZvU3x72QmYV9+Z/ym4nus/vOcQ1kWBFnJQGHvb5JmWxjhqCJT36Xz3kfgMbVwTacn
qklltafFJa5I/TLxON3N321mhfcxo8f01wLUG0xJE5xHvp8GXnVNHB0QkzEfryx20CAb5qNhT1tb
5a/r9BsjrECAcqWVkT69TPFTh9IgYYGSrzX7cUkWSjt7zza9AF8IMP5fgrg9EVY4pG3Y6RfyPPnY
vGM9v7XOJ9PPcBZ/Kzs3JcEztk2L2dD31bfRPfIs2r7Y9ZRW7LbblwveZ9jJvKQjQ2qZ7fFlGu2o
so1D1f8NjC+7ONt1xRJ6GKrFACEqkijzd1YHKzL5F3H/REmn9yrvKqW/MfOLIjkDKi/wjH9Z+j3T
gdr9az08s4MoKM3XOGNaWX6KvGE/zbHFRL/M7paUXHomAs3BMmkiOlIuN4lGqBHFDiI6xfipI4Fp
5r6QVEpCGCDStb6ddWBKN/d++1WPllk+jARvuh4HLTYVMfLlpa/O9OaOp35IUQ7aUFfy6CfeOTNQ
cASWdv8tpWCTRn7iAhyDdm0fEBbfO887efa499kgok+kX3UJHqTqDmh0CYX43cSiBt7Kubs6o8Vc
lVudQd37VNET59VlKIg+qIhcIxqRYa77waqn4F5Z0+TS2S8FB5+Yny0LSkeo5eAazcOYdL+cxR9J
pfNcSz0yKNTuos9zI/SzKXPCRibvlhPHAgF0gjN8mGZSLJw+5iYfjbdYLidSX1E4q/IXWbCMSkXw
kOuUYUIAWG6N+yGThDRycNgc7W077Xxj/YZRfh0QDqJEzjfQaYp8ZDq+R/1IviJECVmYBSaxxnVP
ZDBvhe2BHgKzfzIO49Izmrch925emh9HPBBMvenN1frgGeK0eE7EwiMcfyLi3tsP/Vd1h4eU7V2q
Rb3WOTRRHV/hnMGZJY1maW6JU9pi79lV41xvpjE7p3188SU3OrXsW8t5PLTmcRXufnGqk0dUcaGt
+LKyh9kqCWeTBWBTsWUdEoQcYGseZrNgcxjB1tYJ+tLAng6nycuuMkWNzLjkWKi1UMgcLSkoowlr
ThwI8iaqPd/gnM3MPDKFPFNZGXGRJPXWFqhr5/ytuZUFlaa9jgb6YLM8KlbdWG72OpFIOWbyE8fR
gxFPIav6AmPRj26ZntY8Paw2SwnnnPS17LfC0eQbAJ+Ck8uyNmQisU1cK9/w9G2tNkflrk7NikqE
MAUi8yqb4cstAfJGG9Gx+xolYJfR72wkRjU71Qa/DskYmsanS5lL4vjuvhEBIY1jxHfLE4DugeXU
W5yHvItLINJ4h2n9NDVpqM8EIqX+d51P13TsDzG509h13DfBIDKxZUBrcPIHcnBsBsWlunChh83A
r6RbD4QSXEr0fliHfWFahyWuksgriALiDi2IobWwLbLV+zCp7Eo67EWlCTaQcadpBKvwYlRD/CjK
+pI703XWnceut71NUzt79nMHwkE9jZ1XSDPo0C4cPe3sdPlxsbOtZuV/uU9AU6d3T6RqMCSsuZbB
LazCONaYNoDUdnqJrt/NX6SqUYT4D5Ll1R4WpKYVj3YMK+J5+qWVM4oTAf04Ue8NBMlABJAZYKBd
d490usvR5C2WkH34PcLMhTBEFz4s/bqX0rmitu2Hpf2nYZjHOZgD6ehcqfFp6ZODac4BHe13U42P
s2fCqqhhW7akI2WA08z6SK/HyNvuYMPhd9L1FT2bOmRUl7LBE0z45l9ashjKL6jFY12/6ZmpCPsT
v7Uqds7ALwGF94aRttwAQaMr4BnejJ2iEsYfE+Wz+Iw5dTIYtHoUv6ISOxMoifPwn1mpJTL6/E+Y
MaxqFbQe4uDMIBCcsGMkRWAY2MmTsONDaVHAzvVr49rVwajv+Z22dULp2Vd2+VNjqm2ILivW5c2l
zaqNsT4sJvXPKGd6k+Fc6Ga1kax1Rn22X1bw/E2llTdAZyinBkhbQ+9hfjz0b32mgQfgN92AWFAu
6cb3aCTlybKhmkz0hKZlXuphwnaNyTgpyYDAlfqHHOqXRJ8e5Ypa668wik3DmD3T5goZOnl0idky
V/6PFjZzDIk0cEN2Mmn06SWbJiJ7RV6aEdhcKC7fGduk4dZPySys5zbO3jMRU78jzwcmu5I2mki7
vZ4WENf+FJS8a7z5730n/ktIR8/s7GzO2jkx1y1o/z6pAPAdfQ3x7oQN1jMs0cQK+g9iRM5K3HmX
zYwEiN87JZMW1LLVH1NdfBFEym3iwjbD+Ty4alSoffmzOTjsX8Q8KmLEGI+jW9qYu6fsZ3EZ6lkF
KipTXqpk/ZCSS1sLzd4QOvMsNWfYGt067FKQgtm5h71BY24w06RXZWBtmXPtOKdFt++4pFLvnhyR
+Uwaa4PrOeYfVk1LUOb5F07JrV7FsFLGEBYakA07SRWjYfmMibAK0tS5mNZI1ERWwbEVe3QEot6m
nyJfRiYC+JJXyb5utSuYmduZu6eVLzZF1b8TFviWEKqHLekBK+OxNfTboCssoyqibIoD5aEkafMz
HmyDEp4PwdIzat++2k3SezepX1d4rwwoGQFMPDSOc6CwDQqtirH8UIHOUK6WZI5lkS4JHmw9mcmy
bNnDM23MEcpLN7yzpFjcOHwpYqIlsLHCMD2zn8SU/TVudaL69AKWYeD4ByHe6tlkBI1eP+pLQsMM
89NWc9TU3HVV6fRoHI0gobwTUddlY1j6rFPXS/NWen3M3W5fUErpzGzONbtjzMueAGpQYrpKPnjc
7fYNavHDc9Un7fm1qMVjtg7FyfAnGbCfjjwCM7e2nWg+69L5L5XevLdLapembKrNOpXPcmorlDjr
Yo16Td5Jh8VZmM7Wy9NP2xs0elZ6TafsL53uvhg65OjkDJ81q+b3zKv7sJrnLiRgCHlu3WkpEEtS
fkIsNUSfmmd34C1eGDpqmf89681vOxI/w9W7W6uZ+kYHv1kce0tuCBqIoV9FveiBYfhpFA/eL0IH
HZb76OVom257KohC4GRmVlGmw9bmpmLgGrVr+VTOZUDlQ14OGXpmobBhZtOb1zfjeRVq2plaQryW
WQtIG3xIIRQq0AYIyTeu9elaV3XCZokC2x5rFLZTbPwuRjnuSePjRercyDLu4JBhddQHHd9DQqm6
eCoADok5JdNXpuEPYhV/OIFoT1axn/CGL3NC0+krrI45+SKSgG6W+dmXtHDjQI7+01DbWSQni4Hv
LCfCS1hXHBfGlaGGcSFT8z+IDmunOt068NcWW7duDn07fk8jTa3BxcQffHJkYm0djDBIvBP+DXPC
J3yuFkmBPxRZ3lHFgXmgvcF57PAdjG6IBabTd2SEmyg1JQOeTbWmy1s7Y+852pP0YV7dcfFpNQww
mkH41KVWOzvMwuKa+QFcTcpq5dYuIwgfOwkln/zAUi5Dmf8RngUtRqIGmTSDzCjUEalskims8tY7
mWwZmQvxPdjkMpG4PeaEjLlsv0gtQ0nyECf5QCAvAB5Pw4k0hWFE+CRMDIVkRCp0imH4wlNKdjMS
IrGqmTmEatSxTE65i60Ba8sZz0YOU0AwQ6TplXrEUq1tufh6ehUG30ynWBjeLbF69BzhnjVyn9gq
Qo+CGVyPMAusR8/gfJ8zqbaxA04GcOZsDCF7tAwIY+WAcboecgqRcHjalpGUETwLhv41q5bgaQ5I
BH8+YpuIRrIe8PUQlLBhIkcko1p94oNZNGDH22QZ5J2mF8Xb2OcELrfSF0Gs+TikazP+Yao7REVL
8ofKev1grUv5n6cnKjD8/JMNvDmMvy93fk28ak+kwM7FffRKQ020rMNnHhDyuU5n0bEYNWhUI8+9
tXQYtiHNz4UaNV671D/78COBm+TqQHhXGsS2Pn10vmjDeciqV9aT2HvEw/5CcJfYdFMyhPnAvKkf
KzLWtOlX8u3dnEE1jP7qSo+mztN3woWnJzglf2Irj8ASP7Xmi4u/ad/UbRfZFm1bbhm3DAGZI7gj
Z3WjZR2imJYYTlCounvnD/VG6ICCZg/GRO5t0BKvKEFOYPvqIQOZVwZT/XVht/KktP09ui/snM7d
pbjZ9sWY3PUip80+4jYp2aCONNZlpRX0TrJGPF7azfP89ZJ4liDckChxt/DoTVvjWuFiP2BpVN9W
vpLo2drteNbmXn/M+mJ6mvqypNco9Cu24SVh2uTcrev5RJTAZGm32pNWKNp4Hfar9X8M3Wfx5RIv
mCaGYcKAVhIKCtFkVWG3ZOuL5ataMPVtYAjG0a7swJbUm0T/MXAeB32rJwRqZXy3YZ9nP6YYsOY2
KRhQQs9HZCVGxYpKwjP1b9OLL705699x2dpbN3HSQ51Z3jfTkuQtT1oJS5rPRDQReI4pxXTNQ+Jl
+tbg/O6YwxSLvgEL8lf27awEqad99eCvJlS2z/PR6dAek941YzBbS//FCTdugWrnh54Ej4C9Tag5
RFnD6bsY6JK1Av/hk4R3hUN9BYQtbtJkf6AcCv9O04iIRFyG8lNC/BgbkAg/Ny3Ej8JkTGiaRv6s
pSYkV5NeB3vllq2swzCWn0M6QM6z7FeJtIfRmgni8EG5jTx1z8OcXJiTcoSltDAluzOtqjoarb1+
aMk90cVZ17Ds9eyhFTMGV1lNoZPo1wQ8mraRf531B5e6bci5QIaYrIlq1J6w7iEDjDXIt+s89QOw
JJOy2sY3gsXP3HZT/dzE1Vs5kh4l3Fe05J/KxzC8ySxXbjo1M9cZCHBUyQvUM04D7963ZcOj7zdP
5YLToVn6d1dkxExSj+LRqvamP30hc5MdO/gPjRu/acZoh43mImG1JQ0mSMObbldYY7A5b1sCMg8d
K+PwiggY9WYc9zP52a3FKG/piGAxyogy5DM2vD8GtzHhwyLFkNI9ap6uWPXRUPkQkwoVrOpxo9tm
/mgxSGCi8u1r2XNB8DtmqxB2mcE9Na8B3LAZi/g/4NZnUus+kxaHg4ajaOC/Z/UZ7I9L5uAoSUci
b4PT0jlh80/hzBP0N1HuiTvZ4T2ORrAkNvs9ko4F4rG+VYKxJsNxCoKs3TdLXEYOSb2brvReupVs
xwTtvwFomXTF3YVlnyk8mKA/+XsNjVAzl70585DM0lg2RoWhXxOxdxkrvQ/Ado1NwTzr6BpE4Ose
NU+/ZPBznV2eeoUNpbF/nNGJwCbqnRUT5CjhCWHf9ZAND8aOFGTtB6uUXl+5vqZvH95u6zp9iUSq
ct1GXrXd0C0kAA7s1zFObTIpa0d+1nFh//nk8gWDLonHyNCvyHHGUgtNZe46MzX2/+9vevyPbypp
uAX1RuySJK4fPDQLRgpGf2ituxcrmz4rwlR0FoY95mbngrVk9qHwyZ3bazagKQsUqqiQvh2q/3F0
HjuO41AU/SIBiqS0dc7lKlfeCJVaOVCJkr5+jmc3QAM9blsiX7j3XAqc5wbQ/LZFBLN37RxRkyWz
vzioMCuz5GVGmZnbXhUR7Vw6XEBA2sRTTvW6EU28CQeINxj2hlV/F0hqvxZfwVDE959KrlgMWZs+
yvLrCO8ElUfTVkeDLe/j0NFexxyJABt99ZSAXkSTPlhHPMiKy71FJsnPyix3NWZm/uLr+V8zGSO6
mMz5DkXs4dhg7bDK09l7metI+kgrevMYh7bzBvm8f8/Lqr30UoX5TphARC0D/7maDFpBK3SOQCny
N6ERjJslWm2nZnVF959sCpUMz/eAAipeCNxQNFWwrmIAmQYIOCb66DEVmbhh4W1kETFTm0VPctdg
O1Q0lXW1Cn/YOFkL9an10CQPiF+p1TEyhK1yr85oBw89nftrkGmwhYVuAPtOuX1CL+7j1AKby7Vn
bjhfuUDqyTm4wvf3Xj4kf5pT+jnUvfguQTyffNeT+5oF4im163dlh1Oy0gEUMBnUVOqqQmCYgTVi
/4fDCjerOs41XI11PTJ6LSdlH/LSkbgi2P34CYvCuaq9eOWU3T3poGko9RVJYiQ+8hVhyc8RllPw
W9S0a6cYfPBYEVuzrCssJKbU9Sf6i+9esEYBl13N4OFbOX2n4EavBsIjJimpZ660dGDuOzR3MFXg
3eukzlDqcDyzB6AM/yNU5zOrnHSpmWFs2nBI9lgQ/rgbjL8+0N2/NgHwhpCl3nYya44afhnrA9ud
EH+K5F6QpN6HNjj4Q46WU4QaeEdSCY2kdz8/itifT2LKxlcZQodogvoXiPYrQ06WBmFbPHX1mKxN
JEdHHYwFMWVlm5S0KHnyNNaZCJZDAj22grn8qWJP7YRT9B+ssGS97iNw64tc2Mn9LCSrFuhCtlFl
0fcH3j+4zTCTMmjybPxZ7XHDFdkQ7ihsise0cMrrUOU0rbxj1hOrgfx9LhBrstsD9WJWDoRU1ixp
RJAW8exbFlHW0TFcf1k36t2zSaxsxjq+GRJWRMUfbhpJFpQ/TdSYQ0S37rUfvRVUDySxoNhOvWIT
tUjx0ZgP+5xR8lI2FsFKVIroWcZsabmxec6neXxhaGlwxSc53RV6A9dipeaGqXHGh1MD7QLaGsQl
j8+dJkdd9k9WeEUnNqL4gN3yLUj6kG2yFcUXT5TpQ4E682Z2zXCO7TpcEwhT0t6xMEXNj0kL7s/s
IMPKpfzT/MXbThTVluSg4i8LY5tsgDDaYaLXbxDiSkoI5Ap143vvnivyD+lCQ80aFCUqzh/rKuw2
6EkIeW6DvzyXBqYqaezbwEI22WEcLJU5M+Iw6yt5EfM+iKz2LAWvNooQhfI5127yG/W4vaBVgEfH
75trCGcZwx+Pjd5YruOgjzaWxHE6DTDsVJ9HNxQ32GeysZ1WmDeKPeP/77bjHIH3p1fcOes+IVtV
arVp5tH5jkNdL13WCO8MLzHalcmKnYj6V7adu9bV/FA50UPP9miZgql78Irc3cnUACJNMb40C5yP
tVZrnD4jHq3K24PlemiB2p+VUTwG9Mn5IrFwH2SlOjpAKNbAtKjrgHQvSWSHX4kjj+lPgJ0mn9Bx
MudYDmI2Hp06O9lOaB/pKcHnFlaIsNM1HuQAJy7oC+CAgF3ZnOPsy4gyw8cm6G6s7Au55U/r5s+h
sLlF+oyuPU+/m0BjPyx2cQTi1w7ysy85x+ZMkO+UE3EcSPkQK11vxmwOLgGwpkPeUMMkaeEvXTc+
OSmbVacIGVBIKKeYx5kJGBCpIdxPUGgTRsk5MCrLZrFLSu03UHxjlXtIrCCpMbrAGj5qZOCI5HhA
CrTuNsoiWOLYNZ7Tqn81Te9V2/EXyt5LUcN3xg/LbniOB8IDw3ffp3It2cTy6zkP0+zKVRi4t6GY
4h3hLhC+hOvvDUwSBCg4R7gGYkXVaS8Nrr5lB2pZWv2/mRMJVAAmWinabOuEno/I0nLVCkwPY2lZ
DAdlA8LAUmd+kTxSMpLg0e7bzwjS8zYSGavbYWzSU2wEv3RxIf/Kdv6DFjywCu5uEvLC0uybjht4
YH+dVc1Xh6IWyDFia7ePX6GZ1ZAfoarXVV+svaG7QqLEWEa5MGKRQGoprU1d0mhA4lBbFjV/41T8
cjKXpBGqC2FF742wP8F736AE/oH2OAED/Mjz7pWgvM+hQyIWzhHNsdER+CTfYARSEej51dDe1VGY
SRT1IbKeozKxx/c1dwHsTpzHQfKS3R2dBfDSEHTbYi6Jw4ZOdpwmTcIHTEvcXSXKBZN5prJhDwBj
v053mWNvfJkG66faHLamCp6JQHUXWQAY0FR3UUCNBa7ujc8xASMqzSu4PQQUFap5Y+KfJrqAZYHR
IJjzBqbXSYUaP1DxVjjN1QVXhHbejXehL8aDZwnGBdJibA5v8aEvhn7dDX36kme+YO5NwR0BIl4o
BwFd73Cd5Mph/hizf2V8o36MOHo22vxnKKvhR8djs/PsmKCIDNZaPf7IwSCsi9E5Mu9gooCLhj8J
aXn2tLWiD3O/GQw8GkLkFfN+qXeWMT/quAiucLiIixWG+xziQnh3GsWLkmj7cve+L6xMlnezJb4z
gGwQun0m6qEGFN00UXo0Y//v3gauTLDl64Hcq9Pkl+VT3Y2M30oMbFE1oZ0oiUkjWMBsRLXh2fkd
tbyFASguaXE49e41yFiBx/ZYX124j6xibFbVsQYfMZ5jHgJC/9gxyhymj09kYGnkzbI20vdMth9y
tlzi82CKZyCmmcckp9xip0sF6S2hqsjNVJsVFpykozXjXlkkRiavXjv2mxrWy6YCiQaYXeVPlTU+
pg3GOZvdGG6oblNGrLabRmF664g9TAW29l745gJLR7OJMXsyTA/QYNjYelBP6unN0sq+RpZCYMt7
tRgEQSNmwkgdZ+mpJrONTFhVbpF34Vdq5MER8Vei+6eZPkgYZcOGxw/RuZiar7+/VFN3DlqIOI43
fTARg1hglzsVEJVVqjFYl2SJPUDdKdgCT86SkZi/MY3YWoG8ubWEbWxwPtKLGvgVmMCRSYaVeCSB
AAe0/ivNqbjgDKSnkNmlpt+n6DSZclm5BuxA0vipnZtLFwClyXXBzYQPQxjx0yi5V4w8AhYeUp/l
XtPtEpolHi/3gRDlZNnZoFZoH1Pe3oT6F6cck/PypZY9yyG/ORsljgSUzCUAA6ZrLrvfdXp3aAL8
JyzFpfYiB3mXVJl4dCqPsAtLxHvP9+Di+x3Xx+jdPJtqsna53kRrnG1PgzDr7YAnBHJDrVPcsSbq
UWvClY5/46Wt6RvBUNWLUbi0Ec3MXVr9AKNHAsPNtnaZxK8TAHNL5UwIiOv7UjKck4OpEKG51AXL
5h7A1+TRLvElj0lXW/iP7qY+L36bI19sWhVjiTUoGLZkR5rbbFR/Ee5Ddqsw6npko08OaseNrZpu
Pdw5INgRPhW5dYfegCcqVL217AhUVgf1uephwVdInoHGg1lAE3/wNKNLlKMnmaUjULwKdiV3Ffyp
J7+2vhCk8JfkKKzGpkUK7Ljt0SqnHeHwigqzfCUssvkOnQQKrbmDD7z1CGbZVlGN4YDQV13lEFLC
CJWy40G7UOybZ4GN303HfNXknXfUZf+vEBhKYXdtssLDJtx+W8LAKEp2GbJR6S9706+IJ/Q0S6oM
H4Pq0BeYtOIkmqAfMh1Mrth/HnM3Lo8scl/iylDryPLpi/IObi1RCVNjX92K2xoyNbnrua4ZM03+
krfXWEOVjlfePBrf4n6LeXnIoj0T3TJgKoeEK2+/kyHjUK6JE6vpnbzS0MtuQI/hjrO/yUqMf9k0
9qsq4HWF8HZp0Mxt+jGy4VmRVZMjLvjyTaKnIp7mGNmjC6LAGOXRJ6Tn4DSmuSrtYdw2pG9TliPS
nAd8BrOl73hFJGqsbmlKHXzruFIYkhHsbV0M3Y8n2HkM/4vgs1XDRxSmJCR50Ycc9buywB6aLc1H
afuMYmoCVGpPoxUk6f5o4h1ZZGn/HBdDSHkRiVdZc3+rGUNbek/1HO7bPxvZZ2Czu86S4p0YBuy2
DQgTFzcnIkcoLeMtzwOx5TtElubVb+HQUzsVhPcSd7tKJgfDFe4SOD6p3PW6dp8MxzEOwKPL97YC
Aee4DziXvmsTgaXEYV73rnGgJ/M2zmC9Rpm8tW3tXQtlpczdjeqmAoLmVSF/G9f4HfvERnfl4ev0
qi0ujnFPFsDWNBtj3bphtTaocO42omCXusLBr2fnK0hUrB+dVC5tkxgxHMDxEgwAsBvbYJIimHQN
ynqYsCedQxKeKGAHqDOBMNZ5m752aP+Xcaq4l+opu+iuwGcg4S6lccyPG6SkqLvhixnifvYMsbtL
PVZEyWRMNNOXygOOFAFmZlEXfhaTDaBvSN+d1mAkVOJKA7V60814s0OsDHl84xosH2SUv3U26O84
YiBUlAcXmCujaf1RTTPsAjg6JOyh6Xlw7PdJFDujbNFPkIenMkArxCjgtDSBrckZmcTsfFo94sgM
YPRgE9NErh8yH8W0m0gsIjKNh4IPODGT9RJFOTpuJ5SMDGFXuf8aSvWoHaDPyHhjMA4JcUG0dRcm
K7dMZ5chKDZd5R2YWB10ZZE7URPbMG55FQBJzhsRQEQYnhQgirom4sXC2zBg8TYQOKGaotNkpY1E
hBd0sDD05dX44ia9yWFbERkXHKeID9p7qPuwEXumvTOz+ODUmDT6aj5C67pO/vzcYR82vGlHlMa3
oq1fkNN1JR/96tnuLmYGlCJonC257ER+dkmM7juQ9NJ6sjiAgU57Fi9zWDz3ztNsDc94D+GEmD9m
Un3FrbVtI3M9ueTeQlFI2rNxhzET82PNJDzFJo50NHVEypP6tUGRsYQ7uRgjZOlYfpq4vlawpSbz
1GrEN46PkNxFyzwtTBDqzvjISn+ha37MbjiEjvnglZQOsTg2FgkTHb0RIoFSIvHEx27d1YIkHkFi
WTnNo+GXWxtweAASgkAcwHITHkn2dSPPt3+bPPSYAl7TYK/y5q/gt+vdluJeboYZWpO0rn1hb5yI
2ZMbLWGroaNsD9SQO8+7lfzRgLQ0lzZNU4mjFlVzmfLUwoxfmTEKTsDQsfE3TO43iWtvDY/0ggCH
PcpjZMCohJs82wZed0Ci9cXGCV2OJgzAp/4ZWSvR52LAxqC2sm0gXUF19WMEf3FM8JMJnEfpeJU4
LMgknrwA82CE7jh4C1Ex5ul4Ffa3aDGGWvPZhNI3Vo8NvP/UyA9NmOwDy3uQWXfK6vphmOoVc61F
lHtv0cxXGIzR01TYNxVy9DdyOpvT/Eqk2TLDRr3CIdoscPPjHJSEPrLgxUz9XaXjPmFr4FUbIOY7
8NCnFv+0TapOmzOi0z+ahxu8+O84wh//XxKt5GvRBOuOcPCGiW07PDh4MkCRkm8gTgU8Z3ZURGvY
eOHjjUnC793EHzBOXzDaP+v5VrN1UCNfysxYeJKocZhRpSVA03jt0ttHFRkeKAnB0G1iLH1++ZUO
CfVisK1btqSIexORwmYieZ6hXQP+wsvA8hfcHSMGyDx6JpMZ6DoIxohPKbi8q2+MYfTr8a5IqrO0
2vWYslMZOd5pLFHx6OXkfwrP2DSEhQBu5Hcmv4h5H9OUlWu4e1tbmIWxREi8UTaDG3R3HAZDXn5j
p3sXnsnRf8eEYwLtp2KbDDck2h8NrhKPvDPpvVtooTpCfxm+XMKiRG/9rwzfyXB0iHS/u/+tfj/2
3b6sm2PSTd26Bp8+xQjOgVeeXA0MIGXDXY3H2ELsZHf+U5+85ghaZ2f4JtXuCAqEZaZfifVcI14s
TZYh8a5WOSmSMYKqYGsSmzAQxNt7SBsAH7/D/kdWjXSe9dtHK+ylHUCSUOMW99jW0dkreaXvfhi8
Ep31r09Fu9YAAGbD5qCn5wvzkXs8uw4JioXItzctGV+uGn45DIjEDbbEZeHN+00FOigCMZmQrhSb
usFsNg3VRlP9//4eZtXApMRZnZfvrpLqG0foV+A56zbC1hs07c3z2kevLfYToJ+KoXGf+nfC+a9u
PfYGXb4rweMwUCUIhrOGCBpiKB6t2GUqmx0KHwNaFg07o8GcT3huo59qE2QKdet6ZJnaFnj6dLzH
77omYgUgkFg1OLLyKtsadWtx3aK2RSUTd9NzI3NIN8Z5ku6/kVzdiiCxIQFdNsze2jL9TU8cnY6m
gykxIfZt9VhohUaEeoMf03NuXvBmsN8CjLTuevPcNE8Tb2Qxuri4MTo2nlwqAbFvcs6S/1+dGq/A
eBGkN3JFtMMFj+spQEtWeMl55oJjobDsWsgLrrWdc3ffooBg1d8+FhLyi1Dz3mvK76Qfz0r4amml
+mS4GHD86ntE0LW2DXwvpfpSWXbqepZN0icNKQxK9IH9Hts7wTZsQBM7hgRr0myRji2atzEU47IS
xNmyN0eTsM88662dy/Oo67c65UY1jcc4b8/mOH4bYbFLsAz6nI0d2almFT0UiKqmPLta2cSFU2LK
cLZyti+jX7z3nriGsbraldr7hBKoJLulGEiqFGl4an3ZSbVnZAv6OuY5ohy7BEN/ZEP23Y+yXpVD
aS+bTL5YafnBHIK1WC/cvUrdfOVU+b+u94+y61aBhw3awNDRuvDk6kRsY9EOmDKyXZEGxOikX9nM
DtyokC30OFabUoCKsoe75H6D55NxWz6wg431TIIzsMZUc0bZ46m5r6XDIJ55W7wXpxD7mK9A9u2r
WfZ/BtYw02GKEqn2OWU3S2rljn32Sjkmku/5SHUVL3IHiUPsyUMwcKN3jrkLPeGtkmFYQ8H8RU9I
iYWnOeIGn707kbJmNWMb/+wR10QSWZdwmve+yYHA8CtFRhq66TMNs7kMsJLHWOpDxdSO1dTrUEV7
TqsvbySMz+Y1HjCVVkZBM6OrPQ6KPWPNLWDuty6BksngvVmKIBRLH+1E6zl/foaKqwhvo1ms22Le
KAJtpSOQrUHdnoeSRUH666KmJUgxhCkSE8ACa/NRDUWHjdIgZQ8tJJkacqt1LZaRAOEJoQixnpUt
eY1gBHUHLdxvE9HA0nV4emuLWxYqNRWXvR0nMrOHKPohVGoDrZ2jBfGy3TYEU5dM7/LyBTTJs9sy
hZriEwkBW+QKYt2OyS9SFBRcnvy0PPd0J/cuZzJIMf9bCz2b1HsjyYhMX8y8vYI64D9SG5lcc5ij
kqMw6zdaBkAt62YvGudF048tWtV+Oj1MOqv6sAL5IdJ659XzAb0qPwphS4vRtZ4rW72OTr2EUQNo
Qt79sT6ADTNmrmbnRogQzD82k+kv+o69v5MNHpEAlGuFbMRGAAg5+QGYQtkSW52Y/5zRgf2H76Bg
lZHnG9WW//CHvXQ2eRNT8JZoA/dGw6XZVsxzHMZ6RHNkaXscxT1GUz45nQuK8+6m8Y+VZ69m3X1i
Dj+PIbaGtujLs46rVUnEW1f4W8+QK6UQckfupRz8V2hyn03SP2rJwsnMjD8aNMIb71pA0W7dBgZ/
PEG/kkc4xl/0qM5yRGu+7Ov8jV0FsLl0ZmEGtBF+/nLM++8CTjiDzEU0Gg+MKKtHETir/K4y7plG
UbxpTk9dmptGWMs8wJjtG8euznggqhVBM+9iKg661Ycxo55MPgjQ/UjdcOlN3s7GaB462eaeoxn5
rCCQEZDU+uimfx03fYXHx0zHZV2APAjKr4BdRer6n23LDmau3H9V5QLJdFk3zU/1BO0BwrWDUbVB
N5Ig12wmd1ko/+Qj+7CR4qyg5O+IfmPtHX2XFmVL352KLiWIG8GOntaaGsJPMGYZ8GVSDh4wLGwy
uBLC+4wSupxRRC9WHB2CZHr1K2D7Ma9l9EeF+JBO0cElqVjk7k8L08km/g9NJxOoKsYrC6I2i+hs
w01qxeQI1Mku9a19GfuHYqz0hkhCRLPsGf184xPS3Tn2tec+8AXSmZHyrGbotU774qcmxcqxo99C
Wv8aL1t1tYHB2e/7Z4sEXqLt78ju4rn0rXnpyek6dtXGyfM/dyY8rOusQ2p4D0FuDGtPzg+TBFAX
t/27JPNm54PTXIBQOhk6/grc9iYn9cbk5m+QEqdtNb0GkektY8wMoneASogL3MQnI7fhSoETWxQI
1xcD1kdmXO6mMsFTcl15BzNzAX4Yvo/KyfY2WRb5y6Iz6biGByvRqNvi+w9J11P04Y0h+5F92Mk1
E3q56A2XKkMkn0A5DfEm92mvpJ+/8+UBP20rRPZ1QEsbePh6g59yTHYkfJz7rHntkDSpsUCU0Xmf
YIDuIYz8Mw3rh8hOe+UbxsmMxzeAXwnG1+biDhMx1chFIBs/ppH34OKSZHy7LnvrGA7xCj7hsSn4
zpiZs7oWSJr6+R1OVkdT7lGxwy3Is+hl8phKw72ONmmI4CoyG4CU/tGPMBf56Q7a/gV2y94NGbKJ
FhweG5lxylZ4y7+DYv5H+/inpvjclliuUqJuOYqHc1kOL+gOuoXmBV4M0vd2fTa1SE4Z5SBxcgeE
H/6wUw6aJ+hvdjV8dnl+MEIHVmOGEPqu7/O8fUB8nDHhC2SRxwTQ2BHueGsgF6Ed+GwyATrCoGhC
LCXQVrWvNtEqRVl9ga4jV+MqGMg1bchgUeC0YaK0MP1x3LISWLrkELZ9fmZ5e8rw7Wd5elOD/S9s
BVZ5/B9htrXRQOKcgdOCZGFgchQX2zQmIE+Js2MOa1dYBLNgtKqr+clLhseMSTrkgUWm0dclFxaY
G4PpolAY+TAP6ZBvL5SQFgZ/axkYoJjCLYba3HB9fckiwYDVgj6l8CtCsbuHt3QFpsy0vjF3eZhi
VuY+KL6s3kTsp2IbcRNkj7AvVsBLaFljjenjp5GQYfNqE/n+quY8IztlyaadijExv0j/2Q333pZT
TM7+nvVyfoCG8h7f5zstPTujrYUgRFvqbVuOC9tVu8SauUPbXReE8KHxr9HNlnb/HUr7ynqBaoQv
A6V13PX7OkZdgWWl8tnW9eF6xg+TRPN3GirEQ2R5EacbetmaFfWl4hOS+XYu4CGyA181HseLmoen
PLOfrNoaF9qtfzoH5D24S0exGbbn99hFjsUoKDUp2QEY7augRBnqMUQ0fEgS07OVIlJwo4gNMXZn
a8x+bNUTfTjCqPZXPXjGyKSrR8cXwBZEL7ouZjSOICTZ9gKyMeI/JfgqUIPweuoLUUtHErdQZqKf
RMu8mOJy7dbJEpjFes7aBxsxK7fdS6NdLk5kuQjbbWncejJB0PfwRWIZxWxH+AZhxy8D328VAdOv
8ksXoorJ/EVap+vA6NkaNPo8Cw82Rv+EJGWFEnY74Oolj4huNt4Frf/XW/64a/3yg4Hxgw2dLrWi
n0Qm90XtfbAzpwSre/o9scx3V6avgAOzRe2Q3sZ4aOWn9bXM7FOWxM9tSBGRsrQ5u2I6MEYGVaGv
tW/s+yo+lgYGTaKdFLgcvtD0Q0hSy2d/2td+nqCdsZg1doj1pjH4HSqNycXi2ouz4d1E8SWaPj8W
Q/7a2FTBYcTyEa/2wQPIZ8b6jYMWUE7knhyXL4YQPTpQ33iumOguhXB5F4mVjI2T55WroinOloum
IFW71LvbcYIGRDm778LO3ubQfIscBKyJ0czA8PBvVJN91ooX1CYPnAoNJ8LI3sILk/QaOM1rm+BV
JEH3Ziedu9J4fhojfHTpUwZFOrEr/WA9I9U7T3X50Vm8k4iDH0gHeMVGso01szuEq6d4NkBQG8G+
LOcQu2J6RF0FQmgKtvAmHshj++157/gA3HMQf6gJsvYy1O1LV9OrpZXWhFIpWi4sLD6hSIViIgNN
YSMMPrzJDGZ05pemDl7mSt1iz8cLTpi40pQ+ZkvECAlJq06oZcgEZkkYuF6QHsQbMjAFycEFnTxl
qXUXcw5N1hVn2T4q5BNaq4zXvRm4Nsi/cjr/5vfhsTbNd5tduhaoSqi3lsRPPjuOyXrbUSPdTPCO
++j+2lkvuo3/7M76ZoHqMXwAuS882KB4+RFOjkDz86lcJ2lU7jIfGZ4ew39ZwtgvBpnPKcPIPQzE
0SadL6md6wDzMWPAF/veX0l6N8un69RK1tKD158CKpsQMXLexFdCfV8SkgyThA/idgxyCON68oV/
8RIURyDrJ2SF6dkqi4sWwDKKIiTnl2wHMLn2ZBRLsOq/tM93GDeBajgurpJqRc31Uo/zp+QawBN6
IXTzPCbO3kzr98oknxl4xDPKNdKzo0erIgm5teH9Wd6b4cmbGxnr0SqgqwYEfzfgV636MfDtS3V/
d1RClYzaGj1Twro8aLyEYXR4F29v0kneYnbyq2jKbrPiV4xz60GHFC9B/uhOxFM4ajsyAPfYP68w
ZaMB/d+MlotPK+B+HzPfWZsZdCyTwflodCzdYYlEzcRSzoquaRc8T373XnQTB359HPvqGM3ul4JP
B815XuS++yUalAkW7LrC6fd2OGxaV+wImFhPHrhVY3qYfO/R4c9H7MhB4q/LKntCBXRnQmK3mPx1
T0EhreSQ6HHVOulfZDNsovmEdRFD0Y0JzoUkYD/5o+43vQtx2PeQsBg/eCbefE4mIhSFv2kq/UTQ
Hkp+g9vNJKiGCYl4wazw4ZrhZ5C5331W/vptc2k40liW4rqb3SDaoDVdE2z3XAKGAp8puBVMeYoF
Hb3v1ee86YnhwY+Ze+XzYKBvhJ2urPARFfxj3mv4yY5CutXh/hqMY0RhSSTCyhw6UCnDifToFb6k
Uxa6a1k7B6+rbiGq4aUamMPb/UnG0y3oVMUaoXlnjzaBxJ0uQhdone10W/sljhVGkwUJJOy8sw2K
SebnejCXtWK06w77uK+/rQj1RWa7D62DMyUJISXIpsRAmhirEs9JibFaF+MO+QnNJp572vofUKbP
3kSk0gDmilVSc0vJpFngOkWR3sBanoPxjbP+I7MTjwkTdsqmqS5xCVJwKp4rUFyQoLDdG0CPB9n+
9HcrqS2KVzsjlcMyV84ATcObobNar8Av30Qx4tAZjziu0O6SLwvlb1lI/+BIG/sxX5Z5LzpsmxtK
Mhp1ZX5RAWz1mvJDdRGm5857c++9R2z5v0YpL12X7eySwK1cWOgsxsfGSF7N1n2OzfIsgD4iJ2j+
BVO27Vq8075JFJlQNrgBVs3YDmLo2qR5aK7zsNmaneNumwJQSKBnCm/eWFuthnrs78TacXpJZP7t
eMVD3c7jck7tcWWaPae0Mx4TkZ3i1F7i7nnyGJUyjm9hJU/hvhqs16Co7xfgATLQuXT9r2pgdI4o
nox0JjtGdG4UrVJevFYA1ThfX4022dm6Qug0viDz/Jg7/dPN8WsTAqAiidNOoMWR47lvKXIWGC89
RgPQhLupP0N5e48jBXbM/RxEfIpVcgF3g0WaTXPTR0cWL19kv61KlMJWwnUOAXVtuWgMQHufs6jb
Ank7aGfYwog4z+a0R9b1rZgdktNiw5rTfxHtEbsUj8xe79SGzZ9PgVPdp1axOb8navzXMN28M5UD
qokkHUAz8JbMYbYCO79pGv3Yd8QzULvkxKbG6EK9ayfTS+724AfqA7qBjbYYm7kTcy9aVDsxLxH5
REGTo/1oA65D8zL2BKPk1ToM9To3q4Uxy2NqVTtNFrkxF/tQuc+1y5nlMtpsG9LfDGJU8+a5Gjmu
A8Uas99GPnxPgyp2D5FhXXTBJ4SAEwnbwLUdfG+UwkRxhx1jauCaWvPKNwTjLvQgd5Fp/Ysqk9Q7
uTUyex0b4kDm+gGtxCo1y+Ms1A9zgS18p70dQKzIygQprsNHSSWbI62Z7RtIHZdqqvRZNxHTCg3b
4WAMJQ13oxDID2Vdn5o4TZew9aedDkAuDeMJcPuycosfhKwrsx5fiSiadoEYH8g9wLCIWEDhUCqq
6UDTtxKyJvr5zgEtT62Bm8Lo8v44DDgxY8ckubDs3wSvEJ0SjhjW8cwZHI4quO2r8q6DneH0sjxB
CtPZzBIGNO7olYtSQ0BzLoSP7PKij2/kbL5IZPKDqPG2O+bFbkIkSIJ8rYgZRDBZTynWAtKViBOo
dkU7xavUUQb1jC8OwUjYYToE76NV1hjc7skQ86Oh7fdKl69ogQBMBfqKBr9DVpDcyI5EIWdMy1HJ
EVmoQaeOVMUkkqiFYh0VPrBgucZdvgoRiqwwguxMI7oGeJqJFSTQBamFCvdFAraxnA+2b+063d2S
TC6NIKf6oxwyi+cRipDbp99UwazgxMaG9Rh2fY1Rhu+4S/7PWeARiyJvkcnpUoLqh4/bwgqlhBrS
R5lSG4z2LRTwwVqCYR2yCIncXSaYSjPMAew78ZeQ3Fdb6VbNAOTC/puYrI0OotNQZecRFRzvzJF8
0F+oSBmNcHsxfefM2PUdf+U57UkCnFU3MKgczBVPFW059oagbh7xJBx0o4+GwEXbNONe/L9UGpjz
iA4IKkBJ28jDEwaxdxWEeskp+B9H57XVOrJF0S/SGAqlUK+25WxsDJjwogGHRjlLpfD1d+r2Y58+
NBipaoe15gKZgTXFzZqPnJylakDpw+zqHVjsezDRWhX8s8aLgHKkn76Hns1Ux+xOoKJ3CD9H5ZFC
0etqLJfoJraGzoDCGZ7JJDw4EW6fsTAQXvS/tkHIWpSN7lp2PZanSEU7To6LwQsuq+JUZDHfCaRZ
L+e+sYoWx7dqf2a7/l1eDKOHfyCSFPKdlr1Q87IVbMsnlgasc4XZXUneg5xeD9kxyQFr2WDWTrJ2
km1C2AW1NFHYg64dG7JiD4m0X1FawKWsLARjY3maNPhxYVmDTB6emCBAbVJ4Nsd3lWBu8QZ0uwmn
L6LQimm+06kXz0yB+geoDe96qLl81BmHOQuNV8/gosbRDVDCghOMAec9KxeBS0NqDqNlvoXVFCMg
Hbu+fK3NVuzCCTlq0oyweAKseZCuV4jA4ErgwsR4m+6FxabBdN1jbQiEEZxLvPEIZVp69bp0m3VB
rDLxSpA3iK+9m8TXwmysd3pjpL7HBJz2AX9/SFky8fdGEeCLzs6ocb8qLTxZQXwUuvlo9XSjPGIy
CajJzeA2mWodiWKVasHeWx7dxhnOHGEHkZVvXiLKdQU5AUXXScsBSKBglpX+j9nzPUB2WoRinwVk
CoFyTVbS9X4n5DUSO9gmmaNPrH7QcIyfegR3kUxYaIXqz0KrmQRHmLcbPEj89y6xBDb5qmQD0Hjo
ofOlPEAio0nvJaruuUptpgwhcVrFybJDnzg9VuOGYFdOoF+sjJ59hvetCvsEXPtsxxl6GgNRLqDv
a6DoYjX3gvnnqBndNxuOVYF2a0WON64VwodJ3uOTb5rXVuEEKOfpgIv1jqhnBwRw2PaZ9qzqHqFc
x8ouovepoqrG+VfQuUafhWn+jiQArBIz+k9vgv+m2T7BUPPTrHkj4Znyo23pm9Sw10tJFJRCVldB
khmU94226GHXjLGneZMjj15FePpzi5ih1jkiFEU7yFtiddMpWCAWSUd2gsOeBUiHidsXspMY1Gdf
laAyES9hEtvV/UjEBMH2cBe3UaYBsaCQ8EXuLiGaGmCE5KYJdKDuXM/rlkIUfFxxYSQ0sXb0EGzU
GGCnPn627HgXIMjlGrq3bXbNmoRHaH4d+xE9ZoHuylFEEn2TxYOYyr1WcCb7nBkxmHqMwbRKZnbw
CnXSEEevALV8yqj7yz2i5TrWjY16pzDj9DHeErs6Oxip+xBnU21nX1rLbjpzWoB5+XZUNAJeO55b
WXyahBzH+FVArlS71KbSdysYuL2n3iRCUkRewwu/2Gcz6xhlx8alTrpux+TsQpTwn16PH7ke/yVh
foSieArDUTAktQ+CTNVVE9V3rYVIUvUw8AJu2J3ZOF+6SB8tkYvY3b1z29j/2Ywo+Ex18ME6R2kY
70WePSLdQB/KJMQdulNk0lvrPIKzU5x4x17s0IXBRMfVmuVeDqm7IuGtXHlIOgfOa88KfpyKuNNY
JNraYW9ELMQJJ9F7ZYo/et0RGRPjIVaIayNwD5YL+Rx3xAHhhvZfHA2C/Iya3KUZd0IQqI/ONX80
EbzwFH5MJa+KpcoPgqbXsE/RB1ved1EVe16ED6PCd+MATyA9ckl/TIhAIHt35QyR7sOBADTadL+s
CuYXrC87Ev5iP0xQ7XBCZ+tRi9q9MzXvVd3T7iFAnjomaTJFUmvCseXXU52YvZzpbXYjX2Xt9vyE
TaH+NIkhwQwoHLlQL56BDTxcJthCszZth7gS6y8Xc4+WILIqzXdl9D7p2n8uNlV05DCF9CY7JJrB
ZGHMP138rBx9y5OvYe220M6Og5E9I6CYICRxOsemZl2ckoo7aoYtX2r2FdUl6zB+Ya6jrew4WrD8
DsJdVmLrABgmY1thbho6dI5JLdkko1myyWlujcm2cnTcI4HxqW9kpCmI2sNqiV1aOoDHXHEcvOLY
mHNzqFuEzpOWWjujVodiDJoTxuErmjyiMjgTUeJ4f0VW/FPdkoJBoaUk11CYMO3IEco59fTnWMFD
DxQ7w17rLlpQHdqcsE+zAGQX7TABPdNeBochoyABCT89hzHtMR5+k97btlg91MM+GNN2O3r6Zzgy
fZ3J5c6IQD1j2zq0+CkYn7BMNCcEeJKcFv5XKW8R+LOpYbpHYpXNZL80eS3nYgve9rtF4fUWuDFZ
OAKlSCwAKmKWGpz8qsUNqsyS2ZwqybQwx1MIZiXLzH+OxfdsgcIBovzG4O3hdrxIEGPliuia595m
wJcaKLs7ecmt4ZqZE33jcGot+0lTxmG27FePrToj+DAia45TtZm9HybvhGwRcrVmCV5Tl7fbXMEv
cvvpr3GS95GSBuGa9V7ryatQS5R9iNQlh95ANHF61DVciK3MHuSVswEbixl/QUzuUxN7z0JKPjP7
VRXj3Q6DV3KKPxhDnToh50OT19C81C4vqls1SuPAWE4HxIfwsO3DHINKEmzNuTQ3QFNM31HdhzMH
LxSpYq17uN4R0Uc7gBMXzyHNQytTFIoxXXXFBmWNpQpxyczQ0Ku8zzZw37oxfvciqqGh7+4G4c/4
lbtLGQKdQkUDPGACipq0E2xTZL4WvTuJvdABAzRCfLA7y2k/Q7f5isfkL7Omf41hXUqkICpQJyfL
6rPRxL9WlO7sANeA4WkvQkX0WdOrlk79RtPlm9KIQwBuzI2IHxhRhHWOOnnQnOpYGgWDLtd9FOQV
hjEwQC/lAWDfWFTxR+vxKtVW9eXV3bMCbh4gUG8yY91rEduvQSHR19j7WS0fiPEPFMw2a7QUtK5X
7TGUo4jisD9UZNdxI6MFa6wJBXMhGaEAZZLdJUgUw44Ssim7bVY0+gHb7E83Smc1pSU+/p5ddTm5
DC0YYVAp0P7PrYNkRoFYHuRjphEsJPxHYGegi+KFD5EbINGN/pcFAIj4tHnLs/jbEdq+wWOCWtU9
Q8wh80k/okLiMxsM5B6tdwlHc5cDZe34VaCSAcYb2vMhAgFbNy3XS38zZ+eWLVSOPJ6/xm4+DhHn
X+XeIqpwL5qaDXu0nzEofybVXLGQv8p0XPeDdm6G6t52ziPNom2VTzeNM6Cogo+sy5/qFgZNKzZY
vyX0UfBOEAqzZVKeOu69k9PR7V2yx1zEvHCbDAR3wURt2Qz13ojGa+eMH2krPmNGxqoA+VMm5reT
m5cxzzcWoY5hWj9iRAFhaN4GHFmMcZ5Zel4xydMN6yfK+2feukuK8jSU89lL+/vgjremt39j1A4y
KU+JTj8qieJL9fZZCBvqZXAbNCQUPLPMTjMdIwNMMHv8xoICbSHHqxJOH3Gb7Zn7ERfbYT2Fmq4i
smxGHB9j5u0Gxurnock/kjT7Z5jJJQp7EmpyjKwAfRCJ3AJUWli9GVmXENoxkz6lBshxOoFuXdrG
1nPLQxbEz8h65RYvHKbCOb5GjaSc1v+63Nn1Tn5JkvloW+bBA+jiiwCeEL7ByNedKfFBGl2grm3G
ASPTFLmoUCDrrL0YzzQE+P4cetwbiIXEi0P++S2vxvKcF2l8WAIVdL18MW1dXj1RHPO4383sgHZA
UxAowURfDWXzW7T996AhKSCr9KUsS7BhSStR9GnjxvZqzzfK7hlVHthm3b3LqW8OYe1ceUnwsHk/
i3GEDHbyZ6ab3oePzCWzohAfqZFcsKVeUb7jtm7eQaX4pNDdWkc9TMEuwpxfwrGsliHbgjwDfWLE
Jg/1qGNnxW7gCPfEXe8dCovbxeTfHc1Au3gFEGudmwTzKT1mMfkVih6NlMB9XVe5HwAsXtmpe1Zh
9wIyB6aC8aktrUVdlF8Dk20GO2sygI/16IBlWvAo2EbwtEH9aWHbOW7wPqdewuQOub0nHkEk0flS
KiyDI66gEwakl7kDT6V62hKLFk6PAY/nE3BP854Hdu+HCyiDVcpBtLxjJWFwT7Q5+S5K2itVULhP
QkmRj306cqxHyvaMBgWIQsNMuyfMcatq+z+RDw9up39RqF/qDKJXlWdM2ufyy2Itthrt9glRVYdF
HJZaGPLuDNBrasdxfLc2djBaM6aOUE4icQ9jw2YWFH9LholGWY07CPydPxs9qAWtpMfTaiS2PKt2
Xoo7rnW0gUkgd7aOxCdGHTNjKls41nJlzbiaewIiEbqoczebP8zkfK/UfyV/fNRH9vZ2Ul5Zmt+r
eDgATXgfRHJove53EOlbmnTnoHYPCkXtrPrvZEJu5JUFGGOUoOuQxHe/IrMR8+9Bs9q94ojGEITm
PY+DE6rPh6HVH33PJghUSozFABeGQOmxYlD0XKluVysLR6Q3hhsi+HLIP/HNCHmURW0hXkYcDlbj
YA1I/rLauTum23G1MhiXIft+rSr/aUT7lTpC44bdALIEcMrjgLRN6R5qDyJwdnXhbog6OI8thrLU
QIePZ4Pj2mGSZT1xPb84Az4WxmkMZ3v9H40/ggtg/RvpKIRf3GQaXvt16tR/cUvPCqnJ5e5CRozF
zkYuzPBmadBjo7xYbgIbckgE4Ar1E9bF1YPrNmTZncBB4JKTBcKgAfFbm+Igp3YDU2GtJcOBec7L
FOu/prAOPVcJfPcvyD57q9euaT5syau8MIg9GFhMXRdK9KTKnyHwcCLYJjxrEEHhDEKsbdqLMKJL
PGX3aMl7sB3tvCjcQ/BK3kygjjmfLF4jWtr9gPdDH+VVxGz/yuRiIZ+qUeON4eQ7JQeJGUVfKOMO
tpc/uaoZiMFSjzoXL+TnIDliocAMjI/q3tM2N3N6Dop2EWL3i36qfGNUBWYzq29UtbdYC8DcYH2b
CKkxob8StAKwNjEPM7M+4ejPKd2TCqS7iQkWCELvmSjAch/kziPMJn4AsjLyABJ/vsnn14QhPaoA
DD2U4ak6aMipAMXjO0Hm4A9DSPEp8B4lOvKwwiadXJCCbTA8pE5wEKvHaJNyeuq47/xRJ+AnSJ/c
unu0QfGeAGAudP2pTSRWveqixzq4L+s2pCUQM8ZATjr8ZG76znztmuTyeRwBtjE7GvGbwo3kf3tR
bt0SaKZPl1jMXJRLzyrlEdCmb7LDh+cx+qllHeOywrVbjHsafnaGlf2NY/YO0h29bUXHnQDcVeWn
afEMJj2/8ILxoGvXCNm4ZAZ0RcS1tuzsi+FhRN1bXc9ba0o+zFnsdb3Y0m7tFc6dyq7IHXPGjTAE
9zL01gQoaijpIhrQtVPmXiYw1Cob9RXZcFTRimBQW2PXMYXRa62qVygRq2TkRCvZe4NnpxyFyjsS
iYN67Bx3bJqMriftncJqzdL+wx4rJAQovQOe8ghQtAww8w1TNID5xPk0dgQ6RSSHwVuvdrZNGgGo
IlvqXPzFLjMh3gdcq5Po/cSd/+uz9LUWEFipHN6GePIxy/7HLgoFss4uMrN+oOO0CB+if5qX/TU5
MX7hOLKYEjqiUCehx+4WzRGOO7Nh+NK6AcVr/zUn8pnkEPIMdJhCsVsfSBF4dS2dUFNzWUkiUjBv
Eyy6ACQMNN7p5Iblv9aZOZlrbdjWLKYszX4f53iGu+nunKYml4F28Iklw9WJsOaAxtQOBPpAyYLX
hLeSQeZoUB6EXXN3ugCkbQjAdzJqDLzdJ3K1W9Uhy3TRuayCUv9xG7RWgS3+qzRJbn0W/I55Jf24
ZUtsED+3C5hmI+Gv+LU4bxWwPXo679An8+c0I3hU1b4d2q0BLrixGybm1SkW2XtaZXd0Tw8dmCBT
5o01Zt0+VToEfc5VnQR7B1RFGsf2JlHR3tHcX28A9GB4atcuGpSxT98btDI8nih1U4lhJzVoiBt9
gxDrJvFTkBO64ZY4OpXC+T+eUrQGXTFuZDQwGwFAAniNmcfRnJcapz5PEwIsILW71IlOWed8MHVn
3s+zvNEa479EV/9BmwzWhgXxbXbNI9osdgSO/G9eIit6ZT85FaVS5gFgD8WYrlTck5XEAHLL7Bix
gtAzP5zDn8DI/pmLz8EO7e8E9wvKfmveuAZeJzG6l8TU9ip1P1m4ckh5FJDTvkVxrNg148XoLxpY
Jj8dWFYW9XK3fpQMAs5mX79FWfI5ClyJdXZz05ZhSQtRP2FIf6RW3tlh+mrj4CuH6jPPbRSi7cuk
8pPFwmEq+rewj5aZw0nG0T6RyVZOYsst7Yd6eQnaG+UMlSdJNlBB14aLN8fOZshwsfkyJuLYwOu1
HCIR8MFijpNESZEeBKdlxSfEK40HJO2Jg3XdXTCKC3+AESs4aCB/3YxBgJro9Mh3zrfsdpOVcMA/
6YP7QizSztGCRyL173pG7juwKBtsBrdezvBHGbTPKnhDOfDG4ufWDNpqrNQ7bS2BO+ncrM3MjH25
nDa9++6a7a0bSUHO4wJ/UXOweqfAAaMdw2V01ml4GgQrW8upzD3j+d4XJZp4I6OQIomZa18DaThH
436MHXS2LaGmUuobYERfdq7oO+vwXiR8gKU3oeXKdin0d8TV6O2bWxmpN2M270q3b0Rn9KugmEmq
mFHpgU1b65j8cSbAZtatbwB7xKNNCBKtqDMvkOH+ysBk9jem+YUB6qMOgFJDjmXgy8iYdhjpjpPM
t6CrKcySeG+p4kvOAAOjKYIFFabDWndHk1qJSDfQk5d2hn2lInMfx0Bmh+g/bWq/wEYibrIPjuVC
locPwWn0FfX6jyfyTZVx05NHDumcc4PZAs50AOYdh2GR5ciBRtbZDV6pLmChOwde5I9p6v3BIkU9
PhuRTfo3av8hNPzQLsA5dTihMPKqeFW1tUStOmmnFtlcjIVbsEFsW4OiEbJi/BzmVfqHiIWtPnaW
+d1hyIBoJp+/sjgPaK7snGqVkpQ8kUH/50QivPTQgFYtIJQKS6LW7I2JyQ+e0BRzTSb8TCPYsFBl
d84cHbhRu4SVdtnVaUZzqyM+YTTS2ncvHfhlLuRl4smMg2vZH61At41TNT0oPdG+NYDDO+iDDKVC
BjqVrayrnRBuTz/m+GE8/EIEMz5wdv5HqjgWMz0kEzqKkvsk8NFjEp8v9PzMqGylwcri2mxs8q8m
L0W7mLNexXKMW4jGwFrZgZneGr1JuWhKHsC01/bEbXA7B5ZTM51wen+QnbzNJbPaVGt+hj7Sn1JM
ovNJGDZcc572NeOX5tK1zDDWHpFZzboeXYneLouxICWVOOLsI9GBRGvzJJAablyN0p6HU0JT8Axz
Pyn3z0aYrez6TmeI70UTPavV4MkCUog7rc+3jGAJJw1t5X2iSr4h2tU3KeiqtWk76yUql6oabmeG
L1uT8icuoCw2E3ID5IAFH1OtVlWN4EgY/IFrWhbehEWEavHESJl/e619hMiBoyNRwVZSHoFnW8+i
PxeBAcdXuJ+Wl3zEfXKsouA11fQvWGs+MppN1hvfLHKoygbvycnkP7RWNweZFuK8+Ewm6dPsOncv
wds7BTtAVWcuaH3j1kzDdCN+m/L6VrThW20S+oNr1YChM7dwGSjzYy18TCQjr8vYiHxN2Cct04mG
1zM2fe5VZIjuNI6uwKDVHzDcqhy+oz40Vyiu15QGD7KMniL9F66f6PlPapLyC+LjkgU2qyFiJrdl
Ve3Q+qD0RoOXW8+6zQlaZ6DR1FiotUamyAUbaYGHkQhwWbIvsOvAusB+2/PNWPsUYj9g6kNnyRhJ
r6QA6uHhxOsiowHOEJMxW6By0b03xjrMk8mEAuADmqnxNTsiGIQIlJMsrel5Mg1jG5jlNcnEkQH/
lxaN2rkzWBOYiSCPOK2M59C1ScEMRvne99Udwjiq93nhcDf8SDzyTFmooiDkEO7Y6iRSNOXHKIpL
ZtsTrqASwmz/cEfjZuBtMGVtPOXFdCPn8ToQmpMn2olbHAu7xdYjcb+C2f1iG79pG3S2oqh8GRDo
prk07Ul77Bvzy8r0L8iO6LzcjkRGVEhjEzHdr6h6W50EzSxCv2tO73O9bMSK+SIGUqxsBoobOk1q
SnNrjmgpmwLHdzsC2uPvPrla/rMkTMRxkW9laz07Rf4RaAw6s5T8CSdbZlJWdGtn1FoFZzcFA5aF
wbiJVv2SnYgJ3WJOSEZtoHasX1h4kukZtgFHqmusELccgky96qiXF69l5khE7ylaWM04j+VrVU+g
kNBXdzSfDqDMtj62s8BJGp+B4e70eP6r1HSK534vmvrAvuRQiOhOvulf0xO5SMxeJtpNlpO6inVx
qv5VSe6jEcE8EtAihrscRS2BcJB65zq5VNLzRxLVOiqGTGHXDCEG5EQfVeQ908P4w+JGa6HJ98Sx
UFuwQxTxOUWSdNRr87drqPwR3RHLkhrlTIFKSsvcujnz856eR2zasNZ2aefSAQ7qRVNIQKPwErHF
XpUpB+4cRTyIaYo7NoEg0k6viBfPJVmXZHLTNuAZWmt2Q1LsAiF1u6/cKG0S7vH/2IDjkSoTEJCA
/2njZDfbA5mQRYNzORsAKFbLBieVADH7DOvHYhOm/vA2Rkh0Q0Q1vautNKMBkR+Iu9gitVvGbjt6
J+ye9rta0K2BrljWD/auAOuMomZ6MQb9gY5338246h2H3B8bo07nRxAU+ikiFdXGOowBqlwwG5I3
ThEE1OEONU9gm58Z0X+5DikX3kBPwCyjtJki4v9CDQlQBpd9PHJw6lKHhAaNVBvTVwNBAKMIebEG
8tCY4fNjXLtC/ojWu1JxfzNLMf3OSVHyl/avbEGsQEz5tEsAM8juI5I9SY8sDPSSdXsd+DgKVux6
pHa22X8bNZd3pt0MwCd+LMN/lsLzFDEI0MU9qzOW7B2K9h5rLV6mivu2pYRx52O0YEon77npQY7r
LgaQGsdMXu0Q224RjkmfIXDzsOLwi9UOUYRqdvc5K9FM5jeikcptmRh+Z4Z+F0OKBG7ykbS8kiiy
fwkUwB3cT7UvXNrWsau+cWBsw6qD2WqwtJNeuq3K6cut0jv08m3gAQWhADEaildcUi9N6SrO1HbD
/uakuRNuJ4UpdXaeYqPdESR/wm3+VE3qbuTwR3EljjF3bAEOWOWXodWOxDJ8V+B5CDl7C4l8NBpy
RxiYJV53ZQkNqCUkPKekWm8dB1FuAyAvCx2kVvp7C9NmCsQ71qF8LUZx6LT8GuUO2I0lXcjlh9nE
7fg1MbyDsxIYfpaLlj0P5mcHXDblIUzbDIbGieEjmAgb+EaG32CFhva9TyjkGefvgsn9yuzoro2M
eJv5QYEYHJsIM2gARxMEVFL4dkU8tGW47zGss22okUEw9/al0Jb8Hj6XPDeqgx5jBrbhH5HOGmNK
qKYvCdRhzcTU53IDNS1jIpCSGyQb3CWjd/eC/mrkyauHuIVHBRJD1Z+TMP6GMBhf2lIQsd1NKbZ/
4z5SRvexxFkdMohI/i8iXjajfCjBkzLsb9tYOFYDj7EwtRetyEnkycj0A9y3iTXebl3E34k+BsQn
IIhE/fKZpxw/ujGqQzBnvyHmUg7qKt91De9PkCcRInhcSh3ySNbKvAmzrI4Iwx+U4e22HpqNwcrL
LZx9K9TL4pkaWuvMZU3pSZakRyza3HMpIRhEqd2WSzyowroL4IX1ZU/imYFWJgD582SXxLWmjoeO
1sMQMpg2XgrZ5eu666gWXJsM3JE0C5aiD+Gk8BKbqNiQXtczA/d0zsFErvOB+RqfXbNyWonzqih+
phiGRyimryyrLqhQO6JQSJjIjFuajcveNbQZYSKta3/DmXbJdu+94iEP6pRvpbF5LJJqHTjBYTb5
pdoy+ohZvkFtmbeZQAYa8UyRLgQpEKMWefG0gPBcBPuZW6GHd2SVr1MvXuXoAh8qtdeBKrGJEGwo
QBksiqA/I0VfD3NxVpDa1m4RT1sZCkKcdO4Nk83bMDEBpc2BYzDCtGSLYTTTV2VZ16xnXm7rJN+h
EiVnYmQWIoNJwLGAuz8BXMhDCRMRgIYuGt/ol+1zNWMVH77zzHgnDmUPnvAUA1eJI76uhKEn0RjM
BGs51NW54eGJFCjSkLAEnvdf5eoWenv4fOZQiC27dIUmmYQhO6zqHUHGXxLpwFqfQA10hEquzSio
0CYF28AmK8uAuoOByDzoXMeMdz+kheR92QjLvRHEFgZI6WxgAnRvGi7kex+JF4G4UNACIrscg20L
6xolKCq1fpxOnq2JbcBHvi3t/tGS2IXuE9l/0mupPxVy8HuKUtjXW3KPf/i6AUs6Mz5605JyMOtv
0nIBjS6KEy2a6ETI/5lJzlh7xNQiKkPCI1h3wYriKTKUQDEzzXyosKSF6P8iHWVtyk+NAoHmKcdd
BEoVA13PKHu64dna6nX65vT2s1cDSjCt57lGNYUZlGGzTfWohksn63GvJ95v1LFSL6LphxfunqAC
1Rlr3ZO8MP/xbCpfS9Dix2P3Ec/Zi4aEpIzDq9UGZ72dOYEtbRujht0PRR5fuhwhVdQiV5sWmEkQ
4Kdk+0FWF1u9NcBD0toqJuNyOM+6F7FNmedt76UfrdPc46pQfo97nF1o/ZXyEa0sfENsXtKX1ije
cjO8en26HyLxhyrvLZ/lI2yMN71T+9Ck3R4j5W7aWHzMiwMSTOUtZbTJjlj4mq4iP0113tFRPhox
nBNO0a2H3ZDHgG1kPAjWOjBAtJ75tcrAfpLps23w3vZs0hREhqGZcvBcqV8aHW9VC9Zm1r6HrPmJ
pU5GisW8pW26g+s6h9AOrmMq9iZcMUvjcvWsH11ifwDtYruAzlSaT+tpJgtqTv3Csh7wAR7I6kx+
XWB3ajjAVadfw6w89djTCqEhus2fYxV9eAOEPv76TobFlx4Gh57hejDqSJcIzlG1zkKAsY5sfwcZ
X5UAHh1q9kdfjcBOuODc4SFS6vOgCU5RUeA+i9SWVUCNVmKiQIr6N7PHbMBL/FXL2e8EC42WAnb2
2jdmYxf2yueuylxfB7yLrpeiRXP3rQHvFMDmo6Bt3mVM6DFwYAOb905F8phNdFcaKTo/THWNexEo
knobhcqyNGDiyZXw//V2Ov5YYVU8IaS3NjEifoRiO3TwYOHY1Rywv+1nurNV11tvLVTBJnPhWRA8
abfdkiVZo0DLrW4LOKd5kRYD6CYydlEn3i3cggT0YTd0AP1QvgbXsCMGIUWjRKcbr4UVfhYyaI7g
Zuxtz2sB0fiDcBXkAm66S1J8XVr5yn503xNgjza5Dg8oTo+kEAB7iO5xuvhBwG2sBuZLyFdO7D0+
sRDv0aTsHKfDWwS/jW7pEeXiMBALtyFUN4dy5U3bIM5+42CGzsIqxINmv1WQf3d9ML2yh0ENHmbb
XAefEJcsOHknM6zbNRW872h6ughK3kBDs+xuG3Mr6/gxGPE5mEr0J7F89GNPcFFaTdukVH7Raj8S
C+qqpCeTs/VuDw0+werdqPurhoFfTiyUOif3LW7hYATF3WqYsULj2GH3rGfkZk4II538I9qZTJJn
wJUZXjBQEOZn5h9a3G5NO/pGR38kWcFPe35XfXUJ05Hdwxieuin56a2cID5vW/BaFFqxzYOI+0j/
G6T3ZcmhXjW2+6CYDH30F/ZKYfR/TjWLa6PmnLLz9qXC0QuRj8EV9ZJqfvJ5OsqEFDGRLlOUI6nY
u77uPtvE9Q3odB7PpoH0sMwZiE72Jx4D0iq94TQT8KIjQDdGGve8xPFeQISPtgWmhM5p8NwWJr2G
mtdFXJy8Ul5wR4xrVUZkfdnByvHas1GOeM3EBX053g+i4FeUhmeCOW/W4N0A8eoY1kLcFnB1/G6m
/CpT8QFQlYE09Ia2yf8bneazhXgNpa1/Rg45YwwRT4lVvaqkOvV9tg07/WiW2ksNWTnx9HNVe3+5
5G94pYkXLP6BHsnEJuew0IPXPqd398gQhi80e9YxCnA04N5ycSNBO6hfYlZoDJFY0XqCyK3aeUQG
yTS2xGMNVHMR7Jq3yO1/08Ry165Qe/JTXk2Zgw12J6ZFoJVjbwmr0+fmM5dlu856JTadHnW7qDde
dGbFGzFFz07fecxyjaPEwJRXHKZDXLLFZJwGPKbFeVq/9xXMzFpjpRAk2TNqtV3FPHwdmPreqL1v
wfxxpQbx2RroXWJsjMbiK9EsCDbmLZuZo3Z4KJFBIRKzjglHro/5kS2VURCtYrAxTE37rXEwgQRI
FoxQo+cukebENqa6GkD5MBgXpQFjyKRs4JF2b2Vn234W1Mmv5pAmz3+FNDPY98r5sdn97eqSJMsO
z9c+DqtmJzXz3XHCv2FIkyVn+Fq6Cf75Wb7yNRRX9sJpiIy3MeYZz8MT1MeQOObaQihbERfZQeTq
PDTt0pHFWq/1aePELgzPUF2HKMOb1vj60DvneQRWYXpAYwEmgNlyCfbpzNS3F0mLm2TbuNcO46gt
EYH6hRsM0vvUTXsOqT3reLrXLHriCcI92rjlymQaCw+8fERpxhR8Gi5uGfR+My25rRxqRAN4vyKv
H0rYzFBSyRKh7L9Dh9FHFVRXzeqn5zIEOjniyDwqdvXv2ZDF/1KQdCiD7DcvR6U8VVzSjTKeorHd
12Cz1pY+uht2vFTXWfCZteRGjf1yxYWh86wx5Vk5dQxAvMtxNs3/4+i8lmNFtiD6RUTgC17bW3n/
QkgjHbwrKArq6+/q+zgxx6kbU3tn5srlPGXxMVA4LPg6Tp7V/cF8hqgF9W/N5/aZYHAJyvaOBsuv
Ic/afe2Bv8QJajOVZZdBlIiFGYdTB9AsfYiDszVN/RbeuuD8mgAMfiEn93iXW95nt0TgKAbxGyic
8gDgowevnnlJh5hFRRq88xoRO22wgM+duGYRfu5Gp9+ZncOjtSHJTzr8FQPAc4CQPu8PGnPi3O0O
JuL8lssAPSG09LUqM9ZOXYFZzBwHE7A27+BV1cx1Y6APdcAGLyu+jKV+Lbu4VpX6sPOOB3B+MdN4
Ry7soiLst1UwPmPoh2Cvw7s5Lw9xBAn7RppRAGhFBROP3OBK8Upeu7W8V4TZO3xEHODbbuvc2ppt
1XKIm+QlC5JTSdv4SB8bgzyFNm72OljV3rO8e7/T52iEyjiVXb51ML2umRE2cePAFPNoU+7akYqi
pjnGButcnNerQgSPAkM/76PIXUdOcMZvnzz7Qn9SaVECQq0RrG32ydi7Vy0TrpVxDqkATxK8yTeB
cveWW7+45HY2MhvBk8AggjKOPDLX9KAaV33hm3VODlZ3eIXOm1HTcziy1qmbsefwhsdxGojKlLI/
JU76NDc6W3ndOL+ZbPyw9LhAnSCfEvWkMXMvtvcWz7Kq5Y/MKugB3RULM5QwVOAJtoQXCttlrSHy
rya2sWHn5T+Kni71lAl+wElcHDvBql1wa8XSi7jSOFWEtQgfl2YSaJvgt05LLLAtcpbK6FEisgs6
GdKLqMzVKJRVGnShsKdeIoh58xztBLywOrkdX3uuIXhHape2NKOkhloRpMYN7qVjN4AbATj+4QgZ
ECD2Xssgpv0vq39sPf5kVnRGzH/3Xf/NJ9y47qYG0oHNr/XC8CrIJ7HYkMe4VTvTYk5il+2SVkmo
Z0wq2nm8QrLG8f5CgvW0h8z3w8DdHSszwzpLoYBO1rFOZo5tSy5Wc8sCf/bTXW5B5WgsYu98o5jm
9Mlk3acN99LU8p+wk590uBms4se2rVG6W+/Qhd0Lq2xy2BFFNYCWilUTua9YL87z2HyyaYGHgS0s
E+7VHeezzuMTIOQLW7p63ZDyhhDMk80db1dP+1VWNZc+6YRVOlQ/HOV3DS1k64Rj7GRFLPs7m4hi
CijO1mCuh1a21zlGtUklhSi8HNfmtrh32zJCpQi3YR3+cF1RhOzVwSdfy3QtTJL9qcCMp2UGuVf1
eO+GhGRWUEUG0+wEzBuk6Af3EvxVXpmsoOBcIITje+FP8iRqt2mSb8aI43TrAs+66rFGaqsr+d74
JmClQZyqF8WzXmJuI8yVlfFfdbms6Rx5c3GRb5PCfeLWeEv66qKT6iomzpVm9F7IQr2PHvUlOSv7
rKF+iPwhkde8//NAgAHZfmhb0vYqGFC2TMrCgkwCLemksAfrrm8j4trT3h+AsdnYZhQ5yO0SDV+z
6k4S3YljT9htwtiEJ/hsWCWJuLCJwQdFkKjgBBM6LHK1WPk6te5yI51tEYKGZfMSYl0v2ehNnj7W
Ps3olLKPd3HkNbteAFxJAsF4ppDlXJWzR2fxjzWG7hCs379zxuqGyP7jFCTvHSoAvRrnsiW8msG5
4F28JzWDcEPiGgZlc9NpkhvjwFlwHHvO+NSPZbJub/zNsaXomtxaselGjjl9U+w1NYG80bP0Dq42
ffKVLI+zZGWWx9K5WIQON23VfIus+3YhwARLfrBrTArCWk49XNklU2iecJjGGShzJIP7PhQ49ML+
h0c7i7LkZqGL4cu1RXl05uF36Zajob58G2cEEq3G3CmkKkoigeAsbfEnZ/KktfWQl2jQeM9fNHQ/
7gPLpXqWEo+0wZ+lTb/17PTD9WmxTL3wT6LJXISs63MS9nRpBvlX7cLCSeV3lke4jAUWIbvNuZtL
+TDfSMTauZhivEcE+rDsCmnydjqsXIRv0O/7zLE+A4xeSQ2ZFYZrQ3oLp5Fn3Snqk3hoDAybc8I6
wTOHTBFODQ1zOfSpdxBxFh7L9qo7emWsoPwnRvetwXzEazHt9x59y60bv8USX02uY+aS4t5eYszB
4DSc21A8SR8jAWSUZtjOvbkGWXfyDOzKwAFwYPPwBh+Mm1VgbE++6Jlhv5QuX5HovzEGnmtdga2l
YrhPw8+8bF5iPTKd0f1JMep5molTZu1dQjx4ndbNDKT7ti2U6s2aaFlCPBoC6+JpIjSNekz9KD2H
ttI0sajqQkvPfSDsJ1gIxMBLllm9AcA8FdYDxzocWrcfOuWS2KL+7z2OCfsInWsu7F/KGFsegzg+
0kBU8KGDo0xT9kULfnyIGyuMfqcp8ZlEvB/inTaSbY/FEH/tXMh7SSSHRMljquzTiM+S4/x9bQUv
cxSCLC2smCO/+lxU9Q3fA8SDe9Jl9cmIodcCA98GKw7SIVnIDm9oX3EsFeanTTD0a0cfzWDDX0HX
DTObjaZANEkPQTIfnCZiPWS/FxnKKtTVs2qi7IJErCENATKqk/hpiPv/V/ue/So+Mr616xpuFhm4
y2xTHrGYPQmyvSsW9rGq+DcPA7FyTeuGa7WY7TVFfBwLUjgNZG0grFHv0lJTIfp4LV0vf/PTqNyT
87P3pB/YDN3S4IM3yX3V4olN2LqmWbeLnJZ7mSztxox9fDZ0V13rfvw3J9YnN8BrohTeIMLWhgPF
fROAAxTD+I6ZGZjMyIQ/ld5/7DM42iiGEx6id1GqTto3lDSLncvpbZ3o5TuYyn9YBTYqbWl47/Uq
WKx8i5/OPTBV3szQ9k7ly82KSMqGqhbmPcSzjqFh3UZWg/E14EHpjVi+J1IznYO5NKyRlnL4n7J6
ihXEJtc8wuXoaPmFzWuHrLkstwyPNpXOGbPbNnejF8uE2EHHFISe8PAO5cuKz/aUhvKQgahIE/Gb
ZO1XDeGc9AwFIr1QRIKSD1djHQ44QfYs8TashvYT00Bf+pv+lk+46WBV3l5aQ5BHkRmLHKxYMxWQ
iMzD2Rqp6cslWKTafMShvR8tnrjq1sLUOFBE3TcvcjYU4AL5r2NuZcy8sDCpqojysljZWfAIufwN
jNavaCgD5rXB3aj+VfRu7IDcsH8n+zvKEN1o2tQJeJIpDK5RjPSrYKkZOpJx9M3bMQPZI7SyN26b
f8yRbx1bz3dWQCBfcmy1uXL+WWL6dKvuvzIH1Z+Y5UtG1qH301/uq3BfKDLa6TD/CVgX23rqmqfA
q09pEa11B0RzqFrevDR6mYZfaC/QvExDmbmhUtMU/bR2qZvCy0AxIeXetH853rQL6OLC6EH0ujO3
UAaxxAa7zWaeF6pLoMDRbdlVzm6pKkD2PlNX7QIgUoA5sSrJ1yXV7opSVNZbWHv9osBkFzy0+XiO
6Og55RGwg3rAFeNZEdVk/VMEi3odtDloYw06zPf9LWcJNraLftMNX35dD8S+F/JFBhC2cf1i77ig
6wdPe9+dAqWhh+e5s/ZyptIPtR8nZGCj3bnhHVLmfcJpOZXt1o6xwTYxbnEvIyLnsUrp3gmE/D+K
9psEhCpAha0aJuqDzKrrWJIKkpya+eKksPedxOrX+MJcCjisWNlGHyA0zpV4MWw+/M+5RITEF2xk
9I58f6/nKGfjak1XPs8tNJwnt8/f5eTeZMj0y8nt4+QAr3MCdswk0NfUr+lVNCM2yVv5XFt0d2U4
3Q2KYUTYsAOjBdXQjwbOfLl7LTiQbOaMElYRJHuf412VdgjZkdvvOKj+ZTlfu4ztZPP/dKKSOQX2
ZPSCqv+pnPx5bsu/CeflOh5mWAPFTxUV+G2qTNETNf0uhWIoDZO3pcEHRIb6scppvbSm8Iv+288g
juZNBvVxh5npXAfwqTQ3pcfqf+t6SDwFIZQasXEKo6NO0Y+oajn1eDfmaEFWp1oRmjvOu7E8DWX9
kxmBKYmiB0vq01SY/3LjfXGcE1sfb+oaaigXO/VB+67of3zhiF1OkcQ6GNVHrZi4Ah+0FYL73m7x
M7ucp6cZb6ptlXobET+FjO5SzDG/LYpxt6oa/7kdZ7Tn+IMyv6sdcJjy7PCl7LtP1ZBUikr2Q9rT
xWZyq/JpaOFahfPEtFUgLWfiURa4RQSdaiur7LHvmBBTkkLiDcZ7r6c4pAZ6iF/xKtPwmIzJHi7i
cqxGHEYt9EkOaE/9rF+ieiQeTFsRfQsP7I7ONkGRruguimduUsRHGxBwmof4GNLxJSU/MyoAdjL2
H4ZugY3UwtZ07Bmgz/zWLYR6lCs2yqarJDDV3eQWehUK7zFePFaLHSwqZIZla1fBi4f/0w9gYo0K
gpqfqp+p5/Zv8wd4GXjH6aUneP1Zdv+cRh6Xenwsl/gYls59D2aFlYAetyIK+YntzdSQEjDeyWNH
HkzxZ2lRH5qxuFLSv2aU4bXL/Iy8zGYOoJIfFDXxKnFvLKQN2n/fDEMiMi+fcSfOMK+utFoVt2ec
2ZR29snt4x8bzcjYuuqNlxzlXjN0HEYbnqxNhGXB0G7bhvu0cPd22O/LfoQ5ulRAWLplbavwSYZz
tENUeHNwim10pMGFFvNW0cNndVgP4FefVV6/9rZ/jXzspTyxQPbihKpm72i3t1GVTWzH6Tysb4pu
SPFLASHSE8mVimuyHjRaOdgM+qB+61IYaOQjNzR/rulL1BtfY1FurXcaHa/kECF3k1GjSTagu2CQ
+PQbfaafKFgXJjzEdX+NlfeL4bzYW8bbVVxlmyWMBfbbeGFPTXOWpf0LO5iXoBroB+y857wryi3l
5TEgeIbexk05X4Q0DKzMLFsYgp2TfCmeTBciX5euupF+XF2/8I5i1cCDfV34ZFWSbmofUpcLximB
RCP7CIKnyuy5DZvfLhKgub3Ov6ZqBhlLafB/o+90/zGmuudGBcXn6EVcf27d8O4nBVOdymkS13lq
AcsUUJO22ZwNcDAWr0EuF/KaEnN64NBQffQiwKvPw6rGBe2KtZ/2au8rXB4d6Bcqt26qHcMLfKOI
RsIu4ilsrVnT2WuemgQipP3URhGPGhdPY/TWZ+RPuB2xQuqPcfSJSmhc+3H3PQJhkQuYzSjr7hcK
iNjhcFUXEewJSNe3s407sqcdySxj736EB3+InPlfQvtc4TTPg5qx8DHF8QG6UvPYxiRFaEWgQrmE
BZF5ratVTAvfdoesIrgvCdLla48l64pftguBgcbCvsccA0DWHp8k4hrnRIOhkd5x6u1G/F40VMum
r09djpkSJJD7xKCfUfDk+Ooudmq1d3xbnXsuzEMEk2DrMb4TlACUz9KQeTkbe81xFB/Q1jUu/ga/
YOzI4bXex4QdwkGVw7oT2AcI6oj8pLBfhltwtJZeGd8uvxJ4yPs69/VHRd5rPygXhCNhjjdT3Lz0
fRSL5zoHveLIEK08KK1zOxYDB5w+kP8ZU35mSzx9+YEFfGlBpT5GvY1Xe9K0pG+HZsHZFYRil0I4
eml7KCo4A4B1J674skrSFlr02cErWMCz8ArPtV1Xn5EJhwuVqTUvEgJNgC6G8DJZbDk3JXUU/zL6
O4m63DzvNEPeDnsJ8fpUMUqhjuxpf1fQU0t2e1aquueWxkiIMY1GPMiFH+/ZHbp3PIC/FiO1DeVy
kXynpIye5DBxuMlbv7yy8UQ3yQOlH3pp8cwgfwAFdupFvhdDdsts2v1d6TZLTml4wOo9LdkYze5r
QZEP29Sl7E4h0JetIoaMa5beothlXcfbK35kH5vtRwoR4RRgkTzy31zmcwsyFDAuzVIzWSHeLaxl
M7vFk4aeCKkt52me6oVdnXQzeRCVHcYbxQD7IHo7faxxKu+xjRd3ioDspgyifm8tZXw3m9TfNbHr
vDMYwsCdTUysrWyzvQtF9zPVZfbWog88exqzpx03A7cbcUCYezI6usqojzYt+4MYpYsKqvqDDTFv
z8mRuZEs5i1ugpoEMaSM16PHC7sZMCbNU8FBhrU77NYAtHYHtKK0B5dhCRByA+UWoTLl9DpnauNI
kFljKyeiWrhREzUO/0VlZr9kk4nXgZf6Wzrz2vuGZoodu6b8Kh3RPHrge1iEdTFO8zr7m9JevErw
zGdenXCW2+Jc0X28ybCsPNbhNDwJayy+8i4bjrp29CPZ1OjBnkaWTjDYn4yOQe/2pFWs1O5o2iLP
Vnp189qkkh3j6ALPyYbhUEOafIyDJN44FCMQ9ugp+2bLcPR4HW50gPSlF2HdkXoe/us6v+MUS7gr
dzzmP1iUR6gH7dnPF/4AM+fXyQ3Bx0Sy3t6Q8DsNVO9PDlyu2yyfiBjYt561Ng7MH4fo4OAMGU1p
Q9JCoWvjfT1gPk/y2HnBYAHqtHQ9tZfhMP6WVgjPMJjLXcP3ckxZ1J3LKGOXOoYavrJVpC9i4W9b
1UXif9X2FEEu9pZ/3uKBCpVY/I623+IEw0sS4xwevTcBwZcKq4DJ1r0R37gnx6dJEfvxiWVNU5kz
H6HLrefaip783jf3hV86J0Dh5n7QxB7FnOidWw4Vr2K2JcAYnfJtnGzz1tI1g9VkSM7UxlJvS6rn
bimaiBhAlxPr0iB6rZsyCiMBHaGpw/08MvbHgdM8hEUZ7D1HwoajZpdwv08BxKQnZ1WUtwk6ZrsF
qsiw8TP1vhsCaAmEYcGyGlz/tbFB6OQcW0ygfIDJXbDJwP4dNSmwtd+X8aGmGu5KKpkNazCBhXLi
pEceypp7qquDLa3K8YNTi/qR91vwftst0HQ1uD20ktA+zgD+Lrw6GCFTd8YVJTUPHoqabER18vt5
MzE5LzTYbWICeeueLfejlPm4nseA2qneD3YknYAPeTb1doB9NpI4BEQekscHO439gyyUfQzxpqDo
qOoFMnT4kgzYA6MunR5zXEcbAnUvflJPFAtP/7qswgxXtESRFULiugsz70Cvd7t1CGsy9HfN1k4h
u6BdlCB13eTscGAmRz3JX5V1aEn+5B5d+Du7MgwjrkfAijRoWW8u1ykZoLzZB7VNkhO6QnHocUa9
qqpn++kG5I8m0lpY0iNCMTl1lO9pl7UnXfO/EL6WOzAs1SFpQDDn3GZnYtfZC12b+mvx56Xfmzhq
7mcRjv8RzRRw2tL0oovYW0+BRYoXE8M7p6F67/v6nxkYoeYwTTa1C8103dKEdgw1qh/4R8GmrVsI
/jCQjbcnq+eOatVITzzD/UM5AUmGz882cHcYj5EU/F3cxRVV2UF0ADewysdArBY7ib+jlCVr0TJL
jETA6nVBlG6d+GyShW5bWC+GAhzIjTwz5KS3UqmZskY8e48uR50Nl1D5K6Q//3RpKnEa3zhfujTT
r+9jFcBrMB1HQsBEc7N6p/Fg/BsCt1mrUrQnq8ShShYaMGk3Ut0ce5xSp7kZj1SJUMgC+7V4c1vf
AuU9S+vGHjffoeMhB5YDWJC4mvrjqEBORWl0s0z4y2aMRtYhoxrsZ+qkxp3r4tbi4RapXVjjgZyL
JdyRrQzPpSrERdXRX1pUP6UX2nedYnwZXJnd4yUPWKUjiKvEfo06VvqQXaJNTU5mG42AyjtfdLtY
lepUqjJ/knF0T8/fDTI2xEev0Ip6kaY60dPgsKlxm2vaBPoxGWCQaSSRrRRaP2G3gFtgzLQaEiiJ
YNaZZa2geHeTwf6p4zp9yma0vrCHU81zixYO35efaRey1osaUR4733GSVYGmttPJzN6c8RPCUJ0g
HijU96dSoa2Q3k1WeRh02zHpMfc5Hcqxih25Rr8fDggU1sPsdEh1Uw332Z5YzXQxMF+ybsuFlEsE
iRqzGVdHGv6Rxq6xO1ACU/XYYYY6GP95gWJ7npmezmFrJ/gkwLIL4EKTLXr6J61p/gOdTabOshUh
36mWO35mdZcDUVgD1y/ATLbwCLcxXzr5fN1SIdv70Isx49lhtTxYRdQCTswKWGMOC84d/WDqeZYN
bTEJuByLqesFN57cplTofjVjxCjRJs1jlOvx0tGYtO/QncwmDFLEqIDmlzxIMFg0eXjuiLweuppT
i1UQXKDPKtgqxmLSPnX+WGV8n161IPmULcxA23RHrTtxdOwFajm/pXwJI9fepDKi0GgyzeM0EW6K
2Cc9RhoIlGbeo76jTlkfJDwAgVOwswppiD7EtrHWqPhYmWbh4KqdCgGM23bM94Tla2VRgfPRejS0
4sjhA/I5edAWXgaf46zlwXZood5bVRB/zuMS7DojxW9RmXFnK+ez6MR/uuDh44SwVVfSHocLR0OK
Xnix3Ge5JtgVZZQRZHTBOXDcDgGL2nNWhrfsOk2nhY6Tc7BMzn1gV/NPDCnyrRtYHseWFmRD+88x
hTAYLOqBfO5wxn413sdca9i+2nor6rncR36W7vppuWGu0ihh52hFRwhT/VvT02sjpyV/0vmES8wJ
wpxSt7k4F3S08Cn4zXiP45/KQZqP2rXr9C4dJoTHUMzInaSY+HOhgSenIrtDc0+fRpbfaEEEuAma
JZRQVf3zgEaKDdpipTaDLvM3XlrMTzoKwkukpHqYRuTPbW0bLByWQyMdS0g+o1I7NhSj2r9TOqeP
VvsWzjZvmc+TyL21TRacGjFp/RfTmQmCIUd5BnvguXtlLdYdteactmuvo64s1dGrP0tYl6FHLzNu
sTOHA+++c3tnYzirrJ0abOvMwWPbDiX+PMJx1jYG6U7xtsn2nZI3pG7Fb5k97xjj3DqwHsOE13gJ
0V2Z+DOe9URnXyGjH56/W9wQCtGnSb3KsOMy7VmDY+fycygJ4n3Z36VxbT0vnuHY1rlcXyQ+2rtF
k56q+07/OvOI6Ezc7LioBM2xTZGrlzn9q+fcqQ4ySBlpVQo4Y9U6zPFhHy5XXCmYbL309gZIrK+y
SzKWKmk0rSWr4w+8e+kvKM0lWCWZp+mlNyEta1NBWEb2mKftIZq9vcIz7bFVrNUnuNT6jwme1J8s
9M1ePiYGrx59w88xyv+3SXz5OFvK3I3a5iJKoQ9vqyzFulcY6+TYIjqkiiZ1R4/OZRxjyjJxE/Yf
+UIptCaASIpD+K/EPuyPhtah+0hij88d8iCgtRNmC+BK7HFr+Kt2y8vdQn6nz5tT1lhfY1v9F/ZL
/BSnAcdYm4qqMcj1B1tt2F2kxay7pcFvt8SG+3rsYiq/A6HpShwtzBdDDjujnV2YyZyZUy+ydnaG
36TkEUnGtOjST3NLeuQc1dezSO0duLmZE739mnEw24zlLLdBLSljFcw3sMLnzegm3z2w+mOLs/8p
dlx1NWWZ/QOce2NGypbS5HSii2EobsNpOrX1h+tY5Ulhgrs6gz1tQqSfY6dimNZJbP6zoP2AMIAe
2fu6eNBRVrwKeLdrL3clnstbiEFHmFEKtt+oIGbezUmNCM1b6rmQtEC2/hLSSMd+njMPyo6nvIMR
TiUwwAw4qybONhHaECtgy72wJYqvkfbwP4OfecJPrXdImvptNGVwsJbe2/rWVN/IIPkPXix/H7UB
p+BZ1N8k2YvPrAyGV+VV85H7lb0xbnNEpKn/6pKSHZcPv1H5febejkJwmLyW+uii7E9W1Yx3KqAX
rY+t6M9G190WFSxjLevqPmemsRnmfXOVCbIvSp/4Eo316Y5ZuOGhzMrFTLiUWrcAlNw22ZFo3/yD
yaU/h3NuHxZQCCvdK2sTMVXixmgjpn+Y8V2V/5vTG1irjNKjiUDs9qHHVxRPpEQKDsXY5O1TXXXp
Kc+YnLGNgh2U5LvQ4ZzHVoHz9lQxr8D3I/CxNLxUrgCyki5iIyucS+wLiKVYwYCKVau/DpqyILKN
kT0JqRAoka03DTaWTTEk0ZqYwa01qGVl3dIZDlfePwWm7PeN410aN4GYHo4BD2J0PLCv3HeCA8XS
aTT9hOdSUARXVnTzamETzfKUcJvF/bqSnT28si1NESYj/wWhqdq5tEUfOLl428pr4jeGedKXboQU
O/02TRHh5GnNK0PUn0HGYz3Ba3xhyD7n9vKqmS82cBnMtnecDHGcniAvI0tFq5HezyYZv1tuiHrE
AFpi0cTrVFBZOk4EaiNqbx8LOAq72a4i9hgAtBXBJR2FMacWdCwJQ2YDreDOjzwQg840nhPL/Vdn
4cMokDEirIursSc/3c64LqiBiU5hGB+0dOwjQI8aoxCDVeSBrZ368XWx4Vg7Ais+u7vuNFYL7XMk
/clyEWpYE9qG8uQV7R/b0/S5qLr6C43DulcpwYq5TDniIPFhajuKEcdTx/SBcl+zg3GluwYnBU+4
dt8olcAsUDb/wPYm+74I6BhCpDjwOnzUQCPXnYeJPV98oICeW32URZu/ce4LL6kL46EYJnwbFjgp
UxA9oj9Psxi20gsWOQ6qfuOv48a7S6SJsRdw+HU5VOz6wH7nX/1Vm/E9jRXvWQbww6hcvXdvAtAc
1hZ12GO67/zCe8yyEppWVMe7YM6iEyIO7U1q7PapDc0GfcjbGvJZd1Y5Oiv+kpFKCY9dqcAC0YGA
2UwxmEdRQ9ukjOolI7rGfirhu8U/ET5m7Bn20RRoAB9sAMxoB6BO+hooUkm8Zm6xYlt5cqpiJAL4
TDnPkKXFdEOxzm9Dy+AWp8kLW8OQVI0liDQuNn97GHqXaYrdYzWDRFklWvDhk9iF+pwW/5mSajtw
XWznigAGARF18e13TP/9QhdbMDnN3uKMssZ46EH7c+SD7FS+RbWbtmaxpwOv4plmDAqsZk0k2YzW
QoFv9uaFMj0sWH3PjUVloxwIv3qpBqqgo2HnlRDP8jicMBcOmBM8nhpovPGZyCKKRo+rLhqD8xQM
T6aAB5UrH1NEXM0c5ck+rIbRD9cVHor7gOEDzSiR3T6+tZ7JBew0VTo/8naElU7GkWvU9ePAOZJh
fInTMx0H2UX1NP4Ebd0e1ViX33M+J8yD2InABvbe0yhmcAqTXZ9QGepnbRAqSqCWW+EX0YvNEwfP
GIG8wPXlj0UM58h0nR+ngthN6c/zByTNliIGR71OPUsj4NigBvSkT3VGNwWvTMb5lpfeq6Dg5py4
znivfQZoBRIRvpbtPMBxZIY0FAaMoy23gxpdNsfZya2WayFFvcH/NJ3ywVb3kguPWKBHrVGRhFf4
kKC8QzAODVm0jdsn/xrL7d4Ao3YXLgOXoQ5AUmPKmV4ktpwx+wnKanp/ZxNBvedqnyB2d/VRoI5F
NrDxjtF6I3Rlc/Yq+lNQ2RyPwzwgw5twqtlDDsKD19vkaQqmcztWYIqdKXl0gqXAQaILkt8UtFtl
uTxEsrvYXQxp0Rb/Wh+3eSnzq1uU3i4Pp/wI8t6iPc/Od53btedhHNEkPZ7EN/SpvwNIMKCEj9Yh
kLN7llb/2ols2gzs4ld8uTRfBcurot7tiJWHf6bbnId2iEjjj8ldE08EGAg3Y8YS/K/V6IzuBqpi
vFNtZU62Pc2bUFATCxaQtE9ITEJixXtuKhyrDVFFFqlhyPOTiLJsFJ+mJF54YINQrzuZfYKl/Rmr
IqKqrf7OHUEAiaURNRCYOmt+gB0I7eLiM8uzeiJi4jXICmlC3wUkqm8TqoEulz6h8BiBkN1WQXda
ld/TCFji+vBB0zd0DY9j5uzypY93Tej8+lFU8GnKjMqPhbVIvHxPmeXeh0HxR344QS1ABK/4N2zC
sv62UFGFSCPcuh57xsF5q3F63yVtTVE3EuAZyy7vojz6iRO0h8p2u5cgtxhdg7K4wwqD/GCynwUT
6pOmNQ1oF64Y2GC39RktrFJ0w3spZ1BUJTmWVOX/hUOC6l8t+KfwQiumk0Z88uH4DKnjf6kPnLwC
BrJPIOs/g7llz7TgvFK2JZ/TXCL5Jai9TVlCA7v1nFukRw4oX8WD39z+nta82I68YNYjrc1OfTsJ
CvJGIHXbGdfFuuN2L6X1EROf2Vv8MvxtUFPloEmumL7aTwp2ZeT3/UngOl9Nbvbu3r5/Zit/Xxdz
t8Hyh/VNcE6IsVvmwHLXAlT1Zlzm+gHBM9mmGeXOU1mZXey5cKKmLCQsKFJusVTQ7tOOfbmtNPNA
zk7kIEsSf0VSFZe5966hcVvMmVP2KKYp2mVwHlCfEjyds1Z7wh1vmSvGLavajy4Q1DX5fn61PPjt
reMUtMJJGylA4rn3ovuUD2S/uFCBs6K/HR4reYjZ0Z4XaDEgFuVL5xXPoTUhAtbVxWUVvGMJQBoR
hsq6bSlKR0LkdCLCM9k+bPdZYt87xjoOKaiqxhDJsrKPwtzgoxFkbBGrlmgrvaiJ4/7RsolRxb/V
bbQGSZNQ6bWDd7eNpX5i2gT36KgIxWjARDvpasUXW+LpqqqLV3i/xZIgXHXtsJVFF6wrg11gdIFE
CgGBhpYLwcCBOyVRhboSHOuPdm/EJwd0mOr2TApjUeN73JvsD2mNRgERiV0dz0fLKaFOd6TYXBuR
dZaBIFud6IPfc9fPOV00sZpb/PAzFxut5WfxP47Oa7lxZVmiX4QIePNKT0qkKFFu9IKQheuGaaDh
vn4v7LcbN06cmTMkgarKzJURVzbX6/IdBxYF6AIE9MmRBYemjjOmYy5WWcwoEMcE244zY6P18Guu
KWEwdu0QEIfFjQ4gYii2XINoeamFdwm4ZRwBjQXMtugD2Luf6KOCJcihgcsKMI1xaD7B+/jvutXe
VmqfesGSCq8iwsfgTh29G1PuXUylyX7Bmp+nJOduCex1qNwfZbEnpJARN3Ff+l84QmDmu2K8I+WD
b7dr7fM0+W9DC0zMt2r/jafwsMGHrDYBbfaYreIbJ1MyOC159lU5NhLdHD3UtAyPh6LQ57IyOJcX
AZQbb0g5IHO0OeGq5bagUvR4NkD3IOBP3PuAYFm0F/etTW2rA+rmnpwuwd5YNe98VyAujlncncg4
RP2qApm9AjDXnw14RttQD9OP39vOa2nzRYySYJR7P6BBA1iQeWkMAnhxERm33CBrUxtu89PoaNqQ
BvTXfFLePZU3KN8zBb7fIZUaxympGSEcwQ1KEuOi6AzRqbFi9+DNUl9sSQK8ndAZeeLbt6bpkqOd
C/lmu8LB1xJinehk85DnCj59kgcUzsdxyE/HJoHF8jdx4DIn5MCOlkkTAulq9ML+wc9kcatyHX+O
icd2DLq0W9UkQzlFxOONYq/szgzF8orOmzUZZXkO5wKbol8t7idDR5egs4MfrkzOB/jDbosnDI9u
QmrJnvAKZXFeo4h2084zefgLM3X+hBWXCDPwmhQHUDZMOjmYp2VGop0ig8l6b4rBOdMvzzGJMPVx
KFUznhzLiPUxohiW9FIG0bwlg+ZKdIrIAfEUJLE8V/wQN4Vo5TVq62Yb6PI7VT0/PgPLs+PmCPNh
Eb2MHBY2TeHv8hrmSs0vZOf6aXg0BMtJ1lb5aywKSgKMZnKbdZeo5g0TyCKczHJbOXzbct12J6KL
LQ9Lwv0AQzpeSmjU2zBzQojhAc3vaOa83Dx6ksuhJVGS8tR9ajuHiaUh2235rvOkvEjvO0onLik+
fb4cI9nAjrfiivO/poUh6jcVyMtt18jXIi/8f4liTy0xt7NF4DKwK+uz1GFOBKLqH9qG9+lcTjjy
0/hxxIpCSAKbJE0+3Bspy1YkuPD+dpG3ln3nrVWbIMMP2jo4vClWft/wvq374H0evYirzzASfAu+
Uw2xE4fdpEsQaXlPvMWrRlB6veLXuIfnNbjPRTfhwosheed581pbeuRYFM731Cg1/yIInlijuOBN
vvWXehYijNvrfVwzYnJgGzlsJ9alLCpidUMZXqpoTrns0WMNU+EApuJNhM2j6CG3JUkx34oAxhX/
SgmTfRjkf24XFe+EFV1UE5OQJ7/Atj4ga5Ybup3MQ9Rl5Xrg2stxIX8bZGJfmoK7hNe58iRnWXMd
pYDa3ZoeazTcMmR5PE92dR/IqGSjMzsXeEWVbbm0RNtIWjlVNqU4Bv7sX6a2h6NWlf5HwekBt1F7
b8TZpWQSbEbxwNZBdsqyMB9bpUllAQGefQKq9V7Ojbmp2pF/YBi/YuXZFMAUjDfnOjfG02RM36Ga
09e49Kd9llojHjLceFz5KUUZ3PHIMEC3LTmeDRd0XEJtxhQL52PX9fY3OJHkGMbkszgzgaI2Kcpi
pfjTGf5cZxx5JcbJL2cNsaWWjNYJYjCb0sL3PjXkxLLeujHp/0ZhG29AeRkr1Bk6dUHNI2gM36bd
gqct4h8ta/cF4Cj2rTGZ17Irr9y0uqtr9pCIZkEKDdGVd4I2G5b0yHfA5bZ+GtFAawocedYsTF7i
DWEmuDT8LUVrBM+yNYrHiXUElYe00ucMEoysZOX53bbuFR9tyYuNaKhHYG5D6NB+82oWT2Y5QQ2N
M3DUebQ5Gy1zpezeqQCoOVH5yhMn6jFk/cqfXdFM5FjDhYczD1jKbUg0cwZNtrIIwh+70dOrZ4nP
wK6+IwGXYCpjjy+mrLF/EpAsjf7LHhhxl7gk7GrLgW8JF6604XMAox9IhDXh3pEE3ZKMau9I405t
lbrHzWi9OxmaQViF/ltjD/5vJjWc4RSf/B4Tx4jfNxwZrYtcnvEEkolkEPfh7iw+lLBQZEGDNgj2
5KqMd7a66eIqk8yQ5jHQa6iCoWlZJ4/j7aNp+pIg7QBohGjpWS9j/DzMwYtrh9Z2sFSyETV9Fz5l
ntjQDflI0TwxSsjN/0D+ZRvqb8JTikd/k9Aiz0RPy5szifhjZKviE2xZE2qqPrnL6PxBicy5F+5Q
845y1avh5O1R5aazlVYy/dpxZnzBr7Muc6WI7rqusTVrSWQXqPiu4vxVry3GVmw2QSm3kdMW5wTb
0Js3JO3FqET1kBQZFrlaU+vR0DkWryc7NMedFdj6GeMTyF1uvebOhFnJrSUO2ifPYP7mv4B5dAxG
XoZ2dhdmjbsZw7B9z4fcfTUL07yFuNgfarpUtoGfcaHoQ9dc02TCLMxzbkZ4HpxfIDpyF/ocKKvB
Ik9cCTDLOhhfYXemfBRFtYpMFpQV/U/hRrkVGmAaY3TATpUzg5YY5gYmq95vF4SEBZ7GtJ8Lv+Yh
MzR4aePhOykCQIA22Y2Y4EjvzdXWg6qDTytw940BaNoFYUeFUpJiKRgsAsCIYhw3mn0AHfvCeYer
p2WSmAfsb0XuyYn5hGc5Y5MJS4lylLODORbP+FodmiF69dzxZC1oM94dtMWWI0vUbD7CcOFa5Dhs
ugBtqqb5N/TNizO63ORmxuyi6vmFe1ZE+ARDeGQkQJTtFL1KQF0aabbk/lSR/zHqf5bPzNTNNKql
k9vyCh/iVWnim84n/WCGuf1bUPIC6Dx7mgwETGfWX5QwEQdw6neco9WpIq1ScNjDmSev6Mq47FEm
V0ZWvahWjkuI0lq3U/aDSHFummhcaa2Yi4ClYHTq9BLSEsWhiKeXVqo3B7MNU5wV8wuwxmc8Eb9R
CiV0iqKHPqSoKwyZWnFkZTuv84n5NngiU+CJq7qc98BkjkWZ0ieOjrsek9FZx53mhC28b68N+8cS
J//KdzseeAJPm98PzqYeGhd7dRXRlgukNSVIA48ZlFdXOtdwFt0bGJpI7Jj18302y9xdDabRUGud
er92RwzRUZ3Y1Z3nguLDsJwCDXnUfkeRRdh0H3EVfs1OXC1JR8qCsoxkGEF3xlGf8V79I041ryMJ
A6KQ2JbgFuN+bfpwwQIsdbnVvFXJTHMrVUvkgXK2poWdjiOAEC/oQXeXlahANUr3JugcdlIbhKTi
ZrEyqY3ZNIFNPq9h4RRF6B8wpEG16kEl0udlrnUq4AzgpIUfBghvtOGMZfJv7kvK1Ehtd5YRnEhG
M0yofHEtyUfZzlR/0KCw51bxJkfjSjvpPx5BmEg7Sf7e878ZReZNh9x730egunXOXhg2Laxd3lIc
0Uu8avUjJqt6E7bTSUYoekmHfB86H3aePDGcNuuoEq8cuwjiqeoCtpmum8Z6qlR6xX+Go76eCPFE
b0KbMMCQsEaPOwPa4h6LgLfyE5yuRm9vq1hYe8SV1zHkU5g1G2BSMkGNAlep0YoP383sDbNSARq5
VxwD1Kfq8ncRGfveova+ajCgGXF3jr0It1VEKG5iaTFz53kIwd/ZIYNcPTvWipzCddCDPMQL3hFx
Cz4SxIcWBDhLHG/rmT3KcNRPl4EsYNil7b3UP1DMuxNoQupxouUgNO4LPSqioOy4DhSik6YJ+ZIL
LEA134RYECHBp3SiGuU3IwOAOCL/LKa8neY6CxFvoukQqMFR8QW7SomqZhnt51AV86E0a2Ntk7y4
oxLCBXOKrd/K0YNUFSaQBZCDV6lnlv9EHmQbZkDOXy7pAhF4D3KuYUk3I4peEQX7WXdfOCyPfGji
HkEDTT6lGcaSYU71JB62rBg4sDugZD23Jh+HapYY5ldpjUeiOv7JkOZwmNB/d7MbNAcY4O6BOIlg
s49AYvM4ezampZpjov8dr36YvbgEDv/MkO25G2y5E4FZHVvFUpXmkJ+Ttsf7hhIPc4YLmqt5hLux
m5ATSu+VLryj8ICRGORa6JdYWqzH2Ofm4pzdGrGhSNvXuRsv00wRQGcj/tl+xfUvNTYkqJ2dlYd8
d7qW+6fliJd0MMe7KsQLpBwAy5PXoZRUD2GKgmjMg78jCNRuU2fiNwnfZp0Y9rj3kQQh4ZLPcjvv
PRzraj/G5QA7Y7jhsnrBgNwcZNi2R9koIrhzh8zk+t+xoACvjYuEgkb8AezQNIs4aX1uORZsXZ/a
AkGSk0cHnJeuSKunjozFPStQsMuTTv2KXMBBcItpY9syXqfW1O1rr3g3mcmYhymUF+M5CILHvs0E
NJE2QIvh3JOX4hF9jjcQGGvdIsqBmOCZGsbdPqsrRMH8MQisazV4QIR4ZxEsbvFSampTWkhzoFPU
CdsxpCB3IbfwrsNH/RaMnOFmS5qbzGkvRTk/hHnl7vJmHm+zh+CZuN1CLaMHXZugTZpeUb3M/XIz
zF605pw7HGrgTmsQwFenqF2qjeQvHxj/R09WXKb1rzOFF1rBsLpgVl+ZPg8N5NwXiiouamyvswvh
KAn1Q+r4Ym+BUcCO/tJNLc7kLsec4UbneRA9zOFk2JZGzpYai2f+ndgVBC7EcWkKCAK3YxTUSxNX
VeK78/pPewGwpohDFAW78SmYiu82QnviRh4eWIDLaz9Q7FbbXX2Py4TH0Dy2hAWa/ph1YbQubTiP
fdBH62yB8kwOPU0BpbFw+ymlDYxsMWPohNLMOP/EPdBi1q+iR7YaslOGlS7jcHBngGO9mwrOf+YE
ao9hsGuuGq55oCTGZqyqnDQLzKwM/fRmspunQAyLvlTfYoJJXuEBXLkLmEnPlfNXGJwptzYwdF4L
DopLoL1fuoJeUyjHOwwlz6PKn7s6PlCYPpE6FceWjcXdx0KCejFa9yeM83JdypRS0C57aGT/RXXk
hXgsZE6cZLiPJHm1lsipC0h09jlLy6I4YEFDnAqNpTkwhyQbWITm5+SPXzVmnCahd2nkJaMwpAUO
hljZXrKS6xQBKCwCpuQMne8VuILJrX8IduyDoYSr7aCgCIN6pKW2Ng+4YTVszjbm87lPv0pDfVAr
xTQ9UBbQ2D3tLyTTxdB+UXPNbFfj95ENbnIjonK7CBLkjXRRkflQ7iIQbhQuFZc4cglBEm4CNYlR
ZEjwk8CRD8q1z3tO+GTxkcSz7B+2CxLXLWFPXDH8vtzxPir4jfVRZ2ySMTKJIRrZsenLczFUDzMd
tYgRYl05kIIFbs1W9sORxhfT4dju2QxyFFRgZXwZydAEfiL4u89ns/a/55EmTL8d7q2aUpuM7sVx
Gi4Zx+N7RkZxR1sVeB3l0swTash/nf1pQMRYDaMKblXMGTArBzAzYWrij+BAgif1C6sP7r6kyVeT
rp5ijOUIakR6kE2ZTANoJDrz+H1oRfbQKTIIANOdNu3xYI5DsnZL394uOBMOTCXeEWAfeH9Yz+b5
2ZfinQ5mRijL+JNx+wCFXMHGWGipiSppCBfVPpIT/7Jo8Rgce0uF69aOkV+n6JX7rjxZ43QPHQa3
Il05bZEq8ncx9pSCA2llbOqxeyT2IDeM5wSm8mVnGJiGgTkS0OD9Tk72CV/t92xaVHQR2Tux3vCb
iqjSVCPtWlPBeAoBmpk9e3W9/i/AzgpaTthrtxp+OYjyLvSxQhTWAtrU7mPmcWDxTTIdlV56bzve
ERVAgx0S4bQeMvDQRov2hjn5z0xSTjvT3+CE4wG/k7Nd3FcrVw1sEwLDRtym4jACZtuCoalghtjV
bq7xYbmqPKuumHaBSh5TULw8K3hSZ3wZWEbA/ltT/+54DX3IiPPbcW5/eNQQX3RcQtSo4ptai/mQ
10yfkAhcGIkr06b/AvsbjJu+WmthPvW1yx4TfgctwDcnayDAEk3imy1LspRS0ixdYYId/qQw0OAJ
6NnCZGcKPmQHm7utQtIb0wtXTzx9/TuD6F0btzuyvV8eRxy/w53Zp6w37cxlpm/lx1jH3JZ5t/D3
RPPOMLO0qiQApdFf0pT0NSSPDfYlqtmgcR5qAwutXOC5FIl8Y8S98Dp+bHp6bjO/ux8JwUbOrHZi
9j8S1NM1Dm+x663hFUv5R7wUndhzb3N7BuAQWQwGvhsku6FOQPTqc8cwe0LFAvJRjlTKOD+2jRwp
9IKUHbxLWLGz6tF+tcdxxwTN1METR6ZqxyjIwhRb1RpdiHMSH6HZzy2Qu+pf4gwvDWU+fW5+JL3z
7lecrdXEp0Y06EvZ/XsDgsbM0R4Uy9S6jIfPdvKeRe1BpQo/6ib/jI12E8/y1OMKsDD51qV7aET3
0ubVV0GX1srXQYnD0lf4QmlmszvzvmK4BQ4RYyaltaCoQfsyx/+59L4EeXH2+ZNZYpvX2eGlVJMn
AqWDKZoaG4b6iYOAdxB2zHkz67H2S0WJWLSEVPDXjH2ZnxrICxpf29qfLLh4XhNT3+J8Tg44zigQ
tzINac10exZTc7oWJrmiUWR3aGsvoxTRiucyhqyhf6VILFsDdPyGw0pda04M2pfTCcbvYvO2RmZM
EXAUpoGlx38pCQSv5zhxKPZhn5CW1+101//hMMFP2Y8Yh/BFmHN3q8hrnueu24tkvtRO9yIMtCL6
RC/sob8tLXIIP9xRrQZ88qjbZm2lOoQKP79ZvnOlbPJQCQv2vvRwDdTFvOdl9eurJSPS5K/0A7CH
m8BeRQt7vK13YIwPbZero99gtk6jBM4ILosASDobPZ0zhrzVtjiWsB/B18WvVQ+unDriZ4uoBBMI
X3tYJdUf3e5Pjecxerl1vhzuNVlFrMk8EaPuMcjlsV4q1GNSW2VM9YAL039xXioUnvojq2jZzGE2
cFjeF2msqHUZN3FJK1AgKDhVBYaHVCxuwPFSJHSMxr333atkNyMYbFKrUdsur8+u0PxnnOi5kvKv
FRME/wp0Wm8+JCAUcP3TEWvF9s0eYXRl3NunkRahlNITvGo3DrUIZ4A3Vhr0DTBATvhDc7PBAPde
oA6lW76KzvJfJ0jza6LBb0ViPtt9YcKW6MtDOuEIhnkwT+14tlOa9EY6AVddyi48eG4FK4tKcZxh
OLsI3VMEt0qBgwJxc4uddOXZ0MW3yGZIlFjwVe+98zTfZawWK2KdSycrA1gFWLCJ7HtY5ydHEAqU
Jq79CvhFE/akIGpmA8pH9aHM1R31v9M/Uze7Unn0tWrInGBMPGrYjqZZV6e0N+89x3vxI9I8tJ55
PCKdhrayeaZ9c3Ktx9n1bzlKEesO74nJSLduX9wZmX8P0eFjGonqeHXyV0ArMprwltBqzTlOQvqB
YyVzWOPALu8o02aQkL9GYhU7PbTeYehgLhscfarYvCU1pUP+ROGwiotg67kMiX5WvtDEdu18379v
hN1spQpf8P0iIkblgdk6hok5k/QysWFBpKHcjm/58jEPoFzBQMBVLrV2cQHlF5Q1orNOt4k98wnR
rn2L3QHOV493lOew58DhKLEt52r8yjL7klLiQ/1AXL26LfFLl3619P/JZHpJ0MIZWptyI6ux3CmX
IpvFt13rC4v82ezjJ7NuqcVwnYvtMQ2hiIkde/QlKkFqtU1xTR2z2quUzjIWqodBzq/aR+fVhBY2
Qoq3Os5+USJwlZPZp7VPn+ZaD+dEcBLIMseE3ltcgIxgw50IdGcwjZFaH+oCnKyfy72XxcQnjPqS
0qaC23Jhrc/ZnRUFuP5aKEAas/QKq8OT1c8YNf2YMtUc+ERSur8Y8O7wWFw8M3/nRs6e3gPvqvAY
FsOHh+616mvjUwhqKTunegAI9s/T+jL60duC5UsDHATm7OzNDMBV3pfb1PQ/PHT6jTlE3LYS6lV9
/nMq/oTSsgeezmvbde8rR3/bynrwB/2tE4snqZCfVCQvTVEUxSLIqCv2mIMSBgDXUK8odUXqKYI/
Sp7UWtfdJ8E7Rm9aQpB4pg+saLt8JK2Xm/G5GngoBVJ/1vnw3Mt6QyeCXvsOQeHaV5eWaNYG2Ab+
0LQEfp68yDS9RlNF6w92eKijlPcNRKKK8KfO+RiaosXUXT8bqXgg3BCcSko+OB8SwrdL+2rZQ39W
CD8589ypxDGN9a5vqBiQz3Wj5Vrbsr7E/nDKRkwoCtmf0dQ7pUMECpUDM70uabUC2nivzJyRn394
PgmKJc3+iW7PBwI5NUtN+zDJ6lyKXOLk5HpWxUfMfXAh2/yfO3KN8zv/WOga7R4+/WhUgNjlkytm
+z6q0mcU3ecuHJ7Q8IAFdQ4TuOExxRut3bLajM6dxEvDkAhxEM7oF+4wf2MbNp169XQGWqxxYVgP
AH4gRjjNvzalIilWL9jV3yvCtKsuU+dKoCwPCkinb9JA3M2PZcqkW48ptjgRP6rSf0dnfSunwDyN
EscCmDC4qHqBZc7UygTOswWqdmPYXEeUtMZ7xOpXQg1Xum5YzaEjbgwUUDFEB+01lBXAAlr1MKnG
JP4xu+4BhLNY/DFgIajyeatdQB4dcsk66EhmewGaFv8vguceKRYR4JsJQt0BEiCryJwSH5Qi5W7I
ad5Urg3y2gLjoAfrlveR/zrGNvFt2n+jFOAlsaBvGQfUghPFXY3RFO2J8yAEl/XBGotHjDIYFT02
laT3POYJwJ1pVUVrYUw33UTPdtVA1HKzN7sDyIR74Or5BJTj+ivwxh1ocmMLCYBQWYLiaOPmmNyC
/mRxNZvkX5agJAwuv1LFc2M9S6rPBG/eyjU5DjAPY0Jf0Ltd8TVX1j1O+HCbW/jZsxhnaBbH7b6z
UoqHawerXhS/THOrSSpQxaNzrjqs5wDHtf7RCdEFeycbdHIrDz6TvCEIaHlwqGLcV+Xonpd7xp6D
9WkQcvn2zsfRpP5nhhcXodpGLfDzblbuxpsQrNm+z61AnJ/g0PBjv41ZYiNiWp+h16NShN4VLsoC
c+Cf1TIs79XL0zvEAe7zeRjT9A6DqrCy7zoykxcW9GzVDPDdWZGmzTIrQSPPXzAYzgfh9hj40b8v
k2fRZtZEPATH4cMmrYX0RWxBjdGuUC0Drpt86ZmGlEoYzp5fA0ARISiJMjcqr144Vx9jSgz29FmN
a0Ds4c7y7UObQ0AjBcAT2q+saO+Vzg8+9Ld69gOCZxmcEwsUO7ZSVAERjMhcnC0vgz3/4/7ubBui
XpTzAbrRQFb4+o79gUgaDZII5Z+qml5TTjn7DsTCXoeLxwxajq1c72B67lmbjHnYRSe0RrLnkxuv
PBPHgxG63tqrEUa9Ih1+aNjZtiH3BB0bBVDi8CXhNMR8VPeronXcLdE2HqfLXWvSGoTInIwMb2iz
6bxQM1CPaUZk9qWC8o1+GwqoS49KhWni/RgUl2xxmbqgY9mPRb3jPMhM2i32woQh3a7UM605xbYd
XPM+TOIrNbWCLzTJbP7HVQ+pS0t9G4b1vivdq6m77tnAd85Cpo5DD/snaobvUfkxu8asb3HkHaqu
cBgoMN+EYXpQCP6PQYmVMhNBhXvNzDhCJaQLstm0aQ2PqZ0JqHaIUTG3k2kC4yoH/1m3CGtmKin/
GMPhY/ZpacQNgyRGrRtZ+tldq4AajC6O5anMjGee/M7KDCx3O3ni5nqyPyKquHtKcikVtPjyBqDF
9w16ExWgqttQxMJ9z9L/bIzpm8ngH1L3C3GDP6jRH7UYAFkOsMlUQ5jZD8nMKPYXSX0sejAneBNb
qVnw0eVR7+x9jNsHEiyYgMkSh9b0J6fAvXWVmT3laeptpsF4Sv7vWC2rt8GKh40UPIEbw0iIo1ch
bc+ajoyuqw+J38qnULfLVgQIJtC3zsofy14e3MwNNjb2VKhvM/+m2oo2zCdiZ+Gx3fe29ePEIFb6
0flBDfQXbWLeC+FBkHC+GHHxGkaNeBQVZGfhM2zwpjH2Q+FWaxev5h08P+D4pedAJKdwaK4nAwWp
FOscn+0N5ALaTt0uoiGWgmg0Lj0HsU0Vuhcslw1z4PQcqqjfWvCeVlUrT8TpccVUjCN15d8Isy1A
9wF/nPEGS306DILZIPB5h0UZJ/Za2VRilN1LMJb7KC7CVRD5T8CVXoicNHfcEz81MftYlbvKBPUh
Ka/tM55lnQvDC4IUVtslSOQ+BaHBmsHKui7yYN80QFqq7kS/wTfuy7MZ0wxf8ufiTWG/Kcv4NoDf
T3zWHzORHwXiAvJFBj5P0SBAPPcYuu2P6sm+E469aaNJKQUiiBIpEhcSN86O7A7FXHXOpbCgV6RS
urvDCvSZ0Ny88h341P0Axy2TlbWWJgeXogn2lrM0/wJ9gXLpYL2yED2x6HfNYdZtv/ZrD9tvUJzh
riW7qXOuPTSUNdY/EH5U7q3dejE60Uz02ypOPnVPIadTjCckQlzbdlm8qEETsWdX5p+JjjoDZaGR
pLngCaxDN4mWiDyyb9MWm7mA4xc2qeInHfCdN4pnm4YIhl/ODr2jfPhvOHSAehpb2VTXEi/jnafR
YGMME7zU5BWSeMY3lr5H7hQazPkILZRyqw+Z8UTviuo9C0S4GQvOXnPgeSdpVD57Vu20h27pQAvI
/q4oAoM+ECbnvvX/OLYoUD81cfY4OHBiDFYoVmDBldLrOjPf6txrdkaVTlhlWjSw1FopyjF3OE9I
MvWW2OHJvsC/6TdBrN4BFPOJGcNLtvB/OGPMR4XQeyR/nm2ZzLiosaltowAPpMrH9iEwudND77go
NOFzphoQnBb0QDkUxzaz36iHoTQshN5VhPItGzq1S7xxKVGKfkzT+mp74I6J7HjRLh5cvBEj6Y0I
lFhXh/tqiVEVXE/5sxMAAcs/vObtmgXOewvn7dmA0L3CucW677EoY6sqj1niXOY4Hy66MZpN76sF
aee0V74Y1kftqeZBRxkWkoDg8coqbaKnaprg06XHYASTl7n9Jg3FzTKMfeJJbDZcoDbFAmaVpvUb
eUMPNYQGeqnei3aEbxhyugz7ETXaQ7yqi5vlx/kxXTTeVjR85129S7NcnJRr7mFQTFsa+i5p21YH
P7KiE1+Mv7DvGGsbUNJeIrHDBi/DGHw4g9fuM6M4St94NcvUuQpVMzoNzAF8mDf8qU+Na/Pn0PDe
JxIwemCiHo8ifOR2bHK2Ag1WFf8CmJ/MX41zskGdy4KoIdarO2PgnRMNFMDS942KqaOlbQqKmFtG
u7HK+PyKHuRH5GDeX2CKwUzjahc9RNzpdkXHLTjIozsnNa5tQhugl9BmEI4EkW3HNTZ5XT0CWuz2
dlW+05cTbM3BOvt18aWFT2Bd4shJrfAxWXbGMXC/a5CA0JtBraWLyQliMv/LlhUeaxHCEn2eTM6n
oCxPToQNDbNdexBZLe9MDY4I8Q2/mGHyy4H0c48LlyowDi2NbqBbaF7vZTv9xoyTW+wadzhFP3Ve
8gJo7LsgrLKDr+OTpdW/kh3zPMQJmfN2bHe9O/ykBpCCrA3xhEcUmTvm1ByNAlQOt5YvJM0nWzon
LGRvVaqIMeAJCjMNKU8JjNj0eYwvRkeCSHTDdzFQGwLua8ZFC1/ZmPmMKxliJuT8tsmmOX9wgBbj
rE0fZ0YKSk+w8IMYAz+fGEz8vkyvSUK9Rjv0NSl7JR8msnU3EVn66lQ+GCoj9ZDpCdKuHDlhII7i
ZFrbvkd1uqM8az1hL9+VWWwg1Xlj9OT1c/7UhO4toJyWJFNhrLNiXKyd8DGIPBBEspDPzbpgS86e
ZwEKPCeleOTC1O9702GztwafVTJumkc7psyeW5a3A07JUd6M5b7M+3/mUsXud9NDDceQ2UY7/CXp
PKyAh7yEURjvDMcZ9iZdTkjyfnUTVjLfx4RHll+ve1WLIzQI6ys9Md9mZaZbnkbpFgTdOxcB4yF2
BA0wfOG2DPu/5ojcy5L3inmerN9M3Utgiv48VeThHVhyd6Qsg1NHt+CJIOB94aGJk+QlUaDo77T8
u5jCHuazl8bI7iIyEbzv+89y4ABXRWwjHD+Du85CeqCxyp4aD1QgNFke4Fyu6+80olzHMb0HdHsW
3ah/MXuLLpaE3Ux4GRkfOyDrq+o/+oAwebUAftrUsxHGXac7jbjptlna01mHZLd1F8wVmv7y312G
N7MERUwrlL2vOqau2CMjh9bEbiU4rXIwQdCvk8U63xBmx30GNxZFWdVw1pP+18+XYYaDiVFKNOie
yCZXO/FA+Jd7OVPTOha+dXZKNkDppemnlSpKng3sOUhJ2a9Iwxqckf/KR3qN7OqcdxWdQOl8N5so
JEBvyndnGHclBO5dYE0GC57xLqZ23yyNpwnWc3/gwQztfBM3dAJZrGI18OWlAENsLOHQe88B0+8K
c5v43SfB1GFbZFF6KDuDBKQZHLUzvractdUU3rdtVK2I+5JIysdH3r2sv154LRrQWhnmljtp1g8p
6BhoHJGz84ehvw9YVAOTAYRDqrwjLFpvAV8GDM/wQf0xmBjOgpfQifJ7XSFcTjZsAtua/2F4mLc8
SqYnqP56Ta8OLraiJBwhS2K/2pX3Lr+NnRP5xsbyfe819Bt8QBHN32MH3W6kngbXU9g2G3vuNN1H
AoW3h2ZcRHZ3corid8iKK7/ZM8t2cwg7kB8uySEW2WhjwM2BRNjfOZK/I79cqsDwrO0bzDpgkwgD
402BsuzYiNf/kXZmO3Ir15p+lQNfN9FkkMEgG336onKoZNYglUpT6YbQtDnPM5++P26j21XMRCZk
e8MwsGVoZQRjWLHWP9jIwKHjJb5mSxMSdgs6I01jbbF0nXd+L3iNWYiYYruO/zQd3qdS2AnYUwRm
ZlFB67W0dy1MoF1kwIsDc6S/Lzm2afTW+PJVBqQOGwvdHtMx8BK87Z0kK991+dxRu0DGJ0PwfYNa
xdEAc3qDAAeg95geVwHaCTHEGQJ832xq0Q3HYTA+9ROg8qZH38mWHQcpLK5ZdfYmy+ky237416y7
z25GWWqxQQk688nNYuc2sUDg1oIaSmaDZJrAuGz7XgPZUCCTTULjbNuBvqJEkOORXunynA9zFypl
7X/IjP5bpME/ySSF+9T0SwSE4G6GbNLdjFhM36OezBPjsxXKB5Ny7U7XcfNxOnYamCnKsoHk5unr
XOy55DAzVfg+09GAv4RN0EDLN66/VTMYhrICFxHHQ74rWtSVytb5GU9w4mO/Ne6mRQ1bgysPQ6U+
tgvUCDc6HV7MTB5eTpD55gJGHGf//YwB9F1WTwdz9v/Cs4UGjgIpqmXAI4ahc46BYf/GNbP+0Kjl
pul6f1NO6Yud1s4dMiL9tmwbJJ/76V4lOW9+hNDuABogj8Shsm2QJKCfp1fbDvEYixQmo75lYFfl
OhwEieSNY1WGSQYh2s8BCvSwwcBwurELkgWKz4YTyL2jkqh4aMXjl4oXQLxxgJGnm8lNrI+lbYuv
nFrlIY78Gn2oUhwMVEd3XdZhdTin3Y4ajfYS97X/KQW9952UsCYdKLOffiXmu8wfyD9d5XMaRApU
mqniHTjlmG7nMOuoJeiVRgl+okJbamJ+oHhmPpXA4tlBuvoku7F/olVaRLfUyIuv0Bkb9/tggBHt
uizelC6gahmVsFATUv4KwGdlfTDqMXpEm7vIbhHuGW7xVMy/lT0ihDdNl/nPZVeIb07YRt+GkcLx
VFl03mVlWHcuDFRSvCmRj0PW4A/STDnFgEkHXe1ygMSqfVFh1XDMdVwqZNVw6UMrgfVQaNI8lNSO
9igbdh5SBHjnpD3UhWSI55cWG8Mdpw77G5IqlvVmja9oId3HCrmR9wJ/7v1gBuEvt2sa6ltaqjaB
gNcCT2Widuz+GrUREAulqofSmat7zjf/NpfIg8F6QivFrtJH5Ei7I5xJ+8aIOE+buibPzOuvtmbl
d0nQisVuC+DJYvXG6/GXnSPArUtz2tcd0kcDeLstBuqsuyq6G8csxMoWFfCDijIwk6Wrdm3DXsVh
rPhUFMODnqrgk7SSX7FbuzcQCSEbL0Rw3QEsiZLgBDYEhbgo6Br4GMA8MfTroNrk7daShfbQyJGq
hJ9N3/SZVhZpD53lssTAobXi4YCpnYBKwX9QNLCwNy/qcVPOPVa7ebhsAls/Qu7D8qZOrUcXpZit
H1uJh0C6/+z6dvgcYwwBM8tPgyPKO+478uIKafBM7jPyGfSfUp6vdHFQ40ohBv/O8wkQkF4n7xpl
Rs1WdHmJkYQTw3SFZtl8FC1eDBT5hfNumszqofChAdBxIkfrnShE9WvSvhuqyXhlUoCmmjF8bMIs
o5wEBgCeXeVELyYeTjxmYBQg8wTdDal5k4yGFJdyEaqkXlQkxmOTFyEq/rF9X/edv9UoK5PiFXCE
aPoMiPi0/WOgmfJd1+nBbYhJ8QN/Lb3Tzjf2QUpG3s5GCyhBNI8m6F8df6M4IbWh9TRSA9z4c1fR
QjSQEYg67qxCFsOHqpix0WoT9V4PVfogEdFBp6hET7LJogLOqooezNhsn+lB/YhHLOtsKVyv6nIq
JrLXjBuU0xyu4K44BDKFcoW5yNYyUFlpVVt80AZT/mxsUW0CB16vu4hmCbujpQ2p/a/acSFejnH0
kz6XvRkMVR+tXP85qQS3aMrFi88bcknoBY6ckDZlRaHRqsG2EB692wyfjJL1R+us+jQ6TfK4bIsn
9FFRVqPY8kytFJC2PZieFbnpi17QSbhpq25A0A9bhJ2UPjdobDeoyM5Tpn/jLcRZP4hGbkH+D8+x
hQ+XUXcPZdB1d3GFMWYaWfm3Fl3bvRsVCM6HE3VUh79pkzhk4EjBUOGQ7Rcdz1cKv6ameyrrvydI
R3NjZCg24mSAk1YIbGlnRzR9Nq5o3AHVgkHe10HQQxu0eEUiNmaYXwa9ObaiOGhI/2E+JgJexAmy
pqNVeC21RnmAjVV+gqliPAxxQLWE3j5gtS26ddUOBpCgZjSKh0azsWvMUV8ch/C5T3v3IN3E3aLa
N9/847/+5//53z/H/xX8RjMmnYIi/6+8oyEb5W3z3/+w/vFfUBWWf+v9+u9/2LZlm7aupGlZhmNL
ZZr8+c/vH6I84P9s/A92upIQI4IjFowIwMS6AQ0cyvXL5TDuaRi4vpaBKL8kkrsOMwTCruAxHpT4
bWDlon+1yodwUQH7VbHfHF5XlwOqMwFdGjsA24UwGNjbcaVJT/neHnOvbUDPA0K6ITP0hK+sGyca
b3H5uL0cUJ4EtHTd0q2/YwpLX/781US2tFHcJEhxZC3C+9Ssvti9u6cwsrsc5vR7WTo8FypE9BkQ
5VqFUcnQUW0qk+M0WNnB1kv9vlRa6F2OYpxOH20IIQTSTxD5pWO8Hc3EYhlh07eIqlrkG5+HJtlr
NJaloFKPfHAAxVZpGKGisTDeVeCsUZ3bONBH6XtNfb+rRPrHX5TZtSDhooRiu45YltjrCe5iNPQK
n2Ia94SBikXwCKyZKt3A/XVluZ77mOwM3RG4rvLCWMWaNDRx3ClTXp6I3ZQlwXPe1UBcC7jCl2f6
XCQpDPaGaRqmK1bfU+OElD2EuGM+UdMdguAvp6qb73SQru10Y1nyb7c6q9KUwnSEQEjeXb75qwmk
4qLCRDPS41iDqoIqV2DdbEZbXSC4gNgSri2UrjdN3Q3fKDLcF1O+FWW6M7CFo7NYXRn5uZWMkw1f
0mCdOes5TssEzaqgbb251+8MW7+PZfnu8uQa4tyQlambpku6zOp5O+SC6ZDWNEVHDS4hlJ7YhuhQ
u/WjGpr2g6zM8jBUE2hdgDHgShKTl9wiSVtxPTJm2zpe/kHnxmwT0lXgZ3UW19vfE5YotSLfCB+1
MpsXSG/4PGEIHqfby3Hs03EbHLPCMSVRiPY2DnqBtlKlE3mIAO7DDHQfmpBh9iVLHi4HOrN8QaRa
OnrPCsTievmi7Ky1KTCvA6W4+gUYjxN+6ZDKfmwM0Y7Pl4OdGRUrxcD1SJpKUmZ/OyqoWYgrjlnn
pf6Dal9k+TIi5hEGH/+NMEDthDQsqMDrfeIOzhghWNl5BVxUXC83AXUgrQ/Ag7y/HEmcOWYFq0Ao
27UN9+Q7oS/hh2Myp2TAwdhswyKE+SMh3GHkoiIgeU5qDuCZs6HyEri4NBi6aEaavzU8HKCp0tBt
7/ttDsssepBuDujczxZdOdhgIc9lGCJfyzEbH0W8dIlw0oBKghvcT92BfBxPheOQ27LZdeAYz/ZY
J+9FRa3yyno8s0xM9rgl+GqGUvrqOukCG61WzGuOY9dWNGDpMxldp/Z1nAKSuzypZ+bUFAYXFJa5
0uaqeLtK+jGfexh8yH/5+T2K3u0T9m4Ivw5Nqt2kdkR5R5P5l8tBzw6Qi8kyaAND2lsF5REFe6jD
bqHo7A9+Hv7SoG6AKbxyfpwJw5K0dFe6wlVkUm/HJssoDBqR9YcyauabCKXJapAwRa0r3+vMTkNG
CptrbiUuwXW61g8FbZYA0kWGD9NfZRw7MzK+yyMJiE8GbaVGsvRKzNOx2cJS1AaZQQcg6fLnr66n
uOTpD5tZHYqoDj5AUihvmVBw1GZvRFfWiMXftboKBScwua/SddOW6/NRiR44msZ7skDDfkhRSZuC
xLgS5XREABmFs2Rptsuhv4qSo/IPthZjViMMD+5Y3vv+j9kUuz9eektGxD8cwfR016ciO8uOc1Pz
Ssf3H8Z2ML5ScKamV9r/RvKJmKnLmchtKky5CgV9sNdyjDk9vwCO3XWH0S8Pl0ezbJTVlzF1C9Vn
aeiGdZJGA4YPGjzqNLjkRQqPqrZ3mdlZGE9DEKEukN718G92vCcEmAROy8vhnXPh6QMLwQAN01rt
47mCVLoIwkM/hqNigJBHRgb6UOe6+j3lXhc+lSx508bt5nLkM0uSFSltyQvCAVWzWv5oXfr4y5cI
BpF12z5aZmFzeznEucGx5rk6l/PRXa8UUTlIoYRD75kZoHOQp9gSh2jnFBg3V1idUZO6Mp1ndoAJ
7dx2gJ7aTOpqOi1UG7q8ryvPTcS+QN0RsupTpU0vfz4woePswD/KNdePWDtGojkUcwJPu3xMe7/Z
WaYzbSL0jXZtRUvUnZr2aURp58pHOzOjPC1JMIX996dbjQ8uuIDcPKbHFpo/HajcRupfddGN0uuf
prG4v8aWdjCT3P99ecinM2sbprBNA+Y41916uSge9SoJbeXR7xmfhsSovnSCMhr86EJO+38jmMVu
YGmS7K3ftlZY2bOqbXUo6/zONCGrV32zLUP365/H4SGwZEKKq2d9i070H1MQGS68IHFr5vW7TFDx
aaIrc3fmJbQUBZbEmO1AIr76bCXaAgONjdnrEd6gD2mE+XvqlM1H1nFP0zrrc6/M4sC4d9Kug7Aw
VH9R3Eu+ZKbjAFPILbAwUESRBL88Aaf37vLDXB6c/Cqe3stXf3UHFkpHRgMRdK+dwn0vy0+LBkQ0
2NTz5ZXM/XTpct0ShkBshpPDAHx9S3stwKzL+JxVvxqkOKgkb5sAAgudcnLJK3vl9ICzSf+WCTLR
D3DWd26cLoxqEQZeokE3B8VC+0z/cXn+zuyKJT9yXARmTHXybhcyjVwxq9mb09lzZtT43NrLg2u3
xJkwEvkHXlcmrxFm7+1nGjiagx5RlEPQ2A9wAGgaYzNnNldm7HwYR+kKgrE01o+rpmHOlqL1YaZR
prVwZ62fXX2tAnFmzUlO5uVScHky/r1ZXq05xM8H+GwRmGDojXm9UwguS4segXYt6zoXCd0f+Ga6
DajRXKUPdibRkaxQQ8vAGyOZWJtgHsz7EJ5Zh1v7lbvnzHqT7Bdl2ZSvBEfK249k4FlVdxzeXuY4
5rsE7sIH2hOTd3nFLX/L23yFquly5zgci0pf53gNPgsGYmLBcda17zV5zVavnWoXRI7/jFrZN4sz
7UrIc9NI9mWzzHXewuscJZvAAKa5G3nAwg0bZJh9jybGTeJoV2bwzPojqQSjys1t03xezaA7oU7o
T7l5oESxB8x9rBprF8fGlUfNmQ9FOYTqM0JE1PfWWSVwpjwZEr6MM4N8SIytA8P+8lc6Pewwl5BL
rYkSokXt4+1a6NwAhwxEyT20Xkn30zulNeA5gYUksOOQq7K2dZA9Xw56On3sJmdJ/HWqMEzgKmiN
F4SDMrg3tOEHQQ4LN8vraEBfCXO6BN/GEW/jSMpaSg9yUGdmnkSHgBvUxPRMIFJoDCykjaJDfARp
XO2lX83GViH68jz26NMhKwEaActNo/iYJZGdQiJFjPUmo6IO9cpo63KfSJkIr2gK3/lSgDUxPzm+
bX5DoQD29ajpNP8gfZbo5QaJ27V0UZiPjYUk6ScwhfEISisBkCnz5HEeCv99C9fD2mk66BkP4TWK
U7HF/xvBQHBZG2BpyRfkD33tFmpPi0pECaJni0FWCY24lKjEGIaZSHSVclV+n4Vssn2jNfUvK4wA
n5iDkKEXwbtqNr050gWcZ6PfI/TdBggTzJpzGBynVpvQHaHb3vAI9PkfyyhNTEpjt4UNdOX7nJwQ
jhK8AyXHOHtoXUq3W0fWKCzT2k0hfiLmam59PcadZZqH/R+HYm7pePCOpp60vjBaF3BQa5eDV9tt
tk1s8BcVZZenBm+BK+nDyablaDWoxTMk+NQntThpwvYHkZgepdFbP/UM72EM19qx/NPZI46pK7Yt
5ThK16urdkJHa0D1G1fTqX/o2y9a7txh+XMlysmRukQxwXtTYOA4X9en0PgBp6jIu8S4MJ1c+UvM
1dO0qCVY5bc//EhLLMWCUEsBh4bY2+1ahEbHi10kiyZh5QGORmGPlGVr9Vl4++ehOO8W4X3dQnJw
NXlFPAGBR2L62Oh5/1zAFtm4Uxh+UG01XjmFzs0gNyH1UhIJqlPLYfgqi8DAQkdBmlxFL/EITEEc
IwNxE6IIxY649qw8G0yRECkWOlWq1XEeB2CRmqmaDnmmnrJ2+om0xNfWER+wrfnTy4mv5Sx1IgrP
9N3WTx/Z56SSsxN6Ep4ImLDmyUYg4vJnOreXuJvYUMzfUt5+O3fgrzNn8MFA4oIzPGBEgd1nPcsr
acPJdcQmkhbfeFkO1km/pSghW8Cs7YFulLtymiGDAmYBO3V5MIa+Pu8gs9PQok7EuxgQ0mrRVXgc
jLaADJYVg5y2ZT1W352ha5IbtwQVAJCk1mBE5r6C+1yr9hvK/E1xi4cBuiqXf8t6yNSp2NMGgp78
FiHW5VLVobo9GsgeD31igu+2JRpxUfccSZRS/rNQ4u03NFqn7opg1hDpWlRjnAYrjG6ybx0doZXL
odRyQrzOOdfDMt/GstK8yqUbpke0p2jdJbNpQtiUVvuSCsntrfVYUuz0hCbGLutG+an07eRb1lUI
sQah+Yw0FcQ11BvKo1aaznDv2rOW3Wa68D9i/4YIgT7K/GOnW8HntjGKn+ja8+zA0AwEbCvld1Qm
tVsdJNeHLOswscrrCf6YEw/mQU64Uy2Sfv0v6NMVaakPCOGmtdrcM4Ygj2/Q2fN/F5jkQLOoRskN
pZLf6JV2R79oAXtD0keYXvEzAIbA+DmOVPTxdPBH0PKZNQbVdnZj8T4toMkpVJR+GEOoG3BatelT
xRpvaHPAxesGlX6vZrojdYHg4E1tgiiCZjiP33CT1wYUklmIezvx0XWeyAWhNAwJ0nlo1nnVEIxI
6hu4EIaQgsbITX4KejX1DfDa1gYv3GS/L3/W9SlAsZ00gce/sujRnqSLTprRGkTt/lhxPXj404nn
egLoeDnKOllcR1mtUwtoXubGjXYQTnKoakRRE2x5HgbU6cn1LsdaZ93rdbqM+NWdoPow6HGYCI91
3+qQp2uUc+H65KgwSWca7+HzoicRKDum6DkYxZXwfyfYJ/uEziSPQFfXnfXZzbIAOonHvZdYMfZI
RYLA0E0CYRWnkqiePG5McMP50JiPNTYcuCL2+tQv7ozDZ6c1tUcLztoP7Ob0z3HOi27rpj5STK6V
YelNzgdHCGgmFtF2i5wHlhHwIV3hTEc7qo1D4Srt0zwM0Nb6PH3vuiDAbxQ0xD2aFKgB+wX4jpux
RuMVt60E2G1c+yXkwCJ8Dwh5MbV2UNqDMtf675WBhW3QQPnZqKKeD12gxx/nPh0h7VSYnO2yAFpy
iwPyOzN07ReBXyA5susaESYiAjUlpPuM32FvWB+CXib2hkw3mTaK9djt6tqEM1wmE35LlgMzLrda
610qO725UUYm7sk1Kw40Jqm7ckRfW4+rs2xCRS4C+kZzNQB46lOywU3xccDLrVHiW6+ZVw7Pderw
z/XPi9/lhgKvs8q+RB0bZoMt98Gvna1o1KdIS485b4avTQIy9vIGOL+l/xVstdnyBh0SnaudYPOG
4texcaY/hTisB7SaQCsAQJ2Y5uTpxlinn7rUN5GiLvzRtbcW3tMw+MtyevbTCln3qjQxKZeJrHE3
aMXsSRstQBgKDkj7y2NfT/QyvQqgEvAZ06DCuPpdsxpbaRZ94g0KDW7xPhwXVeSfWXN3Oc76jv9n
HPIaSt5ScHa+PWSMqopkjGraMR6i+UND0ewO2isWGSgtXRnS6Vpd4GtopZA+seLX6TRHVgcWt8uO
VtePKL7U6S533IUMjHu1xFfpUccf6Mopth7f0mt7FfTvdOvVIQprf6KqGiJDPFfcle07EKrYW7RI
/P/ZRC6B2BR036RBD3Y9umhWCJfPbuCZeYhsS+LEN1lTpe+RgtPvL4c6M5F/tw+px9i2rdYVn6yx
gb4YdnSM6OhVG8FT4WjzxB9uR2Cb9U2HKMwXPwrzK/2F0/247BaqJWTyhqTv+3at2HGkZiwSMHi1
i3duCkvfRVBoc3lwZ4NQF7Z4FINTWTejogbnQ1fUJia32qFT420x/XkIcAbUn4FP0cM4aZXj30Gy
meeR1wzFLsVU3PD9D5dHcbrsLJa4uzSVpUX9eZXFt3NkoiM/xl6BKnKTabdGUe59K7uye08QWsuq
Q8+EJrluCdeSy2vi1fKOfBWXDn1gL5A+OWhSFQo3vwnbxU2vBSChDfwHa/QjRVfsGzEXQO+DyoWa
rufq0XaF5m7BgNRXjtVleKvUgZ+F9zC1AJupXp1ezQgcII27kEYM1ifmUwIsvUOZr5Zwwt+PSt5o
4kqN8sy6cSzaMZT6mQ9rXR1H31blThIkx6GtQBUnSf80Aea+8l3PbD2HgiSlfnIruNurLdDWiF6b
Ss+9JvzYiF8B8pdJ9WCbyNqgKHt5DRlnh/Qq2HJHvPq4jhS434yxZBHlMscr3UUcIS0SHxNfbcj8
RSs+aH6XEoF1M+6Gpy4Qml/B7kePQJjtDGItjPTiMOKcPN60op4/Xv6J61tqWX6g8XT77xYYvfG3
v7DtYQtTtwtgC2nlrqBcgjILjRxeKvOOB/OflrOWeDSoBJ/X1l2qF2/jFWj5B3Gop940NC+2VX6t
C/urjhfs5WGdm3gqz9QtsOjlub/6ys40G34b4XBPqxN50CxEL1WzrdvLUU7X0vJi+Vd6s/yKV593
rkc91EccNLsU3qH5ZA6fURfYIyZuYpx0OdbpW4JYdPTAhQAXBSPxNlZS8WyayXoBJPf2C8g3cNxD
lz/xr/2d5ejIN/Wi9opA6J8vRz49Ct5GXn7Zq1HqVRzNeWEGXp3kjxTaUHiEiTUZ4Q8IAgquqXE7
Tc4d8ht/XQ585mx8G3l1BouktCCaJ4Vn+u5fMht/YHLwLrURjnWRXEAxUfbObVeU1NySl9mlspNd
Aw2fuQZeT7u9Op7zNsc11daEB/vsvaOqfTpSPrSNK9vwdL2+Gem6VUKhT7Nk2gXHSOuRhKU3ANfb
aKAq7f6zObXF268ZWUYIcTZBZDQaXkTT4x8rre1cNA+W/mVpXOjTlwAFsizGHwPkSIVU6uWfsJ7S
JWGFdkHD1ZYGjiWrvYka3FR3Vth6OQzNB4jOKKhhEf8Oyk96+M9Crc7fWOvddOqH2AMPubEwtWkU
/HHEGi6HWZ8Df49I6uRWdPiXk/TtnGqzHjqwrFLPFJs5vAsGdxe4KKthnYoqwBXM7PrE/jvft3Vy
BuVwX64Tk7RuCrIrjGgCfQJ/1h7cofswR/atEbRXkoBzX4pj+v+FUqvFH9vUiXLkLtGLQxJI++R0
MQIE87+xHhSpIlMniba+kbtJMKYYJh/PtHuYiQlerdbXOvjTh8Q/H0r/epCtXr4UIqXtt7iPtnHb
eK4ztcfESbSlQCc//fmCeP32W20yywd64+SRe2iE7vWFj3d787VNOnQLor3o2j/MnBaqCg0iLH0l
WPSTOs/M7rV72joHo8YzT9P2dnCtbLa+BJYQ5MKSV4MJDUWsJs+3UwtIQ+UcDMf3dA1eXKPTJX22
m3GfzJOnhcXW0cSVpbE+FolKYxxcBkAdYQH4eruxJoQKUIdOE6/PEzxU0m1m4Hhw+VudLvIlBtsW
RiPF+nU7qsfO2kiDBEpCWU23WdUm92zcdB+lcXLlO50LxUgs8hG+xsnLKF3ugM6ycp59amQZIiKD
mWV2pCmtrqQm50Kxo5QLssWGCrGauc5qEMASTurN86NdjBuslmA1X+svnJ5Fpkm7FfoDkFj4WKtV
0TQ4iWtWHXs80d5FjvzUOs3RCExo1NGVo/z0jF1CAcXgiQCY5eSMBca16LEkHj3kQQeg810kP5Lm
oR30K4tunWmx6Oi1UrtZGpRkxqtBUe+Wuj2UrYeGkadkdYzDctqEGIr7uUKSxrgdIAjvL6/Cc0HB
BfEKNGAm8eXervRuriIoN1QEZDP8IgVwbnU5ZPvKDsx9YRvjRrbIdyC49vty3DPTKqElUml1GfYJ
xEXRW9DSsXEOEWxrU97OUm0y/wUBeMQoriVTxpn1onhtKM7GBaW2Xi8oUrpZUKgIFw78XqU00BiJ
bos4OqSafifSfms5i6qHNX1D/xBnmOgzxZ/9hHh3Dt55ERHFNe3X5Sk4s1VAG1NDAn2zVBNWtzfO
ElKh9mp6UYqSZTTvO7PdTJp55QufDWMjn0QQqorrJidS8Eg2+rE8VBNODf4MBlBN8qmKjCunzJlD
k3cCm16HVXOKMzTCKNT1zk2PqoaYPCCSfaDt73++PGtnPiXwP5BE3AmgsNafcnZMf4gHzcavQDdw
gOuAvwzW8DUpGhNxIlXuLsc7eUuzLSla04H+u0Uk1i/VSbk1QtDzdEDSlNLcOJPZbYZae0knO0Nb
NLU2yI8Ue6wizac5DHReAxpKuhTE3qHji5450gaob2TVlQ97biY4AcHRAipHlmp1XuAbQve6Fspr
imwokEiBh73Jww4NSGynyqchqK0flyfjzFoCP8p9D7BvuZmXP3/1JOOCbicdR7BDj39A1QQIizhA
zJ0r3/hsGInkIb3/pZO8HB6vwsg2T2YMCsOjcDL7rzIoInj45vzeH8crmJBzcwgXX/BfiBw8Dt5G
4oRDoQvnzqOmKeMbvoXBr8hosHp1K5zjIWRr+ZVdfy4i256AVM5Br68uSAadoU+AvkGlvR/ceyxu
bxWGX1NSX1m45wJRSjOV4XCyn1DcpqBJwWc6UIenx27+bukt7P0nR3iXl8SZXe8yd+QWJDFLK+Dt
DFqBYQZZAntIudm2saZnWJ9fL4c4MxI2C5RR1gJM3fVHMjCsMFJtjj0U0xAA6zepqLcomm2RL7uS
lJ0LRaMBdpJQC25sNRq8G7s0x8QVQWH6jUW6QdX6Zo7CTWw4V677c6HgyilK4gCsTp4fQ+6aVopI
ihdhpN0nPnVAdIZMGCHzNU7+6Tei3wZkjGcigAxW39tvFASidXiA+4chKMdtk7fWd7dO5qc//Uww
5MmXAcE5NH3XK8FJMRRJ7Ej3+DGYoBTJrk8rbLiwyULx40r9+tyQ6JgAHLOpepzU82a9huQRq8Cz
muYnLVhsTZ0rr9DTFIUjjqMVNbCFur3eqXmGyGg4xjpO4pCX/efRxcq+dRGmQM5+uDJ5yyd4Xffm
6KRbTtmQnhPMtfUt02bUWdHoD49JQvcisKdgg3ZXfl83tf7Ha5xQLAMOBcQwT1J0p48aQ8PAnO9k
10cnMRFjLsMQrdMaccVcu3LgnRuZZbm8PHl7wGhcHeaGiaAywqU2IoUweoVEgeVTh5H65cV37mO9
jrLkua+ujL7qKP4EfXo0QXF5TYkBbzVoL9jSHAN0uRfLdHt7OSSZ/pmPBmaEVISU0TDXPW0cuYA0
+214bKMCuc3Wjd6FiHps9CH2v3S1qn6E2LNuAtk8m0jv7Oopnu9kiJMO9tHTvSW7cqMS28JmV89R
6HDb26yNBzTfup8Gdrkohrs5phOR/lyDAbqVWVN6SgdUHJtxhvJkJfLbcgBOgNtAhbsNwpnoZaIu
y1rd++gKPxSWr3YIQTt4rg6Vfz9kLg426BxihuRgjQDNQd+OKDzeQFtG1VVLTFovvvg9Q3rcB0Nu
IIWMngp7W94PSDaWKIaaH7pJjsd0GjBkLtViktMN2zDyfwSFqW+xHzZuO79GvTdJcHUtS8QKNct6
EFNq3DlVO+6xzMsO+J8ukqioHEx5rG5QBvZ3dlKGQI9RTgLO9TniML4ZckxcBMJ3N5U9eKoxo/3c
oSoqHLBW0GW7mwGtNlg0ztQfW8uaNmVtmscRVGt36Eo924shRTTWmtIYxWZ6rAIh+ltyRf9xBEW1
R7A0ezcDOvrelY2+A5PoPyVNle35SuXGqRv5ic9f/56KKEOiYEAvuK+daIcifu1pvK42+Zg3xypq
v9EpCW5d6b80FWTJOmrsW8oaCBZfXnqndwfbVqGhAIMWGOb6mkpqY0xF1NPNqCGoVN2trj7b43uK
FfvLgc5sXohuOncHTCU2wCo/qvRqRN8eQfUgsG/zOn8HhOmpaLorYc480KgomgBLqS6yndYDGjKN
4Mk4HUIEyG9Ep2vzwqMN3kdobYmNjkQXQni802w7tF9oFw1Pkz8i/ir1m3mqmm0wifk9EF//oUxD
JP0UFkDa4fJknLtzKDhwlgEZBc65Srg7Gza2o7XBsatLXjmp3u4tAENXvu25KecyQCkEJiFKMKsp
Rwc89mfNaLwYox8NQcsc+X83uHJenotCSgCInLxXnJDC/Brr4DhZZLZshNHgndUgADtVXBnMmWPZ
QAVILhRpltA6k9eiqovwrlh68qG+GMI5j31R95+Swh626VQjjo2s++7yd1pmaHWXkoXwUjOBjEAT
Nd/eBYPv45TEqeGZg3NfGRALVO9nPPuHr6Aw7/x2OAaVjnWb+lPgHbe4geQJ2C0en6BVlll/dQsV
+HeXk+FiXTADy/czJXZ1au8QzcTTvOecRggOt134sFfe3qdlHAJj6GZAWONHrDl+9aSbXIC6dggb
DG1RDiyfAtPIfgV+AdrT4E4qZgR5ndCc/1hOhjFjrrDAzw3UZNadVUx8c/qRleFFifiAqhi+Ks6V
xXruuCPRE9ywEuzFOhMTaHnmFVqUHvpe2AlVN02Mah9JZqXUFYTMmT0OEBwiKC8zVtC6KtvIzsdt
OqDcp1PShv4HT+DKaM5tPYUSF5w1VujJt0pJJ4cY3ynPipELcboHzUT+OpuvnFZnth4FQ5IG3mVU
6ddLwh5i9DObzPWiLkOEt/9WB+rRbDqvrMIdqNsreP0zo6JOCrKA5zrp//qRhid8MpazhEbPVot5
zuA/f8Ce4wr9xVgO2bebmyoosDYKvxSAmMe3W6yVxlC5teMcXK1BWcieA4wHzMc0qmEjafvBzn93
U/6hlNlLguZwoFCPvXy8nE4sv8CRTCmwBV5uq03eBHg0R3NZemk1/xUN+Q+BEzFEj33dOMeiaa+9
SU+PMzivC7VDp3wHVmd1nFWYPAK/QSB+bKavhhZBxNKyj6UZIMqZB5/RXLYwBrXqm5qL+vPlsZ5u
B4glOtpVqFJBLDs50NBaD/GOQfY7Tv8KCxwK7LC7NsDTw4sggIW5VxdmznrP4Ueh25gwZEcKMe3R
tVIsQCgQU+Gzx53jVGpbC5QD51rEV1L485F53NHRJItal2CrgEdLnoJC0UK/8ka/6bZ6yPMbKYjb
XopdILIHbA0vz+npTqH9TLnE1uGenLI7fengtiVGzfNFg4ezQsG0tMLmzozH0rsc6sznY0ZhnZCs
nIHEdU7VY/0QuIfIivZJjlum0rRrbNUz+4Hfu6AV2JSw35Y/f3XpxejSSLtljeiSbN1SPohed9jU
bvvZcPotgjy7Px8Vpww5NyVtzrfVBnQwaYEFAAs8HeQ27dsPoZlfOWZObxy63LTn2N9IgtjrhTGa
MZrDI9YUaVuCggPr2zTIUQv3p46Fzu+unIe/Lg/qSsQ1Hs+pBxRLpzw7zqpA9zieRqvaYBOAAetg
WxjNBYNRXns1n1mKDNNRFrBJGqzrnWcmqTG2dZd6iL5uJqVtRY4FFDbnl8d2Ngy9W7Uo2IBrXK2Q
3K+bkXdm7MUg2p0Zr9lqcfm9vRzl3DqEMf3/oyyb/dU6RCMKV9+hMg9RE98mw3026hBLMy9mXC1K
0ZejnekLsERehVtdROWk0FqNWIUq5ZkIudl3y40Z98lD2pqYGOpGWX6fsiYqdz5mQh+jKtPtrUoa
SFhROCHlPxolxpNxDVlwo7RR2PsrP/HMXQlDlKybe5n34npn6oMLEGUYE+//UnZmzXH6aBf/RFSx
L7dAr2639yW+USVOIoEACQmExKd/T897M4ldTs3dzPxnBkNreZbznF8zDIAeUzu6B5vMUY0glm5t
rvj1ygJxvcAMvDSjD7jOFD6uUaP+cc5+tgAu/eeL4BR/zd8xIonEwgy8bI86mvsfJHX2PhO4ttB6
/5fQ6KO1G3zO4AeQYBgXk3CwM/lzGWQ0psRY5R+CwuG9q0XG0rsZhoxO0z6k8G8+8VSzHx0DiGIp
FqnrBBwQOG6nHCJXIP8KuQPjeZF9LUi6gmbZBmt/MgvIF5vVuOUHbieQVDMueQq+Dk2QObWjA/MZ
rSFTZpNk0xXzIwtq95K3TT3gGAP/SwIteggG/B3/WIsfPi+aPz5a+1A2oUkNR8A/X3mSMAGcMpxW
DAiYwJ/2bslREqL/a5KBx2Co1ceQFCI9dIz/fEyBoRiWa8DrQQBulxPDigfeXGZwWLfwAwdczor5
Tq5kFRVsHbN/nMkfLmscUDkumACBH7LjvyO/YkE1CKwdzO82qoXgsfU2IiIxOKMwlVawWq48WBoc
Waj/Ven7cI2iRpP+58Piwr7o9P98ceAwcwIpBz0EE/1pQv4bM0qbr/fqh+P/P4+ACQPYCvDf+pDi
wAg+sBk3MNoet4oFvFwzd0xa8Cpj2v5jvXz8kv8/Oo6mFyY0cWv/+T62jwyQkQE5BGtG8mqyGTg+
PAh/S51FoG7o5HkdxjCtm8bBvvzrN/3s4WioIilBTItL56+Hw+JYrNL67ZEDSXsCSyw5KJ1ZUXor
XaPbYs4LDkYTKLgba+AQ8PXTP/vOOaDeUI5AAYho889Xn7Cy4WWZBDCzzYCxDYBJEg6IpLWFjToP
lPePS+nD1kTKCh8UdHng9PxRzw57eeoY/KGOawS094Dzqt04I7KpdJS4169f7sM6vTwMySvGgJFc
YsH++XIKteq5oSPu2Sz4yRuWY1wy+MczPnzAyzMuj4BFHNyA/1apCG79JeOEHnyT17hZ415vxrAF
0/Dx65f5eJ3DEQA5z8VwFFrxv/sGU+76xDEzHE2WjnskzYD/QN22lYPjAGDruDJz+K9C5MdcCw+F
JAM1yBxNzb/FEvNaqAWDuOkBWCt3NARFRZhrqE0AacMuX9LvyRx2AHaOU+UZNz58/cqffVtYy1x6
Thie/mDDdYHzYtwR3g6xithzC4rP6xANcQkPFfTRDLCkXz/vs/UC+VQMOzMkmB8OHRWYKYu7hh8g
Q9vltDh7q9l+/YhP1n+K6vEl/7jYS/4t14BnPEY6WtEfYoykN8CTg8mhMP/z9VM+eRHIRf+T5+Bg
+VAPX4Ey6fWEkgoajerOLMV6pvOa/qPn+MmKxFMgN4T0DMqTvxNxGfSommaoqLSh/whmrSplklTF
RW4p2xrj1vXXb/XhpMQIzGVSEkP9uH8+DCZPApc+Titvn2XeKesBSyPhYbbtfmZRva607jAa+/Uj
P1mBmBuE4gUjfXCd+/t4THUiCcMsNAzaXi1pYHwFAkb6cwCE5esHfbYuUPGHRSe0dR99W6UYte51
nO+x9S8A7ZaCAuXL3bpQsv/6UZ/9bBi7wb2NCjS29OWf/1degOAtdaRzcL8CDuiQ2qC545Fwpabi
svIFSLbL/C8j10/f778eevlt/+uhAYVPoAlHzLco/auHJ/T3GM1CsC/69H/WZV8EkJexSFQsUZn6
60aDgxNfoLiiB/jswvpgw1dZhul7bp+//owoOuFv/rP0Bkf2ENaqKbYYru+/niSsDtIB6PmD7HLg
QJccE60hEGlwHorpawuA0GZuLrgOt1JZDhNsXcDtfoC9i3iISJapDfaK2RGBycRyavm8NWjbVH3f
wYqIkZepn68SHau9nSZ7V4BL8dyv0VKmFiAl4/g5osBDsQj/dRqlPxCO9++DH8mTI1OaoQlppzpP
OvMctgFUQ/1ES5zbIAUnEQwMIuW2haWv3qDFCwV+5mZCa+ANcfu7XBK1GZc8uBWjmXZeQL6tY77s
HPAsP1F2krDgdyBEs0zXCyRJV9po5HaN/8tOHTnSeOCgqEQKoOxk2IwsBB1DRep1pjnYfVFEzIvy
vccw8TxQCFuMPBAdlwYD5ZURXEORQYd9qhE2L8XMNqIJTlMwm9qn8WrKJBbTgciOVNOklxIwIwgy
BQXNMu0tXB38QsIWEnaK0vPPcdFNVbi6dqcRn3toEZv1aJfsxOk63fXQuLVl1IGhxgOQWgMvlFWP
jA3/r162Q++0rUGzQS1K8ficZOYETgvdkdWl3/JwDp4mmqPhxv3gSUKB+yvmsBX0JJm3lha20tLL
8LfMQNn6q38jIg2dTtAnZeulL2K0t93gBTsatiMQTTKv0oBmW29tvPsYlm1weGg3hHaiXix6NjOh
/KGAM8AJ3La+ujB64WQSpy1+1OjKYtFAjJcDsF3MDXB12QTSLJ1+odk0wMSieSOZZdXCEOXF2p6k
cORunKZpkyzgDPeySO9Aq36xJoHrHnPpNu5H9uQMBsYjL+g3zA1gLzrJNquXAtBOmqZk2r4MidH3
CIGKkvjoEWOrjfwnXQO6zdvCB0odXNEFPh87iEj9MsEbwuWLYq4l47xqYANQNZ7cQ+0xl2ZOTpFd
yf3ko3K+VUmq8Rt6+U0ADglc4zHGEQ/yZ6rT7nkyFivcROM9GkxgEZP+3QkgyhvXB6BXjQGrmpQW
J69HPI1D7ecw6Pt1CMFwmtUTJHqqgl5P1EZFMwY8e1kPJl2Otpsup6+dq3gMOijRUCIMFgyqhFP6
4qEIXgrFlzoKhgmejh4Q1aHg4CTPY3ulWv6weDbbyZEAgaXsAopb0APghPqBSGP32nAvRWCIqSks
t2x8B8hqqWUT/rYzhEHYyGaPPK+FbGxo6g4kathea1IDh37hqus3DjubSsGdY++ID/NfWAKVTAIM
1xH7c14TdQYrKbha4VDFgSU7N2DR1mrRxWHwdQRIsByg1/T6KpPDD46IFjlruz6YIQq3SzKdETJ8
W/o8rBLLn2gLynBm03RTOKdPVkAwx7QQpWtAekSWjzVoMCNNxgjudUK/phgSLXHpYODGg4FakjBA
vUWyL9ak2BZEsj2Oj++miF8ZFubWpPNrk4w/eLrc8BTzQFCayU2IlKuKVIwZSA+uKWkBLKzJb0IY
RoA2DMJQO8OyYvZiDmVHvss1ppYMcEV1wcibmSDZ8HFAbSXF0L0K4BIRrODLAREVnMDmbkocpzNw
kfIGzdasDEfM7SgH9m7mC72XmFYs4XtxZ7hptwIGJbAija/naPiVKRaXreArmOEDxgohYWgkuyY+
e54gYIKnr+cO7Tz6Uzk1cYJhlgAHXEzym76RdgdNYHJW85LuGo7Nu1oef3PFotA/mPJzLkDBKRd/
KmpAqrKttqHeJHYURznPcD108lrohm8j6GqfcAQC0WMaewPM6LJVg1jKHITq0mhstQFl9munxfo0
9JJcdeOUvse59Pcxj+QND+f0B00GONBFk7pNxra7sdyld572QSfshjfaeA6IX5MmW0yGtt9RMBNv
JrXpBtVYfoyjfrqP9OVAp1xXvMkYiMEXurdfTOWIWZuySQN+wlE7ARYvg62frSim6WEdz0FmY1C1
dYDLC+PoesXmK2lX/II9X1auAERvIADoS9F4WQlcXVz3Qifw3x1llYI8W/dNfzenDdt4wqqfMDNX
30NCbpZZ2r0L429koe2N6QbQqCaazKWdwNYMkuV+DQB/y9fmktujZTpaD9itENUFCCS6+1jhpmGS
jVXWrcmNHCdI30c+PUMYdjvz3G17W/Qba/WdC5yqPFiavKwAZlfaza8RA4iO8X56Zl023BUhSMYL
LqXjCvrVVMKD9MdEJ2wlKHuOvgSzVnYhEG8rjK9reLXQ32gXYCqELEsP1BMQxZTK5hi2MSxIpuC+
9+AppDQknmryis1YJE2NNL3ZxbzQV7GW4aNC9XSz4tVgbGHVlrGh+QX9R4/YBxDJYcbhnPkq/Lmo
zCDdwGTzt4yq9jmbLO4GPwg2QYNofY3yDupsSmrrI35Y0T8/JooO2wIwww1a2RFaNKPdBzIgL3Gq
w++qHffNAMJA6KAEWmlud/Ey5TVM8/3tnMkGsxsTNq7gGFgbJUCYwXfLR/VowZOt5pw2pBSszW67
aXyIosE+JwN65yXEx1M9kn704QCFkXBMNd2ZtSiAmm1ule8e0LwH5zRzeyh/gs2cTPMNhQvyQYxR
jBMKbskn4OzOcN71KxNAaJCO8HfI6PrCouihiAHJ/Doa/CzjgocrwkFMxXx0dBiSFdKCtFj38Kbp
bkkb0RsEReQf6chnoTv0lxfjPriHfjCl96LlIsdBXufM956c8vQ0Jj+96CpZdv/z61zkNtmFcPKJ
4twnNs5H3RAcG/SJmxHVDfO/f7EM7Q/4I6N7jD7uX9FzFKXNIFNvPYz2cgyQ/FWH3j8kq59kHTAO
yjGTB7EEDD7+SnWAb+ZRPKWIybJfnVSVwr5F4f/rb/WJ7BGqZRQpkSSiC/ehHOqFIlHtAiWBj8Rq
OWtO2G2OBItVaxqgWwu+Y3pLFiRAVz2b4h5YNQ9XpQld8S/ezicpSQaLQLSnkf1Ay/TXR4XPvRiD
OeAHl63fI4xdwLc7K8dRXxGQK5dhlXVEAFL/+gt89pkvlveX0R1oAP7uDuJeg1/amBUHC8+ox3gs
5BGDPu0mzuYfXz/pk20GBQc6q1mORBlr/c80soAlee5aMu/TqLtP9bCBruEfFZpPSl7wC4yT/1cP
ASj05yNCrx164RlxsAzV1yy5RfFwWyTek4SrnMbxN03JPvaizddv9tkvB3U1Oo8YGrhYw/z5WGAe
aE8G3UFAOZHXEdytpGTzijh2Cmx7YZlZxIiN8WJwc3D9/+Mn/KTQgaoiREvwhsU7//1hGaiABF2w
ZD8Dw7omkEYRr8bGRwD0T5/gj2kz/GjQ9IIk/mIy99ebOqFS1xW8PTStuyHar03srvq2+Mfv+NlS
QcEG1Tz4P10e9+cH9Ug+894DB69dp2rk6Q5l/n90YD59BFr9aHxi6hx1sD8fATfbdMb4kzgkPtk1
8bp1hu6/XhafbS2UfVEzhw4UhaHoz0dgfgHJkEWkEmddPaff2hbzt/O/NvBni++/n3J50f+qzjA/
NPBS7oBFQnESvO7iMVE+0KcOCYb1wZoGHlm9rj5Z379+vU8uNIwrXFqxELpeFD1/PtjMEISBLF/s
Rcy3ceY2jnp3RZ4AKuXDhnu8//pxn61yHFAXccul6/p3f1/rALqyOV8xo9UP5TQkp2yZ3y2D3NsG
/xIC4uK//Dp/VYjQ4wckCWMg0CX/fRw7NSbF5MLwMIoO/id8agCnRjp4y6UvkOa4tmwWYGzavosQ
FLfTQ4eeXq2zcazROZ/LKXLrUbIecskGUOo1NqB4zhwEXroWNSY+HqDm7+AXuYCbi6ziBkYLl8g6
uGKzopVpafxjEPZsvZ7WNAF+2gwh+R268F6ZLO7LdIUUnAgyQGmcBCW262X01WpgOH1RFz0so0iw
xNU8ewjjcynuFzTKKs9jy0+76OWWxwa1eCXgpDOwpr74LFjT/cAZg8kQ8EoqWIS2sNAQ8w8bqekh
jch3mZqwnKSWSC0R+TZOy4rOY3SN1GE+pHHmI2mWzR3S4uwxHLwrhumcks9s1zbFch2m6zUC7HHH
AIaukI/JymbZcFBr8wL2Las8jQJB0EYb2lKOIovJDwYhONIuZ6644wW+tRZtlebqnRpM1I0Tq4vc
LL/XdiEbF6G2oVCkrE3SiCrgPoLhRC7HhEfwDUUoI7dZYx503Jjdqu0BbeK5hMpu3kxt8JCNfvTN
QaK1VWkw7WPJMPIAB6lfiJiDI6YO6BP+XXDTt+QXJjvdWyEFssbCjLUdOqQMGVSJ14qmWeVLGr0I
GWW/eQs/evTpX0Heyq4a3XfHrg3N3aTzDFBwPqFkNa2ixJ0ov6Viukku7nu9TSxKgCvbwmURnilx
wDejakTdkUVVpBneQZJ86TJf3rZjG9a+dM8wcAQyXqXfUzSxN222kFOBhP0gUJR4lcu6nIvYga68
DGmJQ+va0zmsHWfdXI0tuw4NLGAXyIU2fBi8Gy9Y1RZp+Xl1TVR7fC3gAuntAHv1at+fgpuZTvl1
3ItbBVPMWs8uDEoICsFjTsy7Ge1rnwqzi5JWVZCL5GAWe2xLCJ2OoW/e6Wj8dwwbOEzWivGbMfkA
MXo89hvHmuSOj7H6abz8meOoPnBYt+8hbhrLtB9eIDaJz0QICuZ8HkMWPcFudrbNXo1DvodmHnjp
xt+zUcTHmC+viQ7db5AYbzN/4b/gEdxtR4R7+7zP4X2pi86/msIRByXyyG0wJuP9ksfqCcjloVwy
mA7PmGkpYQpvn5fUA55+QmKk2Pqc9/pFzHBqqoDeO5EllaVJ036beYM9+FmLkm7ygANiOIUeuMdz
r0DGW4KH0BDgf5XpS6RJDP+bqYCz/9I+Lgq1oRn+OGVEKb2M0EGya5v1J9VgeWKSKgSLGh5+tEWl
rI+wuROLmgTMmcaya6m7W1UX7efeXaliDlKgOFryvUPmv3c96jppd3kZwt2vceiTU258fdcxGl2P
spiPqAmzJwYHh40IG9qWMAsIqmGRRYWpI/wrH+jkobVXbhFYrXlL1MlvlyeAAUzdk+7ZS5vxmFq7
VBC6dViHJrsPWHxvp0KAbTzlRy6dfZra9bZL06GkMzf1GBffcsfNGZWyDF+i/b2ogVZ+0R26of0R
CvsmYLdTpgNvn2NfAxbLhX+rEpZvTIppiShwHMl27tdBTg/UMpzVQTzVbbR2vwNg+24tBBVnv+Dz
FQpK3Q6w5CYCxSCAgAvimyvoUbtNFutxKinLvVPLRwhxW4Uxr3hiwxa60V/Os/Zh6MemRvVqeoWo
IdzmFANFw9DPu5bOjSttDBJQKUXvnzUMujazp8MadBx0EqLZ3k+RMQxFNQ7tekRtD1Jol9Sc5vq1
H/rpGnIbcSLzaPSVNcWxA1BopzrQgeAziMGJYOjKyUdhD8ZmjVf1TeMdizlJ75pw7H6oYUzv6QpF
UBlJNE2SVYOtp0c5DhUaffEvFcG6uUw6qtsKk7yw4+s0Xq0HRNFGM6tZP+RxyQccPMtiUaXBNBIp
YxQnGlRkuxF1x4nCS2FIYJjXdGGlxwKVGt6bzQCM/a0Cd6l0BSGbRaMWBL1af9WA1YXBKLrCN7ZJ
Np2PXoAxPT0C1aGrqEAxMEshbEOlCIXtHqdym4GgPdM2QvXWgiBuffokwCiuLAAV5azn4Re8dIZN
AwIGfqECJPBF+FUcdzmsEDBB7vD6LKgngw0Ko97wIV5Q4GrNnH/rhgAe9kzCcDccpxePxW4PYHeM
IwWQbYq6DzinZR4QcbWm3XI1dRYjuQma+igjd7K46ZMerzIGNH4oRMuqPGz4OeW0gPPzIFtXjj33
sSZzFCgMm9ZtOBdQIUrIGHDYFqQ2ZhhqJxb54GD2e9SdWVFZT5edLGCM0aQcCHcWF27vTLNs47Rg
+2ZVqPC7LJSP8ATwHnCxpB4uNEXrDOXG6xx3qoRgCPxztCc7UdKiENfOtgOG0RazNaLPTkar4oWi
8rVdZNbAgLFLtxjyy58MmewNxt/JBtXJtW5JFB7XtFj2GLBGEynSfjWszBu2o+cXrGJopNVxl2RP
I427W5mx/E53EXoybUa2nuiKMgX6qsYX41tkWrZu+lbejk2b1n4kyGnA33DNQcaqxXiZ74hXXNYC
4IJtUujXMYAuFQKJ9s5z+brFXXYa/ctUWp8kb0VDMEzFMyGrOTAc4UD3e5mL9uyM7B79fOqvyNAw
tZkS1Hhdjy19qc8dMya9B1hyNwhNWkRnA5YgSmVHblCFcYjrCsJ+89AXb6Qf2APMIAKcs6aLz9Ps
gnr2o+yVNzq6FnAZrtHR4OhSofGxTmLFwd2790h406MKc2+zDLqvvBDFnYFMYp81coWjG+k2cOAO
4Ps8oS7daH4g5lJGRSAUZIF3Zk2gdjL3vY1xHd0iJumuXci7fU9asdNeG1QrT4o7C1XcRhknKnfh
HHkLad+gl4fldhGiSp6RtlQJIbsJkoFHaRCHuTX0NwNqv3sn2m67WEyZhEKZXet7yZ5apU+dP1BX
ZgqjkKyLhlvfs+1uNgUDvAs5E3AcPaB7mBaDK/WSZW8o2We37bq6b4KE/T3Kc0/YPb8p+Eko/fK5
joAnrpJATbtCR1KU4Elmd24SpA5XCKntZZQw4MFU0cB1OGvaOPsB9AwHmzGP90PIz1a28DWhkchv
xhCNMDiuk4NWgahZmhTXhUSNdrWRfAxIrPeokYhjs4bL0RF4EzJE3w+DzMJu58MM/DqKvfdJ2BxE
Wx52NXz/mrPFf1j6uo9rFGCxZbqMNNnGxkuwZ0vc7YKeo48Zx7Pd5Sh2V0TSpBIDlDSIbtCQ7WiH
E4TZA/bVeHQs478jJb20aqJJ3+ssac4tSYyCmmLRJayi5dvMPfbgFuJftU6R9xBB6qEZOYV/fFTQ
KpwshsdmAvWqi3DvNnpiG4IS025tCwbAldXIJ9qUor0ao99ZyM7HaL3nq7pXbV76pLkPbN9jqha2
4EeZND9m12YneE/og8kboGmMdnezA7QB8QFuiourv7MKtO6ZD9dDOiw3Gq29vSTwWFdrvx5QU38O
WRZWMqHiRhNX/GiLCNdcpmm3nciliYJqB8RmEyC1gsmbjMjp3gaux93akipbuncwAwRMWbtl1ynu
t3W/ZmaLzkV/8PSszssUokhMp/kVYzierpqpa1zdrXFwEZ6Op2KErV7vSIZd5eebmEtcxKDGlE2Q
zN/jRojbPmIDQiJ6ATWuzXM7CdyAWArfhc6jewrkZjmxGB0QdyFFoPOyjxqz3DdhRx4bNGCvFzu9
ZdiRdDcuXXjw3OzUIUm8ohwUmWs+puQqM9Y7k2HmtzGcEp9jNRL8hXIJakza4htm2qDpn70UdEBj
21h3x+dsfFbIuWuLmlHpF/lyhanrGbZs6QRb6RwKDoMbOoDGZ+PpaDh4o86xYlbcCzwx2y7VRQhs
rd/vMFA6fvMcUxVjItgJn65XbNDjOWFF881P2/Tocwf2SxIp3GiXzBMgyzLpoTSIZwYhd9g0D0sr
xCZfcPNPSQEDtRhb0iPxD9FaVWO6SJ4RF/4elr6vsdBUC3f7FaaRgoAurmaUzQR0bYd1It6vy8RH
FQmWnEBsQKgG5/fac5jFXorGVBiH/LlArb1vgUFF8sVTsGuDxKD/i4BxYau/4X7ijkrK5mpJgye2
NO0uapJr3q7zrhmiHtEf8fZdMLG7EWrrqkDUco35j+tCTP134lrk0GZKkAojPywpNQBMScTWgsZT
1a0azU60Yc6JykJUAodZYJ7aTicUFrxSR4mqpFHBuYhWuk8dJv0iLxZ79Ffwy3hTjnyd6p8QyKlf
zOe8jsm8Vms4PwUedF9wAWpefGaeF7Lw2gg/wIaN2/GuUMxzZRCI8bRijO1xSH2Y+jOLbtVqF2SX
C3ubUfg9S9k1bSkcWsRqUMl1zILxDDf/dQMkdPqolf3WDx65Hzz0MFMzZJspByXLTWF+gFM724kw
MLWOiODo2LNsVyjl38P62NYUbaYKXKi4Isx4G7eauELANF4NWE8bAa+jnZK4fvvAx81AV4cAJwgk
KCuG7gKNEw7m4PwNhonjNscW2awtEtAya5PxCT/HfIDe9Efv53StVOSS3bIiTgASAZqOYZ23qNiL
HXQ9Yy0KokrdhWiRI3bZIrv6EcwJvkeTyg2uJR9XdCBf42IF5zQOuxRGQyl9hAa+2ZnOBe/KQMGA
cjc5k5WYLRR/0Un1LjwArBCCszZ4a8W8JS9ljAVlo27d4tBZ9is6rLuZTewg257sLPyKcOmxRSPe
hrFCJcLufpFkvB5nt9QxY/5J+rz/5sVF1uCOWrIdhvX1kRkrN+zS+/I6uGk1MG/dZTPGqSjUqlcJ
1LXnxiXxfk5CU2kWuDfdMVZfLtUSYjCvzAwshzmy+2pu0Dcce/xwkfIhOG+gNWpzsE9XPwNcPLXR
scWpgFCQqz2EBGM5zcifZwsICwnpm8TkFgLDhboXpTIZ1S4dzEFjnmPLLa7+VlB7zebRPU5UyesR
R+Bu7iDTHUPuNoGb/QcjkuKYOD/5Rrnr3zJMRZzTrF92U4EQNWbqd5DiWzIVQJsXBq9LAHESpl+8
zdCkfW1bD4FVy7vbdlLRw5j14zF0wrxfekRnh15G3WASedsPaVtjhL05x9HlmhY8ldtYxDmsGfwt
AHN6a7Oxs1Xja33jo+BShQn9GRYMQW4a5/558kdTSqjHr0LdqTosFgK3zPh7ZGe/FghxK8Yjtm09
F2AeRlwGy6EUwzjOY2sb/4WPtruCsxI8j2R8AzwHwyoXcTVGvdjJnhmUl2L47sChDF0rYC1QZzab
BBjXGjBmHHprEtjahYipjSEyK32n+i1dl/6aLrC57FmCTlHG1G3X+eK5CWdZh/5I74dmlrcFS7qa
xskDj+yNWElyKiw8hfMUZ0jUFvthzX8yBaaNyYMtxqOmUvZdiABYZMdYIL+DcrLfFuhXVOmCwBfN
3/S9Id1rH+BwwWio61w10qC5iRyNt/MQRfdFx874EHOF7ZOWBXDhO9TMYR6Y9N9D5AUYhqfZup90
oN79te/MAWKsdith/Y/3avjjXKzf0m5MHwwRiYZThUw7lNisuOuCtj3bAvqS2Rv5L1SW72Tgvqda
Ps1JJsop5+NtQVlzI434Hs+aHeYlC04joO+YOByS62T1sns83t8ggkR+FKaoHUTISAl9GTz7S/Q2
uwEqNH1ofA9z3Yu03WHKUaITkbriCSajly7N7jyu1y1wA3DN8C8xpR+rE3qDXtmlHj+MoEChjED7
eraQ3hca0G2ZWwJ1DuoXrcyguovy34o7emXTmLyhTe2XrV7lbjE4mRH82lNCx2nTj/OARStZ6amY
YeEt3hXmn+gmHwcBcco4X/wwZOWRNNgDS822zLhfRAm8UshmZNL9uumzUW/AP4nKOE6etReOkJzw
vqYjpPkdpUPNImAIB3OpBAvCSw7A4RZQcnq/uuRx8HF8Nk5mt1BpIWPr0WTpMpXfLVEKLYrtEP2C
c3nE8tLbCCS7QzrFwbMHDxbYSp18hrERmXXRJlQS2wDD8+3gEG6n+k2viFw7wp/IRNh51pDKRWBZ
Vq0g/Y4tHabztA9TaAQg22CI463nDN942SWfnR39LlJ1vcLrsJQtGOZFrvCn5FxUooBDjUFmipSL
8SrJyO2Yem0NkR1KhosDIDK79mULCrvVUS17cm/GIijnFYI2/HUHf84UbskiAZ3mMu3TozpC8/V3
29E3jxNkhXIecWk7XbM5z6CCYPpaDKjNBlOMIm/a+pUqYuCoKMRqTsOIaqbYMQHrR4giGERfEcJm
lGah4YEXG1Zn9JLKAbo6kpTNStLSwg5mMw3IMUURvKqYzhuCswX3Rd6f07RB6oL+IUbbs2GfJ7Dl
yUZxjTolIBfM+6Fs/BAxa2sDTempwyAuDpq52QR9l1+1Hvcrm6JVIC4dzwQmtLuCtW6HPBahTtsM
j9BsnTztvkFs8ovOdj+b7FFIK2q7hO+yTxqMcjXmEJnw1yQji0HR+N5DNFM50PnKRqMGQmhjqx7O
l3e2o+5WL8mL9f+Psy/bblXJtvyVHOedvLQC7riZD0EnEEi2JFu2Xxi2t0zfiUbAU/1G/V59SU10
svJYWIjKfTyO995uCCJixYrVzDVXgHikHO0FXLOwEroa/TER46C4hiKLLKHA6iC0byeaXyFYX0FR
IUAlpucafARy9onQe/AaUwGvY2atyrBwGmu03IQyS2n0JM/M+wmeG4msgZcFvZ3R6hTEXqN0mR+z
bH2mg94Mo0ZBF2vAR5weONa+eipiGI7/OccjSwOIDpgxyswY4I6v81dCzroc3ClxGWVCjP7cfajG
5Zma4RL4OSuMgow3qktYsIOO00hcfXKFrC4SS0oz6llsG3cjV0K56dhAZEiJkLGD/BOMFBlRE3Ym
j3orZ/Y9h8VeT7FIuobxPTExs0A2ZKTBAdCCiHcABt7fu1vZVLDZDf0hkRsGFdf1QByyQ2UGPK7l
C2yvcenJVzghrmYkZG6UYa2/pTqTsCh4sL/FFvCMzZr2fPQudqVsBnhyY9FA+jD0/AOXKdgyRziF
kEHUAQVOIXqMI6jurSKUOeUJwCfRTN7+xnSkgfANTeTBzsyMSx1bGs6G6ycCfL88NtHECuYJyN5n
tuZnFhoCCCyQIOEPGliX60XLspz1Tyc5sGjB9w502fG/CrZtgG5jFu0M48hP/MX1WCN5A6toyWG2
oJlbPHEV0k6NHiF8GrTh0N6XxAh9I2X8cV/2bk0QSXzMjAOzww+2DuDKUTV5kkOTg+EkotL1BGhm
JyQzu/Uz3Y0YAwfEEwgIOLBIjdYReP0szF1U/3jpCoE9seBJSqOoXoB3KcTKfz4nVCUAJgYqShRx
jWRwSOqcPZr2LF6KWUQCg6Fwymc1tyrmqAFvLR+g5uhyQw8yP2YgkJu4RgyXE5fdAqDQ03MGhrIF
O9dt9UcfCswETiWKLpClw1/GlStlAIifjFpTs27oRDQQwuS6DyZEgSRp/PC0QSD5zBAkXBtWl5uK
RY9HdMNCtXeHsK2YlIP9GEYo676/0Dd2FTXWQ7WJhE5uqKi5Ph1orccXUckGJtCXOtDVVHNEA1XF
DZ/yfOZw3FhoDMXjxOPzT5oqtPFGxUFOIRtbnm3xlBoI/gDuXif/uewMnXloMLIOhBljnjM3Ejzk
V9EyXK4pJeJCNaB6wqBxw/2VuzEdFplNVFihfAxFXaOVA5dEknFCRKGCrOLN86JqV4veFwkf8nP4
qhtDgVweg6HQCPs0PnqgLqL4BWhNlgjgqR3/IPi+QtMzauSn2gecFyVqsD1Ay/qj4NQ7ocGhFFGh
RTVI8ZZIjRAW9bv6KQYHFDpTUzN38w3DAKMM+yOh0B0n4lry+AKZqtDLGDM/IaGVAFwir1z3K2n7
DWxx0iCLdn/Dbkzw6gSObk++rnwUojNIqIgdAeL+1EcqF8FX+g1SExRxsSjjAuREAHhmZMlVIVDr
LiOEVg2OsArNkGJB0DgpCeb6Dty4b0D1zgnQxzAb+TEcLUKBKyIgXmClAh2gdYOYxhsKLJSZQSMv
Jq3y0APEA/R3aU/QAcxHV7hsIcw1Y7m1sN/fgr3eSUZIWfBhRJLpNUW+R8deYVP0DLVLxfK8abvK
n9FZN0CrLEQHWuRP8Jo4Wt9ICsAhBKiKSXnlhg0Hfp8MlBiyr4LvHs6DgBoBhjdrsdc5uGQzw99Q
mbhm0XsPOFCgpcfsWFkGFefSdGKK7drtXsNg7wavTQRXbrZh042DD24xUPoD00mj5nZ05/Y1YMEC
qKJMECpufISZebp4BBf/jMV3g4gLUoqDOBBZDxwyI/O1h98k5D46B8joNbaJqw7cBQh6aXkBJoZz
IEXagukz3Wup8xpJXFd1ex7OMwh1ZpTCT5MQLwJLBmWrwD5DM1yLkuvVXNH7EhioWVR2LjxHTNOZ
IW5tH9jNYC/RoLn7UYmbIj1RwsRB66CUU9CcVu1FgP6FRqPp7eIczMAsf+4gKLcQ1QbLPfCpMJ+u
J+RJiBxIHiWYqIMMItKik9sjC/4crK97nuvv9VMdDIMhC8iiUzfaToxWD6SpUNZFTS0RP+E8FOd5
3sZFZuBBSMTzWwgyFV7hxI56r4HCFYnMNuFvENmjOQH8B/DV3SCJTKsgKSje9U2PapTEXwDBVWx8
D5xHSVob/6lChzEKjmU4D+JCxHG8XtvuVDUoHwdhW54E7zUlwC8SGt7Iu2ahuwBx/MeCw9HguADw
l0ZsWRqbSlJ0bmsh6Tozq2tFbNZyfSxPL4FrCJE4o2J+HgOcRuSrRJxlIAbHJCUFm/CLKpMyC1in
TqPj+AU2gDRzH/48CPBFwEww+HgwLcaDSOBURtLZ800JDTCReSZd5aJFyEefiiRslpe9+q/P9r+9
Y/bwJ3C0/Of/4N+fWd6dAs+vRv/85wH1YfnxV/D+P8Ov/fvHrn/pn0ttq41/4Orn8dh/Dau+V+9X
/9AgXxUSucdTtz2WdVxdno0XHH7y//ebfztenrLv8uM//vjM6rQanuYFWfrHv75l/vrHH+xAYvFf
35//r2+u3xP83v7//K///R6c33/+zvG9rP7xB0hN/w4WaxBZATE/2FywRs7Hy3cY6e/4LowwGJWg
CBzuFyCUKx9jLv6OEnr8rAwqJJlFqOiPvwF8evkW8/eB6VIGGwqqXoSh4Pv/vdvV5vy1WX9L6+Qh
C9Kq/Mcf1zc6eu/xoJmCSTHI5bcAA3IvKF4F4bZdSrWaZoIJz0QDLEdzheI/stL/GmKkEBkPUdHI
P8UOna44yYeO4FFnFvzm00emCEBhLZD5eDoDj5E6t0BKINEvvH/byn8t1/fluT6ef737SL+WlZiB
jjaNnXAR4Pb7ioUZVqaLJf8X6PqvJ4+6pGWuFGNru8hR3bdOeStJpSaEVgriEaDHSAS44a7RtE7d
1UvO/K3ZiMNt8m2zvRoNfTzOj1EIyqO/9Qv4rdTfe/LI0h6S84HE4MllXgmoMka4HyBvf+ZqnRDS
sbFSN4B9S3ESO7heCAdgTiqvSvcpEr/uv/3U84evf1uXvkdoO+ViSCgK4FG2kMsrxB6ULvtTJV5p
xO9SNKzCjb0WR9dW4Lo8e/a92MnaQiZxFvcADrZ6K3R7Lz2ZKMdqyQCNvD8b4do4+LdoiaMz3SaZ
0KNjO0BVyllrVIHU+HzWWrVXGQISda0ymz2vbSmlIp+N5hGTgtQdUkIpyG8seVKraCCsdKpL1l/L
xyU6QBBbW2shqRSaeKpKmUDg4a9KqrgzV9TUFoyUhFQgoBfIeGdf6k8oM+Yd8UTpeZPuYFzM3LXs
oBNu7cNIVwCVk7mnFoPIhNY2mPebTJwXVtkbSqdr7fNaVSh1LrA18l3+2oaR7lgIIQAtKOBzXip7
Eyi2RNY++XV/j9lhL29NZaQ+UO/fxTVQZA7KIF4ko2lIa8Pv08NNb5A1sJCKu0xswcr2tdka7OrL
0/0ZY4wZxPbG2GN3aOHm7klK3ch5PqlnhVEBM8JovVGqkImlyszMcUQv/+8FXIyUSlPzAgXwSeSs
OqXWZKJvHnhiaDlRLGvm9picy2AyfTv6BVXQ8GQxBv24Eslbj4VDlJOkS3zy1Od6TvSGTb+1ZiMV
I4ftOQNKC+r++QUDyeRNF/VMeUB5d0DWO2X3qM7xxHET539sJedtzfj1GWPVyvABFg+thAZA0X6v
lmQTkBhbdiSNssAkbWW91l41noAARK1VDf8MidIYgXpfUkeMm3/t4iDB31ZYEjMAcQdpUeN9QT4+
oqW+N9N1Z6ND29zqXrf0+GuMkfaIwfmwSFiMsQIMTM2Inm4SJVAMTO8dhMtKSLSOPM5o88kZjdSI
Jy0CjhL7yBGB1gbuaOEaLBOdNQpWspVxcarnAc8gkX0SNS6Qsf6FX2hM2DZOCsJJIGhoyUJCc85d
mRLicaS5AvyziwYhPluxTVvhHntMwoOdmbWdE06ZOSzcxDILIyE+SycQnwxC7Ntn62wlJBikqScn
G5Fk8nEMjFY5PERGaZ/1o50Sl6AxMEHfGP3xvjBN3BLC6CJ1zywIMQZDQPZtUIRh7e1yiKHzc1XS
3IRuE0bSGkkDsQNwgc5zoXXWyy9XkZes9ZKazoYhoK3fUBuZFLhF493DSQvXpVna3gPoE5RaTewF
5G1OyqYWeyzTAGnwPrBIjvvW/hIOHa5mgSSvzFOE8qvX++t57Rj++9wII0k+owUs2mUxiZNn9NkE
QzgpMzSMXIThYwdsQhYhV3F/pFFW5N9D0aOh6lNQ1i1fR7gN1UZ9a4md2ZqizN0VEzMZB0IQsQb9
awn6XvXZedsXSr/0iK8bD4Wq+Ja3qWfI5Nhh9W/ocXp07yKZwQLXiGnAWm/1RmUVHVTARNYADlZS
or2uGUWxlstQKX5vSBACXyvQBfA3stQOQ6q19pIR540cDWJUsMmwgIqynLVYbk8OdIzXIwlUGSV5
hUU8axtdjxRCiL1+TOfshuEM/Vy7H4TGITRgmANA6+BC6hRQhym4f5ReiYmynFEQ3NQ9O3z9220T
03FUVx4TOY0tIaVgArNuNjYiKvCsFoqw1EM1U5pVYBiAk5lyTMJluIxh4jJOpC7Pq685csNJ62Uk
KaILLEIEulknV19kqI7GxH3vq5/2K2UBDErmBho25+eqolD1esZ0zJ+oPJVhCdIpajvNKn1mkw/e
S0nJcCqHG+r+CZ4aZyQc53NWUT41jHNymnCF+hmVlt4L92RVdA7uiNn86ZTiG21hIwLg2udQSm5L
YLOgYs47AjbVb5tWyzb14f50bgsjKuKvly2jejCUMoPqq5Zc8ylIc+8/cYOMuQmYHi0X0BMBrQfk
Te4CTw6WGqCM7r/1xAXIjzYh7xYgiEUNNTqSnggTpSQKYgVYO6VBXfX9Iabef9Cw305Qg25yEVtg
iJLlUUUBGq8P1MTNPHxCTfMjC4JagJEpANOB4xUnMGSJ2oL65MqPpn/0wKFzfwITOzuOchZBxjA1
EM5OK1BO1jDWKZB39x899frDkN/Wpg8L1kNPycgBtjWpUDGdoPK6AhwwUCuAy+4PckHD3DjR/KCe
v42CJFhM5cUJehKt4VQnsrbHw4FR1rhXfskzizQlSOz1GDGIiGkR5aiOKIBbIAWl1KKQDboIvvoy
m4txTTgi42RW0EkFmJxzmOULo1RAn69tzco295JKDCC07EJdkEZ7JTtXiYjaGWcLrabMmVWcmuHo
gMduUYZxi8E58gwqK6XFXU0pvAmaTaLVtoKCspm1nIorXByxbxuGdlGNLzcYKiIvsTl4d58HXznZ
DmgAjHBd2ENwBcESWfX0+7Ob8v+5kSIAG5gXAxo2GAWltnICy7S3mRKqhMAmsCpYBUtZXd4fbOoq
G+Lg3wUyQscsUJINgwlEJHCvdHMLlUNe312ym3NbL/zlN8SeG+mGpKplFk1wIkRn0p1HthXRtLX1
tJxraTkhjReT/9suoR6G7bkOu6RG7wX5FJz1ztfurxA7cWdxI8XQ1T7qOAQcp4x8xHpEnIToheKq
Cf5/IE/1xiePX6Fxf7QpW5obKQg6oBe0MKxUp8Ac1BMYnmsCo3Pm8cNjbm3EWDd4ZZFx0kW2MsLp
DDE/F4RYJ2NGi15uq1sDjG/46nTy5CCInBM0HLWpbFX62m+JpzFE5xVgRCHPvHkkZqMQzirs0u6V
tb9EjyTF6kiu/OIfwfBmPMpGZmqc4hMYbqtibvoTJuTF+/0mJy5VBDyQ6Hi7oID/w3CBtM2LcLH0
qTiBVenzywFNqaMUNNVdlPwYwH6kALVU9AySdsrRHncR5BJOprw0hbPkK3pLjlvUpqxJaej7ljw0
lo2QhpLpy12sqMnhpLNGqsw5ARNqkx0pFpRIlnJ4KhAQk1IVcXYQBpAwtATq8750TT1/pEvcNmSa
sKQjpzzZZWq5TaLk3XvAv99//JSuYkdahG/PoYDwF+4ckegOwhObrQExesJZf/zNIQbL6ZuA0H4s
983gAz4/r15eHNPcap/wxWY2fypufFH53x5/RhtCrpPghemtqpsm4jfW7775SHHwQNy6bjgsDihI
ib6Xt3Bd4eadDBdu8u8qkMs9+W0GXBv6C56CAoE61PVYN41XhSXdXPB7coWGk/vt+eekjz03xgoN
iQ0VDvghMJVAn9neCfV30fHfnl4GJRu3PRap0Jw3nUTwTzVbm80LXMLkN7QfM3LYgLr/1+ogrN3q
lbo6qYypqsxGQFCYGA/m6QCxNUAAQl4L1fx4051WdfStCYecxxeVZaq8I9yEnI0JkAW270HrFYl0
6tqKVFdRRQJ6Wtg31tf9FeEnbjdmrBNA4IYaDqx3aTml9vL2oeuohqKf1SFnuXrzNLJNP4yDdkb4
GN21iaK9D8GJNdwGl/jazGtM2cWXr3/bmMZDpf0px2sg61Cpb52GNKmiIcL4RJSDodyf7ISVcNEr
3wYRogL1uAEGgf5wCkR3lBOZuVkuHsitnR8pDor2cpDwDIqjU1DfQdQVqn7WNTJzG0DGiWmAEJyc
Nd0k5FN5wq1eqw+4+hjltVdeDzGiMZqFfZ3RBlNm6yW+/W2qPkBR0qIctAFaoysLwzF1s1ptH1rF
M0XF4NVHZIoVjsyVTlzukFvzH6mfTETDx3Pz59peUpGedtQUS0MVqQZWWt0ryPZV+frqVpTqqWCn
iZW5zgWTwjMyaqpSrJN2cHhU+dPZb/bEOEBENasx5vT28KRbsxtpJZquvawZ9Lb6stmY5FWDDX5f
JrmpR498GSlJTyU1BE8rGEwoEt2qX2j5NajwI0o0ycIQyYZkTqJsaaTIwD4On0MirK4sc2j2+y8x
gg7+FcEd6S0qXFBnVPNAXE46p5otIYPWwYGfef6E3r00MPgmjmnkM7w/TBIKUSdmRcge8cHdXApu
yr+gR5YHKpt9kPvj+Y1+VpyCmL4a44QhnajMaahhq2+IAL24vpjAABpG3BBARTcxzVUNZF/mY5uT
GzBSHwF6j/15e6tQ8ajrV0wjJzkJZ5yYqbwWPXJi2DZZVMIQaHbUgiA9/oCLryOKuvx1f4envCR6
dP4ZdOWlaxSIO+rqBUkAfR8ZpmFo0OE5HNY5tXb7tkKFx/Um0HKb8iC1gBw5Ium+9scH4/CJ28jG
Lakoonl/MhNOGFqNXg9zpsDDncoYJlZhopPhYv56VOZAHBOb/aMRHnilF9VieLy6WrXYjy3OQqfO
neVhS38K6g+iTi8OA7YShrPsLKz4wSnJsVdwfycPVjo3xtQ+jDTuImIjuUsGfbhydEqDpCpzsYKJ
8AdYK68Xv0trN0QvBLx/Z0Aleu+1tjerw6FV+keyNwkyv8O5XqbH39ztkQZugEgB98IwGYfBdmsH
G+byjHqfOHgA+13PRqxbYIYjPPyssYqTDRZdrWKAr7lo3yCTN7Z7QBF+N5jBRVL2YQh/sm9akvCf
IH9iy5mlGY7VrWeP1aogRvVJpEJHZH/1iEgHJQS1kAgg5tr9xZ8wVFBaev36wtkHaRmTZw70Hlok
6iDpMp0XWhGJZOwb8oDwxCvtq+9PMypk4qpAqd31gDWYHyn/MuAqNvuXTvvMNcN2d+t8JoRzCYHe
WrWRrkUmrOQTFlN6fnEGcJZI1BfVgWw19oZZmaaqO7zRaamOQBhnpe9aYdam9f76yllrK9CXs7fi
lGiMdHKcBL2QCcPa5jaaIGgf+yNurRMpTNmYvRenBhmpAloCL0U6DLJ6fnlj1M0W3dnttbX7mjtB
g7DdWs6RPhBSNNhCfUgGj3BhYAkzxWwICUyipev3L/DhzSi1Cb0pjdQAFUu80ItJ5hSguKOjpzB8
vi/jE3ELdBK8FrmikMuUBsOn8wJxK4n3uJXI8fip8cuTsWRmLq0J1Ck4ha9HCVAIIuTxsBGskduN
uvfIvrUH0KmreoimUZaneMoTopUzO8NP7MwYu4mKzvCUB1gx2ojt0ASn7xvIADbhPthKFv0skw//
0zW3D+C1IbSamAP+yn8vbdkqdM1oYIGotKrUJNVEA06CaeI7npLOOpUTt5Q41i2gohDAc5g5SNwF
O9nlwJqQyazFSeBujAoQWIuAgyhopghqirhvNWGxyHe/t+ljhJubgVIrqooQmR7LW0frAgitj43s
9Fa4fk01a2YTLqGFG8djMdLRadlTbgDiNKcy1WT5AcAxlE5gdLq7JMdEBQXE7jxnf01ZLovRiqZg
4hFBpBs6q9UL1JqnAVupzM3kticEzoRrAY4y1Hw3MR4OE55XNpFivL7urLlc+tRNsxip5V4oQJJA
Y0PgEse2t4Y+/EiUI2umxPKJrBZqSgQLZuTcTTOhUBYj9SvyqMIMC8yHWj7rrqVvDHTjsux39HSZ
UVkTni+oyq6XrD5TYVhRaYhsAWxuUUdAvyEVQklntVOHox4r0txYU9sz0sONK54S9A0LHeTBTvaH
fuSJzSjybwvySP+GPXiyFy2erz4LBNLlwI/TsWj+WiKvylygZsJRQU3O9ZINNIddAUo4uPL+A6ML
OgJtrrknmYJgvIyA4FPhk2TDzkj1hH+PurHReKApisUOYgfeQk0PiKBXprN6OWuIn+4DAy2zSK5t
9QbI1zWA1yuFX8bIhHzNSeHE/TwGEHYcCxJ3ftBDDq7nPbWWFfsVgbUOGNhyBsc0pYTG6ME46/hT
MOzdCg6+t/bW4mZhIdbFYPcyOzIFw5pTExORJnEMFBSZ80niTsNYrFUD/HOyEWxt1NaHJ0XMISWb
2THZAvXOWSfSa2gGSoDPnlvPQU5u6NsxitDtRAoIaQyP5qKaAJs1VdvldmGC/12ltM/M7vRcyR13
PZftnpSgkR5ZlGAoa8EvhhT0WVtYC8tbFgRqXh4c+b153B7Iqz3YdMCGH2j99YR8tKHWMwI8ZVeM
gYQeJUnSIsHwqGGxeAMsnYRRTddsl4Hh6jwhjKaAZtGi1Llr5nJ33VrjkaqRih7s3z2GXGUwKSzW
AvP58KFsEzMxC1M0yAej52ZusgqtBEtGJa5tt9ru9K5tnV49mVgbnOvAGCL8r721LRXDtsE7p1mU
obQa/LvdLiRPSqKj5N8ATen9W39ysUZKDLUgQZcOb158AXLemNihLcHQ/vK9VMn7+2zccAKt+KPV
TRhKZ+YsgEqSNXyz/MqBYi2gwly11mvd2w/Yi1I/rHF/lsu5av+pwMgYoxRTBRoXDKKI6DaQb86b
aQvG+9wNM3G0LnbmtyihV8SSnLV4uroCZ+4We79nEQNVHjQUBnBarH2J6myifTg9N2RsDFcqavjN
6LwZOs9IwsQ6TAF7TcNcmqt6mUBuA9lzrfiFiEbP6MtsauUtIzgvH4i7kdfcepzRReyEbudHJk0J
CExV55hDQnAqO03QS2JuD5JqbnBEE8XQtHa9S9RuuZsbcsKmHgOYGJotRIbBkO1nanJqpAEqHZns
5qinun58fbX6p6/m9f5pmjCg+JF1A2LglnWFBFdnUhYPQVbydtwk3ExQfyL1Be/oeoPqtmPzXooz
R3oqNFlHliaxnMfYeGSNjLzwVmu/eRaDaKxH2hVATQtSqodKA5OvsVtqmSnBlfZXOxQQzhyAC8jj
hkyOq7uE0xnhnBqOYmg2ekZciyL8V4SDUGry5gzXsTXRlELLl4WKSpalYffwgeO1bMlWbaLvohFb
s3j8Cbi8KI6unfBECycOVKEwxztlk1iAQvMqaVbtKtJQZ7IJEStbDDaz8cpoux29zJ3l4I3XK2+j
0ob6PHdUL1ikW8sykoOhnUgsgXMUofeXTuGRuIN+P2uSAfK+XwzqXoQlQwqldAwPtWssebdx5QtK
uPSJp9idjb58v95nT8BwCd16m9Hl5Lq+yFM8xAY6EM0l1mgpqtPHLUBTSmmL2IpwiUBrsFsuBfP+
OZjys0eXCpOg125es4nTBT26H+7Q20wBNSIaZewZsF7fH2RC+Y4rv4LgLPl+G4dODBZxikmVUjpU
UqZKxT6KXhFIchbpTM3nVEBkDB5kMgHMglGOa+Sk+r84/QM3tXZg9U6lDMuaO05T2nG0bFTF1YsK
/RlB0u8ZqLbQo1OondnkNw2jMTQQrV+ZJKkzOF8GhTAOHHD0mtUC5WgeRe2zglokB83bzNmBg499
Q+7GsEBUy51KtKAMndqLeJSp+FGuRqwUq1zZZLs8zfsZNTShdseQQDD0MqnoQu1WZ+YQnRnQvIPd
9b6UTcXDx0jAGORfqZf32HpVlxESOcIsgj/yOBcOn3KJx1DAMEO/4wWAGHBF6Gf0ayBoLJqQo10i
G3g2WWRNI/jF92czFVMYYwOpvoz4OMFg6oujB1pheFZiIDKJbIuJCm/rEejXgzxDvTU5tZFGFhO6
T7lTAwlQVk6vv/FKrpOtQU7rVnufqwSbsvEubsg3K0zMRQnsnxhlVTXkbesZKCMsH+YSIlM2y6W6
49vjwU9ailU5PL4Eq+uAOEWx1357NGDUe8SgHmvVeMhJ8uAhFDNbnzKh3cbAv9oV6lZedKHDP3K7
lY5iRYwFsnvNOD4cXkPcE7sZkZhQ1mN8nyvSZy6ohvmpoV3BGWb0TDvp0A7R0geK1zyICq8X6vas
h2seNdpWqM3l5aZ84zHCj4sS8AFRmKb7hLYkJPzcAFWIcBA5fV0i/0/qI1omLTmytHPNVna/7k96
SmbYURCypRHp5IflRVpWHPL7NtHe1bmnT9y4Y9xfhAYJ6B2EU/a8Eshmfzys1zOqbkIsLkL6TRjD
mEErjHA4v5n20qufn62m3V+SCSU6RvpRiJO6Qoonu0UHXb0g0eLt/pOn1MDFI/z20p14Tl3Gxb3W
GS+5yem+Km555EREbQhhgvgcl47vzNWoTdmBF933bbizfHLDpj+HjkAYXacAY1olB7SyX1M6RCw3
F5ZDISIg6z7czy2vbuHpgCITCB9CGbIF82tBWPs8E2qaSg9fPO9vrxM3KYN+MJj9kFoDIJtZvYGR
XXn78DTePGmvIkzhhb4DRP6XNJuUngp8j4GDDVNVLLjW4NcPiK4BWdkAIGM9zeGnJsRlDBxEV6XT
AM8NnQVNkYY2murzvrRcos03zIYxwI9PQUbDetBHuUotYT6HCmdSy5NKK8MVslmYfULy1eFzU70A
baQBXKjoqvSGUktWeVnRxiZU0W9Gb6zWSmwfISZT/2hIY8lO0pBwve5IqsAQtgRi5VCjyly8fkqn
XMT/20aLoeun3LDkCKPwCqqeB+oKWkVvPDJnIU4J08VA/TZGzJ+9wgOFvFPp8lJykJ4bSglRw75s
rHRF488SqtrapYbvcKZgzqVmp6I3l6DBt4GlqshBal0PZxh1RgEJH9B+hejtilLIJ9pwvp9VhPRe
BWV5JpI2R1YyFZ66WGXfhl0UgYj+thh24AwJQB7yBjgqpcCjzYkdABv4Dqwtpc4FKCYs8EsO/ttw
JSBBDdW0on1uggat3rLcYBsq0SRW4mc0+BBGvyXeI98w4eVAqqROtCmWAt19xR+ErnFckdVjOkG/
HzRoc2Mw7tw/TVMTGvl+jVSiK6qYdLYXo5+cJoG9PG32v/fskbvidXmeUQyezYFEKUlRCV67qPHM
f+/Vx0SqghAsvIBvO5svPF1CN3DkuL2GnE7tXB34xOKMQX4x+hqgdy/X261cP6LNrNI30TuWa2YC
E9BwcQzyczm0bHQ70DwLLLDR6Goh5jSaRHx6Z5lQgcOyGnc+kdSfo56Yms8o2dmgZVnhNk1rJ+h7
wcmZ1kkJ6X12RnInDEV6GPbb4ZALRvBZvgU9F4ej2MTFpqDaA1jcdQDplFRoD/flanLdhjvn20Bd
WbBNQNOtveCg1RaFKfkpgkthjfBIU6wDIdRZVLkQlkLzR6ZmZvZran7c9bBoWSUnAu93dp94qANZ
yWylgr8IrP0vPoikZibH3j7/Y+6BDBz+7qnGKI109nZopiurKOUUVDRgyNcNaAkeGymvV92J9mwK
1aKE6gpOSdGPT2HEZs43nxKVkV6gOS4JYw6HS+SPIHPPqPe8maH1nLK/xrQEtSc2UgcQGZqEsJId
0FLzi0EfkIOwiAKn84p8W0Y0ZB/Ez2pEyfxbiWazpryIGAWuSLVJ+RNqcoM6WUVgaFeD1M0PVVHk
K59PUh3NqU+rhnPhHoNC80lgc3YlNUm6qgo0qa2phrVoOXc/KB/tOcjp3CfPYg1a8pbqeUPIu/JV
juX2UZIqyogAwn7wE1mY01kT1+RCGonumZZLtImJe3sF4+QF5DKolto+oCJnjfCa+vj867ekaCGN
ZFWWAipO4763i/oDne0IQzmNDK624EMswN8VAPrmf/gCKLYSlvSMfn/YSyD75+UFvr/rIyLHReAm
dNrbqjqQW2QAiiGrJ4BHCCinTDn2BPM1HpCYPhw+X9fr5S5XdoH69bicQ4tO1OsB6nL9CqB0o6lA
wiug4El1LjWHDlzX54Fp50OHdbDFf8gkoCAFrrLNGAeJvO9QN0YQRanJr5rMuXkT0e8fbReKqBAW
yJngVdSB2SghAqq8PgKCnhbaFgvx+fCg5OTJajSXvFtLa7d8nNv/21mNxRhXzFIFqpkRQbPLDLXr
wmPIofm13CqNvKtKnwAVRCe7sn+e2febOmsxhhd3XQyefB6jyWj4xscNOeczOY3begj9Pa930wti
SvS9orfRA5yUsOxPdEyYwp1R6Zfk2C2BHZ2THmy+VBvjPKqQWF1/e9PxgZKI7VDG2OLDwC697h6X
O8V6BZXX4xdHfjkwoGdirpek860XGK6Bb3dZgz6eIX368wVeIKgr1AE6LwMM2dxudMfBS0FJbI1P
Y71e26/2wxqInp2FbK86F/Mb5nrrFUa6nnMLqu95vIKw4i0k2TxUKg3CabyurXcrJDsQCw2e5xzw
ZgJPCpbR6zm7TMeKEfBpgNhRAHg56hvqoz5QIPK2MYGxtx9QPfagPaGQaNAWA/EXMA/De/xC7271
vsgy9DC9G9MeA5nbvJZTtATrbdTcyxtviRTts6q+IZIGpr2PPbTV8biFlkCpG/qfIq6XkQ0qKFer
N31IgvuqCW2GChbI41DTjMqrr8cnSzsYn6hFAFcayuiJsQVAZmMCRap7CAaSw+trjOksEEyydnBL
IjVS86d2E2os8rS7r/tzuyDAbk1tpAMl0COkJZgb7RVK7h3d0d8c501VH6EFgdWFlJt7zGwg7xw+
D9XxrvrZElARBRD5Xnn/kz0xBQ3AwDH4BC5Aa2dZFg7JakbwFxMaShpF2NCQKj1JDd7xGe82nDzs
PdbrgEqa/R6rZZpv+v64RcmFrb2vtbWxBoPQl/q4/MLLrLBZ6q8zQfBvRmNO5OTQEOhaKMswT30f
RP/2M9Jgz6vn1du+JICcYgP320g5DgUma0Mj2tfj6lI4aIFt8v5+TZDggT3yemxKrFkKnthgFTy/
qKvnZ1yczyg5GRTQEbL2AOjHwwNKQyBnu9XjDpKGVOD9wQeZuCUrIwUUMp3AhAWYxdMXGl1j8xZi
AQ5Ntvvloa34/TFuRyUXY9505C8aLqsk2aZqZBjzSAFGlZQNSR/DmQzcbdscnXSuV5BOmrZJSlm2
OdYnQeSCElgXh6nkLsnbuXL7/8vZdyxHrjPNPhEj6M2Wtg3bqOVnw5Cl955Pf5P65o/Q4AiNuNpy
AcJVoVDIylz3wg9zReKeEzwkKMsgGj5uG+fAB8iSFRhSkkOQpPp3AOIiToEGXhZfiV5US7fV2xrF
jCdov5cQ1Ny9y6VzfS0o2VZQ9P/7p8AApK/QM86X/1SiCfGz+tg0d6pqjl58s9ykhpeGez1yuovx
IW7CW8ZvKSc5iV0e58bI5Djg/dTMRNt4am9qSwDJyM7oUA1YbWZXrzZyYIOmhvHHNUb4abUIqwoG
mQv6SeP9JXT4S+H3yG24YNq5FAskFJ0VwF270t31v9GGt3bi2zkedeGEnJDB+8WdflZdnpEdpuxr
ErMgQyI2Bl8LD6bE1pKfO5wTyvP1HlMKR1SNsPyyK7NomHTeR033E8Kq/CGywl32qN9C8BtCqanL
M1MdlMNWI2KMWllqYw7wL7DOCIMZ5VZrRa/pVn3i75p7xoAoR4pGOAEIFfdjDokuf7TEz1i1+K3g
xHZyGA6sqIGyHCSmQOFHdcyhgeMPfnMrm90xtVnvvLSmCQdQD33Qy6CQ9RMcw7ptAPrx26YJi5fD
UaghI8H78i51BnAlJ0zANuX0IPHzcxvoCVIPvA9+zY2wf1yc0v4l4Ewl8fN9JxsTBCV5XzgNd7UX
H0YvPYRbYTaVQ37m9+GjflhYSEfaSAgDzpXBiIZ1aYMb1Srsap8+Q27Rvr4110Z+cEUkcn5SmyYt
O4ykqmqzTF6giHu9Ydq5QQLmlXBEvZyEbiun+SG8gKcXDCLpXf00XBrvlzDJ/6iSZBDHysIcyxzD
RyQu/5wDYaihRjV85jcDK/dFMwHCfoVEkI159aFccB9nkSlme07VbQXPCaXK4uCnQBwgR/Kvpxa5
CpdKSYWXmBt3jqqHZfxQpNodVDxgSzecEtiN0jvlBJJU9Z2vZkuQBk/gI7OQwXOh135tvOZDZnaq
HxW3kXHfCyzNIoFyjJDg+hhi20q9Lie/G/w8NPsXrjNzPOx3rWkAnbepcQPqDiwkGu13hGfo516T
l9V8o3OIqr2Usd1pu5KEz3NLanRJjv0uZRb/OT9As7euTSU0tT/cjdja08cYso55yvWVhM+DpKLC
Bb6HBQgmJOsP8mjWqd3tRhyVN+Vdd9C2ae1dNzdKAEhi5RNxqhulxr+Sc/+RQfPODVtGjEw7jkmB
VaXnx7EHGaBfzG790twNJ+4y7Ea/0ewRb012cWC9zVIgK+pXMuJ7sDLovVxArs8HNrN+QGWXuJuj
Wr+sjIf7PpaEUyJUo7eAt8aUNBXkDYAx20vtdoGQWGoBpfARwdzJgFC43Wit4HZzlm4DsZwsEHoL
diYUhjfFje7GwyBApF2YXQ3CwXsAvlhPjpS9+4WC/TaIpgeKMlGHxRfaG/BNmLzsK9rE2FWUxkko
XKZzUqw13eLj5uK0bXmelsCX/z81gv6PngL61v/6oEFrkHkqshkZkHgDPt4zCzBD2aAk1G0YxThe
5HTGKSZsar9jvl5TfDMJc0uXqOTVGg0PT+VRMLH3dZdVkUGb7PX7t5UU0liVCyWZ/Vya7Vyb3ni5
PhhKxIihKbdPhYg95aquB+Q+MScH2YkPgjc5qQ1GRfe6T6AEDiQ5K8Ru+kxX5nkNo+36kILtiDdj
xrWJ0jhJ0NoWRdsrOvoOIhVLf+52kxM58eOvek4WP/SLWmr62ji/e22tbp9cGovlY2hHAFn7sIha
Fk8zGo9fhsTsUaR9Xz7NhaX6I+6zkaMwIiDKjifLHpSxHpUZ4uN+V4izmQ1VYitSkHmKOERuV7fn
63NF2URk8UMf6iA4NyoEukflEYj1/YCqm8ThWLEPbaHXyPGbDSRimKe6ivYXN91AqxAY79iVL9c7
TzEwssahK5Y4gEdH4/VNVT8qy0mXGYkXWr+JSyRfpoEuzwnvl8a84znlUlSRhfQGuO6VSzQn70mq
/XK7EnashMYg5lGAtHG7PudJqGLoqmYj4BZr11CW28udpFkKX7JYpCnTRoJhNW7gJ6WFz+uz1oTs
n5UM9x3Hkpr6whL+cCn4ejb6tuStXmb5kKP5dtdthU1pho8aajb0u2kTJau2x9NbbWVb1Nc7cmZx
jSnaCG1e8pPs6fueBWCmDZJYwK6KskYPcRRpqDhQzZgRAtKaJRYr4qJRU2IMrtsu+/is/c4M/wN7
LRTDaDX0trPxJnSI7NlF/uLAiikozoTEujZLM5clKLF9XWyd2NDfuLA6joawbcKKMTEUgyERrYuG
4tUoxi/q2qq95rHeRijhaxgBKmXaSdyqlCpRrqZonStP8fKkpn66/M6JkKBVY66CfFhjlhp1O5XD
m9d9EyWwIBGrc5lqctShWcWULf28eJKTMhwGbTUJn1p0S7eMOZqGiPWTbGn3OuPIpxwGJGBV7MZl
Wmo0XGyVR9UK72d7fs2ceXN9SmjNEyYZqMGcchWaH2zVim8Mp1jrt21WwLIO/we/QwJOJbVNp4WD
afINZ4rSuWp753rHaWtJXOCbIOQNSLvM/tyYGqqpJkt9yxl2Q+k1CSgFriCTQMU6+0YLGrFCsieR
ZyznF1rwhxkhIaVpVch9stpkFNnLdnrEdVVWrA5vLLndvyZ/4ieBubi0wIiEgcZ9MoNjBgOJH4Jd
PAEpqUGobAJqMcys7M8MEBMDaUNxNSQYFAOSNWkdVm5mfo5CnugYs3AWlKX+SmB8O7y0oYXyQRbi
ggTxVHFE3XSre0EfeHP3kuYMZDjFm32t17eflLMqqfrCAXHFDU7cvgR668rBza8269c9/FvjWZXO
4gi1ADBnFHYMgQ+UazFuHLSJJwx4bmNO5YV08fWbdM9jJ+24Xe7WJcMUKH7tC9P9refziBTWoCWL
Ly5/UhlKWHxr5flLNKd316eGahCEIReKVkjThAG0sxNvcg3sjYndvOayo+0qS3ehu5M4rCQUZTgk
kFMq8yzIRWwl0cpugR3ZKoxggZZSIQGcS76IyiCh5bhuzYTbyFVoCs1Tn+3bbqf3KJ9vQrPqLoW6
UYLbcP5kTB9l35LATq1Ql2gUsLUaVzFRU3zfndLJ0vbQYrhML43VlJaACI9h5rS/rfP6bTssetYl
RoTFKlqHD0O3UUovUhlzSDmL+PWn3xovMkmW5BhDWVweEGtzdvtTdoldnvVMR+v96u+//UBoCglE
b+Xi5/39FOIWtyvm7fV1oPV9zRh+azqMtYVrox4+auZMSQfNnnLPFZPZFfYYy3YbQT2qn1jFbJQD
igRu6mOv9woKS/w4eRQCqAzqLxO0vkp+g2ENwqaYbWBizQDHyj6fe1eIG0bqkPZnItYul9KotaYF
TnlANbWC23bNgF9RHBkJ1cybaYjSogGMkNNyJ8VLki33XbxRpwBnlma4aTzWXi21i319ySjYXkTz
/65ZVXBiICnYzGNjyLsWFDrA8oq6hSrB3uwnARHLIiV+Is2G2c4Cqhm6svvlK7xCggcBmMyHMQCQ
LThkZ0myWq/aCygT+rNABil2U9Ywf96ZirGeqt93ZlgWkdrjP5NrvBWIlCpHjKEYwOJRorVPuIRE
NIayarFuja++LAmqeAc8zIEVZGaF7dSFIhwD0u5Fog8YAv8ZPqhevFllEAzFHH31V+E7tMb/naR0
SMZYGtZo0oJAifPCUg2gFI0oBuEXqmkos7DQUfRwFF6bc2Ivx/pOvtd0KKCU2+FGc+R94rRuhax7
GLvlhkkrtJ6f/w00FYMIDGKuryQt0JCKnP9o8YM0Itgr3jXpPhgrMx7P2XTJZp1xs/r5XFVI3lG8
tndireBn8TGy1tH87pIJwfl/FyaDmmGZT2g48zO3ckr3uu3/7GwUEpC36JE0cIqC/grP+rgdeN0a
hnNshGbWdGY1MzJWP0euCskvWgXaIqG+BsH+drYCiO6BT8m7PgJa0+v3b2adDUHf9xyazi/DY2c+
Dx+sB2TKWpLoNAi1g1dWQssLGFEgWmmzEswUT0FCzyBGPvdBBFtIN8um3BnWlIFHq3HH1+tTQus4
YcSL3E3ZZKDjTyr2IM98Uaf1m7DhTsjbbJLRbnpMzQkC5A9NY+LJD/ADhiIUBSil6ISxcnqotaBb
Ra7JFXccYvnIw48KFzV1XgV5S0/sV1KOXXdkGRZtUMRBLoSVPmf8un9QfxrupM0AZCmGxXLatPYJ
w52bYKrlBIudI9cyvQ+b5UawlnuJVeJI2f8kPi4T5yjWVfSfi8ylM8UtD9KAmvlC+nOco5AYuTIM
xX7o0fzQm9E23zSp1WwgKGSHh85swI9+q17qguE9v27JP/hqEicXojIO75vq17vOE+9plSmctBP/
oD0Gz3MFjZvByhZrHpgs3RRTIRFyUt8UQGRJyCqlvq6g7O+QNEd+eP+VIZLkQG3LtUsqrLtZnU05
QOw7tj1ijlJ8FiPt4/pPKDcuhST8CZZM7RIVY6g73R3C7iQZeA3WRITDbQ3R4XQX9yJ0itRFMjWt
ctNJ2Cbp4oVBwHDvP98nFBIx14at2BaqjOxWrJp4lTYVTjFjkQVtoC0S4RSmBsdUvD6wlma+kd+7
e45xf6D1m7D9ZuKi/73c6jsZCS6TYwa1lKCDhMXNwZgGlYguq14PGmrZWUrkO2q3kU0WpJ/SeRIX
t9TiqGGlkZyDwubyWBW1VRoSwxIpU04Sz6ZhLk7dEK/9T8EIkBxLRpqG4g5JptmpLSp5iLjJl9zc
aUskiDkvSU3xwDr8aD9YR/QtHgimJYn5FD9Qlin32j7rTC6pVV9tpew9UZplG6SiZteVXgFcFIeM
MIQWm5PAuWEcE10dOQH5adER/FU7QrQ7p71l+BJKpKYSh7ouZDKvZqHoz57sCfYKylN2xva6D6Et
N3Gyx9mUh+GEzuufi1ltRhs2/LuWCduVBUmSmw4tZ1vBD6EpP1x+1zBhu9zSdTMvRCKujYhWxdti
Fz5eb5m6lMSRrUO3TQjqWPR7a7HzQ2tpT/wZ/NM3GSPHSjmzSTjcUCeZJnT4AaSut7EjHaILE1NJ
yXUrJJyNE5VQ6nRsFMMEq1hitZIpPomvHWBTZv4IMU/WhZc2ivX7N0tDuUsU1+vSGj2qWvA2v+9e
Qvv6GlB2Owlmk8MoaNQSgygauwU0F9LmIGG1WDBXWvOrT/3edV4uOnlG16un6h2MFK/VQ+zmjP1D
mxfCUuOw6noQCcAH3GH7eCoI9ljOjRYgKYShDs00RV2Atp+EvXrYV4P5GtiP74Eb+smD4ICVikXZ
QrMCErAmpVm0jODxwiadd6KV3kefvR2ETLUnCt+vQmKEUog99RniS9+4fS1QaQhm2MoWIO5piwj1
HqMTZ1iSaiahVZ8mKLSPjNwtdWSEfTd5K8n9EmD1bWRYIct+W++4Y3WsKzNlFa7TEh4kiigGqxef
rtMn3uQzxLMEM0Lcv+NeLuVuPr+lFgijxr3VmLbIeqOgbDwSWyQl8xTKNTaH0m7STWjOp17fyKyk
McVmSHBRIIaNwStoPTwqbuVOm+GzwfXsur1TghkSUVRXglZVAxoXd9VzBJwvi5GQUhCskCCicRCH
KdHRMl5VoG1y6S3lOdpCN2M3hjYqfXYZpCwSSKl5kPreC05rj9vgVnK07XxTb5BM/pRqU/Mrbxqt
1L0+WtpCER7CAOVHoBnoU+3ML/xJ8zqPFRXSbtAk7kiOeq4OYuw7yew/60dc27LYxFPCZnzuJXhS
bYMi2wf1JLss2MkX69oPtzaSYnXplH4o0nWKPwc3sTjwjvY3kx9EFihRt221axcnd5QbtTTfMltP
gBizXlNLmy3p0IvmpToPpipZgFvH77+bYDI4AEVEphqYBPUg3KH0bWs4U82IaGiLR3iPiWvHblrd
lqpbhpvtxdKcPn7XbxICK3JDNSQyPFPj55vYSRZbQG0oSzic0nMSATtxXVS0BXqOivHoBG6th+6e
lSyjGDAJgk2F6W/PtXFyxxYcJ4tsj/UvsygkFLZSQ2OpC2wxyVwauzjnVueEg5VvWSWZtLkhIgI9
CThpWH+AdJMAZq7g7Z6xppTYmkS0xW0SiTmHlodJsPXxKSg+otidZda7BoVWTCExbQOKaBqxRyQs
3a7KDbonoDDI0Q7jfjjyrMQcbRREHC+BS0heFowCiP8wNLlHydVuQRz3GLjZi+CFz+IpymEILCwr
5bQhGR71QsyGUsb/hHAxI+MccC1IX1wufRaX1Op6Fj8PdfYIcwYjSa9J64/0hw6ADYChus92Gx2M
ZxZBGGUoJMAtVMK/sWwSmyKiZO3Qg4CMJS5Pi2ZIcFsvyLVirKEy/ylb44f4PKLWjH8cjiwlO4pp
k/i2aNZqDXwFULvRJotvQqvsjmHNuHnSriskxA1yQ3I2ra0Dv9Q+gMRoQXpRNmscCbfKjjczRo6K
Ok+EhctZnxtagx8pZjdAHNFLLgAkAFPBimG+uvzDOUjSNQ4NalXK9RbdO90tMn61NZ9ER/ysXA2F
nV1pDtv6IXcqhE+z2W8z7yUAxCw7Cvf8kVlhStttxA1h4iolXnp0YmpsLTJ5qwexO8jASicBtXCu
O4alS5Yagd2a3+u9xSoooDgIkuGxkiNtSkdswx4BFZ4dGpD6XT/MaSZKgud0ZUxlbY08V0C+er5L
Tqo93pVOu2c9T1I3B+EFYrUelGjdhWV5hPrVgNuVBsVZaRPj+hFOd2p6rxe/jCBIWF2kFP0U5Jgq
41S459p/CRlxJe1KRYLqprTuCl3FMGJp3+fbLDtk0SUwHpJhOyaxpYt+lHZmP1RWoxwldb+IuDLu
ZWVXy7uM30n5wlgzyi4kAXfd2MxG/jWfL+oh8MRz7yqZyXrzoOw1EmRXxXHEwREhBFPnzaxwz7xk
2Fmb2HnAPV3fdJQ0Iom1m3gu4uR2NaPYXBm5mwcQklr3bA5rSsBB4uzkpBQD5AkElCNpbnypN7lZ
H4Un3ILP8pNwzC5JDYpf3ktfrw+IZkUk9k4DMzvQnJg0CXyrko3ic8nOrWDTwxmCD+qXfyHihKKM
k3KWMCzcrSNnMbWDclwc4aaz6n1zf/0ntM1FRPfl0CoCn+Af0LKxsrvuDuWag5ltrrdO8wVf378l
h6KsjXhxdTdBaUE1xhF40McgDpes4LYOGBP1Ja/xw2FBIvAGbSjqcV2O+tIA+gpdGvWcnIvX0tNR
c2rV4IbtVPPM35fHYj9vHzkrdobt8Kq+CTeT02Ho5vLUuOqxsPCklHx8Ah2GcDvajScWSJCWbSKx
fD3XxwNYKwQfZ5eCguAHnM43UmOmCySlITD8VG7zwYqc6J4V59Mmn4TxKZkgCtp6u5JMqFfkZoGH
gmWjWU1t8SyQBi3mIGWYhR61gOF6/26dwFtAPjxCWR33oUuEs5h1IFIAnQoJ4yuLWuHi9Sbe2eOx
elO9wm0eY6BqDC95ESAxwUzNUPTIFF7+N58pjwsIV1ZnYtyON8m7VNmqnd8B1wm1uAJaijjKXgcn
fZsHNz13HsvaKU6SJ2KNVm2iRVizkcU2/+iBszvJ5rwdNx3rxkpx9CS+L6qGIjJqTCGCChFkduVg
VhbDzGmdJ7xI0+cobeJx136CEEJwzuyvqFB/T30J8cuZ3xXPnTuedKBVreLIs2qnKc6LhPcZVcE3
wzqk+nPyZbveCh7IIRiD+vlQkUkknxwsdS+sTiW6451l0xw7lC4y5mtd1P86LJnE6XWVEHRljsXW
ThOE5LXZfFNeAzc4d2bwmpXMKsafJ0gmcXr8MqFMek2fI/eWe8UmPAxWfzexiv5+XnaZZOkDSXbc
Qb0XubcRlR6BPd1IUAsQbVa1FG0JiGuGmiojKNvR/jijYkyKTCk+LdIHOA+6QGOsBe0fhLnrgdg1
oK9CmJeB2ynB8bctXYNxMlECBZmE6i1xZ0jJ6oLTzFQ/05d0I56y2urfOLtAzH19O9FWmYgT+rTO
ayHCTzroKKASo8RxBoUD8XePUzIJxOvDRh2a9TkW5X0oxTD5FT3P0tKhnFIyicZLwXCriusmKo+z
N1qqlR76t3bLmzor30JZ4v8A82q5XCApjhhnLZNQvBLxwGCeqjvxxIGeL8HVJ/NFtigb7X/rOn0L
erqyTmRFwHoUb/lucluI6sRmAFqcwMt3H8sn9rJtvNSsCkjaJtPXfnz7X96rS9Gvt/HgT3YuFwsQ
bmd+S9/Xc95m3Ycotk4i+GJ5+etK1PZV689xesiM2FbUvS5txNgPu47hd2k/Io0+zPrSEDAaTh8t
LvD6gjfFZB8IgPVJG6k0rEZlXX6+8i4/OGKSz1Yo47EK1q3dW3rjhi6yfLsZu2RXQtJR2kTPEMy0
JduweNFsT4WZQCv2/Cg9RDelK0JX8lcGTLLdCnOXLdF6HECns90CVWQt1TGBjML15r8uWj+NknAQ
ahkvUsOtDmK7vPLbenD05yFHEB6VVuciJ57dL+fY1hhQIIo/IunyxnhQ22Ldj/oNbnwtlFw15IBl
Rus06yLSC4potHWnfU0W7l6b0Z0eWDHYzyESIKn/GpI2zmVvzJgn7VSb/K3IRHuue/eHBSCRfwMv
ThWw/ziHd+EOyt/b6wtLmQoS4qdKUaq1a4pij8SuagufL8yAe43cfurxOkXffEoL8gORW6Of0YJQ
zlGDhvEWAaldn5M/LKQMzXGRmD5BUIJgapFtz7aJrTlZ48WgtNMvqFjf95p5fZK+LuU/DYU44cFK
WI36eo0ed8YTdxpAi+U2m9QXfQVaGU51YB1llH1PQvfyZmjUZL3sVqW5KpvbncnHiHgBvbw+FNp6
E3YsdVqXZGu8u/jDYssmb/at1TCSupRXdpnkuNOm/0u5ppBY1F7Vh2mfQHUxsY2DjPPLRwXYLrwt
Tzi45t3kgXKa5Z/WlfhphQiTlrpYz+r1gG7c/KLtky0Ys+T7OjbVp8ZpfelBB+PJ9SmkhRsk1C/r
dFEyvkLiFPFe/meAsojh4AUMeQlGSEmx9v8C/qS/IaVRnvSoM9Nh3/WMVaK1TZz1U9L9TXVUp0ee
qRdN2bkkDR5XaH8npXeG94/+Lvcri0U6Smt7Hck3TzLoPJ8vq1W0Tr0r3gereZCc36WvZBLJ1xdj
AdInNB5vQih3AxcqNnbqKozdQolFSN672VgqiVsvIOKN6KzV7OGfeat8ss592sFMst9JcjUoIDAT
/fIhs3nZDmekd7tX3S9MLTHlTfnYcZt5wwS403YPcU8vQwVPyevmz6o7g0vNSthVBivfRPFOKmHF
HLQdwzlC4zUopVHk0TnGjnUy08yWhPmBIufvU0wmmnj7W6Vuu1ftAPb/9JklSkdZbRLtV3J6lZdr
ZKEehucnwdRKW3WrB9ZpTUmVyaTye6J2f9EOwSGFBFcDmrTFLMCMptn5m/qU2+PmupOjxDEk4k/X
1LEc17gAdQzd+wz50APTf65nzQ++mqSri5s8msM1uCs/Ox8kxWsu1QArUhyhQk9dbOP9+hgou4mk
qptCSV+M9T8rg4y0AWzxs3693jRteqR/PRIodUs1SGB1oreIZuwbM/MooxgYCfTrK+PvFqo/X/Eu
yCqRpm5/wnCnceGVcoWbSOsTyrRpt+fWSz0oxoyP1yeFkmKVSR6wmuf/wsYqWzPM7Hm2Wt4c7Oo5
nr0g9Ppn3BqQE/+4/rsvfpQf9hGJ6eOqLkThPNYXpqBXVnfWzH6HP+q5U0PC9w1JhvEtTnFvrl5A
/ARF+9znN/PJODRH7ny9E5SNQIL8RFEIAn3CrHKQ94ihjcfK9lM2L4nvC+Uu0NP1VbKzJR8Cch3Q
tkALX+81rXEiNE+leu7G9TlN9FAFZaY+HvYZkRjlrCYBfhmXtbK6LopkCsm9ts/2au9FuQ0s7PW+
02Z8jQC/BQN6NwT5tOJrkG0TXiEDpljR/fWmKaZHgvU0aJj9z2FMbmGnPstr03q8+sFvPR5zIZqX
AVOigTT9WbOE1GSBHChvQvKXwMS3to0u6oOgxzYZLeEp3ASH6DR6Mt4b8Dy2gW7kTjQLjyVFQkEz
yiThZFvqKpJSGAnvgS/da636fvH0B83RbrrLqh34B084jr7jnq8vCO28IxF4stDrMzdpAsr1Fgj2
eKiffJ6OsbucCk/cse4tFHMgkXhVByoXVKMj2/AnPRZu6qW5xQo7aG2v378t0CwLrTjPaLs5S+C5
XJ9eJRZXLsXWSBge2DmjLEzRNojLdrodvbzMHktOgHZeSKuRfOt4A6a/LA0UvDbaGXToIQ/vxt7o
xs/tmRV6U6IlEovX8UuoQ0d1RaoiLt41jm5XzhFULtd3z+oRfjgfSCTe1IvtMhQYQR1H1tJ/ykPD
8EG0pB8pqDwX4gIOBvRcgtiPKfTm5EahnQOR7z8Cx4GizORFPN0HFth/VVd+nY6BP7sNxI9LJ3Qz
BjcFdY2IM72K50hY8PyObFNna08aXmYnoNrTZxY0mrZCRECuKlU26hV+oB/GT8WtrTfMIe9mN9dX
iHZ7IcF40awYKvJPSKxY7UO8mT8W3KOFi+bJm8CCF7Ymj0VsR5ssEplX9GFQBhzGUmaoAGwnizvW
QPubyv38ujDCAYq1k+C8Rue0gF93dGp2W3Bo4ckGq399siinEwnN47kAr5UVfGENWOmRdV5TDqev
4OqbmXMK2IrFEC7deALX9tOLfrne2y/n+YP1kfC7Tg1QXCvoq4lwsVl/4F1MmK034SnelF6DKqL3
6aK/haI5eMGxseXdYCoeSgStdjbLl+WkHqVnkMWE1vR5K23F2eJc8LoMh4LRQdrAiRA+laRq6NMV
3C0i8Wkcsg1rp9E2gfiv5xzbkeertaAly63c0QAwkB5Y931a24TFZ5yhcWGJthFeDWDIbF54m/VI
R5sRwtjlLuzV4AvubteXDnUYmXN9L1A6TSLslnqS9HzBzhVOgqtdMnewAoZRfMVmP2wzEmMHFo6s
C/BW5k92AKhOCIE3zupO+mQbl96Td3icSExN3QwSLh4Qz/qMt8NGsJKDdhtf2mO+03Iz50xj3gTv
81tzTN3gGEIJD5Q3qaMO3gjMZgrQwVb/w6Hm/fqEUGaaxOMNwhINQYMJwY3lXjqWZ/ADX2+ZloIl
wXhtUzQgdUPT+WcC6vLQRt2H8KZDO0V8rpZNkWzUt8aaXxMI4Zmf2JrgP2BVHdCGRYQMQ5svQ6Rh
c2pPqGm4G/Dnj+vDouX5SXwe3/V6nIxoerQ0l7sFOASYeg1IhMIbPFYWmbZPCZeQNUkcJhJ+Eh/h
eBxlF1qsg261oZ+2KeETFGkeq2wFyT3UL8pG36209rk/HFgpUlrXCb+w8G3Wq6s3ax0JJRN4N0gD
JPevzz4lzvw6Ub+dERMEk+Y2w6mmCQPURvW4NJsqeBTGCWzZAgcstTSZg9Le/+p3JBYPSS5ZmRqM
RTILWKylNaZsPzMrhmh7icTRJXrQtP3avmLWN8WdaovncZuACSC7Yb0KU5aDxM0Jain39fpaN+/C
TWpB7gEyPNdnh2JkJFpOB022AZZnnFt+6qRWfv6l+ycBcnHJZYm8blG40Rj1YdCBYQTitC4TV3at
5YVimjDhkzs/GH8Ui4UooE0zYbB5FcVNt3oFhHSiYzh478mh1nd9ommNEyab5U3U8isiLbprQeSy
7Ni1CV8ZsR/cAU+YK8hnda6UERwNT0PqD9xuiexgNkfIeOPp7K38YxwFJOfSyczaRzHcLGAbTkz1
LrjNLvO2slHzw+9U3ooDm5s8IU1xyxf/cHYOBBt/O7pd5woA/s+P6rTPoZ9hRrfxXrWnY4VgK31l
1SHRFpaIGFowSY2pgWE0y0OKiZJcPngXI4mx1SnvrhIJoNMmNc2L9TCDtE9uLycUTprcxTgUx+AW
L6/zlkUI/PNAJBJN12ZJNIPdGejD4rysT64s4MTPd1CJhM8pEAkplzVojy9YFcbO/NkfSyRori4z
oZQF9Ba14M7KnVf6vN0zoGC0HhOH+KjW05LyCKi4LreT4qwpovsbg5JINrteCctwWZ3iysGiua27
OKyilJ9tVSJBckEzy2lqYEb2gH/tQkfY/a6KG++6/wbz1SKWXbvej1AKL5j6tvssHNYpQUmYgx7m
38brVuvmZoD9CCd5p7nLXty2r2DwAmtUvKnt2mVlkymJNImEyM2SXvLaCkkWI6AxSq82O18w33jJ
Qt2Vx4JjrHvkv25NImFyupIHesAZGA9e+29Llow0ZXVJvjq5jiEwkmB1l96SHdmMB5C5sM5TSlJT
IrFvzarZI62LIB/yl7lFdTZCZu4pd0Dm+EcBcTrOltjkQK5lBZ3Zvv7KGEgwXKbq81SsQcj42Zof
PEjCWddPincg+exSA9LC03qNax94J7wAiHFA6QJzumjNE4e5wTWRyCmYrmJb74Jz9are5YYZPfCu
aObH+CGPLO1OeC4O8mZyrs8VbVsRx3ycTGVedXCiMiRaGmaNHCUjJJH0dnrEIUuxzhSyy7HZP6Sg
G+if5B7JX+nuetdps0VYeK9WaRC06PoMaEF4SLeNFW1ZVv2VuvrJ3ojzV0ISQ6vWrYvnL+kJdf3c
pvPjfebqUPYcZRMJyXy07ofCMhJ7wAPVkdvWZ+DdNi1EVu4E6DrfHzVGsp5ipST0Tc2XbhjXtEf9
0HtvxQvqZrzrk/hzFlIisW9RMmoiGBpweYqC/z3dp8h0Jvw2YWwwyvFPouCUNEMAsHa98WPzQzVZ
fJ60dtfv3y5OtZ7UorImPho/AdhKYr4qfGXRflh5EvemqnXDixpaHjJ3FkHpYDXiOatXVdkD/y6X
viy4sx0Orpod5hvNjsAyEWV2A12z2FK7XcI5rJJn2iAJh6CEstFU6xsNSmrsj+DEAhDS9hNh9XMa
8uW0ms6D4oLd3XqeGAAomt2Tsq9hMZRhMqNl2UN1jg30gSN4eC1uLIV5tK+9/GmBCMPn27qqDADh
/fBFdKbWEqAzfqeFpg7VMCOyQAO6FfPNdfugzRThBjKhAzf0us06+/9xdmW9keO89hcZ8L68eq01
laoklXS/GOmk433f/evvUb4ZIFcTlYAAgwE6DyqZIimKPDzs7PaP6pY7g+O/GEvTWDcj19RWExE3
XKu73L+PN7ycICsioSFuS6EYxRjDd8Vb8v4ZQSYI2iHNA3FeNjpJbfcX3jACRplBoWnuxNZECa4h
B35uAfshgzU1pw6dV6k8iM+yPRzCQ2ubP/MmOmX1k9kafY9gD43n81Y/yFw+VoYf1Mn9+MWdZJMc
ywaJ+/GOPibgDztEgRZEEpdD7DNr+o3W0mC4vDTyNTEhKHGXbHpAsBq7Le3oMIFAz5v+NI/hPg0w
UFze5U5/5vJofZ8dU2iQnGJNhpku0LL6MB8IwZh47T9UX3niHcln3/t3H0aF8YaYTLJYQ9umneIu
v7Lz+rgWILVNp73pTPsGDfjuotrzpny2Zg8Xo9LcNX7yoF5umyjL5+iUP9CTpFJKIlkThAdAhoX+
uLHO6kl0eZQKLO2gvICuEZY2AdoxOYqvgbaBtLKVOx4FCMPN0/C5Svm3qkHc/LpruUrHcDE0Zk6O
9CXtSHaounZB4hhBvOGBLxnRFw2Xk7K0HmaSPyBYEcJjlubgFQ0xC/32qbJkQlm6NVlqpJCsK8hK
Mu+5ur+9LEsilJ2XYSjkYCwlcakk49VpHYetznnes0RC3dZKYa2K0sPUBkfOMWtNfsRZBuEPBULd
2eZgTKmmQeDWm7F/NtAPZ/9MJPL/d32TNHf5SgiB5GN31x1l13zjFNFZAqEMc4jnUqgGIuwVpYU3
dG9bgebw4gDWUdJGaVZChRHhSJ1X4OHIDtVW3fDCYgb4R6EBcNOY6cJAwv/JMc+VN/tZZy8fw13s
64+TZSMbKvtFjTPgwR4Znc0KDXeLZ6mP5BW/mNmW6oh/e9lTBTs6ig/C7+Ew3KPsfV9v55dyIiQn
c+aZf2rRua0CDP9GI+LSNJ3LTIYoV8uevNSf3qpz7yUvvDiWcVQ06d1SmeM0m7i2y0dMWUenwrTl
FcZYiUwaFWeY49ylxDcv4Jaf3QbjCAAxctJXjItQT7LfmLb0M+fxyXDwJUgoRnGowhA/1for0bk3
/ATv8c8SEWXeVV6tTUescPSTveE0W4ROHANnuFKatc7KhTguRmxbs+XGme7S0uPxuxK3+c3dT2Pk
knYFewxJtqsqckdm7DbZRZJ5Fs5SS8rC8Y5IxinGxgH1ie/Hx8jWWrtvCS/++bbiM6ROg+AywBLl
ecEv9C5mwLf7ahtNtrL92eLELX5RFwVzoSSzxpGqZ/A7dD4GVV55yW/Wxsnfv6xdoQ/OLEh+pT+U
rnRB7yOYMW5vm3GmNPTNNP99/wpgOZjObf7QCx+3l2btmrp9YySp+5WIe9p9DmxvtoLLk8gnsOkb
XaQhbwZGtWtarpB2EOu0uhi84i0vOp6gkmmrkT+YTizb8bF1Jvc8ebUfPVm/FdQ/UX6SXQXMCKGt
oYnu+fanshJINEQuahQgoiIk+7fDcdCdMnMWv8cQjHpbv+idX4HE/GMAcGeTPWWJHRVOhaD5YTjo
+/jYu9lDVbtxZm84u2G8mWlUXVeKSpTUEA6y+Ata3D9WN/fxMnNMLwXpy3q3OtJR22H0cPcENgK/
PFqcjlBWeE4T3ImyklRqhRK32Nqra+rOiOf66skb5Ro93P48hqOgB7eaySpWGI2C+yV2SxeRqL6d
d3hj+BLHlFmnSaPp8hlcmKkC+S278rHahamdecZoCy9mFViTr0mXIsPgSOBoSy+8E5+1wS31B6GJ
7Ow0NG7UbtQ7ddmajgAATHD7qxnhFY26I0PT47aGYK+xfumAXCuvtXTkeMbP4/nGnGi8XTWaGhJ3
KqLZ1gbkBP+J8VHfNR+KP5701C4wXPKP9RS/Rk7pdLEz/mobNGyKbn3Na7S8YnoX2owwEtqbtu1R
4CRNWPkGGqrXi4oB5jd89OJl53qbuyDP81R/8ZHlR+0L+/C5E00YFycN4BsGsdSXHiLo2xfVMJ0m
7hylHGyVS5DGMg4ayqdZQqw2BKVZHsIdwMAXkCvke0y34NECf771vjtHKrCw+jSOjRGam6Ih6C+K
O44yoK45bmfUkaTN8HeZg1pwMvQUgoUaZ+ZN53y0EQnqlSe8W9B0kOz48R2At6fn+NzttVP63g1u
ptrR3yT17Hax66te22sg+qYv/skviukOp+ohzdw6DZZNf35vQs4j6/Ma+u57qOdK2pl6bEw4lCtG
qJmqX+j7tEBRSTo1d5En34NjKtyuAWb3EBYP+FXZDDK0HQK1Pznx5KcDAmlwPA0f0gZd2SiVvs7H
+W8abwb01ri3TZOlOdTLp0vnRC5mdFLMvuSG2+qeh5xg6j8VE00SJj9KE1buSgxHiM4gN3PkrRas
AWA2FxnQwsJ/v/0RjNuaxhbmjSkMMUm2hedkP9vWb33Dq4QzgEIKjS1MlUSSDFJ3bMFnBohossn9
FPXf8m54TjhXMMM/0lBAGcwN/6uaVOD1cHDXuTxIGOO+oZGAbdupo5Zg94uzXKWN5kXAIZm+xnln
sJanwqR5WUuzKLC8EHniKyCUIJ71ps165BwsSzDq/w8ehaHVk4UgXUHWvmnOo4OmjMidIs57g1V7
/3yqfQlO8yksm4HQZBPDfG5eJVv+1f1GU+VBRbfjx3TKfF4RkCUqyhuUY63OJnmS4X4yr5GNVvFf
4y7f/bBS8qm/Xz5FGUQQMGbEkMmM42OyBYE5T04MJ/F5J3xZO8bgudpqsHfthGk/brctON6HdavQ
MD9F6opo+oyzneLOOoWAqBpOhbZ9f376kW+ggX65IEdTEcI3kN4FdUuKohWvDY3hd2iEXzUUk5BN
WFs1HTDKOmvjoEXPub1xhsLQGD+xbcpuwDhD8O9j7iOGMSROljvyQTJBhH/7J1jOjYb7KeZodg1J
u4KYtvPU0ku8NRgLBELFgwiuOk5Qz/oUyozxcK1FnZjx4LRuf2h2hNqP0D/9LH1Hk95Naa4ZRon1
p110URAzDGR0VP/3tpQYTohmvLOsLtMKUnmOkLHJduU+RENu4f9scer+FbNuNToLi2tIljnNLgIl
8TH6xQPjsPZOXcJCmRVdTMCRGNYCtkiQACcoCLQcyXzvF2QammfKlZpqJLE5+9ph3ilOzanOfr9t
mYbiCVo4aQnJp+iA4PfeuEMas3oEJJ8bnRD5/jc4k2lMnjRVpaCQkTygX7yAWPARvMKJPbmVq33w
XDLDu8k0Rm8tErFuyPUIEPOjsckunfPWyMgK1ZypRSw5UfevoSFgNms4/eqqwnZhVH5/Z/GcM0tG
lNl2SSR2HcmKi2jMExBm40EMPPxBcsx996PQR6ZBe4OlpXJBApRJ82cQjmHQCECdxS9e0e97Fy3T
0L28DE2wVWB9MOFjeYw3d3h8eaylKdPVJH0qGuIXMNbDkz3jsrg9R/8ZhXGZhuppUfcP/L118QJY
jsVxtVwYQX0BwczwkZ4THu0b4ytouJ6qiP8gxRRb32EkCHqgeDcY0cJvbIyG7C2F2EqDDAG1B0x/
347BbZfJ2jH5+5doBIOuBSEkqIokAhtlcwCTh82rXTFaZ2QakjeW0iLPEfRlcKI7600Dztp6C3fy
KTzk96QKtxa2DoC5dS+7oq9ceYQY31+RMg3YU6SwnlZy2y8f6+O4EZ4WF/yR97yRqoyijUwz1NVh
nRkxQWUqtnbqXnHVYOiv7E078CYkG0KbRe5jkDLiij7LoKffJD+64WSalS5t9dmwSCETlCslmvfs
+LXfFZi9xFEHlpelEXyxkCWimRMX4rRb47m5pBjyN177My9DyvwFytLFRR/Rq/WpyO0LOiMwR/qt
3Jtv1T0vA886fuqeztq8XzNyk3Zeclm35cObsVMy+/wji6FReWUTVrlJqmbZ3XTJDlYAOMrl9tKM
+qNM4/LMVtGqnISQQBzEGAx3EcnMXkBeRNhIfEZv9A4xH8cvMsREY/QG/V8xLY7mI6/5htA7dxSn
nTkvQtYPkEjni29pkn/rf5Mjep0dum8r0s68VhXGe1OmEXtFKYe1MkKRALrc56a9BMimBX3myJJd
Y6K1GyPf9cR7nTMcJT2FttatfyAEg9MAgKYjZ88b8c2I/GiOOiUjffvETaLppnRVV9rxvDvjTSLT
wLxRUcVwIi03KCvcxyB+fO3ual914842ILZft/WWETkZlElr2YKRjCQ0A+THUVw5tX9Vp4gTObEE
T1lzJSVDFhFnO/rRBryjwq4OeBkdxto0GK/TUzEySETf6XaMFPYnxa13WyistYmwvmj/YEZxXxBP
Wj72SFjLJ/GRN96Rdaw0/A78avkiJpBJqnrNYhtvOvyFI56m2k4GJ/d+NupRpoF3cpP80xcjBqJX
7Tq/vONBCFnioaLtUfxXZ+JH2SsA5Mg33Fj7+7KXTIPu1mmUhJVcAHLQbzEsWrzqwbwtXia3QCYK
3fC/eEw0LCdEA+20dKrlecSjoUfGN9B1e6zdzJF2aHPor30wPRYn8aDwmpEZsAeZJqerxEUdG5I8
QhbcQjY76NwO948bbWJXOqdelnFTJgyjpvF1aremEUbtAWjz0FwwHeLYgQeU1xjMuBp02qit4h/c
w+JkmxJsYp0/I1HyM+SJTEPrMD7rn/5I9QPR2J20UzweSRZDb2lwXdgtoKMjmXjl4bqC4D5/fb3t
LxgioaF1ZV9NRUmgIMWH7Cgb8R45AK/msnWwlqcvY6lutKLHcS6OqttRg9dt5le/Ep8XOjL05T8k
dKlhLRW5BFY8yjchBiRlj7LN4wFhbZ96Pg8r2hYzksRYHPFaXFUHhOr1tTnxei0YTUsyPXnWqrQl
bUj6sa5IdgfE9kVjy6Dq2XegfkLX9Lu1XY/5XeSIvc2DU7KUicpjG0lTJBnpw6nuhiBEQ0Plys+3
1YkRVNDTZ/Va6ReF0DjIu3WTOIR34fbCLJdHk9IJQ26qUfqJ/MXMio/ZxQjy0u/3RmfPXrg3wfhQ
/eH8Fokgvnn10oC8tUDb+kROBS8tW1xscFdLruXJJ/0kv5icX2GIisbgLVojqt2CH5k+wEK8gCJH
eefsn/iz7/ZPDv5LEKALWrrEZP/qZ5B97s4yriOQlJsOt/2eoUQ0zK7I+qY0RiiR7ERosetRmOd1
8bKWpi5pC0YXxgW2D17e3epiwCz4kHjPA9ZrhwbWxUpajSmJYhZUGrOz9Kb58uyo2+FF28l/hN9j
UP5dttziI+ssqJK4rCiaMlmQE5lEhclNXn4C5sWtSptz2gwfRSPuutWMc5GY3OCJXkaqjyYYqnh4
PtZZUEG2KHalVkhYPUOnOiCitoL7/raaMlw3zUJXyYkpJxkOQhucGgPUS/u5Ped8Uj3G1mm8nSzm
4ZAQ5rNRRhW+Kh31UKtcInfW6lSgrUeJPvdE/3tfPw+pGx0yV+JN6GGlKxTyq18sOC6XZpUKQDUU
G83hRxADtBvp2vgtwFK3pc9wPzTybhHnJBII/4RBrpxoKz7zSP9ZK1PmW5VlqqsK5F5uc18JKu4c
HobC/Ad0F8l6pxBUuoIRTOkpCUyAx4afuWMaQqekodiMRNEXJ9wZjrDjmCdLT+T/f5KYKtHkKpEz
EGkIOvfxK/AtnDNkmD6NdluaKRuGAmtrdtTZgmi3mCeSvTQPvMQf6yipgDlpwxqsBxBKvQ3vBRC9
83L6jKOkIW5CrBe6To5yRMryHoSrT/VdjGak27rNkAsNVstNXStDwn2g2HKg+KkrfFK38Ap+rOUp
4xyy/h+uKnSSt2BAaAIwc5h+/vtnSGGZxp0hwSTMA7GgxSld5U63c49nnMQIvwkNaJhZXpu5GWpY
GtD7E9oAg59JnAqUm7Q11ZyElPvRLT4idC21LUpxvNw3S12oS1TL27woUizfusNKyN0D1OCiHyKz
5c9usy/eVuutqUD/Enz5i7LPEW1M24/bcmFY/2eN4svKUj0tWrVA3NlHtVswk761efkGlkwo22y7
Olq1GtenrvmVYybu4EpePTsVB/zG2DqNyEKrdpSlhNwMoxjswsufK5+XXGO4FRqQpdVmCsJ7yDvd
FrsGDx1eTpMhExqFlZWpnE9k4d5d3Zi0oaL/9Ng8/+gwaSTWukZGhW5tkhPsHJVAmVMvfbq9Nmvn
1KU5LWVb6gnWzjAEstplmH9SudHp9uKszN3no+qLGpblHEaSBF2Rj6virHa/E7fVk3Y3uaAW4kiH
4RVpIJaOKrlVtZ9Ot/fHg472T2nXgCjh9jewdIa6RyPCD9WtWD65g/Bd2edx/bP0nIpw88iQiul/
fe+FFz/nIHblPbRZh0qZqLZaSl+RGFHLnQ6YVil2qu2Tcn9bIoyN08ArKVH6ZiZFVNyhpd/9GlzU
HdzbazN2TkOuernLpFzEzlEcyDw0vRtOf5e4Agenz9o6+fsXfUxmqxNlmdxCjoC9/zUCkeO1PqP7
by44GnOVJz2gPhZcAPg5HpXlWXyVTtUrUD+/LW96kSp3vWT1cY7s0RM+yqdhV26zjYZ/uiN8BShv
tmrlVnv1JS5sYXrq/Pw+8kJfCwbQVAzPt8XL+n7K2rvJSM3xf3y5YYAimLMcfuhbReomrtI8BaoB
oq085ZM/hNe6yVIJ6g5Wqgz0gTIEqwGG0TkWWkymLS8eZAmEsu527dNF+gw03ebj1KEvyuNRrbLe
UjRJmywLpiiQlu3O02IXgwSSoP4w3+RNZHJTagznJ1KWPklNLBiEWlGx861yAJnXpn6dg5iDjvte
PBKN0pKkMoss8jipPAxjwAfMmIJwWxW/P1aJxmmNKmn2JZea7MR+JdgDOEaMrcobWc6QvkSjtOpo
qhaBpLmQREtlzJvFUzmwQAMc9AGvMsUSD7kzvriTuDVFVSCZBLyx/sQPxl3trRXn3vn+ZCWLMtVx
qvuwJbFhc+2c1M/3EgCi8Y7XScbaOmWu0zpEWmviZAmHCRp4HCvofnQ/SDQuC+SYeaUPkIr2psl2
vc8Tp+Y+sRgoG4lGZa1zlCRmidUH0pBTb/tH7cEMlmsMhI2jnfMC4b9u18/NocSjVHMsV2vs2yrL
1CnqytYXTV4EGATmF9SH8TBv85PuDmi6ANvx5vZvsM6FMmh9CONQJuFG5a1oqyhBBt8HP1qahmuF
3ajNK8lLmUHhvVWgLDU4tszQVRqt1S1ruqaEasdCqmHdKJfpPrTboOOR6LEET3OsAUWrT2P/P0Mj
bD6K5AgYoRralvZDvk6Jhm91dazoIblnwiPqLRhVMGx5eQFiVP+NDSQaoZUtamGVcQf5LMUmza0A
pXKeTpKb6ru1KUOuY3XK466BwnxoeyDMwtTVt/FzdVhKuzgNht0qnJ9ieGwajWX1YVn2Nb5CeCgi
ZxLAtz5787Gpvdv6yTxl8olf3KnYhLFRoJ/40D5Km+QsXNag2lrbTEADJ+cnWNKiLNgMl0YSNUir
NsXHoROukjH/VUYwPvbJ/aStJ3S8/M5GjMltBT/WzQetCTlDgFlGQlm2qeh1KoaI9LIPQqctXUDG
evdUcOLP758pEo3T6tWh6NUQsstrwVuL2F41NMGVip2Z3CuVRFzfqBqN18qXfhZyC1+gHsNgCjTE
q9VF3mJqhWkjfx7eLYVtSP7toyL33Hc/RhzkF2VIBb0wm6LCK8N4UsAEEqLDNOb10rIWpy5uq8QE
DkmroQYH8xBys4usZcnfv+w5bEVBFlcsm4ftRlFe50Lyp/7htkAYj2mJxmSZOlh/kdUlnZquUtr5
CUT1uw7j595ltFLPv27/DOMCouFZMYZGCb2Cb1Ds1gXn4OGJ5wVZ0qHMOxej3FS0ErcnKmvt3Nl5
9b7WvPcHa3XKsvWs1QU9gr60IepcE3YeZjaCTI7zYy1PWS/ov6bEVCEWA3gykdtkx/J5NCarzuYp
mRpsu3ZLcPU8G/smiLbGDv00vK0z/DbNlBYvhloIAraugRzakjFx1hwAKKjtbp3dqP8bGZyWAoaH
o3Facazg/bfiW8R5tQcLPAOTtFnAhgrOIE/CpGdkmxxxvdxWVEa7ukTDtYZKaxOUy2FtgDmhNRaD
uj9QCUMb7J1eOeEWTVUbc7KHS73pr9Wv7CHcW5fsPjwI5xHArv6O90Jl6AbNqzbIZSb1hgjPjpHW
tfYkKu6KsZC3P5NhjzS6i2DstYUsPr6EgfmrfM09nkGyFIN6WWtWX7SDLmHpbs73c4TBYuoI6p2w
FjENYxDau65V5d9VUlScEJQRCNGArtUSo3lIyce0sa+2y24sl+1tObGWpu0fU7LABIaPMREErSXY
7WrOI5hxtdLorVpYJ2EQsbIqHuPyfkqRKjV2PR70t3fOAONINH4rnUYBWWlIRbENy47+6GdJtkXd
qZ661J4xIhhMEni0jmBji1TnZ4lNiYZ2mVq0LLmJX9X8ZGeCwO648Jo+GYpFg7v6XBtDPcPSOXJb
i5AHqrGPe8PW0/0UTRjuKHFExzAOesyo1RpZh9na8MqDvfrj1rgMld2fOecifx+C0BivaMhipZ8X
aKtfRWS6+U65S47RFqTXv/MXLuqH9RFUBG9q+ZR0Az5CsXF1gR1x3SuX8io+FIcKr5sUEGwfdIlO
fJmeOV/GMBYa/rWMzZBrRG64c7TIw3S2+nE6qo0L+pbr9Kic9bfoxEs1sO44eiSpKJpGpogpTPNs
PXcX0KAD+5V3dh9kvImUn9Whb8JFGgBWNXFiRRN+A6MMVFIela8rphgn7xPua/mXEmCApIl0Mqjf
1nv1D+9uZQVlNDxskNQ8NlMML8ju6lO/BQ0PxkvfCcfiHowSXAkSJ/bN1/0HGBYP7ZJl+BXFVg7y
xxBUT71dvUi79reRureVguHmaFzYWlXoJMJogMMk3PfVi5YjJ5Riem/JkxXjmlSJ/n+JjnvNzCN1
TFBd9gRPtyfOy4cRddCAsEiT2tgqsSwIy3zdkfbI+1Qo0nJnIjGMhSZf04VpjLUygqOUm/1koEhm
8C4tBsJZokFhxjjEfVdh84qd3PXb9A0Eb3NsN4F4ipwGPPWim3DeDww3o1K3vV7WQhy1+CkNgNXi
mNvVA68kzCDskGgsWN6WYxhNpghQ0kiYeBsMhV1c/F+8z69oK9XcVXfifffAaz9nnQl128+VbkZi
go+JqsSZ4xdx+rhtBSwlpeL8NauGWe+x8OAVnn7iNVMzhE9jwtqoLYasssSDFF/Kdq9N/ij+krNT
ljz+aN/0DFIhnpVsSHECZn+p13e5GZ1O/RHcR6JBYXU6RaaVQyYpmWIh2Pr9Ghjn6cBD+7CEQ73G
pXVau2zG+gsakZUCZC+ph6lrtwXDWpwc9BevoxfF2o3gtzikGfKGGO7WFakz9/dmPNqGcb39I6wr
joaIDYUsIs7BJwj76M4MFPAA59fhgKlwDucXGBpP48SsWJaSVoYXGl0ArlIMAWif1ED9uyQO/m1k
m0nzhF9qwREb6+dITPRFbJKSxkalIteTFxn6FtXQ7iI1d29/DMPIaPyYKIr9WmQjKmMTmJgiC3EP
RqD2i397edbeKRvu1ERZxRjLVxLm/Sy/p4VzzAxdotFjKJioDa4wYGpzMpTS1BxwNSqVw2vlZK1P
4ukvQm/qsjVqkiJMwT2W9OChmDo7qkZHU3fVwHtRfsKLvokmaNYzIenCIS8R/WmnZqeD2vhe3Elu
9Vt1hWO7AZUBKk59D7689A5tSqD1+903XPgQy1RokFm7tv/8eim9C2rlNGrl47FgR7HoG53shypu
kGXajFnIUTfWA4sGn+HIwtTUcG617I73yRlZgXqfbBsN427LV+h36MSYB70EhsDNBTIaBySa9Wyp
ojLvS8RTwkbfjZljAokF8M4QeS14mR11I6R74T16vq3zjCeXTN3uSS3plhS2cA+F0z+gde1avOee
yHvRseJcGqqWmUUEMhMV9yLmgESTaMf9pmt/K33tpiIGQwyWLaIrNZevOd6wt7+JFVbQKLahLcRk
zPGjmKEJkoQcQzqbo3SJ0LCyD3oQIV3W0RsWjpow3MZn//sX6zNLDaxjiwKvJAIvnzaOGfEg5wzD
pjFtUjT20yDqKACdon34XnvpHo8RjpTINfmNOdOoNnNImrkPZ3gNjDdyEo90O91XDureuWtcQIBy
KBK3PhpbveP8JEPZaLhb0qxiX1Wwp0wv3VneGOtzvaIAEO3HWbQtJKdvfxpLbOSLv5yIWEqVgfQo
MAINhlJM5WENxyAy88AwjH1fmpyDZ1xHn+r35WciS2lqKVpw1xlv8xTbQ/YEMnzON7BOh2jbl8Uz
cCv2YHpCHR8UYeqj5nCH25Pr7Ltzp0xemIR1qDusnL+ETzhtwbTL9ybA/CGr2vPIJViykf//9utM
U/S4gGwycVv3DyKZY5W/3D5ehsF9+povoqkVUVnQ2gufErW2EDcYzHV/e2XGm/Dz7vmyMmYliLUF
tvHDkix2Kkm+EGtuKA+bfJg3eSW6adr6FVLht3+OYQ80Is5QqgJTR+E5ere+r4LBb7ZPPJYExgHQ
iDgF48XabMDaq2s5gB5z4kmGadH8Y8psZHVOiIQHr+ns6S53TY07Y5RBGSLRYLhEBSg7Jo7bPMfv
CPHAh1BvTsrJqmyMT3mwnBZExZtsmy7uZMtncXP7HBjHTnOSiVU8ZAM5B8zI2KaofWLAafuqgdbx
Z56CBrnpTakqZoYfUGQXvOhl0HJyzCwNomw57nRVXEIsTEbwzH4XiC+5935bKiwNokwY42rDQYlx
GKBDRg2E9yJhODYa3rbWRZJPDba8R7Y67x19xMjrHxoUFcEbTa32HTlIoHkuzRN49+6tXzzV/15L
RBrUlkI5hQzJLryk+vfsAk7FtwG9u7ypaowAV6SRbYKhg5pthryjwv1dOJpd++DUXTGeddvxRip/
b74ijW5rkjQaIyIgzBf0hxUMf3aL4ay3Feb7kxVp7rHZ7EehJzzaEpqDTdt4Xbnz55nCIUr6xTPr
w4QGzglrp1vwxUuJjTpQZU9vr6OKwSo/2z915Vq1Iisd0czZj2s7A/PYDycGizS2LW2rPJMKLC3i
BYiuxHAzPfIoXlhip+w0nswEiAesXb8n4DoS/fnvbXkw3j8iPSe07DK5q4h3sTZV7ehb/aHaSpvp
NfWlwi4/rI9yF7ZO/rTe87raWPpJGXAeh0kUdfjF3hUwT9yuCzcDuvn293zv0MT/ANlCzBFfiBce
yCGYrsYDU33vhUUaxxZJqTnJRPEnT3xqHBUVisXnxWsMt0Nj2ERJKNKGuB0yXSm+z0C5hzx15Q48
OjaWWIhefTWtLjTFlpBgq08qqKk7zqXKMlkavZaoA17Pgkwuc9Lfu7rjqXLeqtDm9dgzlIUmGFuM
aBUTEuJYJxU8gRhownUFrBP9z72qLG1PZNL7gr3MNhIcdv+bV0BnWCxNHyaYSSllLVa/qoKX6rb5
wgWPf1/xEU0qwd1PlaiWRCYYZfCBnPp6+JverYHauqL9MxZC0aSMtAILQCF/Gulo/xGc/E488CTD
qMeJNB4tCes8bonSzKdyO77PrtU7spc+r8EExpj0ZGDGcibZ6eY5tHk8KIzjoPFpSaEmQ07M15QC
wUGpL7EbzoOCoUc0e1htKULekuMwbPEaNnZQIP23LyNONM5anjLdqklrUfs8icNyrLfL8V4FdePP
ntEiTR1WJe0cJkRN5wJ9naMjtPYrz6uxZE7dtaWyYJQ4CS71v6sNh3nm9Y6xFqYsN2wsbVAibLp3
p2AE5fvP+q5EmiQsG+cR2WcsvDhSAS7D5w7zCDm+kuHjaWowZKvQYCNh7ckxQPQzblFjaO2Z23DA
SMOJBmWyUt1L4qATcQeGb8vb2TPQTGfdzxw9Z3wADUezZK2LahJXIvLbGOhgNt+L7RwMvEcDY/Cs
SIPRKrOv6m6FX7gOGE+zXmpMypK9blJtedmJ3jtQHI966YQPyhVNjgHoPzEGzJWWIG4jN9c59sa4
KmmkGgAq6LwlEUSP4PAOHBB/bkcmDKWlIWmGqktoBMO6g7N42sXkFrkZVyQNMUsLXZNnorT6RwIC
7NkzN+fbW2atTBlwLquCmZNgWT3rH5ZjnvK72Lu9NCMFLtJ0YVHbiFZZkrXBy1u65mL/jUFFflh8
NCPmHqi8rB/2IIg0tKyNMSNNnfFbra+g60SyjXP4ku5nr37ifA1LaagrecqbzBBIfnjZReD5R25B
fDHd+WG2JxmMXlnwvF4XXqaBFXXRqLMs+ld2vWts8E5qUJoZj3UHxlourIS8LP6bQRRp4Jk+6QhJ
VyIzV3WGoLkUaH3AqFYb3eIzOmduC44hNxpoNglyb6YqfkV25F+1o3FcFUtCNMpM6su2qT+feW5y
rn6jKrBeoxw8322QcirfDOOg8WUYjCAalYCt67vO6x8kzBZtHm5LheXK/4Mum8xBVsn260ftrXtS
MZLwrb/mu+n9h/GQRpn21P374ggDbf93vLzf3jkjuyfS6LGmSfTFmnvSKQO4ynJXBOZh9ApfuTff
okPjyDvSixVthwNoUjYtr5JvkX1/p67UA1koDas3FeSLURd4sVC9U8fVE+en0hBcVPNVMI03wBs/
LMufXt/0jWeIfqtvOyuyJatwGwVgYGMvj49aW9t5/mhioJI02U3xpso7a37JpnOYuUt/kaxLLB0x
frJV/3blRi7+yON+zZ+02J/WXYcXmwqm8XV5TupjlE1eGD7O6eTI3VHqL2KKBt5OgQVhOo+vW3sr
3vUdaqvK4g5ZvdGN1hF0b9FfQn0boTmuz/0Yvc6hG67bcdn1+n5OD212jxnrM6jZLT8SnTzzS6Dz
Cq8ZvLx1l9pvpF+5fFTlc17+kVYnMq9rDBBRv106MIYNO3ls/FI+Wsiu3D52xt1GI+zMpY8KgziL
PYZ2uq88Bg+Wd6Aimkio5Wom2TItKex2OujNo4D3zu09s24gGjiHBGUUKRFZHYja++kSHmOneRrO
ye45qm1hdubK4X0Jw1nQADqY26otCgRU2KJX4J0jury2eJavo7FzcmMOyLIjbALH9qFJHOQTY7/D
9D89RPR3W1iMRwgNpBP6MbJyErwqbxYqruOf4aV45GVFGdqjkuP/mpyYzTZtSApqdK1npGyuP3zE
0gg60RzKOGlwwrXZe+AqH+w2ajZZPXhTrO4Ma+JxWTAuSxo/Z5mA+KxElWQdcwyH6yo8Gl2BtPev
rHo3ZMWuRvRIF6+pkDrGtL19Jgw2f5FG1lkm0GipjINXYwdQH+UFneSH4bDqiAEHl4yl4/wQsbdv
nCs95VSTcq1aU3zetFsPQgEHbu3M/Xl0eSgvpg5Tlh5GimXUPfpPl6v4hIBfORTHdp/nwf9x9iXN
bfQ8t7+oq3oetj1KsiSPcRJvuhInbvY8j7/+Hvr9bpUfRhSrtNUCTYEACBIHB5ieLrIGjpmxODtH
LezaNmBmNGtCHDyKLi6cs4fF12ldo+qNhMXHZVq7+uCcJSP9K9A9JwayALvSUlci00t0HciecTc+
5R7oUJ/Avhb7DbZ5eOtOlcgTOW7OErBJc5EkI3WYwSfe8get5e7Uu0RwneD9FcbPayNZ1szCBlQ+
Qfe16Emfly2xALuiXrPY0NFSkL9mL4U/zgCx1l52dj7S++2nYB84PsBi7EZj0LNlph9ZwcuR3pV/
pc11HrO7JhIR6nL/CJPE2NWwxcmKb6gGHq/LaMJ4COOkh8pJvrv1uGABdolltO2sI2o47d6O6gVv
/sthXkM9BNZK0M/KOe7YeaTGSozNzAFprV4UMENodAx8cH0jOCbK4ux6WW5NogLMSjD6twy6u3xP
dqLqFsdCWZI2HdNR9AKdSMekiY+a1P4lTvZ3yubbHIAF13UxcciqAao/drm/ybhGtcd6FqTevLXT
sPflFF2SRbOGES2U+QrDLE95aruxsMGX8/jDwuRWOS9JnKF/bz2Yr82z87SGWjDlrpCTlBNEWUic
0jgDWP2wfANjb0yvjRqUpO8n91cVqaHjS5GqCCyIpyjm9VDNgbhZUao7Ws7m5wWIGxd08JhCQgLO
OcPC4RR9LZJpoe0mfW6f8OyMOpQhyV5cLfq9FRPpRwU0gj/bWhaqsW3/TCU0cgE41UeDGmNQWjcR
L4k7i7hOvaS7Ll82/7rzXIwwluOwJ/k6TnPVDaVxTH7pFJ6KmYF/p0O8hsvrACbe61+5ZCv0I8xh
roMSU5VlfARMSn1goesKgPMiVFW//ilqGLmI/8NH2NO8rytDc7rKOJpSgBlzT2qEucRDOJ9skLdh
esSuca1ip/wVIQMupij0gzQgffEvkpWGQ2Z8cPYwq8UZPfWbFVSu3u/MnbA0csl26EdoQP3ykbSo
gc63oTr0rYI+UwcAt3bzzZVPth5sH9KhQwPzHiRRJ9sT2cSliEq/yQQOvZ4zYsb4Y/E36x7jSRY3
eVx/TrvyDTWxYPPUH2BMO3SmZwCP83TdRHjezr6XOW23ZCp8RJcrJMf7dPpxm2DG9orSrsd1TIGs
1R19Z1YkjpIinm8LHSxW01KsrVdAW3dsLYzwtMCoIQ/enItewzgtPzIL17SyyR7MDqFJ2vnTXtuN
iTdIXqLeaY/FwbTDeAq1UbTvnD1gkZrE1BPTcVZ6knadP/U7sIqneEMMlXOFRvDPoU3oBsfQtN/X
94b79xhL04jWyA3a/Y7wnvWje5jfihDjsf2895vD9iv3/1z/ECfCs6DN3ipXzFyn6YdMjmOp+3gM
fCD5KIhvvJeDz9+/eKlDWtlIlA6J7GY/6ba6xw9RZfSVaw7qobGKU5p0d61khvGQhoO2uYA8+Bpu
hJKeiRiHeH+SOcakotSVvh6xiH0atMcbkSafl80v/w1slTKQ1RBLRxXZvg0+yeubwjM3xuVRoOhb
AjDt0dJa2atS9LPOQyrAyHFNi/H7rR3jnHTIT+LH8WzsmjaYBz9+bs7NYfxtYBzIvS7IbXmfYhGd
qOIAd97gU0PhSe/Zzw4cNLMrY+xu+9B861OfHNrvN+mMBXi2dSbrJv1Xq9EgDHxX1+frgi/FfBs9
Ncw5o46tZBg2BPevFYDgY9i4+nfR/Auuhhg/N4gppfKMx9hlfs77X2r+QeK9USiuuSmekf5I29G1
5FNfzm6y7R3p4/qf4tw6WIhng9Hgqo4+f5BYbRjN/r0DSt+9TTQ16i9e4aSGAQYRoNo38NqS59Sr
DqJaBW8rGD92ZKcdmxGil1B+baPcmz70nS0wVk6QYIfMqsRORrTQoUjxOEbgj7xRHYwvN5KaTluL
iyqlgm89PGiGIlpBnjoYR+4zm4wD7f9Ca7ubLO7mZa68u+WBA7kOi+90MvCeKwr0MWwV3uTfiJ64
km65TfWxNKlHZEEacnGiA/0Q/XtfDKZPSmWYOvohtNA3wDHHh3lxlx05G68jRmv4y0EOaz8PRTxr
l8Ir/SDj0YnWlKW14oMl6FEt+V7PXq6b/kWEIJXMeHNbrJ3WJNhsjOn+XjxIz+bBAdYldbxCBshR
fQdIQgMrOLhYRTGWc4NgCQ61PGukdcKfkQ3XQmcPOIGCKcEY+FsYgeh/YvyZTFUj2xhncBz7J4s4
PvpYvWwW3RUuBSIqnXFpwzAladEhXdqp3l4HDFF0uaQ6Z19iqWT1v2alam3dbxYkT77ivmueCGZ3
EZNFBTMevdrVplldRqdRb/72buym78ZR/zB2QFh/czw8svQuikaRvtNMNxb9nUvhiX6VcfZxLjJd
UpCtK8bTDFB+l7xs1ZPAbqmQC7pioaB5QiRzkJCl5WAetE+bT1k+ZQwhc0RvglQ5l77AOLmOpvlW
HXu6GxVag6LVdLVdcZdO6ODLct8UZE6cTf8HHTpptlb1+ExWYyZlXnql+dJhTt+glwLuY94XGBfv
J6coBh1fqMz3rMK1ZjzmqIximI7gwODdnlmgaBfHWROr2IzO/03ewQ1/BADmed6JuDEvHRuwJBYn
OseDjdzyU75zn95JXvZLOoge+HnCGX8m7eh0UgL1UKJbULjbfuyuriN0Puq9l+yI8eoil0siU+W0
QXs27vWg9qxgDvOXyaufbzwgWNSovWmNTUzq4ejBm1LL71E+vu5qnHjHgkVtA+OeqfpRo0B38I6q
R8SMyBHNYkURlgzVsuitAWMpzYc4bCLjz/VVc4yehYQallrQwak0p2sBLZZ9Yb2M2sWF/WQRoXhP
7LIqgeQBURrFRguNGCZl5x8zt8XQq+0kSrU5p77FOK6ukryz6H/AK5ildF5vq9517XBCMwsMVcu1
JbNMteOT8Kcou+M927FEhbktVXYjg6hw9owfk+TK5x6c4GNko6Ed06FRuyl+ocrv3/YnGMdt5boY
BgvXHHV8WozNJfaDfMtAFEQcFivamWlhrR0UNGPCFWq9FK5/QxMDFc0cxom1pQ6RB9jPfnAVYYMK
J6tiAaKj1FsgTIfYeg3G5KCWd6b+oJO9amKcXPI960VwEM6HWKSo3thaYiX4UOcvx8k1velgBXUo
mlDIcVwWJ4q3+6ZZTYjP9niieFkCEcqBY/Ms9HPqU2utDAie/AQPnyIrvPhehP1koZ9y3GkAWUNu
6RZh777O3rKPTwtGxkyB9Ta9iWaw8tZPf/9y6dD0dhzMFt8x0FYzeeltXsTSDDZqOo5qAbGS+/Dz
1qduFgBab0pmrD2kyoH8uPjai/q4zG7pgtXizfZJttsOUtR45Nv1UMAzGuaM3SazXREMYPxu5r+f
RcAensoZV+26tLa6GmLHYNuV+3F3fbW8+yML8dR10plFCblz59Y74774IXt0YMRwh7GJbZR6Zli8
Vo+iqjDnb7Boz7VwdKJq+JzkDneGJ8rKePUmFt+Z2U2ZrxnkVnvjj/GehbDK04S2R1CAG/vruuLs
LIv1XOt5qMcU30BZPihcVdh7xEn7/kF4ZkVc2xLSPutZxxuH1SPEV179/fqyedIZZ82rUrZ0Kr0/
4A3lRBO+TjgSnpMXsPDOopr6fvufTnCsCpJ4npEwpylJxgTzgKDoMcCI8JvFMp5ZY8JQuq4Q62A2
iB7eAvdB0GUxiXO5FVtCV4seQ6SkKNk9XN84nm7/ubRmW+XQ07nYg+5XoFuOEbNgRGOp1aGgnEpr
UIQL3rxELS2cTWORhxMoMIF0hGAJgxyQgQrWy1ECCzpcUT1yyhliwcwgRIPzhFLlfDm/UqCDppYe
NI6LOej+9e3iKYDxs3KoBifPIXTytTvUawU5GudiwmILnU6b5uF/ETN7LtxfJBAZLid7YsGEtVVi
Hiw1BdlrnpNv+rMSAP+wE9J38eSz/kZUKZas2qBMCLHbvjlnDRAL6zXNBVcHzgc0RuN6pQxSsaCg
bLn5HZp4mrvsrASgxgWT0/U95Sj/H8TX3JdV3OALY6B0kRyWuKAI++c5rsgivcy4aMuy0fRjpwHk
BZp8EKJ+AGuJEWVbKTizPiu6F66IGrMJqb5WktXhI/Ej0T1zA0AiiJWdqrzlS1AeCMGLZ2scnc3r
isUtDJegOfu7KBni+ASLASOjPvWyvehHAvy4naxhnI+uWQmKcTzpTIDM8nZeu3WUMQWwPNjLac5k
cPZ1An/mbA8LABvQRNVUUot+VKkLLMkIzHqJGrsNl0nk25yjmYWBGei0Bxcx/kB1JA99VDghkPib
W+XBdfPl/QVq1l/iXL4VsTSuqLw3Et62k9dcP+vq4FnaKvgAL31kidRKW7FtwFJlDNcbf5V/MSUo
ds1TG9gRGuqA+NPW/bqP9Z0oX+VpjJrCl3+k66W89KUiH7t94ce4tdK+SVGnzUWgM45yFhu2ZgRE
TxWkFw6S9y7zkrcmaGfQDuKWFgdDHvYicNjnpeaCY7JkacOM0q6j9PIxjePmcVnKNiRpPYZrLWGm
Aimt3CeFY57lEqWjUknHXbrNc1RJto5iwrr9VeTMVdvsSZF0xWsHY/GrMlaDrc0lF7nOa29bi29b
6uIOqwXCdqVT/aUjZlD2sxNqsdQ8N3EyRVrTtl7egLJJGeTeszZpibIFVXNFpyHCStCj2ubNXi7B
7jgioARkMWOvLswtSPIKREPqUPmylSnBaBJy14Hq4c6Mc5ytpob8QpbxZKEtMtjc9ckr7S59sSfM
7ZSzrdhpk2J7mAqU7aWmHaN5KjOouah3daFtz5Lag0nfqBy37wEjU7XcOGxyqYZbn8zhdR/hWJTM
JJu1oY5J1i8b3tC2EKNbd5h6F4hYIjgOyJZFrVx21L6EcDAceTGeokWBlSeYuQ7mwPmNVgPBk5+F
OvrxRNAgTmrEDnPLp3GREwLBtl27jfwWy0/X9XxZsM1WRG1tSdvCHLbjAn7FosCEwmoTFJ8vK8Nm
a6CQu5gN3UJarEI3ZCCKNjzBTPxsgbQpqhGCywC9V1GcCNseLycWNlvrRBUh16sOkvtAQrXWCkA+
Jrg28BbNhMhhkzujHCAaNhehR1R4TeWtme7sl9iblNKwWdq80cm1O+mbHEq+FF43Dk7ZxmYrmXkq
SSpG+2yU9eQR7u6pe/1Bi/TfotIKJ7bbbEVznOONrOW0HZ33dfOsuzoCX1HTuWgQ9GnmE4n+C9Xz
v4HdZiucqrNK6TBDTa94bw5FZBw892Fynbot8o4Y43Zsiqcp+aEtghzqcviz2eIlRpGjGaOA4g1X
C5PA8SaYouiGwdtWlsyGqFVjrIAVY3pB66oP1XMOtjI5rDzlz3XD4dgkW7JEE4lmmdT1Z7BKOD1Q
HDnObUH2z/EkdhqbPqSTYS/YyWZfe3L4TbBmnljGQTEwZpAqaiAGXqwlDJAT9brzlME4qGwTxSqp
ttVo89NT71eBCGrNMWp27ppqLass0/PGucdUo30hsD5O/miz7DWdPlj2ZOFUAMz50PhmlO7W86i7
6Wk+Zu76vTqovvkueljiKYg5NZXY+T/Nk5fxNO00PHmGxst1S+TtKuOg5pKVRUcjOuVaM4LaF9VT
P5lmLwQUtjRpbjPRxhmSMXghbN909N/6Ch4Yfjm/i8GVCv/nz3mv7nY9krfWXVEEND0cVdf/FqeQ
ZrPVS1PvHTX+nwtP+ziLrBpcKLVX7TALtHelPWiZDV+bPaURfJGjSLaouQ5OYWplvx1Tq3ErKXdl
efN16aQu79f/EscK/qllkqHBpEjYnOa+JrvuDmfk7rpkXrxji5kYcIWiDIFoOdowItL+Yz9sB5wx
O0mkHc5Lt80WNq1tNqSUfqI5aj5KvUXldXcresxd41vbeyISFt55yc5gW9W6lXqz3NBgn700eNsM
m7Dbxa1f7tejvBMVljmBha1uTqMOWM5ab5hdou2kR1H9lyeW8XRVt7NkVCFWjYbvG0hcrm/wZ2/N
JV9kvNxyEkIms4GXg9xjpx8m4mbP9fuyk/9Mr5SX1p/c2sYxWvxan52fatR/78FMPQtevDimyxY8
lWHR7XnB52V0X2My+Vne6YL8nJMIsMXOQrY1NARBY3PQ/KkP72rtlj55u643egJdUBtb8OyrTbJI
b6/HJtlAgVZ5ayGCp/MCFFv0VIqh2GQqW3tWWzBdFt80Vz1UYZV75oMK7Jp0GmNX/n39n1x+c7RZ
EpymyRK8SeNr8kf2bH3PMdRenVyARQTHCG+HmTMc8B/09SoVrkkh5aW0gnEvuozyNoG56erLjFYF
KhqM8LiN5+hXqC1L9KDBW7j639vBOP9/6WYEqsU72+3AZ39d5zzRjDObmk10Q4Jpdr6KgWTvZnjL
3B7LsdnqJ9FLvc6oP5nflvB3fByBAKVA4Ovr5rgUW+x0FhmsRiqkS650Xh+UYHXtk3bbNY+teJoa
qNydCVnBqwoCsUk4Mp5z/P5T5TSlam3pnXf2CsxYUbw8vK4Nzi6yVc6lbyRbWSDYcudfsV/8UoVN
nZxoz9LYOErbFMsK0UqrvGjy9LysMJVtE2SpvH1kfHJMpuJ/qd0WLi9zQEL1x/gsAnHx1MJ45VhO
49TFMr1V48HUH32wAAtOC95WMi5ZxuUUL8iejulO8pyIIFG7vpU8fTMOOWerNK8LBOvIA79pgloF
T83M2WrohZlgcC3NoPNg+p3s1bD0e9EwGc6a2cLn0MzNYqZY8wxeFDHWiZfysXXPUqnWRF8hl+zN
Q+YP3zGTsXB14qa+9HKTutka6NYqW2NO+ITjLsD1ieZX8TRCzebLe47d2glR1RU50sfyhFkvApIS
jtWxLCuDMi+d6cAZQan8N3tNvFxELsvVNeOIqoqKjwQGFMSmaU9GtwY9rvmjCmTXFpkJxwjZomga
162h02tcd8Q4Gm9w7fvBawW1XJ5qGIe0inQlI31s6XxM9wbZ9F0jIAmjGriQYLH91kM5ZN2o402h
mIzhLGeVFapZ4+xuMUCH7TRfdWkrpxztqAtUMvui5gjOfjqfN94vFkj5vbcWM18/C7gYGt/u4529
c/bl4Iow7Zf30/nkD/vyibmh0MkVn+j8bo+JRuu9E1kP5febFMP26Za50aPrCdLj8s5aSVBYvUcc
UWp72UEdtktXkgvJljpIz+LTPLz1Ve2ateBMu2wwDtuUqzp51WQ1ZC9H81nUBcYTykQUpR/teGgg
dIp/K7PkNqZoDA9PFfT3L9u4DuY8VTEaljf/E2LjX9+/y4evwzbYLr22KDomJx/VQ31u8KSx+iKK
j8u+7nz2LH5ZcW7OC8HQlU+0GChWAB4VHJM8VTBBJEv0MatSCC5xTH4Xdc3yNMEc6bIqo1ZcQ+oc
SBh0hMmM/m1VFOfT+79oQikXKbYbqmScvN/LUMTQwlky2x9r9kpe5KQE5g9X1cg6UTSTCHbEeWZx
2I7YqipVpe+AH1fk30Z1L6PD00grd00OnWYF6/rerGe5OA5WK0jWeP+G/v5FS6DxQl9pjw+2gfbe
zy45J94muCtwgiA7CiXPcikDK8iGDoR81+yqHbqtH0vBocZbOOOa6bw4DaI4PdSUkI4mHoSz6Hjr
pnHmi06yYcThgAALnWAksbFD/FYONkYMRbe4v80SiDjbaNmKCfnVHk+M/ux33p/rkjnPBCxrSFwO
eQlwkgbJwwM4WFCq97PTdBLZPk8+1dgXzShm3amZSeWD0RSjVD2khZEpbF/liWeMcVyGgWQ2xMen
ZGftiP8ODtsnUWi8vK32P0Qg4LBd0AmmoSq0+DkotMC0HNzCK4ArPQsKA1wOwI4YwvtgPcfg/ywE
b1iX7dxmsWC6PAzSSlcNflcZwFR5n76IeOl4+mYugbqyWVnTVdpxjeJHENngQu8lf4zHOrxujjyN
M2eGSpRO12bIT8/tWcfiQVG7uaLV8zTDnB39VtmkbiAdzbqwleSBCBmVL5+iNkvwVYCUrh9riM53
eaSjM1T0GMYRzKK7RnB+AtkCwfFjfjeHzdMtc7hgfyyma25ts0PTtwZ29P8pGo7vih4LOHA+m2X2
AjlAt8pdrNJB074+BXNzTBavzN5b4GPzc/rW4ec9nrDu7Ho3LkuQZ/eDqH+QpzP6+5egM6MSNWeS
pR4H2dqrHaBXyRhQzJAJ8r7rhno5ubFZ+q+66CuplnT1OHXoMGvHHqR0rdkG5riJ6mkcX2BBXhmR
V32pZfVYdlO629D/4Kpps74oSbkgUHd/+8FRvW5oRSU0ntoY5+4T0+5GWVGPhUKCOVcDYpSe1q5+
tknBdbVx2qpt9oY2S2YhtyMoKVAu895QgNyBYOmMKqHivsmvmHJUR95MIjlFe5QoIF6k36Cmzvg9
5oYXjVrIlFFifk0+TAWIk4w8NWFilWeSKtE8ugMyyfBWEAd7mzOtpe2aeDWOXXxy3vOD6dsYBv3W
3C1K9FF/iMaUcy6mNnuvk411wCs8vjP3YW97auGiRbYxwgWQN1GKcPmyBKDkf72psvtUtwuQB/VO
DIaDl276fd0YOOGYvdqVtlS2XUUrd05GglizdTAzK40dSp3cHRO16aVQcqYivP65y+ZtfgIcv0SF
qqoXzcxJcxreh720uFogembkSWYcZ5hzS82TpDnNaEmynsrwthzBZHn6V0x2GxO6ZEppZESyECLF
WzHjEfmqqs2cQDCYPtBkgj7T3XUlX46LJluo0DtcU532/1asHUQdgxyxbIViyud03XqIHYPk4Ai5
My+nMyZbm5DnlLY0QWzpWql77wStX5yzk6jMftnATbZEoeYOqZYYdtEdC2QyVpQJn8x5ounGfjFm
CyOpR6nBymkHvuON/rcbjZmtUdRwSFOiqsYgSsgVhhGOyf3TgdVrUm0QKAN8llF60u9ESFCeYMb7
4mw1co1uooFWSSkQP5nzjI5JRnHNbapxpoKfzUh9ERUgeUbH+F47V7bTTxDb+eTFfiOe3rjKW3Y3
f7/JBQ2mPKFKkqErHeTLXur2vsgFOWpm6xIOidEQmUEseviPXUB2olyRo2a2MAGWsmKbKwiewLE8
BKI2J46a2WLEUJRar1Cz2EKp9NKDdp4+5n22eETwlH35A7h//9cFlTK2U+KAWNbpcbYnQRIYAV7O
3cx+Vu8mw7u+m5fVbn+iCb44+hrXfVfnZX1ywjKSoioSFd0uq91mnxTrbJvGZoZg9ZAGvT9Et62X
8UZSGZVuqBBLh7P2J+Mgqhxcjnj2J/7niyL0urYGe4BgM+q9CRPpy1C0kzxVMB7Zd0nslCNES+/p
Xgk+rmuClzcxfpjHWz/kPaRiXIwv6hLnLJV9S9S6Xka/D4TSjnxxhYOjXPYVMVWcbUioWOmekhPk
+3V3IyKTZdab682JnQWi86dlZ/rgr7+uXt6SGffLdT0ZF7ppHZ2TnEf5fsOd4bpsnpbp719sLcnl
1HFayLaA8JbDG++lMvNMOMyVsnYEYu2o8mvgRkX3Dd56GaeTncJ2JLp94FPwlUhUeOWpmDkAE0DE
19gcoeJjfZjuFvR0iqyCc7llByLrUrGR1oBoENQ/VGHrg+jqJEqbeetmPC+t+1LGUO0aGYERKt+b
s7oTvbdf1jR6r/5rGXkOnt5E36j/bfs5nARnCecZH5fU/8o17ToH3dSMHVQP5D3ft2GeuvO3PFpe
S80VjSe9fJhYLCdeKqkl0ce1/sztMFTCE1VIL8c6i20T0QYdLU81BJdnR7iNvNUyXqhU8yCP61Kf
ir3mp3v5xiBqsWR3IEgwOt2EsjGe1f0pSpB4psE4IThYzGXIYRrVPvds8GFdj0U8LTBOaIPEcAVV
T316BeEc6vyZoLDKWy5z6JVFuTlOgy0zH3+P4RZcX+1lv7ZYArsYg2UIWvxo5Kz8FY097+YP6+dN
stkWEDvOKrlyIHs8bCGmS/mYwCdUM8eC2Q6QioxKHadQswRUjCi15TyDWmzbh75pSbyA3f5Urm7S
ehnATegrXt0+Wlwj2zXnooAXqnfly7zT7zAndRAEFM7usi0h2VhqjgkgJUw89jUhIcHlnNdiWev6
TG/yrYKWNHRhOi7B839V+sNr5z5e32OOtbO0dTrAT5tTYI+1H61Xg5rGve0h3WI7Q9bFSod++7RM
OrdvCURVBZ6qGQeNtWmwShpNVi8B/72IZOjyIYb6HnMiGJm1dSXWm5zzIA5ttwhuS/0tlp4uSVOS
9Cp2cQ5SzKEVleY5imD7P6Yh3rrBxoqlHbDZd3p43SR4YpmjMR+LeW0KrNa539x83wkuVpy3U4vt
35gqsCPq1CByVxk96fffAsNn85f5eNsN1GL7NwybGB1IBRCvIPmYB31oRcVhPIqiC8dX2CaO2CCz
Kq0wvMEv/Dk8iO4YnBjOdm6oBmhtBhUnw6vloPPL9isXU5BFYGOu3plzkmSUIcrEflqFl6KZvELA
lVa3AwKvw2NkcN1qeMphvHJRE6OoJPyJsfX+4nFfuvHiDOD5fx0TSCe1UTWoHe8rwRKIUiiemTNJ
a5Xqg0pqHBX2gbYGz7vreuCIZTsxdDnNF2RRSKImtwrX0RNdDniCGbckxVit/QTrxqCRySWtJ7rY
cWpEFtuEIW35MiKW4Oy61y2/8pe7GJvXYRL90LhAKJQJ8MfKa/Z9Cvo/sxrc+o+oKX259eUmKm7E
wj+ag8RFyfK2BI7txKi7sVASehRLPxa8x2V3N95F2IIGZt72Wz9CcHo2gQkRhZWLI0txR2CJ6OLM
MMi0TfSOUz00Rz2GKoqddcQE8OW+S13jyUx8oEJt1/7eDwfFW85/rhsrx2nZeoezKHYnxzFSaEDB
J28JRK9onMPUZHxWGxM6I8vB1h5mMMorh9IXLJknmXXbragSeZTqUw3apzDZWx+tEDjGUQdb9SAm
KC7GDLIpHKo/Jp4gyeIEeLbs0etanUoN5L52x+pBAZHs8KrclniyNY/CKWRpJZA97PtT/3BjdGSb
MsrCtKeshlglrPz+KLqz8TRMg9sXly8bQ9XqBHYRr0hmQRn7OFYCt+fl/mzBI5bK1Y47GDMG5JUY
9BsVD+RH/6T75g9t1+1Wx1VWd97rd/lDFUkC4urP4um/AGvLYE7XdYs3zCyEoprRG47KfvCdMAvn
oPgJ8pTI7gMzlOHCGM4s6jXk6ZA5aetpSY2U+lZ7rsHj0AjzEM4JwxLWtVrbAJhKnXaOJxc9RHdo
wXyzS+cmoJTFFkr6uFc1mZpq+UvFUd6qYPATpdgcpbDVkjGVlw0c3/R9Kw/epagIrkdIDpbBYqsl
VlGkneRAsPq4fkz3hWv/Sh9z1W3/PKt+FdXP17/DWz8Nd18cQypwCKw0RDQPOqankkAQLjmN9BY7
OFdRy6FRbKw/PpWmu/7afnRITB6y0AKn/rAhNGPuIii5XVE7F++fMC4u5zaGLFHzRKPibsB/Kf3r
KtKhiguexhLeKXbfz4DV44LWq4AjS/ryYCxmJsjbOOcK298B9iHVdAYT1YOoz913JOBEOGyMpxLG
Y400z8kca7ixHupfhW8QT8TswDlZ2PYOuS/BFZboeFRCXdpzzoVLTNBGiDIe3sKZw7YwZc1pOoin
LS9N0EQirBXnXYOFwVpWWxXNDG0Dpvqh/EZHrgvSANkVWD1n3eyoPEuqsnizsG7AWlzlqfZFjToc
fbPj8Sx9gQ12WHe/YqZDemh2dQl0uYiulhOBWQDslMhqWeZYd74z987htmkmFgt9xTz4ZjKo2Dpw
8EJfR01gRTe/0bMA2JRsdatJED8GWbgJbZu3iczJKlcozrayDdvGo5q5n4LBux5IeDGd5T7sqwS9
EjSHzM8jHnm/2Xs9iPdLkGEgpTe/gGAtuv6lT9TohZjF8hyWVW6WUo9giOrsebsfiAvoHXjgVV9N
3OzNDo0TGgMP5Ed31zW+7jo40LPfWvQNvBCW5FqVR+B4mHIqSJJ4BsY4dGmWSbfkKcX1DHswtIXX
/ycneLKg2USfpmbMIDZ3Kb2f4+GNQZA7c/gmLBY368zWAC4ibFZ3bELyB5MpUUTIPtTcq6J5f1vA
YOGz8lxrWwG05wnjQsPmt7kTNZLzNEON+8u5njnOQmaqGeu+71EsVB13eLsNiWOxoFg1Vow4BQUf
6uj10xzGtfB1nqt1egh/WfeUaZO1WXVzasC0nB/JCwDRIYixjLfutbV38lGUQPMUxHi5gwbqYiFN
c0p+TUcjKPdOJKrkcII1i33Ntm50GgOiNZeA2D3S72ffHEC6ct3oeWGEhbkO6/+Xrz62r+orZkrm
gXaqWk/2yeM3/f02iIfFglvlpdStWMVexCc1MP3qLFIQJ8KyaNZ4WvN6iCFYc5cwD/R7UVrCE0x3
5Iv1tFtip3jpBY7ySLzyiFckQfzi5IAshFVSpHZrE2xp2X406ovZC9JvTlxksUVZrEhqNWHB8qH3
8qOooYWnByYXTqza6aUBYueDc18f8Booup/zJDP+aenGnKhaBXTYvo5wpHii90uehhl/tEhRdYBv
QxM1fNFxgk4TvFRw3JEFFMkN7TSboQwHBDXtK/EA5F+r++1DdEHgfYB5dLIcCc1DGz7Q4Q4+BoWP
jPVXfBOXpPX5uv7FpDdjnAok2jg5vWH/Nzt/XA8inH38B1/UD8qiKhAbR6k7ucZB9ErAiasswqga
cwUIXgie/HJH07IlEhXgOMk7izAaCS2EKDh26C1ezXwDGELrp3Qsvt2mE6qrL6pelVSSJR3yJwya
sE65XwsiNsfLZcYd+zRZ+yT/1En/TfFEg3h4FRYWZ7QZttYaFeTWrhNWd3kEvua9vgPXmqiYylM5
45UL6STLTuDujgsWcExUAJNcB59Hgnhd57xHaJaRtpTqwS5mfEGPhmf7oUL3nRV2+z74bT5Utvve
E4yw7R4lX+/dpnVFUECemTI+WwP6VW9oEjuhm2I5poG8RyOnaOgbTziT7eZZP6edBkNaPSSNuzGU
XfPpur4u+y3GVP/XRq1ZV1aQwDZ45SCefJ+5oivD5TWbLDBpzJoplRCAT/pBjkCrENWqKzo0eLLp
718ca4tH4jQj9GFGJkgm9rAhgNlFJsRTCeO27QiKetWGdEoGIT+TQBaE3stx3WSHcZI4t+OmhY2Y
337ogRRgzvFelALxVMKco12ytHZGYPbrQQfHs4GWAdEbB08fjM+uoHsdexn6ALA/Us5n68aKrslS
1s56YUxSAYW0mPyVIrrHVuAAClEZfq8IAsLliGOybLV6u+iNUcIODXfzmyOeaNojOJ/86+7DUzvj
me2G+QlaQv8Bxr3XEbpOD6JpPBxon/kPbKkEvd/UYkvpKKcs96QBrKHjfkk8Z///OPuy5bhhHcov
UpUkan2lll7d7u7YjpMXlZ1F+77r6+fIM7fGlzGbt/olD64KxAYBkAQODvq9iE2ZE/SNfwBMcV6i
QesjYJqvg6//KvzqMDbu4jWCCxNnC1gwUznYlVkkUBLQHb76J0CV2tgiGSB4WX99GhosZAkEuSiT
5hBv+8Yu80Sz47j6Z07ZxerrNF1PEsMxQZ88egttny0X77pvop4Z3tIZr51VSZejajUf1O6r/Z0e
y0KWmiLt7W4VG+BaTS7SRpR24UQwls22SuXGAqAeD/VvsmMAVNjH9CQCI3PiDAtcqk2iZsu66tfC
lTxgz3a3fZQnl/HRJiwa0q9vInXzHtLJCQWRheP7LGypbGQp0VbHAaT33XgCIeBmEL0POYbBktJi
/Fxk1hlkTz5xlb0oXHH27x/okjFrgRxDbOeW18gdnIZaIKu+rWcOUaXB4pYCbQiUMkWozWl9GTGM
C+xp/p/ZV2n3brx2jiRuY+P9EMY3Q8NoI2n1efWBlECM/rEbqmxEEC+e9hm3LLKuref1HqzTmAa+
KNHCMUSWcZZgzrtVr2f0a+LKP1Jfve8Ox1LMtqWaDaOcrE2ZBUYhIvd634WFRSyVeTMb9QTBk79Q
81QcKlo5cyjIgfD8h/HLUcrHWGsgfdwXID1a9s/3kYcYLHYpwWibqRohWXY6lFHDZ/Jz8aZNe2ek
Yqlky3aOGmXVi4z7eLB9Fj0iOAbyD4Cpkv5fq5zyqtCVWU60YI5BsxSy4TzoJJbQQ6kcLTfbivK2
nB1kEUoDRnabytqBt146k+/5UXxX5ohmy72aOlRZYWPF02vuhZvGy7YiZfBEM7Ej6aMysFfR1VH3
QzoiMokOXp5oJnDIrdzFUg6FSIe1qRR3zef0x+3oytlCtq6bGemYx2tL9+JnrvUoSq9w7maa+t9P
KQzzRNf1GK41L9VrdqEX7/R9t7lXPPMslgxFM7oM4hff9ItH0NUAx9Y8i9ASPKUwIaS1hi5LmgzY
R+u0gBfZkJ1CVGzk7CVb2s1IUpuqjaV3x+XQAguf+qJl8+7cbF1XX1TDqBvIDk/lW30q/OWi/Wqu
81b0Bc62svXdYbSjJlDwAdwf/ByMZ607u6UrGtbKOX7Z+u4oFXo8FxBfvgSb1c4BlO0c0S2Ts6ts
mTeLwjLpVLVAGir0AiqCJ/PEMs7ZD1GaAB1RoC0opvkxdO9yTHbKXda0fdNYcoF0QfRYYMLgbbE8
FbOOiT4jHcSLBTwnv9bO1XpFblxw8vI0wXhlEyRx3UlYcrEr8Tq4b1wdCJr/O5akVj8WXUgK3P9i
atC/txXBWSxbky3MZI7S4UO/3bahojsCT+yq9085pFyKFtWOsVgTmchFqFqO47EF2Cm1iq7TsNr0
FB5y8Jad8zPQjP5tXXBiEjuNrjajnOQypMuOQlOkG8AfvL0tmqeP9e+f9LHEYW2YwYeaW3C+3+kd
LBmRqgaaMbUQu+AK2buiaUG81TI5qSJNarmuIHZGbAuEiUXOBYyttKpKDM6fHiFinfsdb+63Nsbj
Yimey3Ja1eCiEiU04jV0/QvLMNiKapGZ+VBEMGLdvxbeXYbAFlPNsDGDfHWM0ZtogQv/bbGcpbJs
QFLaSXXUQSymtQsHqvOErn7yyWhHNay6ZMJ+YSLgRhXwPfKErsbxWagd99EwfUQG0F0Lfj7HYFk6
BqtRyqZZzzQVaOHkXoNlyRjmIga5qwG7qtDqOqFZRVSr562XcbDaJl2O4uFqBWt4vNcKmFNNAu7Y
xuTDAvUfMHLftizeUhnfqqI6mZIRSyVrvt4VxVqeWOY0m63/bwaRs0bau1bLFkozlI+b0sRqs10T
0fTOLmKDrZPa6jAYfQ/Nok66qah053IZD2sSa8FgCix3cpXtege+TwuMjw1zmC5kdQeTBu6b6F7D
8Vy2LmqNkRQFA3Tw8ypqKuKcCGxJFAPeiGmGWOia74wwVV1UfOaYFzuWM8uVYJlkCK6p5DyL7ric
WyNb/WxtWZKiFLfG+DpucpjteMQ4ZO/2pvHUyzhaEuVJX6VQb7FTNqKsIU8o42ZNIElJv+qhpMN2
Flxmvt41na1qSmXfIR8Gq+29HBw1jbC59utd09mqph32JQFse73eKTQ73WdlOsuvUBW5lpuYtIB7
R+uED6HTCs4y3npZPzOqvpPI6r5+fup9+y4OAJ2tZJZROcuWDrGjZwDyfN/VQ2f5FVQyGzGxIVb+
mPhy3x1UZ2dvFnKk1Ml6tY23E1UcESjq66u+zlYv49YIQkwkXCNuGAISicwaugTGSAgS420e4292
/J9LrrxvthgVJ7iK8JyD8bjFKHN7XJ8oqG/vS6c/i8IvZ71swbKyMd65UCE4OyduuxO1h38dIXS2
QDmWSl9l5kekHISOzBPKnGttbLRp1gUIO2/LXtQtyNEsW4nUq5lIc2Gv3iZ76bERpi44psbSJwAr
WChKhNV27prOCYCwXluDRIGdt3Grkj7deOU8iJUOBOq4nHb0JDqLeNpgrpBJ0MajnEIbGsbG/C8k
lF+/gnW2ConOK61OE2Sf7EfMRMW8juBOpmedrUEWVmPX1iCttzMJyadlj6u6f/v05KmDcTtVMfSY
qB+iC1/H2/JOf2brkHNQa3FnQbC1mbYZIJR3mgVbhCyS1jTKBYJVJ8cjW2QXnOynzlYhJ0vXamlN
CnduvPUzf6AjKKQbKjr9OYVInS1EVrGlxKVRoNftAYMdx7/JOT5kj+Gf8KieBw8Vz59FK5yJyfFN
lk3BqCM9VNtybUyLr5hy9Rhuwic1Er7xefIZ52wyU9aqVX52Hp+RifY1X/qR7UV5Rp541kuNeEkS
G7oK39Dpn59yz34OMqc+i3LFvA8wT77QSKYCFJ5rR+N4Wg7qrj5GB3krmh3FQa/rbJHSqIumwjUd
+ukdDNMandlLD6DwOgU9NVM6vIHvb3PbhbmGxfjwbGhz0Yz4VlfScit9U/AoamI/xGgO9Bbv7Rd5
G5xETVRf3+V1topZtcD+5EWP5MZheu2n2MknR3MJwNe9YJIVJ+6zdUyADPSokgccgl35q2ud2Fbe
Z1nwLOfEO7aYGVayHecTvBxTdXFeqcKqI0/w+vdPp9WyDpY3E4SlyUV+Bg9zUWDiqWP9+yfBWmPq
81hjxf9bvOPtI+PAdUGMuG0hdvGT1/x5wExT1RW5L08ZjPs2nZQ0TQFldNbSbTMSj5tKTkI3UwxM
oyGJfN+Nn2VYGJsxw7wMfKf3yLYVwhZ5y2euuBVJNSNfjwKd1rTbBvRevTCe2uidXg/Vh9JzQIAt
KvIZzsWR5VboCwUxYC19zd4gzGN+5Ov+TeTqLLNCgLaztOvH4Ni8Ys6Mb9MqouGf5E2l8VF38K8v
/b4dwzgaZ3kWcrNUKpn0wXFuY6fqT3rQ0bEvvMI63/4A73hnKRcmG6MF0mYIMHNK99uNeQp3w9/G
kXMq+YJPrObxlboYTy3bYgK0GD+id2ybzhhHOLqKi2ifYEJxTOeYNtN9YYxlYzC1wdIwLSY4doNO
u/oIYB0GUfy0KhG4m2dQjAerdWX0GsEHgnByiX7ArEzB0jmBR2dO3kqT7SSvKvs471egSvqsXMpv
og5iziWcJVkwjFyT6xzCV76OYNf606YWLZxno4zzVqNtLMs0Wcf+pX6OrsB0CvJCnEWz7AqyWmeK
VfUWJqN3MVgRq+/lORcYJWfRLMGCvMxybxuQXbkSHd6tO8n8dW39MZ+OJRk9qU2fzBYGroAJ8B1d
2u+33YinjfWXfBKc9eOcGArUnO0AMPa7fYkRTrdF85TBOOiyLEYUdIN11PaRj/kj9z52WPKEqCvs
2O4hWP2bevrlXiyTzuJrbJtoliph+2wa7le8hHwQtevwlMH4oVkWWW+ScbW6BUWawROlDTlXa5Y1
YWpKawYTnYWxlfEmv9iofozbxhE163DiBzs9rMjwsuoIxM+O7tcb27P31UaEwuIIZ+E1JlhaLHWC
UpLd7PVX8jP4lj7W32+bH8eyWXyNpCjxpEUQHlwwO2wjv2rbO2H5OgutaWcQPiQKZBub6Ru426/Z
qfLKAXkC9RKIxgTxfgDjmuBClWvZhOoHV8dM8MhdLrMgJcw7n1l4zaCBI91cVt/c1LT4AX5Bt/bz
p9wVbS3HLFkehbQym3A0J/uYlVR9TnzjqX6195GnmYKDjUMGo7OYGy1ZknIeexvj25on+1Hys+fe
IStBamFSTaHq2ULhOhcW1zgezBItZPmgmkBU2Ws4Q2gYXVEViCeYuf+WqjlPhlTbmFumOZ1Jo+0i
ysbyTIg5RLM0KRQrx5pbgDPNa4EES+zedi/OqllITgZYnxUqED3vAZM4vokMh/eWZzkSLH3OtKSB
Ogq85U+Zj/upcW48FRfgGCSbxYOiuVki+BUcM2WhOpUca5Gs42PqZXHzS/xgX1ZKXVGygCeeceEp
VhtMnoGSoh16Yje9mz8MuMmLDm+eeOaExYiKPM4mrD58Gf+C6cf4URMnuaaPQgPiRGgWulNVVl41
Jr6g/IocEDp52akRNmVwiBlAl/bfl4+gX2Sz6CF9Utw2caTHNHTMw3SovGbZxuf6mwhUzYt3LKhH
SQa1XVR8qfGlR8zu2ocP0gOGRbmZ4LLD2wrGiatAlcdcwQc6NJrmXrSy+e1lKmxEWu8JX7x2WJRP
rCypEsSwJGuzPNoKxWhtJ3kLd3WCbpZE2DXE+Rks8Cccy2Lqetzok53hNDLFE9HNH82z6BrEk7/a
2afrJmxVqdTgQ02Lr4FipzhovxLPfrodlHji1zj4SXwdtIij1mpQPpB3E622qp9tMdx2d1s+z45Y
bgVjUto4zVtEPac646iRXg1H97R+U7rSD8E3OJGVhQmp4MPLiyg38HYuiDvGTmJtVbxTMGflcdpq
jypOVHujdl4UPjZCFite3GVhRGkq62Uq47PZMTWoHnqR9ICcQArKRFCmJuRHrP0priIKgjVEfWHP
H6v4tFNBlYxVrYbGMcGTepF9Lcb8pT4X7RNPPHPdLiJJmo0Z4mVlk2hOrNM09Kdd5eeY3TuXVIoe
5oBaATUOokoJL3/z0UP46SdV6C+LoiI2jmPlBBd7oOQg5bTbSw+F5IGOfPAGDB8jRHB0aRwNMmf7
PHal3tb4iUv2U+1/ZqGolsRxIhad1KUSeqsXCG5e1WtxrPfxhG5iW/KERzwndcPilMgyBmPdQFPz
32RwMA16n2/IJsdu5E4jfF1wFMRSO9idPgRGFhlHaVS/LZN5amZBsOeciuyoaXCVhKQMCutogdr6
N3F/qY077kQNJDz9s6f6oqSdYUB6gHLYi+ZNzpLR+kk4tpkTX/6BMxm1ZtWrfLnw9GN7VAc6XG/H
Lp7KmQPdkjVJLglEl6fIDwSPFd56WV+2+142NAi1SwwcBNu3uMuAJ5o5tcskD3o7K5FkeiseCyo/
iTCOPMGMcwaTqRiBjjVnT4aTnGT3720Ffx3XNBbUpBuypqKOZmHIuebpe1Gz49cGrf0DaTIrMkVT
aOF6FF4LXxudcNdaVEQcxjk2NRbblMmJquqKZGIYNuZ67CsLdfXK63fDg9o6tzXztddo7BQZ0EpV
S79E1lGn46bYRQDHqz+URdyqyP0RjF9GfWQOWbcqCQCMIXBAgDdgUEExgbxNDuntn/G14Wgs/CnV
5SkZAmiqe1UOyybZCgyHc9fWWABUr05JXlsQTL7Vp+hRP82lM1A0+F/Gp/47ER28q4H/e65rLCCq
re0OXE74TLxNMSYVNReJGn4EVvRf41Z0i+S05WssoQNoRarc0PCVeQ92pHVUuWm4sp/7ATWPIrAG
zykYHy4Nren1dSvkvew1jyuleO03m9v7zDFXFieVYfYfUVdj6lzTn5+nLUgs6fQsYr7iVKk1FjAV
BEPZGyoWPyLrH/5pLJpjPqJ1yDd2h66R+dil3nKehdkYzr6z/A5ybmd6IuF7nasfu3JreiGmbYBc
R0pc5XxbZ19nMzQWWhWnmDiUVtAZ8WMPcw72Ks3fb4vmxFUWXNXiolBHGURrRjw4i6G4k9SXNE+U
p9sf4BgTO5tmsatpSgzoZy1yxvt4g/HlNHq+LZy3eubY1dsuksADihPdizcg7BPYKE/fzME72WGm
yQPEBhtQDr2bTncSJhY4cY4FWVVKVI9pD9mjB0T1uXNEZEa8MM0OqCn0SMsJUJnH/GSgWrezzuGx
QrRDAUK73tY3Z/Es2kqp2lBT1/CzbiYqBRtRxZq3eBZuldX9EKY9TrHZ6fyUhtsWFfHsTRFSaHP8
lMVdKUiaqoaMpaeWM3rjFfk1L9Uc+2foiJpmedpZ//7pHbREi9F0A35DFdP+EiCydQLSdc4bVWNx
VgS5Oqs1sfoZSHzlMIDWGizRrvxNI0506A/yJZYE9wmOw7KDbPQkjEv147x8VB2Q3FY03FUb+/dt
C+K4FksDkeRtavYTdKRdml0worum/CEyIt7KGbedezMLzCXG0eLLTuKavd/vIk9IfMDdBObS3FVz
LQcN5NdenwO9l/i2s+jItUgPxAPQ6llUe+Id8yZzAmPSVL+MHb40/tWBicB72vtFXirjfxhn9fWL
RWMBVooJxtY8G83jtEMTrMB2OB7AYqo6jFCYWgKho1c74UbxRHAwTqBn8VSFbE9TmUBwTt87YVse
5y7CMkPM/RhX8wKp1VGhzffJIej1knwRLdlH8vCLOyFLEZEPjWK29mAeo4Dqh0x14wuyZq/TO9nK
KIV+n/30VRtoc+nCiwp66FEW7ANPXeumf4pEEbhWQOeMHwacDibO3NdLoLEzbkLwXKbDajMv72fB
Cc5zKhZbVQ1LZQf/d6mGJ3vdwcY4CWOTbtOHKaP2X0tA58Kzd8Z5l+U/KonAay2yd07EMRg/rZTC
yCaQLMPeJUw/2qWb/GxthSQxHPtk4VZxo/REnaFv4yK/5PvyOd1lKU1//70dizneyuKuFjMLY6Jh
9UgZOxUtfUGM52iFRVkp2WDFQa6aiPEtwCD6w7N1Ej0fOOcHi6+qW4uYZWPiGKcZspq/wrMoc8Hx
GX39+yefCc0KCzd187i4EZpZRBVnnjIYV+zlWY6lgJhHN9opfn+JndlV3m5vIE8ZzPW3J1kSdrNh
Hk1q44FT75KLYAs53sKip5ZC7ha025vHdr1lbO9bLuOCQ5nnWZBB6OSDNmOT7g1aigYH8VTBeOJS
TIk+L9r67FNc/TQ4uSsiN+edxixwqh5J204E684xkRBEhNZ5cuqnmSYYvxB+u60bjpmwAKop+o/C
00OwHd5/ZV4c0el8WzjH0VkQVSCHiqyHUM6MwpPiyHc2aWksUVHYd6aBPk7zKFEbjd33JYI1jXVF
uaxajNJBLuWlWksXTu9PfxshkR9PHYxLIjspG+YI8TrVnNxLhZByXq6JxVGp+aw0QQp9TO78nJ/Q
Ov2Id+kxfxxe4kfR65RzKrCsRTlJg1BJ8JEXifYpba/Fe/cyYR6nRO8zF8ZPzX5IQl1HWClpvQer
51aEMee98lhQldU0yjzHWLrit3/6q34YtpUnF9QAj7Pg6sP7BoutCqIhjdoZ3qpt9G24rR39atHp
QfFENwmO+bD4KnPKiSx/fOBtoMf6LKJq5BxALLbK6htQBhtQe3e0dotXbG7vJsdcWLoiebEXoM1g
7TKY5gwMptoHXulfbgvnrZnx1EK25pBgGCUMvtzMQvoBnooZD20Sw4ilDHaSXqVrvctd0bRKnmDm
xGzqwZTyCZFQRyK+o2+iiMU5fliM1IzOc7vToIfZkb21K084BYlzMLDDZ4JALtsh/whWEkWX7SOm
cT2I4CE8dTCnZoepYrYaQR321sDAF9O5Dw+ssSCpTiuXCoQM64mTIjJ52kGkaY45sygpbZSnnoD2
Fu7dUuVd3aUwj+Qov99l0Cwuyk4xgHA2V/FetW02osG6vKjEkhd1lZSOVquYx+DZpvk+2KPf/3V4
6Zz7IOkaO0bGlMnUJWtUAtFzhNxZelavIm58ns4Zd4zyTI4rBTb4Up+GbfZ4Vl/fhKcNx8D/wUKR
OlPbCL5eesF+odX3Ai+R4q6CtcbCn4aylFplwcpfxwd0e/sYIra9DwiosZNj+lqtbHtdOBhfafcd
xVlB3ZcTTFjIE7DYRjF2CCZgP9uuU9WqvQgXyYnXLMwpsbvIxpR3ZCQw1/JNtGCedbP8RpEtI82/
xmtjYyHLfwkfBk+l1nv+eGekYmfGKHYSo06LSHXQ9jHtqGhiIC//wAKbolkbJ02BRkCgUzrk9V3H
uRCqbr8jj5hvMjnK7nZk4ewqi26a6zkPwxmmCM61Q3B8Rp5JYC+cKM4CmCZl0NRxhL2UmCU6HgG+
u+8i+KGzT09iqc30Vl2XvNLqaC6eVP5tXXANhknVqvpkTXMJrVe/1lbzMzDLP8KdIQYAc0LWx1vu
09KnLNKiFPQ1x5eVF3jYki2mbTiaqEmH8z7++F2fxNdKa3X58KEZQPm821rhCGXxR2Wj6EjaQShG
S7qJoHeRY3Ys5CgCFkyT1xsPJnnSFs6J107yfHvBvJcxizTqjHlBizy0PP5dtsuxdIqXYDf7htvj
yn3f45XFHJUpRqZMHTI+xkYHjZ6ORp3bq+e4DUuYBOZ8uSISjuQ1eh/lgyHYRo7psTAjLQ3VzDKg
lN4bQZXTYrJI707PoiONE8JZ7qQutaUilSBe22du54k4z3jaYDwSc5eWpZpgfK3THTSg5Ylg/3jr
ZV6Tlj5hcuWE9dZXAHaFb0neepmra9AUZhm2lglccLmXHzPPvGu9hEUa9YuEXsQKgs2tBAhaKOpX
+loPhIUa1cmQ2eFqbjoSGsQRcZRxfJCwECO5lMIBJF3rs7HA5Q/gk2Jr0NpfXmL/vsomYTFGRq4O
MwYV4vQlruSgl0JwDnwdnAhLpbToRpRLq9ziyXoBe0cGNiXR4cWTzVxazQb57dSA7JX22wDgJ3ZF
Hv617REWUmRbad6N61ZOvn7QzsRBru52TOIZCeOFgIrJY2NDMvGD/4HZ5euThbCwobhtSNFbq1hE
DBG3BQf3C26q/86YVwvp4nJd7M/h3PiL/95foxbd5nlBVX92lz8i3OzHzfffQhphQUNSOS6WMQA3
a/9qr42f40jvAKjLHs2D7ekA9WiPFY0u9n70h4sI0vX1w4SwSKJMTtt8WfDR+mXZoSVAesDA1+8i
6ArHPFnc0Ki1pGtqoM4Xv7zkm2WDsVxPt42IU3ckLF4osa04BerNOE6ZM/9N98HvpqLku/E7O7Vu
QGi4Ka72RXYBahkLOiZOUgvsl6ez1a4/3Yt0YLuyVMqMY1FSa5O4VkWDX6Ej6qzluAcLJpKiCZd1
C+Kj5RtJL110aQ3BPYlzJSXs3JhhsXttKaA0Ld+oLXKSaUyT9qWqMCYk+DHqgFwk3+vOEGiK91MY
T1eLMDfMHp9rlYeSfFOT6yQJXhocb2chRuow9dWgAf8t475rWX9beyswLJ7RMh4/DRZK2qOt462+
xLR8JtvqAM6+k3ZtPcUNNWo+VG8tBmX8EbVLfH2ZIiziqCBpHeAprB8tacKlOFCKfZbZ5bZrsvBk
txmSx1ZKzG+DLeveYCfp79s/lRPi/+kuRmZs7dKVUWesHfWHuREWdTkbz+bApYZ086BCsoVhkeVR
BH7hiGXT3sRsmyhdF2xsyNbc31cVJWyyWzJTTFZDOy4AzEAWb+6bxYPa2X/HCVTqirldV9s7gC2/
VR1tj8PmzrFehG2RLWxtNDMrIscePZojWK80V9t1h9IP0ouoJYpjmWzKN8ekPJkY+MY6zbF8tq/a
rqHSzhTx6XFCKZv4leHBJKhbcsxA2L9Qa6TBU9C4AACoAkgE7xcw3lygD2mOB3whOndPLWYrhzs5
phEVzrjjOBGbBVabKJJHFR9Q59bDQ9Qxx/p7GbVbsEiJQtL6jPjiavAPcNCc0O3SB8DeumnsLDsQ
rf8aXbS8XzKv/H47GPBuOix4UOrlfOzXliPr0vjzXvXqn8ZO2Vqdg8GO00ba9TkVlZc4+87yt7Xq
YLVjKOmokWHvH1Mn3w0XETcAJ0qwOMJCNqoq6xL0ukU/SXuy8+99L7q7chrTCYscVHMpz3OAfdH0
2x3TLVEpWIMf5YoaZ/tS7yw/fUTpKaLJH8G28PaeqeaoUx9rZZzioEM7EkAyxn7aZZJj7GJArbJ7
23UJO2PKxKwzopX4jvRNerUx6nBBT3Nwbt0WOIPHOhdcCXg7z7yUZ9tIGjVcwIHk5l6P3NhhrSOF
veBhy7vhsKjCUss7TUkgv3fQgao/xJuVKCBd3E5zb+8IJ6KwoMLJjmZrRCLh2HrExRfWZH7ohH6f
Xm5/gGO/LMBwLvVxlmQZKtpN5mXxZlMgmBOqWIBh1cgLog0Eh9uo+Vbu5MqbFP/2onmy179/uhSX
sTq0EUh9jiuNdmM9GVszuN4WzVP4qqdPorU2AftlgWWvFPjR+KJsQFPy3Ba7RgQG4BilsV4yP33B
igdwbOIdBKOp/CG9jG7kTZqrdAKT4VklCyoMcqK0YYafMGDa37QtjL36Y3QxL9fPdIHl87TE3LWV
ztKUOMYnOhBlYcoTKDGRierJVhcBAXl2ybhuWg9gWZbwhfRaV8/JNVafb28w58bNIgwTGTNzswrq
79zKrwHVwyNUGgRGz1k1iy+sAMboIwOrjn532Wt6LpbXu1bNIgtJ2s5mUEFw/dYWwKdggtk+u1c4
e3eMbLtWmg+VENcaLiDAdVNNwArJMRUWXxh0I5lVC8JbLwKGPB0eYOtABceiKMz7AOOxU2lZRjp9
fCDf98mpo5tpY5V70eOf468sZVtqkWoZCOTrNHJq/ax7b8VGeIbwLIY5cRPwzlk6wcY2T2Hzs3wq
1bfbFsNTC+OiTdWq8tB/LJu4mf7QbFetY6x1bd0XhVnOtqyLA1m1sPRgsyRPqq8FThVub6+eE+F1
5iYt6ZM5xaSaj1m76D3V2wIjFxO1/lZ0s3VeNC0WoZs4G8BiEcM+qGelXvAuvUZPuh/oTrVN3p4r
Rz791R0TvNjTj9u/iReYWUgi0XW5nypZXrEy23xrueGxPhIndIU9n5xNZ3GJLZ6AUZAo8jH5KHVP
KE7FT4YvShtyfwFz8LYG6tLl+gsKdMmcM1cHC+MzRhjvOkf07OZA/giLVTTqtC0TDd9IaXdsR5cc
incMYz0glX0KDtWf25vBMTCW+U1VdF1LOnylcYGP98GnIzh+eYIZhy4HRdNkBYJ7b9ihr18475UT
h1iUYm3oITojGxlUBwUKgsoezbBCgKiCDfv63cfC2lJbC62uU+djHpWFYzV5t0snqwRXd6CaP8JO
HS5ym5uRW6RNAkKljmhXfUjAJaLbxXXJFfvQSbZJwzxukYIgxaIf45YABh+li+xqrWLZFBNFxtZr
5m4wvDa2wpZOPahJzLGdYmobEZo37I4s8iFVyILZVlEH9s2ibdOrNQe2H+YSMS55lTULLVRpRAal
rIanTkniVx2HpI3EhAkKcC1cG6lr6SWMMyQewe+7rYsif9TKPviZJGqAPyZ6NUIILEyOkfBysG/G
X7uUTT+zRwtgqLiaih1Y/bNthDP9FNakNTZtONnf6z6WVQ9tndE2s0kpORaIZ3/ZGloRvWQJwRES
azP5nkZLgTxaO1+thDQerpVh5Iy9pVqOYpjWI+bVArJZT8HoToE+dbSwiHTupFCOj0oqW09tGZkN
LQOlPSn9FKBbKcyicwJiq9yXuyLNnKiMoaAoCeVNlS+xQvMxKzEpQG5A6BMRZT/Fg11QzepGFdUg
NUqddC41lWbRLKk0NfPRppM0RFdTT2UKdeOeGJazoyy25FramHZuFmf5YSRhtJHVtIocCTzSGhCm
pfJOOik9FJYy+1FiQ/lp0VOCEa6btByLnx1Rx1+xps1OnJlAM+by5JTyNP2JMFP3krREcaZc02li
txjmaZrKD8kM0sVZLDI9qlGFQVGZRdwwNdRdkPWqN6TZ4GHqV+mDxSFzAmWcX1PbbjDalvS1l6ld
7JfjPNLcltEooZSaZ7fTAHKdrmzcBgCj/dhLoT+EQ+ybmtGc1EFJL22rxRTNhr1n9Hawx1Rr4xwk
ePeioNA6SVfiGJrt4NGqjAW82Z1eXWZ9Ul+H2qx3ZKmJNw/zuCW1ZLnSWNZU09d/l75UtgNprdOs
93JE82nSftiAj9JGt/pDZ9j9cZLH0VmqRDqMajrtRzNpnFjDxmpWGXvI19Te2GPTugDsOVlXo5sY
8JrF0Wd1es9jVfI6ve90alQ9ceomkqk2tz/sxIqyjTyAsA1KkdG8WsNgDyRTy22kVpoDoEjjzLnW
0WgA2WAcZMrvxKzzU4eZs46kdDLF0W5RkAZqmwhU1omTLcnyiJ6xuvOtJU8AjjYewlTemDYAwVLr
ppLpjJPtK9WwlVrVVex2b+nqKWy6TdfCiZUnuaw9MhdOnys0nDWqZcNWT4NHUw8vSdFvSI4TZQq9
QU1BeaPkk1tMsavFxJVTk6IX7qx3ZDvlmJCO8z/PC6eSek/Pasc0VU/TFKcskjejCqm5LNSIk8xR
qhyfkXZ2Gu97fR5opqNmnuke0FVnxbRpbRXNMcerwB3iEOP/1OjVLEefLEFG27hLqKy0A5W75ldc
p5vaLvZAvO5mAgBPqe6luQaf8mBdh8o6SWC1pkrW+vJcu1ZcemrXOKT9tkSgFkfXcJ+2zpSO34y5
dEs7+KGWUe9JbX5Ua/NcqeVveW6bRzsPfuVzsCnNtz7Af4pbtwrRG9znmyBoJzgrOvCb7qchz5ty
mJ1GktywB5dX+Tdb6u/T8n84+7IluXEtyV9pq3feBggCBNr63gdusWbkvumFlpJSBHcS3Pn146Gq
6ZaiS8rpeSgrS0UmySCAs/pxt0+MfNL8vV0/xzYLqm4OcnrN2K1lF74l7VC134qmc26Jg42xdBjn
nGLXbxvX444IMzPC5DjkdVraTTInMDFj7c1q8UZ1GNJxk7Ii0KN9veZg2cn0fVPED6kk88Yp7XXH
+/I4EoxIa1gSIDTvGEJloUGl31QmqCwViAQ+3ZLR0mReIT9VQ+EXse2TZrzusgo1/CkZvZalJqyX
/gXjp/7KTBdya3ma0sHPNYOd6oq7bJQBDP+mTxcPUinRykrQgcj7Trt7nUx75YK33MiorSNtRw3b
VtNOx/XVtOoIgtDBWCRP+cxQBQanz/gar1lQV31I1pvY3tb6NHfrF3uuhgi0tq3XLZhtiMeQd6cl
4Z6lsmBVCqPD+VOWbfsRdeRMwQTF903ZddFop3kwLUp7TvKl0vJ2kiVqmmPUzLBG3UE2N4U+Yihg
R/UXNT/OMpMwrMcU7E4leS4m0FDfL+QG20UJjzi7BhwCyxg08Me6iBS7SZQ/Zp4tPbt9KMitW9t+
BXbDJKLt4NVpMBjHY9PXwfaBZ/AS+pSZwevNbmSzr7MgAzXhchzkzho3U/G85IFxl43kYg/WM29K
3sssBKlVs2wUWzapdZvQMOdf6l76LH4hctt0vZdab/Ng/Oo8V1gMnyWdI1XpTTZf8yr1uK4DdK5X
nm4scxPHn6R6muw5crLS8RJ3fOxTUDTl9n3Zq7Clw9NCbxSnYSbDudqUQHUgJrCztxQFTy43tNxU
gnkNyAN0tpnfur6P7LLwcmtXKUiz2/BJE4XTXWD0o7Z9sLq7evK1ZLs6zjzVRNo9pJP0kVmETr8c
baYPTiIOBqd8dL5ZjHuE5D4Z52M7P7Oh+xTP/L62sqiu1l1prG2RuY4vqwYEVrQ6rKjadOAHB8GV
B/W5gFQ7Qm+aytlO+NqlYO9ueZ+ZQ2bXIRr7QJD02N69OkkO5rVrw3aqv1XObTGiH8Fx+mxYVC7C
MsNIIj/y/Cj4py5BLwT6H0rtaHOTyAe3WRAoARW/pJtlKh/X1nzi5NpKT9Z0TPntxOPXqj4SiY3u
hGJVm4zhIbWlDhnMK11PNeevfaZKz23Rf5LgNteF7an2JPRzKRNsqg4vioGJu8yOTZG+NXV+KAv9
bmsYItLvm3b1kxxBy+rb13KKOhXAV0wY5HKHOzRLNy2YEfGUrUfv4MQT258emPEpVFLkFgNqNttR
E7bilr8nUMVZwtkcbBmpvPLdvsR/xKtE5bnjjotb7VwnO3ubV9SP10dR7hzdeHRMvJJGMnm0m1CR
SLRb8dykIozjaIUq17LjsNzNhk7hiJ459ayblbwtYqPbR6zjyE5WFnK+t7ItIfDU462ldJjPG534
q7OR2ab8Yle+Fl4q/Cb3hpf+1gG0HEJUR5HdcvLuyqc0u67Zc7tTzga+z4bKmPYq5xP3xzqSQL+l
YaLDafLazi/NgcD6gSnS3Ykv2V6x0sueTLF6aevXOiLqmc6fUisCiZFdeuI6tTw7GK0XGm+dDDYv
gtFdMm+JHxdwBvH7cr4b2l2BsDt0ygN7Ep03yWtp/NXdxNZxaPwOrE72bRHfpfes8SdycJ47ELdw
eF+/+VQm2wyRlzq6SQj/VmfHfHmemF8V6lroE5tJ0Fmg8a4ObtQvUZLv2s7jJ073Sz95c45oZjlR
GPIS5tlE+de1dzzCdjMOCxTcmgcjr6cKuKZK79BF9Yb+MCkY+R6haOnldmjrKC/f4arp9OZOD4uO
0vK9SI/ouQai8Vx+5eCrD56BJbCuF5V5VVyCT9WqvFhcWU4Az5SMNzl9jGnIxls4AeeY5bdz8eKW
u2KM5jEqEMpkvuE71/WWa+W+CNsNhvU+Z098bUO385Y+dPno9RiH6y2stGVdG4rxiqr8mnbIyw1B
xWTxulK7HqKTbzSGAW3hBWCsHZgNbI1xYg+zaMMcUY0PkMjJnfPOS6rx1KlOezrJhgggByjm1Xhr
y9onHun8IfMThVN/Z25XN/Yy+354c7IQ6HRGdgk2stRwAjq04m0N7bNsU3S72By0hXi0HjznNGQj
OjLI05Z70Q/7uM63AHvlcNl4yzqsysCZo6mhj+43bKgMRuSzYS9ygPm+Ifkutt+yB7N86RcrWG5R
5tYwqwsL03k/vrlIOgjpg+qhmEYEcp/FaWG35fq5eUiJtz6pB+KmoEBJTepJPvi1+56Tw9KdcIAF
zrc+9Db1BNqs7X7ajzbUmEY/m/1J156JYB7nkLUe73Xsg9Wj3ICKzJu1R7J7C/kDVKI8WnrGJcE8
ecO4cUP1jbzWES8WbwJ6IAmXystcIKNE6UY6BbvvIMXqTc9666TXCLrssnxtVeetM4wZRWvGiToc
+UGGC7pYpX6Z05sRyODAAl/JCIrKkDm7dvUYewSDRn5cnW3Nq9thjSy8ONb6S+Z3IrsrpIW4Ib2x
DBLLG5Ddd7e876ET0ZLPZV83p7y0E68pXSzyRDMke1W7BmIAU2OhKliLim+madqJfKh8Eg8viTU8
pu0EogLGzaF25Nc4zXnkJPU+acevaVyhjoAnIc2SPE+LEV7nFLlvgK3yJLLQDUoNu6JmQUzSHmPy
S6DS1r1VeridUnYjkybQWYwyUJYfJXC/kWR17qkc5qcv6Sc9x/J+5nZ+YA35ZsWAmCXIOBRvPjvx
cp2CmjkchEBs1dfkSzqld2NRIKTsS1RCB7V63Wi9D3ZRY8Hd1DdxcVQ2tT17rkuPZy16k91z5Rhf
L+bJ4nU6IQKZH9KhM89pBcBLLHIWucUAztMMaeIcx9Da0NWXsrBiZF9z7Jc5IvjGSktvmJ10a7UI
EBYEsVXGQ9ERpJaYHfQTDo6bEiwxbMSW62sdNks24AS622wdNmOM7iLVASiCn5duhDutEqA6GgbC
EYoUTxFkXQ3Y9B06eB22SSzHCWdq6N6bamq8YsqLncrosVdo7o56vHbVcuhj8lU4doBfIR519LUl
mts0t1Kfz20cVik4HYER9DVD6F4toWyyb2ZFftnop27gd8jkThU3zJtFig2d1VloZFV4Qi2IIgj+
vZ1OiYyf0pqm3tjzO8xSPbkDsjaZZc0VxhDxNJw0M/aoiy6wgYNdc7Xpl6nbdJ25N4WNN1j1IOaZ
Sha0zpqFurU9kj8PCfli6elKWe0pM1OAcxsJRjeNY7XvWsbRmA272sX6Z3A1vTnqHppkA6/92E5y
b9HJhqyd8YyT6F1dypBQHUH+adut4zdiwVpZSBlMhxOPzRe0DMPpkxMyWpho5hQYJwe1aDuXzzM1
T5iPvXP4GMSNiMgK3wB+kqMzm8ie7U0+MDjwke/Rxn+AXTI3wnH1LVdNYBpyKtj4Qtb2zpqYVzrx
A6XFcZ6ryYdafAJfnMQ7VQA2V5zN8VBAM8y0t7XqrpMB5Me5FfXN4I99HVIjwmoekAGskVrbBDET
uUZZiwVDRq6aCnaX01JsMe7od4odusI+dIPjNyMwQj1FfVKNG9LwIGtjf+ZdwDodzSqOXPDMjAv7
nFfWa56ZZ1chuK11doLy4MFwqPel4K6ieUjzJvMnOZ9mq8/9VTfP8zl4joH16JZPouXOniwa/rOF
j3PkQhF3dncu8pLj2qF+xNvpxtXroRlzaCSmGapX2SafQNieN7tVgXc7K31Ka6y8etPl5As9Iu6H
BcOjf+vrVvnSTV86BGi5XVxTwq7zPt2lydhvVFmTCPBw5E2ApvXZsRhBlA/Hl53D9Lofnpy6wJmp
coRT48bEGuaPuVf9kH3NeT8GbauflrKJOl7d93mbe/NUI4uO6WYosTJOSb4p0exTDcHpIntqpbsZ
K/LcVu3nDvUHVyMA40X9NTfJ1VDLITBJZ11D/G86OrWb+OfUIm0ty+vWIfHTxTqmjSg9XS5f0hg5
I8ntOBIEAD4zR8Zqhk3HeXrdWVl3PWkZMF0eRqrfQDq4z+3qhjOEPGlhmygr+h7RbP7mLCMk7JF5
VS1obfr6eC4mSTpeTRl0fPqkPyCT3dY2f6yKGI3X8U3qbL+Qal+y4c6dmsd1mO3rgoGBqCl2jI++
26Xbgkz7Ysgfsrwhd3OymHtirfuuRsQ6iFAz5CsrRSN9QRTZ6sEbE5P5KMXAV5Z9NOgyyqvkZirL
A7JE7E0EBL5Uon5DxUH41gDueM81y3shZ3PT9bH8bCVItb3WoMIiByAX+nBW9Td45E0ni9GPm/XW
KUHaW7ZPxmEwSXZ3wxdnXzl0N2va+83UYJSr2ieZuAFuu8TB4RFOc9hOThIWDr1jC3Cx1kw2gBfc
DG23ekjG/RTF3gxxbqXTKHOKTxn8+xAnaB/MxVas3W7sWxN11VDeJXjsKLVmswPvvbY86jovKCrd
ZJ0+kt7d0bQ9mkV+y0kL+byyuV96bgdmlnfSqV7kxAJoBV5Xc3KTW4gv0tr4Zdz3fsZfG3U30mTD
Y9DjFM+OXqF16XSeq+rImmt/WYyHjeQzXgc9qqKze0PjZ+U+ppDjlb0Oknn2x6WPLNPfqEY+p3Xz
kBm9a6Det3ZV6DLYwXa+H4v3wkIO25kt2KE8G3VV0+2tFMIAzouQNMoXeprlK2vVPhf9Pk8Q+dbZ
VZVZn/o1eQMiCLZdTZ8ospeqH1HejePPdDB9VFTx+zAycjWmlYwoyx7L2g2oBT6brR4xON6cTPzE
WYyOKywSxKzIeDMUJ8xuQt7qamnaa9CcwnyX/pqvoZ0h+mhCWUPgIdXPqzvFVyqrnxaJSJ/acyiq
McpnF/EdDYr4ZJBuktMyF4GSGwbB4jx9p/YxEYWflfclEs5W3+fxfU/Otr8KsnUKldkTp/bF2EYx
cm1FNmu6d0XmU7vZcWvaQTrSt9PXrtuVo/bnVO0aC8mKrkONc5fENg7z6reT8KwUMSLVKozVehDu
GsT2FzbIoCqtY0X4lZCxnzetH2fJc1U9iPhLnb3XiLgJGbw8r7dLK6ATALG/4nOvgF2ob5zhUIqb
otlUzQ6F2WHe6u40kxtebqt476SnFfktM2QPqZD9VD3o5LMzfh2a2Jsr2zM2to5OX2piAfKHSGAI
3Pap4M8WdBT4Kv12Rh0PR8MQqNKlxuutO74+WC0mjkZ5k6lxT9NtTcnntMSG41dJckzYezJyP5c7
sCH7vOWHCr47TjNvjVXtq/iRmx4FPHc/wdlYpeuJ/pusPo28vzWkPBQ0DgkaJWDkOtRI20uBWr7l
3szLudUAlpHAFcs2LkuQmMvn0T0wvnEHFE6XLBTWcLTrDCWlAdsXygBm8Wp3gOya9NSExInOUKkp
7iuUxoxA1Z3VQdoMt0uC7o5VQW5udXzS5seeqjs3zTZy3KAQp7LDHO/r2rxpSjcMrBgI/NlLV4wo
ECSB5mVYytVLYNUWsVPVDoO79yj31+34ZMVRIa8cF9YOBYeqPWSmfmmKfIxS2wls1LUDN9kM67W7
EI63A9iLigPK7ri+pzVU3Ug5wwgth8SdQkRooUvL3ZRWfg/nsC7IGpwqgnwEADqPORm/FtUXSDj5
UjrvBEDFvoRXZ4IqH7XckA+Fk3gLl7Nvt8aLzblsAvtmO8bjccp3a/FW5eXngfVw/Sbo5xH7ZNi3
UNewSOEl6fyYytxrYsb2McbPfGi2H+x6xeusUOer4/qJTO9TcuVKFExaDAIOnzoHhVikNFbyxuN3
Gr+uiYsSGPoJDsAVdNeyN3si5xc1ctSylqg2CCdLgqkE1xkCWMCvTmfjiQeOQgUWej3ly9L41cjD
eCJ7e5mPwuwY/jeI6TrhFWwyC1EA6/WLyjEaN3fekK0RRbCp0qhvUx/DCX7Hsq1iXp1HTbk3K/Lm
7L5z1rCJIWPO012T3pHKup67OuyV3PdJcj3ikxhtmeWqdtNwytdNXYk72XXZMSXOK+/tb1M+H2zX
OozIrhHwgjq+yx2v5nARDaJHyCWOY9ioK65Olsx2fa4Tb87Yl8weX2GUU88t5ttSsfSu7Q7piEHe
4Ybyrc6WsGvKk9sdJ/5Ck3enfZgJCDLbbcJGaBg+DfEuaZBhIDRKAT8ey2hI4tCqULlN5LQRbH1w
SsURHCRxg5rQDD2y0ZYn1+26TZW0KiwRDUZTNgwoEHDjO0PNXhzmqOkwSRdntV3wdSLgDvQtm5PM
9epWokXSYetVkANsRXPsMrQNGzNCBJYUsVcNyO2qqeAna3FrFH8rC1LE7Ypiih3P1n2cCT5+AO76
PkD9NwjgS0mnrLBpOp6B2GNkL8jjveJBtn51PbwuL/YSFXfDrruOS2/94Ia/6GxfKjyljujcPE4B
zt25L+sBhxgF0Q/ZfX4B8LjktxBuwRbFpA3mLSAufP5Bn/8XODL7AjRVidQ1NdTEQXU4bDBpB4mW
r7+HJvwKZXFJbbEMNKnnFZfuA/31LOWkA3QhEGTffATk+E6p8DdLfEluUZW8T9FhtkHTvoSOn+xd
KEyPr/YzaNu36S0D/suDmNp1cVgi1FI+q6cPvtsZfvR3N3Z+Rj8iebXQBlW4cVAXKEIAYJ4CEVY8
ZXAqIB75/+P+YZckGCgI9TOFBh8m7VEajT6iqPgFSOKS/mLKGop74bLyyuxyENMMEduT4CPOkV9d
/gL1iOnvprLB531kKGUEA9rlIP20I/QuPuLr+dW2vQBWLWXOlF1XmCDAsLPYockWiA+mH+j5Kf9m
bS+5MCpeoUGT4Nr0pUaWDXnC9h1V8HxXhUXyoY7gL29zNiM/AGiXdCnbwcVLwizKl/ywCJ8lXh92
XWDAGPLRlPUvluKSH4MvdRGvI+6ij2KffzKf3Y3eQpD7A5zxL2zeJUuGQ9CMb3NcHgrj71kAcHTo
bNnrB6fsvJp/txJnW/jDK0rHhMW2wdXRUTzUvlt65Hr1Icv7CN3c39/jV1/g4iAj80qNSXGLNRJ+
+U73xmuuPjoHv9illzwZEzZS46qEQcgOVd4b19db/QHw6zvC6+/ezQUwEhygXS1cXDubETrZVeEc
pEG40Jpi2S4TL89lw7AvSx0No7gaOkSKKBv5PWWoSEuNUgDKHl5q+OSxNFaB1Unk+yninYTa3oLW
eefkd2JEbXrMyjDlFZLwfgXFioIW89oIVKH56sWDWXyrzCMj3HAs3DNKBxEhGzIQn9aU+22fv6Yp
/erYK40W1gv0+QXx2XDuE6bF17lbkB3FSJV+v6K/QK59P28/bBp7wTi9I/BiiK8h00PDbvv7C//C
A3/3cz9cuAOubGSJax8Fak9eLgYktaBKDdZCt39643//Mv9H8l7f/Ll+3b/+Ez9/qZvFpInuL378
11X6xdRd/a3/z/Of/dev/fxH/9qGd+HlL/z0+7jsX7cN3vq3n34Iqz7tl9vh3Sx3791Q9N+vjQc8
/+b/64f/9v79Kg9L8/7PP77UQ9WfrwYu8OqPvz7aff3nH2fH9e8/Xv6vz05vJf7Me6uS4u3re6cv
/+Yd/e9//qHsfwiXCQHGSMlsws4gy+n9/ImU/wCChwFz6lJbKnKmCa5q02vcUvwDlV7lACpHiVCM
YYN09fD9I/IP7kIrRkrOuUJ88Mf/fbSflua/l+rfUKm5qdOq7/75x0V8A3yVgg6uLaBBTIV0xPnh
frRSZWIvAn3pdLuITHrIJh7zTHilawElNCWhitG3qYAXC4cY5W0cPen98LL+eqKfnuAMxvxvG+A6
LiGMcIe70pUUU/AXT1Axmncj9Ne3S4xMLqEI3VOjb/vOeEwwIC6qBXxFlrTCTlWou6IGE2D2EuWk
jmPCklqff/9APxvTP58H75xSiQ4O8IIX4FG7kxO0v5xka8sGnF0FGnFNqlY/p5j2ct3PxDk3o4f0
I0qH797s4kU4xGYQToTnwYY5P9gPR7QaDUIPYadbiIhkmOoszbRTq2MFmigHGX/5wPrJjyeUA1JW
bptxejGxwHhyLXuvHa17rrPDMgzj4/3v38h3pqsfnkzibUhicwKGbUoV9snPT8ZzZ0XaI2GPpvFR
aqfwrMlRvsBB8kzRNbsciXo3bZNlqv0yWdWpZ59mJXuY48Q9AYUjtA7yqpFXjXPoOf0I/v59EPjn
J7QZ5dTB8rnoPFzOH+fTyONB0HbbTuM7RtDbAC+48PlQzudEclvHa3qwFuAl2CK2aK6xGzdOkUPJ
YCqfIML0nINpf9PmqCgoc4tRxX6LowOkphbT0RrXYJKpGwDcCJBF1s9h3+Z6hwP6guHSqgVkZZRW
ul2bsvdEbW1VmXfHgjjYKc1Yn0SzhXa2HWnamjOQjtxnPWcfnaSfIw0Xy2QD40JgNmzObOCbf16m
tEZC0RcEL0GiQh23Fvj802hp31C3GiOAc3wUlmc01prXtlidDzgGvs8fX6yB5ESCMg+2iTiX9Moo
xMLH9EO31U0DRl45zte9sDfgTMz26BNstMmaUwPHUy1uEVaJdO7E6h6SrqJerjV60qRb/HUSIJ+C
WECoZLO3yLAALpU/NtPy2VVAE3bVS8UyvpHU6l7StkWLkvtomySvnPANcwa1tYt142R1oKu+vbNZ
R/90cD/5tx9N1veJvx+/KbTECYO1dGEdKP0fskjlALZua4jzrekrDOSuwt0ldbaGXeGNTbDQ2j5M
jun36H6tgO05ZTDGSxI1vXa3S5ZUAV2IZ4hYd+5ihVWhC79WABy7cXfd0iRShuUAlb7mkgYOOnIs
IQADLft0aYJ4SpYblIwp2p3GDYppI4ccHf1GrVdz2bwU2hzU1LCjckuwO9hAjpWye2y0yCGVKOJI
ZjHAmmkt9g2rP8/LAKw2xFQjsQKI07rFUco1mvPWuRnjTIdJ1XQb5rI2yNeYeCXGLQ+SodtKSOOE
69QlXpFNADxwds2ISw9SVyivFi0s1AL4TTnmr3oC0gkaRvFVkWXdjpa9Hf7eRH2fVr1cEmU7FPv/
bEIvjWfT9xQuMAV4QzHUUVGh5KIkxyZ2Hlnq9liAHtVPlgGGk5x7jaBIOvIYR4KV8YNeDWCDRgB4
1lhF4FrLvJfpBDhD7bJzn5pu0q4APFU4SWBZmYU2Lr4yeiVXAzDgB6HvYzVD/LSXtZexvvQ6oYvQ
iVOkLVU4Ug7sUz8X9ylZCtR1UUzS8UD8RaESmBdUBJwngaO6dGdyYHsyMCC7w+Krut6PsQFyUUiy
gYI4WPDaTO7yjoOCxDDxxJokyjVa0zY4lN6IqY9AFUuvM4U5uVULbD6aQSfRW9smbcabDCsoqro4
Wam8B2rV8vt0GvxkaVSU2XnrzxI9Xz6TbQ7ia9N9JOf2c1jryvPBUS4XgiK6Ie4l+4w1TnEuQQi8
TdCRxkg+hF8GB29dupMHJpwPYt2f08bvd6PnMQ+bMqEwOXD+/AeHKvlZlQWxyLZN18xfhrEMrZxQ
z43HPIoFwIorU5A5oSQOsi75yKH/nDj9dXsO6XU4TkbFJZWmO3ctNhZuz8o6uZrbp2lxQjzr7DeO
BFymHfzfH4KLYuFfd4R7ZjaOgnAvK0rlDAIW0LoX27Eq4wNNP6Va3biTINctTkMwVybbpEW60Zh8
2AAkkPk67vZqQtW4qN1+C/dwt8rig6nD79W9i7NJqXBAyQfiXUouGRPAGqZI0VflFlAmDEVBj5Dn
BpB7sgy7ZEyAq5iTCVjLVnhaAy+gsTuj2hkw9M4pLLiltmuwAbDU7Jt8ikox90e7p4A+59VN1ggd
2tYqgkXNzWtJM35XKwbTR8rWi9W5e+f8L4XY/nzTHF/KZRzihIiJft5aFogps5HkzXaoC7/vcXpF
z1ov446zj4HMAVue2aGrDQSlhkWpE66CdpiASKHFVTcsVpQYQAIV9LI/sIQXJZm/Hk0IAR097Fxy
GazZpcCshpbNlml2yyzr6E7W0enQdMOUxmYVsjx422LhU2RJWnx093MoeLnWQmIGTWJ8y1aXk9WV
TNuuLe1mix5yfDWgfMZqhx2wCkAl95sSSQYpORZa+Zbdyn3izrVXTQYi4Y3KA5pCh/H3p+L7rr98
JBeQJ+EqjqjvcsyslXmx8gkhWFWpyW9YFwG2DiBxIqXPxxe5DPKYJteDmd0r2JPKnyG5dKWz26Qv
ji6wR0HRsqiJ6X5NpnhvQ2Bn005qOeYD4sOkIQdMSy3HhpLQmYbHwcQfHKALho4/l9RFfOtytCbQ
Y7/IDNZOxuMoebOFvL1AnkS8bOmTq4oDVVY0V/XA/WRy0BlEO27vVMC7CntJjrbB3EFsMCOQAZ3+
+7f6t8+kBLfhcJUgGO74+QRIhASk7XACDBS8PFA3Ui/tgGIZ0RXZAooi8WqKNCgIWrtTg4kPxGtQ
ByYz8hvlFLcGukD2immd3z/XRfZ29jBUKdsliEEFxpUuDmZDu1hi5AGShVUKqz53GtiwMxgVEUpp
njHp8BJPbhv9r+9qn9NYiiAco2OX5MbocBm+lrpBBtQ8LqKgR1fkZcAKzFrkAuCWFjBKAD7yD/b2
Zc54/ro2gSECgtLB975cBUzmjlZjTbBD02dLStSNmgRQkaJ19jRBgUsPJo8QYW8aareenS+oK3WY
TXCQoySQvfMo6QHdg8v3gd96N4Bk//7NXNC1fd+7iD2QFTiuwuTAZWZm6ikf57k3W2CZb+IOCL+c
NpZHkNT600jUthyH9MHpuoMiVb8ZLNhTu1938zgepgKF7FzwU15TuasrpOKubcawLpM0mCzxwZj2
30QntsO4QqJAqYtRyJ+3tAXrDbxjZbagWAQkdyZ73QDpWOebaZTuR876fEAuzBIiAwmREiVsW13u
1JFlGrjVxGwN6pn+AMALpmMsHVjDSVfuA0CM17K+nVADidaqmXelZfttMYwfLNB34aKL52AoSlG0
TM5DsZe9uZqTLG2BLNsqjTLD6pBHPHBoY4bvGqOO3mJs62VZbAQtDn0Zp6ndNLFx/crpX1pwoD7N
9RlCb77OxVD9H8LOo0luo9mivwgRQKHgtjDte7zlBkFxhvDe169/p7UTn+LTRqGQGBzTQFXmzXtP
7mevTe6KAZsBr2HyV2qm3U4q5ZGZGsTBlCnuNDe7zIZxcnDfXSs9SXa1dB1Ck52ztzSXa2pM5pAY
oxElohBPTZEQlak8XBlwGEuDiMlsx/yBnKrl1ugWQ+YcMQh7pWJ+nrLBtyVIu5NrNwZ1ll0Lyb2L
ldmN6D58cZFq2OO90bBWtjvP8ngxG4VL3c3+o/78lwIQtpgUjicQ95w/V0apRXaY2LT6sJq13PFv
JPKM2gqwhtqHvGr2uaqL/+jC/5gm/v2+mVJ6ls2XNREK/7grmnSjt9/a5mC6yfYXI4LCj+O4fe6E
JJFDnV2MCbYP1A8/bzXA9zyBKk8cEpDW+zQS28hax8JwQgpjTcs3TWY9Nh3m/FxuuDs70VzYdPi/
T4m/2Rn/fAgljRsaDvebDXTzj++6yhKNHQhxf0ghigfx6M1B5y3htqX5riu3z7nkN5gp7H/DlIe9
wrpk5eZpLRcvYAnQHKbtUOx03ZvCcpfoafWjJHWNgOiUd4LXip9VH/Ztx+SAZKn+kylBQixsrZ+2
gpjoUDYxaaFhflP2aTF/Wbgq7BZpJ1mchChlTEC2M+MIp3JBwtZ2eRty++p28buV99UBCdUveRIe
irV6sJVW7spCJ7gy1e6jzMsIU6HG0WV1OLuW9p3K1hyJJ+nkNDKD7NoisMeJ+lg37hISI/3637/e
f3sQeSA8VGPuKPdPtOuk4yXTnLE+VJIupxpJp5i4pqLKIK9pN8kS5D1ekf/9Rf+fashpiRdHSpey
y7lJJf88Tk3y2LcOqDp0BUDOCX0uHDyNsY63feTWt0q6+m5LXexGnb0d2dL7gavk02Itw/uq201o
TnF5qlsEjkYNJ2HmWVBUOKz+49v8l4rVtC2P6srwnP9fynsaoseqOxX8ota6OtUPW3bTuSi3W078
VlQR7pwlGXrMzsWuS+CDtDW+QjW96PQoVyP5r3n5v9VWFKqepL0xqOL/FPKUTNd0K2Ncb6PxXnaD
cTK97nHA8OKT3S19V+/mwJwRHKWKP6lxPsgU5AdptTuZNc+MEx7+9y/p7w2m/3w/TQDJrnmbSAiP
bvafnyWROKMqld0cYmARYd8YY6TWrn5yNKyYg+G113mSOSFmcybrazu/xo7zY3APZNz7r9rbF5X+
XKz9eBlNZKnNscSJFYnmYfboQvOsvxuTODmUZrmGLIVtMOw7bsRPNwZypmRjePBqtKeCFCAlixfv
aSb6Y2o5bHM1nDYEmLZG5SjLwFWbPJSGm/PGquGgSoMuN50GUAGF3K0C3d5m6utXGdGXNs2Ksy6q
d0M0SDQx5ke0kvmkdS3dcrGcOKBJscZ9GSWxhd8xcY3z2uDQVRb5SkvbrfYW+5L2GlepJFBrVeKe
kdkJc95Pt7a3e9Oo4fpWjDaKer2zarkcZ/LgmNO7/ICR/D3T/lsIuL1af3xcUqe4wPtiWDoei39+
XKatD6Os9YZXbyVs3NsniW+9N3s2bY/6Esadjvwi5WdBfitFrCIuYo6npJxMAnOl8R+1zu3L/fHt
3HoXjgHBA400/M9vx2GS4m6iKA+izpJwndVbR0ydTy5NQs++yxPvl6cXxX8U5f8i/1g86jQBjGXQ
Yf44fza9G+uNieqhVvg5J1c92gQANtne97Z3P46D6TuasQT6Spnzv9+Xv3/B//yJJTUv+oAudOqi
P5ekdhAArA21/6DN9nu/TT3CT35sU0870DOxJhV79YNutGFFfWLN1eNcy2bfAGoI3UY0/jBgkOzr
nvlBp6xTSkCyzAf3zHrbhxqN5VgYsRZI3NaIJxMOxA1dq6nnZGfG7QXRi27MHX6sZnFV9XSfZMR9
5ZyTRDFmvGQeAjqhJJTlavAbisrQzsrjpGuuD+2C6NwGu8FIN+/QW+M+SbTPTkrt0sTLNXYHtV/s
/xx/sWvt/9ffjmUZwmEYCGSUEcI/HxNPiTFOEqM5GBmdrZN5BLRHtH3lnaqlevYIYjw1Bi7GTFW8
bl170ieP5CCTs1ey/JvnEXganDdztpbzmNpWsOLhJLafEmNcAHgkyz0wZ6g2Nqr4tqyfuXtKbWKd
eoEK6i3WW+FlZ0tLynOSfXRMzB+a7wZZ6b7sai+yE32Okr78yhfU2qorfad16GLd/tw68cFzDCdC
ACVS33hhKRY7Wrz04M5ThCR0LbN1O8Pc/GEuJBdBZgVTzohzneNw9PJrm3YcXiWc5thIImcbXnpP
qWgyitdOL1/WxnxgFvXkrTp6bdtFsu3Ek1s7QdJX3n3umv5secGgWZgTtPe4dZNL3C6/kzrFYT55
5J4XQrXyBhgx0ayMYhn9AjNr0anvVrP4TnQy/zVJOGAnrR0s9viX0lcoMnEdanaXHYZ8w8aV20+D
i2F8nnhAvnovBn2w9r+3UvsV91g0rXhfpOXv1kl/zwk5wIXD0ze6Iaz7qgmEJoqQ/A1lGtmNIDOq
S9d6Vdj9bMlPRGXlfoNDfo5JM4xwGgKxxI8yhkdKbxhHKb10MOrm82TJAt/48lC1PWL+YL+aLgyN
BK5ApEB15CMcAMhbju98m5ImjpFhE/HZurW2EhYf9CAbrWcnXY9x5d5Jd3orWvK74LJdxBJqZlcu
OW8G7tnOyKLMbvYzJWOwlFmGXL18JA5u5tX9Zj16AzFAvFLrR6ORnudYaeHg5l4Q6zb5Bzg4oa3b
X9mMbbvRCsChhRaCmci4jExi2TriUq91RbDRKEVs313CvmRbT0pSQyOk1XlqCpe49eeqSHxwIvst
V9a1AKcS2EInb9D9GoZJncSanQvHVbc8Cyid2h8ccwmWMe9OExRZdOqM4IyImjJZIDUYw8NSPnh9
0V9WwkXHZLQvS57NQQlhJRy2/uiWlnjYLO+ikqo+DVviXlkkxqJhbARRZU+YBlINJ7nZRrXZHJLU
+G1iZriIHPf6anaWX2r5fF7RGA7m7J2MfDX3bt29a1pNuhbHgT8aowoHEypGPRsv3ajXEc1UmDK6
C411+WU27cfUppaPG7kJqYlUYGwulhsSLYQ8Jy90svSwkXSfpPTbiRBTthj0glX3JXtxjrMadEPy
uKy6dqiSfAjKbe4jkq6Jk3V3nvtDVHHG4Mq94+nGmYo0hTDZbjxmmKPN2dlDZt/Hbv2FnYvgiqK0
X0BUFEtB7pGglXDsO7Pl0yRHWlPYdL5HqHKTL6VNuA57suAxyiE4kG1FBrH284plekvlXdMRpOmZ
CZi9eLSTiTx7B2ttvevG7ZNgxZ1mEDKZQAHtkuWNQgqzd/7qmLeN6eWFFWA8gMvEQnInm3dxwrqG
asAbUB3SRPxkdJcdF9xUQnyAYzCP84boKnLS3BrKlJGlEE4IGjjmCLKFH6PIBNHHmIg23BanJmCz
gbso2uG4ASSnQ3LP0mnvU7eGPYPxWuscLSBLcuyneDwbhJxMp0Q6rYezQeFhyVYw2irZUaFZz1aR
OVf02QtzRTZWGLw73uiQ9HCtnV5l99PVXkVOgEAtoTHoL+MtyyUdLQlrs/e5YOU+HvrEt/T4qITT
XGEbPYj29ngraAD2fMc2iA9zdQ9VPARqTiOzZMfJ0E2/DHttoWVb53bVLtQEpr/YC4ro7VNS80Ns
KkgahCWKOv/laggVi8zBNumPpKPS1AxAQe0ch4hCSvrGacuTJbSLIf/yVq4Wzuy/esGJnBNP383z
SIwF8ShwGkUgoRw+N1NchM7Y2m6K0o+l5Y893JMkJrUz0IzO5NzXmhyNc0hQ92gUm6tdFVnERZiE
xSDJ66Tzx0bEvyzE3pJ8WpnRfHuW9WslBwGa5YGr6QGXLftXdP0Vp3ibvKqNT70k5+OJu0ExX6eJ
YNFV2r+ofjnrtzDWrIqv3MxIS5Aj7xpCj4Y1H8WcVsdRUQ/0neMbnvu5yJKwvv1CqxdsnfGQLAz4
JyrLbY7JCRPTYqTr60jQqe5qhMCafVf9UjpQhQUwIeia5oXaPg/12eINLahBcuYGob7Yr14i5sNs
FQGpOABktyevdeqTatlVXQHlmbuWK2Hzjp4Wh2SjTG6d3vD1jEZoKACTz+b3ZstfnZzekQyI8uT8
7m/n3Jxy1qo1WnRuDN3KLgxtt70qxCE3q/MwrkfPrT+8pHmSaGsQfh7Tada5vTKLI9ZhOF8VQTOl
L1vfwGKyAzfmWbj9piGB8SfMd8vwSPAouCFlt7y0U/VGdY1/OsvPWSt8WWuvzUqbxljzl33LFZV5
7Dtr/2JZfIaaWf/INmfXt84VFejH4uX73sOJQuqKsJB+djnwlw70Uh5DlTLP/QY8LF3hocjhfdNg
xgwNaQUv/VTFLWUHkYycr9kWz+tS5r5s9aPl5HeAFWzndsdqCHBdHeGd8bgJ1qjr7INswRNk4qtz
7N1sAv1oDaqpjIxqYZgveVqgKhv8qZgzfLkDTupeTMlXS2IKgVnd8B8UO6ZbpgCJikNNGuwiGa3a
BrMvst8Hki7XrlnfJmN55T3s+MnS/dyvFw1KQTXpj6BQDoPUd2tOuNxMmt+i3rhkKeRacrg+iblB
h3M3wgNZVcLxavbXVJrkoZIiEFU67ZyFGf4Wa3spire0SfCLce8SUCPXIyHm2OOepWbP65y+T0wF
o5jXyV8swUZtvXvyiGAFgxAk+Y3lSxbOuVPejX/1mttJud/KFMVrntjRkEJFiEll+ZOiD0ydnNmR
x32BvdRfE/PGtkmrQC7Zl75ieyhiB7lqI6SGzlYY47JvG2J87nJkj8hJjK3Bny1Gv3VHioHVORV9
uZ9ESnJJcGZ2NQnjvE78egSs4NRu0NjowJXr/pDea6u5ReBIDUiGcMZ9rFJSdpL0UXoXu/27cqeO
rBsfY7a90wU+KUWIX0Il2M8jeqmxwu0oYGt5BviAcaxghwzl/WB3gqh/c84ddXIT96EgXbm0HL1V
vv01loRl07pIA7cl8aYGaEtu3mC+F5TgHXfErlHlMW+d76kH8DARcfWtBeBEDRsgKxxglVl8bGai
3LVLljhh94jl4chdscXsJpcTdvCyJYRQYFwTN9cvm/V6C2i7NlsuCzg6OvdLCovbv22S3M+wN7Kk
jpSNycrlt3PUTYqDAhODsZEg1wydhPxaRNmgNcFqLyBdnJiEbpwGCBzZ0Qa1UtwKX/beAUistlDo
JWryusZhkuQPfd2yOrFqDd9ziQSt1FkB5cS1rfTlfCuuxuZQeQZkEuJva0GJQzFmul372At7RJAm
k2b14gmVZwlR25JItCRw187b22Medi0lNTnGlntTP9oDG2XLng0CTemc4Sn6Vlvg0Ml1kEJJZMwq
9eMtntAx8bZJ5E07eRg7ZbMWsUOq3+N/6899zKvOa1sn8w8L4fmsmtvYd+Se9AbsLHq8l/a8HhZT
fGUmiuUAmGcZAUDaDtCmW9M1E6Q0E/NuK7QvqIiRSsy/kuYH/LFdr2fAqMb6eShHwxda/WTn1Q7J
h6raetPpMQnIvc5yeQQHlkadxQaBsfz05p/5RKGk9e1rKlad+GW1S9Up3/jemPQ0/J3LXs/SeygZ
R/K/0bBWvJSSiGnRfstyp5uwe1JE8yh5EOnPVfbemcnMxGhNf+EzlSkXS6K+4iWmrlumcKgF6cLt
7N3ChktH+ZyPlBELtWuvxHX2UhxnrvvB28MHcu7b9IQ3+DxOvRaqJqf0IOk1OZBxPJ0TTDP9rtVf
EFipLnPzx1R2O7NbPko3fspN62syQG63Wh+KnotpldZXpptUIkQupuqs2xo4gyaqnOLQ5N19ghnS
j+v6M3HB9g0S0IBdUHUUe2gcv4BavfLrvFv+1p6H0C6a8S63uqe5UZzlHaAVLvTa96YBtliZX7PS
FYRRZzdIRwMvlsn4yBSPrlZ/j+MGtwN8fSQ8FKk4eZgHzjL0cOVvS9QN8TfaIR4t23gbcvmoJ9pe
tNSRJE+f9UqrSYwOS1RkBUj9Qkcsck9eReffU4tA5ov59hA05vbkatrr1uzX2LnvxBww/U2ZJ1rg
0Np7AAIwIdSXS+pU37KjN49mODeQcmj1SUnK65BsRMsb7V0VeqA5TRP2VvFXuljPCqCArxzmGF77
tRXzEc6XGdiQJBzN+4ytpTx2cQ/ROvX0kO+84od7UiaEhMmt4Ktw8AKszJ3Ipsapa7Vr1xth0tu7
7GijhA0Km/9oeOnT5BaaP6Z0C+Nof0NggETiFHcqlSLIHHX2ZguOb2dr3o3uyI56nMwo+u69Ih2L
6fFoT8N3bGBhKY30arbub2JWWbjm2IjvPdtrUVE6GYIzPfXtEF/60iyCCQ9aYfYXjV6vmO2DgB8K
SAH6C+aE3capzNdm0dTgyTOqbB3IPGd0UK3p2Sbrbw7WuyIu4Lc5997StcdaBnFZH7CLGXsHvlig
wUYavuUkf5qlZUatxaYhI3txPf7qBp5NHRcyXCbeG866/nmMZ1hUMeAOK7ffjTo7aaP1Ugjogxqz
Cd8gcR/Uvf1LU9ZXX6UyrLdi81lk+U0qK2xyXQPu1OmkNieKqMH7BETqwxKzbDL4uiWG3VHTxoox
b4eM3GrH5Ebyy8uS2R8n+pL0FIOOC+YkNzewS/n74nAp9uUn1+VOqebZqsNkWSFEZ5CpZE4BYgwT
EWwepVa94aqyQlQ0mtcbc6cR2cVrOZSMDOSOS1875iSL5dTRL24/ER6zfVJsO62GwFZNhR6RZALj
81T14lpZcgEm6MXBXKjp0FnWk1dNoVEXccgJP+4Lyo60hWVZWFFdeD872sgw6UYj5HB6bBNkBAfJ
qV1p0rYsOeARBLqnOQaS4xIZCU6n3naJsBrv2WgnOxaMgZinYqS9dor0l5123wj7PSaplvqu53oe
zd3o6i9b3Xn+KAWutq3ZwjauxS72Phc4HEtL1zTfRrmIN8MO0aXiHsyPYnOJyZSWAr5gEZkd8ue1
SddoSNeeJDo/kzVnkH+SHEiG0d8pUX8UVe/4+Pm6INOtM5dszPliBEtWsUuiL3BWQGjpJ/GtTLsI
PXpnvOrmPfccHs8yTNyy2I3MdG+FOhWBS1mQzum+74m0Dv0AjY0iYKChChlMLyHzDeDfmhjO7nAX
J9ZyZ7mcvWk5N0HOIA6RunzP4um3gClnrDU7am701STLjZ236EyK4QRVWAV2Es0tyZUElgkXoXKU
xhdVDxOnNe25GW6jAtqwRTBwiTPXvGNGm35Bi8IhONEM5tmAsRg/6b5YL3RB7amV3UOp2iRKBvo1
zxXNHbCSZ0EK5ilrfs1jbfqyj9cwqbNQWVZ1SrXlUOupCKSmhsBM54eqLutjPLewSwb7uV7oeXSN
1RO4zQM7s2KfQ7g8lxU/BOsjD7ljP6dIRyhQgq0sA4Zcy5yRYOgDWaDzlDq1pLBob3HlNj/GSYpC
pvPMejMIzm2cYAWvdjgCzlqWFVGtLoI6drXnjCckN0zKfOxYWAApH3GkVrM45QBnA+ZKpLgr4yvN
kr86ZTwuZVXtiA3lrL3B6pOClxzdofN/lJk4bpZ6B+cH7N8oGvvVdcYtSuj3dmU6BbRiypc8Z4TH
jcet7H+4nEUgNyg8p3EAhpOsO4eDqwUctDnGdhrYfdemzmfcZS9p1kUxMdlAWxwvzBdyIPBhgc/1
tQN6y7Qixpe18qpgZk08+ph9N+t8Dlhmv12tPRn1DO0627im+vIQa5a8lE3H7zqF6uZURf9oD/KA
EJ2cBNXdZRXBPE9N1LF6KdD7RCLrmh8amOlNlNVlcQb8KVP+6WnmEDRqO+dpgq5Gc8yLt94t5cvs
raiqN8fVmnqvytERlL1jledMkkb7Ee263DEQutGi02y/GfFrunRvDhNRnyUNUAWmZA56o8Y+n/9o
DA57yywnUmg3fJBDUduwKcvtlyteXePQxm12bbO7uS7GfVrnkOG2FZAjpYTbGvtV0LGzNjMogD/s
0g0xVg7NGg4lbjaZEC6Rw3OZeVi5HcEmtMSkn6nphD167Bsoz5rlhucZ9EShpw+utzHHAqEx3djk
eCfSQOi0CGbswTGW7VO7uXE0CdaM92m8BOU62juRd++pDhcslrvJuWEPKHEz0x45nTAXWHl86kdo
bh1TiYQ0xbBupD0nTHiI1DfnumEf1pyHA6eT98QRHOV6jJWKhva4HtGMrIsZ+81qNK+agO62tgHB
g8+YWvnZrQmqEPm6W8fpnMiCphLx1jCnSzMTXLHEJq9pqZ89CLu7shuPs10O4bLhegY8zZEAsmqX
yfusyj5oAbrdilm/Sob59tL91FZoi4mIN7xlUBVRMZi4GHCnk2phPtISgCBCvxgbvFWQL65NyVkC
b8HKtLOwZpw4MQA1cCmvhfGilDpgynrRx3t4baccLWif0LcUzkI/lkRzYj9SlTFGl0tNVrK86ki6
WUZ3y+vtFSBpseiboRqyc41lA40WDKTRJyBD8nS4jOl6AgOztWhMAMEajm45AqC1P6om31jUGGUy
R2vq6jevHzmdLep0Vb61YpYXOWHFATUezDUG28H1ndExT45bfohu3W1Ur7Hp+eWN/TnXaq/KqTyM
joqpp3oCOdK5n+hwnUbbxboeX1wN0MSNo0Oj7EvN2mcM+APRlNXB2EykMotqRjrbj95I0yivQQvd
iBtCoNpbWbVEFILP3UQlvG7j29yMBHd1hE7bfOiMM5b6H+uNi+WU8338WVQy3/UYYnbGpFiRoxXT
0S7ld0cGhRlNSXXnmvVpRq7SsKcH+gD7VXiRbvJUCwMWDXjpQ4Kg3s1pcnAm3m1PT97aBv1jmNt+
Z3TjeGjd4jBPwgXYs8TBbYU4J3qXHAlqcbcxUKUTS2hDZHzKF+/QJXwJVy2fcrCzc165OzvN0SN7
ZpJbooZdJbq7JO7ftikarGx6zBrnvYUM78dLcy/seD5Bz+LYc163KpfY9k0og02WHYeuCxmNQ39P
hRF1hBZ6jeCe2aXHOYa15AAAqSc8t6aXI/cV56lwVEDN+jjF6sYpni667PDlV1Dl6cf3XqlR81TQ
kAnM/mDAG3kNpX4ei2siHLTRlGLRHduwWxouvlTt5tq9a2YmrqIeTiTCqMNnER+WoXlPDKs61xVu
MsaVWt/DPSlEC853irI+6XfWIOtg0eKjTdEUQthgR0CtYFexztXKDddXzM/PRTEaRz3W0CKwzu2s
1bX9FY8IftLVhru8/tTL6hs3kbuDvcNOO0w7rB/wrrYBpa1kiqJ6XMBqLn9OzmZcLUHIsdO5WeSN
B4PZQd/bzMFAiAxXeFPDta9sGHPeFvV8OkyzdralZft+BX3dAxLC2gpVKOvQ9WgoO7etAothF2ON
R2ftLlYJ9xil0zHW5DR7t1mYjSzJ6GU5Zfww+1RaD5vdN3sBBT9weBARSzz7ONb2EM2ZBGMHah9E
YQomVdV3WnpLdkzcpBQxb95VpfPqx2teR2wS83tOsFu+pI0Wq36Y4nbaTevaR1ONnD6jICpe5QJX
rK9V5stQ1T97ByihK8B1bXFOO8zc1J3vF/ixgO1h2GrN0RF2uttUyRw6u0/SdjuaWvKBU6bZZTnK
o1uaQAVTfQ17DNPkrX/HUEHDcsqRmhdk4JStFqpyrhiRYuInmLM0t1kjPV0A57VUYKQoLquxZRgg
U1+N3fjgmtymC6xcRsDGbpSzFmQgUXZJTommYObxOEBHHJtlvTK+W691bT3rg0PbaG2RYdv1/d//
2PSyuE/2Y7mmEYmtjuNdhbx9xlPiOt19N6kPJh8VFBsUty4FDFjq7NRgBQBqvalD3h6BqhpWSqgQ
xxw+GUaDCWU8fQFjRuW+lNPImKfp9GCCi6Tno8ZsgY0MW8PMnL7JqjTvlKcghMQEVbPhMsJv96tT
zHzVqlERxYAYdR67myV/YQs8Zn3GUb1ANDSbyjgysgw1p9qz+sU8UkgFXbrau17C24z1vtvxmZtQ
tdgMMVlQjUTFmEp7TsYE5m1vnpgRidcbeqhvImmvBvqqlkSkIAfhnppyZAxerNcuV2f20Dq+LlOH
606JB1iHPyoohZRszm5zhumscfCpeFhOrXMbZN+4V7r9zrPO3eT2B8FKychQuJTwEARluJjN06q7
m2/0fc2qEC7FuMPkX3UFv6la25slaNnBA6k+7+dmumLztC6x+Tgj/u3XDPnX9WQWblrc76VZoHh1
ks6p3n5Qq8FcpFw2+/4XP0AczsCkl63tj0sxvYHUM045jD23xoIzL3iJNZ1iJpE3eKTszBPO41PR
tneZBVcsZ80zJU+9i4XHjYbDkhqwO0+m10ZDU6Bl5HxZpJ9ME5eckUCbqce8qn8L7gI/GVIRVqym
hnJ1RlN7kl3aBOMwXdzMYNGpLn8wJwgSPd/Y2EPD6i72m71C453AlNVj8pw4KSsG+kbsln472VID
1NqMEV0oGVXnLas2VKJZarR8nKgKYJaZGy9LG4sokd4HzraoS7yVRXCNhszFDzPWcKIskGj7vi4w
I4hd1o4Gf73tReMwEvdmDqSVjjq4k3lfpeQKDFCRCPk4YyRYd+yECaew+ZXMRoQ5z/FTt3PYumAD
xWY95UZNChRy2mDDw3ysqymo7Az4mmBS2rWfjvNSbpLiQasVYTbtlKbeI6jZdZ9bBfvOVRxOXnx1
clK1GKUh8xU8XAlVu5bXzw2O3cHtTobwnjCcBE3lOXfD9G023pcbM8L9LHssZ7l7rVpKA2qHq5NV
d3rDBhiI0YNfcrLcFkp4ubz0mnrnw1OBuS4fQmVPfQFHNUcy9LfWBGpM5ZciyVSLOulj91S3zPUr
5nn9zXLmdMVbz24D7hTvtM35rjCbD9rdlzwTkIllKvy2z69Yb590O5kfy5axrKj3C9lPX3MGQOzw
6IM+d52IOdjkJyXdfN0YtIOjG3orTUdZv89K/85X9pl3guZMpCSmCpRus4lazTBC8KLUfHMDoXt0
vKhx7vnuWyV4AcqD4yT6Kbsd0MwIL8yj0miQm+Pnaf9uL4SeXZldUqY/1kDl2GkYZxtlvfaJ8AWD
uvNMgd6o6m7OrLNI8/kZXP5DvDzm/boF6IcEVlv1OheMiOZuexy4tvoUh+1QlQAwuhyu6aVmduvX
zqTxhZbLVuMjxmeKVjxEts0XNMcFTbxsP5dWvMd2jlLluF/9BvZIiOkkxdJHI4LcXHfLacv0t8Vc
bn+79YDdLIkaGZ+TiXoiduKXCp/3OMeOX5fGtEv7bF+av//+9nj3Wz/nYOJe9h6mGmuFakvvhSkS
4XRb4OOBAaKBDmlV9twlmbUbnceNpSra7PIE56gF7pL/VKaiKam1s66ZatexXD2YZavvi8L5ZFLG
gMmOD108Kz9/ScgxRmksmJU0e1sJNivd3Cca4dqk/KWv+c8Y6+uHXp4oeisc4BL1cOKtMuia8SK4
mDqVk4UzBrVRfHK1O8HgzL/j0hthAgKZ7dzHTUfGM7vzsvDyVN08BjMf7rp29F/t68wyFCzFde7H
llXv+1a8FowoGczPbXU1x+QzdivS3yI/pco61tqEYtyhiZQ/jbkDvFh/C8DX535hvRR5alaSl62v
te5PdEw1tqWfy4961rzdwIIj7t/sCe1oQFLgBWll9lWXo3Xmf90kAUw+siao4ZIrRewKJvQ33VpQ
ECcboScXFLvFCQJbv6vt8tt0ZL+vkgbL7aJH5m2+qIxfrcvonh1hD/yOLb+vnpd4vpdzjWxDkqZU
lfV/JJ3HkuO6FYafiFVgJrcSlUPnML1hdWQEM8Dw9P50vbDLvmVP90gkcM4fmTH9ndeYb/WUvVD6
dIm74dZsRIKgKH8htO7lrXBmbEG2ahrNUH/EsPrVk5FbSzTfih5q+3eiwYcaqjrWWyds2RRqfaga
8VCW+pQEHlUsSfeMgu4F1zce645cP6ILmXW8NcDrpyxbyiWs6hlkc6UIZixia4osC6w1ZGdHo/We
yeeJ1xTS7Z0T7UOjKeK+IS/dqPXO7a2ranhfCVr5M80PYbLu95zbK9BqUuArZmltCBS/5tFB8kSp
S46etW4vmablZuwdiKxxejcqfSndftfG5V+e32R+jSDWj1KSPk7e8mCpo4DNBPhjXlahhdqqxaVF
ju0ErzAR+lggur8lLLduyzsrYGjzh0CqJ9/Ntp792cJgnCZFQkKAACcMKecZh3dnZJRvvKLhAKiQ
hWkgJYhwJliPyH/nBhhDYbM9LMW+6CaiwEw+67FvNrUwE3410hGLfE2z0b+MYrOYMe9+YZItDXKR
UUfft3luXl3LPKS1tZ9mdnCd+MYKgUt7dNsT3gUSk1sM6YVWSHHzUURzUo+8ufGTDGPIKOdda6PY
1k9aWDyqiNGYzsgQQSoyzmJX20lLDUD/aFvQ0wQNpxxUAUEWaZuRnksTy0CA9EIV4lqw6hVGCi3t
k+7cYuWdiHHAa5fxkqFEU61EOCOMC/XdW8fNU7YvgjHtAXvFyIiIJv4srUBD5y6PXlvycPBtsli9
agc9URlKfabLOoBUh3NZhpjjMkUxl1QIgqyV8lMSSdC9bNIqXHsFHJ6RGWTnJwj5kqoIon7RoIcY
elZBHKIsaP+BIOy4Vu0NzDxvU7H00bLIzzj29u5NxlOHr3lz9KWL7PJ5Ls0iolXOXedpiqqjzvZ4
Cpedn1tEgIoTCO1ai+mzERaypb74IFMTMGtiFEftD3eijadmQV0dKnUM6vKznjoGDk++uK16rjhM
Nm1u87tYzm/piCe3a9EhD9mHTfVuRiQKDTNdjfTT2jnOzPfaJw9al69d4+W0TbQTyUUZEsBAncm7
2c2JAXKHwCvtgqjz5hfqlFhFvKU7OG7/3RcJsTUg/A15zVN478acsGE8WydLW3ygmvrZJnse0p7Y
5O4C+sMzr/ONTZRD7QcOSJ6rNoAYcmuTbulwy2FK0HdtPly52E+YoQBoCI3qF8FLMdIbFqr2d3Zo
yugteRlMxDDUZQ004TTNOp0GjpyCkdgLP9oU2i7zswIR2fTSjWFGTOfVcMl/RZvNO1FmhJn3IeJ4
jgkrLrqNYHveZmnHaSCY61Py3IxO9eu5QLQ35HKVANzxBr+V7r7xEEnMaiBkdKnIcnb+RuR4+ayf
nIGbZ5kLGOPhxbbnjS1JFLbACHAxAh3fBIX2+vYvGK5uZbnE4lYcEXFofgv8s63uUQd6aGxyrgQU
lP6TS+lKanv5kXTsn2CIT60Xuvt+4umRZ59xnPuuvdd4zSNBIEaO/OYpK80rdyU9BqhvfTDslJ1K
yvxiL8F7OppvBroQRsGSEaH5sib2ygHSkQxrZnPfO2cjOc9cf0yrFxQw9Zq8hlOniuloUuF28w+F
OV+nYWBOSzUnuxl7H1aM6tk5WK5zTdiOs/jB8gcEYT6AZ2MYgBr+q2M0cAR9+lC6YMqzlTBrPtO2
c70VxOFWiJo8vKrZfnTyGP1GG5M5fLu3lH9Oy4IUCXLeJvjxsidCQTncjZYo0IFkMSm1FTKV7qdE
TriKsUmvm4qzRJHMsDWalEU79ClD8eI1EX6/OBHxvdlDvyE5/yV30nJFVgUZLvWQ7DKQb4tPhcus
4TX3UnK1ix24kL2xyvQbebnHLN+228Cgx60ygh+XrjiqDf1oyvjpvNTZwbJ+/cJkwKqUtfrMisE+
tHoXJh5NDPF3xaAcdARaS0GEe1ht2jqwqFxxjU1DanOje1A+5MYCK/QqJFyanpB2q0OgfVEV9FD2
/BNDwV61AyHPit/IKcsnJ3FBmUpi/4V0ormiWKqijEsM3biZeB6KFvo9vbbN7TqNt1U8wjCL/uos
FOs1cvrQNj0ytbPP/Gpbxupi6eSHpBYP5l+Q2JFADWTgRm7efWhffzg9JI4vX0rGk9tHMkZF6Wz6
xXme+xoZk1/Y9CnRG5Ml/n3XU6FRGpA/nqM4HMXFocaP2htNPoWpt3Ye/rRztU1ai6ESbV9dgxr1
jgexRdtG776nDb7mtol3cy+OZeKQnx/QNqP7yELSzXBNynvz4abFvW+zmtJp+J2PPP5C9tPGQtuO
oJqcLTnfJdbygrZ2XqWVfJ6RdLbKiFyfni/4MpvEJp61Cmi9KSPHmXbKtep1D6zqGy0VZeW7ZhgH
hBz5Ts0VIhRvq1xR3WLzja2rC1xX1Q7D9tn0uks9BSZEXvIuyJVpDPvH7GH+zByKUoQJHW/uc1OP
T7aauCy0WjtoHAatP1rBddOYJ48yIBehMFDMeug6EHICzxfLeo0duqFYi1ZdkTyUqWeskrrjA9V2
T3sR71cJaLgA51RE29On1S373OPv7CPr7JPiTuUAI8MwPM8F4KeLbeE2rQ9BFxlWTS53g57JTdwX
J94UHu0NrXS/rRyuWakUDHO+9yqubVdhGCjzgVuRdhgIqeTByJEGocG5YwIzuLya11Z5IMpqeutS
+9suh7e2wARhGTSUUs7NGtdXM+e3rYkPAGq0MqoX0xqSarn2FP6yu87cgkv/15Utrox4PGAeZCAh
mGDri/LsUluhLOTAOWTzOb6xbpgOG688QPhwXnB/HWYrfatgVQlCpA4JDVtrI8p3au+nCEG/jIF/
ZBTACWlnXgksx7wxTO89XeeVn6GsGx7GxSQOF/WZkYLcza2NidJtLqRGf2X4N9cdZT0u2ffoC9dW
4nP2FpQ9gWq4cwCAx/W6wSjwTtrVRnZFvhWqaiLmQT6J1NxWgZi2QwPQ5zm7kapD3VlVJNFcpTf8
rdDBvCMzYK1j+In5le+bzqbY8iLt03fXJdW3k7v2zvaIUJuRim8Dszo3hjo5Hs2q1pwf0Z5fpwxN
buywcBISY8dBsKU8E0XdDlsmS9sgTiKc95WNjnnQ8xmGu+KB655s07rJZE1m5kXeq7ro1piZNEoU
2jK60txMicPvs/DDORnNgnx52m6AzBY+Vsdbgqjg3baSgJCcnoapedY+eejLNq3eAiogdvWMqMQ1
KWuc0duJovqwqtCPaoZXfllUKqbONkrelCfoCmsfr0Ec6hdD/uVBa22FL94kfahl3YSruM6TbTK3
hyEvDOBe46p7+4lo+he5/GfKaek3aPTfrJzXmhpZQqG6P5yc68rn+2GtXnsd+V42C+kEorCfZ8Kz
LZ8PrEBKVgGJrJa2+VMJ0gmaBQprcSAPAH3M2TXhnLuNKTLvEAtkqdRpNJE5pjN99uWXp8sXKa33
MqUTo3upnw2NQ8PI8VRXN9gmaSakdV28ZjcmKMhH6JclGnm4RvCux+nRqruGZM9/pZqXKIG5W7WL
+W+wuiVitStuWfxfugI3N3DlbgsqINZunONAWejU6Dtr241UW6Z8x+3g/DqCzjSYp2lLCQd7sKQF
wB1Ic5iIEqiXJ5SbJS7aCFDtxqDHiC5ie4JY2voewGWbuX8LvYKEHBUWk1CNotOKChIwo0bF216r
PwnPsy+wQCMkeRtsJlpiJI6656A0sVivfZEfKc0xHxmBvzFXJCvDxWCNpIOIrJ6K3rFMQQZXHR60
jQy90yLDf0ZRfBd8IGoy5CExbf7AW4/dqPAfzlSozgl3TicSUqVV+ALncBTjUz6OJmci64RRvdeD
Y6xSsdCZkRUEx4z3g7XYJPUgcu7BjWh5I+ze9apNphKMi339q2Z/jvLGOTDRwLNWVDWU2udskQc6
b0Gyx+4lkykYaca748HxtSyZmfEhRZSJhTgxOkp2RjlEhg31ZDXLoRtchzVXvPuFfmf3RZ/T0gJn
IDTYLykpWCNAoBQt7cALPhuE8BFT/UeaV/+8pWhXxAK4azMv35RovMiT1GskJE8xy3AZjHZ7MCb1
Rhk06rnK4881d8QFMPl7aRVV9gNFvLcPzHktp/mLtRHha98EWz7yswHkdRK288cmt/VC9HADpNTo
nHUnu1021Ais3A0homcvXf5GD9dG6Mq3sgKCxX30Qh7PtF4UAXO+dMDmTOKx8qeBLjKvQvZGRhIz
MUFC7pCAoRAxt1H8oZEnqmRdUjjFkWG9V3Cjjs3iq0T3QlvV+5KmZ9+diggbH5VT43ts1v/cuCdp
fzTWDTpEGy/kesFUvqFUe4wyI92ktAZYct6ni/UxKvdxnKbipgDl55vMlpOPLnGiJyIVj1kwuIdm
msDxhvMIL0i/nyeIhUsj0fR3op6NtUnPD28Zb1hS+wU6rCI/NmJ6NitkpGZsvvpZR3k4f/3JwzYF
A/EMerpremhrQ7fxKtPuIW3kLpuVXAUT0hs76bqjb9cvXtHvyVwqN1MZIjo4adu64MFsd7wcdJdV
HkwpRVOd2W76ES7DMyMrAzDIUXTiQDi4zfJTlre3CidIXWbMqbEa9oM1fpTJM3EF307QY5zRQ77G
UXp0BHhZinjorISMb/dAgleop2/gmqJ53cJU1VuqMX6wSA8Icjmj1Kmz3YvIDVrDb5krZkq0Q26y
LZN/km1am08dDsmLwqr+pYQmeK4WchmXFlTAdzSUbuYjTR2XXevz9qmZqXjqPiZFtwAybqRM8a0p
BRvLunFNbryAR5RwyxeKfC5hpAQj7BjT6+oQ4naS8FpFvMQnW+H3jNuCxECxap2w3JtT3a+ddqCK
qEiiegrpyrbtHz8Yg/1SpBedwNl3dehuFDAxgWwTVJJRQV3iJsN5tIxsxsH3aHf2xivEJYA7WaWk
vNJ+BkDQjgmXKtfvzk0SN4qVJJBziDGeSYJWW/8iUnpdhlwwvKVanFCO7QVl4/kcysNsuNRbMDKV
DudzZrNJD+UKIVG6ASWlPKVG113IhPY+ClTsEsdQ2hgsWMmtALNudhQfGwwbDn1fcXhf2u4/N7th
exRcN+iW/cZ5R0T5l8BMwzZxamuJ/Qk6ddcT7QXOjKKs881tkyDIADcy1NLtyeTfkhjlnvFoPra3
4RAVx8dYN4TIYdOGTqaA6VGpPjnI2+PiFuJaDFx4hclQ6IyG3JRiQkgZmhFt3zMmdHmJHa6bbAFF
ypz1za9bz29FQs2j0iWc7EylTGlXu2Wa0Hi11JAJ3a3CxOdbCx+YIPDREnGlOu5jf8rxdki8hnW/
xwylAbeqA5M4G0I/fVYUifo5UnTwx2Pcu884npyNU8oHClHeybtmmibUbEWxJfespC+9CrelgQSo
FzZTW98Dpjw37pUkt1dlNKxwAcXrAzSvXV3LGSMz+m92FQOaeiIFZMX58Z5aFvlQ0JAV8v9IBNul
oOGHWklvmnjGkX/EdIx1L2kTPujCcyNlS/xml9YPLn3xpRtcJC6KhqGXd42VXnHxkmYRCBG1ugiP
CAc4OvKDHPjAaZn/tlD5AynMkJhj2q3rxgHp9cYVo5kGMKM6m4q5bNoNlrNHA0UaJT75KmHvTpfw
qzeBBXG1Z4AyzqpP06eKFyKqcou2XFSU/Vg7EZJLyXR7myUETozMf5yH+T1ECLsmqqGkiKzajEN7
QVaOkTmjBjdYLEBIKz4hwBebvrIFZDmvv/CxoTZIlMv0K1YG9wuvE7ZsvjoEsnk0+90do+JvZafl
IRvelIWPc7JBWtjpb0zsP0nU+zYlNTkf1LdGT1sYIxOy/6+cpu+waQi4kOZ+rppvkYFDI2dyGUHK
3yk0Scu6aZQobCN0kmQBS++sJd4MTk4EBthvz2sJKqjv+71IDbnKWvWStJLcU/YsW98ZrHbu5N9Z
SX8Y2RFvwvUHLq8HSfWOHGkDpDWtHJmKWY09GpFd+gc3rpXsqop8kmH5Rx4dDwd/OZaR59HNrmVj
kR/oGW+edagbeNnYQfJS2/KvyBakLWq+6D7sTqY9fWuzOPRor0Cah9+pzJmJbHCnpfzGGiI3BQvk
upKQ+I4pj7mrPIL/Qr1Ris92uhjI1/nRobcOKZaZWK8rGQB4GjKOKv+JxYNO55xYJG/BDxYm97lL
IjvCDHChmzmAIzub3L3bwkCVsrqL2+q+nFyx9/sfXLYxf918vHUJqndCDxDCCG4/zn7EefyPhN+e
xz59MgQzc8cR5xdjRro7rhAb4ErPSTQ7CujA+Cpn+W5I4IMsm57bkKwS4X5kjv9I1RVCtQl9vZx/
pWKFdsuTFx+ly06kqwjbNw8eRvxVK9J/DrziylIdHiPqI3Vqn5I82bDz/vNC7155Hqk74WH2kp9l
Zj0GiXUr2a3jIj95ob/upuLRrtNhY7Uey3eZrLzx3vPaY4y/Z3V7dEDMxl0ZIl2zeY7BTSM6DP3N
hBNk1St6g+ohpg+6n3+c1hKos1DfptlpSJougjRO1t70BcK9alXxiqKMTlWV/am0gu9YEBm76aFL
ENbO2R3eVhhvYL8kJshPKq4dNLYzQnQn2AnpPw4oc7e2RV5te1OAIAC1ksVcjfO4srT8GeMSZ4Ks
oJ+dlPoTf4vrwxzfuTdWQziA8+NTSJ2x3QoU88Dqf/i3/0xj19gCKax3k9C5lxgB5Gqeqg98Rg+T
B04eI4kZ6+c29jwSRG68VIdnpTX8Ak0q3uDQQCpk1f1v3Y1mhLhlLxgTI4u4FXLG+yrq8vmxPeDE
00QJL4i4QvPJTpqX8lN7Df0ZFMExeHGM6c7FcwwkVc7+1UxGYzPb8cM8V+/tEt/xFNFc1GRy07CE
qrCt1qHFvKuTFpdB1a8aCz53XIZDIdAZgGzmPCdII6ab9CM164MnKPSdkDo2mhPUG9GkqGB7C67A
VNuyPCv6Vd30MxsW/EzBrNfV+DCGXRoxjVzb2vg3td5vmBUEBNTUKS++igZLPHTegpm3UVHrOdsu
5eNYsOIkrQmaNKrN2KMKX6xV0POmOw9oAh7imo9Q86rO6a1NvK0PwTBdJ0yKfFVhdWEF1FAfvuFj
AZ4UnDT7p+OPP7HbslCoLuCvfTE643nq42KbTgv2v+ZeuCkcjQEYlIfvGb1Ypwk1et5DQA7Ua8fi
c/AKWlAhvCZnK0xSY5bPGYeVsi6c9f5Wk0nA5uqm+JI7biKewbDlDS/tMSSIk3JK05uJFfjOgQ5X
M82XmFvBJ2Hgbz/a96zXpvIpoOr9zcxpsJ6S8H4kkhbp1cFPWQnSkLwwsw9P3Gwppqv0yw6wH5Dn
lNgIfzgRTj2Nt5Qiw+Za47Bxu2o/9OKqPBurW/XiEx+DfL3H8wIIDkUIit2jEfXF8JWzc+IyefEF
YbCda70SM70vrIF+uIGQbr6QBeflthv4W7Le7fEVU5WNbcct9AWNTfv/CKre3XcK+t8JCnLP2pdG
m21U42FhrpzeiNHmswgWE4nBWrbMCnocHoK+STfOLTFE3jAmq2J9CYZMRKOH/KJw8PklONxluEFQ
BGnoeA+1PblRnTb2qjeHhIEmfJcAblRP5wmeih30fbZDm0pcBz5ThFHWOkB4ObOISwPlvFVh6qlI
gvDqi9Vkf0U9/yLbv0oHk09SrlGM99dBq8eyz+8CKmxWDq65kPd5ZVs0UVOAeZMr3V53hMtjtm38
krXUHug+DQhcUC6CNLuGs58v7RweAyGbHYAOMUSrOFg2cZ38zjG8sJ9Mr06WRnWHf1GiGhjnfMdx
dF86JHEH+oqqPkL7SPt791a4/i6pZbnDnwIdZ/P79wy0rC/ZTtgky+hibxsN0vO+dje9j1WkpWAW
zc4nrA5d9YSA7Lqx7DY+UqRszoeonetwry2GFgKI8YGZMVnQGQ4ZzyUqT0ojCuG0iV2h5LSyCZq2
3Ftf8I/2ls8Azrqr8l/qj7oVaw8CIZdcy6Dl3SAOk2Gvw8sx+zSHjEO6ITUk9PkyTOS6Eds7PayK
NaBxnV9zKJAA5967N2OkRXnX7QQWxmuN1t0rfc11G+SbmRB8aRBvRaEQHHGJLGjul/hAT+q1xQIb
wZqde46uxDTkpW4sRFxekB7HztGPaYkV14BqYBsMN0Yr+h3ZIYemJbsgbNowmnuCeFxlvC6jBNps
5dsg9fJiI+zhyJCZzRjcWOPGAEbbWv3wluU5vZ0yfg9PAfkOu0LFznE+BmVUPHW23X2WeXCfKZmf
4i9N2gWOZayhyGXMw+hCNzvG3UTaXyMNxERVXG4w9mxRaSVn1YZUy+A8cHqqrT2CLDaVSzWwkiUZ
ClByKV5b4mjeUkXUIB+8zZhu3NkuSLdZV3eJTeZpoGiBIaxK7oCUlqKD9aJfG5kCGol0EihZPZv4
9wR1uGk2B9zpX2j2Q34n94VdnUQZqOaipRyotZVzyN0H03Sbc4I5LFI0EJDSGeQn1yufB5cVfUK3
T539HXlg/Jdpeuyqanwmcs1bk//nQz0VSPUzrz/5qXcRbD5nhFfr2k2MSxky8wCd2qeuHaKpUV82
YYpTjAUtkCD6nZbi2lkMoAieuBQTjPl4GIo1MuPlYglWCmOZX9T4cIuwKXLnbSGD/gmIAIvyGJ5l
K3naHWOHwzSLOqIXI8qUp10KAz1Z1rKeBzmca9P5Tkbp7A27MNF4xs65RgG0koFzb9NE6b2lXtI/
QKakm9Yq9YaWCTJelCifUiTzVeFiSsjC6nFiLW5Loi1c0wtP1gSX6rcTH0Hfp6falJyk43PGFnNX
Lr5zxcRwNFT4vPAanhagNko69+WtHVIINNEqRmeMu1Ld03xTYQ2DuMKY9JnTZOu4eiLJfZTRKJH4
3NKVSR+KI78HMEH+Ddni2FevtFvGELAtNEBXJBUxCFT8HagPt+V0MMLhSOu0WNV9Ex5EQGYh6slk
U9QlvLvX00juuc9ZV8VnaWb92k/Sf10OPUTqGDvbQg7h7Af8mb0DqNYj2ew7d9e7ABMpnRewkPM7
8ST3YabKU0jbrh0D5BjXEXdwXZjjzoyRXjpl/q3l8qBku5zzmnN+yKS3jmd7kyGl7iZintKAR9Iy
/PmQeGQGQtySDvZHYmF79CqwXcWkuDPrSaLEn967Os7vXPxq28mtqFIs6zLY2EE17HHPonm2/PaR
vRXc1SH2txfVF/kkI8dzGFy3iyG+SM6pThVJTrlT2WsShfqdDNWtzSDE3Ge9kxv1GluoQLRwziPf
xX1MmzDefLOK5vrmfgg4YeMscTZJe+a1FyPLXTFPxn1YYcgSfXfSRXplCouvZXzOiBM4E8pYnDKG
bb5fb48FNjJF+hGP5VOiMBTRsUDChUsGoNT2nyjZRDKhXm3R6VNqvg+zKcnUGtVbYROvUNAsG1cg
8n7MTiKs4TLY7abCb7xG4TYcvDBnP6ubY1W76qIHZ3pwq5R5hmivdGIc70K2TJyzcPXNSEKDA0VZ
CUefdePvuQ6tizkG/SMW9APaqaMFxmkvZv0h0nnt//ODb7xHzp0wSCUg2szc6zEv7gAY8zGgMDXr
QljviTe1cn9oKGipDC03mBrlY0xx3HlEdEOGREsRKtNRaDRkbvbGEvl1Me/ccfHvAsEDSQaMSeDM
MkW663+1Y75BuAcHt+zqyAxA2TP3JozPEXotKLIbJC7B3CR3yM1+hrgyd5ZXXBrKlamJ/eksQzwY
NBpXKrXZfsEZ0lqZp86g50cyAq8WefN01fUD4ODPLO3ycTIStrRwpg5Zjoibra1RJPilhvy5CUlp
acMeQbhBbAB3JzfOsSp+5VLkewa/HDugUV0LOi5vjtbAHRDCMP+uKjsZr2HenApDv0Jn6X0WODuR
y/Bo3TyMIRJxNrZ8bZcLkgPSgQeGupZHbvdXDNOq6mwQwPyn6cfx5ImMkXigP72OgfZS2xjvZJv+
Ca8bLqNri2cSHvCfLDZoeGLtbzGQB5ekoxXQJfOi10Ex2nI+mAb5XbNYzGvCtqTdEoMgfGnkxchl
HQQw6wJQP9K5Y995TaRmnT7OfvWIPwbhKGpmRvJiR4EP4/X/QU3Avpsg1ewTbLpdvDItOG/AqSvm
Q7kNAgKjCRcYKWgxXrIblboEbYcOjrtsGBxxHoK73ifKhaQpknOzh8HX4d1/z4pJSvjhPyenq2i4
zo0Xq+c/EKnxyY20JTElWFeeYW+hv78sm7PKHEx1sDJ/PAobHWWajiDzNcrSOUUea3MLhQkd7YVH
Va2z3LiraT7SA7RN0Dqh87Ffa+xPi7gJUIh1flKIqrW2H5PZt74ZjRqr0UenIcxRkCVGRBzP9uKE
yycRx7fg4ETB7cvfPsSS32kChrzO7B7KOX9tl2pVL4KcMpj5tdeof7k9veUqxglZ+09jkLrHZUGa
4I3fKBG/iIMSOxOOZYXCvdjkpdkfljHfL6Z0j/iVzd0w2v+mvMPS59dHJgYKsxvxNCpMfmbr1mc/
AHo1R2vYBE7yZk2Ejdo1AJIloa0kVimf6BCsXmO/ZtrsV0MBjLJIL9/lqRGQs9I8p7pBkVrHA3CU
pPtxmMPTf/+GKXUz1kT+W2Fiv3QKQK8odXaWcX1sSgvPoIEOQy5xt9ETdTVC9A0/pfEOhQEfF+cO
WtPBQto4hNNRmwcLdco+9jLou1seigjxstYks6AhBqGldEauQIpfvDJHkzll96ofTMJeDeAQs3qf
yjHYOcHP4HG1oF4hNs8K78OxczEV0HfVgoPO1eARh4RZpuX/ty+q7GkojYaI6OLf3Cnjvm04POMp
PitdPXnxchPmTg55m9kAa3afEZ2WpEtxsgZKpINJHCozIUIF3FX3et+HhA/kmkw8OwGRrzoIPSqw
diHo8nXuLcoF3WA6eQMUlqOTU5+ivW4Hszxqq/3jzFalLl5oFU631cR+MjjhcUrMXydEaQ/F5K7j
sBk2zjABt9bXKQ70fYE+FGf2rg1zmOkZzy4ZhYhakPsnlOPs09b9iIdEAlYLcUmRX9NHtTVLfK+B
i+AEwXZa0jSDRSucSfbr1E07VJ0QRwV84XeFCKNpSj8G038zfEgYUr3xKCYM9UMStHdS6zcC+9gQ
3C09bPrLD9HhoGkpnyVWTxZfMzl6oj7nimUi6aX34AxH2GUMdl1+lkp/e+P4WZUkM4Mkj/eovSc9
6OeReXZuu2nEVGk+q6byKC5zKQcd9Snv0c2TiDoSMqPs51IfW2BqtAo9MitzXO7igDsX2765cZ2M
iEKzoxQ9psgAgyS6/El4dxXeqvWE2yTXhQ3saxnoUr3gxEL6ZRI1MtYqPFRTy06ujFuZlJF+9gFK
GXRqvO+pf+mRZRGx85HK+LUahm7nqEAfShcq0PQ9tP8BbRWlzcnjheSzTv5uQgeKlqqVePiK1WA/
iHmhT8QF6A46z9v1c7UZ5sGNNIDldSzsezlmzhONK9Cx43Kuk56xcDnI1vejcDGn+8EN6q1FMCIC
ByRcfvFhMytcF8LKmepc9eoS3o+Lglyinkt4heDpbhRId+v5do5rPR4D/GDMUskxNNMt4TD345gi
KMnnK4QwqFCHs8WIve4MuXbsPMOjEN5tj0FLmqjlSrkuBOttNjOo4hlpzyrP6p1t8mOdxgR17dvy
TKxHsiLYSe5IT0BEM9nNPWFp7f1U4K71E+vJVMg6nBzng8ri7ET6HbfnPNuoEQpxQtOoCNc077Wu
5dGuHopqrk+JuNm4WnUj8IedcOS0MpZqQLj87Kd03A0FOiy/9D7cOsfzlfdHcqWjGbD94OGBWGRO
Nbub87iI8k34ZAS4RbGnR6ZCDg8pcBsevKU6ssqLA1G/9tZR8lOabnn2XNs8GKO50yMMJ5FLEJDe
RB9Zg/8MZ+e0KisUMnZ4Vop8OXeIr1nIi4fIg7o9/HEXFqog6sJEQTeYS9TYlBGySOEUbFkuBv9T
2dkT0JDaLumw7qCfLlhaH1xH1M+MlbhpzTPSGEQUTYXoqlLNfhqal0pRMOfNISeeGaentG5+Mkzx
pPGQoKEnDBWF7T8AGCRH6Yl/sAggqSI953PZPnsWtgFk8fUsxn1pyKPU5DFPSXOdY/Ma9IP3PRfn
EiWrVSwQysnFkUN/0stwjzGbdIjRegML3FcAXQUeT/B/EtQ7zz1M/nhH89ipbvPDMoftLmHiXeM9
9NkgTjZsKA+Kso7C1PvcMtWDZEgdfPOpL7V7NOfiYCuWGHO0MbynyVkWLvF9milDTrJ/8JAe4GNX
yDRizHtNSCaCEf6PsfPabV1Lu+yrNM49qxkWE/CfupAoSqKyLccbwpE5Zz59D56q/lFVaHT3RW3U
hn28bVlc6wtzjrnpOCPAStnT6a8/NDWRHJq+dieSnZEBbBsNaE+Q40NPzwKe1YyxSxwOd8OvwVw0
+yKGKS3XynQyAjnGvRxV9IKsDqoKWZSvTUes41s1Qa5mGcF0TjW53yu8wALdIr4lnUdZLaLTX3/4
db31U2PYU4hkxzifUULFWOLxWBLwE5v7LMNvn03ZtLa6YGT0nl6xN/iHLu6eZKPRjn7UnyZA4TvB
qHZHZMKvLBpzm45ksswSls5WjqtnBrdchOahC0r7vesq4u35LyIzO/jtIixmA+su+HSQ92DiS6Io
xorKcliGzQAKNmhAmcwLSzk2OtmLU1p6apnVjIbhowrs4XiyACJKFJt4pId1xN4wrKejj9SiH4LC
Qeeswckp7K2dw9DxA/suYK0+JpKywQ3+imwABCnOK6+2wJyYK1KW5LMiMd0ZLEtdTTPhUT6CUA4f
+nZjMcX3wutTP3lQRkKh2YE2DLwAHwgghpPOp1ORB0yaNdImKil28TaEzpiIu1EY9wlf9jqcROBF
S/MvD8XBrpUIMIGsuJnAO61mZeBYY32wjaEIVhDXotCLM9JKVzlkHzOFbheZjbynbK2cRQmq5/Nm
1sV9tofp0Zrok9klG1ezwXzv193eR6m87axxem3k5E4kh3Iz1AOWnsbzK9ijTP+qXWJwQIXl2K9F
jXqMu2lEgqZgZzbs0GM4HGC1giZt43t4lRW0LSP3JnoY4rYYTlyXmPXSKa3onFVj+NgM3QACDtRv
o00oj21kukxLv+n4lZ0tY+lp9C531Cp+YviP4i5Lu+cStdGJL7FT9eIXh1viAnRbBAfFeE7zCwPm
yiECgQcp7ufa6QwZCa6xuED0tFlpA4wB5EjeVEWYIsXiCcA87soT65l+9l+GdEl8rULSZDKcpGrD
H7Jpji80unzBYhP2ot2q8ZjdBSulIeStVci8uEnHtictTRScQQyLp1NgtS4hFwVOrMBqixM1AGL2
bV20aDIAriBw7+f3fhJY1vr7rJCoGTLfO7bTgsiZ0LLEiJt99tgbctvIDJ3axMlDPVh3MCc9Pw2I
FRhhI2Cl9WYf4yGScyJM/BovrX2bQk15K0u36Y363Z6HGgeDTHCJVjTvNaAtC8e9qUCniYG2rcMY
bFGgjSO+VkV/x8QOBrG3bvIMhUmdwSiNXcSYSi9UkryMEDFYabziP6uSunoDhNvtdRNuykjWn0bL
wVVrzjQDFdJyi7VEp/D4tdJIVVb6Pyo5GyZBGEwERmOfhiaq+DS9TnlWXsiJkW9BIFzGKK6t++U9
GFq67kV3VqG7jSszfpCwTOSqH8PkYlvb3hH8qW8g1g+s3M27kknPopNfbFVqrkiYoKfg+ckb1dy3
BcpSxbfjQ9kA7wx0Amb1sTrNqSY9LSK4dSusn3oy5ZNt950T5zphIIoCnHDoHjM8JtSj3HpTLJ2j
KOSQaOLjOMQ4TRGDny2Za1GxatR8M3YygVt+/tJVVVkrMJPehhq/dcQ9FCUFnCWCWDc1uIE1RguU
FrE/PasQRlBFNZISXv76w57sZ19BE8wGVnZUmQA/LtedhKKVSsZyQAuy2UK64CUsEC4+aG8Scf39
MBCTg7spRvGAGkJiDbwp+2TYk3+xt9hAPfBUMCGheWJdxMK9sBEQssLfthq8Q6nj+ejpBPfGBH1G
7X9QKDWPZQinj32TF4hIdcRQVm9g9tnZWSZYulalQsTnVA2d5TXRLAGi/ulMPf2MwohQgwV1ZHba
sDPIGHLLIsa92UjVJpLKb8YcjTckVrlBu9dfAzBFGx3T1hYdCJb/RC2eePvD49Xvk5ZJm9HgYRy7
buQ5D5O9khbipuAgWsWqsLcIjtSTCmypF4V9kC1PE5N2Ys9aHmd12tmRjizL4g4NJO0Uau2HTvjQ
nf0Z7pZqOk5zbjvapNh72kpstaPxOcWm5srB8GAOvGyqUTEszDDWmn33aSwDnToHAGHF5LDoE9g4
ExbIuq2y8dqYJ03NqkOPSho1K5VDyJQNuc8ThfRXhpNmW2dUiRAXFDaxl6gSgNxABzlqLV9ExVia
ooEtLSk67Uf7E+kDgnKavZvZjXuD5fSpB0y0kptrEaqwlCQD7YUC76ppohskiWmnljlaINzANKpn
ZQqggjUV3YhOfKkCaKoI7R9d5MZDzyGMYIztI5KelVz7oJsoO91ZbvtzpDbDQenDa17E32kAd30S
FhUKHTMWwQnhQC1vYuSgjq5F+6womdzHDZcwqgCtEmxQR2uLXnJATZoSEztngVtE3Y6oWhR4WpxO
7l8cfvxc1bGFTcQeDisnmgWvtIgXnnwaQPySD3kXP+nyaN9t5KGM5mtBudx0bPNVGQGFgngN8iX6
kJHJmoNhbNGnYeM261C9ooTZcbqGTsPfGISXv2Bf4kOLHGVldGp4Z5ak4K0HnygrydkydZ++K8xc
/O6bjj3cXzWOpQIQINOVtZs8aweprlA/Lf8PeO9LNzTxzp1NTvRBAW4tSdxXcgoSo8MS6cmU7RQN
PlsivIt9hJ5F1VlLJD6oWxt2nVIXJxwljWdrKr9OeQ81IXtQtYLcCNFeVBChGOzwtc5atOvk6lz+
9mX82Y7wkk0RIjBS6oPUT1jL+Va83Ohdpre7oJSaV71HSifNGtR/ndO0DLrc67J8oxZdfw2HSMLj
H2MeR40TaTAwpdmbVRg0dliYa6Wcfa/wmec2AhwN+ZOzF3QmJteZqW9rxcwsa6bBMXY6lRrhI6+R
mrRj8cEKIT+iUKlcicHoMeKxOcSyrLtqX5cPWND3VlZ9tuBZvqrslHDk32XZuIFcjS6j4r/7KEH3
JAu9SEXZ4lxqm30Mut/pe7gIUV2bzCTgIui13Jw7xa5upqp9o2BX7rLf7Em/KFwtr4xNVLTWvf+Z
Zt3YmWEarRQpfyrybn5CdoBzrGhPs5QUrtHMwf8jAeT/EANn6jRaBiFEGtl89n+EcfDiSbJsWflO
V7EHVmJhwZUM75NarZyqnV6sOYAeLYIHnPpUjXPzGlMPr7ulSLUxAhxpmtmCl6kJNAwzYIfqplfg
qnC2/xXe8T//Ld+5+ft/8fevoqStCML2P/76993mYfNfy3/x35/x75//9+1Pcf5gMvh//aTTo3v/
z0/4ty/KP/vPb8v5aD/+7S+bvI3a6dZx3z78NF3a/vUNBD/F8pn/vx/8Hz9/fZX7VP78+ccXDNN2
+WrEsud//PND++8//2C4/C/xJsvX/+cHl5/wzz+uBV41ovT+8bX++z/4+WjaP/9Qxd8UoZumhYGI
t6ylk8Iy/CwfUfgI9YplG+xlBMGZxH3kRd2Gf/6hi79ZGgWZbWmWZZjKkgPcFN3yIWH/jetJVkzb
FMh72dj98b9/cL4PjLv5P35VvBD//Pu/JnWbir68sf4liQX1hFAtYsVkOBmGwLP476EipiKJwLBQ
lEd+ewHadUjq0o0BHtTKY1/iwRNYHRlYOvlggv5ovNTiwUgAxGnhVkFX39XfLUsrTeMZBLgo6bQ6
Bf49Y9xh+nf79I0ksGC8pdEebTbuRgWlR7GWqYMSEpzgZU9wk5QPIZ19DqMFBjUh3hcGhKQUXjwl
ctV+LEamuLOZcKsf2SupCKza8SUB2xrgmxNNEWdQEkhX6rHVzCS0JM0x6fcN/4IGMqdF2QEYOM7e
xxZ9sja5FkC2irzL+OE9C+48Bui4T6r9GOVbDaQAMBGmf7DkzXVpIRk8Z4SG6lzuzRbj3lpBYWBA
5Lfrk1TeqKxNm+RrZAS6vvKl9zw92TAcgwTqFCzj3AQzZr6WfFG1u/TGg00twjio/CiUkEmR63c7
dMcOY2uPzkZdWNq2vLZk6CfhqZa2BMFqtYVeYt/IOJYPtNqOUj+UMxmRaHB6DbUzTaXyaza7lj1I
WY4/fW27mqQ9dInuifAU1jWtAlmyzbEb9RV5wImOEHbOUXXQmiHlC3zGlWKtK/zSdBicLRQ6rDFO
XCVbgO45jreaQjpg46pBU3SnwYfn7LZRc1BNxgLMzMVLlH2RsbZqek8HIMacaDUXMyqJ4UKgYDRX
a12DkoImgpE4h7+9n318JSGc/QnZoh1uMIKuUgQIM1NZolFOqnrLBNIda2Rc6NSyxvcqM3NEYAd/
KA1R81ix06OsfCRNBhWGta+RwNdNehLASjm9PS2r1rJ/sozHyfSRQs7MJPuT3UlEjdCCoHv1/Qcb
9WWndGQioANJjqAjW2nFhEex6Ratu83oWHsi3AufbnebtYuNby4s87XM7lLuLmN9tGKc+UFNE9wu
CNDNXF1KGnyiWI4ZAoGq5vy25n1ZF98IrUzTnayjKZ5jnygFJwrcut5L7VYDYc4Ozoq8HlFJnU/I
gjXIaBGKFvtBiVtgbrk7qda2wYZdpk9WwpsmIaJuhBbFxdQBM/cHRHE2ZI4FkU6LHxUpBuKaGBJ7
XYNdIxkNqDMqgm6thIToGKMjZ3AOMR8lwYfJqBBI9Hby+1OLiNl6jmnVRMlEqRvDnY6AvSAI0NxU
x0WDqr5ZgX8OsVyoEaa5nOcVSMJoZ4c0Urap+lHPv5r6VKV8xek64GNdJmlVpWyzHmpqnW1x0BhM
BKIGt2+4kMfqipwy9sK7SLMOTVnt2mG4D+23xnwSrc2uj14sC873mG7NMNkWZv0iCZgfCwniH6mk
0niJ8g9h50e5unfN1ooXQBvvxpq6vxne44T15Fc4f5oy0CkgCzp2k8j+TLXbPKUPfY2WhyBun7dU
yettFE8+Zrs6nSDHi8MQTS6jYtqqR501X5fXbgmYKtTVXZqDUKLSb9bSBXaaFQMqyPPaS5mhRNlv
z0lkyryXag9F0SZneaWV+j4pPxsTfUKfupbInVH0G12xWXs8DaIntLN1ZPVGi76yARFBGhvxEs3d
vBF6SqAxvJwaeP2snfzGdBmJr0RS76NYJlzkUKuBsWIJCoc/anZ+PX/GUHo7EycOCJ+6AToytuEH
zmhw5cjFekQkbUoODgwd7LCKwePCLo1GnyrdJNBwxfQ9xMAhlBVl8kqzWeBip/NmxQQRNmRnoRv3
YSxLhBQaZVcxXes6gRjCmEr0wB3m+VvMKVydyRi3ti7hr/UkaQ3K2lJf5Sr66qMUW5FkufCaTLbL
0bNqqvY2DqQvxkcHUw/gxEjqoTFwAzLj3pJ8my8QU32X62Qh9Ys943FKSERMGwTVS32fqzH1pESf
U9KXCKZKQK85yMcYEa3V/SjNMizOdBKw9WTcJzYOT8OOHhOurirqeT60lml3b7xCsAIPwgoOu8Cb
uaBK4BpjRyqi3yCW7R1He0Z4VYIeNterq5h3oDqQJ9lQ8lN/7PbszqI0pv4u1v2iTRtLVoT93C0u
dwNn3k1NpXoT1g77KS+EPeyY7bTW64wevIp+kax19uIblnUUzGkh7ysj/mk2gHFGQOzRrpgw0UkT
Zs9qgnTRtohfXlqCEBHGrawWRz3BRsJHs8V0yN/ZY/1Nr1ojg5jD+DqTDoBqF4tL2w97Zj/oGarq
S42YEk/iMxSBuNmLmbpOpG7LMI38anPsvK6Uf0aFW69a3K7+dPaxKLQt6lEzDLYCeGFqlueuMn85
3KqVodTW3iIDgjN8eEijynzo6vRsKxz2SMlWatp2F8U3ERo3p1QGdhqps8LpbdFRQKkREaTyerSf
kjGvvBQcJtvKT3UC4VPOFr/YHjch8n/SLe7NgDJxeWfUi/GYJ7rNnhtffZrlBJVzZT2E9Ws7xjwB
NrIClHW7UeZMbs1w2k2cJPogeDhE+MJuxsnUInT6eW63PTnpT1KfW+wQeT5sxkWmogHxkulfohQv
iqU+B6YZnuKI/DO/jzkAW3qYoCOukxA7XhwyQvLY6wZHBjRDPEP9rBdFegor5WXQLXRh7CNVOss9
IqZqB5SeFKYVKGNUICp8jsEQrARBYnEZnn0RhBd/jvUzytG6xbJeLTRSe8w+9MrooUEW33BGGHcK
OC+wbbpRk9DW2sEmD4ujpvWIytJlb5dowwX8wCPqR32HdYsbhPHfJorndcN7am+nxqMIISrEtYyg
vRJnchoI+gHu4+NZdRD5Eoy2aAD0SROgrdtkLcoBOzHGo27kPubTJkeuo/7ox8GzYeKbbY9WjYy0
zo0W9iTKbqQj55pP5ka1cJW3tJb8dNSAFctPS4nd2Py2Z/URxA5y3jhr10bfHnUJoEhjD0c7LvpT
X1R7dEZuFk33JLY/6s46q6LfSrVGeB7gyDYuXIUdoboTjUeOPIDbesXmi/Et1Zq6EPgPerqL62Ou
7S2cISMAH7UewSB0ILCBeDuVz4AORC7RNEE275X2Y4aegeu/uzQLUW0B/HNi6oPpBEV1EamXhu+h
8mUUB0350VCHwPymaEj5CcLm0coepch06SgudaPyQ16yYB/kR1uWtlLya8Q4tspz1mc8J0DM4H2U
KrPsa694La6Msgz3KbIFtHm99QgPdTXkOcKtiJZcfEw6osVg9HpN36kasIfc302ILzP7kMKZydvs
QyJSSs948yYu5wwa9NZViE/wByYCyksdvU0MhokDkXuSDuYDQzqUPPgpiuCQVA+U0OZQvxTUrq09
u5LxXgJP8o0zHnkPl3x9bcrkbrTzuuLdLzPbovPu+jcCUx7C+MJCatX4OwOpzaIJtXCOayHrT37t
TDfnXuCXC68sIl1DjE4zYCYdtE3ReMr8gE0IVom6EZJ8EPLBUIq7QPNEjIp9pXPahBBTElhJk71p
qje7XNCzGrh337H17QyBUq6nVd9P51jqcEwfm0zazTzY1D7FlsyiSdZf+y5Zsxu1stytF9uArRz6
3MMR4RKuJcr2Go3FWuEZym3EyP4pbMt1xlZWLXe9Pm8Cc6+Gn0BheL/iiV8QowPq1GqF4FntWZ3L
NzkpcQAhfe4BRRtfITKXDmo1vyuI0XQwpwU0PY/fCQIBjKu48wXC5R/sw8yNaJLIYh25xQxzcFhj
oi2OUScFH9g2R/8qYyKLKDvTE0JcJOjFybS2ifHSbBnnUtrc5vChG4hv6OBFA8dRyGOLn31DWhM/
6xJHA2yFNxyQCDab+zQiH0X113N0qfx2XfT9uamT8yScKDM3ZO3tSPmkr4KTJpvo2zJe3pJdJ4YE
4BnzcwfJkHvZiQFWLiFqhW+sRxhIZrGvpvAaDWIVB3wXKg7pkF0o/nZKF4SLPUAXSzsH+lUpriVB
B5J0lYMHFmz9AOGWwJjQ9qpBOdrRm4r8Uo5qV9a2dqatZTg8wyicHutog0qqHr6N6AgyZ53VqCZo
AHr+Vf89CfG98HpC8XSjqqHqTdY2rCBNsMCBURrI5UOfTI9Gee7FyMqD3jA0dzngrljLka2GG4lV
Zkk+RmuduqJ7sSS0BONBk1Ack9rNQmxsX7m9VmAA0LVek5wOrT2H+GIXC31seKmsecyqeRiBHJGA
gY0DxzoUoF2UvU75WVHmPf1OYd6ibnQq5rx28M52d18N+qH0PzpWM3SbvXHRavYhqhy4ivlUBeG6
BUUT0X0BUhSriHctPK8mfUWw/SQEdwPz7GK6kCNAxDhedDW85GW3L2kvEs2ryRrv5BMO2VWN2kqa
t52ROb61i/r+rpr3kcpHCwfc5CB5jJ0GMlOSlqbBbujW913rsfi9N1nspDGJLIS+zSyLQMsgoykf
gW7efV/ZRvPnWOlnlQ5+dG38UBOQ23w8kH6x1pRnHOM7geho1Ta8ieACQUJPGEmMpYTIB1cxfOQe
1yOrO+lrxq+OgpmnuvEdPM/rwa52Iymb+GF3frQrlXIbx8SNGXiH9DREsU5Yj5VdR/Y5PhbJsLjk
2Rsb3a0RoE3nGQBRfcmG+LOIONqVAI8Mhtcqzw7jXuPwUmIANY+VNTNJ7LZmc5yBeeoh8gr5qRyn
vVQHcAD1o7qvjXpri9kzTekwwzayUfuT5k4z09FCFo8cC65UNY85tEXZh+PQMHKf0mc5DPbCqG8l
F7NGMiK8GidInicmCmNxmFgxVgFolwfdvOtNi9SPuXJEqvs0Ja92HBzSsL50iWtqJHwZ2JGTjjku
t26h3kyZUIdyK09g/pUkgsMl3kloPpjiUocSFFHlqLCEyyW4ZvKE4TEqlpDTTcx2BfHWxsQQjWqf
PFrerC3VJDOhAPCQkWnfI6N0s+NX3DyrKRdNUB1CX/qe2I2NNppCEuHJk7lZtJAZPmHJeotZ+dn1
Ri++R+PewCKONS+2EurfJ8P/TSO4gUJw2tucG826jMEQscBdF11xgw19UKbfqmeWHDC0oEsI9PEL
Gx7xmsUe2oDCdVK7hkkhm25UCy9mVgN2mGrQ91w5Su2ESeM2+vgyWeMKussQNJeU5ItVXTOR6F+R
rVxmdHEDbz3QTvPC+Msvqo5zsTcRNBuOJh4iVjRwj4zl7T6fEeM6LTVHj7gYi0aay86zIqZbouau
kr/FNrwTSmU9Kql9scG+TFD4A3nBa/62TI4IDSq0wc2A6jQseUYvGGjZhOqhbOelCt1aOzJOcSr5
5E/bxKJcRWkeZZ9y7mNjC49AqsC72WSILIC24BYuN9nYbCLtQa4C4GziPGMcxQSh4zbRiU40UxrT
wFxGU3sdT9tvTYkdqRjiKDOCLN0xM6uKJyvtPIxYcDtcRceNHvIqsKqRCETQDJ5itfJMREO9OR4L
0+Ymwh2/oApukCIhiDOmTXPtFXupEtuEmdtbFGxHefEz042V/qEBN5GX4c2frlpYc8ByuGqXEmh6
kauPxUCveNUIwSmlQxt7RdY4PBU8cg8RuBwEHmwtP+2wuwu0WdpAXkOpUSri4WT/gYk3nD4JXuId
gWMdeyfhpKuIMC5JVR+j6ol7tI5ffPuzMz/D9mza9wz7zTxN6yxXvKzb21m2ZbxmVCDiXucqxJHD
2wSsZC9DdqnGXcDWGka4wy4RgYRTKXDPgh3Zfmv70TLcQKD+dNm5NiH0c/+IXKS5FPPSaJIqFDAe
zdaFCtp+ekwTxh0NuhcwyduJn1EhPauE/lOEwy7TEaAwv+yGnajZ1IJ80XqSsDJ9YxSqh/RLp7+C
cQ7hmFh4DTEnQe/PPcOqyL9mnbq6zUW9TRGKluW9Ta1TXFYobJL1EDzK6sEiVzCIX+1IbMZZ3Tfd
4JZaszej7sTTsNKm74DdVyuUbcnDOdf8j3NQBRuk5MiQ+KU0HCyB7xJFRuXlzs1thJdokk9XGdWq
T26JP6IE5OaX7a+k0xx9iUIBpwcekHXji+JHm3SYvhCMp4m0UTWPtnLT1od4CQRvehgwhxxtJXvg
lTrem+hHRqHF4wYEHr6IbDi6TWhC728yFZmYeh0bTp4Qyhgi7qhBI2i8mfrkhDYzAI7ViQkj2yba
6Qvql92ERZ/Ueo5Um4Yuvj3MabiP8mYTYOkXgIV8RNe5nq7rvvOylDlncolB8I2EZypwt2IeNwwl
NxJHHqDSrAQtaZb556CP119tSzBEJpuHhWNhDyznqIdqGe2fTSYbTKyfgqOPa6mZ9I2sucyGqFmb
fc+nd4q0xsZW2qTt0ivbTAA65H6RXntNCtwm2eg9OFhqnIAiLr/oBfZW88BCNiCAO1dzxFoXZH1e
k5yFzSdjgwmwhDLNA9kli3ZTM/4RECV1cZoSnNAJEjd+YHa/9gCPoqh3PZa2YTqT3odcnSmk9W0B
s506JnP5wAS62ops2tZLFVX+puNLE4I0Y58t9arbMeGNUb5JdoRdzCkh5/g8pZ1EKEfbUS6+zbyX
6+krwahhlItu6iNAx5xDcwBmtEOGBEvL5K5G95BBTpfYsr9I+laDM4xzaFXyMozlaZixs8sVlmB3
6HPWxu1pjC/R9EFSMGs+5J0MfZfown6B23Gq9z5mhDGha/dyMbsWaBL9NEDiJKdkaI+zRDS5+aqP
KAzA9xbBzk4vrUGW5RIGVayR3gKth/r2HA8T6Bbe/e0xo8SoikNpnNR04qXjCrYu8gR4S/csKmlI
JLtSPOfNxdfbnTouxmjQFu8l8IiU702GRYAnPQ9IaGzJyc1OxnyRe30D5CKgderSLxFhHgTfg6pi
an0oMUsWePem2bcAl7MWkELNOsNKtqkBCBtoh2oe4wjPNQbpcsNCZyY3ZMRJ3zFSZHu2QYu5z04T
GaSaCR/YeETQWDKeDYjrreRDJb2znl4TWKqUXgvvtIi/6mwJNA++tfYHxnRDG4WbpiSRMVU+wupx
rj8Hu9sOCYUQdCjBWM3qtZ08vho2RI022lXRoQo9OQCJ0RT7hBAeBflJjLWMnf8GCxtdOoiL0mkW
7rvJpMZ6bAe4LKzwOfci3neZE8yE3fMK6CdAVau4MHCJ/CgTtwC67kn5MOu9JjiBJbJuh9Wgs3MF
GBCN/lNbwF0wy02vtO8Ftegy7iWQIGP6Oc+POudWh8MyN79yjnGthfiPbTWQlzDd/GQkBHfT3Sl6
8hiZuhcr1Z6AL8Vgx0DdFRjR1kf41g+uHX5kA9nGEwOcDQnHrgoMh45xDdojYgdkjRt0lKty4KiY
YwjR32izN4T0ApI8ldV9pJIBSeWMsLGU6F3Sw3XaHTSrdBkMTZSo/XRttGELln47gzhlpMKdAaAO
YFVfNE6vjIemL5FkgtMCaapnl8mansy2cv1FlbzsnHFZM2DsbOgwpafjVbQtAFzKWxiO1GmYDk8W
aJI5i55b3kvIV500v5XKNS/vYvzsccY3FnGe0eSAV2eTZ6zr4JALAoTb37JEt45EkSHPkd0nAJCb
DwcGgj1+UyRKjb1Rpte5f5lMRzd3yqvffZlgN7GCG9C8+wAWpHhMX+f60nBmjTKhj4IoO3rqRJav
ZdnjImkZ987eIF4MsA910jlzZz0E8wcGW3g96OXr5tgzwUyk1KkVsgUsVpEyr3iPoTW7z2FJcgPR
SBZMCvgjMGCYjhnc6foE7aQhtoZ8O8J51eltLjoH2DY3FsgalfyvQd8U4+dMuyji52m42KozKcai
4PYqpdj4aYs9/0WDXdYZ6dvAYM4EHSFr/dEKSBDsiaLSlQNVOmp1CH6lIbtqOyABRoUCWVY23TyJ
9q1+lNqDbQXPPTW/zrko/Bdygljc1NukgvAJNLWSai7tYAN/hzm3dNdpvWNkj3G/yUfboat08ix+
EmziyL2mGRQE4AFUwayd59c4uVslOAqbUd3QuIQdY7FC5eWT5Ftb9xAchi2LbShn6IFInEU01Bqv
YgwpICGrwcwZlOSoG7e5pQMuGF/S/KEmImBLIvr2btg+nvW3tHrpYuMJyf5Xl8HjPueKWGsEEzbG
QSvUDQNWBB5e2UKTMxlT5+tUfTKjcpO0T/ahLcNLF5auWl1VeVxPxqGv4FTKrLf9x0K9RNCNkbY9
+Uv4t94T/gO2B+aR3v8mZnNpknwbzsCu+/7F51/XG+M2gDk22YPJXbufFCI6Q5Tu1XfToKW2mkNN
7wOf79AaDjito5nHh1CwTl6O/0vMfVIh42HGv7anI1z+va6T3RKHa1Uwy8aFz6Cb4eae38M8ub1W
04ws1qxoF6DUlLlXvzgJjOYhwN0yb6P+gsQJP0XoKly4Sv/NTSyFlyR6NmvhkOwzVy9xerPiK3EY
6/YK/B7s8Gp4KNtdEO5bKPVPitjDSiB6KEFgS6YVantYMShfucU+qnT+SpBLjRKVXSjcRoV63DYQ
YXV6IoPAkY5ZeJ5t4QFzv/8gvveMqNopRQOxL36JgVEX1E5s7hjpmrfBurYMODLjcc66gzRk2wAT
MOd7O8enfNERlNNDhICA5MUPG0ukXhVuy05GgCM0FfI1JPxqCrmLBoCKFKgkjuwB1j2b+Kov9wnF
BntDj3ybTcUNq5IXSN4Iv5vHnDcGkVnqIpoWLHW54EGMbsl8h/DUAGLGQue/SfOvAWgVPzo3I+4u
NXzNwMDODQDLiqUoNAhqq8SHrYwRLmQmNxC1kAHQAYw7WtJHYD5KuK2FehPtUQzQMllxNwWTT0Nl
mvsCVoKKoEFF6xqa+kAMBDxNfKPmp6rsOqb1bU6Ghf8jT69U88RsmS9aUa0DiPdLlHn3oQ79ibMA
7grJDHRuybmNLzmNgMoZZfLGm33Y4LmyIADp2Rc+4fBeJh9GJJww7bYKFLDebkFOtlvzs1VDmmC0
dcFbT5oC6FL0GKSqVbfIeioUaw2fuN/0s8RmKwU9y7OrHqJ30y8uEZma6BPiFCJC9lnobzlIERgg
P1K1QIr8qx3062j41CXP7nQnVJ9DNLM42Lct721J/RnsczgrL1TfyEvw60nRt9lBe++rXcySVooZ
aSI3rkNudXLYlJByQtoSFslAGJlfaDzn5lOQ/eYCloN/yRiHJWCPYwU6JLekSPrNkBqrMGvozR8K
9Ie+DHep2dcjwVD4fOqU0OF0xvz0ZZXNGVM+cOjwXuiTZwl7b0MikImm6Z8mKKQqEquK2m6wX4zs
V895DTwrstyYGTC53uQ7rHVuV5iCrUhZaPqYVFF3UGujVtmIULqjxOAE4Ijk10I7NwCaN7oTTshN
aSpOlxq7IT2bZQEhyIh3IS5qFfmmKQYvSPtdJ6GHh+CdDte+lb7UliQbs/NmYKcy+e1ET3gzKDNF
Ztr3v7g6r+XYke2IfhEiCgX/2t6w2YaeLwhaeI+C+3otcK40kl44PJxjyDbArtyZK1m0Uli+Dlyi
dUBuczoX6/jHoXas52BPIGNjTT80CYXVW+wMnKu7s6AZqSl/ZN0sXM4GLiuj1hzOWlQzSj1bLlvu
ZBlAUSgxXeRVdTI8/2WUV80h/qwXR/7gsUxSVjL8FC9qepwPDKzk3+bOVhhyO0d6itdXh+hFkTgB
P8z5HAgzWT7BVN/ExMZuSiHlQUPeW963PrWA4qNt3TY4kQ7NYOxIJj0lOWoV5oNYvaQJacZC+3Hm
pknXewChBmASSotOHaEvzkW/Kxg3TB+3PSLBImuqLQADYFLZHcL7Ube0WyzHPXVPexC4ywB2Wosm
UJR4dekFJZ5TOGrfh2fju0D07UX64bDy4GGxi3tRM4FLHfCROuIIuKtU/TsA2w4wXkz2tnQhxDR0
KVv9NnAhLNAxypI4CMtT2B2Jq64CLQCh6iD8s5e0eptAEHbz5FiM5oJ434ZKrIM36CvhcKUBML+K
aAvWG7ax2aQtC65Set0+uIP6MrAIHhN7LnTi+YlvU80NJiUHFFZXh9vaaCDJ95++2bDb1I89AiG7
hZtHImE55j5dmQsP44fK1A2/yLqW2VYwShgGhFPASxKRWpPE+Kf+gHmXtPX06NDoQN5dLDTxwUJg
lfkw02sd5qbJAZlKK//aQ5wleXlpdZJ2Dr4soe9V13CieHN7yAeZTUKlxterkUVJx2JXjkzTtk/a
jAN3ShI/sa+dUhtHDhfc6Qv/UmnkPxiY50TlA3XWb7UbMPfOfvInnZLaCd6orXo6Qr5DKkobXvyF
LnCPy3VlHjP2itQ+3umyfR8wiPvNU82wGcXGnkYzLgGK9AJbZn9ts52bxp9h+laatmdiWo0p5RY5
Zh9Mq3Ro5D/kJZl82kMum33DSKaFR8aSvm6ewZEBgGCoa9R+cn7nGsq8GEhrT+SIfOCLQE7qiQY+
KIsOlRedfMbkB8zJXQ15ytvTcy76bAIfmUG3PUcTv2jfYdHswlhf2S2r1nhbNv2OXl62em8u4JqC
3BHiKknrXFvSNjegWWRMAixKel4cOVFUrYK2fm3b8ATrYeXzuJsme18O15TUdlgtfNvBgASMy42W
dHTvtHkJF2jPXDRXRXKxqROuRizh9b1FUN7CdYbz4sgDck9rwKodwQVr9N6pc+DvgH9t/N45yihY
A9IjuY+/q4FLgkSPHrIICMqZILJN3NKZVPRH2YeSalI/C1b1J/H6BU7x5bwqQmnHFlS85sWz1stz
2s43d2SFqL+WERZ9/Fue494IqK98KpsyToa5Xa+KawUcRdndwqmnvWZhWk7Kh1iNBLZzBIQ303yL
JgZRh6OIWDk9LykoJ7k8smR4dhh+a7DWlX5KHKJNqnssWzrJLf9LmryLi6HcReB7tMR4kw2jkpGT
dUWDIVWwrsf2YLTJtlLa/VzeSWYFNWvaiUgsJLPSog9AK8aEI4BcdZJTOPoF4GunpLWhrvr7yB0X
xmDstQAxxw03CafIeJO3LpN4gobgf1PvvMk4lNHS+KSlMExJ0nA8XV0qL9+WoQGoCl7Z9J1gYBto
mWkL49WP9x37rdF8MbWfEiFlwMHo5a8ubNaA+GVffUO3NSSng/Dccv+kX2hVenO93qM2gGYsDfT8
iMZuc+cQGnGWLahmr/D3FZFPIhYLiY+uzU46NdY22QIT8niNN84MHgzyQnO+AJKQ4r8Z9b3NZ+k9
yFjblRYp8Dxks38/iVtQ3uTw0eeIQuY6piJEmdAleWR7HcOX0VzV5P44GUIKdwZG2XbgTZJ/FKHB
Kd96CLP+GGrQFJr4VETaujeoJnUn9DAAL1Z8N3YQ3kX/pkPwh/yxMCltpOBop7EoofFm5XhbjfYi
oFEwoxZzULic2uugmF1srvqOCaaA4rA+6qB2Bi1WPu+ndyDPIK0XFp2ZkaFONRc/EBOcE4Z3iLaq
aj6LLGCUypMTC2q67O+5oFrWg9CIZDW6pN2wxaPS+a8pjRUhb82M6hQiADVc+zIdL2qqHqoiPFmD
sWzgIoeNOM52RheELiy0Tnx16LV1CWwh/WiGidSTD4wgKWe9u+ZOszGZ1ID83MEco72bnN8L4u7F
tlR0TEIRbKeOw6s9UCbmmd9BAsAiDN+6Jihe3GDAvO88514FyVezKiCbIertXJQc2+PWr0e0UWh9
s5EquFmaBwhZMvjyJmZGWFAHVT6Ins0oPDXD6Zc5dtDOaK131ZukoMysO+k82dlE1XlqqxSBk1C6
56ZvuZtunCK+ELOKNljUWdNzmZvKAD1uQr0bWEttMWqkKVcDHzDE4BsOR6z226VAkqHR9W4+NNGl
52FijXNefpn5WSSCKKRS/spVerNyI+eX2zB8E53UFkYs1zT1o0NXDeF1cJDTVAfbJC1fQt6/SYMO
aI1iLbEieLGxsBknpzBZC306tP6zdqeHyH/mt0dwxBtZWL8G6XUohiOTD900EW+Scm/74zqFHVGx
O83mCR0PD38hTkiygZDduF96wU46HYtv2lnMmHiyxHtGXsd/aYn82WG5F8yzoCdIfNJQhuOZ3Wgs
jaMejA8UcfjHLOjTRxNEoZK9eM4iDovZ82hys6nj+L4iWr0yY/ZVrfPVtVzC7MHsX1K7oVQKZQ0J
wlv1Wo6tJbz0suRsqPYdvdalV7QHmEk7atOMLUVWOQvNQW20ME4wDrPsLXqWXNQKrLq4UYA5We8M
cMxhOXAKHhrkRzyoBuMlO3U7rTeBQU8xqTkd6i5uAyrrV4PElaRfQmqVDno1fMYIUru+gLo+DR05
GDOBxS1wmOv5YopoXJR6Ijjs5cbass8wMjVebPnjgPNlDO4jVrdGEK7a7mtCc8tikC7c92OC9dRt
gq2amNjGtUvLkhhO82CFWLg09QPsnKVNd2jdsRWEe+ozCDlcF2YKS2FSE2xxJwtQhXAwkMPRu9+U
c2id4+gzn4yg3fUtd2aANNOtQevyKIrH5+DybMXWB6xURB6idQX+CLFyIeKGLlPBt2Ow6rWZDemA
odcALqQL8hcuaZJioR52TXQYrPcsB21fEMu1vjo82ZqFL8d70mMc9vT8Wg7rO49KNm78JTr7jjwq
5/lt3G+QPpdDtU1pENRnAldUrtIenYw9n4Zg7pqvORgvEMxee88Nti4fs/LFRTTqxJyogfBXEPAB
Ae1ci3AAFsquh5xKQdOZhdsl6jhI+mAUd4bkxxENSZ47rtslS7vMiFeJeO9BoHe00SHagkJAhMS+
4j/aomZj89rBjde5OTY2qsHEcWnghg7+N+NRA6u3ivKjLH85QmgMB9HI1b3HdABU1j473C4MJ9mD
98yp/5ilZ7qVS2w4YwS/j1RZ+oDiNHIGbu9EdETCsPyzjVZPDQcQYH870NfBSd+x3jv9VjoNSXZw
y+PGZrVdTOvQMBZUGXL83Huav2aIBypabjP4vxp3RxPpOfxGFl3CbcPvwAW/prX5mETfISVOkp1G
RxQgec9KXAAFKN77eYGkseDAflxVH0VG8IDtRcbKTaRrAAFUTJEWZECzIprVeWikuvNRTilhoSjR
Q8JV0WvJQzNY/B6elblSuqg2qqMpC5Pt7MR0RqaIlwlR2tLvyyY+FgbgX7g2eYmCWL7Gzb7KkmVL
6TZBD0Qosv9B9yP9S3mhUWvRcbPr5WkQzJGskOCsaEQqrGNPUqDljF5ON40uPjtMV1p9pHRSYhZx
uN7nCT45qClxd0g4ooflA2BOs/6a4BoO8lKF3/A3YFLMPqOkP43ej9+hrQYwdkxS/f3a5Q5r9NaC
PQU0pDdn3MHxGSlozn68pp53wPuUN3HNyVyz2o3t/dpAwOMJkXOwlpb9I0IOhv26nfgpOMJX+SE2
YQabT2LY+tzOVEh4HfqVf4zipxw8lcUxdEZzlb84QRdUdDNmExvleodgtNHtcuGnMEK5dOuHAskt
9LeThUPZ1PYDlxIFpKtaOxTGRvrZ4MjSuFtQcUX9qgf2sU+/AqZZBaTeL57JZQt7QxUMsLD1/NKZ
2LLHHIEEXAu7/BhIgtSAqWY57uChbAaBvsDfR/kKtSN18suNluKxbhNwtTSiguMJr4aYxqCK0U5f
lhlIqMfJ/oHjE6TvFobP6ruIqFzwIAt+2RlFA/4TWBLEgKqGB9010xIW67hBLmiioby4xc0ZRbPT
G04lddV9jT1QgULqlIWPVrp3KO1dFexqKyfnsMVJaGP5aUg0JiZzObvntLa4Jiz6EFl+DGHSdaFh
YR5hM9B34T94FulehV02Mp+1yFuVPVq7rIJh2Vfjd2hl7nPTcZLyg+q1VqwpI/hmOBAFUg1b88JF
QabtGbLhPatt60m1VM3EzjpPJezBAWnK1a6VnQc3M/3yfGrS5MClirwwSSVbOkyO3W9Wji92yt0T
exjP4LVIcRZF9kNDM/o2VPYGwsKbzmL1EzRZscg4KZisszhYlmhuigu+Fgp9TcQu2GRUW/e4Zs6B
Xp1H9SR425t8I4YDmMq/6hFvBuwTHv8O6wqEW8lG2iUSJT6HBMpIfsuTO+WN2D1ZMLm/brx1xGUs
EpqdyhUl74da/vo0uLAl2k79bwsDtX+stDs3/Ta1+Brx8OKJdhjmn2HGJLFN8EmtlYEQh5Wmt6lu
UO3CNm8NRpKAmBJ4O/zGp3x49jrz3vPeNXI7BEPnxeJ8czTSHh3ZXCdhf1eTpjTD7ABACqN76vSX
QsDvlhxk4eLSMyzvp4z9eVtzZp58SnStqsQaC3I1gZTsAt20oeGmmqt/I7duTUsld11H82U4Xaqo
IUrNyJM5MfdHOws3QWFZx3SIyy13/pdWWzWUQ58tZYCBnnhyAtgJ1AJ5IK24DfuCtsPkPuq43uEj
4uan92ysEvsBVPBaOBVoXk0MC1mWw96reIO0GecVWVn4F/qYcI1wLqkWUzrFJXDk4sx7gYZPtEZq
bcdl2jfDhuzds1t24HkhLKy7xAUdMaV3rkGAeWI1fvPNexZYtyhtHXJxTb+Cr00NbIantOglJO/W
PtcZWnlWQSKJAP5vooOey2HVAykCWQLOnkoCYDrYz7FH78Iq+fQkBgUGYn3LTLf3ACbxTK1UoT0C
0gnd5FwHWQExTcXrWGvZMGXv+tgBzYg/R0sMyK/JSmusadskFevsJP1Bwpn9ONgyeduyUOEb4tEg
5KM/F6THeQ1d+OEipj13QPCPNrXP/b2uMc/YCgNfpBWHjLXnouLh5NA90mEc61s/dFjN5AgSETQX
LwcGT4XjkoaKfDk1mreE5Y7I0dlITsjJc/JLaykQMj0mxUAMDYhCo1k7CTi/CIoXQYwdfgnmCIyf
U4U1oci49VPb85a38Z5kIJgB7nxB2F3GwTbuHBh4PeF3LYi9ncozfPRgqSKUjdzBIz0FbKa59+kR
doehKpjcQDP9/dqshIkckTyMQ8J2cP4A8KeZCW18+vfFvw+p5YyHWPYta8n5078vttVc+EvVgFd5
3oHDR29R+MGnNAjBKA50Iox2Ac+MAzuTTMFOE7KnOKj5AxjM6Z8Pf1/795d///f/fe3v/7Zt/7//
WElhzcGtD4XBS3BJg49D+7aPmUVv4nilaegajtFePD0grRAx8C3KwSiO0Ibj/3wKjB5vtyfqFh6M
v1RTUB5xHhbHf/6HzuVVkFZw0/FA0xvZOEuo8fDPh45qrLjv8AZLYjr1aDuHv8/K//nsn19GVrk3
cORpcZcdw+S/PxiGniwldDPOlmZytLBcIcxaRzZq0xZrtJ+P7VFqlB/+fbBidn3G/OH/fc2vtHSv
ZR1aeuxwq20dgvZ8xjkeGSoZ0STQM0zONQDCc0NuGBEK8JvqDeqR3i7ysG3vVOqmeB/9fFPIMt4h
gF5CZZlHd0gikLtGZLF77c2jFhv/59fhEEzH8OXf3/D3p/5+q8p5l/g6/VOTGLQ7NNz/fFBTWR9h
X7Bool7s+Peh9wxOQv/+mo7VLftRhXBgkl/YDjPwXdbyCK2HWI3rVBhaU+DgnftSti1+Bs4l0rxq
IA7u/RD9Q4vr+85w1pMeN1fTaKMDa9t3SS4IlxgOdYwt7rZvOYBY9ZCegp7QqpLeYWp1HMpkdNb9
gCPL1OPwzo7lBwYda9OYgtpHo0VoRcE8/n0g4NmgAmlYH1RZHYcoc/kUzpxUudeutaXv1HQ5TM1n
ksBNjw3MMnglGr/Q1mUQPAW+WbGES7qjw4ILwYo5Pnd7uqprbQ35i+KQiIyfKLtjrTDGVJq4TZ0t
dpkDPi7vsRU0A40ADjOaN9evURSYyAQ5Tqe5tsiNrUVr3joVVU3DXeqwOlbn2DeLfQQdK3S15wC/
d95xqpCwbWC1c2LDa+7vHfoByIBq24798tqYvI2uDSv6kMXezCPOZgZnq1aT5yAh3ScEOKEJtt5B
cuqFu8JywR3bTVuJeZcR3XIP2ayZ2hT4XcU0lgHlOEGC0Bja+3AdWaj0YBkhllPKV1d1c6Y07e+f
BnZC+MEX1jEvySL00fSYj8QGR5/NlAVh0NaIs2BN+fuN8Isi0B0tLd1AaxZG0dpbK0Vr7TwUnZFQ
Em19xrqroAbSFtNuBtPH7FJTpluiNV17jFtM89lbLWK11iEgb8KMETQ2NHtHD7q45BrDqVNN2Zb8
z3ShljUgZdsh0VOZIgAKAYjapQ6etkQ2IEbwpoVT/EtJPbZqKt0vRSlO3VQaLzwXcl1kpbOk26ZF
GC2DLSMtfBO7xTKWwpsqgL8USMXIn8FvLkbrCJDT8zNaA2aeTFI0pxhGFAbs4dmilHEDZ218pwFq
6ZR5fQna5DYCNLrBMluUkeawS1A0cEiDMpmZ7s2DHQ4SlqNX2VcH5y1nQyPb/Pu1Kp5VaQlCH6iK
Oit6QxFy20s3sb8n916Apyray9+HhkoTLAgJRA4qZXLLCc/2JO98OadGC06sTc7D1OiB2GalV0Nt
MJKN3oKkisw2OGa6FhyRyIELGg1MqwWKjcONsA3v0tIO7piwhXGihMhkMR158ykVSU2OwZZu3PKE
c6Y8VaAzoc2XMOPSGlWFQXvTtINcODIr7qvWzUlAWfXWniW1pq6Kk+/DQ2FhjCHGIr4SIJZT/qeG
Owb+aG/E6amdX43JhPeZAu2C14SLV7GlXmBpq+CT2m4Ojp7Sj8QmCaIOkv1srgFw1ps7jWD4YCpx
p1rouEoqwZpQIc24J5tbyjGlTewS6mxNfcx+uwaLukeg8JrQr7gsa51c7vx3VZl0V5ZpXtqqQzLK
zfoqaW+55BbpJI1uBmWKPb0Xw6vD2YlNqsPb5clqXEypjU+EhwHQjpVzcWyqzBPHfwEz47CZYt3D
vyFc+KV0ymvHqIqJCilXoqROwYmOFx1bMWveKr6ndkUcu+bW1Ck6UQaYOyD5ehSt0xyTYYTQaxfQ
x4Xo7tOi6u4HPbjaAXlunmpzlY2hf28klbuWTIQrV+/0lYZzZ+dKSuzq1L4GhvdcQqXl3sexTna2
fIKW3K1Ndy86rs140fs9O5KboQiaesI+FX9tMH1Pr0EVp/iLxscOK/5daiF+xIom9CmbPkq3fOwl
IXA/FtWRkoD4kSqUS4RkwtMObKhIMjogjGlPGTPMfgMnSkVnQckC9ULPQOMEj64XSaJZULUp3LW2
qsI993eR8i1E86yMsTKE8mZXjblr3Z4jMLY/6sFp1mQTM/ZHqLX9UQ1OfwRkmuxT4ax9HeeQVRMk
NIGsUffU8OJyw2RCDmYH1gWteUgwJOhx9M/ryyHFo8leHVAecWD2Q3hqNdh+QcEfifABDn5VvvVT
LGgfwLaZdw+CGmpN0B22tCvnXIWjdvp7QXkJcpgoYthTURDtGM/3fefBOs/cZl2Vjv0a4aWfjVPl
ruHCda51CnZyt8A53OvpOQnD4Gw/0B6jnQMuVoCF+hwKTsUv56+5zBY7kD6Y1HzkYt3m9tkZhnPf
zh9CC75MGE3in3f02JkgMeW0bxUmehC7f2+4CbjZJs74a92uJQiiNZTBMtgFnRdiIfCQesxQNme9
p0Cr5sW5YBFGHkh0z36cyDMHGHkGUMA0kNP2FFb21oZ6eN/6bYS/NIr/+ayB0mqFwGQMZP91MPhs
S+mCd1eelrwYY0MxLMSclWtReZWACgjCWi6HVpAC7AipD0P3OqgALFGEmc1FRUsMkCCkZ+j/suzk
fmi7ahWU7taIgTT5XGMu7ej+NqETw15K/SMoi46e1c1Yjj+w4IOV3hgbcD8UrxvQMKMpRfhxEipl
tWhT4UXesQK7GKw5cREK0u1+hos68FmA9kTsaejB2+65x8pCXDFs9RqXm87Jw18hIWGDDTKeuszl
hoKiO5KDA2ka78hrx4fUwqzcJBZhLW79dGaWex977pbaw82Y9eeBkkYvb/aYdxl0RutCJOpWqWlH
xfGy16W+kYJTX9l6NyorHlOYDgMVKgnCuf9uWpn3YOk2VqSaviAKM70In6YyajyNVAkdbF/BdiSD
lpsRJb7tdJ6ojOgSUMWNKpMF/FBgouVucnNOfni3enOXW0Dr8nAsNhkrrMyYcwGD9kKr2InzpzrN
SH5ZuQR1aJOlEss/5zzSDhAiGrDuxsGVqygGXRe77tmEQMZqKWoPfTcSoDuPBohDoxL7bEi4DtcX
xGDAJi05dOACNj6/JUUzZwjTjBnJF/iZ4FhORbRMFLT8KHsGeoEIl65LTsa2mwu8wU28TOrgQ8ap
Qdk2PgI7949eJ+VOc+fbzvTZBfFeCBRJoU0weI3+RQ9wn5X6dNKr/t11OG21DYgr38S/7ip8t6Is
qZczq30lWA3+NYUMhN9iy7rlke2xYuq1ZeZQ6ci7Zq1HtjyMBWXHbJQQG5I7z3MfNBlQAzT9yAjp
Ha0BsxeFMMtYK6KNlr6MNqQSzAr1Evq3eQxoBxGEDxqukVej6O8bs2nuAnMG0Xv1c592WDcyfvSx
vHruRMmscKxz0CLnTXmBCo9z7EB14Yq7dYs3LesWfgQcwAYV2UAFQGcM96FJzzVrjtlNa4crZXlv
oQTbMlIs41GIcw9ZlNEbH3SuKwQXX8NkWV/rONVg70Vb6bYPaSjPZQ3qM80a+mEG7LslRTnCs/h2
+/jMuFbvSJdre0Wfca7TdtlmYCV6a3oERJ4/OGQZ75janpURXv/Gv7+hz6ck56C58pPSE+wnPfws
q8i3LCAGXELGVs1BA0HRw3bUxwi3AJ50K1I4Uikz0Fy6bvKsOA3YBllTtctYjGtpd2rDuhUia/op
2urZDgEP+LSE5xxQ10N39eOmu0DPWkcSILmi9JbnxyNUwym0E7SaYZ34EKEPX0UMn1gEyP3bHnB2
ALOrPqxmsZp0WglgqOf7xlermOCJ2LimZeya8Usf6xakUXbjAVfo+myrTK93YZoRqTfjmcU1qK3Z
OJ9OYVpHMXxProUFazy0hiy3BLffdBFQoFyU1kkoizj6CPS2f2tzLViJKsZgNsrtOBQ83tIkGNvX
PxoshhXUyGjpNpgew+tEf/IiwolKXgSccIpoBYanexicZAK/iLQcqwtBYblI9ew1HOWvbjrGIo1L
Y5VJxK1MYLyPsYT7Oc78id2cwl3scsVdea2Oj5yX3xEKiMGKuTXil4ZDBE2nFUBYlPdvb7zkTfpV
UHWoHPJcuc6TqmVWvMwsvV7XMYuuNIPVj4V8I2QtVpNL95WGmBjCI7IHCt0cO3mXzgjXNn7zWKpu
e0Vvramqk5fpGHPaAg+C4vDfaI9lQj1vG6evylLPNA6twhG11rTkQzNRrQ7VG7VUFGn7Kmr5o2e0
G7eEvT3JbVAweMIVSblnlenWohzoOAJOUDpoEGrvw4R6qbayNlYXR2sDdwrg4Ouk8rfQYoneWRgK
+4DFtYsmT46SCyD0jWWURIexjW+SsbQufgOH6tY8ruBC62AGvODHSKiZHAFRuCHhKFT8XahMOrg8
qDyjG/yavaSgPCEGb2r6T2GHyMz98KE72lPe55jBc/Y1I5MMNVd3Rg3EyevNeygLjAVF8W02r6bd
D1jLq8/KY3j3R+7gml6/jz6jjt7Ya1sVuMLwFZUGE3HXCdwZiGB+Sh+DdO9aVsTFGFK64kH20CZ/
M+jdfZ6BXKoWlJbbnNCVYP+SA/7zDaI6NCMT/L2B2PBX9K7EH3VakfQNUhR+LvC+3b8G4Rw6VM5P
UAzGNkhRmmLSZ2CIWcYk+k2PvpLAfmwde2t20/OYsFSqmsxAWWBJqFcsU8y96STJqrU77ZDE4ZOW
OKwt25gJpviwVIgzv8D2NrjWeY4W6b7cWOYgKKKor7G0kOriahtFIB2Fi8rqzeiIJh/ZoOhiU5cE
6Xs1f1+RuXdK4jZuivtgCI1nc0IYs61hldhfdZI5B29e+04le1mO+y4wg1TUa7OpnmOm0TU0jG2R
B0ef+gBaY1Z9xJUhMnASApyJKHpa5CyArdJIN8xU7Jlt5FxnJIYnyejrCfHGpq9WmEcf4sEBl1zc
d+4EFcFv0d46D9w2Bk1ugJtEG59gPqNuhin3m37uK7AneA9jjC2Fc0vq11/m7OaUH63eZYQanffE
wNTj5GsAtQ46LWJGybeW+dHr0LWPI7dOwC/0VYWiWoNh3BZctuyMcxGJfOA1lP3m2SWxnVOBJTbn
0C/ii3Ih/rgFz3Wcc2oDJP2d1rxJlFMS3RB3EIWX4DnSQwRWj32os/P1G1wasex87mgNLioTwaDM
H/oaxwbln0p3xE4Pv4Nw+MpQnRZmhLWd0+eSUj2+l5JRTejVh9dgOdPL9Dpl4wFs7TbO8+gxwjPa
cwjjkayWUd6nVDUBxs+5K4Hq6Z4pcoDCirrE25jlrMjwcMAWC9fjCO4EfMoR7ctYJhU8xCR9MvN6
h1H1XYhb35YPsObBJBi1uXSVscRXPj8wOBPrcTx0Bdcf3zd3ogq7jfKLgi1BfTXj8M1NPLGwuEkt
miY/0gqZrbPoY8zptTAM4CzWOFxFRGJB+rCwNUBrzKMzYDndMVWhA3P/rhtRbdqBB6ly6NAZ2rUQ
cJY0j3SfkzzkkUlsae4BUB1dkcJL95kH9Fizb2WJe8SNm5/Ip19zThMSGcOjSEWBiombwvK3scld
e94ClMaTzUiqrzQe7U1tKugQ/gNbFrJhwylBF1+B4rd3VV+dkJyuMZGHXT0/fp0D40YfOIjS8XgQ
HnFW3X4MXesuaTV8DoP6rbLaX9l6BzMl/0rm1J9hziWRBIgXwjBfpGwNWg/yEKKD/FZtesE61yIs
wrYbw+A+MRD2iik+GyXVB2FgbbTAfuGbnNgQxq/pGGYgk/DcjOZ0AuyHXubqqIa8AbZTSVEhINaE
1O/R8diDwubq6wj3ZxziCLXsFafoZTlPeEB8KhwssKcifdSXCmzEaEP2Mkxmh8LBh1PQ6rdwsCSU
WoozpsfrmZA9hSLy0nnlsGZ1wAu5rpw9N/V9WhrwUxN2V3APpjy9K3k5uYbd75JB3QHYvkoMcWbu
vNLbfuTSDLve+x1tFnIgEXG5QY8apfmA0gboMDS4cyfv06TqbZC192ntvCROAbol38bFZ6CVJ96r
79UfogdtMidlQ6Ap42VWiqMbyBO9bndj0F9yX1brkHmPzabFuEiYh5+c7LHDEsXCQUVaRoH8qaCB
NYlNB3kPGqjk7gpA4Z0YHPJIp+dnzbC/+qb86EbKn9iQgkbFQF2YZycO+kOW7QvLJQRTv4ysV3kC
7Y/Y4SmXE8j+QYnlqDFfLzXuGMwEqXFPW/Ri6vVtgjTBIbAJlvzkCCL2QNLJhG3elE94fDI6Exj/
Q70SC29y20PDXZ3B7B3vGdCOwAR6gGx0pFt1WvAAPOJS97LYu2QGZZU9KbbeLWEaSueGYRgjCU6L
hRaNLx5RZ4sLfdqee2k82wE/v85o7Gss5iZaYvOEdzjnlBEXM7UVswWDddptbAxSExqNPKIU386d
NdVcgVOY83Hi8AaCo7OaUrM6MiS91APLeHgw68KhtoKzYhlDiU/Sylv0gFecNELINQidJc1x0uTn
RGCsNYOGXWtCoiZk+J/MgAv1PPXeMq3mWuCkbExkhRk7p7A+Hqp0abtztyr0J1x3FLprwBBHE3YY
2LDd1Hs3nf7Fta0507JvrJB/DEW3gMydBBQ4Vg3GuBrVOkE7XUqbP9x03q4yfIAtGkc6FUtQIO5L
pl97x2dGBEGyEB7g/aB+cWeKj+z856ZR76rCYmC3qK9psUmMdqenxkNjDLTlpQl5J50/TYUh5nhz
2A5NSy/IIk5teV9HydH3B1zGLQx79jDnMtBnhLLATFKnX3RicDV1aT9w0xfuGbyQA0/HmDnwYqzt
IxJltTY9+ywrdTKaZysxdMh63cqLe3zxbrYJuuidqBdjv17cfASHNW0UJzW7fYtoqDfQTh9aistX
Hj24qByo4mMj7hoAij4mmK0XSLxpmf4eT6zkDQq7MtjcC1Xqe96EXFZiufRD+7sMC5+7QAA00eVi
3TbBXAMi1yWKVeoSXqZlhoQZzR27yurmYpy6ZFDjXu1O6Y29HTEgj2gURRGPqvA5ERjokVMJ7coI
vjJkQWZKSCfsPx6rQZ4LA7laEFQ2p0TfTOjoqHzl1pVoxCJuRxJNXb3lCrvxNM/baDgQhSLEr5ns
p31qbE9Nnp0aj82n3UDSjwdmK5qaM3qVS2sXo1ClAXf2sFaEC4BG6SDaaVwIN0aSi51fIcsrNqqT
qT7iIgFWda1Ixy2ZXQhZGyQYAxkfs2jYcPZLVn3wkQsf0yvVCYVEfi3+i7zzSK5cybbsVL5Vu/AS
Doc7gEb9xtWXl1qTHRgZJKG1xqRqEDWxWuBLES/yZ6ZloxrfytIy7EVQXAW4Hz9n77VnMHbFANrB
861N6jCQzBO6MyJj/DFmMCr8eVdnwWOKWiFZput+3t1kbNJBuikJCSjgjTFgP2W+l2ybHg2qCNP7
3OXUhiAVmRK2bkCNzrzkDmJA8R04jKbOr9vE+DCz0sA34ozrwC1vZqM4bwfx2tFGI9YlmlaxJ66/
/wYpsNjkKTxSIPPTxmGUQqTtkB4Clkz4+e3KdRBuNRNmxyANWNIJDzD9YWdpyDxlykhcmvFX2wwg
aOHaNSjqq4hMSLWQmix3XsiPB/Q2/UNnlWcUd/lBewh+YoW9zSrRNIWR3e1MjXLWzK87EtwZj6NX
m+KYoCyO+5YDFbAX7jFYtqvI5JPrAjxSuT3sir69FFF/hiby2BvJeB1N41fFyZS6QK4dC4p10uAd
8H3U2aUznqYEy5hqB4j20GkRRSIJitiYlssDdksJ1mbh7BSUezJtX6MONr8BHaC2RyJJk/4rmvOn
3rezrTS2LScEbtOB4EvscKVFXT/YgCrtFLFHjJjH8y8YFTF+cKNFo40DgmWxbz9NM3jMID6dN3P+
mpYJyX1Ge+OOOjnpOj/33QqpHcTBKKmzC6ZkT5VZkDMehhCEjJUvaaVSv6DQqeW8tzXvRpwZT5Sa
03nuJgw1Zk6hbmgwTeGWK+R0SgcdX1NUjind4Wn0BdVYPu7LPjtQRp8McOUbYzbN9azbkLzjJ4m4
D3eoOrQiPBS0gxoYMdz7IJnmaNzHEb9YyXkTSwffbd6BbkdmWWY2AZQel1lIIMCWHguXSHbWmw6t
mVBtdAenQ5E7gx3MXNUd0EEfN1bmDCQZ8YbgjZLkY8zmj5L7MjSNkGWX12Hm9Z3fknJr5GQLCQR+
YTmH12aKM2XGIh4gdGKXJ4u5xDqQDbXLNjfuZoNw6CmCMzSPXxMTz9XYNe5OM384EclyncYquEBn
CyQnfhq8SO6SSEaAH/CPVwG0IPwdVTNthtqmxq6gBTJcQznWEw+D3aPBGbOJbDToXhiO56Xg4udr
t+GA8ggWRwLrlqc+IJvMKaskoo+6XBYM1DpJmfHzMWbDKrjmSBgdbF2ReCMkM7Fwb48szR1R8mkW
XGcpghabcR8YD46qFZgtEsBTOiTFsa5ey/jVrFoFx3PceDOZiiU77lSod9vndZAfBtsuXIiJKtlK
W7yOKrltcoW/M+8eao2jfCaJe10CsUA/xMpNRyRJkc953pvr+qgMrUudJD/Q3z8SJrbri/h14myx
Hi2XdPcCosiIM3TKCWl1TNQLxCmcTRbsRNEjyMq7+7Qr13FBNneCWH1HZnT3MNoNOOdiOuKZuUCy
j6C/KwgZz2e9bnPkvXSeV4nw2UnADe4sH3YJ1/06DvRaIZofHHrsUYCtvimI4FwOVz2mhW06ByjW
u35PpjFrUxNnHIHrRZy0fIeLxzIJbkVPLBmZNmtnadm69Ylx1bjCOMiqniCbtFpoT634KusInWvq
v2ZReD5XeAwAcP7AroCwFH6r2b0wg9ggU4B2bHZiOyRkY6QjoW8p3shqVzVIWq3pLmWOv3GMG884
ayQt0tSn2ZuTXoxUpizWOhKg71JYeU3fHzPfV6eAOj33I/ssZEFBmdXiGkCKTUoENJU6X09kPTHX
gw3JZMaL8pfMpGnaTy05QwB058Gl2DcUKW/7aCjDNcmB7qFCkG/Gebz3zPg1QW0GCQKObav6D6cE
q6Ex9ZlDk+2hgBNQAUFjzOCwZTli+wpLEXJyXhKdfPTvVVR8OanvwfD2570zJI8VIuQhq9moc8BJ
6HG2EQHYXgtUaCDTmBv5OimwDM6KyaAuaLIYtK51ibORjEvEbeIwCBeGG5I4PjDL5CMhZAkba8IB
A/XhW4RdhDPoNRk59Jxqcm1z66mvEXNWlcVb4Xj1Cql1QAd53taNIKcZuSYSV0wHE8pK6i5BCDlL
VERfeqV9RalXYiTsFf0hH7dwGKIaswJEMoa72OJD8ZGmxUMFSyy3jPjUWaAFcPrwKWQNCpHxpFEz
rmx7fEnzBB+MnTxru6qPdhO8Efm6Nw1Owl2zLUxYOHVb9gdLmZf+5ByKur4XFi1pRocAFIKLjuMu
JqP8o6yDESCW+yIz761IFGjb8sp04/suRAWdGFUOQildU0PuGwl6a4DWwViJqbxiW+X+59YwcRFh
rmTgOezIPMI95Ca4YkpieE26QSZymDIxMO4C7HUdkIigkI92i3+5HwyqPo7YHlNijGo9610t4SaM
V7Mu1ML/vjESnFgJSmFh2491W7l8qEtMV/pu+J9polEbOQIDAV1KIIG4f2vTAeHY41gJ0WQRbkmA
k/yKdP+j7REcEqNF7k9R7pgooor29g3ETW3Yr0wA3wKz97nsIJ0DM84cZLEB9pjcpxRtqncj6s4M
WXhH9DxXOqjL00RuDOG9/Y3RY+NrDdq0wScikFM8QpnzgugdC9PjbEUGPiSC5kvnBTUZJ82pOmas
HPRWbaS5TFlqXCHrfkwhY/WP3gvhoJ9aW+xLvUt1RUMkHfWbTwm/7tH3JDMoXtwVEv2iv0/MOVyX
OaOhAdk0tq9xZzfcuGXd06NybPJZxu916yHLFgL7MeUm8HuM5rMkiadkmR0A+SA+wHJHUttG4nj4
gpoBt7AbmTFm8i72GSRltPaJTCphrrh4SevXMcUvPyhTbARkFs1LaESB9zEG5ubZYM7UV+4Rztj6
Yq2a7pRyfNzPk3/fuYT8td1hhHd41ljlDhRUeFTt+COodcxQzXNovORrzwn7O1T1qMQGEgVZmScC
TPfVIK6SzsOCV6LOrNHmrnUynBmgy9r2rqvbhuWEVHtbeYxJ1lDAVzECIpQs1/SSjoRCANKrIH93
ZrP4Q2HWRenwQNobSGdjeCQ5p4PH5l3Z2rxJbLg7te++syrTC5YzwpiJzasxOgRLwWgQprtpGy6b
mTwiGLFlQ+mIge4KQOr0JuHqb+KuYiVo4NrnRuevmdu3B8oO+gKWHW6kl7/nJb8gTB8r5qUMNJFo
RVG97owWZI5fHaAnJqDLk7Oox+RJevBKRhXCib76bGkSD4P4HAy4ajmrKC+BuXXDftJMKG6smmuc
ZNwRdWmhZw5lKtLbqqYlX2OVHJiiL809UQHjG+lYFeO0c1MwmUtQlwlbfcuU7rx0WWE7fWHwGley
9rDMkT2osqLYDtmoNhaVVtQjnM+jFvzeYL5megTWDwLDRjSW09kZ6KcAgKvcTUwgUT2D0yk4YGzz
2HgcJhatWcPBwH4D+YGem4vUgsw2PJRz9jTP+zgpPtvBObMCHi1Vcj+BsuKBaL8GNoM/wSjLmJmU
tf4xN7yTiDB/pYizvcDURzMg/XyENyIQ7awcwKXExz1Re5jb0cWBhKIjQ2rf9qQ2ekRup6Zi+t48
tFF1VyMnAl4ByKklM3Hu5B3nq30nBRD4Klv4EfmJ4wZNFcKzDE4/tDVwQo2IrmCsnPvzfM9KQ4Lx
RHZAzIreRNpkyLMcjBOcCJZOd5PBKqBqdewpwte278KvhYOzsq3iJh1OzgRWW0dXZoyZo5+fi/Bl
NKyj3aOSs0xOyXnecffZ8iKia0qBBcI/x86iiF4wJCOYMWL6zpx+5zHr4b5J3O1ycZR4ZZhkZSgp
xvEiLF5Mdsi1zcSJfb96tujulBqfYBFPj1HatcTRsbIMdgGnn1xOUPrx+MGzOE8j52oxAQ9jcw6E
+6FqA9hO9TaJvP4w5wZOUHraqQ2weQ6GF6f2phWStyl38GXRrC19pwBra17X3hVBxUCDouYxdOGK
end5OLwn0PV35fMcU62ULUBep9SXVho+U3SW68Kqxbazn1lBBZrI4XpujWsDdChiF9rO1SU34ckZ
1QEJe4cQUGOy8ZjMD0tousDtjM6CTLpybVTjLhQctWeJ5Eh49JEsQsq3DiA/Yco3RmYbIyStiTPI
QS5s1uR9pOdKsmpBnUUeLC0nOqa5t7SYhkPUVRK41p5DE5QsS7v7Silwvi2I4tnK541eJo2t8SjS
0sM9QycoaIrwaJQPaTqCJofaa1EyUURBGZEMZZji7M0axnM8s5KYjk0PULQnwXxx6vFOySFI11M1
nhNffhtk6iubTyWeFI+LPKIzua5Dj/g6F7K6HujQhrR3qLDx9lW6OaSZd96ItjthLV0O6gAX6eKf
XNd+Mmdu8SSv+m2sf5AiCl9SVZeDEDg0gu4+lPQLyj5/RACPtclnjZnptq7qzN+Ymp6JQzuSAcDA
DMphSjPApoaP9mYnzJfQH7y7AWWTcsf7lNbRJhx6QkcnOvJK0NWnzEo2nQPXlg+7rq4ZSiAkcO2P
TItzd/TcHT0ePBY1jmeiobtwtjdzpd50gDcRC66FgZXDEkOoKaEpIbFCRTlwpLFKQP67RFSGM/9u
sGSvhoNhTJ+hrJ/iUO052NyOJIeUlo831r7mzu7RVtEhDV3gbaGiDY590PXJa6/dHuEqd56wDoHi
RnJoluRAzYMo00T9+saeuBIX9qncjFl/LROrujY6fI52WB8zZpw6a7p9GvSXomqjbVVwEB6WkC5V
/hgZERgTI6s4dBAFd5ge0/6qwJjF4X0EH5AbG+oXXqlIxNG06fdApjlSPW5IN3Rpw1s/UNNp3iTW
AyIMtmRtWRtgisamyOMf4Wjc5EV6F9v90+wjG6An/KPwrGLbUpiVrTqgu/gR115yRMq+TfHaWbJu
N5iJmoOn9dYagXiV4RupQA68mfxcgVHFQ+e7SCFxrgtsjlDzp1XW4l5pKkDTHlJ+BlkXgTkbZ51t
PCDKeQ+hVW6DoX+eopEZQPhgAr5ddxnuDHE3TzQKFCKPOclAQLe0BAbabfNIruecpsD+kM8mZfLk
J5ToNeJa0pfEi1VPdITyV/Z3x/nIx/pB1pTqhk9kSdxcl0Z31iYcQIoxf41deIuZeHHHOOGWZMCf
1KHcViq67eVTYaaHuYqSc0T5687fCizQJEI2h7YBnW8Mb70UL3ndXtmJ/dgICsk+kmdIrSGFEiSH
BZVz+xuW6TtRo/ZpeguMqIq3skAzK5glOLrjICnMS8YE/cai57KNeGPNzi4QVuRXNVuuMeaPU6vK
M2fgP+gNnQk9kGCI/rsL4OLPyr+OFfbxAKASVj4ImWJM7jrTZZZKa3NsH3yP1ql20B57afJcFWRX
xGVFIbbz8P2F+L/LXVfDxsHegrNsWpgSkIH7NDrXEQp2PEAskPUIFQIOyU5duXnPpH0xZViVBWzS
Lp49m8bHND0FChSnVYQngDA5j2dXW6u71g4JRx1DBIXNehP7gGJcQWJnPwXYcrtlB6X5NYQ42xtr
6036kdQUuLkRTaPsGcljtetNHomuCOp1lKPcP7bmy7oZiahNLr3Mq1ZWNl32SMBIq4tp4op3BI3k
eXsYXWra7lyesDqk2oUJtnc/11dmlD46d/QEvQNYUwjIMeJFoqPcYrgqx/Z6TnW5cynJJfsd5eWM
9d9QR5kx1q3iq6FeipspuO9lsm/7Xl4qOE3awoTtduzxZohOTkX1UVTxlyiSQ9M8pkn56oRtCGWr
uy58nlI2bGzPeSkly02FVHOThu3SOC75gKV38C3x5Q+MgKyq3oghpreVQUEK0IojrNvpTt0BoH8s
OzhMYKI3ueZwlVfGltTDV51kNFSG8bxt03yXd621mVsEyc5WxCAwXFe5G0/I51KQskiptkFk+BCb
dGkt4p8IEkfs2vUTBLgB9RbyT2w3To67OvuImdJvItexdjYKJlLvyd3Ipg+iUCg82vG+i2beO5oI
KyScp9RS8wJ0xbG8oMEckGKTWYoVtHktHiIXHRytbXMjHbrP1sTAEmzCkh1kHFs46MgQthjr3gOi
pCLfeVE2NMXepZfQu48mrfp9qRk9FtCzzvA954UmQ3557XXRPJaFl6FoBRkRdNHGWegOKQpnXLGo
kycPQqtRPagKaglWzs6GgUJO7FkWsm+bscGupJWzcilGfIlq1Y+Y/LZNd4il9R4ME50t8p3TCtMt
IA6SWNGcVeNNFA2HIW5pgC0UrymyKxzi5WtVOnwgOeGEVqI+g0G/LikrZaFJJR84PociY4tQyflF
wUB+nbZsAoVUPybvJQZ7YWGm2YDVWgxk1j243ng9ohDaSDT8m9EwUcc4i2HLghyXkXjUMhEcwaNt
CHTA9Bdix3LD8KmzHb1huzyy600bGRjHufZuDUmPFwOGV9t7OBPGKoiT83LJNWO2gZU+dR/o6aNx
bGcuTWHQBR8qAkqoFUgWBIQI0JSBHeVk5XyOIOHJ6yGrR2CtYyTOnOphTHNKmBjufwO0k05gq25a
+aGK7kvxQez6TLsbkfwoXRr6pBatU5QUkY/WkYNht/Z6mF0Ebtm9TlmUcuxnhbljD/Gpa9FUumLk
sGRrF5cbA4UmJ/opQC2BDlvuWnRgayPIjd0kGV5Ky9ybRSOgTDjXc19ZexFAVyhmuW67cW3L7FoF
z87QXIBGOWmAenH1YPhfNBavpZXdcYCNYE7QW9ap2sYqfugUM766jD7xlDxbxCbBS+yIWxBCgVQB
gOD1824KmQdFUWkdTEM+EE1W6OzkFPhYyrBkfbVKMhu4nJN24Z1Wr3nHqj2hz+o16jlHALdCkT4H
b1WAhLKZdM7ALXzIu+bQLQuKmxGU2n0E1gT/mje9iOHRoN1ZqQ+3NN5EKZ1dH8VfKrbKfW+ZCMfs
BDzGzJmbreMiqzt9SZPzqPAFniEcxYTsm9T/Ns3nSmNopUVyweCMRdpDMp76wLPDF1sZzyMniJ3u
i0fknneNZ7Y4xG490dS72eq+rBEvaJWQymHnSFFKLrZ0AXOgB0H+o4+u47RHBigznxMPPt6OKH8y
QZ4AvEYGV4Ecj/RgPpA2bfPgneULjPiCwVnck2/zkvU3OMvGfLu4XcJ4eppFipDnpbUHhqKQsszy
GEFOsjO9DwNEXaV3QhiBeDEoz6jzeTrFWYfZEl8LGFKgxPaaDIG5S649FpIOHWMGU1ouCzy2z9k/
1F1y6L3spaIqiMbgNM3Ji5hZkoxxV7gvtcWxfPChYMjwPTHYh35UuT6V0U31osrgWoinQL5yx50N
7IIpDCD4jEwGvTMkNZcURpu4rN81MImGZMfhCcMsAX5d/+D14wVj+k3pLoIKniLc5G7In6uKd6Hj
OKAaYutjeP7pOkN1wCZDdWruxxb1sNjK3Nt5V8xGtoqw6CwVNxQer3Vvb13/2qeV6QX2jYJUQu48
rU5UCXpkBNH5Jz8FZxxldzi4R6f7CiRj0N6T02ogwWfwxFHH8YF83ydVgnGgUO14ZziRvhSorinj
V7Kz9qEz3gdNcpYn6Dir687qPyzxIIg7YjVZ5VGyjRNuT6ijtr6dzIAzyrQiI/qyyy+niSPQ/4MY
1v8mCaueo221RKP+6S9hpn+Xsgpo7KP4jz/9x/1b8kkeZPaHwNW//vzn23e0qhS/uWTEe56N0hEb
jPXX0NXlK9oWtBtcKT2APn8NXZXOb5YtHeXhMbUcacu/ha4uX5I8RdcUcGgkv/DfCV0VPPrPkauu
tJXtYrFyTWwTynRNvv7j7TbKg+Z//Q/xPy0U18wi0uIGgmVsP4wmZ4AEAhUaBfYZmBHBmtwDMhfI
klyAR/6fL50/BPj+HPsqfgl9/btnQL7tz88g9NtEejXPoEIls5Q1DWiNJUcTFseRpJuNW0G+oDvW
rlt8+57x8e9fuxfRD2qY4qv9jvj98Zek4V9yhP9l0PB/kytc8SH/44ubbb2oP5ufM4SXH/j9arbt
35Rt/n5NOuovV7Itf7O4tkkJdqTn0OPl7sl/jw82hPhNaiXIkkabbxEUyU81v+cHG8L6zbZMrU1T
uJ5lYoP5d65ly3b+cDG7QmrpYrvjMkb35UnNDfXzpdRn5lxoQ7MVhn4EfxQRexY/tSm8mKHYklB7
KaxcMttGkUk+MFETMzZv03/xwv56GpgujvAhaKsm7wz0dyT9cUCDFD8vUKZZYc9YetVi+tExVEbp
5EXUZBlqlSS5CkwC6efh1DNSWgbni+aCP1LagDQrqL9maJj5dFPNNoFg7ru2CdaoOtUg3XXoFyQ8
MatI3hOTKRuD635djuZToK3zMOFxjA5ZdtHOd76nLlo7QZVOhsD3v44WQV78ZB/tEi+0tiQr051Z
vtwap8ILT1lOTHKR8StHC0hQW2F0GxnBWzHjLQfx9Xp2kZElcmshCPBiCmNhjagK3ey9zevLxqmu
SMvjaVX5bhynS8vXR506l8s3zCk1Y8g/uqKlNb28llEzJEAbdNGMqCS/X5All1gtUOQuv5fGDCQQ
RU9+dJ2P5Zd8//Ys7T8tmwZLDIFZw36E8LPwHDFUrGO7vFg8ynim3/VCviYjnTYDDWU/M+4duF5t
hGohndhjzTh8pyT58HR8x0zrvdFTD/ax5VymunbbifA97o1pJ6iRGheURztu7TF415q3WFu1u6kr
kwyCKEWAWrODG+WtdKFFeaXJBAqFMXheuijLq8QFQ2fJrsFe8KSKYXwuBywNTe3dd4skKcRMPIMw
gKvJh2IE/XY0cMkm8axOlXCnCwNVBZ2Dod2W2XDmyChc613XEqmDhtEYsUajNYp4+un790NUQ8CJ
2byPl8sEgsy5a4IltGET85AGjWdsstve5VIeRsHnmOhP13P2rJ4eM0BIHLw5EAbjElevJ8+y2L83
gmDeOfRkKZVZ4ZfrpDELuVwZl1WpnrKJg5LPG5u56jI0ond/uRaXry6WdCtomeEE/NDvPzlz4eNv
ohGJJ2J5w2hYXCB0hKXHbG4D7BqzV5Pcw3lJSuQ/bW8bW8z6zA+T/l23PgbBbriwXfeMHh+3cr9c
jjHKoLh9TjWpbyAAN8RWMRrCpsNpfPf9i7/fbruWX+lAYiWK9ZI3Nsm4C76fV+JzrYPSuzJtdH48
W6PgVp41Em6PKK/lRcM3Xds1GKTWb+5VP7a/F0n/cKcjQ/2nrXZZnRSbrWWbiI3Ybp1lK/5pqwUJ
UKEf56zXKxYZP9NH5s18ToZ7//34Py3a17+npv+8ry5Z6X/LUv/zo2nJyqoFtGX3l7WQqoM1SKR4
rifuXHrc78EpRZLKKGPYmYV7YfTO/XLR/POHZTX/pw+7fP2nF8kxuWmsmMF47zpH3vP3iH4uswnW
uX/+QL/UDX9+gY6Ullb8H2XjHx9pyPKkiloI/5RLl/jO7hMVcWP791PhMCgLS/IBZ+5+Dk/oLuzL
jA6CtJP7PPCO/+KpUI393YvWgqrRtXi7lbmUOD+9aPqpdSBshqaR75EH2B6xhTCtZ9leno8I+bhx
ppzT+f9Kk2OfQLAL7Kfl2eGRONTxRi+UN68ZHzOTEeO/eHZLCffrlfDzs/vljRqT2AiQwituMDxD
uXGVlD436bKVVbECX+PdB8suFpfT3rbG4l89vvyvnoADPJgL0XMtV/3y9ni0bKQZAueBvQTmusEi
kTA2GBtQKP5ym8bL6sKH+RGh1vGxoxDo8AGrkCUrZqmZXCYHcy6/JJEMyl0uYRo5Ak2/E98pbd0j
OruP/MX0NZWMeJaoZcmOnQg2ktF4aeao2nbJfG7ilZTslPmyTSy7fEy4+9CVV0NIElrWSQK9Waab
gWeXVd0hJxU1ifRl7qQSvYaFRhrVVCj4oFG5f28pwivcjbncYstWI2I35Mc5qvG9gCYlT5vUiiZw
VkFnX9l5k9OvIfuFVXRY3oPlP7rkrbXr12h5qfGy2XlKXwp4f6CW3kp8WMvWURNHJvRtxlCrX7LA
nGWzSkY06yq9Sm2NMBdWniyhBLMxdORWTBl66KFlsKEZ1RqXMbeHiX/Ks8Qjyau8WcvWM+Piw7LI
X5Pvt0wxmCXok6QAhJS8wcvDLBfxd0VlBNQsQUGXrqKvudQcznLhhstbP6glLoPOH9uwB+ytZWn5
vbxRPXuo9TTUyNoiXu/3XvK9tkeL64mUSn6aviKl4/r3n2IP0dXd9/f983vB+uW8871qcJOyELuO
52mhf1mfXL9Cb6gY6nxXgl2Pe6GRwc3sUn6VSc8dK6t1GfCUcG8dEbm/O4NzE/rFc7XsXMtbEc3z
p98Ye2figlnehLzprmGw3E1Sz4ce5cy61nz03/f+VdCYzw29A+z8QEM6NHyOZ2y1AyNkit5bY1kb
gF6tWpOwcn7UWN725UeXwnPIppNplIciitDCYudN2FCLiE84tw8aittqWfT6LH1v0VPSuo9OKBz4
ZRXXllLjK1P2b3Hk8i04N3//LLFQVSu7KXFtOseR7ee7YqwZZ7KALZd+w0UY9O5NlqfPWc+lXA/U
QUVq3qZFc2IJBNi+XNzArugkhs94A2UoqHb4dN1l2TOC6tUo1K4mEKtCTPV9ravyc7CZgagk3A+m
e/tdk4xeAs1S36aQjrhjqNQKz8Mypu7N5SNZqoxacnUy8FA1PCTi5JaH99i8HBXzSmFZVk53joGB
XU52+f77ZrQkJBBWi2FJh9CkhfNMVjKj5gAgvTKGH6VcWtnLLV/WvC3d4L6SJo0EiL+UxDuvsn68
z+vw7Ptf3IkLv633xN2c+hLXUeJY78uqIxZJ4lJRJl7wMeaYFkzjTc7PEUEAuMawULj3xjTke2Vg
1ZwafMbpyrCJqGBQSMmklwufYgx/G49J+4h1ySPgdICLnhrz+ruK8SxwfWp8bhUr4vdtWljoZRyq
L0YOQGVoskEEQVPKQpEsa1tiL3+QN4rclpyHZXkdI7Jkw/aqrXEjGbjKve8zynJMaAqKQ7fut4Ep
PrU0+GTYrssGl9VyZxO3fV4X82cLfC+zCPHDcPfegpaG7h8/1rW8q53wHa081XNBIhBzfbjGXEbD
o1MVb4PgQPT9PhB6xZTp4rug7bHc42bFnaNj7JrC2flcF6vvFeH7nv/TH+qu5o9H9V/++p//f53v
xVKA/OMD/uHt//zvNvr5fP/9A78f8A1H/KaFlMpRtkRyJpcVdPhcOllkaPxmO7Zt05VyHGH/3LCy
zN84dEuO356lLM/yOJr/+ZQv3N9MoR2qIqm0xx/ev3XI/2Ndq+jMSU8J6drCZFmy9S/tIpPILt8w
cea6CLoobq2A6EBr2+JajyyTUTcjctaAAPfFScWEsDKC+cZ8ZIl+LCr709G4V7Rm3DGy7e/cvGz2
g4KwE0f5DkrFVQPEc0fq3ZU7zfO2MpEelU4Bc8SX5LQMqLGiQf6LEnJp6P1UpC0vi/+xMfFOCexO
1i/7klXooJIlKCWkjt5e+BcuNm6MOynoyWzaEjNfbJKoo9EehzY1C0TQvm7P3NignQDpELqSJq9w
uPSMdFqNcrwBgen5zXwoNUuObXavQ9SUO2laBNaad1KyB8RuW2xSd3zqyEcLiAhRU2tB6ZNUAWRG
pwFJ1akVb3PXyO/87DBOFarGUJz9dPld//1RRf/6mdIAciyXXif0VYeO5y8VauO62ejQpYANi6G8
nJx9OpDOkoZnqZXTVvHkRjikDI21zXMJvzrcN6Xqr3P7aNU1abDaOKRhRWAgVSGiwP7dG4hCqNAf
tWERX3qkIPLr+SlSkIqEQWZgJcHOneGuB628hu52qvwhP7a982r5n0hDWfjdgDSI7GMWXvUjTsNr
66qelbxsk5lkjcBD2zNgqFUiVvDj5IzkrF3meCFSzwyPSlwX+UXQtmc9f72Msu6FCVW1cRPzvauT
FoiUMvaTlc0XOGzJ2Jnja3Sz9qVuvzaVrcM7ev/zKo/nEZqPX5zTRdrpZDLOlfeFi+T6n38GeJ2X
Mvxv54TvS9AxOSlSpNusAGI5v/50iqkTtyAKYFZba+ovgI6uMz3Ep3GeCbUKBmvby1uBj4uMMyht
8eRdt9w5oodHz5v9bDEKYq6Nq36oqU9Nr8+3tdcvuvN0xtZL9nvHJMqyPAHMaprh+FSfUeT6AF1V
iY62Z6fBQge2RB+zUkEh9QgTT+z2I2MA6k12duO0+0DN8liWfrg2mFohG2NuovpyZ1pI5m2CKFIP
lWdniE3o2hd8nK3WVyGIt1VfyquS3HN4yqRiN28R91E6istMFp8RQSf49/aWL7aYgpj1vfqDeUI4
dMwd67Jo7poo2PVBc6sCdRFN8bsojKtKtreKCds8dZdWTcAZHPheVafB4kCaGlc6p3iONF0mnT32
omSOh6GtH3YuE1SsvtZxGO/iyr0vNV/LhzsvyNc4TM7tc6hUh7oXJ8zmt3Pif9kmyQLFuMpE+6PC
PDEaiO85cd4AUoFS33yUsURz672YbflY89mJOUEsOxZs1BnGSxQyLRUdEb20t3qP6GmB7d6a/Rri
Ns/KyhUD6sS6Kfz2vND+Rel6X03ZvhARfJsySe9xm4dAYmJ1geeASJPo6FTi3BfOIe6dp8D1oRtJ
G7eXccaAmTSzif5eG3bZRg+t2F1V8IeXrCF4/Zjq+uSmDgfOW4H/ZsOz9FqOh6kO3x09Qj1Da0nV
t3U1n1E2jpfOBAYDLynHm4DMx0j4z8p9T5RH8IAkWGI80+4XrhZiE0jR8ht9MYbioqSStDloQ2+6
ayeCHJR1Do+IPHiiIduoJq2Y7Gw/UfPOz+Qu7DYOGAQ6QECO7WLcZjkWowB7bEZZ5TiEzVfmuvLp
yQkT6Ig9mx9e0fyIqw6JXjBtS7emSgzFcQyAPE0a4W5RIHkJff1cpPif4yQm0zVxFvl7RN0HJXwg
xtWTxGe2HocPS4I4c0xAivjDl6RXlnNiWljDso0lKmNDiQcfq2qPeFqQGwElHvLOgeeLVDMoUzSQ
Buk3AfFQdU10AjQtcW84FYDDwj4bzEad+jCwjwj7Px2g3pSu2JyAnXorw5Dj3p2W7yhpfWXSHQ+h
iUk+JkzSa/RdORrOypmT8sKm32lE0j2SkHGwyJTho1SHgfXbg7lwKOPizSXZZz+EXbIGYGJwZp5v
+xayeZSOryOJ5fvO6MhbEz1/zOU5KpOGF89R2pth9ywWzO8X6HYVjQG0VX5G18BVNFInfMX7hphJ
oAP3/ZCfNaGYEU0KJNHlRg6IQkpYrkaCmDnBFdnhI9zn/5e9M0mOHEmz9Ik0BYNi2to8czDSSfoG
Qqc7Mc9QQIEr9TH6Yv3Bs6Q7K6VaSnrfm5BIyYgg3QxQ/Yf3vqeMj1mazTadwnJthT6ZyCqbmK3S
WsymHWycsbkF2msPfuH9bKO43LPv2BuNsOEK/clCElTqyKZQ4KxBBu5vRnnXfhZB3CZUWzQ10QzW
C3Zo7KykieeU1FsnV7isl9S6Ef0+4hoImSbKko3timibhqRzRj0c/Tmt2XKhcV6z0dYYBcAnWdkA
VWroAGothRUKPvmeUuTvMDSZYGH+TIpiZ2B7t2FjDaPKhVJLkGa3wwhiMpBfVAEJS4xh4mGHsKV3
Nb76Rx/vAIJnQgAj+dUDAjpWxE3WTk5/13W3Jgz8C1XKqkinp8gs4i0DHWLPA+vccoHDD6gf0W1h
YuZbKCTe1ghZwKJQwiolHfOQhTVV1h7ruH2TU/xWjHGyD0T5o+wJlxR+sElNVz+CQkRz2p8x9UM7
a3ICKk9VRxY9BR1PINQdF4chECE0J2kBr1AMEGek8je5fnLqNj3IxviivejJI6N2Q3GBb7pGzYtP
zJeEOLQwFxHNto8TMczQTitiqAFfFQv63l0VSW9uHZMFEaaps7D9aG3I5VCJkAFLntN9NNhfbsM4
SuDUbSyb+FUlD4kuOJEKApoVg4/c9tH4/xFdi/sMqDQghBqMf/Dme229yeb0NeuSD5C4+QMVTrtC
PEe0AytNS/iPRK64vKWCQ5CcdKUj9cNQv+rRDt94Ac1VJ0VKWhkCtmCexNtghhB92Hqsw0khhczx
j2kPf2CYZPdMwWHshuPf/+Eiem5CKzsFvnh3OuHCDcz3FSqgc5pG2Jyt8mfiF4TBgWvZhb6DmzwT
j7Hr9K/STZ+MSOBCmxFsok2FFZSQgIHFP8Dsvw1UeLcK/+zYsfyRLH3rnJvp6gWHDoIwE8e4sIfg
oWEKyHIK0ksGItAmXVOUzps32SbKOuYGHC7g9EHO1sAp8TptOgn0B3k3ssbHMXXZhiT1YWiYFhis
py99g547BvmoNQ5EEPLLFcaE3loPqgf4HWXNqp3aS9SGLZ6MzllpK3+IwfM92TSswvE//cbdIZ2O
VpJEEEyJ/DwWP6S9+rBdkeUWOAI+6IaYRiQ8AK1Ddgd6bWDOFZiCTvGfTGLqHnO+kAY6Hw2MUZuQ
Gx+oEyEXYY/GEDSwRBu1Fw/9pLutmXX4wiysZ4n1ZQFcObK8rB52CR66SwZWDSGG3jlp/gGRaC/H
DmW/2fwK4uKHPdrWHjPPioAgA+REExx91uLZQLM8ptXNc3rG6+wy2PWRTMVBs5kzSbTbzAhgrKuj
himxqp0OSg0endSOQpLcHLSY6VkCLMTMOag1bPANYxpuGls9mHn0mSQpyE5rn3Xdb9vTj8DVHyeF
IQlf6NGy2R60cbWJnbpcaQI3ATi25M52m7bU8Wry8mfoMYSSWXJCDphc9VidcnCILqodshQWfugT
CqInH7wkOu/mwawLAeffPyArH4/W4LzHQXBOE/e7LEGF1A4CnGF2SKHr3suSTwy/6HGKwLSrePyj
E3GYkhHSORIw/HtMVrxX1YFeWdwg/dxcx4b/R0HF2hZt/OzE/Z/eKbc/LWv6MdX+eHSm9jUQyQ/4
IU8CDIDVTB/kEqJ+rMfNtG49dPAUkBADWj7Wfr5VKcmRmggVxVLQH90DjNMk4IISk7+NRMCQbQZW
ZCKtZ4Z6qqJ0n0kMQF4u7nMQPQgjP0VOcihbAn7lkvZZIHRvsuJnI/jQysy5qEp+ZTkknwRqicxa
gMAJcIthhl3EFJVoVDtvH+tkeJpGh2BHaNJEyAlLsTmd+/coy7+FDD+GqCCyuRd/hoRF4mytXGNZ
Q9sQ+ez+ZNqvhX7N5wae1UD9EKJ7jatg49o7jQp+1YbGF+czqGz9ApEUswAUBCoAJrlgAZrE7dbZ
lMt1OwT3wmrGLW4USHloiZHy49UsyT2d1Ubi+V87wzIwSw5w1w7kogNBbT8hel4YX3JiuvnVR04H
qOHgz+KHkaavwkRkZgbPPUvsjTtrxlCY6tv+t+VM9kEX6SGo2y07BcIhko60SpLg60hsGz/C19x4
YmNav90aMVQMBwrtoIO+vORJZewmbZIL2TIX+BuSYW1lMCrbIYRWunB1nRE0Wd3yUErIKSuzd5DP
zs4IXleKG6aMayK6V5x+9c2qJuRYFEDo5zFbMveDZTgcc2VprFr2Uy3HE+uWOOYPb7uMDvv624RP
xT60/KE6Ptbx0IXla+PnYFwqUGb5Lg3H96psj5yaywS8ATQyMXSOcpSNfgFWlt9vR6Jkby1J6Xpg
x9AhhCxQmccGJAXRfDf1TIol8RZD8VHrhgIU/4AX6E9QfORs1JT5AJKIlvKoQLTxhcUdNzL5V4xN
X7Xdf1u1/ZWR+NHZCdNVGFE6LbYmNJc1XjJyFwRVuw165pK2gG8GrKVcOtjiWiYyBoBIWqbUiN6B
ib0WBhGCUaZ/Ugwd+/EgM/CfRXtIWxNcQZZq/pITvNmVd78YQd10066v45uRD6A9uRGwFwPmnCLM
GHFXHcKkf4uGD9cBXVFWpJg1KUPfmntB+ZO7ciQJpr6X0ZTMD20f8BbhGO7M7lcKhmndBXrx1FI+
2/mTawY/vPlqeS3Cw+5eFfkPzekQCfBLhotHhaZ/bYPAX3nNizJ73tHK+I2D8uQ15dI2LGtjQhyy
iLFyzBvUVwyjXLzVY2EzoUfbG4yXyXO+a100dAb+pgckT0U9fI4p2V7ZJCEXiQAf8J4FfnXhLiY3
qvG2OCPPXZTBcgjurU1gn66by9iwWHKHxtpqaaxg+r4Rk4rOmj8HE6HUh7jcWluj74dVJtyvKC3K
C4TteZc47R8QODD1dblucmEfZcy6heG3o4jRJHhiOEdm+olvcm1pevMUAhVO+57wNMS9sQgXv101
7Xn4Icuy1IFL2O3yzmMXxn+/zoOPCQ7b2tAjb2IdvZQVmIvWsqK1nwnIs4G/6lzKDoAhFbYwZMh5
phkiJ4wUZh/rHbD7tZUPj0GKDqHP0HRYVWOwb4MLPoXGtak13ngsqorcv402vVeCL8qtKpjXNGAa
JQSDevkV2ZIQkxsvavH5bYrQ2KQg3fCH3rsIaoehe9pvTnRCSbybvbw6XduFu9SfjnGJBDdVLi2B
RKPOO2rt8t7fhkGNoKYS324O4KMqshmSLVhEsjQkaAVMy86z7Sl733VSrTw13IvWI46VUEuZm+VT
EXh607xOiNUfmoiUXlvzCvTGLcb5Gosx31vxmCDfIcdjmENyXGdxFO5H2PIFxlbzPGDejKOWf3Vh
yZaFvpIttkTJxlc6AF6LdUSJwBEaMQxJZX6cwOPu8qZs1o3ru3unzJ9J2MouMR0r20P/TLfcbJjF
9UdI+KgWf3NCEfezCxd5RqflJkqcT0j6n24eXMKkKM62+xLZ/XjNpbNmWBNe4qm7eeaktnMM549F
zR6jtXNqophcpcbBuD260MvEIqWZvUNW4cvBjQQPFEnVmcHKaMnsahQBoDHXf7cC4Z5smNtEIc7T
2hXZdFRTDBOgDKu9aVy70IsOVaj9lykM78PI25RVBR3V5ONLR1mNmn84KaJotnUIayGWQ3sZx/5O
k5k/TVAA+rAFziffAtdpdsuXQPZteSnArDgtXac9T2xIuDB9m8CoceZdAhTis51m35YUIGrrHpRF
abtLPFn94ERYt/OJlQmOSt7jqfsMcs3zbOObmJyJisssD+2SSu3VyeHvz3A6i/cC1X4e+P7RsWGT
6j6cL6Z8gYADbhW83zYe5CHupAcKnSPMTi/a3qmsIkK3SN21OeabwmB2Nk9FdkVUfZs9HWIlJlKi
8yz3oSq9q+PjG+XDDoCcL/p+wD0jlLAiFcY2LDNj37nqq+WO3WgjnA9WRC54UtskDiI2j5T5jcmF
i4fQj51r4S1PCTdPXuRgJ8+g1TG63tLeuf79ZCRTmtVgoE+SUS6PTYx7XGJUr5labEcBoRHXXfiU
2wrXPhkFSwvY10lzzEJwUoXZGoc5y6x1nfUrTgyNKw5IFxp+8rzm4MkT/sEAR/tYmqRgVJMG4AXI
PlHJ9D6YxgHD/7RJR0n0OQ37axpXW4Ykz4S+wzVdNmtJPiHL7vyX1IsX5/OOjja5SBKktuSfn21v
fgyn+rmb/IAjj6cqXjA+Riwv2EQbnInsDqh1S8LXy0sSwN5uJ/6OVdkBCY/e4Ja7FSG7NKIttrHo
AA0zX10VgifHxgce5TXp7NwHkYGRosBZmXlFsJdI2RUy4gtGu02dSXujGMhsQII9zHbQHOYW0lOT
DNbFsXFreZmAyZyqTUt/C0ePX24oLlFBopkb0Hyk4/TCZJnWWFg/uL6XvLcGwYMVtdvU7D4At5G4
LsZrWpkdmG/wJNEUghj1/OLB7qheIDJQzhVkUyTJy5Cmn3VjJvtkbt5MxFZrq8Yc43WcznRyL2PI
MKo3fepckX8rG0hiJOkKjaA+yb7/2RV+/hhjpePF2tl6kEQqM8e2CCHrLKtbh0KKDS5JjFGzAHpJ
QsO+mMIO+wtgvcTIPtDukHealK95YV0T5QLpD2AXZ2vfTadbOTBm59EYVsmI5KY3yFoWDKuYabuE
Gc4fAGTzHefD92iiBkmaod0gTnHWZk8AtdP3f0ZLveJHo0NtbTIVzPnw92meQaP0rX0Ybe/aOZpV
C/nwaPRLwgRAC5RTcqlmYTyViTCPNmcyxR0FUlJAonXsY47F0B5a55QSvhsOXXSB5lrV2E+ZO57J
faDMhgu/anR1N62+f67cDAnHDB9eW9HJEIgssyw+AxX86Qgvu2VdsZn6jA9m0FA2lpVAgo/V9Lx9
I2OMJ1L6OzE7HHDKOwlkmCmR2AfOkU3WQKJUoQkOxi4KCBID10GEh+PvHWv64qQH5poBTsBtlcEV
nqbGWsUjB13TKwxfgeZCmtrvPgYs4QLC3Cxj0EtNUtVJfeBVy04SnwXO2ZCrL794xBedGsu0Tz3h
SiSquffy7OfKPfXAwI4ZR3BMTC5Yz7o9WVl4aoollK1K1X62WhwZjGz2ZH15j6Ic/kxm+yornnQJ
ZGTnG0n04H+FCjAfbMrumufhu8jbhgufhUoK5GxtTBkDnrR6tGNSgwZ26fWc4usrnP7Aa/xotml9
qmDbw06LTvEIA3+i7fwrDTVznxde5Zs89W89leSNiss6VYMbPVRBAnu+aS/mTHExh1O75UMzSVZd
YEyGdTZ6+5QNg4Q4yyyoGbDglXVx4x5tziYOzueCP9MYQ1YaI33G8tcARQxDpMBzcAA2YK8wywx1
7Z/xAHO+uxsUylhwk9hilS5XuRcCCSVRpqFaeKrm/AEf6TrFqXkgZ9Y7lHX9IcEsPxguGy1twFJz
PRXwEBMDzCxz44HSaEiXh0snlAvnulqC1H25Tr3eu9r5sLiniJWYxrk5h0X/PsUtp2dfnBDbDyKa
Tz6Yq55tMeHqZXVNyWxI4pcM2sTZOM3pRTVMPCLiRFZFMAny2MYtIJX41LtkgeUCY2U4UQckyQwj
QD/Dy40ulXJjRhRN/dEC2t0McYgEdyQMaojETyziDEGd3zwBmmCpS9rNLcioKtxMojqUFdKjIGYX
0icBszDING6IEx00AKsTIHR+bB8KCJuGyJ1L5ZN5PMdQAGY5bdxAB/t//tixLQ+EBfes2hjV8et/
ycT179bRphy9MHGdSDPMDkk8ygNIdHXuR+jAXvlEHeheHO3q3Qggaj+OpFRC9a7SuDwawgr2fHYR
JQQtsB7y/Oa68S4BRvZgKhsRTy9LKlIiL/xSfhfd0Oz8tiAbW5cAThIDscvSLZjtHmVK70AvJIUy
JNg+MekOg3yfuOx1aHA2YU91xcIBWABWxpUVEa8lxunLn23I6AaA7rRBaTyasbcunTQ+DWjWOWrO
geDAy9vhO7bgLriaGNE0aT4FaRLZEFRg3rADouz1Vz05gAegZf/U8Wrmtofe6l9tVLiHJIvQ1vMg
p63/g70/alxlv7BpcPGKEHYKPAUbmjW4uwBK5VgwUzCDzDk7nqg/Qsdsd1P/VtXsZTsjudqkeYx0
qScPJB0cKYIAlf8zq6MA5UglznU5HHKCFjfk7Ho712Q57VtYVPB4KhRM5t2xaBaqOkEZxLhii8xk
OGheB3JhnB53fJCHYK2ZMyi8k4OO9gnzpWXjUDIVcL5ll6mTFu1JpNOwgUwXYYmF1uS3EW0R7OI9
R168ozI7sUce0Vfl3kuZ/5pUGR2FUTOf7u0DUlf7nYolf4KDMb+OGc5JdOPoELP8EuKj1CVBH31G
c1e5BgbrIvhwkCFDQgK63Ez+xaDbL0zuRwWQUIPM2Hsu44HZBuvN3A62HcIff98H5g8R9EzyiRGp
hy/LQsVD1zwdCguukBeFHKalb11L/nz/zZ74rxLhX9fESG0DJjIutZj1XwgwYjB2yZCwiTcaibq2
ejVt0AjY2OZdFEPoSXNyOmIy0AhSRvH8AAaCPIw4+oWngXPAJxRlISiriWUOxdVWDn6+cfwqOxrT
KVtu486YFSqxVO9HDA64K9ynqRHJS6BJkwyIN4MZ5NFsmt69s8YUJYjf7zrD4bo0an3JmnFDQBVq
AjSJAK+zLzNqJHvl/pOZ+l11RnzLh/Ek8JpuopEcLNexvgRryi1uFiDDlB+GbkIW97k4mYW/VSPK
CaT8zPSZ5rrAXZ+jyPlZEF+3HooUXNGMdgnYWrrPbeujiHtn37psLWrHhENKboNiln0HbL9luwgE
3Br8M0jJcSPkC+fxictlW4aBS88JwIVxe7QODIZSPciTtayEefZJ2DZdqMQsIOaLFTe/YI3II9AV
dGuwWoTTU7B6pjpaWYvZtZyrvaUYQS3pdczgTZawr1EK08kpJ/yi5Pe6Cg4nDSczPRyzW5HCusyq
kfSIlKhkQjw+wNYDQQ7PPgzqPTzLpz6x4rOwylsbk/k9mO5Oq446wpj9bVPocRulidpEnVMd/yob
VBwBwOnfep09/q0i/dj8VMhpt3+fyv+v8fqqVNm30/OfKKnKf5VsWeie/u8Sr9WfPEoa9QeP4t+/
/Z//49//3X+qvdx/SMP2eZX/6UxEdPRPqZeFy0uabhAYFj5DhzS6/23ocsx/OMaiDYPVbaPb8flF
/kPpJYN/SO6awENEhNvVCOT/i9LrP4uCFiUKZ4wjUUWhHAdu/G+iIEOmOm9QIpJ1zZ1ZxB4FsbMd
2/yF3gqXkrw7gK/XnXb+Oy3WIiH7Pyfcf/xkLhELk6U0pPNvPzmpompMCWGhwQDOjpHpJRUpCmjU
LvM3Y+djTrI6iALGtvIHjLk3Y5g+lZwfdMSgOjgVp4RsipUHkD6g9vTs8eHcPfoquvrdTVmS3eV4
jNQ+sumc7Y5KQfjloy7Kj3/5zv8LXZUZyH//EE18d5YvEfM4+PZQ9f1nTY+aotA1wtBa4Yie1qaZ
7kqUVmxA57d0aM2dVMEvQqXluvMGFDrFjFaFcq6r7I9I979Gi8gZ3QZrd66sNTd75B7sMHtPB87I
ztPfw9ItOGGNhYaA2jW7lCvpHuQ01cw67YDWPvQ+ozDONh1BK9LOz4nt/okCCptOQ2BlNIGuF7mI
3WQJkBBEobpHBz4Z408KFqrjdOv60ScpJfnKbZljiMK6END8Gpbf9rtTkhVRfknPJ6i3ZRSqHGMT
oQnDts0v3PcQn7D0ZLAJqWWD78nAjA609qxCYqNd4LNKphj02uyBBps0xV9EiVlAGghWSbqckO4C
m73t3VkxkeXRVje7Dr4TVRwbYKb7MhIJvVbwFgzMkZWTohVIHsdnuAdoRoqS+VEFtspvTp2h4DsM
+ZVZIbT1mOzamlQtlJSbqDCdTUaMzENKZjHcQwo/zgR2N4saKA4Pc09vNqdUE6DKRmJZyhN2cNJL
SHBvCc9ZBRYxrLkCtQtCZ69mWBN5OIBtZ5jBh3GkSEKP0yQX1UXiwCpc3dC/FWg4wmkvuU/Wjl3j
bSTYpOES2GaW2nMvhLt8mncixsjVuGYOBSF/nxThOLV0bNBrE+SkZn6pk18IUtpVYEf3oGGu4KUw
SD3feiSte210XndEELZuC4kknUsqimLUUkTnVcYbKcAdgm+UKq1r3CE6gylrB/8414y4dkwPxvRi
FszMZh9nSBQHZ/LJoJoMEDPBQpMRE9YHaZDj4JOIBevQ2RmSYX0FK2YN5qxl7D+ST0qkywLjeQry
6pJHEeGv/se0tBoOy9VB1lsn7Tw4f9OhZmI/MhFkfQk32TWPVVs9ybY7OR6JSlpBnMjsm71gZmjh
+AUIk1BaH5UTpzsGO7eujk4k8B4dJJVq1hMazuZeFz6aDDZMrBSnb1BvW0/TPk+GlCvvIcddoGfa
rU4fAaTVNskobNshMQ9eCxbZcDcmeGzBZLOsmfBrPWeHtGvjh6hxr1MBEcibqohFl0I+Lq0Ty/jL
IFj8o7Qxdy07jd6ehgPh5Lu+1MMjNYZbQDJxzJPfqg/WPR0UNc2uK43fEmjrmAfzT6eTci0V6pWi
uEgzgJLmGe9R327iskSDMnZHWQ0IQ7Ls2liltR3t6r0yvQdgKvAkHZ9Y4IBnqlgWivD1v0qS2NZu
A0OLRuojR7kl3fPck7ZOSlmxqcw7jIhqPfXGuEn95uJVjF2gbJkHbihKEwOcf9cyny2W1M0cnZ8/
j3u613vlNtshI8QuVWxU0MqQuql8UOokz5QCMfvydmR6QW2a9oD0btx5Zxp8Gr0FyhTwwGK8qsgg
ms5d5d2UDajCncp7XIQnrwy/54h0dy1BztYaHsQSpjDEuFgVuKgNE6Y9k/0c5QGMX+lAc9MAkuYQ
+lqA52edgm8ryNW0A8iXQV4skvyEtEYJahBTPf1FDTBjfKQvXHnGdO9EYR/bYYIy0RELv2C2Qsvf
mlDR8cH1x9pPcDawhnBr+wXLE1Ssinl7gCTOZLXmIrF5M2uesd94Nn7WwgNpVfQhUL0eKEuHxDmq
f7HdYs1g2ug9iAGJnJDMDBc9oDzJfH6zSadetyls2Fg8sSn9JfzZenZd/zNOea3T8DWRfMGFB7ZZ
iN5ia+ruTLd+bYXb7fqB8I7SvSZjtLj29ZMhRbop3i0PjYIfxOMqsqqdTRrBqkajsworsGS5iEmB
mrP3cVYAqlhozp75lE3Vm+OhF4gQIO2D8jhV57Yn0E7E8ty8mjUPF0ChkYUemjW+26n61Myz2XUu
tM4cEjs/56IkMOe+gJEeekxBTP+1VoVGTwDS340JDjHNH0Q1LamkARIZ3ZgYEtJ9PWMKyez61PpO
v2sMzTIFsXXemGudUX20/XTIq/Aw5IwyXPYndSUuLSOHMNyZcQOMrjRevbT57uz8oZmKIxBPppdh
TJ0gi2e8Esd8Dj/IhrOZBlFlk5m5URTvu8wX32MSvBMzhaQ2me8l+yGEsZW9X2TdbEk6EpMtZNKd
DauU9xCaSnVqSOEDWWnhR1Mfgel9KAMgLlRb8JiFPCqmBmvAbfh/GhddGLv6oOvXRTX8BAugj4GO
n6ys9vezn1ymEMSVMROt4o+ntriKmLi6FsIVQ9XkTRvxchI0PR00SzQaZaK0ihVOo2dj1CMvVLGz
fEDRsbB/JQRKpFV0bj32yKyfMR1xVa6jWq6TnGxoNsOyA7hpFsD//FrCo5lYsZajt49ayaLOtx9T
vkHZ+IQjd6h1XCWZUHTI4nOAiDuocovpOF1gLdNJVrZc0ejxaJD6Biru0dEMuhLTLHe22wzMRsJn
3xO/mG8mSFU1FGDfe++0d8cbCGS/KM8DS8pg+EG9xp+lnjYO8glWz/7GGvNgN6N6KfzhFo5RdAQB
+wQ1K8FvXL3GLgdJP33htZ2P0MV5jVzjRnQe4gGNLaYdM38PsVIlzjsW9E8zvVSDgR486n5iwHls
NedK5sW3ueqYE1oQMerU+oqSOjvxma/HRvN52GjgrSK9CEJ48f2JXSzNnHiW/lssGbP0z9z/An3i
OHJZ+MC/V0PForRL4/5Kmphl7dn/3hpftfdEW6+hEc/oVpbCxcqawxjCjZpmtjFl7j24Tk2NG09k
W6Pm8YmJsUlWDf3oxbKDu2hrfzXGNYgwmIKcZSss6T885TtIA5xfo+edRQ0mvnQeisFbj7r/Mllb
EdIxwcqPTdQiyBmI9vjp6IDda4I+fxwDDOOzWUForJ+bul279ODbNkuYOIlPcjZ5LSF6rxBioXhB
LAc+NE047mERPjvLDFJP5X6wktvyy1hQn+NOb7Vj/Bgc60EF+q1l1HtoKq95bBObUmb2/W3KhUXp
Ylu7kaDbdqqjs8cNycqMe8yw70nlz+euDIf9FHevnW3oU6eRx2Ic3JMSlTH8QVwOLFLXLFTZTG32
qd0GaNE5Weo2iHaDyt5JQHHvjK8TQeHjOGLc1bp17tKEnZDo1LpyktxTP+JARvS3UTVCpV5g+OjV
W5cjsmjnnnvBbF5iadUHVev0SpxaBEh9jiEk/a5IpSStjWEMAQzDKWGAfwK3a29bfptVt4nnlgqD
RsTo2JLF/o5Q0AhwEvZRbZdyY/fWbysZi9cp/O4Gt9uX1eCvcZbmByrUQRBFPTUOYwtEbqJn5SlR
P66F7o5jTw7IwsswmWtUKLoSHjVHT5c5z/AeE+OppC3ePOiXiSe7dykLZkJp0CGXVu2BjyxcQS5q
Nx61XpyGtFIOWt6AbFddABkW+Y84KD/KGiiood/6OA1uydwviuzqGAbRr4AN8moKcWw48AhLe/Fq
oHaA117/yZqhf8yzgEyNDDAzanfuu/m9gX5VzQR/MY1CccnqdI31w127vXUrKoOlo5b52QymJbs5
7raEvB9KYmxIzDLPhjJ96j5shtJoPo3RnujwlH/MK5sayB7vpvauizphFzm43SLlz+jgJVqdin2u
GfABsh/kavJGcubAthJklIYk1gNSv8+qm68OU5zUtH5WvrVLZsVm0MBODD2WqT4t+KEREO8IRw22
7AFWgvBLvMbW1zSCRa5JvV5Xmf9uS06nmt0O9Xz6UECWpMnLRXQt+pTERcc5l3lysCAGrGLDKNjd
U9T9/YsLPnA3smsADabc9Wi4j0uS5L7H4w+4DkzFVF1dzU6om7ZehIw/SUgDr15zvEQrPJ6IRV0i
ttFT7tEivxs0DrssBGs5z+KlZdOya6UDuWQK9qKcVgDKUbN0uD0mk1VNFOkGTZezq1qMyjrlLhgN
yiRYh2KVQba9OUb4qqvIfSYO97UrEd0N4kvr2Dp64hKV+XzGpvMlUHMQRVItFm7ke7lk1VUU7PCG
anhIium3wHW2apuAmg7NymkYW6a3s/duY8rY1ejC8DG0b7pOHgpaAAJA5U6XxSpVTkHSPJs8Xh6i
lPyFqsJXqFSwFVm1ZwLa0DjGHGkw5KoweKxaBEtmgrpAWfVZgl1Z113CWt6YP8DjflcMldfVmPyh
j+s5xikVqrYLtmxqyHcjWtTy2MkOHZKmpiAwOtcNlgZZYzlhQDn14QA/hEScRszqzEZt2CNqqo8x
0c6ryCvtsxPVuNpL8W5o4ug8MZg7ssDbYx/HM5jmrDgmLRlhKqVhk67qz6kihq+eWxcl0NBii1AU
1OFQ35RZ7yNOY5evVLng0BsDP042sIpg3nlt+5FSajJhPkbVzRmGty6wHy3eSVww8eMQJelukUtl
hjvsChusMc3FTQT+i92Iau0BqIvO0kcXlU/hdpDBG+G9X9guskNlyt08eT9U2sP6+2rqhgsb2O+R
a5BXuCSLOewfyTCMEfQXZ3pijPdZRGXeeCV4N5C6cFIa9HqGwblZDu6ycIGjnOzKvP/K+OIt9I+7
ZnixCdh9oMQjp1md1WJE6Yn/CXKIWNlkP7p++Qn9MF7j/CH71TetezYcR6iI9NdErqGZc5z51hvx
O7vnpWQzLyRfHcY+NvaFyi/ojX7bFsQ4e7E9OPCVV63pIESqjVM0zEc9eNgZ4sG4ZYNrb6rEyHdV
Mtl7twteTCeLzk5SB2y3Wf2ViET6Kqjhtipw/kV+LvKUDIySigFe4jGEev5R7GOXi2jwy7vJleU2
8WOmx/sQj1upuLPj1jvVnmtcqyjggyo2tk20o7WQb0fz3R9yJiJQjKBJN/JAPAcY4ZA6PirSvWAz
+zfQfh7VqhIpye4pnNwk9oKDaXanGT/3OURQzkF6SKv8D/Ht61himTPbxgYmTqvql2my7yfJJ1S3
B+VRSlJAY8zoUWiB880aELoeySCUDtcQ+WdeWffGRNRdWSAZQ/ECuZdmdHnnnACyH1/FcEmORhez
hHYjb0/udM1SN721Tds9FICaUbtntM9sRpU5RK8xeWynorECEjIqH/k1ViEd9tbzUJuHuKlg97hi
14y1fE5tdzg6Bfm1hZ1S+ufqpUqG6AUJ/55/pm1G9ei34G75sLK1KjqkDf3cnf/+Q6TcMkYTKl2H
NgEK8bBsjstuP5iWuFVzto7MsdtEQ6F2AJeBsvnBYxbBpw5TcPSwnF+8Fr20wv9pdCWvVmEGx07+
L/bOY8duZOvS79Jz/giSQTfoyfEmj0sraUIoZWiD3j99fzy6DUiquhJ63pOCIFWpmDQRsfde61uz
Cr16Ja5LzZld/MOXr02Rk3lBZLChDaicpMsEzzzCX3cvk4FHCb18t0k7fZt7AmUFZkP6++W3PpHP
kL1AA3lWvSX86jGOUKWLkvEfsPlnr1/QTiIt29Kddekh+Y4Nc43L7gM6FJpcapCLMa+ry5A3DwRF
P0zeQOEty+VUGx8ZuZysMBFLz+7sFT4cJPMRsnXOO9gMbd2ASWJRJDu4gdLqPA1xtsJVhtr/2lT2
97wNX0As9psK4v4qa2qOg+a1ncppWwWCHKVjXLQ5eHv5lUgna6nQqpnRzM6GlzzCAxLagMe2HndZ
AC29khxi4FOL/LNDvM9i/sIxY+2s0U4oLVCqEpMkCCGjIPORPga6FBu3Lhh+Rdwh1esbXdPNLRnd
zTKwCzRXobaa6BOmiu6fTCP/GOXsXV3u6JyiEXP0HRyIrEEgLhGqW5bYeS2xaqpLDgqBw0IWuBdq
f/xYQFtbhqpCJGuEXPj4zp8Uy6iv0zXBHGtjHPSFlvOJYDR910aOCW3WQ8tVz0ZkYQhGg4KUNQHK
WZv62jZ8aFSIANeEeabj8Jk+Px8eZ5OiCpONZ1SPVld+kbo191QJ+xgye1+N5Zeao29lFN2xGsQO
rxmy8rwv1xFjVsTMO7OicnO0UB0jNW0S06QzYRlfs+Jzxv/27NgFmKd5gEqKQY/2heKLnsc1DWKU
BInY+GvHZHEOGjJsyr7O10d9wKIMviWFI7ceWj5jBJrwAoS2iSN6D2RKfK6wBKZMCVn8/ccpzehy
iQiZqSUXrIMXz/SnRUrmw8pvo2s4jScsF/AN+tHaGrGD96Qhh0qZr2Dxv7te9w5uEwlmDJgTiq3/
CZAWitlCN5bhyGqIhAkqMFrqbBgX1XyTK4yyy7pQy6jo2ltOA65psNsVCgBDGbvuKdEZ7g/kV6Nb
t5YZlC+0Jh2BSAW1AkHpu8bM9n2doPkv2DNsO1lbdtxgip1TryLj2EOlyDGbUMQ4l4mCovCUubI1
8q9lWT64ts2ZvkXVk7+MYagOOCXB2Pm46DDaBAyHeZLaI6Rn6KEZ2S+Dq9FRblB5d822mWT7EJrE
FKD95ZBY7uOoGxCF+w8RI5KlQ6LKNGOx4leVU/sNdVlt7KjfquFhslwaMsHOZOp+a4V6JK0XXVgC
Vtt2uyPodDw2732PwAztFi7EmtoxUePOlPpO9PKTTW8sDS0WsCB5lAQxLzjYRixAOHLTnrySlOst
agQPZhM8t6QQaMU7YZyEKcTDxZkn9W4ULJN0wkkYTeF2fpATlicbTyOC85fECfI1oJNzmdbpkoNk
rJCFZM069OptbGD0q2r7rVCoFSSK4MQs/W2aPhBCEaGDsOn0LtMqOfVJBb7Fcfd5Hn1IU93Z24PG
h20ydK7Do92OePtYdOLy4jTpUxkhFain5AZHOb3lajhrlVgGDUPcsj3HcXat4X1rmbOuQ28TBYoj
LNZJH31xEY4aYsyvRmONW9cCV2tM8aESENRSvGioCaj/TWTJLMSEmYLvXGcGamQsSjiKAg/3BV3E
ZgSlza3q6zpAItt+aXW1dTWDVQBEtEfxw44uyXe3u2s/1d7CMRNnmWh9OffrVt7AuwX2mGiAIZ7b
roG9tcsZQJs6imcFW11TWrgYq+iY69aSkcjKaNxzZppfogYllOb3hDayWMMlKMgxJGzccThz5zYB
so5ySCiaOS6xwWFQOLFOrgY6pIzgQg/qOAEr9pJWL/p0iDlSnuySErBy6QykETF/Gf82n7W1KNCg
78jNkQ/IIfZxGp2KDJBdnqv3qI/KDRvdm5fneFz7qlpnYTYuuy5L4DxZ27IgBwtpxo0t790iJbXq
bXDmZ1W6u2QS2QNge0mbsX1k9B0jLAGNSqpHRCErzJpVAAVPZU9bLQKEz7tPsylga3BjJk+ddPf6
RIGqiC8FEeAsBtmu6pJuuiPJ7XWD8clxxnXrI84K6uhxnEgsZ8DH0qgmOBMy3zm0AzLiGbgviUey
U9edVFC/ZaQYcIjk8ZFLw+yW5Gbijuag3aQPZuqPTYtE19VGZDHLeXsh0fhcFEOITHP6aBvqu1l7
YFuY4+DvX+sOxYHh+aTMqHIZWN2b1+uvLZYpZj7WlqT5S01pljXNGwGdiOcnkLDFxLQGaxAtpJ3d
OnvSGpCJ+viClSStKcXWC4nyybbyl6S1tEVsfmXyX6/GMey3iSWu8Vxc5HXbA6R41eeg9YEoIm92
euGKtiz0Fk1ImRwk+pIGp3YItOqT7kDri8Y0QaqN2aHGCJjLrt00zqifyAzZUDn12NCicD3K/Ayn
4MNU6GjJhdiDAOl3WSY++pFZPLT8huHwGEZq7gLfzKJEn5wPJMhFPdHJ0ojfK5SM2HXxBktaxKNx
SixnPJhxv5/iOZreqS3eJfqbdoR4PC+1TyOkkJC/CGsyXH6o9U0bXvp4jjdNHKT4Tg+7su+OA/7C
RmKDx3TfcrwIX7REDxFnr009+l4VOjla8J1MQN5SDcGZhG/GLTnxKCqRO90Rz0nMqkimUKU0svUE
IsnWHS5Bw1zEh854dEeIkBE8fNJtuNERfbtFi8mYPZX+EN8t4y0H47PLFNE1DmNOPH1Dn4ftJaUZ
uw6L+LUbpjNBnvamSGY7TwHtOhskZQ7jxSCOT6SPpGta1px8cIzY4fAco6WOK2NaRk7+mEXhY4S9
ZGUI5L7x9GwM6FKiBP0Vh713X4L+oS/CReQveTwAq+amYyTsv2e2c8WmzbeYDdwoKvs+oADBRd9s
E89dcxaJtj1S2aUop1sxEhzgUW4MOeC9CeJCW8+RurSDe+ZvC4sM182oCDrxHJKMZgGmdJV+GDld
xAEfTNgMPT5c890oy5den3sLGZj8yR54oZR9mBRKec8/TGOMxKswr6EG1DTIqO3ImVupIO1XddsZ
kGfyfddERxHUOwG8ZKGCAKlS+VBAYVrjEiGZy1xHEwKuqiqO4FKtlSD4PakaB29T+kRDKyE90RKo
/JNQrHLNGCAux0eHiAadFO2tjScTtMmLl2Ah0nyTUDs1kq/gbhpUVxywd2oYHxnltUBW21uXM4hr
ohfLtd8hes4McoBccFFphNqIblOfQFozdlfFCQCCtitN2OyahrKha4nSwpgFO7x5j9zge9tCUeEn
iEOshLlJV6n0h9VIQQeKNT8WZSpPo0HQ4VgJd6Ws6ivIaEyYiBpafAyrys0fcQgLt7kabRcSa9q/
iWkg4Kgj78FM+sVwqhTUl8brX7vS8uleO0R4c/OdsPqaG8ZzqpG7kNJ7SUb7QzmyoFUIiYgvV1vM
nORepZwZVMKEX0/i13Tqwn3mCXy7Vb5PSO7Z+IzaN9FQHmjN0ylhb186WZNug1hnABYyz3bQcTuD
XS0DJ3E2bqyfU127eB825A7py9QnvmaImJw6Cd89FdWIhbZOV01dv7qq/SZiLihpERuIZvhUaeOT
ogG1HHFNv8lpbt3oHMk09xFpa3QehDzYA8NWakWiBSo92VSmDbC/yD7cpkBw4up0Zmnj8Cry3lxO
UbW1hjCYmYkbq9JeurorKBGsbi0qp9p7QfHYDM2lzfTP5bxr/3+N1Vh8+9//679qrHQT5c9/F1mt
Pn8jm0lTsNLb5Gd91f2/+7/0d/E/niEcW9eF+x/G+w+JlW7I/7ERUrlSCFI8PQFu5z/MbNMFwYW2
0jWE7gn5M0zLhLQtBLgG3kTmASgj/l8kVr9Rp+ZBhnA8rk6yjdnQZmdy50/IHyuhxTppWnAdpM1S
WREMW/osQUNOnyIgNyfI6xOjfbGu58MiRryFYGxopGlDC68BnhkPUJyt5pz0A+xhtxgXUXMZcWgx
4BwJuGujQ9VoAP9S/rwZgu9a0bSnMCLEsRoelV/YOzT27DhO0WxZ07oC0FZB/Su6q09bjT6zPuw0
b1Kn0Dz/9Lj+TR/1K3Tr/uO7wpDSEZawHXGHRf7048M3sB2vqYKrMJJsDymElJNAAOpriVIeT3lH
VrU+abh4k0g/1IzW84wlfxyb6qPZuhwGjONgiEvQswwKQFtbQ8MZ+per/JUbPF+l7hGHjuIOIJsr
jd8eUlPmYSOdNCWil6rWUZa5kR5KqIoco0NWsrznhQH0ZSRYExSK8FS8Sbrx+yRCDRsbRj5kFbuw
gk5IVzb+C7xLzmSyn9RyXB4vDtQm7uH8iznF4Od3KIyoBwOjzq8DI5JzanW4PIf+XRe2vqq1PHhw
NYZYSeU/5Nyci910R8/XKY8nPEJoH5dOWwYnS9nGeTRy5mjRpovz+mEqMJOyNHJoyb4xZQAvqQZ8
mIrqhIph3n3J4e7cA+MjJjo++2bzzhTCPQlfMM/Ik+Kxoj3EPELpSxciM6dlZ7hVbcDcf3RoBmEv
4cwdlIS8MAHp2dTX3hQUu8B0v//lIf4mxJvvkieQFDpQ62ZVI1S9n++S8s16bIssvWZgnc4IAD47
dZdvmLgQf2IiU08MRL9RlaqdBcuJw5uTv3p23mzMhNCpgT4NyeXZwqbzeaayIeQWp/kO8tljMBAY
8ufLNebL+e2heoTFGMRTsDqh6vz1cmvBpNDxyHPOwWPt+XJWvWY/cJ7taLsD2MNiN59T4CqMtXmk
WQZx9lkBqtJTPd+17ktfaO7b0KTHyWF1ieHO2nYfbYf5Htud94ZkMf4hAv6F8/gz8fo3/D8fiokt
T5Aj5Ti2YSLc/PWiJ8A7hdXk0dUxszdNoVGKuti91ab8ViE7elaaBhJac4/JOtMfRWvHz7SYn80q
zc6diRZfI1z1/p+4/Naa3LNiV/oYJXOvpLuQVa/Q/qfPfYOKenSe06LgHDpKQgZ7an8L0P78bGGQ
UkXmOGVUQOZw7Tw0Dm9cNY2YqLBrZCZG6aqIcc9HGeTz+kGUNrkADp6PwaWhVkFar6GcEafHPMam
8fDnh3tf1n55uKYubfIRhGG7rmP/Ts62NFDAqLLdS1kwNR10IGhNF69rbxJrUnScjQ7VbauyPid0
2ejOQWGT4jdaR07Ixo9TxX99aPqv1Ln5oc1qYdeklejO3ZTfVjewBFo9Ij66BAXZzkHfryAKTdRs
tdhH/TpCR3cA5YCgPDb0fa8Fr5GtVQtXp/BzNOfLX+7Nv1zOfFfYEAlXQTc6f8c/bQmNozOTIZz9
Mhr0UnNPO/kaOpdag+hR6RHu5GIwAJBBXesYYhJ4wOPSFCnoHr/aNjPW6s+XdBc6//q4TFYPiUeR
WpwTwW8aXr8c3EAjzIs08fGxaEV+DsrpgOUn7cKtJpnhubVWE5ZHtVd1zoOXN8XHeH7zY8YLDfOS
RzVRJo4WaoY+oYWeM1CyEGnRhiwcuXQbUAyNNgkII0Ai/nz5//K2cVKxLXTIHFx41vMm/NMdVbxR
BXuYuDjzAiBdaP/IUwg/T3f0jBWaCxhfd0RBkeB2Nt21gdl/DZjg+c9X8ptz5f6qSWDxLrsUcdnI
on+9Et1qAzeXjbwklR2D2KPJGdizvEfvYsIIEmcXMYRdFUYwHZXMtjLs1CanPbAtbIvYFNkToh2u
mrg/B3C6dxr676ULBWwfqpzWbTjstRiQOJLZFV13k65oLK+zQfzPP4g+P/Hf3gheUNvE0WoLQ7//
+U+3tBQ1ErrSkLQa7XiLRZEyqEm+Thr4nQjr5iZIut3IPPzJNJ/L0q7Oga/2joXTbRoz9ZKZaM77
wLJQIfv63nAxyP35Eo1/HFpM0oT4rB1dcqGccX+913QrE3skcPDCVaxIQYQU1XgNSCfrnCVKHir/
HRBqjry2ibYTanKVF+Ayx/RSFdPHqpLjbRii9Ujhs65qaDidlXnbEojEQxhwuKRJB/N1ZshFGmNq
omLJAjRCxB71X36U+a347Wb/8pP8Bpxt3ZJxTB9KLPg2Tt/ogFz0L6cD81/vFkshJ1Hsu/94M1nM
sNEFrnExvD695mFgY4dk/JXGksBkHahVJ30QGmH5jn3yA4Ldb/ff9ejLLIwM1RtkdrR3M5Vt0Hr6
D0F1jnzGPXXfeRtdFds4YBKgTOQ7Hn1TvceiUzjF5/nDhVkuzqWM1VHGFeQ0a9gNgfehMc0rwzDt
oXT8jL8DyIfSzOc/vyj6v91evkXBlsS2Lezfloc6NicoobF5kYbZvMTCe9IjHVpnFZFNSYrxQohG
bCo8J8QdVu8BhoJzMzcuc5CgaCHoWExZJS9/vizzH6da3l8KNoNCzObY9vtZAjvVYGRuJy8ZpCIm
veZLkyc0UGLwdIV7GwvbOJrKZx7h2sm1TCA/UmsRVZcxANSQnxb0xw5A/8Xj3HeZlz4zmd5TuwXz
WlfYBgq3WkEMTUn+hYg6fwYAeo2l0H3r2DE3/nEojZ0e+3plqp3rjpw7IFOhaQy819jlcNKo619+
7n95HNSqeOU93GT/PBtMlmf1llHrFyMdqk1EY2WTix4Am+AH6KJmMUNc7XoiYZqx/cYJGKrLEe+I
nlvnaDZ9trY3W8ktZ20a9QXFM77ZyADTStenNXTjqMvJWxqYJXctUsXaAD11309jCCdFQISinhVf
7neMZuJROVp2tsv4ZlsaaXYhvr4//8j/ti1Q++LnEQLHEz/7r0vV5E664yf8yKp4jTv0vtii2t3o
hNrZZ7rCxMnKGETk5kbLh08Id75AAWgfKGgXBTCdUxQ7XyLN2TuoTY50A1/SSrpkzjM+FPNBqhP9
oqpzfY0b9XNE+nc7273//EP8lrFx39tsnEqcnyzH5QnOK8xPWwJh6JPUUEFc7qUMT4u5e6mp4xD3
AbTiERn+fJ7TK4esSz+u9pV49P0h31uPGlg85um0p0Tl6ztnJtZmNZNOjXHdRjf1x64Ff6faOsa8
GuH4dsvPNryg0gxnRKPR7MYg7sDqUIdgj3YWGVX9n38+/R/1E0r8e7uENrDDj/nbMmENMLPLLNUv
njPRsCNoy04D/JPK+KJ3Lpph21lFxah+vKkWxnca8J9GItixYXf1ASM4E9TubWQ4haXCCk8pJ62b
lpvWXx7Fvx14bHZn6mE5H9x+L/U6m655zBDl4mEtps0r06uRpERuSVCTrZ94q9xHkENy/NOomWKR
iCA6p+GuBKv2t2uZb8tvmxep0Ex3qYtsT/5enHut3qaVlhkcvhCj6ANuaYELRU+sPQHIJ2eQwSac
D7NYh6ZdYpBFEyIXReQwkYLLXHBXJSgLhinDPZDDf1VIgvUWis9fnu+/rTvuHRBvg5gHw/Pr++vR
Pwq0IdYvgf0hLMixEkYEQ9cC3TNV7u1+jeyfs+CyfwNH+Vph9bi1+H8XuWpvITTtv52y/rkF0GHT
aebNXTqY9799Uk5btY45GNPF1GoU4ynx1KjrvW0lumRBg6tE4U+7dso8tU4iSREllH6+dxF02AOL
qCRpPpgiY2sw/978+Ya5/zwycHUSZzeVsinlnan+0wfv9Dr6n0yKi6ItvVY9cGAvE8XHrkMdmrYp
8gAUDBvLQ7Tpl/mXhm4aCDdqUgUW4pDW/nEIDHg8mK42OXGmeDmSTW9m1rrDvrKC2leDHGBM4yZv
Jrigj8Mo9HNUP0R5NZyEOVxKUwN6V1nEUdd9v2N2aG9yLNgM9tzi4/1XAQlw0CWNaG/GJVLcpHI4
nH4Jab1sQpXlR2rLnaMwEkM6POl2Bg/sXuyFxlXrc40pgMb4MLCRfVa0KGXSnkpWw01jHcaJLJb6
2UeyhYCrFRviz1BMWcPqvtSVep9cozC+eR3KHKdQxUd3SsOHLjOfc51+elc06brKBMxAmdAIChCF
aEUf77QSsJ4WTfugs7TVmOuf9ShCg2SY21Ggw74/YjeEHBhDTVjrPlDbCCh3bYHC/fNjNhjP/uMT
ljxk0gyRE9mAEH47SadZh9iq7f+zsk8Mcs+l2Em4Ulur/FRbAoqzUxR7J7PZPxtgnRWuxWWXFB/c
Qa3tOC0eh9Je+zHUs8C0PkifTf3OXxaCrSl1UX2YgOZW5oCeW1eOuR6zmfBJWsuyHG2mqYdIivCJ
DEfFXQsvCGS/GaZTrjl/tihKSpQDkAoZuOn5vi6AScgmPxpUn7lxwobTX1vNurSVpKHgK4U3fIA6
16Q7lFznJp66mxZhievLgnacm9LexN+DQgayq6b6jebVFGkJMIjQj9tTMpYFCVtkM977F6mjoeuL
fG2lhhwGRmU3s54PdFZVrJMKbAgWgpFDW/nOZCVFADVPnZz0a5hiV3ACm8lKlhpMFEEMx5CogQD5
3+7bqCHG/osMg4B/3xIoQsoRlPC75WXXVLNxrhgDweDeOkMBBJcoXFQWMAuWJMR8inH62TT4kAIr
2Wq1G5Acn10DK6/XuWuG6x8Xrxjtugg6Kmv8XvQa+B4ZfWmyrj9hoPumuQRtI9p8IcIcoAp/cx2P
OaUoTbmUrPissOyFR/gG7L6YAf/Qn+wZsIGa72vjl9ZVlsGbIwA+miR6XO+9C8PDCwenqrsassVM
F4pn1cG9GcYPht++9i0UxaRriQ3kSJrh1+q18Yua4mBv9/Jr62DMyGkmr0fuLQA+B7yrxEcaIMxZ
xzXM4klAtXXFtC8wBIRyqh7A5qHV5lzrJozU9JqGCtsmIY+kDcBBAHfRKa5pqoorEIesHJqXXiCq
uC+t3dToZxcpZjCqL06OcjXvVoPM4IvPzcT7ty5AoG5rT1saVpFse3zdSxPRxBqdzvleJd7T/rIS
UIsGN9KmgEIPZBj7IRs+I1TKjhn2V46hrJ9Ekm/t1L+NFbyxjlwNMFFjTmxEnS8D0k9QDW/Siphs
p0U0ZwaBu5XEfuNr04v6xvANOjfyANSkJ+SYzg1kGZmbKdFObh/JdRiLZTbo1tG80F/EtyN4C2eb
IXNy0OUkUKBO6CCa6+q1tKBDIWrL9+bUraXnVes2ZZY80Yg6OwL6to2VM7UcEhJ95K40AeTKAPS2
bbyyX87HUCa6/tKCBlotGn14M69oaEIauqhyIZq8myq2HoemDvdanqZrVVsb1UowLYU40XegySU4
IeQEnG5Coo7A0BTBmlmp6SzV3P70BD1KYMS7in2EgXFjHaNU7HlL9aVXgpCD2Z2sdUu8ASesjkPj
duv7W1hI6JOYjr4Y5P8ukiwh79TziUrzlXicmvjRDIezSYNoiw7UW/nzsTLwO/LC3abcAe4Zz0Wf
PjBR0M8zcJpF5NnQ5dehdoHe2NNz6TnFmjS+KcVi4fGOzz9WWGPQJC4J9B55BLp1tnyvfUtogCzN
ubfpRXFwSJodCJBoEwz2B6eKx2U/FWBxAUr7gXa6nxgl/7uFPQFtayfvCFRP7IJJ399ftViX/jav
xZHI12YbA1pYRTFjaBMy7T5Qn/L2g0fIXuAGKQQ76kJDVGJDWNM+n198Cx52SjwrrzaGnGHlpt33
GefW6Hb0UObxoSa2bTXNI477+bILYz4CVcHhKvSBo6XxGrI0uVr7CtAR5JigJeQ1+8EysMqx7tEq
aPHroRLGR8FUIfe298XuXuIpEWwLEamDVqszDMpTXzkvSVkWsJwxDfqDQ3hdEHUMLm7odoc0NXhX
xh/P9P4pTlNBpEakbUvHdG4lcs1b3WZv9z/rXaxtfQ29Lh7RN9gq+laSHwCDLTgOhXgfrOImijx6
6kixWWRJUj0BfU6XXW/Kixk3YnW/0qzVTHJgKNSmDv1uh0nmvpgKJFRdkyqEd4xz/CR7uNNPHN9C
GzW21lEa+NjM2Lolife17H36eXH+jVb8hh4lTuEsEsvOqKLHKbTW90eQiuBdwXlaILgsCAjwqXbn
puW9l0nRTkZFgGvC8U8VpB9eHR0TTVluCBv6VpRWdkK2ky4tHObCqf5zOAzRrQd5AtawbTaZK9X6
fr1eOKGWrCSjAsIM7q9rn9fXQukLHeHxB2ty6lNUo1wwUGzv1Ti+iMwu1oNqT4bFRbiRtJ9ay7cP
nUmLm7riLQ3FKyT/4jh1KP+E1JqtPxjU6AaKdLq2IBLFNXcIBQ5B3xzdEhTtUKb6sCTkAxslK9I0
iXEXN8OXPMeaZIKI2JCI/k7vk69/LnBk2eDaSUE73l/FKfmsl271kGHPHbvm0Qmm8VBh64q6JDo4
QV3hK3QZH09atq1bE7KuN3OFATNhqIGTCO7wqfJUsApkXQNL7U8IM92bpoFPk0214xaxeQ6MiK2O
jOBcD9/sPOR9IfBFXYl8OmWO9b1WmNvvhyQfkfVKA4u6RZ6SXQbtVRoAIealmY8bbaNVVzc8wSHL
hmOsmuCWpKF9HHNkh5C3yAro4/RgEBdy6LBkBxKCqJ0jIR80cGTgE4GOWkm7bmEhrea/Os6tcFP1
WrIpuhFbwTi8Zb4ZPCaV2uu1u0zol+5VVj5CIkBRVPJalu5SsXvMupJ3v6q8k8ych8iyMuRWEyf2
CCUkgvHtJOp4b3znnUJwHpCnlkfFoSNQAJLosK0TLJc95dAuL6x9oZMNAe2n+PFcnDhvN0H+ZHoK
YQm9Nna0famPwbnywCQCWVvZpuYvijLqr2RR9l8acpgqUyQPyuxvUw59nbb5eEhzPqdWR6Aj3J1s
T7o3RMdQ9Ti0Z/E+fcJrlRNzkuJG+7E4Ge3tjqBFobW9V2woHvA8TF6rbvjSPt+3eVEW59Eb5Nlt
vrAWGEufEejt/l1T/ewDMCZYcGnZ3z89m1HZVZvOgRw3HdCsOwLP+7EMsenNQLyW3y78UpwsK7fp
Ieec1EXU40sP0W33w7d7oXH/9CaUtIuwBioO9AMbnDDbVd9/skOqHff+jzlqEEc91F61miIR7e6r
ZRh1zt6oxM0rKbLMktjOItknOMxOuDcXooftF7T5eOg5crNXI42Qpb6mu+HsJjfRz2MJUcDL9ZXW
k+6U8TDBXaIKrStWcrPy17bXWBuOLKuu+Dxq7K5umFdrzv7wT5iswyne3DeuspPBdlCUAoWZLFUT
xKsy5VRIBTiHNHcdE6P75FkQSBXp0FcHMeiIPUh4gkS9beGaL9z5c07jWbKBKnfguvZaF0DFogeG
J3t3v1e67NlCuqI8pp4sd41ULw2DfywJQbG1gyFcQ3VTR9B25qpTMOBThE0PGb0jzCzDKQo+WuZs
Gxg9KF3UgQthtR85T36RhJYRCsEQzY/83egra9doF7+eWYN1t0SrMlyTIr3qER5kvyi0U5Cisa9a
ImiCbxPAzj2uQTVL24wVFtJkVbjEdCeIkFe+N45McdvscH+hwBZXSwRiGGxi/OvjuGv6nnTNpiAy
zi9XdGl3Yxp2CA8FTwo/X0HSyKPn7hp/AS8weYtivVu5ZeHDx+kZQsjiUXW2OmXSx0Hm47Tzp+S9
1N4mXUGKZBZ97jU+ikhzKUBh47RatiAzMjwEvbwJ047WRd1xFwMO0PcDEv1/bVPbzmaa57OcRYx1
HmlU9fP8UQQtdhCNYt509a9Wppm7oC3lojCGaWNMBxLmslvXPJUd4ste9d983qFtWJLOlVvs7p7C
JMw4NUQBsBd9ixNlLt2YEtoJE7CGqfdaoihZYZZ+4kQFJQBKy46Tebu99+l7ndcQVb63qUH2dAxQ
1kXWYrLuXLErhMrJ1+5xhTfWALw12aZNj9wypikcJaJ5nBx8OZOcsJfhXp6lHOE2qWo80qbhXWLX
e7nPhXQzbVZuTDD6vfdgz5jjupJXkUKgMAkbgcDWLVBVI8YTxtOUTp9IXuMAbmF2ymv7oT/dK44p
eiQzFeVxGMRcnbENgiTYd/H4TRvDbykElX0Cfmmt9JYngFUw0gBP43NeQTwxfsyo3NjDQk9ROjcx
4Oqr7hAkx7qmhcpd/hjExlMcyLeSKzq3cvjmSOc5YnZ4gJVaberMO0svBYRnCgFm034r8TNv6c8h
yjER6+KjM9elOV5he4xgTNAHRnnSIOf9JiRmclMQZ5BZ+atufajADySWvdOqQCPRwXh0/KDDUzsV
L1r0EnbbzFXRW2gSNtz7WfrUMF6byDJ5vJ8aa0Zni156gKc5DgSJypaToYFfmUcQFkO7M3ScVVnm
yY+KPTTjq9VkEiP9LfK6+KjR21wXEv8vc4BxM0attWrS8B2sdbzNEhQ9Fe79UxHoBmbCstiURU+Y
oNT7/f3dcfzUXho5VkOrMiTgAkkvxi+DLRy7L76GDy2w1ISYPrlN2Kj3Uc6X0GTGB86tLccIBtuD
63xFN01U0jA9Tsy6HKnn14j3o5KAj36oTKzkczT0/dLFy7y/Nx+cvoVWESV88iRz7BQ2BDJY4Dub
oZsSxREtQ+GetWJIboygQlcTVxb0AKmatuG8ZVLQ1XAPkbUvszn2RXclfa6wweFbcs8a/D8HQxXv
BkirS275XxNp0RucK99eiac8jmp6NjI4U5oT8uu2NC6LAw4ZZ5Nmer1TQCi2fhw9FVrwmcA+vOTU
VdhM64wbQOP6/gDb3vqEwjW/BY/96BKqpDXNniT07nx/hND3lpBaxwcHZ0eS+SBoHGujt8nHzrXq
NR0xImSkZFTRRsbacOZGXOHwfKZ0QZmZ75opf8CjwDQQp+UlSs4oVr/Cxk2ejDb7aAnyq+XY1FuG
k6dyJJVYRN5n1HyL1tXzT6GV7iY7+MzMIXl2e48UjRI3U9RQC8BQ4AaeQQYcf+yfKIJj0nNXIZF1
T3E1IFdIvUOT1QaNEv01l/V7jnT3ZtDKQDjmnzuo12tpEbySpTUNj0SPPifSP9TKGCGydMWN6AQE
RsJ+7yVsg4CQXctvuhda8jyvrp9uLvRPEEPVyrPC6ESgkgPMi4jCJCixCvwfys5sOW5ky7K/Ulbv
uI3BAQfMqush5pHBSaKkF5hSA+bBMQNfXwtgWVmKUie7XngvlZQYEQDcj5+z99p59hSY5ONovd+A
I2JasuvDwb8B/ARJ2dlnZ6q/R+5W1qbz3ZbpV4f9Qogk/aKT8zx1ewAtzvdmcr6Sxuc+wBjbutJX
Bz3Wol3GQ7WdyrCj8ZV+ovXpHQvUcawo6ScUl8mBtb7dtR03WWTuCjEk3Ddptmvipt1kQIG2iSHS
nedk/dkaxevjVNdatxtqbMAoSXfhGMFwllUGwRF6NWCSMrHD74UxQMTxdzWO32OD2OQWoyZEuU+S
qW4rTjWcb551Pf8+xfYBvLx3aTxy0zI+URG2sLHUMEIyi8hYmpofY0TcClxfne5U81XN7ajGrdk/
OkVkAHIo1TcoO4BHn5IZ2EROyt1kWj99wBiHtEEN4JLTSDxLcJN9bGwj0BIXGZH2k4641ep2HL7r
pUbJJJ0VnnPv0Pfm3qeQT1E7MNHJ8NjlP6e0vB9j+0Ok7I0IyaiCXwwrDImWspKV5kTZVpnaX3ww
7BK0NDDoUy2Pf0kitjWqBC0oDqPlWlsn8k9QmcFv4D7e0CFe1b14bNA33Jq43YVp/6ktUmvPsBhG
sWo+5w3GEV9m+pXtaVqb484uIgOqlgGRMGnoVMbTlk04wOFTKzxBHJ4zMB2jUT2KmpC3Tnlzpkh6
qmzzY0zyQCSg/PpZf0OpbrIYRx+UmX2Amkb/oU3GjeXfQ1mzV9j4H2RKs4/0m05PqCLgVK3aShLS
U7mn2hXtFkEoqol+09NPxqbElG6yiD0LU1qHiYcDT4qX0SZSm6CicFMx17aRYK01WsFkSXFuElq4
jlMs1cT11ROPdt+UHR8sdL/Q+ukVzAqdDYxU0rR8Dys5viDC08t9Ps6wNe9eFtqPqla4xo0aVFeQ
7bLKIAOdDWyjTczCKiTRx0xn6s+d5nX200C3GIKIiZtJi7h3A0RwdFujYDROnem9pJCVAVETU29w
Bo/mo+tYA0+OdSjVoasjb9LvZkTHAF9Q9F23HYHrDxYcRj9lquUSgOeE7FklVnsSBhnouMac8wRh
O6nQEVQcbGYUQxi+ICI96BVzE0AnD14LnIveSb7RZX/0NTInkaD+VCERL9DQoQU3GBTHUZ4nJZ6S
sqeJJ3PSISQTSfJUrz55KLOoL9t39nAMh+wWuMcqDFEpStIwk2rTFC6SzmDa5r0ntgNWM8uH7Vz0
zxkpnHQJaVnVn5wZSJwmhbPimHesB9izqreIk8jiM2YMBGiGotJ1/RcuT7GbuvHZjpKvJER4qwz2
AZFV3S2gsOe0usu5daA1+qD9vAGahQ4g0E6e6lr8TGT1NQyMp6Cr12HjqE2oR5/ikYZC7N2b/OSq
cAPch5bx3KFoJdwltzfEa+283v7kNHaF98kkE6Os3IMbgk0jFZ4XLvgEHwNJcDPGq3vlRyTk2lAx
Ej3dNyYRcOMnKoluVxoy3deE1Th+8hRMerQaw/FTK6gEyzkOxMJysjXJxwvvIgrTre36/SayxYdi
0HPaPHHEpKj+kcb1sRk6HCd189PB83cYZHfVPN+a89NOg1N80DNn2kwZb0o2+KJNN8FrYTy4WXLD
oVseh6FY1zkQqIR6fjARh7siOfoRzEdtUuM2BPfrC16gQYP4VBC7Y4SQc7kVvopWXW3IxaUR7yWD
on07R8B7HaE6XXHSwaUldMHhtBCdZvO4Ixtv92tU3fom9gaS1vwUPJLTbBqnmK1IkMY8N5Dk99WE
3xJBbIqjz+54YOINDwbQvQaQsNRL2iyDIIHCDj8PPFobH8KehodhTUxFfoi9J0I5OPrUqbtW0PCR
/lIr1EfNjG7keGBehDoIiia6QLe7OQHakzQfz07WnkfvOMn4LxWa3zxMMRvNB1lSEzVkhD9ypjWO
Rlc+C7xnlRKYB7QMy6IT2Ks4jtKHVLmn0eg+JwDH7vrCzhGexcYJDh8jZbBeBhzSc2sXp5gOhdea
FZzzxr83o6a/15i5FHT26iIyD03dDneT5l9jLQnx6YL/gn+X4AMEA9BlDc58ZQTbQsDQL4PUYPO2
vodD55NxiFtnKOML56z6VJvak903+nNhsnoSgWBepy44ORbeT01gIESJ5sLs7v8CZJ7dGfpn5Tvf
Gk0lV0KqDCY/J2l0EAizUpFZ6jaHlE/5TAbdNZH+01ToJPG0ItzXth0eelHhcij6lWsxXJBdUSCc
6aMNVmR5H+KMXMHepNFdfTasCaspj3M6OyZ0RMeu+7B8KWHcbNoQ5IAnc+/1z4hW+OFMun1a/qjy
c9Iwu2kE+lnal+WL5Mx+aUo4s0QUyl3vKXVKhfclrovwQjt2XJc0RTbOwGQvF6KnYdRonOJmC7bs
mfaNY0zLm9iKsjIZzA2w6GSBTH5uFUQwVvYkY8+Tje6vULTdM9M2DwBXkAJtX/SxiTHOMHjvMWjg
GjIUmr0CYP4dd5UzDuy17Gfg1DSQAtY0b7y3p8b84BbD16pCk1YGRLoOHMhGq++vmvlEEBlMdJMu
9tL5XwTXtd54B4sji0ZjNmmnlHNU9FJRVFtkvSrLPeSRDWAxQZbk1s1fBjgBsrvKvVuVOWpOOVwF
uzk9ZoP2KYliTDwzL+8+Qts28MxuCzj4Dy35JctvoNX45M0ZNa6toTp07Gll19zGdTLuihjmUkFs
FBOMVWz29c2s6r9au+pOHSHCKYGV1Zwhjk/1mJW0VoRdPC/ar9L3Dk5qMmWe38XQaz+kq1VbHQju
KiGafB/67vMik0IfZl11Hf+mSY/i7Jl4ZCrna6Z1IBHEePJ18174w3hu+hyQ5zxIyNuwuLpoPl91
aIxSmtAun0ZU6Cv+pei13xdETINH4tpyJlYbj9bPCRZOyFCPbDOQvXRdUre7OHBPV7jqp3XNCXWT
jNNwsDUTooVWP8XJVBz5P+leGUDpOHAxlmdA1k7ybLcMq2j6tcWqavAuI9xENy8sdeq9nkn+HKrJ
zM6aJ9sOQaoqr148ldEPMJL7VpIz4yh0ZA6h9cfX0V9jl3CUDfIYXO+u91AMRjk271IU1OlOm2wQ
++Qrq9NBJXFPoM6FOaoV4oGqOt0t05rSTT7VyP/golv2k1Zo7OH1Wbg+dWcj9FOeU8E7pWvvcfiT
dB7iucnGXe87xY2m0YmwB/ecdhHkrrmSwRW69DyDgcgrP4VMF8CdBTTTjiszcvxdD4PPMtruiG+C
eYzTP0ERpOKqO8ih49yonIHtoIVdsz77cdmdpXV14UFahlQnozD7DcfgcIeSo7iGUj27PCIOgB5A
Y/lO66W4SGu88YliJJT45Q0Mm4DIkh8ibKpdE2BOXz68QMKjmtrM3g+hCB5eP70wcW95Vt/PzsxV
iW34gz0kh34eMeG3uAt3GrMHNhpbXaJclp+ZvUMSU+LY2215HhK6GY3oIUOIWhz8BgGAAE4piS0j
k9Ph/Jy+dnRLhS4LbpdK+48w/j1meZyH53snr4qbVQ4/xk4fLqZClx77X5bVZppyQlKI1tInPyCG
Oy5oLEBxrVoDw4nf0amts5031Bdm89lVh0PoNUFDWnCAHLYJb9Clt16s6G8Mm3z0VuSsTl/cYvwQ
J1y2XAuGE2ZinVqahcmkHn9oDPyerwteMKX4Xmll3Y2CAy2PHk3wCE74uk0FMSV+i0pTlw/+7Lnq
cCoHtbZJ9ctIO2e3jMJGWVhnI05fhtnlxDJgn2s+olWVwp9zdWCkiyg3Ivsi7PVuszyrBiEe58mu
dqGPWEXVgAndyD2GnMF9iVRxQKf3RNzAusj7hDhDMH5WKLmwtoOCICPmL0XFt60b6fIwT9Z+uTtp
JWQHOl6rZSillP7CyIJQv3nIClHGJauPeLrlNqHZQ5gVjZe9xsrM/G2I95E+fIu14qOTWZ8co4q2
qiEXTZPliXQ/uITu8DoJlQXhLHR2gEW0kUEaFm+eQ/aKu3VLDTF9tVLSjRNkN56jnL0px2q/vOs4
q2eHNytXmuf9gTyLL5qGAG2+QVpDqJkcU144OGYgn4fys0xRfwSTt28pWZ5GG2Xm2D5anDYPSQzI
cQBptcW29BfJK+mZOCou26ATJ9JlXfdscDZbxIAyMqpNq1fEqPnhdpmBcJ86iLsszv+ASRG/zRKh
Yi51nXvZVd+XhpaAX7AOfEgNgYD3bZa6v9ZdHY7BrMVQmB+OugWvJTPuJX2stR9M4c5sAuYC83vE
Vz63UZ9hG9sbs/IiUuwVc+EJzIqcRb+hNWY7O8uCHR8lQ21uj9m2VqMcHqApzTFSfmeW6DqJDxIG
w16DXjTdwqE4kDTPJNUPz3ZtHBga90wSALw1tr5hSQX64xsejdwN78d30WN5QW8+a1l58e3uuLz0
IKI9TEj4uMcFVWy7LEInUGF0Mu3I2Ej1gf2LAJaAiXloB0ebRikl1JhvOw0K5yzmCqY5udg0DvHM
mQCVtQwSkCN8c6qBZZTG6jLUiaAcEjjUkBFNBiN1RkoMrDasFLlDmzFy75Zf67nxy6RMCmTaxui0
8u6E2exiolRYY73oVngz/B1NbTKBGIsfcxqNuHTgIZVPSeCmTGoteEueaj74dXKr6RqdvdqND1Ir
7ttQH+5TIe5dsj1jt3hpy+mnYdX0N4D8fOvy4RuM+eTCiGi1PMJTlaHZSdS3wYG97jGGuCeXw77Y
JSNabOWR4e9YuJKj50RfQ4XuQyvJdKe9wJwjycz164SrjFm/gitaL9AuFfQ6EftrJdvxpHrXuUVk
DL1u5Z0p9IeaxwNPp3qu2nuUd7jU8zNtsvqGmi3aVVuf8xEBy7LQLynbpu/5kKBU1u4ru3XIE4Rx
gNvCPTgaGJPW7Lj87Ir7FrHwN64RJzNYwgTu6KAn1BfAfhVT73qPg/FQDFZEmFnFaHGSd6YPt7kI
224fjUQd+s6cM94T+6bV0w6ZeQ13hcknwWDfZGbW8Num4Jgy91tHSS0PWUg7zh1/xoGX3esV/Vfb
hLSWReN9X5p/9W4aXcwaYUmufP3iJC2VxiJlIa/1EaEa3OcithGZ9NZEUFGv3xnzF6sBAR8+Bjqt
eJdEtT5mwwgCr9u2s8J+CYAaJ8YHZjW5z3BfV4bbxi8MMaxtOyAOMXhkt8iR1FNYDdXa9Tj21Ty9
cfgJ+C8cFwcG27JSDarC3w+8YSM1PqAmqxH3qHGPA7o8FMreW2Xr4M116iMmgy3KZqYs1ngYGn5X
hm5n0UXE9besb4uDapmSpIwsjjI9KTRjBzuIiTx1a2MrLXQyQdGIdVqUGYlVbrTJfA82cyjgWE1M
XOyCc2opScUaqEVRAp5ds4Pxh3PPMmMLIL5L63OKYGcLOItd/XHZiky/I8Q3SJ2jEY8H4k0BVgEP
9wbmJfrHSJSMOXzQrmXDTH6uaY3GvhYx8Jyi62KifqAQtIX5leArc20NenFqq/FumLqzKFLxusYh
DGPIaUXftahzH5y8hcgVavWd47tf7T6/dQFxTMzOXsbQGu5RoZ5HS5yJRb7njZJOyopatrVxR3MR
Yj4lH5N27CIcdrcxx/BSMitueP/rKTEolWznmJPFRawCDNKlaq65B+88VdrnStUkCQY0RAL8rW1h
0Gy1C4x9eXJk3IdsihRxbtZkz0By5oOWcyVHCYlPjSlxRu6jHqqEYtR6aixNP5otVEYnvstyTds7
DQ2SLjHUHsHNt0n5yP2hcmeSSOtCfVxmsCF0vXUpBaDuDLNonNfacYjYChWizRP0dhAXVcu5cpFX
gAI4KwQLagifRAiQLZj2eV14nGHJZjO8F0vv9POygXW5Tm1dVEdndF9/1VJMe0V8QTSk9mUGG6ma
VcrzlWVmj7JGaw7G1DIkMY+574hzqiMGQSJ0J78sBzjA8lqaiT1ju3g+vLCA5bDcKfvXAVEfhCRV
HJtZ5UVnfuzA4KxxiXAY8yOQLXLMwKOnMJVzgsXwdKmi888OyQuGBzPSMvLug20CllSt8A+KsLJt
XBIh1mY8LJHtZLQqOQ1kAGIuHIBetcG+6+j7QZoKIIfXHrRCWvveFhIPXLFWhZbuHOB5G5zVDU8k
J9LUJjDeMQrvxtXbjHgEz8vQPHa16OhgJphVUtou0LuXej59LUWykpN+sOyrhVEFsVZjIuQgOoB8
gRjLIh05ii5PStLXbQULKiiPhaUsypPusSIN4RjDNhryjnkjzNmi/9gYgXOo3XDcSpa/vmiaS99y
kktVAwEk9LNdr9Lgyi0kyI9DNWZf/ME/MiHrL9OAVKkjh2peoOsASBpwMG9TQx1NNS8+lZ6JX5Wq
UhgDJE4foXSvk008RSJ+iHQLXD/h9lzePciDkx2pALZy/J2U8QFydjPckKgECSOhwgm/BSV5XAXH
5lM4kCWWWDqRtzVN3rIiRNq8aN04fwyEBxgGnZFhxN7U5V+dcPhO3lvGztqf0lHyiPn06O36zpc6
0Gld1ftRBZ8dOSWXmkDRwJPZIZu4s4klPAgetVf7dIDMmvMZ/WqFdJBYBLRTgYvSAyGpXu6Bmll3
NDZRRYj7PCvcx+Uc59W4ixxmuMKeJTbQyIM0lOdhGEkic3uGbMajj1F7bXW9jfKNsOHcwYtqUkAc
IpP5CuqUy6KA8Act2y6VmYGY7OD1Pvl8ChhbTwYvVTEKT6swGMhZ9HISQgidtn1iz0GijFGexkQq
DmkMRI9Kd/C/5BZwysjkuGKWAZRX2P1Aqfug4LmZhoaQ3TTeVWZ54+zq0e2YMTBFuB/Qq2GC/uKr
0N+8Jyr/XVKOVd51bdew4KmZbyTlqqGyGYvGuC2KwyQO/JtukEcsTh1ZJMem4+Dm6jQklMEJ2AyC
w6I6MKpE7t2UxnPvZwaa6JWd1/aZC7oCEVq+AMl6ge2jPYJfBLRDCagsJmYxRTqs0f/9e8ASrUvL
Fo5hybeGkXao6PSUyXTTzUkibpcEmkVFeQ3IQZ2mZkW/OWDkgVrWBxJ3reO43XYVEcGqGQQhRvCA
xsYaPtfk5R4PgMAYBGj+z1bGNx8Ox1fiU4DyaEP4MnaFvjbj+B1pv/EmZgq7J+wVV+Bn8qSB03y2
ov/NwRFVXt+1vua+WrZyyy9A0AFVyg2JiCz3CFOeVZ54FiY0AiAY/KoRq0SQAvzOZ/m76V16ruFA
qLDmyC/5xmHe1XUXl1mg3ZbToZaL6mPOYGi08m6j8lwh4RhzEt7BFGkJVUBmDHRUOK6eXTkwtRgQ
nBrzFhog1a6qL2lEdyxxhlkZ1Ky72aQDc8BdKSkOhIvVT//8+q0/vn5b6LPxzTAtczYX/e2T5KxO
n6eZtFtplaDfmuAGIslaueZgH5aCg97OJkQ+TBeCxdMLNW27nPINDKArGuEnzba/B6UOW6wWL3pF
CWNuAM2XL3nbkpklX7yqI7Ky98eVDP1o68F2hMPEKpXH0HMzgiW2PcrdI5G2ZEcyVYdqD7l0zN13
oDW/ozksV6fZghHCcfGyWzO6429v1k9tsq2lEjcmQJz5UBnf9fF0Aqxbfl5qveUi+lB1aBwYx0S5
NaHP5bBDLbQo7XLmx9u2n45Ersfn3MN0kaAc7fPwB6mry3lEb9zi+M5Fml/Xr1Y0l1etS8NyadB6
4s2iQyfThMFuWrcKSsBWRdFGFtjm0Zk+WcxuVn6Dmtq2vH1gqhZKJ5lEvcbELI2Qjo3Ox0X4MfKj
x9xkTmkD9wRrqqXHAOIuh7nKRuFTz9oS29fXr56R5VhZGzDSZGQy/TH8CwUPcJj5/GrLStty5nzX
+/7HdwquQfdwlXreW4ZEIRi9hxkDlJpFfm2T8r0dy+m7GZMH43aEeRqzLTTu/a3rVSddA7AfGEMK
KrfIViY87r1O8NU+YtFDFyvVeimCFjErXV4ByBzRVsqcsmUG8s5V+n1R4iqRYmJgaHF4B2/uLlhE
pZNr+KnxbF/0IqLJCAyerHswKG06t2raPrskFn2LJmqg08Zy7Ymag/psIgyKdhPrFUlumm5fYoCr
bkZd6zN3Q5mYcnZJrccpE5/LUv1EWkWEQIWrMMeDvcPkb62Wu08J/GIFzpu6B8Q/Uzb++U3+wUzq
6raJI9LWLduGM/DrIzQTPnqi20zk3w3dlkm1n42UrBQcVA1DX+GfRbchkzusTfc+mA33hOgWjO/2
xVQir2yT6lQ1tr3p9ehDEI/JJod7ucqBML6zVf9hk3C5DvOixsNjSf3NU6PpncEkBPdXRPLULmn5
yDDDweoNXX/Fql2eNMFuZ6qRDDSTYbhn5ymppmRlvfOh/W6H5JWQk05o0Bzx6L6xSfemMietS/Gh
GYjnwiH62Xi1dbV2ZW3pGzs1SDmVU320IprYjJbOCRuyyo7L8u/UrrbiYyve8QWbvy/9Lnm0891K
wLwnnDefD44sHB45q0onafhmZYVcOVwbYPVgMLK4L4+akcsNmn2SHC+9AukheLpsZr7jTBZssTji
7yOTV2tBLyi5h+Q2XM0KxWShuz+xrGMXoQ55p4Ix/vCBGti1uaoWRw5Hf7NrUeQVNiFqzm3W+yPb
PXU68ntvDj1enia342SgcFwzd/Z+QLfcGCWJrEu5m9btUzF75VMgxe9c6D8sASzTEgfWXJhgYf71
6cDLrYEdTezb8jCassTOIo2fAxGSa4vUgo2YsSalphiNz3Ldpcdn5Bz+//mF/GmnYz+3dQpVMqzZ
9n59IVpl6N48ermlUzzuLY0dN7aOMUUZI3dwGJzQxl3J+Jo8PKr8WRhbUM15TM5JHtLl1s2ItpfY
ia9hoHX72LfBxo7ldelU2MQE26KQV1GTj/bOS//TtYVoJG3HAHdgOG+urQUOkFrEcW6OUOZZqv4l
zQuStH29wgREjQGgiVFUmH3LyXQ6+y7mnLo36SFg0tfQNDzkPclIy7fTKMgg99J+j2hSHJL2U2aS
PgKfu9/WyngCcqnttLjVT7O37Z038oe9jA/eFtyfJmvl29KqFFamBZZ0b6HuaSD9tO65rZ3HpXrK
w+yld8Nb2IOiEaO5Z/wgd4nOtKi4Fj2GkuUk/cpJKrpDvsYNhs2UCPO7/iwxt/RD4j/+8yteFu83
dQanYwktCV7SrHn79a5pAGnTQm/t2yKW7Gy0kSKhX1SPEUnxPE0RcTA4FHyMS9ltuXn1QFwzm76Y
axHX5eljfCei5MiMM3ln65mDc99WQTgtWUWFSR4fSv9fX13bloUzxSIiBga5beEzkEQ9YG21lF/v
jZy3Bok0x5GF2lRR/6Ty8LCsBr4cPzJB7K8t2IWn0jFeTLQ+p8p5QF7aI/JstUtd2gN5lqtA96m4
G2h7/KrXcV8Nga1O7PFBkxqWeXu/GGASr/lGKUsWTwIQnE9n20fkYxgEGMlZVPfOpfnDzcQ5Z7Yz
uxx3fqMRpHYvtKFsYprW7A+6GzznOC3pGJA9H6J52Yd6+8GtgpAsO9M/LsMPcqO8+yB+h+/CQvv7
hXA9x4EEJXk9FBi/XghUsL2YajO8X+qqgO74scxgeZDF1CY5HCqazZVFD4ssmFudG9QJWRlSyZFx
UboYk7DCdI4Bn0+ffZHQ+ovms8+ziHb2oWxVhPRj2LRK/0gWeU+IbR7vli+ThVDOaLJwS3nBuKyJ
HnNBM1d23XQxNIK2xojEl6WKL0a4tm2BbDgh6dGaxdl1AbN5ckagaFh22ogYAab9q1CXDa46Og46
QxliD+Z8K/yW+sa0p49ZaH1Z1pLcSb6mpIJuosq4pnVh3IUBAS+q1dYeEQ24VdJ6nbRnaRRf247T
XMsEYLV0UXSBxSpWnzxnxIMboaKdAEqskjBzHoZefqSdgnwyhkI9ZN9zkd40lLgclmp6rPkFi6T1
EOTublHyxw1O21iojY3p8zwxwqVFNgWXTLqPQddRwnPlGGMgSc4wKR9L/KSYhMvohMjup61XMBp9
DqJe+D3Ke/vyv79PQUjOvmmQdHME9K/3Bk6OBB8e9+nSgTUy7y4TDsVraH539QF1UzLSpDHG8bjM
k5c1xG3r6tghFnjntfxhwfCoUU2QhqbDCvymVg08praM1KP7ISA12MhHZ7t498teP+Ej6g7LS1hQ
Lj9M/Il7DqwEZCTG0cum54F27qaqm51P+imeYkK43nl9vxNG0B2aKN2dGUT2Wxejs2sr7ysbBhLd
VzpAa/JpzM9Vhm2xLVUF3N3fhgNy+gwi5MGaUIeH7LclYQ0sVQ68B9f6K2ywcIRFaayJmjrKLn63
qFkoPr9uC97M9zGhkUGbstw3C+/Y+V5X9EF6HzoaAUxZcdHmL9IY72vdQe/GrqXsghcrKu0cIt/A
ygHUXnTFuvJGecXoh//VGLd62jRrrwXeuBRIyw29HDQ1cEEruwP9oaPotMca7ETami9y6sXVwqL3
YANTTDzI3mbpbANntFbOGClyLqOPmZe5Z1lX373c+mGwr+91Yqm35b3TPVlIUbalT+xe6pjPg8Xx
ty85awitRrTdkbopa26OkWZmuqoiDVtnRQCBhaJ6bSC3PvLAp1FbHknz+rgo70uBY1VTAeIc+NuF
ij8YBcPIBIc18ueqvFZ2sZeW10OVrkDwx2lHD7DBklWW/pkG/A+oD+G+iodix8ybqUroVNdQ9Xc4
7fkQSG15LEiPABwbQ7ws8R8rrBC2O1jXvqa/pQFqvW+Z+uxTbSx3E0s00VblaUibQ17eV7oznFx0
7ptY5Ze+QA6cxhgWJ48klLYfpzuRJeeqadpDF3Zz8nLZrOJBGi9LE7nsEnEt7fsuyrVdJOv6aNjj
l7RGZTnM1IesrBtiWxLayREmS2MIrZNbeQ+jnp/GmLbzmKqHZdgx9NZn3WwZhKbB8zi9TDoR7zAf
zuSsYT6lJB6YvR/pau0Xs3GBOGdDity2N4t+G9jTiM1c6KiWgpKpi38ircT5bkbo4ab3SMHm75U7
DUUDyKwLtnBui/66bgV9IZhdp8V9EGp0wq1EEDE+ck4Ul4E5x6kJlb0iG+DMMMK8FYHSUauReNkK
AsHmuIAVKXvmPoc6H2bakzf5ayZi0z5CprABVbaSPdPFdxaQ30tlUGM6B0sT+hv8hLlo+Fs/y2lS
NaVarO7p6DY02suLAmV0Ho0RNaMBc9lGerdWeYQeAfUysWg4V9il0KRCsqs+mHZjfRij8MM/vy7r
N+IUIxagUy41pGdSKbxZMEI0oWnGXPgBzCEyNbdemb5H8E2tnZhlo+ny2nsS/lbL89QlFRNPE6Pk
3AdZaEUyLQ+OKF9S1pGdPpNWOKYSMUg8wHn5KbRc2QGKWohAYEYI+dLftgnj5zTDDBiIHcKKiHmt
CUAjqh6dTsBIcJAh+anaNdB6EKWM1SxdN+6cyaZe9GlPGgCeVv/8URhy3mT+vngKxmcS9jSdCMql
34olyZy/tNuxvS2Ns6X4L0f7wHmenO++27pq9HZaU3xqGzQja9pe7iUgYHm9mOXzDOVFLQkIqlbK
eGhYdb3I+RiG6WsjbqKFegq94LaUYrr4VIimOSyLa+gzpzUU64Af12LT5w6qaWkPp4YqeIMHJ7sW
X3tfOy/lbEcI+zaWFVprl0yPIQ8HjLiIwG3EV6fGz64gBPctI7MnSjm8kDEEyrEhmxj7FDnsHMJE
3pCW2zl3Xe8Em3wKvvVkaz2Npvy4UFdG/UvfEWVWMCbN7JYZd1p8Ni3xzSJ57gS6kMTaZNqaRdDu
FuNXLBsaIRZpBXpHrZa1dk7js9h4kplpaLnPVYBk0UI+uB7dEa2Ca+3rvF975cnQzDXnQf3Dcn9k
nsp3HL0/xIz5k84zjlEkFPo3bpJlUOAI7WgykLkuld44VChw2uoi6dIl5ci4MZQPDAnTA28g2qk2
YlijrrpEOV5XpGgUafRDk8+BZZ1qhCRwliws8vO0uKgzZotimzegWp1cJhtiCsOdxBHHzL+G6ukh
67eGnry8ct0HvXUjdghMG8nlbdIlO3fmuyz/ijLLhjFypW7Lmxp9qsYg7zUcCQUsF+7+rjHVUwSt
bD6iGejSqEenEtPD8BVvU7kNGtQ0ZpURWSTQ0+PyOS6yCuEGs3IqdXVer2KvoXhDo4uYZRhJWWQY
c9Cj8GmQoXGEbg3oxrw3jVbsZdU8toTPLufU0HaeTcjiz130A8UGAW+ZI45YRHHT5DzPQXvRRAEz
b8hvpMYVAE7SS47X7Zyb7zWI3h5R6MMKSbCesBw4ZL91zG2SPsbYqPSb3/bhoZZgT6cENSNJIETg
2HiKrbC+qwwYhWxR/cFNa/Fa3v2fX/jM9X/+B99/K0rSmoKwefPtf14jjsN18bP5j/mv/c+P/fqX
/vP6tHv+xx84bB+3b3/gl3+Q3/vfr2vztfn6yzfcWVEzPrQ/qvHxR92mzfLLgx/F/JP/v//x334s
/8rzP4c+mPOu+v8OfXjqfvAh/fh73MPyN17jHsh0YC+j0KRtxZZB/+zf/+2/4x6Mf1GNg/Ciecis
Di/s/8Q9ON6/dMdkWyQNoQn/77/b9r+AjwpWWv4Zyf/Y/5uMB/Hm0K1D+YZfZ1sOXX0LwOWbAwRR
9gUhZKBxm0DPL22mESEzpO0lV+4111G8hfm3rLTRRaGoueNPDCx2HFzpMgRpkD9OI3MkL1wBDTD3
hJjoFzeu/BV2jvAVu9DVoz/jgx7zuUINawRZQYdJBpmHcQga+LKk2uEuQ6K64SHRejyHDMjKvQDR
tBpj0nKXNnwg5d4asT/U/MePxMiFCeKnLgAEEIaqe/rbZbt/3bz+Tot33uxpdF7pEekOUH5rvmBv
B8hObnrD0Khh83q4JyQMoKqHpY20ofEOuKn2EdQ9rj3GFo0w8z2C9vqxlLjOsKQESAt3CCgcOFFZ
tR4AG++DAYhDgTtqBU1m+BInFOJDjTU+pGZbuyoLr37vxGtBjhUVRVHt49lBYYM8Wi2OXcFavcpr
w7pgw7DwrHJmW77FKYWIU77orXMWjSmv5vwlMXS1DduEAZ6huYjyY4puHB7PVKOc/Yk2Z6hmTs+V
8quHUHKgnr/zu05H4cmCnVDken6kP3c1W0rWVMaZ4Ev9ORx9izzBgaggtlDEtqb10psVF2Sypuvy
bf2SCtUc/vmSiN8vCVeEZqJOoWFJEOy/loLhELuIPolicyrEEtN3NKP+y4DCaJ/BIdkhA9JeCNHt
8LN5/0XYee1GjmxZ9IsI0JvX9F5SpvwLoSqp6F3QBMmvn0Vm497pHmAaDRBMlbpKyiSDJ87Ze22T
wZQdv7Ux5qUqfE0J0WJDfsT4U1aLmfhWozld8j42K//UM/a+tG2lX+azbnppFI2yqghyWlYBW9Oi
rDEDFgg/wSL657Ak8Yw0OA1d8ysJxTqyAONTHXT7NcCw7AWYMEbjgYFkeGv19CPs618j1JxjSUgT
PeimIXrQCmjX/cuOm+7x36sxVWNgQCII2XXTf3To//42eWNSJRQkCoNOqgT2fFt1qPFGszG9qmFY
H0UefEPNKrZjPyjM4qrx7MTaCAhGx1yrxoKAbpxXmVc4QEpTpDAyyl6w3o7QLHzx5SZiq5rP8xow
HwxrYqbotrKPBfb0QUnqUz0MH//9DrWgCcWsKjhIEJncXN2JGkU/OTTxlrVvlp/0JlAK6eV1APN5
8Ux/PWYJCtMclFaTsoUsrZ8kTaoPH3fbTsANXkNoqD5IfXul1+I/tYaRP+g1mcT99HX8TDnpqrY1
KSWJYtEQT18RJ6cXME6g90qe3Z3WbWy11y+pQsKY4zuLuNS7YzodErNXdobTbuABdEea0qvAio5l
0eXPJkPzjez1EvFilD4Y4BmXVZ0FX5hi1kVWKd9uP35L4nxeqDLKjW610dGO1fyiNVCdVVBpH4ke
7A3d9r9Rdr4R2yRfg6jCwD06ctf0OMdSS3/EKfretlhcTU9El0ANSKXsq0vrRg8lGIjMDIofRk+f
bTGyBtneLnIa52wohnMO3Yr9MzrKrmZjNgx29mN5zzTyi52Kz4r0QHLyjDDo4eWl1xovy6kwHXkk
ZKzDfq922Zdvd4ygg6BGnJwbL11Y8kv42Rduimhptrc8IkC6C9XkaIbeX4f5a7bHoMoBx3Epc+Ma
10H33BmCNA1H419OKX/tlI4G2YHgkuzoDHI8OzqKMmxItR9uXZgSit0GzXdvPKPaxHsxBN+y778c
Juqvba/aqxIu9MVH1YVcLdZoNFTtE9grBJ6goUCeh/oafMEKIpNN9HYvDxXa67feyZY1uv9fiReT
upcCGFJM4tjc0bV3nhYVBPD2x6RVqDet1Nr1pto9j9T2cWK3v3CIlgugyazpUUUjvlX6dcNjclOX
nlhldsTlnFjaKfKZMo0hoUdjk+/7wtB2Vt9Fl8Fh0g92xLoahUGK0AhyCGcD/NI0sMxNC1F6W6ft
zWSkuMwMsQIy3j3oVqnvyvqHoL7wmBuEiZbTQbFxNy7m13CGOZ3/PCFB7Ehb5s//v/L+U0GjMmPW
mUgwZ6bwUIkZ+vuSAgkW8qXHjyRczScPwdZfGn3o9o0dQpsRXB22lyJQNoKMxQ8ofesQezYBktau
8HEwq0jaS+Ol9RzCDSO2YEvkGCQtWIaGbg7blt61WNYcF6NMo7nc86GHoxYe3bFEKvxqtWmAP8GU
LDzf0uy0s1oDshqH1NwT5Mg+LoIT+S+/9f8pjWzGc+xi2NaSqAWx+e+/dV0nfYeEpF6pwkbeF6kx
j+pcnMaawXYjPLbUXo6NMFQKfIKhs7eIgKUR5VqvgUMIW6T0wyay3exxdH1/X4So7YkkTYKdVTpg
VKLDbGfUhUifAsRB/gB3qBsa/2LpQPh7O69vEqHaRktY1fJI7w84EZVDK2jtdxkAq///F9b/+eQg
5UqHZ2DTUbZIHPvntBxtrVMaed2srF4mq9hKDdxiabsZoBgsJvTRXgblSxQO7mft9PsEsvYLRj5i
qZPomiJ9nIqBBrYb6lU0Y81JRAIb2fx6PkSqHe3Ypbtvlaf9QNrSrhGae0QKVbnWyyz5l99o/on/
V2eCC9cxKbYZ4BjkJvyfZ2Eu3L6ne8Giy8bWcBrvMjSRvo+L0tkOE37Vb0MCtfMUaIlJ7jBV0UPX
TRQCVB7/PZSd+xmXinKsSAjZliZYW0tBvVJHagvuEow3xMIzz/juSjzxSpdB8ChGLcCH003oMJO0
sCYaMX1HF+GMgkWwvZrhMG5Tf+QfguG6tbvyHV5JCJ/ODM5efrjfB0UjDfJZhwXZXO6nhwhx5eLP
2cmiOBhD4DOZTLoVo8EcTbsoXusUsxq0l1VbVNp5wC92cmVbr5Me3FSJzGlUjPrb8Po3QlX+pULT
Z6z0399vPOGMggn2IDBT+2cbHTZO6uQhFLRKaQcyop1sjVipKZdjJzscoa7cq3nRX6PePVZOZ7xh
0Vb2FQ2zVdsa3jNqi3SN+7PYJnqTngpfkCXZAyMDjdm+kaqiwiUKIOB4NVKHMSUy1JzQw4r+DPbl
Bbumc2QhhiDRC+tGhsnaFME67jzj0cEYhZ7IljuNhqWyAO9ywGaPFFSUw06fFjGPlK1VWALpyFy3
ol7pLfwRRLrWah8s82ih5nS/tvALMYglITo/lrInBOxglIG1RBawGNWro1028PiVRNXaFF3HpEmt
Ww5YeF0X3/FYYyRgCnpwFeQKvZX+7nAL7rFdB2ecCdnSNbqdbhBQOmvS50M3jt4DF7GAeW7m7Weh
+YiwW09DoR/8UixY8RXm7WULZg1pZcn6qTrwqFQF90qWmu9GnZ2rybAp/UIH/U0RpqhVu64je9w0
Y1dtG2Sl63kpz0DpbwOPnNsGh+OyhOO2xHMp/mAHuuEKYII8e2TIXgq3sbBeWppYeznB+Vj7vusm
VPamIjL8FN0ms8N3v6z9tR4HcqmEORm5TcZfAWu5OwPaEKfSr2mj3Oq2LN+YihcXPcjSRdt2w4M6
ZMSv4Vb8SHygdEg4homfiJInlPXWMA0qiKbEa0fCLADEld6mGVIyz6sPaTI+pa0P46ZzAXVFnrgW
dvle9G72GY84u4Oyq49BYpvPopTHavo60bLlurNBz/aBg6cxFKDNIgpu0IZDe3ANWb6aZsDGSbWE
BbjE1xbS7Yd3m9rCLiX9TBvHgVHV1yTUV4Yk7nAICyKjbRi/82Ot0KCQWyXmXTxLnyNRuCC68ECJ
4qg2o7USoPjerDB8QnHGnJ+Gro9pBxZAXkI3iaWhH9jHmQLKePeow/V7IcgUHLCfxc9RWDtr0xs3
VmLgJwEJcak8K2XE68sv9lULcLzNOpsIfinc2O2YmMFanx7m80t9fPQDzK/adCvk//mGFoX6g6UO
z6MDWiOo0wY/DXdum+t7QTHnDkP+iUAkYvHHokUfmls2FWFyROeYHhCTg25Kqr2tGx2bZPXBtRJ5
kexyEd8EUfqe0iMFu2XED42pbIsE4WMR+SxbsDk2NQXFYDrJsXQGTH+FES+wspr3aYpGtSiw4Gkr
I8/rgzfo2WOk6HBgO1NhDqPGv9FF4ZoYjeBsb7g7m9BxdvOtRmRetXTVSt/MK0hPZ7Iwh/7RDREi
o814aKd7btTgYQhWzE2RCXc1f0dYAvYGe98K+HAtPfWejFdWOv9CIeJf5rM2YghnR1hidaH9i1QW
pco/Wn+0I1wM50xDbE2fVCz/kD4RjNJirdaJSp/f7RBm6EmXwtuqoCFWM+04He3q7CyUAbiVqIZH
F3qTT2ZyxJTS8gX39rvKsIxuRvLHI6a+GLAtj113HpM8f0S6fAuivkhwSjbGCngceQBD5bMz8AyM
V3hHLEhdhJ1fNAtzdenTimH+8aRJNTsbpXkYqO12BWNcNGoKuzczfxFNTWc5gHgLBqZ5GOXb/UdJ
GDRSzSlLvGXOLa1Kspm7xFoKzas2OIrh6lhps9Hzzn4fZbqWGEl+hVH3WHnNd+6T7j5YSXnVG+UT
h8amd+LkomHsfTZ9XAtB0ianjgIbh3Kw0tmZv+gU4KtK0y+1bZjrQMgBNlcJXNqzt52X8T5hBGbX
y/fP3vksHk99H1SbeEIlF2qe7u7rYBOrLpedgikiMlGKDmPFk8/z1jMQMqsye8PWJF6ZEAlB/ETX
xB30fUQYMGPi9sGOuvY0v9/I0dC5MvKDPpJ+Dzyrzvdl0kFZX2Z0/2PmBp9WR7qwh0tnPZZovFSB
EbHAU/EUdJGPzLy04aB0RJlYQcO4RHfY+MavegBVCJDYb2OyYRRtruz63CUau3TNvesWT1Vd9bv5
cRxn+VsyFBkDZD7DmIV7RcNdvwg0irvcFnjHnGEZeyBOK92Mb4Pb/w7p1jzW9vhtVJq7JwemZlFM
uwZvuWes7leRFhjv833WYWdfeLVFomJ4G/wej9l02RA/wQGwzeL+a+cJy6Sqy8FaDGryFupQvbOp
LgpqzVtCF0bGMtpYc+/3ssQqWQUuMUNNxz8sBNNcEZv7HMobf4D3IMxjj02zBS7ChpqQa9olzzt6
lDbqwXWSkBiaGuFXYaW9tSDnyl0MkYygvp37qQoQYzDuItHRJahK82JNB1GBfO3ndWwAi7tJdQqK
6UaZDzYNuc39T4uqg1wQ29A9KE028VCTX6fHGiV9G+4mX5kSkz+TF03+nsNjJuZWdZdxJ6pdNbJi
U2ZSEGaNukVZ8qANEMkCvQk/bAPjfzxmvzMqQCFBh04tnvtBH7Jli7++jdppXTKq5VgSDUGQoIrR
E1aGWZh/AlgjxNWVr2NFxoMjiNm2mes7uPts6ZLaXTTXnpL31CA6ROy9KFr9Glo6zO/QAlRraKuw
CZu9WjvNY93ghbXMH+Dx+VdVfdejY59LDYBg0PxKLbf+JB0tBIkDqcDpEa5RJguYxsCFlrHd1b8M
YuYA3Ua7aIDTCifHIFN8oHIICi5/GXh0fHVtQ+dxwR6eAT6f68X1UwJzGjIiF31kLH0C3D+QzU+r
//zJSNoXusX9JrLJ7l+PYpsX2kBid/7qxbLbWUP5nBK6ec6APK8Vo90XwA+8ksLeIw4Jm7yLEjPD
j9BXjbOrpm2sGKKXeBDfmN3ZDpv+6K3KNLYXdd/WD1nYyJ2MCErxyElxlN64Upb1ZOYgJchdr9hZ
la6s515W2jlPo5Nf26zbhU4xvHYJknYrin4RgvibxxnNYuQGIRa1X0rXiRUw7l9CZZUp888eJQ3+
DQ9OQxiJh9yylH3WNGa7zDWsi3iyFZ1zWQ5PhSYgnpXN04ykvN9iVlwPj9ZU5eRp+pVXwM/i+n1+
dow10zBRwxq/P0okb3vsBEG84Adyl1Jtb/M6miXsMwgECQGeUKzMmJHudVT7ft/HvvtUR+wbCxhL
l6rlCuyT2j5I7vL1iLptLiRb1QlOSgGkRrEDPiTFxEcUVR8DCUxKqai30TOiXVyaz3HX4XIm/Ok1
8KeEe2cLPku/yGnhaLtnDGtfpp453wNeEXPCIGaDNx7rAPpTyyXzUBuVvGKYeXTMwnsnBNPaQC4D
RMOI8X0I9DOhcaDV8ZRC6CGPpq8IOrWc6qErDH4Knhp+YKnHIXRoLXtj/RAVeUb5a8bPSDKhw0ep
fqqsVnlVwP2T9iEgNlndKmAIHkzsJg/C0ybxBhsUK/g9lKnbyOQOmgUKWdV5k/daXwlhXXlb21Oj
/7Q1+8iJv2z7/W+cVXKtNKbxVoRMCRAMw/gtFQd/YW5f72+nxHBIjLYur1lTPpCk9kzRdQOXVr7R
k4V/5rEdccJRObdaS2XVZArxoCNF6Dy9LmvLX2csAK7/m2nhREdGOg9if9zlSrQOXJ6WwuyUT7U4
oVjRQfdPxZcT26/+GOaP3iBotwbRM8CERYNeAJLTUBrYlSOyXqBjUOtiDoYRkB89YWeviLbXY2up
H/1Y4MSuOttnVB88zlsVI6B/XrTvGMCLcBXVI0alsIEzN5nMTQ8iUhA3P0I4n7XG4Jk83OgxGLnv
/nsmc8umx+Ygjy/R7JuBhi4v7Y5hGP2RVZg/Kza3JyzRhWrGyrPeGO1ZCxVW+eki0d2GID6jsw86
k/v35AU8vXUr6uRxpJuFeqf2oaZEtGsI01w4XYgTrm3Y+85tMDQrOkJ023wIjWIqkzGelooFQ4X1
LV+PQfabSss9akFGcqLK9gYzGTvPqYYs/lNIahlyvTpsw839aRi8FiZod2rhAnre23w2ju2mF4W1
czsYeAiYCcM2kuA4Q4vvT7Rp0azKIYmeylQx9rLS8GePZu5thrj2Fn3q2mtYCOLFhQZKy7Jlnge8
ljTFp6aJSyiQuI3XJSnPKxy0a8WziOApTSDPk10+cTvzEo/cvHFWVQiFZbnyoleDdvSzWozFNmw8
bzfj21Vf+XFNXOUNqGvTNYZ30+4WVkWEsB6YCz+004MaDcd2tBQIOhphTa57DP32AKRnvACmqm8q
N6oyilWJiSgl/qqCEO1qkzZCOxbRk7BwlSZBqJ0sJzTW99UOUp9ch5WXnGaHcTKQiW70/dVNso3t
8MvMQYLVFJ/LyMw+kGB9zZhTnhODbkZUeu1XEQRL2aBIzwaNyL6KeXunR8qrGwMFtf3OfJy8+VuR
UOxlRuxcSGaSq56x+sGshLhqtv9ITnc9qOkLbeAQzG+zM2EQUA67WGYqI3tulCbYlV32y1fdZEno
ZniQY+W8J0gN61g7DXDhCSAiKwXNVL1MLTt/LeuHWVuWKAn7WNva9IWVwUYGdTgXjZ0O+TBSaXI0
ZvfhRkl8bqak6Tp12MpNUE+eFM6utESG6I1YSiQZDzWl5Zmmeb/v5HDs26A4z4fSvRhQSMpGIsbq
MpubpyIhiw2SsKxqN9d4DoCRi20qR95lUN9Bm/FJQL5hxFvuAdgA3pr3ZyQOl2u7HIZLbNm/RC/5
CQ13uBQ08S+jWtOFoGF2Lop8XKV+j/aj7dyNOgy/UUzShhUxOIyYbfG96kPyxJ5LVt26kYiOGml5
VMjsZeGwn4QG8Ch3X2yfOrAqC+u1Kl8kl/GLm5fptfWsfRsOGwHt9BLYQf3kS3NhojmuFB41kI6t
Gxvt4Nh2pEvPHDBTD6vz/VYvE629Yi3MIa5Abmi1Z0wj2rOMyke1UQ5uIZTHKAEMRKGiH03FVsFX
h9TGrkCWAWLtBMO6xcBrOQ+R6jUrKit2V6kbLKGk0nEiihNkideY50GYi/mZ59rWS5NA0Zhfmb3X
n5KgOERlOQFR3EHdClGFXAFETpW29j43xIISgBmRESTF9OFDEIHPNaSaLu7NJzyhckGs+eHekPKq
VxOULNqsaW/h2fW1luirmhoPpR1W4OSmLUlYg9cqT4POiFE1wvEG3t9f5P0o94rXjDfZpJTFYwZd
z+dlWvgGUU5NiMvRUPNNjIU+UE62/RGUtQKPEWJYTGXHQGM6TefT3oagJklR3rU2IcqVZ7xFYZrv
QwWgKzyV+wjCpLbaemQ4gUGzpw4OQ8kSjAiuZMJpt6gxkOtbMTX/kBA755XOV+M42Z5opL0sBg85
buKa081A2SQQYmEbJ+9HnzCVhl+zE/ArAqBq89W2CETH7GS9SfR0R0J5QT6BFMbx6CzVih1KUow9
av2q3tUxzIWk5zMMfe/qFm628NEFXnwtBu/SM+oPRTpcwxGxw8gVujPhwF5VpydohGgGILpUv0mZ
tUsIbdukCiv0S3GEaT5vXxrHwIUuAae0oVjmtYyDRZi3p6oi66Squk/XS9JjE6UskUZo3SiQljVy
2dX9fShT/u600fZ5Tjlks5t/K3r/Ra1lui+ld1MVowTh16yqCN1YipMfsAY4XLKxiktjAY1jBPt4
LwKMyiSAgdBIr7a/6rQbPvWCsSR6R/xzELBXoG7cm6eW50jm2gdqOw85o97veEQmaBozAy0eQLw5
I61IKvZXofIr8EJsskr5TH87O/oBLAqbpvA6zVpnAeeFD9OL2N7Rjr5RaJarKHGyZ7ujfV55KB1j
SeaeCzJnTScsvppEowAXhnI5v0SXttLsUSwb/Kjawopch4U/D5cypSXg9CyNYjSKwxhV+bLW/WRl
Bp2+xnRtbxpKGseQ5p8B2Qd/o4pblNirOMyorXzaMRMasuz9YQUsSV4M2iu4stsQMFsHqXPoTbZs
k6Zt2oTO3zK9TFI8/Hoe+TAimUDYbuofDSrUfRjk+waU9z6C5r+RQim+XBZEtxm/CK95RrDwFdDh
c8sU1O90RpGevzokZxEFxK9POlC9BBphnImCM8+t6EimzR1tS5ruVzV59S3fso7zWTuQGB6MarUs
J7Tl/AY3qUIqVNe4a0tq9dKfnCzzoXDcnU+W5cGrwoMmmUoubVn07AS3qDFz+l+swMJVst1ggsqx
cpVhoa7Be5k3FLnZMzxzFr1IhrPh2ngaNUdZGIYRrbGG0qsZuMhA0vasGM0jzOz6sffrnkQ7jzYz
xCiAJkBfvWgsrlldv/ROFX/MxcswOv17VWNmsYzwNaHLe8pqEn1qDHHv7MHW9kQv1h2ffDFX7PI8
paz28+g06lV2BuzqbNxchGenCf86JPC5/LQIoN53nyAL/B8euYu69sfH+2TA71GiSynXsgvU38Rf
5Yw0DfHKYIjZqTXdZBOEOkMZeKTDxSU0n+qSffYuNgZtAZE6/uU4za6l2EQf1HerxkuSFcLy9NjX
0MbzcWh2JRafvzrKAWkVaIueCneA18lJjJMcS2r6FMsiPKiWh2etCqFDO3Twjt50GO5lIN4daMvB
BLJOH3U9To+1JeS6iVv3gK44Z9qdxAe/Jo1gXj4ssaUrjQuMfc64mHUGwWv+5k9Ys3Yk6Mitx3No
kRdMts33fUsSaMYr3EuuFjejItNbktEk/fmGJMoK4P4zOuroUGjaq5PLcTOvHI7+5RWB8m4nY76b
vwxj2V4Mfif9jTFY3pStfYn6uP0xtewYao78SCVMO2Hj/zfT3llWikXOxxhcDLM1j/XATp/oxHGf
BZq2TWREvJLg6WepVfCtKdfIdclACKv/1cDpwYavswraUigd5xyNIJdC1DGr+aU2FKe4zTHkzpjX
DgrHylYGjF8a91+UiqO0uLCmoU5R2rd7V1GOdKcXapxO7K9lOO1jBi6YXrrynOPXW2WdC9SPRu1Z
aAuH9ZZZ6gBNCdfCMpqKVzdwEDBq40qJibWcGzSMfNJz3DY3ps/tUnPCgoEOret5cJR1cbK8T9GM
MMRPklbKOUssQCGTlgYcvLoUbHZl/RQIErhdK+juZ82UFmUwuiOecUfdb75kaWZc3Sjc6n3evzZo
gC8N1OPepwlMD1DbzYPL+WCTJ8L4irRGJfKMba4XMM6n9oBR5R3qNe3dw4xyDdYpWLdzB996PaAv
eSuz6iWePtaYzyOSRHXOz9yy0VCnTU/NoTqVjUhudud+UEFRovaivQLOWwalrj0XZvG3s753ETSR
9ePXqnHWVCS5iyQzAmQrxWb+muIdImIHAaq08tHoSb6myfmA3jV9AA+nCLdFWKS0+3sbE6H4Ec5l
cYlAmBcD5pN17uf1GqBRuhoNv9xhCs0W8+YDLa12yhX1t+PV2pIOY/ZcEfG5GIXUj6EaOxvTaZU1
NshmLwJmWgKwylOm2sXyPsZykT1bQ2aCE+rDfUXeGcVzrjxJUq1I6bNLYOcSJ3DYxOf7YlrqySma
kmo0SutVXYn6YT6ozgCvb7CpXMXU2yOgdNZwmJm82KHmP2RyrF/iSH9KXF99mHs706uhTcbT/dJ1
zRvI3GMSh/QawnInaZOv58UclWS2YvzzNH/JMTTvYCUJKN9pjuCl5tUfRHpwmjM4a2Ime2QNrOzI
OnvAePvMUo6qZWybHuT93GpNPH8k3C3xNoHvWTdvYDghmvAIcbW4VMRm/LXuzbXHIAgL7Q2hAQIE
62m0jboJ4HBZSX2g4oX1nzz3dchKyifx4KYG8cWjRrdpmlzgDwg3cU8wRNbGP5oSdBfblso+70m7
LbtA+8Cs9FG6uXGk4/JeB7l/yj3A/1LzxFdjaqcuyfuXIDWqfco4eQOvfBna2XaMRElqiJe8UfSt
dJ3Q2CqLVZKMy1Td+mQNCB1B+SzIS2Avjz46H/aT606iGHJxa6x9I65PVlbbm/v7H9ViwApM73jh
jl7619PzviLmnjJsh9RPTgId5AkFfL9k70lrZfoIAMzna0Rk9aoa8dIvTOV0f1jh4+fCLfnSKNyH
DNrjzZX0R7nnM9TuNBUGF7ltTEDIiWwpC2KktF4t2w53Fqksaz0zkps2uvSRIu+SBnT43QirRds3
1wIwxcZBv4R3obDqKUjRfyqn+ZrdB19R07tba1oPaFOHDzR0FrbSL41hYlPQcyFXme5rTBk+6Gb/
AJjLpD3N7ILg6I2eFeNtDCxGi/Mu8n7p6+6Q7+YLl8o9XSiyOeRmFi8BV9VP2ZAaG2sSu0WhCnot
Gt6x2aD7cnM4/T1PVlSc5cpp62hP7w2Vruf1j4DeCWAs2hTCOZmpSmxbpzEjb8eqtEU8KTUsX+tw
QsO6g8po8zs0lNjKQJRgCTUOh9KPAo3nW+mJmjX75zqk+2bDmZMoAJmHZkyGzZClOCmq7ay8rmT8
owalsxetsDejCL29RLCz7OgNnyyVZOLS4yHJkvPBFJVYZbshK21C180KgawXm7x0vRMyxi9fEkmq
51ySQqvkMVGgBiDT3ZhjdoLhFPxMJ33daG9wWW5+nRbn+eBMPKz5rP/QqkMEof+AAaB+grR4De06
x69BzuCST1THMdjtM2FbwEy73Xz1ZVX8Ix0xbuZXXun91Q5j/N9vdMXQzsWEsmBQEfog731Fanu6
adbGqlusL1L4R78rfyN7ereQ/RleI28+Qg6G1wVTv1xZIwk43T/0IQz1u3DCN4DJKIFdblDkNAuy
4h3idPxqPX9ObUdCIs0IfwWdzT+bMo+3/z0zY5zNSWIgEixf5937fIgylEwM3B8yzQTy64bk+9Wx
vrAMO70ZkjsTj9+LVYz2Oq2EeY3H5k9OKficWSRFM25fW43a39c0r9kOnpeimoyUQzW1Y1NZnWkm
aQ+KYp7BT9tLs9dGHFGK+2aVjFxsVw32iuRL95GD6uov0QQ+DmwtWFlCfS3yEDP+JH8ZUj1+kJEJ
nTPM6SOCmb93vcYuYwXU1E1R6cMni5kj7PAD9L+5SC3zT6y7LQ+9jDly5opbG5PlO4n0O2bPS12z
EOkXykGiqzzERkaurDZ02TZALkJjty8uWCANQuAlCc1ajTylYhJZYpDdRGlTn52hdqgc2uwQYmE5
tlHQrkSrb+fqZL5eQ7K6V02F8MRDWb7SUJefS+/JLtCFVaq0l0Xt3HKyanfudFHCjYdTn44mIEMy
23tdSw92gmq2ln5wK7vqxZruQPrb1UPRawepEvk4DvLsT8IAwrnyRx0o1yL2dX83WKLY9ix4CxP+
+LlUNLGGhYUBUo7aEa45bcXKq3+8XJuGqgRViazrr3kd6hsfGcuRLGD2g3OzoJDND/ET6TGA07mf
z0aNFPIiaqId5tF3MwvxtHZYTZdY8sKC0GGcoNoeEI8g0kMnvVvIU4Dv9NgUHQyaFlkZMrOPYjB/
mo57Q7e/UXwyUlXcQ6cbPOLnSee9LVZLWj5+1p9gQuvrPq6Mp1SnuPWq8kHfolFkptmVAyCRbFBX
iRo4OzagOU10tyUGsYq3Xu/RetZicUZ42mxBT/6UYyPOdVUAgazGkI3i1BBOfbNYzAqs3C2rpSNz
mOHTCIY+Eyl70wIvw0mWNN3g5kiAtSIHBYuWRYIVLc+W4JWTacPJniqGuRetJvpwBr3PkFV6F/IS
qFJn2cvcUWjsTGC1pigCJmhsXJ+Zthe71X4AiXVRyMlYhGkyvHc9eW8DIzJSU9yjUM3oYiY0C6fl
Xwst/xAwRCVegDlOIb+l22bPMLLnF14XZc/65KjgT0yG8zvZsEmbu4A9y8QGqhNXIkhV3Hb6Yn7I
QBTuj/PLMqcZ3HYj5rZpp5vwa6vxFs+a9e02/gkZeXGy3Kw4EnO0HmUzvowjDo6oJyAoHYwAdyDE
RDj4pBO4kbERYQ8RplbyTTRSjTapma9E2AVntaIReb+tq652D6ZKfuCS4bzckxqzjmaBEKOV+nAX
hcz1USrG99j/U07ND3tMk6sYzX7f5CGpk20JLCpqGjiCpXJusm4iu2YbM/CSF0tySTlwVCBJkZqi
AuDdNRqT/d4xjMeZ8GMKwLxBUwcnvdRTdsl1ep7P1Onl/cwTKileIemDhFoxyAlXrhmrX21LiqTv
9M66toJ0ayaiW8U0k0mA0j4yRwsO82YRSfU6d4bqcN8/DqN6clAq8SnCspN2i+XAN42F6cbBuhF0
tWbpTdGVZ1lB3YuV4A+RTv4PKWeZIDIsHgkMUMZBuyHjgJbVo1Iho/t+jSD2wIMDejMcYDzO3VKd
/BOtmNpvldMfiE6TENyN4TOv+51vh+1bao/msiN1PIyS4aBVHpnTUkNxEk8x2oZ+K9qHYLDi03xp
WGr+5686vXPDJ5rhv6ZYUspZxoMLQxVPpEgbW/6/dZKN2VOdj+YNZcZivlDJNTSY0jFSTozXAerZ
e2uo2tYve3uVRFV2KonmWgymEl/7ltpPQ9kD7JCXpWunC2xp4szOvF0Nud/uTbOH36yV7bpgSLJg
0F3T8Rjd9XyXe8d5s2k3FSUljP2rVYbQPcbcPlCI9GdIxhHNu+F/6DqvJUehZdt+ERELD6+AvCmV
r64XoqoN3i/s19+Bep/bO07EeSEkJJWRBKzMnHNMOp5gMAMSGp4aM01PSabIW8JsFfFr2W0xSs7+
37t0rREXp6+9mTDIkO1rrimjD8SSC2QyKzs1gRk1rt+tOIHlERJctJkl3SYYBai7TJ0IsHg61No8
HpUiu8ic5BaG6yqoXL42o+18IKxmqVNO8y1Jepw7My4VK5/LW5lgNlXwsfxPm5tP+n6FY3Vc+KLH
Tz0zx/GyWSQbGbbLCXKQDX9BkIyl1Mw3Mc14gBIwA6+nEyeWBHw6hDJXgiCcKB6azwgEBwXhXP+9
dd/399GRdWZVw4BJew2TimR8EGWqenCSRHnszCZ8tBwnmFJIh14zVf07WRnMeau0upY9KBXGP+oD
Q7poW/aq+oA62w4sm+CAvxNcrc6ADXMtLuqypRi1p0CJeuVx0nSf/3t4SRiHvRCqdp7D/ywKcu1X
bxKvp9+vIGOath7iFOtqmvI5FnPzwsm7J7FpZiG12JBcKwwu+4wIrfX0/rfb29Yhx9yK0+LDJKi+
VZeTaqV/sim5JVPvPiBOKI/dQE0WFS4JRhYRwZcoe76vG6xOmzfAMJzJTHa5yTi6NNApKrkFzIhU
Jhf1z6ZChfNiJIO+i5TU3ZQIvZ7qHuUokCkb3TZNkGb8VnVrCpLe5RxFFmjNP+o12iC3cLfe5Qhv
pLNwGScaH6iBqlTwxeFEPaAEIf9NogRhnDwxX0HbIuraz636sWZ0FSjSQpxd7ee0QIESGsyzi+rZ
WFz64UlJspzTAEBQMw+taYTpmYwrnaRKDBkLeb7q4qF0/44zPZAjmRA2zOYOSe/FZIpFSz/cKEm6
71xsKmGjPimdqx35f+KyIdi0pZTg4h9vo5bPWo06hUZzPGMqKxx/SuTBrLF6C5DAljpZe0dvBt+V
Xt25DPg73L4I4n9qwAm2pHQFtXRCX6vJuHNFS6AZtpwLz6lXYTrQe31btc3A+3/RAVsEWdf/UXMT
dvs6IiMAapXfzNtYofrM12/SNNOIjahc5BCNKOoTHwuFugn75GwqRndSEWltGdXTBF6GB6tPfnDN
DEhSIpIyhr2roZ2BImV+OUv9ZcQ0oiKbRKks/xUOy3XBm7WZEE1y4oIqS5adSOF3mrwjrbAPMwnk
m9SS/UVEv8FhbuOBQMwZyygm8Xdq3GJrF3A1+gYNXG8MqxCbPghxvQEKczwosKMNd2WdgsPimgum
ZGnfhhCp2uxYx8nUfjNlKm50/83gvlHWkBp9UvK9tpBwRmDgeRLZAxilZUNOxzfzwuTqzOZDO2+7
gcJtKQiYtTUCBMt+ONOUHo+9obB4jMZua+hE7Sbtlyqna1OxxgAC83sI6f1gQ/wzlrbOGmAY/cmg
kydITt8M2fg0LcYmm10q5lFLfUnQsL+YnA+SwfycyF6ys8zaCLLfPKV7nwhWZT6pkbjKRSWC0oyo
Ebc7IU1Bp7z3k7ofyi4BY1NTCqriFksx7wXpTZzAu5fZQnYpKkTwobPFf6SS2iP8uSIqM6eHeq3j
H2OJOG0K1fypAkqKK8JmIkdEQC6ct7YZFb+RUNygCxkUxM6vqCAIgixx9CTdboRbcdpmtfISY7hr
c1iGqhh+uuM2nAvk53a5c226ZWGugtIasxcXRcPuYNNSP7Sye0bAYD+mVGJjGvR1qW0nE40m56va
n2smf32agKuREhRvJrY0yuRGWxNC2uwm5fLGN2TeJ4ibSD5HxF1GTvjQuwrP7Iktwg287LJBlWTn
KaQtmyChG2E/wykwqZETHWOe8hXSR+VEnU4bUS7k8xXdyJC2I+9DkgJV2zGaiHRmXKlp5FBZnHfG
nti1oea7aI+7Ureod7XtEoMQTjObxJQw282F+KIR+HM0qh09RpABSvsSCYa4U4OrVM0eR3hTwRLG
o681IgqqpXHhQMRPcyngBWWtHtQKKaFm0x2qaPrU7NrZEj7xpxhJbpfjdByKKvPJ+q641pDKwfHw
R00iLng20BtSwjxH8j+pNesNBhHFpqwzRosEHgU23WcO+eSX0/NdyAGmBrmKFjZyCj9eVDvQyHlg
cMHSjYTOTRc1GJGFEQDL3OjKEHswb7R9EuXZ0Y3tSx5ypRsNpoomR0/QCj7vpNDriz38xCKtnRiN
86+aKlmfDS0GrTyjtjzS/QivZAChK2qza9SEu3xAqwgF+VgW5VFpURqnObWa3mpeYWnLtYqZZfRu
3wNclvpdGLuJx/rSGcDgY5fhR2uFhLaiGlCRDe67SlzRB6p+jN0SNZtG/9siiAx9h+YphNIyrjwp
MGFuNhyJ1WqtvXAtCAPcVMNGDdd40ET4C7Mqrp57dbARDoXhpyqJoGKpqm0HDdnFaPS/CTHluI2j
JHA0TgPp/J6nfbohUgshT5/iNSu3DiGro9qUp3D8UTFcp/UCMC5WG4yE56T4FiG5EHrfFcFgddk2
mTXhN0t0Y1JEOEI1aEQ9aOeJv5RfUv3MKvXmdAgwZIN7yendZF9nkthZpZm2fTjVxzDa92n41GsD
QJvV0l/EH1XfTtfOSHcLyLdbXpfvSp4SBVjHrzLVf5NE+CuinAkmx7k6jeseOZKCqm6LhwrknAf3
BV6KMv0QZu4EFusBT8qjW8WEqUuoT8WYbXMDH3y38mJE13uGtvQ7PI8ZBkFSKOtuPphplGBQZmMk
3esikk9pzsOPnFZoL6Jda3biKRP5GZ1YcQBC7J6qlhkuUX0VyYPUC1qnW0+rnkZfKxOzyyj8E+0j
tqMvJ06KCxcn089K+Z5nrnNJWEgHeGXtECAWkSheqYrxsXmt5TJuzMb9MVfdz7INH7WEYhorls8p
AyxAgaYgWhxzM9H1SccGkUzXqjhE7fEsLfeSq317qtSRN6sr4CWl8S1Crk+8BuGKOOHwvTrhrdMk
vmyHeXPWlsqtpeW00VkTeyESIWfMw31mL+SdY5WLOjlfbcm7RKOwJqodd7lBpFcFNyuIcnfcRY25
nBdl5F1HyXh0suGvvz3LgDfalhUR0+oy2mIKj0moOOVTHm8UY0dcpoDLziK/y8fKl3P2XVqgH+zS
vizyhl9I300atY/gjBrItnmtzAy9a8xiVivLC3lEa3hYjDW2CKuLOOR93hxbAubGARipG/a0wsb8
bOlOsx9sSFl9TyXCCs/P7ISvjQE3XmX0s14RrspYHlk7Y0VIEHNaEeQysjOvaW5mnkrfYdvWGhcr
LNos76b2NhiZscHogbvfqsyrk7JSV1Un3gy2mm6Y2hDQKjr7waJ96C1KAqhBIqUKF3zWQrtB52Ax
5FDEy024Yq2MjdrMVVBw8ULNOdb0wbN5z6T8tc11sbVTFwT8OODUztuzlSzDvtehFuYRIdvKbkgE
PLMR9VlkTvOuHHVYb/XixWRXB6PtbslgoF+dYpGSS7Rd+PNQdArF1xetpz3qmEEW9bh+9Cd7lM3K
dUXRqrOoNbXsp2soi6/MmQGzDCE0CI+K1lzzTcFxiLTefI0rxwYGYza7sXiq2goR9YiOZMG9g64c
vhr6mSPQMJ+qP2Nwo4nrAHLXM1tVCYxxgMEUYXtmrDNsCks6J5YtfqaXxrHEt+X3LMCCnuaNn0L2
JDeTur6R7zozlgBTfYfBrP0DUtQP1+DMdJOPqvlGvslAbhuiwQJbWIG6NhXwKoFcUizRwe2cnSuK
3B/Sbjv1+NQLzGkHKFMX2PDVKa6fFarZY2unh3pGNu7M+yoibYIv4Ymmu3YmDTrfZlbcem5TBH8N
6E32i6T2GGlVqD45qzobTVKwaHpEV3PhDKTNX/bg5vuEplk8WmI/Du9O09VnUrTNILHLxCeWGqcS
LYVNngFaN5MHLuDZnkyJ32OYP6A9MvxKZ8EaL9UG7OoPqVnJ0Q2RzDDbjqBNEF3b0fDyKF+jk2KM
ha+R8YNdikq5tiYJvHEFFWgtDTx3OrapwmpJzfeNKB+p3kFbRDnJKx2RG12eXdyJM8/QUDJNsH3C
MnP4LOOHRcLMs82Ur6qF8KW0TnWsASURCsnlqltsGW1/xpP8Jlol90lqFLtZ+T2mty5p4AfkKR7t
MZPnKLQpdBE3gMMANvRW52Xqo2csd8hgOMIXQmzCuqS5iBzLbztrwnNVUBxjvtm0LahGvp5eMmj5
PuIj39SZQ6ieQy1h53jyVI0cREViEXXNM9R0SNbpgGcyATbrNlV6MUzzVVaFfKCb31emHzW2OHTx
NPkdFz4kIC2ZgutG1eV2WermkOUFw0OJainsKdXANzYbQ9FdDwV1tS2G/tnMIo7qYnhn2AN6XuP6
SRBKfUyUmmPqflPPRX1M11PWv7v3WwUKO0KQ16f/1/3qvpfKu96Qj/z7713aG9lRJo54ocmuvGQI
P5uMi0a83iua8oNjMb3eH0tzyhtFVMbRIdH2NetpFlhd5O7uj9Z81RgDD4RI6vPwlIcNciqt31od
o7W66Ty+NSGHoON3S1RteznMQerEVxWpy0USNFXp2XJwqkweF+yKielcS/0Fg4B4n+IOgE1VGW+9
xboy6l4s/JDXSkW4PMRF45uJfCSky74MqY3yG4dDnKzAi4KBiRjAN4BDMY9FQXFcy2B02oQYs7De
hMWSBmhh8EbRXP1orRNq9WKrl9MIek1aHKVqzsWjenDngdy0XER7NY4/617+bPPuYtopgoik7leR
xlvDcuHcEJj4BAcCtJjJertvzrpTrlHP8eN9089Ce8jD30h05g2DypWrCJVsEAR6EPXOf65DfT/S
hrg2/TBcxzoNGVOYZBUZiQtgx1XeNcX6dsNbZETaK3Mz9YW2imJVb300U3GmYngul5piv3c9GmLV
jhJYkOg5Z0d8A7FXCuKPZxqnh6WELTaNjI2MqUj35BdU/oI4mcOyuL7LWhuPdaFcY3osu7GOjIva
52Q8Eo3kEy60OpZKDdnrfJnpQhxUfTFJqCCi5XJ/oAt7cdLHlUvD0/5t7GTSLvenKRPzLtSXI7kW
7Pv3lPut+75wwGuVz726+ffo/QExk87oaYg+JH3O4//6Afe7KuT1Y22ou78/bv3D/uulsjD0zZSj
Kv/32n9//H1fqeh4eNSl3d5/Akunaa/NzWMfCRLjWyeyjnGdcDMyaut4vw8bgGy7+81QZ6cR9zQz
QuIv7/vuT7w/MEFx29TSTf01KTs2aN8yFaCXY4dI3gWmDYYTzh81GwtiHJBa4oGIabUtp3LCp+i6
xbOco5a/zwo43ZByoa092NpcYXj3m4VhaEg1M3tjubLJd6kybwZz/CQDsGRw+j+boR7LSzG64d40
uovTL/AJCeL21bieEQU0UQvc2TTQA1ZLSIvTdA6gup8raMdXTR7rEmE9CrLme647BNNIGLh8gDEy
+9+1o+bXKm1/5npiBmFSpY/t7GrIPrrmYdQsfSumQb1kcens2r5Mz+aQZYemssWRuEik9BqwV2Ie
3VOEwG1vYGO9pASzbPsRIHhJ6+Ag185kLTkFTkg/3bVZaZWqjnuu98FhFse5Vf5IwomJJ2CzDAOu
LvJusZRw11rJJQlf5QcG3ARHZdU7Z/Y2iJEEcEixCak2r/e78aQ8Wc6kBikteE9D4XCdjLK7Gv//
1hj/HOVYHmC6Xoa8ia8JCfV0czoRX622/8hzVgCk5jU+2jiYLGO1w+8dvqwtsFSjnzNholZq4PPx
iLQCHIJ947C95kuNsKdWsXZN2JA6J3xOsupITeDS5GVjuhTds6aO23/7us74M8aDdkw16aKQST8d
oyhPjfugmJn7lJmj+6TE9QG+WLhJsNnhu0hmJOdsFsVmaIHiZmdVLSu/AspHManVw30DXax+MHuD
9q58TjDN/zA0pI9mhL5LkU3xwvr3eN+Ptpn8zImzR+Hk8odBprklsvA1T2D3YDbUvXDGJjtX7k/F
Bhdh0iYfUpItUrntZ1hOHMG7yEY614Ac2RU4U2IHxV7idgRGzm74mmk5XTu6Z55aNFjiQrvYKmHG
KLV+qe0qOo+2UfsmPTxVB5fpoKNfYlHv9ZTFYj4O7iaGCeqVxpyWW6jEEs+wYtRerCQ/ckwr2zlU
5Om+UUoGuFTGr6Cmct9Ol+oRHrncW2Ov70tXWjeRLI2frLb2hvJ/LqOfUo/3CiLxj76dibVGunPs
SR9/TFoL8+mkReSJuoDYFfUNzU+0mywlPsQgM54R18V/f4ZTLK8iTfLXiW4/s5Ax2zeDrb1Iu/64
/xLddX4Jo3FOaSyQuIz2cqrJKWGBut7MdC3eQmU+ELzS+51d6GtMiLo18qF87JS8ekw6WXgOgdWG
kZNybZndUxP33ZMaiq3AC/lw30WrsD6Jfvx1v6f0JKNq6SAo6qHLKUy2iYErhpcM6+dGTe0cQ/Ey
cP3OJQuRnKTrfqgofmzzs9Z+gFNIUC6V5oNTiacwjtTnsJ2+CGah25VF5s1ydeU8RBWlW2JUX0Xf
X6OJYr4VvRVgHUZxqpWC7qCafblj4VlNXvyocfSvU/9lR2im+5Gok7d06Q8meQPkgBZxKKGwT1pn
NfuMInmfgHrdt6rNWhGWhReGZvKz6gTp3Pavfs6UM4NReBOKCPJYNfeJKU+9affPlPWY6Sn5ts3g
PNGSAfQpqv5YOSTD3+/WjdY8EyO7BVfEej/Xr0WWh89GGFqBqyPyoXfvPoehoBKeWKpZqvptwL4F
KZqV+9SZvxid6lfF1H9JfCeBUhOwEPLWXtt6YbwmMXiQgfa6fsp6b3gys5uPfhp+Eb9AVzIaXrHE
MEYuzPGQ4y2aK1JlFESMN5ggfk5TPeDTeR6bpbqRG5Zig1QBUq937/vsqqogjFevDUfgEbVIdbvv
sgo72vOxc5lfn/HvBRMQHYug7tP95ff9aPH5Qkdc3XrJdMy7PxLV8FZbRiz31zMktVjYDdlmkHDg
7xtRmOI4r5t/d++3akSRrOX/r4fdOsRcqMEJW38U6DiefP8x91fcd943RmF/LYMsT/DPLiJP4nMC
TiXkI5jSYCBbZaO0nXq7b9w57w4dq3TPsjKl21jNRhlkfltUxrb0p4xjJKb5aNhceEtkao82h9io
TfoDqEQmNVmo/mhby/ZNoWgcnlHpG8QxbwmFdYkdtfpX3W1YpE2S0FSTyJ5pKtCYRZrIjgz414Fz
frlvpkj9z637XbWbhhPcHJrhXXJCN/+fTTvwsXj3+1NuxSe7VpsDeIRPWaWlJ6aieil0bOIMjO93
7HBmj4Ebo0/M/jx+NNMy7Zeu0p/wYekPod0iVnC0p/vG6VveAFbHm8Vy8dzaxrzVU869MhxRSxOn
fLP1Ob/kMw7nuarl11LnGNOi/rVvlOYwSRt74LpfhSjVlV8EoZfbFqn2IRt749WuSGUdF/ctNWDU
uoQQW20GNjaqQnSZOkKlVtXeo24+0wixfroZv9opdAWsjr7GHSUYp5HbP7kGgvX7U9Yf1Cej+9E6
TMxbTtIMP+kEz9nQXhQgPKtvovuY8/LKaiT6bUfzg9KOyUdkIxaKTT29JBY4JVsY6mbQAXyRuv1+
f2rLj5ajG326DJ7BIIfTtbe53HL5mLeN4LLUp9KhPmUdUMoQyQIH66ZwMPekBGPg7rabm4W86jZB
NT1V9E1ml7Ydtl4eKDTaERIJxP0Z9+dG/bgHP2UfI+MTbLFOgqmwLghyWxxr603wNsQGToyA6B1A
aXHBXZS68JMIaTbo+6in78TOuCLoNLjf5P2X52F3v23ilQqI+FZ8GqGBRX0UpPPQXjs3/9VSZH6D
mn6imNd+mUV9cKCh4OHBoV/HiYGDr9xkjaC/Xo5ffdwtsTcMuIcHK38bZHGi16icK7v8z2ZZ7973
UbbtRpWWTpSmLpEvvf3fz/v7Ms18jXBi7ce5GKjzHdpw2RAhzZGIcu+byEoiot7ZLLNu7ivdZLrA
qK/Klo9oSdLdJPXkrAg6l4/3B8bRUQOjGBQMbjyvNOvXkjP9Dr8OzazWgtI5tfZ8LXHdz5FTcfIP
63hXbypt0B8s+3XkXH7LOlW51Umj3Ig13qUkOl3+7S+qlYHBmyTmRe7aOT3ixugeNREXj84zGpVl
a5iCkZnW6pelQf+o25X6ja6GgqSVn4QyMV93RvOI8Kp5dEaAofdn2HnNcZY4r8U8Grs0nm7lbBDi
hrP2dbBURNKd/E4HAurnsRqB6Ff6yoUkO2x9ANKbwsxZyytEphX280F1yGjoXb9sknavOmjuRqSa
b1yhmBgV6mqGavrAxVX+aLTYZhvF2rp1or7glii2BLuKTbV6CSejzo4KnyyWNR7VE1yjWvdJbf9c
yrr6KIfZ3I05gkP0OuUH7jXcXrHbX6XVag9q3Wte1UzJY0wds6Wlx/SgFiNsDL5ulN+sqbus3UpG
gztKk5gJo0rcLdrT5x6Njx+nU/tWWNgsMSCS6xnJ+VzM5lXXSuWPI02m22nzK4qL2hON7M5Z6yCi
r5Jsk/TpeLNZpGypcVAIK4VCQ7iQl2QyuNwpDKyYUBPEaXLt5Jt3zBxsGh2f23VJqoz2hiNfFBh8
XgGY6Cte5ksS627koQ1H7pNE0IHbl7FOFnRpHVEhNq2SWLQdFg3QPWldvChJlZ9CANmrdFF8apl6
Ic1UfVHHxOI9ZWx239+n0wnjY+nLUIzggvKd01n6DSKGfEEeSDBXk5dHYY3yxV5kvcXbITcGlQNN
woGgDbtxNwoL5V0/GMu7Q8fOA2o8rBy/HOgacZO5eNfIX7pU0dChYAiXHaaSfle65i7UIvsTqzEw
9EF0N1dj0pg3QARUPVMuXUE/BUWPX4q0+hZKfSrGcHnLBmnsFilZuRpF/8b64Xx/wpSisOkRNj+Y
5FlcGGzF/Hmi/M4YbKGRK840OkcunHa7VZdcrvmZ1R7dAasfrf8RVjSr1SirTsRgJHq0PMpCnR+z
1LaujXCDf7tw//A9sKqH+xPu+9PIHI+IaKgLec19Y3eT6jkoZnw5Ma+J+ViRWSlZdkbS9zDOefzY
rxvYG+ZDqX7+25NWVvRYihAavtNc7/stO4lPnVakpJXo/TZa6uFdRdHqzbY1nBGgD+9tt3aHpPHC
INq+5R2HyLpb4sI+6E5bB/cXpS689o4Gw+H+Ioamb0W/dLextepXvTO8xKqcAA3OjPOgwmI5rdUK
oBh8oXpo+FFaY4VYqxrkir9Nm8Voi5F1y2V1+pz7WzNZ5heye77CGe1ajDPzU2FGf+77x9gk53MR
8WOSFcm5QeYUdOsLmlbxUUPrH1i/kl0I2p1Yt6F540t0NJ3W/FJsC19dB4A/W3MIKQXNVxBJpKAr
SXSRsWu8Di7EI42c9YsJU/yVzsIftS3Uvw/Ww4qXrDbtjDHO7g0ijoss2cn1LjquF0tNugvLugT6
KTEEeC8nkmzlPqqgn1iixz8+78G0uhix28/RhvZVqxJhaxVTuKv5zxzGx+o/t9NiM0HZiYv0uxj1
z7gi6yGWtIw1LKTraTeQ6vxthLLzWn0RsNgIZjCFjg64uyxFXJ7o+EYUZ6c+ovDHTkJPr0WstSZt
9oa8zJ3U9hrzMBjjxhIIXMRkPFv7xTaHwzDQ3TcaFxOVcprMJT7e7w16EwVCTwmLQL9+jVQ2gguB
r7tzulkJasdhKZ2nFcOjZawptKQPckMlsr5WwcsU5Q+utNTTaMphz77UZexyaKbV2Smmj2IGuVij
0JehwUQpm55hPG/sfv5mKWxqMxMmLbxi+4QhG6ZakOvjxjV1yDhKsTWr5tOxUhDMNHv8RLHPLafI
d5I0H6NYSbfxTJd8ZVt8mtaAeQTTmOqE5bHMClLGIiuwtVR5hVxxSsZc+9J6LLHWaOgHM4wuoHRJ
wdWKJztBl9gZ8U4n42uXd9qLXU5PEBt9Q8avVjpdDKU4ITs4J3P3osQKeazh92KJP7g68fGL5RQu
4htjxsXusvriIv/KLd56R826/TrNJnkgP7WagM2SEFQoYNHMobEf+xpp3oBAoxB85LJCruWkKePs
kc4E/y74jWLfVIw5x5TRkoCP6nWOTrTS1AYz4lPspGHuVwoKykq5AhFxNzPuDgZ/pCvbRRRIKoS2
z5CFdNi+NXeGmoGN1i+g5jpm6HiCXAYQS5MTOIob+/qU0ftmJQh7SN+JFq8JkpCFi3UkvRmp1LGy
zABLoMX4tW69viAiWq0Sv+tl6jtgBoJsHn8T0j1fKJZ/FiGcIWkOuxGOTs3lz09iQ2wSc3xJoQ2+
Zkv6Uj6FzAGOocIlwxbAF4hBIl2+c4Yd7b13pnjaJbJpGqT8M7AIAXdPXChajW5nHswRxhs71UGi
ZfpLhebRSzkg/TBeTI9MK8Z8+pIeGhAcXvzVV1Z4VGcWPZoAO2w2P8eyV7xIT0a/WqPXzeJVho6F
4o2jAlz8pjWw11lljYZSc3x9GM8UTY4vqnjmJ08HNwdGQf8UKMNTXOqIqCIzZUBLba6OS3XUxvRJ
d3EeiHA+TGUkgzpijgSWK+Ba0w8x8wQhziIehzOKVxgZiP9QwxwnV744Wh5D5NSWHQ3w5wxY1y7S
e65YK6SdKLY/LLZKr7SG38X6L6NUD/Q4A5Hc+vHEqNCK3Y+uSf8YprIXcfqG6zRjvcmkrSYrhGmn
heyucTZ5/myrIWM0Ub44oon3cYPtTDPyTW3X6C3qYus06bveZN/0dZAaDyntsU2WRGDDfarVn/Dj
Tx0ysFLNtI0hptjLl/E8jEE+AxvVwd3ijikxWoIsSNzijWud9DrbIt1SGQ+iDg/QhL0Y1rOUyW+x
jChGhvFVjIvi0WWcN6BZxda1tZZs4+lUUP37S2b7zJzJTa670C8zeWVyE0xK/OyqEflNjX5xidPz
Ril+cGHnDKbd5nl0oHwhx6gtlIJFzagx7SOPTIGrQductKCy0o7oF/A5hAJnnwhkYnxLShU/L+Rr
kqR+NGUTyoM89juabJzoT0tf154WQajW5uinktWP6z8558mXFV6AXVIFETK0jC2Lba3cV/38qWrG
vMOHeK77tOaknWYYB0sMghrgVMNMNBhghEEXqN1abxlJ0msTlH9dSZ4dWR/EQxN0jXIm9OKes9VR
OON7Oy6/wn5hTVsDm8aSZ43uH0cVoVepUDNA9PdeZ3CQ2ny7s0X94sSKElAz4oMSTeVuaNSTludt
kEuYAwkG/4ttXEeTKPC9XvF3zLH7IqvxbGEIR3tYPstrTqD2uWLKrjl5u3YufjY6zaDMggo3cA6m
6FuXCwdAUHsdtS0GqU0Ocyvqii/HRkw8SQPeVJljG4mLrxoB1Uuiy6vpaO9hNT92dn1Z8p4ZUKPE
pBPZvMVoS1H0c1AZ2b5WK8b/Q/xmjJxZ6O2nnpLYT5Zofk2KS36PQACVvxOitR9kJ7yywdGBljoO
8SbUZQbwRQkxA4derf/QgQoCHAQeVswdMggDoYtuDf7SWL+VpYl9JWF8hFPYz8bw1Mh8CjCc/VAQ
SWgyO8TZDHKrP1vYoKeBH1WPToBx5UDT8JwvBfE985tkvmvI/jbTFfRBufh0V4LEIpi9jhRMbDBB
Y4zbeXSebILEs+nRMuTwxDEH8t8VALOLX5Au0x1foAh1iV8k83OKUANxrUgozi12xWUUGJZ+tJeF
8za810YJJyKz4LzVSb7tGiCsKlCCzg2xLHYCBVv7CxUG/VAX3eXc1btk7K9jYb7ZPXU2imAOUkJH
yOH0bBl+sdwm0W6HGJIP5gmClh+385HwScK6EC0v0wBlGb1nn0w5LbnZ18r0pe8N5EYVtYqhNN+j
1uE7teKXuB1OYQr9xc0Ok6DcArYTZbdmHQvV42+7UNbYvS91eYoa48HECGEm475ItJ1iRre2/Vq0
7gJy7PeaTSuG+CtHxZsPbrztMqDH0W9E8C5ujYbj2wjfFFpkiJkP/Gkj0t4Wsm51alXOvcAhoh3S
/IQ8KmIGVUVHjtzN1Np8DmhEBowusxLbQO9QcrgRQmcCWAtv0dGv5yMR7ksR8vYRUEP7BwmSOZUY
xel0JGJacMv0m6XNuN70QvM6roJei21LiNrD0/8bbAVoFkvMXu6mBqgCgLpK+2PIWNq7Sv2nNvLA
HhbCah3R+i656k2D8IK+0qYmKWqgp3YAzxrUrMn2nc00KecsbzjKd7cMqNlcAkWLCK00bZ88HYKS
XvAJ4hsL+aGYfQPS0oMlyjZwy959D43iLe7a7k82NuQOVP3nX2Npb883RjXx/+PuPJKbZ7IsupXe
ACqQSNgpQU/Ke00Qch+8BxJmR7WO2lgfUH/EX10RPehpTxiSKAORQCLfe/eei6c488nLCnzewj2v
hbbl2PLD7CK20XKoZnJxkJl5Xq1tLL44XikzFTSj0HWZHy1ulWKgKI9NFGma6TpP4fJRYWj68eJl
yTX5HgtjZ9um/DMTMWYggPpgj7WK2pJhox6gr520k5aM9ttgoBeiAzvxbmY/xuJbkjVWziLn3NMG
97OIZQPPj5a5yzjC0oarqTL0Q9vCrTDS4vbyMITKN8T9L5Q4rKz+prMDUmOnWVs3o9PuBYqV59AF
2AQ/+aNUCiLlk0dO8DqaLOdz/JOESf4VaB5jZLB870RGvk7CletE2ljJHK24VmF+/wtIMmJSV/IU
rnSaq5L/Cl7axU3wax+G3VCcPa14TuZhek8s6+oX4NuoqTlbolA7c6RZbNrzeAVesty2Tely2mj5
rQYq+CpfWJ+5Pm5QuEyvLmv0KsORAIZ0SLx1AeJvZzcO2OqW7rEQvf1dmRR5nnp2a4fNDEiovx8a
dTdL0DF25pSnwoYbp6a3iGnTMtvHSFeNOm/llA7MtSYsEi5STk0rTr1mMDu80CCqDqzPRMu6C6xt
3LfTW8Hm083E/BF2wFsVk8l11c/hXccYGxNNr10BevvwlmJ2TCr5gu2JmweAMmyh8c1vbj3s521b
eV8XY62Zf494F7WWeg/w6HRmJGw/jv1MtnkNkb8cWusRQVK7dQplcVdEWJ84scnhOs2dZaC8svR8
PblFDBWJbe6ttEDSABdvt+zrYNK0pXPVdOMjYS35U2PNr0NYTLdjPeMSaftDLKf2GScElEyXxuwQ
z0c9aKqTtAZtleFZ6UIbqOUCQSBk9soq6A10LvjVLmPygSrt0CfFfco/c758U4OedIUval0uzBkz
d41jpaut7lTXzUITYjuhI4y32900JUhQOU9ry3Fu2yjR73oTSLWvJLLDS/7QWKMjUqbHNALQwIwy
ZkvGbLEHBTHhFsEzKMuGW7eOYA+Q/XtbYOz9tc2BHlq5KsLNsxwHQcbWjrYDVL2hGa7AFj+3eqkf
C6slM8nFeH3hzAaD8Y7Ftr8VXtVAhwU7YV+B4tTP4DeZPiU9f9aiyown8x5Os4WBodH9Ieiiz7kV
O4fBphXcX7hibRTLB4x9bOa58GksMQmgHyeNdh0mKsbxyxFSzBQsKtFy6v0pZ/o7DYdsltr8Her3
U2I+F303fDLOf9aU+Yo3r7kHt2D7UAtI+lYmfNAirUZIR66+7+pquDNoXyWt6jdpmSO1upwDaUjE
HXckyy+ysbsJGP5fzGhe8FPIKnv89VOqH/oX6ACo3esFlNbXrG5hER2yztauQntRJ+a9C7mVKCrd
Te4vD4yBo0MvnJ8MJrw+aMPD1NoGYOWqoy0Wl9dL5DO7k+6oJqd6myPPRmuZ1RhRNaCrF+Ntnnra
lRlaH4jlghXQELG2uz8GudhIKKwKEYWebvpBOzu1Y517JyhwR+U178p+ICbg8feFCIfcxOlUWA95
xm6CmWe80/LZnzp8oxc+Okr8NyfrxluTAI7NLzyrQV4NrzBnODI5ABeTgdcUG2p4rOAZMdiYHmbB
cFRSHZ8SF76Ho+QLuQX5vpu9jT6M04PVQL4IakYfhv2RVyZzuCVFrG5m2m3lDEFUwVILkupu6oaI
d71/LWx7vEcOEa3YukzPkgCWtlrgnHYxbTEU5I9AgiQBmOk19Cn3caziAQIvoYg2KqhNEIcejVUd
3tFCxbiQb1WJJabvYbl2Maae3lbaPppKcf69O0wYEoOyMFdtKrtN3Y3wtlu6myvHKMyzfvlwtJ2B
LnpNJMpysUKwpMv1LmpN7QzP8YtwDPdF2CcnTdsDePFuK2IwfLw2+bbIvkiscikyE3vchT3nwAwk
E060/VG1feB7VmNcty56nQHi5qYeBvtZ6617VcJqjTjDetIB712WTdyy194SfenG6AAuLyXkvB7v
PbdgXcQZQ+KyeRgWaZuLzlyLTPfYl63YT+xK/R6T+XVdkylmLnD6MM/Tezy2CYpUGJYTUfNr/nHd
d5aotm6O7b0hCkhbw1wBUR0gJellt83lXseJVPrKndJNCVP317TrwgOTYx3dae1kg4lwabn3DgbT
HHKEDtGRdhizNLhmhm46r7NAuddGnwP9SN91FRarbDowVA+flT4i+c78ag60F5BrJm5UTNZ0laDG
QmF5rASbwShXKKyjlJs+t5eQxgssYJP++uXit5l97Rb//jXqCiT+rzgpnhJX7Fz4mEdrtMdtxVxj
D8iQCf7U949wF8VGS5KKlKYFDJ8E4KXDGAFSI0rOiyxuyVCR5aYPR/zdbktsnRZYz8rgZgL9ATvA
5SbrhuajPLicR/sL0fvvB3A21k5P7I8oQdleSBn5lC3xFnwAtE6ChPLf5Nq/YiL/Svn7j7zK//j0
/00wpUkK/f+eS3n/r39W/WcW1/3Pf33/6595+QWg5vez/r/8sgjLf4+sXH7Xb2KlFP9gr+MJXQhO
OmkvyVB/JVYa/zB02+bqtaQQhuPxDIlml4TKf0gXcyy6P0T3rm0ZPNWWl/BKTch/oNq1Efx5DOMl
T/5f0is5Cud/pjS5/GkDnjPB0JZhoHPR/yMLIRqSsYsMF7tK11R+gPIdkzo0iSbHtVs1aFmNcY4P
Wkc6tFbL4xgvXbysnLZevGTL4GCIXOPL0+ZiJexGPyKyIbTAnIp1otUFTbRSm4j6QakXlOPeBoV6
tDp44wW2zrXnaTdZy+BnnnTs1ky7VnpKcpXyCu7XZphu7B7ko6EP09aKgyd8MNaxz9HJpxk9kDpF
anx5mFr0xt4U3lQDiLQ0JphG6svkBYtBnYUfIZgVpqTzjzFNzcYK+/o4LD9iOxRXNTy/NUl/wb6s
K3DoPfLv0vrD3tKoY8KTLZ8EvfAoK60+5sL46yEuGl/2gYMjMIM0OfXFpu1mLNfUnOgIsNOl1OqC
Ge+ia52LIwsu3il1VEvvFlVuh6puaDJWysTcgjW9NpcXx9PWsorcw+WTJK7K4+WjqIEqO6fgFDRR
HuscTVXnuGDOOiA6GuqfRpF3nXZsWHV0p2P+pud0UNJuMH0KfIjG9q0R2s+iRPqihx/JlE1+bzTo
oYEGOkwOGFWywZUpHSpp4flkSPwyQGTZKVerqdrvSUWEPZ6LTZqSwiBFDZ51B46F6K2xO0HIwCdO
JeR2XbUS0iz3IRD7s3SYBPd/PDASKwtc/XpHi+W2Tuku868wldVtueqogmmmZZu5YEdeWjg2mFG8
TjmA99BJb+EB4WC99nLCmKODzPGbNwPuJb3JEHpnhuL40nWdizcqJ2u3pO/kA0MeoczbuDd+Ani+
fmgT/JU+7NlJmM8VmEW0yEwcHHZ3myGrNtVIslPKNArbqbVTefiKi+9WwXNauhMRbhJqdoJnyDwK
i9GfEJnRTSV9riN+r7yWRLuuFELsXRNQ8mp1uOkdWGtRxcjS64xNDz2prbt6U5sSMnZkrrvWmx5B
K0o/D6fvyksVyE22bYbdji+Zc+dOI4jWSHxUVtXg8tmHPcnM/YLyIPNIJOF08IAA0xh4bZT1VTAW
XxVZ/caNflrN4XAYymmvWAJ8NXNnHJK83E7MUvALLinTL3ZIB7+1caxObX+tac0BGFHvpwoD2ZRR
Ps2AW+kS0yJOmlNMQvI8M3bQ6meuAqrElPgjPNm7erBwCMqJQAe/mxkNDDN3HzOxkay2HpOF62Q5
iLAxzp2HSg2tFerkyHoe7Fbuh05CSVyU5mlAhoADe6LxJiwacYLt28X9USvarbb1kFnd9cTb4YI3
3OsKI3lKiKuZod5r4rskfBJ6ZlKh0L00rHRfuDMTMgZHp8rSP6NA++4SZ341WwH7XZnnAErZ0fHo
yXjI0XZ2FbxXTtxjBmJyHJoecZ4J8GRqF8JCzKg89FOQbsLk2YujJyMNilMx9dKn53rj9pZvxLV7
3YrpqlC4d+F1tivPHdMzBpNgl9q4C7BG3kYeCyUyPyFrmLNk8KyzqnnRGVH5re7C5S85E2nzYwli
IW1m1zfL/sDa+GC4Vb8lUI51z/pySpBBRBY1fgD+KktMEmyUC/eyeHKp8HadhqQYhei6xzi+YTGH
Thh5V0xLorVozIOn0S1ieP3TEMzSwjxfj1WVHliQQbx2aLG8csMr41F3499BnrVGHzeuUFwh3IfZ
wi2M4ch4zMJa7BOtOyewE1dLEOAJjgPqwmPhGNlZ4i7bSL39o4+WvsqVYa2lWFIK6CcLwYSwaeUT
sY0bVeF1HCwu7kGGuH8IkkzxVW2rWa82AqyM3zKkOWWtfoOGkICuJLG3MI4EjPq9l+dXlEhfLrL0
NdkYJUiZ8HGWtKwmZQa7IOx8PWpiBBP9e9rJr3DedbEBOB7lllmGTMlk8eBJg+5fYbKzRU3qG9x8
ytbcuAARrsid9jPe3rJS0asgddPTERCkubODYfxsIzwoFGyBIdC57lJCnSGH5GH+WGSz2CCN2CKl
IXMMAv5ad7uW0GZJtkNivnBPqYlmbAjHKTC5QNjTJN1i0GiI4ZZpQaxqmLYxrwU02CyGQyoCWvTl
/JmJn778mgnXk2Gt+65qKda7DhPn8BC7eKjM6h6J7lqmDFrNuoT1Gzw06Mpp0covJk/TSho6o05w
P8esaO+hawaCqLappHGNaAJdoCveg6x+cbyBxUL9BEFarQdP9KsyQBelDPb9gWmD059ic7vcARG+
7chb1NeDZayBzqtDAgdYzHnlm52uMU654S8jtkkK5OVauK2RTsN90bY5qstxiA1qZDp3TDP31uB8
jVJ9DUJ7Rnsity0i+OVQhjF9dguzPoj2CmlNSRxGhfkfxajyGjoOKA80myGLnkltzSh4NbvqzVHO
t0pCfV+BnMUfijC6sf3ecou1XfUTE7j7qTbaUwOexZ/awl0H3EAZc7hX1LFS13eJKb7geDFkcmig
x3Zu7mXEoCqp3uJUtmfefd5j7DCVoP6tJsynhgTzQgO1ZQTTf3lZ/pl0lAT1HHebkwoNw2eHUq9n
rlEB95QLqKOPQZpSkmHCjXvxqgLYejQS+Mp8SIA1biuyOuc6/1QaFJGShC2RmxvZ92fV18Aq2Nts
WtsibYTmJYCN6lrMoI6YB7/0A03RPKr3TpaWW7wAN1KN3W3IgHduyw6U3uBBmSOLSQd9s/aaud7Q
WBrXSYmrohIFNUjxOAE39UPpZsih8JwW2iPqDSKug1IHHFJZfm8TTyMpqfQqO0oYsKvIXdzX7UTH
pFB/kjTaNKnStpNh3TGkwXKktcp3A875OqbRrRqCPTLX3FzOsmWNF7wc+Emz2TBvqgBYWgW6IdbD
e3aa5aGsii8FQWAbpPNDMGm6X5JjUpbchuNk8fhRdzIRd/7kMWZ0uw2yVZWLbkOdiVuoFPuSvorP
xeayqDga7EYncE32IfIxndi51cZNjQT2ZDUjqCgWdfRJBJvGoUG/Q6mckZv3Qx5AturinoTO8irR
yM/qdELIM2NnBPNrn4XDNqF9DjVlJQeQjaSeTF3JIE+n09/2/D90alI6KSWauLa7tWMxYGwZLUIm
ZHmFufolZfASjSrcVrV7mFpRkcJ77xlhtRYImnwdISLsJoFbwHwXlrVnKcr3uXcKUDQxMFwvUfBH
1wN0zMVMAJFzsLUYS+Ax4h2DoGwkJzv7hFwcARJmrtkbfoBMdaCNJnvC6uBNkUU5tUjP8Q2xr8R8
2Q3tK/GtOU4cyHpKMEjCeapvPOmsHWqZUzqkbNYme02O2oDHz+r3gpzwlTYYGw1o0TYtM/QtX7KA
9ilmnKGijvKjkawq9xEnwApQNuackWRQod2hc4k476bQb7oC0UG/be0YK7smZ79mH1VMryO2oU2p
IS+YDsrBVCORBrUxspkEiTwhRz2uABwfG0e3wHIClc0bE+E/g2ZaTrguNGOXJwSbNfjE1Oc8zrgj
qZAGtp2+WyTuOmM3KBMsNRlX96CRgapGJiZFt3h0VfPFmYznie74OkqxZifjra7o3o0jvBWBoJDU
9Q/mwptQRt22ayEr6ng6EAN2vepfbb1jD2aZVzXatDOSll1km4Wv1yCDpageIwM/QpzSUmpCRqlO
OiZbPAHxFhcDto9Tp92l9ZMYDLT/s1b4NDa2xuDeKYCJq0FZGXlDQAZliqcgGc95WFj7phYozWZU
bl7a3reo1O2gG69GffiaXeY9Zdl/9p1Bypuni6dAv1Idsb2jwvDoCTQX0WxUeOYgZ6E0krsqCMSe
pmHjO4RJHZG7YG1M3FXlEP6eDUO9tWtFQ6fvDqMdYkTJknMEgVq6o3OIuwjYmRI3yHTFKuoGsiDn
NicglATFPsK7BA5WMYKX+W6i47Od7XYbxEX6pcgho933pIlk/MTE9hrxJoKAbW0gUgxrUcO/REJZ
d2GXHxrI60IKjHqoCGmARv5YBfF9SAgUsz2XCgxQCxj8a9MiC50ao7330ugtT4Ho9IACpTI3dU70
doGCutUiAes1zm8cLYpOSvMe23goObP679AgX6pX2RXJvT+aNxCf7u0CUEI3Zax+Ik2gGW+8s9c4
S2pxr+hni27Hp+xLGXggWWbVKfQf06wMuvaEr4qICOi8KfamycYtJ+vzbsqWIWzyMBSf/ax4i0p4
QFhSjmYFs4lMn5L7dp4e8/inXtJEgs5zNlZl22dhLHIcNP5LyAA24csXLw84Be3zNKCiW6duTLNy
9/dzvz8FGdw+l1HqnNVcGz4jHkTnUtVqdfni5em/f6YToUfyyiMaxOav76hcxOXbqMYOZWa18e8/
/PuHG2R1J2jy/u93Xn7ZKGBQcbu3GFfHCjzPcpyXh8sRXz76PYpa0CAIHO/3W/TL3708/dfhu8W8
8pweC9Xyj1ye+fvAfw/TmJolj2s+/B7P5enfn7YXtxaSw2p7+cG/X4vLp7aWOOu6RaBLiET00Glv
SRgRAjS36GOcV0S107XJ8z7jLqz/hhsj3JquIjHsR6aHK0ML3GsvlUj7CCjb4Vf0Y/jHj05OqRqa
iqmRZieAYYrehxF2Mxb2Xd832Qcm+0yHk8jM4ybCBnDdUQWVbVbd5b3+3oJf88MwomzRa+/u8hCY
IS3G0btxSsO7kypwr4QpDpfnGK5hndSGmrXQpfT3gAI5dpc/JCR+3Q/VvWXOgM6bD88zxEFZpfcQ
tvq7SrPPwY2wtKnEeiIUgj2OuyCvlk+nAjeR4q7X6BoZOiG0HpUm/Z4JKihtKslE5c8h8t1da8Pw
0gIyhOB9BgvKTJyKBgoYU7r5fsiuK1anu35AX+fVs7ELo1HeJUQEt7Kc6HWD/0Z8hKDNK2/YRpzM
rnVvZWw3a2VCZYvTVn+26J4jqnMhq3dEEQW2U+6I9/vQVFOvurbXtugvxTMI8tlPZzdHyOzDmA9e
bF3tSD04GpXj3eAIJ2DLQ1USl3I3jTMzDZNXxJmSjsVjgM3i2iViqX6+0jXySKIkuK2rNn7Gue/3
ejRDsNKhFgYUfKapXTkaEQTjYPzxdDYF0RDi9BDaYbbtVworPA6l+IhHEWIWXkLNmZ8caQj9Ae2Q
Ipga668OEruHo2vtKeSgvNQeKgmQbmxAorXV9+lXt+yRvPgtL9vNgFXPnxx2Ojqy8EMeJNpuHoW4
s+EJkaRrInl3kCtYAYiLOFE/dtjtpG68u1R2iGsEXaWKOZwZsBOsJ/euaM1q37WkgXXoutjxmuqF
V2U92ZrBaKNBnu/xS7E6qeexTneR7tV3QRh/VbPHmC6i35LgbSxQRqTYh27wGedoBE1Wv8ooH5AG
B3Tp7I7c2fhzyLXHqovTfZQkVIuLBxhr7p0LIr00HcQYBqCh2ZHyVLl0HfPe6lG0jcY51czX1G3I
hTBilJND/J3Oer/J2whOSMZGIl1ddoBa5kzrQZe0yvraXlfYBJgYDGB7loeZ0fM55r1oOsgMVqTx
KmdeeRYwHTatGNlUWFVxSgKcmGNb0W6ZMsCiZrgrVDqfjNKZTpePvMShlZCDKKlZ61OT/zsqjJ/c
opuhg7G7FnoXXeu9OqJmoo3Ai6NbDzXM1CuEtjZTvlVgQSfVA8a9mqKgazu9XVusG3UXjXedJ4a7
0daZT3fj8zhzVkUaiK+pZ6ceAbA94w19SYEEn6YWHVcSieuuiUAYdCjJ5qnq/Lltkcu46ziHkAB5
OnwQwBQOMiSvDoXRV28k1Wm06+heNqb0wRNDiy7z4dxgKmpG4t8SpVA9z+1rSr9q0wLUAmiFjH4C
jHNr0PVGDMhuPzG9eD3HysXXhZtgMAGPuW7Mdo48uxJH8/UMYI+6KM0RSwDflIjEj/i1jU1ju9Dh
uqA6U/YC0TWsFwNyK/FODiocQix25ZRXx1EDu91p4kVpYUHWbxcdSUPxHhYHLpd6qbEtKIIHStED
6UfWhoG3sdZGajut7TBRGO10VUYvPXHLJ7K5k1NTj/bGCSkOszB570NiTbUaAus8aQ9DkoY7VfAN
aZMmq1Rm1drwYAm6NGBPhePmCxTo3oP6e9SWh8tH0YC6R9Sy33SVox0L/VuhZl3p5I7tyDfDXgWx
DxsVvXuVK30VE7+3E9S1On1Qzr+UMlQK4kV0kFw04j2M7scxeHMGkoBF5CVXgLe+LBOACrbH6Rav
VhLQhiy6BLVWyvopdIaBiC8B6Qwm0rEw2reAWLBWjeO1PhGtJpP8KWunP2756dWtuMracm2NhFTW
afdNdTcQM4kgPkAftk4WrV1vCh6yLNoXAhEi5JBjsjzk0iZvUAtI5qGTa2BR3MoYhk6fmNlp8gZm
w/gqmmI2TsZcxTs4vG/5IjFZPtAbYS4b5V3W1+1Zys/JIrSMs9GPRycntqGHMsbIkrkfCpnktW8t
91h5rdoyhnzr22Lv1faX21VIHJPc97AZxTGgBaeKo1tGkyPdDtAVETS3IYlvGslLlT4JwsbXTs7F
DNha1wKW5PaqdFS36Wr1pGX4NRoL73lS4psme8jXrfp9TvQjzHGMF8bXbHFiDQqdV0Xnkf6UtU/A
ete1AqqtDlFWrcCN3sXEcpZgBuN8IShhulvVSfydu+lTXtIxD7z+hEQ1UOIds/7crWxjgrpsdSBC
DIeyItrKyjoMrikwEaAhchmQtFN+gE63n/vyAZ5R4Zl/LAciSvLsRngdUjXeEgN/O9JHxmQgocDv
sYBFqwZG/ipZlHw2oJh0eF3+ekq8E+Tx2keKutaQvBYpTqI4vu4m77Z1SIzWUto+Tm+xkExUBCYn
iUmor3DcI3SQW4LtCjpP3J4JQNw0s5n4XnuSIn61Zcv9Q+lE8nJn0jvbOAkVkEtLVhPaRFYLnVGK
FFC9q/DQkVZqqfbBTup3yoSHUAlkt/1I+98DRDdaB5jPzlom9YHUg26tWl4nLYGGzJ6SgpzA+Ik+
/+JDR3a80eksXwdOfyqXu25o1vS6LPOZ3mIDUOfR7sWZbnB/JpYCpZ5EF+WYP7AoAYxl/dIQpVwJ
GVgAPazpVkJGo/kGvzx/yIPc8FNh/Inb4Tg2GotzcSCcNuWETZ4tM8x9PCU24QR1QTRzvQvscbqf
rALWaEMd3eMkduk+1bZ7ZuS/1yZ5lWV3HvDFMQXJ1hIXsHLyAVzgWL6QOQ1PhVgKUuPzO2Iz0HCA
5tvQGWFVJkkgAkFrYFgDCSDXXG9aKMczVpjp3NcuhvDuHZu1P/RDSLdubO6ztEGhFzFwSK1kp9nF
TWfBbuFXNQZRtyLWKMpE0G9iF7VYxjhPshohKGW8RFLMCml0NOpfNbdog+XnXKr5zNGu+t7lqAY2
5n1TwEcy6TCVlg3aJd3BUCBAYB4f0bT1HA5pqeOmKSyUbyHAq4hOQ+YZd6RaaeP4YiZ5tBd012nU
mJ91Zz5MFHJatCEy1D4MlGdrSyjCZUCNrEqHpibXFZFTCL3oxwRfyyxqk99Xcsh3AfeSyl5yWVw1
oHyi9KBGh1RzFiXhNUYX0CRT+ttshg+620cbpxqoUx1i9nDWxH4aMhCN2TvQOINL5XoviSUwLi21
phabm1nmxUtkkSVgCKGOuYviJZGaeZiraD/yfesUof4qGwEK12YYYSwYw4NIa0TkcX/LqWMc2sD8
YaznrbxiIa4uUqFZl3+0mLsUJIBNrKltoCrjVAEcYGAW03ZgT3nqZIPrienT3q6rk4hxlQSpEW5B
yw1XYU3Rn5HO4GdjM1yz7s5Xjm3aflxGwbZK53hnDTW0/OaKMGnOIwGbqK1d7ulVDlaqBedYx0Jf
c8twB8xPqdc6K+6WJ0yc9+WUvYcTLyQWxIUeb4IDjJ1jEzZvNtKNc9Mb2io3m27dzdG5I8qOy76v
GGpAV7Bi4XCVGQbTq7re4sX0HbuK9z3p6S9KIVVEIk3S7V2fy2fSTMJjYdeHIcdulXjz1gtna43k
metYMktu0VlDjYTEBEuHXoiTqWNnGg3TK5czSILlR04f34RDQ3ihlY8+pul4Xy0tTlZtRpGrzHWa
dZdw2bn1raAMh9qNLtWdAUDgAUy2uaZZ6FujgAn6Ogpaw7drLqqEm9iqofO+Dubku4vK+0xzjRt4
HSZKFeuPbicfnQ3octHa2IpXsq6qR9OdSNvNP1qLrF0tP9eJSwuwTGiCQfuTdY92TCUY2Yt7p+4T
PP490fZx/MBJwdDMwoJkJKAlIuNZy27mpr5OIzYmDKvcjesiDieE0cPFiFe4iC1U46N3FYjiO5jl
m0cTItLlKw1tA4IOo93GGUjOqjt+M5OpI+J/um2jezBySIUTJ7xf66pas4tHidprHlDDjoo2Q5Qv
mYkedS08DJbV77KieihVd088mD+PbnEk8fwjb2SzWmTsuqFwbfe3OKVxxXgdnV6dKsHLsk1mGQja
W2Hvo3muV4Qben5WtQ03VjbaqfDucLMXvjIKokeWnECz+J5LZmwdQgTc9dHadrFDjK12W+ugWme6
jV6DArBDgu5ECIIFo0kBNjQi7pexExrAgffM7cyvCMSUFbUIsYlnSTTFwbCxbmmXlSkcovYwko21
MeIixn/vuagr+gdZCAibRZyfJcFmWzdbVxN3jdwg1nBitODIlDpgsrYUlXLtevFHKPVd2k872CkH
XI4aKw66WtMt30Q0NOsUFQW27gCw95StRozeWzqJ7KWiP0GcN/7EvpAWKkOx2PUK8Chm80R3ESFR
TSawV+YTDMU0vcbHmRBOwkesamAMW0v3Q7QMBhchX3Q9g7M9A5V5+cbLw+UJA0ax73TDvM6zGebG
ROiRq5J6hWKNnWPiPSCF6fdFUaAuy5jZMHzXvenDSvG0YKvddBEkVvKErLU2qU+pGS0bbYHdqL3l
HTVPGha0JRW+a+j4Chm8eNNJpSNqN2/Y20WgwxRE0JAPnwYCb3/M0SF7JY383rRQ6mctI3wtx+3U
Zzs1AuOzI5uubc4dNgg2GE7LlQxD/uhQf1GBkEEUR+ytYO9yz2+iU6Fbz3ECdy0pwnBHiYh3VPl6
m78DnrFWcTyRhZlCYpYoD/2qbKZr2pXq2NvynFa6DuMVX4WIn5JIw6TcUD5ok3YjMXTvkrg3933b
NveVgNIe4K5gSE9upimJeKItneeT+zM0+WuOe+eeePCrao69td7KtyFkx46R20dwAYUzkA9mzqWL
0zBft9NjUYbe1u3ZQkNXrxHs3bA2bRmCByCEvLOdeJ94mZLtUJkscU15K+xvJIWMdypm1cysl3DL
coOaiQ2dxOJe9BEps/lXziiM8hTqavs8NK7y+6CY1lMVfzNhWau4eGq7+nXU2bQDU46OnQSL2+K/
rankktG9Dcf83WzbTWUjtQ/AzvdIKVqa/MJGsHZuQBThMLuJqpGkBq/C4+++GcmrE8gbIzH+5JIO
K7S8jWVzMZap+aA9xK2NdwjuK2+NAc2obB+GmEFJEWTbzpXvaZLnPrdLtlvIMed6wokr6chYP+Qr
37fCOVeV/M6ZuDAZIByiVslhMKPr3BYkN40xI1GogaqOYYOiBCFad1t75Z09TM+TKffxMP+0QKJW
sASKTfId4bSG9HN2ghqrfxPvHAwJrAC0FTy2BfRPOqE/205VbirLhqMZDftUC+6zTP4kXHPr3jK/
iCxCJmj6DFECBu8mrr3GuCXd7JxYFK4IX6/TxPsw5/mz7Vhk66oA4J4N2xKYNwKIcWGDG+WWiIMS
JN552I3Z9NO4BpPPUQQbLkA/nMjHkdY3leIIp7VqDxjzDsYQHjKIUNtq+ZW8fTc0el5BUjL7J5Vj
Zdl4sgiMzH0hcSW7eLRDaKU2/QD4uKupAFUbJCHhjgbbK72XXH1tShzChLfHyM1zHDQ5GBccUBYW
RvZ//a6FQRmYpKR6gf1STUiEwoqGoVY5gjGzuMlyWvVD4jzBNHK3OcsVPjwdUEXeV9pzPCVvpTc5
P1Nb+v0iFIrydLqBqYsfhnb+jRh09xDLJcOq12NENLm2QgGnEd0cGWddBeq/iTqP5daRLIh+ESJg
CihgC3onUaLEx6cNQu7B+4L9+jmYWcymZ7qjjUQCZfJmnlyhyZCMKOcfrMgvgPWLP64m543JpriJ
GvhgdZa2Z89IAnRj2b0JiWuunRmFGeptEmGwnSxH4jbNsLRHdFDhWqh++rWcyB1IizhVhrszD1lh
CiOxNlqmtFMvMMOaoP3zyu1wj7TjhVnqyZZ28NOOzQ1bFRg4I2s3vL3qrKbIPnu4bJoBak8z9uPJ
CTiEhkx4nWiyfuTAaRVwdHILs2PipovSggVHCfeFOB2Js+HQ44X7afvgR8yO/Ra1GlJJEzoHS7jd
tR74sqzKqH64dQp9/MNA4qV1OeKVAEboUJmRQ/Wce4whwo0FUv9aTpHY2rR0rYDJGuTVSoASrhWt
QUZbXf6VlTpzJVbQp1Fpxb6ZmKLYfT4/NIM7fxd19L3kytmMbitxW4zDEZAyJJBTrTXV00AF8r6f
o3arMT74cDuX83qaPPKWQqbCQt7UzPnUNQk0oBgvXBLSjS2Z9TVjRvgs4hYy5fxsgDGPYZ3QcFjH
e0NPXzQ17YFc4GastU/QXId4fuJEd1KenRDX69alUMMOTxB1k31zKWokAOQgH2hVux+b/KnBFzkE
sbvcLomRddz1McJrtEhulRH4qoc/IbP6aqK3XYQkbRRK4OpmGvO84qNP0+LvBI3qZFTuyQtbcdRS
/JI9jEg3b9+UkeySXLTnLKfXYxosHIkwuJ1mpNW0on3AOmbQHtwpeBsnW1uNsvcuGIhHbp/md2lA
1mbs/dbNXcwBc2AeaYVwbpJ2OZ/O2PA4RZ69Ge55K7yPsmmzxRm1K7DCPdfgHIpWHnrdvvbO/GuE
5nEeq895PvRG/dH14oiFnwcd00zWwnZBbiJ1gNLjUQRoGxG/tSduvYUDAqR4D92fu2WHkkqYoyEi
yfnSNyQtANZoPRBRF/KUGmRywolaAX4ODVrnOIBos3yJSNfSuMAfXJU7hBOZnndldRKNqF9mgxED
SWQ37gc8pczSZmHusBmSNiTqk9U5Oiju/Swe6yfHehsyoe8bO3kqe4bJWkdOuaL9bzXNnxkttCcq
j4KNzCn/KUb7Txs65tkT+Hi8+BLEMbbBpOdOazbGixFUfxNUbCqDOGWk+GKGVsxnyoICiBhbwRBy
Lao6w2Ib/UzqrxfUDQVkMDZfHUWwreQx6ELDuJQZdXKZdnBSu/WL3o9MWzv0MfHmOeOQQ5kWb0Vs
b5pYTs8gB5tLCdKCabs84Ttck4HU164DCCstrGDjmc20Gga8GqXtyi3egWZtmeu4xLQQFd6asBP6
G3aNImy1/TJ26RqXSEOc76LRaI/urgIjfUVnj33+3K/LHtTB0p47aE/Skj9TUE+3yWEIRmpaW1ME
sonrJfuKbezNW+KtlJzB9bNnhB2rHbCjxYcqmmMfY43Najlu7GG4QVorgWkztNbI+VD+3Rxsl2IW
I3/HAvYHcj59G0mDWY4hWncPYfWg5TiYhCVZfQW3shP1tE9oxV7P9JT67BZvJdeAbmL4Pc4stQYr
3XM8UqqEtvQcZeKtG/Jt32Lea+AyHHgAFkrf0XJaOh9DdcyrXb3kFmMPdO7Y797gy0BIaG0+ASwf
afsWFNYjqdzg3DV0ZJdz5q3sPtwMw8QVilkB3GUiH0rnnoFbjumx2pkdx7hADZsUOPvadKyZ/7f2
ovJHawL7nEnaP6eODzrtaYQsxn3skOtwrGzmRjchl6AcHYWJQcO0gCtkFuUKUOpZVPys0y9F51yH
1Np2TQMsLcIBina6MghXHVuV/kYhps5irGjX5jBX5JJeDWwfa5vh3uX/fzDHNqDgBQml0VgbRjuY
yb8E4bNjdKsqB4btGPN3ojT6H+ah2oiU3Nk83BRR4lU6ViCv282Yy39LnRNPE1aMuqpxgOgg4MpO
V6uhlccpSCgWqFr+rMBhKYa/AZrQavA4ssnUYdUH2odnsaI/xz6EzLq4vvLZJwz6qFuuNkVbuntJ
IBo/M8P5Mn5N4vRHc6kh7Amp4l5IXnTKh3YhiAWQPM0zaJNlpMQj1i3Rk+TLMbJDRR/nKxk+RUw/
WjelWgnPuORs6MzYeQ8CzKpN3Uc7Il7aelJL7XncJPu+brEooKw26hRMdklYNrH9tvBuCZIcYMsJ
Tgf15HRacyVX1kkP7oOrGxdnNvlKew579esiBrQI99Os09+ZwRK3o/JRc9pZjTp+kxknb+R0f2kl
gM8Iit2doIBj1QyxSVORphcdUtIjmWco0szZpMcz2jLkv4xDcCBjCYqDg8i6UwALgPGhxjrp3hYY
rGjGoG2B5iOXWDd0Huwg85AdRCzdsybTL1xjP3oUeRSik6ScRHPlGFNv7E5qfufezRZPQY7rPY5w
z2l0FnByr3kKX5LevURezqEwDe6kHgC2TvUdglLxHEe/KaPOSM85VdMic0FP+6ps4nr0cp5FlTCi
MEK67EP97IUI1VYERzJSv+SFplU/UOK9nFG70SpxpuGbbcr8T+5lZEq9vzY4BExhRckik77aFXxz
7q0tNhkKxVFj6LFpNrPJQdOmtFaR+sF/HMNZBWgsgPUSR4gXHSqHAGK9O9HwSG3Ekxp7jgZwqBlt
7QhTmcz63gAznEv1zijpJ4tEvKd7jqVdAZrqwVUalF9vjPaFLPmBwwE0CNe4ZqE6RRHtWoMneoZa
7jEsnc5PkhA+B/YV1NAayy24d2s0HhDZaqYQXLQGLOWVWb1T3IzbR5rjqrI8wdsxPo8O1Qp1yExm
9FxKH6NpPwLHCgxB5QQZQl9LAP2FWMPHDJqYqEYDn4C7J4NEELCxD14qmGnwiYhaMXGxgmidLOHo
RjQ7O8G4HmIHH6NXdgXqcTLjw8MNKGv3blMzBZPSfBk8OgLiWKw5D7+mNbAZzawOFXlq/7uaqlOr
B8V+5OKKvZ2eyxb93HaebNrtVhg9GXo5Ho6SWO1Q3T/ZqXAyOvW/0SRZ10BBWhFoj9dh/Mpxboex
68Y19y5ja5O5NZwVq2FSXlzGkA49uESdb0YuqbE837WGZ/nvAoskDolfDsKb2X4hi4D7CaWfmpnO
4RrKMSqbAddbXH7yFkwApifB1BinZhVsAW1sXYbZ96Cx73KI+1eLUGy3aFDjP55THTYyM1GMOJQW
CJubVan7vaPu7myPm0hfFoCQ1HYztLCS8i+DBC0mG1bL3KpPZYG9NTf5iUwrfqH/9p/BAB4Em8Nx
K2NTMM1nMsgGL1iNqR7gvRgIsVWiBAFAggOTmglmc8J5mwHPJuSXlD6dx3nVc4ubIVTS0hfFtBjN
wSxRzqyrRnUXTnrBOb//6VlSfEd6aj3NpA8G4ubACiWroLzZBdiMLtQoCMzpIY5H9ne3bHy7xrEh
SQojt1pUyg5XzanY2mKC5wK8m01eL6noaYjlfIjpSdi1Cb0t0sfCXeBYCV81InpYfAtqXBnf+yrL
W3yn7p9WmKTRTCgOGvUdTUnJQcCopsyvaFfJJliGMiaMKTMxVjVut1XGN7SShQcJBgIzu28B4CUO
fIzZEY/zPkgX6Q2CylL0fp/qRm2iOnRWdCexZoGM8qelh0oq5zkYzSc9weDoLmFRm7SlNUqxM8N9
MlB14FbNxYFqnYeKi3bLBKNAN/YtN/wIAhAxRUMzS2BtHHKTvtG5nl+6VbZLs6e2Zo0tTO7n3AgP
tqb/LVPvO2OfW2vS2DZts++XFzPwdKT+Ov9DvnWJOeubojPXheoftSH77ZgM++7NpLOaqr3kWE/T
47+/XWyDoKnjFAe9zB7gzoE1QglIFRKVMtYumiZ1xtgUdbUlU+Jsaeh1NsCtt4Y2fReOjgEVShPa
09kbDsLbFdrNaoCDWC2roRero7Q7EgKuV+4Je8KSSuJLzVntogagQsV8aQYNk5KV+KqAV5MITIko
Tq9hk76yWvJFqwYpWtn7JXegkcflws8YoSWXtKozyYwmn78DITm/9ckHFwx65OT4UrVWuq0Dw/Ov
0GXRqbTirObyPlqk5nveGIzye25DEckhO1xljfmKAeBTx302M+VrJ0EzNJ6kyu5PXnYtTG9elwE5
tsQhdFuZ2qnsRxqM2tjXSWw8i+XMb9KG6D0zS6+2OdKOmVGhNfePEZ79aeQ/1bTmM25mMgCaQX3V
YO5HTZw8AzWxFvMVWFACzQiVqSo2lnukTMsTZGBn03rwl3PcL4GzjfXmwBXzm55DlP2ti8VzQykh
TyoulJXlELBlZAL1HCeYFt97K/G2YVghlBAT8ivjZQry3B+s75gAAQZd4TPFP2eOdRh6gvnQmjBA
3DRZBqssDmq+HCYOs25A/WhuE21X9P4Q4B5vwmwJNY+sxpwVRDLfWsBevMgRPnRL24e59SPE3BD0
wUBeROekRA81Ex6mthDrKBLPuafuZP+uqsEdZpRdu+61mkl7NJ6W79+VdrIasYuJono2R/gw3fSo
i+kpqdtumwXVsYupDwG6TkzKesu4lmA/e3PT4NeuKkqfPHPb9NVutkAYC4XxI9vWwpMXeH2Mkzrj
ZOfIRSODSfgmDQZ2kIsNl+p9k+lwEY09ggEhC8/95iq6GmbzaazcDWe0+5xM995gGZ08bO4a6TqA
xKIqWBxKk36XIDmR/jIIdHNjJU2D5sgqH7AuI52YZ6Ddh9ZmpYh07RfXurMD3su69h0tdU1LRXuj
VoaCDZFwelrySU/DlbGI2uMBw2RkQLliUmwM7j3A1dz1CjMQL9RB5PNTWqavupfiVzcYDeTEyLYV
xOHoJ+RB53oTEY3Qb5aYHOyzSIlhO4CcCH4DSEe+oVu80453CHlb8RO72UopxiKVxHvmivARO/0u
ti3C2zxZG9fT9y0iGzPwlusJJrsRm1ThDLCbqksfm09epk179zfrTPm/D8DOIUgHoOW44+w8C2tD
2I8HGfL+RIkF8qTjBcDdnDmUlbnJFQM/UUwPdHwdEW0p+fspvd3YBkH9JjavQ09Qx+0ChpYtadGm
PMtHHvYPvR7K46wqPtq6OmM4efIYYvleT7qNbXBniUrs+7yFdqYjmPKxzATTN9M8M3CmzE5yPNhV
VX6e8vFoFBxJmDrTjtN5uNxoqWHcy6XezA0+RcWIPhUvbbW092XpLU90zIWm2BWLM0LaBYvTMGAs
wLA+qeI7DbpH67Cupork0CBhFg0YyC2VP+F+aFejkQLiGT4HUXqHCm1Vz7zPMhte2GzlCtK07Rs8
IagJf1IXATh2rL+6JW6JaGiwRrkPjMegYP+3zfjs6VBNZ6ks3869oyCrQfiMG4WpcO1PCZ9eMiUG
T0sTAO5oXxFrYCdW8yPvpmKfxmybLvssk0/gY0r/1kiq0fvQ/eNA8s2lDh1sPCblkD+H4w7VepPK
paSGAO9GZVpKn11IcFRNaj8PBqOGarRYVNzwWeA0qhOMlEvRGjfGc6j9K+gxxsuJ21KTuTglJke3
SlpUehbJZoY+RP5nZN7hdida7nbGHBvnqHaPgtcEvQJ6fGlfnEZ/p37JI7EB336evX2djPupAJWX
SO/bhg/iO9b0b0rkt1c0H1k8EFU2+0upgyBJUN4gb42bhAO16RF+Qbz1a6MIDv34qTyRrGkzBWNk
k5SyWxzT1ngDE83fDWkxCk458EpfzUg1VOjcxpmoLKZRRky4YqrkVdIvZE/VcQo5aIfUyxusj3ZN
stIdi8OU69fBKKHIiF3IKYcBY3eDSbsysxl6mNE92Hm5fAMN9PLnwIPRL8Kvti20dYwpQWj72ojP
mEQ/JZt/m/NLaFr2nsjpAY6iXSXjt6Q9ZKL8bOBVJ+vzS1nIBoXw2eVeviIWs6uiDmRnfWRs+IIz
cQ94fS0CPgm35cNFthWiZ3h7MSc4hHybXl9wdNqleYbRqUv+Vo3+hzDnq+IKza14K7zwp+MhDGkZ
8DPEGXhVFb+vqII3abN5RiB6HGjss/Odyu6R1sEFkM/e4R31EchOrb20YenaSzR63y4Of8zMGGUc
ONnNHP8kyXSdAWUCA/d1fbwZJrhYTLxYltIKs8WqCcq76LLfWeqbJgPsBtzjKqlZ6ehyCHISonYx
nie93nGie5X6sDIyYrJIJX7YOOU6MUgZKNLM08z6xoUSuiNs1pJMl91fE+5rYiGK4XfaBvhcXQuQ
Zq5vTK1FWoSdOkuqiZTnHLpeuwRSP2Ok2Lsy5ytDYVwWYTf9giSCDUY+M2tco5oyblzaH3msyLPT
ouDx1gWV+0sl4utUGdipC6qyMNbQuPZKRccHU5qzALbPGOzWcYWFvX0pkrSFQqYeTTBwVKYFVovs
cDPp7qebQsozWNUZZEbrwCa/7Xjtd7WFUfU65ydH6hccLiubNra4enSBOuXazNiAt1VxJiZdHDJT
aY+W4vVAkFqXlqb5s9MxMAj1jQ1rA8kkeh9zTjMNZk06do/iY6L2bLgHZPBYHMSaZ+1o2+FPOJSH
lEkj1YIXu/M80EcEZ0T7gV2GcAtHPkNCFmwofcLNgJGoqlYy0M+1yK4Jo6U6tO84cG+QAvaxhHMR
ArrC8rSl7PV9FvlzVkuuGURIbMG/x5qSZznjNjJDJBJlPibFoT+iUThvPvKJ16NHa1/JXv2o8Zna
mt8eHMBWDzjEc0leNdn8Z2KJXi0HvMZM30dHnFKteEQ2z3uUbiqYRL7DWl54bHZDVx7CuDzCcv2W
DaooKGPNfoxkpZWdH1pCIkGxcmMcJFm+OGW0bz1nQtjqjDIzeF81/EgVsalPBbtWkBEc9i5zr+0m
pXtHni4jUic37E8MbwltB4RpqHAeiuRu6Pkb6ZnVsi3IPnmes/xD5QG0RuQ/+lq+2Q/rOOQ1YZ9h
0fotMvdRkhBE8KBhEq6iQlkdUMsicKRGon2anl1QmR1/gc7lUGD3nP1rOh0qWrnnP9SONX4rPFCX
I4ON1Ltbc7GrTWtTdQFJh8B7yVX8HprFnzp2HIzusGKb4l9ktyemZbhNmc0T18Ypw4K0b6v2r51T
BSU4DdWQ58jXYFX0BuCKPSPbU61PVw17KzmLe22y6A7Lpp/P0z1iWTCmGNUrOA9dW69E190wLhyh
HCJQ6NlFtfcxzg+wsdFLR/nMzfhiNTRZlN54o938jkE48On9o/9sS7ge3/IEhKatSDp5l7CnCLR0
l86Dep85Wr9G9mZPn/8o+rWJvz/qSvPjMFAoccOVytPnQRHKysCq0Lktw+BbN/prXQQfTQpZgCLc
m1Z7NH6Xe9GphxlFN8vTYbKyWzTJGywsZy2m/J0us99k+HHN8GmkWdKy0x+RBd4qz3hkPI1wOTw8
7gV3bt7sJxO7f4aMkq50ToGpp//rhJ7CjgCe4EXkDl3rDp8J+dFwiMuq4CJ5kDTwRistHa9TIF+q
gWJ3zqZz47Jnj/m76wz20mC4amrbICnAQudo9J1Z3gv2ule7RZQN1XDCXIA1prTuMykzksvplofo
v1+TVhXcx3W+sJISl4JlzY9HoELS+bV1NgeNc3Tn9S9FWW4HmEJmkv2LGlS0t9ad/6VZr/n1MN7U
P1x0xjGKhpvVvhcgMY1MsZXGzTXwPp2JDV3PY8Rul9R6tQcBSmdLn1OXiHXWREBeLasa8NAYHWB5
iUQRQYiWikdok0Wsw+YqBvu6EBEODC5Z1KFFoYYoWm8OJSKLLq6VToCw6LZNU6H2W+4f09KOZTyu
XYMvv5+JdCYWSy1QkFsCuJXIX/EnjdpdS5QPP/+KAgZ+zlZyj6oPymOszWdeCBTsLt4ZSfdDjUmE
pxakI0/BJkZzMxGqRUnie8scLkev1i6aGK9jgjXKBAOUZjAgHSt9baPimNWENIaJU3eOv8XzrHdN
ZVsLFG1ap1g7uHDmGlsNT2E0B190wWHNM/l0Peads7zxeO1SfWREkYinUli3LOStmys0sSl7c1SE
7cNSOITPU9zuQndgue7zjwr2+OAEb5507zUAhJV4h6wW+WU2HkEsUv6HJVY05LzziKOOMQMyLKX2
FmI/isZ8b3a8fl2db3lZV2geQBWAs+J4ZvVkdJfp7x3Hq10j49eGa/CAvWexLTJDxwtoVvpWmvyI
SRJ/5AOMqCQbVpkhX21zvmW5fI+996LEDyla89FB2NglvXGMu/xqSlplXL3cGvF8CUyHsYizjKNb
tsE5oBHCfELYf6nj+EuJ4IlyXJ/aJrZ4DkBgtuhryPE7qoptoQFdq7g1BpM6mT1tjFzcOAHRGiHc
S2LzTWt9/jyhBQRov2q0vytdgp9N8Lqi1lqks33XIgeIa4ku2ir1brPDxHJysMc6qnwmd8f8QuGb
1jDem9ahZSELQy4YxA78LJjOUTv+2pp27grtu6qT57S1flti706dnjADJ7gUOcDWpMg1bB0hTJiI
5p2dML13ZjLlurCWK0bQqgu/5CXpdA9DbXiBraterIHFWE96TMkN+2vuNJi6pqulmF4n5ODRN/kK
IY4/QQZ99TgtWQl968tzr+tEoc2xRxaZEZs5CKy5G4LLN4SfDobcFgIDT97aByHLmroB1Og8wsfh
TfkpgfbG78K4cerirW5En63TlgfTSW9BIf5N5kDTtw4y0Iq5NfKP4OFJtfNQZT9O9IHSsogi4y++
hlhNj9AYCXroN6bhtwEP9VR1mQ8t+WL2b8w+mLu7abpOch0YdYgPLsH9AgpdFONFtwrCp3yNs9Dx
DtTGDj+pzsUkePRZNhxtBBwAm6SD1QFumL6G8Wat3Mn6dWYkYcdRh6miJ5HvNYt1CjXhDKCOpuuR
aZU+pE8yKwMyba3cEbjcizaAwNg2/0Sc+qGsPjIt/IdWuAwzB1TPqt0K5WLxNZzHbJcjbp0tVczO
02D8w+tRoFviqEnTiqdetwZcPxVXP5dKEUWgw8N9mqXvVBxAPRiMNQINkHtSPesQh7oRW/dKygoL
uVpxVAmAe5cf82uB1xlzF+/elEEhCLLuYZUav186rMOBgzngRof/NLofNcIZqlqbYV2Kh2Xk/kvO
4mg1sApIE55FjJspKvYka9/J9/q4YN2tAzRqlNVbnfKlo95bfkra0U+XBUtfdM8R26mvWoQ68TYE
Fvq7w4Qa8J4P3dd7jh2v2xnL4sGQDRu7+W2o4sPJmKVOakug/26rrNoVADH5DSAug8SpVhqTt7Bc
9iE4hhknn86Fgo/XnWmA4TuNvdJrpKKkq69TPVw7VKI8MmhYEdarqE30MhC5nMTyg5W+hPaX7iqP
dBDUfYGkm+DwFGMiLsFZNo72Mljxr11Um9rllh0vyZ60oqRJEVZgSGbUkrNnbppXmp++qObVVxPu
Q+JB+FKly6DFYm5VgERBh/f5rSx0Z0S+NlE+mPbgBMyEkABhCMe0gKUzz1mNzgdqE/pnVBe7mJzk
u+yi90rq7tqW6a+bqxu2SQelcIXXn0sh94+oYk2lFRiP+5xgbkq+3NAGaBFSeM6p0c6cRxlyCSta
71Of4VaB3Fl7hnUtNUudqmmrdBvlLTFZKjuiZmlSsyk2TFurfAeaByoC3jci9KbRFoeCy0wU4I5O
RbXDxECTLtNfIsd3YTCORTimafjOTAYtAXh+wcy6Qz5PqFvWJK1feDb3BfzYgafoavbBziq9F5jO
SDOzPq9Eg7erjPMXLXKvNf0sq9Cley+zAkwX4zbq5H3I7Hqvxldq5xl48GFBKDrj5uQeQgBxZVC5
xCd6Rhsz/rYEGGPU/veeckOgBwTp41Z7rtCUQjAOqoLgosPfrxKNmUtTvw5USS9nPrmeW7iHyQQf
ILbOOQcdUOZsctSVO70wsD6kzOhNRGthe3fkal4AQ4bHJIybdYjoG1dvc+AaLCKCkqzUezdr4T4l
kgQpezTQ6KBfR9ZwK5FxSPACRCzRhlKdD0naGLB0IsG4G5KbmOPPrKtO8BwuXcepIgjU0e5p7C5G
LDSKDYgarE3c7qsh4d72OqAdOpa1XKLH7KBJfJWIR661yAsZcZRAAUNDAjVdDPKD7M6a0E7VzKHS
m1Y8XQlqhXmO7e7WO+ANkIpPVmZT2d6Om5zDgJzoT2NdDA/EGSnRITvIjpC8Dj2hoWwauAgsREKX
vWeX4HMd6u7W2JGxtfv3mozHlUrJPwVCY8xUEyg4vrcZtTXkyPSayhRFuGzVTrb0QXoF/WIE4mfu
1T68B0zUJOJ9HZrZ4LB/FE5BljVsrXXaxP+6iNoCh6JTq6Y/VI0tQagG+pVDNMGBrkLhy3MLnY0S
qNSiEI4AgNcPLNIKCPnEPDZJCXAvJQ34MymPJyJm1/VZuqO7B4vXbDKNKVFKhmbu/xoaqNKI8FOq
9BAdZNmBOmcV2vI6Rta6ZYZDOkYBGipAutCOYrvJIRnxEYMqrrfEkF/nUOTIytSJ5MsEfigB33KO
oL2outBfSpKIRzOh2QAlI/6F3Cm2RpD+hRR9Qd4daFnBUYHgaWKg9MfUWFnE6XAw2vWJSMnWouTD
G38MINb7vhsflAuXPm/NGveHe0ps9Jg4cbxN5VbbplbpZqwcPB7RRksl/7uA8TFfdb2H0bTIzb2c
qwkjqIXzimNOhEFq0/yZ3YqOrbxrtk4IOCf+6bV+ONhd7OFNoklZmcSHa5n86YvwH66UN2DKKXdS
ZhSqHGuSPSREsVN1pbe0V7SbjimkaGzvVenK2qTVeZIxPUzlIV9ET1qSflpvt+QQbKMEpw054zJx
MLbM+als+a01R791yvqcCvUo5lGsbBXapGB3/zvBO6W+IXvLXcXg/dbtZt1an22D3yOdEAdUPNzo
ZeSeLQOC3J8kw4cDjr7ZT4zpRymC7UgfQbsAlFjafegOybpmSElW/wF2+4FrZDID49AOLKX9kiSz
ocEMgrLZxfzKHSAfeZ6b9L1nVrEfB91YlbCPE5PTtTBwkpZcdfU6Ps6V6veWwzmc4ol3LbcunaS5
M+UX21Ojkm8Jmz3ZLQUoyQQLCVYYx/Fg50gJjZVIH+uRxilLdNEK2WUbk9gPodCsQYSfUZ65GGk9
yHyia2MX4kMK7W49GLzQIyO4DWTLdUSDH0eO5QzdCS7/w/iPXr77tBiGmzyQ66oS5ACM/K+cX6oK
i8OQzNzaqhZSD9Wlk/x0MrDj7C2+8c+jcM8HT/A1TXx6PUx9x4SaQNE15h0nlOs4cH/DMXmLcCKu
PbV0C6PGRwNKIJnfUpe/YQNutuQuwW7Mm2VgzMXqB0YjPckpMsgdtK5fov0BQBRENrS+H7ZQkak2
druz6VI/ogin8sOUIyeeKA/AR0T1cYxe9AVsW+V43OZeqk2DzX3VS/mvtsNvRzZ3J8e/FC+jKW14
0UiTrRw32zdDw+SyLw5daqEAUcqVBiNqQ1GpjTfzxrxUM50y1VCt2466eI6s26Se3pOZTKpGQnko
m00xNXzeR7dH4kxJBxCedFEb5zlFxP10OftUVbg1bXOvQjS4rgkmml+m+9gP2Tbr5k09M1r2UJYZ
cEIoNE6AsvN96uACbRuYOoxQIrBG/GPEip/MtiHbRHtvNtDtrVcfqasB7aot3qbc1c5Z6jFHHQiC
9O2XHVi0oOTk33s7l9D9xtkPpxqem4bjyWv+ShyklLgNWxzsM82PxJ5o5RZOmb9ruBlxtISE0NNp
rCjXnjGJdrwGZkLUv1EWIMoKh4P7dxzg2Dj0ylrMx1Y9pjR/ivvymLIu9hjCVkbSPgrLZKFAYooK
rg9JQz+nGCiaqFkTFs0mdYZ3IDTNcXDb38qNg601OI8qaLVLpCQ+wNjzzeYRteEmtSCkmb25rxgz
VthTOFXP1pqOx3nHvjCBitCw4ZUEb9pyF9EYx0SVS39bzPtJ73amDhpRr+oPTE5PgUWbU6CY8CvB
uqkvgdhBZ3qG33Xo9GzrGO4HI2oaAIoi9WFzvMfO+LAwcezEZJ6HcK874xcV3NJ3iuJPMiRfDY4U
Xac/R8FoA/z1mTgjLFCvPSaKf20wiG04mMl+DuzfgKv3qoGjEWli5wmdqSUxeMMmcUf0EcyOVOMT
EeN0PxkQ+vHdKl9azxzl1T4kNJ8pMBRtlmXrNOVdr+zxGbWLVlg9+9L1jIjKu9c+Uc78qfH6nkn5
7frEzVlE3MX2oh/pVPmCickoIkln8B8xlyssgxASkl0hkMlTTjaoxrqj0XFHPJd5PghNWA3XpDFu
wMyWeWNx6FvAmdzmrBR1f85NP8zewx6QFyxWYztP0YfegmHqKDZdmy6v1zIz4l5EOU5KYiGdnDtW
4SMjJ28nmF+sLG4IhfZDFP+7FX+6pCW7nc6vVdmSZRGl4rum2MqoASWJ7hTrJtf6DGwO5BpAKj2u
ldLtdrbuPJNRXoAwJZCvXNzThin7ooU3JyphXi2mczvdfuk4VDs8JrqDcEQQpFq5WXmIxiI6lkFI
92/J1Tvnm2o162Xqo5+mIGJed8uUKi4M38MEyNrBTbEygy8geMmm9TouVfj1GI3z4HfmnYk36l98
xYJO5p8+TQWRaOWG7IGZ1LFKWVRIYADbT5JzSU+QBv9O+GVJPk+hZcZmwGkobRdzMk5frl/8rLVe
7VrOF4Aool/QEuG61IJTVmtIkZR6OS6TjTFeBm79bJ+RhtUx6FR+HmL1gCQAy9OM/kPUmTTHqaRR
9BcRkZCM25pnlUbL2hCSbCUzJDP8+j74LXrRFZJetG1VQfIN9577w0DkFECJ3PaCosqlp8ptzOJ1
JyTFMPTaNMT9E5eXRNGP4q5gmTKhbcfQdBg98Wkl+lnHyWukEJmNLtMqnnv2hva6FI+jR3CjiEdC
Q892LBCW+MPblDGMiZ27kGaCa4KjieHPpg/Q0sGSPZRW2RG1hWo48Oyj02Nq5gpEyDwSJJbWNzPA
pFB4SyoaaWIripiIuRY+IJfBqRQ+43zIXm2akLnCJTAOnrELAiaUdUAa55Bl895H57bt3I4ULiz0
GY/dte35PeJx8OwSjfAmXWh2syw+PJUpFOyx2JPXsMdcRJOdYJhPIY+TBRavucTNXrOjSeKnXlfj
OacRKtkX0MWdQqaT8ssftH1rqvpoK5j/DO8U3gWU+X6abCOTW65K+m/bGL+ozs0Po3TXejRPbjI5
PGkmgsXM8okHWUygEV7DpCr0Vk7Ge5boB01DvyGa6ylOYPYit9yYy+clEGeFbEE6cywPfdO/9LKB
dioH0s60eVZILk+ecjEOkGrAfNqjG6k7ZD6Aj4mrYqawmnGb0CfTUxbqTzwY88Ep642eWA+omWdS
XnbbKAyCPVH0FhECD22SyXUhbQLGekK8ItB0LAbIHfRCLgokhCOPyeRHkihYTM3JiaYKmXEx7lTI
Qpn3pIjql9HO06d+ZiCDePE2gEzFkJMxqvez5y6Q496Bd9OnB4/lCSrnNNqPgzmz8LFpdINo05vS
P9hgFw91Hc8rJ43fGfRGe0wWsOQDSH9WZ4+bihtvVc7kAWUDn9/s+xgysJTYuGXzBqyAdkdcO8UE
LiW+LSSD1USZyo6EnM0Fn4ds2tkSyjxDZ5u/tAJ0ae7ptuOttGEf+E30p7RwO4jsk8TFxyYR8DtF
HYOB+BN3SBYr6bvrxZZutk8zc9xdXsfFxXCQDpWA/roxv4b4wYFs9c+oslcIO/QLJ9lWlB4mltg6
1ZAfN3VUoYUi+gc2GlWu0FfqYQ/ljBcd7Qe3joiHSqALdijJ1gFOsJhnM7m7pWAjjIt6si/KvGXJ
cgQm1k3CrtinTtpv+vbiGe2uR/yyb1TyWuB2WlkDvyA/xUfsgXECdduQUJi1TXvrUHmRgl7QBRrJ
FlQnWuLXiNAr2yp4GyrKWZOkhZWZmhnDWMT5/SfCvfaAtZtAMrb729ob651Ip+cOYTbrj9ZfR61j
boXt9OuxZZxlWyV6geEt6DP7jILO8nKyNeZFnZrX7whdcFrWaGnFgG5q0ebEdK8AIG8j295dwtZ4
7Rmpeaq6lEBw9PgS6vsyxuZceE+66pMOWq4SJ/M2pCGnTGXJsG2ct4KBWFgMCa6uzNpWt5YBxhG5
Wl3U6ZV8tsel7uRjEP6DZVyTZtYHiaIgq3nPBAbAE6z2dw9TEbNE5JcKiS0mYcrpgrDbda/UIbJL
yDFY4OfwD0IneUnMj85P+mPvMuKIqr/DhGS/IYnvwSZZe5yZJhUMvyc2/l1MIHGq0YnI6aWvhlvV
k59ei3jYY+Z5tHGQ7bsIIUMjRnBeJ7uFdl539p+w0ceqG4FI+0aDIRAjxow4OxTsg0oKSC9BLB1N
M2VrdYeQxdYPZdS69ruj6Cd323WhfRQBEYuAYlXD9VvGYIElo+Jsah4tzxuZcAWf7YK/Y7dhtl25
mmuj3kQLb4vZF8ElpcWln7CjHua91Xl6v3hj6JJ1g+G8fajArpIM+Nh3eOU1CEXWUWMGEke1OK/+
KtxcSe2zq3n1LRuewDC+GY5FbGZJyAtTAZ6lszltfec1SltOOnz8SOwN9nfx5B/n6L3RRXcwy9Rn
xj4+Qn8P9rGvfwtdv8Vk0u1jQl8O5Kvt4kQcchOX3Eylxx4xuTTA01da8jlm1qi3WecBZ+6ihzo0
9EHFlct/nIGvehAtalTHZW5NZ3OqdmNKanvPo5bUENjR0InY7GztGswCtA1o+KIBUsBWDf/FQuic
/zCtCI91Fxcrf9LFhvkjxqI4t3doAbqMWbrnzv3Fyed0N5kBo5yq44nbW6zTknTTBunLVKQP0hP6
CExo0eHwpM2rVhw6UEur3KLlz86wd5wrcPFVXxBAxYo2bCAiYGNT6zJXtyk1gISa1QaNE4i79hm6
PjIaMbzIub+h1uMILPXZ9yBeoJWzN13+CslYbCsDoQ/TCwLochMtexQ129AP/JVnhdZ1Ch9tD12f
0VHBjO1330fGMemyn3//A6t18lj1I23urqmN/Wgg17rwc7nj0Yx+lETDLcV5sQ6z4jMamArAvHFN
bCW+cvWrs4znygQqi9fCwWkiGmct8EySJYjmPAMS1FxzKOPM78Ay49N6p8KA/kU5n0fet5dYZ1sy
v0fCekflzNwmqx+DxqE3rCZjh5pgq6P5rivY/y4eMaoVxKai/oBF3x7L2PnhfvPWok2Gte6LK6T6
L20U2NCspznNYT7EPLVJblnj5JYbd3JIfRgnf0up4DN/pCzG9IEG20eEXKX9xXBxheG4ph4w84sl
OfJQ71hrlAStIf6Wo6UQW5Tf4TKfLj03ZgTgBDcL6CalCoOUErXa2nUz9pI5SEtJd9sVNlrTGaFx
quXEBFr6e1aRSMWBKDClo8Eo0WqmHPHbJBvvVk6WcuEFEebgyVkHWYqlcQAbWqXlFjP+a9rA8liW
4coLPzC37FSJK2tER6Q9EAZizLGTjD5O8RAUHguvRddRb/yZFIXR7h/jPHpIKWlYFR9SL/4VI3ZH
8IC8NwjSaZcf+5biMa9uVsToNxz4nRFmgzkPsSkELpPubesyM7AG4GBJxqbF7JprYgZfLRMybl/s
xpWLBq5L+nvQ8wgpev5wEXUlCXysrztzb/mQXhmbANxHfR30rKfSoBzpsJNHotiyjTtzQwyOk5/+
veS2Onss0vey1hhm+m4XKXfXlTl06I4NDDJFggs4Lh0n+G7ajHyigjWRZYQPySSKfQCQkZk8i9lB
vEB/WMU1PTCnqR+Rksw9WiDzAig9jM0P0SU/psyuCLXCU+XLm5WKPQbwZiOcslonJg57wHZkeJsT
rgzGGBu8OnjfDLfdyNrcN0V2bJO2O+edgaaoZUip8enWwCsJtfBBbRXnpjFLZGnim+Th+pDz+Fn6
FHQzjrhR++ZkfixWQ49QwEjlO1x2ZJV02aOXw5jospKZfDX+0Q2+TVGwy3Cpi9aOGqJdb2b3nMUN
nkegLCUNWi4zBpCA1j0XhYU/IgWBhsTxa/xG77pxPSPeoAV9KKWX7mIIT3cvj/YDRd+idWCBXeGm
BD93QdEsV9ngPDrU9bQN5YrsDzY5TL126nc7zvRRtfpVy5IVj9PuU98ZHnJtbEutYJ8tzGrXL7ej
56KlUS+mLxmWlVW285tB3Imu5zA0Rs1KFRRDDnMp9MnuDOHf1pbGj5HyzPEsfQi8kiuU6ROi4L3u
jV/GKeMaenEs4wTfZi3H9qIinV0KDQbLb1S8rRJ3At6T9Be2Bo8RbCFcQCR6WF7wu7Wnw0RvLTiM
CVqsNrUR7koEkRsrnGzsCeM6i1iO914zrVRsCtRmHRmHllWyue5D5Nr46nsXhHWHj4iDfUFkhf0j
htl4HczeL1ZvKDQkpNN0gU9zCDb0OWBGYa1xoC3XHSYuA04V5kbWex7EyNwkoiBk47VCY1XgGcm/
WyZzRtY/g0XNobaXKIe1e7Q6gqYStgLYY9CtW3Ny09bGcVFpMSHGuyy2qoI4J9xanBpX7wIjqY4D
7XWUWN7dmQgkxUelZOU8Rh5CSeRNKrHfzFgbX6KxLx6ASv6IhWDSYoupmokobuEdOzv/qUMfn2f6
gIkhPrQuESILIFCymT/LOTRhq2s6FN2dvbL6A6bGwGiLAzVV1jfTL2cT1565YfWTn1vhonSqKqRB
S11GQuCOvw7nG9S162xWn07lsr4IRuOz7oyPagCyMHksmLQv3tScbZHGrdmfDd/CwUdgjMMtpopC
i55vMy/un5T/HRdutsnDOjooq8UbjhgIWkRZPs6fCGu23Fc4RJbF2SBsCzWZhfoEtzH9MrNfd3Yv
AfRTI038Z7eb9YvfioFlPXq3SDsON1zgsL3jOWLOVMzCR2mrAsoa4hrIvm0g//XtdA7mYWfZhICn
phldTP20xETi8igPMkfsVtlQx5jqN1fGWR1jX2FsysDJjp7pYRRy1+QFTag6yVAffUjKTuftVbwA
GX2IYbZR2UxwZ457EV3znkLMAG9kue7MOKw5+EndnXJhVleR2MEpn6ytSrvsAVtXQQT5SImeL3oe
9l1hGb8Vnuxu86iZKnG30PMEuA6A8TCHfuwYk+2Jp51IH6PpYMoJ1zvvMa231cuYdn+aKk5PRT80
e0D41EVN8QMFgM0Xi6VQDebVY84LS4JNah1QRTfSRBoAfZ+dCU0Hc7vuxw4flDCTv9gJocM/2jjG
E1k9ZW7pPYgeQdzMqVKhc1bVxC3RBAfCEL/+LfWtdIIHARcrcAE5xJnjvaAnyRm9jBCIon5GrCFu
VYYNp3bcj8mOFlNb0RNnzTiCZxpr+4L2qCD1vTICPMdgP+Kc+SoF5sNQqfQDbe8z0hR1TFqoGL5v
LjgGlxC2JZC8rBn92ygSkiyrzmAOGVqDrR0fdG191hH3BMxM8nWdRV6J83sV9uJtBAl57Jo8xn8s
kiNPX+KWAiaeAA0GmmRmVmmBQwmDw2vZucU+NBGB5KUrTqY1pzD1WCMxK6JaVuUmlNB4vNC+49TI
9jZzzkURme/r8q8fuyAph5ncqBlXYCaOWTZ2z3khVj5Zk5uqrNqX1B3dVWg7E9nFkutYpvMmAVR+
DSzExRUz5p1RemAmK1kdQWGSoCrqEc1+7EFzDP1XZccQQfxukdmxS/Vlq96hGu10bV4jG7eTawAs
0VF2NKOYyeOA0KQd4ua1zVoWUfBHmdPwrTQHYkgL0hZV1TevREhgKsck24NC3yUAzV+xW43b0uej
/fetIFaKTjVz9/++xTmH9yR8jeY0PnLqOvBYd9bMv6YLUWcZKBcrUrRHi2LLZej6GJvJrZlpurXb
pud5rq2d8qzpOJs0y5lfdcjPFWwaMeSf2Pj3c92lPwjsMK452wBf+Uc0YtLzdDvv/GGp3Kg6NnKS
+plbLYPMl6MkHjGEETuFWjTxmk/R+IfYkicH9M6bP5kMzEbsAT5vysZAuf8EwPiWHyOoPs9DFyJ+
Mdj8qiL+lbRTdeuoDehORPxLNrs+T3uIyIAoFqJTODT1bmmtT+1AJ+XkqJiQaUYXQzcWOYyII4tM
9qdqecGm5a/CGan0NOO5MkSHBLGo+73f1SXz05yNQObOt38vZaIRnOQW3JOArQQa/L8pg0IiAp6b
xu7u/146RbIy4KuMJXAGgtIIjDUh69UR7c8WcVW4tmMrop6CjxbM7eMc6J8qtEiWILnByoRzZswl
fIgnSrXoqCpIVYSObiHguUcvL3Zk7i7JM/ExgYDIjF+mF1GqW97l9ql29UHLbDr9e2Fi9RwO/DIW
ziIU82WG7S+etpyGkA1LKinEL9dO4knKDPeNI5WdU5YZKHo4JdsgV4egoAwx+8YC4VhdFeC4fYFb
fQ/W8qWozPEBYyu1j4ONBzU+izvaaqx7tt53tVoEDWV7Sog97atZHmTpQDvN02Pvqxt7neERI+tr
Y7KRGFNW/l38wDTxQXPMnnpai7hV19mpn2eY6g/VmF0TYmt3XsB8pw2M4DS6Fktq1TxZIppegXVi
JqW2AZdW3vCEIG8K7fkYzFSNlIgl+URbkVJ8SdQIFO0ryxkw6cu6OTP6rB4a6T6bRn9ySbIg9R0t
LJUcqJJRzJeM64kSLFBHfCu/YtrwdTI41ZYnkv8017Blm28M3C7q4OVFD/tsQqfYue6NBWHyYjfj
gd43Zb+IzM+2w+g0ejz6OYKh19nxmYjRN3R4wzM3WYnU6MnozOqA2dB8CLLgGctwx8N0IYNSwMJ+
LahjihfhwhwyouynzbBhKowpKx7zYmO0wReXAaOuoiSdpAUQpYdnW5DmkViZdZJMxhypulujKHzl
YDk7I7DyS9podB1Ox3Zn7vdRXdmYiWN7Tdwh+ddDcMBx8UFqXHgYrfap6xvnYAnzUubp8JQS2HpV
0XRTZOetTbQ5GzsfBmzn80SWRML8zwWfQeptUBvT0S4c81mW9d4FT1fADD7lRfgiilacQTUc9YST
pENcvoeOchGw2DYQK/4YQfAwWXyQhG3nayKsUVtNcgsqKj8bPeBKjUNkj0QgF4D+bNVevcLkuYGH
2zAnCMqGeLRII96MDVFy/CVfSRZmZzOqI47MsN8GcM+2SkvwzUbtXMcMXUVbCX55cCiJGd181v0O
6pNz3LKIYsr0V/r0ipjV9boc2veusD57azIOFtgxBiwQNFP8xgRpRZV8mcEVH72oWubq6XAwQQGv
mhAXEnT3PdMHPAIY0lw9eChokK4OxKmu+oxfs6zcX/aE3bUD5dvwNDxVrvXaotlm/MM8wC3YfpQV
LXmZuKClS0CDZIHRs43ZOSrGej3iiHwCSXWY6lwu5kTkr4bBHDEZBdQvNuB+i6ihnh/akN4Yw4K5
DUg8AQhBqcGUKlxrS27CiPM1yKMXDCQ5pYihfg+bgVihdSDlscZouvfclMPazlpiUgzyzoXcDSr4
KCDnbWugZQlOuBdika5edioHZVxjd4BrM9bZIejo1uFvsbdvD+y6z2HL8DwnKENyomzK1jp6/z51
okAWoRyO+R60VtO8OLGuT2mJ3a5ZhOpRDKs5LhmK+W2x6NZzCZWNKUZI2YiLDKdbsRieI/M32u3n
1Ii8Yx34DCHHgZViSf1dREz1uVtSrYy76x9zyzfWnYWglt4j28aRMxIVyMwzLh4MObK1nrKLAtu5
hctRG0XKJj11V2DWN7E92wSxWenyJl3rvHzmbspZyfozfhv3FHvIMbKaNt7uDQ/rN51R183VuQNS
I0NzPxqZTxrRktWruoe6Qi5ISfIhwh6HUqncLSjOd8sJ/F2aI0wmsysQ+tJEQLocrYAemccphjVc
IB+r+7E/6KF6nGzLPUn4+LaOPVaGwXsrTDgyUlOSLROfosieZVw89YTfzj020KnDY9CYG3CN9REy
T3TODzhomq0EpIqgN7gvSKN7Y/kemyAPKKoMsZRKAo/CiMtk6t6hfSjDw6HofmNawp01fYk+tQ72
0K76QQZEFAC0ERXqS0v1aLB5bGEtfyOHAY5Dqch5cjR9FFCzSrFgdWvjUI8W6Yy5s5/MGYVPJXEz
+/5nOsGz801EUuGjpNFF3WhuyYE7z7ihkh6jw2Jy3Ed98PGfT2UKDobtbwn2GDY6Zo1r6HtRRvNB
xM3RFEQgJTlIbDsAkWYaFM3id26/9/5flmMUHiY+8pxuFzNwYUY4783hqf+awja7cm6jxW7Ue9Nk
481TwU/ioIqn1kCoaQCfls1Uflk6hNfA9h/x180pWE7q2f8VquDOc5vtuWHMG9lxe9fC+yLkCt9Y
Om6HqjqxNueIcEgpZX/ql0iF1ADpHLfMCsWA5MF57bQ40VthOqPj3bRpeMBWvjiiQGsWyulpqXu9
TUCcSGmKncIUDkAvujN83nmtz7S3I9QUisjzUouFIwdwOlAFW1Z8Gioq3jFsTiQ6YG9MRXj3c+sZ
bi4lsZE+ljl0Pb/o7AsLQYMSqP6TxL2xdWv5ETrWo5EQVcMRi0wjfQ2mcDebpyFoOa/qcjwZefo5
1qyvrMj+q0mo2gzjKV30wxZZaXsfUs6uBgctuvjVhfrCkVZ8OmBgCEqexy2V+Bq92G+ZTrjRktDf
zwYmiqjJ36lqzJ8uvcTURP8J122n+bEcqCMJp9W+YvW5VRl0I0BN5mbGirRWrGCzwLwzzWk2eWkT
KmbHH65HYk/l66ckShZjHdFUFWzolaidcd+ixRq6uDonGsCFjdAhSkoIMYFmX1D3oI0h8iOdqspd
2hxLTa8XmZpAdExgxsgtNA/pa6oXQ3z7QbW7b+YCRX8NVZe+D3+fs5O2fnasskegqvBDqO6QOIwr
Okt/tROqfHZMm6QTeCVBhIMQGa6ZMMdXO8AzVv2qyQlf2wh1TvIEOfKT05Uib5r/6KwABUM/zyi+
v4eSyxkFXz9zJfnJuiUWDL5ifYrdiSdHm75oE2ZfRlRDRMJJX/9UmWbcqDCJuUYGjcYZ3lEXyWuA
CN7Q3yCmCw4KVLAxE6AB3+KFMK3HueqPTGph7LQMY2vT+GtF20b85PZ80BTEI27TtS39zyXWE9IW
q4qo1uycjJG7ZcE2mePdFazasE5GGAerX9xRS/HOzApIcX4MWwdyvNN426DYz2WcEbZq0zCaNSPt
tlyHcf3qxFZFpC5+XcbUR8wJjB49MlWz1sKZ2VMSJUY8b6slKLOKieylv2OOw3vlGBYrhcC9qRxF
71gPtI7TW4MvjunMuIc6QbM8u8ccEsxQtgkUVItbyuSmTUgRG9y32jG2aTNyQ/HdCprAX9nG+E/6
6RL01SkPUSnkzg12QPsUuFgKUgnEoGi7fdA0z2b829MASerWfczd4o+pnVflpG9xeetbj4l4/iCy
ttoUXr2P5/LoeQiYmaf1IcFeQHSOo2EzswcH4kCwDcwL09bf2NIgJ4HAfWRmyW4bYdnGTtBAi8x9
S0/knufQ5ptHv04+Zzf8Zpt1Nzv3OjIx5kblSTfL8d5E0ZcI8Zxij2ncN5Vgl62TV8OJn+C3vcVN
Bon799znPyJt31XRPJKDgzgVpEzEsJlQ5fQRPh3gMWd4rtqIyHQiHhEq+dg4mKSal9rEPmKIuyVd
RinBJh9KcKOS5p5NPAkDN8oDigSidAgYOtQKC87wbc/Rs9MgIjH6ol1LiVHHjv+MKcgcU3AMZwNx
ECZ8JFy5jGfILl6p9CxaNCmxibPONYh1NFmCWgQCrrxSNHc1oBpSMctKX2YXK0HAGtemWjNHPrE2
RBLhpcdF3srTr1ppi7+ybJkgDrTRbAs+Jll+VK10t2HxCCzw2VfZHwPkbuLP7yhPWKyWe2MiDjTD
V70BpifbsNybQ7Dmtz7j5LWZlRDjPRdzQHJK9hjJ9stEA+QqYIEDMQix+1GaOQYztYCyVPwhOAwB
KiLadm7BoFDyTasGb0QAv96uBYISHhX5piIpdEdGBQ8D9uN+o6/uIkmD7UYxK4stdeq6NnPmt4lx
nrPw4oTk0eop2M7lqe6QHmOVQvtU8NnTtfmLarLJxFvjTZd+dK+FwXkvwz8Dsh/SvB9GiSUMCTam
Zo8nFnuNO1m4d3eYjxTQ4BVztM6oIKEjvUtsE1obzxAUP40pfSP+EsBuxKEx+3iQB4wKeADjn34S
O7GYCFNYCKGrT5mTvvrSvJFp126naAJswcwfcc0xD7jpufEfi9zPN4Wb7sKAhoJmic+9pmRGYcmT
HPdN1oSfbYGEN6wlWEF3Zn6SKmAenOO1QFiREx4gBWU5sVQ9Oyj5FRdk1qY9gy2jAtLFSP/mOAgL
kO/7oI7UU94FLzxrrdVrFLH69yQaf3UxvGZj9Wx160S8c82ydauQwMD37l0PJHuMIZpi5VRBudg5
RkZsJCa4njg+RyOiLGPOJR5NpCVhPlYaiVkisd1KDEL9gNZriMVb2sECcp1NORFRDmiBae+9kLGz
cTKWpbkTvQ2j+dWlM8vnusnXWE3vrrm800jtPcQY7BInih5AuUtw8AgLWpX8SQkC4muAFWMdbZ1Z
wiH065p/DbMWQSY7hTv1OpkqPMaR4rFZ27jIEiDd96Sp2gZeUkBldwU2ZkohFwLyzqChNtaWVGvO
oDEkZRTRLVW8HxMjj+QcWeHy5b+XZqjB1Cwv///Zf1+FjlwVnYpYKy7Z7i49wMltXwyJwNqIgMQ5
uLhPbgWez19ehsEYtnlZ/CXlKDr7YZIuZRiO5BmSFGlSLCbMJE5242jTYlqCfiUDz6ZRaaxaH0GE
mzfTuqzkdC7ZxTrD5GxBtn3ohtRcmeI1jTtyMKJhGem6NP+ETTS7XAprm1Hzryfbk1eOb8b9hnzt
UfX+hjXlbno7LvZF198KHy7t4HtQT5av0KXa+0kl2xLfwK1NAdsSgpd/jxXrfjd79UnG/i1bKiM8
4g84x8BIF+kxkmXwwR7WOdcYD6pk/jTrkb4hyuNdKH3e9rQo7lihiJx3W7H7923q25/tVNaw62CI
obV40U140bMa3xHa1Li6bNNasagzCGvzT1zBjHeYLND/FOIARoUhmMTMQZHw3ltm+Gvu41+hzBh0
5mw8PP7PMvK5Yq2ZuarXnAyPrJhCdecMtsV1RL4JpMHchnVjL/leqGxyp74tNLJVZiRgchVvjWyb
u0mazi6SyK+LeDz3TorGnEdhoRLrWhoEu8n5ZCE+2+Dkg2Q+dXwVQ5SYLHFIPJ+9uy4Okx8fiBX5
sRdcMX42DAURSasIetcOXmXSLIJpj7xwS7rPkyxaZ2+04y60G9YSyUyci5OELwT1pXB8Ceaasu1S
a8ez7yIlpZ5UU91v2BWtiSn8Rpg2HKT1i9He/KixUz7rOj0NPFzAq2hv57a12ikQf3Djd66feitB
kb7JTa9Go3n3KIMZjfEOdZh5VjFj2xOPYXV0ExdvgiILqaRoIqYK5/6Skqu6Gjt4gzaugt5ydczx
YNS+uRlmQGCF+qxmFy3ZbH33kC83RURJ4Dh+BWiMF0aavBRwAwbNcipVtCb/fuZlFip8ktOYfqSd
vdOl9rdNZjNXDW4675OVLmZSsy3mT4EC9j/CUNuAoH0bIkvtyy4yiQtB+MK8e6ObajcRNITyJoSs
gbuDjuXbjyoLI4rvfSCJ30+1VfzuOW4saTu3uCR9LcxvoARWjhcttuPw5OsgOJUBE1PkL4xzQmAR
3ykrpA0qvLfca//IibY4oVfbVRZeIsVCV1C/PJt+V55GwkmyaPgypuluqfbS9qrYRrCGL8Vog2aq
BxAMymdnaShqs8GADZFZR0gfF8IwIF3VPmFyfVee/33bdkdMbRT7pfs0SWfRmXHFmwsWcBreOhqd
fdmO4S3DvfDfi9uqTzQwxhZb4CqevOrJhWQJO9iyNw4jEYBtcEx2dT7md8UEmRJ63pay6ndNnj0V
CckVK/oXFrUimLaq5X4XJIGs2OZM8GF1fu5INfFlQbXXFyezaYyUeoTv/71ko8i36cLRN7lDYodp
vExw0+HFKk/98vLvq/+//PsZWEHMzH2IsFOUZKCNQwI1ykDZoeEgnqDV+Se85CCyEzLscxnBm2wi
T58iK0Hr5C16UhvdqoHK+ZgQ+DAFEm9rtXyg/17crA9P8NqPk2sb+wRL1LHjUlcNI75VwNLgklpa
IH9mS0H5w+y50ywm0hPoUgeXGLaPZBw5NhBb4EF26lNrDhgNVFmfcBRiukFdHBBQd57hGZNp3TsF
4g3rBsUbjtJk9esc5+M6whSAopg9W9MWAk6ygTpBo1SfWCmdoTPq/15gU1uo1+mG+8j+wZ7fblPH
W6S2M4PxMZ1PJjyfPVHgF8ceU+SExu9pxPc3O8hzBmOtSSfFdvYx8BBgSIrqlDUZ+wRE+q5o+VFd
nKfZ/MkC4llRpmVg3smiTKhs5AIkzib+Jeh44TkzMEFWd52iCGiz+yi0Mex0+1MBEXtoHPO9R79r
JB1AoGg3W7/MxANxNfO+1giF1tLXz/Gco6whRzGV7TFLzZ1EwcSoYN2W1inpEM5LCgRHnhqNAK0Y
MTPUO4IjmfEHf6eBkmdW5esgIVfUzEFZSoKdDWG3F2et+WjyMmAEcBj6DtFUHbL3pLoPSBZKWQjH
CfhvavDnsbLvCGf2E6ovbywYn1vkgNvjUQzOQ6DyLyuMPmRD4s4Uoo4oD17C+9YGZLEZrgSEOu4t
yWyRCvgVhA76OQYiGVuLEN+KmiJGwec8gFhaqfAvEVsX329PKebmzuug4y3oxVm9soXDbDzMW1sI
hKb9yZHTffwHw6geUuJkV1GXvMbJ+GOW4NdqfKdu5Rh4zMJDLfxvkTqIU8PvwsRuI5oBNo0KDqpH
nmrfUUHvFbIgz8VOaFcPZBTOdbYbrerH8+odHOLwELW8hUl1kwgcop5CsKs8FhdEcIyTeNThbnCj
/gAv4GMQEJOs+JXrhBB6MkhSz3mBs8JTSVv3wiMVlefYPgiLLxyt7BdgqDvSfK1QmIIOqBClUcHB
VFArG6VW5CWnrIqe/LzmhBvDnfhjC946Z3mbl/cqTloCrtm3uPyblad/DcPNCJyngJ50xcP/UOdx
BrtgT7IQF7TJxwDYkLbB+miAvcVum+wML/hbjelTXIePSnoHDgOeY5pLchjoypVVfoAkeNeT/LDS
D+rcM0ofRusOtvAEk9hmiCqkxcBXnUwyJMnEHQMK7gtygaK8/zRjLg7dS1wSyQ/7izeXNnUauNrB
jr84jaGwKtILyBh9M+AK3bkschUteftIXXND+3/SmfGcGKbauYnBxLTSZ3QSe1mYXG0OnyofEC5J
eHncR/hDqvYhQTk0ZMbF4dJfmaZzTavEZC9PkTmZ9kxbiu+ayRMdBHl79AxlS1BK/uCW4bMRCB5h
omNwGYp9KCsEzzkhdNQunmKmEUcCgBBvUE56cNdyAToSYEGIpZN5Jp8GRuBl+vQ/rs5rOW4mTaJP
VBFAAQWgbtt30zSNaG8QoijBe1fA0+8BJ3Y2Yi+GQWok/lKzUebLzJPh/WSBttQ2yR2beasTY01u
qI8mMgfQLNyIgf8+2sVKqyVyawHyep5/ZWXSb1/wOcBk1bejgNZnAN6wwH86cngXXXOkn5vhTa83
NribcQ6ecA3sKk8R6Bbxl1+LYyfoWZT2AdTFae6IxTSykoRX+ctSOHqQbb13JKHEgn4A340fdNac
AgIB5EdgAgd0LJIrpgPdf9IPDTDJLR07DGuWR69Y/kWNOEOWw3WIvU7JAFwaaPxsfOo9N6YBxrq1
4FI5naS4Obxtl+B3At5hln9EQfbKar5Y1QbM/OFbk+JtMhNJ/Hq96ePTuKgKATpEuKN0cCMU1mM6
d1kARiTodPnjV4CYnHOA/3UThfYHLViBvC3BjrOFgRBdSXsZsnzhB3+9on4fw/c54vcil8c7Kk7X
zg1aJTubf6t8AZIHVFDgv0zZgLWDQ9xqJe0382kZSU3ELRMYke6CgehzND50HMw5Q/OQCpcRsVev
rkIT7x3czKPkTxufwVHoP4OR5Tp0pcX4j4wwDxqnSU9F5vGPMO5NBY3MmazpErrmM6h4txhO+xTa
BQdvHsAAudim+/FarEAeFizcnv8W5uc4KGLaINkBXVZi5o39QRX1ram8fwUBPV4QsZkV42u3LD8D
skbHisVPz8GfrLU1GBlkx/4poCSPcBlIuYxoHBNL8sl+zH+UhpIJuYTEc1hsl6SjbLaJvX2XeX/W
dx6VDseYWRuoofFzIMaMr8tm62HB9jL7YcqaaxKgmJYYquVMKBk9o3fX6koi1JvyyPDjSwzRQ5mv
NohgxvvMD6mrBKZI2hSAdH55BS+oi3d2VlCI22X8HNUzwMt34XDkTFn4tjD0OHGv39Fxxwe810zj
2+gUDKR10t7ut4HtccUKueWYQ3pyRAATbLUXcyW45sAbdDOt/BNvFwrqNx0DKHsI9LEf+p6jNstj
rJzfBWQXNmgryLM1b9+gBizPglgrQM+SVQaemAPzJXUzgA8ejuX8Wt4po9FYJEOxRt8mXA5TCuhn
hxOdXJqLMzTHLqwouHEviGO7oSeB5xWK7Cfg5n1nP9TINdt2kcSg7eqGicaKdpq6HbOWenxsgk/B
W73p8eIHv2ayRkLBjKVycYXKVZcQPXgzzmQjvJE0WPbkN9GTQ2giSQfo3cx2c/3qLw0+rwAnjeqv
Uvfs8YABOSk9jkBESj1CWvFeE02PaTg9t56176P5DUO/sw9jsi/Yc+uBgr4GihxzVdrEKkZ/ZUEl
auR8pUH8rWyXuRjN9ymIbbF67jhB3mpaUcmyIyKJY5S5z0B0vZAVTvvgV1Ifwt/yPDCiFYQs8vir
TsEGOBnKnpLHBuWq8CoSKdW5FO5tWxZApAAXb4bC3LZecdIR76iZzteVBTHDHjkO1v3PsrJA1lWO
f0mTvzpgYFNO9msbj/RGyt9B3h3yBq5PFulXs1iPULHS7BN7OzM3oU+pSb9T/AC5wWqkJkEzYPg3
p1x3+q5DDnqN53VMdIi/L/JvNEN/KonDt5Qy+PkZYkwJYZxLGWAyMV0wGLQIeUYSGp15dLQNJCCr
ykuTyYfuecYuNSku/Y35BtzP8bYpX5ZOg6xRALykhs5xXs/DdYSG20/OqdP1SzKpLyma5tw4ETGQ
BdbmVASPpccYTMHLlqn9UbbgBCZ3JBk1rjB+5Z3ryPsbx/lM+Byns+8qi0GbZdDEm+NkkekKbLZn
SGApzBTmOxgud14awF6naPUy2/bfxbX1Udvjo2eMd6jdGNVMhnTdzfycPAc0WN1flgH6CU6BL5Fl
N9Rv+JciCahgBD5CPzRmcwf2uNtha9CBfTc64hy5qTjTffaQhNyiPCuq9/z5jVwDvPqaKygiXdx1
DEE5CmgbbvHgjWefG2k2pse+NMmxDpb0wAF/RXZeMSboyxSH5WEczRehXyjhqgFdp9XL4Lfxtlex
hMY57WwOwr1g/pj6iPKgX+N9zY0EKnqBpczENTkSEHQHGZliH8XhDpFifFlC66OFfrUbWrL0RSq2
yYwcjSeSvBL3GgyjYCRVMvm3fV4yI1AW44YskTcYn8sdh/lk27XFLWV7CcWm3Ncb8DyiJr4yemO1
5cC4C5T71lhhzUxPYJBluwqyZwpCM9ADEefEOL/za4AJJuIcUwEAisrxexpxRdgemN4U1BVHMlSb
EXi04TFlI4sDzCZ5jBEWrqa99NsCpzKI9id3zJ4LCx9qtwSHpAZ82hT9q1P/JP3T37z4WF9rTAJl
0T7kmorwBaoUza/bcq6oYD0lgZ0lt17A0MGUxz5Xt2nc+sd6wbSw3puDZvxHLjfjckbvndM9Q71d
4wP6L2O+eCfLksHH6NYX20ex+fmw/Pezny//329p8ghGaMu2nFQB+Qz+xdV5QPdPO3b0oUaQzuQC
wBEPXZ8/tQJIuM+BAVs+qF13P8a8iEqiPwyWMecYP1UacNlsIX5lx6RsOZgyfekzaR+JTIsHYNrp
ecVAzf4H0plmhNXfqMw9dDFD8aSuHkJh7WPERqqcWKik9u6C3JSI+f24MwPNIP5wnJyY+uukxHQ4
TI9V4EhisC4QRBoFffZ13ipEWegNAeM0JKSzamL0FceORL0SlniJjLxLG/fOleMz53oY5DbdRbjs
ytLmzBBBzOgBUAiM5ztlVddBNM8d76gWOrnbam7UpAK9LryTjEa3ocA5TLjf2sYl8hHpqMZxThY5
ZNKl2XfiPwxsrYeq94E6O+oZRO8fgra/8hoYwCKnv7U1RiDX9J+wAh3Tn2UiIY+bp2hM7bOOOkT0
9UM7hMyAqvBjMQfif1xMgXFtsbZfAxmdiRZeICXfiwQwSN1Tk4ARpKlYhEeCCsT3Ungn8Z1tlyA6
dXrBU30/xv2/fJrco1glbH2NZuyXhoVsXy0YVbSYbqJgvgywejAoPWGgQloMehZ6YNXkfYhHSmBD
yJJJT0tjlPyyBvXEOQMziknfc8o/Yf48zCsCt0NTohgjo9l+uMUVcZ2sbngIFwLNYWU+dIYyoBdz
xKN+E2YW2lMFuMFpTjKQ56qDmbYwVG9Vc7bX0pAV++ta5ffQercmmVHSumvWp69mWE6yUQ9VeB+Q
3ANGUD0DOnj1Invk+fmXDSkSmYOBvCss5OsWjeMTmgaeiGWsd1HKEWZcNTt4uDaH2TCtv4BTH4g0
MPYooDVL1UKTqppNrJNdoFHcSiOf0e9JokUM6KjgLe+k8nG6kdZS6346sfhurDAVF4bf1a7WX0FM
zKXUAxCacORXejBsYUXUpk2spzB1f9dzWFLwapwzsAsQmQmxtjA9eplekck4lEJLtxehbMY6P5+q
JAce2w5QwULtH3NbnYd1lNqLprz8DFV/Pvv5NX2aokDDaiGnUUnf3Kha3cmgTo4e+Fie13XYFLvm
Xgnve0IopYaZGdTw30GUEQ1oy7llwPy/vx7RVnIMp+lIK2E+3ahubi526l6GNiuPvg23CNpv13jv
pLngzcidDOwXDtZYdzE1YdUGIdgq4DZgW3ZpWj6pen53cvuXpDiC9RZJjprVjBDE5ud7y0xw/yup
b4Fox46ZxO3eKKDbVVUo2ouT+iOgbJ1GhFrxE+opp4sCXOAN6FEulUC3J48uGo2ysvYzcwY1hyo2
BPBJM60d5h20j8HsMdizh7q0sC4tE+KS77e1WRw77PRzJc5UPMcnE2feDk3plh6kyUqXB0f3L3br
dee1i37jTSmdSqIBVs8TdjKg9kzmrrBq0ptkQ7l9RfTG4/pbLW0E87ma+KE4xomP8jRyUU9xLzAX
AcQWR7cL1rpEBHBxQYA2xqkPqjGsTqYyJ+Ymd2EYBYj8tIKvOHQsLPaemu76UvZ9TyeITpJjH6DX
cni9/HzgG9b/+cxdf58m6LaFdg9Eb/3y58P//b6fL63OePzwq2ONM+rCyT7aNCIkwLtQZNL4z3Hh
krb+75i2oV340q0ffn7t58ufz3B/ggqdzfnnK4cN4D+/zfmZ8w5gtZJCYpFK12zO+qEhSHap1g8/
X5aEtqn2A2ZUeZMPz80AG+vJNlVdTB6she41LgwsZnv6zzdx1+1Rr9/JCpzqEA36eYpqlK6pK+wL
urX1nw9+ZL8k8KDXMcV6TtjYpQeZgvpy+CXk7AkfWdCb5jcxdX/yRVSHMOByu8zJYTbc8SUdWy3M
wiWieGpanhcbPhPCCzMe4u4eYHMX6gyFiUAMGXz+io1zpBYIz+Eu8eRwaTgz2Sy61I8tb3VaPZJf
tpzmEJvA38dLgfT0D5g1vxgH75qivsjz75oueeC1ebUirsqt2Sd5c7dk1A+JmT/gq+I2yazl4Ll/
3ZmsnRqXP1llBzt7iR5yZqDuoJPjYOiYDGp57Kd8RdNdfv4dfl+fx6o/oVv/6Wvz4IRQ+lypLmk4
H4QgXBmp79ThLe44C21hJK93Dml65o8zm7c9bvv43fTUODDl+I3hkamezzGrITPEMQm5N8cU5ive
2nR/HmoKUR7DgOetudez0OAO6F4YnEcHFBy7g9P3YA6y4HdbdOxFgDemqn2cJXNSggsL796WIorm
d9l2jwzyu13KD3MTL+MRqsAlbLHV20H87rySdjwzPJgyMMlW4rf7yP83gAK6By4c7MUi5WaJ1bOB
43pAW36lPyW7iJZkTaLzP+ze+L4fQUX+Doz11gwgGAdpPqu4CIiHDfetqTvi3jJ+jIv0SH7nD2x9
AK5tQ2y9pQYvcL5jD0IGFUXDsQkexfIu/RYa2bKMW6fKb1r1zJEOyLTiwutahX90A5+hb+acS4u7
OMXS8Qkr2qGAJ3YELpPvabzZokfQapK5XCCXpL2to38EiHa2J3ljONNnudYxFu1LpUk1EL6lFDN1
TkWwfKStuOkjcvFlxUFz6jA6Jd5AUIAD4o+QHYWQG2NkTbyTazdLRltmsuLtXZxlUq/yeX+D2YS6
7yU+63m5RZ0ekCiBcupUEo+iUVljo+1ITcG44ZjkJiN3pZr6K58zaI5xf9TUQKBkU/3jvvcx86Ze
4k9qfbJytgidQ39X9wEpQwNhYu7eGiG4tBXkHWpGizOdlbii1tM2XKGJKOIG1gCDXhv7fVa5xU67
1bHshm+naeczmzOKAzQzrdB4HWhsZkxxWU26PGTwg+vpQC4O2UnnT66vOacI+dUzHLfr+N5Tp2Ut
Y6+i4iMeLeuovfmXaUROqRwl5nlxGqm7PgJTdzY1eBTOZPO81wzsIqs5oNnzkEHM2xV+CVy1CunF
hhVPkJN0U1w3+ykCrtf7J9ZjRjFJmpyckYeZAG99atIA7b+kbMsNGBMHGTcU9ShcHkBpN3flmKrd
GJM7CLicbXCUJoBL6IBwk4M0iqhLxDfyuheHeQbKA7NSm2PsoXeSQ5560c2SUtc6VGyCQJTIwuSE
R/Phb6NPebYqePx7CUBYF6taoqtTZBCc/Ye64dZmEkzZUS//JE77Z6SDD0gAKlKSHSxJSSR06Z4Y
J9SnR8udeMdCSN5iXT4HNExA4Yr3Vn325MIgkUI5KmqbXHPr6Zk5xCKmu3QKh1OYVA5bcHKuVlAw
1SKS7A5aIZUKSESFY+OaUuui7ElmbFf47uRh1b+J68BliUCaQFK7xi4VTnNg7tyALJUJjN6P93Tk
MYVR3d7vhrc0sD9l3fGmmBlGtEx9y0n9C3DiJFq/jQjC2yljDjVp58nPvwNDKRU3opGLLCk70z6q
RGNMYjjk+OB1hnLlik7cN+IlegzzOzwY7YaRFR19Ibmr+KbvADmbAXc3qzAlZJ0FI9pywPJNPrzM
tw7/B40/3oGz8yNj28Nky+dSl+S0nei1siMEbXvO0OS2sWsTnKRVa2M7NSuSVPPeYKtV3VvqUeHh
i/dEi3wvpvlb5VR/z8t66z56yZwe5Hq8KAEk2HBpxaQjUiDmw8YTjaMBwJmzFb7/ENb5bycF20oD
9DPc0eNgV1+j4781rUdtUMW0yyI0OfxyXR9LVee+6qL+NzlwhIzudsbtgMox5d1QJwrnJr9gw+es
Jdun0cquwP6eFL4H7JXaQugtfPSq6ndJtYlrFNNZcDYoFIJem2mrChptAJ9hmuz89JCOza5Q2b94
Vi/2WJJxGfGXiHqhA8NWoAmmY4ujFpdFQBnTcOtY/jMgzvzGTeXj2NdXr3O902T31d6X1UPZjO/Y
XOghQkEhD44wXNs7BFI2cPA7R070V13a4lAGpPPbCWZoQYt2gIlBSWR6QjPZgbPu0UdxDBznRQ3U
m/K4zSJGQ4n9izXAverSnrvPJw0NF8bn4V7ZiEN4JXCfKmoN64VFq+557oxZs28wJEebxj4l7H6X
f07JbOGnhHKZTlO9GVYu4yIBdIpyeojnFSM8jBfAnNT4KJSZyvi8SS684eqYi2unnbs5YslfPBtt
M2qQ8Av8RenF0DwcMhQmO+uPt3k+fpbOoTgUddnva8X12YOS2LnLcC56m6FzuZNActbvQ9983QO4
giG5xWibBVN9BI+bbJcJ9lWBrHlMKuYr3G4tZkegFyNX/OEpF6fMvh+q8FVadrJzyGfwUOOLtGiA
ys2IY27v9rSIFbmu9g0uIIBrx8wD7TsXn+XMri6C5Hly5Kml7ZVtwj9NhYF5aoiHRT4wR9fHa03Z
E6zd2noQSXgKOkIFfZabvRyGmdsjShgCwXsaQ550sxRjHSbwm4o6C6xtTCvr7nvkKH/T0uhlJVxX
gxw8VFhavyJ34j6FxoHeUPW7ZcxverniIvz03iRdtCtq1C4lqhdNg+e5nDoIrpV6XdgamasLSm/g
D8LdvoYdFFzm+jhLlooksluQVJblzs2sJ2Cx5tnNICLFS/9a4gY6KMTsnu8YCo7Bad3sHHzvkKYo
5SRqdwzT5rt1+kOg7HljB/Bs4NyiAprHpiIY39FuzaxGX5wOHcPJshTZl1OxP0sH5QDAApEB+iqA
uQxh87edyo9QZX/mbIwY61W/xlBHt1P+YQVgPyqcVwzMdLzlTjEeh3B1BkJlHKrsaCH2HRgokv82
Qb7rLepsBQOtjTsHdCOp4FzbxXYQCHvEYmIiEm31oGLmTY3+NrpdMACwSVLrs6Nlm1M53OcFcRIw
lr+bq/jXYiX6Juv62wme3wHMqTwV+KyXyeWBirDOhbl/6zP1LCb17mHKOmBB33J7Hc8AxgsccvC7
iNEg0jTmMvhxe6WxfOKM0MzGuYWRxFDQl2hYARxbP4i4kJE7IizwTXh12bdrN3cZMjG2GbD1tsIo
blGOl2ILD6p/nLWveVQ+BhMbWomPgDAsr+7Cc7NvHQmKYWAHlpKrkf/ld1V99IeWIE8XPod83Axv
ecFmjlc4okXHNhcIdxGFM7dGFx+wNKLj3JlbJgjPgTtf+4KaePCzhscluJ+tWjFctp763tWHjnPR
hakP61gOMKEFtB9UTO1TWd5MrvcUupGihIDe7Gp2eKX96Gbu+EvrWpEgBJYBpA4SEWTahSYtshiC
Jc/1wN2vC2iB3jJZIC+1xPiezdxfo4pe+l9wM6KTQ5M5OleJTSKvWTrBAjWmJKacRLyk7NigsOZT
7gXf8CHSG+Ew5/QkXo0c9wmSkdpKbINYrqz1CMnpu/Ng048LVDbVOYfad19qRl9OPYut9NFE5KC+
NOWHdGG3Z9FZ29LkKG4M/jbTlucCyoyWdzkehgMHgLYa0ru6rRPyODAyXMTbg6cM6jfZ9JTK4F+U
mm1L91tqp3h3KwprvIy/Rp0FZ0Eucyw+POECh8ANNlgtAHfx0BXBR1r0+lnakjh52j6MfjteiqCt
rlOArMPAnAqu/MununOzrDVQBfoAIy/IpkJnxTGZWSOqtGhOAwZEqrFF/uwJs51m8JpAcvisBPvo
58nHNEfDAzhtOgJOGEUg3sSEw2JCMsUo/Utv1gFBbwHSENCTrbmD7ZKssNGngMDVih7MeYWzt1yw
K2i6sI9S3fgYm2HAOdapvp0yTayhm1AAMKduEpdmSCpfy8M8ei7WrukRhqZFPUJMnNUP5lMFx7DJ
JZQjQ/YtUqtKAyFgt8aVvDojiO5WBaSpgX5oPIR0WHPaF1DDdYo85RIs9b1p5j7CEV0FGk8W7Squ
GG+7gVum1cFDp6U62xSEuLGcPvF7OBW43ht9O1QzkvSrWoMUFLJ1rhfsEAzVps5XFoELpxku5bYi
yLrr+r9c42tQ1um2WDpFr3VBsBpovOJtcswLgow+qOs+1gK8OtaEfuoPVdjRllANW80LC9GIWsow
vqu99EJ9LmHnxKUbYiJTOWaXttEAPWGc8tfDaNHlNA5446hZVfLxhMaMFyLLT6ZFylTcgcuZ1jOb
BMAmzoQ4+aAydVDcR6N94sBlHUUBaqixistICixY6Kl3ky23j+WsnPhGCChq3AHgMIfhCQThLa3Y
j3CPv2qvSelHgnbXN/UNStIsPXXukCaLOnzEpZ4cbAunyaD5qYUdxmiTt6eS0fAhTATLoc5fus4a
tnbiMXjMJrbMaiXnOCSciAOS9DxZY8C0UMGPsyM6AUARcv5rcQHrR0OQZpcM45etS+i4nusQ0MmW
7Kjb+rVqen1o/VFtJMKUxknpy2vhJoxLk1bDh4/+6HZ675BxR7iznF7C12EmPBB51q/RAu0wGLOC
MM18tGF2iJQhnlyXbro5X+f0iXIohFSGDwwE8N7p/spMn5xBb+NRW8pHwxDlZrB/RUtc0TgyMZC3
X0CntLtkpXkL22aESZE6HLjgNXLJk/aLuXJwz7b1CL9ugkZcWvO5E+4pqZvXODTfHgGFPBYAvwm3
zy7jzckALsqy3+Nk0yln0V3sWA2tbCG05ZxYRYKPgUIywuxp45/9TmHNzRFXBN6/yH1cCrTsCl1K
wx5B0GEZANTxaZy/YQA6I4l+pUn9rnteiTKzrnJZuzv5KXKGqZ9VUKBs4uTfGBH9pejrOu3tWc5n
CoD0Aa/yS1va2YnxcAx1IzhUGB/2kD/2YYErzgLye6hg9hMmOMN0WA5EYz8bO3tEQt75ia+2geEJ
swtFmKIKHtqR+isqNm7rGU3U+DOMTBYC/m+zqxNBThC31p6mF5yr3IcgBrIk+CuSB0+RdNDT839z
S4Oj46/39hFD4xgdqgKz/6QpQWtKTt78I9guyj0zDGdL5dirmJjhibQAiYWAZEZvuLhIW/ROQQlX
686UFAlJtfSB0CqtgyZ8Kpr0bJqCcy824pbnJesnEP52oVdUcogh1T1y1q1jZN0l2kEWbI/Yeb9K
8If7Stz6lUucLJptCj0wVBb63knp0nZnlexa5A5WBIeKVCU2sSyiPS5/Sp0iFok5mw4zA7JJWSlJ
MTTvom2n0xJz5uP+sQw8qB6EcuzFN7j37gYVZztdokE7GKVbSWMn5ap3prprEjHsopJ9w/NAAXTd
KvbP94PIv2HUAQrAru6Kx1qOnzShi8PIfkpdUvPjxOkSOgFGqtO6qGh2cX27mgwj1tApgMDmZd5b
5kVfusc4FTb+b3yJcMJdJLgstvWm4/7KrR11j/tYki2UKrM4LJynxdTf4lVb3dZEzdP1zepzf6o1
BQc2+vEIEKVaddVZddGhHPUdbbb9SZiMxO7ygfcO+g9IP+YCEQHIITp0oSluoji7wxZJyZnTDPux
1u8cVLyTCRM6LOV7iOKcciQ8NC5lTMawd1LwNONcNhYU6EHxDpxLatwEo7mEs44p2XJdbkCkv/8Q
4ybWKjCMaRYg7qoh7nD2P9f8Wco8OhAuA30Qwg/kRgJ5sIAttE7zs1I+uLrF68I4/QhCZke8BSEK
6WXTTX20afPoSRUmvabcCmM1w+E3y3uxzsfckf6EEo/6SnfhOacJ/tTX3n0zT3dwBuytwMiQBD7a
ubPiC0J85nDM0L/FnlArV0CFyOSQs6TmCL5XDtnAoja9Je1Oxioj5ljMx5iw6lzsl4HSmG4tcqrk
HFNWXlMWw2gT6FEAqe3O4LjfFMMApQrA+a6DMlt7K0Ol+VUswFZkn/9rVftGsv2cekxL2jQWW9jS
+9wYCyPk/DY5rF+B65whB33FQDt1gvmNeGuuJmifFDKmjOXuede9DIP33RGN2jGI3E8KQHpuF4x1
Amlv64mdj4t+ZOHNThX8QCcy3KjzIMHaAOeJ++4L/j/4lWqVeHy9c0WRnwvnE/jwQ8Vh5xDV4e93
7SlgMmXc3BoSadUKAK/T5JJjQcJB8Sib4CXJzHs8YnYkdac2bT3hYVDMFVOlnmxnYvQkVumcWUBT
ca3NGIhsReFjeJpUdJwUFkeZNupIR8wvHjyOthQt1CEGkzQpro5z4611CUoM8miihSU02zk5tcEG
GQ4WboDTYeiO1ZI/MjQl/oO14cehjp+Pw4cCUZHbgtO4lNGNmY3aRhNVBLKbbq1CDWcmUqFpxsMc
c9D05XaEcL1ntHgXZ1w3JgRDP2FQ1DLIPcVFj1VUOB+cfJebvP7s8vW4uZTj3s0eo4pJVGoeaWgL
eLspvBrWb4LI34SQ34qEaQv3dRxLc/I2ABc8Rf54om4h2obB4l0YOG56pz1Zxs7v6XU72IHh+uXW
D1HENXwiDLuDBuvtC1nUu2Sc/Z2t/Bv+151COZjT0pC01DEdWWP5NK/AfDcWAhQnHhMMR8eIoMsm
dljiu2j8ykvOhz0VXkVEzNFxPbW6Bi6Bi3MPfisCsrVLWlEfRmW+JfStJmYERyveDMyDs/3S4aal
Qi49j9QCkbjYtS4J8DyYNM8rU0CNY9ohvjyiGW2nf4Xg1j2AF3Z4Prhx6V03FbwtBdJZd+mgiPA+
phAgsOrXHNWSDWn09isDgyVnNTbmCYzCL4X5+leQgbBQ7ktXdsXJsdS/zCIdr8j4G5sgIj14Z+rI
nShi5BOHr7SOoiGROMdjdk6HVm5TAV7KDuz5zPyRLiVz9lzuuSHkkr0/Q3jvAC+LQHun3NKI1Qwq
Uws/kdfhfRM5Hr0KnYjQUnggFPAS+9aHLvw/xgru2sZ5sJfpt5dnIPWJxXEptP/akkMdDAMUXpfI
T3NvfKCldQ9BTdQkPmqe0DEFU9iQCwSCfOnYqg4emImNxU5QZjnztSwJj0CK3mPLfYo6mHCWiQ4j
0pAawHPYIfAjBsbB3u6IWIZX6mSRQFwM8Z3V3kWJ/+mA6IbBoq50QH2Ta7ul1PrRQgs+1DPqXjDJ
m4F3CXLKUm3mnBnpzN3UbYj4uy2qFVFrGoXPkOGSTaU55WC28l1E4Epygiu7ifkRh0kt2vBE7xIw
4/B3G9BE5M/mLzaiZo9nbWuN3VnKrKKNbKg3sVH8BQnrHoeoTq9RbH/NBQ+pqpbfsY1aGeb92Z6R
d21G6eTb55GAC5/9fCg411ywAuGiL1nF8KhbuYEIgxHSN0dh5QSnEaN2o68PM7OauyK5MlMIjkHN
mMyuUcepDZu3edOYYyjm61izatJQ4p+S1vqy2ZaOVgURouvaKybvlFZt6Rz8qUUqjBgGekMRrIVh
7imqPQy/IytIXMHbZy8glzXHV7zRD4o6ZbwPsPGaIDiUC/kuZUx1xJX6O/Ms51jhcJVkJuOBV3Xu
/SOC929bYxNKg4kmAg8Yk2rmb3sogNaUzndq8itX0BuBP3Tjt6m5ocaiOU9O8Sbaxb5YLtsL7qMX
zJN6y0wYdmfcJvcZ0ZemBxmizDw/iY/KdaKdsGZ5Mgmv3o0L93HXF9QWJ319l/DzOjTNUuwbXUDM
IWwVF+V9mh9jB8ilrrka2tIVe6XV2eqTJy0GajfWUBQICG4bS/UvTvnblpXZlt6Y7dvySpb8yaRB
uKvlm6pmCIFRfR9pbBbKgWE6VvK7yFt7Gwc0ljs8dWLQatf0rB2tzO1NZs9Hyg0Dh3AqgBtyLUxs
myb6lL77jYIIW6fgKF2L9NjEvG56JQTYDs47Ke0HqejgLKRHy0b/B1rvsp/JT00TJgJpNU90jBiu
8Fg2ZyO+QHgkiDsprNBGpre1wi4Ez2aP0EkJWm6JLa83hw9K9JCvbCRsL4lvwbVh6wb0vqSEsccB
4MfoMYcmJwmywIpOWZ/ct4P/3NXhih0CSxKg/SRtdSh7+yMwDfRcgFaEVoINIltx1FVMYUHEm26Y
G0aERXrqmlheSQAno/Kua9EBZDrv5DichLLiPAfhrVWWincdj59lpeBPAveqsDNzzsNOcWb+BPrS
X+DUYzDd4qV76gb0u/VHBot/oXGbqxJWAfCPqbknTLlUDKc5RHaMwFxNNRyyYp/uiGIgU/90tYZv
RWufsrl5TxE9FkwzuFzzvWrhgkwu+j72hw2TfYbKgtuGKYOzDzvaqzBGqWnaj721XBnXr/mKoX7B
mPzZJs45AY//5LrOXdOW73il4m3IMBjzLEWcDXfivcLoJs37sPTBiawb0MEUg3JlOG5GlD1L8USV
lfUwc1jRStUHAnRfjswgBwLcuEBYdLd4i8g5xPYVdsq/8d5yumSPcsmjQ3wBDKWF4w3AC7AjOGq8
aEQ1MPPzoDWKAurWO6pCYmVDmWfLeg4cl9S7vfM0kdPQzjFsLll6VG3rHwAE4mAqK2T7qfHv5Or7
d0YX6tsYlryHkr8TKAIuAC5lcWUyU/1EOyhJdPzrjmBuh2Dct/pUUczAzU2cey+mo/PqrS50XhbZ
mx+7NJgcDdpDlfmli1w2sMLctJW9uvayrR3DfLC6/gRv1+zg0NGykYLYlQ4Y1KDxnkYAah325BNF
b3iLqEAhRM+NjGYF+t1YYaukZUFwhoPxnJgLn/M/5J3Hct1YuqVfJUPjhu4GNuyNmzU4/tAcelLU
BEFSJLz3eKN+jn6x/jZUt0pSVmd2DTt6wpDIY2G2+f+1vrVGG/VN2lgZaKPUe1sSXjbYX42oyXYz
MJKNUeknKlbeNtoNLUYnAszBedklEGUUxJBrLrqWVmpApN8GM8MzwnTebOqI0lXsTMZrt8qIbxlH
SfFoDxYPXBbz20HLfRbE7XQIOLv7mhZTMc77Nsz9PYG1h7DzUSLZc7VB+nDAxnFHPXViAwaiHAcC
ToCB3QPNjdXQ0p7lnr0hdTMjYICCxWDHV7WbGOuGKGSKDtTDyEG1doEpcQxUzIMmxXmcSl+xocKk
z4qvIQJNVk67ge469YgP244g+Q32nRDd+2ixRS5G1FbaLbVO2G5l+AiHhTVr7nyZ4BVuZtXmdJKK
pTJrkZ0sceTPtEX3giQKgqbP2X3lR2+wL1QEASsbGz6auxWTZ5z5mLVXsixOrIEIVMEBthZd9mJU
eNtrhyjOwRjO9Hx4Mi7BY/R78NE0+RKk26YDPN4bL1PcaVsgExpuBjJNy5RAO8Q4EhTwekadyfIf
3tI857fCMv39tBaZHW26kcUzmBPnbJhxq5EsvYutbyP4DeAa+GOEj8CFPvM6a4Yzp6HsbVm2Q31S
IC3GbYErQZNBfJ+nxv2EHZ74+OSoJT63kCHekkkidD6M7XQZE5WwzmMlL/QoVGUAyqRNjaTEJtGV
cNBSMb6T1kK6Ca2DgKUL5YZ5gAUhhm3acVsGurFK2bFqObv0WU+1jaMNiAkYTPQED6rc9WZ8Oafc
7cjPmWjK+VEnJzQfEuDdcjirE4YKxzAfGd+CddiIrZP7wDLzu4reKizrGlF0bQLDZByfvPTLAP9y
kwSXnm6/eQI8oFlMG8vqr9jwV6TicHnOvbPJvOLRsMjPczVBR8Cg2B62MPRqYgVNo9kEHoo6Br7b
uvYQy8OFKygUJBGRUtgt2Jy51lXX8+3KlqJV1dZ0YPPT4OO/YUsDnAdgVBeTsmwXW0FhBwWfILBi
C96DKFooNC2qjTqIEQy7CCjriMm9V1pbm5W+1L5ZlRaBSO++sWDcTC3e8Ili/Qbe/8E4U98zTQ1I
OOmjhBm68hT+PQvRKyf1E0pK9tZF9GagWNKb4g1fww62QECaS3jRNb61mUGz1Pp80fS1daThPA/k
mREobEwEv+NQOBaYZyVqkV1YcUQoed4Br9S30QB/xA2aq1GTbxIkMWyX9E1PAS5Edv5FSVU90+Ru
bCzK/sgqDXNAL1B3BJ35uCk8cJO7wKJAEJF1DO+cQSdMhL1pe1Q/mp6+5jHdl8F3NAZU2nKDxw4J
/hR7LcfDp1+gf/v023/87b/+4238z+C9AJM9BUXe/O2/+P9bUU51FITtL//922X0hvSl+GiXp/3j
YT8/6W+H7e32Tx9webe7//UB6nP84wV5379/rs1L+/LTf7Z5y1B2073X0+07CPl2eXO+gXrk/+0f
f3tfXuV+Kt9///RWdHmrXi2IivzT3/90/Pb7J9tYjtD3A6Re/u9/O71kPA3d2WvRtdGvz3h/adrf
P5nys0nV2XY8SS8ILbH96bfhffmL/tlxpCkd69NvEPPb8PdPuvGZWChXepYN49EwBW/c8NrqT+Kz
hyJc9xzIkLaHKfbTf3/hn07ZP0/hbzkJ5wXRQc3vn5xPv5XfT6z6Po6UOu4QKdW+WTctabr8/e3l
FmwMD9b/h05ChuZodChdzT5ZM6QayHonq7CBSoTDySisww+H5O8f4Mc3NPR/9Y44aRzXEMJybL70
j+8opY2BxrKZ9mU8baNmYEfZofWxO0yxMmWj6aFwcbpNUlMa1CYcallVrZD6U0QtgluJfRPLuw1z
eMR6xiJ7DqBpQ31bCz340GKGgz//yOoT/XyMHGF62JgN3ZKecDhxP35iV+ArSgr6PMJzCCcy2QSY
J9xipz9/G8/89Y1MToeQFufV0D32bPLnN2oSAgWMGmhSQjovsVlgrG367NpDa8KXExoS9CxAbUQm
C46Zi6xxyu3goBL34uIMX8O+MyaoahLQE9ydiZrCGUOBha0TQtIc4LfGlANDEhcE6F7CNMIiO/jZ
nj5cs6UefpFB91l7404jU5ZSaVcd8+7GqikkTz1qnVIiazTJrnE8NmsVkDKHyGja+gVjcfxsqLy3
XBEyQN/sjZzpLGL5SCOoPcNdXu1BSY0Yc5L4ktZrgu4w2lNHMBh+k2bd+PHbMKEhTzydeOsy3gDg
/zplfoaGQ6Ndm4Qk4PlqL1MXMHQhcpVzsRvSOTrYJQrS0EXknIhjPE/umRD2EY4Q7X6DNQdrJQbf
XFcBLtmm8pObrOW7eP30Fa2Ad0XxObuqjQsPEVoa+sN1p7ewOnvcrTFmZCWeQfMjGGhRxhdnBvG9
TchOMyZXZpUbegwKDZ9EM/s3BhMLIq2vUPMoJLIbWwmX7nYYQw8Is1f6ntd5UwckZVnnkWEeWBkE
BNGH9GCrN+DQ8Y7qdLwZMZoVoDjXCa64vSsy/xLeKP34VMFnHZbULqs2ko3nzUBnHmJgeTL9clMg
VgT9CSKvDpPryPC1bTPJR5rFL56efhM5ZA0zu17sA16iWYcOTlAzF+ZlWOJRsyPnUgutW9eI6UAK
7TmsNDA1s9zHIX5iEU94fzQysQSsfh8XjqWV2k2Taw4VEQqDLKaD51Qbki2a4uzYTIb2JWCB0Ouu
/5iCwT63vZCmq3qYpbHAz5LGusjTXjyESICYhYLnKAvaQytdySfn6XHqfRV2FNwIS1rXEN1fl19j
JxOMHjUqefVidgCuTszdJYKaiWuFvmUrxq09DohmJwweOjF3dVV9m6hTE69Kd6BsiwO9UQKRqJZ7
LmNMNY/3rVU9ST9gITERJKkZbA1t9qMZG98Z9VdlFfcUoR5p42RasK8R/9LHwsrUa0mFStg9b7qA
2VYNayGH1/Dij4AIGdYid3VMG9luug3QAmMN4Ip+dV9IdkPikYAMnoCWs86Di0xy+/la9OGOMPpG
WjhRyOPcjPWf4n/ofraNeTv4jx1CueCDmGLoeuwz8JzlhPS2vDz8dq4Wal1jk3wEGYpCzJa8v3Lo
OZtm0uVZYtnZuhUtdnj4V2sDRNuEh3cd1b11mGx01WKkU57Q9WQNwIBSoVpSR6stzTsrYQm4DMZE
j7xQvtmFHcfQyFvEFi7tQq0yD3RiLEdVTPiQhWWiWMucx+VYJ5F9wqpDt55c+2iMPtT3hdyMDZHN
YMQhC1ryQmPnRhaYatSAv7z1UHAkAKw2GwxVe3TfOkZT7wp2Q7qeaiwGTQQ2RnLMOguzsnrVOuPo
0BsvNsvv4/a1bLX35dN+/0XZgSpsKKjhP0C3iTiz+2Cbc9IG+xTrfF+z5jSPYnqkUkhWfXeq1Hkv
FDCFCbIpR+PAdc0WguNWjxcc9n7TSPVBQ/GYOvoVlpMHsiuObuiaKKs4GUX1QOPiK9/mNYACvqE9
Tb6Ml7MC97XjjET5wND3RvWNWm2YkLCENCiouHgherA2FuXaG2qXwinXqYv+g44V7s3S1F4YfriW
bebBXJ2s1CzLnRdzTeg2n7oKKTVQpyTWmNMlbZAcXbgzdOdrEtQviVZgu9Rye62Zcs2WnRAIs+YI
DFHBaJ9dA/Thsg15U6NzLmECKf4fjgYxuBvylQfbOE9Arhl+D9gdNgydzflxzO37kZGQ+TPliFju
+GQnxs2QwyMreXVo92FsHuyK4GTHvu3YZ6I/0KlHZfUNBpaLoIyu5qbeMm9f9LVHSG56QT6tdUia
gf4CJSeId/IZy29/gDBPRwOhtK3pFE1gAoLPwn5jNYzoCLT1hq8zph9lSVwT5WtF3oWVmrIYQekL
CdG7QxXK1rm0zhgECEqrOQrLIQ5L4xseu6MJkpONdr/HeZXCw+mfg5y0vKipVsCIoUfXc7WiMz5n
A1sNS/b7cdx3dIbo6dDq9x9Mv4By1biv4YTIPi2ii6AjXMYJ0S1XUiM6rCp3Mwkey0Di24wmhtt/
IVmVwSu8XV5leTtoS7fAS25NNQK0iXUyUX2T7nERRdRZchs6s6Q6uLOSlkhrSzyG2P6S0rY3s4la
rku61zx5KPN+l4QTdDTQbXvaX3u9hHgCkgycFg5+EA9HvQ7f47JM15meXRXT6G6CIGd71r3BQ2SW
acPb5bddhzC9EAItpoP4MXWDnXC+pDOjCQVsYtsN+j2c86Ac2R3CJFPDZBEIyrnWdDOgo9l7FvcR
2LodBtvzcdSLzUiS+IaW/de4Fs9945E+lHLkEYAcsqAD8S26ckcgh3Uw40lZwzEIxJzRHFXXdRN0
b4QTA9q1cPEL8dVOtOBOA/84IsU7EzG8xCLX5W4Mrqv6VAP/KFq92kMNqTd107r0y1mqBgOa+sIw
LlpIMMQxGy7qOG9nc/ev446oWHqiIf6fPtr7zvRIGB93FiMhWQm0B1zbvSqb1Lvovg5+8SQAzLdw
FvdKLTBIHqALaiqMEwyWUyX2nUM6XDPHV3ribXoXXW8Wvpt2wVVBZZUFFpkWZExSf2NhShnqTHfV
HND0t1S06gvEsavYSQcGEVr2pZ9wKtRRXwYumuAp9Zj0bfTMazUQQxetuCq4PhGFgt568AlMRMIL
WiWhFzWlNXFM6jGGcj4tQ7yukwTZw/TvFFujtiNaCainrYyvb4TafdcbOrOqRp5U2RhnVRgca6KT
Rt2oLnGNGPQ+IJ9koKqWl4tF/kWfzWTndIa3qcZnE/NUzGcHhs7H0pC3Ei0Mp1hNy5PRrCuPw+t1
xiYB7HPQEuM2iEB0I5PT91XXwDuFKHIx+dmLM5ugOBBA7KROeSdgMYp7vgvr55mkwTXcf8x/URqx
puynVSpH+yKSrXlBOfOJQRwMW2Ud26Y/smfatblVX6LepSuEgmJNIt4lMRzPelfs7eAWKD4S2Tr8
GP0Kz8g4PlShY+3tFmIBzMX1IBE7WPeZLYiAZUoILPTF1UCZtiRx02ggwFTfWtdIztNwumLTSIgy
Aju/cc7qTDLn05Chg3CwBaO07Gx+6PV511h3ssI7GrQoNvUuJG2JNKjSZA1LFTqmnYm/0aZLRwdo
40E42cUE9Qhfzy+qe4vF7w4cEJFnhQbzCR+8EK5zXkeXULuzrQj8U1iXz5obIHpwmBkcjy2bj9Mj
NFB3Qah9Ep6Zw7KGZisZuI4Jmw8HLAmJatOtL5JDCNRpAPRDllGEBgpjgLTadlMUiOjHsL9v8cSu
k/fZGrLzrOfSDSEqs/aidiHptCdOcCnA9m/ydE7vvC76wjclKFm0JUuRcUNKCY8ZzoU/PxigjbfJ
4CBhtMvsACF9OPlMJVu3sN1bNLl2SrRhHvUh7pWQFOa43+MXXdsWqa55XZzZjRpvyC5bQ0kPT4OT
OpfzDPu1ovLqmq5y4dk7e/S+dlhrSUwy8qNLZXgl14kRxPuuxhJl96hqHAONRA5T4XZQXoq5jpKN
ZpQ6qLmUwqjHwqd3Rjh4tDf5xhVxALgLj2lrol6mmLXOuEZRIUfPKA2f3C76GCVZTuZ8YtekU8IS
NfJ6tlROlzlbqeT/uDuoBHbtRx+Ft6BmD7R9O5qC8n0I8u5aD4c7LXYOZThpK722Wjhu4HyrBj8T
BoiUvNvEOQQU/AFifqFr7lwZEhte4+ruHQPeeeIgcCvELM/SOT7OyWScGJ6BQHcnFimwQ20Mrz6a
LLw/537VjxvdaImmrNhBAAo3VzkCYDMDVhIFBEGSo84NmMHuTOR0H1dvILcsFMTeDWA479Lbkz/W
rsMB+T8Lrh2IlOLaDEiajTKCL+bYp1jbks8h24OjJ0SbDdq+yohEJBHvxqlMoCR+QfuIaLEDDBkc
ilF7FJUWnqG8frQnhL1LYtwAtiHNnQtBit2qB9q7QdL0rIIez3WKzWS1ksVnDMOVWQ6QUtrxOMZa
d9WrH7JAtwr84zQk8NqditDUOPTt87SAqzM3zgX67B7xAMFEWt+dVYaJemEQaJI0B3Uq/sxxNpIj
IaATYD6W4rMXnNl0D86p+bIPQH1RHPIR2NswFef96Mm11ykKnyh1slKFAN0JtTb1EZ5L60tWBZc1
4FjscjTlJu00DOQIVcOjDLgJdZfCygzhqtDHTW72FwQ7YjzJ3EMcBLelVxDb5Mz6VTp60alqPpq6
cc+a5kMrAIMkAN6KdLxsZsXTnUdUfLnHZqBn3vHyh6Ua8m8VF/+ybPgUJVH5/i16+bV2+GPp8G//
jxQXLWpzlF//D8XF9ctr8dvje/3t/cfyonrO9/KiZhifbdt2LM+kPMg/PP70vb6oGdZnSXYHf7KR
QRnUGv9ZaHQ+G8LGb6ULKsiGKjn9d53R/Owybrv8WujIs4T179QZDV38VEVDOQAoVULBN4VJSZNK
6M/FrdzUWsBzRJyiRdcIi1iVWjrvhq5x1802DMtDZ2O/YLj64loYXNMEa6YqQI0Fdjx9AtCp3Rg+
wA63xx6Q21SgJuSzbTsCAg6bde/Kr6hk0CcANQWx0u6HpLzpxuTR9JAJt0LttF124KrSibJ8PYHw
0B0Gb0LkV5IO2wYUH7o5RYJpCZEWL1ULS10j6mbd5PG3oTgfjHpHGhzjbEUauG8DTLEd/ZwN6L3l
m/3amPODWVL3Usy6nUt/TXOeI784ZxoDqVV5wMwQ/ukTU4Rj2jSbWXjHvX8/Vf43zWrMtU1NhZU+
WIvZrI+1ZbRbTzXz6JzHqySDMYERG7dFRqoAn6JhNM6pSg/NQ+HOVHEniQpjK5F7HbSO55V2TqiO
QGVt35fCPY6aex9ONioLZBNUqXfLpjoBIcpGPCai6EWU6T4vYWjrrXsfC+2ln3ik11/Hi8/XwMPp
TYKO4ywoUcLY43DKELX+aKBO5mJqVkOtJOkO3beu3ZpW/5B2ctuqPlrDF8ecQnPSD9j2O6QWmBze
znWOQ603K13tNTMqdlKtb7v2q3qH5Y3VQ/jMrEj7Bw8ycz7yKg0HfnlbPXGOeek8jnVA1Sh9ZUZ9
leg814SaHJd37UBjf/90FbCU5V1PxbcqkAddPY460byLWj5LMHGQO0oOBhIEZaJAvDkGmHbso/ow
6tV19gNohTjUvcW//Mq9zC3twdEdYoSSVxa85zW4as8BctKJiwr1c2xFr4NpnkwgbTn67NU8Yufm
4iRzk2ajG9FfCx7ChuznNnpFZgmGv6CI5YbeJhSce4gmDYnl0WubAoSlcYN8gu5gUpqPmeft1ZGQ
rnf0WlSjNWHMTGlUCQifX6Py5Ve6Ad/SPUxyBoSaP08zRh4dBM4PY9K/qO7r1h9uc9d1GDV0S9dp
KqBN+/k2B8kd9F0kP4Lyza4sDZw6B1AYlB17zqD15tHiaxRU2lTXjNElr2NGl1H2xAlV3OnqFswx
p8GF5xp1m5XMeAEbTTZK9UPL0XdT52SPNRb/lleYCidaq1soi8n4KrPnxORaXn6B3WcF2+kZsc9e
3fTLR4l8/qzuIT3yblJ7uFkuxzTjGHmx+1C0QDxcLpUg5PQWhM8iRsf9Q9Ej4RQuowjWQTQ4CZUe
rr7l61HXCEvutmB0ngqYAN9vFbVzXM5LSklgMJwjuZ7X6TDT1eAmqcLodSaTeLaT18Qvv/avGSo5
yzq4s35QHxBPw8lliVfW1vlkchA0e2hxMdvH5SZTr1yqTxoH9jqLgBR5wevyC3VHLk+ARoV/MiKa
erlblu/V+/Qv2J+ZV5Mbfr811A5Q4pvKbQsnGmcpgTdTTdZFS+hLq/Ea6pZRH2m53CuCd9RbKEz4
7Mijj/YH3/3AXaRehXr8q3oRrahe+pg8itl615KdOgGd4EogviFXg9mAr9/RK253dSe7g34XWf6V
Fn81K1QesTqL6iKNuOSXxych50C9ync1V1Htzci8CB3/vsiia0fLtzTTTlpBqs6fX9OW6u/8s//D
zOVyTbueZ2MANG1p/nJJ4ysysmgqP4i+q4+BmxwCpcKqB469+nTzmz2WwTo24p3IrRdbMtuooXZW
n56iPcM0lY4OauOEyZ2cBufedsLXnOF1ZgJbhmxVGeuNCZqYOhikUmkvIxdMkAQgFlCedxyw5RpN
EVxRjjTPYYjfBp19itR1WknvPuuto1mNpF1L54r7g6784F9oGQU66fOYMrul9n3KYtmvo8o7d9i5
cCZaSD0dv6GIy66It/HVtKEurj8/ivrPzS2Oosfi0rLUMsOyaPL90mkEPJ1Wfja/hWp8zd3XUvZM
2hZ3uDpQy/dexndD7/FktPplVSIqnXcNEheaXMi0tet/9yO5rqc7Jh1ZhixpqcXUj429lqpTUZrB
h99zGcYhsY3ZmO5d9b/IMVgFxDNgAaPAqBS8Lo3F5YdZZ9eaQnLgEeP+GpiE/+KDqTf++YpDY0GX
WDi6janaofv70webg6HRO+e9br1TblinWd3+qWL89+5yIwY5Z3SOGPqmnMQWgjRQYqnOp7rzVBnQ
DZJvTi7Z6UWvf/HhvD+cSddjOeh6Lj0Y9nv6L/1QLbDkkJUl3ILwFMSDKqAR+M5ua2W78WurcUoN
fb4EcrlLbcXCAnaxjOLVSOlVIBKHwM0Nw6C93Cx+Fb8aavXRUaNFEBkenKq+YZCiXoDDILe4SFPX
OnUpT7fyBJJptHJsLtM2ctHccmzyKntlLFn39YRMA4hvOVjnmVrFiJTCtN5pHzpIR2gWL1WUntLI
wFkNateZuJFtBkiEbXhO/duWMuzaNFlm+ml8iGtrV6PkXovYPfmaBr03em3K6KsMnbVTojIyTfsI
UoWzo1FJlM3x+8IUtQ0GjOhcjQO14CXtyT4uV0qmXdQpLYp+VudNzXb02l6X4qtWMluHHkaSqk/x
JDIlNQwUaqKwBoAxnNeVy1SyHOGB3iMwVE45gffRBoYInR3WJ4XPrKPGamsa260cQZfZzZMyjpBJ
wSvGMkspVLDLToEXqgdqdkfNKb3MSaEAN8+4S0X2LfO7u+W1Gi3eGkn+rZrEQa8pUqvnUCtgmi6f
cJvfR2qoVm8dDNjOBpY1jZY3m+WOToe3tMK9sqzFvCF+jRivCTle+21yStS6Rn07NQGRqxbRi4pu
SZxZG5n2uHy3Ri03oeJzbfAGy7JUDZWlNmrbvgHlEnS3eNXOXJ9xtq9LIttm7O8lGFU1kOoJF2Xb
ggpLCAYtY0CLy3rX1/KztChfSjfHPquDu9PUYiST5x62KMvAdCPxf2JJiFRjz9tM+Xgqg5mNAKi8
daUhak96/ajpdG7UNdHHxZOcgUv5SBjXiT0DUsiadqu1Dc1GQdOBUzvpr0EPwS6SADZC4zpVCxS1
pGOWp+eFFwEhNAZsEIJ/NaAI79cRxRMWihHD9rDqmwzGP48ogJhh8M/NG+68+0QPNmGanzQFqhsl
18tQmPdekL91HoVhPBhYaeIUa67xdShlce6a2kOmdm1AUoxtHuGsNOfhYDnOHuLcbtmbLHVyh04w
vnJvy+SCpyoBmpBQems93Asxo8ZKWISlT2B18+YsM8kkJEho0yU95k8r/bBE9NE6lDYL0ZIHhLgL
w4S21sqOhXDGPIBFkgWz9TwxLOASt/dSFKQuywcQvVeeT2vF1UOarla/CxmfCf48kGsMSbio+SQh
TY8IMSXGIOwrZfQx1bCHycPbxLLbFig6IJIO6yBI2tMEK2hMbQ6CO6HKK7v6oKuOQ27EH06YgPVt
HqQDZE8WxVuW5iyUwuRjgOZKouG5VswXqjPolfHbDDd1tbzKRCPWTihwxcPd4EC0k+OKaKtNn5P2
58jW20qFEoK3+ah6tiCIw62shr059reZTnXfSMp921RYGyFc+AMuHt1KxUHhwfOp7S/trtn9xWCv
SgM/T0WebqB5EbYlgEhI+ctU5KbIRHvRvZIgdOFEOUQH9a1rDIbr2RvLZyuhP4Tz5RKeKSLLKrwF
AIFvNLiEQqozWfVyVffiWYuMuyAdqVOO+XFpFOVMMEdT32f1m+8wSDc5vB5GWxwEJD5Z7P8Dk1ji
GjLZtsLsDuDW3UCHQGeBmaLKi3cnM64zGl6bqb+YTXtL742Uow7p7jh452MVPjS28bS0VznLLmDC
nJr/eZlUdP8TkwZL4qbrOo5venpYG6KBuBWIjD9PKdVR5gxO5cDVCOQZEL5KO/LPQopykHdnuXaY
nxQwXT/O2yFHHD9+eFkV7VkZ8F30pNl203Wj9gBzTCE7ksGlRUb1vkngxzh0Q53eSbdTxuUVwK9l
35k9aBq++ZzN0XK9LNcF5WNva03dFQoR6qB3YZd+qKujbeSrELdNDSxKK7hL2EYRKYGwO9AKf7dc
QOlhiu1xY03iHarTh0zIH/CL+rH0YjoDAXwsjxgfQbOHTbN7yayM8L8IPxA7A94uYLSy5lhlVbGy
GdzWCN5VHKeBaRHaGQpR9Imedz2pwxYm0TM4By7Emj2sKcZbPWJsxB9mr0YjuBzffaXTT9VpANE/
/IVEy/wXlylcV2EYHsZ/al2/jG+8ojfpVfu2TPfsfGdb3Pv4ylalS5uz6trn1i6+ZKJ4LlCDboE9
pngf9LUQQbSmZMzYm42PjTO+Jem0rzsb7baXgRxKPzSvw1qX3YigvR2jzNsSn/2ksFrfTy4iYqix
0UdKV/Mwq9UGGxoa0AYFpVm9OnLTte1yjCRHJddrm/6V6qJyQ8fqcFg12NEgnR+av1ipuX9YqKFY
Q2CHzM6WtinkLwu12rbHGJ/9qx+Z6x6Z6CENezYTdRhs+3yK9jquLzbidIx2bsplFnpwfjXEx41D
5qISqB1l2V9ILQXQo45YbTfu+URwlyYZ6B3TmNlbIBK35rjbg59gs4oXVBWdcIlOZBhCc97LFtU4
ZvJnt+9P/mxiGM8dnG6tvWg+pgBnEG6z0+B51SE3YPUKV9fxuatiSJRxS4qEVwmNs6D1MbcXp+Ue
daoEiX5Z3tVanay7Ei3EzCy7SqtHf4KbLzSeRSqUBwMEi2y4wehm7ZwY1lkM4tCuUu5V8JmsVkiq
KZsnf8Tzu3JbcTkmWg3RZ9K2Q4Unj3okXBk707ZGCjgo7u8HGPLLVZypbu9yTtFgIpngkseNbCHZ
xZOfBeZx0Q5QoPe2fzUw/3FcRv6pM4+CCxMUVX+e0O18zs0hHt90VVJzYdzR+Iv2k5wOfWDso7qk
dk9VkgW5YVD0VLtOVYCJKOj9xSdx/ri2kAaKTWmww9MpMv9S2Y0sizlhcl+ymcqnq+bLeianUkh/
vUztkHRJ6GFu71jX0TLlf1UMMblvd0sLvPJ53lCibkwaojVcaPlGod/gXb7NsGluF3moxPG21tWP
5QUYnajmEmZPFA1XiFqlCC1+wqVg72M0rEN5KEzvNpnHfqMHQIp7rkR3ru4I4IK5SQcFNyITaJUE
5E2GydEX8q1tFdagddK1rsdXaMDZ4Jdmd5hAdKl8UFwGg3XhYU/tAtM9hmTW1MiI8Olg6MftugM1
Rx9d3dRjmhJuhjE21CU8HJt5Bl9cBrUNdlke3bukn9EMFIwmTQRKliZjnDLXRN5Fm8GbhFrFaF5m
9YEa7wtUSaK0xsnYOvSMluMB9eDbnMFxKafoenmgF2NcKZPhxQDrTUIbgosG+SR+PIiNVYSXATLJ
9zsqVPTcYjgf5EvkuogZQqjbFQ5ODE/cRxVZUmvW+vuJSG4W/xjJy15eaSZ2+sDAyL48qleLRfRm
d/U0HWKJIw4p0nnbsbgizcxl1r8oBfozX33LZULrNPV9gvFJtxD1Q0WGWWE29HdNeNHL7FL6xmNQ
X4q2O1ueMaoDl2olqAL/eUwjLgHzSRLEup+BxNgxRyruNPqB6APU8oqQY3x4kbjR4unbkMKtXMbZ
5bXUzLnIxIA/KRw8g27FGOwZ0JgAzF5jNO42eQL3Vi0VYjStYfxmdZhRYpKMwJBzXeRlfUk9Hndd
zI0PwfJ1kCYLM7CkqAfDD1UZZ6pvbpbbAKurtepHHWwQF3ccF5joB86rm5rFNqYx+hez4FJc/alu
4ElLWGiHbepUUvwqIAbU6/W2Ll7GL1lLD2H2YL6nJpqiXMM60xA8jqDDdLaZFt0ZvrgOFeepwQKx
4Qp6NZKZGU9EBoKSDktWRIFkvazruSpnIkeOkHBRGWTm03JLVynTZhn3DPhYyw5KGhPO3fPgVs+B
iZnQwlSHEQ/vbJOAk0xH4AD+21zl9aE0vatcQ0CoZs7JD80jzRHa4SHBMUTAojFh9bxMtsupWyZT
wG9nRTe8zXPC3+sBiCLzjbqIouXIeh6tD4sdW6K0Rsur9FstnCcQ4fpbu2wyQpZj6dRI9KtsC3Rq
UufhmRPKNysginq5BM3Afu2qqF5XNaNVzgo0b+xwsyzeBYkJnV3utMj8wmRxmQQ8ZBlO/62+5/9f
pgpKXD/MOH9wVVz+r/85Rm/Fj13P5Rl/b3u69mfU8qqeiLzbMBHO/6PtqevuZ0wVJqYLS3fVLPSP
tqc0PlNaI0HSMVyhGqJMn//se1rKD+FhT6CFYTjOv9P3/LUfIthzY2kQgjqeaRjC/WWermWvRzlc
iktVeEBDZm4AGbW3WTe2twn1LFk716FjwiwF3/D9h/2Pf4FfZh3RBhpV9H4/JSf4/9FbqFGDYKff
Xc2pJE+Azj69EJE+Dqb/EODAT1q3A9piRAZpmw4QUgPx5pDV7Z1rgY7MTGszgtJYZeiut1K9m1/W
avFaAevsklPKPPwep+ORVWL5lYzCMzuvzlHDwCGzJidU4rRwFXhzc2X3otwVY4T7Uv037MbbH072
v+ooiZ8NI5bgDHKCmNhM6F6SlezPK51oiNIwaVmHRjY6k81EghtjB+N8Bz/70BpNdlmxfluhokPP
SuXgGsvlfMoQY6/6AHbLWEdhcgY0x2p27jeS+l5DEebX/mRk156Z9WeJ6e4RCOoXJbzRjSeIqcYL
pV/APyuoEcbEHZq9c55EQuEeKvkkYPGsWwf4aF2QyBSR8OCUz7mRR8dqdust9omSgkem743WcldO
Yug3Pfllh7S10BCGYXXeVnF50YDHhlDRHjrD0i5mugzX0+J49aJ844/GvAWwu44nFjsocyB3tNO4
d5OiPwtlmV9Kno8dzDsPOkNcauaIpqOrh9vlX1Eph1smyj7zXaSGtvHYpqy0oYt4b0MQUqIBY0Hf
GxySMZO/pbZn0PWsK0dghI21mTRJckqDfj6PEye7X34MnX6sZexdgQtJUH44zT7i4J+jxWk3XRlN
X/sgOMbVg+aX7rtJoQ8+GzlaIU2xzhj0jzltCN/W2pe0Hehb9JP+2EcUlEaU+ps/v3L+eOtRnjYs
QF9UL/7FhWNgtWFlluoXci6hztaZjy+9kuFdb7fxFYrfnd92sVqgeBElG1+8ypE9fRpk3Zn3v/k6
k+62kTSL/iKcg8AUwFbEwFkUNVjyBsdO25jnGb++L1jZldW16I3SUlqUTBKBiPe9d5/FsWYoxvFN
0OFzG2kOfHyGHN64HAFml3oI5FR1tK33fNS+BG5MxsU5/ZdGPhaQN4qEcj6vSVLr91jX1ZPCDPat
X5/VZExAytb6u26144GghGAbNGrvaWOPh6kxwZCQp8RiOMbJUYhmk6wsKU+JWf81SV1IZAceorBl
BdSoXHYhMLFzaFNeL+TH//8kyv+++hyyyKam4QAhiqaxsfi/V18G6kCrdbP+++oToWVyiMWN24Sh
QfxUxRwQE2XvK0O7xERx56DXoRdNiVTvA60wuyQRBUWXhbg/viZ/zl3S3/uNbZOu5TNpYV4hTV5k
K+Ara1N1E5nOpcp88oeDonPQRkt7z0wkd9CvuPPLdGQ168231lA/E33JWQScxIsNxblNxs6G/P4S
bh/aMsFX2688GKZw5ylHYU6y4l87iEmk91FP1FOlVYaXT2N6UzNGF2NjzTd4vO0BVGLr6rDMvw1p
brrxkmj7DP/jxNbroy0p6TaT5KdilFiqzKg4a9LYZ2o0kk3GR6WkMAe3dcbZ1pnHn2ht/11p0QLk
ur78/6+TYDi0LYT/sfsT3AIB1CGDaBYeICH+a5zVJfUcVko9Bibn2HzWXfqY3ifriUvwpi2C9s7L
UL3aCaTWROxbKdwW8i3oPfIy8MM06xgv87ERic+YG59sfUklUE8b9sjav7Z67RGonzrtxLeee01c
43m4Ept+qrsBSr7+/hyDdMmM5hkE9AGUIylo+8IGHGr1WSP+SlTZ+ppqtNbMuuYax+4m8tPSBmIu
eGWSYC2ioB/DIA5x8YTnshEXGn1MLsVWIa7STzBAFWwamPHG6RjLdx1ReDFI4YrxjZCyW7XFwUKN
pQItoYOV8ldrdVsGomikQabr4PQid8p+O+lXan8Vy7ueuDJ8GvRTHh7Mek9fejPv5lf0iRQM7lNh
uWpxDTmjjM1zfqv4x8ZsjNW3Fva4PSHEVqxtQQRdP+5eWuV5Nj4UJxBO0Do/VQW4K5ML+6SPx7Qv
CDnsK2uHOzY39p21S2sXczBRGZgCSIKR4+t273a7hM7FdObFilmDZ82fV+Xb2GQHFQaFSsCNzXMg
uhNKy76gq81Sm6DGL2tWEKIsoL2Ev8RSBLWBQdpghgwjZhm8KU1GIB/2PqEgTJXdS5fTTI4cSjL7
UCXyzUhiplI4U0jQc9B9yskw47/vcGCa8nukKDeYdb4sPql8u+RiDZx0eOEw4NbpphhRX0DZ1OtW
njbOe1PX9i24PlM1APagGeIJ8XHzPWGJ3NWc1szq06G2Yj7k0NMi8X2GsbOq0Iy027w6gBCLpzq6
de1HBqA8Zmu/VcHKmAdLps9oyTx7fYa+uzeG8BzfwijC/QnRLoYXOGXTn3xgY+RYP2FyMLKnITJy
vNzud5o3E6h8MircSerqWi02nWI4LQtvl+gUfnTRNwiKT7p5nI13s35mnm5CT383op1u/Cjox0TI
3SnLr2GpeHdIJlAMl1LTy5LNUv85wL5fh9cRJqOT209ISIw+CuOtb7+y+T114LZ+76zb2L+NpLU+
pij3qYU3ixeKpHyAcTQv8mCxA2O+3fXxVdNOUfNuIBZAvHAnh1ylPEGR3KXOAYLBkBwlT2bOqhh+
WV9VdDT0Wy6+TIAYxMi/j3ACqwDP6hYJyqmSMLsWUBJcWsNctt8lLHr02JjJSnLAlcxaEblJvMK8
dXjwwh1N6G9q7ZGgf7L6Dq62FtTTh5qFV7lVi/zWMNrNmUqlxUK9LuHMbeUOHS/tHc5dCQwZ88h/
+ScODDroMx9oBHL2i0Zng0EzdUfMb91IM56mq9uxzDXz4VDiDWDbF2QjWEaQSZM6H3Te/hmtkVn6
UjXNEYR7YMAqT63Sm8Ftb4mZyhkOSg7oYHRcJVIwDaenLSSxiEs+rocura+kQG8WHOeGoXSMRNH1
2nGMVN/ojdcI1NFSGNT5NaQq4yAHRrxd2hBwXSWNdlZJGHk6C8MfBCjxxrMpMFGei/ilHTx4rxTe
VPG+0QOojmtzgGCOAbyNkEGwEx01ror1HDvfp5aTMAGR7K9E0LcDT72khNaJ88DUFXc0jG3Lf5kX
OI1hs0EqM5eyEenVXHSnObd5stuUOnmbkJkIw6/ShCIsqCPQp6W7GEv/G/8YCQzNEj7LDJqV7mkN
+UMmYNR2qcOTBiIiKiKorAUVuGtN0Vs400eoxwH5JOPQjGJwzbX9mVVLfkuENb0683RAFElpsTM3
GqoRHoSD/kan/FFXW+NeZwsybwgdOFlx/5Q4poEiURS8xhx5nOQ9l8bw3EjnoFNpJUa1+SzsZob3
mGZBWznZocZs7OrK+MXOVbDFf3YgkfjG0tEyblOgBHtPG532s+/7/ODg33LbvO0+VQugLFbQ4qIW
pUbKFAfl9tdqIFfHRUmBnG+fRjPaRUFE6zQyQN+c99xgllOqxf03CMvauaiSaCfT6YMESPFCUGlk
2pQ7BwyGlAU0oO26yXoHF7Feqgmdkuqa6XPaxJNZG6oDR4DrrIr53gG6XGKQ2+swzv4/NUiPyiQ9
HW0fROHl8fVqdRCfVajBvLE6TQY2yJbK7uZAXeqDsdUbATdfuDqp7TL/XajUUrfegCaDHpd9D9VF
9WwFBAlIf+gpQ6oCD8l+VNr8d//S4xsfHx5f++fTx2/0z9dQKYMi4gLvjQpWUpyom4ht1UyUQmXF
VGqXx4jY53EpCppcpyqjMli29H/SksasZ/tfQI7//hCXBb/J4/Oy35pfgVrQ3I6TCVaYXnLggF+v
JfoV+AoDGtXPMYtSMu6B+jqk7YvFgxfxdBwtJF/LYtSJ4YbuGIPegqKPvDWko51epLFOYRhx7Uf9
ddJoA7UoCCpBBZM2KyvdN6rpoJbaQdG+Boo3UnHBvUUYT1wLQGfhgKdiCIBNBTS4p2S6wt7wxzz3
cThTxWX4Rry8VY1+mApeghIsfVuzcDr3rlqPFFMFTRlT9sSC4WiuCjW26rJjZWxHujbgyQSAxV6g
C7blqkJ6a1S4evQxWLWET5pdtLbyOuOU2/F50RKfchavSi0Wwc5XeiOQ0MG6Eao2x3WaYS8qh0jF
tgDjg6VF66am0s83xZ1x6VqagYAvU6QiUEIjqGvU5R2hqgPMt+81aY9iSnxM1S7S+06k0GNW5UBi
nPsqFeuJdauNFOsY1kCLhhRyD4q6PC+0qo19c6SQ9sKM6XVc2x9NcRNt+y0fuE+F60ck158moE/Z
B9K2z7LrAkIUAWiY51jpL1VS3/DIHKLqSiYuQF9/vHgDMisVkt5YaNR5KWd8VF4KDa7VHLzZ0teW
t3HO/a0WGGnBM4vJp2jGW0ZtAxzTb23uasYB4YgT016PXPtk0HuY6Nmnky6vJJL3ouwCWnziyAwY
Lu0cBIqp8PPfmdofJddsNhtB3I1BEqp+Nuhn2Wp+nEeBCr7V7o+cRQ5JXh8lC5qZUY5oN2wmbV/p
aOFj4luxrzCdIC9rFFX6gZk+lcV5VdkO6Y2naV8VHpTUBIgAu9SgMo+J+BPTHG8YgaNR2xEtRyB5
rqkp7kL60lYPTjUcKb4KrHAMZKH6Tq/TA87a/DkJ+9Ywih55hfGtBbQE+ITVfHVKqd3FP61yCfUg
EqqCqyzQZqZ0aXaSi30WSu7LGGWjZmkgrrNqFposvwJUudKmYax5F1XqOUPp4UrnXg+FtkhcC57S
uO1W7ckXdney9PlUWQoaeUOpOHDi4bbacP5Tx6Vnz9PZfzPhdrU88+BY7Bj1+fViYOllBEMBohMp
FCXztk6RfduAVLYn14lnLztYGUOaMFDZvzhkHxVtOTtzw15TvSO9n9qmOo9gRS34+FriBBWbe3ao
B+M7kZS9tdYXECBPDQulNOF5C3Gwiv4UqsIf7IQma9VbJxUW7+xb2gugG9irs9dro9sM3x2snHNN
ptCKfSeUtCnEr5woPtWqf8bE/04BEKe1Zwvm2Wi0XO3VexUzHWyWPXykCxSwozNqgZxeqybZD3rp
WnkRFIoS4HrwomTZg8BnCy/8pefoT29ZYiI0h9jfJNzBFYnqBQeLb3TmodjusbEaQIk+mi0TmQHW
HBVlth7dq74+m/03ZTXO6XTtNKj6yEPGKrFa8F7TTTY+9lEMsOmpvJSpxYAeSLk6BEu6nLtyemuM
NSjX+jhWHxYeDIB992id/8qt9kCk7gSm+MYrNMrCp6rPrUr9UJvhQUdx4tU8xa18aWMvJFUhbnEW
BRpANsHraOjZJdEst1iZKovUU52Sb/657fM1rd5jzHWJPIFBU/ZYs8QGbWb9JZHlKzYrTI1Gnxhe
IfIAtw70ZH+sS6+1u0POEkj8H+XAE43yo3HCvbPmJ0sJDyQNAJpy/VNn1bM2L0ScqLqCKb41f2vU
is9Pfdj8QGX5alqDscFyGUKN1s2Se8kxt1aCFqs3F7vOWk6UFbAidoFkLIQjG2rCp84bpCgJzkl3
mlKY9cuxmvTncnmOsTNPW7V7euO0+mR0MGxj84AREcBc0K23xsigoaukXSd/TUxXqj8ZGO2Xbj44
CDaVXnhbTZrZm0ynMw86iKvYuL66uwWKFL7FsainA7K0a1rD3ZT106KdU4NDwR5eiJcbCA1+iMIS
thN7Yr81xn0dRgFwNt9BT7GN+nsb+mmiebzqu9yqOW4LfwZ/0IaQshTabtUiKMstMgghPOwvjTOj
ZOHzHpr8QiDz3JMq0wyd9hGaipi2NHb1bRzj94wCkhhAKjOaGn43As51YeOxzc2tVNk3RfrGfvDF
aIx7ZqzPVj7AX70jkT+bKtaS+RqFZN+4H/pa/12NdM+qz9bkOcqO33imIap9x60wvaQcQwWIvPQt
1E4Vlly1u6iJ5WdWQjFP9a7I4t7Bwy5poVJzWMugSxLVPhp98ZkL+WuU0Zcxc2NV6cZtYz/PK6CY
PZagAX4xlWPVsqsdQoMWv0xsXLDg3sthOs3da83KoXhlVHo14zqxMqIEGpDkYB5eDaU7VJB1VmUJ
6GXD857fJbBLq5kOQyw9xY7frO5LpKurjMtBo6VdVQGHit5PusxdZe+FJkG+uj8UBGtDzpYEl5Yw
eQYC+LFo4xVmkq+Mq9todtCG63EuXqKOjPv8VenOWazVXgnzvQkfUKi5H0vLy/J837DZlPpH/gZ2
wMU55draqcy3rQuRR+jC75ijnucpPdVmcpmhpxW2GdDasB/D5JIK+5rxo9t1vgoOOaDzvdHcs5kk
jsrtEyKTpG0HmeYKNeqOYkugaLxjwbzVfQzUFrvufQ13RpldlFAyUtdVX61DLyLHCMeeDTyI/NAJ
6qa4WFnG8Vx5U5TwEitiX6/9fuva2ardpjB8U4T9QUjthjfq3s/Wc9JkV0NPQbrjzUtKDyDyS1E4
l0KP96veH6vaorUh2ttpGtCbc6u383Kr+qG53nKt3zdyuUaifIen/pKl61knYab0N5kab4wMzrnJ
Hi7HhTZxCqL6NUGosjt/cKzDJKP7MC2XxK7OtmYCEzrbo3UkPxWISuwxTb07Rf9hh3/lEQ6uDjUA
uJsgAjtPQaHOp7yM9viJTg3vgmlWdwZZczFC/6sWrKJ0QOY9zIryq07Nb228vNC/8E70+N7Z7L22
lTJRLwVnxqXCPGfPHw67OpMOhULJXGtqToRJvqw1hLoNBBuUDUd9reqOWVO9qL042fEf0Nk/QIJf
13q4dSUp3ZF9RVxfhJZ6dbNX6V0fo2EfOfHrgFraUOSTgaVWa+MoGnlnrMajtB84Mq8apiCkezzo
hx7U8kRD15BGLzbunGzJr63iHGEjv7Qp/NYZmmu1nG3QT7la3qMy/l5SiGax1d/e4moafc+t8YBP
zxOTvA+NcZr1AwPqo7XO8IGmU57nN1tap45DIRl6lVvjUFJXyCOgEgLpj451gxaxFbLMO3PoXcHl
5TTC12XoJ1p7HlLtYM4/8+GjJkZhG9F9Mrv9EMoT7VkYs8/cAtilw2xCTSVcpUDZk1+tTTvNUp+R
vI+joZ2GJT/Yag9jmmK2PP42dsmnkemvMpKBgl99pYsJXw3e9JMckgtE+y3Ge7bs8jKapIkNeiVI
HocYKQBHbkW8AwxoVQSjbnmlsDysJAE47krzl4mE3ObtSMEUZeszPIlbymUccZWuOuMU/RLFCypl
+VTjV8it7mB0+uugylNUmr5ph5dM0bykXPzI+lZZ8ljHc+D0HPG/CWM9hTM8C3bwmp0fc2rtyaFf
W2d+GTjIcsbbpSl6nZWeaAW86jardhokwAWNFfUjWU+63n4oXG/TMMH1ibiu2AIqGvuc/mD1+RlV
+pidcVBsjI09Gk5JoQm30IQkO+jLpW+4auIDZ19FipvsJwwpmFLsAbxn+VxkvIU70PfMjipd/zXS
I5/FzEeRKTrckHoIdyhRb52jPktdf89zwTo9/R5nyQLrMLbL90PmmfNHruIkKNZnQ80uNL+iw4V0
FsbN3qEWZSoqKlntdynlPeoZM0yKv4jsjqNzGvV9kV9pl3kaezph04mDO2pzQRsPZZQomWejnDzS
dk+yYK/dGUeao05jsd6Fg1VIY2gaxWdjmA9q+2MGrkzO6gtz5xsuo79kr+0tY9lPY3jOSoPSz+FI
9d5+TIbTtFC7K74pA4VxtMpu/4Bap11nYN6bdqxU/elQO/VJGsVJamDqsZjRPh0Yg+S2Vp5xDe0V
NfKn+dN0zJfZxuJa0gQ5RDcFjBXaKhRqOl6Qu2aaFRT4QX8Gc3Zr+BKIbrpqYq4Fns2ylyzsgYw0
6DWLs9twJSDkMtamMkXZd/ASKv23UvzpjMYNVfUZ/xYbDNO36O+CGW8idSiS5gMwnmHnC23YSzv0
QtUOOjbBQoEL9ALe9cdGArEJS0CsZ5Spwtv54Bo8sUDdtKHbJ5W4JxOHn8y+qkvJ4ZHaeR09UvFF
aIIwFfsomvfajIZEVXhrscVYx3PqiL0pfsxN+Cyz4hL23Tmb2KxQmPuEaTlsEVBKKMCFAsVViWJ+
M3PrtnpWRh1V9N/SykMNccwBveLxxcfnD53k8enjw0O6+efToatzF5IsHAb6Sf/9SI9vepRjP/70
+ECSIKzDcS9VVGP820gBXYwKISk5YqPJJKDqkhJZgQ91WJHpKQvc6Vvr++Nrjz+VxQTP8/F5gnPq
aU4iG0l9ZNaVbSXxTaSQsRxEyYnFno9swptjn8TUbQ/oSWrXcmsWkjcqs7ujmNu/P9TgYjB9Pj5H
M9g2Vv/7/0OcfHgY5v3jS8bWIz7Imr/9z195fPHxzX8/zj8PsXYzvNYu79zHc/AQfx5PUzGR6i7K
lBV5axOvZP9Np9CcWjUdMPz2Ia3oMTO4Q+6kKBCf0rCg3F0U//pTjiGAp24BhOZY34btSXtw7R5/
GranQgHZTjUeW81NYXu8ZI8ftZRj4602MCcjBNPXbma7doTqg8jAc/t4gFLbntF/Pdb20LaZ4lNH
n48jAILQQHbM051Du704q2kWx8dfffzp8bWGOBz60soojAARhQzlf/yNx999fC1dK8Bj/3xv2qVb
81P22mU8/UAZabg2tue6b+mFJox+V0YFqnm6XMe6C+qF3uGl9iW6UaiRee9JsuExmP70nJOKpfGc
cdwpg8n5QICZbghaAI8T4KimgV5lkDDz8tYszk+lvoTCEyMdGc9tuvjkOd1i/MNg+KZvYG8qXSs0
cXXTFbLluvzpQyaA63pQh+5ERY4fJT19TChA2VEAEpZj6i21eWIEdlgL+SJoxMvpBoSTXshL0gle
mPJWrdqpVuOTWZWXnMbKuC8DBe81Ua6OTTWpqXhwfKxi+2iIjlEXQornFpRlV9L4dbTfgu6cOLkp
qu4gtVOYztdMNm/IKX9MaLpk78eZvpGhrV4TLTsONa8brCgyOPuW/vAEfi6W6GTZxSOFIjwfeVKB
9UN0aNcz6RYAIele65yjoXzR9PGiE/6Yxl/b07CGlgdpxOUdSc4YjW6lRquHSKTaPrP8YLIHNsa/
O7UN4vSEvrZPjdXXm9gbqEvGNhepCW2PePLNHJAPcHg2J0tXcOyK9rWpbIRCvJGU8zTES1YQqY33
SyiNn62cAYiYDHpGUyj214id3GIHjZBc92lggDTP2DFj4H6yx8qvkTJ7uQTRRBlQ+xZyusrSzq/Y
wsT8iFExAfFbz6lu3uv6rsv5TS3WvZElb70Bexv5cYHf0sXiJW2S83Zy7HOdJ4mnHCR91uG509T+
DmLrSdAVJ+dtA8noZGWkZfSuNU57o2qfeifnjgFAEimt7mx+tgkKcaZGEg18y5NIwgiUeeQolFlZ
+jH/PPBjsB6YPYXW3lK+dapCOhzFbIgAo78J+y44o4yl4046/nXMvsWF4o+c9kMagHIbFBoAWViV
iXI3JuOJM4ObFL8S89PK/+j9BoNn4z5TCwYSMSt9C3jhqGr7Wu93Sj64CbyzENqJIIsaFo2nAkRK
8Bo31uRCxXZl81INOVao6WkbnxJT59xMjzqorJV0ID1OwOAVSAaZW0X1SdP0g5wtryk4IWa4TU3L
m8IrU8JYomRm/Q384FdSkufnh6XhSOeLpLLH/LFWDD82A5ndPKUhhaJh5qo0UCXcUiIkvWH90SA3
0d8hSU9nAhI6lM4KXRxaORoCDQJuBjZNsRhARw7YMAMRgTqDvAXYjaHZYC6umPhScGEa65MYKAyc
Z/wtC/5I+ZPD266woOtE9YfEQT3Y0dEcmRLUGnaQHLwiOS0Wa/BerDbz5qxBPe53jdTcNDLdLEh/
AWVgXHDRItvL6cKr44Eh5cWOMy9VebFM+io0d2XKQwcVfCDqtUIqtqOJWj2HfuzwxjwOMASXj83G
ZuIfkZ4xcOxtQJwx1Rs5Po4Ms0zPCWkY/9J50AUeBFy7s163RwC/xzilltgudrLvAocxC12E7jIg
XFHrg3sGRqhM4Qy11IzQfVY0LX0PvNuwSWRUzShMKLrJ9CdYw+hy7lhgk15/k44qYJwSmGW+3u8G
6qmMYzQnLmAnBiC0vqCE9lG9T9IMYP5Ax3x/aGv2IXLYRSExNNqlBWQ6B3wlSbIEMDeGh/V5XYo9
bWm70Mg8yUR5FvHZyZYtrOMaJtso1mOapIo8/0Mt3n1m+EiV+T7mPEGXwHHs2HDrJy2nfh0ZMy7y
Y10610h+UknsVlSSWGG9D8MPs6gZ4Eu/ZqgXY+DJuWWYowUYkZmnYtAuLN1KloEhFczVy65zDGxx
EJyVEa9hcQg5vFAPF3DCPkZLRWnNXwWYg153QNGS6KWHqDktQwPLDeGkOPWm+harJrq3emwa2zcY
pVKRTlVOz173OUzNF3Itt7qpXzsrW5ClutNE0nXZmLCnAvUqW+mJChuPruM6ST4q1fQVh8wlHOlt
8QydbC+GZjfWGNiaG8XtO+KYuxEntLIsJHvoQXUmD5GGNbeibswJrJVNChEPyyThYo27lpOlQBCU
Q0f2o/FyEPGg6IPVmnmRmJNOwFKryC3l88A5tIksGhzTl4aVPrFiZAPVHTX72qQ6AVAHCdTgGFDv
t+yr0xEeXqqdtWIx61BjtAgFU7woCeVigwbmJPwTd4d4eSV9Q6WP3AZQ5nGI9Q9Tp3twhB7MM51Q
bG3jeyy0S6RHB8EKorTLZz0k73Nf3nSj+oyq+Ds0wGMK5qbM7E/GswRgWRFVTh/biZh+W9Q6HZMg
fTX8w4jhVDGzNG7pVm+exuTHVIsbNFJ6toZLUrwCgrmkyfIaO+OXlpi/1pZTUGW+txEH8Roa8rqa
51gjmKZY2DI3eigMZk53+ktGX5gxpGxs2DCNMyc8ZWcuYVBX4hI5yWsozOc2jL4qRXmzBfeWcniD
u3MeErnXksEHzYUw7RfUAMh+QKAiY8IaumBAMBz7dfXNULtNc3JqqhXo5upVJcTXJPPDZvY4croh
gnlFvGFK44Demdrm1m0oblsh7grntKTqcXsatOUQq+gVE/+bFz8BhcxW0IvbF3vVDyNUBmB/bRRj
eajP8cLNYkwvjmFcWA63y94vYuJWyw0dbKczUqHWBxaPBDI9HaIkw52lHDKQ2E2FaGJd0DrfW6zz
pSNPZS2OG2VyIG4OROzUgv9oIWE7Qxg06/c5dI5LlR4SbTgQ2zioEXc73fZa5PAJ4TtLIdd051T5
PgHWpUOOIu3YDS12F5x6BrhGpQEBGzMT9AAALYP9ulQ3KT4KduglddGdp9LAIttPS7yJ9QZJGXMC
vpuFJm4ElvQUypdq/LMat2avxLdh+F1w/uKsSb8hafzhTZ8CmkwcIoLpSyk/qFLT7cPyIcInbpjt
m0YajgKm38UufK4+kxmvkdsBp4Vg/tP44XxjTYFqhHntWl/NXXMgQ/yGJ4BNBo5+knXz68BSaTz1
tj8w+3iK6Tv/Q5wSpAVcc34XbCBpy/1u6m+ZHFcGbZlxWm07ulYKdYewwMXbkE2vtDEw1VZL1piq
vyMVN0dzLuhltAApJJFmMcnBbscP0p6shZ7yZJED3kzMo6KJS3qCc5IA26d5ki6Uz/BLGbkKxXWQ
v7pKfSX8NV8VOTZ/NfHAzivU5eQtMyl+Q1TKkVzLyMXQe5NZK6dmii6FM5FJQr/sXUOBUNiXifTT
bGu0abOSoYQNqS2jRZKgJzZhiq6pdFnmmymptaKiognSKCtZ9ZT0w1m1c66iuU1rbHv2SPODw5r2
ntE667FAi7MT42yu1K17ZTM6x//+oCw08xSCM0u4VJfEcio3MVfJZquuLo+vZWVBkR9tQIGw1uZM
AFbuqkZbvpNOpjO24I00i7eqarOXh6+G1Bh1KXwpEzV1HGXIZcSgWrWaatcOKh2RBE25EyonDe3y
+vhgECdFl8IqJM5WHVVnahOWa5tG6xUC6XJdZYiK0hjfH19iKsw5tkiuI5Xmz6uCgLu9Mo9Xi/Mk
Z9eMiz9aaQTcXLcqe1MX13hEUYsyv4I0py6QeRrtm9J9fOfjQ53+SISmU5q5UXEW1fFFY7fnUObd
+fEnU2nP1pxfGyujXml7ZEwoqAxiaD3wzL+VVDVfh75hGljFvQuip7oYCdvsze2vmNl8iUdsvJTz
sW2oQhCBqzxNCS+zUlfpS62CM62pVfkm9RoOvc0ObnQK/nZr5/iLqTFjirsW648s/mFYi/LVqCtQ
pNIx9imdpu+4HU75XHhxUdR3VW9D2Oh0keXarH8rCgbkVDjhZqFWh85CwnTwOqf2giJvGShVzgsF
j8CIxqp75ZAFkSddi78mO7wbGghUzRYUhxrjUWkLyMcjmn2Dj/aW6VxZCtFDv9s+dZbyUI+qcQsl
nGiz76452s8Tu0ICQYaxfMb6hG49NdNZDnH6Tcm/O22mXcoWQJxKYeihGHIi+VM0eVEl0xMJBCEo
FB0ak4xbCvGe0CEht7Y1SrhFSXzprZdlpb0oUpWb2tO7rSljfRIyTa8VTV3Q8+eEsgMV90wy34rS
0P/oAylYxjC/5nhB41a4tpJUOQroMIUrqTwPIlP5wyDlEpmN/quasktFZndqB0StggbTOL7YZRtf
1gaeeUH8fQPqUkE4ZM8K7QlB0ifTybQa6eZdm/ys6+eVsx5Dfi3zHm+TxgKEmuavBp0DfjY78EyX
Mr4gMESXTNXoK7+j+VeeU1jzuUWNP2dxm3lVE3+36Ig56LIFFuZAqCxiRLSsyvnxNuGu3hHpzZpZ
ycJRf4cFubxuE+9OL4B0GjUDXeQoy6iMP7GgtzSJ5A+rb0J4AoXurmgH7uOdHe3T1F7ex07Dte73
UzHdI73yCirtXit04jkJzQ8qGVq6MRwoGHIyP2LC2od5HJlEG40IVqHb3KxLxtxGSwv7IMa3qAwp
eaxQN514euuZAD2JBRZnk67jGzvMGx4j8+osyvgGFm3agT+NEAQgNljJHJ6ie8YCEgN0KC8yiqcf
s9Dw4BdD8w53AONvOXMDyuEJDQY1B07EO7hT99QEpL+q7R3ZDep0s2jRZO9SZbtQK+mdrLPozVDx
DmdbxtLgtIDyHf9sW25TRVeGbA0zaqzCKUHIFflRicpkw4043tqp3eta8K/QMGj00iSiUZnd88q+
5UK45gklrHuu4Es8049IjWperQfDKmF643hDa21pK2griVtmS7oMC5RWtrAczkpmJzn0dUtENpO7
RX1KYbLcHh/USNRPnUVVGCVZ2RNdjWgnvE4prSAgF7h6VklMcsklA8M8Ys+Mu5mKsviCaZ2cQpjW
LxFOl6ge8nP6+MlSGw0gHFr1vXAwVWiT6U6yYV4x2bwfIdFfpmnGpLuCg1Gcrrp2fTwCsin1t97E
+VE65BG2DwblfuAJqGctEofutC3RsKR9+jKt2rdqnqL9mnadN26zUHVgeJfMxAg0OhRgjZAnIneT
uW3PsZrV/LOZ/oeu81huXFm26BchAt5M6UUryksThFyj4AsFj6+/C+xz74k3eBOGCKmlFgVWZWXu
vbZjv9peVJIt7hkXJ6r7nZ9t/q4AZhNiq5gc6yw60t1p9qBdaO0zMWDDylS0MLU6KxEuRxOHjnzj
y6483S7dHiBA7LJc14+eE6b7wm6/SS6k2mZAS6UZ7wF+PHJqDQ9WnXOeoesYHkaNQ2BIUCxsO2g6
hOcNYAN9SoPeHFLErHG1F26YHdRE1Ca3VPOaxREqpTwhstt+71r3868tKTc1rJa2Kx4hnA0nWFX3
rtWKx9sDC3mE0dbSdg1yw51w3WI5Zuk9sE00p4nPQABy2wPNqm0+pjYsN4GSMDGSDRbqUuJECWjZ
uxOhYnHHMQcAS7AL7OSIZ44Fbk6R3MQ354Yx8lpVfjGebw8GRPOd7WRfjhz/uTS0RrqueupwKr61
l43qw4F4uepqNz9lSECP/Fx3BQksYAgbGjt0pFDaPwwl2y1znGrbR+X4gUqIlK4V4SPamlvMLPZO
OK6FoZptgqLGUUN20pnun6K+yE63p7ePmJ5oKC3N3b+XWiJxVykFwewgMI6DDXGxbex/HjT4LCSK
esVGs72xXXj1rH8djGrc12B+lecXRzk/GFrtbx3Nv94uuTgj/l6/ffTPNYJYgjTfZ0bCPkkqGKIY
aA+WU5GmW9YI350OuPn8vNHg+7tZiDBMVaumUjUhasyHbw8BOdUcFhQdpP9eun2FN18v+frbdUsV
9R2BR4jyw6J7lHgF09jpr7dnJowe8NleB0A1ix989yvPzeric4IcrRIF0/zA7mcDANeMv9fS+StC
vqLDhbbyo6DcZZKSQ5o59V2fee+gzpgAYMq5d7vCvVRBJhfx/Imo7YwlYO5fV2n2thV6dexGhSZv
ENkl8tQRYY43h9WzflNKPtSpoT/0c0Hty6bbT/M1S5TFbIyLUkaTEe0zhHEckyb6n65TZUcr7U8C
Cv+9XRv+HXJJHIYdMvNoMNcES4fXxqJ2bOF133mCadbtmvAzeZTBeLpVsKlRGcdUWbyJ9fEHZ1Yb
4DCITG1TuHI4Qeh7wUlgkxofrqnv6Ykge1/1g+3XML9eumGon/qpiZhLNcbC9tMUpmDO7hQr7d7R
u4HwYhsUTjJdVaQ3z8Fk5zv720wdtYP4bV7U6BU0vpX9CjDszWMP2vu1Kld2I4vN2HIWRZFkPQdh
/L+nc1jCkJ9Jvl40edmdWbeK+8CA+WJE1iFHPnXW4+I3MehmT1M4oFfJn8yMWR0ssFFjuQHwnUwt
SzwHadTUpIIPNRZujtO0Tih2XiK757wE7XzbocOjgs3Du5H7Ytbr1CcvA3BHy6ymk0nBkFnF9Axd
27SDZtE7RfDdBKQ60Vv7EzvWBWrO8I5+eloG5USR2rdMmduk22eyLU6hHfAj2+Qhzd3ytbRoQ/pZ
ER7i+Wlah9uCxLU9YgwyOafGfDan+0L209PN4cUTYZsvlpeF1wxu95bhV7mr0O+8xPCFsrkTFJZE
N8axnjwgfQRia3EiZ3SN9sF/ZAQN8W78+82C8H6Uhr/lZFdtxEDCrFkU8qxVKtv1sRti78gZOOtg
PLHWyXOGOn1dB0H8MAFmXIoWQAHueO3kQxjROt+8tzSnf5YKVsntlyGWpTFH864l/WqhBlhoTVVo
26lPq7Xm1vy66QdSW3OTjrRdPV2ncHeL1LxAxkODBXQmYJ7jmXl5rhryD28fRdHECCdA4pg0HXZE
s0X9aapil7Df7QjdGg7cECaawbY6VLIwV1WEJFkPUgyl8zUVSEnyRYfhSCWPJRyHw78PPpaCv0+N
qsVpk+dIWOcvgW5FdJOM7E2fG325hdNsrcmn9RYFSLcR+LC5IbmmP9x2hajU+n1Vq2M5bxR61QAt
10bj0g9RvnNCxzlUBvQ9wOs6J4QW++t8zZAKn4pup09e+Hhz4TWkqS4H34DPnw/GIdX2I5UY8C63
2LZO6r+23sTMuRZfpA5rlR6u6MmWW0MV1rM0u3xN2ExBa8Y1nzPGwOSIIK12ddqWk03rpOz+eQAh
ER4clUMibiPCnr0ajV8toxFVQ0ROUKla2vVOExT05WmsvQRloyVP0tTzO2eyC9xPcXLuLGdT4J65
TkZSXyvdjs/N/7k0BerOk9wRnVuC+e3Da0Iw6JVoD9Ijhyhb3q7dHnjhn8yJ2otsz2wdz4endH7w
RNXd6SlqE60YrXuy5vVDFeinrLD6UzyiA1Q+8BsxnDgcEIE6Xx5TNONti9Ywob8zuuBn15EuB4Jt
bfb6khAZjDyYkPu+gFKiN90aQ0n1yOTugQQghLc+rZ1yXh9VQAe7l7Y4kTD2m4kqe2UKla+A+AC8
tGb7hRfGNAfj3wmdyg5canzFSouryojLTxk86fBKAQ6ll7oP8qdQaznBss0iULOKqzkrHY3ePtWy
2P01e0qvRvKtWfiy8yw4IN0rmXSlIGIHh0GQmLWyYG2tZw6H6hDavPtaahmvNt2fmkll503F19QE
B6PEjOeGU7VnehO/eR2t0aKanliPe0Rk+p+6SJM3/h0IfPiVRA1lgpA1YT3wHdyd7pItvUpdpIZh
XfwK9ILVomd9Pbiude1gKjPM4xnFT74lcvXz5h3P0a7cW7hqtnENjFHMZs/btcrDN1eo+MGI3nUV
5Q9CtN1j0op+pQ+Tv7k9nYLCRyYkrpwGAJSar7KKxi0D7A5BvxW9p5l9tRuvfXCFX10Sh6iNzPOb
A36LmikJtns7oY1/eyFvD+PYFSvQzPBUahrQtyNgiH0YE5rmMwVpsoju7HxYDixaTeYArNgZwrto
AL4+3j5BBwkzuSjxFqThdH/7KKmAzQ0i5loVvQmX6GaP09W+rLAXlSKzT76Kf5GTP9UZeXpVCixj
agzeciHx5ghXtZVfFt3ZgzYPmqMfP9gEoKXISlMEvj24jaHf13HC6VSvySTn2eAYaN1aUoStrjfW
wAywG1tdcW8aWYd7hhzkaoLI54+dWqKlYiN3wuhopgTfOL5akrrk3Tu28O8H5W3tUdan26XbA7Zl
tOIS030YFs5RVWSGxC0WJDGm8EtKsY+6nnzupOpPnq/yjdD1niZ5yk6d5slLC5eP1kS4iihpL6qs
66udMygociNYuGIkfTqqxbm083Dt6NK5ZgHR9XVFjCOoGBLeg978KGgNJaPr/fbAvJMB670xSvHg
JGjDZU5eWzdrV8r+o++I0THdon12MyrDsO7Y2HyiYEVm7iKOv/uklcV2aDqbWrkvtiXmwL8fTfM1
MX82Ghz79P9+XVmCwII5jd3EejXU9EDHrbiOimFbJCFCRKkdc8CX02MC23kVSWN6LHNSnm4fif9d
u332368r3drZly7OzduXTPM3+PvR2CUPdjdiBxR/aq9j89ZNHcKYossuVZk+gIZmqYirhsRt+zOu
bOdw848zNXCOjA8fe0MyDkeztGozCu0Sr8/utuRIC0FpG/oWii5XPuIJm0oFssehBYoT33q+PfXm
p01ums/IHShZ03hYdSG+CcEJ5k1r+S3JmZr2PTvmW+Q8qtYHiD0b9TSKiHQ1dLCTtCHS21VoVMjb
buCG28NAN1vR2itjLdsXE8yruRWJRbjy0hqtI09Sd5xtQA5sSQer0a2lB1naBqzanBRAgw8M6wFy
18R6zId6Wgs/t4iQblt8472HlM1vz1lJ/o7T9vqTrGasdumHnwppbhiKR0Y25XNj4KuVILUflaGo
O0uGpa2fOodaL5FnsS4+ikGY+ECb7sUEyZldtNyJ3rWmKPcT5IvV7Wlf8Vt3qiESHR/mI2znE/1r
sRnKOIXGnkybzujGrUxV9W6YMMSVMT73o1scVUBXPsoD+Z4rESwSt50YCAXGqtIFJtfMcY+DN0yb
aU6SspvOPZIWQI/E1vEo6JHcWA1QAGd+qOCLLJoyxSIga++USa3dtJkpxcbOZH2J0oGpoFPeVa3L
wsZKjRxd6iVVP46Nvw1N5bmLyKSpbHUZWo65KU0GW8L/V2Nfn9vTzhhxWg1SZuACBGBvMFH4p7Nn
A4kYLKZ8sROw4s7tvn4CX97VI8rqpdnU5qrsm+qQ4UE/8GsE/vL2oSptsTVrzSRpzzVjfAx0kDkR
1Uc0O89F3+rb26Xbw7+dZdMirAx9cLSYKZWkP1qpfkh6Dzt4CMe2+7GCpCVgZuoq8gq5cvuC2wPK
4nFhTiljwim3jxYDNgaMFmlGrHgwRbJcaxduPlul8/nDwPet4+15H3GuyFFzT34LuVQPzg1VP+/S
PjNPrHL+gia9sybMMp5NH7ZB4awe0/olFGErllFiFPc8+9vEckR1e5YOeX0d/bzZ9GVsrzRiZImb
ibO/nXjwAPlGEc66qedjUSvowt8+q3QfHMb82b9PwRxip466bTBjHfBbLT2vkZd8/u63S7Uml3aW
yMvt2aAN9e2rEnNAWaumawmz/wyKjZC2qBXv6RzPxejV5sQQtG/5AL66q++H1PzKItNBHax3jK01
ndF4k86pjQXQxlF/sSEzbxjVGLyD5s/S+F54GAowhPb7pNDit3ByOZORsgHlp7zotHQWf6+7/CMU
fTSuo/XfF0mry2x9e377DxPK6CHtp49Q6dj5k0j77xfentd6vIYMpFG66u7x9uBE4T8f/XtNWWKl
x6OxmRC9ISuw0fcom8LRwN5Uf1RtvjGicTnEg0k/pubtMtJiKJlf6Z4pcFPT/AyKrW7QTy508MdG
+xKk5GTFhlxrLQSxgtw8Rfkd2WLRNgQctjWHZcOdMTcQe+n/bmrtm/qS6WcTrbJQHUo72eT1tEWU
VK8nZdyThRjPqZohacMEwLh+dW6ldc2kDwhZFEerjRz8jtUr2BukZ+HullBnxxzx0DgFmnVh68dx
SvXOImxk8hNrVX3UiVFdqsp8bhNYL3CDGSKS/1Qi3w3CkOG1uPo2y02kd0yosNDoiHBLwGNekX7i
lHlgkLwxw6lkCClxA8KIi3uU7zPWMehJhMMXmfvFgxMgdYli5+SgKeTPxXwmLhvOW+QRhi59GEGX
PvefdWgfvNv8R0HilUjoWoQ9yL4afXDMUrMg7PAdIOtd3BjP81pCJluwypvy1R1aTnlpcSUp986x
bHJyv+oiuh+i9mv+kyaWRRUJP03pqIqYAEaLt8bl/dy79DLGyTsnvYb3ozWPIzxF2LrmXYplL0jC
l6kznrIiuDBjwzaSDhSIrvgyq+6N9axYGNpwxRtdbnPLWAE9XFe2+WsJ90cr38poHOHBtngUqwcV
Jvit6iXtPbJx2p9Ky45ScbAMwNfD0Ww2/KSNG9FO0ci36hJupizapHSeFopSmzQW0wKKCn4EeWM6
0zA0nGy1cvd9lixny3PIPDxT01ZPoSC3qt7kbvZQTtZjWJA/UTFGcOldVRXGr2aInyplvsbBEK0N
e9x3HjLqZr65vdy9NwttUUVZvrEgGCV9u4l7/eInwyUIrEtWEtyZ9BU5X9lhxF2AWAevhf/CBM4f
m8+6C36l7TgIcXCa4/oyPN1bCovxKeaFNrK+fA0vZFRsKmvUcCen5GMZ5G+RVzRSBDa7aigvtIw+
HYGqEnUl25wREReS/UQmsVxVE93THyPMF12qSLo36fivZgCm1HGyA6PkOd06uTNks9dYWddJPqJj
4sg2zHo0GQYL2bbRStILIP9iF/tyG1UEu3kRG+WkG4dSv1Qyq9b2mG2DIYcjMgTYW+J8KxDaLzqn
vFJvHOOQPp9qGswK6QR9XjknPJERI2eCFpMVpWgza1c6k5amvG+M7ClwYgOEJXQJWmxLp7T9QzT1
Lyp1cXe6Ka4eg79aAbgycYEEOdzrZYWcb4h+pbMJkU2v2D0kHbKclY2ZCAj0Pe9lyeLBoaWuHnQ/
rjYyLanvA9y6Qbfsc0zbKGOwvWcJ6AMP5F+cHfmvsfzME8AUQaZsIiT6iqS3PLomyvvOSAZeEa52
Mga+c0FLrZh+SBqleyNxJAtoCDUN9U2LVnjhqrWVcqQccTKaWJgHYzc6mM2GSicsEql7lV9CSQBk
6dWvmlC/PgPXGfPQo2csOtJ5JkP71VztrUCEUkZooly1H2mWtWrfDu6hdIo7cCnZqmwIA0J45C5U
YUPTZjXMzPErgg6OMVGHH5kjKzUER3PPtlAj6hq/3MSGG0Rboqg8ql8ak1Paba1EQ4jhNiyqY/1Y
Zc0rxdMvxsMHT4Q/VL5bv9TZ8THG24NJlrVUwcr9wh/1kDbJs4abS3V/aF9yxtIcA6kJxpJErEi4
I2+V4M0ZjV4t04SZslXO4476o1VtuuklfxS9MmF1G/yCYsKlmH7Zef05BhBCMFU7LWEOuSE/MONy
L3TQJfHh3cEA25bqx/Fywuvy+AqxedOw+nouis5U+OPGdKuVZTcNQS/ZZ+tBtfPFoajGbDOmSA27
4omkqZ9IzmmTbv1qpVZLi8D6BQzhkGeya4GmbsJA7aJpMk5dPjwKcpTcAipMb+2CtM4XIKqJ1vQS
GEGgBXRPsWNjPSVjTVtm4YzuDsUhIFzbgV9hueCdCudXG8ZXlOz0Sw2+wietvaqFv5i68JIX7d3U
UqxGjNM79Bwkza5DGk+pvcrOQem/txZUFYZ9F0rOveU5qAwhNixo/D0ZId+zJKp9E2bhUgdN4Cfm
j0Hi1EZgdjfndnmVDM8h2Zr7PmI+XiS4OCIUnqZ3bALTWvoW9GSnU9S6k/ftuAOiGtU8a4FY+4p4
o8wm9tFvn1p3WadMEgdLPlfFGGGNSraG14xr1w/0hQWV0XeJAtCIb8hIHbfDYOe15o9fo9f1WYCw
KA9LuPM0Nv3qRfObizL8P1Ee2ou2IMyInkUHscUyMIl2913W/+lplPvEP3IkzN8oNV64e1rSVdR1
RO9nTIQAB7L9NeliLqXR47ZL5dLXM6SYGUo+pk17BPWnPg7PBdrLTKE0Ncq95s5h04rI06z/NTON
GKkyZ/vXNoJ6IyswX4UWICjqgUsfreMBSFFVFRzK6g+bqTzMeOMlwGGzLHljLIam/SKlhKFqOB5V
n1zI2QF04UuFdA+I2KYNQLei1VJno5jwtRY0/TP3wdNEey7asFiPdGAXugbcD5f0HMoyoIf3EQE7
oLuoe1DrIPsAIRKB4JuIYjBdjOpJOky07dqnDkHEHWKtfrL5PwTFSdY5TnBFm4DAbfAwU/DK7QmS
zNqZpukReEFrKYn117SNE+JQ5zGs7Dk36CP+PEHiFCadrIF3XBS+WDReOKCcr/0nujWr3jHF2cuq
bzFPXAtiF/ZuPZ2TG89xfmCYM20RZDSLJFX1GZqST8171ofiu68H9RQ5Z9BU+pyZtWsamhZJrn0D
usqjsqX5RnRXXLKZxxWMYKC1HKMakXBySDfGJH+KIJH3ZmMoPA0l0hqIAnVZrBjIx8yQefE6YlNj
8FuuaD+DwWZSA0K98tdx0/dns+IOtdyRBVcGB0RHYDBYVNOMOrAOkn0dWve5x3rsy2yXIvSOrXxT
Syfbug7JSDHqY1SFzYNC3YIBi0BarL/hYiizLwJ7V6YDPqlwybqwPX2rq+mrFtWvP2IAMTkVL2Rg
zIwk3J+pMGm8C1K2gcVxOwPVqoU3HiI2Z9H0nxznMH6HDa9+7TzbfuOupZkhkKW/3kfaU5VAOh58
ALNO+5MhcVgI/aRIX1jTdX4fau1HIRqPpFUsbR+imJfEl+4uDkC4d4PPuaahn9x3w2sS+2wAgTmu
rC6+b2rrDzS1zOve02DuCtbTJkhjE52gYpeH+Mzr69JvZ4GwIeGQ7bsrONmEY+5uap9CPdPJaI8f
o0rb+hEkinIYFAQ0bxnreAe7rpj2I2JwVEUpO4VuE3fFFGSK0CZxrwOs4zdG2b4MuokZ4uR/g/by
15PWlNDoENFKPfTX9SA+tLif1derIZwWntZ3RFVN51HKek0qgkOR/yRt091IyfeG+fhJKOu6mwZ9
n3nl/SBxLRfVdSrNH50KrZm8T0caP2DxLxIvEpbojRyogp2RY7XSjkjm5o5xhCijILKmDfcMcnZE
AoyrMskR90RFt85F5++C0H/x+klbUq7dWw2l6eTKHzHS4DYDBZuEPofY+H67D1qwSUYefjq5Bk1Y
+zPGU7jW64a8dAH2GxfltgmTcll1XvdsY0Ptk/G1oG0CdxEkYlt9SiE6kn1PtnCKzdAsLLQfcPoR
JjsDzfA0Qq2jc3NbJpMDk0b/wq7o0Zly3GhueLFrxUCBt9ZCm4ecbkk97wC4E+U1kM1w0NP8aIiI
LdjvXuElbMbIhbmUArZSTkYSp4uesxhe+qAYZ87HRBvBQAzpGvnCtZNX4VRHx7attZ3Bxc7GasA9
gdHX4GeXNRUvaeFuL5MlNRWrDkFfA6HWLcfFZZX5LzHphvQjcEZE6DwOjuBHypaRRGtD1h88eIud
QY/UU/g8nBpuuGmzz8E1wqPrTng0Y+AVKWkXenfnlCiUS4dFliUSPwAkqAaMudDwiXfQrytonrOL
BzntHPM0VEV8LHVLLWur28jEPWBwzfd5yW+sxXWyn9WQUTnRJ2K5XvvRM9NECc0dV6lfyt0gnIWI
7PqALI3jnsnp10uLtV4lHmfo8s7RIcGH0rbA/OgXksNOk2d6u8LL+wV9uo1qMXTTy0SO2HES7ij7
PZ2wbBM/26JxaNahTTj2SNXpcp9c0kYb1hWopUG8GlnXruzVKHRhj4QWtWpU0zxk7tsvugpTsEfP
mig57mSnQTseCJhtKEO9pbrvdIiEnHZL5pIc9rj12isrDvKUeu8rE8Et3G4vb3ZwLHSYI+EHAMDB
dL4MOkRLvRnU/TSV0dZ1wdC6pfnOAQX2a4aftyQRGJWQtmhbxXG/KT5rfRrWY0rh3+Z0Di37jsyE
ACMaLKk6YAKVJRX9fflD+kpfymChC6KcRM5kR0PzlbmusQ6K+bbQ6JoPDfTwRjNxOAFi0Ob6rOib
bKXDZTR899NmAdt0kX1IB1D0jkq3OgGBltSqvYWQtzf5VxCVXP5HHQsrcKHU03cxel7qbBd0vKcv
oYVsDcIjl4SwvEUMclZN7tOb1fNXx/efvM4+Oy2HITg09HkJc6fbuAjSplxmQYlzTDdes2zAG+Eg
wAuSgTPDXBVBr4KpjJbYiuhIIozXkKKzpb8wW3ysYp+4wnmtVBPq5dpCWR39SUbvFAr9TZCXxAHF
pnFEXWc4lsScRmJ9CmkvnuqTZuV//CHBIJxT5NJzeEOJfkGVpdaUqd7C9FgzeUdiaEgFxqRIsA7v
Qp0bpuzsX7gbd6NihCDHhlkFb+GO+GYYbeAUeNuvG2WRqKtH/VIfGLrReGZsYwIoc7Krg5uiHhwE
hJ7/k5lslJF3qaUNys2/K6MAr5VEYTgQvx5Ol8L2H7wiO+JVK5ZBgebIE3Cl/BdWe9tlMpXULeNI
i7vSsINTiDQjTM9tYL76ve4yMI2PjBDv0pHIo762kYSZ337ofcceFEuhHWJvjvfyK2T0xZmQ33RJ
Y4Y3E4J1bBxgeskaKcLwy0OTBpAuZL8zfuX84yJc3aTHZe+pDtlRr1lCW8b31A7Gp++R1+aHfxyC
CLmf+rvE5VzaNeAcOcZ/ZnHz2JONUKOIY6hKkc5ZY2vX7kudG9QQrc17AjxggGPZt1ptZ9puSQ8C
j6DvfUgvT5cqGO88bwCAm2NJDuwY4cvwlgu6TF5eMmVtHHYlaZ78LGY4UmchZfSfSMt3o2ER4zg/
JMwTthGKw+Xtac1JC6+Oj5B3DEhNDslV8kEJiRRTHViQaBPlnbGf+D/uqxH0TOKMaF5ZSTHPz5yd
Ab5AJvYiTy+Vnjd3TScupciDHRS7J1Il5t/nG607RyX2CHrkTCRCEmUmSd5aMwQcAq0eTQGhOTrW
dBBx0yqw9FfpSe1cjGy4sR4d9RHznkb6H0pWE2u9k65rA09WFDDiNyJ1xKesL1ptbO86x3t35REk
zZtdTOHKl6Sc01W6Y5LylMX590BDqmuGR0O35E7opqLS78WiL+LHgC7sOoBJNfVyC6WEvWygGKHB
/J7b+SMhmgenNvHEu6zNgqlA6eUXzWvOxHK8dZ6/dbPkbAcAYBKFd9LyMROmBTIZ6l/Wqeotzsp7
QFwrO3sx0DieJqzvlkbqzIjCkp0nQJKl9lkNTDZmdjHHqS88D5KL33n1yhDYFUhRdVvPWirojORS
U2G3+R75wdnXCg7DerQO+eNXNWaVsJhBU/TqTA9WTvbqMkRPQowfwhwuVVl+SDP91IiJ1ZBHbeqJ
cCnQox6C2UhGW2ZlIQRf21rpvYdMJOmWlkfuU1P6r5WJudG0wPyWiEJhL9KLyx9zpPoHb/DAaHB7
wz3wqoOnpmYz/1Ktlzsbk4ZZaOTX3ExCBvbJl4JNjUg9U5BJ+/htKEDdGAa1LPhFG6++hdUt5iQD
zZrhTn/0dey0SWOzWsKTRkqX1SiTnCJmAi4+IstcswTskzyfQXWlWEUaTMTWZE0yMYk0srGxEgp8
h7pBsrCk4RjY3UeHDTmVNcoxw/1sw+iTw/FjXLentGzPdV8sS0vhNCwMTupG9+qL7KMNOXnIgh5C
r6I704keu6i+S+zxe4LYv6p6k7hcyiyVdubSg0kG6rvzoycLPKReaE+5w26ize7H3npI0kvmUvCq
kCNyGrRHqwSsLC44WA917KzjsGDcb32huIdsQe9s3TGCS1NaQ4b5yV0PBjTo9nWV3SF3GpbWKM/k
NEVeG23olstV7OPorBvzp4rFBrbinjEEndHsW5UTB4HKMtYQyX7HhIaErjgRRPyh25xUdJs4SYxu
9gG5+GOQOCt8KfRM7O7aV+oLDeUeOam+6Ioy2Jn0/YqwPhk6TvLZy+oj00exzTJc9cELo4ENAaXf
taRSj1V15P6hJx8dNcVctW6MdzGRyoFHj1hf+6Tas2F2d/4U4+BLeLWV0SMWxoCq9zFwXnbmrnG+
dDm+Vf6w660M2bp6zcd9BuiTbvKIJjs6hawsrnAfHcd8aXRArm39Ernhp/wZR+txCN0V5dTRDsE/
8h7h3WvBf/UIhhPx/ZjY2Qbwz1Pl5xCra6wD1fgGdRWKGL5OKAr0dKPmak/GseXFqux19RuK6Ara
7Z4smy1xSyztNkMLny1nUOxOIQQHJmArIVEqzraZyLGfSmfiZWj8ae3MN0iCUXKojLeEA/fKa40r
0BdvMcbqISsqjRfCeiEH9sN+V8rdxINAHUv5RvpR9+5UINVSHKHEy4fsPwHt25kXxyEVO3sRtU9x
b7wO6WsrfqBeXB0zDRf3ibK3dTRAcwyGZ/DId8VEXxgb0aJGXGLLkVMn6wEC2IRDoda8ODq7mIjH
L4GmbOMwP10bY3+cRriko4MlgL4bwkCqI2V/SkuBa/fkcsKdyvt7OLSp8yJxR6LgPHHm7BatKghK
rf8gatokY/rpmqACgvbDv69FsGus4aLT8K98jXdtxNl79DW4OSW4lbH97Mb4h26mA9dQ/kxBzj2D
bw2nyS6yxo+BhXY78RqbnImH6YcZscc5gkZkYVW7zprP3zXj2zSHsliE2VHEPylRECtNg/Rsh4ph
jg2ayKWZWdDgJYmpArsYkhGn52A9N7TiuW2aYuFkFgVo5sXrsAx46ay+3IxFD56p+jYklapgnRFj
sCPM+0toHc4lJ97UEafAvDhXdMxRTn4P0t8bBaJXOgOwrUFTkujNObiGIDlyWsZYFj/TWzjX3hZO
bhrMEaY+VLV6NOk00RcIfHonOhI5fHvtm5PAFASaqGpSDge4jrQgtjasj3WXwQVsx7uway12DKza
Qc3ssNVe9Vz85KwKy8AK3rzSpp6vATyWmHujLibk1gVN4dxJOo07q2kvBGx1jP1qEghVlG2NdVWZ
mDcVduPqO5qlpgV9PPxeqLtLVmRRmBg7kr3tD2+ZCRiA3oA9M2Z6ySoYSYR2d4mgKYkHL8c+MMZU
etTPlRTWGhIjyzmlXGMGe/6wWBROBN7SQW63johpzFr7wikIWPU17oLb2pIc2BKGZYlmmQhgzVp4
wQNo57e2S0KAEgxCeuca6Hq3isLuQW/LYtPmwXNo98/IRvGTFD1SInGwTOcSG0wEdPRylC7NInXs
oyGzk+GFK1yiONsnSvcQZc02jx8qTX+yLCnQ2wfvUUeRAt3hNCX5KaaDuPBi51qn5qPfLuq6LpY5
nv2NF0EmITdoWYrABgs5fRDMsYStys3afNPVfsfocO0FnUYjx+s2au53UP4gOXsraMBxFOZaqG3s
eporVmAneknWgMLIGAhnXzS8XEH+rEq0I0kWXCxs0lou7zjnvOlBTnw9JRIR24pjedbvLIfGf6An
W3oHCEqdZuU7JrBPUoUlUk2DinAZI1FaJabxABA3WJoQ5vumuHMTMBoBORZFoX9CtILz7M1KcZYo
N6NhGhrTNTZ0c0mpC0HGB1noqF8mEXA5UuvPf7g6r+1WlW2LfhGtEYr0qpwtOdsvNKdFzqng628H
n7PXvueFJpBkKyCqas4x+mjDABcWqJcAnlNT0RMuFDJiLSwIzK+AAgw28kg0YxEqKG+dDs0DPygI
JIHxKYL6TWcteCxBfmQjYhtH2eA748KFjk4hmrIXmFlpPGE3UB5sslvQeWyM+piHzWse0WH2pbck
OvnFLNtzJX0GIZxqi0CmZ7MXl1ZDpEzWMGAUm1WaV9ZPqjxElnyn87XtatpxlMwTHITuMIU8hhS2
gqInNTS90JA6+bJ/7KGYMDGY6EoR/DtV/6goYigNvt/QhpKI131ZZnjHRUT4aB4uKqbCTpPReyi8
p1LYKdyM4Emr6K5WQgGk3xXvqpEfKK7dD1XEZaR8A4UOd7zzrxOJdsSDR6tvWEUS3gYOPFc/eGn9
o6T2YzyaZ6+PeM/OUjV9WKUp/Q8voPqaFaw5SzwxAZBDi/jZKI/3rTQ/aKE5lXsOtTJZWnFZAr7o
SiJO/U/dyZ5Y3DD2KtiAg26LYK5f2ql7F4Fn2jp9/2lTQbf86OpLWezt9kovZVyOU0vLxGxIyaBf
67J/8kx4slY+TbeS+litKWr92FAKWWWT7GElXBDpz3DhGWlWAq7US04fq3zxg4hUDlPciJbGT1B/
6I5cuYRyJk4nL6OZEWGvyy9rSvByLRbLnpU9My17jpnGWC4rAhf7L+Jvq8dBidzZs7Nz6libEgEZ
agpEGYE9UnnJPimJXxLjCduMv3To0i9Y4/3pRHXS03TbtDn4Wb2xV0GJtDNGoUDs5Z2p5Ns8Cgmj
w8eaDXzdTXym/vRdMAYtKOvjjXjJxs7ZEzW861Q1RUrikzBE+bmiFLXMVWVXRBQ+a4cLR0AL3AXq
0UPNouZlHbsESULfvjMkh6iUq4XOcDr2SH9qUT1Sbzd3pllPKZbtyfsmStG5pZQzreaRtbWF3fDe
MIwJuggDJmUMzB76qE8xBmJv7nQ6aplGDRvc3sjvsCcOszPAtYAmcH0b2EoMx7+rX4SCrijB0E9p
NglP/KxajHIrgtLPTt2d7bTcMATpGxZkq6mEJGraRrnfHccALadjSKrcqntfB+o+MttkV7ntk66X
/Kp05gOsQX/Q4z86IwIEq/Vhj0SMEo2PgiZxOCcaCjDdC8hqpgMWP9MA8ju+MqI50IuAetpXQ7Nl
uYm4Sq4rJphMZIMX1SX9RLWY/Ao0nw3cQKIX447VlQUINYjeOjfIkBBk/tSBf3da3DVU4Q23uVp8
6WNSvLDyNem3dIc+cn78gRi/hhCMFPLOIsnzh8E9afVA8jo535HjJrsOL0E48DFK2wnfo06RJHxT
1CeYkMj1PttQZiOetyAiQ4QCpEtLrcK/dK194lrFhTPuCA1RjtqQPEcEFS+04oWZWbtP1P5V7VGP
4Si342NVUPQzvZbCHm5dD5BhlbTwtcGshWG4sSFJLrQ+9peFZM4ROpTgxoz1z6Iplb3pult97M11
4k9Y1ra4tV56qjI1Q1IDlgjAJSsDWs9NzBshvoxmbT1SjbN/cicdWS5Z0Tpo21vj1PwxllloexLN
aFfFiE7YpLi/7VE6ggqGJhMqyCSQHRG+ez8iW1x2In1Uu3Df+wZ1UHAq5fgjShCnUfLUpPFXG+pv
ZLb7eEeUp6CmLDs28l345rurA26NegvawYByrM6J5jaT3ZeoiOqMCG1NCh0yOWE96UC9k+o7y2tm
9CzJXG2sNyrLU9bxb1SJdrHaP1MmWtgFvxs/eQzH6n34UKueIpuyiqytmtsaPfd6zzTfXrk51UMQ
V8i8HQyKJWI2eBO0mNe2j2EPRMimBwGSDzc0RC+ar3/lQ/s4jlQrMzN5rtzosalrXLMEY66QA0WH
nmF6UO3LWCZvaoIIydQSIHsSFHlRPGEUoAkgtk6Tiq1J2spIp60lvHRrDv1RhMZawwKzBXp5Ugzl
y7cySXZCQ+0cc8nC7PFNTpVP7KQoqHvWy6u2AvTuANTvPdCxXgMJSWPyD5kXwUiSrmh9XpuwWFel
9ZEZ9l53yz9lkl+c2paLOqXd5O41FtXLoozgz8XkIIa0WQuie8j03OPLvDK5hvdNQo6qFndMZ+BB
NdRlUC1TvGNU7onXEjWYPDc16PKOpzAFdBqVFznwW8JgRpU1hLXgv7rIihcRYe481GMG1bfDhKbe
doxotLPBljV47T1DfBVK/B1b4nsAaRc2uHssSs3NSy/xPNiRfmsUajRTUECNjntB4gZ9eW0kpBlB
t9UMq6Qj67mp0xdmJnCskBlS1GyBjScku2XTC87If5b4zkf3CQIHc5ZghAOUmt4NuUhY57i0bOdU
iQBmyTYUWrksJWEFPlZF0vE0rr2dhq4l+jCcmrwawphHu+pXetauqy474NPA6qCAuQYcg1mRrgxT
/ZXWDFe9zSB2Gf37GOePIbkin5jzAmKcA6o2ZLtxySXSDJDtmHEdtMENCZWvhHyuM7Yhf9kn7ilP
5IuhGpdWtd7yRF3Znv4nzuldDkNrL2t/2aKHWWlW5354YKKneZMG4ajOji4B6pi0MNUzPiTBl6rH
Pav6V6Th37pBcQExzkeaDC+yZw5ZBwwbjuYTX1AAywMOliasuiuBKBBxA8jd577U7i2hqKzLA2iN
rLo8n8B7QjNULlaltoRPw8+Aktcy90xjSZzYszrAnhO05vUGDwFqYo+uUFNxGWni8qmrMLJojHMl
nY9O/ciqYe+Pbr0msPxONrQN1YD4O6QcOcS1bFMnTKCJjfXWIVJuuF3PY5AUG7WU7Up17XaDt/sr
6RiRFEHfU2GlFQIYHTXApUH3iHxqpTb8QS9Sb4I3APPHCPeOS+lYZzYjdl45qFgrxtdCwrXyderm
TEG+wTpxeWDdITUDMVG3apGMLMcOhYLqf5QJxX61dD5HjcUskLtbVzLLbc1zJ+Fv5c3YUXqiD4QT
RLyPlJK9LITTYlFuD2Od+UTzYqV6xThJI5yIKMxGIlbAEKcbs67lqrZYGMU14DyKeqYaCTJ+WMYP
Axl8ej8BVKhNLytww8tCb79axfYulXjPa6rolm6TVh6MP1xNmjO9q00tgalT3g2VPy138j23+Ex9
mtCdrxkLEdgsLIuNliFQcICdDFP3wK019TSEzEQT5xZk7rAzRMZqeOiLtdkkoMu1fostrdqUihVz
3El3DePz2vHi9073CQNJPWqsgDkFDKf7PN6C2JahTmKzB2jRCa9pU383pZpj2AY7PdjDsyshpktB
jS0SQOR8LL6tTki9oxTNjhYtoAhwziqTsBj19RL101gFL6mB3tvo1ICwEPXE4l1iRYyoRiZc/Yc4
ovnonhQl0hZu5741NhCzpJN/GmegGMtJpeBLUAtqldBHl3BbgII3xk6WomRNIMINidD8IZ7OQIvP
IQKfl1VxTomgPbHa0gKih+Ngkk34+EqKpj1ZUKJ0GvXrgjyeTdWXh6gWbwlgDwrx1VmIZK/145MS
0arRjY1CBYoCJ1g5U9esZUCYddEA0NYphvio57YjtIwFvi0uSP5GTk0YdKZ0mKoGX6r9Iixm2GrP
stGx9B01cfU2qLRQEVruzbjxbjreF8TskMmsDEC7S+J5pqEjlAPlNSx7ZKJxzYz4YPKxCE54rul+
A6sgfZihklNo1DzejJqZi7SnE2ZTddALF1RTIh8zTf3OddXbag7xGcDQBsZLPrs2ZxI5kuE1JVaP
uMppZ9d2R3AJK4BaYfZ21Dkl4zDK1qIeykMlIJ/Om3nXKqpiysW7d6gjw5s2aHqbU8TO702cWxUq
9RwZT4eBAJsdqtSqG9iOvoNf0zNZvNdNjjyxPiGQUzaRr+NmnQ7NG6TjLNmEebRaZP9iisv5uwmm
YJxoTschrnGH7XXZTuhQHNCAQedbEyL0724+ga4MOM2MgDI9FPxC49+b6kQbHaaNl3p0vzFeskoF
jTpvlPC/t+ZdZwKntt5XA8Rur+SMN0UKPJDJMzfnDWEQ5HuI/Comdm08ZfNEDG4LipYlwgJ6qfOm
8bLq91bquJ22ng9isqsR8k4PSjS95AUN7+n0o6sCq4dFLv+zESJkUd2fjDRQMProX24C4NDmFbLM
0JY2RTEmCC7QSE9RK16E1fFVJZK0KTojIs2pttaIHr2eJlZlgaTS+5HggOmTmd/wfIupDh8C2Z6q
YoI1wBI6+glQuEOMbfuAonVjmfKYTt9uJ56qGtFY4KPEG6ylbeQFDP/YAAvgC9o0hCNCxz/2Cp+6
GpJ88febmb+teVNP35vXEOmA+IgIn/f5PAgH4a5bTbxHNTr87Kj8CJ9ahORDsrSHASnrKs1L+nOs
xQ3tm4LoD9l1Cl5zjK4Nf2VUWiJ3HQdfVzlRn6P/+VwE7bMhKXfzZ/V7N/1tBi3TZRJYNpJe/ATp
rVQTftx8s491QLdl2tdEJ1pfv8c6dDq/d7fzTb+08sO86dOJ/VySGW/PNOHQbpyYH9l0wk6nqamP
NhFv8Ytes/D8PZn+97yaTy4vTr0NBLsTY6RXvs6nZNNpIG9ziC+ajCIEV8HeR+CwnT9SZybwzh+2
/Oen8fv7+Gc3q1OkqogwLL7WFFTAYb6V+yNlu4o+I8IISqJlXR1+N6r7n1vzJ0Y3gXZvRQc/KJvx
kDBxOgwyRsc0bWJTaZAIMiXJ0MWw4gZK2JVleGumDW2FdulAyNkI22PdOAiiCMuMcRJcU3Bzh4gv
Vy8jGtmUdcOS0oiQo42V0rWu9JDMUx8OhyY1jGXrBg1qJnAv1byhvh/Qjr78fbyGTm2hN1G9n58+
36EHDvEQBEqv52fNdxRD2Oyi0cZcGGrG0TTcq6f67rW0ddq0FIbTjEMkoaGqsYG+Gnba3c2PIJfX
vQqjfUcGPkUo/feZaQsr3C+4Wg96siooO99MxfFvVtmra0pCze+xXpP+TXEyYl7KXEfrze68KT1f
Hg34M/Oz5udjParvBgaJ9p9H/T4Uj1FWpO0lSMOro+bWMSpbcSXZEmMCtmjWyZG4BtOxAcPzOqXp
vRpFEsDGYSbOhbB6mx/y93FWePRoV9/Nf6gfWRxzAoxrNB/od+U1LEz995/MD8CFI0hJHFnA4ZPk
Ksi/U83C2SqJT3gqgkl0AQGaeDX3qLWH1jpRyataJGZsXoXSHsrRM07D9Fyu7+ZVIQNgmWLG3c7H
5g3Dr8kUh0LA32PaECWnaT44EKG8l6X8Qy0yvBV2PFyLYi2pe90ciJsW8rsLOFv9alnDQxSr2bFp
AuM6H2oHuoI2KVErBanHfGi+M0K5vrd0FgPzsXnjGkPNl/3vI0rJms9nSSV04nH+PjTra+hOhaSH
Pz1kviMyyaJqLPHy97/Px2EaLeLKJsTkn1flMvmiJE1ffn7EML34tGmqTWsp4IEKuyRReZk5pndX
TJvKgVcrSJ7rRgxAjt+bVy23zavKFXmZW0OJ9JBj4J/MK4xzOZFK6YRNx+aNCyniWPfLEXTE39Mr
UszkYgmXhtuxpzC1iMvWXisjkNKyIx0SufyTtKLoKFHP0xVGPNDa9IclM1HY3v21KR9EMD5UDfP1
0ZYrTH8fdRMr13LaZJUMNgFx4lPp3LvOd6h5T14xkcELEx0tjgaZxGcpu/38kN9jlXcsWfNff/ci
RbuRc3HsdaFvk0YLdoVC0AZ24/GCLGAx5sTPTJ2uMO9PfmV+MGI91zURWx7LrEiGKO9r2unxxUSL
sZCKFq7cun8ycFePofYYdbq7yEt6sVJzngrd29UAU2uPF8xVY2FW1sKyUZLU7rnHnzTgdGuk/124
sBrDwg5XdW4tSjJ26tRzN2HSfHt9u480DGNlOKd6x9XCzZMvGRMyiqs30+WPVSYqIPC9nxlUvaxu
WPhe8UF2trEz/JDoD8Tb/KLPXKrNw8hkvWj1+JzK8dNXyCPlt38c0HCUmHS5OW+sxlGZ3/W2spxv
iml/vsdMctBCkJ+b+G6sJZeN+QFuEnn/eey8X2iJBtSUZ1X/3PKycTiM6Tf5JMSNzXf+z2N/75mf
4UQ1meypui8VBer630f//tMWCjVqmulv826ek6LxNvPz/vXH53t/X9gIuMFuIuKKp5dEYdNYVIMu
VoPj/fdlz4/+15/9fWJkNMWqKkK8T9Mz/75e7e97//2Xf9+xG0QVll336++hf72x//2kTHVwdoK0
MLTafAd/nyOhgy0x3wHSHORDaZrRFpS7WQh5y4uiu1dC6e78wbMXpBFMjF2BZBWeW7Q3Iq27F2pf
3DqqMdPOfCSyK7ktnKAjmBMjJb3qvZ106BJqriDnoWuHY5H3V2PYtoR1PEtLqS6I6QkEjqR9/5uz
Pvlkj+ZYDXSB4sGkGRpSNTVYhg+Vi/SIx68UMXb38y0/Q79L9zk6om+vqLK77UY1lPreYoVHeQvw
DAsNjWVXZnUPLipSWWEATzRsWAVRxprTu8sRKel2fta8UdJsFddi75QQUi3i7066oDvj2ubBjLv4
ZPJbXpSaQxKMaVLfztCDBYJAoc6V474EOjHvkZ4w0kBAa5LVGNV84AN3IYzuTTZkmJynW0ruR/ue
fpFHb89xaS+19wlhXQ/gPTUinyZcodpiysOCwdA5vBde/xakvHknY4GvqshFC7P2jkhCiALUK/s5
zewt7lXS6kJJuFNvnGm5+kvoOvabY9Anpg+cXkRsKTclc197OgtvZeFcUj159hxveBcRMiDaGw8u
y4JjYuoFlcbCvaB/wKiUK8+UdO1bOQ7lHU/Gp5JQxGE9QJnNHF91P8UG5JXGi80VaFBEeO8qGYnY
WTtBbTXQDs7kt1Zoxp7zhKg7AmRKyidNDLyyPZpJRyEqCWndcxpSTMTyfmcyK90VlPWA+gSb+VVC
xFmOuk40TjvuFKlQx6fkhVq2xtKRqd5jAapgatL1Z59g0oM1qP5SpNp3bGbDlZqv/N2UMZU5ItO3
vaz/QMOqDPTq0t7ZKiWYjNBsbxxawOW4L2xl2JaqpI9v2xH43rrBn4AQSEFv7xItdfm7Uabdqq+v
aZ4s2wlj1gAswY0S0lqYdqtGFZxRrrwCwaSoUDwlqS/+4HZ6gklRv9IEhd+eFc3GC0lEyK0tlAa7
XgbSwUROGO1Jx76/aAbatAT3YLvXWIkdPcvwjk3Xer+3YvEZZb1yCuKhMFYlMjYijrTi3pxQdMi8
nypPcW8lPRZ+Qkj6lNaC7FlKDZtDxNzS8xwTag2C2i5y0oOeev2ZAkSNl87boBlo9iiFihc+MLjX
BCnqgnGziAXMNeTfvZKUt9oovpwhDl6gKsoVsujorvUQ2pkFbTCjkF8hGgciCQCsBJa+EX1RUjwH
uNoHVBL1mv6A0DDDhDV1kCFu3bveYJ0Vj0zb1Gl3Pgb25OAWJVEZE48kZNwQdfPWuwDuEyZ4m5gZ
FdeUIKBqVhGUhAmtJ3jo+q9NUt35TuEchUttMpUCou10GSlDfmHZqF4TKyrOXenfEyFAMKRKm+s4
GEDFDdJg7whGtg80icNNB9XpWQnzWxwiRob26IEaal81oVkvrSiyVVHqxl3VmIQP+DFsBx0QbeG1
pyqSrIJpAW2IdSY22gjMByfI/TOOHTw3wz5zgzfDSyZLTzLQzCmFnI+1qnHWGhgTG+aczs1XEBub
GJAl3oaTa1C3EqajH3yHWPBkQtwE3g99F+fSCKYoIJICZkK23cAfo1gvlMZ88MyqWjtI8Tes7exT
EYRfaL3zAyY80CxKwA8aNOKHIz3kmJQ+bkaF4pZFvf+u9gAdcs+gUGmlx6BgVFQt9YMEX5xfStDc
OvFQjA6nrUhixCZ23bO641vDMoLpV7P2kRE300WReW3TPWmxNzDxd74G0jWINNVaxDX8eq2cRHmG
rHg//6KHTq92mM+6hZy4mnoKryCFR5vTq18N4TSBU7vq5ky8gTztKJN2HnqkaRfnh3lhVXDnJp59
DhW/eOIyzRjTMYm1fXUPCJrXmZkP9WiLB8Mr/xBUlIlYO9UT18A0YWVrRZedy2nXnnYDNZRLDBbE
EuVWeAGThKkrjNMvM9vGzVB9DhMaNUBvV2qW+4b6+zKTayFVLxUgsQ8KHz4lKpVLWpvlf9CvTOI/
hPiL0IyoIWBZO3luG26CrtYe3DE2iAv226VXS8LHJlpgIY2QQr2bc5qyG6I5PKpksZWYyI6+oi01
tVo6pjkRI1U73Hqq/DYcC+NlVdPnFdaUAsuoDZEjIVK+F/HZemNIK6u1yktYanaVX4BMyI0dIjiG
Xy/77iFsQLoUqgsMnL2gpv2p+Pife06jsIoffq/vETD2PYw1H5Cn1byVZnG2RQyFPqb/m2Ud75oz
f8nvEa3tfAVO563bEz3RUxn9vRpi2kCtnRi3caD/YRCqtq6xOt58wz6VWFSfySnDWpXiyJ13cfYo
C9SVULEifrnzZbAUQDoTV99HYe5cSNRNd8EQpHgruhNeNPUNXIbLfxHW3ZiY9AKM2oxRU47mY4bn
gZ71VO6d3A+W/p9bij/IJeY/EKwTQsqBmbSrLNoT0VDQpJ8Pklb1EqrBNiZdrzfrdqOpAbNeKbVl
4GOxDjI7W9dGmz5myIShA1vfvUMukOYX2hpFRXMt0CuhRNGf5j21dOkhbxSpqU99WqUny6QimU8Y
l0bBx9PruJ97pIB3ozUs0XwNr02FUhORdLEPhRo8RKpNAOsQbSKpbkVXIwOfR1SFJWuXU5+Yj4m6
ACzYD9WtiwN3Uw1kgihgCvsy/dI66zEXfXIQRFNsMhUjTVlZECwty7jOG8gxRIlQbEI1xbFAYmRw
yGqeJ2WqMOydrgXVcohanPIauXhBlxCZgTF7LaeX3Fs5EsOEiRT+Ru1q+JjuOWesb2sARdn5X038
lLSACXLNCT5bgwhUbQzze32U5gHiC97AecT06DuQ6OZWN+il7mZ+Z/OupsIQbWwXRCmiUpU15IMR
GC+mwN2TwV7eKkBqb7bmUHBCr7wM+ak8kgXcNL31EFZm98g//dabyjv1ClHLYRw63X0fh2Si+E59
LlxcaFmh2I+uTtRDE2blHWG2aHrt9j7L3P5OZ1X+pIn6vjMHeTd/wY3X3+faWB3LpLyCrA2vrR8z
1ens5MsLqIyKTHvTrQB/mxtmR1/lEZUCgJawcZBPLY0EhasZ2Xhde/SNRPtsbNbugeJ0SDqs7NUr
4MhLJ493SlVnrzWjvi2YGcRuqt7sRLsXhpe+Moi427RMNoaFKixE4kigXb3OBZfZMCuOo5lvesUj
eDHvvjoLXVDTwbnKsp6UtNIXFxX7IzUZfIhhWd8PavbuuhT4EDNAg/Ty+ALD+JnSh/YIuDJ4BL2k
TDsW3qs7iEbwgZMjasPmoSuz9g6NT4QO4dpXVfJTJjcP09GPzp9huq07T1BMV5boJ8tSWLz4oUq4
SOrScZp2a2YB4CMael4lNlizKUGFlW58suyR2MMEn+fvZScUrkXvBlZ+oZHPXUSsRebdeTPz88m/
xHzpVBaoT7DQTSXts1K4zmFklugjVodlMR0jG5TRhYH23FU6XqU4VqAmVeRH4kFfOQMk3IWiPMBl
se/wv7JntMNTIuzkaFNauLY4Pw6aNn5SysRLU1Twqaehbh7vaAamkAQLHCgMfEUV1Uej9J9UNWtP
aT8pdKehSf//u3/vVYIzc5w/nYzkfT061V4b6fAUaOqopkPXm09DW6o0+iONcN8wtE+WMpJkFuoX
vaBtlc9Deh0UDJXWkK8NQQ0srYbo2YtIh4b5ETU2klC1DqjDIYHozCi/GGOhM39tdeak1L0XcQ7W
6Rddp+ZI7itH7agccJ3SaLS9xt3QrVDaqntj2u18c0d293ifxXfEC9l3mckqhPXh8Jr28ZWhr6A3
K80HoRsvEjEaDj7/B4V+iSAULFkdVjmSZKgn1Uwta2I4FDW9wm6wi7dQjeGbGN2LaerOIQ1omqcy
K9fSbjomv7lypny+BfJQ3ayIwPs62/gkuF3C0oZAZY01cwoWhuhR0a0LwJ9a7mtnW6WjrmR+9Bhw
mSKQx9mAGFWXsibMi3YI+3VUqEsLytdNSTnv5g82bwNEsqROLC0ssis/r+TZVoguocL0iXAAPbH9
rkTezz83FEV+lmYpTvNfGjT1JVNlfpyvXzXqK2y/iXqOY+HjuMczRbBGA5ug6N/RKXMVvo/BOq5Q
YgPwciqu61H1WBXxIwt1InynQ71Nqaw0Dbwm052yLlp4NNhI53sjx/kgSSHZFD4y1XgiIKYqYote
c+3TCJPkiTSv9XzcnC7ykKzd313fN19UygZUnlsyJBGczo9yRpGvc0CZlDWbclOFJrHOnXj1gax+
pyPLfm0agEnuqjITuQbm7l1opeZX3sZfUarFb3SsqR32VbBKokHsZVShH/FdXOhtd0l0Pgo6QxtB
7jyuNgDqrmzdz4680kjYD7ETOF9d765Txc6QwoFG9vSo/XEVIBhRY76S5FAQGIaglbIGE+Le3zaW
EmFlbPvTBH+CFkXjOkGbADqoJO4D3g3INECLbOwVEFmfdaRXPPYvemhQeLOd+s5VWrTwlXCoOOb1
OS/AbQRa6ZBAa+ubiSiXgKIMYk17dK3+jQx57TyQCPI4QDxYsmb3dqpdbEbObWi+uK0syekZ19J6
VmOFZbiIHrwYg1E6xujtTcHy1jSIX5ofQg75hRanj6ax1g9JKYMH3MZMQa3hNu+BHcG/4lDN7Miq
mQ+J0g0ehPzjTw9yYnW81qOOIPq/y1PeAuhWTQP+O61WR+TPm8JEUZzEBblUhsUkK/esDwqodCUm
xp9qO9ZaqSwcjtPuUKIHcmChxmkWvwV2/tiSA+EvfOA0TPD+uLn/ij/kNHquPKVxHj/JucKS6HXF
fKu18PAD9f39YSWdc5YlgXJchb3Xuv0MwlZ7YSrIwpuv2I3L8LNplbsuzZonTzfUXVm0j31n4agr
MzSLY6LeZWmgLhtprOImMR8gBJh8I7wcX5UKq5hUX47k313xTkH857QDx7Jx/AZHGJiFD6v8ikoW
AQDBtE3BkIdDPQ6fRdAvlUY7j8zcUQkSa4Pw3zg7Br0JgnTJL0KWAGstmJAKZJiMRJ6FnZ8hWvZh
aKl+uOtSROFwQm2idAp59nIyr5q2cDeJVOxLoTjUcnT9qagsbACCa71iT5qntGqvuJ8QHNo+7V+c
/fQDUDrFpb5l3iuvCnP1q3S7eCczUnvUwhBrz3eYbJhtx/Cu7HC+TSS/sWvUnRy7r8KyWEj7ow4y
ev5P5MmtheeTahE2XrAzON3AReGVl15AcLSR5a/wT/LOQChdN5uUSwGnqJlftKY36Bg3D6pWNHso
YObGySPrQGVIII6r61unTowLc7KBjg/4Wus1FDIFBo1Z3/9uAL5jqtXBAfWirDZ5tBIhsRNdEzb3
80YmBQGScTNugyz59OO0uvfjBOqSUfyAifq9MR3xY4ilox56yOnzYcMiMd+pOElf8n6XOy7rLwc+
h1/QnNAqbknOqbxs7urKzu+6OG2gcHnqZ8/72JGVSqha5J9m8CwBGtDFLH2EcNCGF9AhZ/L6gilp
j4KUwkcF0rvS7kLkZVbnKZff6mlTqMkKjgtaiA4aGevWoN+gltsSCTWBrY2auqLM8Wj0/v73q8D7
PKxDH/ZIEzN1cVLtxHmb7HtmI1APmf367ZVawXCr0yy/n94Zzgu/V62v6UbuDPaXH/fU0yAVyrZ7
tCx1qj82YmsUtvscGMNerbPvboyMq6Y16bZ2IQEldeosf2mZis/4Y2fFXVmjZJihnUbhQg1LzWPw
hbhSXlACovSf/OK/p0+mJucyVBRSBYpLG2jxMgH6eoQC7B5DH5fhnEZTeOAc28QNjpDj0XFk6G/i
vgMIouVkacoqJmTTG4ar+pOUzAhoV5FPW6rabj4NhgGYAgKjYI3IhroHlZF5o8G9QcuNs8vI4AnT
39n4hozvjWnu7vkVPuGGsU03dQKkhpU/QTP1tHK2IVSlTULoyRlUH9JstN1uUgb8Xz4aiSiFLsgt
iE3vp+n/YMwKvjMFGVZRI8P6zRCJ0O1WOILTVRtH+Y7Uo5vUuPfvizNSivcEvP5eBiAHquqyD6k5
xXVXH0FMsq43w/DT0Y6GgjKviuGANmp4jwdXu6dHvnLNPr04jnxs0657DIywe4yJHoK//OC5RnXI
c1ZDhFAkzEANvX6sVEY+zcKgEgYtGsnpZ0S7XKMjBrxJ1JMwXBy6XBIFWGI0aOuUS4WKvNd3WvXy
+8aM1gi2uBtt1F6u3JbIXLaJi+AvijFt5InlbMU0dacaUpIAnopzQ4APcrvcis9qv6tIzNmA/DN3
emIqL63ENMXSZT+UE/24TQDB/L8749z9MEbVucwY2Yrpx7lEMTwDLpOeKiqKpJPdNdUyB+sFEilB
yzmoCXkEvn6dv+kIBGujxgFNt0ofjkFe9gctYnEqw/5n/uVkBj2mKMr2te+451JEDgQaJ0aQ1b42
aa7siNzCa+4p1xY0wFvCRQlXbeBe8WDpW6EY16INxpUxLfNLlahP16MNrE8E7ZKi6wyVZxILeWW+
dEEyJdHAdg+1QsXYlSZeqKwdyz3l8axuJyYDFYuun3AiHPHjW5DanLEYy1eKLYaj9H2chzGucwry
44dDpWrRjqjWFSfBeNzoylE0xbh2XL28ArXkK8RvEWLJAUic5xrXQyf++XsjXgeeTqcxLl4jL/bX
hRgxjrvqt8zCYR0hE9hTvy+5xKXtjhJRfT+v3qMpVGnUawhELXU0iJbItYCsLxIMGp+6H25coxd/
OMcOrpXkWwtI3tp00+GM78pf1FrifDDZJvIG39ExcAqxY0aR0412/4+wM1mOHMmy7K+k5LohDSjm
kq5a0OZ54OT0DYR098A8z/j6PgrzzKhIqc7eQAAjw4M0whRP37v3XEaMPPE0A12m27Sbx/oDCpBg
g9Rs32ySPSM1nr57FpEIxhDTVfUGj6G9ih/fMHWagC5xEZnA4KS7z02FeaKXjQT6ry1qynFXyOYI
CRnLqgQDEVcT4EnBfWyH6W1e7MvQv+W1Zp4J7ZKW4Cr9EQ2/VFWtPwt05Eu40Itu8EaIhVRSvcb9
WxAPAyKpXs6fLYBkzb1PSEnV7LBFeIMOT4KO2W6IZdJHE3mHCsGRBKEbZkg3YVQDhuvwsWxTW88r
hS3Xsn6aMLgjv32ExUzD8IfKungz1OFHmcD+BgrYL7xg3ID5p95R8uS9dd+61Jm28DIgfwpv2OcC
W1uTjeIE8AD3odK/ptakvSM20paG45dnCJstNKvy1KJZwjcCPg/HelkBv/K9xdBbE/a2/MUCEf9H
pX3RrzPX8Ezz1QAC90RTfWnK1KWhGNOT3qEx7Uktmg/1aLsHOr9k+poLEAXhpTbTH493OSjFaa4H
ah39at8AiKAD9JO6XFnk7SBZ5J12HK2E9DyfwBG46PtQ8AySNWbH3P1UI4tXVQAyRaGo1448hX3c
GQdr7Ohe50XYP8PBN1GqptUpxV76RITOeLVVUIApgdu5ndg/nUBHnFUMkNFTD4KFXzx7pBzijgIp
OaKlQtEFk1erugXua5/IHUg3AlvNZsgwuU59QrBhhkPYwTDfjo26b4IBRi+oJqx2Aytm2WzmVTXy
IYUJczq5Ya2Bx7ERf/s6nB1ncp8nAlfQpPfPiuWGm/kuqox22Md2jxySCfD58VzNWSlPQ8wQArCU
e56U4qdLXU6x3IOLzGra96m5twnQeo5z8Txn/5g5XsfEjW+Vm9winWFNYNfu9fEPViHdET+s1hrR
pMvQontGc0NfmVZFU7aJGOAU36PQPzi+1u4y2/BPdK50VLoUK5jEnmIrqi+tYw1PTethEiIPyL44
7jTRLH0r2pJEgim37CUID+ZosphyetYvKhhSAa0UKIkXFBpdXBtbcFm+B11OgE0YjktQJ+oHe9Uf
kcEsNU8gRWH1uzte7bJpg0SctOF+0MwesRdeu7wMW7xrnEV69/ss+OfZhNhkUHPj9f/9vT0oerxj
uLQqFqRhyqEFyHADpkgK1mD6zXOoAa1kmIjOc53pm6FNxQ4vf74Whhp/hISI4ePtvrJWIK7vDOVU
Ojr5IzUINvoyuqfF35sk3kUDO1N047dMT/xvlo2eN8AfeCIPz1vTKDx5GNd3iOeYnabtdDYb6ONx
HTUvRpBLIQg4q1Eh6pQGwjqTWqm57p8PgBcZl9Adhcbywytz/rIJST9mBPvBUEAOo1thc1vjdxkN
lVQvqcMJ1KRf0VOtVjHZQYRBcyinot9Zpe6UmyAyy0Uk4LSnco+ZtvChmmrCdZ8W8GBDGiyjoEnE
HFg8BewlgaTiGtJA1u6TNMPRhRXlrRtRP2Nd8TfzJQwohEz83UN2r4RoeRCjbcbGqj6GX7FP+eso
Px+xBZigqq2di562Px7CEaPSwewd71B4cuiPRn3mm6mOnp/ms/ng0SQl3JzMsKA0wpXQgeLpk6Hu
BZbY+VecD2P6xtgs/xZp08GWzy0dQXMGx/jLACM1+oAc1pnojaXa6TxBvWSnElyGt94Xh04e5tfr
9HeKXBbo1pqI4omGK4Nb7qCBzQe31RzQNpfvXtF+G2qCn004GmZsJFfcWyY44xb3WuzjQBBwIwKm
aLnnos/JrXyb0Sw+DiU68ljBagBmi9wF+aCZF4shcN8eP6leEfNETqADsQFxbltFh9FMeV4OdMGr
REDo4oC7TjvURaGuEjD6QHdj86ZgwWO+rrwFPuGgwLshkMtLvJTeknG2uRo8MWDgCnVscRPKtO1j
6gMkfxeiKwewUsMCsueZFcFVIXHJKcCkBtZnTnfgTwWHwSOBH/T7LEQQ4LMxlADNCoYivQ1GjIxi
pOwkOzuK7fRFccxgGYwJCvWGhLfQNeplVjs3pU+GH3898SmdJiXwjgaZFgx8MV7OzSkhcB9IRffZ
tpgE+Gp66CpLKvg1WGamirNEmefqbVCHG92vxm8V3oLDY5EsRfK4rWxVR/8VqdwfmRcMj7sum/ph
0VTYs4Y0OQxlkb5mvFHseA2b6ALnRoSH7F8wrbbLMtr6BZaJIDDYfBAV+hTiwVxnzlBc5h6lkofa
WcsZ2sX1zkDTsZqFJRR5K71ylDePLfQuAuy+AJ2XQ6rSaLPTD/R24JXYR5WZtYxs+12bqOnnKY5O
MX4NawvWm9sPK1NexoG6V+vc3CeTXq+cH5kNTViX5ZPtKuIeEYdXZvpuUnh5DLTqmXHhdogK/d2t
s3Ef0FlEPfWD0BLvIGoZ0EfWEaf4DcExh3Q1SJKkg5TkZEq0qP1mpUcpzRJ8vImld0ASZarjr60s
bE5eQZ+6pp/kyzoJ9GG7U0pGiWxCgJQIiVYVAa5/kFp7pn85EV34N5jw9rRzQ0EMrjKu6THSoM+c
ldIzosV0SqvskX+mhyyDCvOcYsr0i8CTRL0l1xE5d37sy4MitXFvRNmL38bDumlVtkClnhKxk/lL
1PX8jZqasf6o6sF2sNyjWdbUI4SHFTIpxeTeOrFoHLI6yiE066GH/xh+jQ6+CyJFN64JvRWv82UV
2GKVgDHwqrLwFoA9jhlz+S3KwnKT1bV6ojv4+4yb/PdZdhp0aJSuEjPXVVGdYJX4MEwF36I8ZG4J
YSqR8pywzI7EmhSXpIxfVDWWaLZmxP0eeP2ql09MbLlg41TScR/vUMk3LWwNfQTQFWVpuEFwzHrf
YDeShxU/ZxSfDFnkzY/7JKD3XhTYe1sAKbGhtc84gHOp3Ir4WNxNzdnQY4vlu/N4i7LAOBpdf+iK
5NsYjcolcZT6LTZ387gH9Vh7FofJq39qbehhG0BIxAQ/1xZ4VZckWUL4UHIVxkQafjpp/Gx1a7vQ
gi+zYvOPeDw99EOs33Akb9CPM42iaFd141yA7WX7EU46za04flEE0zUzbfC/tXaXb2xNN3bkaXt4
M0Nr0cidQtlmzrb2UjyXc8XHuP8EhaLcNKaguOgi5bUtmgV2S7q7U8XAybV4p3kuWkNg7FFGIBcb
6KzAJutL3Kix+iXJVoG/8m2hfkVt9jGrOBq915+JVnBM5fTYDOZuT0Pey5Sjiy3WxSlbQzpyu0C/
u67VbKnFoy37uozGDwOgTiHY0muHpZYt5qk1yY7pdT7LIOQ52qqZLOrtmOdKUbHFpv1nnv2weMVR
b74J1QBflBros1y64iANWpbxdUfW1KvvaL/Qqe58nWdBUl0hitLD0zPurnlX2zphs/eTqF41VB07
jDEldsN4M0tFNLquC/rYG+qL5K4RObAIrWT8iKb43tg+veBopKaI2xWjd3eHiiHeDAIjbuQy43R7
uR+gybOePyfzx2a+dBya66ORrc0hUy74NoNL2wdIUaAWQSmlHSm3dpUceTu5l2we8/FqxCzoGxcv
K8V2br339mCsMTHFq/nSCUp73wDhIN6cZ0M7/iS/iYhsqZtzowhFtx8al8gT9U1V3Y8iQaibVson
T4BDXzHUlCfj5IxXQhbixaQanpyBE24iN/3zIV6CxN1G6LC//Mp5tbJRexsqS6zI77MOsV70pyab
BNZTyOh6wahK0Wx3qQglPHlmnx2BOd1TFXd4TBf6RSEZkKZGRnawV+yGOpDddVQQFZofwiYqNF49
jcw4tkk2i7r6JkSHUEPQrATfRQeWf2UDIjjdN41xmx/CcY5Sp9YbjQ0qdswszzsg+nyga6U+oM1O
LgYjNujbprsUMjc8JM7ljBITfv1UBis+mdnOCCokXiofWxW+9UWrySNTB7V5HzM6mkI9lp3i7Ewj
t0lBlLJT9B80hdSWVCkjODh6GZzn5+SUIo3CrPJeD1BZ5w+UWUJ4rLE3vPm2TsoQVtdgAqYZzx9P
+UGtZDvlsQDS/g/vpmi1DdvJYTH/DZxBuMtMSvomoIArogEzREaWeEXEbh4pyC9aQ1rz4Az6qTcp
kbEtqG+MNF3uMNdAnC0vJ/a+vobwil8rJMi5aZdkyk10Dm261HLXLlj2N5Xe4vSWfbbG0N9H1Qh2
idT4aVWV7h29rZexYMksbWW6kMaaXCKV+2/+8MxfAKoNE3SEICkYnpwaBVrEZLi0fLgZuj6yXxuF
B0aawhdxKn5Y2zfo9ksNBgFxB62FaBg4LcZ9GxmdLi0WBWLFFoPlqaUsZjiW7lxySZ8crSqJ22Zg
gOxvvJotDJrJTki2EGDskBrwVamS8SYOY8aIPG8/fDdWIYP3yrWxTanhQLw6KG+akt/n9yDLLfO5
BTAfeVG5Gy0POjge152nGu7Rt1HWNpFW39uC9khIT/VbHZnvhCdInVZrgwm3aCYbY+mckPVYVQmK
RC6q1YC5gDI1uWIO1LddOOpbVauC8xDkqz5q1SczoETSid/byH4gNKXCf9d1t17y2A53atQZSzJk
olVFjvVZ8fGNuU6/e1Ss8CwxiSXxz7HVG+zgOG51rQ8ufx7cgon2qLQ//3wJk9W6DLvy6CSgU+dS
Le8ZY6oJFFSfcmaZOWG3CWcvrzzz57MxY5ISRXjZuD36vAIp0daQ8/r2VtCRxjBtdC8a7XRXE/a9
dup4F3ZOtVQsfLy9g3yaAPCTbUIXlldkkBHg0WG2a6sT4LzpszYxZdug5vZZXJE9nynvJvG4Jw9r
0cLs7YLfdBBL5BRYFnBaHvqWggjvuvZi9K4DWaAixkxxngp2v4uBIMenR/1i0/iHpvXHQ2c19lq4
irV/xMD2YnB2nV5vdTldyij8t8Ctc3j2XGomk8OStg8bqWJk18Rh/OfZZEys/K26jRoXhZGtfaMC
JJuHqBCwrXoUbSIk0N/GxMJmoQZfNd0VFHrOUm/c9l2ztLcGPt4vxFiLIRnJMdUy9NoOszEdf/SJ
Hk3x7tB8nGh+vVo2jXXTdEvsEcrmIeJpfHHzK3+bcreekoa1R6rrSnnwRt0iF6XbzEtXbAp1KTyC
cqKgQr5RYRhxXNke8PE8M9xD+4XOkdmLce7kVUjA5TURIB/I32KUIy/nL/iR+0Teb78KYmLH5h/D
YVS9ni812UWWRA+6pNElrSQkQ+6GIFclp7QR3+crk/WVDTT6pYz29Vrxp+7y55kSyb462bjLoo4g
BBa2h2dq+pbTD7z7XfA+Nk204HNXIsXjjN4zj3F5FsrXlH74/dWw41fL+uLxvfPr83fM35uFUKrj
wf5V07rYms4UrzQ3Md71yKCHmECZ7XPrOisbot5E/Dm+9TpYeo3o7/VcOJVEvK5VphFJ7EwyIwpQ
rmxweu54aRUCH207zHfztzZ1W9I0b2M+UwQWeqILDuFYxAdbgL9IFHZDIxuA167JlWWKV/gMxIPn
XgpXJlDrLzOs6/dBZwGWev2xk0HhhRHvCBANSQWent0G4GXaBck1qMbu6JQZcT6qnb5VubZX0B2b
alPeCyOq3xhR2YmrvCah7j87tEPmV/0OFK8ztq+WJqq3pI+nI5KX7mkkC/x1Ms4+LYh1Pkl1ttXZ
d81hBSVOzvmC+fBaR2HyCrxG2UB1Ujbz5dBEr/M3NK6UVJm2TSYP//n8D/VlPyGylzC2zvkaHPxm
vlP5a9cJkAtqmndUhgJZCnkrn6HrXocpbF6yIK/3Q4OMsgBe+om2AICLH3xzsSBubQW3JZl+5ZsZ
0I2K0Cw1/YcO3X5HbCljYXmpxM0LUSrNPWuG9tySIgnxktcDrx6hNZTpcaS/+qqlNMmQ7tJ49U+l
nP62k1B2e1y3VMQFUy+BWmPXZmG7rQCSHQ0r3SS54L1Bibecl8ehpR6sFBITDeRF7O2a+5iYQIY0
Nf7ZEREi1OYX760kAXTNixUOpA0FebMYIhVUVUN/I2ldb+3uEX4yVmn9qnkGSKges5RS7XGt+Hge
PDjiRTu8KmVBK5/q/6oGo81OQ6mOWewpO35Zc0sSgHUaJ4qxcvAPc22R5FV09Wm8zFc4yHB/NZ0t
80vRjVCk9wKvgpWP1b22K23Lne9s+okVrGDfuKEcsze10zk7YRjZechhXiW9or1l+vCjhcjxR0Sk
C5v3XyOalicYJEHSB6+90SGyL3n4CP7Oh8oeiMrIEhKZc55Fk9Gqv9yPQTWmVReXypEqgFq2Vatb
y3J8zEjPWla6Xn2mmrbriQB5CzGgbemjwoiGcoEk1Wdzz22hkRYsBUKhYyLLEQUP0SYJPhjOk4zF
8aiGEaMykxyxGgMIYsboBR+jDKUygp9wWeGthzVpJPqrb9LwNEssJeBNhyejYcIXMtdo0Iu1cGIO
TPZr2CNc0goYlh4itx1JXQ3aDYJtWw++G6aeYWvJWksz6XGVFrKdueyYXyvHN8eF6BDkZrLWVCe6
94M67Qy8p0QPM0SeX6vK8nsRJuj8MvzwHYOUYAV9Q2PoxTWcUSlpk5r9Niu+za6iVjTBzumVrRJo
eJ+qVMrBhEzMoYhpAbnli6ZIDmVpjWeCiBSmU265B9uD4a5N34pOhYQelfrahiT/oQMNyutiuOSR
K0XLFGdx6RibWREMB24FtsZ7tSyZvWAz3fUB1+d1dkvtWLlZpWiPSEvulYTizIfWqPCOJ955ADv1
xg10yhgOf2UOW9bQTwpstoZ9CEwFFEnmpkclHYl86XP3SSCMklmk6l0PohyXJey8MtbuDJG1exyj
OkLUiwfPLb/Hz3OFSv1MZvUpuU+FP61FGuvvmQ6J0YsdlYSsptk0Q8DsA6vmuCEcMtCQ4RTOkYxi
FEBpRnRyFErF4JZ0xPLIrcQ8pKmUeo9Y+5UaBLniWIznuKHm8wfH3hp4Ka5RLEAf+jxa+1wke7Lq
87Nf6N+CLvSeOj223+b/AP2h/cZOzHtiBOc86cVgXAJJEfKj9IdOD2thd3pzceKGHmsdrKvJt45A
mtUVc7N0Ybnua2tHw4lo5+6lUZ4raJWvEZXfPg+z7pj4xk0vnOrAj4MDBkZSt6xQVSzTObqbyeiC
arS/leIz1T14V4Ov7Of6xwDW0Zgok0PBAykm/2xpJ4EBf8PZiF5HG2qr9UbzvXtYUZ0Lh6TEKEcw
NHUyi1vvQVCicFxqQ1h+tAUgBa8T6SWRT1I/1k5FisziVoaJ1J8kXY+bC22l2RefcWjpR7Mm74Mg
xmDb9RbUzdx+jamlt3lNKtl8FtIDwc1gl5sOV9smwPXyHUFL3vYLdzIC6Jvq7y+1CqtFhcCPKnFe
3wDmxZC+9Pba5X6wV4QmwIWN8QtEuCDem9k9FdN4SZQkQ1UxgG2e1O82euKTgURyO7nmneDMdOug
H35CRqO95lb5yy/j9pcpmFCZtf41ZYwvCWYvbjF8xq1NNVITqbXhM13c1BzFtUr69k8xLfNct34O
CrI24Y8OAlv06DGErRwe80oFX/pZ/QISVXwSKeivxdT3O9FK9HLnZftQh4tpF2n22RpQlOVAII+M
NWrM7wyZx3tqdEStgaMhDMYdvwWoJPO6V16EiZjSGqc39LX1Mao1hPeyhVBU1M48qtqTCymNNC+T
vaCN5tLGNrgOe3DGCyJnXh2t39JnU8+qcJ1TMYJswIAUfpUJ6tVcvTWi1Z+zsg1X2P2MbStHU6Jr
zgaL191wUIKnqXXjsRkssD7m+3n3nij0KjGTxQYFb6fjJ4rNPsYWQiNTurNSJBi4AGBhZYRNA8ed
3hS/98kYrNS3zEdZqOSfvOdoha2JdBIdFXin4bEuXDO6a6bsaombNSUsq3rl7ZOBRkEZUkhmDi3W
RCzoi0tuoZV8Yx/nH2KveHPVxDwiDKAelnPCrCZoOUJMQYqI/1rSZTtVHknWQB+Whmof546AC/GM
ZmN1LoaquRcTy5o1iX5JtU5NP7isvnQfwEeYI82cYlK3WeohdR00Vz5Kvcf7VfFRVxAD3l3fKm5a
oT/niqveoj6+W6Jm9SU0Yh22IU6GxP6lDql/rZzMvHued8IH+eGnsiouMXGx/fiIS9oCcWzq15Y5
/1MpEJOkSItw8rHtLELSSiDyurB15aYUjgSu7Ew51Mmt7Sv90rQO2iP+qq9I6sDcO4bx1SY27coq
+z53CsFW3rSgJnuDlKeLV3n6pgvT4JAmyK77Mak3rTcGV0MA3B86kolKIGprEQ3pC3UFjUkfD+R8
SUuNH1WHGmMB8pt3ckLne/+8VOWlUdUplB3D3bRTowCa94iKxeS3mm+mkC4x7VUXHFaj7R5vuiao
96Z8VDazUaee8K35RD7O3p2KZ0nh51DoZapXIXNc7E4lOloxW5wl8kUVVzyjhIIMSXkpFCu60Bo+
VXrh/e4UQfEkW13s562YUfTxsSbBrSAs4aqU0StvrPJG+o3Ydx65eKWJr8hvSZx0ku6Lbhc2kUmt
npuiVs/NlBwNqtBi0QkyyWpLzfa0gatnn1pqLyrokCrJ8gLl9LmkT2BDnApTWOvxuH1ckxGGMIao
qkVhEusTtcjRBTAPY11l8HaAlOh7j4esgfsKKUeRrJRcMZ5F4ShnnxAtF6jovAF8HGKFraCdfliK
LQdbbAzn/aOTD946dXE6TgMcBUKXknWILSxsG1hjrevaKK5o7sU2gbJ6GDofDAa3dhhC4ZcqQmHz
qXY7G+NjtwoypvisoHQObKJA66S2dkGiVst5CfFzugxJEBaHWq4oWqey/kbZHYknvV6vRNMUWe3W
MWpvOTfrB5uhWk8S9a5z7eFqN/rPPBgXrVWb70xsnW2Egnv96ITw5AjKwDl49ZShWEBTTAaQsZ0l
72H6MnJLLyGymG+lQVpIZrnabr6smcSA8ZOdHRFab1Vgriq1PRTmEO41yvSTYFEcEKGuiornQdgQ
RGWELBUONzhKWsXIsWdUWbKf+1/uiHoFWuhhvtJkN8yBb7z0cKkCUzT2c/kzH4Da7ruiqM7zFcFx
zX5iVwSGPml4elIqRZqe06hV1UueegOZ8FW5K2tN2VWV/myocuAp5Xt9VvPpcrz32KtThAIlgCo5
mykjBeIz8+GbBWVtz2QC35m8nA/IswziAAHGGSOBwa5gzjd/lJJ6PEXkf58fH7Pe5f9sWdnji/N3
tAz0bWYj5/nKj9lcjC2JCuHETFYVGda6ISB2o2dTVDGbbFdI7A7ewJhClL9vvvkOzLE5MY+dMhQY
/+hekIWLkYTgjljF5GammbsIGse/J2SLHO0C+CQC3fv8kt/V7YbxFH96+R3zFwwlU1E4Tflmfm0+
oI64GhhnodwWCfBP0bjbFBjeUAommMDJlhPeTJ0otdQ7kwmWHbj99grGKbZsDvEhHWkzPQOeV0Dj
GOWAu71mKlaUeYDWjcZp7nVLhZkYo+pgwhPGMVh+mq4AbistJKivkmVYRd6+G4L2PeP50ZbkJYSZ
c5+F/2nWH7yK4QEfpe7FrUzKSF1vVjAVn+0O4DA1L5JA6DQ5tBmU1+CZ96lnTdvSqpDM08aGVikP
Udf+PquBpu0A8mOc9DaVJ3rk4jyJZ7O0S2THfjL7t7BOy61DushTmffD6TE9lWb5+UyU6V31mVKZ
FISPl8KEkNmJzdqqMUpxlj8VVFzvms0kIrPxrmrRrRrhhuf59fmgKFrIDpQKttA8gCAhIwhVC12a
++ItiHNlx6BS/VLyodsQno7MMBqSj/mMuIr0cfZ4TbDy0qh5UrOqvpkhXe6aYm+Ncyv8hhV5V+pa
tWXEo6J17DbKmLUfU+h6Ugo9HjNRdSfddtplbNTq0oxLlAve9F3PcFjMC3oXoYGB3c2eLrmFBRLO
3t6nmufs+9bUT608zGeYeNKTVWweF0NknMADEUQUInETs3s2NAqXMA5clnM3rxrj73bV5yfTyZsN
bO5uRRog45lJM5c0/grm9br6Nlqu/eTljXmIBkc5pkWl0VogRGJM2rcp6vWdHtasELKpFGQm/R0d
lX1Oo99DlbjtLKZbQR14uAi+qs6hkY+FBj+N7+6M8MLCXLybCN5dpicPm76VWLdpSvx7X7Vr4vC0
Q0+pVq7FyFOhVj/ZCRAV4rJBiqEHPGmNjXhYHgw20If5Epgpd9lgw7yQ89ohi7/7kRGvXbdEtS6w
h4KdJbRY/uMq08JD27X9rmPC8+dLukso47wRVksLg50s+5CZ67s+pCM4F37za33skJEKuAIxDnlj
GIZaP9d3aVhE5y4hMpXOkQrYzzL2nolZfiBN++kxoJuvWbjo1Kr8qbIgMLeaq09H0/YjmrnMNOyE
Z0469vXeyJP+bELKrla118QL30R9WDb9FQZYckLofHXGRD8ZnbH4bwUuU8ZoPV2rgaS1IHRhqMgZ
1Nzgnc8yRx+xSaC6EfIwkly9NFVXar8Kqf5JS59NjBfaz3hoxatjS3ei6T6bmaq/TsXvq1yOlAy1
G45W/pPJFeQF2/bPmj9lgIm4pEq5pKNm31W5hUtz84AbwHvW89LfxxnCwsyTwMgycjboUqpFXPVi
5SUTFpJOyAA0NTTXWqJgpLByjUIvxZNmtNbva4e6ZW0WZrfQ2ti5OikbvlTx2uVAT/M6vwbvs9+p
tFKIBZOv5f5ATQ88Uo1yNOs8MnlL78ZUYmk2VH8bK+7vs75XfjkMKLZMg+olLUH3I2AYrWUEGFA4
dBc/Kg5Fb+SfY2o7PC/D6Tl0JvgwY9utFaSy9CE69YLgFalAKVCvGvCeE9e6xmmMGhOtNyFKVmQS
GlSiym6jNfJB+DZdQRoS8pKDKw/z5XyYwho6/uRdgdr2R7fxOrjSnJGaCbmp0IeDl2FX5eVAHfqj
4tmISmZ2hkIIRlwTpK2WaPpzryYT5Z+HJtaVUwgY7dgwbSJMElqkxN9lxQB4HjkzwG9t+Vh5rSA/
TvTaHgUX1iCesSo2sbnkasjP3Y5SUEh9ry1QkFn7WUJTahQEGrs5g2C/W00+3fxy3GXs1thluO34
OZbsSxQ7124F99cidxxMhOag3uYvWJKUZ5SNvfvztcGarobjt3QqCXJDYCQW+WBXFx0y3VMYad4e
BUS9iHMiFcmX098DjwlznPYvPIyaq5WSZitfrkhDxuWDIxxh9VrnafoOgXcnQAR8NSYNo1F3/Cs1
lI3cJ7OXqH/ir7pGPcQjNIhQQA1wYRwJF3HY3W7KvHX2lSWXeUc2KEl/fVb0ktXUGp1Po/GJ1MUV
ZjGsdFKikYJ+YLhtGoyeY4LDh5ItoG/gAtfL+KrZchCkZwoYHir7Ggfszzx+CZpG/GLAiMYzDSrU
wYW1shqa0JBzimPJFm1Fwlf/ynRTeghd8WvqPoCn+D+F5mBbKepvXsquO2GSic0pnm46ocWrwGA7
OzBd2fApco/eZIltA4lxz3R22ANnUbaEiQ6IlK1yE3kEPbAVcxh+DMnN7tjdBfUon2bajek1gM+g
Vj8qXTDVjptfbkR2Joic4MkAFI+eTvxKk/KNOADnQw09OmJMgl9CpxHLzHODK90zVBIUr0cbgt4e
w7XY2t0pyxXvoERIAsexMI7zGWW4fvQJDdrMZ3++Fv71NT82rT3NTHJwh2zX0cHampE1nMfBJs5m
0tLXgAk3YgAv/gF8nUHJAAVyAi7jx4P2xaZ3eBLKkF9K3bpE+PGWaMq6ix4xENdt3Cx8aNw9/XJ/
C17EIUMaSPwYuMGlxHA8mjjinboZ9rS6AAzb1Kk94hbufxW3EE6jpnD9u1py60JnSB9zP3Y9vRIq
t7//7X//1//5MfyH/yu/5snILvNvWZte6dE19X/+3dT//rfi8fLuJ5cmHElswo5tmIYgCMUw+PqP
z3sI/fk//679LxNAcmV1+LAMuwELoCTDDYIn0QXEjH/XLePk0pr/QwjygVpR/7AcgjZc0y9ezJ7N
iVMQPhWUfbNMu4zL0M5euiqARGSm9Q+GAst2KJNl0PrFyWIATZhVS5cjUe1LrkwSxt3Un3WJdbPO
Sx6wBmYoOlL9QpcbPIg9zWeeC2iqvvcLWeJ1CKOI0bBfTwjPwGw7+OcfFvII+R5a7X9cAqjXDwMS
ncdXTbvGvDk7ltO8h0MvFVqzTKsLQfajtHv69++rof31fdVks0p1TGbsmmZxtP76vmr5qBnKILQD
sW/lYazGD6Nv0j8gNKGYr+OfUc+7RFaR+aw0aMiF35AObrjsMUxRvCdaQcsPp+chiZz8nR7xjhB6
0ZndBUep9TxNvbZs6txe8xi/PLxUZUODxFayc+MYzyabtZ1pPRmO7n2Ufs5aHJbjWWeTuCdcNmVC
trUgIp4teM6X+RBgVzy6WMzsjse1FbfW9t+/J+Jf7jX41i73m8PboVu6YVr/cq8Bksm6OuvLg+WA
KS8ap78TB3LM80h5F32S75omEUvRWwhEhhT8Sw4VP56ACofA6xl60W8mdaVSw6vlBwXQAZ/KzEpe
6WFtnEpHDl0Z0I9HwnkmXOmRuv73v4HxP/wGjmpqpqVx22uAxv76VyUmDyQ+QteDo8IVShtmqENX
3mfvjodPnAFQeU9MjKLke50T1yEkB4SQ47v+MmnxTlcWTdYqGqZbqeJw0GRP1vBtLK1Nld0IpE2O
NlXWcsLJpjHZI7+gZP/p0zv/h6ZwPmur3lmkWmFjujbTK+M2vVKVc+hiMcXl8KrVroe+LCB4LA7A
D9OeQWSeKGxhydUwy4JxbNO+/n/eHudfb3rdQczgsJyYKtoRR379vy0mWRh4A7mE/SFMfmatHp4s
X+0WDMIhyToEtUOX8tez5LvPgYwP2EvWPSLOlUZq8Gb2rpl58B7QjbsWFmhPN2mZt8ins2Wv4ij7
2bgk9yl1kiPHMf2BmJ4uPzltb+wmgb4hscxi7XZmDdQgLa9wmiMsxrH1Y3Q/SMlK/i9lZ5JkN5Jl
2a2E+ByRaBWASGUO0P3WeiPNyAnESJqh73vsoNZVG6sD0DPFnRHiXjVxEbp1/+MDqk/fu/fcbwY9
Hk/qkuggtegzYO5PUKHoBdBTWb4BfHDmJiq+1jUatbadxrPGzv8A55yg7s6Yv6nF+kmTTO9vLpz6
rxfOZI0QsikbQrVU+ZcLt1YSXMClByNSsfPucnOQnsSkbByFJW8swuGIWqw2tWWb6ZhyEnStyqat
XtTtnKcTnEyzsn+0Tf1lsrPSY8LZ3C5ZUgPRmuxPRaJTnS4bvNQQ082aaxXjpUx3rJlRFzTu9blo
0HfFUhZdW7xbvjEYKY5sGe5wRBFuMwS+Al6BTdmm171kGgfLifto/CQWAkEivSNhVF8irKki/PbX
l0jbHq0/bFSKoenoBhQcfNxdQJ62S/iHewvQr7AiHXl5OU3KcZbm7kFbsGaiL5mdEaZexz1FdobA
dLHJgjuAN15Mv/pkIaZ2+h4GYZthHsDD0T9LZVh6lQROeZ26Ald2Sq811X5A7ntK82Z5k6YyY0RI
SnKZbFYNNGPUoWCBFUx3TL3119UkKoS/VJzmuioeFPxLpBRcd/kKwT/z/favXdsSWiL7m/1FNX69
HGzVJkNMllGVS6NvX//D5ZAw32hkvkH6lhRGjm2ZRLeLzjBOMh5rCL2dhXzdYQaVBRXGIyzzULGY
I3zQIoW6JOdAC5O5Pfwc429+ioIAOQpS17Ss+mWfJBXrorrjEH//yYcapOXTmCND/etPVjH/9a2I
TW8sVPgdQhW/3PySvPApaWV9DhmEP9TJ2yRr65e5pITvhuTQbmrMKJmxeJb4SDMGJTT4UXPV80Ri
ymqp9UlwN6PTMm/EEsJqQMg8uPur/I8/VUrdXjl9rwgExAHT//LP/zr6j/7/2n7if77jz9//XzdP
wfOv3/Cn7+c3/v4Xvbf+7U//IJE+6ZeH4b1dHt+7Ie//u4rbvvP/9Yv/eN9/y/NSv//nbwBEyn77
bVFSlb/9/qWt6hOsy/9TJG6//vev3b4V/Nipfc/fyh//+I9//J//nbTvv/7gO+Th//xNEv/E+Ckw
l5q6ud2ACr9zet+/pMj/1FnNLFu3BCUlm/1v/ygJeom3evOfUBANgSZJNnWeZn6qq4b9S8o/+VYg
Kwg+ddQ6pvHbf1+B3+vYnx/Hv69rlV+WC12YbLGCopa/gapE/+WmIswHKlTX18CfpfKJaej9HK/5
YZ2zYWtsGYRJEAWw4hhwFbWhzy02+LVtv0dFbgT0wOigL+EhkobciQRGtk6rUBjZxXRI2sMfru+/
KcLtX4pFXqxpaoKKwuCds8D9UhhZ2KqQ5WZYzZgQs0G3PjKss4wI9TLKhU0XPVu8KZ3vp5i1CBiq
5VmNK9k2Laewqb+M/UNoJrqHqvnr/r4GaSBEWJYrT1LUI92n+6gGcIQaDRKGhRSUdV8KQbinKPc9
mwGqY2rqgGHzKJezcTGF5jdSodCUqZiJiaMFRuhUq8qdreUy0NakDkIp+ejUEeqK2uNTSTmdOOqE
rxFw2tGqiNWZ0uJdqFJ2ApEyHLUYkXQjblQAnycF3/aFcoE2jtK+RE1J76aXqy3b1X40Wok4cJkQ
IBKIv9rZshyAnT2MGA8A+JPv2JgV6ad+k0U2wVR0AbtlEle6BDTV18byFro5MBOXYBk45Wq0hi7t
asBZaIobteXkSWXNrDayitMEnaOqzysTDSnTzc/dUn6V5+w89rbBlIszb8Ogg4sV/82e/2s1vH3o
li4Lm3JSUzTF2JbFP6zgQL1Nyc740JWxA2CLR4kmfBV62LC7y/4fdeto9hWK40bUW5PybirZ65vJ
Nlxra0KFsBFJzmtf6b0Yl563UqBJP03yepfMi0qwnCBy0AyvBkORv75nt+f7j/vxz5e/1cGmghRX
/nUDaoiboQZIyRdUtO5U5eV6iyQ6uYU26PQ0s0puyMOSksS5jA9dl+Jys7I6MCVxS941cnkg4IA2
yZcapNwHTtx7lV7+XLX/tGj/8Xj7b18l11nWxFZZ2fIvVcOodti1KlIQOREwNS1vogwaaygmFYO7
mpxm+Y24aPWcoccmm+lUKqSbh5wpblHo39LG6L086p91c7rNc724aLCKjn99JX89guvCEpyFOOtz
HTUGaNuV/sONYOZJxClyLsl9Nj+aCdVNGN8YynCr5JNXRQjtl/F11NP8c6/U3Nxd9lEts8WzSZ59
tIwB+bKqSyFMSpwl3gHyfRjann1DBJ5wNOJ2dU6P+1tDqMzTPRJqGcMLQGuAQr0ziaGma53cksCn
BzGh4wAGD3KodQdDcHTsoLl7hBQiKtowrwUD6Dyj+IEu+WlFeflgE154X7SXxKi0I9FtZ8X6oFc9
PHZgahzYTcAOtjgkzDFSlvzdnbgdpf9QGf68fjxDtq3Y2070y4NUVX22ApQqXX0pmwMGFHGxEh1R
97bCyygOnHUoPg1EZG+I3CNEarfOhHWGLlYcZWMAPqzAz9KDrpWW27/+cP91H+K4yza4reqyrMrG
LzegiQa5YSAEXZp6LLC64c0YcNe3mpxdEdymboYaw5lZbyWUPEEmEYyamVfIXZm/PydLJiNsjUM3
IRbqgDBC1XrQ3lrr//+/Uh2toq6q2LlkTiJ/vg1tW9K7Mk8ql/DWHuiPKjsDOzVejepqlSNbzkz4
aWxhoycMrSYZqGvcld6RAxpJP43RdNBp0DmJ1CRepNFVHwXZGGOKS/yvX+p+HPrlE+djthWuKwMR
XvKfX+rcSUuqzSFbdxf9mDo+3Z9+VbUscy7h/NozqvF0Nbeh+43yty5cEagvOgPMbRPiFCUFHHEc
LbM8O0WrzWDnDIOHwpI8l2iw87/Z4ZXtFf3yig1TMWSWTWp2/GV/fsWEJEiQVQuCMcsxPrAH55iG
IuKklLuxVPpglI3xqspqALQI8QOl/1kVWX+zAMf5u43nl6MDzwtqMho/pmyrmgJb7s+vReACi0Kc
wK49SGigUNjfrWq2nMhK/rz/q0cgcSFi+CjqZbntMdm6Eh4gErkIx9rWicLIP6YlDb00zLUj6XuJ
T4oKQwNCQgI7lKB54i6BrgClSChmMDXSUS/r+G+uKovjvz77tr41ZFTVZg21ta1h84e104jszhKI
/d2hriJ83jGWsdw4Y/A/qbFGICmEyiBZhcVSB9Q5lOkvgvj2xEC0+bYWav36mkcR2LKKYCNtMjK3
kSG/jSHMkhZWcqNX53xpL0jvSUOLMuQiSn2Py/RUo5yzahszfDWKU203dbDXXXnPPpfUzHY4Svd4
dKk80Kp8ArDTsyPq31FTXVOEVsAfxq2YKn2SMLs2TFhzFwQGc/RNxUiLutE86fb4iFjMutN7cK55
lb7Vevx9JOnuqFolFU48XHUsy2hDNe2UZH1y2zGp9bpwayZPRL0bNNyZQ5G5baKODa0i2CsxYUr1
l8ouv6RAdP2GOaTDaOipYf7vwrcanNbwQ1OmO0rS+QXzT3ILjWLMEvVGyiwMt+FNxLMZRPRGvCkp
Zl+ZtMlDlPi0F6gbHOc2Dbs7k/3voFTJS7x0+tFOlBc5qmlEzSnmPVuSf16gZC0OrUUzJ7OVoyqV
hSvL+hUq5xyMeWk5Qi1w/5Zo+bHO4GmW7nRSPE20R0e435SBhfmgWQs4G7v5znuIT+s6H2x5jugY
ZvGnoi9fC2WqnFzPisP+EYOlkah0LU68LHNxVX7bP6oJlSi9mkvBRzyRm+3D6VqCxii/6XR07xk7
4LWdBhOuX8ffFSYzu9V47kJ1QFVC2oGBioQAhkuRYMff1ptZpYxAgfqs9YU8OrUNqLOvFPVAdEvu
VWvWelYJky1VgT1ERCWaRkV4BD28QxyvCnG+YxfsW37aLE9yT6xj3hefNzmt3yQNNJsN1pwM9oFI
DO1pWOcrg+NTB6sn4M0OQ0v4rop2yh57LJqkHfpza4sjStAgMtrAtJLkNoymGrhiETn076WbCE24
W6VknzabbKyeG9qJZMTXRcootrWOgwbGe8C+H0joXua54kBSd9HrzgeDcceTcZi2w8sogx2HvOyh
0JKZ6IcXVM1IccQWswbhgKJlwZVFSwWgOcnZcahxbZvv5qgTgTVJZxlEH9oi5fteRaZj4bO2aTh7
wLtE5dQ7U9AUFYGCiHMDabW+KZ0wcT9x5cOwrZ7EluDeKMYF/fZ5/+QXxOl1aGA9oBEWGTjqVVU5
JnnEA82h8mKYPFBi7WMQfiT47kdIKZaOhEgYB3DXL2ozyqdsVe5aZAYnAmt+jGOxOKJCK9LGOOCy
mDPaopVjMIjXXi8+VXBxD1pnPSrpYt7Be2aYek3XtjzsV79mmryivXVWmF2HDknpk9VUb9k63lYC
O3ptgg0mGrjicWxV32rNHpebcYxWUzsj0oa1qPHAl60EDad41mqF9JMk+bnf4f5HjyzDQly0nKlW
wRPOeBPcQxiQ7+iscI/Pk1VdhKLUd4T8Fenw0mTmB2eHa6rkAGQxSkN88zv4rq4VGoKchIhCpYvF
+efVAWOLSCIibm1h4cvQ0ahIHe7ykxGnRZDFye3+mAYaPgjXaIm5D2XThPphT+6I7fRif28Y3vRM
eE5kbeoYaye6dgRUbvURcEnjMsjASQdCK52aFF/NsshDK7THpUN5KY3zPeC+2Qk37ZAaci/HLbZs
u98Cq4tv++XfV7I1FMFYERBr1ohtcWLdD4UYgjkct1ANUfEaQrBqqkinm5EsJFI4txIyzQd/v4mE
HV7tuquDnw8znevitqsTEELcwEYkg6U5TFVhHPc7rd3Osxhe99W54blnQmL5aZd+7ZoWlSJba7+d
jbqouMXwoiNPSOwDsGj9hCBLl+3R1TpA59uOaxqwbVR1gUpWYqxGOulwiBxODBAtD42rYyqEwJIZ
cgKIUZ6bZiEOXB+RRkD5xLMz3NlsgqTZa3mwkjgMvo03lqREpLYGDLcmUY9gD1hFtgfJAPcAVKjw
BzImic8x3dokYnV0O0IeLgn+R08obYJjpl38/ceoT3XElxWWHmWExRZtsCY4MinrypATW5PkH0uq
+Ho2ZUQtXvb9d98xmUrRaCQdzFps8qHXGTU6U+QJPUUi9b2DUSL1oKc54ZyGwWQZFfOE5ImstfX3
j2GYH+2UrI45zNEWc5u7FN3+TkG3+rZ4KpbvadkRegD4OTHW56zjAACBZqDzZqtu1Ck6VhNxGIV0
HYrUBA1QcCpFDoHOaCwu4RR3vmyZhG7o9/iOx9NqVT8FbGnyWY0mmwhd0mkbxsUP5qsONsbdzx/K
ODHmhKXj1l0CjENWPLOV2NvDKjxzcOkOZkl2u202fH55P993if4WIVOlaBIpuqh1vkmgmZ4YaAjH
1uzviVxPgeCxUaFXiRiwr6YtcKa2tTYi7sZdicdyeHkMtZfo2OYhWI9Fxj606zD3j2rUZg/XRIX3
BvoaDW/PUlgTwRzCtrFZ2OcJdkZTTxBxu6I+5dsjZBbqcSboJWhMGzEvyrkHMeveXEuh260r5UxW
UwYNB6mP0hcDf5c+IYlHcRvdpHKceBIQy6KCnqi+SalsPIk2/9CKAtBK4mRIGNEq8KzvJ/T9jjB4
gKH25FeuEMWMDf9FyNkZYpybVhoHFUG4W1+YWOK0YTkNTFbISW+/J0SOBgNTTH8dkvGU1ssrmYDA
bi1M50kmDvtv35sA1cLobQupzQiCRgSF1EWelAN01IZTIyIhZgcmoA3iys1V/lKZ5njUw+yorTNm
yWHegZIy9y1dhdoWTr7kla+zOh8MC6kY02pyA1R/3yfrXEsuYxg+5bNxaiBVXXWj82MrnU51lsZP
K76wvEMOhj1PO4Fz/CpPm9Agy14G5mBB3lFdZ4T/uLFKLzLu1wcjVIhCyQ2b5ITck5oKc3VdeQBp
V9/WsQJiZSMuZ2hPU59qQVYmljOoYMkNCCPRk7kY2omr37Dcic/7li0pb6o92S7N3WDlAMqG2pTe
hFMCXNpKpjBWeGevNfbHN0Pc6uvJckRtP3siVh5/NiM0MqANGX8+UaHxrVGrsm9qCQF2EZShAtqC
BBOdpitPOcIBOZAAAgScVppTJU3tHaFDFyxgrkYnq1rZ2OKCLN6qMliKtmIFngt43WgenVCzJSD9
27rdrPEH9FSSn9ALOpiwR9dettTMrZ6XbT084LO+JY3V8jhQoNFjTd2Ph0Zsf2jxiBgqJ7MyRTr+
s8VqpzMqNGXzRtWjYwiiOUkbLjlV7sWYUKwXW6I9XNrkQxnEe49aeZ0r8jE2VUEajjRNwul+rwG1
riM+qtCYsWybk7GMvmrBaVg786TVqHwAswq9bYlFvw9zubjZX+JIxhfHKwdlyHK3NVyzqrqoIRHS
dgdwte675jRjeNqe/S4N7QAMfuXOin6iVO6fp+VBpR96azFR36Z8+0KyN5H2271qB4PAQVw9BOlW
aOquk6k7ZszqX2Rhe1uuUDi2LaMforui7swb+dNe2Bj4rs+hWv2QbUQcZZbcm/QbT8ZA8vI4ozBV
4sUOokJFuleRkTF07c1Yr5+hdTantUgc+HTniEFaBg8blSEqsV43lpvaSkhJUMo62D8AgOdOg0vA
w0WkeYWCUBCnNY6JtD7ut+DUQhKGZXIgz33w4rKhUU3zuUdinQB+hT9JH5qHwMgh+vKhnKaOIM+N
Vm3SqAq3MbLSxN9/R9lHSRmMNLcck8nrq74ad3Rhn5exvehRE36aw+RGWfRnfQ6/SpEZBxVNNMUt
KojH0Tjqj609jke1AwhN1kvr0cUJZa2+MYv2rjdQj0vIVkjsMskymuzU1y3kA9COHVN8VRsq1gGw
0J1hPTdNqTgcPA4qREKnb5oPg/hgr2QeQzzJClFri4aoOJohrCVZRzW3yJzvVQeIdBVwUcwO7tEa
W0HJ2GMpVjPQhrGFTK8wJLMWZ/BaA4FlKs/wLpUvQy9o9FfZ4MGcVy5S2boGxCs/aRCNoTmrvagt
nIyTo7v/SK7I3pyJ9SnvE3clx+QkhxI1mjy/zH3UwdZUX6tV0d1J01MfobutRpSO4+Bp8vhucDJa
aC7woD2VnT6S2FHNjmx8MxrKSqDH5IevNnqHsfQz0eDKEPjbZw1CYljGeBRgGRShicPI1A5Ue7lr
WO3ZIvPATdOrmrxXGxJ4WdxO5YfJQGtcrMvIaAKLY2JEBCrnscxwGjL35GUkGLzDAiuTEKUa8oc+
o95C3kVfrkLMTEYwIU2kyrfKtj8jpTpyGxzVUpFY/auUcF5BEp+RE9htOKItar+PwO7p0bVQ0aIt
uaCLyzEdnTloYmNhKNK0ur+uRM2gTZj67JHGxUdaVYlDaiq8MLqDviQS7CFdtIXdu6kQZJcUyhtS
yAEQP5WVPkrntUaImjKgzWFGujiOjpPWcte1SVBnmgZOmoJVmwbg0pbmkjAjBg7qJZG6Dhb+L5k8
efNcSi78o84hpvmLGOXPwEdhm3qk+VEay/qpL2G6qJscFET7sQ4zm42SM38PpKddyTtr1/ilKZaD
rKL5JGw0iPLpW5Lc6+2oUWQ2igP/fKBtMMxHrRPO9uWyTMNjUxEpGZsKqIK4uddacLpz9cFpN7uE
VOhtWt4JMC0+AOj3uJEcVFu2O2Q1sFRM1+5c2NCWQfYgB/JzFUxuoSxfpZEwyGYmgNUAUq8JMpIt
g+898IJB1FoXwuNv8pFOtFUf5gj+MY1jDvPRy8R7WVIGAJUuc6xNMNT1HDT0xxU5gT4sNy0x18n0
ES7dQbTtw4iRt6BwcHq10j0tzC7xTRSmV0WR5Ctd8Cdhl48QdOKVVWIo1g9z3hbtIZydAkSMaYd4
Q7P8NJB2LXB7ntIGEb0Z/+jBKSNG1L+rSotQB1aHo1c0DVrZ/jYZ+qemkxuMvNZLrUgHOUp9I/+y
cQeRZ9hvQx5+BlxF18qCOVPg6s0z80St9En0LMP9Oj8Tt3JvsymFRfpAgYmMJvq22Pp0IG/y3GBm
7eUa3qgyNUGXG7DvTTlYrbhzh7CENTpg5jNK4/OspFlAgT+aHJvmLL8DZvrB1n2XbaFW9I8Eu3AH
aMhM3vWBzwozW9Gu9Jji6iFeY2jzsi2hLiGTzAazKDLZeGnV7nNvV0Fr8B4JSw49yLkFD0mueRGx
BXkyNdjPKO5LtXlTjUr4DDeEx7bxVJBJuOnGJV+nRkX8heAv1q3PI9pOcoC9jMzQk+DOSUPrYDXx
tQ2zD92GpLumylObxgFr8KlvxHhDBN2PQQApDsHAHpAZfkQZ2baLlo0eKLjWxZFKfE8nQgeKND1G
WXpi2nZG/dleIj1c8MN3wlXb9nbS1BPR8OKYT1QztVkbvlGS+ruxpdbC9HqdVHspe9UatfUN8qSO
rT2xiVMmFNXyssywr8kF8+pVF8cauWw5K6jldTqLH+22lIFFYhsQqHNw+dzyadOS5fBKiaKkpRNC
AkhzZyFVgaNivWX5WvW5mM4pnQjMjJbsadB+wi78xER+9jGt0DDKFb/q89qJx+VShilOpK7mA1zr
VzHow5HyHT3oE+z0lAUSnZScHiqz/VpN6tlO4CaCbDzJXcjEibOyWy7kD/T6fCizaQy0iFwGUDx3
mWpCEWSdHUzrNRljmWFr4pNo6NqtcuqAN1FvTO6MsMWhkDzbZpx75qLd0Gf2NRVbVT8sk89kvPPq
nBl31dxbAyt+X1ita6J7ctWZDZ/QLFfv6ALAcPvQx/6utIK+plcTdinpVorXbihwLykG6ZjPoO+M
ZXrKTXwjZAFUXk3XsNPGE2fw6gopvnIGTlFcmprlrQc3khHWzu5lHEZjYBm011NkhzLW9fFbKk+T
E5njeZyYMRU9eEDjttb6o9HhwUOVJtxsi5aM8GwkSfuq8qxmkVqdTeK3jrIpjlINKFdaMRuUH+ao
eNAB3pa0fm775CO1Cxj0sdqfVWnju9qsJI0qKwDxFLai3Kj9Vn+ns5k8VKZhuulIoUGvLDnqdXoe
sjO9PqaGmoRdNhVvhcWKBl/gUU6kgijUD9QFX3u01y4ivd6VBcNFfe38wgaMAni8B5zULOe5/GQn
YXoJ4ztCfGFmSuxPgNn8Tsq/rn0RQczQVk+EM2zpGQmVArWPRwBAaKYSXSBClg/wBvKyXLKGDDVU
AARITxy2jemBvTLCIW3AqcUQN4qRQgrMc2PZPsUwq4vOvHyJ+mttyWCkTV61YdFFnzggR+sls5b3
aX2V5MY6GbL1tITnFR2Ab0yGxDNK6d4XSeOpcX4ZaA5MCAWCLJfx7l7MBa5RUWPeoI2BrZKyRpR4
r1MJ/zXrHyMPgiyihgW0X6+YOM+NRFj9kqW4gkGSkaBS5pRsq2+KvOaCqa4iYZ2apppVdMGH0tpr
MGviYdTvxHhsy/EbQs33SNUflnJU3aayXoaVIwQG3Tey6kvB+lYlg2CiWWhHdfGrJFI9dOlyQBxh
xxlFMOOUZaewnOwO/VZ9a0sTRLolj33RheQBUzO76mOlEGmO3YwzmKRkjsWByk8VA+PPXczuz4gx
ZqkKZfsGz4yDWD0O0gSoVoaoCnWkkM913P4YxmQNaBTfF00N59c2H8wYnsLUQvGZpMesJpG5bvSP
AY0SZkEM8Ghbncpc3yib7sJUzQl2a170qSrdIu2FB5HovTUBX1mVLPvThIhDhxUwTBQvUm4c0hHX
jJ1O4pRjzgOrTXbnEK4HDMQ3IPEl1QCdxGKXVrRHiqx5q61TqAyTH/Yma3dEnlmU+b32FtUFXBar
T5xVHsmppOR0st7qjgwvj4o2fccE9KTHwBmakHooognQAcFIVNZrGI6fx442H7GEc0OeICcUC4Ul
5//W4TeRtxwrOuwNAkuNauw21r7scEhXXN2WvYxpwpJRsgLZHM+DKO7mPC1QBrtGsaRf4jg51U3k
NnEcPQgbI1P2SYnnGgAHRXGdC9dU19axSNhwsArRG5XD2UuxXB6IiyZId2zN57U2IHbEie502z8Z
lEq3sdU87F9kCG4/9Sm4mqYbEQiVxGDH6/3+nW1FZjRx9J0LsmJ2Gwqb+277TwsLkOR1vT2mow1U
DybG/QSgI2iUzp/naT6peW4+g9OeCHEPpiShVEwRVhGKxT60HbVH3NvJ5j+zTS3Ai+q2VjqcWZyJ
giTbJBAEBzlEjxIaT7/QXefQn9a8OIxWAO1KP6lL/RqDxwpYqgYOgcQzp7lJJEtItktaoyzeTvXD
Yh2yooYYMBimA6ec/r1Wc0vMZXFSste2n/1iC5q1x4mc0HyZAn0TNABxCX7qH9ASHFT5YoYsScu8
tvDy0QanWdVACpET0rcbw2fNwTZCy2pFfrQ0hHVXqq3743YYzeBT+TL/66faqXhLoA8dKHExnmnr
eJgabQqUlYpYYxxDghVe6R51yjTHTH17M2De1zuSyPTjWrz3bd9+YmPatWfb8b+YNUqZMG8Cu0bB
ZBWiPAAP+jKSj3ZHa45T2hvHKMNh5JPTfZiY2lfzJRtnI9CWaD5Y0eSPiDDPdvcjahOV2snsb1fQ
5DIwhdPa4y0uG4q8MhyT61GFfHQi8pjG8xi+r6rGjjG0nR/1FOLVwPIIi7i8xlI5EEMdYn4VvHy9
kIHTyktzr7YSvqMYx+SyPLY58KcI0vwhJ2WN4g18oORrk6oiu0nvADgln635hQMBE7DNRjesKTaf
6gfxjJFv5+2rhNL7Qeu5t/e2Us3ZHl76ZzAv7Y2ODtqTE/KEV5Kjst6+rWHuHYSdvvdLNkOGCTlP
mYN5XucXK6TNvXdNrM7QAddEMq1yJjR4w+Azx8PN3odfRKTQeI3N096P2Ls+ZYJuxgzR3Op603iI
5LC1S/Jt1WkcL43kFMU6A8Cto60UOOBHNVTuuoycHs4Oro4H7ljjW+BVTPXP2zYidhwOQ3ZUJikN
yrr2FxUCzmC3zwQf3XKONG9WNnGK0YR6OrDhQiyFRrRB1B1AdtHx1Wq2hPDDprV+KRkdRsy5AU3H
LQESY2NxF0hjHoyi74MYFd81Vzn/R9NypSSPz3U0e/l2MzOYm7HF9K8JdESSRjo4xwtpdbr1Qes7
WNs5u+yDulpjrACn6tSoZRpQIbFPbi1Qa+Tx1IgBo2Wg/UD4op1aKnM0RYzE0x7jZ0LaAo0q85QD
FXLyYYi9Co/oYYqfLCh/Tq/Fg6cMRPsaMm2M/V1TNzvkCdB3XJacwAqR+hDhLMeo4ejT3/Jqwxq4
equz/x0jTVe+IeMouDOBNLoZLjnPldsl4/WnULGi9XowY9tp9NA67ndCPUWfQ6B055ZJaZ8MjxSR
9rHflJQ21+NMOKJTTwrDLNzVuP46fEnlNHvdSimwdIviWyy4cITaykvwS7ppkVHPD3QvJaPkIyCz
JsxzKhvS4pwEUy++33bbvZmvIy5AOQFkLiY9I8Bc/94r8n1syoCXjILmqSh1en7bLT6wDW1yHN1O
Jo8c5aANl6uRrXNgQZwl7rxmmhBztojlB51Z8ykfgO7odXPfo0K8yC1uPRxn1jrZp96WYJJXGvOC
MSE1bszE49YWVeM2PcUZze5BBdGWdNpH21vARedhOSY9byQOsam2dXxFrvrFXBfzVrEX+mGvCdY+
0K7kJXcYuX7qb+hDNU6Fw4XTPj3sEPzQwa5qkPqLnhzKCi/SuGRn9PgFVun8GAJ4DxqJTTTl3H9v
JGK8rVOPSTKrr50RBaw7e++PiW4N3JwNfc3RzIX6g1liUOu23cD8GjOqvVQq8RaVZV7bBk1chvir
n4TOcl6ejU1faXYaODjG8Hkfuf0ypZc+OUk4sy4c7bk9bOsuTKpzksbF3bDWfmoUgz9qheEvnXhS
J5qlVtP+6ISInEZId5bW/thvmmEGltJGzSd69y/RWHy2p9H0fj4JrW0dwlpq/LaNNLfGy0R6yG2c
tIj9mtsyfupyGItoLF701qjPYDKUO2nDyGgIbo8zTQC30fQXDcuvY0hLEygleYe9NniLRVIBbdXf
e+J2R0Ga1HPsx1AKXaHrFCY608vKKiyvN76pzLUvtoiOclh0p5zhZI4NjaMbZ24O31Afx9xwIqT1
xtIlTluH3yqAbd7e1C4zxA/q0EV3Wr0+xEKFwqwTNaAkwxk4NCzdbU+kaaoctGkk2ZtRSLlNK/U1
fVb6sbwh+eyH1iXHxMq/gINtD7qtPAGWa07aYqxBMSuQlHILt62uRvdJX/2wlPMuVcBgjIgAoc/V
ikFXjOt0NOeerI9Iek+VJjxiDHhAZ7JYGv3JZEIzUsDDnmgORG09B3nPNrkkg3mzv5VIt6ogooKJ
5IwzmWVbPnQQlYDQVBwbmsFHo+1fc561B+B7/kLGIjROpMcxVAtLY5i/kTfmrJMupkTKUyke9rsA
/RbohKx4VSvjeaKeb/QMsUVWfIvGKfOz/lwZw0Tfs/letITCjSnxOuTQpc6MzlPW5OeeT4irCcg6
NnWkNkPsDyECjClE5ZzEculJaOarkXyMxdFMK/vUj+G11BABNVbvK6qcXVQYkNsa1Cfg4TSS+jzD
rFYChDmYktPxvk7ZRy1IYYSygh5mYOwcI83wGVIRH7FVcPuGVtR96zMdOuVFc7cXJVUntSejToEz
YjPBxoi4uoAuTWpV2R/JTAazwbohb8KrNglvAIl9RFMYfZF5lHZF6l4o7cv8vl3UQ/OhWNZ4Py2M
SoA3jRBAHwpdGWhN8tSA9fY6sBcEWGHqtsm7ooHb+8Kir6AQQe0ZYUp5n0e4UQe1cPK6InJkKSiq
ddcwAR/XRvxlEEAkuL5pP7H+jrO3f1aFZWlHvKonvbYmZsLFw75crZuUJdYIne0lBbxtNtD8YKpf
GsX/5e5MkuRG0it8FZn2aAPgmHwbEYg5IicyM5kbGJkkMc+DA1jpGrqHbqCb6CT6AJZZt7VJC221
yWKRlayMCMDh/r/3vncKkU42gw0PUpnJ2/oc+WOgxxmlfRhxrJ1JVX+bMSiwodNYQZeNgWt7FTN2
ZT0U0vwmJ2ZquqRoLNcKSnhiDR6avDLbD8+JNsUbrSj1QzBEP+NeB9LSm1cWmXtQeSmMV/nLc+i2
SywY/woVzDLxRaYVDb+y7jVfD3uJCmgREljuRbcLkKEaVlwFJnOv2JlZwTC9UiuBfLV4jFfXnq1r
z5E0CEgzlTmobBof+mTxCDOu71surKFgC8rZOWEcsQuCj0wLfq36ZL+I9pVqfo6xvVUEj/IOiChl
3/DFXOdxMHgP/riG2FCURlNcnLZgtG4adIkMzbQj465OpR7eZRhBEtI0sm6ejvV4MSvwjAkPkJgf
SvVmTq3AO2aSB4CjxopcsXlG/S8W7Aw2bSTAxczd9UTT+oGK6C6dNH/9EHqK63wlra8qxACZqMZX
lUmVgNMe1j9fHoHlZ1uFDMB6y9yun6vD1mTfuEHs4/5QO01k0d1UlzS5JKG5xCbK45AvbSsRq+0q
5Wc92xygqQ/WCJsN4BQtPNCxxJwAI1rUesxQh8LkwuoDpjMxIg9EjN6fSZ4cnZYwXq5xEsc/MZZp
zrkp0naRAYU0YVctGIIhi3JFMm/K7to4HdRca2dcHHesyF9Jw8pjWMIaoqtpB+ic7R2uOIj20WH9
oCl87a7uiDQjloVujKqjWU/l1jCFyyCrOVGkNfiJGjQ2mXgglyjW8lxdt958NimLafkdeozayW7M
mOxSw7qwgNKaiAk74Q77h3wvy/ylJ3NxL1xsaDWpxkvqEifsRob6OrdpwnKwy+y63WIJbPYVXapd
IKwdUUd/jW7MNVtPEMaUk9XuRWMtvmcJVyLHsmqvcnmmYzskW8oDbf30StHxh1T0bJjuZyAdcCdb
88vEdOOx4AftvSY+gb2ISTJS2evaabJbt5HhFi0IKOo0afd0iM7xYJz0GCj0+hgrNLvGKINrsZrR
csr55+rPVjg9/dKKry1LJrtcj8CQbvUQJJZ31ciycqONw4OLuzTVvC1A5WXvZen0W1JMWRvWdLat
imBSQKqx0p5anp5ns6reYLbv467+iOLxZlgDLMHlDuD2po0AC4yPEYzyHiunCHta5aqPunGiw/pf
Sc6KMD/+cs4kJBs39oSQy8aL4jL1IlMqutYjTr4YIxJNGDh71cN6Cg774lDbac/8Rl6Z48gHL3my
U7vcul3FwFa2ctcyG13vyKnsuJOoKRN2cFufmDntOYlzWFfzMGl6zueyPdMyGh8C+kqsOmISKIuX
9XQ68gBjwkj1yaQgoYms/K40XuYfI61BB33a0VjEyrU+R6bKsUFmoVKzp+V/PLsnR685WkWEr7Pi
O3NjceprNfGMYMYuADCALogxCfVqvy4HqzmX5eug17pvGfbo14P96YWVP1C+U4N83IIN6I69NSEs
lMraMA+3cGm0EJQj9T7Pbc+DpvA4NB/GCcKTIMpGJgchPMrxPiUhm5Ci9JbqWg+JMQ7xfobhmy2F
caA0NfIbBzMu17o4qCG6J6J+Wq9kvSqPZslPxRjrOZ6Bv6xHrRCunb6EN1Vz+SNsa8zge7O/rXmo
9UOwEFuZW/uydIEgTMCR9LTmzM4thotQ880ml5vGy5yDJpi0uUF1GoaIVqbhTsIV1E6LFunF44dh
RGK/umCxYpvPYeD5YCEQFGjP22SZvGCDvVedCz16WVszXdP8roIfvywviZvSDuO52nbqkH5AonDP
F1hJm/JDb/uC3LYubnmW7KrF4GJn5U93cfVa8cDl2ZueX4RReQZ7uc8KoW5yOomBUfXiOM+WHbO7
nNrXO9VJqZ7qLSZ9rksHiJPSk2NbeBPr5bRZLma2po6P+CMIdMfjqwyx3mc9G82kG1OcI2xHpkL9
zMoaw6TNnK8xGMaFznTIqNj7zVyeV7f8qpjkIzoki6Rk+xu0xS87S6H5ou0hhk0A5n6Uy6tpPcpl
ANXdHcx2m5ITD1tHkqjwLdZbzFk23ctzBWToNlbie7WAdxoIIwyH6+obDHRgVI/siTEO12V1LBKS
FkNSarvGneVGeSmtAcFSVgSxkcHxOyDmTWuHv/Dnov2O/K1WXl5zrMuwAEww0BzONEOAJA2bWyy9
fVUan6Gm4+zuUXfWJ/7MPGEzegT94omBKPx4DqsahUuB21wE/PWNbgzZTlT2E3bbL6kSSLhjOW1z
bDDYdTH4dLRSzGnyiQiT3amOD/Zlnm0QV+ShkNXXhjt2r2DrIMUbu9QRZ6vTKj/1DAp9OKJuQmF8
Jk7CwAgfNDs+N91luZdxBiaZSFrfvlNjivnKIsqZOr8L3EhtSCtg62Q8zcuAmfNi/14cmX8WDVsf
jnk7NlsnMN6tDMmGcZ6zM10kr5ZG5p1iOM55kdlYNKJL5boht+HcoTFy+WPzCRZb3LhRDFt3Q5Oy
TEjBZGfxZS1RncWg6Y3Nvh2QIchXq+MQ7dLaKSlIxQIadjlm/CDzdoP1mY+BfNDMjmEMpp+uNzbE
qdH2xxzSVc1lWvScz/4cF8vmr41GJeOfdq1Zj2XygQWEdHuUViDvftZRT1eWFVFmWoaMUvJ+B++h
e5q6+ZsmNB7WkomUCQLPFrBvO2CKZent1n2ZRvOyyJAx48VBIB06UEsjf86iTt/2orP2tZV9SEVi
Y9aDF8u0tx1FcADmSr9Pc15Wn0QbtbSThnp16HKn8XtDXcU4eee5nt7bsoxubEnSLU69so5erDN5
Gu+UG6mBfbfBx6aSfYuF/JJPzracYcYIk2mr4NlUj5yvmhlm0pQ+TRFBrcx9mgw7wJ4/DAd4t88m
C/K9zXkRRnxaPzwtoeHGaDDOMH1sD6T6OTVjTTWDmpM0uuqUzh0gGUg8ybnqgb5L4oAsQiysrK5X
qnl7pz/1kR0+kvV07FtRzSAtcaJtvESTC11hk9tu9GBotjz/sfuunn/sVBgPh1GXJ7sO4nOJKKFZ
2Bdj8ZPJI+QIHqGcWJFY0KywA050B2HV28gx7fEwuR2WInM667yNB1rTvHOAu+bsAOXUyECea9cr
rqYsSeSww+nE+KIHnf7A21mhzJmw8LBxbBDtyXUM3kcsRXaKRh6xXH7Ub8ferS95aHtjSFdNdOta
+OMaDYU+1YKnoEpKHwFekTlY8lHLJqoBXni2OYtvHei3MllOy5H9fWSocasZRu9bw/EnqXBl0y5H
HQffI5lanEBE5hwIuWrG/qjPWCjr3KWrehmQtcFPL6gOMUaly7od7rzhjD1T23kNvopZATmHH4WV
KUKsDarwpwweMQrmp9VCWHihuoBHia/1GDyl+jQeKt0Zj5kRvNNHTVoCg5A0gx+GXpH3m4zj5Nq/
Ey8Wl/W0Oc7mQ1OV7iOo9T0QVTIWCQZqSCwP3atViPpxvYpEC3MnA6ANgQX/phsUNHe61TZbhpXF
K+HaD6wS7suQMjkZh5zWU6s9xi1ThbH6pZUXVQwxHviUxmjGjIDIMmAcFvZMfGn7JgaqZEH53vHp
N8XUUz7B4FwbBR6h0v9zvTY5irBIbqoNmKCG5s9+CTo3Q/meD6Kmg4PmmL5PDnNcJhdYe0+EfzhF
YHha16K4Az9FDdKeOl8Kmk3LO2Tsvti2BvgJKQVhQrXuVHuSwMcsCb+2Ft3Htpne1zc6gkxGVmT4
JlPgRLkd11fVh9tk8d3XQAMvFVuUrRbEL2XtPDhMST0LOcXWsAgtc8h4tJsDitHLGu2NSQ5JmmmO
+PYP6+haN5xNnRYnMJPMcx1t3K77uSLG+YsjlsHgOk+SWBUQkw4xZAbmyNl8CW30WoOS33UH0NVz
wnlgQrmPnB6yPCKB3qIlZBWrqo4lHPgOIQ5joj82/i0q3BE2Ke5TYOM8W5fY9eWmVBWP6INUFWr6
Ueq2j90LfI6wIcvKIb8x9nutNbnlQ4INY+RA4Gky38+5SKiXrajNQpcP+qPFj3vGKfQGi40tPbt9
KuHC6MEUP518MM9xmX2qbE7xZSFTBMYP3Gz1n488h+a2b5RAFEqsYulA3CSIfUvvGcOd/ruZY5df
t3dpb+CIMCIqrEgyE16S4c0OQRwpWVwdUsXbuY2uxAs9tI8Ks8qsPwTtM73UwdlcZoIY8T5igzAc
Y+yh7CByek2xXc8mZBXh69lUni6Gq7RBkFpG0QG+yG2Gse04UNXAc2VLCOLburjQE8afRwGFElqI
EXo5kJTpe7Q0U/JPYhxfcgXJx4RYC46DPOsaxzdj1z6labmjAUucq+RPGqPFJ7jRm0LuECuLHWz0
yZcCd4ejCST84Lq+ARgK4vv6q2bQ8eymnHeGXj44cebRf5y9yN5Nz/0UXd1AWRcnpFdu3QdwIigv
Fd6jLcwtAGvlkJ9x7F5odsAYvl4P9SB26w4Uy+POMPuJg34/78LYgW5olXeTrNdBIxOD7sw9It35
pelBDxjF2XBNRscJLW6rZrI+YgNdH+4jmXzElMTeNmP3k1ty4ObL1SmNhmvpYSWKeFc5w+Gi79jS
0D4SHis33q3jAZmxirQLx9JecF94vQlgNykrNfdZEdnZn20g1ocrZdrBYZz1q+hSFMVlRNfi/LHn
D2hGO5cM4LdS1aQ7dFpgojA5Khm01NOdks6AopDESCeMAbZjb2Qnzx5/eWGIO5LrqJC62Abj7D5V
9LNgo8WcpuroUpQ8RgIw4JfREocqi9vtPM80lUj6c7G8g1Viex9TXHIULlpd7M7HdVYwNLbxQPzt
EdVfbtZ3fghMpNMh2vQ6DRWDlsT7gWrGTT1MtINbIINxJcT3mWMblhEcZWNBX2WgxK91j0WFdnHo
x6DZVnoDIsztUppvisd1jBhJFW/tuZoeuLk3IRO6PyeauutfERHbI1LDB4YS2o2WZGZK5Nq30ecw
bI/4XUuWExPc+D6K7EvYNfiuSgxFJtbMgdfj9Ic11+GU4efaopcOGZPiFk1wxk9DWRAnLX2emL8r
Dutze64DB7YAykusJY/rgGLo4U6O4fBQjUAOAc7HvkGvO+xIq7+4MxvxNfs3SQBgNVb2tpb2BUdj
vJuj7tv6LM2Zix1VElMVNKE7xIXySzOKsTYxt0oz6+6xi7Lnzvwq84OR+3Xv8sBaDhosYbScL3/i
5r9lw9NczyC9lgTQKKbWzl5Pejui3F3pHuPgJ5F0IZ5txnblWPMb6CGmDOkJTRGHjJEcCAME6EMu
eFA9ebZC5e3bZU7U5s2r1FiX+1b9CA2NHF3Hah9iJMdQnQ/YZ7RsZykH3uSi8TetwUCSrdZeG7Mv
UVv8RJK0Nx3cfNfWT53igylB/rDVwvGelG8ExGmdLDR5LaIf1IIcGpe7hueu/lI2uf4ScvbLGWjp
VSs3vQzZdLX6eA8c+cXWhTqnHZuzUseogKoCFEUyLlaCmBxb9OY6Fsn3NTlQtXwCC1+kNiN7t/5W
SDQb23qtXxrdDO8Ro3TEVJbg5VAx1OFzR9wbMxsR4gn8YyRdDnaLJ512CO1MpzhnsHb6aNX8JQ6y
W+fID4fNKrS+eADLmr2PHuUYE8V2bCD7D9rsuxOtZWpvR+0DA9bzzBuxcXIn9LWZk585CgaCmgbL
QXfo/6xGh4uGfJmaK9pBQJz6Zth413L5ue1cbEuHHVvhHVBNEs5OU7aDeqMucWcAlBPJU7Sg8/Mf
AhrsJjVQKy20DWHRCtQ7wSX+kjdTf6o0aFpuii3CykzkYJW/R1ZV7knL/KZPdgTVr2OU4iOyvAtM
SWrvZVj8JvliH5kXe1dCQzsVVi8NSK9D7Vpbx3TdF6Hn9Qnh/bY+V+u2cpkzeI+oUuGNMQI8CbdZ
gNUS0cwxj+2sn1sjtp/Xi65QU+HzKbzlaLbXxo3Msy2NaudUrbEDxRJziCt2LOKCgNDSFIrpPcqY
L2S0bGfudMfYyyvO9bMAybsz2Mn5Fmx8v0GdebJv1uywVxjTN4ybnxhA2ocBj34VetPZzatyO/da
zHmQ02ek+TjTCOUYFf3Les8QVy1QnmVdazP+7iyZ8NgvW2mjxuUrivn7vGTl1uOp7SDxjSWKHwCQ
mh0IeQErqc4erl97gS9bmfFBs+ZLQnriQLYn9hlbyU2QqPIQCsp+lW0SJG2zV2M0r4ZdIzrV5qce
WcmxMzsq2BmUtJrTw41uzKdmMNEojcK3lPsRat55JX0klXUpGkYhMyssDmv8jFaZNBtjEMNlnp1z
2WK9CqeiYFEl6q7pOYGnSXe3Jg4F7gRc+MudQ4QM1SZBkQKwAdU5fEhm49PoFE7GFHNDM3Ehhzbr
kcPYKkLlXncicOmJo/THko6Ok6nLz9SeMPJa6sWbtsLCrb1uQJuoffNqtznTW4PxD5sH39c8pQIc
soWGC+wLXHmesX0yAzgaPc+3lRPOAelpgIh3cIo8Z+xWj8dcRAwACUoc3RlT+dK54BPSTy+26rqt
MTqd39IPcU0m2opO1rLvaty8PvOpkioHHU9mQWFPNr0nt/+OA6k8kFsRfqIZUC/RKtMO5siihq0g
piKrvlYB8dOEh+uuisyWQypLU5C4THvSTeDyuhEZMY/lX8BJjqcZNDQD32bjeir2p8QmdQVU07eG
jp/UU81RC1McjLEV+rh8CTpUTOqzyhooDqiCnbLd76sUKETyy8XseU7t4esqCGiK27A32urKqrkr
O248nWz3TmhU67iOeVobCVpwNRvZar1vANkMA5K8ZPRK7sPwhwWh9ziLZiArxtCuiA2GkPbwW2X8
WKgJcPS1cD8VwiAHvDchYp3ljEmnsmc4CIKlv67zh8Iy3YOoqOJYUvQGMfH1wOnUwcPKXU/Q8pfH
WSPA3S/qoIgRTnPw53uyJFeGs2SKFuoXKyV+B1RWgwfJsUrzkt2qKs4dzm0Ea9yrXfIukyw7JAD6
MCp+rt+Wm9NbYCj9XLK9zdM2uBcCQtMQmsbeqYfhtpYDAI2IoAqiP9cFVwo5+zFyOM5bTf+qSD5s
l7bqYEKtxcPMwpF5eyvTM0KB/V+n7tFkf+4EVr3tpLvTK4FZtieWnU7tSyZs6+70qekrqqy3OEEv
JR7+WxAxflajQZlvtjsEaPo34q18IHVlX9rWu6aIIbfGUtY26tHn8qC1D2DAyWsuT2dCbv0TFG6v
6M8tpXcXu1Tigmx4mUQZvdSadg0EM5wmZyBn9X33ONm89Ib2uVNIHVALt6QxG7HrkgF1xhlbBmnY
NBsxcUtiNvjx5zmHw5rQf60GtAHsFRDf/jyPihl0+bj8lTy7e/T8HsYAspfC+uOPEFQf5snYisXx
ZHHXipSyL5tF5ahBfNkBzZn9FQTh6U8reQNYinPCsMrUauosCBRJsnNGHJtFBsmetLxbE0TLdAzy
KFopBHjiXZEkkyGHpD4SuaCA863CGlS4gf7Mx/bH8TGMydmwdBCzWvelGTziHDy0yCSLc+YhV03v
jddND57ePK875YC5/XYIJGFALawOaaDcfQ+ez49mXEtp9BuA24BNXJR+SWJib9FYP2oflkl9Ukas
CYkT9epf/07t+x+ocv8DcwY3p0mgA64edRUrO+Uf2CgALdTY8IDfmi2RjjanaLaqG3Gj3KMk58Lu
Rboe022TWaXqHMwdkx4f1gqE8g/j6v9ET7zFnw2Agt/dPxMSoXn9Haj4/4WxaCwkqP8dsrj9z//o
fv3Lz//6t38/DeU/URbXb/0Ls2j+jYptT0q5UAzZbHjAfP7CLHp/sxcaHoBFHTCYsUAd/6IsAmAE
J+gIKV3H1g3L4ZvaP5RF62/CdnWXv890bdfGFvF/oSxatv1P6EIXjiOIE+ECgpRIQs4/gY3gjNid
kU/bhNDOLsPif228aDorCqfbaCJjVGgfvY7qKhKmH3jE5ROO5O0YYg+ZXRaNkb64jPvn1RH6yXZJ
qvDaisPQdqc1X+1NE8ZFwg2WM8a+dJleBmYxPocmcX60/YdqmRfncQybdngsGPqTfGbio4cuPjFd
vTn0BexkS4vUnIQ3o43VaeJsNuf2cLPoiryFgqqI1AjLbTIm8YWjDFgMHZKVTNroHFLASt/etkYi
+EbamNM7XNzvTgoEJLs7cdj+KDBCbzjhPQxxV52xdDevNXXj+rRXI9nCOXRxJoaPKrNIGJl48jYK
GzN+UDo8hhDTbtUQ83Wjv76UnQVfd/m9FsU81OP0EGg5zsI63Fsc2vf6gPvMKI3xNhbRSMA0P2pU
v8hiyl/0ueWd94ZbLCxaz9xcv4JnPAYzU4x0sp2bpWv1vFFRblxI5eyaqM/3AUl1Jny6uUwAsF9q
0WmyKO1yMNxCP7FpgVVUOFkEuk9jGH+NZF/fOxV512zGbRcS+IsYptwt9qvrv8Eljh/TmKmqhRPj
lNjdhSxVfE3c/kACX3+DmkZoSMpL4dWfhsIl1+AhJSZr77IMc0ZPT/STSWmox+NowxzTvMY9rS5k
sJjQhc+amB6T0dGOjFGrnZsnkIeXv2VetJghv5qYSa9E1oYXCEGcwmIMWANO2SorGTIvX5imOP67
CmOxjUuEUDzew102gXVAsgo3WpOTbDMeOJxr19pwrkxjhhMb9RyzVuH2N93L3j1lvrr9AP3eSJpb
Q8UsYk3uEWIII/d3Jnpjq/XNc+OxV9vV5RBcbC8LLtMkbGz81nzVonk4BlqSX8Mwza8Bk5pt1WC9
64FepztTTOfGoC4Je09wziOMYDG5IExCf//3Alc5Tbt3U+jaZf1iJ4gsZS6ugRHSPbT8fp/lzUln
6NRqxgBKw9OiazeYTA69Wu7zLvnFDiM+TqH16dJRQRwYhMjdLdGnw9cZEeZgq/kj60i5UaVAKKWu
2PK0LczKiRGXT6LFXBCq8iKH8B+/9JjuOKvFD3///TATHgUJyUcjGv2gj6K5rV+0IWpvZKA0P0iX
agBv6g6tLD5TSxAhGRutuppZI7ZthTut79ifFZM7+DAuYjTob9JIbnNvGac8anE+13Q/C1t97Qgh
+6LE/jNotFzjUm/sW5a0PsALsc1r+vImsBv7prYZWQxwPILcuuLNWIB8ZbiLK4EFjv+RvOlZGDDa
I983WOqZ4tXgYHWMT4lfhdf1V17r2DtqDEEuTIzmiGTq1y632HyEGJozD7hYX/NiSBC9aJaT3tcv
ZZRld9MJ231YEWegiSe7qYQoPRme5OCaFWAwM2FOlocAtqd+mePp1KUVRW2KzWTajzZFcSeB+H8T
2sFh9H3PpQtQKogvE577NMLwVxkwpYaZS/s4pHg6JoOSjP6Qjtqd/GS3MRKGTzkG3ApOCCTSod/j
b3z3GB1KbakPouyD8R+RV360mk4PR/qMOTjCUo6ypzKzhc/wJtitbeeA23mAsedx9GDbXvv5NFzy
hPh5IOuXvp+vhWVogBmot7Oa8EB+5NW2GWTo0iDeIYNPaTe/wvA261lPTUjaHsk8bHJEZS4OXA1W
J3LaO0kXqsT3uvKHVnfFuaJXD2n01fAeVJi85/1r4kSA/0xIsoXpfZ+i4Ja1TFMNEpWlbm7sNnnW
KZjYVlikggYsBWH9y+ANcqtYOElx0i08FTfSkEeiIWdl20+I3tEOAf8GvPG5k1BxaTLiCBrh7DSv
eI+IjzcX9pnkTuiEInAvn9uDbrSCTuf0jbKYJze7ASY/ZFQ5DZ3GwJ/TbWq/BhIbvs1w3RVALKJQ
7hS1df1kPYZJOe6Erd2o/jm4thVuLHAHUU9sbHpxWqvZaCGR0XC0Ht1Alls7FRcSgJjUlmCVSK8l
mY3KpgKrwRyDT6W4wRsdzuS/dk6LW05X3M5O+lX2DQdkO/mR0fAelDO6AV0e2PLjgHL7MvJcaumq
gKi0osZ1dvwi+DCwTJGzKg5ySG+aPS7kODJ+jX2fvcQBDonPn2cRqMjgtzXFEuElSmkKMt8tLqPQ
4hqgLcqPorHbRm1XHzgD+URIMgYLXrOP3KG/9Y7d38JcXW1DqrMh6+LUmuH7EGFxAFeOIjn+iJX+
fajtlrD/yB5hJPVOpUSUad8nuRit6U92VX22YbhsqszwdiV27CwHV5uaWbSpayva5mQy8nj8Bm6m
hpXG6k3O00PN2JJpGM+662v4Ni12OjJtCZFzyikocxmn8M3zCDBrV52uF6YBXrfFZbOZq/CETn2s
Df0bqQdoQ7XhIw4LTljZM1C0AsWVgWufsiICznOJyE5ILlAfZgIDLjF+DhCdx5BQhUZ2y5QMT1ii
HHKqLZePF0JktOND3E/oBQzyYCAcK0+8NvS0b3vPfKb1sznrnkHWBJo9L7A7uoA8LxkTi91YyohT
243wKy1T7u90miEvlRxerEb/KNOh/JJ63XcWGtZWOoEOLPG/ncC86wNN2J3dT7x0Z2/SZr4lHjX4
qXLLR/AT+6bDohgFaXd0yti4yZbLc1Im7TpQWQiD5viKINuNoZpvoAVw70x9f8grUvZjGT4E0Ihe
NZ5BBCZjUl+dWPidRv8168wnq6BASCIB44KZ8Dcv83LFMScrltpxvdgiROrkjzRa+erJOdt6T3x9
KqLdAI+YpEP6sxtsTmKwlLtKnEO4K4y7MRKUI2bezml2FDwBt+xmWqaXLzobK3hj8Xn9rdgqc9Ag
Qf4gm571es6hzgoX+5I3mWSunfAyUzt8KaPgIfIwkQROkPpd6TyNcF1CUT5OIvkRzN215HyGG52w
WdGwXBoOMsLgseCGM6nc11wV6FWQMPYR7Q1E26JDkL45lbiKAaJXJ+RrY5XHcKpJMMbla7y0QIZP
I2B0LIIztlJbf7Gn8qWpnQtegmND5uiUtH16suOe6zD4NFzDxmlsDF+yVD9YVSzeOfb3R1rEeGtZ
5t7jgC0vz8P4Uib240Ds8BLUfCPt0A37CRNoimY10dFF+j7KFl/I3Ij+rWZrs1WuEZ2jxNvMhYFb
LiQhI8YHo2qY8SvuHTApAD2UdUUK9QeH3pRYo+vSrYvH2s3tF6NifqUDBAKEkJjPjb1MXLLsu1L6
L0XrwqZok+FkGbpLKtYU9xGDrMtGzrdHJq9G7x5SNd+9DOqvliXo2mZbIyvOMSPyKdqkqnnv4847
eV2GjcEeJh7vBhsyt4oQcTTnLLgnaHw7AG3qQnKiYMphB2intK1+GNRMEjwoB5qNdUu7rL8Sjfe9
MfsjYMfhKAdPfBlJTu770c78nKLUs1drPF1Vle/I5Xa7pJmfdH0Cgoj0vK+19mwz9X9qAvUGMmvC
tpHUB4rqtqkuogfsUFvF4xAJ/NYWASAZm5KLQSeS6xjpbZYA0HnMfymS9leCoL2DN6Qdq1jjcY33
qCyYP7RGTjOYWpxkBdyojmCsagr9kDttvR8Mcs6RSdBUsTQZLAJjZjqoR4Nf5546QoNpLroJNcXJ
gS9JgmrPE63Tx0DgdSx6uHS4IC5qNNWdA4GP1imZqe00FMS9VkZ7I7CSx0RGv81xTvcBcZJNVupf
y+ljCIZyzwQNpSaP/dR40BNshjagyh1hmw0mzEMes7qUXbFRzhQ+JgUQmTT5CfrLWfgR3QZvyS9M
Mrivps8uNDNKg5hALzeF3jisMAOTEAPaEg4d9LwHDjGxHyeQ2sK7Nz0IRy9fvTkUO9HOhGas6nlO
8q3Zm7iuQ5C2AQPMZO4fc7Tai0i8ZygBpPDm/snRQrKFXkjKPtElFZ6kXetgRp+ofg9hsusyrd+D
mBmuYVP7PUVrGMRdzgqA4HpVQvsZ53Cvq8GmtoQ4rVZM2LBwF9INK2/tfDZqt7u5dUISFKUqjQta
IRvt4hFY8cv6uWqj17KCz2Sn8V9fyoymE/ZWDIbByM0ONrg5rhq2mLlftVSxex73e5jLXRwmOLGp
rysiZ9Mt8CWgknBK7IKoBVZEbdOPA8p49DC08kfsSUKVU/bpRj3RfUHaKLHMl1hnX17ruzhCKFjq
9nD9/+qlwJ1X3R3Fbq0oaCwyDC+C7DF+lcqTTFSH5yR39S2eycfZxPPekcgrxv7QxVoAmKOwzlmZ
nXIBU8nSE5LUfGQAg3iyekOXXITjfoxahQc/xL9jtO/WzJoUW4Hai4Tgb9O6nyCCvhnUJzu1/mEZ
+1gbnpqaHz2ksGLT4WgGQuruGK90UAz1n7y8basNj/lQjexLcYG3UOXGDliA3eKsy5X9rC8oFAD8
IAGAqiFHUXNpesw1I8yY3XBMENs2RkrStpxN7P7YJQM5bMyp8TiTBL5bm4+FgdTW92bq58WFGXqv
m8ltMqYjfjmwE8pDd9Lwyg2FOteTuvMBciOgzmzKhcHJbkDH7Y7vm8AXqQ72ejWy02Z8N3KO5F5q
k5HVYeSZEcFLo34F5mLxhESxE27Lhz/RvKe9e9TDDBgxFv9yivTQpyC5CKqbcthjRP8KY4SWX86H
IMhNPKM6lZ86OBqYE8EWDEhHpBjPX3hqJG6fEQmPLomtNhMlpKeF1ZdIUeHMF2PQNQwhNuXPlJR7
bILmvPjVjTI8D6WO5FkPxNoJQruJQT6U6TfxbYY02Cpz2BAlP0nhK6oUs4nCuQS78qYyjGHv5IG2
0YfJ3Hc6E5U+cT9lV78ZObOLKfqE4zrxVK3fkFKRBY1e7JIcSHGC6RaDx5PswVGyfFmb0G4ydGeW
K3CCIKyD7NJGIQIBRY5GlwIpDvL6sQD0lAVpvVE9+ZduNNKDcLEP6KUNGDKtTAqmjfqr6QW8+81z
DIA10efokLNlkkHOhrV4D6ZDjOb03Kn5a51X0KN7+03NpGXKstW2mUvF2X+zdB5LsiJZEP0izNBi
S2pVma+qstQGKxnIQBPA18+hbRY91jZPdiZEXOF+XC+VOqF4fq679nsC/txh4q/ifjrY7nA3MrTQ
loZ6Ji6yd0uhcq0mD7Ii8btuxasC85iIyF5kOwrUPd4udNZ5Rn9ifcNeQlUcQJwsu+ACKA4FKgLw
WINggr8+BALn7zsDwUXJSyZGYByyg4fnzo+9EQAiYEdjRvMjIOqQ17Ji18mOr/yU8xS2xJizCu4e
5eDw+3vMoZwY1Z6HAYmaM8QEXW9w8t+bJuNjH8qXOU6fSlcRj0dz1/DSuH7Pxdi8j5E+7OpZf0Y8
+BlL44Ngu1XSIRDuHOeNwiXi8EDcOWqgsVr0VfZcXu0ObRA6VBqhoTvI3IjXhjGKVfREuCqLFOtX
aNYtzZxXbfhjIYreud3buXMj4rjbeUmJSlKchgK1UA0tgYWU2rZ1se1cGxW6zNiAutGt9ZtvsRBO
KBBywP19FpKxHO+BTj4UHDg7fuNFewoKgkt/n+VlA4zT/ZVLaqljEPzu+KSGDq23klbVoJ+w8SzR
7QyJiwk9JjelhBcaulbBXKV2lqoVQVaqmLA4DvoCLQlWY4uuIvatb6acnIVGgoA+s1+GFpWkgTZ7
ZSOhXuNZ2KiU2WWUF78TAKVeE1cb/LDdc7RMjfiZi0qSPWvZq1ANytllhvtU4U3RS9YBmeCwzT1E
p5JZ8mGDkBA9OLccGtLZCQfgoKNuU9do2dlyUQjFGquN1uj/OQbHajY2MfhEXErViOdNzQArbG3+
i1pIWFW1ZGa7KR28g0Y9C8xk1SAHyW061TT1tFAxPg6FKaiImbmFJjB02KsC9IDHJj37icp0Yzpo
M5IBBrGnznP/gaBgD6uDT9cRYK9iYEFHtpptmKpNmg2HcvT3GmfsZDBPljZSHU+VL9PskITBV5GW
UCt1mwdrEsZxAMeAfMgnM71i2zlZVEVldeCaA7NYn+u1ndIsj2l8y1kS+aT7NtYnH+zaGVCyAVbV
17YHkRgy73zScc8Ni11HJCdtzn6N9FXT7E/E1C6WoCT0YgNubYUQMSh6b+tU5ftQmDDmjW5ndeU7
R/At4e44MY5G4OHMQchYNiQ0EahK2/2ZTvfkK42iMnklqoz7tfpSyFohm1x946WIBEnX3w4qUQeR
XpN2ewNQg9F007EySRNelO2aNWxrIdY1fSs2PsQP6Sf6Ycyh9T7G+lLXcxOao3pN+owRCNapsbTs
sFYYvzEMgjqyM2B8i9B1+GNnj8h+at/jwL1omOiJmY6GI+aUbWsjBQmY8h4bjKqdCy0GBN86NhP3
XRe/chwZva3zqoCTkjovSpoHu07+arv5mpNxbdro/Wbay6z4yHK+Ad39SGWMKUNn3GBlYIQ5tmSS
UdWICfBTG8z7HpE3owPzHGSY87SVsRyByOqasLdQPpDLQeNXn4vgE7UI5mCyl1YqZ8Mb14TSiNr4
igcEANXyzFS2us1xe/KHiiKVN7eUgKlrnAJhXDEzjo2fvvAAgJpI3wc67BTg8bbH88yc1OEUiaNv
tzL0zQztwbb+5jF5BLo0rKdC/mlNpo4qRlnELYliszqxBH9KMHWugWSBvsapZTbDFQ5mFQ5s4H3r
LMGl7qckqXeKx8nIu/exehE9UPtGZE+t9pv0WIO9QHPB7OYMdujKU9pdKepTpJXPCBh+kYw8GW1x
WfymjYeGRUYXBaQcE1GylbPPHt6lHbHiB1vF+2EcR/RyKwMKUGjHwx869wMjhbOud0+F4YLaBRWV
iYdulDNXzaDQV46wQ9ByWQA7Rozq0R16lUlpOp0gZpwN08DVSQPj+jDRl78re9e/RYvfyBfNV7sA
51goraY4c08/O4Rg0z/ieDZzlM4yIzAAgVCaxZ9uDEXUjIePYob2YwznyeGiiqAmYeV6D4ZArYkg
f9cG7dPBRc5nwnTNoSa3RrWPYNTSyqgcPE312LIq6ccWGPzYvVZlBrJGPznIjJt4uZcaUJ+1rS10
yAPTh6e0zPBtNvO+QUmdoM/QDH+DuBSg+vgOry4Ke/dVpmmwTsHaUGwHDzWuIm/iQbPr+ctPxb/S
pOVN+TFFf1xF6E0yHLYBFsbB2buszhYknhQB3FA9wqxvOZQfBMLLWp0MORM7nT14s2QcFInfCTFK
1tmXwgRq+J+zuwQR7Fn5ZhqbjeB+XibVbx11Xhg16CztvOUyzb/q0UIcjDg11Iv86Dn952hXEO6Q
P7eYZNi236cSzAkx73Yh/kktPTSam29ic+K8D6ofT8AW0hpzXxrZRq8feoWBLmngXnWwh3uL7jHx
h61scpxB2UzzqA2P+UjlUaJTCbk6V7E9MzjGukO8PJcFJJ3QEuOTC7vHKeYXG4b0tuZGDeP1DA10
neN6DsXk/AOXpbnjmv5ZXSnXCLQxkVy1MBzGezbZT3ms0UbC+qqLBUadhkygvi1Rv7te9873GOYj
HFvN7HH0EJaoVfqF9HF2AT25BTHEMVdxIOffZbMXYJe8S0NEe/ZFc0NHFBUwTqIvlhtOiGP0EESI
/YuBU8LCZ0oCJSsyedbLdlFh95/EVbw5GspDl+ZAd8S1NzFFjfN86SoIV2zWhiC4NRq1MG0DmW/a
Z4vmNrdfGVDmuyIv7RVilQ1jqyvd+8ae8h8DBmTodviwx/LiePmbaT121GnahKPOzxla1Ao37Zig
ZAakyp8K7ck8AuGkzhfuqRQwLOMTK+WXiUooLIpJp/NdypfqX4L1h4WhZESeyZ+4AcfaMspqXXNd
eMheSWKEfucy2u1LiM5pELZYtvz6LTIK9PxzBGiRe2IYglcS5+4EXO+nZiazASBS6hgLqWYmsg3k
pWYD7yzyntmshe2UTggMfvlW5nTNUmNRpqG6c4UUm6wNLtjuQP4hZV9Fi8+hHTD2IZ/xs1yDKpef
Y5OKQ9PNnskjQ1s2J8h0H62lVUlizHSyXUM0/jaKwL6Cq18JJEZYq+nwYZbS+CcT9qU8/UxaE+tn
ySiL6xYeuXVgO7+TdrCHhpaFzKI+6uRb+TC01ZDtR+PLskbgq949L4C8wt6rrWETJHZ6KW1NMWSR
LCrTbJ9XGa7lXGFkjOMVsTbQ1nR7X8XDc5Vjtenq58Ac/7F503czPhaw8135JqLgxSsFnNWuOkO9
fLTyIwt7BFgJS3bjPKb6Q1CTrI4yjP+0nSfyaeu7BYsCKGKdhxsx0kd6dojhdLugpPFvMG4WubMo
6jf+cs80OHTXjFgfMRB86slcbjtUjyTkAEGNOlRVHJdYu9tVFHSslQgNKQJ+GSYBDXkLn7vBXea5
5W1gERE6+bz3DMWv4IEm3fkpFRz7oHbPcu6Occu9X3hQwABBkvuZr2w33pdFt5am97k86rEtH+t2
mteloh+AOBYl80Otiq0qnPcgTX8gfWCUthfN4PzDUEWuPSGehCK4kVnrMTA7nv4lzH3CeAE/6UcC
bqscscEI+mOz4KAyrV9GZ+AOmhe7LNMe5xWoAayiJC+2E2k2K6t4w+xeI2RiyQMXrFynvYWvsd8h
MqJS8P4bSQyfhqkYkVR4wVzufmsqYvgtKLZwzHIDJBwM1VCA5/S1B6ZIJyS3t2oMrulEIVwbMtra
A+lhSSNRX818JyxfvS8UTWpDrjIlWPysK0xYJSNPNmfpbQJllWcu1u8aamenNGKIUuvZb6mkYzt6
SFLbYy8RP/cSPLJb8Eqa5iJDeO1sPwMBSb6LcOt3WTMJ09T8qaCEzcJ4yiRe7s4EJVk25THwtbvN
oNyID5bRvhfzU1IFtK+mhiKsXUyrrJRG/+ZKcCq0FMYKQvCva950tzv0pBRo7mzuwS2tIi149nqx
IFV2MjXMNSsydrcYmymskHnwKRXkqAAl26saOK89scLCmfZd1uyOgNZt9CGGDmnucBh5e9xGSeBQ
r+sWKUUcGHhMJg6N1DyNGlo0xx6RsNkEKlTsii3MvLnmkBNXOw9mlvd7UpU+hc0LTgCtHcY6wIYA
TCs7c7mDNJTtZs9eZl4VNiPkxESRWBuRmet6ZIHMblai0T3kzBTWNWRs9p1MjMeXpB92OC0QegIs
sWbxOU/+BtPfqlKeZKMDh91cSEDaqDZd7/ZreLn1oiJk/hoTkPI0i2bhnDGp0MEGECxzUQzMHEfs
i7Sl9O52SV4bYeaXNNBGygyC9zKo8Usq/97M0R6B3oWf/iOm9iIjLrgYIzb90yGp9PbEnDTzKTsE
/UZksr+0eKNdh1VuxX1uoQsdZsHKMX6phuRmLrcC4moUJWO77yOYOnPrvkz5/NgZHZev/EtEfQws
7dp7fIFjyrNmCtYUUhTdxlxGZFRWqeOdh24GMzOz0CKrGLme4a3q3ADL2gEgaLvHOB7+H/qiZvll
zfVj1I3PmQyS7cSAG3XUzvP9d3jEY+iZJHjlzP3m2P1uKMxt2yjCPsPC4Wlvcd6dnCD/0DPN2Di+
fLeRGdVtwFmMWAcXQzhM8YG1DOeJwdqOrAA/iXDrW1dyDYFFeumOgPtuK6BJocBgSeYSGCQUXLCy
9T5xar3mYPiGZW6f5s05d5NN76CbGRl1zeRQkLYIj9q9SIMhCoUHeKQtXIizOUcLBLL86G2BXB3/
z9g5L9KcGBwUpyA2zvGUXJE2PVgR1YouynmlZ0QM1H1+qoBszWm18QMN2rRPB1SJaDXExotyYXx3
aeVh358yuADLRRigTYGqvEE2c4IaBwB+fMHq+JoMh8SU03ViVxap8rkr+3OG0Y6MzgxbhII5LCeN
mWP3OTvee50hGOqYkBlp9+6QLEYBEnzHVXzDQ4LBWQf6o9mcXYiY9cj+JeMUQ62TQ0qIhwcb51jo
DYzhmrY75hlpfBGK6YwcqVW7rJzrlNAZJPwEAHXzAQnMfIQ9DJMxyB8cB7RLBtyb6AKWgL1/aavi
bnR2vXaMmWsY6DBTi5BBnnqG3gq94FsjSjtkaYAQXAC10eC/jlWOjcQlgMtKYLKOlr6O6xlZz84S
ZbEqUOUR1pOk+2S54ZwA6kOjXxQMvwg9+JrCB+cqQL310mwM6Z9HgDolmzy65XSJ9DI7D5HPU5/U
7XoYuNt1GaDeZtim9UO1KRUU8m4qujCY0dtMCAmITvcYaaTbWDRrvO5rl4llSNL5V6OMj4DpvKs1
z9Kszjpl5zKJlriz0neF0jc0A/6mA0LYwlUEUlUHL2i+M7P9SGAiM4jEHlxax6kk3CLq29fUQHVT
5TmeZXUUI2xZehg2V94qH5AXIIv750q6v6xwqMbS6qv0HpMySHdFat4i0yZWpjnMdcP0WyIhIIKl
mVnQyfy0MIymeXhyuP3Z8mFGFR5vNw9fiWWh5/eRjf43y+KYulobtkaNiZIVrhfEB0JdQqdAFJ6o
c8sKvdE9mCCSfe84kbok3rJZjswFJyY0kfPuVtkBYF3teZ+sVOpNgCxhIxzEeInk1KxsZ1n+ROuI
/nOBgW8zl54YFl1xpFn+8NhOGbPePPV24F1i0AdgJ7ZkifwFXjUyIEFoAp423zKJGy6mEN+JNpoh
tYS5i9yXQXpcpB32r8Qf0wer3ubMCRCadOna4unY6LMU7BIWP5HxiN5BhpZh1f/YYK5KpBbg6A5W
13VEgPjv9JTZIRDZl2nLTRLj7O5TZDiRScJbRcyCMz2j3CKfqCZ/y8g8RPSutqZYPZS+GwFVmxmy
RJ+WZfTrykY2aJgo+9lWugvMJ3eDd/4/KCAQmuk60ayIMKqxKluIBZB3wxnyu5H3DvX4OtcmwtQ8
6yeGmAMZoZSo+Ip47emPQjT4mZecLej/zYWm3y3b6Bh58i7c4qGKom6tRlaNsBMZoOXOujVK1OK1
8YeoK99Ns3qnj+ObjSGkM33czcF7GpTUzSrONgh4vjxLkeIVo0rUjCZbWYb2FkgLU7cs/7EShAyK
6Qid3DEz7Tv3NNds2z8gR/qUtf4z1YW2rXXtIOv6dfAZ2fQeSO7BcFhWZkdd/CvGZO/6ZfukC5yt
0EQuLBK7NYgPc2VPwBWZ9icb4Ob6ii1NgLgQtSVlZhPzUTA/mpPohDgFUrjlQYuWe4zYFU7jQm1N
4fzmnU9U8PI/Xt9T0MLoaMpXY6Ibk4XO1C7Jnl27o/nrHDJlTOenTRu1Hae2C9MA5J07/BenJH78
XHt15xQ6K5PCsN0qT/uqI2s+W3N+N7QJqFhlbUyveR79knNaMXLGhPNdBKm3iaruVU31E9Jw7Nbx
a8xGDZ7f9DaBJGGprsiPkoOaN4IsVLanTO00jO1sFLRx05S81OQQrKbGuyLMsB9ixWrEknm5RrN7
skuBB2J+KCg1AYgf23lsDw0x07FlnnVr/tVNnQP0M5DRr+aKN1Qlr7ZNnW9jcQqcC8uI3UAiUIYC
iii4h6TmYhzz4Al25YHl4QGb497Bvou9n2iAFEtWY+wGDkGnNGvA0IsiBuNGdXAnPslR2U/sr/6K
bnxrswj94IjiJlK7HJ0d9FmEP2hw6MZjRy7iJiSa9RXuZTuRiiFz7dewKDjmsr2I9N7VGPQ9YQRn
n5mjGzSPI7Zd5KDeM36+/MSIPaLJO5Ss61pGMXu9ieFtZEPDAPrTGQvKCEfbxQx4rtIU62K0Fcya
8i2eaWQt3/7UY53nf0DiNaVMXJol/Ypvn2uKHM5yMkjfqDj0iHNvygbhUeN9W+yCDqafklFh9uz0
AhAEpr+P1EiKkGX/4eCcw3yCwleWeXIyrOgRebPzMKFEtibDYtvMTQI3vGHDzyXOqnBLYffZxlb2
zVH1Xlbafh6QD/bdC25l+OBN9lb4sF3JMr03qr/WRvkksNr47rgqBvGZt/hqdAJHPABOHG6vPs/1
8ibkg4D3Xltv+igpKTrGrMAQBMzePCE0h+iEk6cDW+ny/quI8j2pLNPOIIhXeNziEQVMXz3bY/OD
fiCm+9VeJGEkVi8PZfVD+k2iBciXExQaAq03SyX7Eoz677R2yQYDPVBsZYTjrkDjVLnEfLdz8aU1
zUpScvhg9Uo6Ys65al+psd6IQVxV0evU8dlb7WohopIZ5aRyScbrzRc7nu/64IImcB/URJs4ll9d
+xKplompOk9QV+GiokiQ3SluKIHZR1Zj9ByLmK4p2eslEtnYUH/VTAM7AX6eWNaHhIEcFL6LcPD0
K8A1EAdju1GIUGGNMbAKGl4Actdir7bWTuaAbi0fMWm9Gnb+POUjMTIz8GOHVE07sz/sxq8Oeu0e
Wb4czVk/KbO/jb5YxQjQtkn07FbqM9ODjyqdq5VRg9mt/ggLYSaFCUd/YDcCz44VABz51sMj7OXw
VvvHxGIwGbGOm/hMBr+CYE7xC1414GVYGzW+o/hNsx/KjiVo1rdbl0k/xVvAMB6x7Srr1bUcmHEg
ZF81TYCW/L9Juf/G2XPua+ecBfp3glAflf8qmFcwxiqVil2uLb1rshdx+pDD4AE/jSC3UA1GYlxc
TFOVRzrEFLd7DjDgjoHaxW37bQV8ya7xiT6NhlIxm6pQA0W9+0MY5IPNndMJ7Q42IeWnwUKzmPub
CIKusHRuUBmvA/JjqfW4p0i5PGZjwAbePo8aVp7RnP65+RAdgWkz0MH9uyHri5ENijZDtT+ulxaM
upkVtZpe7vN8IHTYSN9SjUANnYy0M+ipjyzopp3pdSgx2Rhp3OSDwWI/d+Bvuk8A3NQqZ7YdztGv
x0oBNI4frwsdqH+XEHFXv5NVfB3VN928lMGTMtx/VtV/IVk5Y/67W4GkS8sx6lfEJWa9FOh55K8i
48dAE7Uj7rYPnZpPS1TNKlMupG/L3TV8lWP+ojRxtqS97kfN3hP0dhSNEYQEPIyrtLYulVlsTJvY
Br8TP1Fe0uRVPk26y+PIuoF+Md16o97s5ERkrCcKd8uQ9gHvk6SxzH/nQk1beOjHmUC6zs4e4QAy
xJfzGR+dd23iaRfZRAzFPDwrwmrYiZrTh5/66iDbQQ/ZEl3YAefsPNQv9TuBq4G7rJKqIwsxZ5XD
SgjTKabE/omG+Z8iZDGUUO4pGpKluPHWViAe2IwHxx7gxdoY/kXm5GHKbX8RSq/RlKpVGacbN/Cn
3TBpMOzJPaKdRG+C98uadH4NZR859AME2Vs0FZymMDgdu/nTmdxbiXaJS7z84NSZemoqW6ep0eF8
zt9RwJQ7FibJqlpUIj3XrYu063GKmCpLQI6jLo29boJXdglNCWGI0YO7qNW0ycFpacpTa5k7J0Hf
aWM3mJqPgE+BaAg7vuIA3hJ8k96MufioEBkQ1FZvkUl2l4m3ac1S2iAW6AiVItkX/Vxs0tk+pi3/
RZ43o3nCHgkwJrilBRYcMaQ7Fs7ozHlmXIEVIcGgV2u+xEQtkVy48s1KvVUAON7w5mjXmgCVGFe0
X6Kxz67qofxUkIoIxWRGgvqDCAqim4Pv1i9JOaTmqFz50HCyExb56KKDJgp2fJ8zb9Xl+l+bJtRU
5o8th5cyPjdj4+9gRqY9IwQN2IMKOnbsRoYpYkxQm2YM2yxjunj9tRCehjqCZBkcf7vJUdW/PnD8
Fb36rpmDT1iid6fO9T0AsTt8xX+SvLTVUOGPALbC7KQnWTDLk1VqD2jpfRgGk7Wf2vIpHlnpTp55
rXSWJ/XYbRLmV2is81eXE5NNfnMGNf9CWUZryDm+sVikTz1CCX5UIe4JB9u/MtERWJRKc9vs+oBs
WL0f1L5gos3Gvdg3fvuddd5vNjEFcxL7O5Dpl5EjUi9xq9YeilNVMBthbP839J/+4J99aDWysg+1
kYltj48RPEa7sy23W3WmBlSK6fbW8ofDWJr9ubLkh15X5j1j/2Jm9VtFMPcxToaXKon46jWUkc4S
rZS1LJgDtD/m3KPfsqer4KLsWUCS02DbIzIEhPuh1Shck9oVOsdy1JI/2KF1eJhnn4Au62ZH8bSv
G/2uBfbnnM1o+4pcLvOLFPGw+U8WcQJJud3awjkbw/RcwvHZl8w8eYMI+hxuNXjLwCKOWjPml0oC
LcGyezZw/0qj/NQKbGNA2tAPh0HWPZVB1eF4RaTDagwFAWk9RdbsOj1BtCKsHS7N18FUGqmA9Y2E
CrEZu+qiN/lBavOv07VR2A7pHp8v8cOwJ4KJQY2p/N/aGn/4Z1wxANXnW6QypvBdQ0kj8pNrg0PC
EM1k0kz/aWZ1EGPvbfy+vcddAd2lvnectcyQADVULyS0scQLvHc7jT56gx3W8i+1mV117ZrrSY6w
FqeGYpu0S8BKGdE/2qYm1HXtxiLiQxC7qsxr0bOtA+p2G0bm6kyPrmZBU0LlJ9P6Luf65vTOWRTV
UdMnsqodGmnDMtE557vWHU91Fb0PKnlogLutJFB4FKs4ae2MwbAWHBsN3zrpMJIsN2sQB1sbH9Bu
XvTCJlaeAroPtk4yI5AwyHih8mpc+3m2kOLlQR3GHTgxN17ZLMHUchVbbnCNI5w3c3xOLTpQQ9bW
6p7luHhGAPGx3v9EMD/WWBkJz9XEP2iI7GO78qWyql8jYcBSl8ZDc8wLDIVjP1b7GKkBUj1yX9X4
rnv1kfx0mCEpbbADfDmsJ3uTWSji4BjHNEvZ0WhzBcZkvBFR1dIOkDCED/3TFhMWP3CWee5nO7MF
wO/5SLcL9gv/kdfp8PhdRIFuHJb+MTXGvVZ/5Ay9iYNRt8yrfghIpfzw+CwziawDwtYqcqki6lwc
2wp+nuZ+W1bhbkqyslZYyaaDQaOGgA38AYSNQFf3NrBoeagN1rIK8MtBjpu5Bvou7xi4QYLPH8vK
urv9w1AZJ8P1nrxuYj8N6I/YL75S65xlbXKQsEXDROjvTgxZN7aI0Kt9531yu4GlQP7m0XWGhc4B
rJKYzQAd8qrkW8dvUXwbI2yf3CF7EawVS3/UGZ1eFGxUzZ1uRd2h81OgL/wUmkIYiUxJcyY1UJiW
7kc+WZW6dEZzMg0UWeagP4/ayWkRtmWiAuoe6M/1Mtbm16yxk0Ey0YcXl9kVcpK1kaQNDs/6iXUu
GsOMbYSZHaqFr+jaIwC8gRt8WUU43bDWoeetQHcQT0O2nO6QCut4ySnnFGfyMM+HGJ+HGGp1S329
2UCiz1lxFzwpsU8OmkNTJFrzELc8r5KWghqJcI0+RtBseD9RRpCXj4S9ye1dUoCqi1VRbEdgl60i
cs1wzW9qFmLpbjKrAtA56O6C/GaWdJfYSVhYBInYyge6VHfTdP1P2SPnbic1rAPBX5FDjdrEQ95V
MVhG0UMKE35JedALwcS9yc+1Z3prP0aA2+jWA3f6xnHMF7SY8bOPTCzMA0fbiqbWDz4Sj5hHGx+7
vjNap1rn+BqPruMeB4nM1AJqZyUgivxMPJO2CNkhvhCAxz1q93/GVDFCiF37UPX5nR1Sd9OEQiCL
By6s4mUUlSQYaAzrzRwp2ow23flBPu4I1OLpM5T5BEnn0ETzeXDHKMQ0yxWve7A7QCEGhHo6eJV3
SjkfJCS/aFpMx5HvKqVl62YBQC8eXABb88rKFPOG3v1gXqrzbXv6JYICvvWR96Fs7IaL34VVV/OJ
eP0bK/cU22156yjs+sjX3mrlcnh+a5DeDX5y3xZsDOvh0xrK1UQZiZkEK5lFCrRn8PmQxrTPfCmv
sh7viEJjdIIA5EcltoHdOyjJYpCao/2ic6Ht7LYGB+emiO+K+cGtiugyuRzRFYXmYDURQdl4WbyI
nYVLgYj30WopTcyi/4AsRt/aPStyiFMaZgQGEVVdwH4Fhc8tMb4GOyn3pdMTV9XjfGljUjmc/gki
4M1HJclQzHjqzBlEyNjxl7BX84i8KbXJgEgye5s64/NyMrUBdrhvdGhW1z6aJ7JWPhid5GsEgG1I
g1GFTN5/tJhs6qrn9GNRdyxzeXe7utkt9KvUNKML80jgSpH6mJnMYd3RLyZn9MpO+ABEykehdSVJ
yzGiDMAuT55YUBnB+2zl11GPHwOzf1Mjc998OTHoIlvVqNXcgParUWkJ+49B3YZvsSIuQOj7OZ33
UugXth+/FFMGsQHBdye/JrdHVzfrT26eoDlD86eMkurKZl2djH98hdPGE81TmzCBTLxvrbgZNmMB
7AiAt3imXZ8/UxsF/Kj8j7XEGqnrzs/4itO+dy4p41gSQHnRA5P72Qzms5Dc0VrGDUMQpLVWMpFr
UCV7M8Cx0lZVfPS9oyn1TRFZb3gP1No3sWtbTHMZ/tR59ubkxWNRzt0mqKM21M3prSiCC83wjcDZ
rTC45d+9ycP9O95YvL4EFc9Ix+Jdcxo/9KyRZDudcbDFnqnQiYOp9HvjqJtY1JCAt76EU93t5jkg
apn06fbe2v2bdLN9JOQ9m5GjW6BtwhSS0rYdnRfU4eFcWvThXvolZxHjeG5upbMhwvatorckWBHy
Tb8zFH/0bBRXr6mKbQJHxiN9pBvhO6rmks/fgdselj9Ig4jbFPOrURpv4PU8GhbnxUjJhRCvqK4y
buA6NKKOliRApiZJu82Mdpv4i+rFce91fCcE9LGl9R166pp4EZejnlrpBLXqfXkg5eJfMvHJ9tAJ
599mLjdea+ynjgYm/aF2KVjgwHhtCipXLO5afHXm+VQuS7Mme1qoX5aHlkAspSmKnnEI3k0TYa5l
1XtXdgGjD9J4BuiPslgGLtxNJHQcMUuSaWSxzO9I3yESMePO9lwUxgxwtpETM0ZkzNaCR4HoSkJw
QxgRqEHcz7z8i9JjMIDnpNxGAlOcC5tg1uZzrmPsSIOLrRk7uxbFysauMucel2vkX6g1vfUSlh03
3quHDprxIeg5lr1qSPp9PbUffVV/mQOILoMrMCMH6NyykfK9Fq1+n5F3GvE36/L4NFhnKuBxsUtw
q+fe0VLMubUsfrLmIF37BTNELp2xB6CdpPliTcBNnzEs0xMIso3ct00B3j3jWk+dnUzy7jCwNid+
3TJFc3cOs2lFRNrJHQamd0ezdiJrr2AZyIOL9HdXj+/e8gJ7E66d3iZ1A49EI13mReYpnd3iZPHc
4yQ2f1XE0tQ6lcAbG5svOSWcJDB058EbfPb8nIxZEOyMtP1Ref6KtQTUr8fRyg6vDbsGNfF0HHx5
x5uKbMyv94bFOwx7Zo8PkZgi9xrZVr3qG/nE7DZUUFnTDvRKpdhrMtd+o1ZcaLTFI3Rgtqk+O2SM
/AzM2YTHVXBJTXmQk/UWEeCw1np9X3GJh4ObX7tEf5kQo/WMGY26PaW9/1oiCsfBJdFLad+jzg/M
JIGS1ocBEI78PDCIqHL9JWLToMXKfqyD6epCms516+bU8jWR1jPF3klwn7JBLvYGY9TFQz2abCMC
lx3MgJ6CuXmNf/mrMloXzXL22Lk9XrsCcw7NK76dRK10WO0W5wWXe/3mxryN3sBQhY+HqpY3Ertx
0SXpNnDHn5L9H/PSOsVCg4xlMNFLlwgE2o67zJeY6zrA4gY+sEG3WiKNNJwkbZXtVIxHoFbNFTzl
P64o43/sncly3EqWbX8lLedIQ+OAA4OaMPo+gkFSEicwUeJF3/f4+lpA6FXe5tlNq3lNwoKkxCYC
cD9+zt5r48KrcFDylqiMy6GVpq9jg/QwUagWJVJlk54wh1RO8pm1Y/yHPVrob42sVsShoi2G2epb
3gelO9okCqAnwEwIArKl26g/a5krC7Uf3vD2vpUhUGdkaYgq3aXR5QRw7NOKdCdZ1PfpHRqQGG71
4U32Q7vUCdVRmKMwx+VFRDxXZyo/MxifWR3URRQIZVt6v+XoGZC8e8OTbddbOxuuvQguhQnKLE9U
Gtnlfl6Di3SKnqXsFhkyiQE59KRuuacWIKhgMjaOEEO4UP1x/Kyy4ZNMrOIAA7eCcJ9cWoWDrmIu
U6tdEOrON+FI6y3aTZnlLz1CrKVmqioneg+aaH/XoSdo2Bm70rw7VL9kwJftU6bHp77q3tpWnOxy
3Bj68D0gyMYQnr1liTn7Rcx40nPuSsdhFFoYMN9EQyqwHKaFsg3ejZY4v6AfU7SVSkZYWnomZcTQ
K2aDKg0cwy2iFVXxu5JpV1hcnFiNETt+Z7/gq9Ww5KWfrpq+w8rXl2Qs/gwBH5hpQxyS9O+qbL+X
ptcuPI+RTc4d2vnwVl3ZkAtP1hzBfvqyquTOV3KEDpVggMn9ZLKyZdkNbZlO4d+9lzWlfuwbV2rl
cK1weA2nlLCGPclTJlE0phYj2ReJ1eOkEqdRM66qoA2cDHLrA3PLUpUT/dAfIaK9d2BgnkQ0Kddj
QbWf0cNgS56uOdqvkjHexUVHW8Q3ob9oBZp74TWLgv4BU2gW67Q9w2JEltBnsBArw6C5Tv+wcTJA
Iep3NYenOShc6Ba26N6U66zBxFjQSjbd32KXthHqpR5JSridX9CYEqLMjCvF+Lvb0WBBh1uZ448q
1gCW9cN312Xx1FgNI1W/19ipDRwOJmvMNHDwOofDBDsJqVR3CAD9noHwNmvFC2U17vdkpB5RLGvZ
nKtRIA5K4huQNbIGCOINOvrp9TEW5jas9U8iOGj0ON01swCugUCDuKEfk4qhXhRPYDBnYXB4W+ht
dS90eYyaYV0amBIz6yuxaIi0nPo5a3qUMX70rdST5MhEW3HbAwvEtCSa6noggM0CWDMUbMt5LsRG
GS1adPLiDVxvlmsz2u3ad/go5aoP7S/IVNWVGSuHOnoDioBdW6D4wSqp09tH6wTHV9pTPpBAJk3b
lMigJ1twYh/c/Fun9ogP/JI+bbHBVZ0tU7C8ywKZPBfJjyZNsg2rJ/IPecS5RM2iGXS5BJuzFV1g
J7+KqrVXZtLe9YoqzwqyeuGSqpiGKFG9wLt4OA4HItfxyB+YY2JZSThMFMGrNnrPrQXrNkZUIDX7
B6a+a2sl9+mLpkG14CjR67RvNGu9ssWSDqmk7cQUlthiekQNUmmdkUPc3kUQcgWSArTM0nxrV9ne
VspXLfF3+UCQd2Xe49pQV7nU35C9IU+Ir4UWM9/ANbdPlOaNCLrqKa76YDHq6DFJJ7FofSwLmUYI
4SpIDTHaGBlvucyZf9SHgakS8bj4PsOqx0kU/lRJelc7MB70NAd9lQvrxS9bBFCG/4rwcDUiH6ar
wBAvQHjYKqiVabTzHsPfaXLajAmpqGWBvGWqrxDMdIUNw2IM32ndOIsA7wInE2T3wcRrFo3yBZvp
a1dlxM/ov8XoyBFpRT+dNN05qEc4gKQNh5f4kxCSt6wLLm7ifqd3rzI90w6Io5eBYp8aSGtPDJib
l7xlxGQ4vfME5eW9b1/HoM2X4Kl2aZ6c8RnHa3MMEaJnzpWN4TLdLHbHjQ1oHhQ8sSZAAz5TGBsr
xYgQa8pDwfduCsau2chZgn7FVDp4t3Y0tprPIMCZIBHTZFB3yq3QxK6OyL3OPmMvaNaMGrTAG8gf
IlUlCTA1GcueccNuiJMcJfjNkQRMZJHzriJvXk6VoBBgICMmBNTJ7jKPRvLeAsKaLPXY1Wz4vhG/
lEm3If+jW+QIjRWXAMy0JV4Zp2m4MOXBrgDVp9pXlFrfwRr6i2m/wfhWaihOe5XTmFEujUg/5GC4
F0g/0Rkh3S5K3HlhT3BBiKcSuEJ7r8iUlZ7qbqdvpXQ9+Fg9XWtlo68yljZ0eIdc4zWcRNxEd/Xv
cEaXReJiV3UQHNfZeCfF9cJNkQ4F7XTI28D2sLEyfiGPKlCbdyVJdngytjRWDmrPlNXA8IpHHQtI
NpALb0/QRuj7BanIZQAMXmvCn/UwHmlDmCuU4XAVurcsU/n7sKDUfrztY9xKFReXD0AEQxn1ikLm
8xIh5UofW6DZ6GEC9Xs9pSG5dvYeKfSzUkzTbafeBcHKyJZNGiEZecup9toZ8WvnMoAtpoHeLkwg
AFfaD4cA6p1u+biKQiLr9YLRNL9Kmgw0kpRgZ/rSR4pvHcn0O7c6hWc9IhPxrTOONUbPNqJiTiCX
1HTBg2cf5EN8spndqD23eu3TR/YxYGjiffCYHbTgU5mroIdaa22ObCgX6RObJpVfREI1cuJFGeaE
YrgroBFfhnLggOu+IUtDXmkgemN8iwr53R6xk6l4bhe2GlxLj2YP+2uwaOsjHvz3QadGXMqrEhar
LJSEVxbqJis72ottvHHckZn60O9DKe7YZDDaO9p33OefcZYflRBdph6W7bpmOsiZpgyfXIuMI5po
q7S0hk1qcGHVAcrI9r1hVr1A00MDVdeaFWAZTLmm5Sxa1f4Rlqm7mLl7/4cm/AFfsi6H508vyNJ/
/uMTunY97H7+1z81Kf8OTXjOeF/+8u8fPEJD+5dq2YZlOywawtAs8c9fOELxL6mbYGhVx9ANTVcn
GuUvHKHU/qXxH1THVnVdWKrDf8I7Uvv/9U9T/gsQlS0lAENHN2zd/t/gCDX++T/yLB68LJ3+MMsx
VXZqVTUtOf0mkAn5+u+Ql7Khve5mOVYUp30HFgupVN/oAv1IXrWXcsIC92UZXkaoe6RVJTRfvWRt
Exdz9As73fXWeCGSwHilfkMNURTNAdWd/vhwjNFopPmQ7PNuKG9VgXmeAwM528K8GtNIgVidM8x3
emEgX2AhWPZ6zLKvelSJ/Qh2Gz8dWl6NYaco6/GKJj+gkCua3fy/ufGY45GP9WY0CYwxIAORiyxM
BEF1iGo13OE4nBrR5QsoYQfyV6Vu63biiieJH69UTso329X2YcD0GLBdDwpBpRJv4DE7eHebwvDv
gQ2t0YwiBiuCvBE/HJMfpdKQL5k3X2JyqcYy4UShhaykPXDh8COY4h1Q5jcr3baKhTlldjXO+NyT
XUvaJ/SW3GR9TJSjrY3rnBHOaX5QyK98pC0Pa5FazWtHqGqt2WxdcZrVa0tk8lQ7AyuYaYpDnyDv
7fNvwq8WRW0zHfaI/faIJQTFzooyvQ9C9mRxa2BYaqe/lBhA8NU7zYH8lt/SUYHQLElnL6b3OQS2
bSAdQQpX+nc2spONAAmzRZMiwM7GTdw861ya2zFHNVpWyohWGgizruvKtch8dR12hX6kotV3jWcj
TmVS/Vh7AJp6n5BI5gvzH2mTXLMgrSvuPM34ywUruV5Vy9KEoUtDVf94wXJMdtj44crnSmqemsLP
Fm6NtzScuLSxDUsE1bNmi/zb4432rVhdowrtT8gAsCBHQjvMD8SA6Act0nV86cM0tSzfGlyIR8qL
8IjSXbz2sOLqzz6AAPAEMZpNRgc5F2qBf3JtbFNskYS/j7YjgfgpSJP6uKeZEtnuQSPOalMVAOVb
cr4qsm6nhBrplzeN3te10qkNeXWQI5dtAZmLDzOgertHSqSXNcssoTn+yPyBN+Ls5wvEVUk+dVHS
fEMspBzzuMi2jWOX29wtjQbza0kuI4h1wm21pWaMBE06FU4J2dkrbFPGawACwc7xYkU5F1UZQcaZ
3/vMqfWt2ZScAhHVGSD1DJQp/EbXAU5bUwNtrqYHZSw8au9Y3TAWPUP48t7gDEINinK5AdsKVcXS
zl4LQhjLUMTFBd/GtmFWGJzgMcU85Q253GIgEZHgkYXiEFfm81thwDO2ju9FyLWdCw0yQkPF0F+r
+W7N69Q7aOXgvtBQXBRJ+Mz9NmnSgpXvangliUvbMqtZtUNv7lyh3n+3nv9/Ljtdh0X7x3VSYxmH
AGuplu6owmBD+P06STxhqsgsVQCPiR/zsgj/BHTy6KcThJA8OY1WhjU0wHpoV+vTiz1o4LCNOqGo
g8GTPhYzQxb2lp8yKXjU47y+UZaC6iGTil6AarzCdE5tTX2Z11FcneB7pLNOZWHeWnasZ1KhAlCg
CBsXhoGSyAlkeTPigGBQx5wazP3JgNSzKcLkkMaE+gUCcRHI5vrZqhFJJgik4NvR6kqGcDxJD4gN
ItZrNbXB0HoP68ZXeeOV8blyHWehDs6tpYGKHa+EFaRP95bMdYs3HW0aHmLjtY784JTGp0H246JQ
RH0cPVd7dkdKNKxCnm/HP3wFT05PqfL41TOT8UbHsBnMyoiKZFrI+qrIYfL95oW+8zb2nCQebz+D
NQ9ERVOS4mP6e2Zh67yi0grt5FpZCZJKzHMrdqe3X6snRq8tdCn3kE8PMoSAwHxP34ocEe0kNNW0
QL2BlbvqSWR8KeP8LFkoxW6ETLmbb6EBORoutvGZcIb+2Zh4XbXvn+aHIum2j1tz+l7ztwB6mq4w
ehbbqEzPKP9+WrYJe9EY5VlpDRXOed9rG5WieONNIzqVbKun2tJeSNeJVzYdKZwuSkoQpaTZzCRZ
GSJ63J3Gdjwt5LBcrWWqJfs6Gtn0zLg3nzLHOxR616+HksxBzdX9izK02UEL3oqe5hfrj7HqhCQ3
zAeKspjxmjNoE7ImAF+pM5VnNYvBpj/pDYzcOcLOAh7Q41juqlXWw2H1wmTjR671Uxu7D5VBfFG3
zVeMyyGo8UG/5qFjrSMYQ5uIZGaOWab3knRBVxOlNbYsvkgVDEj9FxkcXXoQ5zLAiJF1YtjiQU2v
wmrJInWKNzOXlzmwKS3Dfhco3e1xH3UIv4KwIxW5Y4zg9lLCCAIlYQWd3JgMkvaPtX6+iDyQxJuG
Jv1kUSOwMjVsCIF0wErZGl8ML8SQNrDasiUGeY4nRYK8XCiK1XHqxJ9B57PbGmEKipy7jYxUQq1o
sQ+Q8IktRZi0qQcTNF41lF/anIGENt0BiIbpyg72WTdr49Xko0jLG35X0yX2XEN0LbtRO8wPqrC1
g1cO2ebvVykxLUJ/KOY0VdrArS0yZZh1OVSUv1+kEBoOfil65BAJCrrGIIRLDozD5pVESYNfH84v
KsescxMzu/eaAD4ABMO4L75DdkIKPH+u59WBIVgbwdEfI9J6MTXvmwrhr5MDNWpJ2TjU+OQY18Q5
eh0+tCZ2Os0jZelZH0UaByfNbdmV5EqV3vDe9OMBZZFxGQp/n/dl/Uxq2WubR/XRkIZclhUWYL2M
1XTtYu9hdJHo6yF3IZbYfrxRJZmu7thoq79/2Si6//q6OaZkXTck5bawpq//rggGTNVDdmOkRMhT
v5ph+kGhqCvZ1/7Ct8yCRNZ1w+Ac4YWpf2OiYG7nmAMs6MuKMf8xZwLMXd9wrmcaTgfA5sJyM7CT
uPgh0GBP27V5sVTbAPu07qBVpQ/bkCOcqncNGylXocC8mwVyk6Nj245qdlF1uiuJSI7EWunXzu9x
l/oEHJUwvCiedxnw7Mvg0zZKtQrPlIvvrO6bCq6PNPeekZuPd17zfHIpRvc6v/HTR6LCIq+Pu95v
o6upkC9k5dZz2DrQfqYHLZc/Q1oha46nHbKjQf0231uE2l6pN+wTigZr00w1Tc8auZz//PkVmR98
u70khHOj5iqQBarRyCH1a2q2OfobjtHzK6wpZBYomeXtu9I+IIX7ipqrull5zFCdcJ2t41X1fUQA
nPlXMiXU5/kBe1UP5SQxN21WsMWwD6hNGVxiZ7iBhcezajfsxENF6gcbhEnuFuzqKhUfTZ6H6zas
VTT/hoPTVR32UWpSUpgZc4I4vxuipRXgxN6EEMnuCJ+CPYv++DR/tfHIjw1S4BlKFr6lTVGeR1J/
rL2aw4Nr7JhTSlAQjapoCqJjerjZdOpRIyxvhcF/XgI6adZNwrCxtsuVHpXFZV4ArTHfc3HhiOJI
1BZBczEy56w6Y/sicdlHTlox33UN/DQFIIapLnqUFfBbxgvgx2DZGWZwbVoj3TqAnbpcB2aHoLec
Lge/i9pL6jj9FRRBh2eIBGpCh7Hk+YZ/dQL/1wORe3uQNcHRHPBgmiBit1GfVLci46RhMEiYrx8Y
pUjFTDvD78W+NNr+91JR4C8nzjMHKmK96uxYErLwWjUmIwkH9mHeGM0BTQHYNEv11lXGxq1ob/P5
i4Y0omFSjQB+htZhjjBp/+fZ/LlatsisAu3L44uVse/LKQBPdxFG6F11GcK6IfuTEVxAn+c5Nn90
hZ++qG4Z77M2/BFjcdwyzX0q6M+fc+vDdmGdtiUtaR8/FpoFsJh70yuT9Vh1uHzh8K2pUVGQaQ1d
mATCHG74CKdJlG1KYfn3wfhCs5a+7Fs20lKa37rQ9u5h6EuUueyWQKFiWnqaa/6UOSgr8iY+ugk/
z2pmr1HHNXvM1rjP5todvM936CHJBMFJr00KiFCqHZRxptwg6bZN0KQvVazCF8iNWxBnVwR6w1cJ
CG6d2HJcguttzzBxu7PrDRANOrG3LJNPTZ/H22+u0wYCYG115rYGL7ocyCLpzEq/1n2f7KSnlMvc
ZE5MQZK8dEU+7FTC29G4dfitw45Dc4XwldKjKm9D23jo8JMeT71pvuQOICqXGrKpoU8qplfdfN1p
EEq3N+SjlKd4wihQ8CCHkRruI83GlWso1fP8LLVJndJTbuWqgKW5qdHcLVQ7HFD1j4q+KeGfrUZ1
7FesiJLwlCT2Xm1PueXZD2M60HlO8+sBFvi4b/C7jtPZfv5dOc5pjD+mNaC8uX4Bc0dWOBujSy/y
5Of0BHRbufWTjko9LGvA1Knb4FVAh9rXTX0gK/PGYcq9paIP6GTiJe2mGJ3SSZVbnbfAG/1lGaj6
0Q268WDHRbH2lBZVQ4T4YMBFxqrJcAhpxA4qiHr0FNqygYVsl4jVZ2UAfT5K5IeRDZ5LqACRsZtZ
WDUjGvUIexEW+5d/P/gmpyBLoc86f66NtA1J6kQLG9XWslxyxHxj+Bp7oAB5K8JLqRXWXbf6XVvI
/DwgN1vgmO9P6TfS28ZFGwfRfvDMYu+UhbbRI829mvZHGHyj7g4WWTE2b49nNICDIUpeEBO54AfC
eo3vptrVKTK0uWqeHxo5bnJipPS4AvY9dTcsgzH4o2LOY4WD8HSyNMfY4NhkWFfT5FWa4nQcfyw3
49TbTNs039WjjbTL4V2JLRldpdUiOPITcWaKvBcjSkEsQfoFe7rCaZq+sGrlt7BrxTO4Q3XA+LLQ
FQ48JSMJl0AgcPvuYX6WDQgNHiePruvYtaWSnpOAIyjr0wFyARe7NIfzpGwEVCAAmbXRPQsVuYbs
5i9FoLGPu1WvsZICNRrzdBJIOPK1MBrv2FA6ToDkdoWG00HzUoIjqQZ4AIHZrdOe0On56geteK9l
J6KTyjRyX6faph5LcesNvp3tlcEObWe7F1n38sgRTDmUPF5Hh8zOVehPUPq8FQiTbIYSWkZrubP9
7aDmNw+259EszJN0vRcxXb7zA7r52+BVLSZ6PtW2dM50w2vXpYPsL+zgLM4NJ7Pp+TZ6KE/6tFF3
Bb0cYGINVJL+IgvRwMGuqTASTTunTfYhCqSKDMogCiUmQpdlFFsRY9Gpm1BKaeEptlt3nQjV2ddT
V0/zbHKE0YU+wc+fDjOo2RXF27CS2oc5bjFvit/87xTlylYMma89NZ4GYTxjdhnk2r2LRLa38Hkt
YN+wxMBPCGykZ5Tu2SkbSuS5EaMkCW98meROSQXrhsiB8Lx5Cc6C7kMZDe80P0jVeJmDMnM/5Lg9
NeyEhjaZVoJ5bCISowPvW1B3DLxDHOi0qKwtpq2UJK3yq6LVHK0T3zokI0olxmvqf0wmouP7p9Je
s0xDlaYqYTBYU3bN70tUxc/YJolCXyVVOeyTpq9hPxF47QMIaZr8sxBpwnEdJU9iQE1BvznSZYXN
X2kI42zZlgcVud/Gzq1TYOjJwjerlmz2LLDP4/RwULVAPp6KZFRXj4rFBCfX+4G7QbvVr4rpBOWn
/VaHtofitoNW5pFS6jKEzwqcR4l+GwforRHJBdsipH7RO0NsjCTPl02oI+40Kzpm06HPaghpDsch
WTjwgp/SsS/Wc48igyC0G5HRPaFg/pGVxJji1tMufQQw30UvPJ8QXSWPt0Gfip0Z5uYtMJvfIpSa
yz4qbAtRGqkkXQDOzTLrK8fb/gYf1K7AAUIvfp73hgoMORkm2V5O3DiP6/ccdvR858ugJTRiTVQ8
0/NMi18fl8bgn0jJIEuBfI3VvK4F6rgUGlXLo7dVeVgg5sxQwz53rUYmtFm76/nWnR9sDcqbS6wY
eZj6ugNdug8xUmz7EA8tKTjOU9bkHJQG/vrMg8uhkqx596ptOr26PjW32ekaWCILq1popnsvdmBA
j8WlzJ3+K8jWPnDyb2CG0jcFe8KzG72WLEJKdXArGV/mrgBCpOzpPxyh/hhqxBiBAYZjTFIzTVrS
nru2vztBCSWWcVGZEc2VYN8rUTmuZFRkewxkcy+2Yqs8cBD4ANLcHwba4Cez8r+mZFSedQ5eBANf
5ld0fuhQXgpiYY5Elnkbe7LHC0S1l/nBz6XPCZL+JA3/8akdi+TAuTc55GNuZU/z08zVI6zzlA7Y
RClzLEMHoq/DZcWNtJ8Po7nfkaMs3Wbv8Eatyky4a0yLGeK3A40wVBRTs72amu2NnrTQsAq2l1GQ
eAOkVo+YdY+BXR7+/oUUf5nHQO0zLDovDhYrqco/zWNq4RUmuBJwc7X7DIM3PhWqE52c6VlQNZ+x
5tHZmz41f9F0SoO2u/Cf/t1emJ+hz6d+YCDqdTU92NR12YDImG1896xNhdf8YMKWYYgSLxrVplxM
E+UE08zYVBpkHc3MSKcg8xK2L2epCe5jpg5nJiJnd3bDUgwZQXlrXM9cFdDiVoawdpRy6i0eCK60
GA7cItxH+FFYm9KGeUEn6/a58612qY3Y9/7Da/fnY7xjQEWSjAZMG+syqtg/rpF2q/UOMDpr0XWY
+kk7vmPQd4gzl1QRHOjvXm3U90TiBFKtctG1eg/10vUXdH2NvRhc5Oo2xMgyq6obQ/7yZvkJuhpd
7sosSZ5LghnWFk4vnDJ4tVy7KLfu1HwV+YjPecoKjgleXTIPe+LVq74gN9zMdQ0I/GRLwGsD47Wn
nlNSe2/mgNwyCoyFHQsSMELP2k390LwNFzRsOQn3BUAiJWUqYIak22LZzUh0cbm1auNnxPt0/fsX
cHp9ft8+ml4/urcq+4yqk4P2p9GKTgKBklgSzIRmJMvRZf8bUjp1RYKbMnF+/P1P+8vocf5xjuro
gikkM9A/dV1oFunk/SI4ezTJmjj7EQw5NVskzLVriPGCvguEjvUineA2Rpa3dMMy3jBhUNaE0hRo
WJ4q4BJhG+bHKEs+bYeKukzt7iQr+2XsquHxke41O9PmHD/4BjmQUz1O+7taxZgD/8OAyv7zRs1S
iIdIFTpTWh2UwJ96cPiYRC008DCPE7oVAy9JCoC/rh9CNJ/mAoUocZ7gxnkyW7+4igmQkHpgrMY4
xZ4pbgHRRrcIiSLyBvEIoTaF7LZZqdEvt2Mb8QK4t6Cwg4s+Gs3JVBDNjRxX/Lj03ijTkoUXCWYz
0zPg6hZ22SpaJ0Xv30VqQiEGGUEaw7WzJV2FXHU2Oh0kUnuCjdlSurex5mzpE2CIbdxgXYFLIrRW
20S1rl6s5NYGsE0q8nRcVCFnMHLLWNE5jJPxGhn5qbL9j8pz8An0urn2Q29Vd07yMuSpiWuOUe10
JjR1Daa61SqPoC/eyeM4xUHbWXFqSQE7uq7ykU5TMbCTqFimBgYhGM2h8xIqZBhDUZi623lvLhkK
M/WzsgskNam5QHw8+5xPAqu/v2oN4y8rNIZt3mGNm8W2cLj/6bKttIHVrfbtlZ9UG2uqFE2NEYSp
ZuHSgzR/UkTLUugzMxxsZmyiJdKPS5KSzCNOPlEXZk0AV1u59S0jJWQVya8jkTSLrBHpphfZuOYE
M7D1nOerhUskv+ZITXUQtBvPCRlvsrWe2eM/iyIE6FM0nD2a9tfAc17m1YE0T4FpF4KDxuFeF2KN
VpeJfmk+B+gUlo+OuRH2OhnZenWBUU45p7mbZnBskMGQPl3TFftSbttSAn+Ishr5Vf6jriyxf8xl
LOZvoqg5phs+sWyRCWplEmELt9xpdUs/DAEUXTAvRx0okhtXtvzVCuuSDidFjnhrmPovogIeuoDi
bS2gurHzedZvVVckxC9D4XRB6QD7HILMeM1DDb4QOjoCuElOUMKWWwWX1jbt9VWVeNaxd2xChWz3
qOTpKUQjf5dpH62At/nTXH7gmLbyuxD1//9M4FI1uckiQEdM5kuTKYdxGkfladJMWKv1v/t4kLUZ
0WiDecLR6a3auBsYhJBIpbAje5XFqa/O/ZOHEQtIoQaO3FFXmcVJCBA8gi9sZis5ZdDGTP4GihXU
p3ab7nswA2h4enWpJjrIv+nB8MynxLbt878/5eshOjuC1LZ1jcJ3/gIa/HYtJvpOyM64jKv2k+qy
P8HZ1dY4sOFpq+14Fiq4N9v31yLPh69NnRK/YrgvwK2rrQKsi28xQEofg7sWDKicm7jZCeSH0wvh
Q/3FGAhooEZo8VKDP7sFp/kQPzcjdcQsv45otOOipaJ6565Ag0fAdnmzKb6WZUl2dx8zqnZ6XTzp
yGunXqBYFWXkkN7Mu69o3UZXMGRbIXYSiAW01QeCQcouYkoWyCvWfWuLUxuvccegzc2CTwm15KQO
9KjH3l1paW3s3SlDLmjDKY8h4Szfy99Sz7TPRl9xEUxtADezqi1skGMAcI7koXdf9VPIBHpyHerh
u+0iS+sIC9vMI8T5wRjKaIvQ4aqZ3U3tmE41tcuvzGRxdnyo2AEUxPeYXzfcTt6HAjmXRkbwwXH8
CenN8I2oqpMCtGABjI5cuOmnzT93ftBV/tgx8zaPw3fXpsqOJujOmFhCZDwlZ/Y/cXZjaCsw4wHv
xn61RG2I6KxVvL3UPXEBCEgL6bWorQrQlBpCsCaW6WBw7qqZzH6VevNp8r8X7MjGjvponynxMPkf
0CpHTTqQc1Kg1+9zvDKut/OV6fxjkZ8e6PHr9Be1rmzvruN9V70o+CjD9qT4ebfnlf3ofNta514X
HRVniJ9aolgJ8q7SqzrqzbqIuZXMTltnog9PSQKUKY0BvnDT+vvByhiS1UY8YemFdzISMHCPjmNq
1tV67o9JFAb7utF444T/hYmI/UQApHiiYnjprYQ4D9JE1oMZ+ysNfuUedbO7zQJ0nW7ZNruJ8SS2
Wpev8NrQbaggzy39zhgnc0+5ILrYXQj02hT5bT7ACPwIuGGQNeRr1dOLVdhnCXJRuwMm5a7TPO3e
QqftQZY9J0gywQz9v07J/Ey2zi4UpCCgZfmqIXxaidCwj6FuPfdJOdzbtLGeFNIPtiiM0v9wiHhU
ur+v5KBg6SbucBVhmaXrk7Ts992CrPazrKc9u3oUIZn03tt5Isr07YnRf7EujHwKmes0+QRdWz2o
4GUK0/NQ2gM0E53S7Bt4dhc9IgsIdAQdrXjlela8RSCZf+l7pGDd2Df7kaCeOVR1fpjVB4pmlpu4
ntBdyEYNb0h+1Emwt3Lb+hISnArKL9wwCxmxxxB+wUtr3B7bEXby4Au2NGNtOVlA7lqRfaPTkaiu
9w03VsSvOc3POHZwnRKFPXcS1LaG8mY7x6iIXq24chkJ0+frh8I9sNVlK6OId4aKXtKGFttFbDdW
uIeObB4An1dHkrunQL8Yb6akhWWogsShaCRD3DDkeX4YDRp9XU4Ktk4Pl3neGBqbvrZXY9qgoFC/
z9ct/lPvFEvvVWncixIn1SHDlfcShdXVVcb3x3sxohN89Xr4s2yqca0sfE5pn4ZtvKJBV892Llkc
VPDdyli3rxZJehsZubBrOuTi4EMG3oam/vHYMKmcSwAFvXkfwhwjcW/Qu7ST957TBBRVxyE+qtaO
YtBaZOnogTl0kAwxDaz78GUgNOtsduIn2AdoVmWhrx2FcXGvulArql75yHoLBpqSnImZ7Zf0jL8b
9GJuIhrHiwUFBZWgpW0bzeJ4omVi5JLuGNS6yrrP5GvXGdYvRYYW68OdaccpBAaIVazRdopuAqNK
Gx2jqdZDIWywmtJbnFUdw9QiYglZFTaA81bX0+3cEix1tWGaCn7SizH5iDpbCV1A6Un0a0DDkwNr
5a7yrhv2j+5u4aDcV8pRO9Ih+amHffISe1m28rjAnmAkj2d+ya+AYCFSmF18mH+AG7TpViZ2BsW+
jw55jL6v4GBY51X/EguPCIbc/x5FwmUyXRkHOwjfIBQb59hwvsyv7vwRb8LXHG3PwRlJRJWkWOwa
VtAF3X/4EmHCyCrEygkJe+q0B+8SKJ3h28qb1SnuGgGxD629UchzKPAgesVblQzjKpcxWm1aU4fU
9agXG/U491MDwvQWCFCIVcoCd1eoaOapK9VvLB9fKzuQt4h2SWXq9ZHwyeokrknJgCsbTW3tzMoT
po8/H+IcAke/pTAcPySafSsIPipsVKtaFHSfrbBfPXq5OUrkI2x845ppkC/oXHnL+UNbTMmpQ5Bu
yiDZM221fka9/0VqDBJw1Vughut+0c/CFLuXx4EW+lmNbBI1qrRaP8q0yFrQ9Fj4jM0PGbbUA9GS
v57Nn5Mh6cSt1jBXBTdJ6xnC2Uq33GpdMGZ9fnzF/G/KzmxJaiTYtl8kM4XG0GvlPNZMAS8yoEHz
POvrz1Ik5zRdXAO7L7JKuq2bUkoR4e57r5272V6dCLI5NPa3zrTVCgRkSZ/jtjbWguTQyHMv//Z7
mhbmyu1tjSPtBKF6pc6iRu0/tpHY1b4tjxoIRludfdG7J2fiK5Kz+qmu6N1riS5XjW7YG6Obm53p
BuWbz/3FYkxW5cQVIPuy9+IpudxuRGvbT+WIS9tl478TJtaMzqF3ZX4OfCKQu7A+mnYJWnvqBrJB
l3c4wbSxZjil74xQN14Rnnn0NkJ9Jw2tfTC6lAKZNsGC3AZA6mfj7USD591hvivzb5JH0s56siWX
OkZpSDlc5rvb5jtPYNWJAw5OQ5c/0b4dL1XWXRpopkfPkOLqJlPAiogltkpm8KpQ/kgzSH9qIO2J
BxI+JuavKEACuKz15tB+VmdrvCtwJiyiR9S0sBjGj+oo+edqzVpaFu82QtNCE8NSYdM7t5Zq/Ze+
ZDJOXRH1E1FWvlPoZItUj3YARsyrPPMt8brDGE9iM1YhE/RlYhxBXZ2MIT7lc92crctQBm/w0HkB
Zv+ja8fVlgNGe1g+STHkqzDoUUrpKdVJ1cKLClLHxlCFubbuCgSjHUVh2ZU+54cuO1oGscE6DsWw
c8Ov85Q+wezmoceMrvWStNyCYK20dvwzaRU1jeni8c/3Q8j3EiHX8YiyZzzhIhUC7PbuZCDNHjb4
5JTb20OHcYoSX/9mlnqx8xb2i+icRy8lPkCJHIORTcEVY79mWtM8lhPOsYNZu/q2NAUFW418Vm38
skJ3DRuU5zHKyW5ZJjyVpDV7+/9UGtkeoduBwrRr7Amaz4iG/qAqPZU2DJydVuhkdGLGvuqNMV3K
ViOFHd0WLCU9yuhDjVG1VTJUJUhVS5/6qfSbfeO6HhcGsaTsUs0YRLWXSoYDtHe4QzgGW81Pm3td
FvU1N77IyYeYOpQjPeGmf0m6mSgrjqfIAjyQKylc9ZsSyG3dSzFH1omw1XXUPN1WBrweySWXbvdA
8QNH1OaL9DLCUeixt0+jO+ZbPUUODhmOR0qdcBlIQLlb9GQwOSvOWRciVsdLN9d71SQvKNsebmoA
eybgQg1TQyz7FiF0idaMHMuhLbs6rpM7YzHudwN4dwesCV4Qbri6GZGdXQSz26zu3Edf0642rIu3
SmQ7Ei99KDNb31LtxHJjFYxTIDNquzHHnjoOAyfjshHfb++/8ylkib/IIeMZGSwSqdSCVMeLu1Mt
RS24TSVpqJcidtLoxiy/Hi248UBR8COd6gpp+w8Z9ojFJkPf0/APLtShkLpcjcpyahoUOrPY236M
Ayk3b7pYTSuNzSzABspgigiv5cFaq4dKXVTlPpq1OA9u2W/ELNkFXOQ/x5IJoi6jbdvZVCJNfS3Q
9ajThPCKAu+1xy6QxesxiN2rkgeA/QM7kEfEIB6qPdNg7sFso1RggE8Qct6uhqWLVsdDdgiU2KTS
voQwFLe3hayf8RCnqA29rNA2I8PMVcBKupmiZBdgLCCB2TJ2AubunTH9pRu1uEf+s765riF0KTGS
mDZ1tPm+5Z3VqEzRHG360rStfdUxG1yafL31ivoeC36Vw7iMweb7bVe+kn4Vrhj7um+5nt97QB/S
shKneLl0cSuQTTxlxqztqig2X03kRas4u0kgYyYeIIkEczHXwT4VnEfULSdd9miF+pBlkOmqueuW
VR5p/xIX6UaH2y7cBUZD5wqNhobrkrSYgNyEURcpEhcPUU06GXulm2xG597M2cXKEv5iIyfnOkUz
w4TYr7ZFqwMS9mJeNPVPfKiqm8Aj6tWK5g+k45G2nCP+29ezSatFa75nSzWpFK7qJxM0OqIEl3hW
2X39y8qqpgu/bjXLV2GavIDsMtIS+jIi+2WrMaNBFrph+UQ6S+yqRR9efVg4V7lcXDO4z3PHOKg/
D804uqZJg6wgQF7ElJoEPgBuh2kWyYnQsmSvLCT0w36EBfkXQTAO61DPq7VabOvJw/frJKTh5mkS
sOIF4NwS8eiPkEodbHWflcyisT7fThkoldCzZAKRZ8E5oi6JrNCz4Uff6tlJspJfzYCdx0vStZ7g
9Aj7Wn6AN9WMefnWiSlbB/aA0y7RTkroNCNhk/bkXp3Q3hD0OKwTzZQHOOPa7qYP1wxmmfJjT9oN
NgCIA2FUFkeMqvy3073Xdr3Y5xitZ5MQn/6f3h6ms4eFxezS/qr2kVsnJGs/5XPpYWScUFSWtvNd
/UM6uwPgcZo56oKXPrv1ybtsgiNvwyrwnNY5iwhrHeKe8Jm8K2am8NgsSuYT7p+QMQqC7soBukls
QbGZfDQhOcP3LbkhybpBsod5yV+SYiBF79omWQBJfnMMhDUTvJ5VKH0MdhViiraqpQKeGz1oCStj
TjrvnsSj5NL0E8SUGJDbBC6OlEQITzFBUKIYtk2jDytV14jYr7e3VdeT5CCXIt6F1eQ/5z16hKYb
d309pA/MvYIjHTkGTaxOZzUs1YCgUx1O1EVLNUGCjPh4q6ab2aAEGCd8/jKo7icAsMe4agiWW9S4
xkhbRskSm8l9ovmWHsDVWcy8EmhAUaN9S4sRBi3YOTyQBX8dYZ/CBPQ2J6h/bnJHHY3iX9S4hrJS
/OdFko608MrZhi5dlq93a1rXp6DEinbahn6/VsVtZhIp5xdzeMhDcFqa6Rz8dEZYkjLJ1qIY8oP2
U93qz+SX2hIr7DJH4yA/XnqTF61G5PvF+OFn5AXSDP8xF+JS60X0eeYRvcOsfLKB9R8Q39vPgUBa
E/auxak+869xBmQ/oTWwUx81TApkbwz6Vi6dRgsL7vH2rEpwovtJ7ZFlQURUUpP9aWMHxxmTgpNa
FE4dW9XhpjRrQgkNDMU8zANs6FlDr9wPAvFkl23H5pfrcKld62SCV22rFlKNmmXLxEEaapKwfNGQ
Ch66JmoehNnwOOvwN4m/3paL/MsaBiiYSfsA1ZOjLhFESlmoj3ayZ/j34sxZ/6KPBGQLbzZxWzvd
S9XRV4/1vLuGRYTkLkHwjABVi0tQR8voSusR4CeVsLZq3NknqGz/PXrouX3TsGqJwyqz2J/opgVH
a9G14saFaoDZdp8tolKDPBcilYpNmZHIrvonyeJFUD8hIS+3behObET0T28vRtvRflkkp3VaN3c4
OZhrjGTbuSJ5RqeKgX+2fkCJqxBJEGXSVV2xmdnqjJKkIKOujQcK7E1s4D8Mvdy5+NGXZg7Llxxf
W+cuxvJk+N6k/fTZL2PyEnI4LGqYQnAqavq6wAzfzza3cUBivRwlo5IC+vbdOz1pQtGQym0/ei74
/+Wk6aHguP3dbYcRZed3D4JIsSuuUDR0cf6AuvccR0vkSl4WP88eTWLKPXIebt3iOI9b89wB+9oC
90536u4QdEdWjmTiRYw6YiQSzV5vdbsVF+Vq8OHhDbMz0HlvYXbM+LxjFk/LdjYpaHc0mj4hyhMS
zN4NrH3cT0CPlE0pHRFdYCqKvwdW+dUoy/zOuQQZgSp3WVAaZzVrGykefZmJs7KTGIJQo74iKlx9
LJj7HNIhOjCR3EVBd9GXb4wtXbuAMG6cxj6poUAaTda5LJNL3PY0MRaLih3VB7vVdxZ89/ESm/0D
XaN2F/ddcWIp/XmhdA2J24SGULOX+lue4oYYYwTFVRNb55iWqq+6GY0ZPgJS60/uFB0yXCEnOySA
rHLGp9uyZ43G/VxY6TFxffOahYV1/vOZwP5NFWOg4bDspdSio46l979HAiwojUEqVL+hkY4gsQNw
obqhQSk2nRtVnzQR6hsLRinB5yliSrDiG6RA9O7GcNgKt0rvozxI7zGNpff0m+j9ZQMhkstH9Wei
DLqN2usrjQAl9XjIkjFSRex8Zv5IaH3BKA+TS2iHE8yZSKzRc/UbXhMoKMtc0m+J+r3N84aI5Pd2
NtJ173nxtoZ6ur21TLIm48Ey0TJmPHObSAtIlx5sgGhasO9qELbhVASraNEuV2WR3eZGf76dqlj/
dWOwDepVj20B/x1d7ffFfJraieQoO9AhWbwTLOk9yxZ3tus8D+WJ8xVXpH2S3SQOREKZTI7II/MK
lJ4IzQ7hkj6p29aA1zOKcBxM3+0SX6QbSYyxtg3sGa6ql8TAtpCqd/uhdJ6Hic5v6sTtizOQDImS
xOO3Tt2B5yrK1soCIVJSYp04B0Litz5SIZdpTgXbC0NRZB/LbkbMGcNWcfTZwmw3loBopwwTfzyc
U8N27/58o4T9vizgTtGmpsintrB58N6pBR1bFI5m6Up+irku1vjfZt2XgMDRjdAc615ddDe172Gr
fBQDp5JI/wTTtMClkLjOXvejZ5kWyASapUEis/Yx9pbUHH0kaiHMP8XSmtjc3JCX2t0UTdk9hqJ9
RvUVfSVY0LrrUmuvDouxbznbCDgTsJg2f8otgJB2D5Vn2R8o7tHlasUjAiKC5U2XnSElrTtMPGsd
6LO4VLEIr4YGnNxpMMRVEh/20i+0gLh1zqQ/cUAG5ZvXR6uPpwfLKO012SLWUV2a0LaOUCk++3Y1
HbKmhONZAQAiwcQEUUQBtBSsbICUv9OQr2vN+zbo9XA1hrp84KBckZrwz20Rj0Bkp2bfPdWMkoqq
6rYBE80jWX54LRsCF9PDuAQmNHZAOkapzQ21N5XOv92KINEXrVq1Ig2wPkxtxEOwyBrgguFsIuXi
X2lWknGjleq+oAFxHruguNyezagZ3lpSJtaeTqMjlm7yKvE8S5+RjE/W9YXWQHZy9Dw5SQ/pheeC
46JFhp5aKXtrAqputzBAQxG12nJMLs09uevkaC7Jmm1mVs8VoU17p3YqIiUkWBEzNwjQHiBPGQAh
fcJSCXWnu5qpI7JHl5TmSBHhUdqFERqQf/upeeOvklIYV35XmPOdwWa2DIb17A6nc/zEWkOTAzvg
0UOjt9MCehT5gMKNzt7HEA+JrFGwSP6DzOVpe6qPlVX+8+fXRtm83q0vpg0vUwetYPHuvDt4TtU0
9RNht1SlHeZQt2vPjpt/GiE0bJVlHHFNvunDrIeIRe0buqW+Gqn910Upl3Fa6ThnWLVIEBaf9kwk
450IOu2a10Q7B64Z34OS7VbskTuLwOoH1tJy5XioccFq6/txOSAOyFiZ+If0DsHrllkEJDNf2TWd
/7b3090cza9eQltG2TRAD3YrvFsAfUlfJB6LMa/ZVuNeI+JI5z+sHu9eK4a1Jo1pQ+J08+CV80VV
HYPrnCqwfqfeM2rcHtkHn17RdfBSpsq6+Ypr3sHDKeQ5GTX5Jo5Rz/DKiCWD/Wo6FTUomWbWy0+V
RthAq5VwT/v5oV14h3/+boT+m+8fRaTnuubia9S935a0diqqlI0N5yYYilOxuAqUEDihh3bRm2je
YMDWMQosdSJI6GqNUiZf5YgZQPkt3ssgo4qLeHDPDlCqXeg0NCrrCIsYNDuIVh3O33AOdnVux3R4
85XjdkxnIuslzTL9pBAWGoFDOyT50HnrKVon6E3WQJmxwkdhtVFnYlnM8kSOZomVqXkjXvCIx/2s
pDzp1D5XgX9lHAcfHC3/Kqw660HNTLrB686zb59c8sPUttIINCqcYoOttQh0zMlJIUdCRAvCxVPN
aJrOGWYKvvMeWzrmBZ8ci63hVjOkK6NaqaY+Wd5Pqruou2f+IL4vhUxZS6tH8MLNk7rUIwro1H+r
HBNG4TJOrK2wOGrNWWaAMTriHF7ZGYZT4xpLNE0WsQigyXA9v7+bqCHO9Jo0XhbdWwMJMo2N6xvl
rnOqJ81nXASLO3mJ7BauABbZL06aHDK9PY7Q2XR3tl7gA4GKi+PxaWDsSLnBT7k0tn9+hqT9rlmG
rpFzg2Mu/W8knfqya/7SoXFZN+pMQ5VzG542EfBEhY3wBZ1tK/6Ads0+4LgCUBpp9WMrl9ath+zF
kuGwU/1G1XmcM73gb4nQXf2ZkzCFVffeJlPqIlF6ISiAeWSXwBNKglRORWx6Xw29ljhhBdGcTq2t
8Zh1+4zaClgw8Dct8RdRvlhztmEZaLPm3hn1XY6L5Mxsla2km06DTH69aDOSUBp77kHj/HegX0ca
Uh9+xFbGA6N2D57fb06WfVfVWLtsuRqmVZQiyf2EkUIdz2NQbLcToEROuCMsYXiG+kELrz3x65OP
hNRqN4EZlyDiF1CI/+hOOFBR7bd8p013wYF/UtN47MQlT0xG4ncN9pwGA8Yls35oKMxnKrx1b82c
PAsXFWw6t496npNUQXPlL0LM30y9y0HRdhzh0OrnCP7eDE0CCKsJDezVzaSJwb4i7QIfoD839DG+
2G3OTV0u8OIArdLkxk8PKBKex3GO6ugY0my8S1NtvGfWwxRL2ObGFLSvhtljqNzUESBxEi4626I0
arP0qslmZm+HTOePl8SJm3u0UtklNL3D0r9ngXD0V6/GqRQLrOs9RshNJDUMrVBlcI/MH0gW6a5+
MV15TcOvOX44BJPTpxYw5tpsbI/xUcDjGRBxaQdvDZKhh07G8V/mRMb71ZabRxsMGwumaJqZzvIq
/fKq6IjwJq3jsU6qEKzFIpOomzpnmZkmbpOE+jIEZOqN7nSImgRRUFa7d5XeiZ09UadmDk+j6MFi
jDA8yV85jcnkH6NJh/efJdlj1+Cr6v3+njwPaDyFaVz/8ra/L76wwKOBsVBOSI+n4L1jJoBvznSn
7NeEANsnI3H7vd8LY88w8lvTTS8MSr2LWKrT7IMVD+6KKZf9OLvGHo+M/hCSlrdKR/1oalX4wdLn
Jc0Bx1LvFc1Or/HRct+1VQvyeMe+NTwF4TA84a+7i/xePqhP8USzpwej35rhh3jwzUtFwXlRP9lB
xeEh6SakZrI6D/OFmThRwHP8U5DZiFps4NdLRrrWbAOuFQBH4mUa1Ud1dvJkd0jKsHjKg/JUlKPx
QJvwiy3BVA6YdS+mZEUIMK72deXtRhr9d00xHNQsZGzRdZS9ON3ESpNE8+21X9ApsCO0n3t9Il5u
bjTYnda3HKPJydPHAI7ylM0HmURHtPPJfVeC9FVCDTOF9VBF9PixJE29UT3obNcf/vyN/s5gMXmh
XRrsfK8U1GoY8stD6RFfNreWg+WOhiThaHeJVZJb7OTWcz+l9Yl8ruRy8wQJ2q/wWX5kmm/SE7D7
l9xDheiXIOIrvNn8beMrWYMFiqIu4n01yvbS6uRey9rZuBEtIbP8komQFFxScsiGRDbDBvY62Z61
KTrj819+t+Vs+Z+zpyksOGFYP5ZZvKHE8r/8bi7OwjCpXPtGvRnc2QbixHCQwK4TTClsvt/n6AkA
lPWDjuKHEQ9wGJc7WxkFYnM42xJTuHkQSHmeqAlRBDXm3qmS4T523PHYOvPXKZX6mdM/8CZ8nncU
ZPlfjmn/j/EyjQ7dRJXq2byA8p2FwCKBphalQcSL1RU7xpVMZzhLEFHHbACXD7J9qSenaMrIonIz
u79w7wnX23mlY249EadH1XJDNQHODjnNi2dqq6FKyicxVt5L7LsfnVL3L+qf5eF09RPyJHRx8KK5
/dwwzV9NVcHY2e2Su7IlUETZpDtX2wfAWDbFXFMKL7pEAhpTkmldUFtLsy7WGoJqG0lGmbKQkZXt
POP8OcupD4+JlXQ/h1mh44fXZCo5zIBG3ClX8aQbTL+D+FHmene6baW3ppbV90BWZhTaVhgbF9dN
rIMntGxll/bJF4QI53E87AZfx1TrHIe5/EcMlncyZXEOFlmqHZFh/NAGYbQ3Cp3x+axvbZzDn2B4
2YuQEanwa/asXJGAcfqHyaZbGSP6UGYvIUJSuK0CioAe/PjzQ+u+X2I5HLo6zBF3ISNhHHl3oEps
YnCLQYuZYC3cFzdN9HsUVkS8jZRMTR8UCMX/9+K3xtoo/C+lGPyz3Vvui0CqRx6iEa8zEbsfLfyk
QCnNeOey5ZV3uf469mZ/1DXsa4MFskF9PX2M5IzxUr4vZT6hipcx7WPiH5yS1urAPT1OdU1TgeU9
mcW4n2n/qvdEneArQT8754ExQqsiTdwAVE6aK/PKKHEP9IpXIRBNCw/WfZ/0A/yRZt4NeYrw3ajn
rTY6wDQIOiTiZO0tHwCZeysKaAKGsvoSpIlHoicGq8EvYXX5qbN2B7Bibeaeb2OZQtI+13XBCM8w
vhkTSoEJfdaqNoCv35lNlvxlKxS/GaPYyeH70TFDA0N9+64dRAwD4qIIIJeaWNvuQEJEpxcE4rgk
aabQLdvBTjG7utn9rBOoXun4lYKxmc51BmcX9SZColaaKwxE1V5qFcfkphIX4eX9Rpr7Pz9XxvuD
usffV7oQ3jAD03R7//etY6yl88jkPctpOkctU2HhXYbR0K7qwzhkzn09tZiqc1w/bTVt9EbyPkUJ
Kk6vQLWZmbvC85PDbIf+UV2kbqbHEGGlmiHYUYbOsp+cjRblzjadohh/oi/+cgo13r8iy6/iMchC
1cneZb0/hXq+WbqYGRqYuOaji5kGqDjDGbM3vthJcC+j8uj7i9CODNO7ROjDayBoaMdBnH3r5AGH
aPZ1Rua97jomxXHiiUPces5VTcA1R1woYv6/j85gIMlhg4ZD59pxzfcbLUfTuPBFjMjHHtyDgm7c
hLfEvRRQIDiY3Egc8WSvY8sHwafGcZN29sSEUm+2/BMJE9oJbYCeAWVRf9IUs34KkoOOjuFZt8Jg
jcZw21keTVpslgpsmGgd/85I7DZTsaq+hu003d1EBlKv4gNVx74ZJSlM5jAk14L88DvcA+VO72J7
41lhdTfQPn4barM+h47dXVQtPZJlKjIRwKCwuq8+vphcYOsezZn5dU6645+fYOu3J1igxqDzyu2j
3KUG+e/5mdM1ceQ9bIWZF23NeuYe1cX+v5/URwtVL9m8ReZv/dF68HsyeFXPlPP3fBdhNdqCO4R6
p6cvty5PIT3Q7w7Gb1IyuVER+b9IORpRAmFfGJDqUs+XaGBLupWAoZ/rT32Wpisi2uXmZ1fRMMt9
X0HqGxvL3dbMjzlYQLf3XXnXCOs1D46gkd+UsjBMof3Nlftm+mm2/vO9+s1Q5fF/xQtIkcbcy2Gi
+d971WXWCPLIaoFUm9ZZx9KKT++HDtl6W5YuBVISB6cCVMKqXmIryEju781xotk5JRowtboFvjNO
H6lSsg1vv9yrjwa/VchrubHbwT+ZrnEJrWirrFOK9sAUEXGRzrygHOxTUITFyxyn0dY20/Oce3IF
kqqnUJy2Rl2RbRI7IAmdBt99QJq9iS3rL4en37y/WAd5YlDzgNvHw/p+rQhbnxgji6xvoDfkLi9e
snx2OCipk6CnNfYOhf630IZvPs1WdaRBgRPXSPNd3oebGDr1uk+lODIb6EgihbuQQAFz3VfMjxW6
TVJmvXTQXkfOkackke4nHH/rIjYimDRUItibt0NQTJ/dsG+Ja4jNQ8PJg/V/GTaXgq5X4rhUHUSu
F9PYrdUAyYC3sDJYUNiG0Sh0af3PCDe6N0hrjSv/hd2yPRuTxtK8fIzS2PjL62b+9rotEij62Oxv
ji6s9/bzVCNdAaHMtPbgdizIoyBMcoScEOaU7FRP53+MnqNX1hIskPvW3ou0mcCwucOiNXJ0sfz8
StL111uLnEZ2eifLDjIqXgroQD4dt9bD4/XzbEdU75CxjacNwFwsnja2YhThPdFEAeCcKZzh1C7K
aHWJJlk/+IT7/U3/Zb7Xt8LaMpB04qxGLU9fy/jvu0M/BY9Cr4/r2Km/q1/Vjo3nrJDzuUq7alXb
Orzy0h/A7b9g52pFkm4dE/Fa4eCq7xN9PvXLn9Ul7CMjHNPHLKiGTUyaV2z6RA5H4T4P2446PXKO
7tDFUBoS90MfjY9k3D96ZbAzhpyxEXmH9V++V9Vm+LUq8hZJm0kr3nNBxNhK3vtrVeS1lY3yQq4W
cA7TuaMn/snrMNVWVd8Tc6I3wQbTWwNZl8npmPFcjpG2v52zUJqu/T4KHkxn/K5mQ71BOJMlG2+D
tI1Cwe+eM5HnrDk5cRTDdPDwtq963bJ3QalZz1nS3g9UlYdweReNvtz8FHJ2dMnqrgzOt7F7SSas
GvKoi9EmHmRLEn14jz+pdiowXfJgLOutjzMYgkjEUZmObHnLhbh7uZvy8R+IwfUmNNqT6KoWl2fe
xhsfOswKWOF8TedxvvJ17xTyZI6qp1q2cnXTPjJU6S5qjm0HgAycDpLrn5dp97d3zAItiKobX7iL
zuj96hQUjfT6WQ4rpLHFHjYg7au5fxUIjp5scu1x5rAskr2yU1ivuJ6HQ+8CqsB5g2wue2F45D9q
jn/nzmI1aAKodMuxzq+tNY9gS5ZS2x7VT+pi1T4R9l2crWTeiEOAFPiiLqXj/fwpcowCwdosXoJ4
F6fhIU7d8my3hXUIeg+ZwJhVDyLruoPjhtaepgU+QS+S+6mC8t5I07vhcls9vGhtFtwZSPm3rYH2
MLDCD/YiildNdC25W/jNQY9xg8RPBiD5yPbYgAFdsnyFF31JCB8pdpLKend7/PpRGHcj/ZyNHZAe
aLgohnQbDUvaxB6hEIW26iTZqYWctPuimx6xvXnHyE/Kv3xzv+8rUOkp1Gy0j3ARfjuMxLIaO0dC
0751QhsvWP07OlE/qUs+8a/EGnG5RjuclZVZbTzqYvqNRUxfU2/I70jOg5MUa9gE994gg8s8Mlm3
tdAjFy7YqhkSSj3Sn1UH2pzbJyUSroZinXHYuLCW3AsfRXU7EZiUE5e9DxGdKuNl0jvJBwxIP/dl
IZNHge6bDijnEjsldmyYl5Aaur6PnWO0V6cGsLR8mhxy2P780P++vpqmEAtv2pDoa733C1DQm/My
BSI5MOZRCwmH3Y8OzBonyHYp1exDT7Rj30bVzqHBCxL8f9sJnjVsfRJeHpWhCJGL/jWBlHHUFhOU
XqX5majt5uJnhnVNmuwKvPjIzmienalnheg54mv5NlqkRtJrzzBQkFeO/vyX+uQ3iYpHK9AyPFq8
S4nCkfXdBlJpNi7vhlYkrpCblB89CMnhOhFIYXmPTSPfNrlZ3g92iYAkrl8H6iSK9oyUw2LwwFsn
2JZGr1xLJUzPDVsHlsfoJAr647AMeku7HteJaZGeBRl3s7Dt9zrA1Y9QBPa4T+dNDBd016RkGSHH
sIChcREleHKov8BCTJw/WTvd5F/EnKcc361nHF24RnxwPxxjb3ry26sXtoKxGNHzq0AnHBYlxCZP
h2eRhPxrOqwopSr786PiLlvtf/cqKCE4loG3kqyBo/6/d5JEu35uMiJ3Mnj+R+Ui1TjA02DETwq0
T1/DDrVvtgqZriGpew9p38PipjhZY6TwF4tyv0OShtB1+ViIipjr1KG1IQrvXnPGaTdbwLLVRzg0
7V1VVkS90EKI4QVDkdMWXdZoGT+irmpOWorKwKU/uqqYJy2TXFKkFk20MZMgFZh4jG/+qWKnzsWD
Zp7qsUbcWjmvNrIWbBOD+xhqDIStIKRj938jwyT4ctv7PEoEu0iZYLc0btQTMFTRm6Bdtw+cr2LW
E32nWLBa8S1MZn1X21q1VQzc23BW5sJZiQT1Q7NAZLvlgtezOqmP6qepefjztyV+74ksrdZllOzB
2nHF+2E/8gGP+PLYp+KZhtM8WDWUQJcR58LriMsPhI06/7SWeXRx6oHgXBpc8aC7K1SYxVVxH6jI
opVZeRp55cNj7SBnW8fexVXqJJu4MAUtk3CDz+jy7pzOfyphxO9vbGSUmjufvvNZfZt5ao2rnGMr
qtK+2Y9wUdFtketCaDud7tlBTWRMzGL01J7QxAFpVZeB9AF8uYQjtzRXVYfLRMPCJo0RMDXnF2ek
qWMu9rBmGF8il8AyadawAPRh2FVmMt6pyaDymuhAuzc4n7ItbcqYJ4ckPoYK+jkBPbPzzIgJjuW/
3AB0WtK/1D2ImtIIkv3Quogie3LKb4Ix0qURwC5/zbFlu+z6ydxFy0drhPN2e3Rqp/0nX7DnpJzy
TC6jmHT5mAjzHh6fcwhTp3llAV0rXUMjgvZg40W+ndHhJqydXNeMO7uX07FMkEcHln5Q5gP1oPam
XazVTF64HQAD+Jdw/AQ0DdLht2FvX8I5Jw1pqh87vzAJQsaRcmvb4mg1Dz18Oc+3wFg0VNA74Ydf
Izd962ZCNVVvNjbf/vxYyt/aRTbKBsQPkjG5LX7zqzkluU8hZysyZdrombTcemU0YX6PAlQ7xa74
imlQ28LqIBGqk1ttLuaTRRrUfuzdj7XZlqgd3eLENINf1RyNfdXk3tVFXwPyE+UHEE9u1nRSLho7
aBlNSRIVZXZfkmW0K1LNR1sRwvCi775nIJVdEiMh722IoG9XyUM4DS2vjI2lm/7CUPja58IMv5Fc
E+zxcmDQlAuIwU1/BIh7j6lLXIQpomsyDsaLkfrEJEk85G1RPjp+8ozgtNtwh0MadQ6+KOj9OXFs
X4Yh/4ymvb13sxIVTZah5AsiB3oMhP1TXxbOSkKnoZ2TkymIvPhU6N7XiT0GKnyibXjrJWxWP7iW
YxECo+AnA0Pqhs2pW3VlDz+l8h8mq6+Pc+/16xiZfrDstmZWPf/5S7XfE2Oo64kMoDWKERHZwftJ
pNl4LqB9stAiY2ZIqkxp5GpH63iwNhiYSCR1Kuttmlsb9JLVbaqw6U+21trPSTGB2RfRw2CG9jMw
nHntsmlgyc+9VZwyga4XhzA5geaqNScshot/GFT1Jymn8V79wyY4dqEWf4jJgSNGc+awpWGFSkIT
MaOWFGw7qzTUP6bZd9U86lr4wEXT6Rth9PGd5znLDCcCn5J3YBqtcNox+SxPQ2GSCewC2LS80f1o
Z+LEWse/arr3iFEiioVrYVLvQOc1P+d9tUNA130v3PmlnOFk/Pku/37KZTEH/AXkh1QQxhLvSuFo
DmmJDFlLINesXYIwHR+Z9L3aC+5E2qa2nQERhZBJS5G80YHZd6XZPzp5+nRbudHMWT33s+3m51Iz
IuSzVbqqjPqTakzSMuHgSvraySP0q1uONWlkvaCg7fYBlllFLGriNjqa0B5MHV7IbZUbEF/dqRaB
QR1wAQX1rJyuIFz7oo3f2i5Aul/Ob17tX6o0fFZ2lRG7w93N1DWUmdhqFkKvP98xx31/YsGZyBSV
W2Wg8rTVYvRLdW3mmZ2ZIzleNz10WHYREzCCqSagRU/qoo1Cu6uDztirj+TbzQ+58WGYD5FFUI6w
AlapIeEX9tsLmMX8Lm9QhzV6eFWXwautHXESGaoWrToXI+mdMnO9zRBYzuV2gbwOxW/Ol/mJ/3jb
PsreR8T0P3yd13LbwLZtvwhVQCP2K3MOEhWsF5Qk28g54+vvAOy7veucW/cFJkBIFkmw0b3WnGNO
Ii/bjDHfwTjaaFUt15UwuqMV4YpE8FRDnQyJH1WH8iNSi3MW9Mc0M6pLOfmWNBZv6pi8WuMtGVLA
5en0+lTIkGPRGVfIztkxzeGC9kQRHIWVY5crBZ8tdr9bRRLLwhrLHCm+dK4BofF+ib58iKrqBFEP
fG1T7bQ62///P5Rp0v2/ijrU3S1cfaZgZvK/1bsiGawuYhpE9ts062jpmELo9xi13W6hVU28EGIM
3nwr3CWEJDGS+RhAp2lJG8uXUF86JjePJCoweTkB2vLCCxZ+Zym7eZ0Xyrhf/omp4f79Q3O83Tyn
SWr5lZtpeDcMlsLVWJGt2qDOd7Mo2ldm+Evt3XoXYajedE32nbKauLpp9K1nCHTJsqEv5Id3s2wv
Y6D6X3Zi+DhGowMIkYdNfWY1Xy31qqK7v+GF+XeRNcqy90X+hjLIQ7uHccEsp2QdsE7cXZSEYM3K
s4+ZGR8J+pA3o2A2jDYbX2f7GbHmfQHv3t1aW300tnfX2ix/yY2CzFM/rQ+xa2PHQ5LRBYn5J8zK
dOhWwCJL11CJXmZVHjivaOmUZLgA15nJqmCSjSuzNIJQqLBYWZSfuBc5T0bsvSGByJ9Rm9y8okEd
H2SUzSZnTNahrYYIuIypW6y5FaePxNSUY5Fzr3bBqi+bzE3w8FBeVQykY9KmoWO5ZbXRCt85pEJg
45KNsxgGeICrhhm/2kMcMahZrqKpxNjbio9gC8p/OrGlPN64G5o2bZ0rfrF1Igr8emuLVSM984EG
01wEgcw+XMt5HoVV/SYiD9iTNpT2l8YrW8aowKcKWbFDbFfBIqTMIWc6ziCcG6YP2uhxepu98qmB
7B0LD9QXgYE7y/0cLgd8/R3VwF0Q1tq6UBKd9C5bvfZ4JCEYEBBtA4zNg6Q/mSOukd74LkYu/IVv
wPWd6GQqn8IpY6m2G+sGJkYFV4F1Jd/Fiwa6Abm1Wh1mkc68y5t8jJUYxMj0ls+Hutpd2bUSHKRd
FM9pUD3AjI4fNi6HVV6lpL9UdrEMNZsY237Qdkzy6cFNHu0ydDoCv51fcmpXzR2qeUMZ5hMA+bET
TMTnRJ6IDMpFZkM7SrXobAc1r9qebOxZBeV6+lOs3GDmTI0CNSiWsX8bEhEfNLOqlesA0f+jlSZ8
xTlJFTfgn5iIkrHuz7QzDR0mpkY3rI24smhnAR9PsZGt87oLn+xBHsOoy98CxRJrgOzOlXveVfEh
j4QTtN3R4sXgtp278arA/DOrUHJ9GaS2fjUyRMBzucasy3ZrGHkIp8xUvuAFMD1sp1S0UJSvI/3s
+6wYlU7Pus5N3VMUj8GS7xBZEZl1ncOA+kS/ydo90l3HWlRI/9lX0MfrTSbQ+QXPLmunN63vYDdb
f6vmllp611n1jwgD0ZedDQR2hwridr/YBJqZ3Iy0Cnc0ZBHYd0B7q6GKrjS5AMOPxrMCQuvVKprr
HMFWJDoW+WHU0R3U/Q3ognUxbdYj9VjAZQ69duE2efaaqDks6qj4ERaNv8rIGydBAa69jyP1b4xS
HA3+FnxIeAr7EXMHel4Anz+VKNSfXWB+uIgIkFSH/eiYzTdziZ9Mw+13In+8JS0q5QgyK2GNFyrb
uEd0TI5e9BTlhXccZP0opgyify3RGAAoCRQN+OK2obj1gyCZcvHHf8VKm2Yoy7d5TUjKpbzOjyIM
eqbNVBfl17CxBZdF0oa9uzGjAomm17UXkZlE+abEilFG+yj1UFvTcyM52Svw2ted8uryZFfZ8pCO
EqG0Vmj4uXT1VLjF8x8sT0hJdI874DhM8PwhRpoatFa9tSolONZO8iMLo+ZQNJG+6PS6eaHF+K2X
EpBm4Hp/sS2khcC/P1M67U6D0zB99D1s3xjqvLzapF7aPRSDa5JMJ2WhswpdGWXk/cT6VOzqhIDi
QcYEa0wgyCb0tGVlmCQ9jJW/sSciK5dAs45U2FxzZSniq2N0Wr7Wy+SjMxR3qWJ3O7OybK59DVcz
t5ODPVb2Q82D3/3gQHXum3w9Q79TK+w2LazNJXJ2/Y3uK8HelHdOLmKIiJIqjdBwU3vKi9bMKBUE
5t8tjq5jlBYMrjkp3kkvHASz3iVkebpTOnJ3UHGV66AkGs0J9V9GFMGmSRm4vIyM8jnUDLKrt5u9
UpTIcm7dyovlOBTG4VyeYz0OD8Q8X4RuhvcEYUgOoOL4h7OIReEbLziI5ykEpOMjOkIUgpEha++i
emOwkq6ztyph/XT69q0PBd8cNKIjPuJ7AH6DhQbE2Ybe/EGJO+/gdcnbH9cWjHoa7dSnZ+t5jFkb
OLowyKkOouR7pBKhuhK1ryGftcmFoSvZKQF0lVZjd2auX19KIZ9auqfzfx9Q8VcKgZV4dhbC2bzM
g0+kDx7EG2M5DzGdr/1OmXMij6KBT3GDjx0cgLYE7PdKprrxCOVvUxmBgU9eNSWAGVDDdV06+eCf
mE9n0SYBGjQNrSktUNe4dh3hCwRabQok/L6jR8s4e6RW7Rwdx1smY35SM9FvkH99U+eBJCvGiwb9
budim7MRCO414RNNXNprA6jAKncmrEBJ3YcKDX0MOHPV7yaCITEq5Y8uLhaRDA0cwQSlN0490CMd
f2GKWBSjAf/IpAtaq4I5dQTlvMJYrJKRFkc+WYR9eiokNNdKs7X1kEwKkI4l3aCDEhR02ulPk7Ld
FZq/6oGTrbw2IykPPXpgnokT2OZNF7LqpiDoVz7IxM7ztoVmdYA0s2MI/KIO4AaYhrJ3LXupG+7r
2BbdgigDkpt/lhEGV0o0/qYnuxaP4GecEKLbJb+UBspP+elZ3i0NYFc0/U4ShaPkxhXeXaEUnxak
aDXvfuV2ilYlumm2d5T2Fn39viE8VNJwbCz/YTiDue7G+muMaCMnIxMtUcePJB2XbqrFCN+xzaQF
zFQtoTWACYvx7RBLnimeLBhR0tqS9XFSPLTQLpow1cScl5Mx3BA+lvU2t4Pu0muEqtmkdi9KMup7
66dLxXdZSxce1BSe4YwTCTGLIXpUePDiYTPYCJpSgEBGZR4osngru4cD7Rg69REDG1SSqs9+skwa
w1sLcFFbOHI/+0rsAYCiIB3N9imOx7uGpjy3/BM1xB9KWhCE4RGyHNExx5Lhc9GMUT0y+jY3n8BQ
pVdf+za79mR1kF+zl62kd5wjwcoKUJfNKYiGh15He0/VDlZk/xj0gro5r991KRwPk2yLiRsVDvmL
zLQlYxUtq4Z7U6gTJVmm/Ko6/jBUZfo0FbgHVQSylXfMHQUssGXpo5spCmPXdulbz8scFHmy1eLn
SHaPxIqwgAZHMnrrvxZaVmwMI9qNsMKW+lB5GKJtPhZyc9S46RA+56Q3DXfLEW+hXl+K0HMepp98
liApVkMNlE2iyl/ASYCW0t6pSq5BbFO0ELuKZZOapatucs9YmGlKffQoLrOWcFBl5DEAkMSITvlN
N/Jn2yWNo+F2MvryYWRtudhTfxrALF1C2qDnpEb1pcdxCcIJlw/I020tDB+Ydj6hMbRPh8zK2uiK
lS/cZoGw3ltCsme47eTvtrHIsWi4+jrt3qbiJ8Gob3FzkOaTwOuA6JdpdE5+D8VM2BqgByChK4A7
YHxVU1hYfu7aRCxaaqqAJwm3EmoerbWAlWPl1SdfUYZtpqgf7axYlDC1wbcxmkEfzS/UX/kq5a/k
7t6bNPwWmimWrVaRHD4cI4UcKwYF2ix+1i8K5ix9077klRcvTWF9haFKdpB6pCRC3DjtNoyuXQK0
cqSTEDa8oUmeAFnNr7bR8PkP9NFRxN4ADz95UvwgbDNajKF5djXP5VIg6bZCo+s2lyomIQanSbBR
I3uZWuBvOrc/urbAZCl7dSP9YFhr3Ug5uu1eiAVUMTkGvwJfARNgLbTc3YMs2df0HkBiRTVMkvzV
CgfUGSYRW15k0eLQEFrjRs6HU9er/qI0C4GMLzz5NHuma6Gk82v7l2RYp9iS8hJCoyiiL7sI39o8
2WhAmJcalrh1nIW3KB78XWPlDz0KSBTpnzVe7npoJsZboBBTQ8Khouq8YJ+0YFPZlUX42/TlOyhG
dFGUWUFbrCRC1FVsADSzoOhm6KOB8/2uzVEQjk7XOtIKuZVh/sy/4zYaM3+BnPoxkkgVmzS+Md0v
Rx9wLZ7uU2LGxbIdNoUTO6uYGQuzCJS5LhL6UdRLF/wXWbHZwck0jMO6C+XBkf3Gi59Vqu2+KP1D
zbmqGQ8M6LYDimc4tbRBKajhldWH4mKazpoqFrkyOj3Rws9fsjFbZ0lKKjzkdLzK38KIxNoMSKYF
e6QctO+ixAlQm3a4dzXTXjYs4xe6C6rNKJB66qX5UFTJdJwF1C5z41WqHFSLwFdwPrhVsTZlbpdw
AQf6edSDN2tAvswMNN21VtBsm0LrV8jV/EP5iMz4QXBF+mIpwyP0GVlI9AgwPfAf1ma75ca/N7Xo
u5LdcI6H7pe0+JLWpFQtA40TW7DiBg4eLpXUWnemtRoA3xxI7wB6ULfjErtAg0kWNypLlWUY4lVz
fBYLtgX4hHc9WzgiQDasBUh2yUGnWFwshYwG/v8cBhQvJqFyvcK8BuhAwjyD17xWQpImjOI3HeqE
8KaYdmyDbp2PaqrK24vMbY3DwKeyUMNsh97EJktGW0pca9Oqnd6kWgMvamOiA5qcmAjkRiBjQEkD
gyTrV92CWImPgPFWUouqXWLBzHaB0jlVlJ8RMxJJo375KHOIfsqWlIp+m6b3PUplORjNoyvUk6kk
pJr2Z5N0+yG2UUj0T0klHhSVGfwMfwuREnSiSJ5wNcYoOKmjoaDeszoblmEXi0+BONMRofLSWQzC
cMgPwnHTQ0WNcmlZFPzH1PwIhjpZ+9SONyLy7lVveG/4FKiF0KCQFkwKKys+Ev6YDfqoL5pg65I/
H+SMkS8SGpiWGJCy+ie0ZV9+TZZm1D83LvqUNu/zVTq0fOH6d5aN2alIfd555P7gmi7MKuzVkBBP
lWswsA1NWQLjaKjs5qyE0/duTJ2ntm3DQ6kZISURv0faKMKLmDYRSOLVqPKtYHSUZ5k7/qEtfGg5
7I0oftsw6PaNH9o7lcvWY/kN5JTZiJViD3K79lxJ3lNpMwCx3lkDeEn3ShDER0IyhwRcr2NX59S1
yFZlqCcMUl2BkSMrM9e+2sApVo0db7WOyNG6QSvQ+NZHbcZfteyw0eTwtHx7QxSEKLLvMYw86Ixd
tDDkFJWoTHhE0El9pO4Gr9t1SRqsAN3tDJkS62WyFtISM9igfKrOpV895vI25pdgm6aK2OhTtXsc
8zWRgUvfzc0Xln7a2ah91mV6aL009VCcSwdayvxsaVbe2fQg7FkozF4iwrtZ7en6wXOsHiBCaX5a
wj14blu8KsiTdhBDsPkQ/vxelrifesv8RIjNsAbJ/iRH1b/3zHsW5fREanq/0zgZnowIm3xgpNF6
Pj42N+qBPW4N7KoWnXQ00f0vhxSlY+cqNTUyy1iaMd3/GIHHUSejmxuiKyeVW+bAimeSR83+BfZu
dbOK6hX0avtWB3m6jyQsKn/M2zfDKckc4u6yz6Znk6p4LjvFvkHSMR5VRaDFdHi0cVcKm3vW/EMk
gDXof5jbD2BGiJXr/Hs7JuUlVJUVHiP/Dn7Cv8/Hx/BTESMl0P8cgbR5deomOknhRlQGHI1hIE8I
EUSHuvB1b7zPG6uOf0Nz6Qlcqf4eEqK42nQwTn9OmI4HqCycMbYv/w4ppIwEdXZU8EAzC25+EM2m
L8krz3ZijOu9pdolf/5AjDOBOKzuNVQRavolLPB4kJGDc+s46XUIp7QBBq+v1PZOMZ2FV7UGZB63
tYHf1B1fNdo78wlK30TLOsnXQo+Uc1KoKokPNHfaVq1ufquMS0V49kcmzS2pvM12yBKVVQCJAE03
mueRbsIbeQ/AyhMQhBVor8rAaCBj9c1GqLmlyCNh8SJgNHONLqbpEkgz1vmGVUzN+pFADDNNHFIM
ovohK0u/eWq8bVwVZkNaEamtD0dfSvWD0VCn3ldaB+yb2kNI5L7TcTwzDAZhHx/TTkseslau/OqK
RTpdzcStkmWfB+OPMSwfVeYFFKHlJvR16ZEkOfAl96JPb2iNhZE7NUrWLFpjAwH063QtEbAtNC5m
+d1kyNYV6jYhYyRljKQ+YzRWNopNjqdjxogpm7CDPwRUCVZouY8ouJ6MNOe6TsbiZxVai1Hoym9R
25dCFcOpVslccTsqLXXsltRuoI/EWi2fzdJqVloBnC03DG1rSyKLg1KhLKk2ORIhp9t3mWmfYr/v
N5nmBHdT6cWisUpx7X3ZXDy9KRYoadP3PkZdnbWDuc3qPHtvtOLZFNVH2TS73G60x6jS/ImLIToY
1fSe1imRuKWdbOZng8TZGCgVKU9AnvNl26yc1pfP3OL7pecE+SvaU2MxElO4q4ZRLl1cY1uroWre
FPlmoHf8xuqusOuvsirsaQjVjwFzyRs8NXBY0xMoaMmy18wX1mvmKvXGm0ALu2211nlpo/LG89pX
pHTtQimC8l5SpD5Q0OnXaWnWH6mGzGE6g2KYvYxQX587xTJIuRvHTfTqenVyHwarIsQNCJBBoQty
P0s/QsAi4Xn3jMygm4Ls6ZyMmMwqTblVUe3ih81ejd7Sr/VmCJPSZ00Z5rvRKB+iS+RwaUwv3uTA
0cEUOco2MRmqsEWfwBQrTBUcjVfCrqv6ZEh2U8Cygv1km0bj+/xEigt9GHQScEkjPynTxqhN5Thv
ai66apE6zjS3TNqVMtQodBm7u8mHn9rp383syIeNNjXXtCg66OAR51Nmv/6/8+ZjTZ0cyZNKXksI
sEQJjuRJuZ8V4FR0RaD0xGBQ7Q7QTKYZvSGpFnsIF+JnradPbaoWX86Y/VQcs7wMJHmtIndYlUau
MJOgzMFV2566LQs+yNPT4yCzWu5j08M8jD2ayN5AZnIK8ng+qOs6dWWEMm1okzvTqRb0ohyQ0fyw
pHF98o0PsyAQwG9Ixcns4mbHXXFz6smTLsrfxXRolCZ0sjzSnwZH+Mf5jPlcsiSiLehWfwmXWMnX
Wc2yFPzvpQ1rZ8GFJFYZnK5NoxnikHNHvfRZla5yrfQ/Wj5pwWTll55Zb1RNu1fKKvQ+kCmcYhXO
ktEKEmhIOn1X5HidTwVvc0nzuH4fG65zKzDLM5oge6XrPatJk2phAvviPeVXR9yQvnsCtbFgSEk6
KiiPqFbsbdWH3iP36JLNpxAxeIrtQH9L0ZGt6QuizEla9TrkZbWcfhEqL/cVFeFRrWzjpSX9Zx9B
Nd/UoZ1+5ica4vVnbPrBxiXYa191VHNbPz1b0/E+TfWlPjrxeVBw7puVivSJTA/aJrwrpOYOS9uo
+3UEN2I9VBlv8LRpKARHCHiuwIT1p6Cw+5336apBe3IHLpq0UrIHtensUevEckrzed7pK/yCxJZ/
OLlW7AfUbnAEwgATZYZIYX44bzDTB0c4pQuzt+jNeFpM+5hN7bh/H827BH5tjVRGhzi3MCAQXcV9
TaePEeL9X3RG2r6wiJDLzCuQz6RRuiRBT2eOocBlZwr9g7VAtvAGR78q01oHdNKdrkK/oGxH/DnF
k4OqZSxhuzq+2cWahSpfkJp2KnaUuNp7VaXd5k0XuiYL3B7PtowEoTFx4J/SgrpZS/iKYcrPMTHV
w7yhc0rFZ9roZj8mi/lgbTv9xqy953+nzI/m8+af0P6dPO//j6fn3XnTUEdc54JszhYH+o3lc3H2
6mCTVW52c7s+lKxjYT4XHvyTZDo4P1NIOhea2Zzmvfn4/PMQQYeFJbAGzLshydo3q6FoFQfly3zo
3w/EIYCuoianaD6m6P1zkiO44S7IG66WtzGj8Jz4+lolxGMPexkkuNe+JAHF/7ZvfzaRXbwbjYFW
Bfe9LuVLXhPrkjPzgX84XLxC1Vew5wdC5/WfZVsBY3EG0H7RlBlgFsugML66sYwZ2V1xjKPYfe67
St9kXQRPihiU59houaVX0FZYysg6KJ+LQhTPrD4aymU9LY9pNxjdJwnQd5OXE3rZTdtnC52O79IE
xUusrSID+mnZKCcy6392njgKNwu/JU3QRWrCWSSbOttVsMMAtQTljpC38CkfSeHsWD+/4GH9ESDL
tPvSfTdIbtnWrttsg2xMfvRBCl44ij9rAHlrkl08ErpU1m2J8F/crLuodKU/bQHokjwRFnvEPN2U
dCz4M8dPhMbac1SJp7ocmK/WXbCqow8tLKyPwNWyTWRB0s8zZKfKoLQPs/eTjapjqpwTPMfCdDFl
/6FNq6sy5ub5H1MNPMf8OO9FKiHsJmX32Y8xH0IuP26qrLgWLRUDqmXZvRus9E7ktrZxcOgtfdCz
y1QmezWgDB3o4LHqzJ+agdND6mzQyIwCaLh0fjZD6n03dv5e0uN+xKyZdoNm21tY1/GLTMaX+QRn
is4Iuix7Hvie7CGZe9shJ2vcSeS574X3HZZWtaBs5Nw9QXJOWw7pxvMz5j86FaTpP7Gigsvb3DgV
5YIyNq3bUAnoOmhc6PC42Z38gXhZxWH0YhfA8KBjHueNL3Too3X8I+17Ejz7aTFTUuODRhwrxAyg
E1vbxWRtFoR/VMHwwn0tepZxBZoNZbuWDmQHiwci/G76fqZ8/Ydmr/vTsB9xW6r6QnkZ/I6rIfSC
nw0isEGM6PYcpAW+JrZAHZKXLoN/LimRRSR2Uo9i3ajLb+JOuU1V8HsqwzpCVXaZMiRwCMf6h28h
jIpRiW4CqVc/Ik05jEhcH7WTx+fMGrl2p+OsSJ8lagQwxfk1gTvxZ9OjzFsE8SA3wGzII66VhjSG
erjOG4LY8IwSpICpqNhXmAGfQrOTT0V2q5gHQEmKP9rClHesUmRzJvbvSNTyPm9okHcb5Ffh6t8x
IoYP0JYe2BDoAGUWbX6rb/auM16IImeBJ1Aq2FFqbySdfkUg5vFryRWVKw8KE9tSNUgb0Y1iyap0
2Jll815OeiU/Jl0dah3zAD2Jzm3Nqr/1v7llVJRTh+oyP9KmR0EHyhfggrbyeuXJs+v+Iuuwv7i0
LC7zbtA2JeWK7C3G9r8gVrG7mvQErlXitFeL/JvV0LYxnwe787G+VH4j1sIEQEnLTFHAzqgdu6/M
M0LHQ2UWaKP00trTWTWWXIbEkilOc85Iy4aqXsoJzpTvvZEg+wGEL5hg7vmK3YUntWnoYZHzQana
JwcuZ52qiFBnpjeG9zzNzFVn1N8y8pJLOfS/4jAMXiiOsQZKaySWY/GlEcK1xPSel412yV3zmZm2
w2/PRpdav2kgg/bKNTn1EzhE0hRCZmWs4r5B1hsrOyhL6bnJu//elMX40YK/LDSNUEfFKGyyMhyx
qAYPeXKsmzgW54fD6Dqn0lvnjcoThGE9k7VlHvnjj1Wi8Gm1Zv+kRh0xsKrzG0lsmgBqxCrRtOW4
TX0jo4xHjn1Nga8uMppCFIGID2ejgGw7EEHTLQya7av5iflYzUKUd3l6ej6x9lRYqPO+q8fYtyg9
3BHh9LvcS8VZkBVNH1Lvue57cZ6PWdj1/j6ajnVxJYE1GPoaSLbB+DId/HdOxlpOLTX18O8X/Pkt
02mEovQHLaEZ8+9H52fnTTQ02lq2MNf+x8/++wU0bruF2wcNuUr8Vf+v80Qnl6WL+frPT02nqbij
MZ+CDkGUO/x5LWiyOjgyLPHMopIboyqMcw2daMvs5mpC3DkktEvG5KJ0+tF2EVt5LH13mu5a67Rv
OrSGRr0vBcV82liY8UcrOvReRWhslYFnA2Q3jhMANWOscRUbslRUvrKosv2M+uZYi5e8uGOx+Gqk
8tYaAVKGMAZ91+ehuymbtr3A8wTy3QeH0dVcDTs45ghhJsGWL8PAItoc1on7q4XZcVWJFrzPGwPr
dF00xckqTJo7/moQHhpIvUhPvpCvpaM2T9ImuE+X9VkLu2+zDz8UQNo7nE7aLSrJLzZA/2uJbh3t
xgAXhrUCpPeJsS54b5rcOYjECFfOEBVrQ47BpEdfke+HlKI3D1WVlWtGO32piSq+TsDOMgeuntWt
zf/X3suyKJakighm4Y11SdLm4Y4QMBvNeI3Hls+prLU3O3wJyboDZIA4CU9djhh2z8J+K6qBNF+N
EqmhDqt69LIN6q2l3SOfwvlTLWysXcIgqi1Bo53oQ/uEE4nI75g6SSQc5WET6LmNG6NaySL3wBRk
xgFdjcVamWfzMgOoU6TvwbRXRig5Y+mt5+eawEGeB3eaOkKPsbbSx19C18mfmHfFvI0YeQ/z5r/2
oY4w2E/PtBhaDv92LTu0RzLreMY1+mSlg4Bdtmjnn8gz8p9ygxeUBdUNHqz/FI9xf2J5++e5+Swc
N6NjthcXvdufjeeKZuU2PpCg/xybH+Hg605p2f3XcdmAvrfnjeJCPspESQvi//6moPcSZmYmllVB
p9DNveLutShPgi7VyOdSkZ2+6eSUrecrry2K4N518H2T/opGyf30q7dRN1rmIZTPR902V2ZPc5sc
pWxNDYQWJixA7Dv5U0BVdD/04S/dBr8axdbdBcp7D3sPdoMVb1wmWQuvGoY7rb2BumXjbyE2RYuk
G7aVk6dQ5/hOwvEj/0YHW5UMgXPOc1IimzI5Fll6HUHjn+ygxL8a9mAsdHxwdpbV8Wo+qA7q36et
OMSQpPi+iWnchaHEj/zbzL/Gyt5C2LAPFYE5eWVkInLH2w6iCbZO7o8/EBywHrWpZVgAF0vPd9B5
cDwMafoqLkQ83QhQIEJBOoVw20ZPe0mIiNzCeOAehsK+FnG08Aq6v6Ib2oWax+DqWxoTMi3Gg02T
b5k1t0akYj1oVLIzTxveeopxi7HudJpQ6YBHd0uwnv0qbEAiA85Rotg5C3KotcW6Bk1/2g1InsC1
1HZHPsUvLRLVRrpK9ar0FB9rZ8Mirz9XX72u9u9gJryj2QH4S2zNeq8tHQcm2pMTLCXjZfIppwhU
dlRM8i3iXLlzZdgvMoArPr0sp9p1mY3CJGonFDtGmrTWaEBMm6Tw1gDDvaNbKn8POZ1G2Fl6kmaS
q4tuhFZUjN1zjepj3wDyR/olZUrvXw/R/bO2RqDBOf82cRGV62iK2cjNQjvYrgqoVc5btU+Alc+H
5wXnvDE1ppiRi4lL6l5JOkDnbfWoEW+egJQfBHDxDBGWb3S45sPkhTNnIFMtmNDWgaVYGyDA6Kmm
XSSa0XXmW5t0S2lDVLf/cTxNDFJB/vv0CMUJ5dLykIbxeESXOx7nR3Lwa1ZAMVqnITm6cJj/HO9C
vT+C8skD5YtyJOYq3ftFlvwXZEvUNkn0arXgdf3c0ddhGLrcOMKdcJrwrYq797Aic8fJx/rMOFgT
+sobPz9SraynrtxTUpiR5X1NmLLn0ZjTlUMtApgjDdGCIEqwL3cM/AbzI2p8oNOLwKET60mO+ZmP
bplPLvTV+KglKmnM88MxtC6gFROGi93A1IPSZgYICX8cZDhG8jZvj6rFIMZQv6+UKaHDsuKrKDu+
RKx2OhF/uoHWrGNZAb8jexnyH919yuKHxEo2TOi0feB7/alV8/40P5o3/bT751jWJUvpAhrH0ElR
CPuCPLG2/7uBAidPMTkgtFLjTdEWpzjB6DrhEC3XhqBRQPyHV7MHufA7nPbm42kCsFTDeOSG3FoH
guoSqZ9Ve5TrpgH4kRWZu2PmS1JlQmdAjcruQJwc+K1+oYsUQ0Le/PandIre4E3Wy1Hug3B4FEPi
HDGs/mAqCDJCZ63/iZEs2oemeO+CPj6ZZk0eiRi4nGS7T1DXF6qi7ss42EaZeNEooR8yzXIOueG+
waLGBOvo2jqoHHrPnZWBemxowMsaeDTWPA0p+6KnEZgaNCvLMkXnEYBTVghw2/v2z1Dznv1S7feJ
QqUvFMPOFossDKpV6GvB0mzEV9eGz13oAHoNsMdXyl6vIPobuXriutiVmbgkDve25AIwYZL0cCm2
aokkx3a0zWgBS9EC+zbq47XQlAn83V+UBItE6UqxHCyhIdn7ypgHYu2612ncHkFoZSGcqw5KypL7
w0pETBBSB1BgWa367NHl5L6NVoXn3/R+RWVW78MQc4RZNdWi9kjfIVFh0QDFXYRO+inLYjWgwh/4
PoWenSx833qoXm+vG6/bNoRvrGJBRnDSyb3fcddWCIJdekyIh4jac0cTxemd19jMqqWaJDeweGSm
BZW11IMwWFXMjsgPIqvWxe46hgQwSCfklujKIwBnSnwawARqFNciU0d4IOm5CnVzIbJXsnO7jSAz
KEkpvoZJkK6snKyUKKf1XgJUCyxvSRDkU4ZOecWG12jqh75vocwMnrXGcGm+ptGLo041cFTcZ0IR
/g9bZ7acuBJt2y9ShPrmFQQIDBjcl18UZW9vdaku1evrz5B8bux7I+4LZcrlphDKXLnWnGN29zHq
MAaZu8yAoutiS8S4++E2bfFeMXWkUsszRvs8xe3+1KKNv8T/ACHQj2iTyFU1jxgbnkeYA8Mw7JLa
697TBvQVY89tniOKzB11ZF6sXiyviI4VKe+Gke7tmYbBWOiUyjJqgyh2IEQ2lK4QzLqUYbo3N6CR
VFdnsIDCVdCamQoY/Z6DcS/HCiNxQW7FYBJTVyB1Bcn1JJLurKZ0/3uZ+23Nsd5VhnvXNq9GVNbb
OhthHmfMAph4oWVlFPEAUGk7kZKbJ4041bH5jxMRGUtJDuKiJhALrfKBHAs9635ogR9HotKiUb0U
ZfivypBmUzL+P7T2uGs0ujrQgrdZxaA4ASSNnC/TtoilR7VB+A5SvsYZMNCzGFB9VyUyfNWcXtrR
kA+0rzYmmC2bYhbGQ1X4KZhAiuDhTcaegg00DabYUK6pQefN2izpkrUD36wBRNq5bMiJ0qBC7ZUU
eXF0l66n7A3kg2Dh2ZE6o8e02DIOc91mh6yhfOL3SLzncvLsbVX3k98nnIccF01Y2gR6NMvHyYZq
TFr1yJjhqPUezl8zfqZNxuzX3JcxUhgspg+TwhQSdrbYpGb7uYQFGGN6tWfbelA8VipEe+eisIA9
D+hSKhSBoQXVDv8Sbi0l9CkEXzj+XkNrgo81dN25U+vpFCbetikLTuAAIM5YVwB0p94RksDfUVnM
suPC70fkmCac9IkNJ6k97Iq9UJ3+YJnaV8Fw5eIN/Idm0nP3Ge7eFyrbREXG5e0bBj2buG6UB3Ae
V8Ch42PCGDAUG6+jm9oqoryLVBaPTAG3+Dp3BYOIR1HizdEkBj0yVjZF1Xq0UDrLd1sqPNnq8zYa
0r+MC9uLVY/N3lQWP3A8vbY2XR0jT2d/fDZ4WyyCzemc5OV8HtOYCJ//nq8f9XOm+Blt199PDAr6
5dZIayD9rebLRCXPfG6OmpEcGilnnMTQjdpG22gIb68hS8XZJbzYptV1Ujobi5RnHjRaOMccsQC6
200+ZmSpKIxD9Uh7mdApV52bbFjj8V6bNB+gaeXCOYaZynievX43sRltNK/GGsVgFXD8vky8ZUBj
I1bCuNA4e7cfvJNJPOPqKCik+103cPvsxI03YZXBnYhHX1ShwhoQhoCiJkQYw9Ify2qmVpIspJBM
XFmkBeGEUt48XRh+uDBWFALZSKEXtxKRE3KKprnO2vwoE2ltIvg5BJIq5ll3ya5QItq8Mj42CWug
anvJH5b3gzFLbDwat7pRf/Qq9wdzKoTpHZMydNwHM24D8G/VRfQYQElAxaiFLKvJuZPrGvB06Gjy
MUyby8S/CrJF25GLxMBV0fsV6/5MHxxpegPkHm+W1giPJTJi8UUZKUz3rEKEAG1jfTRoB9HWdCU8
CWQ+HROE314NZsZ+J2vOCLXa1mcLU8FZV8NvTFPoJIyIs1psvsSWGA+MklCAspsy17NZTFhDMuTb
CnXQjAiozU94H69AsvRDjx49V4pvDXfvHiAIUWEROlD65Ah9we7ASj6V3mfFqHFPh4KXTOjobDku
nTql+icMc4czidcy3fK862wVP502XCYa+3e69Yg4ETfBlzE0Pw9H8dm21pNbT2lgdS6XxpDGE4ua
3BahJoIYMuzd4NwWefYtsaq7GUuy+0Jdgb6FjAdrO/12ldiRqSE5fnlmy6F+bEcot2Qmdbg54ef3
SoMuPHZQL9W4gh2HpLg24jgk4kOtT49dKYzL+iBlb1wUWVXbTvPyHdah//2EzaiNMcjyDyez2ocO
Ve76j//72vUjo6aRmhrEAvz/vjQmUgjhelH6XWcZGPKRjP9+0/V7Ob1+rW0ihdYv/r9+JHe/fkpc
22/q6CcpimFHwbCLCC7+i00z2+gIND5aj8ymBozuAlV0t6M+mE8YHMlAic38pvd6u+9mlf5KBH0G
0N4iy2pekcSPD6q6AU+On2dy3ofEcVnvcno6k7oJC2Z9+CSu6IEoPrRYPsbcBi1+2FNt5hC6hcj/
5AUZcRYaxAe9TmlgQatqxF6z4vl5UgXdmXawTnWlPuCC8x6rQdVfGNKqCGWlclqfViS5+jgg48P6
tLYVsjYkrja0A2OgLoLPCPPo2Zb5D/P54YUuvP5k5YcyfpoyV7wMy0NlZ/+6jdJjXOVZY6jtDsqk
2DtWdK9BSed2k9Pi6/8lZezYkSezFXUkIOf+A3KYkRqAad9NCtLP20H1la69NfXgnGB3bo1SancF
LoGAh7yD8CM2dt3kt/QC77bwXS8ZD7qSufc4AsVXF8oS6IxFKpZNMIviKxqwIWRp1R/KnuKsl4ch
Ytxf65+DJkvO6dw2Q2teRdXuhQOEVwW/t4ny6gA1EqrT0W3svy52wY3tRG9OSE1JfDhyxpDxNFrJ
usoP3HrWH0Cg21i6gaHH3aOI2uF14VV1DkNM9P3xQThzMHcZUUDloPt1hXlADpT+IUXve+2pN1Ox
yFTVkaGXl8LMn5gUPeadPIxzzbm5D9Ku9lMcSmU2n1otfreb8FPTqIC0UjmWJTSwZrhCJYByi4YZ
C/FG4g0hVm6Pq/eWSvKpLPUOcPi19sqbjJ5mmqcNEP/tLIiVcRLoSiUgoEjcdf3UcTsT2fcveXJH
Lt9XR4GcS0NuSo+1pLE5GTZBQQdIDAbmhhu23b1aKSchYWDMT1ox+0yjjk7o4xneq/mI+2xiOJ6F
KKXi/o5yhHqAVn3LRZz1s/KE4hXFHt6TLJ/tTTOIszFxNFAvSQ5kq3SrINXtvzUoy6hXn0sM6xvG
Sohxe5tknGIP7uIK2uZW05H0xPwZteF5/s6HitOC9ccynuyxCOxER+Re2txyGgcrbWuO6Iicloxe
W27y3vtW5wty9WMt9Fekxu9dAkcfc8u+zBHPdeJPZJk3rR9PjLffTBbM5XCCyOecJMvcrt6TPrSr
sdW6SnMDWGU3pMh5T0O7ibriXCnO3Xa8m6MrR3opS74H/UnrUe29Y19NJX3kkSmc3T7i83DH6l6Q
ZOEN43Ni0qJQJ7x5IaV8DUpWuQ0s/aZ6oC+NN9KZcS6I05BUrwM1VyjD3QO4lx9Qwidu8hOkmR3h
H49qypQqJqIK5xOD6iT/KCmcEVc996Km5Oo56bsaW82gLgx2JCKK9VmbjBZMkl/QihGWWLO9MK5c
pM8x7TKnVt+cgpFxuzQDl9eLLlCzEdxWm1I1/8HwDLP/b5EX6F4KRG82qw+D5Z2yeOXHFkU+Ze7Q
EucqkubvpHrHXEt2FhXgkACBWkSq29FGrUVlk7ImZnZzqrDa5pzbIwG/zaMc9vTbQPaM5UxH8Mzw
TjPcJ1F4cj+H0T4yBFDs+Wn28q/GHN/AwxxRwW0z0pnHybxgWNxVjMCjjtGXNS8X0/es7oB8d59M
NpMJk7mP9MG4BPmEg3lQSZYe76pDd32IaZkY2Li7FzYR0tdD0ow/mdDO20bl1JroRDdnc+D26RcW
wF1mwgxo+KxTWQhWaLxieWI5n/0ytneyE4/c5t95x8IlGKclMaO69CLU5O7wdgHU6MPpepSR99GP
pGAkHF+L8hZ06sYy5HE0+nNXm0dNU4JST8+Oe+H0dLSGttw6GVqgqf1b2LnxoOn/VMqnhVIwqDTW
Rtlrvq4rADm+W137qt2MsxPeylnsUYg+WVZDxM2E6bLvHzxb/GFagcjSiBDux5fRVl+os/e2Rqxv
k6ackFH8J8r4Z+7wdulojWgafyA8gjjUF1/I0Y+VzU1bS7SXDrNxA0F0uJ8WoSEm0I1jvTk6So0o
LngXzC+dW36hDNPwqJBmyaVv/0zWdJJYwkqvfLC+sRHto2q4amxMOL9yEeOk4L4clRbl0bksRkYK
im+2IC/0bPiY6hlNaHkwQNfgo7lZFTBgTnpITtIDgEEQUegH8vkURft8mK92aCZYyTIuRHwqWuus
1rgRnIhNAuxBAkKpH18sjz8jppWD+x3P8bsRpdfZo/M6/ltQKREUuW3lO7KK7qGIoh89DPfZmJF/
qUUEo49XC1IxARjFaKON4P3W0troa0CsSGlMjq+uomHkz3fztepRhduoJJAHnwvgTQPAVlyBLRbq
yH3Q+uEvRxaEJlq7a+ew9Ns4vZmlchqMjgCxMlh2GzULPzSl9d0ca4yjvk0mjiOHzp0tSCNlbzmA
oLtGeoYNTpEffUO+qPOCXOuujpq3r43HrLe+jJZ3Xg8sASTlpoozfB/yTynCe2pTQqii3RkNAGUP
0f+so2My8+aTPJJrhSIOX7/Y6XikFXY7SGsbGgfHgozB2fhrhtY/9iCxUzbOE/SMrTaivANZ9KGL
cYLTCweqaGlcmdZtNIc/iAHoFtI6i/XmaTK1D6s4cwh2N1i6I9wneWDMvJt6miIJw26nzK6mbd0Q
RuzKYnhAuIZ9vQVfTqdXL2kMEjnylR5gKxwklS11VfWpuNnHHQIiYVmKxrEL+SFkVNNvTDYu1xV/
M/yd9Mqu2FPfZFH8O4fJzSWYdcMhg0rAsF9Nic25gItaN6bcOPAciuSaqEwNe86JsvR2chy1gJgY
f/JS52AJ98AxJfS9Vr/qhUkEsZXRa8x+irh5VR3CKY2YTg0FFU6aq5oYCU6K+WDb6l+1ioDS6TvU
htsEu4xFMR4xrQizja3ofkT92f6xADdZKBSNgUZKhjQawsLU1ztNE/t+6LcYEgyin2FG7pVJ3TVj
fGiSZt+lDFsxRmVOtEuTbI902BT7jG+b8o1meHuGjP24EbtOz/aZTI+ZFfq5SUt82jYxan6NYThB
aA1j98xymHhA52tyVOAtUpbiQLc6A9jSmWywTeWj/tvFg+Zj4T0YZrOvRRt0jrFr+pwrRfyBfkDr
utfK8BA7XwVnpwQNtI0sGvTKUS/Uc2tA50le+dnnDKYrA5+9qkyA7aI7K+Npgs41AZmLBvsQasYB
Ajorpr5vhmk/uohtE2dfpeWeQLtdRbiaznbWuL5RTrusHI9kfgcC525PGyNPtXvHT9cME6ILUdfJ
5IvFvS6VoLGQ7zQvBb3cie0jRJtOU/gYZT1jfpo7LfkL7OCl4eyGjAPvmATMEnZqaSIYTXZRde2Z
goRDemxVuNqzdgyXRgPegQj3Bse8vSArALkBegsVDTgXkHFjxHcghEwj6q2wh32iJ8cKmP1gV0jE
+oPmtL6ZTnslsbcFLJG4IDudN/hEI0rSNXDqRwLdDmM97+kU7rA37Se0FxZnZYB/ftM4NIUBfFf2
bpRjAD5jL3UEFUBnS90kKM7dwVitrHnJpdiZRNiltFic9JrkzW4GlFLqNipjJ1C6eeekOn9iTCar
uEAiRXsaQ/O8M1UOYILA+yihVk92fTOg91CfXVhyy+dLR/GflARaa7HFmnMUCoZnMfmVIi5Z6Bw5
wB1K28FbPb9Enb9YuTXjQW2NYDHhLqqp3l9+HydOA4aKgYncL+7MQ1aVRxOoSdYizCczJSI1kgP6
qXcEoQoJyUPbwiDzh1Dksi85MTQPkZmfs94kMicJIpwrUWF8l5ytNN68sTodOss62GL0qRmXzL2J
vPvG3WWK6idRfG3o1UJ3OCqpGrikMNfKMe8dX7W+s2zys6reW4p1ykinGBP3yP3rD2rQKPIEHXef
8eq4I2Wdu8mMf8ZF0yK6fUHVWQ62n2HUBaX43pTNGXdzVH+OJIkXXDdD1Xb5rOyQoOOYUojRsLim
njwshg165LPVcNE7fN4kWjP9Xx5wUQZKKRh09ehml5y4tM3jY8Wpi1S3ODow4/pc0mzgTVTqDlKM
c1kZVy0z1EuLJM9F6kQyU4iYOHUu0pqehqb/w9AIh83CQ16jBdcHqVn7FcLRKnN8FjhFmjyrPoYh
kB1dfoHaf03FbpnUPMwWOo+uEg7B8aTdxziq8AcUtFa1WuGsC43PxKJGjJLUTtKAfDwWD3r+F90e
prKS1O9+CrOTJeYvzIXTJ8165dGNvdLXVCAIpEfiN6EHcMxjhYNOO3yVQDHSaIRH6l1jh0PvGqK0
Rh/hNcH66o3VH68Ma9Z7Tz2rAAbOZh+910NlvFq0tREqu76mR+keK5Z6XinPa+r1+tREyrgUit9t
o8B8XiIYhTa9WOYsGVsJtdjb7YVRKCEm66tQVJJLMJL7TcH4D9zw7ByNdsZ7CHq5oO3PiafPz2YS
qyeS5j22i46OTB4fKDbHPRj4yV+xNFB/44AFardGBhQFxH6QDhTgZVJsWX2MDbEA7mGNt3HglNDa
X/LhECyx5ZA2sPxnV2AoDf5t4whiLBeqTxOrGVrVMDtwBH+sFM43uBG6A2ZEk6WCIX5Iy/73ewmd
KOrcq7cc8TEetGNI7cADjmN02D3DeJZqAcgGvH9Ft/ry30MxkGcXOmLM3sXAIb5s89WcnT1HOQyZ
qQvaCBKoafRi2ewahtUEbfhK2LlbocQUK0tsz8qdLFR2/d9faOopxeP2FGrTT5xX1jXFeNm7WJuW
nk18bE1QkQtXLDO9iN+Gj9aHtm6x4NjNCA/C0Wg89AQ4qkIedU92j78vzCjdH8t5dTtA8pOppFQy
PJh3TvX9RRdRAI0kfFgfxqkOHwon+TsmJIa32kI/SpbP6leVZt7VshGfrA+tyTLB7OW0PqsXAVNV
2FcTz2mwRmis5JgKXSe00OhvK/Ta8O+/5It40v7UnlOyXyfxRZtVhWFYZnJ24ifJ9Yf+9yv9Pnc7
NYPDP0b79TPr70Tkw51IlYR+BmOeWz9RdURV48LLa6crhtqf3nVkMA3GMilVUcuTRIdC0lOVnb0w
sld8WF2LJznG/XF9Zkfmd1zXA46+dsQwaNS+XJhYvWm+Sl6cIEkm79zb9T+5PhWH9dn6YGmEFPrr
h1jKa18t5bZzJ6wBaWW8A2wkJHPUD64V9XdTvw9y1K+exagVGFF/RqXPgUKvapyW0SaMaOOvf8/v
flRDrIIjbWttSqfHuJdIUP8fMg/vTU6xOkJE3A3YeG1d7qcQgh5+dxMF0fIwmBEzija1UHohg8E1
HLZ+XBOLmY64FtaHesCqoKMu9fNUQGzTDNaAsKYXns9EuNkAXmBeSYtypkmeyix6yYr4RWljyKy6
HvT0wg/Ib/FfVgvTZ1l8ZIb4yunpwxEWzo2qjOS2871R6PTH0OsZ/HhjQIsheZU5a7CJ9uk3MCSz
Zol1h/ZQx4tzYyqa7k3IX0Qw8p9PQrT0bvqVLFd61hLytFhjrxi2D1Wp5U/FjGig6iMFdwMZUkao
wQrrxLZbern6mJoXpjfGxVTHfxYHPn2z4SVuMaLalOpBN8ARkLpDY7la35WvBNXqewZEtPDh2U2N
MRwqpQvbo8FOsfioiFOO38LYdBG+p08AKE+dNk+nBCwnm22Ro59PvVPYZ48JB/ajtRh+jeVhqCOO
2WmtzxuLKAhfaPSHzaWy8dQCVkGJ63uc+SFGFmNTTxLt3NKzPQ+5ybQfMRF58Q/6Gi9cbJHlxONB
8wi8hs+5RVLnPPwSsmxdJDvmTZw5ZEFfTR3Cl6aziZzVphExcQL7bQmz6abeDsh3fvcQKKsLD8/Q
GcP2ZirejNi90mGS9pxcsEnXl4I3+aXBdvWQtUhTmlItL/RcDN+kobrJvepcx+DyiLVXD4uO7lx1
+yxpdVorSE6dmFvVNGRLj0gf4x1+Aw97hci55Mj/TnatuMsZv/5u/M5A/+CsDCA3Q/DvSvPfegKf
MjVN+pi2EegpOTuPohv5r+e8bAe1MIuHqqm8185dYMVksjkckSJD7Q+6Y6hBiwDSHzxgUZ5F4Ijs
hYHW1HYPqqa122LEq7ryz/Fu3Hi5UnpvKIOV7JZAOJyj5tEzm3ukWt0JyRY5JpmJXm55WrBFX3Ra
ZA4VkFrdpmF0jstvnFa7eJIxYjT4B3pt0pc00me2G9R2TauUzJwa5+D6pV46R5Jx3UuybPuGYtDw
pjZDEe3idRdtdMqg8qyhqiRJ+QbHo6WzxbtEuH9dp/yZGq85rNejE6IMenhZtDbT+AhisQvShkug
I29pQpTJ61WMNckQZmlOTemXNrTU8cu3i1JgiEYV9xfejcSfmmV10lXcHggexPn3YkE+L06Aakn0
CYf9OGSnKHPDo9VoHYkOFWnuE1CIjT0us+u5Ru6Myfdh/ajxWsaCDBx1vR82aqMo6kZmeX0qW+O0
livrQ7WM6UjvfTe75Z3tJd5B79vnEokZzv2CBmjt2vckD42NlXdtUCD8CpnLwPgrpqOjMkVcyxVT
eLgxGWkIisHtCm7Wes1kpDodHOGkaMtIstZqO8MwCaSycuyfFJciljZwWhYTxKVGGOzQPZlDBCZs
egor7X0aZfqoViTHuVO8vMNIC2+jiXy2qA9W4JVbOtqnSh/0Cta+/iwUJ96DOj6PZOyeuk5HXeWU
ww5LLwpGV4f9E4fJU2tSVzKjQL+Nu27OAoJbEL/mt/VhTbBcJAstjH5PT76FpqElIOf9gPVzutaC
EM91Ef5dUFVg2FtNoBdZ19MRWJ+iD8jqBjn9vp8Hy8vJBfTwfOsQhX/rr7r+UVocU0qjGhdveUCA
WJydXulvg4bIbF0afjlslY2wDLWJcZty4jzRzEIV00vzF/md55N+zCKGlm59W7EH5MKSv71+qFRk
Kmp2oDYyu2rSIvQhwbJE+JP95JkOkILEKk6SgL6nMEQcwBp3g/ZOo8mtRaCJXL9GWKfw03rGezR1
JDlGHzU3x3MPSCIneXwvBFJ/i3nPrkuBc2R0Wf0ZGd9BmzLw2WV3XNMeMubSAUzzyftCExY9q8WQ
3O20RH5IyhWksWjT5TCLN5ES6xdAgfbDNKAxWSgNzkCLEvEAaUyp4l3Wv/OADF7GVBhBGVsva/kW
S2gcBnC0AVBBkLKM1Esk4HrZZCLQotu0BTnWl/KUZ014tQ3DuWLXW1ipsat/5K5KSOZSwkQgetQw
zY8WLapHlbJyb6YScbbZD/HOAp6NBZwBRU9c8f/5S0mHR4dqngEAWVcua/kbqRDgbWHsuGtLDCD0
c9u3YqRZjASRrogy8n8r74XXP4au9uDYL+sStD50ie1tx5oBWDIRTLGFmHBsbd05SUWLiVKWNOMc
GilOLpGO4Nl8kdY3jp5218+LOqNIvUeIfuqlz7LtmhkNMTbbGDOsaWsxRh3XH7N+BjZzjpzx1OnY
sjY1dDw22jo8aQmjt7HKyGtQ1GcVWvaDnqTmzWm1nzhhhBAMJpjLDUeMGxpiHPpwjRc+G6UNOEY3
bA5Wqz8RfRMezAlBvVgKUjhN3ZGjhu36Q56qzA9L80hf6L4WH4mFlaq3+nkX19Ypwhf3mZUKrG5n
KO45DY/9PAHsVZeIdOS5TCWW5asdBrmP0Abh+as7ZEvweeYJIY/rReRZZaL2cwogWk/E0XYjzuG6
Kp2bbqE100evYJ/sbGAn8Fjc0IdJG8Nssb6SKS6vLaOFIzbRR4TAyXVdHswq/l4vXixp/baxGe0p
RL2bkn3IrGTwaVMMt6J9YCr/BsyGE0RU3yxdMW86mQwzIJWFcj/RkrdEzwa9/sKFLrSHGmAIiED6
cPZQ0OXq31bKnpMuIb2DwMOVyIdCDV+M5dUG7ruteNvaSaTd7Ln6ijhtnm3VE3sjRrnLmwNiDggn
bg0eCLGSm7ZJk2Ob2d0L6OQ7MRPdYSGn32D67PVSuzkpTtrf6zNKBNK5Le+k2hA3qsWwXpWOQL0E
IJ7eoh0tHGIkiM7dUJWLt7LDMTTU87zJlP5N2mH6oqkD/1wl+GbARlAQF4ObRLlH8Xe8/Ko1g44T
CbYPOCDUqzkLxddijVzXmdLUyOEq/RJvS5xVWnQp+yZl3GG5b1E23FGwzE9xavl5RPIOi0ZXqs/r
ITg2UpcuT66Sr4pGEbXR9GmrmqAxlxQPMM1JbDcz3zEH8RaZEzr9N6pb7Y+BgQqTCpMyRQaenVn0
8l3I0LZ8VQ2vvM6AFwMcYe9Gnb8biQcAvDbeFQSYmzSdSZ6MmKk3Sz25brRurbF7Gs09Wda2dYHD
jQFsn27CluhA7RKRRxyMA8DsXtGFn1MKg/TM9+TwBY3GXeBkBI+hIT+x5VkDRpH+c0aHEOgawUng
XVH6hSXGI54VnYxPBtZbAYPg6qYtrTLLuY1e67DFhVj4y1D9ymMT98eQnxvq3uf2pRcjcYh5Xdyc
Kt1mLaQa/XnsohL0X11eesKyfr+wyR24rsuymNsxQAedS1HHs3oNa0Lchduj0YP84Ee68kdRe6gl
0UesEjxtaPhycnA8pPsk4dGuQu0Yu3bB/zYO4XrxoBVM5YpJRBVoAQfVfpg954VlPaGesZ+aMgfr
NIKNKJb9C0XrKXRtZgRu/V3WSfLqepl7q1IzQBSdvKbasFR1lGhsgsz2YusNPOcyLLf+rM8KtzKg
gboNJH4+aWnkd9QVvTbPLHC/IDqKahxM/620KkZ4jMrjMZtr1/fk/NWB9hLGj4i7p7JDdTRW3+bC
v6bugKHDMOXcz9BrOLpiDcPMHVQTYGP6dPTxqZrjCRuZuqwBM+MgAm+PNUGNSAu71Lf6tttHVqw8
edyta73TRvLTmzzjqQGMsfOYse3Wp0IvGrinTPkAOnmHxMvfhere6ryeLtwX1ss4e1/plMlLl1Xx
boI8fbCly8XDSfEwoRYOzJaMwbCPjJPVTy9ISnKm1pyM8L4uGKGEAXgkzk0yNjs7KrDLzH15kP2r
HEV1Bl/wAE9GHrKlHTRZ3ywJ7D0Cx1MeKeKaLHlgo9JfpeYFFskAAbs3Qz+L5ruVxC9hauX3TBgf
1lCFKHmd6KgqzvTuxsydXKbOoT7JrWWC3A/NVj/TIwO3qvSBmRr6Zg4n1HDWxBelgdRJKtQCdPrx
YRh6Yvvm5odf2L1joMwPdZyVu8RC8rou4JGjq19MaB241DZ0aLrCSIFV0N1Cz+sjF4Ym45Rn5xmb
0MFIW9TKTQVgUdPLvU7/Lch1paQ/3TSoRVDNAgROTiyGNaCInFx0SJ20DB5TK805nWFL7VDs2DIx
3tEb40ZdCsXeTYivbdABM3b5Kas+EE3b3+YsB2jcMU/hWOVspSLqoz6kTHaEce3i+MGYqbHX94Vm
gyUO16yfdtrJmYB7jXY2QueYHPqf1E71Q6mGxUHnxcO/B54GQnWyzXXr36acyodqLmQwLylbejG9
ma0h7gWYmL0GnQf8jvkwRqRMFDSAzUhnewjBSXZhjrrFMO9G5WTooaDbJYb5l8JCngmNac7rR4qd
ksQnVX3rkAXupwJjo7fYyhHd4odWH/naWePUF4egb+Nqnq9mezaVdyh7O3eu9MtaCNtOjwWPvrO+
HNqM5TjqjlkKCZh+kOoU82ujU579Lh2mxYsaQZ9jdhK9u3QRNkWkM0vL1Z+1YWk3ddDh76WfXDNv
bAk9Gahw2gGhS2hzSRpLOQwjXAg5zKlfJYCAxlQh20sYjXvCwtMJr34H2mqc4HPdjBa4+Qr+HhZI
eK4RGyD00SVhDZeni4ToOgBS3/VqHm4LqwFNU3bDTmvjbjtwrmn2g04c3HqqMEqn3M+dlaKkHNIH
pStSjttMFumMohRm2R0zwg25R366yfteSfBGA2QsVykkZ+dqeuFb6Zpw8VUnPUhsaAmo753qaeTy
TmP8gNDkfx8I4EiYqkRfRUFolw7t7VbgV8GL0GewI6kPkpwedsHAyLdqVLZrbcwhhn5DBQofFn2Q
DbgYPRLUmYH07HCteEpiG3QwiP11vx1z+Q9S/Z6QVg2NdGOGhy6C8G7JDm21hF2Qkla4zUMKOp90
jJiFtXS3emHIRwEahEHGVWSud0aAyj6nV2na7NwS5ULiGg0VDAu2bMo+iLrx3CrWmRECZbfRP0W1
8yIRjcPHc8/9Gm3F8dhCzmkHZv2dmQ6QTK/EE8qqqSGHJ6NozDnLqrYFh6DXR5Ae93gYmdPJ/k7t
9772DGx8t4E59M8uYqCBq3szKnd4ynTlMJO7/UYR3/itGDizeh0I0uUBo6wLedDGcusaB1Ok2otF
d+pkLuWbLMrANr1yV8+YNzQ9eSaNpj7WS4AvNqX29x7g3cParhr2dv2ORmaSsDLpP7/tAn0sP0TS
U0ePxQjYdyYFlmUTXK09vBV1fKsY7J70MoMFSZm3C1OVSUaV4C2cywfhiL+9swAu63yZZHbhMbEa
oFm6fErbNrlFEvPTcgStBE2/lg7DRhkkbFoXO3CtKExRbQ7ioRIlJ/oN2l1rVf6ukhfPxsYMa267
Fnp96bZHG8q/HKX1jLcXxWZibMauWIJ1my+vID9AYr9oenXYpoArGKBWw6UxXNpDjmkF0DoZN+Ry
x2wk/ARi+RVT+WgaIxIvKt85bP4IttrNNM/GaUpG4xqlxs1sk+aUaam7q01OBjDeEOcu5e5cd2da
xcZrHSr2NRV3FMfdJm+FchMk8DxIBSGuVmHlKSoCdfRuVK52Fvmubb22mjv3WD+KZy3XMz92+uQj
czhkAwx0T26L03cCARo7Vbn9bSbFOVpwy6VZpUslDMLSg9gs0ujoecyz475bXBy4MuZB+2a4mr9o
ilJeushyD//D1Xktt61sXfeJUIUcbpmjAiVb4QbliBwaGXj6b3TT5+j/zw2LoL29JZLo7rXWnGMS
GjoeCYzedtmSw5+JyyegOEhFElzTnYFr2mZfDVHt+Ub1aZZFcrv/PxHibfUqgIMK3/ccw5p45Pyd
fZOoRLMqr+qkTOgruMiJzM4h3yQT4gVNx8qpqpuqbLqtZukkucheppdoqPEoyzbqsu3tx6zPfrsF
oE7f09xrt7TdM1LKv8FRbLSBeBRSirrvpiJ/QyjC3mC/AZYGhSCfgIImcGK5dJmlXY3KChbkEcyG
utiFPEfFGP30ZE2uboeoEDn8BdmYs6oSm0UWeN/KQv/EDuv+Rv8CJcrxX725dXbIJueHezUp+9kN
GGyYkt64uofK9GBw35aSPNIFZMWtyKdjH3E6c8LxXX07jThjylT6016t2VnXNhxt5/p+CXeUPmUN
Hrua+IVqDDu8O69WGm7tHpN65o9v/JvpKaVfsgtZL09xkv4gm6JbE3Zh7GJZmxM6Fzxy8O9WTuBU
e3ibS/tg2wk1NekIQRlfG2rSR2EldNDc6Xdam84ZaWj8kgX1SJQ9DFtNuyV93PyCHXbThrH5NfNk
TJNm3SYATso6gvIR4TPX3G4XuAQJldOyspzO+sbgFr2cq/Oa1k2Am8aN0VOXIclS7Qqno/Jb8N2v
/XExzoZNf0I94y0ktSUpfwpWATogKEK+ZsZjVtZYsCAA6cKZNrNTYPlvyMWII4X2i59mR6sIQQAp
32QoscoMh6xswanuWzqhylm19jJheykGzOTEpZD66h40MK/nudNLMPcOzeeZznlFMi/BfcW2wY6K
yFUTNLzGm0pkqx1BGjii8kM611gsiVoLV5lnne1wKg4zdgFI6sxmXcp3dWvWdVNKrUqAj84ZLjCj
4JGxBY+XGjK44brn1jKxrukGGYH/+XapQQkp7I9N7SegIquQxckmpwi1M650SySbpK77bpWk05/R
ZeVR1TNnRX9FbSX2fWaUOx2LzyYOXgBqWb+SVwRLzm8fs1RCioFjpu7ezxz7xYXvcSbPDW60rIih
EFc7VOQBHjfM3Ng1kKqqGRw4pqOR1n+wfjavum6smSX5z+qK7WYB2gAcT10uLW09AFb6FhHcAHyb
5g8wovYZ64hzcFza0pGTDmTv2IYLEaa3AFK5hIX8Z29Tz5ixYwdQC+KkQ/6SnSlVOXGi7C79WN9f
Uq9niKjWXT+Qx+Bq3vnrwc1qFPKteONYHfMLc6X+sNd/OMuHOrjoZQQePdBSnEJ2eFIVKv7o5Nyg
BFWlKkg8PLKc0zcmFOZLGRZilw1Z+VJXA814vgj2kQy6Ya1GXl8PSdZu8hjwv6NzXoPCu+p1M3kn
33rYtTqm9Kwz7cepNR38C8kvvH7GgbM2qChSmMPOH8KdhsGQykR+1kCbY9gesbmNXf0xA+f4po9+
ewSguEGuPaOb9qFddVPzlMZT9zgkT1+vqJeXEatUNbEx0tkfNlbCHK0xKDmYiCBqthz74I69vrPr
gABztFmbzOlARHgIAix8PBs4P1AeqxSiXD8Shms8M0tt+Vk4bjfyWeOJ4tF9yUrbu5ZIAkegGpsS
4zGKF5THNMnsa6wBt0ldd/msXM7HkdOGJ0sLDejJ6AWUQoK8mYwtIS8E/RuvEweDyptIda95xiFd
7qYiSjd81RCxpFG3X3KfvkgfcW6IQ7BK8mvdVLG9cWPX2tEldF5am++MsKOfwTd1q9hEkRg7FvEI
nfoQk4VbVM++U68rByK62jE7nwlv5YGXI2YEX+aYXrWRwF1Dq8T3XAI86INNLZ0A27Gcl9qhmwek
B8iXqzsM4qupZnw4+BczK3xgjGTyfF0mNfRY4gKMNewlQnXULd6RVXNU3XzBb32CIfUAyqy5tOlU
XxD5L2O6r1IQkhXxMDRPRj70OM4N+qlE0qvCzQum4YdX6Rzlu+Bhsnqc4XKx6eXi07uoYYe2ZnwW
uiBXhYtX1ak8RphOesPDBUG0I29TXrkiBOcZndVS1ap/Qj7ktADxssGZVH8wMznBPKvHfyaL5Yne
QrfpqjLlnwVmuykxRbJqc6cPfojh3Smxj/ndd9/sC2Yn2LaayrrBBKYRlC7owZsw204tkFh36S+Z
Q9Mn95jOLXStOFowsDQGyvy27dOHitkl7k68wbCBOHYBmogfzbCg5ItbKNjoPr/a4HmyfFTdh7B5
BxvZSNbn+hOV0nTOU6e7hn1IGy5DSkZzgGytRpdxt933KKaVFA0P6VQVr7qpI4RIIJVT7cH9d4zH
JNHTm0ApEhTzc5/O+YHwJ8bfiYmqjbLrWnltejIiV2yDqDUfbXN4i8cUx0sx1Ne+yF7IGlzQAN5S
Ocihjygey0fE0QG/Mj0AFN7nu2ZKHpMquNeXxfvoTMRcTkfmU6xWUccSPzwc701sunRnSWKdUuTx
ltniNK+rb7KdWHnR9Mp4cFjPrfEThQh6EbVQTUiEJkTrPlA3QTqM6F84X8FqXOxjOoR/sjlM7hVm
SJgOEDtU+RGbi1J8RSnqYwg79nXpBsBvGeMEbfYxkTENLV3kC36XJnt7ERE/iv3y78DF3KxoJaJD
/jW2225XNkzPQXBO1/uCXxpe9jylS300KxoyYV7lR1syDFTPusZkvS7KLFmr10z5K88LY8/RcPyd
6uBrBYayWJs5Q0vjPumEx6Zz9X3a9PcwOlV4ctYvsE3V5HnqiONG9P43I6IpAY4FYocH2l2Yxc+8
0iDk9zS7QnSig4xmXJYImmGRdFtbVk1LG5tn9SzP+4VpValvBNOVy0DbghzBQ0fgK2kCTmIcBqTR
ZV4/hnI+o3os/E2fKXxKKBU00JBZuZk9FFX9or53JmD2VRSN/SqX0V8UlgfuhJEKi6sw7on2qIGg
KhFIFPrVPkuW77rXVA+61eLuqeoaMXmWgyPLGGgYjC1SMLCrUOlZPOyY6llt4RcOrWBPcoiLu7S2
D36pc2ocnIdKeMsNTQKIx/kK2ZhUYjup3xr8/bvQJj0SPBzgBK+cCeRDrqEeEtcwoNst1ubrtRgn
smfPGzWlyI66xxKrL/DkjVBPz3CMi027aHQ4wiYliC1JsX/zB+oyCGmScCZSCr4AcjHrAB6OwTnh
6IQ9JB98Rkn3Z+rStYoPEArB/uv1MHazdbpo+X7uMLHjWA73nO5OnMXDkw1Q6gz3mSqAdIKrMeT1
enayT731uwd1Z8krh8C8s2f196nTLJVYbh2w4msAbLUpzuDCI/vCDhUdoEG+drNTxpswRrC84E5J
BnT5LoOyC2Ma8mxl0FJLxMzaAEWIF0augYM50sAd6kPEEBXpJf/H/YjNfqeEh63gTt+DehFbUdrN
82ScWtLu1+qfCjOmz1GbedfZix69iYgRPs9kzvvvmALqs1/6B1V9eP6LnQ418XvEwHahdXa8PHpy
uz6+IHm2V3VtD9CEwhT/GoFltYXwoG16GDVZ9ntIQSgDuHFgwMJ4lmOQJMKiArxjPPa01c+1gf81
hm2+mh1ixqFllnQgeSirwDgNtNMLf7qpZQQQzS1F85zA67z6ImTyF1kZ5Iakinb3yO/GT4gQMlGz
1lQvHV217jXJguSiDq3RDEYhDYy1CmPWAnwwNd+LGUXqtbaGfRTXPhjna2Q2wavKhbIz/a/KWO1I
SjmGzYBY2y67Q+ra2d4xE//WeaOdXRebo+w01fXVtLUazIXhfU519Ab1+VF9ibUueEQylK2m8RrG
GVGwZWke0wUT6Bh5+gc/1Xf0O7+bxMfh/v9JAu/fktQd8V/YRKvFNJL7ZH6fk/yP+ihdUdFXze32
oCeh+6g5eg7zT/gn0N/OmsbBfGYGgxtxA4Kiei6rRnKIDLyUY08UGucaIjvET9Kcyx/D+Ep30PiJ
SZ7iOXMzekTp8uAUMRBayrEHslXCg7q3dAvrgN+ShKUuHXlyhyz2PIcmEBkSUVa2McaPU0EC52og
Reacs2WTE+/tY1jiKwhZ7Jh5/Vs+aUFMPLGaJCuvz8ShncgNIFtowYFH9F6VJMdWj7Q//i/fTtG7
jNof+ZqD8mbl2k7ygpb5kLFHPNuANFn0axlrQEpD2HADqo+yt4hpSG37Lye8ElzLnwhM0Kp8CmN6
4+s8mTiSgDbYVG78i6xy5yMsS/Y4EAGQM4b9PT6sdYpH4Rq4lzveab/umR/52S4RGTwYC0eVEbPm
j3wzwRljiNLGqxlKCVI0whJkUnNCx5cA9Zho2BQxSnqtck7p6PWnOhC4lwDLBCY/pHDSU1wK8T00
O0QKeEmZhWTXlvvu0anDkLG49Yd1oT8klYfFS44Bc9PwsITH3E6kplNJ+Q+Y6fSNo2XlbcDF2Eu9
gdpcVV+jhmC0NcAP8fFrzXGxx2eNzJ/+Xs1AdBJ5qn+GpqU9tppFUG0WbE2/YSZHZZZX8/CjLubS
pB/SlT/GwpGZP7pT3VgfzPsp3AMacTFchwy58HdUp98jnCmn2KJHyBGse0aGWMqbf/lBRlK5KmxG
b0kS/o1lqG84yRmFy5asZDzUFUogveCDu+rahAWvJftsRu1Hy9t6q/xg3o4urLpF6qg5L+MBYfex
nWpNsoT7GtL1frqXS/aQzk8+c+YICdRsr+CTuvslYjTrx5a1JROMRagKERxVMBY7YsQRojJC0gwz
IAN9nQaUVoI1bDX6w/w2dFG9h7SKN76bzLXahkhU/bchfW1SHjIyPW6vmqBFq/XxuDM02GEr04+C
830JhzGU3IXB8ITxzc1g9DMRXecpISsuIllGtSsAiHlX38JKIpsXamqGGPQzyGpnf1cZu0V1DDQg
wEYMloUJYLZ3kyRGs2D/Hua+OxUknK4CwHg14xjyRuzE2YUVhxqa1v0T3CGspgzKHu5fZxAGyX7J
UDaVqe98b0a0dp4ezwdV9BSs+quqx6ZdkqJRkUb7HQdGto6TzHrONHJykOCSEEQuliFPHKID5uai
9paZt1SkUJw2pUiNdeq3/ZGywV0Fvg4xuwywdEb/wpj5kcjXo+P/hL4leop/qJU1bbL6REMFASIK
k6dxicNNLslmQ7F4J+RrLHwaSgF3wI/WKEWXKIA7LyXOOT2gZe+5TnvDR+o/hiRuWGimBhlCyhh0
Id22ZkbgAxiBoZRa30hBeIqpduFHeCSbFKPET3mg45B40XFSHwdGZ3tfEVJyl4IPYthqetXtmqXV
b6n8dZlrFw36ZOagmXcxxUb4OE+xZ5ydTmQXHQIWwNbw4BjWr26JBZa8CW83HYDhosfUaDc/zp7q
xGgIm4gxxZKUY9WVf0nnPr+GSadTg2f1Z0JiRu6XZJHG46f6NaWR/5EEnV3WiXl9/2wZh9j1gsw6
HmgFy/5uN1N7+zVpFWHivwedXbynennwbPKiRNjrm/s7dFd/20EOfszXMCraPTI/jV7UpHQ5Ztms
1TDJlBMl9ex/LoOOn5zA0k8AkaB+fCfFVmFa5VbN8PKY/CTPplv1pZDWZEguWZPHaBjFdaJsJM/P
FMA7fI2vAZ+plsTOo+kS6ywP/G5GHNkQzFhdyrDeFkA3No6B+9qTD3Xav7VCYA+3CLfGr1CeGNKs
aSPiE8DHcT+i/c+GPNWAKrZ9pzc7z8j7/VAmzvH+jtx3ianlLCHfR84Kz73T5Ge86FdNm7LXaE5u
wK7nt3GsfxVMg4N4eKnkSEKMoXTnEjZjY8FT8iCw6t5TuOBfhlRDWrCUDEV2GGEkzT+UwOPL/cEU
O9sL4tjKtG/up8VFOrRGy0U4ZD0pSbGO/AR+DyacMcj7db04NlrjmyqA00AcPAd2BuyJxwzM/aPd
OcG6JMKAMYR4NsM0vZC/RyxyUlfE0QBsaG0sKurYZ1gk1gK8BxilvDGaiSG59pufZiYqMKg9kzk7
aDfVki0cxnqPr5fmo6xojuOSF/vBwcHl+WCIcxOZsRxAmS4CU9fi9JpWlobrDYgOaGLCwSr7BiW5
e5h7egMtZ7eSiLg0KzAK6xmQXbn+31v1deRvHX1onrmLgsvstGRG1D+0Oixuoa07l1GyyUfmuf96
Z0nDEKivFxAoIiECl7VrrTTadhF6e9Yl6zhNfGyLVzov2DqCTZFb426t+RMZzpNT/ErJxm5Al3ZV
qz9YOMpBykV0zLRGdBvVl4RdsA3ZlRhWI/peqcbksFx91AHZlS4jqikRoNMfc8p3qfxkELemU74t
B/ZfQ9S3SljmVbj5B7E29QdzNBQ9Luq/tkU/muUcXj2/u1H+6p/BckXrLmVbgG/VPuqmfXtjkcvy
8VcV4tuNyr5+K6aWu9oog0NWGuH5vnIhWHxPsuXJ1Th60e4AK2Vq566HKQ38AGXaVOwnDpruyRrJ
DqFOVTaeYcCMM81msR4yVvBdazFhtyvdJDIVzwCD27+e1l8Dp5ufSRwl1G+Ov8XjbJzQt2fXUpO+
D6MBtSlb7GJwbeqL6cMuJ/znQUUbrkC3vFogmqNPc0Bmu1m7HbFErV15U2vuNO8XuiuYprnM2uIC
GBkXOniay4Rhfm0zq2SwzDTSBbX5pIcQBIjs5t+UlUcv99R3r1mIRfV8GDeCoMx+SX4xowQg8t+X
QDWdR/iaqNyagnyQcKR/JYhMJXfreK8/YkhC6cAUOPegLKuZQrqgQWDSVtq01ushQBDHALiFQFKC
2cP4V2uNf2nj5G/AAv+6hGSqNeCIK9Tur1WWnzgyRCd196ejpIYMRAoYjffaoi0+3W8QRD0o7Sm7
wACelir3XlVDBCYFwWzJyxizVhokuxBp19I9d3QY+FMy7pfOTp40Tw8f71PryU6dg7JILJz5gBja
NkE8OnPJUo92rtak9/aAL3sE/9MooAx5vvcrY8vzj8gQHu1lDJ/VA3/f2wtCoMAMj9jT1Fxt4Hu/
UpY+7p1kVQC+OQXFXzVIbge25wZ7uBj4voxldwICz3RpGputkMtnlhgvsV5lBz9NS7ijxNKW3XxU
xw0bTwKcXZSYYUpMThmwDpSU2TmnKPByY3PfklVLXz3wTRPkR3MoVMcNh5QzbkombffO9qSNT0ME
tQtLsjNKI4KOSh2H/rRVtrv1QOnH+KX/STj0d53E58XOhks+FS35o+MesuLqLv1xS3biAY/+XBOC
CcXgO1M6vE5ybIhXzQJIVjHZkROfaPG6Vavj+cIF9l7G7nAdBbJbrSJ12G41jiCAtQEOTPOEbDyJ
t7r8zNRDm3HWpJcOGUd+30PNSp6A08Z0wphaAYhi7BRa6SqXlacxaPVFC48sUd4JI6h3Us/UQ2BM
/y6NQINJLv9UvVZXBPp6dRtsyibOsbzDsD7de1XeANrX1ktSsuSNhYwMc3eJp5l4TveU1vF5qW38
HiPzzrRDsGPNnrFvDT+FnI3C6j4Dcoocab1nQNlJ9V94D+9Fgpbn4qHMu4ta23JvgxiO5BSTZNSy
4/g3hNAHkwzd8v1pl1JUdLBmNkOsHZwekNDXA3QaCnQda4pVDILtxcOfSCUyWf4nPH6Wg8hIPhGY
9Me2y4n2DR1jA1dnqvald3TM18Ac5p+sjmmUshPQkaPkMkiJC/RsV3ldevVIJtlweJ1/WuPGbacf
EVvrQSkqvsZai4c0JAmQ+4cd4GY94L5GqzW8tURqLOjWbi3HzpcmLgiYTYPD/fzpkjOEaX6IrkoT
a1XtSxWxp2fSk1cAYLgXGAQd4TqQItog8rSt6OFujGb/3Jgj/jidiiaoUMSGNAtXy2Cl+xqYvRrJ
DjafSJ+R2rVUKa1ZetbbxTSjc2Jj3lLPJnk50049xIF1UK/j/Q+J62TzJ6PcMvYopUaaINBf6sps
L+oIXxX0sN2y3dzPtmm1CEJ1MMbzX3h48IL/WIJle9sojloxbGu/yJBy0k9Tou7SZuCQLtj7+HQ4
u0NnBUOCvjGt3M/73ZEH2EnJSVA3l7rNUtsiwzlPGJXwlh84pNPcppOzLrPRunBCvhaJ2zAlnejE
kePnXN303UDCgXkb7XAED9YHEP1Vg5mgIPPQGY7J3PzB3DDvlMkWqwNgB3l4GKwqXav5e504wWNC
ngfDbDNb67XzAmE+wVGL1lTFlnTQdi7kzD/Q4+ojgDdgtxGnagedsnmbDciDTHLAMe1Rg9BJJEcO
XJPq2bl+/hO7VX20mYPsiXdihqomLa1HcKEVTqspH+d31uS3wGeimWsLWXA5KTb6ULibxYv5rQ2p
jrrvA+inX9RRU207eEM5dHMgcS2Sd9WEUc0bw9kZCNdoRsbqsNDdxmie68T8jpE8O7aLMI/jhGEt
itryUbVkEIoJTu/z1QIn92nZqKy00o9fBqaIu7RxBhAIUttRTBhdvXZ4LQLA8IFNFTi04ilyiKrk
s2mvoR+TkJMJGEqZV21RBLVrRxsqIswBcxIIi0APywlUvd6f5veUfE75yaxYnhkV9j7BmW1MuKcx
HNt8mD8jM/4VpEFxscrs3jb+6gw73UBTzQ0FUax4tii4F9jfrwjDDmIa4isMK2T/THDXzVTWb0A8
AVfi+tlPHqReHFGounQbHwh8Jr9dSFPPUvb7yj9GmqifMnuCj13iyQ+abkHtg9/q/tmREyR2mm4M
+8VBA8fpg8mg36zKIu1ey8LcGKlRn/B5FE9VTnl+P8PNxcKHyGiztAKxd2e73oRt9qMi8BYOoFY8
2a7Fp5Z0HBR9jXzhltO4B1rg5sCT4EBCq0LdSHZaic1klcSkYYB47YqWgHQGM2A8aGFEYvwtLHAQ
qhdY6+67SKmCUAgs5Q7d4FqDXnBpDWS8kdkPO8dF6aEuq86wEUOlqy7haK+Gskteec8yj17V4eh8
MEuaxoPa55cMjjNDU3QLVO4GQRG51Ml2cTFtWHUhjiEdITxi2HWih+QgHBKp2yi92FLPV9htfzAW
RnobI9ooUd0onB6/QGVd2nlCGCD77IlZEwVUfmqBVh2EXHVgDHpXJQSO5XKk9TAQ8Xf+UK8HF3hD
DYxbdIMulgHp+qcWyNel75ysAmWSekNJEmvxKDcHGznOvxP2HL2YEWjsOMfPKeJZu85JhxCpIy30
6nmTB5eppXKAt7+tSVa7qPm5GqeLau7WHrUGmE1Gla0PdBop43A0axsDopM7YLoMkFzyR1fjQbWS
Zl77ppfeqxsn7UUv+pjhRoXRPJi6XeW6062a9Zpcsaj+mBzr37P7a5Md72LTdADtLvO55FDlpQEO
MwQjTJQ+uemjDdBL7zxOiGciPXq/H+ymqmxl9tu0idkqLmQhDNskZv7QyrGET0bLPmWxW0+QP+m2
SW1bFRTWWnUs/CFaONTEESq88I2cqPzbgCbfswv/HZsNABYHDPLYtNbVIfVvZYgiepFyaGhy9Q94
PvEjYxL9e4RvGC2kicRxEq9+luJRr4HC0GA8dwFjOkDZq7Ai3CuQAoMhbsITn99eo0l/1WhCAMbo
QLTUiBb/+1An/r/LCH3ODsmDudHpKxOiRiTS4MHAUxsK1slpS8OwXAfYz7Yig5SF33zxDl6EVlIZ
ZnxAnCwCHrjdxr3hl20K/UXNLdII0z3qkU1vQIaVmYnXtuo9fUOPW4aR2xi9rD5+WcwoWN1N8a2J
hnKaaa6lFoDawn9B+DvSdU04UBUBtsax8for1PLJS629lpO6lpeDHAXA8NsLPELrWQrNRhEEd25H
1TQvGO4JW6sFRbZkDlB7ZLdiQmyExCFYRrCctLbUQyvNw7PpYheQblz6tQI3bhdt760hzrAnsOYc
hKfUwbFiIbNVl77TzofvVoJSU8nVkaSthA2q415LePHY7H3KVj6lsTqLvvwMhHtVW/AwBD8RjzvH
jrIIa2e2431FVzjFI2oDYo7UwUidh9Qzr2BfHyd/WFltt+rMD5/O/mdAK2s7a71z7PWCPJcEtCCJ
K82Om4ZeDwlfmwWfI4JdiCfz+KY2XPVF9mKv2JIhk6wyQiSZaZr2j9qnKE2X59Eyz1QbxWs9L97F
8YpfbtPFV2bi8Vb4DsxIqxsAQOdrRkcRIZEDi1IlUTYhYbQNCimHQbK8z8u6/alpPi0redX4AkV8
nva7HpQndv6QwkW6x1nLtlXtHJXygXlJ8t2iWbWONLjdrY+ukgrivJAQc+8M5VxhtzVh+R3usBA6
gC7ZHaT5+A1JLLLtmrm+/9D1f1SPUD1UTnRNSVxDU1gXx0pP6nM6LA2IjOGHOjQGrtWe69H5FXIT
ru9HUNZfhtQ4U9YEMrsPtP+3JCNKH2lUga3gBlPPvh5M7OIkI2Ft0srZeuqgh63JBPR3iRQGtwYD
exy4E82u/xwrnaUzv1kLVfD0dwzL+VmDG3NIfJ3UpbZ804cBdij18cVyAMAshVGdu8T7NjaDecoL
ottDk+oG6e8HpiOqTN34Hcd0xJOWMYVFENnRIzr+hqPqqEk6J/ZtUjhEQgsOCMMqyhY+EDltiXRa
sMq143og1pgW6LdhrqonP7DX6qqg03QJDbM+qHXHLWmD2wKgEr7kB97w/SJq86iaUJPV/KMFqMv+
dP9uGGjclF1UELCw6WY6UNPMrbwdgj7fRL6DcTSJBRnMWv1BuIO9CdgZj0NBJHEUYN657zOo4b9/
1fpE/FRildji94DUbN9YGNIKM/ojpLNVPcTppJ/UABKrPdIkCJppo32b8iHe9SYw2M6ZtqPR+s86
omC6InX+T7hc6dpKC9zgo7YTWj1JHX6Mnn40qhYcXptcGmjx3/rpx316pyNCqBa3+9sCH9cD2tZa
XWtXInmQKxuz+9gm39VBDtJ4fPDIZFqJ0Q1w7GeHxkawKmhdwbCA5VYUa9W5Y/WkQSVDtanRg5G1
udfz7lYWESiFlF2s6POtPqKhlIZRR1YZiqSyTHADFxvsQZehNYzsDEmCutuEv7WN4CPJxhpO72hs
p6mZ9iPas2sUFsGVqGkmleCePGEKDDdNdM4RglCUo0eJzGI8KrcGiyYZJxaNB4sjSDAW781YW988
UR+1yHTfEs+7RKHl/MbOfCnbnlwm09sMUdpspuIN6vTGxkd21eXPFHsgVpzMZ+gkLzN9kJqnjRpK
Bl2HlA975cXXlg7uRD4f6b87wq2+NRYTvnbsn0wSyfCNuf69KdNlqI4Sg64aslUoOv9B1qjuuBpS
0RPexrF+JJarBiVugBHQgnp/ryFck29aQrr6QZimhfpN2rIpeVbK5Eq8hUnyCu9sESOM/zeYoG2B
fy4rnwY7aLaxQ9bm/StfVcse5SgcHylCSxyrfHAb5tJzQMyibP+yB/PrVpiWxuYRgiAoHeLgHnK9
7g6eVBQX58jy4CtLYbGbaeygCUaZUKpDHLLlSS2Z6Wjno29ugZFy5GxM9LeDYH6zWBBY4wDIHQlL
YqAchm4wASi2zca9GE13Mmg/HZRc+Uu9nAmdvoxvJ2ySVhrxXof+5v7WaOOIyNpLyZSPx/4c1J2x
ux+D3BlMClOp/FA5MiBpmktcdEGnvXCUadf/zyyX5GzS+GiyoCuOzuZk2I/qQTgzim8DZru6HPB2
Fa5bX2ZFIuGUR55G6r2FS43duUM8eijtp1o37f1XQ0I9q7HIrYwZTZnq9KqZgU4FJCb+f0qOOVHb
bO8nPs3V0/XX38szWBehVxzVdyXO+NFbgwiYBoxOGyL7tq0sexWau+kSzpgtmzy0O5rjOp24N/Us
64YGTyEBRqM0hM+6gdLRs6wn9WANoFrzMgyd98TIo42WuznTw/oNNTCoG9tI48uQdPFlzOy/OUgs
Y9PnenPW8TWsA85bz2RYWq9q7OEL9DksJWfh59WuckrznHYyooF+HK0S882J4+5bliWULFNivmbt
9NpLDSJtqGGbRSNlDCH08drXgPFVbSTOvogDf11kPgRyH+GtUUc36Qd/YPxXvKblrWxBr5dmOLyP
FkrRGfLW/Zl6jU7tsBrla/dnerYZDfDFsF1TqsLLfYqKqJWoTTpkFNFpSBliDgTfJ+G1GRx7RW4Z
GeZa1F/ayX9tIf0cOzM2II3/x2mrnjkEtXKsBChrkr4Uxf3w0hKO+uQk4n7lWqVYUynNMzIX9jrE
Hxl4UtU5bFps47OJBEeVQKLjvmGEEm7U99SeK46d8u9cKmMqtRyZuvYQpAIcZodCCOH4H73zyu8t
qmpqpH5mGjr/MUoBd0u6x/sQJke3cLIXA8ZHeB4praCl3tTZ8rYE6NkRyNU3PUYeEafElHp0O5i6
opRmKhztmgl1m2dFzM/kEuG11menvh7s+uDiFkjFq6SLWpwInNoaUgisloGgkgCmEYIltY+3ll2e
StD9kHmXqjhgvMNKyxZsA8g5WnbhencsCpYv2CiW+d6NTs3sXNK5IVHyF2eOMyxJB9OfrNP9bYl6
JgWcgOddIWATGp0wd0tkC3+VOrbz0NS/8AMlTGLa5KmWz9qAYAm3WDmRYe7UCGcGErOSOriLZYTW
pksRXPwVzYD80RHEp8rCFr0jYTS6XnIrL7CuU2/Y5wX5sW0Ckv+LKtdok4ffAqcheZtMPaLjIHOG
mznNziWyVRrHPT9Vu/xk7kpHqYmn94xohHhKj/cV4E5mMHGQc6iFemZg894lPQBMpnzf2MLmTVV3
2sMwGc4+8/wt26TkbaGUVQ9Fil+kheN+tJv3tqLis2Wzy49c8oNVicg5h8okrgnhruZPyeFriCRc
57NfbMz/ThriLK7WSxZ7+1qYGGOFY0PuFhOTm/5bbBkfWupNT+7o/mYNW/HH0wtlIcO5mFCYluiW
SIumFz1a7BPhFLeavsV58IZnNYwVMk9KPcvEntkAzijs5oOvI/KLtbOaVSezE69T0oru3QxyWA9V
OjrwUIAxjWXLgWNc4KlnAmoYM2OpzjKtvruqq4BsQbTRUsWE6dNaj0FZwgbzOL7Kiq/sfMIronnH
XPZpnL36I7Ejl+wkgpMcm3VSaZ4jY4CJRMxcVmSkl6hhi+8FwcW0/AswmOrT1W2yeSLQ08I2wa3T
3zxGEo7p6s2b6WKjvlMWU+1Tde5aevpgrbS1Omibs5M+VT39hrF/KPu4/V2b7YPOgO3d8BHo+ula
TSprPasPgqke+yz94Ck1pk0o1fqpl9gro7Suwopozdh2WgOiNdtHq/APk+9Q8kXp77vyBAwXzIG0
Pd3l9oH41ZO++TA1x0TT4ssXaw0sznjhFgr2wTK9cM5tieYjVL1yKoZLrYHPzowiDqeQambDI2+c
l75ez8zLnARiR7No2jomEbcabfONj4Tyd93p2ZEJ73gw0vytihb3lpA0tDX7HOkX54eQ242jbWuG
/gc9V7i7Q+J/4ONF/tVwPJ3TlzYbl73RAdc1GW4DmfGP1YLi4P+4Oq/ltpWu2z4RqpDDLZijJEqy
Ld+gLGsbOWc8/Rnd8P+56lxsFklvB5FA9+q15hxTS9QLw3xQ8/3UPWQnOIEDxvxpEzPfuS0uKIHY
ofhVbL6EKqM2dDQBj3emb0UE+UYgUXqtGpjnwgHF4BDiPuuW14Ev+TnS7B2hDctrFPBWJURA4YL5
3KmZXKpFE19D1vPj//dsnEgRGCtBGusilXEjnqoeM/oliQgrzmwaba06OFdRore13f9h2nuglUgK
HFbDvTk5eCpB+X1XdaQ3NR6I36Pn7o0kVn46RTJDxOFq9mb6yX3JoWruAbPYmm2eR6xMPkqn+qm3
VGtTjyXp63KsvKgmRkSh1Ok0OkBRkFpH2TKIJuetQr23GfSmPy2WPd4cQHJj534aBX097jsz9IJt
CjP7EjVwaCsFB14doLBX828kLfxoR+fuDtNveX7oS/Kt82IWckKKXkQWgsHdMFzl9rtnMzzy/y1b
vc3FRVpFvXE1kjG6JKhe22ZoN4mCfl1Bri4Hf/gj8tPofFrYaoks0c1zWNMFdvTCAv5pG+BmQFHI
4WXOLs/A5YKB/OFScK2SFChZFprtbjgoEcypyqvUbTiO9YdJzcJQ4l11s+Yil0w0Sgmxau6wi355
Djpu2cRPQajsqggxLD4jZiWmciMMPkg3M82B/ZB09dZAwP/QTKNDt15q78XcIxVHegw/rgp10sOT
yXwyG5rWxWClfjpmmA7oP2PQoInVZK9cEtYJb3D7PG9JmPGAN4CzznD7My/1DsDCV25jGMJV4E79
0cypgUk7xprEtorMbvg2Govx7PYGNI0yxb7D71mrXlLmSCnkR5Mve7cezkjOLooZBxjh7Q+5fMq2
hSFSkur6sAD5xoAHrTOoOScYpl7tOyIHfdO0T+lcEUShefQA/+cvshxOhz3NJDkvyzXta/JKa98H
7l0qiONy/oHRw3mJYry5Aq4wzB3nj2he5/P21CKyybv3Pg1FfzvW1s9+aLS/RWg8wDcO8+l7eZXX
BSD1p8p1iq2DLftNV5pHFA7/pYklIJLUYhRDHZiH/Det4H76ueQjSOA/+RjsO7t3WMvLexOREESH
x/faFBxDr9WQ4MWi2nv266iXL5aswyAsEKMUiVUf9ktcBHemszGeAgOjTOykh8xUju7r4qQKYPap
/ZrqEUtLpzGzLVMjBRmlvFtD/xZnenByux4YmJXAzJZ1hplypuasEVw4keHfS7SbfND6NqALnBEe
mobLV8WfdzMzZzxFffg197NFgh3HbyOc89+gz60mJ+4gZoKi4cgARhoiQHbz4tgY+n+Imfr7v/fl
S8y974WSAhMR0in5YKbLt7k0lfWtwO6MTdWRTxWORUaidZHtzbCjSz4qVnwABoDqn45n5JRA3Ck4
5Igt+kXs/TmPXXpZsvKjqreuZmrRKIXMGJY/DBLADqLfNtpWB8rcFFw5no3gIE4Un5itMZ8RiIFG
pukGXK0xZIqi/9TzlMum1MKjPs8/1nOv3LRL0yi3YTh/L3Wn/iTjURY9WmUSH7HMMNDFob6NgGvY
LUAvskP0PZdft5r0/x3eksQJ9m1b3Oplqi524VwwqJ+GHgikptAkghfAFG1QiF4cWeax3NHjaOqs
3HpV9EDd39xU0Xg30WxpKY2TwQ0NlhmdfIDC/urS6YO9A7uMB1tX3nSqFS83jVwXKMxo4ERRQ1T7
JUWTx1cvtO8e4KbU+9MyfhNTne7hQT5BkR4dDTdRRMhM8qbU8bMaNRO2thbpgKrM14HUTl9WHMOA
9hZUHB2qnqoXf1h+YtxWbuh2a/tC19St7dF+ApeTbNRZsQ6Jk89XpFhbG27CHQXJN06aiGVDEZTJ
4RfhFLaOI6S2eqPalMV9a32Y9TiKZZ5ICUelfS4djOqod/dSxcTeaaSHs7C9IhBnLFbldCkFVsHF
+uxzvP+BWhQj/vA0k/1EHBkYWXB47o4Anem1HLx1sIZR4ZQQ0HnCex5vodrZQtFSQhdBKbuYCobr
mYmI5YX3gdbhyagb9tbR0Y74ysPjKvelaXXsZ3L15BYVL5wCNaCsxwyWLszUNHv0xfJi9DpGvwxT
X1LoTzrd8QujYnwpFoliqWZ/trEe46Bj55KDuDFQ9UtnZpexMXeromms6OAMsTXdC62xt4GNOrYi
nkMWeHHjbmp76r4FWXbWo8o5eGM1b2WBzvlzMxpY0Lm+vlxtuhWFsXzR9i0/29D40zF4u8gpBpIO
41xNdukrRIP5bTz+9nrBuNGrl5p2/U0KDgOwzcgpuuk50UhylwOAqQBMpCGY3JoGbNWoK48BF580
v7gYP86wCaB3GPYInjsx9qF4Vqjcw1IynqGx3fSe4x0nK4tfCptOljg0oex+k6ykhvFFYRXZBbyc
5atpbBLsZGWnuDGrY1Y5xP40RKmuDRrKjE2pmQTglGq+l3vunKDYxsNjQggIVRakxN6qLd5TN0Y4
EObAMgmvfuYgEuHPVoez9GOhckRnFkORN13nAMc4+hwSdUH1PraHORhY/B29/4814cmpSsRiUVHs
cgUS579FAOkpspdlCbYlZp6dSzLGMTYgxWNJmH/O9N5MC88R2gx9l3K13gqvqXxroOXNdZqc1MHo
/ABx21HHXsRMSWBwR8TlNcUztXnEqQLAkJTPlXbYXlYh7Ixmvu8IH6N5ZD5ajiCcELufy8yasFED
pOcNhP8DVytnGiWi8YFy55qJAMCI3LirXWdMMCayusQrI4BVZTuk22Mmei6NNvqcu8H1sZJ1Z69c
bqszPcx/ArrAT0um0V9pdpPqT3lDFuHkzGc9JQTOkIIpZZzqVyUxdNR4Tf+8onVl70JDVN7gZT4Y
Q97T1NeyV+zcL2Whkb3U6K+92VEMCevECGQ5ETwbzisqd27JzyJfigf5rAdTtYsVNHZRoaUvSmG4
Pj9B8pV3n3pbRxc2DwQVAsc+Z0F6dZq+wb4hFF3E43yz0AvvYkMN14/XKMLN+unWXjDdw+BeD4wn
krIaAYcjVNGGCbVimbwXkQouA+KNFg5oSsQ4QhIn0RxSfIZkEQnDfhMxfo6ryVm1kMyCy/NQdD/k
d6lptQiDRvjoO9z/x5DdGc+DoBu6iz1uEwTfXG44odkXN+t7JnrEBinKkw1EQwLisxNt1mA/VFX0
NmZG7s9B8h8ZefHb0Kt0n1WE+7s6jH6uxz8ifIMdf9bRLFMN/xEz4iEccfTI05ViX7G2gNgcieVx
Bu70TaLWh6ojba+1dPiOpK6+AV0lWj3AgljEyTXqyTDTse4yTKnnCzEMT+ipFqZQ4LD/uqp7IlqX
yjPOtCvwGJu0990u/asjTrX00IrZZohTbWsR/7WR7bK1ZwadCwAIY2QdD2GvhLnfNUlH0CAPSpIH
V0R8R1tozeRbS7J8AUXQkGalT3I7Y9qaPMtXGSTZdeyGymdc55pVGDJ4FhEY0uhRl0xDi2wuuQ2w
Dlo93dSkDdSHHCepdvifESnxsQlK+57loY7hix80t4dXz0Fsrg/f3NTw7lIby5LgPWXD+L2qcNti
8vX8Vc9G98i6tso1CKplFVT/bcl7S38pUUvQo1yy312lHRh9ZTdlCvrrMFiPiXSV/0woOUE3vHGH
I5Oohw/IRcVhGSF0RWlxUJqJTYFv19dHPX2ZK3smS8s+yu1VPoxxgqKmwvWZlr/mTmt8WUYgOEJ1
KfXUCVeZFKWqGXZ48nbdcdN0aO+k3IHvkPkppZ8fxRoUMdHklA/yS9Q0eoCVqtXkxeGnHmIN4Izk
KGQ9mjgJ1JUP+uRhR0/Kj9FMYa4KaY2DiIJQi5mCAPOFouZYnZIY7r8Sx/upoDskDbtQ6sg5kUdx
R03qLT26OJ3P66SNFjFxMcisS4hAqxAk6jK8w4DmOVUJ9LbAkssHh3grKOa0A4eq+xMK0k8SJQoJ
bfO89wTpp1y635GxtUqrxdmBeN8CaLxz2AtBrrnRzq3pCOUdOA+YifxDG8+5xhbZc11VcJQP0/hz
aZf3+hCmbfar7NvfDCGqX0tQ3XvvP6ktGbs4u5h5LECDnnZNnJDzjOJhIl4FPtVcbA08KpdQya2b
8i4lCvJBSloIPEXc6hB9V4LX3SZz6L7QrMdqTM43ljD2dlTRr0RVLuwUM7d76V3KKYtJuVavZKuY
3+os/D3a4ZMRu91VpY19ipfpS8rN5XktIi7N19EynKRopDVKG1NNP2wbWPVSv4RgITgkQJX82AmT
z5CgWSS9AmIDZ6zOkEZY/Ta1SbI0lOU6JqnxHA7qghEn/41S0bqUYX6Tro4lf8gGcspYTw2+s7jO
h7Yz1avmsCtWRl6sfUwtIKkmteiJy/6Ah2YG+QCtVypVUFSsvS2kn62s9o20Ug/lgXb+/KrrDji0
2Hn0+XDsKy98aLUWnMc+yqEhlfHO8OaGi4sIkHzkFBfO4y/E/mBmlPrXlIaXZKxBK4iJfTlbGnGQ
VPiyaCro1vqo6DvEU8RFrboyvXIfci5jmhhvIAQxnLUqX0PtfQ37JcMLLhQ5Lc6KIjXNa0Wn5OAm
NU4VOUgJ1e6idwM9XjAZZERl8bEYa3tDy0gjrmyyztNCHhlmB2ADOctWPSO8R0EngoDm5GVhyIbT
u3VOrQjaqD3M7b58GoqgmXww6eTkxBP5ap58srHQ6yG2qAlIFWJpUL6ZZs/RfaS3KF/GLp+wQ5Si
LWpxKga041f5AyJ0+sqCOdkNqL1W650p6HJrR5Ts6mE7WsRcOer8FASm+ImiJCAMGeiYrC0yDTj1
XKPtg0ImsIeh0oKA1CNjj4Y33cl6tCMqNQBd5Hu014/yciwnmi3r37I4jbZzycsVHepESYMXbUEC
bdv275wMiZdIWVph3fC2JO15u6FNFz53A71fXT3NWYlVxlyOMeKvY+upJVg/Aq9CHcWZN+AilA8u
utj12b/3HPGr6Ygpo4Iktf33C+CrjuQ0XrppLvEK2I9RagfijDpAvJTrMVBMgyBam8UR6/wdaF/p
4idnqW9c49dgFMpDgxvlF5rKsNHKnyFLgQDNqVUU26JWnfAflyLzp0hUhBhx/b6I8ytiJVXgRxHq
i5cah4XGTRq6ufVMR5nQHeihm7AnTUFfqt+U4+M+zNv0G0q5FChiCnSg1BUGWyDF5/14tOem/kqF
xkVDR+Oj39xDirN+FDr8RDmldPq82S8ZIpVqNlHUUlkco65b3jPctL+HrqOVEnhYWzE6JZHWPpYh
ZqgMGv2so4zfRDpjdY8MBAxZNopIiqtbPZ1lpxA4tX4tc/ubbGcGbftVBo4j0qiYnlVD8Fy6bGVD
w8nCnBrnlM85IUb07yI3BPKwWNMzZMj63MZp5isGFHpaMS9pzscL/uakdbrPUG34sFSQ2cHcDChn
AdzJFYSC0bgGaIVeeniKftN3LgdpxqByaepKRlVZGj3+zXiqkS1nVNJpH9rpdLMiFD+Dnq6CJpGg
8qRCITW7qUe27E2HpXfea1fpD6vtD4/7bUDA+zSa1SWrmuBVPoDXeSA9ju7ylQJLANwkIKTOS5TX
GtzKX1WnnSS9r3WO81JhfVcyr/rI8dj8vRdLsKEtcV0121Q4on3k0lHISxL7TsMAMnFBcWkA87YZ
3r6fUw2ysSPUOu+dvdSD/8MtNB1CzFU8BlbhZwLe600nCLg11fnvqpST8vpPzyCf0QmoS+9qWcSs
qAnk+rCPm9dWg7HXzIhymlqvXxMPK3LlKW+qa7qPHJak0MPVNRmOJiaatS2M4LPdD1SnWwLIBFG2
0w5LnByXVvd+hgpYRI7bhV/pzQjwUzg6mzhe9k2NJoG4QuzVau1g5Fa1Y14UPSemoGCgXUQHr/em
u0uDEvV3TJ0lvGJLIaK2yMHKzLFb/Jh70TeaNjsUEYLbnNoYgZCwG9G6G9FaRLMPGrp6QspCTQnc
WAKPJ4cpcN/i+EJpWhab+bdZNfMjC6YHwTWvq5CtJw24qscHAAci0kZG1CQyP2waXS9KR+9q7c2n
ZkfKdGB1FzUsvumKS2fFcopNPqJ3c/LQ3EWcF19gI4eQyBRCWN0uJ0OLv+8aOc0va26Kg3yleiod
nDyjAytfDwQnbntomRt6dPNV/rKJrdwSsvj56iyOdYiZbSZ5fqxi8zgsJyIiwUtrnu7ul6BJt7Js
7ltlGxXWHrQ3XC19DrcReNlT6hH1NBtPzsDYgxNvVl96PG/ydCyn3f8e5HsjdATQ3M1Dvl+KSUFb
LcpZbzl3ZT0jltod0l1rMgnwo97G1u9BO11f58n4e2rTP0FBWttaEfGvfLOdXj9Hpd2ci7qOriR7
cJ7pKxOHuBFvW6P/xnKnv1p2+rPBf+bn2OauUpBvGCjrk/8jDloRXSx7AWArLLG65X6V+kJCN0OM
bRQYEHYpEt/W4nSouEqXwD6odg7wG1f22QiM9p5hDtkCJYqIZ1J7MhZDa7sga73EfUbwbkoW6tr4
CJWGA7ue2j5b+e/eGz7mOkt3lhF4AGu7e0iU16uzxO5hVMkYIAT4HGqa/Z0gj1Ni5sZtBMfyz8ii
KnClp/wxiiyPhZEe/1V3Ro74UGRNESRYWV0MU5YwenoKKFJdQ44hdUUhYXRTbGzMrCKky3W+s2Uq
K1Pwnz4H8THbRL/kyBjEXeP0pK2YIXxX26m/oMFR/pjKom8ksGj9fzqQhpjJqt1Yg8RmoGB8N5wI
n0Xo7DvXMJ6y+gr1wYfhnlAck6zW+YNR9df1qQqT0tdOocuJa1UA6HYe8L2KSa+KG1zOW4NBcc60
Y0DE0kB0DMXbey6dHBmS4kHTO7ZpbK8vbZGZAssWxzdW3Z2TJx9ZhzbyYEDiOUpoJIJWeuoyx8Wq
jVdXmZXrBK3hAf/hs5HGB5Fqjp3h5EzDZhWhkpOwEO+LCI8xA+onAt2qfaJyHmK0SpXSTdFGmsx0
I8QzJJ8mlbLtCfe6zwPocfDmQEyluDj4uTasmoYoEZg/T8E0ANAxw/KBtK280zM8yVeLeCsJudrC
oLyU1vBfxB7cmbT8xMmucqrMr7VJ559jM62syELJh8iCsoVfg1AT+RC4WMeJsbJ2/96jJ52SToE3
ZHCtctsjEDu29Ah26zmsDpkqjhZSzVoDPVWmP6Wjb6wze9M64LsLhEK3Il9wNCApfi8QfyR29Dxp
T+suik7kkOrpdF+mnql7nWf3NAE4z8d01ubO3RfLkp8t1H4ng8Rn6aNFFkE+I4B5aCdibZ4TJT4Q
kM2k1PTcJ89AgBl5IRem8LMWGfwRzwrMs7lYLNNqSxNA6F2jUFm2VkoAHFfGlxmQRSKvIqQ/l6xv
7V0ZTOTQCs+wVooMbjvrcTunyH4L3TvrGgc0s/FaMltTdSfwqLTGNHRJ4lm5mNckr7RdVkHNoDet
PyP+BUsIrNGfmc1+xEX+nDvTQd5XZTzrKJGFuk4NOCkg82C7hAuTKOObYefqSxzSe+JSXrT0J4GU
zjaabTD0xpcUVCPi2vc1JrzKCA34aIKwMJnjc+JgOZFAbs/DqJso16zF+bzeo3wZvS8r/YAY6os9
k4VdTznJ2fRiByuOP5OpQwWa7smleAqBgBxWeX6TYSorxvvkNt6NQX55B1R7B/xZPis0vHf/nilj
h4DehGC1ylo8nTmt19eEgFeGephsskWlqKvW0fGuC1SWiQx6O7Kubu/AufQM+zxzanq20KUxkbEe
iVd2z7SEu+cAmtUpY63zHYo9qehwgHcd0ds4u6LsprXYo6EJRnjxYmJeVCJ6LesLfBw7ztgHz71R
vilJbXGgz+djqS4/ABvU+xqhFgm6RbhzA5YURQNCIU1hQZsjjPMgp1R5sQ8zHPFk9t29JfkejrHy
grE5P0SVOt8NDdowFoJPB9urj8CZixWnBn5JlrMBC/McPat1+sVGhVDBmq03kOvjhuZvBkNbsd5G
3/hll8W7HMpbqtsdWCuDQ1e3rJTwxY85U6T92uFBhs7sJvOO8DanDy02X1u7qlJyVdGn1DGNQfTv
abGQp6RNyg7K4XQBWg3XZ2mf8vAnzZjmICcKnv6KXww6ms65Q7Z3HRJjOnNgqtYMxq2hXiHHldvz
oiMHqP8ebUIn/FO4ef5UYvSzR42AQwxeeKbNMV5NIi63qNeE+7z3rFsHGuGlMqFNwgD+ti4ncUjC
ibBRyIt6rBENMLSqj7VLQCGKVYPfHo0XYkvyTSoyDEaOV2Qpz4/KUJiViAmkxmT83PEZEibDaZwh
RHbw7DbFD+N1l3iskTcMDq30BUYTF0ByGKE9ogMlVjkSgfYcrCKFPOi+eQ5j5cMVipuCwdjeWcLq
mCY5J+txGS7yCFZ/VmDINp5YiVl3rFclRbaiNaZH7klNlvOiM6+0+2ajZxhm2nLpMftmeI7dbmxv
jJpbKEUFrQPjJF/ItzkNavt6APLniL6HHNlrmoL8FpuwfCs26pdpweA0kR5x6gIoEbZ1KQrYk3aF
cnYUCsB/DzqgMp/RW34wTSHngVpxki27HCzYvq1HYxMSKuEjDSO/LKiCJ8qy/hp1+Z6xuEY2qW5t
rYDEUFU0wFKRP9GBU0W4CkpgWAg5JRFrv6qNTQ0R1Oz+VO14PK67Nbk9mHODJytSIR1yTt7Kv52Y
HLQG8q6SLSLFQvUmMQaFTrBP3c0aLNDyrezrMeTzJbFZ+kL/GiOaJNxo9mJS7odAXD0iRjlj4NAa
DNX+PyyNCQYCB4yOmd16K0qWWXlx0doSZGGEjcQmzRtW6ezFnNwH3QrlTdSWlKR+JRg2xIlW9FP5
2ZVhqp7ks3pBeGSOhy7VmtXbIw0+HeQO2Nr1jxX7SlGeUPRX8w89RVNGy2MPYlB7DiFc+PzO+XeE
EXPt0/Ol1FP0Wi29sicJ08cavigG9y8zndcwHCinpyvmh+mlC7UAa/XCNV+K0GzikORH5rlk3kkY
BzNpMh3hosD5HMLDJLygDp6WE6sC5dIc5L7gTZxVivcha5X7Wm1MtBcnfBZDR9CnFOPJBw0+/R4e
Fm6YVrXPvaKBApjt6KNuKsQAtfdXZJ63UfOUZ+q8RS/p7GgVn9AMw+jrgR8AB8g4uigEnoi3HC/u
mTeIYZwyGcNzmXNzoMCNTyCHoI/QZq8ikpPpY91k5z2ygB+sl1es2LMAFRfbZVJtUlihGNCqArPg
0dq+keosArwo8puzbQ9/1l6YppjePrtCq1F9kKdwXoM++c8qGt3vOte844I070ZQEds2EYsoTY6O
mX2mWpeg+xwDjv7jpwYZ+FEQkRL6WHFmJLL0j4uaLAYtXmDclAjutR4/knSxGcrw1xDMCA3+leH9
5U8FA9sLEKiN7N4SjEo1hrT2IJlws217tOeKkl4sKzb44Bih2VAc5KyceguopbxjFOqm9U9IRdzT
UDO0cfEoc3bR3WdNAb8o1TuSfwvj8T0S3XuVHJSVnZI3SAMnl5C1ZpjfasMRhMTUJRVOnhOERnde
DFRRcqo/07a/Jwvl2wgBuCzdJzk/sRskp7GdIIQQM5XYGR4Fh6+L1rn6ofZM3efteJtQrqf7hIzf
Te5pb0ZtBbfO6PM3whUBj3vjY4CXhtuEGb6UcS0cs0gNWp7bpKO4bPPpGKhzcg9T8yGXQ93FVUGX
BNyNqHF6RSWzlLzdbcAB/UZqYM8990Lt5+yjytYuGQ6dC10CzCry08OjdNRFjJLHoYEFQoOCWukX
V6krH8lgI6LtmPSX46+pJRCe2+VZtohbwMC4MgHQ1MounawSq0FTn2NtoK4mnoGApAFUoNsajynM
RqRfw82JcPoGpo6peswxsKwqU6+cnogKUELNedYDhBM9oe7nOCmhhQ/ZXXXg9zS6sTCDnsqtovxR
EH4RA2d9ritGByVJfOvpvuur8Mp58ziHZngaLQZhMkWDQPFhVXClQqXCJ2yu8cuB8rtntv/eNM4N
2XP/ErqL+l573wL6SKf1+yfqOzisbd1hzI5y3dUAdV6IRo62jePYW7n2yoDvoRovshFk41v1h/Gj
1LNo78V2e17UEA4JuL6NQtP/AfkIFEpeOFv50ptIZ2dkXvNZJgCsxXcpj41wSeZDTlF0yzYV/tkP
9MLxqUKDs7MCI39VlwWMjqcT4GG5WzlowAh8QkGN3bgq4DZBht/YwpndLOZ0kowzbVEB+aTNWz/Z
UDUmhnix23xfas24zVRBSEHvFjqQAyTlyZcv5YNiAt9LEEPo2TyfHHBXh6h25z0YXhAa9Zz7ZaUl
XzbHwXDuxg+V9COmGE/FTIz0JArVQTw4djKd9Wr4HosCdimi4Drg37D+Z5iS/inTiZlVImqMqyJ7
YXjxS7b7tKUT4HbvSpPQPhbq6BxjxoT7oiT3u5lxlsTO8nCMin0GLIl0GNmV8xRrnHEXj2Ow7K2r
5kR0p9z3upQepz3D/exqdgkoH374QZ/Vs307UmORvwLrD2Xl93wCV1ZDzt7rMYJ8QkFD0zbvJf2M
fUvHWiiZq03cKNeS/vhX35evU+QBGati6P8mETe5DocqxnMQB0V176KQlpbh2ldP14MHBMwHyVH5
b20pv8fbdZZPaAyOzPLDQzr/gnLPuOuxPfuVyH1bVGvYgMn5mYRzvZVTelfBPt8Z4aNrufAybfmF
qbDaTpFLUOuU6dt1S9a1ONjJyWQ6kFDRx+i6xJzSm43pCXqs35DEs6mFo4588PzUyZfh9N2I6BLP
Yn3KACBjge2VQ2gmMK+95iStvyk+X7/OveWuLNWODOSPvMQlSlrQzwXlc9zFD7UfngDW6Mj8KDxs
xrYihCq85S3TRhK3270MVhiMlFTyMAc25QHvZ1aiXaI+qY6OWV4GO9RPZo0PVlC/6gzIE6ks+tma
F9+2TeNPmjQvUiMLJwSuZeF4p8KxQXlluvqEMZucOWykKWvtUUa9FA3A8y4q1D3yYs03CET1Nakd
ILm9OpROSCZiVbPdz8uuaQd7P8bGVtbJtUmDGmS5hXqJThk43HcP2oZvK3nNdKenMgmRYAGsgisW
WjNZeSmtf4v3LbqYdqM1L2MLSae1Egg64LO3ZF11J4NKPUlTtCE5zeDSotXuKfmLZyikdhkuo181
IqXRIetOF9rqaRiIfRcv5yBICQCj2KH10DSnJinLrRXbCOTdtybO6CJqaPJEcqvSu+gmqiBiYOJE
nzaBHlUADLjv6JhLt7BFlNCmxPsvnKCGGZQPckDRzocALjVC2L5nFNNHNaB/hBAs/G5HVJKC0Rm2
cEeLmcysyQZTCjc2OaamhZ8HYqSyGcpeY5/izFzF3Ulc/WWSMvWZDe2eKQ1hdSHG+CQcvT0k5W4/
K9XXqJn3YCD5CJ4GVqAA8qWvOWTDFA6mhHyYKL16KG3Na9N27nadNa7ARRxWGXLuqTiDsJn3plM9
lNGM+RctCb3nqNukM3kfNv/grYkxZDfU08JdiGrEI1R2u243jlZU724TXAuLeZGdLVApBLAVs3nk
m0uqfER5uU8W03kDLjSdggkRXG9yDWiuTsxuItqQyWvTO8YJ/9ahFfpe1wxAWZZGtK1Vzgc0cMiH
QtRzi/DunsMw/yFxQ1PB/9E4BVmoQhZSzxbdgImFjGXoqjYQRAaKjpWGnDldui88j4RMW0W+N74H
lilmbX39hOUk/5mCv5Aj2shM5r0kGaoMxICZIcu3vYpWvB7jLtGqfuPZ/PmCi4PVzV/IQvEK6GRy
Pt3WzXDOM1McYKbmXA5Vsi/qhd5+mSPhRSdtI/eCQV1mV05ZvyRxCd2o6dtxQy1aGCNxkuNnlOSH
ZUncWwMo5jKUXEKzOvYPs4Z5BA0wOLYxeZVDFga+vMusKDQ2nRVXvlra3/EF2l+UcidFWX4xqUdt
QUD5qakNd1cIgLSSplurWW6VpRIW5E76KUKkvKmd/L/BHPR3xCfYVRomokNIjJzdZBSPQqCeFyzx
GPJ/rkrGoecgRXbEU9tNt3XoiUa03wWTt23zIDoX8dxvEFPs5eqZZ/qns0T3cmytN5hqxaED2LyV
L5N+BGsLfsjvXOYvXuLyeQgsiRx54t8MgZubHOasODnoEwPEsglNYDBRd6GhSDoQia4voZFfilFB
SiJexVVX8gOTUgm6ztBVES8oMC5uMN7t0kH45VmvsxGqL9KWliqcduNkyX8rSL8HgB4kv99kJC24
3eXG7BxbObeGm/Xtu3zWTubyHC2sXaYz975SdMomtn8nxhIebHuuSMkSM/u5IOFdFrLM1GV0VQfC
5wi8jfA31PY7PW1JUzZ1GimtM+7CtHOOnpYsrwhkH0Y0TvdRz/Co5ObZYTh+q1RXozASs7wJx/1x
jWlmvhGXPlcrijdS87b6BFE+4FI5RPRxxiQiTEpcuMgnK1psBMAqFkYEMWcpWoLhwqFPL2gJcHrr
1tVRvacQY8tzmCw1EzYDZrcFXURepQlZFzvO8u81eQLnLEMjTA5xe3NU4417krFJN36S8Kc9qgit
P3JZm7hkMADwHWO+g6lR1XcQB/1Oahfgl4R7oyvGbVxW7i2gfoaANCQXh3ytpGUQLveFSgnO1gL0
NRwxUTsEjm2KzHg24KH/6J2LGo1wJ4CpnIO4/swFJXFEbWkNZ+ZyAxS+u+uMnHMNXefqXpStQ5t2
v0oWm6ZlYxySU9pCxhZPQrVkbDKPz9RxJhW0SYJi79zTCd52V3v3ElfhVokmiu2KEd8Fpx0DBg4E
fiupRYpb07Jcpm2ZkdkjXUjQxzrAN+4VIKmIPcarJDWCdcOMQfb/FC3Pz6atRr6jqMu71maEQio3
tX9y7aE813Q57uWM9B5IxibRi/FdPkNxhkRmAkiUalp8HZvpZdXJKImaX4s8wmCjusmTohSHsDMG
1tcifRJzHnURJJ/Zset9hgloMyg5qspq21jF+NstI4I/AsFCbyduOHd6SRbMS4ER2hvadOkhrufg
FTjAbh1VBijOh+GW1lr/wVKqHBjjZLB/3TurLKrusaiOkDcYW4bhSZawrUqjKGCvP8SzdwH7qzMx
ZExlFDQGKRwVytoGh8BI2Lv0oU7ATalf9JUZBhX7ddA7oX/WnvWUAl7kwakQM9GpeEPHsR3AX9WT
ZNo78SuNw3Rnlpiq+q56Jcbb+KPQ++K/ggi1jAGzkprPCinjvu6a1UcVOdnOhV18kk1+Nh9IJhYE
HKejFDWt+sUmYniby8kMS8DEkTd8Duzw2yToYFCSm00DHnYEK3NqbTKIlFrX/AoJlUSYzSJCzDDt
Fu2Avm3nJthWQ4G8vXce/4+6M0mSG1uz81bSOC5kobkXuCirl2blfRd9x+AEFiSD6PseI9UutAdt
461EK9EHj9Rj98RUDTSQGS2MEeHhDocDt/n/c77ztmLJActp5ITESJEvlHpuI56yq8YQTiVVyakF
zMCEGi7ClN2Vg3PwbmQdyZJueqEyJPEUkegxF11PnuuEi1pLx0M5W/7nNcFBr8cXWdi450i3OJcG
+sapr5KaDU9XC6jz80pYRXl2CaN4BRGMWrQMzaPmTAWCTNTYEQmM3IvTXWOL6iqjJbYiCHdalx0V
tLx4lhLtUmoaYhU2TXIt63uMmmA9ynrEDUZTwjWrB42227YiCSdWHRLwLjs5o+4dAlLQFqZQFVcG
kPGzYSNTSf32bTTdRmSaXL+hKzLfXbdehLCoNtbtDL+fh4Wgy1nEjuo5HFWNqNboV1qX+ui9qyOV
Ce0iydrmNndQ0tmdf8J/om+7afxMSUVPsAzMXaE308S84IubLD0MseVd9VV1UNaSXlMaLxB41m1j
vpRh+djOBKyy64+1NJy70itQK9u7fixoxs9t+sRIth6OwmVtdeUpVlVxpGOqNsQb6OsGGg/yhKE+
eW3fLLvZjmrAhQbXtTLGLHoybOPRpf30qR1cJBzgA7NEnsK5iuPPX9RIYqOWmas8QENbqFpcVQGv
OsX+B6hE9vZttMNs32zLHnIBZYhkpjBGtywA0rbWdyn6BDzlFHedNLQehEf1A8X4qZvpe05BofF8
5TnW0+RkN55KSsjncx0DsyUV9bSAYDA7xPxKl4fQ0S5j44EyhnN9Bk30OhaVOmU9NGhVvaWaiJzu
3CbXU6jXXbYkoyXexrMmJXp1cIpvhg5L8NtL2CGRWsOUUUKdE4W7TLS72KvenwFjHQVhaKzZsC56
q0Sk2QElswukbzOjrgwDHa6StUMfWN1osGnXWlGPaICA7r7xqvIEmXqZHLHWtzu/AkjiiuoJOTqS
Ooz3IDdbKg1lz6QlRLyrpfvot+nr2XZmmBbJDCqXFKBcSvw+ItLAvC09opUdDYU6naoWqCg6OCVJ
0/CKOLtIDPVkavbHs7qyStWmRP1XIobbl3RCKDVL9+o8TqCWbVYo1FI6KxnlYzQjjKXZvSVIoo5K
mtPz5nFCnPHGVUxsv6DeBi+q0XBfoB85W2H7fo6cSxEUVU3zAquP5D/S7t9wR6hOaDlgYU2tgS7k
vAWdvxhasLS5Fx894SySC782nBdHYwZt4woZIJ72hYkj1VokPgOXbsKDLQNrfF81xtPE0WUaRjRj
g4tmungrRTtS+bdcIumfjHP65WrG5IiPOnJTNjOzIdWsnaVPxOGFWZV0cq32pIfGtsTp0yBNNEPa
XLW7DFgtDuN7Qw7W4t1v//rHv//rp+Hf/NccfN/og0z749/5/lNejDjgguaHb/+4uNvcn//iH4/4
/vF/7Na36x8fML/CPx7PM/75iquX5uW7b9bA3aAzt6+ofl7rNmnOz82xzY/8v/3lb6/nZ7kfi9e/
vfuEmq+Zn80P8+zdn7/af/7bO9MU5zf/9t7n5//zl5cvKX/3H8lv+/Tv/1n9/T+b316S3/7nf/vv
/1G9fPz7/xhfgvn7i5ZrIQg/vwQ/PefrS9387Z20f7eYcJXjGK5jYnQy3/3Wv55/Y/wuLQuGryWU
bZnK4DdkozQBx2T/roMpEHiBGL91YbvvfoMZdP6V+bttWZbpkhkhHFe45rv/fW6++9y+fo6/ZS1E
xjBr6r+9M+S734q3j3d+747F5aRM7NM6EjKpnPnoik8vt2Hmz4/+F3LA3cIhAXpF+ZABW0DrLbHi
aK68Yf/e7Sa01JugrVD1pk+xCNLFuaTvN+ibwS508PrKm6To/d03J/nPA/3uwIx/cmBCSpu3qNuo
VOzvDywlTVXmnkstwkq4x0LZofOIvWsjoTPQGbeaxOwtrGOBSOZkyfhWK31x/PVBcJZ/OjmCc+JK
U7iuqf9wDGVu2omdq2KVpYQRNukRfNFC18Ju21eI2rXA2BtpJNn+ZvH+v/7S0rWlFJYlTF3Nn9s3
n0tb1bboU4OXJg1tObZ+vwbSMm5HOrzMwMcOGzs11PbGccvwL962Yf30vl1dCuFIg7dtO0L//sUp
+hc1Ib1YE+jHRGP5PLgpa14UdDADtY2hOujfZIysag6RAqPXn9yQ3YrLtsphr/brUzHfBz98DK5u
m5bDHTHfED9+DM5kWTG7zWLF9Kh2bUDzqYjGvVvWxkWY5duENr+fWeApO0ppMIYwFNcSVQAWn18f
ys8XhCuEbllSN8BQ6Dojx7efSueBLpBSEqfJQL+0qRMtirQqL6dAbDI7jvcAzud2WvuA/Dz9i/Mw
X23f36quUJYNO1aZhrKc+VP75pLIHZcVD5GFq0qM2masrI+9Xet7Fw7mpk/z9vLX79X5+eVsrgGH
jZokdsb+4Qr0fJJbyBBuV7kvOvaUeb2JJEsrU380uxEOhlsefv2Kxnz6fniHtqN4UddVjqWb8+n/
5h0GXe9E6dC1K8Max91kKrmsAsK3Iyu78uCPznFctxT6YzKt0EGzjMnpT29TYrmXLBmWCNq7q18f
k/lPzrpizaGoGSjBQf1wLyR5YBUTg8zKdaSzbVqtPvalyZc0EgtCu9QuKoZtLH0GqTK+sUHu7OFP
PRqWRfTyyF7JZcS8LvqoWErX9Rcq0XRob7jJWo0omToS+iYpVLXrbqNETnD5sNas7RbtMZbcv7iG
rJ9ubVsn789SUipGfvf8+29OcWWCYCvLploVbjsAuIp3MekGBzqLOW1+hTjYGF5Sk7yjIJg+IJrW
8LRu0SIRnNQg5Mesr3u2+Zigm0X9m75Asxo2jcN2nv0/2VVwQXEYuAciEB36WrLam7p8dN042JkJ
Ib5+3sKyJU19Sb6Kvw7ySV1YNPPWLLXWv/7sxE+Tm801xMgBhpPJzXZ/uGPacTSEQMixKuFULUiA
mpb+XHOdMtZQCDQyNDz8byqbtUzj6fixkmF1GMzp8SwtGLIQ/b4N233MGPFUou4tkxpanB0q/705
lMbWnYJbYnSx34Ni9csgISjSvNdGvb0EjFRssMVhsnR9b2X3YhsYtr8x/IBCNPv5JYypCLBl3xLu
Z0froOhpbTnYYOTkRg+oHT5PZLs7cZ6/b/XwMk0m8ReXg/rxhrN1SweRaVskT1LO/OEel7T9JpS1
FFrGutvg0RxBx/JuHM+M14YIMRrmHI+i6fgX95X10/DCS1uC9YfQhTF//f5eF0njM/VW8GhkRBV8
DF7lpF8Boknpi2oXfTajA6Ax4YlHlGaMlC3TGNRagF50iXKqXTUycbdErZCKVNhindvOdJRBwWp+
GqZLP2AcMU3clDmMn9Qug00ZNq+NGu3L0egfbNLQ2RxkPgYtWqRZXtREupF+ENLE6ls7BhLKbAJO
Ld0gKxhXjVmKv7hAf57Z4B7h+JLckZZkYps/n2/uRpt5L7QVu5fKsLqLqL0znAJRPav9TYwMYDkB
sWR72dEgUnOUXtiiyk6TYsMkGK9+fbcYP38iJKdyp5jSdoXDXfn9wdSU/9gsYZWMBgN5cpjceklW
XiebrH5K5xUeyla5VJjGQOtrrx78yz2l9Q+daQJetIGy9om2MWUYLwBYqb+Yen8ah22BZZUFCStV
rlc5H/03p2p0RFh2AMFXsZXs7cRkfkAsuI6DKlh1M7Tq12dD/TxQciKkYc9rIEuw9Pj+9QAM5EPs
MQjT6LwqQm3vQvy48VutvSGONFwGhQn4PAwhPOOup/aftevOqp1VbxCwbaFylUEbQ09wHkMqmWk6
hQvaVSVym7wBAhloZnFRZt4+yNvqIvSQ4LKue581OfIyP6Jx09PRnoAXHkZYybZU/TwF0afGF5EV
QXvJnhmBkKvf9CHNI0/Ej1YuZoogPoxmoAhj2rdNlQz7DpACKUgBe+Mpnx7SASe3rN1yga9UMJGF
+Djz8BlUGLOgQO2Y+vvBcrHoMVtsxehflg6mPRAS0e6s7nXwRLiBP14byOVD/At3Qscw2AQ5IHX+
1xhghjzzwbGHfqUcsyVfmAliikiVINgSbnmFm5cmm0J05af7wJLbZi5DMHWtgSsXgIMtwtkVmMxf
f6ymycf23RKDNY0wLPZNlsEK48cRL7VNbeqDBisM4ECc0D0Rd4NJ3IE2F7kyE5OI8g+OW9TbxKDO
XgHqJYUWsMZESnkXGM0FYR90WkKEaLjWCFKKcwLNIEl8soZDBExwkTVBdw2i3N3+xcH/PFwLwTCB
UoAFKCuy+c19cw8I5SojNMJ+NZLAeFXAryzS6LY5W0Nbn/RqXVV7ANefNZy+OHAc46FOP1pFQtoN
S+jFWE7eukW7cBhIvfKLghi4lGK1X0i5xtEU76tRT3dRAP5Vaada9RifB3ppxpRUa2iC5hZAS/0X
o6D5T241YUvH1S2WmkwJP7wtvHtkTRU9sOAyujJKVZ0U3o5Yz7aD6XzGyKwjI7FgAIXVgx8g3HTi
1xyU1lUF8dOZo0dkPScACBvJTh+bS6RyIATKC/DNH9zWTJ6C2PpYmjAhfv2BGI7180fC6G0rNuMO
o7gw523sNx9JWnpCdaCT8InRIqnCJtvWKtKvUUQlq4ii3uOA7JjhG1PlIEd9KUe/XGYBmFZcOnbd
XwLAIl1Vqy9xVQ1LX1jP9hBVO+JpLlWjQ63uZ9N8gbHSLnuBPce7yyKXKEihfUTEh/rDI+2pGP2r
LGdqRAm7cpvx2p9vbRc/RQgUj08RUVA4vvq2dnC02sPShBM3/gK1xFpMnffUWeWjwGpC/Q17feJ+
nCpfW1qd+TlMUfJ6PSEOo1t+UT3C4C7wWe55zWtk5jvH0KNV5TUCFxZcUgLVCQXxl2aOFAehdEBo
xZp+ir2q3L3FVanAk2hCqZ3ssieVJiNlSBUjChiJ36jdC4fIBZiey6gdxjVh5orTmN202gRIQWAR
Ip4Qbz/lQtZ0X4i0QHOeSEmflLPYE05YB/e02sMNcsVT3RqsvMDdrtMR/L8tIa7YGcbO51Hzs8vW
v6fnMV1aiKObRruCdyAXwjw3dRl6mtijVzqU03rEhLeeastdpCp/njxiKpuxok9G8ocdk3VGRs+W
3HV0lTnspXENmas+EG0XbsyRYF1hjRuTdEqSAT0OtZKfg37+sOPm4BgihQsWy4UsQWn2PrOHlo9r
bsQGAZqRQZ+ot5g6xh0UdmJZrOLQme1ukhHrZgWB2bcreg1k+ImWYVQA5eikvab35C/qyO1PPV2z
ZXLPDCI2nkLZMGnEpehuscyKfFH3eH/dNL/leS4VsrNFjWgVEtMzcimZfU4jZS6UHtV0YGMCEO12
TWPtgu0/cGlf+5KGeEJqv1iYyLxjCldL/mJFOmQKgIUAX5F2lNpLCrZ6CDG/ca1NYZa4lFKC18ex
2cGd9/AW0BZJN4NXo+oATL7G3H0afFZvhPRtE2s5msQaOF2VLfvq1iVxZh2b3RdtHO76EsleBE4q
mRSxlfCS8w7KTG3T4qkihPVJ/JjJ8CalDL8OvAoydwGfKphuKp30IwPewqpH25uT6dKxHlsAsAm2
rdd96EeCMij/ROucgHX6tfkO+7Hl5+ExjyqfWDk5rt3I3lljlNJst2K84PkWAieUogDcG/X1ZTpg
ZkMTRbzxEIB2ZnhCDxATDJ2Dl8uwoEr+lnB0Lia8lElk3sV+FS1jdP5ifpJsLIMdqpwSXlY/7cCy
cstDPsE9iS4jbZzLav5i+ebd2OnvYUMaa6c326sUTxQU1HKkG9yExscEzBUd7i+FXuCTAcq8SEfG
XNGWNCdwRlTMEFVOYEw/6EtG3vCQIJwx2jJDMQqQpWbDaKQWaGUzd5edoxpktu5eDbTeAhamIO+j
1vqSh/GTVmpMk+66yHGvDAlMaFZKFZ5MZifzBr7chv7aNgAwTkOF1DB8H9WqqhT9w654aidSy7iC
kGd55acqxlc8scJSWOFdLDxhEC0ym9uktDpi7gLOH6Kv/UQVe+E7rrbR6fM33dStmppPyW5WHksK
xHQ+ABckFB3BGyYW5o2ox3DBNu1lkO5DX2hghQtZcAtmxNSkMzGta+/hW0Zz/jGSmXxIQSm1zam0
m0faSJ+dtL5vRupOIlRronzLhd1C/mDJAL1CGABPYFagGD6MWjlfyZdm6hMzIgl6C4t2r4QGXgvO
QeOQ5iFdCgoZQAIMxHQ3SlCGpJhPi+q6QKBAJKfPzVQeKxfZTFJ1j1prtetEYymauJwCq22NpZlG
wPMqWG6tuRoBLCx6RmoEgI+NsBe9DlqJrj45bCUwpWR0rmhyPTeEFqQa6e5zUIlCmjkWQ77Mid9s
u4TdscyeZF5oS7NwbwDLkqkt7KVnZSvyRgjmAKa6CJgiyhqbduQ/16pjXZLX1cKMU5jqw4dQr5cx
kLGVHQ7uYtTjSwY9JKP1dJdO3oeqVvHKruFreM0n2kXjKu7Athf2gNOwuSjjKUYJq3OrpvdTRGBE
FvNWcWEfc7v4ItGuL5GS+YhsF9ZoxIsRWsqqmYwLrysYxAFCkUZFc5dm/qEJtlWoUbqbYxniuLmB
xQPjDVyQ2XqfC7sGTVndWCNRzyS7kCEGMkofFP7daOn0mKsG0F3UZdqTk5E6UqXcwc50bTfOY+0l
DZMtkddVhRCxJPMF803crQapcU6T5qH3KQbEw4cEeLYi/ccnDoCRktTB3Af9XRJWuvXTjkWxoyTj
Dbrcyjgir40W/eQhtG/yy6hJPtREgZNFNty2vQ03Q6Ivj3tj2dX2sLUq7msZP+bpjdVYHwsvvwDH
gJ8O0YkxjtnS8ZZxiJREk8luGNIvUJKASxguoJgaKQN2uIVOUsy6RO1IWCUJEfrjWIYMi0+oTKBw
NncD7JBVmGakmqbva2oFXP8OoBOSFQh+SFeWkYil8NQGq8XS8Y1XhWwIYUl770z9yizM62KkmNci
rh77GphGxUenqeQqIiNjRZJBvKTEJ/T4EDfDbuDCMXrCRyPYJ0mySOmKgswzdagVvI7lvibs6wcn
YI+FrQ2kGBMorirgjmTg4HpYDgPJdbrE1IgCYyUEH2pWaFeMxacUbQC0HpRNaUQoh4QZU8lH0wWr
58irodQf50fE5gCTjGrvMnD1Z2mELKvnxLyFM2SkiE7ohDwJUqBHz2U0drdC04IMx5Brf56Pqv6u
b91PuBmbhdlGGAOZ/4w7Bzk1syahKXUePac1aX5NjCO6GjM49uGdmJpHEpEAmg6QhbPpU9VaxBXI
9sk7uK22j6X4OIRE5XSpSehzbGzttj8NZ99HLEZizbyLQnzhIvngujqEowh7Kfj4zSiENhPUZ7FH
uyxlvRtrD4VMO9yIRuw8bj5f9M5y0kGqMiV+cs4s9bRm+mDecesHJ6vZs6ZmddHrg7vrXZsE9kgd
z18a+Nu1MNLt+buaTAgGCZ/KTWETOhRE+qH2jWlpkNwHuS8+UP+ZDgzOEgKrX/qbkh7AYrQT49RM
NQwxVztlYaIW/kgpuJmXgnlHyJeB/xDRVC+zndlKuR9skyRuETHwOfa9znnCQlkNGJyAdtjDVYkJ
Tfb4gGqWOf57VkNfDKMO93ZapjsrwEUU1maHb8mJVqNPnrMTmPhuyiFZeyzBL7zGeQ6Jb1+U7GPX
Ee4PND/WdInqY8teEtpNx+IHoz+QfLaKoTZnqiIBOQSEOeOHqTap2UNiDq58LXzBZu0cK80qGYud
18av1NEin+ngloXcRXGCeJIFIBr/ZTHgrTOIkVplZigOk0ocRK7Ondcm3Uk9Dr7qLuw0vCOy0r6D
wRmtfSMhHK5SH2Sq/K3T7MCjWtdWgGHHM5IV1uBw6aRFsKmIm217bqnJTjHf2hm25jS7cCs236Xd
21iYm8vIyPttLvp1GCnIhKO5BltUnOK+3QOtYuechgz1vp/t8wYfHTpotS24iRdsGXz0BKRk2PZe
C1hGxVpPQdWJ7OvMKq9EwMVddVq18UnMQF1s+BvNv/Hd4bUeeufUgtW+N+uWhFuHoMOyTba5n+sn
gHisqH1+rut5MMv5iTxkSj6afnTDNqJZVmlS3zRw0Wjq3ReNO6Blbfr7qu43id/3L3YSAJTQ0HkJ
9VHQiwcCqWMEj9XT2OAG8iXj5KTnu3QMvEt33GXB1MFHUmo9RZWxnH34YYpv3CgnVIMO3m3CBZqT
uRldAn5acLDgk2baKLuoZc2QtB0Y4KWfecsuqz4Ypka2lpU+mDkbnRj3h29YR9eGzlUU0TPca6Kv
7axcxHiKscUH3hIyz4ZgSbJ+WqT5gQzF2q6nvbIzFCItZmurL46a3z2TMHJUEVNRg8mJOS+j2OKH
C+AzX2KJuahI6rWmMTNHtBNZws5oXIOGJta2R519QowGyNL3GBjgf1rt+OAX46XpIcifND3Zu/PF
3OSUTcHkKFK6CUiryS+GvBTLG3qwLXOI91KDCLuqKxD7bmG3e98kaB3RjLPUjUstb9FktjZ+kbFo
1sngNqeqisN9X7Lj9wL/MOMQabgygxglgilH9+FjY606cMnfiN429rUFT2Rs4voeqiM6B89tP8tS
bUyyirgYGpYYAUG+eGsqXP4gW+1gMCjc+xKa/4Rkx54ILCXE9tourHAdtR6Jb41F0zDOCXK0+uxo
60Wx0uYgcaOqtsTXYlLKIjQmJdvAKoc4ds5Pns0vhQOSy8CMts7RVRLzA2aIdf+hKPN0w8LN/WCx
9SCH6iVx/ZvK1Ei4mL3xYRE3z3WYLSrldk95flXnaXNI28phvWQ09+w91+lElnIqfahryl3qtq2d
SrfOuAlZDnWueTF2+VXadsWJ2pa4DpxjV6YoF6sc8lU+OuukcRYlE/iDLfAL9TI+aQTObFAJ51h6
5UVZSmsFSSTZxEPeLFAb4Yx3a2s3xhsNLDONnpMYQsRwnb1vsKwvoxJvrM0i7TR2SqxDW/Y3yC4v
VJsBz57Thoe4MQluZKKFZuqcaIVZS4WGc2HKSl5PU33XjuyUsLawkQ2jIy0OZ1nElUaTiU9TZPHO
mMMQEBbdQPjxVo5J4FViTuKiHfTPETrp23FydUJi3fAhx978YCTtS2G7PuUQfTywGtw1DepLdP6f
WDIXtxn6jA1Q2xxzq+4TrZw6RImI+CIaw+QCVzFk1y4GYpp0kmSuCrdlbpdrzMI1YFJMDhK0fxPG
6SeZeRelP6TbzCKzPfNxCPjBjG/ImYtNPWJloQpr7SIBwiASRlc9MqdlU9R7R2ruNUbQ0xg0rBRm
I4YWREiEArSyVY+QsxvVix2y9FbADurGjueqA1l0PNfapwOKapngnWRqie2VdoqlJYwucfNfmppj
HlLiAFZTGKPTLSt0jKIFp5XQGw3m7bEckh1Pa1NzdaytYjYFtd60a+KkbhvBdqe2NO00+uknFCm3
kYzgCq88AIqnmFjFA5vcj3lOmafta/eusIFqS045g0wv1MvZ75dNIt+QAQHDDL1C3JJ0G4/K2rkh
OQGZmSCUFkyBQkvIr6Kaua4Lc9jZmUHivHIe4tAqtlbnsZcYC/gmEu9s6QanyXohAoGonDGhSwZW
Y2OJyMXSwvqq6sjVJRZ4V4DxvGa1pS/Z9iQL5VdIPzOCwHKWKafYN4clyZLchl3AUqTJ6FUKFLCB
hKei5fImcEKCipGkYqiJmx3KSATKreUtpYC63TACHkvN7LG8l3KlM8Nsbcf4yL684pMO7I1qhmSD
lLaj4jGv+z1gSDWBI0l7X5tOXmIXl+9Haogb150eQttsjo7RIM8HWL0vJEzVxhmYii3uVKrXuzLn
Eqlby7/yAwqEIet0NOCEWHa5lTw35fS5Qqm5MAAOEufh9tdjm/XX4YSZto+iezfc+2Bwb52ybXaJ
rODuyzOtsO3XrqPca9dsbr0qYfqCkLJ2Naa0Iu8Zr4dSbDtWgHBlrqfhw4DEE9xIB76g+Bg5bUzW
6EIr2Ed72lSeaA1uoiGLLkEdphsZatS/0yhtF4MOgIAAhCvCqOuF1drTJvaIFDZ6bZvNKNqzj+T8
P6hrNzDRMLJ4U3qBtz9H5ayYHjC7sP10p01fUadH0R8SjeKtrPkeaCQ0gOypVPHSDcNkFSiZ7ae6
tMA5RPoiZN22BGN2wEScXWcjhXpZYKYtuMiZycN9G07FhZv3m3x4ohp+qtqxv5rqgLyU0Kw2qgJT
YbeudgDQgWa3W7BcmyYFfc3Sl5Y0qLkZI9Ah5bJJxH3mGL6xpHtJNMuIqUHFKl/nMvhYzFC6kFoG
cB0iQWUWP3eaefBt2OZxMm5NVidTRFpSpzwW2JUyL/DcLlzV3Ocsu4eIAFW7HKsVgIAa7yYqUhWH
9SIGT3hthfYNtLDwdGZAYF/PWHkd8oLzn0nQNoPtXpWyIcapKPK9HLH/M0kMM07fXUQdS2PRMzYV
Tlnd6tglujEI7kV373P3X9vkJN2MNdGzfRVFDxoCC3uyPoMiq9e0h0g3hgt/o6aArSb9ihWJ4vYG
RV75OA6HHDPWodMDBbRe3ArmvHuAoru27cy1G2JN19HiX0kdPlOB09GYannX9tauT/FpOApstzZH
MXYhDVA8QAuFXn5T9KZGK5gtjCN4i+bosmebWF25hL5jM38YMGedorZ5gBGeP+BMZgllEKxkG+lK
42cbIqlQMgFappPzmU01FDxs/2ibyIoV3lNm2ac0FgPVtx4L/rnF1+n+MYsRaFPo2TYhqwri50A2
T662dWuYWY11n5NFQ3Zj5mH2iCniGU5w7KYmPKZsFrl40J7HtXiq2AV2nvaI0c/bAyibsMKL6UoQ
JuxVgzzW+Arx93TX3kwpsVuwRqLvkmM3gEgfgvJKD93skLcC+k+tmp1WN7cxiRZB4hhrI8EiHJJn
tomskrDmuVk7dp6x8wgJWVGqsTeFXrULpFPgzMPg0c2IBU3Y0XJ1hIR6ja12NQ4dmdNZa92wsn0U
JgHqMTWg1PPqDZKma+h7A25simdUMwGi1qa2rzAss1IgmjrTVk1zNwbDSzOm2hb8itwLADmsOmx7
NZQ1Tue0F4c4KNRWGtpL7+GW0zrZXyOdb7YRqbnHPKmvzVZwVQ7YL2nCH9il+leT2X8KkjY5snoc
MRb42Y1Jnakrr8PQfm+HXk/lRlDDz/RtL11vD536ucNFskxEQRSCoF1rCVfuipwWd6ClzVWZUakS
Of7MlkUDlV6ojhGWcTT11RqbTnegJz0RT5UGpPSGAldQcjNLTldiKmd08OK8w4XfSwNE08liQwnK
Z0Sj1zCpSEztASOGwoNOvStaOcoybseBOIyQ8ojLsGTln/smY56KTKiHlXGFiNw7TlXwUrO72zZS
1Yug76p11/YohVAm0H7Xq+tG2QRsD/lOuUm7lSwa14ABH/t5otAgAxPZXXiXgbzznItWBe6hAz3r
YnO7OH+Z6z+bqJAl+cPixi91d0/4RrR3G2s/UPuDfCVUcTh/IUOlPLg4iha5LrotLYrruh27Lzpr
EVon4acGvfGidbL+zjb8clP5NuEWZeYekZHimjGd7s6j1013Iw4/SU4DiuX+Szb415Ub5896RX81
EwY+hd5LqD1E0z4YelBJmW6tHFs4j3mmfZzGkNekl6McSb2H+mpLJ+RBYhBay7HWLyZTLw+5F1EB
a5oGTplslgWlmA/hGB3PR1zbAbg+T7yYvQqWYsAx2MWhu2Gyio5D6AvimEaxNiWNKEEu/CITov5c
0bw7/7lleQ/sKYL3yhrzFYvu7ipFN7BLDF/tQm6eq/Mvzg/xg+Cxnc9SPVEIbqzmM1XuGtN4NWH1
TMQa98xMu+KFLeCvG8Htfns+rPMByiDans/SWPtHiu39Byc1mmWvRHNzfotpWJfYl3nbQd5n66nP
zQc/jGLK4rV4rYAAzi8+nzd3PoGjaME3l8lwiSJq3CczsNDWy+b6fPJjZ8yf5881ix/ZytvU1/3h
9PaFMtaJAQYcK1v+4TTMX/DxYIFiMR1U8z7g/MDzL77+yfl/qhQkBA+krJy/PT/B23OdH/31Cd9+
zWwxjer49ZnO//vmNc4Ps0h6WmA8RvhxPqzzD8P5MM//e3t4PmmUICrn7uuTfX3Ij28nctTOa516
/0+Pan7Db39BHTOCDpNRZ/3HqSjciFPz9bnPTxHXXXIwoPz+8PNvDvCbo07MD1bmZtsfD+ubR1uQ
N9ZFKaj9ff/JfPOYr+901iwlccmSY/7Yvv78h6NxSGZi+Jb1+uvb+eZkf/272m5YpNBD//qj8/9+
/DwbFC6rf4mEnYgMgPpKH7vgEKPnvCxpwzH4r1MnD+9Ff5t2gK5q+uO7uKIq0mg98W3zt8GkwWUY
+l1ff8lrhwUyBfNFpWfyJNl5L1JDLzFfddPBDyiyEhwRvMlD/t/7Gr61NfxxEX6q8jr/0vx/4H5Q
6KxwfvwfzA/3wetv25f0Y/jyrbth/ps3cwPkot8dSj6KjHXLRjZmIel9czdohv27MiyhI52VJluK
Wa3yp72Bv8J0gMxMSsdA2y9QTfxpb+BXui1dk5/hITR48v+KvQGZ53d6n/moJP9sGogWRg/EBd/r
M4BZKIv46JswSpuFE8XvU1oRHu0EFAvdAWoCDCwQAaV49IIZk6wtsQXjbEd7pyefhsI8mdD1KT1P
3FYoMwcDIl1aPGhj2C8TbXgpx+mkPIU1FECtERQf0sBhLSEKeymJvllM1fvBs49NTw8iKN1bbKko
1tO5bjmlO6+sq4Or6RWqDL58/RYt9AA/jGKUb7h/PuTtcQkJ6kVZLNUUBVvmonvHCq6qPPxf1J1J
cuTKGaRPFM8wBoBtIpEjkzOLLG5gHIHAPE+rvkZfoc/RJ+mT9Ac+yaQnkxbadW9oxSqSRSaBQIT/
7p+LHWA7Np828xhv9JB1iQ60oE/59J830kAp89IKjcYdk4PBND7XunXMVzKW0Rt66i2tn08/bxCA
5lM8Nb/ryXsn9a+qZ1QEhrmac8vRQlA8BQept4bQr6X6qNmL9WvCSUDCzhofCB3zGAU/As9ZWJ44
f5enTuUkjjPBjgym6sar5boVopgJ6ZfVX9Omw88ff96kmXXUCsqaetqJzi3tZz46YEH4EyhxV13s
MvscRrfkSdbrd5G+Rx2FDZ6aeM34v0SzvNCp6lyjDx5cDbx+RI+gAfsStILDHnI7VziflgzgmNCT
aw471WUom18mKck7DswHzV7xp2aBGZaWtTJqyKzzTZhL2YIuFm+xCeZo6O9sIggbPVflgXHulgBw
uG/RpTdlS1jXyVjg6IHyM7u9d6uOcVVhPvYDBIMmY5pB0/vOldlLbeoVYu7s3pSaZu+n1rkxvfpO
WTMG2MGDyoiplUGutqdMI91oWopNYAlfBq8CSrKwrVVatXV6SaOqbUHP148KV5JPYXqxZeaTbyCi
db5hxoynp+rJyybj5Mw4yFQCjA9LfjAn2Xfb19alAv3CyRcHT/5aY8vy56jfO4w87Sxn7Mz3ETrt
HX4yiRSQAV+28K0MiG3bleeSljUFqFMbbnV39DZxYwcybh49XasIrQxyX9fWo1uX7ZUwSdNEhpe8
m0b8EauK460QBIdZUE7M8SmZNJ48Z3ofdezHJlPMsaUAuY219znsb5KhzQMv/pCL3vrxQP35pJl5
oFob/i4n/+1dMk3xLxr3LpUeYcI206MTDgppTbx1EiUXRh5jFsnLbLoEWvP4iZ4tLH+6fS8TjalT
T4y8G9EW2NQGg8FvthkGMtdO8ZQbNf1R9KQ+qWGFpFgc3fqqu66MiPyg7lmbhOm0P6N+70Aa0suV
q+3U0H6FYTVYZkv5RsP4yosXiLR8zaRMr1xntb+AZrfzCmcExEl8OMw4u8Q46hWNlUnt4poIxQFn
CXYKz/huPGOHJQ/BwTWMa23ud5ZSM8CeFg/LKqVBXbgpuh7vZz4yCzbTARSPPh2W8DNyesatMnuG
WR6Yk1FcVjMG0yv0M2XO9/QucfXpTjDE4NLwhpogCug1zK3uSmbae63duU1hnxWqxyGPl0NsJKw1
7fUKU9jRG3xe3OgAPZnaYDeJscjhuOZJAUeKA2moaI8t9O5qKV1sIVgTdElvcdIzKhg00NtTDwyp
jInlkytvefjzYrGeREb2OmtFwVxJ0BHZevaubcEPaB6kEPalv2ytz3c4U+J9Mc14xVaZTJUo9E7T
XLtYYFEhRbulPOF6SXfereZqmPVZWlhH0uFJi+fs0uvzI4eo+pfE6jpSjSSsgq5BpljIwuJ6Kp0P
TSbixJiD3tIhFiR/xAEnsBboZvNEHt53J6p/2NbtQmUvgU7w2c0JPPRE9IO6cpAjB3cKtLThqFqJ
KxmvNcEAHP0FSbEeevNWn+N5W1gczlZ/Bx7di4fVc7fk8TFRNVbAtJH3Bt5ZzPunij4JYvMmPg1U
xq3rorEqNsG+oHeRiQazpbqPmpPhxE9mmyRbvV9if2H4fULdOeTu1UgQ7MZm/sggQNx2MrqLMfsR
w/EO8BDBMUtZXS8zgOxBVHel7PcI6wP8E2HtZZV/jRP0N9cMZMjrX00eQKEEtqHoDUpui8jcyoFf
B3TX+DZ1+f3qhWH7NEZ88Zgb9ub9EnrqVujevpyJ3ppor1uH/L6j6CYpLbkaaQr3YAAJDAxafTdO
bvYoCw4VKj30p8oFGBlxJfezLnZ5GUIlzJZoZzRtc8YbNm6KkIJjqCCgZ8zoyrSW0+Bgo0elNANN
ETUwa9v2i2UGfa9lfpiGBN54xZnAO43firtSm5gQIfBHbDyOBor4Nkv7R1yDGDBzUFDY+zwePYzZ
sbsewJW3fKsXoATwZzwsqpZwD5McXQLOG7fSvse6AXZXIIAJ15i2fVjsCWcr+CvpTrnue5QFid5V
5yRx73uw6sfBQrOZ9EHtY9XCGrNgfNZ2kBPWC0wj4xUo2i7Q9bo+VmCPNnqz/K7rYqYrN4VtLakF
XjJ3p03luBnQmESZIgTa4IajZXwapgUWpWP9wj8GuJTmuo0toic9Xw59pMsLTlzSCWN7r9tDxvkm
IbQsmlPGJCmJMnUFGIsYuPMGNTNHEH20ufMax+p/RSoSN1msPVST+2yGjXUX5xNcH2f+tiXVQ1Ll
MZYoWUJZaK0juKhdm4+PjGKYoSc8XxtVsJ+xL4Oba09wskdWR5CdBihxcjNBPhAAyKi8oAacCsjE
C7SqrU4imX+lczniX0OiKtuANjDMiBrlewZZCoKDrIgGGfSIxp8L5ikfZa889uwHBC1zQAjGaAvn
tjoMZVyceo9HLwYg8u6zvoJx48DSVe17RaiwTydy0xlNfrDIm1Q2uFhpTvuufrdlXO1Mz36z7dI5
weQ4d4Sq9u7Q2nt36fdWI+rTtG6nhvXNpK9VQ7m9IBqW4skrwy6jbnlsYMp6mEsTrILJstinuXft
UyWabBsxSSJyoCpafmV5SjoXW56JS5DoFsDvr2EusEBl9XHoXN0f9UL5uvBSvxN3FhYG/+c/l/PQ
Mzcppktkjk/CdfJtlYO4xI06FKefN8o1ixNNgRRlQi1K1/eyKgGHgtEQIY0mVsNq7/MUFKByOryp
A8PNU7e+0ecMJorLT5Ia7OR689LoLqYh2fbIJ7q+sTK3OKGa33RJbuPkhW4DJjvuuxucePCh1jep
7f2O+vo9Aoi7jRV2sHmoKZ6rUq4gVDvPPJbVgvDTLH6s0yLfQ/+tB6OhIqQyN83SXKsRF7g0pl/A
4hZMBepdlKZ9njLUPVjpG5jxD143NL5KKYJmhGP4Ejc6ntbP9fCNfAl/2wpNHwfb4ec9Hb5FP47d
1smS75GrxedC/1WDIwBvTvVjWj23CdZES0cyC51+E8YISLrqKSWyX3U79VgT63ey4/xTOb3WYY53
QqOzyIobk+k/JCImEjj4I2vjmO1GzHHu1wjpfjtjCvFC2MDc8BtXSM7avEy9uQ4OaM/ZssMpNjLr
cANoyUVrABXmTIcIkkxBn+Y8WmDj7MmY7JGHZgb7y3GZUjrmjOjUFlFy1ml+x9ONUYiVnOGayVTp
pqYOyR7wzuJFsI66Kb6zrgCLMiRP2kDRJJOVLmA/vR+9vSyM6dZIogvB+NVBzo6mradb57sr1la7
xX6k3p7aL3sdt+l1tVvWqYdaIuo/kY6o+J39UqsCECit7+AIm2vDdwe813OFNFcVxj1YhMln2eOe
CUOmgvuk8zI/Hvk6CXPYQs7vP5+QanW5Zfpx0Qw0XlQznFehUN9DKV5Jm7+ZUMTBcTmHJscv2eYG
E1o4opVG1bDSuRCClOdDsDaJlUbynXQsvrpHdLBquD9L3GlDSdHj4kFs6DtsTBhDaVqRm6mhaClR
sBnwmxw9DAxbnliWn3RYppHCxS49OWPJ4Qd/nlF0QIJl9tiYuhU0TsPSTKtCD5+MS6k32Ai0JX8l
9qHeYlDoputazYu/mDoL17SahyglWJV7zJM1flpeKttgCxZlJ89MqKSBbjYsVzPEZlamq3LC9yzn
zvCXZpr2drwz1nsl1Mojg9BrdrdQyceP9YXqS77W+qOzbzzMFGxsoxyTStcI34ar7vfR4G5pRjM3
Uw6jiZVnn61X7yjp4yo2adO+lRPnrcVc/xLwJR9nIDOP7x3sFZ0M4qaaceAtadtu8dhffhJeMnV2
Sy2mQLrEb7kWu7H8lLHbbHGu2cRXqRUlFA9cuuE4x23TiPSt8fBnmCbznyYXX3Wj/bJq1siK2TTT
rGzXWaQAKbHc/tnzkNvbaBhx8eXuW8eGxQd7Bo8EWbEpku+CH/nng8OFcZtkbmAkOFITaNEYPhz7
EFarOy2GjXJJNKJbSuDbzatD15rszcS7lvGLTtZfHsvicfZsFHrJK273XEaDhZeme6yX+JsDwRxk
xbORJc7RS9YyFqlO7fDL0tojvJG/BWT/K7nr8G8oHX9Rs55VqqqvT/X2r2rWXz7q39FA1u/j/zHY
xxrj+89y18MbV0Y3fGXlX+QuPudPucuSfyAoESSG1QEBwNEJqP+pdlnaH2t0kog4AwjCKwaf8zex
yzL/IHu8xpoM2/xT0fq72GXpf8BZYObPbtA1Tc+1/huxyzH/FU9ATh+lzSChItHdjJ/w2z+FkWL4
g83Sdg3QUUDAB8dIo49+GAcoUYXEqEEVRrQ1nDa9jpKElg0vrnG4QGI69CTGA7Oav5pW4RTOYnc8
T41uPQ48rQJ36oi4k3XeMprQ/Dms5oNOoLDZhKqN8IgwZu5Cwk0sZp2v5X10hIRDelGaBnHxOj7Z
ppMzjeQYmTlTc1R6TZpDhuCYo7K9X2qj+JyNVhxLl+GyB5RkB18aHlfnwNlVJXmEKsOX5sqvJUnd
NQlsnkfcTVdtxKQwhnrFpHfGe1xPOljrKPyNa5zemVl74yScYiCGWro0I2IIn/+ZpAUJeCeFulWu
tp6GZSE1Bi0wKS45lFSb3veiazYJpoqd1mneAbO6jSUtX2i8N9W563VxnRdxygZPEOJQ5rJbZ87E
Jcro4s2KdIGDwcYqGjeo+hlpDghlUI3sP7Foc6DVCsfe0bUlUCXpRYEqPt1hwMC8jbF460GooojI
wTxkyvVwv5DsalAoyZthL8GH6zfeqD/MYQ34i+9yUxOY2Fh2lL7EZUm8MbXEluklI+EUTDkx5mHv
VcyFZ6vD46yTptjYHfmmuGfbltcVD+OYvma61+iA5uLnRCSzAyPIMhgK6XzVg2w/CTObt7ij00s1
LeGd6eo4xryiGc+0PKllM3WOecYPbd9bXuiZp8Lrk8Al9n4QlgVWGOD0+xIW3iHW7M/OKOVJmySm
5nm23mYqYy6eHTUvfS0pNqJ8D7tCurL0XaIdt7AzX6U1mNmmjVawauZRoKcSNe+GsfFIeSXJa91D
nPRoJbkdhMjYwGc97TGAzevbboDJXWTELhID3Juaoo6za+amN31B3KROVHY19XZ9n2jNzEEbTO7G
Xaz4kHrN+G5FS/JVEiy9afIpfFxa5p3gyBK/aWvjRSsN7ax0Rq3HWJjWQcqovk4bJ3wby9A8JZDu
Tp4LEArif/lUdW79zZFwuMUmhukrs7XszBxe54AhytsZ4txRLjXHWsg3j3WP7QBKh/4LcxiIhEgL
GbkXkXM3ZjojP3yszn2X6cNlCS0NAKMbniSBuJMqI/PGyHsqPEK3v1lRDDs7adkop9xHn6E1DldF
ac+/LeAG06bqmvZieOlyVSZhv08YBjFxkcb8rUJOrbQ25wJXDWWRDYZeYJeh9+hJQJuFGpG+0kI9
ETAK66Ayh+SjK1B8tnQZV3KTFpW6Tjxl/bbLub5XVkNETXcSB5YQ8wG5wVO8nofBjL7lwD1eXHue
Hge7mY56qXPuS6cYq8tk1dde2ALOG0VKXMhylXnpa9EpEEGuBHk6ZureJa7hEX2pDGaW/SwfGynH
Y4nr5za3UD+xQVGwcWoKOuAy6K83bHM5qXuISiKB7E74QVERZFL/uG2M2LKZOvXurks7DU8uVgoK
NFiUSJsi0d05IdzvDb4wcLljBKRhY9U5k96Z3QbpFBPXjxaLO0rsjaMSrv5uCcHOuox6rCZFhAfK
snbDRD8UnS5yuh2cdNkZBnRHP0ZUsKD/haG+5yqZTmPToTDk0+g2ZCNtDvB6jOGiNskfOpoS54gY
0Lbtx/hIj09/V/ZOchrm3rrYHvumzSTiBcW5asffBu0CF2vgIsJIM4y4Chj0rAk+zMttXNQ3hGhX
Gyy/o12Rmqt/K51YocOo/Z7Lhd3PotDYdemGVTDwnIQfkdTjRrDvKzcU7phR0CHyCQKMnQYDMWfq
TEK9IGoqs70uyuiIhbO+xAjOsR/nzPk38EiGRyNZZABck+VtypFH7TpMD4U3h1/g29mWVXoZZGaF
yR/NgmBmCtLAQjiMnshe6L4waodBuYy6IB9VvIPArF9N3iTuI702jgJeDq3zTjdnWJ1YwbUFyn5P
e92VmxTmp1fRx0vxcUVpS1d8GNRhr46J6tYNs/il8HBRuuQ0PmkaUM8zJ+ePNO9fkkFNBHAi8ztp
Ol6rCYWSy8pYHmzHyX7zE8estTplDyg4kb/k9fhtOOl8iDpDvGq9Z7xHIVkukvA9AP4qFTS5gYs5
lCJavkN34Pwf95EbQDOR8QaYenTD8EBDpGrFb8Rcg0CXqpS2xVjWnUsPqT7sy/opHrT8VrSuuNbr
UX2oJJvxj3bEN7A/BsacGjtz9MrbeAZB79L4sx87dtTstQm+xzB4ybYYrXmPsFJxxHTkwXESrNCw
b3FxdJiYKTMMplH2HZ27bPXJGi5eieHdlb8yiiNJJhLPmQF37yUFX7dxCTOdNYD7YpgtwjKGWn9k
FXYaDq9QE1slYkoVieheR27kfo1RZ985vJZ3M5ueb1RG46KHjvbl2IuDyLB4ORh+OwN77qXZ7Wzh
HxRa0ShEvdK4OI01nce4rLA4xf06Vzbc78VsO7GGxLpnF5Q/1yByESEsZx+XjXc3e8LjoNC1M4Kp
xFDkJrh8SPJZ8JQXGJ5xaGFFLha74rtlFT0aNXDGPbJMSZprCqvJz5KEbXtIkSgqz2g2G7O3ive6
H1GD6xErCyPEUg8PS1OazRYlgW8wTzqJNzRydeY8de/oG/Dikflraqvp04nS/o0epeWCQUtnZRpo
Rj2BAwhpuXPs6ViiqtzPeVxeijlz3wvPwQjLfkFwoccLz/DKTgEEJF6BGYu+Wki42gxXXQ4eD2xL
etB9M2l8ksjU9yHBNJsLgEQ76ollHhnmpT44aJapjqHua0UxwsM0VGa+cSgwnKqm9TGkNU99XZnT
To7jaozJm2a7dPqEX5lkNLkANPwQwRCXMIHogiU/LV08mxNdTyKHXk2W0Q14qHEWtApX0pitD6z2
Bep2r7x8ZzBUvcjOLs+G28W40jonvCk8q35nvz4JeP2x60Phai/kdc3vPtEKkLNLRoexE0YHJg7z
y1Dhr20MjFKaoWcV6yHyv28pu5W+lxrmPQXY/Y09c9TftJbNjm4cinGB92CC3B1jUQd6wyZryLPs
1hDYa1F2Aej5eZbaB9ya/FiJZpu7vIrI/mF8i2+SuSruSdqHL7aYbd8bS/tjaYcO/6fbeFiVF3FO
vVo8EUWhjjw3yQFrUY5Oy5P4lMed7XOIIIWKik9tgTPbu5hGnRPSZX6ee8kkqhID/F6647ZZWPd7
L6Yya6PVWbKbFdvQRcdUvl0rpvF4qsnko1TFE4DJ7NDQbrabIJPgnxPWQ40zDihzbR+jAlyTHtby
bU7Cbs+lg6um6ybaHpqw0rZz1C7X4ey1L3nYdYeS9fFgVGqiE4+f+MTcwHlsczd7TttCYmEXJPBi
oJ2dP3cJSNdqdJzjEs6UxBduamLvlKrz2LzjY+1VM9hBAcGNqHVr3Enp1g9M58ez7DTaJIRBjG/j
WI3dERVrRgEj3oJGaFt0Ie9VUpWMlonSl5v6Z+IjYHlodKXH9TNJpeShTDrj2jAAlsx6nP0uTEPd
8LWyK6Hi8dLygB+Qoyh5I9VL3q6jJofYVy8Caf0EBZlvCrINAyqD0STGQ1kNDc6oZuYZk8R3Xce8
FufKmv3X54SXKXPdR0e1GcVN7XJrcQnEW10zWdq1MQnvgEswB6fdGW/1FKvXSktIGI5kTTtlcWYz
x+a8qKn1C2y6D0XW1PGmiKX16AzVuisYKzjqcTt/dBIbHkNLJnyl7hlB3FmQVsrYA9hizjD1LffC
yA/aGFKxfXTiHgWHmba4YojMhqMaKxb/ZYzcB/bF5pOCkaPojkxDfP6lZM825x09LYky7uPW65aA
Vh3mODKKxJXF/bwPc6i2+Dto0Uw0vjHkcXzE2pDVsGb1cdxVlmUeeFIUcYCD50NrNFosUnyb+Z4m
Ir1fkbYc5zBktz0K7mpZS4x6OQ/hAM4V2uohUy4W78XVGVNFnXpNc40zjAijbRrDqN2gS8LVHkM6
HxdHIxlexk9VH3n3vUuG4Lz2xQTFaFefquVVx3R+zqay/yB3TxC1ZTT++0dF+K90lv9oCvpnkeT/
F2aqA8LlP8so//t/dXNZ/Z//8T/V/Bff0PpZfxNSnD8wg+PuwSjvkllaDUB/Cimm8YcH/c/Q2EQY
AP50vEZ/dw1Zf7jYBHAZIXMgfq5en7+5hsw/LFg++mo1sg3pmNiQ/u5pui3/CWb776GoK3nrL7Yh
iKwYj6RtmZ6U0F0YfP7VNjQ19jBaEcCGuM+WnelC8o9vbVUDTi7X8yrbLaKE9d4Y6u4IvO0aCvd0
Ww/NS9qT+E3k2O+rqXspS9u5zvHP+xBXn2jRZMyefuide5CMr79rS9umerzu6gjqMmuG+XDykBNp
LvCeNNQC+CKI2lRSUN+QmTzODBI7hp53O4q49cdl8FKsAZK50JLqj2oCvGB41fPPe+i4A6xqkiB9
xfpbeO+9m6DZUMIZ5yM3f/hEbcXaKt7Hu6Wbl2tnsn93yeA+ZUijsrF1+iLcL8n99jRASr8Imk2Y
1PCu2bTDlZnhhlo/5+eTCSlJujxacAjrRzQp3d8YS0JCfMW5/o7GuidxmeN8NzIHyh67sDFWOq3e
hXcbq+FOw+owIp3vjTzfjqZAqWeIHepGd1MOvcM5Jr+ozNDvp7LW7x1VPA8q/C7qNtq7FGE8aFY1
YUQvMW0wFFODS91DT2PAUHbfBl83GO168knlPGRFhzmji9R3Ljg5dbYDompNytDXBqhDUG3EFuLQ
rH+fF1+1aqL7Pz/II+jA7FDH0F+eHOrvrtk17OzBHPfa4N2EDXmFyhjMALnsy1x0VKfIsw6Gx39f
2cJPGDChiifutcqsK1AUr17SpgxVJ3WTuUaQdoxccqkkQ1yBldMha2y6RUW+8+DEEKbYV6zEZ4oP
dfuCNzzetnRdb5zWgF81dIEh8vvSzdQBwFvtu5X4wNQRn8h3HpPxUCyk4wcFS3BWZ8LmL2Ra2iBJ
Cm0rkgnLWmIxUeIR3Y3Yr5NiOEWj9sH2s+MEEz/gT4P8wVhoWtTJW9wbxx0zSqY3RADpb7ai1x7w
OBEIUqdfbuQwoU5+WcwzwVYwxRUGhprJ8K6MOMYTAMMqD2uxNxZ1KbqJqtDBuJtUP/qRVPe22WBX
gxiUZ+ItIcaBuaP4RGY/dkLCNpmofppvLSEjumwCbsqJ5NkF+5OCI3Gbqm5iK1Ex8/WgGtHA9Zxb
wwt3uh6YPXSHjgoiQdBcEsXbtXaTbzidoEJIDskjxqTQGQqwU9aC70FzmVrlPqDsoHM4Zi4jSUox
im84QJKq1Q0hlBs6JG8Z/minsv2WlupZBNpHKpCfADQ8MGE9Mc7bOBqKa55rC+iE/pNE50FPnFtj
GEhu51tCP9MmK8Wm1WAgzM4D+/UrUxbfC8POnU5N+9rxZsI7JfZCq3nOb98xxUPT3iDCnSb2Rxur
qk+0cODhr1dVx3SPAPkeS5eNUuPZ/DShCWanZnzW8twsfzeYxBi9Ge7j+pnFolEYjA9fLw6UlqTy
ETGR45FhfEVMz9J+AmJn49NyfqWcpMMP+NIH3f6oOmw9WjhSwtoILgKIQ8wxcesN3oOH1UO6dC3Q
AdrS0MluLyv8qqhhF+VM87X6pRPUbXeZ9ktGENZr+Dl0pmSbJRfsAAyGK63+Gg0qBZ1U3ORs1HwK
tjeOXmFYGcPb2HOOedaoHeF7PZiZs4ARIRWnAeNHa2rYMKIOYidR1LZym3qBjNg+sgkMhBZdhpp2
GpI9LyPHBKJI6Q12IOAaywYb5e2cOZduSj6rBPiLIDE9DIdepRjM3a96sR6MrDrPaXfW19Pe7L1H
GmcU4hxgeqIMFj+VI6mfjO5HXqv7Bpmsc+YHQwzneQo/OEZwQHO3Odj+9dqjXov/eUWHKHu6HSmm
yaL3dlreZeTdDrJ2NhHLuBLmQOb5qRL0p1TZNzaIX2M7tPvQnPeLjAnuIilTbXsWLVItYSQSN0fN
HYPZGk5N6Uhiq9bi55p8je3viilsYrk93Rjjq9KPZY6ojK4S7Sm89q087n3ZdAutt1F4Y1Trhz1w
qQXQ+jjaljggInucfSwsGD+zpaNDfn6tesYOMA6nL3d8mgjbOxn3nwdNYXHmV86ZnKxKkQRJ6Frb
we4CwKybuKNnPXQmmDZO6iubNTahguBgDYtfWR3a7zhzN48h595OmsU5s5qKmPXLorGJ65c6P7uw
VxZ2tQcYiXxxk8H4POgcyjLTCUyZEmCYWJXpEIPqYvqyxm4pOZpVS9NelWMd2N166FuSkBsYhH8y
LBh5DHuDZGhttcQ9tUywaVwgYh/K+iVxPWRonlG+pnpK73jFhk49A9dLNmbMLrkbayNIppYhcv3R
qdil9OdeIBsHTEaibaMhnkwxz0KL9HGqqYdJEtQoP6hLEGiD1xmg2W3tzNiXbVI5QHQxtuT0mHVp
TYN3GIRhjzOwoD02KvOjHVV4lKSNg2Hl7jRZJUD+odAkLWaWUa+mbZiVxSGamQM4VRJe03ZDj1uj
AiPJMbNULvmRUcFj0oaEecaSBV7DpiOije1osZNwVP7pkV6D04pFxFXzAQQwpFgDiFI6EoPOnI0p
CB+ghFZ+fS9bsVwXvWzOcZrtYaqxzjWBvZgvqRvDeFo/Phy4D1p6UTxOU7jmStJ9WbOHa9KH5fKt
aIFKcgAACI4cPFVdBlpsJydBEupghw5wJewUtuVoL5NFv6pmaVQVEZbloN88wznETZjGzrEhUXUu
FkHggAb7VdWjPq70nsihPxuxErTBt0T61m2NMTiPpsuY2LKW6qmseSy48ySvft6lI+sur5xrcFQ0
FeF/1oEP3MmZpvi+pfrFMkoO6wPgUG2p7pbezY9ezNIGYxGDapVfc9OIWyDi4pYA8hdotgyJI01v
+d85pzg3OSLfHusp8WXPZCj085dSm+fNZA/WfvIK96bCtGkZ4TVptVWx0K/mfuCOUKVjb34AYJzL
dnYm2quf96gEic9TOl+R8L1GrJKEx2meSGgt4651orNc3/z86edNhfzEx6fxmUchlhHOVyySRnzu
Y8GbpIvPP+/arcudO1v6XZMvmNB/PmT915+P+8e7uBsGUJr/8nk//96sn/OPj/zzK/7j/Z8/obqb
vtV11T99iZ8v9ue3k6VcDGw4EeHdmzRbpqBzMXJDGKAWOiq6e7iq1bbVdfOhawzOubmRPLEPhYEw
OCNq5SQ3Vi+jl0GZQBDiZPo9eOj5RdIkbxT2vVapYbwXg7jLs6j7nEKEVqrQv6dp2mUqdCKcTHBN
2R2oTZVikGo89vAx21gbfNOa/uotqweCp5XBGJb6d0RfzOjU4afy9BtliOIDuN1zBILgTRk1QxeP
zVTKo1lhangZRc4kFR/N83qZ+DE/6hO72cXXxJg9VjAmASDm8r6aHYO+3my6cwe3DsqQgdJEA+gO
1SK5KSxp7qQbhZeCwN/e8mAzANioD7Kp7PNQdfkxSyX4g4F7q21seaRhUZ3rNA0JChfwFJ2RFsRi
yS4tP8Q+p5b1mquDNCF+phva6mWQp1K7DVvQvHMyeHehzYKjGWH+MPZ06MSymR97Ew4Wu1OxErHE
JoKF9oxVE1QlHI8XGsRxTkXL8Bqly1qHpt55Yj9m3mSy28DEyOX+pUH98fDrRMy0OalUBYgTo3tP
wBskGxLDPy+/FM/EK1K1GSSZg9RmSFNOcu+21vyVUTDDSdP9KJfs0QWo8d6F+nuBSv/Kpg+bGq1X
v5OKYq+2HOZno5yxo09t8qtJAbZVDHwfUxdiU6SZCFPjQI2ylsT3aeSpgOGwdVu0WGEJ0U83s8YO
E7hqey2odKBpzigvs52BfuuGHJdO6xzI1GVnB6/pMU0GIEDJaJygcpbHxMNFPdFscqA417ziwTrv
8V46HPJMe+eMHdo+OeEdGm9GWh+/aTwW3R0ASWtr5o5xX0oKykBXxI/c/rrv1XH/VE8s/UJMzq+Y
NQqEQN+8AAfhWT4q97ecEDqdNB3e3DHmgc3qlhTN7SIj+7O18xP6LMHGWg/sKKviTU+LqpPFCTMI
O/jzdVfpkUkE43vluBval2IYVjThaj2ZKdT1k2ba02cfV+z1K/c9Edlv4kXFm62b6PgAHX5zF7Wb
nLzrixuVpHEKpp/xwJNVFHrxZPYFKwHq4YMt2JNaqprua5U5W52mwzsrglTawqW+1SsoMjVz62ur
z4j/k7K9cMUYe9NclivE4/FAw/10xk/dHeNMn096MdYnpynB3zR2dbZVaB40CjauRtg/+ylruksC
bGe/hIJzH4QJiAyOcTP+X8LObDduZcmiX0SAcyZfq1jzXJosvRCybHGeyeTw9b1KRuOigQbui86R
VZalIpkZGbH32vCsWNYD78r4IlwpLEZMOaGqM5EbnjQLVawB2OO5gXDCmaSuX3UFzbSrHPtND5Ft
9yS/vUcjBfE8F+KDSewn4YzqN5SJpyDriZxruiOVlfs3aUHkOO7EmQd6D21TOL9dfE+ZxCaL8tOa
8fgvzBp7LJ5bcJMc4qLYDr4fHQcxTvlfM9LPThgMX6nQXsKhF5/oTf8kQ1N9cFPvQzOndH6KHJcu
PuTzgcRdjPXCXM/ENPk9nrvtMKDvzBRi7RL9RO+5m75G5Ub5axVS3sx5kDc2OYolmjWrn0+VXpt7
2bS/W8YJC+IRNo0ZaKsk1emMBDCe4F7KdpeMpstMNe1AUHEhUvu944gxdoUJv3UauPWMblFl2jFg
FHKU2s5RunlBdlcwZylKMj7r4FaKYsOMKOKJH385NryEOXGBhJBMBRjvNDSmc2nT37oW0KclbnCX
CAPmDIicWwSUf55msSGikeTxwCaTV3r5ylShuqbBX06jUDz1+qzSBzHEfRBlaKIvHvNzFsnuKMrk
EFZltwHZ9BdZJUkQenGLZwUuKo8vzD3L2xTZE+fazFi3FF/MfGwMRCD22ZA1lIK474kcbOz0r+PV
2zEmP7YfmzM92+LYdqkGFYYPgkkjTQN00J3spwP71WttoIXWi4mJEOdTKgbbJ7883hIMRA1mGNUd
DePCsOvPGAPtTmj9rMHCxNWLJ4Z/3T7EssRJ9fggm2GV27p1nqrE3ZEh9qXlJRL73EPMPrD4uONp
VO6F8Ud9dDyR3RwkiGUlcZ0Ppn7WIQyHqqHXC6LpQf5JyIpAqIeIB+PBSAyDDTKuzof6loqx992d
4iqsYp66m2Gn9Q04v4u+jwvw82k5DhWpPzAYZ4TnQ0I65c9roxI1TDEx2qPO2toemWmyJ+esFHp7
q6WK/NGcKhrKVbyfSsS4oq3amxZquC/qbtgIy3BhQTa3Xg7Mf37ekoZadK/bI4IkzTzbovabIW18
DdU5TTJ92NSVmyINB4cBLx+JY9+nN92Km11UwR80siy7aRy06THKk2GGJGxMnH7Vdsz06FZAHW8Q
Pi1nu+bSm09zVHrrrpsB+oy48X8+uC1XMelGCG3kYqvIQr0CA9mwTCZKGh2Mn08zy2oPYrRehJcQ
WP54x5zevZAPrx8l1cZaD1KKhiE7Fg8nkTu4jPgNVPO8IrnBCkhuRTOi36wQHVO7Mnf/38cXARa6
b9dkoJ4KUrtNdcXFGZwG6fljSIeqeKwGhpbK24TOH4EIkRjYX9pgU1rjG0LRU1u6kUePHgOcJFxh
k4MXgZ+gbhwC1M1AKrozxXAvM92nPcnj2rBG7seAotpGG87DHPflNWH0uKhRxJzLQm0z5X46cdn8
wizGVp48UjzSc0lyYLoIbwytKv4LqC6PCQLHMHPMWJlgfQ0nx8mKtcuOtWtHelmKsuZXSwdt0cGc
eY0qUcCQzWlmQv08asghoBCL6LlPewFp1Aci+kvLY3LY+zRYINcoX9uhrWEYerhpcm8/2ExG4lrI
J96Y3A+cYr6OaAGUCg+IbtbUK7RL0uZzMEmP6nKux6M7uwf8F6CrBgja02ByrxJi4BNEeaw8ojKh
ELEYTaY6BlJ7YkuF+j2pYTc66LOj3n4XsvqTNNV8EbaW+2xyMdamNyM3rzj91HLsAs5I6lrD933K
G9NYNSgU0bwJakkz2c9pzWbQoezOitGPgJK0nj7CqavacxQMm5H3+HF7cJgxoohcCAgjZmqYay/J
yLdNPhFqZAu4Id+p8PQNwh+ecINeN/HY8M707jxBePI7L5cA7KiPq1ng74sL+0RWoX36+b8CXC82
KE7YfRiDh5VeAzjHcJbcqp9VbjPcZL06RQAlddPBqdSnyLMF+EWZ5dMhGcvkFMeMO8nHghs54KxL
Kw+yE3QKsnfaG/kff9raFvQO7FUaGi+o+rd2N9IrG4q/6UiB6FpEEOsRGjkTDP2cpU+W/uUJw7mn
QeXcgVN+j/Aoa2DIC33kZ/v544hghq02w59VYWDftcfrKyt6sx8/q5fz3jHqBWQTiYJl+hYmbYeH
yaSJB+hxpOAkUjAn2hmRfBeew30vsOTSYo3vYdw9uCW19sawlsMGDkM1FvW2GYuPFAYPprxmbdZ9
hR6oqA99R7brDBn8zCKF0yAGf5IOWAW80O3uPx86d9o1aLeXWpwoX7fm5qLR3ATAiZoBlKHmq74i
fjY2zTsduU1V5WrZ2PFH1KHr1Jqqu8Dop2XUEyEwzeYxUsElrJsdicIkV7Th1rUtAI3NlPkkrJhB
y/o94eQgP+lscSPe+qLy9VkzaZ0QowgmOQ3dCTsw0SGZjpVs9CW3IQj9zPCnIEKtCj3gmtDBQyaW
5+8AVjw/DDJnm4kvYNXh86A/RvINivGpr+nLcGixBPq2KdHDTTPMkNYrlQA3repNFowMahr6SGVJ
9SQDGHzuaE1Hk15jB4uw57Sj6kCu6I4NiyF2ugNrlIZzxEY8l0W/4S4euFeL9zRhFloFxbeVBIQp
t1F3+smED2OHoQTNQs4WvP0B6rRgxkWGX7vXarg90VVPAzD0WvwnChwYOdZr8iiDEKheVe9Yp6rm
cXI4p2pOdR5zDF4u4Hd6LB2SMi7tKiR7uKTpjwIUuGtWp+amgly3nDT6azF7a1CBnJfiN/Xl/DAC
hn5i2ltHOoekJSw6SMJrjN0/gYViyBbWbM3Iqcf6u1Bd8WGp7LVD11kKxFylCfACDq2OsxJBQg78
cigbGnImtX44kQKDKIwIXNIPcF6UGOflNFzHh3i+PXqzkQFY8+Ql0tRHTsYRsL/4xrXyZZgHX1ZF
5wcyiuTIEIFbypydMitJjbgzuMEXkJuwWmVzvK0BvyWNxem8Kd9SNEJ0pYF0cZjU6A8HkPKq8kNE
aeLLUueSMTFi1ftCmgsW+tFlI29pw2Carj5GdSZYOBnLjtFdNHXdvn7MF5DAIb+Zu00zTmsr6pC3
JUC6StReWkn0CnqdgigHdErkKxjMp2aVQyGhnb4s+5tFxPuOrQh2Z7PuOyi5o1sdyxrOZoBNvg8f
VjgmfKOdX+rOIT2BAIYNIYKMDXAOLuFWB/tQOH4UJX+CCU1pblWbiiViKGsgx62oVn15HMzEL8KB
ZVFDLFXRAsYT5b1M696QaqXnHTx6r3jBWr6cCxRMah4h8Hc9ARLZeEIBG6zDavC79pvjhdw37TdR
tvFZF7Nxqb1y2qVhePcGvGtxFKxLWx0rg5N7Wm/Jtux9O6zTZTO8jkNGU7GPLoMmF4h6OW1E8anJ
5C/PicGmo5KMcoYgQmCRQ3mHfmf0aLMOU3koR8ZJyiq3zsiqhWJDjAe4DBG7PmBS1Jp7zwjSXYV5
dtIE9digPwKi7X4fclLZoxzxCfdVe/LFxDEvXab9kBVk3Zob+loFk8jxzJVmN060/jI9PuTduHOq
AXhVN11SN65WVLvTYzBUHJI0fxd0QLlxkC5DGz3aGlgFjpjXKezkLrfCt1QU8Z5Uj53bAyBBURLu
+r53fKsM2pWrwwrHuuiXsa1tlJa/ImFnasgOj+Y18CeIEDwx4doBQHlNh2adTTqtBVrHy2onOts7
Va5206yY05PzZenJ/CwCCHiYqJYT0OJ16cIFRC675WYlbQ6D9KaaZu4HQx99JmrBITc3LLnmupgq
13e74Wzgu7JmabKxZ7RrpbUHxE8achPQ24u9JxNsxCLKamZ31TuW33qPf15scwvPJZZoSINIi/xo
iPsDcY6o0wcsq/n0VKZTf00z9687072BhbGd0+RuF8O3Y6IMBpYslgW9DKxijKlNpncL1zMMvwzO
HSjzS1pm35Vy36hHgV0P3bsj85gpkObweNszZFEF8KLHBzr3brGvIu6kGaHijqOOgWa+SNmrWg9G
mBzI+rR01sYa7i6ngoVuFBzKWazYWPCAFTvT8IZdnYSfOFLXkjMtvR5URooigFtJnJTI4nOm58Zy
YtbnM3gp9y55l6LgmWmHTYpacYN2jcwwCAsAth9M6NLFsTfNzZWJ9wN/61Xvfd04vtFF3s7w9Ojd
euOEX78jeidgwnE0v3l8Gk3qD74Q2Kysn//+8s+fk2Hg+K6o8GpGRfSefphl770Wef9eV94xEji7
fj7kJbw3lMfjWc9CrGMC8f9/voB8pttVeUflFMcHZNXWlV6+enEb/dYGs2IkzWfUfe9p21VnlSn1
kjBxXQSNSE8/n5YuilNukuiYa0K90Nak4RwZ4eHnq7YuqqVQnbWaaFMvAHF25waAx5oAGv1aG6R9
eImMnviFIZxQ+0AH9yRzIbf7lVl4kN3ErYFuJS/RxMyzGYMt3gxMT0ZeL0Tjspsk5a4ilYnOaWSv
QtmZfyGRPsa9a82d2m8h+6XDY0sjrz8jHy/A588ZZ2tmz+XgSMaSKtqRrcg4YpT1K/KJYD1Ujb0a
5qp5TYicguavGygy+KqOMGXpoVHdOYbZvOYWQ9OEttjx56uxO74VTV5d+jHBWlpMA8TQSW7M1sgZ
+4X1c6S7n/3s5l+w3X+BGRHPjOnkxoI5/99f4HBOfY5c7dOamv/3OwyPfyLIvf+8wLRz8fyfn4HF
7N/P8H+/w399wc8PGUxp8Z8fsrOL8tAmuGbiXnZrfWxclGZh+xTpena3jJefT34+CEeB0B/p9fx8
6ugqPfXO8O8Vlmjbp4HsrAVgMuvw8wotKzTIKXRf9Md3/Pe3ZAB4r1EcTvgjQ9HWiVvc/FybBvmF
517bLPR/vtvPK+J4KPGYjhYcbV7RBFp4lJb88/PFnw+z4b0VlclUpufWbJTsDwhUG3q29MmMHn9x
qnPtYgosaXbBk5xL/OGTmDfu41NrHqd9b430Y0I3ePLaKHiyid0Ea7KoQyxQYYicHN4Fx2vi4Ohh
9Ma2THIAMFkP91X0TMqGZ6EhXjQS+o5aWj/XXvcECW9rRhj/VPAKU5aserqrvf03zZ0JAXRX7sSt
U/Kd/LSS4wZoohBBW2rnn5qEahrN710o9EXUosMFhk2X2656Yn2o+UmmYCp+nXC0L8i4elFBvSjJ
xVvin7q3JfjyPBRs+mE+HIoYx1Y9AA3XaNnNBoA9afCedqQNTQGduF7DeV088CFt+gqaxlvLEKEF
ju1rPxNbY443iHQWx2L1WSvnzqDGOjAuNhZ9pu9idpk0ZmDJH6oow2Laj+FWNlJsZAbovddpQme4
mSw0BLvZyXcjdOdIfxCzSw5GhZ0/a7M7rcZeB0LTd92OJ/mcaOlf3e5HnAUkEZQjuXgUqZxMwKOy
RsgO3w8B9Q+v92CcOxreUDfF+eczkcv6ICdqE8HAxOqqv6GWJh8KxncWmMBcpa8TfuFw9su74X10
DNpJLddZ+x09KsMGdQPTGm6hGbGzQMlybJsIBMjsLrPSRBLTcGV1HUmWIHcsEs1A8ryoF6NUn1GZ
6zcjT5dOmAT3Ob315RqGwl8KaZQs2doZ4m99Tl/Jiniv4hWZlGrZDrshD0lIsOaAqm78pjgkE0e9
OJi8cJozdqCD2KSANqqafgVJCL9MhAsLe4QJW0ymteVM4wUlm6W20JCNEJoJAMoLSD6Ysk/sbtcu
HeqlhTBj0VuLQte7RdsQBeFmbbKQ+IvHh7e68BoCWIb+XLkGdRaKcJqZ3kKzxKueMp0dub/8OCRj
QXN46zGeC++Lx4bkCS0CE4HDpDQne9fVCOcD9q/e+6ZACVbNe5bKBWOT/vf8mE1nIin4tcsDiBmb
rY9jTTdjXkhrwq7jTh4A/qLOnMWyc7tyRfS0sUZld9KYjy2GaHzXh7G+qSS80ORlTgspbln1zFry
ACcgAb6LlHRrVDtqjdqgWWR9NCzqhJ64lkdbIxzeRUn1EBTTPo+1zWDQpCZaJ1aPQUYttBUeDmAa
oA/Iqi0w2bgd5YcB2ins15QyzxHAiSqy/DFJo3UpXaYt+UAmAOgVNCgPbEbpI9Gh7WEPvO31hZHx
Bjs84g4j+apwKRPH4cu5eUHWItBOYCFy9jkC8SPY1F9dkjo3g0oa9VbMWRDMBOBdpZNEU3Kp+2x8
LnX67W4PDCqLNuYj3wXIcMwvCe/ZgieulyRhGAjCqgEf9khb/qnyzsOcpiSxhTxYudwHhYH/Ch/J
so0EuR8e/ZMh2Fta0MIjbiTOcWMlveQO6Y71McDkLjX0/g2/VNwl5jLVam0FuP6zV/KjsCpUx/g+
Fk5MNlUtyqOLfWhlCSJbkaP9nkaGO6LACVI4znpMmF60iai2teKINnb5sTO5jUazvepGnS3rlvbM
QzAuXXpmfX3IGgT+WZ3sknaabmpK9p3ZOr6yq4f0OwlWcLTJNOBemBFNMzXbt3lNtFxI3ayX4bV2
+1PcgljIrfo9NafywRXZ2IrT2Wh714a0A8eKTwKoK6N3zryi5OYvSMPBG4oouM+fYLIWSwNfEXMO
86+ds21EI0kNHs+bckhEcCKZbzqpdg1eMMIYrU0feXTy0gYw0WN97LPfedyhbtfnYwDGG6DjQ9HT
Ye0H65A0IK+hjtSz/k2DDbFYRDRWXPZMP0yxhoKAfarl1+UYSgC5e6WAMzfgCN5UtW8k8BMPcYMR
n2OsVbCmhLaO9HRa4NZf2hNXO3lS1QTKSxs/sEM4ClstS6yGYQufhGrshxiOqz8oGuWaSK2l6VrD
MZmOqR0c8NlV68EKXiPB0lJnqbekoZFJ+w9Jut/6UfXsdCAgXTSY+TxxyI7usJYi3zSNU9PBcTG9
diFHZzyT8n6lPxGfPdq83pmeTXqQgweMeEKdpWsrSBsftSDui51FblkiWH+zSwix4hH3pfmZVr+1
WfNthYAfXLbUOA5XuQHdrbEIMsIod2y15E0LOs2vXMxiGSAA9qDZB/Nzw0L3HrswFeZs3uAf+02R
+Wt2dk5R7AzDO9RM2rZmqD6CuSLZKv0bYOJdRrRhqj9F0CBwr34H2RdscxpsysFyYo3bxiLhbhrb
PxZJmaq/5kYMZt7SJzQfIyAUw3Z20vTH0tRomefDnba/2ja9wOMftEA7XKTxOHmlufNCoe4aiq0r
a9tymlNwHw/589rIkbX++1xP549Ko63z82JzNuioSnn8963A4ZerxmzU6uerP/8cIXKHIExTxpZ8
99Ea1IGhw9fw+FF+/sgbbA3dZRdu/v0LD9QPE0Dj+vMSUaFzRiUKQ+/np20FjHNnorf0892t2Jhu
hOewbcgTbhH8biGIwxBBySRDRNOJ+4cIvD/QyZ/iLL0mqGmIdeqr6Q8hozODOxEtQo3HM7TE3mNK
TdAP1mKYw95GxN6wSHMMnU4YOstOFPewSN+CIn4PXQIBR90lw1IHJZV+JK44GgZXHBzT754cVux2
QD+8KvVRUyeHJKoW+ICyC9EKWAizd2b4v+JwvHPGAIW2YwKSLPENdcwqgIsTDcuG6XcC/YbOpOa1
EtXBhvz9YmtI+6Ba36SFQbz8Y6GTLioH64ye/6pKlCdJd8dr9Oyl8qWfct23wvAdM9dWNdk+IkEt
nD1jTbD8vfKmewe0aOk0w2fXvpWjQS+N6stSO4WXetEaD72UhhRVT90dqSU7bxg6XO8BBfMAji+2
PU5ZxIgXXb56/I/oUkIjdGaErsbgoW4V1j12R1Id8RVpdPR43ywwQx7OHZjSGEc9wbwQO0TozOsy
fqRYVvJOM/4DxvebRCKwVHR+2xF8It3WL7snpTVs/mghp32HTBtY6jWBC5Lu8BA897x449F8djMU
k6b7Cleuq/VxCRH52s7CfhJMIHCrmpzvYzAaBFltegjulSN/aw5lIn9LrHS3WkWJ01y6MP2taaDy
W6/5jIsh2KA7DGjdGcfUsvptoHOqcMKnoGDo2hTGR5Jhh1eKejGQ4EzKNpqgqsCS6SGsCStW6MoT
X6vn92rU/hBMQJGr60SIBhLK50PIVWqSybzGI+hEDGtFZL+jIVTcHRNTJxMdI701z0vERrPqIxaw
h5PbwB9eJKtHdzQKUUISs/SODw0ZBoaiesT2nzuwooiBWSIfyvw+L7TFOKfDwXFzyhQmDMvWNs6z
i+MoJKd8benkZ9UgaCSz7qWa4gs3s1jwHfB7HizagquYNSjOH73e4UN6nJzTKH3uQX8h6y2ecT0v
UcKzL2e+myW0x5um8HM9eEuaNsXD6Ly5ZnGjI0T4CdvUqoucg3MiNeBOos0OBzmKoiS+0aw8EJn2
UpibtkIzWcFjIultM4/ZSW+97Nib7Sf2hPqqYfLpLac4BSEYFMj310BN1Z0KJnHc+Irfjdli0gD3
D8sjde+R1u5aWZq4CKfInxB5ZNz83SabAF/2tv2dcJ66CRpCeppdCvJb9Zl/JRL9lkCpv9K1O38a
cBWyS6fPklUeM5/eNFTU9ZNZJPMhnLE0cNAgYklbihB1oZVw+xkFE7oQelQh8SZ4k3xSuJF1pM9h
CoQnzttVxtFkZzc3kui09TgVDo1P73WoxFdSJV9JaZYHR2L9aKEJLfCupLsQ38jVNhSOK7dUa5Xg
vUoZ665zU9YndlTc6Omvci4wBISA6hxakfGkbto4old2smfGHunZkVr9zECaTcQlfHMETb5UdW1v
cDfChHxJmqkBtFT7eXsKYundOhyVt0SOxQGoxKfGEW4TVjizNZMhBishexUqR1L0kDRlYBy2ZTBi
8ZLxugucJWuQ9ehZk72YGq5fKYIZmKeiyiU/EpIGXFIMAZsS8RNHgqA855BU+gR73WAl0M4CE1oh
hLMuixl9kOpTDflHSk+69RDhdFky0oxP4rUgaYFTRt6coZduSsU609i6th2KrH2Os4K1jH3HnQrQ
TBSemD+hdKHwcbdVOh3ilhRITYPEPzivzE9pDCTpe9XbaIB/PuA1Wht9exO0jZYNpi7faRrdz8eG
LKiS8xTisd3gcaLtagJv8glyqQsUq0gI9eAG4RSKr5yARPhY0SMyuA7thdOAdRofKWxEm3IMc2o2
tvLuxQy0EGiPNC3PepwdzAJ1PSfHWDE0kCNbB4DTlxksFqi92VuYouc460puJyAqY0EOOh7sXUf4
76r2ekRXES9F6/RNGcwJxEFHNyh6v5F3m51YLouE8QlKYOrSJD249Xgi2ibfuU15QW5c3GsDibMZ
crgZTG8PMao8DTNRG60q8IG6KmR25LaodR4G98ZuUM56J+KX0mUNm4aw5/lgjpZLdKPBGuKkG8AZ
M2YK0J2eiDDL/7Vydzj2TfMW58JZ4fl464AwzER9ZJ7BCDFzMTK3zEGcYLx4rXipWYH8Ite8XyN2
pUUIwXdRtaoiLA9pUB15b/qoH4Za15d9EJjb0UEfNuaUcxzYuG/jkshxlxixEYDOPtTfQtrLCyAo
gKu88uMxuLiNFC2XrMN2ZaTVWWLnu7vOKMGWWKifsunSKq99rl3rEFTvCu3KW5kxA2COjO+4GQR8
3GRAuikpMBqtwTNI2B2sA3OZeB4hsqL8Eyien8J2LunsyZX9bGlNiUAGYKDWkMoKzGmdQrf5FQw1
PbBmfuUw6x7nFad6CG6tJV7atMg2tkdNHg/xNbYKbRlbPWt/yXGcs2B7MBCPlOPTpI1g281UW8l0
OgUZywpW83jdNCHFdRqSyF4VnMQzd/AZJ72mkTSxY2J4pMR/NYYOTZFwf4djt+uGhBNzRcdBxQ+P
x1z+ig2Plt9Yn0ZSK2haEEekMPT2iUL4g7YQQKVceWm4NjyVr8Ja6JwvRbrycOxshnb4okVxDVJj
vFMpG6jOg2Rbd+1fAJTN0qnrYEMc76U2HfexagT7IXxJVDauWivgtwofN3FBbA6hYNEmt4KLsvTv
dkihsZIVviEH/I8bETMcVdNbG/IEQQTMU06ZNWQd0b9BTbAgQwp3b45yWLLRQ14oNG1fzsmzUYwx
dZlx1POEJpAdbGTca3srJfanTex202H4Zsdg4Q/QPi31KaqPdjHfCL/VX4vUYarYguZqc04wXfc9
EP9oOY6xKka8OT3t81Ngey/2Gr+++TZTWO7aXuBbyZOLWVfbRhsYULvNcrToiWvVFL0iQ6QFGTi/
eSF1/wNbORJJBULAXmkdoFXB5LlFd9cMwYnmGv0YS6s3Wg+gwuGwdWEdCy4e9d9e5OAlRX7R6YUs
jZFNC98YxoCAQHFz0PO7ztgpGmd9P2TZjioD/EODSbaI1CImtSDwmt/uON+w7LLInaeivs2RJEEw
1ftl0DT3GmY3VhntQMBqdeochlQinl6cHh66GZUBtSqPZZTbAqm8duWC/u1MLnFJqCGt8MoHh4OI
Cf3lAjjJZp415QvZSgrJ8jjXQvhCe4s0J7wFZbwpOYWklGTE965kDorH5B/yYbtW68lCXDaDj3JE
o12Nnsc5mxEIZo9fRNX4tDjgh155xDfdjX2+NfJg9ouWiJ9x/M7z4qtvBAxee/yeBkAnlg5JNk4P
VpDYv7yS2Y0GyKNrlH1Novplmsr7PEqxxK5N+lVlb1M7Mlfg1SGJ1IDZTJISROe4z6ownmQ+/jut
AOis/DCd2rWbhclb1GRnEBoRctarxlVYtOMUndLR4NfLygfONN5bNWHLyA+vmRGdGzPljZrn7p0i
dpnm6tb2znzNLNpNDJhcUjw1UBp9ZB4DinjiZ4ezrOJXGx30xSIj+tXM5aLVI4jvqWc+6VX8nfXS
+cCD/Y16I97nBfMrmgWHJtTPoe65v+D8TUfAFzuwA2pDyrFz4FznYxjKb7rJuKqnixEZkin4oy7t
re5qhdW37VanhqxwpvIShihjJtzdjLttcrJVNPxqjfpUzkigu4BxqyEdKIFtWa2SkgEOfFBEVvge
JP7vzGGW9AAYbAq3CO/geSNEdGG8xix0GZElIBgc77qdMUCKzbS4dh0cPtk15VYvO6QTroyoFAmT
KAfDWzhVuLdiDepto22tptZolnvJBnksx0Qz+fMDokw0efUehxOluxGxIdAPhiRXh1hXva90HJgh
UY2Adu6GaqZDp3dshcZJ9bSrTUfsM5klZ3Rp/VqvUWTkzUxcaD0xtmi1/pCYdI8NQTn13vP2bbi0
nJtbBf9jKN5sMaC7tgBaz33tW970SEZU5zgnBM2ojWr5UxjPMg83uc4eOIVIauG+xSuWD+nTjkSc
EzZnO4STDSSG3mYXaRvcu0+zY6mjww1+zys0tI67tLIyP9EhalcwDGbfxvWyyDQ33nT31sqzo90F
1RFTQ3UU3hzi4aNGKgqZH/59CEdOCRByRPnos8GFqzNsHWVW/Ps6Esx2PU/ZW1AhlRwYAC5Nac4H
Quzmg5VgQRpjRUAyxQD6OmEfOO+KjYvYYa9q+oI2UnNflwBwzMKWfomJh++C818Rin5ULSHfeUjc
XjgqElYrTlp7oAYeRNqaAww9UKpohNUHwgOrlZi4q0ZV9qumoY3GQwAO9xGRO3uI7oa+J9rByoBi
P76NlXatPzUEx8DQr5ntig3cWNDzPCNjo1wfwST6Fscmfxmt3r1r4i36/PfOirQVNGg0vmQ+9PXJ
GVXxPs042uoTBXV+qKPoHW7QMxutR4ViIHZAq7hs2dFIs8x3rf0lY3PawP94TnLjA8/lpo0fDNRY
/7JAty2JSWMlOpgR27JRxh8wk87FlN5y4M1L2yJQMmu4wlDSViPwzbAHb21N39ytHVU3MbXhUrr5
K8eXbV/zE4ryK3T5RYzO+5zq/pZy/XFsDuT5asU+KD36cNhdbBLPcValx8GyIToRQhtHJowu0g5K
jBFp3NwKCMbAuIkLiKnN8uwrEQNz+CgAYma3NOUizDZ4XDqywhGfNFyO6E6fwF2DFKJ9ld9Mfmin
uSMMeK6s5yqWuGsjcGxe7NyGRP7GUHwrSpP+RU7/0StgYQx1zZ6B7HxSG6qeL8/2kP95jGJmmBV+
/nCJipkGdW08BSQZukZgLCZNv9hT8btyoK9bOW0jc2CeJi062+G1BPoON4VwMTIyVkLvwB5al7ZE
uauQ26UOOuoGM6KrP3jFiW1sLbMlFh68itMJzj/ynLi3PhuCRUoWHhUBM5Q64SGXBi6Y7gOvBSuR
Wf5tYlRKxHWAPDPix/TIfOg/+oSojHFbYaNcaQiXoDxVC7onpW81rybBEjC/1gO67QVstvtDWbRE
8Q+KSXoHGRR0EIxh0emkwgNKfUVwugHr8TpR7K1s76KApm3TPn4hSBE2SHyJ0vi5hRnnU9afmqm6
6T0DPRDHd8I1OeiIjFvd7J9C2+B0bM8Epuf2Uc94K4osslYIon8BswEUsJkTGxmKbXzJ2dzUoXbD
N70WJCUR7PQiheesWqlaDMXuFdlSvI9gsS21MPXzgsZ8Vb4QQn5sEw3EksyNzWh8gq1+1nS1Je31
K7QptdI+3ThObftuLr5KHfKka0c7C/arr+fUOZSH2zQbPrOEQo91mAJMnsM0Q/cCntWBLmlwj8J+
RSRs/w91Z7IcuZIl2X+pPZ4AhnlRG3f47E4n6Rx9A2EEGZgnA2AYvr4OXnZJdi66RbIXLd2bkDcE
GUESw7WrqkctHs5acsttxg3VbxphHawoYT/PD4OhfkbxQq2qyuGQtPwoeBpVfoGWMQLf4cuoB3Wb
GIGYMHgQhqVZrcfJfQtJy2VA/dbU/8EkYd8/2+MzHNebQxDaE/krFRuXfLCfAc04y1su5UJJeRrH
HEFtpq9RQkCquTFg1lC2ohZHqHjTcv+Q6Fi/eWyAJvc+BjvTA6uAx2AKvQ8w+9ywaB89w3lvBguX
fUz+oD/1Ou9Bvw23cae9gRO62A5FInaj07bJBlkWj6mTfGqWDj3IbV8RLdf47N/yEu512mUsqf3M
QB2wJzI08hegU4gzGNh9DqeoKfgjzd9a2jdM86pmqzi8gYqgYxNpd9XGMgPD4jxQIr0FKnjT+oc+
i8YV524Y7RrIcAn2LFW1QZaLBqwBPUjjtKkZ+Dn7fsC00xFLkW0Z5EZZLiF4xqlaJ9jUovlpPwIb
P+C44/I9ZuQaED8x1A1auCFFzQHcTR8UpJzQJ8IXjoAs2hQWUvQ6z31ywrK9zhzOru7IQZllebWu
jc8iJYlk4/AmXdy92N65N4cTzBliG9qDUkzXCdD/LEXkBqAtm/TWTujbnssjLTIeHQ/7kW4w2VfG
Kl4k27iZfrEDGa5Z0ZhbVAEKWK18n0xacckh/vrCfed9fxhYzfqozHCY+Akbr4RaP6soO5hlBU2r
rmjGcHkkhu2+oppwKbOyLFyEmub+7ryJH8D4VCVoT3VU7r20+eOH8bfQy50dasUaUFiQR1SuzP5L
oxtXX9pwQNoX21aPg6a99RLHOg6NIBid+WOSOis15npulfybNzwOeRZZlBthTTbL7gDHwd7rUiNv
h+/S9S4RxjAu0QupZ2SYhcQTeuYl9OtDn2iXvEpf6Tz+FVrtCQfxW+97xyq7cMk4624mtO+jBICJ
Ig4aJw3SbEpcLO+PRjIe+k6shEVcyTHI8Uek9pKKuIQ3EtLXyPJTvZ3jDDEE13oC1j92smcz2/Qz
32VMZYnGXCZbEkawwbDiPnUNK40kvHBUuvs1x3E1d1d9Sp6TCcuG8jy6Aad1LLI7sIxfhSY/OogN
tWN+gKMgWWWepZIX8ovsSPv8qkNoDOyaPiPpsbHEIrT0ygR+p78C5eM561+Irj20ZbgyonwNSHcf
SnWGFH6AqHlCctiXprZ3MoOK3fZedHdSbvsulq92Ez0nwvlRjf02+bEVZBWPZh72z2D1ePeZ7PRD
b3q3UbqwqI2U3+YWf4/RiL4hg//JDO3NblwMDOLVmLSUTvLaXIe0khP8rm6NzVnbo77H7+5e3p0y
yvkiuz92EAXY2F+N/jPEgENdK1JLrLH4KY/CojkXFYfjRZ89mFN+wKvO7rREzXeq5trApCzm31VE
3bJqjLdGQCiHLYOop5+7kt+6bNCUTF6GLnukyJ63msVfCrRgsTWZxFNwgMoqXqH8xutJhn6g4R8d
h8UGyRU6DTGCVAiZzL8st3GUGmc3HE6QCrdRzlu8SL/NqjpMIN5XrCf5m6d2wIo7sJnS9dh6p+yX
sPm47VqWRLxXLmZssPQQZDn0cH7vQIKQV6MulxMWzQ+fqWpPqYF9HXoK9FMoYXry7OhuMGMDCSuu
0zmNnt0ogHGHMBj/Yi+ebog4/VHJpdCQh2UmloFIW6or3ZUk5rQSszpYvrHveQNDTiGLUPvtgjhf
0IpIdB1l5fYbJuBvFffHxLH4JmrjE10Tq7FtDp0AJBSVzzzPhsC1YwxxkfsZucOORI65ZmlZBtAq
n5x4vOWd9WP4/b0cSjwkMevrFLFtyPpLI2l80OdnxGa95baOY1Iwoosf+r744yuS+JLKXka2NbbM
M5REyi4SCye3uOeu+dXypbGwrXcYJFftZIePvE7WVLjvPXCwM2ZxZAUFZJmbp1XU740Zs1cGQoGX
HIGEee25DWUDFRn/KXzyVXXAClMGkYZPZoZlsysYWBmPrDVGG/Y95Fjynst7oRGTKnQHGMnphIMx
MnbQ1gOl2nzrzyVefwyv7g8VQWtDZM6xrnhYc3q2tq8kqsuLtoyjfvZdZTUiYE5JSPMITHid0ppD
FOIB+mi/wnKYbFkZBhp1rD6PC4FNS/LKpTkCZd7DZ9MOeAJZuJ3nTt1NQAbLrGS0I6ILTEYp+3a1
3A+97f0x+WyLf9GlxAxZPq0wiuAv2thmSEdElunr2ol2lHtlWAT8j+zqubm3Ip763Wn1vcJMzEW7
z2MKJ5BdP6YZo4szcv/bxvuYZA94N74j30g3QpAiLblRJoKems8DnIGVjaX5VYTuQG5f388S2IAl
Gpxi6FProtY33uiZQfQ9dBYLSrs6mGPOa+DRy9o/swYaxuVJZLd+MJD9GDqDFbdJaB4kDxRkuBEF
cTed8FcxAWvpSD4Ho1a9jAq1XXhMEEM6MfFxnXkUmCrh3bu8BoZBj0Xs/oSxcRN+9IdtIkppeQXc
+KeS8asMowdCdkQLWaQ3mNJ20DqjdVRTG8UVPxSUfukkv/U2mo8Vj5N13xKAs6dyeLKEmAPXqowN
0gmFwZM2beowRwrDYWIN+qZO6sBTvnOomiHfWKrgwN4kJzuvSG038qoU34Ceq4+9yKpKSKO16qrB
7Fopf/7osI5yGspZHnpoQtNHSC048Z1rqvsfvZEd51afMeKn9s6s/6ShfWWtJw8hhxAWY9sh1l/z
HhE7e/OE+wxTHSeXNj/243QaEmvTlf6XBcmkj8ZTlDBx95ZLzxJhIJHgfaqi10mKRSI7F/EZ7nAb
sDuin6E55O34GM/1te4GkIz6OwULQV3hLR4EqvgfaaRvfWbamzxjd2otkRkfXqy5pUOegdis51Wa
GkB4s/QLTf0X0BEuTE0/FQjttZpc1NSa8in7Anga+QKbYdaF+xAhX1p0+XXSOOU1T5GwZnuLs46V
v+bIbRUS3y+9iSY5sAYuoPHRJQ1ZicLfSLJagT2LtchCFtvJ6MGRDElqs10yk/TcO85PbLE19IyN
qp7Z3DV/KpvM8zxd1EBxk+fqfO0213bhXhhVcWC5Ph16MC2K8tvQBewM8iOsvSal85aK2bdE4oV+
5vYYThQm1aKEt+Ohe0Rx3wYqBqhTtLdBDah+NqAGqzdutMIFrnGYHTVj4us/4BnaQHqAS8xJTGaZ
LmF263lzVkaxzboMlhSwxh3eziyg742fL/agylqOjQ4NRD4Rd5mqm93rdxMBcM0OxK9PZTUBnMdr
bXfT0eu+nJzTXeWPj7gX613OApAFYr4d+OM4FsIs7uAYeRjPOEKLFXj5N53cM60WI54teuEb+9WU
PJUhLCNOCFpxsuojctAmBjZpqKP2uTOcAycZuvIa63kY2pk/mykzz8PfvgAp4mfuUw30vfUO1bKS
TuR5mOedYbGtJYDzZfbixcnMq5GY2ZImenJh/zYO6JuoqNhqhv1W1M22UsVeYTuB8192Oxu6rZmQ
Xq+93wZ+PtMn+NXrvcatimeRKoB4X5YJxDXNvNGlqa8XpokeDZQMYtgjYeMMu8E1oTCh7UqecvGc
ql2Ev85ILYgH0r8wpW7ZS9xNIiUONMgud86Gay+PeYanUe9+RizKs1t+y64+OEYcdEUVP6jafuR0
ddF8ta37zt/0UROU9J9E0giMgWcYwvtBDNpeCz0g2bGLNfQjtLNrbDE+mm9l4nzMiTHvFEDkXeNx
hLN+zc5inotTHLRQgNPu5kfma8l+lwaR+e6K/CB0g0pB6hE+M5sx1/TzDouUk2y8tsx2fEOxYeny
M9LMclc4WUhYl9/rRtFhGlPx4rWZQ0Gitoh3pvPR1Cuj1Hh/62je4azZQRE1n3lyTAY32vBlfOSq
sR7quHpop76/i9FCtB968+iYfCygw/hkR/o9xRoP8krI4zA2cq1Xlk/poCsPXKTgPLttLPnCul4k
T17lfPserKUFjl+8lqX2TIMBlUqyWyc5aE3k8hUIkuNodu+zV4M6afS9FVnQ9LKabLAf72AG8Nwc
BbpvLe1T4yYwsazFKKGKWyco347bmmpqme1l+ljSGRvEGpbR0HMCHTvqJKoHJ5HDAhjigYVV1h6H
nTaFxiYvogXHHJ4im86fMqqCkJx+K6ddKDkO15V5m3UHL2/pNuum89xtrzvPjp8/yzQ+DXm3x1dR
bq3U+oX9qQ3ilB4IHhFE0/uMPajmPpkty3JruYSqq1eHLdF/8kHamILEMsoNyaFn5VBm1eAigAQF
+FskNNj42Z0gKSWzcM88Zb2IlgePiHQaATv1kc3PZSwxrNHRV1LQ3oonPeE3oFqGtBH5GyblS1Lr
zn4AUOWEIyPV+ItleRHEo351okvRsp5QjAY5Q7qrO8nWZN1otGm18XsIqTA9aIyUWtCGERr4fJNU
gs0qZTDk4VcsoHcFd7crseelr51R/rYbh7YZziIFHYqbbA78nKN5Vl6bIn52meRod3gOlVvsRR3t
RSGvZu68jQqnRTIaLgk8Hklttdc6PgdCNazciNWiPhxtxV0sBysYW40H+NxOSy4NVR8qW+fJNiBB
+ZpEBlU4JlYHxxCYbj8pKA23sszvfj44oBSitVtzBNNpeE/obtuzjenX+yLi2Fog6hPTLNYj9tq2
Y2czCxqCgNYf2qzHfoBKs5EgrD2dXWpRmE8pYVkC8eRP4mbg+sjM1w4E4yozqgzuQ/qAq00cjUL/
wILubBIU02nddyQgZVKQIXKKj8Iu/RX2NDbHZRNQcQ+d0QxBR/BkPCrNaY4F7AHunJRaXdc2jxOF
bwxHNfJG6gvgL9O80fvUvA1+S24Hc6sm7ukoL6B15ghvwms/mPEfx42+OBVlHwjY1hqmD5n6U5jG
v6e6voMzKTGkkCLUuzzfOwYbCOrfV2OCQ4MiqsCBLkRUVvuxY5LXJFCfseJTiWXbK6yG3Fx4Vz7S
uKJqAE7Eq17VbMniH5054ImVOXSJBNpAPj3Kwv+YZf+HhSuBVM1tjxhoOMChVE1Bh4sJHdlf57Ho
jn//4nCM82m0GD+gjTWniueHVeB+XMwViIFZvSFq5LIllGPQcuOC/GIGNMz2OGk9vzRRd/z7X//5
C8DYb0lkY/PP/6Qvv+3v34sIvG9boZM8oIy0NAb79Pc/4YjN9rHg0FKUGTiQIYo36Ie/WfvOx0Lv
Wspq0aLozOvmIwSl+VgO8p2fTbr9+9+SGZAN0BRGzRFIQSqe/ImEjInGtPUaZuSeEoxLr6aDlqpw
zyqWTUliPSYhPYxwU9BcE/Udi9PQjdzrjn80c0AQbk+9cPs8dioiGGpwM2bTXln9B75cSDA/TIjh
vhMhDZDU/KywbZDglBxxKudLq15Jm4Knx+HNsJaG78gwGN4aWtxidseBTDHGcSKxXds/UETwwgNE
HXU/5ryWyHQbmRRYyMikbkFd9EK5r8BOqUf0+nuiWfwTCfND2Xv9u052hHcNhgNMA/CiS8twNm0B
U1SqkiWaWz9oqa/dWhY252lxC4dFFt9TXslsmYfp0SuFs51Sch6aTcTKl1N8D80wW7vY8BwHggHR
7k3NJztYLGVZmtJ55Y57Tcci3ET5D0w/6I9Z8yZcDdBSy3a9sQhwZUtnTmWYH1YTTwdRqu/KJgcs
I8TEvJH5phcwyHuaKMoMkGwY6c7DYLF27ZNB3MMcF16URv2jzV3wkA0tln0NrAd8jGYHe5v1rePl
T2wj1aWYeEv+/WGaGX+7pYnFaqLsy6ZeYIP3zPjH/+yc+kPFFfkY34H9lcDndGpRP+RzDzfgi/0R
RswcdCpQqJ0bk3Vo6V4VGZ5PleW0VtPK7JsQJHg8dFsr7putEO0tr8+Zj2xAIt4CF6uuqRjjd2ew
GEmzzKLP1CGbGKbksgHh24UXkeUZgnTBayYSVlwHnGPVsSUXEa+YcaSynMDij9ualN5wkKtGdi/u
WeE0OTkJHBlr4Mypd/0X7aKbuK1iYIn6JmdqwDq1rFEJF4aonm5aq9Pf//TPX0TVv5L3qLd2bdM0
MKuzbtvHWJebdDBPjcf+uOZ7ejaldpVp3gU6fgwCg66J4hnLDcUFm87yfoowkkE3UwvjIMvM1iLm
iDDBOclTInFBvXLYCDjHEggeEsZuk8QGuYuF775NxjFgZ7aD01hfh7S6TbH6zgQPeqNnHUyDFWZt
Cz+kRwExmkTECYaHM6N1h2NlMM7OXKgjOj7wqlJhKteNPY9XHlQLqrBR/QsvTpioYFOSKAqxszZH
T6iJn6qjv9vaPto2MTY2DyPnkVFMBrnX+ggl9XA0/QheA0yFcl144aUqELL6InnWfR08zsRhqfrm
LRVkydjvzcY3bkM7WsfJdrtVGcmtjvvtoPd5c4i0d4SNne2LxzhzJKMr4L6IAzlm6w0BT7pEev93
U7DZmZFGuKDAZergXuYlykF2bVVxkrTTu27631o9e9ue7s0+vniacI/GROBJn+wfGcprS02qE5GH
o/da83oA7LFWbOcxsQ8EMnGHlWoz+PFLWrrjxRnm6XWu2LakZiCc4RYlY76TPQvhnHVamU/lHveX
viuS8Z6Ec3hi3dLs/QxL1jTYVB1EfdAtFg+agk/l0lUknPpkJMmaIgWFLEUF47SRobtNYvuzivXP
Icc4l+Lxq9ow3IY0DpNs4ReIN/RThj1l0wYvnVnSWpYeWGRGgYXMcTRhHax0jQJo5TaPMy0BK60n
x4XrplwDslarcs4QQwtiWyYdU7FNGx9x0t9uzUXHag54xOX/JiX+XzDy/5+08RkU2P2vMfJgGNrh
q/wXhPzyEf9AyAv/L9P1dLBDFgktzxT/TZA3fAjyoFZ0SxiGhUPjn1V8muH+5bq+ZXsw5h2Tj+fT
tVi+4//8D004f5EL8yARm7pwTcv0/h2GvLn8Bep/sOYP3//5H55h2/xRtPoJnmC6gej+rwj5eByw
QSnEXhaGHjZTamWwtUepJl+J4RLcW1lR1tnkrgg7xo+4IMCDlzM9I4EPzgABa7AH/Iwc3adDm84t
QAGyN+4pybS+PpsC4BOdD7YMXwBBG9YptbUm37e9jOWZAhjYiDCX+u496lwYa6P3BQgOlEXh5uqx
ioTByMda05EjS6FJqjcA8fQhdx4Fz+tENQOKc9Pr2d7u3VKum3TgwU/cnpO1PXej3E68PeSWwiaf
l5yzuDvxOJbBnJILJeA3zFSjVg7Sfi+hEq0md4rfK598wQEXcTjRSRjC8XaHcvz2By/+1orM/VBm
N8sVLy+O+XE1u/JDKqCMDxyUHMyt2A4WEqzuzayTW7phNU9C4MRL49B7y4O4WlHAqSBUT1bC00OA
791UKl16xOMZ2PJEjOJWypq2drvgOIzPtISuQoDG6FaDYY5vWByU9S4aVx2BUJA2gjZc0e6HhPvH
deLhXcNXzcGBR5sbwBYK4SNErph/NLfqrC/AI1Vzroua4FrDJzWOwJpk+mPGJT1KZBonLQFdTYWK
+EoIgxVnVq0F8c5yhkH6nOnCVAfhzmQdOuI3U3to51BivdEbjEyN1o7pZ+nKtLp7id2z0nTLIdnS
30I2Gz5b2O+tcKD5Lbfr5aTNstwZ3jQOML/ccCnQSDIT3jxQ7cZdO5aWvaWzUHuHFw8HD7htCxZb
Il2nWqmhQjvLWNI5HKEuqkPO2TY2JUa8vvMXjJ1VjmthEG81gLXvTPbj71IkVQ4wufbKje04Znyt
4EDFayNlf7ioFeIqwFUDidFjSL/VbODj5KAOdmrABMByuQid33VpKJddVglIn9Mtp2kKekvjQRvK
SARakdvDNmNo/Awbyv4AoeRhBzpby+of4c+6WHmW0tJXlc44LdaR30oIySNtMmAJdLsPeluJbDu2
RjvviEhGYJVnsxRvkYE/f53iRIAm7VTdm1nZLMhiZxIMjW00xfDwVeM8hcJQRHkGOwXXEelxfGr0
eGCk6toGfznJKZIah1T2uvcz+InmHjALi2sL+sMNTL7l6cFraLEMbE30b5HWhuw5wWF/eaWy3xZQ
pP0nzGZ2kKKfC/GtQxhhbYTXNTmnOQlyzKwhYwKdOzXNMA2c4V3tkb+FGlV2VHNpeL5H9pVO7+70
PhTmRuMbqz00vj9NN51y+Z60l8zIY9lxiUCZmiEyWZmpFnQWBjHCN3k+UdUZWiq5y7gWwyEuRjGs
syYz7KAeWvNu9lirV3bOtp1YvZyjA/55S3/HHhGmqN+cU+ZH6ttEfWotwrhHZPpCvDSkrvA+mUIu
jeVlm18sfKzU6Q515B7GckiT+yR9C/c55lnLp11qLKoCt1Ljo903buzuCebBaNR5XLqHZtambNX0
SgqmSi9pAsfrox3Fbl5KOU7seJgOwnCYvL3ZzmyZRNaz1ir8dnGcEJDAD5K6uWAGMmgJTujGmVam
ByOeaPok6xvKl4/Jh4PgBTRIPz/7I6gcZs8SPcHNa2f6rUWWGLe0hcwhi9Si+Cprp0kveVp3rEk0
MfSblAuFUlQcu9xSGhY6fj7R+Mtjr+ByeA9xkK0yyVFOjUkYceZmb8BmuNBrM/+Gs0ksIchjYkcV
RzR4Kp/VyAUx7tKkZP/5DHqoKUoUqa6Logvqfux8tkrKVtsB8baMmkbm0MhPMVzpWd9Y7myVuFnt
AXb0CxD6MMHsxZ03v0W95jL620LHsOjZxfzIBjf9gH9qyHXBSDkGHX1/QBKU4VbUKqlmBKaWiwS8
CkHqDc8cjP5JKvTn1ojc94YUKwXmk8UWTK8asQB+WBWuDJQI85ImGRCPcTLUJxswHyN52zX5rbNE
fGvqznq2Kgd7eaYyFnqKZwJiRJsrFCJhU6We6oOJ+72x1LCLXBNBOBZUcbKwHhJ7z0g7zNvFeIbB
Am3YsXccRU2cYgZphP3sO5rCKB7a03m2Zg9n4nI7B//+aPd/XrT8/2CPMoPV/250Oye/sLv96+S2
fMQ/RjfN/ct0bIPZjQ4S3aDp579nN3ATf1m+bfNfbduhfcf65/Dm/YXXHoygMF2Ld/3fc93/mN2s
v0zbsSxdd1zM2ML2/63RTVhimc3+ObvZLoK/b+t/tw0RALYdmobq/6lIOS8JEydL2L5uweHRNEPA
vshPaqR1M61Ml00lopQqwJwOuvcb9y3+iAHPnyEMPKkz+TPlsBWt1L1PnAtfED0wczzvkpJobsEW
GpcrDkxO1yTRpNpGNJquiqo+A6n+MX3jyxBEo1Tk3px0PsYzzl8jEflucKZPrW70XU3uMMpwVT+u
ZsFGA1rmPTXPUZLCtucehBCXPEIlHdf+bMMeScBp2w+daRJETRqcIVP0TkHAmRZWkOLR1hTNyRUG
nQus9NsOVLbC370SqoZ6ijqRgMblnbxkfXBDWfce4Q2+Rvzqi0WR8J+qXvsZERldCG2F3lxjjzNy
RvEYfL+Hni9+NdNPSAJwfEgb72ykGqkMLaFsgpcqJtk3LR6mgAd2HphO/B5W9XDojN/LnB4UjTpE
HVErlGgzfxWl8coQJXcM4Vjoa3tPUfytInaU46xb9Z282zqbD2mIL0Vm3JzZfolwE3UkBzA4GsQ2
Maxmbvwx5azCGCSX3eGSdzZ2lTG9Rax8ax25s5/mc5wX3yZAGZiA8KZU15y6DM2GAyuJMTLqpDF1
Wu+n7Ww2J6OB9qaXh1jv75q7IZlEmY3f7Azw5mu3b69tBGshufbVfMt94AuyYIMXAVib7hGKEW88
o0F1oUrjVGfpXuA43JSi3EYjGv6Aq7eMvHDfetPJzKab6XJhZSMcSCllgyGpwXAxzmeDQCObXvM0
Dp6kE5slTinNx36HLf+lzPDiLJ8qZYeW+Sn0lDO5K7qMBYjtNKvztW+BxSu5eEoF4NYnROqBuNAd
rpekWlfZTLyVPpV01LkzImYj8EBLqJjDtaHdx86S28Z8atq6JnXoaIfBw09TRmgW4wr4OGvjZFOz
KNg6ZfXTk8Q2rENRY2mOo6U4gYqlGB7oMJt7kPdPmuD1UlO/R8snem3CZGFm53QGYzpbtFWosvyJ
IeAUbOKBxk0uKRROI2N/dSvt0R/Y1icLgLygeAFm7UHjjRp03qvTaHfp4h/NPSpTuml4uYTNPNCw
6l38nFYS9G/RMTqGs/tV6dE1js23qs9/tKTsCVMXOrS48uAl2fdogfvrPOsPxQ7nJo/eoMd+OBOA
eIjgzSqFzUUSizV5lBV3/PCoDwwseXHQRstdGjw2wk+GbVOqm+XzAVj4eNIQBaEzlCxR5IhVbY/4
S2IWwMAgGst5mZcEXbohTbdp3XY7DLjZ5nIkzh2GqyTPoZm1J5nJKy20e0fiNWlFG0i3ZKvNoB/0
GIVEpPEupW+ljRCwmPjf/KkyjtLIiSLlmPEmWDI5KbOON2bS2jcu+6NexAeXY6zu10f6WPZNnfIj
TJYAeq5uqRT0/rBgXVXeycuAY/gLfJWjG0GlXU1xAqCF166PAQOP2asbVrc4Mx89w/vd55pOdwlR
yTl6Xv6naot872PM9pQ6TUP0Hhst8N/oCrxjCFh7bajyw0chtAELMfo7WK+NNORrZBbXArst258l
021lS3kKzpw8UDQ/73TD/M1qdyfT2g4GLwXY0jW7AmFuJKkL373+9K222oao6h098Mi+HR4kT61z
j1TfxDY1xL2y7a2ADUDIwujNybWTHFp9M6Xe+zyZcuMN6u6GtDXHE0o4EcsrpXOU9mrWrpnI47nx
SFxj3paFrW/lAN2GGoCT3R7KfCjO6VB8EuFwsX8Oz30P6ZQk74cWSsjK4xbr2dlU7c3CP7OEtggb
Y30Ode+Ml+Rc0ptSO8uKOewfES1ZL8JUw4e8Lxx5xrK2cXNa1mz/E0/1E1BNYyXOSU/wF4KHWBF1
Ndf1Il0W/j6KKR1rw+kGB7ZbxQNZ5LI7eT7tWDNT+NDvW9u6gSjAn0S1VDNOX0R17H1nz7/xfiJs
DlfpSWzyxiMoqQ+X6Zetd7q3J+7qIhzlxgn/yNAmwovzgW3n1oV82CBa4SeQadBq+ldoN1eKgNy1
ak1z249Vu43JAwHoUQ9WCUuScMGOJi74um38WDUvEgZ3Q1mowsLo4NIqwq9pUlsxVrzGhhjHU9bw
e0l8JVX42U3juS517hpQI+Xk7vXeQWs3zEeq4S9TGbFzJI5imb+Rp8tAjUsJMk7wlBNsOqh0a8fG
o1pi5VXe3/FuiK2sqifsPbxf1Q1+1SUh0MPh0D1UFdrcaEb+TnP79RiTiplroNI8JoLWpljccNUX
YkB8c8r+QLCJ+vPymywB5169vKM8/xgNBmV78F4qE4Xk72+orMxHyULXFUOGwM/15uLXwky1nTw8
AVzna8TVcmUpU/CjTe7zPJ/0NJAxzvwY9+8q1ZoDQd1bnteQkrOE3pvI26dY9Swxffly3kkhLowZ
b0OYXmZHKhzBKlrjJL+JLg+EEV0NW92orbiMxYC+W9JytrxvKBpZDy1cjQp8CCCEtcC/MGj2uYqK
K/Vr5JWERmAzMtC+5p+2JfyoqO/jsk0dX1vRr3ybexS8weA7bJQ4cxcsn6VDDnRNeexrdNmEnLGh
Z1cCwY/UqKEOE3nJpjFZtdGfnNMz8cxSJ9E4P/eV3hLefXfQVoIIv+/KLOcA/zH5w+ltxmCyHxw4
AwXIOQrKcBccraHeO4gbII3xwKRAtUfvrS2HN1YO+Kt6/Zs8R+ZkJGl7/KBOgoq0XHOc3UlZ8G4M
bZ4Hnf4G3Ys++8o5iCyCfZMWB3BFOQ9eNu64LgBalMQmMMcMXvlqDOTNIPMbq0p5TzwhrmPMfiZu
aR9TtWPRRTljpp2XJDacspYP80awcAo+KwwnvAgTQUeqXsByR8yIoTN+hxGJf052b56HzcadV2Vt
EoJwNCghsvqwIih+Ru6fDMvHZ+M2LJgm51dN/9E6qzIi5i0qXPUrz5tgoKZ7wwovxkFMoN1zAaJ4
+kfpoLo6hFZ0aHxo+y+dlr0Xuvnocr9Lf7pGyWA9UxYGH2F80xUjhEi6pf8dW/EcEoLTxxNX4m+y
Bzh5QZKYTvi+vDc4XJ/maLzF1vi2/IQa2THIkpDXrNGFtWl8lBRgJTi0B4mkIlLosR7DQo/yi/5Y
PMcD6zxn6j+aAQdc1lHEMELBY8/EtJPfWLUwNXXOlSDBfqR4fsxMwLBeA+SbO3T5kVT9eKwL3LjM
g5GHhMBaEFSIk7yLtP3OfX8HzmFN9w7cEUO3H1TMBUDk+Gdpzwkp2am6X6JGglNMQhkUyZMQp5Yw
JJbOrbJipKmp4JA7mWRO9fjV6cxP1fcRsaH+2oHdSPT0M/R5gwkzXDkHi93iK65WKAxQaPPuMEhc
it2UBZ0sghLSx77Rk2M6qlMeRs8xxmp49nJcO0TD29akUMFC24u1Z1d3w7U/2VSAQOqvfSot3I6A
oXasw9imwRwPnO+2wHAgLOWtMM8cO4gt2APFQc0vifsetG6/jztE6yRFgo/kLpHuOyee9eTX/0Xd
mezGrcTf+V2y5x8sDkVykU3Po7o1y9oQlmRzJotDcXqjPEdeLB+dIEg2AbIJEOBe4cr2laVukvUb
zvmOhxLYJ9Bz2bFwkCCGh7NiiL05o/1WJBJZ4pJQjButuU7AA2lBaw/bhZcpPQl4a8vSluttzuUO
IgHROgDdXL6zGsyKUfLoz0TwHXlpgqXnriy72iz1VTuO7mkWvK8lYL6iFe42QjZTdiBx0/ZQONx9
Qx/8UganSJcFMLYgEI2o1ofnysUc5vCgFEZ8Y0B8MVDTN7zpnRzpKsrip7ZOpWsdepOYBiISPTwL
st0M2rjPujpmnb9hukWQHRXyQKQ1IhO07iJ9SvSrlwSvNUT9dQs8QJfWvM4VhV+c9Xha6hUxodlK
jcm7C2I98N64u1CnWfYHYuR3AnH2C4EXwzHKrW8xUBRwJtl1c5LAPErZFztjrG7mgHwoZL5hS0zS
rb9hw/UxEGJddPdq8d7GffFlEmi7xilCLIv3ZudesUsdHiL5TEFCF/a6/EUN8gSjaF/jjLl95bzE
rnrtwuzr3zO4d6a7NVmv2sl27kwYKDO+I2vWctVYPbvykpNCwXxpmvAtjee7nLzLzOyquGHD3KV6
uOdFcG25fcMaclRZsTjIq+oJfPzH7DHLnYz5SEyj9qnyckqIgvChwMPYoOKT5XNMFKVzoPUpNzBk
ESrmY76KSyI6i3K6uCn38MjjS1PhZY+Z1i6yUnoJwDf7YA7welR/GyM+1i5PTYLN9WruGoqRhLN9
ukdO8N3W6pX16rMvqokkv7/SceftKDAaplVKKYVSondI8pB6QOP91U3RTx0gjhcW22ziIAkAPxRD
ZR7GcVKrpI52UQWCPiuRRjDx9o2e3mrBMqvc2o+jXIWW/hBW+mTaHEMZVRqeevi/rFPBlUe64gxI
Z39PHvHAKjmCKDiYV5O6Zt3382fp4i8yvMi4KnxYXkedW3WKYXh87iDTbVJSKddlUfy0MuZyj5Cv
eaPMN0bgfdpnp2uf8mDT/PZV8eUiaCLC6iXNnB3IXpYrIzZwFTnr2G0Zv6H1NdB7Zy5LejB4d2br
zzhgQDgvviUWR8jbE4xO4stwXWI6eTbi5XKJFSG60EmiQyRfmInOWM2HTwfl96oojL3X7/wlELDI
we8NdhMeU7UALhfRpIJ7nxQEqkuKdpdh+1rMvBQs9d8G0t0ZS4NU78yYjQjv8cSscovV8zWnUSNf
Nz+U9chINZN7NhiQbcq233klwlR//E2zMWytrr9GbrDtrO9mkLue4I0PHUQPQ1LdLX9Iby1q4RrY
yDogeT7iTw8pan4CV21AZDh6XfwiV6snNCdRHzHDW57w8U9NXEGlXBA2Mf5RxH/bTg/uo3YktNcU
R2SBEKGYVICMJf8JyPGd7dZnDya9E2miFNuOJnpyqsN1GgGsmY3kZofLt+rX18Y82HFwpzae984w
SCz4GDd+isDt17jvXs1M4csBVD06v4k7yU4W8/uosDino/LUEzB3TzK0CUZuvWVpd54H0FHV2LC6
tINd1CNZ94whPsYsfiKekL0G5uCkEHDz/ARU69M3ovbTR2kgvGljVCU7kRCSryG6r2UnMEKFCUbz
GYEUtp9gbDc12rx9VVSnSFZ/RfCsVXqHwPtmk8yzqU1AUH1IZhExZC7AFDfEQRLO9h0n1ePQN2+x
HxnHOlI3Mg3ol0eOqoLU4CxkwGRKLveBaodXhlUTNVFYU0olIcgZkjqMEOEKqBXgUn65C5EQIHQj
8zmrS2NjTZq3K3fOsW8C3Mc3VTZ/IR24yowvjmR9Mdfb2EPBOJX0SRU0hMq3+40T/W6d4MUT6jWr
E2DbDaK2RcG+nGdV8eQMGoxrXH3krYkQHf14RjvGWrZBYgN2jnspGOrfkRIh2bzWk5kJdqCGm16a
2UDALR5NNjzsajX1TuhXB3++T/hcV6Q9uRu8feySWxT4LDI4eyPv20DDsXFmHup+6/4M4mAa47Cn
ujDL4Lnou0vVVfcSs2sEWuMwI7hcIfwiJLC7TeDMIZINE1rnu/SJR8vVngRPZzuhnfNExTPYX1i1
KF9612pf4oSJu2vNJ3gDy2Be65MOOC66st2X4DFmcG+bpbNFFZ6unN+hVbnHEEuCb6+CjEN31m9y
crtDzcqASANShmo8nD2Ts9hu8Mo7xpuNgzc1IsYhOD83WWq9zQMnflMj1XNDiI+I5jZofrD0+k8S
pwh1uPs0E7+Na8y92tHw0dMoK0Qt5KS2LAg4xG0iu33r25rsex6oF6Nkk0id/pb31kn6dnKY83dL
dNGhFCaBXN52eStNty1XNehQD+zToQm6ExhFb52GiilvDkyk39mIs+DMAb8otU7J/oDMNuRYQP1q
2DJU89ZFjO5vshnRZNV48HPssC1T5u0sq5tH3DN41Lvy6uMwyxQSvpx59CA/0vMyv5nNt8gEbodx
cWTXvJVtMK8RCn2ZGv+rAriSdGK4s8a2j0Gf7J1SfzVD+Z4TArR2C8NjxuuJd6TKvkn6mpfkJFj6
Yo2ijjgJAV1tQBnKJUD6bcYIuInw5CXFva+Cc14k8I7JWFz31n1kH3aKiXPAYTojsmVUlIrmBN1c
74O4fKwi+QcscruuZVNjBH1oCQU5tsznVhiBDk0nz4K52CahAohVkGDBni+aPjfCPtIczaIAdKHC
g4s0i3sc6Tn2HXZYBtaBLH3r3WtqYbJEZxoIbexC7A1h1k87La0HM4zICJTmvmbSutZkB+5CUUGy
EF+qtFl6RQhYmcRAM+YptU3Ep2d0z1bb/hqgmaw8J0YNkGf9XmOGWHU96cyQW7mdpO3sZ6++Lv/i
PedX6mo4yNreT7lJRNKk72ZQc2x1t67yH2w4LXWYW1vCCA5Gar3bFtaingshm7hzC8wcIVrzpVc5
yiD+0bH3IqZzmeJpKApP7c2QLrcpdi3UbN6r8Bd326sM4cpljL3BA6bsTbNlitL5cDFyEeyrGBn2
MO+9aX6CKSD2vA29tLeDuTyznLuoW1iXeCVXIOB2ZVUdosp8dDwC2n1nxHuJpyHwH0TIjaJqIoPI
+5xJ54WMTAu4vqLm8FYCXxnlj0fqwkh6QF2Mx1Q/tgrlR8h2whWXKkyt78LYTsn4GBcemvsQfCvv
pbUwFeM5+OXMPSP95NNOAc2RCHJsm+qNu8c4TtGpKphUeE2L76J5NEhyC2VbvYPtvLgtj3nk6AzQ
uJjb3MP1Xot+5eTHQBmowRaRqlNrtrZmfoZBax/SBg+YZ6uDjRFy3wYE6FWosaOOgTU6L+ycjIP0
NH6Z6aVvmLX5LTP3uS4+iPOFlZ6VyC6Lt7Sf2n3mfhlmXqxDwEBbBPtkyCK6x2Rmcgit5jZ5i8Pi
D1Af52Ba7QMKeeAnKr+GE/MXtpv+JulIBLeQWDNzgr3U8t5H9YJlb82rbxJD0dqKeY2nryTnubQw
ch3nPTUw5RBpRNYqNycM0hPNQ2k5XwYpmzEhRUrmr1EonA0UoKeO3NkzPRWnBnuulTtxmjqYI0FH
ZecBKtzOZPkulcBK7qSk4Mo4OQtf7JM/VVs/97nJ9qIt4RUsAX6SJZj3g7IqpF8jzWyeP8C2nPCv
qjKIN7H+nBg5Jn17dBLx/QMA79VVw72rxZ1HR7JC5PpkovnvNSmRDagnUmzyT7P2r7UGmFJ148HC
jwgMqrii3PqLxmI9EeEulNAwCNhNZDLflunHPNr2OouRipLRnK/nasaBX/knazIqEF3dhzXVkMIZ
Idew/Q9CzRhQwvhqWsl7RU18Ghr+IBjJU5Sbq54iEmUiDa0RkZyd6p9OP82ArWzN4wjVY4jFrXgr
SxRYeI6wrBvskBEHM/j6LHiwo4okMWpg2qh185mSGcBTo3L3Q8fvGd54idz8JgRy/3/O4cE72q6J
77KnMChMggoVFupBjwRwQq8wZcdOyUi2Fofbhk3Tknw1AsWsEUDUyYObpz8G3Mdl/oV2fZq2XZds
lKGPvRthyXNoWZYJCEOcCQ77nK47dPjSWWCkSXs2vLQ+JFJirnLvdss/mhazG67CLW/TWMFMj+W1
EuqQjmQHD6N+GHugLJ60v9OBQiULGclm3Fxoo7zVVBRURpN6Z2R7TJgW7hnM/804e5gwG8Ol6whT
SULdb9NusI656H75KSPH2fXjsyyGW1dS+LvlM4DWYUt8ujWi/AJOKo5sbKjtDcxZjKEO0/RTC4LI
iPDbktR3kBIoIDwkGmm1Zpc6MvaHvqSmZ142nvhRX+1cr11jk/6NEQ27QcqwQ1vpe9lzJA/4GQcO
cZJDho2W/VthheG+L6yCiKr2hibAMUOTWUT1N56vZhX7AOV8g0tMbYmJnnZhyvCnCLkokcptWg+K
HPEO8s0f6lXQuc4Hfq5pbzU2M3mr39atcTNVy4kazz/lGBJDaGf7QJc4epzSO0pZgzsqIopCupRT
XM51foMlwb3lYLFy2EjsHcVMpmso/5qQoM1Jdx/4OBmgmZu4mEk94+qJxtI8OmbHOPNfWPGSXj2k
RAN15mJI7b4K6aLyxZq0a3Hy4bYtRLyVJunBZo/vhn3ar751T3mh61eMFYSfLMmZ3T4ejPFBOPTZ
XTe9mY1P8WNMxOOA/tfT8+T6f5K2ifZDfYgcCl32FLihFwQN2q5VUvTJLl1u+QbqpHDf+p4Kg8xO
biYfxfIkvI1QC3El+j11jURtTIT1VEFxJw4229Q+o0lFnntf6pexDb6Nxki3akqewRFJDz8b9J4D
7qdTscxNK6TiC0iK3inJ/5pY7bfK6z+alN2tqvPPtIxfCofORTGETRlHXahO3X45h6PpgWdGsSiI
ruSCAXU3wo9eRkxszI0pxFdOeAkOCgiQthL7nMwnxA2gIXK73aKUKjOIRBgeP/oKqrcb8yRTp2mO
zAPBJeaOshHTJY936PbGwDQQZpmR6ye7IEwRZcG2kg378YAVpod3DoaXWoumey3sDiNNdWgGvmhB
aRnQYTFJSvCLAbfz8UKZSh2iaHquw+F3VnDdtUrv8bcwceS6IU/gHLgYqh2LzoO0ip8mCdYFUnvu
EBRWxby03eJKPNLziIdjJVuFHypKXpFuMLyM3FX8VFa1piNAlBD5IDkb3mcctwRnEMozDofZy27d
ovmZ7Bed1ARufJbSfDYq49vWlMXUQWuy5B5cBW6+nBFlWXwF8qq/W4wM/pgUa95juW5JCeiZNGy3
MVFTdsmx3CyTPhG12AdpceyWgKr41tiwYfx2fCjKQC8yjQ9hlDm5m9OFwhvActMS0ovmtPvIvCzc
2tr3uSZrxqHKfJvNclNRqq0MeJT98Heu+udgbofdDO/NyM4g21a5gOfQu93JBlZQEvIL0T3ca4Jl
0O3+dmq4hmCITOjl+2SMfuTcsFCKMpaI0xVT53OoCki3vV/tkqZ/4qo5l+5kH0IAiigJ2e7GJd6g
UPONoJQiKmKvi+beN26zRonXkZiW6XNklOcgsZhtlvUOltnF9mf9gnetrANW+pM/n5pIXvDxUG/N
eMlq7uTXABXA7DHhxk/f/GEtGBAraGS9PhlWY94yUz46YvAumWWobYQoC3qyrIjUWyS/VqL2QRpc
TWWONBhIL7Uyi9d2Htl/y/i5ieLyFQkxU1iTVzzmqBXwJ15oNrOXKex/o6U3LlaXZS9pFVbbOjDU
zsqD7CUhBmoKyEyOsv7H66vm+d+HSs2/Wr+bL/8+64y2OXQBe7DSYYvmm84rD9h+7eRDdhV2Ix9F
xgsHRYlz39WHum4YE7g21Bu79s95PlsbK/StE2EkIBzI1WXMnpYMhOv4EgbIX4KSLqJzjRC7QS0u
QMcvxQS+Op26XwPh6SeH7EoM5LFLOCXnbGXhyubFEGsUAvVz1KLoMOPyzj5pG+FQ3JMDWG9TV9Sb
KCDuCtDStEdyjtyCfd6VAOdDY7Z8tvwSClv7LqSLE4HUIu3Z/+PXlep2tQmbbPZigpa1EcPzJEHB
Rl08N9kCGOYzap5pTbAAflPUEMAzzR8WVOJqDu5zQuYZuw2Of78Mg31UAL2UcmjfeAD523yO5a4l
llLm4h3pHusJNxhvWkS/EdDYmNpM/dZL61JxPS93uSXqM7rdU295xUvumWzc5fwpItUyOSraM3rZ
aFMD+9zbfvyMLT78hHWF8VSHGFI7iDu+T9nDkLzaeXONJlI85KjVD30Dw15XSXPOYzqnnPE/6yss
a23hNyh+ovxoR4kJ5QjGBfCQPZkIiguxsnbCiTn8TbzfLNP3oWM2u7br+q0vWsAPbFT7wLX2wBFw
qajeOqoEpogXJdvYity/UyHPLQ5KJjJlcaOW8laxguJUZuqC423cGOSZ3SapjkWKwjBStvlG+CTm
8FwUG08CRjKp3p79/GqNbvPZFsaFlJ2fMUid+wSX/u754UsBRXhMlf0e+8PrZFKskXub7DD01tv2
1jdTyMh6TlByvKcIT1/ysH/UxlDchvyDvAmXDWDQXEt2mydUVWuUXB4NQLSym6UtDSeDd6X/FqPu
+N/Ofh6cfH+JS8izbRckzO272b8xKfH2lhzBjtpsbCLlTRfpt4BfbZvpg0i7g+diXquAd22tmbRj
AMfjxsXcCRPazndVzobRN6rd1CLVZlJOr+dlAymqmJlkxk6tXva+PN6dZ5b7fGNz/BQZyCFSgIcH
AQWbijr9oTXrEIJRY0fqOeLxjTo52DMc3vSSHf5UE2PKKz2CcDCR3wxus4GSc0ZNIC5ll0mm1zG7
EINxrmVYD/gNgjssywLJqetsAjMK7gRvhsfZihEijbBBMs8litFr+5eeXvCAW58lhNy7Vr8mY6Db
i7RCXWMRDBIlaLAKJLXS/j3qtP2rk0Uha9SrFrc11VYUg87J/TXRicVO+xaKGTOZz+C4j479m7gz
Sbc2x49S83hNYCAc/TB6JZYpPKG5G++uFvqI3wtyEVYo3qQA2wUGbiQb+BC6B8CzAsR7ajxLeYr5
GVW1GH4jSBQ5m65IRYCdienhwiTcLJi6bJ/BNDj1XdWsbI6pPubecfzE3rTMn2+6yuJ9aho0LbJ7
9HMnufT1/IFsQd5CbQZYBSKLyHF8YmE+OScRVgwyRf3+378Rh8la3P9L6oaATgbOheFLhFZOBpuR
iJidjtGBtywPVyPZPgB5s2ynGZ8Qil0zcQGK1g9gRCgX0NuwhV9eg7i0h22AlksOrHdRNKjHlCFW
gszzBmbsGCEPW4UtBIKesJNN5AX5YXFiMEDA8A9zQDkVjbHmiPKyeReS36zZwFP2nSb/VzmnxosM
1wXBvqDXzZLhrcUgpei/FKzNlT0vO7fsV5bSp2eL38yf6xfK6vEOog+fzfItdoJ0+v+Xct//H51c
Fjrd/4OT67/+lzIpkf+WXdJNiz1q+fP/XQxs/4fvChng4A4E5b+00NoOf9ruP/8nE6+Wg3I28H3L
NT2MVCiIy6pZ3FrC+g9H+DbXJA9817Ic+T+NXPI/LBu3i2m6gZTCl671f+PjsmzX+d/EwJ5F8olr
8yXRBC+q439i4f9FDJwWYdxgzQAeE01nF6v3Fpc3u2To2Q/UCr9SWxoH8Fn2Q5ozetQYrzC7YOlO
eVB4uB0yPR9LsRSVQC3qdVXi7XFHB/0hOn2CozSWBnzhhi6uo9k6F8I+wACA5l8+tAMNnZQ52T5m
cGXUujf4j9PE9OABes6fLEMNANzSO7meQ+U/uxcEme4F9dlHNMZi/++zf79OKG25QqRobl0NyLEp
3F8BHrpl+iux/hoZChrvY/AHosIABRDVcgpKQb5gj/tqOxey3dKkv8YzMjo/BYobV9Dpw4CJtps1
18RF/+n3DeguXC7nNEw01iu/phPzqzMzF3XWXXBsQQQf4jFNzl4P66EJWhKVrPQam6rC95/t/eWz
ATc5VBeZ7vnWHYxkFe5jhcnLSWJjQy0u1g0083nJIfJTjenbJDWky35PyoW0XXgnKoDp1B+rbpcU
zKjMZBgvGBJOxuQ8daVlrLpCM1BwL41N8eX02d2dWOsTgRKczMB7B1oVH6NkxKIGk+SlbqMdmjpy
YF3cWLlPKAKnMfl5O5EX4XOVp3/csIMbBDqD2mJv2P23W8ZYf0NnxSNY4moYsDao4KsLLIQXyzqj
t2n06vSvmqJD5TvprpCx3EwBOm7eDYNoCZ6ClA2uGH7NE+gWUIBZLf9W1fBIFgn5ZuU3y8QUFxsG
ibxsGACFSbnVPv5eBJT1WtQRLhkaRn90gmNAKSsXdpmckaBymuyFZcMx1tVw6nHbtgUErjgElRFP
inYBvrFpTS9NgRMb0V1+TGrGS3X4E6r8ntFkbQIFfSh3mwNelGus4mTv+o8JXqozLvhNH4lnb4rq
XZPI0xSrZUoeX1vZQi2t0et2+5GedZXHvnPrs4XRcpBzBCty6Lpd5XVoY/r8XLujcbBIvzQHhv7/
PmAT+WVNDEabqONsIHJv1Z0dOj16/+Kmo9Lhq/sTobDfDsqCneVFH1Y8pGdcWum5msentur1zm26
Cn1Lm2xGt0VL3mNom+vyTQJI3qHH+HEbdlZdUXxhCxItSVUDMc5rs57kyYtMwvs0C2a1sM6XWjmz
/1pm7p8Sz47WiJc5pBfVW05VlyKyQAHNhskg5Ayl+xzprV27r4z6aecU6V5l/ZrgadtA6aqPNCoT
fqEzNlfgjBTIm2aM1xGKl+tYInqpTfNURlF6sVg6rzJbWUhNYHnbHS+szV6bzqwBIOjKH9SsmLlc
8ruTCIIHW5Ul29K14mUk47xlI4mSZh6uJZAAbirnBTcozWW2hE2SlNoLYopNgBQEa4WQ1tCIm32A
uGiuXEau+eM8lpAhAguSVgbBSSTka9dhis+a7KeBPPKiwHiZjL1GUFHGl/lFK7zUZhpda0Prm6NB
MbFgZn/ptlsmd7vOLV9KIEXUFRZtUbi23F8muEodQarSJlLPYDqY7RK26EVAePuKhKQWFoLHcHdW
LGvgabPfQf+2StRIjUj/LkISOEKr/DU44sl2+UOjV312KSkuBjN1Mw39tVXgjWyMrt6laaEAb/Eo
UISItV2BqgtzaZVigfRHP0dY7KHCinUFs9fjryc1iNk/2T7w94hzpiIHprjyFIjneopAP5AYhaOO
8GMh/45OQ7Pm8DcyK/qoFXoef4oZXIFeyyN+CNvpqM412kJJQHalxK50MwCNFL+gOiVabOpyJ4ac
nGcWkLIcsZqoj54TPsLjWGimSHp99cHgknB4h1SSAYUqdeimDNmSxeM+y2pggTDAN8wev6Rk5afx
3ZyWJHGILujgt5ldPNOm8xtQNZXHuBN5J/17pcyHPML7kjky2Aak/JgJsiuknbAzAOqtQfasCFoh
vBf5qi5wnrk6+8hsL9nkFXFw7qKBKMYb0YrOLmSew34Yr+ooWOzUPbsJr7fRCGefUWOTczaLJYiZ
/xCMAueu+MpIDtfhEG+q0ldrq8mxLzqM6Hkqkg+b9H8XpaDiGgW0D9o8G3FOoD2NM7zHlW0/Q3sE
zMj+nRUmDVrXnciruZCn9uYgXmfJNz/T8HAcQSbfpezT0DfLveeTwOaPHfXvDDiU1xpanf7yWa6i
REueKoeSU0pUAxlfRAK7mQhSNE11G5Z9sxDJUwFKhRZFnzMP+0tDeIiMWVAsqWlxHj2kJrs4G60/
l9oxSRhKCh1zsqlXuxYlbiJ/2EwMvgQ9TJOGpOsWDZwMPQ6nhGSeE55XYPUoCWXbL6ALBHQTZkhv
uiOLYTxFT69HgTvF6Z8AwZBxFNosvxxtXmCpkLhNSMowVNGR3nbHsKPZFhniClKfbqlX/1SeJTY2
ccKd8x12DRga+qx9mbgXaCtcM0QSwMoc4eRb+8HK5TXFplGP6imLUbSl+Vge4O+ksMEnzBJywFUi
mCdaXreVaZa/o37ek0mLpKj4MbtRozhgSB6gOVm5Tg+k06rtrWSbbtcJV6MfV/vUkt0GK1aFJnQ3
RUvil7KPHXNZNgR0cWlUvPVeYu3S4qasMTrTPjxEBlf9HCBHTcGC3tLc2ZLq4D/G38DjUUGg/sbU
yZh7JrsZmn96iUSXHZhisJf2vqGAkF80IJHp6+lcBBFCM598FT/ZCuC2WA+np2JYirHvYizsXWI6
30mkJFZa9YIu/OIZ3m8YcaRPIPw8SwW3zf9NlsU1VdawDT0iB6Bd+Cy9F9mIQyRbMDg7q6N689rE
WY9W+giie9p1Xv3K0used8W8s1IgZ9jHX5W3RLxm47vZcjQwqAEiFADhNhNdbzOc6FYC08mx18zt
IGFy1qGdbf4EihwOAS/dDHr/YQnfWpRBuMnndMuzzlxZAl5AkEffhIhKwCx5vs/7pAPqb7LWn25U
P+6FmRSLpSB9nFPoyTOARRTo/h6nPZq8vqi2jg3LxUYGxeOk+PDmZf/V5ts0JJDTtcqXLtPcremw
h+C4yUyYNMi61zLhUY7B+CsgNhdbPHr5zP0V50m2c4ZabByjenRC27+myAMQp5lvFRkZRWgSrBE6
X1Uhor0Lj9shLnrrFWgrIYysUquyjoyuT83oR3uHdVibE6wz0nlsk6g4c0UfyCsnA9avH8nhfmzq
5J0tKlPx8FO1nP9VPKGec7cSqz9yYfWZjc1mmNBYUmGzDDTddVHZhL1Qz8yZeXK65BkQab2WFWqF
UAebvh4MaFHEgGL8pzfo45e48x8AkiCWMWW2nlU6H4OqRKjUzBfLKkfqUMSzsPUsJJ8lW3P9JeaG
2hglg0e8TdhgmhIpvPpkyIerZ0s8D1QepkuasEIuyMN9x8/GyFgn8PUpGtpdBN9hW825t2Qk4M1G
2DbSt8hoek14+D5CqrmHhrrz7LEYJ3QPVQRqFVl2tbJr5088AZxSdgYyOHUewwZ7OYOHlQeoHapR
Ryo696bmAthQRclHu0bfZ/icIZ2OrrFHDqHPhIzqYuNm/hOxN9cCFQX5sfLo7lphWI9DBGtQt9NO
hSHPguattHOEUcUGJzzjDh3+pJYH1WcE9TLpL7RDSMBjyBmVfQq0qs7EbGNoq+vXPGFQQLK3Qdu0
tRvPYaebPDlZprcot5tt5iXJduEOxdJmeBujKfB7fjP2DY6DMcFiNBbEdMz70KypKcrye9aDT26B
20GS5+Vt146DDLKkqtxwo/9pB+c+qAZZKQdb0KDlknwzrJAagORdfjLIUsj0dAoQyFW0RmtLEzXh
dDUMSTwRG9kUrA+L6cEKRxSnMwtXuUDjVXbUXRGcx/Hb1yXwhAQ0kig0bFHrPfHnq2EJj4wymoPS
6D5aD+FBXPEDm+pphAyxzjzp4eskNhlXutpi7Oq9Af1XW7g8+PJLPaM0Q/YBWeeJ9D1xjdsB+CRP
Q92r5jko51dG6dNPJO+ao5aNAqGIQWghjqdYYM/IkG6ZMWLGWekJ30WZIsLzfMZqvi9RlFvqilUM
JEq8aHussv1EBgY9qxTXBOflqofRs29oWh9AUneXIJ4wOOZ/VVv0B0oA+RD3nnxI/33oECrmoaSs
sadf2rfzh38fplgALjYw3tLsTg8sWJmCFfjSnPVsGtahwbeE9lHhhMJt5vfWE280e3VBeiIOXHRX
cLmJl6kvpRzeoyLeM63fVi1D9L4r1G10PxvELjs6XHS+hqTqS8I75n164zT7OxouXZkcvtDtovy1
930jXmCkXPKsPrMvXVcVUhARuwYylu4hSpn4xa4VrL0Ut7GnvA9pjupguiTnOA5A3lkSDMIigJtw
F1Mj1Cw99m1vkPk8fqd9wsZLX5mxFjtJEiuRhVhohjDbTo67J1NVYCN4ZKeEGYM9beBm1pGfPwuD
DDg3AgQ1lOW6meYJfvlISTzuYNnjFKq8I/pnJJ79SZfTdZxktpKWQfwgY//WTSvWJXmyKouwPebY
WXwFsCmioM0KefGZuRFdvAdsUSLUR6RS4y2zKuGug6Jmf6udD9InUb+RJumYw9G1mteho2yCbLCx
Y+eNiQ/CSAaIKytvT36m1xY5JFxUGitpN07rDhGRwbO65Pn1bpic7rtpqvWOPYSi8WVN0LXfEFKi
c4eYdGvYHnnCv/yS28d00T4ZbvsB300mV9mqc12SvMRkuxv9ZNMCtoeGPexUjHmtZUS+7VLIakPL
JZ6aWFqj5KxdUBil3X422S2bkBboot4nEaUGSoZy5+PQiAk0PYss3fpYf3fItEJ6A38fBTAfBEwS
Xlwn24ylcUkz6mGjYMcyBigDVMSRAcSGjbOU7boX5hcqb3GpQ43tKUd1NdRDs8+iADcdCodjL82f
CZXIbqya6DwtZm3FnbjKhx8sEN5jEOIqZefoSDAmXu2wcxlJ1kDxJY0Cqn9rnjMmEEGdvVLHQ0QW
PSbnaJTHrvcetAiKY9jM+bbNBU4sRlGo2fHRarVrPLvezP1Tnw/D4wichm6XXiusXbEephbLn8MX
f9B1dfIpQ4uKqUQcXwqfbIWaQ26IsoGgpmnrNrwgustuU2X+Yl3foe6a9NZsaW3ist3xHbF6DAjY
i4HrrlCZnr3W+1RxPR0Y7ddrPIuB3Z6G4DfBQKxGFQ9cX5F3gBqQNTiW+txis+OzZzQIIi9c4qPF
f6PuPJojx8Ir+1+0Rwce3oOLkLRIb5hJJpNJt0HQwnuPX6+DVs9E9yw0I+1mUxEV3cViMYH3PnPv
ubAi0GQenNmILCuD6NngfXK4s/PPGowLPUgFYe+ziAiQkgbqfWRtN+FZd3GUPyVifDOFd9e61aOR
Dgz1e+KOZncfwQy7afxymvaIqnDv4/5C2MocMGw7xM0m0Gni6eA/+ez/a8+5673yGKeq3OXAXCI/
EHdd5xJ22Bb4yM34NCattddcDPCOruEl5Cd7l6rpLRuqhrrBp2mcAE+HZmdfgPs+WOmphTuzqZEc
gyBhBBSOlAqWy+R8qk3iQdFqtEP5XCAlX2gl1Xc0Mb9DTcNOv0U3hehvidHrsa+xlbfQdkNvOEiq
EyxY/b6M9RtPiGZ85PNC2ZbNLat09oiWYBG/w4GHvmUCQTc6oAy8IF+aenYdPXKo8NdSjl5dZTEI
XCbA9Ek6xb/VKkzIQjoYwRmrTYrg0egyAFean04vTwnRGH5MvMsdUVQtdZhlthIbHW+OjLrj/C10
XUNu1aoqHNxvSgxbjMLNysOdxU/n11bFfeQ7D6EzPo6g8Al9eilNxjGI0s5dlpz8OP+NAmAK2Hk/
q6G8Juhtwbo/uMi7AimLYy581ioQhbQ+gRAwDMeQPq50xJnyo8QcvLQNgjSD8kcSV7uSHiENZqP/
eL0k5on1WE7Y8YI1TQwbkiiWMZKQ51PsnXp9asr6YAXwe7p+F2VfY2U+cyVsVW17u15Wj/1gXVO8
/S9FD/tdVfW9r+rq3tNKGO14HM55dWGo2O9IH1mYwr/oo/3AkOJEVC8cF4XjE+MckuJQPJAggkHe
59POM5WuaLxfvUA1ZxuZ13IshLxZJlJeTc2BUW5+HkPtZdZJLRAQkaFQdv4m772AHpUPM0peJr7o
wpcd8adB1p28uD2xmL15s8Yl8DRzKa2x2CXMmvUG/mnCreL6by27IQCnxXF0f2MkuGzr1N0YfiV6
Ke9NjEzMYz8mUjZ2duU9orsWmCYPVZCcawRVC4So0hDHKqKocVHLL3XZPbosn0tZ5dvQ6B4HxrlQ
oqhw5tmQi1fCVRpu4f4XVuBOn1H2hXg3Co5V3w2fNDCrTla/gJzZe2JuYRyGEWzFkJWyZmvEo2gM
SIYpgKoxPgEVoYUcDoYOtpr4mtyYN+Au3n3pXFtCHhiFj0szZx6Dk/Outx1r51YkQDr7UhH4lk3N
YxqpkPUbisd+gAfhDmsehx0rBhJR/Ow0IpBxR//i1nBL64SUxqoqTglL3AVmT/xj7U5gw+Ngbh7t
HKoUQSNHg1ei5EnDD0OvHTnmtR1xa/Ta9D4ND3bfOhxG3DzdkdQDhnY/KDTwfENLUG9tGyNUE/y5
Jjcec7SESYDgprn6zKtEm2GCqgBX2DMoEaPUAstttqU//9bNx6IsURRM072GOZPJTY4ul2S9pS1G
SQ4VlNIiuoEW+LIcciyG8AyB81dq9SHtDUR9WPX4QBB56ysu8fesNG6pDjElQzIajCwnamVi2UVj
NxgnmvZqhxRp0+Q26tq+/HbEjb6YUtf6iOCC1+jhQtPCJK9xFLYo31skj7FmwKuvNoZLW1XMTga/
3dql/6K56jVL1qXTp9vIllc19Z+AOUIn+YSjB2EKZw8xwyf7EDmvMn5WuM9xaAToR5HmkDxxGg3O
VhykHD0kRa20cPzUBYpLMLOt+e2zgRE+zUpEHDQxa8FdXRnrumCGpCfd2Z7NGQ3cgsooH2vde5gK
0lU468kcFbe+Gz776tYCcj56JC2QI5ivwWx7tqctG+V+O6HzOjrRLoz6m1fqmE9iAMUwHUpuugYP
TBtVR78hhZjejjdSaleUhe9aWpE/n8h1gM81ntrHaMSAx3IdgBtjWMnsWiQOVbmVPGbwn1I/diEa
FCVcPaxtGEZRUR2Qj5XLZDSs7aSnRzS2L2IKKCYq774q/V3NuAK4BEfDSNQJOmIuhvq70t2HDj+0
GOSLVvt3rGwv4yzLwKzMHaGMpyTa+R1jkVBDVIUh4GEilQCCcwZ/pu0QXzH7UzmMALyiShrvLeLE
LomDNSIszkqNhyi+B7o792VIzQYr+3Scbj+x18DN4ockKsD4HPzmgk0YqbJ7FZCGm8g6Tngb4PcQ
zhCCW9fM4YZheQ0yD15OE4EZRPV6KPt+j0j+IDsfF66VreO6jzdpywuryDBD7LJNGR7FisyXmENf
s/JH5JkrNSuYssa+Jhoxr5NlXisF1KoKCReQMA5w/x5hNO4iTa5SE4EROeKgtL2MdPQquTLQepwC
sSYJJ1nK+fbv8FR0nX4tHXyIEYGbRT2u8piQC6WaGXlNjuQQh3Po7061iViZLFP3Q1qtARx3KxGw
Yc/JCUc1+w4JeU0HrQGhn+6J86Hj9wNkQBao5WCA7uAmBwItdpB2GtRZ21xr0nVpOV/GxGMF9mzP
LbKa1OAu9DHu1l39gheKriJAtSZmkWJPd09uMMNByD3GMmmIiZgKFgbmMH1PVrZz7VVbaCsSl1Z2
nAiyXIwbc8imRxoeIZl+mFx2F/VY0S8zHYAJjGIzTcjXtgSDvaHVFvjsSWIZekQpYu9menPRyc8D
54BEudlbYiCJkBT2hY/sjkbA6HCLQIw5Gi1vfGyEv0Yf6htBcjK0SXECEvcxNZg6OhrNNQFeezVy
ExqBIu1SeK/oxcuXPlhTcDNwifgG8ND0FMXpewVvaJdkWbbtE8Q6Lr5f3tHkLXGRKplFrOPC1xrs
7+z9KrgbD8LF0dqN5M+oZJRIUSsaGRYDCwzOMY6BhlRDnTkyBsp42SPqXBQpCudOu/QtUm+F9y0A
33zX+nG7DVuTWlXVd8MU3UmbQquY0h6HMDs4PQShmI/EFEX0lXy5Ax83UovSjc5oGad1RvXNwB1p
VMeK4THyadglodNXv0l/o9Z/JH8QgE+sHkj5gLfiFhDSPbY5GEvAdfTEp0xesGlrc/g0w4JBaVyx
Mjc1XmL0sPTSztaYhe18gPfszvlGFDPONCVlK3JBNAd4qXKmz2bHVIzkmiPX/FEA11hURIMt0Azx
dHZNtdOjUW0C9F1d7bQvPY76Qz2w8qoDYoh0JpzkiHonagOfsC+s/q014Cyo45PuJFSCEyIVoXEg
1krhn1RQnSyGcUT88IIlmMxU/y1GrzobKbSpcsZ+tRCKjnXj7ZOuzglGYxJswjzM0S6TNpa81kYa
bWrXHtcs2ZB9usA0zWb2UkTb3CgfxmAOsJ1/yVOd9joicttP1KINOp9ChNm/ATr+YJMYtSVE/lQr
pzgE6PRWCQU1kORpONW2SVkbdvp6coCTS+Jv0SxFq5DaANIWEjYb5lAiI7GBb7nuik7jIyuyDaE2
LbkbBBEQm3DFM1xi0sTl4ZH6oTFUmnA5AdbZQlwc1+kYHsvZrJANLGO48d+dIjXJ0gGsgrM3OGFn
mtZmhp21nxAG540G9zBNmF2ETACGB0tVFe4xVOyNnzwNWoAyZ2hOys3u+VjGswR1TaQDUyYwt/TO
Y5neTbrz2WMtn5kaG8zv0xoIM9L4HOYVQyXYa0P+0kIhAOeF/K7zPcQaDaCTnA4YRa1imxlzdRGx
tzN94q0bKp5iGuq7olKcpcbITFhvF31VFs/+gOI3LvoPeAGqSoJtMp+8NlBz5q7mKbTu2W63Tz2+
g7HTWNSaFzHQd4ce81DyBECn4roh2kvbABX/LMl6YQ0qiawO80c14ZIrw3Lv0IOws2KyWMXsqisb
JAnSAs7nKm6wUqJ+yGybEpu0T+NP3id0NylEf3DnxOPBys21ocdHVU+4gKIiANnrlNs8J2t0BL9Q
WvaltHQkzVNQbCwjuZroMQ5FTBK3oehaTKLLZzE0G3nWp/hD8AffRi2IcPVk7h5vot94rJTibDiw
oX3xPMi7Niqvaqqruzx5qlsfb64+rFvNQfQfdkfRAqtIEkqnAjj5VGqbwiAONkuGtZ7652BWkk+E
LmJTg92Qh+xfXMl60v4Na2NurcOAf6vaQNEfD1FmIWSJcVRkWILDAMo9I6CFtAsauJxIE4arEPq8
fE5fSaJppcW63HWc+5aVgkoTE9iUqOQlYLSw0urGQK5iVgdawh5vi/Xphyz4/vwFpwCaRaFDCyEN
Q9rs6FDTBse015gLoY7n50s8HKSTJdOJM9HPzuHPX4ymY3GWkC4t6tciY9rZmGxb/CzddIMeHdVQ
RUc7LJgV/Pn7FL2y0UaHJoVLMwxCbRvqEYT0yjyKHpFGVLB/7u0Bj5OeIZCRXBsVr9vCVwO1c1iC
yYQCWHmDuZPIRpdQ9Y8ENS5Kg/AoqD9oQeCxZqjaJkzvaJI3RZK/zXF32imOJWE1o5FsRhHXMOVz
3eH1GRqc0aV5KPWBYF5fbUUdEJo9/5Ibqv3PXzCaUAHsa70bd54U0wGHzJB32UEXaXZIYLSijh2t
IxBTsHxaSHtrMQw4YGORB8UTg1/LAfdWeu4Ofck2M5kuqdB61ipxTUbrburnvy9izmg1iHwKoleQ
1K6wyiAGRJ55KQvg/EBQ167IcUTi5x5S/aGoRkpAmhAELeldwDZKr0gsUeFmwlySNWgOJh8jUR5U
l2JOsw6T+qlXaFYmx3q2rT6l3sH41kM/YzDOMn/MD4bEBJEu0OCwUiF91K8oxnVsJMzmuefd8gHB
4efU+ANK0uGRbcxOaONVSG4hzRuPoISBCBMWTrcTPhYVQLGBYOt6tD4gnzA2TgtHIpKSz0lu3cpG
23CY/jBSkez8AROm6sfV6OhZZYGLyPF5COPbyVnjAG590PPoAXrmUgawUUI2DmOa37fsdjgURhIz
ta86DPYJ3Aek6+4bIk8wSSpsNv6on2xHfjsaCyVTj29D67y47P0d7bOvCQWIXHNb5gDL/IGVh3aA
lfeRSDgmAz9PO4x+JVVvGrsXqsabPsCwiHyvWSX4DRnReASKFc9eWPIWsJ/CUhJid5weNFHcZwBO
sGu2j8QQbyOHPaLJ5oQR1LD2odgl+a71MdE0MZVv4nm7sBf3A8l8VLt6bX8NMeqZimX+LDSolgoA
J2TGBylj5DPJLS12QRpfJFXSQtbWM2Z3Dxk+T0jG2zBF1cHpoWsQd3Icsmxnt/1rI6zn3tWvZhiy
+XJXTfCbQ0GueHMYwe0z2Hix654aovt8wc7B1JxjSUy2+Vw7xPvkKKChHmdrsNRkYNogSUyiaWVu
7eA0f56nojjGMVotVNcrI+dSGvN76dKSRyO0Jj9woCntkHckHVKSPA07Iq7WWUKHlpkYfkeZrooh
HtYjmCRIFci0hgSDrXy2w2DLHlsuShye674d8fadQmeOjr3qnfqNBhLECt4yB90GOp6JqoeNRKmY
eTICevccn0pV89TWGx+sjiQ/4fgzyhujDQ4DM0zNdUUaoK3kXrL54cduR5uGD0dYkOmNiFdM6uMq
wShyyHtQDgRe/Q/ks6fwq2LH/Nv86z/ot//+r/9Qx/5fmbr/vwQh6AJ2Ldja/0JEe/dRNMFH8ncV
LYLZv/7Yf2ppHf0Pw4Sp67rwdQ2piDD4S0tru3/YuuEIZLbKEI6NyPYvJa0Uf+g6KlpHOmhsiSrg
P9U5ZpR/+xepg9y1Lbi6tsl/N13131HSqvkr/Y2qy6pR2cqR0HH+SdPtAsYSwWB726jLfnU7ZAsT
MQNPMD6pNt8KuzQ52exbX5iIH8eRpbjlX7sBzJzIbl3bvaGiOk4Bxs32LgRywezIgaQCoclqtioP
jx32tclPb/Tp9Mf9Y64lWz/AKmfoX8SovluRfh4jd4sdGKEgq6gs1b9I/WEOp4yDm2ufGTc1Stl7
zn9tJfVHQlwubdWfO9veqVHsuJbIGkjwAL0kRTljQVdWACsBGQ2apgavSbsvvNmdVHPcdqAG255R
o2CUCxKOjWbV3ELgUzXoyDbFY8IgHsWMWEUNyUl8V3HDhtqxf5XdHVFa7M3cffaR30dev5yIOZQg
71VM6K+P0MUcmF4Fv1D4liAoUF5he7WzpQS8RI14n/reoSaMXsTtfVtq+1abdrzqREAVa20S69Q0
7oRVzVnQO+CDSOnhoBfsz9yaVrjyyv2oYFq0r+QUUaU2axUVx8qALsM8NMld4vAQe+qgiwpwQCyB
nzNNbDkCj1qFeSSlYCN3DgwFdI+qBfbFZk+DsdegHqZ4eAqbijQCeafhdWolPBr8i1pJ7TtqCFbT
PdymVdWED+Q0Iu4t10mobWLHwnKVP+bGncw8IrKHTS7jY4vKwrWJjRRVsuyiZk0ewB3RcIsMtP+A
Kql3vGuruk0g/Y2TZLueMdrQietok+DZmtZb0BRfPSlfnqN+9M5ewzXfilQe+jx8A3fPveF3py4v
L4UbUfHH58pOH6u2PFAhXQe7/OijAYVXczNy63myxpUVek+1gnc+quK1ajPyxf19HnxD67upyX3V
9HaDt4MYZYVHz8M9ZHL6+i3KX1dtswE/Y3dNx+rci5jWR6KaJM7VceqNGs6ZrpaSfBs9rS9BCBXJ
SXGOzTOWkKRgIR/Cjl61KOPvIBUrPIis3sLz2BI90Xn2W4wRB01hxHiOxY3H82clH3EPZEgPP32j
fiZO6MySjOsl/6D5WfceG94IMOjUM8qYvw9VHcdsYGkX7fSYWXeWf9CqSoZa5FoF8a2yuaEDsdQy
/75idKdBF5VEPQHzeUvMcI3FdusSBudB+mhcmyJt2o6mvu1yltUUZiGC5VoTbw4dKfXTsizVhSSi
LZWFD5JgeGKCpxZyNqODAfmNSwS4vnyaYEQsQCUc0sjcBxH+/cw2D1aVP9St/mtEKfvfwl/koFIH
y19Hmf6COGul22yph5haIr84LDzAqowH2ymOXQgUx07BJjQWL8Gg3TVBfrV664n9zckhG7J204vU
ch5RX/BhGzF9rcT8PkZbn3wSy0yYJsbJw5h6x9ZHYVH6D5H2Wnj6pfDEMdLtZ5qwL9AR6GsL7aPT
7FXgEoQBZFVuktYkn9cPmZh0hCgR7UmxP874p/lnOvivsd4WbwPBB+vUDsZtEfUXPet/jNHEgEPg
JdQ5Om03I0hOuPl1iiy5odtF8s3vshHMvh30pH3VfA7ulO/1mG0Bhhp94weMpoLAMDBvBXCdW6CM
lgmOpnPqhZGZL1WClsLDotOoju7LH3HRNWw3UjsCzqnFc3T0GGwbDcly1rKhk1H0zABqeIyy+AlX
x0/uoqwD4s8wKS3prvEvLLyZD14YYYqtUnvN8c7u9Sx9cTrvkjbQQuCi0uwyUSMNAKCBzZraJ9Da
tsTSBWLJ3il7azQbvb5EVWZO8TlMKzBIph0RwxivAtiIK4xu/TZzuEuGHqw7q3540EZLLqVbzGpc
mg/pRvQcHkjOzDA+/7yy5xrF/8kf8mT0aTj/WaX8H7/99/95afOPUogv+9dfu/poPv7xm/WfPptL
+1ONjz91mzR/fkN8g/P/+f/6H/9y6zyNxc+//ctXziZn/mq44v5h5JlLjP/C+NNyvn2Hf69Z5j/w
l/NH/8NRtm04WGwMhZPX/l/ViuEQ4UT94loYe6T8M6bpr3JFM/7gBhMg/pUrqFpsXfzvekVTfyjL
tHXXciwDZRnOtP9OwcIqma/1t4rFoec3+FKSgADLtqmacBn9PQeAb4CIj7Z4zpwPJ44+dfJHkHio
k1lVl7x2461v+q+Mgq9s/0iANNe2Xz8SLDHeElZhumc94peVzMWwr+FcRw7A5UVQUYGNH2U2dvkh
/3RBatmTf5piSo8qrD5zhyuQ1qfs8KNUdDZjWmxxrMgFGX/xIidRZyGDjnx5Gr56tJ8HEmp9cIiE
Y/T3U1odxBgREC0HNo81DnLXw7ESwhNwAa2jvgKKALD+SbjTve7gJpBFGx99FPVWjnm62xYZm5UQ
ElyTYpIvdZ+8wVliRGfSFCLhRBJyqbktJhfuwSwUz8YgN7FlP5keJkXJ8t5LYAxEGekvVt2v9Ja0
b8c6NsF06XRx1fv6qAKpL4d+YPcLtnng5Kdl/WZI8SyASjcm6zqlSFat2Zi7DfHCOFsWXkBH3yBO
6y1LW9QgKxe60d8lQcvaKUN5zrDNbWvxIoU62TnLDZt0H+CSndq0fWbed7AfYtRvckQq1MLwMJLM
BRlm0mflerpIrFFCeDX3cCl+owivAY/IW+6BMq98tbYSYAaVfzdFPv9gw4BvD5N9G7hdtBTB8F18
V4VnbgFXLCPLeQz4R++wXsJOyUpkK2nsMOVHANfWZHKzlURs7O8tZRT7wpAHTNo6MLlhoWuhf6jL
Zuc1DNgSkEzUxdiVx7PZtQMyJw3GX8hFQXFIisO0BMlec9Lpy4DVQpbWsOjsb2EbDz0ZC+tEjr/1
mEFny4ZXNMr8HzTGkbueeu/HSrSDu4vYoVHM1nchFCEtDD4DP8IGxjPljRLKb4LhE1TkitPmnSep
Pkx+npyjiTVhy9aPaSOWrnbrEmSlaxmuLcWerUF243nNrWJCId0D5LdtyEe5YJ2j/6ZxcQuD+K3B
8pKN/hzQw3zG99Ny6bQ1S7WqJ/tXAQ9tnIMZjq+jMcEOYKHfjtY+Zrc22eFDH4mBxbN/ndzomI0K
6bTWnIhXrvf2dO41Sm3fYlOk2e5Zdc5bhJAxYAPsGPYI2cZYD9GXG2NXF6p/HipIbNlExORgo/Oy
JKvFIfp0I0QNYQQkkXZDI6diUa9zV9PXg6fpuxoiZRwklypSDGhgnBE36H5VQYREljk56+b626un
UxDrj8DIdczS2W/SMKePi+kJBURJihhjP2xl73GOfiJ1agi7TGtn3/CwTlOyeL0xX9pDHUN0U1xd
pVctCbuu1+jEXtiQ8OZXjUK0zqkSo+AtSfrULB8ps5e+FDbnANMahn3VuW5ZrRld9V5E2iX+dQZV
r+KEGl3SUC6CyjLuU4lNq1XhNjKbo+7Lt8k7VI7Z3lw/OAbAN5ldWLyT436cxSQE2i1VNMsceT0x
PhAq+lKHbrjOtSvTwAYBrJWRe0Bpa0X1fdMt7YK0S1zzcuMQc4Ec0buKnsta4vkFKpmxr84M8r1L
+drUFipK1NH4RKmaQ9LOnaxcw+Y/0s4iBSdcBZRA6ehgZUG8RBHrWA+YCopfzg/HtZYl29aDNWeS
5zUjqdDIOQEKeKgeFLaKEWYRsT1WrQ1OpmyZF02MivuU2TKc/BD/HHOTAPdzJQ91gnkmGMj6Msm4
ppNd2L5Y0cwSfJ6gyTL8E1LNFlCB80uy9cL1szXmNcijWXwIpTi7UwjnI+9cSnxwEZ777A7aQZP6
Qzz5W7dKftiW/5CpmeLjS14g6r6HY31nVfUD0UW8jwbOBBUxkR6YABoxgWaDw9iGf+2bGoFwSxMB
iF/Z65BS7yTH7LV2wKm5lFj8CBbaFpn4vSkm66nw25kM9BukWnGlGZQLeQjS1tnmAKNhnDuXQRez
wBRNmfqIaCmXDRYDVPLWGRU7u7/jrOIykFsudApUZH93mcQqUedP0DmaHdHuaxYjv3HNUF2Dkrco
TLwLjD+5Dw8kPZyjigulS8PXFNU1ipiBRBn5Pljiwkmzb2YOdULWKG3HojSVdm5J8lp2aXKvJeBl
e+F9IEyzSv1V6tVzUPolB1h1KAfvIxxxIBWFSS46Wn/gYWgDpLoLu+6dhF8EfGM3rsocjG3VGjvX
+DVwrC0Yt/gMUYstTXCGMBQkkm0uJ/aS1pg+Qpu7H4muWo9Nj/itejYAanHKh4h3WpqRIalfLGU/
YUH3d6bpLulqD6kX8zAJ2JT6zY95a1FFACRT6U45+0IT7k1375nX2Dx7E8upyThiL2G5bZq4T8RG
03l3YFtmtrDIdGMzn2DeW+YzGSB6x59WrgyDgUjRorGUOqIEVh7XUs+MHcKzCQZoQjCNFw974BlL
RfaclSUPaQBarc+si984gAQHfyUg5awykc3JFc6dYcbaDkdWgTJDYQHD91I2dXZHdsG8mPRwlDnJ
K51jH8TrzK4tEqjtWZ48njXiwRaAYdiaoWXvp/aS69lInTOu3big9wgykgH4+ETv7fRO36DfGVcj
eFwXg/FK02/NgOgHe959bBGCWdL26M59PnZL/M0QrWrtuYddvyaaFc8AI+IyfM3M8NscuT2UNv5q
oUV2Lw0pbNE0mEC7BiHqW8IMgDX8drgsFqz12yUM6G5rOJmxpZnSknDCxPyjU20YnLYnTBqvIxON
7dgbO3BHPRees0lYHJGbER9dmA/LKCl1LBPoUV28CHd1qyGPLr0LRSv5McU+JwgwdsOXBs/V1s/8
rdTbJ4MtITnnhOcYOihVU18VZp9vY8si33Pg4xS9s4EtOGc0BkwxvPzBzXjQGtRPooi5HcrNJKLr
wGM6ZvUdUbrPJEwmD4x4WrI5h8qJr0LxjaPoxFap29sUeSyq3vHUplyaU1DjJcr3AbNc0hsS/Rh8
+rkM1hNV7b71SdIbYMd7AWKfaGBurqJwH7sYMWJM8OGg37xZCCvDOCNdcjxWbAjAFqVrFacfDvzL
SKDJjYay4fpGZiXI7sPTin9yiqHTZrq2lkpNG1cG721QzREBNJLTbGsL3LfZBDkgM3eJxsMQmG/7
bmGPop3lePqaaU+1HZDvZeHs58t7huET5gZ2dG04kMxUh9cEQ/WyzwZ0LaEM5rXW2lQM0uwuKEAV
6T96jE0zQRoJZJe6DQMkP5OV5cuY2pTLFgdtS9y1IJyx8rSTkWCkYfqysHJ5MaMav41yl3mBNEQ3
GhgoGLplwQtloM5GAdIM5VqrnKMOqX5ZFtwjceOjdogkFxOW0EEU3Oyi/uokkVR+ibHYuLEn+PEh
Fu1E1D4VEn1hXF2xVV+jOr8J6YkN/wbMhDaKz7wsNoK6RgzWKqLoXhVRzU61DAltSbdNa+VLy3Dm
C6q7Cw3vYLJAKvrkzRBcEGbhIGqoumMu643GeQb3CFqLbvjlVrPab44hbdOVzVfQhUe+yjogSOLs
z1GMTlKYAIQp1Cc/2c3KRAL03gjoRTXTGncGOY2kmKTVLmyJW22d6gHtT7ah0CaSzApAmKoUYGbB
zDJ/odmEjawnbJcA6xfKuarIOYHk61eCXgMLg4UxooHeJnVmSe0nR8R5xF2JlXq29rrqK4u1leiH
VzjXzra2cbgZJtIFDQKv4uhzLPfS58k7S+SzJ1CfgD7kmPWCey/5bM1wY1RYVQXM55Nx8PVl67p4
0Msjlcab1pXDmp3Zo+GkIL093ANygrJDmxRSTi2bGEWt6tp7SFAIDjTmL2pyCGEbriRvfTitKFag
IIK8e/LZpKCnTkjPyh5kBZDGa2ubAqv+dhvkXWjzLeg23U8bDR9a3stjr9vHvDMMAl3oIbsgXfK6
+kTzzETOmtSExD8algcqp0cao2eEYECDf2IexOdouf1i+hWy9Tb+1BzzlHmIYWu7XEtxljvCWXF/
rJqkNWADgdZpsSpWxjKWP7mGx510q4BZdcgwk7cyw+LsRcF93PLRdLZaaSN+DV6Y2hDrBCnIOkBd
rOO62JRec8AqjZY5f8TQi5ZLAZvzp+yMoI+8LgJI2TmjMBvxYFXTOrGmnlTzkSJtis5VXkE1LFhF
O6xch5pgrwm/OqzC/VhpF4Teh0RwSxehwbD7ERVWvS5G+6k0eccIYYUwWvKWajEI/y5D/xnYioBC
dvEuGnsnDFosquIuim7EMNTLzFTPmiyZPWLDZHzMcqGowrPGIWa2yaUfSVkZGmbdUBVQC5KNtmjr
ZRqrBux5uYffYzNvVfs+YhI1tu3AAyqOSUQAVVS+MxO7Dv10H8gAZ41ACDgnJ/Gor4TpMU7u4BU1
lnFs4L4CuEyXYPgRWYrw1amPstPpSS2vXw+584ARKV3ipHzQbeeglIX/dF6RuuPBatn8oqp21pWd
AwAa3YcgRDXKRs5muBrW3I6TwdoasL/rokWWzatvYbNzwQ8SREZGDUpsY07sGPVV7xPumkDF6bsH
O+iqpYPUlkRCAo5+U2M9tkw+ebGbkcCylIlfA84SPTERe5bcDwQaOCOPYmY29yaYzOXI/AysD4JS
RqB//u0zhxB60q2Iwm/Nb3sIKT2JulCg0PChZbMvfkLysNbti7I7aeSz2XFq7pIOOWOnG5B8bLUe
bOMrZvpJoXsAaU+laIFZwJ9NeZg+eUnsL+uyu2GhwFCsypNek3ntBcbGSl91k1DP6FaiH1l3UXgv
knYTmYxzEGAMvJ/SfyiHCa5V1aHvjlIaKXhOpfVF3YM2JHvLXaICcnPUMY05aKxaiMPJ5OqHyUVu
Mnkh5h9OBkC8CyO1toKMKWNGa6IZiaxHvGR3IDSxnUK5sATwsx7bg6zCbUXg/BpnM11dUWUbEZev
jR1dotRmMZ2e5FSdS6Peo347R018qYl3mRRy2S4lgm5EP56L+7qKLiqKM9hwyXvZVN8mdbb+YenY
bQrfevTZBZFd+5RmJESO3zJyv9lB4TsZ/HU9lJ8e9hLy0TEaTL9JP977s1u8g9einP4eIs6yrOKn
NBF3PUZRgtFuRZO89lZ5BOZ2SSr9t2rq71DSUHv6rtNRRv75FYL3OjZeHTn9ytDaVDkzWq2qn6MI
s8OsTGo1TgDXX+mlfw7rsCX35atJnYHkwoBFh7mZvwVNd9d9HM1+jHfSsOOFyghBKK+1RtqVi3El
EowfhmUdM6oq8nBdW3OWAHQRL6enEemrOUNNGpThtna2tQEOIUmwwlBXopYvnZmcCzN47yBeoaLG
FecVDI1EfYN1d+z+g73zyrEdabPrVDQBNujN6/EuT3r7QqSlJ4NkMILkjDQOTUyLf7ekXwK6hX4U
oIcqoApVee89hwyzv73X1uV97vGLOn5CDG3wOY7si17dVXMLeWF6Mlh80+7PxSQZMipSYlw7CiVF
qA/PphwU09o6jbwHu1VPy5+C+jCeVg53PdUcc6duIEvcVxkIzH48Afva9H740s7fLtdtOfbPkcRt
XZW8qg5fhV0Ut7PdHJOaBmFOhh9uQqKfjKofpvcDfRY2PL+48Ldq5mM1eu9h+fN2vbGi+f0KO/SD
K7CzYl3g8CSizxL3g58AKR4FG6PNd0TdOy68lNghAtGkoM/HjJMmP1unwPEGaby23stUElz0oU3G
XGQIbLGotR4dbQQehxqKgSLzRqbtduTNStP0mqaURrlwSrveeklsA8ovZGx8Ky4DG+eeALe/klq8
0KGBeA9EqO/9c2FWX3aaYuDNrrhIrbWfAPSMmgsIoks/qS8snZzLtLTW89SdIbluEMIxOpOO2siY
giDj7FYVhdflPSXVtGHwgDmhwHVOAmEeWd2X9lV60Ot1KjQuaZIWiw3IFMVIEKkliMwb4Yx/XM92
xaie3Lonl5Od5s/JZ2emLeq2ychlmebf2NTfRdPluIoSf6PtBi+xzq61ywfdOvmjzOdri6kzivgk
FIQhlnjQthqlL0YobtktmlRbIMjTk9tgHPTKz8ivf5evL4jqL+3waYsiObk0THU9J4FgbD8kGiSl
zQTCEvmCoV9gLDJfnZzrKurALMZbHkUi+8p+0HZ8mNV8kWK2Dn5ZfFCGvZaedzOtujfWppFugFIC
HccxCVtqQQKFwUe0iZOCNJtl3/Kq5Ugp/D6HYV+ZGC/til+wdYZrWfmrctR/YundIZ/Bbb9+DL3p
rXXzB7gVPmVPjdjb/QK3NqCtIMGsW+JeKEMcgITwX1rl4Lv2R1jSudj+50cu/1efyGtWZOL3J/v8
D+0m/6+4SVzmFP/+UOby2zfMKv95KGMt/8e/TmXs6B9DFC+ygwAHyeIU+Vccmx38i2l7Jsdtx7fM
EMzx//SQGAxsvGVCEplBEHjhPwY2/2YiQbz6F+Y0nMF9Cp1d03X+UzMZKzD/j5lM6Fq+CSvOA32E
0cUBCvfPM5mso1/Jm6mK9DKI7EkF+WikDgfyChOB0IT4x+xabSry7BtfjneJl7/nMvGPLPNryhLs
1DJB+wefM7vlyq+wqZZp+mi3NpI8+ZFdkSaHLhuKY9ubVzAhx9AmO17HsUUcEr/XqAfccdK99IbK
SNrSCdRE/s4RGRdRl2m36o8p0/etMvWrWVApjnCKlWvyb7CCgeTKsnBHMxqlvorB/WSWuO8tfN5q
6O9IWHarJrLZh2TEcQKM48kmMRqoem93gEDDd20CH04oTaeCDD6R3S+wYuqHMid6gNf2KJEOqZOH
kJsNmKCL9tlKlxRIyYkFFDvqzZrid1ptewQm7RPwtvODnuRDS3sWCbejAyhuLXFuk33A82WKrFjF
hEcQYum6nCqFHcD8mIT077IQ4bArKkbljkGOFjzFjjPriTkVl8/FgaOA7heG/JppfdhP1n3Zc6kc
uHWn/vxA/W91zHNai4bivrONd90V3iY2w7tQ2M+eHKpL1xj3GO0JXqEOkYMBaJJeo9Z6Dfje2KtA
A3E3L3uLg+wsXjXX4ZLPvuV3uWoDVtikSAXgzFVTya1n6urYcd5YeRF3izzrno0hIfGW2npj0Lnh
dqI5OJL9lk6yBHveUO1s8S16qH++W9UbufHDxzDHEWErM940RnFgHk1oStshWHA0xNzc9Smolkj5
W2NEKcfgOWx8M9nYAjUl9mK9J2jTnQnzYF/OjJNW5XWk6HfFJVTx33YpScspdj9tNssNUR3OO4ox
RMnEwZuKF2iaVpPeIHAbSx4zc4Tx1DujeRJBd8grKjym8JLg2LgTuXfxzKak1AKOWQMULp9jeaOD
Ylr5AwUBRSBcernIVcJu8pyQSJcLm0HY8uw7S9ia/iUyJHRCTta8VX7/m8qp3/R1CDfI86G+YdHB
PP7qzNckookvKiM6OUaQd4VRn1rl/xVlFB/DZtqZvfk3BZi7uhhJVhCpr0t/G1AeuuosDKdlCYNF
Q33Bp/htLHkWL2hJB9RGtMn94WqY07AnB8lbrhJ731R32dCfHFjfKzdNrL3L2dxaigAhLeVwrX1I
5oNxojIoIpiM7BdISqkE3Bi08CcKo3Y5ivJ6ojoUBq3YCWOUazHBhXFSLrwkTHgtPfLgkrB7UOya
In/vM5A/4Kc4cbF/4bm5bXp1XJhIY6d/PNulLGMWz1FIec5sa289uMTkGCFidQvH946fs0KSpT2k
QC9oq/Sj1vPDjESQy/klLxuGw6FKKUhjPFX1FFN6c3jMR/ejtuMUduFw8oYT8USqdJItQ6mEy5MG
mu+4jw0j3UT0566Jrn5OeB4j+bQLvTfOl9ahNJgcp76/CZfwLwrcs2xLdZ4V+C4ZqG87waXetcdx
CasxChf7jmGDSp0F4VuOG+ISBqizetz2rni1GjKDMjh0XXTqXBjV/B/YeZt36bsQsVv70TeZeJHR
ph2WxMaOF9eRsbMfqxkuKzPAKcTvxFSG+zr4vGRk9YWicJEhI+hOvjIXuwlGKm2iDGdtF2LKwsZ4
STrVHgAdrWw3SY+dTSssk7Y3SxOb8fzsw21mcTQa9eNbwc5s+q2xTLET4zsQxcVXYChnlzFhe0IY
BV8RRr/UmJuKFK57FZO7bovR3FuZkfI1eqxEwq6o5ks+BuHK/dTT0CqCAB8wXIYxw78U4yobw/G+
6vWrlm698Zvq0NjIy3lbFMeRsXKYhF+EjEtqGazxEtGSY2bwz2K3tqlLJGui5LxJieqSnwl3k+38
uI6TbUCJk+9yojtZuvouXqgDbRJv+oX5xpnv0CUhL4JAQ2CvuRt6yDt1SqIpZ7fC7gst28MRZuTB
PhiracVa+lLUvtj1tsQLkNEEP2abupl+CbndT728jevw3iGB+eZyEeYVjtJDQjHHEBS45pNBHGEx
A4bJmGqCoPCJCqyD1jC21Y2pnZ8u0rhsDLRlpJ4HI0QlqLET7DSx6G6WAwyXoNoj9yXDxDvYte8m
6r5qKfLVgLCcWt1Kr+Am6sNHq6uvkcqTpY2mq78M9Jh1nqIH01upT0nxLYD7bPspE8sXBBuC8Vbf
kpihQ+bTiMAa1CnOCRmfBVGWQ7dIE9J4Q0mpUnGtAt4huG9rlys+Lod9oxBQWr+3dlFFNPjZ6QsD
RYDaROEjOmYUadPdToomK7+9rlwAO/4Jk+2tMRrtNsxoWZvncTg0KR4zHBHrfG4ZPVgjx/6YDAqN
T7NB+5gHZSeVUHb68RGb6VuAB3TTu1H8yJu4dhmqbodheCPz8diwOx2i7MkUjrsNk/ouLGeWpZ5m
It1gASFuyr0ncfNXy5+OLJ5cKC0aK7Tj6l35FXcAsrw4aLemtjGj0TIf2hfPG4g5KcgFTPNxaJkv
qVk+pLNLG0Mx2pt+5EuWoffb9GAOirxa4oFsoOj/UPCXDkq3OwZjQKadORskKfqW4OjQWoltpA44
JCQy2ZMNxb+XN+emTy80TR1CPfKni5l4kMP9paNjgd8W9c6eW0K76QRmTJ4tc+uHE8PNmGalsXkB
yH4mHgJjzYMH1rb5B90jT8urJBv9yzHsp4kQjqjCOHoAcrvSox2Ln79yA0YOjHE/BXzD7WAHn6n5
LqIGv6JyaW7P34OxwciKwd6DN+/E/iYL7C2IkvW41OvMfrZvagKp2p93bUJbdQ6Jh3DoUZTEDyJC
eUagu7MmbIg1ZdtzDME+ZG1r0/oLPfh4koGo21k/1ryvBsoojYDDnB920c6p5YWBHHW49NVtupjV
BPUvzFxUsxSqSwYATM7lp2lih3USEhNdcO1C+YDeRuQll2iQQ/vo9dE7OuN9nzrlwcb/s5o1e5UX
xhfPBT4zeN/2gB8FYDurdFBdojEc2H64ngYxUmWpwY9V0UeiQn0Kfb5bkxKSAImS1imzqq9pZ2SH
SU5/4MCo+FENzbzaeqbKh+J5ajeZnt82sXTPwSBfekuu28o5lDnUp1Y/pZ1WB7/OP3PlTdvQI3yA
bXDYCNO8c6X7QGPCjeOWZGPogQVs5b4kWYheC2U4d4/Rvm2zaNNVFN+X3Z8zqjOV69G6yNS1BEYz
5ULDLTAwURsN0D1UsmaXBgvQo8/uc+FSn44ZuDfRH4eoOJowt7Jo6U9LvRmp1jhGmfMk2viSRHBu
orWMaGJJ5JOY6AqUvjipnroKQ3gHk48FhYjiD3FfDulbFp74Fi0q3tubMYvu2O3e4o7nIcg4wTSp
vXY1cqU725/tVHy7rbzB/IylYco3Ywr6CnP+0rRh3shYHKSZ7UAR5rqnJiZxd9No/9ol6tFCnGcz
IEgfX3LXZQaDmmpb7StZtHtsjh+eF9t7owqj7SS6u4H5Q9I1f9ydO9hnmzkq8AM38D27nM+hw+tQ
oF1DWyWSu5T7OZQXUWbnYH2COmMBDQ5f8PF+h6bVg4Qv/pSk8I7SnmtjWhlWeMwzRNR/oqQKzzry
MakzHh9zjD7JToflJ4XPyBme+J7V9FM2X5RL2GuCmMXVT8w96GdzNSy64KDkRxBQ0jurEJnbBYTN
rrV32+o37k8DbV+xDL6kmk6Qmj+mvqNHoujfx/AcC/OA5+vT7j2F3SnnvR6g9/h+fjUtbXJkzbxt
WuXJdopoIXCxnijGI03qbUtD3zf9RH1dM/3kTND63Nl09hhvsroK+WqN945sQCDuQqC+ay5VeJhT
l6xra0Fk6da9SVlujPEBGlShNgS12GYGip6oZOKO5LwnZssHDqiBk2uwgkbQbUOTkZI533UtqkZG
nRpauXj0ZBVQahY9qRbGj4v0vnPldIe519s2dn2mRu7g9yeR6L0xA2JigA74DbdPmnAwnvI0AIv0
6NAgmpCFB/TR4O51LAxaOQcMSimwTcLnTm7jUT8x93vXXnSSIWYWSkReJzvFskGDMd+t+RXPHRtb
TnY9xoZrT5xOp6omgs3S6LD5rMuXsE6+4wbSQBiyV6syIt6F4krCd3bUn2kWpBCNbvsOeOXkjbnP
k2ve8DozfMw9eugW+RBHRhWRhcCOcB3gS6LPyu+oyuAsgSSgsQDbIHwVALudAXS8EY8wVQVVE5h7
HiyVvFUTMFJvGPKd7ROP5Uo3cFk2zPqLgkT3zvA5InhlvJNzwNdVUAmRJEjeEdbp0oh+66U5RlpB
vXXTd4syD8xUyW0Dv2YTR/ZJuo1NdgoZ3BbbjDpioJLlfBOO9ABTVcY6MBgXnxV+PwUjRZhZgMXZ
T8GhgFUkSWkUT/VAb01XL0097aXqSSDHQXPjWtX01CDwk8l2sGQk0QaA5nGuVH2XzTTXYH/E2tWw
X6tpH0pUCSeyXurUMNam+hU8dDyw84Wjirxk9TiSx0inowKSh3UlhRDFRsa981BRS7ylkyG7FWsa
XNQdE+t2XaBL7NWNZ5S3AmS9Qc/W0ZeAYCOm+OBacngpeXAzsYTISn5CLkJ29cI1FdPPRmGcZppn
Twv1aKLftq2f+tE+9EbyZeQAxesuOiacTojW0QKZDA9Ok//oaJ6QxuurnyIkOhAq1rVbLlNc6Kxe
MjICLy6mi5m+ZK9ctZzOId8Gb9GvHeR3teNnfLnevoI4mzvBa1KG5gov/IXz3mfmJD/pyCHFM/Ex
ODXJNeFD47SHrY8u7Q605jhWX29V6r+WNclTgXa1U1aZ3YxubWyTYSahn7ARTVnZoYPgMXAG6yF0
DrPZ/5gt1xJt4oTJg+4qC3WIk8WpSiUNbVgz8Jb0VKbt4wCoCDQXRzobl9iQlaD3oWNMTmCcO0r0
cKSl9T3NY8+1ra5D3roQJ/FALsg6yj6/JfMfHk3jG+mTcsCy4o5Kt1zlyZAbdHQcZ7mUzHMNj4Ot
wpskc/FEL9NaO1DrAzrxSGl3uzrGHUjrV3TORRc/cmauMUdUQGpzg+6jsplexyT54IT1LUPln7ix
bqYe8k7fNABneTy0ZcBDlM1jB4RyG4NeqLpxxLOqGeCAiLroqWmODsJThTl6x7X+m+wPP3/Sz+ag
mVtM+IcjI97cmAkLppN4Dx20JfQFYwP6HbfWqM+mLTCnNNEJWQtDsc/Mk56h0SFR1Vt71BmOizkv
NN7DbkeI/yidgZtC1+8d7eDFSuhHNaBrG5A9jrEAtYkypJycNi6w4HjnIDenUfUpRHXQFs6g1hE/
uAbPYUSLjkpBDDZO4q7/v5j8Hxv8PQTgf19Lfvhv/1UMX1hqht//8v1LRODzr8u+P7P695/l5eVn
/Ju6HKAuO1R3UE3oBZYdRv9DXrYw79umie/fg7hnh94/lX0sEUXM9+xmDpqvY/2vsg/7X2zb9CzT
JPTomYtm/Z9RlwNk7P9NXSZQb9mkETyEHURuIq1kEv5ZXcbfpXxy3HhV7UOOExgpObsrULbQQgO9
tQtgQYW/CyhCfumqZL4f0upc5ZZ6sa0ivAkCdDZk0oHxHG3sROBfAox3tAbER0LxHhrH+FrSF9ex
eBybuYL9N735k6G58HNmb50yeaEZwjn6hkvqRs9fDaDqazVSd9sQ3XOd+adX/KDQEc1LOtgVl5xo
3P/jH/XURmsB/P34j380QZxTDKVHPBPYX60BJERTzrfMy57t7mXU2rsmWhSvHyPtGHSi0eFnVuwz
Ex7f1sx/+PMx5Av84ygi+h4yfmtdN8FeGTDhG2IfQhZcYwSKn6VfMYdju6NYUVHPWACiqVwBrCo/
OQHOmV5V6Wbox3wP3Z6W4vUocaZhspo2lJ5j46DFcvKy8z/+ZvjgR/qQEakogBmNQt9WzZychBmY
+0giCma15sJAg9GRC+OtbdlsD34FPG0kixicBLgIYO/FA0iixFLdLrRSDkpgqFgZclA8rvsQm/PE
BD8PL13ucNXt0AV8wlKFDrtTB3MD9NbEgCE2j1OmNFYXhQ05JLMdOPnWtfGnOC7nHiMbHVSXaIJh
ZIE3TqjnaxJiiaLCNylLrTbzROA+CqxjIQD5AncftjIsNXQDVDOzahiMVY270ay551iRz2zL5MgW
8CEVjlQ3i/TRlPK9dYpPj3FhrDKQ1gFDQPazq1kU3rrjbrYe/jov6DbKLh67ThAp9BhlL8GT3ez4
+PJH6HKAmc8NQgC2NfSbKocKb7DQpjXhvZCO3cEwTXB1AL+qGgAKZ8Nj08Rc2exhWAv6Agl2ac7I
Hks9doZeYR7LAqKglEM0BE19yNwjTPoudbaiT65xDh2fZhemDdHtzUBWLsfpE/EzAuvR4xq+rQcG
o44fIfXVylpbSwUkrTPse/TV6+C+67tzwSswGmF7J+3oN9Q8Jo0+Ykt9oakrRneMv0PVv8XtyKsE
11e4WEDhgT3kuuLZgrARMbVuYbPJt5IC7Yua5HFamAR5EYAoVnO59zlK8d+5BkmMlzQ3jjkonw3X
58Psf+WZtx+S3DigSPorv9YUGQi8aLWhbueyuGsmDbkn9Ledmdy6YCxwaSv/yETqhZv2BEGB43PU
xIBfcavQTf7UQXWFiXqXl7iu/Nz9iXIKy3nCsholtKPinptki3XF6/rT5HBuNyysJQCpv9ue88yY
tsxolN44ZeffD2y0Oxg/H7Sk3BIHeOqb6iOItTiDCcyIKAweE/lQYMhtqWTE27VpfOuWH9oOwWU0
Q8bONEKu47L8QyQ74zVLd4VHdw88Jzza8TTuKg9bA9/yJQzSp6E6BqSLzyp8YZZkrEXErKfDwL5z
oPKXCVpkbtyk+zGnoFUule9iaqeVIfzncE73TsukoVBRuYNzm5+1ImZID+SIaW+oz8IlWw1hIcds
RYWEZtCWtYjoc03kKfoCIxpiX4Ix7ek3Jwx/tCZbgAvVsEAO2zBgLQpHDn0215syGh4jiE5IJKQE
FQUunbU4soeOIx8I/5pqFNUWd9Bm7AvoTgCXSb3z8ZSYjTxP/EVJcbULuuydxXG0trMRkmO24P2o
TL3ZSXBVzbiDaImDIkX1cjTmDqOhGpkiNPyZ4PEqSfKHcNGRHES3CWIhNiYdJxLKS97iphzreeUb
9h9rBmjtqGMaQSOs3c1UceilJqQNTqab7GTf7ud2LPjXJdiSu34unscCR8VYkVFfTqfouq9m0nEz
SCBH62Da1ZjJAbq2a6Ook62h6yPupXodyxnqoQTOaIUC5semA8J/DqfwiRqVAXMMcCsr4DdBlfbK
EfEH12dyLXIqyQxAXdY9MRwDIlIQddd5kK+jSwMPdn56YyvSFGiAd6Pf0a5ZnDjX6Y1fMAHp5+AF
FQ6IZIRPs9SPkg7aUvOo2xrDaF5mdyZB4U0Ls5wF21+HOnlOstnaizD7k37zMSMZrCQQEZKn0Uct
yVrEkb+vy/ktmsufoKSiNTdOJg2Ym/qo8JxwTx5oDuBCUtlgYqKcyybC4oQBQdwhyJU36U3iRfir
w/HVVQZz1za9QvS8bZv2ySzoj/PyFzGwkKIu1ovvsxy2VpxDXZpSOMI2VxWgPi8tvYcdF69V0HME
IBB91inuRtVZ825E3AhnDNRdBq1m9pkrtiZNzxA6xPRC6vgRxMqd4cZP3Kv5lxZKX7b4H0XU32ps
+PlIkyqaBEUAHYDOqHdg+M3GJctdSm/L9hgzc9iHan6uA+iTiaZyKaTUJhmDGwLA8Tro3WVMxUU1
srILnS5QWxDMZ1A4KL0pL2PqI5/h5Mlmh1sEPfEBlxdVTrhq6JGPseExoquFpM0YFNSBOlmN2Gq2
x7lGcoyKJ2k2xcZT9l0MPfVMTwx16dVc7EJ/Vhf65EkD4N/JKndXWhCCo4mW2n4gg1tKMz5G888Y
MQzArJKvMa7R40kUyEN5N0+jH7OwcsJni2b2F5Wko+Tf6LQ7tzemc2/7PY+rjQvZ9bgjsUL3MHAP
YZvfpj0p8nGCvtVCimLQZdgADMqLsXgH+DfNoVXWYbbdXZtZ/gEvZ8icSb7gMkA/6aM9XtV7r2hC
MCpqoL7kjXqj8BjFRrEGtRNSLiMV7crPerYmKtLgbNvG4PEC2Pmm0eMLydfkND0XXUgZIqq8mH4L
9EbGWmO57XDwshYtHp35vmUr2BCmux3rtn8QuCy4pQbtXtLICp0Cy7mmA7VrQGAYeP/Mzug2thwA
VJVPw6zQZ9vo0wkCVuqpv3fTpVgTlH6DPHHhHwAGYJD2STaahG63APmPOrWQt8cJOZiXIQHJ5ufs
+TW+4MhUBu5dNFHP1rdOXsqNXACqFU2NThn8JG4zbkp9CnpzhIWVXVygtHs79+7rQOh95JO56Irp
GkXmEw0HPjp+k+yWLrPljsrkmIIA9wc3Vn2LTRl6g/ubLwtBnDNOVfnnUEzOZezS38qnaw3nBGfI
Q9DiDgZFgXZsExAUWgQstTUz0mR463NbnZhWwqP1m9saQfkQi6vDqeHW4IyOPJ7dO5lV3Cy0T2WG
x/JOWRBXhw7DbZAM58oJXozUXDdlz8mOZ23j976DQ7H/pJWTRpJDoJjEF146c/gFz+YxhXFKmmhK
n8iG5fXDNbVoalIc+B1JubzWcUejG+ZVCQeCvGmcDHKv0r3nDu7Z7KcXd+ZYTgIKW32s1pE2LIxd
E3jMGkofDcyPRu92O8VHuvUb7rjgS+Qh/xlmzvlphbUXmwmkom6iGixV9h5j9pF2i+cg3aIaFvjF
NejAzr/xXFteTWBshWSpzTwq+2K5s7TMtlUIQ7JL8gXckLCUqh2kuRDlDBVe5fvMcK6iTdw7bVzb
7AY/LdVihTYPWS9abL4azjrNDzR34BOMS7wl9zEuX9Y6zhOmedOEI9M0T/HcRNgqjJyIpTCdE2Gc
dJdPjH6jqH2SoJvLdHqsYGdSmxRUN0lI6FJ4R7C+9cXpGypgvYdCZawQKTpqTkc4yrEE/8++Q80K
MYJ7Zic1/Jt90Kc/NjsiVjv+gOmxzfLimHrWl8iIY0BL9LYIfaxGLkhCAYRqiUSvRHb16gn5aKn6
5ZNkYgvTIK2lBtQYwmLGLlPPacCbUIwrcP8MxScsgUbmDhentdK9W2RvLbOdlaOG9jAQOKcKN6Vx
Gq6Ehki3HmYqWn0rXwyZUNG7nYyckQbl8rGySn+jDFpRxNhdUawQlN2qeKjS7mnUyd6IxgPr97hD
CBT4L6Yeasomj/M/q0dfwzDOGAbe6DahdHoFyZy5BdeTfZ/jDEo84NkprlysEMxgOf1PMTugDziu
rGhjhbt/0FH2M1eAqrRT7doeDmjJ+IFRmlPs4sBm4HKexjqlEMY/0WcwnQxhnSW/pf3AtwPWUz1J
QKoHwLTrzLQBSxTxPXOYepOSfOGLe6A9EaCb0d3ak/GWCWKctj9Me69iDlZazUOvaez2AGQdxGid
YPwx9TGtD8cYv5pcfcPhYkZHDJ/oFxfDjA/FSfBddYKppG7dq1M6XxHXJgr46qxhmVkPMP/PjC8f
TPbbbWTt0hbMb1S46iDbXK49lf2mtrmn78Xc+8jsqHn1B8VfnN56egUNi3oO8ARqw3LEqabBLS/9
4S+o6T2DdDjv24hpVxhhSteaSaBv+rd9kZdLhoXV1gyfWRVWsgWBgV+b/Ei8sETamAoxD5e0I8TV
rwZs0bNvbF1Fi2IUuHSDLwHYZsBVnh4GvGC8XZRQTNQkz46VX1LvbixjdyVD/eJkJlbn85yNEZel
sL51GvN+OjCs4D7p81CQMJr5tPJnK28fdWB+Bm41HiToSRjinMuzpN1kVtZcfL6vlCZMiv8cvD0Q
JVtiqHlh8qWEebjtWw5Wqvgr8gX5r9UbEjrIPVoB8bFE3kVajFm8kAtryGqJ7Qy2tAH5BODjhlZz
4hh+f5hgVFYmM4mEnYoaKGh3FI5tm7znaD22NJ/1+VcQGRSaOQ4BMDiHCMbMmxqOckFC4WOvILiE
wOon+kLWfljcJbN7B76cQ5q5yk124C7iI6U7gSfFjr/ymrvGSBQWziIIdEEAZNVS0LcZFUwew7mH
ElJtGMv2aKu0M/OQA1ptIHQWjEM1v1fPy/bQje+C+d5ue/TnuX1osdl057xb+MWV+xLrZlqzrYiV
yyNgNiFsBGOgKTH02nVQ+peUyQzVfi77jNUyBZ7Xo9tIeJ0MQvpifpA56ZjOfQ0b49usjR+gBolZ
4XuoqTqfrPaUT/7LRHsKY6+xW9VIcZxfLBaZFA9/QV80gbyPuSrtnea6vXKR8mlqwlQrmg3lsgFE
BzzZx9IzknXWWY9hNdyNM0gd1Ix2zfMH+bL/8DCE8dHhyIKJy7LHK5ctZ1qK0g7wa0i+9+aXHmmy
moJwM+RAF/OlwDVJ0gttAJ9hf82s59ksb3XdfBWiR1ay59siwfnWI2uw/+C7MQoQ4hq8ge/AqrIk
mThQXA48p0MSSCBHAQ+V6XGaw0m0H2eu8xUDwL3qNlQUDGvlhL86jeEBO4QE2iFazUUlT7B4jpX6
5PUFIVBH+qIaBROq+moxBlodhS8EBb5UciBzerE5KO792nwLZ+NZ1W2xynyatNva+NAIITwLMoJv
aB/pFnU2qSQ7GyFWRQ4+9sYDVS/aD8vkQ2ojgBnExQ8MHuGBUAORDz3VkOR9Ih/L1AyickigUZXR
7HAmLJhMEqmoGD/gikOC6qn4896ajIJuSYq2iXtCh9p/a0JKSJmd//px3J1yXz/PlrrDi//TsNFu
8PiHW2DsCdQuZqAINKSM+7ehpuAjr9rtmKnmNMgYh5iy0FU4HfOuLX047yT58DJ00tksW1E3VPNm
tme1zadRnAxWJ2bw7jreOriZnlGc2PGTtZp8cKuM73eMxJCzundlWDcGOc+DTxUvG2LFLb+yki1F
bO1qVv1XDcaXosnoXNJDyRZJLDAPjXA7iw/aM+YzM7qzxaD34OQUOQn2JGFyRgjtJS3YaAI2Vlzx
bTlnmw96DEYYEGAX6FPeaqIZO2rtXiTc+vUYpDS/VqC1ZUrkhuU1/sxNbuJWh5sgzKjiMKm7WYtL
oJbomFzuFt14qGPcnpP5XFOWFE4quJGy3Vj4uLamd+8Fh54A0jb0kbfmiXxurN0DfBAq1zR7Tlge
Ergj62QkrUNmwqfta+WXw0s25N+BFf/VU1atayb0W4u/025Kxjzq762pO5WqiKGqEUCEBJsSUySq
jFBWzPoi8srfzgWuoYYu+rpiLN08yEyH7Am1RRbmXLmsM0RU5nVeyK2oDSyY3dzskUd/I2AROgP0
z00Xvty448bFtMQpnzIHxmhfBVxkCdAGNjhf3U+gt7gXNXP+xbiQDBIZ0wRdbJrNt6GMP22YmYPo
H1U+c4YX/Ep8MIFVvTeCIVZbMbkcRc0DMzAx1uNfP7iEEHt+bTlR0TSazkYWMbiMWaSbOqEoZaLE
da20Qjh1xhtjAIZWpKyIU8LFv29ZALqd9jjQhi34scniDo3n3N0M1aHiKr82qojYpyRzRT3iFeRm
hc9PyQPCCTpf4t2Qg3ruam1uaq43B4yYEPmJRpVpoNjQeSEt4lgFbURzHjUHNVfwQ+EYBFBZYFts
FClHF2zmgEuyY1RG22JsHVtJH1L1xsWLA97Sa8rcq0k8LNEzHx/x3x3ZmFVhEa6KCSODT9BH67to
c2LrJOdWop7A3OLAkYsbTTqf/52j81iOFImi6BcRgUnctryVqZLfEK2WGk+SJP7r5zCb8R3TqoLM
Z+49tzfdZlMUFokpKTqXsDO3NVxQlL172M8c2LUt1qnVf7T8x5Fn3is9MocarYdpCWtDCH214rZZ
Y0sjDOswcCoUKZ6WUh5HP5WHrL5os3WItnDDGyOYTVhaGioGmO5edBtqEQSAJAul7MvFSPZHkngv
uHf+1X72jr0zwyTJGg6MHawKg4CfBIs9+gnKGNZ1QQ0p9j2ObcQOMdNOyOXEkqPsw09oHyLaqZW0
nwdoxpsM5/0GDoblgzdTqs23Mqh3SUYFhQySYfYMW0cigSwN1BL0wh9mjPqmCMcfDFQZP3RduAAX
O9BikDzWZMCyOyaJAOEoSUUmuO2yv5pR/pl4WuxIl/wFLk/zOwDVK5YFbVtf+9mTaIulyaBdbZEp
GrDDRLmT2ruRMd7s0nFaBIHZkamEv+GV2PgC7mEjesbQDk+E/1TShoJByP9xH8SrOeFWgKGyjbPp
0wTLnLH4LuXEBxKMlP2xvvgZUjerAtOfmeV87Mf3bMQGSXXnbg1NWcXVQFhF7pwgrxJZLOVjAOhu
R7YC853uoQ6RExHWzY7UF+M24pzUefGv70ckLHVvEAREKxpgcgV7wGzVJHoQyQrDRAFwsiaRDaP9
bWxnQPNWHS5Ns3Hr7YUHADkmBfG+xiu1z5P5PTVS88kKXp1B0r+q7o65f+03PimcTQThdmJJLAeQ
zbyBt9hHdAK9hwoqDeKjYYKlgTG/yuOZTsrx0JTJ+AJU/ylxu3tt2ZfGItaN8c7an6anrEsuYhzY
DePEFSYYTGgi3cFqT4EiQ9rKRETD8RmWEG9dxyl2PQAphoYEKZy8+QD4Z+siPmoi4E5eT3awgfW4
74xy6xts/CEKDEXxx52Lu16WdZUWnJPkRMO7prZpCPiEBo812RnumcyHzWjMUKZyd18GKcLplmqA
5TItEoquyXoRLqhlktWh5CAE0EOODDKHcAOikE29LJgAhZjTfKji2EIKGxPBNKfOpc2m3aQTzOPQ
inEXMnZs1C0UzK1FyKOZaHuLlOylFfW2In/lUSkLyjLLj1QE8WseeYd+CqzPCaZMEixBcR6RFtkC
RUzRQesgWfHWoM24CY+RbyjCN2VOu5E4TYTgRJYynFsjrXuq0/KZJYJE+OeSIsH7vQLN/hy5PEBK
iae5U+eIHdKhNviQzMzb/i9bg14od1qkj+E96OQb4yDH4nmOhPGW+EsmNDYMHTd7C9DOAbMuLYNZ
HT0fsHhaHBtA3c1Y7WsEaEWm6B47jtIms7mUMvSQVrOLEYecMeY/NT2hIzTGSPjCP3UcA3+Yg49h
jj5QufA7Ut6+CYpvORZPrtN0iD7BhljoWI28JXEkWKMv9+B+93cC4H8lS18kAslrEoOHZo4BeiPh
wxq8r7EWONxmfAEBr/pagq+prCw6cxIgLOEV5DfpHJzIYX4IqkZkToFTPtrXNSf42BX7JLfNNTLM
77nEnm+qJaqcCJclNyTLgVol8JvrIKa7r+pt76S/XuMZz+HFGTNxTWV+ciwKIyvmjfJIRInlXxu4
W1QeWTKzA1O46nPh3IrECh/aMPg7qgGPg3qald8cyMNbR2wmoJdmYBGIjrWK4RLZwYOB8MxHm5Tw
h7WyUUhmzYJFZeS5N0f3zZrIFik4Bdrqqx/tv7ZjIwKGz6Xiomc/YTyeU855jmyDOBr4LZiOXrQ+
DzM2PyzOzJ8NmiatB7SiPtFNdQ41M0z0y4TMm5VfgFW5IT1SvtIwHBxwTUbsXOZ8QNNPhhnUg1/l
ns1y0c45Afs/xYiNGB/G5xCzhLEM41kIJum/sOg+RtK+NkQsEVXPEXqebl2gvqZiInBrBlcNB3Rf
t+4bOdcXaGjFxjZor3Vvb+iMbBTW5SvuGDii9qlxGLW3rF+G3B/4qTgOsJbFq6nkfz0UiKmt1H9g
YuqwPt3llvfhsJddUfDuDHdI136NUDo34n90UV/0V+w9uKv1gsOU8yHkJt57hcRZOeSo1yxyR0ms
sAMWwC5Qi0oZdxhcgNqz7ogu7M1svF8GnM6a6CRz01lHoEaMv6HEzAHC9iRNPqcotfaNyfR7hiAE
AgleACSZIZ6vEitCmM0XUGn/0pJxOr0vYZEOYShW/9Ko5jo1I0P2NrkVRsvWy77HNTYfz/yo+/sg
5t9xCMJdOnzFsfwRCdo2SdnuO3QQ81REmGUce1em/r8oKu80c/Koq/wPPy2x0LAh8Ar1eJmn8mw7
RIXT469E3AGsQR/gT7yBusEoKxqKIl7O13osWT2ZbNapcki2NIczkd67WVpyG7ko1QLjRhLPA4Uu
lBws7qgh2Y1axQQysKHYJ5Mm8NmVzD37FCwdz7suSa+98sOdKBlEhnZ7zTyD2Ca2o5s4jt9g+NCB
sZudR+uSKHvxXph3NaKp8sKC508fg9z7pXZ87CvjL4CHizV3v2U0XfDa8US0wwdLyceKIXlqAF1o
0fp77O+VUo9q4bL3FeOcsDbuMzeQib7PMF6AqRNMQnGSEQQhTX/AO0EMXK+4Yp0DB++jYfI1NlMa
XhnmET+yYRQfnJbSmj9vhwbFFJ/Wa9u6lPW9RZviErreUERTya1qVsrMf77NpGS4bj+0VExbIfVH
ifotErl1HX3zWmtf7jAUfOFpesp769RDldi72v7wa3C+qXqr+/AVDcI9t/xbnyFgLGgp0iz9Mro+
31o1trV8Jg/VgKLItGDVg+xQfgrPZobHAvWHUbzq+3MxQ20FBrCAIeFhq3JnEf3LILE4SNDdYg5f
XBPZtB2AnMcfZ7JEZ1GcE7kk7ImwPiDCzivzOygTfvDWe9GL5RbwBmkKsXOv51TvE3GhTCfVYUQE
LKoXtgL5No95NIRzj6X9oC2dbuLB2BvVS8IbhwZhvhcQcViLRd85fOPlxCplXW0x4rzYXM1RW+yC
0AFGGNEbLCtpOGgYyIsTIRMkcWF66WgCrCzH7SjGp66nDY8pK9JdJGQDmeEn1QQsoOQmjbzbCiiJ
0MKGH4rlvUWC3dq4/1/Co80/Wtq/hrIk+Dcn6Ibnvkj0Xo71ex/X1hFkyz11Bm5F2KF0chEIbyqR
sohOk/Leq7IomH225PR0GKe8J6xmSa2LY4JeaWUBcaOsLdn6pci0VxG4JrwCuBtTKv490o0HhD/n
Joz91UTQlrVsK5mFMqNs+xLvoMm2swmwGATedS7T70nS8NmaB6x9SuC0ryRgAwF7oJjumpvuhNFQ
WfM9KygCmmD+d48bPFmdSv8NsFvmrGKM3T9H8AOF2cHx9b1fNCBvJatunDjOluEOP2WDcrK2+atu
uFSgCXtNxkwyu28mpegqaYczdBvmlUZ+813jWTFoaHxeN6XcRTbK+tlk2qNcCYCTnSs0LhZi0Eci
/5np1BNQEXrGuD+3IAjCLiWKGS/5Oi/ea2RW6yFgmNYKk4YkNP/NYfITAAx32FSmQpCl7O6CjP3P
gPfNyLdFAQhAqAXi5uY/A6s430YwPfyUtvcrPPnaTw3GzuzFAjg3exRtdpHdZdB/5AV7JxW+Ufbd
VV5k67qKvpa5DWPQH7/nnEiepA/jO4jVozVPTwkRGuu6NlZZX3+4E3NzZM/V8mjxjm7yVB0KCdAl
6aODVuEVcdrBAVFXtja/TO5qs3pjQ8FgobPeZGre54nSvR3UNeUko02ivGbrTxVAvug1zbkhfNWc
nK67YzdWhFFexwyTKm3ME0DEt2GANfv/12SV2Rur5WUU8FQAIt+5bH1WreQ0npRC0zZWG4FylC2N
/vTL6hBYa0QADIYcfGUzVAmNeOKfcvGapmHorYZEvaPifIXz+Sw7no0JEYLflPshD9+A/hzgapXr
UjET5lJ4d7B3BQNOPbe/BK7DuavSb0JLmc1kxp+2mOgimHJhvWSYwA+FiLfiSM4cF3Bb8TtZ0bbG
t7YyqYSK4G/q8BIZbOvI+v3yelbDyzfE9WGa5UtfZW94HHtfUeF4PTpYHqTlLVoyrlUYngyXjJc8
vAL6e8UvdHDLBTDo1Y8O7+omlxgpSx6ZPDP+/m+GToGtkm/ZiIC46JL46fboV5/m3IORRePvxz9i
wmvSyWMZRpxEpEaBJMuoQvNtG3FcGNXH5GFVXEK4kulj7PH39aP1zqx6Ir+XyV6e6p2M/d864Dcx
/DQFU0/GvzO+ma/YnLdjy0M0tfbH6C3WOYB6yNkeBaGtixaHs4QL1jDlYxOHrwpclGGpPTpEiFKT
JF6VE6rhhVDWLgWo4kXmxYEwjHXp7HhtskaJx8FjdMTPGPDkBLHXzMPDevEqe+E1mKqN0csj5fVf
mXQ4wNlH2ODt5MvUTF/yg5nLyW4gegwlX2icvIpAzHx+FoGpgFwqxwCf2aLUixmnYB0/4clhH0BA
sNlB7FiOtXLqgSU2TEgO2IUQDdhXpz83Or7JnRvqv6HbLsKaKUFQwlnr59UGpdOf2YnibdKHD5rA
LlzhAwBnMqQyuyHuhVWEZ90l+F7pNHhwmq/KzW86MS8Wq+G0oLTrE32DgPfrhx6XJIzhVdfwluHk
XmXuAloNN6X/2NTkslGhfdfpPjEWmR/m0MyUB8M3iXJGG9VitBfhshPiYzI46Dxp4SZE1A9po0Ah
RCC0uUopXlCGPjHuvlJfFBWxPh49NcuMAgkepmxZUf4YMVW6WXQHj7nCZBnPo6n2osJvWjIMjAwC
qSJB3W096cKgpvSJKO2KX6Dbbz37BzQ/Q2Dy1dtMZEx3vqP1BNq4NJzTk1MXP4gMsQ0tqCTTQVVV
xT+pndxaF5WWk3ZntSQVgfc9mENwzfzuYwKB6wGIo97a9bZ+BAr7qmouBzOix0Fv6LZM2GhQUZmq
klsOknU9uDfZmO8IPD61TUZQdcTniS1W4BKxWBSqayynT1dbb752r6Jjztshas9Fd4gG53lw1Qnl
zFkSFsB55K3NrHssIWm1KvoN/RkfUgTnXa3T8a9WOYY76r3IKKgI0C31TJd9T/5BPntxjENiJBgr
Kj5iFlJ2YtxGVz5CZkNfYqLb6MAoz3BmeiznorsPuqV87MS+t+TLkksVYEwUaOtQMhoD6V2fqpk0
sw3yx8b0NdXFbchH/sF4LjBTrh05kQ/M3QgkBSi4bZzNCZQUJcwQzPcQTx6QcFYpKTKzOgyzTRZ/
p4ummJBM3pqST6IH7lBMzMYlWgDFjW504zUhU20zivZrcpfvw/rH88PyCP2xMqJsq0jzcmLjMLu5
takaO1zAPK/xOLlXdIfoERNkUeHJldq6xMLZ+w6O8aGcr/0CTTBCjQ7WxLWX2inRs6U4yxgTTWl0
IdPAf/T5+mKzXF7X2ZNDzLllBPEjWBoQPIMVIl6Z2kMLSHvNM7lsfop5m/mZx0JiQqq2T+VQPrIJ
NHTUnQyz/Nvo7l808NZFrfm3yOizCQTlRVhCSbqpYuY5f9Sa8VE261tnNYsydOmXs4Sw9dZIj0YK
09Jxeth+ZcgGC6cbibpoAhtQOS2PcGh9LNdChcoGsLp954X51C6xaYZrv7MwWWsfpSKDmoAxwMDu
YvZJQpoBZpnPZjYEezqfeV1oIiwSPIBJYRqrYbTfEUHEu6xv+p3Oxs+ss6I337+iJXSubHtWte89
VnkHBADv1aPX6YPlQ/WNqwEfzWDsYvOjKMl3qYnQ3XIL72tJ68dWi9quPk0Ra83ZGEO4DrT+KMi3
3TIVDIsX0iS6Hb7j65B7ySKuhCfJpAEo3Hjy2AgybsJx2WKMSjshYCYwxKhi/4+Jv1dYe9aK6TFz
gyuUA4TcAFT2yi8gyJdim8+ufDBROOWJDYWLGJ+pCB70Q2O145aQFRvnc/S3dMxxKakx1yTtzmE4
g3PDA84koBG3GEABK1W7ns4dlsVj4vTOJuxiwnZJuIOPtXgV3bnePzZJ9BmxN0dQ+F3EbK/gQzyR
xWls8/CVvEV/hWD0Q8cO1wLi9L4Gs8vaQG9ibOKrujHQGoQ5dz9tX1z+sWzfZSLu/cw2AgU1oHvw
0dsBWwT/MhRfbCJvA3Fw+4byDEZkzOfKBYnJJg/ICYyCMIds1V1qz+n3lHkQsoA2oBNjou5Xj2Zs
Xua0CxkXwx2J7kybgD2gBISP5YH4xPmFXfqHP+8xjZNbznzJi9As67JaEyCUkHCYXAfvgRTPcRPb
CK+ciEwzHQTVNmGH5yP2WU/y2SwHg7GHIfYpvIM6tLptnNaAt9g0IRe8obg5hjL/yhs2ciwhTxm4
k22n5w/STA+yzjlT8pA8RnaDFeNkLF9AYxsfB7EuBFQQd1ui04HYbDWbtA13KlDTk+x9NHzkhxQu
g3qJ1gP16E+a6xPmXVJkCDK0gua1kqJYJ0SdWUpwUreP09hGHL5EELSzeZSd8WyN7T6x7OrQtA8+
p+vWnnjJbnb3GaDM5miFBtGz1YqK8DupPQn8IvlDbiiArpkUQAIIV+hZXY5a/Wl7DtDEhqRfhOUl
x2iBug+9KI/XNJDqEYCGY6C6CeW7XzDZ4zf/F31ixF3LOz2hhyMg79Nh7k9hR0C9tGIoJaV7MaqA
cwL1XAJjeN275I0HAkGcZbu/DHJI5YamGy4xtQ3MnF3rtpcp61h1av93hnm7UZjXOBKeIH2yHGPb
BbiHTyZqSCDIqu+2SCE+h/0f18vI8HG9FxQz4Xoy0SJNC7ha9T8IANKpBfSZ+fzDkP9pi7RTxbHG
1oGfO+7DK23jN6YpwfegWRp6eVIBVmVoOJz5gQMSomn60oLNm0KCSI8AuiVS80cOwCBrUCJG6cmF
xr+rnIQyuJlQhQ5qZkuFzByDKslcHdx7Jh/ChFvkF0a0FtOjnyD5aKLZXIdz5+6dif45rgRqcPVQ
sk99rBVNVYeYAoOPILpLPNpw51wGAitU1/8GxzhCRczYSy0bm9x63jp28uAkDNiBicPfLGw0GgRN
uS6ykCRx1m3V7y2OpTifm0NvV3pTqvrUTpOxJSg9jFAOZUwcjKX9Y7/FLKfFN4xSRLivpWfIQ+6O
cqece4g8Hqd/8DPPtfk0LCHgUMjMNYrU7uhZdUBzM+9YeaJcNDdzWanFAUCSKWoP1AJIFcv0ZQy4
kjL96aFCYp4AWamJ0mevmQOGxgso085fB2Ox4PcDCJfxEnkK4wTU61Yi8aWeEE1NtdPsSRgNcZjm
x6qM3VVXBzcZrpKd2xdvXog8taCSKoPkpib+JxM/Y2E5+oQsGS7LiufpVaOiaBjaepn9ORXx6xzh
lOdnS1dWjrtPJUvueZ7+m8aQahXtbVXU3DXWZar7D98KkHpZwWdYUOfNBG2R7v4pG/+ryerHSRq/
RcGYkPHLY6/SI9Zhby2Agcu4884KPkrM/bPNzGgPRzHf1MCoYzv6nWP101QMDNIK3bbdesxoHAyz
2zZsY8oG5FoGbVMq3V3R2+FumF0aIlT/jqrooNriFWOAB3jVXzc9heqUW2dXWQxau97dpYlz71OG
d7WQsG1Lj+Yz6riFjHcbhQaISaqweem4XtGgEA7bsiBTHQx7GX6Y4XjupzhYBXOHaA9fJE98sHIM
IFAF0pyLOYmPhh4N+tZumqispsRidI4tSCToMvugBuRTsRrhRpKgto+tgKvHhYr1C0SUGNDvz7yg
wKAM62yRYDyXrIwK4JabWU4uNBayUvjGn2wYIIASgG9MNNixZlFIHf7k6xl6CATlDRK4rWuNx1QY
4MH5ITAiINECuSR8jC2xRx5wU9dco7zpAKjIwZKkh676cTw7Y+pefA8lUl39ui0VTz+F0LBUg3gU
gvQWcmlDBZzZW3OI7/hGDsyIn/uuf+HKYV6ekEPrNNlhwrtQLxHgbmp+4w5zNtjGEQ6Buj65Otgm
fKUrSrTfQd5DU38Aps4PZqF/EkvadPUID6JlrglghLpex2hHUS9hC66qDGlB0BBY03KJQl+5Zfy6
VaK2kUTRzuoOZOGHt8iNe/ZosV+9BgHOJUe+C4N1fQDPFWD82YvcXxFLFyhCPG3t8MNvmWfIDiQw
BKKQaSVTOYGzN6aRNbd+D/jLk51Yx/qRVcFZBGdsJCiFinADp6kmppXGmZUGk+lfjP3pTmZMW8Q4
9TuvhpSPcLnn8RMK10qdBZ9VEDwJq2fJL7hWGrYCWpIZrpIK3VLOHHLW6mS2YhcjvVx3MTOFkhTa
yh6uuacJ3ywUzLLfOE1/crv5qr1j3yf/9FK/OUbxFWQIk8Fhq4UcZw+I2XuGsNX0JArTo3Yh3S1H
HjnTYcE9bt6IC6C04FzoRLYJUyQedmHORPQmPy6J91XR7f0EVZlRG79iCtxtaquNsnHAsUOPAPF0
kjFuLngiuuGZPhhR9FvUI/ZlcmkTaYpWaEZ0lD9nNLJQb6rXcaS+MTnipaKzDekz3Lr4Dkq2QV0D
CzpIGUykEnR/Jg5TiFxf5NGvYtgJ4MCY8IINIG7txyQPxG3EteWejJ6pxyiKrxDhHNku+As0Dyyl
XWNz2tP8Mq4zQARQb7KadNSe6fqHZJGzhbj65QUfzpgQjuI7iLIAxXP5LidJwYdUYhyCVrAXFtMC
BEvYFY1VH19TTuhVoqNb2hRbyBlfBq1mEGQ/kQumN/AR9ynPZcj7rgeJjVN0O5jey66fDr7GDZ0Q
oABMFkwnrqqVsrMbye2gm6qfSAH+XzwoehzvqF759KX+4kXK9wFQKTWJx1HH/5o2I2zbvMiSjKlp
OnpyJP7V/xBNKjZigrAgeVCJzktPsbq0udPcHdIqZ4NKEqn8NsTPjxHFv5YQkVeV6h5QzW/L3L71
6UC89wixjpXYFq2yDemM15K3amMJ9w2+He9oVCHHhltVT9ALnYL5h8eSMOAoW+c9JCLdtgXip2w/
OJVP/6Lfqw7ugIuJUGEY1PNhULgu84q124jvotEmcO/lgSxpEDMrOrfYVLFNgWUPFYsFTx8X/pMa
lycBtHM0zqRnxfNHlqBh0pRUdVlWu2bqsY9E4hqAYiia4RFvE8olL63WZXrqbe4/Lq1P4TTButPm
0ReGXJfCuzGG/Yb9e7D5PpL/XwURfdYNC7Gm+EEIc+tye5OMgGbMlPOW15wcIiaKBjzFIueUIn+B
IJvqr6RUvVAh8w2Qk0k6+ypkUFmnxYMzNUyYTXhXPOp3SzN3ipacgZntKMPtICRMKVhyj2QFnZG9
WGq7jP4mJ9k0Ewv5GBunrJmvaVHvRVeSBkSrsi4rxkxN9jgvX6knUZNynaCZn5jJrCeYQuvSr72z
o3S4xrpxVHUGtKay/jiS6MsgcxGZi72d03pL7HMPJeKtMIjTvWtzv5QaSNaC3x5lsTGWSR0qRTKB
XePk1P5V0y4kQzns22R69o3g5LgwXfO5o8Ru4E8oHpbccKJLUXa4A/vp28QnU2JE2gQ1a243ZJ4i
hvYdHTsVI3ZWwEqMiusQiqY6FbRgS4L9GYeDjzJXC+KiGV86cjiJmq1Kbl4Qe/DvC06dOlwcByV7
UxYo/NRQHYxpCQX0Y6YAgrbYiNJtbrd0y6z9N2bM8JSs5DV43d/Rk/56Zn7C8Fofeh3xpLjsSI3Q
06jQxG+V1sbOSIEbCttL8QTZdwMNQJCXzD+S/IHDfc824TnMOfKnunS2fsZSMhdAkiU3DV4m2gBZ
KbalRfqdCKjwkfOXZBty53kDijF/TirgxGyyN2CMjonZZjthJL9eidgm9rmaiIu74kH7sWt02InZ
3NM4frCaMLubwfTPSR0y4dAnb7Iey/RIJprRhsN2WogryqC/MAVLTG1DmC5xGGFXm4X7MKFOGpU7
PLgZs03afOPALvussQWsnUYSfgZarpPjsXK5qJn4Pld5VG69HNSnApEiy9nZyiGAvsD3DrnHSHet
lB5SjZvqB2cX5h3ZSHwHc9U4u7TFxFpbD76WwK3ic+an5g6hzHs2N4S+CbJn83o61PbcnNqZ9etx
qMPuh9OsrUDcoCoawvy1Y+YZ5+rE/LiW1MtWBkcG3b+1dYv5uaLOOPppRbp6ae/miSmiMw1HqFNH
G0lomSPMgOSOWKxYNkNcOGvMky+iDNAuhIBDbIkSyJ6P3UhaLHP1tdLk9mnGF5hl4keMON3qq0qD
P/UAeDK1ub8t+yt2Gc861gLcch26AMBd0tHjNvM8RpJ44z1ro+v5WIVRzEKB/65YPlK+zKsRyHRT
LjGmOjTJbArfC9tHuxclLJ5sIFipmUOXb/7JfDQeinzeydTJdrNv3kNZsN8zoEeW+beSvnoKy6Pu
EndfRMF+qgaQPbWZbKx62zpqfB71/BY7i1cvxUnBR2I2bO+n2CKBox2LC4N6tp3e8zThq0YU2WTG
V0lgAb1/6m1Fkn77TouAOsVRYhMxsVHtprNxUvpoqvaSK9EJoisRWnQywE1QlKc2jqbh2x9mAIom
U38DCyLrq1NahpfG/BNVU3tG2R6vrcaIdk6bc8QkHnPkHnOhjQc2hAS0GTlW11UYm0hS6Piskk8M
LcjeIA4Sj0+15+doyTFU2GAV8k3V2pvasUDLZqaFMZdcCxobsTN7EladlGhZdgyp4d2chuIuQr8T
9fVzN9intrC/WWmG6K1yG/OF2IxDGa7qzL7zYeesQBwU7rX1HJYyOk++d+1Sa9fE/SUZ+ic7ltm+
65xP3s43M3LqY0eqBcMXalWPnlPPvI95EhabZiQgKgBh5XfTkxLkifSd6+4T51hpB0ysU9pvCAcf
gjxglZ6I7Gr9Q6+3rZU/7jsFtWfsFRnA+jjY2Xs9tswIYjy4o1+8hgMRXQVGp9muHsdQoIiuKYKW
xQbbK4nJ22daw9J36AkJJC4JAX9nyx2J1dzCPqsBqCrJlu+KkpZQaTrlo2Kgcq7zaTMUwVvDJI9k
Xu7tjO1Xiy6hEWwZAmAAlhymDbZMLNq+aW+GnpJeoOIKq3A3lwNs2KG9aQwZfIswwJB+mVvT2kur
ROEkebdQNyG7SpvokYyZL79HJ+pZ0Y3hOm5Fk0NHFxR4+JmtjeEDTJvcs1GabzEsLt3z4Y4sNGby
dG3zs3WQ6DTN7v9f5nrXOM7Hm1Pz1Ort1Esmxjl6jNZWT4LJ86FpPrveNk6SOYNo1cF2iQxxbfCH
udbXAoe37rz2WHbTqwZVyXNsBURiUMz0VfmPiSUPB5PzEMM6CiiKrMK8c8gce3Vq8yJ6cuZfk1Ry
v2mB+1qVz+dilpua30dT0jib0D6afIS7TPDMXH0XyDzWdcfv1dKjiWRkYzYB+S3DwgK2GNUgVOC6
AfoP1fdgk1LJWiZlXdoTORNN5Ds002v9QjcKeItUCUuTPZGlHN3BEF46BNiX//8q7Uca1MI8/v93
ZlDCxHVMLwQRzB+44bnBqdPiKUF7iKrmE4cwETXijSoI1oBbwEwYOqxzhf3JZfyMX76+ZeqUK8hP
KYLHpZPtnrOkeedlJ0PJScuTjXXuo0enRy7VhzH6+XlqIzR7viLIOgdULGb3hvxol/fz3cZJeWjC
wL/Z1fDc0Zh9+qRPbys3Gg+IwexDZ/scpoVBWqpN0pRWLwkJGCd0/xHKK/bHCcnguMf1t6qnn74X
L/VoW88p4qan1CLT2qNVT1NSaPyAtXrYGsQgMzF36zE/aGCwFLQFmKdmJFQUK2k+PWSJG22noNo7
bH0fs7LhfclIq4IKx0yNTru1841udLbx4UC21Mwwh/OzZWP4k4I9lCxqcHMYgnHkWxc16QuWoQ88
pKSPGLX56CWRZuJ7I4KivvTxgNpy+qnRiOM346XNg1OHdvMSYNXlalYDxABoVWM+MyEljDIJcGQw
z3TGkXaEijNuCRzP7EzTkM7GjfzqU+CyI0DkdwlKMr9FqJoNK6ods4b4bHXq1Q4V/UsrPjpj5KKl
u4SLHKaP5LpHp3oS6Y6UqO7SU1jR2LDeiJv0O1x0lb6DNnj0qDywoqH498M7S35w7DooNh5TtUnD
VGPoeYIyDPQNRSjNMnafLhQI8sNgExRkordhsSfbJlibBXRzHBgZsSdqFREeuInUxMB8omNLnPgi
wIPzsLg3R3t6m6joyOjcW7Ri2a5ilscCnx1pG9MGCGsHaXs76k7zwxFqHReKTB4SyEo1cnVy1wBk
XPUmln9LEdxgNS8W38JpaIMbSlgaQnva4ZIAwgb0EekbIVEbNzIe2oawumlgoDQ3ZQjIhNiyOLTX
ddTjeiWBvIkZ6Y2UmHsVItcDiVI0frstkxKdZrcT5Kht4iZ7Ckob1IqggnawP9vMoFa9wWI0YyBV
oX+lZbD1Psi+JFItFgT5E40YOTcFBzgQo8WcVmCqnE249txeROa1Bwm9JFZXQxIVEmb1E3t2i+Cg
6ZMUXx7SFK1mgpPErgPnyNJywPNvswA3078Ee9PWhuFbv/WmcN6HGhMOSJ5knZPptE6l/xyMOQMm
QKedN+cn0/KetOnZG5nCSbT1R4+BvAV531n6lqC/PGSV8UdO8mabI1FysyQr42RKzLVU3/Y+qUd4
fcvfNRWzS5J5+OSuJF1gP6pACrG1PUJR25lE8bJGJeNJFMYzQ+/JkodRi78G/vrlg7oFLQdqOagH
JkkwOVuA/JHmRksqFhB2fevasoE+4xx7s9rlUdhSV+i9H3bo9GyqaaQZgyv/Lc+b1w0A3jAKiCCt
9kISCpPa4MjtXu2g7J7shYk3FOUhagh38oZzFBrXqnPnw58k4GefTYJXy0UuiFl9W8Y4IePgDXwi
mUjIH4k2MrDgDrhiO+QVMF+qgN6zb8ONLmEktP9Rdh47sjPrlX2Vi3/O22TQRFCQ7iC9z6osXxOi
LL33fPpePGoJugJa6B6cQeGUzSSDn9l77YSdf+Pqr3HF9jF/L0FYzOzDcWXl5h0qe6gDfeIujDx/
GtIE4aWG6sJ3d5izgHqW1ktnqgcImBs8QGezpb0W5fiLfCZfohexTBsMVQc9Uu/lV94hq4gTfYHg
/MtSXExoh/DI5upZu6Wu+tYtBdDb8M6mSSiPZWg7UL7POaf6Jrc+I0L9EI6S1xTkzXc7ONxtQaxz
Va6EY9Bt1rD20V+TuSjkSnbtp+XXzrYt/EvS5GJniOhDks+eWbr7gAI8968OVr9dwZhwZZfybUgu
Xia+tHjctkjCl71p3qe6u9Ln1yPC3Yx3P4vXgNU3QxjtWxLo8WGWZJk26uC5Y7KzDHwkQ2meecfw
D06zXazud4GqgYnCj9VS86JzB2wrojIDyYtr0UWPTC6Rnk7filhblGq0+/65nehAhT3+Rk3T7dB/
f431q29wNcz3PlpfBgFO8TxOwQcjlgc0iUevbAyqa4Ngh2eOhA+XyRYxL9RRZfQdT8FLpmGRsvwz
VsoWNRZuHsxq838OlffaudG+IyV9o0V2j+to2usy5V3w2B2DCJ3fpVHDt0dg7GFGMBZzREHEwYuX
riFqAJWWYOgeevaz32NutBqxK2SKXZDpk92rS9zxLHa74d0ySBIY7RFPo0zXfhYeggLpQQpGqPyJ
9fqqldj9GWnhwc4TF2dMuCnK5q5H8FH7uCe1CZ++gdKfkcB923a3YGSEUwRyJ6ccB7KEs8lNy20v
kaTZ1ldY1B2Jxe4Zp8GRFCYeJoxx/a5bQwYjS1RgLK8QiX0rsyO3K8CuLRkZxO4hktqhalqx6Az7
Y/ApjGMJp7jw9vNrFmO/WzvleZoLUsrlu8nsMafIam129tGBokBIIR1fAOfE04HPRlm9jHsgDINd
oAVtbjjarjmjTbYb6Xcp7JwbJAHG6333mpozy+csgS55qlFt2TIpcN24n2VZXBtpkJc4YAYiTzDK
LKSp/oelxAA6Hn+Xrv00pn9Pu/iZ+R0BxEfPuiv88s5swMCzLGCrxU1BTRdBEKnST39C5dp1J332
vtboYV2jOYnY8xaItl/cWtXLgt9X4L8k9MR+riaHmLVEfcAFpcoh5QfTsdml71UFAy2keBxaCu3h
vkNFmLUo6vOZA+y5wb7xSnapoX4ZlMQF33+iukhvesEDQwOxjjviWngo+Yxp+q5oyufDF0dxKo+6
BUKaPQR1DsnmGNzLRYVA3MtCF6uhjPZ+/jZODB0ceGGmq12MsdtHY3zf8MLylh4qo7C2bd2+RiCd
V9N0G92USLo2w3EfTnftGF2ScXxO5MSEMjAu4D+XQesGJzm2+yRLYG6i8mW6yBqGPnzwvjw3VDg3
Kq718jZIy9xbhIfDXPktsHahlx38nVWP92YumCJH/WvQWuM2nOKt7Oc8bJA9ddnd1a54FyL+jCTc
kdQBkBQgnpj8XytWLNNcZMceY4aD+gLnfu1G7ZJi/i5Cd6fgny1FXv+OwfROG+7GzrsTltiqJm58
mDyjesYT/aiMculWcs4au/mBeKW4pFRMvT2HIwC0Nj8YUXSN4vaxL1gLqXBqt2706gz+TzUlNxaI
h7LtCQTQtWILvmdOwC3PTAPmFMUAsxwRogsvyd5qE9Qq2hIyElDbm/YLo5cTezsSgoV7IcvgrbbK
gxXgAAqJULHLhLTl2e9LDboIq/ZCVsSiVHm/TSd5JSCBsRyTfP3WW/H3HGYfh8lJL898N+w7TZ/P
7IIcYv3wVDrEnXfcMpzNzCW8vW9WL/yzuZVrcANhe8vR4y6CIhCrOcysMRja2BZoQQHgd+nYhElP
jQEgxM+wBRmfTVrqKy6WuQf1OgoaNBJsFdtcpFigW1JdK9bm8eOUpe9Dy0WLUuqxIhlHhtomZ9Bj
IgRe1qK72b5JJAr7En1QH8EIU4T4lBOwXagR8+bZlu46GzUcMVb2O1VYgHpZMP5GrL6ApIg0zyQE
M/XUT5s32JVZrs8iwKW04pfce+q9/iXR8tvgZk84ty5pUr+3IYpMRFFUPOmTTDrvoMVEdDBkYXkC
hxhd8AgPa1mHDBDCoSHsN3kiA35D+ArMDe/M9B9NQMQqzQKmpobXCbHqrkzDX38+2Ll2i4DVuijL
N79mkRuLaVpXjHlx628HVmHMjPGNVNq7VmIBzEYs4KFevPJqUSnzzoWo3toMH3RhDrsw9N5g9I89
CaPCTc3VPPpCm0DlWXaAvgu/8rYoo0bKQB34i8JYPWjdKkfHrpXNmwZdbd0CIrNFyQzUX+VZJXc+
021TjQdDOO3GwU45xsz0M4BLBwQxPxPpOjXhHSm3iGbNm64cNQftQDaU9Sb0dkE1pIdq3KeBhR0z
HVZmhOhDluzkAvqbBMUYZiGTgR26F6L+4lVvsYUmjHPB8j08OdGpryHcGTEDb1Pgd6a2YHVh3FWo
2Pl9il9pkJSJX6BZyElcSweFua7x9FfIYdh38Bgwyp9gU+AZ7ewgWXuKkUk0hWusv1xPCcqkDLtZ
1U4GwpxiM6A6LYLpeYKzoqmHygZq7Ur3a8BwQ06AYp/PIl/TngEcHFl13ZXeRs/ZDbnIuwH3d0RO
9M7Bs8klD4JmPJAkxXOsXYqCV2eoVLCNG/UOLdResB7fBV7z6YLApJ1PHqA3Z4tSqpMZGK9u1g6X
Hq+P7XTFJp9A2IxI7EeBjlPv4GLSEUQpTYLhzAwTHhAJVuOVmh1rtT2sdZ7AboZSRj9lScNFquwz
7xqb1aC/TiWuuq5jUWRlyZfLhBHwEeUkOrxIhA8kNm0CH5uaquxH18ovgWCWwDWF0ALrfRZMu3DA
44j3+6HHXwKaZbxBSIhpEiom0FF4ilohdqZqHsPQXJBHYy44o61ZNsWRJdNN5BBywPKXat8l3zLO
86MT9fnRZbqMmA7WhPFzYzb+mPX595hVc2fmnB2f2PIQxCGRLPW69njOmxAyfSKkV1Zrfuh6fOMs
Bork3fsILGKgNXFgvLCKP/RRujBMHzPvKJ8tf9jF87GlBUzIeZNcmyVAjdPKHss5DLNjA+yAVmsE
kJIs/FGu9a5b+s5oSQN4qiedIAEoa5E73vRgPNgTCVs9mVUrW1zbFHKb09PJJES0cbLfYotU9XZG
yf3Ysn9g1mft9ajbGNPQHoAxSLxv3YLR4lk5wY85TYe0ZBSAoW8z5HQnTai/TPVRcuguybW4TgOi
PCMLLyzUf3kHKMD6iFyz7JJoEVBa501jDMbNs2beMG4SE5m9CNsLUmbKJJe8RlE9ylbzVz0SvqXh
QvJBVg/X5xAZONhCOz65dnGyOAvQqer0Tt1dFYc3Ez8wXc6jLu19PTBmAs61EC6zRETqO5BLP6Dd
HyejgLzhbAJnPFCQYUWX9P653GF98ZeEswRb3xl/JaILyDb9G2GeqJh0np39yM1TkmjIGMqPOLiG
6SNykMtHPqpJrZu7seDYqjZdyZZ+qK3EJ7MSbouOSlr2n70WPDdrcLqcRX3Efjx97Cvzuy3cG6OH
A/Fn6TJvgCuyPPhGtmcKACojQdQQs0pWwh1iq+ooOzaqQj3zen1PcU147kiCpnECpfuUt/TCdNdj
jaAP4BBAVDrBWoo7q4UAnrbfUG8f9aB7jirSSivL34Oc5N0H5xZ0uzbm13Wr+MIWIq8vUaVvMivg
Ipj9bzo7Tz0jByBTa97r+2AqdbRY3aMbVJipDRsPjIM7t7CcC6ukh9pQIBMHHN+6+4J00WCOn0Kh
jddlAuzMi45BE59Bsl+V7U670cHEJmNz5krsRAPboJ2yaB93P6as+o1RDodBBJiGOGIBJDzmlF48
KQN5mqvaZoStQZo9AqB5gufY20xF7ZrWHgt79OmzFwPOMGU73ABkefsnxPavkLXuooj9q1tYHq88
smfmBGg2Fk07XCVCcFt3v0wrOONp5FgIkt/EQALsfQ3lHcTXG+4iVJzNnBjXxy+R4GqN+t+8grvE
Un3Xjs3vZKSn3GFwbbM9MnC0LGSGP9zWPdYoERd8hF0qsfg+hjmiaLYyZrVGAeUEeSsZ44vJw9mT
6PHP2NfbMvTpfMePgGUmOwvUfK6zU4p3TeX5IQCeHHrylFZ/rDHTWzBVCSyF8d4vsiPUC0qO1H7E
qjCaFTsgopU1q8FIx9LI0UrCx+4F6uSTI9X7WFm3MeY0g/OFXYBtnutDsa52Wl585RTVUN2O+G8/
24Q2ywpfpkAcuUSXJvnrAcPYsNVHftwsUcC7aKKs1AdsyBZHg/5Doo6eEbUOpfHBoCKnYQmsRRsw
ycwYF9FPjx4/qioP9ohDXc/ufRvx0lDuAoafyyQv9lnG9ZL5pDP2zosVfoz0YJgG9xlPjzKNTyUr
2IDf1WTzu7GL5tJzto0lWqH05lO9A+AgOh3AizenkcA4OXHyoe3OZ+9tPd4cAsgDAHhtjdO9ERoH
tlctR1Z4KNj6GH3jnzegbbnTiMhYTzr5dy2NlSYKDtcUQELnvYwJ8IbeYDVeiVZfquDJdROxS5Ob
MBOG1faK4ZIG8Jq2HxF0kwLCwxUMuLVmQYvimC4hk6QKxto9qHwYPsz2W1pRoAstptfMpFCAPsDL
ciOm7pEDzdkOPLrQTJFW1Rc/jt38en8kYyglNGFmGM3hp4D6RQMXaDu0Q28xaESmYvuko0NHMjs7
MZCsU3nnwwPHHcLFzPoaNaaOPX76ile9D1zCMS0PaBEcDhmW4daIksehxqnpzkAPpmWs+Pp3S5uC
NcCpH7x0DC3FdKAu8IrxJEBVM+ODquZimiTR+Bp1QCjAgcsC2YUHOKMddWpxGVcPjgad0xv0R5QX
AI4IX1imGjnkadGD0IJF4gTyS2gzoneyXjQbKaDnS3PdaeSqhGIcj5lOr+XqFjTZfM5U4Qmo+dGn
2YbxUTTVzcgVk7QGWOiY2vqhtepqnTUh4kvSbxYp2L8VFCBaa3E/6eOuk7EBlIrfnNeyMQsyz9il
FJYGDLxMYRlMuFXz4ElaEh/XvJlRI6gKEBKOhpVevEfS9Xis9kszAnhBZQhDtMBUhYnU9EGmsCqn
4VGwPl38jy7Bu7q1IpjzbFT+S9tZZ7dHAlwP4clrM1S79F1VZz415F+umLde094GTQO3XPPfujFl
ApA9pQF6L9uGv4gsuVmxYXrSdcb/gw1pTQoA9PiHu6BFT6X2DKTCJVJWWOSOhvUq4EGifhRRfYIH
UO+ScQNYL946w4MeBceqY33Ccm2ye4ajPAvq6VR61DiFDj2vJ/hhNO8Q0zxPgC1J89Be3IDSmioR
E6BdnUiMWGTot13hEJ8Rrg3ZPkuGUnWj7avJNS76mO0JcOKdRrZhwA88DZLFwVibDzEJ7tz82VNr
lPcFCJeuikBhc4+aSnt0BozmvY/Ch4uXrV8sTkFIF6Sf2xUc7itP2RRoa5/xZmZcT8LgDi949riT
9hPaw6kIC8Dx02uqRTf8lwSbs0amw9pjXN8QvBYWVrDqzOpdl+G7OSRnSoqFdI9OBUuoA2eWVmR4
YR5OTOuuypBPWHgPCwNqqe25n6q6MghkNmsj0Qmjst5GFcgcdNzGBXnLDbbLPjTogNh41rn9hgcJ
6QBWAAjgTxWKBXzk4W/OvItny1zqocYtja9R8SCLuGDUvPTvYhOL7Gfo6cepSPcMsG4WWJNEBO46
6bVHUD3fmTauhga6QF9xe5b1ZzHVw2pSPFG8/LGuRhQghvao5tVriUhXgQfr3Poy6RgmYsEx3wjS
qdGZPgkzvzplwwzZspAvj3e9Ln4ihlqHxntpCBPZwjjgkAjTHZxbZz04wS72A2SFhfeMl/+nAudH
TiuLCSKZSm+nCe0xyQ/IkgGyxPrMRx2IcHTFuZ0h0nbxWaaS54jW3I+a2E8j+9Ag2PuxcZ4Bt1p6
lW35KvI0gCrLM5vdigOPHdiGyQYgs8GhI301hvAaGbN+AQdJ1zrnTg9unhedMaGQyssHtJojHBaN
J1M+5501GJhcMEed667T0N7D5rAXBpqMaujj3SA3aee8FV2Xbz0V7JO8vKK5gqRC5As4UUDZ2CAg
GavV/KMtNKlFzVOv7vwL1SCxwO2xadwPMt7vcssaFgGCzsBJYW7kCKaNFTXrRcNoJov8qHUagstg
eMBbfieS4JqYh9zAzZfp0U/PXyfDCpFdg0OxkA94ms9a9WlVsztSI70c4OPVDOVT6Z3ZuMACnSYM
Lt5Hgvh8yEyTa2U8uBpytrJjshkWkHZa+UMIbLFEfAgs4eTOylMh1FWwkTWU32zGYrrYg8OABx1z
E2jNtmVwx/Q2dzZpqD1XHUCwLmYEwSPZjOQriywSFtzisw/L91Fn1pYlYKNrM/oFP/fUEEPcBT4O
LxGBHsdc7IcYLNGhUyITuZvrLjxeojAYojcBo6si3KiaGR0VHhRKWz+WQ7FnWFRu+NF73UYda/cl
J0139UdV7RheNsxqUnvTJ8NeQ2a80JuZ7e9fnN7uVqkbPJkmHb6jwwvNaOTS2sQcHUNc69ix27G5
HCL7InWYQ1FGTRnCW//jTQ/hkfZO/FR7xU+EZxj9df9ClQodSIYvtqM/j8bwjEzjNfazFdkE4CvM
ytm0KTJfEenHukwOGcFjzUhaXTizvtCS0F41aEVjM4RH0iIWsCMs0dFnxAgL51B1DQVbzQFoVlCw
qij6chEX073DPbhyJQCISWk/akS0NqfujeGvKig1GH8sheOXRx4LxzyyMD5rHwn7tkWLoEtFzdYN
J6xVJvoTAx+y61CudjzZQ1hOj3jc16WtqP2Y7sZVcPSF3AOzScn9WfaZuPPz2CS7fXzQi+idHNN9
WvL8SmkL7YE/yIj99eCTVUz+hmBwt8hCcVVeiysj01o2if4XiPR7wJgIVT4TUhw0xRivysOBhKbP
pCy+sQ/xgoz9txv3x6nJt9psEGnt4LtP0x2gELWUgN6TXxVr9l6lyt6SWdLSFRN/gbd94XG9mEh+
eEoSEOHBw2V2ZL8WjKfXdg/gvR8OsdF2GzgUcluz6ox9Fvl13+5kJm+Yt+K540BVPDjrkOhsdqTk
PcAiGDc0RgWrvA5F91oFdbrmgOtDxiR1YblLu+h3XdoTnkS6uO9m4S6x1F0ZxsgzW7qJmnCi6k93
gN7FjbSKBRRJ1WFhg8brr01sf03zhnVoXktgsBBfmbeZOROQTGcHBzmTgxggLZuCXW4DuVdQeWAp
nBuIfjyQsffEcLnh6oEVe0Ht5p5mj1LdG2p7Esyr8XER61DYxlUiHfPCuLqgUkozXW1BXZ6pR0D3
Dsc+Mn8qu78DGvMsWlLrIA4HAid5EDIucLV0hYE8XDbVgBFDokaZgT2AfzcYXyZCuusNTipkDX8s
ml9eVL5riMDaBMV1gKUVmtFeT3RBkEO47kO8l4B/h2VXssFkDOE59Qx89KZDMxd1Qzt9uIxoVqKU
B3TQj5rEgqkapOldtMOf41JVHxQo8+Po6NEOUfchnNA8doqAO+Q9dx6WuYeg4pQx4+KnEka3mVpw
xD3mJ6Wao3AwXhpsIOcX0Fc5g5C3Ni5XRYvF3e1nE7lqT/rsdVaKeYG2boWTEaXiwIgJi3vfixeW
+yQr/MW1gb0/ljEjM+5yLqsWAjLCizs3Lu5mftEiUqVLY+8wVWutX7BRJyvvC+yzDrisZz03so10
mENJKEyK3t+bxwKsOoodWut9jAyzyH/QTHwlVgiWW30ii5WrvBDUzSGYKVMp8kpHNjlZdIf6YCdM
+CIOrCBUp8mGGB4oA3AW43pHH6Qfu0QcKXDpWaby7E3RuSv712qcTpU0rsZQgDqrC5IqZHZnO0w4
cnwEXREjLUmu9OKYXEikr0KcT7BQSiNNtgN76dbyCLQg8GXWpng72mcE5QtTEi7TWvF4BW2obZtx
YmrfizViWWeXNu4lEmrrs05y7fQqOGFyxRNaH1CdIvLdjXSvaZ0nRKFHWztWzx67JRJB3iTHPZs4
tE4eTPCmQnWuzPLJEPld0ROcBBn8nBh9cMpJyuCL/eOgl1dzivYlL1DYaEBzQ4KXDHjLrs2LXzlg
WAAMvUQpCjuuH8LvRpazck6CcHLadXeMn904uY8UTRcLZXNZEgsFA/E26mZ9HrXsZkU36saV4SQB
zytSWGyMOiTNj5sGe9MKdG2aa9c5yBpUIPHN0qBst3gwjXX0PjUd/v582OW5nWBIDBhfGT6ZbzC0
iq59HFx9b1KWsT5n15nCtIyFqlCPjSekmUQZOURB+RNNLKm9CCK0Hu00iSSmSJ7AFs3MM/+hb6P0
qWc2TKF98sbEPSDLah98XWjrrgC3waPKWRcmskEtjR6gSrTgEnmIpj5rMbZnYIymYzeBX2etv2FF
jmfN0PznNpuN0zWYizBgzE4aFFID0gdpwBF6epOgpmhIFHRsqAhsf/nSjd2mrwjc0JvEYEyY8l+n
qrizcq/clJWW7Ua7Dt7p1OBi3HGbwG9gcFAiH111Ln2kK3XjwN3KvLBBNS+KeOvBALo59pDeMMjt
81Bbz/6CXZNBBZxvmtpt9I007OYujE40NeA/2dIkZvlKpAwyopI5clxKSsdq7WT2aTSLZhkU/NUF
uesRin+ZbDQD51sZ9M+l5Tw0qr5vzAAsU6S9RJeohYcm5gaGPPR3L+amJ0Z1g50BQ2pEE+MLlEIK
lpJS7SYdCMEwagffOCEWKMbtdtvcYK1c0oL2p6Y63M2VfOaGx8FfqoLxBzpFQUWew8a3CQPU9Fdj
QANAt1Bv+3bATjb7jpgqnqwUMAoyf6oinr6aTlyuBwhpYEKLnASHrgpXIseKRZ9+M4ha5ZYPmIz6
/hHHVnJExYZM2WYcZDXudf7X5ex7aTvgRFs1VRRUw6KmWR+yAXqNb15hut6FGIwPGfOnxbzvQRQb
Et5kPzLDGjbedCIetrnWUv9CPootkwnGwaCWZY6InTrSLWbEYE7iPoJLH7LhVRzJyE2KbVZW6GtL
6m+datWU7LYa1W2tCcOKNECDhpCwe8JLFwNcLrYHyV6f6muYzT5kgzMsxByUNVPIEa3fR+XwlE4q
pYsBe5d9BiKOth5igG3cpbwINRidUHqnkt25P8taZx9OW5ivmh5ts99AcVxarPgL5L8WrhUcB/eJ
rpJtaqefnBmkwGF1dTPciJb+M+gaLBM6vaEKeUnx4lYYTmdE056hzqJI1R0NOswioP7o+Ch/W7ek
JrKJGzHJ8a1sGnGVhBCpEMWXzDY8L7+WBnMi7mGYHuMDEqOQizc++glJTyPHY6H6uzqEMCYyNscO
M8aOPXMZMXakRLxLJdGJkQPyUEuHW5li0JugtmpEpfGQ9MqlOMPLyjaRzmy+CvI79H2fSEKptyLn
Q7eTl149jm1qM7vCgGFl/YfGTT8upkKivk8dhVwK04AZhyzYAZ37xqdmwWRSdq0jUkbTlYVyPEw6
5PVSftL6Pvldm26YWKPmYzoThK8dA+pIvUcZU4PET68EN29GHw2/3ti89wiWVy17cQxECDjcCVTa
8BrW94ZDVW4hJ/DLLQ0Rfs3Yeu9bQGf2AErff5lsSB0UilhfHXaPUJr3unI+AFeIPZDSNoDQVsI9
EhZjFkC2x1EPX4c2f/GjwtxXiJhSZIap1g8XixuLJ1Gwq1XJadq/ahX1W6DMbV960TIgXoFBBmYY
Tn0THM0VG4LPBOFjKC8y9j6HyX5v2no9sPQkCZPPctx5hRG157AYdmnguaAt6ldp9fY6mryfIDjg
i+Z6CAEKS7d+Fj7lskkNhW7vSRb1ISm5fYIy2Y2+Q9GU6dq2uNftQNumsfPVGjfd5/fhDmK/lABQ
ntJ3EzZYZI4zfuSLrGIjhueNd6ImFnGTu4RnxTW/mTZEsw2qP9foYcFs8BGzhhQyi7M00Ngj5QbP
ipVrxRAGD7RXfOGIQg3NOTegxl3ouW2uIsArLoYiETTI9qFktWN2LQv7KgQ71MC++mXLWtztH1iq
QtyJ4P/C2ztwlJM9onog5w3SpFb5v6GDDIKRx8LvGy6jBLeqX1Ky1XG5KGdUlApy9lGquxvi+qvz
MMlY7avl0BD0EaNS94zdd/aLD3eKP1fk+quVChJDtP7BCdwNHLxP9IndIfCRuxjjZ0TnwBmnT/to
dps7iv0UFadbe2fdlmeTkHBo8gSponeN/eSLZg8BPJQiMxhY1cqVgs1UZCGkSH7owqFXSXDfeik6
xqhojI3XaZ95KGaASsbmVAJObDmaY5u7tl2BdZ5sPK5ufigAHlMSAM8YGRSO60pjjRHnt0DsPYya
WvhaB85brb6gWUW0HzJwfntnONEN49U2g6faff9TvCYzdQoFqj5oXxw2pC+La9Vku9qAA0mU+C0J
u4dyQusZ9QJ+S5rt+XOXHb07gUknssJRdM51sm1rP2kX7O10eMomDeQMU7iscX65M4OtWRg3qf1i
QYZhHBnfKUx3lE03DbM+Hh0btadwNo7omceA78LCSkmsuRutQuFpzcsYVFtOAnUnTFc12kYQF7i1
6meGvilr3SdChCbNfPFzGDsIhPHFFuKWM8iFVf+oGVtTT6q5iMSBGaTlgWTrM5kFjCUtLsFwgtRg
D9fWv1GpW2t6qwnVuL8cs5wiJcFKHyKpbCaf8Gj2DrQhgokJMM+s2Q61o1a4758nI/uWcEmuqZrC
VUGG865tc2Q2FlOhWCbBRkyFWtl6dbRHhvGTVrwn0nmGpPRU9SjxoVPAwN7GkfsckeBzh/gkXWC3
cq5mksT3ZVF+6hNmXDxsxUWyD+x6TlQriIwVVsgnP87jNzf68sYvyzL1C/32KeqEgYGPTmNszPeg
qDg8vaxZZlNyTSR8Gc5k6KcuEzE2UzO5zcWGUz+gwuzus3RGasRWe3Yyy931usEkpsFCHGgJmHVi
bZiE53u01Fh0cuzykxmMM5DrZhkyZFkOkUkblXPk6X2MhkMV6+VmirXqEhXWfRWj8ZMKWVkb5GsB
4WEJd9aeHwe07/i3fs0AV29MWX+qrf5QalrzoZutpEipBDfoaK0zfTAJ+5T+ukuJPGpJfJzD4Nkl
spHYarj61nGVnpOEh7rNalFhckSESMre2K08Mba/ed5dY+GC1/TlWRYVgHLwpQbOt/HFVTUBzAD5
D62TWOtEN9XBKGxSjTxsQX38VQkNlmbU6gzO+eo6v5P9GxXEZ4koc2d083MrX9pZBykXpROaG1ag
DEU6YpM52Sai37n+ABXbPzqbTduz6EkQt/umQE4aHLAAoA0ffE7uxz7nlpvJi0YcswtPBTakuF71
bMZqwcsWpqYDICDZOWz7bkQ93Yd5x1fBxendrdlo5KkGKa4VTJlNx0ctR6kTwRfsWamtiKnoXUSG
KdhlxTi/l/gNHdGhM7hWKJkWg63j6nZxOhSWuWbetgdyAOX6TniCuMgMuJNt+NeQ5+ViHLRdZkVP
Zap9Jvg/WNvjXQ8boO4VHvQNrK/d4ADTyTT206PR7PNa4NVpIT1XhrW1zQz74cibGXrRxvC9Kz6q
aM+PtfDEu25BwguhBqMHG7dNNoLQyzXuODrLGlIF2UoPg4nrnhVYK/FyB7NsIwNODA8tN81bbeLy
BciXQwGw0+IznJA9+ZNF/1M89SSJWB6TrkqtbSIjfe1IX7FH6f0Rp1BH3PTGni3uuYlkkParsDSW
4xh/j508I2cl390jQLz3V76sTingrIVoR7VOi3AvyU4g1QGoqpTJPishmvNcFpt2AIyvhygq9Owi
PE2i5cUtGSgogSgPi4iHFPDhYJukyUtsa4SRLYO4oLsi3mQpBnwuI/QW9ArIzosVoXC/zuybMuy3
cRjBdk5UfokABGPJF7Dnn3WYKjQ/4RtxCHHOAUp00Ir0F/OUuL5B+aV9eIT4aiOkpN7qvp2G8ZSm
olViifoepsu9Ina3BTx6x0kAKY7AbrI7EDQa3Zeh65tYZEivRPeYD/AxglrfoHuBO5wMZL/q04sE
uJSbLKSNyYZu1ZrwUyJ90fcWBjqDM5dY8T9h1f/ra/gX/ye/y5PRpwH8x7/y8VdejFXoB81/+/Af
Z2wNeZ3/Nv86f9l/fto/f9E/duvb+n/8hPPD5vG/f8I/fUN+7v/5vVYfzcc/fTCvIpvxvv2pxttP
3SbNnx/OXzB/5v/rf/7t5893efyf47wVgdb/9zjv7cdnnv3X5O750/89uZt8bhv8n+XC2rQNm332
fyR3q787roNUzRZC6rYulfHX3wAHNsG//SX+jngOoKyrG5ZQgk/4629sPeb/0sy/u65lGK5Swlam
Yyjx/xPdbVq2/tffin9/h/ff//aX0qXloG0wdWVYDKylwy/4X6O7xymCyVamVO4M5hD6riaHk0WY
3QXbGwBNBsmPYiAWqA45m+BBXG1GY2wdAKOoAqxQzmqdKlUyomSPrY065rUuf2gDuWfHvxrZOy0h
/HJzjW/0fcaxtuwAjBA2Oa8tkOt4dAaiwiKh118coK8yqomHcTkDtF67L5r2kLvKfE0kVpiGve3G
Fd6wKZGirzJZSkb1eEgMs//GI4mQMHJJosIV0o7VcCbnVyEwmcdgmnbw2h6Ya8r2zyXipSjkaiLC
D20xPDA2VNdUWhScAdVL1+hPCE9ICoGSc9QmJJylQ3/Vt4a5NEtWslVJxG9i5b8FeyNf6pdRV9oF
4Ei1ROhEamnQXZFk74XZihPebbBm5BBu+zplmsW5Z9UPkTnDM/Q428X/m6jzWooc2JboFylC3ry2
t0Dj4UXBMCDvqqSSSl9/lubcuOeFGBjXTqVtMlfGDtptTgjDqvSBnrV4a9P2edTZA/Qa0rwS9xX5
cZa0xXFU9rTtfYBWqUcACVsAHlp/8PsQKV9eoP8vnSu1RHpzEbWTy5cScStdKKPJYylqh8A5h7rE
9Ked1zv8PXt81O64vB7Y26qypx8w3ydgwLuKoV6YFSHpw7hPSLxinMtAq0/6Avo0zx9jcnJpKSwf
++pZJgY7fROdF4do1EmWE6TTXj2dfBU6/Q4KNlFuG99FCRa8EDYaCg6CWMehfEvDBlJqQHat8hDG
kowRtBgCXBtZdFrNuywL8h342YghD0YUzKlbCZt/x62ZYzrqgG/7Qn83FTlbvTwiZiMotpvUdhqw
NWijK04WSivXbt8yF5Fd7wfgvCwTogCLo0gch8L9Qpa/njsZvMJOC3cO87vVoKD5ei2TviojMj4Z
SCozkvbg1g35YuFk7rSqsz2y+o27IO56syKBEokgLwJUIOK1WMnbxoZl8Y/bMmUrRu8eFMKJrK50
PyueX48bcxXmSX5AHDx6GZ01WsPdpAR+83iZ07n2xrOIXuocgIMxoM0eeG4FBuMZs3vyZDFDD+18
2Q4457xr6DkJSKJMuxcmtXLhfRISzoEC8l1O4T5o1JatWHpf56wUS22b29xtz8LJ0ifh+unTQhld
MxQg8jVAj5+KpHkuVR0drOkSihlEAg6OO53iWkTk9TxUamDp4/oHFyz2cyHck2uF83mMqf0rke5F
bn5TiYQPjB/Nh/lRjUN09po338caJFnxM9xFpFWraNfUBCOCwVpV7KdkyULSr4ts00eQTShUUZj9
bdrsr6+NnpH+iWYB/qtvGadypmtRXnAqJNgLbOOgxGuCLfFYpOV4n8Ugp6SD1Mn1bmT/DEej8w61
R0uQZxKyVR6wgE2wpxLO03P6ITg2+3gL8bHCKK4w8YPAJL8NSyiS523b91eJMWXDsm0zpXN07dKi
2fRBKHdSoVLQRaJYJOU8vAQ9CnDucXCSq06SA8jIcMsNF7eXOQcU/O1LbCp0lwakE9nGPzA7f0dA
OQ9ZGXyYIrcPpAkC/xtAC9VcjSQay3ckW865FNaFvvmkBVxddNP4SYCr+iRvtvaQHtp0vFlhVRHI
DZg3SglPUOVr1OKHaiSRhS7kaTCgz8WI/N6wd2wkXMbwdMZI4enmFCF7mB0oCb3m3JNyyWSiLTba
wwPRy6vLKXgLvfaLa7bcAiSteTkA0uK+kleMqSyEmjM7euZMWYzXYLKQGYB5aDzc8n78UyNqCoOa
ulLYYq+n7k2HMgGc0fytgb/hmuJWIXv3pFPS1xvMOQfcrFsCXb2bxuqkZYb4bpuNYAo9QLv8o2LT
ZdUbTvz8s/w3hY3FxrIKPuFOz6IH5mBmkf3BpGHq4aAClC02NcgJlPKZ4tFfYBofbfIbxTyg6Mub
S1iL8jQBvzglCRmyUqT3VS8ZVYXt3uDIJQza86rTvy8pjU4YZNHWDuonXhy6y7CTUMMxJC2x9fzy
3/cQbOhfemI9hUFwVZb2H7ra55n3i+GInLM2xc3JEn1Mou/EznaDZX32pvg7gLR+SE1MH6Ywibno
lqSnPjv5LswdHOfP1L4kkVS1t2Nv0Rznc25I1OdaQWuU0Oy4b7KASsIv7rY8IU7Msy8XO1OUn4qI
fEoYSM0hRNm1UaHx14TPy0YBqUlYYwFAwPXtWNphdAgiMnUkIaBdv4XxioSof5rjCplOkj1NElJa
zMLm0jdQJGi+f1VBh4Ee82AYKjypAuMV44l023vpT9sY845xiwZbTjazZRNrrSSmpzmZhpsnhHOQ
jfOa+MzYhgIxNfFNG8UEa+8UCg1oP5/92oeFWWj3UkfBMY4YuaYFItwGRxMIb8SBqF5XpRP7p5H4
tyLh1ZOd9RsO/hEy9HApFfbm2Vh5jjCPieHs6EjU1pmDeVWRRbNLZf2rByGvrVQfDdvF2XOsvTc3
xnooO7WtztayOi/pmDjI3ItWIPtipZ9ssIeunYGH7ekFIiL6NoVRjU9F3N6UKq0ndx4oipCuAlmZ
8A3N+UFBFG89LrIUGAfsQFb6gducwGmSDwNO2IefsbIqq9tVzUSDOdZ0UvlHMLXVyjat7KBHgoak
riG3d022Z8NXUZcxXsbPOm5Dg7GRF7JnMJpR7O0QmnDWFofaH+IHtVj0zdC8y3Rr4Uropr1hgusq
A9wr5A0QUTnxezqGXd5NW5YY/pgTLFfi3152ViIvGJolwbwZRnSJMWNjzLt9tEIAdo17YaEJb+G7
5crl4O4vkTm+Bt3UHGOXVTYhH1v4X6yWE+2frWl4KmTwGHrkpXVd6HMf0CMBIGjRvGBa5Z3zdyQa
dlW1MC81VrSJtLsyJdxBydB6SCbU1CP4QxIOV6VEh0CyN/AjF/6VKfZJRxUSB6ICnQil0rQbcryf
A1sBS+kH/kHd25AM+RLhF5jS/oSj9ta2w9FDilbH+fSg/fmZDBciB2dc9iKbQsS9/R3xEtyviMJZ
FVV5Bz8ouoX5wZidz6hgWaw964Z99ccoxmw1mBLiAxlF7EGScwaiGR8NcCzKN7zB4RVBUb6HVrcj
67b/zEeit6eM2QX8WW4Lrn2t8gLktmryXTzySfcdDTTK5mpFi7yVbLNJBWtPpEGPHyx45GZazMpd
X9ewGeQpNjtEP9vaqOPdCKf61hmsqrLSvOQmTDqSbtdu4x6ccnS/i+aXLie7M2NEJb6er2anX2qh
sgf2jBNec0YeEquqLZJjnDXMG2OWpQzyxqPHaRqDdkQuVHUPCJgw285AKTh0zQABp2Wf7SLDVWdw
pyFyonvS0fDazk33IsN6RxJ4drUKuzuJdaKjc4aVlm1II26hML8tpMBhhV6qmnjl0HQw4UT+gExc
sBk1FsEpF+LozG/Y6P7ik9nknXIxiNVsM2yAuyUMQW1i5bcowBvm1SbaYZCpek0GIa9kRHhklgb7
uLembRgSRsUI8Rs5yoxv7hgtQTteGAwPoaH/CPZGgU+HH3VWvolZ5XaxF94Lf2BuDOGE8gkzGRvD
0sUJbe0XxRwyluKl7hYKFMA2mwS6tR0ueXrA5Y9Bpda1EfVXQhLwwEQKq7nbe4cQGde21wRkxnVb
nv3U7V5tg/POaiz3ajqqZ+GZELoSrlWP/YghLfffAIt8L4dX34i+7dy5gtd6UhMvIEZBZ0u2czgR
OiQN/W4KcpotXoS9FU7WOzQmos9jh6PQJDLTJ8kVDRxT+wKH7MyioWW5lpdI/p1IX4ekPaLQCshk
jv+AMfioI8wUPiQWEkLobKjJo4YeKq7xPkgu+VWOtnYpw/RhcHYTN10GIWxRYOfBHgPpvxtRYAA9
S6noVXs0Gu+188GohJPznakUQTxqVs/s2MMU5h3UkdCK8ev73UdvkN8b1aK7GZb6EKItP5y6nbem
hxwgCtEoRSEUXsycUGDSm6/tkp4JoraH9IqhsbOfZ/EKVsy4E2w6SmodJYfiWM52d+6gy0U1oXPE
4VHFd3MNqyKqNlDkT47VkWPaAsbCTrpsUy5O43sEgImc/B3zGtXmm7AyzFpLMMs4ruylBJ5CDiN2
SR9xA5bIL65plb66Dc3yxBtNsIMDzCrEQjTheEq0RxyQV8935Rjct4X/ZvvhfKdQbh4BI0brstOX
Rs3GoYskfldEFbMHVLn7Yo+uNpnPKFT11TpJm1erF+Y2C9vwThbOm1tmuOdrZ4PcngVZivCenIR7
SyyBwQMT/dadvtRsnvHcD0gvoCZ53DrAAMtr3szzUWp9ZRXckk+Nn8MAeFsgxplwRZ2Ue0lzyGaT
zABt8tJYyh8uIRHS6xyQE5Y+Nrlh7Mcs3+dgi//HXM15AhyQBagXtx8GKvKbdM62XU13JpfL2JP3
50Ab3gRzpjkdw5kpGGacu2iS/dnS6XFSHY7d5UeQ8VjZtSX52nUhztbyhcXr2p4jea2BMM0xm9OK
OLrERUNJyB+4Np3tyRSgbBCq3CUVe4ugr/6ETm+f6T/sm0jI7fISvanRD6zdyWivZcJNKgsstR+j
BU0RI0MGFI52qcq2SNEprIfJumEf6WtYM0iZoAU59QkO4tX2Jgeb5lPlVPbF7fTb5KlnM+jA1qGB
POiyi25mhMV9iWOrYBO5Vq1fej19Jj2R5gU4tKPwADAi+rwzDcrgNGUnAJsKlsykWWMUeX7SRXhr
YuQ/XsxQogHIkA9sXu8i9FibMmQQGcyVejQ9V54qbnrgsDFxE38zdZK0H84F6JT0uZ5o3H3fLN7H
ItkVHiCl3ENSapPkZ5kHMw+eIzz4p39fLBU/tGN1c7Kbp9i2MCPBLKAoPEemt3WX3lp7G7mMhJM+
zO5NzDFbeNbEownC5IvJBUKQp9OlSBl6WA2KOlvJYI+GkUM3m19sPsi7NGXYXwz4+N0HjC3No5HP
iGQrH6x+22HmCzzC6JZpkbL2tp6NtSsqUs4zh2R1O3Y2s1t+2ROFrS+iR5XIX3YVWDhSKtQSHuIh
beZmY9I6tmar12FunNAFI9SIzB+I+V+hUO2GlW95aRNEr1b0wosw74BaAfzJDf/mES0E7846unwM
eOcS3Z6x6rYbNE3N2tSEQcZNvI11ZYEPthVaG30xnZueO4XVCH6l6TaP3hjjhEJ+XCX+xhNcaVVr
vlgKiKywOHwMlhpZ7J7nePzhsdf7TPpHUTB9i6v2KJ1OgSn1J1BBzPGm5BJhA3gS1qOhcnDnKvzu
VfRReVDhcYyhA/AX/wz7VWcRu0RpUh+8rMUUqJJ7uzyHIZDFjNk7eoCQBS4tjIjSL8ONXtHb0Aaq
DImrcR/q5o7CbA9jgyBnu462YYkgIUVaaa0N3PvNP4d1QJ0/O5w3kHJ5zLhQ+unJrZS7ncfyG3vv
nxkURUc5iLr6HdhAv58xUQJoQkLH+2iLHDaD8NVG+yMaJZxMSSvCoxqX6EAR3BcOtwjmlcWBd3sn
HYJawefXGCP8PVhppvFvACcU7StjEGvirfNJHGbf+IbEqST1eAG6IlWfngSIV6T34JMbddeM8jAK
q0P6Xb2Aocp3gXCik5imUybGX6eIi9/E3teowBQsRlbpiFgUUNMkre3tkg6nMg1IxEEz1Avu+wj/
s8q/tsiYd4UQa8vu7gwKN/imhNwUZBtg2RA95DdphGvPjx+k4Xm3DitQlDXGpTZ/g17/clfF8VzS
PNRyOW+hTSl/fukb1B3RbG4NFxyiornjHrf1CuCaAnofC1VEuzCzTYkgCx3KtWqn7MA6/9ON+HBS
FzeJZb0FDdJi8zEjMeY4ZD0+JivNz3OmdkCIF7X3aN0rMX3J8snUL1nYbfGYEqzK4vo8BdXGUd2t
qYyXOujFQ9IjzCszNs4qn875kBuXLPPwQvZPKRHWQ2sbN8fdjn2O1Xpmg9XAN10FJu087bfyFSb4
qdDrkvVfjhepdkmk8iqDYVpG1lEwxFv0Dggw6uFesDkaXAjvEVXxtoSEiEDpvg5RfQsbiU2e7Ou0
/AtKhuNt4FSbJwMWlxGfA8Pw134blkA6kONOC+aiJkl5NQEKW7OrtLynuUkW6hevqJyO08Tm101x
ojGn/cWcbuEPvCmPvbanYG0hwn0MhXWeB/3AFKDc1I75lkzaXIVMiawRMvjc/cRB/TIDyBa+LT8R
Jk/a3SMsTH5BshwmPJZuL0jQmXzGSUDdGSvjJwEavbNBx59IIPxgYEC0obMvIEeRpJWkkN+sjzix
zl1h7EtQC5VLakIzF2ifhKCw7cpNzs0wJwAQfEX1BFPtZqTBvVkveey82zPOsan3z5gvV40F8ZlJ
FH77eT+ZHBCDMoyNt8jpMFbwqnOLijSbTwMphMRwvDUj6Cv2AFe9/Wx+yD9gM5nI95AbNksCRNpT
v40T/uDMinI2o48+ntDeVfLddwNYdFGBWdI+1JaJYkEziG3H8FfKtoPFiiuqjO5UN/zM2qAxNcgF
oY++j2b7hQAo49jrP95iCaMXxOxeRe8Mck5VlYBpVOoYaJ64l/onghQnBmYodbqovB81IqOWvmpl
mH/S0f0YKna6ffhha0in5Mh/TpX7HRcpR1bN38P8lxoPIi+zrWdQPhBX9pgMgusrfjYFjoeZsZJv
GnovVHolq2O4C6P4lQ+Hzckc32JhfuBm5eKsvEV2beIG4Xpsyr3XRKei5EOiIv2KngZWZxGfMY7s
MoKfadjXQQe7N53bR6iEhxIJUmpMC+N53fiL12QIrlj4H7yMdF/NFrax668xr4+1A3eFM/sXyz9S
+MhfoLkFSEXwK032lQ3zURj5i3SbdxZf1zbk9wA3LUQORpVc2J9QE0E45zQKumG6bVXL1CpbN+Rg
srbN7mMyVUhgyDFkE8Y7tl/AWG6Mz7HnDdAk90FA10420NZHuU4VGX96LXE/UjwZzcRoV12YwfRU
OgxT2+TFLaefhN0JC1Bu/wyRjnnfP+g0vDmCH1QO2wbwtxiAeXEssCHUm/apkz2Nlet+QfE4YT0D
dw8OuajfG1d8dXwEthTLZIXhyR+S+i2avB+tEbr01fSAwRAIIjnTDlgfbyp/3bw8MbwUd3NyTfzu
wVr+Y9Pl0Y+C/6ZDzEwiZw81ISlPw7c9VoexyA9+blxh4mwKcrDVhO6Ajf9OwPwLbBS21BNF8VlH
Ia50e6drOkU+tw+OSaHH4n+YY+YWJQ8I67SSDB9UAKTaAtCSzOpSZ/qV1fElL/E6Vf1rSpw40yl6
fxbzvn4yDefmwryaK4SgctK/IPstrMgQMauTX1rZvqXMtov+zWy7HbQi3lJjASWh7EyJ6wZNpVet
Jc7jwGfcTUZOHAFAw2UCl03utQqhb6LMauf+jgGH3qAeYmkTunu6AmtldONTOlTHMiUDtixRq/TA
hzuCCmzub51dokwW2HscDAAAokPKq5U1egDPveqAM+4ldNnSF+9F6zBw6csjO9NvrfE4pEPJByn2
2cZbr8aUEtYzMkhlYkQUTLwblKL6xAeO9Bczf2cZIO0mHviMIEcI7w+g2RcAro9Gsqz7WZ+CGm5O
hcOsRxnFaXTSR+yGQJUKxE2j+eSDCFmpRm9L6pgcuQxF2Ty5r35LRglgZt9lTmV34ikk46F3EIvD
TVqVeHsSzOiR5FSE6Xfyk+GP0xbnPlZ/ohKTKBKMBlwA4SfBvJW1XOJ1QfWaHQVb2N9xvs5gmhJr
uPjIePy2IUgnuGm8q6hO/wZviPRfY2HBUiONbi64q6ZNsOnYJWAdPPORO6dufaLwMFe4eIOt3wx/
GSZdLCJ+VvFBTfqh6r/ndiT7jRVsnZEqzlXuB8GNJPfPrnd/VG1dsoE6EX9K0Do5Em3uKk4ljz6J
GXVNzeixrCAz9FAhMI1H4jEqr3jRQ70Jzfi5tqeLG3APr0BL1KS4EVJKOoQIv8PS/kL2t/hPcR9S
0XVp94Q6cUdm2MJPStd10hx72e6tRbc7kVOJ1qJ/N4fwO2FDGJYPyh/t1azoD8b2UrUQRUMuPun1
TwOpg2TenYyoIGNPR+DqigdnKJ21LVj1oa+R6DHCjVTqFbHUT1WrJ1TNLxp9GYkn6G83ea8vNHVG
j1ya3S8ynNbfxllyqgmdrT19LyPrtSnHJxSrz7YlT2NGBgvJjb1dHcyofZ+Q79IxN6tQh6flD0PC
+omx8DoBjqA8wDEQlxcDgIrVtofKzu7TNvnDhAWTOsE73lj+tAnvNbtyvP2RgUFtDg9Z5SGSJVco
iy6hrPaBe+hTO18XWzNd4Od8Alkm0xqCnAkMzN6TJ0gBDxC1IqV2IsptZzCOOmJiNFnB3koYPOV9
jCB0VC1l5PxQzM+ZUzygUeYeIvjPZ6BsTAnye+1zk8yojTuXHSdgazf8Niy4MMxwkPB6+hUrVY75
jfk8ad7OS+IHb6p1j0T9IkAsXhos/2vXIkLGKbkBTy1874l9Xf1ZxdQuaUPfBKiM4E7zIe/0E3Y5
ApyatTRJr3ZVxIrMPXD/xTKc80ntkR2zrntwmqphwHe3RLmYgXzIRu9bGLLeTrV1tVS3KdCoociB
doIxZxpJMP7wPR5yMOGtwNj9Cl6GsiO6Dks46FKcjG22Qf3R4e1ojygHegDyRrP17IaIT3rLZcbh
h2C6CY1/AUXLbaPPn+e4AAJUkSXcnxEJouXx39kpvtdKvlM894T4xUeNWhwQxj6dSfzqnIQDl1e+
s4jEI8jYaSFDEmbKloMszuTTmRH+GX17oGXC5sT1FfuL+KD8NdPhT1OzIZpDdOgfY+1femdxM/vE
prGqPREDBhPRe6UvO6Yeegj62kubY3BLl+xI71pb3zlZXJAx1n0zEE/rnDXxxXSgx4LD0PTNe53J
h7IGusxgZ9X0+amt9VM+NB0D/Z9gfizw6jpSEcrUrTV4sIQRc51gawvGRRvZQ6p15mRtW+lfYxKn
vDPuWw5sUxIlGlMEEBz7IhlatgpuT2u5gNII39TMepmMAF8mZ3t8CFnHYp2l8B364cmMBDbgWG/j
pXhO6mNcfoy5+eqOYNqt7HfW8qkJ2DZYGW+WZD0atCCtkPOscQiS0lCCG4M760rrO4KAhBbpgl8N
hA11OGnMVoCxxu0exjG71NOPio/F4D1MOcVJlbwUbbePneQxZA/IYJPJvIqZLTWUGiGDHmHdDRKh
eOV9k6T0PqbDta1rdZls8CiNKx9cBq17L4aOE87u1fL7HztzzsLEnh1YFSHA/P+YiBl/sGe68DY8
lVWRM4IdP+2yubC12zCnAPftv7GLe07K8zQbX4x2kUGM87ZO+4eBKTcg0/d6OWQcX+/1WHx2pfko
UuZeyfxqz8U9axz0rv5h1iF6emTXKDE+tcNGpx9PsyrYHjbxRxBhN/YxdKLKWUXav06T992PsMCy
8Yws2dl3oiOmovqgSgTl6iQEpLSUK0ZoRGtrSa7wxE4yoE1q+IeaPMyArIfEQaHgqHdK9e4Y8pRU
7H25nYPBdDwMmn9xdjgPs+Ri7DNf/G21dRu8AtFw+AXQ4IusJ8azKNwbjsUci2kYEQ4aJxS5DJz3
JsWI73FmdT1L/4HgM9OWu4jru818VNHxb+lVa8OjXAffg6NJZy/KROm+zA/yi7l4Wwn5pLNSAXMh
OIoH3/XeEu8Po7FXlmrAg+Zx2tTD32Jh9vEZDnC8l7mr9oFmK5jF2Le0oBtS5SFFOu8Oeq2qFhCc
OwEZYZ4YDQo9arC0RsRBs6ShlAlvtiiPluKmpevUwzz7JBWPz3TGO8QPW8i3BWw/a1hjhVErz06B
CMSYz6sp2zP6v1Oe5+CzC6jNS4OetV7C2oFelCWmFF1SnbeCboF4hX1Qcy42HtOGwGm7u5lDafIy
rHPlYhuskYvNjdojqPwzFnq6t/9OtpQ0xMJdzyksWR2h27UYgrZkXbbeF4HrFUNplwUWuAwbReYI
kMBETLtc3QOxxrkIrmL0nINW+cvUol2BBc3kbAk9RlhjGSPuB5NMQJTDi2wCO51VJvGmsi5REd13
A1otJgEIQ+v8TG4d4x8H63bc/vFiBjleh5LXHx4qpAJEyCy3tRafImMAiOM6YRFI3NnsbwkVv6cu
JEqGxSKnCESad9/y9hmkVb8m1QeVkuitbS3If3f8nyafkJgAaJAmwh3HUMiU9GrKlw95yS33Yo/1
uSZmfGUbDDfQmCZZ/oCqetdZBc5NYExIyA2DBbXXgH51RjTpLYWiraPVh/UInJHB7hpD7MWV7nX0
gCTCJWDeQG+G7gSV+44LPUbvM9dMFFjT3Uw/f4xY7rtVL1Zv0cwUBLeU5Nb+MEHgK+mhVEIJZZFE
YJP1ARo4opc340viZ9zqgbH+t6iJu/a9C9UjJIUPuLQY1QYO/lHqrbT1Wrw6k3OpCbs3GbtPIWtQ
hlob29lgGqlX1IXHWgGdRgoN+wMRf9M9+YF6MA0LZOFgftijxlAGtW8qWdmV833m9D9x5bwCqSc6
y73aEWAAab9Z2bwrAWXt1IQNWfPJGe6mAgAXkAt373O5m4S8sMnbB8hsd5E2nmtYhGHlfWahdvCU
LbIUGo0cbi8+Q0PZr87S4CP3f2RyvLaks0NHEu3+nX8G+rwSm4OK+4c+gV1OgaLpt6CFuGMB1K4g
rFBgy52untf9upShlMfyzLCIN2Dun9CzBLM6acYbiaoWNQGZDsmwblQWAC2Lv3CK0jN48lZo51Nl
oLZkzs4nh+pWM75d5Uu941AJzYTciS5+LJzvgPJoHVIqrsqoPkBGQXlp/yJfVmuhdAYZ3uXmjAEL
qA4YgbR8BUOK/NBuiFcr2pNpkxLczh/lYh2qSoQsKA5MASrYMIanMEV9Bw3M6fYDQuld1tGGjUlI
x45WTpLupZj7O/hKN8vfq1l8rGw0kgKL1kiABIYtYKlLe7MY0xgnbhsb3mLfxt+p6D4bD6U+M1dC
NuaBGGVr33GoQ5EOz1HteecoI6MwcX21Xpt4JlBuwwxnRTfI07/vDSu/eEzPdE1P7UYSBmjmnlBQ
pEwB7XQ8jvRyXhYQEQ0ddEMlHqwcG6yzMMZLF3EvcEUxn8qin08WmCTEkKeKSTB1W4xMZvkxNkX3
qLJ3kVFZVD47ikjM6MQlBQk3/RQJR0fPYIYcSZmbo1RBPk3Ep/wykijY9kEVQb1q6+GEFxsRpe+8
EwOg19aIvNuyvXOdqwWJyvW5PMN/X3KS6reqyH+stjIP0rK3wfKU//eFsKv/+xaJIJPhxg/B0WPy
LxLPPCna22O6PDlNyL2/fPn3K0dwKo2NdA8YRTzltqc4J1PADhTM5v//tuTOmMq8PVD/whfDjdim
OeB2oshrtPFQZZsZ1xN3idYcSBHHQQ5taVtIdpEx8KWS3L/6lFYVw8NZO+iqpu84Zb5MNCbIifkW
zxTrbCPxS+8HTfC9gCWTOyz0/33537euCYYAvwtt28DEbcx65s7DjK6SIV5IkwoJGj5E336ONBbb
fz/LCRA+Nf9+498v57tpDjjzlj+PQrY5/fvp/77NAo/LZ+yfdKO/IlmdCR8ZydONBHsh3o///ir0
F/+rIA2boAUmmNZf2qAlki1p2GAuX9zlSaQa5JjqJ5vLy4FpjCZWoqJzSN/Z6ipcu23T7jQZWV7F
lKixintviqh9bHj+YvniY7Y9EahSS7nFTXNv2ihXp4wPS3jqgox5sAv7zUPSlHmw++fsT1ya3zO+
aoLHpveeNFmum5rOHD1tk2LbCGY6JGIyIDlCokqs9DVR4rFIMXPBR/sTz+IiEkG8e3+qpLwERfBj
qUGcrB5YwliMd/EY7JKfqKH4gm0U8R8zECNZcdd60HhI6WN9UfPjjhC73Kz2FT0WrkCMU65APuf2
yQ4W8B+TAQmYZo8UpLFmZ+UX6CbRgISEzEam88zKVK2PE1SgnZEwXA8lUyNQjSAiYnlBKjHDWgNx
GoVpd+gZMIbteAxVzVKAZIp7Fpck73kzy60tygzj3g7d9qOJjJ2gz9tMaFZWTTh2e8a2BQ6j4TRB
ITGEDI8hSznwligejDTBhQJ/c2DRsx4MH5CBwZ2kalvjIGa28LIqGaeEvAUIBv2o8VHj6DcY69VF
etRaQZbhcXHcdZO6JoPq97jM3Dtu7QMC42HYVoFR3yXGnzye8mk30k1u7d4mhLg1nxHVUrk6t1Gk
cOsa2G40yPoYfnNdaEdclFvKdQUPYSs4qmnG6z8MB1lKgoSnCRYtznIPGJfhHIsaGiapDsdgmir6
4H7cAb8gijZApjSb8i+OJuY+siEsCarINpHmBxgt9gHt8GGZ4PlmB/xj0zPOpLzgHhLcZFiA+8mX
uYIbjM++QZ00Ce/UtpbJSMTl54b0/ipBpnLWsv/uEuQiAcwSLoh9N/WvTkjwSTGUOFHq+eA5Q/qE
EHPYOt7aHSZ8WQb668Y7GnYePjkY7IN48tfIUNtDMItuo1kbHpuSp2z4LFwKo14llcxuDiiGZTSK
mErkyZ2Yk30SUf4o0714w3Ac0UA+IFi116MyhmNQILubfJCF2mcakmSAVsroUqNMYxHOTMryATC1
hv1dSjN4KEZGk7guz5j02RmipGJgnti3oZ3hMQTFHkxushOSP+GzeF2R6CRupnCPUpJiPtlmx5yc
GigditPAKu65Jgtrq5ySwaXBqZLqtLnLsqFfWamZkh0cZ2dAF6z2eb3rPH8YivT932dCz7gXLJrZ
A/SXW10idyb9vHq2quI1iXsPoXtJqkfLBswxsm9wWt1HtnjUi6q7x03qnPwWXzpPkgSv3AYskyBs
2MHS8kEf9byTdvZpjO4fFnb5uiYRcSWHqeT9KA8cHIiVR6I//33AVBOBbuCJprgDWLAKFNAIN7kh
OGcaMP9keHWIESGx7gcDR5xlIrNrWdY3QngbrGP1FXYzEDDUlfi0kC/kzavRDzuZuNUW31S2tzNE
UgOr1Eu9GJGlTh6XIGrOkEwdbI/IBd1E8Y48w2pfGySPdVkO/E+WNQOaQR/wzFjP/x4sBkQ+SsMW
nCC2iuXqim1uJx2tGlkZ4bFH8kPCeyj/hn5OVR2EzVU1nssAxfRXsKK5szTjGSW1cR1r9yWsfB+j
BN/lVeFBdZJ3jezB+Mx5sPUyBvFtHIWXQAbRyrfL4iIn9dBFzjnI+EliAZ1LIwnzbPkvR7JFDlNn
y/9wdx7LrSvblv2VimoXbmTCJdCoDr2Xo2wHIbfhvcfX14DOvfeY9+q8eM2qxmaIIrVFkQBy5Vpz
jjkXPMOGSHvWjAACRBu3dAeaYi+tysU4PNSIKtgv0J0EdDbfSKRTv/0nE/34dZJMHpYdUNp6ZK0g
7qUU3rI8SQ/3d+e0V0wm/n70mrVbKupORtxPfR7lG0c7d5PpH8d04GjosRPEYY8OESjAYSwBgDL/
WxqZW9zrHZRRLm7kSi7jdsjhcqhl1BpoGnqnvi+CF6K4wxNydtIgzCVwOoNc2BLZ4EDYMqC5k9GP
4oQDZxOoxjjlFpXxWBruefLomGS9SS05n4z1RH+QJeUwBA6bqjpJNkQEkRaUidscY4be2FzJuFL7
sWZerLhaV3XjrMLa3eBpqu8Z0j/VpYePv7eDtdP5n4wbAUhOUbekjI+2E13gvaGKcBtWETARSRbl
bxcx1zfPRBkYz/Gd0kkuYrBBpgi0ma2ZocALK/qQw/gNO2Nc2+nIjjfc1a0I6BIYn5HeA6MZG4b7
CSkEtDrl0WxksUqqiCuCJF7Hxj5POzHY/HwriGv3Fu/6E3HxZy8kWLUNKdMtIzegsrnhtq6TaKXH
ZX5pWQzahFfMH/bdVN1NGhn1ne/TZfz54zOrw+PKktoV0z3iu/BiiGaV5AhNIlE+tn3xq0XXr1fg
Y73BN/ew27APSMl5HVubwVWEgXRNgBKD7ZBJbvNSKdPZxzDZYFNmRB8TetMllvkqLGNhtl59kQjM
Fn0+wDDpjU9Xmt3eLVP3Ru86erwWWs9ZRoXPaxUmN37uNJ+1O3bAd5PyIajTdDuMzXeAgBABHi71
oizbrV601CHwHRDgcEa3mA/shhEiWXzBbZnUaJk8396awLSIkzIeBlwSfhKPL0Y9hvB5hLlFd0vl
Y/pPGolmpR/3t8lkX0mI00m3SpqTU+bu7uf9twfXoKJldzOE9tEdOeF/ll4nSpNNZw5qZzaoFVvX
ehBNOd1kMndOus8PuQ2/DT6wvQuNuRBCvHxHIGN08Iwa140xrYOIdQzRJxjwWH3WSvuCMCAU6OyO
1LSiwT4PpTNfDRPcwQ45E2low67X7HITTfMeGM2wJpkDSSntPccNfdgBcX8PpHwpPI4QLo8dUXDw
41viKW27j+9Q0CCUSXqyOxBQ0/INDubEmdMkKliRFNNdBOXaiQt4fAhL5/3nXqVVahM6fnbuVXNo
jSJcl3JSK2xL6jaqRc1Kh/+8t/33zBT6O6k0732c/vaFr6VqTpQSVC7TBlF780LjoCHyCyE7K2S2
zkqPHVKXw+7791eaSRwQoXfbsvT7naZy/ezBN90EJOqtvV6X9JO8aptEGqWaUsM5jGDN9CXogFyF
7c42CM+Jkd3thuGqo0AATM4ABtS8sfXT6jmz83fFNrVqLHm1QXHNhbF17GsBYr7GxTCNesrxU/yK
1qJMiEyE+k4D3OoOA3RyiHbpk+UwAZgYdLVCD+EzBujNmeVpCDOrfDT3XuZrm3qOCh9Loa9p6bSX
iSCYnWwwJOCgD7wlEvphjUT5u4+Zhmk42hHa8ZUvuufconcxDUWztbignTS/gcYDJZLANEyS8xoS
cbZx+jbAZMuU1rjTxFuQZ6iK802GqujiQa5bVv0QfoCUPwEXzJ6k2ap1yYgnFMA3q6Qb3wx1EkXT
v0IN8rY11JDl5MZvDhv8J2YT9+BW7DebfY1q1XMVA4Okp+WsiUF5hzyXbsIO0fKQFMgGBiv91EKE
aaai1I60xwomJg3LtLvo+CNsO24PqVWKNUIo+63v6a/76VOeNudcYAEky6s4Obrj38ZYRpllOfLe
n0MbjGlct20Ds1VLWE0w5hMz5760cx2HiOGO6cAbThkIG9UoH5As4aH20V6PFM1Hf34gHFzUbEKj
e0dQ5WayBDtb1B+LzhEZNEHIdQ5dAXoMJuYw78asaYV5GlKSMSwU2xppwEhysxVd/Gg75vLdloAJ
dHkljg1+sZVsfs4VWqwNxVm4sTWACZ0RDjjfqDA6zXkO46G+s2rjFYFh8JYtNUh4L82MgPLHdgNE
LHmpBlPhYzPVLjfT4gY88BmR8Ztd6/aXZXDoVIn7GvjDK3FyH1OVQzMkmG6XTUO2N4SAnNwyNaCb
Uawt0WfgZdEl2hH+ec4XfwvGlCF6VGJSKLUTzGqa03HWXxXzKnrSmbMnZ/PNYSuxLQllOg55G65q
r0a65EUGbRgfLOgAXwPQ/DO6JGOlpR46PNawZRbiR2B1ffCd8Aypatr+toSxehxt6wztvP5VtPk7
LUGSxo1m3LWWBOjuzNEQNHq2JXJiDrFsLYFkvzJCuItVP/ChwUCc/NjeS3IW6Pj12uG/b1H/L83n
fDph8f0Vvv/Vgf4nR/v/IxZ1aRl/51E/v49503z/0aX+8xO/2dRN6x8cShbh4koKE4Kw/i+bOo8I
6Rgmugr4CJRS9r9t6uDH/2Hjx3Jd21SWLl3FK/iXT10a/xBCGDogc2lIw1Tqv+VTn13of3Cp64Zu
K1sarg2JxxKsfn92qUulzZYYel4uK7pVPlsZdqmhVJBW4l3TEdZRkPzR9clTZKIM86wljDyat+ks
7H6d3buLhY6/VrMPLWE4BjQIn4GX0TC7GbcY5GlfcR7JkrSs7JGypoF9n/4KxuiOjh0d9+iINv4u
V3Mm6ucfPoh/0hT+R9ZCKwaRVv/v/2k4/+GPc2wkG+Sc2oACXHN+/PP9Psx8ni3/V+Ml0oHv4ixa
CWRd3MIvWZkiBdsV3XkZ9I0JiccKcBPUO5qs1RuAjYdAK68p3Vyzih61Xu2GlhFIQM1qSqz66Mtu
5YB+kWGjBMhWWQ+ujmJRLkFyk+64MYiNguNzYxT1LRHmhxHHfKmwzuS/Zmbv3/+F7n/2ByqLI8VS
0qSw+/MfSK/Y9yd3gpMxVGsCbW6DUe1t1Z4ZJB6y0NwWSX47DMwO//736n+BG3DYODaOE0PqysV/
bcNY+OM763Um444BNo40nnK/IiiORnXtHXvsb0b3NCt9uKwt8xw+LalOYSaOIvXPqRZsA8cCd14d
9EQunfbSzxiq8uHvX5/9n74+x3AdYXLyOab559dHBY4aNMYfl9MVserhpczGbSoOfRPgm59p78Zx
sDE5DOD1w2DjKAs0Tky3/ktHXTCCvsyH5hC1L4nBbn1MtgDE9uwwX+KmfLH88I6/avIQrAbC2xUN
JEmDoBs4UIVxLUf3wnzZnVNfZNG86m2GuxfnChEJz7KLjnUUbfVaW6G5XVa1eeh0dRz0fq1Ok8Lw
dckL496QDopPP9jYwn7Xcd9it7uJLGcryZYkDgGlbH9xAZ6K8PXv3zxTze/Ony8Kjg22QnLV4qLA
ZeHP757A9YWFg/2XO5UXq1F3imFoEyiywdqzLjEtmx+tMO+0LnzU3ewTzs0butMXv+9upA8euLim
Ini0xAa75X4S4CACeWpi/aPxWQ/Z4FegWIVBs8c23+Iar25NZ9rceQUGeywxkSjWvkOEBboDmANH
cwjXCc7RBl88ueqpgT+0jpZp5a8Kd7oGdveOXe+xk+nRtFY1YNhF2tc7fFsrP3JB+SXT1c6jfYYk
PBHaq9M6Gz//cPt0VUlFXFR37vFCC82ClFRchhQZkx0+xByqXqNtrZPw1Q5MxQn/xJ2AnZr6r9os
Eqr1C5bTW4/fcS9z6o7KXhJAsxoIBawjayOR9zceeQN9uy9ztnR4nxjet8K6cfB7IT+EQt/tMTyT
xkGUXI9MjWZOMpIvzSxUn7l49bnv2xscBuSMhZvyBRPJsYZMmROn2kmYmnjGa9SpBtMrNbs5Z52s
l5/ykKAKzd02vrkm6XazicBm+UAd7YT+ukThQYrTQPhVGrq7Mk+PTjjeRNA/8RAe/DYnjVruv6e+
OBtoVhjIbHvUSwyYYSuU7VkL8TuX3juOwSw7NypEuAyQQ09p4jrHSF+JmrZakOeHQSIN7eUpL51j
Mmhrw4u3XdaTp1YdvL6n3VLvNGiRYe8/onBcuclp6Ch+g3iVRuWu9/01uuLNd9rmt5Ggzm8UO/rp
KbKR0LZqR+6UWVibuXNy1bv81rMqhNTm1puKByr8dWCYW0XEDvNAcQcBmnAuAJRa9KU6ex9w/UHm
vLale21s87mSjz7gr9QSW6JtZ2Dhl93C8x7lxsA5kKn0NJWMLpWprvC3yTUaSN8cTsUUf2mqZG/j
rSfduY7zVZcQCDUpbNfPrWlfTBTXlszear24zUnRgLJ1oX8Y58RjvzCOlxwjGl5jg86UdYxcBvhR
w4a45YxXJR8oSsqqzB+Q8wXVBGLcvkQear4pPUntsWAnzKjhahKF3XgY5SdnoyprG2eEVdYkKvP2
bsgO23l5uta0YVVPKH0n8dSM5i4vU/CWAp+NzYlYPsRGsvbb4AM38l1KsAspn+B90dV4AllDunab
6INEakKxMxDw3rvvMduy27MxS+IRi1Rw4PBQ1Bc/SDetXe3omuF98IB3JcE2dfKHyjEuve8dmJ0/
du/gX9DX9VTGpVoPLpS0uW874rHChzW5v+yy/E71/AHT3FNGFc/gVOPAZV11gEcL7VrMKIijHWsf
AzErgFPuhiE5IVQ914G6WFX5UKfmU/Vt20pDhKGjMDv6zsV0m2cndO9iOlfwAtCVMLmfaIInWfmS
h8FXkFPdZF78iE2h3WAaJQKpOPaWc/WN8NdQGgxcXdhUntoh27pN6n5dhfLIxPktD5KTnVuXlMRe
mptVlj8YbURoqC6e4tG7pq6+FUyJc4Xv0px9rOY4d8spJSBVL6OJKVOnC6DyoOtwyn94gNqxLuAL
BSrqsddZBkx3leOS/1o6kISzzF/isZLKZbSuaN5gO2NcPlsGcEQ4WJDqak5ySxn5m3e6UJdcj35Z
wt6IwiZuBytQYX1odbfvsZtrDd3BiVCgKNYOItEO+jDPxx03X4YrWUdPBslYrdPv8oweaE6Hxbif
4FTMhqwA4S1hmEujKh4S87lW0WmYqvNQaMc+TzAnk35GyngXNk+mTHeW3+11GT6DLLjp2KkCWiSC
HKRiMMwZYd4vM8T2o8q7ypWQPcnFPCPvvEcXudbBSy/SdztMKFe1GznmV2W4a82ujho2DET11qp3
wktlxOsJr1ra6RthRXTqSGUviVkNwjvBqGlIXos62A0N5xijQqjNS0NE96HVMcEpkTMld3rnHsmK
WXQIgMpanqx0blU6u86L96G+9RIXOXK0Z5yx1TxaKYl967UIcFgH/n6FlnCq/uMCbVPW2tRhpuH8
pbBNAfCCHO3cRRLhSqifHJpUXneTGbBtKwQic+4BqLIWHZXo0HY3WHruTEFo3NWsaZj57GfAcv0T
EPbPUvsvpLK/3P2vkWTb7/zynn7X/39sCtko/d/BZef35L0P/7wn5Ad+2xMa1j/45Bx97sNK3cCk
8K89ocG+j4OTggukENuf33eE7j8MW1FwU+M7uj5/9YcdofrH/Nx/Qdr+9Gn9jp3700bpL/sIaQA8
Myj5pE41T0H5l+PJH+kl0P9H2j8iyDXcPL9qTgIRkjxLJPhOdi1bq7vJe+v48yApDQtjqEZC60MM
Fv++ybxaw/Nik0NvaciI//1APH8VOIl9wL097VQN1guyzS7iin2YfFry5cRQxupfmPfZO/ry6frn
blLShspi+nOyrO2rHUSbFhr0SxD38V61k7aq6vjyh8/qn2/PH98O3Zk33388waSBzd8WllTCMKnR
nPkN+8POMdf00jC0ibjaUnsMhig8Ii3JmQ4k3grkBTuD+YYkUK7GI9RTEyt1S9jVirlezy4jupli
y1tFXbjvI9qTRtEtHBV9lxiNfC9hATXNEs8CqSsNWu24T95IZXuMuIwtEME9jE19yhlxOVX2q6yR
DicVM9V2dO/I0+qSGFlZweSgwRDuRrAaB1wKSy51d5FhvJDzlJx66PZVDG4zwctEdOIaS/2akQtx
j4IsHmizrmBSOnSDtmgLF0csnTem9enStg0EOwmxr9qU7CwLmLpbpPU6MuuMtI52T3Qi3n2mlWns
kZFStkgOemxF4Rm16npyyWqxEiM+Fe0OZCzmETTlBNKSRxs6WydAA4QvdsEit8Zm/KEYcS1Ue6xm
hqqTjA4twZnB5lAgtibyYAk3KMIFmRCjtcoQUSx4kbXFjjeAE7SSmv/VVibPzkMSJoqTLswXk1ha
OLIhRJR2ZKuUYzULvRvb0z7D1ECHmLNhuBFReoigJDM3x8Q9JDd5zpFojZRV4yHrU7bU9e3YZMMm
BGSxwn/XGtomixOWPmLLSHYIqJwWWUZvzo6QtIgwOzBFYrQoCRQcmZir1HsoEuoUdHU7th3xScDu
KRKPDXLhEokdT8RF2YRSdM60UZH6lLOwcbIJje9wB1JYTctKWo99Ad26rBAwdpPlrQF6EZ7haUeh
e/7KAaCXYLotLFeuaQovCqPp0KJ5Z78GnTD32ZcQmZdaSQQt2bwYgSQijT4c9uAckCaZxBsQTHiv
Ru3GEsSEwE9olyHRekixg4uRjsTOmMi/7XsJ4J6EC/mkoG+2WCiinjwnyIGzdlHtMLetQPjeu75n
7N0mY43yrTOoRrFuPXfYmoDGliMN02XA8IcLyLEgGnGp5kycFrfusiqrV6gg+5k8ZRoEU1jGDTn3
zBD78lznM35ecxGfuznBN320zmyzey2Z7UyznmJ0UszG7TnqETGCNSLiAuMLHYyVJbF2ZlNzCqcb
b7Ig5RXTSB1j3JgT/BFmKl+JAUTQjNAr17l3O4VyDyrq3jQYrSKYQqld7TKdgjTOyi/gtiEA73Da
E+tx7caAw8xl8uye6IyArHDLdiXIRcaiUy4MHf2SU/cVFlaQZsFdT57EYrLCx2RQR8flYCJTbZFY
VL4iL+7svtjUzioImxcmNEsZJMdRsIsaOot+lIVdv4kf/TQguURHcWPxHzP/Ddd5Y+L1KsUhLwoM
pHSKl/qWCGDQkZp2aY2YIh+2khe03TJy8pOJ5p4pPb4WrRVPEh3exIs6O2P/QFDDja+cAu0r/rrB
BeivwBCa4zXW9IopFh7GvvCYcDe4J8blpMjd89AGQHNLF4zhP9O2OOqe+EWTENhLK85ViHaxc8BM
LvxDMliQWkJO936goJRecKxj/x1DBpZuvf/sitTdhoZ1l/U+F94+w97oSIW6tGD/UeJ2woZTeMca
OflRsC/fyS47J9Daj/kgUHFZ/37Uzgx9NWkaRu75yW6WIUwdcHQu0invVyYqsJm0XzDUY5eV4qk7
WfNXthmZa2JiYG0Z9WtukRlY9XjSECHBXS/wPyvzoyqHaePCK+7YhPgN6xRm+JvRmCpaIXzlR+MC
eg/UC6nL9c+3fr8hmH3lNJq9Reriz5CHixOGDSN8OJ22rl/R6MFKTJne/9zVRz1fk2QvNj93y8p/
zBODPpIDB73IS/2K3qM6t2Hx8XOvioCzm0CLdN2V16bDYdgMnljpUeBvulB82B1JOX3mAi3Ku+wg
FZiMn69+vyslPq6Q/QLqzAYPgiOXxlxcF4mebHOtZE/BISiw/B8mzOU+iVLfTuC/xQAFnhT8xPVQ
M7My5s4EIy2yPhKCX5OBcLcoNFkwgwnmYUTSEd1RIhmKZ69xXxwbKhIEJ6rukVy/Lz1E4hnknfMw
CCvf6GFpHwFxZSdw/dqaaIt+a3Cm0GlFhW22sftltZehkemvphefdEv6pzQPgnXu+cUhGrx9UpMB
QhgLrhdvjO8zsmzMwvjEbq1OlNzjInaE2Jmpse9Griu98ot7GfrffuxpJ6sZFkVbPqZjp19JP4iW
XlTkD1plGZjEzensw+9kpKpfbHII906ihRc3K1sSenT10LjA40IZ6m8Bv3UAVekUwyNXw/JtICNd
0VMlW3lU0XOWT/fDjCYVCZ7CINI++67+rBA63mE+pQ3Yk/yXsH9HeMocH60TDU/JwHRQjKHMJOWd
8nxMKaF9GzftuqwJNujGlvg9jxz4gdAHPNBYVm3D1tfaANNcQzagQr/+5MOEdy/1+q4I8ZcrbBwr
t0EPH6KDg/JnXhzzkltFsjWyfaR6YjJy3iipNf4KMZt2MI3agh/ZaxyZyObbQUj6v1ZB89J3bns2
jquI/K8tispqZRfgKLVEn+5TGTkr/82xswml2RhsLD3Q51TIZtGHBeFUGvEqblGugufEL3r2Oj2J
8AMj6MVUp/KgjbTXEtDVU2SjQPYQMSco+hDZ9M9prb0S/kfz1Jg1uoEV7gj2ieiS09qnICSZYFmW
hn3O4/yx77Pi6hfDfuRCniHzLcj9LWfVQDT8spzkUaOIXOSIspZYo1P0hA7SObs/Bp9+3Wg3uR0S
KdAXihggz9zZXfFUoLs95RXJK75/oEdRQZP34kuQ4SUPUhw0A/Lx4+DmgCSRv/PSdaFHW7tCDi+B
d6z7Ev1QNfU3PftxpGCrBLLdeQrD8ILS5CG0rHjXJl/O5NTbzqxfEtunCQTLcKn3+vQgnWqL0xRn
s5XAhNen9jKm8bPTlfXs17nJShusmW6jDlCQREASIh9/b3Dj7/JYYyOAyiVxbfLamwoJsw9xXRs0
rsZoJTg8pFm0V7+nnVS78b3LEuqCQ7kFCM61IQWomgj/Jh1crM0GR+pol86lPzutSo9T4j34Gt5s
8IbzJbFnyEJxljvmS2wP3cFz2KYTWPusWy5Krbl49mEK3vzcdAkBtlXh7xPzo5AThh1z1K+NwFjl
R/gwhUPmKh/cc5HmKSE7BqGapVOdWho9+7aPTnHD51UQr0GbRQOLZYPQQjnWHo1JBy5vJXJV986r
P5b5ciq89uHnJlQmMTThEdKTe9ZQJgOL0h+Mzia8WzNufZTJCFKgp5gTXKJ4aAi0MfHYBpYCT5GU
68pM+/tpBHxC0GjAfD0FN3fy05GCjIv1BfD9hxloNIz5WY8x4zpIWxcve0/ZqgF8SI1S3eXzjYEO
lP6u7a/skZWEbdicQ2f3Zw9hJKUE9s+6neWpSXeESn5JTNU8OghlqigMXnzeoaNl5wI1lfBfAtlV
KzMU9KzmR7V22oW6Oz44QzLcymp4+XmWXaDnbTVqbh9tNWx6YpK7ossvnhYjwwSp4mcmv587pifW
inEUwStWchZhn5y1NE3OkH/zIDrr8zd+vlt5uexxhfCsEgHJRjoEq/z+fBzoPPxz/7fnIN5fuD2i
/p/v/fbwz//8+88A9kUOWjB/mn+L8kYdng5HT0ThVTW2Ohbzzc9d00g6HCtZBa65Jsbt55Gf5wQR
6Xy//YxpRM5vT69aTlutbMD8zH+kYAw3omDFLJUE0DXm76WTlQNNw042P9A8WNLzb0ujy24JpvCO
gZ6dIj3Obn9uMJlCWCBbcd8zrALa2Dwit40e5lSPn3tdrBtXZ9yWdmOg3kzPBhiYa2nl7SPTQZSQ
qNsDpe7D0HYITMM8bznm3c89mebjUuu8fvdzFym5uZ/zMkg85bld140PGZpd6JSngV9MJZo0Z84U
3DKO53zoPoTVqbtXE8wcCBa+RIs7kFUxcDTkhYaJjo4wBt70rRrh+FfGQ96ad4BKgCP79PEMhMGw
DNrN4IsPVJWo6eqltMRFyfpNWP6ZDf+uCPSXYbLNFdK5C0hGRMkoCVsiVOxvQNoIfMuEvLs644rr
eYdGRz+Z0+ZC1VnvHQ/fM/x+zJQ4ezqKhkMb9PWi4VWiFPO2E4xTtFrdMm/x5tVjSbNdeotWG+21
bFKY7LqxbiTxllmrqc0gTQsjyMUzQIcIAdY5vHa5D8zPq61lWQA7iSbxApP3F3Yerpitd1BtiUG0
a7jk0rZXtX/ED8tosHcfEidnAJ5ySfCbfu+hvtpxjQY7ifenaex15UtAIR2qwF48NNlBNPU9q86+
tfpnlYovOhIfNEHXUYtbbdSlRiXn74fcWRdtuxkNrGVor7ZaQ1JpbCMBCsYY1BHJRmETIrTXuo3v
tUfYDvkK/NDSm3p0P5HuHSujWfmxg7RKRO8/pY+coFboon6Mk+Ttx2dLrN4iTDWSYW2tWyd+RcQ8
gHB8h8/E+fmEzlc3bUvbvCzidu3F00UNX4x6XjqP/c5Ii8ib3rxBoE0M1j1Wk6UroQWKr6kbF+Ht
yJR0EQFchuH3JtVYbyu8hno8fetR/q2FhDsU1aOsByKt8xuY3d865oYGENuicfNHL6xe/SI4Trkx
bEYdsa9VpivYd/f0lUG1zfDMoDIudjDPBR1OWHOM96lTcqEks3tRDOV8VV2jaGOr1g6k4oVfQHE0
Dlu1I/FtG7fyIEvOkAbhwqarym8q/oUU6sS/+8mns2JZ7p6U05dpql/iAOKPL2ATBiMumIbwDStw
0CuTYAP9cEHyxm2ZmbcEIDfbjkjzRAcNLjwdPkaT3UwoGd1MfPhN/jbZodyKkiaB9GwwPbb/HLkM
Fy2goouQxNj02plsNQutdDbWtOXY7Y4925pjOw850xbBfBh6CfVDY62lCn6lGtOBHNBZ2HIaFq0D
37P8ptsliHLNqUybDIZUBCLbDs8MNplemAqT1Qja3YjbjdveK8bDz2m5ygDebyvpfSEafSEK8Laq
y2HFlX2fpApHqH9F2wsJrZ8NsxXBSKL0NlY1UaFp9TEmdQeecHCjt6pZk3EMqsHhTEpr8aE3lLfF
sCzq8aA1uX0rxmlXmmQ0xkIKogv1M0fpL1lWB63IOoL8cqJKLQzEYU0XDkHYsjH0b9Gv+xa0XB0y
R63iz0JoCN3KjQ3xYxNnUEToJCRRsoK4eJPEt0LozSZIX6lzf5WuVa5gAN0n3i5wmJcUBKM0UWSt
vYDSeKwy7VB6ySNEvAfTUc46nHOU2A4uzdjXl6OmJWsnbqsteQlXNMsJ84jmZsoKnQ6Adk4a5sea
p5fPiveb3M9HIx89CAPjXLkHTAt3jkSL0yf218jpx4gYdByttJU1MUMHa3pMJjylqbHD3HsDtLtd
jarwt1pun6xcO+IvRLaOk3YVOkiyVStuZeOqbTYUvxy/rVkvqLeYDFK4Y8gnFOqp5++Spjes00TX
OJcl5L/ehR5XkwAIBm9JlPWyCFN7Wyj1FOdV8NCbyzA330jjkIc+m3VoQL5UU3NUhQ6NQxjW6KLy
u4rhLaCh+j7OpowiBS2RtjJncpioEC0WcwBm0uM3pG086MmJjZq+MbM5tCmqgs3QvxJbeJ9AyH52
u/rUDiwbTm8/icR66Eh/W7Wpw1Ry0hcB7VoCKUEwB0PQUc/HS6bHOshUBHm6e2vRyO5UoFbSyBJK
SdwjCMx/lQiFl8lkbNJKdx7iZmYmWFergPzWR/n92OvhKmlpZKZ99txEA05NDPdurrzlOLUHZevF
k840Ng4d71CItWFPL1qkHbFcECNgAXV2hxZAQRZeaD281XwHRE8HpoXqfeFoNaTHCgdPzwyvqBMW
T0VnjXHi1PXNpm46BSGENXICUIyFjLe25jKapnGwtAPiZ7WnSHX+oZd2tNK0/kZY5TUO0pogKuLE
W2966uuHeNAVgCg320iQDJVAcm7XLB+l3GfoLc6mzZ5hBHzc+iQMjWKUa7KYADhT4U8BWaRFqO/b
NMLlX+or2bFeCUlri8qfFrUG97jo6K4V4j6y7ce6NVYphzLcWRA4o6BHQlTKQjehxA4CloGlgoso
6usUMnc3IRdWLXuaqo7m6h5uLV1CVve2MaAdN2yNyxs08I858J6VdHKTK2YDOhKSA0YezS2HXZAx
mWeOvR/nBMomrt60ePowpnRGrVp7DX/FFs9wvpEk24menp3vOCgn4oCA037R9DK5re3xodEjn2xI
/S5COL8cIimOql/Z7Wxinr3bEmU+GAF1TdPNCKbtrsn149CKB+g1/i6J9iqa7RFMQTe5rDeBzafU
mgw83Sq4kGFFN4gBpzCKYD05Q46bwn92U+2piUIaIQTANGJ4Vqo2l/1UPiPieKPJppEIE16HhLyz
sLXNvaiezdmtQ0blgEeEsiC2P+i4LrROK4+mzZtvRPHB6/p7NfTlLkCkQgRKVV1ILVn2dA8X9D8g
c0iqGi2i/SXJjzFgaEUJJw1osGVXhmIrZnuRlzkwm3qfba75agE/u+XEQyfurqLWQ+vk6huA7buo
EHeJ1xrr1ABeNTrFR6tb9BIh5CRdszDjiucCZbFL/YuxKQg/0ewF6PCtPe/y8zI4t1V9X+JBpQeq
Lfvh2MHbPQVp9NULrqhFJe8IIXl0dbjIWp5omEQjQrq9Vm0gGKBSt5ke2M6+cgf7bkB1QBgnhw5a
98R9SokpqPG3bXJIgKH7piUsap4xrPrOJDWUqf0yimHKkoxSKtw7rOG3XU7DQdAzycKIhK6M2FiN
QwfZvPvYBEDfsgUtKShhQ/PlOliFPDz1kH+H1zirxXmK1bttB58GeQCxPOLOftMyeVdDoQHCHD2r
jk0lwNJt3mKyn6j+Q4sDfqyrm6wByNEG9ic7g3BpH3FChmvN1cYV0HasWcZXgYoFnHmdLEnnYlGH
z9xUhMwCnXitezLUUvlW4WFeGbn4P+ydR5PkynlF/4pCezCQABJmoYUKKN/V3m8QbabhPZAwv14H
dHqPpKjQQhuFFpzFG8Z0l0HmZ+49d/LbzDmmrT6crMEGFDZm1qFU6cWcHZ2gbvORkTZzaI76HLsr
Se1fmV1/wL+4M1lAeY7rZzWpUUlxwKKQHdwVM5I3T+VEVaUtTO/SitkitK0fZsdI3YVB8eNz1Won
WVbZySrfSYQBXt/AjuiiGp5RFO5rxV2BVKgOrIXGgywiMnJ7tuxGlt24GlhBLKxDCQmnYOiz8FKa
yXxhxcg2SVvL5Yjr3nbYxuyMDsFfbms/S0TaYceIMGMGRBg4ZzRyW33jZKaJQxN0Zh1KrjUoF4lH
nCQXWNeqHQcYhBtWeb6lpReBkelcq+SAJQ/jheEMu6bCzvBtk+9waVT8a3Sr/k6PsO+RPNJ15NhG
yfoJJcj6tOaqscJ426BuDazPyXtuk3V0ZKDA0OwtBmiK3ExMm9YYPuNKx9NnysS3aAX6tZ+K1wVB
VRrXjsakwK3Q7+Dq1jPcF1OWIKFq0wBgd0n28/RU9t4H4wpJlAQjfEu/71KL72s+mseESeRGpzjK
6AfYnTX7rIEHsczEO7R5dknBrW8K8k24uIZ4V2jhVRXNJfhN1FcmlnKclGz9jCoinn3+o+/YBtC0
OpBFZ0BUHVhsmNNMV3g1h2m8p6hoGLYl7yFypgIU8KnK41PJaa6FJE61dQI/i/CUQF84PBwEf4k2
8OWv2JxVCgYvCqttiw3aa/Pr3FWXP35/HQNkGgthqpJ4XiFH92ktfvT6zU3kE44qhVjILbeaqTf7
XPZPEI7rjadHR8NzPg1QkDUKmS1BNE8QwYgPgQ8QhJN1DyNTXESxsm4xsVWR2rYLi5g6R78yx/r9
IrO73FrCQ2tFfVCUziec/KfVShNIScRKtrcSIChlpl3NOnXtDJrPyh7nDFIdXgCHXPH0NYVw7fMe
JX7hkoyT1AkO1QIZIGDTjyJsfxWJvNbq/rOTlXlrVERQTW2jB1NF4HLOFFWpwYY6FID1ekzQemzZ
KdtwSom7lM+mbubXqFmC2Gx+PBAIfopBIVbFPtKxSwiOCiOJFhwBzZ2jExdNQkDtNhC/9QUFW8/T
AFx6SKNvTdrNdYxRHCfXV932mNuyBdfk55imH3W/fC7KtpC1QppsVfpGU4kxUTXQOonRVnnLG2Si
yjJpgW/KNWhE61/osT/NRmxZbM+BbciJuAvd3LeV+kAswECTJCGrAXvP2Br3mG6iAxIkE1l8fqGc
G99CfIstZ6l8nOeXMllC8n1Mlo268sjb5Q/FHRbauJlENJOVBGgbet9uSZ+58mFpjLSDaSEeiPNg
rsbGE/aDvR8rHT7gEEHD0l8X22EZ32Z7x1o+hxCCV0qkkI6tK+/fXTM6N6Orn4pxbzGq23V19Jaq
bOdodUiwNS+AtetXiYcuxVN+bGEqwaI2d9Df7qJyznexRMZacW56U08IBECuI8EEa5ZjCkfoUIkp
GFqkX2bIVySN4JalXvQ6x5OJ/Q6/vBMdvAJLITc2Zt6BP0Zy4DyT/JgQxA2+4W/GBAeLkQ95IP1T
hECddCXWws5EVGm/fky9FnDs3rh0d9zsjA+kIGhCyBrj8OrdhhyZo5K0Bc2j6x68pdhSiTZHXRtf
MtZRnsVrGAvr3RQh0fBp+ZSx37HYO+zjvsDA1dpvZkUSzwjY2Ta7ZOvW6+jbil/b6UljrHPTgRe/
TWK2eV6eHwbaPzrEgjhXc7xHTy4o2kP4ccfCVvfLMv6ULN0GevLtGI3fraOwdqfZNiK9gsAd6EoV
6/PMscZ91dL3FUk1bgfDvi1tag2Hk2Is7NyH1EMADh1GR/++I8QVO1gFYwHUqkVC+TlSJvcCatIN
3ruja4TMdkXK4aYOk6i/MNvoh0zBWlrMMYhijc7A+NV6TRSwKAho1uShELrYAFpIgqlr3gcT57qc
enAxvOZF5DdQbTX0V6hlgJhQrLU7BotQkJvwmE4av+fgMVjxOFIy9xpcyBTEk1UGq9RtgWO2EWrJ
tqVghmqHgLk4v6GMLqBkyUZN4IhV7StWvV3CZWozUKCQdRWSyOFQV2kUmEupb4nbfhDMSvPs2Oh9
dm613PEFmC/aG95N1QrY/g6ikgiH5ljmUCHdm0w19ab2zXGARF+mH7joTf9BRN1zQmd6ZE86B4PO
MCFiIwml6EdxV2xlZb/mEH3mWD3FikoXWBcY3um+ibidG6jaSeQyMBq4/+TyijiACK5YpKee5YI9
IZtwpXHWxfBlj7INIuNzBH16yBu4iy4Zc/tigIsIC/yj6ZrkkHfizGHyLkP5tNQ6AKi6PIcTrXve
2JCUGE+RFkOrzpX45LrF2enfxwX6RYT+L7KLyWc8FaQIHPxGutkOVQoE/Ahq9xg3QGqYHno06nVM
GJs3OS6cS9bwE6IknXBT3/BgdDl6HiSZoMwHegX4CvetDgfQCs1rz/Di4yLJTcqrewPr3VVX9W/e
RJSziQv7pEeUsTrUkMkgggPSHHSRGlwsG3mk3bjTIaH7zLiKjQ2M8rXqOA+zK8utEQ0gpHVkWm0a
VR/4bCBjpkxPpEaKd8Kqs6Pe8B1gOXS2qc8Qxt2YermiPefbvIWtl1Kv01qQLK2PEIMyan7oGGg+
LfXYORkxDrnW7jNMczBz6KmhjVyMCK4fbtyHuRO43125tdmnHYg6fc468AF2nX8mRZ/6Ck0InC62
60NyoRe+i5JF23Lp0XqarAv0oWHDtqu0sAyUFBp7leySec4Vfg5iiLqXhlakppKvHMY0hl34ZFYc
bIJrEHdW5N8hcWGMabKIQw5UmKe0mp50d+LFK4q/2fVmigptZ64Z8dSQK8KTyDwt/Uk1717TiK6B
Bbsr4h5cmmOqwGaNX+RNsg01b+GM70lCJDayIC8CvRM1KRM/EHIIauNC9RdyWd7h2UNSBAXvL3Yz
cn6qyNc90HNGf3ajcD5ESr8Ms3ohfeEubLyQzKeq23b9r3zEyD6TfmtPLD897d7GavC0sJicaOI2
+JY2bmaUZzmKniwdAABdaG89zSQBnMQA31FMtjE33VSJ/anymEFVWri7gU0jtU1n3AGj5uudklNj
udrZMBeoK05zzmsNIybxKWj0Hs0pt3buinPXbA94F//K6EGfkpJUGJLr8oX4m1Qc5bSQ920T5duL
2O/HgWUAUG0smXKXaHn82UXD1Vy3m47e+BplDehNTTsAiKd1RoozZ1RE1WShEWFRHxijzdI9S89W
6tybtgmkXE8f0pojkQCVwY9ltxPSsW540t6dpB43oWms3EQiG9XClE9HWFdbLJ6fyTKB+jL2rGro
Vs/8x+VsLWxhB/eQgUQyasb9EmyUrzzX3nt4RTdmRaAwIYiAsbfgWX5GDVw3ZWjA+CQDVigbWgjL
22WuVVwYsZiHbCXsJ2WORZ18gnho0h0UadSNrOhkEX1DRcIkm7n4zVuAhhOIsUyLXmKBtYVGgwS/
XA8SjUWyYQRFDVnUSRhBaL31U87liH3asiHI1EyAxXzODFVsSTDju2HK7wJcw5QwRWKhqBvwEYrs
rnU78woh5Nayw35vFgRSsK0CXGN62TVP2fdgLqd0WTFRE4HXZQ3fMcwG+j9HhHsk+Ba7XsowvM9h
lN2QM8Yuh0jI0pTEgI4Q5eEp/zKZiDJBTHGIuC02U+yvEVtZu+G+6iFdJPCrDEsiDSo4C11zXvUT
HlDNvj6TNY78Cd2fVSAc6E614pZpa1baaK5uwWeqHRAUwaNW75sRuL8d0YQkoA171F6bmJQy1Fxc
jW3FbKFobPskNe02N3fzQMp0nOmbfg7tW2XpB2eCeTY0zDVTciMp9+tgGgHKm232UpGraimmRzo/
2pSICZk/dIexa++IZOgSrBsZcNANMgaUhZzjmzWpgMxKH+X4czXqF7zbQlvUNsnxgvBBJXdSqw/Q
ZlY8NxAbOcfwgrURqy0pGSHLqDmEyqAreEVRdT+hHcLt0mxzw3kclgyoqPfeLVHHEe0xQRmWExOk
ymqOfaamPXw5nm1SroDjRB/ppHM2G0+ZPWRkMBDbo1XdUZuSHb6tDEYo1KzMCmmJDKp/awCiYnuE
ciwKTwIwuGoSOMi6bNn1gx40sRvRGnkYVOATpj9NszwD1h73PUqCutAy7mU6I7uElB5mkH6TtKIj
Sh/iEGdUOUzasdD6c1cgdO2UOCwlWXxsckiAUSvrPuz2Zm8nhBNYb5HpUnwaxq7IPs1MLAGF4S1s
oWYzODkpJzpJTvVYgUeUZ61tHsehcYOy+5Cz8WYNrzi1+HL3CALxS9DzuysVpSjumxn0XmSs5p2U
ujFUzcVb3jvKq6AAHwqout4JZl+HcHK+IYHdzWSuCTsZdpWZPyiz/ihRzGlNTSptivNcJ+qvdQZ6
cKGbQT9nt2Qrs31EHLF1VMn4w+t2LXVfpvIJSLODxlBVIyQIbJ5OjbogF8+mdgX7BPAfXlcio/of
QenpNUZ67Cbwe4hC5h7ojqyZPLTiK1x0dUjoCdYltNvFW75/6cGhifOF0j+KKX8oRy87GBPDap1Z
XDHm7pbKZgIj5B15lMcVqG7HfIFbfZ96RfcQNxpKkAmXQlHykUdGFZ4KfThQBzZcgieXOTrfD7iQ
JLBvh8RVLDRvu7xA1kCAqOnaK1wh4SlW362FlIU3BgX3DRDyZF8t0z6rGqKgGDXG2TUg8ZostQ7g
z/I+OdxPrfWw+hFz5BQBoA1UMIjIA6001MYjLB5whSR5C4pI94KShVpKkuzblVxl0Dx2A0vhnMJn
UxAcuMmX5X0YmYbMvMLAQK8KOHjxl6HEsFeU8wapyl0LuXXJkRvnk3E1rMQaczXa4ojg8mskT7BY
bcobfuJTNgKGajJ1L2T5ZNgNSCB3JMb6yoTxCxcngy1n9q9tl+TXjWM/pAYhR3C7gmj0YI/ELCy+
umXsdg5N/AYk9HigLQXhnrL/u2gy7IOFzTgRwJztuoO7yi7uwVXwwEb7WcJRVrA2g9Ax3puy2cU1
YH85EQhXx/FlXnAWQ7toKG1qrp9NB+0J9p8TtwZzarLevDDaEIxQnD3J/cgE96rTdO3k1aJlaAiR
HXfxXIpf5RC4E0UMcXl70Jd3yQoJ0OpFHg30UnAHpm2c1/dx0tDNMOAyFepFOy5BeI1I1PsFyrg3
ANkU86mqyBCLaGx6clCR/z2kLjUfYocTOoof5A+mz67O3jnIdPbzRL25ZGN5b5fa1aAYsAtXe2lc
Fjxw0Xt/GuhBEjw6xDL2W/ZsPlsUcPs5UjK7NihYuS6BeW17NPIsYPifh3gpbEOghFyeLRR6T6MA
I2UHsbPxDumV8HNLw8Y3IS4bPWIO8FprS/NgiIgFlml9dewaDIBmgVfPZ1FN94WsUcsk7PbdgavA
G96HmSYzNLf05YjDeoDlYYdzyHqeYQZvWczBGgdAV9By0cMjBSQjjtabEtBofMGqgaSgY9VyC7q4
fyu7v1ti8nvxHyFJy4Hx6vgWWKMcCffCuSV8e+0S51oyd2L0YIfJxZq48eKJRyhxnQ1gf8efOW3U
7D1mohVbcJj73syOc+46pCEEVD4oDRmqWGXDvYdsSoMYdxhjIEOiBe5DPg4xOqZnBHZprKV5fbSx
BSK0rAilU67HuHTCUWtCxiK6pGX7Oz7icTYrghgyIft9ZFa/JtPtttqQHCO3OSxZa1xbrb+0bb9l
rVwExAriT2WUxEdVuCg4zSfMaxINXnJIrYaM35R+dohuWWYojhIKfKdfkNXK7lykBP54BPuY0dpb
ipg04hU3GLU7VMWfGM+iHgcEtC0u5Gw0pn0xyWBu2s/ZGF8QcA7ndd6bsMYOQzmcetV/zUjhNm04
9ATm2BwXfTJumtl4NW21zw2ibbKKHscGsc8vI9rdetZMf9wKkuLle7GZnWCTXKnQoWMniNAozNoX
WrlQL7IKMFqiWmP53ZI2ykz0Lk9TNnESvGqZgugZWCXh/UCfrAX/C56q/1ukjd/YdIKP/uNffpV9
0s+raezf/vXf2+Hz43eOqr/4qehO/gCNwGajZa92Knu1w42/uv7f/pVV3x906mSHfsHCK+fpGH3K
qu1j+A+YrdA9u3zobDwdpgp/tVTxV8ybpOFJi9kNJ+v/yF31e3OVlASlu8KAkafbBv/Uat36rZco
pBot4F46QddF9xaMWdiGT51eH3JIGU78HUrvZTS8l9+8O//AxPR7D//f/VRrJST8xsFEWd05pkPa
KYqwg0gZBqk/oWBgtPxj19h/9xP+hhJQjHHXpvTnQUocu2zOikbgn7+G38NJ/vwaTMOwbFvXdebC
v38NYPNnvet5Dcu4NizzdpravWsuf3rS/ssX8nuz19//mPWF/uatYrLZq8Hkx8wTT/L0JPznas7+
m9fye8vmX36IxPeHNMcjLvT3P8RzJ9vLR34Irigcr+nyRSTUJgvC9PLP3zQTAsxvzWt/+VGeEK4E
D2P/7Uevp+nkel7uoPMn45iC3aCRKMrSH0hfILH1qsIhhIyNNeGus3XSPjaKSXuufWnRFyumDfGf
1J0XyPZxlQY9XJfReNXCEPtTsbOW/hHt2blxrnoMF/MDu/S9Nv1yBNUZ+woKCw8ZUSYoBDPw7oXz
WrINo85n05Mc4yVH0tEE4jDlMmjX+9D7mVt26sPKRsPtPoy3llt9jPXyAMBo0xXhLs5kwIJrp9vf
igo3W15HDv3winyBXWbHBzkz8TQVE6NXTLz+qJN/MceBXshtgQqGkTtDtNupuLPcH6ZF1H10Id2l
DfUrDClAyk1frbF1Ij4UqFYY7E0Ws5gxY/xFws5YrjYeH9HepnWrwDK1wxyzgBkezI68pjwF3sAO
ovuuoA/KS5eaRA8ziMUxlaLnHwY0yDMpb+2XIYCNkXJy28/vUXZe4oJt/cS0ltaVZS/Sav5RalKy
timzBwm/wMOox0jZpLdK0IFbveRtAstjiXNPXTCLh57xdKW/KjPz0QFveRRH+SVrDBN4oNJy2OMm
n0G/Ts47SpxcPk3pK9wUyBIO00D4CmQdz8OZOBxqmRu4N7ge26MQ0RUMUEQRr3bWbfP2qz6Yatlm
1AqJ9mXTQXULAegre1RAQefmD1eZcTMHbY7nrHhVwmEm4txWaXgt8/ZjnO5sNCtkqu0dx2Rria1A
ISgdU6AVBsiTzD7FTGLMmsJ2wEQ9iR1pkBsy2XSTQYRiPsAvxDlztsfuaiGBqmAYL54gIXKoniYY
P8l1lKkTKNqtqaG6wplEDm6PByGKA6sEDCcDVOCBp2+rHE1wa/4y4ymAZLpNzQG+PCGOLnGpaxoK
iglN7kXcHOC/Qu2Uu4zRT1vOZwq8nWQClBiAaNUSQB9Gs9Pfi9Y4w6t7rFGDFGqviDcuXMZJ6kGP
hnNC4mE7Wrd2Tep4MtxnwJZxse/5dq4aN0pTbcs67WS5487rFPIvyl/wsVSJG7LutnP/kjARL7Pv
CPoDRMNIfMp0utFDiyf2kqHDAeQXFgjG3Ss8TX6Ud8XGBMmUWfkBa1jQVthIslEDgKQgA0YQ82PW
YaUvSEkhCEurXT6ZLpA1wZJN8kaXEBB8f93mRTAM2pU1Mp7XQmtLVCUymziwWf1n3niy29Inx3SO
PnR2FU1Z+Q551/XiMI4LMWaMhFwkR2HhrXe0rYaxFYnz3aT9OPFwFBmj/ckNz+TRPDtHjU8cYeqF
FuLdmAYME5m2m4XYdoPxPpYleVgqcAvYbPlDBfK6OtexHbhEJGZ3gICwdoBQM26KxOIlxnuL/U5l
1xsB9hpD5dZZOpJ9GkaotT91g496P+B1nUZKcPJK2BohYeMxC3eQZUCjWGQe5Sdzelg/hjKFkPo5
4KbMWFxncc86Ibr3Jn1XNbgiGN3SOY0GzAVW/clFAWP454f7P7xzzf882v/mzkVdZEa6WTiB2R2U
cYzdqz/++/9v5K+Gkg3b/a8oqcrfVZGS2/OfGvmTv/u//xnt9gfDQq62wqVcCjzKxb9WndSPhmXY
YLkcB7ItZv+/Vp2Ukv/yZ5Sb0P8gpAe8y5YUh/9Tkhv3+t8Umg6FqsdUzTIAczmuZa51zm/qGK2M
07gqul2ostzvBdtByoCjplg2KXx3NXlCWaU5e52UceTSuT3kdJ0OfOIl/kyxZ9VMgrZG4R2XEomO
JzJnN6JnjQyFuWx+bGvk/BqKdZXmapPG5Eqj0NvWevGZF152VG74hia+3+O/XI4RnjYY/kuatnfQ
6kkLi8V9q5EyvCBxTNlDbikZkC/pA8ZcMMbsmK5n4t62bUqCzhy/kAZh7BugBZtBJF9LIdWFyIt8
Vyv215M+TQdyX3+m3trlcoWmeM4FwGX7YHN7Mul4n9wGo4xtoby21uUIG2w91THwLzAaKzv2IyK1
QeDUI0dS02ybIfzIigcHw10zuG9NZDKSt4dpPw2vXh1dWhfNFnZUze9w24fJeGUXFvKWalUhEWyB
3bwXzUnlXI16iXup1X9U5dxX+vxusZkpIsfeRJO7tyvsgfbQP5QgF7oyP5uGdT9jjkNISfp1Q2JT
3gILR5+VGrdJlWX7qnxozZb3WbLfKFGMFtymssHzoCbXb0TzAcoGj/LClKaGhc8A4WLYA/L8VG3L
yjzNCE5PM/ienHRb12u/yrAmCns+Nogmg6HKD1M8oIWvi7cC282mMxhJkgh61RTD40RkgYqt91mb
PmdrIsIW8nsStdRuCHQjDE1zWx/rdb0ThzWDjzEmspRbdDsDfN0uJdp4hSJEJDjNhhDfnKdXGTLl
+UJ+XIn/cHkEjIa7b2PZPX6EFrufp5jsgyZGIaxfLGYKcUicmSuT9JBbLgOeqKL8yA4km1xyQwQO
gTYkLzt5MNb5uBs1SeCQRWZSSFjIMkfmZvjpEFwQFlNMj/XEAM/SmEE73iFePPgydfFEvjb4H4dw
LGS0tuwbxmI5pE2L5ZQIl9NQ9csxxOqSJKDs9DKHhRXALyMeBogQF1XT9acVnkZwaczSKlbXuswR
YSg8n0to/TIVnQXmhTzJvL0OojzIy/R2QX3TM92AnaTeFr5rJ+yfPsujt9L9aDUiIKyaaNW4BGuQ
xuy1OWKuvLF6nFYdt1HON7E6dpV8MabnNkYrM4oSXxpVEOtEkpPckLHYnJ1hYAAYHhXWS3N+NuqI
kIs+QhLsEUmY1kQGjHtk7lylqLTAciz4+hnRpUZ0kw/I8aC4YbA/F3hWvcR89gb8+kOlHaWXE5QX
FlSm9VWU7wpFKm2L/0DH+58QbwhsSjEJI2utwWEFpBqo91VLdsOm7oaboZ5eKs37IMYjYtGKVox2
fUe6Cr9Zs/Q7EJvpHv4+qWbihixuCD3dtZH00dHjb4c5PvaI0ZAH6Je685Bel3vRNm96lRsET1fv
Ud6fSaR77TP7AO+j2DSEgVPBf6UZvU8JzGQUKLoZLLxNidzbLLPS0mPP0kPxWZp7tZSfPSQzJM4t
frT43oxixqcmOafmNDp+BfEVzShW7X6JsYI4V4nBMBsNSRGRyyUiJBsAe1gvOUa0iW3vplHVaYnz
Hxl3eB+Xe72zn2kTRj9za2Bo4DEMt2AxpZLbKI6fe7VEQWUybg2R/EngUCbQD2gbUJi7PWvvFezt
N3nbnUXIvJQV5BKzn7FkcxFp+DW5KBZRsRmj++TSzgmXJ2kS6VMH75YYEaqpEdfNAEcAiNJ+MsKD
VapLrKMfzxO23KZRPbfZg5ciAaTlb3zD3ceFQHqpTeO2N9gzGvRo1ehgBl4DBWZ3ayzRR4Ki1Kjo
3CAO7J1meva8hsF1cpwk9Sja3z7sylM9SXc1I4HVRToMmyQh/4fpt4MFq1rwCLcIW91+jVnQ22o3
lpRiGrEWWw6qD8PphkNWAPkyYInnaxqEXotjw+19FOVy7DU3Daq+M86d1F+jnlVkw05z07gasAKY
HQVtiuPtCSQxqRS5zxqLVPHRQ7LLVt9CwkjKsjjUcBB2VYGLq7yHBU6OZowoeJlsg1y9aq8NqObL
6Imjkl36YhwIeKZKVMckuStC/VfPzNC3tYacYfe2czAXlfbEsr2LfDtPInSuD5bo3kwRc3PSoyTP
EYYoyVjSz/SB9LhIPKgEjkFqfDhWbgYRZMkqaSR1Kk0VQVIvGjaVANDxKXQIrVbpI3ohJFhLRN5a
ylPcykcmUWRLzAAqptHrseDqfuult+QlMDgeCYwY48ess9jN6NGEOu+rZHcBQfFq7ut7i8bMx+YT
oqqY6AjBbaWucUt++Jk387pS0Mu7ROUI8SCI9DkEGoNV0CHhoTENKYiAY9mrC/UheugRGWNy381G
SMvWVleqClxBCNEsWR0YxZrfmqC5BppdjW3MLEO+TE54Jt9tROKB/KZ/ZmF1JlmdBNE+R8aNt2BM
CQFy2j2ud+RF43fvcWJOZUsq7WIS1JAcWs9lC0F2mWbP70TAX1C+54yvdLbRWXyqHKwKUz20N0jR
m6YM/X5FbI06BUaGbCjP6LI7kmrKarioNGWorBdbkVePhDhEfpNKfG4nU+gkwlGjd9HLnM+nRI8i
36kLZt599Gan1GdtMQJTM6Py/Kc/ZAwbxRhekJUTsmM3F0DpKM3pLsHGats6l1elpGBTCUS9qEEm
FXqfKL0TwrgiD9BZtHQXkHEE6GVwCruJfWMcXhCH7t2cmfmUjm/CFi9YZB5EugruV/C2Z6GxLi8g
bRhmI63b8SsEWdWdgEXpTzm8br81jX6rFa7AzGzmQHBe06RNDsZsX3vZ40jLX4L+PlTSebA198x/
fx9QdnTY29Ho6GLX08QFeeq+Q7f8xOOYn7ORxFN7aVmDD/YLXP7I7zS72MKPlDgkOPssaoWUmNHQ
Ee2NXnbeqc/T20JienON/tsoergDFVBCr7kjaQTfY1+fWivMt8kyXreQpUKKtSDWSrR8i50HZjjh
P3LktZN5+m7Jo5TvSMcxxNSnj9vbfCIRZqwcsl+Z8JMSla7MSY14zRhWg9D3hNe8uOtTMomQBIG5
OjsFJs4QRbkXoWgbEjxnLh1gEgOdUSkfHKnE46bN6zrAj0gX7qnTWNn4wKIywoKIRFJNaLsX39Ha
ZIuDt01s+mlp/SL4diYac7zNsgCnN1MR7CK2Gd3XqXWZC/NlGuVxmlyio/L8u7KZjFZZe1VkNNpN
2+5Sia8ydLvnVk0BYacociy1YxxnB15xsQoKIjLmbh1tXpM0nkfSjJD0/iK8AKHZ2LD3SpMHaF0c
OzU5GymcIWvS8R7Pv1rDEauq/XbCEbapDe2KL9IhjAgzsQteuWSE5yn3VS6I11lAIxQfK0JCgbts
PCQFFtIA7LHGBv1JF3g22pLRuXN/nHaIfISCdOYIfbhaWY23OpEEqBlIunUNBP8527ZKs650+4B6
FvX4UJO2SUpA7dXnxipuVBGfDYkByvD8AdVbahf7RrcJ6gJPKOPiMrYIP5HFYnfLvuMMyljavnha
8wiBCUeEUMzZ5Gcs6/up16+kDQYgJZ8I09GlQ4wdO8OzE4d3wGJt3EfD4O89tmybQkrQrtovTyFg
XXR+yyx67RIS2yKiBCL1bM/iziudr7n6ckXF39tG75fs6B0ze+iw580jWAZv9n4hQrc2+NpVgIgR
/pdc81F+ULqkOyOfrA05xXKT8rahBttYKj6lKG0cc2TKmO8cIR77DpUgl9+X7MXFdTNnE1vimqUr
LCp4gCVRUtOk37VVfB2y15c1G187f5kICzB4vLpOfLTIqmgBcz9ScIxndaM17aHwqu9FuNtQlnud
hSx50DVXSXy1WMw6ixg3RZs3VAayw8ybs24bhXWb3sICId/RE6cEmkfQZrPBJT3fjr14bxiUELmb
0/0NMYhNIqeMOTkvi42VwcSeW46cRrZ+a2mTx4NC5o5XPvS5uJdO+KKTmGPKmc0wKj5flliZXd6L
pSixvDrhwhc/ezBmcLXIGV7m+SMF/SgpY3Nl+qFbPQHLv49i+9SYuYHArgGF1Nr3VayrndWKYxUO
nKM8ids60cEyieOS6NSAomaVD6MypT00XY4N4q4fdALMSkXrg7v/5HjI/NGB+BrSaXBmOMawFY8n
E/+UWxvLfoxMViYPTstH3E1M3JO4+p6lfdV5MKnUqs/WavbFunfucwsS79q4Cac4rBbLzUROwWKG
nHcljKslyrdz3NzoeMx60RIpjurdnR208PZ4LVrSRmDZUUJqROc8zd2LXkMdgibN0vSS2BPbf+y3
IdKa2FVz0Nu0w04ivqI5fev6uto1fGM3jk1zGOqVua3t/NSgQgyGEtiU84VOtSXWi0IzRljQtWz5
GcKEPujLY1VKvszZfCO80fSLjphXvHtd07IbSMfvhW0Zpwa0MS06yIyPkjjpfAuPfpPOnX0y6k8o
LDg6uZ1g/+wRSYcM9qMf1Zo/1PCBI4kJVw4rgXACc4RMZruS8O6Q/sa7lk/0nAjQKjZuToyTYxBL
2nxzTu/ZZGfbtAwNP00LTG0M2xuXO6U0o69W76O9MYrMz3snQtA0tKRHeTubQIlNzevsuQ2qmF45
5UlvpkRsY70dtzgWUefAKpDlwhMu0eU1CegrvQ6vAaLN0EoPheFtG5W/4lyEfopF+AwYlyIT/vyu
i0fiQWvAyMZTiA2Po7ogylh0JUgJVNZ59JwZPad2y+wG2LrfldLeGmySXOqCPEmKm6FbK78SyQup
rPvCbM9W3nQbvUe7MrkdtvGJQ1fhqCXWnqZB8zyYtEug166HzorskBhNcO9ZXElUMOsuBQkkrZxN
k14X0ZlV67v9H0SdR3PjyLpEf1FFwBTclgS9KO/YG4SknoYpuIIHfv070F28jWLu3B5JTYJl8ss8
aebFwfJ3FF6SfaWcPPT8/L1fFVHG7ePOjRH228ob990Ya85HA4+FnC9T1r7mMc2M1Hqh9DdVyWmA
pQM2nBXWeXPOPe9zdl8TIEnbvMIP2egMMXkoL9PMQKqQgBr0+hgCFo898IF9z2aTQIRLUJuh0bhE
H1KFRwibs5G+Co2NHrHnkWo6RN+l2VdeQohZJ3GYudl41OSVPGCqhP81D5YXUAQ50XQq5UtU4QCx
i64MdY0xXfYZh9FZOKGKXGzzZqv2TUwDnBOM8W6Si7dKDSS7DB4kogibmGCepLsA98l4KwtIObGJ
WJCWTUE+tHweKmfadNlCllPH1MybTTQ/z6UkRDCwN05y+PESueu60sFkDp0BM08JfbpbjtmIf0TX
FgT1WnOoVdy9qzk4ByuZKf4z02dO9MZTL00+PDQcK1xFcDExxjz0BxeyFb+srz4SzlacdB0C+y0A
AUYCTF4m2VzyANROIeRlGXnBDZZUkIVyR1rASTKGiOMyclegyjpnKVfcILfgaF3Oeiv0uvvi0k3X
dzS8ul56SXIw2pnIXu3FyQnLMPU28/KjjtaJtGFUYbHonZmKY2S0OUU12GazPjuUTWJsncX6GpIw
9yxA68L/z26Ih+H7+gq4HFlF6AzaPPSlRSumnrnGz0l7ii9c/N2wdUnEkmrY1nyedZzXjL+9v63X
7WNl5KdfXcf2vjxDYhSN+KJyJlsY7N5bI4O1ZhfHxv0GttXvC59dy3c/2fK4pKXRdIp5itCdJH2e
Sp/2Nhx0r5ryrWNnVLDZa111VdjM0IZnvC7bpIuSOx+pivrFfW8RiBer99EyPYCeXND32ACOvlU8
sxLUGzpRJ1xY/GAKqeuQ0/p70jzbI3gr2erTomtmx1nM7ClFLW1YFxfoXHNq8KDGbYUyaT20vTy0
Lia5qreIWLGSJIPlHWoakYtirB6CidpEQFr0j+t4OLpkyAmNVGzYwYzXbuKxtjOcr75Fca0+a6Mt
nqfAPw1lTuuu5XDDgny25zHXu07o+FZZsAbxXxpmR8yeZlMngaAWp3YM7iI/+drdw8MrmYBZRzOt
gDcyTuUezbfDkUelWLx0oR28m46OXmkC3Kc0PS2GSXkSk1sPFuW24iI6xcPVYSl4aBf7DV35q2+0
dRQlm/JATdBRBXNLLDf6VrAySH87JDKsn87V34nF2WjJPjigtrs6eaSIjlZgRz+NKY5bSF3tNhZc
/CgRYZKYr8pn/zJYZXRVfn4yCj4/wJqaY2OTwUkwPtscwuq5eOejfN/lc3IZ8mHrM8Y0Bmff1Mmd
Gdj9zm2gFEaAN9ckNC2tDTMiItCXpnTicFTEbKRIxCUuDkmSUCcV6U8lB0px2+6x5UO1B1dJ8Bdm
uMw9cy2gAvYIUYMRJfInpwl2U4ZcfAKxz6tQ+laLIvbfhCUcAyjLeQasamNl7N+kRSCXLjQz+8qw
d6VX7mvHt68DR8KkL1FWBtQcmWQPUV/jlzVOvkwBqrftyXOSKqxrDrsNwAfUkeRQm/O2xua5yfo6
28u2xpm3VMTvp70A1Ro6SninThKDBXRK+TlzyJIKTUzb/2JNiUpOwJyWcw9tiHNwbFa8CV6MrueN
7+PsfGcrkMLt7Zcgb3eL3RDop95tOwxHMFnmXgt2UI/EQY8LDzd9+tbaKDkg/Cmdp0Q8z4oxbObs
g/zRiO8Px4CVj/dLpglblPa3F1Bbg9DmX+zMhOmfzHOIm/JLjuYnjr+VjRnpQzTU9SZZsZqjGO9S
yik58pOm1Lh9A4OkcB5cchmQ4MU2Qr+qDoN47K6MchnBAG0P45JlwJrGZssZNF4IsgCIRNSbNKyL
fjC32rXead4EUkGx5pai8U1f+era6fPCLHHHQXoJJSg1mcXVereEAmc54sjh5rD4VbwzVZ5uaW0A
uU7BLiEcN+TKaZOos28ujYl7MlfnwXzsDLNh3N7ql2WGOGCTMqKAGS6luxq2e2tPwd0h650Efv0T
SV8Y+diCF0J8BSLnbmh4PmRLb1WeO+WuhTIHHpHHq6VQ2p6dIdQ8HJB73YfEmx+dJTvSbCSwbabL
s+wo67DagrwZub7Cpz0+T6D7lIu+ZJWlH7pKPkdTIK9EvIw7cs3fUY1ZurU5eBtyHzWDSY8xgEuJ
0nKyIli3iJCtnarDKIYVUV8Yz0ZqDAgCHDI7DGL3UviHYdBoA2brw28YfyoE+o0L6PmRyKC1Xd2D
+3bkWzv5MG1NP3YfW4OoQlbGf5epyI40J1r1YnA8L2hjNlH0EzNNnhC4x3u6/2isV+WpbQrS1VTi
HZ1lehkggtGAaziHMrA4h2Wa1mgmJ7HJyutWS3lIl/beFgjuKhnPwMBqHLuOf6nm7lZbhMyF17/N
pmW/0I+24UJ71xRDcD+y3OITDdwj/Nf3hTPPmFvwnBbr2Zq5P2KhFAyqyjKU8fI6oKTQZUnT2DDX
z0tOfBauATBfURPVnVBxFxvaXT6OZ7xBB1fP5qGsBIUrNn3CK9lhrlIC6F1LxMXgKNOOtWbjMgBa
aBa2FEOFK6pop2xv57nauHSQr6YqVHHH7Hz9wmIDwmJOxX76IR4CnsfLcpgcgrSB0SVbSRVL3hjq
mrZROMQmjXdwdZ+KLI7YX3Jjq9feE3Iul94bOdGji0uD98pz+I+dvKoOymzPi6YjUNqKJ9c6BII2
wj6OPY4efvfEz0ZzsNryNNbVX7dFdjWUc1GBJWlzVnfdOHGBsf1HbOoMZvwxe/n90i2Pi0l3MChL
Qop9MOGn8P6oOj1WrHK7IJ/BIKZ5Cn/Zc7ZtTip+9l9qghRHzzKp2F6ZvLQCe/Qznri6OWf3moBt
vcs4ksopd1eAREy01sVtBrOSdYADWmD1dCJ0vsU9o6MNu/I/RoiId2nS+HdNOANTupIf+5lVUNFr
OO1BBlkc8S0d9uwSdPweJxUshyl5a9SwHDpCzdvO6jG2GPDTnKhE5Uqgs6apHB7GeOYK7MXnZCSt
Lab+GHBEwdgcwBKRVXvsHOdW0q8qyLx/lHaf4u31oAGAViLUkAKTxMr2ES3ctcux28QBYCpBmxJp
UmTdprF9vBlYSFouBwdjDPs66o40gxCJdAqLGuDyw0jj4SkTnOes8l/fJvlDCo4clAUmFriTOrQl
QI6+DUBIF02oMawZqZ2fajvZd31JDqqHKBH9l60Y9hXkTuxhqi+EJOuDA7jhyPF+nxWyPHuJsRHx
OJ2TPP9pCIvs0u4+tvHVT/RY71rDgoRVFR/BatqJUtM4Uay5ErjtFwI4ROOW4J53nGlcbFHbilZc
+UOwC0xJE5Kff9oxV/w4n51rV0/zEc0MUz+V9DJmmKTG4lrpyMGOg5TOTBRwQoOUDRTOWk3Y1ghi
SyMgaYe5xkAb7nPrxQQmAZaOlDxaHkabeLXxWMo24DH0/7wF2MwMOr1VrzF9muytB9uNqLUkwGrj
/ymHj9SwS6I2s8/OYQDqKgcOoEYAXHCw8awbNF/6sEEIWLGrhz7OWYqIOTINpfjX0nqxHXDYpY77
XzV0bajm6bSIpD0ns/utgrLi5tMThfFguQwwOdH2mQgr33ma6bHeajvq8d0LGkuN+DuwaO7MS/9o
xoiTxZCjkKg63i6Q6ej8FBtviapzoPwHR+X+nvQuRn+PcNb6a6DUNzR2ZBWltsKZt/2MphxJpi1A
RkBiqN1kjmBm3KKllROaXG6nx8H8xy1LQ8SiE4PW7xPS+SvBRkRNzalnEJ5z5HKHKykBUsyk2zcn
/RC5zbChTJZHdzGoNxmgxMsO9ItGAldivShqruxC/OV602CEEzfDMGkUj0ekXxLjptcwSlJ/59wR
1IBcunQoNn1aQu6KLYYHq7juDyrbKlq95pvbCTjXbvNVwCW7E5TlWswIdq4///Vi8dSCRgpnkK2G
13FFjEraPDlxulAS+zFGFLDxsTnMu1KG5Bctoj+RWLw10DzycpjHqoUoI4y71uos6M8VQ5MMTjwk
owhLIgAQOpLssHUgRwE+T99tTdpq8Gzzs4y4/VG56iftg+/G64wC9MaUvcHPzl9nGxg85Zph3yJk
d53l33kaYy5U3nVW3HI7Ij3N3LuBIKPGifrpB1hh8alQOVWvU1yFQz8zv0ysYucn9RPLc7ajt1qf
hsw1HsZ65nJhJdukDMYLwJAPSASgpXxFaZDNjtW5wLKHKBSRci8Fe8xWWuxRtYEZ5fdsnYJpP7Zu
f4Kg8e601F7HjxMR2bBh/s9CqUwcJPFAdVaEpl7VPvkbQ1uXPANOEkl9zJn6XjSSLJDs/lRqHoTU
h8giqmSXlDDNDZXTAFRcnMkIzjRHTxfYszM0FQ7NHoUEcprLgzSnNzbIWyyUvW+d4U80IPFMFMmk
bcyIuCEp6Hvz5fdLKf2GbFxRf1gLsklu/yimtOcsebMySOZqmLP1k/AaKw8vLDIJ92q+QN17Uxhu
kHYWrvKz8Sqx/hwqI/07cvnepSakIF6si11rt2EQWNWrtphuFRlAhnXucXCWkWseElExLl8BR6d9
47IkTIoat7Id3jA+CEK+/hOWw+GgKyPeTwFGjprhzZ0mqQ79IXhV1chRkWQGZtFG0v2K6Alc/0ws
KL7rqU4/2It+wnjrAcWebgmzWygM5k/QyTeYsnysMu+vW7I3EFAPtgUDP3LGfKfKSuiTGivmwQjm
F+plK8xHAaGqMYdZNZNV5ChPqN+1mm02MFFznLm+TASZem+4DBnpcNB6xq6NGamPM+qUPVg/UzLF
e1G73mHq8od+QPp2GDFzZEkefr9f3gMMhHx6qjjMHoBPX72sxleI5ItMVvkb36UFymse8MBobkP+
qWhtca7WL+3KSwfFfVxPvmcGWf1aCQJjHVgsUjAbrousnAdMZlHQznKARM2lcA5Z2T2sGRtH0HPl
jfP6lJr0Ro4qdPiLnzPGL/RjVWSAIJtAdIy5xsdd/2XxCWl0MnFbl4fELp/IFPYHO8rp6O0F/nwf
rPv/f+lrDsCK8cihX272CtgYahavpQ8wWWhoTGXneIeoi36KrjnwB8LOebOXvj9gsMpzL73ziX0m
cUSUa0HxFtGXW3Q3V9X0XzlIrVKkySmokeFpILi3Gnb/2IJq0qXcKGZeP7QRmiB4dBMsmYs6u/nq
JMBhZliR/g9+386b4r+m9r1jm7Y2hQ5IBuY0PvvJ2ikF3iJz8X9brokyx49wI/etKILuaA6X5ve5
EcFE9BdLa09Y8Gw62cazSJ5GpoQQMZLUDCTqF4ioZ08CS4HrcgDMVVCpNUzlK2//fMGwR736aDsb
lrYpMfJjC0YOjEF9X8+yvUqqXIyqO08Y43kKcZlpWRVXUlE2OlrWnIuc37MsEOYCfa1tGT+0ZrGb
7Mi7qIjKrrKokDVEd5QSCATzX2rL8U3tsposJlTAZFtAddjFXkqJwOBdO1zwm5q4lODSjouqclb3
tqnshwVkJumn4cXV4lWs3j27bddqypx8Acsz5ypGIjUOeNYVfMYpv3mqn2szp+wvk/OOJ8u4BqO6
lKNVP0UucekhaJlrpVh1Z3+u7rgcPpfg8bhk+TS/SsQSC7j2djGoVZBFx1U+tpkVuN2Bafx71mUz
xpbxze52fmQpdMSR0jYLvB9aK8PqjNhqNqEHZ1x7AiAHoCH2tjN9Fqalzyrt3rp2TBn9509MXNk6
C/Pk1YFxMK2trBMHkzjDugbezsy/3tgpp9G6QhCpl+hQCIAmkDo1dZwAMABbk65NeWIkzRYbatKn
kN/a0TOE3563EZz9f8rriCdSZ31oBDeN3/9uibrz7z/RpGIeLNKdOtPzOfc5/fSM/bPcf14aOApM
7mg0pcFOAIqNU4EexsB5J3DyO0iYeuF6a9SJR4Nijy7s+xPICF8ecy+wjm2Uzzx2sjl26zzEUU76
6swe84m5lZSMJu/eA49JdHS8FjOIIMaOpsj9ETCRKUld6DXD3KOYeSI7j8/Bgv8QcPYX1mfgXAxL
Oayya8rM3feeeuyGKCLW69NctJTnJDbfCs3e1I/rYJ6px5zAXmq8mR54AbmpMZNvu+lYf4J8CTuu
kRQsIOM7fdZjMSdWQsLK39YBc5R5oUTIgoq3c7dWYxdYvnAmJZlLZP53Sa/xWftP1I5i2xKuPv++
vxF50yJe9k6igi39MXjA1v9P6izng46P9beD4vefFqfhI4StZhsVCK0F1SEdIVc6e3GJoT7pznwI
Ota8cuENcbmQhDWPDgiYWp847WyaVCLNNvB7REwJRm2l74nBh3WgfLyQhnW0a6HPI315JILJb5f7
SeJ/yOP27zwHfMt2ECSxY4Q4TgApPlAaS3o+qcZf1/HekpL2xo5gLEvDxKXLS5JjKxpG6MVrTsHg
XtjVAraq/RCCo22OxfU8DY2noAY2kK6hxDOhVfcOluF9J556bs+n3/epl6o6kx1ycPnu8qX4mxd2
BCCBk0332NRecXJ5MRyZTnhY+vWsmTzRFNTQH89EKVYK9bLis2FnMPdqgWWHlidGe+JY6ULvkEJw
GFQAnGQxYTfxnHeugvyv9QuQN6BYSJoQy9iIft9+TiZwqlpAjbbqaWEE2TAmBlLU+lf6/VK1tCHJ
mlqjgncF3bI7x222/tfdgREgv3zPThgbuUnHkB/aYHqQT6wazJ1tMV7BjmkgdpyNgYMxNlJ6dO0Q
YPb9yFN8mpO3uUymK1KlFwbTYnKmFMN9Vnf+wZT9ScH7NIlUXKdswUvacXJKg17fc6adWS7aBQgg
ek891xAySdTG6joVhnmWEE5r7VX3rHF7gJeAlEVXIBNl36D0Dg6NJvcoCOXBw6BEikqj9NBDm6/T
/NUZDVJRtFfTzf+0taOPxhIHVzPP3IMj5r8lQsNlHGvQMinOodmhWmKGYmVnKdZnbDCLocCSIOXc
Jxne7SIo7n0vZn4GYCFkupZf+P32i1hiwsTyWRKluMMbQDqFIH9tISgUGcAL0v/VfglUB8bcmTfA
1ygoJdyQB0LdMyUn+pUSbPKa/HmhXH5BW0hXHPYz9qY87GPYB44PJ6TBpCD8mZ4eG4k93oFl8pnl
49bTFayTcSxeVA7/UNwFFGJvHGUyeoJxhxIKdjBVu24GKJg17RyOFm6Sjn4lb+ino3Sm74o5vvYz
Y28Q1yFLQzLX3aWDrx+FU/8lUe5HA2bdwrxMkFpPGrDNNXCtB/7ITyqisxFV+w4OXpEUYf7oopjF
nBtRDzbA0ncr78iL45fEWV16C91fZuOEFqtX7zfZtjGB53rBs5Lss4ZbnFvLzA6YTQ+TjpuNzija
cn1aJ70CuuhnE6FeJCY8xKyWRVj5LgYm8WhzWg55P5MwiLI/vaiZavADGa5aetcO32yFPLqirUMT
5YrJIU2hfP+7uG4OVQ4rOzPSaNtI78FJvmCSsWth3AoDC1+46b8lLiITTgak6MLadn3xnzKa/TRM
X7r0b11qfVvCOJUuJIpWcU2NUvjXGYZdyevprmXlpVNsFMPqzbBKyZZ7n821RfyNUPMJj0/JEEP9
EICk9gqUPiFBzAJcRthKzb8qxqGwWH/ZNpe23qYNfsm0tbBRLdmuweG/iPpit8CetGmI/ZA56ILJ
A1jF/yoXuascmUf1fveFQQjqD0wGCFspk4jsM87DJDPfNX0mLGEy25YVA3aPkzIuO5qezGTpkI8s
lHzz1aSKToiCXnHnzbHhL4B4iD0ccJE2nqjjOa3cvJDNMgp9OyNp1PwUkTgXC1ZKfwqtcoIDMAOq
m8AM7H3umhzrngfjLjbOrrS/O8/48Av9FfcdDU4UKZny4HrtewSPnQs/bDnb/c+NuIhlI3aHFoBd
1eudgTiwNN3VcAk7crg3GoEbozY0aJMfZnrFrsXXte1oriWy2h8sMTy6gQMTs0xfAiAjm2j2jRPc
4tfUApIs2MYPWKWLnVfweal8YPQePGTuhe3duBZ9zjgvEg8iC6OanYJ9khBV7BSNcwbZrprwVzrp
l1jRxi70DtYtdAQbr7rTEnQfU08dprHc61S9js7yZPGp3HoVUHsGxiCNIMDeLX7yanoRlacUyaNr
gJXouvhfrxxrV0/Ps+I/AUcUbJv5uyptBOL+xrQ/ociPhdNcP+r5O8PbM1ZFFeIg+ZeIdOdFoFgQ
PFt3OVkWKGDVGMztI0ym+Bo8Rksbhqx4oJpyZ5tgTJsCeKEnvJbCEHWVtK3sG8m+IGltOJutuUcI
MbfJSGVK0E4hoRg4l0bab2xvrBhLyIOdL4fUqf4ZEjikP1JSXJhkPHOUJHeZsAYhwmLQQMz1+k/H
QlLvg6jBndRRH2XMX7hRLZYRcMnic4rlVvryLmcLqGvns4ucbsNRgiZpFh/NGoUHk1YD/gZ6DHZR
7mD0LgIcMLZgZM8BjRnDc2aCcsoK2nLWB3xwmuYaTero+v1Fd95uIM6yWSy+lKlJg8YIkUbZLZnZ
qc6gRYByzcyFyVw5nayCBvuFa9IatORnud2EMLJmQSVX41hxBUnNQl9Sq7lvGwwopaN3fIY9aBL6
A+NAdSI4tzjOYw7sFEcSbz/I18Kd/tIO9iX06nh29Y8kAMzggxUnti6jztt9PVFp4wFSM+w7jxPi
XgIA27UUeuH2O3OQYiYT4b4v4NEm9SNBiSuXDGin6xs9FOD+kaMaBpLboO/EHuzeYUnjB9yDc8hC
5OQi2QfmitHPrc85a8n8XT16O2ThX6uMGVBH0MAY5C4YGWoX83uTTcihyWOEa56uOe5HLCHNSNmJ
E/NqGaOHu+5gTgRRB5TKKXC+5sU9y6Y/AuaMnOJtHCaAXKg8+/vJR4FHaGi2nuRhAr6fWena+Ugf
A51xZKe7yL+oP0Pb4ZWq67NZINsYxdoSb/VXDFjDQVnJd4XksDcPHUTR0MAIsgVQG2oXlEwTfGox
XZSO6308KZjwzgNCVqh4Ubc2c+QdBOwa/j8lPGWU39zIx9HkpMue9xCUOPUs+UCSuCyXtyEfg4uJ
0StcKjrvVfRsZT5tNmmE230+xMg9pzHyyrvBdyq2tzxsKO28s6WyQ9q1kTcVWyVtKohCKPDwSUgn
tW4jto2IklCZcxcSL8Iq3B9zYcLMdtEbSsNoONHmoLzA62BlIZqMYCYBxrj1NkH2oZaPrI5rM3HJ
CGUsdVO88DnDf3YeTfPWjF68TRL3qRc2nKu55ndQWKjyUt3AiPGNhp0z5eSMZ+zobo2RYCTfWdqo
5GPgD+HYca2nUJX4Q1DBVDAv7QDjj4cPF50oD0uCfInvGyARJC4Yn7jFiGPC8sDBA41/m5tPJW8h
txh9yjuCttZgfSW8rhjxMR1h+9v3eNOPo/nXGEZ5jNfcWg39j78m64SX/ROJvq8TKF6lSTtjUs4s
L+nZ6Kd+t+BI28R6xfYgrNJQ2l/FhNucqRISPRrsZkJkfHB8MLMlrar7EV7JvZ5hPqIVDLSn/pAB
g9ar9CEJfBsdOaBvrqwQYjrzyD0sHCgCuUSDe9fWoweerLgoqF9TZIYwufDT5Y9FHQTXSF3GhJeK
3EGxdXrH2VjFcMXDf8wqZ40OQJTF314eJqkrxtTG8uLG4jKTCrqZ5pgfpsLi84+r7xLZLqf7eFlX
k/SFohbnftaKS2aXJ7ehakcyAk5+zkcW+6XQ9Wm4mNnCKz3AmDNKKveShfCGJ6vg02YojENr5JBk
CLmvMzui1dfZzfk4fwaBDTufiFLgExlys+qGpe8nX2aXrhTRPfZQJRHpn5qynm6Tb41hgNvtDJhn
wI69MGjPfgIubjcGQflJB4pUPqdMP0/8i8PfmiMYUeA4n8oH8i3jRS3tN6bGZ2qn7M9pLp6XiZ8Q
293IzY8fwZg/lM5QYkkcy4PGiHCdK57IhsHlxkJJvsYFPXZGzAqRaXPkzDN5nympscQtbs36UnCJ
tCKMgYtvljdaFHPD/A+fk/2QAM31QJ3y/n8N9XjJaFs9cLWND+WUcM4UEIWwAYZjn3avUd2cMqs4
YIPmUJ1j/4iz7sPLneoYJAIi9/rzgoXueGue5GU0pyhcTJc5GAa737+dLFMHmu9kwFmv5ofRRRMr
lxCu38nTrXltmG9df/8JExAtfCnTBPjlrd/iGkqg7/biOcUI/seKYNvmoz6Xss+Pig1iF2NF33iS
VEYyj0cCN+qrZehEkwNeIJo4IDALRL+ikajH4m81jel2ogF+fawG1t87p+F5iGtOh9XISVOwZCd8
ssB+gLmriUG6WJSIZhDt6WGHRqDk7Zq3s19ywD30LPtTtCehxnlhMF4DUvIRXn1qPvIvjSc8jFIo
tIYRB7t2orO3HvP2wMTfyPB/KuOn1pF5SWnCITZHhBCdeJtUR5WBZxO+5+58xbFTyf4fFq3hZAum
UAFBrJ1qWayrqqE1IHvgFB1vBDV+d+wBx2BsX8wlvddJlu4yk5yN1QmK6ktrPkQsr1MsfqyR18Gn
AumKvR8sc1VZV7IqjO7ycTj3wbvgG4jcptMlsuAs9/ep1ZcYM4b54jl/mnKqHuouu7Ab7M3stXN7
cO1BCxrWwgInC71fBsq0mVXhdx+T+l5Mdy6GdJnVzcvkY/2S2X05uP4OeUI/2qsRueck2xr8FCul
f7c15vQcFT7nfcqM/yAxIqaBHg10JS/+2NqXuQWdHVj11dS05Fqzq57i3n0tLeGfuSf+w0VAxwfR
5G2TdP7eo34JGzEPl6BoGc3Oi1xxIat8l83p/WiQQwQFD21BknzwWmMBGTVw8Lby5sjIjIt8W/yL
8uoLJi5cM0Glhp55FVfn9zZdqAOPVdNtKFvYmaRVrq1ptM/E/z/hjUHZZsx1oY32SIAYi2xQzjtz
fXFW2P5Lb5rvyiiDP3iiJzpV6vKqsJU9Bt4Tt2aO9s3o3pIW5JjT1TYXa/sNZGBouDg9Ad3y3k8r
ENIxd5jDmj8xBiyCRiVnSDsBILlQnKXS6cEddh27rWc12R3y1MDOQRBuyWkzqeNnszz5IyzObGSK
KxuqaRASjznhilWJLf3Y+hB2xox6jKrdyOH3Q1hYg2wPxmvvvJltjJNyPejXSbXL/V5ekyhX2Ced
M88fsC/rDXwgMjboA9AQiCsMoCcOMCBGwnr2iRRQxYlguV7xPY46ov5OW/PsdJ48TKVBJHDMzymo
lTZPv3+XWgWGBlP8sgqXtKi59X3mTvPJSjkGO2N3H3Uq+hNIyFpkuSjZaM14V/L+BJ3B3bVGNpCd
BoxRxieF1RDfH/PpjmLHQ8E8fC1zjbaGzQ2nl9z3/dh4kQkEQt2+uTkSDacjuNU+F4psfQZ471b5
Q/wTFfBflbzZc5WhCinCrQYXFoyxbLyAP/EOGx9CRuwQJa6cysUyapaCsm1QTK6cPpy8Pwi3f+d0
Q5X50p1nUA/Snb4T6eHRYHudGo7r3ZRyTC0A1FWcOymJhvkye8+OxZvOdAlGGm6BCij4EVNkygi0
aU5Jp3C5W5Q7QHixiH5OgNePjVFcIgqnONAzHKI98SaC+smcODSN62sc5EF2r0s4I5nSb0nEmy4F
a7GVJj5VInVYONFrSv3lzljjfMTPiFN0D7bJkEjibmUYfmpM0pR69S/40bevGFHn1IXfQNKfm9aw
XyH3+Jdh4FDXw3EJ1g17Eli9dCM/44AbzigNUG/DyFbaVgOfIVpL/ZwqbLHiF7VR0CIaSHtX6K45
qpQu2tGjEMJdzPeExrh55mNgTCOadEN5b22u5OJt60TYhDuWMpZ/RMbcfMnSpXpGx/kZ4B0f2ZLa
jR5sfQvIqCCJ1GFmsiWkWQv2zSmofRsrbjYRyUG6smM2iXHQYGM8V90tGaP0dP7b5rxJsyAFnVL2
sUT1k2g4NzCR/Pb81yTX4mMZnBcdg6D1iuI+rtL40JK3vOGPBkpAyqobiDgOpXwFOie3v39yZjEy
oKn0CBK/ByvcCEhxtQCFT1ThsxnfnaGv3nF67rNpuTUNL24FEha3xpdcd8IB/CN57JbPNzoBT/A5
wmzLAMLe2p7tH+WQmheWboGJZOv4hvE5WyU3z1kBsVkxv1EemZ/T/7b5pnkpEim5k7EUZnT81XwE
E2IlN5m2j7iFyhc1lNO1c5eYJpaBXyhmOeqZk9FhqnAI9tHD759PTdCUYq7cY9N613KugNhA4Okd
jyN+Ie4m52pSc38zyMBQS8WRxZfCgtiP39zFCU+UrB9HpABcvc9xvLyUcqpuhmJZbGKTh8MS1a3k
3eRdw4OKm2lPaQQb4tRbJ2+h6RHfKbbygW3dKLqH1E7+Gr07PaaZWz+xR3329Rx9CiTG3Wx6GD9U
LD7rWO5n1Nyt0lFzsGb5UHAbw6NU93tZDZByLGP6VP1MGrXx0LCWzuZ+DjzXiJFug/kPHIqImyEs
5Ihjqc3f7FaUBnrV4L1JHD13NAzXWyNP0ptqqq84AIJVTv4del7/Yib94+8najBMBlsT9fBJV+Wf
Svz737+Oa+MgYcCR5yfypzhhd5FKDnYT3KhddpHsg/Z+RJaiwjJyb65M1NZc8u6q2iF6NnX6iI8i
UzCaMOLM3Pj7mbs7vx8fH4p92un/+Dqv5caVLIt+ESIAJOwrvQEpL1XpBSGVJHifCff1s8DbMTXR
0T0vDJFyNAAyzzl7r00sMoBGptj272HsvkjlkOxP9YckMmZG0al6aDVUyXSxfdQkvyqYNydXi9Ea
Yfx7StL5qQ71awXFc6oeSXydDnXOZrcT6kkybN5zuAzkgM2AkOiBlMMcrYqMzT9CKv+XfMtqp32J
+mbPG45wwonRjtQpqYHTwCKceNFqRtV67edHtNbRwxAzz2yiOb2auf67jyomDi0DmFQwBfSbmIpD
cW3G6t236INpS702JEx6TMHxBfV8wimSs8mZHCTSHoMHmynJ7WboGFn9p8du3/37jdvP/X3s793/
+tjtG/H//qPb3f/02N8/9V//2+3X/v+f+09/+b8+dvtTf//b3z///z/29xncfuP2w//2GE4hWody
9PcYeB2JeG7ispxqJ8egoaElgNbbuYw3c1QOAb2mnlUBL78u/T7IayvCRLJ8CQB0+XIehgDzFFab
uDiMy6/8n5/5P1/evhXVmDfd0DS2t9+rDdfnor0fGWifdYHleCp0VHkKWDPKElSTZvyiDJMGzNL9
YAS3UK0jTNP9VAa3xzDVl8HtrjcTGy3hbZDHhUh31qMp8BSV/Tjo4ZaW6BiMTv1TDsgxhOjCHbjZ
P57tTBvOD7Jsarc601teAeOhtR+Z38nQkhUQznRmDFqrsZYPAEis60T8tJFVWMqcOajR5tu9ywmq
HXsXCnCdU65FE7S6Jv3V9Q7IYUvQP2nTyzxl5kH5yaMvZ4hVE4EPqok/QvFJBi0G6hnEuGnHxLjN
ZwnYYNMZoHHDztmOCloisTqIsqut1aEBKZd/zufl4BVahAUUXexEHJCn/gaTYr5BSdmRzEv0Qwi1
u9dY15kJ6lsq6d92Qs9H+Pio7A5bJOgQ0WhSrdbVUM7EfkwWyZrqbNTjuM3D8OVQA0vehgB76CE1
+2GWF0J9TKD0yVdH4lZIF79o/qgR+wP9JOvUSIKjZjuCSJNeyGUcUIyHi56UksJVxUGm+i8uh3rg
NTq2/Fhj3zeTjdlTWyRds8namg13eFKiLtYEn38hvdqm1ugfWEYD11L2xmVOkVEgAulfWpHzAWT+
o6oF2hveRp3PyFFYN5lO0mDvwXbDk97MST/gB9HsdSKdexDBZzRp7bbMZIqgDl1hX0fIfujgjYy+
maSC6Om15qmCWrQOfTq0duJc2AH2qFbdfT9gXNDdeB/rBPLlkfs85x7lhUAbxLCUzi6F4NKDQOHT
tD+4jK/E20eH2BEHQx8fAZmAaVBIqOI8vo6uYa8aL3nPmymhfk0odpejVko5BomOYgiEPjJhYA07
u1QfHFxIsx1+yWDAr0vyxNokhWjkUZiVlXO0ZwJZomwkM7JA1hmmrdiF3QIc4hleTHbtVDu8wTaB
TmvRGS3Zed3ORNRxbPsNCRXYbW1swpabxDQr7ShIjH4rmD1vPJptVAr4CfnpJ7onqG2Y9PBN+HqF
yvZzGn34oQaCY3DpF7i5T0NBfx+JbtONzj0lyxnsMShd18lCY/GMlZWWZ92PiCEs6DNHMS/99vrj
1qLYuN3P5aLpHWjoQWjpiBDZetE75jPec8vttq1J8hQ0iSdNETpnud9Ng5Rcx07fjd6whhDDGTfz
UVJN2JuxoecmGyzcLKrWaWpBQvT+IauNL9yCzqY34+TIAXHsAL7OIbVyK+jMCUtq21mNd2PlH0OH
OJK8Qxjo53rHpa+UAaXMXnBmOAx6Nk5siaAtc04kqxxpqOodA7TlTUfuHPDUxK6Kyx/PGWSAdaRZ
2RAFdgOtFKRUJJRa82tUEWXS6tXZ1ks0ChlhRZQPG6jbkhOtrblKLtM7941231OF+ZzWIp+Htszx
Ra9vDKvXmbAueb8zY0JWWabocuhs+oATEieQDm2CUwgd3jvi2upg6WAF67VZdy1r9aKXHMn8iWE0
4g0409vcWl6hUMalYyAKZ4D0kG762n8aSH5ZhTODF4dM7dsl/nbZnwyy+whuyaigWnA7ClzZ2eCC
E1HIbNLItNHNZ2lgOcl9ZRHPgIS1YSPLsSAQOkaeJpA5Nyfw7ggxWpguoRZlQVqEj7JmAs6ekVTj
ejobANIO9LlgijZXQlwYEYlPe0qRFdj0EgYdHV2eMUuPrfR1mjDXJUsOl8OJPXuTWtMz2JZQalYY
Ewy87fJtquF4piQPiXERFb0jUgZp0HKVBdHyVhdkH9Hfyo6Wkufbsni7yUqxqJnCfxZN15l70AEs
jX9/4vaVW09/KiP5sCrOZJPpYxBOGHE1F0TQ7a6k4A5uX+Xe4AfVWDt7VOEvviULZs1WSA6LeTeE
9m+9GcaDPR5MtyippQDQDxVvHYmkpIq1ePU42e0XTZ8+2wFs1eRqf+LY2xapdRc22VOkgQciXA8w
N1fKxtc5hpIndGA+T4SrWcpMIrFYiPXIO9g5h3NrWw/eGL/OXcykSPhdoJabScdIrukoUUf+UIYZ
QlYOCQL6wD5Vfy7jJl3jcJy3ljk4KNbK50hob24hv+hIvdTGsGUuHJ18QnLOXraeVf+zDLH2dli9
eTZKODI1dvMwfRYLBaRthbNtCEto8GuiqmFzkdGyncqRxgTxpqtE3NupS/aPaZ7MZcGprZ7SNIVP
USUt4TT0Gg102uRmrcJIJlvlFSufaKEY4ztycoy6HS22XY+OPUvKZ2bUGNq1mjAeGdaBrEbgT2G3
0c3cCablpkCSuertIt3OJoGKo1dEO5JChtIgK9ntQN3mwl0trVayfo21YUR90Cgodg6Jw6R7M8yU
TRY47pwFhVanRycXp2aUlx4OHeOnnqYb87+AnTySkITMPjFeprL9bhb36O2vqIGeSO0/3+5YiMHW
PTuqA9PSa9qx/LitD6/Af6ozoA7OkkHEILdO4y5IJtEGi0s+6EdbnGwHmsvyPptTOtHW1/FUAd53
c+xruhMCUcjqY0P3dI6jelsYGmS/PzP28XPv63XQImlhbmVstITGVb2cV4NhPRsdhBLLT84El/kW
RcNUMGRr0YkF6fKviaXA8jWYzw0RoVNlRyh72GHo8/Lpp2mzBT00r/xpfEznyNqaooKtx5NfGriy
SoLbnduN6jK5Ib0bSyg2uEPRJg99TsJqNPruOu2Qhdyuzj3TkEYHRWe6BExzOMZc2TG9H3iWPWRc
3lfsY8vVKiLCnE/7tnhNg1YEhCSWgZW5HTq3HFNRW5PqOJt7NJDNMXLDA7kjIO0df97QiCI7ZopP
TSpUUC03ZtmcsXvrh4b5Et6olgWIzQv2ma+2XecF4jv6X8g+Jlhkfmp9xMo/6DYpB2xIySKly021
v4RDPfUzC69foVQYZ/84oskPxhE2jIEUgZH8uMnmAcJtHGQDgGV7onqjQMPvigLNst9jckxsTf92
TGuPDoF61ubqx9aZnCA9CbpeXsyRfQpkl029QJjyAvIVSj2V4VKIqjvLIQAoTuRXzHZEkFGAODAi
wW0pF/wpwmWYwzLRw+KxMEcaZjYvJF2qykbf17P2WvAPg783PiyHwGTvSR5n+CgScmnYUWCRDklH
sqSqiHXInWPhWrjp60udaKcpU3SK8fhiIgA4k2ov3aixaQub09jZgG7n4bEtEvRwtRfE0ronxfp9
0EiMbzrY0Co9IZZlcufcFRihD6zMeqCWTVVfvKZIVNc5hBOKBhb829GduB7bFIzRBwS1AQAaJvH5
V63jKYbw4dmhxbDP+rAHO9+bEXwhX3VHP5k3EcpauL7LhtwOj8wpDJCG/tftj5JtUAe3r24r+9/H
bndNk1IicyFnL6fXuNzcvvr7C//2+/VyeFY7MyYTyTfyX+XgVPsmrqadpifGr6bU3wSc0Qevz5uH
uXZebw9b0tJ3tQUa4nZ38vIH3IgVAqusvi9k9nV7GK89YA72cnvwHe3B83n35DIBjZxuuKJrxygs
MCTahRiut2/8/a70zmPUWZfbj8K4oOZhk2cfYiN+//tTTkfmdW2512SqzOuE93MttZYG/HLXGCX2
K8/pN2UaGtemaMurQfTQcgf8iHm9fXW70bBQpagmCV2ZSDlBo0SPBm1wKa6mmv51oxicH5wYjQ02
z7nt5fX2A7cbOjPi2gGT3DQpGJFSYs2JLQ/KQe86VzwOL63X/0ojcgj9jx4D2CnJShI90JzZmfni
6zhA9Na6FDbVDg7S1781/K35gJ6PLa0EselQuq0aidK5TDBoJKAPTel2Z0z6zGgLAHVy+fOYb9qT
MtDF/vOVUAghZ0Lsb//cZR4E/WdX5o+ET00rra39jdfp4+l2M7CIrYUDNNNvfP+0KBGok/W9xNLE
TJzd1Yz4LCqTABEliDkRQ+oub7eZib5Wxm5zIvh2mwH0O7TLvdtDHkh6pVBqa9KB8S7exeKHMN2+
PsEOo5D12wd/MF/YQAexgQC3aAqcaMtXt5tWdNlpHEB+zsda0RIu63beqEWE6hUEKSHiMUrUJiwf
kTm6J2BMM4Dc/rXv7G+qxhiDcfk9GhSt8xD37E8tdcpog28T0/x1e4j2lIeDnA+nQEWxz8lXOo1q
YTDbYCdud1321QhhC5A/uHiW9G6aT+GY6IdIjnt7kthsEQZ3qm7h2F8HxHZAFBr2GiwqYKViZwkl
Xn6JiwN+ez6ItoLdnfX25r82cebG+VUwMd+Oi47bVE05oxyhCRZV9sXWWqZI4Fa2aQKZvYSC3Ugy
XRJiOh12v5YbUx/0U87/XRx4oizrU+IRlmyKcVuUDVP15f345x1wXmoJ+DQSwPsZfr30NZSj242r
heMewg8OR/xnRYpQFF/ly+0DuN1MULJ3WaG/hnZ8tOEAI0NuqW/jhgPv0M32xRnz9ICkNau4qx5y
NoGIRMVbNPavoFC73e3dZMNfnW5vNjRPUh6r3EMuDSKdFHCyksSv0MMEOmZYQjiEbbGvupBLu8LR
v7wnfztjjcobMCDGW+j4P3lFV9Hy0WS3QChO5OluRkF3ZozCLyMrnm//mgm0dcy0/T/PY2n86W3e
zWvD79WhQIb1b72yTtLQpnsOOMqo4rP+Jc1xXsT0CoyELXaOpgVzRSxZCr+zsIxjthh02I4C14qT
Nybx1en2kFy+AhVca+JZ5NhQwsz+DTEF7WCWlvFu5qpwuxYo3C3475YX6qeAPxjgiCOnLFANPVr7
0Eap7BiMJB6kySEilyAcjfI64au/CkPinJ4Ld2u2CdK7xiaYCNkZzYlRaF9S0H9PBMpVOzWR/qek
AEBM/qH2xOMjA7d1ol+pLl/C2Hc/MON/Zz0Js/7MRhwjJyuHOYHomuEEpqQ1xBqaoGmcrmVF/CJm
zwRYvd6k5jUb2eBPS0nBebX1XaBlRpj+66aX02fOJBxSEhTUofPAiU0R9AHN/oim8NmzYYyE0xif
Y5233MrD3wP9C6JNZUhX73fnK+eInnEfp2FyqMsI7lgvB0pcLq+niJ3MqgupBBgLo50mJzBRPzRO
GMmES6PiGfetw/k9A+qYADszjyTxF8pRxqCJjfXBMHH305P+qBQmYHdabPMjeI8ZimZYSCwgFQkb
XHtb2lQ4tfJE7aOhGI5T2N7XfAQ7hWNm7eqAdvxoRrI9+yczM4Hjkf7o2z65hDTd1xWxZeskk2A/
oN2xvzy1QC2OVP787rJgLD7dsOaPhPkl7XJjbyGMvbaut3FszbzGmauuXDN2g2WA/uwVMDjEEU81
SD46GrW3gk8hmD7M2D5RkHs/eYFWpi/+dFEPpScV1KM1y1fRJzx3QNtIVzNagES8peK96BFosqUl
xtcEWdyfhNaj0gi/LEbiWyRBDsaS7qyJztujxYxPY/ZrKNBjkiAMl0+ObPu7+iPyxiWK+kHqkIHY
PL2hIRz3E5k9u3L0R665F3DWKdNjdad7n1i0RI7fv9AWzAuds00CzRySv75V+Po2pD5BccqIzU7e
qWcQci8xGZwtuNzA49UdZJSY4C1ptb96YxmOzJWB7dBkbompJZ+ZNSg3HFhLd0PHmTUa9V1r63vq
ujuNODQEH0tzZOTwnOKfwSJYq2/eAeZxRWTeOczxztIlWV9DHQXewl1yMBqbbnwsrflEsqmPLCgl
QLXQUMC3dDeS9EzXkWtprB5xXRJc7gFQL3ETW0qc8DdNuxysWqFRsFn2dAe8mcSQQQR1NyJrKvxX
tzWGs+Y7x1x10Ed6mB+Nj6zcsa10O2BpqUdcgI0rnhEG/aKl/ZA1jrGP3JloYgHLL7JsSIk01huP
IL+w5qTQgDBaYUzAd0renma9sgQgNs9poM4aBJCCHQUNAjYP6l6YBTGFSKpDo/DPdV+eep8J8ZB5
57aLnxTdVepmJH5Rpp2zjMsD5cd06V0FOUbD6eGqlJYYmIidSvxDZ7YPUqJH0yRmncE4xugYYOuS
etwuBK58Ugfdj89MhrpTlsFm0qxrroMu7hB9fFSR/yGEVd7XBJ3LtEM+Vaiz3wlC9UgfvbjIJzYG
clS8lO5dWGOv8Br53cKHWZVu6EGBQ3nfF3m8M7rkvZ+Vi/7XLoMsi+uDrOmAjhGtHr34mbPapYFp
0qxenkYSDGH8h+RyiBYGonDYCcDt6uiFjLIAUaMJwIQAFpeUi00hCNBxEhC2nOY1dasAzrVkTS/U
oz2g8mI9hE0NpDc0VgZhf7gzmDBmKFd4ETuDApVX3BD86F0LxpTEQ5beaerxzxZujogUvPEZM0Ao
yoBak9ycynifDC6RcHqjjd7pL13XGwevyKgkyWBnoA92stvaHot72bPNLD2Poq+ieQPbxikSHZdE
Wa+93j6Iznkc1PBpZw40ShNQW0FnY6rTQ9TDx85Qs6GTLbt9Xl4bZQ0rP3PCS3wnedudUntwATxz
0iIVQuBBK4aQlY6RRz/QSOvVjm8fLMpqFNWzjn/P6/ZpGhNuiZnNGz69ChQF8wV/sQWfGnqsK4l7
AnVuhq+QwI8ibC7aXJmgWlS+9fzhrYD2bsDpQS1kQKI1C0BiznBHkl57xyqVCctnBMGz68qsXAtG
CbtsxN3hJdpvW3emw2TMP3wWuPda7PoGw+wVf5ML3sIDb1DjbeM2NXaDak9u0e595mdHGn+M6g0F
B0bhd078hWUzHDSDHpqBe2mfEcvp4L1Gtg2MNh5PSKZQBbgzAyjYZTWbJ1cTPTkuSzConRG7M7oP
eVI/To73ioa7HdEEAG+vGHulEK6Ric8pOb0Numlsiq8YEC4yXSr/+6GhiKL5++pH5QcSnGyjLSRM
WuM+DvJlfv3ptAvli0Yxqrd3S9bxTsNdzHsLvXcQvC8yaaAYNv4eyHhzKfTi0OtiVyoboR5J8hhe
FoyU0C+ij581/a51ML+KDPbzFAEdmNF7c2UD4EddwSdIHAN6evC1sqshMKOYBSe9pJwjAboPwf1m
g19e+2LY0Y4fudLP+lqZrxFmFFZv9RWjt6adMTILxxfYzH+SAYyrO8sXbXbiqzU0F8pS0qwYHzlC
4KY1zDNQKMRrERReX5N3mPwxfdOVBhTKRq4QAHfiaFpbmnrRJeTdEDhKrllfdLHuB99EPlJCSFD1
OswtdS5B7r9JNHlR7l9ILR/eBsN5ls1bjCJt3eP7xapW/e7ROjHGzg+RCVUvtJAeo84swZMgrmYA
g6WydC71OKQ7r2yPhhAXuiHEwHoob6dKu5gEmVaF86XPDiYj0H4oU/qD6vu7Bu3H0P3MpjS2hsx2
E4iJbhGYDCMlR+1oAVCyPwgjy+OYqBNwy1fLad7carxrjtNgPxeRx2mRJxZGdxO9VIGdJ1HfjhsV
p8jzfmiFRqr7xRKOBMhFH17EGkWm8TAM6b3LQb0iBukjBaS4qtN+o5zsjjLARfMl0cjqTbMD5XnX
tDqkZHgbCLs1hlXo8uvexF+mXXxtOln0RC3RjSurHfMtZmSSvu6LRtyHOeI1rC4KcgPGd+Oc8f4n
epxtcVM9IYjDjdFzOIonozGMi9t60CPdZDrIiBloDfJZkQ/ZW3qxNjG19RQ7gDH7fVg7d8lQf2Dk
ew45AmnHjKcx1X4a/7x06s5jJvbQVbd99upO1LeYMwPLPY2lf2jGn3bI7gQl7sqV42enVXsHfcLk
a6QCWOCOJhzTdQ0pTBYEBDNQ8+ENIjMGna3K76TgDFVklNfqk1aTytV9xnjWGuSX37rVhvZsuqrR
D0q/gQhu91unq7uH240u7xvLSLep5x1iM7UObSmOSUwXasLrfBhl7D86unhEQ9/xwYTmpqc4pBd8
RS9vB8iT9wQXpDi/9PMctnPQyuw7lTMiKSYenccRwIUTJqiTfk4lq5ou7PbslFQ5mHAJ3qhsoEce
E7a2ob9qDmorsOHBKaRfVjWvHHDpq8D/nXgApVN6YTPC5fVoh1hOgczFzB9Wo4vyzbG0XyXaQ+g4
eooqkuWlNW0TNLlebwV227UR6hs5+OPWlfkbU8dh67jxWwwwr7d+OyIZAKG6xp1wiUmTDHV5qV29
59OjMeDA30S4ikZWAEhsN67bH5jPhy+t5W6VA5MvHNwvrmfV1jTAn0BdQ2IGgGw3phO0hNpZJ9H4
1MZMSInTCjf9KLL7pou8o4vfWR/IzMCufYh8P4X/47M1KkH3iJrunmSuubENnCN5jExC2mbArBfc
1bLfgY6lb2NgAUQJRG26r50oXReS9PRs3hjApWizkGOSSV7/IpH0NBWfHfNF+bZx8iMhgJ21FyvG
uTD0RHtBfw7UMN37Ia5mtpreWoc8UjL23vUz0IUZ+2HjzIQAKFq4WZo9QdhKW/8xNI9TJ+DEhDgI
O9+1N02DMp1peO+gwGSrsJERpxTAR83Ij1q0rHgGzHlCTPZNEX0X+jitPVKIoXgjyTQEl7FuwVWW
8adm4S13O/q3CTtSiIbZAbofARJ3M/kkg9TZuDTpV45B7eQ59QfxxDgUWg4hN2AEyqxRVX/cxsQT
73YAoi2/QOHpIhEDcSwHbGWe8W0LxiyGImajpiGwymrfPZL+Q5lS9PeN+mg7iICex0YaOCX8s1/K
NubtP+ckKGSEGz7HNC2U8s6RiCiKAgfc796yj2WF/3lkNVkxankorOwEIeIN9bnFdJB9SjuQYSjA
SUZa8+hk5ARmOX1nEoCNxTDLb4OcD9EuUl21bgmOBKQjgjMoxlDWDhhkttqSpN4wIDbbYAy77K6n
9rfqYuMptnY1mwMntbhW6Zw4ZU4CnlnWfPTqR4BNghH8O41DyhkyxzuHyG9tjNAktgRR93r66gGc
3Eb5g8qdL8N2Mz5E6q+GCXVNnwiKBybRmUyxFrS3IuoApV9CCFpjfTeW/6TUPOzCMGNTscNszzAK
wcEGNQshkGDPZOqsJbKWnduh2W0l3YLEgVs9tseiV/16ZNYFhJEXPEdvdP0Xv3v0G1tBytire5n0
MSjsiE+mVlhK84aN03SiefEYlzDKktndWorhfdb/sZrk2TDGNxF1RCsQHmgNP6kotW34qlMsKZzb
pcL341kwwZNpZ+SfMNFOId3d7cw2DYIHWu1kAo2Ro99m6dE/scy9d0l9cLtPKiL7EuLJTqfsezZY
VOshRgiun8ZqYNrBdovslF1s4J5xkbHbHiJyDCW7Iix/oiGBy544LXmKXOTpnDCFafj/GJjGzASF
PNDwia7bBDmPmxonI2IbVjKUgvfyjVvwGkX5VZRxgC9KQ/UuQMlqb6CkcQfM0aHIGHI5ts26qN6K
DPhAg4gOu5S3g633VBRK2wDQoQuT07cu6Swbyak2WqbKA6PfRSRd5nLvWx6SgQwXr222/roC1cay
UR6prIWWvVHgQMLKtbNp8uem+m2ITSrAnIVKjxZuQ//StAgS0vgzH3iKOPieJVfqIXVfxwFptZ6B
33cQgpJStJ/auL1ityrWEKUF5aEosNeNi3QQQhUNaoMCk2ikxTzbVN7Byy/N2LzYMQSIwhj3Rdvt
ueDfT2ZF1nLoBGzL3dVo++yEmA26g/3uw6secCAh6fED2iifttM423nsDodElndhi2HVNv1rmoPK
rJP4txUNe93uv3Fn/dRJ8jupW7IeR23V5/c99bwgb35j1yWIISv8qPx4IoEMFUGWsC1P6bNxus7G
Oxk1P9M0dayOMIz6yYKYZ+5qgqQh434JbaC3WoJoZyR18uwfi0bDytbZ5y/HgMWCqy/suMmXWzTx
f5y+gjs4iV/5gBO7n5GX5Xl/TuK62Zhs5q0yPjBgxj8azviSi2KrLOIPffCanculVjmIVWDarhLe
hXq2NvaMDGHSo8tYN1+DSMCGQErJc3OPXmybWfIpd+ppQ6UTeSSI15P6YFl6sSXK3YHNGd4KbQkW
USNba118ofV5iQljJeKK37Y8NhbUTSnTbPDJvLO6Zl/jbePgnvFwSq1dV77oRfGFkosqURavE94H
s+viFSE3z52vt2wfKrTWKev6WBJRJ1T6vdCl/Hm0KENUHYiQBE/6MK3eQPpqmR3GcAciH3yLl3Ko
QSL6ZE3eTZHsjpNtyp1e1/syQadi4aaPlAHQrcJxAGIABX3WIl6XiM29rJsPnoEVbUzBuokFn9t3
LRSws1AWBhL0s6veGOOTw8GKCqHl0tUP+6iNj45KaSziVXmwnJMmtPlPmI6/NDt7j2WnHR1n6F6h
KS/5TH63IeOc/Q5IGV3K5Qj11pmrdQcxxB2lhdJ3jRmCt9JFtLPrhry8X5VbB8R6nFBQIy0QpIFm
o4aoJrwM9MC3aPCOUz9Rr/jeW9ogXK5wonZCItMyf2I7eZkd64LEhyE0KDzHTAj+oNpW8fRCGOrX
nBYvJbuI5Vr7WdscMKJvztpsXF3SpUCT7TyHsPseOKNXNVCVhXvN0xkdnNNSA7nmxnMFg/2+/jSo
JKuFUhqNbwbz1h0bI48jHLQOriC7QbwQ+aiPfLUzJc3lcJ5PNkUOcHybvZjxOzELEKmkucv6IppU
2xlDs1MFrWzWz5UzZrs58xbju6KlZqIQUuZmADmzcYz4wXLxlIwj677ZHweGP3QJfJzyTsU5qD0Z
4rvIumytaiBlMYtzlVEuMBCPEQLpf5D2PI4WXHx9wkgJ9cLx8g8/b9tzBUeHTyv7UgPRsHmXvoxT
lR0s336ALuRta0cQz6AMHDXgvsvdXDU5ERqA2gekcPQg9EPvNmIbI6vLUtp+KtzPRRQ0OdFBFfEi
Aym1IOU4iDwoiFyWQT8rjjK7WYRS5e+xdQjCIUCMuFY8B5WbbCCziTW8k3ATieQ6DwZdAdIZJ1P/
8nzBi6i816YBhEGl3xxCopyJx4J+pfGJtEPzp2gcXjZC1V7Lf3c1lLs0+sMAjWtCSjBM2OI8AjMC
quunL+irldMrGNmNmVN5p6VB96UoX4yll2IsZE/A9ofLXFVvojBwKyS/m94FI5BqW9oyJ90Z0cMY
3nuRc2ajTbvXW/fZZBJr219QU/jnaNagKN13haeAinA18Kr97NAnZz1Dam+WtB5BHEYt8TOu2x6k
Bdo3g6zIOLVLJa6aYjondXfsYxMavcvWW2P/sQqL+FmMEEMJVnukVUgLir1NOro28Qqtu2qKU67T
1NRS+pWTtWxR4pXZOPqqbmuwLGEY2DmGIwIsWN8t+raxj0JkYOc8O9oa8di5qfPriI306uCegcv0
ZA7Re8vUZTc0Puj+8s6ImWrDCEKd63CCZP1nxrh6DdTIJAPjXsc/oYWg2uGL0Vi5qzr0FEMIi9b3
IHlAieri3t9PqoGOqQNuJHZCumpB2hDlUFUXmdDkafu9UeDrn3M0byZpWhHlAk3qx3Zq9prPRacq
f4W6FZ1SVFzJkotAn+seYe+nfS50k+DNZPwEjfVNb8yfnE8sWu2WlDuazr1GaEDqPiK3Og3IR1dt
Xb3QIQAA4V4UC2EDc2CP74aBmzYFft/vQmHoW+fFj+Qb2oXXToOhKtgYVGQqEUynf9qA36+izQ4F
/vQ63EwwCAdU/ru+RUzh4li3U/1V7qQREsqrUEl0oA+WdXfVyfjFJdsg1vXkFLPDzvRNK3kjB/MO
yVKyKcr0bF59HaBao+HkLItr0iNXptZFc9TMZzQ624ge/z6NUYUyT8e9fV9oabcfevNdD8VWRi2p
dTU0Tz1x/pR2yHja/9JrlFuuXcHXrZwniIIhg6FD3lfPXeK8V6mXsIXClRoXFABoCT8L90IT5gLm
IfmoEf315FbDE0GZ2k87V+Oq5NHhWMilqi0z6I/DdCTA5Yk2JC0NK/t2mYTQBNDE1op/RzP5RSox
KeKSMKDLMdHPzMJLiOxOuvLMyHfxHbswXGX1KioauWXK5nd02Y8IimQrnr8GOpcFAS7Ci3aWwGJL
V/AEDsUGRQnowfEqi7ieHgVuZ7FfKIHZdFQZK1+JAoo8fToT0xdHL9f1KLbIydyIwfvO8G3Zev8Y
1VNFo8/4GVLtavo4suuKtNPq22xcwJ22FkhylO0M3LlmpzA/xvgpstlrDf781hMb01rlM9iBbhOG
bXGuDRt+rgCvo4wIniY2bi9/yyL1OGolKO/Sf2Tseucg51jDPEi3gDa+q45G8DyWbEU9Qncmd0kC
yre+AyEeI78+hWo7uPQAXB0LZ9pg+0kGevJvMFNeux7oDd7iK4tsj0+f2CPVG9uqnQ5DDcOrJlDz
EDX+vTLsd0wtyaUIuz/uOP90ofdkueOdhzqxnV9TU/ZssfqHJOHEQNly6hL6+U1nng3tNNZ2AIrv
0+rY4ducRsr/peg2sYui7l1oyb0yVj0fC/PE48SknS00G8FEsr8qtpxxB8+WHzUFKCcCxU3swVme
QefZfr31pLzrCGbq3eeIxMu1JObPqmnElAiXNoMjv/M2zVhwusd29O7biJA5WUv42dYesg3yQKN8
Kir3ADjdNATeINZKs/kf5s4rSXJjzdJbodXzgO0QDtHW95pNaJGRGanFCyxVQTiEQ4stzTJmY/0F
ye5L3hE2M0/zUsZiZqWIABzu/znnOxEzCWCBoQugzSwJBFKkRADsuvKYIozKeaM8dFlEXkGm1eax
bxW3k+qjVSPu6LmoZ++ZStiPWfVnnueniIzvmp4aiHV9v1edPoE/8h5DKm9NZvyBNV0DqX7OjFRu
qgG3FpTBK0senfa7G2eerqB+swu01RGXRB+Vho1pb4POAstmVw99Wr4DByfO0OtT5YXsGMxl11qa
F+4WKB/CZXgzQm1dOBXl8g2oHwi1M/YTUCQKAwJn1idb1LcS/0BFC5ceWeEJAEbLnnUcanO/svG0
UkjB9MGsnJt0oiASjaXZCBO+qM7UgINWb/1QGIC1gpMuKGgRoCaSgn6QkcIGjWjdJu1z1bsbn548
ZsOUlBgMTYq2X6UByeZQ/BzKKiV9iVRkTfdl2L+mnXKunAylPkMltw1exoyFN6xx17kebCQLuytk
8YBFN1m2tK2vhORKNgZNx7rJ9NhZGdRHrnOpvFVbrzKsUFibzI9aG+zstF7a9CgbFs61RhzlEOUL
NCrf1s+IwP3CcQYeVk17EzZ0GA75m2mrXeVXdxpgtxdwaXWZBD4NqtIkyo61iBtcwrYzPK5jcziE
M21P/q1nSQ21ZpgZyL6zFzG2Odsl6VNxEUluny4ej4PbPCBlkZ2YbWRi6d75jXlK8ThwqjfmdRTY
r8U6hlYKkd9aUD+8DeDWwE5waRFtzYPqIWh7/SPEsnRbMsBbBCzuvvvgTOD/+3OgOtbDXOGApTdy
wDkwtWdAFOYCh0zI7BXaN2PUjcMAh8GrpoXWCPZEP3kwRfAHo6jZpaENR4sCJwhRJsuMotfKoMkQ
DTc49rU4Yz3nghobaxNGuZzgddLYlE5Wi6aT4Oq6/OGaVD5EXjNtxJT5+EkL2F8htyaULd9fYYXt
gBZGwOQV5gBG1AbvwbDiqbSJ2CkvZV0gXDWU7bW8DUYzrTOpjuxzUF3sIkIVt9CmfALqY2JX57YK
f1KUGKw4iFXLCTwjLumYmMMdea0LOSyglibBJusHn7wjX1XbVDvE7wjsBKJu0DSHyanGBX4dmHc5
JxyaIkn9MJYE4zwcCRVlayQViV2STmqrXyUhO9Ze437tmntpM1Q0ZqDrsTpTa0UgpMdUWIUJzWTI
05lTHfsCamzsN9+8B7AEU7IinWyJlLDud177BRpjY+T2uS/YTSIietdD2x8tF5xq1OdUfuWvw8wB
lFYwgzrODvCMw+BKxsmnUQzFMiJeDNfhburGF8u3qB6h5znEmkISZu032odTf89Ld+s02BkJL/Hp
tXq1p14cIyPZBdY9Vodh0YbjNRLbtOg3rRNBprFBcdvsGUXFDK9NB8jB+o5NSLVoZ/dcci5oHZqF
CWhtRJgASK8A0HEuk+xQuwN3U71tZ25XWsmD6gmlPNhR4ss4ZlPPzdmFJWfl8y6QPd1jmK8WoXtJ
v00Fgh29yHnhnELmzZY52Tcys27gVy0Tno+rCtYzpqMSYjZAr7J/BdPMi8uxvujzLaipn7guHpRC
jfd9WHz+ZELJo6iV8zepgjJinN0QwbRde8ODnGJzy14x2rNJbXrvKOY1uAgMY5RwAgUDmCHxlQgV
Ac4PXxpNr0Ce1h/lVHzThqGXlN/dy0n0ZJMJzM1NF2yttnwoBQk+7cuLMILcmtK7bQbTsYrCaiU6
ilIUVCMZ9/fUiOYsHZzqdViqTSqDG5eaz9jw1rWJCtQl9aNVx5/Sj8aV6ClJLgrYQoN8ma3ah7gG
0SM2XwrHuc1nI4VAZe+UCq6MlCDHKLqUAWW5lY12tl5ThStuxT5+ShpcdjQ+/HRYVUadv/RZSGUk
k8DiLOPT3GTPQYx9je46Hr44BnT/TTL204j1JoHYo6moTBvxZuL6WuL1owpP6oc0poB5DDm//NaS
htZgGmjZygT5wmNJI+ZVPEcQ0XKe56DAvPDnMHA0H2LO3x1hoyScPth5MMT0WBJKP8NblnFBt8hx
vO7NXqWw+F0mJ2kPBn5EQw5qqzyLdaApTIuG8iWS6v2Sr1jZMEhbOApLjxP0mueWt2a0ylElHTMO
wTPSMDwoL8w31sD0znQ5/YKFfAhLJnFAzffKG8TS7PZe/Jly2UCBqFYEGDrS6tRDcgfiKYoqHO3k
glsdvtl0ymETWHtElW7G14HCqams5dZndcJ8oWAkhQHeWXrSqILyrvPiFl8IFGA/fbWgy+ACaqip
TGjclK57UHkXXrk2S8XAYFq7DQUs1rQBv3sHGsfRIKQb3HWrxPv0PBEsBc5dY7TKvYflDeZtrbYu
i3WdDvcVpaZ1Y94Y2YTw4t+m2HbWsTToahRk93ypvi7rKYF7j6YVBO888G4shbFo0Htb6IYnOtt9
UkIZ5xEonQmFFBTBcNhG+OI7UwRtDsFWU4G6jHxwU54Lragn2+boU04HLO/XM5S5Es99LfDDReOC
3JS9rphYbbuq+jRFcKIhhHFRwP1ahvbj1MZ76CuSbpD2rmm6WyqYI0VGqfCsYIvB8A09d4WDN9lL
AVuKgvdW9sNZ55xHPLRhFA2KH4qKhIYx/zQ1U3LBWX9tkdDNp3Y5uNyRadrf1jbNfK2ZrEKO3Cvf
mNbSY2sWe3o3GOObg/8P6heXPu9vbSfuJsbwFHrsqXPd2wcPfAoPPUhYLVunLUBfkESIYpwSqcz1
o/nYZPD04nAIuOJxTugaeGmfbYNJaPRC9K2RTsLlwLkbY0qlOapWG1pskl2uPYcUGU/t0oksxKZ6
7YQMARxbO5vAtnO8bel1h6K4EIHAutCM1nXZiSMw85sQNmBSUyNVAUBmLBjxXz2YsTmm62nuWex6
TlVNVL90DkU2NKHD6WzSGy+Nd+alj6UI3gEt11cqAtapJEVtUZed4mCf1iio8N+zYz0HD2aLC2vi
QKNU9rOXIcNaC+uK0z8aUXfSmWeu6jD+iTNWLVKsAmlzk9CWNeugWHLty4XfY5YAwA8nMaQ8e4x2
BL6MddGOL1Vl/QxMlyW2LZbxBPK4il+ZFrsULdEI77yxoWJKRHVljd0oG6tj0XY7Y2r3tQUMrTbu
06oNV26trjOqxTAxrelT3xJUZTxnvQ9h9AD/+TnyopewCL8L513gSlXG8J3YuJmm6CSkJLCg42MO
8iizzOsySk79ECIiYvjNOqxsZiKd60oHNwyNcM5QCdEW2bROlc9gwTWIaoQID/NosdUjPdLlpVzA
f+8v5e1sFbo6frYvHLCpuseA+kys0eOKaD/VgDo1+JDU8qR7oJCN+LkxvSKGPOrQnq8oKfgU297h
JazYBl2LKX4ROv3it8XaPkdi04ZcujW90xvHkl8W9wcqI6+kBzIzzylQEVPrkx8rn/MZ6brrrlTr
D9e//WFG8huf5LCxjEpzoC52he1tMi5GDNZJeDSwezXAkJaMjeQyD0DCns0qBe2rRLKm2YXBFnDh
pW3UML/AVZ9UhhkMGOu9RYd6Y579SR1YAC++pnlfa27JvALnKIz9WOXGJq/EVxK775VhdddOp1fK
cB97k2y768C9ST3aespbHxPA0TKNl9rFSdoNIt+4NtEvKmU+ELDVOgk4ik3B65RrLhUqQ2M7aZfj
PLySnQEKp5yftVmCEHQyJgj8SP3IuTXLFQR/UV4HXvEosV4fZL+vYNGc7AYbrmFUfLK4s5nPrWCK
gOolqbscPftLGRNVdEkE7qlFOqxCoJyWBkT045d/+fu//cvn+K/Rd3kuM/JCRfP3f+Pvn6Wm6ixi
2P7Xv/59t75b//Yv/vMz/ukTnhOV6O+v5P1/+1mn+83DP3/C5ef4z6/K9/3j51q9t+9/+Qt3YdJO
t913Pd19N0yxfvsJ+A0un/l/+sFfvn/7Kg+T/v7bj0/cIe3lq5EtLH788aH9199+mDL47SX6/RW6
fP0/Pnj9nvPv/mv2y+k9iuvk43/4R9/vTfu3H4b4NSBQJIJAYizzTSEd78cvw/dvHzO9X/kf2JyF
DHzTcaT945eirNv4bz9s+WtgWY7POuOSyPJc98cvCH2XD1niV8+VTAItat48GObuj//4/f/yDv7j
Hf2FSfK5TIq2ufxCvv/jF/37W335DSUl9AE/n0exockX5hDLxz/f75Iiunz+f9FpU1ZGUH3PzpAp
nra6bYpwJnhN6frMrMFm00dXMoVN3acZwZmnUln7F7yuiJvQAUfnm5F5x7PDMa8w3nX1sbd60937
Qdf790oo9zIAHOsAKI5DXThlyZlOrvOIefyRrdGQPiHi+fnB8CWwmYv4btd7LcR84aLYERsCOSsE
tYq282xjoM1h8xQmRciOOYNENoa00rApXLxzhYpzvaibAVUds4ecqZQmhADKz2hnGCmYRVJXfqeG
lng7dJ2hrzXQigjzuU50dNTgb0mqqn1YKLzIEe/dzVDEHj4N0z2WikHuSCCfga9E0ctF2p49Dovo
wYX9UCUjj+Qhi9hoQ6o7GX5nbNwYcnBdBAFJrWbCqBR1u1IyFZ5iBJx0pOwsqqU+zo057NhBZsuA
Mt8rs0QNI7ZZZhvh0FGK2yC4NYhNri3Al9saHXwr0pQ4tDk2T0YGlr6YrHEzTo13bDw6dMjMtxCG
muqGd8tYm34OvXXOY5zqWRZty0KYoHwajJG1OygMT51czjmB6CnkRFqZXgURM5hvYP0Wr2WeVCy3
vZ2dM1IUkD/cAsXQ6q+hLxDj6wBrQraliLOLjG1mZID5zdHZ0f0xn9vaSfZghTvAzZZz6BLf3iR2
PrEZ5KiPk3sCkzRW2bivJw3jO6YenKo+Z03SneVQkWRaSmBVuEWcibaOsNnntmmsmxY0KcOLZjg1
rs5WVIv7a5Mn1zFttf3gYXghvRmb9/gPSXOmjC23zZBK4Pjp9DQ5cb0nQ1x0+EgyG7IS9mrlkjJV
0mG+k4J68PldN4TDxMvI+Z58WjZqCzdZJb4dh5IpbJKTmFb+nOflo61yN3moB01NOOEs13iorLIv
zmaPz/yuiRS7UolKCVxd+gQsIlIHUQ6Zn7EDLoJFOtRWdKoYa5wdEA/6qqNmOOTkBdQrcDMaxmt2
Z/KYZUZyj/WR0RbeM+uVoVj6qgm7HwUfupnsFu+IbfflxxT5bFQci2YIuPUqWlXkWGD2JgrTLU8Y
ZuE8ueCkq6bH+sk8TKxQe8qvvARIj1QjB2izSaIfJQemUNOJYmUMa5MCnxCkDUz0S8Oa3Jotgc+M
yLSBFdBu37vJ2rq015AY1/3zTMed2oRuGN2PFceolcnxFdgNGU746oowWjZdzoxQlykVLaNKbqTb
IqIGNI5jmecO4mTbDzMbFs+mahw7s3lRrJrHyprnt4zhEN2YztjNW3Ogav0mGVuL7iROYNOb7cTe
uzLlIUnlgJGpnQ7lSNDfTeW87oo5PZUEyNeOCFpyIZ1orjEQXvaleflchRDEW5rbjgBo/C2tFA+k
2SE7tmG0dT3YqF1MY2cpmUESsh/Gt5aiAopKQ3vjs+wv2YXQvZOW8o3rN1hUVfYSy+hnPog3wKUm
enxQHPgG4yWtNq9LaZjbvrK6ZZ9iEhw6ymtoYmNwGyafE+b+JedJ5qWxHz4ZaOu4P6Z853IHDlEK
zQQklTIKuk5Iua7Y+QtaVMzQW2ec1iJG8pRspHdua+o7OjD6B6vp5idOFSGgepupQDNN37WhvxqY
PgugYD1R6nw3hxfc8MgKXIbjl9kSYAviIeccjIyVisg6tDjZbiu2tjvVeLd0zbgQfxUgPbCvHEr1
O/Ysf4vqnN+kPaMisHenyTMfUhU8CM9fq96/sYnJLeBJrtXFF+SX9FJPo0vLk7sD1HEWl7KEKqYn
wxiid8AUCIyaNa8fj52jYe2FtBuj827mDJGF+feuKZ2DExRPVgq52gqfch8gaJ9+8m5/2wNKH+bx
zRQDZuQ1L5PyKojtnaXjzwIMgOGYBxAUm3B2X3VI0mksNDxpf9dBqCDtpueta/bRLqt646vO6os0
GPM9yRz3AaBIqjksnLlZM53ywr8ih7I28QsUsEccKDgFxqWU9nGjxycJ4tqTaie4krhsr0uzACxv
v+B7ZEQ45cP7PHJ0o7OEJkakLbLSZo5U7POQcNKthfWHRqnNQP1V6It71aNbyiAIzjnwgANHOSQR
K92LuWUoUHstnBR5gzS+EWx7O7LgHTpoVxj3tkjS5QgM3g/bdZK5eD8adWfpiVA3CXXdTk92klb3
HePpRVxVAcZOv95GoF839kjiMGF3fJ/m1FS5NRR1zZVam83BCDyq3U1U02mi5/vy0k8uFhYgeuVL
kcVui4GNbteNEyXFPsa7saXcadn6Kv7MVIDUrDXg3RyH3jpm4rLxLgRJNb9MKhXXhaXeLHPmOFoC
Ageoeoj1tPEthF5JdE4VxWMqrMfCJIuTy4a+Al2GN+1kQjysTJW+QMdr2KETrpkLZorPqemtEDBX
ncnPafkMxXJOb8S6KMUtGZaryN3b+XfaU1uMGt3pCthJdqU86zmrgS5hTCioOPBpcgB2ex2ZL2Vt
wDCQS8UsPbhI5LCvJM0KgUSIydy3yBv3WM0YzecAocaTRSl7Fj+G9Xum3srmpVL5VYQGz/6lXBYy
eGLmuEYqpW2dQFSbA1CN+MbwXThtZQlYiN7aTuCCuezJkem1imkwiNOr3ANVNHZPBOdJ2dncIuOr
wY4spYfXKucHyMtAPIwnRa5pnMNdZPQbrCtJjohVi/U4Suy90yHQ1tpuj5IxZtHGmyw4eNbw7DYw
wz3j1SjtLTU2FEQQsBECeDGgjeydsSq14P5jilSY1vOD6VZ0SZmHgcKR2XsyOER6jAPtZtMPD6Vh
vwY19XjqVQmkuIm5v8GL5b6DntjOEbmZwQfAma1Vm5xljd3WMtZonktNzQYPsrscm7DbyVuPSlTh
iQOAbk5P5TpX0SbAoPObvYac88WWxqskDKzV2BAdGurDxt4RT6wo1K4lufSxjNJDWZU8CQJnp93j
jBdxCpEjMXmZh6oiwFWQK4pdTulHx6UzuzB3tgbjRBhpVWEIIIv4PDtil2nGH/CcWgRLngHLxmnX
zBiWFnisCg2KiNU0qNOMgOukHdWzHzO+/azc16jCM1GP2LzIG/rKlNlqAFm2rCkrlwNKUxyfqTDM
wX2w32RXV+Gm+06R8MY+OhlKHVnTKZgG++h1D0ZFxMZFhNtVDMGX5rRP2rehfRrDw0xyxcQ+JOoz
O1I8i1z4l+6vynmwdf3uqucR5JrZ7XTXrCT3cmnuzKw/Y55b8kBfOd6517f+PKME8X4KHDBgLarE
W9YUJbjJ46XGCsDaWpJNsMsXD2F8DN58/N59PfA+Pc4NIUBmO5CCPPOx7cQ6nPtjrE+qe5szY52y
zW05MLNbAFgbLtLkJuhwpnk11iBnZaNA9J1x65fU08jrhvxa6L0PCay0xltTKsJAApG8gdIGlioT
zKgYS1rJISm/bGYSnhsu+uZepLiOKuPaSc5GDEJtTE9qOlhmdRu016TbF4P70XT5skAzsOUpwWM7
khmcu70pn2LS7gLPQchuxfLDTSTs6yHfaXnNcrEDinWgDXiJg2btj5x4puDiBcbpCHKWTWF+wXi4
BFc9nmRMkmVOqQcD7nZCrgVpFGJ4hpqE2kSE9rLOOQ/SOVbeoTffSxufK3du6C3SmRTLz98G/S76
RsoyS1QJD9suuhChXJwKlrXzsORfIPJJwiPklCB1uMzGgvZDQQNyYEx5w8ptby/iqBkdZf9klHxH
sGISODH7Oo5oetdQ/yjaryHVqxDav/+o3Et8m/alkvIVjhPs/hGNbiyuZsod16MPaKk9DW2zkagV
yscow2ObZCO347yMcljosVq16Nx+9C7oo89dd0EIkMuEig+5jKobK2N+xA/v+o+hGwNloXsnyJG5
vqqqXxgoLzqiA5oOEDoORgT9AYEvLmAMJmR7UTLi9M6ohlViDzsP51tYPBb6y4qaVYzymgNNmEzO
uoBgXeclzo/zwK5QMjRj8b0gFy6RGMN7EfRMZahMzLKN98Z4TfICTdxeaTHhn0VYyZxVHt5kRcv1
/Wm6TBlrvSfVvhZUAtIgb/rP8LHWofuQOF8Y/tjggG1ngtThdXPo0LY09iy3fbT6czderiDeuMz7
IMB2JF604spgwGodcuscCrYhjr03Jo1BP2NoG1LYbmyc9LX0Hw3vOcih6QsYPCwhEbL5lACbgR4D
UjrYdJjM+X6LAIsaaIMFOYMNdRcQqIkieM9OGDwV7ZsowuNYbQbBsQVSQcKLGmY3xnjXjEiU3scU
fLvBW9cixyt6sLBZJafWcveiuklTCm3GeFkxhrVG41ZdHJi8bQS+N7FvwtP6tIJPtmxGQhsneeqN
jh/IkTo7+n83ljCvtIvFpf9EgtwBlKBdhxYqOrn9+iDFjec9DBVqVfLRhG9FdTO35zYGnyOWQWEA
Txrv/ZaWbZU95OHwdLnSoU+taPFlb8VsvirOtCucfE5iuiGaCu4+9/dlhT9XvBTlUwpY10YU8ptx
vAXSwzQu80OoIbbF9lsGTDT0nd/Jn20dFuuaaeAS6PEp5sC/yIba3iYimd8oHN56MM+nFqceRXZw
oTnA0nMemBsra4JVYaXRKnI6IPoBIU0OZjhvYb4vIMx9ji4Bdmotme+VPWQb1Z1dAMkqsFc02a67
oYNFwIgxltCWMunAbOl998kHt/tQqdC+Ur1wkJxj75G+qfS9rZm/1kD7Yhr2iLKwF10GLYEbYxp5
PBfWk58HDKQpP8ebesPSffTjaJ3RJkrgMHiNeibE4yzv9UXZVSF3fSMMkPQGBviuYR+TDuMNsutt
bMfmnRES6qdI7St1mDh1g0T7ChRY5tQfTo7QuwxublyPxcYV1D3l7AqJgw+PDX3Bi4YiQiOtHuvC
uu4DUsANgQwtD5gOCA017nPnS658PDSB0787Mz+qhfdICExeWXiqGmALiqc0bv/S6w828i9p9Pk7
6fsZ/GeDp16gJTNFQTGQFpyJlDEygR+IexFNyjjy36Z5XsNVbnGsDPcu2tXGbmp6X2XwHOXGXSgn
cvSYOHQlP0UzvXQi4tYIbwLYgsHkMc51lxObwmwKUfCc6iVuze/Ym/JV2mLRnkO+LeSqbwZJ29QX
tzNl80iKEyJ5yZxBFfgkDJ+RkeMAWPPtZz1CjS1D1iDXBLFKDRTv3JpD5b1VOz+H7N3DNss2xCGL
2AcN9czkjptuhSp1X6b0XWTpa0U28TXoDNby2qXHZPaY7EdyII+Q5WF+7PtsRNnt2c8NPniAhu3j
CsW+vhaCTXRaVuPR7HKEOqLw+zCA0XrBlWI/a+xDOjktjQyYr7synwGB+sjZzOCwJlLpVmSihz1L
IZkdPKQdozDCyRgJ6G0eyJdnB8uW2yrjkGGNO3/q7UWhKMUxubic0SS6ixCzxBc/7uC5oy0E8Ss1
GQCg+qZiKK/t56SehoOL74NTeC7PhRLPVo9DOazt6KqZsLkWKV0XuXUBi2jtvHZ+Op86toMhzTLs
Zev1pRSJZjha2o6VLOYzZJtXuCz+lmHBT2ZTwdKBMuVkRrlx/SreMl0DM5lbRbLzRXdLLJzTlzTd
tWNf2n+UZR8znJHbyXVgivjsybn5XbRODrfURvQ0relj5jhkoZp+j7dwPoXY3IDvxOweuxlr+1jJ
S9DrXbgdDTtJuPY756jMhKuK+dtygpwGbYonLtIuY4ppoToQgiHHj0vhWMH2vaHPgj5ELu8VucnL
6ldisKz2HlmGLompC7mMPylD6bU89to4GElNLmLuXgucvmWQ76wKBE3PtrmuVg2xSwz1byRnAL/0
4XgUcUWuqsW2zRkFvsDWAHlrgNXOnZE8U/hGdnQ+k3C7LMwE6u+nylsZ4muQePOwfJgeHQRQ1Vvj
1eKJ6qlH+qts9diYzx2baGsY3tPO2lEOT9W6t3NZhDcGcbwGEniYk3w1o5fACagMVL37qBpzzeyd
4Gi3jIl/CRiYMuUAFzUfVoeDabRFvy+c9qxm+36g+dz47Sl6mzMj0yyZkF/wF5sLuwOOqtVd4hHR
mjGz4SgpqZFiC1sdyV8uKyy6XuYdtVMdLHK7OSy46NJKD+qPQDFmOjhWwuQMgugFBcywHqAc33pN
N2AWzN+8eubibpv1BI4XxzjsEzG6C0OzIVBJfzYMua6AgFbY6WusrUY/c8OwzZiHNwcrZsDkqUiS
216KIzMs/P7WeF8mEzkp++nyHqQW50TbvKoFeiKTAgNChA7vOFRcq/5+ijA6Ke/yrtLYY5jUaskd
fTtXEcscjFkBnDg6FsLadgMVUDbWI4bxoflTm+BAsXBTo0nITRHiUm15VbbeebTlugYy6vpwBIPL
ro+tsovhXqEFzzi5aUHAxJAhtnrLuSBeVMFrT0jQwYvxCoqq2PDkpIaCCA7PRODY4mSe0tBhtcND
RcYHSggYUs6+mhGbh8HOjK/yJP9AL1wyaFhhW0uooGl52VPLpW0mXXX0N1RgofHi5/cwZrH2CNL8
UpfbPqyqdY4LhhlILHYQMeWyzvt5P0bum+c0mI1JMGXNsvTpDOMg5LRYtrJ+H+TZiQ3ZJoStJED1
oT+sMAbRlfmgewKIfc7mw1z3cYaJAa6Jm3/ks4RvWUc3yYQ+yQxWV80pNVtagHzySijC67wZsGW2
vHEpO+Qpqt5qIG69dUM9fRRv/WjIeHIRGkuYgEqWeHJLhFlMrU3e6DqFJY2TzdMYwW3Kgp7TqB0x
XmjmOdDslV0NFtgaGRh499KUGGANNbj2B0wlw2UZ9CwUBo0VBtBIuyC+NkZHTRo5A+UReZ9i9szn
fELH4kSkp0pewyBgJWiMHr/yGldzm9+QLB0V567JwcqYBrjG8SYNY7632ZdHGx8jEw+/oggTcncQ
/WhbmbEgN6u8Z+kl9UiHZrUvL88NXlGEBHCA6WSjpA5+yqlKekxYdJigCqDQhj4rVJxH7bxjndTM
D3RRR/2eMGrBaSlqHeMjHTtCQcLkirl1zYCzUEZ6jdbOErG9Ogg1jtl2SFkWF2EnQ3VnqJhWITNv
XBJzzSQH481OPBt31OjIi91nHqhFipd1RdfLqQ8NG8IU03Z+jWWJaN3a26gLZ+c+qJCFL0cx44IL
8d0gfK6NQXRX4Acy50EFGWEksMe94HQq54wy04XPRr7ol0bndRlV25g6u4MvAGEeW5+M8Cqj4zE4
G/Ciy981379Ivn8RCAUC5Z/1QZwtromn3fJs13c925Z/1QcjQ7M96aN38CZq2jqEtvz7WCcFp+qy
DuIbSa7d/XIaNWGmyqsxR0Zi5MorSxFOjhgGXLR0wopBFZJ0csTYhL3WmdoQFMrFHROew0qYYOYc
xZWr94A9AoW2hhcbDNxomE19qw05meMTkRHEulU9mJ13T/tuXAfXZT4oQvfY7fDF4hSvDH/04Dvh
b2m3U6WVS5LFAbTHRiGtnHSGthEWAQonAbAuRfEMIzcpNiHzmPYQWvbFW+JTdMYRr6wGR+0wtbtf
adBRf8LA3F8J0cHCINo2tNZXhCZYXBPE7Chra1qDeesCQXBE2BDCoabdzAozuxlDbXUP4cD56tCm
WJIA3MFJJ+8UsxH6MKimhh7ltp4PuSaPg2H4gknEQR/8ZgHqManogLuvnS58wxtEkZ49lKP4Cg1V
qmzrBFHdG5RchEP1lVBszqQo9PWUM6DyAmxozNP0SWLvayjeHqKGvmE/YPycpB5jN+7bjWv4wQet
LqJcWWAmm3RpNIRw7pEQWFSNCn7Lvm1Nrz5Fhjunj0IZcnivo5RNS9vFNaCiiMLia+4lvp8981Vn
ZpVJIR44Rw5iLyPPhj0RUcpzFTjVwJSypq6XwV8XkDoCc+Ti++hIvyysMiQuGpuC5ye+LZtEfdUZ
lFbhJQqwVEWwJz4ug+HmpQbgxUGs1cPw/+B2OCWfddmUP9t/9ir82arwP/VE/H9oZsBDgNvjf2Fl
uI+rRP/3/1Yn73+2MvBPfjcyWOavwvUd6bOUmpYfCD7yu43BDH61XJsYpu16wpXOP0wMjvWr60rX
9CGQ0u1qe6wcf5gY7OBX/hcRDTsw+dOxrP8bE4N1WYL+YWHwLNN3GSS7ri3wMNimj2njzxaGKeto
Q5JQbuwsPlpO8i0uNPjJp/iBbaoCfWDnZwNAtrxUObPw4DVPvsOqueoT96N1cO7V01XqYlmmZJXE
fegDk3KvguRpsF0kCqxyrk1zUDvOb396lf8wZPxlfQ08659/+kD4PmMk17L4NWi5+OtPP/OoCeqQ
GH4RY7KkQVgHGB887Gwp8ZnCPjGoCSEOQgzCbxxTnEjxjpFFKyP8BlClDlUPs9OVPBhmgDBddOvB
LAL8/R3qYEdgEYg4cp6IChofSknpp+vQl96oJx/w/YFW94X0oosfMV1VApJrWTxCQCQX7kNPsnvx
STsiwjmF7hfg+/Uk3JMTBB+OyXaXkjlwCYos4tDT3tRm7Rs1injUOcMsasPAsXpfZwQZKptuTYOp
c5CpO3dsynWggJRoyjPLqPeXbUV5WDydO9/TnF0oyW3S9KsyLZDaw0h1MvC7OfcvDKo0XRJ22aei
jBaThg7mBvqNYVpOTn4DnwbpxsPmqBUDQgoVr6eI16ZSoKDDtDz1WCDWSkMaC70WWv+HpYp62XdF
w4tqrFTPrxn3nb82ovDeyUrO6rW+K4vyNDv13ThdJnvIKWb/79SdR3LsTJplV4Q0CHeIaWhNBmWQ
ExjVg9Yas1pPbSNrX32cmdl/dlu1tVnPehL2KB4ZRAQA9/vdew9ZWmeKV4GZsEgqM7GKQ7LHkwQT
QJLhkUs97ljJyjmzokNv+swq3DJmh8e0MffPacOKmYniIirqbdxg1/ZshJc6URvRfR7gzvXszsMh
wk7WZAiJnI3ThV50jZXhPCEEJBtPzg9tRWRlVvs3i9SWX40U+SSsVdTXSrPeCQ00nN0AD9ZIItfN
EbjD2c914mfNNe7kijfnrm2aTx3/An8/vS4NSKXI1JeljYDY5e6LLrpv5fRkDa5qG+m4SzqMIp72
5BZkiPrh1U/Z22t7yJYxXtqUSaoHJzbqGKD5YNSPNhbK1vnMrZbeox5riyyKBO02u2nJuOUafy2p
M2bExchSsFYcPjTd+TZqC+q2/0Vj5UfkeQ8DhoHc8V6zs8zUe6vWPimJuUub5pWbwjNsxZYl4QJq
5OtkJZvRD18cjVxtS0PjUmv1I6B0tk7I6jHKqyz6E+0/BFkGooNVnB0LX2NFbaBYGQ/WaJD24llS
b6WE1yOrwRezRPWda8r9tHm6jJQXtVH57lsNGx9b/GEBfI7MKVpyg38K51fb67pFQ4qR6TBzTD0/
jlr2IevwNCHsaNI+9kZaLNlBMHkeTtSpnhIjRQCgW9f/Q/CL/0yY8PfH5AjSdFAsYrkeSu296oZ3
rfRZhxQwDpnVL6LA/WXWv9B9z5Y9vpbGJW/JLJiT/ijTsGYsez8gSA1squpMnrK6+NLAGK4nBytS
X53dRCwtekYIaw2AciBFUJlJJpz7NwfLP8qSVtIhfyj84DUtVPug4lGb/dXKUhJLUXubiqZlb8Gk
ORuZCRj2ieEbSzsvgCDUs0Xr2QM7JkTfeXh2E94HdutiqZ7+2CyE2Jh6+9A10SXRvEvWNqRi6CTx
tlVO/VoeYiEf1+QrQGk3V7KrvAWKHAZOtIn7HOk2RSmnHsvMmahUHe9MM6EsB5FsIQr/jJ55wC9B
x3KjfMweukg3QTj1X7HvHjunIimVBIu0Zd4fduIPk8qhCJ4ngcQcD/E1zBSTi6tKO033NY102FU+
Gy07+NSyybSCbuMzV4iic15rr1VuvsEG5+mJklLdGECdQ4i0DMUha+mgCAcXLcZ3jqGNzR/3PEc9
jnfS6F9Ly6FETNs32O4WwSSqNSzEbV7bH26C2iuU7h6CocTPjBcEsJrJC6tlKG4EUxlMEFOZp4/S
0i9+xqizwFU+4WBm9Gm33hdHh3e8dawx9y+qhl2dlTHmDI1m64eEQE2dvOcokiOcx2atWRZMIMv+
dqN6NUvSBalHtKJPg+kAP2heIQbv06YiqqM9xFYs9prVLYFX4HjVuGc5nfNO3d1TnzVIxdK44kwi
75Q/tLGh+koQN+zAoBWffGctvlrtHtf+OmKzQX0I7If00IviWqDW5x1JjJBF+4JDTeCR+ktmDDb9
qeyrVoOJMGg696Fd/8nt6iMnkItGDQCFeySzMP01DbwnPIn1wWACNSTaDDUeBMVAX75VZIJbpkCJ
TuWB8/LDKRyxx1M7LXIMvHUY0aAlwn6ZN4y+5oKoTlSyf840ayVJSq95qb4pdqU6Xd9ovvNcgoOF
C9Kyhx0j1tRdvCTNxlsHSW7VuMRrFR+CPk1uJZX5KGT/GNv0NLsMi/PWjw8tUjzoN4dszSrUNdA3
FArSV1AW2PLtvH8P+jsCdlI5xwRKJ7Z+JtRFD/gIHWvROKByC9P9pJZwXg+44Ci7YLQ192siYW+C
6BoeDhKmYD0XYs6/KcU8YYZ+mnwq6wyXTtfevCZ5dIcGMRpps2un4Ycy1HxfJR3bD/4bLXQDa3xH
RSi2rR3sKuuDdlsCfH75rPl7K+/+hGOULqaufSsL56szh4vUi3enCb4xdM3Mgfe4LT9nS9SboObM
nYv6beAtuRzIrxbyYIfjotedO6FP58GpLx3Y1KhImK8EUHr43fhsgAlRxc0cGhxzAGtr5enWH2si
7V5cPUZxh2GOP1Rf7TJFsV8ao3kTxM6pv6NfM2jkmeQWA+5aKduUmxQu3mqQXruqxVoOAwh9XzgP
NStS5AzRrMXgvhltfS90hMMa/NW6nA0aPTLYY1OWU1OlXzvKK4pWazdzFXFV8bRtQf2ZQwSQLX9B
llvbUQu1Ya71HBrFo4UQsgEGvel9r79OcXPtLHnuZu+UtfIBwN93b9XfQxVcfUInhI0olxXZA9OO
WySY5XRwBtrhwevo2iUQTFF58NqbJFcsNBqS+nw/Evao69U66BwisbQdQGQZVsXYMZecEU7toXty
RPTHNRD1LIRk2BnDCnTTU31zEqr1WvpbF4lkqB9Lepvxvp/bAZi3Dl4i5gqLZxCgUR8eQZtai9im
c8f+4F1Oe4ynPxNK+JPRnERBAD0kUiMChcpldngNA+SoVsKqlkjGSBwMB5vpu6yqSw1wnoHMIyWR
vuo9o16ghlSdIYZ7Q+0s2yF6JmJGSHSYSOalqJ3kzpbms0P/1UIy1KQig8aZcHxOi/qDBQ6tO7AP
9ZAxGkyGRQN2eUWmWMndf+qOcqHcpQglmA1qYScyu/VA5YpWLYGUMWXFA7eJgyZgUFOLhVUB2U1w
LCJU0MXUmF/0k63nopuY4WAsSUX5mBjZbWQ5tKxHNCYRp6RaUB8xix8jg96V2dQoxtUgKmAjWZLq
ONbY/8mpurDGqPBqEU9lBTyySDoHkZnXMffaOx2zF9NXfU2XLNkgLdk1hBMqgwxDkmgYKlr5OHr+
2bOr7Gy3b7Eum3XZJ69chW9apr/KCcthC9HXnRMbI4GGa+Bepmlz5GDtw/SWNfGfSFjfiFrLAPrH
ii5bjYu0uzMsB9Gr1LJl0slL7c6XJKdQrkRbKOW4DyLvXNLa2sQ70rCPVhG9x0Qldd38zE2gsoFb
fWOdJec2gZ+ulCkmG5g5uBwNse4jP1ol/vDHL6e7yXeeau7IS5jSKLQFDh7WnWtba4ieS8hWHlaX
1t8wIuX3aI92GaviXu+qk/cXrGKB24W4s3zvJxHFkwIYVzmbDgMDCPWpcYpIQsatSI4Grjlmeq0K
vBGph2TQhdYrfTTE7pjEwi3Hqc52o8+qTwI41FipXWRCKVrk4Kqyx3OZRe/BMBonZjavgbJ+pvjG
sigZ12GR/mh5dT9J7Q8Oq1e/ucNjaywjil9STKdc3rEggyZedqV8CiiPDnGALfXASVa1nD/MYYYG
YSQfIymX0hOfwmz3AjDwcmozY/kWw1lGMi279oBqRXCs7R/N3vgyxu5DFzRade0j24kLIvJjK/IK
F9BXmwAzKVmcji5ACdqO7m2T1GTrViRndFzlTYkrrHv2JKWEv+54rpWNCYLVfxMJ05MpM4nX1cws
ws1YjVfhI3ihK7XymFnwlfrZPuXGk+vPS6fvfpK8pDHO5ocYnbsJHOe79Ndt2R+pM2FSgMnAFq++
ZbXrrnQ/Y8GAv1ERcxAA9zM1IbkzLueSggCZuyztwvgwpPNj0+Q7g9KBsCG0lmOmWtUeLTHSPudF
9uERxP513Gqhcxzi6FwNw2bItQ5so/K5GTlBZxhLg/iKrXnChBXdGVlLI7ZkfCX2fQ4FUr306Is7
EVMkQZd+dXAIGM7V/CxSC+dH+BlM8zms8cDwZIiDvSLpXsoEK/H4pDesUGsrB4tWBtQtFKx8MKKT
a3/GQc3i1s5AK3XyG47kUnbsDj3LoAuj/vZCCh9rw3mJOPXws527Ag8Tzf+btoKOrlqZIbztPOG4
h7T4A4JBgzFMFLPrh0UlXsRUpsT184NlzTf6s7COczSzcNwAWjizBn6ltTNbj8VP7uv0zvuXmKvl
nrwyanM2cyNyrK3eMBJ2HMYNbffd+1xZY0rGVyExeI/MmpG+jmX8NQ69DWGDtjfeB5vakz7riXhD
0JRpZVifbSqmvEB+dJ37gH2NchF/zZWGIgprwMZqISAKf+IPo2d+4VQvocVgKXNXZaZzhLip0D7G
mqYKrJU1MKlx6s+e75I9RljTfhhbr9z4mnzDOITnzK2Zsynq4mT44Tojz8DI1GQl169mEcZ3Rkul
Cj1VtEpW+nMSzVcp8Jv10uNuNPvsDabHibYpPpljbepZcXqBvRRZ9kbRj8JEPkdR8u5pj1UT+zTg
p4+MGModC+/mLHOs6xCNxjvdYbCjkaR54QbxWrP7OpL4ZitZ9tFpJF0bBJw8Thb3bzSwAJRAPjlO
MTfBwmatPMdvLgPiOn10w/JWkOpnlPdRJ+6bFrHTc3r3YOoZt6B0iBdtED3U/q1qGecT62GLVVGI
3aSHcKIsEK/Xgrz0RxoV23gu8Lbp3imQnCbx6M4M4OIfO+uZFyb3ARQBKrep38ziG6EXc5Fy+MrU
2sNxeJZ1f0SKofrfwxDUGoT0tUJ/7NOcXIRIL30b0pfWoTdpeYx51W0XHgD3UA8YwnMwCQvJdRM+
U+1KGS51nYZGIIKTehvr+XPlA8yomNXkOPWoGtTvSiuiZdguz9Eo+b5gU9Y02oU5vaHdbiq9F11z
dl0kz0ymFl726uLab/3oWFvZqacEdYZEqwIbP25YD/tYK3bdYL9bAXRTjemcyQgJ+/ddWgia3PEY
RW4Vn6Ihj+4TdjHUIzoTGUZSqm4o98SkWp6a1p9DtC5DFDjC6WVfoki+t2J4Cf0AO3Rm/lhcBVGC
CILWYuU5FanV+rvGNJlNL1Ey3coZI4Oc3x2u8TjZaGeLBAURLIHGUqcER4h93fUg0TBoNwQwlece
slcO500f2WgFghB765HIImepT0chOziqBUvnOhTQPrQfWC3zlg6WfWbyVH2NwW07YvEpZcmtVaPO
bdSeK4npZc4mgFmEFwyvEmh/zZ1XZLfQpgEpj1ZjCM8EHgwjiS+3pY6rM6KAGXujKkZVkxhpjhbT
CofgEsfyWncq6V7gXYtbjd1RBUW1FKu6ds6e4SyseuAFaNkKS/7YmqYKPPvDfuqmdeYAG3eKCCOi
qnbE5oyPd5uXOLxqnXHu0NzBsLxSsIFPE9NnmFqfGBypKtKCvW5fmVM0rBEoe6Bki7mUHr626HEM
USh9N2i5AMFWYjK2H5IJfbeiRBdObXHEheqDRtNKzpJbNrmsuA2TuXOq7bMWoyDn8G0m9rtgMYJR
jD+BKjfKU6NVVUbX3I6uDXJqxVERvXZXJ+19nHZ0niVcUJwM+NU8Wi9pwO6+7lniBD6GP0fugxky
rj289PDejcraM929SyjTaObgQ1Xt2Kn3ZDv5xjKHFyJlt6QbdqSvolWaxT+6iVdTmM+DGRxDN/qh
XZJJNEZsFEFWioSJujEhZkNqlC1M1wy7seGYRrO514b2bizkQ+0FSF7itYvvJmY8VFV069bVlVt7
+LIbyk2d6IqjjIIz1D80rrU3msxsqOQU7q5ssm4bRSCaGTCvKts09r+/WyPit/SrOlumwALZeHBj
L4x7reQ2o9kWRC6cb33hPCdieu9m+kSGnej0J6RYmukVViPo8gs1SDzFCviHVZGLg1Cl71oLrofH
n8I6zFH63/yYWNmqrKcn4lQXLx1fhIF9Yi7bp3h40+vXSZufQPf9eDFR3xj/NqXTq9wdoxORy02C
iYBkscbbGH2DVJZYmQgzlhlRnUUlajg/CYGPZZItI/Hc5HzwHUovlN2bupFV6nTHickBTcaUMcTK
V6I34y1NWnDZlHslI8dK/olzeWDuaa51T0PQ1e4rDfdoUuvPrFHybZfRra9n0WrqqfFoUuJrglM5
rOhyK5Puq65DLMQm+WUZP0X5iBrg8/W4BCTvobAPtjobR4mcR3Nx0dUnrfscXPuxnHm9BWXm7KFh
3Atc11PaU35pDWjMbQDn3vNJ9mOS9ZpBxQs5vQo408xEsQxF4yvlg8lqoOZpPREoSitFXKH3olZp
JKbr9yAjaYOO7QvWSt3Ewa/0nhfTF/uG7P6ctbz9EUuWocb+SwvOFZIJdVtbN6LaDVYpGbKbS3Pa
Cd8DW9/Gvtqx4PX3hm3j4io3RWhu5mCfCfIdbiieuyCkVKkrfhDEDz5tEblSXPxtb0x45Nu7rOju
mWlIaEjLusGDxhVD98iQ94kG4YJf7YT92bQsFpRRfM1qF9tlCW8unZ1Hs71gBYxWbkDAEhGB8xeY
CEDuhwZfPDfno1XhQBqFupjRm0kkVSzxREA6sgiRsSbV0s8xz1GSJqp4By7FTlweS68/++lz33F5
t6kf1KfmbsBIXuFjqrvwyugGewaDi4r3dNLo3VLw62J5AQF/tWcrXoYzq1TT4tVpp7sSddTUeoFf
dbz1HoN+INbnIi02vdnfJsde+kNx16JvMFGekY09AAEWi2c36lWsk0JdVKPopxMAO/Vm07Hw56SC
kM00ndgP2Cc6K56o2N4b5nSr84BuSIrJCMWCm2fZTq++sPRD6aW7cJ7fUnou19QFoPHnhNuoIeEH
YxwrFrRHdLiiRyTsYVdpfMcUX/JkaLfBSEo31J5imkcxQW8MIzoCg3+x6Wkh+Y6XrDPY4kU4t+0A
URi7msI3tOzvKy4W/MIgrx6z/imfxecwEpfFDVGCUtZN+YlJ79NI9fc+IqpTN3dBfpcN8c3p32xN
3o99sxO6885MKwC5yq3KUxIQxfdX3NvwRtcGBVyeqzhKXbNxbH6peicFXN7IK//4NRfwnC08EKGX
jjOCewoXJCNULzns2CDxNrRp3IjK/egQTBsW/EvCyNembLbGGFxTbXixzIamKHMPTGlDhXrmU6rM
LaxgXzG/t5Tb/OPZTcVeD0M88uuAxdimpNyKQj4mWl4orUWy6cmn4inhSzREvqGi/tFsjLJS571r
Z6697t2RvbfE3BXsjMAOt1HM6xzl9qHAlBLk3HpjdSVll0nCzLCehY8cGVMGVurv9sA+f5TZ10RR
ZZ/zgjosV8aEcVn6XPjr2qyuk6vutTGrAHtK2b/LEHCX/kWLKXBRfjq0kQNVcnRvpvPNjuz10IHt
yLkVcJHDCC8xYhrMI0blAwp/Mk+4yxBGgWb33dJVb8re0WGnTcGja5rn1OODPqGQTWvPXgG0upl+
PH9+zzoOXj8LJGRjgtyIZw9RlUX4w2zPlM7TzyYa0ud9+NMG9JjbFoMca2/51UvL27GhHi355L51
tuz6ol6ZfgCNS2I6j8cHbo/SenMiVcJQk8fGU1bUy8Tr1iRfTqE27JjJrnvev4VKsOXTF7hYmiqj
H6Ocn2i0eylc/1x29qfv81YLGvsB7xKNILn9Wbfi1iN48KZ9jKPw3Pj1nTa/tdTVmJZ4qOP21a4D
uF3NCZvFzvF5tags3XXd9AKg/qvtxVl26PmOHZwj20r2FHGCey6K+9wPjwDvh1OeBCNnRr7p9IrQ
GwfVGanDICZXLftyg1dX8Xncp5Twmg6gDemjx/+U52t1+xRm3O5Q3K5YyT8TezLQV8OfGBNOrcsH
UrTrjHe08HVSMQZa/LBHpujhRzYnO2hO+GC5q8/9i85rtBBldh/3wQN+Oto5ZPFUk+g2NBKzEcYg
UsdPTtGRxTXeMbVteg13YdCti4knNTocO3UVwn7/hgpPvSSFWIYK2ISTfU4lJ2o0zU+j4Z7ZOvxE
nbX3avnAMHEZZvHV5lrJfJunSsfvKq6fLdd7wLPGAAV/lZsOLx5TroAtYm8GG5ryyW0yUlAXAYoS
ieg9UbRM5Ao4BcX+MKmnZavjVtMkJc5Ze1fnw01dKGLJoi+2picoUk9+tTOa8FpxIyzpR4/4yQ0h
0nUXiwf1l6Wz/j6P8pOWni2gkI2dNXf8JWxXOOc82e9GiyuU+vGSYTpAi/m9liZhfkbsGfGXRS4r
ercWs7ZjYfAgGRyE8kND9pdjdJVNfGUz/ORI4Lwu+k8wvCB2rajRb1oc8UUvHqxAflJSXqwsXIKh
jsO4718UwYpNmPRWWOxWamlaVbxpYSYgv79b4/iijnDXcEQZL3CjojaaNfXIGc96m6l8GBxJ5Pur
hIZuqo33VZCd+8CdV7os2k0dSW8di1UTsejsM+8WVgG0+PEwtF2yyiMyQXpMhnAyu03DvF6Z+puz
EXPXwDzE4iuHMseK6s7J/x+8Pv/XZpP/XzpLbAwm/2ejz/m//rP++3+2f/+PPJr+/h//bvahbuxf
dh9N/A3Dn+3oukdFtKHj0PmX30ejtgSrjWQChIHHpvEJv8o/a0tM528Upuu2p6PmssIUxv90/Bji
b6QJ4YkI24UloL70Ly/SP10y/2ia+e9rS9Sv/zfHD74hbGQ21iHd8RyP+nj9f/XMBGLIcifUb209
WksccOw+uWxmZnZqTCe8tEnX3+UV/RZCI0UbGsF3EBvAH/TIhIcyxM0RH7V/ybyQgTulgY7mBNvJ
8dFNYcLI0rmEs51QF+Rr0BBpyRP1vhj0l8j1zYPrka2jKu04BMN8jukKpB3QLA9VdyhCGtmpTqAS
YvCJZtmee9CtzDvQQv5he+wyfHmHuoWLY0ia1b+9kP+Nl0hY5v9W5oJHU+iGYbiWjonHttQL8O9O
qAIW0+Rk4cXOy/vRdL5Na9oktpB7CXdrDAFwjdSXsZwiqGPZZPfQHLfS7e86a4jWIxYoWmzNo6SB
Ehk5tVYFXV1BiSfZSaILs5Fnu0IoMzTjq3DtfYIb4tCaCaVa+BVtbPtm/FoBHiKR5Y+ruBk3ZIeK
i+k3V9vXxH1IT8aCJsKQrOQcnm12jouqMOkkK0NGG4YO1iyWxGUd0gf1WKK50NZLnOhuNmJlJNTP
ISw0Q0HR5tAnPGCLTablu5bkxXmmBT6M5/TI5p7urozGyNggJ4naBei17N47y3l1amBsxRh9+gN4
NtdnDVJPSnVCh+/R2MP0ZVRIN/8eHY9G56A8T3b7kg4GE+IQV84EDU45rHSFh2sUKM4Zv2e4cRn8
OHP2rr2LdpCI2l33ncPcLEZ7QHHc2yF9AiUliSlEOgNvlaMQdSmsOlNB64h3QHEjjGgooJ2jek1J
OVzkmFIXOhvjPu/JmWnNAbqSwYguNQEuhcQE3YD9lwLnMRILV4Wq85t680/aRfAZppBubrdjZueP
zDc5LqXrk7icPG/J5CfHxgD5klIPJN1sIxTGz4TnhwXz7Jbzq9EQTYxRL3ad2ZznuK4QWgAelfjo
I+HTn0ZIJ5pcb+1SMEBGbf5MYsZpc3QIPPCChUGGjeiS6v+VLF82Hd0dJCcwlMMmtBSkkLMhJIHq
MLwrw4cGVmBwx1hfLZ3EsBjHi+l0zdatGEsHPX8vGeZ4l9qnTh/ZlugefcHR/FkP7gOjVcQTZOrK
TvXFaIFX9PptjbFnM4/Yb1pMiguQwpNIiJ1aw4I5ESu63DLoBjPJV5Ijj3Tq6zxpqQQj/i0oj6RN
DAV97MZm3lSKwWDJwT1kATk7jM0Xtw9quJkOEdVgE8ORxJk0I0vhwugVZBLVqlzPCjwpFIIyHTVS
vjFYSlMBKqVCVabkxJfIw9rKUCBL0wJpWVJ2FinIpUHPS2GAvQwVALMnBOvhebOSS0G3HB0IoDI7
mJlsMoCgQNGMFU4T7lR+6mYQmzqsTcJZITsv8JuZAnESWDdQ2tsfT0E6DYXr5CK1tU2rW2GfC85u
w9pQi8B7NnA+ixppXIE/c+LptQUKNNEJVXsKDxonF6cCFzrDDR0UQDSrqRQMYYoGlUG9xGDsdRgC
hwZ3b23WV6zLO1MBSSGApNtGQUqZ+MKXMrPprKYLCiuAqx2oaavwpn2hPfTwTjvqXFm4wGZWKFTZ
tU+mgqP63X0QMlSnuZJ5goYvQYFUu5JEPmG0FzZNh2Eq+k0SuewU/ZYeBol+PmMw0yxXLmPqyguk
SN7Uobn1pH0tInlr3Fw8KetZIbr1BP1xTVM2G+4+x7ZG4wqXRnffj/5wTEl8Vw1XpB4IHFVv0WKa
khn7WPBchvqdr09oyIE8NAo7m1GuOmEGZO46PFSZbi3A+RwriJEYCeCdegyD4K15qwyibVbGe5t2
cuKUBlONKTgV9QSjx4o2THHg1hBRrfrqfSTZJyHmoszjXDJDavI9a6lB1W2g605QdsfGtvYN0KEa
amZpZTwJDyKvQ9MTZarGmpJ47CKivmUhAF/2lRsal9jUus6WyTwwxZAlohjeq6KOtjocYBqz3VXA
jLcS5C3sAFhwqrDBXC4ZPiL11F9xNtxVuCP3IeX0EWbuilqeTdnq4zao3NdQr7QdN/grouE21uoP
p4WB5/HpZa9QxkNyK0WFFSnV3W0F7ThS2OOAdvt1638jg7RLq+wPaPXmiqFu2k8VfO33woNshxiM
wq2wyqkCLM+lffEUcpkEiLaz+uwLv/7dBJV54i66yYlLLzqmC4gGhQI4U7STPFZ9N217YXAfg/Mc
KOCzVOjnCgY01VHNJWrAQhP+BSMgufJVzSGv5uagdgeVgkl3s94dzPEOFCf9mc7MdJZyIgwYccG+
vtaOHWAkGgcPcsKDZesgq9uWfurCAmM9+vW9Rg3iHlDCVifAsxvNoV5NE2K7n9CZSeMgLrgSIhz+
VJbFkloxo/yQwsZMO+rODvzosuC6BThCNQSA2yaCu40tAlVyzp/m6mlwiEsSPfxjzoTdY+zBLXLG
ECmWPe2+h1kxvQ054oSjfzHewZXCAWzRfBK9T5wSi16hwQnZvXuKGO6PdnhsCKqhSPpPJkRxFjvR
pshS8xD0VGxmCjw+tNOnqXjkvw++A55cwCmfFbA8Vehyyhzpv4k8F9QmzjZOvka/RAp3nsA9L2Yu
D5UL61TzTBqGRZDS+G8mR7MufzKrdj96Fii5n4e3MKBzROv2Ti+HP8QadykVazCr2UU0CsY+QGUP
FZ6dBkUQG/KcYSDKmsBZOxXHlV6E7GIWdX4pKiyRleZpS3hKyVGiey9NBYTvKYbuAs4sV8HiOVuo
cXIUQZ42YMDOUOUb+vxINDhILqbuvNUCzwM5jKdU3XzK4tAoMr2l/pW1CRGq0l3/fqoYA3Mf1cdJ
4e0pFz9X8O49rcIX3JjjfJi/U51DPsbutK4x/y4i9Rt/H/qmLQ4VXeW613e7uaZzePn7hVF9wY12
Xcl86fcDvDBPqQh+BqwoME+MVZUGM7i4Yj4kTJPVVQFP3kDCuEurjaX+vt+f/vsvPMzUE/k+idbt
LK+eayeUsTArGj3rFmpyG8L6XqdORZl8QhouAbpEiJqHfzyRMuCu4rCddOVrYtIc1OjD1Yo0oGBI
VfGunhnF7IakL4C+c8RFLfNdlxOjHcyXEQwq0+WKA64ehqx7TmMckVLn7i7s+WRr/rjlHkDdk3po
Sus5oHdz41ETtK/ylxxY6eH3wfcmsHaK8hG6zqeZ5+XBmX0OYT9xIliUIKyZ6MAjonyHjTwldjUK
YNpm6jPUQGkwQKlgY9TC4TFAiVDUNc05rg7KrgEh3/56af46gr+fM5OeHFPNGDF0JIFAEF7qJQqY
1LKO8xyWAxVdiFgf+TiAPt9hm6pQejBRg703p61HGJPZDv+ppWNsYWZSW1JI0Ojr36NtSvTlocvg
H6vjnlLctm2s4ji1JMxo9OYQ0HN3c1OCkNMQ/vOAGKY10o2R/4QNvo46dX8ye3wBMjxvULydA+o8
AxINlp6TDUS2fl+BjBqdVdERQhiEvvd4K1lNcggMr/7HQ1rR8Pb7oSnaE5vEZ8+rr6ZuEPMkPn0w
ewKLgfXut7ZEXQes55C9akKnOlTqIS7mjCZ3Vje/H5lxfcisEHZs8ftIOpVnl0UnQHNUhJCPbfoE
okIXwDMo6lNZZP6hFoaHhOjTA8Fl6vD74Nelt+IE534ur/pWy6aeuJUWch23ymKVlcTuW2OoD10l
68Pvv0b1VcaGJplXlF9zTFrm+s1bjPtxM8VDd7AzKSje6NhjVLi6f68Gv6/4P04crgtofr7yrZ5L
dcswWvGM5a3ioBUo8Px4yqMK/HhaOd3MYXoWWgo8TMbZtnYxRZOyAi7DzRmXvWuRbXA9hGlLwiEB
PxBiB8ANG0II4ou/D3AkrItj+NvKALICrnObt2Q8HWzv8VSYl9+HJJz/+a8yAktm5P/4tJ8Gw2q0
GH5yIzNB3Y4wc4MCNoD60Ju9S+XXyUFk1kABQTPQeJy8a3ond2QC2UP9fsGLTcTK9PTXd/1+qzGH
4yUObWNrKiLkX191O5+6fT2tWZSTfNMEvILAiLjiwBNLRVLeS+jTD/R/XH8/XYk028oW1sDvh3pp
vzBgq64iLLJrneuvv58GyQmiZrCLbeEZ6Y2ythUaqFbkkHrr8gTCsjw5LbUof334+7lJfeH3X6yY
vi1TWJvf7/j93t/P//Uf/vqcPnnfo5EbG0f6e9/FBRRWdosRU1+VXrunssXd2UCetnYrPnDMYDzG
W4ItUYFEv72ZIEUXn2Ir2MWOS93E7y/ifoX8p88Zg50SXkT20rcYcNPa0k+5BqXYStw7n4VwigXl
APNxxM1MJjP4ICp5X0GxOTXg8DJzepgaKdaa51eHdtSWRaw9W1ERrk12qXPS+esq0g5xVIPpoTVJ
S+29bLtiXfrULupxEG9EhPujSPwHK/X9LYmcDLMXr/FfD/hIXmK70rcGDXMlJbe73BzXhp89UNGG
8D4FqA+lwMw9uhiwTYvOI+xaUdR+S1sr6fgq7npYMC37lE2W3RNrYRfRMRYauWe3fXvGYn6ahuHe
lJSxgNOiZcoxxZZN3k+bZZtMyPcuBQtWgraZ3IDOb+pQ+vCU4gY4sGpZQVfCJjSyTqF/NDsR7sIA
VWTrYWbfH8bBYyDGeoFf0MwpaTdkVi6jjkRVLD5Spsv4xfFyZVk4rC2AsvX4jeBAEiPwSMoX0LZ5
6+ysvDqCRelOtXrg0If4x8Z1g0F05Xj4TUPH35WZV+1jdza3XJKeRjDZaxAzDeIVb88ZY/8p7qf8
FGj4t31s9xWrS3YKCOuN8Ei9M2+KCm8v4uiWmfRKtZVOFWE/X5xQUPnCOJC1jrMcUkph8jq6Yhgd
d7OmwdZqyKj/D8rOc0dupMu2T0Qg6IN/K70pb6U/hFSS6L0LxtPPItV36kNj5uLeBpogmamsrCwm
I+Kcvdeu0ri7rpu6r5JrUnNBcIZu6THTkUPmnXqyJ5eCdJo2O1Nj429mLgxdudG51QrxkvVSWloe
spg2NA2XhiYwErDQCfkj+1DOggQBE7Bq03lpNAbqtKzJ8QusLV2s4LRe3WLI6osoPkvT+KSQXO9a
cH8iyeqT6YUEWNFyRo1OKSUXZxuyISsBRaHIizZ0qu1zsvxoPOHttVnevAS3QOGL3LTMeRiV8bz8
n3VzdPS1gqsZdEd3EeAD+8IYVQcvIwDv9aBdPlddtr8ddTsnY8O0MOwX2Yt/1RWaG5q55MCq/tbP
7XNpsEzzmd9fvR5qZMoNc/f3VaChWSazUD9GDGmV2c7ImZ74Pn9yVZpkjgTfZ1lEWBaGlJifAsce
sg4UQVQ2zGUjlsQXgkHRdHJXygwymfOQXhZ8P2bv4BHTut0HJkX4BKw1Op8U2mDBQp2AKAnYiMbe
/MuNokNXJe2+JoGpQWp/seNMXKPSss5eyqeTPJJm5/D7qmgnMwp4zCUputjYYHALdK1NjsXyOYtp
/ok9fK+HARtRWL1HLUAwMYx/gmxDLI938ewpOjfmtHPT8ZXWxa/lcgzS8gXWMZJxwfS+ipuUJDXx
om2KLwMxUwCMcDsxA2TVIXYai+Zo0/NSy4Z0ieygreQt89xHL8+5e0TymDqWeSBr5QlaJZajyA62
XZ/gqufLVlNAi23jHWs9gbJN9mxF3j3znZ1ZxL+6ac4Amuif4ZtFmt/YWsdAVRlTBOz2aYr+FyEQ
Jhl1NJtJwWlGaxfa953jhJvQWbJ3y/EVioJ3KOQUXFlLBdeB1IC/ezQ5MGTOQMfWB9yK1XVU5j8w
YX+afTBevzYYMaer9OC4redWxC9qlNPXMyhvXKw4yU6APrpDlMh3py2CLbOBbgPlQ/X9DknMkmcA
GMPu34uqoj23fK+yNtyNDf4bG2Yx1qDkoOfBOQDpeiuyjKUlCglK0C0VqDmlAGn/LJyRwm/e3PWy
+7DGuMGINl+06SOoB0ZBZSV8Mowou6K+c3eBDfIVkfA5hsB6cPjkxiEKkDdBp6sd7gCulzyEFrQP
Zp2AXMIyhfM23IzekF/KsaXIi9k+22hasbS1+CBMPU1X2Bv46XhppYmuTUek3EG6dQpvwpWbqqsr
IZ5kZQEtr7q0MIa3EfekqTVQQNYdoA740MK44qOtjiq3v3fJUO9bMEcVPc3NMBFlm2Wa+mSoEyAO
YUaYqjMChRwRw8wzlNkei289xTnYxujZ8d9Ty6gv68heyK4/F7wdC5wwCMly2HSiusQYQ+Bv6jcf
H4oaR3X2IiBPLQIgfJtTT9mw/EMkIXEyHdBXe6qp/7loAwunVDddyeW83p19gqC2jkp+FU5+KGqM
y2EuumvRZTbtcAb8mTu7GNS94/QQr4F6bwXyFuq5/naqo9PEhXKCzOGBdDIZgYKjaQU04AWc7aYi
+beZCP7OYnc7ajNh/kfFoFd0BXlv17YR7cZ2/N8Rw7mZ9c8dWjAWHX63awQcyCD63nuUy5X2lqCM
/Fj04hTHtrom2E/wQBIucV2P8YkghAi4Fty0vBTSRBZHeTyY+2CzDl4mc7nzLADLzOJ77qMI4o1x
2woNkEhm8qMcsoMDYGYzmbHeWcvfoxzy58KkuwKRbLFiVPRvzXFXjAA0XT+JybUz0Ug4cDa7JVau
SU/IPPZOR43Kg2W90TMfuo2qf1sumYMwybjMUv4kFJnoembK23l60VJU3qmXkioYRoiNuUyqQG6d
Bw9BRT/yTfZAgaPFNAjFLVB8UdWD49PDLVt+f2Um8bauYFK1MvkOspJZTB7fqYF5Su0bgMqEemLl
dizQM0AInlCH44uyaW4LD2VzI/V8HW3uZiPY4hsMOy8JaSE30B8P00RYTjn4ByfyxiNKilsj4Itd
I8XcTEbzDIteQ3Hs413vB3glIzq+1DRpiWHDpePc7qTtQEP3HrIB7LBI4IwGLDYAhnAZNO2wY5mE
TXMK36Vm8jJSPXWC7CnpLX0MG2wUsn+pY2Nf1mAW9OxeM0cFxyineuWEmJL4gCcdnvMWqm0CsSjJ
dUwQyK8BayBwKWJC3WXAGVLxEfsk3nZt9hgPGJSgf8CijdPbXLvRiToGouPWIQkjKg5xQdouQ6Pr
fbf4ZlAtsbgz9LfYzA8GlwYla2vanYowfLXA2+yaEBJibAHSRLW12zuNwS2nD6KQzwilrLBDrgfk
9EH2za9YIE8GE3KbAMYtJZ8tShMUu5TSgDkF6DcaD3r7NNyESbSzDIVopqeo4FKROueyBoI73RN9
1mJBASlkYhGo6aVuPXmx4bECeuVjbGssIoaNTj3+EQD9gjtFxwMlwpOAOXQ00za97TVLCa6uz7JJ
P0Q0g3XKsfn7aEimOD57o/+toTTDN1tfraxCbxS+69ChHMYHZ8GM6m8AwWBKRokZR9bviQ4DJl3J
qOBXF8LmFOzsSG8jrT8duwtZ/EwzLPv6z3rVzpMId8EQLYC8aL72M/z/m4Gkk0BzV4mX+eYU+vQQ
ls16iEi3QIxEsWI9N5oMxKkVvyawuK81M6q9JuoUBrwhL3NCtFrus+b0g8t6i6dxiimIiDsmyMtt
fxkT/87//2N3fQjd8TET9XRa/x02TtYIf8fGZagYgqV/EuSDTSmT28I6mnZo5ohDA4Xnm4a6hClf
g2L2j+mYI81pexUcwiAo91/lmK9a1r/Ofa3V16d8PfqvAs7/+rz1ga9l/9cL/Ovc18uvr7w+7///
3P/rT/t6+a+f9j+d+7+/g/Vf/K8fhPJm7wbsnaZP1x5oC6EK5Fa3M1rxNrTUFDHZVbusoKeZpeQY
G815iqr23C41lsK0vqkJ+qCgKzOPv9zafkq1O98a1NaenSpDSRzrb1EBF7enxnLstRW+loT81hrd
U62+KRmNFPix6MUN8DNiWdyNHYa3mT2WT1OX3WYd7GbP1yldYc//5uUq2IyuaV9SlzYbdcRT7M0T
fRIC+WKN+y92am6QmDv3M8a1ePlHFM6gHLflewqm/TxYhgNaNvS+GUK+pQIT9DwTMm8LnIfr+WKe
gpvBz/TRdoLnAETYxm8h9TLjwpLe9t+ipCMJU3SsuY0nohnfJ0O2TwGRzZQa/LfMqRnnWmRxTejJ
Dw/47sZNmuIqRWa+hZB1BTSlPOuaj8GOAmzI9U1ikX9sGb3xYShnY1ZR8WZBwmS0N/BGLudnftlN
kZjptdfV/CapZzvLeQk46NR6IFlBueNVxvIKzlu+KgDhT0GTT3fTkv1KDlf7NDfRk06DeDf7iPoH
R3UbaWTBN4mMs/WAoask8E6kqCU7Q/TbJoBSzFAcLBcHAV8iZ2Zu5k8lgOzlNwNvVJ9j7XR/D7WB
ZSmbH2ct76UOxaELjFPvpvNdN/vP7qB2mUW/BF82U3kbrZBt5XJTm4SNjXlqklucbONhMl4J9HiK
3DZ5Gqq5fbAa+ZnZrvWBxdbAEyXDgzGW1Kyn5kzPDPRfH3p3aBawvVRaU2FOO7Tov4eeD6z2nPic
BHN5FC2JLAb+VUPQZyv69miUpNPGMNEVdjTcS0BXDBTi5C0m38rcAvYWwQMe8KfTszr6rpV8kNzG
IFXSQWGKceAtflcShLU9psWH7eQ/Yt+rH1pgo8+gmk7NUOu9ByoO2T34pzmj25v4k3sM9WJvCsF0
50lNsaM6YiNidWeXFbEzi8i6nhFoOFXwkU6+tfHjYrpURHO++/7j+tFbtEJPue7E1k97+TE2DH4j
ba67MXfF88hvNbvZxG+H21IJj7kPpf5dEyffREPdHdrHWS5GJnumK6wcI76bxyk/LSMTMbrebxrk
AE4scQZb4X8U6Gwm58OAgnUWOLKYxXJ2Rht+U7kj+jNQKDvCf+y3NPjmknb1YcZFdxHIzzbrofa6
fIs4XR3spD1Kn2qeJBGoblr5IpHL3buYRVCQcH7CE7TngsGna2CdDQe+m6oYf6qmSh7aOPCeXVSW
TKzTD10W1kn1dMAX3cSJ8OZp6+L/3HjUrqCG83Vodem9N1i0JhBtr3ZeqXszhQwm6vGdFdUAQGxZ
EtFjo7z2Lnx+ozSrzOt6mE0vOKXR2Dmsq3PWUXjiGEqZTokb4XfeFXVcdfRak8CPpkjfe/5jLu1k
pw7P+wMl/mdR0oYQU2wSm+om7/342/F9dTNnSXrF+V3fG6n9Z/1hdQ2hIVma+3hKAqoohvNODYK7
8+gsGXPKec/SNycOuzckqcUlSdVpcJl8poIvbheHIJHpV+0nJL7vdYkByfNa+zovh1H1Q5K32SZj
8SITld+3jvwzFNp8T5zEPZhYt8CCcFjFdUp0rP0jMWmiBm4j3jNkDq2CLNxPfXQtw8a+9yvxKRHk
v6Ok0Qfh9wQsjlTxSLV+j/AZIVueoluPO/a7GHcuPNp3XYHz9aQFPieOWFVlsbykBMnuXeSI+/UD
SC3E/2QrlndtK1jwj6e5UvS5fMfY2hptpc75poWmcWyCiuXdbIPGndIUu771VsXKPmOxtM9GUdnn
MU4AoBHMu62dVsA57wJBp1ehTWizo/CZFxa6pBmiFn1Cn1XhwQrLfYoYjplg7lMD+7u/Pr4+f937
nw7n5dX+9ZQCyss/L/6vf7c++z8eLiI+Oc8sD2GzNMQFjZJ1Dyodhd5lM/73XhgXsdisJ6Nmwp/g
ZC61cTE+GMuvEcLIOEdRw09mvXobjLR2WeXTbFo2meRtrnvruaCRwaayGIy8pZ3ZUs85o67wyaai
SxMvjaDQEAz0FBOOtvCJ1Vr0xtzB2/O6ofjzz16iso/W1v4uWR70On6Pfun6+IqFfGVSsZuSoTlD
yXO2EZPUm3k5zOlRnmPbas5fh0T3FufpAUL8uCdL7bEmxPMsEkULeGice4m7DQZBPJ9llNBig15F
awP6kF01nMNpfwhC0lAD/uJ91NW7dPkZUKUZeboIEzhHXz/263B9e6zGS5rkp/X9t07N+/L7BqvF
sts2CQXZoinAUcUNIX90v74267luzIk40OoBpU6RIzY8yVE6J7dTdAPXNzLBVcqNITl+/cIDHlp0
+cbBWptqy8YXJS59NQC9jVpNEOXS4QxGottbonbnpXnoLf3OdS9f+oSCchA3f2rp89oIG+PbZAyQ
hCwah3UzF2j+4Z9CcUly0WwdsEMbq1nk+pPEmuP2lY3vLN0EhSrOs+sW53Xva2MkYXFm7H0rk8Df
rVdanHLKj5jhbcy6JniG1f5N0fTVRrR8U8cuWdrPbPr/3qsC3zjZHRb+xMe5sfyweBjkDPwYPFfa
63C7vjTgKb6HXz9lMGlx2lH2Y72I102pAyhHX8dSxjc1/pxTvVzJ6zUduMICRDvGW+UP6p+L2gBY
TzTFQ+0WA53Dmeucmv8/GyNGAN0WcHWipS1Yl8PZ1WH/d883HLqEXnyFxC5OEv++7dDA9lheJsYv
8EklaAfDRBpQNsokZrQnwaejzEt7Gpf/ssHJ9s/eeo66PwrA9eS/niOXH63qhanMcL0NQNWe1808
DP/srYeyW5A9ipV4ldIdRsA+nolrG/7ZW88Rb30QmAAlHkdz9/c206nmFKR/7DwHltoBQzjTdfYQ
jywpFp111LHXtGrvEAVxdoTVn+s8OepF1BV6LTPHuX3HBkBMaJDUZ+YdwX4OiofZU/r6tWkC7DnC
0LQCg8G8FCEdkwCInAke4qIszJC27h4rM3JQCnb1VRQmspYFYEzStNWPZBKyqWsrhHZTVB9AZOW+
LAzv0iGSuWhPkZq37K0blG1iJ5d3Z1ctdRcjvZjLM5Lc9y/Rsln31gdtzPmNBIjcCVwFZp/sqJSZ
N8YY7YpoKa0+VvZvWBfNodTCfmRO/ZD00S9sYmSHiyXGJUino0HXdAuZDg9B1WdXfI3hMUk6unBj
RHTrHJAlU/1SI+BmOivylIyDe8jGyHhwqJ3zTYF3wRxW1USKOO0jgQfRz8gU3naa2+nCUqx91C5O
VtecaEoifz2mHSrcakyy26mR0d4uHEkC8MWbmvboo/sh7161z05R/AJXneCQzkckapa17SlF3SeO
IUkgVhLgHofrZnaHO91nBmq3hWHXp+0Rau14v27IM9R3SEhRUTOEaoexxsnF1vKKCqVuXWIeAKan
AouKBLMbcCQmAYTBUL0OM05RGZb3ZGxkR1K3DGCD9UxOyaxq/JIBaV31/9k0TpFfTaP7RIRNAXU5
D/Yc/RMUta+nUo4Bpx4VuBy5r12NpeK67nVdRLYiJfVyaSI5nXpGkjwdXJZ4iA7ZSKf0LzaEc5Zx
1I1n6Cm7wjTpubbC60gzH9QGxEayxe5XXP+eJLfZvRDHay01y3ypXlLzxQlKSw0bSbI3BvqcCXCo
XeHf446PTk0AzLntoPOjeKPOAgafogpodnlxYkGdK6EOOkCTEjpuT/OIZoo6YJKPfM1CAwwObym+
gjaNr0lv/up6U5Klggpq6VyMgmJdbGJT9EzETWBNvldZ881tB/v6d5MnNDnodqDYDhG/FIa/7YmC
vOmXWtAy6l6jPnlUTM2FzBkxs0D93Qzl3jX99OwByCUShURA1m4VwVqS9A5KrsICtFQMg3E2nck6
1J4810k6/N2IPonMTa5ESZnfj1Ba9t/Q0fH5UkA/0z1mnrbsycq6itGJD+vEwmkdpL5UpYjS5tZr
CG7CXzOO9dwEtG8DeND/O+OAZfuf0471MLXwHwWZC2hwEZasU46/u35btgedZShIGLuDwQFosg7r
dGJRE8UP9XJ+Hb+jjOF8Hb/XvXUTOxawp1YfGYlRsOKp+Na63GKDUr6sL+MsUxxl9g/+4JKCkg2J
iZmQFypITb6BkY/fmFKbZl3IPGEd2kfdbkwwlicbie2WgiZyiTpOcJu7tKJzNK9mDTwMjSXt7ay9
5GarzsT9FGRLVN9ViZIm8rvfc5Coc7o8tu7Bj6J9QzY6MmgGVLEM3H93OxwQRxecgbYVnoF1+K4m
s0DhvQy9BgBv0s3gNjNlXAfyYJlBrnvruakcjqjFpkPupARLrfPLdd5Ic+Z7nA8aqS+TSgRnLIhC
dwAVaKUKH30uFkdQhz9jHYjXeaWFyH8DcJjCh3ZAg0eNh2xq2azjh7WM7njCfliq5eNaNphCmWAt
g0tGguw2jBeMh8jVIbPjU79Ie8ZlQ/oX8p911sMMxjsl3nGd74hlHlQtUp11bz23Hpo5ICvs7UeL
+KH2WI79E7iTfl+2fU+T34Kfue7avkkWl8r2tDmQvcfLCLg8JbcZxde99VxTmMTsMH/mUuWBddP1
DN3NslkPjVBSoJ7RbzU9Xb6do/IeSR+p10Bw9iWZSP+amMOEInwru+am9VQGAsDqENcPZi3uZrop
VAEsYqFZ3UVROt7hOf6YAmVeLHCsGe7Wu86QTwNN940zdCAFLSNghl/6YhtaJPjkxvwCxO0Gak/4
zbQoGqfceSZaZadOKlplEWRHAs+A4i8bMyiuvtO0N9Tz1C6JGvuhrjH4Fyw54kU0RzgcV82yJwJ+
HKRfiz5h59xNDdot2aEDwTmT0niYjtp2Pnzf5jtrJ+NRkpkK08Z+n2FCH0nIqK4psV4D68t3iVoD
jhrhDeA106baT1krzxnC0hvbGdVmTJqJfvl8NBBtM491/btIgS6XLVNnaRKOOiXwBKfjmFB9Rk8d
P1gpel6UK8E5Y7C8gc67E9L4KFi8H2XaFAdTgHZF/pncj1OfPVVO9prl3GIRhFm7MZ+fTQloBtOb
JDnDHuS1NbJ/NpZdfHe8agfHDiJIMlGEFPo6msP8mDHKdAir38EgcgMraWsFpfXSFm77QW4ucC4v
aLGpk6cnugVeNkzhfEjA8zyrjly5OB2u61E2wbchMyXZSBIVPEJmPyw8fdvc9J2z3eT+x4aLcXq0
gsnbChyRbppw66tNcbSmB9n5yIPzGZxiaLyV9UC8AMDD63qIGeFgpYH/xIWWvqRFvXXsyXhzOr0N
DHLfaulYh8bqS7JTZvXYBzSCxr4+NpKI0Yp75yZypCQy0zQfs9j4acTu90gU/XPeAOVLSQJ+dcl8
2THx8W/zwQtOlXhiulnf/7V2FYJGfeXV6pbXedR4jljKJZty1AE8U+ieCI/MY5qH6SWHZ3+dy/6u
j5OnfJlrZzmC78ARaq+A6t/7OY3aqU7m7+Rr0F+f9VsGnPfoTqp5y4P8WsRm8YhFrHmLehiBsTW8
YKo/ja073JY1wJoq5l5VGb31YDqJ9WANfXqdZ3FbGS8tabXflJenO9dUJlJMILiw8PVuzl8YEu3X
ES0WsyNPbMDIgf/ySuvS6EBeAq6YfQaFT3nlW6PmfK/HgWQuXF1Waz7Mkzy5TWvcrptQI8pNMWge
wn7cwOzK7ic30MyRyc0r8wF3hszRnnMXfhqj+AkVdrgFcwf/mtS2O4fQNUnx6NSMI6SFOlAfUenT
36yLfhvWJGC6YmwfaSayCLJuE3prBHU8ZaPmt9FudYebZjqp3DGX3Dl7OOLX828lS5rb+QV2wUvk
tc2zbkxQvbIrLq7RFHRHUaQXdbWvzDT/GVjk9urikyU4MuuCtLUOyMVVhWLc9hYBIEkWP0uJiM13
KEoHKnqNTPdlDMR8tx4xhKJccjqkr8uDfQHaphtQb9t98UzBvUbH1odXy3Qo7M+HATHZxhlnYnhH
F++KfZdaVvX09/LSuJd2UWuorWike5l63TO7fxy9HKgALoxbNT9klApvcyeI/m5gef/2Mic4k9aD
QcK4GRMzOYV1G8PFztNT7hvEj6F4LE0Z/zS76H3yyqcQjNCrM3vPMknbZ+l1xsWhDralPYoRAyk9
qUbl1hbDvLGRYqkbOHL9ubPwyuFPeSPAvX8cZ4nsflJ3fkZT3wgj+TH5CRTutoS+aDCr9fir24Mw
tiKrDwD9g2ef/PI+7tWr1dEScTF2MFN+rcpIvY7jTvpD8SLS+7oYrRPPT68kTvWHoZyTe8ubS2i2
sAZyaTyum1SzwKEgN8zuA/EN06ufEd8Bx+UJILR6NcvySHtkeFwfKzLz2pFfdjHK+TISEH8fzWFM
YKBHZ8SvaA8vh5Gr/3mgIAud4oW4Xc9TCcbvMWA4GwGb3q6b1o+MRci1fFvapaANpihjMh+mNK0B
SxRPqn1Fz9E/O8um14w3sa+xWE1+91z1ykXaMH6sR5TxrB1xxD3pQYMGQOAN4TkNPQBWAuHXSdJ9
HwjpOKfdjOsmU7f+XE3V1lma3w6ZzVflaf6GwdGPsuli2Fqxglh2q6KfLuue8L3xYk7WH7tExROD
W6ip/NSI4nTqnzrARusRfYz6su7FmL23mSdmomEGRBCzJG3YYlp6q1q4Q2ncH1lPzbdRpX71vV2d
ZpQbD17SgyjtG241y6EukvkhHisLVg3Q7OVUbnokxeN9OnppYVwpvXK4/jNFBvfff2Z5o9qaFcb2
XNgty4Mkxi3U98+WCKK7HJdraHG0nnIWP6SPWPKynjP5CpIAZcEBX/7Beg61KHOpcHzQc9w/a4sZ
Qlz2VBiWFxkpYz1klrNbHxyT6C0CVHGXODEaMZbohStvhRP4z12aw9b1DQN4jO2cgiFdPC6duNgN
Jav1KVVryeeeDjpk5elxPVUHrsWAF1bHIG7ks5WjWe0i6IWhvJFeGtzSeWjQGJTIJY0UBWCWzlvH
zKcT9sGRBjzui5GQFjEm8ybIsnqvcqN4UDiY9nHSYqlTGNNKy/dPNPStV2GAPzPh6dgCIE9levLO
Tyd5x5qfJXVVjDsLdtQ18ktw5E50VuRm3JG9HoPHq+CQnsde74AEDEd8Ezbrr1IV8PFtUMZh1fDd
yah9n5M/I8TsxmYc+8hNk1pn2uRbsyvfUt9+dNX80ZvA58sRCXyPpWbIfxM0glxD66cgJ3pHu+kT
LkAnny/MBQ3cLdlZT+5bkOL0HwwEhkDTU5Iop00FMcmzIMCFKFfDAi2RbSCY8kWL3MvxzEv0VKT6
E4kihGxox1vSazL/bWoaZ5OjBNR5QFo04ZeFta8LtO9iGJLnrAb3pvFRlFycuvQ/XR3rYysJMoqk
+nRUFBxRpXTwnauDnNyRCHGsslOPUTShExuiIUQqdiGHeKAU6FXbvla/JJPORWUZQtHCEmowtwGG
nQ/YELO9TByHUj8+PIP1Onfd4WKG3iKardqtBBrUFfXdiGoQ3WihDmLB0dfylwmSCtqrXW+CUT9m
Fn7mDtqDsskiTD3iKcXwDgv5TsNXhrs07V0vPhkdSPpsBLEV6emW3trn3DAKBEDtIsM7uDJ/zmY3
OCSte18nMUVs4oxq2Dhx6LxOdo2KHLaUUU2fcWo9j8Zobesop60ULLftksY5QDMWfEjLExfbSIOw
N3x3R/CzUW1far2ElroHuxX6OLblTwOQ/QllE5BVTNkDH/ZhyIzP6RJHPSBH0zgU0F0duLt7zybs
sUtt90aai+YC60U//6ma6LR03sypaO5Rs/1Q4IR3hml+wjFKrnbIDKiHDIZMw75zeve+CrHrUZVv
Wc85MHsMf9zWVrVXGs1ejS87mrs/yVjBJ48qUt1K95IVAcZhnXJ7pNswUVfwPFyRifBBu1rWvQs7
eoMNh7yH5CXJg/owDc0PlfhLWrIHCgMRCrRn/24oirvSAwzuR86TkqyUVRzfF2X/NvlDcovn0SHO
bcbYX5NMlYOq9gHqo2hBb3k/8qseqrz+WUfyMEoTNxhXw2oGGYHKzKUdsN4H2pPbh7LLbnHlwGvu
UiYetXyZaHXflCiPjgMBDLUnXoDmJfveincEYaFCpIQN92qy84NKyxN/xXTjW+Jn2LB8TEm+2KbV
9JROza3XegBRZ3Ltjc7fhiNG4RLKtus7OLWJ0/P4+1sKcAaK0C0dzbu8hXMHOoDcLaYEgxNcjFzF
lIZGCpZdc6jcDAO+D2XfLnaJTvnalfwGytrHMFQ3k8zecf12+yCMLoMoj7aK70thG7ugZpkwyE2o
8ug5k+o1Jeiy8XKm39a96OjVDq6HJwcQIdCfCb9TV4otZvMDnuLj5BK/ayrMUIQ3UR00wrva+jPW
tf0YOZCqrRpeWu/SMDH7N+kTr+DhfiQZiTCmYSEUtkZE32BeEtdQGkTfknLCodpTVMbT2t7gFEfg
0EuEUpSnNln8MZn1xtEvMttJl0ufyQeYafN3nfvfo0p+GgjbqL2krwv1KeuwaPikq7a6/5MovvJ4
0j5KKGfHNsGRI8b5Uo0eXmcLJbeuXfIhBFT4Ng8IeH3K7WB+Vpl56dAvWnemUQLHZeZKrbB/bZb8
KqNjdiKqh3xMfjBLH6Vm9ARk6fCXoow60UUcuSUBHtzxA+/nwlCoN5lA+Sq7+cUMLb7xR0VSsmdo
/jXpeS3D6y5vkYAB5NjaXfDUxP23AqP7FRbAj6pz763e/qMNCyCEUT7Wsv0MmU9OgkoHirna69XO
m4sEyb9+9z3eF8uveIHdW0aR36XYtoPESA7NAI1XJ+KUavuhMN3dQGjxzqo8nFM9SPBc3/qsYd1R
QH1Nwl+65/4lje1otMWH1mpfTumtPVf7qHEOjUtcIYKaRMpq63rZU638V2nTjJm9U2Eyv2w7h1uT
UCC5KEcmpNJWyru1quxHlIh4m2TpTz+SNyJ232UBrjmwnO9tW76IEKfvnDv3jq6WVVB0QG6B3NPS
P5wS9hQTbHQp1q4z3feSSdU8Vlew4vcudWy9wL6czkI83eX3ud7nFmNb7QH0bwbfuMk84mfHsFDb
oIAXmBv+KYRSFOdc5aMQ5Jzrbh8lhM7IqEURklL1tZL8sU2vhTC5yiUUrZAKRWDQ80u3Zjrwnbcu
E2ppKCFc0EFB61BTyKNijm4x9S/Q1NAqWUfKEe9upbg1z857a9MKQBj4J8ATgDcLoWqXUCfgb5Hr
sdrFkfdmTdfJb0koNRlMZjprDu5yKDvupu9buj+5oN7hi+oYD+G3okpNGIygie34mKjkxfYt3DNI
xENjfAkUgEfHJ7/AN/07S5BEgi8lZMYNDn44lIFvb/24manuB/2CaAqub43JhBNpLouWKt8Kq6hv
tJglHm7IJF3DLb1DdAjZEZkLAtI76kDE5kKiiyPWPpksNlFAnG2uos9sxAuJLINBzH6izjbBvwOC
7TvxhZLDM6JLNH/kRCDG1j+jAK72QrHrylMCteslap8TSxL4WCfXrGIsCowbl5kIWXYtQmik7UND
1TGbfqXuT6cZ730T7z91Judm1lg4upZRHdXRMLkuZnMo0gkfDvhS51I1SGvlZP+h0UhgUunpA+hA
7txV/YeS7F7LKTslsJEK+AU6+mUG852ribeFoQtDFBQ8td2W1Ey0CeR13iQd8oOgZYYEDmBvo6Vh
MuLsKc2CIhlGGPYuX5eoHz/nHtyjIIqwYMG58M0xBzBnKwOAsQkpds2hHuSFJbjewdC4tMEWsQtl
3JgE6hvwxeowWd4vIy+Ouel4+05wKzO9+XefmFwVoTsunBLir+EvK8e8qoLWdFktzVCZXVL07jvD
x/YCd6ylSZ2cRJARpFAQRdSmXAelXb6FTvJdxNy2JBW1kIrlJkf02uIP20pdf86ovjAm3gukabC5
4gdHq9fCs98cct7zsnBvuj74Y1vxd53xniPZwbccuPL+i7ozWW5cy7rzu3hsVAAHOGgG9oB9L4lU
k9IEIeXNRN8e9C/kB/GL+QNvxW2y/qgKe+YJgwApiSLB0+y91rcav+pAGgDk84DSDX7+OkoGNBVm
5xzfAxbp6NJ3PRlNrXUopHgISqfdk5sFi4uYIab7R3IEfosCz1jWBf5eXcGwDQuKAoE9N8NRxyzc
XLhL6X+KkJ0deGixTMiwACmfrAhIMzZQm5+IudqSfWUi0kueqkQSD4V4uTJAfOKb1HGfo7qoE/MV
uuFXbavXaaT8SC84ClAEZnHUPDUkmi+GzppNGMyIUp8Z9OawEfwYhd9kHcy4eDEhtEY4B6qr+lFX
+VHG/XeUTETUEm8aJuAfvYhlbaFVI1M58M0m6lECNTv0hfWyhZiN5waqRYVUeEtKLZ1HjViNMfyM
LHwfJFpkLV8xKuvTOWj400GZP/TUBbfSKN4QE618vdpA3lw1tbXDAkbLCq7ZOskf2qpzTpVtHqqS
OOc8NbAPGg0WDIUgbBBcNVb4TntjA4i5pdavn0Y4+Q+VHFfD6L/3ZP8VinZ1j1oIuiHRCRQNY5Q7
cfdRqNtMCUQtSXSwnIzhSXvWWGytZdfjIKpYLKmC70EeMO9kBn6Ezh6OJKpshli8uNLgH0Gtxs4o
ONZ8dQ4W+QKBIu3T1my19q38QbOSawaw6ZsZUD3szC2qMH9Jp5KkWbKpaJpiiC1YYi/EDpNSxqqu
zFddRyeVUNGFOWHPYG/xMogwJx/gR1VjgnDiAu2rxZchjQxrRb8GBOmcYRU4bnzWUC8vbCtfG5r7
VEU9kIE2/+m25DhO/afv9M/pFLzpBlyYrjG/a97QwMEhixrlgL21LQ1Ho41Op62yZs0VkfMiiatv
w/w58vdGR5hyQY7tKk2Ct8kh2a7Xe3gOzYcRsMWLsWskNbYCt3oAF2kd6uE8hD99TAQ3fb4ugX4W
G2Ne+QxwGeSkZxdDVu+0z+NlNtX+gk3gYEX2K+/ocgobYx/kKNCmMc9epjjEtRD5l3bQzx2sXTxl
W3+SrzH1nxBTwGKg0VWUEa1ILwYaPTNao/FcqvEh98aN27dqyQKvWiGS3VdcPeZITcoeZmm6v9Uz
fVxEBO60JTlE7OpLSjRS0vCxj+TAfIRINsq5op6wfOrsIj5GtfroSPjT0UNVmnnEranIKfJ182qC
aVqVE1FhembDTaRIKtMY7TjQnAIZBcDzFqlnhD2e1hNo5KPIiB0synkhiTctT+0tzQaGLukQwub7
NE1waohiatahXi7TgN9TSZclVXqoLLdYAs1rZmVilHxPW0IjmJ2irQfBlZQZYK+6i8y/i/JqMxRW
uFbpc8wUhcJAkkgFYVBkkb6OQbyvPHU1lMeHj+iBppnjrRKQ54veQwcxunszZm3F4LTX2JNn/vDT
KtDvsYLakH/0RdqTs4OiEm+L5CHQigzosP5b06cWLhSG7lqN34wOJCkg+9X9dDR8pxQyUdVNtEWf
9p+ByrVlLIlxdmtr3HuAiwVZuZTtyLNOygOze4/LIv9CoVSyZUwWAP/GTT4M1o4N83eyyGETNdtE
NGI1hXwOLB4hP5Yj3i6XEHgm2a2ue+DY/XfHAOPtZOmtn+zz2M9F1ZoYlY60uobOVBCh20xp9O0C
S/fRhDEdamkVwLFmMgQ1zSRV+JeJuPSNywC3R9qMtaEjMWluULUeQ2vXdzi0QLmuhjQXZ9f6CPUh
XYUgkBKliHzPyXMfJWUr3eYKO5Mo2T4ChEbNYGARk2V8KIqqw1eL79dhO4G24wvLbXMdwWSVvKLO
Jx8m9cJwEWk0SlSV1xujdr/KcBgx7TJmecZC9qazUT3URAY5puu+XzmDbWym2tUeCC/egYSbCEyP
xU606jaSLPsEI2jZBWhFhyx47HQrX+mmeXZyEHZDH/M9ds+Bb0BcbVgA+nO/XaSkAAVeni9Hu0p3
sWjWWle9tw49sGAC3aqqt86wnyFg9W+IvM8qnzZZYg9v6PBasjXaki0ZRlpPfN2ZdnM86p+ov9/R
f98LKOpEVje/HP7P//cU1r/FtP5/w28E6vdv+I3F//5fn9lXVLU//g5v5Kd+z2q19H+4qFPhPtjE
q9q68UdWq6n/Q9A2NTx6aFJIHv0D3agZ+j8sR/fgKuoe1lVXWH+wGzVh/8Odw589nYaPqbvS+7+B
Nxp/T5R2YYg4bAksW7L9cj00yn+HFAYoBslKYedcezkMrK4+iSKeHqwYik/Wh1ugyuyoulBcmkLn
m8jMxS6rfnIV3IoW+PLGq2K5CmEiMY1Fh16LL395S/8LkqKYOYl/JsreX6JLxVjyhji2YchfMlkr
gdCjEBMSGaLLDsxqHuU3skd0M5xucb2KmzerxGmv6UQ7aWFkH5y0+F4MSp2GxJ5unl8b6xRYBQ0U
Iz4GNtogON+wjuwxWcWdDcann/5DlqyYc25/fdWecHRderrEZ/jLqw79MAncniWIM4QVKLTKW0eG
W3wodnUmKYZfLKWrFToa0GCkfArLWcUm5mrdYGkTNI7xBKnFY8atNlXCREuQwk0LMCwaY50ejVHe
HBYkmaTfnbOWntgubxxR/BSoG2HdhdbOMjsscCORE//+A/n1PzOlKwzDMywLVBIc0V/+M523c0DP
To/D7nS6ctlmHC3jkvWKKAWnDg+y7eN90FAA0eX23/9tgwjjv72t/HHb1SVXBdp1yTXx9+u1bPDo
RnVJaKIyj9JysZFL8WLZmoUNukVlFhnFOqKYsM8Conl0egU6UYjxLMGpmv/wThCN/C+vxjFNyh4u
3yAhrV9fTeCIkSouWoCghOjYT8QCWfGZccDcpA17U0d2zSmTsOO9AGeqnksSgWocBmlkPcegMN6k
7X1FVLYmYf4W+aP1FIkSxMHYUbOfLbpSi7AFKhaQ/+Gd/C9eO995aTL0kHdMcMjf30kRJmnpy35C
QxRmW5jWPsL+bWHnpPH0MCgSzL6jaIcVPA4BtIIVYkeBdt8YXMH//rXIf3ktFDxtXgaSK4P2nDM/
/v3zSkCO+h//zfjvEy3gRCHlhB/eUEqm8n/qEy+jnmCtWr1MeD8slIUeNNLGKVa1hckz1pOYgl8E
jC4s7QFyWUMs8HzDF2tHxVbb9SymjwiVyWGKmBg5aOpUHKmhsbiPkrlGil9yoZeYqpT4plxjaWhV
D4zErU+Z17esDgx0bGk6PUwK0HQQiRR6EkoGXp4JE4RoN2p8twL2ycEBknhp61ieGqh/ISRKCo+4
8j0t7F/cOoZd7rEv9wiYXcNAAQnHqnRa466Pj//+/bQt7+/wWddwhWfgydV1Szddkr+ZQf76juaS
qqGUMoCoGf+QYdCirkLYmJI9kDTomhJp79jD5mdQBQBYwq8OTd+RSrBRLpr5Lo177lZjwbratpvj
/d6vjwQjpA5vLhvcH1ZWetbBCO4YaPuTCrR/3lRkIhK9Ox+z3PXWvFNA5ubnFPdH2j+eeX/O/RE5
FewqkGH5hTIPf/7C+/lfnnY/ZKUVrBqnsZat7VwmzPQDKO8TCnk+RkWTILEzUI6yIX43ts+F2757
jV0eKQqMT6zebqwsjWBPH0actCzOFqWgg+PH5vPQj+N2cOAfUWjAjeRTBMW2fJgw1ZGeamiv7DmB
zfjT1hkFiVmRkDst6siO6xrjxtrcuFXPBkmGG3RaLHhB2oKSCGu0JnA/mr4ChEjEGJX8tV8E1IXD
4VWN4bjJlOu8+CYOJHtKfovDEblyIo/VEGDtC3DzxlQF3EKyp1CO2LGUMMHYY6g2ZEswDCyxXTjg
7sgAb+6DwGq2VVKnz6h5mNRpNP82dsmuStn7lVn6Gqw1QeiTckJ1m8gyNGA1HgLKqgFWi5PeT/Wm
J1153ab5hgpU9iLCID1TbB3ZsyzHUu+eM7QpSxNSxkuVVPyqyhOPSjISj0Zw6pRdkoNCki8443ab
+o5AcvEdDzwSk4T4klizX/0iGjdEXJNBSgQTLMv8VGlWtbd67WLO/XTX4RvadCF7jNTMV0LRvS1K
gpr1RImN1bvq6qrgpcQqszXSgZTYwtI+MvybEaVkOEIk43UdcZuzjAd3Dv8QqWukRw2WArxhdBBp
xmIZ5ZP8jG38XZXdvkjfcXdengE3M13jXSjKWPMTrL6RK7hRzZFtrfNEl9fVva88duWr044IVVud
dBe3lchAvAE6clxv7oehIjIzlZFLfZlHxaATmur25eV+6KNcT6JouqnQlOwfRMPuiVm/pD4ZWawE
mOQZjgsHJvMUYi6MeDRwx78+ypzXcp4n32/CNDkCCl+gEnVOKLu16ziRDG7SRl9Wpu5fpVn410ib
bk4ro/P9FMJ+dx/nQFbvh/efirLpN4YJ83g/peHlPXrZONdw+B18IHNwq9asBmypK71IxDqmXflI
wLr22A8Ec6CgJlctqjRUBEHwZNNbPbSh/9v9GffzkSqzyzgCbZufdT9//x12bdKBCbKHP893Yf7W
m4jsUphyBB450VMsCBrAEIMzFn7GrkLJ/vu5oqRiKAYBrH9+CrNa/GTlbb+eLDQEoe7USA5xkGz1
mjTA34+zNgesPTP2x0pPNrqL0Ge0tPhKa8zZ5IXhL0nzSa73c0ULxtM2rHF3P7w/ECG77HNRPyAH
K9Zw+ehrjMIgKo1NnpcU5q1mu3yjTFExK97uZ/I5Xd70HJAz87nEUt5eANpY3B+9nxuzn0Vm5Nf7
AfrsH7ZJ0A5C47MedPHjUNtkqtBX+LSq4nvmp/aVvrRHZ7IMGXxNnNcNyqpkjN9zU7mvmh3RxVV1
Q2r3GB9bVL4b3cvkTdNoxuamnvxAV4KJ2/oxhVgGiJuRz3ZlREDb2k+Ci3xiOAznqXFxb8G1cD5D
QaesGjvvqcYhzWRChuDUBM6noBPk03L/0LpUbcypyfZ1rrznIh+efv/JkiIOTsX4IS/z6Nz7YbC2
oGRfsduKVRBihjAjGpE7lY301dByIuN390LW3kNtCo+oOm6KYCDhoUzRPBaMwzSINDStpJp0FeGM
Xu1PzyJb2T2zUEMbJy2dx7AkojuoAmDK7RTdGHD3dlnZNYGsXEcBOajLSHBBzbIRO5sFk1Xzl6M5
QqtTFYyHxmeSsCax9+3GW0Hhq97rUSf0pJ0ejWzSL1qhU+V189HZEO+IKdjRmHJEIHYQIy9OX5rU
BLmJXMvYNWn2Xs9/M6C+bqZTfGu1Viz18ojLSj0l80015Zg3XbVAA47fZHrDzpA9oqfbpzXiAzOL
wZpDAlwFGTH0gnbGqkXwCt/J1y/3m2G+NzIvAQmHC/Thu334dL+Zcjd8ahptl8ZGeR7mo/v5xvR/
Rvr4bvRDs8wEw++UqmFhdhjjCNVEPWmrKVzFrpu95F3+GCZJ/3A/mpoyWhRth5ppfhAhJhnIhhQH
tGl8lQjZ1W2652QCVWfcvfZzGXTbMWjDd+VjdCoqqz8FvW6ypItud8LF/cacbRn3e7a0YNaZ4cv9
SJ/xF38+zQuHQzSM0a4fq/SogZg/1klO00jUiumeetKSt2vfOmQT6nrTXdhKdZf7PSL04pOwxUoL
OPXn+fuDphHGQKvLG/CdLVvUQk7NrZ/Va6QpevgOnNVYBGTIuT9Np8ZkEuhmcCaXLDqGUIska0MU
kE48a32AD1VDeGtj6N1uVX5qHTy2VWhHA+QBvQuX+aCOujROLD7KTwtLYJm574BJFFsejaA+yw5v
nlux6+iw8FSVIeJVgfgWdh1QualEJZL008Wzkc0DeEB50fTa+X6jCiLme+w4Lx4ILRSUNHpGQfR5
7OK27pxpovc+uadqRhje7+koHA8DCH2t3CERa7l43eAsYWb1cMm562TJxPI7XfolSofYybHSzf+f
kfULpY/ZxpSJv3GqznxP2nbtm3r6yvImOfpES6zu5w2WMgtB1548yFo88JQSdbuajhOwFmxrRvTo
leGrirv24KUl6izbpqxb5mQAw+7XM4HPOCuVczYb4ZwDzavXtchc0gQrVvSQIFC0yKOqJaa/3Hhr
A7TLqeeUj3MgsRiTFzPD0lViLQv8sv/pVqglXBYGmdO8ok6neGxo5eH+RYUEXiwNvljetA7NIOcd
hoTHtucbWJ/mySto4tbw6c/EjFoX/PuLgnQM8p5csby/L7JMkdH6hA9ivnu4XxngGX7TYNquMilh
79U49pcoH9J1MVbmYrSC69Cm/uP9JqeW7JF16pF8VCX8RS739f0I9fP0TKtigzJ7o6EUO9a27zzi
7nMeC6/4WaJmAFHts2pENLsLkNEe4/ke4nfuNWa3Cub1EebQa+Flzr7GrLUY58PcLtqL3cPFM0bf
wiAzU/kZOw4q7BG9tEgK8rj2H+83dwWHbaV8JUQc4+ofZi1P5Ty1iZmsoOW3Gwuc5mPtfRD/Zpwo
VP7zJh7wAZKU6a9HSIhIcdhU21M9Yj93rHYFirBe3r9YkS2I0CrkT0yJ2cowwxbYR2XrG3fW5eEH
fSjcsdsG9JN38WhtjJ6gIXpAySlDAYRKqKcjS6t20YctCBLPKzbRYD9pLimdSMmdbV8QJYnUptw5
rMuBsGrdpY1Gb1PW6iEvYgIj8iT/MET26mlN/QNV9yqw58TD0pR7QamZ/PTYPfslRR9KaJ+x4SYf
eaVFq2bKpmNi53RYO7MH1NWfvKItPtqxStatp/mEPObWq0+Y4/08uNB0U2rBtEs6Fb6H+mPfXBGy
aT8KlZL15BgfGLtIFp8IZUS5DJMws7TLaNjpbqDpA+rDTU/YcOxNKMRnVymX5eZUk7vrQw5KkvQw
scnc2SBJzrnoUIXJunoyZZytgA6homxOfWUZC7c1wufBYJMb9YO4ICFWu2IY8kOpZe1pTAp9owiG
f2JvhHRM89I3qNfxArDtayBglQMtOCaKDA1MME+dPuuIUWNh347tH70SV4lR/jPraoWIJfRfC8sm
bGNcDLDQX5NJUguyA+t7o8Ta0OHkYcIKV6lTIMY0rJ8YpIe3qPYAzPGunWPirfVcoP3Q0f+M2qjt
aK+kT/ebpiZ6NGlEtW0pKAWkkLYlREHUWJ1PHoiqqfZ4uVVf/DFSF6oL/X7ypqs7H91P/XmTuYVJ
Nh9s/IovwpCHtPPmm9rv0uNQTfupbhBC1E27qRurex/MkIVhFX3VGo6UwBDqVPZV+ahLjKzeHKUh
p3aPn6W/3Keh2MYcxJb+VRgxweU2EXf3UQj9f7wuRKS2irUEqwcOq/kwyCr6HWEwXKKKvPqBLjNd
v2+iLpyf9hBe7bbXP0o3MBess4IrQmBevhWvElz0N6tv/3nvfs5yZH+730NNT4uTNPidbdKHN2Ij
u7hFOe0yo0oOVTDUJ0sz5aYcOueR/NB8NRkaOEkk17NgIPqSrX6MelPh9u4WKJrvH197QeFEKmXQ
vFVxunM7QRCnrT2WjcHXFZ4jPfiCFeUoDpgiNwgJ4x9MIc8Vs83bUBHR6VOhOElr6k+2W6t1Jqbo
zTKdZ+pQ8BPgX2ziWr+mtKJfqjZAGmcAcPWZzJ9bw/pScRt+Lx35bs3uBjgo+c7Kcol7uChfLJG8
3J+AogTpn5jKW1cqdJf2GG0NuyFOwiYVRYOhTGnXxDFZ2eolsmcHmxg/gkH3VwUVgt/PpzWJRfP5
pCz/+vw/zofev/yegPFq23QZqvqcgaJ3aRrpsvNfKo3KbEhVdsl21X8pTSUhDPgs0uZHVSa0bdEI
qI/z4UQDYNtA6VjfHx18o9940Hh+P2x83157I2FEKZkkc3txemYl6+0mlskANuOJcoKnnZUpXn8/
Gr2KLLnF/eD+9EJ0tyIX7aWdf1jhLlkmCOr392fUUUskSBx4Sw0HMToreS0Irr9GeDbYfj6xQpLX
Qeuy7TSM2vLPJ2QoRwP+xfP96U0kc5qLDA33w2z+FSWG+YWOUQdlFR7FCC/xzSnM6WBX4Cfvh/cb
s9CPGqWUi9HF7Q3VZkeO5yhX9wdVEobbzNPcZWuOq47dxCWioPs4eI3zWBe0dWvEV3uD9fTv5wjL
EivJFb6OWreleJK0ze7+xD6/ZEZcn8upqc8jU3i3slppbhllP+8P3G8iq3/sNDc6KdI8zhY8GStg
q2dYQXGFtMhiZuittfTr+OjMN4kW4YjPs34nJEOg1Ru7ntbexwQzD0N4qO98f9LfKZ1qma69s1PM
d8I0q42Omfg9SI2N1gHvC5ggfazc9MS5CDHFMUboybeqFmI36E62uZ8H3/6X8z6KpQ112OmX5ze6
fB+ygrI4ppwX1wuszUAcxLrBPfbilpkkLyIxVrRE25fRmNzdNLXeHOXXvBCrE9GNp0J5/1nRiW6t
he43gxe6ahkYvxCgM9RVnxIh75rBzDw4/eA/mbYi93R+ApbmD58d002GhCBKsyLgs/aRRloj9Uey
+VwSGy+pMgHuwGySZhpdA7QMDxisD35ovdmeVvLDengM8fOszFbLPv2MxZyP4KQpPQdoYJ8/Iyu5
2oM6j0K5+yRPplvve+WGZHCa800/3fIIpXpgcK2ZzPxzK4cUoSSv9g3yv31V2PFJGai4ShIv101e
/Lxv33pp3aSRl6wmUhxtrv09zKLPcc7yaF9tPcufwh6VpBmHD4M2qKd8zOqLh6q3fw2zLnlHkRYc
RBIYK2rZ6TskUXwxfUysWETplYR1Z0FZwWMmi1jAa8NwIAZY37pGJh5r3aEmXrv1t9FP3kyLkipl
0MUgLP0n0KxPS5ZwFxP13JGaC4S1wIpoNsE3hkF4WG7+TO86eJQq+7qf1vEfAJAs9UUzkKGLMSY4
SCPkOjaJmAbrIr/CUiDIDauX0GOeNcbhk6JYStJoiQYnjvLvWj49Mds3y9hqgm0/cxBin08TBpfa
Sz+pb6UX7xDWoVsdZnMBHK7XUYshHNP8XGeJv1Zshz5IBqHLX3RfhBYCNokJY0OVOiuvx1TbMraC
G+6jhvCg2FtWQA+2XUnLcMhS1Mna1O2kpUVHrzFPZLW9+ZVnvsVzDb/we/mIKj8D9xZG8PPIHiNr
eeUf7p+maQ5kKOdxAEaFIurc6Fi2VUJOikf7T6NVhjUNdhlE3FMYY0lgqaBOCFeBnVeldQGs1m8c
FrIruyMDiwXQyUvSENYwZVhtAdHIvACUFcfQgG5ay50btvrZiOED4+saQHsm4yPBJu3OH/qzXgd7
u2pYLnfBarC99jCpdJ+gmBFhupy0fsNb236EWFlwoqTDRSeLte2BZ7ENtS6N0UJzS6lbeEm862gf
vPN9CddhHz1WUb1WEFzNBam87KZsuZn8IFsUkUOwLNbhne6k8qE3W7CZQKnrxj7mWXkzSEM/dYik
102rqWMx2v621kIWlEId2cOZ+8BBOg2QK1llYZSe+sZ8BezjbRlb4uc5fMNxzKcoiI9D2/HGTBPW
n7Zp03VkgtzIc1pWc9enHnBuMUKuUsiX5/uNL9Wp7jO5ivuyvEp8aBtvYC8jVf1UNwOIFP7swmQC
32eRjbgutvsX2ZYvGXnd0GflObFjIqE7lDaTrtXE+3E4P1j1RYfuf1/71P6ihNzoFm3pHA/3xeKP
UbrM3VUZO8FKsNOdp1WRbDicV8NdABy298wDDkfCwCU/q/STcvL2WGbgcPVWxRs1xvJhoqiz1Bwt
2PWQV/HYEXtaBzGLVvmop+Pr6EzqCBOf6DeXUQg3H+FE+GqwXbQoWZiB6KIx75mq2Tt69yLNJD9a
tC0rwrFB6hfeRhEvRpLp9Np2hCymdYcVx2XLmbQQhRu3FIcy6CnB6dVzGGfVpaLKA7hCXutkgMDS
+6dCc8xnhI9sZvgGLQbINtfxh8+oeQ2M2AcJostjgcCKT87vvmK3WVl97uz10d5FIeyEjPb2vYQt
dTIInboBhd+RDOCl8aknuBD8NHsm2fBue364QgTt2Vp4ZWh1HhE9PkNMkIdGJ1k2kziPLbfLN6Aj
j3enuvDQh5fjNWtr/6DoF9W522Md9baO1aevzBS8Zq32gp0RXFwRjETMXcMMDySvFgAD7rdhPzr2
q5Raf767nbVm4uvJqLyeEsrQ0CiDNV3c6OjjG7ckl2hXdsWlbOvnqZisBVJU5xTIyt0WVVysqjr5
EfaOc57rfFSJBP31Mt90poyey6nGEGL+tA05bqXmgeDNGT3oKIttouhLUZc2Tuwe0iXJCktax4az
kCVl07mtB8Rqq9F4vngFdGpgd/tBagieISinbWA9RvgxRsPH26yl7lEZJJcPrXrw+hSeSc/H2Uz6
m5pYmfRe9gznod2JhNSxOJUg8xzjE9kxps8UfnqiQce4Ip4S+JOTchkkOjtjs0Yur8xv1NrHox6Q
5Yviv1oRVCHXUU24LnSKV/RZlBEdvv3s4RgQnPwRF3J2MJLWe8jAg4LM8d0tXiaMjDKRlKOo3JBu
Na5EVlForImfZ1lWRKp/CxJU4rwJDxnSqbXh5Noucp3hDIe3aAnjzmSQ7GONjNHB6X8kEhpL30n6
hVopjsGU8oaMzUvUe+FWeCU0k9QfL8Gk6pVn8rX1XaPeytLzj4OBS0fFvoQHnU5HJ7M+/Eqy6Ex0
9uJj8Ia1sLyIoMFfVZqPXGV0ICEiuZoiMqlx8G4SaaFSX9wm3ump7yL6ixjXUE0HiQWIT6/yrR7S
osY7Ma2ntHDWbsQSz+lpHVFG7ndwQKoVC0pywQ3IYTHoH0bW9ND1KB98vS23pawWLsBxfJo1lgRT
mWAFEZRnUZ4cQibYFQGJzxDPVgYNs502EXvk12FJkg7QmiLsCV2KHrvOx7CAjYkoKLkx6+ASJSm1
PvI0l1mddotkMq9pk/8ApFRSa6jCpWs4z1ZKwSIa83eWFQaAMuqK4OMXRZEgVs8WfhEm59CdBZgV
Mrogm8a1ZoWzGtcxFpakoBSEnuA94t0I53/CtpPg1Jbls+YW1Y5g8I/7lFvXdrwOTMg3dlrsc88Q
W/LrgL2TD7/pnLQ6K23IqfN9kAZOyPxTTlsYNejeb8F5+8qprpMuLk9d1tfPHUIhzJWUhj0NTpJl
emR4DvBK7YHrr880eNqJlZ004Ppux8fv6yq+VlkO0Dmwv6tJVJcA/vvgGFudTg3ZTCV7j6SxjmSo
w0NOdf04AuWt2sFeEDQC6KwtrW1GOO52ij3vVoS4BCc1NaSFY01Xht6vTDbV24wl01agcOTcwBra
Vx+krxKQ6ZmUbhz/RbeCYG/4zqdLYNk1UYQozB0MqdKQagSlqFESOR9hd6NJDCcxbU5iMhU5nvjg
2RSpRV2z+vPrFDEk6sOyBzcwQSR50dQaCcWEz5HOGMpaiSZVG6IHCstcxKxHdoaRaxeYwYt7hb2L
6fFinoofOzSVI41Jv0RCSuzQd0APn4jUfjIhms+wMhApoPFBT0AsojLsS+TxEmibbAHMUFckjos0
icxaxyHcfC2DTxSl9WM0xsHWtQhha4GRYR9PliLJzA0eXTq7DYlePgu+lp9egxo3loiz8kVlWWgw
alk+kbH8Qmdp63jJzmeVgZQHkBlhcazRy29BCFdjcsRDOITBqXJxHABYhFPeHoeaABaqpuGhatu9
akr7JTcSnJMBsq3cb1c28xnJKLpuL4D4qDXBBZAY6p7I9ggmm1snzfOkpQjtStIWgrx8qQp/MdRt
d71fa63Wl5sgw5czGEJbG50rrqFIxLVpcEJNHqDEQr34qa8eQ8tYK3gONyv5YpeiwGwWySVMon6F
1jN615Lk5DbJY9GP4TIEGb+fReWvUe5thzrGNhGHj8yV0RWIfoL7yVvnhcvoyJSObdrzvmWTIgOo
NZsLEZwJknXybqZAJ/826xl2GXLCRF1bYvJuvtpUgKAuo8ohBGnngay+Y9gI7VY1kbYWeDTXMiR3
Hgxsz/KC68pxKXzRK+SCcIGTJxF5XXZyaaa83OkpNYCafiH6iWtrBcOT0oOr7SAS1swyXrVYVddB
nPuf1CSyKpAffXFhhTJhoJLqJbT84FzVbCnk0NZnxxdfzbC1u9jYhDgXIBzkR+zUzz7qQUIB3Le2
t9c6fOQDZdMMxqSFvCFxe67KtN37MyHVSTXAV7qiLamHV9HtfenRWgspTFtTsOe9Np4AzsypcUbx
W49Bhli8hIEyKRYBA+EDOwjjqCfh3teR9Cb1oqyK5upg6GysGtxtb1OmMwfvDQ3CZ4kE4Dy6ZKpR
IPd3ykIV4KYEIvHBUaAd+MWg04Tlm+s6DOlma0aMecezcT5aAROsmz6PkQ2mSbJ+tyaKeWiOVeRf
DbZce6roJR94W3yZwihOdipRderDicHlhfAeH5em99ES+rQi8gNfBdGBw2RvfNoWCxkuo6IpDy4c
/3WYhNvcan/QMdaW0iXtZWL634ReekQD5y2Ig8RVyLJv65nJhs7ow0TQ8eDA8crN4crsGq87F2Md
wYOUReB7hikjd5LG/rq3OyLv6eHngOSvMuu3k4b3pmwd9VnZ/Ru5TdV3VOAr1VUbESq8vfWPtEq9
DfwP9xBmI4l0tF5R4qFza9T/Ieq8miNFwiz6i4gg8bwWFOVUKnmp+4UYSS28S0wCv34P2o3Yh6lp
dc+0TAH5mXvPzf9MFut4f2mAogvz0RO0qDae8z5J5vOI4oNEnukxl4RarjyuQo2wUXJnAchO9R8d
KgYmESaudVw9lziuEFxjU2q7DS7n/avrmSycPH8wKeyrLocD5NReoPETo7oFeYFoQc64GQG9dMIj
jKC3JHWtZgXw1AhNrcuHQfXLudfzqGbyGKVTSxDdop80sbwwscHKbDiIy5vizcGbHpmCpNhsU/HO
c4proqbvQoUhTlLDFz726/TaDsledo12jZOnVGvHsKAPD9ekCJsJQEgyGofBnZ/qleguUaca5xSD
gmGlTiGuUNunwGCy0vxAgYmvYa4n6Mu+eYxtoCc4ANJ73f4y63+6UeO+l8P6gOvpByjka962xAyo
CcLknDWR5zHJQ5bsfHK+pWYD37By60hSHO81Qn1A1owB9LUmKizeMNfEPoQPvyeMQRBtm6gPMh0P
nJzu0ax19mRa9ZgTUvYXnwH+byLD6WLoA8QEP2Lcmue6c+9BKXtRw10Epm0J7BE28MYcz1vMe0AP
1anB7jgl3PqmLT5IG2ZwNQElGMaLnr0RjpXcFmPlJPS0q0cyygH2qAAHaV01PAF36TCO9HENNEcV
whu1Tnpcc09a6XF1FOGlBC+iISSOE9ek0aj9UMV9kM9srJa10kPZMBpQvsXMumuHq60MIiT8Oj+b
rYpU4ub4w2u+qAxvSfLeC6DOvoPotVmPpRre8AgU+2IQ75NOUienxvLcYvGiAAaAwIKSB6Wlrq7B
1Jfe3AldZ/xGZduEWQ/32+jwXI1OBtfUay5aFz+Ng+9FWj4cSUzrP1bghAW1vHJINnaIBsaCynbG
L95B1fXAA20ZkJD3d8Dbj6OL74NY4372ScfgZ72mBJxPAL+CaerIoGEeg02I+Q4JVYlnJyEAHVSZ
BN/V1FmuVMel6AhTd4ieJJDv05I+Ub1xsRf1+oagYwy8FQME6snIKfs/MbNshq3tXyEJvyxoBOYJ
7IazJHkgXInnOsnuS4EgpdEoJx0aeJLmUSVAHqGOPlg6OPMq+4t/ubxr4b3i0URvy7aZxgUwJvjd
3sA/rH2LDuMMKu1+NxqsuOGmnGoXCW2NsudsaXgrC/ByZYvfrxdMzDBVq5h1FMgrMO61/bw4GgzW
gch5x413lB4XWsoh6GYrShe3fRra9MnzuzcFmTkc4x/Ezi8l4TYmSuOIZvfZX4VxvCOyhxO8Vy8V
x0nmgQAlNe9M4btbK7O6W8yE84VRXjNS8BeDduvr4iLHZnpWnVsFdd6Oga9QyfrpwlIpwYi8Mf50
+2YTvbOHjfni6t3xNye82pdK90NnMR4n+V8XW38moRMWB0iXDjYh/MzYxJLEXvJwRH3Jo2m5tHr8
7SXVVzdnP4n/GYukP5UxQJesya61bjxJ18bxW3YmdjKk7z1byZDQiI+UrfDO5+4Jlj4JvE5vsTYa
Ke45ZwrzRE+A70xBNgH5grthnIqYwQcmn52uVyTRk0/83NL23pln2EOUJxgWTqQg8E67zWdnsRP0
fQhNKbZCtZGiYLew/Wrjgz3a+8qSL4wVX50RS/HkZ9FIeOphGgdSSZM/tFHdTnfwcCXURLvCR37v
uHJfLMVEbpo/vS/5nd0P6m2Owf/WiLZDa57/o45Yg9VzMKAJ/azp0mAHzIk5/RRJnAKvMx9zNegw
CBgWONo9Xivj3PMkuUHOgdUl4/kuPtGFMdeYxgvBs8a+nhtgCAcNpj3RFYDnWQmoRnv0OK3uq3F0
z2uLam3U2ZeVU+1HaVrlYS1JUPDGBoXYYMAQ6z2LVKSiC20HCz+g33IhldCuPdrNezn8wEgkispb
R8ZEh3j80/daFxaFn95xFRZBPqXvtK46D7wZy3A/BNq6HkkeIqnMh1TVyPU8diTmMJmPJROgJtHs
sw/m/yJo/wKHeC7hEnVgNBRYtCWkK6FnFcwKggqYUCNVe2qy+AyrijxA/Zkx5sdi0UTNrftSO/xA
EBuwlh7PPO5ZX3H7U0vOzDp8+CckOM2Eb1lvNSCEkIQTJspj/6Qt2b25dZ+2ilFqTrfehqmyJtDr
HfioIj/Wq/kOg71mksawdNwT8sC1irIfKV2xKxG/hQQnslAg2jbsl/o9ltc4Zq1uuH56rvHvbgHM
9anPcRprpGdwQa9XaeftXUrpMilxm4Ry8fXRG2ZTEmHiiEGPhouJgGJYToxeOAg96jsmOyXQJ7zm
APbua9AkXu0+VqWlbg0C97nBtjg3A0jTwg1SW/sP3/Ou5t484hKhyWMgYOdrE7pr9iBWQo7IbLnz
yKRFcEKG2C0BokYvf8p5Ilxo3NzANnjC8zi4zxGn4pY0mQYSLJJat3Wd/IszxS+6sE9tU/C9iR5y
o46eXdm8X4axM213OTMeLC13vlSVvEwpI8jRWH7WeqV4qCfeX/kpvHGfuujjYx8AFsekmaSvXUdk
YA7aeGsDfnS18HTPgKhtOTS15Yc9LPogG25dgZ0OIf6BvNoTYY3VwekZRnozC8W5ufF0RXgNzC+J
AXQ09bM74/V2daGfXP/ktcQ5w5XWdkIbPuJsvSweIiOvxiecZlwDvp5fhs7n8QGxx8KQuIvnAeVd
JTxuRUkockM3CKcLF0yDs1cBQHFI3Su0yOqqKM4y65iM5tF1E9rVLd2BBBOABujb8nzY4gjaZM8C
oGb+XuxnHzAYCuaHIi2mqK/mObR4JRSNOCU5gTsa9a1L8TFGTytGA+TKu2pmVjit7FhrD5q85NNm
/lUOugjzuD8aubvn39ehy+yzxR3P4na4ODQPwvIfNAZS51XT6boaoPhLAkUg8z5Am/t7bmj2PV51
29Cnb0lJdDFSkDSmoJhTbzqNCPoyQ3xm9a1yuuykRvfi51fkU3Vgp0RwVZl2rBB24nln6giY8lXr
7n5RyzNwmfE1XUiCQ62fBRZWl5B5yy1JFOWCjkQp8yuIaSXJ1b2f7iyYyFVi/0hlQ9BG+jkW/1nW
wv2xzqekF3iq+mddn54kKG0mGLR+LWGuGiXibh1/RGo8EkKAYK7Vf2ReJwfAsuftW2KRtk8SJ+R4
+G6S8o4R57XqQDEX/pmxO7KvtXqpDPmZcjpSUXl3lHfdrqwIBHNGDmFZhUrZP+lEkoA5SOxZydlv
JIJYUKTTgrtMCfdSKY8IdmQQIWypF5TU507uc+JBEA2Nn1hLfnh3D/M4DKwOeBgrnrJdQb6lKjN9
Z2xXX4U2ewfcwY6zFGu6ne/Q9f5pbZkfNK+8PzSVEqEVu58AMrp9HJ+p9Lz86ON/2Y35G/f8R1E2
CCZidauHf9jTT+XgDwfC6tQGhSD0FEF+a/gHOFWM0xLLPmfmtLdmbaFmjam+fn/v92UUWoRNQ4aL
l/4xu+l/Ec+thwhrfcwRX51aE/+4NvY2z53KPmujb521QsldEW/Zdj5pj7NK0WD4OzmOmDs8uDa+
Rly64IrJU1ML4nKZgk47LD6oe5dgvDOVNYHhae7tsoTUdeUbeTSyXN8xv972QepEMKSzn1v7n5gr
RnIpSwlO2wX0AE8S6V/IbimYmY6cMCYTbSblQ8Vf5xKctBMjmSJZS8QIUaaAxoqJKolcXdK9SRNe
WsTstlLX0TXz4wLuA5aaSMJVx8lhYVZ4NLYX5I8gmlW9+WgakkFHKok5q4YHluUBop/PPCv7+wS8
+85ItQx3ED1org+PU3sxOdKfdKGRNWAv7t4w++7ZT/h/qfV+F2IHq8LpoI06M+Pcek+l/iwb4sRZ
FfjXgkbHwRduFsv4/PuSdEgR9cT5I3sWwOvYTfA4sxGdHwYVsTh4DlBjRN6YabfKJc1KjSVbgEWi
ztIJWMxLhppbuJ0HopmdhY9AE+aPuRgvDYt63kvr05OE0o0lbY8h9dvvi2dtR7ntjyHznnffS9Hh
OzM59p71oc8g35GWPmChK0IttvJoKWNcBm51ma6z03n30kz9HQlgGD/ATANVgluFWvuM7Lt98JoY
IWDxBEuTHSIpYC/KGLF6P8YzG0+w/rQlCHlQODqCjpzZr9Vs6LxFHqfF/o98X/M2ufc4dLl/9HWJ
Or+5uYjcaDqLd2ms4/1gl3o0IgXe6Z48CGWsz04+QIRzEi8arf7DXaFZDuV3yv7wWFnN85Jl2X0R
T+tVJ/NKZ4M8GeNN+Uxp+VvRPk8J2lJ9yg+kN/DDCfi+CDJiYHXxUW0w6CvnQMbFfSwtCSiqSJJz
UjMOs/q7rKrfZs2wjvBiiWfx3ORgMTS7JV+Y6BSsXA9jfUEVP2rcMaan7yyvfM3mn3ZWjNNb0udr
TZJ5GWrNfJpU3b7URfPaopK7JkYgsY09NaW4y4siPyR2djQmaObyN92k7LU/hbO8I9NqSdolBLKO
M9JLG2JP4qWkKK/EuWCtQ04l/nWs9SPDwXeIvmjVCs0Lp6z9WXQcVxbCwHuC/9LIdWBjaH9KkXth
XBrrk81wL+y1giT7uNrqayZrfZV4D6XGdoe9K5qeTdVVIGEMTLRLZyVt7axr7CeWhn0cWVvL2ahP
NUpZ9nT3akis+3SGET14feRILo8mIznaRD33uDRM9R1szl9xNx7i2bU/bJMSWiUGj5eCg5U+UkTj
MpKN3ufNf/m2KcycB4HbCIR7Baba7aEUCH082CVXqnAT51AMi0WV7moXoJ0u006/fJym/ivJta+1
9BCOJm1xqpr1CVH3u44n6psUnp36TJgN/3Xb+VUhXWSjEaYiM/72PtQrbzHcZ6/ueFqWWkYyX5Ke
ctdABAfX3Rys9RpL29z7eYuPKfaxRy0TN+bYvVrDTJpqzEwyS/5h02yfxoUflFmZZJnr+tF1gHUt
vXTvzNb8YnMQDvFSPPlN27I4LEck8ahKEbifOTBShoiNeuuV/qUGUf1Y4705Fv5367b9jtMcIasC
PUPkuLafa6e+E1nnXJRuI8FoJo+VPo/Wecyqbwt55ciooUDbMvgf5Ia3pDk0TjATC0NpeE+1xBRq
BrYId1IebdbKfAaPvT1JbleH4eM+JyfrzU2Tv1rd2/94N4PVjO1z1xv6rta656GYygMkSnmxMxHk
GsV8ip061AUIfN0lHAky6P+9/P+H9EQ1mJoVWVemf+LzSaI5xiYBvwmheDmLl4R0ZrCd2pPAavkS
j9UnMdTd9fcjUeVmoNTMMjyPX2BLGC/M29bIMGES/34Yj/gMqOkd9lv8aQ2UpcDJc01lfEVDnaC4
ByzpoDDROddu///CNSvoaClQNTZPv78/m+v//RdNMnT3o0bWlx913Ywbrf302+3YTYlq6RQXc20v
9Yktzh/NIvwU0pe5L42kufvlmNbbr1qJhdYsbUgxa6NCMTHAaGcdNl+Rm/7FBPm2W+wZxer24TAm
Mea2lD9mQehfkEtx7sz18fdP5fan2WY9IXW52lt2To5wPeZZkAMU2C3MVcnUZlubjF/zMPpnb/H/
UkKmF3yAAUoNxOyzbR21U7tujWxk+uScoGCZWEkSDq3/xE4NO2b9Krm/d9DL9lOn5B2rsq1DZLNf
bkkt666w8ZuB1KB/j8+wcHeiR4aBiKSNpjm/+Yt61ohTus69Cb5tefM8icg5IcGx8Jo7LR1BZ2oE
DhO39Glq2r1VN/oZGTpOVcJJGD/P1nLm+a7IenfTvb4NIOJUZ5a/DbrK7FVo+ta48NQGAhEgp7ls
fgmhdx+ewYyNUWZTPyJAIOakMHe+r+HKJMVGA4OtkpRlVKo9DOu1z/mLcxPkVrVypq7Dcibgb6T+
Zvob1/6d7W+h27huze5FKtLxvIolXFl3342xRdItnjzmA7WOnQDT1p7M2TgNHKE2W+6gZY2HHYEY
31XM+3YSN1Bx7M0dnWF3Q1faDnfC1QPYzNyCUOv1DVmoJvof2V+VMqtQ57EiMbRIp5v++OSVj4p1
Ho7nZd8XGheW1VwZbJMs7Amw0XPkie60zPZpcps/RoIf0+yQqbCgKoLSwn1LTDWrtiYwwQ4FhmHM
B2SbOshhkxko1qBWCDRArXwCoBYqEhaOgm8fqbAZDHF551RpyDX/ZqsB6VprPW3P8bWgtIy1a1Zm
y7EVCdMulgBIMfyb0elPcuas1WMCvWMEZScUSHv05A6L5znZY4TgPJaIRmEh7ZfJu/oKGZvHgT4I
U+wtCcqTnU2BuzpUbQx0GOQPIOp4z+287vjeN0Sr/aqkRTzJWJah9BBfpywMtMH6Wo0lQm62QNZD
kuboiHSFz81ANM7OHb3iTo3y2ED93TlV/DyzVowFrZ62RZAUS3leSgjQVQ1Ni51qyXPmaDjbxVSU
b/CmDxaJycWiQ5ao54ggo4ecXbc56efBXu7rprmn6zfsgk6aMN/9Sm2WFTdM1f8t9KuZyL6tLL6Z
Gui9Lh8Z2cjNHwczWujWx9zeMd9290DGFCV3jNSe90Ry6wHDhCO0pbq0LMKzxj2kYqqggDMUzVIC
ouPMDNytdMGLxIZpxIHIfllvtM/eivekQ5Cfsxgn1Cx0yKxOtJpUS5Wq3dgdhUkKkwbJKJgFUx6L
1Bx8dhkyxGp1yFxcKYGIXj8wgT9NkMzDuU/6vdiOCiAMeBzm/mI7ZhzQtFbIeMXv5bcnygWO3Far
IMQ4YMwLnZ7sPQeUIoHwLOrKoCtMJ6LXWzUaxboVHxmpUSrBwdriKNnNxXISLZK3sSyMkPGHodzH
AmYdW2Xgun3Z/dQu4bNDf+dky7MJGoxaXXsFuvqXnVN2GpFV/9bOgM+q/ZLVTNfSfw1Md1rHiYhG
EgwU4WlMIG6z2ajzNKW4XDBS7JCWP1bYg6Niy+Gptpce+UhotiST+bOTXrzEf+1VzToqgyfmGxgM
6jwabL7XPHd54BSPtath0HS/DQyJc83GpG2m9UDVwP5mVcSBshGpdANDOvDCVCNzdOlAmlYVzYQQ
wIeJrSG4IqVXNRK1t5zpIBeDAFHkIJbOoJXqdCDXnUAMu1Bfo8imM0ban4bNuFV242XJ1vcuHj5Z
uIae6ZMDE2Mw4DYvCeibUOYYcJq6yCENZhBFAdCSfNsk9sBA5+V3bdj9xRvWOyEADHLqsOeSDxpQ
yV3tAg603fyoqtQJrFc6kTH0dGjG1fI4YNjRG8Y+TAyHPasLvZDGPVa7Y8JPHCtiv0+08p8+LcMh
b1AiTMkHM+YX6YOb4UcBWlbNtNCT5++KbY2PFw7uq9meXL6kvQ6BMEQFT2yw1FnCpbBAk47EDqKU
qovymmOly/dKB49HLUWxyNStzU9oXpGIlGKfS/cFZX444TALco+tHplEAXeZFbhxdtVmVH9NNtnh
gjSC6yioTI/iJEHsAp/QJIiGSCnY0Xq6ss7AcTYw1ZEFYcSa3p2gW6rK6JARsiVkStMspX4ky9Pd
OcQ6JpqxX/2p3NeD8Ybfku2D/dVmaJP0le3ytDxZCESBJ4AtHOMmoENjmTU/of25jCVCvN6F7je4
X9xlnI56x9C2RxivnsuZan7lFuDpzDNCGMbfBlEAO/cGQxtfvBxY8sbI8Cq/53bkvTTbKWD1b+8J
EHZbiL4D9OaoGmGuqxV048bGsjJJZTsmDKY49qgDu53hae/xFumG3OtOL1T9tKKU3rHZUNDkG4fe
HU6CkbY/GV8yAZqKEUT1PIJJs6qN+I1PqRHLWffHlpsX8plXqOzkpvXJmii2UFToQUaEV1YiFo05
SbGehkm32ieAsv0BHOKj67mEVs4Tep9wrcU/CR55MOrQjln89ilhcplv3+GERl8z29VlBf7AbqI9
eanEY+iYjBROwqGE47hcj3XK27KGXZpenZnvM2vzhdu5izTX+KvQ82EbJfCH8OiDmJEBEqhQU+we
QSIQj8HPMnHiIUTrh9pjNyr9rq0UQW7KWxH1qT4qvzjFn5IEYP6A7gUSOH1U4j8Tnl3e96X6yLy+
PLuy3Sqku8FTZ9Nhnm7Y9assCBlZYPpnbv8KOxr3LJkMdWdzuJCyRUIKSP5C7qvZuNPLPrv2kx2o
rn9MK6iN+lh70QqGl0A5mgAnVeFEKl1YretfkKRbLc7DhsydCBwgqhQivzu7zg5YaLOAz/jOrLOn
B49JI6EcRMzpLVQEDXIxSJ0rY0PAqL31vLjcQo0t/sbxEBmO1XJ+3M/IO8MSLSdeQJDmfXYob0J0
NYpx+mvhTd9JkeEb0OJA9xZi5OQm2CP/N1cHDx7GnrbrQY9RAybmuUlMkl206ajIkzgzjGT8Z2Dh
Kk2sDjVj8GfTPSyKKtFCX0XMyx464Kl2LHaPlvTYAMwWI3QZyawsj6Oon9vM/M8cbMoZy8iPBUwI
xsAS1Rz4UW86Wnjd0FXv4Tg3u36rpF1Q9X2cn1qVcLuqn07HVmOqll6txW1KirOFvwoDSMSOWJ2K
gaSM3u44bk3FlNgns3SqvxTTEOohl/nsUjygNzO5qZl5J/xoonjCsJXb3Sm30mBt+/9qs3zWnWyM
+GbJnZ0fKcC/DXIBjxzW0ei7/oHejHlN9l/V9Nccv+POcidYp7WNjb2qnhbPhOy8NkwQ2oXJPi7r
vfI+WDj+afr/5rHzQgyeL23rXoYGdq/JMTmurYXU2el2iRweXOWs4DQ/2W5HmuGhtU+tP26PlXKL
7D4kBSkIVkK+eYHXbSNvHz0Hpd8ycdvZGmZ9ujaUd89ZljcndAH7DhzKjhhjwr2wWG1Ke6RhtTrI
bn2r5vwH6jWl/ActNiqAUQ/bvliZDPOWtyu4VhZDYeH4EzYg7SoNxdIMzhrCBI4xm0LtnDPFxI10
Mleyp0qHuwYeKvt5a5fayX/mjAI8ncndopHF11H1J6OPbNrAs8i2LiFBROP/rUSLcML3X1yH8a8g
WJXR5ZOYjI+Vb21HPUmVwLevIet3lrR9xmcnA4M5WuRgW9UXiylduXoHA3vDvvH2rdKv1pS/paWW
Bu2wX72Y2ZK1Of4EzdSQSS4CPWiG4bGUVX+0bKo7JqIIGKbVRMCEILR4XxTGXPAVnCw5cTZT53IB
6JTuln4cl9h5qMhhYUQPNcDkC9Ee6s5xzn0TVwGCX8rFhCzHkcseKCUnHvleVMklcdmNPKRlJRiL
TjjGWvEw6XxqsWl9sfadS8tCRNqxZ9efmMO1F7s1fW5iXFsL16xpsen1M05BZu4Nj4Bul6oHY2Yt
srgeBSzewdBa9ZutiX+GQijQmISNL5UNrJaUSy0pbqvvFFSSdhdoPZgcQWB9QcZk0xKvzNqMGMmV
58XE+5Sv2ndm+pt8DZy9xWA6sHkCH9w0R6PXm3d18UiQYHZsNPNhybRLXZaRa9rfFLSUxYyf96CZ
L4NWsFQ1ddaffoIPZBU/2iKaKG7gHDumCDuluIi0NfQ2iVQmrL+llrzLuUFLDcibe905DnSmkVD+
l6F3ZIJqiDfGjnTtAiS2C1I28pb1hlYL/IQ2VlfbnxETleSTmgbqezUVawiGgfDf9afwEnfvW+bJ
dT5aMlZ3yveYYrgkQfBMnYg35s02Ru9IAiYmrhUHpOZeTMUE3o+dcv/Ab7K3S3A+5gBehJ5BWxhX
CaeXijE2zb+2r6ybD2nIY2TP/oyiWuj5s+WYas9w4YmV64Xzvz3UesfyA4UysBBZvJR9T5SXQUXl
a9pRt3lWdHl9v7aSxOjxLkdi+Zm06NrWoQ9GNRLlAmfEc0u2YmPfHhx9BUENEcLiEwI2SfDCh5qT
wsB1AAZT6QcG2VlRajsvKHiqYC7jvVa3l9iU2tGqmZGUuLjsmhgZv+7RSjDnReFSeZEq+VvazPlk
hXjzJkVjl1suSjGPIiz19qonXMVRnE9+YdSofDZRERtvnWeQW3g20Z9PfAEyXKFmsfJpw2H4lwhg
D1rnx4ep7oiXmt7TSb/6SbwczeEiMEJElTVxDDjseoSfkWQ4Ojxe2vpvVk3DVVUjmXZ+5gfAHShP
69k88S4N7YAcTvNJMCxh9JI9S4WB7b9OwSZbSPmShMg80qmeei3/WZHFTxpttIW7L2jHDajuLwgr
QWELD/dR0TDmrCrzbIH52XWmS6QGW+GdBQOs6XCerkc0xCzeS0ojOTGcTmm3+nfbZlHhu3eg367K
FsjqNAr8WUWCWadhbmmOPhCqNFtJ2HUwiI3ZdVkWFW5TgbwCjuC25Wc/kP+XieJt6WR1TLl0M+kO
+7Iunw36fhbL7dXzZsaosAr3DPEl8rciYYQxvRSYvQMLFRIpH2zTG424xQJWQMXMBXjf8mDp9YZH
o8xwNOIHTKM/e5WMAzHST0hpoBxckjPR6hkzZETIqUmly8+3WBjacVSicd+SbQrrlDOSsjeLp7S0
y7CZPn8/WskguFaZfYeMu3lyl1ruW3DWYY5GuWMyHpX2BU3lV06GElXgw+gP6RObkPzEcUZDvCx0
SkUynGDipY9GqyMpsJo3WbKz18VsPqleCwtXVDerR4LkzMSm0OLFj2LGRK2ZVEGD+hStoM/tRysC
nn9vdoN69G0bV09a3xvA3vUm8x8lhsLnoULhojuxdVjSqiPoLsvhlPC08fyMFc/gk0KlDy+ZGMYX
Jt649qEciVW/UIBN956ZIZrKVx3FhvQAm2DKnxbXwuyBrK4gUsVhsRb2c7QSkA6OiaJGJv1w//ui
Q2+IWMFN7H2utTt5D5WCXESYcnNEVQgiICnKE3TwITFfCnt9xP2pRcx0BW+J5ryqrzKpquvaTT1f
oNynPjwtBu7o4nIUiZipO3A992kOukmm+j9fieWhXk+ijsnRLBxqNljF2uwnb6tFPyJB7tz9fthM
WLqmCukd7Wl1IMMKoOKANEcHkbHrcBxxlVnOvQ7w997yX8dGO9Z27EMmnNwdm07/XlfWFZzGgs91
RA636M82MSMnJM/UuXRqxAAlbxDYXRpSnqd2gbpu7LVbWTbam3KST6ag1a0eO+YxWWmR0ggpLmXG
mxt4UjOwCviaECDQiRoENcXdKTUnBHrAVCc7JU1iXg5FBWnTyQkLmknIajLv+vvBoBcmVLYcMFei
Z1HuWdV1lCjX6tk78/5aC1uxhXzd25gv7g1O4xO1XxG0eVyihZ3OyUw5yHCl3oq0/pFMu5ujFoaQ
Iu8fe4OED4eSn33XEOWO7wOjBloPhCvrrh5WIOaejrV3cYt5kvLBnterQ517q0o3OVoZTovfXyH7
w/dilzVmq7Kszp4JvQKjygEl73ZxyfSWbS/twswT+QJQHDJJdpNb5M+/LzUjcrKw/ijcWGff65Kn
3xfFSl6L/atU/MhrAC7RIrvlAfNu1DZjfkTTz+GP0bnjBJ6lW4csgpz1ydwugHQF8OEOPOk45HuC
3lJsm14cjSU1vj+6QW8ONcke1vRU5XpgzoxoMeqrvpcPwqqsl1XUR71xtSMGc+ZzvV89DxN9DQc/
+xB5Epa5j53+n9FU0FDdY5ElAAorRssJuQwJZtir2YnlrpL4ldsJFaeSTKYt0ziPcTaFMzdjVc9j
lPsYKUcABywX4M6XMSyjXPwtsplN+2xfErwE3J77FhfgsbaGd416G2GmeRsKkHogZzptgY3TnAb+
ydHix3JiJbJMmMozboWu/KxjczpNC8R35e7hzqiwsFH8pcIImm92cOjt7FvnTOqoy+KQz5N4nYuD
0YMRrPzsT525IlhH9nKyIkfV4LmdjD2gpOpziIv2WrXrmzuDNi0wnDGY8zFFyfi0dYnGJqQpK+vB
TBGujRP642pi8rlknjjayQnTQ3bRp7PiUD2WdYP215nOTqxTT6Cldd32kYCTVxRhpLe4JD15qc9Q
nEi+CXoufwP08SUzCNZKBnDDFblanPw7HKlGbr9beGo/XPVo+toRL9BDTGv0EGfGP5vblA1od87Q
qkZW63zLiqJhIettqAaKNl8M59heYEUxUHUpjAmkZsSMLb7f18U/rW2xUTSMfsaMBOt2ZMer9fD5
UMzzy98XKlwZxWX95tbE3Uk2OCGenp21oIP7fcm3/1+yhmHku1ymom2wnoFAGC5pb373wurDBvts
m3s+ulq6nm2z6PYYEJzNEJ1k8o5FoqHL4ZDKvtm1jrcEjdMn+zIxvlQMpjzRcaN0Mc8DCLlnhmKg
5wzkk0ZMOUDujtgYE0MwIWSdTJzA0u2ty7guL105xpHfVKjhLsCHFNTfZXms2+qfl6s1KmbxkcNm
xnA+htnofDfm/Fc2uA6G+tNT8Rwo44ZMkUIYtyWWeJ2h0mCQM0PTE8cXF/ymG6uf2k6ZUUk76pbT
KtqFfUt1j4r8Z1YMNWSVTrhcDdpWbWU8t7FxG9Qqh4kFZ7aYDncyuQwFS4Fd1pArO6+djv9zBHri
zug9TOPEZPINA3yO0wWRiVsdqBXDZpi+PdgYgQbLnU8crSRpsCHrIfwnm2Yr+aSj5VIeUX3RlJ9j
RXubMpsdyL8YqnUX+44bDX2C4cA1m7O+0e0aWqRhk6v1dsmeQBXdIReCXrHSp2sj7WUvVC92VOQW
OUBErlk18IfUDvrKJNOlml8kjgqOYONLR4Fy57t0tKnW+/tmqP8mHZCEebChKGR9RbMF4P9/qDuT
5riRdjv/F6+NLxJTJhBx7UVVoWYWi6NIbRASRWEGEvPw6/2gb9ywryO8uEtvGK2WWk0WgMQ7nPOc
wcSLil8WxVedwjBbl/RORbJ8lL6Y0vqCknsGg3Q0CaOIayjejfCvlR9y+uJc2gn/CZncM71CY9OC
ootkc5pwi3o8HYxjyNKTw401wz2yZnNjify1YATTt+QJFXCitjIq/nKn3LWu7tYa0yJIHuodprST
/5434zpqcBnI7rF/pUHRspQgVe8CEurbxX63aji+cCa+yIhsgNSbnVOcN7Q/NemJWsWPoavISWY+
ux/abISkSaCP6hD8IdvxmcONzzTIXJQQgRZP2bYeiEVYmu+09/MgXXVS/3wJx9HZwjDJt7L2ER8e
vCK3zkbeCcSh1QsmJ3kmHmomhLO9l4XHxwSAVtK5HqbCJnSbEQIa2FsxtNztDN036di0x+VTTX55
yMwRDxqbaVN/aTedzphNWAIIcaVpQwjkjvvIm8Ibvrpp0839BTKk2uMJRavXK3R0L07YtUE9uV+p
cv+qiE6S8J3swlw3fWyksPaFNcUsy1ou6vSjNPNry4iAGHS7f2DY8F4hgTqA7I6DpYmWt8xxXDzp
jDypeT+Fqs1jnLKy5tgdXKw04cCGOO/eBg+5YxIponOG/mGwHNRjhElvkNnWcX9sl4g8LElYFrpv
0k8c/h6fm8qSpXOxHVYFTOLRYKwLpajaocl1Tm5KiZRbL5KN92a2GzSclXNEju9tURFxU7VYTKtj
Gg9QRSt2WBnw72CFv2Vk3VwJrUPGRVZXbILaDUHZTCh4kdhFT4vP9g9X81lV7ZcN0mtTlv2w9uG8
5+3y0K+OLqPs3E2jWy/oLaTwlsme3U2saI0Pt4j7HeYT8qZjZzsvScigS3iSnkC9k+ExX6wQqmZa
I5RO/GcBkDLzKUJJjh5eoYhOe9Cux7GyflfS/K1Aio0aQhemhl3f0BE4NYPdJg0/CKwFsSmwSuU9
UWST+WgMctxoFT3BI/5FpAsmUrfGCi1plsX0XmAIv0zFcGaojraODULu9R/RQBbAaMruw1X66Gde
e8xG5e3zysaZSW3AArw4GlkddIQbbQYK+bOuxa4buh8ImbrXCr//U5i7O4bMxslAGsb4i/e4rIrk
yPuv35AHhUtUmOeqjF0SQReSm1wlLp47zgeKspeE/TzCYOT6o8odYJ8xZXiinv1eL+QqMfKpMUVk
5lvfR79SxPlPkzuFO50ZB5lgkQynWZ2q5Qeiy2TnluxaREh4UjPlN2IexQvS1l0fzfaOMKizcmuD
1Rr6OVVZf7E9bMGGFcRH6mGXs6SenPT3mMk1FSR7ZySYnTq2LtvByJ/xYFBEx95xbKEZODimaAVJ
8CtKLbZRXvyKMfBBIUNyYlYR9iEaHrOO/4Q66SEPoAYZyDM5OA3aoFnmb4AO2b2MPSKzqL8xDopQ
IENt9SW070HfGe7Yxyid/hQEox+bRnR70YIlsAGUKZWRhM67l26bZX4kjZcmwYOy+Dd/kd9y8X/O
NTF5qJg3lW0RumIt1mbEapW+kyO+7+bxPtIkFdoFVK9x63mu+GFBPTnYMDBs9nbMYDEPt2ZG3dCy
BK/aP1aR/sRBaF1d/sYupb9yPPu5Fl3NJJhGsmrdQ1gxLMSDiX6/KNB5owB3KZHM8JE34alts8/J
ACaDRByNhOt9xs38nif6wa3MuyZG9lhUnLB6kQFd+oPA+r2Jre7LQQ1NGtXdnqo+sJ2CxjB1w2M5
zSwvCI7SixN4EG1Y+ycvlmA5lWeetcHEZhsOYeJJUeytlc/ZlvLsYf3lSEp9rs9NxqZP0JrC3Esd
O0/cDfDN9u1ApI5Puu4WkuxqVrKYKJufGY45aLLtb6fELY+vaiPiMDmA7MUJ029H6ckAJ9XIGciQ
zK7Dg+NZFL72biF4kf42TLeEVm3FzN/jDZ7LyjPCXEUfvVotZORE+9To4Vl415yM6H0eYrniZvud
o9RaOu8rBKJDCln5uFTILxbUnliqAsthVEC2d4tRzAbYzJnIIs6pH+NYkk0JkhMP9quc7ImRblPu
zJxU5BSvUe3qoLcVOXEM7NTAdjvt0+xSMFjQi3kHC9Mfleadjo6txqZrfeAvtx46VA6k/X35Pniv
dCVR4XqsQ/PFQvs6/BkW/YdYs2DIHGx/Wv2qmLSEtSA3nHsTscdLEtn21aiW2+wMfDcsxgBuA9W8
9eqPXRflIWzkHzdxnuLpaXDXkWymgVb0FtesfpZJ/CvPZI3c/UUkJT6UcvgCl7Gi19isFmg/S1J0
ZSZPpGut/eGr2xn+qR4s4FcaaQFBBBle58XH75cz4c7hobijHcSJsU0iMlFiuFTbrA6brSJNwLKN
a4NOL7XokdLYYtqzGfFJxkRlUS0ShOcyZvDrdUeZUeWZsEY3If5xZ9636ZTtkGntw6aDOZMteTBw
CmNYZK5QlnKiZPQ77tX2gheGdSN4VGRXu1xXfzzYMXeLBOYWqOCKmMHzjN+AlWb8gAk1e46g2LIx
LNTSHZdOfTqRn99shO34iufHMBvsoCSWM/WjZQvj8HP65ZE+/UCWYHqMgf94ECnxvmEBzrv8A2p6
jTbxj9llRy9cadqzKUnb1Ad/PJv0NPs4729WSyICdRjpzB7mHvb3JGacXS87tyFdxOJyclTpUcrm
w1xGoJOGftBdhpMf+kSrqhfKOpg3UFClWuX9k/oeZgBFcxiB7fhdT8gS2sq6D8VQB3MzPtqTKZCX
YuIUC6NvtRjbupu6nUWC7s7M2OiXZgqkZ5iLYx/R0c+w6jd26OG+1AZvq4hfdT2HHOhbVUCsEG5m
BxN5iWxEVr6B/QFl99TI/AIR5tq36EflnCOsrKMt0P97AkXo04N6lqnirUL5D5SE+HA7NZFgUZ73
MaLh6rtxSACszBc7HTllGFcbOLZzsRT73CeFcJAOSH5H3VIcljBXjCowF05KE0rZALiomMyty+Iv
LgbzHIesVwRKkCW1jQ08IIqWvvije2s9qpyB3SMmgS6eQl65jo/KGOPi1HaPjCD8bZ5Ux8Fq62va
6Rvbjb890Em0ByghYHS/s9rOAJD1e9WzgeLQBiq+/hOWXzKeTf0iiqnfzHr8nqBG7bwRJ65R8xK3
PFif03vrGBafq3ctshgvVz3au6yADxRy/0aRivdVda8j3HOQ9B76PmflkJa/0nH8rBseHW0hc/ZD
qgUc8ERNE8eY1/FTtwzyreHhcybroOF/RR1RuehlWQsDvWLcx5kV1MwUD+2QtcfZI0iu0WyBtXPB
2KB5ZoiJJfkNMaJRekGUfCbCTHEEmRhyqH/Lcd61wOfvcGSQ5GfVrjRsEFn+m7j6eVjsIhcqmpH0
1WNv+WuRIM+IgUaS9Vj+6iJDkoNQq0jLXTkxHHNdxsK19G+Yfapj35Go5OECw7uEybwoTgPLrrwd
+WHcJxTI+SFkwhBC7nJV+KyxQ/Ekk8O2kD1bC2ejuZws55DyhRgH2b+4ckMD/5QkLOmLcq8KxCjY
4MQmW4PwxES1XSyVA9WgpD0T5V/M3HwAs8ApW9K7ja7glr0bSfaypM03HoJ9MlhfdjSeV6hE22KY
z8gMnrqpBSQ7pfesCekZdfaYzfSxZUc2EML312j2z5ABkEdfhuU02WN24D6aN3ab7LUclk3sY/gE
wfIqs+YZOmLK+mc3Ixs+VDSLvmP9UGQmMYqf0HR2BsWbHRJXO+PSkFFSH2yJE77z5XWGhmRzyF8d
VQN2yJavMYkfPQmzIvbUq2Fo9CvCXB06v3m9/LYHfZubOUg1ztLBYy8FNP4sl/QmK2XDUdaHNNcX
uL32Z+v8ZYSPckhLIkUNpoQUIzZTZAdDUJg9Ki2SH35jFCSjF/y/USmqaC7PjQs9te6bM4FfEWgt
2PzImft97STvMxfKK7pfnV3V+zk1FNsu/45PuWduKC+Zgx8B989wGIR+ngv+0xTZN4kMLrsef7ki
jV+D7TF//+1I70aqOpMlJz1wFvZ1rAomwSGgEJcF1TZU+gXesnuNs/psWZBgE7aRbowMP9GCyQnj
h7yrj35U0hfyaspDHh7uIJRluZNSmjjZRhNWFxRD+KPOucgTkNdEnJNlwXurstdpNmkTMVhv25kP
ZXF4uZS453KjqHZ+aP5kifuU8LS+yhCyHHHb9z5ubno01GO5EPgzaA7rRZAOjlJBbZjNq3toUqqE
7j5f6nCjDIIv2tL6AyeA29dV5XtOCs9WFPZ3l1Uuc5gMW906Xw57SivOA7um7+qHAnC0W1XXchbo
hbAXEA7CzZrP00FP+cnz2Nf1DJ1wkLJwwhT/c56x59YTrNq80bcODtEO1Pe5bIRzSLBP5WPUBZAF
gh7N6M5cneKG3Vy8/MlCN781ByqI1lkIsohw8xFWXrAxNMwXmQBpBD9o5tRzAp/CaLQ/CB/km299
IiTb8mNkpZmRT0ohDlfdc/2NgGaVjeFnXdED9gVaPbQ9gVfa1QG7x4TIjgdKeoRQI8H+PaRoBkZP
YgzoSAGpEvtVFBKZRWhcZCudF5eh686OcNqEq7O6JwoXV5ZIT8OAnbNqK3FChvNtt8DSyMzhOUNb
dpDe6By8NnlzqW4BEDntMey9/GpO4ZpQ4lXot9PvPFbTubam7yzlbgxVkTzIuBMYaJYg7EG8mFbY
7IumcvYueGYWIAS6+45On8Ey8lSZJE+Y4EAdsUUV0p8EAwZYNwPNTmGuivSmpbZAk+oQavqztp2/
YyjtSyHdCUxW9samoz+Ohm6ODg0oq4ThPKVoC5FIlr5gA+mOyQY+gJulP71F/crs73L8hQfnrUzS
6ZPRClM7Ljfsb+JlSgEzPiJqM8wvwIw5jeAbEzlh3vqUANkR+Tm6dCIYyfk4dIalT1Yv3rqh+kpp
416SpvxR9IZkssbZ1zQhUCGOGGqoq5Xb1WOkKN+mpTeuHRs03sHUa1J6yVtarwntA/OFSgTJVEiS
IYG2828q8NToM7L0JByHaIHSfBK1zh/aBD9g08zJs4eWu25R0EXJyfc5qRSMPGJu4NEA3/phdKts
0+VgQOP0EmUmQ9C/Wc2AdpJpfVwc/YMAb3/T9W3BdAgOh/Dj+jGsoG94dDSPIfSQYNVPsxtmC9qV
6bG1kBvkLgJa2LHTrkbycPG8QzZxY5WmjG+wpfvTqMsIfSQ4Eu7igVnUPvxt2ct7nEBld11swbnv
h8wem2ZrJzo5ZD2pqFBmO6aBTHihLVlRsgC/jygTHn2FyJm+F6N/hu+TaUiEuSxnCOlM+PKybsNb
SZOj0k5P6+vxaUjnr3iqyZ2epHFmj/tVlZ5mzVfEe99uHiTEnYsPRwrTgHlDvG0/xbF+hrZo7MqB
DAEGhAbrqKE+9r71s6bGuswg93h0fo5E9xzsweufEPGY52Up/+AePOIq9tg/DM+mP/bcBb9t6X2p
1Fn22IwjRJ72qVEZsQfhWlW18mI0rMltN2YIPNvmHZzUzEDrnkWYL4XpiF0Pb6Z1MUuudzdKn3h+
bcrMvLj5tJsmiRm8UXvMBchOSxEyvr7wNzKFgQbPvI39/tns+/kMV4zF/5D0gVXNQwAvhhLQi/v9
ouZPD7jpxXCLQAvc50zfrqpL41uGLFv31XwRDjDNMbXOc4/hNUSJvO3GyWNCbbM+baKPRiAUH6D5
3lSo2iO8oQUFsf5Ic3Z5bTfBdUhRCpNpgIeIyPHFu1K0DdshkW9pkhQ4ZajxV6Z5Z3jOuSm/4rwu
yMrgi6ky6+wvGFmBG6UJbQPhFhN7JFrl1qEJN0w8bnGFiqQZ1GPXznTRBWxLTtLiJe7t/hTJxyWl
nspc7d+GaiZ6TpmfBYj8PchN7wCGIgq89Wi2rJNgcvjJLzrRFiheK+eiPmHbyrP2kclXi3/yu/nQ
D+F9DOEiAMtGQpajf21ZpEE5Qx4kXU6VKHpDghzuR9wMqrW8S0EgLJHPDBEoh8qrsZyzylkFTnTh
U/RKSjSBakD1r+RIbHuQIY9S0jKSUcu0rhIfS8uUcrayXRI7D1mDMbig+ry1uvjBZIIgjkyj/tV/
6WXPHaQnlC+2CWpJsAVxiHxQ9b5SoXN149hFQrluZlVzmUTjYWXx5Ebb1MdpW735RbRWmqw5PN89
2eOjmzoO7JN97NT1QRD66cQM2pRlgq6yPRhMzGyziVgVh0ZmadPAI1GF8VPx6vQ2rtIy55LkaXcy
+ATqlc8ardDXzEmJpJofyQyL9oBLA8axIAag7W4L1zlBwwXeMfPxsBnaZNlQHH3QVeAHw4uZ1+mW
4V0JECGFFmfIkwzNfWEja2Ss+tuU9ktiOM2h6fFp4+/EQ8OcZQ7Nk5wUJWChn42KTtcXJaEShD9f
LRI86o53d4Xvccc8qOkZuBvxcui0Q9lUYAdqIQ3EaOSpEepgsMNvjCJHo2+W/YQ0TPMt7Ea6p81A
JYRmrtLqA0vjFVHXKn9goFhGRCOHiu8iH1cfM1FnV0Mj8weDKBHmlO9JIpLDmFXr9IfewcO1t40q
/13UgI3EqguYThMYmpMZ7aErJ2czltuqDomRTuXehYwLDpLGUNJFWll8LXPxMc9uu0V5/nec/FtK
mMZZJuErvB9+rMh7TEX1mfrWmuSDRSFD0R5M3kdOKBRi2q0Zg2+qsvHQA5hOO2SLJvRTlK5RIFMB
Q8HTkOcxCYIZhphR2axzUpefprEUjSyK4Gsc/2jtyKL7z/qjK+eHpecpJ/kRYkjfHKIpf2nTwqQx
jNRuwguUwQd54r21LoKm/YyFAaeODJAq9meCpf9aJvFGvXvFsxbuo5SPG2DuXnXxz2hO3jUrxNjv
6sesp8uqwsY6mWas9qMzSsyhPfmqDLHRz0NEFF2TsGxhlhaTosRafRP2IDRmzQPtet2vCIkEMyKy
4wjIe2igxSvQVD7e3adVKbhTxmnOvOQgDSGIJalw+bMv2VTqNUMcsimb7nsqEUEhGN5ZCwXnOGYv
xQolztYvbQ0XAmYE1a8268MKoQS2Up9aNz4zUjSv6PvB4GpqQqQR1yZS6mbQtnEboXCPz7joILuY
j6TJZyeWDAR855LigcHnI1QBooby3NhaA4uHDnc+g7dWnYVZ66OVhKyKOG2yLy04MmkwgqzgevYT
6wpMaU+Z+ZywOGFyz7t/kvNw7QyK5bLoOOH5gLAeoVWEIYd6LR6Hkyhg0maEixOslODHCJP+nDei
PzcyVQdqgRN/KiShbxpJXVrCg/DTCzyWebdQ+bKy6nCzDwMKaIbGsa2/jQqwHXTq+QwiH3L5+oX5
fBYgX2ezPTm/IkOcQzF+eCMfijuz7Il4i3WpPttVhag9SV4nd2aoG1IXA8nBybMycsY1DT6FM+SB
x/f0t9VDC6SL4O264HUo3Uk8RYJhy2xF7143BXXrmGdXZsXBwSnDey/L95NATqhQupEHbZ+iwfKO
SAV3dDIrKoJxoYgwWfXtGkk6LyWiV+z2ZkdGnD2FPnrxuR/O//6PfWQj3yrJGk956PYa7Aq2xKfC
Z5Lf2NC40hitrMj86dzMPaXwBKOJJVx3BjrY7CD5LwwTQ+/s1sIM/ns047fHoA0rtM1uXr8Y6N/H
7DQYxfSBKJX5ditfK3S+N5Y93aZHQP/R1SHzYcKkjv/8cqgXGqrqZtgd7gWjtI9Gad2aYV6OkZdL
EAqJAcz8P76krtGApJFlAOfs//yNf/6IxYRxN2PWWEaw8WyoL9Lsh8d5BevD2eOKY207/vObPi38
v4ff/peSzI/Bc/Bv63/x9R9Z5//z3/7Tr/5/yShXZCT/vzPKbxi+m/+UTr7++e9fbUeyrvsvyB7S
9j1hCosgYKK3x+/1d8S/TIZrju/7wpG25UqPANkSs1/8P/6bZf+LrGP0AqYtTYEri+zZlrElv2Wa
/5K+RNPvWpbirFTefyWc3LVNl5ja/52irSzMb8LE7+35KJV92/m/QopZN2He1CQ683rRBo94FfVI
MIT3w0EKsIPFkt+l9VkK+qDYVHTpJbAwPRXfblE9V16Jetu1jFMeseY++u3yTAcMA3wJmTqEOyud
TmWmknM8ypkCOXmCqeODpooTVP0iSU8kRyxH0naRMttKA9ErjI0UM9Mm2BmYX1FSry7SHXYO4kL8
L+lBqMlAies5DZYq/qsqHT2hGBrYRSfZsWxcccvaN2YalRDQAAmj3ZqT0dzTlkYkjhViWwftsVnB
40iNSgcoLeoNUjPwkOP02BTpR63CaZXxhQ9lyFEe2W+IW0sQm/zsMnHHoPB+RKz7zmHDl2zMgYal
SJEYAB4j07iRBxKTjImcNp7rCxx4yhxUIGRMvVfkpq9FAnIaRfIbO1DcyxFKNRdaGob5VR+QeXvd
xIgq6Rddw/h2ejRlosqze1c0977AGVku4Wdl+icWUOk5Yhcbpc0Q9IqVmhln+0HIF1RQJHT5mGmd
DotBruaeUCQ28H0evw4+TfmUG8HIfOoxRIPFPBNmbKL/4BenaizS9s74KWjXhjqzoEuMBrBTywHE
awdiLLwPRWoesMhEAXnDKMBCm/aGrBwo+4d4cJpn3xpfbVV2x2lmZJ8QmaA9vw24Vg7AxT7+XPIY
5m9BukTuwYPFWVpl8Mr7sv/tME7ZGK31xyO8CD0jFIpKf8PppHUckCTmuX+QcwXyJ46IiEnHfsdi
tH81hvTVwc6w94oxDipNzHdhOiAp66m5pcxmLTiAh7HJf8wCPvo8UJD5cPsDeujV3Tiph7hAPwFt
LzXoBVNeDwgOFGScgnPabR/8WYf7PPfKc4juZ08QyvMIrAY/mQcSjMcaWRksq1Y33QlGHNFlTLew
CznT2VDDdNYDJujS7VqCPxFRkkdxkNkQjGRRDorNWkbQED6a05yzqQc0stFp6ezn8lbnv4QYh4cy
RUuKMWKXRTioRJz/rQfju2VWd/OzUO96TvvHGIhNUKv2PFkgr1Pvd2121gOffgRArEsraFzjYr2X
61ShIcaLeZvz23aN7UQI2N8wt18jib/U0eaApbVSLGyQ0laxCYBtmb4jIaKjpX1eIUm+cxkp42BP
K3z7+U27XkBVJ/aTJMRetE12y4rwYy5yCnHCPwRMGWxFEeCspj9mGcLWEE0yxuCEJI6hPrhx+qqA
QIOLz3Z2SJmfar97aNFE7wmoQwQyU26sSpAJtdQNxeeRzSj99YEZCO9XEHCltE6WqN6tVTarff7H
CfhUvxriG6hInObAMnfKBLK89LChZzbMA/eo1SxHz1bdV9jf3RTlCES4wAb3gTaexg1ffe0XzsVs
ehPzKy1YzDNFzG/Qxym8gg48nm/U59ZloYrq5oIFc1TLtUldETgRGhAr5gm303KmKS8hcBv4WqOY
Dl/WvKu1G8l9MjLYQllLYgCxAFRDuf2FzSjEYhLeVbSg9FR0MMmsAaTO+khCz2eGU2FjAWI7zKzo
A6cPrwWbVfSK1bM3EspgAE/2zT77VII98VhvZ4IVEW3lZ3RU+JmlxT4u0tjGcIR4exsQAczz+IzR
CWDIQXT+F3LZJ9g75IjE6XhsBrQi649Q9SPbd6EBLUrT2CkfUODcQ59uQRJ5ZSReCNQ7kFJLvT3V
6dFI/Yc0z5yHpRH7EiUVudkMi41Yei+z03kvMVSwSrf+vfQXdfdiDbFPuFt3znxG3M19qSfAKmEH
tSh5T7D5oLq/j3ThT4ygyuJprM4Rb7vTCNm/bsozeWXAEgQ2jTGxyeGJYGE7Tff0z5eSnPiNORNS
z5tBbjykzcBudqU92FSbqyQtitUZLFmU1e5pRHWE2FxVj15UBpTv9VvZi61KIUhWSgEb7uJ4B/qC
18Sofq4pXlPqvsILxC6g7bP2f3F4NbfI3cein3ZqXDfWDkL1iJwdZMq8+5LcRaojt43V/9SAFVzZ
EWOGKzatJ/soy4TPKlSkJC+vqPVeGp79o4bJuA0Jvtz6dgG7gaig95aOg8d3IgmPS/1qs70FGA58
6Gff6vKkRqpQQOeCfAN8bIwKlv28tPXBhCt2zRUjJVl3K5e4WUMWKvs09A4I/7loL5bDem8o+vyh
G801rbjyyT6sz1NGvAZ7nXK7DiNoH4fsqYXXtq7e2/vijS7C2Vuexdad2HEM3ZP7DPHb3VWVbe/t
pNfg+pMXf8Arxw3/U46ieRLNxPp3XTD2pyb1l12b+X8rMdCx13QPSM//OGlmHWLSlxiEMtz0iKQM
Mt3fc1qqV0CcgTTq5zpdHFZ10r7X5nNnNQ+25VxqcH+vrp/+GEe+67leLYjWfhrc9LWTvCzc2JS/
rX4Iomb00eVF56pJxDWHs42QOzyHgxqBeWCXlwafXYeBZahYyhFPaO5UjGyVjQ02q7Q5u1YnD/gS
m/PihDyCE5a7pCQaxjFO6EPOi8QZNTqSxHXGuvPsaaSKk+Kc8DiU8VFkCWjhqC2uLq6qh0YXCGAV
HB7fzP/IFBSqi9bGcNOPzB8aChKI7eG4YuTx4O/MGOMdmzpkGBnCoYyzoW1ZoY4T3Aow7K6DcGdr
4Wrfxov4dFJew1P+OY5aBJkrv4Xs+svSP7VGyNhmjtr9NLJ3Knq33vNE5ahx2uaYO4QyWwSdyUpE
uyI5OVVhHrHpvQwT8W26O1euVR7r2SN+HQ9yXL6UfvM9hqY+Z8p6j+zhgYuPTXdyCGTyb0kMAVSZ
bOAWm+dlHhS9svU2Cj3d+LyaR/YNnMkgxkEW+U9OvqAtjJ/NGGVfXhCTouoJUvaRGWZ66Hw8L71O
8KhNAAXtbStZz89/Q9TsgQ+2HdLFQ65hB0fkUkZY4EyaVmJYfuqV8OsL42NMY2dvURkHlStOTEzk
dk6H4QJ0ggciLlaeKFN64JN6TM5QUO6+679qjDBXGN9Ivu0t/ozjQOnx3JrwmP0WBXL3Tw4zmkCG
5JEzM+0B2NmAXwV9cR/K9m3y5Ug+Sj5vvGRyN3Fj/q5Gn49bREGS6k/8dbkq/nSiQceclVj4oZaj
h277B4jVzKpAke3IbA4NemSF3i9AIYlBNbkRwK03ZThS4NovpXGK0ClPLll3Ay6mxsrpllNKtyJC
aF0tjMsKA6eSWJ19IyjQcLgzRapwY6MbxecdRipDfutcRjODbgM/8JCNIDjoWScH7xmaabI2Zp6e
VZpeExBjzNEhUomHj4yzVWt/fmTI4x0rzhNOcIQYSGt7CGbnlhco2+hOcEkazJMAlQgxEc3eT+4x
edZCAzQuKZh2A6lyW730cPUB8/ZJ+pb2+YFd894KM/TjDNhvU1g+6Fa+JwS/Ac9dBypVBwRR/Zo8
B+EYSWWpz1SJQ7B4Nj6Rlf7sWeGfJnN47wpBXSVra1sri3mUNT+lDgRtEcsnQW7NvqVy2fVTWGwS
4asdbd7nKtn1HZU9RimawLzy0Yl58bqLnVcFY4nMuJu3siNxWWTPHbyNQ0x+7V7NaCZ83zSDEsfX
NnLX6282F7Zi66GLh8nK1AcInnsmwAo7lvzgTMO4arBu1bG1DRHDB9YMe4APbV70E5wi0lu4PFJN
7zYiKFxLaD87E0KHaULDWaeJxAmz6PrFxqDfSLuBUYsLOMGn9pBNDpNOa0SiOn0UhnnEjJ3sZdEm
22oq97W53nms4TaeSnEvJxZi8kEmZ9UDEXd7GJMJUuy4iuLAL3BGFs10VSPDq3CFMXcpO8GZDAua
FutdgPbY5XjMwJ3zuPaUp2Vys1z95kFBZiOYG+c4xRKQGbrbxev1g3rHmQsh3loc1u3qucuWj2wp
KcO1A0q/XA6SSCJX1k/4a6sdlIpDI8fHVp6F1MCvZ5yRzfAWSwiZ3mjaO0NVfx2pL6KU1GurG8Nn
7J7oHyDtKyg/ybLXneVsIkXKtZXH91baASvzeDe5pInliNq3rW+4GGZo/cYIH5ldlH9HhOYjDO1j
4x1cLy62Hedk0Nci3oXrxwe2/NjbTL5EA29kaWX7kCUu7wkdHZpB/2QWBi0Ak6VcyWSe+1RxrbZI
42u8YvM1J0UviHuRb+YCFhBjMdHKEeh2DS+mxnWC8rwmGEeTVYBn0+A9xDLYPXXzPL1i3flj9mxW
TGzQjmyHY+qAzHHS/MhZVr66ZhExwWf7CsC7YWBewi9nkrDrPPMqU9kwnHZRd9vtgzCm5zLf17Ht
8Y5ke1nD5Oa0Kk/dSJHrCGPY1U7moqayqn3biBAfVf+ca/vbcJLqJV8zRWk4tO8c6nEWN9ZBW0O3
j3HkKPxlKtkXqX4TNnv5xjXf65wtm1lbFE4o5G9Raq3aI7AE2GbCv07BJ+bAVF1CkyKHBa3uRqpy
le1DJtNDxXs6tvyHYioeIWsDQ6+3I7qXrbnSRlb8Fr4ek/Cf/uQk44EXyXB3pBxOXsvIonVbb5si
DKdCWwDvxkDr3PDsZSS8aXvOA180wUSC/K5zEvUi8aCZq0qcVwsoJPIiL+1sY70dHV7PRCuZKKjp
ipj600eZS/2kfdTYo1huDnqkkyT8dHJT0OwjTNhujtnemU4DJQtefLGSxlWGYxOe24Y9lnNIh/aZ
1oPVsVS72ncJfI9oWzmO0SIk+p7l8LKsEcMfwM3uObIxpWcdzjqYGaZl/ibSkR8hxcyDiuWBGns5
1lP47BrifzF1XkuRK9G2/SJFKGVTr+U9VVDYFwXQIO9SXl9/h9g3zjkvFdU0TQOSMleuNeeY+Eg6
6LKaY1z1Tr7Wo9COOKT9SwZ4Fzt0Bq+VPsRkMkhmZmagSav2qeNjGjYURz26upNdU1/hz8C34dKr
NodjpYotoq0JDkJKcrvvV0sGRvpGyew1ncJPhTBuU+v+WVO63EKG2ZK4Dt8A8wMHmmDndsG4S4Kp
OEbFBEDdawGwGhe9CpqDqFqmpNoNDddzpxvXLAtC5m/db9zreLxs7Wrq6v53GP97SSaXZhTau4U/
lacp0ohYZWacN1wqSMQE38TRtkQUeoBxOILX5mtnGLXWf//b30s4PxNmzKBxFg8W8z8CEQTvmp7v
sgLVvMSRYx7Mudts4MpdQ6dMUN8hfh3DpjxDYclQEuGCUuaw02VNzwAVLB76h8F4HTnCLTFKv4W9
/Bd6sXGa6b6B0d9C9ahz+kCmIx8oEeU5NNnzw1F2R9gj7prYp26D1L5juXZb/zmb5m0poYnUDlBb
62wOhGKNzXwhWMj4tqNCAw1n3oTML6k+Tts0ZCGPHRnuBtMP9n7vvdal9jmSpIfJl+JNaFfF07/M
ahryJQQM5jeLgWQ7cgsWA8kx6AYrpI5pxjKZN0tR9u3l74WDrSRxCNRPrS+H+hPE6/7P4kKkA1hr
dlfdMIbVZLlH/oNfm6TJKwTxrZqK7ltFMV00M0HzowYoYmN1cD0t2Mdu+4sFF1km9yBavD5dmxkx
MgEwOB4nHxJ+wlkbWNKJ6ZymqFyg/qhtpBUWOe7ypRv1XcYsehEr79kldcmLpjcAVr4MH7PaIrnU
+yDdnlisnPtV4YuMVI/mbp1xqAtTprZj9cDaiNsqLvgecSatDQeWQjgEj4YG6zOYpcCglsrR4/Lj
5ByCdkdn7tClgHtafhpLT2/1fHhvl7mF/zat5JelmWdHDRcSBj4VIvCs0xM49NNhgEjMEfrSxNrO
5Ki7NnzzJXfJibSKcUkSI7T9ZOXFwS8eT1QMvna1xfhEJxrLU7CuAQUhY/q0x1UA4H4MjSPuNeQP
DcC3HhCXNQR0c2Djk3GIzokkC/FM3At1Qw0Fw3KBT6oGEpTYkUP2hSntN/GiS5h9VdN0dDL7qNOk
Mu1hKci3jCx+c2EevSe+fRwEVXtIpxA1qoGBbNzrxfTcReZ6dCO+CrskU/PGm8sTQNVA6U/SnV6d
vn5QHRomOoOkuk4b6BHvGjcsGGb4DyZcf7gHm8zRP9i3w6VmVBwkoOqUKZGHdhV+u556PZtMj8ki
sQ5B71+SsXnAc0M/6cvRh70b5SmHFNrLWYXJ0H4WwbCh5+zBCqwPfUBrQu+PteQIM1TdQzbBkZSZ
v1HpZ0B2OPobJO1VaQOd8xgvtv7CnCOg2jSDUJKTEmJkn4Wo7uNUffUF6HOeZU5CNYI30wYURTab
DtBpIWP7WPnjuIg6l7oYoyma0IVwbJamEqN5nIXH2NGMTdXTJU/Zt0YbQwBF5SM4+LXZVMw0za+u
Q5zvzTCawMFQZ32CyzuB6WyWI2dpkaJoDdptlIf3ETA/4Q6MzlpA8kEoJevS0mgjOJzTV1wS9RsT
ZaDg7LfJcO3TMqRRdihcSRejwewDy5R5ndevax/RRi2uLdSPUT1z4H3Mg3zlACzqTNLnE1oiqG1L
MsjRn9gmq8WUkDo/O0KmMp82BPs8OK3zYXTMA0vzI+BwPqFahfO0iOPhwYyTsw0OJ3ESeNbGQ1Og
Tmw67UWjNC5i71iO5tH3as45wj71Q32u5mkYCybS9376ImDgNUQi6FfZCWRytowESmoRT/ukaF8L
6D9hZksWzy+aK6jMSRws9Ab4wkDaMlm77LFhdOmkO49px6Owqn00+qfAAF9YFpXYGhV9F9BzizhR
BxZWFKAKNZ6PqZXB0ZbJyLUgI7dMEcHiljgyvT7Vhovim9Om7+gby3vyFfOBqQ64N/xqXLuI8oEP
vvaE6XlagvKyuEA9e7RfdM085jqKk9F8ENQ9dV0+o+Nj+DERlMsYSIILCht023E0EIoAJxNCM/NX
HkvrAzzwip6Cg5REjTsR1jsIUETrGtO/3kxupYLpJb3428QEVFg4JKNuywlkXYfQR2kq0SsiHhJ1
Pg2T5UDjL0ZBmNc4K7HHSNRMA+poHxPrODgfE4t2qdENHcXHMAFaoQjo12YM92Ye34/pJYT9FFXl
rxUWt0BZV9SA+ybwiACBF4O0qUE4sW0p/NPeeK9KeedZ2Emdy2f5pPlSzp9TAHmruNJ2mBvorcTG
I5RqhPCusZKm0IFNQS/KxTSgZXVxB0/xu2gUPjXt6qf3CBRBkIXhMvYWJlC7ZQTtP87sd49r33XJ
OayMbbum93XD5YmlUJhPuCwuBmntelFuowICJYS7RIOTrctDmRAIoM3Z873LiVo9GOawH5kvrkgV
wLACvrVVzoPjMT4ARAngh7kdywiOcqwwy7IjMURPjVOt2zh5EQEaEAkW/ZDdY087maGH/rXyT/Cc
PtwOlk5Vw/VtsRVwJLcioAR14qOKLm8BuAEjbB7bpMOJC5S7Cq0lkJSllrrXWrdelTlxXo++Qwdu
KkNFRGXGZvTdU990FHwe+54VvJG/Su+W+xWD149dmf96zvyAwTDebCUZU0ixrqokv4iQNR5RX3hn
S2P8rU/pthf+OWFljYgZbEq5U1NAJ4G4r8Q7pmQkx5jaLUF9ypLc5C7VRQonUYzHiggLDu0/Tu11
RGUQBeIS4RPS7ckDtqdOR4wgK/duuw7dabF1CiTvVe6e5rV6Dh1MIu8Z6DQVbfqrxfZvaVrPRZkE
GLFmuqEOa69/REK8TyQG+nikmE/NeBHqLMCpnp258+943K/Uv7eem7nD/BaZtzQ3aL2MerewxdXu
yViy6onKjgfPNLy7MEeSFfRvGeym5KTjzoqD9IQcB+lZCYghe7V1592cyBmb0AOAjiCusNv0pPQZ
OXlnLoBlFvrge1Tdj9tt0+FpGKq9l9gEn8X6o1D1avQpFsaW2VoxPrspGQ8Kxhz0JDpWQPAhohZH
Orv06Ufj1Gb1xiOPwKnGOyybtoZoiQYUrxkVnKyrVy/CScU8RSwUx+WyzYGwURq7RvIEw+iSh6io
0YlQpjinuCw+2rCKNpGdFIcoMIqDNpXQl4KM5KKU2OF0WnknB2JAXU7JtqECLbzpVWnqc2odDFea
+ojrEBcZWgbH/iAxmaEQkqM62Yumo0qoSKjDMYKKjTZKJz+8r3FAWInGC+pvdjPw3hxSFFuRLdzL
30tezA4jKz72Dpg+Dckjve+UcVuZoCgCz7TAPNgBWaBdEY30tNqO9XiBDtYjEZ4XHwtowZR/Cy3w
GnWYx9uGZRuxqbW4I7txNo60if9rc+geTeubC9Opsw1NDNHUHFEYuS0gdCfogn7pZ7hnv7VZqVPG
lIG8dNk9HSt5rlwCHAKPTN7MCgjoAExTZi0AtOq5NamiM/KWNn7ebDGsWMuh06s1JL+3psteRUAi
Iq37hUbSCQ706AvasnGcvRj8M+i9sEq6xejAqytMcSoS/VSMJR5qWnUQyolvkzPMCCV4tacqiVZj
O3rof+dLO0B4DGFUIbkZcpJ9mAN0iVB0tsh9AkpjxZJGxphi0zOKL6kn5S6PkEChBKaSnHbxlNPK
BafjjsyljYDzpML1Ie1gVykQkiWY/EVNGhqTT+1Rqp8gnH5iZKC7SMc+zZh35TK8SGwvPdicPsGJ
mBUnKJr9ZsNpWpKLohy/PFQDiuvQ18gRwLCEVc+lLVSyM8X1o19Qt6BIpKn90+Hxx5xOLHs+d8f7
/HXU+rVUwt5iXgjVb+9WzRYq/ty6p09M3Oi2pwS2CRxaGE2t0bwb/yUGRFHwTKwMAT2hFGB8yMht
lkWh0wseND1DwzsyUwemTO1jN9vUdr+z2P9GAmpTyYflvemb9IER7Jla7R0HFX0eYXGEYIILDs36
TsLqMW7tvZiob6VHHJY0rZXb5tGjJskcGMGDRp9uorlLafguZ/ZaQ6qYUTpzM56BY+E7g5DZhhvg
GdFVLy9JNZLC3c7U3nprJE23K+zoWCbPINiMexmDoZBJvhlhM7+aUrNoV+J2HMgGXnRjvR1Gtj+e
ZgygyQmwunsAOqivTW9f5taH1ZU/mFLMtWVW0NOqlSPGbdW0/UM8UMUAVJGftsdeEmWim5XBJIO4
bwXZUCuvwL9c50giXVJyM0M9eWVkLKEwaNiB5THWxg8kDd1UJJ+DUaQbEgVKhNNiIUpdf0wD/165
s0PJ0hOUbimSYb2urk6owiMgI8jU3NaprrV4VAYYJJwGAuCyYfiuJUgO7HHQmLvWHpgZs9yg1dlD
mN/ajfrXhBAO4Qem95puGI/YsHN3LYhbG6JAoWMMDnOfKzc9GIJ0Rgd0Enf4raV22+R5p1OviJxO
KjSUwJ/i25DHGI9L/7WvFdZWLBhZeWUyqd15lAU4oelMBoF+IemlwTHuPIlEUgriN0nSiQjtOPMe
6cvRH5rf1R2xrogYHgLpj/tMM87abAIeBKLcttRuzDw4iPfBd5XhJp2KmqlhHThr1/Tz61ji2JoG
9ioTRwM6O7IJJk3beOPU7aNwOuYy2SrPz3dQiYH9GLCmfAAIek9dmkOd2QwZDpGx0ryDH0vmnqEJ
q7mny0f1jKpwbJKjlrfFzpIYrcaJ3yEEKeYxk3ktDLiDyPu0p7iuqiUT7ngV6OQGN7g9jRFVSD6q
r6IBMeUmHeIkGtph+E9M+qGIC/Yyfb6NQ7w/C05VfmE/S481LWQbNig6vyPs+4vG7JJnr8FEg9Ow
NKr8kU5MuuZq5Fe/kjmtofKE6JlzgaTGJ6zXOMVjJ3bOQFptBYEeDWQE+qKhamDI9dFIjIVqdKJz
NWrJ1nV686I5xMkJ/ApXi3yXNXEf1WNajAA0/eSE7yi/+z0ekgiSHDrZNt5oqQkfSsTBe/R3rrOr
iTm9fa04Ex04zm8rs2p+3cne4fkCJOB3fBeDiYvNepqEhanBfAlFNcDKwi/TWC5tJj8zrlVHUzps
p69pCP6ZQyTfg4SqZ/AwMyVBly1H5BAr6Vs+/Ewclgzk9cdJx0nSt9VwTVy5MM2iAesV5EcyYQiM
EAlvYNDY9kj/F31Nk1XxnkP3mjhFMqNs1K+CdTT3MUVpZjEd+n4ArzoUv+RrIXaOgFf+vThiV9UZ
gls7uzcFe33VlRgrPDj3C/Rd/Vyb0DXWYfeRiKHjbVoOnh5uSz0n/3xKj3R1/u/L/36scuxPHcvp
5u8zmnGYtqh1zx6aBgblqfQPJpMDOlJQWGg+ySDpj2XW9Efktv2xCBy1z0oHloLOBNxEeC9Dszi6
WlMcBboN/JEZFWUOW3FDozvivl2D9gAEUwb+HhsWUho7Q8tjf+M4afHAuJDn+OVh/VwHRSZ35fwn
AF/1kpG1vuyTYE7qsO16F4EyjcxiOAbzC7F54uDpT5OZeRxULe/w945i0jvUrIcbR9c/hWFiCJqv
0N+7v68dM9Me+aT//Tt//oRY82jg6RZgRj2PjpHAw9JOM4WLsxXN887mgN0y/LUtWtzhT+0ofAxm
TRthThb5e6eKfFrKWCFUaO4IpYJTr+nAFwKG2M237LB9d7mvU48RNonsyT1lFlW2bO12awjn2dfF
kcgRf20l5rPuembLfxxzqjdR5OUxDAhi0a11UMr49PeSzY3FGEhbY7Bu2lHC9EKn546j/4jyPZJ2
fNZNCME2QM1NPh/89V5AfVbTqTA3BEbMJBpDX7mEXS1cFTTUt5S/jiRyumeAthVO9Bu5gXNqS2rW
v3eRChZdZ9CQDuHfRIH25hORTXaznJtS7gAiiBkQE0PgfjqEE1N3o0vOhSRYJE42ztDcaMUxUZIT
t1rDFJGHP0Ku1PtnkRG06RtaugIp+y2T6WI35FkVbrXW0F0u47Tg0Nc1JzMFiSMtUl4SRJmMYTTn
Ea6dWvQVQ5Xa6Y5hqKplnjSU9/b0NQYipemh0rPVB5u8rYMDDYj21DCp3g71HD5WHTLOhDiw5W9Q
IKWuAw3XG6ndk8P3FJYp0y5dbS1R2RuXffg9dwiOF0lw73RzOA8hHau2r9EVFUXOXxCQEw0m3W0L
u5aTVfiOvkAX2S+uXRdn18UXRxe0RhUj7aNTJSHAn5L59iSA7jUZUuig43ynVfe4c5xLC3sRuLfV
vRUgK8k4z5Kdi3d//sy6DuCZz9CAgIJNdwr/J27DV8LJ2vcmRexpzpmNUzE8WGE67aYA8C/dSdwC
FTyyjqGwS09plsOeTGPQrigwaVCSz6FihybUqI70nQ30acM7qUvlhhSP+qBQ46y9yGWE3xmvlv9i
Z53xFeEwZpoJul72tG0JPDlIJ+NgawDUSKmkTz7V207G+HrzWIG/IgvnoU4JcgXL0n5b05uhnBeM
09ZLnM25L9mbCdePVcumcLCSnahbemhSxeitoL+RV0gx1sgOeQB5j8FXXYdAcIKcp6XnoFPMUS75
NQJqsAw1lv9Itmx7TSZXCFHPqtXJgE9YTnVEuS8D26egLh/1Yj1O+m/QRt3VjDVxLAiSWimIwYRH
YsN9EK7sv5IGHB+Yz4Bx7RRem8FgEKSEd0P0hEdRukfljOJpAszn9LPmYuA3DzqkcGLFfEke3aBh
ZC3LHc7R+sZgAMGbWfbLFqfLohSN3ETKM85xCDIE7lzzlXowg0hXfe9B0m94AsQecRLpMTWBrINK
f1wZt1/OQCxPMEz+elQE5EHv4LwIwxQAlIEJzpb9NvCNcdtn44Y+J0nFdEpufajv2UKK51gPomNf
Fs3Krdrso23FM3CNWwRhYh+02tZyMm64Ov/sw1c5+TABu8n4G8mzIc5/hs9C38r+e6Wn2hDxCJg9
soM3y/I//JoNKK2G/vD3klXROQ28bAv23KCXL5EP/8+7v4+1qnsjuYvcrGZ4ZpLikUdBS4DbeDkY
uQ+ki5e/j/+96yzS1+KMiAES8xgCWBVJnPOneLHIz1Z0ALQbnzh8ws4ecd9HVU3UrgQRaS2w0IGA
GsNhU4iCfm0KYcwJ6svYzqAQ2n+I+2Bu2Ng5Q4u5rAFunEEhoivTtnCdzvZ0tGTZJe2h/nrRY9fF
zfbvw7i+s4tdtAxVmwEdXjNwbuXc9vfxyHX5N/NnJPO7vFSvU9desQrWa6uso8vfy5RFKLB0CRm6
KCjpCI9iareqDH6AQr0WudddMDZ1l57c7f/eyaBxVqXwQAKFb4Q33nRX76mR7G5XS+PS6YARW0rm
Oa15jovQtgnWdHawNNhOUaU9YZRMj9TbwHwM2iO/jE+sfSXa62glW0QTYgWO8UIzdJx5WBthGt2N
Wsu/NgS8tBkJQ8LszWNkISZqOgPVg63HW1sAsBo6avY4ieNLNk/EfOva0BS0OuVtYo+JtDFa/b3B
nd9IU7/phTc8ldq1LEhUYCrtlYHYt8ySURU/obuFah3jZHTSYeeQh3DxNYILC/UR4KcGIMmxjLpA
3NNeWTd7NFamVvpziFmwL0JfPuRGxdE2vmrKecycujzkveavCFNBPKGYOInUCddpAvlD9Wl8tx0P
U6iDGTOk27t1tT5fAbSL74swADqxRDCF76rMyiNJXr8cF9Q+mHh8vPCf05fWIe2LCCcZZAe2X4mj
NvNbl2Y4s8S2zZaBNnBy0qzXEr38yqljcut83dlbChBAGQOr8GJ0thWe1pCIgUtkoilKjPHTbgTW
7JA85EwYp8nm+W2E9kny6IWv3d5a3aQvkhk3ag+5TtCRoSukiS8Yd3XYXldSVeqljRw0YEG1spEq
b8wO/wJeV9KkfyuJvQplqXxO6iRf9647nPPc7hhlMA20+lsKfe2JJMuPSAPD6AXEPlEViy2BFlKN
3Q/oImyU9gCzqSMg0M4iiF3opJitm4eurvJbVzaYLqjrD6qOcdfS8iEm27MPxWhXbx7q1KS0mpfM
rhoyqOvnZNK3wi6PZYgOBOGEWhcEezzZ5r5sh37tKUG4YmwaJAiQ1hSZFFKCKdAWRMqvVrXvowyp
WUezWAfEfVgdo0kzLfRtgfNW1gRQQbNNLsJkhjl67b5v3PohdYCzZMwXQT72bPyaM5Df495quy8P
dq/w6E4tU0g7fhqkiUe21WCi43GgYVTUKwmkhqm7b81KbevCGGy8pK8Eaq8lqVJHFA8laYxrpYNp
B24DR2o894bSL73onJ1vTB9/f4qT0kR+on9mjjFd2vkTOhusKu51YAfzx1BPGKe5gRWXQ7PrxxyV
3LJphQfTGG3MiOC4a1+sWWQ9JqzhDMU8RriyNC+x6boA6LV3IMa47qUif7eFCiyzkdkP35AVmf/M
EPzZMHrYVLIdRjmLpbzt8LIYat2QJ0/CqDoD8Wwu1EANhny34cHk7O7Y+9ov/X1k5OND5FPmcngi
6dxU2aKYAsEd3QZ7rOVvgrrUofuNN6U8UhtSd0ekCrhmiXFMZsbGCb3nRPVrBwTXQ1A497rutoiQ
4RAyvCxEnV+Leo5qqVpnq8Mtu7hT2XAmoBeK7eQI+upoVCWnc097j7rhR07MjNvEefUA52kxPelQ
2DHJOTgo0x791URHEX+ag29kijksAyeW3KuLOiYRoUvRHg7oN8lgUOnF9uet0M7EBTUPRERn7E9j
vfanrnp9VwOUgrQ1YJcHuXf1m/6uRzQLjKFSmwFCPaR3myev7avN0PT0B7Hf7YXfUwAm+qss71lU
Vi8YPYgQe4hz/QcL4vA6yCrdmdok0CRqG6hI3StRNtMSKbB14HBNaoY99fsSC+5IhuSjlmfmIzcN
thl7OLUQnlnV2uxQ5nPafMSwp6xZ/abGaZessUzHCXI/mtpoXqfWfbG507Upz58Dyxofmrb4h5dr
eOEZ5IvrW6dT8EraRL6WUsK4q2WI0z4s2C/g6pq4+KumefXoiJx1iI90Y/TwDrJmo5thtiEZqt5q
gYrftJiOt5yDJYaBmEOUqk96FW1bPCdrsmhsms40N5sI0VXcx+Ig9MyFIRb55G1m00G1YfpG632p
xbR4096Sx4LBwaXr0fPbQqZvSY9PCDpHt/VCTv9swhL1p/4eW6a65sq3n/rBQLc/rionqJ7Div2u
DcOjtAwJjRFEmhbV2dEEY1BHDVMAK47Pbg4sS7delNj+XZvMBvfa8Z9nFqkLpVkAs4YGRyIssbYU
e/gqaYWtQHC0r9mgiJGgr89cXmzrQXW3qoKoM9gRaV00nKSEdpcbxEbUXBpfZe0JtcCv9LHH5PPV
8oi7fTRd5xR4oFUjtoNT3dXOLiyTl8wA+eM4U/IGMkhCgaSnPUqUz1WUvnbGfcIq9EaQHnTRtju2
M6sjUJ756oC9ZJY+7KkYkL/XY/8GqHxpadJ/rgOIJGYIkc0h7iaK8/CNsYqAT0snZZpcYhka5S7j
SH+yxwKf6jA6aymcnGMRfmjreZJQ8unlQANQfr72iuTFqVJtNQg9fJtPDMsOr9rp7yuHxsEAEr+3
FYo7z2PEwrVEu+s6zdpo6cW5riw3bV6rrTR43AIEVJl60bIgvZm17uzSDOUhtOSzaHiqBVOOvcGC
ghfO2JRaS1xS1xZvbTLZ5FqCXdXQF4jJhOY7+O+QqfurYX8HYgATbsVvguky6ARaqFZdutAQ+MRS
Yx3QiGzcjuZYvZVJedUrS6K1hd4L1vRq1tpHX5rirZzKfmXa9gZzEvlBUZe+2QxPa7c5Iugab5yI
WmDffbbLXPkRYH7GkXGbjPYnJVJ+xbpQr23hfSfY4KJUOrsoiX4Hrb+6DBoe22L+Zjvj01IqONMX
8RYeQC1wanDw56L3jbPTc6p4BhvU2G4UdDdgQs9qdIc3z+aaTG169zMoMOg9cS4Z5kMdV9aja3dn
lVvNETbpz993rbrPln17PYbcCrXU7wFEw1sxDufEZdEZ59teFlV5Habm2ynL8Q01cqdH/dq2lLcF
Haa9Rc2AxznpVhNiu21meSM7X83hKDbrt7CEhpNhtqY7iPe5mmx+eUzf66m4FwShLKyI0lSw/zK2
49uPbftHJiBzaCwPe91lFY/aqr9AOl8alXbr3M54yH3POvcWON1CZwHonaTeKA7CK3g+/p5dVGws
UE5behJ02sfXCOT6keZXu6wni1WgD57NUQeuBgfghHAl23q+plONIud1eu1VBXm/7ENEmJPOfa8x
dWYqAyLSjYPFOH93WH60hyI05IlJ2xWz42M8lOItQL2/pUJBj2y5QBTM7JnFHmULZ+TdFI/F7PR8
0eJgeFOFKTexCq801ENEqsQi+mH65BeDf/vbQjKfTSDsin8iw6zIKA5fFEqqJZsDu1WHnpl+NrOf
3OReUtFOny3qFArBdmwaVHIzaVyQUGXNV82eGMPrUlP7UccIGVc8PcNACHLlVM/gm0j+5kS5ABzW
vEmezjWGEnZ0Eoj2qWGl6yRMV24UjS+CsNtjp4BD5Q3xTPRWnob8xwKIC/Uh/KhtF0nH/MPArQDI
XbdSv3D6VHu74ICEB+Lv20n0gf2YOHewvacqoslt1l+sYrQ1rLdCc+M94usJfN7VpGR7H0N9SQP4
HCdWcMtidbUTrzoOsXyfvKcUzOzejjgQlTQv1hhs7V2s2w9unmdXRzRPjWXUp6mxkB2o5IUGTf9M
dgYnANDWg41OlSvq3LwJzlzslXctCtIXegoroyjGD6D/s5qQHI9x4yUjYgAb94SRp9NbPDG/GeJw
10niNiZfXokZhJ2dqW/CxUE/YWsdag3sGKZPO2GnG1ApwF4ets2LpJinAauDAOGW3oO6nsVv2UqB
KXnzNf+Jnpj6RZjIKAlFp4zJep1w3yyIUMqeU/JHOOv2UJNqY9wrk4dzKstVlUyUkX2IsirSMWYo
7Zpi8CCMKNw2keXdlds9Qbtzf2XyoVyDB2hqvCfSNJ8iE4xTYrEWGRk9/thJ0RQIYjZlyniXwTWT
ukgiIuqmZdL1JaTMsNqmbVneOL9OywaP5E1KD1R9em11mf0SGrseKzf/cjUbMKQnUNNFdbQ3SwY1
DqPScwEDfQd4YIEtxSIxfXIfyOZ0llWlDpU7xnfDVY8GRKpgYadP1MAI5driu+ABWvSZOEtGk7eo
JP64gPzy0CKsYP7TYQRzgwOd/YRwII6adaM5q1EQ9TzEMXS8oEuIwZJXvBYm/VGiQyGTzjkGNcX9
jRVgeBemhjDQGYInS8HmQiLWnsueCwUqE12y1jisA4F1lqXl4kZousfIIqiv9Ng8Kl9iMiTTalFa
dc7QAhEfp2hNFnhrYNfSae9+bKX/kP6XvVayIXZGGM9TlfWHsYGxga4uOzQWgTPZ7IKFKeo9MTsw
kc7V4SH1cp3pFs6BxmDOzb8m723+OdrqIR208LMijwG1VkKOpGvpez0t7FWvwe7EBO5t7UGIQ2VT
VoYjZV0FrWijxnRgd4qQ3JhsZe6UfJq2SJc9kVY7EB2MHQVNpbUycHX99+e8AtLYDYJsTgrVs160
wZE+8Jblnj+NLiRCnthoaQaJsU7MOLokwr9Wq7jL1D7vpmA3WNE/nnLv/PfCfeSfIcoBVcLhznF1
YiLeeMilwlEjsifHgdNFBV2JaFqLCLeE27jQJHo8q0ALXUq3eN8PsXUg23f+NEVdrxXZxYKIdcL+
tqiqhDRLD+8Xv+5mtlXzff/3wVjcE/q2J2FYMc4DsFJl6pxD8EcTIQh5zgGPlSXUQqLBpqz87+dh
yh9d2iyNzl0LtkngDNRCbR0bdCo6nS6TqAn+yWWIEAsdQXoR8EW3uoMStFOwOYOEXQuNJAqhYCjA
ifMOWlyAHrT5tRjaroF5KMRZGkCOvy8/v/NrXE6+p59RoYjNWHg4lEMaKJ1e/P+XPOI3nik24EY3
3pGekeI8Yd6uyuy55qpt/vI+yEQmPiyCPKVNKSOs1kFqUZMcbZU2JbyKD39gx7QRD8UkCC/kVHQg
ATP/7wXP54j/kSS+aZjpwtjsYPORBE3K7AGkb3GgjWUyG9QQKdOWOfy9iN58sWSlraP5Q9aIrYH7
Br+tbDCBEsBclFpwNGJ/a9oKunVL4u6QAqNNzUoHwa1dg7RgMhg6/cEhErsq3Ww/kDoVYFYBKbCw
ZfzPyqFWkgqdzRb3SKvwuUMq3v+J5aUkFDW6DFAP0Wtl7SqFocRzOv9cykw9StjqlVHxeLA7BxiM
F99rp9rkDNQZMmN/qWXTryibzYXT289ZM/yz5dgurQiXZJxxTAi42H2lLUeu3WEoy38pJHvCoufU
TpvUD7E2ShzWWN+MXUzzmKWpOnh18OIHIUQhVQWUGyQPCHyOSRhWREjFeLVLjeyUqVcHflPuquSq
GJDtAq1qNiEtvoxfhg/9f5kaSccClwE+qFHJ6CKDIjO/K0bcOegeq8MkGTJbYeIBDCMBPJfTJujj
G8rLCqwwtoJOylvdKxzqKN7xsjs7nl+IL122R9nezOgHCwIyDVPg4kJI8ol4RBgAYxSdL38daSU4
+mBaKQu5VB7R0dIYLrKij4chjEosQQNRcpxK0yoALeNOz3/Xqa/dTd35/pyydiVt+v9xdx69lSNp
Fv1DwwZNBM32eaOnJ5+SNoQsvQ8ySP76OcwedGNWgwFmNRuhCqjKlPTIiM/cey4QBLbCe4/i33Fg
02Z28jFWGIGH+8kz0hOUndrr6biFhSjSic6RCvUJ7AF8xgQzcRoV4YHDYzEqemgwlLsA52WXPI0R
6Qyep9tDpyippGHZB7Z94hB1nOI8vykuaEly4TCLS4DGbTbTk7bFuNWBsKE3sNBMgfHygUy4GXiR
cv9hYoqxzcAj12kznSzSdWNoqHu3LvuTXCbtf/+pMSwWukO4Tz2ltpi1f5jSlxvRTPRUxJ9HEMEd
/mQsfDmp2BU6yL//H4COhihgkFejy7uRx1T51kD2mlczDExCIIEjgocaRwb62yGysYo7Mwi2/p+f
LzxqArgS9ZxbNnhXOb5WAmBkS4BkXQQQkPz+SYf1Y0b4MoeANjcyUsyvixF8e7ktA/VsFC5Nmdm+
uGOHKl9XO54S3GAOC3Y7hIXKYUhyp+eQszzgWOwd457hbHXTZyDdZpuNGftAmOdJW98jTjtnY2Xi
CoNekefk7WVLjp2E8pq7aKF4uSleaPmaANW+mWewNsE7hqULyKMxnhzw7Li5zS0ZY9c0OVDEYNGZ
KLNyrl6eE7mCuutdIiO62v3ExRKT6Oi0wBuk7RXbHFPRmiYig6/lqINBzvTapGTlyPPOppmDaemj
q8zrS4mH48TjvU0DXlaozkCx/DC/1AXjOyvCqIiX8xRhTaKP6S6RqBAkKfJwBsLlF4WEQ09K/wUr
qpLjuW1pzsDsTfm70OPeibBs+4V44PJa8giQN/W9WSJJiQWfPyZlTQrM5FrQ5E1BalSZCMI2zv1g
qYNriWfkwLc9qV5brDRYYNx+iyqFHHMv1w9GjFJ4Lhxmw6Z3cLzgy4JKAxiv+dGzfpqCod94oslO
WY5woksQRTXgMlayRZWlHTRNoWmrw/JXSPp87OpudJSCfJAmRWvC5/TW6g9wZYrrDg2AF5FlgQAK
D8PFpqnbd/K5neFNkSQUOt5XCmgKzmqFIqO30z2zO4Cdmg9RzW9pP6f7Hlw1W9mhPP37y+xzTc1u
wkYjxhqTOCX5fGJvjNAzQ3bLwm0/7KgAXOmjgllVMGXWDkPPNWx2sqUrKBzaDf7ewtNOecUj4iLe
L3nPknnayIG4qzCNm5MiUhJiKSca8Q/FmvZ0JM260ghzVlI5xomiOD4ojtS649/K5Utj+cc0apu9
314JVMJm6fPDeamjNn5aDzxIPUVol+7bLjgWfWKAay748Ca87Jko0VmjR53Qy+HT9khGHCOG2vbX
OGm9VVETL6Jtk2UJ0LCq94YzUnNXTvWZEtxd+67drv/+eWiDc55jSB46XUx3JSwTeh91zmfyNzhY
Q4z4PDdFADg1Uxz+CZljiO7Fd1D18SrO7Wdrmr5UzwCL6fHbTNm7Y3d53zeOtfdTdFreyLFW4Mb7
+yfZiBlRIxICirb8aUpjDIZx0t3kQYEgnkj5nc4Y7TaBex+6yDe9VD0HQCvXcOB6WrXR3dmB/ug6
ZgCpVBrE9uweyEg6ej5GYTmgPZ4n6oAVDW94djFJ6dROMMgYBINVzAza6UmVKOUynB+rKoifGXOx
lVm+RHBNd2nmPZkOaMlQzmRDmE9+kXSnuPoK0fXuEPbguFyc2Ik9Tee/Xxo2CXwYFKEqh/20ZEZW
6l0Xob3rSvlG5tYzC69yP0TZhoPVPJYpPr8iUOPZMtvgpNGzJD7yGmTxZ69CvJ0CA/DMGPU2A4Tj
tHA5nWw8l/WIqHPqTnaHFUlkYDRwrZHB4Bg3XYnfNCSfsEMUOuTYiePoLs9OhjG++DB5XLMBIGlC
Z8n92t7pEWib3VBqt5YnEQUGG65ed0/No08jfUds4dXgJ/+DKhltEPvStUZGx8NpXiFQNMdqSlB3
xexySl1seXKRcfb0x+Qi+QTG4CI1q6uti5HPltKS+dhvYWcMZzrB+KGiua2tzr+xmQGcQcPCxgyM
yzzr/CmwnzIPOVeW+hI9iNNe63JPvh+pHo31Og/0Q2kt4hefeAFKVo6pwSQakCTtEGu8RMoB9YJo
psZmBHxTd7O1n9FbxW6hV32GkdNV/rvbt9kZoiW/rQwzKkvedV7iS04a/AJ1/mXyC91N4/gIoQHu
UOjfu7n+tg2ukdaQq8KLs5uyqj8mbQfkTQ5vX3A/0nUf1TMoKNvCHEAcC9qCYuUF55molL1VZN+0
ply74P/hQuMvMa07ZjJvhd21hyj68RvFsthIY/IGs7XkwOOR5zFIIW1utE+6puG2TM+tEeRkLEtg
iW/CBUkzJ6Y8aM8sd9HAoDkP7ae+8JJjomCm6Ki5zvmvAz3kgD70e8a2fjNZlOI1ut3tFPwaYqr2
wyQICTGgGHIMcIyjVwu2igpqXdH/o8tkU5HlLFQy/4oEoCKaHlagIRjx1An5zgXzBiQs28xIh3NW
2wh0uM7O7fBeRjmn6jQgLHYrFP9m7yGswkydt1lwCANb7+rmTouXuTLm27pEMTa6YlfwyWvppRsx
sDNvI9TFOVaHdPpgKfYpEjzfoA79I0HIJMn536Hygh3uDwQybt7o7VBiIuV0w1mAwajAULCNaFeZ
4CzuNpcA8NbENmHUIDccsiPBpNKqDQkAZ5zW0wTUwR2KS1T0uBViooj7ST46jmxo3flsVVxhCIML
eosAxVzluf3keoN60gXahDpjNGXFao9oB/1F1x5V7iKAa4u7bDC/clX1h3I5tskZgKavfgIGKRv2
8O1BphvYAmuZeSS2OYSypaHzXcYBEGvDeqFBIPN1zm5pXNamj/M8CtpnQADd4sevVnkX2o+eTjZG
O7gbiXNkO5njKRwpJjAVRrtOtt+NFPDdEWIZY0oa06gImXHNfdSonGrYdtdDUX5FiU3SOyZMEn0G
ucl8M17PBFViJcguQLwY1/DNxWp24MUj05FzAOwj9ok+yvKfRAA2NyLnS4RzCa2lu8G6ywwG5Gtn
zGforJ34YSSfruyeuTwrompmQJ9FmMW7hKvdX9KMiC1a6yIPiIXDxWF2T6OubUZsBE0QTr3vGnQx
EJoklhBYFmLGtZuI6xD9jONYX/nd8lfjBFBEsewVB5rRWw+8TAyNRLHDVNtyoSmC3O14BSHK2Yy1
f68T4yufKt7gFLO4ILp2HafdrdEmpGt11vOkuoFPyq3RXJjI+ileY6N6VMPwK4b+hMRp1YRxuXYH
CBVNZG0GCt02DhBwTE5zbxThxY4tsrlrqGBwM4ikFuFuzp3PKfUbChgioRNX0MeS7UUMHCFFgqym
HD5HDA6KOBDaI8XObGfq+N4xsAaL8ra01XlgO7qCg+ttZdDeT37BU5liW/CjmH14FJXEpVcXkYI/
xYlJRR2aINlANmAhkfcdHvSDcgniE8amKxI0jjqI112IV3J4q0vH2yCx2WOU9vc9SxfwQxu+T8Ac
JeYTn+XYfir0T+AP4cUJ5HPUOMYB0PCrqrLbegKM3DjYqgbMgimP5ab3Qmb8HpEiICrWhVWx6Rfz
htYQAUtbH5FfrccWNL5TlRUWWNI3E9q2Vrm/mRQ3SyoxBdrvgKnwmlhwNWInO/RzfauVax78jlpx
nt4oSkDltffojTBzO4gFSFeBm8ZqccO5tPYQKa87oVF+0VsXhaE4S1BYTnGHG4fV2tavGSSOzEhX
8+gSgXQkq6vmjsSCmYGk6qVRXFSUbDiD83XkjSZ7y7njHV7CnDA3Yx3+kyTdR10rycNH2VTMIAXI
fHiC1AFZMULYqvWxMMsZLRyisjjAt19G1ChpuuFpe51SiIBB+sAaucV64sE8LLCcjQSXOm7qrCsf
JiGhPZV/ztruRbbRoWD4tAkX/3Vmts2GHdrVp23wPX0cGNWu/JLN06CNZVsN/9V/z+L53bMJafHm
ykaqkvL6zSlPykZHNW24gFdLtQl4pnk0IDHsGBETFjf1G92o69yMFZ4IJAENby9svQGW80CZZQSJ
tbZhPZzYwS8HUoQWH8dSJUP3QGxFdWoNjxUCzqlNblcTEh5J+KyK5f7fwyNMXa8xhBYcH5TJIW08
NgNtgm+XPzETGLz52DGE2TMpsOd77HjGxowjwj9qXj2sdQtwuj56sJrBIBkDVWDzWFTzhuSv+qxa
H9JmaIKJs3vulz758XpY7YS/mELYmzIfrZNf5D+WUx+cCrMMhP9542Hezqa+2zpth7LT939RNYW3
qCg4wJMhea8dgwvv1IFveAny6LWX+YervKMe5HQfZvccprxon+bYWJeUDOmilgdkL3jhlgNhinOw
SXHSrpk1UQwFTf0Q7RRAOV0HbwGa55eaYwbPr1rJXosHfA9fNG+EGPlOfK4702K6yf3fY0q6Fn7+
YbnVk9MRwIh6ycf93hL0Pfc7c2iwQQSGdZ0q8cTK8bNug9eggAGKX5GuLoyD/DyqMCU2wXiYtcJ5
E9MsTzLaTjibV0Y6dkiu62P21+MWsOclIACXeBplB36dCHLcJdgBSI0n9NWaUeRi1r54dRsRhMPG
Aa9xbRVv5GbdjQStuUSjMxDoLiRXI8bKnXjf2LJ49SPErJT5mYOLJjFdfGHBXVwZv+y6iYoUwap2
eZ2HPr0L+qV7VsIjSYz/MLKwdCV2AEDcP87+DP4G97HU/KI9bDHQGJD44KhamqAA60Pbn3HcqD2c
By6mdj/VUOoZgV3VGCDd0s6zokZQaahXvgkExUqyP4gwxgdoiIxaSAIZo5hg56CzuSFa5hsdDG8y
z1FF4/movJzBabREXejAOnYB+CvWXQVdXN5saKm2Xe5wy5hhfigHDCQDtbdJ27GWVXRMSEM4BHW/
63vKnxljdZMVJ0Tp3Rxela1rtiPmuKuzwcLHi67MyckfKRyxKtCirRFs3I8Ru/u4SPddZsF61JiU
lic563D6JORv48j30LfTyIJEYajF98n5mWeB2DLtOwyOhYSomXl4z43xUORAnyOrv48oyVc9wbsT
4nCscd67HX41Lg3Y4AHhcjDxx4oA+nE5HC3MSSP7pS3Ix6uVzd+jWRPxgUUuNucllaX67WDJWfkC
y0DTHk0I9mTCXIiVVYhTpqS/g0hYOfPOjr07q63H1ewPJwdxeKWCX8dlkSvvk0k8EMmebPwBvNtc
fpoKZ7x308Y/KkHyWyBh2bd9FB+VXz30kcePXXYueoSsPPzlSgTADSwTYZVRH0EtbPp4GGD9e/UR
LcA32X0GiCqwYgWJE54fpU9+3qJLHox401RdfOugr+6iwP5jotXeTQna6j4L5F0FvhNPIq+3obvy
HBIhgfvjwZmk+CSuCGk57vtrXk/ZGc1aAC5E1yDXLYrEHJNOq8NDmFC8zTlasJK/MnDK5lqye7R6
0zxUEbmGpRQ7lspQbpwHE0YR8PNHZONsI9v8Hqv3zchcz+ETHgTmoSplYopQmXisAruBv4fI9iix
CIbUEWbQPtohA69i8pHfLvatRVadEtdjISZzxTJE1s/YVNFzGvYHATPKfhbByDk54Jkc8MOwNt9G
MXJ4kT/sSEmhG2NUEgn0OtncUyCPeMdxbTMKbl5mkoGo+iSvBXYF2jZm0yDfV2r5Bgds8TuvuORz
cpfKweOHmRnSAUjdVWPLekHMb2REjDeBaQSIoS3mfHnvHn2ZXTKWsqQoJBMFZ2zd1KpZk9XeHKKp
O5tWeOPV9BSeC/FlGCoYzAmh9SQIT6uqThlzTYwbIAMy+Uh8AdcdB3lkaGQAglFHBMdJRZcxs966
uoEaxfrT957Ry9Lb1Xgnk8/IavHVeChg8qT9nPxHbRXvXi5/maJS5srplFiUO7nM3kMLi6Gwd5lt
cZ87i+JmaXZ1OJO6WyOhSMxgVXWfcd2fCuOxocRkYj1OB7fz3tHmnwlfVHxyES/cxBmHah5dNyDX
uBb9FrerOibCfrPr4ipaHPS46rYMKvSqaGhjcj999uP4BnLb0ffGh8KrT++9YZlIXvXIo8uB2llo
2IKmIynT8jRSiwcnCtgTzs0uQ9q+ipzw0lIdbsMMs1ko8vIYt8Ftp6SLXwjpLxO/eCunAkMMd0Zk
n10eOpI8a5DREcTDRhx5o+tDKPT+b7qeJb37TH9XAdUK6joGIFUbncdyKna9a35zG6ZM14J2CwSq
3Zt5Ta4RAK8NQV3WTW+Zn7PrdsxXW2PPvBfWFboijhsngl6PH0GXxo3piWxj9vxCWMAG+3ry95FF
x+UF6EfNLIVNFYxnz0mZBoiSZM4w26geYk86afbp18Lp3kFMQj6jNDy3vFarTneETyAZQy64rQiB
oCwadu2AlabDUgrxDdEK8aqTLM+JvLHD+1B2r7MsK3g6RXAW0RuzULa5lM1VEURnT3Vfvhq2aIvr
4zg1/W4dmtzlhWeqPwT6YSRW20qNS+8N0NdqwDoQCYQOuDvNJdhRMzDtBzsWL9pUNNkMQYXdPue6
08dSJ4em0te2F69+0VQHq7IkYb7hIbUssSmDgkAUNNFiGjcpbJw8gniXtehCmQQWoPmPiACwdhAG
dJDtINYSXLome490iekSq5FszomQG+9oZsARW2OnE0bYDiFJG+WQRmuYCsZoiGkJrgKvrH3EoMic
mzbCVLW8twBnCLmHDgzwLRvYeejwycYavEu9/kL59arHr3bg0q3zfN5HWkN5Ia4YFMoaCYaLDluc
ZxQGyBjrg4t33E1xHkXSxhWflKAEG3U7xgFJKhWBT86CVcR8lSBmmLP5SQz7kE3WDjneJ8+XvQrS
7LdhIgvKNrzLDRefHA5Vfodhyhb0vVdFfYWIm6ysstv+Je//38YO/EELVv98Jx//P8IJIPr/D+EE
ycd/jyfg//iveALxD9c3TTcICCcxTd+D/v/PeAL7H0SgCTvwpSUdK/Dtf6cTWM4/SNcwIWshYeDl
t+1/pROIf9iuZzqB50lf+I7ve/+7dALp/vd0AlDprh+4iF6kszggBd9F/fXxkJRRRxbCf/D+Oy2R
l2iLnZs2zPqbAcry2WsOSQEswGbVBuAlbg9lJbq7M8pcdTexHbjznyczb/216U1EtIxxilU9Q9TR
dBgQ/JFERghN4W0rqnRjVMxJzbkOu10XOO5WDYKTL63KP0kEgMvLmuTTCu07maO8WDkNM0Zr5v3Q
iSJPafmC0YNIFzWFBwUXqE8SGIhlEOBVoFqaR1vv00K1u6wOaWTHRBhcNi29HwfV+e8Xf6xQxJGs
BOrpPcu87tlpxHgXRRSCjMYuVOmEng9uK8525sYM8VR1sYg9P8EQ0GvI7Acgldb91ATmfe0PdySL
R+fBd6ark4XRxdbMJ4jWXNmtzA9JWROKiX0rPOLBIrFUs8U2XOeJIMZty2qj21UtanlGb/DjyKwg
LJxJfljFI7QYY7yTpHzeQLK4QaReBe18V+dV+M8v0knuETeGJ3e8uos2Bb1+cFGLNuXvv2Ytis9Z
XSw7n4+4KW5ZFnaX8l9fAkckF/axYWt0l8pzn4lyokgZ8uo1kSnT/8LFDkyv5TonI9XfXdUnrMIk
WjBkOsFGGGH7YdEUm3FlHSK7yPb2ZPy4mdCnPmEhkJS9cWx0OmB9SeLNEDhyGzUGs5yuPweuux69
ftg7Sf4mbVYbmfQUQPg5uovYqa8HDnsKHDKHLvRS/s7AcX7795+mSUGuSWPUUZP4KfuAuntRJCth
PriAyEF5YMBMxGrQmb9te5LdZw8/FIC+j7brxn3pOY+KSKe9YSOva1mWmlNzA+2dwlkIHssxNV+k
jQBQ8brg0WzaxyF0LigDimPniPuh1RrqQpAcZ5tWtZyCWwt64h4p34Fy0GW4CSVqzJmVz+aoqWP1
XpndOm4sSCdzzY6vQrDuIs60Z2ms5kCRAKWR4Ys2X5fE35zTFoHnpCuUk4i6Gb+lzTqOFeZD3/lI
0ox5j4V+4xNvcMnWJuJ1UTA+E0wxpiZ7L5j5a11/BsWK1IVZQbSj/OxWkjCqITWRwGPzm0b3Rsn0
VqKRjUdq6L9LDjCfWea8tAGwEfxZFDrR/ThCLwu87CZjZr0Sqfno9CQFutW7GNJraKIbJnGqwW4j
BkKWmHLcKFQERsSm1iwQzHUOdpfye6jmu4F3BNp3TZY8u1m7Ci+z44eItIlETcmldZDNu3OeHRv2
6G4RrNvOhhzACYTPQMUoYftXsIPrti1wNrYnIqdBUojbyMWvqwGkMVAGlczAFaAAy0PDOaLy+AM2
9IHvSW5bEraUD+dhwM22duDxrZPgHI0MCkhOYczgA8Vos7zb1NN07wLQ349el7AUcehRZTIc2AY9
mXGQ3QW1jK6j8WwzLb7tNfa2qrNZnQ2v/ey9eGFDxJdnfJWwgib4kVLmM0Azh3WqIbZ1hK37Gjf8
XGncVefYCF7eMassQvM43ZvFH2zpDfYC9Iy21bjIFsl18Si5B6xgiEhscTDhhQb5fG8y5FxWyNk6
G8fnwYs8AFKYTCzKK0MwRchd/mlGcHhqTA9egUkdhOyhNCLC4O2I33wSPrZoRaG08mMOvotKx6pQ
k+iwX/UiP1aEq+4syeC68t5iFZjsUJgVQVMhlKyH/JUd2GifeEiuDVCxwIr758wla6LAc8L4iHi4
2J1uPAZnU5wsGe7hjyWS58Qtrob/nIQDyYKkToympEiMmE0g/EP7nDzkn12I0E4Ar0LviIxrNrs9
0tp1X5g3GtcHsw8CY4MQbAkQxwdQceJElrnYkwyMnKhtOD7csNlT2G9MFrKs5ecPiuV+J2Oahl5m
zGPs+Kdqw4/GxyM12NUVFby1UVRmjJxwLeuAhNoZL43thKji2TusPdzneCW1TeII9BZCTO/sYelN
yJseiTJGCWoR5boIMGHVnAj8Tk+1TAueJAsId0wEOWASAWGsZouVhfElKcG1BZ0FQZslTaTG47wg
WBQhI7R/n62DMrLVg0W0lxfuGHydTOsehzheSejYmHWtVZPZJPFUgM/4HLeAoJKnKHTxBzLciDWU
D8h66DIcCGNpjmehO6QOaPV89Og6uuLZa+VLFi2Dj+a9JQ2XAUqM037VBiUeXQ+7Sc4wIKGjCOI/
laI5cubLVPvFyvHqNyk+2HzhpqeDRmaWZFV1gDajMMsypEVe3yfeXkW01PYcki6JCXFrhN21MZCt
S2ikZm2nW7ue92VrdfeAK3cYCFmXeTN2jtGp7waGhiSo0Ds5ebNvnPY1jc2d/kA38FIWJsF5IASC
kIDfMg9+/BAPne98q4jQ9w7BRyvUURR/iELqiLWM73L+XBwULTEKeNf8LpsuJhoGeOFbG13YWuMC
XQVe190IDwlEgLv/7FjsiYcGIqZwf/2hollNvkXl6VWi/Tu7Z34zoQg3rSQi+pLlxTScg4AsUkmq
8cip2sXiKcr6/TSSbIZyRrTTvFX9lMIoI5FVFc9YIdaztm47y9+MgXo1Ft+3mrMn/BGoKhior1vi
OKPpi/PIZPfM6meYIER2MxIpRUfKX2Nq/WhpUIW5M9Empw9mjXKpj0l8oAccYz88Rz68SMZJh4nl
1KairWKSqUYmCX5ojOS/sznW3Lyr0h8ItA/KbzlqE+q3+6cn4+Dvn2q31eeCjWtstjPdAUXTqyW6
9yFnDGpN8OvDjlEV3oORVZKBztwZb54uZWTHOA80V2TCjeH4rMjrwK7WzOSXFyd57oweCx1hrE0E
28zsan46i+xt0Vp3I0UJbzI+bUSO4DXjzwU1OzDCMOXOyJJ9LOpDX0Jyt8fTiILW9ca7SfLSEV1a
t+OTGvk12mN4zAMbQzXvJvgXOnA2cCMuKBbRvkHwQLBkaLUwl1uu73lgLhwPkKnzpryzEuc1GgHQ
FIHodo7GtdcJDHuCiWeQwcVQ0p8f3LF9TOZ3LHbzN5BtBkT4wJMQwJ/0u/SIWot9+lQyofDtx9nt
zH3SLKovgH6bmuh0imn7MeZOiM3xwygZL7MpTYAQZtm5TSyxAkrjE0TAYzwww5wXGdRyvPL0FJ8k
dPfsgvuA+7T6rkEaUNRZgG7m9lRa8iPs7DtMxihJSU2s3Cs/1gbv6bHzG3M9+XodfrkpYh3XcJ5T
44Ue/YQUl/HCrB+d+JhZw0TyiP+ix/JOBJp9mWQcGKbps/JAMHnVFq1B9tbg3V4RRxo9snFi1r1w
jXtCsQPLPWvRNTAR2Tp5JpKf3JT7OSr/uKq4Vszx9m6O+A0pDIOb7ZASAzINJYyAsfytqi/bbFCk
dDiksdFMh06wGyI3mr1FO1/sgnkOZyz2HGymCYYPUM2ScTrxA2nkwiKzroPlO5hDqHjaiG7FkC26
bL1TWfZujedqkPa6zPkFoO+8eg75UlwFwaYWQ3CL6FexNIPnEHv23hcCqkeb+Mx8eOLHjuTTxrxp
/aU3t8NNk/v5gcXEpTYrf9/16j4h/fdg6Ok1DOm6mpkXQ4/ewcvMX2mn/sZG2OpxycKU23RthP8G
iz+eMuY2peveFVyjLUyPQx0E+jpP6oNW6xgqNrUiGs6GxZqJbDMSPCCmpZV/gc0PYVa81Hn0q7V+
SWw27v1YkujIsQsAZmUlBJoWDmkD/cgZ7EvnMKCvQSbD0jlJPrFUEIvaMwYknwccMcMYCxbhOsri
56Ejl8Ws0RQZ8yM6RURovfqVrBqW02F5+di0+TF7oUB+9rl30TOGjhn2AWscuc2fW4ul2fIew98k
lzywnrjA6w0ZzezP1fwY9TbTlnZIHrE2PNuW9m7ierpOOcOpOmQ2GbWqXJX0IBkcOCZPz1phPWDw
R0DHfDDG4d0UrsA3x+QuHjwbW9Kw9bP8oQFMxY+U74LiBgJxh00eoUuV2fdGhxTfYLb/aOK9puvY
ZN6psM0bzBDhSt0M6JC82n2x9JGWmgloSKDx7NfYGQlZXeUlGsGCaO2dESNOnhywWjbOTEZit7rx
oeskI1sJFDG0lyFKJDzZQnsvVIqHdHRfUgOvkFfeRYZ5F8z9q60aYydLe+dB3Nq1oZdtu44JNl4M
m2ntxKakd1+o4coVOgEeWh39Fi2h06gYGIxxxlfVI3eXPCDGOvR+rnfGcPGWRUaH+Xli9hvxVJ6n
HNvtmE8hpTOK9L9C+sSCnATop1vjcYDHPWR7fmUVc6XQ2aBm+A5KdFcu7YdGe47TtCVtZNxjlx+A
FePTbCbolRYJ7BkLQM3S5KxD5AXeamqLC5/9vGnQNXADqU3ZhyGnz8L47V1agWZmiSIKWiLCRTqO
Ql0wOJzeJ78R3EtVeQqAermND6WO+SmKskevVw34gYEmIUVAMUfBN2kk73j4UBD7UUNsA/V2NEVk
DKAJKE6DiQut/xvf7GQbq0QrzS+hRcynrGLYjK25Js0TAHz2aGj0hYkS678JpcqSx0IxhqQueplT
/cDkHtQEbqtmLG6INQDN7QbHNIge5wiTvsWT41rcZ5GpvsGPfROIQdK6R+AFoCMNBYS3cWCbu6La
radlIzbygaINytZCIRslMQa44fyUh0sjLlEqJIRprxvBbjRtqO+sHIUfdbVvkCkwy0/VMBLvJyY7
Q4u9kiDE3IGrYTOO8Jxm4LitX5nIlMiNAZOa9W1YyHrTElsaOTKmlCrxnfY5EW7LVRDE1WtjZE/c
dPY5j8jCJv/YrN/okN6zlDSToYI/N6X9QyOr73F203Oo+DtlCpQ4DckqN/xtHYpuH/wRaT1tSXqA
n1IefZ5w5TIUChPjVIfh1RhmOqG5AQYC2AF3O7McdNzsDL2XfjEsLcbULsYrGJPNt61bmEdBxv6J
BJJT1tfndPIZIAfvdp2Oa+K30FPkvUSxQcNIHwgcyD9VAUt2M0HH4TSfdpN9TBEBEkkV2Xt1Q76b
3Fa9s4tkPeMGUpRK2WPc07/55iVnb3dsUcrUikpwoHaaSP5phfM+xZgldFZ969xHwlLnaw4Fj3aG
FKfQVSigc0DtmLHLXdZYv03dvneODFeFBAfSOTiwG4KgxOeAOwR5w3LYDuUr5PW4JhOL4yhuUpzZ
LpwkNdPS+8Lcz3B7cJxVzbklKDzyibVv2hh3T5J/zpg8mX4gY2FYlS+qW0LuwLSnyrtTQCzONHGU
HDxBx355Jf1memGgtStjv+Pljnt0AIRbZfALmV4AXukaIkwjYXj7wcK/N6KKYEc1B7uyBjQYOUye
Wn76DO0PthTU8UhXGMgNJy0x6amU4kiES8Oav08o6p6aWi5ouV9tJI8dvogNHRunK2zi2SdVRas6
RBkORD+hpGzgJzGS8GM6K2bdpocgJ0Zc6qfyx7BkfKRHPILALM5/v1SoemCfs+9AzLeRk7jJO1gx
iX52FdDLtCfbC8cKQ7oGhpNtDRtk0NuYON+NFDahJZJ5YNvCDI784Aj9VLJQZpM/TEDkdXQl3TMk
x5uwEaqGFWMdeN5E3GkD83wFAo6ZXwoMstXXfvLqfeeW9oEQa8lgbbxzRQf0Yer1xSxSLrQOT6Uh
9tUIAKCtCfiC8DFxjZztSv9Owr2EtdHu5liu3YzusTOb32bpRGsneCEj4aNECpYiraV+1G/8VBw8
IXX1XPnWyjW5K+zYGuGBE6QkiwckOQc27JTcYfJqMgrxRmylXIHE/+R/xkr+svSgyejKQ2+wF+69
adgUC4lXevlZhuj7p5gDtcpAODcFp43JIKUmI8smTG8CEIZI0zP3DYaawfHROXm8rAOcQbOZ3FPd
2z8BQpodOrn04jZmfVSmeWnYzN22ZG8RbPOfHJ3HcuPIFkS/CBHwQG3pSZESSdnWBiG1WvCmCii4
r5+DWTzFvOlpOYJV12SeZLoY1NlBrn0tCasq2eSlMEFBZyBwtZJj1qBDK6l+t+7MlrnSzrADN4Kw
mrYdAzHc55Bqz5Eb2T5K3+EdMExiYxWgJ8P6RjrAoDUJo5rxweQzoTIzMu+R4KRTQFKEZbQUnei1
THUOavs5dTVpjgEjwtRqT0zMoTmONt6JaUa02V8miDHUhOrDjOpHz2Zza+CYIHsc4ABXMkehhN+Z
g0LUnrf19VRtQqKk+E4Xd5m6s89DrelEH2m5QAYHZ71zbL3PGlSjWd8yO0rOKRwnTuFuKevGcxYP
W8sdvgEjmWvvGZn+XUsa2SxNyNkdZPLYcXUlhsl1S8zoYDL07OGspI0h1pgPD6psGQlABli58fyN
lZEU2kLtS3OhkdjW34iFxdUtwc91rb1VAzAjy6V4pw/e2JPlr7lHkCMGEB8q1mZWVH9ywrdrhSiB
JNpi79JBrLoWj2Vj817gnRP1YAqHhBPexvhrNksCfAuGcihBU4rOjlZKVo9D/BEHibFqp0XyP/Wv
eKU/DJVsFfKtNahTTeEp19mEd3w0momrDu+xSKpLEHrjxitLWBJ5v0wdt6KC8+DE4wG+Lwj2sL5k
2voaRvfkYwTfDlhqmTzKXVE1OI0Zxc28OhWtpj2bn72Ko+3clI84Fli91cE3AIx4Y3X+c9PRC6YO
sZlzqO69KPTBZfrboEWBV4VE3G2s/Ki0fZwBjgQzMlRz4CKH0jM/Lq1jbep3ELkNHQi26YXnosvH
UkX/bFRgaQh6hgR6uyt4UbBwBQEJLJnVrl2wfSUszVzTPtstd7vTWIgUsleZRLxZvOiLmdsXQ8kj
hpFFNw6p3raatdThriG1mIZ3AoLJKWTb88V3Ycx3ZfEECR7T6B7Q7pPCZ09zPXXr0heHNCUlwm7Q
YI7PLLBQvgzNb5r/xuOcsmgM/5RQPXcKG8GqQBq5Vp4/b7AgwzhueoZQ8rVDTcWq/AWKubcXpNCg
ZLGpbQBUQX39geskybwIn1OrPg5RJtBoCiK+GgQgWKGe3JE9LWDnYacDAOBpEvBdpr+iriEcJyX9
eUNgD2/wnW6/CZwiUz7l7YnwixElUt1NqKldNJPFuOAx7LhVzEhsDVO8LEgmUGI+Ecw+O6TCt44y
wEHCnorWcMhOWHTQfA/tMeKUSGJgRg1R1jsxmlsdo7B3jOI7b+h4mO5yXKmGRrJn+TBQEcy4alLe
AJge/qEN+yDJD7aBd0JCzFrfwidfqp94Kk927d9F1cc7z8k+26z2GP7nm6YqXA736NnrxpFHqnme
3RHHSvQxAxFb13SMsCjbA2jpb8QW1M/s6RGx2FsbJTJackBLxMViYmxOQ7i1Kn21xpJsOnP4dD3/
rSJMwwTgYVQx7vyJxI/UBF+Q2VALrU+Dsmo2qjvT1+lYFE8yoyZvBDyizGGj3/hH25EO0rIliMCe
ltfebVbOFEWrgisKMQAXkVVjf57Q+KrlWmqhd5YVv88O0StCeiD2/oWZ4J38NmZqsFWWiF60YegL
AzINtyka1ylyqYVLh5RDz+XIbA3maGQwQrUtvXd0vB06pPGVwCWoPO01yF7YTLLDgzpjYYfqeG9w
AhChu6vZ0K6BfjfxhRxs4jvyiPROwtPzmHXm1CxQv6bdL57RjWV71TbIhq3iUPYNjVHQ8d5a8kyi
ONt3dXepUS2I7ihqEx8DNl+zri9T3d2FBmivGnVjtDJaBiQP1WfXarKpD8BMMbnr4oOoKAkt+upd
x+pTStYqAkThTQjEOjG4lDGFDTNax5BkxxXSHW8PZwjXtXy0RrAlvvWn1FlxxLTNPiD8hzmLzQYM
DYUo5mGs9cYt9b2bJxJT0phZOTCpVZKFq9HheTc15Vc9gGSfCpo2NkUPqYLgVdtTB4XN2tgp4N4h
tz6G1vtiq41AJeD36DswchBn2qHmYCrucwtVlCMNTR1WDBYc03QwME0jcJkPLdiSJpbM/PnrY1aa
ZAqzdkltjex0vBLuFJ/dDrLSIJrtKLkCOvApRHuk8abFiAZqnMfFwGkp2/E6DlWzlbmBesoJoYpE
AXkpgUy27LPxT1iEuVpJuJYM6rQXMZbBErgLm+l9MLGeVkb/DaFgM1QRJh0d7MkH+AAPztYBybHb
RqhA1Lm2tE971HW7Ma9fBLPTCwlNCJWvte19OGH8jWbsXwtUhszn4h7J9gGyEg+nJgu8UOmXdMn5
qALcvkZjXCUyHkZ1/CS2k4mlMoj5e5BPSi9fDwyKDlMXvFYs+SqbgTWb+UtSQWkvlLFlefpO6gnj
iLGeV0HTDCuvHPGtBX/9OmZLkgpSLVmVdYJ9APuFeNWMuj3X7MEciTE6u6TeHysr9Cp644/HfVuF
D1L+DxYkAgvFK0ANzKLsiRDAgT4MIfYEBpIfnlFkft0xaAA25NC1S2zW6Bgz64wShvlidQ0N6z5N
80nHRrsKAnUg26SLCmwFKT08jhBs8poxQLlnJn8IloE5J6jJfzoj0w2zPwXTGbtaEpOG5tnsiDrH
G05Nx39IGuOr8JB0Yhl66/v4z7zo/WzgQGA9H6hBy12IrrnnWsyQKZkJjzKJfiw1gqvdKTxiaIVC
MhNwZ3y4hf6ZsvLDIIGXsB2E0dykTNjZBvTGuJ1c72uMknMTM0Sbh++mG55IgC3W3thf3YDGOiZm
aTScT2Vx1fQTArAUrfCoWP4vgkgc/yx1h02auEfhuvVTo2MGQRyPiFZVhC16WAiOjmDo0Bt/GSYF
9wSlRBoiSdeW1BiRq3UBPFRrnJlSYBmPq5raCftZX0KuS5W8TstTg2DsDS/aRJ4D9OEAawB8f+RR
PWCLUgW8p+khVTj9Vm3FopIpKptyuKSycbYm+3jfAusJRGcPJv5z9PS0IR4txMtmbTVA5XUzVuMe
Eo3gCKHxmWFOuhgLN8XAIHcU+iymgi6KS/6MwTjYuZZ5ZBzYsLCmRI7oy0+6emgjDF9pjlLXw7pj
hJIwjSEV2GSmXSBmnxna3Bz69sM1MfyJAhhPTIOUm1z3I/anIwrXA06Nqz3JHueiOe+8lIfYbIff
1mNrTpp6BW1n5mBGos3zwxgK0WSHzNgl2pBzIPRQhDCCBT6Z4f2rTTaLQJzFzuqiAHAy6hTG+0tw
Fpi40Vbv3aTuef4MeSM95BKCSFMG3x4KtJVdWR8q1nIfWI9OLuszLOQUAuy191hEdN0TfF3GoIk3
sqJqP61sCY9G1rJ2MHj7yW/qmb+179a0RsQz0m+0VvbrheLdqI59OWYrxyJ7tPaH10w5gCgkgoWo
J3vX9Xnf+g7YKrNGXG/QAfAPEG4yEjdmVT3UloG8dJDbMsP+XAbgwIKsPit+71OwbPnSx9lnEUIt
fanBPSBms0hd7K64AqG9V3GA2ck5YsKpt3bbfNeMIEcvPLceGL5ABzdAVDuZ6LVGucTNbMNlfcH7
8zkXNCK5TdJHRLhj60b92iIt3bVptbSTosUAxh0Pv1mR/LFiMtmqzdD0nzyvA63P9CqZwjJrIDNS
JBNJ6kuLfE7D9pR33SEt8JoE04+sCLgaDMKLMzTrVk8oQthkF92IH2ChGDfEr9XjkSpdA0D5Ah0y
mL2GNRNBkkf+dji0KsTLjLLXlSC/Lpt5zrhJ110McbPz/JMfG6/JaN8mVz6V8QRwpm+O8j6ZvrHS
Enb54N06SB5T2LxTzWQfgbxN/oMzOx+hRaiky7gZBD0ATFbivQKq6TJ+Y8WOor1kiCL7iQSG7tAH
wGkMtvI8S8W5p9bAoostIfhwuPBKNzu43ESjCp8zwBPMXupXLYZ7LoZjgtFpNRvNxrWbjW9OO4SI
n6RKPgjECQfPoWVH3LIf9N/GIimLvMEVS/oVIGpSwXz9ypMONdWxN0ax2NqK4dW1iMRq9HszmQ+E
w3K6s4Tt+Lprq4qR5nf2h3Kimx1xqo/m8NQ7sHBigl2C9k5beU/bKuF+pgRW1fyKAAx1k06mh37E
78axc8TZWWvxYUAvznQfceu/tqCQAsfY5A3PKlmsnNOUKi3xeHMVPhpJ/5SonI12DFraNuwtd/G4
atG5ehZmXX46hpUyPFWld4MfT3ibGC654f3GFnb6PEmPZOddyhGWUZI8LxubyFYPgBTooGDqMOnt
f8r+pQtpU6fCUms705Tz0QzerH1R8Kd2UlCvxZP1My2TleW5TzTRinlnfQ9Odrsb2ncu/iDeYpct
bchmPa04ZaKMEKv9UICotekiFzu/WVbvWdkeizknU7R1WLn7uBtdYRyFjg66jl49mzB6oVhfV+43
OXLYaBUTE2anG8wh08oT0w+Rp7+hywPt8L+0wQiK7KVjhL9OhplAhxG5aI7NFEWp3ESDQU4FUcal
3SF80wYior+uR1qcDaTJr8U385mz04cfZpr/7XqWhCXOdvz2WcXyq+0u4EjWXVWf7KTfWCkYrjj4
AOEM9AOo+hiu1YxKDxMyExFj0SDEO8fkGh9cwJR0uJ8cxsUhCMtbOnSvlb1WcPDhdqrXxJB3J+II
mJH0tb+UkibmZBA+M0OHskcE0jec4zHu9DSEEpUa5sHGeEdGp9FQ85a3Wc3igkdJgCo3wotoNnaM
K3l05Wsuwr9F08HMHIisjUChEMFDSO5BFndfWU9+EOX0rITYmuHkoP4FxO07D0HYWgejtz+YDdib
1in2ec4Falqh2oVG9k7++hGxDbBK6AOwCDq6bPc6E5l6RGhfPDa+h+C76S9h6L/07XRtgsU7YofM
RpcPcYYEwCM9qhqJlaQ3PKAUZJ7i1mRNjzSpIauGkoSLqqmQGi1mf1Ye/kxqHBCtUNekHefv5P9i
i+4Shxz5BAO48ax88zsoCsXP3vxReW7vCfSJqDtqmI58l6bp/pPmMhCNMVmWGD6xkrBkkuOknloF
pCU/+b5BKjeuESF2LtbEjQxcKGatuy3McDilMo0PRMosQiHmBAZ9h59a3bcxmn+NoOyeSS2TW5RV
ROdlKcHlxT0Q2RMBSOklM5h5kxa3njnUa8t+R0uC2ShSgLPDM7CVaeek6PO7AAJ6lzbvsQmAK2Cp
nUJzboYqIwZvIXiM6GpmYuRM2aBEyO2S9o8LaxTNI8k0Wwlx7xLa4iNsU4JdfPgu7A19PVDMTvXR
KVRwjsiCBBVllgT9FN8pLYBPLsRgzFc7JZnC0p6zheTyPqqc2zq1423tt9/NEKrjVOK+dYyHxsQM
LdoN+cUbpw7EW1DJb6LCKkQj98h38fxbelwD2PxMuuIlJy9tJjeNtgoObdd8NSSqaZLVuiViLSBr
LTqD4aMiDZ4IEqPJNVnQZYtxLVuMtf0S2Eagxqcr3HMP8mFVM/iIywwTDyNxUZ0ZxErkGN2ru9BB
oiUQTrTyfcn4NZeouDKdWP2oe5oPJOPyVJEpp8mWg7bPjo20uXKJnYsVyHA4fX2Cr77GNeP76lvC
n2RmxRMbT/fEXWw0WXOE7+jUezm3//pRfOOhwhLcwrJzBZqEJQ5vNi90AAelUYf4BOaxtK9Z1sDV
yDeOzM6mCYkHBXF8iAnbMxmgqz548R0DpAMo0y6F/mTJa/9/PM7/0bvqNg8OA1cGKAT6cWoBVupe
coL+RGEv4UegnSrA+njW7DVXEVM1fWe4cOqJCyRKDhSGtl+DxsbBlRJPzH+pjFefoEETmoQcvPPk
dz2DH1KUQ/dqZt5L5iIHDmBK8Wbj4Ap48Mhv26SW1R9k8DN1ePPsZOTaBwXlVd41IwTRsUwGxIxC
aDqcJSSRsMQWlmXfIYOxiVEkGWMkVDEz2+V+qB4FcYvZMK+Q2QF//wfp+BraLN3jfUh5O1KK+kQ2
djL7p6V/rt0CYjyhjhkmBBel3mYm7lGFJvB6Zv08CZCXYoQ/DO1M912RWuSgJ3GX5Mhq6vaR1R2B
ANxrV2w8q7n1LU4hc0mdjDJMZIzJALHBFFXbpi8//Sk8u0tepVNE53EsX5wlydIG5dSZGFHa0DkX
pNKtQpBnNnMt2GtGyxpuqRcD4Js9bOxo+WUID24d8NtNVOP2JVLTH4JTpp1tEWPiq1P+D+GbGSGc
Wd2/A61kEjzuBse4SKtxnmsXTGEkb3pjxdz6RHpGS7Snbf/xkYpmrk9FxxarEIjm5HQ1ipeQaFAv
ZCVGoekFDiVijjtILjmigpdo5cAn2pRx++Ua8z0dCBo1QDh6OXPdVrsXV6iRlHhcyWQ2HVQTvrBH
/9MTYqqXNFP8q3wacSDg71zN5dGQ7hUo+S0hBhUK1oVIn0dFPKpLTCqTv4FYD5JTSez6tFxvV0H+
k7H7KXiYB+a6wRK52qzKJYE1JYqV3OGj2RjBGrj9L4DkXSdwBi6xOYS49hR1LtmWrF23gpBXuaS9
1k56o5X8odJ0GKXjGrPGAzvAB6KBkW6Ns/UJJoUJTre1RlT7hMqCGAsxVBpXi7jZfsmdrVkbQNd/
TcSSNwYuj4Da3PQeij8sYu5mWmGZB03YRjDv83dD66eQTAicmiJe6RZ92jA+RzyyJD2tzGWDrHhe
LWN6KNjIbHDMI+EyrwwA9vjjSQ/q7bWPCZw1bnOavfF/Tf/OilJrXztxtsIYgRGwOWbE9eoltzdi
DlmDZSC5Hu1dHbEyKIIIjAAHtc/wZcn/raAYt6F6x0JzzCxevmbJCtaE4VnYJ7EGgakcvudhIlW4
h6JVe/IS+Mo7R606ISx5gIDwAGZiDYLzTS8ZxcZoP4Veeut4i7pkGeWEGWt8YCVTf3RX7OWcTx3b
5MM6nz2iE4iQ864iHc1Bsb+1OkYqTUOBT87mJcRevR6WPOWAkfmM2NMjaHlUr/QcL6yjrl2E3nvJ
Y86IFKuiliVBh9WxK05ulQNFKPqrLMddSqgzg0k2/2x3bJTpaQRUCRy4MRB0LGLP3WDZQI1hPFsx
MU9ERs+NvuLb6tYzYdJIYL/awkN2gnF0SZt2aucbBcnJQsjdJO6d8bK3TtS4bwZKcSfxbLjRBpCf
NmGjzYiOPphzgAq2DxgYt8y+2955MG1eHZxzM3t7EmGbrbUIxIfbSGj2PMtv1C0vRp5/WYRqg4uC
l9SmauMlyB6UBzLOcYiFZyCBfZ+mPyIQnPUbfJTVQGx3LgykdpzVCJlvBcHe7cKTJvVyF7jeq7lg
xMtszf1ZbGjCj53+NnFQLEey0UePne2e5lRUqy3YpnefWHG55IsrWP0x2EUOOG6+spk+LVZ+SM5r
Irk8i+1c9Vj6BJazEe9zGraWbF9WV0+CaHOuh7OUhb/NaClXuNsKQtB9s/gdaCotwtErQtJHbcF4
gZXJbY/SNfIeUgLVM7dzuDL0E5GCI0jZAy7JB0UEe1p+wyPEudr9SgLaGfpiVutOHsHtqkUY0CxZ
7oOyXlt9Y5nLbGdGDWIvjxW/zqosaQWY+8nOfDAK/4x3LSYuXhEbv1xdUSCYDU/PRK9c+5jpZSLS
XxNQCjp3pOAY0Wqi6J3IeXOTJNg2tjhgpyh8ma4NwutRJeS8vXLoDsRaEm/vGc6llOG3IrRztYRF
0rV6ZnGr9UgDwh5h8DoC2PVhZEm344DjBcsJkhzN+ItCKh3jux5x82hmjnmdEehtIIze1iis64TR
TaE/w3Y7Ff2uVQRkhBXBEQG/OYekcQId3iPf4Gu9kORFT2I8GwkD0yGyVwMyJGWGqKRq92wjfmNP
rZIdRU44RNDtqR5gyz73i+BSI/mFalkN/8cO0rT0WH3zQP+GAtkoCotTrvhpJocg7Dble4T43f+t
4Lf5jCevEFt+TRdclw3YC3NGQKfmshOO51dequPUfkVja64ruY+VCFlaDZoumw+Lss4oSm8Ny5I6
lq3X1lgGsAL0QR5yjWdv1VLBtT5MGNMyrm635NUkzi+ZoV/GIN4nhyi23A+TA+HX1CaQAfZ2WD0S
MnTLOGm6RUtZRRbBF4pFaN/Cohn0SM8DxrOC08XiK3qde0YD+boo3H7XYTTbplPYPyx8hBU6gpAR
YfgEmanZpeygLX0r++iUisw+o2f+YZX8MQvfXk/2OxtZtvAUmmB1tq0zHrJ0hlVpotyaWUlfFFkr
qyJOcibztYYBrsvVkOQOJobKXGtmQWszCtwNtXaGCpYpSkbvmRoxsAFK7dP/H6qgxedgAEuufsER
iBEwHs3bvlr+UmCYS7ZAdTVpkvdlVJ15RxPcEgIUiMxgSWnkg9LNi095YIyMq0Ov/Y0qD+iDZV7d
wX3lc7OP63b/fzVtP5q5Yt0mupFxSFM/GLY7HsbB2BNigmAwmeFN9dMexXhIwRVd2lomqKeNT2PI
321iKXf27DNxK4i5j2ZjOsgMzTefDgdZwn4OZMcaG9evM6HHsfrmJVmQX4t6KMkMiz5wAK7FfoFD
tim3kTPSJTlYlct2iWH03+fAvBIoRZBaDGFp6sJ7TTF5SKz6MtZESHOJFIQ8zt9lQUZv1+/qHAZ5
4HuE7koTdILix6MGuzqAroBCQ5iSMae4NE3UypAg8769V0nt7gN0bCQp9Si264I9TVxSAk1IW0a3
ACVQeRvor9wMVFgund1x8EaEZLLFdl3fBv7AHnH4p+j1Q1DlAaDZFfsac+33VkpeIv6YJmcX68+s
lnvbf7ZSRDIjeIZu+RFMl6Wfkjjaaj96DpLpqUrZIJpgX9etBBqHQ6s/en2J6Q6kT911x44F2T5J
0PEkM9kGFrmclEqlVOQXmvlTFyqBuag5aWa62sl2QgBT9AiNBEVvnj2ioFwYfGisgl+qxwX/5mrz
oUgD+cgfomERzCEccibe4A2/l9DMmfCmOzENwV518mkC3JimtflIeMO+D/Q/mm1cNHb1jEr+X2sw
Vm5b5j45/FGZ8JQPyu83lKAdd2x5nBK24mnE0k5W7OkAH5phfx/Bal1U6a4nl3GVV5jnSQ3xhkm6
2NgjikA/CtSzcJMYhD7qKbxhh0oi7qkzRJ4jUBD2xsk+NoMf0uDHl8pz6JRql7QSq9sybQIcpCXW
zi5eDQK3NnXTQFJfzFcUJ6piZAj89thgDeewg3fWZDNayNC7QQtHUgyXwUQv2vbNp0kwUpF64Hdb
v71YquDSd2imEobahkLX3EsGU9qB5ytsBvyGSVZJXx5cR16xP/7G7Bb4tnWLpTDwUN5jVEC5Naxj
DSAKOSA7IuMpCUpSprneVxnnDZH2iLmy5l0KRLbIiTz0mv6aVxU3Q/0bsvfbWNkAx5ZuGeN1ABkJ
ZRGbH394QqvBezhAwe/XtyDOj0jq0de4zgFqPJV/Pn+ggLs7s3sokBVvMgNXWNqFtD95t0kzzlhu
EeMk0lbuHK95rdPHDhjTeuC3vE7G6tCmSMpx3r/NkghsnQ3LBhP9ezikbKDVeI5KDnIUhoSAkHbu
64ZQV93ZGFX99ESXxmEAZXyVLb8+lk4IHcdqF5Qt80xsojvoRYdR9x9MYVFqcw+BwdEXRcQCLRDU
el6rFeOeLwV01EHWRyurj2x07ccyBWkhKxeZbP8GtgrrvIFyZYZvCxSUjvBu9A0cDI4xZQCKZdJn
gU7yPxgOpchz46uTByQJ9KyawLzzmdUDiw+MqRl0nEhY1hYWMFikSWU7bUXV3jRz0jPnh6mE1cU0
n38xsRIOuZbKWsBFzxgsRi6Osdoqzi4r7Wy5XfsxKldd7qkNXO54By/xBmWn3jrWcIP6ioSnKG1+
2ao9dap7s6EmHpUjP+NPnumS0bkpEbN3D+BgnFUWfFk1L6ChYLVlk0GHyNRoiqpLg1gRBB/NKVEK
SGQxXWkSQwqxkzPG+4G507qGu7+xmpZLCnFIlF6T0lQ713TUGlcoluW4Y1zixhDQNBM03ucrYrYh
Z87yNGVGeJCNmJ4y4lbRSAE2iRkTKD8BsI89Z2K9YQhABJNL5SJS41IMsPHZ9++hwKB2mF1gdhzX
yNIxdzXbLivrE0a5q0BHQvNG4HlpuNiFZ360km/CHTGztnZxWnatk1cO4BnRKRhHBvXPdTS8Ssmd
b00pWYLtIbRMa2sYOLy8huw31KtYhH2CmHigqp4nz8zhdmhTWTuOvp+u2WdZ86ckgHZbQ9sR9oQn
gNffEQXyOeEP+6FqX6XnXF3Fl7Grc+IuNj68bG7N2RpwY2UDzs28Fa+zDZgsHlBMhbxzZlhYtAtn
UEUvRVowgk5O5TKgHJqYvRaLL3qmA1nuOKlMzBu1nI/ErZORiKoP4gfRLl0vnlzUt1mGTKqPQeqD
G/Sc/jQ1l6TEDgxaPd/6f8OgYy+hiTZOMSoXya4Zqdqr1Mr2S4AozdeaovjYGCEpQqVxi1vMU1KL
mxzRg2AoYa/Xqid4HcMjwVvY35FudzCEIBfhNUloYeT8WCYzVJ7edYGmdKTjmm90PM0y/vgXhfkz
nZ4MABS5BUsqKz8FSCqveEufax0hr/cPk+oBJdq6YMWFDjRtYS/FbBgq7S1SfZTEzhS3u86I4jMp
OJYPGabw/H/jAN5+jj6GaALplE1/NCkU64zq1Aa3WIWn3gBVRC+wczDnYj1CSS1K43HMp6ece4l1
QpjtlyN2G3qlesi65GOoUTJOTGhHI/2R1L6bXqJpEvFUXAYbTzBju41Fqy2A7wFbJpUrbdxmbcNP
HiwWslXOOjhOoa6J3jj64WVwElw4LvMoFonq5NsEsWEzOVk5l26YwF8yptTCJW0wa5f9ITBayZwe
jwlpKNiS8AFR+tGoqtQ8h3F8SqAG/jq63/qJ5X9rxKTwaL3spbV3Mz/MfhyC/7XI70o6LWtt90Hb
6qLgMiIau6psdm8BywptT+xTHeuloJcWlsc2i+SFDcMU3iOgB/eNYfyMkGhXjdmnewz8vy1DuU0g
DX0cWByoEYmXqW5lRxxpX4cQtdJnN9Xk79aOs4RXIEUbefAdvvsyT+wrmEJm7942kkZ77Sa/3TYw
XW9CB/E2qPmupzxDpsx50kY1ZsbBoqQudXFxXIRfBlTxh0G7gJ0xCh2BmCCikOh3yiBoD+RwifPM
smWPFnfehUO24Mhyk38yINOTJ3os/M8pSP64yA7oHboXj0HGpbNks8rwD71FTslcA38YFJYRZ6vs
jYM9J8jQ5pcYun9AiYbChf1vE+BOAsPLyBzBk60/Y/Yxkx26x7loFhUEAKia6qtvB3trMS/Z1BO+
Na2wzn/VbuycZrdfdeHCkA2RJQefIlSYvbsk2TRBEBOAHY3nWqNmFbN8FSC4hjKon0ZmzSAPpXcM
NI7YJDhNZoKa1ulJph66eCOcJ+SC6CjppdBnk/Jouqq7/f+BtxSUCAfTnQkrGt9LfiM7GfB/SaKG
4xzH+iS7qrzd8WA2N5v2+ZrltzZ9i6IuuoK9ye/Yt67+tJAlJ5MsXbSgtZiDa9O04poKBiVuFz7H
qR8+Q4TEjBya3dEkHTFHq3uJc3HBbZQdWg/EHlE6e8Ee9tlvu+E663EbChfua0kKUsp8ARKiBL4M
PtFQrN7GhkCtoopwATj8PI7/V+/KjkCRBjzzKVuwRn4f7ups+VduHAE3Q4mA2Ck7pdnQXety3cO+
2+BhB0KYmo9wo0mZJvn2HnE0DE549rMUmQ6/G4Ki0IXYvvknCiWkN0OigM+dMwZ18idwvaYNgxx4
1Zkdv/Wg1Va9haY4G/7KJQIykCPgg8RvwdIxvpqqKqb1q3izjdA54tEeuONmQqNQoJ/Lj2jBdeQV
wc6Ns/D/JwzoBktbcKXbVF98EtM3ttKLB7l0HyhjqcfVgxvErMkroEOLtNTgDewE3V9HzYeh01sO
Ix9qHoVxpQFNE86xAWfCeCstkkfwF/EjY+4DMizwG7J8U+Fok9nm3mGIkEOKVOXvrCfQeuSamNo5
hZHP2iYCnml6frkzmPyQ+SwBkjNqYPkEAjaIX6qIoYBfJQCCCcLLXT75iOMa84zatA12XbJS1/4k
KsAXwceyyHnsGqYDZMuYOwFtyLSyx2wU1RYXD7GvfGo9WRqPy6Kf8PW/eCRlJ8Mgie8QfZ9r6X4X
N7Q0cMNfCorj3wwzlRxn57tH06iCMl51srTfEg8YxNCMJ/wb/pTZgEG+BfCgI1+H6pbLIgoH56nB
+rJpLR08Sjv819aMksy2/1FVh3nLoCkxy/7iz19SXMjHgPlGvYSG1uLVlQk9GL14tgSemoeUymTw
a3sP8epQepAs6p5uEWP/eJpRtZ6SQi0icxa5YZp1jHZD7nwTJSrVP2fFxDaX/fG9bMd6l0x4fBo7
jXZloi5DbHgHvw6W+lywRHbNDTsenLIewXJVQC9l9+umZKrgN7UCt4VLvI6zdx5sdIDWzOFUKkw5
s4tgGzdqiG5+u3zSHT/Eyxym+qUKiEM2Aqq21E7VFqBwuJ9bZxuO47R1vZ9uHshdBdqOqHf+AeLJ
eTOr79jgFs5VigDMiIJtUZKe2RiPLufUn8kmzaiLSETDxru1YGMhaIq7A4OjF8jF6o4laIdSVe+s
ZeSmRwUgUPhrkM35rrXd4GNS9lYMsA7GWKGvqP+EEB5XPlMuwsfUtZUjBHbv74TyfWvnCAjd1JFP
Iom2QWXZ/2ySu5hxIRhiVnOpNUEiXYa9pZOUQlnvPnP9ZLsya9YDjSVJx6h1PCM94Wo6KvLMIk8A
Aa2aq1n72ZU/ZomWsN7C8gp1elwl0Itg6OEG9It4mzA+WFmmaSMHxg+2RNZuqyWmptL1W2NhoMPm
uTXJTmf3MOxsCg98JuLRLc3s0KQZQWmEsIDAsU7G8qEI373UG7aFz/Kpi0ZAho75Oqe0YsROs5q0
x6Mssw+IcZg5Q8lenFbWoYJl7TWAlkRQwN2A3ydtw2Zjjoa6UmABlTFNuQcSmbWvpfLMR1uk+aH3
GZL7dRPfpjr5VWxJsAiF6GKgGuS1+Evog01yhPBYi+sBsNxJ4kFFf55iN3cC7pzQnh9w+s6HOc2O
cappgcTABB4RdHqLAY9syzxIT1aGYI214vwfe2eSXDeybdmpfHt9PIPD4SjS7HduXfGyJkV1YBIp
oa5rn9EfR04sFxgv80foRUZY9rNDI0VJ5MUF3P2cs/faQXOdA+KRvVY/TPuUCL9RQTMrvELhT84f
OpX8UAsg36+n6tosLiCnfCsYYd6F0jPWbem8ljKbj4wnqMkICI5yCO99j7ealJOB6UPTSTKrhCs2
ni9ovLfmA6mBrCt+fC+B5Kyoaa0DE5QJ+5Dfc5bKy2a+wtMvt/E08qBWPnO2oMBrVFrkBnBqhJPb
997GNwNO9nKZwqKCLwRmWX8ij7ixNZljiF6gNjE/Zgtiu2m/sm3mqzjsm2fPqjBwONMSHUgGcmK0
cOTMdisMNmjPZMbblCZPYjw8xj5t4MQykvcOBr+h7lplzB8ewqSO8eMjHAIicka1iVpT3PjFAwat
cgeu8Y697ILMwUZ2ucSkR8c8MautsgoEJBH0iLFMgYxUDyI0bNpGQbJ2p+aLG0KJcP2Ro1Ay3zAn
fzXzBSwNzceFjMVo7B1dqX+2qvRIR0qvHe2SqIuVeozyGb8446BYa7Q8OFVFT1DMgupc14p1rc3m
E3LmHFDnaQIzPyvFBDIF8l0PGBjMuDk1o30nsv5HPql2I+2II6hu1wD7rUB1GJ5H7+gXxTu1LyBj
usTYT6/xFHvb0DPoHwwIkhgWIQFwZHCQbLgJGYlbF6spAFa+GXrxg9W4lEla0xJK8wtV1bmbeQpG
SABA9stzk5TyhO0qlIhoSUX+HuiuWUvLQUfjfky55hgSbXC3mfdEtnZEuHHayGYWAZKWEtO6p9xk
knPMnZ9NH93YKa1MeNoRMqYtde4mksGFThXOCBxJq9QvnHv4D+WmAWNJZ6N7gpZmryaqeqP59P/Y
NMFDEg1QwOC3RwATdJx1QlZA9PpUZ7V1S+f1bsjju9rOu/vaHp7DMtdHm6IMwSbqXhLz2OOMrQXL
PsnOhe7JK2DojVJgxwm3XvejSRa6nNCyIg7D1HJTwcGET2yT+Eh1iksgtFLrAUCL9UBj4Lu2sVuH
rbUvnSX/fAm/ihp9wahMUUIv7ShNJ6ULgqol7LxrgQr6KSfMDhF7vEYAT6M3wJUMc3fv25jhaVc+
ziko66TodlkprwMHzX4IPcgcSO09XW8yM/8aj6M4SL0dLdppGV0aiuqvlN1grg3jxQjG+9qr792F
8cSp6RB36bkb2edb9EY722eMoAV5nG56iq3SwrFsr3AQp4iMWaltJusl+Wd7RrLfgY2G+zHqH0U/
v8gOkbStSPGkWLtnpwBWbrNvhKl6G3MRYNqvnmc5fndC0gvLCWRO0VLFIwu1c2/YK2pOMWZPBjFr
nF+w+Bm2WnsCwaVifpkrrFHxQGBOWiFMQiC8Hww97ApB17yJ5gQZ3wwNIVQXs7hNjSY7Ai8DGENj
Z585FXYP5CvkLU2r0eRaqEAnNN6a7FCSW8SD510rGp5eFca7Om1+ZI7NSqjGal/nAOItC8xr8kOT
6wrenuZV3vKIUFHxwe5fheOM27Yxn/tSuDvfMuadlTV3lS6f4bvMO9L+7qUFJqmvkNtPNa2KJT6E
ljf8gGBhI9EZ20lwOVuYdhc6id9IEHQzdjOjDzlxYL6Qc06iKyZZHTrHOhDvlr2kCH/rlYUHPbKm
h4iHEJBovO35hePgZwgz9hxgYIwbcjaL9n0QyCIRAaeHVEYXGUQaFbQo9iC3sDuUHQEe71mjvfs4
s7dxqtPbmV1lZdAx2dB0v/qyDBlb3vZubO3iMH8xO0YDLKsushvoWjFKz7DFoWQsSmGBHtbWxd6u
UV3BwmNMnErAVQ0kocLDgDIUjIs6kLu6ST4iZhqZ3e0dUiNeR0mHOuyBBijdP7lN27JCYSOVU0Vn
VdGMd/rigRjoyzi76qYrxX7JCRY+chXZ8j42jYS8m8HJtLCtV9W7HnCMd5PY0NP/gBh2iwQaXvNY
EyOfG7tphGxd40a3oajjqKTZ7tFm5fjKmSkT3YPVdRTJcXXO8oFQgOKu7RAhunLCD08iQxiStzMa
yS4hivNk9xMf4I4szhUCa7EVQuVeFQOo9wYSEBOw4nnqAZjT0V+76NUMC8EYEu9D14BB80WwVbw5
Nce4xGVzgCp6VgYBtq5MH4YI3a02q9ulhOJAtHYMmA/KCR8KTEvw0+KHtkCVPE3fEKgZeF8Ah/Ux
wgTHoyAzG7UvImE+9nG+G+z8dCEv5xEGGdwIz30hNguwYsfZvyOMvmQasZy4Cwkqzxn1cVR4vBm6
b+a6CVhw880Ed8/ypp+Pqhzv+8SejwHg9aLwOMUHdL2RpZMklHzvOtw62sHl6YP2DgMshY0ZfR0E
Gi6YhzsOMrTNZjrBNBNpi6WZvYvy6dZWcpWWYb1ObeJT/Cj+0uWI3BOa3L2FvhsIGqcqYn1CF0ea
GXK50HQzAzd9EmwL3HH9fJUYHpezghVV8DZu+rIpMa/lj2ON7hRETrZaI9pEDW4yS0jz8HvWc88n
KbY2C0ETE7G9Ro5HV0zfaRt7GNa+rfCqL6HKxSoeC8yTwX1XVIQAB8lh6sxLOadIcmaSwRiwbc3S
JFJVoeZjJsB0mhzucK6wNXOwYQvAYgpBwFsiL5g12fu+dL8oO/DWIzfkJhHOTzP3/YMmDBDvO9Ir
lwaZytEiZE3A+KYicAuG2xHqTHGQOWt+1LNfCrfcuxPtsiJJ/B032go/J8LfKhowfFEjJTlmUKOr
d2KxmOiEnxhQCbRJsfiY8q+JwFk62OLBt4o3DJg48Rc4aFwPdyby7VWHFHVlpPwlR+PwYzZK58AA
LowabdPWBaS2iSFqQ8+4lxxf5+xkNW+VGaxhoFjA9etTpbMnAb6uhQw2uLhiOSYBwC3S/jZ0lbEo
HtfDw5DR4ASXgIMr590q6wYplA0esiaxBtDotKYCWrW11iujjhwO0QmJTYnaVM2iSEIlyGAd/y62
4ksv6L5xUtZ7oZhaMN7d1pP9pOhCr4WZBYxSsi91Zb/YVoS7WIMNyugUjIutpAZWFlQutZ7zgbp7
3MdwoVi4sNtWhQecRC4RMUTj4V6wUKZOjXliJsQaqqKbekJyyTaxsU0QI1MSmmcMBk1t1seoLMaN
WdTPeUX2UILA0o3kM0g07s554xtkaCPLXGeJRNrlRoqHBF0sLJmasCtO5j1pf6n8CRv1VJYVcIwZ
JbpjcyMsFvshHZv15DQabQ4Up/C73YA7iLT/TmUS7My6eMnYGxkVtJRkBrT6bonBRBDdox6YHnQ0
JuRVLR/c8MvIOrtT/XtmeZQVISmVWZjfSkyU6xYQtokmZRmHCIy0jIP8N03mxM3nBzGoXaUm49AM
2bnUOPSzAErZPDq0l1qcIHybWdbtsp+uOIkRAM1zHzc3hEHfwAGS+zrmIZ3DeteH4jEyDE5kBdo3
757NLt4XU3qjuvqgDNQVxBe0VGOUpNr9qL30CD0bnySjfaIlxidNd5zeTH/yEVzTa+D5JEoKZRKN
8Un0+bnNsr3SIOqUhvrukZ3hTrZ/1OjSzTrE7jbhOw80PagmJYyS8Rx0q4DyfI4GzhbF+1TQsSpY
FZPa+Ymj7r2AKtkoyiQxE4qVIq4ifRdSjX/JnMjZFJ6d7Mo5PER18rNnJMw7xT3tU1KhFvvuS6J1
pQSY2ngBsLgiQiQwvNfY0/ZlvOEoW5/AJP1QrvIf22zXA9OcgiCk7sranXB6BkylgVBzDp74y8sU
MoqO2ndfQar5RNtO4NeG9K6WVbfrBrLLSnAFxYxObbAehlSfUqxKcHYxYxJglBwwSM4njYvZscf4
FFlfSXvNaHOU2Xbw0akV43RvRQEGc9J2aKk4+douSy5lq4ldiOcchXcFxiIOgGEvHzjMKRIdZk6A
Erv6OMBb+vxGNd85bTie3egr2a8loUD0Gk+YOyp5+PzUcobmEGq1Q0rA76nMr70iDHeKInH+/KBG
/a/P8J/867MmocG9Ct3C3JveMgjEGcGgRnRue9bLB7uCyP/5pZm1s7/+/PrzO0GijBXCuHgD8Uqc
yjyzTt1ElxxHK59+/iHrlHWypJwPfkOT2lLe6fMDKBPGx06SW4xqmSYvku4dMPT3Ocemj/UKNdh4
8/lhmpBdIgrga9kf63D0LrLIJ5SJM3MvYV76JmU3+/xQ2Xw2+3uI4c2JHCj6kMsHA6vtpm2hvf33
f9vk+guY5vyglv/sv//c6l/KJsvumRg0RG+wBMwMWkJgtxYltm3M0UXJfHyhQnipKnhjKYaZCbPM
7TClOj+pNI1urBo4vE84myOU99WcpkvnhhQbFqoOMBjhD2wamDuHiPXVSAi2ThP3lldIiPQswExl
dXQZ+luMa8S3yLg6kjusiQ7G5QVwWb11TXmG5yp/OCkjpzaf35BHRDi3dX+bCuT6IRBYjAl2dC48
sz3GSRSfQ6v912effxYuf/b5GYKsu7ZU2IRRdr7AO9mVildit3m9geBlnAYHtTZ9J/n8+aWEU8uE
xLKeVYFT5fO7n1/2Xeccx+xeuzLalvZg302JbW9VgPIPDe+0qwY1n0IBocJqba5mHps7wYW9S1jk
+ynE6yWLL72c01shPUpqFeGFJWQp8Ez/tfH7n0mRpR+dMrdnWhBcczAn96xGEGUMBCwl+rJKiObo
jThcut54KmNisRXREsQwePJM7bEmtAAiSe3UFLjiAfqPuDOaVtz99hmow8apm01jBe3GX5JLgnia
Sd+ZPz6/0hpHLccWB9eI9yLIcbs2QWA8ibrksUls7+RFtblXtYJ0g+PopmHvCoOmu/v8IDF6A/J2
CADIsOQkiMwZ1+VPmdd9K2Qb89f5ioNBuCUPwNyBXINzr6snf56Ao0mjuRI1Uz9qpW6a1ErfDE9w
hvDFC/EwxjrG2vDWLdwizqeviir6ROfA28yQtt/8pHxOUdc8xJ22bqBDZWhhR1cHX8chPHBgt6iU
jGDn6RRaQzh8Z04C/VdOHqXyaO7lbLk8nSDbwBZ0mxaH+JfY4O3uUHSXMzzdWTPb8Ei/2llGlyJm
m2NGWNSd2bwPJ1oRee7U+9bS7k2Ez9OrCGhYm3iWY/b1FJTzbiwLsgBhWCO5SO09u6+O+b8feD2Y
D+ZNa7v14f/T++fqx3/+430BpDXzww/GycUfWPw+xPv/O71/38fF//wvYxW37bf+3/7dbwx/Q8h/
QiBTwrelZTqu54r/DfE3hPNP11Q+AH3leIJ6Wv7jP1B/dxHwfAj/nul6vm+7Cv2Kwy/SEk6+fMv8
J94PW9JnVhxyPN/7f6H42/yMqszmsCyOH//5DzwODvAVR7qm4HdUVMx/ZPij7/IDAipv3c7fjVHy
Idkvbhu0b7q0Pga0ISSmyODkIbmdrWvgpPUl60ECtZRHUNTseDfUtJx7eLfoQcI30qXrvd0jq7eg
mt/AcjkxI3W2Ttp7K5V1tCanJjk7pSd3fQ7DKB5KnOeYyQ82audbZvEbPUzmkQoCMnqIm4KJWj5v
TSIR7+r+Gy2Q4dY1iHzG5raWalpkbkV+/N07effbBfiPos/vyrjoSCtQ3r9fF5vgPouOiGMLZs5/
vC7IOwvDb6Pb1uuTHV4lmr75ROhf036HGLa3LE7o4bChRVgevLgiXBbQvVdQxlnA47GraPxVniA5
yMlJVZ/FRmL/ONoewvRK9xdFvmlVG8WlmoNvUEPJDncRo7NMncHLYtEPhuQS2zzOkYabmu+b2aPa
mLGEqwgPKZzxQ+oWKetOPUGm+u6glYsd0Jc57/ha9yP+yxgMYmy13qa0pbnrbeJLvba69YOIDpI/
XJrWRAYZYY1y/R/AM61T0qCrN936tSrqgQ6uhDVirP762trmn1xby1SubVoKRq1FrsXvcyNg5nl6
cIxroMNyPzYPrZeDoNDG3u5McVQTHUlcBukmrtll5dZoE/lqOOaTixYgq6v0caJlXJEMvBFZJFeT
UumelZZcQTdHvZXjni4FvRzAJAP65ORmEV+RKKunDcZ8dE90K1cuIzY8N162a5FIUR5hc8pGdbKx
ykIesKAN8nzeBZ1N6yWifLXbF5uHZf3XF8NabqRfHkDbxlXpmo60ANb+cqP5rpxnBsZQWpKtWzsQ
Lp3aA8T60wYATExpgyNgFPPKm+8BnD/TSN5RoK/yZGIagDh2HhE8duiw4wVKj1HAiGYaTVZS7bSV
/awZ5W8mr+K6sEH/FujyPv2P8Ef5J0+J+JPVw7ZdCb7MErbpy19Wj0ELAxy3f03yOrgVPWdTYJzR
IgvPM7w0ZgyLhD4GQQeENbTOGdcY/X3+Ev3Q9v2vr+TnUvXLlVSW6XMJOS4KGlR/vK04jTRse/Gt
VZPz5CnG1sYAmtpwqLpzTPbbIiSdbfKz8hEC8qoFfUJCdP1tQvcAYbhMnoXv3BXK3UcB7bnBcW9I
QexXotV0qzBIxnT+L74yrnewSqb6KajnL7GHJMtF+LnpJOf8yAmmk1Q5Ft0M8UFt3qDaCY4J8zEO
xeI76ttglQNTPTJgL3aB8pDr+jxqBkfr3VjTl4auDPMznq9rISHrCnPGV47W4tJnT4qzaITU66+v
nPxjkMvnJuCgbJDSt5Vatp0/XrmUWm+wG/valmO1q3MOOQn8/6Hx1IGJ/rYeEZIqdKO9sWjgWlgn
RXLNDeAjKhqYu439CtDyTZrSFdFzMO91QkQkDttN1V4cHkDtWO7JyMlidV3cPAswE/vRdJgJJJoU
fkrDNeDw2CZibYeu+6NDoBxjAJTZLKr1qrS5p//6RQs23l8fPBd2k8kWKoUn7F9edIt8GrW0ec0Q
/O/FgG7aFHsCz5nJIvBGthdXu9k5BC4yqttiMJ2/WQbF8nD8cr+y7XI6cJArSkstD9fv4nPaySLZ
K5BXVpaaJnXyU5YHx7Bz4PL5fWFizBtx8ASJ+cSVO6maFY2F+++ug/yTBYi1R5jSJloAk+Zyc/zu
1zDDzM380bxGbbGXhIBtO/tHkId09pOIMqxvbqy2Tm/GynkAJ/KFkHT71LUcRCsCXtdBQcswbgZ1
6En1vqDnBkrLHEUnrwnFDhI4Wnxuo61tTsA1SG9GtAaBzlrPNkFXZJ74km6S44ffmMQdwJzb1z7s
uo2jJOahDlnvX7/v7p+9XmGR7YngwseO+cvrjaRhaaZU1zqe7ka8FYhOy+KZgM9KefOVFHeie71h
Y5iFd1+fRu1gH8s1Evwx3asmO9VGPV1zQrXoyPBuVCbL3gQGLC29fNVj9/ctTL5m9tF2uD/Mpr0X
BXy7aTbeQbBTdMsQr0oZQhKsIEEGmbVT0NW3tl0RMyPUwYrsryYFVZKTdCCa6q6CwEMTFF2A19s5
7UjlnbMSQpWcHbAMoT9te8d/UfsAMPOROjBF+3OOCJ/eBf3YbUjMVbwexv0WASI06Anq6MM4Po86
yTbMmnZD4Df3sXs/RmZ847VX98n3bh1gx2B1lwQ8uyRAbKiOXrFnAF/tshivgT316d/thn+yobiW
by+HX8nD5yxHh9/djBHwvDA2+msr0TyZfoC8T5RfC3eoT6RRsW3oSe1yRqhNBwiyEgaIYXXyimKf
ek2x6euq2pXO8JLEWb74OdawNuId4r1ij9xgA9qEZdwbyE72s5u/vrE+N7tfn2e1LKDLkVpwSPvj
756MHgl7WbdQPL9x8mguA/K0YTBIM3CJbTbV/OQJAt4wW/htj5CYQrXlex0O+EYwxii5MUrbei37
9ID6Ld87DXnYVTDdGmSCX0NIBEyrxCFpCm8TFguQynBowjZMltrE9Q/WmKG6SFvc8JZe/mU0nv76
Rf7JTkHRYUvOK5i+XPHLw4Nq3ZqDprrOIzuBjVgoZKtc63b+VtXpw1//rD97UKmOhBScr4XwliP6
7+6FKvNgFTXFNc2nahcY8U8DReXur3/Gvx0a7KX64oFhMaAJZv66COelZRLTYl1TZC6rxsK/ihnG
RwgenyxSvjGZ8NZhneQMSNhFR+xzytkhbYnaVdbFyDhO27Rqc6ujE1FGexuLmYk2hehdJlch/kbm
p/axTNAaboN+LmlVEAbT9faj0Sx2xcUAPcd34K/LzSDAAXVhyXl8Ob813Ggr07/FYoDnYQYgqXP+
wtRWzxHlEUBDhZoF/+Be9z5CpdrkCCnzS6NmurNqeqjwZRQ3wdBSVCiCSf/m2rm8Ab+/4bl2Hlun
S+Fo24pS6Y9vkK4EJpC8vvpG89SSIXB2AkJZZ9EMi0hi37ogfXygIeAoY3KqFqpRUegXmRUvs5OJ
S4ZN2zOleUAKdIxanlHlZdlmzEtzV89M5GWzkRW1n04mYw3YfGfYvDcuQN+NltixQ8d7rdwAoqxD
q8sxYmOHDJHkqw4ch+zIbkZ6D6XBPKuyui/bOMaYETBaN0CalTxzOwE0aYdIND20ZsIeN5jbxu3e
yoZzYxDCH0+LEJIrx+to4yRvVNEu+C/vYyB3Fft+/ZA4ljr/9XVlM/qTC2tz8vdByFCb/HoeK1s8
v67VXN0EBi58K/GgyVHTeQV71xN3gOsBL5XTb3uxVMC1ghQ/59AW9wg9errNvNImAaxnJrbaxipw
j6AWKkU5GY6oh2oioY6eK/dR0ic3TeutEdCNHMrhTYZYMFeFA1CCnjqeY4blllxExDp9bX1bHHNa
bxc6eEjE7K8odPHLYeNfI14U2zRzSamn8t9UQIhWg9da67TBaDZ535F6LRZ38DsjJsB0Plnw/aC0
WLQPnNi/QA4Tu9orv6W55RzSzvnhuZXBkSK/C/Wwj+iAQqP19XlgkxJ6oRF3Lb6PVDEOWbBJu8qF
192ns+Bx5uWEJPtUNUpgkt2ODbpxstYnnj0FF6UOiytt9vgSJeX7vJRcMR7ZeeBRVGX8QJvO51ku
TvUIns0Z8+hSdu67B4sYeIlLJzs0TwIlrCNPrTl9oV2zpqj4gQig2jBWagCokHvrlNOpRoziCChp
EU8xYdtPRKikV9LlwrU043LNonSURTLs4V1LXCoBYcE2dn5S85j5Oso/EmG3kW6e36q8+llZxqEI
C+umylFgMfY8zy3BReMEO7Fqrw5KW+mI9edJEUFJ+DfHZvXrDrA89EzdHTqwJs2nX3doXU02XLX8
aqTJePBaVs1gjqc9GS+IvRXxOmpkUurAiFshxjeOJAc8BWYb74fGBrzgeP1mmniKqxCcTWVeywRF
oT/U/kUutS4KC3PtZ92tN4t0N+M2ozv2QdXrnkYM+YahgmuUJw6Ptc+FkkdYhN7FI/Ml6ofp6KJU
z3PgspZVkXVvZt3GpyzcjsuNOCfuY+Awb7V6fUeA7nSIfTAWxMPQF2GQNNjxD0QH6Ph5z+q8qHbe
BEBOkI+jyTTcGMYwYTn1St4NIOd/89T/2hXhwvq2pTiIC+H77q/1SNwbkZKNQTueFKyhT3JYFIO3
UTPpy6YL+LlC16efzbm7UbAt/uan/9rvWn66ouHl0oyQ9COXzfh3m21DWGFgKO8Gnti6iZpnR2Qg
0bGrMdeGe5EgoygTZz8v4euRI48gy+J9S9Y4zf8fo0+PabbkLRkm3gboNa6c5u9+wz/ZbXw6nq5F
99Pi9vulXsN5Wce979+MEXlpk/zw0h59SDl9Gzt+lTI3CXUv0a07b/PiBPVnukVMSAg7YNmZQ+bF
IXKF4OoHTvE3OyHF4r8t2b5pmkzyOUbYPq3cXw5GBK9mWUDwpAs0lDPioj3Uw5MyhlsTYTm3NUEY
reukpyAK5mOUN3eaFsmqEewtjdEcLMJJ2VDWUVx6q0a3IRGWnfeSArvygOgSB4OjJ8kQBYHgy3zv
AgUt2M7Iztdl1TgvvfAhvY6q35LhB+LKR4GCU8s5hCEiooJ6HJsu+r/Zafpzosv8JUt4AL1mMC5o
zUVlSkRhtYBT1i32Rb60I+EfTINDNB66jVYa8mHXj09+dQvR4DkXBWxpxvTH0aBH6k2eevNcdKoM
hb9rUgViIEertIvxKVp2wYvLunWf4R8QOdZTlfu7yKHbS1YBjAyL8aGY3JPobjjMBGfhz/new3XY
6+5g8S/IOkQvpMZm28yI281ajqfWAMXXOs6h7wDwO/7V7f3dpIG+EQ53147VCNTVGQ99Wx8InEge
opm0MAscGXPoqHopTORhTT9HNwOm2hdIrk/GkNxMHO+/dFC97NlLD/6A+CmzU0YzRRzt58zOkTTm
D6EnfgyNczBTAs9bLF/C02RqALSNzNyGZ9XiWlyix1ygcKOL8Q7+SlPMFzu0HlKP+Fav10hjgX8P
UpM0iDvwYE+52GtMPcigFOrb6Suyxh+o/dDAY6XegftfkJI+5P07ttKz50NxbZyB+31EOW+YwWlq
baDIyUFO1h3O1y1ma/S6Bm3qIm4fRqKTgKVhU5ZAdGMqDZVYH5EA9mhpWjBuBUxdWbed3YMR7wNa
jLH903Ht5rbPXdKnmC0qePsdPirWMnPNyO6eRPAHbP50wHX+WuvkmaOq1WMJpBC2nfdSuo/eOH+U
GuqK5h+PMx06m+KE3Grkf5Jrxhb8AFyANj+Simz4WrXBV3Q9rD85AgA9vjsjNFz8QwwPvac0b2jM
9IRAuj5qBvhtmQRTEbwNyjkhT1uTY4Cht0eT1o3hNRr7Y1AFCJi77MZXCSPS5Dub+muUOJcFpIty
AaAxXqMxWJiyrX7MaMaD5Ps+YfBdjw32f9ybXyfT5mzkxsHVyeeXmBsJqhdFqq8Z0A+ucbK9pj/k
QKtmaaTbpvfSDZZ+ECTEoiROCRmsA3IRuVD/cu3rYxjRKsU/doPKBkyH0b8aExJuVkANb26h+QPH
J4GVkYnRhtU6NVA9AYU4uO2krj4TzYWzWHKdEukSBs+Tk9QEAlTDx2io4dopruTgHb1eQP4oBT5o
wpfsUe68Uoc7t8/IaGJgvJa6fSwTjO+QRIoICGBZgVaZYYNKV5zmQXaXtDRAsXD43AzMnStCrSaO
+9mEiXhEy5VXyE2YTV5re67ONU6l0lDgQr0o32JNLNbYAm0ynxZG3XQeNFDoKfwy5Nga3Dh6c+nL
rq06vy3oXQCPgIsvoMlpJlBE6lHHGN6lY+C5SerKJXMwQ3buyWrTaHfYjppoS538MFWFsyNDSzZO
AJma6cVpmxD6RA0Tp1y7rCAzYgHkJmAGog+j9uxNZPU3fULlMJrfjWw293746oUKRWOeYEElciwq
gJolgcYBQOpLTXg665g6G7L7prCJUXl/sdKH3GGQFceQSw1h7nQD88RozJ9jZL/BYEsXm6+gNOH0
26fPMeSltVvB93O0Rc0XJLTacIaNrT8DC1KPoTcnh2BmHzEloQZh+e5jB0IUDOivy6ZXVvrXoErG
nTlwK4Vzj3yqfWs89yOxOL/nLb7XfLH1xsDcMn0yyifgmW8w3cKtTyBAnKavsjfzrWtMG9hATBUc
cg4d8cUR+A/6qGEXsMpD0cJzQi4ptjmeu1vkE9BDFoJSkAEyWwi6sMjHlds56MOnI8uX8YDz9jsN
JQYnNozDuLIgSRHrhqDjLe5C4lbs6mdJi5gYlm7XorrGJTx82BLtVjvVay8VPLscbUEeTs3eEcaL
nebJSTi3DRiem5gAOQ1HnVeXWs9ml6mdBs84td8sB6NhHYQ5xt/mXOJ7PQUAJgjKHInoS5P6kVGo
T/UDIhJtIOJfTJzsGCzIfi4OM/yJwySBBc9ZuyCTxnu/9v1ldTinun6jY2yvy0W5G0JhzP7PBw7g
JVhzDIo5lcYaIINGE8ub7H6b28mk38/AQ2LAhpIRmfMqTTPQPss/aisvRkq3fPr536Xd9Ep70t0m
C+Lx84PZAE8GzQ30byRMY4T9odef37Ezrzi12bcGOcfWbKovaqbPTcM45MA4Gf5qLCKL19NvydCx
a+cxmpufnXM/9+IaCAzlnIdoK/PztZyOOalEuIQrxAfdbJ2KwrVOs6deIN2AtresN7jBLiUhGdme
EV3gha/aWLyCUTrUIMpXMrevn1fcz6f85ExqP1r8g7pUT9OShqn0zp7RAAljjLciro1Ha3nI58hs
Vg1r5wbTnP0WAxMAOn8zcjw/jVN95qSlH2bha4JLazBlPhaiEqo/MymmlXQ6B4RPlLkuKUByfM0s
upy+43IssKYVIDiF6J5sGZLyaL1VjFndcbCvIhi30pyfardvjv4+SasXv+vjq4cr0nO8ee2B1FEE
nOMNpw1hQtOsDfdLlnPkjNzqoccQubiLfxpNUTwz29aYismGNMZmRz/2jnA6sa5nKC2uVF+Ui9Zc
m9ZLDn38Lmkvro35sWFyPURxt6EaQYxsy3wRt9Pjpai94bSLuJgsu62fOTunbb/j6OR12sBv0FQy
9a3uRZq9xDIMLmbnEWnk1rs4HzjZIDFYe2YIzycMYVjm6mqIftwB8NkzN39ziPc5mga4TLprhNUp
ceebOrqv5vDSaNlu3EF9r/EwwFi/0K3MDg57+NCQ3TS3fbDJ6u7ZLPx8b7+LIXsaiy7dGd14iAKX
vJPQfTVJDmVcidV7lB/KCfQGdB4SQJXADUMiGFVUNBMD4meIo2fyOwbqi8vcu5TA6SmMXZphMnzo
ivFKwtdaAKfGJ9vSE+WeZOUfrw5nUp001iaYUZY3jNRm7t5zhDj7/PmZ21n5Wtu0h7nHW+j1bFTk
nLx6hTirNgVeW2qSkMAXuYrgwiH9Fi/+Jge+J/s4EUKEyH3Rjr/1ElD7EmEDYbTlQcgQ3FlsGrjm
82Mx99U+lNOjjws4n8t2X1L+rzQj6zKuFBFZ8kcSmdnZ4XmaWG9uXfxGkpDb9RCCMkkl2daRoFcY
TbitzfG58pD2SxWXP7varm7qPj21JITegxt7NAt01mJOhi+jjh/icspOQErQrWtEQP+LsjNbcltZ
s/OrOHyPYyAxR7TPBUlwZrHmkuoGUYMKSMxAAonhjfwcfjF/3O129DkOt+2bvUNSSSWRRA7rX+tb
FQDECxABHMi5PCdVRz2J34pN4BbBKcdMT7fC21+OwtQuL6VZersSVHvnfnbGx6DzDFDueMeP43PQ
5it/Mn9nchgvZeMzmBfNMV/Sx5EmjXWCAEXAEgpNaAA89wmvEynSh6HDfiqS5mr3panZf2a1w/64
XZRx9Gd32pMaxdyPinjwO/69hpuHj70vv5iINltq/kh3Tw3l0RNTINvfEOoMtnFByJZ3sV7V5B9z
wDWxpjLMU68QxHFvKzY6Oao9guG0KRb7KMbMvxNaXAvuB+eqEmJdmhyrA07ZjGPJB08mofWGn3eV
gkkyxHLds5fhrjKuXj+Ze8PlOetic9hwNLnG2OJJttEsrwKgiqZHjWPSrzObsyKniR7Yw2KvrUDe
FSXo1bmkJmRyMRVmg6EPGEM2ni+9Fy1miBoeGkPu5mejQb9DSj7nJnhav5dP1dgNh4LggpY9C3iN
PyRRWL6qRew6x/kl9dSSii7fKXtQR1D7kTHPkUqU95gaw0l6wX0WGPEVw/859WEZGKOd380txzKW
SRuizBle9GPvelyZYTzuc7wZ6xGTbdsOxwDn4artNAZLP/S2Bajf1SLQi+1BWFGdN+AK+pu6xiR2
8dz2VzlhSY+N/gQw36A1B7gto9Zb240174rqEc6YfMnHcR8y8YK9arVEOwiE+rnHQdUA+TvQ07lp
Q4kvPaWWzy10+dc28FCXsXkfQmIXfRd8IDnQDczbI2MbNh6cmzUK0mPDzZLognrriPHdbsPTNl5Y
70E6Jr9TzR4zPJjU43ws5j0dnMNRa7zEyZD/5NRNozYl4am6FYCZaftt8a/fmbZgwR4AWTra/5Ik
BnJooCeVJ0Dl3flF81by+AJbD6zk6lLfw/2j3jtWDeEOHHrrypMm5tVTyNp41XTiJDNT4uqsRWnN
hyVn3etSzlMSWZBl3b04BsyT1Kv2ZmX2dyj/O5rPGV6J+hdEj/T6V54x8epr6Q9ZZGJqPdcTRkRL
me8yeLcAAJ1HkNPHwqc5ZgmPqPTmrnBTgpcGzZIYLJpj0SKDTrOTw82GshiKmA5Ts916JIp2vVs9
5VxxowaZoC4GaioIAka96uK9c9NK5mQkzonN33Wd8bm4icP25Op1K9iuJSvJOqtCXnry60gPye/A
JqUwQaAuzPqX7Wtzn3j+sxC0ifIpVZw5e3kn8LisVWOEVxTuc9ZUd8pd5FugHGuFY/aXQPvZObdF
gXGBhI9Dx4bcpAazpljjmGcqXR2LnibDn5yj39NEsUXg3erSjZgeIgAxD1lIKyUG7I3VB0xQywRQ
CEsRUVn+9UR3bmVN97jtlnOTGScS61e7JFKRl6lzzCeyoQBfSPaoDnpAnJ9ZCJHNQQvhvB6cVQ28
PEImE3zwaUXM+oSCksKCiQAhgyaPxYB1scynfEAMqQANI04X58Ec3pIxGyO3ofNx1EZ+DhaYmS6F
WSTvw53bwy4ucxXfDUi6vo+kmoYPY08zNUvWvIj04Ixny23lnVHb7okgy0XFZnjitYx0JRFKAddv
6Jk+hksG+NvI/tAWAjs4z4lz4Y55FpSG952iAsHyqpPddTi7KUOwM0Of6lZtOwmoxC3k3izmcdu1
abbxymxP5yV26ZaItjNjJlo47m0cp8LgVsUGXdA++ahJuuSO9bibx+lR6uUuCRICslT+RQiW5RoZ
aW/ieD1Ylv3gyLG+IW3krhnkzoGycWGc8Jj7/pvOMB+PDDs6g1/qPaNYZ53HR4EwoZrPI4PQaOKQ
cSu0BKPffHBhKCM2WepMIYysy+BTN+iUyWFocnnXYQdSLrk8M03cU+x+6qFgdFoI8Pu4ZhtopllD
fiTMvPeQz9lu6LM3c+jsU0VMgsUYF3v1mtVzeEajuUsU12DsR36UpImxp8U6W9vG4u5vLz7ue4ME
XhR23Oxs074wiOXSh77nI8FRYUaw0vNgWMpEHZzC/kVwBd2SGM1+CUk0EpWIAypH2rBttqZDu3ER
Exfgg0XCJNlRCl2+J3qtbP7uRmldyqymUjelD6sCtAX5Yy/0L8714dnEvrGirZe42ADCYVb5D5D5
nw6C/CqBHOW6ndiN9QSloTZ3fRrT0UdapSkoACDE0azN+pgMDXNPL/xOBs40Cbs1QCDAT9Vi0O9H
8ilq8l+T1Q/bNK66AxiKF0BXxQ0in19yK/m2CoK+3BYm8Ih8bMWz01P5wC1p4jbbhSx93TYTPs1W
YrkDCvhlVfAycJm3mwT9897C5kTjYtOOzZWqrXAW5T03ir071jfejw8K362PoANKbNMxaDlMWAdY
pytznMxbt0ASIbJl7H/8vATeAmDAOvutNbzk3YvVcKwz2pOqKmdfkuXYEjXqdrmr/WtiMsCgRJj2
v6UOd8p1NZxmA9LHiG++5vh6DEfxFMcWeqJyzoQaTXbyh+xgoDqtFSe5k1HxTnZ2Slm53bPRyvE0
mwAGSJRjaEWQHm2PyHzf6o3fUT8myADfyaF7hdASbxPPAJGq3Ic5l/J5nOuzoII2KC8ti9J+6SGC
q0rfG4CRDpZDBwLDUxBkAAp23jCfG1F369qePhduV5usY7f26M4aqWA6YCm9B1HWR4oaE8S1jFyS
OVon+9g3uFniRjVbrx4fhwFtz4AlVqdBEqnZeTa6ZCKPXOZA+adXiE6MtjXfzHTwmBYs7JX9ETKh
2leh8TI60EJNu4yfEj3ecMT5VdIcsUrByeDqycHZ9c6jN/GIZKM5HwPirsUNZu11JWOEgirpfCke
29BQTwGECRJavXmFm/mVQbSmdE288HTjQjnmojM/hzagOSJjdaYliMtbBrdl4eamY5leZ/Z8Hp9T
kVeaeEvVoop4W/aRJpJ6niLgEkCEFSCjOBy/lwqAxZAAaaSNYFlPjUVVIFw8NCMuUWFzI2izaeWN
b5/o8uQl8cxmPyvjECt6vBJaw/aMX+l0SFS7GfF3YxKWd/GUHrH6FuvQNv7YC2vmnKfBQbVYOgwn
IAiAIJZ0YBOkWrZ5PFfbgovoxqnzIkJxwozrjhmDTjgXbeadAg7iD7RSXNpsvL2q/fMCYqyfUnBB
XVqu0dY40gXGlu3BWouBgihHUXUeBC3WaTHfh0wHdkHCqWmZQ3x5AMAri0g/yOxk03scbZ3EGK9W
qR+dOfwlx5z1L33Kqsk7JIlk2nwbqS2Gax/Liu8jXP2WDvlWKwqlK2hpOtDtvrGTFJwtmH+C6swi
UiB0+B9WGAJIuypGf2bSb6U17WTHMHA2F4MTTptHBC+TtadccrQNHHGiEy+5O9vHQkj8NOPyYFrQ
1ArHAjAbUpwVhBs/19UjSfK4TimQMV+U9tw7LLcr5grDEc8xJaOMDIOeOYUckceGixTYFwYeExqN
CsJyLmegRLQPImzpo62712lk4muW+OHhRYhIxuB8ppzmWppukq0qabJquU+eh0Y8zlAw0CSB7dpT
es6b4n4kHhDZlpFFSU7KmjhJc1/q6g3vkLcZTE881r276ojybuoSaEEtsnnHhC2MW/fU01mGdWNZ
Ack4WpAkMNja25ho0dkKwRxCrE5L/JZF/mBwo9mAmyAFD+bAKGm2jftX4zZ1paH7i50TPLl5E3hb
gZkt/AknhW3YqOI9U6S1XqA8ghT716nYf/kHe7D6+7/w46+6mTuZpP0//fDvF/nV1Yr76r/cftv/
+rJ//E1/30eP0X/4BZen7fM/f8E//IF83//599p89B//8IOo6mU/Pwx/bhEPNRT9X98cg/PtK/9f
f/E//fnrT3n+jwMjwmKo+38OjDz99/9GYCT5KP59WOSv3/NvYRHrbzZeJAyp+DBRhmwsZOMf1f/X
/2xY/t9cmwEI03cf06JzMyr9W1jE+5sX3uqpcWD7jCFtZpP/FhYRf7NNX9xyIp5PbCQU/z9hEeuf
h8Q2So+L3k8sgvtc4P3TCFZZLYZvbTzQ0Nrc0aX1MrVGScMzCfkRh3iU6tFetaOz750m3ucW3O3W
Kmi3zFx6INGRQ7fg3LKabMc5xeAQV5nyrf+LpQtrxf/mIoQIg1lC+LwcPsPa26//u2G2McZtPiJS
ppPBIw4jEev7Nm+z36C2jcvQ0nxbQLgLCRc2iUFphwDQEICFeRp8RT+BDGLkbvvZGpjvUdbzXQxe
sm0L8dI55YukdYWWgwJsU0k4gRmTaIMfryvudQHvhTbW4OikSPcTFXAZPQwFG9CzU/S/y07umUhb
EZ2zhJbL7DQmObcRHzwfpH/bhIIWLpUTxTf2YvUSalIcnuiuNWOBXb3QAs5atiUYoGiFR9WMZX7K
mnKPhS45SmaUIMS4NunC1LdWJvit98nImNCEHJ67BX8bynAdXHCb6gJ1+XEZa7nGuiUPWTo0jA1H
bFRD882ZXZyZS3Ur9hkuDbUnNkWwPJCgfiAhVMFsGL8Lb+rPtpwLDEYt+BQUS0oMUC0Gr7xYkxMN
WKg248hFTKbdO5vrwzLDVGdWu7MdxPCgDjkDBpZ3sswfig4TyDxnoHRYCXKk5gbxL2aEstIiybex
mK7pmJc7X5nT8a//eDfO+miEEMdqHJ1LSD1MP3BEjkP/rk/DX7nvsu5DGLErGqNKN4mEx1+yHNqN
5M4zLhR+lCN9v3Xi/ZL+kN4+JF+AOSNzRKNKnHx7K0X0TPDLbqPQZvE00R94DEo+Ao4BuZh6q+82
9hnsiG2mwHWSI4FUpcEWMuWY5fJOWfQekL5UgNItGHbjAPo2U+mn11Q2JfQDZYcYf8aC8gELiHPT
7VspmZQMP5ar/yTOsINl9Avb4E3Q9u+MDudT1lfXgzmpPRc7Lxqy+VP2uNUqzo0N1ZjQQd9rTmqY
htGy58CnVJneFAaFWzWG9wLyeYlNvwdMd+wm0JjFRbd1sDdxczJOhDaVMXdbXLEjd1OsrMq/mbgp
7BsVl7kFg8gdc8ydP3BZzmmWKxIOQo7jvKYDO7pMntPSt2nVY8pasyFX84tTQiKapmEPkkSv/LB7
E2Q3O3hWpwYrNZbWt8laWW5XHSq0U0d01BYRcgduknSr+q8CF5Ozio9o1ZJcFfLY6wXT41Lwy034
UZWDsemM8Yn1YCvnLI1AyAK+GN5aDJ6rKich6i9EGxLcz7mV/srJyjORILLOeOfWm4Xdiwvj+Kee
p0eRwKduLIWc3j9ebh8Ci1P9nIu1yonfF3P76TMLLOcWWNsQd2sHoTbCJ/eTFtPWC+BUBuA5peXj
4CQOY8majt5hooZWEDXNLrPFiSyNiz8lJVKApL2L7X+a8AjoKHyfQvOTKUwOfLrIN3WIi1H3pN2M
uRaRyvVRFJ8e9WhG4PTrekBuTau7IO4e3RdpV0ZEZP/H4zCKa+dNWNMbosFzn+svl/DTwJ23h0S5
dkLzUXZAxOqujUwuMfQdYAE0pzM9yi+cALPVoLLf8BmgfcSS0Yq1nU14MpXmGQNecABZSLmroOgJ
sWvFaDLY6j7z1gNH7LL3zu6IEasrJ16HvRGzPOhhQVdwwqcWIVy74CR0zjADXtd6BBxwAMiCb4ZS
x7nFGdiIFJCnn1904X2nxUM4chTGxfFKDTZIbI2djg7ubtOqGVAmRQlwuX87tJSNevhBMGt2dUH8
xGSG7WcOB7Wm34UEFdeFR/WwX8Lkt/NrrPpz3YYHtK7V0usowJO3J7BXbCa2JuWDaQOhAD4sXjeh
ne1gvASbtKbcPL8JmpjBUijA06h8XB4OgN6Fa3V8gy44/lvl5MehBc176zCua0yCIyyzgZ2Adh7q
gCJYHteYefhximH9MYXr+UDF/g3sVpq/nOQQBsyqlTIYThjvIvSG+wR1pGhCH7ATkqoYIB97dqMi
SmH+DGNGvw/0tBxyqeeE5db00e8qk/DO6BZfwjUJtUzuuU3ucS+AmK+rD9dxsyNk8O+RIMq+KkHe
yvFKr4SD5XM/31ybsqyZYNEZt8wfgQPhjEBysA74c1dh4FOYak7YxsrkD4nnXQz7dJ2kVFglojg0
gsp7y7osnMxhdzhAH6BWtuOpJ6Lxrz3ti7Jv4OpD3oWPMZWAWf5UBHWx9WBP0rTEIGFCHOlmaFEB
Jk56kMN1qhES9Djfc5Q4T1pqFop42I66u8SJTbMCbrejL15CY0hPogUHuOQ9laE47oUXVjsm71Xv
lKvWS/CvJ122yyuxkbeBD3gcFPZDSJJpO2Dy5uHiXmop3EshgpfTII+7lSpXbsJ9iURbtjaXON3b
bBqrgFsETpjDONn5fdM7FMqlRNxhQz1pyGJzNgPKjDvuzgmxp1gpdQXeXEf0fH5jwaO306fPNw/j
F7ua9pi4rBrGD1UNzrbzKWFLJpiAA5cSdyEhmSmSHSlVd1evLHl4y3eyZPe+n77FGYCwyq3ehpF4
CNDFDRkIa40Gx+x0SKCK0bK9GmyQOPVCy5LvGL9mH1q0FNzQ/Zte4fLgmPjGGbUxvc8CDKYjdEHP
yF6Xun3NM4dqFLAyuRghyFNZVQRjsQ9qN12LUVgbj1HJLbmmTp6WxR1p3M/urwon37uVy2WvaKVc
V4rqjzFby3lW4qT7JdsCG9tJo3LPJWLo2Lng5GOxgYXNyAVb2szO/ri0bbLPUqrfFY3EjBedfR4E
+86xMlSVe05x6uGv/2S1qyPc8RviPlc9TtnK1Vh0E6/9DjDh6GK4b4OzG46fvePvZqSearj9hQZa
L51wFwPn/OuZHELFIL+j+kv38KlDgzlht0MA2AX99AnaACqpKa/d9INzeO/6xyGbzrYJ92jMX4Vr
RADNdnUYQEQMT2D+f0KXpCAlMbiUlmcZlx9G4129Se/GW/IW0no0Oia45Vn86syA4wRg6dJs530A
Z3glWh6pObCfHLFjhGlyZo2fMpMWHUwBKwW2xDZRZdshimeCQqJx7wf84PcwySnriLBssF/3ZGcn
80ixy13CPGjTloBSrPSyLPxmwgUuQ0Tm1cXUbiF4jCsTOk4kRHktQIPadQCnv5w+jKmkqnso7t3O
fpi80kA0HhnJAalKB/Urxw8XBD/guMtjNvyp0UFXJlPh1RJi4RnKVG2Ipz97x6Cerq7XvtnSf+0n
dcRzXR3ixfuCD0PLIK0AvY3HeOlyKuVpKkLgidJR/cCx1VoD19d7JAeMwYuXRE3pfdvBeFxq41IH
eY8MCXx0hKVEp1JyP96agyebAjR37h7sQT1JmQmIyh7skxwBB+XkGkweLQbjuEmsatiQTHI23mj7
dJGG1qpQJ9x581l0wWffEk0g50Z9fMjsbYyd5oluSRhQdLuSZaMpJ/nEq0Qrij2cG8alZw8RUfLH
rmeJaZWSDj6Gl5aYOX5f10CF9aJCKQK9SfghTUzrofM+F7i+CU6NnKkxIutwSdcuTnMA6/Mqbgs2
tNarDyazsm1dx3dkS4AqTRU+eTSdaGGAyqEUh2AZp/U+lTBAh7BaSw3kHFAuDnjeldpzLrbMnmAJ
YhtVwW/LDOkxWuodKUY8yKjDtJKSEU+DYlOIXtC3Hve7W62laL5qan/2tQzmbYDLqqGSd51XFS+Q
Qt5rjgxtsQEp4D6xiDmEJYAtY9KkRA+N9VSMHzrNaZ1iFeCz+8Wi75D3NtmJdRLZsf6F+jiv//pp
qAnfKV3NBKCv2L2zHfcNn7Bq8JnRP0HWpQSkPf0kTIgZSh461n2CFMea9O6KVAPzTVxbG00fFgzb
sI9c5xFTPajspmb5V9mDUdB6mxtLHfXF81w70J3BJGytoAJgjIVkE6dqgQqZyF1J3fnakPkXlnTa
i9YdDnFcJMWxad3gjSTlRpoNFigYqVpYck3PWMzkMfR5LKm7WZS3gziFjFuQ5JZMOHHo0ojK9lnL
P12o9tQrgH8KaWYk37/TAIiQYBnIcg9dE6UryPbZjyBj+CLYau7J8sgtgmfLOvXuk4o5BXjhi9Cs
o4JCRzez3ouGr+KScNR0+3Be87NDFvsvFmVhaKZ+DAmOkjhkoY7znqXigzKSFospJc0ZTLq+Ma9T
puYLZX1G2rSbBpPoekbiApvPS1BBRY/9V3yErGZUPyDIJ1l8Z2apd6HCpHxJq4l7QtpbB6Xc9exI
75UGn2qBFzcQfeJjXf8O27a86ybuvCLBjo89cGslGIiMvM+e5vRHTcBRmNiFjroyXlrVrmGtJkuw
5ej3YIRRYc/YpLV8Y5smj1IZt/k8vbnVc8MDt57qtoIJV/YRhvDpwgZI23ER44yYqwUKDZ6tsbe/
LJyOkNLlGzSF58r4yFtO42Xd/jRMsdZ0ej14IIESJoQ3WydhmhJHZptySCuBdIN76wijZ3UddV0P
b7n96Zu2Orp+8eIst/jLEIwcWPNL3zTYsFVabux9U1TzqraIP8U0f6zjtkPbsymYCSfNcDQ5VoGc
4QnmjyQOgWHQAJGCsty5LLa8oMGxs5NT4jeEa8n8EkURL3UfQ4fPgHya8QalA62YkBM2ajdbe5pr
P4vcHCUvrKrTQ0fVFYxEPUSNenIy/Y4vaaMmT+yUlf0IJMPQAFSZMGmXwW/p4wxq3PHKleUs5hzD
JnhQHpnfoHIAe+eqXnu9dWM4ioOHzQjJ1D1SLeSfA5b8mugWbTSSiZy7vznNY7ejj8zjyFW/4Scc
dzQPX2uR2CuCTPNFCAFmGqpkX2HNSoz33KA1uKRUohPBvAsNyoU1WQYuT1W3ziE/IMnqCDPEzglp
Jk19g1DILFq8KRIyhm+he/RflV2c+Ej8McAA2QtL62h33ORVRkcc3zpm/9jC9u5XpsUBadbUgXTg
3apM9g/Z7XMJtpirHmxX7CkZZx1jcF/ztuSFDBY4mG4IykPQTtqRV/KYtIK1tBkRUVy7MLIuR+uG
qsCx0yxR0GF4LeOWzqnxg/NFQOcT0sCYGWnUT6PDTaM2WIfbcuVx5OGG738jhty7gfPtFz7SfboM
hwYbN0Xkx0mPYElceVfnbIQ9RRULlgeO3tUrupe9LpHnh5hDB7DAYVX7Oltpxmcrv8zf+z78KasS
CwCHV8JOQL/0S0DBFpgYvqwvrws+Z8BLX0jQ7qak4deo8LGEuO6VBAVsOPK9tqvXai5AEpY8DFZI
fVI+yEPnUw/pA7xbV9ovIxnkpxpbEyRRggl+KcXZTIbP2MfDUhl6A6qGpcCb//QmwLfJmzymFvl+
Et43fRWEH3LyQW6BEzNqww09oyfVTUtUZPEpRC/TTrY3ZLyu7Pzo5KCLPbZDi5rOpec5SHv91btc
5pbbpMTWHY7funPAUCc738aJxDoMqoZCjM5w1Wq26TRh7bxX4INx5RVXbLzTXoTzHfeoriyNKGMn
Dsb8YLXGFmPHD6ZXODecWnYaXzNttfZP08a4oS0HEqRPOolNdgVmHgUxD1d9h8kV8xSEKsDBFcyU
ldvqa9V+9n3/7QRYJwUnysSk1duzR4pAeN169xo38pwJeFRp98TupJ9h0abJwGwhD55TLbA4ty5E
MQabrj0+BaDPkEvp7uz6EVig9ViTZsANw9EwCD9rmfM5CHF6pGkCaGdOTrHyt9IQmMUwVkNR9zfs
7uzTDUQAhqkBUYimITlRFxvTQ3XrrOn+fnZxIEHQvNlg+Rwww7sVrg07eMrdYkLESPFNUxp+N/rM
+lJKUiiZ0s/lkrZ7xxdn/AXPTrpnzsUuUeO6J2vzG+dhvZ9vgLyhx/JI541LpSWm9bmgzb6wlv3k
dzt7PMvEe20cCo1zi05w6APHaXAolg+Aj8rlp5qselXNDmXkk7GTbfVm9dZ+oQMt0+7J8bgCYII9
xSVW2X4ETTBpWmaWQJwEA1VQibEB1CdewmhsEPJKb/4x3BOh3Qf8ZAt2VcheqSzTCDkZV8VgRCRj
CnreSEVq75DO5HvGuMTB5lkpcRTU4FCwtTe0JW8mtZ1VcXWV6LcG9XtrIJqr2bdu5JJz19O/YLlv
FECHHmdjl9cfW+r00TOG5DYoEq6J3N+EZ19xFHDXKp5j4bxTuoNBIHXfDHzx3khLck6CJCa3njgO
x1CicD31RaIY2Z9J7VXWzKfRO4R2QGOtF9IBnz9mAY8LEcsOJx1vmYORo94uTnrBDIr9PS5go3C6
6um957n79nDuBWw7A/t2Ywcw/ngvSsE7Xc5OlC829ZwmB7UghHbqwOfUjLSMsriTJbCngaU28OQH
jZBvdE3IFealKUpiPA6ZMR8N5mFB9zUb1YNpECWye/vHGWxQMLei1d46t3P721Hhoxs6G25x01qV
WpAKxJ4WegZvkkbBKnvY/n8E/IQVhQUvSwkrT+H7unV7VCXmPVuhhSWe6+FvTE8dfuJrCiw1NN59
q6nvE9/H8cESUHQvHe2SKyZs1hrARw3RJbdOpR3OT079yKgg3JidaVNkyVKmR3ETk50DR3tYewX3
eFEke+nXv7yFGIXtoirmSR5lyvloRxyiZvYSa+4TRhV81YX/Xs4WyI6bHuVWnz5NqsuztrBxLG+h
QfkAUFlKFhY+PIO9oJbGnmYcSOS1S36jiuBAbpjAd4AKtMUeluH0mRf8eMol+xJ33SuxbETcuNwl
BVDYzg7FQ1/+BFl4B1Ib4NyEuDm5uBJqeF1LbO0cVZmbmUsFGzQJUdgnFH1A+96F4tp5lCFWANvN
Rb/Ek2s8IsROWYDJ07TRLqeUJu1yj9yOKOaobT3JN0oSKJkzW7G1jWLHE3mU0CXp/okal9a7pG+B
tWmKmUtw0NoJTw5WOS7koUc+NPkVe+Juau1h4wvkE2bzxpT7G0vaF7JkX+UsuFb2HvU7iz560FSB
T9aXqhge9YhTiTRos/aE+UnCLaPYpDqQWIKDMVNkCksYwbNByqZlA1bWMj8Lp31YRJ7sJ7NihaQk
XqlMbkqysqsac0xS2jvOWuwFdrj3OaKI/gYRDTVmZBrMe+Fhfys/h7qlKNPur7m/s5v0AbF7WWtd
tOuew6EE13NK0kJeyrB9tQrjLhwQaHTIAu7BWdFleVfEtX+HahtNrjdy0aTdaRraj6xgTtLJ546c
FBdagg6dENfM9BtyAkBZyM9tw6IhJetitgraYD0s9qmTaUrDS92v8Lz86AYhhfZ6rID1Vhk+u/Pg
BJwdBMaTyTU39WjjBC7su3igtL0zzHs9pPJM//HXDEc4qpziQ4xle+UkxFgw3mem/mG1DUr8hVDI
SRCXjtzXqu1ocxuRBuOdTDDDkRzKjS+a6VPUfMSTGdMK21tzGLsKVLG57G8EhnYpNmljnyxNX1zW
xG9De04y1175ND8nS+Cuymq+EGHqN4VrKMqZMUuH4fLECP8rq+nmntL+UOAy6Ymc8gzsrcEbtnNv
X4MMcCqXrqfUgCEQGv5+gXs/5OorXcZLoTMu0y2n2b5PDpKKajvgLct6hWNEveXMHqBdoKsxNSP+
h5A4TDRV2s16Mm85aPXNGCvlUmiMtMXmOb2HKPsl4f8i6zapK/BE1oIEpx1v/Fv9gaKud1XSU2vU
wP9BEMNEtziJzqKIIc01HfbP4ZsFooYvMiJjcPPDsHWmT+vRsWL6uDM5rZQz6OtU1LvavFWFTDzG
hj99tcHEUNBzZ8KEzpfXG9bRpIqNMqt10Ev5FJLbJqljbcP62yw4IZWcRCbE/XXuOa/xntZ1PPoI
mHzGx6/kHtXJwhoFmds32NtCvBCcPIsm8oLsbvTG51ZRadEN2ao3dMds1gTDUNivioYJvE7GkXIa
wqskBlN8z5baoFA/2h3g9tj6riuY5QuJ6cbNUMjzkfGf/SAUp1wJVSL1Bn+rX1sPeuArDg4uD4uT
ybNsPZq+crPl5jklp5J9BYs08A4rS+2T8m1xkrdQYkeJXoWf9ZhU1YorjC3Ca4kSfU2SaqPDsrt4
U1zvtbh4ErFBhcv0DL89vM/NcMvaOz+HZK/u47TAxUhduDGMLwuhkmudOe8ZbR9vCasm4D7cMSg+
xtYvVf17Kqgtb9z5A99VvClpaTtRhGY9WkH/RZLM8C3mfOTOaP0z4crjyXJ7CQd2lLiu9Nx9VsNn
CEE61Y5+oDppvgd1/RWnnv/LrrSDCw/zUoP0vfYcsyXQt3fi0v/tam/eIdKB57Pb9CXzS4w3OyC9
3qcRIMj4TVVeXAvzDGMKODw+FEQTnsnOlI955asfSAC/RzKibxgSl42wY+fg6eYpLMx4b7VVi5dV
hjgkGbU62DCf29S/tUi5I4IGORQmKRmAtkW89thu/cR5Qzp1rmPd0B1EG/WmZa6mfdgd2TC4BBud
cp9rOqulbArEpVFtAm1Ub3ZHd/Sch4jcovgWY9K+UP4zbwxKhHd23bcvJvz9KMtoq2syworuGD5a
xIEe7XLXO0HIv6aTEYujEflYiyMCEck2cN36qWRj3HWDA0qpK76qJO32TmlcQ2r5YLZoOiH86xgQ
tMViexwoTz8ST4cSFV+ot5WHxKJHY9HWzlwoDaTDhNC3OXHvDd6HnP8zsT6MHPMfFMFAfFWriljj
Xj25wY9FdmJd9fAuqKt8qO2gxzNmfZC4qZCETLlzyQKtSdYymONNJenICKn03uwFO3pu5D9o+iHN
VLfBKfduLMHNbvGMNSge3KdB8GSN3B+s1j8M/4O581iOJMuS7K/MD1jLI0a3zingII4AYmOCYMY5
t6+fY6ipkcrsnmrp3SwKElmZYB7mj+hVPUpj+prBZwulXSZrHvQojBb/oHvKlCGOc8vik7SRTQGL
dE+l4y6n2e6l8zjIljLeCI49R4oV5i1R0M/A5t4FSyp9zksq8cKPmtTgq0dD2a7ThHoDrk1hAOK5
sQg1C7p0rbENHrywuPPUFvukp10z5SFfBWnTYrBu+03SCZgF5rANF540NyeqReHfdv58iltdvk09
SghFElNI+bgquafj9Mtvo25+VU2AeZr9Y0jCaldVBtJRDrndnOMLLkqzGyzc3QN9MyyqqYv5q+2u
ieKXwad3r13C1HFUXQ2zv2AmHOiXHu8K/8XOkY7NMm++W4m/s7nR7TNzvnu+nvZynu4U3vXrwYu8
fZuk+ValRI6dlNsUoML4g3t2UWcPDXmOn5P73RTISQSN4mMyVXfd5dkBvBrdAA6ho1aeh9HvuCNy
JKBZwXsZqHK3qBuedOPTqE7dSO1MLzOSdl3SIRzWwbCXpv1a1qPYw27+rgfZPLAcMLZK7ZyQuZdc
0oFphlF5sASCXp9tGJK7WJy4cXw0S5TaBLC4z+LopobqEkXS2zLziNY6sy+OkzJ9KcOVF8JNajpq
RRtnJkioJa+Ei8Od33E7IIpyRSjRUWx0G6vVmAgBeltUU26SqAgPqsFmrPscG6g2mMtw0uH6RGYa
IgXzeZJwNp0dM4lqqsglKfpg2OJ6zbbd2KAA0Adlq3hb2C0cBYWhvWT6bzTjYy45ydqdeKZqJD9O
HHyiPKSCZOncBmzNkLHHQcEJixHvM6XrSIJj95GOJeywTNxYktWWoe+jXrKXHYKj1XTuoQKSRMC3
09csZ+vXS+1Qj9ezaSL+q+VD6LQu0WE3H1fSbJ6ZIfJXGLBglW1BW2IfFCeuTsYOksalWv4pdnX+
jw+S6S+eW4N3n6GGuwjmq+0uxUjkU+tT4TsLBoxrj0fDhST5TPxH8e5tK5A3mF0C8VvLLELFYLSY
0HlFG8RpHuuSpB28lYL6I46FrnWiaMw6OTEqRat5mrvKqk8WwyMG/lP4phI73KVGQ1NfvXzfr28+
BEV9Em6/d5lv8zbps73U/tm0CufEnPzTq0i0lNaP1qbQw8uHozl7h4bCj8M4kewJjZhnwSAoHWUU
4EWDA6cqc86ZP/MLs8eQZGjLgxDUUDolCbGuTx8qqYqjz8wVh3p4TRxAXKWorl1bdvuUbOmT0gNo
/WlrpCzVzdQN27oTb8KjIEC2JYE5shEN16AKWXEV4PbKJh9oRh6ua0fBinAzcc+sa8XhBXWPvHrI
2JdVbnrlR92ZlTSPkRWXl8hggAtuXO2Al/1pfZZC1GrzyfP8b2WmXoqgNh41guabx4i+j+6WNLJD
Y3ufQJwY7KQR+a9iDfzjFBbxfBVWD8RmaJ4hrwEMCSRaebYcZ4P7nLOM546NuTxz3hzXZAebhnuE
WX/tF6hFjtfhLMFTVs+puyNlAFwsMa8ozdNe1PMHgGEudrKqjoxHWmZ4+InTWJVbZVXWVpmk69Bw
hsVS25lWgiffcqHhu88RL9kZhY8R3g+LEslekz9pCUz5rhppTlUO20vdX51S/PFKXIBL7QAd5o2X
MMTkFsDP9zBlcUvIJeaUb7T0jOX+yaMWagX5OkDqH147reONmSTmcQjDm1nDP27R1VPIGVZrgkNI
fHZdgYULq+5eVWhkM6LO3poyve0cbM3KJJjZ6+BikBvOfL3YxxHWwTXX556pByVovty0kzQIbzcm
qQ+3x3YTHHrLmY92psG8+hh2JJUeyAK5e8jNpVEwkv7Jprld0em3ySdGvr709hP0x5t6Nv2CR7+w
fpdg+Na41JGCwia80WoKkkpBWogDD5m5I/RP5ixeVa3MdgAlzK1pn4mG/Ib0ae37umVH4wiSM/J4
MorpEqRp9dDzbFE+aRy8UCBz2tETFLSbTAZANiqWjyntD3F8mKQMTqJDsIb0G2+6mNw5HrIThmay
dpACOROhAZAVlDh+fYHuRtVj4ZuoT01/kprdKant5widcT1l4dHlFd8pQj/XobKydYYuMbGjln2n
bxMmJ6tqp7UVOuMtg861dPwcZe/iMSgpIGhHHipnGTeK0ad4xmJGluidM2IpI85K1La895Y7b/vA
PwyB5dM2aiHtuLZ/ItL2ExULcL9boMr63OJNsG+AzWoirG8K9IybFum1ie4+wG0JWFu64sG/5f4S
M39Qo00VwSJ4uTVNmGm4WB0JrzgBh0C3UOG+zYqMI5Lz1qStuWqWbDdEbcoxA5eIbBsDqUvj72PA
ektxFJ7vgGF1GT62YcDdVVpEghaSY2jMzkr0sBkN0z46sm4Ze7jRTozEPSJNuNlh9r2YH3VeeSyf
BvAydTYFrb9h84BboT7l4QzslG5PxrUmOPQnJxU/yNW2l2ikxE+4eO3Ckdrt0d5iC7Yg007PqcHN
jubJdBfLJr/mJXBsO/1W8NJTX/vLbOR48DSCCBP44lq0HQtc0T723IKJ2Dbhnq5RAnFTtwNjpB5K
Wk+Xzphd7qk/FN8RriPRdUgqd6/KmGO9EEdFt9Y6H2iGs7MStMmSinEAEhRxwRzeOFAMVx51jZ4o
GOPRLBpsOTDio2nCaNMIStTUTMl2YZfrBrDTisaGDGtn+yBNvmaMMYQItePcUbgRgJwc1z594YMS
y32fAHZHTUzRBc3aiYVxaaT1XGRcDWXGrURDfTOs4qmvBrxqdswAnAGd6y++Yl6GY0WiTnn5NRnH
8O2ZeGSGYcbikSKYQvSD1IBDSARU2s+kb0jf+x1/08g8DTYwcyoZJo7Bo++MP3p1d4kXrixXWOz6
Bv27UcntU4U/Q+XFPwITWymbXXOpK/N1YITAMiFKOmjq16hmgXUHj82hITxfVOaRwSajxcnf8CYk
E22EcjUHmX3l2M4oaSTsYHVvOm8vc9DtbYvet86MvztGCdqAmGIdoNFW0Z9ynOArNMHasCMm+xxN
Tn6Z3zPPh65REVIO2AgjZnmoPNwRXDEfBWNy+kfNb5FmtqSAzcZFxIAscd+BvMqXsUPgrDmnxooS
3sY3x/VUc62LveLJ66zHghHDHhqC+zhNbclSEb9bbRvvRL1oTmz/AF40gCgiYlbz3JkhC7WT6lUw
yXVipugeIX+xFi3QKsNmZ0dsr0P3FOlGHvvG+DTnAv6AXdPMstBwx4Je+IarXcC7BareoY6Zlc1+
8Vb1c3mN3fAhzxhX2aNj0SVWUMwLPKeM0aPZNERjnYOo57NnUuzN/O44YDuiRL9A9xA7CgRZP+VT
7S5delP0azQuIpzHB8NmZWmXH4IleD7LfIEySHV00gxL2fJhxgkzHr7+aFPh4lcQxTKuh8idqbGm
LG84fOE8bH5UeAE1jA+WdkIepLzW0ninLGAbYW6Y0uAn5ej+2qwN8t0sgjgsnZsRpiW3iW99jZPU
/hGN9YffaErTRfd/PuA66VfKbwfWe5eW2I6/A7JDEGOInWwd1Ycr4F0cLJYPBamxkz94qLE23Twq
yVblltZfGkx0+Ihq/0pgNNxXFc3BKbXYviHq09eHr09HBVhGX8PInIN/YVRNfXL/73/y9Y9FMSPY
RsFOL0T/qPKecZ0xx0JrMrxvEuQZyjD5Gn4L/nrG7HsHm2jlYFEop/liNf0nVXjMH/3s7mUTsS0I
O6ZvzWx/FaNlxZEi+qnRP6na5GRkrNUYnZrKfHM7rhRue9Z52p8yPI8qzFaGCt8nHbUrO+rao9vf
tKnnXZoOVF4WZYW9I0Wfyev0oqlWMxC6DkK7V90x2AvKnG1rmn8wOwEI4+KpQK5od87Afuk2aUGP
FoS8uKleDS+zmTeODm808wH0R3/ukmrY6a6AzF84+Gz0iLmJ9XxTU7/gEUTf592HrwdO/DYVwG2P
3uNozfvT4OTjW1empLem6nd29qfUI7PipiDO1cdQg2EKuX0MOa6rf0O5WnmELmbuDPtc9k+hsKht
xAxRmGO3KeycvBsAS6lAzdopKIDSkX9oRwgOvltfSt3ozWR5xgm4dO9xUfGVFe9Z3TjBzSwVUinJ
zWAyd8zZ7LUbWHQRc3kdOFCP9MzGWUApcYwPsPGwgzM12PrriWZR96Mq7eIeS3ihnITArYI7APde
3UFTY5+qEioo3dHg7lL6z+2IV8Cmo95rzw01AlsjKd9zMt8rAc9yoSfsp6g0r1b5ZI1xtseoc88j
xMuELEnaewTfAqFRPp07FO33qb/B92BOWsbdE+20/s7P8Dhx8/+UmWyekxT9oytPQO6DfZ0Mz6Fu
/a1NlBQuOs0ShvERpvG0GhWLo8Kcf8yy7M8imDC8WzbBqdvkvBu4cSZ0/VGtu+noeOyks7RusvCQ
L6wueWHgijC7tVh8NLGTk/j1WiqH+vJW8/M8VHAzLGpNbAvn8yxY4Mwa1lCT7YIaF/2UDA+GYj+1
So3kQm464P2Hbfg9gLdL9eEgGdlNb21n6BNARACmZnKc+m2Zn8sW5ZNe7scqZpdx6BMt8wKOK/CF
VdvEwSamtpxCEmNtFaQMg5HLXUIp+YZhGOgqlMcpCUhLROywtJxyYgE00fjLCMTZ1CWVrXGPmR1P
In9XJZ0SRWfs0wnuXVlPNBeAzOPKzZdafuHcRhDOTVAXVOwhRSXPZs3tPabVeyvgRd3GIPuY8VI0
yfSNrAJdZBMKJ4w2NCmsqPGpt3PcvthBVqo3rkje4d7T4y/mmoCU/F9CNBP96cBc3ag9FKU6pRI6
OHo+X0c9dsM4kyv1nrAS/7ArEqg6cUgSwFDIQ+OmSvcDU+FMQiD7LIhvn7KKGhCkhaTI1aHoYS1i
FP9Gi0vCJXWp+XSA4S1U0sJk0lzayZPgRLfCdJhfnRDukDF873vyQ6Jj38P1bhtesW3YKUJUjg3e
YZhcw3KDdbFQwWkG/mQeAdm+ZNgfAA/igxkrhk+ec9MCATdJm+pcTFTBR0DSOGt+zIxkVnVEWWIJ
iRiJOnvXAxqdJx+zsUgYMlWX0CJyQZEVvEmvjQlydxd75MEi5niYHB9WPNOdHfI0yaKxfYLEdPWQ
oLhftgu70xtRDYcN2bP0GHJdizwcYm1kiF2u+t3AJLD3Pn2TJse8w4QSQaFM6xTH2Ez81yG6lPj4
j3rvt0nDHLyo8Sw5uaBFDeaDy9mMsEb6Z6SZZs+UAVYzKOa1lXHxjCw0kSLuHperUJjDPyWwSk9o
vIvcWO9YytjnfBveRCJzIPubr8+iNJDWXegudPlEa+p32VciBz2Rp7qRAye+eH7Uef7dmEkzFYrz
OCcWSt80QnHbZWA5nG7aoCpssO57u67lDYDbmuaeZERg8vHh2u+EoCqqAhu5dvoi2DQzZZ/EsY52
BYSXlAVE8AzyIdW+69TIvkuz7dcYZIy1IU6FYZiX/QgnuMKvL3OusaIFip1wN13VCE9gznBa00sa
XIrw2erBEGAra9ejAndOcdsLvXrP+QCblmHZDu9iPyIB4RU9dNgGYNggajgdU9+yACCnsCaPEAuo
PFFHn8kbQG5amhxAdUWhnwoM75tETv7eNfMzVigy3x2XgkGzDE7vdEwSLGDKu7UKvM4LaTuhfnEb
qxzcG/DMuCkBi1Wn2jD0cRgCcFVT8LzUjbewSQL2d3/u0mc0LuB0ydm5QDapL3B2jrVU37TOuYXj
wkVK+l2kRrgbJ7JVoLDDVSNEeEwZ4vZDQuq+1Ug0NalO3/f3DNR+urXgrQcpjz7PEB+TET/BQBXM
mmmY0ZTAbly08jDUL9Gkr1qoG99L28l4Kbsat+FAWUtDczFOteLsSfcJ51J97AIK7pnVPauKOIKL
SkR1IDl0+mhDRJpAHsNowvoY06o804AQxfEvk3Yt7qU+BZwsF2HYtlzr9JPIljt1ynjXLyVnvCjf
ulP+U9f2rUMfPXsJXL0JzHveWS+DCpmX1tkeMX+8Nqq5Arr8ZmJOpmWcaHSpJvIP8nEJe9kg8Ciu
bV6Fz9janZJ7ACqb6xlbDRVSQJmWSPzAPVrGJCayRJTbLCJ2zmgaoGECtwOENhacneGFPc8V3tTK
sF616UQb5XsglbBOCduab6EEcYr/+1Jp9jh+xuBUhanJtRqoC89kS7HoFnJAtD41RsXrWEYHv871
zRSC8476DFLy4drHozbC6i38Hvncj3ZQXbwNz2yBBF0/Ssd7cdUE+KKfd7yFnE2T8GxNRniviXKc
EHHRBDI2x+BIwJ7CsdVULvRoN9JnPOeQfmyWzCRGsXG4iPMAMVpxbHqJezHJo2c6fzAozuBtqSQe
wB2OhYYg3v8BkFfQmQ6txA2jF1wlH3S8dgdZbKc+AxjjCiQ+24n3WDzWFQkADAzQUwPOZKk/EzFK
iYDJZeOZqv7B8QMWyKVdN4iTAA4b3OiO0xaTb3TFkn05Lg3WIk0ib1qi75DoZsxfjlVyBhCDx9Xe
5i3k4eaaS+S7EUMrd9vK3YpGEpIoZMg7gXeW5WO6NBeFYmaDXfkCAlA99NcSnB87wM6MWPjMUbac
3nWwTof5ozVMZ+XL9KZi6LFDVJhb/WBZTnbx6gv3iviYY3HK26DZl954n4hbbrxAR3SAJW/2xOS2
sR299dy6fG3FtUwOpQyLq8Bagbitkx3B94eegDwKL3obp9sClg4wojmm9dou6MKkMmB8MgxGsmO0
KivD5eoHQKeN5msB2oq4aB7vYD/ujcH+LlyYem1WfdRYUs45eRUffxuniKM1QAUMqu8wT9vt7Fi/
U6+1V7SndhuinibACRAuIi8ueIxQ5IlR4/ZMsk1VFRXU/pJGuWWcgKGVqlAD0UjVr8BXgGwzjavP
SToOqwII3NYjY+rVSXyshKq20j4BL+dgVbbeqZ84vyZ6eifWVz/1hkUpr+OvOzUvHsb43C6nDUxJ
zPQC3pXdjL+EXXWNdl6edGDBN0SOYXjPoTo0gcWHut4XS3VtpDuW33ofeWSppQWjYhbuMra3gJKY
GjYUUdpgBuniq76hm6o44Ch9yRb6XAOGjnJQ4ygWMt0Aog7hJkArgVqX+3RYB+07EA9s4S3F0jaF
8/g/c6ImPl2SAHAWCp4Jv2DrAMaDzgC1CadOMHv4JVuHYAUHHLZ4sHpyoIb560/axKTNzrPWI89V
tYBGKauyWfs3eYBSWUIhvGJZBhw8PURWFAKS9m5xe6pkNOz95kLoid3Rbs/Yrew7yUh3HcLXBX7u
HYbZgxSYJ4J+k99JSihhXmiCXuB8C774goAG6XhNdpbMX4c/DaPr/Tj194k9dFMrRrt25/0soipl
Eg+bpYxuNjhDK0MapC6ZqSykwwbkIaq1fwa0HD5ZLTxEGzBiCSBxruSws0MHXaEcziJPBUdlzIXh
QlZMQSzOC2sx/KIugl+sdPk0DEQYZ8CMA7rIBjPcj9yydw18+629UBydhec44aDGb4DuRNwHsSqE
+8gId5P7wrtqeekAvdxI775xgtV4Htz3CE0FuyHu3jgwbvGoa/BT+tH2zfkRDz5CmR/QlDvDv+GS
/xzOE1ed1n+vk+WN0JhgzhLvntAXKJpwXgsHGhAHgQejrd8WII6uj7MjaDKfWN5s82EYFg0UL+Te
SEJ+YRnZmEtYc6uo2IXwgcCOzN+gnMsrii4eaWJEDrTgU5O05bZn6LqGJ4mLNRF7NWfimRnteUA8
ObmBf10kaINd4SNvpbOpajZ3sGDgzltlvIyKDjUktGqFj3/Hp2ym3nnt8UVtFaTCfOG4kh/ITm1i
PTDJw3YOdRQXyjd4v6uZ8MHF4Y3UWnxCmlkfjR7JGrvWW7ZATNMFZ9ovYFOujAnNDcBOUwZ0ia3U
KbOzF7vUD439RFHun2JwX8iatLzr+wWeOi8YVW8BqprTwlad6/K97xpwq83n1wgwWjit/ReTdVjw
rOM8M9hciK1f/+brg68WoCtk1yRAfxoX2Gv9xX39+mO8wGDNBQurvgix6QKLHRsW2dj5tKrsPmAt
PXUxB26sn3Aol8//+kpfH6Lla+YwabMFTptE7Uedh2SMMv80qulpROrCyR4jZhrAbctZHbzYfK6G
0UPT4O9wNSELcEwCixvDx9W2GIja5x1D7uUVhy9+xleQ7TGTLJSbzwnS7gx3jaSvec/xIost4VCe
0d4+5IvQ9PVhcDq+9Ncfk2kZ2xXnjEeS4XsfzOevDxBKWJHxCUByRgmz6/fQxtjUgJQ6TzUJGlYi
1hgcTGehSxJvcXss6G0XCR2Xfo9dsMJUZTo1xwr0/0FgnZMwy3VHgZeJJ5nCmblB0ab8zylPVenc
u346mPkI+HLuD/4Ms6CoHLULRLhPPPpz8aFdyoSUuxHnZDqLnEANqUGeonccAreRG++aUtBnH1g5
zXbmrhHRrgGXyBnDPSTsqSu5LJi2KxSSXO+uqVcfEJ1+S5MdR5j9CUvlaqrJRbqkf5iBbdooP0wR
Zj1Q2aNCOJ062OizJBjIYZQ7V8gRkD7KJVpal9FWVQyikpJoQl+VBBUG50z1z1g9R56P7Zp5d9Mb
x3hM03XJu3Adya7fQ/u71ymzm5j8G/e5++y4eOiS1yxKP5ISaY9+Hg8a42boQ+IhQ3zmZ3tl8SGB
lr4XLanWKeRImS63Ri/lv5NcZj28rg7+3lD6gvH17G7LnhuBnsttZwGfGK0ZZqJ+NyVJlDbqLxZb
7a4SFpRNU7yFRq9Xadjm2wqJuQzJlzEnerJSB7et+T669SfsfHszOByZ5lTc5tm/j8wek0yXB25k
NeecnvB7jPELq8M7I/CeaVuwjwcmJ5EDp05g2jOrbOPPzCTMgTZbmg/iPkDecsu7Fy74mvyXabUk
a9nxa3IE0goBcoMvaLAkbOsGFSPAO7FTbkE3af5qDVB5CzewT2A/X4M6aHZM+LHIlGmLHXU9wdbc
FWURHDOsGZKMBOYX9O1uZLLPUMmYm4tkFAwdskv2dRCcfHtGlu5tXoyQ/WaFyE3K027uLVD9g6Eq
stUeqQVtvGUzO+WU8t/2gf5lhIZ3MPuEnIrfXkRX18fRb/aVovJ7hrkEuXxtp/ZTHrj+UWTVzXbI
FBK1Tw9WjVkD1/W6DPCc09cTBPHDqAZe3YGp9Bfm5n9GAvovED5/QQId/lsI0P+LJfT/JQkI5sy/
IQER3Ks//9fld5H//isMiE/7JwxI/IdyTaXpt6FnR3pLceM/YUAarI9JAY8QdOUJc+mK+ScMCAJR
U3w1Rdv/4SklgP4Q+/Gww+j/UVO0/E/FPx7fT9MS7dg4SD3zb3VslW9RFCzdo0LzfekLpFvNu8H2
p2ThqW0g2FNl4M+aM7lxTDo8Hu0Ph/jmhvoxbunOM3D67HT4l5ft9o+ysX/taZYLyucvHWRMKnkZ
LIcYiC2pIfsr6seSiLF1NhydscmOGqOFikKstUb7mFLdsOZTBwr/RlQHaopWijT9egqwvkNYe3eI
dPzjSedB/a8bcdXfW0UtfhQQSUIBcjL53996YKQLg3aGONhBbAB2U98CASkhALVqj8EO/J+xnlH7
FYag1cwdb2eoC4uNB20tHq9Fbz7jO6PiwYLUJauG8J6Z/2F3euyB4d8jKLX//gVUf68dsoRtatLd
lP9YUvG3+9cXkDllqN2Z+Pxyvc9s6xqlXbX124rbcBpcK4feOyLgnxgC6CHICg7/7ciK16Fh1ghm
mJdPXj9fo8zDh7ggbKMS5FiO8t47xu3f/7R/b9lZflgiixgsefAlr/Jff9i2MArmVgS1kwUMyl0y
Scje9sHqpCXW6CAK/M04vv/7byqXr/qvz9jXd7WVpHRIUo0k/vaMyXng7WnJg9s5TBQxIlaVX63p
wdTMGRf/etV+lgIdkmqR/BAP7iOnCqb03n/TvSX13592i0m/VJ4SngVXAx/hX3//edLKqOf8UKUO
ZuZoHo65h+ZIL8rRMkJvrxrrlue2AfqaDz02FNEQM8pjyq2bQPT7Jiwf+MJbRuISxZXOoFCAAXE8
KkJGg4wFI3MXX5Nj25h5JSnMht6RVYo1c12YeQTtwH6AjFw8ZIvbyMuPsBuGrUEPO6P6WtFdYzwn
QDOaZnLfPAPvtpRvBbaJPQHn+aE2bpnX2eusIKbtZe7W5WyvUqIBwg1/EY+uLxG2wGaZNWT94K3d
2U723E2++9wPgYgHD4NZdycOSe2+cd3vrgYbD7cQqdVtdygwO8n3gj38s0/6Ag99cEzFGGIHMojY
iTMtN+KColmg0mO3HhRBRwS3/eTE+dbSploLPD90t1sYmVy4/a7dj4vJNjwZqv2VOD9pDh2ebZih
O6nsG9/6T1xXj1qWz0YENBk5qT+O8dqL6NQZguEZ8I1GUg8y6urCBB6oem/JoR60HMJHBC0SY7iG
OFEIce1AnWdB4j+mfseHViJZjyaD8pI6T2BCeEaqzrwxpdH7SWF/4NRf3+QSGfSL50GNJvWSbbRh
WuYzbQubXR8k81OX1NuSgzE3wN4+qdrINhi/wlVWlfJSSvz26QAdg0MEGpMH44M39n9THIpS9p9W
GuqAeA8tQDZH2579t7eR6dumabbpXoLd4TKYn2nU7c7Kz9q1o7wlstfeKoDbe6LIuLHiHhvaL2hX
hButEtnIgjUSau8c1/0zdaB0goZEI2u3fGFUfF1Iahb2UFS7+FeTmvPetReuk7cu+k+/IWmg4gol
mSZwunI2XRp11A+RtXawJ6RnlvWTPzf0qRT9S1zOf5xww81+SSUWS0fLW9JVpNo7XnM2HH8blcP7
ABgprZuHvsh5+AV2mJzpSNm85zmNOl4zPuQ5pUMhiaa2W5VOSROmQNoyQOCZeUJK1nN/X2O6j7du
HlGtYzFr1Rm0ZIsbkdf8VAKKnJfPTPxK8p3c3pmtE/zsUuapxs/MFi+d/t5G1feofh3ZlwnuRo/d
OBwMSEpaAn6DOboaUnNvV8tIAuz6Pn3lB8F4yhzRzZO71ZSMFzPOkLOwXzJDXXn7Ap0cQOlmI6xS
8i+Z4/0qTGqaXatN1hrzmipicppRcbGmgRhnQB/AMCP+ihdXENl0mX8a9rUZlmiGQXYPcwz2VG5V
ZC0PimxGKPp7VaG2W3ZCN6CsQH5BTpuncltTEr11YNBmFhGa1o4vroMhIHK9I5cmlQtyOIU4WF19
kvW1rg1CapN8nxNBXdJ8pGai2boJ29YYhYcYgv5gxPCG57TZuaX5w5ph4aiQ8XsIZI2KavzpVz1r
LgnO/NAagohpuNV1D0pfDfZRWQ1D0Pi1qtLvvcPa5RXTeyL9fKud/I9PXQiPZhTTfykoasdlWnUF
ABgX+zGahEpeUOMS+CzBrxgHW5urY0QTDYcnYgxRxYAevy+dTPZk77v+MxxYAqbEcTaTySTKFDyC
c8AsL3DfIAnnyaLcUQ+PAwx/Y1kRb3INkFfU8mJ6ZXmYgv00Gb+ZLL/okI4ECM/YdArSvuLN0g0X
Ma+k5hqqXN3gemfmVvrM5znCnSiZ+2g6ICB2wDfAk0fa/OK6gm+uMiZjES012ECnjkfKqdVOOTpa
1TmFXvQvGLQE9QQ4hYuCrcVptDhzWfRjuT0zSg1JF2sCU2Wem8GCbu4JhvhRiusrBc6RPgKnLaio
0/yu1YwTzcSK72N338CL55pkGjtpyl+4w7j4V+HNMsj0Z5nJSt1M+zLPrfeGOBT+K/sN+191cYNx
k8E+X3ddjR9oMic6AioeDFDiAgP/JfWuoS7+aOELjFbUlzSPcUGtSZZmxl4l01th+/hrJCtHBleL
7WjXqvhbCMFmZUE2was7fkpaD6JBFjsz5ZDbdeJFOtWHH03jC1zscl3qC2FftWfedIiwt29rGX2f
p1/LCftgN5xg4LMsHrmFhJEQvGVrhPpIov5ltCl/tePpUZtpdKaZJN6UyfCRtIMC1tH125GOKXq7
ivHSQOq9pE70JzbNYD9bDm0wtrNP4Pdq9tbrqPn5E9d/S62ed57rbVuHrsxkYJWLLFpUiIo4vbGy
PCwLQY5GkTh4I/NcX+1aAE8XJAbHql/Vhew3puwFyVWg7R0ZV2twMQg3lOrWvruVc/dNBMZMclGD
JJPhgxnrJzkwfxamgf+lWvKoXX7GWPwyOPw/RtZyPs4VJFsTrnviY1QHUvMRz9j9rTz6bjMKX6sA
Y48NXNIOOBdPyQ+vxeQH8ReTMT24AdUHBq2wQUS8l62bQZhBW7LQIZ6AdJ3SbPKIpwwNDgsPZF9s
7mtqQunRIQlEnJrfb8BE7xfqpYuRnRrcMyzRxFBafU1zXjB0g2ezQIfyHVbHBE06yJRzAWsHGW72
brotLl4GAaVng145Sv1yu2DHKZNBRoKBw2tCMF7wLsqqZGX22hU4bb2O5phNgfdAPb0v0A0Vxeco
df/YbAPM/05WDjDGDP9onqV0XNZFpRk2Vy5eLZE+ODAX6ipQwILqk2enNJQUexIhpN67iykn3JT+
BqHoMQuqe1fJm0Wby7q0Pm0gnVS3aVKU+JxXnHApBlH9my3bH1NtvZe47vqipuTRHE6B2ZfYB76L
tU4rBQEsfQYaqHfmduxo5bbUDYdPvvI5zk19QktNjxZttkseFSiFH1O0EtlwXNjGiVAvIQvvnprE
vxEDvX1W/RyFIlBvDXrjjQUKiVxIl/Uhq8sf2q9+0wAAo5g1OUNCMrAriiC9kPsHjFdaO7euPnIC
lBEm3rUpB+Za9JSAe6Fjq8SeRJ0xNW6diU7VfFO9Ejx/VQoD27n2pVVsLDwTnEaAUvUPcHHajRyr
cetMRB/dCqgDIZRg32QM+QxBUpw2Bex69IPERKEBYaO9dDnhnPm9njGeehFOyHJUL35gYbSnjxg7
0Xtegvq3pylZMQZU27ytoVN65bbqKOe06rRbtz1NJiqbXoseij72sRJ9s7h7GHYxbBbPMsBHE9KJ
BtMr3/bLlNn439SdyXLjypZlvwjP0DdTse8lqtcEplBEOHrA4YCj+fpa5M2sV5mDKsthDS7tkmIo
qBDgfvycvddOEByOE/xMmle9+1xGxdXocDM27QULzq8pZenKG7wsiPE2boW32R+sa4oGZwShwEq9
BJ9L0l9mL/sJsp1DcQFlrnkyi7LBFhYefHtyT1OAXxwcpF6XJbWCgBH/4Fswswe3/MirsDgwK7ld
jiQM5pZ4qNIcl2ugPwk28Tet8yiacTiLPAddyQrNNDaGLgBkz/7AbioXdsZYSg/FZyqccd3B6taK
gI3YWpX1+CSHnpiDeFo7MLF8U6DMH8G+oS4vGk0KS4NtFv2rOrLTP6VK/00zPKBlOMs1KUgRus8N
0hNme4DgEAkTlsRCdTJAuTtls9B+Fm4mSI/gwO0P3Q5iZZTARvTY7T1rapnUiL0wp1MwoB5mZgRN
nNZdNY8Lrv1T1om/YN+MZYeGi7ac8dBXDB7pjiyJ/HwECcP2c7Ekl5dI8r/SMoalDvvN1JQ7rN+/
3Z4agWEAVZ4Yvv3B7R5c8SfSHkExbfYXO/Oe7k688CwG2V3kcLyYCXsQrLQ3VZjtmM+susNedr+Z
Jm1DzaXO0N5dh3zIErrLYuTvq0g2cj86tm1am+VJNIhfPSHPAqW5HVk2kSZzsnMs+VbBw7FtCgcX
1lI+L9quZ1QbIIsx2jdZJslqOiHus44juXgP0ND10pt/qnIkzcw/9AEzXd+01UOnQWE6M9V5WYSL
omUEjA7hlHTkYrsEC0WilxtWACoYs1DbXKHsmNpgXRmQC3D+kVnhNFc+eUeLnmXEaH6jqdfPbgA4
U+Fggs44H7xJuPt2CtK9bzToKWua5Kkwmpd56M4vc1hsgzlwr+lsyFNb5T+FyveGsuhOdRKsam0c
XIy/tK9rTiBZv6XgSXcBhRhC3TRf+J5RrwhORQxISQMldpXFyt3YsZeuksp6RqxrJGqvpYfGdmg5
RJskUAwJOAqZRtuQfgjAKzLg3KaFaNO6jdz73tDsPPWnaxy9N6de77kCfwqGjphUyC4nDIg8cR7Q
2r6H9QTM2GxfyiF+7CPsYQEuJwhxgkXYtpx9rhAeU1dFAPutYd/eHmShomWUt5wgLO9Btb3cW6YX
L0aZUlo4CGfoVu9NzwOFFWHUAyCarO5PwQllOzftD3VFfLxAILqwY9xmbou2McH5s7GDedMVMVOQ
sV7plPNGYc7fMRcb/shm3AKTstgLMDSoSOPi5FkJY4Myl5xNJWDYGBZRYOlQcbvJv24o02UQuY+R
7jadXbuPLCLzGuwIhnUDAgwIyzojBCHUJVpggib53aM1HTPgm4pMu4OHjWKZWeWLoRLkBEPFrovf
C/XcItfirPqEfwtPhef7g5iil8Srlg1jTaPrxs1o1OX5/jDb6bMukpZ8BJO4k+zVz9zghFLuwfGX
pVM6h9Iwpq0uYNsYDte2ioHDptfAZcnKi/Z3b1k4k9Nxj04ijw3jiaM7wcCnZAw/9dDuOsN5hAl4
daBmsqafcMx1pCdMvwF+8F2wxKcypb6ffXLHPLWeg4TMiIlozLBvlsa4izN69bNIVm2WnHHTXnwO
Ougl8TPOxAgVio9qOdsUxy2alRFvskewsLlqRXW0aFAUOmfMxyoyqi+EvAc8I0zmJr1u8mJaz360
ZcdaxAFggihGoxZWrf3gYs/wTb1SpSSUJNi5lCFmZL2LlNqFcAK0+jcIw63/UbGI+ZTVQWI9Uiau
DW095dJ+HMfyeQ7Di0v8DKQi+auZkq/ERIHcdT8mmv1Fj1u7KY0ZGlN4FhF9mmgMth3k6YfQhhoW
thn9IpvMn4ly3rM9dtFSnMCe3aBpR7xbwCDDy1jJl0gi8EVYVbbDr2KsPEg7Pfq2+igt8zWQJiiL
7uxDNnpw6p67o6/X0MQ+nG7mOmFpXaKSUZdu8l8j+yMMql2fDmDg4JME/qmNfLGwZo63go13Mqho
hkbuegzp/PLGZ8eNPrC9fpiZ9WaFABMlQnkIp1CBaA2Cn/RMRM3ozR8Ci5ldSfMB8T1mu8h8pu+J
Atm01hzJCWnJuXoyBELLRDSfxMi8uH4WLfoS/EaaWb9jU/5KyBFhivZBFgR0687FRBnRzGkCyjr1
5Eru3nZCp2Yhp75xzufbSBru9IwW2JNE8pA1BE02SyiYsW3PVgYM2Dpp3Vyxg8Cdjduvxv+ojchb
Ol1wHScAR7ofIC7ixw0JT/MiIOh0jU+hse60ter4HjsUlT7H6/iq4uCpJpjNdJstus/4MEwtt2E6
E0hFaW8pY1zZzARjekCofeunFMih4+b43Wx0xHNil8e4rYdNX4bfNsDcZhTd0s0IlleDBZ0E4wV5
S7sB2DqsO1oLBK0h0Ylo6GmOZg/h0IenknwNTkyoi2X7iyZQ+EBTdEK76X7pG1o+jLOWejDdl+X8
NRJouks0rirRDZT17hMUY2QXJP5RB6D79OBbcpe7X3OVsw7Mtftay1dLFuY+GOx2FbfcQS6oZNdl
QCtb8RPVgfuqSCUPcneBZNPHAUOSkOiCZzHY5071wIo4F/fVZ1agrrJs47XLWViNlqDn7JYQhgI1
aFKLssU3l3KurljFvSVpbJT+7NpDewufIiu80lg3HIb8ecJJH4LgkuiXaFW2bs0K1chby2lxW6GB
RVD2ghkJH8x2wivry2sbGNljozOsplw8jsFVQVd25XT2cCwPMGagCmRE0HsD+KnZgS8QVZXaqt77
05qq2qncOyQw2whPRr6aweHZRgo/mD2Q1Q61T2wd7LxJ6yAFbLkDiA/T27pqn1QMg8Tp+otMCYWq
Rf5bKczvr7UNu1BqRFh1vBrqflwG0idVPJbXOGs2/PjOxudfapNkSEaTmiW9TLALNQ6Zxoyo2geG
1vmOftL4ONdMCyyY2CuX8vSec8SidmvMeT9kpDorbdjipkRGlsrRwXEJTEKh/BPluBctVWBD1vUS
dVirIH7SOM9NEA2ORt019Jesg3xczCVGjeaIUJDDADIku83SU6r8Vd919SEcHnuq1bPBcWEcDHks
4cn2AfwYENTdILluCyJpQ4wvDxmHy7WM43FrzbDvBj/YZh38yBmw/1a3ff3g5CI7RVn9J4+slXOT
e9sDSwdCZpw9Mr9GHWcFGLEb5ur1kvRNYL3O0zAj9XH7/r0KgGCLOGID8+OlGLW39LoCFm6sX4QV
ktat7I+y0B668O5USvXTdPysIr7JkTmQ05qhn17l0AKg43DQQ79RydEDvxpvjca6Tsosnru4/IWt
Ll+NE8LCxpzyPVir58kIxz1j9vdEp9j4JqfYtmDKIFPu8jE/TC7TiLm06kPvh1920b7ZA3bVsHLH
VQ7KYJW6yBx8ZU7rQI/vHXDylRlmem9zfnrozfAxMXHBdnHxKQAJbAJDglhlc14biiS2Srr1wqjD
DewnZz/Y9ZOwPWAs3NirqSBawOjzb8NxiL7M82DrGLbeoWlMHixci8Qo9GfPhScDaP4piQ26hu0x
HGZv6w37KCn0GZHtGovgHWjAdjOte2pn2ymig+8JztBhEp1oiqjDVEXnNp8/dYMAL1sWaWNuBkCi
F2g2aJVvgZzaGeudbTNQc9jl8UZSXDuZkyzcTO5DUny3hYmxqu3tN+m2IUVSSqwYBOFp5GcjaVWc
or9ansc05GkgAWLkK6+/XS0G5nu+fbXWhkRv7WZo6Kxt2bjyka6zgU9iNTJBDQVdAeXrcK1NTAC0
Q94MauwN1hqKDcJVt77LjSm7Vm+wEK9NMUb7Zmy7q9R0DXEFqHXiTxAvb9La4pbCQIM9S2zM7OH8
R5AmvKmaidCkgSNoxoFjMzYc0AB0k0Jhm9BAMMyw98KRjFIYHWPo+k8JtCvGB81Tm+l2OUPVlNV4
sdDUuCCU1kESyp3MHIg2QfI7d23xNSOHfFAjrHETOpMZYykIFCcRMIR7eoo9gJTDn1iqcBn0wj/k
2qAZ1UNfbUvr0ZXI/N04Wps9hp+QSY3Tsj+RMUYit9Z0KnHCbsr8c0pQxFcTS4ejAzZj1Jw9Owv6
9MUAY45/tcFfJ5ghx6G3GUq0kil5jVi9Mg9ei/iNXMWzBtP1cB/+pN25yoguz4d4Xlsh5xR4EZiT
UALutqW7Gf22Wd99AiplboDih4MddoBbkMu6EaQzetVeDwYPqXM2o7HcBrf8Pjl2r67xOBW1u6B/
llzNtk7XhDQs6NJBuTEcRfBG024j1zhh9ea89a2r2jn2Uh+cKRkuSl1xfVxlVn2FIPqXbUdtT+Kc
KhO4Kj06ZJdNXuXMSUN/B3t6XNra8rejGD7/McclprMBlUpcp7HKIQRtAfDieLQ0A/vKtZYoG8fn
vrLnRZOgQZNmeFVN8UewOuxMigbs3k639lU6LiMj8bd9IrtlbhIcq3sD5+TfbJi7K+U8TFhDmQu/
iRgDYtvtw/GWNRdAlxtxt4z1oTGD8dwVUb5hsQMFA5fM1xDCE0+4L0KNS7NFx4WEk5X4Rm1EtAgk
qsIpZ878AorxGHnJvAuc6Wfwb5nEHYMgiNzLiWV+N/oNnSbcMwfQHdFthzJIsZ1oK6rou3RS81m/
8kPD0oazVWKemKPA2vQhJXCpHt0mVZ/QTnGfwmslEo4AyaHpaQGJYNsbUfecl+LgGfFmDAN1cdV4
DEbkVNqT0cpPZ0xfdKm4GV85HIEq+DYlDT/hTsPR1BJ+EyJ0H/BJr/3fsY05pfFIxqlJDthhSmCs
io7bZNpBF6VzjspeGQSULXM/KNBRg4kpom1lYBYvNEOJCoXyudR/lF2qV+G1NLOy4gi0Dn4/+NGy
Nn6H7pyeanTS5pBzG/ggaaEtswkdLbPGflK08qmP3N9jW0LjsgZJri00w2gcoFXMbAxtZmYv4GAY
JF2pe4wHAuRWgy0km4Hz3MKp7kgiWeiipaYgWG6rS+DPJIomNx04GQ9Dhfh2jAnjBWJurCqz2nd9
SIQ1XPAdzUoWz14He1n6pNZw+PNhxz+QxMwOTqQUVRo0sGxbzQE/qY3as52mZVXmdDf4rhLAfZx3
cNm6lTDN+pDVOl0TsBTnE6D3MuyO+eQVWB3D4lG2YEinbDwUBamNLgXIZgIdlJZzt7FF9e5wvHto
uipnZG6uXBSmrHl5sHCk+aWAP7629A4po+TfNC8ZWocOEAzacPPYseFVDdMvItupuBTxb65e97FL
RTUbGxfF8S4J82bd+5a9McaKaYc7GMvAvfVJbe1Dk6KRmaZz+YhYnIy/qrdP8L/Z5bmyjl43/Mrg
rcFvhk2aQ85QwPSBWLCLNLhucd/sjL655Fgol6r2IMMnDH0kiLXjwPSSg5OxS+FeANzyr7I230hV
yi95vO/LXZx4xgacwLWYbagKmgJsitEzt4O8THhTl8qy52VcCAywphsS2Jl7j3VuOGdbDYuyoR1g
qbZahzhPrmMmh+uEQY30gvbStA6JGJrJv5cYYj+4wa25lFtXeXsw8hHdZ5myd9yeMiQjUyODdhHN
pDDEYppXKmF5Tah2TslMWKcqh2e1nXtFDy7MrWfrNguKUgiE99d6G77BRPQyfkKHT+s740uep9Wj
OUwQlNrxhdgVQiMtu1lEy0I4+t3xfH3WN/yomBv9bnmRj6CYT33/anmT1IRtTZGUQusi2tLeiih6
jg2Y3IpznJLmuzuUqEBuzVFZl08lIuIJHlcLzMCZCvcJ7QQnBzdjZau3Tm2kzziZWWnN+XDXzPyP
FH//T0Hfe5qnzZ/f6fd/j/b7L7rA/2+y/5B6/V8Uf3Vdfn8X6fT9X/V+/KF/9H6e9S/Xcnw78G0X
1RotgP+U+7nmvyKGrXbohMH9S+iT/lPtZ/ElOhQRYx+bJp3Pt/sP9Z9h/cv3eQ2FG4Kem1Ql+J9k
/zmOfZOu/VsGFVr4YrAjQci1aIKRroce8f9M1YPhZ4W9i7Cg8BldTx55mkWpmi8tAtr6oRFeTN2p
i9ehebh/gU/NFC2u63Pn1BkACdy99y94lTnRoIvtY0t+wTXQ7Wvf+c0XsH60VanxoNEQ7udgCF+R
Ha7ttDQ+fehFa1zbUM/IyflkAlMw7Pn0hGFvG4mA7v5yLqad4+v52XIFg2UgnnzifOMOQ/qqTOMr
E1X8QwjgJS+95D3FM7vWLaLdokcSEcx5/FoXlMXDhFNBWe7Kpq9cMW9ezWWfX81+HI95W3+2t/De
fKq+yJWzlnQhNaSp2FvVHbIRAgCNBT1fRe928i+55Qz7zAEE5FFbvVVG/JxbXfbbk9mLG2H1KvjR
97Ss8YYpGuXoi4K9rlBF0L5MgN3OJR1EOgw9liwnsvKTQ768WWbOT2bdOhuO6J6JK2u37dARiuMS
umtpNHFumNs/TSLObB7Nu9Gm5TqUlt43TOQetVMCKhObuPeDX6CTWyK3/pAARhcodZJXbK433y2u
oAC00AlFD9QWvLZvYTW/398r4n4FX2D49kIAJakyh8c8o8ozhMO+64zpUzv1Z6vwCECzJrF3ZD7u
9AD10A27YlUCJd70WTy9zZUFdwfl3t4Iy7ewa6dD1Pr9ElmG/WTmVb+a4eJcxpT4J6OBGlmNhrtJ
w6Jkf8jzXexH095v9cwZkKf3L7DWuZvZtKNT52bjuhqAR0oMziQiNZyEMwtIQmZ4zwrgx2Ic2uSt
dlTwMIxh++ENkO0JPfRNb3in9W0ucAmoq994/qoqmB3pxgAPXs75PjXc8giH4pZ+26vHDvn7suGf
6pXfLbtt5tpfhQqehqYO/8bGO7c4gGlfE75k+cFPPwV/h8kXH8SQaDbuyb9yxCT5q1rVTlLAQvcx
JPWZfUBJn+1nHPw7iM8+vvEhXLtSRkQ/TPiTI90+uxQFC1Q5BWdi0UKqmeS3xheEC9n/MxjFMiM3
I+XUdyRBFxBLT4qE7Q36JxgJ/lJh/smBh4IReMmr3VY3m0A9PVmaSrKm+3vGQsDGDKBR+VzO9Ujw
d+pN3ZOMHCpuhUCqGIjUlF7u/Iraeac8B1pvFGyD2uNo5ufdYxGL6EtOQPMaM0xf85s2uB4dksg8
v9mQ+GYfyF1w9hyzs23r9GQ4ctpeTbB+zuaIUimDxlErT/50ZbrHiBm/A4TP13aNOdtLblfcTWqn
peQdprsujUF8hi3cK8xitx+NziSq/3CfW/ClETgS/ZvbzqoavPoKcsVbOHntvvmNpHVfeM537Thn
XJxQnKvug0AWXNqkAFEC+N6VSL2bLi36VWQyeB+EHyzk4BRPtlHQzahj8wBTsDnk0BM2iJ+cx9gN
k6VDHfPO6OFvR+jSn7K/4XcDBg5zFe6yyeFM4M4kmZTSfIGbyl3itfrs4zTcOiFpENJFcOOqKnr0
XYzsrSeRIzY3pH00fA+BI4l5kNMJsr6L8w3UeWxZ8iuyLMzggf/jlYysqUP8J8rQeieIAdpou0le
w8b6MrHQHBmadEw5Axw2UyKeAFeHJ6AcpIBLe/qaW6isCZ6EJ5HpgM4Qqqz/9gWLJsE/fyIz8/mf
P2E39WeHO3lfZ3xy3bS/UiKRP61A9Csh8hC4cJd/+sTM1WEq3j0nYQUwFayOPsg/jXYIKF4I/jAs
t3lxmnl3fx1RBXGfhFCt799tnMZTJL6rLKrOZqjc56oRISrHcVpbyNOeceRGR1c4n/cv2rd3NJDW
aJpE5/sbZBhgAOm4UIym+zsFxId2zJHoG5C83HbgIKeg4z9eH1vEz5arJapRnjpje+xE3j+T6NXv
Ri96i0wkWaSXGe8eEjJuFMdYNzEg8iRnC2x6u76kIs1fG1pVyg0rDjIjRfz9TwBR5bASV5DLb99g
ABLujSaaxHa0H92xeb+/3A9NvMk7lxn57V0lrYwHCDflqQ8ksNy3+99Ge5SGZcWFWlSltZCCznUv
+3ccxcaVgzOANSnQn91eL4vmMWc+9BLAd9FxGxAcpqJTTGrR2jer8tEjFWoFkM2kV4xA1o7N5nVM
CJnEdbnOI5F/CvNislz9NkvmJJhJvUdCP71dgjBxnY1189qF3VcPefVTiun6kUxj99bXvroWOXgz
VL1vzBrcM8LHp3ryDp5JOGlujNYjwHC4B0NE7AMDowdUjOJNcHpfhqKwLlCkSW1gbeDN4YDqpVVr
WdrVdYroB+dOnX5mWfpGq4o2ezrOL5356Bhm9qchqhwguM5fq7AeVqYxFahIaZbVjOc3FEPGU2gb
5cLTpLOp0t3OuIFhwTQ7G2XhN7qXGkqmDzcS+dEO3zXop8b3XjIBkDmPtffWN65FoKsXfHgBc2Ct
TfEtHe+j81XzQ5/qnKgJwH0Vegf8P0vaJSMEET2zibDNC7DvJw/3Ix7YSH2FzKVxUhg/yQ3u7Awj
g5rZgPPHFqCCNiKgoht3UzsauzJ0uwPmgWorUJ+dhoher3RH94JXXK7qoSqvNRm7BBOLAAqAC05Y
d9Z7cd85+PV+qYJ90G3CH06BREPW4GjQcCOGQnNCVsoKzVGTPsxsqDaWoQWNmfzq+fbWIPvrD9RA
JuCd+oPq6gAJJPhtoyJA3al+k/F1qWy+75SPTxWprj9TaT7PURn9in3jlXDO7pdvaFA+ZfxNwOf3
ZE36W3vWTylK8Q3L46+Vq/Grirgz5WinX1VGZEHYDPOhwUa3GHCTL9NRdsco9KZL3Epa1fk8/pKR
ufP8tn1nISItzKZi83sLQrlTXZg34WDNZfJsS3NkwNnV77mL0BAfa/wNUuzsQB0WJPzcGsFhnjKd
cVChsbM2yn4Oyt77AjKPkMztqzfO5CSuEb50dSdIj8LvYP74WbLtHPAhMVVQHii1J9mViOyxio9A
h8J12UTexQRqAYzaN8iS52pn7xJXkdEvuUl7nUz1f8b2qRRD+rvP0W8hxGmvrLgkeOWczpPB61f8
JvR7PFcDV352B6brdzMsIcO51rUl3OjaunJ3f1eb9/lBmahK7097k4kcTU5vc3/K9VEi2x3l+f6U
pDLJv9O7rnoDWTOxMJQLxII1+nlAVbTmAhKbytftx4iKNPAmRGGVN10dOzvfX058OpBYdWlmUJd8
QIhGFFfkE+zK4tyhrDnJVuplRqDLZ26LnWCV/w1k4wPVe/5m+toggc3DNP6/30qxI1ewnMxd0tTr
YR6T352Bx1Sr1GCR8uW2NtjopdcX9IaIwLi/JZTh2pyc+RMLOyudMOdjILHejPQjYfwGIJGh99zf
KkYEtIVFj3Ro+WUJ0jM2ulT5y1Dc2H6gZIMqesvSCGCApl1MXRm9WYBQVlFwI1uBgVgAhau+zOTE
/l18zuU0bQ1Ywev7y7gA2OGj6U2INt/HVSpW/7w+Uzj3/D1WLINDX7nGP98GwPy3M1rB01zndGQU
kmr6a9VXIDKCdRAmXuYa8BFom44NxVlPjeFfhW8720xO7ZKRQP3Gd6N2tAH1wItr3pBwwwqxUAPb
gBLeRg5eC5JzFVEv4rcyg/KUUius0s4dSRdU4Ax1SN2LtRLhaqFeENuLJz/K105sTXsySFqaTKl8
nLBznE0ynO/P0FXWtNX9Yx8H1TFCg7dr0SUPed6f26HvzwrB+Dkj5woVJl2i2+tRoxYhk6rHpkj1
2h0kxDF+9df7Q03nl4yv6jFz4S+k7TDzz2cTPSupdKuxzZ9DbWTPN4WX5cv48f7M8lyAehIqViTs
ZC3IaliPJXgmsyF6z5JJ9I5TuVjk0jEOMfvg+0hSlanm9K1Ohmf0pdN2blCbe70RfkISsh+sxhrP
cVviEDHqX2WL2CPDkbFkKBdTklp6249UuSlTfnMoss9SGN2W2DvA+ySdfgZ291GkRveUloDfpiCC
wnJ7Wzb0rAOgiDbgO7eu7I2rcWOKaiP2f4fybS665gfgJaLHJDcf266vERb09qaO0ZN7Ve9uY1Mf
7p8HYZO3Gooi2MIZ058Mke4v695VW/Q3Bbq6LPxkOLPF4F69SoU0QbWCQYrVote+ndAsM+13rQ04
CAv/BAo6mCFTWFBIvabeQBwmOJcde68Je4X5Md0IRzfGY+aS/xz7zrkek/oL+dqlTNPoOUqC+NDS
rSUBklgXDEzoh9yQzIl41Kw5rhxOoVu0KxW2emWY5KLy8atD6/VnjL3+BVCVc6y74pS6HEOarvAP
o7SiAxwqtv5K189+xvLIBJLUJgjMSMijXw0pZh+R4RULhIQuiPowXflR0l4KmcybgYmY7RK6gem7
//Rc+LTS/fCZku4mvgYKBeJIYRbu2ScbKoZhDbapvwqQD39pcV6RC7W7AWLbaogH/5xaYhW5qeSC
5xn2Tr3rfFwfUWZzvnM5q4OVQfErjV0dRfazlX6zpCYnELM+zT/hfWpbZ0haB4O3w0koPQILfMSK
pz4j9cAhVuaine6ZgAFSR3Pu6fsia4+Eh1vNQML7TH72TBw03aG/0Y1ZIo38WxszEa+BAnPNJbZW
s9g5jmn9jBw5GJWgGdaRhuGfFIesG14TAzEmcRPNaa70MUAKnthTtnfjIeEZkx67IIx8bjyLpZ/A
5tp1pw81QX+VDMnT0P52R/L5bv/TsZmHVelcGg6d9H7SlTfE0y/DJu+FLN/hXDHZWgdV8KtO2IJc
ivp9IIbxIBgLbLDVZ491hXpSou+dTJNhFxFoF9PEoaZ9H2YKtJmxCvdmMmQHM22+M+J1IFVExWOF
U++fvtMkCDVt+YtOY4OsnSqMebLJti/sZlfTpAcMFyIbNdTaz4fp3QoRJzTQwI73p0M2PlR1iqo6
EPGlieuv+8u99Ga8gcJgNNK9uQXQICv0q2sserEv/GnIt7XtLwNviIi9ypheUo37cJiRXsAEOI6J
1seCMv14f/rvB6Jd+Go5/oIOm26MoP3tow4G6uWbT/nkB6Bb4pPl9+YTbnHzSSCY2McZSIU09LKz
dEquE1TOiHaDUxJ9NQTaHe9PnEHptTFBVC+iyn8yV75nO0/3/xdTLpG5Uew1k5082VWbPOVWViz8
VrLJtn52VsDGzo72gk3jFRD9DfVkW4Z61nnlHCNk1AsAXuKruTlZgBqVmwzR0QNOFu/RG5Kc9ZKQ
QCW9R8zLNO8HOCeqwOORl/WMhj4Er9m1ZKr443z85zX27KWDABePQd6dTC5+UIcMmPsuwLg1BMfK
kcET8taCW5d4cQNhF8QC2xaHdorfY9dT0KEThW8y85ZB2DtvYYAiJoiDAjp5yODewfRvx/aaYXjx
ZoTpcwJpuqRqutIJXYMFV9eyBYXszFED5J6n0S3dFl4MgVMRSUpdpoYPMPsDLY+BuVKvo69omNIT
mrkvs/2sUsZemJGsWN18ssK+2E4NnjhMXolVLh7Qhd2oRSSm3USlkSkVPUELlRzB3AWTsYdAkXTY
D/DtInvhga86525dX4CPVBcD7MQum4fvpjVOYaMOo5jsNSeSgFlqPRxVPI4rZrNbcIm4dcbe2gWz
gdprlK+GIY5VGE5Hsrz9E8Qabr4kY26bNTmaFsgi2hNHBqunlvny9v7s3w+uHKuVgMNANYqtA4sC
D61THYAsCQwgbJe210aXblbDmah06MJ2dEnH5IVjj3+a3IB4YSNQS4sr7XVoZnPPQQGJGjTSdc2E
9MGzGqqt2wMKluaA85r4qw7Pou7S7urPjOAhWsebsuq7ay7xwpFDuqkhyx5SI+hAUclwWA1ZphbQ
9UFC5BQKo2m5L+SwJ1saACvXxtty/5jN7dN5VfkfuxIpvTBQLQhSGfKjT7MT76OLGl96yDO9WoR4
UHhdULoteiAfu2JE+Ykp8BwrrG/cQvYvCwtQE3DWS4y/heeSxwnLhdwGTXRthyhEZXiDphinTE+c
5o3c/FIwg11EqILxBig2R1Qda+gi+QUvOaDhUp3wKORrN06CZW1mQB71ZC1NxkRAl1jUSoGyofJt
4De3h9kDr5nAQNp7DMbXBQ2ItWyj+b1mx3uYx1GdHI0PNeS+g5+h5lOekv0actBEB8HT+wOEXk4K
wPG21u3NZoeiBH3D/B4COS4Lv9sKC/YgTn0+9thNO2WW3at2QnwY+N4JY/TUq4GefhUy91IFUlIj
cdlEMEpgpCEDeDlQH6xnERzJ7Uu+/BD8tMyMaltZziczh/h8f5gbAktla/9SFNDLUtrV6zjeOLCB
5mTKv9pBjka8YBz3pvRs/3QjTU+pMdFgfJ5KmT8nNgNiD1otsVbBeRzn8q0v8wNNFPl0fyZ1BHFO
C5TkPj6nur84oT61dU0vsHb/MNuPuYc7b6N0aRKCZ6hdRwvUl0aGjCpBxmmJyIf0gqswMTWZeVJP
i8a2UNfciI11sh5uN6cX9nXJo8jhsCp0lVNGnYEH8VsTLXbCkt692z9pZObvcnbic1/EfwU2tkNt
/y/uzmtHcmTrzq8i6Foc0AQjSEASoPSmXJavuiHKdNN7zzs9j17j/99LH7PnnOnumTONcymhgURm
VnUxySSDEXuv9S33a2mX5HHFgmAqm97xAbUDCVQNSnGR3yiI/aFhHb0hfaws3HnYGMUxbLdB6SBc
6gyWGJkxXsxabIkP60rODVySfboNmv2vlexHorTRwJWyx2PgfriDOQAKmbpHcyAPV8dheXF+2Qnz
kcCBei1yrpa9hXz5KYvR+iBpvZRKrxcF3+Rlg1ryMsQFmXsmO9oJlKBne8n5B64HYwwS7vr8lolN
AQ+Wa2/0DCn1lFc154ZKIc9O2qmACbcdI8CyeqtLSNqSvAy9qB8BsFQPmd8NNxLgkN/41YMraaz3
tk66UQFrnO89JuEqQSwxP0RmX19XMZCu8w+8EJlzPgDhKZoyYYqUGEQsjhhYemyfmNANkpPb8CKY
4pAE91hsoxTVmfLq6GkK+692gZThrB+v0vxCL23ssbL7/cGf3yuyG2MEwRvllBPmlbeTzzijl1TO
Wa51P66nJMRiNSVfpwKyl+1GBlErBlE1RiN2mgqia1+zpxU5IP2jRXIW61Pm/WqELANRFLqFwXqK
8T5uL3C+hQssP+amSeOHCOPDNlZk9NB31leTT6tJ77WvVVMZxyb7IlIqEx70gyVCObr4TuFtWiQe
R1ye7rHSGyI5KS2c3wKlvS2paC1H0mLXLT7YcDl2dL0QjNEJ031mF6TNrxwlYWYhqdibkAUfzi8H
597vQvNAJy+8K432GdZ/+EZ7rVhid3Yuza6IbnrcSE6kH71puKuG3NtWLfic84OgltniYIqfkgkx
hegprBGg6R5S13duyZYoL4xRf54KCV3bUFj/bS4R5DD1vV/49WvuvZn1NwMjlHZIVndm9FoGRovs
2RZ302BfsxTeWVbhvqGhQ6OFb1JD471VLgxst1FkAHMfIYtkmK7ODzIwnIupUou6J6CZeJPxWI70
vVTQyhsM3RVQQHhsqen0hJH0070XwlNWHqLansHsOJrcYILyqogKQHu6bu+gP1Fhcx9SO2rvNJi7
paXnj2bl9YDryuvIompNl//Fri3A5Wk0JwY22aMzUDq3kO8taORmj9KmHi1NltXCJMoxtSyEBr0H
4lojMOSYDcMyyaz+UtH221TYepDr+uWD3rY7xb3odH7FaX9byaHGtGUBgSbVhCEeY8aAbLlcGTHG
dVj+BKng4FrLwc0uKe8Ux4jMeiSy6P9K/0h8R/VYe7RG67Z4kt1TYaM/Soyoukwtu7wsRzO7rDfn
5+d3q8jYyj6M0C0Kn5R5AGxd2Mb8fzdhaR4vSVZjT4lCQH6HRw/lhLFzlQseUvfEczEr02sbSb3V
YP3qTI8ycZyH64kjtClcxJVOM72BDg7WwkW2oXsFrj1vgneiZReti9Uj95sNhZHwmOrBuhhjNM6Z
qE56mGebahRkTSYubgDHv88rD3hBf6zSKrz2Jfhtz+ahsqwtIn15FAQzNsCeAAgr/bprIDNUmKT9
2Uy+gRvhL+mwyKWqJeXqVOZP7gBbo9bddDO6OEqyOgB9nHx7nLgDlfU0wDvuumNZFT2awqG9S6zC
WKg41z+48MhhdJOvWjkyMJMRoUJKdVZNgzPgez/YYAfuYbMY50TIbaZWBREp15Rl5bUXJ0wSdbWt
0vTZDmr3BV2XiYOLRieF6fy+CPQLAnXeC8ftdkE6kFw80a4xsvyx0UkUcOvuVs7+V/+oDTI4JiVT
w7IO4eQmfuLvjWLKCOZ2siPV6veUXuSOOqFNMIgd1ofGdG4aWaawKP7xYMBQrynr6+ZEfGjz/UMx
v6y98aJsIHgInMgw72wHFBnUe52pjVOpcFcNlX1HycA85Cy0YHlp4i4CyLvTO/JRHGt8qy2j+mLP
Zt8ZV7kYHGdTF331YQHPI3JMMx5DjzA76mf6oTCty7g1vRMBky3+CQTCqXRDQurStyQhQg4fXvw2
FIzqpaGP65qS+X5MmntGAOvVpBQwmw/Ki47C+W3pxK9t45mvjs21GMVGeOkMajqNlf6VCR7Vtr5+
kADKYtWNryoEbp8GdfPiz2j1oB2KZ+qFSPsiK3libPOXgTZGj16TVksZOMS3jV6yK/z0TRBL+mkQ
ANfWef2qJUQ8GX5jXGEgNA+0uIfNxCLkvg/ZfSA24XsJRNZy/Y05jdXTaHvlbnJN5KtjnpNPeGyS
MX8jA2jm1GIKTBnKCZ/E6NPG0Q7U+oiZ2EjuumiiKwe1rpvqcZ+4hFANCrNM0DhPbqUZRzvHuKtP
ob4l46ZensuDsYvRY4bC22t0Aw5en3C8YTkEgFmF40Wlcu0yxgCFhYdmRp0x8TTI4y6U3T1G1NZW
5kAKvVsacjtq5tpIiXeHaylusQAb+1xX1aaIzPYZzM6GInRxNKitLetc2Be6jO2L0gQ93tpqfJBh
v6pGU3sep2jYFZQs17STtOd6qt6dAdSOziTuxprk6/ltZvvWWvI970QT+y/sxjoqQx1pS2jjztfj
JSRKDQi1Oy6Hjp5P1XTeowhw289/lb5Lug+yKl6ft0kFhOZjSYqkixng5Imvuk58WFKQ8M3Eb5uF
Q7jK+traug6hy7NEBtnedqI/u6SxXF9OLL4Obpx8pVTAcGHq6Us66POC+A1OcHstYlNbswxpjj3K
uEUUCmftFfa+cJjo4fGTbjNeUAIu8c2jJjFsylADpeV9WIQlKtIsgjJCshInt7+tXDrTcUEu8xg4
B5HIZNnbOHFMX2h3Qf1BuoXYUSl38LOJ5EWzJHySuI9uWLn1i8wgE4G2drqfSzzh4E1bMwQATbU8
/zS7jBso+J5VgwAWZL13ygLrqhhTG0pMLVeDvMqqkbqnIJa5hZgHPRp3dFHt/c67JkT0Imknb20n
xUSSb9Fc+82oL0sRvuZF2uGDLrdo6czbti2KHaHJYG990W48GDKrCYn/tYelmLHSjBDDj3vIf83t
+SHqrZqwBBe2uYI8NnZWcdU0nPxYz8qjUbbFIjI43aLJ+mSZTO8zK3e9h6cuGCyk6aX2pAWNTmgS
TsIG3d9G29sAma+SqO23teeIi/49jKb00DN6aSGFg9o5sejLsFrkkgNECrMVGOkWvciTpwz7tiUS
/dabNAwenLS7iC/0dhoABBVGWwKCMS4CP/56ftuZf9/UP2hE3Rl9v5oCJL82FaM1k6uQBmP2xWog
I6PY2kW+8dAb9jpO4VYK1/u0zfbklxMMhsJtVkM/W33szgQJUxJfO+TRJek4I/G5CiliGxuPEwkj
LBD5qHKqL/MUW5CeBW+ZzWfDj1etGz8khTs2iWbmHru2wkxc2vPD+RmjE55wTI4sC0jPG+rCXPmT
3lwF8UhsApOGJQVTVuOuvh1a7WuK5AVKR/TmRJT2Y8PchAM3ut4I0EkWA72gnGPne2Cp/KK+qlx9
oJ7r7YskG1aCE4TU2PJqMs2IcD61KC1U6Qn4u3XRDvGd1930gOgJTwOnrqfmTUDt+Cl2N1JAHQir
YrqWTvGJKf+lZw55SMeu37PsqZauM+Nuuwu/m9SWJiE41hg/tMrB/Ns3DbBWyFew8H1qZPXsEWai
DycBzftWxNXbZBNIJojjbIk17Uc6aHYGYaEMWGaWyrnrMEgzHXNZFrqw1Pu6XFZZmD/WkK7hM4TF
VR0MzyQJN3GrlnGvgnvcu8ZSkg174bTpjLpUGWFx3vRYFfiHW4J0nqshhvNh+8le4CvbsKTgFghd
HSCWvAALGi0IzcuSkjmUdpMFUI8X6JYp6BJd6pNXQMWkeqb985Zl3a5glQTGCPoUDLn8pjSIaxOX
vafIxejGg9YUxKnAXV4Zqr9lJeHs/TjpTuH8kCBPU1lOLIzDNLTKZeAumry6zKzhKXRq6E47VyOY
c1DGva7FzinVSF3qfWPcdI4L3V/g/LfM7sajh7H1JCgReld4u3vnJKiBnQoJzZDz45UeSbnwiSU8
9X4QnViBsY7oZbFIe76PqUfZ7rHGVa0QG35DJy1WXo8U+1fSjQA/D9ZDbFn1se6KDFq4bqx1trs6
vwRYb92UlJ4bJqN2PTarWY7A4NJMAsxq7m4s824Upb4BfQOnJCYWFKvPqd3RW7IXuunHO1Mo53JO
SALInJz8YiakWmHFaqWNT11UDtvKmnFThYQl2Og93G2YdGUf05tSJUwKzbyaxPBZel1yoHU0Ecnj
9CRx2NVJWuDWjbLhP/kaGYgAok5DDtq+7xjge5MEGNITYVeztj+pdia+ulVNakCxA0rek1eDqS3A
fswHmTTgWeRaFnQzsqEvrnURl6fCFuWaLoJcnV+ef7eNFEKtfaQIMCrSvjxplivRfRE1l/TRKjCC
bKEs4k/yJq7xaVX9ZqKFhItSv8oKx7sS47REp5icZEnae9/Ja7pLwyWQvMuoSJGykFFNxe9jKCK5
T/AKXakKcp3KjVOA8/Xk5FIce5TvbTVcyPMhCRir9roo3/Sa77rLWfHiVgl3jY9hj+YKui2+vYI0
DTTl0WPttOMx6M1+RzEF21MTa/TmeIDMkl00Q3XVh5V3gehzV4r4S5cBM/AG8L7KzeU84uVYhDdV
5F05VmJg7hHjwsv9/BSkaXgdTAC8HD07ffMqeF8gEzRbmUfHIo6bixY2TSfA5rECgdcQ5/YpG/SS
PxUuI++L0fndjXRcZJweB9+K+hp1+jwIjcQQIbo9hTOMudZaZ3/Golfxe1eZNtMEYO5MdVE7GDvB
zGYmoDwTbsRVqrItcjzvpDAI4WjKs63odBNV4t5NremCgI8LzNBEfo5jf+hBX61r2/uQsUCWBwsB
s8RlOJjyFEcOHWezxvoVh+p0fq80PYALTr2tOmEtVFW/t3ppHs7X6mTbc74UJofzS3O+dNNyS0WS
UNkW1XzG99O54U3Xs0Jp8s7djfNIkHZcBB3rylu7H8hbgtPulwWd1bsEOaSWu/lr4olPH2v5mzO4
8Hfb/gMoyxXhnekXG9dNE+beV4uwGFJOzAABIOUfK0cwKp4dr3CihW2eqkKvedsgR14vR8SDMdFV
HWKRFLqh6XrhZxZGd+5ot+8MhpirbPlq9Bn2ktHOX7ifkSJiV+Ipnjrsyp5TPFqeRqC3kzj3kZbC
T7Ka/i4cKJpHnEO30BW4ykIgRHkh9fU09uY1aQbVBq1AT3rArHdJg+aSxCpn65TYMNwUTYBJDtZR
I0Frz5KsPLgQG+n12TXhut1w9PSp31VROV0IJYxtAz/0Uoyes5F2LK9sxMgbJOvatc+sgZPfyU6y
R18pMre/bYjp5CYaq7vKDq2l6vPswc3womdhbaAgRmptCj1+1iLuYOgPjReXLtyiKJvsretRBmIx
evf87KRX5fA5NHT1dCf72sl4Ixs/oL+VUHgvUrrNobOLXMlxD6Y1R4VbUeoBJACDhEUv09d2VnZf
CYA6WPUgPru8uCnGKvyIY+0JrF77Jmf+Y9Xo6kVir+MjBEhTNKrDCrvwI7X0hFq2jmMOxRFfJ6t9
ELTJShWdeVtRUV01gVOfoMfV62Yckhv8leEGa4Z2ZUZkUTXIUC5tXNZbrZqr0EKrdxqDyRG4Qr7H
uGjSFEqRS7WJwDuYJ8eB7e4mso4uYMNp257E6cvJQo82anZ1VQZZi/K3Ha6jjMVGgJ/1Ji6scN2S
+nGLebkDWliVd3UA26oxDfPespKGuDwtfExLADC1DMYnS4DjYrwNXtpZPaVQfr4W5fSuJ3h28ya6
Ly0kWkVN1KrIxy89/dgiKCgvK4+YNyUjtFfj07fjThoR8wT0ogilOB+Y1YMYHxgpqW/CAO4Sp/li
+dZlIEL06qa6D2UZvvdcV8SWda+jRmuwHHv3WUwUvXJDNU/CN7VFrFzvoS3AghmFNtz3IxX3Wh/T
O7OLsZx2kXsysZGtYWzrNzXc2nUG3OS6hbS0acEqXOl4DrY14JVLvSSkJo+88KJMWCrBrwuPNTef
Pa366ID11z5Q8k73Y+jbxxIV0i5PUVlXZdRvS/pBl5U2Wcy4rPDaZTje9ARG3qB4LtdpIfsTPX2T
bAk0wW5fw/2Z4uQehd1EVwpiL3SIaEnBQHsUrDoXpWN1z6ZDIFZpd/7ryGntO8b0FvnJE8DQ7ENq
03Vew1sUpQnv3ta/6lO29jB9oD3LZvpSnkf0l5ffDr8rKTt5sxjO4G6vGoVKjTtjb3nhV5YVx1b2
9WfVuCfs+uZ7LrwXhfb6rdIIZBkDo3+pTBhuvVP7VHvQTOAv7x9TF2Vj0xfRA8QKsAXAau5stB4r
Bh+8nxWhUMFAECe3nWEteqQIyiE2rEviQxdowbGLmuDYhubvz+ymobYL5JhkzH+8d34mayfNF3/8
dj3/+Luf/PHrZBHiS/vjN3/aTE2RZjMJ4/TtL/7x/86/d37ppeS30iEiWyKOg2OZjf4Ro8XvD+qf
z9KICHe4RwgmC27Kg5VfJS3lJ6glR4ve8nWiG/WF34vN+RX6YkmES5Nmx8SZLsDUtdcTktyrZGRF
46rrpM0xK0Sc2200KrLNQuTMBb7duZLjb89vOuEFiUSshckGOzSB9xkwiyVEJtKSq3IANEhRe5FV
esptNS9OiRNb3JZzFulVsZMWUDA70dRJkCY6oDBem42N5oQFWpAVD7rK5EVfYBQ5v0REKK+gTt2f
a7qg/OsLzmzvKnWqJ8gpzkMsFOCcof8EgBmRKD/Vxwbi574pewBlVVk9OQXWER0ddmPE6d7wW/25
7Ii7ESZ27F6Xu7rnupJZTPjdSJKLVZXWgVvH2gzs8WsKhYsWem2hkCtMzACY9KY1lvqFbAKFlJPx
m9bn84AcuybCuXGirSqH6ii5JV2VN+TcYRUmgG1Rz7+fVx3dGvWAigqSArPHncFiiIVjc+zq6NNH
tCBa5LnEDLT4AHCeaD08Gad0mQUPZrz27KBcGlkaIrhKrmD7uFdiHvbN0c92ecVgw1yTvFqfRN1O
hdo6NMEn5J1B27mI7WUOZUIDxoUsA74MIUtDC1O06sZobUKEOFjJjATtOqLJhhqBfnYVgu3ftPa7
oXVXce/f+UkAcnd08W1SA9ODlLR7BH5rwzjZ1A9uQ/WeMY9ZF4Rkran3Gbc+pCZ6cf7TJLNsSaf9
Cf0V8CBpB1xo+TMVJypofVau6gGsp8V0NexGDE5FNpFTEYGOxAhvJEW+9DvwIUFYX4yGepZebW9J
905j06G2RO+kylR/0bm9WpeoohfZkJTg4wp/nbVptoup0rRjkB67qUyPhvNUxFFxsFHBQtaCpDeM
4AVK0VisxTvQed447aI5MSWlhN/aDYF9Lt1iUH7Momr+JhlLorfRvsVkMVpl/1oMMZ7Nsns2emIv
4gcVyv5LMoGkDur+NZ7qZuPD5VgGuHYAggM8C6j3Ep3Rraehv7OKO7023Gs8JNOmt8EZpECfpQ4l
M29TAUhiL/32NZt6Kui1dZ8UX71QvKoGWo6lJrkts/aA9nQdT9m+aNv8SVhdt0r1HEBaOd4ioTFI
MivWmqyRq7XxS1NVDj5pMhX0tuQ0AyWQKj/leiQJxLft/L2N1cbCpZnaU3rLBVIfNDE7NO71ybOe
BnLsenShiubIu5DkQThj7l8VAYoeS6eJjAKoejd9dw21tX5OekixXpNt+9Bsd32IhtGDp9k1k/Pq
l5C5AcpMK6zl6cLLdP1WQmsviNRyI7t5y+GgLgqUxDeCheyFkzFpaL1R7Sm2GOtB1w56IbQHq9I1
hNJeuelr5LGFXAxMeqisQLDS2/oaNGK3D/HYPMBfvzr/LCRwdZlVZXEJZS27aRsKjGV1n5Ph/ZIn
rLFK1dknq4oxxrtNuTJHEOpZWm1jKLXEAzLhspMPBGzTa2KRxt7GBNH3nvMyae0+EDTTijgUD6P8
8FHxsw6zNxHfDP4mZh8mxZqvnP3HwDC8Dwftf+0nDRO8khsAMVrlfMNtguLR6eT4MU9O6lbLKQ02
1Y1yw+tJMjtxp/hhIHHw3c/Sd7d27Fd/YJpvJxTAHAHXKO0hl6OmSQ/nZ72N6t0hHIwS/fyTPx5+
+p2f/t93/+X8J/74sVHF/hbB52WjSp/FM3g4iikEWM8PvWgB5f7x+vzMav38cH4GC200m3XsAL5w
oQ6kWOfL8WBa/lGOkNNLKxkP3YxiickyWJEsXsHQgWPXtGWlL5uuAeKk+8Gyu60SSz/qHsSl0S4A
uSQUpcY7kUzMqeUE184fQx5B+JaHImo+oEc3MF9ykCXVjPS126oCJDg/zTSD6KP52c8/aW37L37/
u3e/PTVH7a4wjXLjqW44kH48HHyHvEqdXSpawTgru+JwfkYaMp/nL97741eY9q5Z/pW7Yj42dQW4
bxrLetEmiCf0jnsFE6MRrpqdQ1e15odvr3VXr4BCRtVBS+KZ2DOCjxF+/06nrzz0yNKThXE+Nuc3
MsNkeWURdel7eyPzG+qBVn1wIjtY6VGQcknHe9FjNg/6FtcKf/y8sWmcE7wnyKrKa+zL8+lRzPC+
87OcORupRgvSposj38Aq62JrU6OTdQXXibKjb0fpfKiM+VA1p55CHjckspVcg2TFfB3EA9FaIp8O
E3g7lFcKzo8axyV0oObg1IopBwAdqFwu8AOtX6s6Pg2w75aKeA0oFnTbzI6+m0QGtQOUyiqoTI55
bfbrUNEDCyPdPeRq66iBSmmgQykDs4RTh4fzs2bIWDT6I4h7htrA79sDGYEiIdqZp+c3G3/0dmV+
UsSbClTen1g3MZW23Xtra+Ha0ErFJIIsHTdP051ZKjT5TrEbhDu9WZF6mXTjAUYjCqy8Dy9GLU7W
OjE5L52lNjbKuQ8IrzU9/Wi4NWbhwCB3vu7ItRHE6lRZFL4qgn/JH6AhCP9M2gA1ceSgLe5J7gtF
ND5bRrKfhjRdFaOmXwAnYe2vkRbFaQtqvky9y5g1BfkDlv/RIjBoPPFmG8T4UnlcxJr0L9s0hOPc
00MPk4EQvVjhViIcib4vGeWiXjl2Wr2UDjCSWDPLSxe7wLUBx3I54Tfw+3J4SQp/5ZzhmU7nXmMd
3FYhMCEVhmsEfTVol/4xjnCkDMLbJWN12SDEX/YqKj8qG0IMbT+XcAbmOyamFMQ8az3tyAabz9jz
aUuf3/kWafFvcQIu/1Wuzw8YgF/SBP4f4QQYgtyDf80JuAi/fATNl6xuvoTZ96iA8//7hgpwf5OW
aTiusnWpDMuRxIB8SwZyfxNKEUYiBA4OV+dO909UgFC/mcqyhU4WkGNKQ0ER+B0VwI9gBzi2IymM
SN0W/xYpwP0xAkfphjQkBRkBtMCUlEPmEJOPt9sw8+v/8V+N/9bq4I6o3Eim92m1auXIMlRBiyaf
2c2phju4SHsP5f5YMOkTur9KbabMgY3fAI7hsK6H3FhFJtkfaxUQ4DDSNI96bmV6ody9VaxUbDWr
EBAtoORRp3cNlpVqGXNf/z1Msp0LHd1J/WppivDCByq4oEBw7aLWJveHplwTX8CTXmiOsEFoEFk0
hPKQpenTYJsx6c8UqKqJe2MBhRks9SWjlY4OBGkv5D1sLzWeUxcDQGzGp8hxFjJRxkprZhV+1zm3
fpp/dTxmiMYEaBILi6A5shjShBLGBEKaq7/ft532Djjw3lZNeBubal9EqDyksuUipsuDMqxe0SHd
Ok6Cb69kkhPE0NyMfLhxDxrczIWjU4GODfQV9CnCba7Z/cJtcRPDI6/IsINVXGg7W8svQqQ+lyMR
Lok//B4g9G9dwb+8Nv8/I32A5vjXV/D/qv/L3X/+n8//+N8/XL7mzPP4dvlazm+4YxyASrZtG4oo
iH9cvqbxmzOHMXEpCpuQYpML+3fSh2n+xrVJ5B9WB1OHD/LH5ev8JrlfEwmkLEuyruLv/c///kNi
Vf3T6+8TtWaKxx+UD2URXMWGTEKOhYs68kwB+e7qpQtRplZEGxbxiPtIrQ9dpeNBNfnnEbn59ue+
38iPKJF5I4qAA5cEI4LEBGK0H4cIZCmaM4H/odfSN2uX3uBaUUxaTTOwMA/i/vPf3B6H00U4p0uL
K8j9eXuOG0js3TEYHuXD51EZ7Seqxh+zZnzV53X8q8ioH7Nu2EFi2dBK8hUK00HUPUdKfXcUda3x
6J7M8dQ+k2ZKzZedYez52mGXVWkNrIyBxk4je+2iUFu4OB4Xf7/Lc5rOD98jn0A5FmcYazopnJ8+
AeIvA2s5UkDkOBt8ce4qT0BY2TCcfxEhNodO/bQl4RjKYsQ3Hd025jPqu301637Im5Tx3pF9Shwr
ZHDa81DoDZi8Ub7IQKj//b796fQRkmPKXYSFMcKvn89RxzMAcQwuo7QTby3RvjimMS5LiT/HpPf5
iyP5pyti3ppt6ZynjnK4Ln/cP/Bao13mVNmA+YJZ1JR8tEj6qX+xmb/4wmxbF7ZyJTZ3duzHzVij
qHWvZnXtDpQBi8xGx05JGGteGq//7eMngX47hIkZ0kFi8eOmcgScbpwZclHhK9Gc8hAlYGETM753
NEjUf7+xvzg9ftjYT9c6AlNtlFHCxgpYKmZdn2RsbrIAD3pA4MlEXfEXW2T8/PmElIbBDEjpUtim
PV+c352QVmEVnaVhw0Jej17fBd5adNoDyblXnvTCZY6i08df+Pf7+ReniTSEYnx2dHR81k9b7eKI
iziiygaSKbvMo1re+5gftF/s3K8289PsKpHkeuPxwv2NdvkYKSneRI317RcX9Z/PRmYaUihEU5bu
mO5Pe4PHYJiLeu6iL5BToVXvGkITdUCWi8Fs63719wfvx2C/ebzkPsg/0+bWI/50RY/5hHgiE/Yi
G+PWXWSma/tLOvqk3BDyEy2LcvD3OM2YJvpt/bVsTPcXO3y+vn4cxn78CPNH/O6sEcRwBS63xoWF
tGzZj+0TDeqIJBVb7J02ocGQ+G9mj3fQjbaNMdy3EqyiV4kX6MQUpDB3/+KgmH++i7gcGjQoSpjC
UO58on/3kfD/mVpnovSiODBz7k39Gb0PKPw0bLaZV2FnbqGfF21YH6Ue5et2SOPLOkWcMfk66cVT
JJhIspSPNUyucQC2IK5CTNG64Wwb8LzHzNW08hen6J+v+PljO7Z0uc079rwI+f5jh2FbNHYz2EDv
4gs67dhSxgood7wNqhgBxxDe/v3Z8+eTlSNEQKrLZS914+fjhPtvaDrXsxdjM+j7JG4LNAtaSkZM
86ubwV9vij0zdbS6nK0/7ttYjtKInQyXrlXitooFNC8aPmtHb8OXv9+rP1/p8woPchtaFK6Mn/cK
veHctOSE7EmBYW2j4n0UB3Lz91v5qy9LESIisXdb8jwZ/f7LGiZOXpdvcaG1BCDF1kcBqAFVIcKX
vJwFa+obGvCHCef3cz9TzEPU91faPP0TgpHJUPM99efJUWa7qW601n3poWQl5N5Nk6ldsn5xrc8h
LDMHRZGXS8i8Vm1Ge8y2Mbrk3A07i6TDkXZCibYvj4q3qYLLYRwEJKLmauohVCCZjWJa3BK6j4M+
yy6xl0YM2Z63iM3K1k7crKaGtBaJq6xeS25Og4URJPBsJGuNUvsg6IjBJNA2TUYFQTONm2VeICKj
vaM540AM1kAnWVslYLMt3K2GhlSXXPpKWKg24TnRjvcGJW6zQSapvqqclnLNFg60MR2KKUns4Xaq
sU2Hqynudb9c5DGOB2cbWq0nowVCVGe26U+Oba64dxLrAqhVBSO69DAfnN3UNaV8STunAH+UiaBg
mBo9z/lSCL9CeyILHBDwaEUCjo70Kjllm7inaX5KmKi1ZCkqyEXBqukIVbyUspDhMvRi3wCu0+sx
UvdeE/FD30DpB2ZkQjhbhGgz1cEZGt3+hO7ArgpHjzGtElsWKHqaQAlYE0NDDaxPkytPYL8JjRLr
Ydn7Sv8SoKWNr3KcYuFTasF+f7IldtwNrQq/9Bc4z6J6n6QQhz7ztoixPQ6pVerPQ0LvO1npAwF8
hJPqBQzPhRf11SzYr3rHvtQGzYJfLoHepa+BLbRmr+FIEB/V0MKOQ3OeuIxGMWlwLLH93p8ag1d0
658Nkdn4SUcSFVCFOLPpR0ucDv2QEQ6uoiBAtMB+HJnD3pvkjSFbhTiTZz1tsmC0IYiGWowmUxXs
UomSMKD9k4tu8PCn4v6F6AD2xUQNnAnaNKtkYLTPYfaF3Ehik3oDoRgRip2jpJ4T3XqDrgiQwsIz
mseGRpq+ZvUVZ0+aaSrYs51OyNCaNSR+sTYfEnvtTVGrQe2LtGcYV8EicrG+blyjVfkuMIuarJe6
aqajH1ADRRfUZniXohBbMBFQY+/7902n1x44jMD1QHFjResJp3DKvvx0JztKGwwRiHm+OEHmtBWn
ZeTkb27Qjj4+hFC2bwADHVSesWcaA6rVWJuKTRBWCJtBdYv6fdK7rN8P+lh6oD0ipY62rzfqzReG
j+5whAqGRCUySOWsE3QyeJmyFtOlRnogTO28qlhCeD3hPq4hpPViBwFkZCK6yIkcxcIZZYGvg3VY
mL+GGmrxdI8tUzCT58ZjjWGwDMIg5NirfgLnlMpGc+zkGYF4jM5w6SOTDfQ7u0DmBhrX4z7FN4mR
zLAPcQxaUpsbbIRGAzlMyx4JaGUF1ZeSRoj+5MYWPoC0wD3y1uhYXPBaiaEKueeVcW1f/V/2ziQ5
cjTdrlsp0xxp6JuBNEDjPemkO/sJjGSQ+NH37XY00kCrqI3pIDJVLzJNT8+qRpJJE1pkRkYk6QB+
fM2951qJHK1eDd4RMkrhkQSHsFU2/cwM/VhYrVbfiTgb8k+1lsJ9iVg33pG/W+rQDkaM6syh9Ggg
lqkv+4HP2MpKAHGSOS+T7OZOCYiJbWNbrR6zqCE9jR3yXA9vk0j68swp7FSAveF3FRDke6EkmwyM
pE16HZJS6yHsiJ9rtZi8Ri6o2mzSdBS4yZJaUpcfeWikMXnVrCLtswFzpH+T8BR2i58jykoelqhu
xtBb8gp8iT8A+xLJrswVQXRag5oEpbHD3/psRbbcXJJuxkHvVrwop1sdc4x44f5W9S39o/2Fu4SO
GYkLJsDTxLUPk38BSfuvj5r/T8yY1yg+/jF18d+79799FWz259v3/Os//6cHlKG/DpDV9T//fQLF
mEk2GSYxgKFBsi0qjz+S5eXfaGGobWRmx7ydKeIog/8NNsuwGRcdwECKEoLl/zFBNn9bG3EKL0u2
MObTOfwzIyjm1WsZ9UuJoFJAGnQdBq23Y1MkrGXYL5Vv26RKpeXfs2cWsbgMTicuC5uyUULugWJe
8tBklX6PPNxvgLAQBwa7npaQbYtSNxchmCXzIA87S4rSjZMRIalIpn4uMPbeUvhibxi0s9Yh3sGE
hYxVQVNTLtqzmC1jGyMDxGKLijGayTRVuGXdQSFQM2TJmYOZOYypcdA19BNqUtWctuTmcSbRT/er
IT0+EA6I2jTj7MSP41PHoGIQoCpn9LNFaeyHWZycsjWCoU4uEslg3hQnD3EYD6RB3/UNeGxi4GWU
MMmbyfvItUuncllIs89pSneqQmeHUWBvV9Z3zrprhClxMxHnhJhRM4K+TDVQ/zHDEeNJxRC1zwle
XuDK11M6BSxMgfOgIUnSgh1dGaDoGSA72Jk3MCQmbzoS2IxoZoMlwqa2nAkQwaYkYlD/ZvyDkcHx
zZDSj0QrWfvxYnEzYb1oUMpMvC9BUTKJ6ZgrtCMiSviKIbt4Mfu47t5lGDblWoJEzp5Yr7txruH3
fwvCrEzc/5NDprFiPg32/DIXGF3m7oilGl3hXB3mImndUqAEEWgZF81+MqSRrIE8vS+qXdIUjxzw
j/Es30Ee9pGTEkoQ56MHpXwk1zskjsedneWF4/MsJmfX8z731Xgi04EfWqCumSfuIla6sY1EkoS/
LSP4C5lDKxm9OofOcqeikjawV7o92XE4J4Fm1eE+76mgUyJSfFtF+khK8WOPktmqtcCOk+8MagT2
1nI/TcX7chKThOq0tBsvJZmxNJi52P2nqMDUWCHUmfzRkZJlb9vaDzHLN0Nut5sW0AMbFec1X5kW
XSz2IpcgoVILWXbForU+xytmPgkZghmGZ+fZnZ4qdw70cY8YpB8zGelWjvJQjBkGr+K71JKGXQE9
YVPH300nbfLSfExG46nXSU8m7ADpNllY72vp5deNvTVmVhUTvmqJ9HdEWPJR1SjgVWm+OkAYx2W4
gMjgL2/7D6HekVuruK0eYrpUEMOoZnopLTP3nlWKT5gFa95vhKVrZOmuivi4zg99Nq9PxI6hTm/6
h2ziykdxd0+mLGGCJgBYiUpusJON0swEqXVAm20aPWxTLtZSvynmuzYOfaGxfI6o2AJsLKd66hNs
DbhYOqfxDTa8YGy79Tih1EU0e6gqm7Ap5arF5lNiphmKmXaLst3ZpTCvN8bSNkFECMbBaiUMk+uv
/u0fSzT8W2U2j0SHF4d5/aIo+R+/MoyTpFH2d2h3eKzgrsi+OoUmqYCIdA/q+qUqI31bM5jGVGMc
oCWRIQDSyV0olk8/v9SRg94awbMXVrc1kkS5fq1qu94Ie3lMSSlJuCJYT3vJb9TAon7BfXjUe2n0
QL8Yu1nNtgY6cV/oU43cf01nFNaIWHWMoQurjAVQl7kqSm0KY904cnMTcTYp+rbPWfQ3ap8cQgUv
rZMcYZWmx5+/Gic5+eNXMPd7JgFuXZTABZSWcPSIBVY3kM+WE4oymtktXkJB2igowUKjyUElTKZ9
KI5IWTO/tcvIU6EYtHGm7sQqcvn5ZZrMj3Ho0BOs+pSo6wAr5zZZyAnXbVIWstGtBryxQB6TydpO
ypLFJ3KcW4qqFFRdSlibVJrlQbcqJGnKz3x7Kw4KnXQPwRg+RSDZOuaM6gLYi5oLr86IRZURPEur
kKyusFYo6pp1poL1KtkOtlF8y60W1HhxqOknadNIgI6ssXiOe/u1wlSJuoageXkKOshQmyp7aLmJ
oEPAvAoFfpG+eR7TYjoIcOm8U3xVHVbWWJ0c1Mc4bg3fBIzhzbOydUyj3eVo1oBPYt1AH9JD/ayu
SkI2EOAnALO2c2+A6jlivDwng11v+ZQxLLVLAc0PZV400Cg0yPCYO4+HPtFOmBa6rQHVwSPf6LlW
aNNkxWoPOiaMwi8a7HbA+3Vyd4nMkrHdNEQjRLVKJmBaX6LOqYGA8iw3ncnKVZVAWtPJWHOL2QQR
gzph6WtU634mamHKpivCjf4hMc+1aQAoMqxNnkiaT/StACvhZdX4jidy8ic0Y092zuwqVPl4ae+9
epnQqPZsWSN73qijNu7KFJNli0diVSXmG93oVPgTEa+EjNfUUNUfrCSeF7CZnkGJTAMak3VWGEsQ
5uFmMhZ+JNn+QKvC0UHkkz+SSwkvBWdUUWXzreEU52zqbmYYuQFCqwdMT4tn6U3jLdOdpkMfZKOL
VGaKNhM6wzW/poXgJC1BJBnixlZKyIdVzkVs67el4nw22S+4vRQdFTOcArMdtrIyuojjSOBcHhMs
0RsrmmscRal2jZHbNE7X+6YYoQ1UlnTBL4GytCbHykq5Ze3CJ1uCYCw1Sf2lJ0dUI04YH6QcdBam
FKRZ001eMALhTTYAkbLRZTokHudltiVOyqSCMQtvEEPkE7muExmSGG6Vy4dawFznwG7vYjkjMYVJ
3jZGBA+M7UfnkMBlxx1dRJm8VMjYj6qhViAq4yCHpnvqunA/qPV0bKB7MKZkQKrOYXPbix+JXtp+
3i8oa9dokwgT/Ap80T1Vkq7L0lf3ip3NF7lNbyB/JS9ywrpd0QakplUW3rRyjL5XiEcEQzEd6Ywp
FsHlc5wQHJPM+qYeSMRi55oFbbm+kyD/uPhIjp1THU2sI96A3yVo6FBSp7gpCO92U72fN6Ro2u4U
RyRYzmyvNGdrStzuKSokHxONdmvGkCiH1pg+5FBsWFd0W8noW1we5J/YToXEgcQstxapDnVn3KV9
dBFd/q3L8XBNowp8E1fxUhXcmrTm6GuqfAm62gGMmhYySPbxkPbdpppxtaSp3hF8iie6i+vR1QlG
RDSRnciP7k6xZj3medNvHbh7J32uHssqNHFm3yvE44ABQIrA+ImUP6CHbqWPtPMItry2J/AGKf+A
2ELTeLcYiye6kkjWC5M44tho1xqpO4K0WZvKsdvMcvyqiXDZTRl6AgHZa6uRW4jhu3wrIAL5LDok
FBtV5ZdFkCxN89wl4pXhVXshPVYBEZISpJIsgdxlatAX9TuGU+VmIuIci4a8aYfsOweC5qo9GtAE
XPMmpk3uvAxR+eqdKtGb5XjNde1TCTeGKoGaJ1+LFABy+8CLqThCXFOCY4obXfKMrogQX6mDx9hh
jIeDzkvNrbV+8iyiijnyWmDoJBObiw6TMhuWnWzc68xSKjsHwyP6xpukvj1oalx6pj7wRrQcNBfh
YgWL4MqQRVdgMUdHNyLDrvLU8PFaP5glyagMsM7DgG2eD1k+JNNkBfBA8YK2uDor9VTMi7w1euPF
KeFN2VBsE5NlVLIinBN1AxLGrRxALAZ8HkRXaRfENgz2qovUXZ5HT3Nt3EWkWbhL/CoGOyjgRHm9
oCAsHpLKVu50LQUK+oj916P8LPZLqRW3EV7SW62eyZBO1nOn03yUboQWktfAch/8zwCex9Yw5SZa
9VGxjrv9+UUyk5OjEm26OJMnQemciBuE52l2RPE4DaGJ8pDuOsCZt42KHnzUapIyyEUnD6mU3Uhu
/XVhurOa/KLOjQg6dXpNpP6cthx3bZpwABbmrTpwLW19HDY4OmEmgs8I5FFRbmfS5I8DmciqnX80
ZQJmu5o+SxZ6cGLaIFSazktnhl6QmxB+TsTDLRFloZV3gKmacT4pOGMhacAEGMf8MKf5JomrH0Kz
iQWVzJcpMsE8TxwMkBIYcSck5SgBA5tvHbeUYmocJ/0KNGizCwaDkegvwk4Qt3tD3Y8HcF1PulwT
CA8iwc/MaNf2o7WxW6RLClirxo4PC7NtV5j8vGSdML2UB99m2AhPij+HJyPx67xyySXSiQ7lSxUv
PBnUiAYcyKKwvMaedNLdrafczu/wX0qKfZUXwGHtIj+JCLM7cP61eBE5Yt8q2zB0IhZd2IBERujz
tUMBgFY4aEz7qFnhBtj2EMrFbRgWlzZXh12He9gpz0UmaZssqi7qYFDZQLniSDJUT+gPRZ7tkiwu
NiXlp5QTMRU5k29Z/Vdaj896pb3EJhQcpgmPxaS8KMl4aLLRE6FKpYG5HlLFiBeiFK2XqiiI7QKc
U0/LDuGMd39xBTOLvgkDR/koG0vjlVODXj61MMNl5l5dNIquBE7aLBUvITp4N0/UryXrYx9oxwd1
TO8XHcR+XsaBcBikV0b4kIlprzSJtA0deuYcxB4uSXsTaaXlRZwK1oLsYhqm2dfolbAzvdkkRV2a
IuxgvRNcNfNXzspY+c0i02qtvuhxOgk7lDcIcx97o/rAzB3vkxsDsgSaq7WlTqUuGFGNbWfkuW5c
WC/AA5+kJpr8soOfagRmvj6YIwH2qv5SOPOum5NPa2TCVvZQJKXxQcMoJa9JhgUd7w7E2cdihdds
nTmifTel/GwoUurplVqjC2232ZzcTq12JuRu64REQ0vfQw6SgNUwb4Jcem+YxeNB1LxyVB9tPGk/
Xw9CvCdGs8vruvdwWw+jhbs5I3/AmmOMIvqJCpMCneiqCUXtic3D85QspxyttYdVfXLTfDlbgq4t
csRzU0UlRRpl1uoA13PlTRurnTJKnZvYxtYGaalF8GPm5iWPrM04WGWQtc3bkuuwU5r7OGoCtVH5
poGE9vIA01g65c/WFTQdJckIAjMtJ6YRNrWlQYk0x81Z6Bh7HWf9kYeNlefaTum5TytcImEpX4xy
BEw600Ra1WPIDeOPZDaqJYG8oBHdrHS2xeqbRwbvS02lHlgILUIoAchsTpm89xNqUWtwY/yJHluc
0OuIpJEpSrxofTmFBDxIS3zS8AMEE6G3EMPb5zAT5r65VXVetdGyWJ7IWT71Z5yy5w76EN00OaLG
hIx2YaLiS7O1CUmX22hy+2MwUXvHHPIhEM1AtyZ7k4viApFrKxbdJ3nxwuT5KET90eBEMGWbv5sF
5WbUFVcFE7sZTPlq9/EzyLEd6uLZlXdObgTs0rCYDwpQJMHnoxuphOqiZU2R8mY1owowUu1Ljp4D
cYgHl0KErI14g28Si5mJmwYRj7nCw8BYcEfKlYeaQ0l5a9nig0UF9jUmPEOJR6ZgXrAbrOgOnzp0
x9ukV0ZfyzOoIQW4mUaP2sAYHxOo0CxL4qAyMGPVjQJo0hxdJAcnXWR7jtxNtIRXqZCvcmXedeP8
I5Uyyuyo3oettGcqV/m4BZ+x6b9gCCBSpqD1CwVnwfRAaQVvQWQtT554inqezMKer2WobbT4h5bL
b0zYyaQpRy643Zw7bmvE+W5etl86tkxXy8yXOX3VwRUXXfHaqeGjlOUQ1OL6M1KNq0wErhuPwx1g
z08LsnyVQzxDKeGPDYGFkXoKM4rtKZc/9EVvMFhxclbc32qdRpsizWDkCXEHatqbCvUx52TZapC5
llQc1kejiYFMpF34YObVLopIXVqaO61WaM4dJ/Z79kYYQcOPLBzu1X5kcUidYZFDO6rKXRSXPgmm
b2WkAXUxtDvkdW9plr5ZGjF8wxqWFD8unAdLDfVUpIR2TsSsZ41+HSkgmLLQ8OfRNgc4iTDNLL2x
i+4WrHoe3IMPLKkvQ2R8GjEjrHqRN0nPDqIl+SEYxxQ/hnHFXHnVCZiLFcY4Xal95Fl/lzn2Td+B
aZ7j5QeaLdAxHbkgrCQey0ZhuGiBDemjyCEukSR5a35IHelxMRA59OT6uQpZ7ZraH8ZYJgdX6g4y
H9uGzcQuY2zqOQN44KHjvF7g41AKVDt8fqRnM9kNFAQRose2N847O7efOxwdvhESsG1x1HQVZcJA
90rl6hr7Im0reHtnvVQnX1IZodh5cgQCw7IRftVsb3MVZgOgppu+V66LqfNqih+reejJlsUbHePg
DEfSKVlj7do8NlzcD8SlZ9UpobvalnLnizB9iQHugW4LPUdU2pbqYkswN8jduT8zX1hOmqL7xRxP
niAfx2U1z0i3jx5NXpjkUKp0ntV37yx+1vF8TkmT0S4RGa9wP4bz9E5s8chxgK10JhUpirCShomP
32Mt2132mjAdVtua1QvTZ3Fs7RpdRqXNQHgpmlNMZef1w9Rv84Gs4pZHmE9fIhVij8b4Cgy+bDAG
TWEFl0cjxYvZVBbrt4OqwdhWwPWnvX6p6qdqoMlS+s6T0j2N4gKK5KZR9fmkCfQ05UA816zhhnPw
lisEj8cj2iZ+7FPR425IR51EIocrAybe9sOiee+cOborzeqVXdVhmLUfazEdFEt7kvObSMy0382A
v4/pi724+FGSzQiGYHYAO6uMWPkMw900x1eezyv981sMetgdiFHRJDyiLQHfUs/cNs2uGutQIqfG
iyllxJrDHpckk5Bvhcamd2CMivUyUZ0t8KSRrMunmO12WxhPClhadl338WLe0VAe6yXp/D6VaUfC
xk30+YPPNwUgSKJ83jG2h2LNy6FmyG46cD74MOnzRwm8qVAeNKGzG7NgdiihaXqVI5+dxGeBcEjQ
8DAoJCeepcWHU+QvSV6/6AQpuRqZJ5hvsaxUNivfjFtFxQW+Xy3C9tSouxiAiMc3t0M3EQYt8DZS
SvP3qbReYfnsLV1qeDoW5WmoFncw+4KZWPxGVPDoSRzkqMsVEqfh7zP1F+922TkeWVU/Bm5p7PXn
oowi4JtPRQRnryiME4tiww3vzdC5j+zqtavJ4B2N2JOi5Qobk9fJpUmp5JqsvDVFWx9SneTSdhx8
MvwSbwKMJKLknQCN/tzPaxwrOjSpBDpATsg+kmAmhZgSGKJHXRB2RMDPyZMxJtG2a4ebisfsRHPE
fUFvPMu+DKU4mHSJCCOtesFkoJ86ZzyuzBvFCJ8Y9O9nI36oavJ6tbgDQUv97VqSWPUa08v6vkY8
c5dmCpZmQA3u0hlel7PFnHT9nrVuvTdt4YXxnG8XU2tc7b4j36DmJg+kpqi9UWYClJFYggpA9och
JsMFlZOfMiZaaFyw20b4+c083bDhPjaRbnhsZ8lWwsja1tKOzt/K2W+HLU+2wuQIO0Cx180xRJwh
LA/JzDM+VHAE8CSl4XlBVKdNQr1P0q2NQMPtzIKo61a5U7TEcUlwg8+kjt85iLJhyAi1tekox0hT
trUe7SqlNdDNDD+KpnyEYkOVnteXTrUPI9K0E3puX5mnaBsrnJa5JvwJeP8ND2sCy/dmbBUbzvpa
fMRwOgbypWDH8wquNJrZsXm34K/fpJEM/7h/kXJF2i26nJAlMJFDgem7laD4kgGD/KH+kAqVtHbZ
QIAxPKCQEC7q+E+41SlLnOFYoLx0F/QsS8rhKNucD/he0LST1WvaC51VUj6CwXtYCkxiFtesX+wb
i+GyJdHBEYQle0YIZBx5xyGdnBJebWRshzDjPVF3mKrhfDg63ZAaQq6tqnlrzqwexgm5Vq47PvkW
vBVzkH/hu8XUtpcZgqt4CLd5IhMGsAzCnUgDO2RoyaxktG+XkKM+E/2jIQHfIMC7sOr131qVh34C
WHLCgQyvJCAr9DBUnGS8RAi0XDRvkUHNKV9woZYCdi929PuxiYhwQKImxSopL9V7JTQCRJb0Uhvc
qmYkSy6F7+x1VnlqEBhB4lYCuvXQ70E1rQOQBeUhR1b5Ocy5fFMeLSr9IJsgHkGWODF3xk1d0mgv
jZMEdMAg2NL+G3lFueHAeB/TVt1pFtswUhvpu80V1i0q49CvRt1EZwKfCuNQViDRU73eDMbMQ9rq
Ma+6uNsjYHQ2TdQirWPyDdxx2efoeLyxSXMfSlvI8RMe6nJhl1tKEJucTagzwZs0awxqkSuusAay
6gcuO8OzKyAmcqbH6TKkPMpZ0X9olXSb0pEQU297VlJwqyU8mhNG6aDoFs11QnRRJFA7KCzT9whK
K2PL8k1b6T7ogLezloBEtABTdSuzDWDiNkeN74KS2akd761Cab1irumlWpWijEkqAvMQ/8F4Ulvt
S5uVN2ZkdJAGr0e+eTrkaSw3WU1HpWURTb8xvVgFfYFcvWEMvWOt5JNjoDKwLJxjacunzIP9HO70
KvuoZPNmqi1e2LCQKjV9XEr6FlERarLoF3q2y9QuVxIAPLVuL0vICVjCgsu3YNuDnxzqytBHXxbt
C87sS0Y5DFTDHNDkyg9i6o+A55kpdDZim3VOxWbFnVMOz+hO6nNjxy1/0HmJBLE2tb7Kyy3SKHuS
iJQj1YRqWz6u1Bov51BkhDO6UdEUHkSsa85DD6YCLvYYuo3GF8vCPRkbO1Zj9+M4sT/iEKDcKjfV
wgtQipMt6jbDzwvxncOKFlkaLN8C2gVneieAIcQS43MEDkFMqinSm8YfzI4kWJxz7kjHqVl82joL
RblQuZd0IO3dwOTSCYHt6KQr6qnMx4LcE9wbFWUl8zBZyZH3MsCk8kjltm9qS8fcZR5i0efbCMQU
I/7svSTewbOH9MNivu8h46F77CfHQ3EEm39Zx8w1RMa0+7JifeJbYkZA5rk3LYylUjZD/mhqLEdz
iccTCWLV9cWdzXbB9SfwJB9Mtm7SdvyasHjtTEQ0xxz4K5gQsyYlgoEusYi841oTRDKIvnumbv6A
BizQCkP3mkkXganVRaAu877vhodJ9yuznT2bFekmHdLPtI4fGrl9oi5vNowjuZ1qqrqKRFzfYWDi
DrA3gsKiBx9aSu7cyWneFvaumprfMJWddzHA19qJf1gjsPHBgAhoOF+qo8yBPrf3YKf3GrqtKwkb
6b+g8/l/y5BmrkIeDTXOvy8GOrddUw5/u4qYkej7n5xp//jTf2iDdPM3ZO6ogTFQ6Kh68Gv8Lg5C
XPebYRtYSFffFgpP5Oh/SIN07TcbeqJsK4piAHf+JYea37JkVabu0jEi8af/KXMp+pQ/K4McLKw8
o7JDSjZUb5TRf1YGmWqYlRFtxONc1WdH/dJn9dCI4j5plM9Ekp9Ha/lMDO2o2NHGcrQj4nqcO+H8
3GYl//FMxS+2ZamArTdulJx8kqRVT4MEKFBATh02EUM4CqatkcVPabmYSE7ZXClC9cww2RkD0+uh
7IHmldG+d+br3KT3zlg8wQOgXc58B6DW/GaXxrGww4c5ThjGojImF03z4WY897ZJ5V5+DWlUuAnI
d9fonActUa7QKgkzkHZDZCNzYSrCifQq2eqzMtpnGBqnCZsoTqyH0pIeZNs5h5DwCzve1T1pBbbE
eh7Gb558FKXD05p9Fm3DtkSlPc7TktQKgf8r28zkETpN7lZm85BO4UYvGsAWLD9pX9XDiGqJicyl
s5QrDXEItiZ9zYm9rZLpntzLPVElmtvxwA+5eccw7Kpb/NFGMQYWzpo/DoymYcE95q49rlS33j6D
vvZbA+FMqnYXqZV2idJuCHR4KuPlA0s60WTVfR+h8ERpspWEutGxqCNdXKPIWs0d9fFaUzqpSf8k
LerBmcNvtAqXTOEjrCZeIONwY7LTwH1Gi0u9whtnxa+U8ibVkzeG9bQu61YvhYhqQ+D1+nVJOCT5
vWp1aMDImwBW8zRAQAOuZe1IV+L/UmqbUaqgknd7Us35gdjeJNqwU0EVUtdzpNstYKVRWrYMMs51
TZrZkHlCwOKa6JOXDzPTVIRojAE1q72zo/I0kT3nZg1XeGnrJ8q3Z2BdwSxLZzOTj1kSlq4gX7pH
vSqN8qdRVoh7Jx1tsapgj1kTH3vzQXb6W8l4QJN5Uy6tTzHZVvYdobKvBbRbr22Lrwi9tOvYm8Qx
0AjZ+deSwzECavze6AMDFrQzU3ls2S6yM1o5dyw2x06fN1MyPztIBLqcwgzsstFHBGoAsGqTbWYx
HzU06bsXjJ/L5UpPUrqkmFZ+1gJjqO33Qp3p1wreqYjkmbJIQZ2NPnDIDZ3PTkE0O2T1U6oYe8Mq
nxCK38NSvGGzc1HI//XGMn9i1uAo073qZETOSctVDPkWqOBdxMx0iUlVZPBNjVBdy6EaPBOsO8KW
BBUFw2wbjakahju06XAJdRZZhDiSxsNMRwJ+qsBcUriDGhX2YXqPaySwZ92zNLELubP6uvki4XCX
2koQb8SsnpSYi2eF9n2MxbtaL8bQgMEIA8keDDdpuu1g1dvHrhhPoiParO/DM81U6/Hkv0oJy3P6
4wnwlaq020GVdnKS7eRKRU2cvIaV/Db2lPSjeiJu5J72CXD2CNwWPBECvuZUj/pnNWiHNo42nQOd
u8t/fqMROMV5tCDy2t+pYImUWfsm68n3il70UQEyKj5m2XhQNHTGg/4xEFsWCubKiEAyOd05WnVp
0+kq00Yi8t7NNreYpIsPCZpHbSCQUKc3lhXfQyGdRwBe2DCPuraO8B6S0tynxvxWRWLbsIifKvVo
4IeYFbG1kFX98qK6+130+atf5K/GrN9PfIieGEV4y1nKX058/NKxEY3T8tjb2egapnYO6+oFciEm
efZo/MSfVIgnrHCbJSxOhNMdANb7ST745fgf2WV+/t9+Uab+/G4wExvOat3+3Yf9qzI1dxDG100j
P8pgX7wJgLhpyJ7GdAomkbGrWSlHanZiqC/a8Ayl8i1XomM1h4ey0e7BFd6NMpPUIg9+fkz/lA//
X5c34975RHwAM0x0/+X/EpKGqmEs+vdLnuvf/2v5t4cy//t/+9vX3+6av//34jOuvv6siOYv+L3q
sX7DOeBAFDbxvdsyZr//WfWY/M4K2+Dfa9bPiugfVY9CZSPLGnEZKg4qSzH46/5AakjybzKPFrUV
8Y0af9LWKJf+YsP/39nyFfmvrlb+R4ZOFaUyxbWxzPMd/nrjgQGB9raqsxj5kAsGfskg6XABod1N
jzaNDO3LsEffRxMwzHcmab0u++eHObFkpqA890i07jV9jAJmjFu15fxPLHQiTVGRUlzQD6TDp17m
N1ImiqBZcHRPieH1EcywvrAvFaB0JA9LgJzWFYpDqiGapmoyOL6ce8LF2rDYs/BE/7uMl8LZS4O9
S4fxLQcH5pM+1uGIwQuP/g9M4gSpl0YQDdtWJr3NSJYZmSGbHDOynrMiq0iTxPAw4rGZOHWLiGhk
yUDZaKlytLFF85hFEC1IdSLpavC5hlceMtI95YLFrnObO+YdmEWUAhU8oxrITa03tj+16Xff1xtt
jbRpCqZP0kyA9IygMGUsRAH3xSi88xvD2U89RPyoQW6rN2De6vpxqJBBjhWydELPw6U8m0xsqaa3
5ViiJDbTd6NG20huJPjZhh8PGUDnEVsB/qyNziGNGFHNq0MxZEjIqgBtKJarGXkobPlf7vb/1bm5
ciR+FdGjKFNUg5uWG5ANo2z/xYcJWq6oTMi2efo0l5ShzCYzP2Z8GuSZtiGzYHTDaP4uE8gLYja9
pLHQDYczn1JaofvIO5Qxs/RUSTAYSXgDNj7ye+uH2qSq7jkQXIPBbokjFNJdptsnBk4o1NRaICbv
HrMFxenUxnvCxhlZFPEc9Eq/rslR5AXD/AOJ3HNqVSfDGKVNFDIomaZ+V7YK03quU0H6l5fVHXrR
AaGUHM4eJBPbp+Ak6E0or7pOgmDWONtkgWmv2i9oRHh/IlEYyTuu+0H11I73Js0RmKTskK+rIfQM
QZFXjHcSi8x0tia1krnhuE7jEebop7mIdd/QxGmW+3UlZZX+OE2Yskbe2ivFPZzCrxyhQKmMjovS
NEF0pO7rdh62ksItSDCLBsl6+AyN6ZPl1bEg80bI3d5s6jfAZExNuG26tqW4Ro9PSJF1RmJ0wxgz
91Q7kjyhRe8VlRBxftqbls7fVZRMW6vfmIuqYdXhGe/rlpwovUKXQcE1iP7CJWEKiKTNNmsn0Kof
gLqcY56QJeyUxnuIGcjr7Lgm86afueAR87g4/tZXOfg6ihra1ShvSW8NTE8vNLlzVaUIykrjEUzH
W77XnrEGq/pUHT5lmceAZsFGgIU9T4vRf5g82nG6UGyTtfbzPqGeKn2aVy8hH8brYsJPIYdd2A76
od3We6mdj3ZeNLtIQgKET+k5Ucx8pxH1gNuh+1L1jpq1WJ9rxqymAYO8z/thC4DoRytXhqsLYM2p
UdGhtf1l6CSyiJh6Rewi3URa57pEDzu4NDY12b+MTNnCF6hTAztSX8yx+A/IFMqf4Ue2DLOFGgUj
LcQR3hr2+vu/GFe0wR4wgb1OeQFvu+uQG1mYUS1CSzVfm0vCEDLpykHB3IlEwp8Pz/+vA+YKP9Pn
/2DvPLYkR7bs+i+c21tm0Bhw4gKuRURkqJxgVaWAhkGrX+J38L+4vfqxuyr5uriaY058VWVmRHjA
ATO7956zj+7LrpmffzDA/ksDg+XtTyvj/+mD+p//A674X/d9vuCf3Q71DwxGhuOzydPb4BH43/u+
+w/bgJrie45l42yyTT7Jf3Y7TP6OJgjmdgYzQHIkX/TPfd+U/zBAbMF/oD/xX0Zp/Xr0Zas3Pdc0
OGbaqLxBa/31bsKuTM5rXZRsxC2MT8ubT1I5HzGFHgEvYtqW9s1JhwjyZPOsQSesGTd751gYb3aS
mYe2mvXmTxfvX20rv0AJeE/8wobNnY7ExAIZ9tf3ZLTJIuPerFBzda9KmO5FGHG6teWU73Qt651H
Rsoq8qbpaaHY3fUO6O6/fw+/bGxIxXi6HOYcSlomraVfLsuCQzPEQYpMmX7XxgQHSmfKOmVkZ+yG
BpNBm7UYky33+9//XIPt8697Ki5b1zOk7cELMh+spF9oJtpu56m3nG+xazwlsATxoMll4xDQs+v9
gtRRkAeFMudnems3dlfnZu26sF/QB42KN6f8Y0VuCsiu7mtIYJozyZDF4YHTj0t/Q9LdxOjavqWT
ecqxthyGFL8BM/pNP/TLYfSqZiXd8cny2z2pP4JGthQnzNlPU9oBaFbd9wV72yNm+rNPVJD1iHCd
aJZHq4AeS/yqQYtGCwq35FViwQXR7kItJyCV5sI+ojitwk69gzmRG1ym9jHPX2eOGC+ezUiktz6T
xKDC5fgYOEk+XpJwOiy4n9GKMTxVffluRv3JBboIJzgdnx6aCTyHu4rYvsBAZtv4xvzCPsSmIgCx
OoRvxR4KXvLPP90oNwLHDgMx8B1r3X+xy8IhWfQN+vpTYYbGibBVUNYOdt459w8lepa1yofp5rvO
i5a4r7ParXZ2B5O2W2Z83LoYn3EVn6Cam9vcsYK4BLpolGHCRlCCNiQNjVKaWbU0LEr9gneJBCD2
RmxT8rcRASqZ9Bi7LNlgBZQIy1Bz3ozJ+UmncgnaZvkNjJQOVJXuezI0G/WcOo44Dj5immwS6EUq
+vulx/hmLXDJB5Fk6p1N7SfKqkukOnGYTB+vhd11h2r2trN/dgrbvvl2Le/4xutLMaijTQahVWZq
byADZTrZJk+4NbbIAnbF9DRWPUmjAFtUatwJwZ3ABSfZntBCxNqNXOW81y8Y7rJrNS6vbdkuX7ph
QOKHytAgjJjfsT7WHGP5gOwo0BnMS/LSd2GdPY3xQIcPBwB9kWltlUiDq4pYP5vWSkS2yWHOkbR4
zsmuDGxAXXwfyaBZMZVe28Q+gSYGiGMuVxP96bqlAGkGgLsqIXuHwzmo4XHa4T9C/2kTR1vPHmxO
UlBbfJ/nelD7OkxaMixRR8UWIL6EZtTYkkEYD/q1nRqE42NOBHyU30Dz1CtpB5GFi7mfUnHSivDY
pCdvPh9IEnbw0le1Xa5oFeRB6TFWKvPsRCggwWOcR/FdHBsrz26dv6jbYq9zMoCaRRND2KPdONTA
ma7Dks6gzkvmT4yo700XfuZzT8+WVFziakAEZwnj/qR5Q6gGrsH6obS2bg7muyFN+0PNHJnsEEAL
c1nXAaEuq0oNb4NFVkDfMX+KSvspwdN1JfQLf6P5pZDMe8PZHwM9h4DLscOQsMpVy1OwqxXmDtf5
rq3PHL0HAVFygliBi0sBb+UNB8ZgdiDQjUMRR+cH9j6IKuTYRp1g4FlI6+tMxvL4GY3RSA5x+GPw
K/ivs3dnTZ1WrQrTrZU+Qi1chKUdaSSZQhgW09xkZ8We0JY/UcaEJ5kn+XaIy+XYNlKiApvfzCX6
BlCOQZkznhNlkw49i3cnctZlTZgNUmgGX739lIFr7T3P2w1ouVZN7xLBMKr3OBSXqBXZTg89z1fp
+zRd/KsgHgYnT5reaci+OU3zQnGDZc2P8m1vz9RgGD13qnNeKnepz4uNXIUQ7tHk19E+4nti5vE0
N1vT4vePxZGozurRsiyOg1GNhHuj9wg9fwut462ciVyf+XQIfTfqm7AmnmexERKXmZWWMuiSCZF2
XBR30quHwK8YQNZ9LK4d+lvHIKbMJiHLdZKDEzqvYhjf2wF7iZ0QudKPwCp9B1dJ1f1E8eJeFTHg
c+ucTC9jaNk0uynlCD5M70XPAL4lncXsGwxqplC7qksnqgIfirjsgVirgplhruoTmp7io7N/LDpL
Xsf2WxlpyXid26mry/IDetqnQdTQ2cuszWMKcSCzj7SKxQtysrFmUsm20E3SE8d4FMchC7dmhwJn
WfXb2lEN6E0QIDEhfM1Qtqc08tQepj8Db7lxqvyr28hwnS3kHBeF+uhLmMFDnI4r2CTh2aY0bkqz
3JpmiDbIrdw98KeEi2m8lazknO8JtUYnfRkOKYPCCyCLVYtX4OiXESZjXDdPPQ046POClvAC3YDk
oyyRiB8cKzxMXmMcjNSsVwYFyJ3smWG1+KbH4IV2tZMvTuAPVL0Fjh7avcivYsdZWXXI/NUQ9cmU
A98RSnEQGt5njhNqK2UGFqdi+xP+xxIVQUJy1FX0x5A0vQDRg1r1vMkFGAnCkDwOGrMMsCvgbYO5
TQIBfadxy6ZHPtg9IZ3zNptXshZgdWBs3IhUlm+VMl9tlqSbh08kwNRTBZLK20rzryEL4m6yHC+w
xPLVm5saomDr8QjgyabKkhfUKC8kCbsXQ8ufdZmK16SxjLOHISaK1XMm+upePF7iQX6fdILWcYYv
E49xxXh3+NL74nPuXf8iON9usGr+iKCxbgZCUF9GBcajITveXsiYNO1CBVHW4sIfjEPugdTHKJcc
uiIIo7EK3DofcACSMlfLZIdw8R0Q2i4UmSYv2dZXDR45XBb/mlVWiLpYOb/PI8agtgp/RKPztmDE
0KOv9qjq5tMfL/PSBmIc2mMVO8nR6euLmhHMWqNDSGbrHfJ8YciF6KwdVE/Ys/Wa11OMRTJEV8Xo
usgZWoXzSNbk6OnXzK4PZoVhJ1ui9kaoRXuzcclf5GLs0qvdEJ6EI0pu6857+GiuHiLbYEhyFCmc
V7ay9I2NZTTOuWI5SU2J+Cmsfo/5dJaZTJFGhOe6thbSlhAWGsMQ1GF5RaoOj8BAYGlVUXlCZoqt
tMt8TukSE7DlQ3nPEbEY+HWXr2qu3RMjdWs9WZKsjcj7PmKNfSpKgUsp4+NjF5v2Xu62GG3yN9/i
0PObV3OIM6SozgvpaqFo87e0bi8wDGNCEzlANsIvrv3QHUpTcAogsgmGIuITR7OhGxn+NboDj/n8
eAFF+jD1RsjAeGuLVczbMrQHflXS1V2i5F2zqq+l46IS6po4oHB3jpUSWB/TcfhoY/IqNQ/zqXBS
smhRhW8ZHGeIKPrh1QhT+DBTVZ1duEKIt+r3tE/mj54WbACbJ2KiZg38iGLcOdFxVprAMxuZV9nG
6lWF1bTFGLS1CaG8eY0tV4wJsu8s2HQm5fSbLsNsw/Qy5QnFd8cAEYR4Nd3gspavVuwUzw3AgRDu
5nqgGbclmkJf8rjSaHqNi0uO7p7xeB8UVfMzG7r5ZKnqbjLi2ikHaeXQdfhBneZbAnV9P8ZRG4Qx
F3yI0c90ob8x3V7zO/a/2RiiGGOJlxnbIYazZjM3kdr4uL9vjjWfQnsu39NYHzG+tRcjBBGgu4TM
icTh+A1lyevqDx/SFPnm67FFdkLuvZHbybsXc+uFpXq1DKTzSJ8x45PqrbmjN5Zaik0byvQp7tsN
3I4zjKh0J7yIDDlfJU9ZAtGgSewnZ7m0enoSSz7sB5G11BOesw6l9XvnkASBoyEMQrzcr6QzfIui
gq7SPAW5u8ccXr7wkE+bfqmIr+AxOxt2F0yj4+2BjRWn2tKn6cOJfHGxEj99sRjcZVb+bAvXOIS1
56yasHWPpRSswWYCqRgdcDfhZzIhxQd6qjDp1SahMpGFgSjsrSsFw4aH0+XQ67SbQunqQgV/N4cy
PDH4Wy85wRqOQk6OBN3oJvNsa86X4aPrJXNl79I0MbdDARMEi3e7GkipWWMlUYd4eXeKsD7RssYx
1O9SERp4bSPJGhcXCILz38NYZ0eZyLM5zvY6Com7SbihAZB0oK560Qa8lxZBU90/x3P+0pLVZcd0
OqlXl5Xh2uYRnW297pYRlUDti01VFf2Zun9r+X35mfIUsRGN0SYdW2uN1Nq4VVW+rMDw3+KRbZxJ
r4sH9hIObbTBLouroIeLWBpMwGQWHxblNXzn+Ic5zM5z5bo73XICTGenCLwsQ8EJQu1Yzekz/V3/
SMdyDpLFvaKPrL5ohLiyvhqeG1+KPHsrBiRCZNxb5wpQPkP/KJDCwehii309DuVLbJoXBKLv3iDM
c9/J6hSitUb0aGX7opfedlAJSXEoEVdZ/SpGLU6D4aabbjLSOzlnm0aHL57o3mzCgenW2giwk8zf
TX71iSxcAgYCfjcNeNQhr6bBEM/Z3cupF+10xOXbOWhDneRey6ldw3KD2pAWl8ysPKyFKCPiVo87
L01xMCUJ/UhjzQXQ8XREadgGWdHwQCmGr2nv2ocIDTKJTMc49K2j6GayVLzoVi9GdC7K5aOZ7fxq
qOKbknW5r10XvIu1NBsPueFtzsts+0CIMRaIvxktiSECKtgqRS5nOYV1SIbUe2KQcB5dctTJSn7l
1IfXvOU880ieqih2XLpAZwBTBjP0HKVE1hz/2JyKmDxArPvRcWnio8ts8d4M1vyksdMQxfcdxBv2
xYdGuYJNsWoEmQRoWVHsxjRNWVujVU4Xpuv4c4IIkHeGho3hwbZ3ZYP+mYL095TdTpkrj87qF/yv
SGgT9PcToxdM5gnQuAjnXPqjXqp2i+RlCNi20pPfXQffMA4OHSjymitkflQU9GEz867gDxwiz/xM
cLwdS6/gqaYCxDGiqosPoPHWENy+dTTHQilGLkwZX+Ucdy+jtXwntis5544pV7HV4z119UcoivCp
De0A3CBiAIv8275UCARpmZO5p86ir8UxMvvPvIwmJNKuTVfkUtl1eggr9bWLxmfLbjOE5d4nmfbN
WQ8sm/08xxtlpdyscy4vTtv/WKwpIVazxn+H+MccbY4Q2bycO5r4PYlah/HxVop2elL1EIiIY1wz
9oLNc5EEFTLc9cN2OOpElu8jdQ3+2oS+M80RM9PlqbE6n16OtJEFQ3RojYNi3/lStIm760SW7NzQ
qj56WNXuB3uX/EaonlrbRFderZLQcNe2kCT19T5PrfCBMgImNBLSzWn4U+NCeGsfXO00H9UJGMKM
P1uEgXmvYt/bq0gsXxyaUGs/F/G1dOMdUAqWxrZPT/HQWnyd7ZytbnDOOv0JF3BPGF98rej4rVPL
QX+NCvmPBlYwKsbeCUeXrWxJ1VpCXyDIJw0VesmMWPG5yo1ljfApwS8bTgEG7fCiW9h9RjzeiixL
TjG/ZcB9A72mWPyTcCqfYDZSHmM7uxhoRq+O1cmN5Zls9smwo7byUeDS8TG6wiDOo/sMpUngGigL
AnGaS9vxIDHmLRCwxhVmXLT1oTWhp/Tj5d66yDM8QldXhjOLS4PdNhjarN4CRvAOC0rvVWGTeMIi
dXYIgj34bRVh/Y3wyLq1vg3QDAaB7By9itgNnXOxvUpc0imF3Y+fpXaADRMZe08EwzFGmfkuJ9vs
WNmBbMtH8JhkSCWsN88ZuHmmUN+X6WvUpM9DSrEOq+t1psC+pG7HvCDOTsSHyr2HA+bUFS6wpMej
7znzeSi9cVWAu3wZouyWjKBaFqTK705JW2mGe7lp4xyRjE93CITBvUhzBrGVPX9pAIKA507aPP1B
dUmeiixuTUjeL6FK3jsy8rVAjQRNEcMUbSbS2sMLpqQ4QGBbvzTSwM1HfNI6dhmNZfnovvckM6OP
STJETUoSi0xic48JPcge6l/HV6+t6ph2qCw/EV5PsmNDTk0c+9TpqsWZajzeaj8ZQWNXxZZAGgQT
wgEO/VE4ZniuRP5WhBZ7g/PcSe2fozREe8yMF2f5O8O5V3PRNp5nQrNS7ubjSGYfNprQWWfYZg4y
fE6RboNhietnJEz1WhDiuHeMdgNrJHof/eYJT3t18Hm4TzOTIYkxYSzb5E1248+hmq9z/Ij8vFTC
TO7N42VKEMWbIWgWIeKzKg5LkYWXBOcOJ7isP00IYayaZ7SYsI/VRvVh9kyRm9S29+4JgqZ9qa3U
uVTLjxpwEayAhdQb7Ke0RueV7bf3VNb+6ZGZzKnhsoTFVjcLzQCSZveNgRDYa31j76IgvNX41Mla
Nw9LW6hjYbTv9YD/IJt4z0Om9ZsrkO+WJKaZtJJPrGTTs7adu55rGDaR+qpCE4KH1TwbORmiLm1r
TaFwa9zp1er77m4s4EGA5zOQK/WLvdjfrAnr6eAk/tldYIGMSsdbpEdswfOxb+QzqAdceXb2kwO7
/+y6001mi/qCSYg4ckujunrYLVygpQIlWp95yymGNGAgF1M4FG6dGKYzkUXttaCPvE4eHXAm3PE+
bZEytISHrxOzrl9Mg3N55Sd4ZHOCrNLkKgY7Jgj6jp/CAPoTu7vC7uR9tMpDOzgLTSFDbCwxzls7
kQkHG92v+0fnrnTpdKNM1qeuqsgcHbHIpaHVXKTfMT7FcX7yeuk+tVApaIc5Hc0b0zrrynjJysR5
dSHQ7iSnUDNcJjaUAvP8PPuBcqEHFKgLsDcpuJfUg5FyT02ZWYHsaxgSPU7jvrMezjEPtoENezq1
YT+NMn8l34dktSJ+y+eYeYs1OZuYkm5VmQsQC7/fUfpeSjslPcoLebokXcESYkzWYVVRAnlan12B
9Q3oGlDks8yjFnTJGRT2wc+Q2c9GRsJJjaLbiHHP1/jTfNQYB6vFESKbniOf+woW+4FDbUAmZOHn
SMWzjZrep92yApOF4GqxtgP2u7XZVM9uaPQbpaKvngfjbMxZkJNwJOq2uBKDfsbjWTeQ9koczIzm
gXjK45j7SFIMAXukiogRl9idrAmbE22EU5LEP4bt49WI8KRMHtciP2fEcq37Sn9bovnst7soIh3G
zfB3oYq1cRIAU/2WZ7G6iAJKRmbSILJHKLboZY5lGD9XTvqJ9CQJgLUMoc95nMPQpirxwi0lJYnP
8aD4HuYj5x2YlnFCxFUO/gE7yw5iBo3QJD819skY8gXbolvgfEs4mBIW5eH+Wx7jFHj6LnA9NBX2
SP2BqLc4jKU+4pyxSNEzI8ZX7f7hQ8jcsdglxCusBW7xPqzGU6zvox5RilTT3olXYx3Nr0tTMelX
YxPgI8e8gfWSlDNudOPmMnzYTdxea8ZJvcHVDXVHc3OI8PLa6uBPiB/rzC/2ychJj8HIjZYGrgvd
YkiP2icWgXLTDmLD8Nrulx4Xq8e/Q5sCG6tzQVn4cBTHY57wsVdDIgJlhe+iNs4s598JdpvWRY3j
zhIo7/L0inp5kwuO7qwjV7Cp4WlG2TpKxBLTDA6W9ERw8uem+a334Rv0kd/heRcqyB2eP7YTrg5b
vsr6IKGODbyhrfax0b6VKtEEadBfJxkZ5rm94a4cT5j6KxGTH9h3UFgkUB4DGEiS5/TSaZ7qlta6
XfnAbGi2Gw0GzrzrmMW56mfNGCKuDHXpovdiyF6wRKugavCCjUt/raRkjNPSsAc9ztGhShmOlHzW
c3grwCz0caKf43a+jcNC/Ja4TJi2v0RJYHX2Sx8vzyRmsloO5TfaW3LtAG7uHkFd2k53/kx/GYmo
iYtK2zVTQc94s/yUZm7hvg4m22NRMi9irMD3BnwdtLkquYDj17kHN6ka392JwtvMLtSGuPnhdITS
pTWPoPC1QTz40CAVG2BNyq9FW5mnrJC3iclesiTFrY7HT7tsdriJZYAb/xNoknUM2+iqe2A/kw63
sB/k3iRqbtWbCOoH3IdFWkP9kSDmjREupZrTYJrkOgfeGDeJdwLmXKDaIV+Bax7CH/TYiIaBj0Az
DCAJYJUrgyEArfhNF72kflxs8wr99kQWS+kUZByFrn5UBeH2oSxdkh4EJzfEqY7Sjc2xZE8c8Efc
PxpuaiKYOUx2Eq/3iq64R+5azYfXnFBY9jtGPiuSBSeYC6TnIlj3WbLEckh66yfh4+PeJKj6daD1
K7FhKQVtLcHlGiX2yZb9Qv+2/hQFtL85C70VZlV3U8V1flyq6A5bRBbV1rKLZwnH4qpq03jKsHXa
ZrUH2dzdhs4/C6uRB2QjyKHZzuPJQEKUelDuhvjSE+cdjNjSBqOXG9pqW8qBDXCnTUtS8xVJHogm
9nD0dGoIHNVqFs8vc+f6T49jPy5LdRJe9oqT4YudM+5nO3NWnUmqraybOwKd/uCNo7uS0fLULnF5
ThrodjrCTNjOV78ywsvcuslLEu7wfPdBmz7DTkoCB/ppC0CQj3xTmZHcqImHcvLN6tBMGnNidLYc
lMrOEkXPdf3kw0JTbum9dFnxUVjdC5s74VNWxLhT5utkzsEpFePnnPaQQnPOV5ElJp7Y4ZKjaVdE
Blejt84JImSYCxX9Edm1sDqunUdNm26TKfnJ02duM2FfG54LHtjZZz5b3NMZh2HHjhMwQiWF2JUU
9G3y7KSCrsDoXOFHc26n646vsEEuDOZoW/eRSaxjF20TuwMGg62UAwtAYpswvcWxp12qMur8ur7P
ilFEFXegifItsMjsqDU36pQbjECSxuWIXBYbBI3+yhfs/aMjvyAzPXd5yy4OP2ElLfEEYIqrHPFR
NH6zpgZpqP7Lo4FHkZl6sdEK0CAL+hjENRmaBYgt4a7TN3dU812L+vuYM0JI4WJAJHycDgYWOGyc
fnhwZ9inD01iFXLVrHaxWVwKY+NJcYjfw9B6w8C7HIHLkQrpGS+FW2xCo05/YxxOZ89Zy0G6awGM
YrUU+YUNvGC6133lc3+kGEbdpY3s9QMwcqYmY0EPO5Cu1LjYllMDkA7h1IU/XUUMpUD62XJwS3QR
I3veWrRLfWH2yhzydy+a5F53xDVHlX0rs8Ki0DQObpa/l4M0707fqSOcs99JrD8WAyxyh2VvTWDT
71EmtzBXe8KSjDdPdR13JtytUOa/jyHm+izMjkkePqazhjjDsxRniVpirZ2xwuDKCFYwz9HUxOtk
mmqie1tYMji0zwhM5m2MTGWTTNULjFdaHoWxAAtdh8YSYFVdGF9bCARcixBpD0RjqFweEJ/2bBZl
57iX8G3VU52FcM1d2ziSsfmdPTrf1gOlli+dVwPwPwxgk9PZY80B3peuCZmDEpumT9MsOdi3mNRH
G9BSuozb3CW4On9ISA2aPFm+3EnW3AxNgTXWgBJsekSxQ/XqayxDKSiKMLfP/Vx9KzTnnEI06RkE
5KCmt1TY6zCCuKgSiVJzntgDNV4RzYClya0AicKLq63xTCjRF4PRYWHgTnGV7AJyFtyVGCIi82D/
rr3IPA44Iun2WuGXSMPaS4rfareon9xKTrdas72j/6vfyjjZGuSQcrC2if712/SoMu2soyS8O42W
r43bf3Rxln9HCXjLNaecoovRWMBnOVYoEY5//NcfL2NaWsc5jRk8VmMB2XRCSpH0Pqy6QTV7oKvZ
Ja/beFd3voAbpt2tSSeAetKnJU6DhHkEbmHtxIdKF+FxeBBjw6aMDz1gg1f+BbWfnm9//B/pya9z
Zx0i2qGn0SvkKz/u3S0b4xppKwoKDSYlLkY00+iikCRrkW2HThV75gYztKloeMvT+CInZ/pdhxiB
22yu764vkPJMaDnJu1gzlRp+14+XBEXMxlom41QZ1nA3alBZkkDFgy4EYyCjvEXt6L5OuCxwFSi1
c4YsfoHscar+CIEdQM0wDSEPNsaxlDHWLbaDS2m1IJ3aiBqg01Ji33FA7s+0FzHXG7Y2Ly6wSIGO
5DiZCTYRa7yXwD0ORABXm9nvw/eeKmrdAfU4xm3MGY+BL+oEPOcRYxbmaPatlvY3nefRR1ot6L3a
pgg6c44+WF4Ys/eKjhGhHmuL/JLjbH/1ejf+6MbJOoUe++Mf/5u4ptrAE4aRIBvnOUuckxVSgjVN
+mI6qXUXzvRudiL9sHwtd3RUxHZ8cCHxw7Xoptn8qZ/2oBrFq0vjSuLl+ghThc3Ci/DzuCr/IOEN
8aiZZ8di2aAL1/yJsR7dYnyd3LK7dg0Gsxot0Ufidt62jdpwU2lM/y4c6E03ek++NJqPLAvvqafi
59Kcseh06RulunFMSw71E/fECcicQqpuJ2g09OB+kGE0IyZix8DXXDhxcx0m19jqieWMQbh9R+Zf
bY0akP4iZvseCx3UNoEPde/ZDFA0HAi8PsAuwApk03T1bVjOECZ2qMUuqoXCECWwVy1tmcwLdb0e
EBWHEj+728vm7j9eiswaOMwvQJ1K5msD7YZkrCcmCmq6cWMydl+8h4zG2JWyjQNvNDNIHP5tUpM8
xfBge1+K8wzakgVV3gajgW3AzSBgs2XvwmjkrcFNgeWui3cxEKgZafkpGiyo2DF95sTIyvu/vbSu
dwNF2jSNiygI+DhCLhqx5rFOPTAkuc/QovBvMYbhk6nds2mxo7jPvXDkCco5FhtZlIE10hswrYZo
e7l8eg7DSQqLNZA92u+E221Uw55MAApEsMhUtz9eQE0bN+HUL8oy+8NUQ+NkL4DBXiW7JppHrJDM
B5u0RUvDvDHzTU1sEPouj4JJ+UVxHbVj7+MS2ln9kGMNuyZEeFBqpF9yMo1bvswU44oad9Z36SbP
XWqZtz9elt55xf9ccJxPd2X0znXIrzYWv5sH3PeWV6rZdC7eUJ1xW2bfWKW72/glcsOfS8pgx5Np
d3SW5Rlar7fCXSuDBsiGAdbqWlUMR4SO1K5kxT38vdCRHeoXnSNmX9+w0VmSKmlLX/1iunJcWVba
A3PuZeYXXen2EKYN4i66ReALAWw6Xf0T/lRx0Z1rHpkmA0iqDZ8PTqpj60T6VaDGX4caVIBVo+Bo
YvRwI5iD/haBcChh2F8mo51ufZZf2zBOgzI27yRwzzAXfBiHLaWtBf8eg0N9bK3vWdtZ+9ybYqTc
TonyO4QU6lXm3vGK9pZFAji9lHcOecV2ZJPYKS1IRB27eu8MZoO9gXXKHZT9NntmuK61uxzUG1Cn
B6ykr44cgSYaQZ3exNjywjLZgdic7qyJbNfNcMJLMd0TS+8LtcDwi8U+jL4q7kC/r76j5Ux3dgx0
e3HS59Qzvf1c0tOa36jr3WPiW8+QDMEZMgU5eLehBl9KYbMEXYz2k1FHhB90+dbSE30hBAR1HIt4
yYjgAiE8uhgiGlZkad+7MibPpNMMMWextxDgA6wBCYrSgmu7pPFTbeoMNl04BDKaqy9jk/XHhbsf
XF4R3f7+PvF/cWMbBtN90krJfsSUjZD6F1NSbkWxnm18xSxIt6qX+uoKD8yV0hsYnhPF9rkbUJOK
5t3EWfKEmfJJNY+CPEFW4cYaopEOwfQPJn9RCvj8hfiKiyIBhDYzUCOI6jS0HOOyKm4pRgo4nINj
U9KYKZG7uT6DNcwxn/ZBCTHjHCW9s5NpS4puDW8X1wrwEA/VTEpX2zGfpjL7lqckI0iwMTnkjHRG
CGqEcM1dbcQHpfydGZk/p0Wgn0ti98is63dPzu7ZLYdu12QqxbrhCLEydbIvJwKMphjtcUQbf34a
zYV2UWiApu0QScCd3JdDe4HQvoSi/mz4CCnfdb4Xj6aLqfQht2hJd0qPT1Jnn1pVTwm91l1Pkb20
AyAfmR5lxNEvy01vGyKEIIHIDk9VKZ8wmANsKDuTzjh0ptyqvM8k65/Ah6Ol6mnbeSZjaedUzyV9
fFj7Puf/hjTxP26D/+89/Pafew640/9z7+GX38AGlclvf3Ud8CX/5jqw5D+wJmE2wDdIoqh6qMjH
H2333/+b4f/DdB2icREwSNTnj3Dtf7oOsBRiJrTxnpI7p3jy6Br8u+9AKMyIjrQJZSHG7eGU/S9h
FvBD/Mk5JhDYu5bLu3uo3//kXqnhu7M74ZNJHU74S5uWx7Srkv+LfP+hkf8PC+1/fPdfnAPpIOWY
NfRjK7vfibKaV0mENkvW9MVU1X350xX/F0aF/+x3+MUc0MzS6rXgKU2WKv0xRHX3pfeU8fr/9t1/
ycU024kz5DBBZDXb4mfHrP4TUKB++fvv/lg2/8UV+tXjqQVNQ4IDaFoN6XOZoBe0/JPliYPXAJZF
xB5b2X3mNPv3P079dRn/90/EeRgt/vR5w7qac07VFfzQ4YflwbpOkU5uLK1hlZIYBvS2QybDEW/c
MOtYfhNw3fEUlFAHmRg8IdIbVyOn2/v/4uy8miNHsiz9V9b2udHmEA5hNvsSEQhFBhnU4gWWFAnp
0PrX7wf2Tk8VrbJyZx6azaxMMsgA4H793nO+Uwpo/H//U/3iNrG/lR5kAQZ1NDFf5DYpYENP5xDV
O8kNxQ6W2vl/9iLffBwNY47B1XDN5k1FhE3jyLMWSnXmCIOKdrCLw9+/zi/uRnt55//wDnfI89DT
ctg3VZtfTyEWnTIgNe/vv/vylvzV/bK86h++u1mAUhvHRLG3y3tHAPxMSkZnQt5MtrxTCGJ/c6f8
6oW+LQyyw/MAVi5bDUz988S+cwLPIZHUesf10a7BRP7mCfjVC31bIygcOAnNwP2kXbf0dr2bJpvv
kDs+Na0tfLf8nZ/pVy/0bZkQpilmO4CyQPfLPCVz94LIfccR9yKLZ2IXued2f3+RvpxRf3WVvq0Z
sWQo2C0c6qqPL2yz3PwLXl61hHkEzosustdxwF0whMgbULEIMWMGMYaXv3/9X/ymclls/nCTzD1N
hdKuKQqN7kYDkkHpq1837nytTOeQ5Hn8m5vkz/asf68m8ttqQgs0HqxGsHuEIyMrFb/Bh16cqtNr
Zw4XkPjCg82k6+9/rV8sE3L5df/wa+FW7aeZMfpK93SNONag850wtk55W6jbsZz03zzBv/qtvq0U
czoaMlZK0T42QpQk6W05dlvaXXu7JffTSUAmV331GyPpL1Zk+W29UP3saToRhjj+bIIHK/VJx+mY
JLL6zZKx8KH+as2Q39aMpNQtbFg1VpTCi7xNjmP9EOrzhMJdlAd2N7GvLYSiEGtqjzVk5miSZGZ7
dOacs5kWiOicDhznVmmnzLc2Ted0L6DytdzX/MBED8X1mx4qsSX21KYBFWb6J9mS2H7oXTAXJbCh
XWUDh+MiTCmko2GhiVIGZIcGbtgmCjluju6iALT0GM4pEnvCP2RvXM3dYjnDbkauSSMf6oAp9qZ3
7ED+pkZZWBJ/+fZ8W+nAuLdJ4rAu4ITJtdMUjPMix6MBEHDCFxOYV0QxWMKJhbYaDh+rqktYr2IK
/HKfGW2Cgz0TyQ94357zmIrGnC/oUw7YJpgK55vAQhx4YdpzyzNS0nHe5JqYMzpARqnRpjRhL4sU
R/xKumkDfVmNhXXV4cXIQD8SnrxGsKhPJ5P0OGPU7iDAHsUcaflFmZWGPP2Pnq6vgL4/PF2dg0KR
/LNqJYahO8de9CyK3MC2kh3b6ncv8ouVyfq2BmMmS7NWcIwvdQpCjyl6wgDVy1xCfGoab2bz+ve/
jf5n8+q/lybr2xJMmAuQ/oEETTkb3Vrrq0MhBZPzzNkh8gKDXYxQhmFYdPridlG/WTt+8ax9PYN/
eBc9s+7joaAtaAQ01LSk/ijg9VaivAZkcMRicOWOTKIQ8vzm6f7VYvVt+8yyCIFPxC+kp9bt8loU
H9xfiIuNCaDG6HfW7zgTv1qpvl28ITdKyP8eQIU2mV9k2gN1DZ2s52ZEW/j31+1Xa/y3ywatxmAj
roqVkdiY+sNiPw2Yw5DQfyCJ/U0z41+h9n+xQS8m8D9uJXGUK2apMaEV7Wx+anYvz5Jq5zLXgCIl
3ZhuRGZdEUaHsW+Q3dqwmxu6rW+V2Ss/CPUKBlgUZM+0T8FUlPKt8oilKs0+itdVQBQ0gvqpZhrW
g8ZytXPt8Qklx7iPSGBcGyJkMGXAqZ6bmDneFE3rGmXL2gzoGHVZYwuGpAPNoxHeWZygvopCtOLY
CsQqQP266dui5S/GeW3EGdkheuz4OfOklRcWoT97EF/7Ohr9IVTK9/IZbgrpBTAgXLWlGQYJUw4T
rLWYsY6WYS6vjfzZ00v3oguTayJQ+r0RmUw75kQ82xlOOajKPfG4w1UiJoa/nT3ciVY90Z/4WYGO
Wdduzz0envoerkZAbtB6Dk2sywbRRjnjddoaqe8RWuabsu8ePJPJt1lmKNeN2XfQwy+i1MpnI9pJ
ld6R90R4n8XsNGGIwXElsGg3Wjo9Pus1Lt03JhGkMBe5vq2Lxt5a5pj4Wdrcp6Esr3EjPOpqiJiF
zEdBzuyGhfgayDOPnlGehfJmpJRIHjiPTi9uoD7qqHrxTIcpau20d0mC2BPrLGKxROhXALTbrTWn
5sZYLmS5gOuU24L6Mlt950YeHepk7NdFm+P0KMazE6NuSQvjjtxIUqlm8xp3/HtUWz2BJEOMIya0
ES8KEhvAyOMoVv1VFjr1wZoyhu+WwN5S5bxu7O7MkdQGnAriNdPJvAtiRO7AVrq3uCfMOOlRyI1p
pS86IWtL2BipyTQwF91K/15MndrXYfxmEdSzyCWmHwOdxYYLJAhgb7sfc8N0qwEfDgdVeARypM2N
NkbtGiqMokqO3G2NaWvt6R5K29K+t/omOqjQgOg78FVlJsgQr9Tb5JknuInliUU+8mnhyjX3BX70
tgm3U607G/D91QbaI/QYLZFoRjvrclYoNpEvEfOeslg3Q5VvKldPr3B79TjpysQXtfhZeNWNqA2y
Omu38AtZ6mg1zeKGWEQQvRm6u8az1NrRZrHXoaitYgEzZE7UJ7Hz77aNngj5LWpnZuibGHkeUPj4
FSRmvO1Vxm4Q8TVlEmAcaqtiY090j12NdHO3rF5agR7LqjvjYHlLvE8UTIzcAhJFTLz52rzEYyKd
QdWpBc/kpmDsFFm0qTKPAIiKFZqmMJbTKorVxrK5BSebUJAJ+/66DQLCAvgxVsTL9AzLE3drZP3L
FCkUQ7ioTrNtMO0hT4VFXaVHuzDcA9GEb44Z8nwYIVDdgag6/DDuoWlMEk2Jad3SuVxm+s680mp1
lOac7yYtCzaVBPdnx121ykvUVLVLSRPW/ZGFtliHQDP2GhPdNYNz7O+2jM4u0RonSef9KUrnZzeW
95PHxcIAUGw4bapN7fR3obJ1plH2q5U62GYbSmdXdtBfGuYBXjaCofe8ZJ253C8p3Y4Nv8/vMG1L
EftXK/m3I4gu66HOYT+uKnMQqOeCwUcW+D8szkGZ/mmfqIZkcpOKzoReeeFVrWR2YO5trJ05Nn+z
4/1iA7e+nzYg3cWu1ZWrkLpx16C/pXa8zROkZ4XAiauqAIZ7Vv7muKH/otz9wq3+oULpiihj7oH2
E7ueu8pFf04xCZ0nORb7ugzIjJnyaI/1fo+lhqvpwCasU9xxLZovt4/v/36j/1Ul+O1QYgbpSEoM
W1xXgDkFxa5GshsiZ75EY0TAlfa7iuwXVYv1rbyfmlEpgM/pim3PucrawXH2FZsrHgTCtn7PLvyq
Hf7iTlxguX+sKbKqQHWwGBBcGSgHVlqWEBfops68hQemtc8qZQte5SgO5YU5xw2ixpE4MVw+s2mj
4hgU02ghmoJxaOLIJxtco36J/dnq7u2GU+GLocbBAgCdJM1Z92ZnRL1PEa0zEi2DBAEVVuq7WDdG
VqRuQCdOjohyCfvry1zdWAh5q8MiqSZjAITGI6QMHQWOmUjn1GUemIYu6ZgAhqphKFLW+FxXmupz
ehOIlt2npMbvPR7NhAFguwHgJuJzm8he3bGZQ3yHE2H/dGRrPwNSIdETWpm4MwpjfnJ6d+spfJRa
wlMK+CHGKJDMz6nSrGMxzOG6w8Me7Xqli4awYfK9aDzpdFDyQFWo0YepW7wqGhmN6UyozpFFH50t
M1QJbq10iLPA1AAAD6tpbt7h0+jQObUF29TcFTapmBZFkU9KJdk/ksB6G38qHS3sLlk4XbReoARD
dVeNqIx5Gb/XdBTRSSfJ+uiVYjezcytudpQzWob4ANOsWsHSXgy/RZ2m7b5Pk9zZkMozz1uz6fqR
OKypCSnisphEWrQRsqEAw8DjJwaRAx0xvuuQkGUnMknSy9v7YAo+rMoNNoNDMoAsvPdyGUU6nRdt
AgpW0A2Mrswo37eNN/mNYdZHnMkxJgYUaSbCrJPjwXuoxkE+NCokOi4dfyhTfdqZ8xmGOaQYiiac
hddKafcYD3/g8f2kkqK01EmeEIsWIrWNzyAsi1XhiLeMnkTO0f9QM3yUIZoQRmR7PIqANyR3VLdn
2ncJjuXsGe61JkkXLcbkMsNlhsxtOhEbitRhyLONFs0fkQXASwMXR3gmSmEiQRcZxB61VLri3PSB
ABrZto41gF6tBQSOqlADpLFiGElcQNtwceod9XW0T2sw/1rrPAexU+9ih4ALIbWzq8mbaEyQEPb5
Mw0Vi6eckloRUkQ5dh8a0z4K1MssEjAGtuxXA1FBa0nxO1ZNcxEtibBNhWYtC6tHr7d3lRCf6I2q
TVGk/bWEksBhEvD0OOR7s2ZP3daDQO5fgyVEpMVjtW/cIX+UVl+ytxadz7aPCjy5dwkGwNdnX4ey
2nstJhhFFps3Ad4LbSvfRC2YQzO1Tu5gkzNsYRbRHwzNu4f7dqrZhah2wZUk3oh1vP8QA+FOTctU
uQzqEZ1Gmm6FSe4H92ZBpwYLTo8EdKUyrNz9gsTtjFc7aQltGKYJfqJJmOGmmNFBr+NA6e4BESwx
ZUOo3Yw8zz/JrUFCmUkzBo3f1UzWeyUGueqdgVJrznPvKmpwR+5NTIavzL2ktQkEDUAY/WVz3zYO
qBXR0IaUxcj6y0yZa9pgTyO72WuuWysWu8QbCvRE0JjbZAAVV4fDetHN6aaJ7RzgAFacn6PnRpsk
tyPMea13ajGpEIIgtVUDIwGBFo4DQ39I7HrVW7k8AsKqF7/buFUDfH8iSIdDkbqPGK+dlazw1/Kc
49LB1OekDDYmjbQpMdi4wHvYC8VuaMZiveiPGtKA1rPkyDtNGornkLecOF7E8S7UE91ARejMcE24
QjvTtn/qzvI+Sx2Is4o3dDWSrRVgphnBo9jpou8T3U3VE/McoC4qa4SdVSbmNXDn4BAHji/JmaE3
Mk4+jE6N98QkQq1sFoUetWRi1cmB0zEwZ5Hf9aXF5XG9s8gy7EY6UQcD/t1+fiiaaNom1OIrPffQ
0iiPk9esHcvSPNWG+U4M9Wfglvo2gM25wgtF5OxQfkY6AJaWY1dkOUQqAGAhbXGoypOynUctLsiU
gv8fVtyEUZJvynEiZCiIUO+68krYPawIODGJHIddPFYt57+aQ6AZ3RJNSYxAK88xcXlgbAasoc3k
j4y7EQdnbzm9LO5Y6AfjtA9K+djyOGPca+x9bxZvHKbOcsAzLZ1r6JdiBRKRk7r8icAcw4P5DpE1
5dgFmSEu1IVM+puEEMFiNO+03tnB0n7OXfdcQCogeam6igQoBWAtq3nBHAje9mJobvI2ZNAeT3Ct
nMFEuyfHTVwExARhJS4JeV9rlUObJaju9dF+rjy585z6so77i55jVdyTWFW0LG0uVaIPT2TckB2S
Pk28AYhuT16+gE8WXvoEMDSQtFOrzr5ogxbuOaqxob9AXm+tG7jSlYrMa7LhrlvC2rSxeyKY2Xfi
ahMHzRVE/new/HjRMcVyXoN6Hw8v3ZTteBAvLA8zKA6u175o7juEK0iH08NslDB3OLU6hYJsPwPQ
7+4Gz0bH3NGnAvID2AjFqV7lpMV62VWLABzlFklJsapXjE26rZcW3dblvfcDu4teOsfMrhABEe9i
Z+F9LnNCn0zdQpztNDZgsnp4Yu3BgWNHRF2ylGhTedsi+KCl+DqQ3oJJ+tINbZL82ptMRVtEGh91
MF4lWVRjJEpfxsTFQeWsiXW3dm5fXYIIukY4fks7GJkwOb1GZh2TLnyJWonErTnGqri3o1cEfNto
RrqqDdfEUW/7Uq1D0e1cr8YFWt8kNmE4mkGATC9vZu3e1aLroDQPGfqMzeLUqsCxkKBGkzdvzkU4
XpvztrbkzknGF8XG36DAXaVhu8bLQZGB5vAq17iJ+zk7DhouHnsCDmttXdxyQarvWnS0wpbbOqsP
UZTt8mjyqV220xBuJb4/7swxubMdQjWyVKdGfGgL7ZA242HUzNPAcdwozlQ5vkucr1Wmd16CitS5
KgRJKVSAm9GYd16TgwADuJVCDPC0jn7+z0A1B1tpOzY37goA9fCbEu+Ah+NQ6hU/+4R0q+HwHXLY
Rl/D5clr5HTca+x1fjB7G1YCP+T25wYmk7K/tsbCN0LvbMdmsS1U+djil9+GoU0U8wyN08KC4cUt
nkhkwOap57gYOJrfhvUVpcuSvoJoXOIv7XdZUO9LOXKLmGvkfQ9JZeMhoW4qCj/WCHsoKIt1vIi4
ZXBfTCIj/XW/RINVJYA5O8GRnS5GlnXUvY129DzTWxmSpZncrUri/yA77TRiGOKCPRH5N7d6/KSX
sT9O15W6hPbewcFaRmVl5WzcarjSs/ROtnBamn49VT2vl0JDucBtcogdOCouZkC6BE6Eu/ImY4rh
CmIqgWQl9mPad1hwPM0oUYuZ+EtSYHAz0dj2OK8GW42LFjEnfQBJmIJx28j5PkAVVxGCHYB8Aa9r
iSe9GavpQPbdAXT7Xam5lCxgQlZpQpw9SsUJNVzenDyFkLeTWu9HUbALPe82jforrbTfIsP5YfOY
lpVYKyvehkrnrnPEAyImPLvkDQGfiHzgFs42xmG20hrwCmBuUPMjQqfrWrnrtiJqbUw5gDqg/sOA
/leQo22e1WWG+8RxSRVCNoXjohTBoRvyeu0YXbhBRE46nE2k7STqy3IkdbRG3To2u6lsLixnfo3I
7KAuvckiai0hjL2myGDEl+gry65+ZBVg2mKAxIJq+wVvzKdlGiW+CBGvUbiHeCF78ycACX1jiYqk
jzH3MbZ4a11ob4lbhnsRI0adJucCxgyNm0zu6hGxqJhT8MfJkqAxde5Rw1Z6EqqNJ8LkCm7gXMp1
Xg5PfZg8Dm51qQztviursz70Dy3C8qAgM8uL3w3X/kxF/5TbnlyPOl0lxAo0BVNkhQk+gDVS1MUU
OCJyDFNnrSJc6NDiOIGmJNZHDtzbOirfelqAWM3jQ+aY+blCa79teLT3Qk/MbRkSgtyZDKJKtKwH
eBbcnpgTC/xx9K5mgigM52xGEZVoeGHDBSJm+g572YjLkgWutu6soguh8eF67sYfWltfRLPDXeSp
EzVHvQHc5NfToh6P8jdwFcka18ll0lvXtIHu6jQ7WiO4UaP7aDvtaOf65ZxHj6WSl5bMiblHkMi7
hyomfYWggb6VgtbTg7fQCa1VZcnrdiJ1qajwHhWj+sSBvnE6Z1dHtVoL2z1Ttr3znahqJ0a6Jckp
BBHz89klPg8SG1s7jDZEeJD6K9iZRayA5GjJtIbGyjcn9uy6MxxKnJo0+ArWy1F0TfFGdDvEkih/
wY5/t7ghOD+sbae/md3oZoi5Th78HjS1EZ6KLh43c6QwELsrwFwbSJ8rnc1/KqKNSRz02Lb8P85J
UeFthF83WQukzK90KpjOXC3vEJGDTyP7kcubS/nKhp6evBDopGcvIR+7uUoPI3Z8pSk/JAvMhlqj
caStC/VWJT1lEq4SxJ8DIwUjf0MJQ/4UpsQAEzRGBvmTjNuLjj1nWZdLy8RaQP1IJ2APoEWHOWie
WtDbHhncLEnddk5yuq+AaFqbHEiaqF5vrKbAPLRsaREEWQU1DkHxRxjULEHWVZ1CiXYKHHXdrujj
YxWP+zD7sIOPNNFPcYVTRi98TxuPeTU+teb1lL+2aGbs8K4NWWiCI7sbnRvjytU9+pgkVWf86nYN
NYt+MgzSWl4z86McenTKel3h9QumBSc3AL2Eq2BAJ+tdDlgtDiM7RpjuHOaOCMZxOBElvupdjuNe
4+dafZF4xVYSyWc5+W030e9OCKWloh/ceQ3BBxeqhzXANla6vJGoTp3yQ0dVnEB8Yxa7DuDcxykB
fEbnPLbiqoAxn88/sWFxgAEzNzxH4iPDFCvGdNtDGgn1Zt92cmUTTE7j/GoMX2HJ+YFB5jVRFGnP
oYtyNitajm4tlmRM4LsyVA8yNOUj/n933Uxi60X5FQiGr70IWuomopk+LlC1RsdSwkYAm62YzpoV
31fVeNvajrVRlskFTKYf4eR8mbDCvTcY8hIJltxzAYi9DIpqU7rDvra7bFVTBq6mML6jAXyZJuU9
QqQNzbSLvmIqCI8mjcu33OwETl8bRwPMPTj/Aa09zy4xp01vk5ZcdqFxZUjxlmbGocjFLhZyh2js
RynnLbyLc9szRurdei+n7nHscOtnNmBa0lNSM+Bf4GYpuo9alOeyohc26mG/cdyl4m/pOZqzfNYy
sn+Foj/N8G3LRR+vIteIUMUMPOFRyRCkD+YrmlOgS1w3upDkFV2UMqHwdPN84+I3hC9gqG1NNNs+
CzlFS8K9H9whFjeF6fUblp79lOno2MIp8WdFrPg8po8BZ9M2rTeZ1Anero+OO14uY4tZ97aDQ4S5
zYLOFxCD6JMkvwx2iFsVF60dE1egx37Y6/1awSJcoUM+m7q5ZaZ8ZdXyGY4IUx07EsTK5odYF8aH
kXNJX2vaqeTvce8k/hhqhfmzaWo0dIbBiAJwvDAmLFHSaveNSKxso9NaR+zcNBG5RvVMt5+0mnDe
DD0DDiTOhaSTYdRTe8wq10geyi7SY05X6Eg0A1SnaCNta3GA4M4AAQP3Qg9GRRAc7wkvN1gkH9ZA
nDexGSn9vsZ/zg4YJ/ZsHuHOtU29LdseFNc2UDFBodtsrudgeu090TJRDpyx6QmOiPLG1ekOlgP2
XhiT9hJ1bfXzKrOR/YPoQ+4KaAov7iCcUz0PZlU/xjqb2ZkLZukP+Iw7Z4t3w3gj5bFhxwxlVHd3
yZjnW3ib5n5udcBwjsoONKTT4oAa0Vr6E40YfC0d7xvdcKii58GAtxgNureRBb/ZuunCesQPJ5qX
JOY4wvEBUPK1TEiruRceZq2D6uwAabTymIZyw7sjJ4nZNXzaGZOApilafTPQxwJU09BmGfZCq4W+
b0wU4LeGmxbEFdU8fHyxU0W3bKOyOcVa7DkP3pR1xsusHCDCKk1iJG12BpC2CEYsCLUIB5qgWg7F
UMEhhslW1OS5Yi8z0gP/I9APn4eXPYh61mo/KxzOAGSMy+lzngD9rmJPFvGKFPR+esjQTQ7bdOZV
NqOy82llDNHaAbFYd8SLXRF/UliMMV1LHWwJIgwhO0+PZOrsMjSFQgCsgs5VZCTnYoFtNaupgL3z
Pri03thxHC8Te5ZDtPJ42SePw0GLcR/754SkZWnOclFWhmk0WKKbuQkqZPphP9+LsFSpnw6Jl1gr
pPZpAiY0GrmYG7sV4E2QFHImrde6YdLuWDVyDGjejnll0bEdJ91InxrVgnGjV1SapAwxqqYUECFb
cMDL53V5nZi8y8AVeN/XRjIvLVXMeUQMRwYu1axUFimQzFbgZJV5h4G3iLs1pt6YM2MpQW6gxk7G
W9dsh/4u6iLMKEWqAcMjgL2PTzkHcKJnl9nbXmRE/dx1ii7sPc0qc9yGUjknpQGavyhIn3J+erGG
K63UZxdLZgjD+WzZNK+gVrsDqdaCs9F7KXKJvXJqi/ySpmI0vXuzMNtdZpIlt25rEoThBTglE5d5
oHKHQtxhZZaZe9mIIjoYBTHlU5O0/KZJsC2dFIaC2+YUcXXWHHpEBzuAVQ08WkIaIZxYbJ41CiTV
wKwKIQmwaMinsteto07KtR9ZTepyQrXFuet02ycuzdjVZlV+ztFE6kw/mnWwqwqq6VU6ycbPdM2L
rxuMLVG49kKte+pyMV1TfET0Mp1AZ3GPazvZ1VbkzRizuwYiG140il8cpdS6qnix9GZ6jib6MWs7
G22xD2vDeC7jiZ4M8SNkddaOTkJNH2wcr2n2WT23VBi2zrAXJ+JwgbhqxK8buPo5c/IK7Inncaar
FI9PVPXJU2B5uKnN3oBWGwZOBGCs6k4azLpDb5v5bZBPLuQid3wlg4f+DiY2ifnVsh2sQdXMW9tq
xlXSWRzxFX0xbdd5qfeQlA6BZI7hUbZWJEEx4gTxPDKHjZ3hLUFNMbw2cL0cTldwekk9sZ3CvTEq
1eVY0EtGyKlrRXeJYfce0b99Px5VoatxO8NgJcneEqjjCh2g2R6ZryvXpmXFtR8JZgs+Kwibd26M
FVYUp7LR5dKHQJMQkCmCLqAPglXlEfZ5MSCCz/a5kkt3gPVNrf9hZTpTiuURduN44/VUDh6emwBn
LR2jaP2PgjF0zQJarFj+mPjJZ1sz3lki6YHod3qpvzl9u/1HyXSJljHfOJ+jw8BORiBb3ZJAnyZ+
QZX0j4xJOwyesVi1MLBwz3xoLf0/a5RAq2nr7ByyeQCDzD/bOtl9TRP/W76UvX/r/8fyFe//zrf6
jz/96QliSfn5Ef/4/q/+9EVkNf2/l10CJv70Bz9v43a66T6XcIqmy9r/jHla/uX/71/+r8+v73L/
m6iLRbj2a9vJQ/gj//jxJ9PJ8gX/Mp2Y8p/CtAXeUtcDVfJn04kkZcLCOmKT4vnHqAvrn0vYAs4u
KU0LN6fHwLaBbxD9n/+t6f8kBFQsXhUbGxhPxn8n34pdYBGM/deklPpg+UbSxNey5G2Z+rfpujPz
I5B/eGt3M03noa8P86xfcjD61MCN+CRDU4VkQNNV5707ZsfQ0CifDGL4Hu3ZvTDb8k5Lyr2cqxcj
lBfuZF87pvvGkrofuzBY6fRQTCJBWejphmEwvTf7IyaRhwqxMEdy9WPAYAhCmcMduZBVRrwi7TPL
6SwfgQtzU/cHGBwoEHW1pVPxk9Ej56m6u+iXWPjqPVPxY5lDc4j03l7LVj8NU+JyWCg/+v6QuRVo
A/VGdAiLccIABQeQvZqd4T2viSEF2EI/phW3Qx3dALugLUC3iAwIji1JcWvAf411EngKY7zNR/jQ
9Nusrn0rmoTDlJGdPHQ7/FrhTcKM9NnMNZ8lGxu79LXRLLeli5O3YzmNYq06sAqSXQ2rOpMPA1rL
ym23ItM+q2W+WhIgaDQkNCsXlA+R9Jx/gRtmAnqfJySEDYuIBZK+gHExt26ZaqYFRy5b8yDPhBmi
Gj16Nbr5Xa/m89BPYIls90mNLI7B0N50dD42UV1z8PJ0TnRt82HAUWex9kCN5N7aTvt7LXmzxoa+
q4Cum0zC70YA75Gbnx0ru47KjDGf+JS5+ZwBRuSfFX4WZHeMinEd0ghIsV3nAWAL826KrzO2WN2D
9h2Vx8ZzWlwrn5CQpquO4K3YGyoYf2RzkmgdEm1SZPNpbK1yrXtNsU/G8rUKvReeC2PnTv3JSmI4
0Yb32kYQS6B6McefrmydmtEsGBRYKtxGnL/WWb5g3zKDJdadvZ1BqBgd0LY8xok2Ex3CmBpl9xYF
3tlFoLa29YleWsLb7aUgHsR9PzbRse309wLHF0ynACCG050qpx0usy68M+bJJnT7Pz8gTF70Yuyv
7JGxjwCrwV5l78zaeFKNd0ClDfhCKwVPiysuCs9kwgKuNSj6/BibuMhRIZ/KSBD8VcHSS4yFJ/Tv
D1//LVj+AlqG8E3TBv0H8KNs6mIHhNPPF8gCYMO1Cj3Ln3P1OdaMKUilP+pTsXXsKd0XKNxTuv5h
cTTjsjh+fYbkC7Jnqe0QO0L/iJMO/yeffX1AAJqs52mUjPnG6GKawPvTLsw2EovosbLQ91R0D49a
AX8yXDLkApdQN49eznomio7x3Iwp4etj6cwkjFjihpsdkVw2X1rm9GZUU3MxXjtzUDBC56dNQ6M4
aj0KNWNIxSps9ZTZ3g2ZwFwF4dVHNw5ps0tkCFqBIL2P9+Ucnupm0pjf2ZBOUUq0uHH0cjvqzdPX
T/r1YXTapW5ZfuivP1uOE28kbSYizskB99R8yZL8g26DRzLFLZ2NiACPQB3d5Rp5usqPX39MLTAA
FVb8daIsY+cVznWtWfPGaiOOt8jljh2t0SPQp/4YhNcJUG9XDw4Nm6xyE2c3Nm1x7JcPX599fQhB
Z/tMlfEiz/Z778COLSIqOwrNCfTsDN6vTX/iPm8ADIXtsQ5Jifj6DGbOpg6malvU032TEsjHxAxH
eBgOR20ytgt5hn5F+BnQraQH3LbEYfIhiYz2qJt+zHn1EEEQBGbBh2n57v/1x1SYHJmKYZl0Vs0R
fTGSdxE0MOMrWSPaXvIoAO56CbkceK9BYiwfvj77urVH04uPJnoH6jWEClHP2XhQJMUyhiV+NlNr
07aqfcKFbdvpR5IG1m5yMYFLI95OWgeQKy6mg24/uJETbDtreC5at4W56F4yFzf8uEtIa56dc6jp
HKkr80eVTDU+PnDtG1AZw2qWQL4CMTobwtlJh51MsR57L72QhbZpvLjZf93DX/eEqanx0FjqroxG
82gt5Oivz0I3y/1W6ogputqmjQDvKhdIpPBT1rZ1iWA+VPRgl49TngLezQI+1fNxW2tL6ypqqNRk
T8RraHjcbDG7EO8jI1xFsvAxGhjLg6bPZQmffozkkbQZu9Mori1uQye7jJg00YmL+21qkHmnJcQQ
EEYnSiLgECzI9RTq2WlYPuAg6HwtCksK7/yqbSHwGA7DoJzYwk15lm1uXTm2sZNhZx4mOUHkrSZB
LLy4sNrynAWpeyhbQTDjyPoZmXO7LkngBt2Q+7ocF5JT52wgvClSmHN3GxvIG7wZGqLNp9dK2o8u
Gsx//QncrLvH8Hqyiz65mXXzZ5hnyXFu77KEHUNDZVMLK985TjDtSK4g7cIJ6ZqWuuXj391zLvV+
9DSBaQZfxCg6LvIWN+Y8H/ovcCIja18ruDD07OOXwITJluXWfMg7F+Vo83+pO5PluJEtif5K/wDa
AAQCwzaRyDnJ5DxsYBQpYZ6nAL6+D/SqF2/Ri960WW9oUqlKlWQigRvX3Y+rK06W2JnoXlrqbVe7
NEdY0PEVT8a+24KDSQNjLtWeRQmFKVm8rSybjIwtc79emISySN2Mina7eW2XSQ2NzVbvgtfXAMgW
PQfnOdtK+37NAyI3Ziin+YtQEGZaoCJYrygCXxadysvcaXlYzxihdOc+wt+74ZBrktKXMGOSU0+D
ebUCW/Fr0EaexwtYhogeRSk3AnytMoIrwTUC9TkuS5nI5H4qncO0CM6qlfzRtXxvtiKY+4k3bXFo
fBaa+8aE1OYVgmgzPw9AcjYqpCWqpkrRjs/dCq4KDZ6Kwnyl+GnadANbhcyrUKvGx4l9YNBQLMEG
5WCxEKX4ihuQ1QALKyBJrCQuHR7zgdzOvdM51dn03vUOB9pUcQ6sunab6iNjn7KCRMep6kQY9geF
qOmGhsbzMoiwMR9YLl5bmZvbBcsG9TLq2iNQYo4sYRRsdBQIX0VjxtaGwsQydMTZKXDhD+uGTrXX
BADPMwadQ0rXDja55o5br9pKQkIsDIafemQfi0h6VNA5KYFW9yb04l099tzoJVx0e/KErxUwt3Su
EZRGkE9jRW2PvHiAdNyhcV5Yiua7TilrM3BtbqAz/0lcIQKBcnTWGpcDPitwOCPEu0I8t3Rm7kCa
DBernWY/czv4m40d73qIJL6ARbOzB3rkG1tsqDTVeG6Xkz/qE0+5OQJV0NrGca5FQR4B824cP3qd
+xsGCAXnscQD4bbfWVj9tnFzOaUUO7XiuDTPmJm/umgv3NRChXcO3AHFhj6W49L09kFCQvD4jJUW
InPJiAOReL7XWSX6+jzQPEqtzpJyt6+qa6qJl3pOMtaljv6RK/cly6P60ZwOXrQAYaqRtQrsigjs
oOoTO16tDVZ9UGHxB8jcaj+AfaGH+RXT+71KytcqbqcjL/+CL2DiElAh9FO/t8xjorUhwOzyksX9
IRzFqz2xhhJ29p22DgI7+8GFsZ4t4EhNkWU1t55oOWmEgnVDwt6lGZ2NGenFh+zzC4bx307HFl6L
1BiMTXyRvTiPWkx/uGVYfukaTeACY9OG5CkDr9mF9WkwRbObM/kz6PFzk7zzI5D3qq8u7eBOr23d
s8Vq8jerAxES4YPbksMZ/THNu+vfL1Ey/vOrv78NU288To6Ai/Hf/1w4lNLo5srnTOjjoX3sVyQd
B6BI92eO8uERm9R0WpBJ+yEDytvRSo4syQPjPR3b58RT85UC7pNppE4AlPCmlP1rSmMKNqR8NLP1
6s8H/ZqtX0wKUogBorLGRec6lFh03NBxpm6NKM+bfTuxtPWgtRPE0L5dd5nxy7apn/XfRErE25h1
v8e5AxdvivfOrZ51jMLX3GWek3Z571rud66oDxWpMwZhu3Tcha27ImErKAx1kXwAJ9CybEExjgCz
yy5VZlpbCkAoK+gCo4iPWUXwp+Qmvels5xf2118GSXMjzx91Fb4pO72HkYcxzntwauBoBIUQ1pT5
2TicMmYehTd2oNkd5hJOW1lqfoYFtkloxOvFDMKQMK8iE8UXzWHBwzr3D8/ncQf8fLrI9Bk6WbOT
XSq2Xgm5tuvMZ8oRkNOb8Wdq3Icw7XVIXNgj05cIkPiZrqgHt6EyNps/pr7VDq65UBFQt3ZQdMDP
QJTvM6yiW81dmIFS6pC06BUCWzKTHIKtc4sdcNVpxDp7GFyot9Y1Rme4FmnZw13+YWU8722SQpAG
vhbW1XcZO/njEOWPdRQm20oLe59E+Lu3ZC5U9kEEWN4qfkghzwl9T03ww4gRKR7jF6+T+Fpab9qW
Zf57EsYHukR6gnIAqW5WOugjqqVw7qBYBUXa3TsY97ZoWiN16pPc0p9G+IVDkNYsFhhcoU5VJ77T
NA4sWiAD5eUhf2bxPjNr+aaBhJmyj2S0zZ6cqF3uKd7YtEnlcXnkejDhbzlh+Ft7CBMfs3VyB8A5
YFizDk1bn7l0v81KOXhyasasPHM3rqpejMlIsMRUW35gWOisQkC1H7xgcMMdwgO8TNo1bG35ZYHn
D4B6s9ANL960FhasgwQow12PAfmMPC02lVm6W1lMYIoElfF8e2QCjX2WU0tkNG57AfG3TWhX3Jde
u6WFmNz9kl+gjuKXc7v5oCnPoF8lOsOcwt+TnEM1BaYba5T84L/AW1jTrwWPfxGUxuA6iLxh8GfN
vVooG2SosEBDMNST6sRPMd/0Td1siEON2G3x5Mw9WpQTIwTJQbtjqXJrC/DftC3INKEkQT8esbkq
PnrWsY687ugMssKAnHFtDGRhKzQqQjAukWL8JK29KL9cvGPjRL8nXWO/az0MdIpgZbwjU/001bA/
XZ3ycMV8WJWCyVYk6CvtnRlxB6d0/Fxp9BORVXd2zEMRpXbmgzCdz0XG7p6lKGC6mbqtmG+SAXCu
HcVRxbmLsvmRzpq1icLYuNzZwZDOEcXk8sA6NdqaFnDfMcWY3Grcs3sdnfBWWibgUUUqpqrAtTol
h+6JP4o6FMwwzuu9yGke4HDL98++tXbg6yYHjOUgEksKqEu8ORts9d/0gCE/LzMK1lwHbggjm1Il
GfBZp0ooqJxGnr1ZVL4mEZoikRwxL707OHK/+A8Y28pHNRTD60CVh94kv+FSOxeovSN/aXiXO9/1
MWtsBBDVyAtJKrHpSROwDe42MCZe+1BGVKoN1VaaVC625mGpF2cbtfpWk86nkZT2qQm141wZjPDc
L0LosK5yY65ZTBtt4VE21r3oNi+1sf8k5QLTdgxrKtpXY3hDgDnJhDhNsfZqjNkPIQP7FSzgS8Vu
5KgYtTahoNqzxRz/YgKy9szpQo4qwdHYudsWgwPF9COA/AaAc4bZDhkWEbGe/yRR+SArM/vSJ+pP
WE1OL/a8mypcsCw25YPLrwKF7/2K3jweSmmrEwD86SS1N86atKVCQ6cVQfenFrqtEWYPxNdlUEZM
hAg2q+Q/3LnphFhMFkk53swiYepYyFOvh41fYef2hvPcvwOjAOKkUVrujZSP6/OsDoM9f+JNsCjW
7g/GNJOOWWNmeUS109Axd3EDR9TqmapG0zvBxtX2fEvwzxcyJtWEpdmc1VepxiVIrGnYq+lCb5M8
//0SNcY/v5IktMgq6pI9YDX57eRSBTLXlzIv/rBwHwAoEwtqu/2Y99/91CXnJAr6TC9PlUNafGXO
//0CiKoI6pjbh4d2QF8AzlI7xZliO/XZxb3bRHW3bYQOH7ziMCiH/GXJvFOcshwpE7b+njtpaE0Z
dTgeDjoLf/svtWnoYNhpbATPIqd5y5qelrk82GEFTat2Oqio8lU2qPwhctgOi9W0b1SOluANF4Zb
Sf6rNvZdO0eBW2VZAG80vR8ITY4CpCgS0D2cvhmie/hOKi4MTNT0WFnbQR8/LBHKozMmfdDSTEiT
JrM4MXga1AvnSznhclqjsah9GXVRfQ1If4EmMzVcuXgmghYy4DZs+5gCMB4+lGgYAT232HfNfjx3
trVeLOqPtyaab0j+bHpdVUDd5QawIRm7FTS/Py2gQrBaRS91mWh3+SAzxNY4fzdGq9vlrFL2daMN
eHMb8xhbwxewv/LWJnKCNVseQRvm7zptdscFS0RHuA4TW3RoZyYLPKFrqlii8mfNt9Ots33T65u0
/3Fau762xTfGDe2S8LBi5hQP2EXtjU37s2k/li5dQ+ASar1qrwvTDr6j/KsfcHZoQ/SnqMI703zD
BT+s/tbSpyGmzPSTWVJz0FZkPQiYcoFUbBWcB4m4RlCfqCNKqN/PLfbB/KEvino3pCHNR/FALzGA
NRSkj3rAS5Vwdh2yVvMnr/zioF+fpvHNNlngwQzfhaF2aGnK2iX5j6vBd2CXGIJT19OrkbbptemS
H6VC++gWHHWpRNoajvvsZb0ISicr3sa0eUj6Sn/HR31Z7ObSTNOWMgBym2OZ31tNBXZy9GG0y6+5
sh7c6LeJQfFqCKq9tNdCo64L5wgiKZLkMtWPSKRnjfa2tKapqtCeKEe8uh2YfGY/YBzflhducM4F
Vj2EUDG1+TJW1Gm0ZIRUIm8zVZK3bEDWFQBd5zA7G/LdiqhsHm1uzij0aBdIcr2n61snVCilXntM
5RBUBQU9rvg2vOhFVuQ9loxOBulWD3HWs6iq6q3tOWLlanzMGeTf0hn3hscU0bJhq+rc5nmfHvvJ
i/dePK1HZhpJS1gVJ0t4rm8l9kJmZDMkInpV0hQ7Gh5ow1kcDoBL/7bESOA9Jio/byXPpIh1ge2y
vZ0qAt/0om1ry2mP1GXJN02DLooB5yExNYm8b506J36qJcQJUCXdxqFnIpCjVRNHWXeb66/+foEa
+IjB64C2zNq3EPFGCyGQ5jxH1aTpWwzyx4rN1q1aA+sVf1Vl0l0SI1ftF708pM3y2jY2hi0Wbqne
nYylhGyPOjDab7rD0aws/I69xakfjQOfeNqCwxeRHqRZFYciW6f0wr5Dy64wbDuvSfEBrCo/eOMS
nWTcP1D0vgRIude5MSIUCVWwqC94u7GEr3VDWxXS4tloI5Vr1i+bLXXA2vI+tdyby1plGCPOiEtf
71vzGia0TbPheioE5QyE1vekJQTFZBNZrBrT2Nik52lK3cdJcDHZRpUEHecc12PGrN2DyqLu2DU6
l8VAUiLFamdN01M3KR41QE6qmMygCpOjEuj1uqTPh3Bbg99wHi5pp7nPdsVD3HG7ICsLjQrBjm/f
ChX5dvkTGXcW3zaQ29Gh+wzmSuGQ9F6c7EYBgNOxfcV9swcOu6KqSWxk2oFPODTgxT6QJtzajYq2
rdpm3PhxAUPCjvD8+zIvAd4y7QaZDWUg9hqdJQr/pkycs0UdF+jJ9iqqab6vUbwDRRDH162Yj7fd
vyB4a0e2UrbkFZkqXwGztz4yjCv31FfZM4g96D1PaQLjLQ/9j7yPfwRVvWTfIs4K3A13mL6or1ou
PLTGzRgx8iTx+KqH9YdmtMYDp5uObWeyEo75bFvlro1s81IoYpUFIoZWtWFQr3N4kn8BfHR9quu5
AgaWCxzYYchPOseDZymK5q73SOakcbc1XU6rtUGH72js1Sx4nDXZdK+toARrdUl3zUNhlGedwjMm
Ng1UZOY6t79f2pkhZtGZT2zqGHqKMDcKtfBsa+z9xclJjXci2ShIiWBzOHOd9ZMughZT2NnqUkKD
AObJ1JlPxgLCICZVb87Nei9FHAlxUNFyO1CAoEjkYXAp+k/NOYq0++J1njDb/B50eSs6uM/YVOht
s+69eqQRrssvreV9uktoBaURF5eKUdOfUrI53ES0i7cAsumXgeVeaT6XBtbXxTN5PpEFmpzRQ/KU
HLfn8Lm2EyAZ8tQY5NuaSWFwoIhonsSpYF0iRNyzTc72XT88h5Im40WzfOnoFvqRd1a9k5xhY3zE
iflsZFwHmt1OAZ/UghPqFF3tvLl1IwsKuqnZVdFYTkQe5iYcZIV9kk4IwlQNs2lb3NVu2x1sZBEa
SsadGNsrxh4tKK1+2rPq3Eo6rE4gM86zR51pdpwa7csj4+JjgzvERvGg6UA9tbY7NTaKMdsoXI7r
hKxy5Wv2AOQ6jYoDn/0DHoYGO+hyLsjT+XkXOSCqs/TdYQkLQHf8HJa4242iHg611tZ3+WicMTHH
a0uekZLprDT67oeaGpjUdOASWNb8Xg65CStDlIdEWP2dzEgOtE76K+Ou783xVvdiKvl0mucIHCWU
qNtilzpxdDM1BqtstvOnphsXP4Ld9Nr1bKQQZx6aplRvH46W1z92vUBL0NVwazUhj/1gaTsaDeSz
K5yftAJbY8TjsSsRwmSHc1QYyA4EpSb3iPs6eSqzGAeMnoifiNeMR1SttHrmaANnegywFvuBRelz
3V+EQIFGPKve3K5+6qmn/GkMcU6sRF05dQybcDS/WhfZPKXB4bxMnhmEvUcrFqEJbYwrX9R18bP4
dcILrwE1+TGr8ltCA+IxcaW3U3htnt3Bt9YbXJaOw7PsPI/Nr91Cds7EZigM3AQeFTBFXpRvRkvo
x7XmnzZXN/1vbqUVxkXGZCkVVx5dW11ynEUE3zehajjTNfc+cb3JN/Cp3QP05pmNT2AqUuc3rPqP
MHfDV2Kojm9J/TRcmhaMw2RbLzV3RyzEyz2WBHa3hlYcjFlpmzC03zRcUH4P2VFb20dzDymWqmU6
qNriUVCV0JmAbFnlU+RW8WbNdHvw6SdX1CSUb7Ak5cnVNcdWkZgc3D9sEbeqYW9r2xZJMJNlQAM6
HlsxJRdezGxdKub1BqJzqvHUGY9RHsN4pncTxeCH8gb6bsjkNtUYBiPGoW3ej7+5QfT2cil4B9fc
CBN3xjVAZwIrzF29/pWwFuqtpeF+Sr2vyiruShjaG1TcC6aum2NbLZBik+UcsrkRyS0NEt9joUVb
9ha/WVs/6sZwMDy+mwSTZxC382tXfXa2oJyUHjoC4yY99TEncEy8VT9fIjHsxi8rTkqeo2vR4rT8
5lR+mIvp1XaLB/ynPNmYR52Ec+nMeOTyJoTUqpBg0a426GxtoFerTAXtKjV17YYDhiR/dAvxW0EG
BE/zyYMpUJUb0lGPpFy3xievZVdJ5CBVdU/WCJJeo2F300xG6DsPiIBPPZW2GwqVA6qUAdbUyx/6
A+9F+t5q7scQyZr86LTP2a+UTv7eJRdKuTZa4z3oA+0DsttVtkFwnIdQlH2yf2PYQEvSh1Ntwx9p
HDc65bPF1qxv3hc7Q5jMufknPz1mNj59bKlas3uNSvOWC16Enn4jxpxmg8NpoisqgkPm0mjFi2bA
tDPXyKnN+QnTqLqtRVsLxPidTL1f3I0vrdGH57UPpx6q7l7RIe8M1F91EhrM/OymJnHzQvHcCslY
Qnk5jTBjrTkaGUj1jz7yWDKm4jqM2fI4hel7QbT+98hZH/xXfM87w+KuJXpaKNpQyIk+anlhHVpB
zi81vPu6SeZrmYvVBBy96AmVA3at08FlXsLGHU6evbKkM2Z+RcQmgMJD+sio5KZz08+2ZTLBjzzW
Uts1fVrdL7V4pTc8Pps8fzZxRogeawgVCQ6jfgQNR5YZVVWAm9hM3yexSexxSFMfTFROnxwHeOrX
N6auV9t6sqgz6olBQyqY/SH+hS2bBqAy1LeZNx3SmhINWZ/j1n0b2gT5bSDySSRqJReeixgqNN+y
qbFwCueRMpNc0t3YEWKbJ/abIJJou/yKMM5slzwoSi7fJeyHA+2GTx67AZQ8bPQWCvHGlHV4RltY
tqFkwY9yk95Z6fTPF7dGy3fVKPf/+oOOTtjtJJk/JLWxXC///W///WNVRnNgFhPfs8rUwZnql9mu
MRTXlsmcYrQ2wxQr1KGI/yxohVNVpLtmQOF1Z2/budiE9HhiQhyKD60mL12UDtoheO10mPeaqe8d
L/lyXfZgPcYPZgGqN81QsBmcyJbYjHrRdjFR2p0yKS5maXDbj7snk8XJypnBTqN7DYsO2BGkZeBe
gzFYgpKGGIOOZgt0PE+qeZNZRPMXupIdbiAbnG+BdL2jZB2DxZOCmbBvfrmtheLqPdQ65XdG590S
zpjbhjIQ4A2w+Uwy3IZV/tSrMWowy11Jm5zfLc5DlVgRi/auJTHmuj4keNaDA/KWEsi6bo5RTC9F
0Hs9LInJbXeTPtzcZDhbM1nUWCdv0+dfOv1Bp9Is2NO2jzIpnybMG3t8JAcKIppTnOMrr1O80VUk
vGOhAfagx4EwUuoScium/JJI5dJsQNsDtuGTJBTA2bSpdmvOmns8b3ReGAANOLtmxodnwH1Q3rVI
8CPEgnxuyW8xf6OBSRxkQZdQxjK3zV2Y3+MFfzXS5FvIrL7OOrdI2PRPK/ZjY4M99Ju8fJz6mv7g
ubuGMt11CzicuRMWoBomSYkQGxdfwp2vdV0/Q3CExVR1eOe5IwPK/0JI+aMviFqIGeZ9rOWPphf9
lBbvGR0RKL56uytwvi0NgllGmzwLWC8/D07+p16jAXWMF4ly3a0l520ZwdMflz470yjIfjEuvxZC
2fTAr+imysSCb3vZqek3ddF7gT46xZ5SnZYtJU+7DkM+zU+PkdM/QuR4ccT8bnDG9D3asAO7hAoQ
poScKRGwwicoJdd0Mn/rhF0n4Jigis0zeg8botgsXtKKLmDT/BiJ/ML5Tx7bBu51V3tVsPSoMtg0
T0pPPhaLTH1LAb3AJV8m/WPmiA0poORWVk2QFXIrpojuXfwlm97hkv2/NMj+m432+rR7/n/hoIUE
9D87aDdDmyXl13/svrrq3320/Gf/8tGa/2np0tJ1XdDIK0n0QAv8F7xdk/8pca7CYOeOawvDFdCb
/qG3G7hvXZPbi0GljkOjBjygf4y0Hn+hYfAQ8qQlMJbr4n9jpLV099/ZUZRMuY5BWMH1eHGmcEHB
/xt6KAUZpmWZ6Q/S+1aJRnlTKTG9Adzx+9rlBNQSsYydkTtGpV9K0HSDYby4PZNaJ2LFY9ymlS22
o22j2we9H9kTJ+FRp8BnMkw8Lgmff9Pqfthy/+JIzFLSbYlLOmbJGQOIsTeONB15Kjs7VIzzt5+G
VvwyvcI5kjzHe9GZxjaSw5uVkXhEfbBx79sQRYgQ3BSqIfkk7K8691d8XD9zatChKZxD0TasZqPy
MJryiazJ2XF6ww/TBqmmZf6hG/I5o85kQ6U2u9BWtSTw1oehSHcZXBQWQXN4XuazjLX5rn42apwc
FsXws8V6X4VTcRjBnm86qpP9ktlnYiHES6FNU9EJB4XHyB1313AqObjzadTjN2uk2Yed2Rf1fa+J
zXdpj3dVwr0mFt09RJRrVJTTqVFhfTVLuojdYaeWVt4llYbzNbPzo529YjPyjTExXiBGMjXmTep3
GbGYWnO9zVxr5zClUs1mXb0BJJn40GDvhklNZxe8w6LPdPus8TFn/uiI8SP2ZTyY5h1UU2/PUfWo
I65smOXdvY0bpokEg+9oYxLaDFr46IE12GaCyJquronLYqWYaDBaARGGDcQoJUJiD9O4j4ekumRO
+ZvdrxEoEC4HPcTsL/PaPkzRH9sl3OjYw8HEvFAvTwUxsxMMT26BmhvfmV3+NqXGsuU43o+avR1D
FZg9mSHPNn95tnHtLQi40QBVJLE2BpeDHzHkhGluH5JU/ihgWPRt1VvHEc/DrJPDE/WvZNLnQ0of
ymZO8dKxqLuB1mL66HNMFm1JASGtYpvK6utdOnnEO81t4Qo0UTSPhXCXP9tgfDGpmn45tN62aYls
oaaXjGKnOHyeTV2BFajtXRt3kPyyEAuIRRzUgCr7TsiE/YKkNVJhSsjLV8csDpIQZBKqzZyP8UPV
4ybOtWBuXXIz3AA2dt++i4nBsi7yj7oABVLF7rcn6gX/sXoZUiaUuAaxRQOTMc50wTPTbBCKGC3L
r9KjSTYTxQmPdx2kVdJgh4bS4Fl/TEnAdpDo11Mee34NvCjQnEe+VaxUgKVIkxAlxZC3q7xwlTQo
2lybVMgbj3zE4i2QgccJ7zdCsPGsgxVxZNvu6wkCIEZHf5gFVc+NfooK7F8cIT5k2nxMRV5uaaZ5
Wah+JVsJv2yUlGnlKn9SPXxEeAZvRmhcCLT/JqtkBc7SfYUdnwR8qtpy7onmn+y2EfvZat5GrYz9
bvXddhVmbDfpdtDY20OxWOTkHGaDrsp3pUeXOShNzSvEvpbtTWlJsh8V5jsi8RYfpajdJdLBjour
NQrxnhdpvAI6hjt6k/YdlrYdLP63MqnOWVs8t044Bl63pzTGPP390kmkz8HqPhAaX+vcCQkdU9pV
W0SuHB72YH1HM3AbmxYnhHpzjNhJltADrCl6WApO/6MVT1xodLERITk4TfnccNPetnkM7GP4GqAI
4B313jQ3wjEVO4HTrf4JbwqMpEiJvt0oDieGK+bu4GXyrrON6WRdw9WeLMxiwC6CLv73n/ahg2GN
MhnF4i2N58vA4+gkJGbPKnW7UyGOaawmIpMcvhMLkYvJHbLpdOo4eG+bFAkqG/KGkryB/b3ZR6i/
xXvfxvGmp7IX2GYHOn5tOKXBsT8BjfDJzcXb3GHGgXTwJmY7ZRClN8ktOV5PGaFtYd80IAW31jVK
2mciEnwLAMiOTjdl8je3eP8Ho36uc48fS8UMhkj8a6rkmuznBZrKTxb9a3H119Lp7v/aY/+ap2n+
verkqbZ26b7Rz4zwNo0y8Fznu9N0BiomZWSrwUJ+ttEYh/KTx9rIbg1yDKqAF5g2l7ddpL/LKo52
fLSWB309RVOti4DLSasq5v0c9RdMLwR56/RP6RU1FNp2OFWrQ72yyn6Xl+FL7ETpxZAFFiSrv/QU
byoRyWPmPGMzw4EoTHNDe4tzxOZ+ysr2TxoNxoYuyPnoORXoHm+eCGv29H105W97FWVpEz6ZHr5e
3f4wjCk6NAa5c6KLTQAMHn9/12ytgXqhOrUNgC0IBKaJZpRC8xsVUKeWIJ2EkTwvBqxNy+P/54ae
T5PvQhPFJkqz35kpH6qCykqznB8pksVY3ZzKpS33ZHIxzHfsU0ZaVfdwivbaiJckKtw3oUnbz6ht
M1pMFuVJr9v7YeZuYCiTXifCGlGc94FEFSWFkGOKanrh00wcBTaeZ3cp33SS9OZ4z8Yc64krbhN1
u3AUMqln/mCqY9ipz7mjUy/h/MSY81yE1SdgDytj15TbC50j4mIrWtPmuD9OXeUEUYKuPbT9xXXw
ELs6qyhrOWfm+gCHlrm4gcgZT3qNLlBvvss1ubd5X31jphXcHObiXNT996KHT/mCG8GOyPssIgO/
njbc8ls6Ztvk1VPS2JN/+Ey0XkITnorAXqp9UcTK73IESi1dbqOKl4O0rSsz4mdToa7ZWPwXrpxm
tVvH7kePCKbWzB2ZIHZadlKyuhk3DnjenclnPSBdu5Ep9B0baO4eH9V37tW0FDtxvFOFSdHyyTHc
tYLqXYWsCtBjdks/u0GGHymeEIOrnNq11X1c8xEhH5td62x0LnlW3rEIudi62GN8LKjLGz600ngt
oMOhQKRYSIyJnlELF52tES3WcRJVi7bPouKLK2cfL0QlO+c2OXxeh/YFH9DRiM1dMlG5A7u0DyrP
b+FJFVK+L7Bm/IJjo94QpB1RNAjE432mynMwc/woXEJYTG59C2ZjrRLb2v3qKmm7n0aqM/ioDWGd
p8oJvwy75wFVXcCJZd58Zvuxhw+IuDVXzAtSAr4zBI+N+dFtivbmgXsH5cbmrUnyrSkFDhfW1HuQ
CiZLWoDcpPzlYA0HSFLEtwSQCIwUT44iV4KuhjpM9bldYOHgicyuUenQgrKq36dwEQBmtr2vzBIM
hUWndK2+yahQ2uYWvwZj2imb9rNlMow7aGyA4zIgL441saUf1QQzxAazkaog7QAIM6Dfw7D4MPBS
BDbrXgTs6KAtHQfDuWKWzZQ/isYCAsic2+VNfGfrY3ZwW/kt+5ACNNanqaHSKyI6rETXrIl32eml
oun47u+XhCkJqsx4WEZuFqjJbFFa9sQl+Cjd7sUW0/CZDMxygvVc3c0VDfdGHpXHwaIZ2HquhuRV
JMq4pY99zDnWMczUj2idm5MPLSOmm7TiFrreSz9bxqHBCwA7MsReGUZ49b1YXRUP86wRO7G0j4Iy
iTtOFefYTtw7btjvCzfHfVubF2yQuGOwEAhLOLT92joZExtliX3EPUPTrsqd56oAhYJLLDCmmERK
NZWAqGhij0L6izIHTNc86KuHDIvstGY3YAuwPnGxyYtRY/R4YOG2HBruAxgNWd2GEXueNblkswrx
qxoz9EjDoTD9amapOKU4uDyLXiTdC30h8uEmPYsEobNtLeYMAJD3qHbbqY4CWNcirw9eZf6QSWeQ
7pPaH6ES0iLLiphFx9DhgPCQ8WP7Mg40wg7dGzWxI2wdeClejDlVM/GB8TGobfebgaMI4Jm2+7hi
8MND5eWnLFawNBLgTP2UfoZulxOgMe5bxt+NdPlNWn6WdrfXaSfe2KUYt4RdAgv/AU442OBa2x5i
tA0/lxCaK8vqOQVN7w3dG2gVEeGU9MeW1hNCM0FdDh0jq0+2nkZAFegjRK+nMCyxCSA++XCSYJ9B
kOiUfhgH+CKih+vcJvwQHd4ZWz7FtsuA2ztPsmkNdr7mNnKqR6tYt9eZZVIQ8+NNaj9R2F20LLdT
Zr8dK8kyoBz+mGrROdHUsQih084NTXiABYBUTjJYEv0FiTbdzcsqbsInTi3nHPNTyHXtqTKibR+P
D5lZIWQsEfn1hhWl546U3uS/siS0fZGB+85kcW/wzuGTeWydOg4WZFWz0D+nmNZEC1UOjgpk7xVB
Lp3yoBe8SWq5Qayrd1O7gA5oDorPiU0j9n9xdB7LkSJRFP0iIkg826K8k1Ql2xtCFu8SSMzXz2E2
msW0UZcg85l7z12NvQcqUPOfwjY6x6H9Jsfy0Oj+I5PIn94g2SXJrhxhiNK5P1hSRrzK4YM9Fzg4
0upt0osTwzCHF6JtmKUNR8VlVzAMA5MJa4EOZYezjVTD8mbkHkwdVvUGCpowkTEvt2sgFutvPVWK
kbA8K2QfqG74l5h8JBOPVcRMAMU4EBWyhP2G2erA3dm2+b4nT2CS0wu2sn02hu8gYX9x8UMkhRXO
hgWwIgIgMQwwDl9wq39pKXMDPdoQmoIXVI+eOKNuGr0RF1cTzLm6yrpmC4dCmALgrFgqBLbkTojC
/DRav2CPdwLaa5ROX1qG0qddhn6zIdH+59VFD/0ltjq92Wg/YBu+avWHOk/TfElcQRYa9rxJVV/I
46xy/mJ0dnd8s9hVOeW+9a6J5A0Zzq6qxyUkCA/UtNVT9onw0uxV6EywT/v4yml472BAZnLaidr5
7OkFffFiDs1PX7nY68A7tFnS7kV0nSdPITn27XWX5Md5BNWmo2FOZ+vF9aZ/0DyYa5C4ACp20wvr
7g79kaP7D5n41fb0fdqZ3+yJXkZ6l7JDr2lOOHzMNOPDiiqxquf5gRR546znd8f2f5xlRLloS8A9
FYgcRg+dZtnhKEgwPah7Df4PpbQtrZtADrgphrpAWPxPtypku+qokKimedCfdMtifjCwhZ7GR6XN
/zipObbh4CZCdJua4AT80aQZaePJqehHZd7d4pHbvCv2oDKQFhmzhiYUoH+RaiupULujRXlKENxE
VnVxh2ImM9zYt9q0SQe+0ZTPN08t4moMdUtCdLFGdmTq9MGRi2EoDs/kF4P+JfGimxki+F54lyFp
KOx05g0H74nkhrIaj8zNvsWUXZKYcCGwM//8TtysGWVVJE75YFH+CoTtaTEc9Ll/k1rI85Qz3Omh
A0nnn2GFa1j+aDinvzFKXsbIOyAK4fChmwfYV66W79CxJ/LlmhAw43iLQVwGphe6BNKYJ8auaEHB
ObrFddTAJIA1NlV0n0o92UMu+BTVuMv0BcYxfgNlhlUbd2AC/3ii61NHxoDdfxSuwm4GXinzhqtU
DpeEwFjQm1yfwItfel/R1o3qUvWzidSuECs1DDg9SAeekiSYhIi2jhT6FkmkgPSavg+FX11TiR43
B5PtQDJ50WD9BEaX9FdKoveh9rGXdDhpLEHKrBmbjxYMC/j7JRq+kDSNqU0u8+Q++iJ5WjYS3iCH
vWU8WZVyrv04SgxYpnwYqv6hixiWhUgI3mZ+UqMpbzjPtb3Gyd0Y7mtWfgs17N3YJbu0PeZdfwmB
962sCX5d1Zb7oZlJOa459EmHRjYlLfbd5u/cjWzELM9cC/tXDaLY6KhvBorjyTSv5Fdch3w+SRdA
zZAipWSuAc0ragBKMmWgQS7YE8NIvDey/+pmMhsoL/6kVlwciJiJjpkVJcobg/Zt6k03MHuPnZAP
VWf8GfStwOD5PCJ/3GkDsSZmRF4AhvxoeLFSdRL98k7YvRlgQkGNOZFSz1LM0H+NqXp1IgO+mzyH
jog2dVfdhUO1q2zz5unvVWlbW8Txa6PX9X2FIio0S1zmpVwQ4HKrJbQLlhxAwOXt0TSFRPc51Ejo
aE2LespOVlVFD7rOpMqabOtLr24aTwvHNx6QUsuoDyCMM0L07cc5idDFwdzbsmw1eGbkSYL9vdaI
l9Z+zl/peVH63AAuX9ORXpsIlrLo1Q+CuBoLo1JBzF1fa/WhFHr5VfnUq3K8Trhq9wPk3bWKXNy2
XnWDpxQf0OHPuz4horiNfxkwnkXHSrP8Wnz9Xd8m60k4t7R3nyznWnf+H1E3J60bseW246qP/cfK
17dEwZWk1JyYwdy7rF4Xg52c/Wg6EmO1GWnA9SJeQW/6wxyNmAd6MKKccW274qcS4sFH27kRtoVH
iVDflY/gJxVy07uzjzLHS6g+v/vM/Td6nHQ9E9sqxnceGcMTZrTsUGs3zzmVISCTzqb219U+yzCt
MwkroTp7CxBc3bAt6IGWtWt813WQzt3BNnt28nTqGQQwZjRMCIjnQcr1VOq1HiBwhE+ejyT5pvO1
yRS+g57xYW8M9Z7H86F1grjJCmJozmTGYHFVCjizKfcO6Xh8F01gwLVcVQraC661fZdTvhnTxIMB
tRK4T7FFDkNiDyLmQx6hdaoRBwQFrGVBgkGgtxqO+0TCEPZbUH8RxqzJoaVbJldzPYw3I4GmNIHP
GGdm7nbL9HAwX/rRx3oYR6zHZ16ZWe4EQSJNYnS7EMSFW/rdjr4DJlQx+IuIAsHeYCEchvLEsK9G
q3lAYyWQKNbciCZFvBpxV4xC8VEO8WPj8OqEGe1SAtaS8fcfAsBHR2fjHaYDJivciqn+0CRt8W4S
1gO/2Bq3mte1FyciqTvMdyMb80YUH1Hfuus4DTSZRbtCjy4YoNTOs9De2ZnkL3dqtg7JgVydbC+w
bKDFY0XOzrs6zhN2kGxsgzntCG6xow04d1CnA7wE1Bi3qSMGUluWjL7C1bIKC+qfRvq80ObXXFnP
KQF9D0I1kLlnHMLQOta8P4ht26ZmplQ9l17+qazUe/BIF1g3rS4uoWfGJ4Cd6IhN+5tZunUzGZY0
AAhhFSzi3Nr/6GELxNvcb+qb6/B627ghAgCWJgIGPui8tqJ9XdT2PmM2PjZMy7/0koG3lj2x2J+e
3M49KDv/DPPovTP8+dXH3gExfEhU8s/zZLoecF1egV//WbKNN0BI2w282kORTHADqnbeGCbXUpH/
VvmC6wUMg6eYAU7v7WTaJ7+e0Z/6UM8+eukN8BD8+sS0E7Zzcw9njZ8A0UfbDnHGgREcoM8ZDwsh
RQ+9YuM9GfAT9H46ptXU7ugY6e1L+zcpBx1EgIvrU2/55cipIL/K91RrcDG0SXkMrcrehTbaC6MC
61CBf1ubM6UqKkP8S8j99yGDGseIRvp44axD9t0UZ6XgzdUFh4Ei7wpSyYoxldxMDSwi1XQcID3K
arr20Gr0rdfcoeWCuwNuH6iI/Ua09mb+b87TuWLKQ6a3wQwgmwRkE2zXnv6UlhH2IKdmaMX2wXWH
g2dPu94qHlId7oWfwGPL65ycHxntU9m+Eu588ldDLTI2EZUZ5ILSfUTtKyL8iwSsIImJihuirZ/Y
Gd9bLV27JVjPOsat3zB8zNk3ryZzGA52Eh1Hsr6asnjG9gdjfCR0E1mUfWv0/nOYPMBHNeRsVNdY
Y8macEls0ROdcpAprLK5IbEBuutJ10lv6FBr7yjncYXCF1yxL+AQIAhgg14RfWoBbjdEZwdORey9
XHrok3mdqygPMmfENIvodVWC6NzkGucn+j751OLR6Ofpw8c6Rie/V3N9DUkR2zecnBL5wMPQMKwU
LJ9yG4Vb5/ylLBbLdmCAXpUV+xLBaegirXBlfQAa9ESq3cyWb4mmscygZFeuMHpsMiOj/U4o00yn
3zUTwOa+yq5xWb7HvAF7y7dfQk+Fl7kYfv1cQKRnM4W800Kymxlr5dVb7DTeDkfSrimR8c9h+5FZ
G04AeuwicUDyodlw7L+ORBSyPSomp8vs2wt1ZN6o2uy0q4LYbC7cRbjMJBbmOuWjnz3Wo44vn9B7
I5gMJfu6pD0N/sXSXO3ACOOpn321jeFrHxMbFz9RcyZCMJxllFekpuTjLk8caxfV1mpOveao5+ZX
sZwIocnjV6c+2hj2h3MUXe0olU9mByB80XR0JGmsXeW+S84ZUBnUDvFw7JX6E05xFx0/5nEsVqaN
LWTuWrXuW/EStYkdJGl7tUOmHUOKAbrAIIbTQfvGk/YkUHKt5wInbDp1a1DeMsg7q9hmQu0AYt5Q
Sq16fBy7kISAOCHAaxrH+oFOMrWWJpcboagcvrcOOXTDcHSY1M6ssFdS/RjrzH7GQUb8ESygwG7C
AdA42uek1TdZ2stNlFEp2kgiDMV/Y2aOTmv9qj1+hlNVhT4LHPUdivZsh9gEWHl9p2QunOjzf7EK
TrzIPvYiom/w5MzmRukFFAUzenSEm104TvEW63EAesdeTwPDH/TH+opC5TvujOXm7vJTwrCqHqne
IkpbBuTxOvG0akfC5w/VF5sEiRI8KeZjh5yPEYburEFqr+FSmfdu5kpJvRl5X96/IBsS58U1q9I5
u4a6BCEo8KejY8pCcCVgJAInc/3jwKzGSdfMy+U+NJNqrbpfPlvcyPGI8pmVFlxG/TuWxWOfO/7G
Bnpw0G2FI7LbNWBBvsYC9a4Ls+2Z7dZzjR4BLhW3QR8DRI6XoBDLJGMWPPvdihEPxgX0blcVS3eA
OCup2wd4rFMdtwFQfgVTOOMqASqCYA+lXaWnYPMg0yJ/Qf7ugbsYwj47g8UkqrUYBqaX1oSKlS99
k4Rbzw9/Rhtui0ENBNQBGKwpvxyhf2b5dMplRCycot1awAglHUg1ws/PdW9vGkj/rPytE4/G5A8g
OlpKO11Ga7TU7rZtW0bnk4CNHeVT0Kp/ScaokZKSL7TEJ7+nuuzcmtVGTE8JTCAwIGZiocrg6zrA
CVyEVW4cftYJFAWnt3tWZhNPuYdOuO6XTLgyXOku4GpGfT6xQnG1RbL6pRYWDex0SjqYHixpfgdC
0jpgjsFQauiVQux3lmMETd+v+wK0X+ehudSz3WQq8+BXOiCIplSYwvU35U7eLSXBZaWV6k3aZrLV
AssJp0C1bbHjx2C02XNfTeFGJ3ln6v/MzNTXcd7yQrvsOgGzcu3UsJyj5DIU43STtqy2WsNG1RyS
i2ky9MGlvsgCvWY9K2I8suq74sk/k6BcXJh6w1ELg7qvWXkO9UQBzc7NHSga/zeu2Z5xGfDFb0Kb
SeeAzmxOcubC1AXXjLsm0k0aenIwtEToh7BGIJVWxVunG+xtuOs2sRlG+NmuuJTzTT4k3xIJ8VFx
LmkTrKMmxDcNDmzvsm/cxWN9cvWFfZMtYKjpx/Bwedu+FmOgjrcCn8ShibxVDd5hbXjuQUrRLxJh
imZqcchBBDiFppE9lH72V8Zq3c56/9R52VuEa5+ho8e2cTIg7zLoHcJi5/Y4X8ye8Z7fIgJMl/X5
4IGbNV324wYyhX5p0FvFHDZNsvgwDgSPuBh1g7md2zc2CDyd5gdE13Y/GyZDw5YiF1zLviuhXteo
848Dpe9Ud+qhclLWUzr3Bon0IKHbmlbHAKoGr4EwB/1ZuGLeeW60D30+F7CPa41VEGroYevEBrML
3flu2jG+qCCpY+8MvdI/L3zPsq+1VWYyaLURvKxHEOYBvA0Uh0LnpmNVubFM9DIa0Y1dxBQ+OceN
so9pclgq2CNwDVwwjmrAJRjlPuqcux5ry5CUi6LV4s0IHjOwvKLe6CGbi2KxZRsjhBjmJyXJKtu6
elRult7//yKbCS44e2E7ai146+lZLzrYRYN5cvTU2EZz/qOmjJkpnzN67rF7MnLb2do6MH2T9IzS
GjLWkXjHM3BNaVyB4mBjy6JNbMVgsddgzduVc3tKmnDXp7GOJRRjgOE2+VOqN+ratNCBCSa9VG58
iGd+c5Naw6LtzeCis4nz/9UC9WnteTULy7jAqsMXTWdPJ47mHOsnbwZqbmBJxTAPtF5oJ6ME7A99
duHVk/2RJ5UMCJFlzFuox0r65gGVCKawWIpd7E9Iv9EFmbb/4CstvSdmQdSsiPqgjPo84Oivca7r
tJyqeIqc4Tmz2BJOSQSjZZQZmnNAgSO9o5mNKz8zX8Us0OAs0zRTz/yrk+Rnj0rM6bh18LD2Lwhn
Nlg5PpJp8E45+M21p/qjm/nAWK3m6hRtuSPVql91PAuAoMmOrGd9ZZBQsZtrWFk+A0fdTMAfD6x2
rc4raKJ7xDyauorGjJ6IdSGnBxnGzhCKZFo07ZGWMCHyvzMtaY+2LmyGLw07KoufVS/pn7JCR341
jYwERAjDvO++E68EoRVr9ZMlXEjbvXNNZ2ku9Bq148FBQ15grmhNl+bbR3kNp28YkcTMLB2CXueP
9sYtqaETBo/U3BhW9FXzDZ37foZ0kRs3BZXuwdWq0zhFGPgTyNLQ4W/hHGPAGSe6hcycbqMctENe
J3vfHR5HUn4eGkFhVetqPUdEhZKlhwzIINCqmcvNkI4MCPKkpUzkfkx9TE7J6BD7gy2Sz6bv48eR
qb5PRG3rioTgdWdaqgeyznDpcMY199ir5ItsHhuFqtUZvS0z4Q/wceZqlImzTlgoH1z43HrGWl2V
bNSnkrBww9b2bgbSwUS9H4AOvFktzf6UZuSnNMeu8rILJ9uqDsEyVD3JLI7SX2uHLUql5TPoSx75
iNoX1MTKKFrJuoqEdRQBi4S7areEQ3QXjaXmuqVbWRX08Cr3T0xzwC2Qo7MIEia5QLNqdcZIFTPA
olkpLbPZUVagLBrEezNXZKJPJCCnINL8uvVOpIYUq5C+Wk8bOOxGPlxZSa4Gnz15S5BCwUyXgD8z
aHRY6J7VkZLiEsOB4XzNAQZvZ0rfO6cX24HdJuuvQDclV01OX+v05j1rSiQ09lfrDq8I4L1NLFjm
GO7YBZbhrOyMuVHVUgoQcfVXJM1Hwt2Key4s13RUgZXhmQvTCmQCBDWY4NUei+rJjNN0W7kTYDUX
RaAcCSostZtwa2bGhsdbGjZMom1FQTofCpTYVh4/WAWsAVHyfEi6nsr2zEvhllsXtt2mmNmBeDmo
doHjk7Drehlj6h6FpwD8N/+antEektoh12pAHZ/JjUAXDMiP0KK0YpBA9bcyc1dg2aBeh/0IEA+l
J+Efj20qjSAbq3cx2f4uwtmlWwRDOVETaLWOaU53m5Ogyp2yxYGPRJnRX8T8Ohz7TalrpxGu17YV
vOh9MBZ1fIKMAo8fgH7oEYARxvWqgQBjFXI/8xOjvM3J8C3DS9Lf85xNbC1R88BhIKcBRHkAIc0F
yFM9ZWVFXRg/lkQhbui13wQxC3ZRfSWOwejO3uaCksk1w6/cn9r9gLhij2KV7l02xl5P009K+Bdn
nMYHvCaXuhRrKAH0t47LzEQXr+wh0FBnW4NG4tnyX4to7tYuSqfHqswpqEqQMmyJWVikxt5C+MI6
zEHqmB9izI6Msxi+11ELT1wXTP74+Kgde62JPtCMLewmwppLg/0niYZwAn3vIHXY5zkvnc8fmJYe
idkxUcCyB7aKXCFwi2Vu20Rqn2TM6WDxV5sSu/VDwy2CjQ/dXk8m2DC0m85hBIgVb9cJ40FGLeFp
CRcQQyckPDLdpkl6NckvCJSPbnVJi5Y6tIBE3kjDeW0lDtS54oSNOY+oW4iU9Y3iVkTTXlkwR+Hv
dugsh4r1NPaTKXW24NSRqYXxOWItnTfqRh1oooJJ8W7CaAKU0uWBq+xP8uGIDkVRf+UX0IrZYNa9
xGeE070XYQe9zsuxZckvaGIFY9XkKDv3ldyuBQGuA4PJ+GJm9id1OC1Mmx8yA0r5YP0krV/tIT3w
yhKH6UXkXjqZsx6Wu1Mepor9LcDfaJtjjd4Z8Xr0tRfmCp8kVCnYmc7vaOHOBHGTx4jGLMqnLi3T
XeTww0eKsRuFvw/HGukAHDi/7dM9L9Wbp9qa6Tt5UpU5pc++O+0ooU5eqJ7LnO9sHLvPyvSeqxTE
QtryBnKhss9HycnROCBfRasr3RUQFHCBJT9K1dmbGi34icyFJ9krecqxgOFdyeGih/O4FpUlVrr5
mlnMFnyDxcIkAZpmvD8NzTwv9MNEtuAd9iEn8YeXjOx1qsk/amn+b8bxvaprhvkJnpKgcLuZoDy8
4AJGxabtSuJJY2vjjZb6BgMBSN9K1jp8zpv2ETfRe5vO5baHVIs/smRclBY8rNwrGHOXIJLuwyry
4oSAbl0X4NBnQ9ULx24/WDOmRjCe4PhyHmuBUykNHRfuhmOvLWrBYAKYtUEnU657VvubajbufqIO
ZmlUey8j5kpBx1ka5m2ZeGof9fBhKI4G7iWgygVuDehtjxCCIIQlz0ODe59EC2xaieG8JJilGGqt
VW/hXgRTRSLZvLUJA1gVXE9M/JnU4ek8aUumFzh8kFeGG8zOMxC9904Hr9YpY92ZIbCvqvzKHZaL
vJmqOKKvem6z8aTHkiH+wOEoK5fKOuew7nlNmPfXAI69/HVE8Ye7vEE75lH95QstwP1XFdGpIYcR
vQoR7+xegCEzLcRnYgWAKdV+8laMQ5d1EA4t37+HA1vpPiX3DzYEWh+PxcDceTPHeNOyw5KnZB53
c94iIrFI3q2Z5jzgJEcAMHy3EeUnm6IQ+YXGBZE0j5brv2Dj5d+flmfqGsZVRKWuxQtpB0Q7xUgN
zBKpRO/1LN80LT/hJOMsgkCSGz41PLkGuXmb6/BaJwncQ1sgcF6oiyMJV3hGYW3qWLDlCOe3SXVm
kVWMVr3Td12E/ByKFOOKrTDh4ODzidYQGTPOliLazbzPE2EPywB3jUh3YUPZBp6oBn/bEN98L2sI
7VoAC3aN+sQl9NOJKd9VBalwrPunssSs282spW0mwI5ds6vibWXS8udM0R8jeSoD1O0oD9OtGgA2
EqhlpKCRpb2KybiGTdKT2yi03WSA7ogEpMW2+8l6SAd4doqotxHYtGZQlcODxep+VcT5wSrSkDMN
DbUN7gzyMhnpYy535adhzuB47BQ6j5MfIeYh/fN4DBv2givKmmoLEe/DScQ3sXTDBr70kgBIwK9i
297I4VDql5ZgdFGzl6dXLOTLSL6BNM1XQxLXaTvD1Z/caU9tt+6FJLeyi4Ikrx5Cx8ngiZRsEU2M
5yPuhtJDieyypw/ZRPW5hQ7Np1cexLLOp/WboIxMiX2emvynGzPS3lMQ5OJpxDy7IiZuJio0Cizi
YEALlwQrC1p8lrQMWP2c6U1/nFOyvbwQO+Zg32UD3bSEiTFJPMmFqP8xVa5gZIpDk8DzcCm8KWC8
RelxqLpObfXSuukT6Glcl2ihYueIxvAW6uQiUf0L8NywU7dJ9llr2RvJG9AjneTO6GVew8sAfKOW
23HyTlhf2sCdAUvps8MhjKsyF7fZL+96AVcMZBOF3/SIhGztmLy5mm2g9EBApOoQcXT2Mg3ZuIXN
tPoc0GvE1vAIpZYYlYpLa5AsIkoHL/A1MozHUthDEHYoTpVLEAeHNlFxnca76Wsnskyhdi8KdLvc
Yf/bGEXxA55iPyqW5fTWWmzkQevkKHrFJ5oxnAAFi+j8zaknQNVN0FZIT0YSiuJpV0oMz7YmD1DC
r14MF8PXZ1giVEFt1QYeUnzF/t6DjJoxxbVVfLS5AUyr2UweNVjfdRZFG/mywDIWLP3vZJMcw1iJ
tQ75a2S1/PKiEVStcQrMyX0GW8VopAsyBc2ICjmerO9pnJ+oo15B9pJjigYhi97nmRfdgx0QV8lf
btsHz2F+xNEBHQHdpMM9Ez5Fbv8qRx6XS1e3LzpwIJgMeWacmdvfDMf+8olVRs86rzyteU4kAxcW
C06U/bjuSDHHlN+Ki0sVQrmodec1gVfUzSwLlxg/mxUIYbUIvB8IfTyNUDVBEteMtHD96cmhMpwz
SY7kiS4u9fGXpjhbp9q0pwCPN6UiYUw6TUDJGAXZT6zsJ8aOPCWcuU7KTCSKozWOvQOqXbByBVAN
HVsrimpfXO3YeUdIyuKHxIq+Qb1nJ8keTv95qG3JfsR7RPogNu40/bIse06GMjo3atq6uUPeZprc
7WHhm2mSWx37fEa/IMX46mgkOorm0eTC3XooFWA0rCGmK5yFxqnBgw8e6VURwsVqNZPbkD9kqDJ5
Lp1pA036pwMpv81j6zAW5luVWhfbjG6MbhY1qXEkD6DOh0fTb6ZVajMd9wGtMQUpuc03BFnqs2w2
QMu4p5MIlNeYQ33CRi0Z3bNcIwivqMEF40ZZJyP/8pYNbgh5g5PGJcBQYHgqGm9vD7CQpxGouMd9
igv8zZE9EWE4ja1q0DCNJBv4CURwGsJd22AR1gAHmkdRgHmZmgOBJMnO7Ax9W0bW1QhZy42TyMmN
wWwd9oUBAR81qdUzZ2a/lTpZfXRsyOXaIwAF/5k1H6yaCNO6oeeruowf9Sb1iTCT8qHWi4FGj7aq
izFudi2KKuYf9mDjgUust6au2hWHGZiIROWndkAPmHr/2rEnBNvUxVaPBb5Qzbr1sfUvgf4KovdO
kUGwO7RsL3sWk3NVY5rsS/EO/ThfSxtTm2YNGN5UkQU2gRfYQJF2GD3E4XreUvylW1crL6hHH3iQ
yDyldax7/U5wGmPR7gNbd7fmz9oNpXfRmZA6DaHKWgqAkCzMiwU8FZ/0oK8/2sb9Wti0UnfyrTSZ
znS9eY4r/CohgJ/ZwNWK9PQyCeIoiNV6wyM2MCkwi9P/X/A5kVCRZnlAENtHmaaUWWQ1BWM+UcG8
2Wa7NwT1y5Iuntr/urHi/2n5M+DVDXhsRRvQksY3vWUZLOA2Q7rKgo0tEUUS62aUyOaZVFn5YJW0
faGCVtBV80YmBc3SpF/SZvgnS5JlNJutWEyAewIgWBj1cXQyzPpJ/xOa486RO5VyBxU+E4aEMTOM
6TDwqh7eHK0Dhe5PxQYfe8Bq0pKfIVnU1aT9egbh8I1hHDUoAzsniu5K2SW6p+HHtHJm0fQ1HMY/
pCp81EOx9ZP5St2+ZWDBpphtuBD5zWeJIFP7k834mnpkr0Fh9KS457g9gqgtSGyfSSgY/HNCRgWi
4/BeE0COQ2fZ2s37dO5b3t+GxxLRdUjjV2oR0lSf9RbcJaBIndjVLU7DgZikfDHSGZJ1ew19gPiq
ha9hwoHMbyrFPd9W/Iw0fPmR55w9cMYVzJVaRtuJHFhizGBruYQBOATvrICxPmK1Jp+tcHaMzXAj
hB/4r67oE88d2kHPcWEacNv3N6+rz17Fjjmqo7fQad41L3ml7a01fecZ45M5E94+N4cqVs+DDpWB
yQpMsxzlr6g4rx0q0kFme12W5xLyB0Ii9iqNTdEjj1mBPNAhYoSk5NUgvhS6dYVyBXrLt667/zo2
BkgNQdgmPkwPZqQk+WlrE1pm3BpXmaefSTKlWy0bFPVHRmtsmExU2SDYzWQ9hHHxrZEGAOfqjWRN
BkL6fCtihJX4y0Pd6Alu4XMfRQ7smSk4incOwAiREMo1pBR4EpIUhSIcycRoI6YqOeZsnPBVxRnU
F/K9U+WwBgoc5Pki1IstO5CSNiTr8Eso0E28xO6GjfwXz8/eMPqXXvlvBANDg3O0LcFs4VG33iV7
UMPRKGVq8uwK3Ai2N6EtcKeL7op160sAKTT2KivRQpOAEhdoESxRPyVIm/NiYjzjFWrFpu8VYrpV
T2dojieLGLQVaVnHahbssUr8YyhNVShZD7Gl5+KfDqS/s+G6E4j+3tXNxe7QkC6FX1VXP6DKN33n
PCyPetinVoADBX67Ld64HkNf+/QU4nVU8aveh4yQJI+w2D8paS5hnesrXSQPCd9slwLYKGX3nvoD
v2Uogc+eGy4XpKFasjY4IuJhAV+wxif33F5NiuMr5CwSHpEDY/bVnMyHSFmEgu7pOL9HZ/hAcxz3
KNPHxo/WYQ1QWgqPzoXjlGiCFT40Vr+SFVXzUbLmzXy0123C2VlVYAH8R6817nE6vkjkdUwdrkVI
rmo8DQ/kT66j8TRgk+GhYHIZ1Uz41rXNiW9qqb61ivnVHui3o/E+k4qCPhSfRo4mex1Z82ZAsltZ
LY3RBDpcet3N9RWvtFwQmAzdirpXtE/gmBKH8zrmLm2jq6WnG0eDwergq6CS+YmAWVIaUCIWWnow
i+jJdkkUZSSmOepF1ajWAOy8dLU8lu34ufg9qwz7Vj2aZJnlX2bedoEvCTaqZyIM/Gl+1yRXQgIE
G7d5vnFoANed4wUhTsK2WDzCI0qV9NeZFw8fAgnEJLsCtxOBHWTS4ZzeODjnUgwlWDuBDJEBP3jO
nifkICkLvDrsCEUcsHhSKFBZo696srDrAcqLVkQ4QklEcpksxq8B5kvnvAm7ohQkJj0s5SakTnYo
yqjpV24rZ1BG2b4omzuJKwe3wYgVlRKfchx/5gPzM00wQc2O9ti99Q57ZEnwt6pvlqGOtUSsSTM9
DvyybJOiEwa9CBU8VNpnaLofIVOxtaGbH7hD9+S01HtNV+d8Nj9BWf1zYjw8rOzgQ0QXv8TKaxis
Lj19WlkJqLNwTJ4LAI9nz2LJHnrDzpXlazhTxXl/jq8xO/bKnbWU7bFuPnT9dDZ7HesDSsJJvqbg
6BxUXcCS9jXc/cjUIVSOSHfIHL2WfIrFwALDVvdxzM4M5A9mrP50RWYhVyeyWzz4Q7x3x/Rq51jB
0io8lSJFAI47nKi9a+Mm+5AMB6aNFyMXd+qxX1+rngt0sXbKQMYJuz0mB5QnfK9xr0FhJtspyu5a
R0iUMF5tXX0MUACTom52rt5Fez2+SBAo+JhYEEv10JgCxSuNXWowD9ds++4yKGbJJQJLQC1LcY4m
UfMXk3SDxiO5Mab446x2CqVvWNB84xUh1gFU8EYz6mw7U1UnUH5X/fJoU1/9RLwZNX/nqizxnM8p
0iRXofkWHYbgiU0RKDx/GdZXofkl4KSQ5Mx4O0YGH8RyGLeh/MIee9bclq2VafxH3Zk0t41l2/qv
3KjxgwPtOcCgasAepKhesuwJQpZl9H2PX/8+ZLpu2bym+TLjTe4gHZFuBAIEDvbZe61vfZSU+wvV
UajYFVjswRomoX7VWMg7amfaQbUh0orG66JnrhUDR+7USHB0dDpO4nxWGa7V6udu4v43zHhvkAEd
1u0XP06+mbrhzinBMY7tpZev0oGUUP+dXDDxCb8KsBih3PMQHy2Wqn2caGyELW9uqfa8UBi+NDol
3Vh/MitUS3XWYZZHHM2MZdlU7OzDcCJaBO0oMIOlqIqAYmX8yB1fLbR2fFFktdOr+J2YrNfO11Ft
1aj3fdajblOnJESWeseoTB/3VtiSB9ruTGt6NAmetrOvXh8e4uhjBL054fu0++ILS9QTStePNr28
1use/LT/lmeUkdi9KR+Q0MLkT7YihMHWVsntZJefHKfdysJLXc0s4fIhtugLBt4gwUZsyNG81RCQ
/+RrMHz0pvidaVN4aDoymOgIGuV0MCSQwKjM1JWJXnHdKJj1jVfJrtZK+kctIHaUyKUlAL3yileV
s1H00iVrcinzpCM0iL03LwQERL7GFU7o7hFauQoRuQ3EviwMUT5X8z0jdIS+UYjq2nN2xti7cb/2
h75eaOU+zoOjTENXrUE8NNO0U9vP0zBC1bb3XgDBpy1gmvXArGu5yU1/rc82ZhIMEMgwcViYTjzn
40qMVtpQ461PVzYGzmVEkCSNRvpFeUHF4VCMLQ1l+tZNdb7Kh0FfYgLPltGAyc/UmmJZI0QG3dhv
JmsKDroK17DxKK6xubYRAiK7KKQLeSFaHGUe2q4VB+UyAozAm88JcWRD0BQ2dW1vbVeDgLijlDXz
3iACwpf7V33v3LQyvClHJKZO/t5FuIkk0FC6dDgcmT0t23octmZsPjOOpM/vU1E7g4Ajzf1d4RVu
ap1GTzpgXjZ6sOYlgjdwHx3YMNrUsUFcCRpwdUlnHYeUNzIWnRnMTG9Nm7LW1EjTSEtUqSMdxCjJ
uZWjICVhD19rBHOZZAFJ161DqNcGu160hJOQH7NQetSplV29pcK/03k8MbgE8Z6+00Y3+k3BeJTa
jLcM4SIEz7K3xiqObd+4BetqlqyRXvctjK2Pimcw6flmRfDP0+cCM/AyTTQ6PU7LDVDHfES49znh
b4GQDUFaicI2rln6Ddg/2movwmCI79HMRJP32U/j11Lo6NPsbjtan4Q30TmEucSizU9pRzYlCUTc
8rmsYm2tl9lTDZ5rrUkbPbd08GaxBzMqAAwdrXcg8veVQI2WTqzO+WtLnZYYvKgC7mUv0O/h0zkb
L1P28Cbu+6zp1grrVp975DbMDRZycXYi40llbd6mraqveyYH4EqOMIqBHWQRlatpvAk9iVc0vr5C
6dpRZMbbnlYBWDI6ogk2hY1RkOeqM6LlDD9VsKSpbGJnm0fjU0ND060N5XqY7Juiqd9Kx34EVtkf
YtkWZDHhIyAC3Fq2rfWRma/OVnp6CnCt3SNxaLMX20v9l8TTcWJMwRa6yZoms0YrEYSdVj7lMZ8E
ARn2dxIU8XFo8bZrs3LDfgmvG5VW5aXsoJpYdfumh7Eb+HvbQ9EHHNra8J4mprUiEqdglGcTwkUC
NJPFMObFZjA71pimDQoR1aooP5rEsW+sMXhD9Le2m/LjH6Sg77Gft39GVZID+iP26OR//7W7lDa6
fc+vX9P3+hSV9OMP/df/FpaSZf5xhfjs/ns+p51+TzGdz/Cf/+DX8Ev4cxzp/C++Y5SsD8xFLEPV
Nd2k52DyJ39ilDTtA8hlKbG2qECjTfU/FCVFEx8cYVhC1VQcwGCTfsgj1W3+zIH8BiDBEbb8S3mk
PzOUbPhJhqkyoNOpZWZ06glDyXe8ILA94GRdckR0gbCCjBj/lcJxbdi8JmLdc3+4ON/vnv/K2vQ2
R1xc//MfnNVP8aeWPcOjHMsydGGiipg/0dvrfZj5/GXt/wxj71eBZ3yj2GfvSDCuGRqUo6P5OPLk
/P5Yug2k6ndHO2VETQmWLCyA+O9ao8TgWHmxs6mckrzKnAidx6ateOVZ8MK1dWHoxHw6PqUjiiZs
XOBPLZX0AAZ35mGYZIs0tW8kwFw0AqNrthkRUyhTpbWvHGnJKxlYvf/YJXUuDhXfXX0wIoKnynoT
lLbRYF0JcxMKBvNu8uXV9RysET9k+FmK8NipZXATya7kU/WWEoHvVRmUPiLPmbNeA93siPLJQjNV
u0PdDI511TZ1GbKpw9BjJF+JtNMhW3hlnpmfTDG0wkTs0CEmhbEzfqkVfCzb0WPLg6Ug15hMdYyT
0RsXs2XGG+roOKZsu7YD0zFv0xnES775ee1/Ja0dr07UOLG4F4U3HKOgwzrV0H8qHqKIjtU66Hza
sFM45A4OWa3P96j6FKKzxzE7aDW8RThSkhePijjbd9l0T5THVuxUAS4/NYl2CNQmBJqRFqurnrRK
2mFGYjauTDPrBUO0KpH4dv5w5DTINMOuhYGwbusJZ3VjtBALhZG+MACaPkFadRrMLviwow181/Gd
0iIu1j3bzvijoZcYPRWf5tNzrdUhzg6EoMa2VGpQn8NSRsFktO91O/XYyBK1goKPsCTtRzZMpgb9
2ICBsimaMDYfswlm3cdRq53yysOo0N6B1u89cFQV40aWhAmJ7qjRJGZ/iA0db9KI3FkdYwAyxhQR
n6NkTcQ2rxw1I2DTIrAooUkb561fWVmt/zllhOhUKJcFjdw0ydWB3byQZY23JkGT7eXEhqVIv24a
uzBzRJg5+qOakSHl28QtJ9Zs0REKVQPp1jRTdXCKgw7W91pqmjBISSSFcIeoeyYIlgOsEGiCbBdC
OmopIyNSllLlgfvdosjjtO37oEjrbgcKk9DgQMVkv2Uo3WnvsVqW+nOOG2hi+sn8mrzZUcs/k2oa
MEYdUrMFxQh6UipPpU/yiev7cNgHjMsmGpwa0vdY7qoGqeQXsOF1uq7hFyGDbvVc3EYYxvsHg9ik
1FWx681k4aZM523OpNXjBvdfinl2CtCt14uGxm+2HEsjDN/LsmMuthBapdCpV6hiwdA6aIltxJZT
3ZXPYuwTH6UfAR2fzN7Es+dHUUwTOgn0TEU+0jtReROnPH6ULJ0WXCEwZVJDTUkQ5aI1GLe5CKvt
6UYm+FFrLYWYrI2IEBayU/XERXiuOfcBDQjif5xS6tNVJfIBe3bQKQ6VfCh3kRQQP0VslUenxcw6
ZxqgUPfhnVHCkb6u2Z+qlqaEWxAExQAk5CpQ2vU9zKjWKot2IgrHb0gpc4C8bpqKNQqrKc74gl2n
OtV7ha6YABheFvUhtcrUm6VsETBb9vrqIaJ32X5idkRUI5MIUz5gCW0yLCJjJzaNVFvGUfkwObvU
wJ+HoqqEway2FSKvJCKlY+93XZC82Z6CfpSFpvA6TG0GaNem0MuBEEhPEY96Qpdr3ZcE3S0w4pTZ
VptiJifsg4v0nZSDur6htInlFUFWuQnq38kKwiwqs9LmbSuZFg3Np96iuWQVRa1A7tHHmsGwY7eh
+UXpLa5XR1d+AuAQdcBTCmJ8H4NQyVDVQhmn+xFjaWH/KcNqpzLT+lIwrFKWpCSzrY5UZ0JVA3QU
aG9UtXjW0MvRoQsrEwBvZsDDcTDDWsiRyE9kNsy+bF37IQrc3HdUD/FrCAUBAXimv8faMCU3FmyO
9KpQek1hqm23T36eCyKD+WDRU6FEjXlXjp6CroG82+Qjb2vh0x1XPO84MBwNnqwyyUng1b1cewR7
KlH+xyB8xndYtWa5EWQwsWYQvdtc//Ei/f9b8/1vSpjHH6cRzH6ekHn9Cvbu9b/uWpLmf0Jkfv+X
f1Z3rI4fmHfpBFJpf1RjVDPfqzvV+WCpui1sQeAIRRxgzX8zMrUPJuuq6hgOmlUbn8V/MzLlB0PT
cMdJA9chAfX6XyruNPWn6kchQFmih9E1jv1jjWXb4OuxzWSuTS5ZNrKD1LqVjbueDJEbxmSrfrgN
2U6onXj54SL9orrT9DOHpMz98ZCWZpBdroJmh8XoTk6zDsZgT8LaK76Um7T/WCPTSEex4RHDTFo+
5Gp5deHQfH8/1Hr/OVvj50NX4QQ3BcM5BZmxZrK5DKFjj0G1mcZy3dInColoK/PA9Zqvrbr8/VF/
LjD/c9D5OvxQxrIFK41cD3JXVeKdnvhrIyrWpAwQHgOOoU9XDc69QCt2vz+cOZfHf27J3K///Md/
jjef/A/Ho7BURiyHJmwNVvL5TX00ZybhAHuT3mVH/A2GJfMtQ50RLA3N9ncAWm+ShESeDNYXRRkM
nQxdiNs6mopswqrbtUllAR3PiuhHD0lUu0Y84gclRuQ50XAMFmPgPdGme6vVLLjHtzzdgyMRUOfy
bmkMktjkcY6qa8CJ60naomPAM0iKn8Gme6J6eyMEN/aXgYNnSOAlxwJaoaolr9UNQQO9FEPi0Voy
avqghYA8o6qBhezORwUJRe5q0pmTrn5/DY1zj8X8+z9cQ4akNbJT394laO9vHTVdBXmkfkoNn/wT
ZBnOHOZ5A5FLrsl4Dp4rhn0PkGCZDCpdtNWa+EXvQotcg5STbHtPKRejprT7CsftUs2j50miZqbT
RSsnzobH0YxHJrB1r8hVXc4wx2QsUY+E2d38EwmBk423n/ADffr9KVpnngV1vl1/OMVECOaDIclT
md3Faz0bqiXULiIbS2UT29os9nW+6Cq8qxjZxI09TcWVsBFLIrYv9A2OV3/b0XPeWSh+1q1qMo9s
EBhqRqOu0sIT27SLw82kAITs0sg8KHC9VjSv5s52FpRfh7BSFnVpGZ90J1EftFoMuFjxvQEAArHe
ZeaMTIyA4VV57KYt2VSDUW+9sDU3eTiJrWHnyVUN3PdODyPyLAhhQY4C6lo0O6uqK7IgzX5XibhZ
I6qIrmrAC7flCItTIarvwuM2vxN+9bip82P4w3XUCksmFXL3Xej34kp1Ovm1pJ2yr8x0+FwBrW0X
FXZTFEwJAcyxUHDvOHGCqyeGQvH7L/PMI6+e7M3tEuN6ExkxM+n2ke/t0EbiqqWEWKhFsGuiEVxI
f/P7Y+k/b8//e32ZmxE/nnBGuABgnClw0zg1wpViRMl9q094witjsLkfvFe/wHWH6rwXDNAYE3+a
JbI4Q5WU7y/HO0FHMxhyHMpJMpf6cUoaR2f4D36Qy4KGrJa96LOYrIjqMN2ifCkPJX6SfDuZ5oA6
YUb9rzsSTRetUOLX35/ZuTeTevIyjKjkZJi3nlv596R47DEKutT0qLbUa2Lubvp62KZe/zgED4Mt
b4ukuLDe/NFE+cWarZ68E2OtQk+htorbZiHYD0zstLlbcD2lL5bI+BnJ2OsJTyRRBtuKubzciuSm
7yVgBqiYxcaQyscLV+HcDX3ykhQhI7i49fy9jqzb0k3mVI++X372IwLjZbsu6JGkqTh0NV4WthQX
DntmyVVPXpOMG3OidEPD7aGWpRYC5PFbI4zjVBNEVaVuJv2VxgtNyPrwNw85X4EfHt0qsNSsNEbd
BbuzjPA8GZa8QYu0KyKNUb5yxIsFRzO7z5Rh8/tjnikG1JMXC1EGChZC3WY9U/Y09XYz8K7IUhwO
wZWNwMmQrGnIkH9/uDO3NCD2n09xhIeSx4Zi45XpDvH8vPQG+td0aXq9a4S04G0wSCrp9uYXcgwX
UtfXvz/0vPb8z1sanf3PR4bCoHQN7UmCgjhTUQPMIYTUBlJVRAiQ9Evr76/vG805WfuQXiER6Xrp
KhmppMRZodqFf5Bt2WatgS4uvZ6ZNANNHzHQ70/tzJqvOSdLoFRw7Wg08lwnC7cj8vZmIu/GKw41
u0dwIFtr9GgAkgumsIYF5YVL+utlXnNO1qfKLz21BTfq6r1JhkN/LyCUqMyMfaP/SvT0ukEBeuEU
z13WkxUJApvahowg3FbINcQPsBQkSstsCzwRSw1Zb4SSjzAuCjvZXzjmr1ceHOI/3zJJijE/Reyw
j80XGmsrRQfiEeNgMEZciOUyDV9nbVCHErYmouf3Rz13UU/WnRI5PaP/SXGtqb0u6Y9pEjljZ9Hn
HA8mLHRDj/7uRT1ZcHJya5rWToTboto2/XSlkBSCa/EGXdkKCfBKJXTIVoqNZgUXFpyz9+rJipOH
gQQzbwvX9ImMbIhLSqGNl/muLWB9DGzDSAIckFNpDKZrvJm/v6xndpY08n/+MqU3wuRLsZ17cGZi
MoK4ltswweDdIElqyHBR2rVBpMoIc/VvHvNkzZGGkRXctsJNU9oh/pvi4/nxczx8eBP4LWlDVYgw
mBnZ8cIhz9yz9unygyW54s1oEjFeEj5X3rVBsx58Zx+i0tTLyR19Z53N4kB8EDFT8gvHPfN82idL
EBxEJANhwKniO6igNU5kEljC3OHowzASLfwGPasPRQE5y4VjnjvXk/VH6RElNk5l8TMx4uTtilf0
iPg3afFYVdYqRo+Xaf2KVuKKOPu/eyedLEUd7tZmHGLPnegZyhAVU/8pgiPXOpirm/imbwpoVVT1
Qt5eONN5xfnFy8s+WYnGqdRFOIb9LCdfSsgChkpepMbwAqOgHE0YEO1GSntrYVBY2gY6S0lKGmyA
Cx9gvqS/+gAnq5IE/zLUYTW4YQdVoSNcEj/arMFhzCAOcdO4BdHbtUHGcPIQqTsdViaxVSpGgVEd
3d9/ijNLo32yXBXkG5oZPV1XK5xNgkck6wgFwEmWDhryOr5sO7/Umjl3P58sUzHUw0HXsTSiXcfs
YR+D4VsVwVWLUSrM/ieExEFkr+K8+5v3lTxZofyOdGcPBq0bZ2ILVnhREifRYtuAq7OclAivWbOD
rb6UQAh+f0XPrcbyZIVqbHXsojwb3DFWNKzl3qLE9Qod9dWJu8ewUA9hpR2dGuUfQTF9oD1cOPD8
sPzihjodb9oD/o1sRPqjaO02o9ZFYIOmkdooStLrGnozoN9VGOtubeYrTQVwNtRPsRnAMPL+7hU/
WbSAF3ll43gG3cYcwzkuWnYwuqO4keCL9/ZIX8hhUVZ+mVx6/Z25r+bm6k81fpV5esloxJ0NOsIi
eXcK9oOl3JsKOY5jsalIfDZnCkucXXrNn1kn5cmCFZZY99gJm67so03gkUapTQegGnsJNDoVCJbE
k4e3wCynHYOlv7k8y5NFq4Z10WWAcdwuIihEAXZrI4iMw0PbQn4Hah63NKDIyUZUs/IA/F+4teY1
6Ve31slaFRW4AusCs1tmvekFXqd+WCVleixYJ83QvHN4omVYXEvSi8SQPJPP9D22608dxe2fB/lR
KqCdu61PlqgwCfumakOMdk7yUsTaUbO8uzzPnxxPrIpY3mth9jCwoS56molAv0xPXlGB3TmpeWmt
PvcZTpauOi+TwGvl4E5ZvRUyclOSWdGgRtX0pGXTk62PdzkrZVgUVAQdLvv8mlHAIbOqT3/vKxAn
S5ky6DDm64n0DF7DgBW+CWrkXtIVrfBOjAExMhglPG3YdKZzH+fp7dh1F94S59Y0cbKmAWRsxpGk
k73U30DILzQPMJXe7zRCdUYAIWAqlr3trUurdm18FRfO+cyTLU4qr9FGmp4UwIcVguZV3EtxbK9n
kGzW4ptty10BfkIo5k4D8nzhmGeebHGygM0DnKoapecWTXnwHWLXeT3YIt8YDq8nejT4Q0G9Aj/u
wlsUAJeOOz9Kv3jExMkqljqqZIRtB/tGnbDCfUnzj20Z31oQHYNhQJ6Hoh5fpAZ03Gyxcqf2n2O9
8w/YuTM+Wcs0nZEoSroQX/jg+rwmGmCoDplfUWQ+JgCPJhMTefFSpMOzVQ1vFy70uRM+WcuggpWo
E22HnZKzBhi26Zzms9RMV6TjvpHxO9yjTY/hBzcaaOVul6vt04Vjz8f41cWeP9MPbSFr6FVPs2Sw
T9VxO+gadGLvqABiLFOA31IgEhzHrT14WzOHcBPYt7M9uMJBfOEDnLuzTxa1Pq6mGgyd4poIBXhj
rlKNjtAw1A8pOathqu5ay9uRT7Yj2v7SU3xmFRMnq1hbSBWkQuW5Jba+ypiJ4XddklwRC/I1DXEq
ymytmOO2AW4ZaB4pQ+M7xoh1YdnLC+d95iNYJ6sYqZBa7+khmXgSH13RPqp5c5cwQJls+9G2s7Wl
hFfgBHiiy11kNc8Ao2azz3XdZZfq0HOf4WQxq4MqILStcNxEmZ4I+HSFLzZ66GHTt1C3gHXx8z1P
N3JftVr3LSt+MhyxGx9k4l26A888dNbJ0qalMF3I01TcdBzg2c9Mp0As1dbcmyXbnzyjNE2+hQ3S
2ClxkRb/zTvPOlnfslxzUgNLBpt08KbVO7OTBc4Q9haSTG+zWiRdA1lO2QIVubSDPnfFT9Y227ME
njBhoym03HYqVh65A2Gu3iJdv6cV+gZfBNQRSDmE6G3hBhla65qHwW8vljDz+f3ikZ9FmT8+8jiE
ekf6mG6wFKy1UlvQCNYtQfx3uBHIZwtj9gUhZTfTu5pdyFgGa1QVWz2F1Sh8XBtGeqline/2X32W
k6UPPX+TqbqoXTMPVyDBr+Kpuu6wYqnSRBMNFkrVrmyfvoniGgNEx1xdybyh2rMJD6OoV/QXQyug
eDn72DY//f7h1M8sStbJqmiPPXKXwqlcowpuJoAqBMls2zkyRY5kZXzNgi8+Lp/CGPCTSVYpBhVs
cYQ1Lf1pAObUrxjwrn3DWCUktni1eWHZOHe9TlZLCarKyiI+GEaRTUGI0eSFR73C/y/AXDcR7EIu
ROxcekbO3a8nC2XiFQWYrLByRWjumjx71fhu8Dou6ujZcuQS1t269bsNouwHupibjg6/5pQbG0jW
77+LcxWXebJQ6gSb9V2bty46+xc4kdtCxbdgxtehYTOwsF/w8G81ApYbO7lKMRX/zeOeLI5eEqp+
BT3aLYmGaCMUUAUxvHnElM+H8CCRjIDf1n1wQoW1wfOzunDg+Sb7xTNhniyIHUwRGUEYJy31S9pb
dwwhQWcQoq41u0oKF3fygscEE9XAZgvEvuVfWJ7mU/vVkU9WRJ1WRORF1ugaXbpzOnjPU/c17O46
ZVzBS99CpX68cJJn6g7zZCGcMGs7aoe9QFEwn/XaNum8XUQAOrlJ+5KpRjjy5lcB5Cj56JIv6PZe
/wD658JkVzv3AU5WQUCEdpd4luZ2LcvbJFZDOa6NIf0WNxDuiTM40hgjjgp8fZeBzw7dMleulBSW
9oVLcObFZ56sfaXwx0GvQLsNJr45QLPFkO+8cNymxDnEefUcZuWqKLWDN7uu0vHCl6ydWf/Nk8XN
T4WZ5sXYgt1ivFF1qb8aq/5l0pACJaiVFcu7SYf6LrDTzRT2RzWBC9U1xlFBKLkaQXHgzL1LgunP
MuQvqemOYF7zOv/W/NYh8SufxXyYNz52FfpBgzHj+2FnX8JP/7POGsI279r3arxHrJw0f1g6vjsY
/l//8LvT4XEscDq85YTuzD/ND/Psp9joua48r6V76F8xuL9mX//Hv/lTRWfoHzRD6uLfXgeNle9P
FZ2hfpCOOUvlTNO0dVPnK/yuolN064NkSIfITtgWnrs5H5pJXBPMMqlZSCdJn4ZnjdMAtd1fyZqG
lvPTOmFrts5/ElyArvNTrVNZjeytCeC7irKlBpVa+BNBPD0fZSMz8I360OwHvyIy2hyKO2TPdypq
4kURjyRlRuG1kFD9sTPPiRmIjlDxxoeK4ISkohFntrrcoZRfEc8WbaDjfEmTyTsoJpjckrjYMXyo
LEXZ69NkHBoIgJix1dZG9d/34qBP/aaviQ3zirnJV6ZrTcNf72TO51y5VoFWL+MpNa8IrbdWXldN
hAjBm8AOtQuS+3HU5IFQguzQBTjByGp0ra69s4Q8evQdNipWNQKQJru+GVT2wrWP1146eIvzdbIs
2bscs8l7nkh1dYZpuDYBeA1GSCN9yPSVF+Q4k2pinPsupsaFXjExylnoOcbtHt1vr7MAmq+klzJU
wQmxroyZyzH/UqM33mPVi9ZJV78jWF9pXUfTPgc/r46QwxqmByvNiQ7eILwtesqeqLTZVZn5xLYA
khrAi+8ddY4Hy2AS1VYGzD9Cg64FPUZkLYe0EatikY+Fv8rTpt61iqaQkTx2V8VE3kgkBvUR7FIX
Gdpdh4RQrc0UJdu0LlHvL5K3BEnulRF6Ww1x9q7yahjCMfBez9H1lRMgJYaXm6y9OspulNqXIBXr
gna3F7t1rd1YADfjRg8weRc7zMjdkNjXlGJXdmGxLicNTj2KVny9iEF0QIRZXz22BcHXmkUgTlMC
yEqCIj9m8y9DHz8YExC8AtRrg0oZGmPznkxU94Wco53LRYi/dCsVVQWmbIdbW3FH0idWHp2dO5tR
fi3pYnFJj2i94k2KsR8sXYMRO05cqyHxQQ1hp8L2XGiGAdGJwIoF6rcvosmDbZU8SIA8M+9vXWc6
ID1qM4/+3KcwzNdAXMW6wAAY1okPrmNaCFG0DzZfX5pnxMpACse2v5my2EM92I1HqZMJEybvgVOV
L1pHeyIq7Cdws2JvxUP9bHnhuq168clHQK/OP7WSkvR3m3FOk6X3jkN+duOQZmURq5Wlx5HNyBVm
4+i6GCgjy0hvXQ/G8JqUqG3LnZNq+X1J2YW9tVEwgDKVqRrjuq5Nj8xOZ1eBTlZ0v3sEWASUKCJG
IbqNY7ixRjp0nwq94tXeTNeB1Pb9NDwYrGA4r5uvmjo8dUp1DCzCthuDSwspMh/VbMmbGIuOY30c
pt5eWfaEt1RR7wg2J1OgBsvNC+DgqPAi+IDw/Or0kGdpzj0brWF5VTciYl/dG8YeKzMxINC+caKN
Rx/1PlQzAWOhDDkNaRqvXYAXky3u18wkYcHMLNcfa7krDPVFVaW3m+IGST/jzoEejNJat2mVHTHb
p7cJC0tB/gHJvCC0YzFuSpvcqsG4Q8VTHMPsqTLxq9vdDJs3ENM7kXgnsA6gI6010vlQ4NqgD+MG
TPBoq89YF980JqxraSkw162eaNkw/xZO0wwGGOUzSX2DQRTDyGw5lRt9cMRT4YCpl9NnhNNzQhOk
6DwGvFHL6NaPhoNJkgGALexu8mOO31cHObHy+l5/qJo5Nqn3XiBmGAdwkgUTkuzekITEEcjxMYVv
XBKiuGiSVN1KjRixlpzqXRD43apqUzewy2+IGfUbxyAg0/KTlahtb8eRF2M2kZGHk3XVqe1HI/HW
oVeLDaEPxJMnU+OqdvbYFyrcYxMsAxkP+3T0Dppi9fSs9XSdjZWCbh/IiseK0/NiAIG/w3hC4nLn
IOEtMBDb2tjtitKkR2gAcdI+yjbw9lF9m0LKPBRNYLjIWneqTai7HxkSWB1xmHV11NM22jd2+wCM
JnaFMh1R9Bx9DIdMDmLusdjaNgU5hUWOFmQciQA0KHsWibQiElHWnagUymPwhBD6X5SejF1WC1xw
dhyuZKl/iuICi6lVP/AYfJsGcq30kXeU5kMHR+IBByu/Ggn7CJIqQTIjgpUG/Baua+jv6mhD2SVi
bRd54ZcgdWagu50uMxvqcRFCpkz3prTxJakVCiq8LctiCq9sxl1ruwixjicO35ypbfIWvLk3djdq
3lWrSEbFnYjGYMYjAVnu0wOhJd1ijJCekh6Oxjgm6tiiAWCa4UuttiDSiMPY9YzNMuhVsMDphJa1
ZaxjFv+Hwi7ljH25qWW7SQdFWZshyLYYYJc0SczOFGfX5qupDMQmryJQ9ibEOp8X1NrDHwitxrGV
t0CbLIbMWX/3xy8eeBEH5pmVT+Atqm6hF81cP2gEV6bDlUEc6M5I7Du8eRQRug/BrSL3KKLTPpj9
k5oroD/bIw+XfqUX+Y4VpLsjFBV4n9clLp6R7cQ0ilvtW8HqSFDMkGziXHuNSeOTSXHT2d4WclhN
/p/8Yqq8bumDvUCLCDaWJ8tVZkLkGOdcWWbTziqyM2YAwwaJLuzbjk2o41eYs7AdEb0DH1DELkTk
BTnazOyJ9p2xsysrw+9F0mFd7Scru61D2qnQbLxFawfWXnSggv8oLP9Saf2rovnHmvlfZ40qP/2t
/y3uZMF26nzt/fk1PTUnz//ge+FtfCBLAjMxwzqCbrE6/bvw1rUP/K6Be0VIgUvFoCT/d+Ftf9Cp
xhCAa7qh4xWY91v/Lrw1+4NKxS4wt6rUyxQCf6nwdvSf+z+2piMmpMan6IZ4ZRrmSR8omaRDlUod
2vQQIKskpbzKiG8HjdUFtrrx/eCuqqfOVbU5kccCoG9Mgp4BVkFWvKsqKvNVNtLM4f1974mgJWAK
MbyIPjp0XJuiKFaKxFKGFeKb4hMxbZF4Qq7ZGg+ca2+F0L5ZsWz2Zk728hTHR4GfcT2psJk68DME
cVDNGAqYFC0Ornqn/BwrsA9sG9h8qrbvhN+xNHTp8dlPgmGl5DwQhV09SmPaNLUwDl2pv1pkWC/M
SddJ1vIUzJzNsBYEnmTFDXufG7PpwfwlGHkKwu/Wgzrjc+rmqoIjuI8Gqv7KkxoN9XhhWvC7jMlK
VmUim60q8+5hJKdo4QQBNrTW2yhm/c7G6Q+Ux5rEHnKzoP+jucEjlOA4gxJPArJX9uackD1th7zo
N0aeflFNOzjERNyphgjxt4zhduh4/+ll9DVQ4VjDU5yuq159ymgo3Us92hQR7ziwscva5t+mSQMC
1SED3cYzf12jjkYLfu+zpdLVMdjZvuyhJzNQtbXevg1b0GGNB74zfxVqOqx1EtbhFQ6fCx9AwqS/
sedpQXba/nVDwS5JOdyTqj2REe+/kVpkHxEZQYEuAYqpIDtwJYCvze4ZdtHsjZRryHz1U4CcbWdv
bcT0O3BW2KI9wkUdhfzmVj7QPtEXmaom28TGdpuXIT2y2CSVJGoVgH2p3Bu2uQEVYq0UT2E2CV/m
6BueznsR3WgmbALkYwso7BTu2nBorzQ2AIaibMgdY7RYyHaPDdBfVjhUb1K2DcfUEUhVRmQkZE7q
CNS1LeZI9cb2nDcfYgwTqgoFY0NuZO942doMmO90UbZQQ/Euhohwy6x9nXAXY14NmnnzRz9vMAlD
bRv0KWVxS+8NFE24CAOyc0eCtGwszdvJ2WphiVclFu1j4ECYbuFieV59WziCHDsz1Q5qiNNKG/Rw
aQKg9hUAvlH1jNUtfSTajOixILxp8Z49yhuNRDtgvkStFrIjPFLWzt7Kbio9VyANe8X6/xJ2ZsuN
Kt26fSIiEpL2VkK9LFnuyzdEuRogaZMenn4P+T9x1jkrdux9sRxll1fZloHMnPObY8Sx/wNEIvQo
Hbxip2nPc1P9thxrBvDWlQcxTTbnVz+9demod1mUGkdmaPU5LqkKN9p1nvqRnngdpOmHzKZ9Yr2B
G3Ru32/SqlYg+wXSLoZTHH2TbaBucOIU/NfRukyFwuvJe4U0oA4X2bFIZfOo7x/6/jhyjn2X9eiq
vj8hsJOf1iTM4/dfChh1WBGwsg7wr9gfxOCYVWFfa+9b1BF7J90n+Qc6NjtNPq14UQdlWiOcKVS+
yCw1UOkzfH1ni84X+ZkdP7vM6lwQYR2wc/8JLLbnZUTG8lOTR2SODyIpSk+2xBQRmNQxeSZC5c0c
JlQXXDpiBuvYxZcBn9V2gVW+GnLvKmsz2cyjAyAfRlZflr9Sr/2FcdznuSdm4reVDagJyZmSTTiK
7EVH80+3EXCynTdv8PDGMtlqdbJEpg62Pl3UDyCjMoz+wpQk7yLNBas0xCVOUHC3Zb/OABM7ZneR
CS22GFrsSpUWQfi5gYOG1MjsupVwu2XzVQ4teVU/MQ8jmnpzwlBk1z3xciH++GUCSnNA91QovKvq
lAi47HnnM79oXocY0LCTKtjowW1Iip+Ym1GC2wS/2HWRzXzLGIcFo+/8geFVclRmh2cBQ+jTCHBW
01/npn7EL9udfc30DvxtqsBdzzT23K/BBWy5XN296tF8FiSMcPB+4FV6w8wACTQfvHCKsy2eNiyg
rfGjmLM/WUxvR/lgeB2nZyYp6NkxVXybprHvPVjxUZDCRPPXZW9RI4n0D8aJ7kjYGssJY+mWndjb
1Me9pWAZrGuHpaKjKH6lOHkVJrzPvjI+0x53/FQ6b0vJeSYzyMVPzMyPmXmbVQeUqGPkDAPOG08u
Dt7uOwDVdsfJGoFbGgCmsad8jW2FHHtdPzdFTye0ZkwMhPmlIdghTGDaTZW6K6YX7JBVNr4Ydzxw
GJjnOjEgMFFCWZX9+IJ29w2lEqKYBKkyxZmBIhILo1fgXlF4HTiO7/211ou1QR4NdJ9pj3QiYxEB
mkzGNxWAQ6z1NmBmjv47JWHCa5zjMK3ZzYB30b9f6WoJ/YAWGQKvXyinzSON8nLjBoW1xoMQb5AE
vpuxc2ar0tOWiqdwgcvUjBgZuxmJnWPEx+Axiu7SxJo7qVIL+HWnpQZf8EzngOJu0V4lj8EwMpQe
bexqilkfY29VQVffVU5rPWSO9Qa1gFYB6WojI2unBAO2VLtOZj4gYoCUUtbNuXHmfgc7YgMvRB7k
KmcVYF6uLxgVcyuipRrFe4m5yT3bo3cebY+rZAD61mynrnrCjHKsPFGeunSojsirP+0uPc3JDN82
7XECODPeMJ5XW28wz2mQAc4tANB1TBSvk3yoNqP4MVeGONCTczc6hYPBNLAdGjkbIc3c+BI1DFkx
8ZfMvgmRr9p0gJVsXfDlxmqhIc0JR7SWR42E5ksCCo78b3JaggDNPQdDSwLpLjLO0XnjWa/uXP0W
SfUMAmDaBo27J8ELtX2YzVXls3KBmeeIbCYAjdUjpPZoA3gtWi0w6mBjb6bKCu4+T2yapgPvCPJo
ZjcKAl370KuUBnE0qS0TrEe3EsgoUuuP4Q3VY5uLRzsAqTrenM7sP6RyqMSetCYNboCEcmLOnW6H
qhr7o2JwL3D2kSumsOWUTusDzn9FS5gOwWvlefUtqQF3RgKItzscCwyJsQmwtQW91TB+6MaHJeVi
LqlLwmmv3R1QmZaJKftRLlTEXOqZ40jOosuDY14ifPen+4BXvbz1UVY/sH1KemwJUvPwKEgJij7m
wko9c10UQfpDtj1P8l02DeYri8oOKfPI8/dKdoMZF2oTFD/bNB45t868GaEJz2g8IglcQedf9Z0G
RuOLAl4zvGRRzM6nOrT8N6XVcuyXlz5rL17egh9FG1DZ3XsHQGTvYafTeOPLwju1jclzSP10BnYA
C7JASmfWwpyoBBVfTv12RpM1ROkQJkssj105yFXXW7SLm3TjRdF8pt8BsBy86lDYXAH6jt0kNzf3
yyFwqeLaciN1d0gZeN1NrcYnXJfP7TQy0Fip+CBjkg/NYr9Uw30ZFtXOazE+Y6ae2mx8YlNSvsDR
gcHFdhYFqIESQz0oGKWPJevkOietvmKMji+9AOnAOtDHhF4jd0BjFE5Ra2JUN9WeL711R3N+9PzB
3zLOlKwW23hA0wBL3oqfvt9UpVGwH+h+LIAbF39Uz99vwLKmTH5ODSpbMaw0j8Jre39j+vdB6hl1
l7Dbm83m7ChiD8sAiN2GlTGF/MaW/T9/0uz7r5nnLQ93vaJbeoekix3S9pS4UvFQC7MMmZ+QnYpC
Jx22TgcFFpLbsk2yob3RI+3OIESv4+y2Ny+9G82aDpsZWkG28gXPTdYos/Wf+jjwrq47+0z9J6hW
anY5LgRA7YcDorWHoXUZ5jVLCbZ+kBe9OBLZTus/5OX1+50WAztgUBJCCs47nQwgnwOeccUmEH7S
E8PZppdwJOBKAA0kt668Az3sPTtN+9BMJBdsIy45waivqTONN7aGj0HCSy5dRAmLsr2V7QfxWzwW
mxySBhk/ZHVObIjnMhtYUyAV+7X7UMQyuCA9p7iFsXUN4w6d5htqovIywi+5pLZu11nJU8VkcmOV
5XgFLR5dOyiI00N817VyUEreQCyrcwm8/j/vyoZzQbk07jYxjDMM4pqN2iM+hT8cj5lur+f5ooQU
B+7DjceKEQRJcZotQEyO177UPge76i/Qo9e+DcwEFklkbJWz3FigX3JSHQrrz6DJT9qRqnEapsNK
ZZ7/GDBszr26BlkD97mxusv3m3kax90QDd0qYytgUBcXDRs1EykDQ7MO3VOnWzm28M+JTQBXVCye
kxDDRQW+OJHmX0/SWun7/j3KGRsuG+OaDZ1/8TzVrEtRMN5V19AAisLZ1akR4Y6u5LPvd8ENEdaK
Et8lWRQvhWuPt8Y0L3iE7W0iyQhih/wSTlAiUSn+mMsY3bTTkVBwrO6ukik5qMQbfw7kU+mw3Qer
8hYZDnICgIq3UVfdwXbMmnJRi5S1ZztcLE7yVBelfByqF87eDI+f3VEaZGmLfQ7yIJRD12zE2FZP
heOeh6ieH0w7rp7qQMsHzkvn7/fKhFhIyvWWZhItOi/vOjH0vO24Sijn9yjt64yHVJkSK3WT8ZZg
Kr5LOhJQxTALVcXFkdnxcXb1nvu+WgVBnuwcvz45aXaucXHUcfLRB+zllMN1tiDMPkmx1z4ewaQA
LDRbVrIx7xWxmKFETwv3WEM/Bn6rf/SOlcHYKZ6Yj18nFt3nUVmXnKUEB1LkbANb52EaLdvYHfKQ
YcCdmdWg5SeGF8raXUeT5wPuHPp1xI9TciRcx1OiV3kSi40zxA9uoUALVM281uyGKt1M65EG0LSA
q/e7z8AvTp2yXzEGGcdpqSCZa+DmyGl4BFv5iZnDEqC6A8Zx+Cxa85QGU7pHp/4zmjEqBCkJ74Lf
IYXHeOSI9eWNDs8/s/9F0ebkTSx/0BY3PZbiYxE7Nj/08hFrgkQq9tdNVm7wrEEFa9zpKQODhZMb
RNPwyrhxGFj+R9MQTGjyvxDVxXkQ9GxKCySt63TZwYrbtxd+N5KnpPppM0W80QhRdL1apqsd4C+S
cUDdx6frVePfCM27VXmKfax82lvPINRPdXugDrlKhvl5weOz4Ykc02fpKfimiNkQla5UTOwzkdtp
rFCyXycqwRKx8k+RERPwIvaBJgZsa2AaE4uUs+Jef0gn5E1BEo2hmC5CuH049ez4MwrEq0FzIu9c
DEmph9fC20z01cMmyNlZmfk1WNyrO3XoySXje3OrP2054hSmmM0S5Dr7RssQFSlAzs76YxfJi2RO
Exx4ysli4Rxj1r+cZNrPtUnzy49fosI7uM6Ii155AtdHVZ/mjo4NnNZe03TEPVJSDscnk9dzWLVM
LyRewK8BBl9h+Y9QUsbNWOsItHjMFJiPv2biTMw0DXCRVKHi8YbLFI+/hxFFdSXbH7S6/hbB9NQe
xxJxQw9gcD3I8Slwa46ZkYUXBymaLhAmtwVSyKWP3GsZvTp59pHl4G3nfk43sQkZli7tEf/5j8Du
7UPMUkkjzX7zm/p18Xii2dL9jGwa6kJOa9Es7zwP9IEpb8zUWcCWjFOQzV6hQVom/XNmcN+Zvfkw
G1xomQbgpO3k0erijcjoqQGMo7EGyrjqbItY2fDq3L0GgzPC7Be/gwg2J2jtLd3wZ9kn6a6EXLbj
FbZWdIVMWmH7JYGSlwXxRxbDqG0Sma6Liso91bkwY4e7jy3CU+Orm8Xi4DTILViV92jPx1VSzlAi
WMRtJbeG5wCpMl3jwPn9oRvi31kV3NU1dPuygW5FHf+opANfn6h/nZvHQMYnlXef+DKyYzrnDz0w
s9b6kmwZBRs6oOLiI+/j60RymrWlv+8xp8PE6RIWbWE+xzD9gwTZklBvduB3W9CCR+62veH6lKAi
ixOrHRz/8yZHW+NRymL3WT5QnK3wBaD7KTLqDImBUYeqMoVAdogHZnzoSmbqUsEQxscEnMOdfs6V
zzdeRtPa7TBDNZ21mRf7C8DIOwCPVROo8RoZCjJZO3Zh0CVQ5XlwMXVAEDHI6any8w0FR86Ox86A
CZH9ebbUB7Y7d6wxEF8auNTGmovlpL8bGlU6WtDLiOWl8nUKQxdBhSvOYmSE05EzMVO6Ews2gXgo
dmkE4cYqh7U5dn9113CDJsXFLt45je9tD/USo8s+EY78BcDPEmM4h4ByRPnD8dUeRGhFEdvyWMjH
WHdfZeoAlOj/EOv/ObUJYHmRo2eICLaC3EvXMkVOE8UFnvqW/WjG3j+xsxcAPZNY7i+rQZpAdjvF
kkrJxGmyIazg5Fle8MXgZUfHlT6t4RQ3N7OeApRasIrpsqoKVvEQHaYRprZOXfOhN92ntmecO4a2
sxqb+bVTBBjIYb8wav+F+OyQKMylUzK+xrbQOwItJZ5fCqWUQV/ByZfK/ssv+2lWy4aFzOCalID6
MfiEjpgekqK8kHxYB3HCXTihisXQXh7dEvCvEuzDjCC0/QIKXp3S0DIYUK7Y89V5cuxlnx7JGR3y
PuW2Vnq9RCrZZeU5uOdeR3CKK8T22HJbnIv1ZLqE1nuMe/QMt+ZEQWDpmq1b+1j7YuhvpRGdfcQF
274es5Vhol1ocxz3c7ecCHkhFh89vcvn7GhWDQR9Sv1VPsoDK6JcO+LJxS9ELKGn5NAFP9OaXj3H
ErqzjQrnLN2Ymb7PKWKfc6ABeHelUGpfAAqXMLQNxKAdp2zpkJjVThGWevpCEzOBx2/aHZkPjI/N
vk1HgtbBm/PVpH4dNnaUbOLmrJgxWscONZnMpyFs2tSDRX2qIMrd0jL743rm/OD+1cwmAAgdtnGB
gDdwkDlKtzyNktufavu6QPG29sdxS+b6k0FE9gL0HujxuddxGreoTuXGgR29GmzI77lyCYho9yRi
1w8L1/grW1ZnpDDYVmiSYG40PIo/poSO7Uby3bBIzfWa3bR1HQy46QHmkiy7Tp1NcmNKKhiTfrfi
uFEDd+IcvLCYIthWV0O7RlhOIz4469MtcRxQTgQbwSSzMZ8soy62YEz/ZlUkwlhg2aomr2Rz8hpQ
2AOWDlmLSP6eJesWsaez2dePfnPDuvizKLxfDGjBgkasUZC8ihzxAn1JbLlOHyLhy/3Ivboa7ikg
A7hC49gIOe/X7yTlZysjxJDyRzK11WqsVbUjg4YerSXVZBgq9Cf5O4UWvdT5ElY2vyHvFPd0SYbE
/VURxFgtbXNVDqU2c4EsVmnFCdDaGXCv1mmfv2flaK2bWt5Kd/lU5smao5XjJr/mzPupylY8GPEE
ad5izshvqBBW4+/Wu3PpMYPdUxAJJyITN0JVBiR5Uh4hpugldiw/hCjzSJGDnSJIa8VBOxiQwXLQ
65Em8ZA1OAorzN49SC3P6rZlStkuD94inFCzWL66aNjIMXBvOj9CorzfBILBXwfQ/TKWCrkzyaWa
QsVqprpjtvJmk4zYEDr+7XEtIVw/pV1vrN3J3BR9/yRTlAppQFImN5Id28aDVzG3laYOXSFCy+Qu
Wf5whU6WQpTocJCuv0pJvrx2KlrstbgVeuBoZG0B1AAYiuBdFM6zK/LpEXjvD0uh7YMD8mr2qI+Z
hySlYQCwyqml2BjhoBwnFGLxwJqx3NDQswitAad3CgqQfdNcDmlAWoDHIzKJ+cmqWtJojs2UV9Wc
Ioarlsz9yu1gzWYNEauBn8Vs3hX43MOct+W2ztKXeskQeBrB57To9yGvbATc03utqPVSpFpFhfE2
Ren70HrVWXTIPyp2xcWYxGsnV5fOhnUbu1myHt1u2wxuti1n1p26OYg4S/YA8p8xJaPCtIcbItYm
jV6ELgKQNWxcCZlI/LthACjkVLYc4ZgZuLUWXuzGnZ8h6+WPw4ilJMf4MCT4ZJN8Xk0WD6FO1fxS
o2LXTu5BqWZcK8f8Skx2EMCCV6qxDnmLxX2x5mkvnGFv4UPxOQcmCxa4OuAEK4L2FVbsdajHLxvQ
7groMCVUEae0xZC5EzMS4ZDbQIt6953K/4sZF+kl6PwHKi8U8LGNcyVF29yrxIqqr7ttO0AnKngt
OuspUu5yrcf+iIsLfYvpqVVC/O6eYrAYdshCT2jrEKQlCkrrVrdFxW6OjFnUY3hLKiY2HLf9aPzJ
eVi0eUCRsW0FetGJrUxJd2abT1Qyp/Z5iJa3PEYVnicFigRHgz+ariwvKsy8gbOf8eYh0CQAktxb
ihn2C4n3cGoDkj7lHr+jR1Fz7LbZiF0g9c66ze2bTXNj3Tf9JjBae0cbKiWnQYy6czQvfyo+6yS7
cLAeSUjoaVNh51nFmYGXesHovfGNzDjKiOeoa9VvbjYSbuMZbeusus9cQIuv35MSGRkmoTSMC02N
xcB043svZBnpmqbB8+TYW0rk47po6r+RndPPlWUejl7iERjqrjwHakhP28SW1qHhnkmnZFgTRGl2
aUJ4Luromwyg4onKYATLnWdsRe7bMLWf0dCeoXZV76VTPM3jD0pZpEN4Wbd1FFvb2crPOiIZVoxH
3ZXLdzuM285o17Cs5okjarlgWzfaJ44AhAVtu7pFWJhx4rJwa9YKYTjXai7T27QY5lGzgFUBY58y
ec6L6M3sO3c3MiQFP5mnd87D3umNq5s4yB6Brq0SHuiYwljaGueNZRD/XySBdJAzD+K+ZUGp/1od
Iz1+Lx4VJVmqQ50ZKo2T1K3wW9YuRR/ayUub9uFQlFeBR6dYgBuWOj65S7JvMrujbi7R1qoRSKL7
OzAzHhN73GDuRVezy6A5YCB7Ua9+Se4Hm8d7cbePNYnxIMraeohtskPKzk/D3Lxk5K12rs0TlV81
kVrNbEMPYfoOCt2kenluovwVR7dxNJISz6liDgPyIM2axr4V0d6tgqeGi4nCoP6b2x+m4BlfZI/j
Iq53IrAc5IyPkEKxWLaT3lYCSmHVZL8aBryGHrIzRGonWv6MDHfozO/ukf8Id0bK7gjyI3KjmrCx
g1nCemAoSbAnsILQnJGS95X7qNuZ1C61ScCPLGRffpBjSRpq2n8j0tf8Hjt2eLUGoz25DfvaUeho
G6N93ukZFAO5RYA1LwxCJshGi4O08ECquX+M5+LDaJM/lSk5cwHn0En17rhPtO+3ScsDv7O9mWMB
WwO0qQ9aeT/o62n45SDHbWnQIZ30H81YsOpVF9Yl22ODYsKUGn+mtHQ2MxIq2laIwQa/97dUQsZT
1RsDv+Zd4E7+donpW/ZvM5lqiVt+V8XtW1BRIaLXS/JyLraz139kcnxJMbWEQ8WFNwliW/JL5NW6
bTEpA9FmR+uqZhv7w5Ps8XwsgQQ5WR9bD/2UIpewNymh2q1rP2JJTlZV5OyisSaFJjKSghXTV6Q6
aW1i1Sq5NykTovGZzjPs4uP3tNi8D1yMOE7Lz4JE5XfgY9bqx4m+8XJi0XdXlKHMMB9EdoKSHqzt
gJliV3iP4CjpDekLp2dacn0GHp3vY0Uo8vdcCtbL+rNrLNYAW02hb9W7IqAWPQxNxsJ70K31Ikxo
SlY1V/vE5cYZ0WoeEtdGrob2cUmSv4lX8eMOsNzr5j6rJRRM9PrV4D5lri4aYDyJav7JT8XHueki
0tfFfij1vJOmsesIeZiO9RfIFh1/BPdysTfMBtNmVfmjXwflvtUMRsW+vKFED8LZgGleBrNxrGfj
ZEXU4Y2AYoQZl/SGazucy+DctKkZVmMediKZw1Gq9hBP068iLqdQujZUkDqY99pK7oNlh0EO77FO
gs2SW3qb2jxAu+XsOAjJmj7d9SKdKUY0P7xCsJPJUJ/mfrJX2t0R0rvSSrYO1mxeYH15B1jdPye8
alWCPK6dHbk2I+vFMNV1mc6G1s1aMeCwJbOucHzgl6fEBT0RxeUxgsmPTyfAGRVfk9RbdkzqDMwg
zCxCVAfyriB/n75kwxwxR8OZsSgW9xwFBf+mfhxm2T1NTV0diqRo1oC4glCXU8pYe2rtJntJ2DUq
RtvE4m/YjzVre/lJ3JklXszPqoBkVea1QX3eFhsM0siiM3RwsY9/Z7xnHqBS0Lol6zhlVJUyY6An
C/qkLC9aWueKStIKxdVgX9oAYOWS4VkteCX8oLeZuUQ1kQT5o1EiFXVUANyCIghlRw8tRCdSuKVe
vrEbQEvUBBRkkzoLMT4+LZhbNn1Of55FcpqrZuc4mMSEGlJyDmiSQceF1Do3ndU0W0+nM/ulaNs5
XoSR2Prl92W1zeRWMj9z60bsR7hh8Cxl5DCsaV/OQ4hOGkeXwh2U6fb3JPMbdQYwv4v1qIKYrK6g
nSvz5udEJ48IlbjU2vrjMEfWgEDeDch610XUDyujQPTdjwrwaTTskWnjthydHDqL+TxrXouCOHll
MQM9Ku5Sm1IzXmkI6x72Tq99gzT72ASk0twi2d89moaF+qsF2EvLqtyL3D7JdL7aUOPaIn+eO3sb
eJ1kAwHppcUJDGNH04HmgMG5t8c8kfTY4ybQP+tY30YyQyif0lerLp/sym83TVsWm9FIQhoVb/jb
O3So4djDIfINrFZma32OpdjmLtYMKrLpxlLBfs7dS5FpHTaWYYa2d2jwntB1ZlCUXxjoim7+YKVZ
+Y6+RElZ3Yx5PFsdu9Flpj+gGIOnweiejETCgbPMgIZfW+x8H6FNk2TPBFLknVdLmAhOQLLI6bnk
PDW0C5XKKn2cS009mnwDKL3sV+sFHGdA+nI3AJ1MCtdccdcuzIEwcsyCvYXOXaxoUOEwyU5Bd8/y
Bk3/uCz5G/N3JtEU4Z8EYmDK3n5/h7rTDKu6MMW3uMGeFLCmNM3XOGcwmP3qzV7g4ialdMHYzvq2
lMVPSvdkTdTT95uSTK3nkin2Za3WhR8ziT0hY+Rn886R3Xnn7z99vwGSg2hZ0Wr911/8693vT8Z6
JH3Kn//8799/+ten1gU0q5QXKfzXX/zrk8lEdccGreI/n0aI+f98c/987Pv/GjSHVapquFf//+//
X/9mNGQd4OT+53/3aXKU/++PzvTtsXSpDP13n/vPxwyyzaEAPrz+52PfX/VfX/r73TO+GZ6I/+P3
WKHUxI1QRf/L69OYzOaOBoau//t7++f1+edjpdUCxyEq0HXOebSUg2V8uDPU7u/PUQe0qK3/87d3
F+X5++PWRON0O+aNXnPuFyGBM3eT2RjJPV8mr52bNmHXmfH++92Zk5RlE1QxesgB5lAFIcDG4kwI
a5NFMvobpU+I2KnHC5C7dJX3Xm9m22F89dopf+zNsWDE1XNOsh6W40gkxmYkaON2ZfJhiGbbQLD+
airHWqvKMR8SP5eXLoLuhKpjk8faePUYG1hN7KMv2PjKZ9TNF8TQ3IVToQ/evLQnKic+fi826oiA
3hLOUNDEKZdmzR332iuap1V7sqdnN0jj34pmiCir8+hZCNBtKnlU/vbTjFLDaj69CHUlT3U/mhnz
Mr8MiuInL64Stt4Ozvp62Wkh0wM+aPdt73TUg6gJ7e2BtZ7H2r2yk/dvVG3Jd+pVoDpr3blYfdPU
epo8hj7xAvKsL++rou52ZdH9Zu8jmT1nT0D0Bt8z0YspMT4St/q1mDhOmymN2eMmCocR02CWKg93
XSvzgLTWi5RBMpooK1zzW2scvgzdnHK1KWzD2jULYeT7Jrix0zDocdkJx6E4JLINuc/oSJtgXjck
5YFxGuse2hQ7lIMtlz/dgFImEuIj5Qg4cVM3LhRGi6kETl9M8EIxl13PyIG4QZCgn6SktSGlRA7n
xbwHMhJCCQvlDcql5PJ+qYprRNlCbpve3AjmlOl1Of1es1HfaMIFrOlsSgbmDCfb5Z+j9UMUbVlZ
0FfDFskdfd/2Q7o9Lx7k8PU8tyJsnJg8L9MvCFCDTTAGH3XEczhuc/ISJWW9rxT45il2Sw5XydEx
0oMlvUNKzwCLGkhSqq5HtmWRJBM0QRin8rRPOntvWCa4YkOcEGOH1I7IOy1MpPTGTauJlo/rgvyt
421GpwZy4PtcdNUDujVnmzoDYtKueZw9kiD97NF76Cvg7SIzVm7M0MTMqq4C9lasdCwy6y6Px60Z
LR9pbu3Gumt2uNmZ/KoeOCjuyYPnKFqZcqrv+Y2UWFtSM8KZBP7EqFFTMTnfjadgvGaGLo/StF6w
wNusWB3liQCQUkFayFZrN4/NPXvxVVAO3UZrD+FLSwYyS52/HsOiXLgEtcoK82A5QdCbDbGmAULW
qmPLWJe/anuuDijNn5aanweGfZgtln1lB5GXrKy45suIHysyTHsDdNsMXdvakYVmPGkC4a/pyW5S
U94wKxlbimYEBoe/HcLENds8EhQatXwgmFS3DG6ZMgknRtfX8KzFNs0Lgi3GixwjVIK1lW9TwSkt
LssXszaJc1XmpVWSY0Sz6A0JGxWaBnUwpDrBdm65A+IKtkVbdI91b1y4tjHIJHrfjQCNPVm9CzRU
az+oL7ljQIRx2fSYcY/SoYfZYfX9WcA8telFeYABoH+qrzvFZjBGYFHWRJOdoysKG2jbKIMV5RIv
Yf/lu81TbVCGERB8MykwScWWtd5pk+3PQKAKK6D66vvml1fkFIokd3eFxWfTKdylNk/eKqBNP89d
ey69D49YBkNrkdwvdM3vYzbzBsHtr77vxI4Jw9jzHvo82GiXwO3ge+kao1J7irIn9y6h76nVhJT6
3HUWP2LEjtacWJb9YNu/h6770VEY8Ee2YAo9JU+aCTxm4+zmDoT5kKP/zqdq46QP6Gv0gfTpG8PH
7+Bfoa30MCpM422Uwy8Oi7/yARA/OSqEUUwKWgMF0ZEIuj9iqzViCsmlv0UZ5m8q98r2mwbhUiA+
NMowc7LhYLsmB6NchMiLjB1Zh8rxJHt/HLw96vH191VWjTOgZNeowrlq/9y/ld4t3+2Gob0yxsQ0
0cjrTdrKDfW5TD+l2ZgemxxzMF8ZeVgtf+nUgNObRs/RSKWvSeCjqzSU9VPiL9XGivvn0rgXTcEj
cw8Kvq7z2TtfU/4nFuOXIcjRm9gd1sSSUtNfp7KgPlzS6rIyrnmvIxuqhb0xyjTeRIPedlrpfSzN
95nJbHJejAEjqnPCoW4ooSly1ElHmdtVL0OQPA2uS3hV85isXEIFon0czOltxma184VNBzZ9oPWS
fGSawI1kXNkaugenam26SJvIc501KIt+V7uwf/SSP8sqJiJkWu8MRrlrg5BVJ395Y/PZGsW9pczQ
AOPeO3oJNT3Y+KUu6bZ4GXaRvPd/0V+jvuS4++Fem1Luti7IHxBzuGZz450SXxZ4G/p6s1YZr0Xg
TKemCOJNXCpY+Hm/b/J+o1v5it+8DxfWuBCjzDqnRs97DlsM0f61mvqO6qTSZ1fHCb3QEng0AAh9
rXhin7NYm3sTgCvJylU7mFTIBn+n/RqVOrIPul8O4tiGAk1QbXTnPPsMVtBxqbNDs3DS0vfCpKr+
cLrg5N0QGfOHJPSS4CFPsKN2kpt0iowQ8GFOSVGpXeeVr+Y4+PtM2eeg0ru0HXF49UTyCKJSdSRO
69f9drI9Xt/+UOK6kDXK6UokzKBW9aYRvrdb5q5YZ3XzXnCHh0JyDkfVhgOtXHWJHTwq8G903CNO
IbirJ05mnNWQbza05JiR4PfbO+vBta/EGznSZ1F58tPk1UjfujnKeNyhhknG5l6aLRd0CmSR8zoz
HiqPVggpsU8/h9+Ht5p+Wk35OR7ss2yJX7fKIz0TGb8rR3zp3IpObN9bgFhORqiuXzGKYodp/IqT
7yZz5/P+jF+onvwXaee1GzmydeknIkAGg+42yfSZsiVTuiFkSvQu6Pn081F9DupHYwYzwFx0QamW
UlImGbFj77W+tSMNVzsgzdpkVndT2NYjU5XBVySccRRj4p0oOhwhAzagu9XWa0umaZo8VUI3D6Q1
P2sjg4B6EHAxGnGBEi78pr+JUMH7pBjC52YcS7rLvOnYY2S9JTnM9DsLLLod6dQcvcdAtHsuQzkF
Sc6PO0tFiPQctlEw5fDs0oH+F2V276u+OzbleJOFBMrNQDU5sL7kJgf8aW7RoBb4CJZ+XVr4JYZq
PuDXOLK/z5sib34XhYHvc7A+F71+dcHS6DTVjpNzLCIGJZVqSCbsD5WFqB3U6juXBGo6596w2+mF
6oX5L1TWTR7NXykTOtp23vwrReleS4IvVNM12y7WjxMHw60V874LrYD6GG+1lJxWh3HfXumMIku7
uZmypD+nPIFPG3pCd9WbMe0noPGbgTY7bRLeD5KS7zBKvOowVsghFpjPJ7oKeb112xwTdE82GnYc
GogOspdj/hhDgA+0haT2tBd/xCDvENpANFjB6Wqw9tjufne0+LXFxsxqtR59XSfaO3mB3qVNcfns
tcG7QQioRUV+11TefWIPr9ViitNQUGLZHd1nLy9OUxvChFt1MrNWAE/w5N25a3IzcI3Y2hT9t3Cm
O00tzkU3CRZ0um41T/crKSrai3w488ZoR1ffz1ak7mg1IoEXWxt60zZRD2mZ8RYYub6Pp4SBGumP
i6KDhJdIbuivd36c6BvaNI1fUmr72fBeAz+mc2c/i8y+MzFBEHck/aWowm2ZZr8ZWkwnvPQ7HLPF
IWQ3KLrhGBeWgYWbhUOqDo6b6+ELVNktyXnVKUnq6vTzkahj9+gyvF4/bWr2TdS55s6JNLJrpJF2
a6+dbmAbDycI+LNH5WblLmeJvorp1zLx3dpJMh7YSbadrOhNlAmVygi/Iy7prxmiOf38I2piOLPF
ImxD+JSxxSkcNmYvvsuur3dlUwfESK9tExLlLYdQ4KHNm5OktjkZ86y2pVj+aDmwAHvx3rJ21Gl+
zfdpgnw4T2gGuzMCn/Vb6kyv//knzct+I2ym1R263ROgwycYG8QA9y4X4MrRSM2kDUinYTIIWgtj
yTLr2wzZeRyFt1wZ3dqm4RyyvjheWE2HRcOCwoFk9ss2KU/0iRAlE9GzseJUP9UOOvLEFZ/zNBuk
4vWUzLRW5qQiJNwyTgoSBrEUKjmSb09/1mWO3blWEoShzlKaoclMq47JqeNlawoBy5LHyhh62J2n
EKJ6tbaFUOp8TCONcG/ubZTGIymkI+e52HIYAQoLzUPIOmZR7QSmHFGYtDbNI6tg/InDLkN8ktoc
gXM07HGSf6YFw9rOsD91r7u1kwHTCWmS22gYHj1jQOdpzy0NQRZYhFRHMU1MJSi93R7saNAxZDq2
xnIh54w7kjUxytNLSvojKUH9zorVpzDjBzpSnwgQNQpd9VLGcAz0RKdOnVhYh/y5wFc4j+lrcexM
bZ/0RUtFUsodPlIQav2X3XAgktpXz7W2HW10k0lDarnrOTT10ypIOzZ57NPPmYeXAU8XesbB3WRM
3bd4ABOMUhjNu8KibKV/r3vXuUmas1d2SIwsPDgyNG9DCSBC50rxWxyczIm9jYnOeMzkwziXLT70
qQ0kwT5+ThO9mtl2kg4nYM8N3S/FcznaQbs47cat5sZfp4w6eUSB1ZOwGMnPVlxk7Kxp3Onr4OCy
WJS8SSpqZ9u22G37/FFznWejXigtqAfLVjwj8a/80hxPRLTSPOtMUmuX59AYtI3mYhsntueKFimS
FTnrSA0zJIRlHLGkDAi1LJ05ecNfVytzqyrUjCymAAhQGu71GHm+4eQ7y+n/EF9kkjiT7lNgLNvF
q8NtVEQcEwd11vK+8eduvg6HfAbC7gj9M8pDRKUkrB4XKrwqF78idCi/8M1T49i+WelX2yJMw22Z
a5TteEpnyD1JzZ9JdvNrZ7jlxqy/OLe2u7H1dikZsQjuYOfppQEJcOM2a4U35Q/dyOU4JJJX32Cj
7KGS5rG3diuANo4RTE7XglYiFvAe7REjAK/S7FqbusC5aV8sp3uZxMiUSVnolVY2S08f0kMGOqzj
TllXNxpoz40xe+KE0qg27GFbKDAzIS0ySDDlMcrPRhM5zFycak/Jg1qImmvnZg0XkkG7ZWllHyiO
PYieyZ2o4+dBV8Wl0h7yarI2eUYel6v+oDZ6dOykor/7zYCsRWjA6bKu7mAkvaGDZ86UWG+1bFBF
EGRP+8V+ZUKHR1FnCtINhRW0IOL9yU5vhTfgzXTXBpBbIEVRWSCTjitJeX7a0mPhRcJyUHSzv1gV
Cl9AGBr+3KQPWwofcejjMtzX07JvjfqWIDprn7rdfIiq8IazlnvQ6MIFFr6NUpi+13DqgZ2OhY5p
Lxd+YIYsOkZV/cZ8Ts7r0JFJM11ActNkRurK/sFrOpE3EqS7Oevh2jYGE1AKexbcYjfZb47J+Daq
mLdLm0Ow6dZfrWFCGqKgsjOzB8uA6LGyQSO1GTOTPG9DbIRUoi0MqHRietCg5yslgVxGce49Sl1J
VjDqXY3s97g9WK6a7uI481EVMVifh7OLJm/Tmekp1ij9qgLnlNlNmPsqmxYip4Tb3o69XU0D5Fgj
o+qVdyCw9biYWr0f+xzpdIEQhXPSHESTzHeTRREqxuRPNIblXg5yZkdbFF2nxrm2JQr62mXgbyvl
7NwlS/eakWMJ9BBfOMoISMlkWxOPBhMOT7nIfpbZ3lOwTySbnjpezCmVDE3we2WI+6m5Kn2XtfNt
nBWeT9p2slV3+eh9U9Hd9iZLRVgO0o/Yj09SZOQDGe1HyOh6tzTuk9YDGvWE9hB355oazddSG92r
qapATIZ7MMT0ujquk57464lNWot4XTyyqH2lyldLmtc0GtA2Q5jXxvatYd9+oq8TByOo5lt7HBnT
djn80jRAg+geLa1+dssJ81yjrQCj6THXMePo4J90SqgtXp87N6tew3A5VNOLraR+dJg5UXJw0KY+
Zc/xUOSjTIERu+Z0HkLe+RtrwpbLUukPnrkE41J9Zx0m/2XIH2hdjNxGnP1whVpB0h1N2bO6D3ee
K2+zFdijFQMZGjGBiosbXvKCJiL2qSpP7AOCrAMGTayl2W3XxCj7ivQwzA23QaQQrVb4C8Z0KfYd
7BMEfWPgTazjVWf8thJV7SpXbl2euKO3d2x75xFr/00/sRXqrs7IW59RVsvRHxL2Ib4BPWKX+U4S
X8S4PIJi2SOJMoNUfxlRI/s9lYyfNmrbWBnD64Zcv7FPKVXqmq7upH2ENgpKzWYWT8fmgZYlv1VT
nGNec0Ism8++tg59jwrUFMadMPEghxEbrkLqBFmF1AerpcvtISfuM/FVN9Eb0gSBCVFSacyYVxWV
87THsEwlaUtEWtRtqHjCKKDNcOkn8AZqWr48jY527E1rakZU39jVfG3Ey5y6oJNBGZjuTZo02TYr
q8lPUvNrfcv6xGGNzTlYwQfAM94lD7ZnHYWQ2jas2dxJkKaBmiM0R1aLtvdZoaFWzVJs02hcdmlX
X/tCEHTsKD3Yz2tya2TM4sCBhWjoN3tC1aa4RP0c4eocq+Qmd7mS6rLzsF/IJ0O2ClLSYpwms3ip
SlhiroKZFGUywwaVnrMph/Fpfom+4O9o5q/c5nXL3JFb3nM5RBoQ/jpnb9Szu+uRfUpk1MQ1m3vM
me+dLqt9tdAnsxrX3SHiI2jboVXcNqtahIS9aQG2VsHBGTjPxbU97TAVSYYSeKHdiEgdd+Sio29v
7oRhpX6HuNKotAVHtKf2qdI/RrLAUHRqCEC0+bZoGmDsvKK+QOHNAZr1evASd18mtzCpiuvoeDvX
wwCKiVMhaNtnPdi0fCIdGZXlrqjyMiCKilPHcBJrwf/zT2jN/30408BEcn2k0bGAdFjel2LCNRAb
H7zt6W2XGO0+mSjd56WvN6aAx0/9yImfFmGu1ZCT+j+lwe0nJ+fd0sIbK8rCQ8VtBVp9QG/BpuJy
pEBys4P55u6icvXEEcvRFYwsyoJTGR1SW1mHJY9+LDXVZuCEQFNZnL1+REtgxwhSUu2us0fCDMsv
Wsy3TmYiHx/lm9LVtZLuuBmLEvjyHMIleG8FDT49bInp6EGM9ehh3E7bVsMcb4xRPDS19jII20MN
Ae5Wt9Vlhjy20YuYxXjqTzZSnMVKte3AZgkWMDpWCJ2CHF8S1/a1tYzAqUEBx1aRsIQbfybJIBTH
R7M2V961xriDMEIIjPw01Pw78ZanyYrCnUzzS+ri3Up+GGKCu26Q6y4VoibWDPtAywvcCpuACFMi
B2LXvjQ9Og1Bd2jp5iMIvBhrNIbwBLVgpYNP0cLUZ/chkpUKzGB472ZH8DNQtvqkxQTS3IMM++7Q
Ux7yUTy1ZUt7WmS/eu+9zPIEFAhCnYymO5N7e1twSPRphD/HuRNBMrOWgJuKbIST6+CVAQ9IslhW
Xwq73Yl40nby05FIMZteqxDT/tJC2k2FC3C1le46LQgYsjMfK7X0qLdU+nbcQZccIYwpOHEb+lGb
0ZroUJAbJkr00WV/9CQnpAJeSLqi5bDEoOCvvfsJmfu2iwbmKrTX4x7loUs4+x7UCWc1zNzLgvlo
LB/CmPGz3jBywsY6ofV02vUfMt9nJygFwDyLmC0c2UkexKwXvibru1jV2SlS3o5mWX4Tt83BWqWt
sbJPNiEvm2roD2LlhDll9NJ1OFh75mM7exhfatl/pfp7abLC4zFz2WvvY0KTCce9j/TVA5+zoBf1
2yzQLSnN/J0UnX5qh9E6uMmc+VNe+gaaScqk8poOIoOX5tvjPLFV/qjCHlpt7I+YLi6RFs1Uqy0a
AdlFZzb16KyZRDBag+Fs1Gw7pwljktGm/ale8vvMINaj0O3z7EYD96yebuhWEZGDi7IRYt/YM9NF
nEVJcdswbNuoqUlOsT5z6A1/mWlj7ceh5m6e52gflVhvcs1xfFWN9T6tYhg/dNMErq5jZlkPptVi
rao5kPcTWuRkGNfj4fTKfvyUhsZ9IRA8LqSoocyh/k1wcZr1BVuItb1Ewnmv4j7ZyVm7K803Syty
WPoe1zunMHKt6SoL60mVNGi83E0CibLJhzjDUksBst7hGANhsLgCs7mBKWPCkrQmTqHpXgUXvf0F
uesp82SFLizcFNZo3reRHyZMsxIxwp2JPnQ0TWM6Yi5rxpdi4r6o3HzLDFDzzbGGrVOTPNnVL2ij
voshLI8qfDRIBvI7eG9GSIoVhO068EwzWt1z3jWMQZ+Le7TK2Iokxl99oqmm97VJoTYX22TbFuQS
YIVE3FnCPKX+Yoae7EehbZy2qXdDYtfwgVgZmtrWtuZMl3TGRlmaxjF1aRBEk3mwIsL+1Dxe+9q+
Ebx/jBI9CIoVlZA1oDUrvYYfOzHps+bkRGozA5opvYWZxomsA2wayWkz2Rai+SULmBGbMBxowuSl
wKPOGlOkiAZLKXwrXKVaLuWmXsKjtKbPefWIjuE6A2cmmVQZg9Ea5YwWxV+OhHKBNyrAJ6v8LIHE
yZJT+gV9ZQOqUqMAZSr1NhVWc0gg2ZQaXu0+m5+GWbzOJKQUTmSzJ3qvndn08ACa/Cxlfu3CqTjD
9MFbgUjRIJJq02Gf2mAP/I1h7pBXkB6rwbtiaInIXJadD4sq0K0UjBvHTALR9pQYBV6ywqbUxGGQ
lsPFah0iG+x9yoCRupPaKvdQd00RBzB8poMtmAKRhAqfy3unJ8n1jue7mdwXBKA2WA5Gg7FJXM6l
Q8dMSLAddAmXEPTZLy1sG2SmtG4sls5GDG+Auh7SWWzLqrwJDY4J9KFuMv1gh8DmYpJbNzihGVqk
VyOzr62Yy4M0pkNYMoboLbxBgFWvwJrEuY3NDkbf3mFRDWlhFch4D2YJxVFaXcp9Tn2qMUHXBj7o
YrXF0xSxHBu4OLkWtQ5tulx0OsMpWi4x3zQhg8LJVca2zLDZj8bFQdG2bYX90Sql9iY5vyQHnXrj
EYc8xpIlPLUGp5gsQZGlecmlaPKtl8UqEG58THr3Ye477t0kvpsxEbKqltgouBnkBOsjt9h4QUnu
U7od61mMjTCsnzm5mb4LWpZwmpuZueVmjPhfsm+M3aBVXH6gsXLNpC1Cu2s0/ghMdyxqG/zH0K2s
oQDx5QVIO3BcpMO0ZfKGMKDvp6Ciu8+wzpmDdbo4D+pixsBxvMq90ws4LS0+XbT1uCgN1N2JkdyX
bfuWeTngLdvECxOedafXd+Hcr7LoGtW7127HjINhFSKaQM18oFn+VBuLtwO7Mx9HkBLFrVeGXxat
StoICPHTuHzsYCJyNlgaPy0JK+di22p68Wovj+FktAzN/yxp/AZbknwEHfBrzUlJLzKmw5G8V65T
wbFZMQoyGEXsHOcQW7qNV8luaRc5ccjZAT1IrKe4xGEpBc0cv1sC6IQyF883jH28QOKae/cCM+gr
rZvnjuShvCSLb6CAa4Zoj2QUq0CHGzmWEGtH9xnqM8ZZYRhIL1afdJcp2M7GU+aMRyBc5Tmsfs1J
3pzlUt63nYHnwNSBLHS3wkWBG6IBCsRM57IZHpgeP4fOCLw8nTlhg7vIlASSQ2Q9yDe2H26pX0Wh
DOxx0Qsl1HSFZ8ltBKtoSj+FmlBPlqw4BIOZt1KGu3BvsqtQFerezjLUs5nZ2d7TG4r6embLSPvh
gyNEE0BVmhH6A5wiN8NlkS1MJt2ZnraMf6tDuyRBGzrSLzoVbgsD2ifimz3eEMY7Xs4gDFUu/J55
B9dYHbQWL5aHPUnogC1pTibIF8L7ruz8RdgWDc+j0TU1BPh1623SILa7D0dz72GDXloUXwcjaYH9
MWqkbXIebXs5pjIh922+HQ0yc9P8tBSAXtNe1/cy0Q9Wkt+4XeonmaYdBBUh5zy7CGycibPCY9io
Nj9EWr2pFoKGmm7xNlnPAp1J/N0sATHSfE+dEZOeUmpjLCTWfqBA3MBbOYFHuUadQwwx6AwBCKwO
fzjX3U6G6CAnzrRsLCZcM4SQtsLUueiLz3la88ultXYcbv24ETW2kj813KMgbxNscbL69kQyIPrh
DhtEdIwtOp9Fw7ZrtQxkXJwmvvhgNvkr1LXVFsGA0ZFgN1t+MbGEEMChbBO2i2FtTg4epKsK3frG
6wKXy/afZ9Gzcd5gQ6AzWlDdRyVhHrE94R/Red2j2xKqyJGTJ2p3bK/Y9XmZgY0VjkdDT5IEGjN+
Qm5tNcWrETYGvhQb63Uij8OwPCY1bfjGDj88iWepb3rEZSha21gPcWvBApIExgMUcjsQGi7CO5NA
OaTzcB5yagIPpg1mkpDdMEKHrvf2GVjWKqn9zeBAPzg2u4CTLLXPMY8uK3o3fbxVnnvbp/B5DPCz
ozNWd2JeuNLpY4E92xSs3ksNtiQ0qVvYp7fwv7ehNhP9udwCpCCZnWkUxs8Xl4krj1rW7Q4Fu6ft
p9qyMDzGNzQh6Xc1UPPqmvoNdAGjPoq7cgyhORAbUlYWc5sv/o7UFxqGwswLY396j5rrSJuOolXm
95JeSFmWw36sRtrrGo70zqjxUVXoyM2mxuO02BxemUYoHTLPMk2XNPPuNFQjZdZ/zHP4O21bGyGq
pgV2Pt8XMYgtxvf4WltuvjzcjRB0TmnSPdm5+sWIr4ZFT0eGrS/0jSR7mRkk1TRUYgvsfJ8ZVLGN
S6mXfXGE4hpoEmRMKCc3KkJLMblJgy+VTT4v0ZjPEpoFlXA9MvbRD/pqyxRoaA5TxixbadW+62Z8
7iYMJIbW+6FlUxt1JC74Mxd/jnLiluaIE26Xo/AyR0YkDcAyXx/EIXETHONtc4Ohmv4glOFaWedi
0a2zW+S3TaT09VrozlnRH2I9S08C7A+/mFVQjEq1X+j8gSaVRxKtUeuAnjJaFEIdK6uusxJLHX/i
AqzO6B15sjzq1zQe3uokZZxA/5DridZJrKO/tTp8c5Lu9Wr9z2Jr/QMoyJWZ0RZpw7Piimrj8E54
kDA870/Zeh4MD/2TQ9u51JdL6xh/CklFGanw5Ho23xaROQ++/DaHDx9E0p42Y55XWyCI0PyaZx0q
9gZo3sja2r2NSnxVxh2LJaK6PsjcT+yw5wUHotVW5aFGoC8cZIxVuG9LgQhCm/AreyILGjkjJoHQ
6ecL+pjmOJK1QuKs+Yrs7NsIS46IM41es6Dr2DLkyMKt8jrcZXWOba1Fmoy4ZsFVEUzwBVAETHgH
GIk0yG/8DgTQLltMkzocTRTC0E3dF2+Om6XH0FrQFGJvADc/1ueKdujMFR+jAuLliyZmzAabCvMA
I1+ZptFNbXbtycvUd8r7t4nVnG+aNlR+oiICwdkOvPFX3I7I8Mp82jX58BvdIrNP4zaZtGZvwkjC
Xtj6NIFQbgqmCYJ2UIYzeWcLWmGL8aR1b4kDd0FfUA6UNn7qaZm3mpg+hsLZ2lWW0luL8K1/a4kz
bCT9egYUm7ginyqLa6Y72jlDb+UXkWtehbWeqkp5ERW7l8zZTa26xB+tHsDh46VreQH1iuEPbUq/
K4vHcV6jLHeeyXGosdRpiipFfTj+56N2/ejvw79f8vfr/vUlP//j/+Hr/vVtPz/j53NaFSJh/P9+
mp8n+Oe5/o8/6u8f8ffHrZZ1RtD/99fif/sb/+tH/X0aqwxkPrtH7I70ILVqYGxtSQbMiWuWpyhn
WomQShrNDpzQbln/v24U5UmW+dpVXx+LEbnS+eezQ0fPaPPzIb34GaLf+gX/fO2/P4uFDm3t+lxx
hC2WHeq/j/95KmvI1evfT9bYk4HF5Mef0fpoIRH4+UhFGj/y58N/P07hHyz/jOJ/RKW0eXn886GG
oOk/3/XzeLbXIcG/n+Dncb2O8v8+/8+X/zwUqfvfp//n6f7+r3+e7u/jn6//efj3F//7ub9PXi56
T1D7+GG4SX0CDqd0Zsl2dUoLxyoPUc2Hht0gKv75bAcr8z+P/8f/+vkss+Q03+Rje5oMFe5travO
COZ/I1t+jRINY+7oDKeQrlEHczEm0+j0808nM6CG60PPck/ARJiYuxlnC2/AEk/wBCJD8BL2iPG5
lhctdN+rkboq6+eJRI2DqaDBpfU3miW2QQYGLLE4heeSdnoVMpge0BVodvs1LyYd7pVP3BR9t06J
SjIbQvj+efm19Msj6sQzGiMgeopZO6OReTPG1QhjCq8pRq4PjE76piFSNXIFbqH8PoLyyo9D82EK
RnjwzojlwqjEqT0oM4IYHNAFSYvzLw9vcBQbiP83blwSeN1IySnytiidN0gOQa7K6lbl+Rs/8M6b
hnmndWaGNgUhV5zuALboT7SGIP+ksLr0oF/b8vrcUhE2GWGvGZMFbUGkPIfiNkbPPVmGtVNT9ICY
y2TglvwmClkFVTl22DvbIaiHLYjHp5KwCEZjI4qQOcHn2+KbldZVX5AbTkua+23IHLxqJ903jflP
YbWGn2WYj2yTRkgaab/G3NkPRdv9Dt2OSqOgbo1G5yley9rSHxWFcGcmlODTV9spaPcAew6NQURL
Hx5nLEZ4gYtvJMbVhrhkDN5UkWFfX+MZBxAiasMfw5C2RwhSpF1G0FJXNNSYBjhgnaBXTXAGMS43
PaL5esbTa1XMmRG4l78LT3vQlWEipzPQYjsThijVj5s8zMQG4H+1sxFQoErRtsxafkPzLX7HzZOl
QuORUQX/5ZieM9gPDDw3tLI+sl4glrYSM0DDvzDnlObHPMXh1hzXg5vStrF0brzB/DCI5aApYzSB
LnJUuo10AoJUorewHbi4sYDbmsWmW6CZNXX52hXYfkMnudKGfnIhedXeAopQptd5EBAa2oJN+sSp
wTgbVv2aSEJshnZDs2W+E52DJKZepG+rMjvGWvHbQ2fm1LgMRRwWlyjOS9Da+zRmCIxChwbCyMl6
tOknQz17zIh82HpmhaisZFw/eavqqXiwpPa9kEsRaMA+fIqJEM6luJ/z8C5x9q1CwMD566M0aFKD
op42CtBzAdPuTk8kLyl9zEEfEafjYOzozlP5FdMdogGwTs9OksNWbCk30qnVMNKskMZuh8hQ2ThD
m/57KtUl18p7z4zzIEuHJ6lezCxJA4+qXM/baidzxsWFPOqVQumEAG9Fa6zKINkyky0OWaTeS5yx
fmVM+b5jLuIzlWeGH3YHt4CEIyWDm84447kuN5mZ/EIvQcfepBEettlHbcAXL9B2reSOrLFeNbH6
kBJh0AuoMBxUxgPXtOn3AyNA66B3IMIWaZ90VSNSF7zT2oQRuDSCaeBGa8EIWHwn9MsS8zHqLvcp
cd19Zl1Lw6OkMwbkJ0PyZ2T2A9+cc/hSeIhJcC02E0e7jpmXYRT8zpPDhHgo9BuOFgTasKGdMZEd
2pWPH6Wg1iZH2iKQMWjaDNfr8vOw5a29mU1nuYT9sumqBXOQtG0UfuuHP/8o2s4AEf7Hp3++qWNN
rDKDhBRj1R3/87n1m7RFHZDkh6emUNWyN2QPWrMZjz9fYXOYaynvL3ONXUjAZwgn7RW4D/oX0Z9b
3cS4n0GDNfrLsBT3LuTnQyvMa9TKIx0bVsoo1gN4vEtYeujggFXmExRYjH+QSRJcgTfZ4J7NEjvS
UtGipGPIhNnLAF4IwU+zj0WtxgAXzhuanXvk18leWzWSZqzMc16AYDUbRBEGVtvezfGpeKeBZve2
TrI7McrcrzgMU1RD44k9tF3xYz3rvLHCof3K9bMxqdNRWNoO19U0URmP0SmLkjewZeHqd//sbZj3
EZg+DrPombjBQTiZKK4iRFvGTjdQmghayZoDIWJmvsDxgv8Blm6TKXtPA2EiQdy4Iz5hAnAi7xv0
uAF8B7SP4Jy5a46Nbf8hqOeg2xWak2YZGWmo10YU6O7s7sCT9sjoLOSHHmeVZ/zfIoiy4spr8NYP
zi9+n11kWn+EkT56Tnm1Bjlu+wSM0by8FnN+aFJ+QUN6gVfnt9Yi3rvEYsuZK3g4sbOdveUKMcg8
Df0vt4HCZkM1IqYLvdVYb+eqe9LbAgEEsuN4NLaGRNQrw7OpFg0L/NXr6W1YStAO0KCXJjQFqfe7
tsA/FXs3zpqOwogSM5D5MDZDu9UleEG350WUcX4fMvXzoXhHgdPbAkc4GQshAUNlRw+gNyswli4N
kmQA1oxGmJOHZ4Lay77t02Ii4KlMrcEdhb6z45DSmaRFaHH40ETocya7uAzWL+W4H15ImZpb8dGh
OzJLBP+6ya9C9ARq4ehi9P2RO+d7rKDb9GP2qQtjt0IBO739rOw+gpzfP6eFupelfnHz8B1pKNyq
GpWcHroXDkY+R2YkiGlF1NWQ0t9Tw3GIqvsuygZib8Uz0qkqsMPidba5RASl4lbNv4zcxo7cXmHj
/6qoC3qbKK34DQXDSeEC3MSOxMkzACNFgPnWFcV5SvKEy9YIz7aabrrO9kiscF7GJOfUaLUuNdLa
lSLbIene1Vg+mXNydEzruyzSd4aW5j7v1HlueXNJ/TzbDtBX9WrnNOg1HWIMRNpi6Z+BDQ6nYWH3
L/X2q9MOuS2oxjxK4bGDBE/g1TlKGhguoqwQle+dDJ7i4L7N2WNOJ2VjDs1xKaE0j259dAzQlHQC
pd9MztWduKYN2hXbhfZIEJal9GWd/pkaUFuGjKDxxpjSsN2gQUsjLlMOyQCAqL16GSwJNq2weWG5
Esd4cIcABZ0fxu7THLvjru/loyaNixY/oKcFVwIHhOkY0vU6PTISQS4XuxNHfjpYs3A5sBRE4Bbg
byGC7IZeXmUuMeFZJ0CcyP3dWe1Xx5YpcW6X9jEbSdUinacKKkK1ENT1sHF3dX9PbN1I4gdVBVzO
QZJZhM86Y01Bd2sOSVCMzgMnB/h0xrWN5hjrebnlj4SOAI3Bt133uzewuIS87WWSikNMzA+hY7DL
vUtd0Xev0pBedcHwh1Q+ZrcqutPgD5Y51FpDI7tI19YSyUJUpHSoTq01nublk2hDf0H/CfYDXCQh
6cnGM+CDxEkdtDVFJbU2o8ZtSgLERiv7B12Q1TGzswz4GVwkjLEyeDWkYK21ZVB4L1IL/1hhGHF3
1s9L1TMy7utvM1PXYllRyRSfS42NsJjoSbfOA/kNjF5MY+/hItja7XcESUhn7sI0YhiCdDKuCBnh
hzj1Pmb6T3VPTpgD84uw4I2ZJBfZVcm2csrPdoi2vORETpvzzWzV/VYRBhnNp2wqkFDT+ycgoSWg
ReDbtSLckq3hNttUVRdPevve+5mOXWKbcjqSCcxLl1VARtep1ZFVdO+S7R6GZLdnvEztDygJ/Glz
GkxmsdAh9ywawAdbGvRlTPSgidy5Dieo9sU9u3eNeLD5wwiWsy12NPISK5vyjZo7Cca2+R56nDae
tYJBqQp6IFA+IAkQ5CFC7xazPFwyJEHV9GsxaJ+Lqn4ZF0Qyc//cRvI3y6nnD4olJ8rOBnI5uq6h
yy1UkY7lmgvz/mf+/Js6Bd0zzfGXi9tmJejsShxy2gpS1yrtu8/d+laZ8eF/sXcmO3IrbZJ9lUbv
WXCOTm5jniNnKbUhchJH5zw/fR2/P1CobqAKqH1tEtKVMq8igqS7f2Z2TAnnYRmsL4lQsZ7ir8Sy
/iwDziTkZB4QDYPgLgqOTY59Ek3wZNaUPyq3MvaFbJ/KxfgA4YjIqHkFPF5ZwkFs886qxHuMKkhn
S4SIS5hjm/T4IxMv2yQOLvci/GnGKdvZNRKS6EwT0fCjGsn7GnJidBcqBj1FwBmpuPAx5P9qgf7f
Iquv/7pElmbi/6bIKlGfH5/jz//bIcu3/EeVlXDZ8flsNW0bxZWiqH91yNITS35Y2EJY+HswXVPu
Cgz5n55Y0/03WA6+xX3FF1P85yory/o3x5TSpgvJ56EhPOt/UmVl2/7/XyJr25gPJYuQgAoh+Kn/
9//85zr6Migd+hXRchwiUVvPqXrSbllyE3T74Pw9YAZg8SxAFMaS5o8WNyVH7j49GCFjK1qWSEdk
9dbH6ncPLfzsGbCRO/dfuZtSW91D9rerImt/EVSoD/4w4BhLVs4o090Uz8+tp0stqLxcR2kOoWpy
MKbbydZNZw6HHe007kicaLkPMfgAfzC529WSX/PKfhSUP6yDnmxRlIyIhABH1qoF9o4O0eW92No+
/2Vwv+exSl+7jNTlVNTeKmgd4zIWMdsJGVf3bFEXh1mX0cWcez17OfZmzgbPqn4VuWifURC+ett6
JShXHXuvt+gPMHeui/QNOF/DvZR1qyTne47262kqzkuf5wwsJnElFDmpEC3CqKP1kkwTKknyKsMP
X/31VfhRG3P6BwnDq4jpskNezxa+42zeV207wANkIGVODW7xvj8svnoNM4OTbJE5Z6Twv6MXlX8s
k51L5aHMUOIYnMtx8VdigJJgD5RMu4VuKtg04ew+u5XfMAUx0yfHZyEAl8iTNBuc3YRGs7Ompj67
hSAjhVjZ46q+ZqhJUBHED12SFN+a6icqYfex78RdRVLr0jMKOoC7MvfIGK81fuF93VHw1fsjvF1p
FqQLqp/SGsWRkxKa8shkKKy5slRjDBsZzZGOuAAaN2Er2kt8Qd5UzB16+2WUE35ZeDuvtC4Bkmo+
6zKtf835wn6RVoktBK8ShJq9BbvJYB8YInOY+I9w5l+SdrkV2yK5STnlwol6oY7gd9wGhIsADa/A
gP1yBTCWwiTP1hIRksk7ffLwb6JEkedo2Qc7BMQtfYa1R0YyAcMvpzlbmLK2oC3YxtRyq8ao22Ld
+8MU0UHuUKc+SiXBwuaWiKnYzCIBGRSnfzxWpTWePT2EkSGbZ8prc10ImuMHXjRpDb8vBue5vCiL
qjHymESEx7HaKdbyKlHrBPbldiJnvWoN92eyZgLvXlm+YckH+xQ63wV5y8OEJWVV5HLX41GIS+U/
MBmW2qPMAYNnADTKBA5gV/t3SD63UsWPXpW3N+6f+CUsu8cYl+aUtAAM1JgiSEBZ72h5aTzGbVTe
tURjspcU1DzOEHHiJahbk9+LIfxVh6ZPoBzzbpdTVJeVXXdSoYsc44SwDnXnpifqQ1kVhzSpxKOH
1SROYvgTRofW36CvgiLpoxaXeouGHfJgcDLUrKFwL0EfwmbQ+O44D0ijd39HQeFQd5mobL2ki+9e
wYqtPTeAmGA3T9hWBqQmv9mPtX9OkK9XQgQPs5H4UIeIWEvVfUwRgQqHeDqKM57VkBDZxH6rNtpT
4QapTjIWXPXxDBwKWihbqnOxxOkvx1M0tAcKkxRxczPnSSUMYqekw2cupmiV4GF+H5z6XOfgDOnb
ePG6/BbyjFlGDxhAhUfVo2gKb/kNZPMnwsBnhIhNsqx9ol7jRaikv41hck8988vpB7FulKhxl/JG
Cv+yBGECJa+q92Imyiltkp0RW0TAtOawGnrbgUJj4XRkfuJl5R7BTHTQqiRi0FSEL53maOYdSFc4
HrtWzDPuNjvbSwmOsz/zHfEcnJSIXsrOULt8lmrvVtm9DWJGKLGfPpip2x78Ir9mPMihBGhY3nSK
2RHVHsPZtPkJk+w5lQ+DS9VRwY4kA2uxmjTsruzrv7NoaJbiIt+YOmSfWyZtfAYZdl/heaSpc5fU
1StayWOyBB7LTIaVSIE664Jce9iZJWf0eZi4wjo6QvQ2/llIQVbcxRwVq31AtjY2p31K8tNYimMw
A7sh/bexLEys9HZgbZJZeONsAOi7ZGrI7HaTIfPJamCLmPfPQ2QybM8M79QHIYYGp7xHPKI2qMLF
pr35afS2eO4tGjTxyykBJnT1A7QBBu3QigS1pCnzC44L7zWc2K3qA4PJzJivsBkRtqycc1tlN0IQ
PiG+rD00s3T2JM69raQKkqR2D8qMZTn7IKzKHh4hkQt3Gn3vtarTxyRAO+cnbcMQL19toZw3UE54
keN7PGcf9CqQ1YypBIiKbFMG91EIjrqmO/AyCQ9JaP7w09hrOh7t3kzOVDS9YY4hu5UAdef2n2tA
dUs1/phq6lEkmud4EBUb/F6RmIQn+8+vAsJCTAvpdoHOhRkFjyb30npM/b8Ekm6UrNWXqqsOiDkB
B4DuHnPwXCVIYByq6I23R69m9gMAOCixbKi8+h4MeIoitY1V2ONYTWB5JGowTx6nM/YKJuCowduF
EIyXCsu/AWBoJFJaCcqgLMPfKVo0VwpYxC5yFaEAP/1MMekU5rMdUKQxq/LHhd5dD0AG7dTc+owk
EU/Gv1lavUJp2fOeVe+OgWqP5cYDr7/vm6Xf4nC/DF1xlkTFZY1wHZu4C5wazaC2t/iRQpDFCwau
jjTkQEOSF1QGsFhG6T1zM4RaFqrEU4e07Zt7VZfNpp8Y9VJ22m1mpvJrPwQdknnDGXqXgB2AkUgN
ZL9L66FBZtp1nxToUiA8JxxWJ/kjpaWpKC4KsgbEyPK5gp9OzQMkOqO6WjxwDtJrfkPCHQbSrn5t
B5uuTU9iHNITxrxznDT+MQ5wEQ4lOd325irf3IXjiXMuR33T2wUhoreFPy5Mv4e5rLeqy3+XpRuz
+Zr5JO3inXMbK0I7Gtf8G4PguwFph9vK+ggr06ZlTdydeKjRLYL8Jjr5XsilOyQi2sfDzR2L7Gnu
4qsMYjJHXTDtW3JgnP65yduse3CN+jvBC2431oqHz7iRfncGC0P7TJRADyiI4spxwW4XODlYDJxp
RT/t/FR7DoKQ/O9e2NjNQPPpNwCbZuLWqEqk66OEtWmwix8+nTLFj+oUPg+M5FVTkq9YhaBQkA2r
NMNer8ZmYKyz0CLNGWPDZK+wMWM7WJGGInOtVMtxzaOZwC/Co+Cpj9a4ijgjHiUZ2EvxnFcY0dQy
zn9kMXyxFJPeqJ5pP6q3pJA+qo7H/9hbRF6ry4jDYpVMj17iPBqN9720XbEP65+C6HuoTQrLwuB9
2ETUmzL9ti+l+yw7N8DMRmYB8R8mYvCRLlgHAqva9kv1jan8O3wl58S226V3J6h3pEAeY/eL8yae
Riu2r+pjznnbovjokfeMRiJZ5WI+KA4HRd9mZ1CNOUjIdsf9n2+pQagAoBC8mcttxWZrIyfgOmFl
vViY7rZmKO8lRa/3a0Ghgt8E1jbIE6Jc+HnJJ1J8Sk3s0MX0cBsMBVKnY6Xyv5RLF2foflZqKNfK
SxBJfCo08IVJgq47mkaXE7Mu5mfROhh8d0M+DEZsw3BnxObEBZHshL+hXQ1nXD6He/CGOPhcQCCU
C2/DnMATBnuTM8U+rFKKpvRJ3Oo/EZCHlefY74LPmDEeO9DEpL9ySBjFDrDIgX+tyEDz3kqPAZsZ
bGPzlizMTHw0UIoRvZNdB/FznSi1cwwnWpe63son6SiKlA82eQ4G/HI22tW2zehxccXrlLrhwXFU
v1qQQbCBPThx1m1hEX7hdiH7xV68Hl0CH4mJdtOF2KXth8qrr50p3hhMvEM9oKHCqBg+tdk7NKij
a4Z3z/3FWWLZhUrdCSVCSTAhNkSWt4chDF7KH7klffup1xhgzxqJegvrEhKHBQ/z3TaELexMAokB
sQm1aCQd2JGFKo194ApYpExUlW90zNHbbT+PD8JFoCrSNzpgoFLyaOVHxhGZnoVRX51H2oH9kwxU
3EoaC13juSYISs42LjVgEide0t5MEmGMOSCSW1FlHiJv+R4iwz50ffPgzurH9hZeEKHXjRH1N4IW
nHaaRW90cmRMbTmHgbZnaIwQrvOEVh1/I//KzWgyF1z0apLUeKly9VEUlWCUZBC0DV2XhP7oUE0L
JpZswl7GFDoJPryOq/44SPU29gRbg0Z9Tpl7TIeegkmDq6FHHzMgY+mu+F0BCZrmLnzWA4mjkeeD
HUTmM1mBWxsz1zKRb0FtFzoP8ZuYvDzKJGiPdWYAq4ATxSS6exz66CM3X5sGd2qIYoo2jE1JBU+O
NrNNEtRKRyIUCsXQImsuz4E7zsz/pDgHCY9BgDzuzhImOzgS0xQU9qCBVELVC+UeUWQ4BE5y42jk
7qZCsnm0mem99EP3q0ZnH8uef70PYi3K6y30A3WIdENbaY/rfAQXGWZ+e0D6OUAp737HAxkS5fe/
hQ+mlPWRiO5wKmqD0Pb0Nnk0olhuXW2dGaZwmsqPTiaPkrrlFaaIezVU2yR3IBvBpl7bU/SuW4A2
CMNA2W21KRv4AzZRk7F3Ph3f+bQn/wBpc9rhkRvZJo/LMaNCIQ6eIPfiJTM4BE5BsQD6C9/ayQcF
wrbO9b3nEkbGVFO2UoUuc/hIRpswtRlxs5ReqVH1CUN3nAy9moOXXeyhx9LbF5acUiFEgRRov0Rv
nwoqnpGgwwcyWhFRdweqOAEpELzrxMWEmRvecClGmBs+YVRVDozCY+RYrPT1TMOuiQjAucNfO9Li
lTTlWk6C/WsknnMSF3CNUQFRPPoAYI0TWEfH0cqdVzjn0LO+6I8yD6T2UXW9pqNsJhrRi/pDGBOe
l+SByNFtnWK8zmU0bEafTgjVvYZ9GJ+l2epPYFklafvO7s+kRtJ4r4jRrHLHcfeiiZZXn3oTdMC8
3bN7YDNo99cub9SuNPOL5U2/lqF9BmMWb1u2LLuZTeIdPf7sR5Zg2yLdv83kfqH3shDaz13Uy0dw
K+t8TjmRzj2kJ2IryAjhrYCSITHd3otUiIsJpr520wn/XPUFMiI3R2wjfJB78c6mvT2kvqB2bGhp
8G2dW1BTvY53/JDkgnilZ1mntJFr5dQPUTjMW6h/3qnzAOQgF+8IJ5uncDd3gqJncsCcmxvqYnmH
T//6Iux8W8nyp0G9NGQBvwun79YxuFnkSD8aaA+/K6iftcn1woEb1/GEbm+4kh7QSsZ3ynVJeOXN
EdXDOXpA8Fdhmz4bAsrZWOC4nZ2fcGyoSYAywh3K3mM3UcR9UM2YoiS+DQ7VTGafrGwakrXv9AEK
1oOMFOrTLNZDi5gHe+hg9elLDMQZCI7z0HvDbdFejxEMG/WfPX7HDBZAzjLJ6GL2siczeBxjjJoV
B8ZVK4JLUgMytqgtGCzvsAww1bmoFBmnZ3JWMPjptVJhCRGZuPdoogmECWc3A2YAOA63PcW1AnfR
FX8So4X6iCUICkGdXsRsfcF+IcSqppdO4XKdBREw5ld5RacGbUMOUBkwhhhn5y1n9uGKA2NYJWNW
7zsXNa/3PIIfpUOniC1ucNzKU8/kHv++4NpBnyw67IxlRrBB5U89wFN2MyZKBZXVYvgEZ1Thg2mN
lcDStRLmLmXBPQak6Tm5D980EJGt5RybdUtxSOpXar3e9Gz02IdE4ceK5XDh/JmWGa3XE9p92Hug
jmYsVGNMyiFOaWM38RulBq4Ta7RIjKl4WM1j1mxJIP8NlLoJsshH1R8No3F3bJDPtrP89WO8TeE5
GDxs3otJDoIe3kK1cpVz/+wm6x6MIbamrvhsS0oM7OkPNR/fnom51g0YskzmbzqpFsxN6Q9H8flx
Lstxm+cgJxW/LsKd1VJ7zL6O+h1JzR79XY5IO54xBMTDqgHoD6CL1DR7ARetfnY8CPgzJyC8cjBu
6gWzbRGxT3c0ZBLnbD9AyK3GN4K0zSUh0wtKZN4UMR+RB/K05iiHSkUW3cR3krT2dzXU3RmsCBog
2Ib53OpquoKOFK7OooLmyhfdg9kOExaZzPFX1lC9RUzadl0S16d/vjQQLTBg6t9bZKhPuf7+qK7g
/2U/HRScbQ80jMxZzw3d1BfDnfM9jZjdqedIsqtJBfGhyLVbed+MnSP6h+pr64TJWxYioYoxP1cJ
roSAFmwct9QD4tUhNRvCkaYBeKYK2E36eF802GAqaoJN3Rc86ObgsIFo19AlbFIqXNM6Uw299Rri
V17hNM53PBrSraCMmMY1ziZMZWi/aFhoLYmpm7hroluMCSdwWQP7AMS2TXTT8TiA0gxNB4pT+bIk
eUk7huVsvJimm2icaHEKLXEc1XvOU2HrkrRap4pFLtUdy2QkLg0Uw90CBU7D7BgrGLgOWNzOCSXN
vW5rriS9zVZqnmaKnN0tt1iB9ZvmTJei5x5EC5FXL8BvEuomaKRQRdaSdmjK0CW+xY6LtdXt0WQV
LtXc0eiFnz8bXPtcKHVcmp6wR1odQ+a+6PDizbESC/+O7+4L5AY0dVb20tm6Re1vDfB5DzXbcspF
0TvrqmALonuvmwoQgqG7sMOHWjdj91Rkt7orW1CaTbXvhDuLebBb2Zeq9X/lKcV5NR8mc0Kn2NpF
Bq+jKL/IMRN0MRh4RaFFZr3SfTYmUUeJ/6+W096NLKB7YVLTdXOfYjG8jXG4dvvhbMr1NLM6gzjg
kALh2DxIYBRruyNlJnrdDYvDybDHZrXg19+klvG6FP1LSikMpmGPZpr2AlACG6BE1LiVoA6JsYY0
yVukqAef14GN96omxgWKfnMcas+mpfqtOzOsTRpUD6My8DKZHngBaf+KS3ObK6t+cxwk5AqfAx3h
j5lf14csGLZ0jBG69623ZAK7ImIv/CP6YGfn/d2tZ+/e2Q3K8ITVJuHEQfLdwxaZsQntocnYqJ63
bijf2U3Bv2R4aWjSqO6DrymGR2TlCtZd8QQEHuzJwoSoe+QLXShPsXysG+ZnqubBobK1TkfQQJ14
k+n42zLQXDxG/MNARt6z01248BY2quLom3HyyurmsVns9pJ0xUMytPd+InFQOq1/iM35YFBiRrud
/dMmJILw1r2lIXMrh/SPPlT0sfpQs3zMdWt8yvrj1HdM9rTKCcKcYCO4NAip2WIji3jZkhb+GWUe
HGMf8Du1GbRouYIfVbqr10UPYb2Ka19ZzYlW1OYwjOJSmiyjFoEHNOnullK/QSSZ3KJZ7qA+lCvb
NklAEoZcq+9JAQyZs/idMBLruccMvievUZAG2cTtm2cRTa/C+YPp9EtiU+ZXzN0mT0qHJRrEqFH7
EmGt/eqK4iviQLCaRne3LMzWwN3c2TSTYeqoJKusa1sSObTYGGySQBTa/bN3TYbGSTaoTTZmezWb
YO5a6HW3xQazWSG5Y0gIOcn5Ry8yxlslwqesLaZ93acu/SyXbkmwosUCdFXO0zkM6/TokOVpAEh5
S/Z7hB9/DibMRjEDyHtToM40HrcQg7tim0UZH6el0kflYHWoCuMPhzbu90phabBFcPjnDxP9N/Ab
Ng+WpDtV/4V//ntXJ3AWc+v2z++aeE4fDbp4GHt4Za9AMwEFxFDuPv7zJSjf2DAezNqMf+MopbWL
eryn0kprzMAMx9vIwx4Wwt7Myil5zGTrrIs+L46hPc7ghIlATW17yWP5OvAsPpSj+x7MICNJRhjb
PLj5IUY4tvXwjTvSuFNMCMq4WoFQLxSexPdMOFe4luoF3PYbu9bx5oSMvImzkKgCXjIGnL88G8o3
1EFrcA+mDNQ5M7v+JZ4yzTLYCwpe924egFCFRev+5QIcX1RbPOQu5PKxGZsj+Wl0l4Hbg9q2dCNT
t/uos+ToV/YP6etiFekoQeoW22VinxmZLPFjldR7v5RfQ01vVZmCNjRG6DkC6VUNFvedNMJrAQr0
PtJiux6Wucd8jgVhwcNL3dIRjF5/qenDKBwBcK7hYJQhoTJndLik6qC+ylH2a/zlDn0K9o5JJ06y
rCbFZsxkhnCY7N24x8KydPl+MoDrqeE5nvEQNY5SAF8QaOmQGw/UNJRCHkjdtK9eEdyqWFLs7uVP
DLu3ccNwvjUZ1ffK/s15TF4NJ/iMHM78RW+aJxcTTsePvXUWq8HAiO+rc3dmE4x/rBznuYhwlPxG
BeugWNN6x4vwH7KQVlBR8j+HFBcfHCZRJuqxSTbczwd5a8oWO+KUJAgcS3xWDDbNiuZvvCe7Ror6
yS7mVwt/3Y3tkLnuRfSdGx0rl9ske+EATMtm4y5cvrcx088cA9bOMwZ65jmq3/DCmdvJgDDgZyPR
d7rQ15wOiH8MHq+YhKWM6p/WYRtH1e333EZsX0nxPXsG+eqGuk6G9w0yWKPDI9zvKDVY+MmpwWlu
Lkz8ML8s0B97kr8atj2uW9++LyHF6fajmRf4nN2QedpiWWAPEcgI1n9w2LLPxjTvArNiCWOlwAM7
bR7w2agr6CSM2c2P3/NJUGrAnLQr/xiljJCexm1dsh1HyOpYDVkXPXsodYktTOHcX3lgyE9etPwV
u66pjojyW2MuuAJyfI5W9zeli2hV5RCwY2SamdWrSunW9uJ+0zrjUzkzUTeo/94k1kW48B1kxTgz
TKkE9C1uDcxSA1Ea46GpTbGTOtRYGdXJZgl1bWShSbteCm1/0T6YWDtiHO2NqTHJOMWHP3cm8JoM
p5X20ZThD//CBfkBh03KVRNqz02t3Tew06kE8x5T7ctxMehI7dRZtGfHgVOHhafEylNoTw+SktxL
bD6t9vsY2vmTYQGqtReIdjasc9iD5vjL124hMVhflrAeOGkfBu0nwu/zl4OmTxmPv3G15whjyMOM
CYke52krzJqQ52ulXUqG9isN2rlkaQ9Tg9O5Ed4lw6u57rA5SexOE7YnFahfEOqx52KIsrQzSveJ
QCswOQThmqL/gaNd1zF3054qKFjbaCn+knrlrKh9V2V0NNkphNqP5WLMiujc4d+mHtsSay6p2q9s
ttR9prA4Z6NFW2rAyIDocdvCC22pvJahHdxG1e5HCod2yvjT9VgcIvsC+kvqoMq4JuJCvDXxLh3m
MgxX+8FUF98Bn0NxH416aRpscu1JIzKI2wlkHnPpmZ++WrR/zcLI1hMS3LaDQVtT/uVqr5uD6a1H
/QlH09qXTGPo5Zp1q+Leb4gRFs5yrZD4NsIdulWMnU62f0PtrpPY7JqBi9PGeFdrB17b0ARVUAjm
wGhxWNGiofortGuvwL7HECg6Osr/sYZfUvv7ON+B02AdDLD+YTGm4QBN38QUKOvxiZ5dIILaLoht
EITAmnnsJtR+wkE7C5cBXaoobHbg2na48FiDmqjdiEr7EonwEWXXXsVSuxajdDrin36YtZ9xKFzo
boJXWmu3YxtcogT3Y8K4k45O60CoDloJFkmJVVJoz2Si3ZMtNspO+ylbjJU9BssCoyX/s4TtRUf9
Nx7MUbsxF2yZUUe8Q/s06/6xZxi8q72EP/2ZAg4sPmWJfESGeyS+6INXg5nU4ETGim27GLZxhTam
dbVGqXZmLW+9do6mUCJxSs/7TLtKIb0AmJTx0UotSBtg3ZfetU6N9dgk4qIq69lr6eQGTvSK2Yj9
LO5VS/tYjfqX0L5WBr9UajHk8LXndaABaRVk4cAjIz1Y2hk7a48sdpMfnvMOb7kheHxztAm0pxYh
DR8lLltf+20njLdCO3CXuDpOXsRkwHlyA/ePj1UXRmeonbux9vCqATfvxJlB+tgelIfTtzcOJcbf
UTuAR+0FZhj8lgfhhmqGPvjqyrHYiY5HJx0s4G8V4l9l45OvHB9oIzcZvnTgVAM9mIhZM9pUd6EJ
VmzMgcbSYM6vQx580mMp91VFh7ZH6UY/y9+Vh06Am37TObPDS35lnbF2iUcAW3TJcKhYsFYq0CPf
aLyUPhAFYDTWUy/lJZ/wyNqan9RFPicz5GQZAN/yk5dJFO0DlYVDDBGO0acOJpj8q9wOy6QZftGB
4qxHg0hJMg3fPMUPSZUtb4WbuRCboj8Fdsc1Awx3vRDePQK+k2BFQb61GDE0mjpsEN0souEnnMys
GI13VsOEaEZNFBakd+DB6aHz8UmE8kwN2Jvp1HO67vnVOEUhoylQIXkKUqm2MlK9jmCMtfCMbgg0
/zYMAxhaTXhrCTha1D55SWpgMKgrLa1H7fS4qBmLu8fqEtLsleuBXANypHLpJay530w89sBuYQSB
K5gcdLG57oZNSLHyynPvIkBOLOrY28ueyktL9zolpZsflU0tbLiAALby/oKzGz/ulCEoYtLRqHMP
y9fKVvO3O2U3LuxNN6fipQ/rjyLFmYujZU8rHKPf1mx4OHPFzNky7bvY/jVRK7iuG87KCuhZzHVR
hi1yqfpcssInXdI99z1jMQ4rBZfCGn+Lt+uFH64cryK8njb9zm6YlPlCEQ+xzvZAvCdwzTcz59HV
OeGlpzpw26cZkYMMKJebwbPz2p4nFD6mitkLcHnvDXhIe+LaH1d9Ri2ZWvgsxx4okUogwNQIEFMH
RnZoxbryy79mxLxMklpk+rgDtfPZIhzse9fEDuZNf0FCJIeuJfzjGx91pcZdQNMEfa8pRkTesdAg
gSWfORvhuYKqemvRqZfX+mFOJ46fTOhxe9BS4GH6Q9ZFNkuKfO9Y9oY5nXuYVIlTDHrJCHE0Yn1e
VfX4aHEW27aySbeOtWyb3CGy1al4Y00wmxkL3KIJfEvkMjnsRfZVAqTs867fVBWdH7WnngybB6rs
x2LbBsPMSs+mnBPbi5LLclpq88ngmUYNx1M4WcD4wRowqmT6XD6y2LDSVdGLMkuoAg5EvHkez1Pj
xlczL6mAtrzuSpQ+IuV5At+5EFHn1mym7Ei7Bal0MLvhYpzn/pmCUXpHIYtwD5NjFDaMvWTqSZeU
2ZVzdHZlukkYRsS/AmanW394CACr3Mu6fsSMb22Kxn/06l9RW/yRHTuWsWu4pVLy0A7hllmW09Zj
oIWd/9dIgnJH+y9EoR6mAkIXA5SmRXiekrtJ3uDUNCTR8J98u4GNQJX8ZrNaP+c9IBL0op1khnYc
jCdCFffI+URRxmcXi9/Q7kLi+MWm59DF6XW44U3bzSaTqLCx3gRPUQDkV3cSzg47YIE5aiNC9ccu
dXGKmTxQ8fwYcDvQ5obrz5rzu+fHe5L84dHzmvUCQol9B3uOMGxuOOGOoxQXkXuPRGrQ9qXuEPdS
D9CCLXfGTNGRl7lINWYy7QmZSFjUEYJl70ljN2bGt5nqeIab1KfIJF9LXUCPmXYz2Ca+JnI0J548
CZOf7QTt4OKVCOvA9X/yDiVIdT3g5n9GFt7RGKrfQYKlD3jkMuYMLm3rhSgBdD7AxLSjxJ9j6ume
PGQIMCbFDoLY3rPUOfEFBQj5gzLbZGdQgLbh8wpPiqVjEagNU98zHhQ/qUpwRNSwjTNTNNjskgdm
V1JSx114N98LaDrIL9FUGgcj/kmx0MetTR+d6z0xonokILPPFnOnUiiIywRoy2cHCrkFnYAz7HVW
81s1nWVQNbg6Sw8TQrlKWzJPcQbpYg7lrWiONTIHCHv4LwybiGdln4CBk1h8ORKAsWiIT5Dd3VKY
7q59PVYvDShZg5zInkw/sw2To6o0EGpeeIeimNKkiZdICszI85OcldgUBRNZp8VrouAX7YfOx4sc
AbTWlJsJo3KogSweebQKFFCT2TNjk2bYmdHfwjLeu6q59qKzN21efXSBVuQ65oNtlXRbs50/4ro7
Mthl5+Y79iYRT2UV+NfRXd5La8oOEvhJEtrsrT0Wi3lGwgsdekJGEztWChOdM+o8YNowi+LgO+X4
qmNpXZenPAbRGwlyw3JuljNAaJ5KZAa5MdbTOI1nDlNEzRi7U3lAIjL0+aOwO0d+vxvT0F/5PtEK
l/jezhmbx9kI3QN+3K1F5JZqpfg9lYz14ZRT+mMPX7GNmWFKrlEPY6PKYEwP6mTRJbr3yZSkVU8a
JGHO6yXMiOpob0c2niiPcoH3mUWGQBDOALUcZ2xsmCc88IURdAykwoNnhV9WT3onLYpvaS3YSQNI
m5CXNykc/z1VP7fetHpIowmda7n6XReRS7DMOFMGD++SgXLbDyPNys24/R5T1EZDNO9l1F3FMM/3
Il/qnY2SRTcnfiEC8Ed/ys92PpcrbxHxSZXZm1tk2ba3h59GxEiUqrxWbfuFsv7UONS3OszeSMFz
NpxRdGh0NBzaxBWsxLSdXljcq6MTvJBZZiZWxsl+SE1qa+JYJ0mnHQ5crMNtdSITnMQZwkD4WSwR
vgR7/GrD5BGv6NUklLPKU+blMW1WI17rIZxID6XyYNoS4j4TVnx9wGOKo91WNwNHyqZn9rFOGPyR
saMulYh9XzyOmm1pWQVwKoXl05q4vRQk5BjjC6S47xkkEgYosHCRBJmfLyDovPJXTh3EhovkV1V1
Hcs7qe6FylF6oMh95vFHRHVE4A34XZaaSOjAd9n2e+mzF8kdT64J/r5kZdvsPBsTzxJ9NTwaXW+J
9hTXiY035jSpFuTNpyHZt5Ugix3SRddEb37MjtsQTnMssurTNCinkXTOV5yc2mRw2Guf7UCemXlN
K6eCB6gmJvnsDV8HMYmtOZfvRdBgSh0Tl3ucfnkOzcfWWt5zgb4V+HVIsXywbxpVHsp0fA0aCG/W
xAI3sEeHTRZgoPeYo0EmXNczDRYReyrPwX5XpzaX3jyhQ9sYbsBvPcbdZCOocF6CUWdsYBFcecxv
eZ+4wClJL1WzZWi0bcnRMUuRzwyI4SBZxWNPKcSOx8FhZppwUHXykgwP1DVYB4MK3JOc2n9n70x2
I0nW7PwqF3ctT/ho5tbo24AY80AyGJxz4+Do82g+7/RuejB9kVW3VdVQN1RLAVpUoQrJ5BD0cP/t
P+d8B/PE0J37gTnAGYytxc0MAQdxNdbqbOv03uCg8OufKnRu4SeDYk86upFuIs4ES5f9wta1o70d
W4rOAL3UVv2UGg6Z4ctsGdorILTqaR7Sk5E8QUEU64mJiYujPAf6jrNhsYBG/FI5BrQy5gAVTduy
ph+n5rSa2cW9Dq0Hqt2YXWJtHsZI79DxH2yr4MQyJN8M/S9k0u4B1/Hba+vHAWiZ10yPqce7viA9
CqqyxKhngElqgR6YPb6sAK9BJzL4s7w7GaEeJJl8kVRQJgNxTkyQuaHaDx1To9FJTDYTA1RhcWnF
eACtyH4oJRllRJPv2WURX9cuT464ZBSJ5mqdTkSgONIepLwAElP0ZjpRaa8RN00vxcG1d4mwEZ2S
kFMhti6yWjijQkyoBD7JWybzknkHmW7buNrlXM4q10WqAeb8ZcDc6RtKyxmvFywr68UYg08bLJkf
ExE/NajZC5n7JGKs8tzmgM76rMAENJGP8cnEjW3/GJb5yU2a7SQi80hM+90dbX5nYX6q3C4CK/cq
aRa9BBaeonqk1QoPIDnUdhtkBtp9MN0mtO9hR7wBpltv6PoCwhHgHXYiIK3u4Nz0l9n4smmGN7Uw
U5elUrshQ/uKtzvvECcmAMLuJVU8hvCH0Lwg8o/exguKr45dkZ+y7IkCQ1P5zquJ5rdBBVxXwjjh
W2OjN312tm3t+qw8FYwUGSrgLrH6dbBQMurvG4ftlxO2B+kNT/0IrLG1aBGit7lbaFcN1/AP0HvH
1r9sLzDicm+CpG8C8oKqoGrsK6lTgoP1upcmhHhe9Ml3FgJGmBtWA3P+YUUXXgVnVKdaR3IAAt52
j4kYzsbskXmOAOcNoLvZLx0bGpnxHrg7ojcftcILPBZIyWk6rLH3DdiDJcvfdJ8Z0VrCIkONJA0J
H3vk97guQcEJGxNjVSh5XZSPhR0dOjBUK3ouqrVfBcUy8CgZCS9z6Vw9E9gI2c8/YEzTmyBJ7mBW
6WWORwby3CYm8wsmgjYMGI/TbFHFLvjVOV21Y8iKdmOc7vkZ2y0cRBwAx6aiZdMzmHUcuBG4WNuZ
qnJByNBjw2WKt7JMYVtEYbSdUk01XlFt5BhWe5c6Bi5CzZk6nG9keqmjYEGcEzc7CsnewjahRGV0
cioWaymmlpZnGA0N5orKqq8aYh10yvpE7DK4VvfazZwzZ+S9gWumrgDrpXEbkFJgjcWlCQDFDbZq
tlpuTwqdvotpubazI1MNNc5xd3JcVq4B+axV0ZuI9VY0smq4c3TebbK2TheFvHApI6PGANrQPDmZ
635uAXRGHBPw9ATsiUazvVc1BhIqvHN0CP7xSYniEZQeEd68nMllw+ZqrPHaqg0Od+InsSgc/FI+
jlEyQTSE0JxzvSewqkegJ9uBsfuqrNkcDhd2jZqLFTZE2i6yLe6rAZG5l0s3Z32s42ff5/2W+cz0
AosmdVLwixdz3w4EPNLPHnpwMwyKR029j9yWDpicpi1lnmyCxcvQQcjxNSC/gfX+1a9/pTlnjlny
TQEAeUxCu0ftNICOFPkTBgr2m5Ro4bNnohlUlbA44YSItrIn4d1ducyjy9yiBcLB60hWiQA9ya2j
gvy/yJQB/cRntWiR0ALweN9ciueDdjok7MyX5O3RnzPgHby3OSxU1EvFa1HRdJ3Qrlr281vs09FJ
vo9Oh/61xxDLBI3sDq3ypjXKvfA9lo51cDeZdsh9aFi3XRkfhDo44HT35axfaG1bysu92wiHbWmz
ukkzdjjgbG64Xu/zjDebpoTTjNd2yfnJMoDRAOsgeAY/HAs/D+R+PPoTkB5qbDdlT2Mfba4J+ASj
IvlkFZROce4Bb5F0MthWXHJwVj1rF00DbTxJw1GVV5uhHbOSIXi19SuAnksKl8VvykDek6ExtOlT
OM8Zq7eyfE0XOu6B2sOA5erD5FJ6qEh3dBwwXLeYr8zUuzMdltZ+0t2SxAQszRFvUQJFQMkIrhsw
gu68852BDoH8gsKj62zhCyo2Rom+2GTjAbn3SHCrX2l/iCHlpDs3nJ5sSYG9bw4NZ6cGd2yIVYrl
9IbTPKd+7Oi4WKj+01lzSw2hRZ/keTDw6naJ8eko9u/44xd5ld0wLSIrUeG2NP3seo4vOBuvobbF
a+8MGRwC3G4+0efdoPK1EaobzCTpon7D0pruyBRcSCEQIDUXSJ7DMRppIMjg08MobA2O4S4ONapt
/E4uAq+iJ/qywZ36Xdta702QdhSwDdz70jsdsfbQbnhBklz3IUS/Tqsd/pxTlDfVlqrxanBIAwIJ
QW5ZD0PNrE6VWWdDYVcsEBdTzLstrTLyTxjssm56Y01KaUmrOZsNHEDDU5rJeB+OFeJ7gI3KSrpz
Pp/B/B7DlpuH7OEGBl25CfECOnZ/i2C+safS3JgCJmaT+7u0FG/MOy2zAAfVrpY/gYWUdNuwPaFB
gcSLzuzTr38FsX2empaCWYyJV2LlSbIpWUuGB+NpgZ2MNFWeb31I+wButnjPqb6jcxCnWLmuy6K7
5lzJY1fh1XRMDFRR0Fy5pV77o0PgI63kNhjYlTMQL/OEzUAlJZqG4Kr3y+WvTPL/j21//GexbctR
v16ij/Ffwq9y+da+/e0LDHs73bzlX//4+7F7L/7n/yj+mNr+9Td+T22LH9xKhG+KXwFrEtO/ZbYd
74dlOhyC8QvjRlS2/e+Zbcf9IZQtBAlvVyLPXf5Il90lzu04P0wexPifHUew4JD+X0lsW57FT4KD
7GJU3n3+4++Sb4wyU9u2yY5LxX//h8Q2wWCnlABAFmgu4LGcAzcLek9Ved3JObtKmKkzI7iVsTfi
N+e+xCWafqnKV599BOm5EaF1YJOk6ThNxyPxc7ie45OVmmz0ate/83XeLKTrJC0e+2JetaLJjiSB
UJ3pkVnbhmktCxF8N2E6rmM40QsOJDeeVf6MQr5GYJ5nGyr90FWw4rrsm1A6BVQWm2PNnL/2JkNt
Sye96cZwN1war4lXvBSOs1d2ufVVu8b6zRNXOnsiz8ldaXnVXloeOVeCtZQkdMLAHT4/0kSAe8NJ
Rrx6abfjc2tqXcOMsb9gbwqdy3KdCElb1DhzOkoauhx+aEaCEDfAx5gC6dKpM7Jsp+cRAeUQ8Ayn
oQ5U8W2qZPWE/ya7HV0vu9dOmN1FYYUQMA3zkj7hnyZFKYbAXMeRRSyrwXugji54sqLW3mKD9Z91
dMk/5PimiR4F5Q4f/ak21Jfd1C+yLvgahHNBvwMfstprwNsUwdTuyvBAvg0UD9xxQX35og+2gIlX
ZgN+iZM+6i4i/dJQ5k0fIMmNnfE+FNWdHRkPkwnWRxU5RZYjrYvRkH9ZXfQxOsnEfMF5gl6Ju7bu
j4MzLEczekxq+K9JGEHAT2j/jYHaOAq2vottmPKr9j5inGe3an/ryvBgA1GOl7EdWVqT6e8uVXS9
6+wnw0dvqxvWTWZ1JuNCl3OQ6KPmtd4xVX2wcxgforp4YIwPt15msUXP5/eyMPZ+6dJ+ksWPbDEA
2lbedMSdQ/2xVXa70B7e/D6eVnMa5tcOCgBHUPFmFUSI5qCJT62HijaHuryesHpQ8xw2dLYQ6zOV
98kgYxxzk4ghm10fZjToKA+D9/XoMM2W1kxwYIybXRyaN/gmqQ2edoQkDYZa99Wc4vwh90XwlmX0
HJQxe4hVIW3/2KmZhzN4nOym6gged2h6S3NCdte4Hu+oLMFmKMsU5pvprcAuxzDN85ICDlT6MAHh
mkRdBX1/UDtRz3rTsO1i8nOtvdloB8uHly+7oX4QWHy5WP2V1w7zhuiyy5IrTFhQCF5uUXV7Hwv6
IanTF4OE/iry+jW0R0xB0rrt7fA2HBRVAPHEjKBRlXUYvLed7y7l7Hx1xHsumWjSYV5fATPGMCZt
Q++qcThHQg4kTpxm48ycsIwQTYc+AmwHThbvnEINe9nYXxlxCn4Xy9aU2Qlc6Ag2HfGprIGVO9Q/
LIyCz6NMesjp313Ap2YZM/aAqFBY8AxSS2S3+atTt96r4dTADWV8rtuu2FM+5y2AO2Pq8Hpx5RTi
7M7UTuj0o+uLA32y6zHLTn1Lbhiv00sXF5R2OLsp6tZFMd9WanxkfYofyVUJXxT7Z5GLk9mkb8CR
QXrhOjTdLUeLR5vuz+04MCeTQUW/QggBdLFtZTLiH2gJeFGluO29iYCBbuKlXZBoINLiXXVj8RCE
5WM3AIpn1eReGSkWknaY7uwK/k2OKrJNJhJBg+iiVeZN5Q2ixDZvWZoKDbXaH3scLTFLVt12z9jT
UOf0hGTtWA/NXGBkoq9SdvRzVdAV6ZMkLd+gu9XDnhossr6VRAI2CeQPL5rpkpEGdKgLvBmKnH2n
hvaCCgYAOrP+WUxF9VlVHEfZZkK+M7amPQHyMtOnpGl3nh2fYZU8VlI9dRrHjC7rGU1Yu7fVNHFk
sV1JR1UOVdAJgGhkwCgtv3lh/HxuekF136CWuanfQw7QNZkAK1UPXZe8+2MCmyIwFKv8y3vUN440
RKLyTUeOErCmyxhqTVsMF+ToY9Q701EQqdmkKr9rVcJ+UqHolQ33y679iUIAcC5I6OpJN44BOG3M
U5ahE8mupuHzc+heJ4N3P/roF7NRv408jK6ycbguc9TDictSszJE5BKo+MSryo6TN/1hFa4XCm1A
pECf6otdhQ64skeHD/PUc9VgdQozFNneop2jntx9lw5EPHOxKhocObiVj4NIboCyc8eM0pUb8XrF
5s9mNF8siodjfOsL0B2Pfq3fJx5RQae2M9VGcMR5FZtn1XpveYZFyO48qM5ldUgqypqm7JXgF8cn
GiNBlFfbum7v7F55S5rLzhryfA3jjY02WQwSAqOfflWDe8rC6gsbDSTZ0dxzywBuqewNOnSE87y7
DvH4PVoUf2zbeLTPwjWw/mCHyYNhXY+cj8dul9aYsEfzyaRplOhFDydd+OdRNv2FCEuTamTeEcF8
SLzqQRne3ghjRAV5dE15UhFCdx/9xGnL3jAa7iwR3vRN9MAOILzzXP/k9gzWnR76FTs5EgrBVUm5
+qyVXBGTMHCScaYv3G9ANMXVTK18WmAyNGK8DiQwYADaZMzH6y4pEb9JyF7x4F15efSC5RU3ZkYb
zgWLxyktJ7tQIqS4lrdrzOcWdSOkBLHE8GaX7e1UqL3Lc7CZANOIVZTvUGTPgtSWxYFaehR5mBoI
RgtGdxvPTBPg8hFZiRf3k9q5Bq43RIsAU+lkx3e01C8mZUBUexDNM96RihOnOZ5yGBxZ+5k17Hk6
viFOSkOQvaVtcuraZuVEmHVJqAZUGLek+KzWvcp5bjtyYr4KyBlOV4X9hTn+iqjWYYhuKKvGQwUS
jpV8avQPHWepAUqqneEy8th8WsdkuJb9GynaqxGyzlicSg45Tf5MQx4tXQeQwMAWkkWVPuOdYp1o
L/ycaAb4kx6jYGfQdga7UwHNMfR7SbFWNlGX1H775b1PRBvFl9g0IkaJP9x9mPIR3SikQYydigX7
wIBsDgOsHcKdH2erBmujTF9nui1bfCHKvcuIdfXBkxxn0qIoJL4m6+NteLusJe3VNJiRasUXwibZ
y79oTiBgdxqSa3IdWA6WArvQWCNcGHLl1YcWBTN9VDj5h3Si9QydfHqqqduo9R0LWdAIp6neQS0l
XIIAOO+GkJ6Zyt8EY3FOvXmry7PGC58O5saasE8RMenaq4qXwcS+35fsoJpPX0gYdulhRh9DbtqU
FrFn8vhrks14uJzXXr9M+dEZ9GLMx2Xmv5ceKb1gQr2Wi27AmJB3LAB5MpavSDs3g1E9UrKy7MhH
YV1auHVHavMuRBDL5VqTgek9iBJ2jnPEWvG4wFvxYeXygtLFD//uto8+FXqlxeAPNrIg+jpQk2A4
qKjyK2R8qhgdzamEt0IeOn/2p/eYMnH8lFeU/Cx6+gGJadEPqTfsXXk8XIy/CRcxL3cSHl08PrBY
t3CdLd5TNmSGDzzhIF2TGzfsMHpj8Sr5Xq+ClD24dvVVOiaLQL4bHVv7FmQltvGIQog5/ha9uizy
uQgVqYmPMlY7PxqoALMWEhZOxm91KJ5AUS+o+LhAeEg+OPf4mF5GHqm4Uxc1dz6/KTaZyRVtXWZi
Hp+UrvOUvMAerPrijsQaNrJBbbq93YOheIrSJ9N+aqdXBV6X7fRB0SWakZoJo/xDQua5MkN55U1v
F9R+gIdM+foO4OXCn5/YD22wGl8TfSKTE+9jI9iQuP9IcKK3BAEJxbAaopHGwFdYhm9hBo3ZKjdc
uUCacVDQPTJI4i7uySZhG7kDluP3WNjchQqELPKExN607z9gKodEh3d5YFdY8V7qXuKStvqU8pdq
eOWMiWCFGp4c8J9elSx/YBUuppLeZ+djRP8khsmLvS3UbYLzoLxECNiSC1jOpn8d8C2W3HNJp1Hs
e6wgXGcSYG4xnwDpsomNfkqPFWiTf6EedVBuE3osrRFZITtHKsBnfjE3lWsVOWsv91hzkaGH5RnM
X03JIq/g1SJGVT1k7PUnVLQERxVCCpMhe6G9DoeVsD5SDJAh/T6VyXnEhAIWr2sHPMXFpVc0D6oq
F8MI2yd+bnPzJK2HKXHwmIEQFtZaghvuhyP9dxMRGFqNsAIluwYLUh78DObjKKhnSUcc2c17g5kn
pNGiZj+DFr+ipHxVDmI9OtXPsj3PUrzatMZG6SnGhtfhJbRma+/YVNBMx47k0GDQu8bTpUa/YhPt
DD/bOsDphrssJ0llfpvUoFxMJ9IEspi4K/oUwSfMp5RweDWJbT1X921ib5zLyzw731bsONcFVkkU
6ImC92Rpe5STyU4CLBMrC2WCrdi8w7/4PcriEQLRMZvBroYgaNCFxXeThfu6Y7E0ASHnPHpOx7Bn
vEeeWUgrX4sceHmjvU8vZgxpDUrLSrXlqLoWaXvUlfc6Nd9+HUHPUmhm3sEWxr3TRC9CRtc59yWe
LTe49+6UbrkiONj8InYaSyM1d50RvreD8ahqnLi9PvJMfZz8ftURmrcdGxN4f7Zl8aB9c5UYgIGC
XhJYj4aNJ3oSJPYJ0yosBxmv8j4DajKtSdpuw9m8HxoVkPLtT1mv2mPaDc+mQpCi4sKshkNYdayS
AXy0NtksLocRAYjQzyOHsHcn8Z7pYNqXtdixpPg0uhSgvf2GAWSNp+NS/MIRK3hRHjRKtgshh9Ks
42HbI0i01bK8pIqd6qDsepk047UIoEVNnKM41CUsjDUxDGXwBLIa+3F0Ah4lag3gsyJgIlKDHwVV
AvIC0dFFzapZVwWXKg+ry6B9wUbka1I7J2Hym86y+Nybw7XCpbZIknsj/9mjl5Hy4Gj3zkPkSrQG
UyO+WEqUGPJoisr2o/AANLlXpWmcbZBysfzqfSQaLkTa2PczycLL8iCAPh/6pN6gYtRIpYX5LXMa
78gVe2pc5jVNTA3gjyCVb71LRDuwNlC4zhQp88ElX8uPnvvKuZ6JU5XwT2YHXQHl/gJoSGkUya1o
QQrgZfChdEe0t5LJ5BZEdZvFvGvY5YcHtkyD/jMV5kbyOJN/KY1tuzsi4Rt3/KxARjSl5GhMGq6l
izKEQ5I0REYjKhE4/ZhvErR9bNtvQ+ttOrQmMDT8ZPXCURZB2eSzZj3RsliZy+dofPVL85xXwaZx
cPuWKrwPZL0Tnn+sOGmztHbPrhYnA3MEKYYRxWi0F4WdJUsrqT5NMvgc1pUpiAt+587bZQ4xbEFg
uW3Bsjzm3KUs3OvJus4RY8sCTo1xq2KXU0N/ipPHMIARDY/H6U0++0b38Z76WKf+qcSzGZ3H8N7z
Dt18dlkMB3p4yhB6OudMU3YzIgc8OPrL954FgiR+TKt9kTwyPHHT55sRQGvAPks9AhsERrENpmdo
V0l7WxZr0dzyNZLSeQJbtsfvunIgdNQpuCJjG5RHoNbQVc64lRZV8TSzPRIwQwz/YPL0qGouEWDS
Fb2rdCyvfGNjVe3SoSzB1fNaJwkkHnXJYC01KhVayLouiFYBa+Y9LzXnLKbzilHV7YZbUqGSooju
20cbaUFg4EQnI+b7eAmt94pHZuHCiZSsUGbvmV76p8CApcFQ082nkEqMcl6N5msh8r1vVMs+J5Qj
oiM4JwyzNmS60b6vC2+jiiffHthOrUyHQOpD5V63SF8s1WseBETuehuYA88B1ig+taQ+aWYQM7R7
OOmtULdh8qrApDkdwZPsQRfdwceOUumPGp4Ngf9Fw8LImlYDcitxK4dctLZf3JCbTkXNx+xTb0pV
Iwc/6iDUjDSFSmEUy8EgRjTSg7A0AkzlGbmhqklX+HcXoXmwiS4mOA4GH3cDkrNdESFjCNQWtws4
f0WMJZFeNG3v5jramFRhDZeAhSivDRx0nksKO4aB5yXuM9IYUWtjl6XJMVUC6kd8UHOz9gaLLeyL
XT/g8VrOBIe9VF0NOITC9iUDet/56DRYDPylKbe9vXJRsSGxbdvGJm2cExoiSN9x86y3FLjq8K4Z
DQwJp4jMuFN6+9JXax2kR5lOt1lAZYbfbEfMP7YIXs3W30qXSkLGxgEzZPJWofWjiQRKLKMxXBOn
veR3l+j5ps0dsgoYD7MGnG9d1FezfWcnL3H4qJB03cChK5T5pKfomFG/1sYdffR3bIuoI5+4l5Kx
o13C5L9Ki4wJJhXqsmFeYxgBNkCmmZYNIjd2c3Yc781qWHEVHus3gompGPWOdurH0oprCiX8GndA
8oRrfEfIkdsuqpbfnmQ6X/tJuWxaUCv12H66JndTmkkeXNkta81PFU+m3BWQJQgTkcPECeKuHKPJ
tnqkLLRtXELJYQQNLzY/dSDW+UI34M8iwQPR9WIqETLWo/iPI8wu+MFEcKwNt2NhH6/pjbvzbHO8
G11r3plxelbjDTduunYzQiVJ8+LWxqOc6IlFGLhODSp7Jlbe6ylKbtm9nYkAALTSpVglI6i5UgDQ
D6h4A63sckLGJ7HrBTvuIA5fqWEpoXSyUfbRHoAyrMI63eHtWldutvZgUI0Fq9y5dKGuEQsgo1OW
S+1yiOiS4pJrj1DNBzCag2SZ9dc1q+v4g+xd+d3+60Xq+igrFLMwav/tX//0f9vVefUfP+BPH6//
7dcf/y4E/el/Vr9Eobvuq5nOXxrn9q/P/ftH/t/+4e/S0sNUIS39p5KULcV/JUndX9Siv913n29/
kqV+/a3fZSnvhxKs1H1foP24gM3/KUzZ7g/L44r2XU/BjWEf+e/ClGX/sE1FeMpBoDQBCv9vXeoH
73NfKZ/tvefa0vb+ii7lCFDGf5SlHJ6/nit449jC8W2+4p9BwmmDNw9n/JNIPMs7pbLC8t2wIoOE
lwK4BG/i1e9Rj5XzLjASTSSXiP5DDahfVcvUactxY0SqzdcqDqL6zWhT84Xe+AH52YzL/JwLp7GO
tCDXEeJHya1XiZbC5WwYshTDnmtw0LBD3GeZ7ExWbVXO/ocsAqARaBpR4TnL1IXm+UaueMLZ62o2
9+ztiEl0DE7QarFpIPnOFBCDRer78d2Lclc+KRRgLPZN2bgkFVot8lcrcylZGiyvGqDEuGMjsQnk
9H8z7uZqNtZxkwd6F2V+YDGOqznB2ml1cjM2tPx+EKBQ877qI5gOxpSVco1KEOsPFdOGsK1IIVXf
lcGadxFFDUwusocVj43ZyzWHJ4m9xFu3rCbrtU5dDGq0TKagyvEopes0ERqs2EgZDdiHTOgtoWM+
xWhKp75ruQP5cMm129RX2mjaL4sWq3DbB8B8YIJcvARjnxkmOErlzEeP3m5YodEFMdB5gmO320hy
7GWponjbdNwvz1p5wj3UdchGiM6l4pKFFUXzmGCKuvfS2sJY2bpZe5Qy1tWyMepm/MlhBXcXPYvN
DF2roAKEpSe2bbSVNL01bcMorvOWIOmWBQ1gCwwk/n2lzc+EoutPpaI83QfAmtDSoUK2i1F200OW
pnZJu2CNgUYxMROAJPejQV14kb/qkWuadTfXzMjNAKFz3QPC7dYJX+uBXwuu9oIQUXVdeoWeT1lk
l81tq8iTHEEYWN1VTAn0h4dRB82msVnGi77V97xjm3bpFQ0bZE2HIBMD/uZ410HEdRelEwmQmrMb
+LeD1VB/W6SFmeHllI2zYf6tmncfqL33qVNe8q3Nj1AzULoQ4l5GE3QDlv0Bjx8PH5aaMDP70pvI
ME4yipZ5m9eM3KlTjwiltDnSsjMKN5PRkvplo/4IooiDH7WRRZY+JxXg0A2p5UvabGq1Vm8UCxUT
6QgZTT5/kxNYt8waphds6VI31nUUUlhw43ZKglpK6Q2+dFRkIulQcAqbofBKTZWsSSqMuS3Jh3lD
m21ns5o5QBMrvPRFjPGcxavQittc3rUBnFaYrA2GG9KipUORUNQ3WUws3TKksZx97JnrwrLBQy+R
MSDHhNgxL8GkeajGLb4PTl0AfhMuLOo1tXHQoUfZ9i7k+you6Ng4cs1l62RYsVN0/gDAC3cfQs4m
y8FpTwTJ9l5A6TTzo67DGCEltDCbD8Ipu42uEWKGdTEYdcV7X7H9IiJ5SfPQBBPC5JkNhasOOOAO
UGc53NLLVNJyjWugD/ehLFrvEImIMR1y2GwwWI6O9ckz247g2HiJWNat0ia8vmnwsEibppE8XHjw
w6sOYy94zgbzclnT3sozNgIrlNL0Xb/GgzINGKZ+bt3hJ5zlbZO4VbwSEhjXgkk79W6l9Gqqa7qI
Pse2b8bmmOIPLnAamwMB4zmW7BhR9id7Y2DSAjrm++WtoD14KVQK683m8EuMrhWpuMHzNkVL6TVc
LaUwRQw6UJpY7/Kkmo++2cteLPqWZfm7GaL8G4k9tEQEePPj3M08h6C1izEAMBEb2cEjGtNVLrdC
34k6heDud+m+rkxV3NtV5mevQsEVWBhZqoxTZyRE5gTJGfJbsYBhZ5euaB4KS9fdPh5j0HyBKInn
xIRZ/FfVgeVYY1mq4n1WCKk+h3iC7JRn3Vhva8hjFScvqaMPi++cGVkY2a2dVDWTUmP2tNTYGqNS
m1gmuf183Hm6Gw4ssk8os/3bJENikf5Mx8fZnKgwX49dkXqPkSUd/9DE1pyT9CFxY751LkQFdiKK
dVuaZyGLA+WR8LChscUPUHiyXZeZjJ20qMmtn7HYB3SdhxyMaLLdR4WtOY+6hVts5xGG4ZKHbvhh
9EEX7seMUfHGtGdgMZA9TXZvXRHWBFrm5ILSE9O07gatv+22pSqPOvZMnCxtdhAudAoXjwYm03xx
+N2Lr7GJenXI6zZ/jyDpMb1LcxyQLS3+MsBmLqOVmmMK5smKFTRB4+VVKzzyQXMiiDEPJ4uvzveX
ufCB2oiE9tWc8eAHxymwyyY8gui+GVB18aAXmLxmb8YjaWKqtB96yArJ2iedKQ9EDS6FaJbCv8e7
16DE1YhZWi/TwjYLtgNwKI6+KJthU5aSaCNkngxwWNmN7tIEGZltoi4A5NsoS9jbNPNN+ZuH6jeD
0Ok3f83fii4/lXHR6n/8/eKq+YPrxnE9xivHUo6JMZH41WX8+XhDtAv5YOu/6Thtrcaf363CGlJi
xL8GAD4Tw0D822RQwVfu7mFlMTL0ygyZH/76SPx/Gnb/NA1vvsqLx0n/PzARe+Z/ORH/94KipY82
/nj7o0/r11/6bSDmjfrPCRghif/+Z4GGMH8wY3o2tBXbE77jMYv+7sbCFvNXxlwbSfBPF4Kw8HJx
VCLuC1hMeK6L0+uPFwLvnyJDqOxYykLW5HHdWqAeyiLW/XDvs8q1EkQrs6pRMmw5xTHrW4D5c8IC
zCrG3tqMMxUymBgbCiUvFRpugBfaVZX0MJroPOKGuRqdxhkw3/f1SBQqRtbkcdmbndWzwy9x7BAu
RhoAXJj68XDIlENKnveO743bJAonq1tM3OEvRnTY1G68mchtdO+ubzEcUQdBHMC8kthXWKDEyhg6
c+EBR2nJujJeutYua2HPmazAI/rIuzjtNAqu8CQl242FSM+CwYNRgKmX2Cnb+qLt/U1PW2bw6kph
kwgflDXYr3Zn5CG0etxZwSrMf1UbZXEUptsQ/WLEAjuXGftsF0wB+V+ngEGBGGJG9eSslGJhRYWG
MSZ+sg2HmWik6TuJ+ianMpgz2LVGpuscjH2zKg0fEP5Cc1CQwFtGj4XiegCbBSOkwShj641nzWq8
hZWbGMkhqCym3qvRwftC2HrUiTnthZdBuKAcECXlYERVFSJO6jS5SXQYkqAtO7ABD4ZjTs2nY4yQ
qK9EzvHexUznWZW7j6A6W9bVZMFGnO7gDyZO/4bZvA2f3KKmrZlVMmeLm1JTSumw2YzD6ZkNB2rl
0qsgqd3bloYswXmOZ9+W+WaqKK5i3epdUQdVFW8d0TEb20gpQIey8kpSxsx0tPzo2gjtKQpRxwTB
TkjsKY72MA+5aNCQYJ4eMYUP7U64g289F1OdI7x7aLDx1o3Yc+Bch3KDBNRizCaDYRW1fMx4BrvH
EoNKBXK9a1hjtSbEY7x9cg5GaPfKClNWJNPM5yGlmrAp6KegyvPj3GIZpkjcrEJ6E1gd97huU2MG
LhDFLWvJtHQ7+93VWZBtDVnF4U9mVF89wKEyQV+5KXCHW8ARZn8ylCMJdYukhJkifFCJZxfOSX8b
WPy2zr7HCektHBnbsDzQMRV89J4/BM16bntaUqlYNqqB9wMcgoH0wlD58XQa6+l/cXRmy5XiWhD9
IiJAYnw9s+fZLtcLUVMzgyRACL7+rnOjX6tdZZuDtnJnrqz8FeDjViE8QTVgtjmLhpOspxAsd1t6
M4a4EcO7jNhCzc+enl1HcGNoOn3DUiqjddEzdYv3p4q87GYsTb38KWBBF+Mf1RUzAAbjg4A9tcxk
1XaACcTqjvNWbWrXcVbD/XBqJIZxGIRXVQ9uEoxE+CXNsAj2oolCntYzHsW7uSF5Z05tT//OyxK4
xZeHVlra6U5JMnI+YaOJW/mZOWZ3uPWkgNPpFGm6sbAeBFqF5w6GMqECADwR8iiJrdzQNIo9Tp1W
IVVBf22Swy9Kx8QLiSB684gYCAqsX+mL422UsOok2RmB7tyoQJwISJHEb0Q/AkkULNJfOimL7L94
ZPR5DjvHLW/tw6j29gFRdpz9BDCX5ZGnpUxmbOfjzMMcVyzEPrwxtzNYhbCQPGRhB1llMlO81WiL
UY2ViYhV/xGuabeeYumW+cg1JARvKVbK2Mb9Qs1x+s6Fr+UB69MGX0898a5WJ0GkXPzVdJ5S8GGq
0pvNblKJjVoNX1w5+V8x+QCU9uBEITZOE64V1ERMnfN5VdwdxoMSJU0cZ94cfi5urajJwFY8yuHf
abVKfceU8qKC9XKZocXXEgPmczlJlTA49WvMqhQRPDC3oCgrAnodEQJgC4EepY8PDRHvJSsFMLvI
kAYpj1ELVv2vclEBbRtpEGqUxvJXw0Lyp9W88mnMDVTUco1BUZXLxB5hzco2eaROoQO8NG61JWOC
cZZkfQTyBaW185IrM4DR8lD0iWde6Ps12V75vUWtnVSKJJ1ikWr+QKny9UcNAmK4dhpw//8b1xVa
625Iteh/1UGCSkPDxYrPJqaNCdIrpw2BfIAcyYc2ebSeIr9YsxOlVwNNhXGeJUvIeWFMRffiyKlx
4QgLwscmGZIqPfNSzdOf2H5DRukMOcn7NQnZ5f45XoaUMAt8CEnDQrPRQoHDZeZoBBGhRfBn3Aj4
QBeypHdxF2xMiHMLH3zb5Sg98uI8G/TNXccLunlo4BPLL92VzO5HqIs9DuAxpBov2oUkT/CoyEQ5
dwdTIVjvZIX173OkzdX9Gfxq5cRN104/iH6117E29LZPRd1gvh6H1CXLzTZQ+tCSzJyuCFXQXeAt
fPY62X96cEX0o4qvBBaA8kX4UtdDmL3xzDtU+5jtbNHuKsnxSY7CL3PMmc5qS/JDybkp7zxKF/qL
Efz3xlcv1g8G9Wa05KoQYswhWCbFxzCKqRyq2Rzy+Ao0sdTgouiWFWAihNb+iqmf6gSniGfFduVB
gkskONd5RO/HcWWrWrg6hi+O8TmBBTti3frgWBTmMS4b3jvICWsBRzbvt4jlQwiZOj5r0p0Ru8hh
8JKDD8XgZVP+lbjEPXYEp3htsRE5Kd3P3iP4OnLUdxSbcLStSHPHKeoY+XeYQgGiHGy4Guxzwyxk
k915UUQ1eA+QjocVhiTX2IMZEez+ViKfp08zLxP2ojxLpbvjxtTUvz28B3lNF1DXQSXuG0Fa7bwR
+OSziUc2SLJTtYF5eN0ag6l2R9K4bf4rBjWW4HFnWJFe3NO4QAgn4zw4sBpvxHfAY83zHprRzHdT
oE0040PlJMaRw9n+F6HDC2lmKQFCgWQak+gm0BYN9hB3ay+PvS/T7G4e+yp8ByDj6X9rEtGlhkeg
y9gUTDQgfGTcPPV5cUgPO9E2a3E/82th6cdrevzGeKqLZ5bGDYZKtk2aoiLQEYF+UIvqzAPxk3S8
mxrawUbjRc95gLNbnzZ8cPXvfgzWe+zS63LZNiMKLBHMpw9BDMn+6OeYEu+qhMXUldggu4FOknm9
egJVKAL1klMteH0e+BWrRzJT/bJdpjwaidDDWpZgVie8mPAI2R9H06ukEhsLZjLYkDRWUNT6h5nT
gDLwtAxo1AbWkxHS3Muyy4O/AjBwEB8BIk2ULWswmSoie6O5Su67Lqobymz8SrKAcAGklT+xEyC7
VcNbKD7XdUNx4100E/RVe9F4FfntLrRtFTx0kUe44txnwHse2rKMGDVS5dd4f5ox1Js+B8FYOnEx
gbGefgrndI1xAoC8Y5FfK+etn7hJbI9WJpokPcxwe7E1L2b1YnVEka0hqs2B87H5dMiKE0vTnP0h
mMFic9xZT6AZtfyXbTas59sFtR6fCpY1/30LqWUCTiFrMb76YoTj/Mp6pYDMHGHEy0ZgHDkVD6Xb
9Hw3dIwa7XHWzSKDG9q6M2KGxPcEHtKFvIO3kUX3fbbslvZRAGpSuXZ6m03BivoSrivL4n1But7f
nic9Eri6SacW9ORrppGDiWVZCjfMRXUy8G8RYCAw7bwWT2966bxoAN3Y9Ta5yEwG5cGOEvLongQX
tGpQDDm1mafMDqb5LDdBy3LgholAOH1RXXBhHxBjbpqFh1GVQonJBAk5zEq7D+qUOuHDSomKjsVt
rCaqEwbaR9Ly0Kvy6hle6jWSyAdqWDP8smAcyQXGuOqx8+MfJiEOaSPt5AQtNV18HMbpsoW40KOx
b3FuLj7/cLjGWT/KlXV+iOJ7DRCIqaBlyYBqM0GOTHLL989v5zCta1VsaFvUoxzgoFzNwW3OyEZC
gRov+AXManRQ3He5wyjzBDN7NN8NfHBCzzsLrljzndsGkGx0t0JfXDDAD2380zDQjo91lc+QhZ3w
gWGgEWWwM35QuVJF5Xs9xijMWDznxL5M66zIlqB5hFP7VPG5hWWXYyLwkpthXJskPqZz6UeYDzJM
2d2tDXifnIqsquKC1SJG/Zc4aX13THXBmL8rwzBIUFo8RgSNhxuuDyiAJIQdrCgEp6XY5aXq/VMg
2elh3izJPG9vmZkVE0I+RiAxLhhmugDAZ8C4QZqzqD3xW+NfQqQybo1/NT0vJ59sYzSGt3oDOUnC
I8QM/NylUQmJSYk2++BGXHM81Dlxl0d+LcP4bdIhk7fs83Pi7kNIJpWXNavUaLhzNfza2yHyu4Gy
uj538p8XxTljPUVAJWChSXtUmU/Xf+5jKzS/4js8+PxacFqEAW4YHbc1zdfFaLWgBjzJIRbFPh23
1Z5sZQXFM89MuA4Pm5oS7z81++tKKnsx/iGMN0HRugFgvvnnBbfg8AJwJ6MTDzSgr5fDDFAKo7ii
SQFj62iJRd+BbZGaDoeg2J6kGe38paOE0jYOVFx7cj8ziCVfVd3K3u3iyMJtOOWeIBU5CJpL7uGr
m/lhYzFW3o8i9flTM49D4l96aCUBnyXVMU5vqGXUJC9JpfTfAaOPeciYoGjiCJfRp4iq5y2X/2vq
FFjiLnMrwPFm4bAYsKrPXvTN4+mT3szylEMrXvOe9e5knW6PQqc9hUUFgyq0g2Klr+o24fVlp6PD
1DPtszbvYZSbLu6HkoUbx55/qeoFkXcvizRQv8t6iseT86bRPqInQKKCaJYyeHMFYjLax74JRndv
YOwD0qVvuuiip5pYaa/fF4HCQCUmcTTdPHHEF36FPJEPMZJgEESJD+rF4Ko/iTorAUSY2WM2g7U9
rFsYXOO8tsRtGiFG48WN2a0B8vdnJ+GVrARbMtYQ85wTmxCz1FTb4ezUEp1BFH6953tChCEswL7l
b0brTtZ89Mr3VILvtKipBH3KVk0U4aFCBEa64Q42ynuPh0Dku6p0XZceXOSuNXQwUpCDqpa95V9K
oXC68OIcWrqP6k5u7wNlqvRGObHIghZCoikYqZ0ZLHxc4nIElTnow+VuASu5fHsm2ADchF539CjP
IexBAEHMZ22RrZ7EnLAb4zlPYVmiRWT+t4ZyNn5H/sq+3ymvImqBxtNc8zdRppblXg9gpl7BbCbT
zcjEYz5F4m0qex4ZE6fvdNLrhPG2cBG1rbiYvZqegtYjIiBnT0XlZZvjbMUEjJsQnd2oaOC+NwQT
l9aFK4yPIbNkNyVv2bgOvBnHhNUkCMx4Fpd+Fnl442g01rcApSKBmrRNNJidUQ8S3WJtbDGYP8er
Z5O3Otya+UMHnLYNSMUk198RKZJw5RUeBEm4j3hJjo9p0zlWWSlb6+LEtRAENe9UFy9IOHh2i/cG
ogvMSBcqo8m6GF5xZHdr0mJMmuni2RMMZpQPXM5hDX6/Q9cQUAwXWPgEsrPr0FgYn43WZVPBjOl9
I/y0/C65rmMgs0PgJ8FBBl66caGgvJya2ihD1s+P1i7t0DP8q2Cb9qQb8mXADN+m3nb0DESamzxJ
JkHZborGD3NeQ0wjKDiU0/QVN7UE/La4ulTfAAITXkLDRq3G7yVNmHR2mZcj/7ldQ9lWd49hsvaK
n3NAIx49uURl2u0XwCj2FZ9zwLmzXepcNgBUMg6B60vO22o5neLcLVl5jmOfKgQPsB+GpabtMQo6
SMhPOe2fbXDWRWTHz6ro5Druh7blPAF4obrwFvF0Xh9DLxbRL4+l6v8R+W18a4SNup8pH5HtPGx8
4x3xw6UV22HukN9BirelAQKV0uD2lskm9L6JZFvcd6hcqbmre4Id89Gz3RY+xAM7geEkIFmSowqq
hFmxHORca5ZISHM/pOvYjOzkMujhtUq9vP035t06fhPCzpr3tqYZdN+boR7HHdu7enuv/WqkImXJ
WAq9p91E+OMglU70F/NJWTaA8orO3EyZCJv+ll1IgpGS7Qjd5CdEah5cSCd82eDMi4jq3h60gqb9
4l0rtuq4+Dxf1PKsI5VxKm9REA/hO2vlsmcABzI1/1ojxUuYCNNWZl+cO31b7rcNB9Kd9qMaaxtH
W1D9RzwtKF7a0TUOdVPCT42ygcRU0RYinCAXQ/f8tTqfXrRMV0V9XYH2FTUYcdMAezqMXIz5YpYO
BsJdcGBVaB+kzdPuZ5iGiFXHgJujvMclC3OE2nIE1TP6aqAS1s02hdzYw4cAFQiJqSUylW8aj7YN
da2rkw/3hSKe63OWPWo/r9pb7HjXKBAC1TIFR0EPbvcxj5aLwGF2S077alpEk8NTCivofUj9zXtQ
A6NrdwyIlU6PyzxVlPO0nk3z7MSPjpXUnNpGzeelYDBJjpaqFZDGhkUtptU6LGdsnx2rg/R2mmjR
OtVc7MxXVMAZuM/blCDQUcYtwheJgQDuwRuPQp//XqyN+22PDEj59c4tS1UXJy5XI471rfCpT4HN
CKvtGrcIodC1wwTDonBNn50xJhRUZ5Y9BSTclUTVlljVZUrSBh/VRgNmoxGDSDcFVp8V+ef0ZptE
v/0Y2MdnsHt4FNaHrO5j7hNe49jqei3z6k1KVfcKdE65OYCMECEPfHNMJqwZI6jZUXh0LrUT4MdE
Jv1tyG2OwOvsY6v6G+hyBJECM4dNJQT0mZaEU0w7lb/s57ho6Z8Jl574xAllcjF0M+IjG4CwqG7W
3TmNZZDCHWJ74Ay408X09hy5TBR6z9JzCPN9PLr+6sRPLR6854ifN1USGMYiGXxX2uZYVnaOla+v
KF4tAFPQH6GmqWh+NRKXbqmxcYM3nWK/UTdZvcWmY58fjpP3XCV0RDevMGlHE97xmDGk37ROCrcd
+BQsmb0D7aWwDewlE4YUQPZiY7bi3taOpgBKPqeZ9xoeBWDzDTQVhEAq4wbHFp+auLWIW/IKVghw
WgRdMsozQz8IVPyD14HyUOumZuDCjErekYu6zZdNUFrsN1XToFulkJNB/0SYyTEfMnldMajLECG3
ooxQ3nd/3d/jr68XfCu8Tq2bYg2LYwFx8cP0gE8qyiFShdVD0Wot60NfpxOc55hlTEf0u0TQ/Y+V
bccOusyLa5fB2qXQNmYs27R6Ghx/1G7E1quvdpGiKCBx5t4ggJJ0bRLREA1+aruzRo1dcS6siceH
UCxtSC9Rbh0QKFFdhYzbNZp8cSYgzOi0W7nOcgIWCwwR7vhJeCUpUu2Jo/W6Eg4skEneQvzczUaF
oDiUSCt02zL9Eum9IcHQErVLuo6C+WPhEV5k4EH3s/a+yQMUtL1FMeaTUSysYgimFWa8JkTLPCWt
Nkdd5r3nZorEq8zyvF45usuCEl1Ku3E5irArdPqw1T45+Lv8aqqAkF/RiYvLlG6/7o/n2jH+KmzO
JH2qYz1QisJ6iPcdjNMFENC4xgGAEULw8aIPCItOOITy1WsB3FNOQwh0baHDcvg0OuJP8JIIxkfp
0TUC+H6SY/MVIVIO6txtPrr3vi+LMHag0oOseVVlK+WEJmZs9G8jQjA4gvObY5Ivc51B1+noctve
3cyAKs90mxKa92xILqLbZmrYiGFhg0gvVlrnD0ew7Wv1Bk/WzMDnO9Pm+5mcCtWcofXwPNwmUznm
65+p6TgvfvhzVy7idiyvUKKH3LXK5K/B1PvBhtOJQ8pvflIYp8zwLIDm2OVBFCuzzzOOvEDgmi4Y
gdDL3WSQ9NKSornhBi0l76v9oMcIYDbcFzPVRwiFjb/dtzysJn/GqGLG+Z8XaATzk40RkfNj5MJ+
OHADw5CwMT6rh1WGTVTQ4CG4v6ZZWuKn53UYzPfcEhDK9uSrvUHx9lyisHwjG88e4WMwGCiGPd6u
eZjo7RI9/lOnRRiZI8ew81OaJwqX3+qaODABuXaZy8J8ULrnBcAvWPRkUOpqyaf+Ht2wBmEv4xGA
xTSVQQqkUoXz5u4ovUo3kLSdqT4KVgNsFAodb1l76TlzoEzS8qxE+OpxD1HRnU3NIPEwdFGue3vX
eph+0GGQl24DHfMtAueIq+Ft09pVHZr4KOUlrXHP0LAsirh6lrOuAOkFvDOFvJSiaWlWhR80frgm
xnGzh2PR6uVNe5sW32wfDIERg72lwmudVOZjgbBTsQbN6rCydg+mhGxQsaOzwgp7oMdJ5+Eryhcg
qp88haur/lE8BKb3EyS/sJgfW3YmZIMOFAUoWKm7Joxn0kiJF43bdMCbC4f6BcnYBAynoeVtaLZ9
MddAqS5THE7J8l5iA8GjXqao4Kw8soDgdQWOkKlcZcdl6grAQiPA7qZg16pUyPorVPzazJOvQp8b
6tzHvrtpu7TDl5XUsiI0WSArDcspQPSusuegCIIcdGYZRXPVArKbpQXXLqc5pmGSxC8nBcG9QWLa
EfskzwO5XvOHGxrhudqmkM1N1jWSBi1BCUQrTh2YvKr9BzElmwm4enM41fo+Aw7viFDyf9KIPqye
bk4ZfzWAKOlHJQ2UsAHmOoifY7a1+fDK3OFNyYUtPdb4DzU02/KCShoq+1zOydJeZQrgLah6vUpD
koHVxmyCehhlFaTm22KLGfT2JZ4+KnbQ49Fy0oSFyPxKD0uWJIR57Vbri4x15no+y20c1Fcze7ek
f4zfZsn6XnqbLeVjyegcZvQ6NLzd8ehbMRKkpdrU71YiznUEnp/Wl9LrMNSLsiBex4Ga/FvWtKZj
jXdmQhUk1p3SE49zw8kCRoMNvPuV10WOhrAtsKcflnkBMnFgtznibJ8soXrKAlFyCblSF+o/0va7
4iqgM7fa5CVKOhAdHwlHnZEH6uQbDpZ8iQZ5M3WxKTVPpifpOYoCoim0mMV+TaxwQLDn7l/2gfJ/
MXlXRXXjY0IjGF5gViiGi/CcUs1tCVgq1Cf0h15Rahfw1LNqc7CenwOzSUOPFi6demGRHfftVZ0k
WdosbxG9whGOfOAE6xMzDiImRI/Jtrcqy6hRO+VM1ancD2XQeNQg2F4Py89yWUvZEyIsN+LWBr4D
w3gRcEHjFVPRS2m3LwEiOaUOjuWfihcSqkHlT+wcw7XLj0zgaWCh64LvKI6xieLB+yktRgH3AdmZ
Jm5G1jGeE7KqS1p2603ls7fKD9OiOFwOxha9/8m3xfrrsFgWK9nTWoy8dwmJg6ls3R8tsn5O0ksq
WH5SqYIejbILsqCIJe0ODuKbx4UnUxuW1r/kQVPTfIRSVhglmqRTxV0fTViDpQgF7MBqlWlKQDu3
GRthzJu+WN91MGcjtR99EpMQJq0Dp29bGQyppM8SNtQPfIZ8IV9N0qZhcqGSD3vBvHr+nN1mgNmb
5JMXct0U+6SNEZX2nR8AryCLBYSvIKTWsB8hvZE2RMcpUSksF4R6WpODLEYxgPzAj9Mg+DRAGHD5
iZZCaZdzS+VIrHvZE3cEWn07cTyx1w1XNh4wdnTHSZzbLUm/MOdvGeXzNDoHj3ka0998CDaLgdkH
MKSqz9r5dXbdCSI9sKNj+/DA0t73Ikpq45FLINNk5i6emFN1bQwY6S1EXUht6Qg5zrV9DSF2JilR
Hup5VzI6oSfA5rQ4g/2bIKdVfAACTS3bvCMcmLhfdNw7WAgNl3+N2p8VJY5HmY/DRW74FqAsjjmY
fw1o0VJ1r/YOoTd9wQWO9LSL4L339Z1m99Cay1JkjfAf4TlGuX1Da+DUpAgVTKtnwQwJlc6PyNGB
kcdGIGyrCzdqBIzLmI88XUD4OTy5U8WJHz3ZCdHW36dzO8Kag0cdB+9dZXwIz+Beu2y4BQ4SJu2B
GueNgPaCxmXTR28cVPGo19T4V/TiCoEC7GPG3qz/iQOirf17Nq6SAzymdthnwsOF7xnxEjW2Se/J
pyT2iV6NRq4/WV5cbQylpB0n2F/tl37xXbWyStO9RYlq3mhoKlLOFmxE3kwbDVzrDN43vSMfNSYk
DK+CW4YT57FjuL+tawDav8BN1PL33Bq9/tUmMe1N7MK8ae+8yTNeCFI/kEV4ahsPWtO+9KusgcXt
+bp685mcuQwrKtaaT3a88XjP3g2eDp/KYvxZskZuPpM5cxSKQmiOBtJMftjIh7UgIHeegtwxz0fV
glnroDguxqPqh1o9lhtxO/j2g8zqH2EAiXzYAXpW9T3boxhzWKvjmfrwZlLrPYqVb26tblHodlUQ
zvKb0vs49I5UFPguY0XuoNWck7RzbE5q4AmOPCTHJ1/UYZk/elNdz/9s5SilqjuHP+nckB5Z6aKe
8q49EQpLIm5SCy60D4/+VmbJCtGa0TrsLbfmelXCnw9FNof1XWUSOMhYwcuUBUdYhyReQ7eac4ES
Ss9iA2RIvnKNrkjIlc4a+t7zETv3R+viRr5SNr8FF1a+YfqURaEH7n0ovEz9CsEsMqvP4Lcb0mAr
BXTDPgTGQqavBI76nNkKmuKercCCpbXn/EoOlEpkEc07yuJAZ+3gyfTcedcV4Bb0ovqxVUhJf5CU
USf3GUsmnPM+YNPwrmELls1HMqWGnGKSGxLAlAut92Xam+yFWSLsAjarAWaHfRXSHXosPUzo9Y1i
21H+5zyErRQ0wqbKf6WXb9V5YB/XO6CUvZL2Wo29Rm+Ds/VCkN5uTpGLJUJzy3qgIb1RF7YkNBgR
8LxeEdj6nctcZBRiIdV3rd2Hc6Xy5KCqqpOHsBmnGXU7wQN3w0zX9A81avL2ntoWoXhk7HHTDWbB
ccXJQnMhyf0gYXu9zyyX9B+8s3Xx6oZNium2C3Nt7ZmvggiIHjNOjzhdVnq92MwwqV6HHXoii5WE
RwPwHbz6Gkz8OlBMJhIdvGDX8E9RsupOqOJO4+b3QtmgemZ68XiulrYcmhc/hwztaOViiL3jllYt
0NXof8UchGm87f8NSb7Yny1kJX3gNsYTfAplNnpk9awRHSI3Ve/8bRGLtuvWvoswAcbEyT4mSTnN
yeOdPcEA2Zx/JbhXpiJxawEXs893eU1aG/UL8QOZ2NPhE8ELvzOHynGtpJ0SB1VzV5hQT5cRafo2
2IaKsGnS1FGs75HPPf858zRLzU77IPz27Ei9hbaiLcw+xjTv83LPL3pEJ2J7m8EwquhAWF8WqLwr
Vi0tUeJ2gXAk/XcsL9BAJwYnkCgrg4O6GUpQPdilyd3w3psgebcgD9Ak7ROsXX09SFJTpQX2OrNU
NxFat3QnFje07Rx5X/PZxPdEuJ69J1mL4ERKYZPc31e5tE8lJ9nIDcRGye9l6DnMd8xfxj4jiWr/
b77xg7oiYTJkrP0QYzQQR94nS3bSLNxrepZYFjYfjr6Q8TYvsKz+XGiILO6NlzbjkeA8teQS9GqF
N88j1gO7SAwZNieJBkTgu0y60HsMS5Sykt3ElvUPmeeXTKBNJ9G4TrOm6+EriFF94J5MWtJ01dM+
xbZ/HVENiW0l4S8PkQA20rgWleM2E1b1xWxLnX04Wp+nm6FJubTRJpDO2w3zkCPjr5qmXaPLICMx
vQvBqunoecCK0x3x+jJ5RfLGXUGMtKnhhtZtJLYHxwGav+dd3uiPAkqruWlhhznA5QZS7mW6Hvq4
a20MrOck/VA03aFL89HmRx5I6oqnafEFmzlwfoxiWsge3AG70bdSl5QJZ8Ir+BitvKxrgPMBWgC7
Wj3OF+wEcJfKUuEQioo4MG9JWfukzqTfIjTfBCvZni939Skc+7FK2humVp8skrcVJGrTZmj84sI7
s+MYUtvYJQ+mGogw7zRhrfKMfaDQvwN5dZnsNaLveKz7SABVW8XsgzEZw1aVe3JWDc8pDlVFJLrT
sVUE366LsnYH7UisD9iNivnUYEECoIgXx9yBZxv11yg6v3zk/davlwhKj/dI7KpvHkU3xuIL/pGW
v3IWOttz3aTJdAeUXdUPVMcU8jeMmsW/2BiW77v11ACdi7BJ+LXM/RL/5jM88E2tOsRJsxYYWQlH
1DoFO+3HIzrhTi9gsP7jIhpzhAuBEDHLrWx+8tTwAtnFzPKFZFnQdsvx6v8FGoCPpbasncmTvPMq
KQGFV3mzdntUl5Uky4K6Wr0DFm6yl42TsX5fE1krGOYyqROfPBklFv/cMs3NN0d/M7/l5C1WCsi5
gcHutsG1qy5axjay+7rcFv96YHiSGpi+HmCq4HjTfyrqHXP0prgScEcwKjV4qZatA8F/koPzzDOm
jizt93HoloDlB6ZoezWAe8I9Art3WCAGxiywNlHIHPW5puUUPE36ilFXrfiKV10NH7GquBhiyBJD
CnrHExFrJCVTOmgg3JdQCXvWbT+aJF9psxzaYGv/ISH325+4TGJ2lLSB6CvV2vNPYHQwDPTwhd0v
NecLVXQU3viTmt5YDzvxw3irm57mJX6mljt1t0EyGyL/TZMX/10vOcupmfAOHKhIxZS7xyKsl/hA
PwJbqdUjknQugqgPaLtqTIRDKtOUS0UdS+y/etjSjIVEi8WVa1FMvBDentnAgmW+HfqIT2F3rZeb
ZDS+DX7hMbejcG/jgRaPOb1hrZjGTzEW8+2bDql1RaPx6XSm9g02JfVRGfju/plATbS0TLL4hosd
OTv8NnghdfdVBL39VHMqaR7I4vKBFFuKsaawtDY+ju2MXHsIROCNSKbhWJfvplorkjE1n+k8xyOs
cvesdZfM5cm3XKujOyzQuVIH0BVZ9xr2bsE8a8MJ2fsAfABpBmwSNk86WJZtW/4MI+vSvRiT+hkL
bMWI3DP0pS34Kt1Ae1BBHRNsLyXqzNVuVfjxZTFFFG5nSo3y7m+60pH3kXhgS35sNDtCYWzDgROX
fW0T4BMeZqtvUObn4XsMHZ6yA2I+vrSTRG4bn9n2ujj+nBkhM/91xH47D/cYEwOjTsrHbTee4ITS
A3rkiAJkYenxo+ksl+vS/IPyw330GpBnt8KEg6JyNRsMNTGFpfJNgYVRdHFwmYqJO81tINI2Vi9h
uyHD7QOcHu1DEJCse8Lwnm2cgH1k/Wc7YKG5q5lfq+3Cw44faocRM4ahVjT9oEN44XoY2ydssbH4
z4Mei2OAP1Hhix1Vk9TlQ7sytNOpgd3d1k95nJmJQvCpzfrnzNT1BL0P1035yLqMnq0pxLWgjmnj
E/bYESSQVNGu2kkEMzuzofD5uAB66DGReZ8Bqy+ubCwHYAuA0Bqr7yLeony9ETGfM+91nUOsadee
QDA1M5bo8cMSd0izTytYD+D8b1lMDXsBWxzLvyH1TfCYbPD8sm15B9erQiUEYlut3pRvN3iYdDXe
Jd46QQheGr91Jx1UajrSJS1zfkh4wUnRlj33Ogk8LVomGgZ9j8bNLJoD+uHKRm7qkzsyrKGdP5ky
vk03jf3qEHpr1v1VLBGpRjDO+RqoRGOSH1VS9dsbMSvK2PfR1CxW/6rAOrKgi9La6zbyKYWnHhcU
h/ZRylJWBx1G19752ve7r5Fm9egbs0Ku7lsP1Oe/ceFgh2CQDMUAd7ivyntqY1X/p0o53QAiRHGx
POulNXwU6AXOKZAp5qLovYOBqNTxV6Wi9P9yeuaS9uQcH7uBNjH4fB8+zedUidEqMHdsVzZrFhee
fT02uGvt4HV+90ZUoy67U91aXf6g5cNmw25gZVCX9+uGPfUjTOMQEpafZoQEmjhv4uEQE1Zo9P2E
gFVPf3ouUcEVyFYXwNEdjDT5n+hNTJItq1Uky3teSDmvFUw5E8wokuE1HKl+YtP4x69pOs0Omqaw
v7JS7Ix35BBCh/0TqeplG/Ts97xjHQYy+hEJKZOtHL1mGQnRkQ3+bgmjQ/jBYQlL+F4LpDUoS4Y5
gno1rrv6sTZSjvX/ODuv3riRdA3/IgJFFovhtqPUkq1kWbZvCFuymXPmrz8PvQc4FrtPN7TADnYw
g3F1FSt84Q37PkhcwA61iwKavKJDn4za86AP8bMTYSH8WCGQLV+0HglDDHjaqO/wrDMDKvnlA9Y7
lFE2YF5ov2O4SAsUBoAsUxzBa7r7XGlmYVn+H7cILGgHPfml6d/SzkoMucWTU8lPiJtqdXsT6H1n
yOtgsGzwylIM0wMlLBQ1d4abaL+EW6rwl0NB0btFSUafZ9FavJqdyYp+17oqNDD0opgHySQgD8RG
LDCMhpTAarXhh1KFVJtUN3uL+xW7D458ZeljcdMgpZuPK7N28+5myABsxRsibh4U3CS4RY2rnp5+
+2KGFIpAx02dwB3DbKDPwvhFFl9c1QGGYTznPpWvO5UVuf1pLKZE/6LrOM08IEtdJvqa1gPZNDkS
PbF1GbOJoMi49DIwpglMhMQQj6kxu1PlMHyO/ClR2yItWlSyhlJr9O8p5OLmU16xebdB0BnDM/dE
DtrNgHWlPWPNywrnLXiqmfYDofYAdK3BSW/UKObcjYHR9sV2gI5g/RhMczRo9Sqd2g+aiMCCsRwY
Cz0E5VNRR803FKSLtkTftHDD37GVFVyqQTGaE+Uccm8M/xzMFOoNgUIcXZm20mpCRsXvHndaUIeg
h9gCTrPvMNRT2xIxQPVk0sFR6EfqXSiCTwB/kcoxKGcgYGM0ucNhpqzlTvhIA7w0m32UwFuJ1kk3
gougf2lRZ+03tY7fH+wUYjbmakGyir5o2KL4B2M+t+KuRHFR2ofWT1M/tug2mJERYGvRjNDpp7AJ
LOBjouLl71eOV+QFQqiaPjko15h4Erk3o4ApWN8AZnBA4BA4IWl4FabanAi27WA4M6GXxoa3zc1h
AoyGgw2mfNRIozjej1SL9F8irlME0zWNkvtXkQd0mDeuC6yWQI7IaEAqdpTtE4ISSKfhGZzWvwsD
tB/aRGow/C8VWtboKoZTGAPE5d2xA7EWUTIN1kpg3jNtuq4eAH7bM/V51elDgfgtz21lAdIvtahB
NLXy7a2A2so74Pi+4/c7+mo5kZ9RDV7/BVvNlsTHLBH7FB6oQZycWc/0OiTxQhzMt/LCvPF72OLD
GjO6mhMQpIM7S5lmqR3VCHmHIR3czEMm76oYDY/aM9X/Kr37y7e/VdXEHz83r8Ic9FmelTeUKnN7
vMLzROq/4hrQ7M7S3DF8ifFhA+ddAk4d7Sdv9PTgqinbLH/xU1rPCHopZY5PNLxAx14bZhDSIw/8
yKcEjI3zOINWNJWMPQTjBCekbVVJI93YWWfYkF5CTbXJo2cHuMy8DXrZx9G1rKAW894X4H/TVZNS
bQN4lOlq6PeVYyUa/TCa6/5bjsLRcKAebU/ZS5giJzftY9SMI/uRFfUmBPLcxqHIPBToLw6fmt52
24Pvt1A2CEZLDNweNMouxqE1BapoOEf7Qt5SCs7krduDZpgou8EXWVd+1ogrlHmSYu+pKTee+f49
PW5DVVr1A8vfXoYrDTw0mN3Eq00kjMEZ1vZfI3cJsd5p81pcgwjGsm4lNHeS28GZIA3AYM+bfdiO
xgSwenRQZfOKOHXwJ2zgf2zpnblUjrq2onFZ0+Q2nF3RWjFRqFUSVg3XoG2tHAte7nE+9JDCpYRB
pNNBTV6ThNI9VG7SbWTKG3Ia7XulyQhZ9UkvkGiDLaYBE9HRhy6fpMKKjkcVqmdG5Sqa0C9BUH1Q
s1ExqBK3O9R0dlFrG+tYTO4V9Q1HjRvLy5vshgZB7iERNUEv2RVR2YKfNwmMOW9wFgLITzB/qnYt
2iYav1eG2+TfQqxx0UHDk42mHs1+30zyuwCkiX1L4mtL3icQhy0lpZKa1e/IMmU7rDq8In2apd0Y
gaFKlRrg0meJDr4RwSQXEXh8chKdM1OJ2vb2boIQeLNXIWTKfSQizBGAFVlBA58FeeC6uVXEcqqF
bcndS2AQI8qwS2ks+O6NU2o64bsFP167inCfx/0YZ4dmaF5zIC8ZovuVbVT1Vgy5Npq/ZGZksCu4
QbxAfU4lShDepsg7CDmfvYmgDZe0wvEQIes5UzrQdZoV3VphJOAXSH32qEvi3w0rv/8jc8qK+aeQ
Zl/DVmqKUNPGFcqNhPo7a0bREFybSKneQiwRZrsZ+87vfO2eiFxWeErHGqmo/KrXOGEzfAI5M7qB
BpRh7gI/qC6gERmOF4w3PWxs1PzYeJN8GJAy5zcZqWc01XUBSzl0WA8Aq9g0VlUrIU1WqpxS5C7A
/CL5NjoFWFFeQpBq98AhKRE8+xOKG6ispviMWu0wQys81NRXAMgjp3gcSKslnXUZGx1pIjRdCvgw
cKUR2L6CV5A0hDzbxAJh/Sfq6SRNznRFJqpJfLNWdY/syk8bBLvdrGvVZuYPtxPKt2/yCYgD7C48
eSk52BU55E1oDCnej7rqaTRGmmMib9JIYWjZDnSqUxXWOqLiGWT4DFGIL+bYLcR5L+Oyb7uinGVZ
/Ej4K+DsGhJa68ji3P7SWzQR9Ttt1LmDQoiz9BF/G2FcNr+rqgrCJHz6R7DqhESCAeX+H40EZChM
k86gYwhLFwJjqPnf/6OR0LUmAQY3GcL2VUum8TWsdUQuNg6VxvB7agoZzG2/Ce7JZuLZSKbP+Uin
z7tG9Bpq5q7Oswln1KLv6nB6xGHU1cNbeh2uwPiQhmgYXAHCQ68iDBXU/Q28Uk/TPgM4Bb02O/yF
EIC/1vUELnV7fnJIE7ybm2UbJCQ4u2D9Ivil5vu5kfpGRZ+K6jcsLMt9ol2HBxAtHFbh2XIhv6OD
Sbzv/EcG7f+VnZj/2P+TnbDI+CQdaWnQLyNqcJyF2sCQmb4SRRb/RodjGD7BxNRhjWd2YhbxhaGW
wgaWTfHHlTAJDOhvwl7MsB80wNuRjz+xkcnqJe6B/a5iN2jbT+hytd6FBT01HP5zgu+kS0OZ84L/
s1n4YjlkLIsS0mj2PQKhFR3VPM7r6zjzM+/C5OzlOqKSBSWAENexFBSFxTq29eh4aE1Vb8pSjobs
Xkp4hi1YPxC6bMeyapBXn2pytJ+NX5HZrc9vH315NizE1uiR666pZjMgfeHaM/Dma9EUJm+Uk5T9
rSYfSbaIOFWltqbZEtn6ugk9N/lm0NmgMFB6KL9+otptGnTp4xGzn+fzP+l4SQzD4b8Hyqjgiyw/
AGFeWsa13b3ZQStAKNi1D3b6Nu10M9LAgWaRKpGc7VJf24kMdP238+MfbW2X5bBNaep8FMMUy08S
QIpO06x5w28u1p8mXvb+bbRp7OkXFv/ETG2qvq6B0RCfXi3WPo5qIilUPN9SV2YOlFPPoYS5FnPB
tt+QdcU/ZvoBZQaEpAe5Oz/Po5uDTy4kO53Wtc2JXsyzJ8chAB6tV19R9d0TFvjQS0Vq+vYdL3ds
3ybZYE6v50c9nrPJFShABcEwsriQ3x+vGd+kq3B0XzPpwdvfZ/ifuI8zP9ih2hnkLlBksxRJOaxQ
sUbW+MMHDu4I16QpkEjRreV9OQD4mTKoh29FPboDql5hG9oQAkId/sRAK8gWe39SVUqpmCSs2pyf
/vHmMi3D1qmnWDz9Yjl9u3ZgSjlD+BbBVMpWJgizYBd2cNUu7K2ja8xVvFCma+s2AR6vw/t1Hk00
pVoRW68axyfamogDm7sqHGgaZiCCyv35eZ0azrQsU5fg5+bH9v1wiMdBsQonxOeTdBhIqkk2Yux7
66lDJkXEIIXOD3i8jxDvU46teNUdB/jF+wFVj1HvoOfFK0i50HohHDKjAxUADSVWB00REOsCiWZ5
SOxYiPBwfvTjs6OQahKYncEro1q5ODs+njLgM8T4GvdmF+MP2Jvu7zY3dOEioAuv44aSVjXWF3bP
iVXmRlLM27QkH3cxaZGSRiEI1b+6ZBJ4S03A4X/DxP5rmGv69YU9dDxLS+de4KGnpSL/msf9+xSS
+CcYGZT66+i4IQJtCBAp7MKIsK1vcWrE+R5i1lQXFz7t8SwtnQcR3DY3BdoMi1mCJ6PCLevp1Q7H
yt8pYgMg0SpoDHovDkadH/2WXH7KlsBaHIbV5yP7z4NfazoIhmFqXsnZRIlT9hSb/kYzZEgKBzWk
Q+cGgV8gGhcGPt7CFhAmAdWL0JQ4YHFEPco4wTRVcManyHXrXQWxr9w7qHjratvRh4GYnBAWx2+D
4J9dOLHHN5Gl+CN0m+Oq6+ZydH+kH+CFdfwWwQ3HFFrEKZVwLyKhvD+/wCdiDJx9GYNg0RYO7+r7
Fe4GEnWzLr1XfIGRudlrCCFWd2Glu4gLuZlv1uqTD6obmm8a5YH9UtqTaMjPKoX9CHVQD8ju+d+0
XHsbstB8b8xxF7Hzco8ZtO3SWJPmrzLE5fizDS4euENSJKMXbbzJr9C6BLJfO9EmLTJzUh88ybZC
Flc4Fv/TpW4fbbqoHiQ2Eumv0Y2pZqwAfZXjL9zZ4/6+VtQp787P9+gb2NzLllCQipAK41gtNht4
WoV9Ql78bDB0fqUjXu3TPkTPsbYdPAPpG/4B9ooeD5KT440PLkit6sYNLk18/tb/JA6GzZbn6Teg
1AAQRhf4/V5oxy5Ngs4aX3Ax7z5Xk7AfYMYbP4LW0m8B8RifSi30bgpy5W/nl2BxrcwjA5YAZO26
LARiJe9H9kv0M13AWS/pNKtN6FiNxBaIio2D2kN+4Wwvrk4GoxXrmNwpgnWXzmK5ZSUmvR296nsG
5rWA3YZqKKzxCt5tgexqa+EWrwOJTX+dn+TiVLO0CMyxsBA+hKtIz95PEoonO9kd4+89euLNpi9x
MP6Dyo6Y3s4PtNxQfwN04goiZRtSnJw18/69NqusigZSJP87uSBompU9wQ17jq3CtL8aaVmNVAgr
z44eDB9RKaxtHd7IHbCaxr5tURTTi8fzv+i9/ygLaBlkpHR2uc+Ip5dHGnkKnrG6TL4B1MebCjW1
Dhm3EK+A5BGjnyHXr01o+pO5ASo2Ok8YXOHdd9U7U+M/nP8pR1vNopkEvgyBAnIr2HHv18aMhNOp
IQdWInMgCRb6aC9Ss9QrckrF5/NjLXeaQ45qCzxXATErHuDF5Rqg4YVpJyq6gw7mZl3OqCHUsepq
7dBDASLbaaB1z48pJRP49xQzKKeIHI/NZnGcFmfJ6AUXiGGmL2CISu8GAcqqoyrloH8xrNnjKajn
dHSEuPFJ3ynsTlWGkgEyFiYtSl+bMOEqky7HMqXRBif4jt5vQIsDxFypfUeT0FP5uu1QHPkStgbo
rh2QW81+60HBDNgsEcwa5icb7b66XVWoGdLsRoB49nUiwHabn9CoaR8C+gEdijMpYT+KWmMlReds
elD1fvADILZRQV8JWwWlrYIoXpZU8C0Pffrzy2UsTyUhoksgg56qy5FUy6sH8pAHLL6UX0cpNF3c
Qx6oGxPhmLyt5H0fpgI8I/ibUh7stskhDZeFX7XNjW1kzXcKZA7LamBe2M085gF41qGIKYIWt4Y2
hlnxhMO3CCqA0y3d7b1N1jcewGSmVbbmM079Z2E1M/heR6W9fxFmbdQbr5Pl2JJet+jF/a9M/v9b
Hzq6Hrj7gOWi4oWyhDwubHgx8rkAPtQzTaTBdvaF2xgObmo2YlkUE1sgJFccZbyz8UCE3CofohpO
orYv2xyhbCihYGO9q/Mf4uisEDILy7apKtj4ECxjHpcTUQ+laz1XIBBjgc1OXOQH0P9dbGyI2Jsc
yAatu49lC4RXLABPri4oJxF1LE6L7tBHMhB0eBS50dXXQFJ5n1aogeBwvmmzoQluuszVZXdzfrqL
a4gbCA19iimEeCRJWEcvrqHKVlMt2wJxAjg3cEqAr4CuS9Q+B4m3+y8GY57Mj4HlMiVKAl0hERAW
T/S4wUfRfAFBViSB2R9k2nXm5uPDAT20LFRUKZ8shwsiv4K4FGRPlRF4z6E0jdepqOWXAATmpc28
2DZMZ64f89ARxIJ3XKZdKJVabRlN3qMc2j5eBY6XfG241FGfxP2TLAb+zkdnR8kaaDMdIuJ8uayB
tdwTRqh77mOqjQFoJnO2scfbzlmnheX7F67zU/NDIZWvhhb1cQYU9ZTdZwzhI2rN2HRp/Kh7ozZ5
ucbc6HdB7WYXoodTIzq8WgpCmkL9Y5HioaGVEd1r2qNETPJbpqBKXc+s1WDfmnPqbiFQdSECPj4M
nHkLNhCFkRMFgxSZFDRIB/OxhQsxrto+r77m/mA86LFtXjjwi+xi3jAcV2J8Q1kC9PE8/X9SyjGj
TaMaw37k8Ul2OJTWX2z+tkNdsbeuHTrmW4vi04XPeGpUm7IWR53ylr2MyFqnNoZEb63HKnDo6AQZ
BEdax84d+q64lIJqr2k6FeaHF1aRqOHzQQpLzLvsrhhgCpApyfFbgMl7oOloN0jO6BQK6MAFF/K2
443DYCABUDqe61tqEVmF5ezTA5fzMTVL88HL8hxla5SAAx1I4ghv+kLuemI8okrKA5CKCHSXaVNS
FGNX+t742PaVex2Qlm4N1BZ/BtkM5QS+7ew+evLn8J0I1eQNoAOxCOcEzudu10zyMWh6B+wY0ckf
vy0gfiNGqS71Vk5Mz1ZcMzbhvOPShlhs1BZSihnk8hEF8um6TKr6BdS2e4Wwnb5FBCK6Pj+74y1K
vOhYBtIJFl/QXpz7POWdwlNNPgo0Ib/3ZTluRiAOt5HTW3egwH0k2NL8wmlcRF+cRkUkQbVjLkAo
DCHeT1IhC5JNna0ebfRi9Z2jU15b6cSH9oXNOa/WP1Hx34FIPijvUnQl115sThCBCXSZXj3KsBzv
Ky1o98WQR5815QafhV+kqHs64cGDXXphm54e2VGOwSVOR24xRV3zEbsACv0oax3jrDAtum++J4Ob
OhXaDz3ujDsdiMJOr8z0wq1zNDQgc7JqiK5zx+zohODOqcYaQYgHs4nb5kshCVe3CJJlRnBl225O
m2hKXawahC+ruNoi8Y+ixIUfcfSJuWYVP4DrZ64KLyMdcKuVGLNpfGhcOzKuZQLzcKLNH+vgOs5v
YWeRZ0qdio2aPzO5pkXTbvGV+1HRBnTT6gHJMscULx3w6vwqxuV4ANDQ98gJxG7eqz3c3Cz/WRQV
PSDo7wXCtysYmRPAWxHDVV7RtkWHY++IEZLUrZ9UYwiVAf0MlBrrSUvzF7SOBa7eaTa6nn47Wr3h
OLCM4CdPN34yEys31Ri5/TU6q6AmEcHwndk0SC8miaBuZU3AaAwiTaC8CFgjM50m+ELKtUNreEBH
GaylucV2vkFAs0NgpEMw2tFidWjtUUafrAY53xL1Ctg7P0IXwYWD4ZWlvS1HN9AK3HUbG2e8HqJc
dhs3aqYD9D75BbrOVRANB34NeO/aCf0YBjwiB+EX3FAcl5Nh4lXQ7p0kR65+P+oyRcfEqLESgd6u
jd8x3YA46EBSvM9BgDg90FKjCd/aoZr194QXuOoNyY5y+GxJdLmqtcgbj9+PPJbE8QHYX508t5nu
OSgDmVlWg08qrfBKqwMdYyEbRKi7Cj2owViReUIiAtVG2J8bY2fV5IAd5AdrWo2dYRevZYPud72m
2Y2QiETTCaXQN5TZy/S7lloBhmkJqvJRu8GyL/b/enZr6aEqirp7dWvDM2ooyl0dqGtRR1CmnvjG
2MBszu/NoxjHJuUiIJ7bPuTny0KrG8OgMupe3ReoaUBJbFAjQLah/gq1qr764FjW38QCby8uTPrz
873wT4yTuOVAAdXLHiADQTXxClu7BvPVI35kQFK5/fBoLl0lkmeucWK4xQWHbwBMWdtMHtjMmrkL
Y4nUQ+sjw3ydpqRt50c7ehZtirKSQhL3kkF1Zf73/8ytD0srTW2/uxvyNtC/J7OyzGbgHzi/XUQF
06cqqezm5aODco8CBSBsREXkKI5KXRDEyiy1e+jOwyctBrjTgkx9hgUZQpDx4vTS1X28XWzq3ygd
gRtxKIwubjLQZn4OTst/cE1S3/DzJDUDRYrQ6tqu/xw1Fr3J83M8HnHuqJOC0/YgCFgGxhZ4Thqu
CqkVOABPRlGJZ8P3tdvC8cWv80MdhRrk9yBjCEsp8PMoLnZMXnmlQHLCuk+70L5PeMc3lkiR6IN/
h2Bskb25CKZfKMYdz4+mOv4eiqoKjbPlO9QDHkntulP3HRx/5402NMJW6JRPcC6G2C+K9uMnXlHn
nTXP+LOoabzfqcbQY0WnYoG1s5990a2qpoueUCWGAwppJnn96KLOfXuqKIqyNv3zxaJ2WoxJVl5C
uchK/UcAmmqXVVO6zUMruR9zYKEKpeoLm+b4S84ldBSMqDnOGf/iNMYDZUOk7oz7EUEwUN62/TYg
rvsc2b25izGQ4qYzhvhCWnMU11AhsikvcPxJUkGkvF/ZKLZBQLqdvPd9W/1q+wyGVDOaGLr5/Qg+
L++xA8nb6WfhGdqn88t8YmykywyCOdr04GAWX9U1g95S8aTf55l0nwwUQrJV76nomWoIiOLS9q50
fM02btxmFzbUfObfxbA0tEl1AF05gttvGUl2VkQ9H5XIe7hs4Rdd+C7WIAZ8uQth1NFHdaRlKIDm
Lh+XtsxiJ8GOgs1sadM9ok7Br75x/RewaxTs9Zm5soq6wropkCx9Or+yRwd0HpZOkODVIntcVsud
mjANDWxxb4Kz/4rHIia2tWe2z7L1jR/nxzr6is5c/+RM8oC4ZOSLHWSnuIfBRRrvE7z6/jg+bAEI
xR1+Ga3v3QYIYb6A9XU/o/FqXJ0fej4S774iAqLgPijPc/PN+eT7zUvu1Skv1bt7CiKmAwMy664D
AF7PgzNTdCM7qPbnRzyxsCAhZhSiDfz4qCOAgFYrEeXt7qHXQYgyrDJpV5AC67dhfkzOD3ZiZSnD
8TYbHBCu+MXm8aosBY9ttfcEv/b3aQjN31XV6b+Ar6YEoL0c/lDUia89sOkfrakyOwpz1KzYvMeY
LdwiEGvICHtQyTXgKUyV2wz7yZVtD1sGg8NLDdPlwtLHYwfRSFTUVTmbi0e6zrwqnOLavFcRT/gK
BLINGn6Iu2xrgvpOPvgdqTZaRCEkdLxeUF8Ww6WdQJxuUuK+ReEH8kZgfR/kMKIVg4jk+a+43KQM
BeqC1iFBCCnVMsqyQk9igDOO9xlNtIcJQrC79scWVoBKev8eqb/KvXDr6O/dYLlTsRWh/MDMKOtQ
LFucSdHE9YTpTn0/eWPpuVtwbgFG2XZdTvK35yAhqa8QiUnQjClkKSYPWYV8QOGgG32t+WljMGkG
61Yim3upyrz40NTNUfKcKzH0iCiNLJ9y34qwxWn19KDJRKEWZ+kwkYgyendNTora6vnVX170rARp
Aro4POZ0i2cH3n9j3AiMPmDvKL2HtBDKNfrIiSTDHJWzPT+QvpwYtUGMVdlSpqQFctT+8DNQ65FW
zb5VnrEzUfjeumNl0WvLtS8hvMMQCbo7O9XqB0+V4qkRGhKjJO/WTthoDsos7nCgbsUXS/jphVDf
WNwlZPBSAEeQas7rCaWWO6JtJksGTXnjTkZ751EERDMHwA7GMGhnZ1GDzQn+aM3ewiV108kB+H+I
ZhOtb+RskXBeO0nnP6NKPWKMjfR3mbiHos0EdBkvhzA2kR9nrrNCQuAeAeeWQt7wI3H4w3HoQt6G
AOAl0WJcW9Gs3p1f+1OzM4CpgTWkG31c2u8nC+sz10agGI28dOX2kDihxpnazrAr9PwRB4Vu7URO
AKZXubtAdzeJZVcwyg2xbbsG1sCotOoub0a5zyPbuEMf2sNV2O6cXWVDjazrWQUZ2go+tAjIDgNB
WqHRZCqUjsIe7/wuHMxqPyIPD8eluNS9+BtU//PYzV+QXII+l6AwPM/1/U7WEsAJNSzzGxXWlb/t
/RHAFjJ9ODBi1VDPFDrwRDiiJdARVqmJuoYrZ91toXApzfFzQ4NW7mPph7uSThWoNpT11gJdX/RW
UVDL0M7dI4cVQFwfbdjJMCVQyMBTNI5+N5g2QHVT04XzuQiQQExRIHUFASCX1nEhWLFv4P/VCQUD
UN+T3uBf4ufJS4D0PxJh3a8AxHZw4X5cHlVUbkxGBaLDhSyP4gbIyaWJApZ/cAFAN9ClBoBBdIQg
svv1RrTCjS9kFMcjAsAS4BZmTA4HcPHeSJRqAqexvGv0DLmBVoPG71u7UWohwV1CnDbvzx+J4wHJ
JOit0QPi7juKHawGeWXLNNNDjqTug3Jq6xFhAfEDPkt2odq9uGL/3uhUJYULHmfuri3mpk22VbpT
URymAEWgFd1C/behl/GFkESfN/i/B4CXg8IIMBzgtzblg8VVniFtFXdRlB5CQi0PKWc6oZqxcUok
Wb9A4gkwpZj6zpGbMuOZ/TP6cuzuSSeHOkVSPKfMH3ld38aI9TSIeJ5f8MUzP68CdVnMV4gMSR6X
VXFFjXEEph8cvCan8ZYX3sxuq2cmMBzXUQTj9uMDgjJEyp3veww9wL64KSZ06A9oJQ3ua61KjLXr
PIniewobnYVcwWRfOq4nvrWaa++mTkANoWnxDSAqoNXqd+EBZdJ4OBhG3TS3KOT0Fz72idXknaLI
x1/EhEdRgipz0M0YFM/tqpjSgpnf5LWtUP2X6WfaKJeu16N7CKi6DnsQYNnMVFm+j6OdSWK0CLuD
SPeIROLoB8y/5gW5ZWfXhs1TgQ7R5vwXPDUmHSkioXnjHMUmSQd9EHua8BBXIHQQRxDrgeNcrEyU
stE8isTarlT65fyoJz4hkD0gMOSI9KaXn7DDksAs8Ls8uOjNNDwhpZ6sEnTaLoxz6hPOPbCZgAC0
elkksguaA6QK8QHHDf+LVZdOeKXQ57G3vY7S5tqt6+7r+amduPS4ZeEb6Ny2XLeLhCmOAT5aZRAf
LKOzStR2uu4PT3TxI0lc6EbnB1tif8jpMZEg2LMBpM2p77wA/5RPKzTAQzkRBnHVthXS+HaXai/Y
ZKObv6pSlFO3Y2Hlwy4bnHCgxu9mAf54aIfFxcaqO7O9EOQdTd8FCgPYdO4Ezjt5cTjr2lXw8EOJ
ZlyYfRk9gTcdF158Tzl2usTqOdpG4LmFqdPmdCl1Hp3QaDB7ohF82SsDJaJ11o7NYQxo/114q48O
CeMQU1NldBAnPSr2C63VzQI5uYOB7+bWyrp+C5LdQJKoHtc9Ki1fWiRvd+e/7YmVhB71F8SNJ/3R
RsKToMRuMVIHGzEefef7eA+uI8dCGDbycGO8MMcTaznzAKhtAoWBcji/fP/sJFnnuK5VoXloYt14
wGgHJT0UxtP0wjinpjXX3Il/aNnRZng/Tuii4jeBZzu4ViaKtQzRhYWn2/beWg2De+ECODUaVzeJ
L6QY6lCL0YRomqiOMKHSG+K/VT+I4reHKNo9dIfgQuPkeAUBgZHR66DAOATLIhTIgcrFwsQ5wMOv
k0MVow5BZysOPhpWATgGWkMDlqrpMeTFwgqUCevWIVF+fidt+N0rtFqKXRO21YWY8egCZSy+FkvI
lXaM/YpzG3fBxLAPsk6daOUr/cdgldZjDk7rG0hTsTm/6U+tIcAB2IhUy+j5Lu4zD6PoLs09+4Di
UoIYV44a95ab07f+i4EI5eYV5OIErvB+G/r1pGsE/hbqzkXmbxkg1TYBCi37D0+I0iApuaV424/I
U16A/DS7UB5iWfEoyHFMtZVv6GF+dX6g453O84Y0/AyDp+uzhOug/z00uQWsNemU9jvPRoQ3nD4w
UU9q0D/68GBgH7gpKNtbXPWLRw6lbfQRwHUc9AhZx8QYY7j5iaQ6V6Pq8d8MRt2FTg/h2BHEC6uX
BO8DZR5qqwjIoAOEQvcy8yD9I1YUxxcW8sQWpNgo/nImgbcvFzKIW6e0yoqLsB6ip9xp3HY1oh/0
4SIUtzsfjI4gDYhjYB4dqghHrEQe+kn29krvcTLbIJuMFtiUeWgWnv9kJ6ZFrEwDkjo07dZl5oIK
bzpbhcU3U+diYhRlTvAZs4CwvDDOiX04A/GIAaAMEjsvAgAzzdC1wXj+BiWmWUoIqPWDMCfxKq1o
vLSGJ64n9oSkNEDJBKzxYjAf5V3cMfr4hpAOu5C4N6NPvTMggByCXsdrqcP39uPrSFF/Dl6JKo/6
jk6M8pmt5dFNNuWodtT2pLofRlZE0wVmw6m5QbpUVFpgaB91xtFDGBWlrhAF/MlArDojXCs/O7PC
dQpUAp3wbRK4RnMhhzwRUlIDJnBjSYFwO8sr2OyDcMQUKL8JRsQDbVr/MYiRFRWSEdX6iSO6x5ys
1zZgNiL8TRMt+5ll5OV3KKcNF9oPx7t2ZhJRetWJ3imWL65pAE/DgIp0clPovf4lKZzpa4NY6J+P
flNG4WoxyJ9pHi1bVVOITqGF1MpNncXpa4EXvL0ey7r4dX6Y46MBYMSay/00kI/fnKIquxyiXXxD
Cy4211j0OLgikCAgWy0/2D0hM5D0+6j1AzYQrKHx/oFL0zGl6mt6h9xGCnCN1rzzM2jGMFq3yYxx
/ujUWDdebPM016zueywi48w5aEPoXGMZpf+pGxp9qwb3B+vCYMebgluZeTEiWfJx2E+FecC0ZTwg
pSjKtTdVuHoi1NNdOIHH32suctIG5zSQyixDYgTRBidLZH/IyiL/EkWG+MoFiq+S2cinj66fgro2
czhcrs2jZqkGngnhxLw7UDidoDR3bYk6QTzFz0Ef4YJyfrQTC2gRKHBxznSZo6RfK1KaT5PGaGM5
AbVy3eKlaEQ7bs6Pc2oBTXJ8LpE5rVg21DwaKwoLqP4Q2pn+K8G04etYFv2bQej1+/xQp6akJHAJ
KB6EJksMQYYOOjRAYHBmGWZ3tgmUeCVq37uUCh7fykRyoKMgHc418GXk44qcwl3TDgfbrIPrsCri
K8zq7DtEfeR9hez+7r+YFxUMSkPze7OsYODjKTPEe4ZDNmJCt648oK4YPPrBhQLqUrmH+4I0yUIs
giM1t7QXIV0MRw+Hnak+IGioYV/ngcNLvlVN5QboTjqIT38SILQLpPTbhqsMzavan1sUyi/ubKgg
Yqs8pO2eKlUhLm5VWDX9qaZYNW+4khLbrCIUG63fjV40SXBoY8qEX128Ait9j4ggRcuPLtwMkKe/
ByaAdGi5cBK9PxyHrfzg4EJSIajbpj4GAsijXli5E5vcmevBlD0kWeayuzdoejvipVkf6poX+hBk
mWXWG9J3O0RJHkXs9BKg48QenGmgMxMRvYmjpNb1EL8L6KwerCBA0iKY9kVooqlhT7m7rpEauXS7
Hw9ISEd1HcUD+tRHpYiqGX1nMoPpoOd5CswVkfhDKukn7v2hgL2smkK7kHgeryoNTJJYKlu0T+FZ
vH++BBGVSLxKHCTeWMgiu2mZbavaRG8WDfskuXBTHV8fcxpD4VzBcEIAaTEcvQsbREEkDvlEcrMS
Tao/gzuUzYXo+MRK0g9BhWZGAsJZXoxjTLhHRcVYHITjT85GG3E62mINk5aHgS7xT4XG1SUq3oml
nDMMwE1zoYyL6/1S4jbV+RgPZYfB4//2lRyyelP1eKHeem01mNvzB+94OIo7BFHwzoleyUUXw1ns
Tb0V06ETGeDkwRuHve4iIL1CC8r48uHBiMN5O6GmgTFYBqthWDWgN3txqPoGf4LYCDHWwSoxxf3M
rJGf/dhwPC+EHXPvjOwG2M/i80lddEi7dxKpxMxtdyZ2B/jk+kV3GEJCywujLTfL/Jj9p0YOi/+4
VIZSK0Fp4ZrX4JnKfJ/UHarIK7cK/PLRKDKUjFaDrgXlhZj7eFgDyD3lCkC5kAyXTV6TItYM/zau
fc9vmq1tVe10Rdjq845HyN09R4id1heaLcsDyPVCgY6jh0jXrAm22DV4PeGeN3bjNTaeFc7b0Mtx
vpg0IAHnP+GJgXjjWE0Ah3MjdHEaQOIpMijZXSNHGfpXFMzrrNmQ76NPcOEknFjImfrqzh+P0ZZz
alHxt5HQbq8hqZjTD081A8SBQSv66gV/E9/cF6hN5S/nJ3gEAkFzCR6jC2WCi5NG0rwC/1RysdrR
kFrG38LDIFKWV35hh/5vkEGdXwJUHyohNzgZZM0vcC9D9RMDKTyeV2VQyOkFeaSmvkKJsgx/DCpI
i/QTkCK9ggUGpRVDSOmL3fkfvLww5t87g+mprDsGnbbFoWIL/g9nZ7abt5Zt51cJ6p4I+yY4p4Dw
7yVZkmXZln1DuNvs+8X2Lu+WB8u3VIVkixTE6BRQGzBka5GLq5lzzDHHIO7AiOhSYtdzjXUjnvFz
nz3kIMUP7x4KTQowF8ZB2nIZ5LDdONjLIbgoU5tfsEpQ7RM+YB7uItnkWRshyPr7U4wmTwHlIYdd
FaW7DkdUMcC6aelHaPexEObXoumwq8JRrMiPpUj0YuOCWZYqJI2B8I3dC5OWNbD4+JjSYG5n9c4l
x3ND+LOnY2Xdp/nZdovuqpmj6gBqHG+gnB5L6u9lcTkqmA/hyPMJuSSbZ6GjYbKZO5fStvH/9UFv
8/REq7eaxTg0YVYAIaZVlOoOjXp3/jwluOV8EiH9BBvR2Iqi8lwQ46ylQozwy6qOkaSEFcUwDhcs
AEbnPqJfJaOxNqsGHJDynoBxhwlknX8KERNv7T1dW3l/wUm5SGycpWpt/Ao0FxlHXXDF/TKSPp59
nBcAfY6KMmPE2KXkLz+UulKVxxHqVGPj/DBO6l0RojTztcd5xryrkgAhVGS1PTO/qb1e/9aE+Gk8
aBQhyw0O82r2WWXkpzDFuQPXzQVpM7bqSP6IRRwymGIXIH3a/aZy1sz7lssa6/XO0mo6pvK2PFIT
zYzbok36MNxYfOuzFcUs5h0gwEOtZLmTYS9qoWvk4ZWl4zbx3G8/nTCMmfWNI+OVgaTIjuz8AxZe
EfjyjpZfu1LDK5RRcA+vrMpSrh3BpbV/74FBsyai4+hiSpucZTU3mpXCxGPTu+C4SkXVE63+cbSq
PPVNpVY3Tu71Qch6BbYBzySPWKGZQ5uOM1GZemnoFnnAHqWMrhxSUfU40csRbMzhejSkUxhFdmlz
Ta1AL00PrBzi7SURyCA+ZHEglCfbQR7wfgwUMW01wL4ynoydyMpQwZRE1MW1pIykLPh2XGifS2z0
qKHeZ39M0U0WkuyNCMgp3/542vowJOIlJ0OLicb3VZFnxpUkFZpXXeJWxdzDZ3t6w1GU8BA/hphB
R6YfIM5OA1/aZaJr/VlXRfIdnWipQG65E4YluFV3FEGxRnIxidBGM2ovAYhtap+Ic4FiMaPMsh96
zW96dyBGPAQATHkf9u7qtiqKfsr7tM4urVAYiAbLuTmgWaxl54rEsPa5vgpjY8XLz/DyKJd4IT31
CCJAnVhiNqI1nd7CRvfSlfib5HvDnGbvE0a7FixKPRimD41hT85X1ZqK/BHr6DQeNh5hvVJYkqQQ
PAKhxWp3V7kYVWRpuksWzMiOuykaZn4cqbhNh5M5OhuX1ytvTGUTSrBEvV0+3cuFSV1TU+rWGS/4
NqfHvlIxgtIH74wHgHWrifisZumNwyn2znqxR5mE7noIP5zfpIQLxCWqhLDMOOguZdjgh65neaYd
JooXw8Y+kC/w4pNy5YErIjkhdzxKSS9fsEvcZhoVjCg9BIzui8mskbEms5j+C+OAIDEM6wbEYLHD
oTZh9Yi3wUXBc7Hf0TubUCDA5OL89r5exVVyuiSjBwoe07bsUBxoLMmSvhsvWEzYJ6Nt3V9TG9pf
arxIPjZl226cy+v5YwKpEACKyYNkGVAb6gy/VmjNhTYv/UnLnLnb9do2OLBa96wD2dIuR4L5saxJ
95nqBTh6NpekbYzKp1lFu0/q1Gn3/Ugjxnt3mVx1Fh2CYJlUwJdfa+CmToc6ai5YWmKnMlpW5lyh
69LNexqpN4OU1VksgxTaSNCzAlHn471chEjWBEELJ/qCHH5IywMKKb5LodPy9bYoP+ZpIC1OO9jN
739PKjqy8YnQCDHtxapEH9WFkBjkF3cc6g7PvM6NjrAa9M+A1tlWmVUzVpuNIr8k2BKHwy5YfkQz
myIFlmh2ydU2Umu/ogc/q48TMWlvXQrcvb3HCEZD8d0ZUOoSuzIPnTSjoteWdr9PW7t0MCik96Wi
h721g+YSe8EQbhx66z2E5DYFPmJYWXZYFtaQEsFPSDXyCwpgBaghfszRmYyp0f+iRwpOXqObQbUR
qL4yKGPZrDepCIUYxss1oEfE5alLuM0UDeHORFL9E2WXMcb9qsR5wi7yvt04lF4Zk1xfqiA+i7ct
kb2hr/ATsFy8TnEXVe2906cO3Q4Kvj6I8Ge2yZ1qNWY3bzXAvLKbub7ZzfRQe+j4LF6WSkE6ISNb
XxSjjr67lMNvkkzkHzG1dN57kyB7BQEOvUngZ2BF/eW89ix6YY55cxnoBcbzxR0yDdsyUpO8fC9O
o+lAQ8SoFtWW9aVFLw4KcHZJLzheDT9FlXgY06vTRkfo+qOxRlhtkkEgUeDFC+EX4ww0I3gXnObT
B6PuvDtJNjzqpW1cp72xWb9cH/EMRqOiJEhwgS1XZhMFXVBXuntR9Tn7YXdY1O/GGSrDRoa0XhQG
z8kJwSicusuqhFkOTW9Opncx8ir6njvGdGPhfxadvBivncPb9+QrLyV15mUvGwXgtTKmUcWWhx/i
pVLq5Nqpzeg75MZs43ZcvxIEcLp6WH0wMFa3cR8ldQKKaF+wBEktqTwR9JQUIXLhUdGI/t3HORkm
7yIRHEDmZdQU6mY1anPrXAokr80bh67ZqNgrViD6c1HGo1VsHCCr7Fp+MRyQ0UDiv6TZLzcXVi4R
2WZin+FcxDu0Be2HfhDd9wHzdl8qoJ6aVh4lnlU+CS0cNzbcanrl8PyfcApC3ErpBmW+iA7T2T6n
mRsc61bLcl/1WnfvlUb+6e0F89pYkmyC+wNp00rprbGxNEor4Zw13GmRr+3JzOh7Lw+zUsYb7yWP
vxdBKd+QWABeCJgRfMbFtM5R2AudFqBzqOPOU+e1pR5BJSv1HA5Vh91nqPSRr1jcT0cr7bR54y56
ZXxEn7j/JG2I3F5unr+hpNlkN/S8Nvq5isbpC3gUveUX5lkl9Zk0IqJD6Fp9/dkA6G8E9i/ZnG3g
g6vp5swmSoBNhISpucKHnRRXHLLX8axXWhocGwvH+6sptdAP882qD4bPb3/e1an6zD1hqik8SahI
/vxvr+zwQTvbCvtTYofzfWCm4bkLzWIPptuBCjr9Bha3CvmgIXLNQzsDVYenvbgB00Lg7DPE3cnq
o+DUERUQ61XVIaR5Y0fnsIahXzUe3n5J7ZW35KOysAhp0UpZLqzYxYspCWxxyizthzNrg4FHd/uQ
Qoa8wrlGO8bCdT7Emv1F1UT5gBJHf9EEN0xatIW57221PlHJ/WMkWvPkpOF0fPsBVwsPvQpIUihF
SpLrimwEMaFOJz1uT2NQOEjURRwrqR8mRVfpO6XLe6PZD4Omdl+tTLHnvTOpg7m19F57CFrmTST9
oYGs6p2hUvOMhdKc5hG/73EybzodNpdujMHBEIa7M8fa+VLmprHxeVZrnrenzwSNH3p3JF/j5Rr0
cCorvDxrT7mCBcaYmP0x1odf4TyXGxHuK6vv+d04ycDeV3VIfFzg3lptcyrhnGAur88nPG6dRw3L
aONcuaPrHCiT1M757e+7Wn9yWmF20piPJvEq2w5jHQ4UljKXOQs1M0NeFRzpHlfWyR0ov6CEXvnh
wJfZElpfTS0De+gD0gAHCWbFtuldzAe9KkkueIChyqS1SJFyjtjGuY5UdSPkfE56X5zftE9T1uA9
ZWV5xa9whZvVSogZsKdl4U5EOc1wqL6cBi36XdPA7cdeqx4wOq78Yk5uMsv75TXFN1xF8+te6xV/
oll246petuchjCb7NABUpMsA8mSL1WUOQ1/jgJHc4w5ljz+QKmwFHLQBllfow0zDNxg3ddzILkAi
LTdp3EUI1UyOmrTXuDqg0r7DBjCwPkWD3Xx+e2Gsn46wj52P5h10PLL8xZWDcUeHpFWk3tnBpNDW
0Ws7DK34TzRb3wKvTPpdO7g5/rXmAP+3KbXqqjWn/A4AunrqWoQeNhDG1SMRirLSkDIhUHkl0BY1
zcfcje7NEGi11+z7GicIdx9Ju6F473WjWdFc0DVTdK7qPsiCW3wxwtT2taCp2rtA1/vMBZsz4kE9
qiO4rrpxYCzPc9lKIVVnmTmAA77qIheIkJpGSdhIPwSBjj3xl0rTYMedFaEo3t7BQCjuD4raoCjg
56KPvWQ3paL4o5ujZ3zBFG0abqMwmsRfAXqnxjGDpIW3eYnhkBnvQCCd9paSBZoAG4txEX3z3HTT
SL46WCpHwZLq0Wp1Zc5AGzfIzEXaydKa2jqhkJRtLKvFtmccTzbUS3MJ2fO5JHoSuAhc0pT2psrd
LPPbruh2VaWEPxwnEhsfY3FtPI/lcLpZVBilgu1iBecDpzcy9wJpIGuobqrJzbG7tjtUID64lCvG
W8cagyTaTUadqU9z72J9u3Guv/K+NtQ7Xhf2J8qkiz2ea1WMQkZe3+AdFN16bokbJ16TjUw9nG5L
aHI1Gt/Ogxrn0eNJ+L9cfWgSYE7URv2NHXZBkOwaHAu9i20qXWmjAZjXwUZcuh4QWRCiJfimUk1r
mSE6hdu1BW5kN83Q67/0GZfcQ2Ro+bfGaQL9vXMJU8DhwMPPjhY3fBRe3sbW7EVOZXv1DXhkH/od
MMxPeuriHykN4lsssvWbkVcQ0KpU+UH3l1d/YunBXDWGdg1IbTyUyax+xphVPKDzoX95+6h9ZSjJ
l6QNEUbfGj/QqyaOWrMzrvs+Dh69ynUhTQZhdmvPg7aRND1vsL/dhLTSI4ogG1llpXDdswRLv5yS
VszXwaRhXudjLZOYmt94Vtx9a4tI1T+T11jiQ+zadf21r3A5GfwUkkaKKVeSC/caZ0eMd3clR8n4
eXByLWsQnhFDbfs4hxTm15IJbYxzb3dtVRxpyqI6vUvDciitfeHgjYzBVTf32iVxFSN/J6WLN4QM
9CwdQ+VubbIQiDZyzEE1r01Ci3hnpQJ2bag1ON+2sGjExsm5/npk9rK1W+pVM7uLHU7TVjrbYz9f
u6nVVch0ev0TQDHeLWkdhlsNHa+NRrorK0607K40U9xRQ8NS7adrLRcaF0NYd79Q5kGNgwy/2YIj
F2iCXCy0Mj3HJpR/YDu93HG2ExWejHqvu1lNf6QWdnDGHP+oW1H5SVh2H/JBj6+N1MYPXU23sIxF
bPo8Ohr50gcJNGEVtJmJV3eY3Y8s1cYMfAq/tAzXqvPJwB1a9UPIURsnzOoWhGROPAxZTgKGbP2X
7zv2yMX1tJRe14k+PY2zhWoU/VVb9LFXPiKKQ89qUXKxLpcMHpWIhoSTuC5tYX/mlmq+GYkBgNAk
UMM31ufzFbPY8UwlKQXxCFW8JVpI2cBzqzgT16qeqXR3l305HtBcCdqLCmcKC3nTKKyT5gQm5RVd
5OKYN7kj8l2hxJhL7t972hHpcll4KHQhn7+MAOzesgPSevW68Oq03zUeXnRYQheFHyVVtpHerGfa
xKGMvcKRh2XZ8oOWqePiaz1P16iISPcMzYUvK4YsfygR0us2pno9GiQ29H9pp+d/K+nTwYpAnPFy
ve4rLUM0I7MnzN1F1x31IAEZensiFynj8znnwM+lBsc5vqp9O4OlT3UUc85ZKCfl+HEbu6h0vYMd
IkEecOh+nJtS//32qK+8I+6QkjBD7VQW3l9ukYH7N21jVbsevdT4A98/LH27q5yHoBtJGd8/GJRA
hAAdksQVJ402wICTN1TpmFPUL/i3W/mOal17RV9qumV5+sqbyQI+RljIE0DFWIQXYYVWR16hkD/3
iclqNGoa2CyvRbqoUbb0BtcnDdufshJRN5WQVbw9475R6+lo32iAztZutCO1ve0nO7Q3YK1/nSYv
9v9zUwvFTJAMGR3KR/kbkFaGMw4AXqnd0KRcGT+loIv1oJq5a80kRllIdgtFLHfwk436yvjjxqar
HHjzYvpezINrRn7njrMW+YlrNd0BkhklZt+IJljEuxHhXec7RYp4+ELJrDW/kmu7rh9EYWYgK40o
lLjYFRrosT/O0TgwaNpN6c8kMRwbO/UewPMpbzCYuPKsJmm/AfDY2NpneUPl5oRz9Nxlvhv2fePu
hGaGU+lXleNMeNH3A9w4v2np6FV8MDanu1ipy6L0RdwTmvq1G01NeqiTtLanA1GWKoJzamRZjKKQ
1uLxt3e7gAaV3TTS+IEb+ayaVedX+pApJOFTnYyfqLflauYrwdTWw1lvm7iJfJzIx+g2g6oToV3O
AjHV/ZQ/5zN1EBrJx7gKhfk7wfhojHykk2gr+TBk4La4+LKqLd1PQB6wAFMQgI7i/QA1p6Pbmigx
yHbegBlavi8jK5l+AFyAOCHUqOfjtIssh+rspVHceniM7Vyv8x0Nsn3p7uu5w/Pp0rbuFAQXFhW1
lD2089wqDkNXoDN9hLUaRx/NEKHx4iof9TB5sOtR9W5yze165zarMXc1dgYM50Hf6RZW6xi21zgq
PxqiLXH8rrQSX76AcnH3eTS8ZvoWqy0U9J2TCPybgFJqFa9w5JCRtsSdhCWmHVMihVz9XCA7ZqKC
Pcbo7RwSN53nL7lLgjTu7ChztOEwm2NYxMfJVpTsL1EE06Du3WZoq5tZnZ1S3wXWpHdHJ8W+809Q
JGqBXDBTcl973ohYeZXaVKfOpiPK4BEPqtzco042WT8kMJTe43NaUPfxPAV56l1pOJGrsi46BAP2
utCQrghEhN2JX3iRXZas+VDB7PgQOqFhNr7ngEWGxyjGidLZU9rJ4mHn0slrG0/vPPok+YXgx5bq
QTp6fC93baGoyRRnTXMj3N4D+qlj6x6QDJmbprK2sO8lCxssTlLPZN0NjN+jU/jlaE7kqKQFcXLb
qfEYpTdVMaHGlKmJqA6YLCOOcaBfsnMGP44Jmy5hSyI2XaMSPWAmMiGb3N/VA1IS+qGxxajo/pwY
VdTtbGtM7XwXl2lcbtWsl/EhCAIAAlq4lAfgBywRe2jguQMTr74OaOEOzlUZx+l5LlQju87UVDuR
k5flxqW7OrfpbUY5mt0MmxOEYREhDnpYZVTRmhsbr7B4F6ZNCADVxs1W8LseCEob8DNxKJHSCpgd
ZicHmJvjW9xHzWFXWVOon6wupBv+7YW2nEUJw1ItlOgEiiArZqXeKQGKZ57yodfTGkdgRVTB4Owc
WcnLdqHVTM13PUqlhdrbAy+b+J77R6mZS/oc1ZRV5qRJnuCkev0HWpe07Il6j5F9rPrcIHYq6twY
vnO+t8Lyu6h2rAxlHjd39X3dJ4izXfGX2Y1+nXiTVe2K0iycY23EaSD8Ls8U44hzdDx0Oy1DzRfx
zlzYyU8o3q07H5RpjFXjq5fZbVy/cz6BTGUvEVo/EkpbMZWypogpmlTRdV5p6h9Hb72nqFGHuyrO
E9XXc9yAN8r0q93LkFINGtRRuoit8gkrgO7pGkFwZQGr649j1EY/rMzkAnODCBXCKHXF7GeBpiJc
mNFteoVyvHvXYi+rnqNJG79Zhd1Yp8xujAnZGcBbf8jN5K+3P/gKj6MNSao6SOqirUMAf3nIcC0i
5VrOzYfMjaLsL278Rm/2Qi+r+KYCzdYDLLQwiuSMn2M9+ZC1Xq1shEPPJ9mLaIiCDoAckRcEPxK9
RfxKjznMsbS1btFuLPL01+TMeG9c91ZbeXfIGnqGcujqWvTZFXl1Plz6VMXbYaejfln2+3IYszD0
q7DOrbsSqZSkuYGMEavpOUPEYU7+SvAS7MV+TmNKdH5edsr8MJSiqXrO07JpnBM9e5pzL4YmGPv7
KvTCcTp5nRJm3a5J+fPXcbABU54cC/22rTafZdYALQBKB8x7To9X3t/qzbg16qo5FTGWZc1sidtG
idVbacB+SXGGPHRg6ht5tS0/7d9nXY5KwkCrM9H8uvOtn9KoavOqPs1mA0bSjNVVlU8zO1WzD3Y6
Z3dzFBE0zEHRXs1ulNwDO0zXZMaNPw3oKdeUQD/pIvwjuMeuzBxCVmQU7aPuRcUpNGPnS02sfUA5
rf6aoZJz0Xs1/h22ZnJyRJzvvCzqfuqwI0q/HMPxIRnq8jKHqvhsEaAcW8hepw7blHtNy4q/MgoJ
RCliHD7C9/Y+oA/q3WQxpcBjoKbNl3HGrNAurfAbBovcbkPgmjuAAutQUrd2/By34IvaGf19VgfK
IcgcscPOyDqodG4Vu5h1dQhg2v22+jb5aMyBuA2mbrzOAucTlf7xt2MIZ4PC8DK9kZUm+C4kOHx8
qm6r21JNh7Eqvaa9LcpcGSdf7+shHndqXdnxY6ulo/7r7e3+ckCq9xzwrDUQW5mgrjgLXmJXrWu3
4YeqGlF39SvNaIwfiqAP+GvuUt7YKg8tzxd8ltCnp40G1p7st5A33d8SnS4rCnUc2+lD0CZd/GQ5
dZC433LFGaPmk6LnqXmsLRIv52NtJiAUsd/GJWvSoZHcQS5K7wtz/KD0qRdEV0hNt+2ww7xobOM9
zWXQ6PFpA5Wuu11GCccpb1D3tpr03lGmIUE39u3pe/k2z99LWqdJWjvSkSsqje0KisCNW98GiqEj
K4WCp/YYG91E/BwpTivso4dls3E/4udTinNI9jH/fPsZlrEBfW4etCVUgnkKaFkySPnbjMZZgVzA
nDfXZVwMzjejdsyLyICIbtCrrqtDAV788PaQy7hHDgloS3ZMPxi1tMUl0afdDBEjRnYZXUmj3ZG6
dXaxcztMJe7fHmr9dkRxoArgGAh0rrgXqHHQ6hQb9XVeqxFhPGjtBbEMpzk0Valf5YiEbFUV1m8H
U5rGYQlnvBLyTAUXRd2DxXlh0OQ+dtp6vetE3fx++9WWxF6pIARrgVZ02GcolC1rJaOmVlEs1PYa
LYBcPbd0ug1X9EdSbpvojv1qDvR6+l6cDfcAfojQaqUaom3J0azs0fbs+mPd8CJHPIuDjYdbXkEy
bge/5vGkgM0qXAnxjsjcXBXXdanX3gE9D/du7IEJzNHqyvNcDTFnpDpE7saWWp5IAAqsKlYYoLYk
+S0OCPLbtMEwaryeI0fDNcQDAZlLrT/1ZgnS+/YnWGLnsOAQTcYEGTsk6rJLoCzKCRApUaExHXhN
+dFEM14ZfWFTNNfQZK3aOvP1ELDD28HxtbJ6zyPHZrczDEjO70XSWOmSwEltkOdZt9m65pQiTYSh
Ze3SBWj66Jz2CVZgqasPo08WDVyyMQHL2Zb4udRRgW1JfkiL58vDIxvgIWYWkXpRN4IidjfHntv4
phu7Xr4LJhfR8f3bc/7KkFLphD4xtvOaGDsYNTSOCl3v0Jo6O9rhbUzz+C5NgCd6zpCRzuaN4Hv5
mQmmkMGRJ9YzCLtMCOdJFLjbeum1YfSqOPa6Ow2+nVKg2GEoEE471W2t/GYaikTbJ3o72jvdUeL3
if/IRJjLlvIyNCVuweWpiX0JQH02BSgL1GFy38PXje7x9FOFh+8abz1svPby7CSg49SE7cAGpjC0
qgzRkBOHTl6fdNoZT05VfJ6r2flAo39wnIvIPL/9YRe8CqljCqkU0SEIIBBLVzw0d6LpaYaUd7Ka
4UuLqdgfPGAAJrPCi32dw+tnnGlojJWDfZOMTeX6mBfEXwMctG1/BO67eBlMcN+btPxU6fkc721h
5Mbx7ed8uRp4TFlm4EFJ2Tl418lfmo1xEOv6SXHgbR0HzA4/p4rX3OQEIfFec1LjYc6j7G6KXJMa
XmRvPMDL7yI7t/kssmDGKgCkX6Y3djSWLTjffKalXpn8VCsD405t1GmExGbOuAv7qt3E8Zb74csz
XY4L0ZkePHYeof5qs7chbchBG+hnx+mUr2pueLc0bACjmUFd7sEZL13dlod3zbYkTppQXCmZk9QR
Z8rb9m/hiS5EYyMK5ZyNyLHPXlQ2f3Arbj4YbkttK6nLyVcrm1XpUG/yJzXVt/yYV68tTTIIcikW
wp6jIvvyCSxlmMYmrryzEyfGYYT/3+/o4QiwN8gQ+LCd9NG1i2Qr0n15zqHHgoAINCgpv4VsGuW0
l8OKZA4zszCUS9x3msOxguWNrtT1qcfy8II+l/tFQwpJ86Nqij6KiPs0Ao97cmdd/zj2VfGTHuQO
+M4pr3BZdD+9/V2Wi5DHQyYBGi2toJCzl2xlePTl2PdWeKXPrftge6X9lNRKolAo8lBVVOvBe18V
nhmRXR6SyAiHAiLFEi61OntC0c1MrxrTohBR9KL100y0P4c8b7eQq4VbzL9H4zAC0ACeXYmOKLmG
VIFlpFdVrNoji7yv0U3oqvlBibzxnPQpqFXgjekh8Oow87WmC+6U1NDqXWQXxdbmW5w6EvyBe0C0
AfeNcG9ZT+57zVAK0aW3Nn07/aPVe/aZI3AS5wFfqQxGzgAikRbQGn2q9jwQBDvn8e2PvtwKLEMp
XwX3BjlSIo3FdW9CduhDLx7PkTAyPTkGUKy/4DFqUEBzMISrryv0bkSMtSbX6UasIXf6/8MXSJYY
k6wPIBESEiR5/eWGaEG/yr4KxnOaNm27y1MKM5iYRtHGzluMI5eX5EEQ1hHdgaktTpzU6coOJ+35
pjQnrM+Mkdpk6hbUxt6ezNU4ZAgIpSPHgog3msaLDW7nCC3OtJ3ddBTO3Fu3GBHA9Fn4CEPu3x5q
cZYABZCnyzkjdACLXQ7lzHppRbo93MwCXRN/yMz2txUE1uhT1HqnoDaybRyYlCF5TMhia54hzdIK
7W1teecak2N/MnLkJ9yd2+ZReZlYrdlWW/1iWQJ1GM/yIiCO1HRXMX9IR0psOFN0P/elhTcgzItZ
7OoQEZenDnpJYxy8FKWE2R+qOUy3dAQWRyHDE1QzsiTmSaWEBdw4ZtRGEtTj7vNyxKEvI14+Qz3Q
xGNgmQ1GDQrNnngFvf1NF9gBo6LaRRzAd2URrbADT8SVI1JVv5+EhpuVDxspLJujF/ehgbQd1rtK
gBuIbZXlWdq0RneTSx/o1ipezz2drPRbWZCbWZnLc4nwJNAlh/xeZKUuvd/c0D30TlP3sF7nlkJo
ZqbxQQ+9vju9PQOLDSRnwPGgLsGqA7pYHYlg2HmcwhW6D5VS7ffUAkLOwa7dasd/5RWBKiQDUrJm
V7lsBVTbUrz27rmRy0f+Cg2N2WiL3gdMqg5NYHp01Vqx866eQ6mvCE2Bo1bKzhH/LA+iBl2v2SgH
976nR0H1U6+orlts9qKTWRqIA1RKpW2cSYuD4l9DgpgDavGebKeXZ6yIujHSUs+9nztFM/wwjlLt
4gh7OA5BaW8VNVYTSzYDcCFbzCUTa5lg8MOyV4Y2/0itu2humzSzlPIYzqMo8FTO+rj+qDa5UQ+n
tE5r3GnfXj+rHUQaKRku0gzuFZrkwOzXA2qG90ZotCcFZZVolxtoCs8ptfV9EBZWdxS1eaB1Mvj5
Xxibmi/KBGzjVWd90VqdgtoHY2vaeDG1wvztIX9HNKg+OYXpfMkI6E/qnE4bbN5FmwTfFksiIDFZ
AZYUrVUaWXdWRZpkPmR52FxZXexC7hkMB2zMMnZOaVhHeuuii6gT7EgSz77K5zm6nUoXiDBRaXNU
GrgRTtiMG/t5uRyen4w+JLjcFC54ypeLz06QB2qr0noIzWA6qqn1M1ND9YOgJ+8OmybFzygpxRuL
YHl4MyjpJtCgCmqiriQiEr3q8QExrIfEqaPP4YBJOOVacYnx9d5PgeFttKmYL10IZSwPHEetnziW
ZGqVRWXtMNIfGiaf9Vi0GASLntv0Llcsb7ojKeiCX1atFPE5wZzF3pdxJVAkSFimyi5ORjM7BChL
aIe6GfGpGwIQgb3XjF14sr3Gak+UVhs0KCxVSRXbL7ShUI9xFrizn+SjNh1Mtaf8QXDYRUL4ehuB
GeIJp4U7ZFDt8oy9faRerCFDH4z2f1VcVUlMI/AARW36NAeB099g41dcdS4c46NLP43h517ZF7Fv
h0Ef34xRHSXJoYMZQjN/FMXlocttL+v2lZbE3Z+3N9KC+ghTBulqrgIulmdW51JfrA0bpw6bCmXn
IbZ+NLRm+K7WPQqC0c5srrpa+cjCCvd23T8gVvuuNEiOLqNRmapRa8TtanH3F73FbKPXFvoYwSfT
HjW7ufZh8cTKY2sVDn10ijVUl7df+uUxTS0f5EHCnFDmuHapur3cKb3WGrFnG92TFkbuPk0S5/cc
JMYlCsti64JfjoWMGkEVgJtEv+AiLnZlUnljqdSa9XvWh2D6UiaE4QZEKbexn4x58sSWwtXLTIeC
OltEVrFk+w8t1cvEd6jpaAjKyfnthZN3on8sOMBHKU1/HEzxJ3ZKx6+CSnwT5WwcyrEVG5P78kTA
o0yejjBpJVuGTbqEVyDS5jlGAfGfoKWJ+yJcK62OHRSO9tfYoaj2GCi50399+4suB0WcRjKBLBlD
sZiXJNasiANXE330s8BaNt6nQy049Gqjsk5Jl5TFrpuU/H1a9s+Uaxo+CVhRv3hFHmeuHAQhE2v+
Ayk3Z4ikatpjSj29OLz9dstPyq0j6aRSDwL+EVHGy/WaJbgtijjU/9QpehPzDCPko67Rx72D+FmP
PzhwHYzgEW7K71R06szbkXx3eHr7KZYrGU4AZS7KTnBgeOll9upAgc4AuKK/jC4JujuvqNPiqCtO
Ytw3mkEO/c7hCGpkv4AHsx3y0hKusMk0HOxV09CP1Rq/AqVDvuqsQr66iHlst0igq7djXskl0U8H
7uZrLuZYMbSpr+2Z7kIME0w8rqYoKe4GYxiQWyiMdj6+8/UIh59Lv8/0nlVOCbLqNGmrNKHvTG5m
XsFei6xHS7EjBMg7r3tfZ5Dsm5FcG1RzZJfAWhRLIEw8zcRHkW+rCc5JOSQS90ZQ1Q13XuhUW+/3
Mrt4Hg8aGGA7STrrd7lmKeHZyRCoAX2rntMX13aq596XibO5+fb2TOqroYgCEAOipZB4kINP/vxv
GCcKDomDpbxCVBWlqgJlIoTLSuQTTWH6NOZcQNaHmJWWjLez18UO9WLhJFdwYfGNPTS13XXTkabi
RDQ3NR5z3nCIxixirpBwqowv8HhzU/gDFSIn3FuW6Grbr2yMGA8NJdGi8+eqH8YR59dJyww8III5
sfdgvWF9Kj1nVL+//covQ28mV+bMVDPI4BxwlqXUX4vbkIiMjjeOPa1QsxPqm6pDRZBuFSU/YEyE
enhnWZN9CyexFXfZmOhQJN9+iuWhy1NQfgbUBWXlgFpiy4OpSI2moop9MwhHQ/hK3NoxzOAW3L86
mHXlpdoOj9JyrjZi3cUEyEgTnImGItxviAOXZxE19xYH11mFZGzEU/HLnF0n++RSwLO+xa6YxK2e
927m7bSESPK7aVaT8S+xh//+a/wf4Z/y/l/QWfvP/+DPv8pqamLEKhZ//OdXdE+rP7/jH/8h/9n/
/Wsv/9E/z4eHw/IvvPj7/Np/D7v/IX68+MOhELGYPnZ/munhT4to4fPv5gHl3/z//eF/+/P8Wx6n
6s9//uNX2RVC/rYwLot//PtHl9//+Q/jb19f/vZ//+j2R86/+p9/hdH//l//h6sv2Y1cx7b9lYua
q0D10qAmaqOzw3amnc2EyJaSKFIkRar7+rfiAA8XdQcncZCNw46QqL1XK//MFr/+n3/158ds//Ov
NPo38ATkHyCNAjsZ0tf/9T8r/v5//pWQfz+M8/hDsIDgVnPM9HIytsNrZv9+RHUgnRoCGFxKjxLm
eXKPPwryfz+uLHAWwO2AhMXJv/7/z/5fH87/flj/I514gczCzv/5F0o3/vuaAbv8UBPA346lDWFz
sPb99zGxUPFo36O0Tr0wr/QwvhhQZucQ4vZC9RqaNnwfqHldENWZdnMRQFyBhS5QTRZTyL19TOrK
4/ZbJIbf8wI5DJaL/hovqVdt4E8gyI5LOoHOCvvpNiKduQp2b658m87XzRNF0HUtxxd90tAuXXs6
fzuWmCJV9YiwPShTmQRkqFvirvTipG9w4L2bzPxBFTNtw6TLqxVp/TUMwvvtUCDDvc67yo171Toq
WRxGg0DW4rqRQ8COhv/755fF2qn0A40FSGn/CqVMySeXnf1kV1cqq7HfA5gMtAPnTjdRA65Zb6xj
223JZY23dD376LLXaMCOgisDJqaLsGcvBJkE1hP7xS2IG91Y/9NJnrYdD6HUT8lYYge09W63sQhz
/dNAXX+K9wlVEnhAQWJG8zueV10ZapM3I6Dp+z+/t5kOnwRjT0e2QCJI+BMJl0uufX7DEHkZpkWj
D5u/Tyge3pbea5KNNrkcozuSZWgCII8V40GTWhhPl2r31Eu3QeKOASqr1g2HNcWy2CIB6SVEq+4F
UtDlPgW+1woKz7hteERE09EtLo98LHQyRU+LW77JlPFLOkKPiIg9ssQoql3xDFHJU5Qt8WUAjQNc
HJUKEOTdF68ZkWhwnpR9DwZ1VHF2wNXMu69+Z4a71as9QxHxbYIrvzXOh6mBBwwRLuRF4MWuKOvA
PjZ5TyDtDCfvMAP4AATntIg5726EdS0Kc/gzvBWVkDN9JsMJg+9xh/13veImuEJbcNxtssf4CexQ
SWc/5bQfXg71BIyxu9thT+9J/qVTeocBNFtq0NTjdUvda2zX3waxemfUrtfxunfXA84XwhKE5sT+
nTH7TUERAx5zbDj2f4hn96DY8Sy9CX7m0gRNRrOtRdnK2euhXBGr0sUSuhPL4Cfgf/NuJtc9jGuK
LNfSWOluUL9XNu3Eadv8YqHSVOPQNVLr4mD6VR28Isrbf7jAPG+BNe+5GWUzOX6aVjxid+kqJOo+
pXyK3v3oHqGwFGncY9QizTQulPae9DEhomIheYUkhJOdE3nxEHdRILM6qGCsT+vMuLcgHuPTYLNH
aIQq4C2Yr5RLVhxH+JplppFxHzQyC69JJNeSSPLsY9mpBz9W2GBjcRq5XAqJpL9wiIYyhdmlFgGb
bgSYjxOzeOYJ+YNIrbEhsfvMATIBXhAVht03VCV+ddy2GHkvDGxxlQRuKNTO4hLsR53P3imW64dH
qX3diDsFQzxUyyTe/QWOvcQLaogDkisCtKCuWPcqjfrskuf6HFGpgUWuso4O/owKSFmrPm3nzCC7
Lvk6IigCdSqaV3Lmx/lAAu3EB/B2glzk5nNEK7wgwPJt6/bhsstRVdmeoh7Q0SdJj0pD2nMxCUHJ
8eyy4tjTn9b5AWxClBaYLr2SkWxsYrkPN+hbn8MYugTksEUIi6wD3gVVzI7ocaeLlxClIC9Y5Yoe
PZunOaZIHlHxPZ7HtUrmmNX9MiYt5QR3h34OXewKYdRQh8n0FcKlVzpov3K07iAvv//zS0aQ0z1u
N2NbN6mtmROB2owej0q1nVAI8gRB0VLsIRubCSsUzq1njCsQoSc8LdgyR1WQjFeNpMF3T5CasH78
utPgo1vWM1+O5LMShywGNV3m1e13VKD+yYksqaS44lZRjAz7dyxCilQcV84dNw8g+jQt1IekyLvl
Mcc3DEA8MPYJ0/ktNcgjjnXA4OJLnqR3h1eju0D2dTm0na5HKEu+5a8QVAfN9EHZym9TMHxyuzka
AzUBU9F+wvz5A96SGUed/5c7iNaC+Zmtdr6T1GuPYHjLPci7gon8ketYJ5B2PWsOeRNn4We1Un5d
gwj2vp7fdm3fMYm5FwjG/4zA1k4+kwVOz5/CZNUje6ckS35a3awryH39omdbf3VsqvDUrEy6LzWc
QF80Reo6utFYa/EfCRGEHY5pNS7aVWhkrLoRvbiZZxuWJkeh4UQoB5PW+tAb+mH2tQTrWMHto0pU
EIe4H7t7N22k8Bcx1rkiKfgqjONzDIU00h3iYgygXFuDgF21v5NWq+U3yz8TZNndA0V++sBJ0Xb+
RFCNdJJ7MFWWrkeJQreg9Mm6PP7BZ7tOQ4lCW/Ckx67q5ABvOokFx5aQ1eKIKGMWtpTNHM/LuxZB
d2ZrXj68kbc8rKDNwHMGYqOCiu7rHtqt1Vv4rHAuVivrQLbsuNStJF1zGCVqS2hf+nNXo0mC1f4x
hw1VuALh+kJ4NTPvfW5MhX6evYp0/JVuwTtolbjKPdmQkG2VHUGqmGBu1DH7xSF4Vk+8My9JulYd
0d/m2Vcg+fK1HPYMUULGfaEIbCiGfUU1Kya7aliXciLrjit1gL9z1lcTm63GnaaLCBAlWdGXHOFh
MGhzYdnVYzqpQmCrfqgVrtA6MLzZ542j4mQKKolEetj7JBy+10nL38yZrrFHFxdLdw9nnjSJO0Sx
yVg/D0bhmk8X3ZhFTaWXx4gcGofvwiGWz/cnXthp/k4Z/6KJ66tZ2x8kH0id+u4NU+lTuCt4gNjY
l06SobQG7Zt6G7+zZf+N1Lm+CE0+YdhKca77UZvKeHr1AsTyHgt44x6MwmmGRrnop/FFdOqKNwC+
SaOfBKK76i5fz/8MRuFvjHBHafKtQZDvFVqzlyjUn6HXGC5apJ/ZsmGcJEi9nfD9rIogwoEmJXy6
Xd0ZAafsivdyUcvUpEoD35StL7Pst4X5gU3hN0an45Rn44GyFP/XKvYPTEZZE/STQyvBQ3PqkKu6
CnbNlPSv+TD/QMr1h6W7elJs+OyjzumYkAEHBXtpk3em973AbDc1VD5bGeyFFdNRhzOGwuGAMfPw
FlVysjcj92nj8/kHwnXt24RJ0OVr8OzQyANDnfkpO9iHWBo8LYZcs4inVbayvNxs5sOA4O4bz/CM
mP8oOOUupqsmZzCZ9v4LWXrZJMPwGw9N0pgtrhJDpku4ZeIduew1c/vHBsBySCEY3zO0Rw/KlTHZ
eGVc3hVCD67wWP4LiyAu69FrPeitd5n4Ny8bglvKkbvhaUC3nlxJPRkuy2RB0pomyQ+KwsLTBGF7
oQMVNgg7nUsbiKcuidwFuJosxhnrQMqO/XKgnqbWQfJH7wkaksHEF9SYCbaF/iTntIZYRRrRYbFP
beHrcKrG6RZPBENK0t0nj8nSw2VcweDEyxESp6kLUXWldr+KwpPVWVi6PBmfae54saS0byfzBnfs
XIlgsPW4apQf5vHXGD7BJu3uA18+E+8Mjx6mPN/LC/AMSYNL5wOg9naZPXAsZPVducVHWlg+Fz2c
qRVOvhN6YCHxma7A8SJcd+kZ0fN5bWn3ARQM55bXwaf46HDy2YxkajUUbseHAyLLqyEYlM9jTr+k
w8prc/hw1fUKCScdvG89lZCav2qEEV0HmWJxCD8lNIox/8Hx7JFdnTEZpM8Lk3tFHjjdDAAIk5dp
7QAhuSMdrooDXtUpuyP1+xmpWDCNbtPbwL3jCpobw8kpX/P8KV8I3nARiRIH8othegZWpo8L6Tsw
MKE3VDnL4BWSN4cao2ImcVZ7Xt+K7qaPPxtWy3Ont/PORfcRsfC6+iiPlUPwtFPG6p26X2w83jo3
vPNA9SV26LgcRFxnRLzlZ9xwH1O6/GWK/l4C+70nOHb5tJ8QzHvD+ckLhcYoFJh92xK9gqfov3Vb
cAqxABfswGdBhvwoMfZ/AoOBO8jy/BXAPHoKMEKT1yWTt4T7nwxyzcquS79E+1Yu3EdMLUwhxRD2
3+ywvUOP8JyK7YRsq2LLsCdseswad9wFHJWFBJEBXx9STrZ+Tk8LS38ymu1XBK4UenmHjQm++VTQ
IjFpVvDU9AVfs2uCGoJ3K1OBMRdldjGF1clbL5lkHwZSCyyew3PMlxsU52uBbz4qaZrNZdbPeev1
/Yc3Gtz8OGi3DU9bFoSIUiV/GB4N9hBhhRjEYpJQj+7gRtEqmBVucb97q0nlth5OcPPXjUljQTqV
RuFxj2AOjbC5rw54cCvJcqANmq2fd8vqyNIqXBILh3IIT3KE38UCVCTodsGQqYtgnOFq56Bbnf8U
WazB+ZG46gCefJnhzzVzf944+6QwSdw9uNe9WQhgd5D7IfR1AX4XlISVwRFGeCxY3HZ69p96G/hP
KJrHwPfIkY5V1Ne5g+e792PxgpyyVmEiu4lZf0fMad70B33q570/cRtct42JthuzcoG150qibb4O
k+83C5omijQQ+9lfhrHohahysYYnE477BTbdscLTr9kPSD+ScaTlKMlxJj0ExHwhiETb/B9mD6eb
32dxM/RLV9IB51Cqg+AKV3HWpihab7ItmCsPgSbnwYyfBojdwL8L/8qir122fUX319ocNqzGbY6u
Yseohoq6T2zySAVnoygF5pSSzs6dJnL8jpCR8SJxQrBN0hIdMO6WOW+p8l9JIukNGQQP8rTNRqrL
0Hg3Es+/ET7Ka1R3jqhUiUsZmvdZLbZE5sGGZY6fVuhPi9mGBu9md0o9AyFq3res8z7wztoayCvq
WU7gTrcqcJqVMs8v/hqZqwheNaaUlz0cVyhGrIBo5RhvsQq/cqY/w3A0nuSaIJTApL87M57RdR7X
ws0P7wbS5Ja+gdtd1mk0eaWQHauiHLP+YpZfUDvfps5bGjvHttxtHBa+CqZPZhUamNDG2hU9pEWO
97NZlrQvoPOIGwlV9S0db4q2psuGl4ACCLFufp58fHETeOsz0nkKNAWR1gqnbhI07rosstF95JUd
JOiFP2YSMAJ0ZYgHnesj5/rqIa9Axz5sJnm0wAkx3Hwi1qrPV3Qzag6jAIbbdI6rKRN5tbD4nGpl
62jru0bt8nNG0fZsaBvn/GgmZNZAYzVWTIWixZtV7jscd6h/0xXMJKh7Pzx2PmKMtpS8bGDuOj0d
zY4ZNDKoEJDzjr+8fQc7OrWcn/0VjpQ97jbEsHpzk68EHrDxsVsN6fMayqgk+fr6gGcCMT6UlvJE
Z1UN6A49CXiiiiQhKB1NFvcN81BfLIs/vYSks2cb8HM/eng8WZjVUy+uMjLE5aw8Ww4LyVqM7z+y
TB5P4kiqzcOFx+cQRdqUFGoZw2oYMb8ivSEp9IwX6pMchwub5Z0gYbAMx/D1mNlx63Lq1ylSKu6I
gvjSZyk6lLUMXhPcWKl+fJuLukTQvZWQNGFRRX8dTTd2mnGxYG7q7yo+2+XrkQUF7lFdqYGANZcE
XRV40sOQfRMHSj8ipBAWsB5lpRBhKyztz7Ps8aBm9gB2wF7RGYmM/qXnJQylSTnm6HqKB7YWkPIg
9iewWxkb/1OMsqsaQatXaFo86Ht0Vq5D9yQUGsMlVZ+ynilcnuOXDNE79Uz3Fmsy3IuxyR+JA8kT
A1O47ePesiXbK8Cdi2dR5yFz7J6w0jS8W0XFcTaX6H2F48mDaEWlBTEhKZGrOLRdsKo6837jM5xa
G+DU39XWBjQf63TGB87Ozm3LXeT7cV+2UTUS52pB/IL3BzBGHA7RqgO0mnZ5y4r48Psn30Ws6pd9
rwbHsNrp2wCdIzIzPgFzn86z4mkZQR1QZYP9kh2bD7NZadaBF+ssRZsovGv9OMoqkNvSWuNIMQAL
qhYR9WdkP2Om1bJCI0PWAPmluHPxqFw6TqvFQo88C8zuZNouNnt/RFpV0iACzYImn7ZtOFu7YK0O
eR1igjlh3PxY9rnBCacvWG3NZez7LzEPeTtZ9UaONb6s7qhX7gHrtAet2azfsgFjP6Pkko+8AcKh
DAvfSMfumL9Vo6L1XeNeBTO9IpwknroartYKCR7iOsXQSyf0rGf5dYFou11Fl9WBFH9tYlDm50uk
isnhiR/Vrob44nXIaVqXZGwxf2Fti3WPSBM31zDeqDIQXYkkcNc4vdQj7f2TmBBQHKW7O4A7TJch
wFOoT9VLOHrqlB36y+aoaPY9WCvweDAfD8kJ80VW7a4DoQO9Fam0VvGD1o/hk8KSwOevhMT3yCm/
8LxlLSwUNwWoK9mCVe0uyCF/grNPPxtscRVq4hCfEFpZRkAnayQXR1DIkKBwZqL1ZtV3DEL4bHpn
ynXCwMn5a9oF5sLD/RfrAb3Ph4raaDVjMURz4W35gTkQi7oOY1burPdrMadpSQA7lTE9VAFAiQJu
wlzudHcaIL6vAuE94zm9YKaRtPBGrMS0x6U68aUYd9JjM5SqxPHZA2aY3CXesanHkBIVciGfOcIB
ryN4Q+G3Oc3WN3TMtVl+fLEkwQUZ6985ugnLPR8yyD2iqUX2wtT7Txmx9xXAQr1aXAUd8lWZJ5d3
5eEFs0T9EL5P777bUY1EXmKku5Q+7EllrPa/UJ5NhRfyEoHUCO7xwjNBt0iLfKG46qLg++InvwmS
r2vlajQEsYoFj7fKClsIxd4RWGI+xpW2wEKHiyNzWNA9LTjaEa7hZF56L7wNDt5OwFR/8+gJ88LL
Ct1hjXo9NN/5OrqLhClo12R39nwmqk7HYyH6OCuysBeIm0zmC5y6z/IgfZ0CxajWQe9YW/jRxsjJ
u84kmcutixoPd2eNj07iUPXoBdHwH+meTtd5Ga8snF4iLZssQpbuI8CkJj3zASaYb5F0gBK38DrE
qzvj8Ukh8gs+fHj2W5Lzv+mqnyDZekB3ALsmIdPykIgMykNxlCsgXQGPbAMp8lQMB32VAbX1YHmC
T3mtFUUu2Z7112E3H4kn/VOHSG+w4/aBLsWqWrEOxQZax8djHLOKPMEx0vrKC5rE0FvSx0BWwsQU
Uzx5TajD78eOgd7nNioRnoPMBMCY+JBOEJOzavFjV/W+PNpVsgCNyK2erjARJZ+QsQ5aBDGC7dJ5
RTzEaSvTrkQlmcHSwdfKX1N2Thcs83S379S30WWGbQn3cdakSTfUdLhIFuPT7MMafrEXsnn4GGUU
Vy4eTIPAZbygXc+pOU+blKctyLF4GMbvYm7IbIBzIc0wA+lSJ/nLMp9Ex7saI2NXAcebpwWOQaUY
uge9WqUAnWH3Ou8UbA40/6g3AktRrEf+Cr1b2jIAihW0FMQX5TT6c71lwfe4i94RTexf6QVCrRWT
nJjODm28JXK4MCcTnn0JFlGEEAk3spdfvNB8mfxjK6FaxhGUMAQuHxOgW7yzENTRG3L9W/C820+T
/JqJvcF5PRS+OJZiQnQP0Pc4q6gLbr7i3+yyutO4ABldVaCqFC/XZh2yKSeEwuLRT5CEtUNGg9SX
M1IWcE7JNCgivX3MGyJpFxwAdT6MbWc9dQZbSEr4xciPyQDjRnvHux3hLxEWx4PutThF4eRKD1Np
ncFwpXpva8QYcpz25IpsqwM3l9ivqEkopIdhlSNK9Oew6Utnu0fKzHJdQiTsQ1qA+A+EHTdh6J6Z
m/lT56MHJ/PaGIFsLZnzH9BcQD6XAtoGFcaXdG035g8lqgdJ+5BKl4jHspXJgchOerkeiLYuUA0Y
NccWofDDxg0KTnGauBNqnYY71q8fGCq3uncku1uxEtQVb0s59ONRHecVRpl6z/Y/6Jqdy44vd28I
hhq+QjAau/rs7W8dCtBKZFDhgJVxUGF034tQ4IAcaPyU6eAC6nIAzma2K2RpZyR8rK2fGFPvC9CL
QKimjz2QJCJP323mPkx6sTHMe2j9FsXK+QleWVIfKQLNkG/jV4i6KSAHvpNZ0yrhDuepWs9bMFwl
t+hF2tOx4uH6rZ86WiKfDKkHQE6z0AtwRUdXdOdC6pnJ5bL5ph0pMTdCMBn0+dZ63d61Sz5+mef8
tmP/+VCIFxcSC9t0eP05E+48QBEMktcWW2TiemPxjD0O0QPrgXT8fTh+IcVFXy1ivYrUBpBMdNtP
DU5jV5RUWNCBBSBJ3Ae0PgdeGyDA7Evn49w6vgLsjG5minJMTchsWvlswW4Nn71O/tBx94RTbKs4
NhB0Dqyu4pnhJV7TbhrDPU++jNr0VWC6twWRHi2u+LWeA/TuwFAef7bx0ERi/CKzIay9EfUR1A64
qvBI1ErjePRwYEA5E9UxHXgN9gMhxjzfC++EVIwAIavASEntYp8itYOh+Gt17obd7o58hLjms3qF
UtYrB5ByaIXy0UfQ0zc56weOkBQDTKGfIvoF1VZgODugJCEB274Hr2Cr+1eE0iNbd79qvIJY1wZU
X14pi4fzGm1duYQU3pEOJOsOYRMdAMaAJL51q0eRUZY+ft9bS6Hz6y62A82Pm7hHfu9Vib8NjVbk
1xge63tPWQ2Va9gGvQBX/ihbdctuymNZOU4gLO/HmiBpaTB+ReBSLaDp9fDPkRuUcnlTiZO30KI7
Ful3DQKDp9JghSyAMap6SJK9Atji13Ck4Hbw1zLgsW6hWlkuDs2LVRJNmJw4oNl8CLt2Qj7gbv6C
sP9GXTpeEyWDMg6NPgFmbLFd/kKi83Sakg0NtMnQHiImF7yNPgCumZ9nk8bX4FHcQ4fRtMMDYMkQ
dneNkuh1sG7ASfk2zaN6RabZRwTL79nR/SjRYFLzBft5twheheof0ni+zNAhl9My6wY7YFZNwoJ1
cCDimcsxUGcH1BKzvwGSAckIY3VhfNqVvSHyOQpm/TJsQhdZizgffKJj8gxYlN4gj8pv2Z6D+EgW
iFJdWNm1A2ZxyLd1lOr0qP8DueG2cmDpayg2RC5p+QiQ8cMTbLysdD5Sd0sUCEiM3XiI+FGtJ3+t
YJ9sEKUTXthCTQMK2DwBbB7KXMJiaJK2jzsEk/mzfOJZJJ6kw524OBB0xKt9wO0FOi3S2lsSVYQZ
VjuY6m5HWMxasWvnYVXGxYwp1u+POl4U8AL3IXk+VzFFGNI+u2IOEaO+EYy1C9+RG4iFMfBBe4Sj
YsgpcdM1f4wW/+yY2ZOE2uK+EXNSMOY3UaAu0Gdgq8wwpKf2p7cPbyEH3ApRdnPMayXxSMI3tT/g
oeVn3OWyzQ2qPQFwg/FZkfcI0jwBfQ3dVczT4LxQhfUoZpBWO4LGhC6ZATvxs9QpaSzeCACrXs22
7G+fyuTE08M0DE8pPDT/hHu33j0XXl0wTWcqPxAIv990sn2DKmyqEMrPi0A50OKwH1Z2WmsAwT+h
bswbXHAfWDJtKxDqVGAAP0fo7quOvcP07zyc2AHfm1CAPA8hjzDaJA3sggq5k4hnhY9ybONkBXyY
WXzVDaIHZKb/Qj4I9DSPyO099TdcstVC+Vcz0hgjcwIel/lIcs/4iLzI+Ykge6BRBhTjgYcDGijr
BIq58gjXN3f4XyWEOzh3vRjNEUmlxTHghSiW0jToIJrQ/RnG0ObxjCmsmb1ai+4LrhukgQMxLSzh
d9ex96fOZHsJM4FXBx4CFk1mMaPlIAAMSFkkQa9QLgJhd9/2jd6HHkkahEEPEgB82TvXCkW+glru
Tr7N7sxLvIZovFEI5sUPj+I5kCzbTzhcbxts7TVwIlLig0QGmNtbSCLAKXfJSyeg20fMwFGh+P3n
oocZLgxbxaFMW9S8f95U36KnorvOwXtw4Jb1+4E0eSxfQMd2d4KSzwpRTgrCJ/sLUr6qW/Elhn6/
yYl802jMqrwCR69+AdGJScUk5oRh8pnEU4/nM37L08u3bcBtmiAwvcqHYQfmkuSlezB+Q+aShvm7
amaAeMU6uT8O8a/AmKJPG/KeLzad4jKRdn8fuh8H5uTqcNt+CndyyRy0JYs44gpYehk5fLv+bEC6
wkMf3teElgjIJKc407qOu/feYi8EXJvUAEyCyz+/hAcx5ewGXDBsg99sliOEHi4o5byVgQ3ws3hA
cWZBeQmvcj2v6rOBi6iIp3E9daOP05kuvOkAf14OMQDhNI/6WoiCyPS5o+BjBiD/KTw2xZSz4Wy4
2m8Z2oCKzHY5mnGgkx7z4e4hbS4Ed/xO9nCtF7FBuTXy393EeQUjBo7eZIMxxC0TlqqhVdQBXnc4
cEHsQnilXX9J3OO5jUzPOlJRJVVXsQMkVK74XEqyL4UF51RaTj93WYgfvztaCDK9AhmQeHwhRDuO
TQ27ygj3TNaVcYKYnXEtUxK9DQEWThEBs++g+REdauCoTj8L9QvRoFC8BYgfzBLw9TkGJp8HKyaq
/AR07IOvK71skpUQZWzz5J+RCf+OtKnfEOMgrDCd91Lu6VV7wVJ6zIDRV9iy2PApYBn/xkaB5V2L
szWpaBQ47DzFaScGyHnx6KXtJOnrgTPvBJjoLR3/yTsDy2G8tS9DbzoQw+g8fFsAxxT96CELbXKI
6krmBVUQgbi3ISCWHpQZnjTxyUAK3qyxFA38iGBCY4mtjQG+iY2OzqEfnXkezxcYfyDuAw5VxTpP
L3yY2ilKtmckZuF+C5JyIcGdhfw78ltyEHgJFoEn2LwpFAocNBYCbl/3yNhX3S0YpRCad0L2CVzT
y5fwwPaBFM07MOy8tTM2n8Hp4wEFog76b+ognoOEjRasU67B2TgiiCeIbr6WmLDZ8e7rEbO+jE0h
Sk9EGyAOjPBCm9r10dd8X2mJpAO3cbCYWkw3E9vGk/NSoXXag4k5LHNhwA0PYGBYurmiTy0EEQlt
Vz8cLz3UxSo1GFsIaLPZk6XCYlhsiZsrqn7AeIkDEgaeMkhOGfhcnMLBcpMkeQs7DEdQirznGf2z
Mu/VE94PpBUiLTVFcCEq7Z9MyqGlQQSJs6NrNX6gEdIOlpr1GQ2HZa8ffiRL+me6zF9td+rqTE0F
DMTIC4HeGB6XDLHHdC33aHjKkUQ1JCNr4Q2xtabdGRAKrSwL/8IfOl4ed2qB+gvbJuPKK2+Pfnk6
OHCX+FOd9BoTBEinZgnyETBpMr9ObPQqRKP9FglfKjSqAWmIflESeZgJuudtGs4sF8lns+UnYG2g
J/0H6XqOsj9C7VPtY5IK9CxKyyAcZSL8o6wpHRkgUGO4SIEmFTN2jGLLK5tnQP6O7DNCRSNUBKs2
MIJev7A5gWpsxp4g/x9N57XcNrKt4SdCFXK4RWASqWjFG5Qs2w2gkYFGevrzYXadi3HN2GNbIonu
tf7opOAogb8mOoS50vW3zuaSmaDcKg3dnsEM2OomckXiBKIFkWvi+Qt3grN2hyVjbmEXijd8MHEd
OF/5zlY6lOsYPfxwO0NUpc6UhlQlXVhQZAxS7MYOzT+RvSyhazEb7VWrkPbMCRNB0+OqG08rqfj7
XSPrnAPJ8VGYNF+DNMGbMPhEY/vfYdX88gjWDzuhG4Dg4qpmKk8sozgZhnyQAfTZjpsSvHdYqvzd
zYlmX2ERROlYx60DXW7b+Zha1jtbYnqQg7kzS+2LrLltKAGRBwvjq4UG/5i5voz9IUOAhAjgwhGG
yXjE4eRdU9efQqWTWrkNHWdYieYgMwwyzDqPz3heqEsmhkNTWhXcJZpABEdXX8DaW07Rhr2TgTex
aBwNTbz7YDexmy4X312gjnJbHjQoMJStHGLG8ExnTnEUGPhjrx958xd3uxTePhn3l2J57pyxv8lq
ABThLwoKfB40HS1nz7Jr+LUsp8hs7sFGm2ho7KdRTM9Ktilx3t29HJs2xq2A0rDQmR35AnP3WnXb
kLgKVMgv4SkERM9QD5Brdn9Srr6cA+OiVpvXnwv07NWsxbWpwlJ5bxi0wOp0802XpEs33pzGumF/
FXpbHHHSBjHCqil2sg7YaZJvuW1dGmvejhW5VBElIseAn3UqlwC+bshCQYpaFwT565AHSadz3OQp
xsiq84qzV9TTIUNLlknvXrbBeNMKWZ/rpX1eVT0/5kRV3mykv5pxKaqyeMl09k93VCdvdtW5J3kt
Tg2GS7I5F5gVB9RFt258JBPBLX5pLT2sqjQ4MUXjnEwPGix9tSFDI5qEVTsXN2yMBxSK2bnrLAsz
bPsbJH976/5bxtTWX/xKWolHIPZR6nWijMF/68f1M3Pbd6/fVFJpQw2C9IFRCk5lNVCDF6RBBLUV
DWY7g2B395MUr8NCFLrS08dgP9TkbGno6opQt4BfmnWDvYE+zzGbJGhwf1U5vKgFKshnBLVvWSve
pcF/cQjODnvfqk66qTHfSBaCTiZrQEkLI79gM7H4cqNZCDhOMst5grPuwoMbLWkTOnXZXCoHtHRA
V1XSlnjgXVeekT9s7vreIbNG3YkGO3CXV2tIWZ5MlEvTNtZvzTj/Ig0UKsiHU1jqdo2tpbeOrTbL
I0r/I3ZOBzIl1+7dIHszJs7ebETQNjZrEwlOmvsgNW/e7NUxZ113tGuUqqipL1sxA5EG1SWXQXNx
UnB5BsTQ0AaUUIGdgeYs3wZE7D0qiDD3l7+Lr75709r12xlsWr6dF58rvbXSZ4XNISI3+W2eAlTO
Wn/WbG3ktjfuIUzIkXnOSImLAnTToUB8R3tgf0I28tfXcjtC19086ypVx6Jsz12B1AGVWSLaQZwr
nCUJkoGbaj5bA0CzFLV50UUJfiVK5hhZnSckWtLPxvuiIiVzWLKby19OFLpzrib3s3Er1D6L8Yd2
BEgcDT6Pl90oHRlKNSDFKUcAaSe/61H9hMPCrKytI0A6JWgj3XFhPwGw9+78oQlUw0vY6aoLe3s1
o2Dpu3D06y6CAbAQEoZ1vTZxYflpNPXNqcAak4h1jkfpt0kFKRqZ4qIgsMMlWy5u28adNR25Vjxe
BfRwNqK5cVDOoTWQbjhKPQ0018eedIng1X479qIO8zirhKo4OBINZV/nyudi0q7GVptnneS1UPO0
LaIBqY+bzqW5VyC+yIZ/k6llsbIHly2rCzV7OHu5R76YzbiLHgX6N9B/8nxFW+2JF3J1D2YJGIHo
naun4QWnhCXOHDQamHXfmtuc1dphdrUJPtL+62Yv5bC8aHVzImgpLof863//71zf94V3acHlIjUG
HAGW+ONX6PAHzAb8lm6tP4fNDysdkKH10fpRdnAsCvXhUojC+NLSqNCKS9OMVDSQyRTpSv+rMus2
zP0LAB2aly0/pGl5XnJlh/NspolWbU/jZGTo35nmtrQ76P74xok+3qHhPBdFWd3tqg5aUMSFBJuI
A+h+81ML+drshjq6RSWmOlwdUxwC1Vd8CMVnWznvGVMDNpGWXa/GKh16vvGORr9HaoRK1NX3kehr
6PTfq+c8lTw3q7AcfBIox6gkFLFl1N+9yM+jQBxnjoMIC+CXkLjwNzdt/rBkVHwu3X9rUUZe9SF1
MYB5W+pMFXs0ufaxWLfjxPqEYHFFf7tOD1t7HlcoBtmGNCff5639XmwGBKoYcZoIhDjdIV+2l00v
mgMJIfBY+be3mj2Q6fjH99uHVRHYToj6+2zkB3/eqhgVaRmmbkCjonsOkN5ADVCcmOtk404E39iv
LWbxE3GCTCeKxcepfD/y8uXPqI1J3vwdVp8+cdUcq7m8U3xDTYPkyluMyFsJVmplFsPkD9z6CvjY
zLCpSfOCFgF4CymypUbrpNfzQfruBB6+VSEM+hGe4iSrXbSHmDjETn00gqdsTmkacCesCaZzB7lG
qXDr4burxyeKYBPDr5+r/TdpElLWNe0nXQdZssWz1TVj6FQLFTQ1QrSKC98OTBFibEDPU1RPssGP
yacURAc9HZF0LEFr/Rt+Pyynej24VaMz52gqbOjaSVqBZmvTwspEioG8P71IGyeyWaxHf+qvuVz+
ogItYnNM20Q3+mfFcXNUOkqZklysSEJt6Avqes2j9a8c4lWw+Lr+ilc0kwdv2RYuAOudvd2Kmtr/
3So/DfU8T0DiQXA7LUx1GkJT1XzDXfF+ZPnRMeXnNCHfXmwzapTNMjP8Embaw564ty2of/QGqizr
FCAlzEexf6ztbnhFtBaadv7pGrvBqJA30wKhQ8Wo4dTI1KkT44zCZ/i7f+KCIvuTDdWPHuxnxZoy
DE4PuCfDdNPP5f5xnAUh14o+j9T4ZygvZgrIV3RijgfwXJIOnGAUBENeETkVenAyvVjrVgwJ4Cls
7bQrb2t+ATJNox1XiFEpTMzPKO1lYXGEb1sER6cyDdUFFSu23j3UpryauXqnrGTkMkbMI4XxQVT6
t9yf+XT81qpiA35O43z1wBX79M+SfS9DVkaDyE8VD0EtB4ZWcUa480GqxZvH3Ruaany0KvakCG5U
i8q5ktHgbR+1M/lRTaF1aFoogEyeeiWbd+5FOlls0Hhezq30sLM53d+Czb1v5ZFJ4qKI2GWumR71
zI5n6Ge+M1IukEYdtHIYw6ZBlkwKr1fTZkeoDUxA4/+u1nGOGHGvg6MmHtf84kzGwkKnXXjIOJOw
ekWT3UY4xn8FY/vdGfXvwN1vN0+MyczCTbTuZ77hfqa3hT11Gu+9PH9u+eXQ0AGtUueyZv2hdZw3
jld28P9e58G6L7cfa0Lt6XfbNS/M8zaPv0GHCqSniaeWL5iYN6IJ0HJs3vP+i+w1O9yDFiBTuxCy
fHFJfTT6AtWpjdPHz/Uw6y2E8wVYiGXB/5iNe1YDWqgSQ4Vf6AqYAVUYZvCF7gdpxet28ffkY1tr
P4hiPgt/fkPzyy2qUVdK60/YNdCEik801rnXtKd7UenOEg+ae/DyFqLT/6sbXXYcOvVSeZQMlhug
ImjHlxE0O57H3NzOS/zfFz3XB+q/lhBnxgkxyavnrUEo++bqTcZJ9duCqJoPpPU8TRDNdervGBfM
oZw+NU8diD0B2DIgDztUMv1+N1Hs2wPXIWxSgx9to88QUB06pldGhB4pEinefNPFsYcmGQ3je+Ym
xIJ9pnNDhpaznkowqmktwmVR36vH9E9T06dX+UnKlXfo6x7qqQSrnKybuY1fJEMywHeFf6i3xC2n
p6zgzHc1bI62SBEwdywxu5I6CKov1j8Rk6RyC4aWoMz1ShFPHy8+9De4+861qmvLDSBE9Z6h8wsL
grDDbWw+yxyN4dAe+l5tl7yq3wuSyQcTosre330wegR0WWmejZ3oWAE9/vv50SGlnjGsxZl4FOmB
vqnqlBnE/jYNOktpMB64sgW0ZgKnroI4p2KJjW2qkq10mMgcIu7N3jm3LbUGlPv82jo7CjzBSSxg
nCfKEZrt0TDt9BiILGA2EAr20WHMKxZouYYX3pw0JjDdfrLHuj9pcvtlZU9N9puP5D+hmDbNwn4e
dcyEokOI4DX3OoppJq0+hvJJnBqKzpwRrDVU2+NIz+FHbPuViAoJuaMei9bNnkvpvVYZiuqA0cvW
etIYvTQ0TJgiC8qp7Ww+jqcl8149jIgcJxyLbUoCN2V3H+SJ0Bals8lwPhL6RBBzJd/6NvsINFp6
QbpDrGGC0RVjNsE2j+hxYcLUr8KLJRgEzR6odTvuYaH2wmhkRTXwBCkot4llQzbsME31hBC9Q/ft
Yd4E5pu6CQJ5ru56fTj76dyc5wW4heSLhAqRld4cABynkH+LPD3hnX2cyKtzkK2Ehg/ii7iEztoa
3DOriDvw3zRrveux9JV5kUegagji+vY0WYt2QpDsYvF8My1lxoHLhMFtX2/D60ot1yPSDIYv30EY
Z3jXAu0LdpmNGNky/zLXFh1Asax8FJsxLl1UPZX9NqedfpH577Q17xfd4wO06qgBGS6Bbz4H4WHZ
4XgfHR3tNhAI/d59wLkC/umGFh6+GWvCNq5eAv+MlLGoUUWS+R1sMweA0JAAQ1GyOU2JdOQGONcc
/VHdMpOrk86KF9Otny1tRRk97VzzfJrngJNFZidhuS/dIO4NzuAJldxlFsUXSMPMCui/6BtMqmHK
P6mkCJir8Cll8s8rD/iMP2XYxd9DQNBKgeWPG/bcu2DV0mKcqoIiLNHgkYF7Kmbjsac7h/tc5FB5
RKBl8xiyzftHrqa2aLpzX7WcTtnRM7f7Gs698+obrQTwWJCZUxfNXvlj8g1mGn2hAmAyA1m96tWi
Y5BcqBtprp24aI7zR6OSMRSkX0VZp/9gk1xCNRhEgelnds8vrIyHueD45+bw54BQeYKx8tS+6rBj
O+SIxntZz+O7p/XiYKT1Qw2iEs+D/yezW1xf4m2XI4coHWkkQ1e2QJQnGSENLJ+Iah20lYM8Tjak
zDBh59bLxohSQ/Pi9JR5RRtvZlYc+lIcrMz4+u9nUkSoUaVDvttWej+2xhcVGe6xcwY7HKSOJXbR
2Lr8+Qhla5b0dGcyRzW0+l/ONM1YzYizYyD5IPJhvknnZ+mAJNz25nVLQh+7is1zq/vtXW5oNyBs
jC7kw0Q0IQKkdXQD0W4C1x3MBiB6lwSIxi66Z6OgW3rWM4+tp2U5zU65XK0EFW0d1dyregcoWNTs
w8MGeqHsJm7L6Zu86SEhOj9L6NFEJODHlunOiQLcDqHrU6Q7/nHqy6e0HBndV2Yt8MsCq86hVDD3
af7keMaDazKZ9W1nhE7OrbHIEexxeMDqiBcV72KPCAAYmTOZc4W6terAW9om88q0PnV4fGjoCnHe
Cr4oZhcsIQYOlz1yuXoqrDsDE00STPP9aKKVBMAiFw2xGp/S1F0HxvH0JW8+NmP8NXtDhcJ3fGjW
9slw8gtNFtTMnzyS0t3RiPS0fx6mHODAZfJrJ/1cuDXbrolVGkeNqOoLOvd7ueb3mnBpWSkjgvtP
0ihunIInzW6CcHCzGmgOFL92D8wxX4XgKi/8DZ86kQEmc4eHblwDYAUCBSNfnLO03DIqzElE1lI/
dTmBwRU2nmj575EZoLF6f8byayOvGC2BEULT7qrxA5vzQphNvyZeVr5PtdROkxYwV7gd7o6Gqjxq
2Y/tPN3N0rd44ia+fjAvd9ankMOxuCNsA+HhDOKF3ERE7UgRepsbRzLLVMQK+w4+QpQtC/Q6FXCb
nndYCbCMTLBKhRKbqUVlp3HTd2OvFet0gumimI5LxSRbpyOjp108WIH6QWH0NxV4YgRQewTDfxw9
VUYGrQhhWg4XS8MGUpjZkfZbn4ktJ9IGe3O85J8wHrz4Hh8fbx7RwGMPsfoxwkrz7HsDAkE+nWHn
4LIxnOyIObL/ZVAVUivvbDVWeV0n/sR6E7wCtCQu5gKpNjIcrMiLKWAN22p94kUkxb0Yu0NjTdfR
Wx+KebT4OpY03ge4VtpwC2ltwAGEGE3fmk6qeCq2W+sXVWgvRoXzs/ESndNyoy9lLFHO+t0MNk9q
J9WOBjYMzf+3eXoH+IJD0ULVqWnOlUSvIVaFB2WNweZUah9uDdGFCsKnbG376/DYHzU2a5By/2ZV
CvYX8doSAI1S+nSyB0SBgMELvjb9Ls848lMDcXiZNU/mjOBKNvmaOKArAzhUhFcowM+869ZKHhgx
YX2IRgcZYOu09TljmxiZZACkOpXgzQEdd9E/dUt7UhIh0dzBYVQCstLxMQkUPfOjDfg+oT7COI3O
Q8rpnkbNv3YrzUMe6Jdm5g/I4PGPUzPdMM88kLvb4jONl2XuADObOLedY4oNo1xABZE9sCpYcNJd
+qMh10vm0nlrHWu5g00YI1P3v7oGXtrMAbz7dRcRWmbDTKPLyFnk91bXLzXJEod2j4BY6grpp4F8
zTSZZ2GDollPXybKHssFf+Wqp2mk50oceoK/Qk5FZukUN0Zfr6+z/a8YA1gD6+YiDg8JkxyiPbuM
uZEHwSBjP4R5dSiq+7MQ+nrr7yjpEw9yzH6opk0Wt4S7A/0i+8FYl6RgDjvOmfvJ7sq8Mm7/MgdP
zGwWzvW/HzBNvdMa4RwnYEx4JkwtKuhOO+Jc+JN/3lIKNP3Ke5d8EUcvOlJX3DeZSOg6AtLR1h8a
lVu07WVwgOfhvp7LR0/aJxUb+9dpLwwWzQbz1EgeOw71rWZvMPHIJLwQDCNr3mEr6/tjZXgDCkZG
iLyGmjXz7qRhhvGoAzxu8pffcnFaQ3kojd65b4p/GkK/2AaO4TQRD1qpv1tBzmFP8VHYjWkfZ9C4
Z6RlH3ONhYF8CgNhxFwijF9ezVHXoAcfDG1UiUeeL1pY876gO6rUU4icgGl0bIkOgYNjLtWtqEL9
EDv77NLpmn8ig/s79bvitBIYDiXeXUhOoDhIIiDTxhOzhcJGkh1TLahwXdsMOnWaJ/WsESabAYk0
/fQhUIQt1YBJKcv+cZuB4qPsiZv/haGSpRsUeRBZep+GavwskTsv3hojaravGEprIdOHNK1W3CEu
ugMPhoCRrUCGupkh7wiCpPWJ9wg63iFUwi+1B/hC6rL62Uq2kdpWI6USbcLQZZnfqoYHb2xfHlOf
e1tHHBxT4olRh5aNY2Z078Q8t4dlxAHa5epS9Vmd9JV4N1wHjTRY8FNaT3una7iAkt1PBliknKDr
9InYQEdDnSDynqWpGEVky+oUGMN6zntXMta4CHKWwjqu+6NV2PTZFwU0nQ3bkQy++4hGaL6MLNrW
5KBYrYY0xPs4J8ZoTwfha5+YGc1Tvsy0VcjlAfcF82VXMWvZ67kcDGTLFIslq3GgDmfmZpLPE+tY
bi1usuQajgaYToz5Zb2596rqzxIdzqPP42cRwECcSolo2Wv/baqjycik5qfStFgNvYIowgMr/fxh
mOWzu3kHJWr1geEAKWfhnp1tOC8DTL802QYr4QRJCnRFmHpzMfiUOHg+E31vaBUmoh9kV+BATjND
sovmgT2eXruuWxnkWJnWQDWHxhUPwwqXCt6Ji42Ej0b7U2/lfCwWdgty706yhWAfBItVVpvVcTSa
N2S/jMXNh6vQh+ICBJykuOCwdcKKs0w9MPYznFQN1nGN4z+vboNRsRBD02oU6hIhgly/5vQsYCDD
umlAUsfinb2b2i8Pch8bcXrwKvjbbuP3jdCxyBdN3BD2H445lyHBRucZuGY82uNvd2jRoZWf7bZw
ye3OFcuzy1NTj+ehrX9Zlr4kQneAz5kvNyiAqlRBqE2UdSIgZVdQGf25EiVqq6E2wCyE/BirgKcr
vPtmirWL0MFQuJFgFDsVBld+a1n+yUpLyc8FV3cqYxMnHjFDco5qr3ksyTCK1YhwOoO0I3aEb5mQ
O976PFsPeS7yqJzkZ+Ct8wEDNfuobPkGR/cOxQ9MlI03hzDyb1Vt13VZ1qutae9qq4dHkmJu+TKR
wrQpNhMvS+9GPv0mDr9b17GOYHAAW/fGtWeSTLS2KK+CNb+v3CJeUsuM/WWWd32l38hfcl7nKRmW
NkOXwZ02QtEelF1R/Vx3xU2n35OkGb2r/EOWGQS2zNA93pAi9UFiudH5iaJhUleYxKAKzLvMbCDp
MEREZnABru5f5ViIh55IMGw39btjyPRkpjiGSll5SZvtwo3Sdy4KM2Qd+gEoR05CT2qnn4anvTp6
js4Wg+altasLYNhrY5b5uxT9U68M853nTSbt4mWYhQ2TvmqQUxdmAvK1iNylLCgcIR2vHyowyaVv
L//719F0X3soqwOAR1PyTKruQrxde/E7m7K21fkpBte6oSxduuFrbLQq1lLrR/d4P31MhqF1pHO1
vtOWrwIpOVP2iM/SsE+uWdc38v7eiKVGKLOtP7XhYuGy89s8dGdf5uulDDR5b5QsSLquL0e8gpwD
2c70Tfh3tRI0B+sb6Hd6IVDUOPa86NE6zMCDc3pHDG3NfaA1v0RuPbWVqe4XUgQ56Wr3jBEe9zYo
xNmwK/vXvONaCIOdJO83+xcR3v8UrZi726qK87pD5gjRNlvNnjD5/z/Y82Nm2qzovffRr8K/FQQQ
8AkCbU4D7bGno0lvYzG6y9UmhQAj0zDdu5qzPmwWBdQo4JonHzCWQk0kWEY20iAwDc4jNcM3l80c
LVb+sXUOuTGTy1egvOUymYZAj5l+I30yHgkd2p66VX+1WteNU/TsJ3Ou+zvEMk5oc8mNXZbe8CT9
JhY/nnVbv+B9oxYhl9apz6wrWRv1FVNffe01ElHLbNvidBF9whW3g/osljVxYprtveY2oh9CvOGS
KTWlqrq8yGpk3mZRZrNe5uNG/MR12OU+hIv8m8B6bjjuXTJldC7ZVH9buZDCgIEEfU/z3eJK7Fd+
8zYE272t0yUkBIrXNpvz+yzTA9A72GDSlYxT3g4nSw/GY1F1/3gGRUQTe39go772FI7dyY72HwWN
cBkMe3hsnO0w6IxBRuEuJ1ghsFFT+xI86p/0azO98KdL3AG8U/XP7HGM9ZiT24WhRM7Ta1ApDthU
nPI+R/PlGZ/oe6c40+5o987CxvW7IznIXPu+2R/wZs6RZN2KCqP02GhLHiGiDQrVBtGWbmtc8fVk
vHiM5bNzsGCR4yFb7pBaubG5pNphHQSScO9On332jW68lq37UY3gRQzACttW04YdSsVTmi+w9sSE
dI31hTXncdh9Xy6rTcNjgjAwO7U4gqypcpD05I+blW8He9LECSkt+pi5JV3LZGGtgC2iakTqwEet
AZ57hdjZ7szMeMcjwrnSuS96tk7nCdPlvdmXP6Qw5WeHHBW4HFIBbIulutjQJc2rQpW38rAHDGv3
WEnfVeH8ssHLEUo5BOjsP/z3b6uFB2upEUNoTXfa1y34AIwH0i5C/iJ5mV2rvhvH4EyWlBvvAWqJ
CZNRtaM4ohMoD+i8R+QJ9TFVxO1AW0LpsU37uIZSxViDcy3qai5hp9klEqvs7ofGbf/3A1WBmAIC
KY58Sjn+/eDOBfq6NxGnn7wy/WBA925Y58+qIxidoCAdoErXL6lSX92i+UleTcZlWC2Y3cAvQGWx
3vqS7CVzJ17mDbHUOufw3+KsA1fA6RkcV+P67EsAE2Pp+6vp4D0niE53tItALBNuzsQYMUtwtpF5
Nq3PgG+0cZMPHHWNuKvYg3XbhZydaYPB5nTn9hW4Rj2fbG9719DlRVx8VkQE+pvto4mEunjx8Scm
pIQR9GbRFOWn4EsI2e5lWcwnS+I0SbUpf2I4PQeVf6lBLs5wqMvTSB5CNI8FYtmytnGdAQ70lMUl
uxRzyLtP4losVMAd+6xR0GIr0IHqJzvnbp7yoYjY1vxCrOBhv/Z65NBeu+4cpOqFmMUj8Bu+GYiu
qJDOEHIhN2Qwpo/rxNpOhzLceHexjU5dsAVGaWnwhCOmUPOkHwTxiER6DN0pBeBJZj7pEcnGTSyg
2hN9ZFMl8uaZNmxEsLU8AWI+0Mp6rANwG1sjmCIbnliG/tF0hpMKXi7oygNPNrod/LMcZ31Y6jjo
12ZP71NoCc15/AIqGZ4dc7rVVq0nBORwG1pmHuGD+tu6E0YJx5rDoHvW2vzOcKGMmxsVEH289RS5
sRz14cStbmIh7dOJeCwXpZeBkoy9UuOZ1LDfmMZf39a9GIcdrueaSJB95V4ntLW5PSy4JNadNX7z
XLRdqARE4sDYm42FWK3Sy12Z0R7Kzp8eXePfVCBtlvOFeIyk3tVpW+G4ZwaSKuF37FGOgJjteupS
VO9T+9nSBr0jV9gXEE7EpVoS2ldfpdCHi0zTc5nzVStTop7Q0rsef2XoT0VxZKQsSSSw33iedSbZ
1Krz42zLIMabABbP0K69ZDR0gwLRqOFaVbIYnGRZBQSO9DMee8e76sudQRbbVfQpZV/khDievfyt
bCTsmeN9qJwq9N4LxIs5YMcpPGrdiTN1TzPAUmFD0Gw5PJOFPxHZmPvkzZQSWjWWa01WnOKFiSdx
/8//fjByVRIzhHnU3TTwrBwPfWoh1DH9VBylx1JHWS4VreI0e9NTq03VnSw6/9FTzs9W+eKurWsi
rnTjDnfmemduEjN4072JEujLHmR9shvXCzv/Ogw1gMnWnEQOr2eK9bejy3ge/eoXGw1GyB4fnFP7
CjXrEODc2NZkMisXabF6KzbdunPUxnWUwqbbGo9SX5w1skePpGGWIf5Q7JdG+mLVHZJrORXmgWgg
fS+iJk9M22QU9EhCe5QysWCZZlJZ4nIUNjGf7JrSfiRiWhxQaHvXMkB16RAuEsulJgOH3osDPO9P
2aTystUkwlHNxq8hlZ30/qjbHkRbxYRvq0/PMvJXNaXRSELvp9hqhArTbRtqunkciuvsvsk5TvTD
guf7kGsDdL3HW1d1YuHgsH76AULZW8XVWubLtJobJEpW8NZY4YLpQZrNOfBsnBYsEx1He4h4/Q5f
0e8AB1JorPPP/s86iWRSwZCQfPi5B1yTeADc7CKyROKuSabCko9rOJAIiU9BvgR2ccf4fV1zTz/3
mcdcu+1N8VbKq4ArZU4n/7DSnhzJUvwoJOhFD7ZQWJe0pm2JC+SOU1B6L5LbPTRGpCIorP+O3I2R
RrhDSCv40farZ10u4k7I6UgU4RL3A5LxAoV/COQUmkPzj5DU7QrxjTlyYhfH7bQjv24fYDJFexOk
8/26KrzmBggROXFY0uxv1hfCGnPxNgmpRa0rzFAO9FxUCs1AUb+YMHo8g5ACNlY9SMvuCpDbomkO
Kb0YhbMlbcDpPWeBHRaz85SiNXTXf53BybfVe0zQAoacOs+zqu8HrSyvM4MYYql0xB6i4x+b5j8V
Xm+SuIIjYsODwY1RDt0vPxjsaCalj7L4h8lqP+lL+nL1t9LSmfW0FF+zK07jasuE7P0n5u2fvUn9
tAU5m/+c67g4NWjY/JpK0si7hQFo0kwjDEhUa7YdgMjdt36bTLyx+rPdfeol6nOj2WN7QAsB4QPr
mV6BLxOGliGWVwrr9P2kupTsMOOANZZlczHScNKWE8pI3iaXK94/EXxIDiHZj2jnkcbUOdSt1Zvh
rFU3jQijsyCuUjgFAE2zkJIKmK13/+bJfimC9JhOJX4Z78bJ/Vo39JDbWQ3wO+rPky6eCcfPCXKh
JRDlGUQAzm7PALdwnqpN0xLbKX+PZBuGa7ALh+23bi5+wV7RfeSfKrIASTplVVRvrPAv2zTku6qQ
fcqyMGr51o0xmbtmXj7mhSvftMbLQADJ0KL6nlJiYZHhnnwrVec1h5WpquxhMNzvYK0OhbmcJz+4
CUMDRa+cB88k94lRJQaAXYr0N+sl/qtxatE5Nn8YY//m0whppRKnB8wtRvfNmypSf4hdTDsYkoAx
P8UkEjrmerDnIY2Zt79mZVzHlJkJLTS9S2sIjPwT1NmxU9JhwliTNLMu3TRpN2u2Pmtnu7pNR/Gl
djdokti32f6hveJDs3KkL+LKpU6IGXkLJJlpn3oznvs6ezJX948oEPho6n0cvHfyrY7aln0RjvHt
BmjcV6dgryb1ZKwerO1h106HJMkeN9C5+10H1PCSodXetY13pVP9H3Nnltw4kmXRFaHbATimX84z
qTEk/cA0Yp4nB9bTO+mN9aEiyywjKjvT+q/LrGiUQimKJOju7717zz2jc8M8iSwAYDM2ntCqTaSR
DBBh/2+nLNi2tPctNS50v2K8WHAsTKe1wPuAByWHOJOPbyMi7DjivKPMMlu4zgOx8ZhrmTUudOAH
RZU1O1HVJz50+rLQupvQyNTSKmz201oTe71AooJHSF+bTMf2Zaz0tTuN1oJGNfWvwBMHiMTfEd07
q7K+OvFu9YuyoUImAwLzFaeSpirSFd5/ZvZXJ4vrleErWta7vo8++zDO7jVX/TAbZGFjWcRnUuWM
Bf4nljovL2iTgJ66qty0UIhNES11NWpby8rfbEnMNYciBoRBPbf60XkrIbkYlAKuUtoHO9g2ss6y
GvsT4T6Hjp3d9b0TykUqqXDDc39OQFcse5fMQQY6yM4zJPlF9+U5zTEzk25bqUquGouDWhFw0EWH
aC9aS3+CXcyhFUCYBmTRGv2nFAhEzjTPJx535nPlL/Ko+sQtTcnahR9+9twn6UmmdrwvQmsd0QmD
wmANLAFIfsAPESVnsrKkmQv4MggeOYoalEiAWzzRLtuOVpsrgreepLCZJQt/YSTWSbgI2zl3t2O5
S3LMgn0cPtlx+KlLZFqOrQNGVOOq0MW+9XqsdIW9bsqagslvHybXvjUaZHYjRGrJ1IpgmwJpihNP
O9PNioUeGvSW43zlZwMO5AjxNBTV85SLrd3QHICpMyIvyMr6UZ8S8y2T9Hecfte6sAFrAYADbAEm
0TH6kRNMhNCjPrhTeRd1BkiP/mxRZ4zChClX9RR4XADAlp+0xmuOaYUoMzf1m+8bzeu6XewifExp
Mv78HmYod03FzlymKiSHKQOBXq6NYlF2tTg3E3XG1KYnS8+Go1Xuw0CAuku8YFuynQ7a6K9Vq+9A
+4h5Y3cPwxR6a6Oo6XEjcg5kbNwrpyhurbTctUoGP6oMpFrs+NeSi59ySivjWvSWjW0bm3oU9XHo
P8gRi090TuYWjUDMFr1B1StfRNx0qwwPFK2lGb6PaO9jed0nw+QHcBRQqDiDSd+GUaadssL7fdis
UGd/+IZTrTSThZEJwLrycntPWFRMEYwFUodFf2ekc6b55Yguvo4La0WjhiurkvWy4oS89ooAR+V0
HnKkS0ONI8bsm7kfim5fG0N9aGx49C4ek/vJTejmU/y8M3fEEFYOXxTdkAil8zTh+ODk4SQXphS4
j4XVbpFw6acEI/mixgbM70Vh2NRcNZUhCUJs40ckZS1zrCDfRUEbb4XWMdbCvXRy0aMao/L2BEc8
EALn3DQyd6+MaVS+7NzXYLg/vlcm3sDZhUuNWcSq4qo697HWnb/vxY3znCTevQXCfImUT5ynlETR
WcGfkVRDeeRqmc7fN6m0piM8ubl7/TEc8ZxE60LbSa/Mtp7HRuNZJVZL3Wr2ETrWWRZ76QPeDeeY
msXr9z+qdhwvrjPsvv9NioK9LEY1W+oHiyg5Ogp1wfFKxvZRBdI+toOTLbo0OWthAGx11LzT1TRy
KvwUXwloHIFr6MSsyTu1lBc0HHI1bzJBLWWqajXSfJxbKYN3FOddcM7h43//q1V4OEZC94ZI8i3D
p+IQNADJyoIf0N2o3PmFXexqjE0T/FdwWAFYOJuXr4f0O8OpqTEZQZe2H5xzGmUpn404W2pSoSOt
ounAFTseIPg5m0kv9iJP6n2n45zXyIFkIS/dw/fNVNo5rYFpFaTeo9ORT0n/3q22nWCq2QosB7Gw
1jrdd1QGGYaUsTUOlbRwc2jZ1vIrK9n1pfEjTCr4cnHFWcb1d3bM3JYcn8P3TVaJf93zA/OgN/W1
TAuqJXMYRvTDgXauPPRM7n7eIH7848vpUmAmO+iEltMul5xRYkZpcBRjFArXn5JOA9WRzx06nc46
fN/UCo86qVPjKvQ8Ogjf33QoJqtSYUXjk+zyx24zEoAWvslvn0Cko8FJ97zFiL51WGT6ZDNcSPYt
Iugb0Z9yJmRzL+f9LWrkQ5pXmXSotW5ldfl7AXVhnQHeXsggaNB0ee2p6Uy1AKZPBxuCRoVVfYFJ
vsO20bUQqLJz7TfhykCuMGegSgkT1CAkUx1fH7p2bHZqq7xknA9WwIwrjukA5P1aZNaVyQLVC4Rx
vs4MzzsMA+0v4dJPq21jPCBupYqs7ll3+4VoBvqm1NlRydgDWFS1IqClnKdRoRbZ1CKqapyRlkFA
+EJFq8Yj5OraiFuGaHBWOvE6vKlBs7R6vHXodveNxGWKUztnd2nlTlMgAsfJ9vf4umKAmDI/0hhT
+A38no5VzuoyOZjmdC+7lJFRLOumdG5Gn+6IVYxgQBQHfxa55krvTg6OTQeDmLH2R9CitGkJ8Xv2
FP4FnLfy1cnNexQ53rE08BolabivtUL/8vJ2UY10W7lgt0PMqgU39dHvezblknLWwBDRDdonJJKj
Zmj5e1qaz7BTxEtx9e+LYEifeIm9WZsZXPQ0KanBVL64xobPbb/tb4mlB0vVmtW50snfCdqAzAy7
YwI/OjBFZH6Lus/c54NnYEXwx1MQA6cICilvCp7+Ih2c4oG+tUO7DnOT09BRkanzbrta/26AiyhR
MwE0tveDhYYVhBbsavp1d6Y1wTcxQS2bbvTaTGWLVEWXj2PBeZniwrmtfKdYMjytz/GI4qjI6KCH
V07mwPuzJZWp3sooh1spYGnIJNjHWvQYwrG/ZFF2aa1Q34tOTZcoAQVlDOpYC3e6oCKbLj6y7bkk
42eVh1gmMhA2qxTv+SWPAqxrBcKXmhkAldD1pz+yvnFXKkNqZ1VITGcJrKmZAaV+a2MhvXzfVMHk
LQFCIuCOk4tuOTbOgimnKUkgyER20x/fm4y7FhsvLRnvCE3BvHTXmx5mBYUuFPYWnNnP7zHUe2ct
CudeA/YFXZ+8sEyGx87XNyxO7TFkalWwbDGKRLhLfgZ5TzUqUqDko7Zur7O+bnDrS5UOikXB/eqM
sblAxkDRUljMry2vuZRWd0xRNuy/v/q+yTy69O6kM2kIMw/dyrhIEq299AimzonLnsYXVl51l+97
2ojMIRlwYk1kzFdtOxyMqe4vUxuW2/H6iuh90F+InHFpN0L2qjPzw2H4uGYbwWGOUZ7PqFmWS04S
/QVl7nABcqAtmSNzanDzk4VT4tLmWOLHGKZFiT0EobkTUpVA99ibd5Wc7tKuw9HZyvjQa90fN99f
Xqd4B9MwkS8YgZiXzMcP+fXm+54zQv7P2qBZCHTkkKfd6wrHgcxpULOrsowOP++ik6XgdjlHxF6r
b6zB3g1RGx6+b+re+OMepmDuDYqjY5/v9OtXEX2IgwIy/vNeb0oMGxQnC0T2zP0nvL6QpKJ4wXN1
1irWznBc+r0dXCc4Q76pDAyprUp60CV8v7nefH9ZJPVdFvjJuuG1XvHKfxQuyt8SmsFkA7bkbH7X
t1p5wuuhLTgg4lnEy3hsJpUfv+/1DPrXnPWev78KcN3Nu6TVMMz2xdHPrOKIMzDEeB/KZ0bO7rrN
EkrjFklqpgtxZcpzYxX6z3vt2NwGRuYzIJKoulP8R6HK5mAz/JUF/4eAi+4l89145xnRSKEAgeE7
zemPWKlfApPe/7c0q2P0Xhd0iNrfw6p+ybba/EWa1S8/cLxb3f/+G/4fxl0RT/Wf/wqU+ve4q+m/
/6t+ex3fX38Ju+K/+Rl2ZQnCqTzHFIYhbeHR1PlX2JWU/0FqFQpw0yS6UH7/yx9hV1L/D09YtunZ
8o9/aH5GXZGCZXrQNch+FwT1mbrxf4m6Mq+Roj/jyq4xXo5h8VtMhq+uZREQx9/3a9DV2NXKMa61
uks6z8KP3JVpjhAVM8o+iQOjLpiA6L3dAvmDdhc2A4tYfC7rinVnoBTWCNpYpIIEgFDD9RCX1W5q
D2aBSUCDG1XREliCDtq0lh0u0tHtlswi616LL4LJ6Y5iGXqDbe0gq6l/yJz7LX/5+uQMRjqurjuk
ptsI8H59clOeQnCCeI7903l2qvEUom0kHfTUuvarIbs75miPfsHeadTOOwRD+sD4XczuGTvh55+u
iT8+M38OFTN5l//8SpsWqWVcAZ4Fe8cl3em35MFYpC08xiRfalX8VDjNc+MWNxF6Xcy0HcqADebm
NQQzBFBqCHchSRhF3B8RSnyR9xQv8F68Ad/BBYfe36OIRiFQs6HFocNYB5diS2ifjVsjcj/00P2B
RYNkYBu6huSwNCXLQhgd4mhoO5HV3miTixcm0taDnf5DwOrv4WmWIbicea6C52rYxjWi9E8ZiwiU
TTRzVLQ6kWV7YwjkWopHe4RYnUXtlVzmm3tcmn//Av/b63t9VNr6LvJ3y9bFNQz6T48aj+kVEcqU
rNHdmzikqRzbgGmnqp7//QP9mp3tmDw9PrOApwWSc5vYyl8fyClSpKFWKxiR9RuGNNVy0CLkEWj7
BfxEpnvKX/6fH9Ii1k7waDZZsvK3a4cuk9XqXUEUNblle22sYTO2zo2XYWFqPFpIilTLf3g9f0t7
/n6eyH9dSxIE6fGiXiMd//SC6qXpDdHAANCUVGypvyuY1KPX2A9lSraQOhf2tA50QBgF8oefewyL
/19n8P3FNWSbtu3ylCGsCuO3dclBmgWeMscomFFYlEptRk42cZ5gfIvNh8LWcOrm/5Cz+lcPKll2
AVdIXTfs3y5czVc+PdwYQXOKhcC4p8W4R/izyHv5rHqErJOkhfn3by3r9W/rgiFAywvHFiRgSv33
qEEP4aWZNMm4tGX1okXBqQ6MUxHBcMDbnCyabHhH+3Zw9TRZ0N2ztU12dQ/+/V/xFx8eR9iCfFmi
FQWfn1/fayoi32nslPc6QrSCRQ6pHtdXEX3+/eP8mk78fU05PJBL8LLjmSwPvz6Oa7SxmCAEL2kB
z8sUXx3RILIHf+rc4IlANAMuwHj9+we15L+9xpL/sQIbLAzEef9+KQco4MdQgg6KJB5HtwhvAk1j
uopY3CZ5TLcw1/W6s9VDSDMq/+CKDOcAbKtZEcHUy254xdUiSEoTwgXTJc9/yOqYqhPdf9bnGMrT
ByMLj3lCKBoq0k0Pg4zEJtrruJBmkyYe7Ne+My+NxdSCtteHXhoX6JizKNHWKrmHVPBe68kzZOQr
uPaJzJ4XFSdn9zqqSe6DyhpmToa6zCyR0PdqoZhbNKl7NVAgIUxT/ZWw7qOkWsnN4DFu1BdmFyqs
IrvAe124yXvIvqsI1fPc6MnQ0rOXRDeV8k/lUG8IotJ0FLppC7Ff3BIne++LcUf/YlPQEtKCmBZH
fZLRdBKTe3b4HfPJaO6uLr7IR4BREQkUHjo32OqGQwsqOMnaQ53g1MdSZnvQdIjrybo17gfkaAto
8A7G9Bq+oazepNtZO6k0QjxiYCRtfFFViJFqwFoFTrEG8kyRAv7XqCJ9H/qTj4AUf2nqI0ysyodo
qLoD/qsbhdd9H5nu3BCYfI2EebB0GdIUQRcdKiHI0DGtr8E82VkJuF8rX4aGSXDL8WDe+MG2CPv0
rpSPvmRjtQbK9NYG5+OZDXJB/yuhueaCkp07XkGTE3S76QMFYlmEYmYGGT4jHTTOOJl0FrBjhRJj
82AtBJnbs+JIyB20ohgNWmP7D8mwvYL1Fq0w6uUgtDvZGsOh8BHc9rh84pgAIo354c4qtScn6NZW
CxMFczZxNh5BYsVQ4ryJghUO1Xx2ne+gt/Q3gXfug5Dst8S+dQQ8Po3s9o1BoRxxEptZVt9dJkDF
PGWi+3zktFWq9m06RT9Mv3ry7OAmqYylUCpadyERE0oC2I/FgtDF29Ib7kzjgclKe6fZyN7DjwBx
9Nz0BDwLA8rjJMedlZtiLbwc1pqZin0YFQjpGYECA809hGBVb39VwLZHQWGK4jx+L4le6DCY4Dr0
+nNEa1IYPqqe7qQ58WOnkY46eZa90DWzWmS+szYCgtvzqHzIvfEDC8NjUkNdAMmDUxPGAn043mFz
nUZQ4+GRBrNGOu2GmQOSwX7YIbgAp2BaZCEL/dVrrWAl8MGuWd7PzFfL2Lyh/YHQD/ZZHdrWugIB
uEo56dBhDZlfNWLaFClzRMa51VL36gFhJEEDI5cdJqpxKceTayLvZr0dj5GBY66L1HNeGrc0XGBH
xohr/QLIrkCTuKpyV+OaReVIe3VdOFW5QajT7bD/2KD1o5vE1e197ieXEVvEuhcD3ogBYQVe7Pyg
g8TMx6k9IhhMuEAr6EqB/kwuGqfMrdFHT6JBklcXtbHWZP085u08hRdFW1nMhYVurD0ObR3t+r7/
xDACCrlpXvRhgEmsl92mMcJ+OcXeFRCGhJqez62HrmAGgeuDLKbXvDHP2Tg3+YuZP6Bj6tLg+eSm
xrRsGKhOQQufnvbCLK0Q7CXiPYQrSaJNsCw8Wl8t1BVhtCdCYCyGfiGknM6dV776Ai+YYf2xblOb
eY2h7YOWZVnAy55FcQ52XMMvFQfF2hb0I9uS9A8mn4wBtRenTC/ukPjwKdEXDQmqa6tut569hPv7
pLL0OOZ0w/ynPMRRGvsOEwO9o2QZn4pSRyGCnn3XNN54P0bntkGM2ms6rc6+89HtQ6BAqQZ6ULrr
SK/echV/9U0ZX+rwKstpXsIXaRg3QXDiuusxK5f3bYzuHAeq7+2NDOxe6xrjWtj1mjRyDCGKvyqU
MRIaLIXHgFXr1s4EVn7W/CBPcQWJUm0rDVhcXbYv/EH5Nolyh+EvtF5bOAS+kZ7L1EdVM8sMnWVA
mTBPXbs4j6FlzTUf538/oC6aVAomm4EVwC0iWkIke+Ok3XqGpm1ipqhBV4p1DwRrb4wUaCOtLpwt
qwEEq28yVSEqlFTPH3kV9syD9GDZwcIjJGEYEbAha01M99EI2tXg6j983QU8xHI3c1IxzZ26xnxs
OJ+dl+0xzT6MRGvA2w+ALdakmNjom8h34AqYhR6CGD8d8NQmTgoogBaX9CJzbxgkTWhFLnGtz9r3
LmqOyvgwI7MlSaBY0Q59d0xmxWHbn7oguwRRayz8bLqFcwnkwgfMFt4lqfbBIHuu51p6yoe7CurK
cgJ0AaGy3EtGMSs37O/H8KppTZ0fTQpVpYhtJHbmazVO8mpA/wHFwSNbMEvnVoaQp0or5nGxvNBe
nk3mHY0rdVAVgqfIpEZuHH8kxo/1m4QmeM8DmwIT0LDhpwPZvMjG2+tt82DqesllsmgkwKIhtm/w
Xh6ZCwG7SIOP0l1ro7EeK03cZr7x7CA7x4sDfd1z0huA28QPxPWSUCggH+ySMzr21w/0QNMwgdjb
b6TZ7Kky3pJ0Wk4H/BsCjGT8ZnvVsDMDbwujbz64TDea1OaSEeNnOGSQaqChzRvcLZhCDNxugbX5
+1Oa+W+nb9SsHIB1SZtQSuf3uspzPARyQdiy+cDk6YhAS+22X5FBCUDAR9icdH2GN4DzhdICtdNK
zkHXdiLemPEwjCD1MXVAqXH5CLD3xmnfbtqyGxln29djSn5wNRxQRvM0dXlz12XhG/rFpeeXty3T
xSpM0xMT109blcmuIyUgcJzXqcvMVZrCdHIKTS38ttpGTq2dqqd/ePoEi/9eCViUAK4HANGAlGS4
10P6nwquDrWrTGowXEp8ghzHUUZFO/Ma57XI4jfYDGo7MY734yLbOH0FEI+tV1JIT0Lq6+Fqsg0o
yuclvelZ3PTkQybpvKMzG2iuh7fEXful+4WprFt3bou6xGSE32IddtG/nZ1E3/FyIXbypnxFZzY8
KKIMZgOooIWuin4f5VjTDHhTS7IOrkfCxJ2dadY7O7IRk3lfVRbuQQ2xEFrdu8EZl1NBG3cw3N2E
AwxLq6oWbaZPOzonWz/OS0TXK0QUYl7TCJtNEoy05xjnMC8YHWqBvyzPmk63Asvusmvs7JZ+FRai
AvJGgp2yDppo2cpwoKOKrUqZGYNSGT/pZJ3M0Bgke7Al6DDY7iObI06eB8cE2s+s6Ydpx2C12BKI
9GU7pFQnHClUz2ZkTZq6E5+FED37mt6ta7IRwK3Ui4T3YUmGL2eXWhyyMZOoQ+S+G5rHqjTKpYHX
kK21JSyA/vGKEblcjEjFGXhDL1evMjRwr0HkXsaGV61j3SjWJWk3CxuX82zg+LifImLmA3/chfS0
1pg93TmH+3RdXyFO2qlTRBEX4fBSoJQ/aSmnBeElhPtQZfiRnV9DswAzoiog/8p7qUHwNx05Z0m5
UAHVNOhvxtwpHzJppu1KjMEWcFf6UMfvlYN9aCJVS43qYoRNt6hE/JFr5I5OhdMyi0ZcqEyECWi0
oymCTdGGL90gaejI9NMsJTUU3QEjYWypY6SZ51b5VAwMYlA5Y0TIeJtsFfeLPqsTggmYdIfwucEJ
qxrQjdqD32gm3T3rvBBzu3FbkFGjtfIT7y03IrmrXZstPgeP5w/sxNDyYRTDt2QLyog8CQ2boJyS
QNoKT9cp4iw+LNHh6es26LZuPG2c1g92Rq696rmVH0QpFS5gCxKP0NQB9shL2tDRLENyzkCZ7kgz
6FeAlDni54F6cK8YGyi2u0pL90PI+ZDOanRC1TwtytLblf2gPQ5YSXovSY92avPCpWSzJ8SUr/HN
PvrdS4cFqXNHEm4NxivKBd5fMBsGGz3sdZNz/4jvC5MDgV+1rNp9aQ7HPqD2DBMdyU3r6HNOTu3W
1KYAtZVD/tMgbxqb2TDI83jmZflEZI18HwgznJn4c/d5CmxMxqO/12p2eB3qfOqB2iBgfuExa1vn
Qrsxy2Tv1dNwqEJkYxzVAZcEzbDRGHPTlDybg+NeYqmt0BAUp9rpz0wr6XdpNW5ZBxae78FFyHT7
RHToh1/AJCwguGyr6dVvCndvhnIPJbbbJrFxZj2NuwyYh52jWzVuy3QKjyEb9qqpKBr74JpRWepg
M5OjFdfDTg1fukpyRooZp1+fjUhiIPXbKVmVKnurTP+DyK552hJ7XqIJICRygvZo4juIIB2uSlan
RcQGODMyOBS68VhBWNaa4dMAQMfGDygx69rPlJHMmkjqclsE/gI0UGMGyWNiDaQXFQQ8ti2+Ot0g
75PSbV7H5SZIw/uI/1ObEeKbhB0nfmx14AcQj4FitTodVxrO5X4qnwnccrDAqad07N1lSrFKnhIz
Yx+39SKrqF5knL9orfeA1JdHwssUou33zB9RDPhW9f2x0/jcBQ6rObTNPbm0xTMyNKxiuEJzGH15
MXwwTv3EnQXS3oJSxwtdMag6pE16TgIrnOHBIOdEexj0bDf2xFF35hBDHuv0TRojYs5TYDkjmVLx
2FjLpnFRL/uEH1ToubUjCRHJfetOZ9smhzl5zIKBk7+Bn47LAMyZIlqSA1PJ2rGqqzhdkIgRL21C
02zscGsRphreCLUpQTtjT+TVN8YsRtOacTUZo5xLYAcWHeR95to5nyudQFFNGJvJcre18AVWCSXm
reTawcuDoD8QLnHFBhdsnlvzjKipedIP1TI6kU1cHKLCz1ecMD/zxN9HXTfHsqtugvHFJ2LtGI/x
pp96bdMBBbJqea7GYd3UAKmiMfl0OUYsShMiHywhxsnUxFLLnvKUlgYhBDd+knzAYpCLCvvoxk6r
k93XHiE7FiwmDmBTw4k/lFFxwSgWzhwtrLa+sclLzbrtGic9D+pdJ9k3HETybLv3lUedlsk0hyhT
ROsxwslihARDWFUJn+RRDQhTA2ZNvAjpUxzqh6oBA8lL2VKfDO9Mn8RSKYokO/K2iZvANw9dAsrw
/eOoAfts1C1wi5yjMyKr59rDccoyQCEhd62eyiU9IYYqd/i2gba12oqwztnkEwNm5c0ZJTtu0Lbj
HBgHaibknbTr04Q1FON2gUDcLl5yiRqy7ZF5WVHfr2jTE28jHLWyISfX9E76qZnm09TF6AXavepz
2Os5Z+QuQB9e1VSPDsvgYEXtzo3PKi/6peMrxeXDqZu8QmKTDZtIiAwQTHl1tkIkxcc4MNaY4tQ7
gMkGzwr/GRMIF4frzFPpzYdRg4KVMnzw4yYD+YCAmCxHuLQKnZsFHG1INoJEV5lImOf5rm91Po5V
8qk8cl8cnfTxbHzPcD+4Sfs0dDYOc4QH5XUsi1/3HqIngN2JgpQwCzKUOpgTTkaRH/Tplix4OBY8
nMCbQCfdZ5iTzQqAiMhirHzVl+MlcOLoan/5cq8JWFGZ7SalcTqjE1VPDDN0PgqzwCWYYBhTcSQa
tporxMl8wJht5zZvAsy1q5IehF/qF8eM4SJ0RRBgNLs/uo4W+sSGhkcOQ2IQgYwhotQWco/1Wtun
cfXl42VeJ16yHwZHX1u4lPhteOIkeTGAr1Ag8LHGuGmevjvTJWgz0tFJsGbtw8D8ScYMCtdow6ue
zOk5BEt4TRYKZwpT202KVeqG1rG45nX4YU6gmM7ptAvqVeeAaO0jU8Cqr2/R/oT30i3IfctuNFD6
c10JvPAW4ZLlBIHPNwnCGVjO5+hirQ0A5T6oL1mCy3acHPyFKY5UQoGXvmJtsFQJ+DiP3gyRVXt/
UOW5iopTJp0LVPjsxmRGOEsswrJFOPQHdLhEcESAuWwNlbBP/Ckm7iQ8SpGitGPvCUMrvknN9KFp
AqCOSmQbv1T1uci8p97c5LZrPdSWRrcrbvc+3AoAlpGxkDmKQqwbT7Wnr7UWDHhwxdoMTqytvYHM
xpLnTnI4BOTWJUTNQdE9ySsTE3f4UXQLYousk6Gqddo0pDQWNtQkrVynU0/jWo2XVC+z+RheqXQm
2xtg/T2hM+GqL5R3bnO7n+WdGFa6kWJ2tmrSfMN6MTo0uTWv6HeWzRAxzWLzQjWpjRZkffJQ9h4p
qCsTKfusdAI0VX1t3KVW91hN01MWTPFxssiu91CjzFFPYuD0woMOshJx8mlqrfykSyvDvJDdlWIc
5ln87rcmreAqjnCpBnta0sZ19yHVpQL0MUB0sNT0PJSJeEPYuRlitENe0VwonHCKKbeeoUzx3zIQ
ysWO9hvRnlqMvsagfZP07ntSec05ofnV8qtEoZX3kVnchmiKiSEZwe1CREJOal9RVnlxy4iLFHF6
VQz68nPMGjdP9BSPLUSVlSyQNJeV9taU3jFq0uyrgyvqxIkGQNuTN1gOnkpQ408eao9Z6HqXVo/y
vdIy9UTiuxSm9sMaI39fSNyuhGjP0jyxD21G24PISZxtzvBAAnq2Dd07FXHeinJzJQblr3sC5Aue
ysr26g+AISxxZUnmgL2nWgkXk288dFPt3AYZPZcq5cgUUkWssHcWD07d+zQVmRKWMtpXuMkArwiD
wDRCU5rRR4LNIdlwjxoe9UWiqVcrm+6VR96A3zvvIZrBFK3oWApcz9UH0iU+CEM4XdqEgKhQ0aG1
QR7NEJdHpDBet/oB80Vd9nuJtGjXaNVFtX2zET0NQyhyb8HQbl3sxmuQPXw2JSS/5CMeon6nGcUD
kMF2g0AupKADpVcJeEx11JOwNxRgsOyMPlfMMVxRbTDG7m883InrmsokNHF8KhDzJE+oB6fn23au
uiNTGo6aNeFKaUNssq+fRyuIF5Ykb4pG8yYbDLWuO1jP0jTkfCJqB5Vr8xna2c7D8nbivLmEBIuh
J2c2FE4ZhhBfzCy94vGa9JbZe4mQE9WgGzb3hMhVi47gjFmuSFPwQuvNJqp1ZQcjXa0ItI/XiDtD
lsu2djA0QDlgJANCqGn05RiEHUVs8to39QvbGlxL9L7xmE2baBzv+ESfXI7J/Fav4Q2tjAWoA4JD
llXco4i8Ns9NuqmzJIPnqhWokIL26rodsxsJy3E+ubCsvWkLOdDeIYfs50EBjJOVcg63tSQEWA9A
wGf3YVkQbJfSC3VM90twpXeZpz2iAtdMrr/euQF3TcR0DnkiZqvIxzjbqnrcYiPvIYAQJuNmEZCJ
+q602Mk1nK3IQfMaKslHZ6TgLlE1rzBdnF38YJMWa3PGsJwDrfeAqTdXHUbZwdcqeg7Nh1fY1GGu
UNcxG8XSRNtV9xz025hdoEggempT4z3ud2AcyoUsBiLcMgUusYLT1xFv45SPo115G7ca5wYK7Xje
uKGziCM8KJbXr3kzIQEFurEeWnVs8SnzN09QsAEDowaVcmO0k7mwqcKWuqSDjdh/rkLNX7Et3nAU
tpGXE7zslrVc5l51T5XmUtVBJMkbtns9xGhHfTqDYv+V2izWbVGNCLHtD0pym8IjO5kec5SBuYEL
vG2kdcVfQauTgEuq6lfHIvCrfoXZNBGF56GIDBSp6ig9gtiiYZJfiXoYLGwdo2qKOWzU8mXegRaK
PWeY0SF8L1V/7/Q5wWLtD0Zqr8UIbWECn8a5LIGS7YerZgzfe0tupp5iXTniQ01RtABu6+JLnDdl
SkVVs3hjB8ZAVL4YuCSXfZHhcAypKGrHoDE6HDmXvBil91GE4Iccv3lN4uQZNDF/LNHIfA6Q/11p
E4Aw5xneEJqk5b0t6gm0Mk/cSOsL9oWdTKFHIscODOc9s2Dn9CoikrNNLZ70mtjAcqHn+hd4aIIf
+qMD9H1GPceWrvBZmvKc2Oad4NnDjf7RWhnQj64nqCPsFxqYbRDnqzgwhlk12o9+jIKpZZNFSAho
2LyO0bzw0+g2MiXJFRJ6hEpf/A91560kSbYe6XeBjIAFJwKU5JxWFkklrEhXnOD0BHt6fNFXuBdY
W2GlNSjT1tNdM1WZkYf47/55etU6/9qTrZyTQckPKeI/V6xnMZYXgm8sr2H2awMpSUTpLpK246Tt
YTrHOOlhVibKxtapxs5P6WOi5/GLVyyi64Ac8EyF37Fwrblvsx9wJ4UKJRzoOfgIWRcXZNxfPFaj
A3044N8gLhFiswDhpikCUrbTU/1DqTRQi7GYy7yQi0JB+xpTDrOVxx5UtND9LGYw5Jh/HUKTpu3s
s1wiM7gFe4y7dmXWzlm7mKtrGyoap3ZkAKJu+VsYziPKbbL1+m/Ye5i7o/cYsMwMJqa+MALzZQAk
PR8DVjZhoVYM3YUOT4e4/NSwp5ESVGpjGfp5sXIxS0Jy+Wa43K8cnnFjVDw8TOOymTrOfcZws7Ej
eAPSyuVgtvNHnrsuhuRp0EXvS5MGSZIDMVOPZOC14FKEvB3XydI1ezSJ2lmxFtmeEiDEKYDFDLVB
gWn6FSbyN1kH71l1t31E/mSMMJwq+gGXOXkFddUZBE5JWXxbdtTOB58GFIzXOs5o7Rq4oCL9slU3
EiElojrunpHbyyu50yinvUfUZVGNQ/kJGRskekkANWUiV/7aTDmyOFjCww4WukG2T4HpX2DLvUV5
f2015U8jK9LCFKvPusaqX52CjZsKmoNRqQyhnOprVDJgjkPOHE/7xAM0oQWt9ORchnRu22zsPgr9
HMoGbVTO4JwEmIbAYyodl+MGqjxn2UqDlUqlvVM6r/wXY6B5UnUB9CaPfoQzq6XyRy3suTHkb5lm
ZQtj6myIskMc4872cu5uQBeyqnnLaTybObbLJaphHPrhQyLmDIjOhapFL7taviQ0G/5Nmg569x1Z
JBI8u9jkesHY0TWoXVevaikeTp890qS5uH39TSH3Skb5XfO0V4uLLRude9FDBK6xAjIeafkzbsdX
JuKPhuUhzB1yBB29OcOOTvSTD1bYM2+Zzjl2UvE5zrB5xptRcW00jGfWw+xOgpeq0A917303yMiM
IuXJrsKbqM2958mSv93tAwBALrGrWXJCyWFHg5g1M5vy1jKBYmExwd2aN13lqITnwe8TG0aYna5r
UXPqn9swlLr03RzFVZoc8+Fj0Ri1Yl5xcJJuXcFGytpkzZhS6QDEWSVNb2NBqLy0dpWOvUrj4jh6
o86cjCiXnV5l7d9wG18DVjfUtRqSLfohFB1SoPokHtX53BIFocSML41121pkRjSN0TVYY2Aoe/pX
dCWYu5LbrJ5G3bzvtIeDFCS95muwOAvENAYmw3iiZyCb9xIrg293K1jmpJShisIRVIM+4j0114Gi
cWHN2g9it9syY8VwKTMlBj9yvAjOhj4yZgkHCm5pOVVN2hOHkAolJ911mnrwaabi0vAac5FfpBVr
ZtBs7OCWqC4mbbFQgU+Sf0atEN5nKHtCrqF5Ucb0NWzkhxKr+7opFiIbYLr0X/iWWY/bO/y2RaFG
j8ojwTql0DlhHFLMVnPHcO7Tbyo9ymiOGdZGWC9LnVi+MEDSq3a4FBQEF1b9lqkW+cBHZRNWS2r1
vQr8u4STMsAcghmMmF4aFPD0RTkbXWNd9TAoubvMoDCIeT9SqpAZBN2Bx88F/eVMktiEomDtkQol
g/CN5f5kYeyfh5hfmIc6H7mAlNaacQbYJ/9yIrGDX0GqM0MJ9HL+Yw1zcJsKBrD5LLJR+An6teJM
wl4X8V5HNa447i/XvB+0JZz5dLrsvvCcKZBgivBkdISvGaNpalleIPKAaDIoKitdxriMr5Q3p2fO
J6si3ADGIx8aTBGAZHipfaelzSPZW1PEsYrPId1k/Kl+zItkPdgtlcOUiLle1OINqt58T4/XIRrA
WnfzN99ZskGmn8JTDwknpsdgGclaqaka1et6HZNtvvj2+JsYvNyKka+YbztVeXMN/tRu1EtqTK2A
XrBUIZ3if596LxyJibUwCLhEdwygFMyZ+jWJ0S9CzSNN4MsIL4ADzKqwNgRMU4uGmcTe+6b3MozW
B+6UTST7kyJtdi6lXUzd6oO4E4OGqvpOgpSiha1vA9zrveqJoZijDnXQCPkLXtG5qOmW92JBpWjH
WTsHegDGbcgR/vD5BosoKulytJzt0FQ3EmzFOg/qV9MxauAhTCQbvUIi9MjOOkm0b1Ii4sVfoIC8
dmWb3fo0/q4LP1tHBErnIUA5TF3ZscXEReYh2HXtS/Hm0y+/6DFs4btQaIFjYDIbGqCzQieXFpMw
SY0qW0EywyoM8qQCbqk4bnc0vGLBKBq+ReCzG5gw8bmHFnGTXihr7gcMSpzGew53XbwF5cI8nqtW
OkL5xbZdG7xmNRxwlNujbYLM0iTpHHqGVggMrGKZQopaOYlEfeCk5j5l0+MXkpnw26elky4czAM2
pZe4xu3DfeIooTdWklMzfRJwV3k7fVa+LayUZBase23wgRdU5kozXHurZEwYtKHeBu6rocklOQ6f
exlrneptNaOADh3cUKsreunoieCITrj9p/eLVWcm6krq73CuKDDjmyBlrFA6zbqAOw1SV4xjaTBh
+uuLbNDsuWd42YKP1AO82Y4Ul7eLWo1TROHtO+k/uKiQWE05C4StXJhYDUoX+0bsQpzQE+OdOT6x
JIBSs6jnMFuCluk0d8tjjN1cIE8LwctPSJ4yopY8pGr64YlaS7iPNa5Ln7R8j+W7F2cn1ycKJ6UK
jXfSBNpixw6qymPcQDnvTdhfODYWjQtKyhptTpqmsy5NT8w6HiZzbB9Gr5nbNpA/EXN+9V1ra3wv
jvKaw/vzTfFLZoX1IoB465RXO/FZVkVx8nSaIuwxeiJdl8syhRoqxy5YBM53HIbl2bJDY276/kXY
ukuvQoZJQhq7CL8Cdgj/EAHvncNBOXNptxGP7IzMTLQRgAV2EZx9KN2brjB/K9p5ORa2NElm9Din
YcVGYlPsFNnxMu1+sxSjkqBNccV4YEr2QaO3wj8w4reFjV+/wa9Pxdiw9BzOhmoU+cuOc8RKEury
uu5C4SeaQ+rQB1ReqsYFNwcJvgWJfMBL1zHMM0Jm3I3P9pWffD3bxGpLlMZAX7a7i2ybH6/sieEG
5SqpICgKTdGfJlbHJHd7pEKDYhtoy1zKoU4Bb14DXv+N0/ZHWk9R6yH3mubVFP0ftqFVHnEJqYs/
E1B9CYJ9IeipdUo3nAhL3C2zocGE0SzUjAoCqoY0thfzB+/hrYOW6dk250ngPzO9Do5T85n04rVh
FnQ+hjwZtX5XjRyqMcDpWanU2qK3cZXaifNCFIwrQI3LyaIjMg/0G86Sl1Ao07iRLpUs2/O2Uqzl
u9y34k7htcc9mXRTLIBGirAGvApLtmwvaaU8Ze/SlJww9Ex8HWEs5r4wvDeyfzWtTcO3uTc5kwPt
bMCOaJOxlW8L3OEZnO2iy6Z3m3aXee7xt0IfKZybSNEPoDmRdA9W+TCr/r3ozDPqTVwqn5UJm5Fm
Er7bfZRVNdUJ4t2AGC4crtFahRv9iXkcGC8lqwBJdE4RxTE2u3czpPJMKGQOJSBLPOMaegLb2oLm
lRIJ3g9mgV5fRjM9VdSDA7SmDGOId0ZVUMLUx+bW6Zm2q3RUzIZAZquytFWkKOUd0fogUn3X2Hk/
s0YtXekjAdSQqc1oJxqoxQ/fbr+IITx1v7iYBocnL7s7NGdtUR7saXK8Tmlw7Zpfz02WNZ7VtsLE
iz0Dq3GS5CBn/owlF/SgRFXN8k9Rsh9Ctj318IeYqdLI5SRigiRCvwGPrgv9avTC3ujAA0qr2Tiq
NdPsgPqDUmtWxoVFiPFa6NGo0jicQOp2r3sRvF2rf2v7/BY3kIlarZ5LDA621cGSJSA3IYW1oO/m
AVf5hojxAvQIIwvIsouhj8N1Gt5AUMxcBmgvlksZ6pDW1dpNnWvjqvqbHrUrRwzDijowRC8GXAcn
wkAfV3U+w17I8TIu+1Uv02UexvbeK+yb5va3VozffWIyywcsL5Tisy/NjWfDP1PAlTqyVc+hcrQH
7nRwHt44X145hvOpcJUrFk/UuIrNi9pH8JtT261jxaeKpWxmlyVNodmEcfd3HBpfiqHNljRMYdGm
aGMtHE4aucc+MKhYrXzTgFM9ONuYmq5TseY2pV+H+IFpgsiSt9TUFp9mxLLqB9PW8VF6W1UqEuj3
GDIew5RD1cnRt9Qfogq8wNlQXVqg64Y2do+/Ck8eaku6a1A2cjFumdtvapz5s9hPtywF6oLH73fE
eIohj+mH5YP38lgaSRdOpbeVXpwam2fDTSCtoQXBV+tg2vk12BqqoSRQ+FXgQIPtbTNclkhUtKHS
5lpRqUJbn/tFSSwjSW4IZ1+tnXMwMLuqRNzv9F5bDaA1z5GoLO4XKnnuKqRL2IY+zLEz68Zy7Zne
zUMmW0QVOAx7wKwXIB5xC5T4gKlNCIneGOo8aJkkm158cXwIKmPHTsAwz6SLhV8NYOpIiVFdLFou
ybNUCe6OVTE8SuY4MKfFXYFEy/CEpY2Qli5eTeYFM7TeYTZnHgHwh08EGPGs3aA7xDOK3w5V1hkr
9PgvzmTGrEXG9EeRL+mo/A3JgDm680uWd+pNhQYoCmtBDjrE0Da3U6/iN9hnmdosVYVH1aXcs9Jx
gDHNOk69plhX6Exv2FyaSCwNxfxsq0Eu7VTj2iiO6DzvZs5PCl4XtM40pA4BaA+1vcuE86KpOBni
gF6gWFOOmK65EeUHhV0aiM8GbOi5Dq2bYk+C29T+SBRl9JN2bZoovZ527acdjzunNcNuDs+gUgmq
ozHm4alqmQAWUqiLNrTZ3HNMEsSc92VO5IzAPkITjn0sIQxrEMb4EIIsdIf4PTexPPaQDVecrb6D
MajWQDDfEkU8+wR4aNjrmxgi29q2xWcHwTSJawji0mjmlN89NDW7sxHmFAC7AT+osgK9jO4i+oc9
+XNDNQR6RMV3rTUS8SO7tH1nbtgtTc7z59EP6W5N0FU1O262g0MvpY7XYDSpQTBjvFNeePGautr0
BOO4HtGVDgYsiAmsZ+ZaGOYuHrt5V2f+EbeyuCRNdw2apoI0vvNLgiyA2u9W3O5o7KZ9zbGzpa07
yilzxDL17D+pBmC8xvV8RQcYjnRD74xwPyoYZ0e1Cy6e5YwT/hr3q16dSeLDX05CkFCZ+uwNJgk8
SUiB5xBlzs7DZ1OzVTXQTyvj7kWcF7I10FXOM/VGV+vnXRcWYeP66SfjwzKVj86Wty4LKB9Ij+Ag
GOVa2kvjZushjdc9HuHQXJp8DSawhdtwpJL9itAIpBFuHwMgxdChECZeyFwJKd0pHz9UebyVMGHQ
c25uWt+LOLrlmnmJ3ZF9dlEO2QY0zSvZDIbtmfNn0OVjCOXV7umvzoZ0pikjH1cYbjR/zsG+PGq1
WeQWH4xEtCi7efYVU47OYJJdJ3nYnIxi2bGG59DuouEbnwtuAnEpxqUCSChL3L1MzFdpOreJbFNE
4TF29DVstLz19wnkn2765lsjfrY8v4HxhLWytrToRQvyX0Yzhyar31o3f7Z1dKtEd650io05TkZe
t0/1/myETokOLm+jLb7g0/zRs/hDq6pTmKJamLsub16DzC2AtVKpMPDxoubrzWeOQjUy2xL631aD
1NxN9bWB1uaLfoVdzWEw6WJ7d0bQR3w1tuEYtGjzWsr2vTTE1euDdZtJJhROt8F9sHXH5sQUfTPK
F/JaxxIGPUa7R8hL17YnZgL00EUrvw2AW5bvwclt/M+JIBmJD6/yTrQWrHS6EnxLu6q+8epOBhe0
pi59cB5aKBH1DFpaHKOqu8OjlMHDlPIi2vHu+a+qle7Bvlzp4vro4VKrJypTD0n4yMJklxrKzgJg
4GgRPVrKpvGVO3jQ1y4313B8L6VHeglyvevtylLcNF+hFc+j0qrpTwL20sKV/UQERqHqtC/fGt+a
yHxvWkIh+srxlY0TaOcUogsXMP3E2Hp6WM9j4B1N0F9lifqCxtQnHud975elmsbfLejNtUsxZ4Hx
bKgmEIFEH8XxQWvTRmrNPogYy8noiOKydwuSWvkIKwmHAWA28PDnQX9N2IZnXE7tOQwWxn3WSxpr
R6nikW66s93VQEzNbQcMRWF0F2r4cJDl67mHsb4oAm7O0dmPXvIa5aRSbonM3yiPPVI5ex9TD5Vv
3IBuOjMxvRNXWJeTXUcZbqHvvnO3eHEq9xVTpGTs4kQpvqL4ZPLlFXBUY2y3pmEdiqK6D+9uFfAQ
MGPmEtnqm2GksLwkmSKTp25Fz6JzTtPHWY+dK5eOQ6sBE4wdArMgrxQtiDcGd8jGCF4KPbkWg3pJ
zPw6xt06VOmt1iOw8tkJwssxdWiEAXc6WtXdso036AgvpsH/IU02sPI3fTLsHTZHKgPQ9cv3mJ1m
0eb6SwUeoynVS+WafzqyZzW2Ddpw3xSleC+sN1VLtTUY1JjbNJ04gdrsTJtDiG/9ljlbqVT6S4Px
bgarl2VD7b8NWf+AwM3tnZDyXVebr4obk5+pf8TEPsspoOC+PVlbhgNQXYIR3R9l8upWDOzTwFy2
Dg67JthPb4SOug7JHswka5xaZgDcguogPI04ndgaenKcXsKmBfFkN3eDaG5R6y/NMfCsO0n2T0uM
yCqgwZCGi9R60oYT+sajzcyr5sj3MdBuZayi/8JJrdKbozNjFGn9ylji6CrF3hX9ej4hFjtMGajC
xq8yycPTX7GRTz32xCQXSx9svOE635klPjo33LimxL7iLUM8hFX1sDD7Kqo49cVrG2f3wJIHNXCu
FAPiL/dhCroA1OKBoZfqlt+Fo+wrbXgBu/+V45oxfavEfo8mG9XWZ+y3D0hJwNsvTHa3k/+2wJuo
dSGclQCmbb9ptHbvWN5GGnzq0/RIaXalOE/a7z5UP1oYjQKgNuwB3QjnE21ymSCYAmj+agzv4tbu
ocjGo8ecHeI4PWiKPy+L7EIN3BvZrV2J9ynO8JV6l6CLYJTlHMSt/sdthDIXlvYOYvVziHhY4gIy
TEIJitwYXDm5fK8KYRx1IffgGU9Y5Jam2W2huC2b3MDF2nKmGD/8MPkwGuN7DCk+i0HXO6sU/UeN
aMtAOcEZuXTU9IO4HsX1lKh1FUUrI7dA1AjGV9fQ4IOchxsjydZW4+yyYKc5yraV5r7m01KQOJgh
cGGozLa2cUDkQMuXS9aAfUMrnenvizE5WxGD08a76XoIWxZ6DLpemny6qsayH22mBcxmgx5HfsCo
pI/XPWGho6QIOZYigURug1rbktU8dQZlEqyT0/OkGcE6Elu+4zhT7oPsj0DrbxmVxCo144NxwFu8
EqG5TpSWTGelzCGRoA1VB3YXzzsFOeGSajhOPwyRw3UKA75SqTlL2y24oqtLC5rM1Rv96CDwY3Fn
yLQYFP+DeCmHEg8HRpqTM3MMIhXJrzPqN963fZpDmeKsEqbRpnrUUXgNsAXmXTPnnrplhvzOOf+q
Vfm3y5oTZQszfUIJmk/7vSaH81AF58QhEcpIspDRays4B6vOlksY4hYX3gV24AoO8MyvU1D7v/6Y
PYkVPURXX+yhvUbqzgHEhA0CE5UnSfmNxg5cd7OmRXVlEfBahlTUPCXW9TqROAmS9plVR7Whqqi1
3FuVY+cLax80MmjssHS6ZV4gprGnvJIV8yPRLKresnYjDsJShx9NlrZA8mZ78Pw0WdmOwN6T2dZ1
dL545RHaQ+3d10qoONBt5jkjl7Mde2sz3tT4sNdl7rabmgurZy6HwgguA+ruPCqztxSyHN2agIKc
xlvAgocBWtCAXLj6uM2qfueMJnYhLCODG1Qb2UmWZLkTkeSSgVYZjyMc+0h9jmaUX3y6cpTuTTAE
lIOv3qqo/jSIOG5J4e06t8AehddiCGxnoTGvxE0YJRsJLz8J2mILoBhSeI3Xg1hQsUhKUgVNZ702
fZ3vuAWjLUVVlr4yDeAkmw4fIvItnuwwW9kq84NhGm+E5tR/4NndpgXlNVdNSp8GEgzQNF3zqICx
DOmh8sSUP6iwi3cjvHT8CVpPCw3Ea8y1OK4piwo+/LRMmBuN4wPD8NXs8x/HE+lGa+BZ9Galoyjg
d6m03DqiWZ7sBpqY7beb1laHPe+AE6xlUTjnmgvjoulph4lB7jJyYvOhPYgBraGs1N7LKE/qzyp5
uH1UhBSh830LWyX8BPvLrfuzEkUdBe0DWFsMPbCkO7AnhnEO2jR+T7i+uqnN0Yfm7UNhoMDmmm0u
w4bOg55svpHWYNNUNVnVrQajOqrnotH0de1z75NUJN3LlJ+4SDXuCUzcCYNFyptuMPnhBlWNffVV
GPZS5aQqHWTILkjfIQUrl5RTKgVo8Q7XHvbkhrkuV/9dM17qQiQrJVAfWqy9RaBVcRSY9hZb9bax
quE2dtHRLEa6JuxxXHWA9Hi210Ol2LNOYfAWWXKf5MYacuZBtOafRvlV5fjBQRjUi2NA4Lewh+bE
A2uiloMUu0jN2CMc5AbRBDcssejsyZfF/Qj1IvlTuZyucCQ3tlIuusQhrO1BUq2Z+VabjColTStp
5jCxCuB7adhyCrI7UbJv/WSXuDEpElQbyjjZWGPytVFO5RS/Jo7F/W0ctjV6wd/f5G384SjeKsy0
T9PDVKGl9OXKAdtGab3V1A5P4YlFVDcvI6BVvtg5Esmjz6szbn3OpZiw4qethaew2ac2mSNeWJce
HcVYNo4r8ZkteBvrpQb5ijCg/qTWOVqDa6RyUImWHseHeRy71AmK1GI+imk5TAlwJzYoLctduNgJ
Jm8RjbX4EIp82FXBeOL+sQRoYYLwYggeukxDkeuy6VXFEAeRPs6oK4TsUGNF4V2Gig5fSocUgzfT
/SS0EFF7+pGG2j3nBKkyIJmDCJBLHqbw1MCACiVEP9NiA+BpX7WmQmUpeW+g7dxA+vKj5ec44sa7
lXr1wX5xgd/1VTSUriG0gHJmqO+OkTP3feXglyr7cF3+qRv1Q7ymmeavar991ePkoKsRP4n3m2U8
/0Fu+4vSV74t2BREtcV2nBcaM1HhRPigLP8nZygGQoFHznp3rNXQ+q+iLp++aneLRhBXj4d6B+T4
3vXmdih1fx438XeVB9tp4Fzk2l5L62Xh1ohIliSSzkfTLOR9RCvPdMT8jjDUIi8Z1ESJIVdJG92V
8iGZTS2aJgf6ZU2mSyVDtuZ2wCR5oUZUAOAjp1xFK98MxXc2QRsc7MyiGMsiMC6hG5b0DbjdXbRZ
eYBL5HAK2yi8pqY16MdQKX5EBWY9cjn0T2Hzwv7pB/VXBv4lHqkTyegipqGdDzuVjZbCxyTtEaUl
aPgorE+Vod3yID6aY/XTJZgowkufFluTetpGxZbn4zZat/RU76SMTno7SXqg1lXsbgvOLD8uw7bY
xJpv8sAgi2G97GFEdz6PiZE6L2M5vDC0t2Yldk5MYiempweQY9w9VIOgBID0YDIieS4FFinVYQFo
vxmnLIOGK2a2+GpgudLpp7MTykxlh3oKuxjngXB+CiPdpl27yr2aU6opr4NnYnf57VM0flTHZ2C+
pgPTKEpCHjb/c7TnbW4y6zuNaXEy1PTchSD7lfbXiRCvLDMigJhSbSW/pD1O1IKftHDPBGOsYXwp
7f6N9fec4ykNKvuNR45AipE+jQ5fsmmvReg03P3rFrGeBBqfH+Axs6RCWSz6iCDk2ODV6te+FsPm
peB+BCsPGFh/0vmgNzhx47Pd5vcq9z7B87pM9dWMgKD+FF7Os2MGJ571amur3THifSBXxKSewW44
czym/ug9Pqy+kgReb6p0O3gfrmx/lJDKhDx+oYcZZEXDy8x6LsYBawMZWpEBTrbUgzIN17PsUNjG
RbfjP/EgECEY9MOfEhXOlQykI3EmyB9/tSFeCF9NHjgsgFoG4z0QQGE17RXL0c2MmukO1AICxaMa
ZD/w8vZCAOHVio1a+NfBB7nH0LpP1pnxXga8O+1Stccl94EFyC/YHtF++ndBg1jdJCBM/eWQge0H
Mo3DfeGm2U1vqo0zgutyzpmRrqTLRmqQJU21k7TSF8skQ+N00AKRi/x66kX2FqbqrRkDvqQ9NtLG
1j6QVt9qlUOEzYiK5qQ4rz6bvFq5kbJQ6uZmRP4tJFXP4zi8pV6x58y1VkL1KSx9mdW5wceA0JIe
1qu4IwdqpaykQ8CKZimrgB3Uox6Moz1VtXhEPBJjfBybnOSLsVEQrXNBhyfmDoaL2QICDw+NYV8w
Ew128OLo1aWk0nVmxTwofbsEMnZhSAOI9tsnk8OVHTJvHV5F4DA+CY4NjSZasRpsl9O488Gt481I
+4fJ5yMd/W2u9nghqpOebYG6XUBpRrOqCb7cnApmMCWV87TT7JkMgA4q/09e7lTf/qnb8uGEGh6H
oX0xOpZnI2fsnd5G3tne4G6eNEgDnsivQ2bTtsOg3AzsS1PHl1LFAxX7zoCUF65BkZ2xGCSTmv7V
0RclIxCgMUs2NLJtk04iua+/RYp+Ahpq8cQzSGCITbNEf2Uf/iSE8ycKthWbq9+bHxwfWd1k9OsU
8bHt1bWF0GhN5y+TUZPG2zCnA6ObocZ71bcR2ShJEavwv7s9FguSgICGa/1c4ZeZCwWvUGN13fHv
P1ypWLMWA4VvI8Rh44kgIISzQvGniQsQFbu5DjAsFpw26RtWU2VJ3yWJsy4EJL3iIs/Hx8wKinQh
q6o9YTjG0K81aHXXG/8RWJ/wg/9kVNV/sX//PzCI/xs5iaDS/u+cxM3n8Fk3/x2SyBf8A5Jo2v8B
3EzVHfBQHrEjj3B8xwHjP//NNP7DBF7geJammpyeTL7mn5BEQ9Vc6Ir6hA2wHJAC/8QkugZxetXW
PdflE/r/hEn8Swr8F0yiYZHqtBxbN1QTwtz/gSP755Mbl1hk2TNcLctf1Xz8odaaqnhBo3bBNnVl
ncog1O8D0PTN9Hw605M6Ts9swcNr5UTWQGMtOw0dUpKc8Nt4WFQqwSvNoR/NAlX/9x9JjdeonD4j
Ph+Wf3ndL//4vv+VRajTSfQ/WQMTEcuBhKXaFoTJ/8kaEF1f4xmXELFy651c+7tNpdTaJ9y3rN5l
xPSqVioPLwLVah19aUbsboSuJozdq1XfKecsKSh9nFpv6rTmgBD0S02zAWyF9yFof7h40QDIpU/p
pQmT2ZhVWIruvSi6mUypnvI8xCNdyn07xk+Uzz9xJ/oFP75YKIEC58PMiZsExzoHqBxkqr/AdfsU
ur3XteYqSzfd5B1aHem/Rea2xly4bHv+wIllaMIj50LuKg2Zzp6pJQs2MLtxTuPxj9ZyCQxUqksm
ecFBZ3DRG2J1Z4/9Fd7dhdagh4IqEYpftucTvRvNJFkMf8WLScYo0DM6dI0SfcNC5wD+sRnRPSxK
B/oxuhg5Q1vtSQELJvcjzRTfumiueti9G0W4LdBSBJpKg7ZSPyJ0FnycG6Z8C9rN95lh3ow4/w0b
aydHfKkq3uAgxRE4tKTtCUvIPLqbGgxvvdJvai7PchA3Q+22uF+JEos5NOh1hyo0oA4JVCI+b6eC
JHcBjJeU2iQlpWhK9CqvHRP+tDjWGSVwCHlNrN7Y+Y5uLV6oII3FVkelolJlT0jiDBj9gxaqk0DN
wuexdVG3PFQum0AYmleB9qWigTF13dDvscgnvbnQZ/r4KVHMmEWuaS47hihpNopaOSlr/h6n7DZF
b4ujdlmW1XoQR2T5bT040PgDlP24OE0/DCM7Qtk7GxXP8RIuZNTRKsqhcPPrX50S1a9HS/MnGVAv
KfFEF6zQB3t0Qg29kDvMkrPvKovPKmoi+u23grpoTSojaqNEdaxQH7ts2II3xqIFawHxtLHNY4GX
gVwYcynEhxKz3HjsJ1GzQN0MUDmJYynzBt3TnwTQXKXfuIDYpOxLJM54ZO6ih2/UriOocoinL/4g
6KdJAp5/dMoapVVHcY1RXksU2BwlVp8kWX0SZ0dU2hC1tkS1NcQmRcNNw4RLG0H3ogeMNmwKTRws
FpIkVbZNCRMndrd90F7wv6jp8OB+8xllYC06AiqzjtRFW1dfmau+NJ0AStF8g4yuCAy4GFJVrP4p
Zr869K45BZdOXtxJyzvcQhKy3HX1iNCxdfRsD127R9/mYPZBsvWbq8eJFvalkPoC1y2Dt/o1qBDI
LZTyfpLMBdr5ykNF//s8oapPf8WdZPa+Sm8eunuF/g5B86ajx3fo8hH6vJdjL7SeJaq9i3pvo+LX
qPkCVV8eSxR+s203rt/euSsepxEaaJfjyEQgZDJAohLbAqOCjJnBOA0PDKYIKtMEZIx9x3QhY8pQ
M20IaBvj6tT9KZhDTOOososlr9ZA0nwqoGv7Py2rPtrnV8gsoyBIBdR0mm8w5wgiBh5yGn20zECq
v8MQpiIW0xHBlCSdxiVQT+KZNo1Q0CmoGn0ne/Y2IZ4nyl/NxEUyeUEfYrHVMdEzkumYzbjTkMbN
vgZmNhqzm6RPN0GePvsiekky+y3zm7swM+aF+sJV7OPApwUazjHscVQ0/doyy6vW65d8mhl54YvO
DIm0V7xJprFS5CzlNGbqxXDAmXnlMLaZXkK/oL9qfLbTzbScnILC0DecrInBZ6yGIcQ0JixMtnQm
XOU06WLiBcv/ZDMB45a57IyzzVysZD4mmJMFynArmJuRX1o7zNHqQJ6Vaa7GG2ExZ/sv5s5kOW5l
i66/4vD44QWQyEQzsAesllUsNiV24gQhiST6vsfM/+YP80re53hX1LNkzzxhSHGvWKgqIPPkOWvv
LfjnrAFPrXGu9BjO4M0xlYv0eI7D3qDHdfhW0CFqONgwyUuY6LlM9uZ6viG7fUeo8QmG5T4LKHIV
UoaIUAXSHp6i1rjJpgixBydenGbKGBUmfnctBmChNI45isViSPYlM8ea2SOxVnxLjKP0Atbp6eR4
OTOrLJhZSj281A6ITb1TzDRNZps+M07FrLNl5lno4aenu/tMQ2vEP8xGqbSfDWalgzd/x6hk1eqs
ad9EpBMV13TvseeOaUDXpXGX1d6BSGAnC0+eL24n5rIu89meOW25GPuiiffcFqhqgwPimcNk3bdM
dy3y2eCZmPgaTH4txQQ4eIyZByvmwjbpeGprDPMXLu3UOB2ucbbLhORBezZq8wQrsB8NZs2ExWx8
Fi49Qmus4BlxgedgO8TMp3wmePEyYWrdMb3OmWJzCyhm2g2zbcGM2+zvMybevp58MwGfmISPeiRO
lu+uYUbuhN1z69SPXsKq17r0CshQATER9TYvG3fVbYgNK9cjKNm6iqy7sVwuQZySFVLCfCWm8cnB
4VJgAU/3kn89BiQedvYhNraCCb/NpD9g4m8y+R8gAKRGAXKFQQnf7RyUeztkUUv7G8CwM9r/F+VW
TzUSm6rI3n2U5moiGdR+GSEPmM+8TBpFUAyj0CpdYXljwnf6TnLKIRcGCIYBkqGEaFgs88CkXu/3
oTUfaGT9CDQAkUFCuBAReB8+zAYPGr/Og5jINTpRaYiig6ZA5E/oLXiFB2ch4C0iDV64EBgLJMYC
kTFAZiB2bCByi0fEFnv4DxOfK2mJ2yyOzj5kh+Tg1UB6RBAfb8QTPwx/Xbz2D8DMh8fZHtQ6NqEN
zHnrWeUu57coNmgLqoRvgTAYWmrFroQ5cXSDYYFCmaBRJqgUBzrFgFJpoFVs/s29Db+C0/RewrPo
QQpwiwnl0kC79HRBXOiXBAqG6Kob2LvVrOkYKJle4zKTBmcMCJryA6XRUI2p8RpTgzaIlIk9PAQa
wOk0ioMMyWC5cN5KKB2ALeM6xA0EhTwID2DwIYLpMTTckzQHqrzmMof6mTX+M2kQKIMIijUZ9IEI
sb5qZKjT8NDsbgINE7lGeCsNJHomnJGteaMP8EgjSLjg+ivzA0vSgFIxvI4aWKohlzqNMNmwTImG
mlyNN5lwTukH8AT5pDQCpTQMFSlilsb5geMO1d4y2WtJ/BwJTd/SMDMJDbD3mWcsUIzRSwttRb5D
swvhr0YNYqErqY4ubJb6gLQ0riXgthYNcFHRIcXXUBdfh330NejVQ3yVGv2qNQRWQ4P5NNZqIR4b
fESA2JgsWxE65imCD2dKYaTdsMNXJCp4JgONmzVwZ+aY3+D9hQw0/BFX9VU1JOugNozT5GXpZuqX
d4qT+wWWrdRQWzlwXQnyAEl654Xdzc9Rc3ImLMuWWoLqz+43m4PExo8RjAl8KHyZPxIefzL6ztZ3
46bNRjjVOBebHLeiuIvbtWPgYiaKL+3UQyUIkqUq4smKKXiPM/M6h+EjUa/c4EmmtadAbXB+lK/2
lrd+tWgEsNQwYKexwFoDgttYw4KSqgipWvpYaZDQgihcNFqYaciQRJuCUxjWBMkXem8IqTWQaNI/
bDWiqJg9pBpaNMcDhQY6fCO+JTMKBT1pJquodqJtjigKsYgRgkC6rOqphiIDjUeiQTkjIKp3mLvh
zghCGcNSOhqqTDVeuWjQEl5/22r0Eg9HaA+NY3ofYKZGNHFx+d5qaFN84Jsa5Jw10hlpuHPQmKfU
vOcH+EnjJtUoKEa+Jd7vzGsSDYqmGhkNNDzqaIw00kCpWYOWAqm9lxo2zaBOAXeJpIJDHT6AVI2m
Kg2pGjSppMZWUa1RRQKyVhppJZz6lUnUqdOwqyLse4XhPGr37BDlL9pkAkATQFZAyvZVwFPcH2qe
FS8Qd1hYaKw2g681NGi7aOSWTFBUAxrDDXFX26EIdC/I7Ss2JbSugNqNNL7rwvEOikOkp8lelhmU
6MC+vsZ+lQaA+wB6KQeWcOLszutC62mW87aurovKMW+aEAHWtEwkeoHUTe03pkrDMQvhoW3rhzKW
89R557DtnGPHS2dqhLZrBxSp44C4n1phVQn6tuj1qo1t85tzjsGYadhPZunfOfXS7Kw4xoV/ACry
KceD7jyPTYytlFOuuwHtYSUGiHgU5tWI0GiAtM40cu3CXg8w2CMsdqah7FHT2VDaIjcIOZLd0dAA
t6dR7klD3fI20oi30LC3B/XdQH/bjJWkxsFtuHBP8+EV9neVW+O1ir7P7zvIRTq9scbKS42Xg5mb
+lDbTG+VBtA1XY5mlH5nB50eQKlP3XsBsz7b6c4LmZsP9N0uLbh2xXduw7kreHdDc+/qK9yNdeWA
RLMXylUXe/lWYYqHpogNG3q+gqKPhTCBdopiaxLJdAHwA6CQeTorzM/PsXcpilGsjdlG7OJm+KvV
t3gtQ+NofH/SIH+qkf5Bw/2xwTFHaeCfruVzAqNrjB6VG7KYNOIzCcuXKa0P/lzuloLJtwyeyG1s
99UxZA9ZGRZd+wy1wcxhAu0B3YJnp36ItCSh1uIEC5UC7rCrSssWIi1gkFqv7jUEbKJtSLTIAaug
lKoS4YPif+q1FEKpPYY7gEHPSgslqg6jxUYHwgpiaYTyXrKmu0UDSn26gzqBd9eyC1bDY+xUhPLk
aPvT2E/Wi5kdyahKtGpDIt8I/eXsT96xwDEDZaxVbhEr33cOQ6hGqz9qrQOxtCJETvJLGPT2fZO2
T3mGWJwTTp7Gp0mrSaIKVp2MvK9jMp/t0n210Ny0RsFJMGAK6vAoXTlBKNdGFCebjE0B7JJpPVob
UOE32VdPRoh5pLO82dH4GGvVy6BeMrBeDzEM7i1UTVofUyGUybRiJtfaGUVhFGs1Td6gq+kQ2ARa
aSNk/dq6/W0bI8FJM3kdNPne1CWygYdaWJmgznyxF6PW8LRazDOZGO245e2kdT4eY7FgHG+DRt3K
XuLSh5puE8VseMzX501e086qkQ7ZSIhCJ36bkBRNIdoiVH4MsrTeqBjfE60/ojX5o9CKpKj40CbF
V3PSnOKQB9/1524bzPIdNevXxk/vmhTkwu+Ql/oBDr16czUDg0Y9AF5IWdbB3lwQo75xY44Gbm9U
RIKPwFts0FHWMogrT2QcHHhWYlyqOGlEza4XqNSi9LZPkrNR2+yweXPDlB7Ooh8jHHe9jgK6Q5Ao
7YdQkF2eqCtLYv1igeEwKMep20O1fTUR9XtRNeKEMhKS/rkFiyTv7m3sWS8qE39GRASku2MWslZW
rHUQPDkh9mtVjfWBY/C8qMAd155Vn4k1OdSWQl5bUSnivg2iDwoRejeJjwvpMPndJsklHUQPNxQM
AxHpGDQPSSN9IlGBwYEVY9RKh26wyw7YE4eetuTED5MiMibmKB41bEh+GClRQysv8wi3U38U7AHp
2UiXx0H0iptHL9+F9kcfnkIxAZEXuwlQamEuk7G8XSw9+j+HIOzBmt19iTO3w3SPc4TUlXd0XZXB
idn9sWS+BCBxIarQXffegG+0qza4p9yEDhOL2bRvUOrfedlymeks1yW6zl2mTKUj7qSZkKbthfcc
SHelmb2mgSM40r0VXYpfgnGYp6i4qOTIXNS2k13qDj+sl4yZBGo/pk6tnxOV3RKz2yJdQPpv4oen
LW/plyyWrlwGbhMpsYJcYJSZRrN128S+GPjd3Gdjv61bgtIMIxguF4IhN17fv9dcmI8L2xQwP1V4
6WgXmsnlYtB1sq++pVb+YHHiwRdjjSWUe2pwPJ3H6QmHYPwE5+DWCgdr26RspZEXPriVfe5UgHuD
OllukeAGIyFwfcZX6UNvcnbJ4yuOTXvXy45t0aK9N5ebbJgviiolIZ17vpgxawgVZUNkEE5XP3JW
2CepOLSDDyapzlOLT4VCSGW6HGOCPv5Soo0sre6LtN/6PPCRalFe9B/HxpqIV4dHczSJkmTLFIey
Ks+dST+wCRsE8vaA7AxISrnBamL0tu8WijG8QS+TsWYqNXnmKm3Nw1XBRruxLcxoDKGJ7zL4yo6o
swvdlayNcotonLJaXC+trGFRKvz1utE8mJSJyUx+dhLpeoPqAA2hj+FO7l9NEPmAXbiyT2bSbMOA
o36HxyJlWvmoAMynYRQbWaX9Kjp37TZocKNLGbHvojnPV0asDkEqLj34/60okwcOHbTERIECXWRX
RR/4O5Jab3GcxBCDcPYYaffF0vIGYxikFVTMppgrejSlT6iP4Gt2FF6vfYS6L2lpy3rBDldIvrWS
b3EEyOFsioyuSDkNUjj5XR2tbcc6TEa/4IAWmStUqd9IFVKY/mHMEwsX/7X+LVyKgQwK+ynpH80u
OGDwgNqhOlkpkRqBQcp4M5Bjb0E4c6KgmjdQ/Sj/uclMQUXpB+tqxP1ndK6nsMTbgM0Kyzx3s6pJ
F12HS/Y256xv4QSZ3ncHq1qeHXwysNBEsSKpN9ys/RGyCqz9qX9uC7PZphm5u5JpvdlTcnva+6Wg
Hvdt8Z0DGvdhFD4b/njOB/4S4sJ3ETcIUJq+XTOPaRA/HgS64DWHaujSGjiG0hyTG4RfpcDKvE+p
PlHUI69iv69LEmmKCRUCiyXOk0B9YfqCRUAP5uGtSrfuEKQst7JzzdVUSTzVFwkk6pjHfDQ3wsd2
p1ENbz85uJGDAUjNhSyGwPkh7+5rF/cCswJaqsJV1+b5NYLVtyy2skf3I3vYSgUxxRwpfZA1p3pz
DGTWQpTb+NVJtf+CPYMbjerJyB6LdPhiJcsbxx+rLY+DYwNTWfdBsbwUdUanRrwSrDldyGV8Tc3p
0HJ7YXnw4uZYPY/++D0VRbXBrgNXQR/xXzRhlWp4LxClb24bvE5dLXfdbDlIK6Z1V73WREavXA3r
+X3mXtgDZMeYMR/2d6GjE6NJ8FiMHTMSOkTTzmqCajWYdYp7SkbMOYI9fM4Vg23srklXJ+5KJ7da
bXI1Dlm2Ha0Zshn01p0RJB96OzhkOaEdHSCW22CD0Mz1u1X7d0EhGRD3uEv2auNj2rgCkar2HYY+
cRFgKGCVJ7vqUIPIIthSk5ymsjtM+MY58bUhstsFCVtuYuO3CMZHkfEjd9jlBbevk9nzepJ8gjs/
sWrkmZzE4i4/WQo0s8D3yxo4/+WefXQGGk2GTmVnYYFP6lpzbQzYpRBURQFnQzKO8FeOfC8sA1XK
gEkAVD1Nj0d87ifqTj7ZERwrMsTWoxSrrC5+Mg3uILvPc9yl426XjUSAl/zOwD/PMwqtUoLEhO3R
6axvSn7FMO7ZK82naWy+Oqn9PqfjS9oyr6+9Y60GlCsDB2WK8oi8sd7fkYx8mYTPDh7rORrwK2wK
UcL25hM6eLBKHMi75ivmevgDrhZkORcQ0ju3c8lnP6qafVzQQeyJ0zENsYl1sxMmOY+jTds4esmD
VMAYwfuex0lPD8/ZLmWWbJTJwsakDpU3ZrGm5a9Z2PduVW/yfHw0eRovZhcThxzuuLBK1O6wUlBa
eJlHMeSO++42JJZXkwuTyBdklvWF6VjpDkP7i1lgAmm3AbaPRG7StUJLmwDmkzVgxSn7fosISDdE
vek1jSyPRxLPlzYdXsUcoU9jk4LQXEe4+ZbBMmx1YmoqK0xBq3g9lcW8wWdgNw0+mm88am0v2pip
fxg8g1kYZixKqHUeAqYl6bdQUjhQNR5cvd+7/ntgx/1aIAugh98eK0KYAZQrXK7tZ6tk4CXuwLys
VdTTvMU3/1s/sPY5Z+eOqA+TsxoKbwwAQZaMEcxmvI+EMe+cZeYtyahft1bFaSXMsnVhODxnYzKu
Mw9/NJnBKno+HuhFXmzyRlmYkGEhkfgcnGYT3U9Rr7GJvhDWeGsXWHjZPXppZ3zrOkLW5TQ72IUO
X0Tpfe0cxC95uKVZsDVoW65CPGKABROuuANNazFGcCx0xy1d/qgbHdDXKFjFlX+ThMRyVulcsnqy
YO2ijokO4DCJBHtM2zXmY+B+pu5aa+mvgpiTrmfXX63YvMRSSzJAXuhQRJM++g71wSsEIHdvZQjS
zHdYt2Rvezh59uWB+9PymKhhEPfcK4UZ4uwOVwgxsN/Adr/peLihjBiENHeOKBlBapFg7ZAE0WK8
3Taku2D77Qx9jiHujG9AVu5wDML/G9ZwpXBZx2niuZ2ZVSwV5loj9nqUEo/zvDBq9C4JpMBGEtfD
YeluEFGthvzLQhcB7Qd2+py3nammXPRYZGMMa0Nsom4Ygj8XyYLNWuLTWVJsCiOG/KV5LyL3cWKN
BWnXiAv4FJ4QWHH6V20gjwCAHkp7YrabCl8i/ksTxSRQG3g4JDd8Duaq9HBliPkqB5kRDc5pdOX7
j1NEIgVpJoZmwjdGPHK2pL4/AW5eKOzxrhbKSxpLFsp3S8gdPrG3aU76sDOndxY9ri3vfzjIYa72
QYdjW8ubi9MoXLdKeFtO9zHu7/QDsaZ31lRY52QYp6/1KEiMDOaTp6nD0r/GfJskNh2pM5OtY+qQ
HQr4GoNqGnpuqyN4dBgPFtr+ttIBPbWO6jHA692Pb0nH+Iws784N6wsKPh3zE+u8Hx38w/uHT0oL
woCot8lW7pDqBO8R4kbSPMgO4mVTnSWUYcud6HQhqYxHNp7Xpm4ehIGZXV5CtWV+vTZ6w1kLz8Sa
KcsfRx93IJ1fFFnbQOcZdR7JRqWOONJZR5NOPaJ4XVXEIOU6D6nHbn0t2+uQoCT0lOaRfi/Vv05R
shfylJqc42aBmZThkrVkRa+B0+1HncEkxENJJzwimgmRAMJ8spo6Qpu8UcY7D+O1yI3vkrZ7Vn2Y
PNVqPsrAGTfpgK31EBk0cZz+NsYhjifPoGTioWNfnq+KEhlFXJfHsLxtjZmoWaokv1IElVCtbSmO
UAwXakfTnq4FTnQHJ+x3kqCqgBPwIU7Irop1ilVBnJXdCeRsBFy1JklXls68SsbLhggsIyYLK9Sp
WIxsbQnFKTGjaXVuVm2sJfN1wnjZBEedrVUIfFyImojQMeOrpRO4WnvJVx6STMt23wf6+ifMGbDz
EsOV8ArvImse6dVmX1KEqlHi4vas074yYr/4htP9YFNYqfdK54IVOiHM1llhHL/mnaXzwyKbc4tO
FEM0ehfpjLGqekB0pSjwSR8LdQ6ZpRPJJutIwZBeuKbOKhtJLcsXRUtliG7rksO2TbSZ7fXqkMr6
u9KpZ9HkuNsBwdVaEYlGeOOK+qzEVRx/vlOYODh3iVOFuuIix5s8ja5sAta0ELSmgTITvOZ8JLAR
xaZllZhtXgdEtBUYEba12EOUH2w6P1M3n9G7XiZNtifBiCiGfUXgm4fJt0UAnOfFzyP5EmFvrNz0
B8Yx65q4uELnxuGg8J4TJGcTKEe8zCklYM7RSXMNOiZM+YArCV8JdRqdg7uCUZFP17npvcvcmoH2
QHxdQYydiPOn2kq/ci8w2cAeE6tj7EnAQm4nQvC8IHjHZOe2/ooVz0Oho/JCHZrXk57nkqKX6zg9
i1y9lny9jJy9gby9DNkLrbjgAS36HkUs418dzoeTcxGjMNShfULH9yXk+Jnk+elCZFqYaE46Lryt
b6Qv8qNXGrdzakGMJwoWe0yJ0ZLe+h//zowNQHBdomDlVK18omFFFPzIMzpJU54/WoTHtoTIuoZz
neF6ZAwjXXb19R//jnmdnOwJmfQuND1IcdXduTp6tTJ1CKuOY3V4Bh08xumab0TkPaVO8AqZkkHu
Mgph2BmkCGFICrioclmtQo7/i45/DcmBNRICYWlAvhdUbCG2QY2OjLVmwmNTx9/Fct/0hMrWGRNc
N78r2/prEoTP/8Ao6V9xv7aO250cdSBDRJupkvRE/ZDcDsBBHyG9Oq43sb29U7Xocd3m7NoxjiSo
5Kr6EBpE/RqcwzcAsdl60kHApY4EFsztQzKC4bUQIOvYYPwHsLX0PDwhGbsQ8TLe4uy/TT2scD6o
tv9feEx9HX/nQP91XToO+r9/RFgDjeq/bIou7ua7/g2lzVvbZ93fg6P/b//jf6FVxG+5n6u3//Zf
f5R90enfxg7wU8S0+C1veZq/Ffn//B8Qlh+/S+c963/wF29pmdY/LddxPdMFgfVsRVLnX7ylL/5p
QRi4rkPGtGYqCdL9F28pvH8qadOfdhyHZdTy/s1b+v90TBBN35Wck6VUtvX/EkutuC4ifwD0i49Y
ak/x23S2ru1KWwpOxj9HIWXS6WDCp2zvuVFE28+AY2hs4xHJrrX37BDDnprKx5ClvxGusjm+/+8f
beUyUJnqSyKo5WFKOAfaTTdv0dTh0bjkw/3QRdOFzSnreKbnVx0QisdoxqLswTClcSiCe/LgOLng
vLxPDPvBtFv6dcofkZyqgC4K1eXRTqV1/PgTblfqQlIINXkQ3gx+f6QsNb+QBcrgoaZnOyEaBFpz
yQZgAVycVB1jhe2uGMkZaMIK/cciYdOr6LUuJ/pbXSkfwnkCbAxwD7Nahu80zq5+D4FanzJf9WeM
rZblugz4fIs74efPuI8rOx7sqtiPFt2ReViunfm+mYR5k8QN7UOzHzedSUcpCHvyG80AIrCx1Fkh
1BURq4us6AyZ9HV/f2Gf0NS/rgt7XMXt5Huu0DFZf4vBMkdwcNExpwzNtD9NqYnbeF15K6cerlDN
FF9+/3LWf7jXeDHAYk0J8zB8Sv2VeTYHeJNmyMK9YdctdaqNeQ8IaL86ucBDyOjUlwCKDHqdmMdv
QADelcziQ4/cpJiaPQ6bzhHjwhubwvwPwby/fBj+R2StLZWyBU/Wp1RrZGhhO0tg4gHcc9OPHn36
NPAIn2CbGPUo/A+fhv6Ff3/yHEGZ4lgOHLat4Kc/hZCphGSjzqOQHrvWu8ydPPwSZyp76az4OOV2
C5vTJhutBTUaDxn31HTnIO13f7iMT4m9HpdheZZpmspjOXFd/d//dhOgoOnHQcbODknIqqW1d2q8
IDstJfvOhJXUBRXQ1saqcTcXU3ZI3USdkMhnmz4Tf3H+P2H+f6el/c8Pyse1oIyijGSd9NxP4ch+
WREy408OvsgI1BLs1B/Qr1Vb+EaAZ5etrUib7qBTTIzR1W3HNN3nQ/cjWmW2U4DEZnV5pYPdqszx
9ihng0NldFC6TfXQWk6MyUyyTefM3edJ214ox52uPkLtFEYjFwMtl1UahDSkA7cg0JVdPer5Adxd
bUkGmG4XsalJOnpInad8+gquSSJNPR2spTl0bVcfZC++1r25Ns3A39ZSegBB1sMcifoaLT6+7H3c
HI1F4kRo5MWl7Ic7zHtSJKXOc7SIJymBS/p4THYGwYdHdFHc79N4yZloPGVdzYHd92sHwNfCyzr1
6hOOz+ihkKRupUVUp4im78q3EO11bXFcCJPjKBm4N/FMK26OEb4RgmDp2vzg6bELBpA4OqbTySjH
L54Vjfs2UNmJihnFZiKLfUHQzHVCckc04bWHq9Zd37nVdbK0116Q+9gHtHJHCjweiX39p5tTr4yf
nhHLQ2KCGNbxXSTnP9+cVenG2FkNzq70sUSsG56Ryaq6C7MdrTtXmhX0VgtzgoyH2SKgEG3B3z8f
bLQ/X4FtCvZftkceV0u59s9XkBZKVqJUwQ6DH4RgLY7lcmGINC04UGDzYrZmfByL0+9f9ZdtmR3Z
51DI61o28eiftwzbyKYyD7AMbztJUpHIRubwPsPuoH/yxhazlyTjoOISXTcoTOhVYD3LCeC8iAuD
gpUGczJaOYIt/cePHwDDPxBzeZfK7/AKsTAXr42xuHSjCkGBuU7S/FkMjniwBXFebQ6sUgUtHnC+
fRem7ojGlePYpomG+TJ1zypcVl4hHzS5cvr4QRymvKRyPi892U6LDdvTDb1z1Ucg/gH2rU7fw8tn
wW2YyGENakNiTt+jOPcWdR7oa64aAiuPo+gfE5VMBHfZ0bfMwuxqQVn1+0/4l01Zf8LK85TtWco0
GVD8/MUaogboLEx311U5jQ9pJOc8Nskjrlbz7F8iKXkfyCCGDwrBl8a6uZhq4pAmbpFrfJAHLPrw
GV8cv9r+4cp+WZG5MtYyj2ee75768Ocr64eoT+ixuTCEjQKfiE6Im8OxrGKcC/Mt2/rMQCZlOcDw
3y6c5nW2uRvT+fb3F2J/fvooMQV1Jjci+xMb1Kd7H6u1JIkrdii40JmAt+miDQ3/2WE32VXSvSlr
41GZy+PHikh3FPTHwbZCxiM2G/Xwpe6j+9Iufwy2sTOLPKOH6Yb7uJLLap5IQUOQZ26bkT5bk3fm
1cTthpY5JcdS3yS1wXmppM1xWWSOr2dR6g9bPtKknx9uXUMrlxxQE+dW6YlPhZlBawekvlM7O4vW
XYasIi5wk7FiRrjzcxD1OqcQt0c3uosb8giLDCedmsHu7z9o8Z+uw0MkpBxCWVz1uRBblGxDd4ww
vBZJe+vUJs0TMRIZ0I7uuqMbdYksIdtaLa4zRRdGTGgwb/PN7jbs3ddFqzqj/ViH4xWZEpf02Qi9
IfV0XcnkUTjRwQ3KGuQ6EX+oYfQJ5afVkQ+QaslyiATymNv5n27VePYNHFlse+f52tZUhOVVyVnn
Iuogpy0bZ3I/Wcigw5lsM0ZNvw3iWZ5Ln8Q2OnvM5mKyRKsBc1gjLa+Hjz85zjUWEWeTVME74hrJ
D3Pp7eW6TRt8FCTCYGIBoH8ZoUrep26XHJd29DcNpjD7bqbp2STNs7UQp5IFXywnam4qMnVI6SXi
Kx2lc5uiLj7g7t9vqdzVYzT5N53CKDYIGPFnGckqI8nV16JW2IWb072lC7RoancdK/Y69OP22OAn
sjEsa1WSPPOta2qyEpIupa/0vYoSmuPdXGzLWadRWK1zmUnM46O8FA9tp8OyzTl5HhdexsV0FUb0
uIhw3PrL8LIEzqO7FN2WtwPj6HrFGtKQEVvQWDuJbtiuwrVEYw4C1rjbxiy//eFu1Jvq3zddvlRf
2Eo4ttbz0Yz5ef1ZrMRzpUNepW3XBkFJqbxWLuFQ7LfLhvnOVWN3GcfC0l+RXt2dC5wHjyJYXrIo
onaffe86JDEqXTAoruJomyLvvkYV7G0X0pqiBC+udGGeEo8VsLoVHh13SWmf8OPjT602OU0Y0MwN
h5Hfv7lfziAfb45FVVF420r6n9a0Ko4HA/GG2NFa3yVpRQJ03cut4yXjqWBWtk2d1r4qo4ZkdLOJ
DqaH1FdRGdzyQGqhO441FqFbPFrto4+YhUw1u/urwfJ/LISt/7Dy+rpnYPs8VswrPn0FheUbXjJ1
FqRKFtO6BCjHRRp7J7crjnFV9ld5aDTaXrg9SNv83gp3/NMnpT+Jz7cB2kDOqxYViPqcEh3bRSTm
2BOIfvG/mMzJ2oAM+JvMLOKjXYdiI/TkNpYofPDwj3eTjJEoL36Cdok7t5+CP+zZv96YnqmU5MTk
gUdwdvr5xsSHNptEHYkdWR34BfQhVoshoFkblFu4xz3W9sF2CjXOOCPn+f2d87kQZH8wFUclxXlN
2fRyfn5xwlAAwptF7PpsTQEfHPNhPsalcy2DrL2Z/XzvuDRpf/+i/+F25WwmHWpQtijUo5+O6Hbb
iRK0xty5U7DsCsf6YYyCpCiU79x2zjkWyjl3IAqd074MJsIz7KnkbWAiSYJWOY1Gfi+DcryNybwz
0I9f/v4C9QL/803C9fFhsPZzp5if20eEB8Jq8cnh2zuNt0Xt2V/6QTJunEd/3/UivSS3udv//kXF
r9uOxxfh8JI+p0X7c+1mzvXIK+lcHyIFtxLLn5OFyxJjppbO6QxBZjB5vqwC+9DLu6oqcPtJPbCB
Mb83CqOClAmnR4+s3pXoZ+fkETR+x32svdRyLGHa5jgxqA7+cAuJXx8pagyBGT+VnWfbzqdvcxhz
7I2HCbsfDaHWQkezZN7eEJa7Snr3e1qb9dmX3YsfTu3aj2xMVMhVwAOhjS7byVjn2G6F8fyK6V96
000MRUeXtFXbzfpTWAvQp87462+d+/T7D11+bpDoAoly1Fbscbbpqk+Hc2kEqU2WsbmbOsYmJib6
WzO1cX+IsOffmIX80WTYzHk6aKCunPIhSL3+NHjNWz7R1VpScSQxxrrFSMHb5YGz7yTiBS+268tZ
jeIa98hjHmXLNa4INDqca0GXHHuHZB+0DamBxfI0WjBd9GDDu6H3cBdU7PX8gAEbi/O89OO6sesK
VWKWsVtZw2F04vSmieVXSV7ZqejeTTeHF8HIVm4xJrksq6bYO51nnX//YVn6m/zpueBMIclNUNgI
6lbtpw8rJDm1a8x22UXGYKynCiNxNWpObWQWz79bjgRMqRUn83k/YPNAjBr+PU72hfzDa7rUM5S0
uPvDRf1SZnJRnjQddj6HS/vlsfEikyEFVreGibIrmC1qyJ6GABsu54gy3k4+Dst+lr/MVGYXgxPE
W5Y6qAjr+x8u5ZcNji3TojCUJm0ehrSflvJxJuj84/MJnUHg4EZ6oQPvfDG3WDtGQ1UfKSZuR0gD
WgO3izOrPyxcv+wlXIB0dNfdsW3rl3ZfgUiwy7102c0z+IoaFqKgcnnNBD1YA4QrVFftQsgPARP5
5B9+//blr98EVvcOGXq0hRXfx6fbY+mwRUpzV+0sFQfXfgqgaJm4SJH6CG/UmBQfRd/gZB2W+7R3
MO2AW0MNFuyMagZGlEiU8RVBVoe5kBzs/lLCMpz5mKgIw2WdjmO2hgoD3xJ0TTbYzbdrq0E14iY4
xIvUvpspfbd+KotdKIVNcvxsnpdJbcJnAgKbQ1IR4KxLMp+FNKxrJP19Z27cbkHwSjHHJE2162zq
3D/UPj6NnV8eHrrDmKUIj9mIkPanU0XomljeFr61K5nlnidlJ6vCcxFPtq2/WwCSwVGS4caSNPT9
Vl2htMofu7qdt9W9a9h0b3U2ZzILb5eJYVy3+q8xsGa4IOPGedneqrGPyZSqmNwhEIwta+/G4LZ2
VJ7bMGluid7sj7EvzRVHMA9soXP3qejq27aw07Uo4VHnQr2OSlpnJ6NNZqgaMm8uxCpCt7zJhz6+
Qd7zpSoKa+Ux5CEJMPuh5pkxMBk+a9NFpp9Z/oyP0UtWWfiQW3ALSbqyJTeCWFLshex1P9L+bGR/
GFs63tLudok7frfj5keVm0yPi4Rx69Q+0a5trgaSDUn/eS2X4A3D2dcwzZ7KAtFlB+mA+VlfkVpN
+Ly6EFLdBbGo9lZrbXs6lEjuV0QCFyvK+naNgG/T+u7/oumsdixXsi36RZbM8LoNG5KpEl6sRDOE
Iezw1/fwkfrlSn3rVCVsO2LBnGPeqy1bScpIvAFamkD7dJhgIKB1wYvGNW9gXOtPrluTF1c6RSK3
PgZwlSzowYmUi4VCTUSY1zrj0Zvr17THNjxNBkZMIglz76n0silsJGxl67iu7kEM/8w2ODICQDdq
I1AkzmKJhQUfGuM1gtKV/b3HvyiLnGnmzpXMIbeTgpyMS0uQ9ggdS8csull/5B88+7lqeacalr/G
EHVE8uACJ+CTBAakxLnFbjhz+wgUqGsO5K+g160nwkczzA2RAHR36JAV+e2tXJzh6LjV0e1rQjOc
6crMDXBRKaBzg2y87MfMJjLOMz3U9Ncct0oC2AClmMai3EJNtF+oBzFZaF706QwUgWtTaz+EvvQn
Z/k1F3wl+eI7ydhun0gHEdguQU+uBmtwGPkzzaVWxxD0Hpc1g1+Wh3pJeLeQuIlRb2X+cK6wnPdr
fiILMA23cvli8fyXCnWWBDHpAd5ityM8FSvLHaXHl4VWxh/J5LE77P5ru7xOQ6CFG4pQJOgLN5XA
7psSHzGS8DrOiAL1Ad1caYWAsUjntseJ2JEru+qb45T614UeEC44pDMMSi0yIIUgsU93OIiGSFmi
U6UoOxTOQN8u3seVrTz/TezN7ZmR4p+GwinMMkhyzMPx9C2psavaX60ZwhmZTIfR7eh4euZtTAVp
rHkiDV3ddpV4dXP8QA5rxIOqsCys9YZcePRJq8TQvhtaIie9czFfHTukm5EB6YsjF9/IdCmAtkeL
2ZOZLZzjPPTA0CQbnwYr0dHt3GidVpJfJIk6MxYfLHajUVwPdvGvzL2D6xuMajIP+0Vg6GDJ2qQP
0oey62yGs1A18ko/lZ79VxISnpgNBHRokxWfq92GTcqssfBJQXSvGUFooU9IIDJ3CHsZjdUyIL1s
qnSmfHCI/EO0S6rmnZ4rbJobwmcPHYlZEl/IUAp3fx7t9t9U428FZnpV2cDTmNKTrtFzi2m6i8we
sF6TkxDS69axy4kyzXwfYeQW98HyOus4Jy1eqt0azUTU+mZ+scXzisTkvjKYgC6rukPbKnDu2/8C
2nQ6Vxirq4nZ34x6yScVqCtr7iGZeSsmSD9YuayG31Jn/5HjrPGCIELoPpBlfjY64Bvk8DyuTPnj
ut+YYq+XnvlnaOs8b5tnPPHVDq3BJ6YxX+nMJhYNPJ+6W/7l2kUvUGpwWCsb608WrEW02egoZiR8
ojLrW0Bwoe7nRMc2E2g08x/DrF0viM6u9b6wLd1sgxb/97dNTqJo0YcPfF9BVHnsgPDGMVSVv9o4
cOrP/7r9K0PrCoPB/KobQdRJOuEHNchurDXkhhuD9BY/5JQWcP78L9HqMxJdTBMmzq6s9o5YG4uw
x1jpSSM4rDpKs02+1ruKscfWy/Mjro3GXzA8EJ5n9/euyVbbQQGGhUzE637l/ve9EYzwiWHm+7//
obu44fte/lvxuGOubdsY18cRw/CvJ63HeZoedKP/nHP3OHlGsg3DCZQ5IS+KF4Z8vG9rT1ffv7XK
EuxW+NVhN+//E6MnAfokbZ2wiuD9YCgem35WhAK+Wmwg9T2uEdhdwg0HAzJHCqw/TR+nzcwpYOQT
AjNwaqzDKgI6EjIwM9wae67F8O0SBeTO2vMy3W040eLNT3dT6nBiFxLKaoMjXbo/fTYmCNh4iMxd
O+fhCNx1pXHXOf+ErBCk7XRYo1lueZ3hlOZsu6zi0W9B1ZEPg4mTtDJjg+UhsQSRSOodRjZVzVzf
+kZBaF80ZizYDd03Q8IwMVm24NRaczqTcnnRJ+vL8xU6Pq1/1SF+erMqr00T5LBP8Cidb4dtaPUS
y0Hsno+vlYOGOC2amxI1++Kg4x1tF0aji1/M7D41YmVif7MvUDDeeN5JGSEmR2N6yAJw9Va02vqL
Dm8ZSuMTOGAygFvxiuhBhLjz4MVC/W3km22OX9NquYfaad+yYMFktMB6lT6CXX+oPxi5PzY4PuOh
Fj+QO06WWyJ+HNQLAb5+6Agffd5b6rvkNnlUfOnCSd2rJ70kX4zr8cc1uu9eI5CwDZ4cCA/ovpYw
ndT7VhIV2PkVyRX68Kg69WLW/aOvuyJWqXafl0FBPLgtkzUdhrMuJV6M4MeGjLiq7DMgzC+a7Vtj
YRFqzSUJA3hDLFejdVPxOKXLXddnb2griUTCBiMh2oRCZeqg7+NE4mZZhPEhOTBbeqvUr129/AfJ
zOEVPjRm800EbBPyLX6aVXbvYnQxp/aR0XicIUdgMMkXabr72e5Pdjdze/eop/2uet1Ws0HWptVh
IHU4XZt9kiXp2kGnQiPlWk1XCYJcPeueSeIL8O+ja+sn6ocsHjwASjhn+PN9fTGL2WBTnPHPKM8C
fjleCS7liEWmdSjq6VW+et64hUR4gBsSr4PTZrgW5TVznqgD+8h+TYOMqdlEfLlI/5cVARqYZwBc
sH/HbbUO1EPvm03WhYOSM3U1vkmrRq5GXM0u0EQ3t36DBXUR8mTXCq36gWXhYYDn5OArFBrz8oLI
X2Y0NTEkY8nX5ZUe8gmnc9jpHIRgx8ykzkHHau32EGgmMIhUEPxQBfhGbd5Hvsx1o/oE5gYLqudc
eF///Yhjg6VpMo0zOaVgYLP6ys3He7UfyT3aRIxThX5gOzHySihj48p0HqcB31LTeGej2vxY7p5R
T5yRnv/qebEluFvP/KRBBAiNOLjpOGzbEJoNpQuYzVL6OJcH+4v14Y+t1Etf+YSvroxO1hPl3x05
A2B7Nr6tzEXN0Ncfc29eFdZmhb5JPQqs+3tw5PtYbN+KjicxiTvrUjvpJvMdeaWCiMI36wziuyD2
L9zyRsW6Z+PSoR4e3WUFRR6chp5tZrsHJIj1q7encButUO/aNYaJSZSLJGs9Z+u5bul80AixberN
jIbGvfen5rhVCEylgOUsIR7VaZvMmeovGxHKzOj58GzxvBddbVo/NBweElYC/woOQE1N5wkjDYGo
+PASdIceU2LsgwO3/UGRC77+SCMlftU7lmNvcrJ7154/Yniqemgc8GaARJK5qv94UmFasygiLEVc
utk9YbFGl8wwNyiyJ9hvQPTNL6MXP643cy9Dtcaq28SE2yWsa3hP++K9sfFaWKL5zDQheaGkTMTD
tvlkY86BjDwAsaOnnqaT6vnzzil6Cgc2gEH6V2cbZPUUZjplwovLLyacdTiyYl7vSHiV+JWoOZVd
vc3GMO0RQ6SdAryM9DwHqUpsT2nj/ilUlWgN7l1wx1A/0ZEZZKSHHnHQwAz6DyI/E9LkcEEs7mlp
liBZGsQgTcNTq1WYpBm/RMWi8wbYsVdDpGNCcj+buy0Ug8OBduTDDjQNO8C+wcJ4aFK8d8EftAR8
3DL/KmzBWQWOPKEkOroBTbJRiCulFc9WnwMZzYgFVODpuja4GYgDOQ699yHgDLjNWWGexAHal3DZ
ingsUGN7sn9v1wl4iAf4rKAOLD7Gtv5YhPsyVqsLoho/qii6XyGKX7lAUcixSQDoJLQyHZ+17L1D
Wc/aSEE/mAmzcKyI26nTZi9ujWFA6mQ+d878puGSpDgFQ705S+K138IB6eq52mfui18Pn3si++be
7PUPTMAnd1lIgOUwwQ/IYaRX6+OgvWc7s0zU2j/2t713gW5FyvowB3SP/zKH56R0OALTueZzco4k
SZJYP6xPJQ+6qBncOyl8/7yeCbnELmn6Fsmx0twPjTEkGuPKcc0Pqwugs8weE1zG9tGMcRG+yIiF
wHRgO09kyGXfW1knXYtD2AvgXuA3lfSJ/KZ02aFucYjC6kV9nnPW2Gx+Uq18dY1sOWKw+xmzEwnm
8KulImmiYAmT4o3JoKOOWbIU22c7efBjiu4ORN2vFgDk7eFp6xUv3biwwy2RSsnjxstSZdNzK0Vz
kCbUFIGnz6cjJN/8xxqM88r7FQVDAJAsxwhoT3dCEoCgpfMLSeyw98bY9nD8Wb74LDbtr5sdVmdT
K+A9AHsrgkdEyxGF+L9UOEmGQYxkaguBQAZLMAgS37dAdCwpFchqn7wADFnBXdQKzYRuI39aHZdY
Lgzgh44CBBJamBbCvC/Tc7/Ay8mHx1ULnhbCk5C+X7Ac4VZv/Rd/0ZGKKqs9MjWaQpNCjnSPB0Y2
b2ipn0Hb3HVu/zfThh37lNmAMO6CyXzYlu2l6rUrLl9Mdo78tLiCSYZoQGCYr07Qz0yPKUT2lpKX
SwNbg6GQEA0CYB7xZ1dJofgIMfpHVYcHzqY1PXWtdz0N8aAywUlt9YkzOhitOOkx9mZmaHneRzNC
B1d1d6uL7FqYZMORSXxcNX58U6MlW3i6xnrME28d+RCt4WoM2CfNyOJwKAV7fj2vxdi9i4KtvDUD
/C4lnwBmpHhRI3BnO0hDQ/gvaeIKj5K6afi1AdReRzuhtFaHxfVeIfJSFUlk8kCTi4j4Gh6MlK47
a/pHHDb4cWHWhNLHBOJ6Rn1OG54aNaBW8/nvgylL4839YCag0zRo3znjhbDNwDzVKWVaqWkndVVP
GlKgqiGMb9zOqbWP74bxDtaeGU+6eXIaU5EJZsmYNfXjPAMUb6bHKdPxnqPIubbSO4Dmt/Qib0Wx
byAhLM8uTuauH99tzZKHxSHFlWxMmEQYW/IxLhcLzICv+afSTZ/Jx7jTOjBuuINjQaRPNBQ0t2QS
EufYNK+5OxuHoMW82Y5cA2lLHvOyle8NJLK5G/j5a5MKIZXJZGrj7RaY4aLqM//SlVd3rMMUP4AE
YXBO5RoKKPBDsL0o3fsLRrqaUgcNxQt+xQqXmIgZtnQl6nttdaJpJCvQ0uC2oPoptW8F9fGAaWQL
tyw/6SQvX7ymvSXD/Qs75jUGB9L7xD1dEb+SlbM3h1aSjtMtdQlOMciMk69xFDXeGttuK8LW0I+A
J75wLzx5o7GSjLJCVzL1p8Yx78yOjCy+n0O1w3Lq+q/wKbj8Gv3e0MGSNJwNE+OiE16FJ2yzmuAy
DHcbOXKHcmzR3uW8Drr53DrLJ/akhrQYH9CQ214mf3IBXXY8xExDfL2ckq2/QBcHwKrRkwhwGDNv
wNx1sW9s19WCb3EsUoNP1zmSpUig8n4Bj2TCITrhugoa/TiK7cJ4BPYU3ts9B5tZrLVgjzFrtA7W
76Cad4sgj4PTEH9jNv0QVuaOKofYQSwKdsimvvg+DMjauyXDBfcNscAnhoBrbKXmqWd4xzzVr49y
F/aRgYFIu6rdo+uPhCsODJpceazFqcoCI+oM6jjNQ4o3d04sbKO8FJVOuxB1wtEhNspIy5wbT5rr
WeWMsBnNcKk49H2Fs6eE2l+ZT9mmc7uD37wlmABO+sD7Dk6D632ZrwNyEK5Wy3ly/OVGHOeWOdlI
2EyoAufG9ARDH0ET0kzBmy7rq34tPjfB82UgiJKqpNyrHmZHaKzJMJ6b2tP23403DLAM3OESVNVN
t9Ukie1ObxyNtCHciBV8+YM7ZfGEbSfuZ3z7pSqObLvZNyO+FLvxewVZaKY02nr+lO9X34qz4LRN
eMlddcgZi60D1hH4d0R357pkKfxlUMYT6+J9GMMdzQkaojUD4mFQiJBJQalwM2ggAN2yflZDOR/0
BqxQo9th1deJHLvhsElxq/oFqZk7/HaOxFJfk0jNJ3EGDPYz1jQdgl+Z0Tuh0p6mScqjSvNbtS5/
m8UkoPe4aghKMPJ9EIQrybKWT/ae1wQ8n8T+ewf4Dhxg1a8AzBymPDOvm3ki4mr2/tAgYD1TWLct
YYEv4nwoLC04m34DYoLynMmBOON7frcbbN99YV2IrSbTp4xK/bUW9RY5LoAEQXLFVZs6z+tGlRtY
YxEbUmMk2l+0HobD4DSkBk/Gi5EzI62m8tlk2NcYKylNQ/0M4I6p1xo7I7mgo2/x8H6k68TR7dMa
isD5CnznptyOUi+uZVc/7FTVescK1/VDJopPkaG3NLuGkX5WeEBoFMY+HoOG3ZsvnHP5mLbrKxFy
LMKMe6VT2gtPu7bVTK63uTMaXvqrqcSPLIT3kzs8PFNb3wSG/9QWMLFFk1RVhvDGAPyDqie0O3Xj
lflD1R9GLIbcRu1LGQATYbzxjT0E42MHgQAK9y9Lh4pTjc2R+6CG5YwN2Dp0hUtu23y1WCqufTxM
PhrxUfj3Pv37yUqP5CpTonrZP1tsPMD++A8yNfzU51UH0wQpj9q7p6KYLDtcuze6RU58LftuZvPG
TSFMMMO/pdSMO797lxgOI3cD+gD6K3FWkCaMoHbGiTr7sn4wds+9iDyjwUfeFP/cUjahQTpxBubO
LIVB3K66F2sa6iNL5ZpPqbBh1u8hN32n5KFdq4dCYJ5LM4rvAQawi2brZlynpG0semXBJLPV9S+t
803+1T2rshVP+FBhAnGtmh60tjK2CGboRH9JR0bMtP1dlIn6YfP1CV7qeoKl9i9VS2QSfJPU/ncw
34pJRQuKaQbm5Qs92Xvw31JCehfmIue2Qb2NapIPeAOe2mDTnSU14S0CY14FZyCKYAE/QgNvV+Uz
i6wnHapWOf9NKTDsDqLDyrtgv7hyJl8BEFPTcFyAPxkEe0LchOQWo+m2gfuLgJSFLFvfoR6+WiBA
GAjbl3bvhAJiy4T4haW2I7fm847sKesh7pUTVzUxGeyJu4gcDOIxOiuWbfGJpRcYHSODhYPex6vZ
7p5uL/ss1v83vboqImO80SlxefTXj5URKw8rWIdx5MFnoGdi5YcRRPh1+V25+Q1X2NsGuUMO/Vuh
AzwAMBwXUp0CBjdrChkvg5uTQn1l8T+xfxTj61ykkdnaV46WXg+pc7EmYDZD+x40zcpJOUDEcoJT
xcHIIOOk2+9VVtyZMyV1V7dfRrFQvWeMHFbvI+DLV8hldjbKOd+jP1jQh+4c3BgWXCqCHrvIsK6n
61KC32QWcz+3I0qkTJ1cZtpCTABqLtk4JAN5V5FquDJ9Ysxrt5jC0jUYH0/rq2miok4btHSa7fEr
69+tSk+IMwlCuyn/iZGuTWk8F1bVEC/ivHAOvliBzt1BT7oTpIfXrWYc7/fcB2b6PA0cYM7GN9dd
VAd3RBUP/HdSrx/rXP+kp0p0I4vnprhJtfV1dvLvzqxOaK0YjBR90q243KmC8tR41jbylcr5pPfy
piyWT1ujB/aYfI+N+5emzk0NAV4f2p8Z8K7gTHOqJVHKPGHVPxSgiGsNkyr4kqZziG+eL1XdvVjT
Va0RcaG1X6bAR2kPz6LLKUi0CXauede43pUSQzKu3gv7jT2l1jkEmYomA9RSkd57on7Baj6zUVp6
Jl0Uu3wbM0E5q5cDbFTz2dn+LYAKysC/KGD3QldpXPWrHmuz/2Kq9nnbQ0DxPNzBpX/LHKztlvCO
UH77vrcPDBQOpaY7RzReEwhtNl9EkL9bfpEQxVo31KfjYJBcmlfs6qv5XpXLfR24KrZyjGoEIB90
x333WsB6w3Bj2yMbRL2/Wcz1fnT4sLxso83iYHWmIQ9T0+H8WIxkWfg6M2ILfX1bdCLD3OnCsjYZ
ih626Jfq9qpKm/KIUCus7H3zA53gtxr0IKx9+m7NIsS7m38NjnubZL597EQM2heZVZj/s+61ARXV
eBnzjX0ww9r5Vnb9chBjzd/jngqg9nZAF5Hi8x7CmYyqxsdjCiVi2OSNhjWa2fSBYKw7xkjXrUqR
92bpu3Q99rN7ieXYWIYZren9c6O1Vy3ybo+OUPfKrxG8H/p6kBouNC4hpzsbmJ3XCn67Wnfrdt1j
10qOYAufC0J3ayGFreqpjME7y2Cso60S97965m+sVAxJSUBkKiXdrBqG3YrJGnz6nUdkuLPFhIkR
qJPa0cSfUFSbd27zTXziP6/nNRX0xYmLdFN379qhTgganLm3uudgn8trDrPM/C3IBxfEajGfLfXU
2akMwbie0OdBxFRwcLsUjnoWWPcyY0s5T/PfuIGdWUT6QUsElNiE/9sHNwXYg8TPGcQJj4Qxqapv
l1lil4nnVM6/wbJekOAeiCgKdTHGPMXbFXCjeO4Y/EjFMtHPEfpOpmKtLReBu/+QQzxuCVQ8ae3E
RNbfUBYdtApWMM9hYoPorA3tqx9hg62dCzxmIr7cAaU45ElLNR/j9RKHQP6BfXsndC/khERWNp0g
mX2onRdVujfLWLyrqR8TErmAFVZhsYojvUzFdqKVd2UPfgOam4M/8Fb5TO6svKhiHxUgY6pmih0Y
dEqYaiegfjhbnkcj7W24wk86t8y8wCPWL2VPU96TD6j5DONkt+XMCJZLur6b9mvOYiFcuux5yP0y
Ws9l4ZK8Dlma/zP9YUTrmPWMQh0rycQIAsxDuTE1yBr/3iyDH60uMeQw9YYNdAdsjS1oI24L5aRJ
Ojmh05VTJPvLbBQM/iq+7WbR74Ied4O5jUyZnFuvaF5sMR4mY/yrV/HVVumTJfWbKRfM1LHN972j
J32V3k/IvfW29XlnXgNzmmN95aLdrPTPAziUaazpZ0VzkZvs2WnFwgn4qV1pt8oofgoej7gfGI9I
qr3ZI3C+AvSrG3SH27i+OkzD7cV9qQZzTBZzz9piNdpM85mLdTgKE2eFWUUEAqSv0mVx1cMDEC6j
dBK3lXvbF2l3SOfqbmUixao6v7N0QCiVOItiiBBzvlrDHizeQf/C2dIxLFv1+mIuFOEpvOSDs4x5
aLXzA+s+MNjBowft9uA5dYwfcjrtC8WFKNMDwYcwkyvjibi8lpU3dJvcMw8wY2k9U3O94PhFzIL2
Umz03057X0MHJhD8r4fsIKvJDVEXwwHLgyvL6C6yYCOFZQ5Wm3gYUlKGagn6oAzckzNaDKqCAekI
y7BqAknsbLEpOb0zeRcg+ggzE7y2tjJdtY35KXWtNEypAoUD233qKKomHxNyYTfIdbLQKO0qFhup
SZrPkMmYhzcaYzpKhD4nUtjT206O7K3BN9PWAoyevmsxP7d9scSmIoqLlZOy83fZjykVeYmxrwgu
27ZzmuFjFr/NwgeXmyS9GV331EgGRcb6b645pGrZf6bdbm61PUQIpF/zzDJpIYEM2yUYCzsLevov
TBX7b24kQPoAs+iwciPOuuJs7uVRZu4QETfsdDb8J7cfjnZ2rg1lhm09NjfQ2C+qYEEXeCaFMVjn
TDezWHn2G/sjKFP9NkXmsCHlgcFOq+RHWKa4StVPO847SYY2Yi0DGMzOEpdW3CjnSvokFWOe6S/Z
CY4EYh5iU9Ba3sjCuvWEiEcN2vqsL7/S85Jt4Rzqgona0diiWrONs4aVjA8Uzos7kHoaVAEQ5/rU
2eWGMGid46H/XFrOnIpCCGE5eGwTl/ZMk1Jn5IkC6vDS+isvffKqNhRx2BvvylwtvMwo4Ze1vHNd
FhnzNHCoL0XB3/Hu5lqeUSs9F9CTdGb2GNPJdh8skg/a8Xlt2j9n8XDG+UE85lCIlRul1TCys+4D
hlXrzeYaMAVt/1GWPDmi11EnZt+9q1BJaWfkhhwfNlEWo2v8zdN11zUqlAXH/GZ1xAstwbky0hTW
P/sd5dKUusWP1VqhVazTuW67jwGRE+khebKuULPkEDyOGjln83ILol+Efr7ssfX48Yvy0riKnK6R
96aR9YenGkbUaDcyHRgszR49SiZflwmRByM87ELLedOL7pnD6a4QiWuVGJzXgR8s1ULL0R4kU3u4
P+TJcv+PJO7dyHTgdRYSvXRWwy10R5ayI92RN1NMj2fW1XOyzXT3uqYf3XUmUmyV/DmmBXJ21VOR
1eJadEzn4JaQLsah+lDUhNgyXb5v2Op34EP6WbwaAsqj0ETFott+rKrmsbF6KICDQoXg1lBaBkjF
qgqe/NE+gSq6IXSNlmrM8e9V+akfh4twB8780f0OsGxH9uCe19bf3xwXUCAgQaNtkh4PFKWCTdJw
RYu5hyl0yMbHtOfqWw+ON4oTkx0MKk1+vzXzpZh9SImDncVr0Z8wp6Ho0DRugCp92bT1DdE+Rmgb
QXnfhaSn2ScYUYQ6Eu/Gph/3UyCPvslP7ObzFrtT2XP/LndumuexVtsUZDkEOYFrnu/IsKOCp4qu
FQbo2HAfewvXo13LS6rnZuwunBVWzbhXzxGuYtCv0zXpUkYwxdilsb1BFmgr9ygQFhE+wo+xskKe
yuEx271CZLIAcjH3qlGvUHtwsbcLR+Na6+PRzMTJzgRMWkaOnh8cm9IcqC74YarMOxme90vTC0B2
XoBSptWT4TB55fgbjib6O3vce+/lM2/IG2FZYwygmooObUzaTX6IRJPayamHY+G5JyIxT8rZAua+
6i4HVkvmUq9HOLyLQynSMpmXigR0y/5FRTTEWmewbPYIsZ8aL4azvRns20khzaij81uA7GSDlGCe
xRuM3I3Bxp4tAjWLkwcgVnZjVQGBGlNxhcNTv5IYlEyNpEhv9sAMtI+mST3algUEU1SK3gA/ol7A
l6f1/v7iW/QyHOcmileeC/Lja0fu6RTE1vbGRzmg2bAQT3trEPUlKE6uAoBf5usc8Mj08NIvFrCX
/yYcee//LDPmUSt3EKjO9wbSgjBtLJie2wePAtF67UeLjPdYrPpn45FWZnJLoeR9hI69RqZRPQBd
XBN2H21cFXYyQQ1thCVO5eaxbgC7KSv9wUl36QAUzzo7adbPVruSNNW3eeTC9dlyHN3CPM3GFBXo
Wc+u2TwvxHaHfmUGkZUzVu5Ezl7VKc3jYp/bOZhQ96TXhceUGICre/Gm6TWdmHio8TObaGusTQ5h
iSRnQKaiZTzyWgtncNZdMERKBAdRnpXVwXsmvTJClsAWKSUWIpVkVkDrn3GcJ2RKd1GQ+TcBAxRq
c0zDVok6dW17QtGefBhpR/JAGJlpw02w5bCQgkE/1wt7p7oJ+V3kyCrAc3sLuzveJSQYjjLRRqpj
lxFOv83zRRkVDYtIjGB4tWwwt+4oDQJ+eYGpifNhSU8OMmu0hFDg6YVDGCn2s8/MLFp174ED71VH
8X/T7wCvQqHAlI9whI5sSZszjRN7s/GxbJi0ATBAkDfeNlMOkdIzT0qnGKy4wlGCqkM/1GR8454c
vK0/SvBlUW5mrE+7q0Uf6yPvpUleRr6Pn7rErHMVOUsDRK4N4TR9mDLrj2NM6wFY11vnUHZOz84I
aZ9LwA3ScvaEtPU+ysZkWhFCL9lbuW1O1HbZjSCls56d221qUxJpXbQc2CnCsm8IDnXIm8Ra1iCb
uK4NQMGVKYk9YxfvdbWeoMakrgJMmNXkUHkJL8OF/CE0lM40XttYpR1fxtgZwInTMDCQnL5cW/4a
PaNmp00qAMJHk/cGu2DHYtEw3FejaH06egL/WBaRStaBWlq1xLOHa8da89scFuNhnAHit+SoIN24
9YzBPudoCFFOEF6gX1IfgYE/kg4FqO0IY+KtQSkyK+OuIrQmoQs2Ir1B+YPfoCdDHdr58oGLn2QO
xxqvoVokS8/ZlS35cbNm9muGuK/rdx8q32EN+H84Nb/+zftmGY/JzECmLOCrUKA0W1Iwioi2SX92
F+TRexzIGqQdLOQOROak+WGu/N+AqCVeIOsa/kV6aHYBklFBvy82SoiyuDidWK62xfjyjGsnJ9ig
R1wHp/FIxN/VPC+nvsxkQv7Zle50993+FvAiIdM4upB3aLAfTfQRcZkO/+zxd93JeSXtZa8xMCz9
b9crYgRA803rEiHpiF9HngIbMLw0J+YqyKKZEpaEMk18RqaK4BBwnrRm0hjk3LjaOCcNzqqDZJ6C
uIpQDmtqdxEq5C7T/M150dn00uErSD26yt+cKUVeJ5nh4yEfkwBKa4lMfwt2NJvMIvbhAzOExmTK
vDj6cgWMlVOm/HWc/M+WbhaX7N82m/KkccbQUe4cKY3MlSGQ2rEx93tdW6OcMQouoxu/1V78ur+I
jpuwnII4tR0KKhCnDgE8iw/wM/ODKuKHIKBXPWStQV+7sDUGZcFju1VzovaKwLPfPQlqrzZYqOn6
ICJH2tfcHNXTMNdJbwO+qObgWhNPID9wONvezVzcoBjUIuGKgBc0iJuN0d9WvW24B3C8j5IJLdMD
t+rqs4VArhJTTLW6pY0CKZjPp1JMRKtudgTjtGXrTA4wYlCSCi2kodYcavOJ77V/3FhzoGfjnHPs
+SGw3S9ndo3ItWgfPS8me2g4CSAjkW+zu3WMXZVepmEmOlJD6ELNtCWRWevOJom6G6fT3TQBQejX
pFzMX39uxImcFqSygmhB4KTMXTQCrPEyHNsJFu26kFGcsjsEEZKfJixLwsiYvSmD5zl7cwIb2bUe
cNWZF8PX7jyRP2W2455tcl1oX2rk7JJ9Q9oft9wlLswFVbwS1NK0l3xwPK4tViOdvTDOWq2LW7JB
BDex5M3Z76aXMdOfSu1Szfljqpw3dJzgMblF0i87t58yc2LuO2jQM1uSq/7H0XntRopEYfiJkMjh
tgmd7XY7+wZ5PB6gKHLm6fdjb2al3ZXHbkPVOX/05kuZ8t02kigfjdWZ65g3gh0yMBz3R3K9bvLd
T8tQG98phw/JxFyO9oUm+oodiow+NV/vY5M90/G+qyANZl0yCSjGUW3sRz3D18ba6VDLg5DzJvX8
MlGpPozjS1f1dK/IMM9nWJ2vWa1DwhW/3Uq/KdS00cF7sizxKm39YaBLGoWLpP1uln6jVs+KoNq6
97u/ks+s8iLHFe/jEv+dSHkZzZtYch0ZXg9WkJLmDTbeWfjbnRWhka6LP4Pa8NODC3kesvb+KQXj
2eLcl4w9TnG4KTYWHx1ON1IJZLXzedEzbacatI5huQxaWzEOhT7sxlbTfXWFb4VwCjqqf4H3BpCN
xQ20tTyTCeEnOQixsp1obnqLJdSDR/YzpjIG4rbmwAIxxDOs3NZmQuAwWSfUI9+6YZKRSgiSL+n9
ahsGVsUkVZnzbAgsZEi75s1J+Ydik8tXGbz206rtSbYD7UWAaw5EkArle8ypGqrtbKArFU5kUT+2
47lQcFKQpEBnzFutgkaPTfpHtsZTJzHNuE0NPe7QDVPOvyi37QDjB9EPZrBSgUQ9EGy9Vh0derCc
7oQB+00FWg/nDiSWIN9mQdmeTQUB99YDaf7o+cDEBmJet9yTXTLkO2pQS3SymowSqYV5mdSP6qoG
5IkEc6O+tSY6hWZiOioV49fRrWOGnXrPIlLPQNELhS39Gr8lHPvFPIVdw/FhNkCRFjpVlcgIcsyP
uUXyfJ8BQBYNS5vSE66aTg9Ykyjv+ambzoi8pDQDImtWZbkNXSlObd7ehkkbAErHN8dLDNSWrnfQ
ODE9YRyVLtsXS/zdlywDsiXwd+6zO8ftQzKxNw3JXMFp4Ykx7fVQ8OG5+gB+o4+flMb59WQHbYNt
CmSQTHJnuXemHjo4zPxcQaOiJ/bR5UzG3BBvnOEdAeLHmpYpoSvtVs7inGzPvhfJpgmSiAybBuG3
yO1naFMeSj358dQMjTaoh19bGrUfHh5jV/yuLMzpQLsEU8GGq8ZUn+ifZYywaZqqp9Y2I3cwLi0E
K/4DF4rO3S+qMHZ5S3aykosHfU2TsCO91l/05NShoPJrWsefCpLr8omhHYfBnq4T1FE6XrNuNT6J
ocWGqjYRszY2JEgw8KVFK6O0MdydncS0h/D4l27DfW19KyTBg2VVlyIvgHLw4zFYIcmp7ILCHp2i
V45cOjTs0RIBqS/Gi7WCshM/0SFI1BBVJPMtQQQTxYOToRFbqZXQXyY6YMg6BwsfklcOp9AyWduE
ubTYRjg3SwCqnQpllmsCU01RKJHoDDLnpPuH8kRcMxTNgjnXAT0rTOtC4xcaMyct9ki1DYv4nLD0
ScWSvlbaSUCaT/lYz++mmtVE8pvHeOqupUCwLpcFrDexjpPdfBFzDJVmLnsSVQiXlhmYX5xbB4EL
g3Qj/ex1lCAL76FMtXnvjrq1A8gXDl+hKG/tWH1ptfPHEYWGxYXOF3OxrrlB/E4CPjbF9QseFRdb
wQzWnVnZvjIKeg+Qy1NWtj3fIvtnLuSNK3FxTcE0JUaoAhiY9CEXNYPuMSeNGvOceTW8lqTVeJj3
+vTaNsSvwwHYt1TyMmjdk+AQ14b8MiLVmHVCUJOM1jK39P4uJdk2FQaMXneSMDeqmyoQd64F8CmR
5YcBemVdWXTc1PYVeekqNNl6+Ul6erP3VvdVGhWbQl5chD7+ldQ5Jnrxzcj12toNS9lSRQxL7EsY
Swbt2RYzs0ILUjjkdmBm5WmWOpqVkroKgGalUt6npH9IiKk/1WZ8nDQrPWvWHDqlap7i4sRpPV2q
4lAMrLsgghyGN8CwN4HkAG+dt5Vd6gwIaRKVE0L/OfFuaYGDSvZle5yCytCUsAPjqkrBuKBe58y4
WiPV0WrXUcpE7Ls/Ns4LSQrgK9JGTF6xLpRxWkdkIJLwFNOvafd/rCTLg9q0lF2q0utTqx8kwrJ9
cZHTlHFd+/5kLOTU0pwZKYYW2mZ7I8kn0pa0C2pWfbREkQ2ThUov0nq8ZzVyi0R36KxTCKK3ltnv
mGow6PBAgWFcvQTRXbXyeRrrJ/r2LeJPXd0cC9rwt8FdG6kWFeNz/F6V7Uki0UA0VzbHsUjRxZQV
GMdS/GpWfM8sO0O4licvfXKlHtHHrv6OkA0hVrkfAU/CllgmX4ps9dtFv9ude01uSYsZywX5Do0J
o5W0ZlohUroIpIUQJaPyt3QejBxbxoww7VB4XJBKtvck2DFMoZuoSqTKXkfg5YSMiS5yCJf0NgAE
VkDeTExDrJnWWEdF1kqCw1EVxnH6vBLiSzysOaIUR3erE8pdF03QCXFaF92OKLnj6LGHQx+vLxRu
gfeigk4Q7GptHSS9+4XsB5LW/aswPTVj9icp1ouhf2vEBfiWPqJnUUjBRXlJS1xGZDuzrr8q1i82
lS18zxqIMkKxrpox1gnHnPZj5VLC4jxRMmZzGEFON+VZN1porFI/TjOSfWf+QHq8skogSuegd9P0
jBRqjzdsjFpjRXNdE1sWz+Vbg+cIIjTsHNKkS2c5Eo0QqWCpybLV+bn0zMwjkDzkM7J1++p0xbso
mUTkKtj8xfy6dGAVKvE6aDqRDy7cNTFX1SL422WblEw6M81+VnJrivzdJnnogPs1pWax9LajFnMX
Kg0aPE5a67D5leQfKch6UhirbhlZhiS6rXlTe6xMR3bm/TTpBu5njA74LNYUZ02/Wn2gNIA7qOgy
igsHNQ9NtbopA0h8hjN9buH1LBNuA5IWum8diGaN/dGG/zJ05y5zIFD8E2SIhtJpYFJg71eabbxZ
f3RrIE4UaaPfNOOe8+0qtNTc+moyP1Gnu2s3N3oLWqL3hx9Zb7JYOR09nqpEEyUKO3gVp6YQQ2eG
ieKGmtU01w8TugY25JFSBgJE1xlq0jXHMsjM7mDZFa0SzITI33+KjumsBEn2i9K9zdki0JLDy+Zt
8qUk/dFG20WszBCMnC27miyhzqvho/CXlv185qhmFkHOYbfJFj+0vK3jcKlqwuxRYhGRnoB3HNpS
CRtL0tQAhriTpOsTH08alE7iwUK2YfcztQDGOLqQWcJi5HmnBDQN/XZcY72EWIyX717pD7FWroEa
p2fb7ttDt+Q2tDflIt72IDlC09lWsLiQRx4Sr8d5mGmRxOwgiAA+jLJJH7rU/RHNyveUyeSUJflZ
lNYHdrg0lMi9ucL/zJn4ZVQZUJTLdJenwopKisDGmgRdXQMC+5+XFAiAXYm13xsj3UrYakmLZWx0
g7TuXYwoikttifWULHlGXDjORKXOPkThnYeYujFL4LnrM0w8PcXEs1WAmq0EPRSmhcGFers8Zvmr
cgugXDKUJiO+SmQwZ/wgmJZoseWHAwEh5n8Bz+EBqRtixe3hLXNJE1QdIpFcQ9mpCZxDk+NW8ZQH
qeZ/MFy0fmFW7/Ui3+blwl4cwFo81URQLAKUa8a3qS0IiIRaKP6myylyo6MziWcbKcB7hVIW8dQI
pdVa5Pb2+qb4uabxuJ7f6eT614/tXijOw5Ln5wbTrO9sKq6lWCBIppgBjI0R5pmZJikPhNJPu1YD
60ttLqf//6DyUeWpYDxelAYArSDhz5E3zTRCMCN8Eb3nXbLs3lBPacfK++A6T27cvs6q+jBaJ4CB
q1X3b8qEPlJTXPIIBuwy8FxUvbHuzzkuo4Qwz3ZmGcIpJsrbgjibkYCKRdJsv9VKjfqhFKGddH9z
oVNH6GD7GOv5Iot1n2RAB4qrmDtdAGNifdtNOr2UDWRTKOdfUkQR/3es+tjMXrjI6ayOQ+A1ha+T
/oWAyaDEGuDZybxq/fQX2wKWzYkdu/Hc//ua6Un9iSv7VTP6J8CxSHrtR9XZbypgaFaB4+ooqfzK
fFlh73et3ptH3lLMyNVwpZ/tNEzc9q3bIJIZriyuM3gqcqqCvFGHT42e2wLVBBSeMS83vQH+4er6
GIflOU9GqoOL+Kd2mBobBPJGjOwkY+5FcY8wJu3cgAwPOh8qLWzbpzUdL9Ogfmei/4N/89cgi19M
xT+lt6sXayweRq25UhG219MNmEeJQFIB8sB29hfQhxhMa1dIj19VV2T+zKajmew/FhNx0E21QAAs
7r21ZTL3zW4wgLUg2cA4EREMlim3jo5gyDuQCs9xIMSGfa5hraB371Yn7Wc3Wt/OyHCZMwbB6uq7
pVYfrPWyWuqPjl9qc33tKBahmaszX+j/ejVT5IglPl5kxY1zHE08M2m8OY8lER1LCgmYnvWKR9jJ
B+ETFHgX5mu65e823vf/9LvW0zVqa8bzOirkgkm4OXhCPyPZNc0hLfNliIRWUgVKxn0QaxIJRksD
mTmD8LbMsXUi/yom8Kbbw1XrY/4ydtozz8+BpIo0SmlWqOMfQj2DlXFoSJ07Aqy2ZKFg0nuaFxy7
bHi7tEX5Q3pRRlrH8IQagmPD7gF3FyUAq7k1rfbl5vW1TbrFr0vrqlltcoJoRKlb5oFi8qBgcbAC
xE0lyj2B5lpj56/y5W4ryKfINuUM9PZuF6UuWik8gDk8Sdgrkx2aMakps7Uci1iqIQvEr0s2SlGt
ayAIBOBNjowak3w2mMdRNR9BA7h+U55vHLzDHpkU11I6X5xVPuKZOqu2WxPS093LsWBYlHctdd4N
XIO9gAT02soMRWGgKX0DpvJQwQXJWPFH91rmw3roij+VzJnKMGpSfZfexzG7iaHcRkM0vcmAq0ub
5GFe5HOJ+F9Sb7aPaQ+2oGAvfApc4h1sAepm3gjGLJ6mE3diE7i0yXpLc0GEmexEjdLcuJdd8t1a
bYEQDfFhTDTRzsIQbZCVTWGq+pOT4Zq61tnOOvpvaagS9la4XlMXIjb5j7dGdHMUQy7CbhvC1syb
IjufQOLs4UKmx9F114NOKCIlxayIa9V5u656dQoO/yT2zki5URdQbk9n3T8i5fAyo/G5YBHHNDAM
ONcqkhryeyX2SUldJnpqeaJg4pdmisPqcJxMdEBFxtw9pyRh7dSGxSw2qDqaafBuNOUZH2k4J80U
CLeBmZLGH0tp/wkdjViWl1gahto3KgiDdUjPebF0PtqqV0NNjzqS993Y1GaUuebOiuZhzfaTSlSI
sl4y+ktoGobaqzSNoRwJYYLsrytw9tcWqc9q8760mRXVVXlRyWphDOOwFSn3YWac1XJ6aylhWR1c
4rJ7Q/Bm7hvP3JsTceVCakFmz5QwQ1a3Rf3OhrntlHOQcV/vhMuIXVSQcK1eRBsB25Q1uDSE5cQS
luJFIpbPCArkcTv71K26tU+t1HdrAOY0dTcHDROL2limP3oFvsoJsH32kmOPnkVMiqT0jHBCXWBt
mk0demltsIYN5YPmMfuYSrUeBoeABPg9VDVIc7OtIzART+inNfCTXaWLZB+3yovAo5trLnGkBeLE
lsyaFtPHlDd3ZCO2nB+HvLLJrvEg2gjmN2aUHLbHcESgxFNDtBftTXRWLyMSNox3vXNNMsqAEfHh
XzeSqblKtjOQzMepwocvRHwwC+VpWPTPHkWyv3FSiEDQGbiGupC82ZyoO678FSc3f3TckjsjqVDw
VNOP3cjyaBfDo1ab4GdqE05Zf/BINKQZBdImx10XEjxJySctHHQh8Y3hLl/GUN9M1Ntu0c4UyFHb
xRdEbeeLR9llT0NdUyg2x4d8WS+ObWKXJQXYB2TwgbtUn8ySjFEj8xejxwatKHe1yq5MlGdVmeOT
PqRI9ZZI5YJzYgTvlBJFPYpkT2ylMsDzR3dV0Thh01Y1NSR9w8D1fM/IAmr4xgN9RgBGLeg5nfnU
TeT89JK7Ydx1DU8fkZooYF/HTMUa5TIzzgvgl6wPHaLHzoPgsdsqv2So3IM80Zkg+3m/JaS48Ux+
1GL6g5EkXB7LV98yMg7XidTYFRhQrTqoflHta5RSfrU8KWsxYZCGiFQHAudW0tozenxDB+Qotcky
YrqL3JyhkeiBu1nBP1KXiHHopHHWhIJBy3fkB4UAR9RUQekC4Rhd/1Hky6eqlsMupd+mTvtvRhct
SPLmEVIYMYL7Y8TmJTfKPEqYDLVixD7afOpW/b40lM4YCjkjiSfDukhDpy1vqqzPqMnocU6UsI61
vzWlnYhMGsyPlhYDU1OuxLIeKXF1aAWXCqKbMUz+D+jZnPirreePZVehDYitiIdNeei+MU1jVyMG
NExAxthibESyy+cwMnNiJKETOleRvnXDyXZkDKa+qr4k3CQgTYImBxBgC/MEdw5aGcp+z5nyY2D6
PClGop4NdKm809B8c9UcZnRruz4fV0IMGj2cdYrOMjAbch8SAOx173hZCOpKDj7hQ87i1pGQ9XGc
sf9UTIr41XQ0VWaDcGn0qGa1N80+IRubkKvZXBlUR2Pd2SlMdqSluM0+d9V7487RQFt1bJgrUsGm
O6lK2p1aCZAHie3jpONJLOyrwKd1MqT5JycZ6op7LuWHzEZkiuUdDfyV75cE0Z74Aqeiy6xzUMn1
gNfjpCHeJqJoB3qdRTUXaDjDPW4v0r62y8+l6rKjOhiELoMfeZU0olQRxW4Sbbo3VJTrcxWN6nfu
XdWmvM+upGJZhWgsOk25lUSMn4Wu0zw50Cy3YlREA34k3ai9bYmVITo7knyB1+g6XI+ogVDOZ6/m
hKoD7RUfzmKcDHKYfK13XRpZc49EAqLqzGGK93i3IdiWhxoP2a6rQXcKrzosfUNMRuJ8p8v620po
Tdd+bWoJBpSym84NozEo9bNcjUgqpO+ZM/CVMW1ugK31jtgGhcyHEAUMhotEPHqzOJoNEFoxjkNY
k8QCQ7rVIS2NP8xniX4wIJrjU6VayFfLz7mFNTMnCQmHRs2CJbcJkbYLbA8rQ1eYNvOltcVwElX+
lk4OvYy2YdExQvfa0yiNuzbztnmm+WN75XCZWmEe0vnmjdCS6QyYhGgOpTp6p3C0vRsOMmBUtRHh
WuY/pQaXVKLOTONY7lHfndLS++xrKGUlhkq2Kjb5BRoHfXhYO8m/yaoiiLPXZVUxlusPyvKsqxPa
wYy24GE0mmBUyH536kdD9MZRK8qnjWMjlcI3VDDehZ86KFLr5DLuPBBFeU06xOp2tqx+6oIzFZTX
rOv4w8lo+7RtRA7Zi7lErlgXBVV0tIvu+RL1qvJr854l7nxApyXSRzv1cxMbgFgLgEeuXZ9OWz/j
POOxs0nphlehww1bDgZ9Ixn8ybK/9A2o6Vct1BQWmWrkmizNNqonmqsRImbkcqArHhVbC0vKEqGx
tatZa+fGAVms+xwG3XCDdlTvLLApNLkZuoraX5NhvVrltrlXMCGrRfethrfT4f0p+55AtcZ8gYZN
g1LX8Qia6rPNsn+wNQUVoSnPalF9LdrUhjoykGZ0VzCP6WKMyRZ5hffcHLbaV2IQ4TbTe52rIcXa
nMC1a/Edn4WZucEokx804TRvA6knkIlZ/CIS7rhK0d6SZHzmhgB9S7PPcsy+aIQzayhzIx56xs8V
B5qdf1NBPhAFZ1hhSmhcxzTSz0DmMbZFLRb5zZ3smtJwxBim5gZwGnDI+f/wqM8cjHYDdYUCWRuv
Bd6HbnsXlzb0lHY5/HgZaHyWfRRGJqJkqfSnlv+dMxCHmikJUi+TC6olzMqdfiFao6XbHOMEVAhy
ylpcWEDFhSgXcbFcBVWcUj//35nw/x+L4s4nZ2Q87CxmnMlzzrmtcNsbCwJ9rf5xZvmHVyJf/8n8
i+5TNGB2S/xCRWH9sISg4W2R03pre35rkk5ieI+4Ss/mMpPrt6o3hCwv1bR4QJasO2jFUYPnbc9v
xuqOliR7XJkw4bhftrKWt9LWb66DFsJkZNHW5tPr1bvWlg/EiSFmF8/diLoOEjwSmVUG7rAc0rSa
QktDnL0O8UmBb8yt9TlZtzzItTcJ6YstiJOVNpNFeSBM9rldnXUPAgKLooU0WGJTTSm8qzydn61i
ajUJHSPzuzyYxJv43jphD1jftMTVMZvV/8q8m89TLvZoIknw6+VXSuyflw/1I0kvGnwLz9xseqei
seZoGtuPBMOng4zTjN+hRIhabyRuKu24clMEdLeVxD8OL23LkWl62IKp62kOddXoL8qSvQ6rMoSZ
ucQ7ZcvyrTWlwjMI5/2uKSImo5nCcxOiGp6PEB3rsa0365JApMlwHw3FR9NZis/gbiHERxkKkHrL
AMtVG/m0ln9imyUFL7koWBh2i4X816yJo98E2RvpFLfkgrTGX8cT5smD0LGt4deYgdXcuK/ujCRf
lhW7n4QcrkDyxvua1OoRHIsC8ZwsQJiPApoEyYeObSxWv+m0Gg+W0ZL9APvMwow+GnjAgw+jEiH3
wVXrK8fLZjqarkN7w1SKfhoLMccWzeW40Eb7UaD4pXQbC5HnlGfhzKfc2GSs9lujggKiY0TxlCYs
xXIFIunbNugF0MFSrTth1CY9A93PmIsPE8sjzaQFX9rzh36c+arsRBkbpZnEUW0z8phZuofHRxnR
NgcqGwrIoDdDtb3LMo9fk4nEFfcZyhg90U7DiGNZV9O7Zeo38PHHufbuU/x/7xO7S2YSyctHdymt
0biycSN56mIWEYEaR9AN7KLbPXpUe2nmQ+7M1bfbKJdEFmiWFz79AZfykGBUMJX3eIRo0kYYG+Sz
um9p02uz/QQ22RUHp0gfF4lqLB2z537SJsJsaDJolcyna9SlSpgHBlURPfJ65Dnacqomvmxm2vV+
YlpxciZDcrerY6d3oUpvvA9ovU3aNKoZpRt1ifYx2MVjHYMHVg6bWmr9mpvzQBXvlhDyMLqoEMZK
3wtqfcNWK73dKGGs0t5EBLEeyT/oHxbwRTSBD2vn6EEpuLkgJb7jpNjr28cu4+Qqk/bNrrvMx8/t
cA0maL5xZDZAfeQJ1pfF0R/pgX4akOKH5qR85z2f39gjmPUALlaZ1ExzNF8bKXY4ZrGXoVuggFCj
wu1VRDxn9VPdUPrm2P3HXA59NNu/Ot1U+3WMn5MFoFRXwTA0+ogyIoxY/+ognZOFlcJ+zoyIbCFC
4xdeqwFxlR9n3ZvTFHdZdFaoLBdq3yACM6iMojL/OfRVkTSpWr4wgZEtr/kl7hKqsSLvyVzkw4J1
gVkNJ05cqcexm85LlRYXkO0bwk/1PGMS6IzUI9Ar46CUhBIOSPX3uBFC4aUMQVyFdqF6iAXMd+Hh
zM4y9CTSK4/oFF88NCTLWCJ9A3zDxKFELVPHsIV8tMnjGuOZALpamIThz8kUR9XyqzqtHhFU7fGP
qW0HahHsyqdp5iW2KPXiZjA96PQkWRWev+Tep4VLvJFq77J56A8ksAR6wxROxVnsKsFYaA8gmLx7
lQLWM+lgRkjzOBPSPZGYKAlb8d1pa9SOS3qUo3yjNPSN5OR/s8P7F9f0x2iUVxHCTo/1hPiPoJpX
e6p+dMDOUafMydAzkm+69ouu2e5ItNzoZ0lzcgw4O3sCf3R7bpS8Az32rAdSSRy4u6U+O/VAA6tN
4mElngbTcXeYOJGo+2OJD9oSKalT+nK2VqorEo+uixKxPekOPvcAzptpzq6IAQt+d6yWWG3lebVx
kvfDpWmX/RzTb6NZ5YREIH9unL6Ouq0Oo4lBjHG1/7jWukRa47aXxtgnLgqw/K89ivro2kzyuZp8
qEuHS31ThZEzI8nABIAxGXFIiczK/gY1gDNFQcrHbxYeEIzTnsFv0uqqFVVySlQVqX/DHJnE+iXj
ZzsjkEhvdfGSo2aI7FInUdlpPnmCiWxOWMOT2on9wZP3oid7Lhk58MqpKUnOIzi1ENMTkNx0FkNz
mpXcJDEPaL/F17Bj5TL7l3REOCbMfV9g2KYArfUnPVEDp49fHGQgQQpVj2Za/4AXyq5ajLiDZFXu
Tg1FS279K50mObUjIQkVRmrGJxAFlNYjwelRHtN/0tsg0y3AZJIbcRgX+j9PnwiEWqFZi4nyUfyo
W1606JF1TvDa5KyIRL/Jst4X5PCuY7YEQ9eru372xLmKvc4XGR11XkylyUTmVUhLxEeBgIypRmXW
SFW8i3yy8IyRYDJF86tx/+EicGMDaVuGLJq/oXhQy/ppe6c91TGxPROtk8LgNl+dxFltk9joSD09
ZEQEDc+Lrs4oBmFKBiz8ZGCApBquws7uknlTYKlCS3nW4E0jw0PNS+2dElZIFkOAT4/NZS9k2SOS
9LbUs1H6c9Z5XH4uSXYkevVlpmFHk7yqaJ9jcFpOhWpndePLMvcWAui5udWGBPyq686X0tZODHrz
oRL4TyYBx5/ViBZrLAA7qa/Xoli/dLMHrnAbhGT/F9zWEGwJDRqtB08gFKUMZ6szIKDJjc0b9zo7
eLKwV9HDvhzRGVmTAIpE1k0yzxSoWeFLFb4qoTsuzKsYmKInPlQ1WObR77GBG1zidBbyDTBD9IOx
3hHsc6VN+OMKImW7VPGixqu+26IrqIQbaVLmp1kx60As4AvrzeKlRHv+otEISHQilzC+PdtT/uGv
ZH1ViqBu5zqwHQbBwR3OrWGmgTtyT9gzqSYGAMdurqRz7uQfvfuaC5VAcR3XLhgvDd3JSGKCRMzL
hHDSkrc+TnISFzJON2TcCBh4Z9RNmyZNQE9P8h9jEKxxGT57G4FLdqoaSLYyBYmp+U0as7IdtMlp
HOVPLbV0P38oNnmhQ8L2Nz9bpo1y38FIhVSCGE/f7pr0UgqXhN/agF2fG+DReLivOZIAK12gKHDn
x0thkDk96OdulsqB268KEKljqvGWj8bWvANh/cQpecTeKKRtmfPTmCXPhVJRN5BRwfTrOmK+UTRD
mlzzyPEJEagxdWMcLwk9C4f8rUDs5QnLPrQtgZJjV5xr8GW/aicrsgRaOnu1Zgg1AhRy85MmvBFD
SvG0YBc59pN6dnq3fpDTcjE0cRuRYDRbEqWSOIGL2hRhpL1c8FryqkP2AIP2RnzQE04n5hxs8Dwo
83hioEKDl5x6w0g+DczpnpZ3/tJlyYHIEwzcKjE9DEE7DJi4BgULtDsTFOXapm/N+StSbDuQOmEI
0jQOSV4fHMW8jWb+UmUoI5R2RWtiYL91Mw/Ta4vxDlUs7PCu7xYaXeTLPKnrqS9xj7JJnGptfE+Y
cZ7Wme8AlQUyjIElLqu4g9Wi3zLpx8N2uCx19aqbmX6rlV6/rSaRZknJpD+MYSPxO2N1ZO+pGWW8
gZjgpCL2p+9hDjxIjdm+TytJW0V75QdL8UppOsL+6dlYmaT05Lcwlu96IBqwrfqzbZXeuR60b/Ko
HjGzjde4JF2SCor9zBsXG5xezSDDytOI7X1qyqbxlyG3IopGxs2SN5QTBxCyKqdHpe4o7zXF1tI8
DE0BCgr7JJm/I9yCeBhcHMSmMx0crSr9oTCmiO2T+zMF/B9X5yXrsIQLYXSBQ1+5IevusRwNbGFV
7zszSekAVzvXTYcPW0xvvZnepOE9Ffn4Sh/5l1617zBJl3xV34zKQDdgaHaYCvsmqGUtPUIiq83p
rPKC5Lnyb3CXS5F6qr8anNzAQ9FmMLsSs+jr+ZY7D7bWdgGGPeBKuWnHgQBC/jaiYcpP1v0QLzgq
6QTBqqvFsPR0ejRlTtVk97pqGVazvnoQlcXiklYfqWewBiYnAGElsuL8rve8TNWgvRixS36Xh76P
eET1XGjxWafcIJ6F7TtNXwftYN4IlFJ2k2L/Agn9nV08PplDtVfbWl+GQVbuXFUVJjYlPc7KX2Lu
MN7GJi+Es1B73hu6n2kY67LECXt343c3j6htsCnH9bgEBaQVtxgDZTmm6gnyDTWMg/enwlNjdap6
aIf8NnoquI9nEaxfeAiISFrGQ0ZHd6JgTYMQJdjBwOclFfKe5bTDCIyo2klpOsWJ7ZbFid3qZnom
Tj3V+tfO5uQX3vxAVuUjziEDyUJuR2luvLhIxNi6UKQgznj2OoXjDC1u3pf6O6owCJelZ3kR8KPV
8jkLHqBKmvFDqxWhKeJpe7pudm6rIYgtnHUDXzuulLo56eLDan6RRvlsZKuDUkJ7LklKAPbL/sSG
0IOxt/RovaooGBBuZjA3NpyDXO+KuThBWSh/YwGeQTSwd+zb4pxl2WXIRxgIepCDePjAnoO4wU57
vy0cKAjkfTuHwK4gdeyjUa8Yg+S3W8x/Rb/iElvHdd9iPGiMe++OGj42ZDXazL+oiX2ZsC0gerep
f/Hkw9q4L2Y2n0nQQdpKUuzOW41jK2w2rGTTzzbJjMAYyousBWS2rv1mKRB5J03NmGeFd8ogVdF6
ZgWW/5qPp13JfXX7wCLty18RZUY4nfxumQHfsj9WYfDecnSTk95BCfbeUZXEm2FSWTLI7VzW2a3E
C8/DglhIF6/m9o7NpEyxcJGhog1X6Qwe1TQGaJymRbq3ELsI2e8t3bnO9dHX+yrCDZb69rsOp/Mf
S+exHDmSBcEvglkCSIi8srSuoiiKC4wSWmt8/Th698Kd6d5pUQQyn4jw4AeHu2iLZFeF/qpoDPZP
4AM3TYWLLR5+bVz9+ILb/pA27FjxyiL14sPSxF5L/RBGVX/0vyXGzGUXQEdS86U3zw8Y0Ld4pyzp
YxttP6MMNEWIA0cbKA7E7OZlxLvoenkAx8h4OIHiN0FJ9PA1UeNjAumpJ7CB+YsB6xz1XLgzLCYr
UoPNXfoT1pca7jjmMiIp2hWKYtjcWcr+ySF0ttU/Ejrmx7g3b6IXexc5YwQ4v7A1DA+RTtfE2MQp
zeRkuOqQZ2W392GervPU/Q5PFY/EMcwRpTVZ0y5tOzM3Xfk6kfFXSmu+j09+HvgbqWaJeZZ/toaZ
bEJTIUSTR1+Nx9plzzQrdaroCXvT2QhhTeTWINY5MPu97jCqKNVdDWaBfTHzdzoJiNzrDKCamw4r
YWpQnnncxrUfByvLqtejXjcb33EnTHZxOnchtBwj1mAsFRTXv1olMJF7w88wpo99MMf06OEpFBOf
LO8D1kWgW2xEFiLxaL0xNPHp/JgDpWiYADRFjM4dIS8En8TUh327dW2qo5K9xUPmaud2fEPzYV/1
VAAJpMckMID1y9BGYEoxYUCzZ4ObKpuiq2kxCvebdmQeOWL1xvNcrJLCBM6ZZP0ya+CrtFqwl4P/
NQxYiiA/AmZR+pVm7Q9CH7buoH+KvUuSD/CD/Shi21PA1dVHPNzjKgaHMS/uWfjY+qHuA2Nhg1JA
JcZGqsGOhRJlNM1PveKVjVntqWDyCXtk4oOe6eof7Toal+XEYJNotphnPN+NPZ6DlulyPntQm9IW
D2nMFHte5kAUkO9Eebz3DGAjk/VSuLdAT67QA5WLELjWCt0IhxCLfccPr40UFGohUs2s60CR2ybW
aiAQ+IUfOofQkCEPsctHTyrpdcoLLnGLeWzbj/YK1zPkec3YuIzr0kz3EC0bdyX94JK5FQIaLpKk
mqxVPfBp9KWjtqCYlc7Hk3n4aqvcuo2MM1jT4ZzJKIQr0mqckuiKUfY/RMGQIFlN6FFHZhSxqIN7
kPZvAXj1Ligj9sVkosAJwTpvFoT91B44p4v0jH7dArt7RlK7BIX4l7IIAK2tAICwO0Rb+mPWkbsd
3JylT5VyX3qBycbLEktz4tWF3X+tU3jqTUlb5PK7wKJeV43/2obd7BJmH5PlUHujWFvohBNuC2UA
hsisgi17s9KNLlhrukegYZyfcsP56lmin0Hj7YuqPjimYBw5JPh9hguO2XATDajkcGoR39KgifNq
9wFXQmeX+C6tRwbSpLgkrJwktuSlYFP74OmGpKDV3LWEibxQI7O4aRT1IquRFwxEup6LGh1pNZXV
jr0efCUWAxKNAMBWmjq6GlsRneQZxsqv27OD74O0gxzrJ/SwwzhFK0sgJ5N91G4cZvSgVJzH3NAX
6c7B8MqQZ8YR6N0BHna9LjLyL2d5YWJav5PPnDFB3tlM1UwCwoKVCx4nePBkc4g+OZQJz20QiF+/
0bER65ICP4m+yP4Au9KxTVAWtleLEguWyDvF+XDKuTMB7d/rRv6Kruf4TIcnqvJgnzqvlqmulcW2
NXTqbNUTl+Opz4CIoKVvTmoj5PBbpt2t0epiQ/aqjwB+vAbe+KVyp9s2jcNMW/DJmoGzs4CbYaB7
nv9XQFgsTIjtKiKlxU0BM5GXwF+iQcaoo2AjfxH7Ljr4CGdONXlvU+OvpUFyQikye2la/jKwBofn
bgDx7xHnwndxKBK6J7KpHlwuLbRGf1UuooXZZd85dr5GGWsvcutjMNroknpI8FMVN/yK4JVc/zFF
V0u+HnFHIOAXdZEyoTVj9A6pd3fERzWHdZiNPo/UK0WO6dyfgobi4kErR5AmbKyJGbltbCr4E3Sc
oIy8/KLY3ceWi6MljZ9EM6HYqreDr0Ubs6aStKi/WaYg2AAQn+Yn/oCAx//nCn8TDrp1dJXuIu6C
vdeiulMVwI6pZuLnkVVAYMepF+bNsK05lEnjOLbj9zBrr5oLvQiYwvgAZ1vb6tkx6ukiEg5jVDfa
14i0lV35CG3I5UXTh8Bbw4Y9qVxTjNIEq7C+3plmlR1DgYI2T0sb80HHt8FNGv7sfLsy3ATr3N+k
FRNoaQr9G3rKUk/+ikJdRlN+tDlEYUiIg6Mdygi4YNla3q4p+uxUJlBZe1lshgLFr1MjBu/JPdq6
ZEjFjotzNtb/LFCNa32oZ9aj5p7iCqMqVO21adWn0TTk2pgaFvNYnLj4Ec5QFnrKmrMqrHbftsUT
ihn+uh6RTDYC3ddavzYRTT9OooNpI7jmuV5bgSNetB5VZ4YLaezdYtuPPf9FEWmPqrrnoXVMSZFb
ZdpEnG2S4GypP7DaXnyB49BXXEQT2xS8Z/auxplToTdwQjKXRBh+agmm8c7yERh2DVIo2oitIX+b
isENaqfoKWu030zNCG5Hj5dNfWhBaK68EMag4eDBmW9nzT80SACdVHGf2L27ZtL/k9iqWsPBEcuy
4lPw7eZAQlV3iPqXJkcwobpHbHz5SitxkbHyX9sBcFMRHe2u0va82lsuc7CcNqolzEtVBlagc8KB
bqG+xJHZb2TLCSAjnFooVkkZqsBIzzyPkXFc5WKbRXadbdgE3b3c+KK3iK9o59AfmoeOLgkkGqs9
XLjbxpqwwdjtAaS09eAXWg+qB4GRVlO5SMavy8yuNzJmLRfG6blpmbu4BvYAIt65xQN+DzjhcZ1S
iZX+mr4E4XwMOYqMT2uPNYTL7wBYOV0D3sMylqCniWuuxEKIfcVKUpeGt8GVZxzkK/Nl/0FXzJOd
UTwNrJz2Q51cy4n1JYAvwm16Kv0g0khJz7OngE0vDzdSnrTmsaW/OkS5Xu2Gju+ggCp6jJWOCad3
voVOS9K7GComOHgPKQX+dUgCJu9G8QrSE9BBPOHohxC006O+4KkGaZkElUZCZ7gv9SrFHmApducm
Q6bS8TetWYPkDJAGFyqiKmfSR3AbIuIexmOcW4tQc0jnGvPnSlPgZc0Cv710nqmRE6k7h0Ibt8QR
8OnspTScdaDw+ELhYunRZu4mlziLw6Cq1uXcQ+DdWkS6Xlz7/D3smETiPhi2AwFeuUsmeKA4m8iY
SzfEeAXXTHuqjI2V+P4b+X4Y8pPxTmxksI3y8VHLcFQlI5uTdsATUI3JP9kUIjmGp0sXmyS2C+cv
bC1CRKBSLyT/fzJ/kiUmAxTNjFRjKGVHlYulKuIbm6xT4z0Zga8/iYFEP4KRdq2v50uzMLyLM31E
Q3lBDf8iRzdf8cB8mr5yeHooVsx7gd/zarJlmcNyl04d6ZuySHv839NOswBW88kVD45MEZZ30bLz
HGcJjA6GLJu0cMJ/46Pkre5EXbgPhhVdZUcMkgEgyO0cjelXoe3DNzIzUOMjXVzpOWB8f983FF4T
ZRRGMYhdBlB7u8CfzxuUImpgcDSOyMUcnDwGO9SHxnRpB1Q5nA2mJIaVPbvWvaC43nnC7haZhq4y
mCSZRCnQAqLAmWQAiwgRZ3ge8yUbvZ+J7rlKEWM1qY09nkh1vJ49VQy+N6pLlCmhwbYVMCmMcmM2
b2x7fms3djnMppHDIMvAS5QTiqNVXgyPmRk+WghhFwyJ0YxUxQY+3ysmuE+ojIioxfAgAwbDkB2f
EGLiLvbHH96hiYSuXZGZSx3p9wJTBShkxvA8ZhkT2/ZooblCpHmMkoFkBMuIFjxFl7H132tZ3azc
24lYfiadyin9Gd4QkcZl1sR7tVBcWWUOmW3wmebklnYcSJ4iPijcFUphtTQVOj7/VTMieSwH82AP
zic7lnJpV+4m7DLmS6zhdPmaR4gvjTwH4maAS82iklGLG1mngelYFoh8kzpgr6WDVFIxgZk8kh1P
jeb8dQUWAziEzbKepltgojyqqh8DTlhjoXJrrR7GAva5B7TAeKUzBn7hjzJRLlaKxMNSsCwWBDiJ
8DNR0MKIlUTG3cKBglrRQkJZV230aybeRUUZok88JQx8xn5vICNeDHp68Mb6CD30tYmQp4lO76AR
hZtg8m6urpWnurkkYyeXhc6vQXe+5Q/BX8CpnzzUImsvLN+yCfaiUTMrdw31aJUlMwqCh7hkVjQO
at/lr11aO+gLAvgapoZbB23rqDWHLlRfADw0cNRkavX1IZmf93piz4iT9M9MNCqFXtjLyENVYllT
vsospqmM5Kus/WZzPY+cEq4pPbvbPJ+ORGCVNmtSRzd5y8Pg5D3b1Mq/Sfh+KExw3MyHFM+4QW6l
/hulFgU4nnBvVeMAR4Lr7KbYfA1LAUcM8MBUN5RSDadeBF0VWmZxmLRJxzTKdEa4FsOnUbX41+ZS
wYWBF/xlbXxrXHWBwVzusjB9rrLKXKE15xCuIjRbYG6yMfp07O7c9V28Ycn1a06z/658I2bdWNeq
xN0AdcMuvVtYaGs9L56TUqvWQYX4qLJtKuHgo8xcoFZsjzitmYyUFGOu7fqL2mvOrGKSHR6PhzSs
441nWedigChDQve5nKpPP/ioQ5ksq8GSzCiLTWQxC/Z1ljp99czslLUh5ELyJ90fO2cu7HBk8yIz
6eZtAX7Lc6nCmRpWdNWKZgaLBbwFtuFXyP/6pp80xJY04aQhU8CtyTLXF+wMwaWVy6ps7rhGkz0O
2T5ErVxG/hMJbntjYFOZFQDGgHhkD0ab2myKWrKh7H2Pz22M8OQlDtYKjH+wyrX3oebzGNghPxQN
sMgxgSRmyORX6tNjzHyPVdhqMPGhUnNcxvi9a+RnXvd3wA1U8OCVJutYZcWp5GRBzx08JqX/wnif
zsIzNvWU+ytmi7AT3QxUFnNTpzv4uiKUESc/WSxmEnFXruQo8y/TPxVDukrYadptwI4ElRAyz2fd
T3PWSHybHL05ppY8jzZSMVsGCy3/HZOIjChhkxsYUNH0087mMn+Men1LBbZFy6KzsgJnaI8yW0lI
svI0zsvAKc5J7kjj96wYls3YRGsHOT8XI7iqWO17L9zHGXV+ONzSwaXhk9BF/Rprm5Sy39X+k9VN
d7zFC90lrIdKyOIMa7eyxjvOW4xiVB/XuUSGZ4jmKczNJya+v6zoLozfvvg0fmzjl3KFVFubgbm2
tZmKpQr4QI9WPNeLkHseTXynoKaNYb0JQwv/TIxuEOnl2TaSF0XeHcvOHOBrhmkJnrwkSSlIEClz
FziKTx75HEjJMr81c+BoaRnM+UIcpoYevvGQwIjBIdm+WQJWXsDWl71hujZHQcdxiIb4LjsdlSAE
RrszbjkrMs0A+h1W5W0cs5WOSy8xsKA4VUwJUR2LFvlW11dvTkF6JUb7rr61NYtd9xG9tbFKh+Fc
4omwA3WMpqRYwiT/mywO3GZ8IabOf+gVryDzLLwpQXUOBfw+iqhNmEGTll51SIW3gTl41loTeJDy
vzvDePQRFRtk5HCWstO1U3CcpQP9JQu3Q44GJZtkDmbBF8xvTRI9Uwxsqi7WEGMvY9h9DxWc3lo0
sFEsgwiZhpARxIqc/uOF8kHchN+vXCqDh2IilcCH6lop3s2R0XbWc2+AoVuEmfZd28VNknvJIuSh
alne6koeprF6K/ooWWQSaHMuG263+rtqsrnUZHYY8vLMb90o4n3XNq8+b9NDyxZgIIahiuWtndJD
k6M27mzjOE1GuLGhPCwROR9MszA3dYlC8R05ASg251Gr6hvZllh+5KPhpAfVn6CHETki9ZG2XLx3
IaVwqb8Dczm0Oi6gKhu37jic8a37i8gir1LQzTil+qkNNsKtsO4NimRPlC95DVbeRU5HqpJLscDg
f8JBstJOogWXpUkfLYQ1fZD89WDlcx8dmz+GTF/AKcbMHFlK/jKlmhGvDXpp3lHKjhccBTEOXsMC
PkH2QH219QDVpPeLFveCdAg+VVwUa48sMEiBBK8rgqVYfB6F4351rsebn4fUxWXyTciw5LnkVBVz
WlaJ9QH7EbQ+RpKw27u3Jg8+cEkd/X4g/csB/RBpiCFd+rDAYD6DC53kN6S0QV3N+BOAaqTswKiq
wneKiofQFN9Rg76q1Y1dmmhXlFwnEQloOw43fxh+tJzljhVoS1cJXhg0Y3gP89hZa3MMgRFh+sly
vj/aFxgaZE8cdSDYSaFVgW4uI52AzyoM9AdPpGIvjegaS+hAhdudqoE7g6CQi8GMA1MnIIlMrava
crYiJupuDF6HEZBab7cfcUBZrXhttL5jDsmyl3ZQqPmWM9Rz4KKDUGGwB69eL9Irmsh8WQrvr2/g
SRVQVlMcQTvVjffcFvdSJAioKnC68OP6kiVsbEXfufQ3dttoqzRiTmsanBAioL5rgIDiVfogoAr7
szlLM7KKQW6nH0bx6/mFiwI1PgUu5Mhqeo9n6KdyyNRTAiwM67plH5i7AhbsIuxm03Ya3JF1s/vB
0taZJqbCIv9QdfoXTpQVLVUtDgQCcPU3c+Bu4FSl5ymzn2jyLoXvX0ozMLdyEtvJQIVAOJxYIolz
F5knUBx26CKXdKas/gP3FNTRL1AO/jD90i1CDBlV63I8lckB1FuTtp9dBAO3D8R7OL3mBDQtYo+D
y0T48TBmA3LbPAJCI1DlJ+pX93NUKxygZcf3Iwoq1PAa/mrD+2osnSmeO+gHJJ6rEc3hEhkATkRR
dDwGm0LaLw4xOkbHlE247CtR39Ok4VkKR9L/DOES7+SFF9f90OywPPcglHRWtobwKpwJtcbe/+rl
kf3QmwSzpOVP0Ou05MPcGSPFGqnlOqltkilXRGU6gmde4hgmqmiRlEO+NHrCIgErvxVu862soOFi
p+CbWjIu8+nZxfm4qHVSExlHz0F6LD7Z87+KaDD5U3OL6qLBpx91h94soSdHhOtQOsNc8/W/1My3
WW4WZOJqxCu04Ta1seRDUkPYPwKQHH1YYoOljk5iGddqhLZmTxhWI7wpWm0fewQoO7eKSU1PrqOp
19cswcqTI8oRBtutBhpm10TlvnKAW0MoyYSCipNjcfU8/wB6f9rj6Pgu8cfUYUzWsZZbJwHRzKmY
GORAoBgh0TFpOgFUBAbVMAmIUKLUBNO6qmfW7SBKcz0arJt15gdrJ9aWhUZeS9ShCnSE/eNgB16S
3GzyvY0UChhKu1YPDjmei1KbXqhf8uPo/gag6Vlf9m995JHrK1CXhmO2CZFcS6pLLB1UGUS0c8kF
8/ygwKJlue2dlMQzuMVd1FhPNMiCvT4jSC88WI7MV1IWaL9/+3biKCsiOKyYYwLQ3yvpYkXoa/sl
K7DmoVe7diCHOOvNpzC2sZVkjbdiIwOgrPdu7cAUkZUQ//30VDTWLxhzf2W/hZkEBKrFx8DkDo+R
nS9TjYO+ikJQnGQZ8NuAy9CJ/U5C7dfFe+DbHl56AtASgs+G6q8GXrw0gp85fYDDjvxw+Shki920
jMItNHIASOgzZVp95SnbLQwd/UOUqRbjggWrpJx+eQchanC+M/7igZxddIGby02HeFcKgvrSvvlr
1egfo1C9itiiM1QLgAcPGqTci5M5C4Y2xqMG6cIdEDlFgf2YFCzCWjKEmvClVHy/GcY8ezou83hI
N4mbEJ2dhCfmBh7kNhKVJMv5SXcWrGQ+4nAYDyoNiLFq56Z1Gxv4m2NeM9MUKMod3VnljrfV3epg
F9gOzZSDTGO43Af5j+WLOewMo3HGu3rJfoumM6+9eJ0JKQdET4ciNe9TjFXUt03Ms+4ebdw7a/tx
Q4SSOGrdxez1+qw1gbftcxjydWBTn3ZWf5AYuO6DUuj33uusq14mMj0fyhp5eMA+KtMz7eIOVvgI
P/epzie1Z0Bvh6q4ihANk6mP8QEO2NFU2a+UU/Aec4gWeEF+0S2dSVKE8efoL0kcOsvGz4FKoZ45
pGVkr2zTTu9OUL9XGuhkSClHFWv+o6EIgdVEueni4TKJZPgGgr33wn/hLWxTYF+xE08xvaWpZe8z
2zL4a8Y7x+7Hnyqe2JUU9qfvlz++d/NjG/omOOPbvy+1RSdkQQLdOXDggcuH9zlJzEyLkbVeyFXX
qjfHrE3KZtb01eyUTIK7C2eZQV1pn6Wq2QYOwHucUlcHmwkG72Jjr6bAcc7Ccsx1KId9Pn5nBa5R
gtHVCfRge6Ne+CUOr/hABWRipydbbigd5nlWq911BbEklhYZYOOpnrpozbSovCrIfxhDiMWyGKIy
Y7fnNxa/rdbJN2RK+aWooXT0vibXVHNovO1jmTj5c4Ka6USG46drsQSNiu6QdmzDjCm9RkT+XJq6
zVAuiecc+PHOCuW7LXPnhALOOVXzF2mwRS8aqZ/RWdQjL5bQ+KwbIvaeExtDLcWZuaOP8lxv/CBR
jRLGgO6jB902HHDzR1M/fijU1Xk7JBsxjmiEetc/RThsTiCSKO2IZlsCT/C4iaYKgLT1iP0rfGQX
GDzGzsR+N0UgFPdG8JjOXwC30XJFDHo1zdYgU8ecT9zva59ScxXETvrclQM20sjaSg8oCXCLGol1
Uu/QbI83E7PADQsSPcmuA/LwUk8K+SaLotW/P+38432Z///H4/nHR4xxjzE7U6rn3rtaIsn2uch+
hjbxrv++wLLC58ZOtQAwisXY6ja+WYmLbEq1bzTAPbWuRgTOQAO1QBsvIkhvfZcU3yP3DjTF9QTV
kJSLIX22HWLBnSFA+cHu4znAm70BLB8t//0rlbl9SJwYWIvTkqM+ptWWU00RO26voiEsXtAgJyez
JK9UeCzoihRnb+tpf5iKQxKAVPJi1cTAEVTp7zyrSF8Y5SCkFlW0+fezZZq/MHmV5ykL+1uvEG5q
DOY1rzoXhts9qVadWL891kbayQX6Jm1oQRW05bgIHFwibRlph7oN9U3SOUtZT4dKGt8aK+LFKKPy
hN2sOmQ5kwWleDdk6jmbXh8Ro/X85TlGF+6k9Fm9l9N9pxZeQpRS3mikV61LMaDnpE0L2R3rynse
bGS/xQBzMDK94os0llPDiEWvAgzL2L3jG45Je6nsqr3GDRL7xsmNE/KnfMtcNzpgUAPLbsbU8yVM
KJox/A3AQBZW1bynUR18tGb3GiOd/iQYNJ2nwuUttdEUW7b75tp0tP++FHKWzvsDfvEC1FijbIGc
fh6hN47/3HetuCCyWOTspbxWYSWaZmrb/E99x0oB8x8IJqm9j5oTIB5KmlNO7kdXZChDJoLoxqTo
9ikevAe3tRGKtJO7B3uzFtrYrxFAldcqRpaDE8r9Cqn40OXZP2PI5Caz/OIJi0+/Qb1AmlLgRzun
CJivCKu9ySSSV1/bRnHS3YCPdLc4maaLqOTDv5//9+MSON25GCluVIpkQhWvqL3TpxYkuewSpKlF
zzVViD+hWu9VWVO6GQP4USKaF7vka6akciwGVdkrUznNcWysbc9+YWHA8d5FCXGaQKhh23+6bQB2
n+XxriAI90VvKvbgZflZ4LJZOAijoYoz9iv86RjZOYLSjpqmNBX41WG6gKuE/vBlqqR8ckPmyY1r
9NSAEpQjRsmN/vrvB6TplTt+oRhSMWE1uvC3Uxo75wbuajqiIMq8st2gpY/RBkCtGxrvw+wd4ly0
WrzHXbpscnO8a1L4h5ELGWqiN72jZKMU08jVNiQwIAjgLEfnnwjNKqWxKMMDRUOBTkjCQCoVesyW
SfcwzYqGBp2nNwWXeYZARl9+JPaCVJd/PxRH426Ic1i0cbXEvg+lW3flrZ6++xgpbFfo+UuQQvc2
G6O8Ng0CwTBynX3VYN0MU9tgnJOZbxqhzEbda8/DHJGk4cgi+JbGQy+1/LPUyufWz9RTk0z9HkD5
csqzZh+XcNj8ybfeaf0/ok6h2E5M7jMup2toRV/2mPVIY9KUXZa2MfLSuvvS709GD4Ola4ZzBRWL
Ce6c/8d8BnGQU3+qCKoWVU15xaTjg2Kz0q0zKWaFaLNAEtjNFWbPkskFgE97HRa2i1DRerUQih8R
43vXCRsKS14EPZamrmjpSH62WxdhZ+MeGtzSG0Jpn3E5053NX5r5S5nrWIZC773v9n1JZ2r75kEw
kzlBz2TUUdev+EvSK4oYkloksuuqibVr0dM22i2WidjstCtxcy3eFiRCDOS+kkjDuVTScauy7gHG
m1gysthfZMCMiskEfJ6N42qsWSBODD236F5eu6ZzN2WegrC33b+qMOovfYz+CEIgq6+u4ai2JCWU
lejvlvGW4WrcTJ58UxMJTV0mzMWQcm4wFZT7f/+Uazf+AqhzbfCBY0jijEVUou43zXdq846KsDNf
SjvCFi/c2X9kQB9IG20XGPTbqTeh5rBaiCeWv5/5yNhlQXkWX7nvz8NW6Z9aglYPRYjRQJX+zW56
7WRPPHpjZ2yyjvV0bljPynKHrU6C1ga420vf733pRndZnyYLJ2PmGxQsZXd2sokQxFKD3xsDfyrp
PQ7/voD9ooYMu2IVWPnGEl11wwFTrnyrxz0H3vOW2ecUXPO1glrg4Bw9tu20lF4xPRHNgcJ0yPI9
jtT0tXKGZzQ72Bdoe0dc8v9+NTYGGrMffLW6mx7yrlwYwOtgv74neN4ePfgj+yLOaZdZX64zTRtp
KyIomfOXjF9iVafogNGDxDuIQqt/iwsCNxhqIi14MJUlT+jA1WYICFAipq4+I7WmITPkPg3K+hgq
uJydERZM/kV1rTSJWciYCYCmg/hCaU8lGTlLK8Yw5JXkh+X9lwsGa9tTm238sSW+wwxe4glZujDq
cpPaPmJCr7APLeySVDfErrY1FhhGMJaHXrLZjHtMonrFhw8QDpNS4sm1X3v5upczjtoy3KPemycr
bEdwoqhOmqb0ODaK6IYaY2WAZzEZOWvJlmoTBVaCljw1kjfQH7jUJvcX+uu+zKbpyCb5ZjpGfcha
jtUEANc6EeOu9mS+0EUrUYP6akFZf+Wdw7dXFXgQ/Vzewhop2eRhxtM0rQcqH3hYxAJ9R36niU3K
km89GxnCtAuSZuKrXzsYu3IfHxcWV/1ItmIHQTchu9tglSqJFV1GpQ1kveKiGbDHAe0pUf+IzqYz
LNJ1SknxyEiHSayVHjsEE4GsvLXPbfoWVC/BFIvDVDaogASQpgi02nNkGkvUgdqH3zfZSpUmQVvt
8C4LDZhUpbbEOmqbQCMTQS9JUZW5uvYFZHmZgv+WrH64EfMfgbx013vJqeao2tpcCLt6whUWp3Nh
0PTAEGu4kZWQcjOVdrlWtAhIF93iSHb9ayHxkBh6QTCWZ34MbktqrNOlO2Myuie3cfqb4eByaMvu
KRdmfHTG/pobody3YvCQKWPpQ89sgCoux/YYzV+Q7RC8THXQq5aEQNdnhxoHSCutqT8CFgE8UCBu
oZOkOS1DRboTM8V/lTIZzkCzfChontu3j72Q78LXfHocEmIag0FslhfNikcTF1RVUuNKA2gbW/QH
JPQEDMFhf2o4yq+s4YAW5hs2RvEbqRZIKExisPzyzgKV2MuwtR8agP4Ib3hCs/EpzXtaQMCGO6vS
UTe13mdfTuLdbMlk4ny1bloQzmUOXqSydu8AzhGEu2b9NnZdTPRI2bA5sb9TNwdfro0HEiKzs2ap
ixs7xm5C+XaGSdVhy5scFNaOvow1iOw17wl9bmY/i8oB6enVMREQSAYiV8KTti3MYJ6yL7P4h0M/
uhhpzZqqFjf0xOI2kA0CYvQjC3aRPbUwGEvfPcfzF2w7IGayZtNmJvE5Pjm2TdPgG3F9JGPuL/os
9ahC/zxBvXmLB9kyyLCb9Yiv5jmEXRGM2s3SrOI5zK1yn7piFk2YxzLqPwibt5+dLJoeB0zP2Hjt
Z2bWwU3vHC4iw+ZqMoA7mMijECuZ94Gpc0K6bRZpz6pjgReHIatirp4Xw+N8lLqecOQW/kVWai9V
IzeMudWyzmQChIGZAm71OcbE+QW4nCFrsc2DI5Mfetj+PRjlX5aPZ7eS9Zsn+2PTF+OPY4Sv7POy
u1Xo0Tq2/OjgcOmep4THEjL6mvt9hXtUf+SY/fKF1J5FUPfnNsxe/v2bGxrFzYy3dg5w3VH9dyKb
76hQ7sbHe7j0Ko8bQjQYSmzqEgc1z97OnZ3H9YKuCSmcF/8AlY+MOLuSVecjfcMyYbMGOMn5i4XP
Y+XZOiqoHs1zYGAQQSzjbwmvwkkTdMFpzN6w+6RnLkISp1R4YkCgoy5mgpaRjMGZTVqOSP0eInlV
4o5HUwICdPqozGCR9eIl8jPvGwXImsa8f3fdbgBDqmkbAMj0Anl3qAthH1Vi8mQiNlkWIf1O4Y7a
JaNRT6KiPYfYFXxsHVvSTwbmUNbZ3SiMWl++GnaT0JABeNmfhpXkb7YvRshNE8cdbl6HIE/omfPR
VemuSsgOTcklKDK321HRIEB2/H1eCftQMRgLgFreJl3HUAosDexkjiJu/kLipgGfbUCkVidTcM39
YBUT68oS6D2zyarVi6Td/kfZmS3HjWTZ9lfK8vmiGnB3TG1d9RDzHJxEUnqBSZQS8zzj6+9CZHV1
isor3X4JY5CUAowAHMfP2XvtIsDSYRSetiEnCtW/3j0ydJ3HIc5z3jflMZlEeYzmh36AfZLVUbse
3LQ++8z5B5Sq6FeZoRlePXLrC8xj51QbiE3EYdYwMZt6PDiaPbyMtLgPtUlmnl2RnhOjV0ZGIe5o
gDZrJ+JMC2oKYbrV7dGknD6W81cyrbT9gDoiJ399RTogQTXl2xRn2Z2VjNnd7atB6IywsRnsJ8Wb
QhXODZ3UuiL1o4Nw1fhQcGNCVZ+IR6Fc7BuK7/dB/bWFVmb1rf25zGfqSdi1H0OX1IF0yuMXrwZN
VLNcP6kWsTUN3q8Gg4qtkVXBhxZbEvvr3DsVEGE/lBUkTzaSHn436oIwb80Vtsp620KuGGm3v5Rd
uKthSX7DX/1YVrSQCjmIO2QnY62cN22gBsjKnL/LcqmphFtu2viljF17lUcED8WuFl+QGcQXwLfY
80f4fw7l9poFLKwJDe2b6Ur2cU+raNwNcQG0Gnk4w21uq2hKmamhMpXSMh/4zMtNmIY9eyZuW03V
yfM4T65qPxR7rPyMsOLsJYNNzEk8c0CSMn1JTL9du0p/8ioOh5oifAyVHjxWlgseqMSTX4p2V8fq
RQonwyEvzNMgOZVLAsiqIv0desPwMjR4/uAq02Qihg4pLl3IzC2yp16aD7JOMlJEw3J9c2O7zEku
qPnxolWTs40nZltZC5LE6fVHNWf69LmbnYYhpidhsas2SaKfksigu0zD18SBmnaDIAQ+d056RcoZ
2WYMEEOSqjCf1dcizGk+Nknwsc+JBa/gKux1R9dPTouzVWMHkTUMrG0TdTlXJV1sX89p7qrGP8Ld
yaOX0XLf6mko6MqVpF0Bd7wjLq1Y520Cbcd5HXM9v3eytVb5irUMYsrtOxW+Nmy4sANcCrXg2Yfl
sWNkGGzT1MiPrV086DJNLwa810Njjfu4Lpi3bXWKrIc2ZKI9NJqBQqyINm4zlcu0UjuLDf4Hmnjl
wSRHbUm/z0Hj4Gg72XndQZYlQVcGNJ5Gs8qToGVwojooTwMRwBtbsmv9n+9x0ryEsOYftRGKdUVz
CZLDcCbFCAk1MGt2j6a3RUovj8KJPsCnsM63h6R06dULTOxEFljnAc87ccDmuLj9FDegBbFQz7Ya
SU4LWBWAm1WT3JdQd++HfIKCMdt5vLT4mtPlOP7PQzk/DVt3ywhWXMpkJMmXu16j05vs7K85M+Rr
jQXpasdJfKpFRBPVdjcBIeRHTRMUyeoRFTXvAICBqfON0xT1f2xG+j7KTl0q37iS87vSKNBjG9L/
YpA1TMjJYYj8+A28B87Cwlv2rlbsAZ3EEYUr9AdSd9xp1ZVG/QFjBmpABnZ4+PTgo0rpipC08wxB
EkZEgEwEA3BxyLSg3AYSx142Gyt8L03PfoFax8EB9nr7ys+KvaEJHbgGnBEzi6dN0gwkY88sez33
zBPO+m9+Gu0an8wwt/iotSGJKYVA8+FYxkYvB0SZ82AvIHals+OJmzxaZFnfk2aeniAsviK5nDa0
ANXa0pl0pH4HF0Jvr3FWGieA+OvbsyHS2uvtK0ad7TFNyuPtWT3/KhvVFcpxe+2MyTzqkrxE5jJg
x5fY0KfBpcEN2FfVjG9Ic21lZZk9h9RsjTCGUFCOwa7u0nDV8vd/1MBALnKGgVcfju+qZ8C9LvMO
8ymN2mMUZ6Qn1DrTuglwdjHQ9u9HrvXmps0xzOcxTfHm9wn66r6CeIRfe+E0HjFoQ6TO8Kceiklo
uyAs7JPqX3zO8iPtQEQ1ER5l4rR0/FZDsTAImzmledmRLsoDq/K0EjLMlnhQQDVTnLE0o+8jMHZp
C6gBpYNu2avQylLWXHwriZ+CtGaqG8SwQ8zwTDuPPZqIrqk7NrQXstfWAvhq2AjpK08vYNulV21y
V0AhSDLloNeS9v7Vb3t37nSfIHgljI91c61KRLipVj9SE0V3Y8XgMkBwvbo9TVyyKHOColbDPHMb
TJIaQl+LV5AaYsSOqXnEFL1IaDct6b+sxySOzuA6+HtwoaakPUCLJ/mkRsRaB7q2vu3q/tjg9Sor
NlWHLBNFFljrZr7aoOOTvZEEeN3MbI1iTp5RVtyV4L8OOiTjh7og2MqNdr4X5texwDSEAqCgIm/c
h4L7PbtN9qqsgw9BPvjbnuTVVWE6b1Od+de4y+21MjI21KLqX9Pud6NrSURC1XvwABkAqta+OIIS
2JsfOgjyfHhzIlXVnUbIoicOneF3XnkoarE+MrYqdc06dLqUaztl6s8Ex1laqbQwFVvN6faQBK2+
HMu82qhct+6SMd7pRmA9xTjHUE1lnzu7Tw+NkW8HU2QMSegv+oCIX7nsqSpRf52TCVBtAdpdT1xA
xUkHN7PW2mORE1cfq28ohwpi10wTQ1Qm+LDzr0FmyLt5r01Z5pyguMYbvOl48lNGoNP4pEu9v2rm
R+m45jFo5XMyVQoAflNuAahDmsiI/uhxuiwxFMUnUbVQ+m1DnTuRlZdxTtMlLn5Ej4+9Y7LYNaO+
9a6920sqJbzst6dB3LgYvjPULxlt6Mka9oZBB5FBpLOkIwv4HDWUSWXxoR+Gbl1oaq7c4u6RfX60
EAM8GRyaeJTZMSk7oJluOXTBp0m5WwoHply9ghBb68+jGveQ5QYyQAFOp14s9pE2fNM7Tila42qr
Mzu42KjmqbLt+6wtB1jaCnU2UZbkhZzHoJH7UZsb5PR+9zn4KtS96ACYfE0bd5YhmI6aQ2AxMYep
eK1Sd5dmdYZRiYjokEi/PcRx7dGJWrKdIemkYXGYMiNi4MJD5xkf/tjZa0EMNrCxoYeNdLYKPxqe
TfsPh4V+znEDE0FfRBfHI84grD/a82oM3RCR/fx0NIuPkIuH+5zV6BqFNvPeYUQ6zBm49OzevvNG
LMsArpzeOIJezR7HqRn5DK6Me8npyHDvAs4qzpWRo2Uk+YY5DU9ppXM+efHbkHfZxUyTI3lP7lIv
yJLAIO4dQc5ke/xg4Kt4loh9kCh1RFb9Ymki37pGjsqFEAafuFEm0ojIirL7JGRln9q08R8r6H6t
Wdyz0lb3/uQBY3FgMyM7U1e0X+w4S58uhQPZp1WSkpNoEwLNxMqImbq7wsW0htg8KPGZNzQ0NQxg
xDW2ZFL6/eOMRsR2e09gd4okQLPkqTdcHzxcVnzBJ3lHNgF0PXq826RPoGHUJYYGZlUA5uLwaKVN
hwgFY4lDIdJ0yjn1MjcXZfiqFwQt67GtP0JBk3d5pK0qYrggvfdI2UdHXqbRdg86hLtFbqMsSSKm
/nVOGxnpDZ/nWfhJtBvN+hUPXsHcbdL2I7Lq1bzPLsZQ3PcoR8vBurf6pHlk52fsKt0wCbzzixca
EoZA3dmhwCFzh3PQlHQ8ocZ+JV6KO0EH6sryUv9VMFxdiH7Mr1bHmVW5pr5Qpia3BAJ/bnU66RI+
70KVbvDI1kc72ab1VCpADGldjMwfzPSuwL53V5A37xemecbq0bDvJem+id2j5mvY27F7AExs+2bL
MEcnedqsXwrZvooCnR4SXLEVxPItYiEVrVEL+Vfs0B+Jn2jlYHvIyulZ+WgPHUFADPoXG4+Ai1aM
XrhG2um2M9JyU4wY9pohLpeFPkVXIonTravkoyblBrvghGw9evGlZ27l6F2mYTy0ZR8fQD/OTc+M
ji3Y5ZWnQxuX9I5P2dT+7mqQPfs+L/eFUG+CzSzvTuxcqhiv8Nz8dqn8VkPLpUj3KdzeHpjLlVvP
QmOl2Q1NzWafibF/QLxToa6IPxEXxuuH5y6fYNT/+yHRdH9bILs+ySwdzjQArmapkXyWOf05bnEc
jFmbEo7epPdthPhIdqLcB2aU3d++BwCX3iKr/05no1w4+We6KOjEBTPdWInXuvDHY6kHz8JRKBwI
i73eHsoyJPfPZUdI1mF/dTuaodbkISru5XgZjXC8RD09kkbBe42a8ULzbu1IrJdhkDymtuUfqLBH
tOY8zeImoWr3Hqoav0TNjQpjXj2ecfktpUJYak6kc5GPTD7kbXQt8rp6yA372XGbBCIcBfroN4/d
CPqFlAgkw1FQnywnngPCfJr42cipVzNRNoevTLJWVmyOv3sw7VBhMnMiV2Q5iDwkihWGlNSm7sH3
646xKcaK0WdwVmCXODOGskkniubshARwiQJdkfd3Q+xXq7CrupdMr99Q6yYfA7dDhlZWeOpEs6Xf
dd/KuN1HQxZdKthxdYnvE+xMd3J0F1Vr4g+4wu1il8BPW4T4du61ZqgPEViAtRlO+cc2IGMdveeX
uCgLYrMZHto4b9ZBGLk7GXsQP+YbmpKsq9pUnLzsNdWn8HorsXAgYKFvDRj3kMtXsQUTpNBYPbRI
6MfaAjeeICbezzWZLLkdQYsC2Ks79geHwTTyT+8YowY4xtwIGTkzL9Ns7Lhg6xEMx9OBXHl4865L
4DDWvsPte0VgVyv2ArvKdyhGeqd+ysb4s0CJ/FaGzmvQZeqpVcz9I7M7Tmk43o2BHO4UBb4q9E+l
6s2VSermkX5Q8UDYye+NwMOSTZ2+lV5SX6U+RGetqF8c2XJYtW89tsjQdjh7LOy/EfC/xnjBVXbK
/db+On9Bjk13QXkzLWzGCEfQpvHKtlM08OWYrPpurM+IRumrpSyZaGCdQ5bNMYADyLO2lfcFCTR+
0CJjsIPukYT1YjlaSu1uT2U/koUJbGweevVhFvWL25d1htANPHy/p/fuHaZqCOj1T+EagsbwHAZf
5RjCv4xFSIKP152mgQ1/NJ1LvFunjLBPUu3r5hzOD2UeUTspOj+RK5oz8wOCtIaKYBtjSE6TjgW6
H7wWnAbaPZvm074XUDGS6sNttKVHyXghgZLcv7aWV6NW1m5QdnuhkCSNDZw1uEVMhhWHTJ3Womnv
jE1n7Myy0s5d337FBdsv/ah8q7loDN2JHnLo8Q+ojv196RP3cfve7QHnabYq2/JLrPJ6MfbBl9GE
ohuPpXUi/4Jd6pRszZj0p87t01UyhF8mrDFUFyObX8Kldc15ycqvZS3DtaWm+BmELFE68a4ztGYR
mFp9VyG43OEOCdZM7HOmGBGloBmc1ICOawQiotCB1IS0hX1ofYhEB8E0Tt2nTgICFpN/l9e+Q/A1
mfa3MV6Te5uW/wUClaffJTl7k34qqvM84TkqOTBr0sNP0pr0eyl0+5IxrsImV15YFj4nPVzDBZg/
UlR8y1/itYYe4EUaVq7orQtQGgtzTh4YjkTAvU1+jZ4wDvahZUyEJ5Nnf27BUHdeRmnq85XvOs9O
BKbIgNiKVgjpD3DdevG5IgiUwxfZhpBYeY/m3FvVE/erPiyAvSVBNq7rhmppnKMrTXHFOU0rpiaJ
ywh8G6CSfkfbcngKlQvHQOMdza2NVEz6gRrrxSetTvKzH3NlMKD4KPnJ1ZgfzN6Nl7oZ0zian2qi
fUo6p9+CFasZcTMvtsiQ3OtBS92J9OHeTtx9GReIye0GcjP+3CMdZ7IhAHHR/ZgV/aFxtueH21cG
fkgWxpbxMgI9Vu/q0ZgfSK34oIPyw2qSfBZMofd1rT0Os2Cudco9tsJ+fxtJ1WOO/pFeolEZ4Sat
vPzYG2106bOBgA6yiNLGJDsjqdNHnDSAwf1x2Eb40MhOwxMRzg9z8/AYNYAxYdmBDwrQAw9kcWSh
l15DgEPX0DMfmdyYl6FlIAUpCnDFoIvnsckPUt8RVFMUufmsU3T99rf/+Od/vQ3/6X8jmTsZyYv/
G/fkuxzQS/2P3wzjt78Vf3x7//Ufv9mOifjHpSNrW6YlbUOY/Pzt80OY+fNv/x9ZuFTxecy4cE7N
4/48HOrQ3REvOm46G6sRGfLWHpJ/ulEwXlXs9zt0ztPxF8cxv86743CU5SjXsHRLCUv//jhcx6Q5
rTvGltvD6rb4Ao8odwzBTALCdkCE7CYIzoXJpp6pckkPujtawfD11oCyk+5bOsry958flf3DQdFl
VqYJF8Ewbd6i7w8q0dzR8/1m3GIMasHCiA9jghxA64zDyAKnGY29/fkrGta7l7R05SD91oXrCGm5
Un7/kgZloEGHddjCMliiIlx6qnos6txdx078xOD/pWgI/kkwuZqvKaP7lRNLY0/U0q4bU3xOGfRM
zwvXPz8uMb/unz+f+bgMoSwbUqLinJmP+0/niWpsXQy9PWwdYTJlSOXAIKj+5saBdgbCpu/HEmdw
Y7ZyhSKRIIoaaPyIM9Sm+2TZerqehvNsnLhg+GjWgQbeJDcs50JhipEbge/RLbSnCg8D6fbG7ueH
77w/ekPYCCmEK5VNsq/lvjv6UOudpCY9IRF6tHIMzL7MXjDqIv8lh7RAzx/kXKWr0Ocd/d++tmk7
FqRQrLcO59G7d84DFO/nIUVLaFXDpauDL6CWOcfbZW1C+Aft4R1ty1n+r1+VNr1tkK1gmVgG3526
OZKHSTl9jLcBY+Y44acAkaRWhuSeZQudHpMVJ3srH5xfncI/vtn0FJRUjkkkAovL+0s5NQssuira
ASn7BnAcN05oQ5whgidoTXp7xXEEXXypITVSsg/VIyo0Mp9JIaRRikyngYe9TqjZt3wwAAeMcCIj
SEt/seb8cJxCgqiRBk0fCyPv++MkdT5VBVl0O18V8bNXprsyqrOlqc8jEWsq9onoUO8nv3hZYz7Z
vruU2EOS+2yyrthgkfV3H41kNwi+TAt3QRruy76QH6qePhJp9CTe9BblO3BdO0xPud5yciJPOE5Q
pFD0d814rKmYkIujO3WdksD3ilT41AxfQ304/fwUMn645oUSjsDswhIoUQy9O3NLxcrL6MrbMnoM
LpmdE65rTSWCVxIVEiPv2BSZyUET1uyLDdej7qpVbaLdrSYEj3lbPv/iiN7frbiKKA6ESxwfq7Hj
vlsdizyivTGOM/JJHrOkfug0PLpJ1DWnFvlgRpSYVoHx0iIje/KJdRzZXv/8GOSPHx/nthTCJWHX
koAgvl9LzL4e2y4Pg51vQemHEJ8Bhps1XPPD7engevS3bs+J3SREwzQAL8q2J6LL1OCRGfU6stJ+
XfZRd0ehha9PuSkpPDEuU4CaW2mNZ9JV6yvwhn0CRPiENaZYaElVbmq7OXSepi1NNcYbJy/8e+QY
2p2LImhjOzT/rPl7tx+IpMr3rNWYT+ZfuX1PC4P6F4vNX50pStctg3hxYeuuMd9I/3R3iIsBArdT
+TvLTslviKcXNETOE1LbvQ0x5TlyGliqinFnkDQM4V0nWCauNCn+ooCoiurDzz+kHz8jyzDng9GF
zcKv5vPoT8dT2XEJPr4i667XsRq7dXUllVGsqiDq9jfdbcDwHuqAlAQ21/Xi5y9/+3u/v8R5fe7g
LmUDB2K/ez9C18nAKFsW4Mhi1lwkxI1ExpOZEyZUIr6bWMxip/toU+hurKT+ZgI8u7iJsU76IIDh
l+lHFJRX5nZoe6GF//z4xI/XkWVApLYRfmD8+qHaCs0Q7Ywv3a1qHf8kWxpFcQmwMwi6ZBd2zpcy
Nva3gqtP9jqMsQXa7OVok7RZh1O3hxVDfwU3ySLuFs7EPAIrwqi64DgCH4c7nv6i/jDmq+rdOyoM
CQeWi8US3Na+/0RNFIJxkkTulsjP49DA/KbFQi5Gn9l7Gfsp7yLDTjsXyZ5r4FWRXvCLD/Wv3jRh
S2SzqDlNiZnk+0OAOYcMDycgclnrLBJn2Id6cnRKoU5e/TZpbnK2oIajYfAwSXk2WIM8VdshTL6k
NhCO2p0g+njKPsXMpPHb4PJBVlKssU083UaY8y7i5580N7Mf3zhucwpvJHWPpeS7N87TG7MQObNq
00uAhvRu/okt/BF0Rfe7SSKjwvPwmQh1f+kjanC1VsHyM8oHORaPkszSj9NAf0dGqsHJhYrHm6U8
NxXt7UGj07Oz/PY1aGl+sBn3ToAfq3OEO1AlEtj6kHmPzIJQ8cUZxIKmSEkHxWJxU9Qwd/rQMNZh
HfMyVA70IlaWhbB/7Gccak0SjWxBJ3Q5IWyBlQHps1znYACQPNCM8leEeBPNjDZldvLEs5OnJgck
pQEG+5apqsx0lEbIKYNMrKyw1Q5I8HE7DCCuWJCiOzfI1mbNHo6UpaRFozA1dCBD66OriAYDPehc
xrprKRI1WGROB06CrLMlSSwq9ox9ZNQJue9DuC06mm0MzvpTSC9t78rggUQb60Fpyz+W8oQLn47B
RiZAlG8P8Hn8vU2/fKEyNHJj1p3I6nDOJhhbVEkFfXor36RZ+SbNgUQVVrpVOuJR6gMM4W0oBagw
ZicEG9h3eF7NtWG5OAIKSnQKTQeCdgY3XkvObjvalzr6xbr/F8usVCx04Gooo2w1//xPy6w+tarq
9Bxhiqw2k0iTO5m052qqqRbQm67bNsWoj1bZ0zLjF2XmXCW9WxAo5ikH0NJY3HzU96/dZU3FwEo6
W7Ntg4tWRgZGOdJb6ti8/Pwaum3z3r8Umx7KNZc7im2L718qt/ypHnsCf9m7l+0X4LP9BggyFCGF
CbTrx+xTO0VfWkc6X6w2WUSFtkeb1x9uujCEL8Y2YthDQyTc3hqfZuF6R8YSz3QD5QFXFyTNFqhS
gELlkCM580vcKrey1G/LcQu1p70gLrKO4CdfYNC3T5Ed75gQtqfai9tT0lpE0esumnhjTNeAD9IP
JL45qSiIjsirvZuF5MlIT9t2E4MX0TEGFUPAXMqoyQBF3bhFek+DHDvMUiu0b+ZQD/uBa21bxrgN
VBE8tTncXBZBZ4vzL/+ojeO4zeq+WA4ZAWZw8+0lpBw8tbZ4Q6HR/mL9ne+Z7z8FZPsOt3XXZsT7
fvnVZWawktns/JV2SoCrIF/oVkEM/HPIjBi7ZlBsfvHR/9VrOgJgPrs3dr/vTnA7R3CKZt/ajoQf
XrxCHEahqGyR/IK0ktkvast5LX73JyqdDTSlFLuDH8oWoRoHKRaGjFo02KS9kJ2xk2JZ0VOQs8L+
RYH/Vy9n0FhjVCm4gMx35zW5GExW8ARvySxN7npFCW9ahjqOVCftXKb8/M38iw+QxYIRBNeQS93x
7k5Ue1UpZrfaVpmEGJXusNTMjG5pDHZZY9JZNr8oGuS8Brx/P9mJzjWgTovLeVcGOqFO7iHiga1T
FubRBsGivD44sa3p94lZbsa2uLcibyVrJUjjsUygX3qzmOa7y+0+E5cV+uekl6veGdDFTJjPd3lG
Qj1GwWtvltExdXz3envQuunNt+zxLsBZwvKAwB7JRB87cOMK9w/NDrjjZUZj8z53iYOAGxL8otvw
V6Wngq1kmCQXUaWId9uT0o2Zz9J33vYIwg/CAefb4wBfIseZswFn2R3xkwctCJLD0JovdtaPX+xp
REfglMd6ehQE/z64RKXo4LnW+JqnX1xUP/aSBIUIqyk8U9sis/vdVdUSbulXLv6t1tflPqviV6sq
ELxTWMB261aDxnoSV7mxQ0wNilmI9jAiZfSLbDqOVjodgjgtl1ZnPJJ2xLAVU87eD5kU156X7SI0
w2bM8IueNGOEn5/Et4bou3MKl4krBFwcx4HHyDn3p3semA6jRV+NDUob5QN7/BD91UegYzjIC/rr
hVsd8ozsv5uxpWtDa10SOnzp2k2eB3zkxK2mUCf1wjyPU5ocULwuJhPwIWM6azC1HQYxFNjJRGqC
kC8twTo//xOMv7gsUMjc6n+kB9xAv/8TzHpWAGU2CahaWe16F5oMUzu1TrCobPp2Dr/WF10gjIMZ
E+ip9UrbdKTD7mLmx0vSW1B41eoXq8NtT/bujXXZsbFh0nU6n+675SEZLJXFoQdMJKeIIGlNwXSj
/ROjkVjnQWKx9kbUiNMoMlyFSbeWVfxsTKD9IIDiYAwNglzKtnjJtQdEH4hA2LBuHSvFp1pFYlmW
LUz4Oct6ZAZNxrVhX9iVp6jTe4YcZeFuy4Bw1Swc3F0yB8Pn4OWXXqD3O0lf0gxSdTf0yE8MN6Dk
6KojqmLQwIGIPyVddSZWpPl0+6z+47sGfX1r2L8h5QSfHzTvnv7zHL5VeZ3/3vzX/M/+/Wvf/6N/
7tYP65/+wvlx8/T+F777D3ndfx3X6nPz+bsna1S+zXjffqvGh291mzT/PWKYf/P/94d/+3b7X57G
4ts/fnvLWyo0/jcfhfFv//rRPJKYF/F/TzDm//5fP7t8TvlnKzItNCzu7//Ft89184/fXPF3JhiG
60hGCHRdDc7s/tv8E8f5u03ZwI9wWFMxzj/J8qoJ/vGbcP4uicCgW8qO3VBq3tfVOTBRfmT93aY5
KFGt2IqvdPnbf//hd3+cun98Vv+vWYt813LkNktHlpcydJckTRaQ7688QKrg9QF87ULZvKHtuuKd
vhRWu2lFkx08zYbWEwISMb8OQEcWKGkvFjpRhoA9qaZ5XiNan1alM2jk+oAL16ePSgb3XdrhclYF
Uiqk2KvOGqbTQPzNNrHMF7bpSIW7YjyiasUjD44Hpuc3ELIEi3c6yQtaap184x5rFbmZmV+gaYQQ
lxhevgprLYY3qj6Yrh5tEFQDBU0xPESJeWbNwy4BTgBxq1yrQL0gH++X7ttgRajri6hZ5z6GrpZE
wbLKkEVV4dkt84dUC6clbSgaMBXp1bID7y41f50NgKxnFSFya4O0gLJB3t7sWEKNM609LJIOvoks
IVceOGmGXmA5juKqQNBVYoQBDCUaWySqv0SrnjO6Ewzxcxi8wJg7kaBiGHHNxLa2caYvbphlz63f
EM+OejaO+nKV9y3xi96Q720NrKJtblKwKpu0oYgOJ/8oavuTk0YIb/10rSpswTHoO9KbPLHQ09G/
iunBveOjYnSmYwuxEmdjwFUGzoHZz8k6LMpjht8tH5b9OL6lKvmEAdrZNc6UnfqhXk9z/LU5li2p
6R0RjAZMZ7NV1qYd8Rr0nwCuBofMydDHdB3xSWauIqgvjnFo5oeu0LNN0wRfs6h+DpqA6YKbTwfb
zGP8hxG8Yi/ZVKYVfIyQE44pbGKtTjGWzayAmq0GnRWwcDhDrU2+xhgJHq5HxXXk4SNt+Gg74ps5
BTHOyD7BBiSxB8lw5O0N0Gn2lUJCT/YoLN83S6O7bVH7NCmpB1x1ySKRU7dj9rIdKw0RN3fZJzn0
KEzO1GjhZ7Ry41pnagRBY0egcbfm/xC7it5/HX8G14YN1gCNoHAzEhGV9yknkKZPbN8PCPQqX2c2
nOuvEBvXwmpRd6ZUlk4QAbDTyI6DxBXePTod0uIYjhijaP2F4JZXVOoNgWtCLD1m+etIoojz6s/l
UNU4Ux48XH8r2DPuEllKSrAJtq3E5mxxdcxgtgZ/svSWLD2fgrEiFcJs91OhfkfUjSqrJT5DWh9Q
Yy9GTNYPveksOnsXuT2BPXknDtnJ9Up35zUaY8XmUwlvzK6aTawBcZERoX+OUTSnyJ42EVka58l1
o0XUyk9VXCabrCO8WSbs02RF4CySqxDKaOVZl8pM10BrOb4SNrxbUBTJN2rfallpTcRfa+0CG9Ew
DRXI9Bw0yJWMvDrCTsnW5KYntE9F5D07Q49bsGTWaSNE7sUBWZ2+8EtnZTnZx8bgbJEB4aRJaX8J
jDsLlPaigPHWkzYWD3DlmR+Q/Dm3K4o7JXJu5xxYq75aoZzt0qQ4BMGawNVkBSs5WjOrf+sckS19
gyslHjISNP0dntZmabSIaTiRQWBl60DpT9gMzpjcZnm8Cqczou+C/kN2F6SEm6KdwEbXkOs09LDb
UsPZuwkBDaDCSGkAk0gYQL5Oau+upHqEZ91qm6k8MIZuNwFvB3ZhWMa9Mcu4AqZzdSbTMxE5TUcK
j6SLT3ZIegHvfOUY1TOML6hCfXXW1CxaMP1yZwdoNqOiXGqBclaFmsA4+w0fWn52MaAccnfJhwxt
WRiwRRaGBNBhaXfdLMNIO5AqhUVtkRf6Q9ImeNlCD27T4K6BK7qrsh+Q42oNyeVlfjVU8LlTVbFw
R0Fc1NgReTYlr1ZjamuHANJ92PDibawvEZigXgfvv0GYdXDhPs/8gGil19nXuqdwsnzSHkMveunt
5JZo2X/qgNA4Zd5+YLzjwMG+9tXkr/SOfzY5/nPWO9hcTX0fqtTZkrWXO/mG5rvznBk5aXwZjDIW
9TUuV3dC7RMhXmwn8BaDKp96a8TUi2pnmY8b0xLFKfKGj3U0EajiasjGiAZCo1OBNatcsRorlR10
wJqLss8MGPH9FqTMXSbRb6bwVImQWExWdrDEq2m5W4yIMAWr1Nmjo1+IGPZGnTff5AAmOJmcJysH
buXnXX7EU/5i6mWxmFEXhiyylcQMvE3BERB0+qwbEquMGNRalfCfkyzPV0kloI/DNlqS8d3myXQB
ZA97y54biU0HjHbsDlbakuoDkjqzsfraNrc0pzk5qByISWFY3J4Mo3mMi+KbRkUCw5wsN1gKeH9w
add07laCncgq1osPRYnqISAtbBG3VbfqmTEeyDqIF2RrkSVYdM9khshdHdYXPfG7dZjjAEu6brom
AwKStEo/eUFHHKkTcFkq72tel2hNcHytCLUgREzQ4AyHetc0dU/oqPWaG8OcWWzUNP2HYSWear/i
vX0i/BZALoOcRa28J7igI1ALOqJ2eG0yK1qJMvDYUaQXAYXz5DbhxrN0Yz20YKaDgssqEuHZnzKB
tqqIVwF34FWNsWfB3G/Z9dkmHurmHnV2dJ60fAEf5itIo+5OdnW+toAa7BL5wcd+bzQvthi4xSR4
i6d6k2dVvgp6lJJlREJpX3E6+F+HRPNWTpqQb4cGF79LpB9KqNb+xLVCMPUqHRSS8pEYlM9KtcWp
n9cHqiJ8i3l9RQ5b7gculXWQqV3NZsn4v+ydR5IsWZJdV2Qlz57xqRFn4R6cT0z+j4hv9Bnny8EM
A6yiBfvC8WpIoypb0CWYY5KTrKzwCDfyVPXqOclcfVSLQFwH18LvY/aooAXAWjJd3n0r+15pgjEC
5BQHEdb2ey8iwatYE3GRS2npJ0ao5oAX9lZlSXV0CLGze1u1h3UD2UKYnACe5h4bFs9v45qVUABs
F6ME/4Vs3afAT24JffiaWIuj4boP8baUh6HzvuLRnnarx17ttgxNAOjqayIDfjO1FWvgTRWYWg7g
rRz5wL1950JZoYwWew4hNfFwdSx0j52meAEjwMrCMBOyGtL+vS7ZBGt7/XeOg/eorHFfeMmd15po
z8z7SseuW3TwL2owpaMk6+Fi2ihqUD41eD5yT2vP+xeSelgykODhzKLRbFxlARvLvWY9/lHzSoxt
icnLzeXH2LX1RV0lR1NvHLqKolDVWjRtzYNXtD+IcLvDym52aGqYz0x5C+Y5vylycUPbIduvRXyL
bY4os/tMtlgLaoItLKh4v/VBq0LtCgGsTWgLEBBAtuXzUzI09S2sQec2BXZY6DIwHPacQVUvEWkU
E8gwO7PZD/hwtHaAcqXHqcND9Yr0XAO27HQfC/aP0tY8DGidMG5ztzFu1/jbpC19E7eC00VXn3sW
/JwOB5qdFPejpX0obNnREEvvDP/i2CWoBpp0AwdbzUkdzWYCSRJwOTgup/VjN/uFEZF7wrEPuCaN
/tG0pzjqSMifmJiw2NRWT/o2x1g+SCTCGYz6pHV8ApW8sXJjN1zJvfQ1vmyQHXlXfAPz5/93Sr5T
bYHbZvJBh6m+Ypc1bZdVLHzmrPtlQ8QbxwZMs/yqCXKxFaufjUSeFpHHKJdZyQfDixms9gg1Nqlk
vuUNVjhjFEldAqVgQ89tNTMOE1p8XFecZ5ljf9V1XkdJk53NDTPqiLCe61GCbAWJSHp1DawYmQEg
AMiEy3DsLWQWK0vMGJhQ/7KXyG5E+bQudnuBGXwkh/nQDRJMqoNYLelOXmO0rFQBR2Cv11rNr8xI
4WGvqjkWjfrdNyMmclTaY8yMyN2Mu82wyDrKiTZZ8ywaZnpTh+1kyrAue/IEEQbpp0pekH/Gl562
ccD5Lkgn9GMERZlqGdYneWS28IzYCDQqMV7FXo6XYPlhzxZ11EABgIIKNQ6+iC3xLk2q1xFx+ldT
wHPr1B3zLxKmEj9lX3/kXmf4OuaraIG4STGFNrHkQDLO2cz95nU83sm+4hxmgjHf53J8boWijsqQ
w1eKnULzShMkYrpnllXCqodsDEQVixyZ4aaBl+hAA641j3T/4L0gtd9JQdJZIsxCk5P7Y6xemw68
d8xqHAtf4IJNwwL0RrZS4CQ+b+Wp10smYAQb/dFsImgKigVuSwYs8643wI1Ono0SQGo41GYdmwhX
2MzYQRxr6QxBUS3qQlu/DdveHs8NeDwGlZCOcNxYKcg0+P2EbbWg1b5Mu0WKKB4o01AcZeOzu9Hz
4ynXhMmsPcRzafzY/XtV7dnO69nqkIynwBVcxLQcpj4rH/S0aHF36HdpZn0L4CW8aEXUSMClq7FZ
obfw98hoUofuCuOMxAswmIkrXB8HxvbiaWAe6Of29aiMoiRs2UsPkta8bKnKo6TQb1WiATjJe7VD
LJLv+g5SCS1idMyG1kaZUH9kpblR6qa3tsbeQAUyY7O3Hh5hBXYfSTtEBdDnFZJq3zY5sGeYj8jj
IAec2QFts5fCqu5U2z9y7lQ7+I3MddrrixVhudSGP+ClByaanIFFm1cX4dLlWlB0lX3GIipv5Kk2
fwvax1gRkt9DHo9RP3ZcDzYEvYSzF2EVmWvoxpb+huGHc6s0+hHKYNWzxgW7ZVrU5OqKx8uR/qDC
qXFrBAqCfrjyA4i0WDlcZPKeqe80pYUGml5/wgkykNjXdsKDEUXlHJn1QAHH8gxmJJaT7SLZpRpZ
d3Oz75RRnFDHIjxoVssnSdf4nabWAydAVoWl8zAUSxTXCpKSXf3KU7RG+LYaOvlHlZQYo2VzcU8j
dWBoWGS9AZO1z0WS3/UYhaq0ceAYFbTzxoNLRtbfxPaerXl9Hop1x+4cer1dwnQh5OBH/U59VXOx
2N6yERQHQr/lWbKbvTiPJAIXdrp2i9kvkd6u53fsj/ZGKR2320lY7Rl4cEVi6cvEVQditz/2C2dL
VWd2oDfTvl00LwhnqIhUJ4jmEeScWOswwsxyCP96fbVrSRUDH0fU3JctiQuanV3V3+nK+kgcVXDj
1YpV4hghEpMsP8HT5evm/MrqoA2mIuGIAoy4yTT9TKz9BRI3cTvKQ4hxZPRSrpUQmxlGNSzjDX20
kNSmwbJ3fDYWke3Rl1/D8us7f5GGzQcuQ1OTj+ZsTIFebk8pJkA2hMxT3Vg2wm2L09ianq/4EYn2
KEqJN5Pah0C1VN9di8wUK4YWtimdrUKr0d8qBUCIZ3ZbLOLk4BVqSPcEkMZ4YKuPJqmGWyzY61S9
i7lK75juXJZGNnvXg5NuryMVXpGdl0kH6ObajQ9W5JftAKBqeYBXlmucQKrZYZC6xZvZwC2t4q4J
WeaE5QxOZRL6B/tvsFaq51Vpp2GrzWieEM96W/1supynlspwokQ377PU7Y/Xw9w6GBkOY5oAwgFn
I2IZeDVlLa2kPlwd2DW1AYKd5kFT4NLB0GgAX2JYabfzucxnHAKToo4SacX7rs39/98+/q/bxybz
rv97+/jm3/6bav7n//hK/+2///rHFvL1v/r3FjJh0L/ZDAz/HkOnK/V/Wsi6kH8zDPaIbYNuscek
/T9ayLr5N5u2skdQkt6zS0jpP1rIuvgb/GYGnsxzSR47RMH+H1rI/2lIcm1Qu+51aHPtRhPt/ecG
sqQo31AEDAfVTnRn6Wrx6HxenCU/j51ZH8fZcbFMo7hzU96iycgc2W5AoBHTOHSt5R4wY86cI2eF
abeG5N4nyY70JgcPkJGsWNR+fO2Ajhs3IAhpSsKxX4O62t7rpRheRrbnbjzghau5eDdzkcA/dR2b
/8EEeTy3W9pabLo6TbY3dTIAVW6Ve7OPVeSlw9vYAVSPLf1fTLSsv4acrrMsorQGkTtSoaws/POf
ZZzYfsvalNpVWLcdR4RDxo0fCugsHMR4OJe8wKlWzY7OiWvd/P1vVYsVKIU+EcpAcsTz8JSI5s7R
U+2651cGaqjfshnOVl92pyZb6HFTFyyr0G+HycBPaXlUtjpH7KXQH9IhBmIB+gYRd5/tJVGOoEYr
RHEN4sJoiBmRGsj2xrT+Xjt32XFaeZ88rTx7YjpzqjoSOiMjmXEAkSCDh+Rn07J9jguOBGf6Yjtb
cR4W51/MyOVfp/L/PgbUuagE8XjOZH/503U1u22J0x1Mz7FuEA9Q8LQBMc0Kn53TBAYUExbYB8S3
NJZ229XzAGe30uQvo8wEJcJ00R3q/y6ZXrx4Tm4pE7D29D73EX5Em9+ZY2gZahonT/7hRlqNzJHH
qB4OC42/f7ih//fU5R83Wq7D438cIzL1Nl3uDJOGmSngT//z71OKMSfYovcH2NvZ3qaV3NqdFgoW
Mved0l9VgjhBWeVBdZP+L5JC+l/mO+517A5r1zP4W1lk8f4y2R7kOA6O1gxwjq6QpUXJkxrK5+r6
xf/9wlm39ymn81mlOe/FLDfvkwGxiIiZCs/V+sfmCziSaNnRT5gurBGigRi3f7UO8Z+2fq6f077u
/BDD0CnX/vI545zzQLXxOf8e/5lnbTumoxamLenz62ZmSgjZd1zyzXRU+p2u1NNqcjb5r78qQzf+
GkR1maIbLANzCidDZjl/CfWw3WqiAAQ6uCTlCeodS0z0mjsUDiOVJX206j62Jci/cTkRTbk2DLqf
brIotHSLyMDwlBRYCXLmgVBAdftQTHHYSjo7dt69kw0FtroznPUzrXMFXrZhobGbd+paeWjTuzYb
d0NhnycKEz9zef9iyYFSK0+sds6wa8z0vFQvYoutm+aqHOkbe6fY68YNQMudyss54jt8sycqUUZE
aQi24QUyYbfL82E+xV0xXzeW5xPwZHrObttHFkvzKmo2TtsOvmsaFUXYJ4zghbrya1rG746t09dB
UmWowniTFpamBNhWPnNiXWVaRu3GWK43ZHUHhsLys+S655iaDGosMe1owBfAzFg2Vv0NUZz8wcMs
9MpOW1Tw6qNBZCMtHt3LtA1/iAc9mTZEIJ7zx0KYD6udkLncFIda1lNz0XyoDtwEU/H3UiTWzvrN
GKEI6SGzjQj0g9KR/KVyNeBpupaGea3R8klhoA6FzpIDzP8wHkEGN2YLdZFzIwyZaFliZmy9cXHT
5og7OWORcpx8UpYI16GI+HnqAffracIllvukOvmHOGnr115ChT988mLL94szUKmNMelkofmeZfzO
oWcqjITTzDRnhYAoYu0h47cznac19h7ozjw5hNz2pSDCBYtWhgozqzCL9TLw87VSh73DZiGxUppP
yNO9uH9DSxYf8rn7Ee34q3c86tdyPAIqYCTZNJaPm5OuSUydVunJLcCrLGxtE8fc3pCrd5snoKUc
r2UOIbtb9qkbMFzakwm/tWJTlJaPx7NWf5EQlLYGZljZMBD6HUvrl/I8yLEQm8IklTcynm4779ip
9E5Z62FiS4XRMEWePaIA2MhJmMih13TJLiyH/3KNhQS8sD9JJvH0HuB3rGd2Q+91kP5sYH0wTRoC
oTFgpuv6YjXzuMcLo1XpubGyMgDP7hzL/nNcm2dWmDTeYt4QLoX5ONhACpGbqAhRZU/xizG92gY0
RFt84R/1jVOlO1CFn2JukkBIRJNx2qf3jHvMfWxYse+QgPVpX+inOJ0/Z1q7dxRwlNu4YEa7Eqz8
6dL3+vVzzYxppyX0FpHf0MbPrfsWQKyjf0+8R5m8ahs3hHOZU/rgbU0EUbZ0QEe9LHeFqXeHokzi
wDTwOLm9dZd0cxmtABzo67p72tu3Fr3s89UnNbVgXDepX82A6+tijRA7tfoSKz6XR0XpsyMLkbd1
3syJviaPHsbdE5uAfCSsf9OtrbwbsZQJy9ZlSLP9Lk40Ixi9DjfAuBzBWP9G2sMORw6bFRQAoq8j
KsujWiEQJzXS0CzuDuwA64v1moLV25lT85Wn9Q/OtuVJ51FVpggPOypVa6kZXw6sBWkshDe2NX0S
O+3rAyb2kYR+a4Uy6a4IHf1j0QV9niR/LbzyDx2VNZhMkR9Gtz/YKxCTmaklH4ppiUubPI7j7q0Q
3TvbEjJcZBsKpew9OpaLxpq2kbLNlyGPDAaP9QbEIx9LDRZBbvP30Kalr2rxYDMiQTGjM8Qzxzeg
7DptTFjUbi8v8aaCwiWi5eTdueu4bob3EuJnmMELxziZgro0peQbnNBUaVjjjYkOfV4XnznH2GqU
6YMkWb4iQIcUEy0opIrtQYiujFRLIGyVVzr+xoCiK0BVbXp8GJwc92gF5Mnop++aZLavhNiXtfO5
qCOd0XcivhpPNVGHROv8fsjUgTWazKgeqe9eHD277bOfBAZjQVN/P2WGFSXMUyUSYxCD3dU21/or
oLx7zHbU47KjIblkLIy7Csj5c42BIJJbOkTwSHcA0XT+rF8cPV3frWtYHhls4wGxNV0s9v43umXu
EGJyOnQaRJElgfOvdc4FOTeGdaYJwlob8EFGt9dFftMXQNhiaXKXeuNt7iA21HPamDYWGMbNVpjm
bG+5GAUL+kCdm7zBvuXpmbTvSQTfejmtUexAHybXJIgAI4TZuuJE+DEYbM4qImHfnf3qsXwlIv3k
NPGT8uJfbXebjKwAxJv9WTgeQWOvvOfdEPVT34c6DYZw6NSVl8/s546eJDcmhFW3YaJXDuoD+S/R
niUOSKgQaWcZ2S9Sd9zplfcj8gFRGr0eCX5yT2kOL6zZyPSXZ4SH7eFetUAUPJeLbTpZM57JFY98
U5ivGvLAg5eUd4bD6KttpPJdbXi27OGSwgj0xRy/t+xouZVxWepB3DgDc9WGpF5l4ZqS+k6r5FFv
redBU3TNEnMJnLk6apPzZBpYDjw4ecX6NTSa875Zag11gnsy67cwZc+837JvI0eb68itAQ+XXjJ7
6Xaukz7WxApupRuSIV92Vl8BA6l0sPV5Ou6YrU9BZ619BIhtCfDdbw2pAqvv9mYl1pClwv2gz92p
23m1Ic9JqQfLkm4vUw/z3crfnAYUA8nL7qiXibrQi3dCj9NdyAUwHEHOd4ySFBCqWt7krceoMbGv
D9H9PEmLZYHSDUiaXxbiP+d5YpvdGm2+WrPLdlKNgE3nzTyPxN2zZsvOKZMHKHn9vkGWsR9XpmwZ
xNpQjcaR5/qXl1q43d14rwRXbJW49o03cGqal+ardGRUOBngiOIEU+6Plm5ukGtMiTrTOcJNqaEp
ji/uDHjRddoysujyMiMvGDyPFiHzOj+ATOR63LAlOgiDgsX8A/xzPRe2/Wnk5XGUWRrEGUNQF1pL
5JUV9AC3vjRVGnIHUiE385+11e9dxL5+g5C4cz71ZaTTiXQwadZ9B66Hli2XbKsn+1IvLLI3a//K
rs1nj36LA5d2znJcKTWY7/0VLlQu5q5u8ifbK34hFGHMQ5lM9z196ehfM4YR3w13z2wBX9/AkCQr
ax8NOC6tjDy1CAyS8tAsNyhQH9GjMXSOFwTmVvIBs/nEHDwcRPyMoiYsr065ruOWJC1fkE1xbUIo
6MiS7LilqxWyrzn4OHJfE0qAAA0OK4Hcx+b6nnNQWQe+jOaPOxlvHTLTAAQsgNAN9xuDRSxn961o
71JXftKj+mjd+rnOvgtv/NHN+GPwjJlXlkEeWmTtqW3E97YxeG0N6kYmRvDFzN3SvTP1BZMdI50q
ZCUi/Bh/NNV9iXH4KGCz+H9/R6zpcEJzPvtDukalZdHQtdcbfWT6BnXjVtN1unDttAbwM/8YbXqH
s+on3u40fSasNv5WmOtDbaSdDhhMXLuLus+2GHW/YgJW5a+td5NO1cuQE3EySY5Cbvui5l9d6wHB
BKqzpYDeXcJAtLmwGP1S+XjeTU0yRtcETObFdwpr7wnYMprdV0drsjM2Dtr+xtqKO9GWdTjXXShr
8JJN9wgVD6heMT61GWQpTX5vUxuW1swIhAjFGr+zK8nsCtsNp0WMUf2i7yyOGKCyPA3o1XJvQd4Q
DcAOZbrk/jX9ZsRj6PO2vs0S7173FMkvxfZbVlr3acxIe3HOa7v+joURZYt4Ks35N0nE07ShkoHm
e2pVTLFhWyedEtiv18JgU2maw2wtOeJcRemEcp3girdOxvxjUPAdR+/MGsZFz41724t5PNS8RrkH
/nAmZcQ3tpfCNu81uxjCTTP51oszmEO0wuV8l2g6zwHX+bBWyp68cftI0skGS0dnfYC2goueHzXJ
l5FARdQLessyGTQO49NTs9lsUi3kRqC0oLXrq+ceGT06K71/HM354vVMYxcGmME0pJQTTKrbQfZB
1hvpwWPn3e55WqMYcQuTimGFbsY+eggkBsVopWwQyxUgX+8LF59xqL5XvC0AlwAXivynKQRl0mzv
FfeOD7+/wouo4c5M3aMlh5sWit1l9TArV1jkDNtmjukd+xzLur0yLZsTeVOzX89DzD0N/LtdvpI5
mpopQFoYpSLU0gZ+UuK6kWtBWjJnbG+doQcj133Tqn6nTOcPCbMbHBQuN0FJoqLSHkXTbIeO8sBI
xqc1ad+KJoW8Aqnd1N27wane5frM1KjdueVwkhMHI1Hn39kWIcv7hrls+Z2VCn9oMhkU9bBnQx0r
6kisSi+ZZVvmvo6n8lwaXjA2ECr5r0+miR4owXlXl7eJJ5m/bAUjTxNGXL1tvxnfftM33a/giJMR
vcSmz2yoc/Rw2RPXiit93emHiO47NgodOqMoXoeMiXOhkwwtWR/3K3s6rjOqcQeap7tseHGuiKEV
y9c8PTLX2+7ViVkK7xQvCxLgcqeqaHjf2IQgyVa2+Cp0WIGATi2OyxNZKx5fROd9WQ9IlMaF7bBa
OyEIIVprk17N9OFqHWB+qqoSFqv6zuPV3PEVHm0jQbYznzWrfbFwuRbek2HVDYiiiyPtPgQRe+SZ
x79IaZ5OTNY64Zx0UkVgV+8ptR9jh6xeZllRSVL5ydAYO8UyGeHj0nvI+nZ5rCq5PGLa0uopC7ap
Kvee/LsRwOqPXu3S+iuXInJq6PgJz5UObjOxX7u5Ia3QUAB3fWCYWnVgTNrcL/VIdoZRrelmN5jX
TnMzE/oSto1zT4SGCYu0mK9NhY1RJQGykCk3RKa1kfi3llMMruqgpXjvZ1Hv8oU6y0dyt2eLHlb2
RtLK4DV9Hk3eb6NhX2KTw3E7sY3ojsZXV/LcLPSh2bl6d1FEIw/pqOAxKrWfU+iTMC0f1cReVje7
PMYRu3fkUWksUPlKedeI6bms32svjR8YFVfsNOYzNpnlCUDSLY1bEdrsdOI7yPbkD9iYkZPzaOji
LNxrl20o99lqXdg1WoIxS1DdOPNhnCn+eaJ4gUOTI9q6aUejBgnrzFEY99KbvfD8W3gBjbQGAyOL
7yXsdqoZfU+vnPFl5gZklI+a4itjVZrV2DyOZojGvocgXTO7bxAIcaiG7hpcPiu93a/L8uVUkDk1
kK6rm7vhs73iUexKZ+BdWI87V3aY3bc/ZofVJusV6VmsOwavFEReRAVMtKiJwYm9rLRPKdoHOtLs
lqDkpk+SL6G3kYjk3nqWCcLEtacSTOnMoiGkUwYkQz7hQIt32aiOzQjpW9VEbpO2eUkhG+67lnFf
3GC3gtLGWyb+7GiGE91zTzJzyPZk2JkhHRqxPYYgeMkgOl22F9oELdh6geyLU1QgkaXP8zw49g2V
DE/TgU5ZfxW8xzajrEZ4geloXWTnjORUyZ+Yhz3HWBrF/tKaoLPQ9hhTYURMo1+9yZRQ6yFiD9VY
R+nIOCPV5qctyUNlFZdsaukpTRyvKNd4nRjHUhRsLaWkTpEbXXRmaiEBPDNAqXJXVQSE3Ou71+3F
Pq5jtOp6eVt0P7hoiCvQU5IpH2HVadZn93lP9yaZHbIxW/PL+DIFVwcTuePmVacFey2/LjEwU2tH
ThFKhGlnf6TG1sEcLz4nifvdqUFM4/UIU4qeI0dVDcNSOxxBdiZ+X7iR5GI45zNs1TQhD94jOtMa
0gRmE0Okh7c0mJw7qzo7gfvQ+K4/WN8qglrAaK9PYyPiqILcDq2YgLG49UYy16XkwCu77dc4kIxs
0YHwAu8BKfcDiUrnWS1aOCTTr6xURcTgoPeplzxuNxKQo6z+SAyt3MDGg6ISCmmWTX6jvC8229EC
pxC0YldUwdK4u9W8SvweJ717T0yUo8O8vqabwUPiUa1kficNG3bSZkfTmesdw9oXHTujj/TxSwn5
BJ7DRA1T/bHqmzpe70FLXWYjQQ+sQy9tteuwGq7LxCmPFLN329rr01Daw17TLKBXRDBrSSeO969Y
xzYSTckmW5qcuHtvUx15+lCL3243UxCUELETfj/b4k3lccgI19yoGbMXfkoh2A6ueQs78WiywU9P
deWsigMsJ8WRzdhrW6W+ykl5Oxt9kZ9Wg7nzOEv4W7er1PUIi5uotHv4HM5F2wbWyIfnraK/WtUx
r79DnDJkdhteI1VDU3hau51VT00orchrlnm/tg9DagFUllyDjSafWyt+kq15t2zFD9pmHgUa/1pn
X3xERZG1+Ac7OXKGySJ9dJ5N8xrzU85hm1P4S/3vvrZ2tsQKmloxqM2d6qmPh7ykMTxvEKUtAWbH
JvSwgn1uN/cF5iepnwUyvUzl7WbwNVee5t1Na/57dmi+9kBgDnKpC37o+lEs6U5MZkf7TD0Acn5Y
6ARByCtv4PwXtpiZbDlsVaUa0TF+asXjNx7jlbaVx1bnlne+5aTPlmFxDlmBAitWLNJOJ295BYkn
1QHiac/hKWFjnpYeIRis2h4/3RuclfsE25U7iA+uHYsxZ5zwhKErd3CNojw0KYnaYgmE7hU+oWle
zlWesBVskNldj73RowlPeM1ohUGVRMOutonO1U7uPJTOfKktc4N9O84+AQsTr/AIJpyLNUiT6nGa
NRU52Bd3fZ/A9IZfXdk9tOi5/JWkagusIT7TBYBZWZuPbIy+SKq2iIMGff10xJ7JQghxJ62+nkdt
lF+EVjiJ9A5HGBwdc2dTJWTxvtE0+qaUeGTM+0Nm5fLEw/GxIrxAw/yH4Oytu0xnDbijmqhSBu3B
QMlx5VU+DVViB6PBFqreFl9rcpoVMuVDNuocxHItGtL81raGHzoLNZrWFcfJ0jePo8TbQCmPrAXh
MYidaAT7HLBrfAMpmo7sMKD62u5LFeas2/CXUVj3xm3bLZLAPvh2Y+j5mWzwBeSRTJYLYIzrxouT
ZF+eM2Gycs9xsxxIiS+dV9OB8+hcQML1S9RjQRe7CuFkMHKioalf/tgy9r2y/sk4me27tC9917c7
89HtG5aKUh3niVhkaJ28fHiY6o4N/55jjW4X4TS6NAaMivi3wOqsYR3vxEMt1+m4bJjeZzffQnfK
CWcDcurHXNvbnaAj6Tzo8fqoYa9Hicwq31CMy6Hlilznad9l18giw8VwnCnF1xk01LQzECjUY7ZP
uAKlpwlcMHsHzd5lFC7fnHjBcVSHjTY0kRFjzkxIs+edjm5ze2KHP2q1iqOKNpGlZt8/kkwvNuaE
Ec/SZRebUd/kYVJwtJMjl26RTwdhdw/G1ZyJb2E9yuqRti2zhaKdooWraXIdHlMdV36MxtLfBiI4
Uz4+d51nnDo3JSxHa4JjrnVolzLb2Wv+sG4k27rCftAz54eI5F3tkiTPZvsj75bIGObpYBjzCTcV
jf2484e1tELBaEtv7cfYzN5im+bU4t5s0Hlvlm6lrBtGgNCNPLhL+5gDMGAixeGaMMxtD/Mhr9ue
bJF+VZ+VdSSFIi7YhGPXdz4Psingzhh22oZ2lcl0TalMT9MBX1djEbtha4ezVR8uFk0RulnMyBaw
pqptX0qcql7+DQTZC6fZaMLSm1iv0UrB1E6Nfiz4HaaZ2C9jTqZAK/SPGMvVgfnC5+Tl65MFjJH2
D4Ay/ApdU5Ho7ySUR84lXbe+GsK74yJvfKvj2WzbE/n+kgmpKvGfg1/1B26coAQxzi6PBAVDxMLx
MD1wrDR5CsZYqmGk8vS3Y+gjrgPyNB6CcXE4WplcwUq5USVxK3ryXqTuD6eQdefibgrjAdQmIxU9
1Fw5hkgJklC3nWBY+IM3WsaD1Z3YYilbPlL+bFDKhBmVAvupMzj/Q8ZIa1fM4m7UXys2/4KMcXhQ
5Xq4xfkIJJjsZmvScOFCcOzqfVi+Sx3sJwbct6oY75tR/VmWDo93NVtoqJJX9pWrayaMRR88SqXq
2lNZ6E/S6x7yCmXW8lwp6IRlb59GdxInQffbMWeN3EjyXBPRtsaW2LQwQTFD4zfr+8xgAIb+BA5p
juthBE3C2dw4Kb6bcDWVHTlr+u7M2wnjjwbrl07AYBX5bmZ94iA2t6ShthwJ8ylf8wwRpC06d+oX
Nnfdl844GvE4ofh+cpdy2k1Fjfi3RSOqz09EHcLK6x96upaZDb2LAAFxBLoE+lY/2Eg6HMnMTx/g
1QllsXCyLbssLZ7TxZEcvumbOdYMc1zSeWW3bdQ19E1UxZ2Y9j0bIEvX71xWWM9JK2kzt/RfYyv1
kdRHhcrvk45CotP3hhjiV3pJqIlhumYGed7BPCAkY86kEeqXufwl9PWy1mzxGP3bNPWcXp05wJDD
YKCxExp4JMPjUtV8fj53sYwtYoOqfrue6GTMG28euwuB4oZfKM3It5XVy3w1Slbq2UpH5DVZ+zQn
DIiYgxH4tKdIjd5z2bPjzQ1ys2VVxD3HjUKYLagG+2YwzKARvEF0ND/kwUcOoln8WanK4u6lZ1Ox
VddNK2yQ9MMrUZGYXvGOYIP71knzoBmrC+h6KAt/F1taYHRWWRJE0tJ3t9m+6oG+1kIez3B5aDX6
qyKGGroZTpT1fR5dZipz9y205CyrXuw2DiFEUqcdZ2vtZpIGgx9mILZ3ZKWH2mTmWAyPaadowLPk
CiZEI8MZiGRjWSIGWK//odnZnLz1TtfpN1eNeYmNbb8lNolrO5nxRU8k4ifjkqr3TCtPybrqYbkN
MWlbOoST8ZvlOaRZkjYH056gcedDVnoY0TGMshDjHXlTQxaS3ofdu78twwn7fngzaZCIAed0a037
Oo8Tn02bV2/VgrURVKZEzPyCcj6hBbnGMYPE7g1K0y4pp0s9mMwx5SCxl9DdmJdtOiw9bTdt5Jod
WR5D8CO7vS018tP1GEHqEnerPZ0Te8YuWxWc1Ne72uIlz/lWc0jC6JVOc2p4bKV3GiZ75UI36YFZ
9SO4DKxMdWHubLd4z0a2M7tkKA7e8DjMc7EfObgF5ISfWiyY+tpDJtQbN2JeEqRLwu2jFiQ6iBT9
cVrYq1JDFIt3r5gWn8Xiib5WnARdZ3wU8n+xd2bLbSPrln6V8wKoQAKJ6bJJgjOp0ZKlG4Qs24l5
np/+fKC796lynFMVu+86onfErgq7bEkkAWTmv9b6VkyupEttdNqG82WMEyIs145DUsuu2N6ZDEwI
Ch3nhg1dRwcFDqQ4RH5G/fclChnG7AHQkPeRDZDP+xKYidQyTEwM9+mbdDdOQz+iAZUPD36zpS+D
LGcgGVE40dJkQheV6M2dbEcbfzwl36PSf4QMTdZdNpA+iyb8ZEH1NgbXeorfysE9NXrz6LhMj40K
48mAmbOvwzXbwHzTAVJZF0GyBogKH0pWg29GoJZjj1/OQmydsfuYdf5gwd6hU2G8EZ7QfQUDgdDf
KgyZjwIvTumfhYOljQ82VNPjbPeo41n0xlVgri1nKFdVOm3MPq93c+e+0gTOEEUaTfqgmPRyZDPP
yvIjWT/kSfhqh59pm9C1GyGDatlz7JIxCOyjKreZCja2XB6tRuKh9mksoUCCkbL0LxnC+rqd3eGs
A6kbc3hAU7HlLN6cPDrY6kB99CggeOanpZd0euxCczcG1sMY8SpGHw3kIr3wJX7su3J8DMcvBCRI
Bk4e4jXL7wpCWU0gpzdJC4ZnD4/7WjjjC8RpY+X2GZuEBGJ/XJCxYNq+buixDEt2ebrOBVmY4cdM
epFQ02Zoueojl52xh5GROEzS0DirE/VeKY2shrOUUNb5c5W3nm8DnuFzXQDxRrC32CE0tnjLmTz4
YwEVhzOE2GsZtqdB61/ysABKPwTUPcmK7gQEWp0jHI29wSGtOU24WPSbvJGHSJO+NdW7yVtWv0p/
VaNg6G572wh7uh8bOYUSPYFfEYh7vII/gjhFUMgQ9CIv3PaD+A7KADEkg7MfYIZHQWSwNE/qlEO0
19ziIWl7bu4SgY6DxraJ8k3Y4qApUm58ertorOROCZ2XmS2v2Y/dHiZvwd6RAAqVPP1GRPq3Qu92
IovJ9NC6gQmKAz0GjVJv423Qx1tHp6OxcZg4OLm7zSXrTm007a7BkUFidA20rTtnjPQKhWZjMmDs
2u86/aobYJC8rzP9vC3SGUdH3k86BFRc8Bimf4kjSuoX4r6x6xHTlVZsCl0/WjeHUxEKQgQuHgR6
DIRVvWch7Yk5O6PIGvcUzgGsw6DfmQAKjJEBrZIDkgNXU6JQT0JCI3luXzS77U9J8j7FPDLqjpaq
Knb0HaeGTe3oDzT2nAkFCqSDHiRLgrKLaZSzD57wsfth9g6lCh1FYqAktsoRlP05HYpX1Nxrkuuc
3cPU2Ywv8/SS5vSANBF0toQi5JGpj4nT5UTj3GYc48OUmO0e7oTFp90/eXZPJdGQ6edivkpz1onx
LH2H5DAcV61pqycYZHo/UzTgPhI/uA3hnZDLMlWinUgbwuLwdr3EXYkV4E25LKFwbP00JYfLKcMO
aTPXZ2PpRi559sSfLm1qSMKsKJQHwIwmskHG6xokycRKlmSovgSkaKvT3OYz5brfybnDS2WrcD9b
T7gU0o2X04+TVcwuvGyNk+PdqSKxY0UiZu3mTFRs9W625G9YEZkE9n7lojk3gqb2CSCES5mULwno
YXzwggdqUZ2hVhvc9+ZqaPg5aOH9EtkYmCir35Rej/6olX6gcmae3HRce1+8FkI9tWzamkJ0dsi2
g6hFFB6fYs6eTc/eRBO+60n2fQ6GZt/UD26eX+sha8lTpOzvochXYfFcZ06xTi1qrzzyCIeECrZx
FD/z6a7RcxvzL9NWXPuOH4QTvuC6lauBLM057/k+Hrv+JqFNbtA8jB9tQX253qyczvM2zrtmInRO
0qBfqh+e2b5fEBTM1RubWInbTuy80coBXVWP05htkqrbkSmFy8DAkwuObJDGg5fWN87RyuxWfG5+
o8V3Ae2rK/Zkag01wUMFxQfV1QHvD/vE2aHXKTkMafSF9X7fNoZ5iXU0PWKXWyeElshOaa+1U8F2
tT+WpUx9szHKdQvKYhpKOFZ4YkAqfPZx0qyRVglykmwQyUcwjcnRndWbuXCxLRTGKIdhzc5mTXT3
hYZppJuRqe1k4nS1x68DQw480dknWUpzlUT5sMmHj9YRKQsVGwydsZSfYeFUzSF2ial0PWndAW/L
qjHUx1635JvpjOkhceI7xtDI2X1Lq7ZWb5FqFEnw+HOh3IMPWxjjuvIXr8lqmGYCwwC+V2XBDsij
R44wHaqDhf2ORRsrREaB6IzLqC6TpT8PBTTM0w+OmgcrDoN9nUYnrYc0tABbWTtwN6AWMO35cmuW
HQdy895S8C01uoIg2z2RM/FRuik9nGEHYH5bySF9YifnXrzEN11ylvMEI75I34KYmmvyrgg6ouuO
HBQV3WFM136mErZArusPtsdIGKvuG5LnxulV/GRm3kFP6seoJtNfONUrbIfUZ6J3IOTP2t/7yKDd
qiWU9sw2d4MBZSec0sQrPBLHcqMLhT3mlvfnIpTG8GjZ1EiXrF/gtQPdoDXFoVX2I+qnD88rDsgA
WLOd6qdXBBCNQ8I+GmxSShHJMyZfHWjDDG5qierF8/wHo9anegg+8IRcsiVkhxMaX940v0RjMO1K
Eb2FuiD7nuFzynCzOZrhh3SIbg0YcGwTwi9OWX3QwzJtsrn+NhTRC+HadEcp37gpTO1uNnaERd8M
ez7JMnvtJko6R3JnY8igxrS+oxviVy93tSNQc3VOm6kdcvJvWGhd23px9zTpSu6L+qrT1uEa2Us6
CbUtOIhyWdEbahhihXKxrZO2hSnLSLHgUQACb6X6RuzpSrE2Y9TuhglPT2FZn5NUZ0aYI/VpM5Mw
urd9yZrbTME3eDzGbq69ryV8/lXlZelLkB+CZoy3XWQ4RMLjV6qr4w0Hvd5PAxd4CmwHGIcIpjGW
Po3/1pkfXhNhLCuqdxF9A45AH1jCFG6ujmaamQSo+IvkUFezN2pXm45Xp2++tAQ7VmTL862T2jtS
G9yrbhJRQeZ+aZXD9ZrMjxLpjmcpgkeI9asRL229N/Nml4UwckaDY61dvw4R1ZkdbT0JCYctt3Fs
h8T/2uURwTEoN4J1TMZDlSgfkcUJ1BzibKE6ELVPtl3VFfuQeiLbLv2uMup1FUAmTwRMktg5dSLc
kvUng/tB646OK4ln6TBGHxNtpftKG1FWjQhfDraawOIYWUYM6FMv95N+MUyHO8ZqFoGX0Vnxm9iH
DOBBOD9GgDCpFh97s7zr0A1d0FwQaCEcpGF0igWdfYGW7gckslIfwnWRVTmp1+BHNEfQZnB/elYN
2ahk2qsPdEJBY8EOqxNWHDSqmr0gvQPnQgzTQ7JTBScRB3SLobMzbWykrRwvQh5iRtIuDFH6k0jd
JaeN6h6hjWLrWnD7bPuwGDPcyI+0qn0aS5Vb3MzLDCw4AGEZfWfWP0ZoqUDtppVS6k03WwG1oKKd
2I5AoFgjZ4wZaudA5lxJDhoScBlpYjNniu05PO8DhoGyih5rnTIIdgx4aUmmFp39MZl0k8IrM4dn
szbis2sNeCMlZnc7zsjEbF3QNjg3ahuyijg2HmFup4szHhWMmwoZLo6N7FXHTb9B6svARphHntH4
r0ytpuTH5VXWae7jqcImxmAwmKPeL8gebzFe8nCS6olSFuosWORgt3l3NUQ1OGwUy6UNezD6ujd4
vIITYvnPOcActMQ3vGqErxJbd6ksW5BR5ewj1w+bMEhAYxZtfII5XhjhTtMt46G9qKwTVyf6mc4W
cX466KzeeNYK0wIt0C2PwA5DAK3kmAlJ2XvWqk2N7FKb5TMVBUvk3qAOaamEiJLWeu4AH3vJkY+Z
zjAWJuXifaIZEOGD42cXFpfbn739pAGC5skI8TH1Eh0t4s7AsLRSXVIcUEUG3JoWqAsi06Ib8VKE
OAba4WI0OMKrcRwOvaceQ669MznSXdY42kGjgvSWUZIj0BY82/rJC4+3XiG950pe4lgO1oZ1NYfx
sVQuD6SwOdRi+q44SRy1gZOTdHK/zjFGabl0tre81hiymHiGerWX2XfUQTXxSKf6WcJUC08ym/LJ
ac6ZIpBfsYFnJcZ4nl8K9czfkrsQwyN7nHh+qrP88jUhpHLtwzhHBaHrqW2jeLGE8bIV41YaTTGG
xw96Gj1mXTTumHUiVDJ7XEoM0IyzQJ7xtuVkJ5t1MYG1KbB8kl3O2CSF3b1oxRfPll+gd6Y7bTyZ
42hfoLSU/jjEtd+Iel4bknzs2GfVBv3eWJf9V9r48nvclda2GeLP0XXPXWWGTyn99hrnrxPJiIOe
xU8JTcKnLE6sh6WpZ0Or1X1Zt0TZnbY8JkGGkSDSr47FZKSQpdwpXUF2blIq8QBrqkoerKqU14CY
f6d1kKgxl2qcSehIIDNxy73l9DA2/PFLDtLJa5sEnM2svuq4i4QZb+KWZ1AJTaHIedl2beWHzB22
WjFRENSJaqOkF+8MzHWn3NBx5xZwbXQKcAUmjQLZsMPdj3+IztdwQkpL22EzBSgjvHnePWjxj5HB
/+Ax9Kt1Pg82PK1s5kM9W9ypTQuRgy5I0bZ7K9Lto2ZFi18xbbc6KdxUeM7DOKQ6K78FVAhzyQqK
cLzVYjowa5dxMAdKGGWIhKuiNX/MFS3wWT5QK7pk/iYLSa015KEa6VWh+cL2J28s32oLH2+UonFW
PD6J0xcY1jEBc/ty9LP83LMzv13e0G75b7SHmrQl9e+3TNeN0KbF6tjMrDCkotVjVyc7LHbUaZgx
MQfwfpuFBHmI9Xuel5hiLJ6+hWiIEAjr8/aFR/htHMqLcVeIcvRbImyrIPemXQTPierm9DOx2UrS
GhsxSMAAls1DjSbEHRFRlbQxzXGfErxchVNYIKmuoOfhMdFm+1xEtOtFqI+CqdEBxyWgGLsfYfQA
47ag2sglHjnHsG8IzPMoIaB+UGPgM+t47GP2zVX0QXQxebSMgrY4jpsqaFO/qerxPnfcM0s5nl9Z
P9L9qG1uEUY6qJdBpNrXNc9jt822FAnSm9q0XN93BSN9fxoLktRGXOy1qjzrrMNry6z6E7yhiiGc
R7pQWXuBPznO0Mu0Lua3o3E6B/awne0IBTNNHm1NZmsrHPXFLDT5ed2Lq2Q+Wiiju9od8n2UyCuj
Xl+ktvPAdXxUyxRv6rFYjTEdyUEVf6fzFOzQcnXNXkMrRB/YG40yloOTeh9tOtxnsR5dlVAMyVIs
4aU0t7eLsRolxujQ8L9rXHSnDnD1VEAYs0bv0aLkZ+VEL0UM9U+DcLvSaK9eq7S7dxrLOMsahn2O
NUYbsCAOarCO6VCdohj5EVNas5YeV0jQaFRcxTQMgLe5i0xcFq2bya1bTc80IXwrkpwTYPCWoEr/
CsT9b6rmX5CRn/+f9rnQPiVx0/85rv1UR/9x/siTv2a1+Ss/yAQA9RR/uL+S2MSgf3E+He8PeyEz
6zC7aUokv/2vkLb3B1hQxwHz6diOi7vsv0La1h/wfK0bVhyavXC8fyukbSyhxT9FUCVBXZ2KLN2g
/wgcuP0b5ZOHInyjURt9r6APk7Tc3uhDCbwGl2vHWIdBQrIcVsJnN2CqzBoJUHCQgKF72080b5tU
ibcbm+QnYSaLE9BdVYRvy6+7ojbWdWjUC3BlZWjl/Z/e3v8mPCt/SwMvP7owDYdZ8pLOBQz+1/Rs
YrPnZXQ3+pnXG+tJCchp3VLCTjfDkmjOM8XdCltvNTeSDAEDNbzxL6VVs+HtyoW1A2KGWdzO8Dg1
2CgQe71kuSo7fi8IfgDzGu8jLcp3AyD52+s3QNyvgqRdIcSCVVwaFOvEAi3CkRD5flhyKwY224T+
IVo+eEufghn3TWa1xgYIJLZGbXzPMvVktMlb3S2z9OX9Ni0LrWu4F2CdVlgIjH+IrxpLlPi3z1kg
zXnQ34SHo3IJt35+/Ks7r2lyyD5GN4JOwS3UJ86TGQfxYahbuHb6iMF+OGkQA35tKUsvug7oOZtg
+VGGosAWcntLQ+eLsqefYF+y9W1psib+gGi1n4X7Rkxa7jH1fDKhtdd9Rr8yMxJr9fef+w25/ftL
8fhR+J/4bwL0SYxGo7Xm4Mcx+f7ZOcKoah97PfN2c6bxQRnM97OuUJs5ivds1ZxdXmb9Q52G6RKn
vjdzaJ15ssHqZ2/qChiarGDZzGXzgE06z8KYVvfJ2GMGxToD/yXkXC00aC+Qbv3ecfoTmmT4D6/r
Vgvz2+sy8dkScmfGyrT2d15C0rh2WxN8tUsKajk5MNJb3a66kB2IIEKLwGecRTUlZw2s22qKSiJQ
tr6vpT6hTLIFafu438Vu/w/QAkyGy3f/y0/HZHepJ+KRxQOLqsG/XkAijsfGZkGm3nyyt1bWHfEA
TYcod0kO27tmUOnL6Mx7aCZiEzfxe5gElHSnWXVQZiq+cfZM9lUUXWTILNXJU29X17g5OeJdcklD
SgXCtIktOncL987uULxFZL3UTUsAqYTXpifhYxb33FeDOmbBfalUf+1K82zJoXmgx29lGeoO3KWz
YXdTbFoHJjCWLm8LlUkdneG1zIZvuY1+ndUxm+EiMPaNxUZpEJO2V0NUrBw3iq4mpxqy5NmPzMLQ
Jyih23dz/7WxKw8xCVnHIQFXYMAU2bc+YiuWpp44zuJn3TlQERwIg6qe1mxCgeTaERhjuofXoSk5
C8qadu0uN9dyzDCllK2fkQZgoM4Ry07LaW8vLolKmx0qadU31bF813xfynnWzFU1CPSS0hScHet5
zP25qsr7TnQfDBnum5SeNjYmP+IOecGJXGBLGB/CdDHz5NklH6NsbXtYDxaYRK+Ai5G1+Ko6YeyB
QD2F1TxRicuRsYOu4LXGlgVIB+hjnuyu9O5Mr//1AeD+fTL0pvSH5tHSalYFYhSDy88aW/SYIaFp
QKh4NHIphUe+iAbPsjzczjscwd0NA9NzZLeP0DflDu6p3CWzd5ePwS7s3GA/t1A5qxrjWlI22IWk
Rq0ok8cttpl6FZhEhkU5PDLp8idHyjMMepcOBHb+w6jq5Ug1WHV/zVoh2F9z/ajqOqivpESiB8Hh
kL0XvUyH263FM4/QXUvRT4aJfJwDRqEW5bmjh5YXyOc5ytif9z0iP/D+3hjvhwiipNSXyEvJA6Id
xmwXmt1bGmUfdm4V6zmfsKcur1OrKEPmTy/nss6WMVFHpQBkib1TDuOaSFbwkJT1DgaScyY+T/xr
WWSdqOP9o8DdnNty35Q1L6O2gR9N2nzSCHSmGQRpslyaXzvODwOsKBGhybygpe3AE+nfGpPeYtjN
WM/r+ugw8X2JQxKakzH2Jw32Yl0Mx6TiRGWCb10D4RvO9kj6y1Nxu9OX1tnG0n/KZOdoHAumjtgI
EFkyJm2HwX+G2zJiqyCMnF8zrJLpECDzRFqzKVu6MzP4n1SI9/W2Rz3nqKZdurIhzF+T0IzKttnR
tlNshz6Jd0mPIz+RciLPrmtnGnlhl2So6FNhn/lgx3sjU+9lJuaTYDqGqWX6kJlEmiuS50lFb1Ot
5EHreM9mlXQk9FryP7JjnlZl6ADkyeIcUn5jYjqJqTkHr9S/jrFGjxPvNrQGN7+bx++ynTataxoU
ZYGIMeLp83a98uWePdm1sPv4ZHD/8fxZzu14Izj96/2qbltqNwquDUYxPCO4K0SBYOCO5bbz+xA8
QgF+gNH4ciHOyPN63TxHMT+0GtzPeAiWfxd3ToyvrK2ZaJAK47kPQO+eHMKMj4UFPTj09NjjV5h3
RV0+68ADT+3IQV+vu3MRhKe5rJ/JaVIz3+fdOlbEnm8/8ayABfeFRSF71x+7oWmPQ1i8SLp77yKv
vFs6kVc2CX1MOuMXHZbXxXbuU66kAzujT34ye21bhdiM3eCuozGXB8cYKsxf2VPJhmcrapy6lh73
J0SVdcbHfAmBxJMKLnf8A78w/tSJsRgNn+22zzjcFbr4MjB8MKvBeA+MeJtAJzgJyzAPeD7eyd2G
rM2DuzGGstwOy8IeD9NuyCrteHvf08pu/MjzuNywh8b6OB1vcBCcw+VWaZG17pR9uX0EZbUoGFlw
bbuq3I5ehCQpmniLsOIglGGTCOCTMu3oYu81CZYeD0csBATMjhkSwG60MMrZ3VfGOPIgEOu0Esne
GDzN13Tz4fYmuyHA6qoJ+bTYC6YY0jFjhc6ZVRSfBccCpt6KLahDoR/06XujEY9x1pp8RExIsAes
FVv9lRppqyiKpWOjI1euLFlepjjKubFA2pbgdbBjgFjLmYvuZUF4XItU7Zdkg+ZObeHp5/u50N2N
wFCOs3O8qjH/1qbu4kLJ8o8g+m4Jgcc7F7jv5rhdO3WBJkEP+TYAc/yIxneHLz76Shzj0NlEruKG
BiZrgvxvZEyHYwDxGDYmYg89O9sKQ5buHAQ0mEfm2P05JS+4or1wzWfWPaatUx6tqn9MtHDPZEXe
kfLGtG9k1S71GkqRZmvEwlR9d00uY2c2J1BQo1rhR7/dZKh4zHAwVb3kxnBx4gScRFI/py3xcjGa
OhBONvVi4JeQgruzOfWvoRXZb0kUXvQoRoer6u9FhjRHEH6nGfb42oSZb6bz8DwwN8HBVn04QkYv
fI6mXxbRs3LziP65abhrao1wQT27V+AVtATb79QrxZ+UGVQY91Glhrm55k3J04dynV1X8345eF63
ZivfohF1EejgJQY1CE04e8bQL/ZGHeQ7Wng+jDmxTnUVEVXQbe9lJmE+cu9TRZm82BYMhrnILiXZ
xJORM1I3Sg3EQNnuwjxPdh4rxKbhAcdRRZ5lSxtIU3flqsu5yrKI6JjLNdxlVvCgeix9WVOXWz5m
58DYRXC718UpZP1tQXuQhl/KbYro2lZVD9SJJgTdXg89OpM2vynU4FOAV4SnKy8S2Y+jIu3Kazuz
awr5+vsu7Y6RiSs1yc63e3U0uo+WqnnfJkK979uYB5y2YRQxH8YITEU04x7TljolEM0PhgvMuMCW
y0XvPrBwbYsEZLsaymBNvvrEjJbjqJPfTXHPk2opPWEVBnETafcEfJHlMafz7Cq3qVHSchCWL7dx
oWfR7qZKppicRaQWsgq7zntl2vTvJeGVxqF8o8rgtZWDedAg0DIPbY63zRa2mseiLvJD1VESoMYK
P3o/Haj3SWTrPORI9ZT2pA5nymVPnhS+lZgdQenmm+YVZ2rKl2hdvrLNGlcCw037BJF+fvAMCW2B
Hhs8JoRdAZttB57tD1SSAQOp0p/FVEXX5WmuSmvbcfM+FaF153ZpDpmrzze355s16bhdp9K5kAZ+
s/NZbNOQn81rRf7gVvVdvnzxeCptPlFRXTWb78rMG95D4X6x4sLYJJYbrPMgl+Sxp/6ua+Zd0FKJ
RlpT7AJR39k9QnVB3G5dDQ75jNZw10WDf85lMk/BTSZXpkACZb+bi9o6MZo82uTX92nP+AxsQPuY
xla90bxNXULwMJ3qXpkV7ny4mYmWreumv0+LGcuzE7x02GbvklZSVG5flc7EwE7DYpU4qKjIUCjI
U/Od7Ue1c2aeLbOoXuepEM8JfHQUpsfaGuWx7CHeW9j7d6Wn8+QVb9RKm4iC9APRpA3OotQCX3et
g9cItVF2z2VjUB3aUrT4UESAf6R6QfPlESK7r7rEz1Xqrga4QTubIEy3qaUpAl0SmlFR5juEbGIo
wNV1OXGGWFaWQPQTdI9g3Iaj1NdFpSJ/bOcLRvz0C3QgTQX05unqMhqo2kQY7L2cNaLpDRhKI+cv
U7o7b5kc9zHhdqQgVeqXpqSBNpfWKia0BZ5FssMMkaZ7cajSWpBp5HUyjvDzQSe42Kx1i9Ps7SZQ
kc2U1WVu3S+nCMRbOEhRBFGp7tSd7eUHGST1E2asfT4D4FEl0S7dTJA46RDwRWv0O+lqDzkt4Cfp
fiv6bN9T7fJktsFlSvTsvjUuKVLXqlrOPpIeGN0b4qMlU7Wnp+loTxiuHKLvkZFG13FQm8YdnAOR
jVWZlFdynHJbY4xhEvvc1k22o3mE80RifZEuiQUcCenRADBsmylDc7s8hCJ7JEf2qjfNl3Gs4msQ
gqVIox/sFyzfyPrnCGz3QzZHX+s5xDSbpBdRxfMq0ORMZp8vQblotvKKaD4pB3GsNy1z76QWnjQ7
+ESgcEjSNXe16TrnwfsJiECs6wIMbNGZ7iHNk7dZ6t0xoxcdATfYtSP18MkQR7+mPrcjZOE6pNhi
HewRsZKkACpCns29cG/tOvtYKJsyiDQ2MS6boNFnbCcUX3zrSRUEtMOtgjiwnwilPiiZ0nXVs1nu
cSWeOyhV60j/rIUc3/oIW26di3ExkkxbqI407SC1rJGiHTx4IcMmagK2QzFCqq6RubOsfL/NcaJY
+rN0mwuRFr8Jy/Cu73hehS07FWGYZ8EKeb4NRRrFkUeg58ILcc+Ci5glp+KpjTxKndU+H923qoNQ
0RCSDKKJDHAl9X1iNsO6Rgjechg1GEr33Bc2TS20ZO3i1kNjk49Wljt3ne1Dc0w2Wu+2fl+Ruw4q
HGVh0kbXTnIfjFKlZ9mTv6mEiVE2iUTOFibgcmvNB2Oq6r2sE8CzAWQTvDr3VG/5Mp/lxk3I5rhR
Fq3t27merJqbYotB7bGPDcdKFkrpUAfZBA9pOye+mCFvy5Fd/TDA5TaYUQwWWqtw0/JIU8AbX2xb
MF7aGiN7DqtlC2VVyf2ksU/1Rrb0dogvW6LrzHqzd7U23TjSEBDY2M0WMckxQOmE84KqfAuWP5+2
4pC3Zecns7pvM0Auic4KbbntE+LIvYvLHR8O5w0jGMqt3qrHoJJEt3QC4aPdUb5uxV9uG10neTNK
ZR9/bUiLtPIH9RAGeQmNHN2wtdk9UptprVBI2J8xz8E3zhOdfb0HOyX+OWrB6XZaJZL+ajOevOM5
8pIlIlvf9r55hlWKC6/YeVPQ+Bxk+dBi3XrSc2TNJklmsErTh+54uMLnfJNGWN4JKZ1LvcOzG7bb
rO2LA9OfbGVK6AO8fmowoIEKhXKNoe5b2dNW6ukptR9uf+LlYBlWNZUAYf8DBMxt/w7TKgWZB0Fo
P9B7hgmSEifK1nZV96RNYbWhCwHkMFPt1a/nqL2s/SDf8ietqe1TU5XdNa1ifZe1VFSl9evcJeOj
I5vhMclAAIE4d9dlo52M1mbvb1LMheLCASkNPUjMsJZxyA0TVdl1z+lgCfGMKr43C5HtBMYXSmo6
1GFCrn40TMlFLf9osrTAnyx1vwuh/w8N3cHxzRkLOYmtVUwqXR9VuZ6NRqOfwNTPoQrF2WHVTyj9
umSMAe51IDIhKLYdomUFt6MKrq6hB9cwJqo4cILE8bXwmvSpJddt1HvqdQjZEgwlh1Eh+NnmYSy0
7tQ2s1800MYjQaXq7QPqJT6AJrDSi5U6kW8X9n3fzD+GLg3u2VpAWzMUXssqI4nZUY3kWO15GLaB
FkZXLHOceIwZKkeVRdvbvZvbeexrTgPgjFn8uFQfrw/J6N4FI4t54P5glviTpgx30zBvXxVlWG11
6TFJhxJxe2lyuA+Ulf1MTXNfYhu/pyqEGYwX2VCqHoTsCUGPXkOfFd74Nb0gmPxS27vvmPYutvj0
HI/rSrX9xpI8wEaMr/g6SGaWwiHKYONI/lfRPOfLTZVfXLzHV02N5gMz+HDHBuWaDPx0U1NS4k3l
1lppxj1aClzsZcHPJ6vbk68/MsGh5L6a8sPtzZR4IuB1pz+KeTilnSMIMuI/rcQzPhZ0dAujG+Ho
PVvOYBsD9FtPCehSCx7nW2pfh1HPL0lYP1IpQTprcjuW4gm7htUKIhHcTqOIMTK71Xg2tf7hJjc4
QXcMI/b96TLdLEGiVFk/7HleoPsu2AOsRz+bMoV1p5UPVmnlmzLnfVEN9qUiG22O+O2PmPzaNg7w
8tI8lBwnma4jCy66G6BtNAwgNuSSaQNC++alXHnEIxmMstuBZyOrWW5j6KuxyKdXZpBWr7frZYez
tUbjChCnPCk3DlYjfdf7pmrkjm4rUDcl/aKlmnsMmujThvN2O6dzaLk36vi7PjAwhu8X+KZuBmu9
Aw5hLkPkMGLGVuN+APvv1HdMWU4qhvOHISa6grB+wxkVbih9mHCl9wFkBPhj2FAVW0gMYh5zgps0
8W9povt/6jZ8jZKo/PE9+vi94PAvhYn/jzQgCv1vKxC/Rh+5Uvz/P57+1+OfIda3v/dLGRVC/sEy
S0cptzayh4s09UsgFcL8w5VgaWxGbvxjUUz+TxGi8YdlOTpShBT0b/KX/0WxNihWpJrTgOR8A7W6
/1YR4u+UXMk3cKRuuTRS6MLRF/30T7oZ09YyIk2hnxJiPCG0AUt8S5TFpO6baB41AFR/r279Jmq6
v3+/32QWST+NiXuD7yeJFIP8KSnDVqZEwgLuE3z+X3w3WxgAk7xFF/xN/e1VRwJ34NV5cbdR1pI5
zlcjKIeWoxkJmX94cctH+WcR6derc4TFURsKti5+k7hs4UxEcvl+PQUWLfFvp9nFpI9iGWFvw0ge
pBsUjlXI9kWCwOndDyPw9kknl7Dl2pzMjWTCppJs07wkzAO8GiteaCHKnJPmvWTdW34FFKdCI9Af
RzPwI1w+dkA/QgvJkem8TtYRj6CQ9MeupnI49VO5cWlB8dg/w8jHhB+tBkgn0cBmKX43efB0TO1J
aa1sJtd4ZaBKdOl5hmYLqXTVz4/1jEmfDDgRslUWInvz6+VLFM3XV8aRfENgS/n7iMrLl8jkO9JU
W+gbZT4uPws4TKN4x+TEsQQdmO8f8kP//Uf9O2v6dmH96a3/jTU9yMBmV89bH5qPwrMJLH8TNm+l
9zi4GJGRhnpStH//Pf+TtDPdjRvZsvUTEQjO5N8cmCmlpFKlh7L1h7DcLs7zzKfvb7NOd9tZgnyB
e04Zlm2lSAYj9rj2WmCn33zhlm9Zjke/3ru5almhuW6kq7roVOXjkBxJWYcipiBBU5xnlsWJLNiR
XB684vU55YP2yVpg4ESTUN4zKEOrpRMEhjwESGTvZF/0KKgkf1i8aqfVCToemFE6xbwvPX9pvmUg
P70ICS2qaiOjtpMDVBa3lnnFXgPoPIfGISGNLktGxej+RoqOPXR19XINe2Qs+HJqmR7hn6gj7JNY
OyYOQp2oOsnuqnjBMJwHGpQ2sY+SFjRNGT8qWwBku1YQ+1/WlaIJG1Y+3vlfO58memHT1KHQyhNn
1suscsaEyA0ZMojnF9n824YhDeU2nPhbwmLRcFsXhmDgcJPvG2122AD5VpKf54TWg87XBYUdORo0
ENcMVhm+12qtg/weGi8Nu1XQ5sKyoSV6kI7flLq6kUdZ68VOKMYyxvv+SzffNGHu/71z+fefTKYP
Ix3SKEpdlFuepVvJszl1c2RocO8z2Jb6MDTLY8yMjBkvrgl7yJFj4fLKdMeCWBMsqnllVuhQCDee
3hyjtfqrZtDJaLKzuTrkFpiosqES+SKr7yUDgkE0Dn3tjNohCjwmLBwiybdkH99/ureP0f893I3F
ZOwQcsSGh8si2qpzcQSrDwyfoWIsJ00o1JtoQzrh8f3L3nTf/2M4GaYFumGY7q0Yr1ZppqFZlrpU
jOszcElJLgnq0jy9f5kNM/NTl3+7DugDXZm67rn0Z399d72O1Hwy1fol9SFrhPLIYF8Vy5VBD50i
r5W8NKN/7LDcqnioK44p+8dhH0X1B2R41iGBRYpjaH8rh5bZdKidTBXU+DLiMqv8A1e79+Aog1Hr
ECN4DasFLA4U6ETpEnw/5rSn0mXDutsSda7jBznkPSxw9pgfFiyuA7Iy7n6zvKZxY6d8hud5WkUo
oUj5bx3hNOlOvlJXvgAYl03pEB3LCZw5te7wj2mao2+TgdQMT5tPD5GAgHAJ4l5a+wUKqDj7c+y5
f06kmIJiefGgoCIrDDFlcj7xGcCEDvLAbf5flfvHiJV5/wXebs/tOTyAoboydNj9bxxs2zndNNEQ
u8QIr4m9S6EixV3B+ws1HuWOV2d5ff+St7gVMEWsHQO/hkET3qCc8eueAZdhrXm9zpdSALHGC963
brF/8rJYq4bhZQDl6NOVe/GRDb4R0S6SAOsAfwDTL8Xh/TtyJPr7Jc6QW0Ilwub/Jmzkt9oG+dAW
o+Gp6bJqjC97CWMNAEi8KPD19riwSeXvUmy2uCQRd0gIPGpsVdMyqfLXTLYHL9xerIjiVmXvTSU0
ihjczbia5gHGGTDTIFmwrmLVNFopuYngBI/uluVhYqLis8s4Vs4IAkxpJsTPaXcetD6Y4+nYD18A
q98vINdc6tJQDB47UCJyxdDIDxIQWWwZIgMYVO5CpvFiqzlWGeg052mA5qLsXsT3Tey2YfmvYf5B
q5v0vz0q9bWl7iSOQ5Y5XqvrbGB53YJRBHnyTrZm2vB2inJfgfTHFQD65uUUxEEfbG3dR1QFJNAq
C+q9cXcqZ8405httRmjyqj2zHySNgKCgYaaNt68887BrtJ3r1pS5DMDEUEOjlqjoSCKbeKTC5LZH
OUhEHypn+GsiGKMDtpTFoUI5VA6WXDDngquyoP3XL2sP3BpZ6qbzLnJD4sbl3ZGjo24krDv2Du53
RH0RCmXqW5yuMVv/u3beny5Mr/boHyT46NqH2D7Can7QUSSPWnAqwBLp3B56/FBbW4cuK/arX8MX
ZAStXZ3kdJY4GW3iumUL4bLEKvVxzerP1UcX5WaI7VwLU1hXe/pqwcJNoHpzoC6hucBZcLkFIS5x
p4Odk00y25CIccfg7cWWVTNToUZg2yZGkWBzwqPxEhb1QjxDuBSsNp00og5K0C7TpatzZYJmB8Gv
C1XazHRjDCdMjn7DJ7Ac26aWAFIfoVPnPpykOKjhhR9nmu15GhFRNC3CC6h2pVvg+Ue9EZ6ilo4O
sHsHdKdxkOOawAghr7sv2iMscUdZmcyG75n5uJK3JUdbIqRozg8V1qzui3M4QxGsN3sm3CXu4Hbk
XbHT5MAs7AVdsYQ9fB3uVfHc67QPa2wii7/FhUDXkSOc3a9FZQGsfPGhGAxBa/SXwkDdroJDw7l2
DFpIHG924Rla/10BA6XsM0bDIQzkufjBcljllVV4J/iw6C9/iJmhVQvo/mLfTexZQfvgceBXCOQ1
lEV3kp/KWon5l6cKTeZqZiILi1BqvUpkyuXlbGP3Ty0RjQ6zVJscOsIPWIR2alCBxfwxxDSCW9vL
3VU8U6wxYuw0V0uZj6tJiWdSkKESOKrwvMRMKE0IdkdQJTN2I7EobCqwZYDucgDM27st42mg8uFF
eR0DFJ0KFoib0DRUkR5EFGdZbQkA63lmTXVwsHxKFZRBNdKWAuQQuxuXOpbqjk4wj42S853YvzYy
6Vs8DFA8ITAWa1Egrtu0H7bgDDQLUmpbjFkS8MIFv2PM9iUFk9jyb2PcHDFOwxRCxWYdZHPTTNvP
EBxKkC52bcRKWt0lK2BVYjtznYmUhxF6CQhDpl2goZUzi4U9ReOweVPyOM27ynaRzGDCnQ6JfR8Z
HCVM4MRFHQ8ziPVYsmev+eRZGgJwsGqb+RmcET1kkkZkiSLyGZ94Uo6VxNUNO9SggQFK48RI8DVD
s9NP41NXluhtGGDWzPse+4sZ1i3t0jPjXDuMF+JBF93Yp7p5kFsVuyZuw0YPU3w85L57efsSCPg1
nTvm1iXY0WlxjqqhqQt7rmM8ZuoAOdnB9/6am9fYqRl5L/ZuuPxVLi9RCCNQ1p+3n8NnncI81LA6
NajXFwjBhKoLGEOAILc7QeZzaAf/Dy+klao/Zh1Cl7Y17FpMpJ6ek3B+qqLyuYbQNkz1R8Ut24Uo
IKEXsV7D0n5SXftaoNMhgZjiabY8DKfjrgRk/pehp+eWH5SWb/tqYGMS20EwplE6k2TXkCdbCc5x
O3gZLdyvtb43xewOjCcPOfjx+rjgcJgbkQyPo8wOlfc0p+xhvI88hLBI9AVSlBFkZnRKWUPGT7fw
P22vEzsIZDpoS9LogSNMg3EwjmjN3BnYNu4d3jpWZhETle4siAIkehTHshJVuEZ17LEUmg/vH/a5
ZhDK6efgQYqDa+gfB58sz1yDtly3xGnOwiPkN/cpd9ExvE4eJVtM4tsRJe80Xo+Mn8veIdhAZLg9
mRz1ieJCruCAAAFdrC8mz6x4xCrlLqrmaM76pUJW2EjGwGb0w9UemNml7W5ti92LnAtZkJnB2bF+
N7GSbf8fU1sbwYCFbjG/MPYF1VofJZOUj0AbT38dRHr5UqOLBhb4oA/VZ/zhiUm+vZq/t4sKSMUP
JXAUQBkHTRVwJBPqMHbJ3NJRQgxZWIlIlWSM69cMYiQZUsU7TJz596OxLTf5OaeQYAxqK8+gIMeX
G577p3wwDqWEByHXZdE4NZwoaLPohbwQyZOL1ku7lXrEtkrSWjKvZOkvkYdzh4ACty0Jv0RePmoF
mOjUJCxCjLNi/BCj7dQvK+gUYlzZEjEVA8my5/5q4CNJoOV7wo01DVuCHZRQJV5nGArOjd3t5LsQ
YGAUB3ttmjsV7usBi4lZf38Z9LdSjJ+WwbxJrRxYdwc12tNWayMMimd6lupVckdj/oAi5JK8Qom0
xengf3+L4P5XSCxqfKQGhLOGzAH8GqV3oeUZOioLF+jbdMaGY0ya2AfYsWMYC8RfSY3Bpllj6R3c
cb9LTd5YAO7A1z3k7zwHBmoJ2n/aB2UGTsktooXcknHJlZ4mtsTkQNn2wxCROK0vYjflNGtoFEH3
9JtXYJlvrIFPJUoyFZJc+6YaRRkG7qQJPZ7OsyF9Avg7Fg9mfOnbV3EvrnU/WXQC76sO3TXv2lEu
lBSf3FZmPJYS6XcyfEVcGmWvU2/v7fK737221IJXqIz01x61rLFCTap9TftX1Jn9u9SB2UiQycdl
uVbFRUPJWSS9Z4SnCGRN4h8Eo37zpLdVa19ZtjJsz1ZUz03nNiVDiquLywFGAliNdrN1TVhXqRrI
lbuo3AnW/f3tLUv36yHnihbDAZxx32TE4ublqopAOzQA6c72mUlmWb8M3IlGt+79K7m3tZDt4ZCv
ZHQKPTaqFb9eyvDr3qydabkMrHY3vKIXYMbzmamQTzKN2o6PcAXAw+Hs2/mV3vnOMxEyByDJhCe5
knNuQusMSe7ebNAQQvlE3n2srFMNPazFBGyRW/DgjrTHeNGAZYzIOaWLd2Te9Rkxpee8jIK1R26K
loADXRPtLsLBnDZjIItLinfwnPKZFTBhUZQ1l++K0xqIPhwfgDOMOgeoU8Kml++h4NrL1/A7IiLw
IG9MKrGhYwUSrW03ikWqqf9PsMvJq8PYFdF32UIZl4YG6NChBcOM+x3g57ulGr+TD76/6vZtVU9W
Xfd4xZxgrMftqlew6y2DNc+XCiAIaGYNlgxm1mf7VDuQOBE9V6jNN3YAXUAJ5KPT7L2+ZBdVRQEV
9g9maJARRAHfDfRxbzWXls4GSOlsiqVP/Nxoxp/yI+WN8eKgN9aZcU4fNb2aHqp0+l4r504ykbF6
LSntyXSlPDrKxgT30NWu46Hloja1wVIzTybj3yakNjJQMXg5YxJ/RkL071knL3Gfuth9iiPrT9NZ
nlpHqKxM7Tdn4q0lMyybiWsWjVE949eNmseZ3S5DjkKIBe+J/jo03F3cH7TB3je/PfNb8+T2CBoU
YtB0dbjopsf6k32FGovxvbpcLhzEY+ohQkXAiDuXPCbSPqC/tauRl9fFoEX7kPzAjP/WEUX4ram/
HdFig1g8NJaHQMPCHNwcUS31G9TpYm4lpMfbewHD8MtwlaBKkhs+GkDnux2LuoUvrImC0n/NJ/sM
gDhw6emLW5xTi/EtC1giCAyd0RqDgGu4Rrp7V8P+p5EGQa/K9BdpR/6biqD17xISj+AyE6lwjLTI
bh4B6HrUjnD8XFqCB2n8ifVAN3f7Xe5u4pDKPsV4UInay0kAMbWbYqKyYTjQHSw9tJPFPmDnObIZ
Ue283vGVGum2+Ve16ruVn0pxri8Z34Z9KCeHCcF3Uv9miEbS2Um/jmBp2fRS0jPdVxRrdib4ULhQ
sa6A9Cbw4niRBjbokVaOyQ9//+wbbxn3n9fiZiPbEC0MMVK7lwYRakb/zoQv2orZKlCTAaH7p92f
QcJsybDkkBawWOXBl0fxX3hnyG8bOL4kvpACv/5oWa8EsJALu/ULj/r+7b517EzlylArvsi7jXSg
29RAFITTRczQBJ3XgviQsvZiHJy6+N0Yqjz87bH7+XI3izMaa8JYhE9cR3wq9WJy6kxH9J0pjs5+
8ZjcohOpSxmRgtVIJC7ZjuTRNoGtHAl0xba8X/W0fAGoSjxqUC6UaqlUwgnPJW/K+Ijkjfb6rdVe
quUqQfHIkN0yUTwjmo/bF+md2PrLljjxt2To/w8NHulB/+uJDcv1qJfTlN8aQD8ZGkeDL1HpzXyR
QpPk6E4CXchEcS8d2JK0cRELlIcrXcI4CtAtmbBPvcUFk0c4TngvDVLZGm7xvMZ/5TyZhnxTt+4l
e5YMVDLpCM8oRTfpUw3NSRJjqYk0hXtiNnX3/q7xbluVYrNM/pOasUmUelM6ByLk1SrBwRk47XzO
j4paED7cXhzoUTcCjECsdlH9oMIpzFccOjHlEDbzHBAg0zOXz8q2q8Gz29ZrBOuQ2A2pmc40nFep
mHowVkOJA6chBWV8FI4RYbCg5tBwrtaBK+Qg1ovA/yAGBYVDaoiXGEJy13hwpvoQDyhYykWg5bA1
/yg2ZIvs8tcFetuurh4qQhmJFCQE44BJpxe708ECLZVXMRP26FAz4kn5s3wnijlnn0DJ6dB/IYSV
08L0JtMs1j7z2cPdNWcvCjBgtJHdiv3twd9/CW/lCLallOnSwcBzmhLB/7S18qhCS1brlostchvm
lcIdUdYR5+lGkEoQfU/uFevB4yXDh/cvbr4VNdvU7UgRDMLnrTn208XXhO7t0HJxkk7m0I5S9ZNq
j1TZpCQVu5QNcF8VeoAam5Fx1wOQrF0Nq7ZUVQXeLT1tyotb4YdynvweLeZFA9luKhXo5beR3UPq
KzgCLWVjr1epVpaAUWvqbFLUlsw8ASgvgATZ++8/pvEv5WfZ6YQHYNIs5JZI+35dZBD1bVz2JGIU
ZtBPBx1BDZt2QUfloCNFzlb7vsngZ+JeaDO0rAae16Cw2HvauUXpxVpQ1NOopZBLu0ScFIYUhRcE
KM6MjlFr746DfZXSsZgHOexU//IJLYZ9qr6747OHrXRbHa5K+rR4koZWvf1RqinAX1B0BIXh6Yep
jgKLgQIppUsPQ26oY8FlD4vB81AulQ6A5BpKCSsta5bve2xsWiZnORsV6zpCwh+STYbVeicvZGX2
20FBUQoG4N/3FWyEvKsIdjiogw9Orp0Hhe7taj7YSX30MsqfZMoSR21Xq6zdyn0zgXTfVt5dzy9O
1B7iJmQ/KoCO9Ea3TUB9YaF8JXUV6H33CagW+WHy4P+piNYG2wjwsgY9UAJZcQqd2ESXnyJRa+0d
3MjWu6G6KlgI9OkBXD+kXtCH+8ZCnUleoVTtYXjLoz+kIGYqayeF5VG6JUZ6dlmjlTFeWMgeUgyq
5b7UcEQu1akAfgDgc4d7mZG0kUqgIAzkw457NcDaODRsspzPmzUEdMVON+JXaXIIhkHqNf5K94QS
6Kx90qHEMzTj0LGQ0pdSJXynKbJo4aHlGp6B/tYXpvZc/6maP4eQ9G1VhiqhZPviLfCl8/0YKuj8
c4bFKAdIbVXqAIOvH6SA0yYgPbrPq/ZU+ntpGFeJD3FVepDiow6br3ib0VaByxKL25TsyR2YR7Ne
Bt2FguGec63ZkBKDUw2vI+Zb6mLW2BzFebH84JLpaomkzMw4CF3b0AFiavNvFdCEpPlNjPn2QaR3
SoXMZP1vZ+qNuEawESwxjjRHgeyFPpC4622r9w8OiGUWWmqozhYzIIG9E82dlcI2ZQRJeCQYfN88
vGmCbUf3IHIF9KZuy3Uifd4o4KYXTd4u0hP0VRbQKtZSI9FES4/4LgG480FCFLFi71/f2uKz2/CC
/MVR3ARFjNv4LYXgfB6ge7x4rmLqmqlad31Q/hM6mJSq/oERpTDjKIqs0quxaXpKaxET08hEBBGD
7rB/eNmo18vJpZkiRUQpL0oFn07pJQPks3Wn5308IU1F02igrdHWGky6WBajOUqpMqHpalYv8kcr
ZBYeY0M1iKhVzJ/JhzoGMEcjE5f6T89nZv9jT7f2Be0KQQTAnbqHlmfroJK6IRlNGorphwr2IJZV
GqBi2taGDfyVoa37gmpsA0SuaMujRELSM5c25QTv1+C2pwRPJJVa8RRyRiRSYrTw3HZX+atlZqQN
p+K4gDeoMUsvWH5MaBB4Ao5SdJMmB2UPjjbHeUSFbWshcaSt/EuJdMSw0DeniLy5ANpjiEicpRPJ
OACJR3h0wpWbodkBNIRWC7GFPHCnqIRrrFyoDnDKwmCNAgo2Ngc1MRL/G4G4GeJj8TStC1L9QZqE
Peg6OV0dTViDZNRgXavhaweZdOkQ8orAx1GahB0wPv8qDUKBnWD6xPhwPqQfKUZVFrdfOK44bT3T
thahHCbE6nWU0byFD3rXYmFlYj2QaJXRqYPckzS2pRyZVCcxbHzXhKvTVtwe+I7wq7iymCFQJ/fP
+fIi7ThzNZ9KJz+vg/FBp/MgW1GewMH0gD5nnAzvza6TreVMsIzykFgp5nlpje/XdHtZuQWjw2mW
krZ7nWkyy+JOBp/EljKSdzc0zlOt8rMqmesBuog2wMFO2HMY/QGlMfl99DIUyKmlDoLsO2dUdjOb
bhNcPZZqzxKW9Aa1oeprxPiy8SKGUoJvicfFH1bOyoLStkYYcLhKgyKBs7dIrEMNARB+veryw7yr
GF1lMvVs+8hURc1RVl3C9dza2tVgh8AKoO6Kl5NoyEXxd8twWE+vfoEhkUwadMD8bTLtO2nMeUAS
dHs5rDGp4whVC0xjTsSAMZhO/69ZVccCIRhr7E6y/+UTcou0C0kstKMUyqqj9HxyeiTK1oMp0R8i
SLRhfqXYedIZqRFXJB8cLN73wNwEESznqGxVAPUdNF68MzzW1qOmOePa9l2hIQBjgBbkoNiRAYWB
2sBH4eLeSYuwRxq7L5EBwRqj4cnsEbExMUvyQe5OfL14FfklMZ2JaHxc2XfopJxcAzRFiwQWOotj
jCAIJZjeQLGEX0Zs7ASTIdVAwQEsNNFEhYd772nNlZ89JoinYEZJtau+CPYtZ50lWCJK3fYszLdM
f2NZ6Pcw/HCQjt7/ZFDiOyu7O9EWydn9I1Thgl/Ioa4uIHiW5SV8IIiQbTQp52hj7NJKWuUtzFAc
CJiBxdvn4Yt4eYnqxGq1C0EJUBVT/5yvlC+LD2mxZZxId8xOsxPsw9oNOxv4H70YaXaPA6aUon9t
qUAMYJm4d+iBoAyCGhcskO97E/OtXNX2fQpiKB3rypViwU8xvQk3C7Sg83LZGk8GFl57Ia8grMWI
K/crE6WYLCHY/zCDO0mAp+qQeYsVkfAfnyLuYCRE67j5hBZevWeCaeufjqNxkVxdgLtidsXEJgiL
CsBLigFifuXP7z+S+9Yj4RxppAGrdT39JkfKdF2btRX/KDZbagBkdwdEQQ/SUyNdkJaK4NcEy2AM
4GQkwCGRouIivpzMlcKL7DW+ktuUSFricFe/Sscf24dVb/NvcU8AhlWHPnHrxEvaPv9ghEvAEZtt
xyRHsX9uKqbUuYcsl1whU8RU9HDE7lUhzogkUmAzkhgI/G3yX+sGmUR2DmclcY5VhIXnYOUxRpU2
KMmR2X3xqqcyvHLPssJirbaVxltR5RA0a8r2l/a4VIQ7eHzfX+S3UkHHJDZxCXcsgpFft40TZkWL
rJ26rHp+hPt7N8PYgJOrLfJ2MDxkwO9fcEu6bqMexwFYCjqe/90SscWeG6XtYKjLHLsfFBaRypod
f/sidTV5O2XUnuADQdCYOUhAyeaVPggNTvZo/iC9djnvI37V9PKHvv9dDXArf/zr/lzq/iabzqER
8OuKeHkymz6zkZcROIWyGEbHzUhm50vvwmyPXhsFkh1LpiXAIalsrbw79pMkAwJ6EdcoUPi6hsLm
7xQCRCKEBtid7A/pxoo7mYi98RsH1T5GgKpAiW2HS2A9yHIecvIruXSNjgz72ELsL2PeC95WxmBx
dOABfIAyPeCE99/QW1vCNakp8n4MX7k3/VsGg4s+L81VAPTKZ3/TlJEe4Ayr7cTIBO2//78L3qTp
1Zoo1QBTuICi4/V/5z/Z7IBhBccp8yDvX++tuunPD2j8+oabcab5lVvrBRXqfZF+Z0Jub1GGkRyj
okr//tWMt+ptP1/uxoxFmTdDGGSvF4cFlOhOcgmJLyUnlvQ4aV+kK00y7Y/dZgI0GAVJEklYAQ6I
ZZXEVlr1kvK9f3v/QkJLkcRlUMXiP9s3bl/3SCOCnQ7rkG29UkebYdFnCqcbFAPCO9nnX5pWxNTo
akFcfaWcBfc0kCvqY+x4RqN3skmkxTsvMisHEEgOynyVoprVEjAgnCyFt87/bjJVF78Ck9jXnnly
BicYDFjA6uiy5blQAHEvewl4ZOAI1ox9Sm4i/b/3H/rNvo3rWEw7udSH+PXrFohHd4YW1VsvNUZO
msZi+mrzlS4rPEZ58UmeN4pA0VDOQMiIXIlDQHtCD6FB9hhoRNlURR7kZH9GKCVVf7ctkHg6NGI1
YeSrnE8TOOCtilj95rzoSkq0tzZKbBN0DtQP/wX7VXoWjlAcrJcNCGd1R3Hj4ncg86JqWu4z3LsN
otA1GQInT+A1CizZnQAVgYgTMKIUbvB/AE0E/jORmgj6bGLcwiMZYcpFZo1mdY0TaAJAAdGXlRBs
lzRYXQR9+/Ww/BCEW09KIdtam+KAoBvvKkmLeMDMoT5C7iU4CNno4il7jcIFijFeiPMG3SIhGbLW
jIrzokNyHplBSc/jjzZcaCJSBcdciksk5eNIeLwP3H+efSPtFTMprrEnj9hqiaQXVbsGJWChFKSk
fCzh7+TfJODTKyK44ZoRCUoBaKuzJx+4yZg6nthfAVVtsCG+rgmHBQxoRfwgdgjZHPjhiFhBgE/S
z0HniFpLCLL2/d35Zn3WZXDMdlhm39oq+D/FcnWUx4wscCQlkQPrQmQM/xC3YVqHBPcibzvmuQQ3
Nfdg7qVAwSuVqMZMDjHkjgOAUG+qj6WJlDBvTWBPAgHSCmtDTBMXCpIMGbDDSi0BNBAtFEmfGZjf
YSD/AbUOZiBZA46A8uzp/ad808389JA3R3AY17SYeqxw3oJGkFwl+u4CIvHoMEz0An8feYhdvz01
nvIZmSTeYXTyJtbxbETCDZNDb9QOuDLzFFuIyObxpYMCRQ68lN7XlDYnlgtkSwipl1lcysQ6Se/R
6gBagKexUiR9wUFqMPy4JR2Q34Ugb5bLPN3g5ZuMF3n+jcfo7RFt0TZcL729TdxJUi64OJMCkJzy
lXdekINZxKKF9rVdSe44hDJ5teUwVERk1yZwvbz/zow3lpCI3MTIW46t/hUuGo7hL2gfYTfBNCDq
sRf7KC4bEYQu+gE70H8S7edo/rh1wX2wD5hE34RFr37QkeajMQWPNe0bptAWQKL5h/dvUuz3v9+0
oxgh8i3TtAzbv3nTQDG0qEEL5mIADA6rywwtnGPThgpfKWjfL3EXtFoXDC1a8fNrRsM3BJw5ACnQ
hy5IjS5o5hE9WbjjVQs/CSWA7qjFE7wHXVDnXWB3HeAyMhLQlrP+nE7M3tc+2g7zMWSMa0y6Ixgh
uNlFVpU0oc/uq2IKGjtFN4TiF9MZjEzgcptHVm8xlxPcHORXLCw/3W86yD/hydSxdxDaIToqbS+g
EOfMn7evC+NHPaKD2mFFM8ZQlp3GD8g5vF77qUVRNK3X59CmpRB996mfynNNDUTqZnfoYD+RSwz8
Lp9qCGrLtTu23XCamAhp0aSIIUTmW4qsvIepcy9fZ0l/bOF0msB+MhgFDr07OtZ4Uj0Py48ZbRtF
XcAOKEtSWhmz7N6iZJdTIGiZkWplIipvg26at6uUVJnSJrsPCW2yBgxyb/XMiqItmU6nMdaAciyn
jg/JDzF5GLlTFsedn6cYbpXOgZthOKCbEyAdwkrweiEijSjoKtZTvnZh9UFS6t5rL/0ATYY5w5k0
guHmbcTjwaRiOPGmhiRCIfUsq+Wb40d513URLAsMpnF0qp7kwTP6CfbDksQfB7jPGPlTCHHzXuTf
Gi7lowiftduL7ddun+Uf6cbvpIkpV+yM6eTAmEH9C56YPkCp5t5BJNGLhmBBcKGNQAvjb7IUrvfW
O7ekliksgsh1HhuDCrU30FFbnhUPnOozYrILMFt/DwFozk9xgV/0P9yTMJzEtJJkTVJ+JWkfZKr/
jIuEozYYPAjCHrUaGNLKvuS1ta31pahgPyjj+3mYMYjIpNQwjubzKfNqwDVtMPC+unQ+WRkzEnRt
ZsunL4VYdN0FcU9JdnzS9eXYmN+LxqbW1wcWJ6HoWTPrE4xBrCHgU+tMTfaYUTZzmqeYAyaPrpfy
dmFqqtSzzJqnXTAapDSWebbxyBO974ErOz4HD6RJuTaPLRtv5U6347LJo+vPTQ8+y3pF1Jy2SAxJ
MIR937P6WS4Tav6ODOpJNlGRQvlKSXFAO3yxT+PYPCJz+2TCz9G2LH6hPW17uzXPsmlr9rpen3V7
Jap1n2osgtmxFqyB4jS1P3RHHbPoZQqTPTN1p4jNvJTTyahGoJM8bPNtyvGtCCHDDCX0TtOz7WT3
TTUEYow6Z77MBm+KENhhGiKiJhvFf0dLHzRhEyRVd0SxMJCNbRPqdesS1Hr6aGBvijZ/bB1/Z7Iv
iHEfF/0xpnWmO69iYfoW9bfsJJsshYVIA5MkywqL2b5ev0CpeqFLtVKzNwqE0uZnt+FcQDu0JBAI
Md2TDYH07DteJdaxwPnMyI7FDDbJsUyH51LP7vFF93aIlLqzXFzNPJdlF+QWsxNac5DbbuznDC2A
1TWfes5HNfpUzTFHXXsI/5h75IC6AG3Sg5U8y0c1dkdLOVCeVjh95FyJgZH3HAFV7M1nA0KNwinu
bb5F/jnlY3Vsn9cGxGJ3mZoeZadLiMRO5JC5wJIiT+2b2Iic7W4MRzGi9tAexFynbfhglf1RevDQ
Bh7lONgc0UFl+/xbHmaP7ayfYl6Co7e7mKMuxlzMpfwuT9jRGvCpj/fUf+Wdm23zaOtEFDUHVbHe
CMDYRrPHIMlT6LF1ro2Fe9wwDKvfEJeO273Z3d9eCMNSsh5kKRGR/iNXvBMeDnb2FGUXlyOA0iwh
HKAFDmDjoHQFIklv9iWEQw7zQ2Xy0YDvS6yYV3AXzkofgJ3MD1rh2MYPFM0QDM2zixhJZf3R4CSc
pT+gnBK4sCyFLNR2xWw5waMgXn3k8PVT8dijpGIp/6AeomYMOjYeebmcSlWVj7LICpFGuFXPsjyT
4N1cWA719H6w54M5ISif9dhtdXFbdaK+A0MLAwg435QjZ80ENc4EurI/GFTGhrH/6NXRY9sM+5Cq
CDgVTp3yjHPInTK3e1nZoJOPj45MhqTTe3GCbrEEOV2DwWL8wkIqQtuN1sD0Iag6ly7y/IzAC01w
piLxxxkbWHZaiCxOnxaPZs71sbPIjwQMgVzS2jrziG64nuT0bgYIg+/xdb/86cBJBHVXICfJwhKI
t0/K5JuNAq8dL9cmT+7rdoJz6HPhLAySMaTC4pbrunfWPhBDaEZqQ96apvfUu8mjPPy29Z3lWY4B
HLKXZmQP9gkDa59oqe6ing3D04pdQI/+UPj8KNmOsFqjO/noX3E0CaJCmwu32sDn+FQlu9+tHuWB
WkRkYCoFhf0F9j+GM4frqoaPKKo+R87noW//XNoq0LsaZDHV1BknS+4MMIlONWihxsgf4TpEZpi6
QG+1e6t0GXyMVwRGJvjvrSe9cb50pMAulGi5M2RMwnJCeTJ5G2FXH0aIyPvOPhthdYSqmBXprl2J
rthgn20b+4GOgJtD7obA7zJO+7K65haunZ0mgUCT6lz40KCbKUsuJ0iWWUyMXeAs+VZGss5MuR01
RJlwCYino/T9mEDQ3FQRVAAJrQDOnJ0+Qmt0L4M6faqeZEM5IcqrHFF5Cy1vSgIDcfASnnQ5+Mw2
e1REBrJVyxE+aQWN3A/Ur5hmdKF0BgLPJm+05RwqZOeX+STBitgPnyqy/D7H2t04YYHkSUPsV5bf
z/NIP3MfebgNopE2e7XaVwOVtNPcIN+Fkdoeca78JwUpMN0OcbCCHxVDP8PktLb0KvTXpHWfVIum
Kg5F1F2mowekGKsJf9vZcifsHu6iZkel9ucZCYxlwW6zv+UuxF50GOm2mz4WyxKMyNCJq3M6ZA4I
CI3kz4XTTPB/ll0XN/OzeETDjx9l0aEpqvLxztWcy5yuz5ZdozWVPzr1d7syGbtUl5Jt+D8Ov8m6
I0pPB9nLnjIvuTKfTKABpZA/eV9NVJ57FT+aUwHoWz/U2RRUHY/P2neAi8SzFsmFgPEgr0f+WiDs
SYrVisk+OJda9U9sK05iJEaYIPVCk/4cQ9joE0+PUfZID1Ov2r225PdLo+2dotlHijECjJeYyUpp
uwnDJj9azutsTh9ldyygLeOUgsSSwMFHUSIyn63KPo8ae9GuLyXM0LiHeH40CXsGi0BSP+ZTgjN5
7U14vrADQzEjZTRzu9Z51TCYIyyAyfBRkpSKSDblkBUt8pMz6Z4JPsf3cE98o8T/lir+GOwAhvf7
IoofIbV8gnURpER39Hya4CgSYXttYzrGc7+tSlxQJ4E/D48uplkSHaspn4wAfN4R1sOndNHPFIme
Ft4ds6tQFzpPuMFm1/vw/BKMS35Q5zD89vmjHDgtw012uHmOijhCifR7iNqlaOva+M4g1BVClwhf
KWJgQh1JlUZk3gx8AfPlj47F4eLtdK5i9lAb4d3HkHnzdRj0c0INLjUuOSreu9gjWoRic3XnT42F
kmBddMjzVoco7qlaFFDehiUCQ5pqEN3E0kMG/4P6Jdl5azZ7ZwpZfnc8zwTDVZM81HN/Wib7a2wb
0EvY498hyK66cB+rMFHMGyMG408kU+ZKLcyDF25nGC2/EE4Km4HaEFK0/arTjvUhRZlVCxyUouVz
Hvp3k+89aCsUXD6siEl2n2NzDfZGhLURgrXIRZ/j24RQaKb3F5snlmhTkhFYcAFglKc2hWEHq5H1
3tXzWpK/7uqLTmJE9SGvHmLT+6DTRCWKjVJGPzEGhGz9WF8Zhj2lnvpi6NFXFU3XoYelYGr+rlEW
q4ri++S+evoCqZzFSORS69+bdmKGPP1ShvNnSaMQb6ZRiLNql89zt0ASvM4T5a0dMyjnFN5XaGcf
Tc6eHDAIBxjT5spEsE4yXsX1C+9h1+cI3OHJkulzpDlf9IjEJCv+ajXkmtz44q3JY2UB95hr5wll
OMrtbvS3RKEFKbhsc7fJrX3SVGeFSV6YKJhD/7NYDsmDx4UQN0/3bU9Lb1lOBaXGdQoJrKHmdrSD
N92tw0Q9t45RfiNM36xtSqKGkdpSrsp7GrLsYfmrbzBn7X5BDFXyLHEnYslqiTz5ne7of3N2Zk1y
I0e2/itjeocu9sVspIfKfausfXuBkU0S+44AEPj19wsUpe6m5ko29wUEkMnKTCAQ4X78+Dn7KhwQ
sBZbNX+ZxEnqudYxramne7X8qrfrTXvTjfPL6GFep4knO0GIoUxe87PeszBEYXIVg3yyK8wcYmXs
xuLETIi6czDfqhXNJRtRaYMpeaqI5W3mROHIXdw069EdN+3g75VkZU0+hnIH3h3MmVN6xGFjsq2r
Pq57oa1VJoAXEUZjeH+TaJPUqQRFPaqBCsiYx4wg/aGCn4KETQPmSFhselvedf1wrVk/brSMqX/A
pcMZHsyxAdxChi9wKkaJNu4mEyGWeh7JFtKjxoqKNvNKeIJCN/gdf5Pk9gwudkliGqzj5qPc1eV8
14KxqPVFJdpqXBdm/zh7WM6R4NMjEHopqCpydYgEliY6ifvEHpDL85l1gks2E4RgY3A3Ne64imlP
VU9ghrmDuvRqHXKa8sFMWLpngJce7Rw0/PA7WIID9XrCfCVaHenkEc2k5kAPKc3QrNLlXVTneyyk
SXDximCO9z2qzKX1YtvxdMZdFo6qY96qRQ+YEoUjHAtAJ1ToZVk79NsrCrn9sKn5tNQLgbZkfugb
5MUmQbNC3T/lBP/G+NQCxcUzqy63SP1r6/3a9h6DSuxdEi8m15KrpyKZkvnZZXwGiKer0HwYhl0l
5M6Z9ZdWyDe1stb2DwxRdmqEeLOzl0n2pVWjIpN3giFY9MWxZc5Gx80npjqneIFnhP9JwhJOqt3b
7m0D7jGTpzcgMpL8GlVZ7mwPHk4WIWrspYAoFOSgslQVK6n4TKEyfebc+nm/wbgEQqi7FyTrChIo
O+OovWeFhGRNs1n3H3gNzv8M5YE0KpE7COu/YKE+JnEOI24+KV0PK/1iwwxFysPChE9AVoihtykB
BKXDkNXkuQ15LlO3nq5YQaGhhphcuygZ0ICW4rWspNUhTymG3MJ27k6u+UWxPJTMjdkIWrq2qoKr
2hgUXq5o0erfhSwEJ0+nQu2gK1tTwBWUHVS1WteCJ4sKQYO9AHV8NLNXeDEdKO/7pIZKfAQH321p
3xuW9h/K9/+iO0b1ztXRpFHlWkcZqf25kGV6o44vWTsvtI8KoF+1/nbag6qaaKpmRUlA1Svghv57
lHVxafoFTXcN3VaFCEpQ8Af+/MkuSvp2OIFYUh1QfU2qawcfoU3Mup8yXzagviUOVKowppTXVGXQ
6aOTB9De5d06sTd2FCyVwWqITqrLCYVwN0CStTNJY6kl/qdC8zJY/t13VjWJPxRWgihzQluVtskN
vJ5KE3cttGrak2kysOgy5JiiJpi0+kfVM3M6AvQM/qkS12fBUi0IjeqypilpYennX9Up1JN3KvxZ
GgxgLHRfveGrPvKrpUnY/VBZX///Ksto2ZmmBSEBwoLxyy1AHMH3xnqgcA5RJ6tBebsH1aLVuTVt
JhRkKc4qkJ4exAZPG9XM5VJdcUYshgkaQ8QPkLhAO4zeDoqG/7nSvnyDf7ngFuNTqRQpI7tfLrhf
BoPEbvnUN/hkm3Rj2F8Ll7CdkrHiFAAyqB5kq+nX6tJB/FWagz+vouYuPR3/ftwq6P9fvhGugqZB
z5uDsOafv1GHN3IWqek+Km16T6H9hV+iFhr+fyzj/E+FfxSbdMrMduDR6vHLj+9q30392ZZLkdkT
PhOwvbPRbKBXq6YPXmkRWox1h/bbsiBo5KKoWolLY5tfIljABVL3B19i6HXU2GFp/vuLYfxPsytg
TkBDkOHD//m1UFJmRVhnXA2ddaHFoRWHK6QlIHtQw/exQW3NYrMovVVEAMODGtKtoC31tHyR/4PU
a/S9uvu8Ad3f//uP0q+/HP79kvzWVl31o/9f68X+8a/+/fbLcCh/VL/+EfVV/ujv+fOrrb/0X/6+
vJfvqQ42ZZ+A4YjvrXz43om8X770//LF//q+/JUnWX//219+q0TZq78GgFv+SRvWoOb5/zbaPJTf
qvJ7l3z5l//zU0/WNv6qM4x5oinFUS+EJfCpJxs4f0XdzURAH4UQisKqwPxTT9b5K7QBK6CoiPqb
bTnK/g7n3T7+2180Q/9roNOVRKe5CRHEtN2//OPH/+kO/n5H/wsH8rsqKfvub39ZPv9Pj5rPouQF
LA+e79Ft5P+qgzD0Ri16KmRV1IQ7XfY5MF7qX/DHzX7u0cCuvF3nU2pm9Jxbk3bsx/lhOSraGfiy
RWFds0N/nTaBxx6xTuyw0YLJPeFyj1W8RogyG1+a1EQPx0R9ANXlAazPaN+MwPma8le/6RBngs4v
sZ+NgvUUdc03EYgfltE7r0aYfe1K/T4r5XBvZRgBaaIFM9dxTgi9Idh2hTXdmxEaZ3pau29OFL/k
Xp9tpFsRU5shMnS5i55Va3XGSVqF8dhnmAHNo/zI7BHWl2ag8jW6Onw3IEJJeBn2/hBSuMpfS4t0
Fne9aOvo2NjRst3eL+fqyvwRWDFBpYxvY1uPH6VVxY+RkWssVlERo8EUU8tJCUnLzI4vyx417uRz
7/dzn3uRQy953U80egi5zYZAfpSQn2wzeMNJvaKxldMdScRcpoF7jDpAdLjBFzQZ9V2k9qRm/dxb
zsk8o0qI79s5d+6CdMge8R4rnlrcQVhrmui0HHYFmELS2xW6mDQX99HwUiYyo9+3ij6WPW10tfc/
7GXTi9eTzozdNVIbK8y7a99o40r3Sm+znMv96vyHh+vn+P3jeEU14s9MLbrJiaN0VTBmLNOrwvj/
U3gwI2ZuW3EWgsUlyQF9T1rLmxLHmSEKTsvGR/Efw+l/HttkYonXf5my/GuTpNazlvn5bTElX5PY
9a6Gb9fvmW9neydyv5amjB5K3OzOjsVtsDu7um3gGlCVahgf1ZCRzilv2dgfHgFgHpcRBNx5nVoY
1nR4hWecj4yr42DKQHKdfLWS8G6MMu++SLBMUUMn0hsaLYpdQm4rFWTkbsMMslIQ6c9a6b7YVl3t
zVg3n7niYm2qQyOIrOdIIZ9+F14JgsyD5dbuxu6C+LnCtYPo2Am/y69FxnfUkdK/bw1vS2jSfiGk
w6MZ1fJ7x0XsHBsQpCKkt65G2d4PYdDe29jxrkbHGrbLOVJGsRrR+ES030MEAa7HrD7/n0fLt1FH
rp4ZD6bT/+G1n1/cuimztIB67bA6akZ4rWTibbDGmteV3/UP0yhJGX0bx4Chiy6zGcU3ZtDGAi9y
9eD0GEf2h1m5ntu16b6Zc38cMMv4JmL7xUV67ihMD205RXDGE9b91ohinTvt8IX/+TZOobiRKTiX
q/XOY1kO+TnSph+VE/r3rozOUyyz1eKOtGwKnYabGUPG3dwB6tM1Z5/dKAaoMGLv4jipc6jcPr9p
qq679xqPWjNOKMBOAXLQbj52R5nCRXUsET8WZpWR4FZjuhJgW1FBDb9WA8/Dl/sUD2KTeM54acaa
U1Z6i9IqLa9mNx4q3Mie8E7dOLlmvTqywxrL6gW19/bNHv0622jFfdcUI8Jk9m1KXBkj6WW/NzEF
R0l380YwkR7iokhePFrXBIIP28//GCUSidOmiC/+rGmHCcfzYPSjS1R/xbOT611Jl/6doMdHYvDk
M95uT3WvaViPD/E6b8ugpuHfHU5gW0a5RbUBi8LlFvk7aHbdhBURzOQpATqqsMwof3T0p+DTXmk4
FkRYWgUyCHfD1KHM2Brtvem+fn6wM5bzEdN2DMeLWt+PXeQ+umWdHvMJDSQV8HStMYKre+MWj5wf
WlliAC8Lmpw+/4BZIQUoZT7dZbX2IsLGeo39cFJiV8lGRnhUxh09ut4Qyl3Ek7h21JCQoUjvtbRZ
pxX3R8+HDP1jB06FPR+9IoxuUz+LLZhz4YtGh8mhzO0MQZRot3xBVlMkCO1p3jPfOY+zZYcH2F+x
qbfwkZryzvjnpm2MpzLCTceMq5bmTJ1Ibs7a7RzEyVMZgAhr0hD3HpWCeD0O77h94Sjh+c3Ryexk
O9bKyy+s3G1cay5GfFPxWgnKOpXrBFQtzXc7r7urFvesThbQmuNGVC+MVItXgyyMmzGg7iPVxunL
n5vaHA/kIyMIwakirb52k8DxVm18ZzgNdTncsNI1p6CJ6WfpfeO2xCAHbQiPpo84iL6bbWk95ziL
QAgvzB0aG+WrhuoL3Rplsx70vMcFmY2ez9+kaJqTJbp2NYVw1Fwb7iHnu7MohuGpiWrUx0K92C2H
Xu14+7Ly5Kp3sAFrBaBr5EbdffPxeYkA1579BiZuBmh/disakzOKGE+NR1aLyqa/rzUR4uMmImg2
r5aanIoZQEeM0aaOxvrVRoUxz+SbIfV4tcz/LWjp8jgYkIBv2mRyN8thPekxVUe8tMkmPWqbU92m
m7QXNVOXsJ4rU9arCD+8EOWYp7ZNFd3GjXfLOjPNBhpeXitOrIRkFsVkbfyyjS+151tnl3upW9FF
9PXp84fBZrl2pd3e502LY69Rfh7hYEIwlM4vFboDWVTbx66JTXdn2Sm+bSUGY8uGNE4/94WhH4fl
eba8ZGWbhfctfQzzSX6zEUe5ca0+2MSVl3fv9uhRqcrjFj0bihWJHu48j+w5r8OIjCtz8SbSTLEl
K0GbhbUo9iZz10Tu9zxj2DsMSexJGRhVQINZIcX4MvThj8ankiKjwqXmKuLVcp2rJNk65uw9RTLK
TnUsSV1SsYWQ1u+jptTfMIkCbxjkh9v2391l/GYVQ7yNmNxzFQWxkj62jnnFjtO+umkwnDyRqT4O
hE8GnHjhFFgHfpf3Tav1V7ox2xfHviLh04EShPIj1MoXo22egX87/Mts+ZaV3esQNNk9E/dEa2BH
8BlzvBmEMmmadXevU0XeDcTNz0mT3phlqD+lXesg0TO86k33PkLqPFfNFD9mifwN0yEchUxMhAvT
fPZqGttmvDIPSpulE0N5R8nMPSV19DGQ3jwsm8aYrZWoHP4YEzQ6gwb8fSt2Hs0mqR+l8zlV6W2L
C1AloDX1MWU3r8WKEqv3Syen+LAMVE3N5UKLuvNU3Pc0Ll7iitCoU8tOg/bqJeIxv5FtG9G3hrJC
ROMOpkyV/AgyGxVObJZGmE1by3TxLTSwrCw9O/rcBD0lT1F2x95MY9bMftqDknUPy8ZHBHjKYvRV
4IoJFUs4pVdflcxMrcILp8PJ3Ez8ef057IaxkDfCb5BhHeWbrZnDoQLCWtu5inQSrabelnU7GA9i
HYxl+TTCW77tE+Mxy7ziqRp4yAvflseA5QBdsfq1dav6XHiJd2N7Uf2qh767zaSD+4vloYydBHeR
MjSls8d+XfaikXg/qJlgw6401nk9edt6ajGPirVKedh8LwFNM7RlXgwb+kteZO45K4QyEWuC7XK9
3XSgoyymkrusqXUdryNDNKtKDPE9Rd5q8/ue3lrG/nOpmgm+aRBwn1J1iQt1iZdNFLRvepq3F6HL
vYjj8jffwFhKuOJLnVNoq+QEVyEtkqPHI3ybFsMMMaKZbruySVYxK7QRh+NdojIQW2Az7laipnYP
0LeKUIZNAjniUBklj5Nsg60neaJGw7iL8e096CVGwcvjFxbWTpuJ0KC4DHjc6fYtkCaP4Gxar1Pn
NjsDr/ntGJvDTY9n2TGOiuoo5Uys1QnrPoq/BVHbPLni3VTx4nJA6wQA+bdqcGn6VynkGAj3TL/1
zs0b8/IZ7eFYzvNf36RZQ4AKK+zaUD36nHmbGYdIIxHJZgmvgl5rLrFFfczopt+a+TrK3vs2WibW
QpOE3V91BEoGJIlTMLrE7XZyX6iHtPAGufUMC0NBdSiGydt/zlQjmgg07N2MhZddlgDCHQ+9Wfgv
Fhj7befQAOUrn3TcHTS3dR8cu3ldrpgUFmtU7NfnwUq9h6KvPs8HJa57RjJR7SNjW65fozWr0XTL
50oZaTZt+RU1FlYOr+ruRIT+ZJe6LygIRRCqdOPS6iI7JuNhmjxt64We99BiGHUTFfn0m9QmgNhK
PLkJgt7SScYroWC1wgbS/3Bx94rTeTP6RfVEjU7HDix7ab3Beg3jiADLtZ9Dorht6xL9QKexnpOg
EPteHZZaOvC9MW9fElnKrJ7Wmw81zcKOOeVUfKLuWkaUSupE2NvlMAlSaEC9bInRtP1I3fMVqS9j
hxiXt5vyyHoRdXuchpr+GWydTqWDczF5k7+pqqldO43NQtF6WKzKPjxgJDqcpm4Kbwi7uvXUeeKk
RT3zTG/26hWObaldokK8BhMcHGaYiN5pxvYy/CMTkBIrFec4qVTctPLpZKm3LK/C2xd3zKIE0u0z
phrdXZ/WwXONFy92sq8ujcO3ssowrorj4po4zndReDlyP+68bWJLvnl+9B7GZXAXR4F7nxXlo1PX
8o016Nd32VIPL+mc0AOBDOSG9My7zv/cq0b8MZdzv+9FcczqXIqf76vCrIajwE2xrHLn1VN3HNBS
vMV32aEg3jSvUNleRVJgIsOicfGbXhw1l/7oqO/KN22wdHeH9fU9BakzpITqVfcZjNNA7jjJ3zgr
LuihlbetI1+j0XP3tqwIgHN+zIoUNdqOaj5PcmKcTqlXL4fLrD5ErXGj188APv4Ja8OWeaV4Wp6I
JoQPFYYu4qF1bZ9KDykPTITQFnZU00tdq0e+iTZTAfk6Qq17k+pFfj8NqI4te8u5WJ2b1bllL0Uu
P4pVDRTi6aszZZimTn5xXA57szkOqTIXmSKIg8HcXWO1cUmDtmEed+iVTB3Cd/ExnCZnXOuFv/bl
0PI4zhUlyoDJIGd2+pyjJRAISvLDY1G4w6PVTB+t7qIxE4vhUbeFu2smCg3Li+BI41pq0sKalugq
iov0mzu/WbT+fK1tOtfmyjRv+24Qp0EMxqatKFXAWzV2wp6h17R6d0eLer4LS2kzkKV9xHRc21G0
ya+Dl0Ubxze7J4pL8LvygJIZNB/LG81TPVIwGpwk+arlb3YeJJjvXkf0Lh97kcltNJv8xMyxH81C
D05urr/okBpGLZbHOpyjy7Ix40F5qRvtfnZa9BL1WaXr7SpNMutec8wfbemPF4n03JbpvLkx7cY6
zwOyJIntfmloksaYwP3WDqAPokG0Uu9C0pS0Szd5A4Nxme2XjXDqKzRo/RBK2NVL3lrXeLh/XnGs
60HXveTDZ7E75mqN+FwoVD/4bCfrJa6Ih54Zw4NMJQyXxDdVx2nsYBjns0bpiR5/NRPJ5zv+qyxG
HpmsbPa2nzTHKDNmesUiZMnTqn2LR38kk/K950wON3kjImgjU3EafRm/jgM9+InTvCM11+9RdPTp
B9ejVVbmOIBajjscKJrf5X3uPEK3cR7bOXzQNXs6t8aXVIFhQBlY4gboScfqcDmX02YHt9wsr9aU
1kp+rlfTi7vFlojlai7RVeFjaIrKoU8aCl7qgZfG2hte8mi68lQ9sATKN8eo6p2RduPWyfx0M2W4
0qp+VGfSvDdMMSzqm7a316UfP5eFfR/23J2Z3iJ311v2bZVqBFEqtGHWhudYdUdKVNqVyJzlSWMA
NxeCspols0crPaOvfwQqm22o7L0GfcCUfnet/Vaj3oEoB5xwYrFZg3ihF9mVJzN5YOl6pujVvIN6
GJtuUL6ytZKWViGfiCUkvqB9qt1eW+tJqSsDhqclXhhnr7qqo94xo2PXBTpVe6Ul3/YRjvHdfeqP
5g+BPDLPIe0ITYZsAvJr3wKjfu9zU7xzCaGGjG51B6Pgcy7IY5e6VgBBCq+lCT0We/g6lGjzNDiU
sJ4G9buGnuhKek18zszUe9YK9JhklByEbphbYyDbK9pBu2+lFe3m3EpPEEHAYCT+hbkVVxsa5zxa
uZLzUCfyg3IsrcFZZ2JFPhlHxlmOLCtLdoXj7JvqNaVbaxCvw/AVJeTwkI2efnYRQDmbxLPI7LfF
b43tXIyKAKS1pL3VEk0cutgl/2qAyfJptM5dMUFb6tZVFBwipze//3knjr1zOGbJWtNUNmkU/SUo
wV6wSk2OGAx/uHzEqShFj89U2N/WZXnAw3HYmRbRYJi43REpsXhr1Vr3NiMtQmiR/0bHt4GNAJMa
jqCblAVnB0dV4Cuqi92s9mJ1btlbzkWRxOxEq3loB6Wd1KqZSnpHZDXdb45zabSQn1j3d6LL24cs
r+7izhguaYXZ+bLcGJQP9CAdz5KusLvCeXXTagBfjpxHv4Gq5szV+DFY7tUPci9C4+wm9ydcMkk8
Hy3RhbjsBtqBVq1iO6RhsWlVoI9NOu0GXQCE4GwnwcQuhZGf2tYaVjKtrVfTCjXFJMN+cqBUbBXJ
eYEcuOMotseO/zS6HkRuM6kPpUWvbO53M0Dm+IfMqKu0auva9YCQQL5tatH9Zvc07RlV+N0R9nsv
3OAlrr3vwjEkZuaTXLsKPjTKIr02Bmgd2jfLu5Oh/Eov7PQSzFQ0eG7EBb/kB1vzKgocQbDGK3Y+
JBUU8OUx6n05H1qaE1dWPTw5PHWPUQBHRnO64oHk1z0WvsRruTSjD9N5taznMTKz97yZsr0nY3O7
pMycxs0gf2/sOttXZCCrJAyTg/stUcaYeW7mZ8ubjziPlYd2rIarVQQJSKGWvwcadtp1Ji5dTbV4
1PUfQ2KM91lC5XSOwKeZbMR+cjNAWbWHRRd7UdLuPrGL0nLCm1j0eo7RhP2jnPrkVDlR9eANrnZY
gNNw7uoVS1159LK43OP2CXAZVTglBwjpL0GK35v1rshEgv80USvcOv/wueDgqgvVdFJcI9A1k6VP
EG/cdGZKis209hjgjrxcyiroeBCz+rsz9+Zz16NrNLVxtDbJZp4x5Ov81jjD2nL2VYNXRAmrNDYj
hp+HxmiVjPEhmgpxWvYq0+33vTNv+nCwnvV4X/P0P5lZgym9jcE8jlNtRjftT3gnT3sKPBG2saa0
D4PeRfRlhcm20GkhSt0iuhv72D8VSeKts7DOv6IOHeKqDj0ZcXARWuM56KbqGoyKR7C8oHsMSJgG
cSeMdWbJCDOItt7USQ//XyEIaRm8THk8H80J00Iitrdo6qC00TxdufUvO1Pe7tNAg1UmigCZBQ3K
cduYm8JH4y7QdUp+BcvKZWjdnVtGK8Ms50vPrHulRY37AavjBNX5FNk+hew5mndLzjF78bg1B0SD
lsPc8qPHyKd30clbuIa4VZeDDfQuXW8CNi/tzztlpXZ3Wg7JlY2jAatmtZxLRWsjjgOCZdKHcWrs
OIbgSkh4r0vdw4j1YxketZOzOPiDXZ46wnUS4Jsh9Qv8K3S6e72Em66Idym+oYgIOtbtsgkpv912
MAVOJP3bSE9ppsBaeeXBrvkMUwYGzfHzUbWy3rqB871asJXfURYnnGAf2oY4eKmcN+5I7/6CfbSJ
PZ4SF1PZT/CDcG9Ct/6M4JAWBphdG9FTxji+Gase3E/G8VNSudVuVujJ8qo7FMk1z7QzOvjDNYq7
+z40jEPTYYaE1FJyN2U18hYVgniyTF/iqNJukwYP4KLM38xODx5nDOsPMtaybUEe+eEYGUI0db2r
HNvfRWT1xwYc9uZ3RKhJqCa4GVwtn8os2onZ+Gp5NZXGuHoxhE8Q1RgZlmZ1dVqmN7+URzNHsAVM
xGapiuWBtIBqIoOkNgpnY5m5/HyGbYUMIE5ybgbHPI8unHxC5Xkfxpmxb5c6Xa1Zt6bGh4Sq1JaY
0xZXNFqw1PM7VJ1+QwnaW/makOup78FS2qmEp9vWH70ZQn+M/PXn3fp07A4GsA6M2goW3GJ8nccL
JGXv9jOgwp7bQwsN1Lyta1xRggBH8FYcUi/epyrn8UtoyZMItQNhSvyizg+0HpqV5r3WiY+Y6NAz
oZna52uiSfAkctxk5zBZcGGLbehk06V0M3dddCOpYGLfudZo/wgF4syxmX6Ted+hFah5T22Hl+Tn
tzYQFZgpN10JK51HpL5AEnOcn4M6q27TXHtKaFvHPR40XssJgBCc3SZjUj8bjSbONTWHVVg5r1qK
MjQW1M9aCimoHLtfd5rqVOnyJpld73vpoKnTpBLVO8KylPjnmzaVX6uxst5MJ8Xt1JD9o22iew5X
SpxKNKLw9CqoW3fuJcm1fFfyqymM2z/3InUuUa/++r5iDPYsls8pkdcWjmp4VyPBsc6bMX52S8ok
Vtzp75VeI3XWWN8Kz9hU7ZRQ0+9OTpjjhTfa0ZnWJuxQXAKpKYCKFeLyeO8lbb8nunBoRYAeO4ZU
Qt0xsL+UqU3OmYrvROEfTStpBqzpvSJWDq9jW75ZC/hojtNhlqJcL4dpM4hVUjcr0EkUby1KwmEz
pb8lShi0q8Pvmla/qQPLz+tLPwbFUxNSFu2c2t2b6URKXaFw7WakSnEMkT0yzC+mBggSdxESrdl9
kpbOe1NVDUSyoH3oMxdvbbKaOnpqDPEs/H7+MruoycN7ia+SBf3WC0S7grU8f+lCiX86JHGvKKi1
kvd/1vGx1UK9wIp/00I3ux2L8mwikkEzV5UDAugiPjkWWpeD9AidJxoKB78Mb8POb+4/SQ9DVDzq
CiKmKhBcEG6D/cYRIGv/QBh4yRvtJKpyRK3M7p4HNOPOBrSThwq66F0Eox3mDHUJOi1xFHKv2NJk
K1OFxaWTrk2/094thCE31G/6kxVWT7mdUFgNaKHwaiP+WhrGM5oW7ZMn0uYwlDJcA+ncNuNQk7yz
vLdJadJgSZl2ObSGjoYohzY0VUkbsAG/LntpZ5LWlFWwkVmzhWGjrop6y/JCBi5JrTR/m+ZhvNW6
0d13sIPXpHfWq95PEnkYCBbGcKjDMXhyRtIAGGbaeSmeW+owmR9AKupTqqDtQVjjprOtBD42h7kv
upPnxHB/3fLSEh/cpTZ6A64MwHQFMIg1ztXGLcmnnPyUSKs9p7Rlopvhx+nBkeJA4uZidqtbm7IY
wGN4Qk/LJvda93OP24+QS1noMMhCi47AwTJOzdD9Y1fnsUE7DHr5EJbHojCHi8eKRjNMqD3Ro8+3
y8Pqm1HRhSGGbyOyYy+eiB6kF8/vhZt1dIT1xYPR6NM2H4z0PNPIdJB9M2wmhVYUMHEU3ZSCuToU
tg/XEW71YRkwINmrPsu16zJy4lJquzqk/qa5JtVUVvSkYIE0K2ihCwcBoeLxNJWiQa47RsNr7h/d
JA0P3Sh8mlmE9WFVMBe5dr0FITooDguivGxcOq2gP5bB7hNldoro2g75AVL8BhW26qGOYv2hC9AE
VJ/cqqM60OibAejW9LDYtoXurwJtuF/ydGvCmqkZR+pcLhFH2XX6pUwMKtW5WcFPIK0t3bR+0yKq
16ixWHsjD5xNABJsafHwg2ap3iP+uxFG8ZC4uXw3J6pZTh0aB3OYtY1fHYjYwfsVfpUF7rWPpsNC
31g2ulaNK9T9kl1Ps/TPGuYMzWUALDy0XaRm0AkO/6CbNHtl4YPjBs3KEb3zFifNhzTH6HtvIPwv
avkxgRFsjFZcmciQ2lKgsWO51Rp9pF6pB9GQZjga2RirbCip9MZ1dV9yU84yBRVYCAD/PCSBCve5
MOWqDXr3HA/liPYowr1VOF78Cf7XFKdPnYqS1dEY9OmTn5eHz7WtzL33AaTyUCVtsO79Sb61MzGQ
j0kZol2QDnKV1fq5LE5xO38XqtrmZKl7GQpK7yNUgIoVYIO1LCiSV4XbvCLRyC2ZbJf3LhtuxmFs
0/rWaQEVS6gOIJH+dNc5xsEGbDwvR5lDx3/XuS0+0m6Di2Rz26pZnK4neRs3411tzF63Gst0W/ku
XTpR8JsdJ5TvfBVutwKAq4+Et0YOZvnWy2dLb+5VIgZ/JGvHy+ecGuWWcRcYSsLUCzoyLj4mMm19
F7C2ruFEJNDOPKNgfQs+Bju+LqNgYfcEfSPOzXTOPUhDiqi18LaS6ayZ5EUmMP1tBlNHqHB36PXi
NHiuQCqByNCMrPKdAh8gJssVJIn94HXNxUKvZs1tSzeR147rQJrFXQ6gfJfEBpnTmLXrjhQWlVke
DqAFAEtz+nlINdI81GN1Y2Rk8ikxGch1oDA6fkzOmnznzTABRdchCeijVBl46cb0tZqmQc1+THSd
DiXXeAMOxntj4QqNs6l9xmGU8OIjCTRdUpU93GkpXke/78kuHe+i3MT/qM5WQViHt4lCGyHp3cJO
0hHNriRoaTNj2Oz4yPeqmnTSNpjhiOqOzHy4BZIb4IQ19JZ5iV5tm7Gfd6VqMMmKHpcYXRQoEA08
yGBpmg1yq/mD9zAXYUOEqhf7bu4eh0QLTz5RJ2Jasgcab855ERHVRR7gva+95aNFZybBsFPcLV+x
tqgg52MwM1TwKU7wOhzLIDqVptGjec6eZrOiRFlZYxD6jxeWt0h0fw9EUPFpVHu/v6pgzc8/8Pk+
Mb8Y1YTgiBN196E11TdTGseHClCPxnduBU35JHXkq2LvhNjl9GAOe/BIdANUzduW7hZCZvQQ6dX4
+BPYnCg5B97d/yXsvJbkxLZu/UREsPDcpvemvHRDSCoJ7z1P/3+s1I7u1j6nd0QHAWR2qSohWXOO
OYw5TO3lb0sop5TiSSNs8Gfol9Qxdf+BsVjJwMeFEpZCGFK80tikSf4sH8iZM5l3VZ+WdVBu5Lc+
7HN/L9wkWndd3u/0uItWkpqZdOqzC1xVobUE++j9+tcwoy5GezOTbvrEdJ+AywaRkcRemzF/x62j
vuYzntYxPHk3m+ibaXJBihJ5gG+fPQEXJdZNfd2nTgv3Iizee4N7PQSvPZvzIUgAbUU6kUhtTxin
qTX29EB2HdbMr5rTvjWTlf4IJudH31vjudPrk7yyDHNx8GAehvdqR6spT6oZcsZa9Od4vj9d8Gi+
9ml4jsbu6Hph+tNPST/qx/Rn7TXHmIv24KMleEdVdmDsecYU72VVvnVKC2sX+OetTO/y9x4KyJtd
lUIU8Z/khXNSX732k3dniksgANPBQ1Tg2qm5LBANsUGnIDTTtenG9odoIDHNOHHCV41CjRSxKCie
FcKAMLJhxp7F6Bjw9tHfs3Mc4l9a2123l/+yGgFRO8zBSEMc3nCAUbQ4egJl/an2Kt7/M2bsJTTI
1GbR2Xey9qXsxV5MhbjzdX8Zij44TE5OBzWvwUUZhAenp8iQz5kwse59h47x8WQXuCXzDe61Pca7
1b03bDJnO/6qZ691tfdAC62zA/lr0cyMsbSFzUicwBqxp7rzYTM85+bwS1adc4mZNshb4dB0JE/G
LHQEI9PtsPIGShsdpxq2LOMWsTLJX9mOjlrd8b3dyzVMHlmsX602YUSNLdxiskcfkTmFYuzE31XM
4n45COE8uGULV9FvVeQ5F6NEdam4bo0DMWWj06ghKmzmzQE+nD8sB/WgVn8PwYkebxjSMqR5Z/D8
32+o9JCB9mDs/3gTkdSY6jf//5/ynzfI3wOLX//cOAGJ3pRyPUjxolQr5ctgaD2UkkBlVVSnZ6OF
7Tmfj4g1Xqd6pu+jIjbeW7jI8v2I6rJtXSbkGhdRsxxyTaxHsjDuw5Rs5R0ZhlP9e+HLGbj00N5o
Hec+ccgtcP+q/DKpCrApZIlTbFcBa5AljkYYUnZ7uI4CzMrLrphdhy25T+rmfBdMKhMz00HHVw7p
NU4ggFXzfGPQqkuQ2ToQgQHorXenUfjeo7iD1z9usyL9fZgmLtZFTfNtDD2Uar4awlFxfIKkhu6L
6rjvYRsMPw09X5YeUOmCIIpVXFJMhUTW6q2iH2tbI3XVZJEsRe6cRyf06IbhhWZm6r53qnkuSrP6
FK39riaR++o2Av+PjEGLxpfxGodMTmM865dDEoaHcpiqZdk62RMR5P0mG+z4FEBUPAYekax8GOZt
FtRWGbnP8nYuiVoobQIOg26HEPokS4JHz4cfY3q0sxpxrL8wC6N509sBq4Aoz1d0wfWlwRceYjwj
Jb3UvTvdi3+ErxWv23kW6di48qOAnwxRkOFgD+dW5wfFbku7H4bRKnNqNDJRErzJPVp9//ceHTfV
P9nVFd073kfdtwCK7yQb3akv8A806k+tg4Lrlnn2Ns2GriOuyX0OiAvjujvjVhthl53MuMvIMLKs
lVPSls5NbmrXIe6X+sGBy39NxXTw59zuegCdk+uLrfQKPZHzXR1FSoc1v2rRLCjmJbaa6Vy6sf64
VyZgVKVRjPdZ7DPiaI6XCgTg0EmTqzF0DhZRbfEtbUj1nqccHgXfwjYi9cXXYwMFJ2W54+drNOfU
n8bAX5JgVUnkOYa5aRmDXs+srcZy1b08NJkGEu6jT9t0KJ6bME5/qK7lk3KCIGl0fPrvagwPHrHm
jwehZRXhYWr134emXUKvmtnKoap8U6I4vqsmv7AyVsyvckrnVgf0h0tmQYjNz3LpmHLFO0RR1i7l
kzuvmZHGZvj4B1D6/nAY351l1+WV05d8WlnMue5t6pGoNaLKk7VTocYEvBohqcDZZO4Lmqx9OCE2
UAfQ2scv5UE2iQeQUfkQV9OgO5Ju8vfDJAdgxDGCrLgg/Jr5EB6UaAp+7+XumVWouzPhLFep73VX
043ErjeLbN9kGkDtjIsZMAgiIhlusVYoYAXThztpNSJ8moPcxNOQbxpkYbQCOp7q/y5bsP9pyedg
EigIohQ2g/o5E+/POCdfjwLDjLxhX7Ciu3RKb7kthkNVMm8qi9x8swrD3vgV18OeX01MvCtMlTZY
vqoOVHZmVfH003Dnck1WFnPExnO+vSx837Uqcb90jO5XXdv2BLsJ/N3mcjxQg+zmlBkDqgFjcXmY
lMgNpLTFh24HLpa9xzBVv+SC9BkO6q6rUUJm73ph3ttiClcQ2MsDNjjptQwme9Yk1lRH9SoQUJN7
imd8KlJx0rvRyVcVgXq0EhCjoRgLEdyNnAdP2Y7pe+pGmIzF4xhgaQLEMVVDt+lwAVwH82Hshtap
TNUfUpNSzLh2W5mwIZIaIUDpvca2p1/kRrUm47GHqHH371eL1KE/9IeOihRQ09DauQ7CTQv91d8l
qGoFBgjPp9+4oRHuUlFtBsvzv0yxo68rfeDPK3z96DfFa6zO1lRDWt8BSohWSAc+gFaZna60GkM7
9ooJ8xjkOjOVmUMnMwA1zGhcqRIK7+oUyUZYfRQv6UxL9Yei3Kpd6m1h0ivnbPbGQoYjvvSVhXYb
SwiIOd49HPt6Ubt1+OS1pAflhvvkx522n7xWPwQmHZbck+eQQhAnPZ/zB4FdZoxM3iqpFXKnNFe4
mFTQJZr33sTLWLHLExQsL/5RzBLutvL7M0TI8ewlWrRq5wr26Y+X1Q4OT5unfMeLAvcEz6n3kRv6
F+RA5brBkuAlEca0EFlZfS9zfRs04U2B7/mltc3tMIGtWiBbqGB194nFEvcqJjG7NsdrZkYNFYCb
VZbi6vjXjKEQLoZ3I4Sz+bEWQyY8SegBO+pwmIpV5HfevkijDh/J0EXO/72xeyM+x2jT1nltFC/M
7nS3CI5KGGg3PfqhRWH/MzTEzxa95fswYNtZOQHjH1ixW7+CZdIzDtnVCnWqhPYngbuJ5cKUyBot
WZu1/pm0hn11DOcXCk1AiTrxN9xeeHz2zp4BKbiXJrxD1uvdHuYZexrMCB6hDnkSKBIsV/lQIax+
ZxbZYUUAcxVxR7ez5k5mohJniEvvPm8kCumQTnaYz8sjeT5nHD3B67Zh8GPKhub7CEnyhQV6vOVl
2lwVanYviYhi6npzLX9PWmYsePlOrBVzHqUkJTMiKmLNKFIoAfAz5KGDk7JHNMm2amESdyWl+Fol
GmfXthCN5a8WuXW/bpQWU/TGTi+jGQz75JCbIvqN3hY+dsax+lK5HkOD1uHp0XtwMIypOslNUrjV
yRz6/2XwbfzpJ47yWlM1RyemF9N4nsL//Eo3NA1CdMqw6VOh7FLPiQEz3ecMezu0XNYvR5npbZCZ
vCycA5RVRuKk3hV9P8JDWctJpBDubui04CqFfkld/pooQzxuv+xewfp/Bk9I744LYDrP8XWFBJk2
si56SGKREwXxRjIfAV+0W26Mw00LK+1GVgQkRPUoH6FukcIcHjF3tnUDVq09k/oTqidU/MgYm1bL
L/78TLc/C8NSro/9BNLPvz8D//vzIiWWiG5NtfjcTFN6GvxNhd/YRY3Jim5u88amm6tnjkdNWoc+
TOEPfy05KuA60coY4ulc10Z79tS6XI5oPiPqzEbRz/IbGTT5pzEG4w6xGj6YdGF8YpnTnbJyVFeK
rxdPci9DJIIp9cwGmvcylfpaSjfRT2COTb4TufadxfIc/Qw07JlUrsldT8YDClboNmaf7isUZx+p
VRxRh3nYktnKLdf01ykowo969N1t6Bg6Bpla+BHONPRkJlD9+wfnzILxv2vXyYEShHuQc02ut6X9
abnQKCOcJxEzwZOPpizACY2bq30VBfCSW463wjTbVzcvnpk9pNeqDd1ZS8o3LQ2WWqJiiGf2/Tmw
mPvJvcrtsZFWcXUZ2g8K2+qlq/mrHB/oWCm3aUQ4oj9BH7P9eEKrk3yoE0oE4mpyphIpLA2tP3ee
hyctaFZsjfp6L7UcUhkDb9ricVE/y8m6GgXH1qiDK/CXtY86XDyNOi+fsH+x4SUY04/aAMsG81ha
aIRWTpE3j5/bTdYV56L4pTeaCb6Zpx370XTvuRYsG7MOXyyqRzQ65Y82wDlfyIGSOXpQC00YQ0rh
kz8zP3YKg7Q/Neq1U5djaz6Bqe4BPDM8OGkgZBMXJkJbe1aVLzNhNwebYIKFrBmUAUemiIZP1hNM
y/6X1YkzL/3/vLyaaTkW0ZyIpTVN/OEXIDqh9tHgx1sEI+UpzcbhZMNDeOyBO1aH0TQYwv7nVKFl
uP1EPt4Pvl+d84DJqrwOk+H/Shx4S5b3Kcsys9X9XQ+BcSEPYed1+8rovllGDvwE5frcLSp3tM/N
vJFnMfavthpg26JvbPiun55rxVdjRngl59Ckng8Lc19DqT2MUAOxyZt3U9zkQS88sdJV7URYjv4t
92zoeZP76cWsBmOSjC+BHeobZxZalm6mXNxEUZatolhfQ99YIwVxP6dg/LS10l5k1HurxBHWceBG
3dZZ8sRE0Tpi12odKyxoEJwWRo/PLEW8HSfjzlFNsfgLoXYqd3icU5tbUKj1t6xgSJv3TvARegA8
DWyB52CCmiYAN69h3hhb4I7qSNNuHCYMev+H9bn931eaGDwbjbFuWK5t/PlFhtehaKhy421eCALQ
ZjJCHol8H7X2t2jmE8mNPI/qSxneHIdZ+UxPbgfQhgEmCSQcbmgowMAeaG7ldYeMsCwZyL67PsWS
rw7xRtj++HU+PxXOJSRU72AHlbiUky8udqypl7TEf1iNMeWUL8hz8lUzG7RzMj7BwFX3tlq81P5M
XzBQ4PUwoi62Nswrb37ADsd7ykvtMxNO8F23MB2BRCjubSRe+oxQU9q2AzOm7DbF2e9ND0XEK2zt
BY6su83cydnIns4Ux95o41VfDc5WjukM21QgsCneRh5Ghjnu1RHeN1z2vQQGipZBeKlE2aWsteJS
xXWzpKMc/8dFs/4Myna4ZBqlioHRDoGBf1buUer6pi2qcCu0VtlKjSJ+N4QjzKYYqcAHV4olKQaq
lRpFNn3xrJ2cSgwMqFbWeaMXt6J+cWfuSJm2dGxS/GcMpr2pWiqvbqANn8dunmIf0TF5m9FX1dfC
Ch+KpibWf0UzhmEw9b26uY4NWDjWb0lYoKf3EeKppL+NEtewfP8AOpmlw1kyreUm6q2PbDLaTRq1
eCW2NO+9wzQJ+eJ4QcNakF2hqmcyPHnW5COOlxaYyDDz2l2tAf9BVbcQKkwi2nq3XSZZ1R3T6UeY
9e4vEfe3UdPTb7nmg13DA33LC8Y8WVz0dzxS0o0e1d1Zr5gO2nET/o/WSoZI/vPxqTu6Lk0vEAvz
FP1nGVblDEW1XERbiKfxpS314NnFn3GDemJYPD7qSA2/+hlpTFJZX7nFj7Z7kXw+yQctU/JYYx1K
ut7EGBAYxpn1qj94hFksFTPyV3T75tEWORlmdRXenZoBiYe0qFepEwZm5u+xm9fQo8Zizw1avOO3
8LWvCvVq9gLfiQJdC3Zc0RPa12ERZ36zl4dyw+R60eVpd7Mx9yfGzBXrv/j0sAT88zZHk+I0cXiR
DPFJlDw9As/cKGabPPWsyLPOUtv65MS/Vk39hiYBPzLNprsOpwKntJbigcfPu4bqegEmVl8sLc0v
nT8wd9LVG0ie2MsjeT4Cnl5mpHxss9q1bhajTclqkGhXn2dfwyxPd30+umIzZ7TVcOFxg7K+UVJk
l8eETte/uRNVZuCbHyrBzYHxza36dq2hYDwEJeQVF5Hrv5dK4g97KlyNHMPgP/ypiFm2WVb/eTd4
PlF3DYAfAUyhtxxF8a1lUv/sz06NDRYoCBQL7es0PE9+bmxEEyU7yhdro5Wo4YrOF1+GgDDZOHXf
vKphGQDVAqZsxZdoNH7ZY5jAIfbQho5me3ZsrOM11bsM8TC4K20ON43TKd+Ng3dRYJLsFEv3jloa
KMfebIE9xpmHpOORK4v7HN/D2+goD5KurPDDDiE6Rq3xtleqW9ir9iUZHWsdTtC+IeqF29+8vwLO
kxX701orBmNnzmOO2P+JKaZ4d4raPCCtBvTEmE2WZMLM1W3ZmQ7zF8anIMx34G9ULCEjxLIsxe0x
t4oiGEEocXDHbILgENfK2VXgd4HmNYs+BriEuUhSiJqFz7amIM0yCcatBjN+E15215IIu0q6QrDb
nNDDrM6vJkqrfY2d4S4fnPA+punXh5GBvBfF1H7EE1LAXEz1zglR58hDoGhsK8OWS5gE76QNroD9
mtcksYxzdcbMZIr6s9dm60ZOmOdNj64OrcusqPg9J0Sxhd4Xn/FVazX7NIu/pl2UQnjPm6da1dr7
UF5ED+0Zp+IaYDiedgzSF+j77ZtcdnqjsvYqPGvyDOHi/PvNCgfwv0A819EdcubFHMht2eYfTl51
h6JzyEJv/xAYxnmRL7xwiu5NlzYHNM7BxqhJDh6yRN/6aRrfdMv+lKCOWofJRp18bSsP00S9UCbH
Fxft11oOz2UjR+5wgUUi7ueFiqm7UfQHWSIVAgJOWgeE+/QQjLTW61Y9fkGIBrLV49kgwvtgdek5
dmhGJ11ZDjOdxmjd9LmqsZAN8F9Myw4aMZr8pguqu1U/BPo4hOhgQqF2qHWgaFiazaHBJmzdebmG
lyNMuGxAgxP6WstYICV7Ua0sPmPsaB4QNsgGyagNJiVtTV2geBinZHYe7EUS/5YzF2qKlgWOQ5fM
8p3ZbyLKxUzQheMW04KsI9czkJpAatB4ih0xlEUo6wBL5yIl9F06M4S18Y0wOKxAIm3Xz8QPkdvb
osnGpw7jHMKWpr0m+mJXMRCYK5kI72E9Qe4zvSEztZ48JfgQpVOd5Mazk/qxR6VXrx8+Gbh2UN0O
Uc8s1+7XdmlYNqpIL2KWTFVjVzlW1CVJc34440JFti4M75eHJ8YtK8kyaos03Y+Jkt6skLxKS5DM
wXqYnzsbe8taS86T0uRnD/Adz91SgU6E1HuZyd62CsvupGkfrRZhDBM2kG8ezHQeNGINP9G9GkHr
HdoivsujvzaWjp4NGLfMr86UH6NW4CSuC75OOJq9mMo0XZLeOQvLC5/IMNGfNKEcpM1IrdHkm80V
h0X8FFmXd5pZuVe89txrVkbp1dFpHozo+lifMZwvl8mIKiL2EhrwSTwbUbPVXEa/bmr6GwBPG5Je
5+sL6ToR20a5qgsxrJDZcBtmWbNRBIgU7o54DD9gUJY09apwdyxC00b6lKj1tu6raS+wfVTgATDA
DJ4zBegj8yzoLsYpKo3slhYAx+bwozUxX37cWI4DeKrWRXPRsvKrFONnxvQ4kr4M8rXEeBX6KcMW
soPl+Dm7GWtN5nz49AOr1MbzuLZTcQmFt5ECz8wl88OGn7FQqvYiK8sRjvsmGjp9LQ+9KhSPwyHU
P6jezCfFYURi5/Yrl6XeJSUaUdFkwUeP4V9YXLAxomcz2582xJrXqG+7DbNGZYEY0F26XU+mb6uE
jC4S/atj2XxHGlzpktrf4npa3y2EQZmC79w49rt2pt/LTaNX1TaegmA5VcANzO/cpYB2x1cuYGjt
zpCS3EhwKcXAmOfIIo+WyGK9d18X+jGwIW5TxWdnhjyQSmbEqcwxZBm6q6T5JJ3jrWjhqqUez9mX
PPyPaZdbVzsbX8c2uvnZWH0XCv7x+eD9ZG2Bjpo4717S3XCEgdNkwz9oOisnAD0QeBoJiu/ZLwCp
ZX17wLrVYhh9EB9hNl/ymmnzd4z4bMRwW1rW8oyYioiZec+dz+WwzZcQJIuV6hkkMQx2ef7rzRDC
460r/vb+v95gWvl3tKIwYPEXVFIbY8bCLa9NimcTY8O3fJ42V008oNIL7F3XTt2yyW33MKckyYmq
ESnEJzmOcvN1syOuYAYzglI5aX2JpLJHQKsC7l88NJDnxG/GpeyKkjDbQQmwtoRGVru8qRGHzR5O
OHe0VZP8YKRKwpuXBuvYyQnxmR8+4VB8jnmdolxfwFhsfmrq99ab4k9EySrf+KB+HhEJL8vBuxtl
HX1J63c5EtWrRmwqP092OJ2iGCzaTSN1lCoWJ6laBhf5+TeRwjwRx5BdYWg/bLSf+78WKNz9Vxi1
jItoUNSrFufRvirrehepFCUunn3LpgUV6nUjWOlxCdW8Su7gDuO+zlOfLthsxxMo/sJLS/PMerSo
ZvL8UE5Ioa3TMFQ6T9ck4mtkmLdczYuLZkUbSeoxZ+c10y6Vc9zUwtpW7tIujHf5A0iGpHrAsV7b
p5r1joJ0/bigzghzOkI3nDFiPbpNG81myXi7ZWFnbY3QKrAwgD4nGZvwwuED9oZ2isU8hCMcNMFz
+zmbhyuq7mESggOd3MvSSb3PHDIFGuOhiid4QhWWSEe1K4iokMdpmkVr20T6Jn/6ryE3e1IdciLz
JDQYzDxsL2OyINvqrkOO1hgI/2cLGLVO+gMY1Kef9NkSYiY0psSrfrpmpy+iMakuj+Wq962IqiAE
73Nsl6QSbG3ivpwXD+M+ShuWKVV2TF9RUeqK+twUHnFYjpsfFWXEj05Ab3U1UuVJxKDMDM4d0BJR
curwlEz6EYu0Hk8yMMFNH3Ydz0iM3EtXf7e5lqcIydeCsavx3oywQi0bgU6Y8RlnmuHC8au+V6oR
nAwfAbqHBSIZ2ob7ApMR6VyWFDtNZkRg37Ky9SQ+DPPYpHRa3I7BtBQjLV76JH0PNQgqSp8jRwAY
InhIF8qvmLv1GWdksbMC8MPGzV6niqarLEe4UEWc7jERpL1RQyxXGyP8aDBLG62sf/EnZby6YfBL
nh4zoWymwR7oJ3kXdM19O08wSLd/CYxJw1MCsk3XOtvCDLuPwEWbM+ZaewjqIrgHU/TLZPLl4OlB
Tk6RXdsirJD4poRDwfm6kWWE5XIRezsnyPzj44okuo2awzHWbmSouGrNdi6OyGiDC7Vdpiq5CYMa
eccG5c9zNHUvRtEO75bqHRpNg69JU1CV6L9ksKd8sj/6DNcK0LSn/sqGC/OatvAvRJLqCAX0aWVY
jbVGbJZfjDHDShdeDDkqgtg091dKhXnD1jffSTVfaLjtlZDdiIB4vMBdu7MPvj7xLBJGdEb6kL8N
fMp4fS0fJgP6UGEbUDfdzRF6v8P6zNspLT4GFq0WAaOGR5i9llIDpSi2cvWjFKgs6BraTdXkyg7q
ULzU1XYEbINmI/9CeRi5FevM/AcT6lfN7XEtAuvhp1EZwIp+aihnxPTTFRuHQ5/rP9RxdO4FYDGq
Gb9HNgQdJI1RzZSTeiz0uIIg37Xl4fH9UT2eA57dDq8hJkVSDNwkMOoVov02uleoGID7KZkEVfM0
qliJ0xaJnew35Ll618F/f5In8ji3dnY4OPBXLPesZDVL7kzfk4p2R7FcjE0baxlmTDRKHK9ODd3p
IWocbMYwhnmp4rJ4Cjv1caR0mM33s+mbRYCDrOctVe02qVkqq1gKz0O85ptx2ADxGTRfTXtVffz9
7dxyNzgHOKcRfRY60gaCMRTybzyFFyEI1nIKB0j11ZjCpvHcF63CjEKUfXbKam7tiVgTEglQ5vhw
5OReMKtw5F4kIC1UGRSZAkP7pFDGC/+39tok6Re/05WjP+g7H83TMoKM8TzUk7fMncl9luf8Ad3G
o+9TO71fotydyTZt7i/9PscakTkp0QPR+BGFDEHxASkI3mJW7WuwsgCflSrJNpNRAMTaavqK++G1
nrUs1twh4/E7rINuKFnq5wIzTCt1VbehRq63p7wxgVoOvTG9VKxaT20Gv2Y+baljd/JqWIt4MtUb
rRasrsD1S57+tPxY0s9T+576xOm/6EH0mH798Q58XMs1SGPA7P5rmNiLcgzF94Yp6zIIhX2Wm8Yz
zaV8wUIs1Vtu+tVIEnWNhZE4tC0YnJ47zSLJ21MnmyQjJ3AhROtKzR5755AwBzkEJ10UIl5QITdT
+OqFZmBt5V0m7zf+DOhFfb3rIwvDftJc9r06FNcxZILnMXT5SOrq2pbRt2EgsEMo8HMKpRAvRduO
azFN2bnmIXhAQkOmgfeWKJdyvsRdQ2BbKRwWbO88WwkmxA2/gOM/SO6hCytMS23YNX3J72mSXcrU
4EwIERrWmdqquUzKH7WoTnjFRjWHgOwdWnmJIyRK/5ba9njruNRoIixtHbYpqQEYDdwQUDTrcN7z
53NyT57zq6m/+hDox7SdyZxYljxY71MX7+U5WdjAxufKaV4GbJCzcJdjd3NxQD0AJ+gbLAHV1xYa
RgzM9NkWya03DQOPiEY7SjC4wdo0wtDyGlYE7db6HO1jOE9AnNMbdXW2aUZbPehVj/XngGUjTyf7
R/bStII0J1zA9xJdb9Kp2XqqbTPXAmefnXIS13u1CVGP1Hj6GhOLuQGf8wgVC6NlE8yK3cLy24WL
aPgkrs1gVCfYY/3Jmzd2lPFa1BD4HEAZ3djxnCdX4Efh6869St1LaXc6C+fEE0cVyZIcOSzqZojM
jdWnmBnmk9+n1tnoeaBLSE3JwGQ6u63OsH9rjO2ISyOoRXk7y20lRH7TE8YGDCTegeuMw4h117JI
bAJbXSPdOQn0HprOX8JTNnWVm78mdpL5zPxS7PjWsnGn/hSFrJmBRYFQer24lQoOTvk8n0iz4Z4q
z3pvB3cyn5yn1h2PsVVHH5BsUOSok7mKMiX8mFpC3EOoOicY3eWhUbVxUTFjWkxtlr8glsg2QZrr
R8Wrx5MmcLJTldtYhKj5FaHfK79/nQb/maZLbBpMu841NedZ7v21qVonQxsHzhyiF3rw6ODxv5ma
fbUZwf6sDVxGp6D6Buxak2BwtWc1gJZjGkDxnp+DGIW2aghxK/LigA0N7hwYw/2mKRceQnDU1gu7
C5SvzCSWDJyizw6bNfI5+wzFMSFENoUeGXF2d1EKmiZINh9Knia7cnZoMS3LOmrB9MJkMFkUM2Im
N3qjYEFTVPHW4w68KGqwmRJHPY2klj42eCny1PTI+YL5/ZROmgc1Eh6t5wyALklcfgkY63GzkkbU
91RsVDbKWhkN697QGUmblHrujNS5M6LHNJ/DtNtNeoBuM67BGU1jj10iENQ8fIYF+7fzIkp+9on1
olopw4tJMjm1AmfIqDgXefkzG0z0++SUbnF6/fgLZneIATJzt3wH3lppiYjfETcUe0HtsU6HOfcG
GAUPAyhpbpPAomj07mfjpnD+bXH0FeMt7Fz9pmTj783AjCEN2iujCeNx2u9N7N10rVlabdM+VGK1
FxvrJCUXDc5NQtpIhBv7QJTcTP2ITE9/vKg0xMf4vtsvH25KvtrBRR2IFLRnFL+wI3H2rJ2EQlmC
iLkidFYqzYlVg7QUTG/GPBGSYyEFpec5ttfyjBwPydOWmv5APeNvFUMbSeZBvnXKIMZt8RO8DYEe
b3IlTRe1ZxuLxozKddsYWIyEHR8Gkaf0i9qxyjvvWMwbuSc3Ojb2R8EE2nv2Z2xizAryZJBUPVGI
6Vu82dLfOgMqJm1NPlK3VDD9+VpZTNtw6vsZuiVhV063xXcJmuGsC/LtBFGz2k0bSUmkXL9aiaPs
BkXkOxNG2h59dn/tLXzqynyEVKzC1MDf+io3LsXNxrD1dkkE3O9zlVU0x0fNO43KJ2k2b9K2g5t1
2omGhlkeklzdohQY4UQHymmYdTtJ3U67hz8oXSr/qi/gHabu9yHTHzvdf3bmlwKTPiQxra//7/cF
YeF9QRCxUtXoAhJkfU6VeR/wA3g3SG9ZQ0ipT0qiuqe69fx1Ts7Ih2iTC3xxfGaHML52jTKszCjK
DykGTR9Jskvmb51wY2eXov6malwFaI/eUYkUq6YGGm/aAu1JnH4pFNcEM1PhBVV2se2NNy2N9Xd0
3ObJ6GJzIQ8jyjrkkCqlNdyqLva7oyWe0/mA/mbeuAlJ27Mfgs/NiQZ3NQSYuC2gPywkYUluWq3w
D15DJks596dY/jnHLOBeaUJ0FS6DzecOG9NFMVsxk6rVOenCMWrnJoelWddpGwafNwqvkQADlaGM
UkMRnOD21W1vPClht7WsCtmPnXlvpT9UqFrgVSL5oBFW8Wuy407/ghx/4cwa36GDxei0WXZy2zLf
N7EDYqdCHZHUpEYXmyDscI0pc2VlBP5LOLdxle38woTB2SAayVZC9ZLjNJI023StvWAKoh6yMfCX
LoYQ+4H8iyd42DmV3RV0woVk+Y+9oPFx8Z7PRXIPyHOF3K/e8WU7yvvP6GplD1mf0mTWBAs/2jVj
hvOOW3zjn9gGM9pTW8Y1tBDWED6yy9qEmAs8rXbRrN/pqzafSRDueWpE/o6kFJ8t3X/J2mfsOAZ8
qYHSpiEh4V5tNpPvMF8U3soveoRC9JWLNJm8I8pj74gcSjk2gXHwLAz84T/X19jwt2oTFCdpmabn
zbhKMzdaY06MuNJ1sNiQus2/jiOzzpeGYhDDOD03XVje5DUKhFpsH61tPWhL8nwOvmX2P+edOjQH
udP7tncqtShfaKQlHKs0Y82a9+RmmlzggMI/yfMxkwpmCShA5rXs/wg7ryW3kabbPhEiYArulp5s
NtlO9gYhC+89nv6sKuj/NFKcmLlhAORopGYDhazMvddOA9vZZ7bl7WKSkl9y5nqof9DUDRrJOQys
+x9BC5ViMttveRKH21iv3OeBydBR2DwYrKrBol+01hbtIfxmNDxgm8TPBdD853Zyf45V/usgLiyu
xOYJPVUOsJS5jmr+OsWP0e6C90OyLNcuLBJsuED//DYAUF2439FnhzvCpMWtgxxtYRnj0Jvuoa8f
qqCmDCWs9tpYenoVdceKHWnE2ieInvZFhBCU2o7wWbnNhVb36zSYs+F57oO9avvZs7c8FIu+L2OD
gV/eW8Wm65fmrEGrQ0FlvTOAv76qM2mNSgu/O8M4yCYsUWaBNNGvUCEb05NeWfW5oru/FzGMxUUE
D758UUedGLhqEmMez2Al6LJ5/vCzc/vnxfPiq5lIW555TK1wB2Ey/xY70EcFJq8nt5gegGFgP40Z
4G/HoW152lrFYVD9IC3GHdbYWJcrcHnb2fS9R98Xy43wBHqjUvRq5t3DkFfUJWF5qeVzScuiYlfS
0d3Cx9DWf6D6wC+f7TqgUJMTcTUIZ6JKilOYRPvI8TP9mFjOQ9tEMxEiiU4SoTbcXN10CcgWmIT+
97LwxZETK6VJ/rBg3Ai4XdhuBQ/qSL0YpkiwyWS3xpjSbZEWw17ZZ5VrJlS4t65/V1TsPNevDNXi
sIkLzd7Tg9c3IIrYKAk/fCS4vNrGph7256yxYNKn9j6HQcalnjZvTJpfFa6BTRe06dmwboGJ4wav
e7GNB0TC3VDDmrHTrw6Ws5cldL1ruTjzdvAYRTG7A2won5CiSh7INPAeCIn275F8kHZW6F5wKD8b
eC13c0Tu4702w4U2duI82Mhp9gY2/Q1Nbp9Quo/rhWNkmmCnz2oPbzndN7WO4lcOHtR7LSrHPYmV
PGvVe/QYOq0R507yO3sTVGcrX9SRem9yTd6LPXrPYX6q3e7eN4G4qJnFJCcVANFHrFpme1KDC75B
qkVBWli/8GVS1ZD6Kv81hld1jzxwMLZTsiMYr2C2B/Nawf+u21UtT0BEikC/fTAD52zRxnxcHzIA
SY6ASxRqV6+C70viuaxoxod1GeuWzvlqYYgIF8v/1o9OR2xxbL3RfZj3XboQcIZk018CdjC9Q2yG
XuznCGlm4IBKM/zFP4amY7/ZjfVR3SmMfL+IljA3N8j0a1/LakrTrW08o/jdNnpyamiM3aN4FMfE
EMXeD4JX2PD6u6Cv+uPkB4RuZnSBwfYRx2L26Wfc6+SAs8ORd2KXhx6EpHp6qnS6dX6QWHutsuJP
8r/Q5+U78Pbsha/J35XG3F/MKG7fWfN0IUvD2jtVi0OG+s04FHg6NnE4vlZlaJxyoRcfgc9s/Chf
Ppe6Vxy4+c89cqrDzC77xXIRWbiJPd5/NbUZU29YtE/qXxWl8OejqZuvDTLBrWqOY7SFp+hXZ7gn
OyQMp66J2k91iBq4ZjpxcWra5Amz5CHYplOtfV3q8cfQYhmbY5801IYUlX6BxmtnHQEgUqiVTJB7
ulmft+gWYUImMeuQSNF4oTupkRAEJMdKhLzZt81DndfVARMYwWHmZH3QNbPeM6xj44rQ7YOW7UAk
H5TgW+m8Pe7drRfa7zUtmPYTxd0bj9YvLVEJz1mvf7RlVQ+b6ivQhhb8m+dvEVPVD1Xuf1G5FAmQ
nX4Opw+IFzaDlDwhxIMSU7nWZvEz52RR4q4VeivLdBtKsW0GwTkbw+goEiIihznINgq6UNed2Br2
+Kz+WkVvhc7FjWGgQqnF2LzFPbmdwrz3rh9uIy2zqDnc6SOSzyO71Qxw2xJvK7tLKZfo6WRzmz6q
07kms1cRiHhCQB4N9Bp3AcGUKoMjwpF77ELL3I15EmxzVytuTnb9VYRHaUOueunfa+F79wJE0tEq
AnhAYoSQZGUhf1kAYywK4HLUtUVobUvToFisA5E99iuP2vbZIv17kWkKfpKEv5BZk9AHiTj8DIbT
/CIP2r5bD/TRTj4CO744aQkvzDHfLX2ev8gzpTxPGri4ZRQRLw3erK3b8KTo+qqcVe81/QAlfIAx
K7nZY1cGeO0jItm14LjuEWiJu7dyeHOW2b0Zcj1Vm5DAaBs8a0W9mazAuGcgAPofAr3YETs/HqhS
I4U8dzSA+0bxHCJfQkLm/1Lt/tbvGqVI9wnmse1KRQsN65QTUxnt7P5Qw3V4WQxcWw2RRTt3ydIX
9d4o0VpO2mPnEXP8RN/lJbcGB7epLnkW1TIfckGCSWZP+zQV/X30sR50XjysR408SsGNbZ1uEO+n
ZroRhsNIgTbOaa7m5JgUKZtQTdIFmRd8AccglZzQke0KKXJfwAWQMrp8gsdCp6Xem8JMLwFWyK1u
F96N+cZmci0Lg0MintRRsmgvUbEwH5LvW6R1ntwpN+uv+oyE0mFGwZ70RQ35EwErrCalUNc0axVD
wyQvnuwSw2FjoHiBbJhtqTl9Iszr+Og6dvvSZQXBI8LWkblSNdTF+K0YJCauMexDQ6VH9GM/gRoN
EEaSh3Dkz/cPYQK+LWCWdPC71OWnrKjePqy/AwsIJbiZ/4PlslK7u3nuMGrqb8niRpskKmh5GdpA
1VEtWLUbpkWyGZmkpbmPsgSMrTzCGlU8TV53SsZkgZMHKYGxxny0KsJQvbSxnOOANfpxxd0xs+j8
2LgioD3/1kt1boxGAfYImVDLkUw0yikpSRZC2BeyPr4pL6CnbdoG5zDlPflTOsytQEthdAC6frUM
hkOeM7gnepb262xb4PnUxUYrheFKsRxNwMhXbVhcD+iLRk5L7c/svcruzZq7o1pGGlPfrVfGKttq
hEXgCcOSdbMJQL46EPET041mbS0iAiUKg+7yiunQmOIooFko3Q2W8MbT+j+bDP43OsvGIxQrF1k/
XcDUcYjVjpHvOEVCOGx8IkoZpCXViotaTSvOdlx/8FPCsp0A7a6aBLci4faPoYf+bpm0rhFiJpjo
k1I1w/PxDmuzyY+8Gx5Y+4xNG9kcUsTzhIPYz82PQOOl90ubX8I2uJV6O4DKFiF7F6lr4dbaFOwe
H5XAxemsYM/zlVScpABan8FbVFpV02ZWhJrJoF/ssVdMJuuujkYtm8+mLlDO+/XPQQzmO31OzUd2
Rz8ZlsbX9ftq6zeaTsMpYebyPCM4llM7+/vea7uf6/eml58Wo3e+439lO6CPtDFoyfguucSO8POT
YkmwG8lPExCGFS2Bn470alnc6z0LmFQuq18t3Bjuqt5sr1PZySNJ6huXGaaR2VOktL621dvlZ1rr
1aNwiuY6svfflj14IFYdYOwuIMqG/PIUJuWGldu9rPbatJ7uJdidqO7M2zoxdAqx58oHGBBGBvP2
2riW2LMekuprEtgvRWANgCTY/WphCdV3YB5cgGLb9CpWqYPZfVk5OkE8Nhc0I4QZt5O9ybkv1/ES
sN9t0tZkpllle1VHYTW310i+RzpwC3B0/r9PUz/YrhMXY3Gi9WfyU+NQDgmjUgzhG1GK6tTjGr2N
jCz3WVWTKJOIkBhZzfmUWdObKCb9p+m/dVWmvSJ9pEOoMTztzewD2ATWH3UPROF0NdRFhLJ3QIzr
sG8IPOtGLlBwjGI93QgV01OSQEXPctv7DuKSOmtZUtTe4VIkEegQyfuq/ndUDqZ+hh8Bp+BF2ceX
yMH3Z6x8D1zu6kR94g2EBDlLWZ9IUsqPwuL0t4MwKvG96mqobIsxfXYyrThGcz3tBWib9/WgkaRs
RNYx6aPhfazXwzZysQerTzsfKXMVgm5YCNF+n4juBk3Uewq6xkZK6Jtbm4n/NtEoFzQ4vRgN0596
GNvvuWK52rTIQOYL4E4bhmWvjwh7q7p/K7LZueo8yw8iO3hmhxiPg1EftAToxn6ssXiSLu2flD50
NGnTul19V2ctHOhTGXpHc8q//haSaAGDi7iJvmayyVRVKQoU3azoWMYfWgzHH8LUJ9jLsONbE5Be
gFNyRE8VfDGToSW8MEBdp1ve1yoG2zKNwY8o9Y+TiXRBSv9yI2XateT1FZJEdrBC8b0M7HJvhc2w
7WUfEqTOstVgKJBPvUCUqvLv6k9O8o/PZvtl1a/EM3wSsyo946BlQ7wLHco/bSE2SL146H4f5zrJ
Ns4UkIPdxOYTyXmHlTrl5cvdGSNx02rnHfUCVjmptqmAEzZDcFPrZZzXzs4Oen1r5Vi2sO8nG8WN
V+L1rKWpvdAR61OR38tp0shkYZMA3CV/C/p0vriMDTfYw1FxtrsZENiTEwwL/BanO6RNKmlBBvIf
kcNm7h2WCzOoxvWCXy9sY5/qi3GbWeQ3CTui9NFLc7Ieig77m4t2NcaZ+070S42+M2q/o5DYeEUY
XketdnduVS+7gRSGs3retKn2VMfd8Ox3BDY2HZEYPC7g6wH12am0m3p273nepG/q/Uy+n2szaaWh
4e7B6C9U/kN0to1OvFlYjhT8vGxCQXyE+9AZ+V5NQuOgZIZaYtKRNXReaK+T2lSvm6CSG+dqGFb/
0BbFew9CxcPvl2zo/nmqPphLK93YOTrJAgn+TiEe2oHAeJTEc7WgilwVcc5o+tshSej1IRs8zYUf
b2PUkTwZSxqhJpe01BuoF20iGWlELKoWV7XMjq+uvQw8CqNgY+GaOPxGHUrp5IlOU0GEWeSdsiTA
Xh4MtJWKmFw+xxwe1eLx+1R9ik7116fmXGQbc4iY7xodXY44/NAHVX5rKpFsjGAIP8RBkp6HKidW
Wn46ZEW118aHVU2tlb1x6upeiW1DcXStmX+KH3LrdvbVLu32blTlz8VCMNMnGlwoUJZb1e/43eZA
vY4asjXHEyw4m/wfx98iO9GfgXuzKae9ps5GzhQ/SJ3Rzjv5DC6MpL8q+TxMqOhcNzkR2elsPZg+
cH31kBM2/VVCBF/V+4zasl1V6u6DCYuBHlZRP7P7vytcRtxO82WMZn2r0FBJy5A/cdud6EDFuYWp
uyB7Jx/qPpG9Fvh17iBmGyGOn8EIwmPm+yvKEqVvi36JlQQhfPPkCaBqUya0jddojdPtR2KUWBWo
plIr1Q51Tb5QjTBnZAvBA6QqXqOoHc6TGxIdUzeE4AAnPZc0U7nNg7e4moMr6xvU8cTWt8IqXoTw
o4uHQvyijkLcuk413xGiMGiWYhotK8UmYAW8GW7i3ruq6zcZP9ibcGpoYpR9U+d9asssearM3ENF
RVgH1yfBX3m37RO3uVpG7mzSxCs/kGHkHeKSok1NObQSG1yYD0wxzcI4FUncHr3I4qdDbgBBYEg2
aq+G9HhgilYz4hY8WVQ103sxDFPZ8DaBJD44suutTtUL1siN+x7yOPbbFaql7hIcI9mhmSk02Dd/
KStNp2avxMUvebBo3WRt1idTIDNDC8+uH8iUsLkzUS7mFMe2Hz/qcXdxbPEtl48Sqx3iTRO31U4k
00eQvfk3NvpfbI0e3Xqp/yphGhqGgdzXKHUtcKripKXRsEl7+9u/exf+P84FX2CII+rXt2y2QEQa
/5NngcJKo29Hb6UtXon2KY+/R8RxKx9DbvKkWutC65aDQDu8DfSGJgwbWjU3UBOEv2YJFpz1Q+KS
J8DI3aO2FAHjtbGNTllT/qx6vbwptZl6f9WdTcm1YXhzqXAru7sFdFA7UcgNNONvY0pVnadvpB8K
qrgM25EVo3ybS29fuSzOvcwKrOJwvtiJz75Qftp19RPrHMYfZ3yszWW6sM06qh2GV1geY9ciWlAj
4jHaTagOt+oZ0ArGBhWGRCYMBgRzFvfGjKlwrXJ6VxBQ4rYeCWTKUofY9zYFwxgc6gDoERGS5am2
QVApRp5yI7vhMP6Hj9FU/vrfRjnP8U3WVNfH5CQoi4T5169sWsyxCQczvqyt2LikyRnMiBPofmyh
9bR3H7ySjUXi3ufTsCGmIf5e2XtWEPf7IMeLU107bPCa6awcIjZeA6atGHsaOoMUMWsXVzes/Bo6
+hMFJllD4VtYBe5NWYMMv3F2QwJ7aKX/2nXNvWktNEm6eBvKlknlVRBDlSRCcwDYqTFHjuBgnXVE
yBrOaNxOIo2cSy2mithB9V/P/PbohfnVLgQw+8ivaXo0PZuEmygn/bS18S1I/4f+uN4zXX1ee9MO
CqoH1bXuS0DaqjVlB253i8eMiJ/BeL96UqwFem4XNE8sWIbQti1hAO9cCGiojlPiSLxWPExiGKEc
810iMCKbcnHiQys31erF+/yrCz4Yy37RkwNMnvjjhOjimHZaeyLQxHlHMORtGQjB9LPp0EX2sAH8
iQpJzVpd+DKbXmWkWlDyeQg1SMqc8B/TfF/pRvuOTpKrg8YJo2oX/BnpaExWCFxVWmbEUO7SsalQ
MJJ+fe09v9rXOT3c3nvtvBHd7SgdiLQ7vd0aIpBNgfdLWSHMjBwx+Zc4Us+GCcClN1eSuXesefvJ
1Jof9EqMh2QmG0W3wF/6FtEOan6bTfrjrx2nb31GXRvvx8BubqslBMc+MYtWxIi+R3mRzxXVL3yQ
ZrsunjEPHmo+Vmb1MtPyeXAq/9cpxLx6kzdZwFwJ0n07GZiGpYpL7aHVe6QJ9eeucz939KjPxmSI
e4DN92LPy5slz8CV2ahuOVpMuyUPlEQ8dRoE9JDWNodJC2H7uyuw1EN3hM19XLHx3HBPPdCD49yl
JQ3YAr9jRx+cdYOK3HISdtRVnu1UlU4WA9J1tyOIR6ncUb2dvbR8S4B3pFZxtcYZlY2U2pCcYhA8
DMEhaWrs8ZGJqwF+wJNmWsYtHzAKGz4r83pbtB33lOhplprzrtKW878/CGy5avy5qgjfslwQVL7u
6bqyT/+D6gGfyjNKvWkveL4e0iivt50TMSyUR54m2tvSu5KhadhvXW0zEsgIz6Vx5LxlXTQflzKe
dyCdnDegzsXDPNJK08veeVvKyLxnXf6o/qibTFhjEdKZ9xXhURJfyqS5v4zFYH0EBfVESTE9ZvJF
yBE2rSw0CD59k2rs4ER71rsqNKaHBYUJa7arf8rttNzAomLYPjbGU6ONgBKjyviUxeB5iX4yD2vP
JCDD5sNISIHqvWtwTDZWHbevVlnMu3//Oi3p+Pvz67SFLmxTJ0gNi4H5F1RmjKBzR9VcXhBYPyXR
jDTBNswPYdMTeV1byb1csHK4OfuzKLfbk8rXVS+WLGjHLEQwGQ7JvnH7myZB/+pldHrkP1XfHa0e
S2MzCntTGY52AAkxX5xcvJTatIA1i/fY02TIqps3577i2X+qvWV5YpQ4HqNF03aNJMn9Pm1l7xH+
bLn9929C/aS/vwnX80CcCUvnuhK6DbFGprb/88LqW58Y38Y86g4iPmFWH9IqaL+mfb8eyHd0LIvb
sSa08n+fUyd9mBqHzpyqI4guG/CHIX5a+3NYFdxdYrWEi2Tjj07WUoMBSxUbwLs5mt4jtnSGF2Oe
3pSDInWaENdSK/7jaWzo0pb+x4/Hk8aGKoD1kx/T+du27jK1mMc+qo8ROsm9IpVPVuFcRe58VsLs
pAkw38Cd3wjUfhhdOh1M4mjOJ7V89kRkgpNayDWhY7TmyeueGE+2s/xScbSNxLjIoNJJRqQvcdS9
lGUB7lceqdh0Re8qOrDWYCDc28jGrJZUYOLDm3sNlRK/NIGuVv3NbqOPiueiieAxWBAXpDFxfoY0
EIkEG7zckGx/97Z9jKhsl+tpq5daIW17lSTsV0eUTPMOiWm1axYiT2gP0P2km/xc6/4Nv1pkbGy0
/3B8kohhlv/oOanYLOiRNojk5kPl1t6tkC9z8Vik5pekrg9u3VbXLKn1h7UlNsW9fVbP3LxP8AF4
TnjQWwbLtpEZ29X2znq41hkWO8WtHQQYVZMiwraGzpzR6Y79vwDQEWwXDzTGxs/dDQoaBiIRmN4b
cioSUr3XpJ3nNwIG0l0NzeEWJI17WXJpdBCAV0gDjHdKO6wUwyjK8//AA4k/0XLcJrYHBBCzl1wx
HF3xZf5xo/QQCPPYoeFgD8K5rYKKxjtauRU9CXqv5l0Yc3pcr6LYitkiT8lHFYgKP0DnoSCmHRho
riLVTqyrxNvYKrYxJ53iYbVArng/m2Hlpjfqb4adVCdbzilDU0Puw05PRd402hSS3ko2wUCI1KjQ
THZvlPsRkkiaLC+qCTS5dCGZ888nlXZXINMjsSw/UFDzpM2d8kM1Iektwri8xPLUGLMXtx29J2eq
ndd/X2mE/rcN29d5TxiuZfD8ssXfi67elKljOVZz0ZgeHnHiYBsOEvEQ+OXyGI+1gUhgWTYQ4OJr
yGUKDdEn8GZq7FcvZ3bdzGTi5pSjrfFcj5X1Tgxxdkur/qs6GwqR3jRv/FokwRven/JTq5+XIaaL
wUFaN/M30tc/ABKvnkL0zDLQmVZlISJqYyM+OElD9pjpvdqI4C9LPX3RoFDs4i7UL3VEgGgzofzQ
zAPWAI8sznQ68wSb9+6QvMzgVq66NR5Vr6I1XIY4bWufSNmu7nO+sLihHG890z6rVafrGv9U+NTg
QWW5l8m2Gf0tgSz4ymcDxu5bMmjx1oQgcBZmUrwZqZ2ScWB1zxQe4b4ZCM1KoPttUozCj7bvAppy
4E3knae/kemws8WXwHL0lzWxKsF7Ps7Gi9TjIylEEa/qNLo+36BXVa84CXU8Qm7zihnVPDSwrR4q
z09O0BqN62AHzqUwzFcjr4undrasx0WIrcfO/jFQzjxRlBoxNEjEVMOncRMfOFuEm2dBKDVOAfnB
TnNFbyQlBK12MYVlbqlW8jUvEvoiDWExpUxbo5jMv0628qPykc4aG3zfnz9y6/ubRaalZjY8HQgC
5qHXFg2IH7HIlj6dTWx2+xgCfsNIC9lRP/RIkSQaYnSClLEP3wIUvfyxMEf9uB7p0lKjIhb9pExP
PrSfY04QGVymdH5scu8z2XvNo75kLXA4HGIyi49znyoqN+FGyrfUi7n+J1QCVSOuSt9HGv1xqofp
kuTzTyn1enCXUn92CGtTv5ai7O1D6eioPMeRGOrIMl9LMKq7ybO/rjPQPPYZLrU9ZutpYNEMGYH2
QvsRVEQ+ebUAbQnTOmX7cXaQ9TzCNnzvYn77rlV4Cnp8dRuT8qt3pnjTwv3LTGf4EZi0w7y5/oKl
AMusnwwfGsIGtwVAmlNae5/nNIkf7KSNUSJxZMYka4FMPqma+HeJ7JVuiE1YpmDWlU8AYeZ8smMH
vAMxNtYu6m1xpDuLpKOwkYcPog4hRk/5nicDMW2hYZNDunThcaBtcIK0QJiEcqvIUzE4A0EFS3iL
bfFJAbvL3iMwy5r9s67n415gL9tP5ag/xn3yqGbJ6sUsAtgueswWzs7fJWGSf5u7S9VM2Vd3oWNI
CiRTKOr1ucMKAp1n06omgtnqn93MsXZLoNsPuovQoiryT7ald+h+UH/MoEp2xtCfettqcD3E35SY
sHURIzj+ctO1unxqw3Q7g2xljbHzazeHtIArXAGDW78LALQf7GTxLlTr9QkHANhxJv4YOYB16nl1
nAi2xYiQ+FutCduL8ubnbX8ugzB5HRuakabfRP3ZM8szhrEED1rzplBIhnMnSNo5KeCOesm16FMT
ez57y4FsngE/Xtdhg5VHYR9CqNE69xY53YtwrPFuNIX1LvCGl7HUByoJjKY50IkjKhX/EmWTdUWc
4O35m6M34FILv08qxnWHpqVTc23RiRTVTJxdw4qH8MK+DyV6YmNJXwyHOVowB915RSSP3P7qdBwT
c7dOrQicrAhZYzDCLI0tcbags2EGvQ1bPP4jw/gTjYjsSoLnuYD+hX2FfVpVaMv1pstDw3UoI1Wb
wgwz6jb5kHBK2npGN9eP6tpyEaFuepFhfsmLPbxlnj9R+COTYCi9bbWjt86z5lZ+lRnh2YnvQJyG
tZKV/i0NanQ68fyxgmtxnGwBv26hseG142fhbVsIP9+JTwy3+dTjiQPqf0pYe9bOodWN2SfaddF2
ltplfi1AFeTDXb3gp2FiSbgSzoVx3PRlpt+7pEvviN+wQSs9F1DyShaOkVw5KxRrlzCsP4V6350j
zftK2cQ0XL6sOBnfoOazzPaQBAA87ZCInCRHlKiJGJKDxhCuCPHI/fuD3pPwn981Nx0wISzLEzDz
4XWanP+5pchy2EimGfiXDFX/vsLczr6y/AGJFZpw0LpvtFOaQyG09EHMLuZE3TB2pe1NH2nn3nz5
3zpd+4ghhDybaph3cVxEN9dlUo7JUPKMU3Yj3I+WZU5PTIgk/yB6dAaLiJ6wCZgHMmbDkJ8f16Kq
iodyI0LktOfETrZTm2Z8DCQJjK7xFE5MkKsc2XxTn83ezQhJoEfz+8UwGrEbiJAhyKHO7mWTm0eo
+EjCmEfcQ3JlsJuRKvQgWv6YfG8uPNoK1gBt3p2b+6wZPxQhEaOnODL2N/eGgm4gcacOJgtnrsiI
DiSCzgug8epso//8k0WdC9qjBP6wMS3gmM0ENTpWZm1Izy79nIZOxADdHUgtqaT+yKzJM2OaybZM
6o/UexHozF1hW9GBrqv4D86OYcqt4p+/d9uiO+HjBdSZ5vy91xpJYB+ZnvrASQbkOxOKtCsrzHd4
b+6jEXX+TksNcYjmWQNG3jRIROlERoZxbey2xiy7hLvBr9JjQzm1twvdelf78a/TldthFaTbKPaQ
HmJ1nYRL7a/U17pjoEjhN+lO8XOd4JNWOkZniE8914ZelV8KuKKbLHDMe6tpHll5srrjifqSTx2D
gSxMz/i59beWZqrKpF6cgAF7X073JXibNZCjSgJUumMDVS9mjJHXnzQrTh+US6fJ6Y3jK4m3k+gh
dWjspVZ4sWlnq1GojydsNVM4HOYgoekG6+9E4bGsdo08HepLnnY/w9Cs7xgDgE24/Sudd2ebSmCO
Oh0wg14H9q/rWVAQdR7N7/uF3ng2RuVRLDnt97wiTqaPxNGRpwhRylNj58FWfWrqTbA1iyyh2Yeq
28BhTgiV5Z7rasqOURMGJywZeBYsB94rm9ZV494znb1i9GGiK7/0qrNOpJHMl9wV4WM1xu2msqfy
kEe1SbdDOyg8v1f34pHclHtMaYD9QPJMsCK+jAbxhHC8yenCYMZTBqCO5dUMps3/6J4pSvsfV6bN
RN+U5Ce5gbP+BkDhVNbjxLXGB6Y0U1kED+yJPGJfDur5rQNRPaUzHR3l51eLSUmeO2KCq+sP/jaU
GeT4RcrdVHvp66LPCAUZk2GMJmlbHZVo0EqvIO7NRkowLr2/7tkLg8yfkT3HGmrZ1WZ0cfs23igo
RjN6OcyxRMM+1bbPPK9ynBvpq1kL7aT7Qfg8GEA9TKmynxL3U+3OGIAsR5zDllDZ6t2/r9yu+OsO
Zv1gg2aZBgMMz7Bd2U355x63Qgc+TAlhmoXj7ZrGgNxLG74lSAdDOxcFqSDiQz3JXSjvFwnQIPV+
kYbJHhy+dAKZBgak0Frbz7mTm8Amog9riaU+7UXcSDT8hRyy5ePkjUdrJiFwZADJXcgGpYT7/+D0
ib5piPb6hhx8l8uMpQnjfSn6+jOx7+0WK7PFuJUM0NhOHo2hHJ7UE94es0frj7MpCIvLOgsqZsIC
CqBP7ARIhlNH8KvLl3iKDTSGWvlCbWqw6yM6PMOUvkZPLEvkET862+t2NO4Ln9GIVvEsIY54yeon
qLj+fSqgx7nt8KZe8maCueLrz4N8C8fWsGlbSmmSRev/IPKpK/ifVzhKf4e5ky/YZPNU9/9CnOU5
65rm6wswnZb+SZOD8JTq8jDuX1rhNpd1OwEu47HTsVHVHfmKxmQuL4RVFOxsNPBCiXa2zYU+kYOx
4oZxlYizuKOZHJIOYnrhS+2xCYT6MMofaJYvFNXv3KpMbuosx5M9DONz3ejuPbLcnybtrpdidt4K
p7UvZH1EFL3zVmMEcSk8oq//OtIGtupF7g8b4TUYVtgzvVvjyJzCIhGaKEjZDiCRIT6UFfpVcp3A
r9e2ddLxCWzKh9p1intgD+3l3+8NCG9/3xyuDBWwKWsEqGj978EeJoqqikiIOvqRG94wmUUFcnvv
vZqQDlll7+oh9cgKYH4a098gSHLTs6/OtqbZGxvqB5yuEosPbyGhbDDj6R2PG+3UuppHI16TIiO6
DMKLz8UYHfDiV9tW9TmiwDzOY+buSq+3540MmmbYZca6faItGW4EdsWDVejFtnZ5KjAqr0+mVMlq
0ChvYdtQe5M2tJ+KyjpANzT43vhmJ9M1D2ZYGZC1SRUfZjIQ1Jwn+d/E5/fsp/UcAJqi0vejMwY7
P3SIb/YSLFEFa/f1H4c5WogERPx2ok3xHIaIkUNb36+tLXcmYrkl/aIFI8rkpfw4VW64d0fhX9ly
pAD1aeqNoSQ49cRAGXLtEwWBq9S8EKIn4lqmct4D8csZK3SOOJENV56GCewHrgWxV6QwdaolnCZG
G7A0hwAYZeXco0jb0t329wq4ENhVeh38HLlTkRsZ5tdsuQdO9qJaSlnLY6vyi5fQHbAoTHgN59xv
HhrHbPgXEN0RxBXKSZNpKM/8R6PO061Lr5W4DzIA4oJsKZXITixCuAmT7vjXh2p5/f2nRhl2RCTv
czY174lxCG6ijJKHcISzE6aJeSrTwX345xGhWItC2a8/Q7aAcOxiRMiqBEEvjvISc7S1x2TGkAEL
KxD3ZHDsq4Zx9GjWwP5E14avS5O891dUvV6DrmF5r0ai1OaStXHwxVUZChpUr/f1F1n2eAOmaKbl
D4noCPF7ItxP5hZF5a8jwhnPkV2ch8lqj1T/0yMw4/ZoyaNJvge38DqbwXBQlyNseULmp3pCXDBz
yRj1DS2fLvsiFdpwbCaU/xusqkW0a/XQJzfPlZ5oab1IPBt6TYisOrTfZqDKL1BakoM1jQVScYss
3NRrdkFeuce8wuNzRfU3fq49Qs+tBpyok+CqlC+J63xmgINO349pTxb+rS2X90p0lFjmciAE7Z5X
Zv/MnPWknjflH2eJ8/8IO8/dxrWs2z4RAebwl6SyZMuWy+kP4UrMmZvp6e8gVV9X92ng9gGOIcmh
bIrkXnutOcesxVOTWnsjYXMcDuE33bJbrGm27K1i3bbH5y592hj+9jnu2shLps6ENM/zqVa/pCHP
b5gTtpIo9d8yAIZoiJBYEHh2WvU+GPbZFtfDfEgDpdvc37RGD2VPLG98u3wgMZnY26Zlj788Lbnj
7OxggqTczd96Q0/wbSTJOYp+C5XpwHo7aYx62t7TCuSo950G3sSKtgiSaFcrdfuq4T04rK93qKm5
aUjDdu23E2rk5/Ty7yCyUNiyOzhFh+eOwVJM4XwpAFQiYRPqo1H2xqUkg3kxsiZT4GxN9sp/pJII
lOiWidETba95bW1RC80M8Zdi/94k4Awaj1OH+XiSsvC47sXzmJyBauj390a4mmOYrKTwBqKblmpu
J9v1wI2O9XKvAghtQjwTwkgpZDIxJb1GolEWj2UHIdGuW3n7V403KgSoO12+bU1zOrd9Wt8DbNcK
GPDU/JDa4tFYZl8r0qFmZ7LpG1WHYCuqnQXNBSPw9AdtApzlEW1Lyz7RCSmC6sZbIW2JLHSvLZpw
u1L6VmURR+sM54xykvsl8WbGJ9Nq62eXSSwGQ/AhAuLbllCGiAN+WNdKI1t81Nh5DrbNHUeO8XPc
wxfoK30L61FygQ5P59y+/ZVvLCF2fqz3ht8mlfIoi+1fbtz6i6Qw5///q6mi/HM1dZRlHCCbhsNk
RaMv95+lptpUE5uyNjt1Bj3NVUZi253pp9QPXhla0Z8Rk5E0+Rt9gX3bK/pr08kfdJgAJDrTvB2Q
rV4GZ/AzvEa3Xu5uRKiglTGWQNfFvCnu0ooo+UCY4oukL17HSrmslVGtEX4cPa87gGgYNM+BeHJy
WNdPsBhSN85x3wP7DG65CoGwqlTnMLaOAV1bHJNxAlIEv3/ah7r00o2KDz9Q+4qMKnRnLL8vWiLP
W4sViNJVwGwPWQ+rlrLRXBJG5MCa/NByfgxIV3yNaMvbKCsxewlrvg25D5KofpPYzbhDbqWXSNAZ
IBkiqmtAxXHfIjQGfbcUeFmdJF7a2xyfvnhKR0veGogxSR6CIjsEmv2gkfJRj7v7wJlpn3Np5mkH
r5cAAqe+rHe9Jqu58YjcW50s1QysyoFR6KPcrj0ThNZFhPCziUgjXrSOxWmKI9tfzR6iuVQWQsxM
ln6Eicx753wCLorOKxnDJnLm0RLfyB5uH+5aGDxl3SWlU/Y4TvFpHVTZOG+fc6M/rEGbU93mSLBH
/TnLys1dHPA/Tj/1n9M8h0QZmnNsC/HMaIb8jx5VJ5QMdYDTH+/W58FMeiaoCeyBMc73yMYAXK2G
BQh96m69sPH8HDHph8dW1xsfdKfh6033aipadyIZ6HRvHOZoN6XCKU5dYb39nUhGJS8Fs/MWcLof
iqwApwab9iB6TKoLAHRcfbTLB8JRN9Bm6Yvp/VEZ4viRgcm4wZgWn2vW8ouZmKAl5Ad1wEw1LOQ9
bF80p/BanHrKNGihDXZz06SxTPn5+ufRr7tcRpPS+pYG1acRteOL6diyHzTi0Ca18Rpn+MUWEGFC
htdBlCDpFfkyx9pvWu3s95dnGM7wSvAszcLYk+GOA7BRTkZbtU95TSxVsiAfQPw7W+bSJF0jannu
A+k5aa0Q1UqIGmq5WbZFNZa7MSgL9he0WVne0euAhV4UZcPyQSeF8dj05jO5d+nBMEc4qpNmbO2w
qTd2JiPRHaTxQVOG8RwnxVPcdTgbi3o+zJGle3rEFcvNvD+mIcr1UdOAwRVErtrjl5Dn2ldC3kcm
2vsodPAJLNoNx5yUnYE0/kPQvSf/G50LUNrqbAPtjOtkomM81I9WamydGnTdbPZ0GsX4qWYoia1c
rk5rMhNb9byt/4eaQZX/66zVLIU9Hgp31cKPav5DW9iogyYsVv1jVVUJ1qTphCEVmVxcoferKihW
prCudZG90NTc5lJVn9bWcgNO2L/r8bQssy591frDRGtuNGkacfZkLyyIclyAck3k4bo+SpWI2VjA
IF/Rw/jW5DTDiavrtgFJuG4Uxs4lsASmHblob9aE/dlObab7EV2YLUHhqOBxU59TbdoCWan3JfqF
DTAZ29fmJVxhmue3QO3AJVcazuJARXFjUgjFqXgwFiPNatFaH9lS9lwo2Gn1oL92TgDgXZeftQWX
sDzr7FZ+Xs/J5Rm+up2dGDsaC2jAexOHVsd0M+tVD9AOen6djsFiG6uJc39Iqa3yeSZHW0LJnwCQ
PN/RfTYDwt1KcJiwNXPd6/sxfiAisPpIm9GDISjf24EcJrIhmempuVSeG736uf5ivT5wp+WZinzB
vd/6zLiNdvj67J3jFPEhNCPnirsLtl1kBy4qbHFuFHX00bQk+/WnrE9TQDi0SOL5tQSSuR2UnEmO
RVSdPZL0LDcqGQlRyszNBZCW07lTHtabL3eTbtsSIofzAHL7rKkEgdj0512jY4XTVDFs2lSdDtxr
lddRT7erDMWoEAYvQ427kWxMZt2tyZh8y8LisDZG4wTzUD0P2UMS1xqwOsXazhq6gTFPiPABDPw9
GYL3tp0MVHG55WF976UbMhO3F8BspY69R7jcaOpOuWlBbm8DU5N9p5LlvZSM5l5qyugaOpKJQ1Cz
P6rSk0fr0C1R5gmdI0r4/DMYheah66kQ+Yl3xbLzYzCEp3WUQ6N6ATAMr0Wuv2dAY05lE+PvDgp7
b+RLD2jow8N6rZZzsSVTFqFXp13vVV2OVdJK9Oe1pgoz0nZULfZnrRJ7MNvDmY4RfIWlbVmVzvtk
ONPzLKfDWROMxeUlFEZWpfcC5fpVKF+rzSFu83o/mUArVutDamXYq3NS+hA2KoKYsmi3/kBZlX9W
ZpT8D8Wb/Z9CKIYwmrUIWJirLw16mnz/WW/J0jTXmgRgQBkCrt60W+LrTTw0tQXst2B60bHX0Zop
PHexGeLD5caSRiF0zSC/Gcvrzb9ez3ld1pKYjJWcZKLZ0m9OTctdc/r8uBrBZcY4ez1X6Hu22Q2q
61fLA6+fHXtbzjIq05RJ75mLet/rzuBW2Zw/90QiIImZko8B87wbagzbtHGhofCsJXD6/npmVdqT
oQdQweLitR8VMvrI24o2y9PCkfIde4QHNq1/IGE1avg9Tmry/JbX8OFqDG8J2VFQR1VyB3+8n2Om
5DLDgiooJ38CA+yvDuO7r3iVUMEslZx612aN9X0olMVIOf+0Fdap/3gA2e7+isIDS6MbR0qwBPWf
P5VEkvIs6V2zl0I5+R81tf7f+hrb4rxWTGYvcO/Uf4RyiEo1Zc0M6uNYjG/TCuCGlKX7RZZvswz9
yNCG5g1euvSUVb0rL4Z9wLyUibX8FVtPajJaWzmluwuKSEfimrCIhHWQnEhqCi+pEkeX9ZFdJyBS
dMJ6hgX91aZx8VHD0Vo5Yia3LiRgzif2vZcZchLSSAAOTsRgKHXGz/VZJD7v+1YjKvYWE+37ya+U
W2vhO/3/qz1a/f9sbKP9w9CB2FPVkND+l3ir7capE0IKD60JkETBu/DC1WlvBRmaGznTnJfYap0D
Kmrss8tnUbpMlzAPvtZPkihmPtUivX/n+gWthv9nivKtoQjipZfvmUmGm2pTYxjND7Scgkaq3jrH
9ZOUVYOfgnbdrZ/9+6+vn+0qxTnoSCQ96o5sPw/C8aIqHZ4zaz+NSnFbPzSwAxCQ5xaJv7wGPIMd
dFjtycIu71+hCjv1KrLt7t9VqdN8Tpvg/e/PGPosw03c5CfW3vLG9jSBgl1O7volI0IKyFXFgyXM
W6zW6WWd0ekSMtVaZsZR4HspMULqN8WcTd8eYn3T55JCu8OxTkNUqHtteTQur5Uit08yxQdijuRg
dgoyInrX2RUZqLmLhKF4q64iEqqEQcOu9kojAx+rZfVQrUyEGrWIa0mNyhKFRadWnKe+T1CZr8Ua
v5trxkmyXXW3AQTmvi2ld334Mqxg+LKTVvNDzlgPget0LGvrlQTW9vRvJBy1hd72GOra9KkyT3Dl
1jZOkWrta5MRQW7OylsrDd8mpQx+ccPzRV9O32MsecwGuB+UQaQRXQSOjj1c22DF78sN9i5kDJVT
7tbaK+9aNBSBEpwnR92sc4w5c45Cko1PuReFZ0GYglLeUy9PFrhNPImb3j7aVkydgD+fCyyITBak
9rUwEU8XMqz7sAj+/ZHUD//12r993dIHaoEBTF1RfItzvnSgO3O/wE0zPrVmm/qlTohtRuAow9mQ
MV9t0PuiL5te2OcamPS5oa8SWfRpnMplke1HSIYuYURQpoaov0Crr+8ZeWpFczAzzfeSVdlf99hd
Zh8keaDfVUz14d5nglXgEVWJeFwx6nOpsenVQlKEKAxkKfxKovKlqex4KxKVkcyCEFv9TwQGvHN8
AT4tL+kz2ZWRcmhtVMpr23YIJwnlX91xPpC3WIyVdCjoFdNpa37e5e1wro3FYYhYABPz499HYQXy
s6vl/igvpaMhJOpDEiuPtVXAfMd8wUrKGKqtGelmGt6ef71mEXTb5vJX27fabpYt5wM6fo+py80T
h1yk8P+YV0loIbMnlju0y+nUxNN0Wh/9/SDjMTtIdnf/ir+vmx4XCOEETaSCFDTau/JhnVg6nSX7
/UyMlm2APOlw6Kx7slUKFPUR3dPZJAOWGcAbOgqpeEOpXD12ZfljlYI6IokOuNhHv55gZNItpFDP
wMMZNfSbMZnqD9sKMVTqY0CIj929pWpxf70qA3szGjnaqKXaDt7I2Wxf1ifZ+BYasGtEWF1X71Ii
QfAo4zz3/l6GWh8yuFpeSzur30sYY8ncQlQ/oFp2taFuWWjYnY1183HvcycYK7HqSOmujc3s1XLi
p1mpso/K0T3DcIyt0XA5zst2et1di6izH5qZgcy/wjZQ/wNBd0II8YsYWgqqYivCSXfv53xq6D3N
u0l5lgoT9+oUf08nEPrM7Vk+9Tg85RFgBKwF3v1cTqR5X/e1YAIFtxf1GlqGenoB0tBelSB4Q7nI
vobXfFg3u5XQWiHe2mmJZCAO4PBWqozPArHn2MJpSCUaQcmSaGHmDWqwF1oI8/N9vU4H/hLMmVw2
8mEdEZURgI31MrgPLkbzLaW6KQ0mD+4qQgaUQAhdbR7XZq+hS9uuBApT5G21pfMe+YS9//lTpgKr
etccV3SUBM7Jnw3UG4ZCixrs6wDDpjK2a+UY6pXw7bS2DvhXdinBEL+XB1Fs3h9I0Z8H66eiQfJV
hcCF4Yfeg7FcGwGrbSAVqQWqt1LdoMmbDYeP5OE1Cq8VNPg0tQ9x9lgdosJ0gOUraW9JHsEhi2y8
u0Qkdk18rJNx09Wm/bCypSbc6Ee2LYzHeku+xmVHFA2+jXkN41g2gBDU2fevwx89Lq8rbIXWjYUP
kr5ss0waTUMN0cTum5qtSME44XBP+ClD0z6MPeB6mVTIxrgqVp7+uT/2ChxjTHuwLbm+Mb9z+0ma
JL6xWLZnkj8+HEVdMLTLZxnJM/jLTb3+LukKTb3llmY2mU1djFzlr98zEKgnB0YZ/miNX6i6nEfV
aByyfVL1hBDlfH/2r9edwXDoqAQEvTTqdj1iMqjNLTVLs1ufsllI3CDIjAec1OaGeWa2E/OmFVBK
U+ZZD2UGNwW4OU/LkuW8SE1//WxuzwnUenOH2jfdrX/biJrkOs7RJhhDpiRzpx96VbSuaYTlL6vd
1AtqYZhJGK4Vs/1WFNp7ljTaIW5j+vxMM019RnlFxs5dv2Q+aEINnlbdUtEhx6B7z1pjREPqoUJp
NmUjIU+o5qMsxE+9yKLDas0xHdaUERf8KSncUsYT5hJ6HaaNtY2ZM/DrjVisMVFruDWYo45wd4Ju
ZxhxvFmnPKDtul2dOKCB+kx6THr7cf2K9aV1e2hl2p9vMGMxn9vVy7JGiaOElVwjqJsHtFAzLv/5
ngkC6Z9I0QHX93oPrHM5OjYlQolQUueXvJQputLq0jjAE7eqpsr7tXSoVa25hMG1D2kjQ3wi3zVF
5XKonK46BxP+6axExZsR7KvbFTMhK2NI2Zbch+vepDI1vpG8pz/M0QzcI9NCENGhc0vT6oBEZ9yq
dmPQrESWoFTSp5EyLalHEHN1VUtQsFbEUBHob23ZHHRlqJ/WHsvyTBszm8ia2jg0RplcTJvUIaMz
iD+ju7tx0ow7au8ozRaxAiLaxNz0SaYc7Gg0b3qrv69wht5AETGaknUNlWI4ALPfpF2dbeisOG91
DHnGylCPlflVkR3nwQqa3zAX660yN5imyrx6Ge3wteOd+15N+uyKqhFX5orCB99Y7TqSPDgQ0cMK
L46WJKRuGbBUMwG2ldEe1h8/MPsJrUT+ziS0p3Su02tvOW8RYOYdAfPyvcGaJqikilYfMCtElj+0
JUt9rKeuiVb2pxxmHs3NNnTzXj8SmdB+BWICSjXX6g0RKcAcDOmuUcF2Wm95ygBZgqhkQgiHkWQn
W1JVwgZ088sSQLCX8fj6+liW0bGIYouFGSyHnrb2wXFy84lZmADWh0mEHu76p60fVtpWTIe/l2rl
FOkoIki0kc5xpvbYVBPtaSL3lOoZyvnYTFd23oIOkF0GbtdFCPfG+lsBmI1eVN7Ox1TKiSylQ/bc
t6PmG52SPNvt/8XA6fNmLcqjNCkfZYLP1yWbpmaHCaYLCUlgySbcUzloGuzLC/DKW8pWHgRd3LEr
XsfWNl3EZsFwm8tYhCg6hmUTydDSqHATkQB4Sx271Kbr/VpLkx2rKMy5qZJOUaXuyY58XLHF5NNu
TGKOP2FbYhk2yoClNr7OOBYRPTjhiYutO4SV/OcRIxq0EjgmdtBrv6+ndeFk2UMdjC5SeLLMSPN9
bCxpfkTjm+PFWVy8FbuKSxJ2Ic1QSG9xJcGX4u0LU0KuS/Qd0Ib/4xHaBwwrSrBbGkknM1hAZ3fY
UeiAXqhUhRFg1RIlHiQXcBuPiNNf146+rALhFgMaulTtnW+EYPilKi+xHsPv5UGpR+PvMGWOw3+H
QRA2URuTsle0NrunsAgtfLDVDOZgJMRBF233DHypQtgdtFeSCYh0B1HlsK8oRw+u8/ijU7yqAmAf
T07uBcgSr2pjZNwN7GlLd8f+Rhzya9tQ2ROWjE7cgqaBLlaZn8xCvKwWGZbWCMn/EHj0S9H6wAS2
D6pd4+TMaQbE00OcdH8+4OWYHpK6IzcqKY7r6ygk/nwSkA5IZ+ULxf1urWD1SuvOetujRAzrh1Uw
pnUje3BVG55FStxWg4nwmC7bRNEuRqzSEt49AGK2LyH9SO/vyHOdN8rg8aBaiMRHzPu16k2RkZcP
kyq+2CSlBBchHME6UC8naAG6kng19UfvFIWLLcW+zA0KJhW/E1xspjAwPIkybEgrHedW2dIW0r+x
m/DWGTW7Qhl1pfasauLHOlVdPzCpqR/Ax7vr2BdbN3ZjayEz6I2Eys5isx1k5fDIPEg9SZHBdUsk
gifCIPOqGTqgReDjvg+06NxkCKQdVWrp0WYP8b/c+XmFLHUopmlrylLuka9M5I7cyKdUAqCo5tNr
JJcmuzxufUpz6xazpiFUhRQBq39wcjzVcpWIjVBvZDW1D0NeKVcxg0ecQOOuZytzH3vXJq20GXU6
mqERJ8hEtZ/E2tukDpHNG8MXBxT0PiqDeqqNlPFaGMhPSWb+m6FpVYEESB78+zEIwv4oqNH89eaw
fqgKhaK9DXalaeO/WgTEdpa+5oFjnGUgAlsnAn27ogF60Kv09AJsQpV2VnOdnPQ0RW5ZypDQJWc/
FoJVi4LWLQbzUU+/O6KbXIChhJc4z2CFy2fmx3uTUqArylusOOeunJ5Gq1K9Rm1NxH/z82g1ntmX
jt/k9QmlIqdGKA6DUsYkLJnTRhtYk8Q4u8oActOR/CrGOT7A0hhhgmfdIvcWmrPFCOcbGuKCxFFN
17TRjwb8xgxXSigOXN56IG5dg6hk1MDyTR1+eQeMEqzMrRy1T0mq7icMVVvVSVWvExNEoT7di9Ee
GRYE4jym/Lt2jpbBnm/ypOCqrB3QCeFid9H32SAMtl/SG+KBpxQko9+PxBeYQ2W6EHJ+loZsbMVE
rnXkgOFH1Zo38GzDWKMHMwGtLDq2TtGEe65jvJF3SBcGMkArCxCGNh6MxtzWFZA9XCaZJzvaU5QO
uduVsD2iesIYhGXB5WJ+yWfIXGHZfi/FgP31U6ifZeMVVZJu1YLBi26dZwFRC/ln4oZ2b7mKrnKO
BPDiFetzRBHGIO5tOV4yV71bRA5iSHli30W3xaAwo7ShSGrpYxysgG/VEZsZTXbRZXIcM2NC2ihX
G6dsloXnR62kIAnEuTKLH2bBCj7bGWUzGR8jc29ifo6RGn/ajfnQtrqbcAYoQ342NCk/JqmEzmQe
vmibuUQjIdzLLRC1BoNbBoYjK1VYHePJutIN+DF0xVsZM79rjdm1Wao0JVM3qdoMQFv7wXUM+eo0
0jGD53fBF3EIaZJQPCuAXuHf9myUGcpYR7nKfxkVl/qgaT7d4u9wP29xVBi+IpTFZvgizTmUG3v5
pTRzS8Q1rvexkIC0xbeiUqB8K6/ErIQEZsc1B7r286q8JoaKHRMxAWtZMjMQHRM4yxSaxegQ6ReQ
Xq4zLmT2qwSeZDe3LGViJriltTH7JmjBfm/DphcS8PUI+Xw7sRsCZjko+reiR6RoN5rljTYkvbhc
EiPZXYDviz4MSdfPgIOx9VkueM2cNxVaoqHEP4gb2TdpPqKNivNNpkQAktubrSKxZs3WMejXb80w
f+T5gMC7oT8QaNJGj7EVJ2XbIFVmKY9l8allCL0jWgR9DMQfztqjYlAIdF38XIC0utiE2ATSgmRG
wGrG9eSVQIwK/UfQY+SfYwjRGAqIqVTex1g/Q3j/RSXT7xorfNLNnj+EmBhP1aIfbVVnrrCXMMUy
n/2hasWxK3Cc2VO1sZruKIi281WojyiLsexZkuOp5rkbKKoAt/5SasDq1EBXowMGF5viwXbo8JF4
gbnb0nw6pDVOgPknbq+fHbHrHPbF3tLOh3ARmC2zjXHorpNJRGkeRPK2FOWxk9NXbsyPMKYnz4pp
deSYvcRABVMGn07etoeE1HmULM3MuQw2v0sLMFZyzFbEnL2BUkvukreE7oUfdvi7IgObTEOmTvYk
KeoHnJmA7WD8KlJK6DISjgsI2tpijmzcftK+WYCnTmmc7ExhU3K1EiHZhGjkZvEtjOd0P5rMsFVI
MwrpnXNTvRakSLZSiJZMCn/mEUSXLsSFyjgox3HA/6IBiBKoxTs0i0ddSIkHCeRXrwGni1KxzVQg
IqDid1XXpmctfO8CazNLdu/NdQmArIdKifLLtQS7K7yPp7LQWQxHfFMG7kLbGhv8w/Gj07XvGQI5
v5HSBzTS4K9f8K7P35YQ76j+pZE7ulNiANVp1GK9LclVCJeBYnuNIuOLI9ukVfk6z8QsGKZn6UO+
kSEtemZ3C7r0xnspjmYU6H4TziPLTf7VKSrHqd/VHb31LHoa+AfEqDyhvlGe0PoeZGReG6gkH0Ul
D+4oax86siQPOPl7F5I5UsG79SSNdh9uKPRGvXypMSIxW+LeQ6aXO4YC0lfFKFBlu+MWNl0EicAm
soBJf5uAIOzi2NjD1/HS0t5Oyiy7dl/TUTDnU9qIEAXlcEv1SzMkqIkC5VVDKEmuxTD5oJfxtkzS
VjbjdFtHokdELOLHtIhOGPncQYIwruOo3c/1lZRmdTOFreVlEtO0HJdXlTS/5yR9wnL71PQ9YJzO
TXE/+oZpXsxWPMEA2yfKRH+0NN8Dw4Luk3wpUDM31SBKP+piJjVEnSL4f1ET9V2uogwjH05xBdmc
0zgp2aPWiwJqxh1svA2xMxxFTzU+sQnvSSA7Wxw3zEHDR4RZaTLkkHrMKOHn0Ygqg+qGGTKwJ3Ub
0zt0qxTKMuL9szlkv0Y1fC7kJZauJuUnk3sFhR85jzUGKEBu9XM6IK5MzavNfoUbEO9W2j5JnSL7
dldmlzZnPGK0MLjaSvX7KVJdsl9/mMb8TA7UdZBJN2VG9iqkIj8+0FL9URbaNbCYaFW8f7nTfhWa
wrmjV5t2IvxBCl/jod2pE/ZCI+AXM2d4xCRQmJfE+AhV+dTUIttASqO0xQfAATjbkc90xPKSgr3c
YMgsgmO1lVHgyEoN2R6ABseS+ysXkdMmZ7vkeq8CXHNGjQSIYfVHQWSWn6dE3uL7eTHT4MmSF1g3
prheYyOIeopU8/CaCuZgKdqstKFBFthZsOnZrFEihx7ryZ7yydqHcfPENQhDQODno375bbXxTcRB
gayyaN1hlmrXiZXRQ558xTQJZ7rcoo9XjuaI37VqjJOVoXjRQ0XZNGHFdSpAhoRJ5mewNoFQO3gk
dCybiTpf8ir/yAVmU4MuU97aT0aHdOMjDPLGBx7yNNYgceJu2KQ9oueBisdmJ5/A2tCw2OwTWA3I
B1Pqj+FdGxIYkkSNXdKxvRI4ZfuOKl5pXvX+jPrCJRPdRuUOSddRKe3DnsSAqbE1n577MUWazlgu
JE/FHJwN7cAUfC2p9YA8N9LQSxsbixiqBIUTGw6SZ88MLOui3A5BF/lqleuwjAdWAiX73tGSY8pB
JJ8plZ+YGj1Fql70WEK50xnCRd8NQTDId8B12EpqkbZJo9JF2GZvUOy+x631Q8859bW5ll9wd7eT
ubGkKOXOFZ5TtaIWqLTfce6QedAgEYroSI5MFPxBn48ZnUpqcfryRsc7X3IIazQX7qAFT3IiTnhb
uPPW7XBg2J+CvtOLuD30Q7WtGtADJnTlx1HHlL8ccAy675EuCd8CRkM6esxoaprAO8+vYw1C2MoW
BiNXe6+an70dHiW67gTqxL/Y1oTnaK4Ip3A4co7Qb9iSXpxoLDz9+1imOOVNKfGRuF3tvINT0UIv
YJ536cqClbnL/BgxILoIDdN9j/++CSVc2K1466nGM1XOtkqbYVu1fxWsh1kRI7hRkfKPes3epMsp
jyJEQZJKFyUdSwaUBwCByAqYN6VsvdwxtROa9bXfCRZapVI7brtF7ck5JXFmvTS6hAYP5a/b7NYL
s0202IMfU2Nhi67kUeRvRGoWifVNYFegC1ca+7K/LFdLz5/X9QWzUEAzUvgtzMv3ZCKYjLc1UTt+
XkAgQYSHiFGD50CO3SlddNVsph6GSrkwM5GTe2Mizrt+YPuAOwcscFyyX5pg69r6idTsn3bChErN
2p80MOyT0H4aUom6PyRTnM7aiYJq8Aa9eAgJa0MKklPShI2xrYB8oL54YFMMpEFuld3AyGvQiLey
RTp7DoMfv7G4xYfuNFinVodwxg1degjH6Kfp5BdJs5jKxfKTBO6ta6TqIuVii6lvAC/Bm8AE/ruw
iMLJJ87SYPqp18Wh5VLIHPzuBgBJzVQvzPVuRfbMUjC5kHe2jgZEpWeYjnau9WDN3TTZPoU96XGN
ha9hcobXjN5FWW6FuReV8j0IAVVINNW3NoTay0yYazurPnmbJADIFf0M+SpMxR9bCoduY8TWNxOT
k0dqiY9M2NmpQEFcDEtEDvecjcuFjPTy5zTke3K2nP3QQXQzY/Vs4UYlsYgBUT6TnfE0GTtrTLPP
VsOMmMz4xah5NgTdNO4QPiCXka99w5wc64bKLHbTmA47vbIzDyl9rGezDDdTjxF3ZmM1F6w2bS8p
rjpZ1LBF96MLNL+C7HIa2PNNJDhBguXfnhlnkEb4VocSaiHHRLDK2HAamtwzEXgvlAKyju0Oc6b0
NjHdxNpM20+Tm4HaOYrdnEDIpZlkHbW2zLdmHH2YAy0okIxXJ+xsL6DW3XTKYkct3bwqgGGGwTdH
h2ladO9SS6RcVZW73Ii/BVkteb3G30WM96dZ2c8ICWqPZtzoj1VebSEXnDuZfhl4gUtlwt4YJArf
qLCSrYODj7hS7v9oqbZSRzMyBb1ShZyjMk7SJNh02gAWP9JQNtlax8QiIg2CWOFtGrANzwuxl2GH
s1usgw22Pbegy8r7qBVenxrCUwJHddMRmVPDzcsxdIrVrn5vI5yDsTUwF2acte+L8VrGARCYqR/f
rfonN1IW2ZwbVsvOzLKR+4+mPZwHk3yesK9pW0XMcvs0Owxjw+3cHl460V0NQ4VTMFsf0NdyIG6b
LpOvaSQRRKj8bOaeubrT9RDd88wlacANkny8JZ14nooEnI/J8ikQrytWDdMlHi9y9GrDWwSQWzEY
toWv5zDkDBAibtCTgTHO8wm+Svva4faGD9DGae45US1vgLVthM22lpWKvaXl3GqlHA+wNODD5PaP
Eds+o5uoeyIAk/xL6WMMkTLoekmR24WHHH+acknjqSeMLSY5HVM2U57iLWOv4aZY9sSyjudT8GHF
y0krG7IvI2jPi4LGtknSCfeLmWXQh2Ob7DKD304glutLU6cATZ+ckpXWSLdGTnAV/NWAn0FlYUqg
PFuthidZCrcPhXOgB0MKma78VnLjSEDv1yhCxqZse70iq2cSvJSt3BSml4QRxwRfzwGMqwFJM7EW
WYLbOM3vYgp+KIFFqaroV7lJsiNjg/NQkzSOW9zaOIAoPWbSOu5IaRO283SsQotRttP+VowTG0z7
EAXdG/a/50aKsPTo4I/4Pc3/R9iZLbetZFn0ixCBKTG8kgRnUrNk6QUhyTLmKTHj63sBvH1vVXVE
1wtDpGWbooDMk+fsvXY46PdRVekrrRDkVGXyOyEvcT1oarhSgDAbeES3bLZfNcO0ThZrLv3QAxZl
0C7+k9e9vaGMDwB9VN+urnl2aD0EhEYtx2CBIcmzWu0ti+jHiYD0ojYVZ2tUIW/amFCcByuwE0pD
nxI4U+DAtS9DVBA1pI+/9KpeLPFXWynSkwvpnD7t9JDjF+gEZV0pkj8lTdaTZfsrkuiA/Eu1PrZ+
hNYHTr/nji7hFkwykDAoV11Lh5VjjR+j3me7AriGrRvnHHnPdkDrirFW9RRyjHa+7p+Q1D6kSgjS
ARRAN0CHcbjSV0IZENvTfoPvUuKmFD9Knx/T9jVyY3fj4DRaN9iQHMXw11Vg5dDvOEKjW+Hz6NWn
rq6MrV0O8UqPN43aH+d/XQyi2k7iyHKf0IQijT7pBijZLjuwwti+ZrMVzTYYOsMjPujDUf8MMYVp
1nfNqh2dhEE6FWsSSncbU1lX7fBTdDV8jwLDcx2CITFCWx7miFvkfqQZ1gZFJHojk9TYlAqlmPFH
wcSRBglrEgtS2qcODFwMqwzi0IuiJ9/EwVLFxs1aa0pjz26B0v/sZ3Qg4zY4cgyyvUwC6HSH4DNF
gbfWW8nl3E07kGkr3+3vuFPgp7pluI6E9txEnHdyZWdp9YseIKVSNG4isglfwhGNZharj3k8fYUd
lFgri3Z53LBU60OwTuZ+TEH+NvkB/P6VdKXYIlyNoRJ6MDZUSrWAMZf1aZLUw7QGlkAPaxzMDzuP
a8FUIVmhp43LMeTb7UqxGlw4LEI6+qqmle6632ViNhzAH+jvMMUOtB2862EvrZQ8ZQNIYG/Brp9C
Lki+g+6VHq01tryspyfAdMJlOD+5q8Q6c3wnjtLQmE9rxYlR9kQ5Qn/I742z2qXDKdMqohGD6mwS
K7cKfLtYjbTfR9XclHFMghwEQUILp5U5WoesEb/cbIJwHahe6Rp3laA1Nsh4M+kqxgPfNVb6ED6i
ATgVhnNnZL1F59D9tOBH1HZ1T1b1RvEZ0pGNAy28V+kjU0KEGutlV6jfrY5RlGZtuaZzSFmShx+D
Ynt0AugKTwXKtx6UVMoRu1La/VSAm0/tUPG0rnuymemtmqo1NmjsyTpWLTIJagyHTfyrt8aM4wim
ZWTon3HdygcyKE3Z1euR5PicRh1dE73zLIeZgJWhT0j7A9q/er22yK5Dcltu+qq8M3JOAw5N3TP9
d9JVJfo1aZVrJXEfJmMihbv3o5WbcI5P3N84vDbDwNYKnGNFX+W7c2bFa/QSR5OnQGdBGwWuP8ij
F5i3qINJvKokRZfIq9zz3WHa2GsfqMFazhHekRs9a8BtGUrTylCHB+boVBh4Nud4pZcOJs+xDYIe
jaGwUcckqjfYiO7JOQoyjtyzPGli73QzfdpxDu6jvHmBbrTTyqo6Q4uGG6LWd8Ugv8CNE9JUWe7K
HfxybbOFa3Zo4stIPwgl/VQH96VOS7BefYUrFNwIEijp8xPEv0dFRCdQeftqJg8m6UiYcPpOKMRO
TFZ4hcuabLTyGpHojnM3JJq8k7S5+mOHmXeLITRfGzpn1o45/VqjMiWvId7oVZN7QLeorTXzobFT
dgyRyG3WRx+p9IFSNMQMcnCISEyy49cx0fpVlFAsjVO4LXGA3XV5dR74RBRuXI+eSr52qXZ0UEcV
3kOYoe1arSOylbioHcFZMqt9QjtEASLG3MqgxazjKD/ZlN2HZa8fIoO1TxfJgXBs+sluAPlGrc1t
mQ3hRh1DCq7C+iHnsdzLqAfCiI7FCNRZUzuHyLPmoDj5kzn2KqDqB4qKXa5RjjFRhDQjf8SAE672
5Z0/jNUJggfSacVJaITtlBgDDIq/djU49nhiB6uFm3p9UmeYOJLZZEstob8lMgX9GsXWhuHemjjM
cm9UaF4lkJPRonpo+VEblR8Mx4BMjdfaJRUpcV4jwUmm1kLssjkz/kQgJXL9XxAT3ys+LPwTxNQF
Ie4rEpnU0IyBgWpiLxvtvp+Gaz5YbGid0HZp9aNGM0mg2ou2UR59wIO73KwJifVpt8HXioLMM9Jm
OFIFvAcjqRNZgPzCaUokQ/wO84leV6ngPBc8qa1P3u7JKoY9LJ5kE7rKiW0CzcPoNvyoh0YPPkhT
4/TlOn/U0tpLNJ15q/9uBmevJwE4KGNtjkN/nOALW7Np3onNeKtr53CkNoX7XvMhoano02+pk3qK
CNldyYx13kzHjZ0wr0rw+a4aPYd52v60mxLU0K6zhb9zCm0umKxzkRfwtftPFUnXxh3TU5v7737p
B9B2gmQz5ea9qSENDU2wOz4o/7JmIEVj4yu0dIzDtcNJrzS32MT8y5QQ/CnMBk2yEjHRJQ/HQNtZ
kh88xRD7MJWvOni9q0n1L8IJ3tiOw4FgqBxYQx7RQijzaY2rWaPkKehy+NNjldDFaOvW2g4WVbou
0ExZbrKqAvYyKTvzXlr+t8MYFElIR/uEk6xWY/SprZD8V6ZyqAeZjvSGWq1N6iYKzfDb6bMOy0Kg
sMrVyLTM8TMJS7K/+LH6EtwsAg47KV/oyOv00HaR2rc7hJ4CpSeC44EpNgY3paAWx0znvthdpqN9
YWoG3naP7IhJLCZZePr5tjzlKR3tFlFizIzuOWMYtQLXSMcrr4kcsshF5SpuW38OyGy+VCfgLOA6
78CGG8rNYB9h9VgXNYvl5Cf3NnotAJENp6OO6tv2DKuU3HK24fmVhn8gyrdx3HKWnEpGhOFLY1Gk
BKTFctHO96TrelHUPaBD7db9mBkba4yJnSf6BT3EsdM0ANhFc9Dz5JTEw2lEEKPuJMlLNHBNVN9F
gi1imw3JkwT/uoY9TVVrMB0LmjPWIPMw9f0+F+ixaffTXJ2SfFX1FR5Z/RXH7wu21xhkws6MjR8z
Y8crx33XDNjC+pAJgK+ji9LgqCBJM3VCKxHdP+YlwgNQsHejPRNREqwndM/XkPWg89nOWtQ55BAx
+htClOFWTRptBaM6GdiRV6jw17B46KQ3nDs6+rBD3dd76H0MVQZEjnoPSspA9hWNrOp64exNp3od
tfGnfKvCzt93RswhK9HtlV65OVJ12EUBnJhJqrbXzCWhmp+1mg7uFKQE/BBOhLGZdhm5PY8c3Lfk
j3itK1AlwMXYNhiLyuEXBCtSZdBAq6bzDdtfSIz6sVN9moP+jSxkW+BIWA1luXOGzNqnus8EdxCe
ZWcZYZHWTrf8Z60e936jmnhPmPQlFaGh+CwAqJkrrfMPUtU/FJejv+Oc4ZQCBkCBt1Yr8ZJkcjpx
zvseZlNhlNrUTn1zqM1sEye8dc6NfDKpOZI1/EeP3O+4ZYUzdcr7JFOuRkVLNRf5R0UqON0zuMtR
2R6m9goDw0+QBqvBlhY4h567oQXFVowDqP1GvCnB+KetGFrF5L5uRqs7m6TbUUr1AKVjJJhZ+SJd
P9zQWvmoCgal6KFpkopkwkLxqQj9yZpB0zHMGH6TyFrc+okQZIvKQadSMtJsM7Q/wtmm8KRf8KaQ
/5sEe9ce38wKlWXTcUUaA+0Kjf5nFwIFDhTUZV1sviQIUkKp/2LG8FnIStI4UTyEDqad76aVOwI6
4sBykWn+YtVosN3e9NBQI0+NPoo8+oacu6OkadbIVSfELPT/hwGTlG4BgxdgPrOHPufs0pMjsNVg
XBsFhsG2RB8GyuTk05NaYwvcJ9LZIWnPdpml7jqLaCRfMjSnVcXsnmXIZGDXGOa6ymk+um6aeJSb
qyjkpjAL7jrIGiUVFIJ0Qz91Dc1jPWUxbphbR7TwaWzKclb4AzaMpjvXAFAZN1B+e8XLoB+QVRP+
rpkSr9x4XuIxfLkTrVRSTA1PRZxjRFp4Ghh2BDqTnVjTL1patusM/GNTdD153+JTSazPrC85U0zm
L0VyOWkOFw3KQ1BvKgUP5qVA17+VTsPz2TovxTzDQFuXriq9ivccd4EIGMEOojaDOyCpQ+++ayMN
xEzPqntnAYrNe05UkmZiKJ+6XXy6uvEnNz+NhP6m3qvI1hP5ZCGTUcj2ZP8HS6OqUGkY5Kwaxj+7
1pJPvqtWh0pRPeyV3V4Gp7ZMkwMaIdqcihR08J2Cv+b/jhLM5VjDLlK9DsrQ7nycYUhnO34/fBDC
auvtmDXPjUp4U6S03Fq+l2bWp88d6Y2J+TjFZQVrlXJM10iurZ1ne/oqKueLabV1cSERNzM8vW8f
rdjItiWqfEyzDOhJPFKBNhndXQpRyAJgyPW5ijNH57hoFGsOmPhbHX3cmZG1s3XVvzplLdYmxWAy
Nek2FsWRxvND1dhz8rb6qrbKTzlPSqukF+zKNLn9jOkNSgJ7A/HyLFG6yxFwHa5WxFuD/NANozsX
tlk9VVdczQTc21a2ElpteVZDX0WQUHEfm76BBTXM3x0/esgRHf4pYnNFz0Ncb1EJNQvSdj7Ksdn1
X4DTN2ZYaIdwMA7JnCG+BHws4HbX4WYyqpihCMBSjaYwO7xTFckmGZ1fejBUaC05qQkGG22MMlvO
EKhCJsM2rxrLQ+ycPmp1s0EuVFyRjTbQLgjmzeZk31iSBVen7R7kRv3YBujxXIWS8fZUTbHQZGii
eyIaWQEUdV+UvgItXtXP/3zl+Om7pUI87mbMZt4B4aV3dFXpKM/SUxQTgZvLk1br4yUFC3dLB7bt
cTvkDp4XCNnekic1DnmMmKAKzkvKm6Mna0vAt8rQgu1kyZS2wrFCNaTrF0VByRiBMAUcpRt7c4zV
S4bqsOWVS+5E0ZGBmcloEAVoXljiKbHuaIoZ6ItsRhgJ7v9dVfZ3snQHzp1oI22d1OvOMOWBgNxy
Y+vuwBUf9Xec24u70UQIthielz/QLbx/CZ6B+yEb0cH78hmbP3QXgTwBWTLcq+X/wRZuXeCUKV6v
SeNunJD33hgVTN70E4QwLmpHxzMWRc+VHd2e0ebiB5z/ZszARokdsJS+33s+1vatPQs6Fh5OWr/8
9flGCtF2jcbtU0Q/Nx9yKW/PFhH6okn3u/Q1qiZJzSmy7zyGBlpn4qMMldfbP9MDrPzMjMnTNW36
KmPgegZb1BNw2Ri3i0NiaFvnJ4SE3pjap5RTE6NHApX0klILBJK5M9r6Al9F/DLQjYDtwAdjQyqp
w94mGzwz7lBFc+YFc+VVcYAwWwt+S7e0H/LBjFnQ6w6rUzl+zK+3iXFfj+obRk0XuFJnvIiO2BAF
/JbHVFt/MSQ1cG8k73mraXeKmc5bcKDfcefG7PPTuBdJl8za9+Q8ld3ANHl+DqGBk+aC1e9Ed25o
2127epT3tk8uDUlfR584JC9yysJbQKJI4DPARJDqyI4LBv1jMW1P5qCt/bAX67YigXdBzQVulnll
J/OtUijm02SqGedV/a20+vd6keSrQ8aM2g2nU1Aps5QWKShgWg0dt3nMVS0mmBe5eJ4Ixbsp/KXr
TvcTlQToR+Y1BlM93bDTF4lAFzl2pF6MOEuObIEA+33nOM6OlYwjjLbCT8dHX20bZxh/TSTXEqsu
rD1zxfFXExO2mwEPgXFOV1SSowjlpd7E1qwVmSgtlEIQt64YxpHmqXpBrBt601iKV0enpsrG8WxE
pstgGq08aeydH9/HY+k4aK6UudfPVrjwS+LA3CxMI5o1JxUY+klPeneX5MV8Bw/KfSG405Ua9SdD
uWCjMqiiCZ0z6lbVPXjXNfkFc6UT9OG6q9BiUQSX5OzpqWd0dr7p3cFZox0OriIswwuKl3ojKrAT
TF78TVmW/T4pwk8Wi+Jq69aw48CBNmEO/BFQGXs7zK7/pHJmo/FDfg1sTfpNGyey5QPxtq8E+eC8
wst0LGVqbTV36p4LFe0tuPv2+eZPJrZI7io0hUy7dOMNz1dIWpQPu3Z+ipqeiMTBTnZJP80HdbAo
AekxkPni+8kp6rVWIacL5wR7bUy7bVmjK7qtccbfz1HN8BOrcJfKKfGW5Uuz4HtbNqarspbV+fbR
99IdTnrBuG2W6MZKySmFEf6lTVJ28kw+OovvImmcfA916s+yotgJImfb5S7DAz0nnajF9pa/6yBs
uTR9R7hP3YHOG6lGtNbcCy3mE5/a5tnvXjucGXe3j2KM+Ce7lnlPwFqMTYCvYttdSydo9g3ryJ2c
H0qTTpHRo9m5vZYm1YZ36e6KgZlHVrsS/G5geHZR0UcfKGAW6A/6hzVrPCEo6i+bE38T9+qqEE38
2zV/L+YhK5y+wYZXr4k75l4fpynDJoYyi3DbGMS7Hsnuutzebei8Cz2ryeO2OEmNBXYUy4/igyJY
R5Y7VHHyh6Eu08eMIvreJiy9cV/rwNDuF0C5VgPWM3zlcFv0+z4aH+ir9xmQkGjTF7qFf5Gs5VJq
GRGoobWm5QhnPj2OkTqLSJrxFozS5I51LK3pnrWcnQ1Kt3Jo4DuscNpMBzewEe/Ap37iutsvl5gz
2wCLojLpu3KJpSparBEgEUA4J/hyU236NGT5BDWvJqBREdhEhfCW16NrXJbNZ4wxwVNSuB7FyLAG
rIQ8iPlo75qBcXT6sWYGqKlEz3b92UrH/J6y9a8HJHHWqjX6nh6DtmPXQmujxeNtLeR01z6qzjuk
K/GUBmN56IIxpYR9zkH8fTp0JDZ54w/nPgBn0lAI7ZcMmMXMJBHton8jMSjUwu0CloPPwaVZ597N
XuE0moG8PZZXhc5yCIeTBkT3rQcA/6uxVHcIuqyHXFYJbSSRfhWhyyC8ax/6qDVWMZCadckucia3
znrF+LeKu3Z4u20LImIb89M4ptdS1juZYbYYQnG3cN4WpHrddd9maOFIm4NYy5ETB4oqgHUuUhev
Nh3tocOmrs3UhAVx4dcG+oEqt491x+x5oN8PFKZ5VGfGZ+vG5yZm+16egdSVIAolFq3niUANN6mi
rzFEw98i8r7C/9IurQ+ghh4X++sU70ojMt5U5nS7ejJJA1eU5HX+m8s3LH8zJ3zsEjYkxw1D9NjZ
ymUxniq1qR7ijGGmUrkG5DQD1S2+CwXX3aZZUoAWKKjeIr2MIjKA9bE1r5oeobelZttPoX5pZ0+V
kXDOATaOvnGU3QW/O1nzo2u9wt/eSy09F6wdj3gu5SP0jvOyINoytQ+9VLKNQzvAq1ree0jE7TxD
86+s78oThIa9KMuR86js95ZadV4xp6u4pJOuhJTBhWDFVV+F+XPVMJ9P20wSStjkz+lIDkbOhbuF
gpE953wCp4gRQGw6HwwYxRMdTvFUjlT7UzKATuZZqFLVzT1Rc3Ihh45t8WsMLip4xPc8qRPea195
4N+qd01V3/OKZNieZs8VhNdxcRZVpv+id1J9HVphkCbYbn3hf4ZVifhvjgJbQsEK0ANSMeQWZVEJ
4TBtN3pelG+uaX9mdP/+VK+5Kbo/wsifdWbdbxnn+o1quP2l4Ox9EmoGoRMhsXdz+d2KN5KV7wNF
JceaXuksR5+e/ZgEjNb2uy/yIXdTHeI5G9PSi/RQftuOvlUB6wqgr29Y3czt1JTTdllGusFqV6Gl
qBdmLAXzfcgHhh62noFIYLt4hsX8tFIqhf42vS+UDsHRpYOBT8Ts1y7hor8yoGnrxBQM0N3YNvdW
qZ2XbcSk6V0n8vZkeSVPaCjefg4dStR6wcyZc2RaUPjxZnm6PKhC0Y54Bft9XATDCa9sivfuTJg5
Jd7Cl+1aN9pOS/VhqGCm6FxdGDcNv/TRISMxLNOLLMmFoPH37sfWx/C37dsek2Rv5KGKDoBD5z9/
gCsxqZlzl+3wXWEkRjUyr849DCROL0HoDbVzd1t1jRTWkSimGI6uRbA4x6q3qgnfksb0fyTeKTGg
uYeGIOgtVyW/RuiLJrSs19bVbliT5XXgwod0wkfDlEc8yS5mqhfQfluqzKW2tMxdBZZJwqL5HFkt
16buR/fg7rWDRl7drvBTZz22swKPeL1gZ5QjYYz+9OzaTLJ7tVAPpAp0D25j/WkNiyrewlaAginv
b1Ak2Sni6Ew+s7s57sIpTbwKY9tjyqWnReewU8kFNGY6m5tByfr/MSzujHT8V0a1Y9qCyCHbUg2s
4tjA/x1BJLWyUNqyyg50PTlC9sKEF5/Dtwtw62/zv79yaL3eXmu4kVzA2S8hFYEbxP6LGoY5acuY
ut1QZA9jkFn1tsjQZfWEBk+cpDxzGggAshIbltD8ImpJ7TDSc4lUZ7hXuupeZSp5uvkcW8S4nmpW
5ob+U7tSyyCfXrX+fpgznrvlIU2mQxyg16oIel5eT8bRuMDu+nD4n5/sQku2ZqfiwC78Ajaw4Wxj
Lc8eMXk/Fkn0agrXf3FGO1svXzGFyNc9gWmXBsklEcj7oCKUfXmIalSagbQlAVi8pvsqGe9m5hU+
E4slOD5UjeAWIQ9177XC9nnpVLL61F5cO7PTXxgqvfUostEtA9bIOCf/lSmvYqE0RfMgezd7bnqG
YFb9VmAq2WpajUl4fvDTyLxajspPbCfPbav/usX72HiS0argwL5Fs8gp9f9LfoTx77EhJBHahGDh
BwZgLjTd/T9E0EBTdKHiQTemKxaX+mPq3JBmneyvsa8l0yseRZ67U3GvFJSS5mCWRJsS5FU1vbHN
qC+favidKPVrwzMqbfirv5Kp+b1KmOjShtELNyLwJ9KLnZ+3Zr3lJFIzEmXPz5W82pZqiS1Hs6Jz
4zAjw5RebZYVtLGbaCOHmMiguKT0b+JT5L7//7eI9Z8IJ4dWA4o9zZ4zC60bNfVfAPxaV9slupL8
aPl9cS4rET0PJspGo6nv9YXdfMMVFINmn/7CfoRzIlabHXwbTUsaVN7NWdumreBYDlZxXI5ZWViO
XjrRn66huWiUvefFUTckVG1jmHTbIcM6rTfVsGOaqB06OYxrfT7SLE+b+WloEg2rKgLfw9wsD+UY
PS5fBVoWPQK358SjhfdlGYDSnsPJHWbO9+qMBXBSrLhLHSvbzoRVjIqEEwiUAavg/0mEC55xBLo/
1b+x6LhPYL5aQhgzxKY9Q9LAZvVtTD28hkU7UF1y4rVA1vPjjf1/CfsT/xm3CkiLtqEGKk3XhY62
9t+XKqi1mW4wtcXBVYerzsxee51t3NSPmKO5CyyHPGdVTz5Lelg8A1Tm2HaGBpqQTF8QgM4mh/u0
2hhD6SAp5c1mLC0s7qVzGWM3u8OvtlnQF2iHPkB0hXtJHtTF1JT0cLPn6lIohzEyV41G2dJngboP
ABBtbV0MH/PrPgXiivRIY99I/2fpp/h2bnAgDP8s7ZS/nyl+Yq+tvK+PeKGc09Qh5lg2nuUBUs4W
4FX3X4KANPf/XM5QfunGC8PU51yY/0TmOzomjZF7/ZDRv8WMqVtPmCkKIv60/t2t5zZFOvpXK6ax
0dMzJzjLEP4K4nK042oeVK18QNA+XYohP8eY0XZ1E+hcWb2+djD6XztJVHZfp9ODUmlPEfHWbyos
VOo0utRwN3aQJRkOTWManZh/VKj2jOQuYOej68wfRwLFkRJQgSzsfYXGAGOElUyV+GEKR4mar06v
Yqit7eR37xhexCaYaVENmuYhSiLk03I9JqkqqZ7D6Szh+RCu86ymb4WVancM5BhhcQZ+190KLXpj
o4OsQH7QCiu9xfw9pPIxEAioit52zvGg2kjU+Cr8+ytOgwksbeNxMfn7o57d13HAulQiWa00/brc
pb0t6/0oop1w2t9SJ/cYNeqgeGyg+cZQImeXdBIUgfuHsRX4AQp6WimpU+OWMPpLOBuGldg/ox2y
d3RsaErNOJ9hcKaz6n66qfqzIJFy+BdbFWc8vXbLC0IEvstXCowrEjCE5Rl6+caZNjt287MQmhzm
K7gdWoRPaCa7Lv9ho1dgBvERb4N+2C4xbZC7+1UVcW4gQ+HvdrYmbFQeIitTJARKfiRTo6BTa8MR
RVey9ICchKMx7/YeMW6KkSbNL8ydXO2EuByyY+u6L7Gs8nUoc5UZj+18aTgwLnQuaVhhqvDQ7dle
vlylsZkZF0NhoePyjb7H+Js2MjTvavqjNSYBjk2Ltkd3CR+nCoaiOaYPt7eYiAppfjRrK6qEOG0r
Ht0vpZfDOfdflT7OWMx1fC05y9wYDC2oy2K8E0Dc/zkmQ+Vd94BUsVBtl1eJMvoshzo5DUYRzgiZ
fWqk5oq0YBr7SXFNkclcHY0TTtDuOn6xp38ezKgFEavbA23pTjvqywc5IGU9KWOv/JfbXZgzNPnf
CjzIkq5mqaZN2x3BwH+EkAAKwojXpOERABWxOcJKVre4HzXNW88BveQFY97d186E6LWtMTHOFB6D
IU8WduUO1kiJEN/GYjOzBm+fpAzhGEMvZNyBERGXh9nmp+V5x828XloXiGU1pmUlAm72ka0pcMkt
0NoqjZ31lDFOz9ryjTS75nF5ENZXmfbRg6gZnhoxh5zaIUPXMhLzMNBBQO30PApMk24RKD8CRHyT
G2etA6dQViFU4pQAmqXdZ9hNsUpi13khmmE1YHXBQ4WcrYbhYYfGN1bk+sUa9Q8iEKejOZ+1l/N3
GZlyL9hTXN9FCgdpz7Et4xjnTk2h0lY4oJvhM86R8BeD/+OmHdNWBTZR4HdUh/Nx1xS46kMyW0/E
SDBNNcvw1ISJQcugYEIzf8ukKQz4SxTJyxEvHmFbayjlrQ471QJHy8C4Wa5xQG/SvRWN+oO9pfvl
z/dSOQ8v5tHT2Ej9bCVxubLbwSQ53Y68BY3MSbC/lNnr6IvwfumrOiqckkkEGwhOjN6WEkAmNee1
7hITmUeQ3RFjCdHCWUTs5Ux6w/37vtwpsJbE2kI9wopRsxR19UMlm5fSbIfT3y/fgncTlZkVM9UA
JnwohLVV3XHwRJ8fonkZW0APOb6TdblsKyZAEPqEnGsWkrch6p1iKtUmT8xwnsgYu/7rr60Hcd5Y
jk+3KYHApZTTpYDjYd3HyNUGmcCsMBPUaw7Rao4yotTEr42DpptQlXX6fNtT2qxQUGwWAspCRSn6
r8K37DV5vs7RaVLElt3oYPJd7kgaQexHM3A1dkcE+BQ/oW6aF13jhjEiYLSV6FAekFk51bUX+MVL
1qQ3wJpT6eVdmsfPMyNlNaWx+9UVWKVBYxdni6iytUb2V7dRB7Nrt3GKJKRJ7C9D5sNLPjrFTFmJ
jlmstbslOAU1AaLSqBKIC2xcn2I9JG3xmCWtMgs7jK8+FGtXH9VjrCDmU0b8+2OrlAfSQufRJJ8x
ptvqoqmV+6W522mqq+OSdjr/e6YW4OsPusMCjrxtzlliIZSxpvKAO6x3bG2Xhaa9ge8XM+gR7pcD
g+KwgCKbAuRXiGjKSZjp2b5xRRNAwE2lbp2aVY2RtzwoEbFESyk1v5mcowTI3akCYZJc20mA7Gps
uJlE+bI0Wk+ptIBVpPS0THa2la20IXEPLlmTU6kdCsVBgMWzf76NvFRnhdGpw/gQG/edG5xJAER/
2oU/BT7sIQl6fDHMkIe6TZhlstu4Re5cFt60Zcv7vkyac25NCBh6RuFzvxBKj71XE9y2JZFKX0BH
aCFYHtdLTJO4ha7hExDEeSWjLkd5r+Xxd+ko8bPsbJ4po1fR9gezB2OwDbK1oo/yZLegFJA4soaE
kGhu54A4lj/MJOI5xDLg/iVwzI+unc7kIslIitYgLBXVkB362N9LH38g7W7H2JWjEGuSdpIzREw6
5hoSkgUGTbMIx/bIFt2VabFf3kfa0zLKumFGqGMCG2vX631XPlgZbupmpNJTDWRauODs19vfjWP/
c7LoO9e5KR8caRfHqq3ek9JtLoCDE3y5OM+Yrx/y+c0xxgCwEYuGxlr9RbL4IUCD8go25n9fXr6h
N/ZKYSO2uj3jhFjWmHDj7Cpm3tDyAGEjW0uf4A+YrjuHIdyea8BZ2XVAXI/RePTPf7cxg/e0LVY6
1/KjGrz/07ZhfUIXHqKE6ZqCzgMWqZfBAOhU2EW+u6UItMQVe31aaMdYRrY3THr5yEliKwu3Y5wV
aNulIxNklbpL7OyAdBU5cDgzRlIbRJNxN2l98ylj8aGNTfesKwyeTAs1nYMl3+kaMO4mGLC6i8W2
T8CjafPM0MABzBhuzntKpv0N5z2mTPnA1cMFmoS3pImHr0NcKWijmYmmcXaKHDXk98X8JIBQCE9+
bA/xMPS7PJTNZomnD8LfSyRAo1TVqhnz8TwqZLZZgai3lSqHnanlw3ZUdSpEsHn7MehYgUtySgtB
4PZCdVpYTum2NkOHNxnKs2jM4oTo5ynwh23VBc1p4bTDES03atyZzKYL46L1ACe6OzturYM/V0Ch
XQ8nOj+vrZprqxQrwwfenohKIRjhOU/BZXmw6s4/3z6DW0asZbUSb5VC9pNfmqfATKozI3zoVzYS
RfLn/rSanhyX4lpwaGdxIrtgZIFaiEQ3LJGB/W15bQnUttvompbAdZfP1a5Sbi93KN8JVBwPvZ3F
tBjb6oAk23yyRkUeZFHBv+tQWFp69G7GIQhcKf/MXxgatcvAUOXEqEvdGQXNzq6ZYk+dShsSbUWv
jnIq3BXxSwr2huECO4gGqYPYkmmfuYn6Ck9q50SB9Rtl/+cYg0wdQjcvmKdjJCPuGRRsHJZPy1d5
FfwqMvWRdX06maaWebnhFB9KiJBNfy6nCuIHg/0VtvAdA+Ju7xRWc9Q6Azeh1f8PYee15DaybNEv
QgS8eaW3TTbb6wUhC4+Cd19/F4pzRvf0iZBeGADV0vSQQCErc++1OzRRZnnCj+FtXD+k9jdcoH4C
4Ibd+dpR0TQLFaSxFI1jvSi10Z47k7LamVBO36MJOtMlZ7riF1/+ua2iqf/TW3JN9EwoeTxbtRzV
m/nQ/6+vAq6TcoqIq52TYX5u2Cmdxh5dP/sxSn2DeNL5RR7J9wbTCzF3E5lN+aP41keXGd2DLIaw
OX/wrcXHlHh0ZFP20xRn6cqtuoG4AIZDZa7V5MjwoO3NUl3BnYVIE7quWE2Ni/QzgJk7cIR0NqfZ
N3hrUQf/OXIzDPlVh+sFKyOLefuBg5SMeZrCZHHXj5OFfRYLzHTucx6nMzysV/36Io/wFE+LxM0e
c9Vv10WTWVvFrsVbO82R6K0/niX9FS3Lwm7CjEghHJtOyiChpSYcfcbtOUXkWXcYt09pwyMRA8s6
cLMXteusb/MBOVrebuJ+kVqbmjb1rZiC4hoX03eKEuUEvzJmdfcpKzHPbZDFjl889V2MffQRs3UB
C9Bu6pT8bh+vyxPkbsEeilyjwbJQ7Fkum6RZz+OxENUKGkVGNBiBhsI48uB7kYokixgQFFp2s5cV
poWWchSR/uZP5j6anOEl1OPyEEb0dlM4j38BrWv65/AiS1N13bVcGysLNBv1Uw5Hh122HRs73t4R
ytzh3SmYh/xJgYksTPv33MQZ1I/sfEValUeo9Js7VTH0GILzOT0R2IXjpsOsYhWHdg42wJfF3oFB
x4VK+fvAsHk5Wr73tWi6tSRQ99Fwi3Ii82YdNflXELgidbgE8fhNAtFIjHsLK9N/bq0ONqdriV1r
utlz2HVz+TnNaFw2AHMfW5tVnV4AkUg2uRUaz6A1eoT+1ETudpyNFHQM87NIfQKujPIZ2kN6nBKj
A7JEwEEcBhcRWeuxdvPz6NTdc2Yl+sLmQ0evwinpMib9xlRZy9NBDZvDxLCL3JsOu4dUkSkhSxjD
N5j40U+p6epmdVc5iV0a9kxgCIVYl95MxWxCLX4oMhdMhQESoVGQfcJ9TXayoq8wF7I4Nc5antL5
3nMlw2+Kva+5mg5f/z3IGbAq8Ug3mxWD0eG8JamidKB1lzwlIEcWDorUb1PWX+G/lS80nvVdapNQ
MUTN9F4mUJQyfARJMyYnm3p3PbXIIczI9150v0FWyPUO8QFzjeXd6pC2JpIZ+1iEAdghkEMvXQ9B
j3568zPiWgg6AwRxw6hVWNXwCGQq3bWViPZ1hjzsL+ug89/roGu7pK+StwUQS6OHqZmfLtwKrUOm
mZ69V5gPLdVYlHOUCPHCCuQgGF44XSrPCnkSk78SMcilPZ5i5PGgwRLunGClPIdG0V+DNH2TEFme
UsOutgWIlCCtHxxDrddOPflrK1Y98rjQLDG39b8RoLpCPm7+EuqNqaIFJplFc6Lx9Ft8oKo9xNCy
eQ1IqSHoz+u/I8cLEx8cJoqqhYsEhYJI+Ht8boxnmp1bxcWlMP7Dwg28Idpl/WzALeBoBdODxNMF
KlCuqMiDCyojYyfIuFlGHdHtut8jmdJ7tgPzC+0Y82TqPHBHL30XPXhemqr/HBWutdG0ZrpqCIY3
U9AwQE2i9JJaeD587+LHUXAxksG8mHq+b8yGDMzpBX5Q89jgYH10A/E62gO4EUGXSFQBJJHaoTvY
IOTfttXgkFKdumfCb0m3lAOPOqsKvFOZf4IQccqtunpMXPTzhmlGJ/IdTr7owqeq1c2Lk6FvpwJT
bfa4s/zQaxLvYerGV3mGbon5QF+vkrxuXydRH2VIy6DYiGwLbyIto2WINVknqaezsf2fYKoT7inP
raZ89kYXyTaM4vJBESOFPU78y+g9j2Vp7lTkEusyqcqP0Ku/taYWPtqqEl0DSCQLfVJoR0QRi3GH
9MMqm+5U6KS/13kWbOmpBDdhxeiAQocaPy2rXcTjKxk6vnZF+6UMvv/sqP2zj5Nn6ZNOsLNDtX7z
k3wz9U391WRDsvI8azo62lDcLHP4CVqg+opkA66ZThfWmILv0ZSd1cbrThjG+xOomGHv68FOZdp/
ysBZzTxOWmgL+TNtvWWWWX+UkX/AdSxenMrsD1HCReybuOfuBeRf7k77fwPUdRvpgq6Zjgnc+fPd
afShWQ+Zbx4Ud+z3iBTMY8peTsIqIwz1ywxBxUY2sCbFTlauEfxzitNLOSDIyRdKu3DiBmctnL0X
TohlrF+yV71W6vM9tQ68l9XF7w5NJgY9pq9tXGAeg9mUNyMRV5eO1aNuVBki0XCvJEPyrJXioOie
uSPfxXpQbQpRvwv7F7IT6ZXnfv/d6z3Ce+zoSaDWWIa6O+1oRfhHYRLUOzFlv1hWSEMkr7UnYz4a
FEgplY1wpuztV6m0gLZwwNmYA2vI5oTb8R6jTq6PtydLY1PPOZ/t/AIi8m30Ccau5tTsZJyCazf9
SOkDXXr6PwvQdTDGZQdc5pV4YO8Kq5w9RvNdjqIynYLuCKyO6mluBsijFq69bnQE9olS1B+63Zx1
DN+rPED6fS+3ZSzZ7w524pP0YPVQR+0sXZshcRyy7pcvQTT/D4fOo5azC5B/U7a973+996neMQXT
D0vDcNMrIVqLpDoPphLfwHQHG5/8mFWi+7QQrKalVEizad8p6XYwgv7J8RJ0LfWY0ntw03d6bTqQ
6OM0ZDkrg0qiDZbhc5Y36q0yxbPtFeZHMEBYLqLe2AtIuFsnGgYCkSb/KF9wsIEmsXBK/n4PoAqP
6lzH1UvjS2EuQY7l6I3ATZElLc0WTEClMxeV+oWht879wDhC7o1rXIggMJlDaz0xIhkmLAVVNmGb
pBym6aYciuSFzexPIQz7R145a7Q87V9KNeNzpeaZUDA911FVx6Py9z61pMeoojVPEuWh7DL6t8wz
LKMHdKhl7V0J3BJ9vQG0889pQGsvJIalNxrnKDx312tKx2b4P6clcVeBraukBQOOjOf9Qzi/yKNR
j51zzeAZOsxCvj0h+sGwiZR6SpMbQGbjZJjxo6Sayxd8UcbGCpFDyFOliJXzX5YV47+ncPNgHeUF
EawaNavtONqcKvf/Nj+xDm279xOx1dMQ+VKpBxueNiSgd2Nxky9VM/1S2gnsAMs0tZX6Q6YWR0He
LnH1ZmDAHONxynDLBOEhODrMzR6KeUiDAjpdAxAlBLDuCBtrmq9TGRYPCbZExCy42+ebjG1RCiWn
KXcNA6d/InwFfaDN0BMnbjpuDPWDGWmbxKQ661OP8RoWCkPJ/EpYe36VRzpjwKXpMvkUbURACfHQ
bKeMD3kUj63xEZbTxhyq7oT6UzwMGGt2QxW9y/s+9BrzXNYuNsC+uj8kM6SXBDSrC0Q2bGCnIfQB
sSbv8pmZlHW0ZmNrg9dI3rWepz5J5ulG3sXyfg40GG1OGi1zPcgfzC6KVj7t2rXUIRt5np0GHy2b
zzK9HOaaeJaxPQBiu+fDy7fU4aQp5UDoiU2SdgYrWukbscprkT7lfYstNqkMe2vk6mPN1XTw7cHj
bvJp+llu8kZAzjsbCfcwGQqeVKDpXuu471g08NOR531BIgUiS2daqPT5t8itsnPQcPfLoxw30bYX
u8jo0h0GO+PNDdVndTLcqzP5ytOILkdgE14MAX0WY+rxhhICTAESFW8+2nbGdqBp5Gms1jsn985e
OTrfasVfxThaTn++lp3PAYiWjTDCVlXLRiVBhOen27mpqtpQVJXcSOaku6IUzQ3fAuusGjr4ijit
U93a2XOCo1fqxFq2CGnxC7eXSoj0gKLF2yR98sOoynAt6dBRIeCgaPRLVHHI64TNuTLUj/WIa8gb
UYNz5+ZnW5m9/K3DzsDr1mWdlu/OZAc4rcJz6BoW+CYox6Ff64/B4HireD4SUf1oVwKUlqrWX+Ph
J0A5+8u9BaVPuf1MNb6Qeu/WrCBwts0pYGP8rA1mvRqMfiAMHClfmA48dBFlKwINuzH6X/WgYm7S
m9UmRiS+DfmO0EITpSUl1/jK2ODn6rZQ6yWYGnstxQCKog7Mvzmlq18eRzi8q97RL5HquY91kz1G
o1Gd5IvbKi3oXkg38rSNVOUvWxF3VlD8/1kh3yTaCkfXHJWPx3M+KSwqfFGqjwZie+/9CJfWhcQ2
J+qkHGQZIdjtnYNi6LZB0jdn4Ub/ORI9ariX33/++0j+ZDBYN8NN9dduwLKiIAZHQFEtizb1z347
dPjDGWLUc35f6mvvGmSoFdyF6lQH0VEGzhcmLgLF74YHLe6UsxDOsNRBUIE1U5kgmsHG0IPwpBWx
OA1k3XMpKVgSMiNb/S4PtMB1t3S8lWZvGQzcm9HBIZvGAE9AVjddyzC+0b4OOa4HUkvdc6qZ7p69
Srhzc7+65h5QGSKK+jM+g/doZl0nCTm1LNTpDigZW2MppAsnur/yj0WW7VNdD9jJaDC/dWHvlAIT
5WQV2iNGrfzYM51Y17O810RaXLk9FX0+vrD/3ucCg8af71fN+SykIXTN8lRt/ppNj9jKT423Ise6
4WVJyEOz1DcFFfdlqLwX+ST+9+yOXkfyddCjAZtVDJnPSc196Znj8yiuXZThDEzt7ix/sszAKDY1
Mep3MZTS6aREjPY5t8QlNDOI2aSpMQlnba+deR8LfD4dsp3UeMTYjhZ3wbkxD3zMKoIzG9jKTR4l
QfvPkZtpj0EB0AtK4JadxaOdRN+JQKwfZatHzYtVrigOquai2LH9oEtX5F/oqTR3PUZpF19q4DAP
MshzPrNqAvbyNupWijNO64oM+9dh6J5N2f7qvWNqWizieVpsbMNkRujP2VJE+D62jMd3fU9xCo8G
GAvOBHot8+yrGXvggaUW7uQ8LJ9w6zDQnn3NQQfIfP59OxdLUxS/kN1AhnySG0t5KVqkhi17K9KP
egl2waIxh0E7ZNAnX2qmFK+qU2+ytjlW6gjBOM1MzGpZeJYSX/kC4Rp+pFub94lwOrjeQZoU59Fw
XAQ4UpPke1Km2RbnF77Htm72RLvUCOtVo0Iukb4lYxm+pOTdbKEllLveKcL1Xe2WIwe6C8lMM4gP
MBt7Hj5dvOsiU+D4jaB/dKb6EKdj9WyZDE9gjT7dfVncuA9SYSwXRar7o1kAOM1bDGdx1LPWF97+
fuQPyQZRzDGgc7Ex2nHchrMkXAfz4Mf59GIYmOEL1eooaHm/grRlRbMnPYVD8lu7YQgGMvdL667j
pjfWP4Wpuvenrv3i5gleIBF116xltbCF8HdNSp9JCcWeoBqf+iLNHpSe6OTA6bd368mf70hd/7zw
erC4VH5hmgBsNdlsfqoGC40bvVKC02hi9k7jnkhBx01PyUjwL1RAxBezyQ9X6aviFqyfGht3+aQ0
cqshC0H9Kc9k0kLAsIOxjnqU203YCXtXJPljRSPqEEcAI3vCo6QCnsWMTX95hC8rvhYsqWGLjq4d
jRO6oeJrT/7rnNPUPne5m6xR/JFa4qqYbApjXZTMRhoP3X8wZt8nD02DqxRoeZXWOWDZSZdlViME
1JhQkEj0jyhfyvPny2iNLuxgM4ZdxE3JD/tDpCyqptd2oVHmOIrVvbxNFGwrmyYu1KVTadXjNDBE
McrwETTxzvcNFgAL7AbFFqWilXZZRWQs9CeRYj1szRdH1F9lryqe9G2f+6AGXJ22rxVjky5oqRx9
7t80oi3Y923HhC5Kl2Hbp3vmKMpKpkQoFjkxTmI+6h0IwpqhrGHo22RozEc5fGAyvk2zYhkB79N7
o7g5KqB/ojoIxJ7blnvNiOoP5gr4H8bYcXf4qbFkyRQwhZ5k4oQxgjCkC7DZsUgiCEzrulk4c7nM
nM/YBiXkDqZD3qJGVMg0ijZC5bb7AfH5iiFlsmX7l++dsdW30M38m11BV8a4CLDo3iGasXnG4Llb
F//evgS9ch0dk4SAnq7+NAFrdIdjr9DUG6CXLeQPJO4t5qE4LrrEH5aqEMQlRd4t5Zu6j9Lk5pqE
KmhO9L53haaSW+BY2hlz+wbco/nLwrpj5iL56tV1AoTVqW+Vne+iYSrWSYyvLQ2t5gkCW0h0GlkF
ci43336VhRxrUGftH1EB2yJyp70WTMqDgdWIOVt0tXMkSGxjF4WHk0bq76QSLwd6vSTIXsXlQ/ss
UKP28vvIdaubp1cPNfmDiw4+0S3p/XaPg87cmKDiyE5dQ3p3t3qWGG+BEfywp2S8lJXWvbgEYVtG
+gxG7yBlRvN8dKvh2l5rxDwXWb5hxpMeUNLo2FOsAvIrsGcpAM8t0DmIGoAohNaG1F0BaZ+XTlGx
ktsgdn+/J4/Mqi2PLKp7TVHEOXZZ/po8tY/3Hv2f1x/jcwXP8uOqbLg9XGkUlp+VtYVr15PdTN5x
UDF+JU1qPXk2tjQjAzggDTzyPafRFp6zx8ie3C020mfTmE65S1QGc/LmLiyL3pSLK9UB/XvEFqCd
0spQT4P14haufn+naJz31oexb88j/5L5fzCxDWv6eTQxJOXG7SdnX0QqaJrerW+l3FUUgNon2PLb
DifEjqGvhiX/z5/F/xgi+CyQunuubdg2G3T301KcoKhoC4NMcnwGjwjj7JXqFkzITXN815yJ0BSt
efEzxWS1VHFDzu8PGPRWREk0+0zkBGs3LsMRq6RuTK1pV49xQQRKNhGDoS8qxSzenYp1zGH+vIDN
Rw89soZLPDrRRpvbckSLxvBneS/ItAjoETBWx6lfcpadkUbck+tnHv4ulUzfonij12QfJ1UP4X4n
OpO/ebaZZKI5SplTOOlrGCbKYQ7+OetxuggH95dssMs+QBUzX6l6EW9zsKvUdXb8YI0R8MkkvMq3
5ItJMuHasXq2wfOPyRf5IylhUoB2xEm+pbLNMXqvPdtt3y9QpQ1fksTVsI42yQWHu3rBCEhmXM9b
mK6+E/VxSkSWv6m1NW4aIM8qWt27M0kWCub87Ij17N1zB3Wvx2265+xLYtBeWUXOz67OTJh/nt5t
B+KrFwVg6rVVVspZicrDny8O679HNQ5qacOwVPa7dPPnkfWnrW5QleiRMr09GJvCaZ5iRcMkOsfT
WhHOHhIFEONV1hriDIQdRLAhuCzOO6XF3mDYDx0THjFvWdd63LsXzG6bSqvdI41DRl5dUK98P/8W
CjJW8wE9+RxxOypgAQuioPBUQ1qo3PHKmGvNlBeJuVp0Tz3gu0U0O11rcLBECX5RY8zLNnU5N7Sh
Pw1GclNAk7zYXb2ShhUCDES96l1B8aSWKetrzBNlbEZIt4q2txjP9hWeQNk0DJ3UJYUER4I8TQsS
+Mq3P3+y8pP7vfWcP1nbZfSlkUKq8wEbn7ae1mQUnml2+sGVsoWkwtQGqCF9Q1r5LgWfNdTILtYp
2WTzJSkmIoTRWWFHg3H675FZWI+hH739k1Wcks3ownYku/SX21XpQeZutibT6ZBd4DoGGCvsrgnp
Wqn/HIW8F4TgP+8ZTO0ALoYgDwTJk1C/WAM22tnsjSgGRWjJxKXp4DRoZrVsGMTDadXUfDmJCWgL
QvTBMpiNmMZJvmDW4HLVA4demhesUqae26CfO152+kyqxnCSS52BL/xMsxxhDatfpborkUXptVQm
uGOonY5DEBYnh23OYkK2tySlOHksph6om85WtbbiZicyzV7Jtpd8KQDEWqbb7XsF72eIlgF9S1xf
hsYhhatXXysIpacw1ZC7FU0LNqXrNqIhZyewoCnDKXtVB9GviSowXuHa7uByl7de8fqF7SQY1Squ
Gksr1ItCCXJqK6Jl0B17X/98pfyPbgSwjmNgSbI0LM2qg4Hyv4tl2jWTxgKlHQS8xAtpGHCYvcJD
j0GCb6KoRnIWhvLSYF59SLEikQmDBifERbaIq1a9jkm/DZVIbAoMX9fWoAtBOyD87lff0QUD+m40
dzdm0cgAw6P9VHlftKoZr8b8wsBD2zlDmYerGJyCXzeneF6+AlRAm8JDnWhl7TlhA3Tw9QbkVYWi
lAf8j1hAvtMKkoXACT2ibKbBCXUbJ67Wb+erENy79+AXEKdI6UJHDDtgEGxlHTwVC1TtxUcywp5g
YtrvO88kIK0s2+2gjuReZ+mb2ZCVW07+r1wjNQFOZbtW2dXvNLesl+AiAFyPSraTSr5xHIvzlLaX
MKz3xWSrOOEsNMBJEK0lfGV+n2wyi4fV94rOMaVx8wM/+gP2au/Jdfgo6yo0FmXCIyme6G4u+qL1
VobmXaLIJol63q64TGLUUFU+mKplGyxN/d4F0rIM0gjUNPl6y9Zz3XNUTNP+H0d4mBR7Fk/E+i5c
Zfa8TbZR1e+NPq+vpd79EHU0/MUDSZfyU9+Lbjw+N8bvuo3HDW/Mf19RgWcVbtSbxl5KdUlWJGeh
HtvmYYj0/NQxaN8YYD0WkJK3mfQjBGSKMzRwzkFPsgF1OtZ/giqbeK/P/J+oqiJmNPa4E15PYJiT
Zns1KM56J7qrfMucQUKaVX7UjG4OSp+6147YvoUUXRsob+S/CmY7wF5OJoYl2gO8dfY287zEtklV
I65kDRqrZWbW4DvpmftpPvlAJPIy1i/pppmJU6zTjJD7ypkBkcYLEahEHBQqMNjcmq6JX3ztCMd5
1CKD/VOfMmOww32sBs6im8bsSrjOjizX+Jc3WRyA3bU0APFy10mjZdgqed8g0aeIC4X5QSxzub+r
HAV7JhdCb1JA8KMjZYNTCeGcqeQn5GE2PpMT+Sz3R4ov4C2YuX3ouowBXAYzwHSC4i0pMMClBUTu
oZ/Em0Aqt1AIDxO0BAhVRKFr5l1xHcmlUKpROeV99iz7Omab3FrFGy8efRFG4CaBRgb7q1mNdggK
kDFNg35HjONPd0y+yF+4Vwpng3CyXxbC+TICkz425ASw0w7PhuEACY4J/7FwaKL2Gb8ojDzWfaau
K4BG1BsmdmqnSJeak2xkYZOn6lclGpytayMHjITZrqdMwCyP3exKkKe6vDtbuEftmwsDPRaYXwql
epctpHKW5045SEF37ig5pUE2zIyMln8q20qmT62uK+lJj6HiQfvH9lwXyNGI4dv4IRRpKEAfdyUv
ImZ13fSesxZ0SiGOoPHQtmGs/8xm17HAnvKoYlMSdvjRscHZ1mEHfAy2Fuw+/3uE8dHIE+Xh7qkh
YGVmVoAqEblXzL8m0jC12rOR798cGl0LQlLFrSESeNtNqrsUSOgWiOGbGy4aYIRBEn1Lcdsu4kR1
DjCaoELGtL7J1mm/8EzcZG4TnDQVKVQBz1OsFJVQ+sBt2MrxtRe9SzGSDfGm7wIdZTipGN08M040
W5sFGPDVmHCZjJ39QbEeQTtMBzuhsSorGAzoWyqrcmfXMN4UW82fk7CpsSQZ7IMnUkjrDqZiDHUw
cBOYTDFub7Ubp2tAsnisK3D6LGN6lggAxtrRwzRO5d5E2b/Ty9HfJJoGr9bKT+hHvbkbcYxiNXoK
PGB5ijDBHFAmCOmCIKE2eUgNN3gKi8pdgKpdBJbuvHj5eAsSGqUJkxHER87eUcjhCXp6fyRQAv+Y
1fTyZfRtusZ/MQ4Zn3UPGLEY5uD8ZSaAeeiz7iEL/JYtdmftc8f68Aq6BhOztCewjwnYnWlh2Y27
QDASQkuI4hX6e22XpMGBJoBNEIjtrwuyAKct8QTkLcXqBHPO+aXH4peiD9+kyLsbExcNw/CtoMSV
tCzFHb4pemgyfSRpwEA7dUJ8RRBnmUdPf64j7LnL/bvidG2T+YbOFNM2NNvhn/pURoA3bIvA9oZZ
wzCu5bJdoAliz9Lm27Yh1gTbVL9MiN8bJ6+86nCkX22Qo0kdvFpWoz8OhX0EYWS9ij7TT23tEoI1
n+o6mv0gm5jmFsle1B7mb4pLUrfNX3mgPRidYn84IzaQGI/iY9dEzXZSIZpVvu/vpVb/3vtB0ES4
zViiobAz/VrNVfq/Z3J+9O/ZUNYfXRA01yyutZ09VtVaGnkMnXFlomW/AiyER5QIAzWdYZ90Ngz7
kIV4z4i6PAdelTGFZqBsDdyvhRPbr5hxkNYnNt9W1h0Azox/mRxan9uefAUkoeomT10KOuezN83v
c7vtsmncpML76TSYpuWLm1f/HI0M4j2qsSi3IVt02CF8bdy5idrdOtwh4C2z+EemEYDJlPYLvKqO
jBk0InkXqae0DKG2amAsJ0E0Zod5CQQ+5Diw13Zw7CcSIpy0PiW5jutXgjbmzo2Z+K8jwKsH2cdx
LAdplu08JMJLQWnQcCDIemnCAQ3hAwbLnhGxHQsooolGm4IXXe94HMemuglSd0IqFJGHbbWEhZnq
rakgTo7KWJGAxZPzz9c0F+6ni9pSVcOhKHY0HV6b9rk2bgtcfACjUYCIC1yt6Q0K4NKRxZ1UjIy1
ULYo6fBAK0HNJJb+geH5HyHO3YvQQip7uF8uTWh5f5seysFkVk9marD1m7R+7Szb3P9+P2yUzdhW
+5BknKfOTTGO6kZCzGneM+sa0n1tPY3oOZ7arOueDfa5iyi3+lOoO91z0lPtlqAgt4Cr4NXBlj1H
1Ctz38C/CnpdMAapsgNISzvPMLUVbO10W1kI+cRMG4yHqrnqebXh6xdLpamKfWhgNepKe1Zm6xf5
X1WoB5bICPX9/dQerIWmZWyO2+HmgJxcyNTxytyHpSWOPYlcK3++MuhjVfcXFAX1KSuRMMVN411D
aO1LYg8p0Yvh5JWIpNyRHTy9MKITejHtenQBjJ6tdCcNu4brQ3ooRp546UiXoEGymqMtpnSaZ0qD
nkQnwzpKOSGmcsI+hgKAtfzOEirLSPfPaQQyny3yS5d6V0am9T4j2aucr1n55/+eES/vrm3bx3Ro
w+kb7YCUhQKMl1/1IKq1MbrUva5f0GtSE3kO0ZMuhKm+zpNtP6LnVsKIhlWhfdgWAxCzUuttHzjq
x4B6qmuD91mfcgHJA+okaNCpsv368Hx2NGGtYyxCIbyj5wOoqKivRkSRa3VpsmGti3fyZyOsWZE1
BrcqRvVKfu/BzyaHZAUutCFLjzBzsxf0wrd6SjvixrLko+5fYWaNX4THA98feCYqkyrfphUY7Rlb
kZA3C0lLk5pX9u21jue/St/iITbQSvsuJja96P7SucA2/+me8zDLyw4qHUPV8qxPTaG2rIyM0HXj
oAjNXPeQIlbm+OLURbzp2o6rQrN/pVY8rggmJWmBRHPd8NJjOBo5HZ56H0chW625hC6mOn4UoQUi
+WY5N0cLKYCaVtlN9aituxwDrJZo52k0fzl1iR4HJgPyHxsxu2V49ZoAZP/dMzG6ars0DwWW0ZYa
SeTlIamS17x2xbqc3ROukRDmWYIFBSNFOhlxZMeOR7a07uAqKiGnsYxOZXYNktb/PnAQY4qVB0Gy
bcG5kktEOHlk6VTMLdxqWHWMOZPeIZ0tAU8LAcpcjn1fH2NArasxhgjI/VCtQx3ZWUU+Gw/4Wju2
s8RF8dCL1IH7zIfJnkGtQ5yPnrUItJa7OSwfGpV1drRd5VK7abkdgu4idx2JqW8yRaiXJgBGDoPQ
XerxlF9qyNxyJDwYYApwRpNfB+L+BUWUwQBsao9yijL6OawBoyXftfXQBAg9zNZU6GDeG915Emal
LINDRW9nO2gdsxA3ExO5B2bxMfkO7IfEazZC9fwHeRQkqbcSjk5iiuERgepBuraVxL02pftgWxlJ
rJZzigbAoGApF2LUXkQiki9DQGyymGefpgUfHoaZXHQNJzhRVWqY9KPh5EOKOjAK5zJOpurqRyXZ
MUpdv+lG/aOZTIQYmqh3fbAFYUvIKQceSWpPvW56S07conTIMiYx8P//CEQS8OBFG9IfmL9ABYw5
qQWFwe/DV5tZYxrCw763vMoBvxu0wGcntN4KCPFPxCmS9RyN6kNPitQVMgvT39HM167wENGVlbob
Ug2m6+w0zKI23DnwJ6Bn45uv/ERlL9Dbe4vMwGWGdHEjVWF6TSSd6GPQh3KuF8AjS13/QZZGGmL4
k6tRqDm46aQZbd4xUit14EuDn8gLr5XTGW965xd7DTPGyq4At2UKavpotsKVaryRK6186SIF5JEy
pftyvj9FhAc0anIP/xmslI4c5mWPUfc+8c6EmV0E2gJpeQFbu65j9hD4EYy3KR0PnqZYN0tNg5ui
Vg+tRopBhc8TnsGE4g782hIQ3nMZOgqLHNnY4I9Ix4ZB4nX7Lo/bm1wH8i5UmHdOzJvM7IdG66he
abM2/64toZYKIcyxE7C8Kryzq3y9zy5xKo44as3NaDrOUu6BPF+0u9iY2fUiBMzgj+WOz748hRoD
fTSD7Caw7AY2cTFOaVebRsoYDK8lqw6nHaGyxEy0FaEv5E1kSkbQ2kT63Lw9LGlQ0tcWPAHllFEN
lO6Gg1HbDS17JO74HxJ71vG4ZHPVjWf5OYU/fcPWdjGoPz4NLou+cXScwPjQvKZsiWMdvqSARQ9h
6Y4bG1o3u3r7V6Q71r6u83KNZDpYlWPu7TKVaDq6tDAcA88ANG7rW6yofG3axIPDq0kcysXPu9TK
juzzfFbotN36sTPIyk1OyE2cH2GbPJMUpLyyGbr0RKqBa9f0+9eqYQxexOOMDRRF8FxzPdAQ4gmt
ZfoGcZ168v59SYfhjVApk5GGE1MNxPlZ7Yp+pQemQ0nAFTp1SnBnSnZj/a2ssQkUtfEjG9xmr84X
dOHDyCLVDh6+5X53cVzvUEclf+l50dz6n6eWCfLLmkW4lm645qeeV2OURT1VxXQIIkJq2rA/Um9N
S4n9M6pQhdpgvPPM9Ney4ySMxFm0Li5KYJDKiWgAVks9ysNDkeqoOsVUHLuUlDdPS75WGfaxWRag
GXCjE/Nyfw6adjmt7DoOl4QBBuffL02bvxoavVD2CNkRzDyauNknLqlnxNKLtW2M2Zq4GR+OQ9ye
RRSFz0TKHLvRKT5G3BYbR6MCAHm5IczAQ04Q1kc37qzXeTuPav//CDuvJbmNJIp+ESLgzWt7N95x
+IIYUiS8K3h8/Z6qpnYkKkJ62F40psWZdoWszHvPbd5DYVTg7JJox7I8rIyxX/Zum2D4witk0N6A
XIlfbWU6ZrMu+ukXlWIoyNGICNM6wsbp76jjTpVBgqlOUsXj51GUB9iUSbdy6uCXeBuuIxY/db90
+b7J50bG/EQf9Qr3bDAfH+LF7lfKbqOon71sD80JYzyn0U5LagZbPUq8fcuYeeWPhNqD5yXgpr5N
Fz5dajgb+UkHoxN9eouk56nB/iR/R+bbHyVz36P6jWFlp6fBt19VYxGJ7mkglvrkBnmygZxExRrO
wW7Iw+rYodq+qGscrfZlv0QlEXO98M8ha/et+kFmYAogsqQwLpVp9it1spLUIwUsSDJN7COtNYim
c8Jb7KTVdVLqWKyuvZEfJoMWTjqm2t6MdfMFrwTFvbyLv/oWQgipJi1KC0Fu0drWSwfhclM/VG12
r7gP0VTqG8u7weRX3aqqZZBHU2Om65iu9baQBBb1A8kcDVMPeyPlo6ut5q7MvuJvZu5i1fleWZM5
vcy+hVUb3MHgZe7BrsfyIS9orhdCG74H+WogtNDV+uGuCXUGe6TJAn1MHy2y+45qkFJEmlj7YHe2
it4ZOvObO+ol7IPsF1+kdYjmWaT3OEqG6uqTbDzyqDuTPayePuqlRog1kpZHNpntufLc7wRxt4+W
yMytDXgBbRDe1Hxowr2t9KbZcMFRCcRUdv1DO6hPHUiXe48AoJVVaOO+j/XpfpakRUS17b7ptor8
TezudNIDBx5b5q5S6esBnEH+seXaTzR6gYVEWvnGFkfsW6fSmIos3R6LcnZLxMHQ6ripxmqv9U0s
Q4Gti1Ob9iveP/ZS47e6DLMbGzPt6XoFR4wMgX4Y0ZHPsXlU112yefvjtbyIxx+qJkpsa+3lc/7V
CeIHInuJHZgY51VmYsGAsF69jpxRHzTFs1NoF/WGNvg5gQLHBIjKQsUe/Trb1izNV1CSKvJU4Sfo
lG8GpmPQ7QXdxiI8d/7I9Ysg5vZ4/TMNsxopH+XltsX5wlS8EDvVCZ2GwdlYNuFfyrwSDR7XXkCo
QlbTTa05u8AR8B7kZgzrsbvz5F0W4MMStcENsOP4HKKl2ajxSgkwTQMYva1MCVHL+ppiy6/fq5m0
sygLfwBTm2XlzXmT4aM3FM1p6W13q4WzRQgZwvCJ8Me66eatqoDmVnRbs/PDY3JSttOQFJYNl654
DWmx2eQwS/9YugzphNFjbBhQym2GaTmrFxFJ3EvSzt1GqQFVE1kZ6c2yAy2KEWFFVsdX9YsULwPf
9s4lE+2haLJnhBrVnfLjl1nyrDXLe4GMZKcerUq0koxBW/OqDNMykTeKRiKbl0Z8B67XvCTEi14h
BZSt5WMfn0y/1d8Z8/r7tKyDHfNn0r8d5Otzg/2Pl6C/U4VmmiZyG8+bflTLztyk3Y6Soz7lORls
hjOKtesaLLoJKBpSmiG5XP8S13Z60HYhG9u6KE7+MIPocAj2dQXYX4P+17r1+ocwbpKrx2/ujOBm
JEV91NPnPiiTG1UemqVu7Qs9XasVT/0RXmmlMFcYnutBSihdP278JdJ3GWzxc+6VRDx0vb4bRA1C
mA4BaZgkM5goMLZdG4yX1uztS8lVdltPzGJlFAo35nPV9sE3FLXPVYZTmeCj6LREUXisfP0Uudl0
Y1pkS7KHIFDEGOJLni7JWiU8GNMybaeRNaM1po8rPFLkfHD+lJZfBeVhKtF+zS3ppPWxnFPsavHw
bYqgj0otrBo2t5ptMsYUEQF3XDR9df0c2ORtr3P7KEBMwNR2E08zu6XaBRxGQ7FhfK3r54aIUKWJ
dhPBbq5GypCNPwK71r6Zsc/iKQhv6DqICvTyUxHJbw++3LIWZ7NbKN1LNmmAF92LusBVjBYYOZOF
uboK1rEcofIXxgbaV8LmOMlvTO2LKlAU0KqCI3LG+731k0w8Nz752kAfiUkJyXqz/Z92PBV3NdSZ
zPBMmVgc3XiXMRj8CzXFdApG/TQz+V8FPsl8OUI3HJa4sHKtWseketc6ucYQeS197talMb5pbCeZ
/0z4Zon23c48oTEg51PYnbdpxmGr7B1uXFVoNSWuuKmQvjiVCYkRfdqMLehU8K1a038ACACbYWPL
CY++EE6yxG156hjok7Vppv9hBcCX8o/6kEaegwbKZtIuG7T8/C8GJXQAFVdc2z8NLT1Pf2axS3Cz
fS/c4YmrMsGuJZQhUVsS2xRYB92uhqdG1Ls40o8Hhar3paU4SF75+HWImtInm9aGU+iPYW2Yz3k4
gUYm2+Zk2nF6VzNWDP1q/KBDWBIU8wcsMghOC96uvrc0LMbpcz44yY36ALVy65gl/TcYPkiGyqXb
DXY67K6MFmgoW0+yCgDNKwR8k03h2g3acUX6ggVfQ4f2W83tNsQlhPKYu2DiyrVYgmf10boWaULb
VG653DTXDxr7t11XxjO5txRpXg/F2q0nE9h+ju50yjMC5do8eI5qc14jDPOvR7E8t6DoWEd8l4Yp
Cnfu5EU7pfdug/lnAkxlf3WvUpV2hDaC7MzKJb5BhUJfoA/cXeQYDT0G4cGPLjbX3whDbKV01Jj3
G+DeGGGHAalOLNIPW4edk7ZLvJJHY9K4731mejhAff2CY8q43lhQdTZIZcqjn9vjvpsd77o3t7In
baDFvJfW6zIrEL/0Zfdgd0gEclQPNE28YTMpaGGMIGXPZQ7uHmvcNU/BaYhAbhGSXK/DPj5jJ85e
LK0rXsS0AdrSu5Ar1PUzDtZaEN8OVZe+TSHBsl6us+zK9gK8xxeLjIJ1mOOKqaP6FtaP/w4oalyX
jtc+aMYi2JqHxonQmpuFb5nRDfT5F4w4F3VT+Uzt/cr8qj4bwFH7m3ngBRW+S5/QC+/wEhPtLKuN
f+/GO/9sDHqeFYDkg49lsRRJNdlfvkL4waCCTYV2CnBwbUfkvy0OoO/ywArN64GTiuLN7usPnwFx
GRvDbW6ay5GMJaycRoyVFH+1Gk41LIPHNO6mteXoF99m16U6YHMNkrV3gx/XCog1e+vog3gQqFdv
ZpmMTT7jmgGEeFKtaK2u1gmxDE/Co6qQ9APCDubX0Uynb+LPg0wbXuNGB0mVIo1Sr1wkfbpttuxy
b2wv6pS6UYt1w3m7LtuLH6TRf6xFjv/7LJIRj8uoKAgsj/0qx39/IQEWkBKAiOKciukXgDFqjYtI
9VXReBVyRRkmEeVyae6duqJEX5LdZAnjYjeBCYDvRe3x5pgQbkGa50oEpfYQe61/IxLyJCo/fMBJ
Fz6US28cfDAiK3VO3UR4UORA+yS0eblZDBfKKLlj2wYIIGubAF018anr6jvVW/Xm9HmR92qN6PXK
9gJ2R6l07Ztw5kKzWBUSo+53VnIByjJWXCfVRjcs6vfrLjGrHf2hmHVGIkxfHwCx94ekrpt9mbMw
VHN6LqBS3S5k9hEnE2Rf4bvwM8QSpomYxKEYUDduPNurNElxOkrufhbBCdGd+BeFPwrSDaJ9vAfH
RsL+pSgbaWL2sii7SJaDRm/QxEn1lK/XH61jlMz0wdDgGn1RYt8SH8kto5F152pEXuOSWgmOOivl
KDOjjVBH8qdoWr75VSy+yNPXB8iH2nZrb9LUau6w/MFyKPoP4bWCMPayenBSYrC8bkRDPvf3zSAw
plNvD2FBFhqO6Pu4KW7Toej/kAdLzGwIPTUJekPF+zyQdu3IUAOtr+58MgnCMPFvPKvySMmc+61b
/jRPmuDVSWdcJIkNDTFpqQZqIBai9o/A0Pt16OMcnDLr7CDMMgZ7JeKSXnKEzSDsN0ZqnW19+bGE
TotHPfs5TfHRG7XvpYnHMY8i5H/e16UnwNgqe3/lGsE2Sq1tXhcfS5KlfFU3mllTwAgTHoB7RAlm
ka93QGN7IWX1ewQHfFeOzNUKN5bEM7IeMXsawxyc+OrimZDuYCvZJY21h1TAv1gHVClmshdMvOAO
2GJrCxmPrkfbIez3ng3DrurcHt+MfsJHhS99KrKNF/mrbocnAupJk7+MCL0SBgeHLLpkCTpRp03P
kMAH2einvevVOxvjo9HsO2+4xVNEHh0CepxHYpuNL6me6ZusF+WlbwWfAyrv1DfZf+bEirMChbkx
X/IgotnfttEje+vQWxfsZpb5NBf1YwiGYjcu7aVlFoTVtTKPjnM0fBFcPJSTK18mvRGAfIr9YTr1
WTmdSKx6dmGtrAiMG9gJwtaRLM4IWwfC+2kz+Avpdlyk+7E61m37paH2Y21dYHqTUpLRkmzsPxab
pu6if7WN+9il52ImKzaI5aXwWhDJ87ifO++PvoSCLtIe2Amk0FSY5Bp6yxP0KfJzY+1QDoaNoX82
oWGCAQCS3D8vlXOay4bKxDVvjFL7QxjGvcu/M5NJeAcc6ob8vjOciGUNc/DSDHyfO8p8htwk62Jh
k17Uc6Al5toQKTsmq99jiXFWgUCumA+E3E1QuvzJBz3I9xbd3w0DkydnNLdLUDy05U8dEV0I2ikZ
zPdlztwtUP5BhnoEUL/WyN7bA5NdRFSd7Af18QUR3ttvlITOgdIstINR995OGTpb8Jv0x74nBJHQ
dCIKhCm0jlpJH57ScjyNCX0RvBjdFsARWNyUvIlqpmT0ho5EtqBDr1vVD93YvQbleJsbU3T6JMQt
gIfO7YKyU8/rW0gkBcg3FzEUyYFVcVsORbnplkIySlbSgT1ZXwtAVCaeqZIdrYeMzEBWnfM96+z1
wLA35C2beLkKQkkwqNPb7XkPntjCrmLUZdPcP1YeUkxoiWTWIDjHJAofKsrZVtg0eO6T5GuNONqw
IPB1l9ar93H9A4Hv6KZsb+9099D6hwh5wtB3q0LfTdNxQOGbR1+WnsREogKCJxJu8+TL2MPagG9i
E/1uYtMm6DlrtxCI+hREbHICiVSIk8FsnAHy2tA1mAWvAMqxPetvjYi/lSw8d372iMNrPvd9aazJ
Rhkpy7XHwC+jc9jTyQv1+9R3ItCMbn42Sn/n9SAP8pM++WKz4N8/lxP11GgXP6LeARoS2vGdAWWi
NL5aY9fcg04l2gk0SziuYmcgGTeGjTZhWXoTSFQW4nEfhzBcxz50MzRSwykb3n2HHOfeD59FGxZb
uj1vs6Gvo7YC+J0PEJcIkc17rVk1vnfm24fhK9ahn8jhxrxUXCR0y9hEwjmEppOeewM+5cIyMtdt
fpxc7dyVEt4NVdiH/ruDeV3duLN9h70ufGjKfNVn3yuMUVqzDXD0evYM0tlOp1XORGbX5/dwM45R
Bp0st4qPLHjrQrIHfbv7Dg4MrKycsqt+DtG8+87nOswgfsQBdYYXXR/8mnCJqJkOrpvFFz30vqg2
E/1UEnN8cpotRqgn1xnKw5IFGLnwQ23T0Swfi6omtGdpdVqKRrB2+wg6n4UZq3JG65Z0X6bBlWfd
WkgFADHm9vWc+ilG2GrDvM/JbkYrfYZHdtEQsZwDt2xuPSWdh1pGsd0mABmSdnxr9ZDmWWPsFSLy
+p8i4e4PhtEEPmIzrgxVTV4WKehBG2BzbkBvLjJiwK7RJDHNDCUMYuPWtUd0OLlTpg6KkipKv6kr
4tDVdK1rtXkXFD5ppEh/N7xlFuOTqL2byRhcs8Fadsr2pi1c3EK0lKtS4VbcCeUbNpm9AyUK0kV3
hUAwPGQbKO9WWcsoa8LUsTjuCB28Ds8CwWhrEsJ57WX8e9l+BW79VRkWuBAJ5SzfY7DvOP5v5WZa
WjY5lE5+jtq+edEdDSqXkUWv6gj5nnY9p46iQF8T//uhhiQ0Q9uzJ3yZieyaL+QltWCgbXsVz/7l
2sEg5wxYZITtL40bc68q6ERW1gwcslNhJU+qeax6xgpMHVRjiL0QT6s1LLSr8SDQAVug7gTYj6jv
p+3nEAoijeH3zB2BT8SzJ3aLF4sXMfvfIw+uP5DDMk6M9ymZkeM6XnwbtvH8aNTtszrPAK8kYTDp
aWgDz5YUwCwJ8BxN09MASOphbONHlWg1Mwk49onxYCJ8ZsZBlZXYgiBL5Nk3hMb7OMajfHr45elO
ngH3HqIFvrka8E7jODmrVJO+4vJWeEZ10Uatfy2J0KVb/iZ0070kFdXWVFD+kPUgVtftDQEqMvnY
CE5Nk95+4n1ITW/3RtNmm8I01gywqKr1AmSpkYWXT0ndUA50XhbslEFLPm4o47gqXSHw+2Gnxsbk
sQHpN0lNa2IByY6ZsBLND/785ix2ue4wwmY3ue599by+uq/8iSqlpMkK0gWPbppQxyBX1JLu3tJG
XXYP4M5abfxNFyhsZYhY7VTNfhDu1zEJ6lvBbpTF/KlP9f6mTxh8oxlL2RtIJi+My+5+sVhozNAL
DmZZ+3e2axvr61f53z/71j+mgnKfhYLMYJel2/bvRmSfrY5GXFV+7gp/+k6a57oFbhKvDI7seOT9
dscSJa716ht+9lLGuUWK5dgeELx76+u7PVaGc6ltfUPTCKtXyVHddr+OrufkT0t17u+PixKK0EEj
QbMoMTOpuS3xedkla4e7f3+q9j82lVLyj+064Hvi+/iO/r6pjPUBaYXlD2dG8N6xICfXN3sKpKLV
AxacZgXhIDsof18hpSUAF5+dVB8vejVpNIv9I/itlE5kj+eBIKy7rPGWUz/2T03i/DqVRNU933u+
jOkAkZF+G3oHMCHGAB1Nw8uwKjXrPjRgQOESdC+MnsZLM2b1FgGn/jaE3r2PcmRk9POFOOgDNuzy
5+x3h9Itk+d/f0EU9uFvyx6DYObA6DEDx3QheP39BcFLCeZstqdzzWWAckSwL5VD3NCbjhMN6TcR
+F/bafyqNmEk8RxwhT7ORto+pI4wTl4d/PSkSdsqneQ4DWKX2WQsf5Zy6qgoUwayRpdsZ9dzm60D
a/FgzR5OmbEFhLk4eMjtbL73zUHfY0r1ZLIWI6y+Wc7Yesl6aGrzhc8lclB1eIhKQXxJUMUX1YtQ
a2rUz8ekTayzWlyx1aB0i5LlNKK/cWUOgL60T7DT07fCm0Y4ie3Pf385/d/1xQHSUGRhrmEBxzF1
JX79S/cnDAXZ60y1T1fatN3p4caaJcEX791BBQGye/yS0D2+X6j2N1dfG03ZHIHoSKQsffgdET31
U2wY2l2MDSQGJ/fELgQ6cN+xoLtvGhSxS43ishICrJFhEL4T0ybfKBRAWC4n1DflTaT1/an1zI7N
F2s1jw+XSX/LSsbhvTmdVE6AGEhSSd5rcg33ioCTxO0jgQ/hA3u/PwbQQTsuB85+LKfw0vW0vtWR
kEeqJnIyos1GlsJVLEMEGNnw/tqecSBEYlmBuRfb0AheAwZYl17mPtAHjzA4JeeGmAo4ZdJEYRls
MVO/evNK8N5Go4t9Ie9SQM3sn9uIyMiuXHmhj2qbUkOXvpaIOQH5AMlGuVx4S6LbNgooECzGYDjk
CczuDf98XVz//Y02rN8jNohyM0zd8A18/3Sofg/JmqBUjJrZx2ceVB1ZCJdHDIVbHVfcboStsfMh
Csnpswjg86FOe4NMCoJ7mN/asfteV/OlsNoQNBZNmjbKCpkcijHB53o/j9jZVeutMXXwr+DMfg07
bHgq2uKihJUNGtcx7lifi+dx1quzN6SPtR4+5fILqG4yEDg3oYAXcB2VdB1hWwFbs505oMf6bHpH
mXO+TlGBKSANBBS6voJs2ZYg0xMXEcu+gvyi9z5mno6Q3RCsGMTC+iMievskYMOewf4C94jM45y3
NkZS2zheu9Z6ScaH0n8laXlvheDly8n51jFdJQy6I4ZY0b8TC2ommL6d+vb3tnXfu/Z0mZLwj1wn
VENB+WqwIA9dgQ0mROJbGe7pegmCdQhEQZpclgpawWLpq9Cx7HHD5D7aYXHVtiXBNRIrE1cwpRAe
31ZdNaBrC+Izhohpk9RW+FbVXOzwZHwVugck1yTVG3kJvWmPOLAwqGAI/D++JCzJdQ0cLAGYb8vG
qvegofZGB9qn1OuHDEoBQ0TtdSkCdLMxdu3YTKI3Q9PTfYQRbht2ffyYBvVHtUw7DKMEGmmt2HR0
cOci1F+7uNwlI2q566dYC0I+RLJ0LIXvsMWXsoKytg+s4m+qfl9StO///mH/p9g1ACUZWCxuuOTp
xv5mjzeLxO9tH62BmIL8OYGVlfQ1gZepwW6usM2vU8czM/ome6rSIYYoyILLmBCc4uR720yxfbuB
cOOpYFJstOW9qx2t2h/uPhkObYZ8zNSZ5492darqQFy62PGMnRtgaVZ5ZeXIKD6LnjWsRN/VQdU9
D+hfHiMgBwS1GOk9WZrOwc6Eeegkytly+y8kjgvaZMzQaI1a/9Hw/4elhKAd0wZnziLA/+Ni/vsV
lJoA4r1A21cZwaGsuy9I/IlYmhY93jHZmTfX+2VbYNTu9elIuTNe3L577Yq4P2cJmza1gEWQXs5d
w85N3WXD2l/vGv4exw7b8kTH2+QGwb1u1R2B8fL6Yaf6h9PDUqPn94a5QtsTHdVgLx6Tg6FFjn3Q
/NJdTQw+meGmJB3YLmlwTjTc2/cDPEWxxaMS/khKnYzEovxSyNDUNGYvmk+Wc0wF2rfeMr4Ppq0/
aAMugRrJzkduNsyqx/BHxn8Y12FwBkeS7UrtSY2fsYHSzvLBe7i5Zr1ZHR+LJS7EPmD08O8fT7DI
vMR/LWKkk1P3dIfy0+Ty+7ttSaSGLgitLY9TC5Y/XRVML78bFfhHRWyt8ezAM8lQIS9pTgkXZ8/X
aL6KknQk4+vJSRY0vwtPzuhYhUsEAXcWCGzMqDTJR6vxt1PW9etmiV4LFAGMJ51vVWIIovdkdJI6
FyT+N1IDf16jlq6U8XImGilMK9C2xf63lXmiC9tWhveIGvqLDQgSk9BARkvciZUKztFi59nStPmg
nkbeafHWgXG37Us/3Blx7e07swBbIvNq+0x/UI4GPakIzdWKL7GBDzLSsmCjtRm6FiuJn4rMXraG
k6MbsY36MYCCpdLs+/YuGLKO/kL4Gmh1fliK1j6ZvbX5LOfmui9/faR69wDim5cyDLVvrjeKTRbO
BKnoMjSsnLd4QhjHxQSGXtSN5aXpLlSEDGz67h5zyNSC+RVIMf9/E6ON4aUF9Vi7NIyXRvuwJoM8
b7ncRZAEL/mEeV4u8IkSGkBtHddIM3VpOHaGxwZN9n05fIs833hQSg3Extaq65hnV1pxC0cy2MW1
O6+o1fVziRdGbf40yDsnvUUuW0sJsQA3twm6mAZ2FCe4tkeE4VWaXpwlfRlticS/SnKJCH3F2yv2
poEkISKK4V7d5HKBA6JGK4Fyk+xqGlImonr5gEk+fpnJeDWwMd4kevyXH8ZTf2b9TC/qoXyr/f9Y
yf8BfYFACmTV8lmycF85+m/lPqiQzLUmvTsGmj0AGIGnAFw7IIKK6eqplZA0SDR7peyZgiV4qPNs
Txj38rIcrG6J9xGxgc9RLOGgkhYbUiio1L+eL+xOq2DF9dBGDsh48nuvRsoSRk37xW7ES1Ha1k89
fenD5S6BHK6+N0r9qo7ccdnOgYmBKDPjA8ax+j3MaOk1//ESmP7vdinaO4ZuOJaBWEs3iJb8+4I9
JChrxQwRFQyfvVZTMIRhPx2n8u+sYspgnRjRtgzEm9cgGEqtIliZbmO/2XBhQGJgUEiq9snnWgVM
m6ORNHNmfow+3EFg4g9/nf98xOdRVv2sXYym17Rq3E2XKtMvnWzfZXY/Poj/H9mL/esc7bqPGlvl
SQkfl260Tlfqld5V7ziZ6n2+IGAitqzGl8+RQ7i5rAzc/AHKfvhu5lxY5NUwzdtTzVzgK24SNnqM
Us3QqokiCc9B6dGdaSWlSlhUH9eaisKQ5C1ZxtLq3Thjn70V3VwfQ3fAh6xYrXzp6Ng6bbWPYyIv
F28BJRn65k1lZnSyde0ctuEjeAhEt52ERmdW3ZxFSFByXUL7h+z83sM2GZ2qup0l2WCutXZv9wHx
g3Lyt2R2u8+tmhGjsmsszhxvhcieegUImAtvxTTiTRvr6a5x/OXBTJovip1QkZi1jYZRgzRfGZvr
uswqT7lUEPSjl8mjEpzmKLXCVCal6pqGybY9GXHgPZpUsw/VPEARzO0311/AoSkIBJ1eSGfyb3OU
g1AjqrtKKuuxMnXQzKF7zwuAFzMirEwdVa3BW4ZGX118IYgmp0hHW9+O5mWqARyZsKZgO4BNVTcI
Iz8ygVIvd7t+GxRwVvmLaV1ZPem4ABVvlVNP9DxlhJgMK6Qwi1rRq+jCrlMNie6s4g/ZvhAg1moM
KYKKkl/Lm20oZ8ULz37jT5OzAwNVnlh6tLXiX9XY61jO4TYEde7RC5ww+hHcfgKaRyqGVBmYfEO2
UV37azXcaR34vE2X6IQpG+9zEOo7z0y1VWf1xfPCRPYBl+fG9HuPqD7aXGFTvzOBrm90Led9b6IU
6IrzkbfGi9IFu1MJnrDrzaPCxya6PezIpE6RoGbz029HZQGDyph0OofWvTJo9LwBJzrFH4p6k9ro
fH0jYXopvaaZT5bo4nv2OjQc2oUU2/OBWcarZYWPWVc5Lxj6BaEvuXNoYl7MKXowyuW9jNnqqWSh
0sFXOjOHOiyLTYwUS9kwj+1NAmo68LrvCgRQm96rk7rD47VsL8dBO7jgFYgZ+xJMJbFENaPiGJN4
lJQ3Rhi1L71TvJiy9RIIiAKmf4X2VG4X3ai/vKE7j84dwU0s8VrqJv3/kTvuqszVLtdnpbrm6gYZ
7bK3vPqHWwQCDZrurufFjKaVjgXv5noY1eGpdCE6xYigN7Eps71y755rpNhQFNDnkx5kqzJvzCw+
qt6K2oK46YPWJBlGRX4cMwg+RBV/Xl3Y92lR+4//UeYpCtdfyjwvAO1FNp1FahBWFqiJf1+42U+U
SdNrJnQCyfyLdMjrbl/BISF1qbu1iTQpNboG24J4OmbBGvSDZCrurbJlLlHwbg8Re0sDWcgqacAg
ul2TXTxvoQqByKdWs37q59uqscej68NZN722ekD+JKSfVj97+dSv1YSjkwtlJ/g9PWLSbckW/abu
h42yPPUMEXHybJ2cuV9Z9ffK2CVCR2z8Am+cdEht4fbh5WHgu1oiJzqqvbUPTvAQOQVpJHH1AArA
/F5F2edB1dLebysIGXEapCdqMHPtDYbzmtbdhC8FU2xTVzjWC1KGo6j0j7OZuK8N9eMKSBQ9uCYU
OM0M55SFPrJZasQX4ob+QP3CiLfFRaCD9txHkTdg8ZeCcBle6CQowXKr21+TxtIg3oIk7K5lQmNZ
qDeq6tAVzQ9jSglCKAKYF9id4ICMGZMz4RLm8ecNNUKCQA/Q4uc5ddQZM1IjO99YJru+yrcbiAuw
S002vVhUMd9ibLA37qJ3b43lv2ZEJvwIUeZZ9GxPQBKMg2NDJZW61XSJm1XrxvpTXrQ0tzzAJJpj
frEQ5grZsWdqykaztYNL5Vf44YPBPUdjMd60MYBEQcLmOC0tEUmYHNW+um1tVhV5V2EAoxZNbFEu
LhrH/odKBs2zF8MBmdPHEICarnsH9U48rCRmqJtQHpV2BYtlNrSdYzj6SsC9O9KXTx8rUWWPiE/X
dS3Se3WKsSz8G6dtsi3iyY888qfXwe1/IuTLf+buGsaL/ZPh5NfFw2KHBsxaqY2CSt4Ey8D0pJ3Z
7SBNKAfcC/nMswfJZW6ruD46UctllFjWjXpCiZYbe9Oq/I16uj5Bjf8h6YKR/Pd9Gl9gi+kacAme
G43433lftAW6DniEd+6L2d1flbyzNiQb1GHLlghPWtx9gl6UlTO7Z/MfHQIkh9uSsuT5OlsKrOlH
qtvJwYwMouHcRn9GBPNM2CxZa/RM2qldD1477VSXQcEhk8YAVZElX9HsgpyQVbj6oYcOG7dIsoqX
XmzaJiZcYQC0eiTRuHhmM0FYgN+PZ3UZS0eB2CVugQUX+vdqiLxjFDk5apcg2vqqdmLTUm/hbSLc
gCZzL1wa+TnSHZe+tjrjTot3b8zNmxmWwenzVJrob3PhTuuoJB6nwNBW316/G6S9Uiyd8AEdwbZW
iDb/zNBTR8zXd1dpOxhCFm65TyKV505wVfFGZ6V75rfr4Kpx4vdCtlQ+92S9SczEMhENjPGj2Rby
g6/YgIua01n6+JS6JgQQcIxoU+uIAVtibjonZhssXKqsPvsS57DqhNA+5ikhZU3sk3IiwSBiCZEH
M2dwxne3hez1q12Qg22zaI0ayQe7pKzKG5Lupcxbd/u7fC6ySyWVcjnRIaeS/eTnKQK5HmgQWg9D
VUDvCr3+VphGfFu6WFZ71qhv4a29NI+lESDzD5z0sbEToqsor9C/0ZKxUys80K1pVqbxETnstKD3
ZcnBLfRgNUhTohc04nJt3UeG6WxFerZnltdpGcZbYsRJEJemT4qy4T+3Jb9F47Ev8wObfQkzGJ3/
sUf7++XNYnIcjRQNN0Dy0VWmKRDKBGvPKOrTIG/U3c8bdc5PCA6aCzwP0UwKNcK/ujoZpUQ59Zb7
15N2H1UnfGcRpG15+JfHq/vqpqmcu94Z5536dz7PL55VYkzD8bf+/Mki2j9/4/UfK3s3pT4oVqbJ
p5aInPp60yVxc4o6C32GOokRhTaHvFF3cf2iC3IJvcj98pTMS4mV48+jCX3I2my6ev15Tj0EOjm/
/fPRv/3Hv91Vj1PnPv+ZiCYcLOwaOJ7bnLRm/nUzOS06BNOmqEWVfSIOrzgtg/AyQCIcAu7nS5Nr
Tfnr8C8P6LTU3uthuu9RZvNayQc5qOKWLeE4vILGG+Eyx8I1L4EHDiSM/R98HHIMjrazQdSKYPJo
i/zOSUSzgl1yl6dY4DukRrNvT+vamfcFmZNO8uz49aYqk7vC5DLSpj16iSi56NnwA70e7JTApkbw
wVf0W9sNz23nF7u50upV4DQtMjY4JFpLQGA2P4dehtjBazdW51jbySsvYrS3Q0MfUGcz15QkD3om
RJm5cog7T97n3NxkFbwR4nVBdb36k3SOg3FZ14XxVOUdBBKNJjEr6tZszI0FoX/SGrCNxGTtKpFe
WmPGFvMN0V6yQx27ze3hW9mVX9nW1f/j6zyWG1eiLfsvPUcEvJnSe0qUK2mCUDkg4b37+l5IVl/V
u33jTRBIkKqiKBKZec7ea0PLYMXTIROYvAPy2cfa61iDBeOWZauukllXDsFHQW1mPRshPLWLF37X
aQs4vM9pRunHPpqtla/Gygevs/febAt+cOiX5zrv9r6HecddoghmBZH/glJ5EA6rQL4XotGf+zpa
+G34XLn0zVgyZauuZz7OtVOBDW9Bnuwx0paKUH6ZJEIZkH1XXRq+ZMmjPpdNrR2SnVObPsWAqA4s
UZ4QW0DfDriVTdYvuxxveeLikAseTJSgjhpCzABo7AfOtrTJ3jJNLEGqvvB8gMW8rQqJoxHi0yi0
L65T9/s+If6kn+WsJWUEs7uZ4VQu8gmv1hIS43srylMWqEuvYlHho/mJHGZDv/po0O2s1BR9bJuf
+korl83k73BXhQs2GYgnNVb6peLAvrMuceU98L1U+WQ6GmvjfqNGhYraoWPr0GhbT48u+qeTkTFU
5g/tgDEjGFh/JMl304/slYX5MiV1EorOIXXxd7chaj7kflBgyx9A0QgjjW9EtT0RsbSmvv4I3WEA
JP9Mh+WnWWhXs/rUY28Xx0eVWvLCb+xX1zE+s6zctyZ8vQT94mLStVcnV0lI7MDjG8Ur/sTv3QSq
yjQGJAvWU2o/ix7nr1JitenyjdG1Ysn3GttvbSxDA6VfVafDMorFXnTtM/zRX2n/bPGxdvzh3a51
fV2OwVNlDbcoY94o9fcsUh4UgjqzXn0nVwsLRKMD+0d+QhzX+Aouolyo9QSEVOQgf3S0oKT8GJ75
nmeE6RBhuhrxPiSGfaAvlMGIERdK6PCnm/dc0LVuURxEvESMC+QreL8ypfppDh75w+lYT8vRK0BS
UaB0igDiW59mxcEa/fxAdsdOGZRxS02uPNAbLg5jMVAf+Bp7HY24fE4gn+9N8iDvjfL+JM++HpD3
SzlkXahR3opw9M63RHlfDDSXW6K8D8qL8iDvhRqYMNTN8zP/Oo0wh/ipauyE7Y1o1HkV2UEeQq+3
+SgnQBMxVkAC0lJ+cp5y5Jl8zr+H/zzl/ug8lGfp/V9osP7RV0xX8uV//SJZihlrFiH9/bv/dZFl
EHZW+TigTn4L+b7I8dfb1JAwtEiHIFjngoYv9Qf+d1f46X2ukGdf1+TQ4SXg5f7nOfLh+09/Pb3N
rO+mlpAYW7M5PCISzNEu2OqfUzkJ4yEhXkaIbAniQ99ZVZPfZ8twErAvlthPfG7/cEYUhVtaOK8H
wm5MG+6J/HNyHDTxGwFN2JcwsC7MGl674Zjmo6YWHQKqhmINopCVVFDFRK782Rsj3SdwT9u3bjmx
2SV0qg2cZuGlgjvdGHD7q5piR0CuwLNnD8TN1dMuMMcOZq9iPvllr9288cbGwHqSVyCRGdxNkvgg
r9nlh+rm1cUS3gKzynSWy1G5rBVwPRYohtt1Oi8RRydZd1Ts9+ycMFnMAbFbJYRmEdfJtAKJRmBb
nyQHw6QpJGtuoikd0CtjuZf+mbRDTKmF2pNtjc5hcgMsS7P6EXa5aIaXhNjNl2BYhmiZIe0viLgJ
NDYLKALYEyR/Gt2y5S0P8poHuHMl5rerBGejQe3VFhLpZs2s0MCuzVPQvyV8kNn3Z7uyCNJ9mtrd
E+m8/sFrDTiBBdKwpSu0YxlOzmUAj3g2x+i3qegI0aO0e2R6wAOginrNuxR/Mjs6BFh+V5yoXrnT
MJ5U4bXXYkI1UZV4BLLYe07bWr0UpvckR6qSiqc5mVOO7gffXlGh8h5Vp/eeoR9+5tgSTpF5Va3R
ek48F/dQ7WL/rhXruYFyR9KYMuciMNQ0AEw97GbM+wzpNlKcarM5Bl3fwERPMdkYzaMVRBuza1I8
F1TQQdmaN/mv2W71rqEcPcv/agrtn1UYqitvDB+xnfLHLebtAPxbNgaKoJxrJQHF1u4jGGrrcz6Z
Esf6HIb6I6dx9DlxMiDRfcfMuohSMLpJJOxrCcnoIpDB3WPJzRnAJR+o5wfMFqx2rhwa20FRn/k2
hSMKqu1crh7MluiXvDuOhto85NFDT+baqyjC9EGftNdhppR2ZDjtR1WJVjidF+00dNfBMYwHxx0m
OnNkfukYch7ktU4vnIOw/Vc5alGyK1qQPxOddtE0oTyy3HBuxtAcFBJPbqKEempP5gWolH7ohvIk
MaDykpO5464PWUEMFAEIXRzeSNkrqdlN/RXXEKQih0AThxn+EGXtqUziaNu3Kgpx3Zxo0BMOm9iZ
95TOH1WztBxSG61nz5sabUXML9Q7h7/anG0Kx6hMQX2JJOSV2CivXdO+D73OCmEF05Nwuu4c+qAQ
Si01V2HbqAn+Au3NrNt6Ufuesu3JaQEvC3ARGXn1ORmC9WhuBo8tltxTOWk++FoeKDRxTNvCe3HM
LNvRjwDggE87jCzrWVfa4DhGqDsUwZAwJj7vKduzvraes8bRnseNfKROvYzSbN4uLXe4aixJL01s
t8+FpzfLXnHivT2l3bMXEbYzhDgoxqEMd6meBSudIOtjkpDIKA++54m9azBBz9eNeAIvndmPMJTs
84ASe3mnlPlltGAlFD7aU2WfbQMO0ODw1bu7PAe3vtzr0xNu7R5DAhvvYdh4cRZvBu7NZ3kghuQd
pIi3rTEG3y/J63WUwUcKupTWh4vFoI0pjLDeqxYj++5TZ3cf6qQ1O8yGik4qS6OdRf8WRGAoCBTd
17XbPnUeFMMeHfS5G7rpVlveM/nv9ntij96K9I3goIbh+NaiSOD26bw3at1s+TxGLO6aW+55+NmG
pnjSXQUvRp51e+gn5uHu4w9qkeyoVqIzMAM4eD0wHIKshm2tZeX568xQ27+vWUmPlKepNXKya4AY
BqzrY9p040oiK0C2nhs7nq6qaOggzwT7GPXQIq/adGHqibL6V9iHiunkHgCSI6pbGWlBKpNXBivJ
xLiDMayiObvGtJHUjC6A/NEL22BFCUECPWj2LPy4W1eNb54xII57JmJ1N7mGciFBx1qh0F3kvTnt
qaB0z26FBbeOY0RV87CsmpjIKxczeKvx6YoRbN8V654/jvf31Yrc95YAh8eitstLCaDlfj3E7rVM
VeLhUwMajB/WrF35O0Q2qHBqoUt7Cq0T5ga4PSKpN2E9+k8mpMOFhY/waHho7SbSk8ZGdQmARZUd
t7q3mGYSDlBAIiSJvNrD/kdvLtINTBnxLav6ckHrrLzY3Ri8NuxxyB0Q34ivKY99iK9EbYvypijT
5zAlN01r7Z+er5N6P5Xfpk5XVnbD1gY+KqHatUsn2ct+mHbdb6uZ9yDJD3IorPy3vCQPk+8Ou7vZ
OKpVseSF+o+hDU4vSR7FPDDGpj9Zwn6UD3mCW2PoueMWwjZ+SFv/Ubjw0SQRso+BCKflU2+E1lP/
KzJBlzl+4p2iuC/eNBofeh+Uz2bcEBoQ52eXxKebkdpm+d1122IfjO3FtmlPexi7oTwOPxR2Wgiw
vJp9YP69UYj26si4CET/C3kLUscyb59Hi7QqKzOd4zjxwQ2MaZn0TmkdrDQGKBUV+zJ9/RMn0Ifl
KrNJzF4kNEKXocneKLIyAC16Hl+1HJtK1aHjo+3tCsVYq1oy7py+KN9jr1pgMSvfhqGfGf/scUP9
J1bP+MHNy+Khch9kedkMRcwfQlds2piW2v6K/dh/DiZhL5S0JUVpzgYNWuN7i7FqJVuaaimUZcUi
6SB5fNUUHhz8kzG8lkOv+vXVTAqyAoxJXCMNE/+QrB3LioH5wfEc3Ulf1TChtpK+KeLB3bkTaRLy
0b4iiAypG2snlNhLGL/5Z1NN1PypztuBMhs9BvU5GgyaWqyNDmE6xtcga0hNVtyNPedadknbQIOz
sz0x28Ub3v5PHwHVNY5b9RLa3nukhwcTwPhZQv9kB2W+5GhVdQ5bKwAaW82RnYpHk4AKwenLCB/W
lHdAfX6mBXf//sEO6VpN+OsezPlM77N3raHl/nW9BI+2okbtLUtF9MqTn5E5MSeiK4HYB6Y+vTtl
B/4TLQq7ebvZR51fLcdE9b+P+W9KnM43luVr6dE1Br5XJrLslRwSKrGHh5D95eJN28lbDOB31yPq
mnuuBfUMfTsg0mezyud67Kn8pLZtnZiv87eUOXdUq+SZCFR3U5RVtoC2DVFsEsYJCfLItxkWe0Cv
4DlyBLFVlMotvdBO4LyzZwgYBBrmoburey99rrQB2qYB+toemk2lKekbAiJwELmt3tRO9Ic8V7s1
vczkVamUPWkVJPpOU3DSBqwUsjme6sYJNYBYOLWVYSAu5uTOGZY4aCRaoLkYWcQhJg3ns2m+9nUW
9DXROf88jxIH5cdo968n5HaPJW3IoHSY2rF2SrTAavrfccC58kGxWT0KZLrLUjU8ducgIQmpmXgb
i7zboSr6nCU/Z9kAiPAxrMtuAOIy9wMGg+qvnbTl3op68yoP3G8+VdNQ/7qkUbi7gj4h+c+8OmRV
LAO/cLdk96TLTkPrrs0sc4jkzW12ikVKsA89xVvWgVEdnCorkYFX+sWuMvhnfuHgK5jp835vv5fa
8EwTWP3t6S/4gK4+nYXHLvKqh1zRznL78s/IsBrjhTaIswlMCgm6TjMA7SZOUMcZCCDRxo3Ug0Fu
E9h5rIXcFcmdEnCLP8+Q1+Qzspr9uZLQBcUdu5d7BqjtJ5098IPcM+iGXRBYA79dPhiDOERr4Ew7
+WhSQW0v6Ums2ZLW26zHbUHxc2o+AnvsT0FFBoKUydZFZW8L08QKMatm0ySrsKBh/VOLxj1bBSll
9Id2OHGz97KDZcifoT3lWKPOqtezNOg878OswPTawmUrxGRNk3jAdtbkNy9NKTMrdJ5Y4GhPba+z
Ia998dOrxc4kW35j+SwFgGUWUERH48Y3TVnH2IzPeu+gae58fRdRMbpwLV+3hcnvIyKP7IVMOTtx
ea2CdtqPWqd3Ww88xkqErgI7ikeb5HdZ+zm/wjheSjdDwOHTssLvTg8mESX1vtYbLtnkVRu+m2xC
mlLsuf1vpq4Yj3Rf/hwMI8DClEXGgDbUugrSxo6BF7pgL/qTIxMJ5DCLm9NkjKuuDLQllCd7ib+j
pSwG4fR8PyUphQbkoq1Ec6qaMhxwlDM5ygOLnfwMiLdfQTxRl6ILlmNoEgE0S1QobWlra4rDtQyq
MRpEBfZsgKumynzsMm0rXZFBapiP45xQpX3Sz0fTHDtHSYhKOs3eNLCWNp0e3hTW2NfO7ADCmdEt
re3xOs3wbRMmd68qj/Lxcr6/DDzbm58dgcos+9Z6tpVzbSrqq6lM04WNKeHW/aQ/WmZnrdnkvLW5
me8kaGGyU6tfaXqnHRK52tSb7Jok9Vqdv5Cz6OWWD6Sok91E42W+5nv2ijiZ5tYm/k84pc65spNi
IWgfr9DeAp9QS+P1rkUQSgCCxQQsgRRixAbCRjFaJ46yK31PfcTKkeD0ivdwi8w3AbnmgJn1PZj0
F0WjXpGPH/A9+QCqcbqRr0W+AuQQizQpGnLvNOPo5M0v3fOVtWHb1UY2bdNi/DMMq49YLbJHNTPH
x6A+yp+XB9ItymUlu8hu6q107JvaJsgHY9sA1V1YoQ7hY1YzwOJU92Gdf8utoIH0fFaZpCZSpUi8
H7Rnt3D6R8UqsWSyCCSnCaLSfAn5hPZc48NfUNtsqffD8ilyVdlWfU15EKyFswocFYCdS3ZHkaXY
nMr0ZFmje27RZaGhq8rPMsuWIDijny5N0EULfQ6YvtA3Wc6O3BpVSl56nD0URod2vMIo1PZ/sSQl
tQlxQkeickldtmyu3Gnin//jhIJAcr/Sp2RlEHW0QxOB6qk0cLbP1R92V8pSKxVlFyUdueZZ+due
v7Dy0KpARWy72ajy+yqvNYY7XooKfoSWK1fNMUlPn0l8dq+BcqPscfSt+vF+qYuzvSY7nfd+ZwLl
bN7fdmARdPMYIi/7ZjIzzYLjBoHlkQ0/EiHWn5sOn/t2ECGKzUlkxyEqjLeUnlKLZg4TZzlSGlMI
247BwOSDsJeZkgCRnixPbEDJteuIuvPJqhP04o5J4jBe8tztg3dDHwNUKrOahtSUXWH5LVI0rDUq
As69HIJczS+1zs5gbpBOKbo2p6nsVY6T+vHrGj6Zc2vEj6abH6Wv5O40biviKJ1Ip/UUHWm5UsSb
5dLkmc1fHwf0qQoSFty//kNI3VEMBG8vm7ceht2Lowwbm9zvm7w0ZSoTaDhEy8gCxhrjwTq2BCkA
ZB+/u4rV30cxrg7IGYm2kiJgE9nIQS+mYkF6JB3cuOoOMpDFZ2N9DIfiNs7kzD9FzqFkea9FWM2J
yDlLH4o8SHsatQGsny4EPdHt7t5UbdBAd2deviprpd2zBgc+EATvM7vmimkfyQZJndwWdog+YHjM
d5awLX8h0siOctQlaXRVFLFRbp3bTJ+V3uirZAy7o1lF0Q2UbLiQD+R13CyMokNeZUKVNaOmWks5
tEy6/kI2eJPBBpVd+QbhV3lsrWrX22rxnoFYCVuS00dFxVDugZ0UXZVcaoLqeFNoJNh0S0xwCfez
r2t9QQpkM9qrKnHCmwPPc1NNRXDy1SY+En+ab+smUB7o6+MHRb50KBDkr0xHWeZtMX7oTuSvoxbx
mFZ54jFMyProKYdXJKM+2PmknPWcKNds9jSluf6Uq2O2cE2kQLICZ8t1mpoC1+6sDDC6WZ5Mlbxw
EQuHtXGan9lakKaGiQ2xpBlvUk+QM9Q5zJSW6H4RU8tMTDqjZdSrCXrCUZTan8PXsHTa7sDMoYyI
iKp+Y5pj+anF0Q954nbBXyclPpiYapHWtOLqk2Q0oKDPshoJ7QTQ/F7xMVovPHlUADZ9F6t7W7fS
/f27b4ksuFCg64FxkK6GmbC44Io7Kzl1ctpIB7NMq6vMrenZo6GP6V8THYWI1EcWfeCtK8xn90kg
m4dhYIYbOzkT1pi8a0aFr2yOEWwCQs0m/8O1lYlkgWBFNLPzECjksca6le31IO+ureKKlagTwYYc
F26gGNlinEuo8kwJzOGdLWm2kGeI/LPFXENaxkITO6iI6nG0AFTJ5BG7LbA9T30JZ3MYv4FCrIL+
5nWjvZaJ4SIsikXc6dpJMdX4XPlsH1UvvbVayeK08wKCngC07qV7L6yRFFrV9NSq1ZViJeVEzerp
Z6O1XYNjUx4DfSmfGbfzB1LXrikOrv09Vuz+9UwBHYVtN92JZJDzzeOAucCbIpdYVdZMauN1pzTC
FraQ47RRmnWisLUaguzPw0XgPOMk6/bGvB8OZqx3vqGCVlyVpABfo/jOPoZUSbPQ/hmUFhuZaaJS
CdXStvlySdvqVPbeJunZNEmHswssftP3cGoqlPipYDaCARbM2AainxKfeBLdZMPssfrtm+kndFDz
Cns23Cs9ZKhhYhJsar6qU+mNa0tph7WcBSNNhGe0YMFZsyzKIzVo1NYyF2icok/Dp8IaDE1wVSG/
HRBXfbCK0pe1GiaXfsRV8l9neaL//Wj+GZpEk9+T7oayF4eQnqzMfM3BopEGPjVnPU2ci9wU0sN8
UaEyXhNR8W0lVWotNHqXU5vo10a4uIbpiOyYr7WHPGgJkNNvgSPiF7eATyLPMquaE7omQFxdcxZ2
UD/2juDtS8dpKbf9sgAgr+kKLSjxo5xdTkRT1Ucxs0WMtOPmE9UF6ja73pKpNe1NPUgeqAO0y5ok
mXUzKfG6dHzKSMoS649FZa2xnoZk8P4U8HZyupNCoYqN4M5tCkST8zxYmGV3vmvDoXH58J/Eb/7H
YdvbLWgEXSt2amFoMMcG72oKO12aVa0S98oNE+gYF1V0D6PfH9IG467836tqHFexESisgUg9SVoc
8UVj0wviVclDiFKTu1+7L5VGOTWla++QvmGjj5Lym323gJrRE/JVvPSzFZRaR72zAhxYSR/SPEO5
ulVEZT+Vapcvuh5siTum1a7tVJjbSeSfWPV2r53VL9SW0pmfvng5ksdY4addR6TbITTtJ9oQq64w
nl0R2D8n5LhsBLPvlmaOyzQJE2Sbk04EFvNklhvlmzwTrDDe+o77pRIZM2+2g0QyYfn2+NlLFwcr
VzpCtbq2zndFFp8mF5Rh2qySmqBBkw915Hvae28PFTFGebfRRoDJFDW1RdmE9rqvjJuR0ekYSqSO
iq4432CeH2ylqH5qofHDFWXwok0ExbllrOxbW2QPraMXyxah9w+nXwTFSAigoU1r+kX9ItSS5ps8
63V87s2YXeRSx4phSTRUipBWx+mpIc5v4fBPot9KcJPYxXDOzT48qvF0U1tH2QgzaV9L1b5CFFL2
FuELG9PCrTa6cMTkHg5n73AOy2ifVAguFFdtllTfqve2fbibiofU2ijEIu/kZc36z8t9+4DcHcCd
mj93SSVu8DMb6lOknas6CgIbBZxNku4wKeGj10URpTPVQnLaKq+VZirrlCXlVg6xapDE2pbd0Qqy
XWd64UPrOyxM/NT+maDAiBGHfZqJReaAT/mzc8vmkNW9sYkcV33+eq6eEo05ifzTSwgIUKnVHoc5
FyKz/HpDXUlfwcDM6DfS9PHSsNxOSeEuPMEchy6tW365/cMxGi4k9k1z/8MORX0q752RaRT7Kusu
cuGIbxkhoRaG5JWXHbFCQ1mth9Skj0LgKK5nb2TX2DtecVRMhSJti7jQ693uGIzMmSU6nIOciCuj
qvn4obcYgoi1q2J/xFZ5yxXXe4GdhAmn6p1dogcF/TTanwOZsat0GoigH7X2gdLGQi5i7ytZ5pB9
G5UU22ehogWznxo6NpQ7QhcZF4kkETWgeDSC95DYVwoSw1PRowrqHMBRDimr70mmF6uWDd7BC3P7
m/PgRVZyyMh4Waqp3t8sj02VrbDF8NjoavGoPmKeoWemg5L1psk51XPLFi+4jlamhcOdR78lSUEe
5FttQcjyRhWZpdxTGK73URq6wvJBP4wxnMu/Zq04IgHGJq/QIupwR++re6a4DKVQTZH2zEMxd4eF
7v6Wo2Awl9VgDpc6NXDbabazvn/ryVwqD3paf0QYhldjiiYKXbvzUM6aWrKtBst8sGY1rTw0tvVS
OLY4fl1Km+kYW+mW/NH4Z8V9fTarZVMNQiixu3UzQOW1Ba4UL7Xgu2rzN6FIXLpExtzXnrc6ip3q
x7ZuYVIzoQ/J1J/lJrF2fXICE6U763ORjeXen0e/niefUicF2vX5KfIBUucA6xilc3EN6jJu1w4b
uXbB/xQ/Zggh5CgvpmxzB0LSQBu2kfU25E1DN53c4WmMqt+iIiugoOUdFTlbc6dS35oEMdekDfbT
OCQWKIiifnCzSNI5cyKkhLlzwzT9M40NjRqv87nEsiqc8VxbdncYnBRBgE0QB21ADYWOnqzkWjNV
xmJDWZz7hpUS3jIu5eolsYbsSY+BgtUWi8ue1XuTNaCBQ0dfSz8IdWZjeV8H95P/aJYx0va5OkKi
h33wSmTw8l9ylP7P0NeU5onQkaX3zyX5A/IZXz8fhBm3Vw+LgJdZ1pEOf7rl8/JCIm/ONna+pttt
uwWXBZTL0sIba+6XMq7K95IW/rpv8IbLRCpsewtj6FeW1bSfSsy76XtO/BT4CP8bsw92eeUYT0kB
DZAbof2j6KpjbQbht2GsSGEF1XVUSNXpbLff2nqhPkwjwAB9rNIfJAKQPeAp30KMAmuBbWRjy/QM
pqeW2cnNLlIaQuAiAMbOeM/7oYYU2x/kKyvrCA9hHfuHXNeaN6Gw+JZ5W2hA6FBG3S5RHJicyeJe
UYgOCLS6p8BQq8euMR/9xjTeEOzhLeixHYV8GBYmhpY/ZY6WGIeE2Wgn/8TBPBSduc2pyaytOZOq
yWlbx6F3kCN5MAIWSpjw8s19C4MQu1u4iVa8Oda4ArFmrBJ9YoKGZXnODOuXpPAbcWjQh3Z/qX04
Hi1j/C5Lmf9Z1JSPWKFz0SqHWF0xN5v5ihvzAbAwC7/GhBg2j/65F7C5WdmtVlzkJbUhXA0qBcq/
PnK3IoAv5znoO0o+2qvAqPtv4Cf26fDbNHrl1SiH7mDm8bSUw1JJi01LXOxGDlmwFUukG9ZOd9Ua
o5hDyJsfn6SaJ7RJP7W0aPaAtFQO4+K5CyLimia9vmm4+c5Otc0bDwUQfNRDNVTWE9Y7fRf3XrP0
x9A/BU7/Kg1lsSlGHIyBvQulJl3MY9Mo8KG4wQjQcMRBmVRH6TuSB3Ou2aV+/9d1U1fOhiVCBF5I
NPIO/AZctlc5kgoNugrJ/xNwEDZVoNWQwg75DFG65qp16JyUgM83RUwyk0gNn42Sommwc1TC/Tzj
QclG46FpAerGhvk7cXBD5VqbvyAxbeGVh3/O5LUmqvfoQwvEkSV1IWBC24nf72CbFNSDOsEljqH/
GfAEwVdK4f7QtXjpAMz73TrG1SEe9B2V4LRUYqdfu3pG0o+pDBdUXij7yHR7t4vOW4reqo6a2luv
ZCovzI0ncU5mnCaII20CfOc8J8NVsWbr1srrphAyDMtE7hXjpRVqoSMhJ7tF5NNBXpMH4IXVxcdO
opjVBrIRwTianSEvY5F38ZtoNYbG8BAGRLK6QTiQvmD+GAGMPTXQkQ50PY11AK/zs6/3ETaDhcCE
s2XqtLh/GDPWbKIXK8dt06ebQIHjWrBxuKQxSBgH5Miiy4OJzC+GXw8I/FoL/hA/8KGMSxkdIxeg
8lC0KJF1VmRJESDHY7mfz26RamiLY6EZwCMxvvRG0J76WtvLkdcwDSYRYaFyxgtKf28Kj3aq/ByC
ZKEcjLFEgX8OnAy+/uJriynP3Daj7qWDrZbDEKF5o6T+oUJc4U9aDciVwvK9ukz0zkooXYZvD7ae
F5ekAWf5KSPY9pWSHp7xqK+3lpUVQCkDMHJN2O0qhIjMPRrVPsNryl3aDP4lwYJ/P9RpnMzseSJL
ZWW17gyiO0R362m0rP7rLC/9BOHQoO1ophL56AkP4FSZvVComOvcgoBP5SHwXLQ8nERGAw9HUx/q
IaDxC4VgP5pKdEuG/i3UW6QW88jJiFsRE1WTeTQ4+i+v7caNEKV5cmNHveNkRsf5wL9X3IwqME8V
bQv0/NRb7nv0MnVgOkiMuVcozqHS9DvPHIQ66ejJ8BSjFd8YWAB3jha7bwAGYPbOFbP5OiFwhE2p
Zy2xQEfO73pn2PWqaEdrJev5oU1F+E/noySwW76JcEO/V4Ni/3mf5bvbdL6xztSqgacy/A5cXb/2
kRXtXZ21vZyQDf5c92EZkR+IcUXfEkKeA3j1k61cJMlhMsRiYZEPtCwiv/tm9h2FrIqFy8zNS9DM
ngJbcR7qmZha0nv57Frjp8XUdbNqwzgQO5Ot5Q9Y2ryLFy8pSN6kqpJNT/rmPqZm+FKEw7UC8vvp
eC3d9sKLLgVtV9DPk8LsT4tbOB3E2B52ZmobP+cTxSzvJ+N8pTfFGVaP+XPkBGAKyGwvfg9brVlq
QRQcLak9IPIYpajzOGE4fY7GfkWDMn8rfR88JoC4hTE/S09TKqEFvQ75QyIcGta3XbroOG5b/qx7
OzHDfUOU4LnUGoJFuq54tNMmWfXU915Ig8OSnCf+R57rjyOZKr8bdicFCiMC2xTMI3CpK9ObjlEw
jA+tOmqLjIzV73FVXb1Id18GJSElqCytbYLq3QJ49mJZ6lXXjfwRtlr6EgPv7CjovAWVCC42bLn7
sIsu/7tf1/g3C8112bUA0zRs1TCM/8+u67B+5gseBwfm2rncHJ5bXzE/1FTguyI980kNC0BkQvVO
hlCwN4WWj7qHLDfWi4BWpo1ianje/nHFJ239KwUOXiit35DegwmiV43D4JXNx32lSUrZEeu2+1NM
GltnpEsuG/Cmi1aliphiUTXJW4Yia8fk1q+ytDBW//svrQET/D//gtG4ju7gGuE31kjY+HfGGvHd
JYgNVh7kK4mDQBl1GybQzfQNkdySlTFTIY/yoA/JnG+Z+yDSqEWs+zYbD5ORRquoFeO3TEdByP1H
B15UNaic636T2Gn1ng8Fbh/i1G3qnSvWwt3Jb/X4gTfiXOVJYH9zKYWGzkDe8QIdYYbS2ydgeaHP
U5A88MJz7J7+T084Fdki7bJoSTkcFJahE2TwHdoYzz4M5ow7KabGNnfcQejkDaiqZuMtWsm91tkT
CQs4Ejo6Og8koTobTJAPzRRHy15TunDd5j5E63mM/tLc+HXNPqPP8E2LuQTfNlFB0mSsKChLQODO
ta06IjAL6oo4yWGRl8F2UuphhX7EXhWVibMhLvYE+QzP2hQG56lSiZ2Y6HDY3CGWU+Nbp8yHVXon
zrg+BggV1/dn6BeQEuL0R4biaxnBNLgTkihDTXe5WuoM+QZ50UBLhyw6KVVjT2D3Kz8mLsymrZcY
c247lI+F2VXR/h5qGarN2VHUx2gssLaUlvY/HsUmfrYyGx+NglqLat54MBTbXdeRVhxdYekx8g1N
W6dogPYTqjgs2rV3K6koLIqy0V/vv0g0DR/cUlLgPFp7Cgj43uWxaa7x4c1rtv7ohFN17BsH4Zaf
/DnI6zl10K9LPpENdzpR4s7iCINMlMBwSJyRSIQGcN8KcrLYupPzuyoS//8ydl7LcStbtv2Vjv2e
58KbG73PQ3nLIlm0ekFIlATvPb7+DmSpN3V2R/e5LyWgQFJlgETmWnOO+RSq48jNyZgOsR25d50+
nFsZKYW0dBu5Lh1LkoI2KZsbeepqYrzSNnH2N1KP7FKlPjdIebIr0IEVfOqPzP0wKtiEMZrGhfbs
8NGCcVoo41xiKer8gDfAp/yltg8UaogA7PWSEymdvsgDAHqDg14aRJ9R3COSuR+3OqwlznaNymI0
F+o7KpoL8J4bOQePCCDZGCKFTjpPyYc49e9Dw9xW0WCtbidDaurUZK2IxNcOUWM4eFQ0DbM3L8Je
Nq7/RAEN2NBcUCLZEHAf6/+czMm8p3vt+u2uKnYDAuabGrFxzHJZM4Dv5Mmckkm1woNx7GImO2QL
6jtlmpW5tu4j4kSb4juNPzzXibfprJG6IMuXV9q0+xYBw0egGFu/q85FMojvwNTlldhVNAjJWJno
2ubkjxUjAvnUeJNpXshkBfkTxRe5p8QhEpYyNkHTVjTSyibZxqw6XtCUPvgs7pZlmU5HpY3d/RjA
uzLBQj6MBIaqc69WijeITvNR2/woEBvfXizNMkhQHf/3MFjNe0taZzyI6uTXWjg8w9VTVnKhI19C
qKAUalUQRFpMzi4NDdwQM5tNHtDbukEbTfklqRudThE0xE/NTDx2zSoFSLKSaplm6lJrpdgNTg6r
gqgClly1p+RsdLG58FjSniSLrKleqO9WL1ZvWTBcfxR5fx5lJM78oPy1pYNRPEVQTFxm/xHvn6xC
fHFYY5AwlGmRHblylhituJugRtFAhj/Oe1UPCUbuKaNYSSWL6uaKPNYzFixDIr+2nWiRac8Pmpzl
ESLsHOmLhvCoOitDpxrCHMl8gJtJtq21yDyOrvHlU5ilTiX2q5ZUrah5mshcWGJGrJ9knNw0bw3z
c/KoXxQ/Y1otl27UymtFDIY2s6k9aoVXDQK+6fdLITrnXo5erRIFK0WBDcmSSl+UcrT3R5s4Rsnx
wpldbdUsfEutkalaryTEZw5xuZXwvkKrzSOBJmeUj8Bp1Lo9Q4Ak99rpb+On6DsapCXCFUrb4R7H
/OPnWKSMSXmsR/u34enRsLIMa9GQ381ZEVsYgNmidbEDRmRJ/PYJys1xrv7afFeTcAcKOpxa5V5e
+XXVRcfbgNO4oEIk64v+87UPveihMRX9qphAT2fml+2p9CVJHjkldFxOdM3ShT+hNR2TgcrpLIkg
n+iH1gj97BbTOUqi5KwW6C3qPtdXrSwglvprYtAMHvicT32jla9MGOXoqE+1Sxqy7hHzZAWrccbA
WA2SwLSjl+0qvs4dzjIWKUjWtUfPZK/BSTjXWv0NiQB3b1zeT9UcCNIDmD36ZTXggQo0yqXx9BDZ
PsOlEB7QsVDc9Y3fAhZpxB1qAn2RZcqFpHIuMKB/Rz8wcWnSRr3PUeyup3kL/BPpF3895w/tr6ND
a/trmUX3+cNyawgRoYZAJVblHPbqKMFbM9DVDyMoYDLtkCTC5ZCSFnHjD6SuJS5VsZZDgBwMdLSD
l05FBtjuFK1k5TKPMNP8EKT2ObeqgPyrSN3lreLM0pFfWzQ+yezIu3FrE0y91pSjU46UZudfVLVa
/MLMJUFa7mRso4xyhBILGYke7tLSrHBXpuEPqb0Ibfg+ufiOiIbAQLwHFoZwxG5TBV+mR6SwymOx
bYS/kmPf52v0uYf2JeuY1gLtExaNdel920Ug6U7v1TDcJkml76xc6ywjAqmyiQud/ovnengdLGHd
WPkoT/NtFBXMDmZ0vnwYSNFcd/ZYn+lD95OevEUOkVxe7cxsbqXdxtOEzAlcyDme+70N+sA9qrCD
fEr1clgM88Qtn9T47BMMscYsp10kA5UaeIgm9FZ/lJVICZ1J6y1FzvCu7cfiyg3nCPp/fJvhdxtj
vsMqsX5tLF3kazjzLwqX+aGIGmdxO/luzfZudpXLYUA+QBw6+NpQnG4jA7ILxzL7hyTptxJ0xCet
U2JBRpEV4qv8gEOnjze2IAqcPkVyZ37TjFw7FgMqbquYc3SLVDkq3fhVfntSRlvVAasxrlju621z
VqLqQ77PXqO/bEywjuusJD5dRoWKOR5Q/k9Oika8dKJD0IfxogiVYWdEtn1KjYOQ0yCHOHpLD4pV
iLHyjZv0ghgul8YSkdXyNM68hDuUVb13lbouMy/DWWG5G6Ppx5fEj2bLmbVLel9FaMwc25uBHCVV
xByA212mmG+RP0fr5fVXFm3hodR0FUcK6THzzSXKG/VasVfPe3Qq1GtuayAVlWAfuymazsk2rmOE
TDGoPahrGZ5KlAOMR6ECIdZ41Fut1i4hwjB4rCHaR6sRV678dQbq7KlISzRgOezl2hP1Xp51RWmd
I8WtIRKGXzAmL3PuCV+Yn5ItnKnTUeh1vsFQqC2K+cFpR4XV1LzrJ8qrYyFe0D3mMTdYqz/EPW6e
dFyC28MzraYXiQCsSY4qx0H/CIqItJRpzB9UJUKpQwZO7yAI2E6NjVUlIxgo7kx3WWUjCeVktQO3
qqZdUQRoSQkkWMq46HK+zySsrxzHOMtgMCtPgCfbzambbyEy+ZgpFWwFDxawB3SzWlN0g9rSE/EF
gBHWkPDRb9kWKUb0sUGmlqL4xiTPPLkGgwGumfGNXgAxPyKCkqgguigC9XgribHg88+G7p3jlOqz
rxv0qzPlXipBba3zD6nhb8qWmXmo0zCVwgRZUWfmeDdKrm3Eoo24aZfqnu65/rnpjJllY6pURhN/
XA6132MM0luxqRR7YGmlkGyPNjrHxbaSZwgVEw3p8vQFmQD5VVrl7mTUIP4ultju9KRzNi79JkwJ
C0qTraObNrkaRnzb6sNWWd90M/jwceHJhVgpqnOl1y96r7KYdvXxXJIKMDlkySaKZdy3WE4QIeYG
SrWxvbiiergd9cjrPjhBDfJPxla4c1h61DJnpvSSboywHY8dGLtjoHfkrIz2vdz7fP5zFzKVAkWc
HKtGnYjWruQjOWDe0Xd0BTr8shlN0hFrZjm39G150JwjuYex/JXLPXZlukHtVi3qUR/vyB39rYpo
TdwUA18Q+a5qIEHkftQQfpOM2bnJy2vZCPMoi6RSA4KJ6Gr5o3UUlJCA2OyUtDD2Y27VnLLu+CUI
vU2B2OJFPm+QQLcsSvNLSXfzMCZifLJT7Vwp5mMFSHv/eR5LpXJD/yJPBTCzwokvY9h1+7E06EY5
U/rgVOCoVbtvvla9t5yIILAO6Lrug3HEE2x/H+KkvPdmlL5UU/gqrs1B4GDrpo2UXspgVLkl5ZdW
BKRdHiXHxENnXwfWW449YNAmxDI6VrM0y50r1rXOTSmBo2JHXIz0wcs8VCXzcleonHpBbJXfcmMc
7qteIUGDq3KUMXek1jHNJyR0dQuO/PuhtOuLlXxSqSZul4XbLjvbzs+iTqIFMnr9GRkGmswq8w4h
4981ic29wZ3rzigzxrqaPB1Zfu5kiXoqqRiHI8ZbouEWUdF3JyuxjQbsxR52cnpGL2WfU2E+EANX
PIQsagd8F890Eq43riu9rGQTDUgAoaaES9kLl9Q7ufV54PO5urQfW/wt+yB0bdrE7WEi1fhgE9BF
AWb+/0wjt8+wSnGVjeWjHxF4+9u35PgKsULxQX5niddhC2MxetKj5gK/cWtZfXmRY4bnUw2yjdZY
TtLOQbjhthvs8sINMARzZGo7ZEPqbpob2mRfwXQuY/Vx7AXK+MhUD/I5zSiDO4UcC3nQDFP3GI/m
h2bYODx0+jbjmKtPfVZxyWB5X8tdx66iA+oknADzUU2xowucWSIKVJW5KaXetGetCQDiZ6ejuYhm
E598qMBwU4q9D+ZnnN4EexsOdzqJXtFSFRYt07RUNiuzUyjR3cbzwnuuNGEm9HgZOTyLsGVnhlfL
DwEplLEisIRMqblZGcMRf8iHaPHrE5rq+9t1kaaIQo3J/0q2fXkn69JGb3/BdPlUAUpD0eOlXvmC
hw2euaa81QNrenlFdUHjrm+9+xKIMlDR9lbXduZdbuft1kQEd5yi1odw0B2D0RfnMFYaivtadrKG
8UXWLelu9ZsxKlpcSox3t3enBi/VOFWroKT5LO8HpYkBPsyqi7A8/QRP4XI7l+VpLR+EKNZOJd5U
Ve928ndUjWyMaWx/KgJXJAFCs083K8d2ZcVGtC88M9jiTilfSkaEXCHo/te9L7GtY8DbvBAkbe8H
RbynNlSChXyOAFEkvP1EF19tCtwBVbBPTgrSuYdqTsUJgYU+JCe5LZ8t0i57GA8yESTTm7WnJ+HJ
S51n+XlbKvDlvAbXInxNvIRD8kQlDgcpnZ+oUqZnQ0EJWDBJ6xTb2+E01F+bUr81NmIl9zdTmYHZ
kKNLBiZkKfV2EuYut8pAFMuqIZqaXO87I0/jpWzAh24IG72tDl1X8QXOxbzMSZ05atC4fQsQXquF
zfzkCPqo3YLurDbyTj/f/AszHVdtHVTk/M5S9U4Lo4PlY4JD9lGJ/rWY/PTkBwD65O94VbcOPTAs
3RSt/jbEysE2qFsSBOpkpUKGXBfGmK+HeRXY1sdqCKfXuBrgUebOnWc1D7f+W5cM3cbtgUBnnd7v
PZYoZNWJkLU/d2HpV4Apu7x9qyTniIPjDA8VqqzT7Q9QYmNO67tP1IyNc9HoPww8NUA603iLJs98
GPRXeSoN1F8RYJbGin8zrzTm1eROGLhNsU7tRF5ZPwK/xHUbsUCZH1pz4oYspykiM5udPEflTCg2
gK4MMTIyLTbF9lZAZsGdHWieR/8W/f43pKBF1opmWbCsbfA5oK3/xgTVfaXTdOFB7GW6tI87fXwc
23hNZVp7Zv3f72gogjtoQDIq2vgSNWa9K+N05Vlp+e4X4bsf1+/DmPvf5g2/IFeiSrTqhhlH0QKd
IaVYnQ66uqWViulgXqTlPakUwi0fhZfWx6GJnYsG+nKJQU2su1Kxt3pGLqYCHPDRhLC8K1Vl2jXt
MIDSMwTdZGTWc9hDqDWEog2zoZ3/i+6nVrwWLdilznYs0tyJQAlMos19HZJuH2xGhdzfyTXdl1z8
kJXWyTHvkR8geWCOcKWa1uG+QexUm6914vfr2uv1fVWPcE97S9/5eH7f4oToS1EUJ6Q/GLbHgPSw
IfoC/nfY67DuN1mWNphBS5hUc/dF2rzc4SuSTnNPV9mk1HT0SdbB4a8dc9o/waIVj3GegoRQlTcN
8d9OYRrpjs+RSioMP0YsZmT2AsF7+ygiX31ESzKsWspOhIV2HmDtjsb45NRiPVmkvCrC/0qneHwL
KCMszEwFrlz6L3bhPNTEsX8M/ZMSJT8ib1LuQ9NirSjoUktx5Eh02ELL1aVboM4nRFyk9/KhziIA
6xaBxTOK82aYrpQAUGtukXOim9G9GM13MQeEdSiZd17QFGtlmLLtgMhnaZUNQJIxQQWSzth6pfzm
1p65H2fYtuh6llapwFs1xnch08nftvqpS5ajXf4yvYxztcJWDOXfXA/MV/7WfXI1WwfrTgiCg9aa
64LjvwUQWaY2uKmT9DDN9PAwIIrFHnSHb/3BH6PwA+kVIbbk+uh47q0mm+5hjrn7tIAkqbmtx6kk
wKy1GbSZcHqXW3mojLet4K/n5NGhxmP8+XN+nH1MMByOtku4zaBR+K5m1VXbs3ipzCw/Q+R1kFp4
9aKlW5z6nnhJzHE464J8Arnb5e60s+DBrORuq/fuSgnD73TB3CWLY+2ZbI0aEIhGSluImoxESXZx
emzV6XsiDfaFAGunlFG2DRWHvvz8ENfAp+jcQGLTiUcfZsm1V6bupZu3WJWDFIjDaiMPuAR6LDJX
o4WoIUSGvkZYFUrEJwdRGIEYOXTqeTczjHeVwtIAZR3VT+lUJ49c5JPccuYtpvj2+mYXD/LhoNVZ
e0bDIhemfeNFaxel2lLO+lVRaywr0TNFaRfvlUwDRwrkFLjxzAgqA+LItGruwGFnuHZ+3TxAGl9E
igUxyNP7q+Win5lqP7r9PTmPSpFGLG/SCNXJDKYHRrIZDSs+BpOe33k9a1rbTdptl1FMrNPaW7dM
F27mLnmTDdzk13N04O0FatR6YxddfkaS9PtDE+An9GBRyeejijl4Rl1wH0w1qDo/bYg+aotXIvbM
5RD7xaGfuTlAwx+VFK1emCzFMJvNA686CuRjL67JKj51i/eE2idSZaw9LSohsr97BUYhcJ3UIpw4
6p0nvFNGs47mc6jpk4vihM5Kq8p6JSzdO7Zd6x3llpYG4qhNSEOxH/hmbixukn1jtGsQDMlL0ykm
GVlMVaXbS2XCsXYsFdDiZKOHZEhZy6NTW5Bvg8oYiQxLImTF2olTGNvfMpqm4WtgF6SgwgA5UD3W
H22v+gmYSjuFTaashpruttXXbzlmklVJj+0OSL5GxbcnoGSs3yiQJJt6PrlRHKfoz5NkY9fxsHUD
nZ4RvOKF2bjZnXCV+BUds8xmhHs3sNJAWTPmoX5OgNSsDD0q37siPJAArWyyGRDwqZWWW/JBUem3
AninY1IzmsMbJdUCJHvfl++DVfu4JO0U1ggMe0XAAEwCG9S037xW8eBty36qtuQ6928GUD0ZR9O2
yrTCt4QxiB5OPejxCvm7B3G/Z8pVaBNZh2OfpicNFdUCecbEZ6F6wP8QdOlJ9hK7BZUDBQffaZwf
ci9bebVQr2Ff0/BhUNhJYIWWT1caOc5p9DkZAHs76FCZbfsHJ6ozvHjEn7EGOkkXWZql9VKLyFyS
yY7eEKuruqqHNYJl5riZ2i4+DwxlOqx7ZjUXMAULyKzxxVGoPsguczhGKb7owjm0RdW/qhBm4hbO
SlchVPEcN3owYoJ25ynIaJLzSE0TzAAV2IWkp6wLKkvfSSUglDpFxUU8jlPRWAo8QG83BD9NJWQ4
JRzOIF8yPZgJyYn+RdEtyvEgJ2pTPc1i61YzdprhV0dpGmp0T2iLhH7gRvHK3e2OClhnOjq6jTLL
niMsczGlC/SopE7rmgYhSreOfTmkkJbXsnUFmHQ7MHd7kG0tb0SDHNsnLzenA3oOCobKdCXdsljp
AAlWlW3BjkrR1yWtTSua5Jy1pibKOz0dqn/c4s2ybjc3LlDWuPa6HbVsWRnYc5ogLS5ByQlWMEwx
WWmeVOU2e2kq0NlQmpWzW1vrWAZIBT1weYD3+QJEx9F2OpZTc+cN86Zz1E2C4lJH8y5+XTkQ2HLm
6XRtfFclgELRXmq6mVqUcitCVZKyXiYmiIhjI8mLq/Qp6VUHSdzJr1oBHK0y24hWX87cHw0c+rI2
+NLVGtek0bz1FpdYLq6i0sULHIINbooKpJ0zXfuIK1+J/VdXz7pz2boE7zANvFo9rHpajWevyIej
b2tcXzZtDuBt0yLPUIRUEkBNpvMram4VnZNOVEbucyGMwln6JloVtBrGKp2D7WyvIwBqHCDKxXe5
pbbfozK9beRWvmlcb5XEWnKvY/R4DmsLm22V3GdZHC4bGaLRep229GczqG7FWy9TtdcuJjeqnox0
JzI/2touwNmEudgqLtHujP6YnxI61uuUsg6ELQ0TmjX3EpjGkmPJh5CYE4Uffoxxs4HJr5F1pSVn
6YEi8ac5WgJoWBc56b18QIFuH1VnIhYwh5MwIWYKi5p2+Zw3EuATAbig/MjpBRc215gt7pG2oOqi
yned0vFxPtneSXJriOzwwkdRNtOmqB2fhtoYHfvxVdNCF1XyvMypUoH6zShuHeH5YhdmjZuk06uL
oYocSWlTvcstNbF/bcnneq0AVqJ84Z7WPXSTirfNsksIPrxvxTZ+2v6QLsrEr/ZWVDqXEDXHTZ9K
B25YpXqVH6APDYhN54zXLKW2XSYkcKkajkffsS9tj6891fO91KoWNG7Oep8sNH0OfDYArlwmrjtW
W7163xNCte4HE7O9I8aVTOPoNE+7N7VtV40eIEX/Ox07mgGK2uP7FvZadgqMtIu2Nw5VGQkKZC1Z
6aVHNN6y6epwa6u0lsq8rh/UaPzwE7KsIQBNK1GSYCb1hBIUUKadcnIsW91j4EIP6muNciyqCToS
uKCbPRJ1sOZotKKQdZTY+LHufDgFczJn0tsVDiEF+SyrFkT07zIQYwIysOSOuB1xzO8K38RkMHc3
4oS1R+1zhpLVGnnFtHI87kR4j8rLMAs8fxWsp/RL4NkvWlqSr/Q52VfSnIEJio51r3A3PQ3gH0+J
Z2drUdOqFVl9X7asValIky4ZgthLdONO9ZkuGEW0YdHrntyePlw4GlzylOM02EWQDp/Msit3t0p3
NeE3yOzpmzcaaMPj7tcDBor4JJ9z9AGbHAWPi1tOH56HiU2OsyxqiUORstW81e/71F3/j3+jCtUl
Sk7QIVGNimvEYeCjbiB24VEY2fic1dFXzDja13nDVwhDHjiz97JgXdPZ0HxizS2zhr9SDOCuj0IQ
hcbAchSQHh9uGeIxxq01CdnwxKktvxd8PkMdEPPXtBcikIOfzeh804CPHbSqgts3T58VPxAbZ6z9
pdwlstrlbXKgNyjZxvOEW0+r4g6ULkau1EXBMyI3GyqxYPBR8b7qX+XEsBugYfpODUfL9nHQW7q6
grJiU8Aww4UCLeXOqLI3VrMlMOYIRxn2fglCwG6JhIaWhBvr5dEvQNZbwbT57CDIrc8Hkhq1FYTn
fxP9amr/rRSBS0unbwK3STMt1Z2P/7b0KiuC2yY9KI9pwI1x0vrmKFJVS48Kede37EzXA6Gk5BXU
MAwzkK0OMA/VZ8vjoq4+HL1sfvqJC1yZN3/TV3no7f3aeuxVh5SfeeHbkR7VGv5qYHVBa7ClFf7s
HOSd0A/8F9NozCM1WXuNcSU/odNgPPTHYBN4bn2ntLm7cNe1VuU3wc0NwUajG5twLgijkBlTxpSV
p1gb1yQYUZL3AEharqm8hgGpUSDq37U6B8fdRC+6XzHvROR8aer2wSLMapMGvfFY1zGeDJr2o6OU
K2uu05Z4poOufUyMumYw18pdkjTeOkancQybyTljO+hXOBfKRQEQeqdZk3/UhoHxZ74hQE84RxZZ
HUSLUSkIs35/89GUfUVNq/8mjRn2zFqVz+Pz+nmbEaKp+GyVyy3Py+LdLfBF77EJ6YiuVljZ3S9h
ThdltnETevYz2GTAm46y2ytFSVVoPdQGYvQcog7lv7xbByXGH7kVzVu5V7wBDg72kVLvb13wOeeA
aM3kTquZ7hWDSvs4VNcD8pVgbWjmT05sli49FkDhENyE2BsslU11dX2bsk2FihN4LrulZUl3NkS/
FfoGjsFA4QAtxAUWM8ZLhWb9MHrgm5rEvKIwN9etHjZ4CSwoPHO3mfA73ufUHm8a2sljfSshb7QU
sx0SEnxC0kBrDCog2t7LH22fL0REwXAqdV7nqFjdOdI8qG1kFaURSqskCb44XkgATWkwP4zSn7Y7
VmgaQjWlP5ewhO0A/vQDNww7LQCaO+1TqM+Jgb1Hyd8ryAkHV0EIBBgeCyoSEX8lcM917gYWSsyk
OdBJ3X1+waFvVmsE/B1dPE+/s2h83w1CKc/Alha/AKmYElynsW6VvKjrerRtrrlSqzLcqoiWVvHo
GfsOzRfsOe3XVp0IscGjcbuzFkPCBRERgCE7+H0RXAR8ib1MVupmazdtlnePGQ92apy5fZUenSl6
u30OcncI+jnuby9FMaEJWtnUe7CiY1pcy65/skmM8wd/3AVirCGHZsp7Z3JC00tYS6Upa5risUK2
7DnXMJq4/ovAX2hllF9rGum16iGA9ur7TukhPYYUc248F0+M3z8jMPUgEgBgumX2XWZEG93grhsH
XppsmZdqyEsM4hdn0F7iuiYt126e22sye5cH33IWVGLUtbQym2n3RoFpgEYfqivAPsq+8KP8pRsY
oGYMBmXSX1XiKA+0rVt24KzUAPuBa1rEFPQqctNZmhnDV9yEUX20ZX4KEOLbery31PAkdcnyQfOs
fdoyJ48Z1i40bhDIVRFpdFOqn1pIwitrQNIzLwXQCreH22CGoIvbv2k1nLtMh/rat669RiRRibLe
BEcKVLEqdzan+yYiXOiYemSqKsyw6YOb4rG3qZAB9KieRBSaWL8QX7O8qJZNnburwNKnrRRqdPNu
g8pvnZgtvKiYskoKnRpf+dEdzWDjVb1KLEqBOmIswlWgVuNJgIG6MwvzLhAgCSqtIz9yGmOFHj8r
/qSla5gzQJ7jIAQpXQZgRPRAuwcNznq5UINvndedBJ59IQaQ+Kn5RW6I3PuSKZ3+QNeX9ze3ziyV
uLMyGg69bSFhiRMU8n6I8EJWyMNsTE4AY9uF0UUVy8Iufp5yPLI2ZWkWWlFUsuFwRG78dYjpqZnU
T2ratk9lb6jroMbqhArNf83Vch3xVuaw2eTglZrYOpnu0MKBa5R19OwKlyyxlgrl3MtNh8Y6ou+o
jPtGOGdZGJUNE+6LxYoye7SS50pd5VQ6CLTw5i59UCowperxpMdqf9cB8l5GTXnBghdsQWqwaOvV
uwL3efktcjLnTjbti6g375N8I3oqYUpq4Q6eB49E46XhwWRs06JhIPrNfLz1gdvR1za6Ca28TRx3
UXn4pqQVfEgJvrAAugE6c82lqaI/kB0Q+SBd5fP91Ew0KLmUwaUcUQ6zSEZpnpCASDNvoMUJSXTu
xMkH2FgO/AWyvj+fi+w6Od9qgVinXrgU0donZkhMFxVk+WkBdWAF/nlEdp+YPGhHGj1nIQTzfoB5
v7ZCXKqRb7FOEDTordzHJbYxEz4xeth4Xw1aXoZPtphsMDWNW952yaLCMwr6a6NSj7+U3YvsVX/2
sPWA04Q+dbQu8vo56DrjceJe/FgZq1jNiR6bgHhsmmEAkdkTerecMNZ7ouvu5M/GqMI2laVtBPBu
MEPc8C0neChUy7mix+iOn88HFFg+ny8baphcnZRkq+FqRWgkPVHGG/n6jXnXHeN4I5u5HqUutD8P
sGf5njHwfIl+yP9KS/Vsq8bmsM1RO/BsUqjETXZCPyUYxJAzVyVMnupWrv8/H8P/9X/k97fsuvqf
/8n+R16MGGqC5m+7/zyHH1VeAwD9z/nX/vqxf/2lf56vm6f/9QdeYR0VP76HX//Xn9qtH9d//4F/
+W95db9e/epr8/VfdtYZJK3xof1RjY8/6jZp5Evkfc4/+f978D9+yL/yNBY//vzjI2+zZv5rpKRm
f/w6tP/+5x+qrvxmu5n//q+Dd19Tfo/xgEj5uvn633/px9e6+fMPR/mH5uiqo2i65aiWMUct9T/m
I5b7D822LBWfi22qrqnj3slyZuZ//mHo/9Dw7Oiu5uDAVxSb+Xudt/Mh3f2HamsO6UwqD46m6H/8
15v/ly/580v/DzARKGizpv7zDxOT0L90aWhVqqpmWBhzdP6ibkkP0W9LBWSZHkIRM9hFxge+hGxV
iGI7uKRlh13RbWqXDX/CIW+lDlVsi0I1FZW4yLR7N+4fgzIMgQ0R1ugYYX8N0QOtPVp2hMbowarC
tLhogDDtahuuN3UCUmQG94dfA+VOxunA/TgocahorpVsEveSZ/Tok7qGVrDoq8jZxWPzLXPoO6bJ
NC2dykFnYEKH9SFHeuaigtm/mqLuwZolMlnEdNga0Cjpz4kdcb+lBVn7+YclwmxhdbwNbzl66kMO
W2VZ0K7epXl1sazkgTrvt6ZtiJzjrquIsKNrR9hdUyiPvQiSNdjR2bcKSqw0ure0MuOF5VfKrqZq
2/hVv8Z0B8GQvAEty+iNZv6iL5ynhonnMU7LZR7Vb+romofIJPOgnjV4jTUcKyPAKuw8VYaH4MNs
PLxHjblq/RqIh80H0zgWYin3BfSPv20UsSdV8wBV9yWmYskkJf0oQ9zGQZV/YamxagerR5bY8kcj
/AmtqW/H1HvoOxWRse3tEwWnPlNPIMj2QqkjZwFsK2GaS3ah0tjluirFKmVKd0ryZ3C79ToMJoLj
ouYthMl9UCd1OVl+eEmmAVUy04lYcduF29TjElEdM+vpG/T1/NQMBU1mMz4h3SFsviDHgBW+H2VE
t5k0sY9FrdAeFo7YGVqfr6a87egxNctEMdal4psLDT8Lq6Ehh+RerhD7N4DzSIjtLVLa4m9e7Sab
ouw4yboEazbA3X0UVN8n1C0sSfolcVViz2slbjLynrq6FA/tQKI3wGFCQJiMdQITaFcUa9PKo6WW
kcinl5WHljOO+SZp+qhGLY6WXhy4SJHvqH4CWN0u4OSLn0NCGNhojwSFe8WzcLXg6OkhdV27OCkA
4ZPUVNZ23KnLzliLgd7a2PDhlZby4Lb8bfwPO5NhbgHe9MUyhoCPwHvGyvbhdg1VfMUOljTXV23m
xYd5TkML3l73tlvvkqzsDnbsbYtJdbdWJt5oTBF0MrX6unAN4IIVb0MRxoPe8b22Jprhxpu2zPSZ
h5YCc0WnXAMtfFarZryflzwGTp2ljuNuHVEsQ0oMuL6143v8ZvpSSzx8LNGs1AiCY/qoiwuXBBlG
dLfWqh9uAzM7FH2j7FJDGMZCR3eelbo6L49RSSJCatuo2XSAInGWCRDPS83V9gQkWOvUI7+GcEka
xCIiKLh5HZyNSoTHngE7WEOb8oE/LbrMqLcD3e+F2rPgg2F36V0qpzTpPjyiZHc6UJ6w95pdzb16
FU1FD+tmoJJ7rzkWCjDKsKA8s2tgpQwCxHRpxPKslFb/YOn1I2TpxVQOzoPbENikuTSIS9slTT3M
DwbkZOxMlEt0rznGWLAi4vEe+wJjSKRu89yJ1jpooE3UM8AMcMBUu4UoWIlvqiougW2Zi871vKWA
SrBJCYghqxhQRRrG0d5WwaC1LAbg6TiE/NXWdqqGnZqKV6zmwxoIOmoy4eyCoDTuaJI+VBYvk0oF
YZFD6y4zPDQ0qJOFFVr1Im0BvjGAVCpdzrG6iv/H0Xksx41sQfSLEAFvtjBtyaYnJW0QEqUpFHwB
Bfv17/TbKDQTEkV2N6quyTy5K0gDJaGEhpmnc2tkfte3sXab7462TbIwMxci5IhFu+4my4U2yFlZ
WHBZOWLLYZseh2n+bCr9qSBzQYUdTrUp/hgL8ab5hlzdivzr6BAcJXbaZyZ40g6gE1TTy+b4T0Ij
uMzN5jjoiZ+TIjouevfVZR4T+y6KjxDQPwquC68SLQSE0SfjHM5YVALyYR+VQBo+BdjwVQMpxWtZ
13fAHmePH28OU+GX0WlcgXlvfZ1IiMi03dU5AiMAJ6jOhmZpTwCXvxudI5EgTCIoZuvUQPzDCfdf
tNhvw9bgqp8ZrE84FFKEg5deV1VGCHWeDDMDIOMySlnfLOPuVsIny9JYftoL+IYRdkQcdR6LCFFV
ROxFl81l5qHtWuD1Pfb9HmHUIoi5aQ0Q6ssLn6p/q9X2sb3kfELZINoO3q4JI9pgogJSz6Fy3k2n
/8+unC8CnXh8mbDFBZOLPjriyuyzKLDbNBxcZpFWB/AzCuVpU4i2VY0v1TshgwsPQm/vvBFmCtR/
SSywgaCj2PT0dQOCanki9As3YxHsZ8+3M09Dffeq6IFD+Qs51puZ2+2Ro/RbKp8BBNlV0/aAeNRO
FwT2ceENXzt98EX0LnzPXuJHDX4bxfA7LNdXzyZnW1Tui1+yZNZMZzDO7YcQv04SNtg2KE77k3Wn
69pOsL8AapzO+3WGGHWejXJPtG6J81gOgcecXYQHBSPxCMkDXImIKvaySpMzaJGNvWg+ESuxZ6tR
/QlmrQ99xBqjBu0I20NiYOi/GT2n8wSxcgEgQSCbky66nd6H0gcqMy5ZZdUvbTQZl2iVf7bhbrpd
0227C6jr5lZMSN9M5OMPRm+jXK1bcR6K9Xx/ERGnfIwyOi4RdGyLkIpA7mfHIlSYcPQQlTpBFlOV
6lwlJhsRCLq8z6EcOFxl82yOxt8hJJ2jqfVnJcs/TZkTrl4sv3bjLpMEirSthB0sudlmXM5DIt1f
eCjzBy8cvwxtP9jjRpb3TmpezSGfRuvSs82eEt6jl63S0Zl0iTLr6pkh8/DLGNz/MOvkwBwLBwWL
T8w7sovYnEkPkEtGarl4pl78K8IQjfPM9bb6eyZH0JOjng7NoLxDs9GFG0hPMQqClK4BPZVEK0Iw
3i7hiwgsO7XX4c0Nq/7EhDx8biNAu1ZeJAXzqXHo19hakcGp4ddU7agsrN6Ne4qrg/KMMSU2Ok96
f/hC1fd7yHmeMAw8kC7cJs1aRYcIVCsahiJugu6qci1vy7qSR7XlH9YsGPhRPjzsG7qabVn+YY8v
qdwKNx6bwL/UebsxuXNOtV/Ox0qZBtE1d08I8RgdYvO4HC1Y8V5Rpnd1GZke9qOybAI3yy9vmcVx
nTf5jKoJ6pe1x4Nbfa7Ic1Pdu1+tMP5uCDwzRHDAH6gZs07cg+XkF6E+w6E2dv/QL7+HynxAnYAv
uPItQibst7w0vkgWvfHus5fyp29guBQDe0TeVAsJhJjn0PDFkU0/eU6hvae4EDHEAGzDY20gFrL6
I7aaC+Gd6jhY1SvHApyZMSNQ9yPvTTYb+Y9OOL+oULl5rDUmiTu6DZEgzA9GchA9Vra9HihEbl04
nvphEEdT+7yGiOuzeQWlgm3SlWscLXJ8MtmrJrx5h3Xl1FqCjkDEIMzMWdzNGq1PhOP+zuYHoYGu
jLSdzAD+iUU0FM9uODk2zFZW5RHmFkPKhzpUh9azt7i0FPkg+UewmvJKLZlAC2tiYzL1UXf0HKGy
Xwdbu7iGSaWlvKoo1bCh2khotALLSa7on1yNA/EM45+1b8uDbfMqLMtfGajq0bNU9e6oVOWTfByL
g+nulDQDaeMjRXnSLsYz4rkhxbHivIrx6sljNHAKVe70R6N/j2krDHSV3oOK3ojw9IBslQAVrPyg
YJg/mL113xvNbxZiSQyDQXGYG3khp4ME96Oy7UddQRPs2AslkyWfd8WQUr87zmjDzsRrHhngIHKc
YzFyOlIRcB0cWAYOCZBtqhxaJ8t0QcHow95q92qz4zn0JeyteXUu3vJVeZVzm4ugy0ZvfQk0dZ3T
EGqAKfFBejnjddANTsuz2FrBDGJ/fzZ8Ug6YBMF5Axy5aOZnZNqYRwEOo9nEdHGMZj/Iq7qDIvJq
+vBc5CFic2dmUNYXsKX1INEeMNeHhsHWvX9EjlYfje6nxLVyaZFIEfce4KTDhdxRwRMMYvbJaLt/
u9aJ3pGvMy6uYjMK35iYm7Hqe5wlTB1DryAUfLZfZu/OvcG2Xiwha5fRP3Rzf7NNkj/vO4PaNnYS
PF10qlB6KuW5SWVM12XeDERR1s3vrF+Wg55+UBiL9NwVWBafyJJA+OVwXBWke1GLemvqDEi+wwa6
zhQShFUG6sUco+YNSqpMzaE5U4lQgIIcTaIRngraEui1bi6etBt+qDr6M+ZMA1u73J+n3rwNq+iY
B73NilXxNlClyKiEqquJZTHQ2VJTf6tIP7krxQkM9vPM5DAOkejj3WKOCCT7j/ZwFVHB4rza6p86
p+Cf6JeIdcm3s/ZrVP7yVzREpEiZR8/1Gs7CIkrHOXzD6Ls9lgXlXN07WS1pCks65NTSKMhUFfSZ
UbWcZXPrHNnjUE8K+xFGABA/s53SKYzQ0GDR7LyQEpQqERpeSRNvIvHvjf3cE+IRt+ir8p71nLZz
HYO/kEdX7B8WKsm0FzPauqnnPjcfGksRYm7jG9c0g+gk10cog/ZL6be8JBOxp3ORoxdEn+Q3pLZ2
277grW8+pOy7JDCKf3OOLNHaASZA8StucyipSQMjVgZQ2IhqPx5Hl1K70wUj4alNxtnswFf0T2QD
nOFDJq7XBZcepGcsPVmejKh7mG3lJVV413gZLGzWtq1hLpakOZNSdjIHkRX1BrCtdVwoeMOYijJa
Y/KjX/ywdA+WECS3uuSu5TmQLndkEG7m66tCdnBkw4r/zdQfvWl+DjqEfAzbNWgUCJqCzKal+hqi
lpaLhSZ55/JQwfNHpIbFnMR7udKd24qcnjrnlTHGZjrkznhx15D3JO/+9ZUIL44r5Nvc7uepr9+n
UdUngiFU3FXI3QDREqbMzFn4FA+RdLDUAKGBVXA3823+wRN4nMYjKYcsq6nU+5IuiQ7OpDyM6GlE
89ibZao9SNWLeNNW/dQDdjl1pkVN5pnXvXvoNmwo+auGp3VUpZSI/iiK4Z3eepNwNVCBiZqJzG5Q
py+B/ejh5Cb9kJu1/5Q2Fs1dLg6x4biC2rBiUTZVPH8ZI2D07q3BRfl/YGrlHQCQtRlG5zzdNe1h
PdpgMShEnKh6GnRTJAH1/IXghp7ORNfsrGyVbaLvPkNff2NBbZ7CsD5PlvFrn1h6R2vu3S8mXnc5
QPJtdrJeiFe7eOHHFuDpuj9Eq/23I6MDeIzUpK3h2Jik3x/3PmQ6gGIjUqRM7fSwsxtiR9qzDbZI
4i7rcmwRSiUb6/FmYORQF4jdlhyRpF2AYJlvUeWT0Gz0c+KuqL/Mdv/t1EJlyplCdOjO59o2P9eJ
Ao1xAbX+SEDhOriIiaI9dir/faL2Rc9sHUrkiH4+RJd6gycblGaKx4mnZCg6pFOQ+d3K0TznwINR
BAGZtNR5a50SZPDM5Kj0b+Venjx/Ck6kuP1h4a1PLN1A9JByvRaU7qzJ7M37sZudeW7FdO1UN7Ba
saPLpLQgXITCsyqHnX6bQMUQXOSjQ5uH+zbt1PdWs9Lrm5YFVNhxdAEIeiqQhz+1Tv7WyqDK2nb9
LXV950m+7cCP8WbaIf6vPVX3XU1luEuy5jQGNkl5Hj8RI53EWrv8sozFszH0b8Vwx7SAFmUPSbHY
y0odGldlBTJnVvhNWoRdn3py8m7hCo6qsLY6y43qlgfs6DlFSFLM411HH/Z+YmVMUWAZ3oPr9K/h
wDhoda5O7v8RZm2fzNUZHmWn7sibAfQCKTyk+FAQw5KxV7LWA9t3ruwA/u22QMOHhSMv54yy5d86
okuO5oWBVaP5+JRcfcOy3mWxAvlp0fJe0ZgRy2NmUU+uXl3a34pQ1Z61QljMlCnQCOIguC+j8eOl
Yzn8mBqT5mZhs6VzSc9j8wC6yH63UPmPTH6SHodArGCVpwN6tbnG3W2yYXjyc+O6E+KbiSalP+8z
eOzHbSXQZ2uH8CEQ3wocwqnR7Y+pKE+SExHrMX1SkAzQFMmWQZTV3eDs4kAu0LmtK8iJYfkF8/Ia
lUGCtPLCkpB80z16psBNNN0J1108hKuOh7VLGgK5Q0WD3/MgFNF2aeuZ3grikCJjy7bCT27+78gl
YsTrzQAra9ESGR/iI5UEhWKiBE7M8cvUtb800nePzmAyHKs1z+bgJtZY2LidwXaw/moy6faXApHE
IPc3NzCu8zxhGLWm4lACczwEA0hvBgyxEbAWmsIRzGC5vXo88dibiRYq69sE8yyOoHjDaQQsMWNG
ciZA5bnyE54h++RsZEgBpP2gPcTdzDxpjJRx2HwGEi5BAjFOvfIrtOU1rPgvs74bOSp0FYRHUbH5
KmnhV2bgnutUuxGO+6WPF238c5ZmeigR0NIT/LYFp6EhuUsw/jybThAeDcIto9Bfjj34/Itp7vml
GmaG9rMDLzCyknpFAux3SH0xN+hY1Go+wAloHj2vLxmF9z/HtlpuS1NbsCuYfYSFFyTeTi9b+9Q/
7DKuAzy9k/JAOjZF/WTl3lfecOnpKPb2eyWvhodVDB1+v7wAayY/uhHo/f8bdfLDVgoXcekaRmZ9
8XOqRv6hQfyAgf02hGPcWj238YYAfC7hcFOoxzUoICJIrjnhcYk55TzgOTDB2X3PiXw8m8t2sfr1
TZmll9qLuoPmILUVjSZavUDVHtgs/Lwdirxm2VAbpX9oS2Qky2rkJJQSax/suIy4Vl61EKzONSpV
Fy1ivYkH0y7kQS+UI0b31w4UX6A21kR382tudWGGsTLlYnlsiunDDeT2uIxyukytT0RrddM2AjYR
kavW5NHrHpbOs2fCut/4AfZ5rK/44zLGR3MsooW2nLTtoO4BDQ5EWkzjwjBK2pcaMRn7v/xpxX6I
/nR+MmajSFH3fkyLJvcmaE9BQE7D2liHgK6exvPsLR3TEZWflm7/IfOuOtZEZwwAvA5SEbsmg5DJ
kso/O6f9ar33kVUUb2D/WexkvheO+3Ms3jvJW1iJv+PEbG5cVj+zlvEy5VOEK0t/zgsEzaHVYAI3
AvMIC/3InTdfcdYgvigya9qz4S5/GxmdQomeL6Si/G42B5RrPffcHz3VpF36cU6UC3x/VEdzb0Ph
kvuLZVjXQoruVx91n2XIZG6j7qVNmA40zuHFwIeZTX1PMPBSzJfmPhJvO7ZGUwVl2Dbs7Vhh6dnN
glnzRrIZc5pE6vCpmdx/XPLh1Qui6rXiv5CedL8r8IyV0e5JIUFsWySEgqER6jB7wCZGNuUsNH7i
eE74Hy1rFqu+gqfADUZGWDIsxOZx0pQvQzl8aSj/osd/4TJ+0/I9l1TTqPhTlzUba7LibS3ldOpz
XXFEP7ASZqdWW1hTELjNs28kkloemejXNOwGCyleYXP1yIDjjliWZrioINzjyjGIVo4mM3bZ35d6
+UkjdTaIDGLo6iQOkVoPxpZneURqeGAFUWwu8O/8qmPKgkPDd8WTA7vpon0FbW/N4Wn496ekLBOh
0BA7nfOzL9uDueZvdH0fPkL0U4cw3ebgsYloUZWL7n3Occxurqa6pkfex349lKCNmRd067k3jVeL
6miPnD0m0fkoQ/J0RpfxiLPBLDGHKMOYRYHtuk+KbyctZ44B2TxiKm+yvELdUM3GPfnVpCWczfeQ
oVICCoOFI4Zjw9slS7ryHw5W6xxAWfKnvD0WQdQfnYAaRkqSbQa9XMoKIzGJB8+5Cv+Uo3035za/
SbMUqbHz98UKeXoDJwWuYBbE7jCE5R5G9g88Me1C86le6k9M1L8gGjSJM84/FhnB6LEL8KzYxs7I
ZIpr0LRPVjWPl3vmN/LCMx6bJvO2hnydEkuEkTuPjm1uaGwmKscOxZ+NaI3PetTE2l9sfmamnmTm
edyx48U2Qyhgs1IvVuUzwmuYIu5Q3/2hPhejU5wXe3kdvRwKZ/ELB7FxVgBXeIyA2xKxIHRTnmqA
SDG6gbgxLDqvhaqvFIpLCppObHs5w2w4Ju2KNcCCSMQOkZ3QbB0N3ryhqdyDwhUZL7RDd2tJNDlD
Oo5TkTIrZAAkz7nngRCo8VIUyzdmg/Lml91v5pf1uWODHZO87DzMQZDhB2BevvGI57VnZHlBvBF9
6ZzRcDFoKs3viJYD/+eUWMBp8ahdbYW3ooRXPwdRQ+65eFN4w/gQtmwtJYMB4dbuUUfhO//Iq7qD
eQjyQU7OL5on8OgGVbx9S/o0UMcsjiH4pRACgpeh4EPWaMoaSzSHufeIXkDtl43RuiYUHH+FWf63
azJIioHpu3aDxOf1ST039GNLseeafE2sgqLRw7EFoWalQy452OqZNhRt5nIgkWaLtfFDOLvFN4/o
vvJoqOBg7aBUmfZufF+3RlW33XCKi7EWOA2QACZoov3EDDcT8q3ZHlif/QvnZbp5+j93ma51H0Ff
EuIbbxaECuqoqbSjDCcFdXjgDlkovHcxRhbiGvVC1Ml+QlM1+E3e8iFgo3G/C+1u8smea5kcBARE
EirKtVnsacCY6qIteQsGH+7NGOkDw8q/u12f1KCOAb9Jgw58yTrU5tXeJpLPKoLIFrAdByEwBEjL
z0/j6Dw1mxVlajWhOnv18CRBZcRW7rMLxiDbISo8a9e9l9tGzBFKjlHF6mrZAFMAWCa1GHKz6V4Y
/D4VjtDHot/ma+ldAmhJmdssVQJ4l1eo7bORXeMDUKpTd1cyTtJjLkQjWIvROxAP+drlakm66T4D
WQK8wiJ6LQx57aPhbdPSe3Ai8QLVWKYw8r3a+Af1A9qUm8fNljN5YgwS9CDthLOyi46W39zq+qga
/waXg6R2fS8YuoIpwK/RZGKzTN1w4gS+EQ85xEgdnMxZvol1KG9ESddVHhwiY/zZGrfez38QM6yy
ttrEzWn/A0yQ7brur3UXvJt7M2fe5KZD6M9eLBhBPm6sj+ZyZzQdWadVwb6fNzNKOfzyOBDGn9Wc
Prae5ae535Xdbp4C/bN4UDpN1kMbZoYKHn2ABMlqw8wumDeY2qSVc+YngnghYg1mw2XIOTsxyjxt
szzTUsCHXXuo4j7sLAeDJm0j3xOYoZkpniS4tlAV11YYvODggUtFlQNdHl8L1n/f0N27ZI68OMtr
3kYk6fXQFOdaPG7mnBAro5f51vi7HRO+opB4OlVc4iIARh+eUaNtL9jdMn2vTtUOD7oaXSsxg+ml
DUObBVIF/q2HRrrDLZS4C2PfoMCFkdefMdvVKUOTkUkxt5pqlTxZCiFtp9lh+yOzE5b7peX+wWBe
vKOQWMgf6n8vlcc2iUrMtoIf+DKXtO/kc11iNJ5GaBm7LfdY0mQcxRIQniIaTuxlWNOc0dXRAJQW
shJl69a8bOM4nDrPIEKTvBPOjRnGErrtay+bGS7Z17bDhwF/cbUWqeLdta7tnZqeF4jQZmmiObVv
IrepFgPmxdaPDfvxMyQmcRpwBsawersD4IzfFsNb9iv6Ulk2TYWLYdaGsUfrd/fXM+3yuiupaUwj
C+TzrEMeeKvW6/0D1hZscHqzNZOtmt3EVdZlQU7q0tydDUJh/SEnQo8NNqXtOB6X2b14AaTSRpSf
kLSDlwkwBlUiOtCO9aQ1/cAEq9aNuf0WqOfCrhPSZacYp3VazTjiYQA+qEAeZ6uriK/3QIjP9cMs
5cu2qzfHDUjdxMEWCf9FC9/NrKa8KoQqPJHUA4QMiAQqywvyeUA2xYaYwvzLbsaILcYu8xAjkN65
x2tj/vIGlychaF59QyWrFRHaSM4im9vg19xCLEUEBFBLOEdmm7D9e6ih3sSfsp07KkiL385gk8Ck
fkYGd5dbID71RPBfT6NbRCILwEXHWEnvAU7y2Mj2OBXLu65YoebgWFnvt36S13fLK7dWu5C50kcj
USFCpqWFG38f6X+XAkBEiQktUOdOGAYT5y3F6W/yN1+YR5+EDqyjgxU2CWrjQbQk5QhZvYO8RU8x
YxsHBYUkWL0Q33qyBgrDieEN23Sqd2frf3bF1BGAiV9mrMaPbqID54puUlFrM3GoKIm6eiIW/snM
fcrtTh5HrpO96amka6ap4L5SVLjM2kj3xfmbl3WFNqn9vdjuPwdJCzMDkHKOkTGzGa7kJOXp2Ggj
LiLnuylYcAxVyAQ3iP3e/TdX/7Wl/6oggy4lgY8NNRmYqepvUdlojFbWRwtzAeGZgnrQqE7lyElK
wk0TWyBiMgCHFfEtyYBCOumM6YLvj0RNxdTQa53Hoiien0Uz2FQOq1sTrjTX124hAbziNj9Im5Fr
yHIscQDddlaJJ47CdMAZhCBr1ijDQlH52c4nV2P0m6m3GK8lsnP1wZ8h7m+/nH1D1DJE32P3RMH7
u/GGkz+620HXPkF73d7c+qJyz2EUMi0a/1SozvBwV7/qMrp0hrudG6YY5a6ZTQ3pQqzIOa+o681p
uXVl+EfYlfWCpPmVYKo23sOpfaxRvBO7vv/R1G+pDjmpVHnZaDYRqWtKgqV8VaPxQg2Je8mcvjUf
3A2G9i2wavHsTmNiFqiW3civsmhbXFo9fAmRY/9cFjFcatlPrzsQ/IstQSSbC0MKg2UInlP7t1uI
v0U+GXS9eLuZpzWnSVrIyO2lYf7eG3G7u+Yz0sWb2RTRVUDcOfUaUXwDrjlhs+gTRRi3xEedsJpm
YREeV1XNcHTGAqZMND2DMMzKPfjM99X4YqQDujtCnELF8eHZSLYacMwHubsaxwwUe1U/TH0U9wh+
CSK4+62JrRtVZADzThbH0xer2rFUtPfMt0Xe6h0cS63DB8PkD2y57i89j3YatQHQNX5GqjYsnBJx
49MOh5Xub0X0SHIYDy1fsetduOA3Y0QcjHfha5oJswaPJLMALT0Dc8gOCJ/8LFckuQiGnWmfBNqd
DitvN/WSWaUO6KmsdeoHZ+tQKeMlvLodMqnZ7U+Mzr23koSQeHfW936t3t09Z6MzBxZkOVZH9XTf
9Rfg2xEfBpnZcty0BeXuFORZGPxecRPeiig8YFD+6U0LzBxwozGxdD+Eahwe5oqQ3Wa5lnYL3bVr
3z0O5ZRKjESkegrPBjlULqlqPB7oOFoB0TRcjpOzZVZ3J6ut+8XdbU3EmgwTBEExcmrMmwZ9Uz/k
Z8JFYKOCA7kIpgOHyfH+I7ChP+wmuBHcl6S27MFxdRqm+lbWETr24Op1fnK03rKymP0YGJWNHoxn
eiJnRrZcOnQg3BbKgsu+OlFa2rNz5V9M3JaMqNEmmDcfWGvyMK44cC9WUINU7sHSh4wISt9PuWSt
C4JHfUDp/o2++kXZ9k3W5pBa+2pSuY9/692OTs7cbDgZQXCGPBQBc6tckAzHlg1eqbBf6iW61nxn
jXJiUuC5OEb8/2NToONBZ1itjv0cFpymVgnT3yLV8Zj7jJlHAGwmy3JMOVu6dlGQTszMrtjUX6PV
Gt+Fi8irZW+Y9ajeYhkV+gBdVySdK+All7Swbj1692DKTyQND+NmEYS+CJR+m4kukC9dlIXJMNby
gZP1gg9YFRA6xFZUy4XdVt4sp//zIoaQ5WHpyjqV2OKGtfhqRJdt62rcBk1upzH1z8sKCh3SSHVa
/O3NyKGz4UVRWaDxRK4uL8sykNPhPbW6xD2wRP8qUVuZ2GWeFiy/+PZPeDnjySQ2dwiGKo1Cy0gd
TP5IBe7heZzk7AvHOKwX5rQYQS8amy9MUtx0agBu4FO9lWhFwKh8KatWT6b2OP266gP6oIy85jrm
ukW64TJK2wROBOGyBvNcXBG89dMgikzLAJSWX384c3fnhHYMmizsRCt5RCScmsaWLSSvJwVAjLQi
ry8Vw/h38/3m0gx39nYwg9AGu3JcbEKroFUq2jwLxl2GfWWp1mtheCJpdo10kt07z+TM1/ACJ1t6
ieJNSEbbZ6ND+ez6O8we1EG0OAHTBMb3cCUmfLzvsrkPnnd5LSvkqY3jFA8+bTCnBfmNQflN7oyR
2egPQZLSGuSNPpsRnVan1JzIlZwznIsRdfdlqqNHTuw6UWveHNifPxmuPR+b9c1rcLoxDj1tHjNM
UWIyJ9LEvb93XYaUbYjzcLKuXr3Pl4rPhuX5DqT/9berPS5MIIKzmNSVzZB5CRvKyO2jK5E1jppl
xNzKFKPsZz+ZiIkczDHR7uMaq5azM48bSQMfuEGP0zy0bybq3p21+8kPkPzoLFoQ8JH3bDICw6dn
wYZl7l2hDpbcOcsMS7OL2LZ/kJIqD+OAeDPajSW1qzBMNoUYzx7RRNgzUa9ld7ezl7+aofkQbu9f
uKD9i3f/BbHwZ+dVY9bl+jHSE0/EMJbE5x6jduCS6RcrYYhpp8o3fm/LnYpC8PVKPsfBGfjyJkLH
0mHch5emzqrSgvhJ3Iqzjn9pA87rUlF26Irhhk2NFYronzPT/bfzTtjIkrMUBCoHeE9yEzUzK0OX
QoFhJpRFJNaYqtiPsr9anf7+wZpYrewU2m4AyM2dTrR4eJc3FuNMTB9WDcKOyBqZZpqPztkoUQqX
U2AhcHGyfJ0udVGKR+JQrZNi/c/WEhk9r3vrs9vEuySBAHs9AyiE1AsoCmJapitpFbdAQ1T3x+Fo
7P0zOKxPS5Fc6LpMV3EWaRtgikNcfbhU19otlwx7Pi7Kvf3cpuqnu7rbkWdjudYjaT/Ivkfw7f4D
rJ5X9gwOnj7jITDZg9W5+BnJWfxChiEwgc6RrC/Q3x/x5f1EWjedi+XNlITmOCOqXsRO3hlEChPF
6W+lW5XoYjQxMvVmHLnueiTZRSag8aaH2sTPuU3dZze7zhnZwpRJ+sNLC/+XQq9ERMG0ljOVvin6
HHZq3nAZpngsGqhSBg2eYFC2cLC7U74hEijfbUvf5et34Y8J1Y5iP/TqU0BuTBCVPfWg/KDn0Xeu
plsGX5tjoFH3P+aSDOZ1YIizte0x7H0Xb5HMasEySs3iT7Dgt6Jia4loiNj31ZhIayJhjruJIxyV
268cOT1yU/03rJlK9GzG+ztVewU8n7aR7OK+yX/MW3+pvIIPX8fE1Z+c9hAkpCJU5znsP9XGUVgG
L0G7TgQy4falL6ljJ+D+rWdt3hVVkHDqmAsM99c+XrGxGFjx0QFbW1EfhkI+OjVyYFQ+S5O/sVBE
V1mid5lhO/JkdikkzxIDtEQjyHx/tSumesG3z2jvCvGJK0hANszDY23Vxcls0ekqsqUYhMQYEKgo
+0vLqRabd0LCXYQ2tvl74RF5G+EvNCeQx52Gal8FsIftkr5Tbvujv3QmT8+cZ2YHRRiim0rDwkQa
I2p51KHDkj+vszWUWFTJj+td+TRjbMS/BzQkEFTKQYjYjSHmq1DhSaEqnOGJvFsv7mCVJz9Ck0I+
9991yB9gBVBzG5hNtmg4AaH4zh3rnnaoGArmOE52n62TY+nqwegCaKi9/8uLWJXmBeCjkhFha4Y7
70MQ8olAwVj3bzu6oguhoghR6oMIkUji7SueeCcPNk4V094VuHGWS+XyMbm+eRxd8VMRiJvOmGbI
sfpwbeuvV1b+sR+N8eTiuzkw3bo5ZfUb0xv2D3N+kbPFbMgFMt1GoKPX2r6ZbW4i6NHo6hD4QaVT
zfG3NZvnJXzEqemcwAUAf0qolr6BeejEnugXpSwf1Wo5sWVHiqKAuGgrxE+NmCRXO5O/4Zpr6z/D
YBI433cwfn/paEidYkYsvzptlhNqRVdkHqzSx/KTj+jmBfuPRZXX0GCz7+T/rWYJzWwjCoDhVJ/U
A/XZyMw9HHsSKGlm7gYMNrNIqQtBWe2Xp+gnhA592pwBePjJQHJMeA0qBH5NEZW+QyO0sfre1ZY6
LvTmXmeHj5Tt9s9zUTkX8DqQj7Y+j82g+3QnEVwxXkLapJFAu1lwPviOOlt1e2usAukqv7FtKDs5
8tPIs+RTTnIoD/Jd8m4ZxzHw6OzkwXQEFCEuDHB+5kcFnf3AYOc/1z5FmqTghlQBcPYH3xnPVtkX
z9WgGZOSuy2bhTPX585hZ4GMS7jmre7KjTVoXqUyZ5cwhr9YxEfPRgiGx5cG8MvW9uPOnZcLBpxd
/JhXa7k0C5pwE+r/QSJZyL2hv3YrkKGQyfP/mDuT5ciRLMv+Sn9AIlsxA1sz2DyRdM4bCOlOAop5
hgJf3wdRXVIRXiUZnbve1CIlosJog+Lpffee67XTdXayxwaRP041+0exmWO/2/Vh+6ODKxO0jZ0f
qA/eSId/YqQ3N1Y46GSSYrmhGSvmSpyJAp2JxE5KWfXWCzkNY52lQkdhPFKACbMIMtTgCO4g1nsU
dlrAcvQu6VKYuGxurZRenEJvsOMZ1J7V5ANw1w/bEiwUj7EsAbSOo8vviElyOkb+IC/DTP0oymXy
XDbWDzgxLfRM1hlaxLMbrN2wtfrnEVAc4L61jmlxlWSEoFUWbzWX2bsevpWX/0JUzq8Zc2wqPEpM
c1yPUrPuOjxwiGzmJTc5XzUeenJRb5HPAU8o1nSeoT3xDP9wIvVtdn5PMThXvE7r1q2p7uYql8td
4o1WIMpTuMeAauNR3o/nUVSPRqF/RTlkbP1trlpWo9J9k714oT0tP6lBPfcSkWds9fGc3+pFKUK/
33uF8T6S5MYPRwufSYIhdTwoLs7Uw/9H2Cz017DKq72Jr9eLaLBSLlmrAixuT5moBgfOZ9q1w5Rv
U9Xk3D+tMkg7xo924A7s+HxVcC7ko/eE1I1zLOHH1dZyPRiqYRnhMwjj5ELaVMiD8qNOfa7pbfKK
lWhN70d9YuOzTrrIBW8wyK01NtVr6GH3xgtDEZW8phRwBF6eiCWigtDj08yqz2+ibw4+3wSOo1lt
rMk7KlNPdyi7Eh0IrTmfKYdxT67O0NM0zotHLNAf+RgGQDMQlOh/jUjt2ZENJmN6VxVzOOD7lWUz
DU4TDy4IQSl7q/mxaumhVk7/TWQJMCimlpUrS0pjE+3D67pnl4eY54hXKsS/mngyAz0VJ9ZHJzC/
atW43Wko0pPXMzspmq12RteKFUVlXHg0rntxZugs++o7wjX3ikF0y+VR8tV0Dj4TTNOX9oWG8yFg
lnBmWIoKmrUqkheYuYzcchXZuXvMex33T2tsIdEvCz5xR7H3zbcKKjSJwKhqDte0hFL04Kenhv4x
Kxu57xgD/1ncjiUH/OJfpPFWvFk5JkA0Kx5OlEsjnUdRDdKUpox6wrHJ9sbbTJZKdz79WQ2osaMS
4dtg+kd3in4kKQkSx9/EfZauLMWCIPmqTMWyty3D01w/hIRz1qbBIiWxw3dbKSplkgpWUlk8FV63
wxQ7Ex+pbzihqHOba+Oc+fzTc73It8RZvISO1+LVKC1tn+g+8MGeVWo6PbsFSzIlbFSYrNirLEId
pDkuq7lo0YmyagZSOCA0Oc4RJ7toORpbwAJddW76OsX4BfOqT/pPHYkxf8oS0z8NMI3Msr2x0COc
FmL/9Cn4DYZKr05hVcmN5ZXGuqnzcJM06Z2cOnvLPMp/RstOvU2MRBMdzqRWnG1zuliLiTXyIB+T
4kyhKCTshaCwUe9113daCoOmlHBP3I2q27fBdvutLkIevfWhGHKsCLZ76sg9kb6o1W4w2Y7Z/Yw/
bLKfpHK2QylvcAqrsVLPY38cMyNnOQR0wle9saM7hJ+ti18P5+qWUARxjJlyG9yk9gouur/6kJFn
XafI3woarKFytOumf4QJu2hVkiegPhABIUSVZNzHJ+0ho17ozp5Qqsd6sSkMv0qMsuustr4TsVxW
mkJj7cfN0YDQD2LY2mEieXdGroROXx/Z3fh7fMo+BR6z3EOzJipr0lqquw4/74Tg8GxT/tAO2QOy
M57Y3pMbQm3eWpM46Rq7gubuvMURA1OLEsCOmJ/QOCYbPn4ebmvdWyJTlX/UHaSXnLsbNi9WC90g
EQz8PN769CUbeAjgd69IXRZBR+qBT4LzoH1MSdRxyODb8CJuxzP7HkdWPxxjsi6FfUp6+nb87mc6
yEfeuj2vH7QbfLODxNPJqZkG2BqRPG0Ml8wOHPtevAsH1ZGb0fZGQZitqkZvQwfi3qzj8qGKY9pn
5vhsMxHjBrHXrTdQ3AV1jj2ifekiMABu/VJJ7YYDxsLGV4vNEKaMaiVTEPP9KYnxefHYXlHntfYE
KhKeZBbLzNb3IfSioPObu9Susv2EE1yM5GSV9gr4rwlEBprLjKptmtIzwoGOjadaTYMW/oiL6slS
2j02i+Mcagm7ST5wKiIgrO0GiDPZbD25k3bhSuRSjsis5G1dd1AbbWountboezZYs43SNZos5C36
4GVFfRuOGpCyvPmV9uAnlCxWGMgD0i5esq5NlimjbqXgE8NPx+0xVi6GPiPeO17ebCnEsQjMep/T
goEnG1qiNxQvNvUIKwJLw4blWalfWmrkZ5mLS6m/iZEN6SJw5rJvt50gOU1dNjJ+MotdRUPzRD4z
pxqeMvhtnhH3HmW1SR1OXPIr7S135JqKndSDAiWzCKgnt6PCMtfC9l/c1oATuQjUeDnZMcw5Qcuo
TA6tOzNLVkQ2B6LGY4sI6VCoKWszCazFs12YvPFLY4rpW9RF3QrHOJZx1G1c2YjNnIyQVxxk1Uhh
inSVvXOq+sVyqjffC6dbkmqnLG5TNna+vuKjXRQWd19ZRXPPjd1BYeO/Ll9aXSdImunvsKKTnTFb
H9bABJp0ikc+Phi7s+5zN3+keppq8JmSGJAWEzJKQuSkaV5Flzx2CmATAeIST+ITNWHMYhY3W2zV
7IfmTOekLXiuP3Pzwm9A7TBx9OpMZTjvm9T6TZZxB4ZwFhSNg5d9Kt/jQqfEXjM8Zi0KhKuSwP5I
63jrs4yLrCtl3ezV/PlruXtlnWTTllk/NSjmO6hzPE9L8TVRSsbTH3W+RQ1Yp908rYtQH0h7mgB+
wI675sSZ4DxGVWLuovbgWtgl2Ibc8FDh37W0Vc5lGgHR+4ZY8F56B8ONPpGpjR2paB7ms/NEYtAB
O1WnRMspi2sQ8JczhX1x8mrG+UFQTrg1UpMexoZ1r/Q5PhKuJNxIWLEjZl4Wpc+dsKi3kzwms2av
zKRXuwpHCr4vmJ5Jhuhpwc4kqoR+W+4ajT9YaLPBlkK7x4SB0aT9YtsrOjWdp9A2aEMl/hE3/ZNe
0shFyG5D3BZpbtBZoURWinDXVle7ZiaF2vtQkKze58LeWVBG59ZQaCLRs+7G08Ga2FmUS/S9j7O7
HFWJ4vh6PZhEPLEwU9dHiem6kHxglukxOxS2s0q7JGK6nEkcYh/ADMNXzrehgRFViVrK7a32hzUF
9AIrCsYWLlXHoI+evO5m+qCkn32MsEmUT+qfZcpp6t1Dl9bvLvseJx5ffOn/EHSfrseYqH7COBAX
mRMUFCnyj4KKbOGhCp3ERJagfOcjrwgegod3oamYlVRJzoej28uKxaXzrjyXhTPBMdwntBAQW1r7
mIC2Euv7ZErcpWJNuBlnQJuq7ZDtC1phd4Z/b1gUUQvvFY2GJLn3NsjlAPetJoijt77xusDPqDAZ
B7ZXK7uUfSDSugloCmTRWtn1BrN2dtC7cR1Wbrv3/brAjUfsmOXsjkg/Nx8lWb6y8klFQ7TDIIRj
6jMUSZIvGkbQ1VxpZ5kulrt4W83GjyHfpvgy95oof5BhfJnH7kge7ky+hCJ5oT2aXXKMQBZTCDAH
SLS0x6GLYSerINeU7zTgtKdEL3d6V4z4qAkh8zHzABG1EfRN8e1M3TppATvCjerIf03xbvBsB8Z+
9hhjR9rpRvXNueHiutd40mC1CAzzu8lssuPmjOim2jRwexcowRI9b7Z9XVHCFHG1bz4r39ACN/Fo
7rAILhnwv4AJG9s67ord4Pcb7Ob9BndGuVclz/6pBDjZgKb1mr1Hxn7r5/0vWennTs5fHkAJ3edv
nQlVb4WDOt9nE4tj8ATrXHZbZqF3h/XcXmpAFCzuRH7m61etf+g7PyYWr7GqRYCJxVNOzRQmauQB
8jW7vkb+khO+xMxV90k7n8zSKg7pmPN2Vcy6k5Z/mPpbVGDa1nrc9u4s4G05GJ6deguCjbmjYtSK
nzS9f5xbcmE6EZWM9QnSb+jw0DPPYYomVUzGUxPGI6UhQ/uYwLVeO0RIwJNEi71JLeVbnDFFlgVx
6i6BuXaJT0HoMDjT/FyedWyHLpHezc4xmzfbkhrsb9jynnwl4xn22XAec4wHaZiYW36zo8a3szV9
bAUeO2gbjdsvvZUvhg+EjU8/24xOoRMJplJjNiF5wIqNO7U2yuYFI0V7GHvtJVGdFZhFV6+rVN9G
WI5i9QTq9LNgdVkZprhOQ3pJW7PZ+62FjSIvNor6x5UGOj23MXhSJ7PRTKdYc7jM93aDH5UUJMdG
ePBlJS745txkeIbHhhIpU58TB8e6ZfaXusTXgYH+p7Tsb6fxbMY7SExu1dwEbA4K/0hGQPxjr4CZ
l9itRS6dK/k6cTxnXYhywp7AHph9VwTRCZ4DlShZkWFJyd1vnMDDzcY25zaGR7CNmwibuKOLQ6iB
Yb6SxvyV+P0v/qJk6yuNdx3TSNThaixjrpoZgfNVokXQvloQCX2TWSu9QgqKB9qcVJ4/NI0fbzso
/FgkfeQ7FYBRSOkjI1XY5NhxXlOp0SXVcys0JnnmfHpWie0EEHt/DrVvXVIsTHmYzadW2W9djsci
MYnh2hO5zZ66kGBI+q8yYSU+SePMBf+1sDowdk2crDXNfSGVWecl3o2CSsakfLFE8RAttGzO+ECH
d8xcSzyu2uBKYRup9Tsjbp6qZjtlOja7Ij9okWmzPmJsMPz8bXAn7+GP/yPxXuszEpGCoE0aByYo
8eAy+5lNmggsPbSQGDg3jJRglFZzEMhU+9Hrnr3vY6gdaeeKHX6AH1mkXeec9OCC+QRrYDI2Si2h
EdUmMNia2hH+yKXN0wG1WDyEUXOvtP5gIBnSRsr+zUaXOHVAbDdGCTw4Y0jCSqQHfdm6REFsIjEU
+tphVh2ktUz7rL+TTL40RpPfBrf7ZYcvekrYLcQ1wTIJD4TsKhLKCWwaiM3zLueWu7KF7PCXFw9i
mL45aj06Zd33tLXR2ikHcI3W3Q9o7nUZ+gfT63dNwuSSGHlyX2b5Ye54zuUJwlgj45OtNyG8A/Cw
+KHwTQJ7Iaxa74RWfPYzwpejx3viaBszh5VQ6tD3zRKWGCdKv4lL96Ee20+e5+CKOy2MzmlbxrR6
VvZmGgRx7tH8wHCfH00VHhQLT0dFPgku4MWDyGlAZkuxJnEIOzNknhi1cmBgV5gI+zaw+7jbpUBg
8YlQqKV8+q3GsoyCslQk7VhMmXZ9iQ5Ei6qjUfR7svzvRTQTO5tZeTIIrMNUx/+kBq6unxbGyRvI
CZ5/Wc8gSqVyNmUfySDfl309eWUWaz0/lAfQ1RnJpI7wRYK0TC/SvBmJZAdq6EdSrGm1iaO6WJyd
P5vkMRUm4gt374CIoaZZZyNNAqHj95JlpgU4Kxvk2eokLQmBkhbZJm6WBu7uMDGPTBPLgo5UI/im
1keNsp+j7tWK6VoB4hHdjzb/a8jlNKA9a2/KBMiDWT0up4/ZXlszfIloezixmhS7afa+fINtuxB8
L+n10ZVj4lY0p0etGxD8XDPdxV545WJ6jRswRSZzzOBP88l1mtewnUacBom7T7LwtXez+lJF/YtJ
+Hq7xBusgiVokyM1OYZMzw0bE5Jh7I4QnhCZ7n2yAmcre2SRd19nHRV8tsl8bAZVV355Wm1feebf
T7UcuG3pHH7UIYY+TZx94s4rl++7O/fdvZaRw4nJaNVmbWxGNpA9ubRVky3W2YJnakXf9nMmpj24
BiOCDNR58MITS78nUWBgtQTqMtFJB44kPNbOj9RT4QXK8k2vGnjLsyapESPCXYwUYcm2jNZ9BbLF
JXtxZ4iXjOs88zrrribBU5EySd35PV+GRScy2sje5WYYH3WGZ/YhbDZqFop97lk3Q7ZED9RnX4ps
7/EuYiLsiTXyEcOTxKGtrNzEJBAa+yne5D1dEBaOULod2FmpboCtoM131UU5bnrfpVdGe778tjk/
xk75YYIEKh1y5W6F7qTSuuYQ9mIi/uSlw+TbEMCZooKeQB27Xdj0Og2JPGhKh3L3eXpkteWhTRVx
ILEpRfbF65coro6FXRN+fOrMQTvr1XTL6pDS5Fk+aE7xXIesO+exL66Kgm/hm2++bfvbesbHz6Pq
C9khuViuOsyAC5oau4iHEj6k0x7nLOZpjDF7f56+oMaDE4SMSFkyXt4VdjYZjJVJUUHa6MCTVjVN
7qmXffAY8dd0f/VrRlRunJh+uSAdpFDJKSyrn73Jlx/m8FFl/hUoKmawaAoIwOFULoa7Oc08usxK
jDwoJqYOP0hvWzxrCEdTlSZbugVfUjprWZVgsqM8YI/BjBEmn1a8e4oCGZM/gGdZQCUCglRkEoQN
9X7TR+WPeMJP3YYtBQ4auQUV7tk+Dftenx87XS/uzSV6k0Rfg0i0nRaOz8puoQuELvsxb+V5MZWl
yr5jHsHAWK6y0nzFvj3uO3Kjwdy0H2LgROQnd2wXVEzvuJs4lwQA4HVte4d5HsRadSIWG+h+ccdG
Nb8ayjornDdrnHj8kCMaerhZrqKBuSAdB2LUTvgSViMfGG4HMAT9btTwbMkh55ik8y5zUWkdV373
uiMOEJD2cxwvGwM2J2WDjMNUcBGkxAsz6KBjHxhb5b7RZmyp5czXlWynp3cJ1Deaa1obQnWa3Wr9
JySyCQOe5u+tqf7ArKmt555HuMLJgdYdHYHMsVRsu7uCYuhNAYAfXQGeRR/fZUPxNNrhpsp1dUvU
fcqtihhzfcRwT22JrSYQ0XTVSmtLiU55Q16g1YfbnWNm+4ZsWtBli5ukZVmjDdkvfmVAcNlYsJMZ
7INIMHLIDqiGqqZvD5GoktmAXcWSe0qCzkXxB7cmHjE9gyFyNOzbJvKq0MJ6o4AGc1Wgi0FRTUxp
JtLNmG9YME24CNvsyirkDiYUu/DeDZSNp9HATmB4H2kp3M1QNZfMmhn2LOzGc4ObtKLDZJiyHfmu
7Og2/TcZoPiABfREVD45ioeaRsLN4LI9ktL51YsiORgz2hlsj3RH9N+gTEPsLFHHH61OliHuXrgW
dywylttg3ccn6XORVzxd5zHiV1L7BxIOqdDlWu9tYvx6Kjd6BwlJIBd5stxosXilTQ5+/fCQyht+
8XjPyiQFNZRre2UoKqYG52AY9toliXgajaXjIX1De063w8wr6nGfzGFfbhBKvl0d2IRHznltVddO
qnprhwweicPOenAtWm2WybVLSjYRkMZbA54gj1H8hc5ja0ACkazhg/bomj0pfICleOCSZhs1+AQo
/DJIVTe0PNnVQGXlFFPcYRJrZ0naGBEF4T6aslflfmAk7NC6JmNUHJo1AD1sqp06DIvbKdTBmAzT
npSHzi+iLwPTozhVT3Q+C+Ik2imnhuUiHTgVCLIEOEpvTUKWb7IHxsQI5c801ABP6FkZSBtUB0pi
CBikrbp1h4k1wC1ZH6eO5tolhiomjVO65SULRCzW2TxJuxqAcsR+iiAeKwW4QwbDDzaRKEx2tUTa
idEiMA0gghXjL34nX26b5yc9xWEeO3sr0uu9kYd7foc/YzMxtlgAdzyS8DQbLF6qhiVOmZr62R2x
NRiQRmZhOuv2VHd+96PO8+9k4bo5vfiEH4xRbtKx8vbp2kod4CuL38d351+57eNfKrW7hJLNoJ9w
hJeauyo9U1ykj6gYYmpnbyE1ZmhFZaJg4rK9HKNa9T7yKN7B6rwNPS2P/AR2GI8utdkBbC/7q2t1
CLw1pvjCa4ddhoGmgI8Tk71nGhPrQTdAEhUEx3r2AnlVcOja5FH8wV2NrUs75zxvitlxIHzkw0F3
SdjF+lnBBD2aRaSvbTwL+8KeP6shNnYybPAGyKeGPd+mtgxjY/SsMeeuxKvqXpkqtKOhoTp5zPeH
yZw3XfxF47b6FC3LTfBNq7bkDYpmy1zG4hufR0gzF2S7mbDmOh/ycZ0Xxc2sqgYonfPlZlG1j4Hd
RX5H+t8gT6zhawcYwrI6ZtuVO7WOuN9yW9UpR6en5mqB3arMrQ0lY7FpshRJ89eZ7PV+ELxdRBpw
BsXTk16Jp1FH45zZCJtZB7Y45+E2mzNGrRLq/lgagdTIT5fRcG71nxr1pGvPRKeLaO1au+n8pZG2
DchfciuljwSkfr9phAL7YRPfL4fvAaQpCQZ7b+C75yz+9kIM7VivsVXMBvYQwSVZk90an53YZjF1
pcRzyUUwgEHD2Bj0oO3wn3urkK7bFT0pjOzsdgJ4co99X9z7Pi2Tnas+9QGnH2uNW9/ATf5H4yaV
56aezzc6fa0VnwWJFo/fcYMjZ0T2wWuE61S3P6WOB0p2eLrj0j/MWhTEHdf62cKQxW2HjjU/+hjd
SN6XeoROMdsPs4ntq6R4O7F62iKXubKeHPdoRzH/+ILRxOmJBZIEW4/xDdHRnZxPz5zTLU5GjRWI
xN656E+xV/Doqxlrhq0iEX/MCE3QUtVt4zh9med22TT4W8UXtqZTngMpNNde5nooNbgAaX4b9lyJ
eutn2ZAzl2NBwt56bEIm+symD6mppnj/j8oxlqb7ItqTeWYlNC3tA5hrgXymuNX4AbaKs6q3RopT
1SPBzGtu5EEVRaiPcfk92Ihnks4xQBLAkoTVEZEBhG2E6XtpMzJgjD/kyvqRYSEHuk4KHsjgoWGk
2eaa98KN+Q5fpE9bTZMR/e4f6Cg41sK+n1nc0x9EPfVIdrFLG0ovXHrZ88a7ARv4SUyNfIEWvztx
Y54ch0Yl9uSBD89v48GeYdPGGQnCdMXKll2AnT4Lh0YPgO37THp7W2V8l9KW/ykBnRFm5E/5UgYz
Iy/hW7LE8wzXJil4fSUOKVvsPe6lc1lsfM94COG3b3oMn1wn+mOeF69VBKnLKvw8mDzkvM55EAY6
Do4TkxeUAN8sprsWpX8FBFc/zflzHdlvcRuGHPdau04A6EdDfMnwv2DMW5BiyRIM7xbtnESzKbTA
QQw1OmI2adS8cLcVp1xYj26nFUdFBRT6DBWZtsL3ZipM47X+YLTnRLX6SvTFLVNkSyC23jDgP0Ed
MNeqTz+a7rvN+NS09r0nNIxhiU0kxjrQwIW8NEl7P8Y1DRgJ6hEnFqhNez9iAiAQIknJ67eR7TNn
BfQM7RnRIDnavfbcNepJWQgnui014LtGhWR7y0ScrnKjse9it3soyuxCmYXESjrQmgDDafMP0rah
Do412TcOsAbsaZ/uIpsnpG5W0DHI2BgOzCX4Z3qk0TzRO7h6nh1nkDDeGJiUgEbjodPoamZVmRpL
sDuCsIAhRm96Y+2MIbQDpfNApZ3g4IjoPFfDNdQMce2Ff/K6+aEzy7chJckZdVsTb8sK2SZCCSnW
oTG6BxYB1WHZcXfUTz1MrX2dfL6o/6DJB/07LOI9W9Ez0NZ5hekK/5+Z4+jguc7mcB+aFqufefGb
JtjI7f4MKTVbt4nmbP4gdv9b6PP/iUb+Fwb6y/8T1Px/YqP/fwk1hzX+v/+TGx78DjVnYRL/DjTn
X/gPoDlA9H86Lhln2zUMBzio/Z9Ac92w/ql7jmc6hoV4Yy/U8v8CmgvhCNNz+Ndc3fKs/wKau/90
mPtdIWxHB75oWf8W0PyvpbOuR2+95bm+SbhC2AsfHdz5n3DmAPVk27ZVdac7RniwyvhhyP3xIcO1
pneKcdozrqqt5hM+nvzaCg9qhEgph2CzN7DeuHriAGZ4Xh7f6JDEDZnHuW54GoFdDOSR37Sbosqf
6ICn2Tep8Kp507yyrerMJHuPV3E4WXJ6dacU1FNtvU91vOcePJPHD5+bVC1S/XTmCQSz39jOiNob
KxFPc1QdAFGST1NxefNalQbRRJVhKm1wNfNdXvfARJYAfenkdzh7uWZl7UMoe3OrEqxciRb/DFVD
gErp6ii9Jv+bRl/D5L37j+KAhYT/x3vrI1mjJ1m8x7YNyv7P721Cd8+o0MHuWsAlgVczirNlbzDQ
zbsUbmnAXUIij5+TooNYmrTmrmldmkgqdfYtYLd97F3cMuT2aQ4P1oRBrdJIVzhRfavKX3WSzzA9
yWTSjhb86Qv8f8H3/+tPoHudb+V/e+2Gb9mWsD3bdAXf5z+/dkUxfYfPqLqrzD94cyWYL1aG3AX0
W9KG8FYicBSeyRHj0i2565zcxcr708S/s5ZoaAdMPc9Qxuz937yy3wD8yzfWX14Q1Afhu4D4//rK
uo5G8tit6zvIjHINSIqrOpwBZFoSsTLvtiUrv1Mmsf3oXvRI2l3twhnWJiXkxt98xPzYfn+bPMFt
zzZ14Vi+af1WHOaQf42rKWvuPDKQ7DI9zG0DyE3yz48Gt3FhD+hL3lTt2GEx9SMvOrhcpcvXIEza
i9OkxaF3Uh5WZT3e1/XHODZk+ku3xgH7g+tXA/I61mjzwk9apbkNzTx7ydve3gBN2zYEHw4ZV0pM
Es7BVtrXoMR3S0iOdh2D4MKsdrX2ienWXTM8dQENYN0m8/C0meX8Uk9q2pQz5e6Wip7/9QdlL3/7
X77+pAmoENJNW/d91/rjvfvT0TLWsrEyt5L36QRFOznQQvmEmRKGtS+2Nv3BgYFJmcAeyGwUlrRz
dliLP3ob7Smke2higzYs0eH2UlbpZYkVtsOKeNZZQHnK5/ye5MSX5SDspa5xrdvo2W+jK1WdFwop
txy/Kwc0KgbbYjt28Rs1tqdaao+jZlzTsjzmvnaZLfDUCzjLdq75AMhicg16Nt3+dXbUJkRf52Pq
91HrgnmowY7l297K74mfP1JUUs7VjrwGudSgohzyb75c+u/nhykclyOe9043PWJQyy/hT29gCxQ4
KSbTu2fktDzBYismkC9SBTxosYvjiDwpK4IPmzZu0NgIwTiShiAxSYC03vZff5768sP68+dpEqW2
fF3g1jIsD075X19OOZeAvmsaQLtSu+lgAVdozOG+79IPc+wTWExc3kpwF4RhuxcRhw95hx/CaeFL
NZpu74SEtjFArsSlhfvGlX93NpjLS/j9JXqOLyyOLpaY7m9nw5iXUyS7MbsjA8hS3IIWExa4Ppqq
OA25PgGcXKbQ0afXTHB5w6W685TxEnVRfiYrbe/DrssuDYmpmnDLVcheW4Utv2op/OfeaLfOlLw2
bdFtYYXj9VDymndQqzrFQBjW2rvVmhumUgzyXQp3lpYeuPVCbsIBTVnPVHbLNfjxtqbE3x3Zv//e
OBA9j3mC5njB2GAuX6c/fV2sJtPtFLnsjv6wzR81VTLEdJlzi2KH32x0BuMt82AUzOY3y2bo9+A8
ziN1TmNtrPTczNcQsTFkVZSS2Fxt2DcmP/7db5EhfIN/2bJ0Ti9d/NZyD48c3kMeyrsuDO+apL/g
dIjPI5nRFRcl9u85+gkNVwACsmaDQfNtGMiGIa3/cnMQxu4kCLbhgsOUCiKH/KT4m9/dMpH99VsE
Js8T9LvYpk/ZjPfbTKSEz4vINHmXE0Cmw1lHk6xn+zUsf8Va9AWBg42zre0sg4vgCmkW/iJ/EmzF
OhCEKp8Si9cYVRNwYG28I/WowwUt5Var8IYa2mPoTN9ysL6h30TrmsJycKHD+l+/0Sh+/+384O/g
8PB1jmHdYhL56xcCx/RksMBJ7uwORN9gs4aH9H01tNS9OujdU2WJtbKEuiPidadrLNLrOH+NIMYU
YsgPXSHwDuckbMe6ZGnsnK3Q4+EToqbj54DOKmErTFp1bOEmr22rIQ40i1uE1aTqHLoWTHKboXLi
k9WnLwiABYxzpzl4Bj8gy69YmhlFtGnwKlIp7+9sYlvcieXPbO7egUW219jIn+B8gyLr69cido5T
2oDgxwS34msx4H7lcaCniHZDSlWbhmFNYfI7TJYGUHGi+1gT9yDoCSQUkbqmhCI7wtVnp9eRh0Xj
nqMnmkOinWui6YZJIFVun9ukKwMfqcrpGLEav32jI4AFbtuGQZRihaYKtQ9C6NQbiIrFyar0ozQL
1QWF495Jrn54dIfHSl/Wwmqqtq3U2QmnCR3Lrv0aH5VnkU/rovHSAnLy8iy72L3+LobMoUHJIldv
YBjXRqancnwWtnlhW+7eJ4zPYIzUTk9Y8TSyfM57ENBmMw83a9jGSWVcIuHarKGhR3gVIQmvAFJj
6hgoCy6ktxYU+Eo39Hg3sywPuGiwm9f6/OLnQGZcPlWkTUIYmuO9c8wUmwpvZll2HX/RUntn1bsh
lZcs8j22JOXDH9WWtcGiZMCYPunV82B/glsrzpY+oyHhzKFAUz87Y9Oue4cZqa6ztdbJ5kfV1xep
ie1EK/aD3/CrF0mtDsCZSEZYvREA1+1xQ2ATbBvrM3WbAwWC6mL7+cvQjHgWYqO9UQe2piCbBKrh
feM7hVdsL/3ooH7TuSUyV/Ifrlx65VO2aEFc0dhkRZrYOFH4MYV9IIsouyFOkB0tTXvD1vwaGibe
j67PLgPp1KosCWz7rR5Mpvik28U7FaSG4W2H1xwJYIeKuDdKQkG9Kg8tV737wjQ/AXisXFvPz/oh
Vmzn6Gu2KQiILPQB6j8stzWPXW3dzIHjpZq7H7wDTxW4xVPbt1ffcIdND5UQ8GEGcemn8mPKkwRq
Js8znZ72ng35rB7N7SD5/2616VfXOj/5y3ZhRnhcmlhF+/xT5sfJGU55MZ3caASbEdu33h3luaUi
PMG8iTCa3tqpPQgWJk7tBaS7McP4ooFE9GiAPNq7PQqF8X84Oo/lSpEoiH4REYUrYPu8f/KmN4S6
JRUeCg9fP4dZTG8mWq1nqLom82Trn82arX/mUkqNjr8yJ9b0mreaAFB3FyDuyA28dSPQ3qM535B7
H6NCe2f8sjXkNpyzTmAAPmM+vDV4ijFki82uy3S3twufpAygwoK3akXYNFwsfQoGQZ/hlHvcoTkw
Kz/ZZ7AfiwZeQfhVOXV/Ks3gn2uL6YQPPEbTmO5nc5i2S1TMRuT5MSNil+1yRAIMnC0Tf6dvx9Ux
yNO7O9uEbiTZrqumbt0zMfQnZilmXL+WoiIBh/FTJsarTmyOrXz4dQcQdSOvykn6H85HTn3HQbcV
e6/8PBiRggCs4N7F1rJEUbsMjvie0OUWG5X4gHjPZi8pnhvw3K0V5/vJIiAm/nI1cowhWzRtgHgR
efA6vALSfORtH1MHOJDpABRNcTutfIRKh5j0h1VcG/U2MryPHA+R0ETYeFNTgCcxXwpfsSkw7Abt
0mM8McxWIv5QjM03BkAToJ3PTdt9CURecZgv3spNhV2LZR8bXW920rWJBgOAwqrzxzsrS4AylPgr
U+RfvSVeSjOudlYVfcBxRs6sSeJKYQ1Vg00AzGgBcvTdY7rgA1xG6ZxXzUdJjodlKSbq/fRC0+gz
k13nQ+CQ0K3mbVP6N59ZLGHDIC25eIf01LblvS7nI2KjHIkRC1KB5Zkz04cR2bAYqJDTGL18pmr1
zkzf1yYe600VQbRL8/E3MFym64DMHYu3MHJwvyQifvQTPMZ228DmiN5T9k3wdepT6qXEEvNLGq19
Ii8NICepAFIWWEQ4FwNCSzemyZUZosYZBvTVA9sSWuSVmBjvRb7g+8XQdsKwKgcMyqKCtisC1tmp
hc3WCt4jNZmnTKO5KxgbjkZ8CkfLXA8WRYHfu892Hlys0b33GMaO8wh4B/l1uQlzidwpBWnnQY21
W0zORhT/5mPwkE8zhs2+ghQQYnULgx0OIrVyN36JXTiM7N9pxgLYAgr2k56L0fhTcK6v0dtHa0Qx
pzDzy43ZkbTUAw1aHMcshQEcWR75HJx4K3ihTK0JNgEJRur3jGyQbG8c3vZWeARfJwSOWOTT4mak
C+8EnvM5prRISKa368cpRw+ZaMRCBL4bNgRVHZavak5fjY5kHPKD70gf0CAsuPbEJdUrP9VZxK6s
zUcWXu1TyExJQANeWfg8sWHCzm4zwSENIiKeCA5pA5T3nYu/Vs9r0AHiWo85v4Xbf445ntR8Zqhi
TtOHW3I/ToVz92f5BLeQoS9TeZQsZAubxkn6sbNFLX7wXBu1EyvaevobAHdosX1LqBAr6jb2jnFO
2jf1exH/7WISanAgk2Ok3c3UeK9FWjMu+eUNt06VzINV93/kkr0nFDY4SD5hxB0Lcde1zGMGbScb
/e4U9Va2CwIjOhsLeqTW8cwD7TzOLNNZcv8WHG04vJxypxEfHzTGbDTlj0ogiPi/XIf2+DAbdYBV
DVCgNd/cwG52wBCRLKp+RGcc15cueZCcr57y94yYoE43GBVRpGMpxtEy1J1+UgN5Pama+3Vu9SGa
QgQkmnfbwNh06avxj9cTvAqFFdREpT4sJYePoeYmbAb/b93ioxBpd5qHkPe9oircga+CxLrsfQDk
tc+IXvQOa1+4U3mP8tIaOW2Rgj0aElOMXam7mVfGbSiExZcRSUwlI3mP2uwtH2b7LaEoPBFCMTX0
BQWX/y0SbX6gBp5PSD3A99bGP1mxzJaiNz58TeSMj17mRty8eNCIRuhP3T9tV7gHm9M2MXh8swAr
XuzPT5bBAF4U5pPheBeJPect8LC0mziBfALqFekY57qcHvn2XmkmaDwWekQ5F0+xD8K5MyoilEXE
rKfdTXHWbPkdYKMuk9OSIL6N7NjsFRI8Hg+k3PnpGzRv+8j4/lfNdrKLclxbEX2GObPG0gxOHVIH
oIigUFTN78Ch8jQMCCLRSvD1DqO3KQB64F1aNqn/MoTCrOuAvITGC60S9LYC6WGIoPUd9zu+hMhx
HkEbYl7qSBvQ5XwPjGOdUIZOLTaTMvJ+M/OXqDTiKOOZuHeP5IsyPXQzESRtBOylVf0e9bB1no2B
oiMfdlNBgpDbLsi/crAYLY1IfEFSHrL6Oavm6R6kMTaVYPZPWKJdJBM00lMNVnxCA1SjvsA54Rin
PuFERPVL7WBiqWj95Mraur/jVJ725Nm392nIl53MZuQc2ldeSXCXsSDCh3gvySkmCaZFm54CM3SM
7EsWcosAXW0rP9OU79aP1TlAIuvwGRUe6qLW1DvvMKWduAoPuRFSdDLeMntc+52oHwpvPgtVpte8
RY4SD3DSCJVllS1bVuylni4duI7TDByaNL70qZdWtNZt9lvIWDGhVurJKedpxdgX2qilvb2aK6Cw
jnnL+gbTLeVXV5XD0epcmAgZEu+hB7mbjXTFUln3IETDQ6Tl+DK75AO0NqUmEHl4O/BrfG+sbqmV
n9w0N2HcMx/6v58SffShIzntEb8qJAF81mNrGm/GXLw4kXGz7U48GIdQlQNBWFRtagpwMnnlDpO8
7vRhxo/wLPzxSJwqMAgZpSdVmvuih/rgO9E1UcXVyqQ4CJ7wXeZxwAHXL0m6tl6RSMUbbLFc/jaB
IyZ+rTVBpS45GaiTLNLR7tVgsN1rTAHuGGp8nEuo+PWccfv35Yk52N1uOGwkN5yfCbmz0LsN1ije
vPCfhX74jD/w3FVRsyl70iIqt4SoggDtkPXZNneLjIAf0945/kRnO31xw1I7sn7tkE+yyR4Q1EtV
xad8QRlGhTftYnMk6s3X7SEe3Oca/AyawI4Ks3Knrdlkd2AN9pErhr+MZonV8F0SX0pGeLajsv0a
nIyhT0uaeJ3fyrz6WgrXKceP7Zfwf+04XJnMxQrDszeYbrn+TIW9D/qUdO2dHZNdLbX8Q9pVjKA3
/uvxC60ofL8RqyDIazHqo9frV4FNVrr6mBfzt4pdwkiC+IjUf4M2gh1uzkEZhxTJAZYLr4UIYLf8
thhb6O8KebIqqwHBniNGCViALI+KIIiyqQS0mfix9cfpILGqHxGg1ddxQh/GHrjZRSXWYKxjEX9P
zP9MLJ3vqa52ANhhjsMieaCmF8CQCb6xSA/dOCnuOTOEHWY7LGlqrK26dY5jt7ANUtqcTpM16Q7v
lfoeXYJEHZFkl8gc3uHwRcdg9J/awi22GWlN60VFbYxl+cj5tiak0HgElVJGPeLGbjh4NoUYuynE
uSPKNND653Kq10YK0YVMhv9bw8yrX3oK1nVCDbaFKoWj33e+uCn7LaOLaW2i8S7gwri84MQqjxhO
Vp0VsdOS2XjGISi3ypgvha05ybMwvTT9dJ7RWD/hbJk2QeNjFh8qBgGBfh+B8JMbnB7cojf2fft/
gpttPOct2azMsxgWhppxQBJ1tzyl/3YixGuRjtY92vtVNNKiSuY0axKompMcnVvtOeXTHKuEHLXA
3yZBvSXLJNxJ7J9rl9bz7oQSQAY6+r4TzbPvw3AzM+8Kj4YI2hECjAQ+fuzTCs1q5z91SfozJCX2
f8uddjOqKrwB4mFA2rUfJxy4io4JYeL41NtVThgrp/6QeM1ORR0tikY0lv2ZZ6/ZV1W1JD0IsW1I
VIABT7emGvJM2OnrlaO03vkVEXijUdgPVlx+Gq1n8p0Z4q3fRE9k1I8fZ7P1mnOvjEcypu4t/sSz
C0mg6LR9TNtpIYAoWqHMDU+1nd4ZNSMnraM/hn5kzU7Il5OHR3cyb60ayxsEErFqTIg49Nz1xg8D
tLsTlAkW//qazjytBl9bYrLRzDnoRdp2foxkR6vqaJbzaXJzPYx7qCEbADxVtI/rDCsFN7ka4NXB
aaYnCgUkXi26NzQo1aaktsSyACmh8uLL/39UTY0DAXoIs3qoA///QZ8XbjGH/jT+WJ9tQ8LpS/Mn
kk3MM997IJSV/aoTHPOjAu5fgTqcB/eRyxJlPfuhNZEFGP6DuD7oGN2Cnwx3wjU0Pg3yELA/+/uy
AilJeXtrcy7V0Ga3EhpD/7iMGybVOEdLt7sMHG8xVO6tTzvU73MpD4VsDzLXZGT2rbGTY5KdsbZo
xIhcTNYcTzsC0JvHXF8izg0yPYCkglMcLrWD4TJi/0CQHtIsAjr2w0RqXpzH26pPwDWQwYMvVN/l
5LJKHsdmk/u63JbmaJ8FFnsViYKOtzUvnGqtY8uzGlIIyt3QHnogOUwBmFT1PmyoBjdBEaQXxHk7
mou//xuX///DRjrGhvjZLfgMnB8FajWtbf0ItSXZNkb10iJoO3qxFkfEXnsYlM1jRsxblkz2rRXv
bYvzH9o3pIYJ+nsLpO2sEvI+UGuhoW7Ld4P/gaI3/OUQyc9hl0MYz76tWDdXMcQRb1Kd0SgyVS32
3JvTN6FvUBkLXpyDNG3jLDxPyrK1pLMHzqvio+3lPzDUiUCKdPZqTZiD8Q/g+xvLZ6NuYHHMgrZg
lsMZR2vW3UzpBZzUU3DBSVoVjXczen8gN21uAN46z+CaMqCXjCCkajWS6OWSeYWSecVpFnzUUQZA
nuQhO3pWcXWVKGc3XuShVM67x9QS8jRUD3VliAPQOGTOTn8t+EvPbsnXDokRjueK2Ch0rnvI2W8j
/1lCMaxZVhylgxB98swfw4W0WC+niys6UuvyBu+kutQWHcL/i9FphHc3E60E56xqtl08qyPDDqaU
V4K3xbqOWvcwc8r5rFa2YZid4ebhaQ6xn2Z1pnYRtX3DEXvqpgIDIp603Rixii6BGigFYM2z2J73
cPPWjieTdeeaRFvXxOcE2NvSfFEhdQJHI3uPheL2Rl50sa4raHHl0H9I8owvTmHvDLRCH31pMNWH
2KBxQFQTTXRuD6yGGJpvxiD9cGppnlKWjlgHTYbBMn8NwhgnJTipbT3jjGEsxU3vgHmrNALDwjHm
w1TvzNHBwuq5V+VaV6yZOCfxYSRIBHOCDp3U3gapi9zZqw66AgzTo+8yO4SrOlUn0QxqnXX1FgTX
QsSHz157xQsmPlYLoieNbMnlFD5EahMgmEkuwdaKk5PUgdjMhblhNCk25OzW6Fibf8lI0JnDEB7I
g/kZJYW1rZPhXNSudXAcLsd+zibI8BO8pNFSu872brYv8AJ43oNb12xDIz7CoQ6+4OfgSpPkxgxm
+iCl9V7StGxs6fIRGuI+m0ySVaqhlYzxS90PX8KarnMAcrpL0P92/V9QQVzHE5NBMjKVi1m0tzua
INu5jaW5kb0cr8JmHF1H2yaE9ABDBbIfgrPZTrdeV9XHtg+Ir4L+IiMfZ7us/iUAf6zeeCfgbe0r
Ejdk0+t94KhXplzB1l/wEWhTuL+B/YBjk0YXb+1EGUja4teOdcM6LDlfBpt9mFXLN+XSiRdMHBOH
pYhmZVXaa7Zd5T1sOTRD8+pNI9l6ZWQ/+VE1YqkMTiPKzxM55WcjgDgLvAwpI7rayo0vARcHE6Dk
y6kaufIiGfLiuqtX4TX1Qn3A7DSApjG4HnsmU3ngPfumPe+CwplZO9c/wVB2OzwOGFaRVDNJ0f8U
YpNtYHc3DN44zCvEa4Eh5AY5ARFvTvpmOG/DULRn1+BSEX62oycp0EUG69GHoLswxploDZ+h6hgD
FVC/CncqNgUI6PXUQYMC7QGW1tqOnUW6k2s2GK/ag996Z3riZjf3+qfDaETIAfrBfuJn+iH6xcbB
B9ZzyqZELMKTQfINR1Nr/Sewq1uSG/G2mUuCGoun2VUIJag3nbkjUsOsGMU36KvbIPzJckkCjbdz
DDAeEQ8izvhbRhjDOhyWSBKQzWQ3/DqIJyHPePTZOeVB22GcsW0adJUBQx8JTFy5moBYESUYtrve
3SSa2Ju+SZoNKNF753bPORUK+mLMP0ShP0TZWrQRoPa8PPLdRA8KDZVhCvnfwjExw44/IFjPfhMU
R8LaiIJcCDoUueRn2ZH445NOapTq4X/Rbmz1J2bGbKUnh6jantBFzyw2Nofwds7N32SxbMuCEGaI
MfQ01J2LIUN7JHAbtB6usD5DljSEQxLgWzgDw4oRs6WqFbIhAgXzY4TJaE2ER0WCQ/bMP6hW49TX
u8oh/kqqjm9YiTXedZ7MkjOyGmVFtuoMtKOHXjeKnzAzjH1ANahAbGwHD+4EjyGYQxMKhensoGxN
jFm8f4WtrE1jki/YsNbEDTizaDeYWRZSe8DL8h0ilBshlXTkpn7WLOMLNx8Pfobdq2JLuYpKebHI
rV+bEMVCk+Ai04ZB5OGF6U4G/HGR5a8pKtcV/UEEQotoMksenbxhdb9tiqXniiE/l1P0rAcqiMVZ
RuDFLtAN07Rhq1p7oTyIc4HLKfEBqkTyVzsqPRSEjEAhY8Ae3CXhJKsVLjS1rq3K35WAPxD1f7rm
I5K9aOeP/OjIb1gwxHF8aw0WPdGEBcqKkBYT0YciKu7MnT06wb6NMKaQCgzfaLDJvO7na26oZ40R
zMAS/BGk2dX4f+5srXWBCD/lcZmdHB8uNBiyHThITDwGxA7sAVFBt1dg35MR9HuShmeMWCAdIvx4
Qtc3FLwvibT6LbrCZB0xLJUTnNeZxB6ODv4GagDHZ/rSwBgjk9iiNOahmJ8jgC8MHgkyAqNKS5xF
L8NcIHCd662F30srNjgSRg2rcGtvR2BkbOwtOL6bDRvfEeI4NsnK7z/mocdNXt9bwzizq3KCKSK/
lNQdD57aGItqBz4ZIQuffhsggIYZMGwiO/2EpNBcSAQaYBSbzyXubTgewBMNpTekgYCBNZrywsTj
1Q96BwOuQmY9AOmRIj+EBYCyyh+2thwekIUHa6j9bz0m7tZBGZaMHWgz+1x31Sa3yTUJ3OgxfcSX
fqNAbgA7GI9lqG4VRCg3Lw+CFVDfXAZzoG9vERureYR/HLaQmLN9sMwfGzY8pH2gDknD/HNy2mpX
NeHBj4NrueQREQtGPSvoDQVNRTUvb22HNwiP5IcNR53R4rAFy7yWARghTp/Z4kG1+xwWz7ZREhhc
Xx0IlVnHvMvUSs6mT+WTab/wPUf93GCZBoB/NsuBIMUuIFQ1BrZkhEgOaGZW2sa+kLvRnhUfUqjW
/mbwSlkbpp9B7UKgYsieu9aqM3a2zLh2YJnQ7K54EIwVRLxbN7rg8fvmy7cvPjq7lEWnUagPUj/b
vU1omzadr0na2zpnPJamBZvs+C0gTm/F8SSpwqjA2cleUBeiz/bRxgnE/ChCwZI9QppuZX8TaY6Z
MJ/Yoc7mXZIoCWwWsKkCy410aB3a5bQqjSQGUTV9B4r59LhEqHiR3hoKXIhB6tk0Kc6OjuvE0Qzq
yiRbd+VJtcSo4BhlaiR+qaUJco5CPK9pcyejhHPc5n0v9m6RokqtMKSBSOBzYjmUZz7qHQHPw2el
CaEFsyf/TOj6xbGI5hdlNiNP8zZO2+cOYiG+S/9guiUohxQ8QhkCe0dDNs/9kdnpHgnXuEqroF+h
xmcD6KlPRO+HghIHjhTfn5Q9I6ZQTMsTR6YzFeegRqJqoPIiROVdJsLasuDu11oTj1xr5jFF3l7I
1ASO3wDUZmrUcbwvHsccoCgAIgJnuR5oFH6nhR9dTa/wn1Fj9Qh6VU1ikEv+Ix5Cxw7RYeHhJqim
9+nXrZq9DDCUN1uTycfV+OiTssbl2/32RnJZdF2J31tb8CX8Fl6C20JZu7KRHLI01SsjwSbBhP2j
FHzc1hJELtB8iRZ7BuvvGFviuuZmzIBe+GFJAkEVe0vuCgwlD4lpPUCfkHeKXKI0jXHbbJrMOiIO
mA9pNF00o2BglgJUhd60wZgsc2gS6Bu0VQaFpA6o7wzOPmdJ9SvYZMbzMB+aILbOduGeurxjY136
ybEfXG514ibBxzbM7No/QN3kAZ3tuqCKFvgNmE+Qd266zC8j7G3UVWLYe072XsUTGBPytnz4um6l
aRFoi5NcyZXWZLEGlt0Dmp8OHpMUK8IRno9SIj3scM4wPjL2luVePC/rT2RgdydLimpbm4wNXcrA
TTDAp07Jz6V3KXVxdrUtdogERrxkTG11HkiMp531lNTeDZrnxVDVhYho/yPSvDVkrkc3l/1KFZjh
xQuTR58UV8iQbKu8quSPmQtBd2d0EtZel11NgvGEmbrH/zB7YC4h8vOYuSQf9qc6B2HqtOIlSfnC
loNkhb1MwttFrtEv0pvEW/12inw+AenCjZwfVh5EjdUmnGE3/XbbkG0ZwPmCRnHP9ry/KhMQimvg
ciavZ+swxy/lIr4ZyCjAoYjNAiUxxIva9vqb45NKZTK7jLtG4nq3n1KS6jFgxJdIWtWejoJdMLEs
FBsOKSKJUx2EpxLq+JeahYHpnaQsA6Sa491oKWazGWAHC2BiTmwYbRjrYLQ0PLC4oPctchkUpr8V
P2oiTYOHaacdOAuUrx7Uu5m+mrQ6JqI07RhUSrrH7I+jF+HQS9PWf8cEuhaChIdm9j8KCQSZU+vV
T/kFYus7C7MnN0UXM0c280A/+zTHV7LcrHNjOK8chDeQbC7OK7Vuq9Z5DusMQ3989oAtwzmwCoIh
Dl7Jp9U31otS8hSz6VwpHt80nU4o446Naexy0KNBMb1p2MlHLf8xJyW4aZ5R4FpHprisG+Ko4UBk
qT6xbY9tV+4xsjx6JaB+G1S3mTnHJmBhi2t0T+RGRAkAWw7N46PHNeuioQfLQFU7HWVm/W0BR9tB
/FliaHTR4egWyE+qxENgeo9Oc4E1zV4/bMF4hMY17+d3q06fWDAgTBRYSDteRNgnHxg+L70HvIVQ
6OvMrEw3z2U6dNsKIfmWB6eoNeCH2lyiFXhrhwEtqW98jfH4MVGZFx4nMcqrVfidabLuPE8fyULZ
NnXy1U+tWoVm+iK8RSJrmFtE1EyPW7gJ82ZQfAhRTbJsR+/gKkCXbvI4jxcb7xv/fPc5U5hZ9ZDc
4UQIvgawFMos/NsaJhgGd9vw4kyYx+C55NUJo/dgavl06ZQr2tMeFKsYmbUTB5epYT3Dc6dOhqDE
OPjDXriVqJvqmF0rPq6WgRmJCsBP0KGGfN/XSII2rg1MSooSRFtxYQ+UNT028c4AaNeEp1wxjcjM
l9LhCUL2jGaD8KmtO2KkN7qWGn30nseRA8S7uuvc64M16MN/tpUjP9B4ltNp3SrjJ+zPNMLhzpns
h6ymrsb0RH6F0SUXu7PfpWlAk+41VDTUJhk3yooK60SG5NlJ0ZtrtpwPLHBDKIrQh+Keyi3COLnC
wf7ANOoSW85VKpeFgMvnManS3hNYSxRJAP8yGDghW8QPBAcnbN66q9VA+0w1+K5sZidmxmAi2vIs
XEoBl/TvtcFOFSVS/ZCR9cYHV/zpYb2tcG9H64Gft+FXeytpklZsHB77ASVCT7wSwpecVtr/gvql
143bX0olbawMabqOfMVedoDGUF8Kk01MjvIZbi2FQlmSFgMjcZ4X5nc6V5uKnLc1LgB7H4X+y1iN
KEZaHK+u1/+yacjPTBpqOK/WsUP8rxw0FllQIy/OWvjQKMYOTp/dCeMbGIZiQSlaRmbBlKB148Qv
4+bVEuYrIrZrTjo71ly2mjO84kazdXVbspQKRQFjfdrwIoiUL0Pyt4Pt2HYJUItrE3n4YhQJU+VP
mzOWHhoGDTEGQrp4drMCn/9SIefGaXQAsVVOe9JD+qDa+pbYJl7o3lxr91+TVnckRR94M3Y5gjeu
KgeLMUgCgJL+h3Zzfx8CpPN9QDHR45TRBpAM/H+lfydc+suDLbSDIMIv3bGB9djzelNYoEdLf4KP
QfTPpph+msy5tO78gHJzZ0Wus09aFGocmXIV/LNN6wuJ1N7TxlYmXL+WfJKZ+Gls9iHQz401nKLf
ohmoAWJ9IwiZ1QqBK13nckOp4eQMyeNguYgCi+Jfx2+0zSd3p9ksm+j83Th7A8a+nj1tnUk6ZyrE
t8ZNw1+8PUSdV/YA9Gr6NC9Vw8tOevEtI+u5ynFiT/AiSC/49Nn7rm3PWQj5A1S7Hj2gE61EzMXc
p/nv4PB8JMnwiUUFaVA1/KGIIUpL4KasyQsnqNS2FD0zwxiVmnQBsfvtpvYd6u4Dko2/tcTk0vES
LB/ZVTV+s2YZL1OC4NwZstvY8W/0/r6bkYGRWbdGHfzVhLG1A4d21s3Sgch9KMp+W6MJK/Ox2xj1
WUXqo3LgM1D2gWiZriSnA0kBfDZVTEp8K2dwmI+XnpcIre25r61v2fkptXLJImYo3g20WwxnNgS3
Axiyw1NZBKz4XS4+R7vZs+X9VaKEP8R82Xej7liNuCobA41EGbJ/VDb9UOwCf0QQy9QtR9UzsFU3
XXkRWXUvlmi61A6e3AHZeloglqn5ujLeQlpIM1dbMxoG801W6oagsd+zdHdjTGQ9QW1rZYIAi55t
g2Z8thcwJbyDXVyxG4Rqvm8FbmjLZ3OSlM6LnLz8FGKSXcuBPQqVYsz8F1layoS/g80DTRAdPX2p
UY0jxNYKbGtMBeoVHovlNP3NHL6Y0VJJZK2zcnsMXM5YZNu452GqsDmbIBHFsuIo5JL7i15GNd28
wTkF095ZIRVFDO+Pnw0BOkSzFtU+uNXvQVPYRyuWXJ7NU49nOZ69f9oNwnXoeF9N9OXM9gaiyRUn
aLF1/AwQa5b+NMSbTnNBZn3zgm+Fhb5sTnbcPjiN/E6Z81M5qcWO4SBncpfIYtJpMz8lONz4FC0A
Tru00Bada9m+ZRgsEOLB7m0d/OCF31/d2fgze8HBm3jmh6lg3pSZR8vVO2sSYGSBF4NqVsu++4Qe
HVlceyqBZGLcra2dm3qHOBsZ39ZsRNLJ2VozrVczBrs063ImlrnGa5bcABJA/UxD0gOrO6QK1Jd9
7aKtVU+Ezx4YA6hTbWU1wOdugQWeHOV/eEMGj3BBY7qwtFJUTquG4YZk7My5hSQuCF56h5O9gdky
tvjb2vaHwf5j2fryVKBYfNQVI5+MdSdV2XjKvORUmXx1ncj+46cEptoc9jAi2bNNyTU1y4+sCwLs
WsYzS06aPocZNR6UnRGU82HATL52OC3gPQ+4Afv4NDdMAel6v02c7FECTi4iPZV8CHZ+MyswPnDA
r/EYw7iaOHdNQu7ThfWZZM/Qq/7FDMOTpRdMUw4Ox/rr67nYIRAnRwQtxVb5x870IA4YxPc6LYkR
7PbXTRPvy159D2FQvxWGdeUgZessDxHaZGPkBu3jJH1FJZ1tkmVWFLcICxzF6Nud+kMbQFf1Uvdr
JI9opcf5lS72uqDCkPUQzdmDHV6RvkBhkbPvscYQgqinvU2e129u18xrYbbn0B7WvjP8LcGqYjYl
9wU3ZkXNhCKEvRDDYWFhVdfdAmxIT1GEurj1rdc4ib5UZvydq/RWEgfop1G+NgTkTkb6qCxEcZxd
/5kswgrE4EYYrAnLInumNGLTT9xcnTlgsNCZNEgwTLvI16HE4QUn4x6WyAdNMx72aefeisxztuH0
3IfTC83YmXDRaWX3NHmatIvNsOBevJBcMVtEB5J42CZl8Vm0AJMMnmGsWZiikKni40YObHw4WVxu
9FA913a9K4f6b+ahWyRnaIB1fIIllGzKlqdYMCcpeO0bL1d/49IDuiavjYQS1wyAtWtxtRBPs3VA
mztD/FgUvnyJmZdmFgMN4nVIfCNhks73UUfePyvj2zTw0fHdOYGsgmXjsgbCbbqSot3amo61Fept
SpNTZJanidOFdL6Bd1X8RXW4GiJ/2igbgKBpZed6ZOxgGhOf1PKvuDr5DMht0SYAGK/86boQI5hD
PCHhzn3M7IVVH1cWQSZWXK3mpaYSU0i0MCNYvtDrNqHaxVKwtQY6NLi3DKZSA6B89OSOLldV6pEE
OywvoZdYPq3v0qxPnuxrpBFGv23r+lqIqtuhZXwdNYIoYXzBjXxNguGPnRXPpv7rJfq3xku7YYB2
nDXuvc7kI/J6+12F4uooziq/HHdGSjyFHUSAQnT2xhSN0N56LwcNAkMUB04uSEPL7zI1puIp5HmB
DQ7hVaKqbPlmt7bEPCJJhGDzHW8mb7EHVQSQaTcJNvkAeMUx/tjY13Dx0TUYJgMH2wo/WkG5L1Xg
rHITwDaT2CtA6qOZGDfLYQco4+/hUyclY/oer0NT85mR+SCb+B2RzoeaBko/b8/xgZWx3YY1mYpQ
Unx/AXzyPwMQy228g/ScbNICIscsxLfB7QaWgDgtVo1oO5DDUrquo0R+xwMph+jPYacgsROSE9kx
iFK2B3Pf12cTYsSmW7pjSEIvQQKx0wn6Bz9v6Pw996JngDBCWHuiDf9FOCZ2NfBstofHgrQxJGgo
Z8vUmo9eIfet19bnwqLyVzErBrbmv2M4X4RonDPY81uVgY2U1siIJRZPtdlO94GZyoCd9Nip6Uai
+0M9owFDd7f4LnDVhikrjL7Uv/NM8mZJ51MwFTsSoat2YhCvdWncwtniXI16QJU8oEP5HvKT97E3
l4AT7GIfWayW0HCBEv/D4ImMAc4D9sTjAeHZamkOLlbS3yaRhnurEHTeWXepEIEnEjksEWDr0TWL
fap+HK9etgvdnyJDSg9uGZamNxzmMUVDEJsegs1fV2NIT/svy0rp18v6gbcxvhFIycWcmjFLm46g
QO6SmYXOKSRjk+U41mIQOzkSTB4dmbDblHSD5YBSd/DjY06MFPSPYYwUIycgVsxgEahMwao1JYIs
E5KnxhphU+vg73A9zPMbw7iEQQssZZp2gkrt5JgbBH6AulL74z/qzqS3cSzt0v/l298C5wHorxeS
KGq0LI/h2BCOCAfn8ZKXw6/vh5HdQFUC3YVa9iKNRGaEbUkk7zuc8xwoB0HDw/aDjeGncJij1RHj
aLfx2zPaLEoqlrkp3rc5xZLMbzQTmyYwjRvGrgZ+hB5u+vNrsYUzw9KyCXxCL7dz7PZBwO8I6vWQ
ZMY2YQ86ObxZvkYbZSYwxpglV4KHFrCkZW/Sr8PopYfRCjtkqZ+dIYxGl7mdvxUomGH049FofWIa
6cGQJTXTcGi05KetSXUeZ4PSyhj3iZN+stg5FXlzreJ47w9Ds/falV2wWsc1Z2DuxNUz6XzHCgh8
Yrb5SVBtp9X4FCOQob4nPraKW7kRrkenL5d9PFT1GXrel4vUbK/M2KcNh46goqoP1y6zIKHvzNCS
mbvh7lO5HJIMOQXixDfS8d7gofZ7ILBjoBXUuIPpHKPYG4/eig2JDK7Sgvxlf7B8PrW1u82k9lix
iMBaGr0ZtG3AQbn7GeIg4Z/iIG9x65CMhB0d4a9RpuH0VXFShXNCO6Er66Akr8tnqYG9bfhZm6bk
MWHLwJ1pv4nK2czZYp1gSK+TNxyxMW9/7fbOhhCx5TyXAB/9tp12rQunIW+TD3BbRlD76AntpaRc
E3IPzUjbS5ZCQqAQFXX9WKZ2uMwJg2syHQ9xLr8RCcdgw41+ISkgaCl2IirmgUyHOPs1YA/bOg1S
vgK8bqiNkO8tY8LxncKZNBNm7UQfJLvZ0o5zug7NV6lJ5tHF5KApefgBkVTjyKAd7ekZa1SIcBfJ
VgnzzRnEfKyM4d6ZWn5RHvAnEZNaJFdbf5UAhR1Y79/gLWHLQBaXmmaEf4JgZAti/KBPSbjSIIKW
KpjO5c90BwVK7E1FiGQ2P7GUUTig9eahoCBKSrHpJo5sO5+PpizfYBh2YTbIXz5CAg+ywKmUjAo4
RpIdFW3y7PB0CoT7GBWp9YCyggYeOx33X5yea8tB1kB0QDfiwpPMRwbg+VQRIzlzNT5VgV5rk8bR
wtukYE84uX6rXehK0iJWjdCL77IT24oR+veu/hQsMIHYn0egiOHkieOyeOx4ahcZrONfOx8pqyD5
SiPm8KWwSPVeUvnSxGa6Fvvjp5HBtatXS+M8/KRH4VRHjwToAhY/l/W2gCyuy16evLTipxQpqh4K
kzBn4irjQmNtacL+yUlSQiqFzHzQQSZDNMeQI9A+y34DyNA96SZnr60w9Hh1E9+dd+Tlq8Nxjh/T
kfyLvIelbXIjjE6bPLkDEW3emNrs7ZW8SgN+iLQdmwUbRytqmmdXy3RiElz27S6Yu4ic+8foBss2
ClIt6t6ILn+dYXqlWu7fhV4YQW6Cal8zZ3rDSR+N5X3pSP2t2BRwKS7LBRERUvM4vpQ9JMfZRlRr
eyY9DJk0ll0up3iKUT0A+ttklh2f9ZFxK7Nl4iWT/mpn/D5lPr4NHSM7ocUGYektzW7XEUvFcKRs
4HvXMwtagp3ISB/F0YRsdMqoGgluNE5MveMgGzMSuied9sr+0iYUr8uaT+R3FLDdHInzAkdjN3A/
BBjfPuEawnghqQc0fnfKDAs/p6HV36IZc1HlXQU795x6J8Pk+YBjZ6stWvesE0TKUjvkU0N84usn
k0iHw4gbetvGox9kk7kD+llvp9JMdqYYl13JFOaKbXPDkl375KNbG1F46xgl9gDIAP/OwzMuPErI
fETo27PSxKxMxChZJmfdEpciSconqwlap/i0va6+LNETAfJ5aMy9GRDMMB8Jxt5O/H08PP64r2DB
bIhLc99HCQK+0RD/waZ5aXT3SVNI3nAdltvSccqbVhO+OK9OqDnjLYhw1mINLq4+mo+YDd7JNmzy
KeYF/4+RXBTRGgFgrRSd34ptDcssqi/Ze9rnZ5Qd07GuiJ7UkyXH1SZhC/8uGoUoh4fJg9DxUGoO
IE0PyWk2eLuibbmbV4J37xT7tGMGppmMrPMV1aghKNMqhCi5b5CviOpCyTc7aUwYqtif2p5d7/xG
/rC9swsXjZFmnqe4Cclnyy5oS0yiQAeOuq4+qP490QRCVhPkbD4dllXVR/f5a7Kq+mbb75rZ2ge2
kJAxhzKYLOJCYf18oltEo9+mR2so3/xaoqJw3CXAr/OwWo+WvrAfXb6/hmIxGFT04S0xbt+KqGij
S06FapILi0WfnAztHDPJCfuuJX1IRsfE6xB/C4cUYhLjWFtV3skbpiiMBe4VfXTVsVp1xxgYyNIU
JHog2952pP2d3ZLNjPQZtKS1U2zVyOGpEmEhu5i/+zjKCUxcbilz2v3E9LgkhXKM3BhlhgM31BmO
mdd/wfMuA+o9wKdVCySOaVxTZW5I6jjTxYOWmZ+iatT+z1tlGHy8E6pSVvUV+WVuedXi1D2uO3qh
Uail5ppSn7HFJsx+OFpj9Wbnif+M8PJZABLDo+zOrwk479Rp0P8C6zs4yv5AoK24UDx/X5X1hBei
7g7VKpTkSY46LSb3xopMhhgcWVe1fvnzb8jgYlqysg7y9VPXhl9tBb2dS0TnSHkcWNsCWRgcipk5
Pu/w7sonXek/l4R6krODxYThJHuqwhKcv38uW89+TIXxG0CAfx605SXKPFAoOWmwWivtm5cMICdw
Fego2yYzP8j1c4ybiGlgU5+9JPo2a1fbIeWPMJrHLiEtyZpuiWaML7KR3rZX3Dxa0tM1ieYBjnR5
nHwW69PyrXGLfDXa2CGLkgKBp4Z6mawRoj3qkGlrti2yBpBrQVcVVaW1M+rEu4yuA6Kf80azmD6k
FX9Il7Rj+t6IR/6MMirqoWI4DXX7WJEIRtUTGDIhtWusfwjuzX000kfYJYTnMrEgQjPpqylMDwgf
EdO6oHjz6R3UYHLCDngXTcoWPG7B76mzUljW3cnnMcCqassp+puA5yDnHfmLEKSppiBfZT6mRM3x
V4A46kvchX+8B2oBQ3kwTKFfl0jm4WQ9Fr1EtKOT+mmrpjwRnfJe+jFA4JVVovUNMliTLX7KIbrT
3QjYlUG0ZkwIvVPU5b634MHhcB5QYSinepWWi4nCnZ/dboJd3BWowIaWLbXRbuvWpGawJv24VDy2
yfo7ioEt5kxdu7cl8ahePp/nJ2HW/iZOZqr1hm4+mSUWwQyIRVXKrW1oSOqH9KA5nDqI6cjXwcqW
Xprcu0ERpWDnQ9y6LgPmDpPUNjHYjGCKddUd9ueZyO5N2RMzXMSP6Cv56aB9w2hWW72ycBXH08EU
2cxHCHlFtXRZUasxGpL2Na0Z0QWJ3zMM6dR2VKRLjMn8hIHssqQ6xPFleBExE58Kv0OS6bfGSD5E
XH8RSfgLlSCbMAJh5sKgrI200HfA19rx2OIgXkA22NaDb9rPcwRZkDvpVsbgLXVt+q15hMLSa9zK
xSi35jR++LkvWCDbj9K8k9pX02/CYyqxWDrFt8gisAzSAll/y3Pe5t9SAvUswhLmvrFJtbnEvMG3
VP9Il8wJnPGrlWi8Qd/sRZwcm0ytEAw6ds1fqVd/qnrCSjbaYsbHJPN+onE95LG7KmBeHdN/Z8RL
8HOSMMiAI1XlI8lgIkM6JCuUlw7RCaC+qQmikgWm1Bk4MtDOHXt47ZKkDpdkdkJmBg8kupBPoszu
1rHLHg1W0raH5k4QVyFGzmXRAfQ1Zx1HkWQs4ccvFYCFcKJoPA5a+dRKcXEYNmxFMxOdm9XhH+zJ
fwQnvKY/6brq3/3/+BeW4B9+38+6mbs0Tvr/+W8Rhv/fwAmhHP3f4YT3z+Wzlf3f+YT8nb/4hJ77
DxMDASZ5MoKMFVD4f/iElvMPCwU8tDUoXpABTfgx/5tPaNv/sEwdOojlruYDx4NFBEq4T/77vyzt
H7bjOD5SL31lEdnmf8InNP5GdNIdTeeB4MIMAvkGGn8FsP0T1MhD/EzmSQl2NO7196yhGbRYI2jl
R7Xg9HII8EWltmcmsykYhmCiqLSgaEhJaeL5ry+kkrCpIgt6MQv9RrnI8LzFk8rROQMSOtj4q7ue
OLkZeOkGiav5GJnN8Z/e9Me/GFT/DNQz/wbj4YXgNsAp7ttoMk2QPP/6QgCPkBo5imnvYVPcJCDA
r9CDTBAjwMpLj4CJASPiMrFvKcAkH7FwHCeZoewGWQ1d9hIzEGaXYYoDK+1rlxPz2BZjfhRmNJ3a
BptKYiGHr8zxWsdPheYuF5UvVzbG1W6KFSZ/M7Gfs8ZerrAgQKbZ5PMMlnExZy07/b9frf03Lt6f
V+troJ4gl3m88L9x8SZplrWYrHmfxMIK+4xlx2JYU8CXYicWKzpnMbPPLqsJVPJzFrqgUdD8DY8q
Z0jvL+jEJU3TjgABjE6T5tCmIGadicGjSs3qBxEldFMg0A8JRtkgX4wHENz9FutsEbA71V8izP9o
Mpaa8jDwxkU///kCQIr4t4KWIXN796qxiCfBiWxaf5E3baE31fTiLZOTFuQA9W714BAvLClecjFv
unIyD4wGfdJOq/bAYnE6mRkaC4fcxoQ924mEESJ8nAdXev8GTOWuwKa/Lq0/QEnT1hyY4D53g+7B
hnT/BoQD15Qnrlnk+5Tg3E3hYHTxBBQEqfEmQVmhPsXeRh2E9KX6ZWplRRdRwshu+zebvuPoIBXc
sds/u1B2d7igqn2B3zNoGMmEI9Oq3gUdISvZ7AhFRfIepU+d0rp7T25z2ypeuTqCVGluurPEhKaX
YHjIYWXr0xcbnx/B8jG5eNMrmdKKlhw1bWqtmrL6XutDuaV9hgKNFthOy2sfoaLIKoji5AukYcOA
WuCcQuSUjmd2wT+Ygeh7ambWBWPPsF72zo9Mfc+Ysl2UiNO7nwIVRXrjh7qZxIem6N/jxFEvXPj6
AbK4sbHs5q1sopizUXDqa5P52hMZgs5Sin8DyPvzLPqXj8fQGdvzrOTByJPx77d4TE4MaK0/2zc2
vK2V5kfYQW7A9TpibCavana3wsy9i0uZFZq6/IrcAs/RQLUB20+FpcP2ZlmSoGBidsa9wBZisNB9
eIJPxJpBXEE+CrrKqh6+nKx/abUy20bSRdNmxBXZMQTZYXHqn3wW9yFcVhbeU/TNynrjcy64zew4
+srVdOq1Wwa+Bl4BadSQ4lu8ZdI4lKX6uUBUU9KL/s0TcKXW/g1RZ2K1sH3D4f9oUCERH/zrQ9Ce
hQXC2CRVcGExW+dFelJJ3ZDD1n+kE699lLN9jfCPzKOG7mZgSM6IxvTyI2udZFP36suz0v2QFu5j
ze7LZfoae3zOiU6KB2SFX50JEJ/JEKYCMm8S1JsOSzWHaWM/rAIVF1pSrzfynrBYLnKBgow9t+p1
vEdpW0ImL2KMIxctywPaA+gfOuEwOZJUbBDLE2XZKYlxD0J221pZXIeR1bx3LCDdhncVfto+snA9
zLHW7xXch74edgNDUyKM4jPCuWxjWwZxYflqE3eLJystb4tTpcc6beRu4vl4FA7pRXkzBJoReyh1
8xfVEvyAnBujkDu5nAtkWsjX3MjxucBix39C1oUznGKwUAlgjbCGZWCBfQuk49HBplHFgVLta1S8
gdAm5gfgLdqleO8RuaOtd0pCGtFA+lV1MBf1oa/6dlmRowNxzHDU+4ixq6O52AIyRALRaS+cdAXS
3eZe8eTZdZytwVAgPbfZnYU0/Tffix02Tt6HR7CkH2POaSu/ehx/RjF+sqhDBeMTd5aSG+8BBt93
Zc1Z5EaHxsvd66DPrC13SWV8okqJTtkatAoE57sJq3OPzBroVVlUcIfxH4wLcdSDwjkxkm9TYHcC
ueOsqpQGVfo8DO6n1o7fyzwednADfiocXQHS5X6XI8NYUhfme7RuMmcIkOn4HBWwUiwyHg5pxYQg
rlo0hQIlyZIsj3YLs04HL3O0NMwBmvkxKKmBDiIcywRtcGKFx5ZR9WE3jb9ylyA20KUsXxjFsCeC
Zvzm+Pnedyx92+UZOVueNh2xjTMjRfciPQmbAen4dswbEhLriswPJGlw3YLMwaRZKRScaUpecmbv
jdSzz5Pnxpgiv3vLiN6eLc+o2mYTE0wB5ibJdlMzWFvDS587pYvAMoprnOmMrpM0XTeVAETdCBkI
mTxcBG7o1kwC4tTjm0kkH+ziTG+MwiZ3SFIZcZKoBDbCTLzGjNwlzD0St5yEMCubVckAEuOgQbwg
zAtdOh4mSOmCpWaTaWez86uDT17K4n85w5uHtROjAyFeOCmsnS/WJIN+2iOiPdqNEx/dOPC19oNE
ZxkiNODmReOnxV8VQBm2w9N3YFtdyOOhDAW8GqBH/aFd6o/SGzK2SsND26AzxsyKPhJ3VDXUxsZg
dB1MAD+GHCeK0iGDMr9LzXsODP4+DCYfnvPNZSf1jeOFDX6JwynS4AB52j1L25a+u/oN6+7iJnZ1
mnX54OWoaRabGBWoYGeOKm0r9eIJqokxOCj4uuFF+fEzZrpfcWay+6zXJX094xwnlCI2lyqckd48
ZAZC+BFrk+F9z/xehLWVsjBASRloljIvKeteoNIVfmqQCg382lm3bw7MjK3eGj7OSMxkaU5FkGYE
AsCBR4A3RfMFgbu7920FSH9GM9yZYdzBdSkI7MEtRsOKTxjHIeyaOhPerkQH4QqiBRwMPo0gq8A0
XhqpXnVWaEc3gThgmt3XYBInkuZOEuQR2iXiJjpCaUoMB2hTpDD910xtHZUWe8YZqBYMFs+eUd99
Gx2BJpC5xqjgKQcYTzXGXfrxnt/B3izrO04Umrsp2EcvvWTlZuTXabFfmkpp+6hBgNOWGAIhrOFz
TBl5V/6D6rwDpnfzgZAO+45GATn5jLChmWW3bVeRCX1/eUl1GG09js7BxdRXm853jLlOaLpEti2m
8dkueNa5CGKN/Jy8eMZJ8hV5rXidshqTnywC4ZUUj8Zvf2jxqHhULMqbdgaWjat561vi6PAbvwy8
uF1p3InY/SZTKm5tEOE8+KCwkFQ2jb8plP5s+N3VnJAImBFreo3dDuOvYCACMtH74QXiKfKiePw9
1ZO3l5gSmblzd6rok3Red4f0vACzOYWOop1xLdGG80QogpIKfB9w51Ei02qi7/AVQINVCG8ZizNI
6S10O2C9Hqhi5X3Iiq+xQnePCMs+Cn98kjgOUMUUhM+8F8L/bmmJeaFg/OWZw2tdMFEcpi8HC+i5
XHCJpO4nddEPQE76yno+83RnflNjeq0SjrV5QQoDIuqddC4ec7W4T6WFlNe0zuUJiao8gSyjkKG0
fE3H7ruObxlAtQH32h28UI9Jy2okamCMdJHvkDWiIybSJHNG35qbYPrGGJPF/cKHrGqLgE5Zb/0k
qh4nhmueiyjW1aZXRzHqcrgaHC4JPBAR8S99yjLBIF5em88lQw+AnveRXPaZlQWJX76Fuq4LhUWW
ZMOfRVGRHUwK8XtLo7Gt/RlXCZOyPnbvee//IJLN4AndH6te0zd9bKDVRxZxMvUSM0sOxcy1IS/q
w0zmWdmMZ7JzoUswRdtGv6oFaMVoqTEAc8pWIg+ojqlvyihw2LOxN2IVTQl9spdzFBlvC7pnAZRi
Q9Y6ZoWS4SkQm/OAYRJNMt8WSkDa88Ysk+TWjuA5AtCY9dLjyW3phwJuzLYgiGSvW6D4xgJ8aI77
BO3OfMSxMD3qYAcOuZFwMgi92TQmXnmDYmiX2dMPH7cgdJGhofxvkVEYH0KnYImzdbhXWidBZY52
j0ggFwRJVlPJtSzW6jSHhkTK+q7TaYdt8WV6EwspiRQxWxrWUCbDwOgYV86lJfLqyauocwp8AESc
GDorj+Fq0v6RU01ikButWfVFtB9N5FcjPHLi2NDEC0okTRjZzTHtvVjg11k43jEUU/svs3NalOuc
9PVLl0Iy8ov6e9frP+Ks/mVKjZYlRpNUvhlqdK99VzLdB46A6+FVytpn1+auOdmo1MioP5BUF4qh
K46FM0AFHpsHi7c87rhzOVIohQNSTQl6oRXC0/lmKTnDn9bGY4TnSDdZNsDCdZH1zNvSyk4yoWVy
jQSzDfpQMWX3spnr0KkHTnVt9ENj4sRNDMQhuY4aoktEGvoeRmpdp702EZVQNsTWQZuqQyIyxWeD
mbAjQ4HSC7k4PArUZ5di8fUjE3w+EvbDiSrrm6wRVgK3HTcV7R6uv2gJ2voURRJya1/ddKGSE8/n
97Hi2YhbDiYd4BCr7o9EM+LsRS2UCp0IQTNTB3dCrk7B2O5U88KTCiOHTfaD0RmvDSBVouLY8zIw
4eLi6i4Nk0N7wXcbG8DOJTllUz6dJSlx+0Yln3nUnYeZMHBAes0uN1s/dNrmQwH5uk14lpwCIVGe
TdACLYuEzyGLt+5UvWUMIg7YgPuoY4qA5oQc9OLVZdKy6bs4CfS5fqGkMx5GtDgw4KH+VDwI5rb3
AtOc8j10zB8cUu6LrkDVayYKY3xs7JDYRfebnk3MphidE09XGAumB3HBWKJDDZltEyFPrGDLbfqE
HwfhhIMN5UEYdWyyk6p8Q6h/kLnxVGYNvIKYjaedSMS7XXkgUae23ENkdDvXa2BvDHwL36v8u/6h
dDIxDKZUhRiaR62aKrgGtnUce5O7tBRvicwfhFXBALOx6y329Mg/GZA4+H9YqoJSoS7Mq2g8+LaO
QE2vVdi0GlOFb1M9Ei4nRgxayGa54TuDdtZz5+TY+d43r0bVl6Kn35oSqWJZGVmQKKqjSZcvkwso
g5sjDxs9qQ/DauiIY/VDemlEUp79a3FIvIGC9pqmOLV4YFckJ8ofqh6noJCjf6hGe3Up34uFm97K
xBWJgn2zOD/NfmL9TBrCxsZnj7tb3asocg96xnsB0cc1ej1MCo2i3zAefmkmxIe+VQlCC6VDtDZ+
GF6SB3o5fwIrVJskwrYo2G2fNAs/pV09xmPnHG3cKHVEdKgDYSFEL/WEfLfdzx125XqwOk4IW2wZ
j94JDDahUrhgRZD63lq9VLeMJNRCaOeoWtywNg5tTcAWYzwSyxq2doSyIU6xkwjKKF9cHBlNovPt
lnbZNJrCyuETGZ9L2o+6Xk6dp5FNAIFFtSBR+NwirfSfFSMgf5xedGExH8kW5ANkDm4UgENQBQV0
DBMniUxgAXsIdR29ITYTHdkGP+0n0rfCSM1NK2Cdlkt8MevI2KvcvHdGF0w1VYo90VOptsOLNP+Z
bQEqNRDXcL+kLzVkyV3VnHR/qd9NvN2gxB+wgjbYCAaiY0218qIQPiLb3NHws/px6O5sZec7l6be
FoBnJt8JLBzM29KLZYCSLA2U6h3eHzjhvYN+SL9NdWPtXTAfbSxAVGJl2g2dxJaYz8YtypaX0i9e
lsXwwr6Y0P6Wojl1mPYa4tPfbcByXl9NAYQY6xCjYJ9MiJvkvkiiY89LFsHb6wkPRCB0ikRJ52mn
Z4LEpr2mkoEzwiheV1ZivVg7LSvddLMTvv82o41+tpHk7jOx7Oc2V0RURiEEhoCyiQrE7/ctwD4W
ZYe8tk+eC+XGWdljGob/x6Q7qkFEt5ZhUeBhrADo1nyNuhZfDSu+L7jgTkyCfuGLcPyWWIlemntc
0qjOipog2rQZnpbWtW4dZsluJINWWyiodStBOmU+lRV2vT43Lp7O7izTmgO1JYrayfS3s/eOQwfN
ZWxQlbdJcRnb7DR4K6yTHMcRIeucTSmL8kxdBv1aN63ajdWo33smmeQpjA8mwdkK2zloixYtX8tQ
kbhwNxutw0QagoUBcYt9xQ0ac94uzgp/TBmITA6boyYmUQurg7ezIh8BIeQaFvELr7URxARWQG0d
d34fdaJyUsu/LlIrTnM2Pi+pQULzI6X7He1cuR2Z3x20IqF+ncBzx4OPOXNCdzhFqKHzZl5OXgeO
arIQKs9JiYSJfzNHVZzbghoWw2NkV0zfW7QYdfY2qBG2wYT+EyIVZQaZsoXuBlbEaNGnw3aKwbis
PPkpcvZOZIAvV+s0qfrsXMGjeo00xKt8c4sPq/Oe59T9Yvik7Jge2gc1aJD+jm8og6vpMPvEwna1
MJCANASuQI/i+PpXEReffsZdHckfhG/mkJf7W6e5NMpQupyJjTe16RZFU4hnhmi8EWWA+jXk8c1w
CKyzMcBiBi+OgxxhCkA/oH/izVkS0PURHUvVNQ+21T20yr1SIx6SXt71jIzHxaBqiuvyxRwRmFS8
jb5bQT9cuQyxsAn8wfB2njr3XflshmMhdq1vW4cmPwt6XdY/ycH2Mzx0ObxQXxJybcyB7eHri3J7
1xuVQ95z++WRk31ydbmR+ECgZllpqA1v0k1In5MQmpo5ei5c/7edrIkvozMh6jKYvpik0SI9HJey
2WnWqg5YuqNpiHhN1oawCb87y6GfGIIc4ExkOxRC+dYmolO66II6i6l8x2W1LOd46R/imwsLghSN
LabmX5o+HpAJ5xvVfBrsOIMCx+W27ukpGa5yjsYowxBZK1JtOYmnpX325+6sphejBRHpKdIDkQwd
OpfHg5cCKsTzsCvr4jWb633mNRaQseRAHwbzapDfIwGKGtkEHNGzi9b2LuOGKaI7rbwE60SIa7Kt
CIjlMYGcH0nVRzyT4QgS4UdqLyd0yaACZv/LwPF2KSXJ3Erol0X/jSW4341q4rItwxxU6Flz0uaC
+f7iWH62txrj+zCjTe+R+BGA96lE1259qSb0SglFWGkYj/4sAZ24L041JYH6GKhLLxGCyk7RpvSa
GjfGmEJhjtLLopKDn7TPCAmzEIdLz5OzJrlzpB5K8vipBdJ+KfBq2+58wmsK/p67a6eVpmJeimNx
EljKHMG6md2l2PVywuuwKCa4M+ymmtoEvXBIDbrPvchlZtZ86omGwS+W36VPqqHl/moNtuAN6k06
DrcnM7BND/rkPwB71S8lCdE7g9xJClwe56l7RgWU3bumPJDAiGyOh++dwV8Jn9zHtiC8bwjSR/wk
GsAWMnvPKBLQ7NoNVaJp5qgkj2xCl/2QO8Yh1uNPhwRjbBn6oV8v0IG0if1sHJKOYm+QtvlYGjCB
shpVHPaVQoMPnPoVXXAxWTsyY/QdI1Z28+nzH1ilbYhrl3T5sU3L49gZ8VEK6GkROoCNdEyy1OuE
Nk3pmIoHcUqzg9f6/qnWxMtoVAQCzxSHE7fENKmUnWANNcgtYvCgJEYA/t1FSYYIUhtenVj8iPr4
ranLOcw1cbb0Fa0Q+EX6PmAQO0JIGUE5JKgzeKcopOu3SG/sCxvafQqie57K5EGresqzafyupvR3
JOTHKj1nBuI/NmwgQWk2H4AHEeDJ+JIQbbVpW4lIj7iWYOjJm2bIFcu3KUn08xs1dcH9wHwu8b29
JZufaZn/qtN6zTrLg9zLgTzJceOO47s2l+nOpauqTCdBidW+aOX4PMOlAQYfgeDsZn9jaOlPWLl0
dSVS4pY47y3xifZOLS0j7uGYzpN1yyOGiRalCjKfEYh3jAFEwXvjuQk52UdbOmsnJKHWCWXF796C
LLrKxQWrFHgAcFPwSVoNxtEZNTQewhqsFL9xzKi/H8fu5lolWbV2AzDQ6jQyTB2cEvlcwqRhouvl
HmWfjIkcdyg1dlayz+ohMCUq40xSRKAJQ5zjjGGHV+6hWxNUV8NKKNoJNxvlP9BEBVzWWxt3aR4a
1xVEWs3glKVFCkjPMpnJT2yz6NHfJp12TM/tl045EEHx2o+W9Ymp4CfgIKyu5aPVuk8stvRjveY/
aB3bP2xJbtAveMkT+jMuPqRPdtmqq1+9EjlXPzUpAIFpWo4JMtxTJkcY63X0qs29gVhSBx+OGxR9
nLm1uf6DqWtyyPfQLgp45pvefTWVL3DXLdeI5wcs0dxf54IfcccWEmlhfGjbdfVi77yeGOB+QUVf
oW/jUdG6CLoN99SXN4Ol+aO9zNUhZhDKf/wwhmgPlo5s0fhY2f0VSsahdT3iRDX7Ca7Bi2WAbshM
vCvwP9DV+AWKTxS8OeP9nDo/4sodILGTets99QKedqFfzLIctpEPoMd3kp88up29RfoNpiXUeWxT
VI9kjeHUapQ/22NrXnWscIkox9vQkO7ZMoQnAZbW2hjupPYwpYOii4Xf7IDiJhfRaK+oVFFuJqDf
nKGCmqIrojyykWQBjxK5r3Df62PC3C9iQAkHd4V3npVT9g+WAmTW2Paqq2r3/oTR0ukI0Y5ihPQD
Dg+kH0+67ogjI7E3MP6YB1kjMH4J+wqzng3ZjQiSaNukr7Wvt3cB8W9vWIph0/x7bDD9aI7H+NxQ
LoJqtHQ6CsDdoFPqYc5hW9J+EmZ+Zaa0UmxKcFu5APvB3kxEy+OitDScZUqsY5+5+07GyQNeiGDw
jDW9YcYVndXUDf733O0PYqBm8gAENJ7Urn1PX8oEDq2u/LH0Hr6nzICTlr42tVpwUzSfCC/O6Jyh
wrjisUcdRIC7223m1MFWXPCs7brukhRtvlUr6YDxZ7+37YUMepvuqZ6QRA75Av3fqlBtt3D83HGB
0NC8WSOVR6aAWkf1e186b6m0BWkG1g0bMy7tHrTd0jRgCTsuA+VkJDwYbji1Goul+RsDyWou1APL
XpTHfnPyPdSuKcp8EUHawK9CznjVp4elcF6nmW4JKb46mJV8ddbip7UCvGEaWz2i3yydmVQrobIB
4EhLu7wOTlveZIIcPVp2eJxYGjEKiGpOBJ9Mj000R4HRewUyacPctp26E4/2MYwaEegIsG+NSzmi
xrI72aUdmFp3NZyckIVuEchhzXeiOkM7zk5m0WIxgBS1a9r5Omik2BgLvbTzvzg6k+U6kSiIfhER
UMxbvXl+miVvCEmWgWKmKKav70NvHG2H27aeGG7lzTzppzi9NjOLw53RcUoLGBm9KX4r88xiUhw+
uix4ZO77wSiRnSogMTuKv6aVbdJKUZjhgp9+Jxoy8qhSn5ZVqdvcWSeZYUy36zLksyKDN4iBXu85
OvYCYweGcoegs5AnOIH5s/a8D7u7BXRzbK2QwQt1qsW250VWu+8yj/qzGJZKOPVHUm89ztXcXo89
YpDvkL5XBOpwXtr0n0AbFe4piC3jg7hgsxqk9TjUQLY5hhOfA1/hFHOwtgz2l6FlVKyyoGSEbB9J
avVH4lNPlcsWtdSveiR7O03i6Kn+kCnzJ0IDR3Hv8IULe5eyR1hVxmRtaX2HnoyGqMKNJ5qvMkUh
AIEW285nl1A8YdTlG0b3S4pKFHv1L5Dgd0+xTeVgMTOcRvHRGDnWyrmH4/reVYBKnIEkSePgnpev
vhL2lYbaK07Lci/6FvDZ/Dra0BNTaazH0XCuUWURSCIibUbjuMNTcsSE4KMPIaG1wo8fDBaASyUe
BVagCjkU8sLOk0vjoxRWMsxfeQQ8ETFmwePbJp16xbWDIAVtoTvafsqZytagrR1T7Qj3PiVC0hMv
82vBH4QxhJsUDv9Gom/iJEk3iXBeaQXBsQ9f55MB8mFchByqPUxCD0O9SVIkQGF7r2ybAQrCZp6C
FqM/zl3HczQ0G5wPeUm81wx7XDBi/FPAUWn7fhNiaHxpY+vbai+6irOXKesA0VMcP2r8X9HE1tq0
/X4FNYqxYBZyia+ugNQT3q8M7BHwPtm5iaM1xu7BncHNj8W0b8P8sVpgbT6mAaMtUwBwcE+Ieqy4
7DoAhda05qS9HgoWXnOWIC6xrKpLeF1Bx7MZ0yJWdddi0Qp4p5NcKTM6VxTHdy57e3l8vNvtaRyL
9hZU3Uulb9DaCNar1DyDvnlJTUxgzRAoEvVJBvEYE0AYvRA9qjDeFOZmShoejIG1nnlEQX2ckzW3
+5ch6GayZVLhjB58cHQG0gn4tpZDOsNjjtKA8ykztLFCJrfZ5atpq71pPzcxi+0ceKJmstUYrWz2
GViTIipVSpNcjQ1y5kpg92lxiZIGrXjlsNawKhuxjZKlsflBzMNSnzerKRqYowGykstzQ7gIiNzF
QkCEED9izyav8RTaBadM17s0lfymf5STsn7PJ8rKygq0/DPlKD1oOI/4sqQADvbUTAB9WdB+Nk70
G5G6SK2A5wmZZt4ZzY5s1UEpunYnC23WM5S4FG9z6tB4AICrBjnxUFtYb2lUe58cRoN+mOUSaI/X
ddJTrTQkj3IkE9xbADmETP6psDj0UcOgIz50MT4iNYYbg7su4bAjdph9FW+X1gPluByEAtXsZN07
pKcBAaUmuWJ9KJcjWCN4jZUM2/sgDr5ly5o+N7xz1Q7OyQyoEVZd/Spi6N1Z3ofb2jv2damvcY6Y
3yc1Yh2CkBh7kpVzs8PsscP+eXHTaSI2KimnzMnDzZhzrT4dYO9gT8Z00M1BfkkVIc6Gdfx9mRkt
u/npcDasuzoLV4M7OFiOKRMC27q3vZFGr6R8cRnQ68BR93Sc//bSXEU69vAR+z8xCKSNmOZ2x2zm
b6kQpEMs3xKjs9jCWMUNzFO5cYVNvX08JeuwwOk9muOpany8z4n1JVK22fiqXZgQwbsDkW9o84rq
NhCXBGjhD3ZPdhz1uzmuzp3dCJBwJImYZostPU+aqoynegoO4M8k0MH66DuLzmxudQDnnMAg4mNR
rbBVs0Uw+aVUsiOcKQrjENw+5EaDJF2QlW9mkKpSroFf/TUDGh2iIPiYBgRklR5F18hDg0s/Nsd8
HxXjixL93Z6hIIg5kBt/MEiX92+2Z+nHoIxfIY1zJOJzjUm7sxKkqb22Itz888g2Kz5MhJ+OQxfW
RAjVSkxcoHaNS6ezKf6oKgLkTYM/YFTuwLFDMrVDS1Yyy1f29GtP/caClgCTmfghpFNO2TJJd6zQ
Ppnpv5uwFhfHtAUre6SqnFblFQeh8DYoMCa9zNDkyFEdI0IQUBnH7CBJDNFtAEULspMpwu4qU1es
HZH6gJ/sH2cB41tg6k9GnaHP6KR/IzKAWb8kZEPrKbJv0n+nxxze7Zbtu7mxuYELK7zQMAQjtJnP
JG5fdVNAmmbe2TZ1ty2oa0B9JFq7hB6zmccDQw2iqBrpFCcdVGaf/swpOyDXHOcPrakkZFr5WtC2
wNA8bQ0jf2sDGkWTJSLpR+T7fGpudB1tZe9R4zlP0XqoIBr63xCDyXL5EVuLNOWLl8YuTsPkrKca
yY8+Dva4VDdBiJQOvW6enR0RUBK6EgaPZ1ecnSYahVbVyBJj9ohZ0YQCZazM8l1ZuvE19ngbmbno
4OHpCb8byjw9YPZBujltQtRLqdnjqZykm7adiH0J/m2dS9jRa7ITQThMbiAZ1xLTzbFwlgdB8B3G
oYkIhznHk8VlMKt74nbF3UtAUC2p+yHH05VQKDKzZA4pqaPSBFOO1/0xOD5sy1wws6kBwz9p//1I
Z0rPzPBaOz0zpY5hs2C21wJbUos8tzMtmugsHsAHiT9mDXakepIGwzqz98cCqVgVwtvRqmxsB4py
uLSMZ2ce8bQlA9brsuX7wipnO6egROvRgddsAb2xo8WaVrCSN0Ii8FO7IYqxRdYYH8oW1AIaz9GY
Rhdd6QtD0JeRVv059pLkYRwQSQsjgqdN7K7VDnuHEWk2tdp5k8/GFx125Du6+UxHR1FYT8yuAMWc
rDx6VnaF+F2u3HCbiBbCnMOKoOmabYEYcWlQdEZMqCxpKgRmKzn6cl544eFNRCPsBYcpcnDrPxKq
JE/u8C3seLPEDeq2QExZV3G1PMs43Ppt9wYpyMyy5OR1CErl9KRhnW0bgXTeRSlVMqm+1hJaENYY
WkFbgkm1y9mvqlF2VWwwfAnWV0VyyLS571NXno2RPk+jsTeumXprA3tE6gUFb+jiHnvMbWGZNUCc
VHlkii6lgn5GAQW9xeNwNVV10rNzYg8Eg9fRC0eD4w+2UI4EVv/V63g+stHG1swXhxkNIl0iwSpT
l+AHtK2YNDKuKYQOADwO1HrTdWMXGS2XQPKxey282Tql+hMAQAU0Xxkcq2IqEXr8EiOkTMDM5ZMZ
jzCSnPLQdUm/NY8WJo8H3pv+JizhpBS+sZ+Kf34ODoS5HNAINZk8/bEKWCwd42T4xzbXuTmD9wRk
O4eSTyNsNxa/LjZYgJPmW5dyUISR4jkTqiVnB2gbAzDI6Jil5LvqNgaIJ/tLgc6384Hw45lSX4kw
bgTev32nf8yhZ10oSgAJTJ5WxDcK4cNV40zU7AUiXgPn3MOyiWfL+mzCz7TnmAs8VNDTRqdu4WxD
PNfYzeuG3wP7yeNSx3L3lBXimE/5X0uxaDade2WIFz3KYF9b4gHzzYcRkOhq4ENP4xmCBtSxgDMu
S5NxRa46WDd2sDVpWXjoOeyGuPlXBP+h1wbV3TLHZ8gB4ZZGGCJ2ZjasmZFgTnkhvqhevHY1NkUs
FAu78Ifk00/g4xcFdxvi6PPODOUQnEpIUmJX5M7A+QArXUpiwXL77YDHceV6m1yX7IcX1bf9mEYo
dS1cFXc50yBkrVsC9SyfozfMl4hB7neXuC9lsciDPBfqNiD6n1PgVyqKJI3Jjdct3vIH0ip4fpL4
0tV4o5SzT6eELgMEoTOFDS9LuZJj1eQ6W9J9Dv2IU69/GxHEdxe4NJfJ4sKoKdYZyA07ygq3us26
iy4EM4sAgMO44zVVvW+rhHer/ceP0tfchMCVGcUHRmBeajJ7M/0B/O3rQJnouuywVubBAbMBf25v
hicytBDAgBasheZp+wAm8Y+JdrbT5NBXuTcZq0k0H2Ec8IZDIuPpSXvrxUv1LWsD8MssgriNyMM7
VvQ0p0SybZb+MCVn1swV0Sx/SXwthCEuVUbLoip3oQm7x3Z6e6sU1Yw04uH0m9+jqLaYWaRaZU30
xSTECG1m9hXTobmifvwrjNhkFm32ObQOtmaUKxkCwUSU51ZjzA5cqhAckjZIFpROyqVRy0nRwfRo
Xprhq4i7e9hxe7flS5syIBlpQOoPEGVOApLu5PbYjOF75hMhpHOP3G4WKFwluDCTMIVr74wHIqQz
HUj5iYqcX8fwzwKH+KYuoy3saaDvcTGv+zw8h5NtHvyod7f8H7wneb9CZoJll0TxyVfyLuu0PHct
fGor/U5Z33B66M5h6PHyT77IfsLMGPKPNs17imy6vZ2l6OWl+dQnafVMQ+kuGiVuFuTfbqrxdlNE
BVV3Y87JCK4s3yWAhVnDRMtm85XNX7tx03vChuaJxR/eaVlcWWycoT5CzxvJ4yWIWbEHj6cnU0NR
c/M4jMVJjBjtMAUiR0P870TQr1oruDUG9sy2BewegCSj3erqeeNZax69qsxt4KIILByFyMpULz1w
Gr71qd4yfsIUiE5e+x0TKrh1YFYLrAfh0DRgolhWljnafNSjzbaMX6MzEnmFlzk5Q3rL0lvRYTmJ
oftuROA+wjinExdjwwoTPjtz5PJNPO973q92mbO+HlS5qwUIhIYJ7JTietFwu+62F90N+ceftH+m
pgxM35Q2+9HI8nsTcRyPAnufcFmi0Lrjg6zD7iJtoA0aFFJf09eVRLV5nrRF61zSnmNo2CLu99pv
NOatT8/yom/TtKiibh9nK+XrjHzvFIQWS1YPzpTF9mil2E7iYJ0/6YNyX5eSZogCbEYp2TapeSvi
4DVS/XzEn4Ybxff0K03kzcoKZPQKzzRb3iTdG/xc40Gm5h61t7w1tpHtNPy4eYHTJ/zj9ehbp1Fz
bBCJccehZdwtMR5Lx2pODr4+gU3rqSVrvyqGyMRGZGwRWr2bqcL5mJk+d0HhyiX1WLCL4ftDIAFO
JdeDAzwDWxNEAjzXyaVYdsKGS/enE/O6WH429ST9p2V+gaXFiGUGG24LFkdjcBPYdE51RfY1WHaI
7pPb0I09FPRs+pWIXt0h/ahbgLm94dd8sy2X6qXsCVsAbYQFp//QulOaGRzzMviyUUb3RsSup24j
+9B6ZIcKBXMC2IUB3F9ierE8PhCzkrAZneYZvexDtz71E4ap0QTb/jDFE/y73j3Zceug+J2bZnqw
QGe+GmTjB8vhhKTdr47IfCzd7pYRMTlQkUZKvBrvmPphHnPlHaPBxLLSqOEwzuHr5JbN0UAQgdPm
ODvEWGc3TYxZzMlvQ413FIbHrnbUVzWNau/L/pPNCY7SekUayz6zRTZhyOZ70grw6mefAypImI32
ND0yqk15gRDErszpjfkEHLwWB1rQo1e79botVY5nywTRgl4NEnqKXiT2AQw1sgPwYtJmnrbirAYQ
J5b/z+xVcSOmt2gjxIcZ9U+aiMdJKGATtls+2XR1PY60V6ykJZ/I9DCto0Sf9ZgXB6cPjmHIfpP6
UvvDrZNfGnqKe9vavyKnnI3DSgx1duxc9dYk49q1Fpu5TC+qNjH+64QeoWzdenRd28ASjgnQEyK5
3IbI2OfA2GSWW2/8HCsLdT3F1SFQfv3/vzCkOnRkRBStZRCUh7o3nnjHAOKZeT7MrflUN1R3Eag1
DmjMcu/N0ddQwUk2wwzB37KXo0j4nsM+Zn51EDTSkax2xXFmngqxHht3B3MHq4Vyz3NXIBFnYF1j
b2IgxHga5M571LWIFEkD/wOEIWtJlyALn3DswyIaeX2MWfcnTnCh+FJVbIgw0oQxRTSc6zPaSTNU
nTz3vZ1vXEAUcSmUhQeJLx/XvbT9tZaKdkBc0cU4sURpo7cywo4JOju4LG0Sm9LWoHiyKDtYsfcp
2bPtu/i7KOtip/xh7boxWXF/37kRLGviRaKJk90YTrBGbL13MhAFk+7x+oB0LyAXrQqkoVVsrJgH
th1nvj8aBcteBPmcs+WjgBCDx82x16Qd3m3IkJDgGbbNxNg64SD3RHjmo9MaFA22VGkn7xi/cSOP
82c3tcHdFJpyLUrI6ElNjihVwJwFlJKEdCJiZcN0GNjTraV77SFRzbZirxbJNt02iVXC2aFwaLIj
zuM6KS5tTaMI1xsl55U2H1qW3O9t7u2n1PqaKUI6q/SWRmFBmVhPu4WTm6eBxtC+n1jrYRjaJkwK
dxMVFyqxR9Wgw42GjdXHnYC7dlD9M13ixZ7s7njJsoEjAx8LWhNOm7gmZdDWAPZyiTMBxAHXhrxH
cfFPuWxVOSUZoXmcjBBJOP9bR+a0g5JFj6gmtKBRx4OUGiDJlYJO7RYnyaD3ICx1KLQery6lbG6X
yh37t5cwLFC/xORcGi9wLozGaz11yZnCBezHmFdMeIZZQYKK5hakYl7GW0pAN1jwY7wsuA5BKYdt
owg66hx4p04QM23RHF2clTDAqmrrc92vJgZ9NiIce2LL9+mHB9TTksmY3AxDVOU8sWTn6/c7Nrfx
8MPaD/hwMSy3zs+QTsOqRKpE35lh1XThR2pSDT3Xg74qDzUx8uzj/8rcWM96GwxEIYhZvhT+i6SZ
8aQbJiVej0xn0czWDNhlHBl7nBAQ/lnJ5Ba8NVmAxpOAdtCqebox8xVbV87nIlMfAgXrjYP9TuPc
aaYyORgEA3Y055Q0qVJiQz4jxqpCg5hSiwmtUX899jTZFlKBBH6ME51P4dWT8ITbESgB/xqxwiAX
7j05ZNQpTqtqrgIslKQ7/Ty86zG40E7HJoGPnwWusAlmO8Wjnq6Jz13r4Iuc5fwLaGej+u4osLvs
+8hp9kWvDkPK0lr6r/kwZsfKmmFDgdcuIQDFJSOZN0ICrcMKkgrf2tC253tSSSjweO+qUBvUApcv
YRoAU+lZIE25TX/8wODppoyNUCGegN4567akeH5qrZ2leWgbivsP39+aIztv1zq6KJOiC3fIboIz
4n4sq48BXHqUgsEdIIet54x5tWUSosmDzpL8uSvsDwqNyPmE9sHy613lonTk5gS+MPaaV68iouA2
U74PoSWYPbAJurxOoTGOe4wQfz14gpgi6hVvLM5FQ6I3WRoOBxB1REX97J0Ex02QfUEGD34JExFg
RkUp5xZWX0m2ME//9ENaXYnxlUSel7DBApd3wD1UU/+hxuYlQP/3/H5pYWBSsgTtEn0zYWYnAIQ5
ykQ60seWdnO4Z+kK5nd1ciPxnLWaFyW21L3Hy96YaKj14+nLcMwYvL98iRsbD1RDhDpn1YAbPL/K
cr4zU/2mSfSjPUsekrKmjYvNKbj0Jbzo98+IqMgKPlwrZeKJjroQxk4iTr4JCaD3mN4CWqo9GxT9
pefAg+sOb3oPuBOb2CqcY25hi+gcL+56lbiUdfdJ+AvpqjhR1/fsGdJ/kFUY7WyXqIElm2CtxuRF
VMN0E4TqqGLNHouo3DdjzGhbUNkIB+mkdFbui9R4AdPCPlyn1V51DvWVXnbJ27TbTb7drrAKktjL
WNDxwa/8IEa6MjlVWLk8xYKjYG34D34r3fOU+P51Hgb/mngdreZG3j4A3fYx/DR/sNrRQa6Gx1lP
+ZFD1o/eueSjVINUNlFWVYLN72Z7z0G6oE/VOJQ5Av/AcavJvfA+YwBNGiO8Sr639xp6HhU25dkm
Ee+ydiVLwpLItM7KQMDyQuNGCX1KLUv7GMw9eJiCoj3Is+ZD6ljssYEVaF5zroCNmCkQI6onTpMx
au3xbX1VOsczbo9fiVU/S7Ol3pD7AO9L/6vmpfm2L5KdN2YU2ltduiIFuzGGRB5paMhoFosY3jNE
XuY+U7bj3px878IB45D4y7F5aOuPMKd7weyZkSiKrT+Son0Me3zAadq890Le2wzCXwsGgAKDjSBm
vs6xgrndck249pdmxfGg2vzel9YldMrmicDJj6Rf9hqqaMLAwQ4S0uSMN4hSByDGlX4H3+zfSGSf
c6darDi4LHmmgksmiTEH9N/Mc3hzkTjoH+QzS3r/2QpG52xg7KdHDka3Xfc4e3X2ivYPDWzCE+yf
/r99bFPS5hvxm8pW5eep5Y8vI6r96uWnHrDcc4OlCOPolD/4c0Rx9mQNe8b0reeLYFPFFpjmOXjH
ro4IA40YJiPlJt4SVoqEMNY+NbZYt4Rd1Msq0doo1X3SIhE8TFHAUEpbwwPWMFbtTEs7XAEvvoMw
kzRkzAdtHZLML15kVX3V2lQwOFMmaxyfotbeekHLYoCluLHpFmpMMMhn05b1OZyLRzsqz1lmOntd
DwPFS0vvb0FaE9tNgdGb8onyYOTF58zxyrXHdv3R9z0GEq+/ZQm9OJkHDjjeQwPYBlkGthDT5cZ1
LWubwMNFwoDbS1ErngquzKoQ/bbB1836g3EKyx3b7/ERRSOU6kochrKklCtwJvp1zgmYKJ3GCyGD
RaMe6TNNAziFFGIV7DrsUGBKTCK1NsGooHkNrx4YSmZnYj+eC1aXoss5AUE2hvFtbLL0yqtx2CFm
owUqnpppzyyQgOSMiKEE5Z8q/Qv+QjyKCDlbhO9djYnXT0OPuAbnOoCnOyP+7B10V+EaIRuUBc5f
56izvfMSFgI3a1Qatzxv4PuW37kzdxvWghPN6Q9xr79DCgjwlWCPBrp37nUmtmZl/M4yWZacPasu
rA2913Y3CfEuZ2X+EBiJOBDNestcoP6KXGTf1OaD5YX05NjhulPw1OxqaHYBZrBeAUO3mXZGyB0P
2IKPEzFbBN9EbQUvFJH306lssqfE7M9KD8HOTOY9pOQFCDe9ODxZUTnXM1WY54JmINw6871PeDs7
BDf3ec9jXuD0CtVY3EG7yksQRFcKq7B8usMbBJD5JsuSvIrCnVt5dAKRBaH5AdDgemDzf2uz9N3s
6+nUxSC9qShC1bOHXVi19Km1mbNNg+mWGwH+JI+v050mHsJRUx105YjnSVBgRC5/O/eDhVenqO8I
KJ911kIXiAa5mU31nNN1k3dk9zHZirXREmRWnEiQatXTVLvhIcaYz1okhegdUqhntZl/xD8FWr4s
0D4G6+j45dUYwQ7YVXCSvZmdEpVcnXZhvdTM6bVvbRByxFRlf4yZ5rE6ppDB75EYx9bexDmGALaA
uwJuF1YbSMFJnmxbGrh8Kp50GDzkqcbYVBAY49rHnu+Q4KsK5xE+W1hJYtR1HCLSr030jrWtkb+x
OpiYmPjbBzBoD36vX13XtR91G5HQFWm35rOy9+UYwfic+cotI+nXaVLOLCTtn2Bp6gVkKIf01Tax
FuRYaZE1KHKSNEviicXlzPS2ml1bndAD6Hgb6lsgT5lqbhMvAHgr9T8dMBcHERtQr/isvELQmMRp
eZ01MaeBsfCBmPW/foPQqzxjotXi17X6IzuV8FSpJUDnEEmotgRc0yvnIidfdt5QOQ3I7jc/OMZe
Ge202X226fhX60qiErY71BWUNtnFj4ZFxL9tXljJuoyKpOGsdjcZps1NFVRYwDCLMKXvxyiPIA/E
1RPx7XE9Sp/4Ox8IFg8XbKZqLtx+l8BCE+G0C1y88x89esN/HJLycdnrD+3SR5Aqf17B2uUJhFHy
6IZpfczBVuIG5rFl19D45sFbCRMEmEcznXIpO9aau4+Hav2QOaa/Fml6MG2y4f3s/SOVO3yNCWtW
meOnEE1lgwkGRTJB1SPA7fkHvU7BOEKNCb9HgWM0tKd3KEbWza7jd4ubillURJsEqCO1r+A9sRN/
I8k8pr6cuKNDDOM5a4RRN7ecRxiNkfFRhLrYtqEBIs+c6x3mCk6hbfZlNdlIU4fT7ntSneuRJb1P
YyAaYsEudF1GfX2FXo/+5Cq+flN/zYav94KbnDygOIW8FjFSB+GGbgqXCwJ1A/OmqZnkCpPZtksu
HiV7W41Ku5sXl421/OAHLaByktO5zrnU0pBjWgA9hBOIZu2cVeaLsn5s3RKiJKwzOJZxTwsFJBK5
UmIS2QfaCQ54VT/dghLIpMNBYnPoWlWDWD4AyAIzzz5e4uIII1h2w9EDT0+R8AXmFm0uS8yTHocZ
jIC1TlIG17QX1Y3C01sRQG1pDftKLmpvGUMEF6L+64GDC/3uoOevxJVbaBXi7icQIujPylalgWuY
C3F8KOTGbbjUYvKRq65o4bhnLB7youIhlCV6F8byc34s+qja0h49lZQOaRP03+TMemchlVPCxutA
N86tYbMGvIOWXc6KLo0qJyzd+JMkVHXCUbQJlXKjE/RoMrbeTvjaemhc4tVQB7YqqL1TTTdLbfLA
qpbiFNyCHMdUCWDRfurcxtwXbvgHnksPZMCGqlclGHkj1z05D2ZLJqqwPAIwUXElwEXVk0HFMn6t
bQ3Um79INQ9mWRB9aN+NJJkOjh8cYiQ5HFYcO4VPPGG2fS4NY/Em+p9tw3o9Hg555K84UNko9Q4l
R2bTkqXm++dBA7KA1kkBvCJ0S+h489+5Q4aOQvef2S7+mA8TDscfNb6kMP0JbqoD0YoAn6WPLWvq
7QMoWXudumT0Jkez0p/xNdjWHlKAXGUeFZOUAcTrviKYBP7YI8srijXc1qunA+hjvcRCyN+5HS3W
BKwT63fLp7JK8ahwRGHcEN/yoyMsOhbJyL0G43jgOeqvZTydu8C58o6puIrbbu8qD6jykgTPXmQw
t2BcgdOnGMSddLrGqUP8MpPdqtKUgEurOWNo6o9hU+OV8b58KOVn1/Cb7ewSvaGV4tJhjuQMzDuf
BSkC/mTQOZu1nN1pRXkAz4ltJXW8fWloHC9sx2zV3yvJqboZxqcCxyc0rJQxlkBx1gwxJkh4GBMT
P0O0BVUqAVzvSPUW59YTF2x6R6HVmxA24DrvIpL/DqgAik384/8/YMf6nScnQr5dCITxCcrGJSFo
i6EIH/9k2BvHr+K1T0WbL8mUODYvgam0YGMoiIbz8gPOonDtT/ik4YF2YecfimjsbmjnsEPoJlmR
UnQOJjPrwmvBB5HNn3CHz3mH89USlb0XdnAw+3g8SQyIkY3BRyuaNwchMe8LdQAA5b52E54fl0ab
beZ7HtC2IN2105Bj9GpvbB1gf5fsA6MCZgfbEVjjLuNy6uO+7lvvQn79w3OUy4oD5Ct1xidMguI4
+3a2NiOFTS/uj/hE+Nyj2Dl0k7KfFAgAXlIi/FjIAoNOz3k6EeKx1GveHFsVQFdz2Ab1dAVOWlD3
HBSvfkz0lxc6Pj0VHtmqzI+Ktr0+w9ZTNawngt5yedHEw+eYV+w58LnXHgYYNT0adj7sMaDOGnu1
NRqPecBW1Lfkn1FT4ZqbabanqjUerfk5r2Ywdrzni1oDHBg0W+1o+MD2rW8Ra3Je+SBE8edJapyi
uk7+pmXAvjRFL7HlHB18t1LXejZaVsUhbIWIbobQj89lVvt7L6umDSc5PJoYYRacSnfKdfoUdL5+
qoOIXl1MJJhSiFaU6TDu2y78x2nY2Fgm9x95uzvsLai3o4uEsPTEOMlf0/MNRvmRIEyq2O46VfhY
F6VxbJIOo6oI5Xexywsn3lsjpCZ74pGsR8/fND0DdR97j1Yd/NPwUrj9OcTFdhMdvYHdX92Qbhpp
4AKKUB2E0Swd6KraZX0OKa9Bpa1JrWEC7b/brN4FadDu7dbSd/rUzGs/d/T9lvISVWo/aMDshkwo
pGMVt6nlUhVeyEPNxSVbMPN14PJcjXR0qy2P31Wg9ARs93Tp/BVKTmdTuDddhvqUGjah0RmOFKxZ
yav+3Pe0V0xl9v5DYunesCo/CLdZU3EaHZgpPyePshEM1M6lS19abCscaT2TACaCQxu6X44PuTDN
M1qiPOrJCLgPW/oToWz53yyFaZ3x1OfU4SyNOUsFpAY6EqMXR/NeawYeL4On6ODCq8EY3W2KBHB6
PdJ+y0dJrFf7n1hNWeRP8ON9mT9OKWBZlH/32VDW3raM3ei76rX2YXCJZ6xfzDk26BAHVysGzlPS
Nd6bFxyKAkU/b/1/YUdriD1//j+gT9VjnVny1FbsWLOONXGVyfoytUN2cn16/4afLCm7a5TzCbpE
xw59bP70s5tfp09HUrFtO9TnxQQZ6GHBsBgk/yRbS4KFv8r35pNe9kr9kmdG0V1HXvleQQvfZuYv
IkZI5ojea8EGyY+x3RoD2qVszWHNvVWyaIAjblifnHbjbQB7LLG76hmXKM5N13wJg7x+/v+XOHbl
M5Hb3sD5pKjqDYuUMvHcxx2/JBwN42PmvLo1fYxA+J+3TjSHByfET+ZX4xqug3/xRNIgtDXnwgLY
HkdgKcJEOjQ5vhuRoU+k0vsTA/wDWjLBDvo5QEkkiA85FP+JBWxfJVCEFGW1ZeZfxux5juvm7M1s
QivJB5uqLlrR81uuQkroUcqE/v9ceDHp9ZMe3BkOh5/RpE+2bxavZUdnoiImKJgs94UOjUMQGiQM
QxuCdhlD7ej4aINAiU1OkRJ1ygw1SDHthsbB76EJyNZD0RRKDFB57S+q2V79abbB6uLHmVX9XjvT
T0jE86yLLrymorwM7nSNapdrKV76gKeJJ3HHqmGyYG0kckDF6p57x1GbDKIalXWCsjxMPDkIZwTs
mFLRWigPmPYhCKyIbe0n2VxxSfzYWVszsdu+Mz8sNdlbEXLcqLV08LdOxblmtuiavVO256qZ1ZFt
gDqmNZfH4NA3P+Vpe2hpdTLKgTFMRgdgYIqA1H88nddu3Eq7RJ+IAFOzydvJWWGUbwhbtpnJZmyS
T38W9W+cm4HlDXhLGk6H+qpWgd0sKFfdmFb2q7WoVZkMf61j01n7MIZ39dC9+FQt3tim1uPA9jbm
4PagGQGsMXMGK5rQjcTqNfDowNw5zI2iFwU0NIGb5DsOw+GpeoIXRuFDMprQqMgKQJglaucOG4b6
KAKAOAPjH7EUjPcRxZJhf/DdwN1DEulPlj8gwOJhw1SGr8cDRNAtlDujlnSEW/VDz3AVb8TBnaN7
1HTqKN0aS55votlTardyCLqefl5Un/FZ0h6R/xa4Xci1rQPQzDuMhUiiODTqJXIGUB8CDXLZAzDN
LrRvJApCewfLL19Mur6WWgBSKb3cYSFiHTaLv0nJs8cVNwJwsEPzThm+ZvrJIdRwFVpQtrP8iiIy
C774FAS7IcPBysyRpdIevOac1L+TOFjI2gWW7aUs1IklMz1rOplj8NomYrz4lMAnHVeJeX7gX6Yi
cew4tfb/fg5IYehyC+JtyagV4Q5l3Exurs4qIRR4KINwI+z8l51X57xFIKLINiIM4R2diku97858
XNOPYezF5ecl65i/ovu/q2h+G2D3cYiiylYyJ21tgjm+yIoD2h/zIiN+8aeeCF0ZjRdMO6iZ+SNj
uRvLT3xqeyNcjXFhAM9tdtnArYGk3ieF0UQcdmMH+lNlHez0nlZHcqOkJ+z2quSQ7sADcFqfavB6
Wj/kTvMVwlfcJCNqg6I5DUP34OGhWF6CMjX/+1NVmKugM7uNTZ55CzjmLyEVCr0Zx6Dgu8ZeN8R8
a7s927M4sn0ce1wF/N7G/KEQ9hlCJgZAbm87W1i/hN2VZCrq9oS/sl8rN1A7d0AARAjpNo2gYNsG
B9hXYqOJmK9gkNUnB2DJKgaVD1oAyqNpEa6PHJxyMU2IYcw0WiyAvIr71M83jgmZULMQxOqG4Bha
9a4snTcd2PgO6qI9WRFLcetEycZEhIK42NbUV4933YT71urWQVU1J5VSYCXS+Kuxp/3Ew4Zn4d2h
XPP0s1VwE1LYMGVx9G1jV/clZPjSIlcfYzrBusd4A/bLLkosBvMKpYnglCNR+mkJ/Z6NclPqZjxF
bsChjPrfWSfqkPY9ak1QkaqzmTC2USGPeZkHIMToPoXSKr5aRC9sIRoqP6ejbeAayVabHyW8qVuh
iv5ogJs4ICOpS1GORzR1qm9794LRmmD4yBXHERODQU4tBy53FnyQbeUHzdkLTPMRadtetcygf1Ob
thkbjGBJXH8haW76XDAgNPGfm+DPLyQJ6yXi0L+FhLuwd/MJtMMTszhKKIqMe7FSYEkg4O3d1p2v
NT6ZTDNhNQ23/hzEg6mdO/uJ9+o1br4vGIodtaPsZ+0v+qkD7aRq9XRVPlHiovZ+9UDqVg2JhL4T
4x4YEbNU4wXEv0vW3Ch2sILTN2UP74Ge2mtEK8EallPKmzvScuSN/GnWJpIFeOJgfqYZInz3fVAd
2h63E8rt3hjDg03NLqv7JFfTHM7nBPPmNg8cGzqoqGBlAilIihGlLJm/UzH+02Nu3NuaJGHhmdui
ixu8Faa+FxnFSKlY/PmTe64H23sP3Y5ESuDLxbYgH7BzEo6gKzbP5LdUJ5dB8u+oj/11Q9vdDU3J
P1sThrS2rZOPKjsHWXrIHxKjBZ0VUUG/DCbEShd00+LliY8hZZqSW1jf5d+NAyjIyxN7O8cUn41d
dwUnoI9tPL6OErt2HLNnVSFRUnOO9lJY5qWRXcZlLv42qTZ8B6FUbUB4+w9BPeSHlM0MK0v/pMGG
X/o0e+Iu9Y/Y6xL+ooiYrip3LIbbaPi7xlAhRriu39cAPQ9pFGyiYQi+PaweK3JkZNFHfA89COtV
M/n2u0ITXtWgteHsmPWua8cbNASgr2l9hQf1QhS4P3aUUx+6tI2QeuR09Ez5Tsfi0r1ptq8Fl2Nr
1u4/O66erKaLfkG2o28xYULdKCfHUG+XT2IhbNVUKa4E1+dLLk9cCuRBYuw4BSgu57EL88Pgh7C+
VPnHA4qxE0biPHZGh6dGtuKOJbdbayPO3hOJ9cMNpPM1F/UbxxZ3Z+PvOrWZIsPJWWw1QXwpq0r9
rWL5yUUr+gwhdaxVR2ZuamjfIYnLB9BfyFeRuhiA3S5OSLRZl6Z4meqK/1p43L85S8nxvXep0yKb
wpKI/GAuMLcEa63Z3ZghlmePNsJ9S9FBY/dwMfLkM5xJ4fB7DeCbL/4GPs0pBW8Pbiq2g1dVfwUf
68m9J4kV//bdGpYDfW2EByLOVbLhhg8er09j5yHjbgCDbBttW07i97br5EZktvVotv4TQQ2mNo7X
vAKFi1dM8un/ShnJwIJDf64l7eYYi+le2BpFU9/gEuDPLKLHOlYg+bAfMpHqQHzM+apV/ZHRMY1t
tX+JfMbTrUUUqJnGr/ghKCQwpZDPoYvn55vuqN4eX+xBON9kQG4G0sR3Ur86dYSkX7uftnpVDaQP
2Tniir9bPYA+IuE2AbRivpCTH6IuWltNeTZQDN/ThfYcOP4LV0t7l/LBXDe9+VtMrXgnCA/wCMoN
d06+bMnOrvCk1Bc7Mdx3VC3UlsB4zVzYXG5uq+W8AgoUv8O7jj2QFCTHwhlGuvcTH/Ot8VDYNJrR
oKJes5akgNsT1XHTxAZEh9XaSqzwbJacYKMual7HbngPC88Gn3vi22NEW2rjDit3eoqjCYcrAfYu
pGjZ6vk9T0xPntkzQNX3+ev/XqJDxAD3RS4UtkHhu2t69ST6Gs8kIGF7cI2tiRjq08H+8NcxZPwa
muiFA7bSExpS+lrhjdhk3WTs6+VLkkAZZGOmAhquz34kOwJTQdCuZZj1Jvj532B0OtlYjtYBc/bH
OCwQ9mOTvSPDF93KFBDHND74Gf0dy1dN23jPZJrXP18pmeJiqY3s5BED55rRr2dO06e4LaJr0CLd
1Z4u3qlmHfcx5yNu9mHxLt2MxLVXtqef/+pUzjNggGplt3lzoreyYJRNyjSFw+q2dQ5lbGKIEmGc
ZLgIICrKNn7XvXgJbPquCx89VwZnu6muqmO61RsMx7oB8GBB0efKJrF9JsPkbEcD0EqD6X7t4rvc
EndB6ULqBCu8YHfUJqfkdDJSc1+VLrsytXiIoc6T8pp2n0feRUMiZM1nRTTSeW/M6hDWdnzMZ1xI
mHe3PVov7cDJv9HyyTyMvkOmwD4FSTncrGVn4TtYefyUuLbTkDydf6cp2L3301a6NDFMFgGH3IxQ
yEXwz4V6sTZEEm4b8EpEPjh6yGhvlsyHwE/QjO1M3XIc3zsU1VyajPrbMLO2sOL8HWct+yTnHLVK
v3JhmZlaZVRF1IuDbu5vlJgY2DaG9rk80prFfDaEnwyvAVo+6+ShFekvWSXJvq6AHSauebA8849t
pMChZyI6ei5frWqimWeUGjm8haIS4TnAVjcgAQF0icOV1jrbl7FnXmVTY60iSVS4+Idg5QxHFC7A
ykmTbFKXwEszmjEEGb7RTFjhNiu5oWJl0H5eHrIEwyVS29ptPAadAlskrMQewxdFTlb1gDz4wk/m
7Xt33gEIEk8/L7NarKTIzKfW9AhQOSSR6VGFRvg9cBYjVSvmTUA3HE6oad0ZGqGxseJdbKgLe2+K
wsId1+FNwZe8bZSlHqc6fTYwr5NhYRrVLImmwTTLLR///IwsrVkdPRtjjqM2NPO0dBYz8cFkw+dd
JxAR51QeqJNmXqZOTT4IkCTDvfHDpWzTNNnhRmNbt84vmi/Hc6Gn8dyKhiq/Xh+b6TeQhekSwlsO
l2tz2wX1wWKfpkcnHWH7Rki5ulllsAeuDmzWY+ExY9QXhkZceZvhDchNu61wwOq6+Dd4kTpMbvyO
XQAixmRzZyd7UhOiw/PCbv3ITAcuJbY1ztDLX4ocLKw1x0yJVfLe5wkF2pkDw+P/X9LZ2FtJ7+5i
mfxJ0kRj/GAbP7OUX8B4+7g13LTAEC6qjYzJ3NQ0ROzNhE6OFbaQF1P7w0lV4CIAqieHZhLdo4yC
9DBb00R2OusfizKEMBMPCK6S6CB63Vk2un7ozFAy30rkkkrGRDWgEJr+L+lryqwk3bOuYz4B5mLI
2bVgpLyrHabe+eerutFMeuT8OY35m0EV0coI6bTFdlXf0gCgm1D1p3KZdCCakk3hun3p3QZmAMkY
mUYU1qFmb4q2fFceThpFDoRWM+PWuuE9ysEeq9IetiqpjUehiuCx5WaRSXTz2t5p3QZ3lFmPolDi
KYVOv3qszVflavdBBeNDQb5kny1NBmTL9HnGFk0Bhr8rXfG3qarvVJP41WLWx0HMPrnjmoMQBpFV
Z9bTWSupsASa0aZIYudFm5O+GG2aEk+Q/gHkHrmUpbk5NfCvzUtozn6gvYusAky5Vdf5Nxd98bVM
AfA2mWMzYfCsbRqNUC/a6kU6ldhNQ5Cd3Wr4pM2CMsPlOpgXVAv2JqqujjOy3P740BnVyhqJMQun
+tZzI5/thNZfA2B7FMNwzkh2W+Pi7aPxm7zAhE2R41Sb97faIIyQ1MCQKNDCgNYCro3ceicZlefZ
zDKapzc/LF8GLukrugPLKxDHABqc/BNM5s3hJzq6gntcVaeXnxeWwf/+hPoNuQ5jMiF0/q40woAz
XETjsZqevNj4tAnTrqKwK7etNY1P0Vg1F26If3lj31hn6ebwZf+QYx1sU3MHv+Os2Po2qAT6qxMF
uLr4WeSTunW5Hs55VlQb5p7dF9yZeyu7u8LEf7E5QaMmFfgKCzgLg6+jh0riQiidBVOmQ/vYBdGr
idLy4Iz1pXK5vVQDfbkez2XBbGM9Jr2PQ4lsHakH1c278jOY3Oxi6t+uxRW3LbwXFBPvZJKahEBN
ZqAj0Ega59b70MApnhD6Agw5ucL2iK9B43fHbDYObuS90AwP142l9ikbwRVbzETWkwE62+sGcYCd
lKGceZ9jF+PKM2iWw3T/3jf0RQcUn2AEyjVhC96mLMXMxk0bOITtZtefl6pv4m0dzfk6ZVzw39+h
xDbIfJSE/gipXA0nukAgNxp83PN0PoWe/pM7iXpDlsC5WZV/WrpnheUduZRj/UtQo6cufJUy9IFj
dxg92pFHrHYegtx1Hke32UQt5AE/woxLqQ6r7fIi65ySe0vpbU68Hd88yJ8sp+oSW/7J6h1nI/Gr
m3OQXH9eWpj9yFLi1qTt/NSUjJEECEmS1vRq43WbI2Ab0oRsyI70MTQo/Wgk7s1oZfbaAx/7+fvl
D4VAR+qZfF/ngQl4r7IN8nx4DKxpWI0gAAC26Dvzduf4gxmrGAHvjNpvN3XwoYUkt0UI9pAoDagy
XoCSDgj6LnvsGRttsbK3q1oApvONRlAuGoaXenhKDYfQF12GiyTyV8TiEOTLMRAXaxO0wQ7osr8N
LTel5LYSdL7VlHe4zdVfzN1BTqgeQstnpJJhlSQ8+43v7QevRveEW0A3w1ce9aQ5lxefduRasYtQ
3w7b2Om6feom4DWl7dzNWF11llXnIfvkN2mtQGKyyFjyPcvkQYA65+nwHis/QtBLDUwCGH5bZyr3
RYsfI2DixUmEoXlfMDgKue4u9AeGt/4/BlWEMmNN6rxLXgl6FmzlEyId7vvYySEEegWOesJ2TgHG
2ZxDcaaQwTsPE1tIxacaG7S16wz57afSvagO12JbhRDzQv+QjhSum6NjnAKYEVmFEQU/Yv3sLi/K
ISfqvph+z0hk4FOaInztFWf4h6k2iPekNb6xkPgbWc9g1dI0t12ilNYQJtukD9G/S7BjVdP2RH76
nhPsxjbQ9XAPdmd0M70lPA3VY3JBSIoC1EoXnwFHrERfoCMvhQoDnq0LUHfoK8b4mtOQBcaEMPFg
VERe7DC/0QOEWoXGt44i+w7l7g19kMNqUWSssPkH5//0BRzxd+uY376gpiVazJNGyrdWGPIphBR+
bruM64Y3vqdTh/IjG3GPiZtkFXdUmxzdjgXYwXZH/zJTgjR0Dh3TYI8IaBbRbaORiD0bX1YkkMpL
+WqFdDDDVB/2E57ws1XQ3OdG4d7XFEDknGl+jl3AyDJ+i1OxY034TPAKnOMYx/xQtFeZMPsPilFv
uRMHKz0sxkyXiTHNkkuQccnfwT1Bvjujw/tbzZvI0aEKIAY3+uRYa5F71JAs0K64c6qLF4oM9Txn
NUi6z9wGDdZKUnZpR8e3aExsVW1zwmvKiNYXuAMVnU2Fz3D8sdH8F2Us5rG+puWEoh6u8w2lLrkD
qCi0PobAY9QdsQV5NtCYLvE3M2A9WjjUE9mydh+Ng8C2gG5BiMM4ZctLqfP/XtqOOlmJhrG1YyJz
FTzarQOJmSoaQHWi4HKRBO6b7yTFoVVLGVca0afZRFdCLfqa0iqSuQigC5vN6Wx9sSfrIwuUuXHI
yzF5FFtRecFBRK44tc2zpeL6xNsz4fMKz2NuQgbvuuI5mcjUe/IspZ2fs7K42snkEw/L9RYZvMHO
FVSAnxGq+xRYXVT2XxbO2NNMivKagG2uGByS1dFwC/s3CPNqE7hhHW/BhWFcYcwBZcR8JbG2zYsw
eBwqukS7kOtfbYvXpB7nQ2RbcmdAaFl3Ms7YCVLWY9s5Udzb3nTtgamHUSlrN9pFqiGlWrRnSiFL
kqL6r3TN8RKlw4hZgPO+lOWzJQriXD5zGelJgYMx2Nf+QEfnWL/VvP0Er9vHoJwPJDT8o5Xl8cZP
7ReRo6MUnkWsPsA6B3uIZ40s8v9e4vqhXa4AzDEZrn3YVvq3s7hZ44zwV52NMUZaz5FNZHwMFhBh
rgjjY+5k8HJlIoqFz01gwyc9tn7W/hWSibTFcBH+4F9+/pQxSveYiI8FbaSCoKqVUQiYGcFTMuC3
7QGFb7hm+Yh9U7UlMb+QwlgG8CmyDXh4UhS/IDvgzu36uyKfzghs445JX3iEyvYLp/yzEzBw8kzv
r8O8cT3IDqdKTNNXyOP4bqrxWEJRNAOvf25UkT603GvCjRNr4yUMQuNZ8UvP7OCvaSboixwjCPJD
dJqd6RXnkjr9vDiDq4juEd+H10n1e70KExPDJuYhHeHIaAuj29MRmhDiQCNpvGBVOFB1WfweZzrm
N2IZ7YM9tzepA1s803zq4iTjvqz911R+JJMXLuuLwxNK7ZEji1O7FIfboPvxJ8VH1qU9ut/dTbBK
zbKzYXsHn3wAsyec/O+B0Z9kl3JsneD7dBgmDpDlOlpkr20IEopsp0WqByfcDIRz7nl0FONnKKIO
iOKptk/YZH8rPZEmSNR0BHxKMUtOcYmj8TejKs1Eumf9ZFevlT88yrGrT8rKD1686OW9kd/bgmon
ArZbCzAEyxctdm7RUvETd92lIZFJc6xMOaTxMBF+6iSmsIhcOZreeWiIriXW0NOaTSUyaOXIwwIS
qweuLglOOaKnHZkO2XI9aQAYjc4TV30WZxABnlgsJ/k0Lh3sFvJ/kG7bsXn0HLGhTHfe6sm/xB2m
R5g2T8js+26VkGK6hDWf4LjOu3VE9u00evm/2FGvs2XSHQQjDSu2LbajGH6BgOi3XuETenCtc2u4
L2KEm4D5r9yhfarVMmvDQcK/5GqILVi5y6DLH7x+gabSdWVW0lt1uJ2gzhTXqBmoEovx/KaGAVMk
jF+EFUBES4AsiiWRR73UeNUVvOSWClnGzb061xSv2EyBKWcb5K0yfiWID2faOkj/csBc6bKpzuGk
ozep2YqnBCeW7TJhiH2wNdpkGhhle0+q5pwlFe4FSmXCjQK2zQm+9TaQedaeVX6mXLN3YYUhRaQm
h9wRl6cKUe7YuC5RgxOsR3bmuZofwW/9LVVYgaKO0JQTbMn47FduL8U5qdx00yifocIISiVKPvzm
rxpb9j5tFSsUbi5qDXQZm/MgQ538qpwIh7qDRZ0ttcXMX2wYfLebhqV724JDEmOTnk1Hrl0XncYu
4LFwxHkk+zzRNzA/CSqE915TPPNmV7syhvZWLE9fPttQCDL1ULI5HpjbkbPDHrhqZf4v78kzDNqA
0xs3ND6NkpBh2ZwjHIAr18nbW8mg8oFfQMiovCBxCqlFmZjRdQOOpxlwtHTQZ+J8eJORxIIRBkT8
6k4D7SkmlIwkoQykr24U+IwnkQjEdZNwGWaKncV0r3Z9cMoF6FeXOW0kGA9SUkmmftLeJfAmsLes
2C6+Zlp7Mh/8vaTpxvDPAw7DDVHPfDMs+LFukSya06x4n21bP2sITQPP3qp3gZWbc/Zl5VQx+cY3
Ub7mRPdRdS6jBBiypmne/4TgR2QGbhR0a3ZK1+iMj2Rs//AvP3GWje4ksv+KORreGjm8V565J4iA
4dcqEJ0GIXbD2LyUCgEuCYjVj03D1Jm+io1sio1lMJYuub+wpLsnzS/nHI9lurFRyLjkBQfqGXdF
rZ7sWca3lvcsDY56IG6OcakH21gYV/x3j1OIUUEwu+hXeuQYgjumORDFcdflXND1QYP6BhrXNQlH
bEcztjLt+iDizLbfN7T1HHCwgWOnirPDdj+WfnLKsu63r0esWWEabTo9bMJNNQ/DiZTcB3ZDYw+L
BLg3YU+wGnq6RwwLtxY8gpWuhmk3jkqdwDZB7h+rRz0Qi6y4j2+Zlu8wbY/7MU8egx7cUUBUZrTh
2dK94Z4DU5G4nEpsT9CrLz8vVJhtnEzZF3BnxBlfy7YznjFnE3AuhwW02h9VgXLIVXIBTQHZnbtX
9t/hEAo8t8L/xQFNnaC2p48FgRyCJRgk1dXowFTgHqd8dOD5khlEssmEe2N74aWYQdCm9JV7rgJ6
aTc2rnSvudrMackjGBRjihZ7wL8ptMpNgRuDe0j9lWo1HmDstddypk4lhde8h9PuA1I+2gWJPqjz
MnT13R1GxBLwAZnriz37BQnbBo86eJm9bEw6Wyn+qTIG0arlCiOa5Iq8ah6r+QPeZ32zcuff0Nw9
egy+lMs7H8aQUUHHcpROQus8pHAvu8DkyF0AtZmNzD66kb1JkkfNcQEJHPtNbxuHXBsjkbyZSc6Y
HlC9Ckrggpl4l7+lsHWE/c1UHQBAQsBu6m8A8H1bx5iuWmunxmVexjDOKZiTmWXkHVpNSU/AHg+7
AyNN7qFLEfSU18wAxdhz0tiqIjQfzYl+DiOGc2RGmKPiKJBU0ALUzAN+zNoeMEuGwzGN8XKQiPDW
ltqztjA39Yp+kzEa/5/ZdvBGkIdzTsbaKxgG+fBYbWPRM6hDsPNsP5m4XoLWPKko3mCFHR5/3IkK
i0ji6DPHfIiAg8U8uSnFuU9G7k4Fl895pm3d06Z9jgtwBzmqazVjvPCNvrjmvltcFQ2tm5l6xZUd
GnejpFgIJsWOkrfiCV875g+8DH5BAB7aeQQQkGPFSLvPunG9+N5wZd1XBlyAyuO6gxfb33NCqONb
PmIAY2ohd2brtVer16cu9dy9RHPcd0N8q1sBoy9yjQuw33Vtd0d78qMTlNw/YRnhV4rSqyuZuJcD
HwY2Ag6uejowI3OoU+vdjWMgIeXIzkNN/QzPKzZIpoNeFHtnZK+bP7hvnlNJNPNpTyfhfYxQtOKs
XKedotctiR4DgqAIc6QZBaVPM9Tvuyvnx9HsQE9NcXhpyRE2fjNvZhVhe/SIrtpWf3cEHRONuRTX
kNDceGbobL0j9aneVeAV7cumPJVBfhtEM+IVvYdFQHY5KrtDEQxb16lAck/O79CnLFLH/ldd4RKM
22AvkxSI+uRdA9FhJbOormii5zTtLrMXdQ+UddEnTY1Nmh96E8uBIiRXTxNen5YsRky0kSEa7kdt
+oewKfBtzoKz5ItBcHoXMcNaUUDKp8ASHPndAcUZNZcWDIT3zCfQQnlRcu35p6oGUZiuvGzzs6TF
5HL5KeVBTZ485STnV3mMBXdMoc821ISv2nzcw5/hGJTGHxmUEzBK5tVqnPgh5VsesfWuo9zGl4B9
Frtq9GEbw9OSYnMMWNDFazI6CJ3KOdEz2W/iPh3XrukA2DNpSbJavhNZ4Ol0sQiH+SX4bHtRHcLQ
85Hmw6NolqGisv7gUNpZM7A82+AwnzQeMSambUnqnYg23lDmzaNp+D4iW8swKAjIvRn2twpFe5Kj
w9iCtxZl0kGO43hUe3vqoY+s0TtOPVefosysnuabKT2bFHfwW43DeYxK9cuofERj4xb4CTaMqHwg
3WiuqVKF891QNMSJCGS0X54ss+43XO3T9Vx7G1nqrlz5ZSdPP8u+XVruOrHGu+XVXxUHy2spHG4k
zVBtv41e1WfzHuiu3Y6uDz0TAt3FSoxLoKLuSS4vWsYYw1DpcCIdE4I+MsgZ5pByW4UlYQ+YA6TE
WPO4pUw8N/l34GTNNfEBH85+cQwFN3dtvZcJUQp6Cttta0TRhUnsqhw5t7QN7SwhIxNJthAG1DAv
jWQR/iMnQLshaLpv0n4GG2g9FDR5nfgeH6SappvG1nOriyzbTgliiOnAD0Jdudja/2J8z+rtDNcJ
ehbY8vhYmzTUFHC0N5YmaIijrVrrIQCpU04Xtthj3GXA8QbV06ntjGehSYmkBVOG0gnpg7VoYnet
U9fN0M/wdhPRPzOa/NPpuDu55KwIBhWffUOpaZnaXx7uyBhilprYQSuXGxqHU5rfBKlguHsHal4H
XGrpNrGLpyqq40Oeiw8CHeFe0OdglwU2CTNHK6AM4qNyAdD1XG0qxBYHY1tAbe9obTqOopgu7BXu
zeLWBBRIzdK+2hx1QkTIoNRkhylUMWFV862LeV9b4Zvd4DlFsDu07UjFiYXxKeLQUPZ062E95EcZ
eJ7OgBUC1ETxPle2e5Gh4hLXhZ955SdbSbR5nXGNYtwpnRMlHO42lsO9NWLuJCjBfF5IEGSS1MBc
mkTYW30FIuEu45aTl+ju2EE/ulqRmexkGfz3s/78wDKp1HWMeAwm2MzgRgkoLN/Bz0skO+h5hdu8
qJr4aWxTakFanCGWz5Yj+mpHU8n4YFRLl1Zfs1L75XSbJCiBcYKv/vNlvzw5hgh7tu3FhLt8OY1E
l7Har2l/An01UGVfGXO6mzqPeb7hgWW3I1ltbUxUuo3ExXAIBKoxPxgcAvdzlb+1GSQVII54cQrz
miR/ujgzIDvWnP57/VaHqtj0FsS9asIOwFP/Ymn/IDWZsDkBvqCpl16XtLiPywpIt9hTYTInEcx6
Kd2bLz2p18RNsS+M87gu83K+yUymawZnw96cCPLmJgTftqzQhS1w2kWl1qrU1zDM6l3DBI0CKZVf
HSciNirI3gWzfWFez1Rm0i3ZB6gdZYXSb6SA3z3rWuScuPLAJ0TOQUFbfvMsAe9hrYOKRlJyZ3Iv
y4zQvKoGaQD43Tng3nguwoPXG/GW6jHO1DGtv0kD1ZcnYT0qohOGOdVsYJjNqhBZWnvzM2/OqwcM
7aANmuvcnIfHyoZNyd9xGLD3dkcjdCq7vWM5L6WhPnrs8niwyk1TsFansADgXANi9j1Oeb5Rn23Z
0cBAolvQTwMbSZY7n5HASvjpdyIo4zOK0r+6Ame2NE1MYiVzk646UQr2G7/M49gX5aYLcXzXAEJ6
OokfU05zHLZoOCmi5rELIofpXZXdsf63h8nM/+jWeMJbbO2KlM0TDnyBx06fJH7u51HRnpxIeVWq
utFYsxuarkZHtqYddrGDcLq/SeR3r1Ck2EynMd0MEm0N1nFwKNwWKdVv3lzCa+ui8inHSqgS75Ze
iRgf1Qb/OEdOMXLpHrPhHFl0IHY16zLjy3W0KPdeX6BRywDIlOYA49pPsctlJKIX5KTZN5m6AFFX
6F1xBQXDJRS9j5w7qom4C6sy90KX1FnyvwQw5LQ7X07LnMq2Dm7j/tOVq/fWHD5PYwHzLvPKlwbL
BIGhGsfNLbOL9KlM0nhFQi3Y/+xEA7cl2gMVlWjJX+VPz+MxBlZzIQG1GRrM325WdBSf3X1NuSNe
xkEwGay+8lTvcgdHA4OjY0Dx1V4Q/0gHOV8MJq1+69/S/pc3B6eAIcAmKaoPkcGjKprX0sUDkRYh
NRd9fAH+d/M58K8SwPQRyD97+bwVC5bQL9s9sPS/IKnKXTzlZzL49WYimrPpURlz7x6PjA6Sglbb
cAPv4N1nCdo0dAKsZv9WJdpZu/X4a5LR7xFQI/klPMWdXf/j9PVEGzq3Z+0lsMbmhV7t4vCecgwO
5rkO+vRoKoYoihNFR+zrFMVvCWUEVx6KlVXh0U9rl0+vyaYwtOJjKIyR8pSRE4shqbi12hNkll1F
JflJ1daROCUEniRKtipT2A8pshMJw5bYRXogYQZCIU6M7UCT54AszMpCV+DkQ6isZj4U5NyP9kjL
tLeoJp38JHe5YjtgS6OklfK9dMNxnAM4/lcdTo9ZTOMaV+83K2mhi8YJbkqmZuuWmjLCFMCvjcHu
126HsTVkhY1K88nU2S2kZcLPGIeSR8h2Hu7KZaM2l7R3B+PAQc9PC/KXIrfxYgYG8HQujyUgzFio
XRMCCuKT0KAxDIuE+Wil9DxwBpnWE6V2qwB4i7UoAcY8nstq+NOMeNGLPIVG7zfNI3LXvdRqZtPS
MJBMPFfgoL4an498yyAUezJPM0u9r4OXobf9a4mLAacwc/6KAhXLDspLwJoYK+ChdpVxcmhodv0/
js5kuW1kC6JfhAgAhcKwJQmCk6jRGrxB2LKNearC/PV90Bu9eN1uW6JJVN28mSdnxF4t8B55AoMM
pQQnO/FFWAvuF7a1MzTmsUVCjuzM4WbmeJj43Jxn1/4aW9qo/QqEKHiOJopHePOSwKTAVo3D7m7J
rU5RAklaSZGSmw10xPIlO/lqYD/ssBPsykO3ylNX2mRMgbHcLP0XIwW3RvmsEtJ3yqElJydwE7T0
yZjW/IcLWEEVUs/ivimjGf4HnhabDz7GugJeOqB29ULv+UTm18YUFHkD9QpsKg5cmv+MJskJbodi
JyDKzYKrfwybF4XlpyjZcmgsnNA6/QY3tMtrWgG4nJD+6gSQhFQcYX1gocZisWpPKe3c2xu+3WHE
IPrWO9C7S4MYFLVhUYJbdmmyyHM8mlB6eCw0RYVTawbndfaD64dlmHQbL8GTIJ8Kc2x9N4xKnOGd
vDTCoHIAmKbbIe9NAlfzJL8BnVthmnO9X9hodQYxTUGSiTEGs6LIfJAPnCSNh7rRkp4yc0IThkcm
OCuTP/6KsXDpp49M0UWMqy8J5ULnMRnuI957/DLOOxfVZt9sHvxAUjE2ln+dmUiDdw1m8lWafPEx
VstPy0Hx8c0KaLoTELQrPkaeHBBmyLCAHtkTUpQkj5nmbZ/Mb9C+oCYnB2qo6RFYgzcsSPjPiXNN
K1XudrX5T41r1ZOjLfIR94h3GkYq6PE2sKCw2FeZMyzMES1QvuCp3opgKQ41FjZq5FHZc3LXdNvG
JV5SIewQM+CyWJ0Ajv7iu/9mAd3c8TvQcy0EzLut2xy9bsV5QSoPF3tC89VCfGv7ELWhO/X4lth3
zjNXLUuzcVKYCsH9t28UcwwHyyqc0DIqfEfrhDMi2bhy5VpdpP2DRlPgZIY2vywcCznGhF3adkTZ
LtCKwWn264PbuC8m5rPH1e2Sc9A6/+AW8bkWtQrLSTIju3QT0zn2LPhjwVZxAKXmCw0+3XuLt6zW
3yxTiWGkLx0FGDs9LG7o2/HbYBFpxFNibMuAPS6f+QldjnRcDhoOT/O52PBZ1falnvR5scv8ZGMM
YqEZHzAn/LPdczqx85cd68Ksx7DcEr3qyZJ7E2ERlip1izwTIxMwJLBNNDywY3YynAaR/1Pmgg+A
bH7F7v3Qn0a6bShvdnE60gygB0bVOql+tkZxgtmRERSY3mY8Bvu4ZZRSy/ANg+avh+UQb+b4xLL5
rGFa7bvVp9ioUsdhCaqbLquPtCTcU1cLWcEa7Xip7b/WUpP0tP90cvYI6w3HaaN0VV6XXjLQkw1S
/SUYeHyCZ8s4LxxusKXqIk7J7FbDii0n+LytFz+UTfrOvZHTyg3sW91k/yaDpEmbOs/bBdSisyUS
GXAXZrSC3L+9c/pYHlXBA76bxyjZbG/5iObIL8VXMaQNBm8Z0az0Vi7FsR/9K13b/ZnuFl56Iqci
3T5PMOuCVhcPwk0peaokkRpISGTXegxgLtvpXaNxD3kBJJupTI6zHDT3OBvMlKGf/EGdA1VYD1QY
sCmFl1ZPzOJGZef8I7iBulV/qnX+a3czSBJLoHC0VXFy8TQvyhX7Jmjbg7PgrZzW+E0Of0vkqB3A
L8op0jlyO71eJg3jf+AP56Y7d0h4sjkXvXyQ6UYeI1pwSJtvByrrrU+PCSxtH7HwCQt66KemzQqO
T8MQFN6zYB/8EFQEat0fkFqdk2NSXkhCfIWugA4RaxZuBt3eiJ+YNAsCw0uAIp8j7BzWbbgzpP2m
ldx2/u6JW2F7IEyMtXuo3uN0ZJ3pGR96NuqT820GOjlp1XmHkRwQiyf5I2j+laa44YaHmUmmfz+x
CrBqdUTYxNAM6RJmTcw+yp1ex3H+0pKPZYzcHoJYKs9Lrw9To2lRbl+YxtuQigFWqgOtoOVy7u92
G/9r9Yt2C3YaKZ8C03P6UxPMUY0371i405ct47fKWM901W1VrAOxWvqEwrpI33068sgDqZricq+7
jfESVgHcRRs7XSoweTQpe/dAd1TGNWt66a23rOdjPMaTcdab0c1J+gcme3hNjYUByub3BTtCU4D9
SfPqhddsX6meqmIifi6oSDrAKsgheHX4BFKMbIJCHkB2Wl2G0iezP7UlTKrUy+f/11DbRV3xcxit
8c7brbjYzq/UxBHNaPfqTCmys+/WLzwE94XZJ4yiHJMG3hVciEbYT+zzs+qRAi1nn6da7JUC6u7Y
4lA6pTjiUEwBgvk7V/vylNtpwuIMRvxCbB4TKqI6ek9YKNxOVk0IuEKbIoyaU6EGCuShZGMnydLN
U/fP94PgVOYEdHnF2PxTVY0CZ/3JyZ0n8fzZlPN8yIfxj+WjNbLYj+ypeKI96K1mAbw34VDsPDlz
FbWsp7WFeoCMTqhyCyJ21eSHmqbRHX/LM5lCHLGmlf3bTqWjTf74oCWDrCkJxmCMxEZCM2vI5dkG
jT98DzTNJ0Xv8knS4CoG24lAPZ0HV141k1hkFt1eDjbbjrhUSBm8y1uO3F1R4vTZZiVopdvrnHIc
QZlAyHcpjxiudbpwxS4rcelxjpSKnIUceDAFEnaHB5QP4iw9USi3BPnQRT4yF8aTWv/HL7R4aNPx
0mvnyC1Zn4KOnsokhsSife+mEL7PKD1nW8Mc7SRyBRG+6l6LNvJ6I+d7ENYN09ahJB2+aRKExAx9
yioedQKMDhiB7tIv1lshzoHZEAWygiibbfe552Z3slNIISy+vdrBym4A1OE9w0sps9uQfQ05UEPt
PWBinnBHmPN+Q7NKfexUkNIIW8A4RpC59YH9Lmpw0gE+9zlT9a2aP0xo4I+ampwzdvpPB/3jXObB
PrsRCYzpJUqWg5lyoFkdt3UH1/PK1fDEuYKyMdpPdmztbKos4HabO+2kpGy5oRFnqk+NZSTXznFk
mBlMKgyr5ik30CqrNd13G+Suqfufdolp8TYuTTSCGUTKCpCubeSPxjPqu9mo+u4eF9abKaXZj1AC
h10H1wCgLS0dMY84XEGgCvXAnapJzBMgh3nXQ+8CCiX9nWm3xrWfm/uYQveC7HuHl/szbWBsNXQf
zH0mqNBjLW7ONEJ7Bq2hDvWiY8oFH51Xn8jWzBzVGOXiWUGa8mjq/h/9V1DrWoGCOvdbPGGzd2Mz
o/19pDtpqPAauRW3fd9tZVT5b5hAeH0MoOsr7PqysS4LsmuYUCkyjS6GvrQIq4btUAuxxWyn4gZD
b8fyyLkkUjlg/lL6zR199baMNez/0M27Hju4/2Go+TgeOBKooHW3Fl7wBJ0eOHxZzWHtHUM713xa
LHL5bZ28GLJTOCizm0Di6bmKPDbrS5D58wGcKi23jJZWU8ldoFb1ZM7JdKLcgKUhlQ3DSBNQ02g+
rNixlI9ZdNrCyqxP6hMlMx7eUSM+2qbXP1q6wrCc0duWLtSPdkNSIdoN5X4QPwEP0CWqK9Zlvf+K
moyOD2yf78b3Q36Qv8SIHEwd25S79QHkknv3YgPlZg+0j7WCXz0HAx9kGflY7ebaBKFXDv05blKG
egJlvhzg/Tqssbzm1S59eUF7l8B7Z5qKkNISx0Fw0dutERsS8q5SkWVQTa0T3lPdOGwLjIJutYbr
9risxnNMHePO+xkvJuvSXMKQJRlmOPAS3DevwU+qXQQV7szGGhRvmKGvpkfNugja35ZmoTgAqn90
DmON15p7/nfuqjMGBpjc1jAfhhFUkhLNA6agZm8Nf2XOHD1AQ9klJYVBhXuKN8RklxMHqAiAk+Iw
C/fNL7L5OFh/GDYvpJn8U7XkB9yc/Tlr4NIn8dGt0+YzF+5Zj1iTe2RHNFKfbAQFeXnJXN6Z8eu6
jYJlMmF2p+A+yk0DkSbA0eQj1+DlLYIvO2am75ZDD7OFcuv0JKS5vnAhJ5Ntu5qlwfRuilfLgrfT
GMYHdcLqAVzpvvNYFSwlwQODsFS2uQErFsadkbAUTtL6C+56v+dO58f2esZXB2OPWZH7ffHFgeJf
y7l0Ly7P6trB17G25K+xLhw0D5evfo3DpfDYuaYYALrcKS9kiK9NqRLsQVz6B9aETd9uwr2D19Ib
vSjR9CeYpntZoW/Ni9VehlzSRbItMzrWgnOncTTGUF1HY+aJtjo4rE3iYsj0oSbeDXIJ5gW9XMig
2HQP9aYdcXTshla9AZVbHybiAfGK2RYP/KsoaMxc2VYs6fS3NfMPRzji3I/LR5rZ16J14nsp3oLS
o1e+MLHp6FwTaQ7OAvwqk1lT3lrVkLXj7Y/6YgfhWpQPwWQtTxCkf/qN79F89asAQM5f39q/YEu/
2UkQh5PPGKkC8pJSjrhvNs2xbNWlAmLEWgKsXdrCBtql/2pimrdshvRmin+5wZnRFsw7Nte/y7R6
0NT9ivCP6/bXjoRlKPjXx2EsvAgXC/NgB1UIghKfEfOWO9OjK+KRJHxg3iTGygN+Tg6KbgxLcl7Q
jD7moC2OUyERpwMFAMAryCSaAX4KMO51yxExsLDfLaoC8oiRElr4oe9S8GplIw5uw/ZZmX29zzbI
iGob0s8uHetdzR7GT3tmleTFA8zDlW/bg3O80uRDV0fS6rCDKRg2Zv1psss5ZTZZWy8gjIOdzDhM
45pd47JHUvNt602n3b1XywVhffrRaMrEl6Y6miWuq2JZ5xfeODdDiigNEJEszxpv8zIyr0Re966C
tvndJDQtxNQ5rMi+URKM7oMWEJlGMT8m1MhdCP3CDkh32jeHl8pPIRvNjrNrmNwTH50UAx8Jao9m
1cx992W6b7dmSay7jzii+fuMvSpsXFpBJj0/1Cavmede68AKfnQdKGR8R8DlkX6Asjyiu9HsJZPT
gCf1UNfu0XA+14HsD0Uve1ASdCoVuGnMxiiptu+zDRX7y8icWz906jyDCTwHgzgDsIMoQYnRntWh
LXOJW1Il59ZEto6l8k9D7T3nVBDzIwzdme2g62TJV29FhiGqTzO2ggvz7d/AdZ46WHZvjdOHbtzZ
GM3N4mjlVYTJD/aolNR2TnbHPy8noJGBeSWhhkrjK//W9f1rI+xpN7d0UZSN914zAYV+MP1qpxXr
KK6QmbbIc9v9tqcRKXiqyiviUDjWQp8RM8R1Kvy/QObxbwbzS9sAPimND8eiwcr11SXuvPhQaFa0
0L7JtrvkKFl/n4oF95oGv0Afu8/DYcZAxuUsJaAXr+GavTt+7z2nm1+ZG1JOyIPIfgUSc1ClD5Be
32Eb/5mHQeyMdfolArYxk3Yzlu/1aUzqHxk5e/pbWfemYygKDHGBU6iXGGrCi6mZMKW4L+Ug+CQP
+Q9cvBxcEvM6UBJ8jcGdZNV+BQHwoNby0TNoWUDpevn/i6H0n0IzelHugsGJ2zSt7izm2+GzoMz+
mPsI+H1JLiS2svqO8bA6kF2FdOloSFZ45rBJNpcxrY9QLWE6Ajl4tJFU71QsgQdPaakLJDsbtZro
armFnavtocYGlGP1/+ye7VTh0UUTkGWcWv3JVVqHgocC1ine4hjyVm5igYp06YIBaDCFo67+nmu2
Tiwt3L2gvspvsjtbdrZ03OZDsypijBpO/GADxFz70jjCpIgCazPRQMwJl3hrK50dCm9H7Op+meiN
KlNdim6ksjneevaSOTnaTvO37ZIaMH2/dWFpccn0stGZGKW6kDIK+9LE/A1RcAyNgXW0ieKV6B6n
QjMMR5yBRFB8MmxpXLTPML2ioLa/mDF7qFnucg6ejHR95Y6BMJZUgH0pE+GNz0WnlZQN0WjXZplx
FML9CoaHNgM4O89872VtMcO7zTa/ewPrMVpVYtkekop38szrewmsj6bM5shR40cPvGkiZcWRzoO5
k6jnltNfjYkaqdWWTLSQghFXuBam2/u/meBdcVVzAnHkQNDP6SiZF3NY0ugNB+IP7iuHDxQIqz1l
m51bMw6h9uKlxB7lhlW3iQarNe7ops9D7MbyWCbqj669u0OT9BMc0j0w016l8sUcVPc44cZq1vi7
JO0cSX9wdt0825EL7ZR72wSbz7ZJHLdky0AV5658GANPfog1MyNhZF649AgSHgHjCKc2WF0bHAZD
wb6gyASTXvuF79V6Sv34DWu0c2KQBd241MsHp/4TO5VLTDSSiRN8uFGB7QC5M7sUAfg/3W597mIv
StUMG0t4TN7UtzxmaUV9TyeTcEgE9bsde51EFM+TywvH935JDQnr21xYP2TnNuhMyOqqeMa6Aydj
0lnUTgGWrxaSvbv9h3gJ0TFO3RRfF8u8wkcKMEjYV1eNztk3RiLL2mPTNnnPrVGZ+wZzGjSybr1n
EjY/97ks1DJ0+d+zLvVHuRJoHDWlgdVafm+8yIvVdsYj+Wiga1bpgOvssRwQEdtLV9hHuKlsta07
t7Dk0aut5lhRFcXmmQX1RtYefYLJSvAcCjznl99RD2dv/leVroyfIpienO0L/QjoFvYLrVUlrRnK
p6g+T9QFGOBja68ICWWaMLAsbBtAEx015MvTnPjHfssmrPZgnlPHxIGUa7HrnJYiDfIsDm4EnG8+
H5SA/k8QBh03EZazS4Mm7I4TBN34pJKtWdK06c8QbX4yR8TjjnNNDf6r5XFwNX3UMdKdPcPTl9ro
MI1lOEjwly7X/7/Y9MHvuI1IMih4y1IsJ1tGm1do9vb/S8KFYnNqY44NHU8EsOsYYhOR14e4BPtd
fpTclmFaCe5/FksJ/h7nQ5C6eheX47jzAF2ypiw+aK0HN1P+WQNFAogR6inhVIUZtXXyMjEQQTva
qa2fqZPGmddDa+x5GzJW2m+5YgQDkgkmjQ6puEJ5cM+kQSLElu6576rhztFyoATJvBl+Zd3WAOWo
LOoIwgqz46OZdgpbEskdgqRRkM8jf7Fx9RoQtKTumhIaS1gk4NrmKDx4d5lem3tjWbSWqaC8kQK9
Lggbd696pY9u+mBXzpTSjfAD8+LeJ1MaLVR/UU9C4MxvzR43UqL2ogXFp5ZranH5ySG0TfMrtJ/4
D1W6JyzhG4QHMokF+pH4EPdNc+ZRVa/ZuXB/V4l2ripPjo2wmIY7gad2Rkwq/+XlUt9zRsMrXJ+o
JuF6W3T5B8wKLkSLNxDfNPWtVY4TxQn2uVKvI6DpfK9IVZngYrnokzqUK3kieiBISHG67g2fZ09H
BxBhoB6owvbFX2jTcMDqIdIVshCPai5/G8HPUhR0HK9t+ZL67X1d9Ksfz8WbtIBMmB4PpTnAW2bA
0Fe4AKNJdM+rW1p3CdED3R2q5lrlF5++P95mMWTxAG682xeHJtePhOb+oteyVVzI929pCsummN5X
W5wrKW5Nvrbn0XzpFzz7ayoOoFhxY43zbwY+caOJlG3Y1ppRiGaKFrliSfTUlQeVuBj6PhOWoqk6
/9EY7Xpet//nWNOXVTU86XLjT00+5MRaSggMTeAuf2p/ohTYr34npe+ynh78UzANP1xcdc8li1tm
rO840xcJi+ZgIMlFYqE5zXLOTSa4yjbA+oZYd2GHMaMADQPFHupoNQ1c1OHwLBzHe2EYFmkY0Bdu
5ocrxVps5237isPl02ODoBYLPz/Il8PQWwrsyvxmDYnGKsnWVgfosUPKXodm2uRYWxcrpiUgnaCz
SwE2zO1YSWQ+4iPdNfap9iTyE+0kgH1OOFS9PRbjK8uLZN8q3wqxxF3zJSgfnYqXcUBEWkvSZBAJ
M7Y3ZLKTKjtXdRXKEvGtSk030mYy7E2yAPx+PIhyYmOLv9WagxVEkv0xm9DrjR4fKtbVMANoJNi8
vyVzlwB9bQBQD9U/4Cq4v6hqwU7R7qnoAPZvpO5tJA9nK1zg/4dpgkJxLSghHJDGR/lMZjL+ZMbv
XsN2CwjGJag3WBTWkDV3iAfC1GFn8cvogEctzeC+4Y+DmQc72zLslDbbo5f27FQVYe1pxjXeBb+d
kQmPgN0DBDXmZp9VZ/zJGPyYS4R5xt1LmsYAB9aPVhg/Gv5bGiCsf2tGf/MU0BtZjNTe9NUmRGfL
YbC95wr5815MYJrrJwNCWoRrlIRUOrsc31vx0MJuqEVgm9O3fHRbdBIKMfysAQtATrORQCYLW1uR
E6z/TDPOzgNrWGx+Lq5KQhvV8tW5PCl6AX/KyjDdmSPhL0LrLCk3Wms//ArMDAd62rKuSSfWL4O8
e/nyTh7Df3S8KseZ1mzFIHnkmuLS1ephyKk0SdHnvY6eZTv5hj/EWI5GuGc9eFN8Yhw6nzgSDIg3
WnKhDsZj1m86ta0oB8fWvO0tiaXax8EMpn27ZXMeFiZZ9l+2uUM+w+ekrzOL18MUDw/mgEPXr/Rv
G8CkzrcfaWAsdcg98DE4tw4+zJnL79TDuu4plW7c3r86rvzI1RCfmaHBRjJzTmJOrm7FykDy9ogM
xIW18ahus8gwtIK4vaVIfzp8Zo+TdD9w1opbPdvWocBv0Epxi9OmfMKeRRbHlaQ+p3631hZDELVL
sYX3XqfMiyAMjH2WuD+cXswnGtV0OxG3wIzWOPb30iGrCojdsT9YV+qD3saWu0lxG5oxZzUsyf1p
Srxsyv0cdDgiQWm4tkofwyZ3yWPWhA3BWMYwrM2+RDbQHdd6ONhYcNjxEsfYrglE5vhjtpgR5kIW
3WMDx92hlZwacFAeFqubaVsNQLCdH2biwW3hwFIom4X1y1q+yrUyuGF0r3TI0jkbMEQn6lvEw0vp
Py9thzZasMjHTcIlyTnY5WIiBAT90af6+7R0hQpNKjR4mD3hNqkj3XSvQ2E4d28xrYij4tiSzzhY
W5NH3nEt5kaPrMr+3tbgrKsp3fse2T5/pMdt2LBitgnm5N4N0G6gqPc7vKLYHBdXPwuJEiz03U5V
/lhTqeC/Lpz91wUZDHvCWEWFZwVhZ2LGr6FZRZgZZ/iBkzzUFSxAywQSFVOHxbJ0KzinAGgFn8B2
dck21wRtkBuCRbOHWpfpiX0ifp145RtHIkycXT8t7lXaxACRqNQ7KdC+Qe4OKAYIK3rzwLLmoDY6
dtimaXgHY+x/D6NqIhdtqE1cgrf9qveSYG+WrjuT7tiuV7/4EyXkEf9brT3FP1Z7NXP9j5XqfCjV
wNji4Fm2NvtN/SGqJr0PaXYGDvrG642xIunCmp/pnHvTEddhZIyj+bbhxTVCfygtzgHV9PmpKLPb
Yk4/Upti+ibmOpgOTPAUWi0/62x4XhN7CD2gQRTesA53SI9G5e+gotvcdlhv9CnOUEBd97G1WJEj
Qug//VwHJyPonL2mAT0ofgI5/Rg8+3PAMjvzeDosC8qyjDH+0tRAhjJcLIlhXScHOGk0J1NL1WoK
EloFbtgpg0Pa07kwuNsCjqfNIfYxQxn2F1M2Mx3rCmGSe/UdGypj48hbLVg/5Nr4QYnUSyaGbJew
2zqPMe1wq21c0FPReBGl9rxiwD3W+V5kVJAojGcNKurGWlA+mxHpgH6q6Sc+JWaOvU5HTj+Pjy42
4AMdNvXRAUx1xR0UDgbuC2gzoUgIC4+bkJeQ2+tYCS9aRXPLaiYdWtwrQD9fS6up954ssHaMY3lk
8jCPclH5HijTScwTHIl87vBigHTicDoPiw0JBeMSm4x/ecyttOlpo6tktnE9OFZEQ4KBd8lj10LX
WWISa/UIzKvFmJ8WYnkzAyR0Vp4BAPoHF6HxHZgMbz2H3jhwsdFoU7+bsG+KSpenPKLmD9ZbNNX5
Tn/ugC68YDfsuBs0FIlSxLXLAD/csY7gDFJI2ygX02sqjWtMMPBcu/OjTQyZQDCnci8q9sSBS+6j
TC+rkhAM0t8rXQBFheImwXiyHhpfhgTVRCLI4F/5MY8ZVoF2JY2ken64spzuEhrFsz3Jh6muUUun
EVTI2F3bePizGLAZuPq4Owd3UdIjSDttgLt6muYzTtn24FH5lOz5tDoPpSu/M+x6hUbXZw5Lzllc
XIiFdWdy10QSpUPwefnrpIibMw9t4g+U91C0ldDjYtKFZXLwz33L4o21w9FrzW+X6/CzRX4dsj59
30baWwdDOtW5MIflqJKqPZbVHJyZb+UWUOFS6fvLqUky7hl9/0OmwEV435luMH6mxNwuROrJmsQ6
6ju/fCaOQzbB8X8xJXz5KVYPk+j6zagI+glTv3rmBnVzBPm+EognPAndmsUZh5k6y4StcAsEbIfx
7pEdGGk1n3QQLDKYu7yRDJGy0qhM5kpPnl3Lal9oU8e5YiERxQU5eWtZSfsgsodd47+szvLbdeXX
uOLzUHLCJ1z3l3kqJUxsat6rzAldXK8NsaWdGNW/WFYfE5vm02xVj56ZsS7obPR9lX3AsTegCoT5
i57rKVwaKLaSN1gOyQYRwc4OdvpbTzwXOpMDzlyYi8zGZ3028Qv6HpxY+rFkBu6Zvv+LwWy39omJ
1YI6e8epFlACxVNQ9Cfpcj0ORMZ/3pNM4E2XYuLf9zjRmNXbOYxdjPTIDiAfd1BqSugV/akI1Bfr
5QMxOrweQfFZd8ZeqEXvZnsx38uJ7483TVTEkenjmJ3ZmH2ldfzgmOnNTYfgACeWi46Tuw8wMeuo
WPQ/c73J0poe8N3f06wVUTtmHA2E59XqVt+YkIjCaJciwA6VPu5lAZEs83fp3KMISuKx1MyxbQTS
fSMEuXc7332eRgNTq0u+pQcyHU2uQeBTlcRQA66VWLAhB2WNySqE50DtsQFRSIBcW/SG3ubw9X3j
lYvJg+uBI5hMi8e7oUrWBQmBndkF8hMX496MCbcAKPqY446jp4UsY6zfa/rliPEofFPdc/78vQis
T8oA4jIzX3wj/TawOK3Ude4Y0fURAsdHW7bpW9/UvySUglosaArKPpI4woMM4PSoHVE/+32NSWIy
HyW/0Z6yI4Aevvfev2UzvhwGaMxPqXouKzv7G0/MHrVkRZIN32pTCJFVXqQhfky2ujtdwYZPMjlk
WTkwhye3tIGz9f8XytmDfTzQCdlB+6nS5hivMfVes0qAwNfyZLLPwM9unpqcRm32ixjbeFClpYGQ
2vUD85i6e1ndv1at4IddHPKQiTy2+rWq6iVSM0DGmB1oNDQVCrdEfTige/Jc7BGuamozwE28Q9WE
UgMXB+FwwweAjcU4/+UP4L11IT7WtA2V7bnhQhEpMKUp795g6yCnp85vP2b5207ua93Xv7LExkRg
dG8Zax2wNgMLIK8TJ29+R4h/GPz4RCCIlfqL60eJPZmnLtZvGbvbnaeLz4eOkMKzDtyffACOc+b/
xPj5sdTVgMjYXuLB+0hcHmJGs/UtucVffvPq6ApjazZIxXFhBITu+pEoSdRGsVjiqnHoN59bt8+o
J9mRp7xkiKu1fzQdRibRtj7bMYxDSbzCDdi+kGpkZS1+p427hKXXvjPSuodpojyG/cCeR9B4xyJU
7SjKu7cOkVzHsvYTvK+Dk77MgQUMbrXwhZE8RouIDwn4kGweMdP0f2MLBNaa+6h/AFDCkjmf9T0c
/XVAskfOH9r47Hp+2Avfjoo0e3UB/vguHA+P2llU5XQnCNItMAw5tEvW0Ckx20SnofaqNoQuMxJ8
XNDN0/Ruudx2nPGN9pstqKlFmEmeFr37bdOAkM6sFRwHb+ZooOvXfQwLzHUufSKxt44JMbLkdR1p
z/Nuflf7jGUN/PkxixBX/iq6S49oXdQ4sfKmOO+kZyAWvcRnb8LEpYPI4yYG3t+UnxKaeDPRrceI
hY9raD6m0fpB30dqjmzOE7wFMdjRhn/IyXzxe4i2/Jj4nwcoNpPxVMg4P3hIYDuUhYyYB4hKn1GI
Rr/is4ix106Dd1mS8aLI5weVzo7VCuUnqXhvO2Loj5jQ/lVTydE4YynJxwdKc3krsaHZTTbtqR0a
XZjWi8duHutNjnDqKIloogjrDhbWshYoedJiIS0L9ejqEX8LtbGHguEk1Mu6af5ImKU7E8ihU3e1
gUTMTf06WU51yJlMD4hRF825wy9qXKqG6p/TQo+AyQkz1Ak4SvlvhF526n2sqAl5A/DXH13NMJKZ
g7PHpUBsyMXLcOgKB6PtS5la7OV96n10Oj5P1jREDqmFfW5an7Rg2LeCzrNOyXnf49Xd0WoTi5F9
JrtdQC4M4Z33Tfs2w8iGPYIMxTBpL+tRmzRULAElJEKWz8Hg/fRGY93T7/3WZgwqw+xF8yqqqCoq
FGuwN1S+MjPEi9icYFboIN0eui2l7q3pM+oGkzXtgIqAV7WVPg/MAROjH7xGidk0fkvL6q1WArdA
1zNLtOJXtZJVzGQTDoH3CFMtYjN0tn5DKKthAjjFEQU1PcwywrmUUDHRbP0D3a1MzA+mJhDr/nZa
zXwc7Riqj0Bo6MNESorr+19Nut5dad3HxPMOdGgCHAqYv8gh7If4M7eshyJZGzC3nw6ps5BdxQtk
21ctbUjuznIAIU59awvRj8uoMxT92QCdsfjzfR4l8tlyCgyEe64S085jLcuQehrnIvJN472u/TkC
BPRhKfUhx2yHoHB0KgqrlNc+2DZXcl7xJDRtXltEB3jd7kTF/Og9KUGHl7dYuIhx/wR5/dlX06WW
b0ZRi7DDhMmv7b4gzVIUvfWV3rsawxK9L4d5qi5umeQ7CmHQNo5p4XzjJUqlfC7jDcKEtG+3xS6A
0yQh65T1TUGokC5l6eZgdudUo6RwZX/AVwsbaFfEEw4SPO0ZdQKhMrm19RURCO6ha7CVHk2ford+
OsDjz6Q+QUfN1yTh45Mt85+yZBDzdXEv02Vf/NhUpY2VcKBt82tBTjfmDHBYDNqVBcg7Y/77EO/k
8jswBxF5S/5os9TdSWv5j6rzWm5bibbtF6EKudGvzDkpWXpBWbKNnFMDX38GuOveU+cFJZKSLZEA
evVac45JtOtgaehPVuktjxHrZiXL2lBQLng/RqLnx3SQzAi9cD377heO3amNkaMHNILm4jMULrnj
LIEaMoFIkFO2wXTNhp3dSbmpS2HuIOnpm8pH/ZsQ/8egd4wOMm7MG7Qo7LNy0DEPePz+wVeNHHKL
mHRWsmTy2vnOOQOTtEtJAdphNz9VOlEXWYC+a4zKkzfxJo8NdEf6DTM6mSBUehQbBgcZDrpqDf6J
20SocbFxrm162ucmYazsIBEikC0xAb7Ca1FX7jmRfYZIHucuTzNHq+5dgoo2U6By6gIOomKAsXBL
3OpYCPYYb23yuM3mxI7lzc7z4oRr/62smVDMXmTUzutBP5a4lrfkQfyLy+zVFPQp+CQPvVu8jX4Y
zw3Zmo7Aus1dG0h14xNZpbiZteNaifHNa7ifkPUbb2itJxuuFjxDoNBXhjU+eqt8e0LOXAo07mc5
YomZdAa6qdhENY2UIQZAORjmd43wd5mBg7mYvedzNw5qRsKU+6FlatswIb2kQoG9Bkx8RGI2rqEm
Lroxc3DU0BnjE1qyZ2t+rLl4hyaClcgwXioNmUMskX9r4O/Adt+wnf5tPFNsGRXjCQv+akFIPrfT
F/MMjQyFMvs7GAEw6Aq8Kjc7uYtC80XPiRXJ2XX1la92I62FljqbEzDGLyjx6AaIK/eD8trDMOj/
dLodlDts28ngek9HaR61tEV4J5fKiaYDMXV/qshkXonpXgPGpBS8CC/QaQIdkrGul62eU52BchKY
KHTdXjcFNkfabONOt+yzPozlWQI46cyUZc6IxM1jPHYLc+2rDLqeoLYhuzYxKuw4XEUIn+h81T9T
TRsiqjLnAFZnDoBFW9dIK9+0NHSW7RT85tzcU4H0uzxNTkFZMKMERrlm8IpNdkJEU6mCVcysIrbm
s5gPfBbTyhFwttn2R6HqjwHM4EaWLi2utnwdWL6WIrQXI7H2iwpLJX76ODxG8FVTB41VXewNSFlr
jQwScyAsmnFx1QfBzvIDqNcowzrHhgymtH+h6Zu0hlxzZ0zweif2wUuLdN8ldob0zFAwPQ/NyIKb
0SCKwHtOJmH0Jfq9WKO9idRemdrJQcVsGXhsYOKiBwmYx1ETHeinlafUEqSeciIzBm3Xbdxfy8T9
U0e4/tgFkMo9YWAqA//sBITRmtjnmYb1WFOS2cCTggbRdOz706CGjemqP/mmIqD1ZCpCPIy+YTLb
J1hzqF7XCASLLLyScbdAx9PeiiTU0TLTL4tl0d70ojnFeS43ZgyaqI9ram2lk7GSfY9xmCLSCdap
z78Ne/IsIPgjgCOAq3epHjM3+e40YZIHqT6wodg7vEAHgDYrrSMb3PUYa4eeE58zrSDTagCi6UFR
xMfCpKOiHhpRmPTECOWtHZ+YdvybCgSukdlW+4p99Kh6mjf0VbmAztATLtIc/lS9MC55WN8M37y1
lWtf8NhV67qyz7mbt+uYSDAwXVpHtqDZb7Uye5AGou9tl62gvWrtYaZ1oa7npDyGEdZAcO7wrfCO
LhAJBqvU2o5w+M+IIbx4eAR9EW88m+oMqJq9SNkeBy3yaMB12EZ7C3uBFV+iXtpXFIQ7gpC6XSbU
2cL2fZgy57u08UB2g3hrI6JzTRtMLINixW0HVx0N3dpoyeQCCZ2Trb3vRLGLGMUuC4vKSiv0W6aj
BodkAsm94+OpaMyGvbYlya09GA1b+6Fme/BEJADhHjdd439qFtvoaY4JLJmxH+s82mAlLBYDGo/1
nJBC3y2HZ4AQgjpU+3BIIdE758OMCYdIiI7gknzRff7ePKVG6siVTIx0F8CW26qiQu5LrATdwYAu
OWbpZZ4U1TbiNyb/KteRTstdE8v80g0v/XxRZmGjb/vYy25T7H5NSV1uTY9uEZvifuNA6T/rentE
cEmwazqRzadzjRU0XybIssxWasu7MEbiTly25+ejrpjvTP7ABnTQLyP48GXmo7+f6U0BmOhF3Onj
ObJKAyGFbazpNfTINWkd+BE616EQ5M1liP3H6uwzKl6GVem+Tx6EWuyooSyCk7Sn9q3WSYAZqWJM
H8pOBQoT42dXbvAHaId6cjZmr6LDMNOJY9GBKDa4mRJffRhHu9xYZsH4pwCOE8fKObvdwo2t/OzE
JakorQ1nalz7f9LevTI4dO7ww93z6ERbg5X/LBOqDYeY5WVhcE1FWbSNWzZ2uRPMwuPkn4NZcm/i
rJzpnB7GUoSCQAwIJoNlqTlA+51mXRp+drTLkMLDsc+9ZXAp1bq+Doh6NcePPFQU6g2tUdGmJy1U
Fj3T4qQnwVGwJr4wYwf9HH4Y/hj/rvXob4uzISiN6JJRcJ/qbQbYZjkZKWK/0SCuOUcHgydgAX2A
+a5pnpsAj0vaxn9ZgYId/Z0/FqPoNRwfsSAwzjjoJTKQfgB2NYSYNOMC4r9deOxPyMxeIe45liXx
7+OAsBoboYvau/dPber4p+dXON3eYrplfEzuFsMCivd00vBkECjFlaqWaay/NCDJtjjLGAsObFJc
hA6vUuT6puwMNPxFg9UGHeDKUx94P6plnqt6ZyK8Z0SJc0/QYly0HvMc3kRvcNpN5mf025WEYIfW
OZLtPcKYcoxaCF0+G2jCGI3+0oMWiGnn7jEdvdVl9243qPdHMbxZJvzpNIutu03ZF80hXa2ppoNX
zRc/iwdLC+iHrjbesiGH+5zS/i/5RaB59PaK94xULxmLjVfi6kAlI2il4XBtZoknnTeihN9TtnRx
TePCyGpgC5X/RawdQxod1uCymL79EthO5ZFYKKMxWdRotwo9I8SONMedAvPtVVV8dGJy/AjcOrTx
9Bu3dnFXWgQPysw2SSu8a7wuvFG7CjOmqdkR3qvJnNRPotN5IyYiusLiCz6yAEGFcc/FibdS8GBJ
h8bT6DnVSWTFum1jaC4Jq1Zm28neIc7s4MFXPk5RrnaVPuykbYjb2EwbhkFchGNobpXp3AcgHuza
0u2Yx3c/bHHi2Lmkq1sxaIQmwXxG6ZsOG4BoVLaJIy5CeuL+EYy+tyo7EIaioKWSNC5zbyTKyykP
hq0ohrsf5yMezTZdtXk9LZkJtSs/rrHXrw1ue79KeAdrv/bcnZfpw2dvbAFPW7+QI9p70esYTrXM
Jr+DTWyIIqxC6bDOOw15pNV7tyYQ3k0OpGXSIP2cGIurMMtuz0M/f0WUB0LlGJB6Qp0EzJi85VL0
mKRKInQmfUYeMaVek3xwD7sIf4aH99I3MXcb0UqO33rkID2n3z4NA2tfdx4CALcmOVe8c8OZENgZ
F4yHvJUbTA3NKp7AJBQ+MqoIxINGD9MtvzqPuzPooUVK0Q0QLMq3gS5PkaaMnWl3W0ap3iovXMJv
tHifFba69NE0R5Jn5IsF3zLRP8KE6NhJga9iaMT8IMF57yY/QBfGdR07w5E9x4lOwfCI9CcVaF9H
MWeWsj9BD06bSD90JD2s6J+9KoVkFyEqbkxCjm2NAtsLNe4WhGbeSN1CzZ64KwRQYsbFzIGfmY5n
pBd7S84Cnw4JC/NqDCl5v47GsKA1QGzqqHvjxuOyJ0DPRlyT9yfTsK8mdM2FadGrxEoxYV6stoSt
zMbXDD46Y5p8aiGsWS+s8God1/41zrp+jd/AYdCEtahn10lPZjQAQ9W71mYCb/mQsEGgE0PXMggJ
4N0sVe2M59ZFg1MXOi0tSz6aaNwAPK82aesWe38cmeyVKdrDbotwp+aaRWwcesbdo7W1NS1Bc9pD
Tm8CoRsa77sc7fhOf5b1M5QMUcQ85pJy7ej6IaMj5HLDW9KuHncoFLF0DMVVs5Px1k95tRQJ3Sxf
yITdno0MvGJTH/XFb082YKqR/W5xsMTb2ALEaIF4LuV4dSXl9EgxT/3N6oy/rUOkCqvI6SK01BWB
Ud0Q7ewqyral260jd3zmX3S73vHIETYiG7JWR3xs3/6AWLBQnniADupqLcoOnX4a3eEw9buOvEIZ
Ad2aqu53omIEFb0RHZ9fker+6ouuQULjwa3tYYRWhbXGPlYd4mwa0E2cSivcNVYHfbnr9kHuv1Ru
/kVXA6Ps4L9OVrPOnKT9RRSu2qNcoVQfjJWlipaChs19g+7q3pk+oqEyNG8GTdu13rsbivZh2yXT
uCcdSwfW4bw6AQzbgKvQFRALPFd9ofBb1Yau/UDPxOBWD+lDOVDyTEOsWqclzNTufPSilrPERwwp
AANPK+auSyKDL1vzPzSyWx9h3U+A2WciIIwtkrWdl2Fqmwvkj6OdVsWqjmpAV0njXxrT9C/VfAi6
MjhIRrlOYezA6mb3WUWpeOt6RJQp2Ppto1GPl9KctvyaPm3HdN7BYu+YtqkxZye6zSVyNbIjjDLb
PB/mbd9ekCbGx4AZzCaz9YfSe4mi/ZIZkXnK+sbhnwm7jZ6QfTsQIohQ12CONbb9qRwj/lqtJ11H
Mk2KIR52ubM3424h2FLRSFP2xQhrb8ONCRTK0FZY+zlkunH207HZ0zD9x2iVNDkUXgYZvDehRSQK
6WAFBiLKLnZSvI6lKdbKzKZV3ScM1MOufymEh1vU5TQwxr9OgBCqTr6dvg9JPmvEKjNoNxBOh9om
Mn7VdJi8MRaIYzNygWqKrXA2e/i1+QteLaOi0qx2aU9DsMTU0zhwd8yGQEBiYfWNKxCWg4G2MMNN
5s3JU8Im8xI/60AgKp23X6oo37xCNXezbIhqQb5JI8LcGjF5HxPovh7yGxaXMEGOzdQIJhcGZtPc
ua7mXwsAwq/cbQKoGIPYMi6plq1HeLNTtcOdWTDd0WLadSMjNlqEwQ0l7V8iRpetGdtfmgHCOQR5
twfP57xzHmzGrtdvczA3I/sOZ2UaFisGMcF7mIzGNm2jYA21LHiPnXZ2gjVI7GWAZSHy3weMmY80
pc4y6fmZeGi0HBtWX9E/jkTlfrLTFSImvGuM7lLXIG8GEdo2mipeF3+0TNkIP+F/xl4afygvYVGx
U949vCZX1r6PWIhXH4sJYqE+3ko65W8ZnW3UN1b7QGEcrFXjLRL0lysNqyBtVFlfMNxKZYmrL9HR
RQrHX9BH3vV5YAcNefqZnjcOZzuUmMoKHyBtZ7zFkK26AH9I2afXZ3aLbWEfNSfHW0NcYdDTGHJT
deQKBGSkrZPaJMSxAd5WpX8nJJ0beBgBPTqxLSf3rFsEKzCk/ZS6eSJU+FNTnf3e12RYIVqC1Nhk
w9HC57Fyinw1iaB+43rZ5g6jh9bW/qKWXpYG1vy06+5IMW6uGUO8dLHd+lXzy4w9Nr8llpOpyc4u
8B64mTNjlBiqIpicY1iZSL+1oD21Q3OsXe1v0Lv9ms0h75jwrQsuFXR/xUXVunVxYFRdwKHtWlkx
Tg4n1vlhmSTAmPq8OXKG7epJ5WfMpZdOAC+QIxvoFpEM89qs27HrSzZ2ThWPwENbZzjBFpT4IUY/
/S2ZeVR9XCL3BKm/8nLXuBkeQeYld0HyEPFEK1dvGOfL+BBJn96MwVbWbaxTI2OsY3plf8XzqLZq
P5C8Jl8Jaj7PpG2T1SLfkX1osLpjY1L/GtyPywgQOBoAbU838LPRSB2pymi8oqzCa8nHolzzXan4
baz0Zkercdojkd/7+MW2hjOJC5R+lyyABEJKKG+FI19Ki7SxBpPKuvjAK56/RmEYnSNV/sRRom8U
ZeHKxwVyp8PT4Xyz3sTAfKjmD35EjF8nWiJ4TsAzeZ6LYNJTu1IZn4ki7eoL7dt4H/L+d5q0GkFX
UbWsSaraPINx8go9oBZ1O5vsbAw9Iln2RnUrN1K6B5vPJx9/WSyMNAeal4j7/rLpu/ZVj5cmcM0L
URsJ0JEGrQItJIRl1DeJq1lXnPq46X36piIj23JSDFhgg/xRz6zkco5NluwW17GEcTnAcvWHFrpB
SOOvr9kwTCoh0sy3SXUJwdw7Xnlw5oMxTRtCIhd2pEMQ68aUsSAKe6QAwcHKCSXXm25gAY2/lDD7
Y+ZVzQFNDEWapq/iGRHY0q7aK6+5+nGfHUPpQLIYBYuIsOjp4V3V8ZhvkYof9ZphcdUhkxOBTmIv
XpxHG7CwkqYbjDM6NGJc6IbOhxBFuZUMbnZm7d9V1Y2XdFKv+P8JtrS/wkOdG7PFJnTvscP9OpTb
KvEnhPXwVeLCei/B1hNV2kWBccsSfl+fze7K1MxjENF7i5jfB6MXX7G0kbQ+FN1rTw2lZ9lHBsfo
fZBU1COrjKDY+eV2YIwGl0Gj9Lc+g+l9TfLJZL30E9gW/GnnmKnj1XO1S2l0EVYLdjFT95pNxq8J
LfCGETTEhXasj8xdN5JRASm2pok/ZpRLOwuJFIBUyuyhKI4BFq2LnaNZjUHHbgRKbNS6NjtsMhy3
bFLZDtIiB/oa1/naKJYpQTLUGoP14iJwW7tGiyYfquGiEKr/BcwlWvbSpK1OAoKwk/4z/tIK68cb
x+zqd7F7dYT/FozvQVBXn2Ylo1VgNHT92GesWrL8tpZif6M1ZNoVuT6Dnn80EKZ4Gb2MSMmRa4gs
WWfw1emfsDr9bzALnWXDfCZSwjpbYXFuBWHAheHFxHsktxKGhpOjDox95rR4iLeaP/ZXftahgq39
fWPl19aZcXx5OjdEEtKdygAxMHrRFYUtAgzKWjbd7K3axCQQhx4wvqCD6YzWIzPcFwU4w+zD6q21
uhBFFfgGGcuDx8h3Ebhaj4KG8S1bnteut4btxMJzUvMhgUmyGafwnwY1Hxg0tpa2c9du0nzTZkRV
npGOzIXDMDEwmJFqFtSHzyl3h0tGN26ZdSUUaExeQc5n2xp+QG4eIx3i0BaNkclzbcDxzaDzrOPv
QtDqrHN/l4WWsQVP/NekN0oyQ/be6OK3Fs9em4FLIkUUnPNNZ+7DzlqkXrdIsQgiDYV23JiNu2Eq
rtslg0g/NZE9qkNsiAtS5W+RKnwXRgLTJCW8mfJuWTfcQaLpuwrID2a1RzCCI95MAXhNVgdijH8n
Vh0I1Xk0hY1/6SYJbPp+2GQFNXmv6yjzo1fUKrTjLVUuxbC1Oiw8aDke5C4hIQ2mkxBzYmMl3yDJ
/Mj6V1n2im4WtW2PsgK30dZ1rvSVmdCnxHjQkgcgOP1JKz5aI/COPcbexWDosOaN6FDpv9vKIh2w
Vl+6+iGz3F9ELM1LdNd/e52KMjP+Rfq83LscRJ9iblA/QcnaEiZwQUbAnH1zHfUqX0NnJW5oyn/Z
3Bw4fbR+Tc0/2KJctS3og4787KCgMrQswOJaxRvTpnSbguBPWQ/YwCCNAve/NSwpALrm03ZufUS4
oUtfrnxftTPZ6I6/BXUGp95dDwYTMkayQgEb3zPs9cEyiPcYX+n8Px+FBjRgd2rP8bz+FrToEyYC
R01mztnMjB0pvepgh3Qrn0/5E800kKShvw2q9uf5gjm/2jekktBv5cegVeAzqnSdzg8P4RZ+Ee7u
bcgJpakbl92RZnt7/N+HbVvMQRxaAxWRAQK5vC2wAxcEZvbfDz2/P8kvI2Lkm4v//sCs8k8NNuBO
8Glz/79P6fNT9v/7ruej57eGRf3fD2IEMGmopzgMwba8+Ck2OqaBFTp2HnqoWI6Dk/z778Xnd/j2
78E2yfZkI/vSpmo3YBSmZSbHY6fFbLNGyJoF+a+//YDbKlleS3Nsgodvtu+UgcODXMNj7CG7BtGN
EgtvC6DDiewmZ852E8md/qG8VcQVvJGPntZ7SG7OPbCZ2TJ0SnC8cm5A4vhWpiAtpTDqfc0yt3bs
KTmHBRtnmwpiQx7XEW1h8NUzoFrWwvhBSmycdW/OfIRzsgxrN32YIh2XnjfUpONxy1W9eRWjUq9d
VN68gkFSUhkWJADPvYal/h7V7MRon+8MF6wtJtpqj0+TLIosea+bnKFXox0k8+KNFIIJCSLVR+V0
2PHt3+wluJWSn0V/g4FSN/WwipR4zQyimQqnvHhOW/FGJhiUbG1fdZ2i62wrmi3hSO4YD22lW0uB
U4w0hyu6s/Iz94dsh1Z3Wnj29DstZPsgQIP7Pb0CIgWIqbex5HQhNE/H/+sO0cVKU/E681P3+Iz6
Dt7TQvAurOaG2QbpbZah8FOM9iRLH6DPUVDzpqqqcapqlMpwW54HwJ7/WMGMcx1onxHipyMSbzTs
QRqxDcazBRqV5okbZvlVrzP54uR0esLiRO0Hp9YpxMGLJPnjhnZ0wNMujCwj3lhnUzlLTaKxyV5c
o187mNpzZDqHDheg2USMG7piPyZo2mCBkqkzTPsGLoZbwxcLI7/7AGkvtgM7R0Zf/EtDYSUbj+7+
pWSIdWkkJAvXzPoNolfEniFTsaXVMIiEF0efp0WX1ZcFvwasm107orCMSrd5yOLTTeR2GBo2YA2u
dteBJxuG6XoQIBQXFY5K8MaI5pIQbTM2xfpchHgYbN07gY0D2F2YOWSXtDgDZhfI2JlkZnMbwrz3
QZqc/3tpfj2VoGKzyT5L1ssVGqJ44ZgdAKqw/xUHxfgIGwRKpZiWrgPY0G51eKBM4pY95JqNsuIP
TUun74lPXifKytWms8yKPQpUc+PYhThbXrWUkW0zfwQARsNGIcJvBihPZr+rJv3S5vFwev7w8/nn
V8/n4EBZuxQAEMkJZrghrCU+0rxpuXwB+0yGR3d8hOXRBBewbsYZrfgXnl0HAaYcH74dLWutdl+f
T3XTRDuwGe/PR5NFhvvAnDIYerTTGkP0V80OdePkYJ/sIPz88hL7PSeEJ6BSw2o9tv9wU/0UbV9+
AE0+97w/DNTG4srtJdrbeTvtkmCUwCk99PQJMnstleXn/JEsA6p1iNX1u4up5BwaoGLkVGtMrdDI
YlNWZHxHBUgkVS0HKyJXQyDdNk1hokKNKT2Lal0ktrVsUUQcgs62PgQBbaTNV+su98lawVd5dqLc
ZqpUlSA+Kcl9rZan5wHVPKgATWpnzdTC33pt9C8U+N5yYPlYhG2RwNWkQ2DSwX0MRm8tALd9jljx
eaehmkvPod431d5rdPw0YkLd62V/FfuSE3P0b9zk7UvtUsqU8Tn0O0LwCt9baloUvCgr0uGv9u4b
aolqMr5Fx7Ax6XDyD2VfXIIke4sVaqLe9sdrbk8aqh2B/UYiU5KQiUagivRTm6M+RyhOWlkdjOY3
N3DmNWjM2LQ1VrLVO0Od42JwcUgTvB6w1MP9yI297ajrkOXimjB5yuk8MmtM8dwnIGIlSEWXFv51
VQddxgkW1+WOd0g7avgKjlXRM5/oj74af+o4qXGcctIQroUY3TbwA8izXX9gzs3uaPQUTVNIIEJm
NTPQYHjQHEGPN1XFrnCyLZqPi2fq/sWdD8QyRQfLKdWOAmcByLEhGrW0j0w2gxeoGt+6NhCsZ+Gz
swJ7NVR0Dmj5NkdRfAl6gQfCbNfNVGkvg1k+vNEQjzYm8tYTmbbtpQftle5GE0cd4RDu2vYFHl2r
44qIuQDvz4MEkrYAPiaSPLraARt9Ym3eh8n5diijX7y0cHeahrB8GRdM6p8r/nNVTzqxzCFpXEem
A8sAkiGrIJ3LXlkF9zN2CYDCc8HpTHfxedEGhX2pwRRsn48mg1k8aUDh3FVN372ibZbSnaqDpY3p
exorVMqamRKNwKt5CRIboO7CVbhwc8vVrq7da1eSGIJt1WHcLOfnKmm4p7Qp9rC4p33lYk4DXw+v
I2aUhNt/OmXdy8S2cx/34auDDkCKujrBasQHOcJSdPATbOKa4CCX8vmD8wPswOwcyoOJ6U3FmWrn
SxMD03Hy8HK0vuGfizpskQ1xZiuUYljBhugrc5qX2hjCl4FGzpbR3H7QpHEeYcIRrz4VH0nAukPv
oV27BfK+lBH1qbQtdmJNBKYxpQI3zKlYU3I6LxHD3FxW4T2ogmvAyHOPqbagsqAbn+TaztdIsbcc
gqtRjznbPMrLYyu6v5C0jX2aW8NZOeoBUNXdtU5tUxhTr4dhae3awHvDvOiuHTQSc76hvDKn92BN
Zfx1UWScYlWci0pl+0IXB4pL75TF9T/0YNiaa3ruIIi7Sz0SupWIzD1B1EcmGmKuczpzRMYMPikj
7OWSu/GyiRhhWo4r+RBi4mV6qBQVWdfVXEyqKmMkp8GlMIA9gBy6Nc+n2zSlqVI/5mnRzuQ0eQuM
917r6lMu5B8GtvZmHOyaegUKYMGgpVt0iGiWduq+I2rJuDmB/gN1f3y+E9KdzT3hr7ENWmi4kfHK
Vp1oMumpZT3bbIHn2a/5PJjGM51+eH76GV8kdla2Gcy0pDjmuofIJ2DG48ko2MjEIImtAiGu2fwJ
KUEbYOfq8fI8+OQJwCZCtFrre7Rc6jvR+ndIe803+0FZfFcNmromMPONHqJdo8tyk3ZlniIkDJsk
iPS1G6mZHMt+DugHEuKwXYItM+5K9uHJI51v2WTh8G4A6gA4Gcn0nA9jSIpufUd4jvvOTcBDKk/f
TFJ+uxBpr3maIVqNJ+oE3Cpm3/sLqsUaduZUn/yM2quBdbtF5/p4PkLH/92BhnwgcVhasDWay1Sb
xU3LiWtwDD86YRbFvoc3/9BWef6LZjQYL/EW5t3wlo10IcOcfjY4HupJEALe3JhpghFfVxVBf4Fs
kjXll6sIhKjbJtjj1Cp+9Xhhn8/njQtWKWvcbdcyBzWYBYDI7tk/H6ohKratm4M5kVr1aZSfsRvK
r7iPQEpZurcj2T37MIJh7VZVcet9iXRywMui6whpueUBVISTuZGs7u9lV79Fhdb+kSK5EhxrfoiU
PGnL8o0DhcGqo5ZYt35uvvq53h+mFMxdObOWUlJZrroVnpHkmN0yr+6Q67SjIc1fDhNENr2udQ2M
9g8tynL/fMqan39+pRknEzkt2iHt5OZR+EBBEJ5tMC/PR4kQ3VmxusCrdsW3VrbaURnmuB/ZdaQF
NjkWDwe7ULySXm//2J7axwrhRAOpdldggwIJFJ4oMcyjUbf0QHAo6g4Wyqar5U730DY2o3PxWt36
Ujq8KsIk916Xt3eJJ3nJVGtaIL3AZmt7xpGOLhIuDaREMNK2LZx3mgruBXzxj5VCcVZG6p+1nlg8
3WJ0qkL64LkCKtAoohi6+UCSlxnQ/3H0ejuKpn/lHrWtlC33RdDRa45QmTBps5ytYal76cDlKXt3
VeEr10Y3uWExNd+cUlzQNKTA/lvzbX7t+Qjt8nsZcop6utlsh2Aol7nTwJKeD4GWtNvaqulfuMiB
xjFVGy3xvQPY7W+P5M515aDRo9mEcGahe+l4MOdDDBlJdymIn08lotpoEEJPQUbkbR2F7jUwlbkL
ca8sng9jQ+UCPIBxNgm7RC9TY8NWtcRTCBTu2ujaZ1L11r7mtnMVDyTy7aMe0Rd6JitaOj98Ppek
AYkern9NOMEebpc3h7QCDkmUMUgzWi/ce+5WbDrnOVrtbM6HgbkhMQUVFqr5BWvWET+/goq1peOH
42USOJJHvVQnTCnq1LW0liHws77Pz8WhB3DFjvCL91GOfc6I/ohAazciHYy9IlKWjxgfl60hpfcV
0d7d5+DL+h7G5bbIY+3czY/+/1NjACQEaDVR3s88pj6M+MtTTOOstIdeTvl+rCgwJliSYwdVEqpP
NozMiEmW+O+ZSqXVRu8ZZ2sd3FTXyK9axSZdKMe4lk5GwgEBK0Ru+uu+CnNmvQr5KZbcgy317LVI
B28zlbG7aj2bfzwh0yIk1vfiz3qwoZ7tM16Ej79Hv95nOep3Iwrvz8PwE3WVc1NaG95zTjQfi9FO
NvH38yRsQvTLRZB9ux6kW4xILvniA5WUSm6jiDd24TTYHMz+AJXyrphMnMy2QNTWWzm5WboEVcdW
c7LKiJxW/z6fm+sgRoWlubFYuw77TBI69pPDLEtzpt9WkM+eh2bcZp23FHkhV15mlp+pCY+jldi9
hIPBxG8vTVV2l6nXGc5p5rRKDZ8sZIAVnW5Pr5KeLJuKt+cDv79pxFC9AN1eSYxH15C95X87l67S
81Ux2P5OOfldodxaucSIJxgzoRX7kYV5g3CgwGbdeB7yUtYnuh3hwjW8afOkFfojAMMxUf9Csc7Z
5NzK2k52et1zcpWYJpeS7tpRU0X2IFRX3tra1oGpZ/6FXM1+TbA3hCcV22fGbt42rcofvr/eubrx
6gH1Pz5vS0XiUoeQV1jn3nAuRh9gYAAsTeEFPvtSuIcCUkud5fm6qPXxiHZ8ZuJjpudyEx/5yN/Z
UCWIhIhaJyE3AmkSEbti2dtQsOPQPmllJ7d5qRt7pv1bA6DiZ11BbnYxsx1h28EWSkZ/YzjoPODY
I0uWzUPnqicXVveOCxIb5viPqfyszUr7kAaikU4O12Dw9a0719tdmzVXT5Eug2TtQSlD1Iy8UjdB
QAVksaRHu5hGEd1DIu5ulQHYRY7i7M1bbHJTHeivyMQ+PLvJy9XgxATGwHkmzUrzQJSKSmBNrJU+
19Eo8f3A3URz8qI7/zwWCm5hLGaU2XCdYJClrxDhxqWYEuNVQyhHUnoPP9/7H8bOZMlxJMuyvxIS
60aWAlBMJZm54DwbbXR320DMzc0wz1BMX18HtMiMyGqRlt5ASIIzQajqe/eeO+K/9IR/lQgb1lgr
YfyhZZ96o9rkk0nBU5q8kXjkK4096ryoxptjM29A3jVH5NM4CbAprChCzBAMM70qRWsvJL3twCIa
fig6OjOK5TW0k3jtFZW1MqvJOFRh8z2qlLyy4iEqrwMq+lAjnV3DLXoIRL6xktDcKWwdTOmC3Dib
5FuS7EKaPRjDVUMLlpwv7ZdPl+oagFm9hgqjhukgI6Oeys895HfUWTDHxHW3wQBH+bmj1yiN1DuV
QpnXtnGDBX5YIWlyL13dHTb9SJUAtvipnDeBmYU4BPIMlRrGw6ni+xZzjxorOzDfyulOdSPDTWoN
2rG0xvIU6IWz9pJGnG1AC1ZS+ZfOCNB+kGi7vq0Xb7fdNoIo1j2Btq8Opd5TR4UgJ4TgCebfnLGe
qI9KPKRtHYAj1AjVjeLqAXGJvs1I+d0z6PV3pHz/DEZq5NaIzCJS0fjdIQtd9339ZehxUjGbxt3s
T68ToOZzy3x2H9GeXZuRVf2IMeACoPOvFdXNq07rCmdxQKMtimGS5b04tCMu7rnFDf3aqvirhOFZ
I7T6PPjukYnIrtN1Z+erqr8GHRvVx2obSMMHJ6KeUpxOh4JWDUNlkwerMeSXdPUFqMZoVealfGwh
EgCsyxfgpZhWYxG1D21Lj36BlN5CwYCPpB3VcKxMMKJ5Ku9uG9ezn/PMUqeQzN/IwXNouhyHwQgB
jFSuHta1lJJ6+7ype7NhAW9+2qNTHN15w9mq2JQj9g2rMCsqjtjmYUFFRGprv4DfWlcmot6G2Saa
QixYmT3UD5Ap5nYFFeliMs416bkn149wYNR0BWuoftuwIlyCWW9+cnJNe556Cke97ffntHrrtLo+
SUIT90aB7AyV1DvpcWLjm1W57ycwCMx6olMj+3bpTtAV2nh07m4bN9L0RcVYGTcAeZqpQ0raMGXQ
QIR3nYmnElxgNBHqSeH1FUlwf7LybDjb6OtAR5EPSx8Y1+33Ie3H72X60+HPeS3l2JC6mr6adZ3e
Z14RUzabOrXldASVKUC9STwG8Au/mxwwMjZlGwGLfZ9bJWkdbs97n8uNAAlpvtgAKzghJ7s/65Dj
AA1ddko750G7BZ4CgddqID7bTvgIZYhs5kibyX7Rd4dVxSItYbQbreGcb5eGdngOFWllOQa41aTZ
6ZG4SvMhNeRPhyXJG5ARSbUnGZHXOfZZqyGfWXD3KmKrH0BBFQ+alO8jbdnj7SZDMo7j21oiGLHB
W2iK6oWq72FtP6Z5nH4fi9Qj7q6Ta5uYjO/liHVjytVPw7OYSDno5qQjhgdkBBW8lrB/zAwE7hVC
jKey8rCsOrZ6htW09VEkLYWTNpgApfYo5ljIHFkONlYPiykLo3XcN9gfOvx6PdBCKiCThpYu6hBt
UBVMOqXOBsLGu2kocNUxaYaPQ1Uxa5V+ycL8oS3Keh+DBDvTLAkut0seq75lFQJ5CZH8UuAQQbFP
e2VzdnS1XdBZ5TIbjOeMXvQLr1jupNk5K/548iVy2l/0M8mXqz19k0sIhTqwRLAIHXgD45zoxXTO
i/oZo6N5YuXXLuM+dX4EYUVyUQRcVPEP7QoipRsKMuu6zsu15bTFjj63QyGOjjcc7Ws62o8tmqAD
L9+vsDfHP6oRrr07gTLIxSWEl05toUg2TPb1BfxMC+GBe6D+GbBSDoG6au1L7lu449ETqsgvtm4B
78CN0d/1uApSDtQXFx7eeuxpwTQ6JzDTQF0ee/0rUzkqjbgViiwNdh5A7xdi9BAGNacwBlpqtW5z
pM70imhn3LQJkV5B0qD4qTPU8qha3A4sMauwzzaXD5hDmg2A0eQhRW5VUE7elkjC0f0TVhgLFmWJ
1kcP/KGoG6Sl2htmQLkaygTC2n4lNAh3kcOpM9Yy1ARQxJr4gsAKDz7VmKWlTfAua6budTVem4Zo
VWUTj1aWTHkhcso1S5lvfR4n+/6GzhuQtJbjWVFbxMk1ApOQEaMPbkOrIGtLtR3mw+LdD4r+1KX9
T7wC2LPnjMoi/Qz9ND8mjl5S/GGDsmSFuaI+KBYiNEhnoffcjMCNUW3JYv0GUv6UGMLcjXa9Lwpv
3GuydU6sbYLjnCnSunMohk1ZoqyQEWjVT6y5GgkmuIIMAsExD9rmwTHm/AOBJqC/JZaE2O4nmC1m
I89JZ8+LWdAyDgE42ZzMC6O2wCdq6nQ4/dE+qU5ykM4i1dCiVeUA1V5TtSV8LH8OZJOsPdNlpHy0
ito8TWki1gOhbj1pHkuhE9eYxk2xheaT3EnVXiLf0rYysfCPl/jQa7uNSJHRcspCWFlNMeDITwag
fQaDqll3wR5DBA6SwoGOIiZKs1jk91WIhCMt3AlDr2Fuc0fEpwI6iJ0Q4j1XcemLwu3UZ1CYmHYE
w1nPwVw8nWNJd7KvPnQQqOuKbHPMuzoxM8EYQI8H7VZCmoMiOex73aR2k4TuUY80+c2H3Tf6sb+p
HFYHXaVFT1R7H0sdN2xZUYGvgyh+NmHbVhAS6fhF56QnIbHrIv3IpCrO5H0Vde+0As11UvhEf0bi
1XbzYF+oZMDkn+GPiYv63nPmGVBMyk3k1tk5H8dzTlXpmBZGuu4aYrFKy8+3k4kbyMkGSlGCSST2
ga1fDsNRqqjbjP5wlq19rTP/oU5/qWIqVuxQVD0gRMdtcCUdqNwmsPTwDcppUQL8qnIDbE9hbj1h
nUuHPNKaKSuolNMQE8MtBQJiYxZl02t4QitBLbfSCHEdq44oGbz8dORgnkwoigz0KWMEQ1EJH69Q
Gh8q8pQ3wiFjE78Gma+ZwbIHx1HRCe1EytC6L6urrpXhL11533tCLaCcp48GgiNPmL9qWUH5MM2e
7ld+aDPSNHr7xdfKS6t8LozU0JKVV4PqwiabqgEeTjRKcBk9dUr72XNzaqbeC5THZtehOlsBPI6u
hbBSAj+al9G2mm/N5LJeg7Cbt8xc046iek/32yA27W5ycloAQ7/qonEr5m+qtCr/qQuHF9+dml1N
FRKTPsF/TUK2STvAh7Qofodpf8EAc29O5puqBQgtf/xJXjHBH7VWrDRfPozSI3inC96NJoD2Z28J
u3M4BY3JMYPe0Iv3Gnnpsc/idtXhcJviOQuxWBReUVC5KBaDxkmG1TcpFVVBx7Svf1EAk8WD2yMU
GWLQJ0b0K4iS7ISelqoLY208puBtGrSl9S6L3AawOV6TFl1dBRlh0RiYmYtwRPDYIWz2QIwkU6lR
vZNkYQMuW8XuLjFi697lOGFZ2ZKJRhFhMk0HO5O4glvod5lFVmEK1VLEITJpAaMk0qL4OGgWmvf5
tihtX3QB299WujYS6tPlB0MryN8pJ6q3CwBYQ7ZzyUI9tHlHji6hFvmhp98xoZBC77tQt8u3e9we
fbvD7ert0tejzPlRX891u/W2+cuNfUsY3h9P9fUEt7dzu/iXh90e8Zcbvx72lzf29Za+bvbDPmyO
X7d8Xf7zXf3lpdXtpfXQHf/4nH++N5Qo/7rxL6+Byn4W/f7lHd+e9+uG24P/cuevl7+93NcLfV38
8zu7PWBAyrJqoRtj+x0uk47Q3/Fn+bHOhNS6b9z6KM2Rf4rh78WoIwwA398F2DqYxvrZS0RU7wbJ
6aXUmrc8dx4xp4M1KrPjiDogKl2PLlC71KzwM3S1HDwXkcpdZD2Zk77UfZAWxhglNOFCm2goGO26
E+41RYoMJq3Qjm0KsRjtA9O7JHXtnup6XNZBOO6csP3UNdSLNcYUAmcth0zX+tlvBwwZRI5iiWEC
uooj0ZMemUFx11v+by7UiGAiQQlVAWtYGnJ9YmO+0beGW722/khFTxQhasWsVpdBg4gkFtIqUU97
ODIINnIvowS6WHUXIE7hHZgL6p9TEuzSemdiOeObkNHZjv0F9Cr7IiqowH0GYTghE+gSiHl8mi/d
9sag1Oj2E+UyFtqyTswex5VbbjpCgpc+qLZ1jvt4GXWo5LNMI3/ELXHvamoYdmaafUwB8Rwkoaz6
Dh5rkFHGmSojA35d3OuRJS9ijKlXN/xYrlDh9nabU9uoBAPS12QlEKPLrsUsGDvnonkASm19vT+M
w8BJ56skzQ9UAUkev12lTr2wRBOfQbHbF9m69DLJvQBAjxe+VvjeS9iQliIjfghnYa+inVmShtJ3
Gnw2IvouRmUGx2LIDh6dq8tAE21nY9pGUoRcU6/TvaAOqPApXui2YrRBa2vN7wTPnrnxYdoySioa
jT2hBAOO+qAjsUuZrb/xBoHfee6jFbXxnOd3g+Wau9sMLmwcQa2PCVkJm2fjqjY8ZRwifdaVC7pJ
PR+BTlw3knd5+55um06aE03TvlnfrsYwzZfkc4QbWq104K0RJbOGh6Pkj8RYz5y2wC3H6jZgYW4x
EG4CFOVMsk7xfLgQlbiZBnB9lc9RO3+BqqgfDW3yOVRBneTUd+4o5fyQQ3AI2oQ8XitocSmRnDyO
GH2bomOGC0dom5p6dSeSooXiWLwyk6M15HveQqOGTkuGH8i201U+09UNzBUL+gnAuztv3y99UVVX
McLzLGymgdAtKeJF2jHH6IhKBJ7NbSpOyayiR8jUGAoK0srceNaYB/pW/Xy7MvVLzZ+KryvRtBJ9
mD6LUBjPBLxkLG/+uBvCFayHT7c9HTUDAn6fbk+QASVwbeNrT6KuUe+NT8btCerHrLO6rz1+91IY
evP1mMp61YJfxNo5D7fnKPpfhLelT4wL1YZlHPNpWi5u3avN1OcJHq5kAanMvyrcf0u4LuPWn4Ms
9AoYInjjXxQ/tRUaY+s4Ehp4yqkfq6qKkGK+COqYdzUeL5oikTo7yXjIpLPIqzA6xIxbC7ufxmcD
P3s2v5/SyMZn7A+bFmvPw9e+KMEJAkLxtq+GAeSFYXe97ctcpkuhbiDC4HE+ily/zLXL175meDXI
Nrvc9k1CfaY5Bv3bPr0Hegs7xT3dduJ1ZLZbZPnX1awiDM0ou/H4tddA19bEsX+4XZU+tPhEudXX
1dQeO+S/hdzf9qYCUCJrDEjv81sKJsX0koDn3R+PBXGbANLf3d5GwHx75er1tP3aG4fFOgGKsL3t
7QLsRdaAjfW2F/FcvBGNn25ue7UhGzZlQTL9116toGPkgXy57TXJbNuGZeavbnvNJsSiF4BYvl3N
HaPfDRmK2NtVpA3RfoxcZwlDb3geYxS4VUJ77bbXtuL8YCYaoR3zJxpFZh8qGyve115XKegjDQD6
ea+VdNFJY63x9btaOuuaDh7J196oStuznVjB1163KeJLUNlvt4cOSWlfzLJ56Xt58dp+eilrfByz
TPVRjjHm1fg9j3EchGmuLeLebbaaVY80mrVVVZXBt/AjzmO4F2qytrYfq9NtEw6tOoEc+RVrOYKt
PLk0DjB0HZFZkCO7ymLrGyOmBLHTwfCW33Ayqifpup9ayRwWUnX0VKrWWystFCf8GvhuZlZ13tdH
VrLJPUU1bTk2xELpOQU1vUN5bCTDq/R+lJpmfdK3f3JK2/ieTJ27lMrqr7hLkfMpsNC44V+d/iEN
ymTnaMaeeavYjIxE5FO09p2wvJhY6mnjO/pHIPjtw5ltY5vPPsGVuFom/7U10zvoorgmZTHcBYio
dQanRCOzY7DqVxLcHoMpR/9uO/et4qeAy+miJkZk0LcNz4bi56ArC35FrUsiOHrybnT/2XXL/uzN
Wvwh7KodFX9zbbHs6tzSxTb3Yefz61SecQDcar3ZDogVJiHHodHbq6VyxtHE1e4mH+AuAj1m3anF
PyoovUPqOACJYNXeGYPp06ES6kl5GWnEHHa004MHN7hlsY4HqG3iafDFgFiiek7pVyz8aSqw0BLG
lrEqdUpyHWBxnLA7RATFctKmSRWfgyEiiHW+WuPAAxqAJ+LJ78xsR53tW9QM4U7PnfSc4Y320sE9
DGWBvTkavRM9TItSQVVYqMr191JCTJt8rBG+j509gwEPQ0HTjFWfmyeSON88PWbAQ+K6wvDpnSBV
8MvyaKWVSALd4CgS+uTqhi7498YwO+zagRmuxqzyFq0Xo+Wok7VuuwgA3OlhgvO2MwKmbH9uAic2
galbUBnnD4kp6Lskcp4AQmOCiUnNZdANYPsV5K5To/xp32b9HpR4c841Ej0t3w2pJOObJj1QnIQd
9lCaWsjPLvWJcIxYwswPvW0INYTbh4Qf4fz0VlbOnZv76Ne9ql+mWPVPCeXdUzZvlA0OoQ6HHTW4
jhNAAAYSmw3ODnNYSyen0joLfVsiv0j1/rqY7FMvOSQxbf9MT7+18bB0qj45Es6UnocZrRF29L0F
uKBOuvY2Sv27knbRcWjFthx9d8cfQRwbaUWHlsZgVrQhaJdLZYXmkeA6NrdL/964Qz93SYPPmyos
mRdTrZYPsHewt6X+BG+erqZNMZ74nVsjMRqCjCp9sG6xYB77UAuPat4kbUuIZ0sBObYxWSTg/zad
DxO0JG8bGkBFsbQN3WXSN3vXKuslXcYMlF+wLRVL3SHxnxO9Hg6NQqiXCGPTxNOWaB15wJAPP3G+
ZJly3KsCmR+i7knkZ/QPnDXwggGDpHc8IExYjFYH9TWmXedoOEtwRxwyUOOgTszKP/ROtTOGwWGC
1l46kluPHDlvVWi9BVo4h2HHa92gjD5R7mqsGIRHZtR3AcUAtKOUfsNI39aqMO+jwfsJwW1ck84q
EYzCi+B3LPxR28WRS7mH5HG6XvG6iWEjqIKu9mAQLLIcHDCAMd4RMIDELwoXMmJmtsO2kEVynxq9
CY+dTLNqvkr1HSuDYvJuSRhleNo2gwNuo6KfvZKpxvlrpTXWU6Un36SkEd9VYDOlSz2mAvfYFNo5
aam3eq29cgR8lIb82mMRJKsAG/AB88Pt21XEXVCpgNkGG4uiZlytxzmpCuTIt8lCRjJXMaSSP/oK
B5gkShwk84Iot2CNXVCrC2ZEONRX5EuIffIovPLdwX98b6eFQltMYAaaaXkiQ5u1vwMQyYQEXaVP
MxQjkoGHBAn/lNuUkPI1fBOBCzFQLRFz9j+khYbTh8C0KKimsSDy9JVbMT/wJnENNA/PAOEyOMaR
/6h+pOloE/RFSqr8aTNZQFS6km44HX3qlpzo5MUWIsIpxcpML3VEdRrhgRbY964U5XGqmQLEkRG8
wqn92ZpRcfEgN4P4lmfZdEyVyW94DSL6fU6WT1ejHomARim+oPO+AO5RHX185QwrU0dc3K8BxdE1
GRK1gZCiVp2H9W5Q3nkIk28jAU5PDZluc7U0OyDUCTq32tuDi1SYlAHsiuTiVYGkPdiNJOQB/nyM
QwuW10QQlprsTTP47VE1yTYSpvMICielfK7B4NKYr02NXoH6cxNWstXsUIGuVNrjcTBm2LOj5iNL
g3l9mjJCI/PEOYtAmPd0dsR9s75dTlkh2OjKLtJ0aVzoFHdkatzbMojvcEPSbiLXZr5QTeqNJby4
R2ok7nGxzSJOj3RRjSA6m1lvN6fVxosin5oDabPtAVMJjZ0czoYxEwlSXCgHOV8KSKQmtP2atoTm
LboEF07Q+v3BQmGvJwC6oOfQnXSLGSWDTMUIwk1sDC9z23w9pPpnwkh7QCWawuUFJtK6PTEsTkmE
tvBBv0GArw8aPVUK2BBYhN/0TObadjcM+tqxc3MTIzlY98q9q5H3rTNJHFsIc35JkRzfY5PKe2Jz
7EWI0HtDsx2vbSIOwL8Z2WqyCnIYe60qkBPxd2Himpy8mIVXw2mppQZl5hlSchLpdANRDhz3FLlC
BIEYUJ+lwntaFKzaDTXPBDwC22jDUh4W9Lk5rHwkAIYFuZLj8GzqcOU7Fb1j/gs3tvZT911n74rp
vrCTadNtJ6oRh7YHpiP5/yCNJaTbN7HAyp81Jqw9k96Vaky8RjMHZpjyew27JxEpaOB75ZEQPr4N
Q99tHFItiZTz9+hBPZoF/9p4XTLu2pTCaG694ypvNzNRsXWOtw1tL2c32S5owEw73jbd5Lv8Txob
/a2XXjMAYfSLfdRtmZA7C4Tpl+ekUwTLd3NZPo9p+lkTExoNnHdWm+L0dbHLZy8Lyv01/5iAILte
A33CbvLXkn3pOwccvtUpc7WUjkd0BRueAtTyR8KjMxxPePAWWcCwXNdgZABQO+vbA26Qt4ST3ILY
1ZrJtCrInmKj2V5EuG7uhIdwXgN6jr3soIMABmdvXJ/wX9dHTmI428IJgmDvALVyU4sTWQhKPCZC
BRcV2CL1feS7OX5tqEx+XaowUpLbUZbLcb6twSFxyIg90bHqH28bSBvJ16Xb1cJJP3PU7hsxf79O
6dGb7eac0SIHoTsP5sIX8fE2tt82oe82K8vwIN3Mz0Th/dCZxr6zB3NdUKw5+sSEzoVmkmUUaGQz
dfND17QFrusG7gGff+WGQJdgH5krws9/OcqqwLSh7aLNYiyxmctt5Xv3ORIVMmmY6AbEby61tGMG
l/1rM2omqKkm++ttvjykcRQfArDU5jImCOrA+d9gSdl869GXr7FENTvgDdukh9kXGRUWvZVm2+ZP
L760rFXf/PQjNq3qDO7w2nFePauiLAGoAi6JmtQ9uhLcVlnln1XbeZRUugcjyfhby+G4ytRILE1d
LNDiky7gmGKF1zH2+DUK03qc4uxgFMxNci//mVThJ+zLbNM1+Xupu2ot254hS9IVtb142w3jT6JF
tCOfp4RmJwinC+JrJoeHuMDaUTPnpqn8wDn7SfMMNKGkDGXdPKGgOx8nL6yrHhqmXydBm2lTAl2c
JaZmT5Y0xlQxFzXa8BOqPVZLhLsLfKvbGh2pZ/nfVVytiNU7wWz92ZYzC1ukd9hUZoGKu+g7/Tuy
y1PTeUfpIhR3y5oGZnUdicJMrew1LcBJ+TgDDdLY+298rTRoczSaA7aTuMFkuiLkJ7+rrFjSjlhf
UDcjtPKYdyl3b8L8WYb1jLk2m6csxLIIgMaLrA9s9q0a9IcRmfYinrpFCYEGrNmyimCoaJA4d77M
0jWCqghdTz/dTaLSkG3T4I56tRIOc6Ku1tXCiFCha32w77I6PpWhvTZR9i+sesCTjIlk5QqSHUiE
t17c3llFVfNmhemnLRJARJMVL2m/XhNaY9hhY0wvGKd3jixONaM32WysQgWUumULh/Viy1wsWcMa
u5pVhl+P6S8/TPRFlwb+fZv07g6ciLltYu3dRhC3ddM8XXjgfvGJaq9OkMMGLPppUzv1Pfwjwulq
BX3FhvMl2zh/9LOov1INoDX6UHiT+XTbVOhxXXOfUt9kJ9Ruhjk/M5lsTRyT2A3N7UDoClxMuncy
g/xAp6xYxF5A5ZqcpWVJbweiqeRXIR1iKLw5EJJTE2MMs/rqJXCCJ9as7k3evaj6aUFcKvhmNIVr
UTG01R5DTyqvJYix5eiMqBQ8CsiTCg6///Zf//z7f70P/x18FNciBfOYN//8O9ffkf/X0WxG/8+r
/9ytH9a3R/z7Hv/rDufoveb88tn+v+/1uHn633eY38e/n5XX/eN9rd7at/+4siYOqB3v1Uc9Pnw0
Km1v74BPMN/z/3fnbx+3Z4Gg8/GP398p4cAgfPgIoiL//Y9d+1//+F033dtX9PUNzc//x87LW8bj
Tm/F/3Xvj7em5YHC+ZvtOYInsKTnCun8/lv/8bVH/E14prAsx7AEw479+2+sKtvwH78bxt8sAazG
hXPuIjWwePEGKD67dPNvns5fwXMdyQMdS/7+r0/9H7/bn7/jb7nKrgXZB80/fkeKxFOBsJp/4Plz
OZzaYBYKx9IN3TYcXQr2v789RHnA/fX/4+ZGYQYgvfbC9j8aT17xze8j1cAUnRukVgCvXPfbpXAd
6u0+nnbIEGTHcmaaMOE0ZIfZs5TCR/Qu5LlsiWopxwCQf1vBGcvRH6u5DqdN2NLQahIyZpX0i7U7
3tYLxHhzDR7gCBQvW/ZxOqy9cmfHLWs9Lx4fk7B73RMiTCdoRCaaDBZznEhbaiKNMclkSDu1dOaB
YSzve7MEy+biLI9/Zbpa5RVkg4FoCabOuH4tai6N2ayiGBKhA4XDzUcGXM6xOh2d2Y8VLUH0thuK
1zMPpKkXOpJKwTxbZHWxtkOHAbqomlUrOjQhJBi25mwNIBDKG6qHyS6NXdKq/YgsHbZdFx9JrFRl
i4okSb+ViuQWMhmakRZ6h2uGlFJ4JmZ/MNo5/rse1mFv/8AIC8S5Ne5E5HwQmnEfJeiyrDG+L1Fz
wP1wdqZLwcpUs38dxhGS7/5pbDmfeB4kgqCG3A4qt2QGYi6cmF5N4gIC1/MH9A7j3og4uUx2fR/H
HVF/TBCCmq6HSBOGTtKzfNT9jWjXyu9e+XJYCqM9BbbWtdjxmAJrj11DM8EN6EBIn1O2PZVr6UKG
tkO00aG/c6thPCfTNktL/Sh5vxKzzxT7R1SRwEj7XdsTsmqa9socMYIzU92iO901iRqIc+St+vgB
mOGPD5Fzb9VkV9cq1rYGWZNOFzvLopjzPxigmaXY3V7T7ptejcuC+GB81/lWKWQntq7NSfDIrtxO
X1LOvW9PPefkVWFLuRASikPVMZgzrmCpikeyHPy0+HCQVIZW+pHp2G/UtMwj1EooNYiFFLApBjJT
t33NabtID74+7vLEPfkOHyuI3ifdfLad7hR3zLUMy9Fx0XYj6lX49K3zSwDN4B+kWuTrOq39mu/7
Cn44OYURwFG8DUeMT2o52oa1HiWaBGDl0aY1aI815YOE5LYryMZdEpT20YTxxQa0AnJDbOWuI72Z
xYqokvfWNGEQaZT6WBA94odDm6Xdpx3qFH8It9BOToNOYliof0xY8+u8fQgtzLGd3uwockEJwC66
jCKACbSutzgukF83zkHDvkbVxiW3vTBITAsORu6RIQkYDQDyeONUrol2ek4a+8HpfOi4QGCDqZpA
l6dvmU3wQZ0yjSL7ncScETZZr2XrIMgfwFI3yzRFUFsDvViOI4vrHFLAJXHAPDLDvQe/CZdWASwj
xAWVcj2xRObQNdpxL3KTcTLGeG1x5E86izUdLY3uVJeEZd9ORc4u06j1tB4UZNSX6Ox+1CFCA7LR
cUyGJC0hae/p282UioRhnUYrq9B8nrfy72BR7mRzTb0bY5bU1kE6xEJiVyXQEal3FlI+cwi9wHW5
9kL60LKerbclUTiACNImP7Zd1tH0Te+FLO6bUKs3iR5tOAx++HpDdJoxJzdZvEUnzX7GTuXfabHf
zu/jEg6eQ2knKZb15D4bI/Cu0XZXnQUEnXB5km9iXjZtVLKdjJkK5O9YKnyvC2vjGM1PZhK0szNn
BzJgj8XwKR/idWLZChJURz10HL2FeFC4gvEgcXLGw/dBO+wu0oKnNrNIpIl0WryeWEYGAnp4sr62
pulZrizCaxDYt/WyCcpfmRsAbXep/QcfYw6V2oraJyqROHCdc5nazTw+OBXtbXK0qP2hAYGavXFw
YS7KGoBn5RTvVYamvIuAvgryLbORU1MlK1ggcl9B5rjoWryT/FujximWQ0n63OhhkUTVSsBmXQUr
p+5XTSF+BnrlnKxhPsqDA4GHxIeManZ8I14I8EUIsj19zTqEdai2FFceHc27KDkAI+iAtWB73YEi
iIkxATwhq+nce+LqDcdMVp9F2si1suQjhNj3MEZmnXryua/NYtObUOFRAcAohRgXmg+tJTeWLV7m
2IklHXOSSB5sx1m3PcTSBGVQqjzWprZQ1Du091aI2RpP2dLurXtDggL2u+ozns0D/lB5SxWSexB5
FNdpNr9lQ7D2NO+J3K6WFLNmX7n1MSy54hnRpwu7SevzNWgHfoySCMpxAPXkZNc+p4YPJp/UtXOC
CZ/zUHRXTAJBKIYYN7S+a7Wh7XV0AgSxZRH9OKd2Ntga3i0n+mZPHDO16KCpzSvigAwrv8XeNLWn
YgJUQuLZWE/nEZXQ2o0qe1kEMe2vtvjRUklntUPbPJDlN6s0Nl5d7/RmgJXnfEsVQ0TKXJSmassK
1/4IM1wEYzGAnsJs1bSkVHbiSCWWr8NtP/TRXSNQAjwgFoXr/lKQgfAII4fSMFsMUbrqNdNZeikD
eZ1o7wnDUoSpcD42XzuCSvzC/uQQGEBRfZJpQkUXXcks5NskdffZZa+RCRWorLt4ORNdlpOHl9Mg
cVyidfWlt0vLqVoMuRtcbNa1AqzGChEq6QSB/UlxeCJukJHdKCf6dOU+G70tcuyXMrO/9eNrE6QQ
E5IAwp51Ryx7tc5mpbWJjKylibCBbybXRImxpMu0F9cptEVeOuRTifoRQzpkYSyJ5DIc8efgcoka
wYibXhwhjpOgDKmX47ZyFaAkp0djRjBbZHp8/YhaPWrGmTvaGx2DpJblhBROr2HCmYZk3rsg+BJG
IPQqdLmQsX51NWoFURTAuXBt8i05Mp1cKuzrhKkq85FuCMOLr9DbOOIulhr5KFWyjGNaNVnDZE5I
UHF5npSLFFpBqznUdHTHAopJw10P380ZJVZa6XNBj47vgMMzLZAizWBIIAbe2k3bXzq1YDvtPiq3
eWZvtxgMnxK2mbHij6hTM8SpKT1JBSkFbJ4NQM/aLMxsGLauNN+QuVzdAX5y08MiauwE/CNr1Emj
tuYlsBV1glRjfhFSEJmMJrr2QoXxhxdrwUqWEb0yvWIstAswB82CYni78ibjNTONb32Jk9KB70ZD
KhyAugKdnOMENU09VaX30BrerhIeECXcJYucUq3vTfvIVXh8xUOvaTGNq2bXYC1QY3KKLeMudmpU
0DlY4lQSPD5HFI05mdP/w9F5bFeKZFH0i1gLAj8FnpdPpUxOWEopK/AEBP7re9M9qEF1Zco8iLjm
nH2c8AUCF9mMAeKN8se0Z9CRHSLK0AeeXuviOqQMgcibwvvqTHfWLB/bmtmaH87XkkQ5PhWrPDnb
+N8eE6BBM6ILZvQmgPda3nTvGOsTsw6yp7X1PiIRsOSnXSMHbKrRTCxVfcJ9OzTYIYGlgLWeWT6h
VvGZaKwMs472Homw2RB+TGZ7Tg8UqVQimcxv1tw04RsJ90TLIPGx5HQwVlKyqsL6GhVvJmVmBHcB
kwgrC/ILiAgwg/Kg+rVPzBUdYWn2MQ+e4De/s11ZwTJwOQPcpeSt2D0UrGdz/Z7OLrfmAMWrEiTH
1whliqD4mAZUycU4AuOXzBgH6jgHYnKmGlxJozz09khl459lD5/NLvujJMX4CLZTD5fJAT5bYRDI
Swp0vFMTHQWYg2LjWdrCb6+pHky8UicoQeSXOricUYKKiGltCRQeEV0buiVo2f63U3aszFIeiTBm
acRytGNogjH2xul1WFSz3E1quHmeg1YrLytM3+qlavLnYUHZ6TaTONNcPNmY+u0ayM0C5SJRk3Vk
ofufGlwRY+/Vx87EjKBayuSx/gf1uSJ5FjCndq+G5AV1DVhKvf7tYfVewhkTrvFgad0nxW4AE4Qe
6YBI6NCEgMAeGR5w8O3OiGDDNk+8xgsPHpgBx/QoGU3vwSdM+xPPme/WN6J9B9L/HJ0sCKETx5mO
kuCxZmzuKsWG33Tm3bghQIr4LIe6X6aq5WOFAgaU2FwkKcMvQslAKvfdj8T1klp8bs5cnbjr/4Hj
i6TTMbPfGNnXyAXpBagpmxqra/e5LrU85TN36jSLY0HP1vbcmGuF0HRtbxn5xb1mdN8SkZRK9gtU
I+0Dc/L72ob4tgC7uqZViGQA9sxom6eVFCO4+WbkFua3zwCcCrVyUN6Ff3vriuI7h7yi79tSXGRZ
fDXLJA8i3V7mkCI8q9b5APzmM8v1LR+b9xWZOZp8hngGYJjKX9/JdTkXAB7Y6GIjpDeIVmv7txH1
kaweXcQI2ylIl3cVIEyAIstUp0pZDFoUTZaLBtfapUohxIoVU9PSezfH8fKD1sOrIOQoUyNNyGAN
F4EdzOLedoj7IcgoIHdDZoRmzeVyBhSkOE8lo6Q8eJvlcDDxnTwEU9FhR/L2pow1ZjCU7sElyEBW
ZvOq1fBvYOdOkcIDA00mKuxyj4D6GBW2PVPaf9xaXjtocuO1N/MzSiyDSDxXx3B+z27r6EMX4PJZ
S/8pVPNxsjCn4TRFwqHPQ1t/eJQXcbeO1wWs/k3jHopmwinjrv6EtSBigi7e+tz0COXhCCeprD1s
8EFEmP5WNhvxeT8YbYKuy7V+LvZiga11R4MadRiNp3w+miEf3xQSL+Nx18bWXiTZtXEcLPB3/p1l
qJ92rkTM4O3Z9pc2Npzp0jLi1+F5WlHUW/n6hGrurUONJtr8VvnhGBvAYtDSuMdu+fT4XzzK8h1w
xo9rZCJCvALb0AJvuVrnsoCvKVCbl/DFSaWCxlk8ltAb48paGRLM+gl6ParL2nk1rD3t6ri1PQ0C
VyulyotFhFFEu/CT208TOukoPGTjfF4dlCqEh/9nSZ+igmEK+6Psk23phWhYtiQdmhPyPBM3sP7B
qUkqgumPjVG/BrMClMW3drWqrjmFs6T9GUwm4q+5bWLOGtspAWiCOrjzznLeiLYKQ2u4ZogKA3/a
A0eCI/ZlsPWtwQ2x6GNdDtsVORX58RXIxGZt/8tY9h8Q4wWJ26Nj11ZKWvv+D5TA7NwE2yg4sNh1
z702iJGtbHWBl5RGXQt5iTaIBrBKcsP7FFN3ksgQIhqX8lAt4Xu/LHdBXiEx94mfLP13xzMSZZtc
2PjuTZzKlGhUhaZvssBPgzjI1beVsbJd1YvXOjOJxGYXdeQB4QNBUue46cMAlSQ1QWvOYfM8ZyG5
12FwHFII8h0iIVzxzpmdFyF+rHWWZcNiYrDz7whMDA35X35Fi+VcfcLCmoXb1LSsN50p59r1xM2G
pTgHovhNigkETGFTX/rLN3uzv77jMfPyEDJKOe5eYf5jalFb0d6mRICSoZUUcH5IKgzvCIkfL2Hb
vIFbJdZ2CX4H6guQ6gV7nkmCL8BXPlyvNx7RYH0vEGUqKSSsDpaX4Z6WznFgKanPhKWRgUIGBQSP
gTg8+7bN/kuAs2WFrq8mivRZ57Fty/w2SxMoQ1lgzCPZlbFVtGht3faNWjfhM246MLskWXgeWVPa
Z3NhNm+2O76Y6C344PP+1OrpYQ2Ld0poGe8YiTDPp8QcSUgz2uA3u2VBo/skqjl9RHJ5QTGAltvI
efLn8DMP2F/g8aUmBm8CTqoeT1ZnQ1fa2GkorujICOhJA4tHtS/Ehy/kHNkhl6CupwdvDN0DGpHI
0N7yt2sHM2ZPPT96EFQiu+VqmdwTYpIuZlbLIgfPx90UCLwte1iOaxCnt0dApLCftzFnI0CqpUpW
v8n+W6vtlys3Ko8pf8qC7tU2qH6wmPW76KQ9Gs0Fc/B4J8Aw0fn1x2nsevhJ+0qlDZLVFO/ddrUG
930djfJg+Ei7yx2mQEP2sknZxXCSWIgW3ok1affga+8g2B8zHdwTr8nhQR4903sSeQJOGCGHVwMq
t0kNbEe0G2LCxwHNiiNRHXBg/FfNE7H1TUG9ZpOc03l3C+yS27rQWGQHdJhZ5LTz81a4E+sRJlsi
MGmMZqRaQ5npY1lplSxpPC3NEQPuFvft1tzvAL7Q3PLIUWhn8pXcvpUoYW6TqHGs94JQZ/QVLkDA
0XaprbrqHj3/w4CG0GQmAC4W0L9qzmDIGmSnkHl6GKKzlH+aacdBzYRSBxwxUVmcupWnYgELBDSA
oM4SqTRlOFJdv3b/28SiDsbcXd3Gw5CqMERV4SU0uDcHTDQJoPLbSGMUMVjcB7R8qbI3kzXYR+F8
DMgACtbHOwqk8ALaEyo6uy5YRlfkiBbAT7ctxVGYv7hoE9HmeXG1hSnDiuHWw5QRW7FHUDO2Njfn
OsuWWG0589GUv6jV3yAK/ws7Mua2lfJ2q9RJNbIjA5BXhb+Z8y5dfql8+57D6jMbEUMECzUeAqUr
vIeALrc685Ol0TShT9gEQljQuiyEQTOn7EBJpAsu4L9jq9TiWhe0aCbuMC483vZ14wK3ZrLaeyu7
5qr6s7lDVIzEf/R/VGfc1cb8uWlOXqj87OPaDmeT/DeOvZtw6cGcoKQL8R+g8osr0gTd1SCGNyVz
rW4wnZUjkG+H35zNTY9tliml9+npdTos+J/pbtwXeyChGw/tezo+zyL1ktTme/Ib4Kv9qTPNc2GA
3JpAVp6MxXynyLYPanIuS70pHN4+EZhKvvSpQRMmHFqoL46Z74mEpaPPHhHJKoeoUrdmZJkeQnA5
1qI85DZH/Kzlm0ee2p79YVEkl59dPx8q1YgDeTpwR/rtskcOb+RXZga+lsxviBlzRtzZAx+YjbbN
m8/WsDV0TCRm2pNk0iBLyDzLR9bNcD95JndmHGo6VJ6DJLLVQJA1VWNzmsONBq9kjN04pN57KS4R
FCFdCtx6WcFEQQc8EerJFkJyG5qbwqMMcby8c3Jqgn5FTWcs473V7YrKJJsDZtJ95VxyQXPWUsR5
YmEeKdTHznYifObgFeOn6NW7TnHHtuGTtguNi/KlMLCk1Tnnoc0hE4KWhIjYnHAF4GqYglcTXRoB
vHwaAkl3nokkJ8Rw7AWzXQRMd+NYvuF5f6hmQd3cISPLvSVNGkU44DLgpPN1eKwEdVbLBmMJgoUE
Rs5Ouvz+mGH7NfI2PzR6/gykfV/2gPoND8Bz+jhBxGQD3Zzdonqr7eCxm9J6V2ccIX1JeAFxoxXj
WyaL2OG2XyLczgjk+5h3+Fjj/KBT+ttjXbB54k4WTU20chzuu+3J5ukM/BQWkcHlHAxs3bUwT0FQ
r7faXb9YolE0eERrj3Bfez5blYmXGRI0BXN2E2NlJILQPy/Ee1BCt4NbQOQWK4lwsh5ZsqIAqs0U
k7fPMSh+eZl1q7yqI7PUwDZVjO8Cj0W0Op3P6nZ60st40zydV77MwbAxmU5PlWVzDRp8I7CJ/GjY
Nica4GlG0mj3A+dQaAhGEsc0smNFDIrfI5oxTjZSiHQqn7qmlFhkyweOAfNQVxnzbnt8ayuTNMW8
fOxbzKGzO/WHpr5sNhMZ11ocwkQNnMvziFalgV5k5v3N9+jiXM/4Gjt/vTibxWAsxJXddjHr/a/J
ZbU/GStTZoK7met8VTaPIkOum7vpX4JTm5DUY+VgjXKt8FLMItaE+3HB5bfVVgPayoVeEENuhEX7
tNXV29K4xWl21n+NVd8q9gRJNYQUGcT3UVMYsfKo4dV7qwCGDgjecSQTVk8AFUh45+Bv1VuhkVpv
9bcNOnVz5/Xa2eKhIBCx/jALYI8NSqioxiVwKGVfHFHVBMe5kNcehxg8RCKSjZBFmVc8ewIpgN+J
P1CB6/MImcPvntqGz0/a67/a6Fy4DoxfyvKJ9AdKEA1KYrWopByJ3MQtjE9zVPKo1v1jbGs0sLXJ
E4P5y99B3g1RTZDoIYp4TEDT4mRlRcW0xbqgceYAZMpkrkitPP1oKHSRvqOesX876Mv078XGl9o3
xNaiwuLwNL7xXX/niGv/7/RmcgK9k7Z5i1Y7Hm2/vgivfrOJ19G2deo2+Tjl6URwytqdTCy9EYnt
y8G0WX9JC0wWqBOHElbC/l6M8rjcLAswCg1GxytF9Gtgt7zj2dnk90EVkW/Hyg5R14zf3UZuZDdq
QLk2GxIwXJWhD2lYr2T11C8U60ysiEvp18+gnZgrN7gBTbIuR+EkJYkBfv0lNlBv9SpjciLdKOtI
5s2L/o1EENOGuiiDqzPV7GL2e4/ApYOLEJhe53ltAIkxM2SH5wUHFOHBXm/9gXSE8TtqWcSfhiL/
j2rsgk/zpAqbVk9xprWE3kZrvpBxQQ2e7v63yf+Zm/RSmO796G2vrXsixsKKSRTHHSmTcfTmy+D/
QpwUOSv8CA8obFluyBRXFRlevWEIhweLPYjXOfdedtdtXdSooIcaIXP/bk0FuH7i8WK0aZc15Bde
j1kYoc8npJffNrESV6uo3CPo2qTsHC8BeshfRvsMDv81rVtSF1cGwqpk/rgm7VwMrxxve2LoAQJJ
nBMzfGhwHOiwbOBtdDlAlfKn8qQZ2WQhxWnD8N5m6mKy7GuhAiFbyp7F0iF2aZ+3YWESm+KfC0wv
YfL4k/GqHXFaUL/MVEEcP1ZWb9QTKx+Z+rQCcrdkPtnsErrXAOi/nGsTjm/iDcQvCLxzrTDgH1qs
G0fFBM2hEo4oI31mgespS12u5nX4nRFG4AKspqbPWxd9QIAFU98RqyUPjhiz48LCDRXAcLb4YdAn
FO8F6R8R4T8B0oI/fRvwYJkzaSTpBDAvvPpyW6/lPt4sCL0yRidBO4cLmjgD43WksDXzQ5Vh2l5a
2vSW30QD6LLpNNuuvmZnabqJd11mtmdpD6rfB+zNwoS5ctFjPQwYDrGCGdSwH1/zk8DOiTLAKet7
f2CiY6M5gn6DFjqTVhy6WCpR0bZcaq5OOzwr6CX7fZThBMQzuGzHvHkgfDuzX0Nv+eAIdQ5mzwI1
UyaPCqvTAhLBKZeAyTiUEZLWCycpY29IeAgLUtg3XGxVFtwj96wjrdvPrm2Lq8rZ8di2usmKNQmI
bJ9omagzpi8phHkYvO6v9Kf7Sdbf6NtJfbb2vYoVqTp7ayUGEd+Yf1wMLgQ8MUBAKYIshCdk2vbG
ifWgvd01JmecPTVE7G5IOVaO2r747okjSqR09WX/kLpUXl1foWqaSERlcJKei7LO4s3pHsYs4+fw
xScJkxIBHRU5seLjTjsiIH6GjY2NrICvOaku51XCWm8/ZmaVx1anmCsSbRqLWbhHi7FwELDPCHvz
0/DSJy/YHjbD+m56/9uWxuNQEdqSdcxF/dz+2myrOfLqbHn9BtVOJP2CNNebSZvhKjps/vBsCJg9
7Zq5l9ZIn9clfYe62CTj3H9oo36kwf+FMjVMkBgePdyg8aD6b3um+gZj89E6vLpZybTew28kSacR
JU82UUX8CjbkkzavdOK6tAruYr8s4EPjTZNhj6SzQAbePzOEf5zQzkuCL3mh5VNJuBpZIm5URu5C
Z9LlYZPIN/biP9mEIS3MVn64im4JcVxzzKAuRqyLXjaHISI+r2QstcZ/xfEHeunVNtkhumVJJlOz
oJnu+rOUlKCpzVRgIYJcNLpgK1zDZxOjc0jd4KkqZ7EfT7/sBe+wM7wuzvTPg6keAw0mSKjunsLA
+FiBPeiuyX+5WcGaEREP9ksWwbJJgsI+9sH6X4aVOwvRHI6TS8ZzRhfoo+quSMu1gOr1WSkTM39b
Kp7/smOp5lnLedyv6dLZPvA3sSxpYt6l5i3NyD6fe5XfJre0Ln1BndODo0cvw0x5Xb2/5N/SpsJq
jaVmeM8Mce8Td5rNupwsJ/3wusWAZjO+mpPz6JIv5GoU7qmp/KPYYzCCtNtIk8v6iNXqGz6at7Cf
EShZtEv6ujHANFlPIamiXtn1olh+q42a0MpeqnZ6XvYFR5ExgVpEmFRNhhQ6MAlAhZSxTnRxaGRK
DU57XksXBMpyHZFX4c8YebgZhLq647WQ725mMAqjHRXeLv5/8ngCdtpbYhFdzWG4GklBnVtV5DmK
St+l2vGPoZ0+4kejV23vuWbSXT20MP78XUsCUuvC7E5FuA+hS/kh8uXSDvxr2fbuETojW4Gbz04+
acA24uGu70anYym+/8Oe7QdTyL/7lKPim89zi7DxdUusavkz1a3gZyKpEdsojPdzWlvvW0dV5Bnc
RuP6MZshOgcFRBPRwVk7CCY7BWhGliMCVtO9+j0qnUGSMJt6ORgVJre9Lx4dk5zMNAkCsmRGHznB
Iph+5uR71CPoS8ciI8szrq0ofngGt/MKvSkwEA9RuC1Hf1iuEy7doLXaI9E2S2STpGuF048Y2t9i
QQMLjz2/10W6Z/0s4yWothgo213bLw/zzHisJYYmbwi5Nyy2W5vpiYg4Ovhcc4o1rrsF7NiWzLRf
eHOTGtlZXE/lYfC3+aK0+ZJ78imHHsn8Ip2uUg1n2+OyLjvzqmtJ6DA9CJ0tQ1FbbidTKtz1OdQB
Z6eaKu/iteYD+OgO0Jz1QAdLtvIGYtwONjZV5c0MNNls0vzTBOqhqLp/biOpR9OJ0wZNFruos08C
JbfcFg8Fw+uglA5LPKLe2eviQKm3U6YnPx5obyJlvlQVMMRclUcMZf0535rvsHbM+4pncN512d0S
AHbKftwVHRY2w0/hvBfYsI/ugJwI2ATUwuorC+Y+3sB2AzLxz7nRvhrmKpgfLAMZyUPIJee8dk1/
C/ao4WqB71pWNYIK97GylHPnYQE/UfwIIEvxxg6Rqa3+sUXpXitklXFBrAPLiPx+zgHXTPzSfAIt
aQOxpUxpyxkmCQox2xUS6MrwSIbNk9vZ7gGIClYrtCRjn8ep1/VJqdqbJ89zxb/MPdxR6XTqwb8w
OgH9M+QqTxxQoXHduR7JA+7DBC37jDChBJ2Ny7fMWa1RF+KdSGQxhgfpYRpzt/HNIMFFmuJM3oI8
B627JCSD1SzIiSCLCwWtzrjvdaaTNGwJIbB8lDOC4E2QX8i+N/mtBWloZMTGbo/zjPSt9EBA2nHL
THhh20vq2sDR5vBfJmu4m/TH08i8vVScH27rsq2GWty4YR5xZ/6al/4dn/qv1racGD1DFQmHhIqi
S+2Ync0NafRy7NzwFR/OehKqv5b7Q+KjKlj94GsJ2C+vFfhNJ9x+55MeD9phN6uI1yuW4rPAkTk0
jIfI8uPv6Rd8LAebGAXeJrUkJvF/Sa4g9/ITcpKCWEXSTbTP6L0hpyFeJD0a80qKMKcqnn8agcBR
p0w059zl5FCl98eCSC0zUx/tQb77s3VGNfaXJvRrM1ri3cilYrcrkNIwca5IITQdCxEeegsO2vHB
ZmQRA4xDILITGOz6mXGEPqBZNVgPsoBdsUWjiqqjepzW52ZFlUuCTTjR8W174uroo3Uq/N/1jAfd
2J0alOW/q3DE2GvaX7rk0E3barjUuOvignFJRfcVeNiRkFzS9i06iHU3HKUL2mDRgmUldql10VwS
QDjpCopHjT2aG8vo70IkU2jyJV8KoUeA+0KZzUev+SPaFNTWW6/gcijGeQx90DccVk6hU7gMn53o
x4iUCSu2ixkdEFwppip1FmUqZ9hkj1/dzBibEtU3HlyZguERI7Gs89A+DEOdlPb0vGJVgdmy1v1v
T5tQquB4rkTuDqkc+JKjPnIF3tlWaMdNPwSokfxX3YqbCIJvvXpPCxRZB0P7BapHwFQh4Ic1vxaT
mkSo5gfpHvneXvbNmCnHK5reCutg9zxx9jIHJOPuz1ZKSHxn04ah5XXYqGDpyJhMEHCS3uXCe20y
oqH42m2mrmW6OLclUGSmaORfQ/40hftUW5L1rhj6MT42zt1eR2dU53iPs7O9fZcWojKCY/IzgoQJ
eTHWcNtFMYikb2amidpMbfznYGgGasEcDGfF9zT5BGgMi3nLLTa1Im/+dj2cg5zlT1rldDMd73NB
rrovHwtBlCYDScb1Rg1AqevROATlX6jOIt78q68es5LalOs380MOJQvZgDvwRVXafZHCjGjDTgVI
12aXPKDb7sXjUgSPlrtiFyaVJ+WES2zBsNvorItc1AdEMrwb3K5kC1QnsndRMBtBjCQJHrIVOcbS
s6yksCeh46DT5btJoRq7EzKBvENgo2jpO2qtfiU2KevSF2EWTYx8aXfoIe1DFL5a7imDducSIRMT
r3mVIvjKbP2hQ+ombzmVgUwWfCk5bHiOmznhMKCynbIPhY0bZyZ8W9/l1kUgjR9cmvE8Uh3oGXBd
Xw0Y2VN6mMm7bp7+4ii6Uu39nTSCw1Y3P6zeuIw3eQOvXx3sGtUoE2hmlfX2WqUUmr1mUOcNKDgI
dMovuhqekU7zlYghQBpPdOU8jihma5lYNTIpbe1m5eCjG1+HGaa5qggKZR3yz1PupXL7PXdQJAJN
LeJ3mF32KviDAe2hQ5q4qxHOyY1BlH0vstA5VprNvY3AAR/kiMq3uVLFMf206i/FEaRXeUBvDP8A
4atjlPJCKiszQP1vJKooazEH2ubLRvMFj6T5xf7zFlhwm61+YqDUdmkS2uM5HxEvQ4XcqB9ewmLE
V5zs8BQGEaxmyJzb4nkljbVznENvDSOYP3HaHHQRxK2QELtXFi+tU57x9eR0x2rSLMuoyuHMhiMh
9h6PQ0aTuHmHcK7+qrn9hUbmmW1G1XBaKlH8EiRnxU9hLZbD4nYlGgCiLN2LLy11zMEJzMYergp+
LkPbszgzxUeZ+Se32VjaBeLcjjMFt8N0qn/HiPh7qFYiqxmYxXqBykNxH7oDZEZn/QhbacQjTUZc
UkIOZTFcPAOz5rA8EgqrzpljfDetzpJZ1ndb4N/xfKYRU2iSF3Gv5us+UAjMp8wCLJpt48EQXX0q
ujtbdyHpCxMAb8ncZ0KTU010xFJnM7CFXJ3y5tnFlRMh2CBvYpuZvC35e1mQ8YzdsJlSzKoresI4
H3w2EsN4/f9ixilwUiHyvxB44kYBvtsDL5yDYiMeR5txfV38BC0BPM2DYbX5FZ9327NXp6DYW2fv
dfSz+mzR2dBlImX1yQsKRDtDQ8xc9OVXzeXwWKbsAq2OiMFV4a0Q+XqWDfxuzyx0vAztBPk/f4dR
PCLJQp5H+nUZha3xl8YBUaIGDdSt9R8vrxNOd4je2McgsjgnZBAlrYvi7C46yrAvVbGQL1hXYitr
EBdh9W8O2mPcg6Pu7Dr2cM5K77tYrF+OiULbRmXF/frNNBPM5ktB+orLjt+mlqL5s24ZzKmrdpt/
lTOQUmyTvJuOa0vdsCvNsXXF/AicQO14h662PSNCP/sqxXYRss3X0xZEaVdQ8xIs7drlZfF5GImB
L5IgRXHXlT5Mh9+KbQwrlR/hEattOl55H1R/pWF9Dh5pSYGHgsQFwZyMovvFdX0ghOe3zyLwItPx
A1vJ08Ispi4tfKV1aZ47wdq4LSHn9aiq/N3+BQ2fajda+8FAJckvA/eZPXiwFGaEcqFOfVLYMxZz
1ddaBwmeZ30OgoZptEkzqzIEHagyHjQ6i/3n+M+yAWP1TXUsrElEC2nAke8AbXTFjv6FQ+H11n0+
rwmDN5NjiyZxmyCpkQwZLy0UR2x38FDZc1FNf24KYHZDjPpUOSddmn+EEuje3Sk8hrAXIoPRVDKd
DQvOiru7f71pTjAYXSwSRsa8weEjuxa09aftpJCAzHtk3Ta3+/wnCFI6/rDCEYnfo9q2W5MXMDnX
v6RjX8qNMQ2gAOLgeSKKyREX9HNIHQ0ukSJFGuRgAtj0U5jOznEZzZ9eVfNN2caLMpBnNg2c/Gy/
gtrED0v76G4dg6zymY0/J2AayDtAtOhlQP27rH1qJf90m3AI927vzAnfMN3twUV+uIcbsEIOp38+
j/xWGeqI2vqbKBfkGnXcIUg4OhteKGFXh2Gdjytw5HrugkTp7NVr1JnPmMIrBLFZUnNZ5LUfPcmz
OTf6wG5I+vpXVo1PKXONGNy2jEwS5WK6ya9yFQJgktskS0/uLFEhy60yjDqRbnXHT8V9a6IoWgXY
97qbQS7P3O/beeIj84sMzMYEuV75e6QeQSWS0CUjw7hjzsCqZtU8+OrH6Iq/A+wOrPyPK8ssDJgD
Fu/tXNUlrs+aO2ey7selsA/48Hh+K/scTOWv1K8ZeZfvxMGFMSGoPwbFYeDmTzLLTx4/c8QnvSbW
Kg1OIHCmc8EMHDqdc+h41QK2paHFrnMY+MbbwsE3lfOZ46SDMqas58Ln/xRyUI9t+EcM3bPJZp5U
WWw6vnpIwaxEJlHnEaMcxbvE7KUZ0QhYGhW/CW2wCle6UsE2efjTjKVNagbbu7T8r6YCwy4egvtw
Y/SYAFyb36ywZLmgVQgdO3oz0goSdFUaUTy4CJ/2b38KYIlvA8QGdP7GPcwmxHwzP2bTw16RhvMy
kp46r4ZxRC9pxm1wClwOF1ihfyb7tTZnUgGQFkgYHzZqBTvQiN53nnmw6I9s5fvWq0Nyd+UeOjv/
M8O7hH+zRG41USha1qUb6geySKgmQ7Ry6KUMG13QmnYdA1YPufpLyakZF9q7m6SBBCtmK4c53fEr
ZmV4XcYaZXy9p7oPE4s+eqhNr1djTP8QQWhEtTX9A7qF4o0/OgBITfQg3hazffEsukwiMZPMpYsz
XxkUDmwjfMxcG+LBIvcEY1bjFe8u4gt0xc3c/WrQdkkTC55DoK9dYeS12KIjgLqAh552YEiJjPmx
3yBL0triwvGZjTAvvG+87FZDR2KTQ4ZbaGG0mKeIJek/ax3uHBM/2TA+OoB2WDhI/z8eXwy4Rf9J
18RTtes2SrpIMkheJ4d4lFLbz5lBDOoEepjdVUvZ4HOYUAtclWl5B79y92KASfLYa+KBs+ynqPgl
m3P/Cjrqv3QXlYiVDTN5qR+TV6h7oWcsgwMdbgctcsX/SXXi3Y3g8AZw8Yn1L/e7/mSV1X/Kyx6a
zbKwH473aa3lCaWckxU2oSTmmXQxcGsGTUtwVDWfkj93CKAbhpHTjKyGJ6AU0w8hl8+modOECPfj
xEBknrmO/bW4TaOxJUPr3iAoEbwxz7FdWnYyjPUvpduWMppttzexJ3BnFJxWdany7XVEOGyNKIh4
854B67Dzwe1hZyZ2rP4EMfkBl/Z0VL27Ri2ktvOSz7+gSotTIVgaz4EUIOSMeGvmJzuXkIw2Ji3I
2M9WW7xtfL0IR9EMN6o6bkCRo85tw3OvEAUQ30VwpzHHTViXB81EUXaMtx1tPoZgFwezoPkiI6SZ
hmff1XcQ0qnAmL2xJ0ZRwEpFBeE5o5Q+KrxEOKrNY2eEfcwxXNPsII5xG/2BRetFib5CyMy16+jL
quD3sHWbDly6vyf56GdhxrqHaj/PR+JW+N6suf6QvH5ojp13RGr+qXCLu2VU7AShiRC1BtOCdkWO
g3XJyWnE8fAmFiQcQ8CYXxjvY5dTPqxiOS/hs4MnvS1aUmm66tR4I/QjRDhRP7iIZZkyc9sgTWAU
VpVsdux5ZZfRoC1nN3sNB/e2KWbemeInWsaBiURWX8nJYw8CjcRcyoMzIlEMOhHlAXPVZTCCY24N
wNSmP+3mvqAJZAfvHM2FTHN3eQYdPt7zNhJulx1gHD75TfCm/c5LJobpVEXhq+cO91nlYcJF7xet
qWUdZ3t94tgx7ng8d20/2pqOstJtYZBVO8qp4QZGnZi0wVdPPx4Fd01K1h2NW4EBOOlcE44sHfFd
7oweyyIScIaaftfs1JPx7FAasRAAydPhiOT8lYe84fBZzOy+6YK3phRPRFnkh2BJIQzn+z58XO7A
4zC3VzeGAEyXJvmclkwK7IW6vfadjUJNP1vj3Jzx5BGvQixTRMTpbSjCf01QY08Ibuvm5EkKSYBJ
ApfGIhBwDiOXBhbmzeb2qDy21ohmeNjGB7J054GzigNxOeVnNdDsFCRZnQimfKUVxbcDIbkiX061
2RPVW5dYHv7A0AYfhlVg/R9157EjO5Im3Sdig+4kneQ2tEwt74bIm4JOreXT/4fVA0x1d6EGg1n9
m0KpmxEZwoV9Zseahswya2yfBI/g/Z90l8Hyt/HzDCPUSz71c53fu0MKApk7urEh0oRvNUXc54PP
RXhjJ3W6KaNQwL4ZT3qC0R617bwFow+TIW3xG6TFT9nAx/VB75J8wHnnzJ89iw5WvRDbu5WcQ/rw
Vk2RfmUk9cyOfZyyHI7WtPiEIRzkucB/MOYGEHr/C/4zs9yQqoo6nlaM4y4hOcJU8OL64d5NLecO
Bg3KSvzsyXzcz0nhILJbVwsH9sYdB39ruZw9iEDtpMc1vuWn5OmVOhU2hMr4BktLWfvEV3TQzLgl
/sB96oByVR41VIWdP6XWUl/gihuaX5xrMRr3eU82sRT2bzZqCBjpnW5g+782kgQW1rVxb9EG5zTh
NgxMeaZhZsVJ0z5kikUCnZlzajbsU1pCiBkWv9LROjqK75/roahKu7pWowTLTpYMY+qEZnBbVgJJ
whHp2h9rnJMByp8S7WNjAKAQMRyYdEGboUKWHEoFMBbKcg0n+M3WQwgAXzCWTOQTISOO8oJtEFVz
nU9tvcEh7DDeT8goBtD9MEqHrtwDtn+aGVIGPX9iCISmeE0Md1NrbsHWNfhbXcxdtXjakneIgSmz
ZYNuTDX1rUl6oViJeWCwHJb5vjDgzy5ulKVrL7M+3KI8L4ArTOpizafHQ5rs8908rURmIzUygQD2
Cow2PngxN50wmyDZJvZ6RI50TGYaqVOeUqXDe8+jpX3KjKMm07gWsw63ca1vPFKwG/oFeTcHKIlm
6m2MJIHuKC5U2+z6oaBEHPhjWsv3Fv6jWdv4UmYyMT3zxSnR36S9j8IZDYKIggUwM3q8CcHvYERI
iRL1yIrYcyHHJxDwk1eVsh/wPrunSFXrPoRYPg7pW+NUD31Nuwc8BT7CCsMtY22gC9aaB9xKd3rw
uOdhB+a4JujpKPBb01/3nvQzFdjG/B3m4rA4fm4yQqo39Cd0uFYZ7rTRAwcMzCwGinPdOB8Bp4xp
ItYi55usJSBAp6ZcCbN9yWI+3lZa3nVuEJ36cLxbPNajtjdiTK2d+yvyO/zceXfjFRmVnZXLCIZo
a+oQzDXJYs4O/6sDsNWhFretyFL3GXFVDbtzDl7ISAPkL+lNcKmEC6O9J5cxtPVdL0pUg8WXofz0
kkhjjWYO9EcUt2iRaAl9uiuJwzHfYKA/wN0ReF4YcoAfIbnpztYNU2woiiyBQZ8fCZNxlod+LXTC
knyiwBqCcFsc27Z+xD/1QxMDmNjpnRQPvpCu+zaIVaySrKCWMywQz8R9bQUfaRITAovCl8XsKpvx
wydeMyTTW+xApors9jYu2Dv64aOF9rDCtcWApCR4UWHY53xBvNMkYlgCm4+eWvydqxZW88YVcYy9
ACRgouJrm8IwytzZWNua9F9gnSxZwxSr/DsppX824g7jrgRgleDRwoa0TE0BfeYBwDNeMi/BuBtm
52RmLmVX+MxyFmFdMxdqI2c7MxRZU0xEJseyYNFIFNMQg6hkVUqSbpHWOc5MQMpR/MwlXRNx9Jo5
7ABL+iXxJI0we8wRPHJsUM6pfzM0hWzo5zhArKc5nrOluoSuUEKZjFnI6ZveuKLemU6Wpr3KQakD
0qEl4s+0wF6UlPImUSjBNeWSxGI3uLdo+W1QzCQ4R5+qFS45Azus11ChnZvIxBPZI9OJHm2MWqjy
DfOKVlHiwIg6TGSza2uXxE7QbLQHrIIJx47r2gIQBUec0qC7YLrHXmS3mBSuoc8BHcWNgBc0VK6e
nzRTiBUX6S+W1MzkYxXwwqJQQ8iqCYeVlMKY1LREEelpzzXRz/rga9ICHygsRV2/tf78UM7ybiz8
7R/8KbcNzPWsLOhKTbGqquTLHcbPIFPGmjDX7xK6MGsoMuSYnguncDdGyfeo1PPF8bgpsMoyckZS
sXBAOOmc7Zz0pYsNkt8Jp/86uRmC8himS6WFb2YXgAscI6d042D8kbnB/iTEhy1tDug1io85dodm
ND5cvGF2YX6GuO/IwA4MGiAQcuG5ob+RFiQWRqeZH1M4FgwGHSqBaokzY2Am5jLPZotRz3Xpjds6
6H4Y6ASbPm7Amsj4TBR/yxECl0mXXCsvfwQIBGE2CZ7cHmmu7pnVcPiiOMVKafIRqcGt0402pp/5
x64Ob4Yq8k449IFUeHQbk54rGj6/RU4TA8V4K/AL8hpWZcXEl6VgrPDmlVZE8Aye29aP+MfRy52j
hScHjkR4M+unOobh57IbBraxsyoT70D0oghirKGVQJVg8OxYubeTaHL8xB+Q7SXzfXO4ZOHvOHNO
cW6H3DWrNeohtvNJI9u8UIj7pAr/uRSzCWmuQVFn0+/b5T7nEbFp4+J21veItuYaEh4AxadQz3cG
EIqLQ7QCD3H8WZlFgoya+6xhjHS9cvzNZg++iqPg0GMKLW2Nc0uOp5FwFQljLGY4I178opo2ylP4
M+tPgA+UCJjo66TRWB3DHXJ/CYapeOpTbCJ40tlvtXroHIIlgyn9HRBuN3SWgtTKhdzHTx0ixFAo
GSdrQj42FS9MAexa6V5umop/SvSd7fi7GKkCnD+ncU5BL8M0kvv3Ueswj5G69t+ryg3P9LM4Qcb3
n+A21BpkvWimWsG12g2TCjwHDYf5FkhCjyOPHJxFoG4bOkTc8GMOpTyB5x4PGFHLPeNzNRl7nIKI
hP70aA7Fi0OEyfTCF9I1zCbMPtsA2+XM4On3ysjFhVOYdjm64tK+jAaLmFE8j5j11i7K+mlgyLUH
3ctSkWLuhz0UJsmta0QW6wHDajEa9h4TSL8aODKsC+WtYkwA+4gVZkjiOzHk59ph9j8MAm5hk79O
zHSvnCfSLXm64jn3Dn5EMpuLFtn+wAC/De8K++2q4qpAQvHaTVh4UjlPW/xJm77U/T6X/YOu21+i
5Nfx8/DOqtGGwZFlW3d4JCHOE5ibexQevk8AicI+YR7lx6TOxDkuBrRQQ72PNjNhDG6QGDG2wNvX
WxkiXpt0hM+UOfHionkaBNnnWSvClXqDRUvTZ4xI4xXJvmoBhU+1eXUGxVCaT6FhNezK6cYsyw+r
TrezYz5ZS7GSN7UaNkj/nUbtx+Tg7Ld0UpPiqA4pc5nNTBs724luzXcqLiCEBPbZlX2wh9z7UuLU
8okKrgbLj+mGDm4AEjDSzsXeDsKdrEgyQWw9l7Y/7IzuNx5YZr4kQDnl8BnRqUFososZKLONsbkw
9u6rTZIrWnEzjnJpxukSnW2v+3rvhZ9mU6hti5FvbWVbOlxAW+OqIref0ItD9/GmJIFMHphsc4U5
rZsGeIVp2a+rTF8KfhqhivqEx93mafnJzsmd25aJZVu9cHrd6sQ4q9LgOGh1IVhf+8ARciChhwaa
VDjHivLERbzfZ6N17wZ8rDQNZuu8i96hngR8ByKQ3E5x9ELHP1jS5m0lCDviFDOqcAkkBRk1myTL
E/i9MDmIrRD7eskS7Z/w50IBiIuja+aPbmlHy33/Zlb4bqkkeo2Hq8eKdrI9RsRjXNwUFqQ97rWs
xExlTTm567HpcpiQ3nlm1IHDk3rmoiOnl9oD+GR9EiOFeWnoYp/1aUxycL3PAyGeppq8tfY2Ecqg
g5oalsTuKb+FhEMvRl0LzEyDxikDa6NrItgXUUjkzuECbOQMKKMc63PVHOc6fKWTgfKsjFkPh2aQ
rQEKj7/MlhFOsaf7z5Cyd2EbPzWMnImywn716+KaTREglSAYuL3MV2D3/QldHU0tBglBbkv1X32C
KJ0a+WHghjDVXXJsmbMLDk5Ij/MncwzUQm6iTvkR9AXrqEB+5tNzy+obHdxhU/oXKndPZk8VA0CJ
M2CO30qKXTwk9dYDA9R2lX2TWdVlnIqj0YmT7Lv7ZR+ChzmvmVQ865pMmtRteYC+evJleFQ4kHcj
4dX1MPawIJ1kL7ns7iso1puQIuND0MfXnlwNRCNT4pdKON803PgoLeJ1NcXVCONPt/oMONDcmcau
HiN44kgcq96s2kuYSlokRxv/avxoB/qbbxffk7H5GIUf3SeRdSjF1LA4sM67wwEm5NuI0YmH/uIW
XJ3Hnnh+1DLNa73iOjmkn0u2vA0aQkycbPxFeDdbEusx475DWdpMLYsPqYoMaumIMt6Lx9zE42Ea
6UcRmI+Jr76LIiEOMaXOKm2pZtXcBXECYBzC09XjDdjni0uqpOEgJkgP0k3tTA9HROs2vxWMR1km
b3NM7Q4OYWM0Fs5uumnJCR+zDLhGPt1KVwWY03D8YoYkTDSYV1N3AJZC56zkQwxog/9AyLbysCWa
yVc/GC9E30KGFChZDsiZGfERC0SwmO+P5OcTa6I1YyqIUec9WCFOO8zSI4W/DmaEt+kK5t1MgZwt
5cTIMfm7QWp8F/XOC041p4sOei7OrcWZ2JOwsTwD1ZD47HaKnNdF88T8bd4YYMJ6XDlsFlekhOiI
j+o4plwROo6SfCJpRqXYdEnW5a8fWBwvwiKnQcN0DjvA/fHMotstOtXQjNw6fTIeXY1CEZleeoHi
1sDk9o49hv51nk+KwBDvShE82OBEwAK1wTvmvfIYibu88TOIy1zmwupb/TFPc0FT4/8kHemFYbTx
pAUH3D8EzpJYzx14LhQdezK8tRGGFZa8aBl4hI1gNqf928nTNdnI5GsYFUk2Uu1RPv2Ssf425HBx
xJ50B7eNhQWW1fdJQ2p3Uuqr8LsXob+HLILLHg1qW9nZgxbs+4PQz0NKooZgMUJ2j+9EkoF1SwA+
FZU922JBqTS8h7jyVl3Apbb0DKiYMnoi0gFdxoZ9P3Jz83KuEkbKRtP7JaB8xMl47KpnBuKboSQG
Yuj4TuXty2RG+JND5leMO+9HPng4h5P3Lh3h+Lj+KnAImImqRlYh49O3r+WYRPTfcP6Z7A8C7lcM
VryZ0w+oobtJ95+mFT65oXX0WwT4rLR+HN8gFcl8MidC0cX1LcTS3eBGn1J0H0MwPpOjeqY8994w
MJpxGt+5ADHx7YT7OIIUUw/vVh3uu4p2g6ktMbLTv8aLh8wYbSOltjMM0SCkuCwVfAECzjZqgWIQ
L2gceUqZlVpIViFHJNdW3Fk6kBgkFmF/6McBiKLtw62vIvdnYlo6X2dH7hNDcxr0U6QE85drWt+5
TD/tFH809YjnyvXcjYqCL8cz4C2Dh6owMpnWqWl9tR4YTg0u4xRM/Kxa3H+jyONw8ulF3auhChfz
hQv3RhLEIQnG9xdey1TqrVkmxPAa8drk8jRNGWNgTJAE6MB4jSUtVFK/JQT82XEOCYu8vOfXGHic
iE4s08FwpQymYVV6YHj/LBnNq8A4I9ucYtz+OwB63/UYvnPWp4Q9Odt9/ih8LhWNb7165vjHe5DY
Ecc5QtLYP+SS6ssTkZNSvWvD7idys7eFXULBc/+W0dA8Yi0QmhB8b56qZrgZKV13dHcPIKxZA8iI
bC/ci8Z/dyIX6w7BALi6M7urPayE/hoSXNMGdsKu4+I+Q/dxRqzDhAD96jnuhpUzcBTyTY5gBBeI
d8dqkYitW6b7txYrM2+eL4dnreRF6Y3k6rwzYlxlI+7u3kfsyhniKGh/HfpKygsKi21fT/fL57Sx
eygNHInhk77UhcW9MEOejqz6XGvj1lcv0J76tedbBjMztpxaxz8WYAwmTxjKaA+3l7HsbCRH02aT
chmMmjo7TpipNmijWKDJpw+Jve8tDqCdbC69GC9RMr3GjU1Mw8YjAXHqSSW4i6OZNbJJJeSal1gD
eHS9Jub6yGjVxN0UQIlnYB7cTXCTtSi3E3a7OumvnSlA4/rxj3Dn+9KDQdwApOncZGeYXPnkHHwQ
XcUhSQXoGk/EXoT6kKfpyWESvEmSfiTp0zLnoJyeW+m0N2r/2dPivof+verfRtP6Fcvpvhb5fcSy
WPrFgx6TQ4zve4WDTqD6U1BrLKboDL/JiuTYtR/JEUfTeFeM6TXwhAWv2K43nm9unCz5BbGLtH3L
S893aFwJDju55100Nmc/M/GKDvkNN27OSgOwc0Ij1ERw4bGcg2VZE3yF+o4J9oW5YRTIK9HB16kZ
Lq1NmaYlzt4W5a7E7ySZUxTVnkVlQcekGbGP6mnu2aCp7oU5wUm6n9PboCTBnpLPN2vXPaku/HCF
OsnSfaIFAbYEZ1ahLKB03kVV5k3ROh+zlI9+0wpgBgmTWDIkFKSaB8t2YB4AdEV24vw5cM4DOL8m
191vbZadDVzTjY4qkNMgPve1aT479XQzuoxqZvun4wa9n4QeYRYRIdbmc5NGhzjfkUt4anuz3dcN
/CFVnm3XqjcYMW0bjKGfDi9COfV2wou9Uib9u2njems32JXxTO5xBlmse4z6OCzglYJcTBiRIC6s
tNHjV5lpqUDSJqW/b+lYxhlk7eFG82VMs1MR2c9q+B5n8WxH3YHET7ojD/xitcFNB+7hMhu0KFnx
i5yw6ttN7O2Vmk9A1vu1EeXJrbAMaJpMnUrjYmJQ2yLQJqTP8rfGRAgyZq/f5LENeUdKnP9+9eH3
XO4yWJ1iDtcirfkVSvdXChhvb1bpMyJgA0XI+Uk7D8tImxsnqwwIkgwZzDZ+9hRnN1AIrrFNN2iA
/TmcuF4tUZxzFz+5Rt1uK6QnsBGCP9l+eAmkQ4S2R2SN80x+7ISQpStBLo+KxvUcY4T0yQOTsfSv
HRtTDTRQTTYVvBnty3TKYDRTbzVg9hD4FXMmGojIG70v/vxEpd+SL87KtrCdkJFgaAsP1dRyX9v5
Y3pg6NlvKu86XeKZWGVt3/vRULxNMaevTqppMxNyCvJjb1EyCrUn62EnNT4zU+cLAotxm/fTVaIV
rqXZPTf9qHemaTwUAy77LIR87fkUWKBpBjHTE0rGGY1Fj5PIHuO4Hx+gjW4Mrs9jdSIwQJ5JePoY
lTn2eEeAdQxpTm254ReD5vaZIcm3icCOatVim2gEdBSKaGcG+jojb6+S7nczhMmTWz8NhBiYaQl2
vuRWKaL1FfIW6U1ePShz85GY40MEc3ur8xHHG8IHyJ30t+MRRnRLvRMMV9zS7B9DjDxbgDjFbgpp
Ls/A9RSIYWsJWd5bJj5tMlUMhe13pyzpGLcomIoxp6EgrKLEZ5UACuw2CX5zZR+Z6nqrjbtY5kPc
JJuoM7/5uOAqsfm28b7vyAbvGHNuyFXc4WYBPtL563LEIpos0Z9x8m7MrmEY1OAmsjEbs8VYx1LT
+JTN1kWqcR155GdjDddMzDjt4VSuDIwBYK8/Wz44stxTTI5DDGDf9DEwdHgaO9ZEbBY7rEP0gKkw
pQTxc0wceZwNJuF+tnc6ummtTjwh0MRrMizTOuqVv8rSHO9L6N9PAzQ8XhhFlxTF2d1SPhTc2d6N
Zyav3JqM48SXwK21u0bn4R4UheRYcYZQ8Yp5MqzLO9vvXmHVRitKCda4/w+67m9b7nA7knmIazpa
VwZtF0lE2mOuElaK9HeEVWjbM8IcBmcHUfbUS+sUU/e6+K6tuyjpP7Kqc9Zg31cpJMeDlZRYUENc
REn3EHlJe5cJiqdsYnLUeoHLLE5UzXk7IKB3hE+qVRuP6Xrp810DSoVPP2RiuiTMrhzOUKV+gF9I
4zzlHqyQd42b3hN/I2DU6bMo1WNK5m4cuuqoCdto332DIervPKiGLvOZafYJ2YjygOuaijgyB11C
gV7OAUUpq2Kjlp+j6ddQNhxOe/BWFF7CXSE/DOFgmK/tbDV1d8bc2R91/47y9asBD/SKQ3HPoQCy
XNH/Dgz236kpCeJEE95JO18jpzrIQ/SJUiBHRqSLvRN8ztpc13hJzy2K1hSXbCTQ+jdW8VCFpNGC
SFwa+tB2tDIwmzagAZEuvCTc4lNon7usxeamdHNMwqYkamST8W3Tbdy2b7C8N0nThjjIwtd8LHIE
6fA5N4kvSF39NPgiF4pPyWOAf7abmXbsjnibCChDpnt6mPQpt3oGv6j1sftOGYde+MfzMXM4q5UZ
XJoIxADGw5b8cVsbKOEuS2GLzDxCrQmIvcCu3dQOpv3Yp+2bPeMNMbO4cb3gGSOyehq0M3M1T8Qh
JdYMmpdMf0agoCsVLJu6RcsNmeDmSyArAqc3lqJdZ6V5RZP7UaF9za30OOIfuskM/5F63LNbAMf9
Y7JQOx714aq41mbFvf3e7ufoXHo2fu6oBptZzjflfeV3Jk9u0Ee1GFWNWPsHI8kRfL6jPruiR1Ov
psvkWEAnZUowPoRG+OLMvj5UynqJKujRuIYHxEXztw70tjAD9xjBfMtHK7x0GfllDBN4lRacs7z4
S2GEhRWRCGD/0KfC206ilXfo4qc4BiI2tWpXmq73mOPb2QyKo0vdzZIdC13GdbmscD3ckk6Kd77f
XcOkj5+jUpMGOFDN1jwY0WflG+0d4ta6CMQBnAoxqo6qDouVqe+BA0Ru99IEWbbVfjk/YdLIEFyT
Cwh8rg4V8bt5il8lk0/ZT9m2lGm+XiLko8lVsASEuYcYTQZR3dMGIc8mFCSIoHI3zMEtuevg3BTT
nVH46oy6sHA7aiCqWXulgXvedKGPT4ymJafR87MfImCC6Kx17e11DkyixgIhoV1uyeGgh7XY/LHj
FNuyjil3sp2HcU7uHMvbsxcip6Z2t6qIDO/jVl3INhlHL7egXqiASVP3CRBG32rscYFozobOQaL4
PdnbQ2OCYRbWNyHP+RC7SGdZNd+png1YBPnBMszmjCXgA/eqRWxOtUfTwNyPd3rYeVBvCFwntGKy
7W7SoXTYcrtbUQLwGqrmu8hhgs+N04GWAhpcKW9RCAHVqJQbcZY9F0QPfCvtETRhHKjZJ7s1VmsT
5HTOBBVDnPMadUa3S73uDDfYuq8nsVUuqbCqtM4qsvINJRh0XTiHQtYLWqDNOGR1/t1ITXhrhOWu
9AVTsRgqrUkMc9UXPB3ql/iDub+dh/ZAcLs4kqprHAa8bWl+hEVb72PB5mIETKXpA9lBA4svruUD
LvIUE/xIkWZz3ZuhI0tacBlwZUBIkpqbgERsXib1kXPyI676bD94OYPcUh10y3sTtWTX/agB39Un
D5ZXAxnvrWM4GKglSRnuW3dBfvPlTGl+ch19cIIZFlIV1chM+Rd0JkYN8fCKnFLtLId2rjwnGN55
95QhpgfB7ZDLpZ8/xnBy9XvMDrQzC+KpmgBblRoJPoAliezez46b7JMlVhEbMLz9lsOSjZozRvnI
cIj8JwZVpDABwkvll6ljHQG3+APOZQT8ixDbDd6W2jp36y1+JAaFnKq7dC8IhayCln4cIGsbc+gC
Kp4lgk8IBqudAZ1FtcP1UVdnO0NWr0MmLGVUnbxmsXHTsT3T21Yv5MdSOEQrgNa40Y1AOeNXEwcj
9eaNV9bBZe6CZzWb9eOX7TbNY2hyl4ox++8xxT2OdVAeetKx8N0duS3VpQ0p5xylwDYLQxrO1Zy0
T8WYuGevCg7zPCoqBdJr7FFxNBRUGwwFyw5IMrTBgKFPMeC2rbXzkEw4pYWl/E1dNc1hopanauYH
VVb3A4ZHEnqAAutwm7XFr4gKnn0KXNVfGJ6ZQAip2+kdZNNv2Ng8rzly97beNmXjskDNKQjKsOHj
0VE8mQ2UQlH3bYnpihhNO1QXyXtBfyG4EHThJHwMWvgVvvurj0qfd4rNtfOWetqsvViWpLczPTSF
gOcL/cYbuRR5g7/OfO9HeAIJIV5kA24WZP14+/dNS6JvoPwdzxf+vjomvBt8RjyrsrK8Y5Amz4Od
/oonMOg5Jh8E7PpVWvadQZSFKI3xKEhWknzHLp3UBz4Pm5mEF+PMfFOxuM4EvvC5ML2kju8uEvxN
jNP8EF8d3/soyYXs+2KcNmkX7jnLN+tKzVszV/G9zot7Lx75MoNzuODfRc7mQJcy1SQUbu8DrA2B
YDCja4qDg/jalLG/YSCKaG11BbGmGtPXpGiNFyy/y40GeWNtKfclsnTIHnRo8qdIQ0qTJGna1iZd
nJkwLSz0lorL8NoRM+ZkoF92/ivk3gxduLEYgaY/OnGpsCRcsx02qkOtxA94n5uyxgjQcfFCxcUu
z2QoKhaFKYqOAcdaTsKZ/yCW/bx1n2MNmwugyU2EOWDMGPMsdEBq7vNdmz80uuKoUNXbstNfFiH9
nheEwaQCdUDrxQzu+xyk7gNPKznMA4YVaERZbaNdxHCtPBsYjha3hxnX2MG3nAEH+wJzStn2FUYk
08w+isq7tG6FvS2ed3aHLh5OVbWNrfdQ4MOHE4otuQKzgTm65QwSiq1ABUAUmsh7YVoENUMZBrNi
nCuSUe51Hsd6lzcUU2H7PKU6Y+fMGXIF5k2cjzSogiW1nBc7QOfMnx1p8XEmnCvJFQqQJJ0AjTRw
SlSCaql4wNbowEJoFAIvRP+8gfJWm3i0pTxGLnukO4+vJfbDNbUG743t8BmlrbLpzWCla/QarS41
80pJfHlHD9dwqEoEINMl5srdj/fX2vjIOytb9d8e7xx+uJnRO8Zz5iN4FdkTo8qF/1vgx+XSCUMe
bgUn1GabUx+6CSpcFX/8JUwaELba/4WUjLqGUSzr3Xrf0jiz0uKtLguKEcDMzRbjnhZ8/g7ayjI7
H9kcTan4FWxEupmOTmKbFU7q4K1s2r2NW2HtuChkedt91i1Cja6ai+kQ1fVybDHxVG9pUH/gzLAl
iVeuLEOlSD4z7C34mgTL0uPQ2+Q4JAT7sIUoEgzhoceFuyuHflqrBvPlyEnA5KhtUO/pwZ4EzATn
WA/iJXDcXzZTM8wtIECq5HlkRpd4JB+HuCTtmybfnAExPlRaH9gTdtPI5TJO7K+pnW8ruWSORno1
5jh6Q1KpKAuTfArwV67zwPgpHfhTLFx4JQOxC85IPP429d5Ad9jcScLjXHrOe8ZNsNSMTklt6nPJ
6YL4d7nNIqBoc9e+Dzn3edw+TAoWjrzlYwYvQmCJgNDXjp7XFvHxTOAD7FKvZRWx57VnEhrw6YMo
DXERvPgiCT6GOBsvg02JaciYNexdKjr6uj+W6Xdv9ofOdH4WWtBG9XzdMOTyA/lXnMeW/hHGbWTZ
V+6U4usX9W+YfaRbeqvaxTOe6AECSErYkHMt5WUB3zsDwCVnEKPfuGTI+Y4VjTS2dYkWKI1xBw8f
p0tQtQtK6FNOxitH3JRDMBYIneDtLsmS7luZXlOAr0xaY6YGfvLmpRk0PSwV/VS8g4NbRaxKqywj
gyKi4BeQrBgwbJdwaKf6pcHllLWKGwQITwaR7mbC3WXHLQknOOhSGE9eh5G9dTH+9nQisnU/2ppd
Psue+uVpzH7yHEZ6C10Gj9Fd39VXEfCWpyM2Y4CXsJGI/gVFjT2Mgfx2bEMyGQudw2Acgz8HK088
IF9azetYpG8zu18n7Q9YQczwCBBhYzgAQ6EhmLTBOqKZ1/VU8MJxuDCha1Bceydra6u9pa6ZNFTI
eYPwW2fQrjkBjPJvjNHt9yEOylYYdwwsN3jQxXp0nWGH4L0KR3QkrcFYOdNOZA4uuxYdQEl+ocV/
XprVPbwGIqsmdAatliBNu48BSJZMQQcxPIKT2HcJTjB3TPtdrx9lQOK4sojZe8/9DIirzdJNPWL/
zEuWlrmcj/PsMfAlTnRoMAfu5oGoXewbxkEN88ky4rcKVuw266Nk01HCxuibdRuK3SqImFtpAuNb
6i+Ku9rdVjXjX2BWcOtwj3SAdMrS2Jvcv1uPqQVtOacsw93G6Owpyt+Ez6QuEY9JVlcnaQ37ipvy
alpgm0MQvjRM+Dk11+YrtYY/GZ2CSWHoV2Yku2b8MilCJUKs7q3KPnnoehP18XA+BQ8cExavMerK
CPeCeathce1UdpBVOmwrFLi6UmSK6pRmm7Ja44hgaaXiRnfYxJk3I7sBGw482W0KvM0szvm0dScA
vb3rTrv/fb/c9fE/i+H+3Av3PxfQ7b+LG9rZmv8f6uWU83f1cteP9Cvqv5t/6Zhb/sg/O+Zc6x+u
omFOeJbjWy7//p8Nc66kek76ruubBDste+l++6+GOfcfAr+Zj2vO5bZEGdV/N8wZ5j9cU9Dp4zvS
sR2hlCn/Nx1zYmmQK/67Yc7m8W0enqciaZtzFT13f26Y41rNbSeLuO/DnGmL+xxgV1c8xiWWBqZY
MC7MpDxwO/7np+ifFXz/VXb353I7sfzgf39gi0OHZ/JbKvePJ/anaju6kceK+JBJacabPzLf5Ljq
4IVJWN9Mtp+uwbCA27uFrKYb1jzmaoI5IZnYjdOGe6TbP71rf/WM/uqlsEgIC2U6vMTLq/7nl4ID
l5zrpoLIQHpqBuMNlZAxsHXKCbWQ9N9ImB3NCF7+7u8fWf7lI+NLFcJVlivkv70JflQ2pc2NbyML
wbmafnb3QFJoK6fiIx28ZzZ8TzhXgYIF5Y1YkH1SXFi6ks1Ghm+uPV0nypAofmrHjaBj7++fn/8X
b5XtM8g2KTy0cFn+6wtjWH6f6xCjk8eNdXxkyA2CVl7NCo1xyi+QemjurVd//6B/+cl0iEgrhc2D
CfXyrP70ASnpF6PVmkdNPDa6TG85FG7RilL7rcDYhelq1zh7n7zt/+2B1fJu/emBSUX4EacWE2LC
HzeGbqXS9jZ13yDDrVNUz6Ecb0zbexp9vf37x/6PLwXjTl5koYRkUVCSPso/P7SkB6Q3NWHByCYG
P1GZWrSYUNp1Uxi7/9tD/dunXbWV9GIMghuSbgh65FeRqLCVkkof/oe3kjXuX7/q/FZ8Z6QCoq+W
Fedffyta4EkERBqfXUTXVJ8c2izbpFZ6+fvfSIi/fxzv3944r+8senGZhc+YTnAirmOHEdrc0cYE
WxoeGCU565zjcEeSxrb9x79//P/4miy/Jpd423YdR6n/R9p57ciNBGv6iQjQm9vyrrvVRmqpbwhp
NEPvPZ9+v9QsdlUsniI0BxgIAwhQViYzIyMjfqNMVtTQdYw1SuCENq61joF1CRzgwdt7Zo/bpeiY
Nhg76Yf7oyrq3Kx/G3ayutiox0iPZgQPHN/B7ljjJhPpNVkzODYZY2rUFHRkocgL183SYRGTugrj
YtKarCl4R9FgNyZrboZ4iBtwUjeu9dWjGWmqGsxRCDhk5J4iUU86IVD93U4+wr89sz4M1bi3tQrD
o3YH6xldguZc/18L3P/5cpn9FLqlOyZ6YYgUT38V2zEPanZCVf2AX4Sxhb+1JP1QFRUZ7ngq+qMi
u80K58E1HUiMkvRTI56ZMUhpA4tg23gI91KgnBPt88L3mv1t3OAaFzjKtdO4hrKj57U+N674Utq3
JHtPARWalF5VumB0VyHi7F0UiiUbSiHv5hHpvCHroFnjdo668GAhL/OzVNWF4KPO7SSVEgc/SiX9
mF7JjRSDNtC4hgYdlovbYjow8CT+QqUB1kJzzlQHJL/9xqZ+yYbhwVuh4LVKJdznQ2DtiUGJL73o
FlaI56Fun8YxviR/ehex3zQZLr2hOQb3/eTLUjIk3x8T+kSxtLWqmjd1u6sd7KEos4tVsiL1QdOX
cgN9ZpsDnHAUHStdkYDx97/fCUaI0VDA0nilc6x6roPEfeXlt0UwmdZTelFRf0FR5tRY1VEpxkfs
jR7oO35Bovr+/pnbPqalqTK1CgfXYvFLf/8lneEaWUt3IXfLQ99W+8D2Xky3Pge28lcQfI9cFErc
L/cHvb2MWXbT0biZdK4mi6TzatRExnDLGWv0IMF8U1EDVPEGFIHucv3ket1GglGtSDRLqvppYei5
XYmaLUmAJluOYk0m3MZgG0MF7wJ99L9SPDxXA/wrf2sPRBfLOdJlW5nVEdDmVvwC4WX3X36BwtvY
hnlGtjwJ7AW2xXSjXKrpacsTmkJyAhRKDV50czxSFFD7c4l6pBg9ehoc6evC+HObz1IJZ8C1SJSV
yQrEgR/nic3445Ac6uPwRS1F+VtwaPItnIJHB5l+F2P0HiuHNssvAaxS9BeXvoTY5NNYbxkOjw8H
JSRzuvV0v2gV7EfkDYyFvdb4J4OQCoXvYqONKmWIF8donvjJpS+9pTXQ5sa2NYUzj4igak0OYG7J
nQHFn6iZIXU2IHmHdYbeblS9OUeIaDtueTSsBsqou+2Vs4qtTthLCzth7uxBBof2YxLntOlWtJO8
lFNkPTZh52+B6G5zWz0F9NQ1c9gr/BIbQTIILve/v0j6psvOU1ClRqJD4NON67MnpwbgdIlMrUhd
HDXGvSpT7UooxPMW6aRgITFUxL93Mx5HnWehwmtE+Jv/HmH8EM+zWNJIQj0U4yi/68nBqs9ZSpdU
st/wBrBlYw/vlsLLmvvtonrOmxRln7R86afMZXS2QSuZD0/Qm75OUw1MRubAiu11CK/I4wXJpypX
H+zKe0ny6knu+scmeovwrqOacry/7srcnrPZ8CoXDn/K5vVCKOD2eijoyEMh/urja6KBELKTv9Cw
eC7U/i9Pjy5uCRk1QSbYlr4PYYvw38LXnwu9HH2bl76Gp6tpi1/5W8DHGrFBX0wH/IxMrJlsDKfZ
OQU6juhQVypYUFJNGe1j+j2rhQUQE5zshKuhJ4GnjOqhAmnc0yNu4aYggpL5lPGaPZrceqI9qKNx
alPvAf2lU9n/yOvmrXaGfY62QBnimacsVg1mTiBLocqk2IolE4+vFyNCwMCTQQb/+0Dqw1PlRIey
BNnBZ3IV+xUO3YPpeCcLfSGUlY6Q8NEjRnZ4AChnNFhrhs+pwm9Dam/sFpPxmRCp2xbFFEvjZ5rm
5PeF0PbGxOL3VQUyUzYNkTpGFApat+ODQNmaLXrB6HI3i5fE7Mg2Q2oa5SbuyuuVAcYItqoUfj6l
/2JiohbVLhay1TkazJNF58W16vU/gF/+ur9J5rJGnRuBz4JCnWHokymrfmAGeqwP+HzzulNRH/fb
XQfywUNPqA/Ng2SEzwb3t4GdY+WZa699qvBd9GgXBLJ4xP+TF92jpNY/xlZ60fYjXKWQZ8H93zn3
TjKow3GYNYpr/N/1AiHbxosXWgQLhHlOiTotspJyoXwAIf8GjTxYlRaDK8NbB/pCt9Dr7pf278z2
NWTNUm1VwSSPX3H9G8YqHyPU8BAD0lkPGcmeKHhuU/cAW+NgD/A6XfWU2sFCzjg/d84M05bBEExv
bgWB5yQ3SRpRvtmrPgyj75Win5DdoZAEm0sb9pQpgexJKwcDsD5dzOJmYiklNZE+OiTvN/c3psEd
Lb6cQ1p6u6KJ8TyPnh2Mq+IOAfXurIK2YHOtSlM74Jd5GfrgRfKahZCuzv4Mh8xZszTLsfVJSFez
UfEd2+BCKew1nFckQkBkKXTAWh/Orz0On60CUhKyytg8fq/g0Ma0xiGpItEZfjSeR1+12QYBjC0f
x1nnp5SCjlZVKcN4FApKsZByzN3GotyrUCqmWKpOkz+D4mwaaTRNDc17xfLgUhm4fNYIuead+dOM
QDyMn8MoRVvIp0uGIqyPbkmkJ+dQe4zByywco5k7wVBo48sOdSoeIZM7IcSfsUNinZdACvKjpFNq
Jk+xkGZuFYAwtVSgvNSclVR7SJwRWmGffvgD5G36O0GsP9So1/ZB9V92OLtL54ArOrnS5MN2IbRg
w0OOJQxchP70UV4FaJ8Cb98NEhlLwamv+ZGjlz+nUJxsLzp4cvLPwurM5E6UGwxiMMRQKg+T3CnK
5G4oBra5XySHQksutpYj4YRok9vu4tdwBA46Su0jxKvvYWS/QscUKoHHuPW+9sZSzBOjTe5vQ6Ww
z9vBJEJPb6O4gQLhRNw+VlB+MkOwiaP900cRjfYydGYYb6gi3F+BuSE13siimE21eDpkXdkYGkH0
3nQ6xXJL3oiqbdJJHLI9UidrftHSp59JEg1NN1l3G2ssTsl1UC1zJ4eEDBpGUqyvMCO2Sm8c6Njv
q5x3ulc+uYX07CkuNEFWv7K9pSMqtvx0mTXuQMOAg+rQzrj+AYVtj0pd8gMqdPqRF/Hee3TrgS5t
lEi6WEZ00M3gOQMfNejIDWbNvkHTUzaV5/7b/dWfu19oC+HrIwquN4cTkB0gzB4POsRV89xB5rk9
pwCeR/vRGQ69bG8oKu3ujzlXdjUoeALA4WEmvvr19NWAFnuMfgkynPYrSttPSq0fpXW60goomsjG
GeRBMgxGtDH3C2PPRSOTzql4jjmmefM0dzB6N8dqwGgZgf5/OsN+xc/5XNXdubUMzACNg0WnhI4J
mZi/beviya/1Q4YyZK/Z51z6tPCD5jajaRiWYVEu4kdNbnjPMUtUXBRK6W0If9p/gcn3pKveHlXF
JzOsnlI4ihjOHVPUd/GseLw//u0G4JlIJ0k0DU3LsifJWEj3GMAR65EViMSwD0bIXB7Er87/9j0S
mIb8cH/EmdyCIW3QJwrCnwCTJzNGMsLOBlhgCBxW39UqQ/HUOzqpeS4HjYfaycBLTQWNE1namaow
2u6Lua+Y1fUB5EXA6eOSVDU6ppPgjw9237hxDL/K1Q4i8mr9e5fUG1Emi/HnsVl3lCJAo0Zr3fgS
dvHSI+02rxBvEoSpIAWQ42iTW3H0UIqwc+oQVOP2Itm1uvr4b103OogXmo4X3XhK858FVPIEpLMP
yOj+l7itE6gyWY1B28giEE1rdKkM8VF2kIFrk+QQQdECpv0cQKipBBiWMHx/uNujp8okhdxylNlJ
p8VW/O1d2kSdUpFq9zxIqYz18Qb43r7ozJVCeeJ/NZQ+2WItoCQf1Zp+o4Z8wJHLJP9U49Upg0O5
P9LMm59Z6VQ9LJItnjOToTJNT4wKkg7A7oZtWz7bg7VrSzhiacHtQUkEza8KwSuPXijq/94mMz7C
0nyUPPfj/m+ZO8uOwQpT/DBsKj/XC0w1QVB+LJpHQXZJnepYjvabb6sP/kvefliet4X7ulTjmzlK
JE+YZ5Ci88SeBhAYMlYPerrfVIjT1C0bCbFHrZIuBcwkgMS7sg4OrfSes31l/F7Twf18f9q3GQSh
hOaISUubOCpP9lXGK12pE+GnsjX7bB+SM/rR1059r7m+UARZmvHM0VW5tcnXqK2CgDCul1mvihIx
y6AHK5xsUss/WZn7qodU2v72aWlIOraiVrqLHPutNBHw09IXFVW7+5Oe+dbMmvcIE6aVNm29WFVr
al0mdRurkLaQ5F/itjvrcQjT2l9VBTpjQ/CN3trD/WFnQgYBU7FFJ4rkaZrMp0VT91qIurNBOUSj
T1jkgKe1ZgtmdGWC3r4/3NwsqYtwR7DiJqpr10vdZo47VE7f4dmMiDUPTgsifWMaG0EjR042o2er
FNHSDXV7J6siA4bnStOIUuLkTI8ok5qITHWblp5R07+ZfQhxE3H4HBUDIL2Q2+QXpM0BvP6HIKny
7pUhgsskKNN6FYo/el3hWY8gANm2Gl86kLswz1C9ixba33OLaxCGBXaA99m0r5iqlaMPiYuiK6jP
TIs3EidHFu4YI0SFTMhCmIfG7xcyjrmICVhBttlHDrOc1hZg9YQKyPpu4+h/u63FIka7Ajy074Pq
pxmQIUaLX3xseXs/cV47BTyLYr/d31lzQQPEhIhZNCZukpCxqAJPz9Ru48X+3hf6pob2ENigjNEC
RQh8W5tLRZXZ9daBNIgTK87s9WZWYRD38G+QzCD19ejN5ka1jprnUPc2hkVzUtvkcbNwE84k26rK
Ba/ptmYjFDm95DvT1zoa8d1GQbDEBqiL72t1cEH+RdI+ErV5tNahe17iVrhiqNXxzxcaAT+VnI8t
pgrU2tWt38LfQl2II+y2BxnGP6LNqb/DBGtjnvtOWzi7cwGKuqJDZgW24iYujpoBGNhuCFCFj+Zg
s45C9cGSP/uwqEXD5f7kZmrtrK7B2iL7YNP0nySSJgafcmNAijL7YW8X1qH4G3uU79Rwm6HfDRFJ
jvPcmerCTX+zex1xXg2q+44jQ0GeLir2LJabgTgqcaotAnOdhmhp6TXWZQIChDytvJSwiph3lTL/
GtLWbZW11XkwXn9HtDOCRiuwHwIWgRJEUu6lrD87WfyY0GPIbfOCTWK5KXo8WoZ+CSqj3HxXhica
8m63REN/mmZA1JKBA1MekORi3anht+LRcYB9F1zG69xM/sE464dj259sex8leM6jWqQD8rc0VDCc
wTgHcf+OttrCBfXrsTJdFvBmfHvKCRaYpetlqSQz6ogjYHhU5yeia69SA3+xRrcEZUtdEkZXag3r
D633lWNnayVcp2r4lFqI5r378d6Jv8RtfEED7BnewF+WkDErlPohtDSM8qh+ytx0o4PsahXpJw1T
B9+1Tmnibbkvl/o3c4vsyDIfmTqMojiTCNV4od7FNaAFmHDrJgI1kowbvNt36P1uDFgUC6dnfjxL
VN9EOjV9htV6aQ6yjLR/WOsPRYkc1Pg9819Ft1w0SVOlOmpt/5jGb7A4YV842w7oQFnF67j33kzT
/hKbykKGc1s/ZaeRO8tkNwKopIow/tszxQuGymp6FiGS3/BmltG4DpFadtQz2kYgqfdo1+z0TEMO
R3uAvNwXzVYBY7lUN71JM8Xv0Gjg8zgH0jgN3FJrDHXt0jzPIWkrQs28Sh5ct/pBMN26qFuOZnt2
DPg4Dcj3CqRNjC57shC+VZHNTjc4GAbZpkwAmmN67rW6aTvFEFhOLT7bsCCLLLyA3s9leB+q4n1u
Ou8lcMpT7UEUyaXn3OTephDvDnAZevo0PECaXN6YlvPS8urvZfOl84aH7+Hofi4N2iitvZDZqOL1
PPnRAvvAHcvy3aJPDGheWMawdtQRzh57aGUExmdfD97LCvVb7LLXnqXR8KNJuzbpjAfg5FeGXh19
cvoajy61ty9annwY/GWZNT9iSGibWLK2JSqR2LpJn5yWy5Oq+sKZEAFj8tOpS1CZ4FAA7ZwWBjwI
Bbawp93oyK8mhf0NjyVJyR8M5NO1OvqGe/cR5y1EyxMUF+S3Ul/E7tz+BEsGviugA5QneGBcnwAk
XB3DymxRnxPCT1zYyFC6TXlMuu5HFcMfiy6ddunT4EzrI6r9pQLt7V1DXkaZgHCqUIWeZohmi4Rl
otEhDAb91QZtN6YXw+0eow5lKVzOM3LVHj0V8+f9xb+9VhmXw0+CpojNPrnjat+qdLll4r6qP1Q1
nUhfukTmDyQ/eUgmG21YhKDOThVQFiVYzbyFqaCXWrSpHtLg89W/arW/2IWMfUL6CS+MbzmWM2P3
1KGWOSDb8+dbjekyLtuNoG9M71QXYWkEzmmBqJ77s+bu0mVI/UUEYQSq8xrgctMI+5HoWeu4Rev6
J4/h7/eX/DaD4tY0yE05qRaferrZijCC7pw4sN17lAhxTivc+DLUzovx4Pq4ikb1MTsbefRyf1zx
Ka+PGZe1CXiRmgUYrWmXbJAUCY07a4AkQxSlrVir1jaxvgMF2N0faXaGYFEAIPLWYbxJsoZ5ON56
oo/cuYBJrQr8h+XkP1L9KYM1iwVI0EpIy/rfkPn6dn/s2wuWWTpk3iRtbK9ppd1zo7pHtYPnhoG1
KLYFXk1aofwjg0lTCvNwfzRxM96sqcNtDuqIm3N6bCVDdSTdIcTroJsEHQHzj0NSNWenx6GTxyWp
3UOzVI6ZO7TEK2r6bOHbl5yWhsgCjRza0EXyx8L0XVK/Q/gCkvUFJadNlcNwxY2pjw9mL2283hXq
sHtslUiwnlWleoJUgiiC7Cycr7nFd3hd02rS6IBOqwiRVKWNHmHLltBg6Lr6qevUQ1w8GuTPTbNU
lppbfFAVXHYmxQOy5Oug7bfaEPQpfTT4hUeQP6TpD7mb7zL0EgErrSLZP8JeW8qWZu4Kmrq8CFQB
Yaekfz1sz25GIIodZurhaQzqo5T5uE5ipBAYgvxhv/ehe9CDmlLRWHyS64h6frBwmOeOGAgW0iWS
FHHSJpNP6NEVbi3TUij9VyPx/i69D1TIn5Mh3FnaTkZaJgpNOKCm+tf9Pa/MrDtVQIPoRSVfu6l/
oqwVJFWI+p0eROuu9XYaqpqQ/OTKevQc7YDfzI8odt8F1h2u70dW1H/jT78xa4dvhFwownxeZ1zM
/pOg5yz8uptKlgABUNwBvoD3Lo/F68+TgTsaU4c9CADsgCR110Z/t9xwqwHERm/lpwRDBtVEoQld
fNAtyEbc/wUzhwD0hsYjmWYbmMTJlSqXiNaZGUT2KpEfE8tGpZH+OjR4hG+iUVrYCDNRnZubQgew
TxnE/GQ3Fi3SAxoRduPp5mfDqI9x1D9KoYKMqrJUxprb+SrQD1mEV5gDk7F8AM5dpTBWrXzKNR95
mHHv4V6co+ucmaCbR9wcYguLic/ALrHoXMiS5jYefDiHuA75D/DY9adF2SPDAoi3ZVXomBmVT32p
40fMLhvQ+a76xzrbafQZ/vh7qoxoCpiAStNjMmu9R3YziId+U1D0dcdgWzfjXgmNU474XwCW/f5w
M5NUQdBTKaR4BZ51crDR1QhsCRunTZ9UT4ay6YxXTfJ2jtede/WbsJvrR2fh9TAXTX5R62ii8N/N
npW8Chhj0fQbP/QeGsW9eL70JrXdQ5mcsAhzlRczBlqZBunqP8wWtgCVbq4Lx568v820Q8bAp5ek
CaXA5mufn8ZU2fSefsjRIfUhTfy3FJRqN2wceByk+9P8xNUbbZQ0NhJeUlI0Ht3Kf2ubdqvo5THC
XvEdHv0aLsPCp525t1XqSIDMOD/cWZPI0ClljZJgxs3RhSdfw8+FYno+2q/KiCcfwg6Sbiys7/yX
BXBhCy4NBY5J60YxkyQo+xapUjU8uTLK7XTIsDRda0APyxriXogoTPATP/Dn+592dra/jTyZba/J
Cd4lBOKQB2g4vtt06DL8MmJj32NqmaHlfn/AmcBLtZddBEeUDu80PPWelbhmR4vbaDuqKM3JyDBp
H5H7MLmYtIU0fibwUtO3AREAqgAyOTmnwVAqgWwJRIthrFGl2qHzteulT9hF7O/P69d2nGSZlAFt
mIG2zYec9oSC3jcQRQUgVsvBXvaHcQ3XbURIIdz3JeKvcjmcXEUV9Ln+Ylg92kbqqTBQgEB88KA0
+T99jj5YntkYdOQ2BPg/bpKRA4MYBO1GmCRUTmJkayjIfQ8sRohwIfk3ItsektLpCm7wDq7owkUw
u6sFkoi2HChiaxokcXMLMHhkPC/0dljbXUY5/Qi79EMpL71JY9bfVeOXEaPHhfM0t6npNnP38HJT
AcpeX0HIH+Oh5QdkuBbuvZShe8JGMAJmwDc5kLpdBc/q/uefuxAM1hcopk55xJlstHZE7Nl1YJ5q
uIuqA5CYHFkV+rDDR99j74zeWgJZ8/6gc/M0oZ1D1VQo9U7rAoiJFoMBaGWj4Xql2PEh0vOnGM27
VHXXdtM/Wnzg+0POflQBVKIKZOq3JayyqJEuMTi/OJuv+wg6InUWqaEY078rXoVPBVQ7C3ub3F4Y
em6JAWeB+6XOzrtq8lXHtAk9HRVLwlS0N2twqri/tkBtfURG2/DriAm8ayx0NOYCCD0U+HLIClBs
nMbHvGqtMGDQNg9OovBLdoW0iLb5Dy1Wtg8vFainv0iL0xSmH5uwiTWG6vCsUUFUpYhEetRa1Mpd
iPqzS8lAFBigSII4vD4gcdl1iP5yQARUQIY3mjfdWbxEsbdZs/h8Pe/rgMH1wuZR+XenMZJH5/8b
V/z97zXsPJFxteZRooWXOPsmmTWKKjbCyk8DWulqArQ0PQuHCay+FnO22dOiUT2XgVfdss/qUJND
W6ZAXbQJwjDdFh37SxRmF795QZ5y3dBpXZjvTBWN1eWU8AKegSW02G+ObcPt2g6wOnMl2EtIuIV5
+RR33hEX2CMM/W3lph8aTiX/ZXDAIBC4eXYQla4Xe4wQE0JHn6phB4c63GW+uc/TcR8dEzteN2jT
hg8QTReedrc0CrGN6dYAHIbndFMo1qS4bdC0pHCGSRniMwPa3Na4dRFv1IoHHIzorDfqg5Gofxl0
Kzy/wSkj2YjOxdCk5aoa3H3bxQ9d72NBg3sAbyUMpy29WmmKK3TKNvcXam5fwEuisMq2gPMyWSe/
wEE3hni0sSysyT15b+CJ12LzHJTpJ8PaqOoSEXN2RLqGAldtiTb49ZfB+I3+aaP2G7nxdsroCr22
Q00mYLQfuBCCk1qiLcxlXVTMHT4MzXYujOsRKw2vWt+siJ0wL/VSflSqZGMN1psfKAd3cRPMThBB
FhnUFyjCaY/I1rWx6/SOWji6RQ261E6ZXrA0ezL2RopZiFks5Hmz8+OEMRatMfg71/Mr69Gxgpj5
lc5D6WIEnmDTgjhDOj7F4xJIci56klCibyJUb24g+tSNQ6hAbBjfh7+o1MeSOBaa36tKBYrzJCfW
zlCWLt65QcXmFI1uGkjT28F1MZ3xmpIvaEBLV70XvwyE9yLifDIue+hjl+qzBA3p/uGYHZZqIV+R
tgdB7HphDZe2Y+UzLG5N26CIniUgL3437AVLPo3iD4glZuIe7496i8UVqRRRU7Rg6ThNH2Eo8XpG
pDBs0Khr9HFD70c8vioqjEFY6pAX6Xq0GBS6eNGj+Hl/9Lnd65BQ6Tq1Gt73kzmnRRqFqcxFnP+F
ptuu0z1CgUONGuxkhJV4v8TKn1tkB1AIrXpauzf95jxBfLvWXWYL6BavyzbHD5eadIHZSiJ9RrFU
OG/9l/ScUpTMq4h9ZU6zR+Ab8KA9YJk43R9DFYoLKOMkgwLqx5tRbo5hHH8o9t/JGP95D5nP+9vQ
4jj/lgdESVVLQ8sKj/CBsDypOKrDgAaeu40xEwo9lFnRySEP0rxjhDUlzugLKdAtAElsMZJ1UIOw
f24Eo2yjVWXPR91akUeG0U4YHx55blsfkWBYkNmWn+vR+4RV1cJbYTaHpgAv6EdCqmqaVA56WUMT
AxmaWY/I1KFu0n8pG/m9KAtcCcxTCiTYyTDiJny+39/bvwrf0xTMAVNPN1GbQwbheomrjgf0Y3Bf
0yH9JNhFIvXzZPezkr/Tz31CgdPVfvZjgNuC+XMIKvgI5cIemDlkRGqBvfpVQ5tmJ0OFR4Nb90Ch
DboQFY2ZJL0gMXsokM0N6NEjQHu4P/eZXJ4h6eeL3hrUSfGTftt1sqMWBdgVEmzyjT5ykehNVzXK
pNXCQHMfmOInFBLRcZJvhBZir3GcpKRSJ1tQRfH9kqFp6hXyuUieeFK+R/d6YyJugE/qwrrewhjJ
u2QTnIjoO1G0m1z1gSNBzsoVZqm7mCAaJ6BnK1xkulz+u+/tN2f4iZffEaeRF9BSzzUG3K794z+s
NEUQgYoSGieT8+2YoTJS5QJ8rfhfEdRx4oesjR51Sfvn/kCzu0j0aNHV0LkbJ8+zOrEVqTeJYZmO
D4dEQVZunRin12gjxKVNEmB0zAEQ3h92GrAFDEKkN/wpsNbTWzEuFdV2B7VFLkTei+qGKyxMYgxw
rGidK+EeLxg6LUuZ6s21+O+4eIijJCDkbSZpTiIbja2HMmoRdbD1BF8+8NdegQM0VnoGdmBD8Sbt
K2D9ASRpvzKWNpfYPL9HD/EDbEor3MqIyDjTLKSUO3iRLWrPJkb3FY6UHkJNUoCPHGJ24Zt5TIXP
bgFCKyKiK9HKjp9NUAT3l3/61X/9Cn4B6E022E2prQxkVbIDRDMKs9tKoIRxUt6WcnWsqu6oFMau
oPJyf8ibI/1rTIgxuJyAvLanx6rTwgpLJmx8wig4CczqgJpq5J3pI61jGfv6z3yXlYWx7P2B57Ya
9zNlLI6RDJfjOmiNQ0mTUmXFe4QstBFPvpoXo4ZKu+s+CjE/GxEq3kr7+8NOY+Wv6cK8YpObFNF+
tRd/i5WdW3ipBWJzo5bGScgZNmn1VFc/UOpceqeKGUz3FIUImJ2MdFtiUcMgQz11QPUFQyhHcVdh
k++RXXgTlNNM/Zl18hkN0nOml09aV12iYrF2K87N7U+A+K+wt4kkk0WW6qgstaHDoeunF3UHMXCp
knUp8pvavKq5iTmX/qD5X+4v8k2sFqvMm4wXmY7wOPXw64/LNtUDxOlBewvX4QhrmbigURdf5Prb
GDp72gVrGQFHg/65WbZbSqWYhTgLp3pui/3+KybRGlff1g/VqvtFqv/FZijGfRZ1xywLNx6QDCHa
J6BzC7OfXXXKE6SC5No3wTuC851rfdltRPSMAKIK3bASkfbYrHdZEp3pceHe1e/lOF3YdDNT1miQ
UtmjC3FbG5FzqeoiA9CmIeMXUKOMGazxIdQOjvlmoJFP4rJQCxKLONlijChwXEC4ALFNko8RZyYy
QowpsVjegH156BreVNJ2tJytFSyFq9nRUBgyFYbUnekDHOsATXJzug5CFLHvEDjT0exIL4X8JXeW
yKuziwkaFD0zAiMEnOtdjEUB2tweobFRm6N4whTY7/RWgEeZifwncqdugSj1n6oxcnhI50jcbaKj
TMHpelgls+nhFYhnC4RupBhHfA/4cM3C6ZiL/OA3ROEZaA5iSZPmXCgptTXK+B7qkbf7RctAQQf3
lVMU8jA1QIYZ9bqUJKYsLdw6syuLTJMOZmCGZ+QO4ZjlkfNv8HebDyEQFWfJBc5awmQjGx5BsCSo
OXO70sHglkfYg/rdtO8qOZ7UAv7DmxlYO7zkUx28WWZzhNcksLPOf8oqhCQa73zU+uA2TcrRCdls
5pYRFi5auzXw1BVwsCLIPoU9hofYWCt7IeoZcNNbET5GJBir7JAW1sKTeHbmv/2OyTUgTN4wp4j/
ZU2k6Vet/+Ir3i6sv/TppgsX277aXEz41VYwkHq4qQOGaUmibnJKjbA/izpgC3BAQLmjNaZbn9Dc
Xtd+sg8xcReyVG4Zf45MdWl/z9y/wLnpOwuZg1ugWpt3ngFXpN3UYYCHc4sFiYHrhrlVM9zmjRRP
PWkbkF0jXIwWvYtP+v2LYG6XQ1OxqYaCqeA5eH2QSWnhzbSkc9iZrD2pQ4CDx7ewVn0PkIyNyeGF
OfOfDyqg9KB/REFtGj3s3NOLdES9XMNaSzwIfV4M9n7QGD0BPPwQdeNCTnXTIhYRC4FsIFkG6pRk
ktcTHdWiksOWW4f25Kch4y1WHgpsnqWgw/v0rS9fKeevY7TwYuuICt9KNvs9mhBb37LxrXuwy3ED
SWlh199UQn79LBiqZNOgboGrXf8sO0mAYQYGDpXI9Pv2sVCfmvCst+0KhXmz50UjfwhGo9BEuv8R
5g6c9v9HnvKhZdyGYmyd+Ah0TQXJvfD+doMfvvrhUeCTysX3y0zKwQeg9e3QozdubmE/VQJkX3re
L4F+0Lqz0B1rOp5P3dap/Rd3eEfrBbOqJfrk3H1MrUkXckmmYAtdL7Eee0FXJi3GqA0IbiS1BMgj
IKUq3foF44nd/XWdHc7UUWjiRIt30vVwbhP2Kq5XLQVFY61hWZ4hu+aoz0Yar/JmqR4+OxqUXwM4
Kfns9FUaeWWiNkh5bpLQ32PpsMZb+oT+FOBhkg/Febk/ublwIfYqkF3xxzRcWEORqUPCpklbus8Q
b0UvY6i/QRhYSfAmPAN1Qay17o86e0oA/4swRZAkblyvadhUJR4eSgvWa+dpby7CJ/5Pxzd45kpb
biUU9vayvu8r50/LheJ8GvTvINtAq77pNzSuU6JAx/nsZOruin4IXfTgqDaMoXvRPvqq3Oi1vi7s
JRGBmeNJWk69DAwpotfyJPMhv9G1tEIJ0FPTVWRIWwlh2EouADgoq7rST4IBcH+ZZ/YS35QiOE8C
IbEtrszf3p12UQe2WkCzNbBTbGAOqWW49WusH82Nqy/dfTNbCRA0Ny/4MjCy04Ccenpf1anRbFKJ
JpwPDl2kF6G5FjpZuOsNybpR4oUpzg6Krg3PPnRVSNKvp2g1UTI4oL02D5ZVb9WAYgnKRljCbcoe
ZUKp2P28v6ZzGSwtsV+9DBpyVBKuRyytduzJbFowRcfW/CEgvz5XieZniHG9hfJbY+FuKC/csPPD
AvaijQLP4CbYup7ear3HiZFbIhBdcAFqcLv40ofvUnymWYUpTHe2cPtamLCY0OSxhd4jDSTFhit0
o2/qhHYtYXzSbvBb3Qjd7NLdqF27p3yAOezFdqqV861ui30dLZEN5uIE7w4he88tL9/EXpSj7TGV
+bxCuUYksy3u2ar27kjJFoY93LSel+ZbCIoQddI/D/w6hRTKoZYK2GuK1JRqrVdLPSIUl9FW0dIT
N+wZMeUW39k2WhLpmf3CVF9taBWCKTm91uzIc8Lez3mfwCjO8bi0cbYUjChlfAqjnxA7FHxgx26R
3zz3genYW+LGMQTf+HpHG0PbeXB8YeNnWCtiKh+NwkkjOAFtWNGzF3reQghQBCkLFbeF/TWTRuhg
cMFBAb5i/pO7gJpFb0plyc7W8Pvlxgs6EF8k8Ib/DsYEyT0DxUhvC1lyoYwwVzK6GlrE7N8CpJqa
LDiQ1I0QCvXLeu3Y37omWxkVssq1sNc6mqDs7GzXkOFozVmHs7cwfZGtTI8XTzWZO4m4ciMiPuBF
Weh6wi5DjspEIiCT0n0b7HREtPUgANez8ZOTQJiYoXkyC/tzk7lHO1tq1M5FUiGkjeoHpXgqlddr
oUD/anM9azZx2D5nVruzeTfism07I05hySUoMJ2Q8qXpz319ZEK5MAC43AKTe02L4tSpG6QA1RPu
ljLunf0/WYWVuoPZCsde9uvjGC2FcZG1TZadrU7x3xDCBZQ+rqcLtCkCp9Y0m7AxDrUGcQICaWG+
ep6JwfqqZs9/T8x63VfxIZGXKsJzh/1q+MnO0+pMKUITW50hMk5yDjgaGokDBE8ud073NDRcYk21
KkCt/fl+Y2TRSRL1YW2K0Ilyx8q7ioJZAPAgTyF7clGOcEWwTEUUDeftXSdJO0Br2yB/614T6Vka
l1jhYjNNV1/0eiiGQ1ph11+vfhy0wVhi+YXl3nfb/sePcXBNKEgsRhexjjcDqUIinSoMTcTJOttB
J0eO1Dcbic8sxOFdNzhVCDSpWJKJQ2VwzBZWeG5rKZClVLDLnKYpKltKS5mMJGw3Tu5vjd5YCWkZ
GOCHdrDfuq/9Gjv1FT7uXRgeyN9eF4afOVFIrmi8w3mzODfGPHaEtm8cc5Aj3I3Re/cG5yXLKhjO
BeJU6EPbJf8jacO6MxcHn4kiAFzIFiA48CyfvidKhNXiqGXwovW/+lW7a6TwG664z1bhvAj0cB2l
23Z0V7KUfnKd+pwkzkUprZU3KpSrDTwt6rPv6OVaa14Q7VsKN7cpMTU4SCaQEcSL7mY/FJ7etaVb
bUw+g62vLfRKo8rfu/glND72e7rx2tbph+vCrTHtV6yM+Lu/8nh8rD3piwi/tFgWHiW3m5S0WYgt
0SKCSjh988lQvZNeU6tNmX1rCAKd3+1QJPKSD9WKTmESLcWA2QHBjoJTEUXJKUWiG9ijjtJXQv4g
UL5Zr61wuQfZaKTPrboWEnUkH5txBdZ+RQ8YBSzREG5XYXBoPKAU/4ezM9uNG1m69RMR4DzcsliD
BmuyJdu6IdqWzXme+fT/l9o4Z6tYPOLpH0ZfGA04i8lkZMSKFWtxP26cWv3iQxWlw39/0vL6oZ0d
+cPQeGWjMxRsurraUfsiP1AZro2/VdZUV5T+TwFGE+aPOEQRBFJDiiHexi+5/H4gDQswnDuAlt0F
oTCZldJslRoxDMONka9uym4X5/yKBs2VCEmforxq/GhPED1srH2Ziom1NTiuopjhv/O42OazKbUt
1rdpfm/ID11/iyKBYh/qSCE3QFwtvM2jP5KzNSZ++dmiQA2WQ+LJmPoFgBfA/tbTua09x4ldCznS
ugAdq3n+/r4SjkEBpdzwuPG0l8eQVWnXcR3RdrjwVoMDZiqNntWeHf3HW63NYLpCCx+0Q6IJ927X
0vHi4RT8n6GDAUEHzWl2dk84rxhECMK91m5dTyvcAOABMTUPcQvW5ZICqcsS82p+gAUxyWeVASbj
JN9imzT2wbUofEzCuljXKpLTe5fG+rmxOZcfBAUMbCp6moSpi7781ErGpEYOQ77QuqKWOYvrGJmS
4lX8lAzZi15JkJwxXB8kX+RJgtol5Zs6aaKCPr9BDWiu2M8RmEjOjUWi5CR1OzSVVnuxTFu1+Van
/yB4TYO1cvEUH5GYbglZX+Nkrzs/OT2fb8NlvGZ1IqKQiiBALJlNqtylfpnYtReaEMsANlETHes7
S8sxYt1CUC/4XHC7oUcybcnNRff6vRz9UA+kchKUUxQ1HP36fR6j0OlEwV6zg+koXr+jXEtf6gBY
o0ZNG8t4K71FR30rGF6mRwbDiYKkAChHj3MRBmxj0otiYv7wNUzmB4mx3gIFh9qC2Ixip3AaEiwC
h/kokcJYaDj3vrTvU5pZnff38zdwoZXDpvArwI8EYxW3m8UBsHMjS/wE+2gNRBsqstvcKdBEs/TF
Dv5YZeIWFfa0VIvlVdAhot+5Kpb0W5HxMqk6/xUilnx4NUMvcf9O1B9NdzulOELXr/30xMn8WiOp
mz/WNlRPyfAkPfayvtk4hivxUYy+QeAAPEQAQ3ysH1afcl+Ze8UqmeiudwLy0UOcuWijZZGxU9F0
JuE7+Orz51u/uqpOE89EdgpETezJh1WzKYjzojVKL4yO+P/uxcsXImDC0admwFFCsrY2N7r5K0Ux
cAvAFguKPtaSlmSXvQQ/gdhnWz+qU/ALx9wovHb6yY3qEuGxt6k8JfNTgulYp1gbG732CcIGA4rg
PmLweVmecP8YgaSV3L42DDDqkvGbob+KK0DUg1ND967E5iR9HWjETyZyr0LJnKLt861f3QXOOqQ/
ovDlDTBAGo+0OK3fiTSiidf2u5xbmLmTnVAPFiQxcUGKRh468l6JRmZcbwHl72jiIvqK+RoaSTo3
0oVAVOykuemMUe0Vio6F13UJgQUic/5Qxvd4+SKmcrKG30UiufA0UaN9SZJml0137asp7QbNcqvo
W5mOEF+23tTK5U0qLfw9YP0SpEQa9eFwjnqWSjYj1J5DY6KZX9XjbCu0OV9JW2sU0Dbex8pFIBJE
MRBInsJVdL4cLXRpKJWi8oa+uk+cmfaEDLU4ra1f6qT/nvELD9T/3NEiR8i4iRoVx+Zk3EuJdZsV
E0mVD2oyKFs/bSVhfB9uZg8pLagqzn9abrd4to9q5dXafBwG3CT5RgXwLUUApkXg6i1DOL07mFuz
5GuxWTRB0Q6DHitM6M6XVrrKmkd1rkD2W3f+FhcM8JXcBKC0E3JuovAccWNvGC90QDTEYY0b9PXC
4CovnzZe0co+CJhW5AmQHah/z3/M6EwwLSuz9KZg3A/p17kZ3VRRr219uusCsD3YR1GV35rG1sDo
xZwUd5ToOKDPLEQaLsaO6mLCEqolPqtW6jGPjCLkdYoTUogBBlQDYZoqY0yLxYgnyDsA3TurgFcz
PmlmsjdJMrEa97pfUmB6Wdrf1NXggh5tBZWVe52IIuaiSCmFLvr5DpHeNiqDcqXnMOxCj8vVmsEN
AxgB9kPbSftJx/lGKjw5uuvN+mqaGJiPAELxCI3pGE26toWArmSZZ79IXEEfvmIzGtEFn2yuGCZ6
HbAfLEvs9Dp3Xk2qn5YxKhHwxF7xWU/ma0PyqRT/m3PMEBB8QfhclN3Lc1zLcab5Ebd7W/+Yy0ep
9ZL+VWjgNUSSsW934iSLtyaouJWUYo1DHhQCYyhbicbaOwKVQlGFcwxVafFJyYOfJbEcVl6rJ9y6
znNN0hun+V3R3eNBcyWP0XfxS6be2HXRq+DR2H7+bmUgZi6DTXxcfDaLK4CRWe5iAi3Z6dJIYjKi
IZyLhG8cgeA22mU2Uyyp6tMHOSIMh+w3crrm3950IrfEmWajSluJ86DzVGeEXsqQJZrVkX4rQ8pX
LRSEe12nJWy4FaMeSN3u9UTzws05qbXLl4sFeTpgYZ0BSFGTfDiVjW6a0qxp5buhl2P9YwXNTlB2
B4yiytrc2WWKxsLtEBYHW6mu2M1dXW8MK68QTJhBBwKAKYzp+kVs7bO5RoPUKbxSZug9PoZd7FXu
NBNKod815reaCRuaArvEJC3Tu70gEAuNBz/GdDJ6K7PuSvHbrdtm5YvlZ4mJE1xNLrV2G3qbDJ4G
fLF5e9Vaz6CN1wjs43PCbeiA7oFStGXkjd1zr6vvY0/0c9ztoLv2lgTvhkMpGAQXE/M1wjSjlNSl
hwnqTmvbnWRlx+Y41cmp0Nt92T2VUG1yXL0SLKUieu1bHuRrdTo/gfYkhwWPM21xUNS5GEn209LT
1d6t8+wkMrUZk9qxQouKGTMzkqhLpUNUd3fCbrlkkOHza28lXgBzMoVJni76CeL/fzirTgHcWeZR
6cmFYKJ07770o9Ts1GmL47byKZ4ttUg0tKK3fCtlKaf7XgfBF0G4EfLHzhDs84CAOH//t8+GhwOd
Tz4DKIVgYufPlqidNTG6WXgCBhNjoKoiHVARx1xv42u73EWxkoj/jA4Los35SlGvy1lvGcW7TQXk
TNH/Y9p7J8VbH9DqSu+q6xRzjJwsj4xUJknRdoWXE0RCVb2eZnj/oPP6sAVerHR5eCqBINHfQqNr
adKZ6qWeNvlUeAPamuRjzRgcbSO9LqGj+VwaoqFLL98tLMn9/M1tLr04luYYITnTDYXXNPX7BO9c
AL7X8OPkf4xRdxstdQvF2QWEjI2lxTE8v7B4aiZahC8Z7lvGYoer0oiVvioLHMer5tBOwFVW5WYj
dOYbK3b2in03tMek7u8MzNAFr8mOslOWgTbiJLlxfa2ECPqZgrbNHQZFfenkIEvwmwYMWj3IGu2I
rnSb3UrRsUOVXFSUeil5qYGsiqBXVRhXb7aDBFiz3A7AZMFUY5yAz+n8aCdF2tp+5/MRjV8dwOtq
4ovlBomTb3qUQoWlOcR4Ykm0Grot9Za1047/lbhKxTFcknKMUC/KDE1qr074gnVSYupU0ERX5gPb
eO/ivS4fFNY6iZMgy9POXzxoEjqDChsTPWvKZU691FyLeaYG429QGZFI+ig+1wrRyt4pVERjvEEm
uHhcyF1ApZAoQKsoTxdhZOIKYKgKKk7SB/uQTRbAAS18hQLg86cVb+3sYcVKCABgj8GUvLaE6MzU
6gotNnOvMeQj1iQPeoC3j7pFUbiAgARbDbUUWCHAcBfdWnmkWTdmLDOO9CrD/Coy7V2KclUvO7eC
FFOhHabFW5zHy8JSrAsOhKgoruIXd/vQBGVYNVbuZZJ+be6LsqFD3O0iU9qHpN4SsLuKo0+Vxjtk
mK6HsLshg9+HaocT91a3/OLeEz+GqXnUP+Ffos9zfrCkkDEyU5JyLw8eHKbEcoJ1kKMi7mbZ4/9H
irX2bj+ut7j2+oxCJXB8Hr55QnDTtfk8YUx4lT8d5YSn5lO1mtZ1sv17XSsaY2G0d5K9Vmwcs8sk
i2cH/oYdwfwAp2Bx51daUaDvShw3Yt0VZix5zupaGz8q01zgX5aerCk9zSmjIWWvPEx9eJPK6OUX
8ZbW6drHZRDTAWI595yM89dQx3UOHMXNGVOxNnm0Fza2Id96X+gbj72x1BL2h/sy6Yj2FhxtXDqa
eNfRgBJYd7yZDyjra9GCQqAYIGVZ4FQ54k5xUxdgB+jDZZjBcLDaPP9HnhBE0POvUVI9EViwstVe
Uqu1d/6PZJp+ZLD751DaWWa4gf9fXKDinePKClIgiFH24sYIFd8x5pwrS5aMnaAmdV38c+qst7nA
Wh2Lp89D2foZo+shkE6hM7JYrwubPO76mEtC5TPvon3ZIsiMQxuaBvuKi2MoQLk5e47zNe+CfW+i
L7RFH728qHlqBLhAb2D6kW4uro+IARzTN0kbJOlVTFr59aEZZ1dEcRuhIRM1JT/L3cC4NUbkFZSv
G7twAV8h40bzldEkJIYvPUybJCoMbCoLOMjdVYkSydhYvjsXMSQ8/0737zuaYLWveUE4v3y+9iXM
C68SCRu0qlicdqg4ox+KCJU2ilT0fuY19W9cY4AuyexhS0zBcFCl/hCLWSG5O6QMKYkJKcAYqPd7
McqY9x1sMLpBfIigX6e+es0C0y2GP5//xksu5vtvRPMO+rQ4mIseSAJAPeYYAngC4hSqoLLDpCF8
EqkBiZf0nTBzFXO7upFgebMVEtbOh4XIrLB8h0XN93G+R+lcVHbTskdj9Iw1lCtATmH9Fs/dIWG6
QUV8D7HzY+CHR9l+lOrs8PkOiM9gceXTF0G2DLFbhyConf+ANkympDQsfoBW7ehJPupYJ2rYN32+
zOqDflxnsdHqFAVyK9YBYyjnAaUmhmoG2guDD2iY7BoHj+zIdVKCvIAblK37dvVVC+iDFqiJL/Vy
CFGD8RCGpU6fhfZetS/SfacdWnT+Wpt0DjA5zN4Gc3bNbMtJeCUY0+liRJpBUrZ5yUKsWkPvDTz1
qGuVgzyEpzQxvJY8JK+TDexzJaugv46cs1DQpKuw+OYQu55MQhJxPZLvBWQfgJxQofG5c90DZ0T5
xorvl/XyBNmgSYL6hgaQunizsz9PVlhhpaNWxQ4dY1DXZGf1CNOgrRhDfVWBVkWfWVfwLA58gJPo
WlDKYT2LFn+ko2uub9RrKykm+/DfH7WI/rMeFhRAHDcfFKkZu10zfQv5pEd8Yd5pp6jlO9XGopf1
KdHk46qL3deSMjNmsRWFnLuGDeGIcnz+rmQ/En9ymYF147l07XZD2nh9XTJJNHpAjC7YPUmeKNgC
IzlQya+5YpxMSlAxLqAPmMLSmPD1l94OmXnZ4pSsxnjmXZBcBPyH0bHYZ7PWOzOQWHmmhx6wwTkW
2fgv+OTSjsJUMUG8HdqdNaHWI1NM1Mquja9MRqreyybmgPtQPxlQH5qoR4AVVJzGxefB58IL3Rbv
5cOvXLwXVW/jRNckYXr4D129Qj6powpKgJ5aBA+CJpJvqF57pU6FmyUyPc+XXTCGyAz5e9+SBHl1
lP4W2Y04s2JOeY43sqO1hI2fqKNWAUZMj1h82B8uy3Ji7LEzotwrhY0bmznDlrUT9YuJCagopyOY
Kl2aeoIoJLxeBINpGvmyNL48GkR5JG3Unf+PbRPSlmAM9IsX25bpGc52dpJ79jMG20fdpG0B9XIg
o4RJJX6g+LRlrT9g5iX7lZcy/zfLXNdmeARYdMWMXlCZu9q4q4zkZ2sDVg6yv1fbjS9P/JLzGGRh
/sTpx/BHwAKLGCSXWmUlphaRatwCL3u6Xhx07U13tkZzLuMrCyFyzbiTIoThF6+pkvJxxAU28qxU
Rpa382Qc98IYXcyapsG8G3xr4/CunAyhhE/7CKiFp1sOXxqxaXd0SjDxMbMvEbS9SDW9PqyOQTVF
rm/5L3Gp39lR9zWp80cHOKTNh5NchTvp25Qr+P5sjfOthHwB/GFxAyiCysxyiETNm3AMk4yfZNHM
m+R9UobHaS5f7F5/TEfpZMrJKQ2Ra0JoR1HdRqn/8cPga6DKvwPV9ScgOnsr1155NcAJqHNw7cEz
WnZqKyR3ikEbIuZ1IzfELrCTs50yPrVV6xnZXpe2Flx9M4LjShHL64F7fv7Ndr01dnEfRx7BhYm/
2c1sHDbB/bD8MmPYRLEPxBEee3hOrWXsdQGPmkb/BoMc4CPQDkrwxRr6rVzrMqdDedBAAV6IEiDf
ugjKHaWEpBpSiGxGeS03+vdYkX/31fc2yPdF3H6LquogZ8U1zqfBNPyBj/vTQRkJj4XfSAV/HnvX
NkmYNwoTR8GoeAdlPgQ2mEANip+Uk/LMyQzru0xqjhzo1s0wOA7LnV7a3ItJsjOV789VXFzNaiy7
TUy3IbTzI4XjFjF0JbAx+oS4NgAMUpdgQYsXR4dlQD8Y+dCiv0plNGaFel+lfq8ThFzaJODbzmpI
o63qhtOt3s8/dAf3m0LJ91LcXQ21f9/oV41mv5iU07UMmVrSqKuZfgDzTFTYzlsE/JXjDb+bAWzh
1QwxYPFS+14e5T6w+c2ldtvhcd9X8/Ok+NeDCiE90n5Xk3WtZNpfRw8f0yo9aY9Id960dU4zfnpr
mzrdFdMQMulmHDfe8cqB47dBcGKQj2LmPUv48I6jrm2zBHEEr/eV2yJSvzxVsnqXBOMzQyrfNYfR
J9Sg8Frz1BGrhzj6melXg1z9QTp5Cxq/QKbB94QkEYK6tM5gt52/2xQZzEhqkI2bU+c5asInFDpf
hEFa09xbtXYrxyki+oj5yf6ToFptbIX45xc30fu5glMHxfUiAVeN1JHzMsYJQc48RImQRKLDrOKy
QfMwif5aKOdEIbemEh+mKqDuSW5ru/3VGeHW1P5l7c9OgCJaBnUHBcgC8QNcZYKkDZCtRTUBHefb
3m6vGjN8iuf8QdaBAJzwzg5B3vJJetnYB/GPX+yDQ49IcFxJIBZ1ZQCVSqZDgXof8lAWFvGCcdqo
uEMk3YFMLMT7Y6q/RcYx17SNl7DyqcD61uEXChOZi+4+lpuxKWVWzzwwVV2Q3s7F4Do5vi3xtB8Y
RGw2LeJXqksqeHAEpunBdPUljgjKXcoFyvHeCGggdFGSHC9IDKDVYHIrhzlW6yDQDE7lKZM2Hnil
umZ1CEoiybVw81mkJZ2emf9xc3UwdHFtv6yZcrB6t+8Q8+0mfNE6E6ldvCkUufpHzoRYRE7/f9qI
BJdll8Ax8DQHaxJsk0Vg7Zt4lIzMHDzbLx6gujwOYevJfr4P7PpaBX2D5gnh36g3bplLrhRfPY0L
2gmC4kKJe/7Vg+BotSzZwzvRabZJMZNiX2ZfElDdAIsOGC1/mzD6qnZkpabz1M6omRo0b8L2T16q
OylId3mjRnwKPf6w8UuV9r8MbbwTolqffxprp9PBnlDITAq5oEUgV6Sqm23Jwde4piYiOgxRfN0j
KJFitIqupxEnGzHxEnplcz6suMhToKNoNbQLZLR0CL4gbx2rBuZvG1K4SMf/9fNxd0LkAE5jyHgJ
+5mtKY1RhtBijNthoerXhY5/ZuYy431UTOdWJxZ/vuLa8X9nltPRpli5cBVu42welBbdzqD5pSGG
1CcKV3vEeGd/nb0qAWlXqt5bZXHT68UTfbO/n/8AsYGLYAeZnNYwqi24LMjiBXy4/2yJeW41R1Fz
LqJrcrObwIC8Y5Wn1CoOny+1cnooEmFOMfEFp3jZ6c+qvJnTCWVwq4h3QnEBi6p9Z0peUlcPOA/U
0RZreKXGZ4AWczZyN1BCct3zp5PVcQ77kd11mFhKaQlZ1VWe2PmuD9B0RJVdCYxTUfwKkqQlxZBe
RqTZdji3uJxwdwTtnUscPCJTA1rtXD/TjX1dBK0b2H/+/eYg2EMiIiDViwZfmE9dibLL4FlYW3BQ
TkqvfamAHoImubbA2jNn04xy5eMij2SmQUNqUr1oEAe9k0mSSeQp9flIyXxbtfp1OSZu4qeHUN9S
gl5pYvI2oOaIwosll5Plodxi8Zv3JBjaSx5bh1xtrwa1PWgoQxVTfxddGcOzme2KXN6l+ForkuxO
EYU3E+gbUXft0nsfrAY5F6KfS/+WtrRl9K7TEWnmGB3q4i7VXpogfRztKywpYKeq+0q3jo7U/sJY
5t/X/GQ3ZJvmO9i5HCTAcMoICosMo1DiayHLMUv49dZXerM1KHFhlSc6tO961PCyyL6tRZOwHPuo
aIQUsZXkD0413tSmvq/t+lmAHZLdH1QnfoqV6KSN4ZVa9F/KNrg3uGH15FCkxTer8e8aBtDa+K2U
0w2W0doB/PDj7MWdC7UzzHN/QEp3iPah3R38KIJVK8GYR8E/jzfSSnE9LWOdLQwLkS0mwV7OdZZF
AU5VoTWTSfE7X9S39B1D5xvg01pIBe6Ac4GILCNDi4wmrtOyakYkA0HdJkunF9PSL4WCQXv286Cx
tdLi5SLfEGZxS7YoZkXFFJhj4qJsIG1tbGzdWuz+8EzLBnASUBMMJSv1BfPoKIoNCqK8Wg+ZA2SN
mfwJ5dbPH26lDYpzhQCqRPnN3N0ieOtZSWcyQbtN8FcEgleo8c5QukOsOseKGQL77zi960vmEyQa
7uZqS+Zl9cSAjwgpXuDNpS7SEJGzOTFyTCICB1DSR6Xbb7tJrX0HEFr/7zKLE9N1Rd7ivcyEOrhz
F/7pkhf4UGCoh2izmbSS5wptEUZLUSeFUL345uosCPvWQi9H9DgEGd+iaZRW0kHSvrTtRD/XR3Tk
3+uhEodIGhXm6JinvZidcjo0BsYe1Zoo6290vGrFbnZTd6NF+asUtZ4T5Dup16/V3v62cZBWthfq
OPEPogR/llkAI/B+7UcmjyxEJZgloEkpRlz7FHfO7hmdpKe4/Fsn6WPjDN8zS+8Y03GHaPwjSdMN
iNRLqCc/QtXeqH1WXgVpJuiSoMIh1y8+7w+5FzrXVpWPFNwpDbbcmR5t6TZFdqGKjW/Yblux7zZV
v3H3XB5pQZ4mpVaQm6C+Fpv1YdHE70BhYkSoVKc/6NaLSqyf8n/fN6SZxLQadSETa+iYnK9ixPLo
S7reQXd86oYnp0V2UP6e6BsdvMs3yzIwYTlPon5dwvyTpMH2VZXOg5HgNlLtlsVvWrHl+KUqtx5p
pVUlYEBijinKVEht589U2Eo52HOFSvYU38lpTX7Y3Y6Oj6jhW2cBnBWO20YvKsSNzw/wZZhnYZB7
xAGAalEsO18416xq9HsEgbrSd00JmtXsuHp6SDfhxZX9FAajDqkJyyjLnn4v52rQq4iRFMpVPPoQ
An80xSONsTrLNs7h5Y2CWQ+SqNADRdtvycWtixxu+OxQYycO0z5vWoYv9yC5dneKsgrbrC2llbUF
MR9HYAFkBWrJ4msDYFebOWHBMXm1g/vR/BmEHoOKwt8mfvn8ja2dFRVxYh7rffxKXlDkNGfWMX6y
WzSKf7zW/qPTvWXtdZIcKtxTkWTrfn6+4GUo4UCCWhDRGQpBhvP8iIRSSuoNGcrTq7dofOqQqpLx
CvBPfs5cePi38TeSnJWTIgYNxIegicJK/KAPYSQ2+jbNzACpprihM4+w+Si4Sv5Rm6+YRv386VZS
AbQX0OUHpbV0kubFp1dNklOWNdJfCjbKuZMcczNCSr0+mRlFXXzwRxB3w9jPhn2TRd3d+KXXH/43
v4GBa7I6wWZdxpo2k+1MDZCRCaOnob3tR/8YZvLRivyjoWbu7CQHubQO8pTc1C49HHWLILESBhi5
pE8oUCqUCBYHWJfAIes47rw6z90q/dWWL2H1NNPT/PxJ116tOEzcE1RH9MrOX22u15pS+TPKU7W9
C5rsqtaeFTM5ZHlxKJqvny+2UqBAXeSlwmwBf7ygmfljHo1GpqFQU1s7lVHBQHkc/dGdm0ezeshm
DYXtn4UNKBH8ZPI4n7P9kA971f6t8gaG0+D81NVoI+KulIf8KqIukkFixnyZJSWDkXcJZm/eaLwp
xfDE2MUhC97sxLrxnRGd0eZmZgpYsl8mkLjPt2QlUJ2tvdj/IZiaUpkIwmku2pHt0eob+tPPSlse
RiY9gnSL/bG+IpqjwDM0iJfzXb41l1Xn0xLGQdWt6RZRv7tRgW5sf2s0WLgX8sYGr68IixZZD7Sv
lom1Vut27zAY6unhcOQFz90zrrLHHoHkDFkNf/zz+Z6uxEf29L/rLQLIFMd1Y9bIi80pkaLXdpjJ
QdGb0WGO98VbCLI/5v98vubaJQCcjMEmsj4KKcoiRrYkvTOjsIR7FT8x7VdWaleyn+yM+rekaYfB
RDNxhjyinjYWFifkvNBFxFWk2kKgUvBoz79gPYX6L6ES6amkkDIUorGUGb36mw503UuEptKehi8h
KrVwydxCN9berfaOJ4qq6YIzpjZpEwMTs3oZu2b6kivPofMdGmub3sXa1tldQZV4WABFhkoQLIJF
cf6wed3bVq7mndeX9w5aIAPFfaO8hto+La6y8ejnPKwZ7tT+Rw2Kf9SSu0m72tjxtfPFu0ZXHkFO
EsTFjg+JFstMdnSeNT7UqrKLmgjnYebdXhLVxwpL9+TyyTQRu+7d1JfFD2ICR0F2rHTNk93VbsCE
XDZtHPu1KwPpMVoa/DY6r4u9SfEjDfySNCRSvonKIok7etUKfNUtyfHViMnoO+LBpOJk/ou6Ugml
IO9pYeLw+jv6K2j6SG3HCZOZoOk07IrWy+Sncdgo7lYgXl4/OQF8XXBM9IvPX78TqU00BtyKYb/r
CvwtCR5MEJ3U4So3r7uf3W8D/lpxlORXIMYiOpCnON8cOvjydWh6WzWdurrl5OlCpIdkbNlDqKPE
MHM9ovKJr/NecZXggRE7jIS+Df5Lo95CcnRTDQeUU98+z8NrIB266odffMGgs5Mfy+7xpS8ydxwP
ZnaUy9bVojt92sQFVz9SAGf4JkjJklidb5vE0JCEzmjnqdnNGHjIS3fFjPtAeJvm8imyHlRGoxrn
l+nMh54p59S+aZBm87EIRJS0PNibbAux4kXQAqNUGGGlIl7WHi31lY64EOmN6C0P2q05Vrcj4RpX
t8bN4+xKlu8C5bmGJxMbmRtL2XWapq45OxsX8Gq6yREWdSuSJ+gnn29OE6pmSsnC5gQoTgaNJwcD
fbinJMzcvGhcrJo9Q0p2Nldlp9Sudl0GG1/uRRIGSomeMXexELyl6jz/Cfit0xjKptazdR3eA+vm
RAw92cl0CDaq6MvnFYsh5gQWQbDA7eR8sSlom6BCb8zLQ08CRFO+O82fyr92JldJ9w3ctNC1sIbW
aYXJG5v9ftWfvffF4tr54irm8gEmJDypct1Fj9+sxBUD3rU3hF9n68sc7oBsdzW7LR1QIIjkL4O9
L1NXSx9lezefJjXGa/ZnGw87K3AtlQLLR7e22OW/1CTcRXbMhKNyYrjjoIYP5Xxftd8S57GTU7fT
0W6uVLcvvsla5uLUscPEeZeH6U6by50yPSrZPrD2qf1T72S3ItU20EAcNDfAag47gco1wwMD30H/
hpGVayQWyk+o8bhdTO/w1Gb3Deygz++ai6uG/SLGioFzJpEuYAhcBTIpytsWS4tnMQklVILzyYNL
QKscbQjiXGbuP1/zsk3JsDGpBI16cigmDhYnJJWkLo4l5AAFQinY/kJ0CYaGW8LfBC8rktcYMZMp
+BkaG4XXyvPSm+KJ6Y2joeksls6zxJmcwn4XR1S0QEz6685fSdNda0fPoku26EriplocyLMFFwdS
zmsK98hpvIJMImKC3GyxQ2NEOOfvgYSjBZ8Flt5ChG9jmy9ioNhmNEIF3kMWIS8uUScNcu5RnrU0
ItcKbrLCdBGm3QlCttCWk9W/KZtvmKmnDKjwCeGpcdhXW/nM6p5/+B2LEqSWx9IpNH6HP0PrxcRT
Q+qtHPr9JCMuJI34ms5euRHy3rlry42HBCIKEIfLcxnzpkaTqzwyW6+vfrbN19o5tck3P91N+lfJ
Ptrdn570leorbiPPODa+61d7ZTwk1RGathgQs7ZAqsvbnBcCqCKIuWBG3JSL4OSUs4PaBqDReFDq
k2WdnOnGrJG5+FGepJlL3k0Cl1FIEPOs9TT7rpa9InLt74V2axytAXGqXfVmDDvHf9LSq8/Py3sZ
erFj//157xXIBxSmqPEw6CNgnzj0qnlvZAd81uqHON3V9/WELsdhrPaxzXd5m93KcGganS/2Zi5O
c351mzduoiGh6LXyPlRgAOxOEACc4VGxNuLHO6324ocSq9ANhFbF/OT5PmZxnPqzwj4qk7632bUQ
sSgmZl7wUnyLA2bu7TG7cmQsAC3Foz+5Hwf1KnW6glGb+gdydy72Jm7n/63j5DiX39HV2lc9mb4h
3SfmX0NmUME6pbRRzS9lVNHD9yLZPtlDcTJSVOlRzKMSwPJAdQ65n58gEF1ZxiM5wE5SX9t+phfy
Ay3FpnxOKv0hkuUDdLcEa9OoS0+tpPyD6anQtleFS+FLnHjVZN6E3XOcfzPNqzgkjTO+6NkR7XY3
kW5Dqdp38N59+SGQ/3baQ8RBht+RYKWdigeprgsKk8Kan8MiOaRafaWlEHkQXuZC+vyYmGthRXlP
kqFegGgsQqjh+ME4FipXhviVh+af4KZ6NIZDiTYUt+NN3J1muL6M0qknxYTWRmdmP4w7PUDiZcdE
RqVeK83O6R6ucD+R48QNFfSt8jcO+N4wDhFJd33F16c9Kl/a1+wwtcSmvcP1/Ne89W8l6Y4Znnjc
1To6KB5gj2ocy/imbO99+4AyWvqk3FUH5yEsYRl3L8yq9/FxYxMuMl7xKUP4JrMV/Mblt6JX0hBo
ld56U1fs8x9d/mCjlfgruJd+NnwlnYWl6j8+yNLIoXrM7BulvlL0vZ6eKrgg3Z3VXhnmS1j8SJ1D
FbXMtu2axtPH0i1pXldHKd9Pgbqrc2CMFgrHlRPeq4xqz4pHPjPrByamMUh4CY2D1WgugrnBV7gl
xr0Vvw3DTd7dBc4ue87Kn6oz7BKlOlTBneFjV5UQAmkFwVi51/zjiOqfGgRe0b1BYLyNgq12w9pG
wc6AiIoUMfDBAmecZLXwbXUgG2QYC0SOTzLYCxMCN29e4RBvXHpry9EGI9emH0XRtKhEkkxTYsnK
ga7Dcc/lXnTmSVgcJNZfLaYvlmyR342V+x22E2NttL9oSi6ye6dPQmmQ09YrGeabylch1yKUbj8/
b1urLCLeiH9HRecRFCQk+ujO7Ty+Tkq9laxclJucajIj5lQBWi6BhwyNvqBMBVWxey6Z/neY/ZkJ
oyPQtJKMN9n8zQnuezGAzjWuTAwtjcMdJI+9XlPItVsd87VMETyXDBGRC6ZaloreDiOysZEjnk0V
TnAZVPtaQgU1t3+l8Y+wVz2KysBXvMpRdn77+PmmX0JuaD9wzdCYEFMnxLrze8YnaTbDWANzGCpX
5G6CpSgG81X/rw9JIg2RVYNOUNRfP195JWMC/4FKjvEmAj3LQ9UNTtbHMUCtHZEGIzKooi+TaPnO
ZDi1eHM8o9vq5K4+LE0mvhzeMkDj4oglU5eRR8UNo0PYuYbPYipM+IWIXFVoHQq4i08A+7V243Cv
vWWQA0B7Aqps0Oo93+fILmYZhwAeN/leGm+p5E7Ns9hnK/4mt/d2yFSXBIcSZzUp2QKPV2rjd5Iu
xBAUAi4ccMzJMEcAekSIHd9N+vtUoEwoBBr9q2FVW4+6Ug4wdgvChEPmu/jz+aOWKD/bScwAQAz1
3qqzk1odDGXGFvpeDNg1DSqKFtOp6K9+fqTW3q8w+SH1xLWAbukiC08Tyxk6x6o9lKZ2Zv8qVOEt
wQEPXwgm70o5yqsQytlYV6QDi2TtbN1FuoAXsdoxMUkFjtT8UL+1+q0yHB3jFetV15/xzGXfo2wn
5vgCrCI+X34lcAppK/pPxDP67YsaqB2UeihAROlBm1ftpJ/K4ac/RlsPKU7o8iHRQqKY1sWc0XIQ
LE+inCjSEin0l6l7MkBEEyrYMM69Xu8OeP8cTOST1fZeaIvnQXBoR9s15afPn3YFe4GIwTdE75aq
E+T0/HilEoMpyoSenwmsECPPo6MuadTfC7J1u3kUoFtvuLWD1rlNHWZI3rAlHXsZu/gJuESImQ8y
o2Ur3vD/h7PzWG4kydb0q7TVPnpCi2u3exGQBAgQlJnkJozMZIaH1vLp5wtW3akEQCOm76LKyCRI
D+Hu5/g5v8gyK7b1fD4xqTREEycSQJFAhgzI+9C8aPJgM8YXqL/nq/h41JM0A8fgMgomedI4T9YY
GCBXgK66vganfF3k6eHCcz5fxhPLGzAKZXCCw0f9+rejkmJHSSIimJ4etvKYErtlqczaCoZfbOOj
MCsrXKRwRxakVxeG1s6mGtnmhFOB5kyr4lQFyWj6it2KduHobExUtUKAV+gmNGpyneaoJU/m1+DK
dKZgCCJz0hE3x0uuyedp1tFFnC6rKA9yERqinMuyjxUlSriBsZah86j4rnsj+K9LXobnnRl4FEjT
YJ+AaAp1zGml//bIi7aoU00ZinmhZIvIBzRoyvNQq6+sQlpM4lf5JMwrYXNh6G6mSvOmSw91HK8F
BpLaJZ7yJ2f5ifmJyiszfWpznmxr5D1dVIq+mLeGoB+RuXUbzt9i0L0pWmd+BciQ47GPjLbRLifn
pymOTnrBJlZ2OP/Mk+SmA1bUoBts92g/mBpAy5usweYtd0GyzqkTfT11PsTcj3cpLhWsNFL7qDpS
7zt+hEln24My1Kif9uECjh4KGxDWKTxMAvSODTlT990SSRrVbhb+2LixfJj8IoKrtHnVx31DyLDr
h77FQrHZhD5KIFAbpupNKcTGjHAFVIsryS4vba/TtnV24TTjJrQE54hT1fICR0m1tVBJTaMXj2ze
ROOuQwgaidZJuMKsViPKnR3XFTeXcuJPlvpkHCBz2puksk7jJmr4jSlpBfOOfWxKAif5lmg0Znm+
UhOUHTRsCdNmaVYXtrTPNvOjkU+mGF6EDe3cspgHAxY6aApMgiiTcMw0uqVv7IS7JwvluwAzHhUK
v/Xz6ylz3oibuicTYBZg/ydqRY2plVJdtvlc66COTccBQJ6p0y2zJlrLFBN1aul1NKwi1CuMhwuj
nz97Rsc/DJjMBLU+JXm0UZZmVqiyq0vmshrXxkEaJz/NcBZGu8ZbY6u3qvJ2+fWw55vb8ahTsP9t
p4kriJnmoOT0EHjLza56Z4koRnUVZ9G8sS7A1j/Jfo+HO9nYgAX3Wq5xk6MqXOAy7iAQR8ETHj3c
Fkle5tmk/+lHvGbvccItfX27n7/jj7QFHrsJMur4foswHTHRlpF65exahQ+qv5SjZB7H9gw+tzDi
D3vaVvGuZarGFwafHubx0ubufxv85IxVB0MIO3FkgtFtUUBToK+QaDvHo7edSFRJ2M2n14xvwCau
9LVI0BzHkjMtLm2Pn2TIXApwMDgOQIi00/Ks5eN43NbDJJcdzUCHN+NjNrZI46XrLpis1h9EUrEV
XoJInZ+6gXOo6LzDmaLHe2oeS68FUOOIItjoF6tyfB+F4xaAMuEJXSjxfjKzOdpNx2k0Dad89fhN
CytDHDWs0QLDbkgNytlQ6NiU0/XKVxQ2N9H4duH1nu/cBEhkhugLk6wgQ3Y8oplbfoFFQQapoF8a
5CEQNFd9u+/xwzWH0jV66mA00sUya+3Hrwf/5G4nbC01J9Lhc8n6pPSUBNBCOsfsZ53HzU54LgpL
At/qLgt+9eX71+N9MpVpKfEiadfDhDrtLSW6GvtaYqdzmexXHpA28ssLIfzjDZ0sF+CC0FyQ0QU9
eAYNISSEdoqenaT3y0FDDTo0diI1dpD6lkP8DRWUNZLe0Fvtx0mc1Uzs+6CvqE1mb47e/iwif6T1
ZOpzLzLnvoM7mL337eg5MhAiaMblIJwHr2vfGoxhZlURrg2jLV0bScY5OJxlEEo+whvqbSt+fP30
zgUSNDqCU+2JRA8hyFPyoIZRNRQyJNokQEVjnayF59+XRbAxu3ZbxjdD17q2gmpwn1xPDJhpU4Sm
sqrMeptzvrDU6sLTPvcrmS4JeDvrEm1XSorHszdEixtgHqp1g890pXQd92TaQ+pqHVEYdTRIX+g5
0MUKUyD+mTsJJiaDuvLli7Zun8TCo2s5Odp5ulCFAusIDQ/y3J6ELRPPFaoGpoivTa/e+uyKAc7w
tn8RjvPZzJ4YK6xg/g+w7/g5kLYiNRAH2bxGHmxI/KWedssOI55cWk8d48lJSX/OfIMsV/vYotM+
X46yf+mFTCnP6fSnoQeUUqHWZBonsTLr4fCOw5CCjILEaGxpcVI6j1C2Mj5U1HKzdUdTpp6AhQii
RX2/vjBLP7sC9jIdNcMJS3EKHvbHWBn7KkMoT76xOMsraD5N4vkDWrTIe8w8bBaM3l/Elr9S1wZ+
D19fwCfBgp0Fpt9ELwc5Ob2q35ITJdEDQ4sMVqOgeazBqcf7MuSsUIf5haE+nf4cNFFtnJRBz0QB
hRSmjdUlKRZBJjJe7UJ1rvOcxhp5Np2M6URT6fWslgM6YbHbGwewt26nvv6nt0wJB/iKjs7zB83y
+Ja7UsprVJXSuafKV5YtVg5i7FrlE8UuzK/z2gWCuFROJs0KaKWnNdAxl0OrDuHPeLrsxoO9h1K2
c6yfsbetUKeUtfDQtcl/DphhVMK/oWDjg/bgSYwkXNNuqxW06my4xXq/GkWxpYmUSJsmCTZOWs5S
p12FabLw6mCnScZV0HQXbv2T7ZfZBAR/koKBznV6vs4i30rbEaqk1CvzJv0ZVsYVxyG8z6VlapR0
Elntw52txFfaGC2Qe5IUedXYI0Jg4zoLkm9fv/VP0jH4y6wwuHo0kMAPHL/2FM1vKZVRD3GqZkOS
MUcTB06i/lGRrkockxBLswwUwgZ59fXY54uMoSeLxkk4hEh0stcGQ5lZ+agCk2B6dwpZinOwCoFU
W3D4eqTPZhyLC34n6js4sU3bzW/Luco1H6dLWmOBqK7QQ/iWWsMvLJPnTdVKbm3ZwaIbs0s93M+f
7W/DasfD0qkTcjRpQIKHKahS5JtEjfadXUbAD8p561TXnuxvO1tnuvXLr+/5XDaLjYt2ChnohNE/
O86HhhqqRoleW15fFXV+lQzZG8D9peSlP0Q7rA0mebiLVPGs4MhGYW9bZuX1aCru4Mb5S5Mld19f
0XmmOFHl7Sn1QCiHeH/8OMK4KpUhYCcXfblRhq3TIA8U44ZCabqVM0KMcWFv/fS9/zbi9PPf3nvW
VYZZ5ABx1GKPOuyDZMVPUvmj84BYx+HOL8l8rP/Vivp70NOqXTOA9spGbrMy5wF0+CAZVkNE83fw
V5KVz9ogWNah2NmOf+F2P3/lTHRiJs1Swtfx/bZRZFheK8D/xP3KzKBdVPV1kYAyCWx8fsxNlKTL
WC1nVZ5hSmq7ljXMtfwJzMZP3Ov3nFrutcy4sPV+aHIe5xOTMjLLnOYiW/DpQreNPvIkD45db0jX
ftAKNwKd6pkHP3fyWZ5W6WoMgIpkqNuT/gWFc1V41yVcL0f152Ppfwt8E3tzL6s5vmaP1diYuDnF
V6h9/RxDaTao1Q0Uoq+n6yeB+UPQmVbdRAbAheH4adpFpGMkT6/eASLd249549b2ygd3ayU0d7q3
vK/3loJm4zbC3DKkQRsL5+3CVZyf7Y6v4iRuiajOoKJyvoK5teB9ud+rW88AqxxBq0Jb1grGRajH
e9kPL+0gn23QU6UCHi4dDfScjx9AZPV2XGRYARRulZWr2Dd+NfJAg9LPbvwmvuo0Z9nJ9kL2K4oW
/TdPdpZCWUvVo6JBYUsv7B+f7qdT6MR4epL0Pq0G90paAdJHybaMgdsxWBwBc1YTsSp8di8nf4hL
59A1tqDpIv5T9txUGkOFACkUGyvX0zPhoAeOKRpSQl8eVqUtS66eV5vRqJdOVO01OxMXcoXPtku0
CBTKyJNt5qlsnCp3llbaGr2tXrvBqGuZmc29Zxg7PAPX0jDcVX569fVkm04Ypwv19yFPIjJ4Ec0a
qPKjr8raC8WyUZKZn1oLlEyWqB5deKSfFOWmciN86smg1+HIczzBaHz3eeUoVOF94wpRb3dEwFdu
la0gsQc9Vs6jKnNxh/lVYnEcDTEgNNFdOu7r54c+JNvpMECfZaaf9RVrbegSFeeSuYHmZaw1K0sK
d20GiLozg3WscQhsEvKy+Kmpg3WYi+dBa75RTsU/ku6fkJQfhUyxPKAd5pV6MY+KGPi7PT5ZcbG0
tNrGVyD4HhrfexUkUd4s26H7nmo9fOTEBguqD9e5BRDNqsRDHIcaKKWUjk9fXoehvoqTbqbl8drI
jQOqxr379Us/V7OCgTMV/InMRI0zETkPN8Cu6+PpACJedsFoPdlhsjIrBwl02W5cywPeZg/PYVtv
Fb9bR426aFX/qhLxCO5br2bhXV4niMCQVXlKMVsnnb+W++5Cvni+IQNfkCdKDC+Kt3Qa3rxgzFUp
UsL5oA2rSq5QlYruRqHdxGkJ/ViuvqdvklIsRBL98ofizdT81wGrpTG4ZO5xtjanK0EZgbBAzkwS
ezxxg7ipdTvnSqzOmRdlc1Vr6g26yK7cFLNijDaV512IomdrcxoSdidhnVMMMel4SNXzRNumVjj3
4H5wHvCycpm09TKyw7XpXHrWn90gCJWJTIqsIWD749FC1R7ToJXDeaS8JDRA+6Km6/jk1Dfta1df
KOlNceRo2+HWUHch0DDUhI05HqxFqroIClSONfVJH31s4mpXyqrF1/P8PHxMw9DiQLGLu8IS9niY
yugUA+uvaD5Y1Saqa5CcQJ7g6Whxe5firRaqUJLGaFcpyv2Fsc9CKWPTEeQG2ck5gp7kvqWo5SIZ
gKAKDefjcNiGarTpY+t7kCo3hpHsbKgrnIa2Q2bPpAkrrkW7om9vOKWuheXR4RTNpfX06UXR76OM
ikkG2dnxA1HbxC+lSkTzOIw3QbUfAFPILWqkjb0IPfhYY3OVesX1oDuuI3Vu7FAJHfpDLI+QS4Yc
5Jp1QbTmvE0yPSgQfkxxDmvE2+NrsqokFqYk4UAtV4vQLK8ltV/ZGl0BYR5GmKeWJ884x6PbP25R
oLpUATyfi9SVUTyDhklBm2B4PH6aKwZHxTyc9zSYszFfSN7B6OQLc/H8ycMZmFj4JDPwLbWTUfrB
MXK1p5ct509NfpfbnELHHYY4ywvz7iy0UdYAx8AuDGgGaM7JvJNLSReoEgZYHWZuSZc5kZ7KznNt
rEigvNcL61B74sKo55sHg07iyAYxfXKyOn6GmdKGRiZbwTw1AYlX1aSC6cpSskYZbJvolit7F3Kl
6Xkd7yCMCLMGZCgk+7Ma2pBqgZz5AftxMV5NzVtJzW9Vb1wmZrBLWu9CyPxkKwHsRN7BgYb1fMaA
r9AyzIzYC4G9T0cSlOZNeYtH2qHorMXAEqqdYuHopQ9Gwni68E6nJXB6s2ipTiL4Uzvr1CRsRH2y
iUozRH/QmyeA1nVPvpEjutfFeC1sFQhztdS1cRuokTsWDUjKJrqwTs9O1syrSW0Afg9z64yuLAdt
6qcy1yCGwi0JeIPd3NuxubcCe4Hbz1vk9LdReSFh/GxUyHOcRCb8LIMfT6y45AdySQyEegTfZnSL
Xv2GGdx9Lex5LuRDkoxPrffr6wf+6agGCRJutva5SWfWqJpgzwjnVfrL8MpFkPZPitrfhomN329/
hx3yXlykX3zyksHEsjUQr84pYwIMqmF7POCmtJdK7Mz7dnyyOYgmEi9Wbx6t8O3r2zxHQhCgJhVb
QFcmXJ7TcCCciLS7AMRD7XYTNc4OXedwijsoO+hXWt0+DHK16qD4+NGvViYHUUR3m5b/ixiAnrrC
zZu0abmik2MBUpaJqEM4ggmaTrrc35aj+dPMop2kdbeilbEy1vdM9sdeCV9755JJ1ycxiPHNCUlP
mZba6MnurNoVeVFHdjdG+cwwxpmRrZG+WbZu4XmrPMdxEnlhE3cwkK6Xtpbp5k5WN7nQ5BdKQ+y8
HZA4TlhCnyXzIkvpov42j64dTCADM94pvnajBPYyUcW8bqwF63Ine5WLDsdSEhcVNaZ9+uxSOGoz
7Tn6ntkFGZKRWyIbyLflYY3mYJqLNWWnvYrYcKlVV1EjA8uzFyItrv3MeRoBE+ecFr+el+d0ceal
BdiSVYDONnHseNVXAvV4X0x632O50OLhgE3ePEcTcfLqjYJhXSXjfeSZz1phgypui2VpbnN7phX+
XM+w2ZB/GLH8oqspSv2GNov4E804XtibPprsp0+L5BwO8mTVQPQ7vsyhCBK02zwxNwvnpgiM2yDp
DpVq7lu/3wtQi1Gn+qDZxdxIFRmjTgNbexohbuaUP+xKBpWSbUke8fnMq5tWyvddkN+FSbpLnWqJ
q85i6HnbN07t3UlK9q43nuUOQ7JVTCRYbJCvidAfTGLuQmqifaoWFKpoodmBc8lS75MAT58WPXta
BsC5T29Voa6amzVWBBMONOuAFfvFwsDTqiyh8gduDej460nwSYAnzMI5QQ3OgXlyksf4OAakqc2J
vMnehyy6NdmZijK84zRx6EbrQh3kvE0zTTlo1XgbQZ5Fxev4XcZ6F0VQZjHe8LXbNq5eLaef12Oz
zrQWoX4YaGGjr2ooGj4WdtmQPvS1CnuhUGAoI40aMTNLvDK+fgifBCKq5lzNxIIh8zh5CEHmZaFt
YQcSKRLz5yVK8o2UlIumQP2rLRce5MHyEgnr0+UHSwIJQCok0+n7+FmokojLHpuceRV0Gyn3fiF8
Dewy+d4mZslbH14abXTV3tyUdrKsvX5WC3OR4LXg1816+k+LdDjPhWpOkEJ6m3SMM5yvpPnXj0eb
ruR0BVIspYTDxZ7rOHRpXQkKh8G8Hfay1R1setNO6JUzb1DkrRa/UMF8tIu62tWFB4uydB4HC0HM
0oB90zjQVH0JHdkon1vOQz82YiEayQPYEvAZGeZRZsETDzR4VhI686k9CV3iwRB5WrJxxhB6ZD3+
tJJhOaTqOiu+fX1/n606B1rBJDcM0P6UaVwEUamgjcwa4N4EoWFuROM3PUmeoibbwvQmWHbm8utB
P0t16Q3+PepJJQD79kKrsj6YQ23HXOuA8PwGpJ7X57POQZcDZ0crv7CXfhYDfx/zZMqF0hiiPoVo
xCDHuyCSqOD4FxLYaQWfzRWDMsqUxpLxnAQV9OSrwva5LQWNFV9VXrI6mdleeufV5aUA9snmNfVY
0QBAOw+B2ZOx0qpsImngTDkO5fUg+tvBk7Zll0aweGN7MebjwVYLe1mU8qvuOzcaqi+a4UZxtGyy
fu1o+Z2GOQl+Uqq2wHjjVlhFMCsyp13Imboqq+yp3LRoKYRz3KI0XVy4geOJN7FYNOTGkRWjaDK1
7E/2nSwdhqGoOUQGBJr7QLrHGQqOuzIjdZjZoXVhHRvHecf5eNM++Fvbrk09I+9tj/JrUkFBHR9B
UF93fk65FFSZKhWAOMetPAap63iAvdOsvTNziOUepPIAtypf9u9aWdxqnOSRul2F/mPXDPMevZlJ
rT/EM60RwLaEAFQzzHFrs8Z24Wnt1s7xjwjBjY8qUCf73u+/DVb5zezFc7iva3neSN0q8OPnTq/3
iVkr86xC/cKU24e20z3syDnzVWn52gDVb0rsJxNzk3DsbSuutm0uqRbqZ+8GKWyyIowGAeARjk8i
1YgMCNxtJ5g7qbPMC7G0gm4OIB8Bo1lq3fCgFv3Ywnwut7lQroWm7x9qcA1Nl990MqbiqdU8GvKA
E29y2/uYqnM4L0IOk0KD+mre5/5wE2IWGpSuvsSxedYoVMzoCwz9r4Gon0hbIaU7UZdbxUt3GiZi
w+Bs8d6ZK4U8r3JrVWRXLdL0sPzW3aAsB3Xda8OFCsDxembOTA7PE3+Q8zhIjtO6jd6HeuNIzBl/
BGzpI0E33CbyT7v5+fV+eFIt/3Mg+qsfXcFJp+lkP9QwnWojlVLDWEHC2OiKNRP43Fhptczl4M4Z
rgfVvqnx/Cht596UohcH8vFLb++ldh4nMQYM2qbwbM3NNMRLOgWI3SULhpNK+f9cJMkS2yTyDKfF
4iKqdXPsI47n4LblsP5mVsV9ElO269EL1j3ICGbs6s1+QAASmG8aLT0533tScQHYf5I9/HUlkx8r
wjggi0732TJTE0D16XR49kiNul2SlvejVH4rwm7XZeO12lib3nc2kp0f2q64MxT1RlOz2aDdg1Jw
1U5dYulxldj5LtTVa7UXG0WBC/T1az0Jc39dp/NhI0FBA5TI8Z5jGrFk0e/l2DXsAn2j2G9luSms
q8Z4bwAlkdaL9uHrMT+csf6OQedjnpwYtNyX+mYaU07JZoN8n2bGyvkRZ9lSltod+GQctXI13cZs
6UFcgAXK92K8G5VdD5hAjfG48ZRllMEbDnYl6jWV/suIVHQO+wN0ja8v96OudHK5VNdIrtBkpjxw
WncCC+anmcerLIr+IOnFsqLXa+T3nZ6/J7KxzR19r6f+lQV7YBg0d6JwQO5aaZ19lTTarqlf4vEp
60q0Bqy9NijfsIppBnWmtM2m1WsUtdQtuT+niBryfYM2UEQn8kXOjGdVaw5y5M9MP5lpvQM5w1/Z
/rBWS3OvB7E7kpYX0jyzn8tuVkmQWhVpYTR4I0T5xhji+fQ9qPaFkjxJtoTrtLJQO+qF/lIrc+S8
mrmC3BlAoZVWRbdyWd4VTXE7scvGznpWx/bgd+LZH+L7LEQ0QetenPbSqeMs7kF+nhrMuG5N1oyn
LWZbj7xyMJkPRTdih37tSLMR2GvXLLTiOoAKnY2HMEGg4kHOENFJ/9xC/8+P/r/89+zw56us/v3f
fP8jy4cy8EV98u2/v4G+z99/Bq//Pf3a//vY8S/9e3e/fPjyA+vF3eL0A0d/kHH/uq75a/169M0i
rYN6uG3ey+HuvWri+mNw7mD65P/vD//x/vFXHob8/V9//MiatJ7+mh9k6R9//ejq57/+IJv5bQ1M
f/+vH+5fE35v9xq/DlXwevYr769VzW8rzj85F1GK5IRI/Xna27r36SeO808q+zSTyZqQRgOE9cc/
0qysxb/+sP5JLsUymooZsM7pCP3xjyprph/J/6QLQwUOS5cJNDaB8v74n3s/ent/v81/pE1yyJCO
qv71h8Hwv6e4eP5Qw8IPi40GM3TrtIdneakVpHIJbUsITiPq8MLKVmYYo6vXcs0Mxx/gRcCLvs0N
6VkVsoqDmXel1nZ8G7U6bj0jmh9yC1tZFtI7ZYxsX1ex4lr0ygUyE/5dbgUI1MTt8FLrqGT6hV/N
dLurtlWuW5h0pv0yo5HleyxV6VHxImsjR+VhUFvlNdKeZH14GdFMIzJUxnNZlMB4FDFLS8+7tgt8
Jk1FOnRSYF6V6OyZpVLe5rT2NilntUPd6tLkoCTJyy4pIeBaUv6sAxJYaTEFFER2zQst2FOgwMcT
hRRAO5TyAHTE6Yn/lpgmckHUCrMK/IdpriT8X66juHnzEat39SK3bqO4s+ZjOrmQxJa8UAaY10qM
jAAFLMgBgMA6ARIwkovlqHXOKhgVZCb1tFjm99j6vNRpniNF4JpmBRmnLaMHP7bItZWGAqiKsW1Z
2q96WaqzuGqGm0oSCLeM9b4LtX4eBEFzbSTYSg2jlrvtYOXPbQrlSSohBftJcCF+fQhG/x0Q2KCo
xDCtsH6kVkk/YDr3/PY4cl/1aKcqxcoOIuAi5VvbpPrS1xnSHGR5YWam5FLqzK61IqoOoeX7oZuW
eYA7zzLR9eG73ZfqXJOi4t6CV2qYkr7U23A4pIXSL9K2kJelpRczx0nEVaEh0sS+X91YOwVI+k2Z
mp3bEad2ToHmfpyhbFMj94nlVtTvqrpMFtFY2POu0oqdHyU6IoijS8LfH2x5vMIfeDTMbueN4UBJ
W1RuH6XpIY9EcxPpN4rja4+mFGhbYB1vv20jfy3V35fmKcEEUDm9KtghE3kcA9FTwk4zNj0FNC29
kjOveAeD+wb3LvyWSk3gxoHebwIPf5e07PRVKCvtHrJJ4iYYec8aS69XSoM6Hs0AzNdSClMUR/UZ
2Z23FZHsL/xOVd1aQoAgcZpVl/nSqncIg0IfnWuREP2gNq5NT4htW3rVxvTNApFA7XvbGvWNrjX1
jWPH1gU43QfI9rfZ4oC7RgEP0g7HYHbG08WjxaGsdpk6XsWFpV6NXbzwc7l7q4KgnzVFjyCPqtd3
fp7wijpUb6eveCu4pwMhuhVa3k/eydqDnc082e5d0wvbFTQjaqW1uQ079S4nt9gLGhZuZyTvnPqD
FYYk5TVlWerSBsYjIlhIIgtuRIf5QNkt8tTzvkXCsLYi9epZXiUqCFjfnnVGVeFirjXboDTah6DG
izOI635ZIwzwZ9w9Cru/zwa6vicVgkkwAmkbsCST2xYtn5Ps068Dw0kUka2iOvQ3ltZBhivMd5Oi
L4L8zbPdB4pbyP5VnXjSSvaBF1n2tPu0+XIwwmespJ25jRfAKh8tzLm6fNlJ7UbDiwwtAosOHal0
KZWg1yLxMvbhLvdazq69eZfr+i6oEHECIv2rLTDaMuNidP1GBZArJ25lbBo/T+dOab8EMVplWoVG
SdJPGZNnL4woMyDJFwMWUPq67GpUPi0TEB7+crVTQdrxqMJDJpkVePAC6TLnfUfGT8VpRnOz2hal
v9Va/9D0bbN1yOVmIo0Osh88OEoAigqb4bmQPH02quph8MWKpuxaYfK76MvfeEpKDulh1sMlfny2
ENZksCeGGbzxfT1QsYsS6d0Jk5lQBArSNEdVG7pFqeByrEhMN4VrbYwwX8j1r8jhwE5LfE4WHs+l
OIN0K/W7pquddReqPzu2CDasX6VhV7OqzuGfldxyhMmwXfXdjDJ1vol8NdtYo5dt4jx1rkanz5+J
xbYb646P1lmVb1JFXTsZiargwH6lRdgXZ30xzOPaWPlZal1natptMMq4y0y8MUqRWqCI5cZty5Wf
OPnzGJX5lZdMXsNVgOIU3WcMxkeo077pV7eEnkfNSONZ0sMc7zRh3Gd6K9ZWF79nRXerhX3yYHRS
zyMst31mBtdVPL7qU+gMp0WVFuNNqQUHA+ro1tY8GwWiShDN2vG1MvqHVvf75RgWGp7vxbfKU41t
ZOgoZw1Sp11pDt4QSOpazyKlBlPUvb+Ljaa6Vye2exoWO6sBaS6crtimnVG6kxrPQ2/1wz2kJxhs
ZjXD1QIgJ9ZeE3Q+2OoGZh19pbfLzCs1DLgMFISLxgQsFJXw7XyB8JlA6hnF+1reh9NXGDMjQNvZ
blJV3dJpRu9K4l3tS4B58yJayZLV7sukVpgolO0/bi6znDs/Iy5brT0hEu1s2YchCLg+Sfat1dbX
vhZT5Jku2E6HpRnyWOsqqFdocBUHia0dc6yxeaLWgYVKt9P6obvhVFU+DRQFitz/lqGVC/iezMa1
ndIdfdufFWXcvzLV1kni67/yasSqQDdfUdwArK5L0l3joN/ZpeNeDVLxHAXefCRPeWzpFl77PQWZ
j3+vgmwVZj36bHlqolNByvTxP7XLq4UpDVSwRKJAaJNQHnXbPjC3XmoY2/7jqyCHlYJA4ax2RAOB
s7Oqmef78aKEpyAJFE2MyK+XUigb90YyeNdqpz0TdIx7ktBio7QaImsN0rNpHscbJ7DK26RK25Uu
6d6ypz6yiOVGe4yaLnZLJarWnZfTK6jGduY5drS3uLS9pCcPo2a9+LloH7MsB+c3fYUXXTXLGu0e
QHt5o4JpWJldhi7dmIOVFLm8aMre2nUlh6fCqVjlcpbs8incByllzXVdB/amUfJw4+XFA63c/iqQ
hL3CPcjf+Q6tMjKIkmJhZC4CU4KpOTivE3WlXdF3MV051OKFZybFs9c4t6HZohmeRdJrDeQxVxBI
rCq12xt10O4VDwOEJN9r+uDcBX7TLNMh0FdFbxV7msvwnVOlsHdOFAvF1aP6Z6P7kIAk+a3QWuxy
qbERqDSo6Xmb7dsqupYlo7+RtSBGJDJ49Jrk6s8VzylVWTjD+8fCVYMC67ePv+8w6zaDnqlLx6Yi
GmCjtvszAaus8XvdR9KtjFV7bxfKg99oykOY6Msm1oPbuL6PsLB94tX3pG3fhdWrW6xfkFWWsvK7
UfQgT9Sy3viKWn7vGzHrwlh6VGNT35WxQsnGHvxDazbPVW3V65om8kxoQfsQc5N7R+iPTdK2D0K1
2gcA5GWTmPdDCo4i7kxXisSTZY/ikPme9KS9hXmmPQ2o/CBbiLBqpJLz+MxS9P+qfO50g7OprFJ+
Gjjiq3a+7hNT+5m9A9JvIo7QWGNNXwhO8Wr45xd//stnHwn13r6m/DHOmtjwtihb7w2z7L6rnjSX
A1m8KZ1xDwblG5Js5q3Zl/EyibNql/RddEUvEdoc+BHcF7Q7JaXXDPVE38eWp+3jxFKXIQdFN4wx
+g40MT7GQ1Iv/LaJd3HKXRjl4C3xhB3vjI4Vrzle+4YB1jzNzf6tRwoiatFM9RLzp9qkb14lybPR
M5X1YOBFEEiQhvshtG8yskgh2rtRdaofPZ+YnkJ7J/I6ozzu5TQLqnwrYaA9S1vNeMqE0qxEN2ko
elW6TUjzXd+3eaql89MqDBQWvT6sl1hqJsDulZ966GQ3sjx6U/cdaKLZTu0IeS9l2l06cnKsu165
z7xqhc7dXo3sem9qjbivQjrgDciKK6WSJhk5u/WWyhDN5SyUH5JIndce6X7aocCRat51n3ndUq/M
HwMc/apPMjeWFUzAZP9b0X5PSUxkD9BvANcOri5A66h+qM3xu5wo3UyK/y9lZ7IbORI06SciwH25
ksncU0qtJelC1Mp9CQbJIPn081E9wAz+wwBzKairuyUll3B3M3MzOiHWRx/o2shTaFly5oPAXhAp
UNbTUR8QWQJo96vuhcVCJd+sdnaZvrx23eQQnnGp5DSczTx44DgGNV2ny5qxaI7NMEbWsJepYeMj
hliT9orWbEshzn3cKTlj4mJb+HdXAyIy9Y6pPxIDVckftuycyNXrX1V1Gqga7Fnj/hoEMmbkOanS
IQY4+Zzd8q1pWcjLc3kdk/ZL2JAgY4c7Lb++NcvfLOUZ9vzDEf1N77HLbsrJJHM0nY/tjN2uyJdd
3+Jaoikk6b1BLqRxz4wKaoQHkM1ZI9I069PsAFFBPFWM1IemGq9s0nL2gvvv4uBeBDjAOD5Z0v6y
n1bqa16OF0PSgfSq/3IqETlLGYQd3qesiXqR7PztTWBrGo1tbKaJSXtksUBLRNzVKS3GkuBsFeNP
d7QF3xnqoRUjk5hz9Ibxte7sC3qSMF+a926BSSWP7JS5ZRZqpkJTXUqXCt9HRtebx8WS762j/8M2
xUQpPKaExSbYu3nNWyXbY5+JNrKsJQhRr9AzJCK0V/d3N9n4RTXBGiWd/DFgPaIZhggXEzPexP7T
zfm+rLxfSZG8ueu0bwr9ZjceW0lety/yqg213tjl/c+2UC0EXc6yaGYEocLji516nhEXaklOv/Cg
flNTd3UzQlF7ft8wQCRXZvilD6nODDuzDdg3dlik9oV1li6UOEKTmZMeanqwSHenNvLTFhbq7JnE
NLVBF9tTwECNTTrO/hW+dvVlWvLkZAnZYrwOMtAFj+ndwOo1X++uvViHtfI7WLpkjh2Z9Hva68ho
70Kr7MfeCY5r3aXXufyRuxgRO+x/+aAKozmfMxU8urX8k2+ZBkme3v2qcvZoTLiX/Oh0zHo6alHs
tYV429rEUN9S6xyzlONcTVFrZJSMTqxpOOUMhnZJCC0Ile09ThPVwK6/Jpu9V4f03mFzYSXxMESg
/7iYkFZ5fi8m8cMN+NGWPiI5Ru6PO0z9TJEsbv7gETUwubs1n7y93PxTVt2GyGCZHhU3NZru6m+l
Bh0XmfwlyzwUMuuMH5uiJyEwuDlA06JeIMkWVM+Ocxv9DTLdD1mpd1y769Bm9uRW1vFgWxJ7JjVF
tia3N7ycjm129zIeeumXJxMlhGPO79Poelg48sSt+vTiySocQADPPC81epD5zOLKNCQ77HSqHXnQ
eoQAFqa3LK7JlL4Km4Sg0c3/ZsjMXFMlz269YDM8L1AO+qloZB0GPb+OL9eHrhdPQuA30Vrqc/FI
Ya6bmsNqfU8swpirHD9eB1uKtpzfS8GOZVfdW838Wbopyob+d3/E28jZPG7iItPZ9CaFJcY2Bsus
hGVAmIZ9jzUWQBUfieid0+B9+ROGuH5bfaUjFlzYNNXh4plva2Xd+yav945WfQ6KW8cx5+y0ev5V
jcWTUPg2DxwwbK9TQfJhOtoi/aE0PIUbNnH2hXZgn+a3bLrLnGmPq8XV8ra7bhTLx7YIrwzBEa+k
AskfzDi7OYtA3MVnld3ybg65cdKc2BOeE8uOyt5Ov4FbQ7fNZ4zIn6rCowC7iJzHDSQMys9A5Aa7
jkjUONUALVXP/aiNz8oyXxj028ieth66A1nYrl/SrOfFEhUBlOgPlwCzjGx8YX8TEcQwPyVExqJO
0CGRoRoNRVqKk+61hv3yspb67Zl9chvTqP5gGQPL06Z5Tkr5LgbLOpTjejYN5CR98lioEi3F6l8y
wyS3oOgegBjJ8wi6XS294Wr3z5nJi2lXwx/VFge96fyTtK1jonS0mfnZQDUWzcqyI+zGGGPF/P79
9iRaMYRZxxYqw9TZm5b99y+iOruJe2uuEK2QU4oT8TX1dWLgtjPHJNAjrg35NhYqo7BZw2HEnTOU
mJh8f9OxNt77iRuzMMOzediIE6Fbj8gm6nB7F7KcC8KWw7GpguFQ+c4l6agvnvVV++DGczL8cdrk
MU/FB2aVj2NZeyfXyfywpWCFgx888liCEvR2hAHtG442fyy3a6PewqtIF8+LCSa0LT86XP9LsajI
0YX3oGfrgTEBmyxARRrFdV/wkq9DfiogaR8MUzS8PwH9L4LpEru+KmPTIfAlMRHrP4PNduDUAbMJ
03sDM1+i75dsmfJPzq70DCZxWXjG2QDDhExVQ8ysI3ad5vuhX2v/LC0lhKK9ZkSOnubc2hkZ1tFq
nI5mg9/L0uBbxylFhsz3j03dM2PjeXTNO1nA/G1ZmUjIXjD2I1IIbc97gUt5YJRxkYs+9LQAa/hq
edcNmNqqask0x4nGz+Dv6y3oXDr3wsbBFlDsCxPoF8DQ5xIhIntzJSham3/SsBCFPhgHb8FbzJlk
fWAJ5+hK6ljjNWGr5T9lrv0L+Ied0C/S9K396guB+GJiCaxIjRt3NBRTedRmR9BIaA20dXbSMY1C
FIvYshYMu4Gy3q1g+WwExu6NYRw2JVsorSA96MLBsHOUcSO0LaFuDSnZv4IkwdHRr9HMJ29r7dNP
zL0eW8l6robOO3ZTdjbrtuGEr0H4q147IPb4E6QVgLPIpmO3LFfg/vxI/21GZr9CoE7CPVbuMoVW
3QbH2Smrqz8pzqZ1OOmV8ZwnWWxlA1kAC3qPSdIuOpjSav3dczusHEkGLOExY3fCDL7LHY/ygROM
pdJLtyYNho99EVN8zHCt0NtM5vzIsaIfMW1LDuW0XB2RtxHzTVRkDUZBqbihmI4w2NjsjbWHseNQ
s8FtMS4ltb7h5ymrwMm9mR5rhTm5V9QbVzlf3ClA15OgUMmcq9WM9h6ZHZfZ7W82C7jhUvqo7ave
ofMrGbIJ4Kx4aQ6FA6Y6GXp/mKpWnOCo+kgfnWUfPK0C4G4hVTx06YxPNdc0XL0Z3RNK0+fSV2Ln
F2LYf//j9x/4JTwkZnFReiBeCImqI029pnqf75epcGMyd/mbwk7f0WfyVduIR2LUUJvI6TJaS43Q
bwAtMMrbwursqewt/TopXx782TvZS/MFV8buMgehectHhmgX9Ubu2KfNJ+MUzJvkvnPTezalvbWT
mLHIb+ZnKKbyOjtIqtRYB+fSLPY4CWGFHwBzD1BRUT924FHJmj2WRbzkVtS0Lpb3QzhaanrQe7Ph
xN2vtXDe03khMdXM/wLCRsvgVAyCmrq5F4112EetZJ/Z8DV5SP3n2mV9a9Rc67R9AK2Rd0Xc1Q/c
FjhZlfuu6s6H94aMGm0zIEhOM05rg+Ac9z4kX8XQr1Rx6287dssXkJmM/GzBJZIFrbD0x7fET5Yv
xza0qBtUfh0bT2y3FjBy7pazrfVEHAgynXpdHLq8sN5EK/GOcnOcJZbhIbdEsANRi7S19w9VMw7o
BUzjsQF0yNP1HcZGHhAL6Vf8mMZ4qprm8E2Y5Kv/ITxtfQzE1EfKWuQtCYy/a4G6m5a+Jw8rzxE9
usHFK7vn7+tjJK5/mG0PBu97GHLUWlIcpu6v7Tx7RT6+GmPFvyz4u/O0gZC54tQApdv9dxNZNB52
jC5laC/tcOznUT4unr3PdMm0UYr2QdWedjL94kH4LZqCIR8vg3LUreydLmryZeRX9dUZInlfrIhR
V2ErBipvOa0a+sT/noHel0tklMYlX03rB64M2mlI1q8lUQ+i8dVtUS3r9CWE+UHKCqFWltS89ank
8zri8t83kSUGbmnnGQe9kO8gh0wViNJxLn2r7DI4JsKvo0BmB7PrdZDfVOHDgNAJhsy42nLEbqEE
Squz/ID7YfUuzTaPsV1vzilk8pvpYfpj7PNhePe9qb9mk90fLamZI2a+tGdWUknCBPiDYfLLj3E0
T2+mM1hvumg+HPf+/fFVlv1LCnd5CrS0v9UeOEQp3J/NUBTnb0prLNYeYMdqd1VuOHuuMUGdq4QZ
GLZcBG8qfsHf7F1L2f/AoPdtQ4+T+Mu1NMvmXhnMYXruCyYPHXgcILp1Cv+w9loZd3RJovZI5LCP
Hrlkv2ZT70KV1k+a0uqnvIfzUaVeP1FNs1AUqY59LzdqIXDhfbuBts+yIb67H1niFKFWj91bN0/Q
iyk3cnvUx8rTDo6fQ1LXwN26Qg6TqoFIe0s7YVVwLKvBuvWJ8yj7zo7HSSy3kQZ2MOR6b93ylLHj
8igUDIbhZfQ4QYutlzW9MeL8gTWx3lSew/QQbBZ2GcVbMy+OpjuvzLv2eejS57GiSBnb2FB087Lt
aDsvEi34NPY2GqpKsagh9LitCeIoJEz4tuIeaXJxX5oF1660FBEVf75PxipO3d8Ok7XH0ZELGtex
wZK2CB7rYCYfSjnzAWHqXmOz4zMo7J/1erWkYb23ebU8sMLDpLEGzFlZ8qlp84XDTb6kXfm7SiWz
vinSS9qAG3QjrJ8+sbZT8gNatfRPSnC82tWKmxSSwkOgpjT6/heAVd7e+r62SZIf/c0jk5YjIkeo
idvBdOImm0/uBEmIR2qm3/ScRMzK0PaD3Sbv7pqAK/NM8Kic/nvB6ec4+RL8Nx/qIIf74C5i++JU
9U53EDFHDLAmPWOTnSDmrmw1c7+rks33EqjPXnygACryvXZFf6pyracCICH0GAJmf7zY+FzHzPvD
wXUI7/jvV/cqMxrAcOgSlo9OrRbTc/LfJ4dXcPapAIGCv6hvjQtKvX17Q6/9qyAHxO3Kc5/L5gc7
lWuULxymmGFhSND8+r43RtqNx54AB7ohbGuKLn8Q7WLgSyfMo25p8jlwcdCVsGocmrupUsuH3SNJ
xYRov1bK30kdQqMPmkdvHF5bxava+CnrGgDhWutrj//nK63g0dXS+W20q+yQMbW+mT16QeqPR/vx
qWvVz1ZHS1c1CTFftYiHbLSOZe5r8cCBtjO/D9+KDcDv57RtKDFLn3inbh3/mWIan6wBjAjtxl97
Wj9d5/bNjteVUb+JgPhJmIhVU2+BxA/CQV+/G/1qAuJvBvo3OxnP1fSZYfr+w7KVQafmIzot7nPR
WT+0HldV3yp1xtCSJckxtR5872lcvOyDqUKdRcZsy973/Vt5MhIZf/imB79PqUBWh1Q67anCEBTr
0imLsvTIG0REpDJ6sohW+Tywv3tIR4MEvKK6NLrV/d2+0KayjpxSmgcWIJu7MnVjH2RbAVvKYz6y
ThSVJeY4qzPr8ZTV3W0atEuz0WxgryYa1fLPknFUGQtmJ9tXRFcTpaL4SlPL8NKuwxP9MH5Zo/6/
/9AstvL//0QCkMK4o7Eg7OKShSX3/1xD62rHw1bBheROqN0jk8hil/l5QcnD4W8QTNv3hANJv4ga
XeZxUtFTzuWqorye+r2XSS6y7b5XTrPcaS6Ly2JZLznc+V3TPlNnvBotTmSG3o6H0fbE0dLnIP7v
tSUqj0zjYF+31fq6bPxl43d0Q5hNHRpG6luTaMf/9+elLm7a2f9LIkDDgW+Rg+0fNnTkif3Ptega
cF1VuceWWT28o5Q65k7TRCvQW13Z4mzPacXYNnEA57Y8roqwIj+nPKX9spucJupryoYt5KVct+wj
/OdCw1mSnS0hQjXXx6GCaFdjwVwWweBRDNmKW0P+6LXs27VL9dwy9XDfGzIUPXMHhslTnzFnD7O9
r9wjJ2Adgff9bYSrDt8zd/7Govi7MPq9uZYNAUt5iWUiFXFR6ghXYp8Gc7y6ivBYGrbIUo4bNXOJ
3mVvtOWLPSIan5LFDMVoHHCpspYLSZaXZlLDaWSCygxLnlv2/12t+mgzae0GK+cOF+yfDkUSu9Cw
h5b/d+RURpeYvblMyXigT3uv7Rr6eOvGU2PHptv1kRsX08asZnq2n8gHvGp+fW+k44WYS6QRO9TH
hMkiXAL/U2rAYU2rftVW3kWJCHL2Pf3TMkF06lUdJe6yIAsPEvLexlev50FtL6NKGlK3DSxMWv88
9JpznCpuTgmGIaT25rMAwVobkyKoud+OWuz6uLjncAQHvK4bS5k7TfZvorYYiFwFNvqrgL049Pby
c82x1NJy8vzwSyQCbcl+W301niZC6CLsxcyQMcg79G4mTrqkm3FJO8Rvyo09PdEi4Sa/RT/Z9y4F
ygrcoOTpyGLlwisMcnT3S4GKFAfQZ41o7d2MEIyRXY+KTnZh4QgPQfvwj49m++mPRU9uY7biDsk4
SP3Kdku3rRttAI/l3j2h5XvbZvpHohEVeM/fcILbLxKmN3VN1kql/NVKC34+WWJDkGSgsEVGPmDf
dYXuNaG8RqOVfmV1c1ltXEGTcf2ZBt2VzdtrSVxt2ItMOxianA4IRKv5L0MoFp0gZtzZIGJRkkAI
jdBNmQT07plA2NH+9thWKJNEHgcXUHrUrl5hF3unR7O1DCivQXbOZWbRLKdnLuaxsNY/whHXtXOP
IvD/4b3V441QfA3iZCY8KhMGpLg4Ztekl+XOZVO0zOWllu5PrXDAEjV2KYDgKFxMvUMXVcSWxqoz
uemO/DTR1JyztI5r9F8T/g54DW74ij8jcnK059Xrj6UqMKj+6zqpeUCxUgDPzg+WtO4VG4NHsiCK
yPex8bYJ5+2yJFo0C41i7n5mEp5cDuFkaMyVHs/sYm1P8USqL+IJbXLeVRDNzip2wQR3A9NT7at+
S2PyDigyuqNbQaSvrbsD7sMD3vyhFzQdKisPU8mwqy9M6pgq4J+xXhg8RoC+ftiTvDIRQAOq3pRo
lTxxKb3hsbIXsuzESI1Csbia2nn2jZ1dzTgFodDp5b8cxW6Ud81xpTJAwQPbatPyUaxDd3Sy4G+p
QeKIes52QHawtQ4Ep95aiCea+iRsrQzzjgi+Zq3vjpH/myo+2JI4eysTB7LDCUnLyyDOBj4q8MWb
1W0RNVp5MwLZYKm608XURIWGUtqQftSjnKomJ31crHxfbLF66+Z57BfvQ96aMSuOUe8NT53nfTYq
/8p6lj9HWq8wMeynvsp1vuXaxCxSsoUA4rrKesbHf1VxKzjVe9KWoPvO/tQHBAqUHDrL6oeZ/qAM
E3THLfMHfXSp7+3n4PbLXiTVh1dbx1lz8oufFH+A/ZKjo1RyqOeBp7pgAc53tbdRaj+bovrKstaO
cdWNePu6aGh5DXAp6si/GX+5anxENuexR7yKa1M5B+WtwxsMmzMF62FZ6yr08yet8mnjk4G7QeBy
WerAVxyWQ5qq89hZ05kO+63ytSCsjLQljZZ17Xye9l2pTnlRvWo1nysoUziMHZrVdYfUs4kZD7tw
1kFr85laN5ZvRldjtCpw7pv4GXJ6W8WAJ/qa/PYtFLaK6IqUrSS//OszwIS5SvLQ6hHzerX2VPUu
Viw+JJCCqfJoy64kQdfRJNBHASQvyVKG+yTFMAmbqpMr8r3jl1sqNGazRUFkqMBuGsMIhBZUd9fp
nwI1/5znrQnILNbi3Oqj18vDgoMPsDD9vBSjtXNtoupnfX7JNnfipUVU0mnjscQwblBAj/oysPZB
YxMFeRBzzHzZndYjDcEEccBbhvhq/XdqINxQa8CWAEk2ZgFBkiQNSEgAVOvKu+ONL4UZ/DRr5caN
5T8aTn8xJ+2paUDerUzR6rMSKWy8LgLNeMzLVI+dZr7XmvnRFs6pSdGDQGay8lIUD4th7fK5e7Et
u4XnCAZSRazummD04ne+utSucV3mEuFg4fHAGy3SJ2MFuyelvnCvPCQBB+oUsGinYUYWTL8Zb7YU
Af1qObgSouzxdnjeQhjBooazli3HTpiHJSXlfCqfh9kfQGbSP77YDzlAFzuUE8q9zuExkb8nA+jK
nV9hTmGhBtawXBUUtC3ibA0BGTO6+9MfU74vKsScuh4XDm536H22FQjtH64khNVwkQvLSKNVQwck
xuJQeZYERDd+jbX5HLTgKHbrvSUG989IOXMcMP+p0Q4SlWHmGK8A9RQfrjTKW/XYaVmoppUDuUdq
pbsmL1T6s+pJT2iA3+Mmyc7IvYbHvpNXQjT0obOOlNKBGMQyTszyN3LXtwV5xQ4dIrRn4cB5Bcvz
kq5UsXYmyBP+jaTy0t6BDrYAkiun5wrRaGZefwIfSyOPXfazMhX6xFr/q5mSqPOZYNC8XiNz5eyr
Qb9CVXQq2kDp3Ju+mJ6teEjG/YDIweN9w5UlKqZZD62y5qyudLygHNpKR+xTy3yVujrj+sAgQMsn
hbVX/fKSm8aAYmMA/k9dLLE1ixBJEho8TC1xuS8CoPX3RDWonZy/DIAbkUTQsDtU7GMOPOQzjNr2
3TOrIk9l7p4CM7kkAsfI3E2NGCUAWs5UZ+x2rmk5h7lt1Qe/N76SqsN5I8sei0Rg7R8AgthZPccm
TULUZoE86xm8s1g0Th9fXoyl+dezqP1SVOXFLI2nTOOJnNhZuXjr+DAG0wqVY3wMHnS9Nai3utZe
E0lv6aVbV2D5T1NN8Cz03ui710EvsJdxSD7KPevHgE88dGhxaF1gETdzn5CKxHk3/IYz5t1IDKhZ
499q1FZUzN0WYdJF0tYu5Bb96q0VnDXz9sNiUbLYgIiEN/zuFDUEdRTzf+ubd80khMXuoKgzgmKb
6jno1A98hPxTVlzxrf9nTFm7b0t/OSdNuse+yjk47GJGuonrDqh/tuOHXvWgr87c7TtXLN8hUvst
gv4fDVDoZYUXW6DRodLBG7b9mHBFRR6Rc4uUB9VrlYATKiCZvZHOPzFAAB2w/41tNp690QxOoM3j
JhgBJHfx5TZ0EZre9ha5o8E1qPYzIdAzWFe/KValYrxyBiMMDF5CPP+QqrAQkCgtTKQEyTCni5lp
OhhiboZ1nn2NVUa5WlBelN2APqT7YVXCDfuZLsFX5hQtDzRSMU6Up5SjBmytGSIr0T69uYhYjRue
VKn4DWv/t+YxC3VGO58YrV9axOPR4HPOW7YZ+xkQVZ8zJuPgLrvygJmofFd4YpC0OaDbxFnCqofx
PLgTqrTJj70Zgm7N3hdDzjfUiCIaBCuQPNrCZ1EOiv/Z7Jb5ha182Hyi3pd+hupN9QElyZ8qQ2Y7
ovxsKr4XJ3W5ep+VmRAUN0z3pVhfVTIShLTI6pQiC2TU7kPVQa4EQz1fJx+/A19W0TC69os95Qkk
8h/ZBfOHogkI13q9Kxt1wZITmCs7iKt6EB+Js4XCcXhQiZwn8EhO29IZo0VH4IiDS7nrOhDIQCWx
USV+2DTjsUo0l/1dme05AoN46Diu5cyeQZbpPT0k3gWZD/laID0q5UM6apcZZ5gx2egpIsPCYM3K
Pb5kLBq4GN3i1nOTuuiodfZVdXW3Lzs575y8ENAMyXPfFV/9isKozicNqWX1VsPKHQoMZnEX+HBa
7bMW6TtiTg7kzN9MkrErl11MnqIficC+u0BhwJDFZ+GN9d7yhXdu6tY6OYjdQ1vfdAHWMO3cmv2x
esw+FDkPSumkGDjGCAk04dvYVkE8F7kHcJC96jx1YqIl7dJhjVZI6rl390ImxWVMIGAW8bvuFudC
cJtBunJXRlhyITvCCcul269ApJ+zdnBPjbl9rkYsMf/VqdAGDKaFfrfFg12XaEi0XMV+sdJOWdnZ
n8vqC/aufuJuNtsm0RpNFfuekzSvyDAQJmXBcfGao76uf+wMhVWl40+YYFlujtuKUucFh9Gi3VFe
EgV4O8x72krMtx1WTBzzznEPvs07BBZsQoG96k3u3wpzYPeVEyIkV+XXmJ86NbZ7DA8D9S68iWWS
AUOTtUsuSjQgvb1kLbE6d33fntMSvw0fxePqPI2O/uKtgH6MltnozhjTUFdFc9KWP+j7/HDyMPCf
fOeXTg7mTteRcfTkSWVdJ24QJZtRl/7Ue37sGu1NU9kfvw+0h95mXIdsv6SMstDPzjz3u2AsV1o1
RpmpSHeTLo2DI9ctW55IZrt8yNwZkFPrRMh4igjNbh6WHLIcje4m/TPYD8dWNan/aprmXYxK/tHb
XOx0rf0DPnNZ5AJVAXkauQPhD1CjjnwoPWhIs0I8hR6qZSZ2fzh9sY3S9IWr3kVWix9vWpsHKxkP
Nva4k1nt21V8tFr6tkqcgmbONVJVIg79Zropt8VhUIqEyxC8Ef+9TFb9w2iL+zQGWKjWXh4Ntd3t
Yatq8C9qiQpJ8Xn1cYrWXGT/9KdQeaNlRsBdu6GFY61Gdk+RBHYIKK1bZp/mcm4fFw3jnTyDRh9I
TlhsjHGkyU2omxz3HSd/9/2/s+Tk7VpIiD5ROzuVP6bcQ+mzCUZKNklgfV1glwHJrAYckhrObZEt
4HQ9BKETBLALmBZiTYMu7lfXobpT0nvtdPellQRC4lQNHNGJ9FoG+d900LvrKvOz1wRf84IRUOYh
K1iEvM7J+l5KJKhzLYCsOLyMFFvZoYac8/UqAppFd2INj2wEoW4hctoehDxJB6kPYp5FVycFhwPp
Pl1mK3nqrQ7b6pZxwMXgotjKeW0hSZtt9C32nKBazPYDOy4UDZ5SWrd/fjZsM3NGBnhdsgRow5/s
vNLSX20A+DDPk98ycD5GvwgwvKZbszIrLoEmQi3ZPGylTRA0vrFsBG5erPLVhmkRiAbHlsEucyYy
+AjKKbiRJC3zIsNbZnhLdHu/0ZOdT8xMRKQ8EvuBK1dsm7sjUXnZ0FX7ARuwaC2sACFGwbgnV8zq
RXt23czepX2JikmT1cMs6SKHJvWPywwp3ugLTbY5vnfz6O+KWd5pnb0bC8BYNyTqg7bq1OhMBDQq
07HXKharZHFGGVPRL+JtoGIluIS2pT/ZBZV7Av+wrq1Ly2SzMhOaS4SE6FMbjZvTr+jPtzqeSSEi
RaRurUBsRUpnaqWGEVsWIr9Ac2mN8MWBmjTOORvvLM59Vs16n8Glo3nVNgftRoZ4oKEGlPlL3ZT/
tM5MojlX4Ab58DQalX+U0KaKs6bQ2g0crZLYH12s1iHg9uWMS3R/V0kAbGl1MjRbCqm+eA9emTzh
QvbalOx0MBh5SKO0z6GtMvagW3prtO9oHyqWQmibmQTCvDCXo+723KTu4fvFbHvzPOWzB4HgehEu
+wr2zvRTIBwUnsgnKyZ989I0X23nuTdvxeXSTWBnRx4uXkMUQjq5uLp3WRwR4/kEkDVNP1l2R5mm
Lze7du5lkfz+SmZVn/vGeZ90qo252Pc8MJ5lof0el8zk/OjMXevI9KJvoHi3VDf2R/Sdbj050DKH
oAOhmkr3XqkpdizxTPhiyshhIbDUJ4g+4ZFlqfOLLWb6vC3IaAHh34aOKWqF4XptOOY+IeU1l4yi
fX4Wq4PazyF4J09QZo7q05c4XLJTNl0rHKHDadL2RaAAeNIidjL2P6cqYduGI4hrmcLbFaHRMchb
BUOq0l7dNuANGPIXQfXZOc6Abnn+yd0iFdr0P0pjQaJcopSV41Ol+ze51PC37oAUAjVzJZ/0onwK
/OFf3S8h7QqyR0d5gALobi3jzvWvjmnGo+goYFfwE0pV/rhM9GhbBcePWtvbiUHWI6QHeZ8OIqME
TlYViKXsG6HGCN+ZOzV3axFFASuiOETp6KnBUYHXyUrlOKSFpaIUMG7X64u5H80J5VOtIc91Zxf2
ezVDx9aREvcsr3iOfvNJGF1zd/PWmrDZQ/B06Ibs014tH5bU/fRs5mDfKz51rI5iU9WndGnNpy4N
jCcbNNBV2VNuHHPr0BlBcfCm+qdM1xmDwMIBpfTHszaAtQ8vUoB+TzB9sdC9SBPpzarM9h3NfrB6
LIHfMfrKd2Akf3WlFNeaxqE3gLQN568PuKTWXH+T77ntosB16gfH23LDB/kB4P/oeXMf23kQrjOg
QBskiO2G5jKZKH7G/0XYee22ri1d+okIME/yVjlLlpxvCK/EHCY5GZ++P2o3+m/0TR/gGNvLK9gS
yVlVY4yvwgFTaYpoDq9nqTNyWTLKW9ctbZiRnpqCs9vp5VYB6kiMgYxOhHkCDx0mK3nVzOKzA0+1
GXL7PP/f1WhC8k2Az/9SGskfpYXmckKA64z6PY0z5mW5yzSKXk13U2xQxVuoubhPEU6d1iOpFids
hsio5UbrLc7HGu+qLnjzB6ZjaSS4+OL3YBZyp8z5ckX2gvXjGjpbreGgZcmZvppU8tG1I4cNCmmn
ExxLC7UukyxcpazHAoNOE+SRuMKEG3yLFpcZlCOXs3MRpdO4JBZ1xV/xToVyCPRS37gOpJJeF+qW
sOrV9uwfEvR7Ti6OAJmTplL6n6ow/9QW63EYtdsrw5EvTdyzlgsLgK85wcXo65spp2pp1PG/pqda
MtxTinluyTKpaG103UKNhbFyCa40tl1RxrvHrmLpDa5TdrJ6lraoK0nW2kJVEOiNvWBs1on4JXTi
fmvW7d8+tk8ktj/nNriIcGa3w4j93nd/28YL1q5x2eDyJmLASeZkn7k1FsSQ47vuMJEx6+4KFCjc
2YM5EMpgeKC334LtBau4xMDDnA+cqMWW3dpn81OO3xAMxJcU8kNvyS6nDrlpgn+P1GDcgnmfUWQ3
HI2p3hky+800hvDhbJo1oXgudI8RW+ycSiv50ioGvlGJPNJ7bEwTtSWWIu2tZR+4b/6EU7BN9JOP
W8SK58MYPaNTNYRJgomdUIuhFvFldr9S5wfLfqqMhSZNxXM3DpZ1tM1KJ112LQd2LZV1rM6xYxr7
rIIVxu7mWhXwmgZm2YNpvOeVgTIRP7S+0DZY35BsLJeuBTJNgCN9RYj5lfTTRg6NA0u/hgEjfvUm
73ifFEude4OA6wH/FvXi2H3UkjmYNtHWlt24p8AML0OATY9yn4uhZ8sLN7NA3Vj7BNjqBmRsGPu3
0Kk+wiT5HY3iVjshgc3R5Mx1JkrEXNSbMhlplp7fU/8Df2xaGpLpU4XJk0QoPzgjE8AjoRl/F159
aAfaEj8YFhYBmIVTAHPuJDENLhZSJXXU/x6UegxC56oLjVcbQPLGSIpzn/svWuoxCPDrfp85Tbmy
jWxaq7wlgUdsU2C5WkwJvGaK6gdzr4/etXe6+Gb/t4YJlj3zvUUDFQOK5T3T41Vpi5NRDMva85JN
WGBL/U6+C1Q5Ng41tDcF5KdgfPUDmCmGNClSOoFTG8lgMfnWiyxQpKoKvqdNz4fNY9gzrj3I0TI3
kd+eVG142ybXH94cLpEyW5Ymi+ACnAIoPSkDB5o0opSrAol3A6n4T1wrnvw2Y8ImQx8apPbiOdHn
ULBPF0XW3qkuWlUeglUzmKsoNh8iTzED0oZPjO5ODEwxSmI8hXcAlsdPTeoffEsxQv0UNS9uUqcQ
pXyxGoit094Tpkh4J3i9DOXV60Qv8GLavlg6nr+JAR3Ovli5wFCzYojtb1L+FcZy0aKrjEMZ8+9a
mk/gq8dWOEAb69tb0MHU7AzW01hhu69LvSAOII+QBnHaCbxyzXSXZuPyyKhIvZTjC7kQHu3lA0/K
Whfpzuum8h75dxE6TF9aGExW+ouJNl67Cq970XaswdH8nWdRKpd1zGSCTH5kOvRB+c3VJ3tpTEgJ
DfvAAn+J9+xadqg/nRvGm4EESVtb5LFJ2gR2UVyZks50J9Boo+ZSPbopGZ46Hz6KFIe1Nn5OLtd7
pqnPpJfGjarzZNbj+FsLMOKxKztgkefwF7iDw7iCR6kJzfnw/BDBKXUGkqPeMBA0n3POzw8qryym
Z3m26r3IOTD0NVh0kfdb8icLNylv5oxTUE7rX+sMu02kmH8HLSTdogRu2o3Vnk6tIR7LF4Z8ensG
7qqCRFCEN5+l5DFTwAo3vSAK4OsvWTkkx+HghG53x0nibnuzPtlFVW5tFcZr7nLmSRhpt8pNoaMS
+j3pouS9isb+bmT2O8N1IpAOw0CR4/iLu8R7MUjnbbEcVBj3cBPJnpwvdv54O2a2YS6svfRHcW7m
D1WFfUi0Z6KpE8LZkG1wLqv7qDnHInWQQyzSOYXZdweGnNixWo+T4vnp/IURT1w/aNpa75rgpI12
BsUpUnckZLWssZOniYojUHfCPDwtf7HZN9feIOTUMNTexa5ZX9H62OKbo2PGZDWLFMxGmzEYYn9K
p2cKo6o3LGPYybgO1HfeDuoOPBBLwOhh+mV55sipkDXk2eJy0yM+vZYUhb0XGMNSVunfkfTTIa/i
aUOTP958+pJb41sbn6Ps1PwHa6kZ4PO/bToW0ZlW6OhkXY4bFbY9hqvAx+tpdIfJBgtAHTKRTxHp
yqQ6RCGElWqoZtvqff5jKhaN47/9oEj+iJXWbbTQsx7JhOII2nyp91F+S42B6UQHFDoe2iMehuIm
sCftVe31uyLWlgOFfOtMzjG0veJcdsq6DanLais72pCvrNaCQNmp7TgZ0tp+PN/zFlOfzcbis6PE
3cXeDy5UTLe0nLSVFJbg+P8IB4/8HbhuOC74bKyyfjACTTf2WBcb0bCzTqatOLY6RndP0x61z1wV
w073FrKXPuw5eofBMz8St+TAY3Zw0So/5ijNNxo5o49gBOAMbqb6Cqvx8PzXEjN0F0PWcVD1VI9h
ZW3BxjBGMr2GPLyYNqltQyvzegF3Xb2oCZttWsTFtcOOO9cPDqPi/NvX1Qw7HL2PpF8GXm6cAsY1
J1Y57LW4o301+v6uh2V2DN0yWhWZYkD6vNrx+vx7mgKZZXQ1arcqa2ax2Hbm7yRY9KNDimxM5T6h
+8OVcupsNc5F/18z76YNOeOfZsIXUxfWm49Hj8F3IDalCKtt0kY8Q2fnbT7imsmntIf0MnLrN3yh
E4WxDEupVnC2li4+w6Pd5Ot69OKTFqf2xYyicK0sElCNZv8oOZkna2wHirup4O8m0yjma9ofte7V
ndgTbLSlIG5IdfTfnTHfCwM25BmGlG1JH+mHOJ7+kEyNroVTNUe79/fPz54fRlb8cJ372lZGtrkp
ywAvedFRJGq9b/LoNnH5gOJhuX31EQu7WI5Uu1s1+NGCp6wNva6LgbgAOQkGQfdU+cZFIxiw6JjE
nqYynF6YtW2eSf2Q1STrvApc9DtVnp8fsIeVZz18DdnWcXv+LmdqicxCW5JDcdXnvI7OCu33ONT3
lVSIEFNVny1mscjh3DDPT4kPtocR38s+mqTG+e8pBJQuuukB+LYQcUXHhcuQnPZIiyaqHsRkdlCq
U0nJjONaD7ZBVE48T4J+V7W4KJXV5q9sPVnqlm4c8cr/zaOGEXWAOTKJLOdMpfb3+ewn2CtX2hTp
K7JmL2kq8tdMz9sLnJN3rru07r5tO2u3hs2qMTAZ/qJsA2OPMZ9l0onI36cGQkM44AqdKpEehZMb
7Lgm4eE5eXivHR71inK/HT0W5M5GTMuo/ujaxEjKwXCjnDj+heXpGNAxJ9zPkQ9Rpu4d/dgWZXbI
LP9DaUgHzxeN4VxwdLwNOw7sReep6af3jS+qHvkw3Drc9J36sVIm+aKv5Jcf0cvjOBxYnqo4KBCa
spNlCHXEv7fkYHAeSc3lGWQjcoHEMz1k4E9Gz2IAznSv+++ZOz9t0iGnxAjrj6CQ6wxj0JKt8bhC
0pasd8g9nCUdyFc7CD8Ct9j7GimjbAjf+17x2AXGcuohwl/xdf1rCi8FtXCHEMG2hEDZJ5oKtQwD
rz0Ok6Rk7oyXuh/+uokl96WLa1RElGWT6qp9IbxTZcbNmmpv4pkyZ7bryP/hgKaba9NVLYz20BhE
1yTzvUWfddgGkqQ4tX6FiGgOGdG6iZdd2EdPKLmuoIMwzEyiVwUeaC2j+BEbjUkU3He2dP/PPATI
iF0WM/L3RpC2zXubtf4DCSxA3vW+AXj47xLsLWtAYkbvGUcN1rwCAbv0rxJy7TV6j4Yi3uDzC1eR
rUcPPbb1fasPADzQnBdewGB+YSmHifHI5pORx8C9MgSCfEBjMI8sC70Kbgzpd0FW8OAmzf1Fyck9
VHKvdnSDyJXJ29T38kbyZMdWVcz4ZRdujMoaCJFt6sKvr0XY/hMq4lTMWNyHAYGQk5LxEdWyXKsi
UT+6yf7ZsjsUnc3PEdrjl+YArkqoYnEPtHczKbqD4AZYOGIUB89n/zB577+piKOf+fsTo+EdnlGO
Ki4/Ih2D+xlPXXNIeiHO0fwhSSQcMde+4epJd45C6Eznzrcop2A5kbMuRSb+5G8sbmeDoUnRZM8J
A0eqizLD7kgakEPWipn6W/syT9RrV9iwgqKHnJ3cgPyGZSo1uTPK7o513zmlLq7aKkgkYo3z5ag0
fEU0TPZtqyx8MYyM/nsLwmLg6VXkw7kekqtWT7ALcOAySmFQ07fxtuV93Jah1JcRB885q72jhplz
X8iPwKh2YaXZD4+ZNkWSv8znP0uMa+e7ZnwuJ3c8ADj5rtKyPqZl4BxLzThn/YSE3mTWgaXL5krH
QHjIh+BSbCwx8J3Pvw8iT6KMbEvBKZaVLNU9G/wLYxqumsRV6buw3vRW1qv/foomG6rd86WQ9Vuq
+ZhLnPy3rUHnmq+z2ko3Wh72b+JFxFqz8/2oBtUu/J0GR2oTptpNcAIxr+zJyRYevRBVYQ3wpPJe
cj9yFxmWyHNSOZ9hBFAumIkqcZd6+1T11zaPdibe108G8AMDRaKBMAistZn12D0mqC5dbJZn39jW
k2Knpq/KXVnrbynS4Abf9LRmoViKcUFLiDx04UIfquJiDyQrPEIRn436nLTp0RuDQ/PZmQdMHRTJ
Qe69ZMClGLleSTLwsmA6bwAfrYCya6uWBMgOurfOvE63Npb/a2oc+yXXcE6qChWVOHXGL6v+UTDr
wUxVMzh5vsBVa+lnJ4EykbJSMue1CgPHuhOYe+GM7C7U7mrfgdNeqiloLq4ZEp4S5nDIbBovHbDh
rhkN2Jlu/A1aVbwE9srxaGm1QDUP2wfyDDERzi1DyF3f2iOt1/TPc6VJZ2XFV60ROIhGLMVETlBE
dD865lbf3EML9jSS2NJF0J3LH16QEBWlKPAPhkb06tcMY7WGpECVYYr0ei/kui71FYwfc1l3vnPE
47p6AudM1XerZ0BM9UlCqa05G9gLuC5gbC/1DsiM9K2PFj7bVI8Z1gdMJV2kzQbEwfroKgwfZTzB
FbbkJokk5JT5TFNoRZpj55/OoWs77MWDnFYGQbu7Kvxbn+jtOXXlGQjFsKxCzG3etVLT8KGQES7C
idGW50/NOsNta6HtpCIcP7QiZvKttJXNyOcVc+A1C5OraoRzseATckT5grFBTlFjY17JnC7eOZOA
7dHHsLGYEW4LoRlbI4jqnW5SmkKOzVZZqw2XxCg5m7uJJWN6hs8gqH/MStvJsejep8G0dh6cDqPz
s4Ou4WPrnVCeBmOeFXb5LjdS71uf0/xZCLj6kHY+sbnhkFrSIXtS+2trSGoeE9xJmZNVhxySFTKA
9f6sdrzSjm7IPTTTPanX54+hD+Tw/svChe3n809iJc6W0P1dF6ADJua1KVtxyV8LI+m3KTSX7/TW
x+LoR+VwD7zubtS5cQx73FfjYKVbiX5gTrH1ofedxeS9GfCZ9fSIchJrbbLCs9fY30+DfeTEG98G
rQEDiYbTIyXZ/patL34owHgQRdcpwFAnZ5wI3QTSsyJI3nr1z3/PCEmWWOssHTBlXwcnHODZkm0+
0BPbtGI8Cz+iMlHNnqXauuyYm1M5NWvld9yOrnawm/p3Jy0e7TI6OhSw+Ivcjhh/mv8uA2bgBg5K
Cbfm0QX2DV3xlaurvIzCZV1QSZRnhDmAWmV+NH725aeifCOV+MF6yX9pQ5weU6BYpC1eXB4j+S02
wl8yrRIOJJtn67PhbfGaHco+63fR6PyUU0tKqPZigFPOSPx3bi1zCjlC0XW04YUQL1lW7IB8fGFq
o9Ez+l1Z0g/m4RUo+ZoQVvkqw/A6ASr7339+gsm4eCKfnrsAGYt6W12Ha96xJ2wjveQ+ZFp+EzyX
d7RlDAC61t1NriREKup1piWA4Jhc4N7B9VCW03TGeGovfD3oPmbKJOKne+hg4VzLkd/mxHj35iCj
5rv3zIolrsKkeTG0WWQPYQPgzBYvuuvd7WbYpWBJvnSeIBNbWCMrkK/+aH3IkVS2U9Pkzqiq0arF
9nkR+wnDIbAwDybA789mlWPQXJbgLXdk9zCZ5l22S4p+XIZ5EZ2wUGzbMFu1Vlw/8pqBUleW+KKo
/IYBV1Ir02Fjh8XW7qttFVTfoPD3gU1+PdfjZBfm026mJ+LBThZTWZ3ZhjTNzj26Eiqv3vuN0xVv
saTQo0TU9oUdwNpaW00PvBlSjZNFwYIL5OJxTJ1Stqzi7/uZHKsjqV9d9Ta+M/tc4km52B1Z8czM
Ptt67ZOBXToBdpWI7EXgVtvAste5kROwNx7EIW5sMazmkxP7eB//sjDren70YSg/XTYO+kcJIa+T
6GxG1GwYxCYH8F2n0dJjbB0ZO4Q1bm23/Axb+aeomxGnafUhMsTlINP73ZjFe13SpTTjMR9DZr3i
QZeFzY9arifEwGHDeh52hYQiKpDdklXBCIOpFdR7AzEUA4LcZWPLrA+k1Noda0Z2UPINb2xOYPPL
5Tz5h5n7ILxg3lhJ88UwZZ2h+V66KPYAmnHmJax6wgwQnZsSDLbrmsgo5kXoaPCVdD8dXJMLZ9Zr
yULwjglECX+CD+vdMezjoGhJerKcyFkrwR7FLv1tDCrYSruWbFoAvelUuwwjo9ZVf1gFH2/02jrA
7yFl1M2IctZxdO6r8gse9T4bZ7KjU1m3bnBBmFXxr2w2BvY1BVSQI0BWaHMbT50NvTLOXiW5jnCq
qlRxZrQXmRRfFSzKZTLFHoZB7W9W/I1oPDBzud8CqtWqKyg/B1KOpqzbU845BrHhARsYDEiXLQKN
jVAIQtnS0MQ9d/zPhOnZcmx4UgVWdknYjdWnkbYyrfDDd7HHEPSGRNa4tyFMLkJgV2ZS5+4wr9/y
kDwCszS1xC+/BOjM4xt/HWJcvLMot09J8RpyQckkewurYS8q2W3djtI8bpqXPrR0dmG4NbXPzVJK
4XuBWUCq6D5G/t4jE8BKipbbsaxfIwPEHQoZFv3fQKD7lcE6P6IZxaYwffxSvv2XLdNAwlxU6/pf
gUGRmRY/1Bi5Z7vEDJBk+Z86M3/JEBe4ShNvXzvydzk4LBK2XzKQAbKjiukWbDGAGIiFnfhH+qtx
8aZ4bfxouoYGbYDNW9vO6yAj74/VXNAHEAn4R5fxIZ3p6yb28SwegE0FDopGOHvpvBY3GzXbpPff
8w2wGd6ctEY6SXdhLS+l5/7p4EYlloZOQ8zCkign/bIu06+y9YNjHp+KSg5LT7N8PFpigeCuI83p
oTBRyCyfLDiqnzVLZLy3gD7sqHr3lI+KQi/mdUSVUwUTBWvf1i9jA9OwhszHXhLQLG9ZgnLGloDN
VALvMaYdK4OnDQ6fkG+JmIuFd7zv9HGpN7A28Dx+BiPJSh7fa3aa4yOlU8zKLyul95vkIXJL9DA2
b630MXvkM16Bcgr8bFVFVxx+rdlnq6nj9e3Z/oAxP6ED/0qACp5SA/9Ml1sXL3LnODmadKFVzaaU
1bdTeu2GK+mPHOEMVKRwg3KfB2F/B1JEhzZDFES18FTxDdubcI6R/5lgSO64i3Zu2nyHmhcskK1+
jIZHlYrFienptgKvh+0JpwCRnv0IsAiqCLmikBRIoEJrY5txvZZTXd2mFGsi3vlDz9281PxaHkOJ
vNhrlFP8LPF+dPsP1fAGVaTXyipzds54wQ25w8H9Zdj6wCO8IpzprcTovdRz6yFdca2Hgg4JYsBl
ktPvto+Z5KBpx00naT/wdrYXSCv2i0ZJCCeQkxxYKCECUOLsxOHJYRn1W1x1L5MLGqPGmq7hlF5N
lQdrDwOj2XY8CxlEo3VU/cqNnbfG0MqV2wXxiQx3eMSxcPNhfHKIJOvJpD7x0WHXHPCsUhRyn8dr
ah7fJrijIKauKhnvxoAd30yg0XwNRfgnha5fq78azbIeZMeWRad7KyClzZXuDj6Ne4SPIPzXSvGB
xsQSD3SfNRZqChn4mlXFMMPI5nhmssvYkyWZ/Tu2okDqWNCp/XKhqEPJxQgSlxWING7wQW3avDqY
VY9cMmSf3CSfjZ1jI2QRGNKVBQJFaMQ1WKO1mhV+NWL5NzMHiyyX44k0DS7kknACpp2bb+F5z0A8
4vtgGUpf4NwzrpUp9pBM9l4buMfapoqMNH/b99nV8eZoTbMHk7IYZP1I2KW9dBTupMqfaN8I+tVN
cGWQe8+SpFmTwiKYV06fAg5xF4La1Oj+M+ulxY6/hIXQrFindSyb3EE2usCwdJEno72g3+S2Gz2W
p5TeNpQmjgqYMtPoLQezG+DljavR8+JFIEfC6fjXSg0bs0BtZh2kCnxxCWqPdEjI+MpvkReU+4Z7
y77l2dFUYq2HE+LjfFPbJCFKNOKTz+hHBM0jT6cfI0n0s2Ym8i7ys50UuyrWzumIrdX2cuIVVpEf
Gw/eY8HMVib/qpZT2M1H5ny5fLF4ApAU1NB0we1twkTLNybntoF4sjJNMLM6MtgSofOkUgtWHJ4y
htmGXMiQgkUkOEAtE9N5NHkXv3cXBIxhH2GcDcm8pKTwYHkk7Qn3x1VzQsTNGd/6/CUpzsYzzF2Z
50lR2spAZ/wcJBl0CFM/unChluymIVEypAwxXaY/B2Xk2Hpzd2OWjcd1qWtnl928yKHW+F07Dl4A
nW2aMAnCPVlRe5VgOLw//wsc+f/+r1Q13s6u/O/WMZO7YES1gGrUUCXE6T0XFQttAr1YGrDhKNO9
4gX+l1wNnKpvYDu9BUqQ/DL05BfB0vC3DLdNhzXGMacvQvIsqJFNipeROyzpWoAHSdfcPeW4HIRS
/DbML0BHw1/fwOxKqxi/lWCy0Xtd64iq4p0arn7edH3bT766xxGPs7QIqgPDyekQpbYkvV8tbbd1
fmsmBaTFCPQuBfc2rdfzw9TIV6cx1qhd0xGwsPbuyZHeVlYvmbC1S5XZO87Df0bjVfeANvA49cph
T3g+/Uig0l6m7fsnAcXXtWBfOd1n3gDZ6kujOUQFBpGoTpo7hDU2tlSmf+gbLTy3Gp0gYc36yjx3
/RwLePAJ9867iZ0Sw2aYvbeR5RFrtptLjDa49EGqLu0ewa4Py/HbT8B3Bebt2TvSzHKLdl772hHr
X4nB6LZmUHavHlbvhTZwDkGaeRRa7qxNrZx3QiWY+3P/1uC73NFyqpXZueab7Xjlf59SuptSsH6t
D6xzXGrBuCDuLpgrTf2qrDx75QnWLelxBkNTa5uQtb9du0KZgm6COtkFRfeYjHlDoZlcxwQ4nhVA
OEig6pjuMawVRrpA95n3aP75+V/PDzFTZyySdbd8fqrrbrhPTJCfTlO/2MOcNMMzzTohu375n1/D
GQJsgf52C0PfIRAJ2aXTy+EyFDoma6HZ1E/ERv/nC2r+amAws3B0FWz+ny88/2zaP1xlDOfnJ3JA
fYJbgUUjiU7/84Ehs3YEEvh/flVWOba4BO97ljbBJR+j4BJC4j6bOIVDc5jOtmLIOFrhrvVYigSS
prygbR8V9Ly1gS56lngR0IiTYcduqHjv6HoEJ8rollErol/aGO41t2m4mcmeslTDJileA5bAhv1F
8O5f7CSf9pQnwGF7/x58Mo3giDES553xfrNXuBVXz0+rPsFvxKGzaXG6zaOiaeayTVUKnqdEkpSe
7x4c1vHhHoRHVZXmri5785TUQYl2VRuEKB2dEqP5Nc6kCxYsvNd831+ZzmogZlFIr9fn1S3GH9vU
5NZ8wkVQXcAP1qpfAe9qrl2UWpu2shx7N7XVMZtXGZgOnnsXNfpYmw7x98qdneiNlV70GhIl37gT
tv7hqRrwT1rL540w5CkgSP7KcGaYDznbMdmSSb43Csh2crbxVM6Xg50YJ2fsfWT6IHj4Ha4GHnHF
svGZgHdDUb/kQb5/kigcyaL7/xBHMmYQXhhe9IvIpt256tvdpG7SXNny8tk61riP/DjZZF6ar9EC
qn2s9kOLOPZ8af/PKA6xE38z8y+yIta7ak8+M5G1UIwfCKjlr6ExbCJXt25lS6k6lhIQrirsSzNZ
HB2hR/srSdhouuWudBePyhOqUjSw8YZKUSEnntg2omtfkhSjqpkQZ5OTwjnkVFmw08Z4+fyunx/s
eYo7JETzHD88OVjm6ZDMwxO9FJLQWCCdJIemo2sNJkbHKV4OHl71rvVDMiodUvjzwxzlYvF6+iLr
RmyNJm5XdY27UExOgMhruffaCDdDmJbUqEO/eU4y9Nzmr57XuODaG0+gTTeeeHO7Pb5ccS961Z6Z
p8P1GxrxNeWY9/M87y4ljdfpv1FXOUoy4XLcA7olqWNAKu3IDNSztGwN08FTFcEcL2tXuiich48Z
l+QyBxS7SzdIku7DjRnfhSHYBkCh8lQGUCuHWjcOg0Q4huoCzMtC/Ogt7xtT+2iV0QN10l9WHBbr
eIxAVMWUOrz6Tx2gbbiViytAUEbbMJDfBNvgoUJaDo9NCt1Pls4+alZSnSyTN6tVsbobhf3TB8Z0
LAPzu6g6zK9OPPOqjFtPMtRBiy02zhAY22aarkzXEupwDxYpiOAEzBUUTucnC7hrnh887OgaacpD
P/h/9cQdjVVapLs2M6UFIETbeC4qKhcDP4lQxhJEh7FksGeAMRcZoSaRLzyvJN5nFOM6B0HywN0W
3bJ82tQsoMVvS0wysBv9MkJJWzizBuqydG6Bc2AFgGT81uN0PVWkBLHSHd049w4WJi2gO1RmBotP
VuY8EnPqajdO8/4fnZkPnjrKHZCUw66aSFj2ClvOmmRyR57TrS2KW8uCfmfauEBO4FnlI0jbDp2g
+u7A/OwtM7N2sIpXUxngBWLug4RCiqI1M3ww7KJAK2TdjuH9hYjyPlbs2WS1/Qs3yQHoF/ipxP8r
KnAULtX0xYrd7cRLubUKH2ioPpXEo9hhISVCqyvgyQarUh+uscRuCas0IsxayvEmSWawakDdfWUT
5uOdxYR1LqT3y51+hY2HXO6ES8ite6tuiJGV7t0PJAbPHNp/unF7qu1GZxPOkKtXKpdm49e4yznH
mDFCa8T72m7ZDs1yhvAck6FKffGnGZ0Ss1ftbNOcIr4t/AQsBqZ5AtmVpq/Zq80ExqgelVLVVhpa
SA9fc721ApxkC4+Coneq1MPodQinKQGjHBuuaf0zRPnjWtqPTdZzUwCzEIPCe27m8qaPWrHpe//L
6mhjYHjv+oYFah5LpCpTJrtGIYsXc/igbb23oDO8hWaYYMnTYsUTV1X0lwPADE4CfuMw2Z9ZX4GL
Td2fRBc/DuNcsgLeoZowpUA/PGsGL4SKp6NImlkc0dnmoKOhT6R+UgQML2FwUwd0slEZ/cl6c9pE
PemRREXkuCcqSDVdC6vZGBM/CDEpnToCH2oGtKNVZGBsyzx6eUUyl8ge+4awHkSSbaxM2KI8hHBW
dAXRGnspQI2ymdZB38bdXmMGbV1MVZmrbwNEyW1Sw95Lul2QRvSMhXdUlY2BvZzshc7K7k6zALAU
hJAxguWuAzPUvRmeGldROwcoyhE3PLxi0IByC0v+d+PF37iUKAAs+hGOsM5P3wgknz2WUC2xE4pi
SxRizEMgamzY6xrrB4HqMwHf2ib2mxZwpicGSyMqAkTmwI/XdDhv0PYaXizjI7Jr2C/0N+nkRW+2
t+nbv4MFpcuLTbgBEApXTN8YhpSLWFcD8O/Zn6rrD/anJa02rlRYBYuqJJJVSP1b+vMKlerNbWNA
PORreepz7A1MXWOfNaoKVh6d6fiPWv+jGAdv0be6udZVeAW12Lhrs2lt6DP3sb1EVQu1MQg3WBHx
ATjF9yRMgojSv/AIRfOcEb9GzOJECfpuHIlOcDnx5jC7N6C60nrvlY8BCBYQnsDud5LX8/pY8aYT
xyEgH088wjzvFPhfUje/9S7YN9yROKnLfJPq51BhHGIGbW+wMOwMN3gtQnfriDxfaQjH6xQruKcH
zq6vKkC0Jn+dpW0YYv0GlPdj15yFrrpMtvc710l1kC4lrUh/Lw5BNtCp+w4LFsZgHZAkLSVDQ2ce
DbAocDGGWBP1hvjNVJxINmA9qHWEI7c+OGZRnA3pF9syNcWitRLya1EX7MqPwRj//n/YTPMCov+L
zMSuKtO2iLEZrm0JR7f/nzWzVESAQlElqYnK4Ibj2KbUbgz9f1F3JsuVI+mVfiGhBMeM7Z1HXs5k
cAMLMkg4BsfgmLHTu+nB9CGrW2ZVamuZltqkpVlkZATvBXz4zznfyY6xN5u4Khzz4e/OwblvmOeJ
xrkzaLJCo1U7hvPTQc10ZAfhwuOMnK1ZUYDqFBOwhCknftD23iXNXe+iJq87E7Be+cs6lgFZ47H1
56dkyVT2CWnVto+Jdcgy24kE7TBE3ljHhcYH1NmKbGTvk5WvTmY/iTtmXOl9mx2bQLzlAmPriv52
978BdXn/hK1aPhzXCkwfK4vl+t4/F2MSkcrckEnpsQR0wYNntMzAxnMbl5SH4YfdmGWX7hwspTSA
FNVbAxLFze33UFvU20Wli9NIR+vU/RoXqT0L7Za2m/7AYTY8G0xDBFCRU2nDdF3MKIMAqWF6w3xO
AnUaOePfBHo1goKVXrJT4nXlqfOn8CkVvwHvAZNSaNYGQUaMPg+kc+a99nv7TVvd91+iUfUad5nF
0Uvaz0NZnmRg7xmgys+IOwhj8zbkT6k4vUFqcVKzvJtVMmFDwxDwl2oXatHcmX23T2tH3MUYhOpR
PhUxZLX//2Pomv/lMXTQS0zX5R5KYVb4T4+hifkxRjm1j39VKoWRg16wlLbRrTTsJgPYppP189nz
jWd2kk+yR8Reat4xTunOzhv7YGNQHHAXwFKgQ65ex30+noKgoLFGAyxoMXZYQYIH02LsRKPjsJ8c
6sComtjHUklAQ3VycV3xQ5laz89p3rcB4VIb+grk9vIpYJgX+PlX0XXdS2wO8aZrIjCCnBIrSaVi
lnbFhnRRvuvNoFxBQojWERg2WOUMS0cvOjOCgkPXmylwLWDjf32A/6OKz8P/o5vzH7o+/9t2z/13
uRRkNv8bGj6XEtV//b8tmv+l4fPuu/r3f8v/od9z+Q1/7/cMgr9RxmlbruuR8LMdm1/5e79nYP7N
dD3LdxweRs9y/7Pd0zb/5nAI5Vbs2R5Wo4Dq8ubv7Z6W9zcb4Bz9d5ZHKTMa0v+k3NMGiveP74Jj
mUDyhDDxuplOCBCYX//6/ZgUMWWg4l8aB2s9VCd90HbAzmpX+4JMHclRQlJBsKmGpL0wwl5VqegP
saduZSQeXc38z52Hz0w07NTIfkvp966Bsb+nRA4jM8Yn6ArdJU6ZMi9wPFxJ7o4Y2w+mHHUy7WOO
+3A3khJjZI6uQuaR6Cy3zmI4JD1dG9KVsLfn4KuTrrERGcdFZ0oCgP/BofI5oNX9O1M32EzS/9KT
xXHXE7cu1otoCddsGLhYidYkLkDEN8dTVljFo8zScTck3S1N5bccxZtytLvhjojL9WiLP3OR4Wb1
iquPVWDOGxu0htmtk6HB3I4WG96KKGB2lgAKs1Lk19oY144uPnqI3Umn19YQTq+ixCrRQNpL6zdh
jD+gk9S2kva9bfj7SiIFUazTQcBw/0iLCw85g00IV3Ib8murUSKVc+hVezVT5CmYSzp43enGjH4x
0T7wPQrGw068LSbuhE0YP6QirHca6LTJ0W7VdkV9bkXy6VcdxGZqNU0OBlwioiszW3xhXXdvlINg
wzxRNd+zvchgy8zkZk4Vg2xVUgGJsxatLyUnozekOsSJnpFo1TbNK31861gzmQbECBKem5JHFMWU
kEPr3sd1XEbzqlTLH9t5j83sjSevU8xLQsovaLHPSeLMxymrYHRdq7lZYlf5e0oMrB/JmGWt+8EO
+Zh4SPTO3C1Rc1RkX+or/6uOUCQmycayCAD4AAxMCMJqzp8TJDXRO9Slih6acH5tMuSONAQiEjfz
rhXUAeTQfBXeQPQXCAzBbHy4+ODTCfMsubjikjfJC0BXUmF1bG4EoPBC+8bJr+mBjetTM+R3SyXE
VeseUUSuZ9DQ4Tja697S+GzhOtzqbnzwp5w7xZSUW4+Q+apaJOsi8997YTO3aJN7D4tpblI+0Nn2
JUmbeNM0JCcLjfZn0AOi6NqqI89aOfFPmSh9ogcN5Z3w/C7Kjyz3BvWGlC+FnBIBgNyYsHzLYGxO
nRFekJK2ceXoZ1832EvCEdsPVTIFlecj3Pk+IiCXMbDvHZcOgbm5hIJDXwffXNcZn08H2WgIW8ZY
TNAOosAzmHxZSdTehcLZD5MosG8H915HC1zmjp+JR16BcDqHcwjRilRPtVy1w8XFVytnZMOnT4i/
3sLPZ6bi3xspGfyqlz91apyAf/cbDN1M5glRrRyP2ZcTEw4G4rVCg7PO7Jg32FXTxkeWIhCBuJXW
bbiz2uo4BJm4BDjAoM+Ou9CYhwP2WCrXKYAapWgOfrAzEtLpXoL4bbaOsUqHiWD+ABWpgRC1CxzG
+1PIrY3aibNlKcBUhIwchqEbjSckAKjNwAtf5eh/h0Xf7NqULsK+T7GKSEosNE2hdkNQWeVMRTUv
d4WcTGgwuVW+oBwCVebQKHQagenA9z4x5LIrw8NZNUP1arSHEfzEilATK05ngdDWzZVTmPnNMPis
h/Zd8HAe0xbUEJpMRFvjsRZge3rej5TvMCuWmPIyDjEwGIL0VbvBivnxNHxK2iqvTA589J1oN5Tq
nSCE3EF6eXLBRoCLbHv0ynLBdexghwEgMLKLSI37ouXeF+avxEXmh2EctmLqn3s0P7zB0eukKLmg
4AkL8iEZSZjlXJ/PSC+gGOaTPRhLu08Q38xRv3oIrVM0knLyIErx8V/87VAFPd0LsC5bRYEdnezZ
6FJMgANy4/ThluMSfgOEQO76LpDFlK4+KQHBqaX8t3ytFXgBbLDWRrRttxviznxheP7B0+fb9LfC
YzIfmphaTlqLaHQY4ucIvKe7hDcisK+wQ1LSzdPAtsFKSfNT9Vol/sZv3GwrXGZnBUc26tIO4KXp
gh4caMHLtmM4Qw/CKA1p60xvY5Yx9Bh+d5iTKWTuqB7M4m3d0mgTRNfEE5gtJEWiiYvTBl7BekgW
RiecS7ppp3VvUGAD1Gsa0pdchSu/DcjqsdctpZdwS8ithUsMWlRBspYTgfsI8gZD4W7vdVDn2tph
YqKMYzRrysZ8Oj4kxucpbZ1D0XLzmzMA8SVegB4KW9V39yJujT33IsAm4dHxg7Vnw7Phb/YAdmhP
kwSbgUOoRd0GCIbPY3GmIKO7g6h36YK9l8UZOP+TJTv3IVwKQRoPgFNcwBVa/m1nxeqpLKAh6DxM
NxVqOSGodHA+oE+ekjD7iCQzw0AZB68GoDy1/q5PjeCSHPsJjZR3CYwOvYqMh4yMxdfZmyB0r3pi
PbCTuTngiyTx0PgbsiRkCBvr5qQLJkeCxpqs2YQbQDsroaKRNQ4Y2R3iyZo3ZjoaTnnW4i9PAxvQ
IJnjiU5sTRLlaxF67mbADy0WDmZb0mtBtzp9Lr1bwZJMcW7jBGkzhYDigGAZPCJ9stn7EZGQTgK9
DOvc2c6xjbmMiAYcJ+BbRDz3bsj0YmaJLkwI+CaWr6vVOKRShuwRV+XLECfQTcw63VdkoNAnSnhg
Xc1wJXzEreidai4amz6KP0wW6CRqvuPldp5rLn8tN5wDhrKQIPWeFAK9RZ1yd1PCnEmHGKxShVsf
O8POTXN/P3u0crTuJJfnc+23xp+qGa4OCDGuO/o1MW15gUBj5/KxcE/awf3lMpA0x3EtGVmu0YJ7
JBseTGEOxIge+zKpduMCPNMuYOs5qL6EY2FXn+fgEnjckjJIL+s+67iC8xbYbf09JUW4n6qPuh/t
09LcBVQT8Sq2w6uIsWUObXkci9FZU8lyMIMeuO5EzVaMu2fsRbetCLCuHdRjgUKw0a+dGJojwsND
HiuWWqsvdmMENWVE0KhDpu6xQh32Q2j80jhYdRIhn7oFBaIYjBwQvDR6hNuaMs7Y8ndqxnjoWBU2
qH4Tj2GAD9syIAGCuwggaCL8s77mn5aVUgXSHmGMGDkWA0tMLZwph7Gy4CjUkyTECp7sqX9CwWJd
dlllc5OFt6CXgYXsUI14Stza5thVAZluWjaDCc1A1VWz8YoSVLDxQl5DbIZa8HAs/e0DFrck1sdG
guPqomWPtTo8KZIvODGzdRCFRHxgwR+Lglvh4OJ38KyWGKgwt47VPIpe35LRq38L2Mk1+f8WDgNd
BwnmERmdWYn6dRxzpMSErrPhxL0Bo5MedqpNvtuE+ZHyOJS3ockjl9FvGiPdySyPzgxlq2NAA3o8
HnOOWjuGdcmqSbzvNmWqPXjUvlIgrlWnVtBnKL6y1LX0PJ5zr4k+6TSGEeQyDZ+YAqxjh8Z6+pAF
8vpGcCeXFnkawFv4YIJfdDOIA+aTmNlZ+FnwJhxrneHlsVIPI4DnYxi1Xs2BsGhOyykpnwhuQhOL
c7T8DQupLhgn5U3WEQPOMNyRpDcvjAJYN4oEQn3JsRJslMqx8ug4p7gn4znsRMBrO5GGNspSsxgA
HIx69w4jdrbtWYX2KrEfUst0iESG+J+y6cDOlAs32IYg5NezHaYwyPILO2q0oSEqW1nQqOhYMLG0
l5DqZfElJLuCan76svqQDrBQtjsF8vEoWvUrB66N/kFEW0ftlrnnwaLwFdoLqkemkgJ4bahuQAnV
Uwqkpsp/+T3HV348rFIpaRQx/4qyTFM3I34nTl7uUtxhxEfmcyZTgM2HybSHQz5DLlQhRYIp+VOZ
yzOWNuhEiSYt2mb7bLS+Byc4lhJyh91BHs364CtNBL2VTgcHf1xmvY518Z3fHJ/cXVoi0Wpya4RO
imgDRQz7DrDisaVfxrj1hgtTvZjOibF0cPcxgB++rr3Kowy7FD9cYY8/rVQP1NMSTVbGR5KNhznO
H/Wc/5RzIeA4kRMIyX9XsnpodX4/Tlh5IRqAa+GQUM3+GvzXxOnRv8dv+hkPGgRYffWjcDyi203r
3POfLbufb4x8Hvtcvgeznb85ynglcxM+056TI+FWXkS0H1DoIdXyRIGopOUee1JChoRoc72jVhC8
qn8I/WE7K+fJB7qzVH7TopxjgBxR99ZNgKre+QemgZj+lOftS8fJ1qUxV3CrcoydJJ2kOSwNafo7
tHHPpnV2IluyBqc+792YqwXqbNXBW3OKpuUpC49R7VKLGjkEiAvz1OOxiG110cV9GbJVJr7lEV3K
qFE3SwV8+tTTbnzsk/p1DlGmAr/8qaoB5t1Ycq90p30RYZ+NJz/dJ1NOGAWqHbOM8Nh6J4REEoAN
h2YAEdxtSj3duS1H8iQ06ZWbdrhqyVi41pX+Hw5X5Dg3+G/L+3Es9jQyluQrAeGnOdpcA0wUa8Uf
JzaiByxGzNy7qThZVklQqafKhr36rIFjrFqrUbupmvZ53cEgSpiXA318wxbXZ6SdPK7N67ThWbJE
kL2VCdV2sUlKjdXahAuBp6pqHQiYDezl3LJ+YAXaO6Mj9GFzMuvSgL0qxH2chVlyBte885STHJIi
hTcUN4AJQs0VcSaO7tCNcZCjZLMo+nFt4OKcC1hy8OGpJquKj8y38fHBdNxMKZy4tprgwgcv1Dsc
cX2ymJSUdTTewNlbmg69ZXQVvdbkaf+wyOaMED7ykbuiP/wxwJJusoatwftrVK+7muxptpwmk3M9
TDP90jkGeprl9ux3KbuveWdO9ryNc1BBvktqE8P4XGJadVMTGRh9d6oG+4FRYXsO5MITCraZM7Rb
sQh2MTFM+BZqv+zyxVD5lwAA+cWeq3NqlRg7J4jb8Ux5XOxgwKFL+sDe+RvEFtcSgGZDZewA2a47
DQDPrD5mzyu4WTrHDPbuKxjiGGdzGkcztHnoYAAyNzCy3jCOvvR2Ha7M2fgFHsqNL95MmKR8oR0l
WPtK/4pAFrne8Fu5dXtJWyKkjQefJG8WXhZFOf4MiytqYN1jq/M8FqcIWXznZvKFQw1C5oDh5y9M
z4oewvnUD4tIJEIGsxNUM3KfFNMU9DuKfj6NjZGvnZg6ldx+yQR8HexZbzoZ+mNB24ik6xjy3FEr
RBYWaXKdbdxw4tXr2quim9WS0PDrhqnwNWl0cgxUQi+1Q6PNuGC36U89ziVR5BScdDmDlZ0ywTU6
yNM7GWJkdKhV8GdmxRiG16YfzldARt+Nnb7isAo2SY5WStMUl2acgCY2/CeMTjzcsab5ODHsvYqG
j8Tx1/XEqKTiJneMSGWriOBF4FmPdVh+Nqw30XK6UE19iEX+Hox03gSjyDdVwrHYcnQHzSobzhrD
MW95uUHlerNdt99g5KEn1SPCbmSTu3KWRDXIoksaTYRDbXef6MA4EpZDIuz6kbVwfiGo1wFSQsfq
G++h7RCcOEEAlaM1FsOhm6P4LLJdMG2rOiAXN31NzZg/UGP4EOZIV87CV40gV5Txvhhgn0jYnkU0
3oduePYy8B06srbUl/M6HlzRTye7o3ts0ADyMihialCL/O0doxJSeuDNxi6Z/XNRUROXDVhDuTS2
LoT/pkv1OnVQXpUfk45c/IlpH7zkgP+GyJgPI+LS1sgBuALWORFmdY+dGoOta1qbHgQgcQpwA153
GrziHs96wCU/a6808VhUrhGbaO78Xt3ccObDdSBJBJXjowmH/SlscCk240RhTEIfLA43PLnZISxk
eOl7GplrBGNGqg9EdUlMO4Z3+J76od87ESXNA1lCTpSY1tOwXTsGcBNOKZBgsgpfdPns+HlBGYHK
72qZbcdmOFeIBnfJ0PFqg1fYcL6JSZ4SK78ZNS2NkTueh2qoQQvcKhdCSay+CqO17rtmPGa4Qk6D
dFi21AM5CNg7g/dbwX48V+YISzSkP6MnFgiZVsTnWT2ggYFrYWYHuDPndmNxYU+Xk4M70m5clOGe
pJeE/pXt7BRFu5CgyfxcQp30oWKMybUt/I1nicehmm1Ipt2r0ZfOpRz9p7T3q+3EDB57beVu3Toe
1kug1kkZU7KZerm49AbbRtXY9WH8bG1NVbUJQ17XXfVgZs3WieQvzOT+QWAz0J4YIB0ofqsisBRy
LcTYf9930UFkKj5GsghP+3jI1S3Az+xnqXxyE84zoCerxiuPfW6+Oc2Y7lPnFlRUPfKggTqCLhMT
jUjZekjjwN3F77CurN/14Bv3+ewfiMCB8cXueqpDf1zBwzJWTTUO6I6aopcKK3bL3fTESnIfV4jz
3LvpgNSWxyXArM59wwVWEtUjwbnubG1sU6IRxF3RqLUZTIdR+pg/RLgBYJ9smdJtdK4YatXiKc+q
8cbXWhPGJ2c1j+qqBw5xuKsJyMzcTzv5bc8CsIHtvduT45KWDu+7KGTHe6qIGX2FgX2tAQwgmOac
UYndUs55UJBtkPZnmMxD/BHV1ItBbeIMDS8rQWFcyw5bgI7SZmNYdrUC+eXt/dR+zPxmnzvzeMlw
rjsmbTa4BXf+nDyamvNGOjTNKm/qHzvrnqNOc4bCAIeSoBhlsyQqKnTjKtxR3YATfTL7td2ITY+2
K3F8VZ/85MM+qCAP+UDMp4J4U+URn03c8Y1R+4onkLF1wdskEorZcsc5RAHWffB/AznC+T0CCWUl
U7vhalis/Z4hneri6iCt35qx2EF1CBvME18lq9kJO1N1D+1tUxs1Dk/GRcAI70MFAr5uCPJiVw9X
johxrxfDvK2Mqt3SrEYYwI4pKJZzifWeeuHBxFUQt+Wlz40LUS7BPcFNDz59Dpu0Vg8ZOU+GWE2y
S2xjuLWm6M9lYt26qXuubE/vC/KSKB3cOb3m4FFtajnJseiKC+EzmJLdaO1bouzx7IBjitQn2Z36
PMeLWhO5ENmmcB8X87jrbXavEi/QOdTyTunG5pabv4zWkN1Bj1phCbmn3zc7ITu8W2R32FWMQ45/
7uLgLEu8atwPTRte6vAH5gG2GbAFDDBoMB67ntJLT1z++gem4vJQF+JFjQvXo5/dnQtDm6lmXW0b
x5BHC5dkUNAYZge/ylG6x1hNV7cuOeb5WUgFHE13sq1PrUruK9/8SGnGMfW7DGfvMMDLY8BM+ybE
6k1pWIc2GiG+OSbdnqFzSty+ZyTeGSCI/G4Tc5LGxJrdUpVXa9QpSh0tKi2RvHIKn5bUy6XKwh9h
Fqe5AJsM3uQ3pvoKB3HzBzhMtxvBSx87jn6eKVtMBtmmT5glk/D+6ANJVRTJbO5FVJXGnUp3raL2
0aT7ClBUU59Cc7aphSEfMceHHEQ6MFf/adTyoQrTU9gF/RE4svmk/ei9JMe1DYhWsUyVh8KQd77s
vqzefGxsqW4dKpkZik++V5pBxuZou2SZjLr95dop5svIDzgN/v5rdEs9Mba+qq4PvhC8rhR6kRRs
56OZFMVOeMOP21DfazvmoWKqBQS+RLgafc5Sn6lkDu/G0TfA1QtyoJ7s+gTpZV0R9N8EjEwXO+Bj
avNd8RACibVCiwyk7A6YLInXDUtNAji2OoGq12paA+XoP0YNI0zlwwMeDHtjSF3QYmcsednLUMbp
gUhdy1kJJxwcj1xeGXLiDfSwEGZwM4wofcInZ65oGsaDTBb/TIqekUfU7Ayy04GBF8gQFUeI3FVX
yZ4y4bXed0pTUxdJ7DUc67d5j7zUx9VdstdyusdifdVGGx3SYSWCseVWAAGtPGKU7MFQWbiq4Snu
gBInJmV9HqECQBcYgRNManwuB2vJBipRUIFABHw3z3ikFnUMJaBse+7lcXwVuQfjrWb0M5sO8svs
/tb490Fzgsm4T+3y1WMTuLN8DN6RlBzCyF5TJcALivegZCA2ejlowNokLm+PdwWB2JVKYRNEBdfZ
CaKdjo1bNvePxmI5G61L6FCkjcsH9WxiXkdcGjeb21MHoj46R2/BOSsqUoAX00II973yn7NmoMgz
EIdez3SGZsGbbGHyZ20AHTfrPqH60ZJDum6XuYN5wORur4PG+pOzna1MzWll4daGc0xHazMja9AP
vq0n83GkjJ0r0nILoyGorlxiNWof4LHcMgTjxhnqxz7F4o09EQPHhCRUdjOnjCZJbq3XvCpXb41u
ePJ5yjeVEzOV0U8ybNsDhqrHqAdpzDtWT9OPdAlMeWHq4gXjEMzQYzWaXXQ35LArR+sx5eMDtFnv
8Lr2+DdHAr71vdCUsfHcjOKn2UjR0l3KBamxCMfwxLSSZmrsmHNKUBsXug8MmPS0Nzc/kK84EfkJ
XssGpqeEwGdyhiqVvqsnnlIZ4GCco/JShpTcQLh4JGtoDlAIrOJIOVXJWG0+97V8mNP+xzGMP0Ne
PJuNYNyeVw9GWj/Tt0q1PWh5+FDuVeUvusLa6Gr/px7kxVTjfAA6MIP63DUjO7kZXPH7ntOs+2Vw
wVkxfn3TvUVnTb5J1dGcEdUyKydoQ5Y2VP2HGPyzDc51HdY0jhbNUVeLBga1EmTOMkftoD7WX4Dr
uQQqLCuFN22YD4Xkgi9dLvQKT/XFsTZhg/kaRMyF2Sn9dcEdR++rnyCUg046Keofmiw2dpSt7hof
J1kuvuqeAcEYRdaqj9tLSxFxEKpXGwgQeAsKjLvkTRctLyn/Qznw9wkDcK6Ii9Ygm1U3hud+Vl9B
Xq/ivna3VYrUgiy6Swk42EX+QVP9H4OnFaz/kX3WYi5rM7cH3roKF4ZzFYZYz4zmU/Q0avDw+HhC
s3ybx5o0cDsf3IzhBCNMBhQeQAtpwH3K31oFX7mi09kmVudo6FScU4lxUu3txOTCuvZNFRPWCGk8
cnfG4zABFFoK3xRRslVOfS7osz841qBHdkwXKTezsOYC+Ka4NEvvE2N+bLL5Eo/uo21Fxab05Y15
5zODn50Tpt0+ijZ2Ftxjvn3QWJuAb1qveeDf9bb9zJfDeaSc/tg8tlvTjy9yaG8qzY9GqCBVa287
/7QLhR1i655z/sYO7Dc6ITECOPUDaClOiGLtRabBbmDBtrd4wkF4PtvDH5NYrEhw/8NUbOM3okBw
yBsSVU6M5ayl8nqu5quXReeyMTk8ZRH3d4Y1cZ7SIsmTAsyv3/uF361NbeVI3d4vU9oHP0zkfh5g
RqduztF9omi+rF7KpvhdDfKaajve+lbQH+wISbUCFPNbhflXZ0flQxA9zNJSF3Nq/s8/FJm1VQoZ
hzCBcwTz9BkMzi9YNs6uyjOG9Rb9Iotfy2uyU+9y+jQXgkFJRcg+6mLnxE5XX0yLwzgi2KVPW+/S
ulW1NloTom0GzKeZWGnpnjvREbq4fCH0ttm01kX2lqj6CHfrMRiobAzbIN36AZcXGkz6XSA8ukhL
sBhtq5Gi0vCdOataVeRBRZpt/RwUrjTB2rhT+4bKTnxVTnvGHBaDe6PGMmDsyMFzo6za8aQDa+sE
6bEdaoR0QgtpUuR8+RlilKxrmIbiADlkOEf+r6qnS6vunQXKD76wuKoGPTv1h1UxBhRsduWZV1ez
m5ors/RdQiL9Qkzl+t9m0TcO1XfCscuyyZBNOLyBMRvb1qhiGNvaA4ecxfSyzo+Ry8nK8D8ah8aF
2cq9Sw3adpfVITbsSr9CTjmIeZrvzGi8pWBzN6UNqrgeQGVN2c1JimxvpxaOz7TEN41fR646P6NQ
I/F+poSmcjl857q9pxaQjSV4c6rigThksaHc8Y/Vdd+eDs8cuXnbPQxK+o3p2SWpBLK09dXl45PN
IkzqVK+o2m62Jm1HXC253XY6Q0g37+yKsVFZ6IPFBXzKplucdM0mpRsAe0eMJ9eKzJM14kBlWv5H
spyvMrjTOG8QFiGtrbpkAF4t/IBdrL1nzTovoB1V6+eqNR+8Hp3Zsi173VUesSfvrSzbd8IwADPX
rYn1J61+hLiG9OvlRNUXFMqamp+HGAA0tmkB7ody+u6xXZLV1ercsqSv4EYTNhP0VwUC/q5P75Dk
ClHj4ye/yQbVeuLopDidvE/tdfF+cqHLakzsZtS+OwZDGx29511zdLU+Gyr49kzjTy26X06IWmZZ
YbERPKZsL+M8CnYD81k6xevyNBVDQAHQmNgry2D/n5znMaG80giuYpIaKZ+Cg7jOg/UArGXwuxfR
0QvHIHBnIv8RbT5x/cblwOdSLPOfdi+zeN8adOw4TSpBYWV4Tupx4lLo07UlnJtr0L2qs0uEpcxD
t9NWnO+r0Ny4WfGrI8JeUmxZooauy8jjZ0UCtnLoyz5pe9qz1UYu1c2lvjaR2saKzydNsmdk49+t
o7jlFv0CQd2Yobmj9qNbcQTwQOUIF3kgleNKJtm3N1Z7v4MjXvcoGc1j50PWlLmN2Z1xK/Y73DEd
wk75lUUTLl8O1oU/0q86m59wNmj7DledcSN4Q7A3zA9DfEnt/AJC/JHP/dGda6Ah5Q0q8w4U5TZo
lt5U/x3A0XUoqxQpMDjRReVnOtplWpQYoipaSvoEXW3RO+ecH7ETFaKGcwYTfJF+wqlzKvc9DdWr
vsa8NnjVDmfJulC4IAxGlOtRe8/gZKlBRN8sjQqqgEXTQGqwt0Vm49+o75E7N+ds47NRmtyBaIJ8
rYtk3tjhgoIWLWItVqEYeviUgXmfHWgbJgjmY+tiwxqWY4Hc9pPktA0R7sXMGNTWi5IryelpA7Rk
1zm/pgSnVdcouQ3n4oUKy/zOYT59SuS8U41ctLj5yhHhKea/OeQpHobnSGfpOTZQ8hQFW5y2Edz4
Ay9+knDtSrtrS2w547wP9NJmPWrou0qTuwXxelj2n3pCKXOG2UCmC/qHmuK5Qx709zVdErmp2/fE
r9EVlZgOeqAVbqwEBTYhFjzDfsMdN92A897H5IOPVddwTxTgUDB1UpXYttArTKIaHouwnrOt7ROt
cut0JiAOSDP1jHI3d6b5Iqzpd0B51KNXZH8qTm1bqCNQQYrsC7X5KRAOA8ERrCijcVXb0eLRyY9q
+DGU6vaKUD4jZI/IN4lkMfEFqB5ByzXql8zDv88bVQBNREcRnzY+IUBP0bWmQySIKdWwktQ8R2PP
FzRSvWgNdFH6MOA0zZm4xMpHZ5iafVQFr0bR+oxPT5agdcgt8FOHnM77uNZPlea10H73o4f6Sfnc
SwJ+2HMuGz5i0NEsmDmZISALotBHX8hibzR1sFbMxKrMpOEUNvpsEmSRwSQOuOhADlA8FIKMFRaL
BFf/+FT53i/IJOJ9ak29M535OdAGs18103Ubqq94VM+piMrHCh2r4nF8sKZHT43mWtECdmvKBbnO
DP2chpa15vVlom8L+2Jm9f2IRwCJJqGGobkGWEm3wwjwQVbE/GvcGAx0HnrDw6NBinfbVxV2qBph
wYa3V/ObacOi+TQLQLZHvtA3DaTWQSU5pVSjZdidIqGs7YjwUV4cvwZDkOEtkuUzBxOyXj1NVIx4
o10hKSzhqMwYJngeDbxbMZB9sq6FN/IOp3F8LNi2ZZVfzY4C+w4iha4SZ8M5FUnL3VW2utbw8wHm
nu3WXGHTyTZCADjuOAsaWU9qhpq2IdME1NAP13ziT7RI/sIywP3d8PAsTHQhVb5BtOwnEvErKTxz
XQV8FHLU75YNcCeeaPhomDq0hn/iS3/TEDUwCWWUiDa3IE/6DSzmQ0c3almwfKKZ7u36Il3bBgb5
g6AD5rBnw2NdJ1rwnqNXHBPLOXRaYKTLPk1NTwVxurWqRxfTFilnFeszCZMKUh8E0FTN4XlO3e7k
d81aUQe/GuMG3mOP04n8cb/BLufUijTN+JYkHs1z5fL3hYQJsQ6fxkhGcxeyAu+gD3xFkYu027Bt
EPtaO6byKWHhivEf3J3JctzIlm1/5VrNkQa4O+DAoN4gIhARDPatxJzAKEqJvu8xq3+rD3sLyvtu
Urwp6WWOysrSTClRYhCBcHhzzt5r52ogwCas2Ommx9SDYZqUqbctgJSDPBTRZeV9mXB1HJyI9aZ3
y3mPANAD72EHc+lDXUUNF6T5Fe+D/Iw54wCLcgOFIgls1lDdxvaI+QN+ISEFw35unFt4nshVwqA5
9C7GM+WNV0J0tzz0yZZIpwfHo8ZW25iGchpB2VVF425DO4a35HinAl0D+xsH9cEy3INdjKlpj699
8wqpnjYmzDl3eDT75UtQEDjQUBAYjPBLUo70lTl6DQkN7VXDl3uthjkyTucgPtIvfTE4BxKMd1bC
gV4YzNJhel2nC95N2zcitspCB0cZkqbMbH05afc0CFIRohegWTQcDKGQK41UUZKFFiy7MnRMQo2o
kp5xR5QgKNmULvUQHmfHvmHrqthO9Nuhah+bOGDSdoRP2qK6EQkRtQ1x53sjctz7PGFtz7OJOgCZ
EezTCdmta3O6qAqiomDIXCgjKe6Hpo/9dH7t8gZ63oAYp5mmfRvaFPBylx29MZ95TbJPRhceoGg/
Z9bwoLXirN2m3o4eiQ+hPtqVy+RhZAx9OTm0mNGD+Y3T7jOGXWatR7+88+tWgdFNHRo+JaeKSoGO
S4LeH01v2NIrTPbTTHQQywBIL4oPJGRQaIz07YACcx5ZfxsbrzMhPiR0ljXtVLjXHf5Lk80ve4EN
ftb5nPyVZzbqx44frSk2HihllutANOCUacRZZjZctuh+WJfdCjlxPbD7bkLEjqK7pmxDZR3n4Qb7
rIVtmagMcoJbWtzzrBzIFzMtr4IK+JiCeD3NsvtIu0PvmnxmExYV6CAlOCEETekgEGunnr2JR47y
rq4fsBbHp252SAo1W566tDyaOn6kDrg30UXScK5uSs6MWSSuTMJ+/I4QA3SliBo6TVNm1XXkFIX2
JYpPTFbdRoa5AoVPdal1oCYGwXVKDjOA5afBwHEg25KQYw9c7RglcI187VH9MAvsPZ3MTgGIyDM4
zgen1dVFmX+mGhBsoffN23Q2DugS+pMVuJdwnIMrY03pwHDReZcSjrUSFJ8RT92oqL8xUNIcBZUs
LYgRbo3U8LtS2Rf9yJKdZ1bh20N2kSjoMxIfFfZnTbs6Gk4ZyhIMCPl4JfE+5hnEiBDgWz/a7fk0
s0GeCVX4kMej5Ze0h/zJM/iNRya6rn4bGj66uLAfoR0m28wTNdWp7i4ayNyd4JNWERvIcsBp5twn
Kf27IlgzHFq0s2uLFeIzwgKyNef5sUJu3SacUM34qM2pPRq5dSOT7sJrO9oi0B8WBEuGZ95mTXWb
TOZ9vOpjsTJ+tAivi6kElmn/q4mdN+5RpIcNocPVqB/7ydovyqAw62LnkONHSiLJuSUC487O5X1T
BxT06g7NYdXVd72zCzyWBs+WtL3gxPY1svsOkS8to7WnHe3axkMsZe2WLHhOqvKildBZirFP/KHB
YYew1CEBq/UiWE8TYgET6fZBV+yJyMUEAAGIBVsdbeyoc8O7SRaPA/V6hB3JtfCymyzI6vO8Oe9i
rPBzNV2Rqs52Fd7SmsIxbGy2yAtde6BgAkihgTMGdFcP7MlwEJTndKFx8mZ3lhCP2Tg9sga1B2qv
Q5mmp5TjWanY4A2XU4tkC2OqhblhGY7D9GuXE7YYL92Z03eoIuz+c1AKBKRRQ/RR4AP9vrJ6vGei
xBFBKRfw2K9TxdEHTKDBMda+ynRPrkdg07iIDriqY6rNIYsXUMhTyzQ+Uqs5VWXsnLlwIormka7f
cRgEzxPtRqP8ZBEf1iBi89VICMdL7x7douhOY87qAcsf9UKXs2Ore9+Nx+QuBjZpRq7Jwze6ftNE
oGsl/BCdBTu7F9S5JrYLYsjPFnOA9qCgrjv47EY9UlV00L3WBVrlPqpt9i7Ue8OKc36TFudmXtmk
h45sSQLq3lE2XrMN5lntijNlaMQaOdjTbtDH1XKEbJpK3siJOIamsymd9soQNgvz/BkLK+abejrS
B0T1g31n6ynxRVpPdTt0ftT3yZU33KNpwf8NE5kULkF/tprO7ciPsHDy4ygAxmy6NmFpf5AtCVeG
87kziTx2C7zsQ018qIeeXYOPMMD7U/BvHsw1tp20wn2h1sYnyX/MYM3JywJ5IaMnKkRdODy0vcb8
20WXuWffuMgKCq+wUL7R83bGm9qkoV6MRb7Dm3UvMc9yZpNPDREi+4Vks7Jp0oMt4eSNcnLPVZ5d
D6s9eZiCXyfO9OjiCbOjHIMKngTcmWzmZL4JQ43kJ+mMPdI9gNuAslEZxCSPL8n12s064j33tqUZ
DX5KQHYjW2To+TktjUOq2C1UQXkPoxXIMt8Uw6KhFrNzk/BZG0ZLfnnzWDZBva+SniaT6ReRXjuL
GLiVwa3Nh/JZWBV5cMDgUSoS6q76C6ceeTy5AUNq3rFb/wAKwPNjTmCWCeIqgu0WwUfezIHF0T+c
jkpRDJ5WIWiqrwoAtv44Ts9okTgZpJQ1i/CyrEx08hwCo57sqz52XqIM/4uOSWn0OlT4IeU41kzw
KGFfdnsNMo7kPL5E/MlOxOlZNdH3hZs1PLb99FtTD8Whdp2djYHGqWz3SF4MPdmxihhTLmjmemKy
r7vsmCkK2ZJ8xtxyryiOy5sK71rVSfh6TdHvRYUktdJIwFL6KMBeTIowK7mdwlPsmi91gwV+CF8l
UrdTWCNSaEC5Al63vqBd+a0Nk5IMVFjj9SDCgxpVdSyoU3yil0gyAtTjmgk3KmjXe8y2B51aBmnV
BXkpefxQ1cV8Km0+i7C+d7G7ALbsTsZDhZ/Vj5Mi2RETi17D9SUoPiII4uc+y6+w4G/X/6N0qlDw
FAYpjuzMaxbhamodDqYL5B+cBWyOmrseiTwel/AqOrB1Y/M6cs7OlgOlsWfXox5PoxMS2WiddEMk
D1QUPnrQIs5YmP5Iu8bMHqzMUj5GJ7iwDfhGWAtsIiWcAWdaPy669ztXVt6ukgA1iw44Fbk6K7O0
u3EBvRKkgZYlmHyOiWggs9CG9J5zxqrG8dS67nNoec2pmJDJOB/rqjK4/Va5j9rI3MzxWVz0Odzs
Re6igmSEVl2gedu5dWidiYLmrzYDBuaSLtAVSKMPl5nK/RzdReQS1SbuQ2V3p448h9Ey2fIvZgNt
aPGdAOBbBIcA9Gr3YIx62uZJITfIL58xE2PeCQnYsmTintuyewioJR3lkF4yjToUBiL76C6AK3Do
kVq46vSGwKZPn57yDgsOjSRoJk18LjOvOMIppq+efort2HczHZ4rC8qMpz/ArthofCVYzMJnOmMD
pR/7gsSA/IBOlnI+KSyTXR6nxZvJ8KgI2W7IE3eSML4cVRkgauLUpJQDdyb4EqWi+t1i/5d8y5fx
a1O25W/de9vxN+blv+VuXq/jtazmZo18b//P1x8QfilXu/A3f6BgT7vqtv/SzHdfiELp3hqL/3//
8h9fvr7Kw1x9+c//eC17TuK8GsLf4hsfsvtD4/LNS/Py+iX7x1mbvRSf23/7zt8dzJYlftESLKtU
ApqmZeOX/93BbFnWL8jeNeRI06SFK/7wMFv6F+zJfJtpSUdbyLz/5WG27F84y5gSFamrPOnY4q94
mHE8v4VKwNtTWrkm1uVvnctVZsWgG8b25KmVg9xLdVD0rnfKq/rzAG/qHq5H4rd21fjNQpO9CU6W
BoBVts/s5snkmOecXBq6zHrsYE02cHSWQQ9HrSjnBlRXeRKj8jB6jxnuwk1WgR7SLWm8DLBtqxOD
f4605411/OZ3GsY/eMpvyrjo8Firb+kEf7wf+e37Qbk3Q6Mr29MIFHvTVE6zmfueZ7uzP2YCZh7G
cBwQQxTd6KADxpOTz12FcvlQp3RWg8pi/94Q54wO7GbO2lMTYcvD8+uYClQmVVwy6TiQdXr+lKB4
eEiqJj9XXqF8gBihT/mAmhGiAQ86DM06oiVHenntQrPbqCeU4V77qpLhKa7Se8ea8PAwZUi3b1CE
zcVPboP1LSvkj9uwfv2NIZ1dnJmH2CxP1mxdqHL5NEksAhKzsrDok+inmVSPZFWsR6jcycKtotcf
fwLWyn/4A1Pyx49+54UPBiPQ2mBDRZDR1taD34TjkxuuO8j2Fh3sFqHc7TR+ZgU7i4ZHt7I+FBlE
+pwUdo4m94Ji4o8vxf7eYFi//uYuwNj2YjW7JUtq+SVnIG/RKZrIXfInw+ScMmbpk4LNehycwjxz
FNnSEySxJ5oGFL7nqiHFOGhp96T1we3NcEdObXYBejHeEyhBgE2UrDSqvKfC3heHtAd3iE5X07CI
0cEu4Uvt2r/NRYkBx8g4yhum94IKhjipgJ5CODnPgJU/VqgQt6meOHbOZrgvevTA+aqtFeia2Gio
V6srvRdAyuGN5bRopJwh34cKmHDb1lTLmwuzkQOZXgD3f3zrrG/JBv/6FBXwhLe3LqE5PXh91Jya
oMHJOl9Fjf1klFSNpjo7rXoss94LM3oN+6l+qHHkE6NwITHQt7Bj+0D89uMLEeuD+yfDSa0T15vP
0Flk69pz05Bv1F5FiIPxpCRs/8DfGrQnihrTl0kU7yan4F7DdaF9ZL/MrvWlok7VRfZD5Ykzmcb+
Wo1GKM3e9KqvxdHxVOlzxvyk0eb++GIt/Z2LXb/+5mILPBBto6bxZHvBTa3I/hzojCVmAlWGHPjS
OcIzSgE0k5OGgeVFIntg43yZG+7dXNUUUcKDnKv4J9cjvqXi/PEpvmO0BNQAF1Q45Bql830aVNhP
02MUyhvKbURaYANNx9lfihoeY19fgM/Ecu2URyPAdDJm57mJBBSdbNmHx8RdDl3uPM4zBjwIgz+5
Zd/7fNcB+OaW2U0CHQ6MGnhAck+1/LWtyadyMZy78inXPQndzasDIqBHhAYXcseZ+Myqg8ef/Px1
QP/Z+Hq3AEbjMOsRA/LJxj5jmDY1ZUcDQ896TX084aShxrWCPYK30ThTdYX93wowtsQKw4terHTZ
SCd9QcD2cdTxlcAXQiAuXbEoH6Of8I3EdyZ0td6+N7eJMlVYtF5e0+bx9vSY0XZOgCcRhSNqb+Lq
0HXBtWUVqOjrC23EO9DOmKE6I0DO5Mz4Md0LYhyhO3jVtZHID3UefDCbFnvfPCEn6eqEKITsJ5/q
95Zh9X79MR2rWGhSnbpoaM7imdrBzCZ/8SC8zdOmSBWiaeE3U3AA37zp03EDZelEv+YqD+gnmVhh
hZlfFC0h1rmYa1+MHRhIQhC8GICuvO+H0q+64iqsRHac7NpEi4CqOVGVQozVTwTxsvGOFAiEoGo2
RcfxeF5pbeA7rQ3PxackrK+bvH2m6xhscxew6Y+H1PdG1LsFUI9NklZxX58Q4+/JIzwIpYkUhScX
tKfOSc5UC2+knvwf/zjxvZ/3bpUrAcpzrGCGpBc0bCJnThDOUNWVEl+TjAaLDrVnnruUhGiMYs+Z
HaHPycshoriAdGbb10mv8KFw0NMNLbexVtjkULqTQ3rjBpm6F8Q548wPez8f8oI2YY8wIianI8HX
Opv0tsZ+eEVGev+T9/Sd5Ue+W36W2gr1YLvVqTdbfy66i0mEr+3sPrfKPpeLQzZf+eKVnGSj4EaE
fMohdHa6lrBUmjS7XMIYV6XHBx8p+zr1CNGTKKDKwSYsE0XxpjG8czcR1pYC+cFFkvGTC//OjLty
it4+p3UTAPuszJrkHEnoZ33XgZ8ozRYdoYnSM56ubg172ccxZ18qBaoYr5AHngyMjA1sIOgzC8JE
wmJhg2Vkj+UYTlCTd07xkwlPfGdTJN+tUZ0TsbNxscgk5kqWCMnHiedN1COWzCSrldRExrQj+ATi
SWB+BmAJao3qDBlSfwBzfzVl2e1UYv90lXHCRt1ulhAtPeR+82S6rn32k3v5vSt9v3ppVfSdKrNT
MwfYUlAKw73b9X1IXlziXMtKXg9hczfHWGhi5yrNenPv0ijaTCOVtrqK4C3VdyWevHGw7gt7fLY0
2d6h+smkbH3vw15H75tJ2aOTruqRiSmPFjQQhMM7RxNrRJygVawm4re7T6VEFRpSmYztux/fF/md
HbZ8t2RRjkDchzvjFDdGvg0TwhIXRfZR6QFUt1a10Fw91U1xnJMnE25ZiV7eDlcOLXxJe7zEtmk1
9ATEJwIdvgz0zNee/z7T+ibrybpHSvKEvA9pTrMiMtqP8cCsMIDb6WpEq2hr3V2ANXwn8hLnYNhf
K0XKyRDj0SelhAjZ/ObHb1Wsb+lPVmf5btkbAk2+kY3APcnGB6d2T4hbbnRpYw9bkA7EO112p0go
xBlrDh9S0Mi+DIb4bBmHa7GYhMQyOr3mYxORZGq9YoU86Sz0F23/Ro+RpCn5+6z/l8oj/2sKHx6P
4veJbTf//V9p3Hb//V/fVkvWb/q95qH1Ly4iGZfcP1Ob8mtl4/eah2P+4moJu/JrSQMdVxf9539I
/YupNfnwwqLDIGFc/qvaIeQvvIDAPMp3QIFznb9S7fjOaDLXiebN84oeOifgacVXSdyf2F6A2rTa
2L+5CTe/j8pvag9/OlZd792aVcCgkKqflU9fwF9t5lS5f7Kl+PPl0PXerSrMeNhGUl4aAqoKnjoy
l/Li+Pcu+916AB61TTr6+pR2kVUiQHEJd/l7L/1uAvcGmo9963C/8a/nRXjXtcPVj1/6e3fk3dSb
gwpSY90r3+1LX3W0V7M6u1sy+fDj1//zoeJ669ffDJUOEWiSFZ3ybbjKPUDmSs+7v/fS7+Y0N3br
OXDogFOGPhadi7LI/ZsvLb69atlUqXbKUlHGMHBHhxu69T956e/d8He7WqPKp6yPMYRybuBkqOxX
FFU/viHfe+l3j+VYdnMjzdL2e/znoTPSIX+EI/Szs8ifP5YrBvLtJ1lFYwhsFMkLoJZS7roUizc8
fOqBf+vq11rx29e3c3J2LEy+tENsCj2LqrDrEYzXEAOeK8f5m2/j3WM66EC6dRzZfhyOhKbqe5S7
P3mW1jH974usy9z6zTvoo75oJzeQfmSZ8zVRJUhDJyf8CTAWo9V3Xv/ds2pIuxAmTAm/dMf5UuBt
AE3VJU1GsqSu60Pcp6U8NQMS1w0dMKvhPBeGqKO8aphOhVEH4YM0Z0QszCZNcavNtu9eJk9kA6dz
Wpd+1I4T8YF93xT3yIN7wmjcBKUSjZ/GObdtsopv6I1501MEHRgAfooMhxQ6Ul/QhGB/BB7YJKbw
LqdysCpA+yVEtJ2jaDOvBgqCXkxkVPJoIvJwHyL+Fmq7UaYxh00YnPVptrxsoiSQRu1ZlIjgJUZ6
g9BsSvWxZhtfICo02/gZ9Egi7qdJwJLYuEYuvPtWTYud+07rifjXNibPYMeesiXKkQCXBvyYcOhZ
xZh3NWmmoNuJGAQPbV+j6/O6p9zUYvkMtjvEEVvRd78uVmpEIOJJgjMI2RjpwF6WM0ISZoIQdJsF
424pKCJ8oSo9gLHPDKsm9iLH82HeAR+chmtKjJoeJe17lyZsn3O/KKLZCHmGioyfi1CqxgJvl0fJ
lTUVhTqvcAU7tBGSAkVipUvVptuBHL0BF3UYO5neTLYRyg+eRA9kYXjlo4COGoVYcDt4BuFrWXPQ
R7FstjMCDLcvqvhRtHWGWwRTYOoRHZKlSHspvjsYgUOcpSZNwd5jeG1C3eJLFU4XNDetA/DbL6Ng
EX4tShwT+KgKEgZop2GCmyaaaHLRU7uJHa++7p3EAh7ZLFXrR7XogQW1Y3GRe1gszh1vydQewnA6
bWGr283W9MAWUZTIlktrMIG9jPEg2x0d5gmvSbWyWnTmDQ+jEaXNo1ssLZHvRDTxsZmJyv0xrXW7
s7DaYHQaHcPwcYtCeh2G1qQQj6Cvg1wAB3FjjlaLdVPOtbjMnQnsGuANq9+iOZk/YrJHxRrVBQk2
2ong1TeePZf72B0IGWg6EoR/JU4uCI7uBPNwg0CggYo52pB5mKOm5nGyuOEbjqNUb1tnAfyO71A0
Z1Jl2XytZI9uH+g3ND3ltsW8q+yEaLegVNNtHg669pEkpNRSgrJFm1Jl6ksHmJRCTIg+e++6C6bW
CcJ/F4rpRSGJSHauF7cKvUyvloMgtQqgH/nkQBNImnDPkoDcpPuh71CWIV/KR/BwonGOeHBG56iT
3rYJb8whDjlllGueH8tWxP3ImIjDnnOWsIZPYeHWd8tE9MWeKC9dXJPK7jqnosywFRuNS/5OZq86
WjVnxpM5w3v5EGkH3xFZeaN52xdGeBVQ1LBwGwblfG1FgRnf9EM828jhQCo+tJokptUsvWJGtdaw
33pzZUUB7BdbGvArAQ1lqNffBNEqxajWE5TftyNDG02FwbU7fQWvMZBLc7HyyNK7EgIDkBs7M+Sz
E1qIDz0vxi2tkiyzEEl6EYaoaFHqLvB6yAZdmoJgo+aFsiEsQrSBfWWr5DLJlVC/jqhAnorRGsrz
1hJefihsGIwfCs7tOazsHip7ljpUb4pgTsoTk95SoW0wA/eMCD72PDJIDYgxaTTPJ5iphJzWDL32
hGuoxAhXNS3JrmIJTILU4hzEOYvSUowPWcaK+5nPaPAuQp6UCGMhGvLrRAjR7jEkuySgVBXo7b52
02CfEMWaPpikDw8giRwo9AI/A5UoZ1bizEIr2qFnjWb6+CrTMBwA7bCg0CHJ8tbEtQAPfCcxrCRY
v4bM/lzFTRXsvaVPSbJVMWpRohNERppM0KafGWHAeOwGrzDpBm4ZEYOFYvMut2IZn2QrtDw2dgHm
qAsQVT4NJSCxbQqatN+QCTVX17CD5GMXagwUIwJoRoCHbMEXVZFOl3FhhR/rpdSen9RFXaC5xUDL
g8KVHDtkmr/FmS5AhzZl4Vx3oneXfVtkU77PG49IiG0/qpGGYJPYgb4mdDgXyG1t44bc6pTncAag
Tpcs5dxPJDgSQxewaHyZ9i1imgwFhr60Z2hJR8vm+m9hkUzxvVOOFqkTzQDgNWfmPGDeQy0iZcxh
fzESYnLJ9wC1hUbFS0/Wgr3uQzNGoU0JG42jb3s2pB8U3lmwJ9ylq/aWWDpx61rj4rJrcCuDMgTS
l+tBddG0z2KrHGDNwUMgbstBgRLgjEej1sFavppUqYG0clJnuMsI7GwQdy77VV3BaTPnHhYTaokl
N+7TRtsIJ3WPv1iILMOCytaZkEeuvD4Q62M525RBm550JaCQamg1Z3wyqQ1OKM9MomrAR/ki7jSS
2VJbJsyRHoVpVJvlQ4D7awa5SJdDnYrWJpmopY4iNnk5hQ+EaJgJ4JiZKCCVdfmZ2xCXt6mqSQMN
m8uYOMfZQYq0MALbDeoT5NdEaBBw49AUtvaNIXMAiE5lXE3DgmM3TScpYc2gFNsOXVSVNyZ8SNSh
sbFKlArtmZdeN4z9LtXNRJhSYyfzHhaRpc/cVhJsm8rJqh6iBCvEvQ2TCENCvyTnHlZXFCGtq54r
GbgB6tjIXXxj7Bdrxz/rPliiLQlD9uzGpGkA5L7e11hZPWGyZDn4g3wTtkz3Ie1j2GtWUho5Csgo
qI82StfCb6Mh1je2EzbysiPmYTgNrMgL8m6P5bIaXIJ4KyFoHwnZVdGnGbDIgB9t/AruwnrZHZ0O
KIjeTm3dD5+YNsr8IpyXFVIxoS3cJmDcnqc2Jt8Yn94sr9qE3v8uW5DibiztLM2557gZxHAJ9XVH
DB1OsdDVejqwZRyQz8O3wS6IrMSA38tLii+V1zbNcahYPo4x7b7Jb4yKcCgHWZwmflXmC6r5fFan
SaeuugClOHq3vRENhIDgGq63vav7Yd97Nhl7ramKT8ts9yYm4agjwlbD9Fo3zauLI5ix64lkzrsL
mcxueBwk/u8dbp4OXZOssvgqy2Kv+mIqW6UHkImqeyYYfIZVi317q1RPHF2emhkly97mpAJ3oup9
aRTqYMCy/mBERXKI3Ek2+95oO8JJVdi0vlSpVWMLzann1+5kIFnQpngoO6vRD6wvU3iHSqgnmINX
yR4K8lJQqxp5g02UUMbrAPQrBHPhGKBrIG459wgvg+lqrrpSfGCId9GHWVShuB5bJ7cwqTpTQONJ
x9fkzS7pmWdXKI6WqgGGQfWGImANUmcLaY1mJ+ATMTxGY0otfIOOvgRZkNrRZZT1QXOObBsGsILs
N+1a8I9AOibyV29BjLb5rxnTMzY5njf7RpLWsdz0zZThBo5y0/uUTWoqHgDm4GHFSDCnHe4Cnu5j
P3cki6liknQUh8YqimehgrwkJaNTsd8k2HVeA4jq3mcxqjhyr2kuwHDcMdXlQvsKC8RykaMhx1pe
E4bWv9qwY1bbbaLbrWnzhBFYZAwjkixJYHF9X+OllOQrFRqb1YmNZ9PcWWVIRfyqR3uLDd9CFJGi
oBZD0E07ziYjeUfDqJKjkfViuVLIf0jMHoKExyYZze5YkfXsbhQdC8T3Tm+DUkI5nrTEw2l5g408
9LZLhzXlScPOcYlcHB3mm1rHDQSQKs3tz23kTf1vSwDXdwtxHBJXD7gyu5ghzwGEbBQd4Du7mpb5
Q5lASH+YM0yJO4OSP1svIzReoqUtJn91A/HGxyaHNzdUClxCnw8LvE/6He7lRHAofdkgFTXSvEW7
Nwmtr2K3mA75mXLppXdNbpZHZpVXm7An4yEkGKZql/rjIEh92MVTUJ+qoY26QxPnIPp2VSNwmwbw
xuZtLfIGCXyYBx+t2SktNDxm+8XMjAQPm7sUcgfFIWz282yo2ucsiU+ssrolv7QAz0w4uVAF+opZ
E4MEurx4FWeuNDI4IYQ80Q+wLe5lppPGVwq1BzngMUJ5Z8KsuMuoVSZ+7S5DdhsG9Ui28NjjXsXa
Fw6FvF9A0OOi8ky27aqGxYXFZER9lwW6dPcD+kpgnZzDjE/jYhmU8MYWZRTC0yY7xGlv5ifpZm50
UsDKwG0IlBdHJ7enaBMBNwPLqHL9CbXJtBwYpIZ3XOzY+RyknRJHNBF4KlDYiNS9ryB3Fi0JWGxb
IuVa7b4nU6J5BMhklvDuTcM0d44rumojPDWQ6l61dQv1OwWAlcflHF7SGBAYBfTk7Z0qteRpStKR
kRJEZTv4jrZBlrBR0Hrr2RMhvVHYBM+xGGB6jXnVfGSy1s7FWAOWCTg4HdLADAjiXkaY2nrq4uTk
WjK078A/sUqQdluz/sRB2C27GNQQP8io3fEhqhG6fyrLYExfJFOMkR+azpE12ivG6Q4CmcS21iUa
m7BX0upM4Kt6p2x28aWQZx2oF9rCnXmk3wfkMxUCsJOlTPaLLqdG71LVnIpFu2ZhZR2aZsZD4WWb
zFwFwxgLP/IAc/pVcQ74WiInfVZV85LUQ8rp1GnlMXZTfmyVhy0B5+Q0ASYlsvBJzUFYbjIFoGmP
lwR6r6L3l22sqSswCOak3Oi204CQGzz80MqsvvYTuP3F3WhJhPox8wk4hol5ZUMsotP8FjYZLlts
FktIrdPDDBCQ6SDOommq1AVnyUgz1Wb9J4noEP+7JcqaZZnEWRB+LvkjlLt4ZFpB5MaeDh1N3pqd
I3FjpeMGe+0qQWZ3a9SCpDsPyyD846b/vbL3l5oif18z+j9QEipM6p8/6IzEWUzUxUv7Vgz69Xv+
KQYlgcYxqSqbllC2ZWkKtf9PDOr84tmONB1la6Ydm+rwP9sjgp4JClHyZRBratM2qTS2GKnonCii
bkxEwY5WElUoUTh/pT0ivi3UaZf9ou3wn5JciqXfd92yaWjtsa6niyBr+vPwrioNBMxh7e5jhC+f
iejxFfvgzZSIhERE8n83hhu+Us8WR5rGyV2pg5khJ/Kruiejim2KOFsm6Weje9LGYj7nHQo2dkCZ
71nN+QDP3td1Zu5VJb39mzv/J+2Yr+3QP8qa67vhDis08Ca/yn8LqkolkxBC//FC2GhAFGvNY9gG
HDHYlHyOsd2ppQovXCKxgSTV1kUCuVqOS3VZGCSZxTK3DwStd/c9Bu5mHtVlwunjiMMhInd0CS9T
5YWXoStuOckKQPej87Ewfy0tUX2YGlOfLzOpaG4XoGRnhrOB6Fx3kexuMOyMF6nk7NKI5x+/Z2st
av/be9ZKW0jFXVO/DyQKEVW5TQXTlVNMgtbDOAZ6DB7QDDZ+juYFSrKxC/EtXZKDWF10xJpwgnIO
tUC7HnvuyzzUn9vAzi4j02WeI3B44V1fctAWPyloi7Vy/c21Kg7VCJiZgNn7ul+lyW9aLfYyp2NW
6uzCcO7gKopHD27W4g1EW3iFsR1Ho6w3Xu9sO/NVGlZyA3zHe2ATDRTVBh1AYBoxHmRDcoLMFjKJ
sMmS+YM/e/3j11+wUnhnBjtpKshGDLuslId5sVDMJ5E8FOFvP7798ttOBkOOt0TilM395+5b65P6
tieA7LSlEAzjRMEE+GAyhrYLqL6dpY3sWDpFwgYnkf1FxboYD+aB9d++/PqLlYh//u7rH4X4EOJx
HhVOsZoaskXJtFMO56KReMUNNePqpAIcbuGUGb4eiACudZXeONSn5pAt41gYEBaqsWmPVV1Gt5FB
0byQJZkEmvyFbXv88Vt/JzX8+tZXLTtPmk3xQzprk+HNp2kSjdS3JaJRVX9mb8LpJkvrZ7HgHM3L
7ArTT3FDXEF1JFzhEn2duI4qm8gpx0l3esoLvySSexvaAANCKhD7cjaA3OtuPhoU8Fe/23KqQwAe
P75uubbGvh2FUqxXbypF/chV766bf7uQhY4TNBtm5BKRaK8T8pJ3bbIGdADqul5CFCgpKIR9Mdrq
KusIi2KA3k5mtx0JumLfFd27qlfbQGjr4Mg+uk8SB+mRjerIaHX4IOqivJj/L2HntSSrtWXRLyIC
2GzMa3rvKsudF6KOEd57vr4H6HZc6XSHFIpAQJZUJslt1ppzzDpH3EbFZV8n8YBDrHazIxuU8QCC
CVKaYr22GXEClA4d1r4mMIwqrOx/GRZnxeBvv7A0DYOUJIYHojmYaP76RiX8Ef3RVtKTK839OJY6
j1jof+VDD/hE7S/CU3JKCAAfVXomYIl3mJ0gDnQUDZ1qSH7FGc0CRFf2gAuzS7RmK6glPQWgrwPl
VzzMGgbU+jEImIZxKrqzZmNeRnOSn8ckf7Usv3rN7XLYqjXx6r3ixqtE0bNTwfZkaQ4+3J3o6CU1
+eCeQmewzbrbmLDtbw3dfGd0JmVXMT+tluXXPz8N/3f85AmQmC7YfPAMYxz9+x+nAZIM00zzjwQH
72XY9G80bItTRVllIabLxFbCfRd2yaphR7XptZR6rWvV24L/au2YMeQ7nJRWXcVnHYniubVsvVvM
p27t/rm+wgqD9eX257v2V8nBpIz4+9NrAxFAaCFxijCK2r89vTFJRSw9A+tgJQ1qXVCNhiHzoxPH
8bM1rKvjJ3QDkqReAcQrjkz90XxfDzr1ipTytRWAN1UcAke914uV1jrZCqC22FZqARcKldxd6Tgk
avA9ogspfFV/7adEI7Ky7Q3BCOnGTzNrTQHMI/42s1em1Q1PrU3UY6Jgb5gvWRwoKLBGZa8XdkmX
7qcI1eYt1Ltyi3Zo2NidMD8IRn5GiEfuQZ+VN4pmP1vyN9KeLtg0fOSi5TCp58w4vcy3fE0mt7Bp
HNJLLJM0CL5sPkxwiH95Nn6brxwdGxZCFKIIHWIntN8V6c6o1lZSjUhRW7M5OeC+cVrF1rlE4l0k
efDC3uAIblJcNYRL7Nv2CFD9F4FLFrWiQ2W4br9ZCQTvxqvKdRzFyvZffsTfHoc/f0TyElXVxl1k
ztq/vwzCGcnsTSojcTCk7A5daGtHj/7x0jTahBTAxrl2IbhPnZTOhdelR1hI6hLaRv8eAj6cnlrj
LoMQm31wjbUqvXkqUlBn0JNbrwPl/5cfV5vGmr+NRbaqmUS3ohOiBil+X3DC5K0zNUzHY9cb4SqA
lbgOw8G9h8Sq07G3hleJ4XAh43r4JLnsyzMD9agEbbXSVTt82LZPp6oUwzYvs+gx39OThOTQWIHK
mIpDhA14Y6sjMtdERMSJigyDpO5qICzTfu+MGB1Lt/8uUzt6ZxEKmh0ICIRPNsvzrBpjFsbwGlb7
+ZLFeHX0pqQAdLT+RmfLCT+EaoobRwsHke+9Cyz1oWkxXB+tBHVSUBDxGqE9SaOswJ2Z+IzsQnsS
L2aC5qvd/OxUI5kedUPalA6aqNHMliVmmGEulBWB8N1Q3jV0hIcykJ9Ok2dH+unZcT5TAlUnN9s/
66Lttm6Ha98ZNG0fNsHwQe14maaa+Vo0YXPuO1jOVj0hDUlk2AI8Ls5R51kwszDHVI1aEg1H9Wnt
WbWxVGNbPQ3TAVNPBpiZTD9BfMFp9DaOCuJmaIyABb/VbA0HZi6rjvLS+LW6Ut0B1IJDDjOYF6xA
sGi2YBH7x3xQoimPV9znixbfGbYrA8miL3oG+WC44X88TGvD5xCohEAPdbauPLs9/fOz95ugnhmf
T4jDxkBaxISqzu/rlYaEiAa2q3YMe+JgRGkp9871f9A+HL7lgqYvDT4D5rMDntMa8XuV7olu5fBt
kDiIXKuxDpqXhieni8U6NxWU1cERkHaKETcn+mi6Mx8GNhf/smiRvw1F/PDCZgxCEccHiMjj39aZ
/Pkb6RVtcqRLZrO9CseEYDPaSLKX1a0aQ3/XCJBpPCt71SGQj2diY3qVv86sBpc2WQ643rJ3BzbP
yfTJrXfbe8ojvahqg0HMqtqnAI+xZt06ro0AO3aXap/Qxj8Qd1l3fdS1Syvjr4DBRe9sk4ZJxsOm
FdjXCRsQ+xJv7LZDOrHmUW1PhfTMo0bbYzPQ7H02Ld8qb7XqV9gvSRjyN0Hh5Mc+C+ulpdfxiVba
8GapHuiewf3oVfDUNlrVdQOs9GNsQNfmeWNfIyPD3VuIFy0zlH/RrUB/+PvoRGfKMlUih2yWSeza
1d8m1xGBkjZYQ33UsdqiPPXxhWtJsJCZrK5V31TA6tlGRmC/DllxabNQ0PzvKnKc0n5FPUa+BdBR
qFGXT58PMjFn8bNCnhwH5fjWWe8xvaDzfABEl51BUPeEe4/o7P92X9WJrMotLT3iryJFSFpXTTY7
w48CbaGwpKKyU+dbHajMpa0HGya610/6FOsG9LrOM0Hhy9kWlducYa1sLD1tbqLt65vwSL8x6L0D
IP9STcgpQBOjh7CdbTOCv0ZWEr/ECnGXgq1MlmXNRhmFd4atNZzwjixypWHDbyAJg4Ym1o6MvQMb
mFsyqvI4H4ivWdSdkF82s0u0xszykdLK25Iop58hymVMRKbysGqojBX9sitwR+VkdqZHcEsZfO9J
cLNIm7Z9583LTLklNMS9xzXRm5muAqzVtQcxdeqj+EMaGiHw5rA3S62801E1T1ZhnjA0VXthZsEy
Blp1czSNpLGoC77RSlE0DfitjxHcSPlzxZ1u3cLgMFa1vmXPb0KGS8zTmAVsBfzJ3qOcpm73pRG2
iwLiIFSlWNF9Dj+jIDrNhLxaGNeeLsm/eLnM3+bK6Wlkm2JQBrJUhi7rt3V75dVAAmKlPYrQhCZU
OteR9OxDR0t44oTZlQRQomgvIDy1l3zErVTUfcaSj3t1qQUQu+DyGNMlNcdd15n6iZhCbwWBgNVc
kTjXNmOpNZ85Xr+tklo96XzClj4koK3Z8V00rTF/Rp5cEqsEQtg3+yuhm81p6MBQe6qhPCl6JCTh
Ebjdwmskcla9uSD7wL1W5sa0vebVz+tPV5gkxVilsVFi9VtL1/6X6EBW8LHfAJwbN9KqypPVF8Mi
s4fqza5TMMqRKZc2Ta61FtPBy0YzPwWpleBYmE6LoiyRZagmHT4uO4V0yX+eNGYXx1/WK9N7QPIq
oBt12uWr5m+KxREnn5U5cXOcP/0dtG6hteF5HhDsTvWI+bXY4xGHRiOCZY0t6+iU58I64gje0VMc
zm5pN4D7iO9IhUFySBx+uHTMVgGJuASnVwTVaiwgPF97EKm6743c/sSo7SN0Ioaw8Z12XRdE+PZj
/Au0E/DENP+ivgYNKBTDLW2CYA0HaRN4GEuBfIzqVSk9+S8zkGbhM//b2m1ea1K7oW4jVZVi4fT6
X9aa1MhDVM++cdDIliOTo20WsZtXn66GqMrKMkYrjOdvlvRpiXA/jTum+bL1N5lilZ8s62+o3Px1
YfWQr+K0PCLD0VZKPRZffIDXqtkO7+T0wt+MJwpxaOqfvfI1v663Ct2pNFf2Cu3WJ53QG5N3+QW9
k0Ap2B2QbfY9vc5LzEN2QVqVbsBy2Avg4uVlfgGVXA31HdjfahgCbzW/Qv3yZ9do+oE372pSGTs3
eLcfsrWLfS7Aq+l5rjzme22hf9Dyqk5K7riPoHHqg+IMPIAakU3LbLRBGOYrtY8lmBbWe44Lqxa+
mtjOl+TgqNuuzZrVfJl6rXcqajR5As/jPuwLoMS5aqwCSWtL77v4Ph/YVoLv8RWi/6Z70rHi+ygQ
NqQg1Kb0hnTjeaLfDJDUHgKV4aJtbJDHlX7JE1KQAXFr3/VIvclM1+5C0OF31fBuO2OxGxKdXsB0
+ec9GFlsIYovJbfcg8TvQiuFYkVhsbqgIJBdA5OM89BLzWelQbxlDlJYK8DZyqfir9YH7UbLSqgq
02Wf6JdMz61Xj6nRUPJf1FErQgopJJQ6E/wyoMRzcA35QdtPf0uLppxoOt9ctRmOAlbYdSwI07SD
gmQzDcxzY8JQU5woO86HpqfH27bKN51EoGWR2cYVLK+97wq67kVv6ZfUaI4Yi+BvBiHJFkoHuM+b
ztIGxXREZs87Gru0MyjT2K3xEoWt9hmLIlk6TVqu+tRrtmBmO6IX8/5slnmw1aFPT5hbSGSKdC/z
makM+sUj5kFtmg0m2m+oFQnc6GrnbZzO+sz7z9l8z5OUWnqUXi4g+85J61dRhS1VulgHz0iaH50v
Z+PQSb+XvucuLadhA2FFZHrnxtaKQ/tzqDCFi+Fbgw5qo9ePqYl+rR30S8Ibkh+dSeBBE8JbreME
wWpY3SHk+kfT1T9LoAl3p4l/aHao7awhYoefIdZ1MFYCXwqy14ZRFKELmtbe/+jM+AdFRCDwwIlJ
bE3CD1JGgYgO6MR8KotLha3FfZ5/fRD5COWcq+95PJUlMEJ0U7c49JNvAW7OJW7J7MWvHLl2U7M+
BwV80bAivaGBuwDgbIB8rtTZWQRRdiY1glDmIQ5BEWO0O3dRoK4UYF2PYT4zwIrBGg4OsZW4SJxo
ibXNBK8ZKxbqqjecCOu2DhGhYS4fkFOuRfqODBlWGrZ75H10AaBVpAQYpGtjlNOOvgUDHoLLgoAH
89BUvXXIu4xKC1u2JULsZJtpxpIY1/GVISO4BESpgfPKAG8SHoOCyqp3lWzJYEH6hYTUArdj18Eu
Lnr/hYIZbDC2qizM/Jf5FrW1biFr0ut9C1edhZRuK+oiZsOljM9awtAlJe/iSnyzg1X72zIqkIC2
vgyPpgaeBzXudir7HdC3OGDL6ZAvAhj1dNAdf0OwKA1uZzAi+iGw0tKw491i26AbBfYvz/jz4Obj
uuslzX27UYDHZmTAzlxjmOKNySY5SPo3K/OHXzUpeS2q1S9Uo93SSrv+Ftg8y4YJrNYFSnhznYEd
Zulv8d8ON83+Qdb5WiIK3Xlj3r77bvLDVfrmOtYRdfG0sBfENet32Q3dKjcyex1Ol00qtLvVG6R3
uoGHyczUTjWxdMc0yI5dDIUkirVryNbsQQoZ4lnoxAdj2m8GMpV0SmnJ9ognsqq6j8bQrcNUNzZJ
bpFYI73uNAx2xW50E6V6fupjAmRJz73kdjpc5rNa2Jx5FHEA1xDwlxZPgZkA2LdZopwbi2cpRu/U
+6gS5leruNRWZsdEV7Tlqq108drFrf2YrsqpzxHXNCnwVTRbGu4pcTtq8V1BQwFgJHtHAl1uq2p4
08aWQMpC2w2WFa/mupuvF4+gV28+f/eDbwh5aEbPPCgoSEkY9UM0xrNQWUXoHQpiVly6/kvo8ERz
9WiJXURty7BNJLMHl5au9HzO+lfRSvi+JgrKs+uVxqpVE3Ke5psKVkcklG8h8QjbzFbEyZ/O0Av/
52y+Rx2nYaFGdwHuTvGWThk0rFdb0PVctsL+A8dxcEnU5miJoF/Fqe0Oi6qU8ZZ+JyReocevIm/O
hqO71/mqkNYffROnBACiTKPX5wB9IsZrkVmkWmC+OOZtXpyREBRnRh+3WRWUtZZ64JPwSpJZGwT3
cpThXRI1c1B1NjGRbbmMwfprnaT6904xXqPC0OYT9HhPwnseBmP5rWIoghrpDk+nCb7CJPJvAeSY
23zWl+MtqAB/teDsMH4l10xXLAPLaUdYRZpUG7sK02ufVPrSDdGYUGBFpIPH/kOa/OqD2su9H7F3
nw8N7/d6CKFlxkedeGdwdEChWOl7xyHiITeTk1EbAAyDHld9qrPlCKEnV52TPCMqDmZtABwQqEbI
aBrWKkFke12X3gcK5gUMm/hb2aXuJrZybavmY3rRSvvD6zvkymCg9/PTSS0e07cdskCN5Us6kpvk
i+EjJNtkL0jfw7af/SHJod1hyvVea0eDBKHTaZK9i9i3iz/QEzL74bC5eCrtVLPLq818idMam3Xf
R5u6oaBr6e8O9Nijm9i8VaJq37pcXRWB/tlVvvpHjIKh7Rnf6Jw/XNcubmOEeHddqREiKLeqzykb
iPN8Voge5JbCBzFw9PqcDRbiLHSCzJwGpW1s1dHwloXlcLPrvnii1AcE0or3tFaJMlen3BRxGxDo
IC8kcNEYxc1Lvkw01u/sHuVeb1C+d3Y/fGiOxxplzMxtnBlndIbaiQizfBGUqrMp5z637r2zjXYP
dIIga/f+rpBSPed5gBJ1Wh3MB1UQVdukeE3UDvYbDesXr4cC58lkXERNBzixrYpt21TIZegNX7xK
Bd3Ng3SzJiyy4UIkEqznWcPWDzs0jQOhT+Tb4+R7MIUwUwW8Y22ctDcxnmHHyTW5vAoB4emPoYzT
LwHWdqFCx7mIWgXmDbdI9VKGwOkAHb49JUayybRmRd5W8tQCxdli2iyBBWfdSwKEcFFTq/wB/+ZQ
ICwMQXEH08HHJkCS2KAth44sPb/JnYvhDF+u6v3U3K7AeFm1B6836kvOFAgAL1rW7E/uWoyRpoiC
+Coy71622nEQWnWbD6hOaZaD+F7oVVXs/3vP7jKfqArSOOZ7aljANjZja5W4QwzZFPkcJo/0EVel
enVlvWpGJ31gE0kf9PfcrRxpbSg6OcTL0BuwhyBq2M3/RVnm2QPm5BLJkw2bN09WcVgy01vVF86d
HqWo1Z/idOhPmF4pMWRIq920fanjSCwKAAP7BtXyC9q+5KBNRNfaOfpK6xxYjzoHwAP1ViuDcy99
92DGeDREVCOFaIl7yQK56RSRrVw2E29Kl+20uB2/3CJHb+9UgoQ3Gk6tXpIp4Q6CpZ+jr3U/3/HO
s+TOhnCNQq+HqkUzp0BrXCzUwnitCDXdqy5rbQCRwS5tbO2K0n4A4Mye0WqVAzqm8EtJ+5RcGJKE
ukBmAAvDn4ZMKH13o7vUkcUdWyStG6Np6tciyH7FQRX/ohW/4iFNTrELIgBdyBjm32TBPtWTvrlp
p0t+ZQwKffLhaa2PbUuX6/nLfBJTvK4FBwi4vRy7W2oy+NjuuLWizH23DTWmjh/uUvCTRxOV8MmZ
IlMxLG1Enrsn9l7uye3He+8NpAVOn0r0sNopGIy3oB4Rn6jpsTML94EqNN7yf4nWnecaDzjQ+nYm
pXesT25hUU+qSf0RJ5gfUHC/ZW5mXt1kINkqz976OO0OqvOHr3fV1XDj6poDT9tY+IfJsuFe0cGf
R75irHPkhgfiKkBNJF35LFPFuvlWt6mRAi2Com9Pnkp+UKpATHcVQT4qYwD5eDkRJ6COrooCLjuu
MU6lbmHvlRgmxCAy/2U+1KL9UPETkSgsh9VoFu1eyeIb86n9Sj/T2HaK5GPRNsUyNAd+uGJoTjZV
brqX8BfBgrDLHUpAXCERdgQAkvsiyd9bZKjDCTV2Gxw49NaSiLpFZ6MQAaixBQoRLnOUeMfAZ6uc
unX61XgMEnkg4fGrJKyFBlYLILvwHAkl00Ewmp4hDwOqxfTP09xmlTImMt+CuKSJo0bn1EKKJhpA
XKQQFEdV41mbL+Eaa3spSrGcL31CXFnmUmSjk3LStLw7GY7RrHvDHt5iqX5otKt/Kaa1BsYef9Fn
/GWQduXlQ/G0nFouYysmr0sb5BLfcLSoCv3pRX7/rKgtd4nznA/o/GFkj87VaEb3lseZeyPebtEY
BA2WAhfgWFrhsZUdSR96VPMVSNRr2rJv/pigg7f78icj+5LGe3k0ssGkaSPVy58H19qB5AagS0H9
FBf+SlZKfewyHYNLnzXH+fLPQ5pWbEmDH24DHLYitnuHoKR9cQlFORKGGSPVU3jb3MY5a+5YX+ZX
k0jrNxGYnVXZZeW1z6qPnAL70iq99nvWip2npMO7RCoJixeWLOqm9sr+kviepLYuOBrsy3wGmlzu
mqw/JCZlGbvfOooMDpEWkPpnGd7Z6fTsYALMXobQWCNLdic6xd/gcdFwTDrtUZj9T72226PXGOoD
LWd0tpz+LtL2Oab9Fb/LK1Aeh2V4wSxmE1lMZESE+p/kQVGy4KfZQ2oLA88ikrW+swNwfaAsvZsd
j3uQR7+yXtXfaqRkKxGbw862G/HmmBX5gzax1vOriWuR5b0b8GEtHCbB7VBKrFhq7QGEiZF5j6Rl
Ysvptxp+Qeh7an9TI0SdUeBc2kTpb/MtoeuINnkrN01EGYWI0OZo+Fm4iwh4WBXTOn7sQFNZYIhX
49AO1zqIDvNGMibm/PjnwXfFga37IsVu4rjFLzoJb4Gejy+G3vesMfR+7bR2vyb5hOBZIwGiXOtf
agKpu3fH7GlJhcBGq/MvyQBnWbctD/UI5hXClokyVZqEjZoID8KKdvOVyByM1LUTMMNpgFgZWQX5
yJMcoTbvMTDbVI7VFR8BOzWZdWClYyL+TOczlOSPsG+KT4jRq0uR6y+i9S+w87sLa6b+z7P50ij2
NM2sc5W63SXJ7CXYnuKaOmq2y2g3LdthVO7sNYgpMfxyZQDe3Pz3XtZ0P1NnVA7zLVycyt2w9rUS
b/tBKU7zdj9sY5i3SMjR84PJ4S+G+qMQJASrMRlhaPwn1X4FwScZMYuRB64X4p6qCDG0vBh2bdME
T0UPvzu56hK+yi7VrfgcpiqAvzTBaYt3E1F0ABTRS+9F1PVvhnWwyya70OW663Q+L7IbCZ5QJwer
b1mXyULISoe4Xy1L86WtULTJcspiOPeqD0tWcAy1uP5AOEFiAhbhbVU45AmwV7nUdR9cirpQ1kLg
fJjv/fcFX7H9S6r76QH5+7E32fCkdvqmGARme30u7/MZGK9VTP75UnHqBA2Gom0pGKvgpbjUiELe
s0gl7M9PiQNUTcynrU5VGM3nHso44bjD2Bww2j70Puu3A6qOy3yYfzmvCtRlQbGgJdkm65OV0voE
NbSqW13rvPRYYHATXRHcIAPl2tD8Qt81euyhZXRXtS86RNaVNye+g0OM7jmh3QT9vFd2Nq58n8zJ
pulPuuYPJxljNUbCQwhBVJK6GArT2kwA1RO1d0qyQskWCp/BzaAL7eHUur/Use19RbTuiTZDVB1b
m6wKfvrdEJ3D6TCfoXaPzrW09iZNnXtZ2sRMKnp7YVPeP8FvbsQpmT6Zcqr4eD245sGy9w6yiJtk
WXPTJveK1Ot1PNb1S6qX30fFic+R9PZJQiZWESnuMag7j6gX39wZUfNTETZ5oaXq7xGqeS+4qmiR
9E33qkpyYhxnqiHnH01exQebzIkV8V3NJ5Hwf2gZfZHGc5IbzNGTr8Xi3HlqfRumQyzz74ntrxrB
psWuaSFk5AidGiVny0Wu29P3KUtZ+DR+0ZL33V9yJJGLx0A+FVZF69LBoWK1DYERVhQv9TIVr1jZ
ukNNGNdfLmngswLEy6rxANuMAo5xQOViHBTDO/qyY+btvPTDFpAwCqt9xomTXdEun8wYn/lg/XBw
q+6SrBwultoX68Zu2Kd21kiHn0OaY6ELBcu3PCnddZ+pKj+Qv+z6sLpKtS3vSGMY+nIRvzU9+ZVm
big38ADh3uq7gnoEl77QjV2q0wdCbRk+ugY5hRFV7SabFB9kCNpnUXT7EUTla41m7miNyOxNVfNf
ddHll0RG7/OLLiS8uzsWa4IU1ZXblUwoCQ7zfMirn2ZkLasqEK/g239i4DzpU9O8cnPtZhBLIm2g
DngNgm1impTUpdZ9krOeLeGPMJfg0717BTmyeI6ecqSGytKNIAeMugc6y9VyMKXzQnIFSlVSLo9l
nWNp72tnpzjOawdm/FKPUXQheyq6zJdjbJr48IZLRSzm0clahWCnwbsw7jCSmjw7VgIMKRQyXtk4
DylZkLwV1b8Kj1iILPPMp2G05prmecMqLVWPGs32zaRTxrSyoDevv7ad/Bh6Z7jgUzJ2csQ843Rp
+rQz+7sfWNueBXS5it2hhauHJjwHCcTqsCbKZDCNRZCqAPkcC8xl01X3zH0JwjwIFmbrrmzNDu6K
Zn3UtaGe6EhpyCT8jIUw/PpgNb/3dmCVd3NE3cNnIlynmQ3U89yRd4OF+pgaCv/ujsN8/b///svr
BAq8mA3Oy0APvHe4rj4Vfslbt22m0gjmjp9l1eknhKrqpbeVDwvFBD2DJn/VssrbdEVY7EGRrwon
o0FSuhd9tO0P1Q9J4BMEt1WKYSxrnx6O35M1uHBtNTpG5rDxs3ynDWlAnARjdDm+l81oP+mRjE+d
3v58Vxd3VCc+yTVNZe6x65VHmw/CmgZ1/hFEa9tM7Q90WvnGHigT1S0jf5ZMW0KKCH2Q8HHWU2yH
JL5ztw4NUsgIMcPz12iLSjTJU4xjf0SBny98WtTPgGKhHoh+mfLWhYR3GXTPoxc3KkMgfqbNVivu
0NHoFZVaEu3jUa9P8yGB4/XnWZjQVKUpQ03YQbwS2Hc90pPvhds8NKf1X7OgoG1c6uS1F2b6EYzE
aNpR+p1KE9UkaeIQZamB7xCcEOVBBCS1tY2aBCQ8JZpnQM7eqRf8UeZXS3+MSTUdN/OLFYJMUPAF
E2eC2XRlOIm9g9G5Q3ainIpqS9+6O4eehgvKORdaJ4/zAYMllauCbqFbg0Do4u+WmxXHPiQPPNDE
MabhhYpfJRigFuWDrjV5KqkjfzQkAUEJ6T+pdQfrEKnQRiUY9MHjdA4ZqV7ZiuPKIWu1Tagystlp
sb/fjbFzeWqVZNcLLEPzvVLUP0uHgGU3SS2+tGrGRZ+X7hYEQkXZeUqsy95pERjU88OOtR6XVHnE
Mgj06oAvML1rfrjvS8dG+DLap9zK/3PmFTuX7LiDbqg/ZuED4Z5yF0B/WPYWKRJpEOsn37ccZCTm
OYilecI3iWd1REor6tY8zffmM6fRlWXJJ3hJU9FAGsdhPkvd9j9n+IzUDTKQT4XADHI08Cp5haQF
Edb5qogNZsIOjVypE39IhJLYsbFL98hCxkufo8ZVYIC8mQnGpZ75k/rAU5ae80feR0+TRxEJe+Ze
bCskFSpQLN7P2j1UisYqywyTJ1oKtInMvruMsPNVLHv13gGl6aDgY1k2x3uqqdHNI5OSDGH1nomc
wp3XFSs/MIEtsF68jJ2f3AgkKMk6coZv/30BQoV2RdZICsi7O6JqJLjIthcWyuwFyohwRaAJbu7U
q1+1xB82tSQFyJ0uaXCS6e2RDji/2ge9setDCndhO1avY6Z4h8gmqzRwxGaYNJb4dR2+D2e9jRWA
eulxvjUfArv2j7lT3v77pfP9RC/7lYYgYzW/4NhBvTR9M9jKyDK3tmbVSPTy/F3HJLwk2R1wrdTz
9xBtrtepxM7VpbrsqiC++xEuaiTmqy63WKBJT0T37BFPs2mBpGrLqp1sYlSyzUaySFhXRT4s7awc
r/MhbL3xSs8FNDW0dsV9aV2TXEcEVt/sD0ru+rc0xxGkdXW0o5+ZfdRNuawbWLNZ2PLQizZYq02e
EKJjJ9upGFWSd3SUvUZ7lzJRHoTi1dcK8ziUNrrHQa221oBazJwMbwGmKIYWYmVTuNdPW4nKlU44
8LKoQKLMitbYI73GCuLmgbF6mUIBXSguceAizqur57C7QfdGhk9PQNNkFundql1WcGm21WgZL17B
h24oqoaEl1KsLSyhyyCT1KErhEj/orafFax/UYyg1LNUOZVfhI6pClfI31USuuyhFhqZPOhmFm1Y
oORvsqL9o4+jRDnc5W/oTa5hATKkK7PkEbX8NftKaLjhqTXNhyzTYlrbYbmt28Y9IrEP1oVoUEBM
lcWEv4xcuqro95j5hl05/X1Z6JF0qzPiUqCmM08SIRZN5ZaViYdqwKEnpsT+KpkuHfffrFeT/PC3
X1oD5Tf5KnTdRB7y91/aqHyBxRxVuh215Q7nBt5+nXz3vLYpDudadymMND+4EUWzf1boTPr8378z
oFLdNmC30nWYDDp/EaVE0UA1H/r/IR9Sa2ugNXwMLf7jAiONOVr7f/5u/E7/z/ezVEgzNpogHQXz
37+f9BPPrUzaNm5bmPseC9JBayKcN/NpNg2s8yHyUpg9VVVuw6hI1oR6agfsfNFL1CjfXCMkflSx
daS/yrgHwhOdYtMTiO0nybAhvFMupLv2Cf58WmBDaOtW8hdLdrX0/F+aR+M5yTPjJSzDcRPjRd5T
Hc9fe++DqTb/1JzI3vEaQA/q+1sJNWHNQO/SxS/jW2375TF2aJmVqSy/pURUNUPq/TDHpGGTS7PA
0v0GFZ0gxJe4VrTS+/kLspIxMAeWsqvt7sWoXesMpgvBb95p31NpLcZoiL85frhTS018DnBw1b5q
3lgzfuVZ1e9yq3mvy946G6znkYnSGQik+UokTwurfyQaOQvNI5gddimjR4E46N9S7Lf11JVRMzc8
EJNcYmeLBlLGkEoEtXQoeXbNQrC1WRUi8F+KgKJqEGErkpMxx3Xj9Cr7uL6bUEzRaTi+Rg3auReq
M9Bn0Sxci8N9XpQAwRqe9JJjJFvLUfNusTKE1/klqFAOQUtMiP/yRP2mqprGC4Oq7yysYsf8u6qq
MQ0qLKhqDwZNgeWQOPcBTsYFldeR9JJPN3PFJpBafQtyNFRmwzTp2kAzyuTzn3+S/2sG5SdxVME/
mFUFJr2/P9qu/j+EnVdzpEi3RX8REZgkgdfyVqUqeb0QbfHe8+vvAvU3PaO5Mf1CFEbdpVJBZp6z
99pOaBC05xxKO1lZEJWWlmGGr6WJ8zuGGqammr2ZxYI+ZqaYRiHJ0ELswwJMQoZ+eZV7goSusf/S
mFIFZAabMOQtf6UBf4jUZqcp1qox+UZhEwTi4wRvFATUTUEIwR+MEfLfTyRbUvIwyYVGyAts9J+/
TG74Ne7GpjpGbZRaKCJ0ezfXAeYNS/yX2qrkLhunXhV5O3ciEOV+PqZRQburrRCPfq7WTwnPlIVm
77PyaTQS8nm9sH+G5783Ote+DhmsOUQ4yrSWHG9hjTNmluIbHU5aYFvjpXbJuNQ95RjClbhTtOab
LHJxJ3ujOBFix6rfVfQFQY3xAQgTIU5MIFZhEKtfEONTT59u6BJNYGZ0m86nxK51dnXzQuQyjpYq
3P/oS5Dym6xnp7ag/xD0cK6hW+A5mXbnjcuoMOomcBPTOzduJFCAkosw3yPzRiNJUUEioiOb2/ed
7x/++/v1KWFiEuCjcqQUgwBftxjkPv1JQgXWFkG9+TGl7omly0zyNeUfJ6or6FnBrw1FDPrqdQth
hhKOhmuhVe6jaUMwnr+utKc/vK3pa/3PEcSmt+TYwtAkduvP0vo2imgJull5LINW39XQSpYw8pNr
g0qF2Ullo2AyWK9Wbr33rVCuaWSl7R+GMXzb/34XeLo1Q8d8OKl+//l9xSnjl5XWFseA0h9xrKX+
o05GIr1VWdpLl1S3zeCmj77ruRcqGP0zmCi4s278GKN1fMz7YOkGxIX+94czMy3/8eE4Ko8CmxtJ
508n5tiZvw2viiBq11Od7gjyw1trpMaLPiue0kb4+6QG9GE6evRuV++1FxlfIOQE66qb3JtdoN5o
X/6o1MH4okuWrQbyqqnIUhh6vo2LiB6SWf/aReTH7uQ0a+tuGZY2eWZN4byKrAOdFsT+2XOQrSRI
XefjYdUMO7enjj4v4p26+1Gndn5fq8CqVF17ys3GftV8q9jUIIvWtZlnpLJAwD7oiZFSzyqyUwQe
gbl3OuKH5FgZC2a/hvJGt918KGvi4CKtuiqZIh4qI/RWtTmyoDMN88GPo/7gQWYLMURSStQIt6nc
heaj7e1s1jRBZajvvae/eVlYfHPa8pz7SfTTDtI1Qkp0crF+1P1sCpbszV1s+t8br1ceBI7KnWUV
+tbrLSh3dfXM+eTbf12AX+NP5Ffd+mQrA2nMHBZbASZt0C1y9v7+7c8uImVEcBaGxxEd05mgZWzz
nf/uc0PeDKuWdKqr74ZeorX/a+NqZroTNh2WqC+Ve9HUObzDf7yK6Aj+7RgpwM1msEW2C6eSRurt
3NIp0QXWWJSQLizyMZyWD9YAuCcr5GIU6hMr+vCgI1n837Hqsa72aaio7xYxbHgine4UtHV0V8AT
WZqBwszGXpauHL4ldCGWxFCTW6uO3ypRhWJjDSoELMummhgZq14dqp+mMlzMbMjeysqG3VGSbknN
pEZpmYen1PN+bTS9s4iND5MFQEjrIP46O1/XD9yNdPWKfST9atVljr1H0J++9r6zbmnmPQppxBdX
J4cquYN1eAjcsbrN2o4RmUw4aKTS6WQUa97aVTBbA5eituAXzrCt7Nbe6VAGPsaazi8JFh3t+g5x
tLZNAWwvkkG1lwly3Cs4P31jqWF26sMMnpcIw13AUu0iPeDYOmKmR5AhoDOjSdvXVaeauwB9rH/A
dURNoIYd02BsJKfb7jygVxWYmFI7IO/2TvNmPg60Kzk6IUA2TVE3HbFUN1VvmyV4lvKtypOHofIn
pc+4aqmfv3l1/I3Ez+EyGlVOo78p9p2YgsM/dqczFBfJRC4uZqEc8NRYB0PUxgq8AVHPsCnvfIuE
n3nDUpOypp0/6aZf7NuhTXSKolwSEcd00mI6EtO1rGn7u98/Sr67Qww2QD2r0whbIWYIwgqm2d4i
sjsaXlwtgqIS20QlG0T9Aq64B2M30IpN+h39uAS/PoWx0sEtrdqp+RXO0zEuIwGPObvhquXp01Ny
iVTaIoSDDZ033GdgPehKKzwTCt+5NXyinQbwTic2FBaT7e5biKlMr6XYBZL6nVBq82G+NjaOuTrm
+9DrvU2Nas7fuLmlH2zUYGF8V7mt8VQXWA8t867iu/PkIUB5BMU9n/FMVOmcmdfj/zszLx7/8TOt
JLQ8cqpoMxS5ejT64ddm9AaKrYF8mA/9Pjno0AoX80HERdshZhhZmG1wikPLuqLa0XaRJNJY+I64
ZTGidI/46++jCRcXaSFKFNQ5luWSjxvhhIj1Uj+FavPYSjzrTUzxp2UxtsxHuzqbDvWkzuKTz8cs
+UqPFxOBpz9HbS22WYrgKkFQ9hwGw3G+QFNg1Dal41/gmRBwS2sM5l2GnTQ3B1pUCEAsnm2T4bzS
nSkdw/K/Uql/5qZJHp3BejTh9y2IrF1p8DO/DBgg1roGmoBHTPiYFCM5DByvan2EuofS9b8H4E9Z
L0yaHAAxMPJ1bZrLOjNq+W9P4rLuZFNUdcjXyngNc+srqWvyO4HpW3Qj2TthquiHar49frmERqYf
Qjged60HTwNrSvwFT8HKBQEHRwp+X6YW1WPXUe0Oo2kElfFwx66zqlKwspIv38W0oD4t6B4cwZrK
43xs3lQ+KTP//dvJ/2eccWxyAFTBMGMwY//nrGeQbg1XF+eIKFDz/RYl577CTNVOkCBr5S+hcueP
2j4m3XMxXzef6JDH3ONjno9QPJNrtxzEcvDp3kYZa3FXQec2tXaNaZPWaKUWrla+q3ns7+HR2nfz
tfMlKP810t8BSMpBdueOWFFCZdRfahxg0ys7qcr72LC9hzQdvW1BA3flm5SFo8o3fXK2muDoDdnF
82TnLZwQLKnk1lTxEZpmEa2VxEQCPOkDI8+N9nqsvYEObu6MaBt7abMfWu6Jj9k65t4TFcjbvNjr
nV7ceRIiXlI21kWGzbXWhXgnXhrCVK8lT9PiYJWEf7JE/ptv4hBLSV3RotErHf3znJ0pkpbZUURY
uNktU6u4trpg1T8p4NqxdNBQq+2qcpRH1UWOkdhjffWTgL60nz+WyeOHvywK/bsOe77mt9mdWfg1
ibckJjWt7W1mXYU77fbIPjYGz52V0lvWxlPL8BJSSY1rZGLzpi/dVwoPuazDBRpN48mABXhyi/FP
K+F/LQnoO0/zHn51TZvWKp++lqzHGxWpKNI4D06tmWTewn/oIkxrlgwa7Om++iAC1d5ERLRuwSGR
QjsJ0j5UaaWhfkjTpGzIntYoNQ+x/5a3b3OJWsmrb/99H32KYJyfElQcmaaz0JW68XnpnnueOuBC
SY65Ac1oQG2Kjz9/UbFAIRP2h+/xKKh5iivMd8Lj7eZxcvL0bpltcxRUt3mTVP2ps8rkDzf5p1DG
6c1pUzkUhgKIKfGvdZ+li7CibFYSjbfTTVXZdZUnUUzWxt5r0UaoVmo+zMf0dA2HLnsAx0LnFKX/
BZEaDT9TfBXIz5Z10CpnNCLjGSUJhsPphEy+5pnvsHTH+jqQKdesuhi8LKHs3tbhqwexzvQEodE8
JYU1aPSKoCTompLug0ZZm3I8j/WFErr3VgJ6XtRaHZ+hjtL/8sRGjzTzUGiphX86rEli9qxzhh7h
KP2AQL3eaF/qIrrvA7X97jndg5MW5fMf/rqfvo58cLqkmGFaFnBOqX6+CaXs+1QLITflJh6zXj3k
ozSOfkmXF4omdHs9zrZ+Z1vrUauwGPr6n1an/887sKgIGTbGWwwl8tPSvdOirlXpyO3Nlj5U6vfn
vi8XHimn+I4zBEG3wRTu3oVr3TvW4x9+/6mm+rdF6PT7UxdDX8sUUtA5n2qyfxsDKVeqVZh7yl4g
vTxFtXOlAbgtDHXtGTlsRaUvVoMeWoCV8mjd+FG+zqB8z1UN2YPg/sP7+X8/DaFRzZgejPbnmrOc
8PXCiJV9pZc4DE1MPVozXJISFwEERHFr9YgOFUowfNXmMXBZ8P3hLXziAUwfiTMB4kxIa6zTPhfc
HWUQWR8Zcq/lUbOCJxmdND9JF1nty5Pnk4rnmdYD88TwGx6ye1iFLWiWk86kP3HlGmmlc53qGNty
oAKFTrLZ/OEd/jMqy5rfoSZ0A2KBZms8TP/5R0OCSEu3aOVeqoO/j22PVQNLjw1SkquuJMaaer2C
KMLXtkqIsltp1f6oCDDB//1GplDlT98eOv4CfoJQeTZqn/FHvdvHegu/+VCn/MkyQgomn35XZMHF
y056k2N/SeJuE1d28YBBLL3kZr6XhXwsZAzYHgH+ls8LM3kI+Yim4qqwYnGb59fTXo58fxViVNli
IMDM1fmKf6y6Pz5H/x8vMiOSSomKlGjD+VehKipqhS6WWRyTulm2eTsl+ln6/VDFOtRwC14ogqFF
R7/YXQh6+/dptY7KWqA9nq7Dqe8vhNWjh/NK6wQ9XF+GQ+19gU216RzGNhnLp3b8Zlatucj62j7b
lRncyQD7/Dg1N4OpzUm5zj749YiqNbAJmrcN/8np0UVCI8hX824YZPqhAsWxmHf95A+VROfzt59v
viUgNVCgoGfNV+yf360WKWVJAKx5jHpfrCTq6OmWfFeyRK41q0roy8TpS7uiFICCTQveqTtiM3ca
ZUubPHjPEtxhavdWjPmwc5Q03ORq6e8ZqBAhoW49ocpvKBLxKooHJtfCrxEnckwtW6P+uCaZ5NZh
p5L/G4bGEavRY2wp9b3vNnheW/RCXv4ixRCiMR2ShW/r8cqka3GsElUBITAt7/zafgHAcU1zcBym
XTm3OpaH+bCLX5m7Oy4Bjsbh0e0GjdoXjdlSlT369MC98xm/gL/E3hegcIxFsntyY+0r7VLjqGeC
96S1CnlJf+0r0CzoBhlvVdc0d1Q+mzshzPouNIBcRJi3t79P2LkFh6FJIdvL/Fb0TvwzKr0lrGg/
WIRkaGpdWf5kYLrqnbMy0h6DFP330ItfqVPot8k4AEfBpas8HY85Hv91nIhXuSzj9uN6yMfG6r/v
es1xPo8ajJM8I5H7TOQUx5CfviRMM/04J/4TR9UL2hnt4opEu0i/eIlGX9mTOKdefh9vtPcIMi3r
ax/9b4XtxzUMNBaB+NiYAekLvSoy4o8TZSBviTPzhXUwIPD26hsQf2sfCE+uvFlDldjknTT2OYc1
8zVwJ7Vog/NQTaz+UKugtZI+7N/KskK4IrkiliX1hD5Y2wiQFqVp1MD/KrFVzcF8HFoj3jo1s9Gu
shHItPYPyC6s56EmK2ryWEw75No8qnC3XGSOv38UBUu8pfRkYU1UTCoAinEo4hYXxrRb5El0KUIQ
9dN/Yzh6uxod8qex1RGw3Ls/GsV4F0MmniNWOvjNlJcczeCl0cjuULXIPoRlEW5tJ4w/qJosVNXT
bJrSaYEiQ033BgJ9G9QMsQ5ovBC1zy84YuvFOtBVr9l3MXamwYxfIvKPWCTQIBH66BkIXmoMrZ2V
7Mjk9ikuTuej0Mz23f+utqarmeO5G9cv2lXSkpxdtKqxJ1DGu0eU1y2ZCStEc3Mv23WU3GWyPzr2
qN8ij6+q71fjSrGqYjPvzieK4JssOzK3pwuQryvbgU79ct6tmUDeWqf9QsA5Vu4epnQB2PKiAQL4
tRkdWDile/x0nHbZC3WIYf/7OKMRbr3MfLHjNqXtkytHonK447zgu2u10ReXmQ/kdN24gz0XX8it
J/LW+xE0qX9vhJG4qV52N7ec6qI1tgmym80Qd8MrFOy/XZUEPJ3bzr8Zo96Cz/HwLudFf3BDLJbU
C/S7Mdc3SleywB7G93QU4qfmlLd2cJ4iBvM9AiqsGB1GfEDZ6brGT3yCgYoc1vCC+FSl0cpAOrXw
YRN9q5rq7GA3fUZZa2xGDbBFgOv1Nl8hM2fpZdYLYRDebQwg+ljVREBUGrmJKhWrWK/kTwMSqROK
smqTUe7aja3cEJVu/fSA8CPd+Xjx15H5xXwNy/sf4bhDwuxX6/7QtCh960nlH49jtUyjKXVJZuTI
5T6eG6/MjpajO+8oWCUP9iF6LNsuX6tmsFfGKW55qqMFTQI2TAnK4+/dzGYojgs8ZX5LhsuQouFT
KWwdC+G4D45VW5u6QlMF0MJ98BAOY1JvzymC8SMLJe3ohroDOi8JTrA4+j21Sfx8RkB+qGY+Rkai
3Xxg6Oha5aObRfUOEOG4VAbvNTFVH0taU99yAjTuVFkfDKJE7kPFOZPpjXzKbPNbzDT4JpAer+h/
kvk57c4nqrY/+5BJzlrvpRdVazcGH8pjY6I0TFDcH+ddtx9q9OSp3PZtH2/Uxm6xBbWJuOOZeWhi
Rd4CkDd1zuy3ylUJudGVpzrGEVy2RUfWCfTVKj21dj1+wTe5VGu+km5CmkcUtYePf69IALp6jOVL
CQ77Rm852YIS1Q+qIvKza2f4cNy0eyIxA8eUrMSPisluE1Y/+UN9j0yyTXrdjYjQTa/jEFRUB1iO
E5vqEnWelgjzmbq0mYPNA7HVI2lEm/m4kbnN3sm4kSot2tdlMeBYBwKR0rIZVo0y6kuM6XRm/ZIa
kK2U5rm3qiP4L3+CHZnn+dD8Ks1fiJBSH4IOroUetcYrrEkinqjTfFHU+BbUADTNgJAQ29WBpRcM
Gk22Q41BI38IwmPfExo/vxJ9GR7nTe0pm96IUlKVsKIFdnpGQlRdK8Ps73EokfFKokYOdGmiF5nC
t+8hELwzAWgPESHCi3owxIpsMmPpF1b+TW2WswSSMkGzNCPCGvq5Rqt4AbXVKYWe5l7ynEB+Tz0h
3qiqWZvcqLuthBNOP8xdDKpbvrAGyzGqUml0nMmB7xJNViT+10CJtmEHYkxPiW+XIrOIDhmsc1HF
zP615Ny5BLB2Rtq8Fm39w+xC65tsi62l5hL/QbarDQ2KDp22k+32wddWGBB/FUc+k0RgLpPGT27S
1+W6cfCUEyVS75jZUHyKm/3cNIwy7VB2jnedG4x2NHzstRr0pgC512nmU4TmwOCAnWM97wZh+SOv
E3cFNURes7J9jCxNvg667DchPf8tEc3y1aqiM1qg5MFu++AypmhOHNJn6Vz037PyZYi0+GfWSoYC
3Xxm8kPnXoNMNhhJdlAKFfuYDT6txKiMCLM2j2FYBz65M365ZeVlXbzYJBkpKh6GrCseCIULliiE
gv18rEbtfiSu/kcwhtTIdaG9OWU6nOZr40Zpd0odoTaffnT+AT/KVkPo6fdStN42L4ldSuQyrGoa
FEM40ExHxA+24nsDzQqf83TvqI7yYOSqvVKTkEg5V422Tl8kp0rns4FbdrDT0j+PrDe3bkz7rO6b
vVq0ObYaUCJK2FbX0DOuTT3ckG3apNyY5o71aXSHfqfY5oBq1qlZlVfAhA2AW8vfz7vAxMura/YN
T73vRb6RWhC8meO3MW6Md7T25cZq6nHnhBXPg1FJsY+bZ4Hj4kdtFacoytO3KCMSiqxBgqlkPUz1
72n6zcZy6dvodlTu0fA395QhHwYtGbedj6bb9J0Izl8Sf7zSMwAIhPQ1a4ytxl2mddayQ2v81axf
EbxhBEvOgG0rUgcm/Sh/fXPXBg0rSURYaR191U33EIVVihQ824GDmmgyubhm+Abf7Rydasdy5bGi
p7TOx28O6hJCYVoCwwsMDTDhdKu4zQdaTLR7vSa6L52OzScUdywhKo72dt6N2rS86Z1YUKrl13Q2
+DbtV2mfjL7WX3t60XsLDNY6b0vxhmAXMGUEnHhsmnPegKgkcaO4F4ynEEUAJKDO6pGlBflLPwT3
gHPyq5PhkXTxgMYFH3wi+ASkOspT2ZqnBMgBgexsFDvq9lr7Mkv95w19ng2dkiyKzWvMeHQNqyxe
904N6PmvY27O94Ne+YIkSHEk2CvBgI6ruSwL5wnL37fMsJof0HaXjLUNKxkjW45GH1z9xlZWNXCl
tY1u7IOE6aIvZ73LvemEXnKkG8acUbW3NVll3G2RjQSyDBsamAGT85jgkaaTE21ZDfYsWN27GoX+
qvML+ZzY4ntl5+1P4zXB8//TS0wSUbT8xeWRiQffLy4i1MydHcPo1iuHyMpQbR96sgq3RYPpdK6I
j9MxMSxz6QUP8446OcITWbxm4RiuxygFiT1tCr9RL72ymY/ko6XeTWZSvUO7ngLGxDvkjCfH9KON
hlX+Af2mwjPDDL8AxD0iewZfNNiAXKvB+1748c/c5b81Bk3usL6UT5FJI7zo9H4772ZFQySnAzXI
NbTyCUqcvelJolq3XVA95dPiPaghBs9n7V63twZZIKdKSct9mDjxvvSFfmZBKNZFnHgPqN6zJYNv
8uZ68Qt6LjBLcS5XGRNKHudZwUhud0zpE6Z+jqY8h2BhZjJRLSpW2Cgybs2oIPNOdWwPgXMyXG+S
+bXCPrXTBkCwsuK+zkHEYoe1sctP9xzTNyw3ZyUyn5xCj842IISFa3Xms6pH7q7w9XqlDgn0Qidw
jhnYnwXMxP7SYmC/OKOhouADm/T7ROLV2UWSU7DwphNxL//1E79P2G3TXULd+PUTFd2znVpgW8yw
QV3IhNTWLA+6Zdya3qVvBTJlCefoGOpQ3cgAvJiG7gLqgsBbCss46X6HeT9wGTdgB+9aSr+rOGC2
A/dhp03UZNeKq9P8at6E3SuN/0sMJG9rp1O7mIJruizHobgYKZMimqX3mOmtlaoPwZpgo2xKNwJE
ro3/exVJlgHROAV6GeYzDVU67C+mw0BhiewOZpl+iUhCOjga90xuahd7IrcjD3LvXElzCj3oWZvm
pBinxiU9ajid04S1C01/E42ttZ53gULRhx/LZjlfrLmaij6tKLdWFQTbRkZksHRWYR7kRNVSLCSu
JDGIbmXalCLpxgMmk6lxmTcZTTwc3C3uaefXocRrnHMCqaTutXjh06rb4OtJF2klzLVuhPax1Z2O
Jadfsp0PZGIUe4ELlaajvNcsgiFbPMPfy3ZhQsbaCXSxR6KBgByaw0+lCJ6EFhevzrSwKcQgL5ko
+h22j2wfMaHb5l1zwtfonqo6+rXBoLFVMQkf4r+O2+B3MQ8P+d59G7TM/REMpFi1tN2AVo78wafV
MoQXucZb0C7mXIrcGZKjOWrKti1t5Yzi18tVmBSiNs+fXoUg7sGL4HJTLL0FEQR+IqijX5skNJxj
FBgIcWMYREtfgW+hZJq2DNXSQY9YlSuNys7LWItvrmNlP/10TX/Jm2Qa9XMYjvVroVr2UoMifW8X
qb4FY1AfCpA9+dCdexKn7hRXRdWktPWyzyyC0AVLkLv5TCCUeA/i6MFyKmufIN37EIANGs1dBzEV
1mEEYH/tzmctvzNXDiKJ7e/d+eLfPzufnSd+n35WsQEtVJp1TKZqSeTk46ORDfXOI2+e4CZ2VYsG
WZanX+c9gpyrhxovlw0pmmAuquMjkBXbLXNCK9vqrVPVdGEWqnqJMR1dmdS+z8fDRg/Xbp+03NhO
9WZTOqRzhGk02BUZgLg+H87ATP1LjeR7VWpVvqZpx1oNQw54S9ehy2u39wNjJM3E0GFg6dt7GZfd
kvc0gPxxsmXZxpitGyO7G+EnLjMZ2l9cP4dfJZtraSSHCCnMye6xBIZ+Gb9nTQ5HJz5XIxkYLh6a
c2E27YkwzXapja55jM0yLeFSaPQkps04HUQEtEvjuj+3Vt6vXDPDKEOo6jZ2+IYUDRSXBiDWojCj
b70WDcvM85JtkBTw3Lw6SRbVoCt7njzGNYk87doDaojaF+GgwICyQbdo2m2aUa4jZo7MwOx6aUeJ
f5KRAXxWB43WRPZ5QNtA2nHavVk2QIsOQ/zJ9dt2I8qefObCwZOljXtZm+5e61voVSBBddyxBLXN
CLoY4h3JgI67p8m/cKQaryBLyJPiVdwDfW+vM7LxnliK/IzzH77X8WiyumA/1/FdTXeWdVwQBlpb
zxqAsKUa0O6afZOsT+sltaOX0IqVc5604dELncdBSuM+8m17I3Q33WU5XQCtDr+TJN0tkhDNX9Mn
gjCd7gZprL/VQTCAjZQd5T4Xa4RppuiHHIViB77QEBAhuaVYwJnN/n+vlNCsP84qraBCHWfP8zsA
ePS1AfB7wJqAUqLXaHBETbrVJjhwYik42GXRrbQijLAz9RYRWiH17sIhNDMSAzZ0JhZbxWNRE0y7
oieW3XbTM7WWC36V7OCbaOTnTW4VkCNKDQzNmAFuBiuWV+y4gDVJ1egIcvHb6tyEcQWNKFd3yrgj
c1BQ83OZgU/zGRXu56m2QDI5vWGjAbDim0GPNu7wcpup66C5UKVy1lFkigEYXKevE8T3G9sTAzrM
3JxWkzczCfAqpZ39xpocpkMbE9rsyu7YG0PNKluFHD3tOvw6MLNTCvvzfj7q5aK3cXOz6ksOtPLM
hYfn9rHsTXnrlWeXJWy1JGAsWKS+S50F5JaCCuA0hwxQHmXql2msK6YcgvlYhv1u77AqrzWI69kb
C3Dnq6Y0P/JCdg9MdpWdFsIzzdPYeh4K82R2wv7K2rjHtGAUTJbz/mAmKiDGUL2DjW2sw6+GEyML
mTYq48zHq6RUax40YGpQx9D+Vc8e+I9rBiNxPb8a8/LXq/lY5llvnemXmxk4mpdUqvDxmfsorcZH
bSFYXR6C0norurBFOdu09/OrocxPmWZHp9/H4Y4RnoQCsrMZgtSw8/ZdhZ8aj5V/zoHkUjjde/1L
XuTu1skD7XHUZb3Nm3xczbtNnxpHxbYLYG7UqetmgJtvMmYHgF4YoJpd2Fjaed4kSmyvHb2Ri66L
9Y9jbeVq1DII3zZmIr2MtQ9UfQg8bJUlpEtU0bVTguWYDogFp0E1zDy1WYR/yTIStxoBbnJNEwf6
wnB1ccWVA9U60e5k5nUPnuDbp3Rp/mgksCc7wysJR7HtByepDoRf2K+DUY3bYRKB694xD4BXjFF3
pqLu3BOZK5RFOpWLzPG+cQEZWW6wYUkldxWhhXfSTYt1GnnR0UZu/DdPtEn4upJd3ckfnVIBWJkl
3IEO3Dh+TAjdIzy7jZUr5WlAxLhRMse9upVytSuXErEfPI/I6JDVusOOoOjh3mvrdW9LcZ7ZBN74
xXOuZW0b75UX2KwMURjiNc5u4EMWOEJAZivi+rHR9Ho/mU1wSf7vWBuzjiqNLIZJVZgf14WOoiwN
pimb+VhgWOOWmRqE90jHCjUbTcndre317DR1hBWsROk2G5irJZEDdQ2Xy4/3WiniLWqf8cmzmifP
1btvShC/E6drPcZYJ7aBXWpojXWiIkY3XvZ62626xjK2Gi3HJ+5PdQNfpl7PmDo3T9J9VfuPDmPJ
OQIpcLEbhN8Mwnf4PyR0vkw5WpXaPDIrPqF/Vt5wAw3rUPeSvWdb5V6Z/u6t2uhrUVXpbjYawSg7
5LWhL4sYVARto+d4EAFaRVfAzx7FJawGe5VKblNK3Ig8RyJ86O+wBuVBsy4wiFzyvqxvHqF820oo
GOAR1SNTWba9StHMHKY0+Lr81kUVrAAr9C6GjW+s79oH/rQuK2ChfuzScpSnEBBxXKRggSjWvXpB
9NJqFLW8npwlmSmVuhpN0trdlLRYt+NgBRljm/cIqGWfmtsgbabVYY5+qpXtKhXqjhW3t1YUpbum
DTr/oCv7a2e0e9foy1MpK+cxi8WLlbfh3bznNgGcWjyxG0k2/UscQeSG2MszM4JHgqz4h8i1B1tN
uRdpV24i+o6lYKWuSrwwZR1vMyuLX6wAWkGlhILHArtjVmVbpKLWuo31mLU3BW+SWStU2AbowaF8
CeJH1YuCrxVtv1WRa+OxTvPkqg04eQEe+l/HNvyCUXBq78kOsJB0V+Q9in0hAvkaJYy6zDB8VXV2
dTv2pB2I4TELDADIAqo94ezz40rYVNHrpu1Ppeu0y9TMkZnZWxkWxpe8g5WU+k5z7EIx3sctIOSa
NOqvHmQKiyLCc1pl4xYdabLTpZtP4KoeZpzczWES5oAO0I+KCFAEvcnQ8O9LhyVqxi8apGbbrq2w
2w1C7U66jR+IXABNJsUWB8PPeW/ewH7Jzr93x56E6sLbhaIt6eXY6Ocjs7UuQKvKZeJ11SbUpXWZ
j80bFwyR8Ayc79NxIiHy8Ib3p7wid6EdoajPYWTSZUzqejHvBoJGpaUchGLSORm7PKO+3DQrr6OM
xk0zZou+paxm+6O3w1j1aLea+WxGPchZCEX7PM/M58jBNF1E9Vl0mrtvbFkds1wjhAt/MoJ1Nam3
Qzv0V5BZCxfB+cO8UQohKC3AfYQcxOKTssgKveZlGDLtEemI9siDBfVb8FBgBgWJrcMX9XiirgFD
C+ZBpron4jzcjV2s3Y+2qi/V0DPfQgMVE6JsrYsvbYWeHk8Bo+m0SQd6m3oI1LVBNUpH1VxZeKNW
dSDIgXbRUNthL67G5C8clX4r1aTYtRT8FqRD/x9l77Ukp7Z13T4REXiYt+lNpS0r3RAls/Bu4nn6
v4HW+aRV2iHFuWEnmbW10sA0Y/TeekTHx7A2rZrU95SM4zur8LWogoaCT8wH6ZKDI7JgqQBzeIOD
ba6k0ef7+bRwFNZMo7obejcmlbSlmIS0gUob/I6ExIUlXDPtl9NKBPp+5r3Mfzy/Op+CfwQEe6zJ
1QhWfR/aR6F2RIaUwcEjpoyoBsiwdZu/+ZPCVW0AFicVoNPpDOiIC82zLlcZvvmckd5dKor/76uG
DN0NG6xyNf9xa8Xxzi9FtGz0obrWY1ZdLdVDfsxGbu3iUhaY7JvyQVXcw/xqBDpHAGwEn2sllLpj
M6PEJHzIFpMDwnSQzgD8aw7zqTC8CBBrvxwm6uUQ59Ud3H6xhTSJpDGyb5LQiDOKkeDCtPoGsSuB
DeIpD3kiubJCDdaMOYbHovHh7U+vVjlw90qC1sZOTqWlImm2zLv+RA2qOhRuuisztzvNB9fqLP6R
uDlhHF2EI9835DFYt/OjkOcoX/Hc9OpQA+2P6yJ+7rr4q58wMAZtitQkLaNrXWreNojc9NAVZgI0
YjDp83v2IwxtOqrxEIHzIxCeOqcIVgrv8cgY6xy9UmdoZ5Lbdm1hbKxx6D8b7bqd6J60vKMNas9k
77PmWuFGifdqDAJ9yKJ2qU4UIH067abT+aoQjLCsUfTbjDWXZvcdwsCwnfnm81OO2Y+bYQBM3Ri+
c+584tONsC3AfGol6+zpyWo6TNw6EednI9Xts8QPGrOe342aEd4VoHNI9un7UcepWOQm1nWCSz30
dH6gqmfVs1M1bALs90ZVLFIxCe8gqxxpRG6+N11k7KTmrBxftNt+ZL2GvI2lVaNVWDPC8SmjsX6t
qTS4QB0PJdUyrrUw/NwiLV7ERiiuBNtaZ8RnGpsdXvCJNcWvGn/DX8eFBn6MGm+8hKIf7IyJ7yGz
sN8lXKWrttfKc1jzbeZFoL+6evPcT1UbsolXOYynLwES36VvpPGdgMVmq/DPHohheLc63z12plXx
Y9U4KUdadfOhAcH2QLPuwB473bQB9o0hchXocG7xDXfHWLflZ4P456yryyMpxwDmO5bmRzoxNvtg
2MvoDdAfp0Vwc8j7YjwilyBH1vYZzJ2+0JrSPOdlCNzWJYiujv30c1OTpu2NyjcC1yP413V51ykK
n1I6jIIKbQIjOsPVAyYOyDKvVk1AGn1EjjEx7sYBcqq4NUEENlq+/wSKGDV8EfI38cqIntqlK8KL
6zi7WbI+H7BuEb3s1NqSTqKyUCKVSyVX2s3PR5lNMQwDMARATRvw5Ew0KdsfzlrZfi+SJt9SIh8f
qsJjkumtqd+p1MmRRvsOWB3brHYwJsC7+djWdb6DJqktx+m0Ie34rsi3woBA2o3Fp3pUi6NOO/ph
CJNkg6Xom5PG/TWgSd2xHfzUFx2RnLFqbbS+cj61frrmXq9e4hTRb5SJemVMz3eV/R7jkN+Lwm9e
jQnTEOqAQP35oJb9E4Cxya0VpdpJ2jlYH3OCq05rjVSL04UiFPeimzHxPH3x3cdbB0d8WplONLsl
ZZHqwqYamwmdhZ3WCeNQ9Kq/Ie8gQb7NTspOzHAC6cKNorN1nk89Ih1XmR4VK1oNxbLVZHp2rNpf
t71pbYiFbp9sXbm0DpkwWV0N2BqS8ivo23g/MzNmXEY8mJjh7PFJhJr5LK0o2sq2hzuIpuYufcKp
faF1X6GC7YNSkxgy2fv0Pnb1TBfBtXWCeNkSL/vVZsVpZn78zi+h0Qgul38WdFkfDLIYEnVDtUgf
sW1supb1QZPfyTgMvS7sjziImnWS9f25yZsIp1EJQEcV2iK2056wTrf75SD91Ny4JAjCHaan7LQt
Ce7EI660SU2RhtFAZSsVE282v1DNxPvblenX3LQWmlchfBJ+wGZUDZl4DbkAIg+u0tX6F5y3LIGC
pL72pko0TeV1J8sYy70/+Yx6M4teuy57MMY0+EqxZQonaAbaWHV2oM4dcjHq/Vtnpdv5L4BfuqjD
PHmFuZUcpwrPmqpu8DlJYAKohv81VjqqYpMknmL+3wSV2iTG/VVhzZdr2Uw0jgnU4nf/APypvBJl
1SNK4VPWvWMtf3Z3lXAE2gSC1XeG7vDDtNszsAOSwnSct7fGDtyDKxtl0Zqt/qwjB/jzj89b+O0N
Gqh38UFZzpTO5U5Gol8k4HbK9RWOTYtr1iA+2PCO8yFw/r9HP5/rdfpi+ffSHbJ9NMdDTqUacPhi
P7o06mmhXefn5wNhB3D7mPS3DkK1cgi1L7VzSLEqvUdBFqxl4PVHiAnVVc8nDVBDnAqTN8IuGPle
g2DFNTC4iYKQsyDR36I07FYB4Hi676BWRtObWubwg9OJxpLN+JUcJHKt9PmqVUa5aTPD2Pg65MfK
KexzqEIbwtNT722v9U54yggdKIMWOHdGxc4VxRdpiW1rdtJfMOmstHoKmpBoR2X1KBXV/dYMDX04
AtieEBaylTX0Zk9/7l0d+moJFid/ItEivnqWQi5DUjyNiZU/dUF7MD2QqfNTMuQfJSjb2c0vojPy
tqFBVu38atY3WCvt6Da/GLeW2EdCjHTBvYQ+2xhd0lVcj+llfiIw838f9ZnAQu+1LMZUUmIQcbD0
aALUc0G0Jdc4vepT+HHHnvIhCLX9EKv/PjW/GFjeuzpaxmkW/I20dtZmEXyaK4NxR2tVs6LzfCaU
ksxeh8Hwx6lAMthPuXkJOKQ0GOVh0FsBYt/5WqeBumd1El2rwI2usiQER22rp59PmUEaXQMVp4pe
of8sk87foDYZ1nETjIvGjMxPtiO+5GMWf4X984BTwviHXu4yIsWVi8sggGQgwE4lWY+Qx/E7K9Gb
5pThF4wxqLUiYbwNLZuWIM21Zy+ynaWuNdYdVMCjXoLxjCiCHlwfnTAxtPyy3HNfPKN+gbKy7kpX
x79oBVBMOUAODM45aMY0SfqjWqn5SZT+SmkIGPGjJnpKQm94NJpVbQTR01z57CyQSS1ImeOP54g4
2ghqG24yUO7oJ8lP3vZnb7K/JEnsvFlhfibcpP9uGN4BDIX+KVbccKV3PSE0Vs9mm33LFjdeee+y
PqffCxGNNcebHfTFqu8qZT+fOkm8EeTDo0jt64vvsTmcn09CW9vgh3TJBNOSN490OMtnYHYz9a1T
6Bsbdaw8Id/KV2HXjTevZk6yUfeggnQ1kElB+RcPwQeYyGSGVx3mHtNUDcYh8wOcoSrYmKMN6hCM
mPmjTY19o1sjxr7UAanU9sU9Iv1jzdnfpr0ZsPDfkZn/oo2E2TURZlsfnV19a9lpJKIBpaEnoEOa
3yOiFDDQpQMrhX8i3+v3fVPKgxWK7lLGcq2GZnSjmtvt/zIIf5wkyEvUsaNqrqVqGk6EyRbzyxhc
ADVAShHEB81utFXUUxn/eYC85KMWqk2xhdoTbKtJEzgf0CdsstR5Vm2XTkgz9DvTxWid5RE4E+gR
ix9kcjOQ58J3S/wGpE8FWJpo5W+Q00C90it9EwyW+hdz7W9fLp/IsGyDMdRmVWvNqZu/fKJSskmL
HREfkNgOp8Kve4iJErCiiea4z8kcjhPzXZqBvsCeOUkJKffNB1Qo1V9MVrOV99efmndj2aqLtYOL
TbfmSfqXd+PqQY1TvY8Pg0U9t2mH7FVB9BbjJ3k3Q6msGjq3h1zRJSotQTJNb+a3kDI+VdaouPnT
o1Bxo5OKZAZ7uB5TmiSL3gVx8Cl3k2Nb5sN31qKnIO3Em4aOZwVYEDXXUGKcLckDnA+t9P0NRU11
mWE421R2rzDo6bQhnZIdVTh0Gw1E07kU/6gFvG465Yx9HTVvdbypSocokH4QlAX1Vk8Hu6JXysi1
9YeuXaJlcZ9KsyGIKUi5hQrw8Xo/aN2660lZCVuRPsRp7GyISx7/kgH7v35wW2UNSXydjiXpY1xy
1jSWmhfgs02JtsQv8EmBNy9eKbcsYn9ckIKYb4FXy5XX0zRXVPKW5lU+dMfnP99O2m8uMkhpmGsn
QyT0Pnt+r7/83EGN/iF0iuig9vh5jWi8V5MhwndsrBRs+e5ysLIlUtB4T0Gb0Tkr6r8YabSPA5um
atizWPTZloll6yMlKaR71wqlwT2Z8NOIMXNREdkVm/TJ4jcd2oJUsbao2pUdeSoqsPiT2+byURtV
+dj69rf6KBdoSuMHZzrkTv2XYUf7aPbhPcISdRgAJyMZi9T/Djs44CKD/bnYE0MXbYPePUGYMZ7Z
ZmtrVjrdtqINvaPMRTsd/VVnhbdGx6Qsel2uFPxzW6xl1BD8JphMZstuaKP7n39L4zezG++RIcSB
bESehWtPr//yW7aN78SFUdF7HpRynzietkYyIR+NNINlpGsrzHxIPICULeVEl2lciphGDDWhGl0a
YMI5uZJPpqSZexor0AQZi5RdD1781CbUBWAALJMiSE4s4e++mbxbgau8mAYBmH3V1ictrIlOlN7+
R94dAEtlNREz//w5MXvyQf4zRvFBNfK7VawkjsuN9OGDChJXlKTzKKOY3bYPbEFVdjQQ2qEREOyC
14oeyhvWqWGVinB8DGG2sD03lGevJM/DVNyrZrTaE9aJHczk7B/NE4cRDNhnW1LtdL3OvZZe1gB/
cset5uFiMpxMJd/rH2M+mQ5Bb4hVa1T+SfHiRa3r/Uvfjy25o8EtS/3xlpfaPe/0YevHfU6blEgZ
q6At16cdUGKljLep3huvuh2/V8Y+qrBgpMJM2cqqbOimg4e6fxu0GnsamQriAKRebr2m8CEtELfj
THqNXA+RnyrNu2kgBWsqWC86lpMLOsWYbhmDcJbC/kPCJ1ZjOlLRz1sH4rGXQAJpcGkwPOyUSrl4
iQoSnzX2DVnrVQDzf7OisduBh85ZgrnJvh/RP1ZehKLJt9pLmlTKtSiC73rYaZ8CSRvHk95wIKc8
eQ2bZKICa5+ywFW3Tdp8S2rw4bnRSujJTaycmWUVAv+cReuGAHwR1ZJ5J+JTmY/UrhpFu1ee1e3Q
zCen+QW17MZuEZIZuKOwQhZ6NKxdWaAZSP7vkR/0/z43PXKqWl4zFgGrbN+zWfre6MSc4OrLH1OZ
RVtU/sVhQq6eCfymB1xFSNLQYa0UScinPyFzzFbIN1jLgEUbK33QlSx+K54yu5VvkQsiTVEzbHVS
6us2iz1aiPVX2DTYGIsRVEFbffGBby7hRAc3Nxtfg5zsUXvqxBt9Gr6Sf3M0KFF/yQaL5gOd/auZ
IzvrsyY4ek7QPtbjuKScKslDb5wFPmBiD8C47Vo1AKpukcdbuqVYjk7B3AWH42apjfHodc0G3Wr7
Chkh3Gvo6y5a5smLSn2HeDO8uGbnXVMtfECh5u1mHJ0zAernRxFLnf3omfliquq0j7Ou1GzIAJAt
gV6z6pR4K+wWutyFlbN0Aacxk3IYO1P+cvj5XFbY6EhzIPsxSDqgb/ENyUHvkwQYLArf1i8/TgU6
hEDpg1O11tGI72ehr5i60s5gpySh2t/VkBa8lVvVZc7DNaZHmebcSGih5EToQmf09vtQLocoLb/0
dukA9fVUiG9CPXs1wrdU8K+DTd83rVd+ksTitb7GFg5gJcYsLI62kZ1iIfMA/5CK6kAX2lMh0Ycj
sUJcVCAJcsyg2SvQ9Z3YUD63EoFeRaX2TJkGM08d+pu2qpqXikWnFHV0CjLfIfOpUR/F8M1w7IbO
a2cvWrhijyD+7a1o0cZmfTxsg0TKDdX/g0IZbxeBal42ads+ya5KyY7l/TZdHW0rvDt8k8KFoEuU
OUhYdFB5fTSq7lkbY3fTwZwlVOdLzKR1MWQ9XOdIRPTKamcU19QZgqVb8EXBbWG3nIXbrup94m60
6EJZNLokA4OXrFngATheES7Q7AiEu7SGrx/VibE7H36elkWtL8ZAaNicyeho4ciedbhFU46H5/bU
yebn86z8x5PWBvK3tsJF1+6iwlJfGsczF7UDi8iuvHPWjP0qS4iWICl+XMUUwU5kgOrLdCDFbaho
/pfUz66O5SgAiCzKEioeu4khVSWe/iinrJT/O2sr8hBbyACwUNrTAIGhXFulpSycicdZmJG9c1s1
3+CIjPKFzi1GkIDiH+uuvUNRM4zok1tW8mk+ePKUtQBELFcpnybhoC2hny5bnXVHrwLHFQ1BW/Mj
6ijioLatuh5Bz/lTQI3GdHEwwrRaRJBkD3RAozUUu+hUpqpJE6Fq3ykiP7SRbj4PE+KucutyE4So
IqpaIT8FICbmAEp5a1V3qt3g0zfzmYkv3ZTmNujquGMCK6+qj16ASBME00Xpb62i0ZdZwt6or8Li
kaLUcEqc+D6fkYRw40uwtx0pt4+wuLfMlMZryK+xIRj7xaMnsBx6TftU9RLtQN+LQx079mpOWyfp
Zzx2ZLM5dvXkm6N8ULjA170OKzFiqjrFSoAgoE8oedjGjxby3D0O2pF2h8YbI+ACARaKm5yAmIE+
khrf03Rovqi58UUUevVZCQkZcNAyQyAaTbp2IJYoyJVLI9KMp0yDNzLC9npEIa6vYhg2IlO7jd92
w9lrOIxGjJNtDMm61pm/ualNlxwGSU/rwFIddqWTZ/Jk6dljMpbjLhodwsv8k27VxrPFFiKn1foD
jGOWZXQypP8UE2ZzU7tMeQ7CZBk/diQxvie1paxTjaSdGtJZXSOfVg0SG237O/JxcSqAnZkLbqb0
kijVWaInPniF99I5bXSYXSm97ZgbI0+Re0z+FMNsD0g1b2FR+Lu6hO+Ujk1/V8WnZBTibrPi2TnS
SbZG1JCZ2bVHvrhwE3iEs2esn1cWapoNlTb9jjhVv5vtLfUL7eZOz1hmgoy4tslhUYNdGZnPSHe3
Ui+882zvwxosj0EaflMaM14IygzzW6yrpj4QXnwvWOAoSCE+yZRE7TxN4HOnlPxp7N9p0NJwR8Q4
obyih9aMo0NhddnBjBRSlxDlc/cpk5FnETq1cdJSfoAqJFsG2zP7Hm3NbtHfzaRSb+xffS3LDjae
7utk7AZGC/GnKpDHBdpmDDoAQdNhfpSMbby1cqipvka7Eap7d2+ZnPZtFOAr80JrBVPBX6oaFjap
4t8vB6ranNCsAglBeuOa+FVtGWa1vaGXS4XQpZq6dIZ1XkjtDnAZilODjSmtdmYpm+9CxY+U4zN5
0hBqbuDtmssM8fSmTSr0BXg8go3upKt2oBPK+tUBKKT2qwRf800pfcTXeeycwz4ptgXuZtD/BllQ
LLUWXU7QAhXW9kTMh71mwxY8pgYR0YU/qp+c1nz07PS5Ttz+rddvjCjVqbUYKqmVahsF/zzc9cB6
QZgq0JEQWsb26ostmmrRFBH/svCctd4o6XtVXNyq8z/XaCuQ2Wv/YGyp715IZzB1VO+dyYeRKMxP
Zqg7q3rgr/gZwdklDK8G61SlkNhMOgTymWxvLkjlKggIN6QeRuHC+2o7MbmU06Eq8fgiLqwpqhQp
SeLteKDRRgMj6NL1WHr+i0eS6UKtwuZSVQnXntkHD8p0iKv834MmkquMiuIWS3tc2DhQLlY7DmcL
qdoCDaT4PNmvF+wu9FsEmOOhTQxrWUVId5GfGds53QkrRwW/piYVYRJ8GIF09pU4DRPNxS4MZx2M
tgvXnFPCXp2TFoTdNgavziilPtPYLSBLNdZTFki0fxaNtTiSxr4rbowfzbloZUVlTJ/6nVwzOQrU
zwo6TPhmTkkm5pjfRK9+B6sefxYlhdcUlIzmFjVsMLV7O+u+HN5CxoujHkHbp+vvE+VY9sux0GAW
miTXtRMLq6y7L2POCm+SzN81KmWLsazdb9EdJU/8XUPqswis1L4ToYYDyaroRY1tv0JNoz9pcT9i
GtawTsrIwMTvatdckbv5xflgY2TxKRoRW8IfKIm4ln2JbS6KmejpuAAe+iKVCXk5zbzTWaESKR73
JKDQNWBqG7vhc+Mpb0MGfu/Pm8K5+vlhT8iuXFCwguyLQOjDBt1RClMURuns+TrQINX5g/AYqyjj
+Tikkr2jh8NrmTbi0OPrWeZjqa6EL7zsIaDLuSw0VWEt7Jwco4+jpZBOvudLo/OZZssWd/hBwTo3
KY1fW5hLJ7800idZ0T+OhEmk5HSKUDShwY5mdD61qtq/JwQfsgTol6TUyI1reSQmGQq6OtOCAC4U
xAvz4ecrRZn6D04YvQQOUjHgWPb/74IjsxlFf3bQgu2C9hH2HdJ+tA1LIYSqp7oUxuZZq9RPeJ8x
gdLpf+9V6DRYX0/2EOvfwpbdmW/JvxQaf6880UeFyWVRBaGqbHyMKEhRGFFeza096IUrqxIfEmW/
8XTn2EJw2/kkryzMor1mcfueYgJb/fmC0T428yA5UX4DxzOV023xsZCcDZEtcjJySM9Vk1OStYDT
CtbT3jBcC1+ouxqNk18hR+s796D6YsCMapqXJvXLZQ/e9y9fiNA/VjV0qoJUXKGI8PWTV/7fqoap
aag0Y0MekgCxukwJSTRi0z4zS9XLSiJBJ8zl3+fmF4DeugcLLPL8t5Be0cbMLySqhFYRQ6cieQyl
hldv3HhEypUU1YW+j3Zg7noJymS8h2O4rp1sJI4YtboSmP0D1Dl3S3/7qWz+LzttcLZBxzRLi0aQ
AGIZiJYRLMJNes89G13TdBbUyrtpSZ8ARZZ1/HjqJxdmOOtQ/+ZidWFhhKg3jNPyIUgMb9W7T7N/
pmCueuqjp9mI0+ZkSDZBA7BGkBNGl1sQxpZpyKEw/oSJ1u87hWnY7UaNvQ0Hp1pgv2eHQPf8lTCu
YOm1r0NYI6OuufROabBtGMjme9LB+LHVpcD9XPjxuLNsqz07GaGodRV8tTTLBIpS8zlVX0Ge4bkF
OVL2cPNiA5ib5hfvtaRbHwP+u1qer50gEQLpl1l5/PPl+Xu90bEtsNeaBmlp6g/892IIwt4zLauF
azKM+hFfgL8jyqQ9kqjrnXpPQWJv9u9//m/+j1vScSn/s38wuDGp/v/3PwqhpTKCWLEPvig7QnaS
jBWlvrUU0K9jrmFwlv6KkispJ9OGnLXp3xhvM+f8v8O4g46W20CY7GOAtX94C72tpZaELlf6kvCr
pHh0xTis2B7pG95y/lj0enWx6mZXNqa9R94IlzwxNK45nLFMyeF1ANK8bONR+dTiUxU5eXWqPx5Y
UVWPZNj6R4AaKZJ5exkOQX6euwhGEtEhR1Ky1XL2EYIonn1QGCoyPfp4jY8ceaSzQfeS1Sn57tW+
1wf1JTXgEY9REp2Ks0KpdTPvxqmpu3uVxJ9lQI2QYEKXlW2h/vAnoRMxqEzS6v/zj/dbEV1jKBdc
LJYqHGF9/OICcDle7RG1SKCptUHIFp1aVXV3tkZhQlSQkgBXtL0d/6Ua+3s3g2lEpxHKTa8yl3zk
AlaKit5fxvVh9P3p/kTc2vlPtVFFi6puxMYjoBMXxwKfh+Pk+ooVm/napnLz58+vTRfnf64c6pTw
Ik1d013B25nG+1+q304CqkU3SnHQ1bhaZBah2JbZ0m0XtngVFlGoKITVzTg1jTrDe6F23e4Gi5JA
yOr1QnU4QdBvMsRlVn/+85ubp9QPb47odfordDjM3wG6St/nPqnD7kGGYm2UyitNhvScDfHUtTKR
yRdGfJxP474IVhJF3VBfIB83T2ZdbklRG95U0z+bnd3RWFDCVd8axSVVp+HQYtvuoQq/mdQ0lxS4
1S+u21EiQZHt1u7jXISzOtXcRIqNVG/yO6YUsg5DGDz/+YN+jO9gUWEwCWrkC5Liwf9+uH+NOLX1
Wtrl0bUyBOg0tS3cBqC/Y78YXiEY76dNzpdhkrGoJPNe6yHKkNXViAXguX0usK0Ngy92gxa5G5du
xs7LsafNK8z51EgwpxA41a3Qo9DG7Uj8VtLoG4ne5D4L27v+5SP9tlAgWxJ+KMhLdukEan/oNtBo
0eNAG8x9YWT2U1N2eEvyLqB4732eCwtGZa8d6Ha4oYhDCHy8xXK6y0XS402LtGHtTM7EsMzig2Qo
L5Z2jBS6apXoPMLU/HFQfHRFoVscclS6f2k5/tYw4SPwCTR90lUZdPs+3Buj2oSqFpl712i9JQB3
8mGLQLuYSjNMCYvVX1bj8Gk/3o2s6zTbUSlFscJyPvb0/KoapAC9vS+rIbvWocseVgAakaF1G9Si
JLA73QjUR/zOSG6nQzuSCO02eFGitEMlDeJvPnXwsvqamiOrxY0V5e4/ukhWZT+5pEbrlSqmvpch
LQ6GZOVTo1qXvlkmFID8hUmt+TvI6JCBG0IgqZZb3wm2BPlieqwwrA9eiKFpMMZVVhXDlxh3Qhbs
nDaQh6KlxxWY8mvGg9qNt3htQKkj71yy0vJufhtrzALSWcYR2w42sSwXiwIvK7l4Wx0S0ckqqOiW
JGPvS32UqyqFreIW3t7EpXIJCie4zI8cwwEsbol0LVHsnaSuvfPJnOXPQr07qtYeN+djMRT2i6ZL
5qlIU3EymTrwZmwtKdg9yc736CF+WHJ365/GWKQLTWreJXIN2iBs9fFHltWLwIRZAaNcp0g2Nl0/
ymcT9dTG7jGKJFYKuiFU411DLWs1v0rVuIWSGwzo8djA6ppbHfshCSEkCbggYw2bKhTBj9McwbAZ
m9Upa7T2iYo14XosOY6zFjShWLn88/35Py81wTaGwZWNDdqQDxd3YyNJpYJB+5iwT0WNnooyr2HB
0umbSaRe0Wt0m9SjalIiTJv0WE/xT8Q8Xf78Vn7fhLJmUm3VcF32E6Bop7vilzmoTIBali6zv98R
4f5BECVRviIAD+sFw5W1sQzqq4Gl71Aha1/4gP4SkatxqesofmCu13F72P27X5CPShUyHqt4YemN
uWmtpFzmU8MikPwagtGWJayX3ssxfZGIeVdJZE9S5cFagYYpDo4fOy9hA55WSGjgYUsHtIlcCmkc
5GA7Px5hVkp3Mq+NawQncd+7TrIyo6Z/sZpa/8uP9tvyli9KUMRkGwrWjKH1v18UgAPcnAQ7Hv79
zbC5CWRTa9moYk1pez0SN/6X5e3/+G/apuHqGgIqlJMfu8Zaqrujhs3i0NKNvOYDKm7XppcprAbO
XaYfRR34L3++Igxn2rX9d+YHjWsbMHom1bDxcSAMyyDygowk1YqU1jityP9U1XqLq3N4k2ixWyfM
uVbV7qoP1NempzOTYWP+q9w0hzc089dubMhStPwQkyHLUD1OkHsP66Ju4uck0KJni2jyXrOTO0vS
+Dkw/cdOCZQzEz6xbTRkd36lVKf50Bv2l7aJjG0XG6wQolCqFHaml2nyeEtWRPnKLcb6x1///P+h
d6xP5CKwKSADCSj9WiXrGgdR2f/wlueh5WxZoDXL2WU++82ROQPRpkLPJy4PcwRvMqF7dNs6j5jy
H+adhJM31aWThHJMMzmuymvfG8lr0RL22kCg7KK+oH4/kCs+kVPJtGeET/HVd26SAp1S7zNgFTQ6
2EuurWVqBtERCzfM2KQm4AYv+JV4YnnN8QDv/LkNKhp59f1EnAvIxuEpTeN429lTsdAbk4cMl/Jj
2vkTT8gSK7p64lG4rXNGyn6aX5wPEhs4/prwPJ8pVVqto4IinaYT017KidBhqPmL77Mnsc1m3Nd2
U7zoYWguwCqSbGAGxUuqRd8lk+GZIsNXrDj2Sa+jPb4V+V5gKl+NdpY/NFnT3eLAW9eqtS307gUH
ho/xwPRP8wFjo9gFitGvis5Sz/PBD1s6nrH+YiP53M9PJUR6nLToPqfoUEqz1im2mLVKVQCGIwdB
n4lgUeoG0xk5p+nBZf5YkC/YA1Yy43vb1m9dUjlPfCfu1gr6dJcVUXp09MSudp5jn6w6m9wgSnEK
wEEMU3BANx2qTk0eeimzB6UpugdiRJiruOreUfNcBMzBJ/a9xUFx23QdT88bASDQKIGy1kkHNBbf
AxGl0VKx2/AtMgexouXl7QKHUx8FvqUZwz0Y9fJGu5H0EiNapnwbCxoq/bMObbRI++xBy5HRkfg5
nCEO2FsovtxSkw1E6Im+yYOhWWkZZQi/nFSiuqs8hQXKaBlCOJ9Px9ol+qJJlSV67U1gB+dhCj2l
DnFxbeQkOWl1VWcWb6yQ9CXfeHfrq9LajD1kl9SUFl+YjB/QkepHUh5YGxneg66SNN4Du7tgLkV5
l33CYR8fepr6h750CY9R2wf2eNwzVOcPTWV9NgbjPrdOlSwLH+ICaFfZpNpL6yjdrnR6g6iGAfwS
G9D5YIeZeRrcwTj1gHM2xjbE3K+wSACw6MkKSZ7lXBXHwL7hlbhIyEabxehVMgC4cEvrHHa69yBr
L4MnYsgtdmqAqxMMVVOT/JQ7uBNmQOr83HwoK+KDBlAaa2mUTwTFBy+yDq8+iK/3oi37Rank9rOh
KulKlGF0S2Bzbxqf/wxvudpHOTSxRjTiQSftx5asb5bUDduT01gHpQ3je2Pp0Z1kSmqqGmszP4cP
Iw2FGc+gQQPC7aEukn+6NKpWWp7GZx1jHBspDl7c+mt7QBxfBT1Vz/nJ+W+47uQWJVO6cIRZbIiB
oh7YQFHL1Kx7CmJ7Q3BWY5waB8pJUY1r26iZLv00Kh+8hAPNGVqxY3IYuFUHCKKAn2P7UFkFNO/O
i711BbZgQQ3Spg+MvBZEYP/vIZhO5+eiwIBHO7jxqsuQ+9iF8pnEF0wmSdNCEh7Hc5nx+80vqGP9
D0wr50as4P9j7LyW3Ma2bPsrHfWO0zAbrqPPeSAIejKZRkrzgpBSKnjv8fV3AFldVcqskO6DEABI
imQSZu+15hwTUtGU2Iwph+pzSMK6ZklYj6QkQ1JZeMQ3zWYEtZO0bav2KjeIOLu22EW2EUPh1TD6
8EFyD62baZ5I1CKHnMv63CuDnZJ6CsahQIz05rTgvjHF11hT1JukRb5YmeFwFwUYEkA3tYchj6EQ
JvavphcfZhcw3THQMsRCuvgxiwDNDXZ1FUQnYnFrs2hOTPD/GmFHjGz5mXBCFgyM1W3SF5uwJkjJ
5G9x0nJcsz+/wy/Tvx9v8HPRVrVkZEIIZ+V3jYc2BaI5pZZ60AvRHbmX0pIhcPYcJHnyafQ9NyEy
4yluwTZBDUaT1MF8wgdC/yxVI8LeME+9iOwu9zK62D5V77hrRhIjWWilX0KsAXlVlVV908wLy6TN
XNzO0StHVS+8o2lN40rCkLPDNVQ4qRfL5BRDw1JKnQOTNCuYUfsJJQLeK0l7rMgn3UiFXG0zWwsP
pPEov0oGoIb+YdhjKBq1KBOhq2D5bsY50mpDYNf6R0VtyT4ojMqFiU7uF5OHJ9hTdptOT0z4LS5t
pIl6+A+ezEGYK+o7zTmyyuBTHLWQA9iP9rDYRQn4uIle+VNRz5FLtIzb0Cs2JCpBLh9z+dwzwPC6
IoicvFCDQzoIlD51KG59iafAAg63Yx0qVIfn50AHhKHvqZrbREWE9SXDfNxFyQ2ZRMkNjOYDX6E+
LruWBdk0BKU1tEy6mPtFwiG4CZOiPU82GcM9fpPbZAIkAgsj/2QaFZiyJjWfiT5+MrzS+2ZOmUsm
WxiuNPla+6AdLTHNfcN9kMfBiUmZerMskOAZ50QJ0DVQKyGQsLJ3aLGCleXBRfPmBZRb0DIifTGG
qUzX+GuHA2noWFja1NrT9tf3lk/zHDHLUZ5b4hJh329ry76/NpdHYcD9/XnjmMabVsMC+pdmiCgL
b2fEPf3eNByvXi/Gq6Fa5qoFn7vxwR71q2Wesiwk8ugObQ6VOQansF729aN8G3DdOok66w9lINMK
aPPiflmYaXRbY0E6L1vzhWotMt0+BK1inASNjrcFvsx4NRajeM7MYzSHutrI4tbZQOyPamk3xig1
e50olJNhTjEmUfuPNXrs3TZYrTRjilEZ0p/E4oWE48/NqJIuNairPQlN8ilN1Z5rXKTAgxvRG3MZ
cz3yWUk1l7zbAFXmoTZJh/HriULAvAg1VXK7UBnWjZb9sa8H973q07rcLS9bHtBj/zSlXnv2cE7O
+u7GnebiBw70vG84MGa9R6uZ8Z4SgJo+CC+LHbtBOx+L8jmtfHGrJolgFFqRfD5PAqfI65zK6tqT
PdT9gxAudCprq2jZ/fJd5PkLLWtFAYKTLkZjoykNYZSFdxrSQOq04V1u5W8r9EDe7fnJc/58KFaa
bhVxDmzLqEXCw5QnOpp+gE0mhTewKDLiINvqXv5N6rthKxutfGtWhnxrCzVjhiD0fRabY+hg+r22
SlufmNjK9I20+XuiK9qR0lZv074nQTZWQIEMM3MBKkGAlC1omRyXnX7m6hGdFDXd6HHpXeCh2b+o
s2vLPPHHCz5dQ3oyBKEJ/WOlnRF/VoH/5OA0x6i94mxC1GLn5I921GZDWI61RAWa9mH/jDSIhKCs
747wiBOYLfZ6MeRKBXfSSNTGZnmaZ2aQF7nmUZApGd71vZMWzU4hNcVhYqGd5Eaa76Y5KkGS/a56
JGdryiHRI4Pv3/VWm6WYtc+LaoKBBJbzDtPAJpJFtW1DgMMMhIctgq/gJs9mV6evTndWSG6oMkTT
Z1TsBBxxUVg1SkXuK3ez3FVCFThkLB8LTSV1o4mEi+2GW2uWa4cqGLTDsvbX4t2+ZVPLS9NtNFE7
Phj5fdBw0ZREZzyOqr/HF2h+zaiDrUYtrK62sOujpAP/C6zYeum7hGQ+6btUpOKgYXxFkshCynpt
VWhNtV04jMu+hc8YBcxFpKA5LbtEhqGO6AxmzxDIyHX7hrQhmeNBUPu1cn4Z2o4GvB5Zf39AhJ+Q
TFqnFGqW02EBwyuJFK4u0/6g0NlE+D7p7lBr0r08gFxh6jR+TbJ8U3dyCIdRnxyS1JKbilzcFWmt
OdHOpSJWyw1EJXjByfMqd/talJvSKLz1pAY0QwVKbSF51Rdzava5XdWf87T0EQ1X1Vlu2vZQ9mOy
Ju91fCpiL3Jo3w1oJIX/mGZfl91SpLWHqGsSvDSw6EKmrBstMLjEQtbYh6Ec3ZU15lkdELgLpm+8
IyYGQw1uF0K6chhwNQ6kVYOP72DZXbomk0VbB7OSb1mkhf3HGhglGzu4Qkd6PwbF5DYIuh/MQEf6
WEL7WDbzDv1sU+ff3rbANd7iQyYpxmo6R4N7NfRj5oqsw3pZkj2wsvJ4POpqDrp1WbWaPXdt6ZDM
o6C3PfMz3tbiL1gSvHPVoHe3vBQCWBV0tMnBjQ+tr32uO/+bNhX973q16otU+R4nzX65BPFz46VZ
Vt8WWSM2i52uDkp/ZZSqeYu4iklfSMI1UXzmLWIw4xZJq+T69QBvam6hL4vFvm6ngDVrjXyUv/aF
NBpvDLNAfsWNbI9fTZDMK+2MMZfmOeta8auXJb8vmDknraX2K9lqwkPMf3ali7T2YfmvFWEFZ00u
xjW6ZmMTQuphYCmFNKl6+eLXJqL1LpUv6WTAF7R9Rww2tb5lDg7b5HMo49dUstp8urTzoAvog0yP
TknWdCrtJ9zdeOUtw9G56LpKMXnoOa1Jd5ZVsCPegdTT7wEaGcpkQXTLUPvbiHPpmThQNEO2pbsV
tYrVoCbIVCxvfKHP7xj1FD0Ndqjtlv2L5Edlf1uGBJ/FhXIiNjPfEGZt7gvSIO800EkrRgn6V1s2
HriDRJ/UKIx3MUEHSAhS+WiJcI0Ouruz5oUIBXVvM4PKEAE1LNoR3IIqPRcw0jg+eAZzdXGWKvu0
bKmdr26odMVOGHT6ser0l7YtpATEpQoVBVvPZooCP3XC2nCI2IuuVNa7O18f7b3oiYBeNisa31IQ
ZtsecOpDW+S0peP6i5jww6u+5l+6vvlFuXLptv94n6FnowqDWj09JgZTP9ZIp0mQOl60HnDIUFCR
I+dspMhwmDKt2FQYuY+5RuyPVdHoBnFnQjq+R9iW0fjL9LVn+ahAA0ScMWLqqEBU4XlrK4GpnlmG
/ZZ7U9T158guKDFbTbZuWp3hUq5Ov5DazB/0hy+CjFkhNY7vYms2lN4fv8hAcpBR5JW+b0sJ/0jb
QbmKjDVkmWL1u8eYH76V8Yvb9IdiL+9pCjp2Kv1Ik974j+8ZNknUVXmr7+2sqLdxle45ZDZBqqyT
Mqm3QTWlv7CI/dO3xBlGIJuJcdJ6HzXGaRxFBiW9fV1/CpijkFuh5E5cNh4a7Fh+MMx6PxLb9PPp
58d3Xd7QsPiK5pzQ+uP3tPPK0ifdTw+B3Pqo2szQKQ2tOyJA/z2j9eZapdFuPTVK3J+/8UelBndn
YTIcpHmDl/y9WETLC5GStOsfbawBSqza8ArG1u2aQH5Bk7hSzVz5qqShRzFWxteq6M85ru+gAoWr
J0a5XrQ/0+C5gTC/j2qt3hQSsqgVCtfPugarZtlHsdEVtnEFSKeugzkYNw6+xDph70ml+BvTUMQ+
R1W7ySoZsCfK0FU1mf1+GUjree6f2hEiD80IvISlR83ICOxNiXj73kgVbUXYm/o6iHIVklH2nYBI
om5GBRh2G7pTVFW/0PV8/L241lKy4OhUNYJ03/1epaXXMhHI/qGLM3AMVWS6IxAdx29xepoxJ7o9
dR48Jy/+xQ/2Ud2Dc5qKCUUKXZUFf7MfDxWjjyuaHkEA1mVYE1kV8s7U12ltGqduTNJ9m3omI/G+
/GzYcbAyxK80KsqHZggdEI4VjUG1upwpP34E1caEZkciOygbze+rL3bQndLeY8DfBjYuKju7CWK6
k2lV9469aK79X3SePrYL+QzCVC0mpxg6OWl+/AyDLtO0HuPkIAZLR/zZe9ul/UzIBMk25G9yNCnb
aYgEOnlZOXJlfmXaah/1sWam8vOzSJmrQz9eG3EAoy6w+HMYCP/eNS8NMAYVvDW8wKKGF5QTvNX5
+fgCCgXrIs7b3YCb4Lac81EDxSkQnwG39TZtQYotvehfHJ7i43WTyQ1jOIG3UsEA8a4x13dwReMo
SQ8RISlXu+pNBh2IsoMwnh48NduJqg6eETEiC5voHlMZ2huBlu8XIiPdArxFRGi84RrHKLacYvSV
3fIoOpBwY1ZcAzWRn1G3J88QkY9B04j7viXpT5ILsRqTJH3uucY6Whf0RwiTaNZlLXfLDO3WGMfB
cVkLMQm4GooLN5KsAAxP6gTdXEed+cFe04WOyox727VDxCxn6u5qBXRZNXX9cbTK/Bc/5AeFhYrz
1jDQsZqKJiND+vGosmhxTVWlZ4dFYZGRKreaJArkHv4FhGUcaT8/cNT5QvHuwEHrzJmEAZaTWZtV
K39rNZuFkGwRlqhF/Zz4AY+Wx8jfdqWh0nqNrGGtRWP2Up2YJGp4X9M0uKmTac4KyS59WW5lvWvX
ch7OQY5pdxziJHEsf8BrLZvj/cDpF2fJfT/CzPv5J/+nQ568RItWDGMCDrV3JyBV0jqy0io/JEX/
uhxO8mzmJAr3McIavfJNgXAdJFsCW/JTnsqWq+SKfVroK3bV4EBVrV8MF/5BDbwI2BDQyZAlmNv/
+Oeknm3rDEqKg9LDNxQFpu2kLF2LjKJtVpfFnkGTtQHG5N0Wuq8dab7dUTabHhP8Qg6RSL+6sX90
xc+yIzFrGjgXuUS8G8HosfSHZqexCu3YaZ58qWTKi5hJTstWU5Oqk7eFOPgx/Ip8mmUuy5pauD2z
TSxOflyd4nHKSPAYQCjOk5epzX71k350nnNHQaFgWSgP6Rm+H/voqDwA1KbqXhqip3qpUivJUYza
vhW5zx8rmP9iLGLCa8oVLWPs0zULpZZv6Jnrh1C2hmvf1Hhj7XadFp15JN+gOJa0ZTRDuy+MCL+E
RE7gdtLSDQ6C8VCTsnFWeis9L2tSJyWHsENvNu/PTKIDf37kfvyadKVnBgDfVkFH9f4OqnpWZk9B
WRymmPG0131autEySvVtNRj+W6ynGUFxiPPIHfCBOXlU67t4sl4oBk8q/rZQHEXLvw7kTBhM97xQ
x6vqe6scwupN1Hm75WasttceceumHowBdY3+CHfb48SGPqmiyaD1Um/UGB/cz7/jh+s/Rx3uABmH
vY1Q4v0vmZqkhMZKJ/beLIYIcMUx/8JzHJlFthW1PJ05nIbdz99U+3AXNJnW0kOxZqkY9+X5U/3t
YpZaSpwXkzIeuzkqzgD7fDUFwitQuKI24x2j9WAX9na9jpIh2kSiMW9pZJu3Q+uV8wxN2Wujf7Ik
qNJLVkswSbWjxNKwUyVb3pNVk23jdCrclJkQCitPhwpIVuQIugBf9AxA+nNNYjD4tu+vNbZnbIP6
K/TFP3xxhkO2wJsLTM5U3902oqqzxqCTu2OUCsOhtGfvW53k3L4MsofM8m8a2BHtCmIbruAJWkEB
BvatgE1NC3x9p+krMbbyLwaL/NXf318YHXGrEPh8FMPgkP/xJxkKpLC21dbHqHGMacT91iq+5GJD
JLql+j9Wpl4ZnjsmWkGUbV1T0OWBv/ahQq5vM3JIrxXSJ8uMbg3cJo+j6NN9EQxPMd9+381mYqOs
xMFIPwdZRou9b+nthMopKmqxaxX1bC6GgsnCeTFWVPKjucSiddPGUKeabAkua8sCqkE9h4K87dcK
bZ23jSA4JjDu6CFRQCXrSmuMuwiR1sbnaF8T327chTQUNxz52qaBoYeWvBp2fQ70yism6aJVWNRz
IrFuQ11M51Dr8frCcXyxWvBLywNKR5RsG6WU1zlK7kqluizpl7Y0qOSdxfEGNNn4JMrwO8628Iod
bsB+NBEWIYi+HYt6dJWgKh1IVM1Fg+h3WR5YNmn+80AsD66kKe0xL7ONx0zp1BW9OC1r3mCE9MN8
PEhZFO6slkwfumbj2lO6SwfcU1qh0TavRfNoVyTR5V1+1KQoeIChRsif1ShrC77fg1e3FJT6BliA
hW6htx/lWS7dxqa6SUk4XxUzgSeYZfPLA8uabQXaRlOCY9CH0br3DZ0LYVd8qiRJc5EzNJu6sopP
ljEFW8I2yQieH9US0cPbB6q+bOZjFx/UoEhpMs/FmBlnGCuWt+nJmjv5CqjqrpCQ+auFdKaB+awm
eKcBxUb8oVhMc2d/qvxt1ofJcdml+laEiIUFrTebTELrSpsi+mbmqATMLv2i0z9cGxjBB828RnHO
8FpJldkCpHs3mViHdg6Hwxjv44Hs42Wh9kXIyIDm8hDD9Vf0gkBNFJPUi/ZphphBscsJPKCsfsK+
oax8LWBTb7RPeTcqb48u+uvlUdGSEdkUtkWHI1QuNua6ddiGyIVUSG0IUvvvhX5DOrb1e1OUn/La
6J+kipAQFUHmFd2Zta0rJaIiNA5EFEBKG4VkPoQTJHQoAdZrQJjv8vI6yS/kK2X3gMLJHM0771jN
C9pA8XYcGkrwViKRhTZ50LPtZBNz5K+Ltn/14TB/sUTztoIG6dX2e+UmNviEUxaNt10nHnprGJ9s
qfC3sqoLiK7z5rTGEHyO5Fp6rso6pzKs9XdV1xaOXOgvZOv0+1bugoe2ah6VmadeqOBc06rCQhAR
LhpqVk/ZSwm+Cr1cNZrJWdsZDom/jARoaF3GwDTfFoCd2KTTy/c5jzK1c/6yuqtzZz4Dz75n7qvu
lq1lkU0dAgep9O77wReubmRHISpp08nVK7LH9hSm2JFJ6GC1mxfxnLJdjcmh8vTotk1r4eZypW6N
CDA6CrO1OdNSRmPYTzUukxpP9NUPpkcjSCCqk7/StIjaZ8DybTb55Qu5795qkoV3L43k5NEvGi4t
43C3IXHCbSvzvh19f+fN1ollEfaNuofikbqlJ6IbRPPxDTbi+Kbws3WCHP+07J8bzStpmIBX6Jc8
L2abU+0fCQ62v0yD1a/U1KxIV4csHEq+dmMOo7qF7NI54Ooyt5MtcKKcLV8aBex+26SfFVMLYRp4
yWbZX9WOaD31pcwleSNird9VYxs/QnV5e1ya4EirlV5dSiuGMiP5VPcAXj3HJT2gBjbwCeK2xWVq
2BmZ3z6nvkJCbTNVW87z+t7ExL4cmEM9IBIAb+l60CvfDtblAcNKvOPP9y2vpezlAWYsjYqMcJ9T
FcYXHyDI3SKtQOVJRkSLOTUf0nkcUDf5+ChHUb0qRNW9iGB4LpVofCXk8BiKAt6EyYhv6QUoaWLv
eAsFNjutgaVJAGES4HrxaSjS4gaH6706eyz8JDDOvWLFbsnccLNYhJtQ4NXXaS8tm6HmZ4Q5VtzJ
UgaTqPJD+yCW1XReBfqQ7VSQN8iCNYeL1vQElVnZl4mvrBexKBhfzIJZsRNGljgKvuxrKjXqta51
C3RIW9KkYnN5gNt5fDWLzV97lrUmJYmRJLLUtZs4dSra3ScVlOHBKzk8TH/0r70h6rVc2eXnjnH+
CpyX/tpRzIVYSRaNLxN1m/fVa1sM5E61uezYtZRvcqBM4B2NjdZFMRcKXzyAd81Ixqmi0/KgmiH7
Ksre3y2bjAM1R9XMnZdk2uyxlTFWTP19H9LcbKWxebF1mJAD9ypIDmsuOBjEYy6NkhHnz1Ha0WNo
56uMViUbEg+sU5VO4UEavHIXqVl4Q5X2xphdbidQAF+bwbe2EsYch8RecVvMCZEDrTs3BXoGCY59
fUZLBAq07/aW3jlNZsWfljVIg8ktammu30pOpPC00pI0+RxX/OYYWUnH9sLiSdXQMjN1q3YG2sUn
whcuoz+BFGl76dqi5V9eTQBtQ2Rbkm9KCRKqn8j9TZY2xq1FKq/eKdrnyYcln2DEWy2bBV6r/Rga
1XrZ7AdNd+FyEICuhOKzHAyNk4+afFgeNaLka5FI2TaTGPYORvGY+5NxN2WiOA2z3Rz64PCCNPkx
jnF3w1UrT+WgzL6GST+WBH3Qn/HrG8Dwq7ox9fMiQ1p2/bk/sUsCDUOXG/h4JQezd/N2GK/0VXr0
sOzL/bp30aEPb2t/PQ8WdXZO/KxEl9h8TfNIepRqZdgieJNcNAnSY6mhP2uqcDj3aYzLY4KZPHoa
NnnfNo4B+PuHRCZUL2xJEUrqYDMoPkOL1DKfta+1LoZnAfZ253dII0Kjt3YMqeuVGHKt3xhheV/6
yriFfd6tzVGm7NmlGU2tLH7EhRWuJIbnl3xW1BIBoFyWzX4cLhkXp8OyS7XCO6vLErgO/dnOWvVU
zPENywL55bkk4Wvr2YERgd2hqaVGQ/rAc5uNGSREmPd2+mBokXaqle7b8iBc1/QBz6WUDAGZzg0k
KUaImySzuwvxKKQW4uOCmMDmsk8YY3cR0A8vrfZVr43iXPVze3p5hhRzUvgwb0Xa1MdlUVVSmW6G
mQ60bJNVgsed+Jkq5KReYaY4hkOmnBKaTNdl0TfMs+w0fmAiAoXMhyRAEhh/yqF+GIYWPk+oKrsh
0F6FxjMlhJDfWkNx616PXkbRqOvG0IKzEKl/DsdIg0Rmdpcqzr8PCOQdUFjBJaTIefVG+ExL15AV
UlopyF6AFBvXiO4yhlDajMsrsPLh853SwtEx1uO0YWFl9R9rdq0n20lO742O9OlsblKGzZkABRRc
hohvmlnoBYv3qQzGet/NWxy96SUa0QWDHHGN1hdnGWnHIZOVdEN+F7oUnUyDZMocNB0BgvtMP00t
2dXoYsNPswrwGgT9yUZOf+PZ6ha+qHEYKBoeunmxbP7TPklpv5noqY6NZ1e3JsI44jjRtXCf7wLn
r20cTRsOhfAB6KuPNFnyTi20IsaZ1XoJiR4Vzd5NwETARZMZjY+Xhj4FrHWX+M/RLPEkGqPCBONf
UQemf8NPpyTjreIy87bL0xCXie0ghhC0jELoTL6iST+3d5E/0JlVzKK0VwwQEeVJOYGpcYJKMRRi
jyK6P5XZVOJqKFccgvGdUc1ifM+6Xbi/GohlRzGKAWO9Ej7k6Ku3IqKtvjyahsMm4Wd2cUwYZ85S
0KxyZ99EqIZcixzMO/grqISlcnrgepbTso3TxypXu1WtT/Zz321+Xpeg5vFhFoyrSBU01zDNIfh7
NwturRDItFoClgkVOs4iGe4bWR2h1Q1kdmqfS9oH3wXqPnKd48+mQsmwL5vC9XIwCoUdXsI0V+ep
WLXhjIouIX77y9sD85qN8M6V0eY4RRs5Xa2Scw0JnLAZuu9GURD30KiEbYG2r/22PE42kQztn2s+
vghHU2ttUxAp8ikkFALZQ/do+lgjuB6qK0O1u8dho3Q9cL0eYKXcQZwbGowbKT26QGG0SmDADFTH
+5XlsvVEFIWjDiKAU7lnOk+gtEH9H+1KcWOXsbcu0+Iz+MXuEQBjtheq1K2VZOweCTwu1n2KRotq
/SelBZyN4PNhWUhSyv0p8I9BMWg3YwT7ZMACcY8PiBo+MUIrIxam00jPPmGoD8tCUaBOqa1+rnyp
euALZGubsc5WqbrXvE6lGyykL74/al+Yvr2tgNh6CepI+zKlZNSqF22sUkpmxWss+dFDRZGSqHL+
C0A0tDWoy6zwf5ATzvEvHcKIrxoT4rQjrLFl/metlh7iQjsy5MJmNCnfpWpqMF7v07NdK8HBiKYE
13k33ZRj15EBl3WfKyyN6MRBCVYpkiPJtMnmkXp/PRInc2+1xnQUAzYukzzOvus8tPbAW5Iaoi5B
untfE1CmKDadPHTE54rLy6pogB8Bksq29GLB9s+bHaOaFZ7n7GRpcXiRlOTSdLF0gIZ8KhKNSUes
tAHJuXoFHs3MboqgdToQrFcRJuM1NCkVUzyt75gX1nenxq4PfQACqAw9aSXyMLwvhjADue83JzDJ
EtlzHtxxPZCBZqHtJqjW2KQ0YvcUd8zzz8887eOJR50VXbUOEBaN9/smQVTETZ+NZnLs7QQt9Dhu
GoHskZnFuMnHHNSPMWj7sJC8S5ln5t5PuvupH8ZjHmfPBA2Lo2Zwr6HoAtXCK/zHujY+ZxmFjh4R
5R4tjjw3aMqDFevifqrahhGaNTqQaBFTkz27t3q0nDN1b1nYvXIABUh3izv8w+AFbt9Qhg0ATh0U
pvak66LDKEbvkz1M5pvG/L9fh//xv+fXt7ZO/Z//Zfs1hzjGidq82/zP+X7z8L/zK/58xo/P/8/O
vXN/+oRz+EoRLv+9ef+sH/5X3vePz7X+0nz5YcPNmrAZb9vv1Xj3vW6TZvkEfIP5mf+/D/7X9+V/
eRiL7//+7TVvs2b+36AZZ7/98dD+279/U2d7/3///f//48HLl5TX3YeZ/wXJyPcPr/n+pW7+/Zsi
i39BJaBpgn8CHIBMj6n//vaI9i/QN7g0UW7KsmnRosbp0wS86F/CpCtMExbzvbAWJX9NfXB5iBoo
TAxs7Zpi4KFWfvu/z/bDr/fXr/lfkLivOWyw+t+/iYUW/LfmHX0SDYPo0valZ4j9/cfiahqHOnoo
huTIxi8eQCq0KivSucZtMY96zRhUFJOtjVEhiKMFhYHJKu6tfDrWFiI3uCiTpu9KSXcG9D45JP3W
Tk6Qwhp4kkTUJ8SNeH0Gu9HYGXnyeybRRhlKnQ5puea6QWdoMJixQybtjAResiA0KXGLkNsEBR8n
Kk1rZSX67N93tBZ1oM5bEdABsWhF5uZG6eM7snBcbMr7tLqPyV2Ji/TFGjoqmh6MxpAyE/alnY0e
va6+mpZxGeHzOwWRC6lP3p//GhkEEMU6TmyTQnxYGCuyezfYRjnV7ypLvSUckyGsjvTf3KgmnEA+
6vxhytLYJJ7kTnpz7kTm1JbulHrqWvwhdYIrp8bxSAcbITeFA1f7TJA0hRcrye/p3zCKJPaQ2sWK
K8x1/r+kVnfMOnnpCMks5S+WSQCPIrmxrdz6XgcF6WuDu1ySEpdy6ToLqaSRv2V+GkMu1neN1Kwt
YI5yc9cwHxsNZ1DNPdZDJw/03SDuuLWC9NmV5ASqgfcgx3Sly4rAcCR4CRpKa6UPgwNpOFuVQuzm
X9dqr40fbXNP7IgXX0cp2JUKB1o+4hvM1OYpRP0NT+AUoHJajX3xXLdfc/lrzF+KG8FJjrt1oN3J
duoQWkJS1N38yeVCoUAwt990R0hiB+ny2jXZdRzv5l3zTzO/cOzE1pe50daJO38Yis4rqzb2Tel/
oypwa3s1VUiOWck/l0JioJk6etmcCWmjqTI7UPhNJ0oC1sz7xMPFjQgXk5e4fEjUbruRiF56204o
3yXtXZbfyRx78w8xIgaaDwg55zgwJScjEEjfkoWwNQbTiej8z+eJKkitpGpktsZGcDj0dbklqDs0
9f18xAAOXgUDx3DqNG2/4kqwKQscN5Hqwv5fkRJiVN/mt69IoZRo3ipd4hq1ugpizkGOd7/KEBzw
HhVHWEZBMnFVUzhmAdoUYWCbUYvXd/mQXhvFuJBqdi7b7EVM6akmX7EdzAclDI5j2ayFebSjdjkm
4tLf5D3HhEnvjorQfHyMKSRtIn444im1uW0TulXlbTWUe37CLx/wEhPfB7pRrPXJFlwq9D5jQ1bs
abIyev3NQC4j2lDBKBxrUWLxXTPz0sT6VoeRNH9L28NCCwt2/tXmXzRsPLdUMf9K2arn4sEQ3B3V
7jyfMQVZivPvYNuwMBN53Q14vPihLRMptbHJlfRkBxL422Az+mKnKZzb/uwAcVt1Pn6wnliUmKnJ
QN5bV3J7NvCpKEJ6TW2Od1TJTi4kl3O/ZFScGYYzHzts5uCVZy0oxksQ6kcvNDaBfxnjbk+L5lSR
HhehmA4VWXOsqZWd0DBzTgajd+I5bbElq6+NS6yVkQmSo2i3Q6qfIrCMhvhWe12w4YJ8MmD6+2k+
blNiQIjlDtaJnRqHjNfYlQ8rwAwMOm0QdtUkXKdGQDwuuEOFAECqqNgc8zbYKPQ/KDYPDgJM1bHH
PFt3fsHCcySFvClmRTeq5TWAV/SdWvZfu0nbF0pirJbnelD5VoofPoRZfA1EDIvCrqBC9uO5Vu27
bFak0SHX13qvxo4fqmdino01V0NHH0fkQORbtMxumVxFsINNcSU3LV2hYdt1dUowI6zNdWGabkqG
2docUqIuw4BJLV9y+ZyNfihxsvA9VX7iclopqcGMtst+NzLqHomkYj3qwx06/DNlvWfNSjOUevXI
FMtgzk8YAIbMg8XkZGNPxtoC6r2FR2MTuxE8lx0WQikPN2Xv/d53uMsDfDFkvcKrpuq2glLxNall
DX9nNjjciNZRDRjSRlfsSO30qkyN4VIhfxw77mk+Ispez1Q3tAgt1nTebbAJDRfrIhC7vMlomIYb
eJuvaaXs6bKRu+w9FYnv5ulwkkPS+1JKojLxhdFeUqdftMrfK8ne7uJkVSvo+WYp37u7uBQCsfJF
n289ydyMJZdcriDIm7mZcKnI1NtkzHB5f/UFYHTTcyVb+cVHeNetXz6BoRiygdkOVJl4p1rphqBO
Un3MofaO8ioDHJ53QcHpkbimAKMdfv3bKOuPkczfRy7vtTvLG5oyVyRyaBib6+/karA4uxafdb41
cvPShvUxiPUV6INdL8UvKP9uxQQENK7mVIvtfCnJYmk7cnFgzHH788+iv5si/PFZ8J6b4LeRqr3T
Edm1LzIrNEjq6zJsF1y8ua/TTkFGojsj3OIy5AJjcc01DlJ4nwQSug1IvM1noeKv/X/cncd23Fia
519okAfAhd0CCMMIMkhRIVLSBoeUSHjv8U6z6P3suh9sfheq6kmpsjK7Fn1mzixKxSTDALjuM3+j
IxdmOb6Zf+iowVeoIVbfl5IIgqpDzWalAY+Pv7WmOFgTfe86O4TTqc7tS2M5N7NmXEKlBe313GvG
ERDHTdObqQcu+C6yct80XhXd3lscUR0rTV8MOizFTtAb7XCZXSe/tXDtHFEsAkFrGK9ibj7W7kmG
IhEakSO3IGOXP39kqE39XM/YnplgnggJ7lMp0/8ceIrCGu18yCqpdHWAI3uqQyw3BpxWUWn1tvCN
cCcPX7L6uwy75s4GHk+lYGn1OzTw0PcDG1voH5S6Ajsbz09TTqUzgkljotkjsEls3OoNtwtEFT0g
YPfdqgMzi/bs8nbaPNgwqq1s9AqSpGQwDvJLENz1VUqiKgk4wWXuyUhEnqHRqpxG4oZ1yXfy5Jfr
yliVHVJmB7UuP4IfuPKkYev46jPqtzcxh/PMNmkgDVfa9D6jG3ssabeZEBPYD0fez7lY69Z+7e2b
UsM/fYzO6RTu2hkj18Q6Iijhy/+2M3BLzoucBilHZjo/tgycBS1EQwAqWeybMX+d1jFoh1dS9oNG
9wZZgQcLIMCkPU4yRid6sAvo1XIqMfJhmCNYoXn1VCElkb0jWepvkaWmnFroVLN1cbvp0rDJYdJl
ZsNtBIBlbq0Z+q9LxZmYpVB2XQabHT1xVxz7xTiCCI2q+UDgeYPi53LXF6EHhgTVOgPf+8W+0jr8
kDvpexKV/S7RDSaYe4A7/iTj7iZHl4LHOucEb3SAIjPcyVtpCSaHfBdy3MsnZZIusKOMThfYVvna
FcVt35VfKgjGTN5qNS+KVJ0rnL/Y4H6tA2wT1jV1qgAm3lZscz9P2BJWAQX4qjrIsC4PGau4Pk74
oyMY6o01qKjXKX9dRbSXTzY8DNFnlUq+gcCTipt2374ycrZL2wCgihwQcL1HuS8PgFkcgrNJNwBA
+GNaHLrPjTEHw9Lu5hhmLhDkOjIC+cWZYl90USCBYByWfgz+fFmKP9rGXRIbZD81kJy/ynNNbqRm
2CtUByazzDjmxThYwDOrXiY7zNep3Oc1Ui2kZqgy7WK3AFTw6mQkKfGr57h4CWqopISPapvTJiKY
mhk7tsNt06kf5SYjMyi4IDsH7M2COv1o71X4kgZSho55I/8azxxj9V9tOr/yWH4MIVgi6JKugCDx
C7hL1AoESBNLo5lGFDgAEyk1MJi7pKU5GcXWTUW1k3jWs0m0mNBMqMF8ExnyZAV5QcoaXaDf1vCc
EaweRX7bsKXKVVjNciu1zzXdjD8fku0g+zVDZ0BMNks0OsCE/jzvRN4Iq41wgpcZkEzxZuqcjmXi
hWsc5UG7lGOQFaiTaEGoUKGzM4iH5Q5xxouwWRX5ZTKSG4WqJpDIIeHIGKw7576dX5NPYdhI17/9
SqYFGt7TuseBzpY8r2QuP2XxXdjGTxXb4LLC5XQ5P8ud1XMMWSSgq5CCJ0HJS2kA+FlCB51JGmn8
rjL3S9V9lufHnz8R/Rfs/o9hRJpTBZTKwbj9/XcYvdxaEUEtUECRT0GmAzIs1xkFxBE8ed71UKxg
kZKQTRh3trqX5qUvM1J5i2r1ZUo/yfPVgWYKA9QfyNn+4hLlZvAPg2aj/SxQ4DKBo/48aGZdU2zS
uMR6trZ0hDjG54nLtFDmoDVPUeZAy5zfpkn5I04j5xTmeZ6/NgzhVg4wObjZgpXFl0nSbJMeRn9F
n9lm/c/XCqxXxavJ1kyhgvL9+VpXntyIpH11EPF57QUCJsOuYETtlkSL3XuKlqOOWXpiH3C52Am8
cwS0cRkUZD3yJVkgmn+VjcAYc1GMrnA1rg3i2c8XNTV6iPKByaznEOXGffnkClvZNZQPIoyJZb7N
bJUb5+1aVw9WE52VyforTY1/nGs/X8cvuz7uG3PRaIR22dqCXQd04piHqKAI4zwynhPIqir9JkOC
EkFLeX7Jiego1rH7kI3dTrSZl7mGL+fbkAwotn4F01B0tEStexrJzOWT3b3O04SG/am2XuVacjIK
MJDFmj6GQmdfQtA2cgnKmx2Z0iMh7mAOT9uk/VsN9afq4H9Wbn+t7f5l6fY5yZL67Xvy8mvp9qd6
8B+ViOV1/P57/3Zd/zdru0Sev1vX8kp+qu2eXoqX5NvL7yu72zt+VHbxDfmN8ixOyrAsTFfYbMw/
KruK7fyGAKwUV2XfVimwkhD8vbTr/EYXjyPWtAxklFxJz/h7adf+zUafBH1MFb1lR1fFv1La/cXD
2DT5DHw6KTpTVwIrbv+ygux27ZK269J9Nhb3skgbOhcjrb40yFmRT0DQuFnK/nG0h8cQ2rdnqePk
YUP2aKfTRQfi6C8YrP1FFPXLEbxdlaba4Ad1WfX+hzxRAbFmzeBvEXscPxrZMZ1ddJrsS26r56We
H4URvaAG+J5ayZ2bo1WV7yHAvuD38qTP01OYwBzpwTs2ZvSuY69thL3Aoyrs/TnTfdSMewR3Ta+P
/wIY7lo/h0Y/rhx1eDJpTbUg2PyyTWaLivJnKRBoAT+6M5zma25lN3Pe1cfCmdzdUE3wlONvmdq7
9NuAjuZmfUlbQuXxEiXTrXDnu7hOg6zOvLFDhtKu77PB/Txp4iHWVz+FSVz3Nubs2dmeBLpOAFA0
ZL/ris61GXvFQqXNxnByh3TYk2GET3EWzsGETB7Qqsbv1ui6cpZN9bTHxMYJCGfRMBTDI/DRveam
7yYC7MBaZ9QfQVGFivEhD08IZ90piFeDhfabtD7FWHrowwvGkPslaQ+9hQr3HFg5+ALjZo5wXZ7V
1zGyA9VYMRhwiHOVsfLScrgUi4d9JMWboXzKeuNGg9RuWyhjwA6OTkDuvZLvtWLDFw3GI7Hjxw1T
r4idCEVJqFCt0S14Ki+fzLxePOzBtP32CmPO35vmaalC8uE0wolpQNbTKcEJ9zlg5MhbYqWHSc3c
Jvf5Co3yBms+pDjUFNDwcp/G6tmo8ZFTJwTttae6U58quws9d6XzIGCuqMOjMaHJsqxH1aqvVIyz
2Ppea+dJR10Np0zzKKyHvsFhT10tYDsNdV3c2Bpv6UY8SaLvkPJeBqqDTnpPqezY9eMZWZ4l0FsF
K812PCht3x4dZ0FYeF5CaoQjCLh2/RTTCPRSeNtdGoJas6giJO6ztsa3ttl/jTOH7oXwp9VKAgQU
Jq+Mkpuw0r4SjeMwZix+LKYaTvsY1Ird+23KldnoTvpjMZ/pV38qZ5dKcqIcQbVp8Oy/2a6CGoj8
LB52BszD9PuuW2E8oVI1qcsXeHloe2kxi801j31fvAG2vdct98HuVb8eS4c2XIf2mfsk8hy2Tx4f
nJaejoiSN35w8Ux7aywTk6iWMZl0gH1uFqWekxXctERWh0hHqGKl/oAKk+YwD5xNdSHJ31uAljTp
Hws1BAo4xHUwyjulzZxVVgR26oNGRn5w3fhsL1VyiKYF6q2eB07aMk1jYWDxwtbXhjPAcjxL3bDG
s5UPG0JxDJOpPaZppfhhvIClyKPHmEQGQL/lrxVIVQOXnMDhwMfgffXH0c52Q3mOorLczYrxZLT9
U60NhxVAEnZ3TUJLRP2ymg1O65D/aUobaGTM/DGqHmo7xeYqAoUilEndj/08eaLs9yP1d1LB0vJT
EpGhBgnUHatlfarQCoH/hkp4i980BMQKNfewJ3uP0+4e3aJFdmBC7J8c38E/0C8H7mTGHcIt7Wen
ROZlLVJ/TXtWeUv4geXEZVKRpaFfHHrWtDxNInvOclzR6tYJEodZ0LzaawplOpKvULKXbF2eClTV
vMUoGy8rp5C8XH+IneSO4tI9i/ZRsReEH80csIh916qgsWYhh1bctTnFFyHKl63tFsUvvHwGLpyd
W3joLUDLnaNoTyv976OeO6Nfzk8AiKNWEcGgs0MVwrpLG6TSYn3MPISqBp943/XazJDeUeNeMe/b
sniJYvd7FCcIQbGkmmRoj6W2YLO0S2bnQJMGHmbDRINygm4DuCm7oPBr8lpY2wngsoW6S0XpFjx8
5sILGWwGp4uz99XWdnHi0H+fRE2CHz7R2EBEf6J4hiwt4nIpTTu3+YxAo9dyFNnN+lRm6KGacreV
/bVCYfyyxsO+OfcTbYJQchQdQ5v1sKoFJRW14CIyZMTANHEqRNx4Y2K0vmoPgJWLXTqZb1qLV8XK
AuqXNvTSVkXGMnmoDUZT4+O9krZV7DKAc9LtaxBXcjiLXaidJUQ70BV934SK6m/7qjLX35ChnML4
3SnYJxCC442qcRxHvgEhV7bGNLlm+WJ7thjw7OzvR6QEfJzLdos8Y8u1bbwqBoxIrfvHY6/D/M7U
2Sgi0K5aAaB0Ws7ovTxWxXiqYEJ0NI6NjBqd0Ct6B0V/t+bNw7r0j/Kcr+buUedk0pVwF83RKwCe
Jye3wBCqT2jCfSsTw68mriydmFwzFfpOMcCpZCFQlOc1Qp0lzcqdIiE6BXV9Y0SKz1xuUQELGaEJ
nyFLR1iGT4icCZGXYbxUb1Ht3s0uT1TPwvKUdmc1c8ZgLtZPWoxUS1yI2yk0DmECOD5uWUg1C7PM
m2/m2nGj2Ys2Cxp4Q/FCrAfCNZuftCZ6MVR9nwrrpi0Wzi1GsKVJkqOWPK9qHvT6clUFtzAnhrjJ
YIgobud40D10yjv1zlHpyOjE8f6MkC29Lu2ALOQRAvKDNXMhoeX0/lQZJwTE8RtfGX4Q7+zZ9Nu2
6bGKsQqKgmZ7T7YI06TYJTd6CYBIN7nqjkYVwJuyK0+rNdVBaVfRwY1FkNuIkOQRcUU05we6Inc9
OhH0DyoHmY7kPcn0fRvVb4rcLRN0fDyabF5fMwm3CYGKO6Oh9Ld9it26gXwNKJqeTa1BcJs1HdZd
vVfGFM+7WYFfC1uEwvbwOZ743ipPXsalfuTLjkrDkOD92vtJ1Lk77BipqqjK4/bFasOUTfUXraKv
IeewnecvohMXhB2+Tv0U6I2l7XNzYi0lC3TnyRvRe/HCKi19opQCsevk2BgIj4khvO87DXdt9z1U
CHu3MUDF5RM2kzfIXwJXzAoEr/K3rq4TxHDfbF7v9zFz2XbDW/TRDopZOkHjFA9Izx8skbwkMZNc
/kAPcQkqoK2gScVtVsrB6GFfIRg2DIRwI+A8L62Hp6LjmxYLRdVUqYOmE9/JcCMkSWoc2ObUC4Ui
EPHoncBAKDAwmmlnpIt9WuboMs90FUetpaXefgkdCzBSmyywqqfqZpo7cyci8+zqA+pFHEBIaEFO
lA0wA03leNIQYQEJMK8ZwuzVrO213C49fQC8ZVSBFRH9t+yDKcFNXttoReULI5t/jNZh9Lb7W9z1
Q+w2Mb0xKgAOtalxrEPgWhEJrzAf1dF8p3L4tQTndmxB6WId/5ixQg6hpdwudNsOunh007IF628j
MSW6lMiljVDOsHcWV5pP5CxyztvTqCGcE5W7ilGMbPsgzx69dXK/zozJK7q23q+sZOlz2hGOgQt7
acYW8Nradjstnw7OkEoDZmaQwBAYbgQ+bPQe1yHM/SJvqkCd7e/GtyHq3tg02J9nTgk9ZcRIJxit
DDG1gGC2ypyMjifeZKid+HCFXsKIK9wW47QUL9PSnLOyfxeDhgqhHlJRbNkec04L3b1x8+ldOLWH
oaq7M+f0xYbQ4SmZc7W1wXeyiUXHpDZ6Di1V2N/6Cu+MkLEABIAvZb8vKI7vUAxhH52d5wqN7I4l
j9QL1plMzcTmLwabL2IvFPfH/Fx2SBZNI7u26aCmPq6fWboP8SQrX8QenB/ON45Mxdd6roRtFZtH
2r1bjOom2jORK1SSDqTGyg5aokadFdEZn9ujuzofZhPUCMYYXmIiG9bYiocp6b4+mEnzFQOQ90wu
5bAFiSNBBgW02Z3oiFLtLt5R+c73Ki3pOQFP5GojFZUIw1QluzNF1ZLg8WQStvZFd+edG40qnehn
XZ6g+aDhDpDgcd0svlgfugQQ8NJSMIdNpCWgUyApkD/JdldeLl66gI1OSya2U8FMs5zBr1fw7mGf
xUEFVJQUyasbRnxmx8bgHq3ShdXXx8/bp6kKJEbbzs5b+uSmaNA7Kl2+3Hx2QBhlBgJb6SAvtSuh
CqXjVxtGl9fWbNp1TBAFfslTzMQ5DxWcsygtnov0fguEndQJfWf8Nink48VEsiBMtl4gLMJ0vMSN
3mHPVAGWVQ8AblWm3uoEdRpd40i5WuN8O5ccxpZhsJpcZquh3KnFRL1eyZYgHvU74O+fo17V9m6u
POIiGeCB+RKNZDQoX+xNyf9e+A+LnYKoZgEyMdCIJDHrpuSFGttLaPYnzsJCkgB5gFn+tuBGh3lF
4isKWYCLjnY80U8OUXfyFJvgpsvTHWcaSpdU5GYCge5zhWgz6BjiKf5Z555jtboaDcfI9ptx0HCH
RCkToMDneeSkKnrB9rmQ+IbPdcgOaQwVmaFIIXUtaeyTv/mTOiGFrb+NiN0DonVbT835zQxKqKc8
DEvBflZVkl0I5nhxo2lzBNCGDvewOsdEggCq2oXX7GJrjfnjahAw0nzql4z+hLXQYHLnfZZDz9IG
gG96xfd26MWdeiXeFbZanpBAvKlTJEqT0g4WK9f2bW+cqf04+IoBDhiyh3kyJHZeN8+Rsl4jFxPb
xG7or3AmRsV4NRNYFC4EfWrvHTWXrLKZk1owYrI+OxghI5ze7hWnJ3Wq58+u1sE8NgEKpfoiSPk5
V7pyvBoJIluNMhEf/5VDwi9+Rj8qH8AXBaJZdGr/oZidK3Zeu3qW7guEHFStfl7CKWgFEiNuytzB
1uoZ4Ju5i6N+3i9tfqjX7AWCTAfZAdB/tLqAAZgQ/w3lysNbJXGa3f8P1UoJO/jnQNTzv//PGlCt
cv6Pf3tt/+Pfut9XLeU7fxQthfGbpSJCRknSReJA1/jLj6Kl0H8je9c0V6e45aLbSL3wbzVLYVKY
pGRJqRNpIFOXogl/q1nyeZDz8TpBpQF0NBT9f6lmSc/058aJLFYCleVzmG+oL/zagByTWB3LCAu0
Zhdb7VWF/umvU+f6s+JcM13dhdb0qQzT+2RN/bgm26+SIfXckNSujxH86/TPZRqhTMlK8dRBuehV
9op486thq6Of9OJWQWU5MF/tst5ZyXJxVuoEpeuFavNRTyMONf3opP3DtiWvBuZhdm132Ml297S8
MW+x8WvlqmwCkMAUnZfgkuTH3eD6bqWerYU2WwlNkV7FilkxOKwWfBHquqU5doER89Ztm8KfinC/
ZN+3iuyE+Pq1VRd4fWwKxMC66vWte8V/NfUYMPoerdJ6DinFxIeEfG2cIWLbjF/Q6bhaDbolBiIx
3Kfe85GhChhN0+wUBkt42Kq9jCKc0mj8kDhANlUd7wITmy4e1Pq4XdoyGTyxUC+8ZGiO8qO6qUXn
Av1nRHSpzow8QK1JbL8xlv0iFtBU03tqk8ioVJ/kjSE74Poj+wH4BtcbByoYrj2dKcsWAdDej2qn
n2YzTPw8HgK4iHCmHJ4iDE2y7IIcUnXvGxPtzkbnm00tejNnjaBSVquddrolFAHxAJhoey4o93p1
beOO6HDlxdh/mPTkOIcMWTMj1qYa9WnWoT1rn7GZJbCMu+k42J8tnqSCiKxBJ8uRRY5Uzea9SRWv
3o9NeaPlUGBq4M+NQ7lxhoBZr/rNgAIogMPaITw2DgOkyyCLFyfgiRAZac6jMWBW0KJD2pr5up+X
i93o2n4bCRXOMeCkJQsyqwUWQOoWEbd7uj7tEYTk4HLEdTHQM6UZfu5aHbUojpZWmZVDZ7i2B7Lq
MdfAtOk9gcdcPq6FOABxRYDWBscIXvwrCA1yRrM8KE1ZQLFpReBoGJnHRgomigcoG8IqwM0MRo0P
F4/Z25CNQPdlzJb2rR14h2JdHORqDWP1oTdyiKe5V2nEr9si6EP1TI54TGXcOuvQUG2LJShaDe0P
hfIO15K55gfbWD9QL3AC9DDAwaL6o6ZDF6xy6DFViInuvuaASqm1g+/QnnDkOhTAVOVabfB2KCzx
gDAxR272mtg6TsDjeqsNw4F6i0tpi0EIC+Va9clrllDn7qdzWAC0ScMrUkRX/DQ/RpNxmicbGjwX
iAwP4Qig71gTzGELg4xEQzFUpW49ToakyHJDOXm/F97kdv4SZTzaXMleKfVey4V3AluHQgCjDQU2
ALJScnZBFMDSvG1ORKp1GdZrR6mJlekm1LRYuT2YYQs/81yu9dUbDSEpWO7VUV259h/xTi7ZDawA
pA2FhZJlXbkEJm0/X6wup2TVceTKeSprJK2p96CT83cV9TejKOZ7zZq7YNuNOtF/Ksbh2kEd97NK
fSv6+BGoHiGwy05Z4KwWdAZzFuTNpH/pI5YxYMRXLQYVDZUH2vXUnCVqKa2sS0JpBuNR9U0x7c+F
vP0a2rafLumxGYa30updv8ui5zIq77aJMWSsVzl5MBDD1b5lqcixq6IQEDb8+TyrCggB7uOYWOxx
ifI8aeZnU+R4oHaNOC1tBaSFra2EwKnR9/ftXjEOilY8zdR3O7fXD27S0zSPumcxiDhQFjQ7XTP6
YkUDWh8caDt6IJgrrPMla8NbQdDZSGMl6Ik3wnRP7WyKs/ljukOIdD0IgcSr0AjgkT3kZeYeEmUp
gpl+h66zwa1saNuuxqpCpwOYe6mLYBHXBHs7z4rm1o/V5twiBBlF5DiVwzOY2+uMqDRCtOj58chB
o/iKfRhyffT1JkJR1kAVKnU9RefPaQIZYUi/1zarBAitGIbjNpy4qdeQwyK/JcM9dYWzV1sH0P5a
H+WxsJaMWlPP1GcomGF7EkM7Sl9/bOpyUdOjUAFMbcenK5/rtiuyp1z07mk2jIvcDDaQXTNzZdul
6wtC0QCjRaGjZJRrJAQRI68q2sdJGb8BfWOzc2Q1D0UQ2PmzqLwhFg475NDDisw+Nra111rgpYLp
rkpceMfFOlim+IjCdLr9ItCynFKm0iK3gpkqEseBjN2vosSDN0RUP0txxWw5vAf0NjR4BvhAUSF3
0lf5kmmMX7elZYQTohaDFyXxvaqi0x6/ph1fa8hjrhwRP43Mq5isxMeqOMFpMHsVeSbQZudXljzR
V8yjPKV8Q/WHmTTadApYsmjG8/iK/KM6HNRKfdTk1q3pvGmRF5VnrOAMy4cmNW9qFfp2aFoXa9K+
NUu9mwExUd0nn6dcb63pA+6KFyz+zlS0v0DnRkmRLcpVxaXtluuiIITGi+Xtr8i3IIeF+bl9Y2nd
bRe3wSiPte2iyog7aziRCOromwwf5e3OPWJ1o8rNmZKpMzoeShIUj5JPFow+L3c40LYLah3kthGf
yAso3zYXsd3jVHGjEh8e5vPRQfMiiHLOBCyLAk1ZnjWM86SHc0cpbNoblfXRwjHOt8XyDQFdOJs5
x7XzAiQdDklUofVfUs3mdgu2vwMn320B9nbQX3pIpn5pL4IBVa912rj+IqeGNuqfJjt+QbaCECvj
AQtsVIRdI1JY7LZhkg+EzKf3QN5d1IVzXVVUIh+52rB5DSWys2P5EYdgPDCBTq/C7ysOUGTOIDIK
aMdGIj4Uc/XZKHg36HfK0Gl+F1vTwzZ4QyuoOFKlrVuuYnvWuQkWdraxnGBoFghbO1Vtd9UaUSka
OYoah4gksfrzdi3rysmK0iia0WwkjFBocC3yDNuuo06K3otVc0dgzVKS9z2qqLa57c3YakezNKJd
L+QDqsv72RI/XjeTb2EsNaGikzBIhVPdLmD1iDT5bGXQn9SquXOSEAIufb/WwF86AnBdc3VZzEu2
W9vuuFg411ZzPGF7T1Ysh4JMEQeQETIri1vIid3gulbN0/eahoTfweD303dLju9savA85YL58dPS
IvgzqMdCAbqK0GAX1BHVGu1++6xMflenlF2wDWnTdU9G7B63+3Di9OqG/f12mCd2eNXaAf11wpNm
sottFUBldaHQ08/uDVStTEaxlXtTTRC0w/PjikP9R4AFt+GgvG9faHQoa5v2w7otUWvACW7SaflU
r8uMD2oShUHV3Weq+5a1w2eRkUU4aHyhMrHui46LLTJqRWb7bTSTjsIg28E26yMdDkNOjRopKFqo
K3XrmiIjbyBg5gGmww2Ohq/CmPvddiHbC7eHbstHVMcmZr/DBbMbbzv5mZ9Ebkv9OdLNw5DV676n
qw0RKTwoWL1Z9hgdLBlIUTm4GDE7Y9cXLyJ6dlR+KfdQue3VtQJlPnlMm5LTd8lf04FT2oAcYtNa
8ZSKkL9Z+jsdwhxqrl6ID/Mpg9FEc4tZhNwtBOqkV45Dnt/SyDHPCTXuHlODG7NdfbMVEE7GtQi6
Ym1PsbEcgbuukEDqw7ZqQzcn9UhaPLnnHRw76o0gUL1Qz5gVy6V3InbjVc5QOXO3tMxaKeXMkD7k
zpq6/BNNlDuqCiO0PK2ga6vAP+QoaPV4jYZiL5czqomjH0VJSWA+HcHv30BSdAJ9pAYSFY/bn7f1
uoblx8IpH1RroQ5ToSuBgrtSoztFDCO3yFhxTlp7lj+u8hSoCgZRSjh04yvSL06wyPyuGE1k9q2L
lubPICWOI2DPakFsRc5lWLl+rmc7pWmOyHR914BwwFmMCDx5R+9cZeQnT5dF5h1zxbe4XDbzJSge
oD6OEAp5+ttuAFGZdncVfTIAUYQrPi00EvtdBh8fsMhk+7GZYIhaRXd5i58dOa3jqYL2wZRO92FF
stA0ETpvRopPkWidYz1ayF3oXqMX0c5Z2fXnKHyp0549aUqBKWv6qckR8M1U8311nVM/r34y8bwT
nX/a4SFRRjf4e6Arbwnc0KewBGCe0dYJ0lBuCYPGNzEYyo+4OF44jbbRbDPOmGEpz/kc7bCxvoJn
uSCgvJOEjzZnvOUWbhMXmn3l+vKH1Exe5f9HNpE4JM+ycVYPQhP1VpDs8MSug+ZcLDDk2/SOY2Ji
yS5tXY1o6s42wk/bUgkHlsboZE8YDtxQEXwNZdAhP9klc5UDY8hAKJaBfYbbmFxahNbAdlvtrBXl
UUmHGnkQ4+E/F1mO28VcvnQ47FY5jG1CgtSdXTySrbPgUhVEv/1hJPmYdPYSXc+8xMH8tzcisnxi
/i0r1UMIiixZUhZcn+gCyvVb69r3KbnpWbXYCCDD5ie6/Thly8N2gMuXoIJFoDHhs5eG5ByyqjHV
NIEm94PdKdd8TV4HUge5EzS1dN6IKPxSv6ec+pzE3fad2w3+eCvlkj6RQiW6AHTzEXTiRV6VPtPU
K2Jjr9ll5MMcoyYga4tuSI3aTHEP+ODKlFi+ljN53UvKnSKI4NqJl5WVgQMbVxWjiBiYMs6Qgef8
xVyHr9vnh2yAmAN4RujPY5N4asOj+pFPxPpxSexop4bLtIexcW8YEjPyXMn5Gk/saljWEiVrsAnW
FkRvAnjB0HdoiFygzDoBFaPbKlZuq+rUj6SarUjp3ZGs+luWDeTlk9ncazJQkE96zUQSCH163CiK
W3YCs0Qngu1cGtqcilsC3IklpXTzYYuTrY5NHYSxbBOkr4kivo3JbQ3e5VC6DKP8H71XmyITBmA/
st9mWRBqQFvfZcGgocJ1KlbtxZQqokiN/ESuoSWj84BI3dks53vTLqE04hJ2XFQeJey7k5y4BUl3
WT82PdF0ypOFfnex5zjzBsagFe2jM/cHeRsycSssGXvWlGS25F4WRRo32XF731ebA26b+FvhZEvd
flda/AP21S+SnAhRmkQGKtVCTNUoGVIQ/L1K6pTEmjHHgMHbSoP4bLzrjg96ay6Mb1kVAjAyd/96
sfefqgb8Hlj6XxAf+AP5gv8Hsam64KH/83Lv9d//V5sVb2XS9S8/6xXI9/0o9lrWbyDQAVrCkcPa
2Pk/CFVT/80AO6+DXUUrmeyXAfxbsdfQf5PSyeC7HMCOmmlRof17sdf8TQP8SHriCoh+6Pf/S8Xe
X1hzArUBx7JxruKjcCL4VeC3mZxpUs3Q3YG7sgI80Ftv1RPgOmms3Ie4mWrhfEc2rBwXhzMwn+vo
FsmVyUcaEmrCouw7gcCq3RZOoI4WiuJYGNEcjL83uq78Bf5z8zj5HUp+u1pq4yCqbICr/2BvUTtr
OWQpHUxLepopiLIEbgcdnKQwKEh3DhzBX0ZzYrWSpoPxSHF3VcuzFZqZLwVf9rpjzT74Q0SEl+RT
s+Q6QUWBR9iQgLScSg6b2vqUGqTWRs+uHjTNUhzHyn1IXbJOdURF5HdT5g+W8a/OGTA1HYFAPj4D
Gq0Ae8MQf3t5RNMCsQjtf2SOivd0PZm7CXwjh08/9l415V8jOrvSgbO9TZdawgtBDdYIRp9GdQ4R
3YuS51nT030iIMVBSdanm5kIoZ3C7myE2UsqINyuUaFf4hygYV2imzZlQ4loapJTGVjcB4sakAXx
5pRiyjrN83w2URdT3B42bwymK6owLeGSDP2omrSV5mo8U/1doB0lRaCts3tU4Uy7aUakj8Vku2Iu
hlfsHMy1XZ8dRJftZbjouvvFzmn9/vmTwyPjl04FXgkqC8SEZsh2qGIx+fMeiB8Q6AtXxx8bWQxP
dDFxShEpdEbpYoNhOI5xFSFh22k7ktr4IwdjzclYYDpZii85OcNbCpE5oihzACg33DoWlV/TvkXW
ces/epMmy+LRUuxUZ9pHMKppOigfcfnDOnI3GpkbuIIO4Tp0RwC0xmA8dQbGWzagrUPjRj0aGeG5
17NkD2V79rIhOqma053ENH7KhnknChcPKDx/vEoFJamO9ZfEkd99rJypBSGC9kYUT3DxkO25AeXc
+iAVAX72E6Cpk5VH3jyU04NigxUeSxMuexypJ6pyHriNaFdmQ+v1zfS0NOsuMRcJAozLfSWwph7y
9TzmeuI7CP8FQ/6O9QRYvyrXA9OETWWNUXeEic086gfaGOabFVMoL/G488zYbgMIhuaEblKTwKp+
VGt7gqm5AtUQ1Vst+OAIixbMqlZ1Z6EqAFK/exzi6WsjapQlMGCHWiHsU1r0dAOSat87I3pXTpP/
b6LOq8ltHMyivwhVzOFVorLUrc62X1iOIMEcQJD89Xs0W7X70jXj8bTbkgh84d5zga9iLR/8S53p
f142vPiCRjJucMliuiN++zmueYajNTjJOnxdR+aImCq9nZuhrWnsbtg6aAJ2nr92pK55XaJrx9rX
jJkrPzVXQ3qGa3f6DO37zGcd85WDBb1J76DJkXNibWRqaT3WSaFFw4WrG1qTv3TdSQAXYh7zHiu5
EOoJDtJSWzmWiF6A3kHz2Sqbl4fejgldTaBo3n2XtH0TQnEsv0JvjDV4CTYAb5stttwWfTi/hLlg
lsWINJolpM0wf3EKXFztg0AVjWJ6KrKVQ3q1NtWMpiIWFtEglv/mk+VL+Sc+UTO7W2lL1jnh+kXW
jzlyKt/zxXsYWucjPp9uX+fTK73PJWwLJlYy76+CSLLRMLMwUIJJgTCHLDQBkm1fnIdMnV3/4Mx9
f6XIZnuxOq8D3eEuiqJ6P1b5aZ3tPJGxe6hcstz0sHibNRYBhJOs2DohRuesmmwyZgQqBa1/pOSt
nGM5WGfGTupYjt1JhmN4qy35HSD7fOzG/D98M5DXUiXTY7GVzjOTzKXonsZctjZ8AMW53JPrPpPV
rCNZ7p3OnfhEbnKYlcz0V3fvTc0hzJXmSojKfcX3J/oQS/LqheyG0iBpY4RBkWxgrc/F+eEHELmn
r11r7FMPoXNUdHldXzZHWbeSISWs8qdmDrud09FOuUgiejcisZXzYZ1IHCoepkWvIn5zzN2cKSEf
DyIKUP/J5veaMRIf2mA6aRO9aZzRR0wTX7FxkanWn12om6REbrEpOzgYjRNhHjetv4m4NRIXtsqR
UMR1P7T53ZkqwBnVsPcCMPhTXSmWJg/UcnCr7OHeN+4PPQYfIsf02WdZecw7fkTlw0mpJsUWwY2+
ldoawRinN1Fc86FWB3Ll5UEuBfF19nIJ0zQnudb19yMj/m0F3Ve0PrqYhh6kiuNdNPYPTzzgNqtd
5HaNsbBLHff7OogZwqeqP1D/MpwUl1qj6sTN+52otHETNPmxlba3t7z5o5nHnDyZird59eFHdL9h
N8EoFh5/ilBbLwyX76LOfzK4ZMIdZcsxqpiGPGjDlsd6WNupd8bkWm443c0lLBeCYfkpbKgPW1cM
/xwrHg9ZOxyXtLaPYPsfAmS+u90E+ZNXI61DR0d/EtTWU80yehsz8NBh1f6caclhUXYbh7zoTzHZ
LIU0FVJvE141j/+KkpQAMjJnrgrfHFoSC7ZWh+2sGMfyzJuBDge17GHxSKTJ6Zen1JxcuiQBTRYo
s+x3VbaurF3hEqlpAd7z+DJkLqiKwj3aq2HVannWOXBaYt3kb3b/6c2FfAvF0mdyYXrAx+wqFG1L
wkzvo5j79eURhHp3ywwteSAhlhXLWXYZHKBcuntVi/wbc5ydG8GzJLD5Prtu80xGFSzXOM7Z767N
y9TTZy9+sTIMdaYnOXbZluiQ5QoWv02GbZDG4u4NQJR9Z74Oi4xuOva+jVrOR9/wLRvGqP/3ZalD
dF+wHzKPdzq1UT3G2vu3xMJ7t1cUK16fqX3Wrx6+mb44rf3EQVwYGniEqjCa5fRk4AwFft++lzYN
HZdleunkzHiFS8I3rX1g+pFXckxWgfAaAHZ6Kzw/2/mCz+UQhfNhLnhMZsLenmjolrMX9CdJeXjr
h+hat/Zv6cYco4v8JL+lhtEKUESNMpmsoGQD85PPWX1RJ+uxIy/iGTGRFfweGmjFpht+6O6Qs2S6
RYv/23p4YfHKd2fpOt35v3/678uU17BoRfTh+xHBjFUfWDsnI5XZstSx8BQL/YzFuYriYzuyMoSj
n1PbdUQ+k5/4FUk262LJvyrb+Yhpvvs1zsjMwWaUIcOLvfS7b6rpiICZPQ2s0f++VBDHzw1Jh9t8
XcKd7jogABaZBmrMmq+pG/5GYpTPUIuGDzs+h12ZPWQBS9JOlXsRkl07RdGUUpJShO5AuyLWM4Bt
ZIa7mbBpSBHOfi1ZddWduo2wqjeDXrx95xOF2IMGuk7TTpG899FV1g1pf3ExqeskXYWiSzyUia0q
r3GwW6clusyPL1UMrglmssVkUhLmMiwnigjg9Kt+oJx4Lgd+eVzr4e4K8UXVulxJUwHw0/zEDUUY
omnRIo7BBYcQflUbpcFq4HjMMv+e5ZIVap4te6Z+4ZZU6ZKJ/LLuU827mvUoVMFx32f2LUg3Cn+H
yithPHd10rLAju0iWrNJQxNMXY6MxCrPxUjspG4SWLpPhmI9qJzDzI5I9q7KAPIxfIytGnj1Qpar
Wydf4o1h6ong196K1d8QLTzvKPvePVufelIbjhDp2FZ1uFjC8rs/YMJqB/OrGKSb0NnrXVSv4LIy
1izF8k+aUB0Hd6o2y7T8mXOr3blNFiIFDAgBteRZ01ne6l4Qw0xVs52YR+x02FzSJR+eQnteDkuO
DKIpywjLW8bJCsWpthFUhLEyjAe5UYMJaD1p2ocwlHuSMbp7kEL0Zk1TPVZr9sHgyyGSqa1OYsjH
M0eYOCAvOtQr9O8FMdBRjg2M9FnvEFbceQnRW3QjNcdqvdHpmHOF+hbEv3/y2+BclWnxPKi/vUKK
PXqwFxb6HlRBNzLE8pty+ATObrdVynw0WUlfZ7MJjqK5fYpVigQj/Dlb0ntZ8/67Byq5nKOPH3It
JZS85jN0fO+JWLd2s4xee5mBkeB+E7tKojIuw65Dj+OlSca+NKWQAvMbk5UZpVxNUTP8GaOX1S2h
pSr/1oYzHVj62etg0+L2vGN2OdpW8UtXpHyY0OdZ7fAwhY+jG0N/2vs3wJHZsQgcfalnoMjTbCao
an7GrbSMe4O0Px7y6Ba13r9CPtbxsUYp3zHN8rnN6hy6So35Kopg1XhPhCN5KFZMeXBQZXEygoFy
d3SrPg+ZQFHg0F5MUX4Yj569twZ/PhkXC5wlmxdJeIoX1nT4zJFwtoy3xWjrXA2k86rG0tsyBZAe
sX7rFKEhcIz/WPA/dhyrlCYFQLBoWqMdyXwlS3KqkTRjs7CgZr1iirjiu+NFjfsnM7NbLxwusvXh
LJTIP6LI43wwt4aVQaeCAh3ZLvOHaIOs2BA2s2kRaIMgpb1RmcfQD0ljLbN7JBF/BwORpbPuBWoO
h0gao1l5a86ouXefjRwPq/K/Bl+XH5DB7/noUJVqHs8gPxhL0DKEM5vwSHHM1R6rAjqyuDplglhX
/CQ/JFuimHfC734tTXTzmy5NHIODoR3u0jYP8n+MMaeooiumXww7I7J347nebXl8WacioWkCfOQ0
NidoHCazs+a7sGIUYVXNF6nx8mgKsfB8m+7+35cUFDjcfvv5USRVM2k3bgvgd2xfZCO627Dqy4Nh
EozvdckMYvGXvzSqrwM63ueMHN+PplMfxqryZ8xc2NSa0b8Ulvc8eoLUkko3n2vuJm7+vGRe9K5N
bl/iHiVMgAJZVsL+NdPseMu0fh9NFgE4sr6agEc8ihoyTWgkE0MU+4+u17uwtcM/aqz+haPKPthT
0xcvANi98tHETp19twq0SOwC1W8v93fOdPSmbj6M3BMInzi8+544+GiauOlita0dxFXDtEK/kFW2
G6VLxzV31pUn59IRQQVoZvqZOsEKD7tF4vqwdK3V+hl1U37y65Z4dG9Knyev/JkmfR7gKRx7fSWN
vavgX1EJx6eoDvOLrTKHBT3y7cl35GEc4uXdtQYSUVFrEd02JxPMsGMp+jkZ1gkau+u4qMi84L1Y
fXVUsvw7RvY3ycjoq7LUvMsNJ76/aNK3HGILRK0PvvKjLzNN8d4Y7pkFH0zWpOObZxdoNoJ62g3K
mc/c3PCNhnR5nsOcpOqwO2nozsfQbeK9jmkFvBS/SRMs6TfXpM+8K0ikOotFzRzyevlBfBxM821Z
71nTjO8xgO4nVAznqAJ2pfz5I2wlRQ5qvKidDsFcAkDKvToRxrw9YGyXCiNSlxXDZ4DBKUf9RdB6
uW9qEx41RFz4OD8CZaOjmRCZRPZK+1izabFdE9+qNP5rwVcfe3t9NV4o7pgxPxcFbLATX03EuMNb
4uwYgv7kiUfORvjTOR6H9m3pimmP/TODbLJeBSEDHy4iOx74UOw9IOsQDj3rKwu6fldUzWWaBisJ
wmvHOGOfrp1zKCSryzHwm5Oc0El1rnP3BMHUNcuxgmXVKwjM50AbcsvLQu9zCgNhUQXY4EyHIf8M
PXOOBNUE4Afnhw/geHWK9jc59/WW+OOV2YIutjjYoLVUBBYpxn7v3gNiXpRdsY1l4SXYBNDFuw9T
NbvgbWELs13T3sFEuX6sBCM8a6U+UxMWT9lg/eJCEYn0QKDgupQfK77d7cDNfsoK6e4W4SO9z7W7
rccpOlVFsH5YMxYjdJWrDMyTDRT7tZLWSSvyB6P4I/Ai8Sa4oys98W9G+K9TLHfe0m50ldUfYzfq
W1hVbLMI0f7CcVtguY3UjpFU8ZWXHMVduHSn//6ra1l/sjUST//9xyW8BplQnzUPvvbc8eoJ/2oJ
OX9OHYhVs1iwR8IVDgDP87kN7ZUpH/86dwE5kqU17MYvWrzlK03tZbs4TkQtOq0UrhbUU1G+uVaD
LM42t/9+l5u2+ZkgPz4OOl+xxEZLMgymPP33Pw1uA9w99DlSKvMeVdb//q5Yd9GlmHwo6YF31Onq
fkJh/FV36zGb2vbTM8OnQRYYgUHYGjU5uxpLeVsbtVVEp+xqa0ocv13OZc5qriUyZA7H9BB7raaM
oqptNQ+zx5Akd56pMhn6ZYIIjEmRq4WdIbGC1NmFSJDBsFAqhA5zM0Zk6YlI3WPWMKVV4bNF7vZM
Agv005ryCSou4kFUZyXWi1QGQL8j1Ilus/XSTuwxqNwx7JB2Rde1MamzH312lCSLp1jcm3Ubae/c
DBZVZojxIg/mKdEBMVU+IZX4Ts3ZKSKQlfmEZorwRywO9mVE97/2RfHURt2tCoNP6G3yAGa8eGii
xU4H13HE/DzgjkhGLF1MfnL3Dt8NSJkfUefjXSI4NTwGHQWN0xc37VAK0P+g11uGHyu48C1BJh8Z
JrNDwVtKbC1rYmq28tSs7nobpGE121wtNXzPPNntncH6oUM+2lGNMXHsMUbNc9puRp68BSvThkns
tHcZM2MfE3s56FOpAB8VpHGS44e/Kr0E2V8xBn+srkN0pNd0Kz047336UuigwjbenEhkSRk59cdF
SeviZkV1FhlBTVOgji3EgETpkTAIyvSYdKiXPs6WZB9HICQZ+rw482kwdnVoxwD7XX7LIiKipBbe
RmpQcMJBSgGYYWutMVeF01M82D8rFG0kzpSXkYImcVgEb301NTCOYr1RhLdu0gy7XOtT763ru0K4
t9O9ZOE9vvhZ3xyXMv0bDoTmIFvcRDwP3J1CbCpyefDJVGKvrRxleFk8FZ7NRGIFBrrYnEsL+U6F
/DG22feHYrXlXRdUmAxLg+eaDc2WinmFnhwNV9yGT01UH5oRLl3HPKj2U3XVnUTohDLlPXfEPRq/
o6gmn3NediOuEWaXyr2sKz1bXeGEqpBWjmnwzZk5RzACMAEKpvhQOL23a9Ek7eqoO7bC/8mgky0z
4UTootpDU0EVnIn5eLiy250M8r+ybEXyKDwzxj+7heSVdSZwdeWeamr77BaUDLPLnJgTZ7wRn7ZX
2Gwv4PHTpB16tJlLhSjAGcZTWVAI4PhE5zwmfRcg9wjsq4iU2rcW3T1bsHO5Ii51apXkPq5sOTpv
6GGjRCgM8wWRSr5fGJpFaMUNk6bNPBQJ4qKVHVFGXtdDy1aQCQe61n5vonB6zLmfx8zAYhMhR0tA
Spq1uBdvnP8yrXoStdPB/IgOLSPZPOhfG9fqt+0yBBcUDJeFqm5jheUvcmg/pG23BxmvP0YKMyZa
PirFvW1/KHzdx7k2+AnjWiRUjVwkpNo9gHaoDbnBQNVeJUxUmNPMaJtUxEcD7nBP54FqhkCFFA4m
99aoCC6ELHQ1TRttSpf2dXAZHj5ACR0/KAzyW5nz/SIny8+Ctk+5J1s4Z+XBtBY89WSTk02Rym/x
tPjk5MFH8MKZwsWej+4a7VfHI8iLvT2leXnKXPHUpqiiTD+fI2DyG89Nek7Vy4b0QnONSkpqro+J
yLLpOIJiPLZLwDYgdF1usibf1EM4XjWBu2R/8doxj3DCqT2bnmwPmOMvxi7Gs+6LZz+OC2y1o7yk
al3OTCg7Mj4voVjrk8+JWQ41PGk9fYiusA5+ID5LBonX1Yl4nBZl0e1En25dotZdsqNwUQdkjIch
EXEYLfl7z2jXH9LnONUV2pbqdawi/x62I0K00P3RcjzsTDg3CArfZgt0Siv1XTwE540t+33lO3tH
F9Yue/ySrzTzNa4iLvNYhunrfzWQXfMOpal507xQfDqmF5K32VawXTg3lBkmb8vXecTaUg/xBbxe
QOtGG+S39k87nMptbY8V/LjxbNvNiNV8RH7APkx6bAetwP1lM6rFUGyjhQ6a9NStSHD7lYbZCRCH
FZFzcov+PtfNFekqo6pWt6cA3SEqJ9NvckAj25LyGA1b9LeicjFTYXY9+QYb84HGqsFyszo3vdAB
Bo8ArG5R+a71wh/CTcMnMfE3tx5GyRZKaLv0z0EVW0mEg4+tpC9uwmRfk/aunomnxLVJ+5lVu+kk
7nFdL/2x96q/s7CfpNt8H4vc2ucg9/wm9CEYE5LS9+7PqAasa7rn1E23pBi2iWu631nfHYyHZbFr
mTZHHMPbzuQ3/I1uEtf9bQ3WO5g70OhjFe8qwojsuu4+Qg1NKNW/fV9CGg31sLUG1hB61O558d2b
j5v2PNTmUHcltWtZwgjtGJ6I+TX3PUKLxvUgsUCwQ+IybNrgslTcqXNg3nL0/hfG1GY3tesR++cJ
frtMei5e2K8TRUBkbpHPJode7UHUZA3ETsrOuvCKDxfBU1m9zV4TQib5Njm29Wzq8lLWpE7MaX2o
tAfbQy6Hoa11Ytt45qvZgq1otwA5MFonayrave1y2cu6WXadXpHWFRORGR5Tuxw395yN1zaEPmEU
M9g1enLwcm6F49tMLrlJVljMtjId7fLM7KyxIJgGxCFW6khUEkhRDW15Xp8HssSLySqoQ1CDVj2b
K3SHRCBxEJHuXLNyt0RSOTXocPzBcztPxwKMuoxHlK+2lokk+y2xjHUvK8eAmwAOq2gS/byhNPIz
wfaMsGS9en+rrv4zBdG7AKSxdezm9zjFT61jqCAwPoM+7ZPYjCHwEIb07gj42xPvvZt9SgS8+2Fm
ziWwieZVy0C+DFysT4ABvEYkjdTmEHhPAUFZuE3QAcQPP3rwTrQ1Ks64sPftxHxGEOS4cRnDXZyo
o2rKDmVeLd9j/NgGh0y5uPpNOv1T2uAfNWH91wP4cg5sWh4qBpuZ/3ASgmEtT3B/UDY4W9Mvu/hM
ZHDwRsACnIKW/ZxPKBeswG1YDD/yMUaYBddoZle2teBzbaZVvPLzf1pR/ikK9T1jXIQadXqhIcQX
ri19roj3CUvWlbFfHEWWvU5B3W+7OSRIz/erczD7qCo6cTTub+3BP57W5Wio4LeLEht0X82pX8bj
srQIMj24PHXQ3FUXMhhd2he2FYRDq23YQr8YI1YqXmyGvb9OP2GQhHv44oj9c2fYtvTzRw/pV5mv
YVIas+3QWB8InViTVPm7qin2/VTW+xq/OLNas+Pi7yndB5jkQr2psKw2ATTmI1F+/M8aqOQ0x+8d
Li6wPO2hN1puTGi7gP9Q+cZpIYmy5whQlHL96OfX0v0gTx5h/NT8RCsiX6hhv5k1hkfkymDT86hE
yOJuYmaYBTTD9m+ZYJrjhdAxnMo+C/KZNq4vMg72ASV2kNG+L36SRdF9nMTjjKuJ2Yitve8UAF8k
wK4GRQdSgJfFrwjrcAK9s3TFTIrNyCZbM0wtK3NlJfryQb//GESwRQytt06pQ8a/WPOJnleIDpib
ZvmWsTzbOwHWkMnLJ6xUrnnrhM892FEs1gCptUvQR0NF3aL9K7xRMV/22LKHdN++mWF1zfNNZ820
a/52Obynx4I4aKPiiVk0cbBEZh+swcakvg4Dgb7ZclJN2N5tj/KfNIlhF9JFntAyPued6v+F3bhd
EeEcKTObC59TLFMVM3d2mBone2LPIaQp+31gOQmlt36PwvwVodULpRjGAWZ1esCslmrNbP93MGPx
n922oQaqfglkP/0cDgSDVCTdO97nwOITE4qXJTMblSayriobhmNdrk/xbHIUwQwWqVR+ggubT4uJ
vjWFnSHwA2jg9g9anX7OsJCdKmBRPTf2cYrvhEHNVzONCCY5yTyPNY3vWtfSDMAhJ5qh0XVvcRoG
J8bL0GkYOBx9x7zJJmdb3Md1YoLUupX1cSpCdWNE7++sABBq2cvlVMQIbacx20eeX21Qjul7nGJJ
9731WUluQKbGlc7Ny1qi1HAnllvQf/7lNgN4Z8TWEVifVG0UhD0MDdHrP7k28cEE+OP71Dlxp1Zb
ppvrTpbo8BsxYWLPJmp8ZKEqrF/DExuP7uYNjxQZNzgbPiaVd9FBiArIu3No3ODOjIe4EM1usAvU
99TqF3BP+1mvFG+VdRYIgdGCJiWK6DN1PYaJMnQudotpirU7b4BZfiC3jyCvXJq1DBnM4nfAud8t
TXZ0nfbeuujUVUVGwdAjUKrW7GZ04PHM4qOvAovbrgma20p04I48wjNhU+E2At1K/mAa3vTApV7h
HKVeBD9oly2ugY0OfjOn/eVKImBm+/GJwk0VZ739pHLuf1dbFa/fXprVv3bhoySvHhYMQ+CrgFKw
tg46jnpEoxu+Nnmc7Uuie9kF5G8mCj51IA0bFIaduvL0vm/hyfkBh72LlypXHXyAlPfQBDv8vT6r
Yar9AoJTVbC31ku4t+zFPhaPqfRQt5SI4VAcxnztnyy36fFdNv+cOZsORETyQ7lqSkYKq7xZu2s5
pBYpfM7RK8xvLkM+Wyr9GaXEVC8Wk5KsJDqmZacfbAe7Yzv/+JOCqbjFAlfXLGd480KcyOPg4zRE
oFMfc8bB0fthoCk18X0QLBViIjPEcK3riglYr6KtXuji1q8+lD+kmf96U6k3lZvtoRiyTnOaOHFp
TC5KLO8rIFiydMrbTDT7phkffxKn2TZXwVW7robeYGF7XL2PWU2gqaFQaJ0/j91wWqU/HbnGgiTM
EXJ7c7kPgCWetHZefEJ6loIcxVFPG+yLLIj73WjYhMdBcc+CaDhktvO6+nl2QEytOUSCP1XfWtsp
zb6JlTjrtKpIc8kpoO3H+EeRgSeCjksDejLynbciljmSKl6tTqw7VbjX4ZHcwlwVC22KEZa7Fp7F
Mm7COf+bLqThMrBWO4zrx3lgOhuGGUUSQiQPYFbJYb5Z3JJtirBo85pgBVNRseyAdNMVgQ2dOQz3
pC+rLXLoZRs77Xuewq9rO3pJWQ7labJd5hiOd0A+ciwGi6ULD8OBlB79nnnPkmshH9V8JjdKnWk3
9pjC20sYoL1TlqQosXmoVRzuQqf7ga+BqivzX4OB+ZNXqqcwzIPDZKXmYBFCTyX3XPfBeMBMclor
Ke842y9NWAIY9GX/PACMQXoTHEyHgoKuYvocNOZMslM6DDPN3iN+bcvg/rvD5mWjmZ9AE338kroW
sZEfTY3fNXKCN7t2xaFh/SG9YAtv0L2TKnySNDibYFyGnbH/RPXDFz5o8qUoXrndobAv6gS8/hQa
5iopTno4vixsisn+kn5bvFEQvwRY6abZbk6Do1BZZEN2P4SL4FrGSRWoyaUhjQ7DVKdnsaCYiBqz
97vf0wI+vhii28zce+tVeUFNO7xDven4/rCFaGGapwCFE+ueB8xPgA2s1XPxoMLbDtodL89dVBXq
j2yBr4RKIacbDk3TTdcOiRZ61G0z3rxyjbZjCXFrXVE30Ysz3ShdIr9Zduv4T0D+6Hl0gk8Sfb2r
8bNDzCQ7lBjh2D9cMX+g/hiidjeJuCO0ic9KVVeHORg+3DCqd3q1XkVcWYeK1ZXkYixa8n5AdNLT
5ygjUKn5t5GW6wjFDsPfmiMFWaPfjF8Z9RXPRVaXnx6lKKlSlyIn4BWA4ZuT5jtpGve4rDcrl/Yp
X6dvIu29i89uxp4ZQfa5Oo3uSLxjzRHD5KSeDaNuS+0Xbx72rjsdpe9Zz37khGeW9b9CO4VhHyGJ
gay11ab+Guv2EgProdUmI2Et6CLIanZkCX2FHGAOqPzg+vREj/iHKq3w9Ezuwt6v/CjyOLyV8/Dw
BTLdr5kZ2TXy1bAqvB1ZxUACjJttK4J6Lx2Jouzx0w4wK9FY/31pY4EJ1rLVTsSqB5XG22IV5EvF
ZUjsQxlf5yKfD029yIsx7XicpT6MHUk5a5RirOicazdU7BZTtl2ebn/wo0aPR9+ZdHRMO5CYBYmu
IuR+lY3zRSYDGHRcyRdTin9h6077wGakgc7sH4mYzcWssr3ox5eoqfbLQyHS5g0ZEwA0/+8JXx1U
NoxLBKOLOs3TvWo7++K03Cq2Lk7GQ9ebrtWfpbPYQvb5bbH/KAtnAAXyfUIAcvn/L8usXqJIywOv
cnCKR9gFlKi8i81nUYwr9Z+fX1gy5JcpyBwoOym5v6WHSiFX/1p3saABEjmzuG64K71hJwzQ+4jq
pgy87mxJVJ2k6gLVCb15u9oPM/rUJpkiGqbpOVdAn2xH+Dw7HacTUQUIuBEXnexBnjs+W+ROZaAc
69BcOcTutZ67oxOipujI6UiIpoFI5tbMK5f0++g3f4zN4COzcwX5ActlD+xdECaX6/HNUpqBg8fI
uVIjDTP8MoUih6wSRMQtfKnIIkq2pmhsguHfMBFOpV0oIqHzatPkJDXOUWKC/a3VooXR5Fz3A5ky
XcbsR60f/tI/xKGSSaSyX3sv6E4tGMqH979NxJLlt3B02ifDUpB5RLbRzcSNCHX4eV4ZKe9rd2p/
dY0F8UP8DKvQ/6sihOwyt5J0KMMTgT7NKXJkkKjJf+t7Pb8WHje4+2bbVGXL4FjbOhv6TdAG1W/N
oqqGZ2TN81+nbJ6m/HvcTM/MWhkvu645euwy9n2cqr1bVV+sBfpb19uvhNtFmzptgi8vz25dCZ22
nSyIcb39eOEe8AWW5Qku7+7QlzXA0VKd1259FZbsn6COPq+spO/dNuzC9mwRhsSlJoCpZpVhHlqU
aJqwG/lW6SeM/9dNLn1QbYud3wzNEH+fFMVS4x76mhaiZEPikM81YEy72eNjc1ZLd7sgmLrkMVUO
WRmc3ujLGzv+6Y/BnezE4IRk4OpERQbstzlI2wWQVwGvtVz60RXrzAaLt9nXWVSCXOwYR0tZJCrq
q5tM1UtvvGov1qo5i4GdgE6bmSCYHtReY+LEsp3yCKAWnoIncpYKNFQMhn/OjnEuIu/uLb7PNy/j
w4m6k9G2+9QBrDpFtkI8P+1snPNvoITHY7XqmslA/hTlSr36S7y8Zj6aBqT0z10Rf+viDl2DA5Kv
bMHZWWYuIHAWcmfnzyqHH2v5xY8Id9ZHZkT2NNXWbxecAvZt9zMtGyfhhd8641gcilrH1zRwkU/Y
c0VtvS47pvZIZX133DGiJAYm88IEFEe1x7FicXGwtGwVPDXtsIbQAb+ll74g2tyDRxxLNi2gCoHP
KgsZdpRde88oRptldVhWlawBJLe4QWgSFt+i4A0d60xv/9Fby/MQ2eYIrfDcmyG/RGEozl7CHEMm
bttnW3+Q1w53JhsPBu+2lImwGBO4gA6pvhCQxYS3pKZKz54pbZZky7KVnJ1npvjrllqLB1AwHKaP
Z9HVube2JfErk51I/LH4clO7O/CIBFcIi+HVm956j6F8fSwUguxh0jRgso8QYQxdUmoC3oKgmK8V
QRKkMg/nMrTb/yHqvHZbV6Ik+kUEmqEZXpWzZFmSwwvhcMyc2UxfP0t3BpgXwdf3wEEmm921q1Yd
4ufLODrrEPrsvJ5M/QnxmGtcIQfPGO4TN8+WWvlkMcC8W/hdCjwurOy1K/m5M806NEmhdiHvylHp
jy5P8m1m1W++ERtPAGNL7lkbLlXNcqzwjO9ytqGYbXoex0i7nLAsuMNOvoJBQ6x2rNuVbKuRXMzU
kljk0NOFpxAATFKm0XUqBUh5bBiEHmHMsItaTqm+1PRQO3meNu3CxLgmQzX3OnM4//fiPD8C3zLY
Xr5sWJ+5J9mo4g/0Vk2BHzgYnG7ttM4jq6P+LEerPo4dcWS8TEZVh59lghuaktGMgRb74oG1cmZo
KvicdG+Ly9TH4uf6qwh43AHa0LJzc27+cjK/PeUvTL8juCmp6wq85xJTpCuivfFK+MHZafv6McRb
UCYz2oziDxPHOta8vltOOqcWVZv2Hr/ShUxItMktWqytyC12DSOyZeTdU1eEt6R0j0XRcYGU9ofT
06eMvxoNvQ+DxcBIe08MfB7pGPMhcZhkTTmBNRrNpKMVkNLG16rU+Jbzc8468JInP6vHS5kCEoA6
PkoEfQ5FEZRYPbmwzYGdTI0g/kkPtqHrkPCtw1OP/IvJontFz4mglBc2VkSL7Gtb30WIIyDsYddK
vNonojy0l2blESPJqmXqp6a3tI7VKXLd7I5GWjNfbKJDPJX5PYDVxxGK9qfaklsjbQbkWf9uaA3S
AEkihv8stmGdrVKPfHhQ2ta+GWnIZOnsltKsrRUQ2R4AozHdWj4T295uYFS8cDhsLSyB0dI3JuRp
qml0t38o3RKvtZP9TD2eLTow03Ooe+8ZZzaHYfC1gaIyQ+eWJ/TywLbbDxZWUOUTScuoj8u1pcIH
eR+k2NITlMYp86prlprrI2gNr3dfSBBTJeuDhWk6LT4F9a4N2c1XAVO0aWCs5PIoWvMoSvAZ+v3R
Tn1mKEzDQp1na50omDzIsW2AT0KNe8WUfGEK8hENiJZ5KYP+A2Ykxh8n3+tdYxzStqyXPgajpd7Q
5weAhaWipdcc/q6xoWyysa6FFstrgN9xlUPXwPOrzcJsEscIj91cn6x6y9qGGaZzwy3JDXwKQbAu
HJixsgvGZVEbvBumnDhYMi4B8UGMFltxHUkJSdXNjpE8KIbfcRJEX0woJu6sXj/TahXtMjObVjnd
YGWB58RImDpN6icPMEul03CTBW0xlIzz5gEYLia7vPE83SvetE0ZQpGZBXGFXMxtWEb8phxO2st/
L9TCZptwwkSgUf4Ap0vZS7+uzH1glvxpBg09OWYHLlorei9UolPy86Bgytm6ZX9Xcdocm7had7qv
doHOThzOLxaKsQzOkd98ZgAQdhNWiKNXGTt27+k1e77gwFoIEt2fJZvQiWcld1v3jTTm7ygnw3jE
6alxR2gurf4ABMX+WQcV3DHMH4NEX0YJqn1hVNwdQ2mci3KiibPfNNBNTwUC87zwSms7eRERkNFl
5zKE997CJtBFwyNNhmzbDG62ifBnvmhJSYSoJlqSDt6eZkfjUYFH9xqxmTp8L3rknyA4p2ef2N5L
D/ycE4wOZ4Rs97GtRLS2/JjwlT28yb555YthlYpeQyHeotEE4omT7qIRzJwVgWT5ykGeIQxwTNNO
oe93L0pN3UtZvBccTDY2LbCwUEawl3bwxz40Wqaa0NdpRu6J7tFxQQoupkXKdw9ZGmn7mEnbAfLd
MfdHTr5gXV86fQheAtfExTS1/bn3wAXrk4vxppqc7tiaL7KAPhHgXgZtwsEO99oO8adZ0nd2K6kv
5q6Y+ZxbdspUNBQYoAUMBnCX/14Si2OM4rw6s8d+N6ayuOUqTl60Qi3HsmWCXMFj5aVYjvRivPgp
t5TvlwdLoml5Aia3z9b7JDphPZTfL+Oyj3eOA/tMb0WGfbZbB5KwPgYzdEZCkPuckVEU1mLJBNfe
2PQ4zprnLNDx85fSMEMGeGxHEG2NfeUCJdWpp1/W2AFXLe16IGfKYl8ikzFR1eUitxzjmBcroGwn
+7nzTlhNWk4RXzJKKR3LJvaX8KqtiREj1s55RrILfDQWocK92899EbvUZyWbMSy5c41tGjg2Zk7v
QySBde5M2kxDyTRWS7Ruw5xCzEiLmWsBxmr/hNebqdKO8VhbND5vI4wOp6k3x9NouF/NqJs7A6F8
m4yYyPqJGzcriKjSsNWfmUZ353yyXHQFTV+LqM+OoS8+TdKLZP8SCrJzsz/SYeBUpdybyeheSAWs
i6krlhHM6mWKNQPnvzC2CSfZfaczqWuiaNrYTaTWytFPLKv5J+DFoyEmdW76ytnGhDJnaqzkqrKt
bJG5gXcO7GfNa1vu65KjdGerAeVy+PULWhMHQ4O0RgcB5mznLVokBrJLgEV04eajticJvBqmZ0mE
mXO0KgizTqoI11YK5CwZ+Q01/WjmknlgNk0XOgKmuW+Z4jMa/Q36WveVpVLiwKqWJR5DbnQQsBkF
wPNkURUaw8CRQIOJ0TseGz6p5JtdxBuaeBdD09+6zhtPht42l1G5d4AaaOJVNiyhAsmdnVg99mGv
2lp1xpVKxecR1x3fye4xFDTSWjGaDTdRKgSBLg4GchTNdaAQWCAF/2BCeDXZBkKhDwuOGoW7LFDC
LFOxc+vb5mAkdbWNIpZSf1SgnqC986y/lLTXqOSvDzRnN6T20TLoZI5i896nHf3Q6qsJkJeNvKKg
EGRH58cFyTW/WVtPb69O2srh+cNAsSuXrUVtB0qePhMG+yTXIzKbcrz4dPMQ5Z0z89nUlDgbrqUA
JfZvHjrxd0CgdlbZWvlquk1Cp2b/9HHkD5PxMDUE03B2IYLKQWIYTScsMUZrn5/Wk7x3k9e2T/5U
Z4SHslVDvPjvw9bVwgNFeoyz2JdgL0hXudO2u4ggyzF4vjSmoqMd24eywLkFbncs3EmcQniX22l8
2hW6OYfH6WokMj5iiCZdqVkYa2r3pTZReOlmgLsl+Zd2PnqHoGjvHgr1YuyJLiXeoSqQJsLiIxat
fXI6WJw23RY7MN8EhSvxSoOwAYUp8V7+ewk6EnP13M6i4l12RrHqM8vfsmpoL9AdaxxvsfbdwmvR
7ZEDN8PovjS2HEfcl8zzBUFc6wjp2/jQs87ihlPPOm//1uVheQhD/wp+5ZYYlv9qiAKmmzYMOHNM
uXQa1b50A65ql+es9OtLR4Y9IIUAZmfCi4Ghp2FOZwl+xx6ymO3HyR0dW1/aMobf7fP2lZOwKBOo
YaS0/iXJSZkglSl41nJY45JbJXbdnEVdWy9Wex/C+Ent0vxPO/S4i4MovoP0Bv8V69mCbl/KQE2R
HDAiwuCQxnvqqctoafE17erkGmjpZ55I+tc952xmxTK235hJNiRq7HztYmO9cW+CEce3sKLYjW5b
2iLuisVxw0IibzbHkecyugrMmhlDZeT3onnpImg+fugfC0kVu20iQo66CN/Z0G2xEqvXEOv8Cm57
czKV/KodXztmeTec7YFJke51FHu3TwmMAvWFErX/qXlnwh+vdl5uqCdidms03WmKK+2BoxTHH1o0
chDdCUNeLiStPGT0i33kSyLv4RQ9Ys5AdAgjRaZZtTWaMjtFA+of7bMzTZiHwEfbLnIj24umOEwk
5y/0YSL4xFfXXT3poh8eVqzK1P95k+Me+CUojJfpsdQ1Zrm8zEzDF09GoDzZlcQfStnRJuYQpttx
8Vqi0LRVLzZGPQU7QhHlodPs/yot2hUOATqCni+iywxc0FsiyxaZxEMj0CSUCENyJBjjRlS2I9ZQ
eI84UDjaZqey8TbdaGZHSb531deJvRHR+Bjx5qwbSZt2xamUjSrreRkZDGeq6kLGfKNKxzqGT4EZ
hjfhUIPzmJ5Z1B40aDsJf6llp9poB5fmwN7DW0vuxV0K3gnMgLuKff2uOFNttc7IbqXrrJ2yGxFu
GRTTkOvsasvECmo+hc28OXl0bshIdWuPbMC6NkZgxX7jgCL4mzpdbk0dB0pfClIVtmHoC8cL3FnT
29WyMDk2isph7sRuee0HlAJOFdwCeGUD+Ba6rphWmRQV71zHtDeZ1eNeCewdzpt2rtcZAaiCaaJ0
Kcvpz0YSNlumQMXVcpI1ayjo0cgsz6MHyjFHfAH+g72xDIzw1gXZXuHXnDM6Clek7I2DmVpUl3Bt
cZIl0Cit9nUspGK4WYB+jDr3VCd6dS1s+1XmKrzEYny0g7DPedXxD1wGKQBLG3ROJuRUNULmirOf
EScwzxCgs7XqUKHxnOAVqU/ws97JvZmb0iyTE6rB2Q3lhGpB2kXYfXtrWyukdEeEi9DQqn1Ggc2+
jlEAGOSASUu1nRspbWc/XyqvZCf3jIhjCT9MgNcPPuJkGxn2Tvj4fDoHfOuYaHCnOv/E/8tmwpq7
0TCtU981TyByqo2H17Qxhnb/34vOuXA/JThURMnNndAdT04p5YGDzahkMnEcmBkde2BxJFNQPiu3
tdluT8VGFjgw0ly11zZuCEj3WbFuJl9QsjGCK7GT6SQZSBIxbW9GE3HFa2b5zEy1twxPNP6jkSG+
7i2DzgL+ZsoxXTAarFbF5JqI45KWBGO8UNDTUAjME0MvnHFf27jaZeW8ToVGiygVQ4Gv1+s05NLK
dXkXjGUPTlT/34vx/M9aU5upUtqmyBweHv+FHrUQfZHeKAqyzzG4hHnWjO6n56p1UV461yTKwO8C
XrB8E1Lf+CWe3JqhH6oPqCeNZuBAU8/O8+A3lRR0K+aqTtaB0s3QhlBMEJE9stYANpHbEyvidx0h
vDYjLhIdsktUd+CDjTJAvIjeWsPYcK6hz8//m/jKc+qdkwWH8+V//wSVCnNmlf1LHtXkv+dmWDHD
KRUPkGtiuuqoVUwACdr08zCUUByfgdahvMV99hgZbnKacuckImgAUbgzSJrP3Byb7GjYG7o8VuBi
f55+NCtJDnnmf7hFcLafMR0NKmVkkb8sbO8t0qcl4UnyS+NYg0WYPpSqDiOW8G2EYoRcmy7TkNtt
YOg/67hoThFSQc7DCm8KeL/wnRDg2TSqD3bSbHQCdpLVsm3lxojsz67y7qq2jwh7u4aqnhj9lr3g
eqxRseC7/4Vu+0qw6iNnyoKi8cQ9aDffKa+DMDY+5Y2cWH21psDtg1moXHZMk7CT3h2WCNZWAvPm
w/L1IwzjG3otEqLz61b+sA0kMNQyo/bMKCNyktgPl1Zu8xGldI1jfaruxentL7NDC6mroKNiI0xx
txFii0Z7MVgHPVHIOfKa6em2TZ6DNxQQbzhoQfjdTdxR0GuPbp0Xmx4RYCYrA5fKe1M332mSdste
Er/W/S13aEDnUfRjgAiyhvJtLL1hLS2LjVXo3PWQndfgBmcz0M59P7kzwy8xOhhfsdN/hGjXHIlY
BXiK7EbXeougly/wYvANnmpbjWa0KvzxJx9cc+swwlnYFpDzfGjY6w/dpUekXrF0n21o4Is8KcWu
S0YLnED83sak1EUcsT+s+2KhYkZIkpkraT/9miTlP88GUNrk3kW3QfOi5OMT4agSi6h4nUQIIGY5
krF94cDIgIq564cOlGBhDorSIZqvmIkGGya4yTKZgkWUqvSpzHFJRVAX+UoKJoJ7SAfi6l3dFIyu
6TzLKQRsd47FDjoISt4c1G/mPjoyfO7OZBcyAY/Um0YZt+DpMKO5i0M4yBLlWJfsicjT01+0HkLF
9vhnhs0XoUEeB3yW8zVjLIBxk9dRpcjm7/kJ2GBYOy2sUT43VvrfMbrD7QKP4F8WZe8SJgKpkz1X
4TwRHkZZg61ajQOqGO9Dkr6OSAMVwxhV2eGMY5URBW/GiDhUp0SG4dZp7TapileAGq/AFWhx6o+9
wPCEK/KNhzrzCwSJ8U8o8wA/4m5Zwxar1lpiL/3vS4TUL8+iPL3G2OcpnLlWNIA/Q9d/oax3I9gp
1wxuOL1vo9n9pYazZlrKCbxgQqOIZ2ZJw2ioLUB6EvdvhLNMIp9zXUELieQhOP36TXVlxpLOpd2E
s/xdr8bPaMI4bJjOh6Fr+9TSVmHeb4fK/ygrA9BJDgzByy4G2eIZdI9/wBDejDZeZ65OcH/8ttln
sjU1tlaXrRObAVOmD8Z8aoFPa+Z3nBpfmoLWGllXdsOcWKuby2EeMa1jBdXcjSnVZ+oOe7NOTo30
G9iS2kffOFvPDODrSUm+JohuJJI4ZpWQdGjiaQL9i6+nvH+c9/4Bt7mayO3o9Uuvei7RcRDRr+Dd
IQNceCrTNCBOVeCwbLqr1OVOBceAcP8K/Qnyh7VwaPtLNXm3de3XL/NPZRQnkFHIfjq0owQuPy7P
Un7nRX4zw08CBXsMpHe/tH79sHuzQm2VZi2Zz+YUILEjgm45sELBo6BlMASsEGf4SHz7LwRWwIG3
3kw9nHseX4swpLxn0tu9HLyH1T4Tzhw0ixoYRsq5blJuPg/ZkkWpd+a2/qXQjBSL1a+73j27p8kk
4JCT7HsS/CDGTpz0kcegHtLK/DyeWk56kUO9UVN5cNkxQiDky4axsRVmhVfbbrE85MXvVL50WeEA
hqn+igFscrT1Ur2eKYqDZ77THBWAF5hiwXwMHI7P+c5yX1vYyqFogWx7/R9R4zNbnasfjxo+bPHR
1guqylZDlp9ACb1D3cCToJaxOyL4hMz167XSndUQ0UbDEtVN7L/zbVy2+6zQyNq367gJ9pMUOEPM
iyZ3eZUfOHDB6UAQC9/r+kPzpwVO3qXgTBbb9rkmvOa76bZO3IOVdouYuWFpMOsf70bLCuKZxXvz
0Hp1sgVzltgmy+OkewZc4dx9Vj/xPAPrZGwLl6dSIZt2Jt30o/WjlyljOlBNvyTqEAxkHC6h/vy4
k3FHpfyG5VyDkORsnbb609SITtCQBgAkgrnJu4R41WdJBkLYtcNbTgOhWYKQiNu1xmzWHWluQLyt
HNgrJQFNtyE3bwMD7VW2063sK85Y1imPnQxxk7V1RBgodJ+W0gqkBD78a4SNiXcpF9oGANGDvBFV
Up77NXUbvY5pErPycFYzFJ9hoPuKlzy8EjCW5utvIvqdM4A5icePQJgnWDPtzGX+PPRMCS1B9msg
MQdItsWkWOos5f9BHOaFJGSfik0q208zr+9RHX/bI5YFE6dWY0SvWszl7zV/vuN9iQnnfU0Nb9re
mRtcvKw813Hx5kQnyG2LmPJFjCDvJp7kB8avc+0Q/y2cUyva15LkSFv7LIPxZ1h20B7CfRqBctOT
a8IloxSnF6ttXl0yMwtZ3mXYX2zcnGQKb4PpkCXvzoZFsDVozSvbnm8DuErWVtzY4yv9KjVl8n42
fBKgpGuhWldp/jllWT2P8ODNnbzexiADqrSjxHTyXtkz3dHJeL6YHo8f+KGuL15bqm3LSb81GG18
bfqRYXJJsmkNm+bTi/W7oUMEQwGyG45UHqykmSm6l3HimCSHj9qQXBup/96/xJ51qzz5a2LmmkWd
yfqarIfK/LHl2QzjrRnkPyLAntk3NfWPwbjDvE9IpkAjH3P2ycKzoDC1wVyhdGiG8c+VFNoO6Gu0
qg5fgkIq0X0gk2AQdK3fonpMQf3COnWTmU5lKjeik9/U4Dwmv3sg1Xzqo9g1+rgpUblnlo1mCSW4
a6I/aVIAY4TpS0dpCnNU7qDa/AjomYlQGdmRzMxp+AoNKtg6wDKFEbyEAWgTwU+YaGddtZ+jBj5C
aNWnrx06Ezeab4D3c6LynDE+sFvtnfx0BzSCdywFsjo5Nsjz55XsGNZeFzQ4ZdEPAQH2hNoPo/AX
ahrc5hPkJ+kk71pytWg8YCYREImo8RzjzlFO+qYjSPYaTxzpYC4NuuDsDc0FsvWTx7J1hPthZA6a
ldfdQtNeGMZ4sGFAMbYyHo3NW1/DFijpZihYQ1nzHQrPCI3QMkthipiW6MMMLQj0gxiJiZEYDLub
OwLIlybbr7oivG+K7wkT2VSVf0pjq02lczNn9LHGUMlqVT97S6NyFg3ZW+5ZP3Euf3XNPgoWEzr/
TjXHaS4a7QLff25GVB14SXkkADmvu3JPNmRnqereV8N3IKuVisnXuRO2hrZ4FgGx4YeJO8ss1Bac
Atc0744IxtcoJbxsBykNepA8kHasqQ34ZzhNg+yvrlwigiamSg4XDU/yIMvfBd5SzOFkLgVdsWmX
rutWZ+vbDyzNVL0gowIP1OnrQ/fPapcNqVl+S/pfqklQadPD83WSettD7Z5VmLEZZdA915c/Ccym
HrDSbET3BUPCkaZ1uh+dlorGZJOmeX8p9ppncebWFA58IfXPKzPuy1g7x72+CHOXWxjEAv1Kv1Rg
4HuMii+mfZBcvGrTEOyik5gwkxHg3LYdkl8k1DWdv7ytfvWnDx0dRwMlklzHnF+DIPdIDl7cRrf7
Cw3+XUc6CEKFux76dpjlcVjO+ol3pk/tfZh+BxUemum5TDy/8+ApYrXaax8SF/Un+dv6f27H2jRh
8CAvTsyrVpIZIBHFwOp3GCRuQ0LaMhvIXJeZ+as1KSrkQAUhkQ2zLt69YixwmTG+iidBY2lj8YXD
F19VVwz1A28436rHm4TanrRifP61IVCXp8l3vzznwUzhA+I19wB8LyTwfmZqaYhVU5BFp91Ki05y
errQxTklU7QwAofpzUZ0DKssF9eg1BQ6Pv+B88PP0nlYMI52XQw/eIZcQ99HrfjW8+DqjzWOOU4K
VZhtsRDAaA5F9+RJvRQsCaHdX6muetC4xSU5OFg63kzNw2y0tOPg1a8GvMOZd6DoeEfyZ2cU4wNE
3apnV5/HYB4AUlpS3auJb62P3aPF+SFkT8xDb22Y4NnHgEm97cA8dPl7qRXxnLMMxdF6uyHBzZ1q
lHv8G9+hJMWZKR8eGruprk1pAHKOtvOvjIeD8rK/ajCvxMTflepuSVJdAknu3PfWk7bpNKxDcG4f
AGcudZTdRroOYaYR7Ru5KEb5yNHk/PYRl+GJcpw2sNeEUqvAvtj4aon4gK1GEfyXT7hYk+6GreSf
sCEGupF7cim9ziX5Q+IsJU2UMyabJFo1A5dvHs90Ld7HU/RiOHgDy3cz5NIsZEx6swWT5IUzA+PW
jGQ5NQkYgOcQGLG9cjxqpkfipw/yymNw0/jpW8O7gsWCOG8yHQ3cRYlXFF/1Qo0sB6PbMltXDOt+
I+AtTtythMENmY1Yh4vinMsQwoPaWXSdgwyYOcDzyGiyh3Yejet+DEbySuYI96BUW8ewL27M0Acf
GdCn3qNHqZx1ssVzD08AbF/+5VjtZ0f7bR6mh9YZjlPvnZQzbnTRA0AzX3gz9wnsGZS09j0Jq5ud
tpcg2TbmDbn3zBbhx/AKKpnp72WiaR2S9M+eOI2Ezad0/WJWcmV4VT4bGdSmEGPAPpylKr6KFGMk
tkUKbuu1bnGbSNDYuCbJmqemPDYSALljo8EbzRagYYJ6NPiYBUnidhRyx4ETberiTuDkrabe95lg
2lsGf4WmhT2UxdpqlMBxZFvTHG9Gaww1VyO3j15JAKHq12ndPIncDDQjFGn1BoHy4evyHNc0bbvB
nkHFgXZREnd+8g/rqIj0pVe4SBm0s4A5jfAWjWF5IRL7iX3wIIkyNl18EEq8Vu64tp5xpHgjBvMw
wUvz9WJNMmiWPLkpfMvI5VDfTgd6DojpGRfDWLlJcR+Ia7JD2ThDvh1IjUO0PaDufyQVD7xGsVa5
14hWrKbL9i67GcfMqWJmUgRaRJsz7KFj3pw02IH2zh4iokIYbn2i+H0mX4d6+MbcspcGIQQ63Gdg
pkC5027ssUKNdm2ibplYRMJFmmBBbZ+XcNDCsOvJYgrs7vRusVLBDGbVc26pE7Xz0WQtHOxiV/Tu
n8CExZrNo0nEuLhHWkWiRsp5pVHuBGTENoEm1SZiP2ouQzMK1YPwg8k5XcPPzxY9T1nb3wc1uRrA
Cu/mSLe2apkmlqROtWe0FpMgiVc7eTdEs/Xw5FC6+VV7PEibKvubRv2BPAQG4LtP3FPS5zvp1C+w
EdZ9egvTcWNUz0Ey1BDd35ltfOctDLnBrJtyWMTT0NxGrnZqx/depG9m5l4x9h0sPXiAfVrFQXGK
8/YrCxjsaHQb6z7pQ7+iwdVGPdiG5XjQfah9yoz/hbX2YqX9ZyT8VdE9B2K1WS1oFP/tO6wmEXJI
ZLIjCCP3RxUbO2/xSzRXndyY7a2e1uVJU7jS2zfz6bfqNf09UdOmMPxlnUUforBubqZ9S8P6F+fi
YhfVS1s+qVXMTxt9Hdiju2ROt9IMZ8UWdz0Bj5+1nHTDUM82btQQNW920X/SUDkPE+vH5K/qTv23
RZddmOsX35anwQ4vdfJbNMEZ9NOEjsctOlnWO1ZC+PXOHBMTzdt5T/dNEKwGIG7zMl2PmbdAqlqV
VAXM9QohnHgKw/T6lvqg8VPYUuCKSf6I+Kx6da/JHHGway55p5Y5W/exPfcx8dih2mVBuoTWFs0n
RFdyQoACyvbNxjlNchxIyoBxDLakiQxx0IcE4F2mrZlOhWgh2qUVzS+GEPqmuG/ydOfl7sp2gtfY
Gm9Ldrq3RBWHKBCrzAy+4IXOOtfd+u5HrZpHEjLjLAPwBZrjP2I4TWUq/sonB8PMmIxKVb16+p7w
ykdu87zP8m9r8ng4FOGuBz6BRQn+s42TJuCgPVyKC/SVYzjpLyBH3upGnLzWuqjkw9eyfdC0+6Eo
0A2ZNkf68BLzRLJtHpktw27KyNjEFP7dQ8BP8+EnYYwy8/mq2E5M1JjsmsUTIVyR/A19ubGdapP4
bG2F/+a18bFr/H3GeF2LkUYQ0AzT+vFC7TISWTLS9MityzbavEekEWKpHaY4/nP6Hj31m6HFP9FC
+s2ebwcKNkukvOQaS4hKqkdkLMeURxroLCLq9fBXbHiuv8GdeYsgpI5KX3dNh1Q8LjuJFmFfMczs
UuNfE4ZbmdV7T49fTCasA1RHyx8u+UAujFOTRFedWyUgpKJg6WuK4e85UTHd7KeCVwLyik1VGtYr
WTctqBDyufAkD2b8ozTnHsfFl7LMY9h3z7/BV0UolG4WsPHw2mzNZ31jJcG9igaaFvumo5U6BgkY
iPpPOtrbRHglLYfVAHYI0MUrQsMVbPIHoGpRZYc20d+iANVS08x3LzzBHX7ra/tstOoOqIluaFvA
ifR3jqHstbKfHDaXK98b6vSSR79lQ24YONR4iPQ4Jk8crvIk9WFmVGTahflH6zihsHFYe7VT37HD
/VM+3nWNQNeh7NpVURXFZ+xMzNj/8TxgyldZGMyfZYP51PV7jenQis16A6ugjBAOk4R9u4xvU0cA
PO3hoOnhlelBudKy71AF2ibuOqbajsM5CIRQkWS3wfWrzUBjUlnguxS1Xp90lPJ5ABqTY39Xh/W6
jsAcpZkylr5JLySXjadjC+CC3f33kmWp8b8f6a1Hr46PcarW+3rH06Da9QF7zpYfZS48Ooj6jLud
HePgEFXCSj5UC0sLtb3xfMHb4O8bnoVzc0xsOqNGta+HpNv/9xH6Jpg6YyLVNKQ8YorW2VmfFrCa
fVM+Fb7AiMcVwZQv3WAZEp628gba2l3hVPugK6u9n6YE6f//vyvoRAuXHg0shMPFHuUljACBp93B
Vcm51/03AWoHO/esY9yG8biB7FxMDq1p66Ih+zDFvTYzJhYqG1uWiDFYUe82hz/022vBIY6GD9PK
FOBfJ5mPasS/PbVnCcWcnAwuIQ+vFpJVG559SD/STJI9AiPhZhvTYjqY8yJN/JXwqkMyiLcgCL/I
yqLE1uKhDO/htMCiPPmKByvFOkRU1xD5WwbSkaEzQUkqJfF6h/oxbr59ABMLr44SznX2v9La4ZUU
G5y4NNIbIFPhmbmJ/S01Z5gX2BJncfVHnkYs+8x8yd3pVUBJjXQ4TwoOSq7PrdbaJnrcLMbYWoJY
7+eOJulUbCviHty01qT9Yqn75sJp2LpQRR7XatOGJfCOTkcy6p7b9hJ2m8PsMTft08SjhJ3dNx74
Vyjz770JdRG61aedQZQZ1Y3cNQbtXkCdynkQph4GKcy31sBRLdaxzzN6RD6KtowAf5pKXdyWEZLZ
D2q+bG13L7AihGBXIYW8VFbB/IU4b0zkF7L5R9lw3z7ZNVEDqI4fycsNpKRcXLE1U25bbw0z+IbA
nS5sDQl0wv9Dvtzf+4O3sAlpr/77u+pCkbl104Ne5q//Q96Z5EjOpVd2K4WcM0Hy8T2SQCkHZrTe
zM37bkJ4y77vuabaRu2rDiNLUkoDATkToMmP+CM8PNzNja+5373nFsmMrHCEmeFACIFR0obfoUvX
2ERJV4VPfxb11te4icIQxfFK3xCGrJU1TWc6iBpmM/VYvaCi31jVRfOlTULeOFdsnuSKONsQ98Rf
uQwIbWcj/eBxbMZ+Zdj+UZfjM+DFahU3iISR+5w36rEchjcj9Z8AtqQbUyt2YcvLN3ecAcUI5Bs1
F6GK8XSIIqL53Xsd/DgzVEPDjV+qhgZ0NWK1HTgZ0iCsYFOBPmLkdCC3ijIXmm+psDjBQKtOrHzt
w37wtLp+TXW+uZLQcPeWJhMY0PgUFiVaQdP+FtpA+3qvb1uz4hCZzdSJDsGlLIiPmCsbnt1mcN2B
g6pGb5bdenb5E8MB5KZN4KTMeC1R7SPf2FgI51zW2BarKtp3SCNrnXQFQcSA8FHLOVrXLn4436r8
KQ7Bz83j1u8xnCUplb4Br4LHBp95Onwc/Hv9tm0HPKUpjKHSr7/KINkMVXAChqSOCU3MvvsSDz3X
X7C+mICSAza+RwMj03qItmPMbDUhsg37Zx+nBL0sch6FYpii+9nWMuPYs2cxrcBnI6niCj4UYXh2
rPhE6vmhyWCkQ1KAD61zf7NTJnORzfAVz5AD0DJ3izfsm0t23/c4oH2VbvvllB0CY5VDfBpPjARp
tVukH8e29rFZHAZyWWA6mcOji7dMtJcpAAs3WRisDGSoxBdR+5FRH9CrUGuwuIwu9VCtvkUwocZB
uiQwmrxGC7hoUw4DBlPlG/aLtRJG9CS6NyLdzX5eTvDYoHbxCOcxTKFtoQFtgAsnR6pqv+wi1rfx
mM9rK+OqZOHKoDp0EsHWaW4B5zCdpvFpXXDU8DTcMhyaM1Aw2CZcqlPWGJ2a7YiRl9KvytziTghu
0PawZNkBtQlugbk7gGwounln0iF+sLXwqZkL65LGOtlPXZwwqLF+ZmqXkTPZjBXFD9bCABkR2TZT
90e8cIAy6olnBNOnFib921Ts6yaHzMZYVhSKPYD+hb2WTOOSW3k2IJ+t49yaTtDvjVOR5+8TI96T
6uRXHFc4YjXudL2N6zrYz3bRrDvTJEnq+MHOFV0F/4BNlV1PeKVuMZyJunTp/c2Xfpz8UsZmhiKa
YQRd/ldR/eapVt39ZSkYWrqPgp/i/9fFNH/73/9Yp/Sf/vdv/7M6mAwp/7xEf3+FvI/243/9YEHB
/PyR/fzLXy4FqMyfuv5oaVz68/uHb2pzlr/09wImTZk0JlmGrhuOa+qO69CzNPw07b/8Zfkj0zJM
y9UdC3e3kurfKpgM9VeH8bCtSywktsEj+28VTPyRsi1HuVLYQgpSh/9UBZNaSmr+vdWIcKlrG3QZ
KWG7NkKou5Tc/EMBUKNSdtw8AT7r11czxKw84iumcVlDCxPwR8ksbRHL2EdIgXbPLRgWjRaUNMQC
yJi0vObYrVJja1KCZvfhppxeLNfdI7xes2K4sRiQNGl5GqrmVAZkXgDQSPNzprS4t5tDEReXPocP
k1Y3Pd5Psp8H26o3VtJvIod7HZfYeItDG2dRvWtisTWa8WVq5DGt++3cEphQb7Qq4kZDKDJBIc75
mbaUk6aHx2Ym5t9BsOsiG9LcPpGIeqO8mNlwGwYmKQY4MObJd4J7IOGMxEhA2wB2oIqZU4CUyS5K
goqP0jiBSmJVgcL83x7IQVCBdJoI2bA2TLN1VOV8g+3IE/GVQfJqbMjKmfOxqVhuzL0+1KdwceHS
1U2QEB7AUcfQYwzcWavTgJIIu+WGuqONqHET90Br5u9MSzw6O1Z1yXGNeENUhNxXs3PYDDdjYz8l
mfYSDTodF+1qzNM75aoHd9QeB9N9CoEglTPRVsu+RrycTVKyFolL0g9fTC7v2poOmIUtNrhny/5l
Mrmh0/6oqvgOZs+7BN0K8rjGBfoqODl3VIgy9/PspL1qo3tfazG2DVyhWf1h5tndVIw3uRMd2bDX
kgMcdQ6IwdH9WNcB8nr0pmnSoxbnGeGRVkburNlEPHZ4+OfXp/3mfvNnRfsqcFxHQdj+x/Xsb7uf
Ynl4m//ygy4P28f//AH/HSviLPu/Wp7+7/+ZP3+SqGmL/1gQt/ytv69PtvgrMzLT1h3DdB2HGcC/
Lk9S/hWKnxLk3g3++M/C9a8FcfKvSpc0/5msUHyQ/u+rk7D/uhS5mWD41NKYpf6p1QlfC//+PyxP
WFwVq5KSBqBel3/KYWX9x+WJ0ke85kQxibnS7pRqwzGBbFVYo83RJmGK25OGjwK7WFdOJXA9chQk
IJluQyK7+GfyfZGMwTrou26FalSTAWog0wQubmY1IWyjxN7gnddyRuBFRDSItQ6y+xiRbgxzyHTj
MdVBuFEnVNLAVb2E0hp3BMwZP/lT67kOx3W64IDo5GByTfOj6hefThz35GPTjT+YYiMxXwB8CimZ
5yxDkwYB90jcCToj825enPsI+cKGcJa20OhdPwMQFyT+NUN1dhJ5hjiFHTnft+2biYGcAFzEnVs0
9i7X8nDduqPv5cvSmhb+j8sBmaOCO53aIqiYpH5F9ZjeI2Mlu0EgKBkyLC+dHN6d1gh2Udh2J4GT
DbXnBDBjRFmhLjrWrRMyibstQodBadwDA4M4q+tH33fGo380ZXbOhRvcVEUJ+UM2Cid4mzC5+8yF
Lp7KCg6CoTA+6IAroXSApGuSxFmBuq7ejVrcEQk4xZYtznVNi4HdcxpmsqJkHv7Mhn2VoxV/GUix
7JAo3K2R3pQRmH0oDrhCilWU6f5egVrckCSLd3FRhkRUmzUtJsWr0zPna3VqaOgnK17NmvAi3A8y
V4VwznpGe5Col14X7WF2S8iAcBNPgtFvjcLUwTvxMzO+4O5pNuyfM3qGWZ51q713tZTCcBh2h1go
Rn91eBreuWt2m7TOWq/tZ8WUWnM4j2NDKEu+oGgKb/2qyh4HrUhPXashmOo9DSFVeTuMQC7xbL0X
UK4I5HNhkJNZbZr7snJ4ebim0wSs7ZNaMt5nznJfWnW9xcGbwiQIiMhX04Mj0l9Rjp+mnh7ioAlv
ijgK9uxfonT0fVAn8a4fZ9iOcAwwE68qC6RnEsQPXce3G8MEGAd9uJMzh9whKW5nDsZb2YuUI/hg
3LcVPoQJAR87dL8KS+bpTYcMTE+xgZLQAUIo5Kqj0WsbMKLVyvk+TjPjvin6I4VfckvI0PHiUH0P
ktx/g0Hizme4YOtMpv2s0REI0cen2Vdkwfy9P9Rvta4ZR6BjWBPwP5SjPJpmbW6zweYyS2OImCRv
lYH+J9MJr11GrgScH31B4TKYYdJV1KV8lq2z6QIi33lefE3TdImSr3wYxaYdsaKObr9rAx+pEMx6
T1PAwtA2Ohw1SaJ/AyTe1gYrCCLzkkysdmLKjRdTEeFqoS8HPqckx06TrSoER32cApUQB5esHqcd
8o1lkKY7menPRTs9mhoQtXiSjxHO8hs40TPiLbaFQKbXGbDGCU99swUN5nfkzQcRYY6A2iFC39rZ
NvzYUphHt19qe/3+nCZPmXSZjAXxaQK7sF0cnFTTFZWzMQxSuW2SPcH/cHGWM+nawvuKziZJtkFp
HvGFGZO8PNQFIXHb6d77AlXGGRLmc+aXbuYgxh3eGCTYxiqQr7PfzF70xDS8eNbRCXxMUkM3yN1Q
YP9oZMscR4UfomvmrdFSVFWoFAtnb1TwZ6YPsgnz3rEiTLbzlRWk2cjCoddaBiRPw+LiF9WlHigq
qP8E8CnocBgq7PyUp13PdZwnop5w3FPsWHXbrGGehXHfXhnlfEp15EI8xYA+rLg5GKQiV1lMs+As
YnNTp/20nmtETYzhq076D3HxjZOYT0sxsW9EeKlN7aJc6J7jeujF+2RkdwwXf2olIVcwe9GkO+06
rBiIx2vCwLgPpKq9MUotr+I6KHNrMRzaOIdyH3vFjCfY1KwH0ehXa2BW08/aAdbBs5u60J1cRTSN
JIMVgvs3C+69pFQJePQIJrX/lL0zUFy6JKn6mUMmWS5Oj50Wae8Bg33s0vK+LJi/J6UG4SLihshj
bO/HjGkqE0p/lDZvwhIM0kLumMq0O4QTiW6syotRCJeJCiaOidrJUo3/mTKjxs3AshODdJYEowi8
DlP6KFv9ZMdQ2HpentLJrc0gxgOVZCzVmn8N2kUFmm1/09gVoj+pyjUuk28dgD4DGqYGIDXfwR3c
tqHzDsoJ/Yoe5KAyuAikWXbjmzjDM3Xrt8J4DASLlRvitQAa+2UmSf/KftYhI0TlLrfL+QEi5rkP
zN3kMtbHQ+VCsCcMSzh/hGqsPYT1fqTEew1Am3ohOJKDyxQzLjGdTGk2rfxKvVYSrjXOIhpOtFs0
rZMag8fYdBacKWlyX9Ckjs8Kmjl4+1ZZGyI9PAIdYt0qr1uuJI1LuDRudpZljVhIrGfNJI5RayQJ
+tJ0QV6Cfsb2xM4kLNDkQpF+4vZUywjuYpQekfzZU7ON4WOf4Z4Ozp/x+cqit+Y4GpRrY7TKd5bR
3lKBcUyS1D5GDQOqKLX5O9QPzIDgZjqvH8Inh3g9ZSvWfRIWDBN53euAWffc+49Dr+EABQI7xJzd
4zH+xedjnPRWN+58HCt2xbOvFe+JFsWn1je/xxBw/ohpk2Z459GdHP0Qa9kXe0eFeof9KmUaLmMr
P3bY9ZUCIdHriM8d/2oWm2DcNIF+FmK7tFnM/VY6m0pX51zhXxkagvDSB/0x2MbyrVfryU9/3dBm
h7KnO4Az0T6jaRztP+yRq6PgXNBsN5V+D9UI5m/NlxFntcYRL8DBK+h9yJjaMLk8kln9IpW3aC8M
tZcMYNPZa5Os/4kqzfnc06lwVu+1ao1LB4VySKKCqJq4K2zCteAFNI8MbGV2LyU/6G1fjIv+nV90
Tes2g2rKzRwXZ4nzKYeuYYyMxhtyDrWTgiD1s25rduxFCW3etDqQQykwmaLaWxaElfKVXiegkyNl
lrAkmhOcEtsDObmnSTLH6m9+NAJQ2ehbB0zQNFZGnbWB4+0Vvyl9WBsH7982nOZDbzK/9juwe7L+
TOP6huyZveV1/RaZ/1IPpb/PuwdRjYYH//BXH0DUpD0NT3Bh12kXuJs+iA6TK6wdrPLjJPzRs1t8
tRCzoNEWI1n8DF2yXPoWKgCTB9w3Xw7O4Kb0s42EfbAOtY7OxuaSUBC9snHedRKztcW8Pw73rrJK
srdVs+kkInTQ0Wdka2rTcv82U85CLmwTpoSCNTtzHyP7Fqkso4uKBcyXy4ipiJmChHir/3z+YfIn
z8WNquXYpZULIBBup5em4mDqrfnqcMtf97n9xsnG3qghWTYgGAy1ZUybWacXQBvZLsQAHMvHjTHy
PHLTT7N1Vvjsial4zD6AH7J8tywbjg/pJJf6dk6q3HOQuk3YfHfksfA3OFD1eye5NnYmIWR1UIEU
Fj4QuDqtEiBJLBvXfWhUT/Hk+6uJmwFJVQrotQQnjjUZJxw2a61zCF+IyoeGMuOD/5xLp16zQbAy
DKwYXMRXFpNA2rf+WMlzg0VLe12q34NBe+7GzCMO5Q0Ubp5qCh69Hu8ytgiRXKuqdgn7lfuqEtgE
ausL3Zhuu2iEVNtgB2tlOO6rYjB2XSJf+4ZZWw5mb50zPVpNU9RtC6mGo85pSA8qE4z5GG2iLGWY
Z0/rSgcLMtAucInDbm/NTn+jJ6YHeureJi65wlYyrUXf3lObyIaFRbjczw1weXPiyGHbGjmuKYS1
w6hUb2N4QQCCOHplN7XVzadoJIUTxwZZZjDXEMBV4zA8F84E1hFftCwh5uk46RXBk4lYh9vX/Z4C
n+biKvaeHKskCI3MXxdWiOm9ZJ1gzJ/Ry0JdVWXYJ6eFcmZqLeKSySwZikOzyXQpdl3+jRojb/78
px2wk+bjyQl8G3TiV9TX4yXWQxzg+fBYxO5dLozqytSgvv75VW0Y4S6MWvK6gF4D/IDXoPguwgbS
WWvQazcGzwUzQG6Zioa1vl2VnERW8+TKLdBKvMVSpnunhaJbGKncjXiKcdDG5yzgQgha4MTjT+9F
Rl4qNgGYG032VIV4TgurBGunsTiwAr25fZpdqzq/6lVOFSRBAijY5q5lcMI7qgs3HX3qJhwrpOSD
o+4aCi2ONGNQxYibW5XudYzUHhYLMXpRnQyhHZwxdHChux3Da3eF47jcJQ7eUR+mzQTeaqujzns8
yi8GRsRDrvt3Rel+M4u0Ng1Fd1yWOx0eK/3PlRNC/A+2tBtou7AqTd6XxV3oFNIjD/rmU//QdiRQ
im4O1/SPAqc0g8iTs/1KuBLUzARb1hT0pdj1xk4Y/nQkneBCLJt1/5pAWAArRiNN1VMzw/ifo3sM
d86hA9byqY6rPuAFwt3Ks+8YW8A6DySQxQ6BvseCabhJw4NFV23V9l440OCTZ8Y2Yd5L1YThocEx
tx9tAlPavh2L5ETD+UFKrT/4HKw4QzCTTHTjHo8jjkuGa83IFdgtHzGoNjdZuko0bOItMHkmz7PB
xMlPziKxfhmKBzulm8c0ZqoHMtNdmgb2+Ww0eCqDxVbfUCsaK09GA6OYnAceBq0GA43jp2/PWFwA
+01fqQr6XRJB7FY81JvW9uW+BjHaW/mm6vQBXHT0oFu6sU6NatsazCftLIquWUmFYddkr3EZyBO1
iswFschYg84VZgxPRD+20OXBUlrYM6rxMda74cbH7IY5hQuAMYmcwNhLnMb0IWKY3E40Z/s3fzhO
XSLMm6UDfRv0mVdRdsvGadlrsgSS9euVCOiT3/rhS1dnnoanm34hcZ9bVE04c3dfR/i+IstQazwP
FdV/zqPDCAcTIASACQHTQ1X/CNLZUwbn/9Io6y0cq5MMwKJH8bBrAYHcGJJUSUihPLh3x1hSk9Nl
hmvM0w/2s3Up0Kh98zYWuGSd/LnVia4C+EHW1GreDHr5TtvLi+O8EPglh9iEb5l6LRoLyDcI3Kwk
71CQdB3GSaz8qEeqIRk5C+eRHuIVDWk3ddDkV83Zdd3Al1VlcnHVP+G6Evu2S+uzEXPKHrPnLmCt
xSqAwsMygHG4SR8KW0CKCpraAzjJBtraAezSiiCkRk9j4rb3euWMd/mB6RICUDXuncRw9pp+CwoV
QrtKgakRWRyNPll3QsfYEqhvSXTEQ1M3vNpf3lU2SDrHmsun16EvCQYUxt4p0luIj+dMddHJ1XVo
mdp0G1MN1bkGBwWj+rJY29Glwg8K7c1NQMCm7Rx0rTYVSML4VUt98qKbIOykl8wakSHHfJgEwevB
OVgdwZxwYMIf1PYvnoW1IHC2Q6TZ2mbvIv8ktOhWxBwt840GiBEJrUIcMDnYSQih21n1gzcGn3WU
kiuGa+QZLeeqsETK1suzWWXXQJRUlSUcR9hDPN/httm6pG9tUQp8JrSeOOzp67YPGEKW0wEix8FV
EL1T4rCrBlI1GWLqOCaIHyYj0S7lhJG5Rv3gyBo0R4P5RI7VHadCG0vD4HKq1z4jBCkU/+nOiY0b
uxH9bQwURzpc8pZEmY06cJ3D/iHKL5rdRns0nGrTaX67s0br0NkBIpnIrt2YnxgMJ7W9VJZyxQzs
s5rFg5bMzRW6BfDTniI+lsUdFSx7p89vktGhHmua2WsRDZgWNKcusqhMSQOW0Rs7cF+7QMFP152t
n/gO5h7DOf75lU/zhDExg7Wrnge+zj9T0n/Lj2XG07Juc/8zwX5I6yQeadpun22/nbeUNXh6CxNv
Rm1gzVNfSnEKgn8IPHqCbsCYdsNVcecwAVsHAfZzhr4DMyaPKb+OwZSHB0DjuAWTjDdteuxnZBsj
QtzBHJn589WgWPLIWEYRCUpp3YPKPgymNw5Yl+xj2PXda8oMXSt9F6XEGA80nFhgeXm3z9Lwpmg8
jQPZMKZ1255py87GHp+m3DPCmTMqZYn0KyycxGypgW0m4nWUtQ4SkJ0Vhvj+LRq5K3N4SWZhbW1I
ZKqVcNjwOWwE53zWTr3dGNNVo1HOm0RS7nSS4PaUS1pH+qfMasYNq6m57uUYLTc9MAuEiczoBRfW
kirtNvSe3bjQ1NYtx1WqA1bsy0zUg3Hc7EkOuW74CW1uBCAgq5MOI9mqH4AT++skYhejRebRkqzd
YdmeKyDPeTx8E1qutyWQE9fCfltq4GOteZm2iGsxmoNn1IYiQdDPd0YiBsgJ5WvR50dOGP2WWmyH
of78a4qldA4TxB4IMVvYm9lYwQ60JyVyDg2mvkWk1MRMV4RM1jItwLY+iB0lWzOo/pDzHFFpGndL
K/+kuu4Bz2q2oWAvp62ZYRd9sxe9iedtS602tji4nAnti212Glvs1JqBHhmG2Zbg2oCXsmjPPhwB
l7UznywYGQQnNqmPdYOi5+6Ya6BkHesYFpPCM9+UK1v14x1tZcmOnkRWnwipMAgqypNiKo/xqf7S
YGisYxXQkutiyGEB4uBZWbxVq3Y+Dk3Q7MhHnhFX0EPi7qdvZeMpIJfUPOL3lw3ycxI6b37Sz6dk
QVp3ubxEZNVdalI5X5jPJV3B59m3D3xseYk+crnA9nvxEtIDcgIk6I1x8FXOXBI4wIdbnG/3rRn2
h1AZJbmikra3MgKkqQW6lzSLoTqkElVrEI6koLK7JCEezZyoaaz4Ztj4U0n6/ZRWHujAQzol35Pr
Dm2qgutH0/TXOvR/S7MYwJYhRQXlksYxhm4lqn2ttYxmJwLi+oJisdAhlz3Yiwd6IqgV0Wggm6nJ
VCUo9j4dtrJGRg4t+WtK8VVy1uQu2V04MwyYKvCjM6zkgYn7Z2GtSipLLrZxIDk3eRaOJXz+8Xzn
L8GYapo3qYzkjqPsbpjocMkbHrBcweqA8rsfAeIXDMlvMswWtm9/uu7TkCjoM+bWytsKKOtsQXYO
XwOVNgcqDF6idlyHArNbDz5boR4H6WAcZL2BJvTJuv+BQ5cnDc5JGTgwvBvhEvxd4GCr2GfAbLUu
pnrH7s6hvKPG5jVH+rWsiEOkqN9OilKPjU79oeINeU7IJ0w1rAKdA35KOn/RYFMqz6iVn1CegA/g
4SGguRIGcNdc2s2jmAC/x7b15FeUAqSpPDumr+iSN/A7zoBYai3yZmd4nIfwySq3U4p+X0tVbQHH
7WFRrWsD31iggMra8fs0lh9zyVUOwMXomYXFmYBejcQe70IGs4e2GoiP+tGugZa5ToM28gL9aSwT
UqxxeDIrgt22upe43m4CLvQRyOS9MjMTzXZ473JEDkCMVMBMC/2HZBILEbuNy9vHpWWAx/onLg1E
kuGbQX+x1ed930cvSmeNNLQQfnbeFnsnRlGptZ4yZ52Ems9RwYcPCtKGej2NEXs6OTDs3PaTApiu
nqeLMW4lhDJWeDbRcaTTMLQAezHhW5t0v1Ut/Xg50j3rMidL+p1/MePNO9vNH+cysg+ZMYU7w685
STaUa6m6W3OY/M0jdpEGZQYDXzJ5IVVY65wbjl/n7akb6ne7r49VbzKMQuNdJyCOPI1ReIw9aXTC
Jylx2WB0PE8D1LBUf/H14qHh50ZB7xZzz0OWhNsQWybUmrPPYAqJGSC/rYwHYWKaiPWabXVkG7fY
FhoqFNBWxAB3IDs4S1bGLTFJ6XjuXM6FB6OUYPLpoVojTtSUeZHqoGGN+mInhb7V1k7rBcFb4Vq1
N+N/xBDm47MKdkOkvfKIecK9KwqDeuN2X4X1uHW4vNCaoC9dkfFbjKkDv/XWXO5QfYKRogUdNDmw
A1v33U3zATw6J7qR2WZTxi9MZPTVUiFaMhniQk9TWtxK3J78sLmEf2c9X06eKk+LfJ68Pj4k1kQs
qtAe7HB4cSZB4L16n6F1RnSQcxlOzmNdHWM3/ejgnAMbo8xNIfKsRxrni3gaQft6QFwfQoYQJuXf
K+S4oHcQXZceo6aHfOzwDVPB4ypmqwHVVKEV86tmxE7Lj7ATQNdASuN6xkbudyFGToKWYsJ+oduU
CUVu8DyBAFqLGiOpLne27+b7kuCcRXRlpYFPv0kDnLBuzwXF0omp2nW+GWmO2QZ192Q4LWRyX5qn
GbLEOawY2TU/qQaiKA3vdZ19RQB9WAtTFLsRL3w5RSaZg8zr9eJqpD3p2Nrg0NnEasW2dcTVCLij
AzbmOsalWia+VgxKMHTHPf86ULGEn+ysg+KlKPpgqvS1q8gJG2ELntlK6RCpkj1DbHVqZvXUUwfJ
StSZiIjxp5Uc7cx5t13nN8dUgwnQ0ghYZiuAYde+rSmL0A8W1HCGqepRiemq9CHcBp3lxT4Jct0X
09qxTEn3CjrTlGWKrUn8DJgUVzGb6k5T6muM+IZzUd206BohPnFupvJGMwN2QclYGEkRc422nfk6
tgTzgGnG9Tum2f4xRS4qswyVKoIGEwTL+6fWyjNkm1tdK7tT/9qbNbXHRWnQ9NGz4RN93LuMBBlL
PbWdXWykw7uGfPwjUKtXqXObgBmBnzgjUphmTHBzO3tk4bhj1T0k7Tgvsd2lGNf8QPYFxaFP73ra
FzSNas/MrSB50Qdo5TVDa+poS7K1U+UaRCIAJCcJ/S7g5a5SlW92Wb04NJhZ8dStGOFqx75pxEpF
oELzkKLTTJnHvLuarrUnP8/u784EoqcSrWKicjvu4k1gIENXxbeLwxSGAlHHQYUHrS5hjwKn5z2P
OdJzGqpzDOm+0LQkSNdSHIeuzFCgu3dsxPeIIoqpuaZqqTGNyk1OPRKA0G0uR1aTgfLFBqSxqnWI
b018E5olL0tEm3gPuLTpnAKb4ptGAykAPwBYsjAuBx0zxsawJCAEI3nBPVIcZxSzQ5Y5n/mf+Bee
oK0CnC9Ja8MOkufU8j9Hqro2tXBjPJpwYjitOi5pBKKiog0f2pzQrV7pDuNu7KGEv0YBuk4KCNpc
3rXa2AdzfXHsftzQ0MakkpaE1HrNpUvqwXyqLX/b1mLeWbSXD4Gn+xopGqg61hwuZMAntYz5aegQ
foKKvNA0rYASwrQhlOXMtVeO2itSSYGEeuACm+47t77ViCRx5Ajv4gYIgMaJXd90mbPOpwKxO7S5
8/MKFXAgBj/h7R1X+gYOruW1iXsVdvXScbx0SnmZQsfi26tsz2U1MnAnn2Gec7dmzbQnI79nrkFk
htGtWSDXuroLoDFr7xIbhTGY5tJL8WPBb6OwqMxw6KVEWIekPfg2QRk++R4c52M8D18ChXuOlrJy
61Ll9QN5Z24eYZrSE2PmXiKmvf6sK1C4Ha/Zykn6HKAn4BjTsq5+Sb4yoz+u51pl4SFn7MWTYCpA
KKJ0j6YDLGDMTbUmjjAM8QaeIh5oOvBaHbm+09VbXMvyGMT1Beavw0jNjDZD0IK+buN7Lchg6I1k
XsNW4CIQAHzhNAp6R+dor2pIK93Qu3u7q4720FWnuLLfyaZbOzzjKy1bZsOO5jMMzaDAD8Yvb8gl
bP9NSpNCrYkBEPk0/ZaK2vsBRM5KWMF55jpJeWl0WswtmBYe4UpxKqmT9Ry4W0i18gZiYpFj4itZ
luIedgr3b/AfwwhYFg281ZCJSuxTKAUwIQvNzjaFwFlijs+AMYaCJoRRbZNJPimgycxJCWFWpKp3
ncNRWpf2qQACg7YMqFH3b7AOcNGqmrestaknLCIvaxwwyu5wG5QGlW7MIrKZn7LlL1gbTO8rluCL
zYYRszUfiVBFq7TRUibcxTqeWgkzGMI7aQEWvcJcayWjlgFJ7OQTe+HTYKkJdSpI46a68g3ehhxw
T7Z8DMsfs68/2xB6QdORcevKc9YYlN8FRHGjvqRFipBxnnYVWNgMPsRMdJhxHhn84BpSLTfoVIT3
3E3Wieqfp0TuEgN9SRQWgW07f6XyHbEJQwgxKW49vLUL3TzDqKBOsWu4M1IWZCf9DsAZfVwUxCKn
uqtE+u+zyUdr0Hoh9t4rMfqnSoyUFv5wEMTNjx6zMtWmL2A3ap2P28Q5GonzhnGnOJZaf6msiggO
v72pMhg4vc1aYGbcd7RG3/AUTKAVKJGqiJBPb0iilzwaaT0G670uzf5WpIN1qFx6TtzkhBAIM6bE
Ah9PdsnOlx+Vpq6y1m9du6GEuEkp2GV1DzCwHUsDCGOSrEMqml4MyiyiSu4wQnHtodah8q3LSCVW
V8tD6A6Rl0Zuvq2K/A6E7W1EKSYV3/o6xs3Fiy4Lzlqzwkg/hNwI9IigU3MKA8EcujeRN6ZTPzXC
4+3yk+CTInqPM6x+dmPtw4mw6kRmBWnMwb4yqe63aipnTX3eY04p6oqAZIolYMF+o7qlJfA9ze7f
QUlvYK9+Zi2XzVmh7siBKZSuLwET8dIjEZzTRjInCNnBqVFvEW0GYWAtC+wjKLtlIp8s8OQaSur8
lrrOXkYK81WGvZ6IT0Q8BuF9vBjo1/QsLWat0oa1iA9QeWGQs8U11amFk5eQ6nwF63VrRMGH5vfH
QMI7izv4OfOAMtowM2Ayw+kFosAK5O9TXiEXKRfnV9/ipQPaQKtI4YHSZ4nwE9ejumkvNcWRH/fI
euY5ttQmidkWbLQiE4PYnuDsK8cneu+q7gD6GrcfhLLAGZfDqZbT22u+t66xrwe6SfKrpfnDOdO7
ZIFqP4fjlJ3iTn9pIvtNLxsggW8h/TsbkRs/vL0eTas7azr8kbpairE4t+R689ZTBb9uxXiLrWrt
yoKpYut2nh2Mv/+PrPNablxZsugXIQLevNJ7Uo7drRdES+pGwZsq2K+fBerOnBN3XhiERCcIBLIy
917b6NPfugreHIJXFqQXzUIqitKodJbhAJgr1y3zDG2fmCTzliajsZY9kUQOzg4qz/wy+vlX0/2N
/HxkKpqJTUoWj1nj1fSMJTyXjBDge1zS/onEZLLU4Z8nGOWuSHx4ibowvjfwshZ9DM8dSTEXOhmQ
sa0teLFkw9KfPIm5eVTWoOsyMz6XRiO2zuxt0YsOpLdKbypubyLEoUNe5rvvmhzWZMEXE02M3jGX
gdZDk8BwtJSNn28kkrkhDOXBhwO6GDK0xLMjRW/FIu5LCFausbUikNKNk+/bbjLQrsuXAg7s1l4b
snFfLNvkESVDA/3i+BMTgoFwRZpNRy4MOyJv/U3RQ9zsB6OnFvsZsFya9YIidud8jVTwXa4YOvlt
cFP+exLSvsqrMF2RBTZidLX1i1Qk8WQuuPQk7+vZhoiruVFrE8XHzbPkXvnk++TeOSQj7+KYu6gq
/uoZwe9ZNL6xemrXfgeHrNIIDCBHGvYiSzRKUMgQzHXRClyRBx3bvKo2WEYZJYVolLijG129r01g
WN3k9gualsyRWQ4cfSYJOfOlRV22xoIvrXVg7H3rLRqzOBrs44i7NQSHW6XoHWt0XKU58wYCYyLw
z35SO9xmYikcsnXDX0zfkl2MZsfHJ+TMUxaht58+9JwV+Yr3vNEbVmWsSRhKDetRpwyyw78B8LDl
UCdI/VW6xkJobM1kxjgAKqdBbXxZII2RZbHO6mMiDqoZjUDZHkXGMZzGv0Nz1DCsHYnXXen6lB97
fdqYJkyZZjBg2sTJ2WobUDBmSAJzEX5OZBuQL2HyLUACdDY7fQ/XsBnyrUf04rLHF71gVWss4qg3
L8xzEYEyFxAdkI8ZFVWWEreggQ6v6i8Usigb4kLtMqy8W1Y8X3YwvrXjxGkdeZSfJ79CERtbzX/L
/W4+c8bNRwtdRnGF58oeX6MZrTE2G5Yl8AsHIzjAkqpegMtrSgRM3gQeT0mjQ1UTshp6MJrLWkxD
jAEal9FgScLk4GJLNFWNusYlzbuJhs+Y4DfFeRQMmoI7HEfnRnlfro5gqQx8wmFfJk+1ryOOsMgK
dlHsiud59dV1Q7e0vYLeS0yUpNLTKw408iCG7NNsmbQ4XIlarYm3ae+R4OqBKNDbudIs0K6NqdQX
UcoKIJdqm0pMG/RyuOC0HFNdOw6LrIu+QOa8UeyA8p7Fqli0sfpFFakZC30GRQ9VHW7Qa9DyJ92+
DLcxcP5FWxnbOGvGY2gFn03tp2uJ59Rt+lOU0DMBnQMUpRvblZNE18nHlzvk4ctY28PGY5JvJ1CN
mT+Ms/1O12dRc94ewyrgv88P4oAhLs60hemRKqEQWAFHhMzikha8i72naqyqZetX96DAmAdju2WY
mWDvY0qYF6smaQ6GHv2aCP+j1ehJZL2JPAShvZT4Rxk49V8ty9RlmDTZezdZKyFhZo2x1rDKorcw
YpLedQ5+kzEKo48BUxmvsPad1LmMXbnFqeYuPQsovCzudZtjoUu8H5KccJSQCzJT38CXVwyZxBJP
dr4jPpHSHDGAr/GejJljLXuNRDyhHqFMNHDELait12lf/vIDtO5yIrlNBneC3COqHaD0I+FfyJt6
5NE+fmw/adewdCyGvW3JeUPfBqNoT3mBky9E4LZNmR6ydqAtlCmKEaf90h78Q76ue1uiKcKlrC2C
5IVAkBbwsvULoeF5atz0gMEPL+a1ClHeOl34szNQRw9CO+V1Z4FPmVjx2KcogL5t21zRm7THmBNP
t2RqnWcZcdanLY62EMU53XdzB/NsiR8aqV7UoZwLxoOdhcfe1+QPo/hTTU6/7nUa0pVbHfPUb9fT
nB7UhxAMnJv5SoYbGq3mT0IA2aJqqbDLunmrQoe4qoDvgjL048h3YA3+itrLIDE+Gp6w0+okiYGS
LHwfAbhhfNYaGR5VH4dMKQv8fxmJP20cr1R81iPAOr0qmPZK595xMeYly3d6rsWLIA0Jv5R8M496
zJFQTiCui+CpImMkqxnUEliHl1VNv9wiRxqdTVT+HUDpcJS7rtI+UNb8LqbpCa5oceyGP0mMkxOW
HkCSebI+5WIXlLmD8uyn5mZvo017j8xImUbWpYvSF1HGTHxbUz8E8PvffCIaar+DFI1BmyUoXNq6
eu4kxw1cvnHdQE2rq/ElKsa1ptv11hhTIjppJJBMyTK2JfU3M842a9p1Xw7+plH1X9C4Gx911ms6
DWLBuYw2bn8zSahhihnPaluF/ch46R0kIUMbsGJMw63u9y7dRQuSZQba2q5e3QHBi+aXb4k1gQ/H
E151Sb2DxU/QVTKxrCrExvXHaXZYStYi3viWzSC0/I9DdA/QFPVha+iPCdz8zdRRrstJuttAN96x
si2mWmUHYQRX6r/shGt8wYgV/XQKMquz/VsYKOfJn29Coqjm3GMy0VFa+3G49oG66VD816Yj9E0/
Oa9RMpEEngIhLHoiCRNUFmNOAxWTyI/W0nbRCOPI0bSl8Dw4E5oKt6GjWYv01FHObMPey5dq8i5k
LIK6SrLmbtIa3rpQn4igiZCmpRDl7EFrFxBIa0hY5Z+UXCYUBohoMTdTWwYL+Kw3y7XlyiDNhL7b
B8NNue4kav6AIetCq82cdUtIHWbnu1J6/lJLZjqn090DztErvD7jSS8ccg1zciF1M/9tihYVOHUG
2G/cXx3Xn8LjagPRKFnqWkg2WUbTbtBRY1G0FTsZ1h8Jg8pjxgJ1cOWTFoGqdp142PVDE50NolOG
FuGFX2GYIfDjpXWNk93hYChRovgYQs4O4rWUb5ZR5DpdLrJgGgH9dmirW6IVgP9Uoe+7ApEWQwCU
5mKN8+WOrExnsTiiNaS4mPzY/mUZ46vbcUQpmeX7VEOiG1HPNHF+VCnAKlUgeMZa9AxCm6wZQMh4
e0gJmtiahLo0CF9WxnwFa2ZENvNiFv/NKqchcqyISZE6ciQzA+OgxDoJyzeI+dO2bpdVJN5bSzpb
jeDSbAo+LI4c5DE60hK/AbNqOH+lNO568Mc3mdYYbrnOUXMsbOKYmOnnv9tRIz5H0/cRAC9TEaJi
V85rWTODT+c+5igCWD6exvdHZNc21peuLfQ1brpwS83AtRdmpiPReiauF25ybOHbvEO17FYvZd6v
PMusDhoSnlWkJWe94o90TM5v2VTZy6aIX2O/KTZDxxWX8NOP3gQeWFcvhmQcz6PLNdT99MIpsAGO
uAjaGDpo7/3N8/TdgJJFyaUwSY6srqSAClyR34F7GqmzTzdomjzr4Luw3zsjRjz7E90kSiSDEt8j
mLqL3zpXfcUJaxXbKv8mKpAHxwU9n4+YI6pffQUrM236lBDexppjC26tsqdlITeabYq31M5JSxSI
sfNQvWS5vQuBpy41xqq+T6ZhFpkMNdup4PnoWKICKRrkPNp99ZNbTg4F2kqZgfsDpeRbNplL+q4I
rWqKMpxgxoLVJlMaE8U8czSkJup9tjtkcGJu/FeZ6DTPaP8+ISeLHQMqcUWCSrMzxhHl94e29na5
N/4i0chdQGR8qYqguDXK+QXrdBkq5sl+5K5ukTcZ+MQ9zudy2BdtiA9AT+mVBk4G53181TorBZfg
hcuBsIOwVT+mJuZE5flb0rixPKQKpBBpHc5AizzT0JynrXwGyzObv+ADINI6TINPnRD1d7A+5rFx
SS4alfXTnBMgsKtDyYAk5U4QpFjD3wiQGZgQEOXBNerk0Si1nNS86k76owlbvhEJ0ai9W31gMo63
g+vQQk/RTQAgwGnntysrznl08mwA4QCOg0jEhpK1MJnSqlird44q21VbrVyl1Caf0MQmCZ0nw2G+
YyECZRr3wwLAtc0ZNrcC5YTJmBsZ9zM6loaELvnJ2FpfTEm6tqqTlMGfYnQRcJsJViMGOb+c1AcA
T3tRzmmBQ92cZYuVCbwD48MYfejgTBb2CTIDZOV+1dTpSzfrQVYXGEX6L4UO/1Y6pxTtAB3zP2kv
9r4e7lNaoprAWuhhWGkEOR0t2hK7LJ1zWmQvKDJWlUZBSmMxg32SjhsVkw7g5Ka3sHMLQZGiZq4h
YyQ6KkujxlemkQRQbMLRugEyXqQ5qoZU2T5SuEPrYUeUfjTneFfHdPB+4AhjYq3bwaw+4SAPxKtW
Bkh6BtwFWWy8OJmlr8aQz+h4KVrnVqQ7pxrEEvFvfQim/tb0vn/2A7EKLEJQsu6p7yL7dZgtW2SB
gPd1D45KihcEGPnesFin9miVXmzAHqz7zIni2f1NFFz4PjI0xAxCb4R5YMMiapWBgT9HelqswsGv
fleAmLRmzL6mDjgk4UImC8/wo1VBQ55sd/M02943Wn8ZMdntmM117JuISoOMwhXrZkYc7dyJnBxq
Fz11FplX/B0Mrrqmp70h8vSvic0g3hLdySWieTkNWb6aADBhrA72NDLIDfMc+ebOCZ+MdNYB+Tcr
VxTomAmSQU5I7LdtJzSgjLrfGRYuj9yiaqynfpUDDZ5bH8bzHmYPmdt/YjDxeDVrmqe3Pmhf4yai
v26nP1Vp6pc+/ooltfg7kwSqaApdJxDlFdGyzNUlEZjccgFETrgBIuXxB5A2VCuluW3yjlIy39ZG
i72NkqgRe5mqS9CPp7CM3lQXHLNjqlkxczj+8yUJJ6y9rpUkl362h3YxcbX0D1Yo7H8WJl7WjOwT
jeFF1tH+1Hv6DeKvMcTPDc6gdaDnjCLp1lZkLzJi0aeTFw7PCMt8I/Jot7ofqTn+Lf3uzlhnjdHk
d9kojIEAGRlj09aluPZmyX2Wl9VKjbV2ZDd9MDtPt51Nx0pvYM/7HqX+UHzFbdgcs1r89arsg1Vv
vtWT/FBZDmYf88QX5LffI+uzZjo6wTvP5hjQdOr3HdIGn1yEZdV2z3FJ7kJAypfvNcOiTqT+VFWE
vfQYkyDynbW3wunqc5jHP6R0vScUiSAnHQw0INAoUs3a2AVqOuIkJiVI8yh9+9jfweTE1RaRDqlG
8yDCGNUgl0fzMIlpN1JBbyeZG4c47wzKTet/780/e2z67IVNUfj3cgqwyzokjNQKWRAninxTWim6
rKwyTyUD3sFR4xaLEyrLwaqYjQMPKKGKwn4c7B9AF40Nub/usc2Ud6y8xDs6TeHu0kLuLBrxfeIf
GoXfWNbo65xQcBYzQj05+mGTHGkZ2ZuoCN/8KgiPhpFraG9luyeac02mRnJ83Fhhnn7fe2z6k/Ea
a6wJorIu0KDnjGAppRYsMtiMFaeUx90u9FEuZHgkdBsgqauhtS21aqN6duMgJntNJUejujWbY9qc
HKM/9tZk7YLepxjMGXLaSYzpAPpep+zyVHl1rBaNRuhNbNHIDoRuH4KR1QGQOxC43BSEZG+wB4AO
tMu9I7ycJj0pZrizKpRs8Q2NcLaTmlsT3+wdimikWTjlqwr/IvZvlYycRFKdMXlIKmGDsu7IWasD
8L+22nRr5K6z71sUCeQyuYhMrF0Bup/TCjpg4pHwasgw0FZo3bSjNe/Nx3593Juz75A19Rjl5v/U
40YM1nmqsVc4yIkZBJGQSzW8jkLd4GdALwfPjHb4n5ZD3wZH4qXfqww7xNjukwKaFhkgimKjX0lN
0/Z18enjg8A+SMmHyJ7OdqIfdGwKh2ADEHPapKbxZIYzoLT9tBMkZXQFPm30v1u/7s+mMgzMDzr4
oWl4CiQNOZYMJF4PANeLqb/a4cwQbZOnYA5YatvZjobqEW+YvezLfmkXeb1OOw7NhB6iDtLQ65lk
9rUgMHgM4XQW+QzjQSWqQNWYxqEn23gRZGO9EVXTQ0Tq7SfYQ6S/maG2HghYotvYyB0C8zoMY6yS
rbUZB1BNqVI7vUj7gykjkrn7nn95KWnKhI3OAmJ2T/gAMZdmxJIka3ERSCOc5m/fX0/z5BoB9x3A
LTlXhgljrtTLfcSoxonagLFvTVRYSLfX74bD971508xvQjemvVOBpbPmm3x+cmOKfkkmDiuoKVSH
qiCBm2pA6Cmxmd09tskIB2iWrT3DSNeYhLqYtGeoBJ3WrvqJuf4oFeKKNA1QwLkGu55Kyow5nXt6
azwpiTPKlcGlDJpXD0nE0Ysc1gwBNU/H7NSvTlXT2a8NaS6z+tAj/5uQ+PYI2B7dpTRqxtzOHPUQ
YFTUaOeVQeK/gEffEiBJK7AaN3SKN4ELSxObk7iTvfRK0ax2WpdaLx6MP+Kk6i/dpuVdoRTntEcT
SrSudYN+DHhL/JiiaTgHEKhX2ZC2m8DCyEEN56E9BM+39FLyX7HTJisUDRwplt/swKZoP8fg/jAY
+3aNJdEd/C1Eh5DuQJlciJplvf4L2m63m1DX0AKLhg0twWRX4BjR46K/p5lhbuAAXOjoDyuEu/Wz
k07PRQgFLSRg+qWb1ecRZcg2Ns3obRymnyo0hnVDvthBSyT99IYmN5+8YFwUIgxxOPFXWpFcZUiC
qbA4+9vemUFss83nbDUdtRTeTYDdaZfiKphRKCyYCUhHEm0knEedq5Mq7ReaYWcLuszcpE+Kfshe
Tzt/xQhvn3uiWlYJ+TScnhB90p3xB+06l5KTB0MNMmz3DMCQ48s/uAm8HVV9QgoKuUQjNdCbwoZd
M90Kj0ghoyw/hCqmrWvE9SYcOiBVEfnzSiTR3gJh8+Q0iKkjPsFSccxYQXiJrS8Pjxs7PTuBZSOj
Lh7LJV/CldaD4cwj9Lu6l4CJcMQkKGDpxFV2mT6B6wW/m0iExmSgxxwSSxEFZLyUSbrMazHurILe
feAk3m7SB20BPZs2N05BVJebsBxB9XsrTKbj2nQ/6JuZT55p5acx0p/LiVgu1++SA5m71tmPzI3r
dZ+86hrnKPTr1vwNIm/lGVV19Kg9+GKLlqbKWQvS8hAzPP2+qUc/PFRi+OvjOF+KpDhZTIpWtdWO
hH1RnDdVyXzYFhucbIsu7C9ZDD+ny3v78H3jC+cQmwwuYxS+G/KcRmbrewst0iLqC5Mi+D1kSLHU
c/ztlUmoqW2QFuhC0856le041A+Fgd2bEYTG8BslG0igngJTOAszKslCiE1xpOUpjtL3Prn4c5SE
lc7oj/Oy6XA9RePOxZrlgL02O+fv97UbAFO/rDrCfhqqhqMrGuv4uGf/3z0RhU+CcLNtkKe/GBDa
hL5YuK3mG6X/1gDkHxpBH6PUR0jQruYxJIZTJqxTxlKEwxoEQFbhF3L6BsSkpTa+d7VI0Ds2bTuc
LEOMp8c9IEbY/jkal3rPJB/1GnNXg6o6H8ngGUcdOTcWa7rnuRGucwMQnTQZ5oTR8LucKMgqkWJd
qFz3+6YzB3OvZcYuLkYHFQhsQDtBDNR1czyymEUCA9wTZchzMucuIeIsNmrs//N0e36hvKsjrvzZ
uWTNc3QQA4T0ZFi51P6OGSwzM+Gf/rlpwq4klG1fjIU4K+ROce4l25CE10cwcQVLdlaQhad/blTm
hCd7AApjMK90zZ+jro5JTJDr4LL6zJzxI6gm9LAF3JI2mDjnKjTVaVC0JLtkMDImVFnT+Im/iGwc
qbFHzTNtznCXzQnZYn6pCKtuTfDYoeu6GZsJIyuK05NtPVfhFJ1TTo+o98ReDEy8/PkvZHIanx+b
4Q6kabAVYvjpZmQC4AYttzHNeWQ8DPhI61pDm8xPuHYlTadB3FnXVSuiiYwbJlZilch/m1Em7SEA
Irsjm9S6GLkq112auS9hXs7BXnKledD7JjXdyQlP3ulVH0nhgkeI4Qy7qr0vyfb5oFs5kDNmxm/6
AOOjbjRr7dbauDQJctymYWwcbdqYfdgJeClhsE1ySg1h2yZE2qY5VcjIYHcxJpplgMjQfxO/geQ0
WJaT0X4ltVojj/Q+C42vdK1V+nWo5c+gMdBxEUX8ZEjazhz7bzEEUa7l+TqZYH7JnmuaM8vNOsfe
NeaQXn3l0zJzqh2Kq/xo+WSYeO9xa5KUAAVYar9gul5qQFV/p4pTSNLpn9p8spbOML7mA3rkaMiX
XGX519RAG0Gl6vtURsg6GzmukAbAcqA+fNXqrAGNlrdfFpWqGmfrgyjlmai8d0AtHhOXCi2JzpJc
ln5+rYwWVSc+jc7JkQFPlrf0TKTLWmDdS1RJd94u5SLFysqLPfueWnTuO/bj2iNs9E7EUMvUvvB3
j98ix6ClHTrR+fFcPSwP3ViK53RUxlue3B4PArIS3yxreoUC69yNMMMvpINQf7ygkUcjqi9Lrb8f
q5nTymk8ffd4QRfwNdxrwzo9njvZ5rFEgfAUJxxo5rB9/HRkIA8rd3p+vIILmgJHU6ItHpte7dnb
kniP788PcdHmZMDQ+fFbhLD0cOiOnx5v503V2e7DBntwo+5MpB4PSnrbujm+cfvPZ2ApTHHjff8y
6kS0axRpFd+PhbK0imgDQ6djd03kWWJEiuhhzTuz98TVDUqBgZU98fiRF9TxE1jOy2OrVFN+QhbP
Em5+BMTbfJf0BqPc+ekOiNV13Y/a9rFJHeLB0Az84+O9HM+51Z5pfu900ByZ38s7bDb15CU5mi5e
AdRBdxo7dDqPTXDrDCjnXfLYZDheroNJ2t/71bQZxsd+h21wfm5IooKsSvn9+lqBW6eO7lWeWE8G
/5fHY0xYzqfRwgz8+Px5nhjgw5FSt2WLAMKT1skwM2dVIbhhkZZ+xQ0iRebR9TPZRjnhwe39sQWo
EOisxircb3mA6K6OHLxNqWjD+Flhvrl1dIstJ7jqQWS9QXjZR+IrVbF3ffzacsVTTs7z95Yb6U8x
XU/Cl3TzjUn0s5VN4/fvJH8WcY7t95bXyReoLMSDz4/MJ+/F5Jrz/bu6H14xSuTfW8mYvRkkIn1/
AA0ElaMP0ffv3Ere434MLm6OLiq3ymojIkGArzVcMSNEqzqsagycbNp040G8qK1eDn+0VMlbQhQ3
WvxDZlVoTaZgNylTuxhazJRedPqucSJ1ZeqqWHfM1jIdlCuFo7Meoqa+tjj+j26k7XV75qhwGlo2
pNpdCV704cBoe9O40wowrnE4Mz3nwsud2R0J4eAFk3LlhvFO1JiiQaWdyjx40yLG8qQwBMhAayTj
lZNUhzCYnu2yK9fQJufTNBzF+a9hHm/vLQJCnLG1Lxnx2LspTz4eW4+bpHeTjVOjFs50azjaJcTx
PGCtZDOqj6pSP2iRc8B1oV8i6ekXK+li4q2veY/Iw8LkytJ3HQC1YkEQ4Nzp+eNjExlKVXl0MV1n
HtLE/tJ4WO1jx74YyD97YzRPQZnhUY/I5u4Yvk44eBlFcNUVgaIVSANn0bR2vI2S1L5MYnS3Fr5Q
AgTZbCbHutj+lalRfxYp4KG0jMiLxKBEgYOdAgCbezFT250zjLcB2sxjH9bBThPuuzV/FGKEncvj
3uPGYRfldEP3iiqW/lkJianDwQWVdvXYT43bhQdB4ajPf8PjR5Fi5iv1hsxrkk+3aYMcS+YMCbNh
ihB3xwTl+CDPNRsL+6K0MRWUI46WwHTFJh7BJnVtrDAs6/2ya2R/Tb083Eg9QccePUu6PWd//pSP
Y+FxL/VprTk05VePTTPqP5lbmbvBiL0L8/BT2evk+1LUBnaETBeT+ZUgb3yt7XRInBTKryqZgya4
0gLIH4GNmR0RLoWbGV6GQRBs5E1b0uR9Itoqh2oGwMFQNf5ppNI3nrS0VHvIpb+0robYNKGrEiSD
XL9vZvMFhUW60fFNUc20W+avkNC6KkeS6v9xA0gUbctiNyEdhRQI9N59I045NP1VLLQd+X3Po9LE
2jRKDXEvsE7WtiylTwUV7FYFaD88HfYMVR/rGT+ABJdBKoJjEzXwjPEZZ6r+3eX2RYxJtgnyO/SJ
Rd660F7agMBt/ZDk0YGuCJT5sj560xOWjZjJsn2J6LcwkRsuU84wBcmTz0k4zA+6kRcHXfgjl5D/
24bZVRz+2YxsQiCYNBcBCUHJMPz7oeb8/O8fPl5KwhpEDzm/FNowDHCdMpEAfz/iv1738YTHC3DN
paz6r1//+22/79tFxmv987B/v4PJEdIc//1u/7z8456BPKc5/vuveLz143ePm+/P+N+f59/vrD/2
0z/PePyZ32/5+OG//vjv9/l/++H71f77wd+vqIMTGTsDMZAG8goKxB58WbSFwvDU0s0+/utmCG6x
Xs5j6j99E5+HWsegP+VftKLbQ2O0KdYqzG5VbRyphkIWr/4dOqJ3GM2r63rVsbLH6thWW9Y1mJVy
RFZeSZLTFFXHbr4pB6s85lX0l9Zmt3GreYmZaX/jeSEGn9vbaIX5I/Ry++ilvX0kVXJldHO4z2hl
BwRXzBree8FVoiLUDjaGeWJdGyxljS2yj1o8ifPMHf30EWoRItQsOPmEOJNQnopjUFVMH4IEEaxu
JOsyILbDd4zs9LgprLDG1FBnywwVxDHpLUY91EArd15u6oXAzlLgCqn8+J4OEuIESvyz3iAdQXOy
MWUDRE8SN5yMTOanZDuObYINkE9NI+BQV4yKi7FBp0iOBsbEI8HTP3AZIy8e0mGv+RrNHuOD1Fnv
0HNev07JsMNfKzepk24me47S5SIVJx0yeUu9yjjZm0OJPisfsSLHaBUz9VPalr4fKxI8SmuHgXGd
qvoFi2WKcPHooAKdM6yyu0ivDa3SpT35n/4U06NsdJJJCH3bCRZz5yBGPZXMn9YfUw0sr30vHLQK
RatvTdN8tj2/mDtwbzV0962jMfTVgnrpSb9ap7qGq732Tn4EUjCk7hgcQb5eZJ9a0wVnO8qD2QZf
ivEa1cE80yErZqyTVdVATLA1y1+W1rmb1/M+Ca5l3Z2YxfsJXZKeKMCZPfblxLG1Ns0WjhfsNAwi
2TUBMLUe51xBumD42ZhqMPFrl4gJ0Od37as9lekmoFE+E0XOTYvmLHA+9b7rNx7OUp8F0EFxAa/n
62RGbIs1VOp8TIQlbrJDSuEZkNBj5C99HTz1rpG+SA95d499JmRltOoQ5eDqs4iVzfZhINd65Og7
KcmhlbInGCr7Mza2hKpPj9jqpj1VqXWLJo/28kRbLdS2oCZfoqjwlinctjdc3BhZtSXoHeOILocG
dqR+2fOPejJIsJRfbDImEKnFU3cHqBmgjSVkSKc/avVQd7BydGcj7I9F1kQ3E7skWUPt1qRy8v30
hsBm2BYlz7A1FnLNwM4VznM2g4dwoL4XDYl3AXL7XUys6z/f8DB36Y+SZi84VR40jLiRfaWX3b56
JQtrZkpYvZj7WNVMYkydvV1A2cxa9OnuyD+2om0bui2nZjMn2j2JfS7tGvj1HIFoRpDXBDFnj2MD
n/nANz+VAfHcWLaWTAysJC/5pvkD0UTBLo0Yi2jjaG79If6TF1hwwnCau/v498a0DFapER811z65
wljHEm90EkTxQWbypWpxurjsMUT1OipMUAWz5HuJ857gjZbJT5P+LJoKc0HAbNtXLTZ8gKnKtp9j
15fb0E1vovYIkleRBN9GRxGdoTOm5tZtV11LJy8J1b6wh2zjo1bvvcbFCuygp7fV3hBOfCWMidZI
vgx9902vqYQVpnAadO6JeRBuQIWjvG9GckfL4owffsZ9G69NU07HomoxhOnA2DJLbKwu48As9T9d
k7wnyvgBeivLSn+ZwAxZGtDodJz3W6U9hX1wayRa3tkL12FUB73tf6iCd2pADu17WB7+3Dtw2FmT
MSLbN1goCpe+enpKBWFlg16+Ih5EBmxGH0EUUqS542cd21DJauMZVEB9GqR9jqOKfeom2Opwhm0z
t/yLBae5yHhqLoUn0y1pqpxKlWmjKOadFP1xDu9ZXJa4oGLcIx1yB0RTD4HBCK8iqX+mFjp5z3E5
qVTNTuU22EPPAVdCO3Hd+e49kPFL6mKmt02TzmFgPxeeUHCuTLqQA2LERGLeQCg55qBJoiJwToDM
zBYHP6cVa+mLxsDaVy+ULKxFY3uwqqrpw6y+JtIwaDzvnLFUSwjwm07ivMOU7ZGSR2OtHpW3lHF3
0DEUrBO+DMjOMI4MntZvhtYlAd3TTilASfQJHoRCw1RrEoJuDf2GHWMBAm+IU5wybxuowTxaDnMi
0o4LP9uZJGKhivLMo+SwprMcCTq62ipywrcgA6MyttNJiGBTZJV2VKBxSTfQWApnsdrGDgkH9q1z
ibGQXF4HuMi+hUCB0XA3iPrs7+lPF8+TO+HoEt3aJ1xhS9+K6Z89MXdy0E+E5n4gPRA3SR+weB++
9BalcBB6GvvtRzs1zSqOYsr0mNa0Z2Zq1SWcBZEH9k9NIpdaAKtwSvQrgN+tKfLuBmshR4swCXIq
gn3aRON+crnqNFbnrNvUS1CD7DqXajxsEGdoEKD5p/Yvpdv2u5SWHYnHnku2onX2Ohz2aS9bVFD6
CahrsnM5zdm1Ye76iSatV4JkKptdFpW3aKiqfe60V8gsTPV1fdW7rli7YfjTbdoBLKX+O0h7tCMD
qX4l+LlUSLmrfP0EcWVdRqg+5EAUfSRYJdoVfbbBk5yQcZoE+QeixXIZF4lF8vEnnmSuX63kN8jh
opRVTSyZ6cXP5LW++ulQbv3Oeh3I0sX96KxqD5BwVWf5JpHvhfof6s4kuW4l27JTCYs+IlG5A2hE
Nm5dX9aU2IFREoW6BhzFBP6gcjQ5k1xgxLeQqGeS/WZ2ZKYnPV0QF3A/fs7ea/fFkS5/SCnQLsMq
rr8HDsWWpev7bECxqNvIcaLCKW9Gjnt7MTUNk3YCBwbNSpGKZkjVSje58OryYMEJyN/acKZ92sNA
l2h46RwH2VZFFza225jizQlgohZA7IYOjXbKF5B3pVzHkb43E4gaemI8YVl4AZEXEGnAW9T1h9ry
460DDB3geIdXK0VHWWuSlCb5iMI7PQYT3fNgCutl7XW87B0tsdaUaJxFRubidIsqZraJTJjoY+yD
cUK8Y9BWoE4454Afgntqi1Ubh9EmddtzbM36WK2yF2AYD5YDxCrQpmitizNuV38YtbXT5x6ubhDk
ViDnWV9whz70k67nwW2rile9wB6RWI8VJgGaqhpEK4Q+hFcSWB0hGLTntKiqn8NtZVFuSyYdAxC+
h7KLH1tmzGQSzHlkDm5OzLP3hmgi2qbgejKR9uuMO1CpNN+kc9URi7WWA4Ar8eJuEyqWJJpQaozx
sgDBTLKgSXdcYRaNC8sh50m9BkTRbAZIfbiovWxt4RgUcbT1x/I2qmB+OHZFkqaVH8d8QOpLL7BR
TPgHWoYqg4o+adOutUsWwezbWI/abg5nmSAxgNl0A5DdeGDiJGY2mO1o99Hh8su13endQZZBuYUH
c8vITC6mKf08zTWvtJ7QEN1NJNzQDHQgx9asEK0nLzJpXpRjFChnMZZJpoIj5oEJXvj9cGrHYVxH
hvugk5S79TUlIKI3e2z7xk5gK4LhTiGB9fHNKwhZ04z6koxWd68idwV4fpPgXf3cwEE3oLOao8L9
0GPwLGax5eglxqasm/QkHlxRYU2UibnAuFyt6DfkQddvB7vQVjYN8yglBybSkhxVHDLeWahqK4xC
Wqs9mr2H4B1VSU8f3+9Zw0VjAtiLsqVnl9oGtN7FDLKvvprQ0Un3Ia3yb+1EiOSsW3JEqDG+ZkeI
snBdtMx1k8zsF1OPsxZV16o3OrLVXFTCtGsufTkg/4UtnJq5ux96XVvxqrcN2wWDT9NihA6DbcCT
tXa7OjnqY3u09OFaNCVjwnSuCbRoJypxICXpfj5Db/S4r1YjkT4yq2Bkm8Kgwp6ziPMrCrAZw0wa
KfjRU4hUhqwNfJLglqh/pmStZcSw6haUyNHnXYFhWa00Hb0O+GEmu0Yzzwbz2Vc3blENZOty8PNt
ktPVywGzm4aO1OpTbxfOOiRw1PAYqugURafCLJYW4NMhZANxMFUsic3sz5atbqpZ0h/WeH3tzt53
5bQzQIqsQyN0j73s7we4VAv6jfJY6kyiwV/ek/yKxBtVte6qOy0LNlWa+msU2cOMyocKKLMDdftZ
tR1q2bDDu6aqZikFiR3Kx4XVeWszz6tHVmVArsBNbBtdhy6nGz+vz/BErRVCprMXUwDU5eyntzEA
RzUCcif/WrU0kTDg4/fsqytbUVNbrzKIiXxtR8HpDtNN60wbFGWf20SfHQRvPnLJXRkEgL9jMqYM
uB8WIe6rrrNPfh8+q0RoZ+IimCpmnr5SZHPAm3qacpOVTZFsRnarcyls56Uc44gsMvjnjPZmutJk
nh0f6Id6rDySV4CEqXUn+z0b9ttQcdQY/Vwt6a5i351pb16SlfsqMUgWHrJTnKENF5O5Lyf2bzmf
lCoMBnUT+Chne32p6xiLJ2l96Q2H+PfJB+hhthve4HYR2S1PaIv2zFEMI0vjFROqB3DMQzPdeMe+
xTkDhTq9ywF/EEYXH6IkJr2qdNUtMUHogfz+HqEKzyA7D4dE/66Nt0NPbiUmUGLc+clpNegwjswN
LSzS3Ob/VATdDQI7rGX1vXKGYs/UUq6xAFkvkv2iyVxxQ1v7zvW77GI3/rXCgRloY/SQIxNYkN/s
731gcqiMTcia2BTcJ/pd+lpJ+iLoLKYTldJzrMN2iKzhMWlyubFx7Fmxm+8lYohjmWwy1xnpdpgI
cEmW3Jp5dkXR1x7CIbtVNT0Nw1HlIbfgeAr3zlQKrolPFH1PP2UROZa1hrjlHLC4ZDumkTvNtxVQ
ipzDfe70p1UF7fFooU0T4I8CTDuFj1krsIjXrbUUd3C3ViogkndyN60x7CxnqPa9BdsHFJsgTiH+
NPjDwPFFMfWwW47H5sGILbgHVGRhdEginxZERB6s4xKvR8nbUOmHCmmFmpP64ggdcMzhd0gQDJq+
j/CIYrBiduvUG0b3cyd/QM7pEBWeO9B6+PcmCh/eN4B9MSgBCp1c46jesyCaJAnpxqOdxf5mAH63
aI6aO71oulGSA0Agjyq+DLPSrPaRZrrwKHswbUvptneFMz2LHIen4EJxE12KTH9LIMVpkNhWWhRg
GB9BP+lTdaWRib+rtx7QOYFQmzuKU0qqoxbBK6ZlvrJD9gwKPX8NKxEID9xWDnX2mZfDWxWjDfYB
1IIfEx9kWOA10e56rPgLBHtAqXJcF1XFXtiuclAymyQp+6VvNu2+GpFPo7Ki49GYqD9QvR3NcNrw
SrRnA7by0kxoGuU5NcoEMdCcIP8ysQ+8qVpHdXvWwNKvNBG9kdZbrkFfFRg9MMDkpQlfKYBODd9u
U2jiNXOrXSGGdh2btU3zRXnbzEfpaQywmxtffoozakb0OCtyFGOcDrFFQiuiBvqla71ixXXaz7iD
b0jPaB/aasaqCD+m8onYUnrjjvz17Zhklyx3mxM2+GmRNRb0WFdeJ5LVaD27i6RR+HLQxibBy0DS
sYE0NcfAtkLtYSyoFi/tnPSbFvPMPCPvwlAaM0wC1td9j7WlGehDpv4b2oxix0txm0X+I8Rda+1P
00NRCoWIEaa6RX41XQRU9Q4RhllRWKjl5+DQLj2iPW+WgWa81mRXTRMpn9FItoRPkJzWJsGRHd0G
jWX0K079UH94BXsj24I7jOr4FktJtFkiMhpXbtf4twjVeTM7gm6nrFrlCsuLH6IvCZPsAG1OP7IJ
7yI/8NfOVOzjTmarsfZvNct6rToABxNCb3wIcELDN44u/lGHorSMD0k8GQiQu31XdxoRcyOXLNQG
8GmDVH669sQZL5q6nnkKmrVqHQeabKO/BOi2N1PcfPaKUx0gN8ona0Kq36d7pNjGihIW4AECiq0K
ikcqINT4Y/PCBljetCZvPaSOsyC3ZtMwwtppAXxyS9BlrNlTbTbemwbR7qKGo7hq2rhYtvLkQYBe
d4pEgsguKOod+ZQSV2nFMr6UfOu6HAySPhW7nWi3UCMkk5meiQDkxRYA6jKUwN1qB+Njzmxn5XT2
oZ3AXzle4iMLnpEXvrkJJcoBFWopq7V1g9ta24TDVKBLXBBSYG/8GZJlmxD5mpGTxkhOKdm/RL1j
MmEkikbInnFiu2bOHJFmjGDJt/2VEjRdEtMmTBcZEJwy1O+KOMGl4zqA6uurb3P2KboAMl4GCceG
aNU72MqKsnpMIsZMhijHQ6bjdEAXvPZiau1sBMkWKxNdBVG9isYpkvangIrxiRprp9zhCxAWSmJJ
EqSa57ld5R6ZTU3PTkbqQJL1D6ijxU1tQZx01fTMsIqkmRRFxfvfKkty4U2/jA4kwozPuoHcFCrm
XWlo6X1q6Lv3/2kwkbt5jLSX73+reZ5SskD6Slbsv1P/VDg40T3WuoM5/1YhMFp0QA3PkxYMT5Ym
Tq1ttaeM0TxVavw0MJD2guQ5mEhsN3X9m04b77l00PuEKevI+x8yeozXrW8lu/c/lRl6vqZquzPR
r/mjRS5p57G/9Rqtwk55j37UM/p0tXuwLN4jm3ka6Hv4NsUd4W89IzIe7YlMqEROj1mriArHi8kB
lXScALvlum7gyeLCAO0DxQvYL24IG5EkEgT9i9c7LCpxDG2sJZgtmR5HvzafYgPRZBNXOc0v6gyK
p2TpBgm8rZR9y1KsS5GuiA/KyONrBBBzN+/4KyWvXurCgxzNpPxq+xj12cFeaPcZ4Ev7g8aE5EnX
sQVo9QIw+WuUIt4UHVm+A63sOAytu0zXXtnhvUVYgVvSOnlppGBtoNtLsVSZ25L9ayOcU6cafUW7
8hjIql4Pha0/Wx5HniJ3WBJq4JDvNZBKqD3As5PVkqiN2zblPVTmA5FXJPlm2FCt0Qt3uQu6rEkq
7XmIL4XRPaHB1G4auIZ3U8N+7ntvOvUlc2YqQh6LCjc3Jl7BmeN5FC+UZcU6z3tnF7iE8aqo8LY0
ItGbNch+O06f08DRiuI7Yp8SA1I+p1TbIGKSnlvhHikBeqW5DVxqLIytd/Fm56r0b8hSZu4Q+YwO
YBKGFaBdFdKeNXv/mmNa+mT5ISwKj0ajtKBNta2Jv7FzKFzAodYNELCi7IkjjM3hUMsZ/WskUG0L
7GhDNG5VHyLHVcrb2NQCz37ebQ2zD3b2CHcr7BMcGno8rDVEHM+Na3yK6LPHOF12/WjLhwYN3qYG
+bZONNJP8bEhBhMoYz2i6U2k/VtsT+NDJ2CL+3IisTsOMRbnTkR41+DteU3LJSwO5uvdqYokeu8V
4unX1Fb+Fd4towYWxj0JRk/wG4j64DwP00pOt52rXkuH6Uxe1UcEn/oJ5ZNOi4xTYq0me5sBhMS5
gOQKiafaVdgPYjsgJpz3mUcYHpKhdlYk1oLN/OuUkJedKxRpVkq3UxsQPena2G8kTZHHqM2+y9Jw
vpU1JaKXey+mC9ndcXnzcwmXJikBrPShC8pHTZ971GJaqhlfkCxs3Jrdtu1nxVFouw9mdB0ja9Xj
83xqbK29iXWbxbeF0Uu2F1CALLrmVfwYkOj2WE9De61RnwxifKMACc4kUrUP6bKeCJTMteo8ei0t
C6s8imwwTvA0qrw0rh4UN4xi1c37Lyoh9QKDLDmuWfEsMz0/9ibdnL7EgkTQLjE9s38JUvFqsC37
jAkfWlfr5xtbOoTcJZkLGdyDLSV1qNHDjWlRUhsuSb5R5J+Ltv2Sw00eyk+YeV6QFMG8F2m+H5qD
AWR92cwpnkEKXzIsnL2ItmNHry6c29KDb93UomPMF4tnFdBKHWrrqtckSEZt3206VEN9xyBdNByD
EjoM1LLRDTPBlJg4+0GF6fzCu/1BeTY+4XIdiMaFU7suKWgIAy321dCf6YSiEBoJchqRUpgsxQqr
AzUX7ZCSZlbLGjHYY3byQk6AFU/lDkE7P6uaXCD/UN78qRd0a0BkeZ75rYwpBYQLXSXxzSumnw40
VQ+Ase/0w1x4GqEn6L3kw1kbFOF8xa0Cgk4MhRj2lrFpdjpSjq3sge6WGWcJj9YkiVnWmjx5Q/aP
verTbQoOgQY5whM3vbVzSTlHcSK8lpeK/kzmIUjKjGaVJM53wZThbBvcUcdG/YGli+V+QljE2JOD
PHpg19GRfdeEjTKlXuLERWJe1WSeisc2o6DR9eRLUAW7op6amwq/YOizAQ4xPuQYZJzF6cK9Ldyi
+ea4xI1AwfFXXjPm+yAihNujVCiHbB72YAn2Ec2svdH7EtWKkbXOpqZlyr4gm3rqYyZxF5Bm7iPT
a2sqPmMItG6nUrwOdN7dMS+hAbWMDpDHbCzZcr6ZwOp65ZJ9KDo7nTLPUh3CEguIipwAaeQb7QpY
1CVC474Qe2QTS1v0PBTFvV5JiKwCDR3jpfTGGLq11kCChoYVEDNVcB6X3naKCDLwYZ8S0l5me3rH
+SkbMmObCJVdhM8rno4Z75MTbJg4UqZJvhvblwur09Syzjgh6V7JmaghV0E6zlHaExadFk2Kn9v1
BQ0rEnKnAseD1N1BNrPIWr8924m2zxIzWDr0+hZe1pXrQY3faNFDpVYkYaFc/z7NeU2w6/x1lc+K
8hg/IzTVjSRdalEhvOP0Fz9Tx8Nfxpm5yBJIMBxy2agIjy/LcVUbdIQ5O5x50c2t5oN/aMxm580R
JhVY0zkaZhO7YJq8yQS5zaYzCbVmevdkFF4GuIFGV1yKcEX1Eu0iKp1sSkErF9o36LFliaGx0Rmh
Iry9Vq1RUHsMHU3Mflz7YG1oklXFtbZnRTYSbeAIUGlcQhyWaey56zBWi4K++CGjx53yiHMMU8By
Gt282vQzGW0LdFAN4XjAkZJWbvQRODVA6ys2OCZJ7B5Av9dEirQMQjqYIk75nSMzPlqR4QLUOTSg
Gbpps3qf5JNEUUPgkQUthEyfCCrtGm7Kum6TO9crezIKNpYOQjGBPsfcgWilKgOUaCWQVpLhGs5z
C9zm5g5LyWdwpYrvHAiznWHvQDuvbX8ISf13yvXf8i67KUD5NOQ123Oq6H9CkR3LBTpqo0E2TGEL
w5Quf/5DKHIpzcTLjJwVHBYoVJD5jiKaXoHbOPMl3vmeKW5KPUlY569M8DgHxiWv4Ewj7oDKy057
gksfHyB0PenRwa4K1uXcuLbAcBeItegoaGLn18OX1OdQztBq1cTNrePHZzCSKesSLlPlk5nmac1L
Td+1ar/zbbwS9YoXUWSPTtdfs4Fy3ujya+7yimUxYDZfv/PrftjEGgGlfvcZ9XwHo03LD7luP6Qi
149pUD9brTXCtmyOtkXL1qiu9JArvh46vQ5YgaXIAoipKGnPibjXDA6BEa2uVR2Iz3r2pILGwGtA
mWPl442Xx/TyamGtDZMWjFnad5IBWZ8yzvf6DNRaln+qtO6AsoxEA2wUa3whd2ORrx3KiyoedcoF
ugRpepNNk41LbuLcPyPKG+gmDqkzUGDEJclzeqwD0L4EjybzEH0HXXVZ9NGT5U/FOsJuhsSjkBQ8
zdqNO96FkrJByGwnZvtEoIUvPpo9QhWbryCorqnjDAB9an2jrH7tixTUS8V+JkfrFhH73g4aqv4M
2UwpvJWVeTfmKJ8VisdNagX70EoEcxMj2VDE3+eJvbf1Fjavn7w4TGsAmQKLm92xuF/oWAkQ1lJW
32nhKCwy+arNxUUUAzMYuz/VQ0oCK4EQSSaS/TBvRSDcF8xRguXvH29b//h0u2gnDZsIcUM3dQ4z
Pz/diAJ9I3dDFjsXnyXzNq6iHu/gb20Hvyn3XSKcfcWql+L229bEXEJZ6Ta1Ey7LrP6MYfZO6d5R
07A366W6OHpw6pAiMcQz2qXT+xBfgM1QsmQLmyHq0qDFifUQJJ8doIJmGowfjh7WOKXRJXkYAsNY
lUrIVTdbraVm4/R0HbZp0KTUQDGCHP9LhUNl8/s7Yfwcfv7+nluGYaAUN4RuG9bH8PNwXh39nLZe
RcTe4DAjae0TcKZ0RQfF3QBmGpedcnd2j4mfZtqGgmnuwQP3qF11er+cOTc6eCv+vfA0P8dRf/jt
/z5HX+uiKb63H9On+Uf+k2i9+1PI9f8v+dWCvOf/9X5HuEOr1/b1b285ffNxTuj+59+fov/7f/6r
/Ru/Ia/6/b/vv/3z70x8/ju+2tC9f9hSCg9Vm+6wXpNE3b81LWu6bv7DsOEN8aTTabV1+fe//Tu+
2rT+Ybmua+kkVXuWFCZPRVN0bfjPv7v/4C+a4u//fUU/fWf/+Q5/3Dz4d3/cOlzJfsG/6hiINjzI
dPMj98PW0SkSWztZIQAoxUyvyu4roBesLY+ckIrFD7fj3x/+44dxaX/xadIBmGKR1SfnJO4fPw2z
phbqVe/tHSO4NzsohUEMfCCVe6sGE2COZAjkp9pKHwvbeIJOgkfuOA0GhsuJo9IOEc7sb6fjSZbT
mF85DK4Titmh3eSA75dlzUk1TOzX31/3fFk/7K//ukmO4xEUJITpGPMK9cNNyqqKVl/GZVul+to3
5Y3ZNE+DCRsMnE6QmzcIEFZjT9fi95/7/g9/+GDPZfkzqTItVNcfXnhL0zrevtjZw9ffVIEDSaUZ
ViQ4vbJqHWq4y4yQkpZKjf7/Hz771x9aSsNDfefqhsVT++GHrvCBQlW3u4ObagRGsHEs4ZX12yyf
vlXwTE7uUAwHxZ7FNCl8qYchuC9LROeySr8hXS+OuoneHLyEi+1bmo8lJmX2ltcxAxz4+4s1/+pi
eaBsg++Kk7tHYvyP3xAitLyV06gOOfC2gyLA4i5N2++e/dUAxrkJq0zADcGhz/PHUVZzrolJNhlS
FpKYYufeVl2nLUw5kyM8PXuos+Ir4DeEGbjimOUExyRv9xKN6x1Tiy1W8JU2cRormkltHTPLzkEr
Hmoj1+/+8JN9WPP5eaTEgGzyZfAY2OaHr0GLRTUB8m0PRc80PDOD4LYyywePgCFvrGxiDFWwKebR
u0t8cxVP6oHqNtlaMakcbW0gqhj6E6TYG536a08Mxj6H/vHAOKldovsfzzWpNDfJnH7eAXA5/P76
jV9feRY8V/IMgQzQAXP//M34BcE7lTTbg5WBMKys8D7p4Q0DwRZsU4DmJ3xswZAr0HReei47BBpZ
XI/IVzg/+Vrtnd5/Ycz6p7drfnt+frskUz+Dp9xyPGnorNM/PjS1SjnUF6Y6YE4gCwi5FsEMy8Ic
jlWKso8JDCyGAOrQoNOeme2vppd2Fz9vxz9ciphrmJ8vxTVd3XJ1j6/b4Xv++VJC+M+uoH7jZSua
vVtAbdL8AAmQao+ZDZrVNgVeUw/dFibiksnyggLO/k6H+4VQT0yjFukqfVhpG5rF5pZDVvXiXSFa
JS9aj5BFU3y/+NCdC4GExroqxGs5uNMuQOoNAcO602sVIC/Pb4oszw+hHaqTFkRbr2ZCMGucsLv7
zipSaXtqEU0vQT9QEelDsaPhVT8MDvVxJIR/aYVvkHnEmUqH9rJArpGdK+zPa3MCkt2Gtg5dWsV3
dpDALNWj8QiLbI/j0H4mVI6Wmk6eg+ERPy4sFWZ/uNPmrxseW6kugfHrGIDZ8n6+04wlLC8xu+ZQ
ZWX2wDWQRGcEPoDd7C0kkvfsdRWwbc+cvkGD4Eg6LcwxSOgDpuN8PqogpZgJDGEw66LId11YpY9D
hXCapJaz5Rj5fftd2GH5RA7sc5rl6anOGQwWblU9/f7dMucH9MNTYxm6ZO82WSOE+6Ey1mIkv4nU
m0PQjYwJii7d9qTdPBDUVtNoIsahaQS/7TV5F4WfcmvIb3Wvwb8U1t0RU0mO/Iicm3ycnnsCYi8j
QfA7IwiIO1bNeSjUaqhj5w/n1fed4+NlSzk/77opPNP48LCXo943luYVh25IaX9Z6JCHtvY27IHi
aOLFhDGviO5yMpY6PULuPJibwdGJVGN2ebRH/z0p/QXUwERARG0frJqlOmsC1GOEKcEYRYMaVA8V
4QIZsYhEUCMC8oNnTfO0nYdp4OyF+VrEwydENvKhsmIim71oPPU6GrfJStMTGnI0pUGdPXsufRTD
6d6I3EAe2TAx9AwpTjWUq63yIvIgAvFgFnQvAifuVpxJMjIzkRwVI3H3Yuof/IAyPK497WmCCQTZ
RCcJh5GCKQBoTb7V7zNzsA+0Q+0/bON/sTO6lu0Zum5bVBCuPq/PP9QudiekYI+uQYzLetbxxrvO
1SkiIr89ddPkLswOzX6siPKL+7rH+NGCWhVa8Jl4LFBWRfvUcaRt5GCtRigXT4QY9ZugRHrtK2io
ftd3WzYponorn7XaQblIeN/OMEoJTRt/Hm5LnHLwgm7IiclXv38JvA/HQzZI1xJsL0RCCMxfH2vK
boiVUJ5bHSRdzi2Eq7nZXBBx4AxfnNZ6plwID97Qtq/61CIVqMOrqGIGq0Wa7oUk85igvuUgHQGU
VIUXebZwK2aRxty0EtvRasGGiCoijbjXmJc6/taVKtzGbrPJdatBedME60hv5aUoI/dcNHdt67xW
Ma2gctJOJDhAUVLetEStQuJbV+YbNjO1Aj+Yr/35RfPadFiB6VZXWMOrvLXcL5VAI2hMCvYkfZvj
2JM7ZVsxyC6fWoQX61gk8YNErbUdhO5CgO4eNIw56CSIF8dtbe2LtMwJTQ5Kzvlof6JQdz+RskZY
RMIwPxqih1EUpBkj5llpwX0RuGI1wBmY2wdnNMzNEadwsQKCVFwqPQlQTAcPaeQ4W+Yf8SbTCMUN
PMs95aZ9ZFYh7kd/tlLg9Bl5uhAYJ2+klVSHxEczWQExuvv9V/+xMzB/9XzlJguftKQhPz7bQTdU
bo9Z4uDE5CdYFbhxIspAonMwPxBqYa5kQ4ahGkUPIgX6K/x4sSugbMMp8jeVwsTRtgEgBybSKEbQ
brEPr0w0/aei5dGIoyi+9rG6TWRydXqneGxGbACEJz4qB3BF4BCF41owzJUu91rUVhujb3oEw2O9
Sgi0fOsTUlbNjiEPl7eHO05zgktBolr4x9/fjo/tAW6HZ87HBYtqy/WoJH5+1ZM06nkHsvIASx4k
b+DAupx30Fx3xKvlIUeZopTYHk8srbI3UQJAZAWPX1wQxO61AqDh76/ovTj9aaVnUTbYb016FUKw
T/18Rd4UtYgAPXruTH0qka3JQUKRP+Unc9SxGLgrBBYHe7CPUEg40SUbbD+LcNQOYEG307TF7HnQ
MEMvio64GZ+xDqid31/kx6MDRSk1l7QdB3S867yfWX9YICHiRkiSerHHv4X+yi2X5lSTyA7BZ1G2
tMwKO/0adNGlmcAI/v6zjflc8uMNmj+ckx3GJEsYmNzni/vhw13s8BlkGbFnWg+eVK/LEDoM2hFR
J/dZlocrBrD3dk8vLvGIqsKeb1+n4I1RONYWp/9MjAB+Jq8ikbrL7iCTJX+4xL+4PY6r8w06hm3z
rn1oEGRBC9uSFKf9qKlLY6EA1z38ydo3mQZbxVsU5SQ8FfkfTnTGx9qGJ4dHWMyHurmz/X7nfrgz
OqvyAL2N3BEzzWBfdSfTbJ3FmKdbh/S1o6aHJMRlSFsduenRQ9+UtFX+pz+8YUmPH9yw6MtwBz4U
WDbTSkk/cdrb0bRFqvYWJDOIt3cIeo8MKLbBpYFWfx/66vb3T8YvDwYPg4E12DZNhxbPx7MJYw1L
Tys1zMqGZGO3zSkQNH3hjzmLSoCIMKRp/qlWmAuvn55GOk8C1bCgD2VLGFU/P42+2TuTjtliPyX6
Fnc4jQWYpjyLTPAHaXlrV4R3Ioi0LUeS7xWUkVPqpA/kNyXrWMWnPhUv4dRpZ8sYACJPjnE76O14
77viS9KCDy2TMXxi+wEpwGJ1aEySTX5/3/71YPz4Q7j0R1kCLZpZ0jOofH7+IYqeiKze8zGbZNrt
WDpPlo20aZSM9kaX9LMqZDiGNs7du02cX+l9ZGy7ETxGvH9rErtfy2xOf4jaC/GawEM97ZK24b4L
A//o6251CZDDX8rwS0ez96y5cXU0NXWmHStvqhT8qCiah3g0c+bFntoKXWBSw1IOAc27aTrhPQSO
Dq7ma2OWCwKrw3NTDvIAcPqZmTtqorEGmBYY58akvu2lOzy5LtQdtEm67XPr4ibfEfGBeIcJ7GMV
3HdOEN03AR64Cm1lkxj6HaFx9abFpQ+NGnQ2khp7a7SV2ADKQwNu9htiW0gOoGg+Fajk+JIHiKAl
QU64n9dJki9SO71zS6YimheEOzOSOEMCweC5s8VRuQEe+W7cUwrzCkYFhomQ8ngqx/lMBIAw1YFI
w3vTSXBAqY9OUIcjxIhogHi3LSlYgO64J4yJ+pwW8jx2gquY5bEYHmFvk6u0JHY1Jk3pLJLKv5RR
ZJxN5paUOLjV+P8WNW7NrOoUIA+gb2b9ii+WMXZaxQejwacVRjanmPhqIHe8pMKIF5kZCQoW7Q8L
xcdTpWs4jms6nCpNHrpfTmKygyUxFugqYR6C7o6YXObyqrKQiZ/3xzPsx/d0/jTPRn7PL4J9a/7z
H9ZGYZSdIXEG7GLqDH7ST0NVTJ8xZgSRufdJ0lslHeZltF8Gqa72Sjfssw8UNMFI8JznZba1HbNe
kgjRrAmlJUGBQYilNH2VQfpcxBVyIRhkBLU0DvlbJI39/iX92O1w6bhAaTDovpj0PT6ewem1jUWT
wtFLlEgojLroAG4He0OVkmyGFmKhxzjRDNIw/nD2/PXO8cmebkFh9py/aGoSFWYGcap2hYbElFxb
xMl/qCeMX58FT9LK4WeUVD8UZD9/O0YmTGxzZreTMUJxnMO7GgvgIrPBQBaTmjaWhsnWcvfNHJPq
ogPfZbnt3YgResqAs/S2Rk/CKhIsjLj/9D++9XRJJfMjx5Sm7XxYHVWLegU5CSkFU/jZwSt39DWC
qXO1yZXVXUQ2Ktx1U/2nZXkuE35elefbzmNLFKtFkTX/+Q+PbGlMoawNNFVykugzLGPHz+iscr9d
e6JHtzOMR2FmxUUh1h3h+03o6XZZ7M4x4cGfmpK/PAamwQTGJszdNm1JcfPz1YihM8jOwVUYxAIp
IwaggTPuDXs59Owwz7fXtIY8kNXpe/ziEm0I4g2mcrSzhvCeOyj/8Er8Uiq7XBL7Lo2D+Twj7A+V
YG1LRshu2u0CbJzb0kdxEYTdXWoTpCOJXqUHlG9rd8NZmOlluhFNoG6ZAoyrxiIjUF6i1sjJTifz
nKFEpWZDJAZ8HRHP75+gjwUhryutG93jZEfOAi6in+8dTqkMT0xW7bTUuRrye1myyaUGhp8Wa3BT
rZXtBYjBXn//sYiQfv3WmL04Nm+U4DzhfmySmg52H22U5S5IBQ01zykXYnZpOfMvdk3otOYah7DL
ggsy6uBCnym4lE265j0FCtjG3noMCYMGRX8L44ezco9RD39eeUOmo3FyM3HMRktbxnWt7UjTEhc3
HKgydXbQMAfFllfWOiX2Cq90CsKfY0qkm6S9x+1aNp2zEZoncLW5bxHOyKPPkXUhYFswercj6D7e
MgYvk6WF/X20tW0f29ompgtwgpmuT138DVFbAbbbOuUFSO1/dct1s9il8V0/kDFhMHh5jpQ2rGDr
f85RaC49+IdikbTkrxCKTLo0noebcehzNFFR8K0TG4oAhHNj/NKSDkXsjqrvm5iMTaJeksWYSdYn
vWw+NbS8m8oS4AqhweaVCG9FZhPFCi9/+/7bAGnobRUS2uHZUO/aCvWeTmdmRx/dOvR9iF3N+X8k
nddy28gWRb8IVY2MfiUJ5iAq2fILSrIs5NAIjfD1d3Hui2rssWWKBBon7L22cVnSYbnBO7ROaRsw
v5jdZB/1Rb3httc39Dd3by71W9Mn3lOmxXEg4fHUM5FcWUspns2SCJvI8YJjTI7Ifa4w8pXupaJs
OCJq2Y0ktKRWRcbTQzSksRTfehisKbPjNRUOmN9FNHePZKkg6L/qxJ5/xznSOKQUBVIk3a1VVPn3
fDZxahc1SRDWj1lDHJDCmF4aghFbDrYLsA/0cUskN82hIejsz8yJwkcuNARCp912lovaBWT1ky2X
nWFjesxHj/D0oG6RuTnzbzcmVDSjzz82JVAIv0vHNdJ4fzW5hG/ECZOYMde8VGiN4VAt1aWRlPho
fIGWme4TDojqUGHBPxlDQZCsVe+6lDw9QlWSt8ZjmdPzhq3Qqu//+6htRtLJorLPyIZThXQjDEQf
P0ePL22TkYc9R0fL7E5WIN3TMqDbGQuiaBq6P+Y9RCUsZrB1lbDP/V4vfvyUMVslzxwwoiexgcX2
xbYgxCr0g5e+1vdMxWKfIN+xY99+Y+izMnt01qmfC2Lqxo3LSWoE/u8oKBoIv+TnRalNInNHaA+D
V0nNHOSHZY4QcJMgy6FBFNmMcIJmB8HZXIt7Mo/yZiWwaPza/BoHtfmv7WiwmBCfFGEQMiZiRdrM
POLNJLUkqenUtMOKI6+y3SCWatfo2PwgIDnvvywUO3+8VowA1Dq4nUX3UKGpHW+/d+vcjKQZp7af
inr6Qv/B7pko9h3iLbjSoPy/mcVDRq5R7c0q2GJXd9cDXkYg60W2ySa6YbuOurBIxmVTGW8MngaQ
x0VydMvGDhPRwFB8cAOw7c8nMo6XE6KcjgBWmydNAO+zZfZxmcgncE2XEDkr+MO01bxzuDGCDhTM
CDF7L5X6FPFM1Ib08h2xPNryXgark1B4sfNa5nUq2/6FvEJx45GDtTv1muNSVe1vNgO4GcjipuE5
IntdMdQcwzkLplPbDdGFVCS+9IhdumyAaY00/8lu7oNsql3ZMn1J6ldSBw9jMdZnTCR3Q87OrprG
t0dMMemWOb3yKfAGhJD4WtnooFsstVTbrgUPNFgwis1CHtARds+Mitexmw0EBk7mUcz4BuP+KEsD
WCfkkrVQ0Fu0A4jC7guDAanZHbWZww2JCZ+YY/O+LFpdpQ2jLDPyAI16AFh5SLxVweDmEFTvXpJ2
5wZm16qfdPc8WvGmHXLrW8nsH6Y64LWlM96EaLc6yMS7hTyyxmxzwJGc4GOWr8ZEOM449x7+XnLU
42Vxj+ODx2vVoYlb5WJqJ0aFKBjwJ9oluMvKFDSairSApSSgupnsa0WMJ9+XtBCLEKgrGwF+8Jyj
xYbGT75cEh9HpLDYg43smYi6hfaukesx8vYy8SusJbzSTMCo/8/+KICCNfG3Ucj0zOMjOIj2QZ9B
ZdeIJnkzfQRZGPIQ+XXdiUelh00nvfOW+Jc5shVMcPOv0GkF4H0euQS8xd+B8WteWQmj4yQ4A3l1
jqqu8vGVUXwAz23qrcgpx4NWNZe4wO89RY99Qoq+ta8zfQVXE50ScqbqeqxfMre+JXUTX//7lZgT
f6uSi5rVtE3sssBVRGQ3F/QpXcyfntrmOXDwawJ3N3Fw9OYl6aKB1FR3gx5db0tFhqogEjFMLY0y
rpTwUUvCI6q4W1fOWMKHaxy02OpoaYJrhHYfUkweb2Abjn5HIJGGp27qedpnNh4hs8OGoohp5xz3
uqusGoLKtGIkrNEY1v2rH7jtmVyBY2IPT3bCap33hvwZFRd3s+reWoW8Hm4Cp1AXxWvWN/YvVw8i
dMbU382MxPeGpUoyJRuUajU46dTUGz2qj76Iy1uk/eEyWyrskmRtYo74w1wfhV02nnFQnjuPayVy
pkPs8NvCF+V2xEKzKQDuXaNo+FI9DlqTlp0G+9PFWvA8gfdeLz2p72mjn0yRc1nr5yInRVJr5pqk
LNzNBplkkSEbS4fUxPNFTkcn5nGXptbz/ABfkXj8TuJBckxFC7ii6BoWzYNp32rTeMaE4186FByL
MPXVqZ/Q3+NqRZywQ5X8O1bNkw7a5maogMgH5OV0W84zq5kJu0HKFiUHAz0txt+AJ9ReuqhXSiQu
FzmaxiUTyZbimBS3Kc8Prulsc0qVS8WTmSP/YaQzSH24Vkltn4MmeQ3K3Kckn2cQHdj1eb3Ehiau
QvlZYQkRqO/AOzg7153+1Z5ynvq6jraDaV2KClJCz/oZmrit+5VW4wftKntG/i10j3L4UHh88ewS
O5lzPXQOkQxZvTUIhN/FLoSDOv7h+e2fc9vud/XaKXTxFvXUo+PC3shAKQmrrD+4bE9PgUtwLsCV
MwO9PJxT0kpYys6h0ydq56XetMLng5MljrnG2t65A815T3iMAQD48ZdNbKbTe17OW8xf/rqAUHJm
fpOHVjC/YmErbqLs+329sDBHxPzO/E39c2CgaZfvP8xj9WWUArhDacdrvkFOWvdJw98gCFZMobIi
94J1zb0wV3s3cdfz2qPIGE6VtHHcBulJ/oDhiy4KzS0BNvVnJ+F9SiC/Iav+9Nj32WVo3DhsTFOd
RgX1ZK5/vHxm0hON5W5qhpkGN54wgLGLqLNhr4BgHTI8s7sq/+OktovxghKnj+XraBnDOeq8H0La
74tJAaEu8ZIKMIuzPi94DKFac5FbgX5Ju1y/DM1zGU2SiAlgVK5rjJco8l6tDoYE/htWuB73XVKW
W50xz2SdXoRmOc6M0lIojB5o9lS68xrw9LSJBO5q5vQIgUHJnB0g4qV4nXgwHydCRle9UOJoLr+K
wT1388wmg6Z5DV8rJLJjS2K4u4WWRchiPv2JKXnDOuAEHHria2rhI0CaoB2hMuW5myyivw6V6q+L
GE/OgGXMK+r5NlT6x+uAzmFZXrEO/lr8im0dzYcYNONJD8kt3eeTi8x45UV8s4zkhZ3jZcs6Zy/4
B1/EvvCNiOOHT8gyUTxnhK/7UxuafFTXBxPIq1+rlrD1pEq/pAWkehTgfMwO5mvzUyOQfm25s4iC
xa7timW8DIZMdq0eHkFBw2ttRlYI+4AhkRNkx8oYETLTlbBZJxYB7+GnxI14Uy0oItKMy4MTzNNL
r3sGmEqb67zu4Nn3sX9OVECWd2cAUhOj3HYi0qRRd6+IgwKicXJ3y4nVHBi4/jPoEj4HPW4Go+Nx
FTTjNkmR+hsMOVBAN7cImwTJgfMvw7eeAngK29S31LbpLBIgjWg+ebTJUZV9M+SOvopiuOAImVcu
mut7xa5yZdSxsWPvSTmbz3MYkIyVOUrdHc6pJtVi0zTABAdNYnUJfsjE5r/xxPivkTFdZ2C+1SYj
m4CJ9IF5z/wgIoijFdWgkhvZnyfTYHNKkM+lBUq9q525hvVK0q5XmvWm7a3ujr5sHcPWmiHsPM/A
bwx/sA6YENJtnRLiRmv3OulyO+uq++r7yEH/vTQbm67rPpqAgp0emTw8kqjV5LIsPbPd0ctPuLUO
EJBXSQaPbcBViNOfL5WDI0TCThyjOVhpv9NHxVB9TQSO9WsZE5YPS3tbRgI3UMEz9Je8xiLw/5Ci
pj/8foRW1M3ZruZ69aPSfJ7mtmGzGj9NrFlhzc/bIoLHa/i/GUsEZ8K+N4NleKep6ZJVUIir1KYT
GiQzHLwFV0jZz/aV8i+jE+FkGSggHQyBco7cXeerm3ZoeMU4JYATuuTs+b8GH5Ozg3P/CUbtvHXy
fLiUs6N5rwaQj6AyJitw3oM02wWFm3yqOqakSN0FBoX601hZ8TbmnIVuU8GRyZYobBxMTaZFBLo/
M41sgtm4UWr6R2Stz3OZzmzgkYSl7ZQdKjciSUwri3rYx/JhO7eKhK5wlORlgYS6cmtqOJcd4IB8
bH4JEnvXCseJZoWzd7rUZUlB1lxH7nYa8+FXboD5LPe+ghFOEChuQjcI+vpKhtUADnpL7xPt/zsV
bZt+WaTWbakJdCWIYF4j0aRNfPgvzPlsxyezVNUT+GiIM1J2u3jsrm2rzLs5wQbIs8q+DBNSMjLY
MuA7NEE8jElv7tJ/1DwVcYtNtntMtcMGvs6e/eVGphp621LQwk3N+3/Tw5IZwNyPX3x+GyxIP47R
PYuKx3VvdhRjDe0xerQNifd4Wk0KV3B9mNz7co89E+uENe8GI+VR3OppO0ub53xWFWsTK+qtLFPS
OpR6iocasYIh25MXpyeThnMpu0cW2wgTaxSsqTrgQHqZsab06qsp0UhY481SD1ZIMpnwQAguLdUU
rX01X1vXKK4z7lCUAUTID5BGwyhifE6i0AUxHR68x1PCxm0MYBaSoWFvu9HwQwMDCKwD2125ZWyF
zFxOc61NNrFdD2Q1WXHHbwi5Gp4Ve47OS6vd1EnrF8SboFuuTHrgPTXT6XGuz2yE4ZSZAUo6hUmZ
biuK0SB2VoyUwSG0k0GUb0/yhPbitaB//J37IqSi4JKlCz+nDqY1s60AjwEAoilPim3i43QpQcM+
Z3K8gLamKiOqbQcJ5wV2Hp+ujwAh40mNC4x+DbIbvtbZSu7KA4MTPAhGI/EHdVqv6yTa8zz9TLWM
b17mDiAZrSn0aaR+Z4uDQFF4f2frlMvCv8LFeI+MpTlzaz9shelHmqHspnY/uGWBkhCYpUL1ZIA9
7HgM6bWovoSv2hfkOQ7C2eWdSA9MOB3wowf2a2ktQO9k9Xg1WERblSipADX7ul352jeO9VyrbZsv
T74YX2dqF+qdVIfGGAdAW80SEJd+bjoHwoVRTFehoz+WKoy3eoC6V5FCOVQpMYuT67+3wkUI5EzN
JnNLoLoVpwNSHSJIH/83ksQ+eVyexJMB8wkS52qNRvJE2oVELEI4h+evtGsHfOCBvfa8hgrdyKxj
JvWrg+jqnBWudyZT13ANfSy49Y84sEiATTOw2Gz+tlEPjbtoq1M96pNddPOzWrwfLzbHYzbSCGQ9
CQ2JQm8ZJ/XwsXyJyv5LHKL+Gqvo36CZ7TzA+JuAhNNN3ba7DKBs25XcVTqJNpTkyBl0XOI6nod9
ov0akZJpHZTPE2QiLqvtjeGQu256Ime737cSbpLwYq7u3DBOZWXha7GH5KVzCe2rPRixqrGe40QO
m///l+u/lGN0KTyaMLeVgOEc71cA1Y8Ud1DndgF8w5PL3iu9zezGC+8eBf7i4eEtB4JvCLGvLwHu
Uvw/WwJbg5eetSw7w9785sWtjWoutkPb6H0nBLOjQKgjN77xHBjJt++2xqfuoHmgNgsQ7tRcqVEG
NpCD3a7q/KMhNmcDsi87SUyDv2T04SXeRJMB0Quf+XLXBo1DoI1qh7u7RRR35lJwQru21D5mkGXi
DnydHDndYDH8w0lJARdl0XOssEWJSPyTs/vS0wk+nhfTxSuVF8axOW0hBdtvGSpTSJP+49gikuq/
LgdB2U/eMwIwYoR0QNDmwwxwPaRYhI8wSrjgJvu3vqWunFFsTqYLaJ6AvTXrV7lXRQeHL0U1ZmFm
GjgYSV1444c7jeT8HF1a2JskJiFui99mZRBMDOV2iGNGGbP/XujW2qS5rs4etySkNqv2PkqikhCJ
JfWzsh7tiUkea5zjkvKbbN/Hj0Sz+jM2azJvTfK+pqFnt5wTYEeuwLgGRGtggItfoyEAwmc7u9S5
Z5YgjZVKkzM0f4+K/EtlmgVymsx7Ps1f/I5z6BlVC79amFsQbkPe3Vr6QULALq7WaYxghsbWnTAx
MrNrOwkxd5v3lqn1tXDSfj+5XCdd2xMrXFTumaKqfu7G7FNWBRdYq2wCBe1pj/ZnPfQPiCeDhW3W
AYjo+t8C6slmzhM/5PUlJ0tgKJ55Nbyx74IHokfyznq2AbRw4wwnz0KIFBjDjMWkJXrAK9QZTHay
zWdyiJuBPhd8if8XUM2KXd5y8KbY21lD8CUxob2R5wUYJo8qnsx2fNVWpzeW1WRPVuJ/BA0PfLLC
/FfgpDxx9RcyrezZB0fwHFMWhcQddxtLvpd+NX7C9P/jT0v6AgjMO/YQdcL/ft/0QYiOwn7VJhKi
QELPmB37MKdj9VxKj89wLJK/LXTipptAqni0DpZhBHt/tIaXxg9+/vsDs1u9I5ffxrLxX+Dz1JvY
GYJbhfp7P1QNoaRxvkC9gFWac3C+xkYPZMyv4r8CAkI5Kvu751QcXREak7CBsCU5A1/X/uu4fMid
NSqEsPw8vPL4aV4Cc2cT2/29JT2z3rnpGJ+dKhnDDI3CgTj0L6b5ycdIMRIWfsu4tWbFsRQtE0QC
5zJhfSYyEZucPGcIRJ11p6gvVlUc+b/SKt/GAwdY0TvRCyZouTMMQwPxsuOXitqPAYjp/h1TybrW
s35j5BtC6YA6LJNFXkt/MtdZ+dtumvl9brBde8UwfDq9/SJkYny7CO4NIsyTVcTh4mPbB6Hprkjt
6C5aRA6+zuQSSdW9ekmM0r5c4g3XQvFHBN0XFunVCNHy3rAtPkKs1aGV9+4nHQKc9q+gesDBx9Jm
2rdYpIJ292QwX1Lsfr/qtOmOvjtziz5+CSifK0QL0K7NOR0z+VQvQtyF/2SbSvz/F35WmVuTlNJN
VUzmq5P3Zri48QM2Xe2y3GzfhgUWV8a0ohbBcDLs76brHUZFgzzyRhHIJjIzLIRZncB2dLembR8L
Rt/6C1uJ5rpb6cYjgUJyfLu9ekp1214NrwB4AohqK+PS2kRDd3FwYcPtyPcVOeaA1hhT4ImvH9XV
V+XDQCJVEBzy4pXQrEHfWX32wK9CO2maSoERHslhLB6gJ1iwxzKZkuPE8g0oHQd8U84J0lRFGU2a
ke2SGkvf/IZsZzOMDdU6m6xd4/b2x6R4qLLbOnSDZL5PVeltAJCCOkjcGR6aXVyGYMxC02ouXdEE
TMP6eV36nn5jik28YtqKd4Y+hB9jcn6nQ3eTim/Rl6TfPI79eEo8Iu4NeyehdTzptkxDYCL1dlqs
4QORsZc146cf0FAKvy6OSRGplykpP8VQT4AMcuMxUQbH3COctC1jfs1gYZ3Mjm1h5TgLXjk4y6gW
h8MYUaeaFhx7sBnOjabMvTV+4+8D3TxKW0gF2HvDGhWhQ+sm2+CRAmMYIZlrxtrOYxH6lX6zU+Xs
a5DgKzuK5KtvoHyajM+5lSOfti2gM+xS0oE306yHg1M03Y293UT2BKVRmgdkDeIIN3hZR9+cQBW6
y74QZYKnZh6f2+xzKmLvQJnN/TcaOWOja5z3zaVsIfwLDNhkj2lz01EFEHulUHz2lrsBwFiGZjqS
hzBbIWEADqVC163clvjNboIIVRbNFwOL4uQOJACydRGbtjJugFklqH9pH/+zYZQsJeKqlNtZBNE2
QAqHvybQO6wKz2Sno+IK1O0/XXQRuS9sYCW73qi4Md+sMaok3cYtmn3iTMtOmGi7R21t0Og8x1E5
nmG7w09LpE2jZo24heyWCCPiiy4o7XZB/DhF5uxY9KlIw04H2+zbYWt3bzH/vc2sPRrFvdYWbPUQ
ABAYsuDBBpHk77JJmYD4/OzX1Bj73lUspezqiB/tu5bzZTCDDfmb/rqbhu5WNcwZazk8ecTDr/LJ
ns+drTxczuMjz7f86PKc9mKrqMJOquxhqBTjn763m9/d0v8l3Okm6syjnafG9tp5pK3JBvaqln3t
suWWGo17n0xZHPzFfUWydRc6b/fSNi9eY3vkWxrDuhHqg7hkM+yxux4dGsZV20dsvQylcKLlb2z8
sh83GAm78IZ3hIG3hcfNYzyvXp26GkJP+x4hMMV0SLgg9maXRVcDLe3a02koFQsETDrezl8kjr+c
FTwmyCps3L+lneRvHmzdjYVTaQtpd8OyIGHYGXf5qXVqHoOm9ybZCDLAgf5akvZI5KbctJmr194f
UujUV80icFUWVflkWxORFdmC0h77gmcv2ckv26sO2PTUhQcDKe4kxT0utf++aJalhMxEZxuSOkFz
IyomRliHolbupUEGT4ZCP78TquzjbWGGSaDAKkmIz2hVzC73cUt1EVQ7U0kbXFARXDNBTHuwc8D1
v+ZNHxBwwTKkX1xSQxMXJ13DXrXr7Pm1SMR6xMfxq1HzcFHAOtM5eeqV1z0xAm4QpBOIxz7Hegui
MC8kz7ix54LNWaNC8mrCmqXRIvsXW1r9K2RmwLmpF84Mhl4ND/xQAL3MAqX2prBsEaYxjgdl00wY
0xuxi+RXWZ1zMnRwHrnURSzse1Pl1Oyq7w4lPxdqRZCAUBESgnJE1iSnyKuDsOX4Wv1345Wumq5T
hwnNk+mtBOn/3M7vIPLcUBQeR5xU87qbp+iV4fFLkMPrWKKFzYJjfXT4g4rZNV+EGyO4JDoE+mKW
nshddtd5IJ11AZjwqIuSyyvI30rNfeEwK0jxLACGxFOMqLetzzX60V3QDG+u0+0e4XcItSx5zs0u
DxE/zFu46vlSwxKDvvJMKG32x4h6hus4rk4zx1rPtLFeTVrmp3gsixNBxPEh9vp8VT7Xne++lsY1
QGR1dFNj5DpqpnHd5src+kSTyNJPLxZHN2stv1s5QMgQiS5Y5QwWyl5tvsUjQ77WbNlDTS8wN2wo
vJdAxdAzlpbaI5jdfUbVek7GAbFDBcaJw2TCADUMF57E0ypozngAcii7u4ot3tY0UBp4eB+wtZVH
9j/1qQ5egAxtk+GUWdN8jKOc5sA0JVZTjH51AnuiYb5ym3U9rfLYUu8MFKgQ/PTgzty3Wfw1g9f9
igxgj629/MZN3hApFpgnOSXZisVN9DAXtrfgYo/ErhvOSHjnQigleoQrOoOtJUBRPIA0yHRY7A/o
FO0RZn9uu3fNGblNPOdPp8vTf6d7OhCz5BBPAesBE2TVtIdYYCfLVX0d4olIhzR49lvYJyy6UxZk
UbVxWp6sZVvKOz6e8uREQu+i+p9irvdEuUXAYAQqNn1gFBG7kyKzrE1Yb9s+inj76gmgeh78zmy3
vE8g/4KyTe9LlGwUbPWUt8PUHvdalWJ+qjyO5OLTzv5CjjKfHWMCkhT4y4tt+e9Ibnf0KvPTUBrw
s5wAICz43ONAEso2r+Js46UA8RtHkQSAhRPYhfXlZ8m/Hgft2ssqEXqAeG7/fVGA0ywpQw8j4Ejm
j1o5Tbwzp0jfSJL0H3uh9l7HF9JSjbuESXAsp/bfhCQtrLMIsN4shs3iN4wem+IwxP0nXBWGzLyv
bE6iJw1/bt0VLCOKnOFRL9WRUskp9d6kSTYKIPuSsDdIPjkp6w+vUxwOgHfZxeJJIdUxz8rXymCb
OU0sQvyogSbWyFWWU7PH0XxFaA0pCK925E7fWXRv+4C/aDR/ZAd1OlVX9Sg+e/lLlzN9qNdOcMFB
P/dPy5iipaCFaBvmgblOUcpV1YoFFLoJmB5x1X6DW2ctrDuAnB0TflKKLXyxumGfWd+8pQlRHbQ8
tNrjzMKO3JhkCHk7CZgGsIGn7CVjYnIqu8K5Mc40h/47G+hwBHkm61gYH4yEs50Zc9IW7vgS2d0v
x5u+IwZoYYSNg8dKRn6QERK3MjJFXnTolhXOweF17LwqLLrHKeNwz7QsrzJ/ODD4addcBFjp04Xz
pX+jwAIGNZAhlOFU3EqET27FrNopp2xtljD8HvnEqZdBlklXBhfg1kVzgOTl4vQDKgjPPsbEbgZw
mPkjeXKYO/+7ypfQGuubUq/lDBcGZqF79KaTgBxncQVJiEf98sCsqSas6kIgPyHnric3aNKwHFmH
xeWCezLozZU+6Gl5pmYkdWL+S1jMsEn76msIqgLzZEqNAOx45zPyZtUtwyXA650Y6rPU1J5YfLDc
l0Cox5dR8vlQgSFTiDfNknqblHwaRO1o74ipcYbkPNWDS3L5L5FYkEnJJFxMgjKCjT2VDCf9Druf
+ULOcthX6Er7gqg4P/CPSQ0LMMhQclaJGcBqhIE5ms6wt/oKiYnxT7D/Wkkz65gTkERONw2CFaay
L4p3c4AdRmzxqrXqISwshx63rrot8N1N7wwmVJiV9vin6gXpWmHQf9pjAKEGji4tU01qUnUBkHQf
Hfhbw9T8m0oNs5UJx8qsmExgJ5ZE9jQMvtZ2l97jUdyBoCUHw7IQME7lNsGvTWkTvMggPmfyY4wt
sWbnxkTKS+4dyHg0sAtPy/ivzhHStLN2QrmzRo5ApYqjYxGwUkbmBSPOn4cBNo5jcOGacAEIU6ss
Mp+HnLVB0fxABE+PnX0qKrsMB9Vjktc2jPQpuZHNOVEtDl8ltgqiDEHEIjqPfVqO3nPujYqeCWzH
yB94lGKuJ3blMqsVM6eIXC+qEQfM8ggGO51yRE92DlO5+i0m61oxNGFf5hyMKPkzBcWPU9ngMPGA
VQWyf0bKpATQOwqZYcz2pmPTbg0SjXF5PCTMRHtj+kfgayJor6bp6hdZSF5fGiZawztPi5+EAJN1
2g/ffg4J3C0o+EstRjZh/wHZ2UoXMEWgQLw4eYuDoU3jzTKwl0h/Rt2jvNKUd9gaGabH/d9lQaTb
DWLVtAN/3wTb7ZGwJewPymBGmKNI1lYsfoQJIbtQA72/+9TMgybGEy6qt0Bz1sFvJ5b4Bk317VqM
1bJ6ZGmpyl1s4fAesfxvyhEKkqe9n2TWYisrde3Kv9xpbqgrD/WoMNap3/9ji822PYinvVd1H176
wPbL5jeBrXfkspdEs5ROJscLHYPEqZ5VaMid+PgcADEk34k5jdsqSQ66eTyNoua7tz+ZAlzqPFqY
TwQX4lfeSCGtCAuY70rNHdv5bTuIBInEhObMIPIJPiUE9veqpA4hOmxTwJUhf+if27AfEg5yAgyU
QXuFGfhhuMGZfJMeaiQfb+TZIDvTnIhM6T0ia212bB6zWSnWJMWtetlCywvJHYuRjVLg02j/KKdR
R5+rjSNkhpFQZefZ4RmRZB5xMHJ6N8fku2zS58KNp3BwopFcSvujpMgI42L4RdwOGVFzSmFg/Vh+
2mymmEgWPzqBgQqS35BmP/AXqG2RTl9SZXtdF4hmtccS21iyTSfpkrqGB7+fr3LqIz7iqQrZ8vI6
6l0OQLBeZKiQ3+LtxXdqEnRMNsnaZsFwdrovTNcOE6F97MrfXeKiOgbAuPJM1Ch281GrbNyV2ucY
yoztDGoWXAgrBcFORPb8QJmz69NRbMSEFHcSuGUkRPZaXU2BkVdOHLeUlNJuJhqy0SfJy9qJLLj3
WfA2dz0KASd9jkcuesv1kU0Z301T75nZsorN5nVK5MNOaIal7XJaSvNTZ2xWnBxO48O2mVckfsmy
2XtHcsgCNqhByU5MqeAfJqoLA86d8zBCOHYsQzs1d/6QHdvIeqPDBRJnqD8L49oyCsSad42gTXdt
Ocu0naxH/NAMcprjDrDlwPqSfHduNbroCtNyTzwwGRJIVZ8HOp/NQ769WqYR8nGfz9uUph9BW3Fo
QKGsC/alF+Ul+7rmqLNFZDIA0JtK0TMGExl90gZqm9CnjbMHY86kj+Y2l2YrHurWPCzzgBopy1Z0
lEStFd3N5jIGJrAmYZGP1GwelIsYETAmFsJ176YX1A9pF3hRjVZB+qytl+hHgNMY8T5u05LsmUFA
AG5HPEuBKLZNsKZmvrRAH0BKg9DTwuKAlvM1MeEdpkLspeDQjDiCV0PPAzdRzrfMsmIzA5hbSSVP
ne+hoU2NBxXpJWKdNsf1aZItihGt/1oLu243j94RpzlrpZBwzL0g6c2BZwNJf5USPrPuixRyo/qc
ZanOs1X+9X2Lc7h8gWhOLtQDX5tPYVXmZ20uYtMP7rg3Wg89cB1cpsm+sKB6k+RDE7CSfVdT8psU
Qf/sWR5EkgVJg6phI7ivDK2AqHbzjxSqO+aU+mHdCTDSzCzZcWbmthQskDEUivWQthU6YrywnVns
eM/Ibgqekzq69Wm9iSxjv8huXxAKzOgu+pr/+10IpJvFwqqPzqMeXql1AiKk0+cHiVSUJsrD2D7W
eXMbR9TcwF7JvuxdHPcEAMK0vzLUY2PJktExn/yYWisJOu5OoRIUTcGrAytecp6lbQBgPS3b0Fcm
d0RE4UzEUjJSOy8NyQ560q8TsXE7Ra5wS+aL0fEAmJr84MAZ2ETsUg99aS2s/Zt91pLD1lfTWTPP
Aw8PSpCAesif9NMYYXtUMA8ApW+FBOKhEJjIdCvaUzsu08ZN1b8UUqEZuAHzpvsSzBEHZySeHqD3
3mme8sn/H0fnsVwpskXRLyICk7gp5lpJV97UhFBJ1XhITOK+/i3epCK6WtEt6ULmMXuvjamRi71q
uouf469Ocpe5vYFEv1axAn8UoFXGAFBo91BfAZpiEFOTYPuPdooUoAhtCx/zSNJ0QmtU8bii+s2K
sOjGiYoMz4w++MjKx+ucKe1zLlhDiQev8ZaI5AjkimaawReAg0huhgV0Yb2qnk5+AIOLHCMRZLLZ
2NbsJmfxBvxwdPNPbe5vYyHkqdv3e9VLVdttXMtOQjNinC/X7GiN/ha0LrYiw2t/y1U6KNkOU16+
lyk73LSeYzczHxukcBelmWdj3SgMbedzE6aKZ52NrxqKb11WOiJvtkZmJb6BL+7oWuDXqvEeh/F9
24ikA3TLb2JP+0pOWPKCsa4/E6k9osp6Rav1ZIwdCSfUvQjRSg96K1t//JnvxWg+o2QCxTLhnOkq
SFljOlgcSA1S5YTjaVR7TOAP7NnyKM2VxtarQ+mb5MGk661e0VJkJuwt8BDx6DGOTc1zXvjslFuC
lmxPPEH/fat9ccvMPg+31VXH+l+5ZN8ND0dQ14sgAno7L/VQhl/wRUHNbkDEkV25p9XxI8ZQx3Sz
/GMGQSREmaVZw6PRszJsclRCU1vWQe2s20NDNir7WdtZs0jrFFmJyoprs3lNnR+LkdClX9ibNF3H
HJHG1JKEjEvOZK8hvDz71wHA9SU9wUyyKNfVC9afixgkoVqdooRp+zjb5j8p7ozVXRAor8OLr2At
mosL+aZzEYmVx9XxTpDlXg00uZGo7dfeRY5Zs5JSEDxdb1Nx5zCycUzkWcsYKovTu+/mP0j4Dqh3
M1AZWRrPjxu7f+pO674+TquVRopkmtqFOMxocWJd7tH4JlAyViuxjok0nzK3fNW5Bwg79l7qMquv
xbaiIKQOWAkZCISxUMo03HdlU0eYH+JVmlzHe6Be4zcPZSreTeJiZrttI1aMW2CZBSnkNuLGDfxt
M2QiclmrvDBY5d1DJ+nlT7o2X9miE2S2ZaSFPDZppT96PKLS9ZfQ1Lv7EgbbeWhuzJTfN9ndFVr7
MwpXxIm5PY+ifmHCZ0VO5afHQmxY24mIQXw7xYmbvBApZUHQCFwYOZQGr0mLeBN7MAaj/uLVsr3k
3ROX4sp9hi6qBzRrUO8MFUPazpwIZrG3J7xPJ4gGbeTihszcVj3QVyqrXcKz5E0GtNpEa60f5ejI
q9XzpkCj5fJNvmeqNdqBr4HVAz165yLhhMQkiRYEE1RxwRZ3PoumEzs55s0S8nW3p8lQHd11d06l
B6KrkheCXrvnEhq2BjpAb/T5C0m+LLFtsJr23zffuBZjGo9L56NFoiGXFIklhI/aUNQMlg+qikPa
TkpxUAtHa7E1h3y6eSl+Z8gMF5O3hjSsPcrbRdOfimgAC3dwDYI2NisPU4sCF/UCUnbIvMaq/4DX
RipGPE+F9D6xWGBmy3JqZt98WBciSwo7/U0a+Q4XZs8oKbDdjPQaZVpeSaqNbN/h6STFLSQQIthE
bx31XL54fv3RNa0WYxWoCA/tmQoYEN8XQEh6eQ8lv6JJ2QUdejzL9b5ibMbZ7gfOnDzW7JCtSl8j
W6NZmhedPB/paZGf1DVgZHIXbVJSJ9Pkr9Y/ue68wFysgZzoCjU/n3rbG/6NENOSyDaPFZzJ2BIt
sFh1C1dO/5n14N01i0tjWOwybqOyE0s05AQ+Z0It90162N+NuwVkrV9OZwMNe2wo/4Qio4UyFCC9
Aebq50XUmoI0G7DzeNbClhAVrgkMYamJrsmn8rLGRYSS2zlsPAYg/dYQB9MAHpu1NHsQnLKtrlFT
BaZyu8CeTUlAkEa8UEHJjgQJku9SnbWUt7Q9ktRGtg1AzNfN9sAIO4y8kphK88Ae9wey2aXLxmf8
bebjiFS2LEiprVRzV4gSPk47fsjah02T5UdydnUgulXJ3kmLDW27tIoXSi89pstZMgRu6oVO4j7m
uaqQdqEkQseCbx8cFbEwBCaJJo917bSMNPYzy4+gUCT3tG4LnIj6sVyQScrqY6yoS8ye3A3dGY5W
tT1D60WVCjgwbmYn0MVC05iUXyVeS4pu46gIdYichMGM645kv+K+syA9h2rudJhi3ueC+q/XCSZg
ZjZRXkbbQj/iC1aMuVHSV/Es5I/AOZ5Y2ckfhLppMHRDer/ORKAoi2mNY72k+k5wySxUvoRJJ5V+
bNkxMoRz0T4RVEjkKDHhVnGxtBemWTWzJvcdeQQB6nl1J3SOgCHb8bZJgsluLtqTItyxJNRSy/tX
x+q281RNU4ga+UiczENf19+zYKOHLi62O3yQ7uonYeXYSGvY17boDt8ne7xsXVPcVif/qm0+MAE4
t6MBBvwoqdf1OzOVU4ArdYh0hQxDoc7w2jfdwYvFzF2cJYFUtDQkyDpze68TVFm6W3+vpvtCIU0p
BlYwqbdCy7QeNaFnZ9mOT1xfWzgJSiVT8W5bqGUn+6tsOi0eIVB7GUIH4f9ddNzJFuRW5rE0HHtq
keBpiHFGjEQYLjnDAJnF9rihHvjoVj8PgUdcuhQptEImBAriT5niIy2J0BxZE62QH4+jzNGq9c2D
pABBtYr9vyXQxSpaM6yFEfTcNE3lXQYpc+po3hmHtSaCmselnNmOo6bZcnkzVOUCpZH3rpRPeBUp
QDwqewAbwzg9puvwue43fk7/XGoXAAWPzbPXeeIGQAG6u8ZhoKPs28SCKgVAhK4TC7mwxOfn3C2q
6OE0JT+UYfwlpnK6JCmjBi+Xh0YSS1UIzibDgfjW2sO30X0DhUkIvpl/2rV5gJ0A2Xx9dKsBJF5V
vxdbCwfZtxDIqiygT89CVPniMFGTdn7z5PWkZKF4k5dpeWd4zAxjj6ebCi2wFhot3d+HQyTzlUbj
kLC+DqFltS99s5nhUm0YH1V3Sda1iuY1v0tlbp+rTTtYOEMC19J+tvT/MgiDD2jAgSKpGqeBfLQe
c8KQEz6ZbExH0ZYZ7XxtiSuION9+q4YwJf/iq3UKIL6QC3ZvtCVqdJxzvPGERfbEIhod4/JSExGz
JNJdB+vZLqXDyX5RSe3Fs+0P0SROtiZOjQW50c0b3iC3R6Q04pzDeEWFaKmoLpw7lGtMOno0WHJC
Z1d7HCv/Z9cVSoaIqw6oRR5S1oJ3E3n1szQ+cou9m0+CsCrMV5ccNVcjDMzN6vzOMLRvCg/GFJ0Y
7zZVv7I3YQxB1VrpDMg76QNZ464DkfFequG7Y+y1EZQS+FkK56TsP/bTylHIbqDsyrhX3ZtpmJie
R74dOF5Hk8L40A5kc9FK3MN56o5515LAlqsH9BR2sPhEE8wAZ9tmTeNO5IwiV5uRssPwf9tSdp51
lDTdb77M1y2Dpi6s0M7ZNSrSccLcLB6YcdWXFWOzV1ifg960d5VhHwyDzV2ZlDH3PWwr1OZ9PdNY
uR/V+soeqjtZy5DF3QvSQjp/5i76pkXr2BXcOvVP0zSnLqFsHbAGNklfMiHIA+Rexq1YFsEWD2tt
abLPY4L9ODW/PRhIyBy8nyiOf5Y9N46tHyEgt/JQyc3G+l9kkSuoKhZBOs3qv9WwvQ5mRhKm8jVy
t7SdLurRGCWEJ2h9jizarxhT6Ff2g+HS6M6tzpAGDyup5V05/yAl7Nmkenel3z3Tuil0BOd+mudr
2q3sdhm7LWnyVzeLkaHCynNJW71w0ZID8R/jVOxvI1B4HAQtG4wdOd6QeVYu/7FiNA7Omv4rkCNp
NitEo5s8lpETOj6C+za8osDpOVzXv3VesG7dMP0l6zOdB75u1pCM6/6wD2Plt+j3pkiwazAB79rz
iBor1hvzmDXpeZk7RnwYGiGc4GI5wUTI+Wc+gwpm4MGgr+Ix0/+gSiQSqOO9WOWlNOQXspjAc5Is
nhRXrYNog3OYqFRhYNdbFz3IWMIqiBb3xjidhOneO2jCgpnodNakrMq7huXpZMI/XZr/+pq6uWVY
5iNRCsAQE7/icWnPizGcltqLOqP6ztm3S1YGVHdc2CY442PiE/IGvHVBA8tYO8C9UIe2i4kPvTXu
lLY87UNGvy71U1UaazwzCdO29BGT/afDhOesmyRH2TIezY4hNr4tF7d5tC/Hifkwvtzq7yac8t5w
Bhec/69LwRVVb3SAsHqRtMDDN2mY7SULYeqcjZw+ltLnn7eyp6l5yglITrhWxHyaR7c5pa26Iz9P
Rl2FiN/UKu4NWC/xYo1mWIqR7GO7+ZeK0bvIyriaNWKswWaollsn8QzvbL3LK+3HJNGOoAcmjovx
gnj2B1jUeNrggA9uzfA7i6mvBtUwa1dsYiuZmfGqf88sMRaP2Rlp3yVaYnHERDqQz5gmuC4qBsvl
n3pg+1BWHh9vq/1Fk8NUcf8rudEgWlP6UWkM6jqpoYL3240feT0tElMf1soUowZf2pM6dpunSzkg
dHbNdiYJVJeBT/aqbtAy1VR2JK0A6873jkraQ5w6TwnK2UuzsvjfV2TVLyPAAeeMzsKDQSnGz5in
GYDG1qArdxhd9rQqXTJdVnQwXD0h30hhMULQ0CVP6GqnJf8QxGiHk+L7cDRwBUXzpCXs1bIhm3Fd
Sw6JSVnIkPwXjbkIxdYOeu/uerHUR6ClbKkNO05d8eiMfhoU2LYpRK1jSjhjsHruHaJx8uuGDP2n
9lMwSDnZ43KzNeZfiTOc9WpAkEQVkwFIYP4zf/KubURj0irq8w1EG8qUajWPKP7fug+XIwr5+Ea6
qhQnTHR23C+te/RnrhCDLT7XLA4C0KkR5T76d3kAyweq5Wm2OypnTLbxO/ApWvUVCAs8S9oqLjzx
tFuOvbn6OykIm+QOE3kAt8+yVVAIumPMvwzrWjOaUrwa5cnHoIEPpAXrvQpnh78YoOzQHU2dELRQ
LjdNurEaggRcdTPrKvLhehSd5tg+J2vas+y8Qxx52jLNjyAnO6E+sZsXFYSwqnohjWhDF74+qy2r
D8n2YIzy36AXyNWH9NyjPtPEXkKbgEMJLhqL8rtSZGV2enXRoUPExjzxosstBk8tDnpn3Bfb/Mn6
Ldz6zI8Wmz82eKxkB9EfkQEedFNm0RyO4PudMybEf5XbZvGA+4t35NVvnU+92DfhXC2Fm5EyMiuO
w5SQn14MsZKDTTPSP83zgHnWWkw6ZsEwJvM4dTQAthhyiXXlv+YBv4nXLb32GYVxMzS/PCzUpaXx
tzCR17Tdt+WLS5aRW2K1KhxxE+90HYJJUQ4S0oQ4hy+swmoVkW8N2yEtNNhdJEByC85RpZMMVHUh
MN/IXo69n+G6t4ZPDGTfTa5dRKpYtCu053g+VEu3y6rH7TNgfC6bFH9MXwiGldHaVe9K79coY4gk
KPRDI9FS0NoQ/FkSujO+KEvDFQkaZC0bC9CP5oVMjOl4VXXcYFigiQQbPMvPpDPOrtNK2l9BzTuo
o26vM/QP5yZGnWEW72uKfEi3EgDBjF0xeo/fcIZT9gYC5oq7V+YQ1TqvjhsN79ElUZIT0Sv/el3f
BC75V5EgYBCyCVS23EL8VBsxqmtqnYqCMt/1NmS+Y5T4mxkOV/e46Fe5A4lXVMQEyOlHmwAyckDw
II4rtniD9XlgAi2hxEfQ6m0YczyO81NhqIad2U9B05JWfLnEfRQ4tU1OvZTJaUjJEMIWyB2UP4LJ
qE+zJ69FAqWzoUCmr+XsZ3VrOq8+0YN3KbsS3yXQuxvAheRyXYN53AFWNkWPucze2dccA58B4u0d
EaDlF9fJfgaXqtaQze+sI+achf6tah9sWuuFgm7+bKBvKFfv0fC8n5IaBUriK1gLFAt9LkJYSXei
I4SQ030nhhYFjoEATQ6/ZWt6A0a42tW1sKanYawjMY/tA7PdiUSXZIstK7tl6XGdnIhd2HfVIVGt
S5lxMbA04pgyAtYABjvLSaHOm7/QR1hH4uL2Q9p93hb2NVsvr73ONLYb9vgVnaW1N1FcKsSTRhoy
kMEDjrP/rld8Y6lW3PAMoKooVz+qcBhX6JuBjSzpoe8QKvaLx8wZ7wcasOzoV7DzcvrzXLBYaKvx
3JcZ4wrd+i590vGauXgjlQ8zyKw1IWXe26gYd675+uRNAst+n5CiWj8SEbo+EWKDa4cbO9QtRqM5
KQy9Q3DNYtVPlucPBydFf2bxTbfj/MDSHNSIIO3dIOw3RqPz5uwO9lVjKq6TdFaL4hsk19/GN0+u
yD+0VAc1N1sXw/D+dJChwJ/IE435cWildzFcTTJWXI1wxH7Pr/XcKuc9Lw3GAoYOgXBmw9nJ6omI
DzsSHWjqwmYvv41xByRFVh4bwMrIgwndMQbFr5b9CRHwAI3VyrC+Nt/41zYYXvAceut8T4znwwG8
rekARnec9UiX+CZy0BOzZlxRU7GfZTAQjgaGuFQ5IoRA9NL640diiBfXSgtQ3SwFWjABwzJx4eOS
A8uFWH2c2z+JTP+rR0yi+fYM4q499RkV+FwlsT9MVTSWJuITUEPoaH+YRSPJrDI8taU2BTDP19Ba
6yFyb1aCsMVbyc4wcV7y2WzJErWWnp7mVJzcgX3wpt5bFFcMOJDIJMouI5s4M0eRqIsSvI/wEriZ
J05d6T64BRcpkq+M9ZNEjK0qqpgynZmAJRNbYed1qroY16lnIHRjxxvVcBJC0VEa5iy6qD1ilEJY
LUky8hLDDEz2m+zM2PtseZMdgISwapR1NOX0MxOmzfu8Zthhg0lAkmJfJn/4ZWxeAt5gstSWr/a6
dUeKaXFX2rfe8muy9CzOOjvpIgkfRcvN12JcfDzly4gcBDNDprWv6cz6wZtBrTU4oDDtfQ8EkFGg
kD6QaPCq+4/VSYG6e3Q6bfZLjMFt8pnWlKbz5NVCv8+25sc2iY7OSI0vCbxCTfacdYyz8mFyQ0wY
x35ErqU20yBsDzPXsOeOEp4aMkdC0yOb5SRobxMwIqIBvpZX3b/akw9Wqv/ZPO7Kxi6vSQol1TYZ
0CfZ/62cD6MhOr7TlTkjOvdVE/dpn957SVFHhiK/QTHNbO2J3n116Oe5tC5FBxDa70/aZBBaaCbo
BkT+SILxs9z6+WwqzuKiQZm0uDxarfU8IJFhJ4IFw3smrNxnbuIArTONvfxj5ykxJy8zNlnZLw+4
ge/KYSXSTKoz2RNAv8RdYTnIAVlmM8byp99+l+GsEypOW7UHiM2PkzfBO7CWQ6khV+rIYPVmbeUN
yH4VNKu2ts9JWSSxyjPvMNPts7Cks/DyJfap2wmRBVN8qzX56zv5GgwpibtOj/u+0jzoOWyw2TEx
+8DjEybw1TBGMCgDSxmP6ycEBxqKrsYgWRsfojjXo1vwvfknRTGES2D5I5A4ODn4LQADLNyXgyeL
v3i6Hlpn5ev3P6BO3xVQYBldkcdeO/6V67clKezQjLv4Il/oLdPPHMQmGYN6R2wyf+3KN3hdS2jQ
IscmU/KeQxe8982HDAi3iF9mhaYLnnYgoSVESAWzWJRZhI24OZDf8Sh4BiEEIuDxPhoCB+xFslue
UXbhJJs6lvE2eSOzq5GvN7OOyimyGuz8TJkh6niQtpoMNAohiznL5cCodZN3ZXxy0GpmSn/xNp8n
cmWw33ygAHfCFUxObVzasfi3GFvPsil9r7T8XTOom9yk264G6+LA16V78FvlHzQiOrdJ3Pp8eXW7
RQNsl30163L0u34LHDG1FCIbj6GOmIiw5i3IG/+vlFRcHTDfoCuo7jmLjPPUS+AgJIVgE9QxjGkB
iXfMjbvls16GNrYNYDucQYe5Quy05e+w56mndMxYeQFfQd9I1gSHh/UorGClMUXCGZ/P/7mFdWC/
RxLyimarQYbDpJRrsslfFuV/ep722e1pm3quIrsY6nAW0z8pxtcel4JXmi8ZyuRoccTjZCo0b2SX
I6obCjIP+CeLgO2ZWQ3rpeHUw9ALawt3eJVW4Lf69JUztg3Gcq9JCFaMUl4+vQeou/AEaVnZgPii
mJ1WfqZ8QgGYVe2veOlzRCpALpPgx4aSy7JpiIQP0crJqGl9M26b7IY45onA6QJCjM/IkKFzaHmV
9Vyh8N84hqM9uP0oJ3Js6x6DbOMhr9Jnh7X7ck11GqRkLD63NWeJpRNQRLhzOIr1wJbQi7hIXrS6
uNXFrvIqiWBM0s82y55plnhhzaY6o6N8KjsUp/jxQh7TipnQaEZrXvPZxFM7NcSg6N9ph9x1QBbA
UE278Y38aHL7ceAZFK73uHjLF5JDVlHspozZtGlnmbHJHgEN0m42zZl5k6Q9S1Qco0F2J7a92VF3
hr1PrZJBYUQY7UDaSRokvf6V7MPaJmkftJy2TyG0PKnRrRg8NmnQKRZsKMCEPQ9njZ4Rd1DK94Jk
dEAfNJG4WOs4nbHBmjtvr8JgHbars9ARsdv2TDJL0wWLlvptGMuGiD7fO2IdjYFqIeGq3/oC95+6
t+v2b2aaHEva9O0R8B4ULdmLGdJmXckrbPtDZ1G66n711eesKu3GuR8RYB1z07vLcrqUelOskAi6
RuB0wXCysefatONG4ihlMaE2/Y6bK3AFynH6HBz9lQAGMGcMFJjZeSjJmiVcsxJnGB6QsG7T9bA+
JnaGwiXDQbQypIVLo+Ex8zbMovU90+ukTlmcq0ebCG6ihGnyRO/yltkgqgF5RC1CU6230U+wce/O
jSGgkxVUl1z0J7vhTQc1eb/SHEtN7GAN/GLMrLXXiVZaImllCYKrnEMyZPiDnHy9CJjDG+/HiEcW
9LtHEIj8Y62pF5cLwp4syz5wa/DZ2TiDcna8c99mB7ue0ngo7gpKloOTWy9uRhAnH7MwX/Ouf6sA
nDLg5JZcGhewJ/Y8YAdFIGw9DSA2j+EA8Ap59/gJBbC1tQ1nNNNvt4NIN1lH0xsIKdrklzmv32ZW
w0+aJefqTHci53+5YmWLwfa3ol2H28IToo/LqffKJ2vpXq2xy55I9gE+bZLAm1s8V3ncJ30REiWj
I+Qrfy2Xy7r3ebVQxscZgMG4KfLQz/md1f6Vonx8xScaVbJ8bVaUrgmPaFJMrxQUfCqoyNx99yXy
hqY0EYeRvQ3rZfqvlLRplflMq/v94ejPEDuYqjjAXDN80g6ACjVSL6b73Mc1nr20p9H0mJYWkk2S
tQGP25dGnal/tVjyuAQXHtDXUTlEy0AQQ1QW2KtBhBsaJmd7LQE+kTp2Tif3l6+hsEdj7/CcztD+
g21dGdwhAA9rWx2tJT3LTvsnHcs+cpWMzrwLxf+0HNo0W26c1gNDucEmyZRVkDD7W1HlccF2JiQf
ed0P9wshIjytd9XuFPGN9WquDo9NpdDWLNoTv7Hv0jkNySx4wtUcDylCQ4bfiTt96V1+dhE0dkn9
7Ps1a+pUxdDMBCU0K4ypwGyNolEt6qdEraIskANb4yPhcrOT8iwo5BahzX6BVthAIDFfNcyHh5rR
NTs4fuEaWooA4FKBIJYwb+D32JEgPB77hTkau/NbSgQppoKbKuX7yG1xJpiBseUWbJLkNW+gn8u8
Yrt35vLHabSfDIQNgVuQYCwzO5Vd99ank2C0LZ8SySzZHm7bapfAz0UwEcIaZjaHFeNCZCNHD3kc
1pFddtRoG2oMUmp3mAMzIXCygCK1cW918Uof/M37Si30n7likN4O4BWQQyd4KcpHYexwSmUHmrn+
m4EuBDREj6o4L+wfWN6bf3becrw5xRN4JzThhfHQdWZ+P8Fb9pMKcWXaYwyziybmhhzZ6cJZM//k
k/qSFmoFe0b/sOkP1lb/5EOCeaJ6byyUP1VLoBPShtCjqGf5M8baa+tw2vduTwAuI52wxJnJTSSi
vm2veTr/g7pRHNe6em9pHAuPV76yFiOCrDsGriqvePpnxnMWYw3tXAp+Rna0RsNmiKgEZoHzQCoO
3Ej7m3osD5S2KnaEJLPwk3+3LYvI1Mf4uBnPY+euZ+Fo345jW1Gq58ATZNPCk1BXVeCOQq8DaNGi
zKl5bNBSxF2LOonp8c3RLAfLy/Be0eMG1P56jHD0AZdbeudP5aNp2S9WrR1hE5Mk3SFRmDuitwZw
zGRJxCRrPw8TMkBylwj7KEhE6DVa2xLcMUPKx4SVYsssuxZJyUUzXBd3guVLz5L4fH7WNH+YvVYd
SsgDkZ0ZV8t86SHXBWbhJgcxmQjERus26C3ZLkgTi4xscx+0mDn2B0L1tIhWClmGz4SxFM+a4dAF
SD7tzTxATM/ZiqwYkpHhlfsYtyP6rdNgj+gO4gjfXcswYaWNYOwnK7mzsYA2x2YWb6P911xZzBR7
NLFXoZmQmDapR+qUeSOpAiow2nAeyzRksXcgJLLGcOjdRFG9jwkddLqPVOfkNmjOTbe6q9cw8fTH
ryRvcxzn223TiuHQFxqjJc9bbk3F9GDhIUmszT8Q7oQsWBocmEsSISIWgWQXG7Sie1hc7U3qmn6X
5I6F3aBlMmlGBmvFcUJFu3n+GKaT9+ouOdJcACCegnRr9u5zgnozaBj7Rf307K1efyQS85Ek9Eud
Nh9uob5yN3Zzu4YIJD9dBl2YWjoCgJGYluQiEbVoQOHOItlu8WYP0C8nJCb5Pr52aUemA2RnNj/2
ykNoN3EKZplsb1SapK8etu3JsRFLb4LQAsiTazj5iKm3AiLemO+t+OymEYiVO2Q1OWY0jRFkN3/P
+YKFoLwzUasEheH7B33cIIo482m1PKyLI6yOVqiDAViUsRS+HUZ+dLD4hfSzW24NwvXGjGXPrGsA
nZIC7bIzWDmYw97WvhipnYrYG7mJSoabwcYG5NqOIB7R0ylzEQfTVj+5+50uprhZDWnuQ/4sfARR
lckN3U7i3AnSt5NF/1DelB/xFDdouHQU30enGRGBWFiJ2tKNfPWkZP65MTjDAOEyTsdDuQ67AtX8
U3XtSpDgclBI/LFGqJLhocLvkm8R0d0ylrSL6cCgZ3NRRRLX58IeHlUPGjT9x4K2YerBZnAd8HYo
tX1pq3+39X9yRVYTclpP5H86I7vAG8MHwGAj6EmixjvZgUOjrwn1Ei7gjEiHc+Bs0goQj7GyLDSp
Yi3Gef0yMUSrEyCwU31yS4TKs92Xl5IxNLJFGRDtip3A+KmTFwSo+JYwmfXPbZN2h7WSx3VXpXqd
O4dLWf8b8vVdm19kirx7Svm/coRgECzQ/RodlER8frMcr9nErop7ywn9yeUMpbgBXq4KaIEduewB
LuIDruFnLeeVUy6/ObNBZewbVOTY8dzI3MX0/T7rdmAtjR4/UW3b16Fp2sjTZnIiwPcSKkab2LDV
mrvLai4ytgbzv77cV9Q7F5FVN8klGc+kpLkIGM66nCiBOyNX70dwaFOa/sHhhq6pQCFdb01ElGIF
8Dz0SrQZS0JTU8kH6N7VfWpsNoK/FXqelWnnYtg+PI+RwIrp3erbJLTkFtBN5uCRiLdqAWkbbJlC
6sjDzDgfiGk0lNlwsJJdUuvpY7iHaFM1wK1wGvVUD4I33UPRWTzgNXSvS+fcqR1h0xRmVM7TdN5c
7T/pYXyzVkYCrolBu91FZFZxszkO/z94cxaNNg5i0y4SqRCY1fJAgltPaeTEzHC7h6pwjtDjUcum
aRc6HDKeZAUDrbGNcLTBSBntD7ldFt38WDBTODuZTFEJh1WGS7fDzZFrGXxMuOBYjA/9wH/d1Eo4
P173qqb8UaRb8Ykg5WVxm+y/UkZkcxKHlj8XCWcnCLz5mnjY6xzqIOVBj5N2d+eyuwZHVXahso9m
i0/Jbga8Nl4731Ar6SE8zuXvxLVqK5+dXT09mL4mQ8dkvtgV5qdrmBUOLwQMbUFNb227nKez2L30
tWLMziK5lVl+zbxahcnsf5U55iRmQ0S9dtnZqDj6++JxMzYzAF72tqnSj7w8nzg72YRWqHzQcXw0
A7IuI+8xBBv83LZ6Lpg7UFQ82A7OSthOY1x3sSTzLG5pFeZhMK4b57p0K4XMpyzCKdXPpsV0rGbR
hYsNQTBQ/9At4nV2n/PeptFzYAJB5aVUTYJFa1hxrssl4VYT1oAdAHFVzGN5NpLqB1TmI8coAlSi
80qNcnxAciu+W6bma21YR6mV7ya+63Ov+3c5bz8wGgbc7BBR+nYPKP/CDcJCyBby0AIXY+NmUrZp
9l9VTz9QF/g1jex+XLN4Y7JxkjvInc2buGyG8V4vXM5OVsQEiLNyu9h18s9D2cvESeujsVpPrZve
OYkNz3/KxEk28McTsjCJkTtMmd/HE9onIhXTaGEyCzItAR0+BnJwyzBLGEDZrZjPi3zWSYEJvBHd
ikjYuro0N0gkg80ucc+L+auzdPZ9jsZvwf2YNdfgZqyu3bIwqfI/9I4Vv1bwoRlTd8w0h6/nvEtH
Tl6sJhqDEjDzmjxrVrmxpndPW9VcXdMljDJVQW8kNEr7H6Kvdj2oYNqBlzOuAc1KTOSAW6ENVxwx
F2/5fypji4K911nRuwcXZtwhBSsCmZOkwC0ZEcuN48VJOodghT6yFFaGzNKtqE5enXqEg4cAg/Qt
yPE1xAB3RqlZa/VrOQBYyRFp42L/Z+ZgRbses7cPba3V5bkXGb0nfZvORj2oR/+/BZgFG4b55MWu
rtN+4+Msk9+5ZyrRdttzgqoTWG5/M48Aqpij1eLV7wgP+h9j57EkuXJm6Veh3fWADcAh25q9CK0j
UosNLCsFAId2aDz9fCiyx3g5bT3DBe1WZVVGVgQAdz//Od9RfX3Dz6F4cs6dpll0dcMMk+oY0Fra
rxAJrzgod2RPy10Dq9HS0K8hTH81EBpwQTlEPd6SzNp4AhNT4vogPAok4cp+T1T77Eb6zW3bYpXW
/i6PDoHV7WViFgig3l3eI4TpiLeBDiTLWJuZBgaAvZYtOlYSn3385GMikQXARs5RauY7p7DAO6oW
yZndmYD8OqxcCPgSLdVn25ABwAyLtUfu0CLsZrHgZOq58CJBXvHNmnmAXgGM2ugi+zjK/uD4ib0c
jOI1mHZ97LU716aOldPZpkr8WxWhALCyQtrvqO9t/XpZlJbG94p3Ttof1NXJwoMRinfCme6ijrRX
gfXPQDvng2w47M02x7L51hAuHy2mTS68+LWvfAfwLrbhpMBj42mOg9cNyLmwn3szRBLumb+4wut3
Vtce8jnq3mUgLzd6NzH2gMPZGM0+JG++MByUpLp5FBbDWg7AM9evARMOljH2DHEqXcNe2a2+ienX
WLUBOjTcCRTb4aVRxYU6UvSeBiYCqu53hYUf6SUknen4D2Zk7nzNfnFTZmkR2UOnSDAu2eWLYZC0
QZ4L07Ff9wYR/iAy77MB4UWT8qOnFJRd9VmL+Pjy4DDJ8HOsSmsh9AjzgsScnjIu1ufGAKFvYX/U
az/1z33ikhKCkLDkwz8zvygufkiZUc78DLMn664zj2CLI4spA2go1zlwBQXQguATk+UJ+pP00Wwl
JvSA5aXOCLA3eMr7hkS2hieqa7vvGPbYlvJoycwd9rWqvpKeiYKeXk3RS+g1EVHhMguvCV6mTjo7
tp77ySIzV1qBWBkWnMmmwXPZbfrKrVZE9GkSzgwiC3Z25AnttCJ/w+V2EXijl9BSZw2PThgE4pXV
51d78j5rgVNgcACYV7VH4i8/dbQbkGOqmboG4bUZcET26iWU1RO0/lMQshD6gXPwdRt0aZESDlHf
FhZKVgVtZ01NvWniwIQOMv3g3GNHQDyZx6AgOj4+46y6IYBgbBqKmgRlfKfC8p7iTlhGDs6Bli1d
ykUDOzdbR5lJPipDZ6+l2o2MEAaPnFA0HJq6fOqzlm0d+y3Eshk1AtZzQeOlg+MGz1RC1nfrzPxn
3/lM5IRqa7fz73aruAxdFPl6CzyJs6Cv9hHQ6pwDJTmXTT8O35AbO0VMyYPFbkzQiex8oKbWp9O4
ojOzm+qL27Q013YE/GaRrkQaTmvmIKaYnYVm+UIYn1hLSOdbRwlvym2dgBXDlICNDD4sDjYFgBGm
atqoVenBN/dwMuvSZSxJhGFhM99qSnYliTQ+glGGbLJClGxm7RDXML8GtjJIUX7K0lxB7Ms2Qu/J
4BOYVuD156hrsMFTi9rWYmKxCM8Uu4z9LxnycEPS6y1LW31lUpvHwVy+kQuoLPGSExFZh5p+i+vp
LLQWZBgF23sOiYtMp+57an9iaSRbqal06fj9Ic/iZI+B7yqt7jT4LR9SMM/pa3nwXOy/xvxgnLut
Fn7yFZYwkKKBobHl36O8pSuL6T8uBAuuFVjf2FVzuPTaYDfyZjNr0e4AuBA91e8jjx/GZ5xOZu3O
9dkjVAAL5rDeriz9ewjuj8HAJLsVu0YOH7jl2ES7+xBYayrMF28y3/F3NLRVc7wvtKNhALSxLMwk
Q8REC8f1mzS0ZyPLiX5M8CRQ7fSNl7jXqKQjNSjINWKhfmacg7V+wEGiqfDmWuLDzIZhuyptZ9Pq
XH6idfkHTumpyTHAdvxTcsW8pTdhEBXYo0uvfhqb+juqGXunzZdLeo+MfvjIV5m9Y3AH0MAUviA7
bhJJgQ0dfebgpNpZk681lKkkIBCX48Of5m5wHrSMiuelFeM7sUlu0Ng2r1aGO6XOuYT9VjyIWOyd
HBonQjn8zYEkr+mMTCZwKPdgZf0O5QJjt7YAjzgsCHxdQ2ASpE/bd1wwl56jihnVDsjdbBkpo1sK
u/fXjNBaPFlcwS3TbKMcyffpDyKcjpmSF81iYiycuF6qmV8xu2/NNDo6XfkwdbP5zy1opsx41/PC
3DiEThHMN1XzItNdSsJ34U/sb+teXBnM4Hj1uf2Td98WL4xtn7PCmyfMex0sQGr22FKbgdLp0Pkx
BDIgHx2hNW48PxzDix1iawuUt2uNhjszNMVG9++TZmyWfo7oHRMHXyrrTaruh60KFE9FN87MYKIy
KVSwwfGUAYZo9s3UvXtNgdowjOcqod0hZWfYaeh/4xCnKxjK0LeQVFsn+M4978tKfO5n9K/RWwNW
+BYDX9SMTj+qZmX0FCgOzGChBeKaEM63ctsDBKCfpJUBnSruiw76GbPHziAW3Nf5S9RjFwMSCjs5
SN8YNuecmlMHLg5wcQcc6yT3FgshzI2qwYuA4aXBOzCFr5jVSHuYrc8cK3zJ4/HT5P7Y+FEfsvqJ
g84dE2h77pVXnUJMK+6HZSYjKn1yawX44Vxixmd92JMdu5XzHqkRGF1DBnVa0Oe0aN7bvvadorpw
mSuSUY27bBrouoaaPhJOj2CNuMgpsbErysGgCfGQ04N1fmDGTGTUpqQidV8FMW6cjOGhnOjtcguR
bfvRO03ojgtda+CssWkH+9juDPLEpxloiiUDdSyM2Y5MkwZ4xEj3TomNcWAmUfMvwSQQvaexUofG
FW8uZIqVJdJ2pYnZmejW9Wr0oczJfm91UbqkVSrKPwpdoDyTzEYNvTXME+5ExLMKZ8WsNO9098tx
5cXUbQO+AREfN0jnIzGZKb24jq0JIcqEeUsO/0x7G2Hd2EsOQW3usSdNmOaGG3f6iAyZnEeoRyGC
RwiebL5ti3WIjWyBvYnJB/kdCTlgrfKG67W30UtiFtyh6lgCJoZEE9dIz5KwpjXBX46hwLHasjRW
rn4wB7baNl1vid0/dvTooQlgE2f+9ERKdJd5CXmtqM83yjQYMKs5d1jHbwZyQ0eb5YG86kqGwbsD
5RlWRvFQVQCt/ElHpIrzp7QQ5DFahWzMKTEoaR0Zev3BHzgm2NMhidj7dAW4DCPEOhQ+ehPI2dYs
hpVftemiHTlnlyaqRK69h2rS6UIr1XoYed5oSJOtgB9fxTU3rXJO1fTjmorrzorohhr1BuArr/Mw
eNJbSS4GcrfOchiGT5AiWwaYJ9ZXhH0zWKm4/Ip4SFoRzuBe89ZpTGWHqyDZYyDYmzH2O6uhICET
WzrsxyV491umMaw35LCI8Qkv0mx6aRVXR9SN8FazlmwmKa9aMog1XUWcyO13TcwRxhDOsKRX7qwa
vJUe9n5qiE/C7Nz7bvAYUIkIqxBpWxO4Aet3cBmz4aGJOQqkmZGTk42Cu6R4LfTuMaOg8Oq0Hskv
U00Hloaq56cHUkXdQHKPToE/iegiNubsnFVGvTNJKUmU7g1RzYhxAvTsbih3RNi433jGMMeFg+vG
0cmcZr80vWIYtoYtlT9QEmtswhqNKWi57ofvZvAm5XCoCPHyKOZUl2U9E1/0Iz1LCcfZbXQbERyB
pTqrnmMtx57gEFbRMWkFYZ6qWTUyKmnlmC1GA/YCe96WjHIosUTR2ks0lkMps/LCYCuNHpJsYnOo
AalTUqy11MRMgMYQL5AoXECkquMjI/jarAhRhjBDG+MhnQQ8VZceMTe6N/ubXhcNo25KSIhny4gQ
H3ZgybrX7HEe1YxTIVgms9HnwQcvE9jVkyb7ky3CLVVQ+zgYLXZPkkRSytwm7unyKynChgW2mPQ6
Zn0stEPWDhejAJI6knsoHJrDus5buY290ScuJMoTXdzcmHwcArZE0jQnLA+ewhtrT8U+PUxJOd0s
eW83HYqdB5TJS4cXYUW3oaf8IHO6feLR/4tENy3QQ6tFqOLnLGDM62rOGbtpsw4Sh4m6N1XAEcM1
LXEAgdnijGp8KJWxZen7Iuz2K/FwDlUTlH3L4EyXpxda2OVSWAgrhTwQkQOXCDOaREp6Ao22tUNf
HXDDnV3brqBZNNuI7mlWxACDTIojDNDvV9yswS19mUaUc+BCGfWaamOMj7WbvwrDu8YFVRpgDy+x
kb9ITz0QMD8lfUTfl2QDOD/ypIX/LnGrY+BbP42lqU2bDXTx6EuLANcS8xxt5xgd1qAlsiUPbbK5
a4Xm2CnBRiTT/U0Vu4d5M7knXXCsKEXA9ouRvVLeXoLQ0cj74y5KV04SD+dU1kck4n2F/L8qLA7Z
RBzMRZ3ZW7q/+7XnEdJpFYdMFR2njwEL2g59n9WdI32OJjGYWD6yVuB2ITNReYhGOPEh9cMt6pOd
BAixm8tNlgIVsG8islBOTSVF3ZEmtfqzHhn1Pbv+gqNm+ujU9DM2RKv0Uo0naFs0jHfdA15F3FYW
ngIufwLEmf7k6cSdShZWHL3MAErOGbkyObAawKva2n7reXnGi+0V7wSmYefY2Xxfd9JIcjrmLTWL
c4auuRgq84eeDsoOfLbYZQKpN+CJ0PqnOpsto+FbiVrHJM7FXD5nKFOSY6xK/aocEQAigYEcwBas
tBiXpj/w3gMo9kr9QND8V1yPDxnY2qEaf7WDe8J+fBxTGgb538J2JKJQ6N6CSF2CmqNMpvRjiwzP
UXB2wJgjCdfuBiyC9pW5RK5mwuaSt8K7AsZrhAS6qEEQek77xGp26EYuW838itnBmW75UKP6YD1R
921YbQvFmTgPi5WBvdyXUX1sBoGhQST53iYJw1hKbDPUkVYJfR+yJyu8Y4O0yCHfgLPN9qYb2PC0
JBtXk2ff9fHWn+LPhL02EwbsfaJ8Uv6xkM9W1kcrp0dWdwYILmYh9UXYscbkWoXaMalfodlfs/LK
KPDLbbWLiNVPYQP3VD2UspAmYkrY2aBy7UcwgNal1q/jlLa1IWoONmzeRQ3lhM1P9eYOxaemuz/1
RAYgSzX26GZPEt1/kVMIXQdHObqSuRQmmkSpf+l6THnAKPBwU7e5twvvzUvq7zz+Kr3ikbPwW9rY
744orjmPME/MABpOcEPrnjSripadGF86PfuZmqPmy0WbGa8+ATZ6WO9Ccm2zjvI8AZ9d5Gy1ViFF
THGQHUyWmWUppmSZTXSOaWnTwuGeVq0ePAbM9KPQPCCHvqZ4yrC8JISK4vE+hdhTU5WcDXzOGn1S
dvIujVmjKe8HLK4YLd0Hzde/arNjhzhpj5XbsNUZsfDEdfxRpNGDDVQpyMka+Wa69YpKv4VWqJ1+
lzP57nvmjfVzYmDgLQ1AEILMAtsQZo4hh5esCo6aWV/Sknkbus2A/IpN8Jb0zQ/5Op4YGCHIrBXn
IU3vanpO15gMGC0YdOJJEx+mMN7joRlPRvGjVXC9rIlNL8VO5OEKuZtau8WVji3QmgKswW71O5kB
kMhrnwaQjefKcjFzlvOxo2Wkhjsw8fa0UnCrwL0ZhvIzaCgqL0LPodbDxx7DM3ZLrv/dU8ZnEBjA
74cEZdcOqK+h+dwOFYSJLKA9qCTFOubvfT9ZJ5G19KxaKiZu6sjd0FGFQyNeeOqN9lxKXJ8Q2HCZ
K1KKofOVVD7Wp6Ewjw2Y8kI5nHjMgsCiV2krIBLM0aj5O9u2o/YeVdtMTqIXm9PGOETTU5QaHKCF
ebLXQ1iog9m7296jyjnoyWePpf9O0UBVctoQbMSh+7DWU1PRbAwB6zHN2R8YBX72TLDByNTFs7U7
ZGTWijw840ykMqTFOpT42icEJ2bOzPRM4h26jXumJT38mo6fAaVJthj7DYbrBy3O9kM3sUfrgY0M
Ujy6lr7noWdsRtadbWfAZ8/XDea0o9ca54rNex17r76PKNnE9bm2Fd4ndG3JLHtpJ5I+LiPmeGo9
z359cK9Mj/Lu4Hl3sO/E3XM6eNWuEelJJysFYyfZw15MtjpeuEk21Ii0zrfeGO2mwWGO8gshFG0/
WA5h+DEE8s0tucWacvwCLhEuQqwZsDcUoQvU9woGDv7L2FM42Mb0VrP0mbH1bnlcc3F0ySrvg+Di
w8TdY7Xpc2w26PXB45ANC7Ommyai6AvVcovbTp9ZaPmW5FWnhgMdHGH12vu4dSsvfMmoPyAGSqg0
JA/AQQSKIM5/Cf9ES2W4lrK5+KZF4CKZd4Q6dj0lmF/ZY8n5OWOGyRUbKPfch41HV2jJKKozOcV5
DY9qjeSauicZxRvaAItxi+IC/9RbYLjJUvqY6ilFT4yadT7jWB8gU6ebPraLjcHmfg9ZuiuWA0DS
G7gCHqZTeWd0SOAacLKW1r21TDW1RV7jLPANCPWCU/QZHfneUHdJWGU7v/MXFZ4JBg6wP7LBfqVp
Mync91TXCetyUufd+hryZFzWBBCWoxEQRogIbEwNeFsTd04KRGY56Spdy+kOkw/j5hxpz+iORnrJ
WpqHYr3YMdh9lz1Ohxxn45LcMjNWyySEFjPXkA2u/4j84ip67oIWZqtUJ+nZ5PiQkF3y9MGEs2Qy
lAEHu34R+cAbNq8RKQXCdYXN1TCn/qsHJDQlwxt+6vISeYaGgKNn64CDhFt055o52baxSz5KwO4g
bl61IFAvfpovZ0Yf76XdbipYogcqknb0Hchd2gvcbT5oylA+j4bOscgy3kTImK8YK5vxCvUCbl3s
wkPl2N17piWgWmNayZyheKn16RVqprYwE+fUyBBWS1R82135SfQz2vSe/oytgrBavdN5vi1Mq19W
kbYDWBdx4NThCPPeVNUmz5tfUzvsYSJqGB5hHTaDzQ1BFGNIw7OLN5EauO6S2Leg41tGCYNXu8Me
UVXui5gwJJUF2nzASH1hiOrcZBMVDaGBuDcna+C84BNi0uikzcmPjEtBwydHZKA8qqc6S4vsa0gd
WZriqEstQ+06A9yBqHhKK2D0S2x0DARD64wyBH9GIah12RdjkqPLdqt3mS3SbOTjERfdJvK6d0sN
JvzUHMydRcmd5IRB7LO4ZkPzPqAAH7BtY/mxjWCh8JJswcNEN71EvIJOTo5p9N417HEFRcbHnkwb
lXuo1wCeNoEhajjAZA0iwQgjZT5ilX6zSjn0kZsrH7P6fW602ld2jNQyakfcorCc2m3f508GU/KF
Dph0GWvqzWzHszmJm2b2p7iqVzIa96a03j3e1m2uJR94X+OzlSdH0QgK5zLscyXsUZXBRCFCtCMQ
cNH0fSDbi8Ve3RQIr60gpZEl4iPTPugC2gmOCAYgLyGMp17nhpzk7PLnCg/9h5CTI1IPK4Bf9biO
GFRaOLEuEu+iY71gEkffNsJLi28cfikDalGWuCptFJw+JRLSzxweS31oovjGWxRQPFy/lEAeFu6A
CyjivWKMfW0xThhWMp7zjpbRTpj4olGKgQ012zAwH6hJv9MtumLqmx5C1fPJMrkopDy1qnUOVNsW
v+xUZ4tChSQudJwTRIK36C7vyvdudkr4NRumn35yHkKB0VUDNcnxAOGfplwsjOABMEoO0CrIR5fO
dIYBr0FpIh5ASA+hYqg2flscQ+kIzB6sPFFkw+MrNJJrhhatSHxzAqX6ZTnNVFGmuASnI7AL1q9E
R8HmbP2aKoeoj16+GYgL+DembD04tKDr1t0Yt/Xe8rTrNOkPrl39DIZzjg1Gpp6ju5vC62j3luFz
N47yLp6qYwsKskldOYcfuk0ru/DogFpe9jXSo4c19BqPGMXiwGVaJqkMtmQ9U0CGjRKm+eKKuUW6
Hw0Q2pw06h7LB5EC7BJ0khpDeTE8LLYQLbgtYy2p11D+PfQ+YM20R5kK6KV8Yv8brVzsnKvYr1+y
wXBJbLNZyklwrpvS2RC7A7Y0Bcxc8ycerdGplOwcs7A1Dxx32EtCUAosek5d92RMxjXXutesnvZh
RqHXLDukMb4uF4oaO1sAO/vRLF6RB9itdv5qBGKw60RrnkOagxjjqwdhi4smQU3RQfrtoM3A24Qu
SlKMGyK/cVfLtbIpuXfJ4cBpOac9pRkhg5MheCsT+lWssf6VJP1jKdncj57/U7ndVfQsG0LzPsfc
yM8X3239l5K2E9OkiF7UjP5jb0sLUrHtpxHUeADEYzTLs0GNO4t8mO1jFba3vtTPwhiDFXMhnqQR
gtBQlxckWecUIXEsm9bqjkwVniHiaAgiAV5Vp301u2IHgDu5ilTFl1aib2ea9pqmRr5ji7KTYDOP
CLXY1CL6+pKplHeY2m7SM7sbs77uznFaaxVPLmCeKt9Qo2OeKH4n6Nb/lKXXba3KI9vPckkk9EOa
jn7W0rBna2VgzTfHG6FONC+fADfK10J61jvbD58Zm6E4cprsMwvp3vWKnMYIsbOrbXej5pKaQv+s
GkayvmKbgCez30a0PhItulE5gswjUVEaT4zXQPfSQ0lCMJmi4kSK6c7H2HJiU4Re6+r2Wzvpv1js
Mxih3akym5Xjee69HWYekeGsotBHqHmKHMHvim9OUlpPssHIPPY1jgTu9EyDRlO57WtbmMlTJ9gC
ZWb8RnUM0meS5GeaESX4SoCsZlRBQIexcNOJyVSVhilhSMCORVF1iyY8I35myjMtAd1h4srsZHQr
hWtfunhKb6UZTMguwy6IivTWzL/VxWa8gXQcLp3JYJGzCMWznyOJMf/STbXmpEV1c7IZL/JsnH8t
2Prljpnup8FKjniGE06+kuIH6ZgEiBrOAGOwjyheORZZ7hw9swAj8Ps/f/+fWXoww+nc68veOhnB
GBzmoqOhTxmkCrQ4YQkD9k+qcXad/9PBaUI6GT2UBncHJpgf4fwinaIxTbFS5lNtCpcifu59z9yP
UZtvo2YCfMyjHIUiaK86Je9EWlOGCvSOXFV+DZvBuSa6a1/dbnwHsSf2RfIQEVH0tPSrdsrhG7l8
YfpR/iwCPMjMRmFnm/G15wh9oGRmIh5LDqEkLHznaNkdJ9tfQQk71J5Mc1PHKRdLMFyBon8AHPVf
Fe+E1pLDJTCEvui+RdMjkJjmErXmG7kfsdNrtYOHWRx+t52zTgYX3664M0FUMOhe/vGXf/vP//gc
/j38nokyUG3zv+RtditijNl/+8P74y/l3393//W3P1zPM1EwOEL4vg0TU9ctvv75cR/THP+3P4z/
ZfFkGCOt7XZwSN1l4UZqNzkmOm4TA4kIxX1gxyV3uZSn//mFbf3/emXL4PUhsJqWYfj6/JP90yt7
4ch8xmAbIEqsRC72Jla+6eDa3QpdJ8ALimbrJyI41iMPw8mUO0/iAg0wCiaig2Exo2OT/k6biv7D
yXHLOziaMuYmDDzOThq9GhbdXvSAP6Ww3RYcNoqnNIvDC1sl0F3QoiTsT6Bt5bYX5RVwKNQM2i/W
/XxsrLnqtgGlv3SGO8ULq+W2iOLigVylc9/4zs5WG+43TtqAL1GO6ehpAt055AwzNkGdcMiQOOk9
2GXn//mtM8x/feuEbmITsnThe1SzW/6f3zpDNlEv9aLcxeStlqnXEnEGBzebf9fFpJpdzSmXOQSN
hrbd66dQUXXMdWVQv1AX/48ryJhf7U+XkHA5jTg8zziTwHp2/vzTxDrHmaKlDxjaDNNckykeTypz
Fybas2SJYr9F26Q2JdNS1SnYKclbzCYFQwLkQzw1l7zuOZ0XlDZWrXuGw8vRrdTrJ6Npg7//tP/2
pwu+/n0DfBblCJM+av7ll/95jj8V5uKf5j/mv/Z//tif/9J/nh82j//jH9it79f/+gf+9A153X/8
XKuP5uNPv1jnmAvGu/ZbjfffdZs2/3XLzn/y//eLf/n+/V0ex/L7b3984klp5u8WxkX+xz++NN/j
hm3q7j9dYPMr/OPLl4+Mv3llll10f9nj/W7L/+Zvfn/UDd/G8v7q+VARbcu2qKOy+Zj7779/xfmr
Z/sWgRHbdLkruJNzKLHR3/6w7L/acC5cDzQDd7vvcO3URfv7S9ZfuWgs6seEb/u+o/t//Nd78I/H
1t8/tv/+MWYYJv+mf74MffZOLj8BTkL995X4LzdFOWa5KhjRPynbAC9UnG1pPzq6Qph1Mwwy1BMR
RxHN0vKis+nIn6jKIURp4yYk0NymB2MoUoZc2anRC7GIh/AQJgcwXBOmff+udtAARnSgVitAk08X
mlsYqAw0iRbEz4bGvHNQAdjZex5t4z4BuhHv5u+EI+rXliqfbWahJncqqzZFztCjJtDUcfPg3saW
u63MIdrVkXvJRbkdwnrEmWyfACw+WlN2qju0ZzcdADrJ9upaFhb94Bb61FilWn7siRSkurijrZQ8
dm/dIZFCM0s2ZpH8sgNxlCMqDmZ8L/ZvI1jC5aAFTLq9En0+3DOzfEMcuTNa655dEzw5py7XkdGS
TmeSbkFxbPvyxjD0Lkzlr7ZI3ydXgLuZbiPt4ksvjfai1peqAHpiGHgQQhl82jVo65QZbh5H2Ojk
LoA2q9M5LZEXHYfexZHSlSp8QvWSQr5SaDgQokOt4vQH3HePOvUj61ecRWs4nQ8cRS7xFG5MTai9
1iOTGHth1i8jlF2UN8FExHIOAaONoiBOnFXJr9jwHuvR2mWRfuGA+qCb/LRD7VwCS8MiOYf2GvtN
5KVYGMRGamNbafZHFdbvmkUMPRLxD6neHz2P3ik/v7rFNTYmdhZmL0CNqXUb8c+ThssgZdCfY8z/
rjG9p1hpW4dpkzEH1h33Jwi9tygWr3DRfsjL6Ihz6SPV85AX3gtJExeVPBxvnOYzM86RQ6AwK/Ue
qw4oFkt+hYBQENGeOEOSiAYPezW4bAf/2iTZr8DtvZWy81s9oZODseesAWwtAiayoRH4ghxXLK0W
kUHoWDrmUUjIgTNBV2Ua59Xs2PCasdm5r4JLG3cBmycNjnYOHhPfB85yb5SrCfgREUQf1++Avb2P
P4H24tU20zs9osHHE+adP8CiGpgCe1P8XnfehZGnviu1aM3oSO392QajpXP8k0KCJlkbDt9Bkg/j
py4iTIjipUCiriW+IXKJNQnIRgfMomHIXncm0SPV7xi9T/RjNBgeGnaJInqoJlWviMN/aal157va
IRzvLeEjqEcxkJki+sm16EdV8Xe7i0vQKCUskdbpEEo4aok5vlmHlCAO+R7rMqGTYP7koo7p+FCh
keQ3FVMJPDbTr942CCtDGWNKx+mNWcrJo0rF9c07bGAJOlmtRxODSf/aG+GeRjIK5pRER4Rl4qcH
pFsESBiiGQxFHlm43bruzHZjXEQ5rhrqdq66fZTQNxHcnzv6trddoTHAK8fX6FHU8E5Vrum70OOm
y/UEek1OrXt07xf1Ck+LtQU4BjQ5St+ZiT9iPImoP+vZNaXjsoE7z5mYScRdvKMcHBTVkD/WXbFl
I/6Vxi6PQufS2Z7Yg4LcTZKRahk5Nxe9OORqyDVwhjh5cOCV1l0Pdn+J6L3XXQNzgvwi2tQ0wZ2s
YDf2tXOvu5O70/SRslAQQRU8W9789TjpEILrbdMAmCFZh9OQ/tspf3QcDJBqrI74puu16/AyZVzc
ovHIxuJM8xz0hjS/MWlm010a+ewrwYHLkZPGhnU5Gs8U1/7uvX0MKvkr6WNO//UWy9uc3uKDcAt0
DZbRw+8LRqeUQCrrmaXuTiNKiaLNeV9iVMAJcNP77syKs6SpEFyGQYPFYL8FjXOm9xp4SJ+TUYZ+
lOQ8eeqGZ4A9MDLO5b0A9YO5/GBBosO2ydMYlP13jQDnqqxc+5m31z1GDwU/Fc2pt24Aq1ThxCCJ
wXivOFVW9zpJ52Jy4S7UWL7uRENBq9YxrBWFvQOM/DDQp7LoGkg/w1S8V/XECdLfJIN+GXWTVlaW
irHPW55tTK475cNyo93P5hWIzBmLibnVvFAB0gENIQ1ukhCZz5LOoqwBPsLjUXFRrSIre9KyPoTB
gVzU0ys6tFilw5fabscD5uUlJvF26WjET+YmAMuz12jq6xom5dSy+untOfRSnFqejZjoP9ZmeTOA
r9hO9oTM8qX7tLmhKfE8wUFjU3UeStRWsyJraRYm/eVDXq6gHrhmg8zVUR6giptWtucq5XrHUQt2
C6F9KXX0sEZpIMfd4hKBHsOdgUTH3qhYCUw/C+XCRZ0jwmTAFHALerpHy7iOYewsFfnvBY1oqnjW
HDg8MfaHMXKiVaemp7g27rGlAtiRVDSFwwU7ur+0wMmwnV2SjnhTmXcyejTMaF2j0GbRfJl17kPV
w93sshWgd2sZbIIWp4w+V8A4troVwLHIGeiwr4X60TmyZhpNjYZyHysSJFz6EVprO/a70Kw3QaX7
+0E+NKYC3VJGB+GWPFH423WKw0oPiCM2BygSES0xFI66lXqFH/Rq9M2nY04rF5zrMhYtNy2Uz2HM
H1xVVoto4qBD58kVkBJJ/m7g9klf8oyypXh0KTJ3NjZlVGvmY94Kb8IGBMrG7awHD33LS5zHoGOr
pE8sf26uXiumugmXblQGH5YT/QQ27osCN/hKGndRV/xyy65ZR65NYRBJh8FxCA5yWeuTve9a9zFI
INKOdn6ta7J6yZT8GkR9NiTLVmbx5pj+Rx0WkNl8YE8T3xabGjpjD5ws4mAYyx/4gO+4y55s97Uc
KE9P8/HZ7/ozNbn4tmBQ9SHP3D7JOKP0G3ocT1xqpyrjm7JTvbCZPVJcyj6JHLzCn6oF5rPtzqDB
1xZe4dZvvCMy866h0F3Xpmcs2fGy7HjbgUHmy3i60G4B16IKdkRBAyOsZ6sWtODC3WsGzseUijZg
T1yLZGrlqkKixjvTyHU9wWfwfapB4v/N3nlkWY5k23UqNQEEATOD6j4tXesOlotwaK3R4gQ4AA6I
E+FIuBEZ+TMiflYWs0Gu36hG5arMCHd/DmFm995z9snRM+mWs8NdtCuYC+1reHa4PAq68rOE0Ul2
qui2aG+84+iCAPJ8AuslN8FQOpDVDVRgAPDWEKxFYK4p0AA4sH0SVOdcyIJDYmTuYl8jo7S4ddPs
xZHqGuFaVHotrkyEtpjIoTzji7JbYuF85X1V9ASMnn3PnGK1ihPrguggc4X8eMcmugj1AF+Uzp1g
7kOpMK6JrS6Q7JEvIzhbZcK8nVNAXYFhypKfcRJ/9m2x96tqWxhwUssW5ahrolHWwnHZW0IeiMd+
KT5lD1/YFwTk0OTb5eFYrSy6wKAsoErZuMUs996Y84aaSV3H5ket8gAmiSd3kklBUqP9YMXqWKsy
YC+wkJvV4Fl3sVx3VXtJU389QBFeCBKjavTSHB53jcr3U5fdTiq/GpAcFAaW6izcjQjWobOFb/7I
t6uY+OmY5WB2PIAk4JjVnYlyGlfz+HwY+En0HDjm4blUIl7p9ltlPYHHPKRTwoJMus2icYjZKyum
UTNp07eJFExezL566qLrPq/fbGXfuan7zojpg6Lnw5d4yID0IU6tk3fCQI/53GzuI3iYVo54iRE/
g84hu0pi8trFsG0JjGhoeDW6zgG3aycUWmhYZcZAwaxRarok/Zl5tHdQVXuXaSI+wEE0mzIlHS9J
U2bGkGDNaVlKJjf5XR/4H5rPgsvdvSOe+cUk3wJEktCg+dZPQ08GQZw+Nan3YnDvJxqGTKRxRGn2
+DDEyZXPj1jleXsA7UbhI6Ins84/nEgf9ll9o8XYtjMDwSFzVGZe1XvHU7JleHglQiy6rII1HkG6
GvFHMvifI/xABMUf0GL59bDbesa1SFgTcDZ/pgG5B3rV7pqAq1JaurncP6rBu5rfK5RKkEMdFoQQ
8EhlF8DuMtrwWAa9N5QAODtNm5Wg5OFNxkPRZ2+6D56j++q5IfMULfr8drE1Rgg1PJJZQk3UFISf
1r5vGb5aunoWlAZzYmSyT02WLzfV7lpzPp7r9UPINHwy59uALWXRRixLRhHGDJxIw+zZJLKRYlG3
KmR+xXDXM6IoWELxFc2jISJpkMLq0UYf0a9nD0QwTruircKtILM90nddNvkHFXQUnUb0Up76iTlK
rnHkikrboQuKlYPj9jDilZlYvkK7iLchu/sujjRcw1oGfzlAJ1247q0H7LM+ds2pHKCpNBo95Eyq
la4bgBMhZboRh21oog9xiCsYlNOxtQ2wEIKgNde+83EzOsFLE5rMO4ruLDjFcFE+kka9q/KMIHU9
lYivODIRuEGT13dqB3skB2xTxdeoIIJ1oQOuH3z1Xpc9oBd2/2VbDw9myPM9UgwhewH2ExenqmMS
NCX1U5qVT3bAwdiJHnyEmthPOTKW5SeOfqx3n3SDcfzBB+KB27b+K+oNNKw4yrC/uXd9S2p4mBMm
R4pYxJQ6Crun0p4fZN1fiyQ5WeX0YLZIt+lCR13+EhHLPLrowOh3bONY4q3grN1l/kcY108ZVloO
X3iGSCddFOVwUwrQ8KVPEZ6BWcffgWrcHKt4LerrEHDjgj1Dbui+PozeYGEf4PTGHIlqSEIiijr+
UepkgVIbKPbtSCXwGDokPpp7Wwwuw5ayaBadqV9jI9p4lv0E+aTf0lx76fPxySRu1sJGTdBFcdUx
YFuMOurgpLqlf/4awnYJO5SNNbtKCFhiocvwbbKTJ1/LTklau8uhMTU4yMNyClm1HTrWS99AoZ3Y
wW3qVJ8pUz1Dac9jxULQqFIDVfwh5hObJVGhFvFLWxvnsZFfK7JzECUSvZNWvrPqE/va9nleZAjl
PgWwBsmEW3oOMrSy3sApKvCcu8luCPMr3AffQuKmQrknA4j0zm47vXForEJsGL3gAILMkPwTt2jW
FlvNokZcMtkkGKgiLRdY+nnGkYSS4cXJat7J0Qj6yzEP7pkcHdLA/LSM4RABKMS2Am5c1cM2asYH
lUmHEzwHyn7gZJCQ6KscXyOfHKEq6dooM6vnnA3ym3RqCZT20Q1cSqyMw+ZYGKdCA7HbssUHM/2z
uqUeOrijfWckxmUzxTukuQnenhXaVIZjYshZN4F82CwEtj8cZX05mMvUQAXnch4K9WvHdQ6dhjv4
Wzfw/0HL9M86oj91WP+sp/pfsWVqK0v+X7RMj232Wgdh9VPT9Lev/b1pan0xXd1xLUunX4/c74+m
qflFuq4uhUlTla4pg5ffm6bqi2nYkq46f24LOut/NE3lF4tvYmCRZb7G7EH8naap6f4y/XGFK+fO
q1TkM9lYDvh4P85gyhzYkmZE1b3ZUblWe4qap0ZkzjbwbYSfUfJumdGb5tJ1ZKiG1Z2tb4zJh8Xt
US0Y3OVbPbhOHJwtKnJvifKxFkobt1QaeHiwmhsEpO+EyWlIOROnccXa3I+3TZnN4Ovu1UzcF34M
xGiXRERktt9aDPFU6isXR5QflPTk0r3Cm7OYF1wFm3vtVQPmB6Pct+jC26ppd5D2OdUb43uakg80
1s29UcVkL9c1ct/G3nA2R9wv0DtIGHXMh06Z1V5rrEWTBoc4yWKXz/wSz1JUv0bv4HBu6Y34df5f
YdFezUg2iGSNX69kilJDHYOqiVHPv0g7/m76zVzUmgX7V7ByqKEQ2mxTmwaNXqcnQsBB91ScM3vQ
IHwjk4tb3oRRfpe5hM2ComUTPk51Wa704tHAiK3H7ms2vUMBpL6nPEGTcdQQox06vktBUsbOdpI3
Y5TXzvTs19F26IINNhGOl+EbzklGmERKuZ7+oAJOGVqdbpx8eqbafgtHWHu4iFsXy7BOA9CsyGJh
719ZA7V4p+Uv9iQA01bJucsbPrSnPiqmY4hCHAi8RQzg3lHXv3XOSgU3E4e758SfwvEOLRLPpY6N
NcUDyqEq/9DSMl+FZvympEK448HSCvJb3+7OQ0HvzwY0z0kwvEyVdqSHP+/s0RtgPyJf+ld+2FvI
GQYvsLFLCn9nww2xO7p3LUF9WX1NJIxcC1WorQ52uOrNCFkw4BOjD7t9RTa58nFih52xS6fJWGam
BEeaRJ9JoD8gt6BYv7JGBNI6p33SHR9AiCPPjhA2TuOjIDN+lRKcAweNrYG+BVo8J9x2HB/bGFof
qMWronzRG/4DRevLIJwXrNrnlLAHU0/ftYqcnuoJvRxRIvx53ZlrBwp+P1a3RLIcvalBwpTx1UEj
PvzuZnxoETosZae9f+s7mUN10yUGD1RzZhZBy37uzBWwaA3tiPE9MvuH1FezLcS6a5FxaxYnzLpK
XjTB/p/VII3Mfg7MRcjca+w5te4TxGJWy6jpP0wrmTaZph5C5U0A3meZdrlnnAekpiKCAmPPhV3L
HZ5lVHBhDeCnij90HjtVsvWlnBFK36XjWVy1k4ZXFvKspY0PYrgpKrxnYDE/51Z7PPJEmpp5C+LK
dRF6sWIupmp8SvX8CpISlhjxnBBCsGFwy9ErCXa9UG/DiCHVIgV61/nojLkzBt07aZy8hHlw8WAM
HIkn0AwLfbAve01ch3O7b24bMPHmyGH79aoscFWIwoWXJLiTvqTmdpVf02nmQ4gMhp896nvNVAm/
57JBQXuoTHuAula8RDFgSSvrxx1Il+NgAA9TdQXRJUJhO7VPRQ80BprkanIlwcUhAgIQX7MLI/Dd
DeOQFQYvEiQQfKyKgQfA48bnqNBs/V5G2W3NBYpKDoh6ehWq8WIySSqDIexYnHM8Lzm1OTESkUjf
AM0Rl4y7PPUeXdF9IHogaUZJ0vcgARAvoC8YITFs4cNleFYxKi4oy1k4k/DNzvxjGmgHeIq3qdU/
a+QluMO0MMbmHpnIdZPFH5zL7wx6uV5ORaVf5xAOMQrOMWNOeRVX5IcXlA4SoQmxPe1mBNCsUnGb
6xC9c4Fur5Xtrs57EH3ZNG6AlLUk2J6yZNQWduWh66twdUQizA/6xos5MFLE7zQ66qIydw3JObOR
7LaCZ7jUUsLpBerREEufcT2q+NmXoOu79tLo+H4KJaUTZp9mYXGX2ZL4LdEJCYrKHGr50tSiNxnq
JyWzvbR5T7yU5mAdIYZ30/6sDemlU0PCsJjFaH6W72yL6fPU3YSzdzYhvx2W17B0W++pxcKLXj3m
L07RNigiFsRq5Yf8Vxci+sohQY3mrovwaFS31mQ2+ACTcR1b6dVQRqcJb+RiMOfn36k4MkZYHHwg
avTAvHOoGuMEILud1XGcX1l+uJBl16fbZ1aEubYGURNz8QqsmusUhCawguRUQf/KY2ryHoHFTChq
VimWyviNQIAPJF24TnQoTDWnRI2XKgvKp7kvELPo9SinJtPaS3VNagPoMZJYvDp6oWagTE6cfdlQ
rH7rD5p6ftGiAdG/jia9H3j8ENu18NNz1Ba7EFzK4mTYWDmKCcRBtF8X4OOh1fULm3ODjKtuDwtJ
kVSA/DK7SViMtrFgawluWnzSAHb58PMOJEBm0Q2dHpIAmgqt4pVy9bOeQqgVg73lthGp6XALMm94
UJS5gSlQ49TBB8Tkc9f1V8EcKGEw6G0sNsiOOwDZmm6EojfmMQEHxEipJQBiQM1aBMgjCO5b9hEK
EaIizJVXPGdW88DOECykqJ6wyL3pcf4S3zk6XHvb06+5Ujg0Y5p1RhruqoILHlsWM0J2KsmXqZjz
QaxyjJ+Ery8SUDpVaj/nOlZuJ8Q+4cXuQx4SvgNmW8c/ZZYHVXiPjQZPohuwbDp6RaaUao6Sbse6
bO/NZCzJyXCTlZnx8Wc+nQW8F3MehllVsVrBcyVNwYbqZmhyr4d3RQ6MAEo9fYsdsMcTEhH6RSIp
5rU4AIfJ++ZPzI2WqDK5ndMBUXePaMZ+1w2erhju3trV+pPm0De0SDZhK7U+TdX+JmP5d13xT6UY
tu5YEG/+qrI4vyav4+s/AJmEyf/+7/+zjud/21bj68frj1XGf3ynP+oMzvAmgE3TRQLxc53hkBnm
WvZcZSDy+6POmIsJHcmG+13Qgczod3GG/CJpUFEVOMIlBs1Rf6fO+EUgRJVhoR6hCIXc6lJlzEqw
H5ReoxuDDsz06h7m1NYs9WOqLLyL1irHGsMXb+IUiVk+Xv5w4b5rRH6UthmK3+0nScj8g10cj4L4
ZsDm4heJmTVn8jYwCe7Z+PqAlA+2CbgqdIEC7CowueCSgNpJ19+0BBrjtIxFqfQ5L4NUxsZe99Ui
leZS0dKhBEArXh/UYJEql76QcrwOwmKXie4G8ucaFiGdZZKV6bQWtN5tojT7/M3ASoo0hTwn8zpN
4ru8eCOedWOV6UlBxqxT6y4au3NnlCe4YVtdsnEMOXCOmWXL/NVPFjKynvu6erHDG1O5d3qDXkWW
YG8JSAPQHp0CVWz1OrmYEZmjCl+7WZQgcuO9bOVlVzl3dF3XflU8h35zrGo4IPzFaVYTkxWVpY9W
d5XqwWOQoU6P8/VIh9+qhpuOrA3gjcWMZnAuaMvcFfSoXGD58w9kTd13fcnsXOv3ceVc9m7nLWzY
cau6yfeIf1aap6gCTmziS0Tam9YCE9dqh0iwSqMNWg+hu3Qlgdq6954WvU3rBVrjMO2zPttlWvSh
Z7RPDFu/8pL6UriJXDFve3I9b42s9SVZ0r7EelwSbyWT4UEftI2YurU9GPfzaZ5uiV3QFWbApgGK
ty7MlHje6hRqjMqoBQ1yJm0YQYuwxAN0zyrMaI2sdMXC7mhrK6cy9C4oDTk8Mbhpf+ur/KRE++n5
NH7R8c0vBtos3TKRXvJyuPQcfnwxypqo1YE54H3fo6Sg+ziYxwBAh1vS4gzNa9XHn9awllZ/SSTQ
XWf5x8BN1qrCkwPIJuw6fG3JKotBtVHlhqV2yNUIDaV+8rke9FdXTU4emmbuhNesOJQhdPgaELpp
htBmUnEduTaWiQIhvrsfS3B7aZ5cBPjU656prcn/fUsJQwsCHrDIOiV1fxiZQRleu2Iws2jpQ5VZ
tiS0gu4sio6JlwlnI4b6DuR6s88YuQxGewOHAr6bNNlU5LpyZvxCeZXghk4SmqUBTyKCBRsAYJyY
p7Luu2WaNRuyBXZ9ly4xJ6aL+ZzRjsVzYuJE7+ILZj+7BoVIMkU7l6NWKuxTlAyXvhwui7K8dX1v
RTT10TPCq6m7RLq5k6647yp/Y1Aojl56ZfMKD4G6IGhyQxMVwfS7snn20/TKL6JVFWTYm4gAMbx1
YTQbmaR7J2sPvA2nYPIO/2K5+tPHwZAua7QUStLo+flx6OKqSgkpru8r3b0rLPcu0vGDIkAfi/XY
Vk+TkXzkHUuZMVyGg7kumujc9CCdKmLZum3OYc4zh8toRndz7gwdd41zalOAuxeFOBewA/qsuLI8
7U6NLaku9qmY6KJILj9RRBBfbzVjOFZluZ/VDIoCPUUTM5qMe+x+jXFxy6Kx9li9a4+lCURoxhse
2Sg0gpfYuSwsQqOT6gB5CYhF9CY2xFMeWxxgw9A+YStclVn/UDH3LFrJ5xvWeZiurZqpMeQyd8y3
0mdxHWi/6mIDFG1ZNmgThvl20KTusl00ApCLsYMW1gn1C696vs8BiDdFffZld5nSdo84haVUb9Ax
sPgZxAlfRcRfpq4gw4reRIPeoQQg74HsynP3IigflNVdwlHAr/nhAiAA7LzQYM7pznsl+FUE9Suk
mLYudsagnSsfrxMtGag/+wKtHnDRq79+FuYzwa87F94yOn3sly780Hln+2HLjGwrtWj91/eWn+xI
r2sblivfBOAw42uwRWnwXCV5b72502aZTk0H2vauCtsFvVBsGw2UzcB1nZ+gIV8LM94XFesh2OXm
MGjTharwN/F+FdMM/as2lVI7jzAo21U7o3rs/OsCtTzIrcfayfZCyvvSC9/nF0ywGDCh2VT0YLyR
5Fu72NvysXLdxV9fhV8VnfPyCCDNlo6u0DtzCPnpIqhElLYVT819JtT9vB5KfnIv2hWVJ4ITL/pX
C/Kf/kBlmvReUbnSgv35B3ZaJbWCCfG9yrHZp/nGXtgricrM9o9Nad6jtDuOnXmqKoyl7AlD/AgM
D8u0eWF0XgC+MFv/i0vw6xGGNu/8mzvQNEwdae0vqlZpxr4t+66/76GGTFG511yxCFl8Jkvtysw6
dQ4dm4IzFRGula12kSAjJLvtG/LXTIxdvIoTH7XRHivbXkZOuHY0who8UHOUoQynGBsFmPtzKsQh
y64iGgVzhDDZInvMi2fMPVcOaDaUhGtGaI+K7MOuhKgainsVVezMS0hdc8pJ+5i20UVquocAKniV
yBOzSrq8/kealtvON5E8tGc9MWnYLCPTecWXfCes4bKOZsyMRQRhi3zdWNMrQo3lw/90M9h9Q+bs
HG98MPi7SBCLZx8VKoN7yKnkpOdCu6sxKA0yOBYJPZO/vgHzM/aDuB1VsSWIm6dPrxsGOL35Rf3h
RSwMj553wPWHfb+rekWmvPfbPf53HfTP6yDsJlzSH+7EfxKl34VpXv3jhMD86091z+9f+b3uEfYX
hOUGRhLTcRzL5oT1XZQu1BddMJSQ8737bYjyfb6iOV/kvKq65mxXMHXbYezxvfDR3C80FnT8aw5T
ESksw/47lY8hfn5+GOjalq2EMi2+F2YXOR8Bf3h+BpYE1RRlcvSbtD+4GYjpyNJgjYTaTQZr00jG
7tGGg71oSp1qfIYc5UO6N8gzm1R5NUWvJpb8YozwHM1xq31ffJ38ul9mJXMJRwb1qmoPkmPTQLyV
HUfpUXNckgY8wbvJDm/3/jFrUMmSwLxMUbOho2vGo97fEJtiXY5e9NYHuBZRCRpFsdHNJD20Nqz+
mrYKkBAf+VeeHSwgzmgl9gU2rnWIKxIiPwIbDw2AAZDsvpt2ZReFWzR5e2TyRBFNFkJ0Bha1Txyj
rlcOkmKo790wnWvNuG0mQiX0JLkhT1gjzgJhj6nKuXcIqx1f+KZvdQWfKiQdjhxMulT410vo8yoK
H1pwokbhONvGRUemyO8Y/CEDOUPiacyVWZhlQvezeyyS+FXjSu4x6+6bhDZmGmxaFQHsV2MDyN94
dUatXBMrEL8XdMwMXXjX5qgufVRaZ11k4YbLhXSqA+PQBRxO9WSP3B0XHkMDT4TxkRV8V1OTg8nP
yUIHhcKBmVC1HC0YSAwb8pUGFKSPy7NKunutyssN4Y9LTzcfS05SOAy9O9u0h3XUPf/w0vxJDWz/
2QPIy0bljRVQElP7S/GdU+RMHRano+ZF5aZltLYrOoQuIaLpDQDK6TBOwC30oll6FFFH0ymRM3Us
dKF7PwXoDwUKW6BXLVqaEsigaug1Tb7PEMZ/N5r+LmtxKI5+BQ6F/ImgI8fScfRrgig/wwJBQBE5
8bqmQ0HnOqW7HtL4z6vgUbusB2s1MVm/G40G73gabBMkUZS0YIw0/XZMEJdx5uZxR8SgWfdJr4ut
NkDnD6ICRP+Uim1E42Ah55zAxJFPQWYLYnURPM5ccDyHmFmncm7IlUz4JqtfEBUX7LLBgyGIfW83
Bn6z4lTcr2ztxeRBrQXhKmUExxrvIR050cbXEyIcV2tA9HPiJsGNAtXid7Y8+dgi2jyW0Kg5gs7a
7JlwBYAjpecCgRw/Gh76pePnWPkjNKaYsa9ghYM4Z8bDqDBiDtIuARmhOjco6yFEtQBdkdxqSk82
1kh1jO/7fcgIO9exTFz6g3+Cxqu2fiy6uR2qVkozYmaD5gNjvJsJveY1mVtbg2UEVFtWAPqz6Nab
0EnkQGU1Ye9BkxOiVTIahUg+xZPbExeW559T7Yld1ar+Uuvog6Pn2NhGOV7JpKv2rTI3QT18HQhh
hmVQHpMoIZg+g6IEjbbeRIT7YBTmH2VufM0FzlMquXPR1vXJhs5301rhLZRHBrOSIHk3s+GO5gHt
WL2nPekOAunTNIb7KjFfPBmejYrgN8eabvWKp2cO5jhMlbZz3N5eWsSv7wf8Pku9EGrXJVEPlqqi
j6t7bzG+zKHtkycBGsydtHDVB4Z2DbdTW9EvqVIwULU1P7GQRvHppVT8m0qstHEUD0RtIg4sdSqe
6OTw1XOM6n1iDc0pcuWwzEFHzHPjDe3T6E4WhETqVo5gqbwFZZBe9LEyt8YwQlgCkXNNvplHGrZ9
afmVs+4MUWyK3B3X0sXv6xNPsVZEi2+QDi572412qiYgOzOck6Z18rIH5TZFQjA7BySOJObU+4ok
1DJVC1+QsOJMLEWmTcoveRPTPgapT/O53E+xNZx8hWkU88icvVpmt2lHewXMQcj4bFDU2vqw8hol
Doadpg9hH86AD7zx2Af3vcD6XI86LhnHebGlAWalZoQy1n25tgYy+hghE0EqkcZXdrcVsVQnt0jz
JSl1J9+HjlT4vPjOGNLuB9tGIy7cmQbJOmPlOqfeVIeKJBR62qI5GbypqCkJIpjgZW7aCuiNRdrm
omLUcMMzJTeJRmZIX/v61ge6MwAEvm095wXMP/T8EFkALmO6/ANjCWWlu4hB/TGZ/+EGOLh6YZ0R
UyOooVNV2io9ktV0n9lZhz/XIJcyqdYNgaLH0Mqio16uNAvCt1lX12bsbCTq5j2X+72MIWtG0NZ2
XYyJNHBYYBINXW/W1nNqGwkcRIPm+1DWatm1Ia702N85imW0M6E+xROdjKKO4m2QNoTRxieV4XYB
Yv3ZCoJTER5S5wEbzBsDXFfDvHpq+kvTKHEOzDsak65953XuOnEwv7fC7zaRURyS2B2IVeTWhIQh
rrnCvMZu+1q43Rm//bTGGjJtHJK+LoR5Y8OhXZTq0XSi5OwFSbpRrf9Wh9jRQTOcMEO0nA/k68hc
/0LeOG0Wnzyt3NjS50Wua3RSMNWpX+N9FoEieCxL9Bee25jXAOYg1Iy0feqJOTTQ3VuWG/K3MZdY
OUJQu05fUA/W+1Avrxu3l6QdRauWzbma6sdEqavUjqbVZJD90TFIKoNgvE+Ew8qjxrPeBQi+4eLs
0UPcYYEHcJACEO1gCkCfYbRfV9HZs0HfK1qf0YAw3emfdPFQxubWMiZ9qcERXwqR7QchOrj8BFcG
MX60MppYGwO2iEkMPBmIko0us/BlmPVWEuhOXJB/7pivtryAQBG1NZkMFZEzKPF0wsm7RiSrziQO
HLv1bSx8F5SErW+C2FizYnuHSH9uiF1bamZc4kdM02MZsxdA6ag3pbTWAbS5teUiDO5dWC4xxOBV
lTPbVhOORorhZa3bctXWU7shvpVOTB6kzCJHlGkSL46on4ocxG8+7EeK8mWXa+wQLcdHm7Ab6cdn
rbdveiTDxxZuM8zNADlB5F22ZGpFPNiFaS8hADYbyKnbXuHWarjHK6Kv0Rom4JgB6kJ5zdBG5nbH
8wnQiAx6seTePXOAQYPDcZbP0a9I43pkQwT4mlKrC5ujpJamwLgMIVjinp2ktQ6NJe8CYWrryk4P
9KlpACO0txwyfqIYsA9BfCzjEUJUxpsEM8TLSUL+7GkCDcWwClno9ih378eY3IzMmhNbm/zSA0N/
JmHZIVQ3wEYWGusui+Ol9Gaj8U5mSNktQqtFmZ+ItCj3ttcWCzGbz93Ox4MlbeyIUdEeqbe1VWVw
zou9BrV3Uls7zXPrbe0zR8YLgdBVJcXCBVLJZuHDOZWm4Czb0nZsh3ark8C5NI0QeSdcje1Qkndb
GgyOScGB35KX3YkekL4bWnGM+1YxCKfNbMjAZ6Q69JiJFrnoOeFW8qJnNVjI0VPn2ub0ApWr2ltd
jhw+dG9yIxp3Qly5Jeh4s6kFS5a6LUxGf2W3zThtrshC3WWYrqEnXZbpeC5Gce8BtNPbbKnLr5kb
XyfgSUPDutXH8mziTsVQbtOaM+PlqAAckVyyyxzuuaX37baowjXhDUCn2oZ0GZ9gTJIdyUrHttUl
3YYN6GRFzTTb54+T156HrnUuTfwKpWFc6ZlGXLY6WxFrlrQsEhLblqKQdkIvDBjH9KH2cUf0YsBJ
b/LFbeZBVYBSxetjwM+NfdCOifeRZWa/TVtArB5pBQTxNBZiej+41sJXqfBWdYH9QU4rKvBoacTT
qZjpP3ldPzG735OdCjbfYQeNmMH6PkgBzImyJz/JRxaxojtgIB0gSjLOhoPvdMMBwNAhHjQ8De3k
wvIL3ZMy972fi31VQiDqpvpE38LfDGlxE0zjASpgCoaCoETBqTmYXKqmAbyngtMVonvL5OxSK0g7
6NA8OYCmTxL4GT7fe1uMFD1piPLd9zdUZRfKYIRGqKsN7XcssjVRS93SxzB6BJ0IEfe0j7LyMDRo
gMvk3kD/uizWWknSHlx7MIMzMsobDzmqiyX6I2ttG3P4OIfuyCfSKFJz3B+M6aEX4VYV7kHWAyKp
UiJy2ZR+yEXPaxQnHVchL2FTA+1gNhJ8pH2SbTQmyHgHtPfU9E88b2FpsIrW1h426QO+13ihkPpV
XriOi/RVCyUpyS7ypxZFbFuSF2naLzG85FSUxEX22juJWfskjz+RAWH30qeveiSPbrtSPsP7Msjo
QxlwHBSjtpg/cGyXFVi1y7+uopBV/tgFoop3DJtGgcTCTgX1nyaYk07uZIVYH8BSdBs5OxuXSzhr
5cwCKUbVvsSdhLJbspTV/m3AqdBX+owIavADcAiA0zoaDhzGEeNRtZT9cggDauGB8sgv2E6+fd5/
d5T+aUfJZXcR9l92lFbwPse2eQ3/cd1mH6/5P/7bP26/ZgSrthpyw+Z//Y8f+0z/8f1+7zOhybUt
w/rWytFNRef49z6T/EJ3x1Ku7eh8AkUD6HufSZhfkPZakn6SbVqk5NC7/d5m4o/4q5bzrbUvlDL+
1nz957Y1gg2GUo5EX/xzb8nNXY95SSjBUU6PcZQ8WpHctpHGSaXPrgyjMv/Fe2D8rBf+4ydxoX/s
YpVRkA4onPRzmCtvS/Jvg2cPWLvMMZvWZ1UM95M1QyEt70HTyh0ux73ejMl6IHE+J3gzmbqdodrb
fnRve+v6r19PY5Yp/9Gk/eNj/dJccxugch6gJlBkFcAWIMSirc6ZzkrI0WY+U13RByciMr/SRXMV
ZvrH/88X7b+i8p3FzWJr/eEG/KfW7PGVnlsY//i6oBz//mW/vS+282VGCxm0Pe15wv2HHoU/YfLP
A48gBKW8Pv+o7++LFF9olM6adwZfDH1mucb390UaX1zFIqzrZMryHtLn/TuwEPnP3phfBCGQU/qg
TH1tC1KYDChFki52MnsNAIGsN9c4plYtlmNKuZ13H4mrX1SBcyoRyMWldkeob3I28J8v7RitKbnu
4GKXFHfE2N8IM/ggh4xRawgsWtX3cZS9l6nE80ik0xBE+Ul6+oVKcgZ1IRBE7T2TcMFG0l8XZVpt
4oRBS6WT4uIKnYQFK8Ktj8qYLDBm3NrR1zM2OtU+KTa/ZV6E0CPnOd10aWr2Lg8+rBSBY22JtVPI
25DNyTIeTerKmlaXaT71SOaW5Lw+wpldSNLn14NTv6LGBuMOKCDQP3JdB7krxbWhT9AOYBm4WnjX
D10PtG7ySE4e8UtX8x6XoH3MCmw/Y/Nitt6093KseFJvb1JUA9IZGpKUCK3WMw4rVcHoVcR5vdX8
qFijjOdk2SEZ51/hL5EhsabhGqy7FEJw67ekaPqS0FGNeBUCO+j95Z7NVIg74/b9trYD0mEq/y1l
yrkHEt4+8NugOMkKe4eg3MGzttamiQOrzj9w/Xb0EtJgmUoShwOUNwuUKk9BXnxNDOUtmY1+AIwl
6k0Xw8ZthNxWgMKXUEjDN32gmLE94IQAPL/SQGouCSREkyeITXJC71hha9vzBiCGAH5AuDycKBj5
JOjR49v9e7mZ142/VMRdvWpgFN+D8FWr6/ZPVh2++vuq436xBLIPvqUhGQbNpKrfdmnb/cK5Dc+M
zihvHviwU/y+6sgvgobefL6DviO+/dHvq474YgoL9h7LmzS+beB/Z9WZ9/s/3abm1eiHGVBsmDRK
kTPtOGAYF3qMZrgy9fZI3qfzf8g7kyS9kS07b6U2gGeAO9qh/r6PPoLkBBbBBn3j6IGRaheaa6Ra
QS3gaSHSSvSBrMxkBDNJexo8SaYBaTSSEfgDzYX7ved85w7aPxAGjAfDsWCpEu1zZ5yIU0H56vtx
fau8nFYdgaPmIZjSd3Fff5haVV+yBDirlWf3dtUNbOCIbjZ54fODUhx8QcCPS/KT1I38UAU9L0BZ
sBfwsrC57YoCNQBSwmHZuco5JKoXuBy0tJ2bCZ8bfOUrYdf3wGo+5HlJ8FEBaCDHVIH3gd5nmDEd
GiMc350xwtPEG0zSWXL2XZSpmQdVQR9t95D64Yh8R0DqSwn6qqahwBNR2dXOQjL2ERmJd9e5fX7T
cYbaBZ346rNWjCaopKHe8ZkRZknrPCb5+xq51gTEjz4rHOAgWqV63T/qlWlvbDdLLn1GxGCYJc3L
ENnYxzHhYuts+ssYEfk66COZeJkakWKTgSzRuROznX7y6fjcGqYRbepMkUk9dtVZteqj10H49+mI
XKmuqi8F3tmD48N2CnIzJs+ttLKtU9rj3pW+93FCuU8Eae9N9/THGOS1uqVKJFK1fhmCmGkTxlJs
8ySkucTw7mmIEmE8j+mRflFWhrmZGITJtUWYNqFVY0s3ToOQHsMVDF30SCjw1C6K4aeZORlc6TRm
m36Y8N0OcNPMDKEQp5WmUWddWkv3N50yxl2YqWfeb/eF70erxgCITpDRfZo42WenmT7Dpp02Wde0
a2h79HxJor8C8wRbJIfVnVIdX4Sw/LWTNp/92ID2Y5Lw7KZMSzoZvwQYCc5cUCA7E0ICw0KEYxde
cANmq1j3ShtQkvjBziZekA5F/jnpUJa5aUFDbU5ZdPCUflud/pN2Pf/3LsYoF78THX9YjN0958Gf
1ES+5veaiPjXZAuL34U5+Xc10f2bx0KK2sdsmrKH8uS3kmiwpUGF72E01Plqj2r5W0nU54UYGxfX
5ruhzrH+oYXYPGn/05L4RlYBKmUUbu+QJjCG3Z70SQxxneMuDeoNyxGmy5XgMZ9k7l/sCNcTXkNn
DUqshjRrML1ureoBMnxGCmfTP2gG6XnCaORKRp31MS9AgYkswEtNh3WbwOOm+0fgTxyoZs2TQ/Ia
yjiYGrTb06Bp91jitE2Q5R1GFpRdfV4wvO66S6YBBhokdAFrbBSgmJ6RfTlN1xWBOGRZOAT8DXq3
IAiczw1XX4TdOTUx8/u0xhZZJc8F0I4No6tp2WX6y1iXR7tnoNzE9Fa6iiZu6uAVHmcRY47mjXlP
U5su7OjOvPbtEamXkNhHaKCWNjN0kUb1jtD7nekH1lXm0+wIHVS4Pi3Wtc0DfTAUEhss+e/1tMMY
H8GiAK9v8UGLsxEKEnKc6iOV41mMmNuALakNr0BCA2R4z5LHIianepoMM9ikLO/WZs56UQsSJgdz
1EAR4C2hS/m+GNOr1NI+WV4zbIu89IB5CHjylk6MVkpoCSkeZ/rfYP5lBh6AONwVWadXJWKnTV62
t51KHxNFqfS6HAZ9a6hNmmT5tqtdYp8hcdGy7BkDhdpdMwM5W7aY52kwunU05eajW9Ql3L4OP/WS
l3i+b3TxXvrZR4iDmyyH6t7rVrN17PHst6JdloN9SWoiS+i5k2NsMqhrUTpmoOYI93nw7X7t5+ra
yA0g1KBgGdjT8590AAlxCbPICEkCVqYkyQ+3KXiUTMMZj3clgb12Zq8whw0O9tob5lBVq9K2eW4n
aFhhWJKxK8FTm/G2z6vTZHag7wITRaHPUj/F3n5QcEcXbjDNyaV2v2NpPy4NWQ7bRtCuZGWbfOr8
WJCk2Y/vamafC9mM5t5r2pmghhqT9tKh77GcqMaV9Ae5X8ZByv/va+xPq+t/Sv9l8fw//v2/Vc/j
a6bm7/XV0v/mCqzYGDIEvUp2rr+tOfkXLNwu1gC2whYioD/WnML+G7x6REs2VdQ2MHP/XmDpDFlz
Pwkc79xVIorpHymw1twB+aMz4si5IWUgGzRhs9oOy9jXS0+97oiXaV3iont8vFYGGcZjrFdcAh8/
WmcRE+mXmJYEbHlK52Z418fxx7iytirIn75yOxjfZHpOUcieEfGQRNDxTBoERvTuwRnvhk7tBXoe
Jq+wvBQaiSD7kCLlRVC6yvqIbdnGAPwSB9ZNnpMGnNVnIYjSQ8KkafSrnGznWO06B3smTaZ4kzai
V8I+5cRfzNlGF1jLCZEMKoIn28iAqunW9rtX5vW38/G9Ep9X3Y9nif6uIL9xtsi80ch4Udr7PhKR
lVknN8RnnORUJwtfMxc/P46cv9HbyyFgcwJRReKNI+b15egGK0XJSH6NFr+vEFb1KbjucK2oqv2S
wJiVsoeNU31pSGMY62oZqf5SzM5CNWIqlMR7+i8+F4Pd7drvGPtpT2GNll0yRzZfCg9FT7MuyK6C
rguIsruBTPrzH+FNr+3bHWWaIAtcBKkWErvXP0KluiirC6nmF+U5cQk98W7bKbjQS/mc2dom8dz7
xLVXxAghA4mPPz+8+XrB8B+Hd9jf8VABUDfeXKoeZbTr5KNaKZTtvhl/cbyXSBQf7bHdK4LniPJw
5LKqyN6SEdgY8FaEn7m0RCfjWCcBZLtYHIj5qObIlPh9bZfrwqV5WFvlwjD8W78lE7KO4OdfAqA6
pHp53QJIVYFgJ++u7OoMaWYXmnNPB9on4hhGx31PvibUHQVSSmomAE2aDJVRZ+uf//gstH68g1jI
OXPZsFyLR/r16W+bolVxHqEwmrjKkqlDQgLrmqw6OIpdeOvG3tawbWMpsj0QH+w6WI3NVIf3ZzBU
tOQVNC/8kVH9nFrqrPTkcRqNuyrIt1gm91lRnj3Ci0Z2K74e33yl6aSJv0wG42HiFZUnwTYtyyuH
vUo+9osaZJE/g0iF+xiLdIfNeuOWOVga0weK1Ow7vbvSpxx4hM0LczDja9JwTi2ijIXdEXRIxkNj
VI9WYJ2h985QFJgOoUKp6CGMi8yz2Xk30a038qZNIxGuEwfoBIrEZd9DE0WW1nkkxmrGk0aGYOnv
Qq15NwziqoMgvvaBgiHFutWjZWtNd23fICcer3sGi1ok1kyQFlbjXQFMWzg9ZrDaKBEghjvmfkeS
tVZCautMnboEp4x/pnBuGL7vG46KjnCdW92nUW71LGUMb3hXrc/JcUCnwgO/N9mxTmZ11cCUcMz8
AiBk5QRYplV2MA0ykSrtfWg1pxHdkGcirjDFTeW6l6gtLsSZHsa8e2+QWq5r4Zmwx51j5PcheLGx
G74QYLAwffu9cMv7XAVbRapSiaqQ3Csy+Mq16ojtxjmCHO4w1NoG4ehTnmYXi+UrjMxjmBO3YpOB
oDcrD5cQ3KBtndDdiwCi06z4QJ92wjorDlXivKum01DigTvMSN6pTdeAJKBG1WrvRuBlA3kzhvF7
r5ZHM87WNWNT7pBt4/fryr8WASKhITsxxDwNgbVDjHSefDz6E6a4QYNclI39E/ozubb15MpUc+8e
Xloq+afELwnF9q9nOIaHU8iNUR3Af5ehIp2UexpnRokBH30r6g+1zay7Lsck1pASqd0O4kVVtzDC
j53UH5W09j7TdVKJ1g4GD773oWrfGT4PdDCniNDD8NZMIRU7XLB5kkS6kODv3PeuU1VvAi08dr24
gYrxYXA+Q0y8mrL4iyaRucCEX0COe6GHe6cJxFe0fPuIRNzE9xaoWjeWuUSMcWjVo1MzSTf48Mus
zHoQtOY1Sba7kSxtT3nXw0Tgm5RbFI24or2N0LxrY6LQVHl9IFRtowfuqTTrs6zqa6HGm1r0RF3V
Dw63W2DT9Y3K6VJO8raeVRtu59JzEdVOAfBPtex9CmCoH+J0C5goXMIw5fzzwo51uta6Vx2LXH/X
eKm5sgKdjInG8djW8FHmt7DmaAyH+72nARXA5k9gaK7jsO5R8FV0bmjqFiz00ZVmTl6sK50w+SDy
2FM5/kFPxEJY9HSwfJ9nI8Ds54pzrl+GtgPLSsrrz9f06sDRv7ocSikWZQlqgYUJjSpyWUvd3ac4
XhImynoLiVKUEetlUHHoovaRTcoWGAleTZZ1gm4GAtG8NabosejlQ417Xg39iSCPjLKRvXcCKMBJ
k546K1rHKKFn7r91kyDNqxVNehMYWTK6w8LM64+NibrLkY+6F5NkxIu3TMkiaw4jjgyP/WgMHQrM
/WmOlop6tn+iKnYdNN55eUNa974Zim3u2fsMS4XvAJWTUu0b4DgS8+ui9WHUQIYVzrsAUbUxeKuM
gMGFR7qp1rQHD7/61MX3NiF4pG4hk1zrQXwoOM+EIZs3YT4dNUiAuXlHgxSZqXvoo/YM3naLeWwV
owSjyXrfudYhQmTJQ02wZnjjsM4ry/YpV+ZudlM1GU1w89YxN1mNvVQjhXedO2W7Abf20ZmwEjLX
xqSOJcqxichEd+Xa+0LwkFglrxueFrvsEC68ODGp3XSjcHzGLp5ZQ2w7W8PFprHm6ZZaRF3rUV7U
FtvelqwUXI4FNtEAUR1QhRMomGtvJnjZlXOiMwkZzd43dKfKpzlsrGD2Uocod6xiB2Y5wt5vy8c8
4+l/MvQcpJa/hj5Dx3+8gvFSa/DpbNRtonCSRRKZD5OTvcOTvFN+sfN8MoqH6T3bKbvlxyM4lU2n
xSKrOdhw3F28aXSvyK5DRGM169J+57l3hWzWtUVTTX9pZuIG0C+Jsz5VzWbsy22W+weN3MbZSkZD
cF+Lp7xuVoZ68azivZTupfLLOzngydWKnd5rd6hntlvJ4x76iGFFxXWy8Gc5JLK3XIL5DOthi5KU
FB+D8KIxPcm22CFRWsc9EePdfeikT1ZOrYhYKdqVdSEz/n42MuJ04r6/REh+DSq36RiLsQLeqUgz
5QoFMoPSRnjflJ+GETv2TCdoRfQ5rcUNfOlrGFYLE3cdzSQGL/l7c6akzT4kheTR3BtywGBm87Lk
YbWmc4xjbNG1QLTTFHF207b1ovHDT9CL9nEhH/o2OM5lDPHiYZLutRbZtxIYNQyRU4NKJTDCZ0g1
LwV7W9YZSzWXhjA1d64Y1jDpF14Ih0SP+1ttCrf5Eyvu5VTnd6OZrtNhX6QGcEhrU1TGXTB1vI3x
RAbNLTbqDU2AfabSU+GcuQ7PLs+4ys2HYuRshGg6OJmi6Ze1qg5587GaDJxHAaUfq4K5tIovSaRf
Jcya6pjL7CK5VPUa+VbggXIfHoEJ7gn1uxl1WK612qX2MejNdd1kT1p4S17Q3iKDTQwzyxS86xS9
jDCk/H4oESxhEbBA+dbgkdqeatYsFZIaxk5QGEzkvUZC0LlCfb4uS5R2oUNr2c0DRN2evmsMVlgi
qZ5rN/qS2J9AM6ab2HQeWSgJVHlqJdwxo3fu4Cu5bQvedHBpzwhJeYbb6WOdaQzYMipjjhxohhL2
JknkZqcRxmae4yJchyVp1gZ+TNcADlRW5rtg1J5p/r80WVTRbDC0vSOzm6HVd4X+4NLwKmznQ+Tw
h7jB/TUSKG1UQXhAB1SjVq7Qdk45axPeMQF8VxET5BXO6Xjt2H1ibLpxyWdM2qmBJt58a2T8pfl6
bjC+2omZHtkTUHTx2tIBpY/5aibjpaQ/BVVdrdoo+Tx7jQXuSpOo89ne//NF+7ype3soYm4Yac/9
VDCOrw/lzyPTxM8r8jlfeAXgR4W1XZQIYNMluX+/2KC9lmiwQbIYkuP0cCxXt/F9vNlihs7gTmXT
Keg+5sYFbGjScm90HVPgjBHakhf9i93zD6fyzRHfDNVtUxKqEPSKEEHrMg7iEEM8GxN9I4h3/vmp
FD9s/74ei0YGzRPd8N7aIcMiLNxh4FiFAbvbmYaVa+trUV1L9ONZYj8W+rg2CrlJ5rSP3D23kbPo
1NZwh4fuoQzsrQbqbBzJRsvaLZivddXLX1zvWXbz6nrPn5HFABYzHTbBrHD4ftzneDXcMkxIpDc8
aWYDZlb84jT8cEfNRyBYjxYRv0x6RK+O0OpVlcDd5YxH07UAaYe47JbQ2n76GN39/Iz/6aHoWMyb
TjiG8s12XwsM8owYiq2GlNCSbe+DYDceUzCl4LW/jbf/8pn8oQ0z/1h/HOutVYkOGnaivqETHVcg
JlKar+Oui+Uvzt6fHYbgJKYiIBd0HszXZ2+kGVs1MRL/KGiWXNkNAlYie9NfHOZPbgM6bzAe6A0i
hHHfVJhED8PUtdipdx3J1YpF/5Ssf35xvrbv3txqUE+kLsnfgWZivXn0DPKbEU9yI6BYe678bq1Z
0apkfa2BU9SgmRFOH0qkzmW6rpz+GofOh7A3fkUumLuIP34MwnwwTXNXzqOk7+94nejJILD5GKMR
nlWWbqbJxvlwo3njjS6b56wq9u2oH2L4BaI5emN9bIdfPRR/UvgMsJ3I6izja7fz9YcQmu00okFR
g+7kfhoRTGvDLslRuH9pcWv4l5+fe/knZe/V8d6c+zpzZIipBmBjYwCtbqm22Sc6LxuWIqjuiw9G
ZD2OdXTurewEum4P8mI7F+XCGXf0NzXH2YXBcKcze8fIvHFJBQk7D+ON2PTBuLNT8LBNf2d1426s
jIfUEI9WgZhUC5NlRHvfj3KIMv6TMxazRnZtDOofr+yAe0CECgnBB8L+61NaRlXjlAaLhwIJAgvF
ot5LxAki/9Xb+E+fle8ONJ/r7xQSrgy0vrc5kDNkKwgYxMNkq59frx8aZxZPIXIO3sRy/vWmceZ3
YwFz2sU6yDYR/fXFJ19hDIIDvZlFapBFLB+IjfhVv5IP/vbJAKRE5TJnoMDbB7SwraArhorlV/PJ
HJ6M7H+nynx/gDf12TIqXcKW+3qAsj619q+q5RsD6dcFhfHdEew3Jw5ZDGMpgyOgsDkyxJ+R1mCU
tBLJnAD2GEz3gQzOeGgCdO3G2nZOpk9PW3tRvnUxkUzAOx8JYRrfDSTAAVECFN9Y+pURGrvE2brF
ePPzS2248wvw7Wl3IE1x0i3bcO03JV6UVk0geshnxpdkVPCBinI69UlDvgHvkzGtcbNNJt0og22a
Lh+0onCgQOXRAl+MZqS7DmmJgwnPdhgxC+vil9U2x2Atw9sm6W4ROZzMKP442bAk7T6CreicK4Z5
VjLcjWw5Rw/uDk9z6fXXhiWuaikvgRRLyIWRmkNr8TGRJMrTPu7KVL9tKv6/mYO0xZTQwhE1rYtX
a6dppA1V0SgkiIgFey69rY9vIfdhIbYMWSi2lovjqshX87ezBgK1AvwrwNh9w7lYmrcdPf3aksWp
E/r9XJEnPlqTwPbJvTOxGmfDjM+Vsh4Jun+E9rhuCq6vSsZdsEB5fLIH/apOwrPU8r2RllvlxZuA
b9OaYqMMrGMauOqCG6Fm9uiUJ+7HWx+oTgy4m4jgleWwkykqMrH0ezf3tuRebA0Lcg0cPZ1/r/RP
Ep+L1SXbYt7rNjfDSGhSQrZKYKwIbF8zr36usmlNotbG44efTG9vJsOuycbrRss2WMDzKP/QpcNN
7BOw2/vvoGA9oQkku8t/57C/BVRK/7i1p2xBWNWzm7nbAa4R4NQlLgoQW8Rya9cio59kwTYvNRVx
eWC4hmSS9mn9WQKPNxSLBB4FbUlmwSWJ3RNNsk+TWz41DbyqpDiTLrkSGoYqMwLY0XzQcdt//aZN
wWcrcXlkx5q2U8O8LI/Y2CUaqulmDD96bbCtrQ9jj76mtVeOjjwmKBt3YdfJIWyLbpe1gVyP/aMt
1Wc3GW8KMp2/LVn+SQqa/ydJ3zql46/VNTfRf/+vf//X//mf/8u/bMPnaXoOX0tt+NpvKhuJPQCN
ARJl05Bw+OY1/zflIf8iDDB6LmsFzxH2HJv4h8wGWJ8O+wuCBT4iEhB/l9kYfBUrOm9e14F+YQz2
jygPxZsFGtg9w0XNY1IL503JW4oJARgW47qgXSq2fxh0bDRZte+tRAfDCcMqUv6yQOKAmzOcHa7O
oIC8VrAdRgEYOlwaqsw3NLMZa2wlQo7Y6V+mIRk2Ze1NH/xJ9Ve2iNYyCAF2QrDVq2ah+eHJUvLG
t94ru6hwuSM/y4IL/FrSWkIJBroBQ5qlxMC4d9qkP0pL2xSqJPJLnUNl3RddHTC3KmHuwWoyNFTH
YpIXx0Nxlvgx+WzVsBvNQD8kvfHBbpHoETLTdtgefSY9AbXbx4KDE3PA9gzazbbq4GoKrBMAb7oS
OQT/JrMgaTYpwwZRfGqTYNMlHXRM7FaoKmyjfPa7YGMl5BxpAve/T/te6Zl3HPxy7/Fwoip+aiuc
xXWlanr2BLt8YO0tCK+NJutsF8COxxpvWuPDuHLrdTAM2C3ZSqG5BPbmZ+OhLoZL0I1Lk5VkV54a
TJxK0toDhNxXL1Jq287zdi0hOkaahPR+nfbB9voJ4HCIqWpyvfHQ+ClReZSMdlqkcrLWpqicpVmB
4mgVufNlXW5APVz1TtcKpjS+to1ik3g/ZQ033dAZhD3bevltM/xPKinzYT5+F+P6H4edVXD/x+JU
54fnryvG3/+t+vu/vtaKzF/wrUzYYDUNNkkebgmWJnhdfysTJrQak/KAv4Hh+jfvw29lwvsb6E4x
q0XYhetCUlv+sBGBqmF87ek4LTzbdP+RMvF1dP9q1UT881xxdI8NpYAm+noVPg0WjHfWc4ACo5ui
EXjzh4AX9BSmNDGaz60knqqp2rMVBuXCHWKFQE+Uy8h1qnXZ9eca0AMt2Xw5lYpsSWcCag71g5X5
SlXaybTp8JNLY+KG1V70rrrXicHoNER06CK8ldMn/SKv0ujbPfiXfYU5gPb1cpCkBFRlZBzoOvvD
t5zFVK+8JMnwwHomtkEZivqqGUmlbFJCYzKrJyKoZWVAJ2U6WvQkz0FBrPuoy+DRpI86BEV1YLuW
LGk+o3gIQ+MIJueuqQib13gPkxTDUKNHrkCGTZqtrNCbNkKqdEPlB+ARoNtCYbJ3uyrbV4CuJNuc
XBuq6/pIRrndLydYbUDEYfZ2Vb8xxRSgFyNT+hdn4o2Ba17Mm54hTWHQGaT94cztnu82Wg0e6aLl
rBOyotQmsov2LAuwWuB3+kMjk36TyJKohHiorkzHhXNyzFquzORO0JhtuW5LCfknHbpNhKF0rZfE
5zW1dH6xW/tR52Ghx+eehn/m0aiZJajff9BOjaSl576x8rxznRQfDThK68Kuu52tN1ujJZjO4uw7
WhBtW1HyV0dc9Zc+ZnQhUHJvogxf6lgN2OV9AgX64RAN9gEjeUhmWrYTMvf2TQukQTPKK0Sj7+uU
prXV5fdI5y5DzvxoYbPJ+eTNsAXHm47pjCOQM4k0dKKtHXotkW6+YngpETbM0S+2m/6iy/AnDU8a
xtikaHjO9N63Ud9R5aASQ4nLBrK/hF3g3JsDRFVNHTtNtQdRPyoXBmpb2eUmCCbOA7ScVWgxLdFk
eCGMAXLbmO5xxQxlcF+5/Xj2ZCNgzN+SC/T5u1p3/a1WfC+kMuaOwKsSYrFVpBtFXxKiKbHOry+b
BVuxgS9gYLAX1Spv/GKl++x3EO4ibkoaCI++xPhaaFchWPyt6HhnWVUBAycPs0tM/ogIc+3oBr9J
F/+yCoi3qyBufgR19Pqhf1kmYOM391SZxg2ZlzOE1tGAz5bZYwcvYZ3j7Vp7enxtd/0px+q4U25S
LfK4i/fOYD4kfLRzRNoaC/I0INzNc5kolgVjt3hji6y41GJclYQBPLlTCsXFctWxHojl8lJGnHk/
u7tpjpmTfUIlZRxFTDKlyPFNQiFbT6Xhbk2v67dBkSTHDpOwp06mRkpDaLEbzIfiHWPq27Qdiosx
1it8LMZRxsjxramNbmjOfjE6WzwQQbOHkbYzA2keiwYFUku2iUZtXCZ5ACPMu8raZLgJuOP3fWkl
LAnItYsB5fbJ+zRrihuZxA5Fv0Y6U7q3TUbCqZ4Yz30TwUFQpEGOupNv0jT6gmbKW0RGka3IpSbj
t4DY63cR7KY6PWhIo2Dje9E7skIQL3vaxpHRMI/9BQB95yYbQtKl9V5tzATZMt9MLguCR4Og7O7q
Dj1BvG9hoOzDMWu2dmEuW9cbbgxc+MssqJijuQgrhqohQpPuC2wQASZHgkYwYmvnz3KRr39q4TXL
tnWu26w+pm43g9vrvRpCgc8ey3w3bidltZtEg340dOiEiIKw2uG6I+JTd+oUVrDfPAEsUGtEFsQj
b8axzTYZkKWNGyi1bFxkKUid8i33NNHAhTBPNHzQhQX1sW+R4fWYeg59R7hTOgm5wjEePAeWs3Vq
E2hUkrVgOOESkBUr9J1UMzCr1psnKxK7LHfcd9VgoswI5INFfMZx0qoPIh70FQLOfNW1WnZw0+SK
zFG1nfpZPFMF5eYu9LXiZGk+FdoTx8aQ5CbD0BAqBs7UoloS9Z0wW/k+iJwVjCvjkDNLmAMKyEEv
NHbyNh89s3U0CFPu3tkROqheQ3HVN254sMbWvDSslU0RtHs30fZ+2KXvfPRZTF3Ibeu6xFl1ft7d
lR5JcqUg2hVFabXqXCTvZF7oV4Sb22cbAolvEUvKXXSCSiNuii63zpNi4BuLRSd6/TGVDfpq5B99
KO40qzDtRWjc6EpYV03ORpyUb+F/sktFq3V+sIXVtNuwiWHjG3Lcqt4g2rQn19HXa/sg+0AC70yQ
YfjiF0PFP6nWNvJDFLc2kmBGNG/6TolVFoggTGeF/pB7vor8S2E3tyn6wDwdjHtUjYh3WvdA+ACq
QpfcbFAcT7Hwun3OfbctlZDroI3I0aULUUPuJV66Pnh2eh+V2KzCYQx+8ar9oSyyNZ0t6mwyyakC
OMv68vtXbU4gsw/1A9aMOI2+7tyaGZp3PzH3bjtMB7ifhZAO4nY53KgyObtOd5OGCFaJG9c3jkIk
rxXXpgMMC9ZahjOc+kjaymmmjOOlutOdhhFyPta/ejm+fdvMn5yOriAwVkeQ+nZdV1Z+GMwLCJBJ
rUcSVEDOYkw+VChuOcEDbRgZr7wKfWA9YbqjNpGKFxpEqjX9ZiThFt8FXtQgZGs0uUBeY5gogxzx
ROFZ2DbR+Bihb95qoR7uNDGo9YhRb5tnav3z9ybn+80WXZKP7hi2hWmaBgK9gDcvJ1PKytTDAO9U
mFmI+PqVKCrzicZfcu9ZbGwxq91bPn3/YNIeQzYZO0vV97k1iDtsZisjrA04W1Z56H2xn1T9GWPH
omBju09caBxYbAqMrAFg+KwkfqeFHYYksAR2Isk2VhRKvSWAJR9PsVG1F7Jht3WkBEGd0aUtHf+q
SuaUCphfzdRlBy3o7xqbyFM5hqvSHMdVF/LcG/5jgQljZbg5CrS4OAx9jjwP/6w3yPaWG72+dn19
aYwlOqQpSs6cW16VGUnqfuTwd+p94Gb6Ng1y59xOzzFIa7hfStTHJiFeqh7WHbwSvkRE5oFbQx56
6S+7vibv0u9Dms+//ea5GaYUV6y+/pXRZnBDhDMvyuNDrfPqGmoSknBLy7UZof6rY1x2KGotLVjD
jEsR4QnsdqjGDiDVX3rCkZBIOfYBn+Y2LVrCBts23OPS3ht1KI4EIz+UvMN3ddicuiIq6JvueVrM
g+/r9nLSBxq1Hm9YbUyLdSZAA4VGfxLhDWke7jEa0mWc2fm5Lfv8TGBXfi6no1eG4XlUxXBsOhZ2
dvUJD6C9TUOksYooUpg4SW1ixTMh+wqv5vPWS611uzMwNjq3spy2JIUR+p04L/E4ledS7x5GU4tv
E6s75AMhP7WNTEYWxnBmpG7tjHH80FWhdauZH0mUWpgw8G5GwtYfgt49QhrzF35ul9uiA6DlCRzz
cfO1TT25KAxgcHGX3/gDGp28Vzamq8IgFlzlB/B75coJuVv9+qNRyWfGve8TuQujrNtzUsNbyJMF
AHKUvAW7MmlaJz3TPtVKR8GI73JLitBnZGAWP6VWrq1QvNhgHyDoTehr0TEa/K9F0qdbhSJmN5Yk
bA4BxDRHHvn29Tr2SA5HolaELDsM5V0gI3U7s0zFeqq2HaiJpRdHNcz07oHEcSds860FKptoS/Mu
j+Aymgai6JA4iBY2EX0pLPmZOjRJcRqEqtlIhnKDh/0p9lIWPibUTJnv7FLGV6NXyVVsxh8oQ6gC
sO5GrWFvvcK+S5quX5Zp5azbrmhveDSKEY5q06lLV8T2sUAeegy6cX6TV7s2Jlsd2+mD72b5OgnJ
i+ktXy6tDvLRaG2SRg27Pgyf/CluD2478iYKHGJO7WjDPTa7gxlQEh06VK228NR04087B4gfubpR
ctI7jP0+QQpb4Sa7NA2CXTCo+3Ag/zxo/EXthvnR1Fkotj4KD2KDhoOnFxKJFOKtqnDifWesqKw3
nUEoudGj+4lJ0qqa9piP4mPeIgO2015dYxPreF3DuKyracSchgK7aT1jHdpmy16N3yB4fYFA9bFj
N7hkuvpBSHTlbHl0Xo/Rc+JqxG4bFU8H216OJTb4fNsTq8p35YCaDxcJJbMP8be0BXMFK4mXoxbB
Hmh0hj2u+lSk+XSJp2G6GEHa7tJE+AQx+eTZLT3mPU0R7uC+EtrrdxIC+BAvo9oEQOjlzsKvoVyC
REzVQSdbnv9U69GqVf0XBzIsYwKabLkmXKR2CAkJ/dyOpZntomyl4i5nC43Pgy3wTmhTda01Sm6m
DmB3EvmbVIGm7zNOeTykN2JWbQZB9kgREjeOqPeTlj6ZRZZdtSy4VuNsWIyaID/5bZOd7DFJV1Wt
YmT0Fq/kzs42k6O0q6ZfqdIs71Hr2vdx3F5pPe1VVgWHREcca+fZcK4tgIwKMmjt1Ld+REJA9dVS
hj2ZjXQeopcAldZAemwhKu4VrvPe1sRteKd3CrrLUB5EZMCozLsHC9XZbVnW/4uo81hunGmW6BMh
Ar6BLb0nRVGU2SBkYRq+4Z/+Hs79Iv4NQ8PRjCgS6K6uyjz5qTehdef1vtVj/JIZdr8rRYsNOOcI
khJztkoTH1u3rRAOTHaG+n0MAIoF8NKKUr9iEdevKbDGpM8/M2iRG6STI6L8nVmZ4b4stXD/7yuz
rEkNyJxg7hvSOng1QQP/vnpI3PmvvC015SddUW0VaFiKuNBlchjH4T2ry3HdOwV5sBBvy3lE3BXC
Riss63OYpO3S6XHcyLTVj35m6zjFRTEL0njpt4a3oFbAZMJignaUX2xH0K22iapJzJ1NHRLdblnm
s9NWDrxFM9zYffs1NsI4hnulWxN5WWTkHNmYSVwcg3QbDdz0rdbtp6no9yEJUNu6E9tGBU+9csIF
ifBnILrzSg+rdZM6wQHM338Pw5QGh3/PyYZ2M94P+AJSc5aJlGqm9I7FR4IY1YbqQiZJjQZ97Wla
co8qAjGDTqd67pCgtthbT2P6lYbtU9zXtF/MwdjF6fj49zglOZ9ZS9UbRHNgxFknWSAOYeGlpOAg
2B1qB/Xm4LVzdIsZ0tW6O7pm+dbB5JgbkHYxSo72rC9HbU07rD0pNR4Jph+PrRPsY9WrQzJ+lUFn
bAsLr7ueJglLsRZCokyfXdYikQfZkfibYcmwDNqhzmpv4ymBUmgPBxW9eDT5z2CQuguB8YEeIq11
ggdHVlXHGnFvOMLMz3wOU5ZQDUfiCUZbv7PcyT4px/4wWHuPUWsY24nxybyIYISkg6WvXQycS2Bf
3iZSYJB6Py5OpqdtckSN3xKr7Ax/8jWRPSG+GRkSIT43hppXmm/9xu00jdQbyyUB0IiPjV39+nmt
fYquuwVxHf4U2IHp0tixW701bcZ9HVTmOrMpV2NncDHzhnLthMm0JXTFHcfxWkD3nHOKq3g75XRC
Wj7MBmWXm8EJXVKMlPljGXNXBvE72yptzyrbIt+aZllkvSbURM+Bk557VW/Nh/VJCD59MabjzR7t
XyMaWZF6829qO3ufATYRBGgEdrQRJeturPeCeI8f0xXTHMJSx6xIV2tYhoKg6o2vNzO3EPGGZGPU
0EYaHvNzWas/TezqZESWiv0ESzEeNiu/Mp5KNuPQZwtV1hzQRvLKcCNsVCnFvC9frAhAX6Cclc/F
82zUNvuxnU5rOIgeq1QIXI0t75yb7SkgyGBWlWa6NXIMuPGApKyPryFX+ozl3b3kgbLXEaVeldQg
E5LOPtLXfNPBBiNmTcZv2ylWHL4Z1OcF0/eyi34HUb363KKpF711gEPm3NrBEyGUC5mikMCb3D6p
weegneHWyXxAMZM9YPYeCmPXUIXHo71PRzf8aR30zkVk/InafbLhxbwnFNlzW/QdavnpLTddbY0w
mFgenTn9KHG9RDm6WhoJjKsRdv7WyBZsxekk6awdnJqXpnWbt4m1GK8zqQ0M2RNqhUxsMyS2x4lf
bGlKqk+XbDlMBPqBzaje9rQstsbgpYdQcj7q8N3MJ6HqM0E/5bKuYu8ae6B8JvgUd6mBsvPTOvm0
3eBal1gRWlwozzYug0LR5MNbcPAF4M1ZxmwvDrueSB3/W3MIFYJjgSU0B/PpkID5EuphurDdhJyj
QtgceYrpRN6HtZaltPeuW15TpE4rG27gNgyr/lBRvGNTimuMVhqcQsfprpzraL9PZr4oPZpOToON
rwxzn3XOT99sLy5nOknyH47tvCd2i1EwtI5TFoZ/KecWf1xBVnloRKx7EWDhowOyJXIEm+uQEnHE
uPfPs+J9YYp8Ad0iOGqtcxNF6nxGTYezBnM9xxXaeWOMj6Lz2fRtGdI2kiNkv4LGldEGwzMysW5B
9qqAeCtoHFpFftHDOF2V4WicNBU//IPRyFkkLo4uLvlNpSXaPtE5QDBisXdW5OY7GYf6theUe8Zo
L9MIsCQaQwzkalSrQSDKFo2GB4Q+VILLYiGUGB/8YH2RxcQFysgr50bTYhMrSxNnQpPS+hnv1IYU
xNbNCIJ807XhdNCpdcCsMk7FDRkcYiwHw5QZMyBq5ItOXtutsyT5ZXXJF6S7jQQoxwPZg8VvnxoO
uPPaIxW+CuYw8ey5gp5EFZOdO8/Aj58w6qjDkWUtQUQ6Rta6aa1hoXy/OTlhCGhGts2iDPAouW3+
7fPrrMKgsuZlXcLMz0m4KQYxzI3u1NIDesrk3kSGcyGqWczDOMQq5aiU50S+1Cz9kI8PMTSgga1p
2h91OST4CLTnbgBT/b8HTpvjSg2WnP3vOSV6CkahumXVDMCtE/Hfg3h81dnAXM2MoKKyCvWDfunD
wDoUj+/899W/B2Hm/BtBmhZgL1eE1dJUNagWr+KGyfTKOvx7qDw6iRqpLm5SPce81kVfmq+F81Dy
VIVlHnDc/vdAehMzJNvZTUCWD6ASgFyE2M8kruhWJwKy00lDyH2PYCcT0dG/hyj170k/rXSyrME/
lDDNHg9hl5FuYCCAM3JZ73Wj2LvSFJumiqeDGeD7q8FrzmI+vGUWZ+mejF2gRCz6U/iYr/977KeM
TjJG25XZlMkhb5xsR04e0CCyH0xuwB2H1xSwtMeyrXFOyvXmEaDgPZlFRBtP6y5TnBGm5ITnf3+K
uqq/uDkVPo3favXvOSS7A5z2R7rRqPknlrbyVBBGEaQWQdeyCk7+43k+fvyg9ENxUGSLMbTdY2Un
7lHv6wK/aW6LLSyHQ5PUB0cvonPOKe3FF4SaNeN4oXmSvWRW8RmNhjj++7tEsEsSDKP2//4y8DV9
7nCw3qZUkLsqLYD/eqF+Th80EBvviwtG+PzvIa16zto1A5CUcRVHDb7N7RtS0KV/k0q817XenvtE
a8//vgITtFJERDMmoflDJdgncwjwJUdP11w3du496dITT4FrvFjj4O997nNTa8qTobVy7kZGsh36
Mt+JYmrm9eBS0BHPtfE6Wl96m+JVyfVnNVTGwjIy85RyuN2WTlmTJp2ll9wymJNRrrwZjfYkOqf/
09FPMJDWvzVGSDMCPMKbSuNoBRW7Ppg42fb0cdU87OvnohLOu+afnYiU8Nrh4GVVoGRB+RKLnRQO
diUc9ar4CSisG26/sCOgKHc7QoX9x5CRkiYgg2ehmaJayXH80WgnrURaDOc0Tn/ZNOp524f6MhiH
aP//D8R8u6QGuNEej3NQZ85O9Wm7qrjNRdtBKZhytayh3ulyTE5D9wPOvj4yAzU35uCDyXMyXGd1
+CpFYGPoRSPXDnb46qblbhRFccXlbd7MNJ7/+65hivx147YvQi/0uRDTLsWXtzZGhoEyjbb06OXM
H/e+0fdHZrnpSRbmrGpr/Vxo4+NXo152oevGWASxTTfJ5K2xqxpPGc3+J+nhowuDtt39e+7//+Jf
cIyveNH5m1tD9hR2v5107L6ujAlyOSetmS+VXT+3KfEED7up8uWrNjAHymNm104Wh6uoGXZZQyxl
P1lf2dTc3SzAmUk/EFC0nuvbSNGrCsEZm5VFQZEXKxqMJp0bVSw6Q9/Zrrs1aF9se0xJwTWzYzXP
Q/9a5v1Lw7rM3KNw19HASbs0IetPK6ojuYiK3F6MIvmt++RNJWVEFki9A4BNWnl2oqN7sm0A+nQB
ceUVyVdpJCCRPbdZVlwKdg0z2SnjuzPE8Uqrdfh/OaMh23HB61jhsHYdc5iFtbu200TCmM5OgU4d
Ff0ohxAPWoq/gP5Y/DnIQUOg8s+Njdkl70J6M4+7GEB4vcXE9za0IbmP4Qg5wOniWUmXc5UCzqB7
p47kJ/8ZZO2tKRFXrUe6C3DRYVlm6j13ow1mWoK//FOQW++GDI9ONXanxDkz8d/6w6D9WMp7gDEW
bjeKL0Ig5olBRqawg2brOvlXFAkNLyWnFp05WjlB7h6pOPy8mFNAgoGnAFpMZZGcbfVAu/rDax8l
2a3v4l+yGJ59OoSfyQQBuxLg0aQNzd1hQ5jgpJ2ZQGZLJg7dwu2d6jRydht19hmgY/R6PVctFGkV
C5IijTUW3mSvjY6xdjKDaIqpIECB8PE1Lb5h2UTTUwaVgAye+pRXmdoxU6CTKZgMFh4ZJ8W9cVpk
DZw5Z1M/gQQav4ywxo0KRAJcwdqvQzzWQRUSHzEu2oBJZvbocXnbB04bnuQAvinHO8vSZc5URCjz
YBSENezDKAifgfOATG8PME/kya/bdT7RLpoCXNh2djbLC+rMDeabapZihuCs+6Fn4EWUeKU99No7
Gv0M68fO0ydptdvB1d5dtB6zoPAdwoPY6Qp7YTJvizLx3WgS590QHeJIHUVnHOrQfa+7TjuSm87u
RjxnXjizsovXqey+4xa5CKoaUO9yXhB8pjPjc3oV0G8eV1MSIy4DGjnrROvPao5iHqGWsnHvTSYp
IpkAdk0yy/P4LzLqH23QS14JO01qh9803FrBLL0zjEWROWcyR/xZYvJKJNRNSHC4Dz6zOGHTQcvl
W5gMi7bZ1MlgLfWCt6zJiZO2mh1QPHMm+uHNzWCw09E5ppFAw42hH1QexgL6H8+EktyRyc/JFHiH
DEYlAFzARLfX2PfYVifAfcnMD+svr4B1zQTtqRPGiisIlHU4jzW231R48bzXw6vZm9eCwyfDsAwx
a9C8wA84ah1hA36wLirzOY3SP92KkYAP58hJhlnE5hSKxN32VnHU8MDOJnJEqrb45Gag87dKYLIE
wt+EnbfDr7B+eDyakYZ00uoRKVnmSii0brBZT5atB1hKJ20ms/oDpcmVRhj84lPpUUCnbUjn9r3V
zSunKgIhYvdekr5BpgIURPrAM45+LYVzBBvESA5OH+1FLqa1ji15Lq0eEFkpvslPfXIqxqypG24Y
GRhLGAcoouLX1uk+Wqt8T2R+TrOMgCjmuMOobmVgs2nhFgn9tYMSnbPi9NNNEBbbjvjgQYbGU6Ol
KfHA5SlInz3NIr4FySGnWQSZrW78tSQeDeKpIFOY8gOBPR3VaSlwnOsz1UYlwSX1ISQAiP2ESyeA
z77kxPVsch5JlIHl3w1xhYaSIDIV3+uBd8qyP1ErG0tdT4jcG8mmiWR3klwic9A84A3ct1hO7pr+
2BqVMi7qQT9kWf1HB3nWZSl4xqDF8qkq5JSqR1VKWq3jZVcHZTv9YyrAsqEl6kS/ZWV7szQD519U
/rNYPVi2AT6huZZYu47tFKUR4RSYSocYEyHdBiHtG6Mjuc3iaWGFYHH9wH9Nq2Xk5e5uqMgPBPZW
BfW3p4HyaBuyafWpX6kSvVabgTmLeA4LZAc3R0wNh9NxBbzr5OQvWWQAqdC04wTVQwviV64Nb5Zl
ZT333CHeBFG1cRKJni0w2JfymdmX+HXd4KANJe4u51f2YbugK7PsyXHBGWGES0H5QcuQ9LCjm03l
fAhatKudviq5gRZj1v/FRYkspk/2gDyPjdG+gzzRPcgCTvOm4Q6g5VLM+7Bi5BvqGzsy36MQmg/7
Or0lMhdtjbwCOjosUz73rsoFUdrJKxHQrJ3hL5blD9rx5dFxMX17BCraQ7jWeRfmcTMlM0uDohJB
6DbT4KViDFMo9zbF/l0qeUJAVT3i3+4m4AbfhW9nyOTWB5iGzUeKVIeaRTrJS2UjiiE2+FDjqZs/
eqKkEldD9VrnD5P2ks7tIScpyDBhSA38ckFqAi57xF/b2s51ce77nIvYsOtHUFhH9TkjTo0c4nnU
ls9hRS7TI2gVKuA0x6RU4Z0OMJkNwb6yoCLBDly2mp4ugooQu2lrIhdZVJV5DXKUK5o+S5TEtkjX
Fz1GfgFt9Z7TLigezJ7aBh2Qm0+xdBgETYuyC/aASYhFkBWFSlO1l960v/Up2YKCuEiDzpuDvAPG
OW9fWAZLzR4YOOgcvZhbQPjobyQA0gvFvGGxG3NYf7Mm9ZwnaB2ZGhSWe6r6GChgqW+TDkypS7sL
RrHiZJLU7SYIihVrtJpHjvxyJu0HjGCNla6pVl0mViaF/HxKOPgbiVo4DZAM8D4MU/YVCHbd1PY1
+oiwcJ48e9BxAv71WUnMncZZ2ZfuV01XzTIsyiqmF0mg9E0a7VHB/QbAvtFVm4rMoy/dNY+mUZkr
ZEsFW5LfIripXosOD0Ut3XRL7FJnI5luo/CVEeZd9vTZojD6TAf91UC5ROJesOKQYs01ZsB2hXUb
wZncZ964iH0rOuN7J2PHBVj073MN9eY84Q6cM/6Vc9vO+ATi4X14dHrH4Ec+jvVGoh0F5n9kzc7D
+K+hkQH7Z0ta+pOA1kB6KGOQBxTHmBlUnkUcvRH1d+5Ff4hjQuBG59IYw8UnSmrmNo+EahVWe28Y
K84eEzf0//4cdWW1JxxIW5V9eeud+rOn6FoBE7Qqyq/W2BdvQkmxM/QwXJhDx6sm/XT/LzKmU+K/
r4Sr4ZV102FeF1xbkIgCGN480HYZACciJx+AyWYZCe/U1kxNSY1Hr61Vu8Qyq133UJ2CQaAVBayW
bldlkEDsGbt/X/17IECNQwAQLLJJM8ADqLrx0vc1CGrStq5RdjRDQoKN2qhPVeF6WPCJVvaCaiML
md3G0d6lgjle10VvccvAIsy/tCkrV6o2omvWE7ekKpq6TnKbNCnBtZQx6xIZH6HC6FhMXb8HNqXP
q8omCQSk97H6lWJSC/S/xUfVNQwMNf1ACFa61MeYS03UL6lPgnzhVM8Yr/7AtZDOJVNmbmFMlBUt
y0QV46Gi5bsp4h+ceull9NySGZb/T6rkrlsKWKKFjvVYPDCI7ctQu+dAc1+D6BSG9htDfE4aBKFz
7RxM4zc00ncpiX9rPUoOdRySfqUBaXQF+DS9/vMS2fDqCVNPC2YtbFWtJ4YZHdjgsROuShGjfiPK
o3c/4747dbZ1lEnx2WnixU4oFpvw0D7omzW2MjvlpkVkxLwOBIztZd8sUPOmGP7Komw5z4xi3iVz
NzMeRZOlzZxguGiDkS9tLJ1G8uRm9R7w0HbIfkFS7PL2OqEazgsgXzmH21Rfx8raabn3iufstdx0
NYz3ENnClKYQTs1lJ6t7oSEZaZ1LYaNZzSNgmJzqsSjI5jf/8nrOzWzzf1YU0AN2Zk1pvfglcUBN
cqwEuKjYvzCm+s61Emollo62PAPq2JdmdMSA/5oGzo8Q1QbQyQYa+1+eTDUSq+zaBNZSy5k+pCUq
zywfvhmybVQRvLjt+CAygxLlvphJpyaTe3gC6HriQ0zoDjV7Tcv2nXwnkO7S5fQnKvXa6NaTg2Wk
oNU8XUC+7fgMkAHap8HuV2WBEm3y2e+z/KugoCda9D0w9m5bPVNyEnGm01jiHfuTeQZ3KLhXYQXf
6vF2qFbdNe+99zzKZYQKVvgZZxAnkurguPkNn4d+c7WYkR08M4t5ZDPiLXEpv9RPoWmXuqfelJm2
NgdJvKR3KEizWdHbZHTPyZxBlsNC37yGQ33UY2Oa1Q1P52G6jAbyeZLorsbmXAzvRdcuZa4uakAR
1vXtS6MnZ3Qlq8xveAsDrnyy6W5eVKzNiiupQnePTKRaTZm/qNL1KJj91B1+FQs1ma2P/WIIiQrj
VIw98g2EP9UOSxwrZoge5Qe33wVZy6nJrAuqgauXT18JWfO+436nGISyR25W2e4wxW/iyMg2rV0R
hD40M5ujYGgJYrm4Y2PHW+YmOAmda9odaDpVTzLXL65p//qZ9mUU9k1l8XtpBsu0nTaDZrzZDaTb
oGheda3dC7vaCX9lptOpCNRV5M0RGlIce9+AOTgvSRfhSU/EnUp/4gzgX4HwE1+wvwqN5iMt/SdT
C39L2izgjvqDs5ZR8ycIkOKImYNdaT9yEmE58jefAFtOAr6WY4T3qBwOSeJeBz19bce3xNNODMEQ
iOgjEdb2zbMYXdhN8mLiDK1hulpV/sHMczOkNwr+tSvqp7TPd4PkUO8MX8Qb6KNxR237p3w6O5Ob
fgbo/S0dnakr32KblYT5XwDFBjxRA9PKHv2G0KzpLSI7gNbBvuyLbK4slH2OmWnzKHrv6X4hQuCG
fTwrrFoDubmqNXLHE8VctRj1YWbpiTHz2F8M0hPo7Xh/Ix3XyXrE/ArwMZO4ERIo2S+ziMRWgIdN
39KUoQRsvTyfZZKcNdQxaFKs++TW1jJwSZQv41NgBwSPNSwhrjnOK1/fI6T/GjLnuX/ALPyAwW5M
Fz9yd0TuwUoP9IpbWJt3rvRnvIX2DJ7EDxvCPqEE8a8NBCPQSCwMlirf9bE7pCqdEVy/FZEAwKQv
hCxeDHMlY/MyjR3yzelA5NVCmRTCjbexc30WkD2ncSti9z00fQwUZltNw1rn2Crd6GCQwWbHHai6
/iNO8osrEQL4gOQal3QK71xyGy69hR/I33Ggw55o6uCU2q7jeIVQ8Kxn8d0s1KvkR7pGvx1A20Nz
XkcuEfetffSm/tpzWHWx6pJgjlSNyo5USwk4yawZgrd4OyEALQHzvKriheD2eFPSwKUj11/rZuD0
asUS3ZratsIl5tWxZpnlEF7DLUrq5Aiex1dQt+q1quDClIi2yMD8rMV4zmrnOgnnElQAv/xo1ZiI
D/xIfaC4vCnjt8ytg1NwPmijB3ysCr8n3zh71S30NnFeXzzWNEfWb1JBbO+g5kGBeILjj1lu2DCX
OjlxfxQ1zgJUQBiTPspOfhLhwsHaLbn46HOHnvslTFTfEE+oDC37YlfgHcHrYWCNnxvPey/EPS+d
Lw/UDD000SDb22qj2olOe/GpxgLTOKF6ZsiIFW6Eb5AUP55UZ1erz92I2xZWfGU8aFqhtyBW9phH
bGmt6V9JYL23Y3hDfB6kd0NN9+JxCZM1Bw7RmJMoQpPW41OI/sYB0XJvhhkLVs6b9GKSqkqjKnxy
VLxXE6/N0MwFiQLkFfmMN0YgGQUbkk/jwAdoaLjcTqPr/wrZ3YopxMEL2jS2R45aVO20gi6M6OkY
4oRETBCd/KK/Q10rfHGvayPE2Uu5JYcZOQu3qoPi7bj3XqM5rGtc6/46csCKyurStd0tFy4Kb+va
+dkf9/FhrP8G1zv2TfoxBZio8jbYxE5HQLZvfmlmuY8ie2COTgIeRgx4UEUyF13+1nYdRu9oJfXs
nWrJRbdPXKAT0XMomnuNnHHpOGwujjgUib/pyZ5LifNtg+7uWOUu0YwdasmDVg24P5PwWYJIJ228
rl/HQVwgKkSzsFL32O2vrGazcAwuYuw74t9oF4yT3LqY3rWRT8DMw2vS6F96rO9luPQ9fjRtF+Lm
ggyO23BAh86IM5s5nkqJ1G6aRbexQoGy/7FQ2SZjkinahMkpNxKq4lh/tbUUnrvBkNRihWrh3KKP
094DcdcD71OzyhOqqK+0YQ3HxjVAQMtrTmpovyB0tdUDE/akaQWGno4OSchHFCVdQe8wfRMRFlMa
hMuwSc/E9fzkA0vVKNFwBOZwixAqeXC0qRcchvP6I+mzV6iaoVe1wZ82OT9D9DgUTtrz6LebPi4+
dZQQdLL4mOL0a4ABNkwx3PQkKmc0TmgQpN66D7k0Y5P+mxs3f1Y33pqSsMsp71yWAnntM2QKpksD
TLQ/4eP7VKSR+e4Koksx3xUgvBbNVJ4e0RBV0Nazx08mUhUNUvvjtdRsxoSurkPc0qTMZRQ3rjvV
v6KifiZDltfHUiPFX9ZyP5b6Osqa76kBpThJ0q6HBjZcqrmLqC+/mevN69xGL+in5FTLmrjolDEP
cwioIPnasMov4jZ1GJV4/5AKWD2/Bj55MiD6AfwZEqGsS9eGbA+FQ0mG9VnOoix/Q8LHZwFNwrLP
qvJoRIbZX8426kysBh6/5xQ8+sEUBEnaHI1susLoP+KEvNKLpqhNKfIy3hSGTeBhffoMbeOv8Uas
+mD6Qm/1EvnNzorrPWPTObyWY4J5axaDMWIE+WTVgNSbZjzpvjeLHO/YBeInmejrDdnrhHYgqLH8
NzHyP7rzDMGhEnQaAia9Kv90lxvM0r9Qpy5Ct/lsiDQMTPViMqrVZLIqO/a75hHeSA7RUjoposHh
QWJTxDGWzaOTwLTGGX8bt6ayycy7iBXbcqMfWN4Xg9/dzB6xoyWpbIkpZV4OalddcIGdXVGq2aAR
9oxDYt0B/nPjvayZc+iAIeecV/eViPZk71zHyD/Tcvlo19pkPvkVuVNV9lNl8bepp2vPtPdjx25D
7BY/m/2pqnNIyIqOkWi0tzyVO2a4oP8qhxuG9mtmoq4sPoiAJmApqD6S3Ge+hXOxeegkgks0sCI0
pb2po+6z1VyYkJ36ZMvIPP3dNenZCy2lfZA8+ahsuYq0327EJdQPe9J/EaiVcHAIjnXYxzu9uZuZ
c+cIBd3wgYacjm3j3LiZnwr/ZUzNn75ix0rT5p1GzGC0nz4agpke0N6tg+k3YN3ic+TUy67F7VWz
KJM5XZkMV2MiSwfFW288zGZ2mH9T4YKUPNPR+u4l4x4LdW/rATelmNEM89ZfAIi/dSlTJ6jp79OE
AUbvnoKQdwyxBU1UfWnB6ZsRmPIy6jbMC7RJRLto2vQNB/ilmoxbS14YFc9z9VgmdIhbM0bJXJrl
iz/5z3XaeXQN+heP0VSiBtyjNFnndZp/JPBtNRGSozt8KCvaI2obzfE5b6qdRcAFZO4vEoSvls3a
ZGTdebTEfozNm0jdpRsxUucnaI/s8EY9d5iSeNdymNnymjGf8ADsNiyFfhF9RIP4Sys0M1397Cnn
1DGhsJrsfKkrcRur5I3uwWmy6oUXnxjuvgZZecYXdlF+9eJgb9VDuQ8K8Yn86S/h2KfG8BlJzdzt
GTW4VviFX+RloMhA7YcSUlFUA+AaFqiyDoPWfZhpxvJldDsZTHMjMHYq6lZkRCk69hQQeveOw/WY
6v3uN+6t5zRFdCmXbTx9qseVbNtUEGbN6AxpNzjyz9EkXBX7AXA4beNal0QPV2WaXoOKW7I0oP9O
NpIa8/hYhycllxptDieTn2Egd1i2ZzoHr1lRhnxUwtiMLVHOHi3EMN5r6RqzWUSDGoODG92k6ffE
AYMmqMZL5wgm9A84qXCccTbYOkAV16Yv5oB2l9mXrPUXXYXfsSSNLXIyEI5T/5NbFsKGkDTe5L1v
cCiEfqrNUkffZjg9dcUdFBcYrQAa7TtbLcfJQ/NiqpO8ofV9y2pBgz/qXwIdXk+6CYsWSYF38D1c
oOOED8w9T7WNaq1fTpi9O/+t1V8LBRlZC3ZZhYTY2ZWOdRkd/RCrcD/EDW4HaAFls4+5ZNppMcCa
7XGONYbARAykMYxWsTduh6ld6nY1DyrvrVHpqYPOUmYLPxvfW/T9MFhxnXriHMr2z69Bn0QmEtD+
mfh6hKVcaTIJcRcXG425q5m4jPVTo54VmBpF9z1W+R/kO5TsAcfl9EeXUCoo+tTcn/St5lGVKfXw
cfvAFjK69iK9PBT4/sA0TzOopnyoD6yx/ryIK5ZKi0kXIusekrPdr0nkYHZY6j9VLs4pa7SW2Tkf
1kOPWQEKdKuPXlOkLmXijpdgb0TdA37cMtlPY4he1cZH5jbzEhTrCna37MRCG+KCK4ccO0LhGYq9
u32F56D6cPCHaVH3ao7Gj2y7F3gPaH3fGRXeBCX0aDqYnJMdkpK1wawmY16ulfmHMLSfTHNevEDu
VQSlmdETunRAsofMI3RuIigdPdfa73VuTbH0o/hS2u6Li1ThYbIHgzu6S2LRGRENVwCJv3br/zrX
JjQ+iRJekYRdL4o+eXXC+GZhTX4M2r35oBAROtp747Dj2LU8Zd6wt532o0AD2+tdOPdrdvLaqm4J
g3I/MK6J3fx04/RZ1cYXPppFbgy44F0chE5HIKFtbkeFeyJM+q+20ndkg6/pOr4auf6LelxhtJYX
TDXU+8ysDVe8N3aLLDoA1EkzNXfA9fp/DkM28eK62ItgkCBxUdUVnJDTtfQ8UuIJK+8gH5ks+Lrn
pHIhWR9AldrAXEeTCl1W7alULuh79efp9U2OwfPkIk1z6t1gdX80wx4NpOSqFei6ZXI1WoAGWsDh
y8gh23bFGmHidhT2i2c9psT9X27Iv55RkF6/DjoOrMjrj47pY84ontH0Pxdas32wUfgvONSRO275
9/9j68yWGle2LfpFilDfvNpy34IBAy8KiqJSfZNqUtLX32HOuXFf7osDu9jgbaTMlWvNOSZizb6j
Z8k8ZUF79tqJ9GZrA7WL817q8bOOc2PBkgCaHRcULuXCYBFWxU9fztRqVs96h69BKAAp/uA0iwIG
HR5MRjUCddGoUUfxwqglf3vUdYt5qL+6x3sVDFF+X00Z5nrmNVZDFQYczXUtbxYsoWFmyXuOUAD6
FIuahCPa5WghAb3Hi0HC4jUykNLTp9tpIbJh/roCpZY3uUedYMZ17cIIjgzmTI3F5dVaGrrCDMaU
qYutV01vOGiiJTp5Bgofhhjaff0P56x4asMyjpgpjmZ5I/HAWVvU3o4zxzu4S/41JvEoa4ufSTUG
PmW5IbWJzjdlP0JCX4bj0Oqsw/G7p7c2pxgQMU0BCVmLtbNQNLBSr0B3pjeXyUZ8ogUj/Kxct3Z2
pWjYAvOzwb9suEhIGypoDc++fR9ltrceST5GZjMA89RHaX6ZRY4kWx/8BUPEiyG085g/dNm2/Woz
zGA2YdLtLsp74fkrGnHf3MaCkXK0E42zczKtX0nZ/umzd7sxt7ZNyzWzNXBSvXvyRlpAXhd9NcF4
DCSH6nK65Ea+k5PzHI8tSdhYPZBJUGHvooyAacv32XIGVAcuzepueJKe/akjJbHHgHGj5/UrA6zf
AiQGaXLjzC9LzHGnyb/zmNAgkv2LFRknlRpvQQMuWkMm++rVzKmyZnBWTqGRrWD1G1M9tqTK2PZO
+Swz7UWj3+m5Cs+5ln90lrzp8fwviat2IeMCgb/YtTNaotjcF5N9krH32o/WpyPsLYOglRiiD5XJ
P2DjP0gTvehCA0pO3JZHp5zuiBRsDrmcrUWMLHWJu3g1mTZz9jQZdkPfHEs6v/E0UXlBXmSMMK9q
N7inNtuypo3FClUARitxkab34WTZsW26m9Si78IlQbB2thnkpM0UxWikmHzXI0ePRwd52XBbDUX2
llOZWQZaFseoaewziUtryW2CV/Qkkuc+jrqnuQt4R7n/7t/klP70DzScAtm/tOZqxUknC4fJ7XGu
ef+U0XHRG9s0Efffb3GxS9D9ZX32GzQl0WwsW8WlkEKtTwrnhdFW2wZ0iDJCXq2B7B6wHIt4Nrjh
muCb9kW1aJAvIoGQjwnQnEIf/327Wzso7lbkcjpzmY5WEY2wbmNqqf+p1QPlZXUJyvKCGmxcTsNE
k7/wWCP1pte2Lc17a9Kro5/I/z4Yj6eV4TA2n/GJRAa3XmCFBGDMhlMfZY8othqLdj1wzDmWDsIe
0QOMR/uWnX4fKPrEkmZasJkZF17oxZzNXOITaUl5S5jo9EOsthhrUGrQbdxksw/tSaLkzYzGwCRa
5cuCFTf8fa2Jj2lNxjMnyjfpN9WyduNhbxKucXC42Q+z7Q5bfP7/efb70u+D/viO//u239cIMosW
joRe4acRDIrHA8TNeSUhU7Ov/+9r9H/Fw4gkjv/fa1hM0qUsiML0Isc5tKJH7DTlyHgeTj5joB3H
zId/+f3nxlDOIdYhJ2iW5i+TqG3PbGdyFXikHmhT0p5/H5iPj8aiLRUKAWtoVgqb8KbL6fgNHCTo
1mYm9atZOgebdPlpRCCMfH9HoYdG/vGg2wW0Hh251OOZ1mrRLhsSvNuPpxY7cT/w9tI+iRWnvxgu
DhZhejazOHl0Yk8qa/77Vf/46vdpVPh2GADAW8bIL8WmZ7KCe8q2ypUhY3pWv8/FMNgbNlBEFcQY
pGbl73tnujaW99DNaJ29aj025P88r+WaSi1d5gJvqTHrxPc5Jr9AiAe9QZsFARK0HcmC8x+jJ5+K
jWP/IX08FMwAdxbQKzpjvVzj3NNwKhUMROyE8JvENoZd6hcrvwTbAhymPnuZ3h8T3t+zOTMoazwC
Tv7zVMr6HFj14eFuy0vDPEs38q4u8Rz0vUJlMLFJBQ0OpwWvG5uqvcDEAZ0egTKEAdRefh/GSMx7
Wy9PVR3Io0LusalL73Pwc0xYsT3L43++DFxrbXtCHKY6SM7drG4ULDmOJJ79vpQm83+/CvwOmqxP
rIwpN2naWBc8+9bl96u2adAnmViKG1pkRp57h8RovHXc52od6555bxwaUIij21P6eDoNq8KRyb1L
dHmmGCoXvy+Xo55tgiIv191QamdXjd9V3MGM0wbSFDOveLEHspnZ7pGxPZ5quVvjHUIYkfnj1u7d
8jXpNcIokm/aPBz2QDi8ev4HM2zv9vvPCKO3yi4LfMKQFZXVGmtqZr3Wpi9pMgzV9WbeR6Vi9w9q
PrBu/kI5aFM8GubF55QIPCV9xEj781cZ4znpunY5JnN2HmpPX/pBTJpDOjNmk4oVOArEYc5LBqL0
O4aUhdKv42znaZ1zo2mm7yzcUQtlxc5tejy4qOq1sbzNZnyn65OuM7vKtjhUBJk1sXsEcY4kHqIt
5RNPTVM+jq58BedKIOzIkrVTy4cIVPwz4qrY/T6z0p7RuYPps68QDOeYExndxdVqzOdn3/arHcEG
xcGKJdLCokA1NAfkW/QvojW7s0UxdzbaMln30oAjOskVJnFr55Vo1DxhJWhFIhaTiXNVUUJ8JjDM
CGj7Vt4el4u7j4zRI3PSOrWF0e8MT0KuwT57vv5+mRD+ev79Cr9zfxqtCzofsa0fjT+Dn9esCqNa
9xArT3o3yquHZSCcMjyyNLUWVtGpD1S7xXYADo7smKecfE9kQdm3id7XfojttZM7/hLHXvWVwWlC
feySakiYQdfWxgvViLVOSn9ecBuyuNmorLNZTZ+ZzhCEDsjz7Cvn+Pt6yZESkqdT7YUr2qcESkxd
lhEjDEM+/aa2BJZiMFPnFn9pI/6j50QrFOZJAbjYJ8wzr8Cv8FV1IkwLCtUkM+lLkgNx1DUPY4iT
1ysyUBUaaEff50SebVkA1q3IuoNuU3r9PnQoaA+un3HLwmNwqaxO7ngS9jwdf58EZStZPoF/O7JI
19PjR//+fEfM5iGw/pSOXeBtfLyu6DxQWUYcaTNjH1ijutQdiCvdxtRsMiGZvIkeXu3/G9g7Y80P
lgWkg1z3wUFz7+RRQFYNbcolqnWxjEQDjcxmFiLx7VrsBcUoiq2FPIwcypFLP/jCYf3V2CgPEWbS
9NZ/cFgUi3wcxSKt6u9vAuxYzicairntMwyMzaU7Vc9qBM8wJac2rv+JwkSdONofjCUJCcKW3Py4
Kvo0x6eMJIJFQX9ngdeQf2SjB01x7wvmXnlW7uYspyRK7beRcgqFz5+poNmKOf1iao8aiF1N6hrL
VZtd8TFeS4/G1lySmBpXT0WHWn6yWM10Uf7NzeI5sKhyFcPraXjxE6PkdNa8GpH7t272hYx+Cmpm
ryg/2SA+J0SsFTmxbvClIW1bTIF3jYadFdBQ18djSdi906I0L8ZXtCR31XsfiR6dcpckpwE7QXIy
0uB5bpOnIW/WbNAMfRr9OxCI24wrq6qbsZZKWHcL35RXV49uTXACtnmtGbihYC9Cr/QrOjvZDQNI
iHZ822UcT52YrraX3vRHV2PMBgcZdvqeT0A7O/HHLehs5Ypiy4JR4Ac0MSucQWFnYpnXzc/aIQ4l
qA92BlOmHOlOpNGz6LrnINXCvpLk+MgvoCp7RZBZp6ut6Kq71swfZp/RFG/HF0cPNhUoPpaFi7S5
M6HG3zjLXAaneAkK0sutDh/XvKqsYs3Q5uLPe6uTW2L2OBu3SHWjU8IkwCm1lSfL69wMV9sAtTCn
B5pTZ5ztoeGiVcX4L8VrZb1P+SZvrFBM8mDU0ZMwa2QH6Zsy48PEX1Yx3+5iyDeFz5qExITghzdi
uS5zbtwidDbI/PLXyo0vSV/SrdDRXygG1wmiVhJjg5+Rcouo9Ks+lT8NzT+WiaMgxWR+dLfKMkz7
Gdz4PH2VDsONTnSho/KDqLMXkaa7AFaSNwc0G/SVRGqgad0VyuEWGhVyciYJgUXLPLNAsnu6OlVp
KneFLc5JUGFpGszPit1/UQ2OvxjQaVd6c8sv9FKZveCzmM1PXXGh6BmSPC7Evx2mhmzu1g3+U9oD
xOhlHpm7iomfqBaDTvep6wmImdpgYyuxHsv6s2qSkZ3Lv4uovaL0vdTueLen+YWTSl77F4CKf83A
eIZz9ccrsHXhe3BTCsfamf6JKFqyHF80Ic/5tUr6t0kOu6Svz4maXgnXBYM83YvC+OwcyO8pVwkM
9YXuqCe7UJwj1bDmUiCVC8mpW8/LQPs0PVh8BufDFAdFaOkQQLrh1XJ6i9k2evfUgUkHKSkUKeed
Gm20QVudLjGtMkM4yGrProOqTzTkDTLAekn74EUFqIRgeeDqifGuDAO9PpN8Jb03X0udXqDXmKEX
0EmPyvbE9nr2ImnsTdwTmxrYyVJF9dHQmaI8E1rOR9owV7PzU2sZzxlF9hDQVgTUjl6Sayol1mxi
eVuokuUtp67phXjCyvuP3Pe/forJkAFpIpGKpVr9l+6ueRI4O3xJ8PrE4G8om6Pmq5vEX4f1MnnE
o3ukL4YMb2C7Rd7WM5q7NpX0tth/GDF1PfIzGrdaubQdVmGSHh+J7Rm3hnyt5/yW5Rb9FM4LmG1i
FVYmBavOcAKfd38b/DXj3WTT+O3EvLpdNZg35snetJXY5V323RRetBxHmxatc4txp+5HDnhRpKkw
aZtPK0/vrrMuS/+dWBq0Puk+H+Of3HrkJ5g0mx8dEEnJksCViLTvmfM/Gyd9emUzbymMbFW4xVGn
o1NkfrTu3mF5fbRt82Mq1171CMe8OQWmw8B2kc7AcQ1bbmVS/FGjca1N+eGN7O8izk626D482ZHd
6JBVlGYMP7xxbTkI4BM1l5tYjusm6pJzlcNOS/qgWTINhbNn3SZ80wLFAPlFXz5iNsaYk1pmKjiW
yNIxy23jrASyEzAo/u0N6Kol014/5sqntRCBfGRavsIJhVxyeogvwy7AQACnWaeF5vgIN+meFhRe
jE3R/RYOOxnH06ieMH5omNmiPFsWFqgCiDjcCawLyqjalZuGvefzJy41a5V1aNNKuI7cGAcPvJIV
5F/I4GIUhtZzmtrWMp69k567jyZX9zJBesMeye9qnDs+r4XlNbCHAjSGaWl8EfbBrDH7KDzWvQ4T
dDxPu98nMokR6rOroI1CyEffhyRfnNl+9qmifN+m+cFOWA5oyXWLeh5y2BtIksCwLxmVbZOm/UAq
SegOikhXawBo5e+tPy1JAfhxde6TNifBCmkY5JHnxivFMnv8/LmP9wyd6Vgam+jhWRphay1jLCkL
o58/eu0f2eY/I6iZosLt7fSHUWPcOEvNpVukNnkwH0ESoTIrUErC8T+BswMqX6sdp1N3x6+HrYO+
U9rjq4/RDCXgNU5VsB/SbtwCON1mMsv2Pf2gOmm0q2IPJbzcPvtutsl15xGTIv/k9LIjF8F4bkZ3
zIAsl9CWl42GK6pndHPzrYlc7QRm4ePzZu5Urbjk8jX+rOmYj9130wtugEG3V0aCsDsxCnnMcu4W
Or+oBez0XXMMZu+1vx51Zj4z5gaQHfOwjfx2vETGjwFylouJsYQWaG8ZNI5DGw0XYsbKo90pDUrH
hLk8ixg5I7GNibVZZoymGCJH7kVz1l10TnU54cjtt1PsziHCgZM1RsChXEy4QVpCmZoCAkqkm28r
L/9bZs4Ts6b5NcrzPKzb6L2NPbxYXq02tZaTMC9b5i1ym/UjEmineowwMYCRxmzSusOYni38NrI3
7ozfIw5IK0/sgNnOI7V1SnW657OHLWnCFTRZw0dSY5SnSZG/QQZalI/brNo7ufVW132+SRRmpxGq
HQ0tsEejVzwKVdLGfC/bItbWw6nXvbAYmiUYf0RRcYlYheoRncZXYU76s+HVizm9a2bFRwTMsk31
z3yeG5YGju5WNYdybPeoKRfsJ8xoOPpjCS8PHvQrY+rnXfNIcq+moiE7uApQVbBl9F62YwJxJ8ip
5zjXiqszrXSMQxPTji18L7EJ8MllVEuY+S8GRTJDr3wKG316lw0eIqv9k+i98+Q+RFT1KHIOudQy
uafXywnrA7PiiVaHcvYRJsMQFir17atqLZYGWMpIZmArDJxp0HBYxwHs4jNuPzR3p8wx+09wQ5ci
17ZMgLWPQKpgpcMShz+Kw55Mtr1lsjvjJbrXRvBtgwpfQv1YuxLwcNJ1P2whS2GS2mE4iJ5kPC7n
QsJFtHM3rBVleePDyDWHp8SkKeSITzH3UQhcecS+Gx1Z668i1qyDyxEkzMErhdE0/ag5+8zNvj9E
gXEybccIuwk2QhW58iakjWoI4C7BTuTIwdecxfA30cVtBOAVKFetfMT42NbalacStTYmdAVjsw5S
iKKJdLZj1cDHRJTRjnzumHro7b5GFtF0TSPSTUbmZNnq70Mb+WEtFKtL6jwTTeJsaY69dA513tD7
sOyDpl/G/vDT5aRtY0vhU3XISRq9nRc0al8M4k/fJvpSEXqOcKPw/jhWe2iGfpvo8T/M/HtQClGI
CJOedw7+WaZy5UZsb07g5U+2rlKAnMXS7PWPpp/1ZxCvmwD5yBB8W5ItX5UZInT3qbPd+IbKCsAv
jr+ufSV74hDb7WfSEuyJu7dV5IdxxVUsufho2tyeHiLCPJwafDMpdiPiNm4W32wmqX2V0GfdwtN3
yFHzZVtmQRhl1V1Os42YyPqq6fB1Oed5fDr3GaXgFgzli9OlHrdrfdBlzVGyaWEfZ7eYuvrcIKDK
c+2vqcU329E2fVrfWa2e46Qzw0EU16Qbzr71MK3Wznc103q32u6cl3+Lpjk5n7xJQQNgYZmmCp0g
sQ4aHw7XpZevNAzuYSrZigeGYBh8vBKNA/qHJSPHeDW3FMlIeV9Rxh1y0/tB5z6QEk8ktycjOigi
lku7su8Rlm8mVG+FDi0mGxU/zwQZU9XYsKomHpbB3WeXY//FBz8SPKwaeBSzvrCmJtmrLhGHuEcA
lVG/RaambZlaas9g9qnt2MBSxzW3cib+TFEsCG0e1zPWVM4jbnWJMZ4sXSv2Vha2p0UycR4lTxJt
Z2mCjEkwZXXIEXaW3XxS4c1LX6/HXVzmmHwKRS1vkX9o+9HzOBUcnOyUMgMq0rtf0bQyGKz3ADo2
VtFQcQSHGc5MnwKHzOqXrNQG7HNnx8TC9InP6LONp4Nq6/Rajem/lKDRxvY3PdHLtCeRtKmBQZvS
jAmGl01eZnLpGCi8gAfx93VtIIub32ujh3AVwWOfR1Ig+q9mBvdCE+KEJPI9cjHTS0bZWXGyODQs
AkXPrARl0sXJV6cz5GTID/RJhzUiKjYTNFxuTxCf8agG4g7FvKUdClfGGyBWzxbuVRKix39tTQBk
zEBKnxsnzHx57joNkIpWP1NiMgAheXnM9G+0CYi0RPcgusDUwY3bVhxFCX4RH6YqOK9DjFtgSfN6
4xLRZHIS/28NZoYzA1NC0ZBdNJnNukPWu5qMut+aSjnMhtpPl7bWVjo7TinTxs4j431Ivc0ktqVo
mg+OWd5Sq/PoknhatG3wDhRaClmp8pqrNpnlhnWDW8/BQC/cf4R7piuPBsZi8OlfqII6btKqYNMH
LZgcI6VD03Oayd0X1qItockc81MPq1+bAIxydgCiGeJQ9K9majl6R8y8rIDIHt3vN1WP8JltiXVb
09ezWbMIuskTp1OF0krS5qsu7kCKMT6ziyHze8LOv3NZA9aQqXGZMqMBN5aau6Kw6jUTmruoOqhQ
YrBenJH5YR93nJwqCzdS5Ly0zjjtgTN/jxPZzyRxnqp2E5XiI+nTJ1G3Lw5O3BRqbTqme8fyP+JZ
vOMZxiDrpPw6JV98Z1APj+NCuegi/AbLXIsOcRDUPTLvbfiNoKATA+Ugjr0Q2T+m9QlIH85bDk+T
nq4xjp1At2xiy9BCUyR/8kA7dzBESuBNZhR7IWBm2HY+GRsS953f+pvOcutrW7ZH5jcY452Bg4NE
fPAY0UczaDQafKTvPEpLRy11M0rA9M/Tujasc2NhH/TiF2fy3wgHDpghtOw8ur+JiuEk9Q3BTj3M
ai5YQTz3ao6oUKSRA4wJAoxuPoIhw/0WVfRWutkp05neVhUsA6cj42ie6oUWuql3TWk7Yg3HlOZE
ZciYU3JbAXboUK4mUX90MKh0ESeHNvc2MMHZtouxWtkxOvzZzs5ji9sqC4zt/HADsoqDaf2GFuWA
M0AXOWnFW8ffNTKBDdi4tcgQqnTIkChzQstsC9yg8A3pvsAH1PZmOqKdTZpuM+XNG2o1poZGUOA3
gCtr+D1OVdffJayqHJJKzAZzX1LzPxfFBGPELdJwLHV/lT62L8eL621O0vtS7zqKI7kqdfUgtE3I
l8pDZHflNffNvf6wOWSS7d8J0OTsBAI/HMYHR/fpEzRyotdoPvaR/gijeolJWw/9tuaw6cZPfgGH
2DLmfIkQLyRCozwSTJwvGFSXnH+9j76JQxk8OKVxsGwnIzkMxY1FhKVAwMNBu4Ur6WHPCXxafo98
dXYRH0SVlgKh7cjYWtRWf6hiDg70w/GliiviqK1VfGOqrkUu1yZRp3LqrmVrNFgSs11X+riLSyc0
PDdheMiO1yfyntbrtBhQfgUcr7QA2A+T5aWvaFFnjWY++pw0NWbgnKNlyvXAjGsRe8wCLKfeGoFW
rScat1RTEeqWIZsPvcp2MUnZy8gPkqMJKiFWUWjFyUPbyPBY9QbBXult8GLeONnhH7ifArCFG9Em
cTj3F7aZYC80e2uTArFw735Wvuppe1f4BKBkvcWCQPBmfs1zlziuCLRROXj7IqvqrUar1be506gM
BaNc3A9FuXYLmLM+/3E9W5z2IthQjhiDdTJlBu1hywBKNIHocaf+isMo3U1VAZrWcSCs4lnPKvej
DPR/dVMyt07Isywee4j/HDgJCAGP7B2vTr7T+amlYoPK9FnlNodNW705VpqEfoNIJRp9yOF1/D3a
5p10Ic6rXbGOHtyaMozxhC1sS3xm1YS/2qid9WQS0snFlIV6+4DjdM3OTu7JvJsYZsreu0HOdld6
CkdLVqkHItCl3KKnP5SB2KR+jQ4gokGQYqhn9ymNNf08LiL4N4kvaRWyXlq5pj+buvqrpQFR6KWw
AGUwjLUjMuiTZGdP6mWqfH2DssNkelW8coXAVR5aQrThsVDJKKYtBN0PhnYKsAueq7H2UBY7B7eU
zxj5MNfrHD4m6yiN9E/qsqmWrdYsSfuZWVNUGcqkf/YCDugx0ZSXzmtfsxo5X5t9Tg7FKyaxY2l/
1tHVSIgoR6K+Nwr3x/MKEBuMAil+uR6bYcXUmawIrwldPi599vylb3DiyMnDziKFfg+5iFXQWMtR
4DwE7oy/Gu2MwtZeYCDY+XqEzgLARZj3LZzJqLJXxVSeaa+jE+pIrxbOGVOEcUxq41RO+L5T0URh
bJ0aNTMMQTiw1rkwpHr0w61bq2NxaUH5BdPc7udg39WW2hm9+qNUYZKu1L2log5LQiCRJxvTBp+e
garQGHEswQhy29RAkOm0IZvgvXKLN9MtBfkOxpMyx6Mj8X5E6vEnjibYUxNlIHqw1uI85g7eZ+6Q
wcSiOpZetvKN/EmbptPgBfBS7o0YEL5GTYb33kN28Vh2bmZvUOykmF4sM9nmbXPotNjfMShEE4hC
z/c3LANvgA5XmkSQN/SS+z42NkZDw88G/rT3uf7rZIhWwh2vsZZ9YiPF96WaP1HbUYawNmzrLH3L
RNrz3lnlEsJ7Zqgl5E+1uBZHnGDAzU+jGHbSI739Q6Z6RkC5U+KkQYeto/w0gie0eC9l04N5zdB+
16FBRRQiBy3W1O4oe1hwR1fSfeSej/R5ISyImLhVwd8Z07CdRXM0sVMQq8fO3saus2q85oQmZ6l5
OCdzh6ERHnKmHQECJHqhfwotD45ofb5nKzmOjfNVJxxvAycoQrMHIdMnY4dNKH+to0ezB3EkPVuA
LtnBwKQMgWv+YOnoQVRqFOdNvRlotxkdkpsuJXeLN/iG8GteM4vcqWY8CtFbmyqA3QWLbEsJcZba
M4bKlwHfxatVdzCcA64+JyL4ONamZc3FRKuJYT/KnMqzTh1TjcCIi53dejRH4J/4gyc4cjkvNqou
dH3o91g9cfA+XPZB3h24eelTJvEPPEdGIr0GydJK19SXF4KD12SlldwrcFJUjxrG42OxPHMNB9zf
Suk/zXL8wId5m5nbcKZFNQ/dR/Pr8VzZRA72gwoDRfNeZM6/zs+eg+SHUOWvuU2HW1RvFQKv0K4N
pg5e+0yf7gOv0mHKaLaPvrYr7TML1rDRGH9QjTHrQAi3hsY7rn7PAdiuqqD50uAtrCGoHBIC6S8a
k2CCP9AhFfZbLZwf1KacJE3/PhnpehZgayRcjl2rHPuJUVdF4+wbcRhE9wi9r7TPOjzQaaj+0cSY
9rFVguGPqpS6AICi6m6ja9erhlCJrTNqc+gmkJoiCw+DXRrQsw05rGJpFyzqz11eVauu16xwcnAS
2HAxPNoEwm/28Txf01hqu844Bj2sZOUXt8pDxyQxPza+uKgkwpvjenCJMWoWKcLe3kmPQaVHRyJB
LjTWaKRaML6cQK3wpdxHTVm7kVioU8IPIFN6fMsiJzhiJm5rmkJTGVXIm3wGN83oIerq/06exAuD
wizq0+cg9l9quDeLUVGYRBSmhZyWhoeRYh6t70qYm3ymiV1Jc6NK+yILlsSCQ+Q4PwInBUyimaST
IM3/uTmbseOdKbKrULn9W01HBDpBaAtSUKcYUlzXVmCToQQvZBucNPLT3dn0GDfNbJF69BORUPqc
w8sDYf3u2pmxAj6K10aDLgVbEBRU6QFST4OLFvd42dsVwWDFykyRxqYVxzAjSmmMMF9cBnbHlKQo
w0jTjNDUm1WfG8NxgHrDVWKsEkBLaGExitXduYs0quwOoH2vUbQVQxkabfo2UO0vg8LHTCmcDm/y
fKuUxfEpaggsafpnUfYHq/KID2GyD5su9DOGW3xgi1gV7H9lc+ew/mgrBB/CzLcKwz1nmS+rGNMV
rM8C3hy9+rj48skkrHOGrkicB4q7BFhiBAd1QBvPQI41btlW1MS6D+AYcUm31iL6Ohz7W4AszjcT
PLc154NLMp9V18Emd0u1rGxoWKVgOAZ4/D1pgn6TfScBkHrMei+dhzoQJ/HRHKiuZvoPurUFq2VQ
Ntc4VG3nMy5gv8/zMc5msPLgTlqFK3f2xiMRpzuQ7fF2smY0djosdKXLRznqsy6Io6YB/VATA6YC
Z+OyR6WTMK9YmtCbFqmHkSweC+5ucnXgwCMRr5h8cVxHpIivMJ2oldKsxwFZqo2Xy+8Rvh72X/Ib
yAmAZdDfvAxQuF4JNNbxa2c23zHEi7B0kz1j3xRJI4QD5rvaYvbzVaYUjuUuIHiyulcCezbhmDFe
S0sPWxH8k6N4bov43nitvxrm8iSr4N2NWrEUNGbbusVHprjmDLPKN7WDTwwaahb2Ul/lU36a6KQu
Udyz4wcMVRGQKki1G9nYkO4C9Vb19QeRF80hM/tpFaTXLNFORQ6OZirrbNcMhb9E10MFWfFVZNbZ
a5C1Tzb6YqQ/7LzjgxmPGeyaIExdzxzL6TVNKAoKEcohaXZ0xaNSWxfGFD1OPDRUYc8tB6P5Znb+
WDQMju+t8ejIQ/VIsr3w0z2pHz2vXG3e1bKSyVkNMA0yxoOe023nPo1Pqvf+Cdv02TPtf8wFwAjF
EUjiYIWXijOV1IJVTIARWeQLlkrOP1KD8dOYx1nHh2LlfwayrZftahi0EIrNpX6MO1Ak37DLPY1j
ehpicwcbY+kFxdUuJDUv6lWjMb+0MV2r3n/UAi9diQ9MX9usdi3RScmotsRGXbTWhd6dO6ENHnjJ
hHRbzhkjN47Gor+rJIZ16+z1jv/VTFv3+QtO8pUW25sSHESB0AFO6b6luU63ap+67ZawhV3pi24F
XdLNXsYhOUq/epmFf/WUdycL6A2qIOeafp+nq3SqoZ8wLCQTgtrZ3vt+dM7N5gk8/UGf6t0wtn8y
DoUd2jRqzG+ohPam0uXNzenLmliMyuPj+x7vsCviY+tB8sdTk+nJXw8lXOyRN0rxXiyC7LN3+UXt
9N7U1gtgVDQcUCJ6a3oZcT219Nn7jBKlnN+cwHgJ0rhZTGXzQ7bHtjSmGwrDJz0Qr6QSnIf5PbOa
o2+Ul1b7kFZwdN3iWc/Lf//D1HksN65E2faLEAEgE25KbyWSIuUmCKlKBQ8kvPn6t6Db8bonvKLq
lkokgcw85+y9tjANEqM6buN0qWP08mkvMzuO+/CiOePRVjjipL6KUVejw7sOk/8OaqXBSRu1ye+7
mM7IM6smvMc+Vpjc9WSThPBRzepuDjALq2jHu3L28c/nmCe0/A09xIol5RlaNSjGG1S4XV71B4mD
3i8wLpEAZHrdd+KU+/n3QNl09rBADOSDIFMDtF+8E+dKq6zchWnxZxAM890CYVQDVgLX3sh4dyrO
WVbsCZgC9x0+uwUNMBsraN67d2Ct18EV686IoJHjLtZh3fXBnzSkspbm0pHWMfBsgBFs+xa/bJ1Y
CZgF1Aiarm5eRvIdn5DlNc/CRoScOPk1m8wTcrnQjl/SQDv10jbJE0xpY8eXrGR4DZHlyYvSy2Ca
EJTwpRsj/oHwUEa0tfmIwoaX17UGwN3+JTVxtapY3mckRC+Go/bDqnAMbffSc0thBEmo1Tx48OCE
lHDxPbn9qsv7JzaaT2fQDpnKzxO9rWgKUcQ0H1MmnpR74X05JqH9ZOTepTb7Px3FUj51xx7UQoOz
yJ2t3e3Nrmj0WgEt325pI4PKJVdJMKBKWpVUUEpviatTD7ObLtIhOs2KNjVmj7BR++KeivTeB/Vu
ksZrK/ciU/+S+VgxEjNL05SRp+cxWkqsfYhmoXaf/Xw4h2IEQSCffCPT54njkqM5A08FsXHuozMQ
x+3LSTsaNcAKaliW9LEXIvdzRpANzQBUpIkJn1rflzEqzmmvJh9nQhouy5oJQOanS7P8mFJ6Z7mX
2Pum71glubX2Qzcah/kQIoroo1FfbduhD3MROgN54Syt/yGK49OK0KcwAk0SSYIfZ8/Q0Xft7G3M
/PJmFTcYzU9FTN5uMV4qLT1lVnYLUJA28UqImMlq0N2AzVqV2KoWiLBpnUdhME533iJpHjq3uwxW
foVr8ekjQUONsiCOY0tNuoNhTtYx7VJiBRe6xDTDHCymGEFdYhP5EnA8mf8511EfGOVzT+yrydg6
Y3EZtfIuPXGeZa14G7y9cr0FOJzRBQmo139aab0EWn8W7trhBVWiflQ5fUnZLYe2vnSVYoyToR0y
SSk1jLfUKHcNiuK2vjI6W+EO+jQb9mU/9/+pub82ZEDxi4mTKeVlLq40+hd9lT81qXGJyHXXuDHG
rjlLLTr53HjQ1agREFyk5i0LkUSlsJtltIkq45wYKK+hqeSsJ07mMfMv/oQMIGn1+9A8KXzDo9Ks
V9ULULjVDkrSmZoZadbSbXg7/B7TCZkaHh3a+U2IO7FLAZWPDFsofZeIHtnJDcheaCF4D5IeQR2/
miuOvYeBtIomjOoOPSL7UyPZC0t3FX8ggkfGiJ8deSFTAt5npmZz8/kR8Pr0eNj2sfPMsvtiWsbe
Ve3RMO0V+DzUiCtrFKy12DEScSbabp914Ev16Fzlt0J3/7ltTeU/JEsj1DlEcW6103ZLTssYmxe3
Gk8N6St7mm/EqobVlTAhDNRVkm+T6BEzElyHXmcua5luRDI7PMyq2Fq24NjFWKrzKmfRMkJaTl75
7gYKOw8pZivLKN7smGG1ihE50SXtX1Vm34pBe4aIlySUFQlYwkU1DiBL32l4nDuvJ8qIH1S3P6YJ
b6LMuP9p2NQO0BqtvRFES3Z9j1zYMJx+CZXTd/bT+Jz0jb5WWoXLpzXfmsl81g2QExxeFPHUbbkw
eqqFooXcXtftS2hMX6MitUvvMBVkPufnIXua/xsD5uoL9Hl6tsFixNagtRZyldpdmnSidVf8qx2q
AF6cBv6A+9QSnrXuIu09TOCeWTI8mkwY0upECiYikvTa2pbN9TtBOZ70fo9gic/BjMiLaSdcvDJl
fJ18GSUGF2SvgBciR2L18bubadY3fRDtkkRSBwr3RtTdD23rG4lY2jSKs9m+9FwhKyU0OvYN0m5B
GzwcowXGveAwFrSpAue7B7m6iEr48GYJf9ypLdzkYGaLaDi2hR2/0UXbdrJ5VE51BPDdL6WgAiFi
3GDwSdhHEbtfIV6mhdVOs5S2CACsVZc0w95M2C7wVSD5Zs7UHXL9Qn9zlPXZOMYHdSto2CQuD257
SQnAXdiqvAxJqDaqLq7Cm/moLuTWzPA+XNH9nWmrV93a60S1cQ6ks0r6wI+Ja+zsN9kTzKEHarRb
Xk6U37b/bwQSH08KfJyilhziv6R64R0k6BR9P2fX/n3yG8A7lGwljKq53tv6ysu3IFiRDjbOKZKX
oZm9kS30KhW4G2FQBZYVRFUIAgQsGNVyiKPilEXdwY8QC/QMaxYVFipcWpV5aPho1+QkMdQMQTDE
wZtTQtY1bdjV0KPgnq58D2EuR/jCyP5ZRvTT2H6wdWUOBqntbrWVjAdSFf71/KRl3JDyXMv4HEws
A1KnC26TX8K+EHxmBbsYje0b85Z8Wcf136BI0Q9r9h8z1grkbPUT8Y7Wpi/ZeatakXiSXCLqlF1D
sbGsmkCuNUxIG9zXGReUfagNJ4HDntywPZxqigimm+KJWVtwwAsKzTj6Z2nSXrifrmbW+/msjt8R
zHHprDvOrYcSD/5iiJH65fSuL3oEmT9FesWE4tb+CudafWvU8NzEwZ8oTwMwizuBQv9kpsa9x1VG
XwaPalOylLitRgJCJtfWqG/0zu/XYc0bl3F+rK18jUizJQIgoHbsqj2JEtTPxV/6ekvIMV91Ywer
JkoLDpFMwrAyp5uRiUaYCbA6VfbJBz+sQT88q8mLSXz1MZ1jEQyQoqAXRCguIMzhcyNGjPWbo9Cl
rP2tAxcVTP6DEGdjG2VLKzWuvQFPsVH9BnYB7B1UR2t2cfb6bHIXlsaaF9nJpdHPQxnOrEoTQuDS
ksXds6uceDin3kIKS6DoDPiPWZApTnN7aRosNtJINiLt8mvdfiUULcs2rKq1U+LMLmzGRKLXXhH3
H4QYrJ000cbnyR8SF8IvlHVHFqD5CB7omL+JNQhahjN0dZmzIo9DTQSK2zJsVNC8VJhY2TMgGRA7
OW1632akZtvRuI7bYYlucYWerTyFigWI8PFPK7UfbpefiPhUr6bVvmIj41rt3fis5xmhiEzj21Ga
K5pp+aJ1oIxE0n4WzAW3skF53ZbkjI/PY0xed5zIAM56T88P7RCufm+sYYsj3qO1fxJtLTZ58MXW
K1YdbYR3Pc3epV6QR9BnOxmSHDWadrrOEvOzLBt8394a81t3CrcibJgyhOa73dRvmWRCHIzZWWmA
rdquMBni4JKPzNjc6oYRrjSVbIqR2+HXkkdqsh7/Jf/RXPaJ160d5Z/0nEiXsTG018FhMGO0qjkl
e8Uoepkp59JW8p7BcBxvYceWVWsu4+BelXvsW+u2tZPdoMltYOhggiQTW1TNlpXC3hisZ37eNcDQ
QMX7AOnyXc4ZXATX01JoXFRX9viCGB0WQ+Cz7Y5gslKXPS65h517pQHeZM2trJnkyGl4j/URRT9n
a6chAoxy/ZlF+g5Z4OqnnlrnKRfPOF4ThSW8HrILkKK3KCOuCI5ojbtuEWQO27oJx8hHo2B3qPsm
+UxNfBpksVGu9hF4Xrw0kxTqSTNA+7EpXG11Vpki6wredzPr2UuZfOAo+JmrDXRWWwfhZdS6Tzn6
k8UwRORnVOfUdL9dY/iX6u9OVjP76De2Rw+xO/d5zpbYgS9owSbRrzq0PerFAc9GMCC2SWepf9Wh
piKCMfOfLAjakRjB+4cXZCr0Fz+dSDwqCgX6INpLPofQRtkDBdqFjv8ptcrnqjs1CS2jPk73oLVk
uXP7ekPC29PcvSiZJI7tzSitc1azdvskh6H1nIriPP/A0h9WoaMRLlpdaXOeytzG64sZom3049QF
axRTr5Vn/IvsG/ar90hjEVcQETk1mi+d7r4hPGP2oyIYAT7stg59IaInON3pdHXsI/axu6F7320G
21HIM/CGcywmzCef3ohzhAhCz9G/9DD+KoW5kbn/8EMEsAWEXY6Q19hS34Q4oT5SzQ+qpxetclc1
eomxrC6KIKySDhq6GwasRfspp+w8jPZTNfNzEh18D76k6Af6/exGmJtVcf7dtPUt89wrRpBgsULR
9oduGldilv6A5c9WcfTH5Vcy6zmIZ0AZ33vM8oe/CY4u9tbylk3pDhbEwqzyE1KVPeo3WG/mqvXw
DXvtjCvh+mz0JF4RLwXqIVd7cjZuhKERYd8X2pWhLGAL+y0AuuXF0wrU6gsMiAd+qxPjfYZv412N
LS0LbVlrSDFt/U03ME/oyfSpVT9o/JZj1O6kkb6OtMP8TyOgyZhb1DyBGdMEBGln2xW7gqw+qhA2
WROx7rTbbj5nDvbJqdJnM6Q55bCFGTUZkJ+j7l7yOPtxE+tPW2B1jZGw5/GxC7tqC2PpT9/SSUuJ
IrXCgDQA6xFk6s2JGPspj3l/Jm9Fbf1kSfJAcfGel3u3Sd4KnD+MX/WvvFTLtPPvaOdcgjGnn0LV
T6lCzj8WwT9YurvOk/BTgFJU7vQQjU16xD1lx1hQbhRoMGme0ux3uZzLymCi0V0HpJ9Wk9xwB7ar
MQoffe7i0ZzQCow/NbSsLDfBKWvRLjDN57qbcT6ItEOqkY5T+wJp5NZOw0eRcKRWmf8IE/kjYC0b
rr91Qfm1Olpo2WEdSqL24plAC3izh8JrCcowcIJU3rsX5B+gvqJYrUeCwRA1vYUhSov5Z4VQij3O
0YXLAhJLe1j2A6PLyPPPVvDXM5kyWb8wO3vYjXBG1gAMyBsyZ3qGZyzKN9DyL62FYM8A8Z/RlW6Q
B+ECKLnhGNf4iASVTr2XZ6wgAWVpRIUwq7ooPIo3UN2nIaWMdyLU6xr7JJZTMuAL8SKD8JGhUkkj
7rascdtl5dUM1/ibQXKn/DAwbyF6aGMORVIiGDXK4J0b5Da0yVlYqeRS4B1Ibe+mIUOPdHxXYVUc
nSLZaJB2O8k9CCLuKUqbdVbPSksLYFwY875zetYbuhPAXG/VPEwxpLPpnOQTsvHSDfkXhQ/HZJrG
dWdB1mtjRqlB9ZUTyLkkO/Bf63hbIzY/xsR8l0X5KJNw1fECl6LHzJTGWygXJyTKBpKm6COk3cbv
1vOeaebeDJgLxrp3oqq8DWGLNELLoTFZjyE4WHH0kTv5j6OHf5p0PBi1eg6c/mVV1rN6jBMtTjLe
m9xH39/WiHEapBfApxa9gz+wFkDXPD9CexXu2MzxhGnqmoF9JwTKWhhKhgwn2CsBkY42BlZHsAP0
De0K+5V15ZXW0yUIGMh6Hgr+mIut6+tdlpcPb6iXkQOS1Cxnx5LHucTToMwI8RQHu7Bw3jQv+4i6
zKEzykvteXcZyxslAsPW0N71hBN7A8RQ5j9eNWMr2OHZ5B55OWJQRAvsVDtbWxuGBgI8P/dR65C7
ENEsAK0T6sPblJtvzlBeY1qLJekKemzTbCmVsdCsOe9aLNk13lVCmK09ontJ0XiZwviH0IZiCb6a
ZFZIhrp57JBxdjGtz7F4j8iBQXl/sQML/1gV3GBdYGhgEuT1zmFUyEqintJ00UX1pQi073DUGbEY
F8eaLp6VHDV7LYvsOVbxeaiT567XwWbkGwUrahTjrTFAgzTu9xQjgAuj4JD01XNlUWNX6XSSAWSG
ti9eAh04nrkOCvvvFLQ9KDdskqFDDVbDtoJmgN7kBgvs3GX2P0+aT0kuX82ge3V77YSwco38aq0p
dbcYlpuyv3cSghct3lQ1F4otBGx9+9U7e9ln11Hvb7oW7JhOs2Vy1ZZsR2TItiaf2MgFH0lGY8dk
YsbroXBmVJpoGf276V7H5V4vKjRP3c4sDiz0N6/jwF/VDBPa6qRi9VzOGK0oguJfw4AuiOPAn5U+
TM/918TWZxVpd6/4TkIkvzK9BUV3CSN/5w/iSp9/kw3TCiXP2hLtKqxnTm7NqY4cg/THqKIf8AgB
pEnrk8nrVprTmlb3XRGoLY+uyi4mLqFFDxnJ6jBDVsW4Im0Q7XD3E2re7NSy35XrHH0n37jIEhFh
HlKr2PbUTSEK/aFW11iNz2VWQFzoQ7aRpc84vdQCxh1czdM5oeFve/F7SET7Iqv19YRDjuunAWPJ
2OXGHV8uLBMUpyUPWTFehe0c+4SuXkMMQj25dznKp9Sw77Gtb91QPohm+Y6FxETUvTJo4qAmIQJ2
mrXjWL01m/LW8uIHxdIpXf3Jpoozm9ny7J0rKCnwljJS/rTkvQWg0ghEutxamcrOTkvshONQg08M
ZrwLKl+0bk3JCqU9xk7eyyJ8+DEDVkcJsBF8UEO3px2FOti56gQ5PVD0YJqoJJhf9IyQY2h/+A0D
vbR8ccJmG+bIulja1MqK2p8JovlOG+rXsBDmUnUIeqwSDl4ba1s7ju5TBT2wnVyymexpW/f+s+kE
1Z5MuV2Zp3Tv/TTbMFG9xSMmqoHJFdE4sThWiCxM1RvfsjDchVTh3tcbf8UIUfJra+W27LZCk/Eq
SsvwLsM2fEalff595oI+eMkudJtPwpqss1D/+m4I7nbtNGCKyL74fdr4OK1rMEQsX2lwdxpcHLlD
yCIwez3yyDKW2guCTZ0KwmoOcV/ztKzHbRUCF26mDztoy4P8/w8ea9p6zCADat67nyHf+d8/+/1f
sb6iFuvmvGiYEv/zV4Mx4pv/+/z3j9sQvM0Asz7GYUBvuFIHy3J5YPBH5Lfz6lc5u5qmQD6jlFPg
Xmb48/z/NX5DoZAi3SjNoTj8PrgEju0HknXnnglN1BBizIFctuqAw/5/Hv77HnBjdCT97vf7v9/6
72/8Puc0kK5AHvOGDC72/P/7R78/V0Ro6aYCuD6nkUFyiuuZjr6kMXilitQXwxB/aaJvnCInS2E0
3Z0OCAFep8cw9rntKqTmJZ69jrJs2XlDBzoJG4zdVCcoMkixUgbM7p+awutYmbE6pmj7lzCNQZW/
OCN3NHPLmJ1v7gZz9oghatFdkns6zfGqybVr5gbjyg89xH/kB6ycFs19XBf1pqXbeiMW44+mxoPo
+wTRCV0qj+C0Y0SsyikLPUbNmrZGKRsfezJLj02skMzxlyPy+Og3kvEy2Rvu7wpHGOtqOb6RY9it
xrnRNDJW3EYY0rZhW2P5nFgnA5oxNSQ4NVEQmczc0MASX2QczY7mgj47DXWi41L0o1vVM59Vjl2u
A2eWgLYighCF5tAJoP0kVr4ZlYkEb+auonEY92k79CtaNCgvPMwbQ5S9RDXunEbRgjJqJ12VLDon
TtSSK6YyS/MJNCyGKKN8TxxDnRxSGE7uSCShRk0RkCx0QaxnPA3MWR1rdN7rkm6Z9TaA971whtK2
Hpo6KuLCPee5TcFfwzCdA5/JUJP1JhkYbLvCCJ6GJvwLv5AppBx2XJfk+kUMe9Km0S/gvry1wsWM
mUoHKkMzY2WbcX7X3uvciEJMj6ib4HbxiUTEJPEWrGsZuktrpnlUI9moveUc9aaztxrxsgclDf/o
BY67KXsrPTAM2YH0iI6xMLOVW5H17fVuQPIBE6wxRgiGpJ/jbWq7XzFijbE58YGdlGeoV/KGqFDC
It7XBEtoRsalMtNe7IzRB0oKX1npCeYgeqR+NDC2YY2xkinfuRwj3m3zK2Pe3BEXdqu0yr7XvlqN
dRHe2lqz7o6DBrAhgirT9WdOZc0j8LWFrtZ6Qt9kiJhCFzIMMN1gA6jo4nAurCu0M6BZfcMudqFh
ZRdNFQ/xF6a+djYK4U2LJhF8Gcl3m6pypKVvCYZyhOKobiGUbZ8GD+G16SXOVu9TEHJSuehNB20Z
mUmOLIFJh1/UySarGDpbU8CBTXfjmy1+k0zif5kjSXV2wR5QrxNpYgzWi19M7EciMxAO8HTCsL0N
wzk3iGTyl1am5mVyuvXvH8ZN9Ma1FZzg2H5E+WR9OUzmuaztmMksLdHUIGDOZ6R6pXP9TXuFO4sI
5nMfxMGDlIN8adfK2f8+ZUCtYaiS9npkT6b0KMhdc5PxWLr9kzsVhNKydi3wGY2fIQd11ozx1pnx
GzJ9Php3GN97BfbRJhjLDAi4dS3EL/g5qlRd/a7Qj73Qz/QLumOixd3x9yum4KxkyKNVFItHTS7O
I7bfMs5IyWQKzlhEjHJ0/Zt2DJkjdBtPiWMVROKUFsF6wtlXPWVc5Y9Laab5y+9PieHo/T7TFLFg
GuXQWuuB8Gj4rl5+v8rrIv3vK03T5MpxENGPVmFvRhuFqHCZmoF3TdmK8/7VoU73wv6qBVn8dxYt
juRgvOHJxnQh9F1nFOa5m8fBYzFlLCcaIezWVCB+QDCDK+MuYRoDljKMD22g+gOgaZGSYXo0crxX
uzKqayvDt6qwy6NmwWQJZzDLFCf/fUuZlbXqOcKDc0BtvJLOaBx/Hywx5kfZbd2g5xwQoLH38rZ8
RhvX77SAOOFeM9WSSCzxyM2RrwI9utCBbhkuAVGhk40JyHiEoUMrPHXSjREzIrKGWF/3Ic6hkL70
utNQOVhpA+F8CsvZc8BsPD/1XhPffbcLj22FRamaPz3HoXhuWso3gexmOaQS7hs20j+YB/wlFXt5
9Lp03oCvfpgmZ93quTUaJ8ZMV8mdqGf0cG2v2wzpRK/lCO7s7pw5tX5N5yjy2X7c6fa9IOFsoXX0
rBLSTi0tgmhLuRB4U/1s4tTZFRafRUQDKQuiqy5Ne1sR1LEXnf0kpTZc7HgfRcPFqSbzvc04IQZN
3S3bEkBqKr0APAsJ1xJNx0b3mc8HVpfuImXpr7rAt8UUZTqWg9S3NRkaBEFb+oaEUp0xpK5pvHbN
4MCATckFfHuNyypdW25CShMnRRiUrX+ssxYuuWfSyAq8sNzgPsRQ7flqG3LGf/P6ZpM4on0xXCJD
1YCd9/fbSKuJLRY0CWWZvlX9GG+nPAs2ZTxx28XEBTF/uGp9OvzJa/e/L4L/+53cNp+yzu+ubTNH
O/g4QPDQfXfdYKPpRbCyyObDz0z+Wld5PuxQXk67shu0S9Cw71eZGr8Rzi6LCWUOOvR/Ta1VTzIT
ByvK5XlwmQ12pDEtS+wRq74oYcERSrbFhj2sKh0AecT8HIcpymUJLqauGPfpwhbQYFL34KdauZY0
qL8Kjg+9p741YMeUk3PfyaZT69KjvdvNIEkxog0czwStQlW0O/MvLCqbjHCsgyPkhHgDwtySoTIh
il2m4/9qml3QEqg6P+vCmPDUqqAlMNtdh7TqN77TIedRZXUyIjynlntq8dzC5hXww5l6T11ErmvW
i9VkEKTbaRvsJCaWDXdaQvtA8DPnxU0dQwC0iCu3yNq/XjT+HVstey9ceja5Fogbp3TBkpho57nn
TEvX3+Su1Na5r9EhoYCyq6D7bq1+O84qrL7D1VWK/sgERT9nhs6DVRjn36ejI3AeGQFiyik+NT5j
jq6oXqwaR+tIl/73mT6h18oSjUOx5dOiQyyiM0kg2jZLDqoJ46US9t23S8SeWAjwu8Fw/n0KxyJc
MxkDzsYUqSbpB8e8pgD2VnPiIKuBTJz9YPr+Fm59OgfT9GSR6XdoqjO6IKnAYWr1Rnk4KkxVhms/
BvI2gG464T3NNpyjlBj2wKKIouZDWPqd4TKy5QjB2XrhWT66PJK7Vn1n5XtzUvnKskv3E7E4RJva
vjtm2WCq0fEKeVa86/ipqB920RC3P74pQPy50jzhunob+rI7mrmFQHMS2hua/znbHUkWzcfgfQDK
a+pcRyKw1RWZ/wughOBd+lm5MwaXM+kcXVeztQMJDHXehnBHXGR5C5nD3XLiXDa19MPV7/d+HzC4
MG7RZXqI5/8lQEiwl4ZLz5/mXDm7l6nYwxcTEQT6INzUnLnLY1AzDaF8pQRmCooKJWgeNqT9cyyx
W/WldywDQO5+nrEkmrQL8imbVqmsxaXNrZGuJbYW7hKXzc4IJMXp8CZA2q8deqMXE1jEJXFo5WEZ
Xcheun85lTVvnV6YFP+RfbbbYaVbQASGWIk3llIakbyIJ7/X2le0jWMwV6N98BU2LmNWk0NpFdXa
3hI4vYYATMaIpGQda016Gul5r3qH3Bzl0bzomdVsGnKNN1A5nUuAHZLflnEdh4vSyjMQBK5xdPqJ
6NysrUgwBwLNLAAVbocCukKHvIlNPMr+OOkQHnjfvNyJNg2K4u/IDINzM47/jNxJz7KimkUNtLFc
1DtxEY8vfo2aWBuzq2gJtB4zZ4+DjzW4cjqdFYfGb9ij7IsFDbMexoodCW3TBUPxxOBh2tMNegFM
1FyAIQgAMswWpla+exwFP3xtfA79BPROg72p7ttm7zUOZIVuHFfUZwQnt06+MyahttTPd0I4W6DG
ecYM2YA+A7moePr9p2Ciwch2QrH5PXiaXvsdt/gnOOKmx6ak6mnqMno3ZXZsRaeujk9jucZ3uyuR
M+nlKC5ezW7iZOLIrIYGiw0Yswn7P7oz+jt0Dl8iz4YzbgAShzNzE6QEjCqhv2pNH+wS3z8nA/NN
Mlaf1N8M8pLPLPsmOByRk65dQmsN6Tf5aUEftTGmkrqHhTk6Vf0svHDfhCvfJQxwEenxVmtcUuQI
qwkKrE6y5aBkNZX7GrRkiDL2rLfWBIt87O0TI6VsrZECuu0Na011+HCkU7yooS/WeFzz/ZDOnRFG
8SOHB1OkuMpjYC19kFk7txw62BeaXGMloR7tfXGmsiXrCs7dMvWI0QYzv9MiBSuxNcZzX9nbqSrH
S2scgOiis6aJY7bEiaYlWq4iHXHxzIUJlBg6VNVwH8IekVMow01VNZtJdkS/6ZyQbT2ZXc7F+DRP
WXJdPMxZ2qk6RoUhkHxIIRclI5qNKGtwrGv1saqQudZp7q6msTd2HE9o4LvRcxVWLFH6bOVN8Lk4
lReBAEYM6dCrPQ0VUTy5IDEtquu14RnRCkQ6rQhQL6tyTJz1kIfDWRQJ2AgyZthLLOfqJd45Kzgm
m0oRmj2hEM2HYcsQPD4Jv68RPcxSffAnbwIumqnM9Ow0dYpujHlU6aTOobZcDAKTOHiRvDXAOc6/
D47jJUdQ4fI4UJq2LQWERM24tD348zqym5Ve4KdpMpdbkfCizFEnZUfVS8U11826n6LSkDnAb1qx
q8brFDvIFztblxWbPu8o2xqMMk0e92g60g2+I2Pd3/8SNi+e/Pa1TmgRrQtZhx8wIz8MAA5LUEvR
ui/D/C4mkCpmbE7b0SbRTrnlcTSa787H/1bUbJjZ/CBZOrQu4cPRSOAI9BBLbWLXW0ayIAq8TH+N
nMY5M/J1z7aTZssm67wVfMLqRBFSnTSRuevQJmyMrKP8NniMTnR2EWteVYsO18fvz/x9kMr8ZAas
CB1h6QVyTRBGekzjSUOwTmnaD5F9JAdnMyEtWAda3a+qtuam6/ThiHkVKonaar2dnHNzQ2zRayWy
V0490V0vHHfhFBiye5RxrSfork9tdPX60Nxakdkfx6w4YOaGbl4aDj7AdEJbJzhZG+60j+PBP0MR
/Qg6MUBYauo9LRDnLTTHMwEaswh0QiJq5KcSDwQnp+n6+6Bka9O7Dp+aXkbXAj8206VLNLbZRVir
LLDFXrTBZzeK7Pz7gMgJSwKZYnjAUccTuzNs8pgqGotltrMb/5V3MTlxSgIJyxFlUSDD7acyf0rS
YtiGkI6Wk6HCSyT1aW9XXHWdfTW4ul9jZMFLSDfM0PDpbJIcS0M5AFaWWQPy3c3453AvbdGjyCcs
i2iLyXoMRnmMAvSoZjEwXkRm/Fx+FzQCz1VNvLotACAllgi2yjGafTuQZsFbSic9adZeo7+0ONk2
wh/6rSDxcqPy6j1zshAnaIVGMoyfrKbkXJksfJkET0EvX3VSiNbGoNG+GozyCW1QcgjHbWIIcy9z
OrJoJ6ptHnXmurCTP1xj2UHSJ6aH/PA1gmHbAVev3k2sjjI5yAl1dB0Ke0kOHBINp4y3OFytg6mb
8RrER7YC4GYyvPTGd1HFD4iP3X4YtJkb0WPzxLnQAn45W+n0PshEcaYZ65XvZMRgugAM0L6X2GXb
I3074zo5lnfoK3ULOiJezXGwt17gnnHR9Cdt0Oo9QT2Y5oSvQcxm8VRuF+zQkyTLEs+2Vmj9NavL
hxlB6Eqx1m8cwRYwmoih8ZZgszRAUuSxOIxdoiC86cNr03mLju161XCoWQ/sqRdNqnKpQo/BrlP9
4Mjqb749omSIIjU910O7aSdOTHkqqQxxVTTEa61N1/mwkcc+Yygj7ahdtzE0E/o/B/CizsKpumoT
YYUOVFgfEFZMXrTvIZMudO0M4f2Y9ZzGzL6AaCjfNR/T6P9j7MyS60az9TqVjHw26uJHD8etijBP
35KHvfSCkCgKfd/jyZ6FB+SReCRem1W+5Xsd4fCLMpVkUiJ5CPzYe33rA/KSSqYEXzEoywoWQL/V
fi59iEF7HzcZ4920xJQzUn4ylN4j7SiUDrH7xq1hAKE5rn+mlJ1NHrsIwDgzOi/QuM18LYpE3UxW
nhgYsrOi5cesNXW26/IduWi8C/tyBwJGkeqgLrXe8iVCR3ojy3dvt/d9iBi/7XDYz+1wHzr3uQMA
OyUWKY0A6wlUZLfRpE4XLY12UkyTyvz8dVHzu/401gs6Xzkh1IV0L/C8tkd78tTlc352/V9oHpPT
12+mvqKBSre2+oTVlWfAU8zr+RDbrXvIcvNjCEiL1Z7a9A48dML6YTV6WrTjzFpfYH79uyyH2pcq
3KhRHQgXAgTFgOVQ5CAZY54sd/Fkxu+axTFJS3iFk88oHociXHOU1j4sfVUshX/M0Cr/fVan+YV/
cJbhYqDoAmzGrAuFxPepYqMl2pvF6JyfDdYyozfPk8ifzNS81cP43amZLJSRFW4YBUO7mAwdkkPZ
0zpQycmNDvUVS8Nl7Q11sc4BoIkmrINEw6UUTdFWG3kF5xTW92OxYnk4EkP3gTbbg5vM8aYgeZsk
55zJ3Y1njwjBiVtuQBS4s7GNofJ+9s9jWdGm2Amol3bHSV/yk+5D3n3dn6nK3o2uaTKxaLi5xum0
64YKM+M8jgfXYyHQBm4FZeYU79w5zib7bLZ/2UmXm7rJNnvluHQqx8ZgnqCKWBGlUABaZkPNNIZ9
YDD3oJKmv5qdRjIrq0Ie1eigJP7cbnyno8c0x6odGQNxIm2dMn47lnmJ9uzFXcId+q76oeu7mJFs
/jjxWIXhj/LiOmWKHhTpds4r4rBRN8Nv1ThSk6AMV/2QvnVTyjSwQR4XI6jMSlY3GWkyZrSk28Yc
Oo+J0SFsON/FPIMSlGcriTDo3teGG/vn8hB70XMYQmO3QcDYr7YOQxCjxZqZV2hZXhJTijpkU/UJ
elhhQ1cPnlF5xx7ScTtknrmukyLZdDS4H4FJiFUMnYUUky6F3oYnmaLlypAweRjZnk4Gz1JTiGwP
mc59WUz9YZD7RzcNR69qGLAHHvywp9MUIt9CL1mcPfVK2yULu5PKf3wdYUb3eRmRSRtTvqPTZ987
s7t1x8LcsYQH/w7yX0mFrHfW/ScEHZjs3PJQcbhT7kw0YSGhzwql5XpM/2JQiBB/P8UedVKk8bdo
xaONVfuw2AA7a0eV/n3IyfdsxeG2GYzoPGIuITA52zwg+AhpZeDt+jwNjSoLLtpwcHQet3syvmtI
hfk0n6eo8h/0+ZOfj5kMRnXx3Mg5MV4kgWZTatohldiw8iN0xQA6RMDSH5KG1f/XHDGsWNS0Rf/N
hBV2gqm4RAZ1HH//RbnTeurghRZ7vuaN3x8c31OX0Nd/5CPpDIvVOCaqzuU7UwYH1aAIM1hO3Fc8
iXO/ZWiriLwjsKHk+uu4xQmsOyQOQIsXUskch6xxWIx0B42tzp0WU1qHdxvezOUBWW7TpvvW19V8
NpzpZmi0ucLGNyu3rqwri1fr2pt4wWl4ZfKBn2XXLpT7ONlYPxRiMVryR7i36fx1bSNUZ5tufPfn
H//yt3/9l4/pP4efJcYH9jpF+7d/5fcfJT0TcRh1/+G3f7vEH8yjyt/d1//2b+/27/+nv+03j5v/
5ztcnrbP//Ed5O/xbx+QP/cff6/1j+7Hv/vNpkCmOt/6z2Z+/GyBer/+cD4Dec//3zf+8fn1UZ7n
6vOvf36UfcGT+uMnJRnFn/940+HXX/9Uhvr6Ev39KyQf/x9vvP7I+f/+S/bH//yv//3Q/I//Vv9f
/9cnvPVf/7S8vzjK93XXdH1l66bPxxs/5S2m9xefZanpebqjbMO0rD//IP/dRbzJ/Yvperqlm4Ty
DN3VzT//aMte3mT4f+HdgdhJVfi+o/vWn//7s/93379/fj//KDjuljGHZvnApvPnH9Xfv9Hy+fF7
32Lt7Bmmy2lGmUre/vHjMS5C3l/9p4yGrJGRXrEGEVt1VhA8DO201ThoXRavJ2TcZKTi0LPPZGO1
iXOpexunrto4jZU+E0fC+6u8k9tH5f2AjXarm4l5CG3DhuogP53Z/Z1mJAF9Sjiw3DQoDm5nYeay
9PrRh+HiShxbv7jCzUAUnxagBvHz4aVhCsFm0O3wt7H9XeZ+um9D3VnljEOfurm8z/L5ugRh/94Z
DfccxdCDRslruNzHplLHEFph7zM5Wihn21Sll5yMzmKwgebhSjXHTsUms/gUAKTwQdrt1kRIE5hc
r+But5RdJS857gqN8tlfQ96T+9Ptt6wJTiXeLy6YHadqHCaPSovCR5OF1YZxNqUmfpuiNZtfMMEP
R7dwmk1DkPjH0B7S2Le/axQ5rQkNvDhh0kgGMrvZffakaCE/9cxUdhxZ6S32hvxWyxud5peKlMFW
uLeOhlMKx4SfLcRRhcHFoX6c3g5rpFSmoGgv4mW1SQM2CC46yEPVFg5LVmtfOB6zL81UGx6Ox02B
MIQsmVMR+hkqXFnwaMreTk1YP0SLjbo3dehxo791C/YA7cPUmtdud/znL0lkdMdBcUpAc13v4oi5
+cxfHRzMbY+I2XUGAyl7Cb3mt3jojllVfxuSrJcCKO6aFg+tbIv8XcEF9ugV6S8jXsbbYgHxEqGI
Dyh6uBDKfwsC47cWMWNVpm5CzCfcV0nb4ZN8oiKEKrReI2/Fh3kEAWKHgEdhrzk4JqlfSjejS3ov
9PrmyuLpSYXoEbkaLPTfcf/JfOtMUzgnzKmtN7ACrFvlnAkT6K3GMmn5KgNZf/1ipGQCCodW9zhp
SH2Ecfdce05ASOnDm1T7POG3Wxx3flLE7RjXGDfbtxu63rQreL9zDxLSb/2yDBlIDv5lNBn4zUUS
bEPI+sucuLBrabUFDR5PXhj+4xfi8/y8zMyB4mzcqSGPJaK3sMBm308XJLrRt0Y4AEOIgF7YgEQo
ARajT1xGtB1Mh+K8CEuAxx+qQPiCRUgDbGUQVcAHnlAIhfAIkZAJtTAKtdAKHIMb2H0IBgXKYArT
EBonRxiHTmgHMpLaDoxsWwFCVAYeXY2509xW0D1el+0cq5yYzToD1SNvtg/oTa8HHwjIAnkZZehg
F6XwF4gpz5MQGbqwGYNQGuQT1yzzo3MgBAeHs4HgOlRHWM9HDcxjEN4jFfLDEwZkEhpEEy6E5PmM
6Nm/hcHMeT40CKMnLOAhl5PZIuuSEY/xhDVJgE4Y/tKCExPggkbphEuJAVSc7GMQXmUUcqUCYUGi
MuwwT7Lc+OJbhHTJYkaukC8KBCYSFsYTKoZ2ha0BJqMLL4N9ZE0qLX+ahaUJUdxy2NlwmqjXxRdw
k7FiOFIqIMHILySnFzqnEE7n/3hTLKTP1+9DX9geIJ9//qev/57Ke3z9t79/sFlYIQ8m5uDEVXn8
+oU898D+v6acT4ijRuiisAY7+vq3PkVbCPRnvSrD9Tcq06GV5P0GtwJh8pfbIEzTKPCTLchUKQQU
aTvgp3/+/uvNxhcm5co7fb3l6xdNeCodsGoBsGLrZ23++bavd+2XbxjaOGXNy7wbOMc91UaEISDG
5BeyCHmOgt5/MlYJHY8HRjbk/YQJ81ruGbaJ8pAvbfhslnm1m/WwX3/9drF/L3TZXyCRL4RXe9jo
mG6C56EqLmgKqB2Q38F7SRnrrkR/wizatsikw6rZQGusuTwwCzi2FqAtE7JtZnu2SoV2g2ugThv+
rRESLgKJy6OqIQYd3GtCy2GH9q5oWQmuxs+WEHW0+zEZArLDD4wzbW5fdeHvHEC8Voi8WNg8D0jP
FlovAduT2Qud01RYC9GnC9unhPKb3JvDLpfSL07lUICtCw/IPowdSvSyAArmAIMj4GAvBKHbag8N
SCEHgTsPxLAANSTJBnwk9OGwRxHzLnMAPgx0YgymWAiv6JZrG3wRpJZ3AmhErvaoABxHQMc2Ro1k
pGEGtfuaCgvJKOwnP+AvKZBkDixpA012wJM9EOUkNKUFVlmAV3pgliBBDKGZYFcAmDGe07uemsbm
ilyLLDhtig5lqJ6tv08JMmIS5y6Amd5eoZG4J787lCms2EDdZ11zU4N7CxHMV1GNsbxCSdShJML+
AjaagY/GwpHCh386cmABMHWENJ1ATlG9p3c+EKoOjFpDI3fPNo9YLqAqqtbv1H0JkUtoUWhOqGu4
1hjA1QF0JbzKLHvhOVQmPvYtG7R9WEwPPP8+ZuyagvJnCzYrH8YUjNbAeCVcLajnJhHSthHmlmD9
vW9VZ7THa6hpyruc/tEECgTWVUC7HfCu3ajnDJg344F3Ae7NgHynE9t4dAB8X4QAdkGBLZBgBCGI
Z1iY1fGeUf4jg8VbmB7p7KHbeuGmXA4PufW8ENS567X52QE9DuvqGciL9Ry1ZaDJJohyBqocgCwj
P/1N6ydHmscWoBkp0DEWwtkU1pmfMnb34M+dsYH23gxA0bbQ0dAGKOChwjLA6RiAWheSugSp7kGr
FxBrl/fq2mILffrcjfH9MIEDgWKHLr0B6ckD1F4AtnGH7isA7hGQ20E6B9a9gHcHYN6u8N7snj6p
m3x0hQS3Ld7JWfZk698TbnxJr/Z6r59KpyOt3MKEUfd3Z/jz74nsosMTOgFE5HqGNr0jpOW6gt1G
QS615tfyTd8MvvGt4Cuog7HH4OwaWHsrfPskpLvJWMM2fQRDGzXU+z43V8s4rXoA+XbmRysAmS9B
5x0QegVKj/rv3RC23hfKHthMmHsGHFRlBGD44PisciyWC8LohwF3JlO4/UQI/gCUvwDpJ0S2T0H8
A2H9I6H+M/D/Ysle8xFgD3GqpAMWyQlgwZzuXNp4JEFQSpYArc+qIlzQSMrAYTwTEDvoJH8wSRKB
dt3wrpJ0wgCSIGmFVnIL01eCQbIMwO3jk0G8oSfm4BF3KIk9wAh/m8MjS7oXBqkvKKqmu4qYREpc
goaZ9M4iQBFLkgLREYXpMFuWpCwM4hZ5wtmV9MUoOYyGQIZNMGMhoMHm5NvgEtgguIExghYBohwD
kY7R5hWvE/KwJO3hS+5DJwAyEgQpJRHSEg3xiYgoyYqU+AolOzJJiqSQPAm2rw0hkysqkQLqJf/w
iJ5QjnhKJIvCqXqVE07JI1Iqlk1eZe7Ty0SAxSDIYkuihRMsMTFJufCyI8CQPtOUt2olB0NioF/R
wN7dFYRkbMIyM6EZOBHqkiRH4xGomSVZUxKx0SVqI5mbWtI3BjGckjhOLbkcIpkrYqzHQBI7vWR3
OA6cDRsKSlI9PBU9NW+QMHxnCP2AOULsSg7IIxDkSDII5kAO7r8SIkOTZIdSSRExDCfkChsVc+yM
CRrFkjhajPqNBM0mIYrUSMlE8U0noKRLUmmWzFJY8WIjxJQRZrIl1TRIvskn6GQQeLIIPsnHqglC
VZKIQrXzohGRGiUrFROaonyPHlNSVJFh3JvEqgrJV3UErZDuAJ8vu4kA1kIQK5xJZDlEs2aWsDnP
CA2RLZ/oFkbtBjMZdyIyXbmku9L+2SLsZS7TyyLpr5EYWEccbCEWlks+zOrraxxNn5Ukx4CNnkui
ZD6RshBb450ex29JfIiH5B353gtOys8hMR47mpw8yaaNTo70zn5xCK3lrFUnSbEpibNJrq0h4LZ4
4S7o6qtP8I1pKOET56F+j6hD9STfHXHW9IjLBY51HonPKYiQhjgdq5K7lnidKzk7LvT0Z5O8KyWD
Z0gaL+Ane9lz639diOqFLgd195NAwXcPG9UdW3e9J9s68cPiW+Mzwjq+DO4VFO/sRvpLTCSQWd9a
a7K1s3hvaZL8Yhn5aGndr2XLluzRV/WhGvCE2Qtlun7DLiJilmsYONMCdx10LHtb9m9Y7s+U9QLA
ZHu3xyYnOcaeQGMEggosU65xMawlhZnGH/x85OuMKKQnmciAcOSdKznJ3nVuPcFJ0N+fmk6SEo8B
JRuEK/lBzOTAws/gTPTSJoJZ2uP3LLCru3qJV11t/67JwOhQT0vjr01CnIowZyOpztiufobprZC0
py+5T558XyqCoAuBUElhohv+mJb6FnY/+AOvY5xdxtG55AaelirEO1M9F+lZz9Wtt3neN+qZ3u2O
OwutInxTqHZIIu2tlTkDzXJ3WJEhUJP0necpGsB+B77xag7RxoiM0zJq5Z18qQ0GzWnS3bos2s8e
ME0fsRYlr01w1iJAW+vewajtCxVwjxMB2za+9sRtfWK3TdruuTdO+WEqC3rOrbOtQBki49wMw4Mz
vywTvRnyAc3Sw0jR2C+W+m4R9bXd5AGU6eAQATZ4Sp2JBLfDPpeEcDSRFZ4JDQ+SHu7K4yBz0UBy
xZMkjGuwL9d/7gRnI4Cc6+8+ceTc8H4i1rrMxJRLbjV3CcFljwBzQZDZ5PoRLvEnk59v3OPIN0rm
uSb8jHbiohOGbiUVbUo+OpKkdE1keiY6bafa2SBK7RKpLr6y1ZKyjohbd5K7RjF6SghiuwSyO4LZ
mSS0baLa0E8Mz8luB4t+65rmuSDUXfgjgQKXaWxh6o82we9GEuB93j3O6TomGJ6lz9DFPGoSGG8k
OZ58ZcgJk+PKJ1Uu+XIEe9wMiJxPRM9LkmiDq98GM6fxsUm+cX+hJXjejN3QocAwd703o2Mtw439
lWyXjHssafflsSD6PjTWc1B+PQd2K/04hUt3ZthKJMugH7idkRMVkEFjmgA0Lo2xWur8l3ZXSAlu
Jdn7sE63nKqjdcJ9b5eFJPSHgaw+XS3FJiK+z8y52s52/6YI9rPBiO7i3RTow9kwN7OXM5xHBLCI
ESA0E77dLNT2lpdfKFR5ZzbZvDejYa4RLiVGZm6xJZ1dcQ0ESAci5AOh365J71zNOKK1TccXqmnL
PVOAlY24wBKDAUHU+0GcBrXYDYYZz4EvxgOF+qATB0IuNgQTLUJdG9WrjyjBQZjQizkhRqHQiktB
BigpcgW02vNGE9/CLOaFWBwMi9gYlMl9kgHoNRdTgy7OhtLF3kABKj3EBUYHJW4HRywPA7qHTLwP
ZfrBvDFHDTGRSUYNYQO/vlbIIsCzaTkXf0QmJglP+57YScEAM9n2vI2nKqwTA/qJXDwUiRgpDq3Y
KSg8KU4ML565FdPouFU1BlwoBRVn2UPHVr5JmJlpYawzRsryzTL0FJCQXQybdN5mGJrqGmsExoxq
bF60LiLiS4CjvrEnJqIrjg1TPlWb8/4YNO0dIh6wTfaDBJnSvd7U91nQTZvOLb+rykHkBIuG/Ben
ykQ8xkbviCsb52w9pD+0gFyt9Uu1DLVi22wOLZb5Kin6beuUG0NrN7FYRJT4RBzEIpEYRlxrQeI2
DfQZ8Nw02hyDjNZ8bnplnEvkdFBBLojURA2x/WpoSofrsDcxWhOKPJu9guovxXgyi/ukEQvKKD4U
CzHKLIaUkI2pbvftoX3PyM0BqmmfQzysGZ1xVgzUtRPbCpu0M1gBgUs8LAohSyVmlhAf1rYVW0vP
oziJVgwuOiqXFqXLJG4XVywvKboXpDvVWqchhyESgyaUMNh2ihWt2whQscXww/y9jhTOM48HzdDy
OLuN2UWzHX09JjRW2Gbwm4fFWUYwj744aXqx0zhoaip0NZZ4a/r86DcjRUY/qD7OtlrS0uTVx2++
GG8s1DfYJJZNLDacumFKNYghxxdXToY0ZxR7jqdoQROfDjk0BhjjhBW88Le2WHfIBKR3kfVgsQ04
M9XgwvWl6MHVU4m0x1fDeRaNz+iP76O30E/WwqFwjPGL/Fdoof5JcQA5dXsg3citbKZIc0QTRF8J
L738aoo/yEAkRLQOo5C4hZR9qMQ15CMdKpAP6WIhssRHVCMmmsVQ5KIqysVZ5PcPsTiMHLEZ9WiN
qNr6rt4Wgy4K3UAKvSQdcWEKzSw6d9K6e7DjIdx2s4mJNLdcvAzBD8vgzNKJUYnwSsUjBZYlYNST
G44v6VTu0IeT+zdwI7LdvmuQg3DewolZY21iWYqioP6ow9i6a2mnONLtwJ0a76eTRCv8f8t66vFA
mT2RXNjvmjA/mqgkY1UI96uDHKHhFe1o++iJWSoUx9RAgp+MGYNq289/CLLJc4JO3Mfh6pCqVEYt
48EPEe/gZ3JIHxS3AqkVHWF05NDixFHa15ujO0bf4AvsTSI+LBad2h2Jw3qjkGX1VfUKp+1xXGPP
Gc1006vBYbnq1K+60o5FsM3EvcU/vQmUsW5TWmwL40fT9k+F+LqoXGD2lvOMMPpEfxaF16tF8JX0
xlvnEFVAMSHPqfd9SuPfis8VfZUYwpYQV1iKNKxBHlYNOAuL/k6JVUxLp08TzViPboySqkuYv9dI
yFqby2s61POaR4hyiB78ynv0hvm1NY91QqkpLjM+u7cuD5J1SuZrrdXdez7m7HWsgWOF2NAsHtJd
8aO5FVCN55HInnBJaSF1i17/MnVNsUMdUSHf6m5Or9S60mmEo63pvCQGVxPSnRgnULRxosK8INY2
H31bhcatxfyF1K1A7oaf5FD41oW7xJ7IwDa3rHUAimjgCfMHqEDwJ1RxE8o4Gkh2IQpFA8GXSfvt
XUerTsOFoAv833OmMQxFR9Pql4bkiet913DusSj5GLUJZdpkQ9x3FysdH9IRna35uAQ4R3MaQsFn
5d9z1HcpCjyCf5cAJV5WocYLYDF8ZHmcj6aMhEDuoEKiu4xmzRq13ohir+f8hXCPB2PaVOyfUBDI
CzL32qHmo2V1H+OygzHaOuwSDPYQTqTLqPGurjEmmeY9B/uz/NVc/Hcxn5+dmg9WVl0Vdrm6sm/M
Nqn7xEmTjFxCShoAYy4OQTZZdz3uQa1lQGXemGOwyGj3TmS96bHDIFWV3yF6TzOewhpfYYu3sMVf
yMGaE8UGfOwyWPRrYzlcsB1SE1wz10P+exg9lifyVaBC+NnDkmh6xm5p7QNSN9/F3ItL0RWpIjBL
IZJFVMAJNZKIF3MMjCYmRkeUjCUZphQmjjk6d1jnAeKQfgPu2rgciYMea9yOjIa2Aa5H6mqvDser
ZSaBPzxiYB8RP6xZmN3LH9dijMwwR1YYJLk6kcJ+LPBKDiKYjPmE8LvwgIp7kmHv1cFFqXFE0nBT
ViKpXERXOeCt7KsfpFK/5QQc52FWrLMq89CL6rIU6aU5LPXKsL65pFqpY0EPilyP0JC2dV1YoOY7
gfNDQGTPxadp4dXEWAOHODGgCAipYA7y1rFoOCcRctIWwQOhf8hRp98pnJ2+yDtt6xqKzBNDHoTa
QzYkW31xDpNKLvG8Hngiz/myZRhBLcygg3XQ8YSGbbfnVvI8vrIqPOgmqkteUGU9HIJePWispmqc
o420NzjrKZwuJUZSVpYbB4uShanUxVi6+JhLx3E3WcmejhFqiU9Njvu1WT6mglpez73q+E9r70HH
hmrHtIgv8WYwuGpG1QUE9dRHOf4A+GQYC2VHBdkxQgkR/kGrJmTIluCejMUDC+8ThcUwoCcDQWuJ
qDUVh1KNurXv1SEUl6t4d6lNuDLiPLrLsobW44pqXagVfAhTTK0VukUDwzNX611YUNORIo4liPiU
oxxEJwvEdTPEL6uc4T4yF1EI7BazeYQoEq+lz2zCInALMgWo5m3Rgp9y9LVRODxYafIxzO59YNMl
a6dPlI6C4Vi3HP2t7uDBdRHiTohxdQS5QD88RteXQK/IZ6iLXY4fkVlfFY/YXP4//JmGRt/9ltr1
e6bUOePvFPGCq8L+UvTJA7ZstHnDTwqMuFLTK+aI92c6zqzd2jp75EBMwugeiey64W4sJabezGW3
xy2VEBeJ9vxAPotKOW22mhuewok9fd0fbaP7HsTLMUZLHjX9OtG3fgTDnLGUZSjNj9Z61t3XZNRP
8vdwuLQ6nCF1YoFVvgrVuLXQGys0xy664xbtcUeDIRLkDBnyuLyLd1f5ITZFdSvh9vCt7iWohbOA
GwhS5QG5MiodZkDLSnXxyRjH59ANnxyHl34dUyQfDKDVaOiMb/3UMZcMCA0XXbLzfO2DT7QTv3M1
aSdR/SrEz1GVn6mJmb1lZw3Vk+WO1i5CYtyLMBpx9IhAWt6vd0birOWNOeTVt465+KaLHPN0Kgrq
hFVxf1wQU+fQzd7ovukIq1uvfJ4RWLtM+piKitU6Qm8Npb2Xr2I6EuipKIGkjLRBhr80lB+hxx6y
Z4UsW/6Gem8eGXDe82D9xlEJlXl89ipnz2NxuwJ1R7Pd8cSDiDtByN3mqE6ReRsmRxHvmvXus2U7
J7fDg2wtP3BZU/AaV0+Dlj4QS1vBNx1A9C5G494M5Tz5tMXddYrOlyFYEzubI5wwafJzUOMDXRZn
R8zijTjGFQIicY6zzfI35FfQ3SIkz1LfX5Uk39zIwBHJ2aXUrd+6WMxDD595Vr9NA4mbqkEVluGB
UcVDq7vdympibN5OclSed1f1reIBnf5Y8aZDyH10LphYr5iR49EOCJSTmqfeWKzr0CPhesnG78XY
Ir74wg7i5KEbJpmIeUTvxOAepO2NJGn6oondvRPPOxi4x2MR7vdCLPBsCi9B8kCD5bwpxRNfIYyn
Zf21FYM8yS4cP0TbOuTyOBuM4yK++agukGuqzeRioq+5S6wMsdMX4qnvKkHlUde7LOFRsfnvFBjj
78Bu36G5b6eQVjr/9yL+e8fjhluJE98s31oOhOvUZa6go83Pa/z548gvtjj1S+T6sVj2q6j8qNRz
GlOqYraV6EH7Jw8xfyCG/llc/eZYfhDw25lJDc+28AXJxexPC5XFLoLHc3L9i9j/Y+kBSN0QBrRU
dANIS8BAXQDsDRnYmQYBUQTRXnNupVtg0mkZCKD9VrWJgoOLEcuAnnaBIpvPaU2WMLDZQI/qbWQH
f45znoY59fMFOYcLkWNl7ksyC3uTyXRD+QG6Q8p1qUNIpBch+0hqgvcLdQml9CaEvHJ3U0X6yZJW
BeJVe1d6Foz0l0vtQiL9CyEncbrT6WRgqYoKTXoaHM5EOYAz9X/SDcdtj+BW2WDEVQHnadYoYrSS
gd/3THogLAj6zUw1BKDDQwT8q1EZkTfaQNlD++bbPJTTYenzkF2xd6FpoqRywtW8s+UMJ9WNj410
UlQj7RQpNRUiDQGppblilA4LgzKLVlotCNFE61maLnoqL5D1XENNPzkNtPYcz2qTlM3amJHs9UtF
MZLDBbXktlfRjEqF0cjje2ijTSGnxvOBwx2P9o2RGo6QsHDq08vRU9ChfJo6QAw5oEh7B69OtdGM
+F1OIZpFw8dI1UchnR/uQvtH6OqbtvXxdvO80PNSPS6Q6WwhaA0ZpT+kZpHq9K+0RJRrHvmu0C87
Dge/zao/Bk5lHjOIQFyt7Yq/T00oy7kvoXJ3kOjninOFTpHJxCyUZcIAMj5vOuiadRYGyV1VBc/5
lD2WPBMyU+jOWjz9inNF3Eg6U5av9hSCYeu0PjPj9c81BSuJNK3M0rkya/QRpNSwDARwNkgxLw2e
IBoAmZ9LZ8tAeUuR4KXPpc8lodhlkoaXgA9wT2EG2YhmV1rpUxSmOV1P5zSiHSamJqaRvpgADpVH
17eFIhnM4ua6l26ZST3yWIYyS6eUdDRtEqOWC6/CdYHamFRnTpGX+84IKh7shycvWJ401QMeKZoW
wfzmY1w1v71oWYdew5KbCpyWlU010olTl6s0yewbgdqAW3iOWdvGaRprbxXtYrTY2J9Nbr2GM4fP
MPC3SUX7zkANT2jSx1NJMQ+7cdbf72NkTZt6TraWZuMMVYIvS69PaV1nan4W6fsZKf6pA/Ut9NpH
WxqBJukGIh+rtzwB+ZQGBfFnT4VQGeDc7sms95Y+4sVjDlHrE0qF9jq20No53vgAwHyltazCEgXI
GhdgKV3NNSbmhERyD4YioWKJW/uOxrGLmbtEHxRPe0OFV24mfGWyc6yzcK2l5EWroL+PPfts0EnL
qoxsfy9iCN9KoPRYME125Bz7IfzlQjbN7fihDDt+8Nzk++QTtuM7tPHN0Fqjid2xNE85o260tmLk
TuXaxJMaXajVE3jlwr6bGJdK8TM3vWY9NMSnKjCM09Sr31aLZN/02uPMoTDVAcwnuodDW3cPqaco
TNY5r1d0puHKrFa57r/g2+S8aNRafrHn7OAZ+ZXCvqPGDbvQ2mMcW+2rViXnUUdE3Nfze17FYPaZ
j8iEcViBvqG14h8VYPCmyJ0fNk/nPs2CDcRBwDSOszDUhEmyJ6tDjT8ouEamtBaNgdrOr7ptP4YT
qEE+dYSVnIwwYNTfcrPjvGK64aaODFStZQGTrjPm9MbfuclXLGBnkmZv3ADSHYXdBRL0Gq9p7155
ji/PWpBC1ddP/BOYLAlPThyM60yjc4Rx851id7fy2dofQsvE51J9ILiLz3jWKeo2TZ4RsxfyNem6
WAghFWS7Qj7TtVc45QPSt7uvf+EVxN5Vr7xd6yoiMQ7kZKEKrm0Ub9kcdlcw4jG8v3N1p47XSdMj
IiOpyt2QE5xDpr3O+ZEpB3JA/tLdIrNZ9hTOrfOCdGjZhz+bstc2nhnT4uz/WviOqGGf6a11swGS
WJRwzub0NShm4ENUkX6d2cBF2PP5ivBhsGgFZbTzCqvZshHMVks0HgmAqVU+8LIoNATLHs8Ra7Ps
XizvfmzyV1BYDk0l4+/KzVrWjykH4sU55a3/0lV6yoCjPnc5BWjM4548Lf+EoB2hC+b4RMfEi7b4
K5XGCmsk90FvpL/13VkWe1v6bARdispOvh+c8VKHeH+DG1MUqo+B8IL4xZ76T8vqIjrJchARrblf
PNppgq6gFfQj7auIx+X6hM9YZQu9wDbXf7t65959QGrhbulr7LEFK3ZRPa4eHZxpoI6eT8bYOH5e
btifveumqR+MKqQmysMQlZn57i3Qpye/LEC8eEirg/Jsz+OTUi7clc1HCgZeoGVgbJjGSpcdP3ED
F81T5Hc3RgOkqDUWzQXyk10JE7of2va9tJ1uz9aWJjUj5FVFa/Q8kvWwK258PH8HtZ7uW6fgeYAl
5WydBx/iojL6DU+Bot+LvxdDfGGARNYnmx5to13WeCxBG33sJrX/qhv8UUbFEoRvlDQq9O/W2Bfr
Pi1pV6Hohi9gvhrmgMmbP98HHhuQiofVWm/oYnVrYjEFEd8ewtGvagZf2nC2+4pJsl1xWq1PShHr
tiqs+BJe6lT8S/Ods50HIDihdhhtHiPLlpxDEn7oSL526PZKStDpUotgRoKiv+YkVzd06jEoBXG1
Sivg7sDxdeLx166j8BoBi7KVe4GZcjZ2bD6q8QNPKhevMn1gevy7adNdGbfLYWiHn7nOHjWr+aly
S2NaO+4u9saTlRtPIZXydBa7e7q6v6cFWpWkmpFghQUCFo7jc+FigWCs2PTJN02bw3USBM0aU2zb
UWjKq2e8iwbKR5nN6NayNfwoX5nTxsOwvU4m0YVYxE0MDo9RlVAqpjMMGIrdZDAUJOISmngXcoO5
ZGkk38fW26shAdiYeu201P7OAXHYdHPy04YtW48LJ5PUnw7Be8z1imIehsdjS+DedgKqjONpz4n9
QdMtxM9LtCamoW9tfw4IOtPH1HhcfXU++86O9/HgLMdAGRsej/p1WkTDts5xZsbWY2SVVzrC6nUY
X+diq0HErap+bmhy5ZU9dhpYIa0eJl8owzjrNnvNruQLMDkTD5DmuKtn9dF48dP/Yu88tttG2nV9
RdgLGagpsyhKoiTSsjXBkoOQUcjpyvb83Nh5Ctq77Xb38r/O/AxabZIgiFCo+sIbbKeHIdeD55uC
90GmIMNSiDzuGL84VnMXY9i69hVSCyvH1MSusfg6Wo63miLKPHR/DaIo8TpFtyj0mt+StKJtOpgF
YedQMUtgSTE33fTQ16nDIkOc21jgs1wIVJbvvQU181x2bPj/S1Y2KO9ZWYULD2RsMSc6FlcdORz2
M7AGgUQZEUAsTN1pxAHi7OdkOoUtGLAi0cYvXjL2qyAyom0oDHHTG+VLixTtbRq31g5t1KEEKEco
0FT1p8mb+tfMclF3JKN5lj6SBnhT0HDqOkr5AcXA+GlOhH81lKRxOWnHLJzcU1bl462f0XjxM/wn
KsOlfjEp1idFmk63budWDw/dGEo8XmlS0oPv7+NYv5qzX9wEvVpzSsi1t1Bs6GDyEJa9CXeol/O2
7js/3ruFY52qkFS2y+98kMp23Zy8rPXbjZVk+R3JEQWIHCEhaeJJkZspQoCCvlHhF/PbPATf4ehP
T2PQxaxBaUAz2ZzfRAVXFgjDygoHHTJWou0GdEkOyQwGoMFkmEZSYdPm+d8/ogZ+jLyLv+pMGd8l
YX7R+lwZ7k7x3fIWgEwbP/cJpfnKkDxiWgWB2xbYH4wJBCknpvcKkXaCjzukOUqFOA9jJv2iGVQX
o1gvDqkxdC9dRv1fJLq495FMeqFx0prtD7QA0odBDlhJ4iS/ImdqXzSdJMZ2BlrpVM/LChNXu9Ha
W2tylDyJNNvb5bWr3gyrgje7OPBXo1GOxzwPMKCqhmCr5Z18yeC95UZQoQwoYEq2w2sc9GTlthPv
8c4akHA2yseM2tqKbnvn5TqLMlgpjEH4IwdI0cHgGLiq5cVjKA5BXVGZkM41T90aYA3Mh2auNnb1
xY6K6ISU0nwEl3DnyU7c4Qo/3+hDeOebWYrlngiPJVGxBr+DXjgCA+rU9GiqbiFqc91C8+MVIvb1
7fL+iMDYx7806aRHXQmCDkZ+HBwnPy7/AjyfgI3X400vdICZ6o9ws+Qow2rfBg54Ubx3n+KzMbT5
u2wIqYUpratHOchx4mYt0oLWe+0GxxDrkF0ta39bOQlLJvF+6VwraRbodtNnGW5Yrioyhdy/1JhA
UvS8evU0I9n6BDrQvo5FRdHUUHj6/LVrTOsa03briQkwpfU+91F0KXOCJFZGsvzE2Vg+1i1F0kfA
lGKHcAGSRyXLZxOpBwg1gFsCU2+pwbnzM3RF34islpjS/BSTJx9BBoBHcbuLBQWTecbbV17gbs25
Si8obMOtJSpZO0WQXMYwix9LrMwzm2grUX/k2D5DWYrvl7eM1scKsyLHshN3nw+NcyHy2YyeOW3L
toB/KSf30s5yBLc+eCuhXmbtYN67Vvi8fEgLfCcHJznbxReQbd6lNlP/IjhIMxfykeq5f0mUmpys
h+A0DGSrSRI9BhXlqCh2sEx3kuAiRNxu3dGedlZmiUuUF9oeYHuFVLu372wneuwKzt1wfJSVrFK7
JE7T3muRd11e+Zh5P+UV3n38rgRn8jhpIKxH+d1Eb+W5Jw0lvovuAaSZD8tH1oAFuNk/5wZ5lad1
8ZXKPoomha3fdIYXA9QyfS6EIHFSn1aUfaXLUmwEBCBV26XXkUUdYwzU+AorSq+1EPltXYFPXV62
XMZCb++csWTe0rPriFbCeXT74/LKrcT43FFPLupQPDf+FQ5ajmbzNydlXPQx6d80zvV10txdmeXm
Y1SFeEl3zj2OpQagzXzf6Xl7NY3qi9nlKOWqVxU+tKql751Gz2muHk/IivahtnON/IpcBd29gvSr
tbr2uLxEqBZ+dMJtEFrTXete0uDUBPpKNvDaPGyHazsy+cuCcu3ychynAiKoFu8z1JiuYzc729qz
zyjz4e9chtPVzXu5S1oceMakna5+4qA3HyhqyU7Xeu0urMeU+8+fxneenUhOWDNn6SMXnPcxClz1
Vd7eLO8tm2l6kqGXFQ77n++VfVRtGnNABeOv3eldZG1LB1WGn/sDWFvvewpJ65/vyayWCHfS4fi5
v6ps2lts+64/36Lq69yVRkYK9b8HHEQgLLXw49g+jledRznn6zkJ4oefb+lozTUAp0/YCYconfUV
SknICJfDvV+G6cPyJ0UJ4cFFPDGJwcJ9/Al9gQcQU0Af/M9bFnHvuc7Oy+elg6DG2MCc7eDgPkxx
Cj+vw/SvRIEeDITDS8ursoeZZgamoW67Xzb0XIheQOnQKNbC4rHFo7ryO6Is9Wr5U1D0ycLCPJHu
vNiaLjeNY8JczTseOXRBvpJZ44msl1cLzQD6Gzr+oBG2SmPVCty+mofK7O1vSGV9k0hSXdIsmvcY
MjiHYmKW8yl5qNhpviupJaLzYwM3VS+XP7QyZxBtIaqP6j1ZArhuNER+fr7323Z6mX4J8yY//LIT
9f1lT8t7GSVmBnR8+9s+NEKGu8SrXezc73/79s+XNhZjN6XGDfzrqH5+uLyXJmm0h+ZI+fnneaiN
E5wECUgGy2MKaEHf//WxWc0T2Xhu4XMSw8MnJmbL5fOPL0H6eQNKhNBocVflTvOiT2hH1G19bXx7
OAu3uC5vo2c63YQldKrlpcOSsiGF0g7LyzKYX+nPWw9xK8tPlf1gTXn7UrY9nO2uAL+p9jwZOi4J
WAJtl0+1zMYhldrBraM2bhuU82ALPmmxRGHJ4RlWX5JSn29RIsnWy5cg0Yc72mr5fvkSNEPSZvA+
d5U2ty8m3YvaybsrYn3dOWmNj2Ov2wKPsZJywvIlb4af0XVWeLN8qXa1L9QD3Qdcb/NPbfG0/G4q
pX8nJN2p5Tt6BXEnS0oDFyYONlZqbbIlkV9eUt48ovI9PkVjkT0XdXpY9ozk7ngLdCtY2cUB8L8t
Qbt8c9nyMSu07LlNba5FU/Tbtrby5xab2CcreJKlEldWG7imhbJ11Lu75b1SK80HNDXAkqlvq+8k
ccKqpjX1YdmC/vBwFxfBY672sbyF7jOiT2kUY1TJezE2UbcZWDmwRuxk+dOY5XcoycHt8irAHQdL
R0A+y8uPPeX+vedrz3Y1+icUBehVhS2q7lkk3jJ4S2Xd5F/cyMKgCGg0cl1zd0Uk/WFye/E2xxXe
GXng3ecjF9Vz8bRfvimEdhMVmvGpys2I9j8aRzpyCS9tnyO1w64bA5JDHs/aKYtbst8sdlSz3X8b
AJSjB1ZdbL8fILPZOKGaXfdqlKih8/k8UBUxowI11hSHFuJkqvDqAwB01GyaJHlivMAp9ENQeOoD
p8WYdAZT7aOaYXe6flPTA2HVLz4tn4cyt1aRi5O7NYfeqUS3mXImxxgb87Yf0+Rz7coShDqdWBNu
46fAMxFcZQOCih4wSB3dW6DB7l1/QBRIXRfKePdhGhlXX6LEhiaWu8sbBIU71IRdM54+I9wFGRjs
m2ZNyV2T9oireDzeYKSsrwJNv2Scpy9EvzQGEtkcfYRAH+n91qCo2WKog8fGaedrKHVvj6pNeAjK
olE35rlSG0QCzo5budrj1BgFupUzlGwzA4neDZsI1M5X8g96eGlt3adaHSCnYzFJL7/eH5Ip99BB
QDPDECaIGI9rA9Y7+Phxl8ImRirmCyR4a4e5Q3GTYan9bOrVj2XX+Ol8nYbOfx79XhwmQNj495nZ
i56K47IBzp4OqkZIsDRV391qdpFux84v3+L0smwQYqik7HJpp0c1PfRuRMBMHdwEAQkOrveFKcPa
NiIYj+j/jY8eiQygOs5LZ1UFE+FfdTe09lZup4fJlOmVsPlj37lnYYsRDcWTZwzR0fbTZAeoKvqC
EMx22YXkR9FOkcF97hoWwpxls3EC3/yKZitXJv1auoazmZB5IKGKnAfdh32zfHNu0gMUPNDk1TDv
iklv1ESUIUKf4XyiDk+I8jXwBeG1CU8bany6T+B2fOK/22WDPvVMKGuafg4TBjl1JAlDqtdejej7
sgFKDtq60sVwZyVzct+UVPaXa4PYzspGgehVz134MjK0jyhBVo+WBkpm+aqcCrwvaJB7WeLgxEkW
jvsm/m3LP6HnA/mKZmHdyuVdMMTRMakpkf/c6Jd/Ll/yvdy+Xf5Fjc0IgV+AWrEqV6CT+NfuErXP
ZaNl7x+fLK8/dkdlLVVpJAJCrhlulk/+dfOPz2MDuFUVtdPHKSxbfvz68kO/HOLHLwm/Kw8YsX8c
wrLN78fx8fVlTwZPDXXMJHlv8HDc/TyO5V/Sscvj/9fZ+LPOhv9HmY3d//nvWk5v9a8aG+obHxIb
mvtfpuPQYdcN1zLRFbCRy/jQ2NC8/3KFKYRALgMrOc+w/b9ENlzzv2jTeXxoup7j+Yb5l8iGa6iP
fDDEQPt1/v4/iWy4/PwvEhuOTVTsgCjiGH3BDOiLv0tsuL2duq4Nl6xB2Apn2xb8pivWaUhZRlI0
181QUG2ptpbXonfQ+Zte8WSw8l3J0lTOtba70YZwM9KKWjlMYLRc5M6HrKLX2SnKy3Op4zvaReMb
Ndlta4blNqSxgXsBLk5YkOxsqMdIo+OC6Ib3qHSsqu7HZJesBel7NPgnbwRPW4v8TkPCS4X4Z0uC
bbbcetXWgoQbKB7+gBMog/6G2PwV4tkx1+2XTsgbyEOrGI4EbA+0fh20UeEg7ahlf2l1eIwwyl6N
FBj75GLYx97i6ZvV1He/CK/8j7TJr1Imvv6Pq+w4hqfbCJq4jiksbuevQia2prVN3EmmvjRBKHWE
NBcWb8LPkWTQLLJ18+TF7jmlwzrp+sEcdDKPcejgI/lnKeFjxnPy5lliHYkaoIYiFkpimxV9Ekzo
5ZPzpJvcjVItdu18ijwd4AO4j6S3nsoYkfYUxXvD+NHa/KRe+2e1FdJ2NzSdzFWUGZsujr8gU/Qt
hw091LAohnKe1qLPH8Z6Zc3uvoOjgQTrKW+NU1fmb5GGaZ5muZvE145umr8VqYMi/fjD04zrnJkX
kzzVodCLXaLEYMcHG4ytGT2c/hAYihSsF58UxA6DcvqvnN/McWkg8Fdo1t6onzEH3Cq65rutzrf2
DOA87kiEWDHxN+rs3b77kBH60Mj5l1uFLsq/3Cu0aJAIFSCSeDT+fq+4bMh6xD4yWKV5FZyXukwt
AnMljbmt51+HKDt00njNbIi7ZZLvKiDPKzzA7/RyvKitxcxNGi2ALwLxBaGjrVWbr/FQaKvMM69z
hee1of/QvPTN9XxkKey3sOCS9zGGImPK1TJQaPQm77FJqzdL2ld6G5ADXFzJKur0WgtuXQMQJd8M
h1Uw1aJnx8swNtDl2vDytxbRf732vsCNxlsNwRIkuhptJYn4wlFgDBJQQWD4ewEXEHWfYJ3YN0PB
JTWDCTEKHAaaCIKF11NGdM6mz5kun8yxfHSKBvYzRIwkj7ZtAs/UhFg1uLVYI0oPeikFO5r3iM0z
CgtpnMcI41ihqozIDdsUq7WIzbrBPZsT/LByPvipBxg3RbVdnYGegFoOEm+Dxj9al9UVp6Z+lc1A
UnSwMcw/E4KC5ldvUBMQKqY7GnMAK0WQHijEA0dFQiAlS66z9P7PT7KpZt7fJ0wXXykPbj+zsOf8
pklU1LGVlX4BmZqpZtUJXNl8JPqDUu9RrzfSDRL1NKemlqa4jfLkbEAYLN7twELd0BYXNaslgmky
9jh61cHUK/OlEMyRGhDndWJsDRCbXqVtrdq5aycwRzB/meLKEO+HnGeb76GXhiQHcNAZHOtmtqp4
U/sPdUW8PERM5A4MsyCHNb0cJRa437L5hZrspa+i9wTGaRd7V8PfTwOSI0aE+Z9sP8PUv4Jbydb1
nIIswTcXLbNr6pw7HfBEk8xoQ45Ax4VFlx1TwpUIm53hYEVszDq6+JGRr6weJTd02u/rcpzoI5m4
s7/WMj/nScCI8P03oeVbsg2xMltOxM7hmY5djs9xO+1NHgzbPkSj/wk7TgyIBJXnjil6Brys/mEX
OjNTRYUxX6U31ugCSfTzl66Du5AlnEvtAoxHChUsHcAQy85eTV9nlAw03Cr51ELw2Ii0/YJu92tH
fUqa8gFJwrPDteER+WEV/qUA0o/6yKVRIG+WUGCnUsm2pQqsmXN9fC/b2paDDqR/abQCWSdG+MiF
R7nXAyAqGeHxeVkfEXR6xdFzTyPrG+I+Z8NN3vUKxm8pEEwkNu6EQO3fpIvpx+56ssN3t1ekCpcf
K0QBLaw9WXDeSptRplaoopZnEwsC0KkszYjXFNkADhdLoikW/kr5Ts62fHcbiwuhh+9TIQ8UGa61
OpsuVcq9TCN+/dLgZbjyQm/vosAMmeEpb9LX2K98XGuQ8tA9oFwG563J+PPkGHei4dLaYfyO7ccJ
9a3NmMZPvR4h+PncuHm2pt30rk5Ai/GmsJMBMYlQf+9rfT3YELj1QNdR3wkhz85YQLTdM4jwjTeh
I2faEDGbGn3p2DRxGRnPMPPWpcMRw72H9tQPd1Uon5ex35tcGqsyw9Uod5NV3vqR8bac3eikr39+
3j1isN8ed4cRx2JgoIJh68tq8YsEmQ4YP9QqHRsTj8e6iE+V45+BVJ/nmTmR5vlXgEdA9ScsVaEA
UsAdd8siK1nDQh7UMqhXrmlcKTDCBdRPy4fIeymhXCZnV16Rid+C9jnpqXxTW3aYda0ARb5pGT9h
6awJJh7FyRAB7cjeyta+xpN5jQdxtmrvDD9bWSo35wQFHQYpk2OnJBrUAcjJuPamfrIAna08WkfQ
az3c2RFunwfqsgO/1PZXaFHEUnnFAl34tLM+8b1pXWKksEnpaxeobuotECITXoQU1EcxPb8ZsP4r
lKExBHUgvfxR8tGroum2ca3tlkVfs3AgcrtDRBjjEuBMBDsG1bA/3yTxbzfJcwzDVvG1Z5io1f0a
Xk2gnjgTqKuJ2/tbLaDxaMHhA/vbe5heePKtNFlX2smG+JCEa8NWmFQTgAyJLvePZdzK3lQkprY3
5rLDoa3Y5VVW7a2Mhyoe/K8BRZBZY55zdAKrgi+E5XwCOXTUodFK40kEiDKrZdjNY5Y3dQ/AMn2R
1fik7pUK8MIoYwF2nsrAOSepcXJ7cNqFs1NXV8Z8S7owzoRz7VS01Br2uQ3wUQdk2k/7qWpp29cH
E03ZCiFfNLHSg9YjH0qAEA0ECFINDXZbQDkuhuTqE70YDqt6gaoXhm70qDNiNLBsP4oGxFOeweUF
CVRJFp5A4+6irfyq2QIDTBjYbd1gRzFhlBDr6RcwBEiDeCBRjSvKbWcVoHlyxtCpox/r69ea2BbM
N0Mk4ystOqiZ71wpiMs1ErIMwD/fddv751LsOL5gAhbCtn1HZV2/3nYuIE7GhmasdVue51a+gid7
pfVARUWeSVyudSSA/WiSNQAIfq9t3fLq2POxt4oTeOLzFJVnK/DvEgTadOaasQZBUlXtNUDgTWTv
pZmXWy92boyufWamw809Dydwa9M2jI5Sb9/gc540NzsT1zNvi6dEX83MgIg7NYgIMNVVHIEvk3ea
Xe/2mLD2mqsQPEOY2htOahUFBvInSSzA0GI8gSrKBjMCZDYiVOOyHLUjC/Uz0QHzT8J4H9Ap131E
XD9mc7jMuJ7tleiJ5mWPkFJThsaD1ZIN2TdSw6WoUIB3FTnaOCFuMmA2Bz3E6RWs87aaulfTkacY
gYplnbPhw4EwrhEdBwTkOjRJpYPoKVKcMJUJClqSCPA2l1lhXEcaTEh3Q+MMv3Xay+g6hwjlJbuW
Pk89MSqS4zlCVxhXUPz0NnmS+SuzGE9F0LlHfEAdxNzC7TCqRcaDkq1rV/gutVOcyStYtKv4Eqbu
aVmHg54YxCrSY1WO38Dnr3sd+OKkW2t75FR8kHjrpkb3wkvytWbBSLVZagldEQCzIvYGv5OkU7Jv
PA71Obh4YKVW0o/erZzVaYlGSmC1Tu+d0onQZEK6dWVl8lkDSqbPeEnGpoKhn9VIqtTaNJqMOcae
Xxav7sjKitabsWoteulO+j7OBIhmiuh/0lz60DsmXXhnaMkBn5lTjnYQRiD4KKevYZC+Gnn+3o4q
dsmMI1ozL4Y6Zshvn3PXuemSgn5L/A3CLPhUAikRkziB5j4hZ/sa9/yQCl6WTHtO6cFPqARSJN5P
7wICF6RKTMZzl4hggm49faEufjMgL5bU+bsbg/bsfeNoFskT0ZsimpLK62Cf05aRMluIFlmai72i
OiQZOZex+eomGjxe1BE3SsOWBYoeOQs4dxuF88F9zXJoVS7sEM0+qJgAe1Ra4KDmYEEU8feKiNDl
qmk2HDhghRWXNEF0HDrlO/I/71JdHt34nLT5SxT4l2U8xHO4A0RM1A3axwvnc+fnr4OKBmKPUEjd
GmvIP1Vmba2dKO0IkIfbtvVSUKQ8yLFzG9rha8Edj2XorrvceRq65AW5ReI6dbNbG5PAyfisAqFl
vKmAfUzk8zilX9EnYyQR8U1WhX+5s859eYrS+DVr6PMb/sXMuDLOrjOLp1jR0TRIpao2gY8OsTpK
J4i+gi9tENADlLiaVejdlp883TBR8wbcqLtf+8Z4t4LmECZ8scqJetXs4rVsr6L2yDbOxQRlYVIn
LWokp9xbq4nKbdGCFUs/SSEuMkhPNYnCMkXMXjrvcNN4HdUJjgD2J88lwWdRg3T8HKvycijC9yIU
GeceI+9BaL6EoGmcPrcIv3JfxaWPs1cfP2el4YZSFe5hcvpWNs0no5dnTerUgLwXGd7GRfNZ/Vxm
z+cB0MDoo5JAsH0JCwOSx4SXt8aDUnOPB3YddugE4xVjboU3IoJOnKt1NXUCzs8POx4xXTsnzvDg
luoFKmVgCSkXjOG7P2mXOoyPRg2msczBAwWJzwKOMB81oIpkofJB5SNRspy+YJR72KWsdSu/TVLU
jrp2ZeQMs5HVeF2puwtf4V1VhFKd/KyLUT4rcLeentKcgZ8ZZFo4CTUV86A9Fa9gss9dXZ2d6Wg3
+bkR4TaznJUnoBz1lJ0qZ6NGrBqWWl2c/Th710oeRqp7By9z1l5T8kvsg1FMP/wMwvmqUj/QcJDt
Ch3IlJOi+C68FdmjYoy8jSUgzbSgCmf22rvjTg+ZOlQq39zFvvk+gofn6BqVr/mxd4gSpjssBrbf
R+jvEELqAYCbf4+uGtGCRsxuWfm4ibxt1hLxzToXya91lLMs9M50cxtvLIGtcx9QIbdRnWgHZ+2W
KtfglgZqklaDQ7pbCn13icGNUXNHbKSvQ2ewZpT2QZhc3i4WFzUmJ9YINWKaAlQsMj8+Psyo372a
X4F/YQDITLHcZNOYG+Skw92fYwbz34o7wiFKdKh6mtTj/h4yAB2rkWsBqN6LgDVcT2F99DDs0m0q
xzUo9d2ydE8kEvqQvuY5IlehW+wdFFc3y0PZSWBHGKzUYQp4yGnjbQlxSCWJiwWbxjBt0QgDk7yf
IkqNfz4By/tnPuLCWvU920Zu3Pi9XqujbENynphrlQouixH8orUPrn/JTKkTfa9HnJtY+5b6bW8P
d0hr3Yem/uB35sdaOgx5isjgbdkQG5i4nC7XXL7E6Dyv5s47pqZDW40Jw+7ddTym7zYbWcMICh27
eDW61I3M2/EkA99e48t+GIX9qh60/3C+vqqn/NSAVgVqh3qL7gh0W5GU1lVp9ZcETFp9noaRyy+r
ZSJF7jjydtCN+rXDQwejlMqIKi3UUXABckl72z6UVvGadPG7WoXVI6iCrxlu6ErQVnzufYIDFQBU
PMDqQk1GcLSFc4Mfwpno4VyF4bUiGVfVFhGLXattTMRrQ2OPy8K6mI5qxVLXf1mQnK1TdXciZF3K
8uBiJSwNfY3qF5DRldD9T06pfwsxblVRp4XcNQxgH+3Y6ilzc/yiMFyGRALiaQ8FsEQwJ7gUCVEf
FvHCoQIrSf6Bl9wlrfPgTgkSaymLnQousU4Uq+RraGtEqwWMVFV9B5t0i1zY6/Kh5lMnKQsiPp7B
Sc9O6ojVaXnKvmTE+kEqNnXl4KgSj0wOtXTvoxCSvpoK7RgcbZ0W+w52Lmg5pe1iPY2hiiVquowx
yiD4JjCCkmOcT3v12C8LN4aKgIIBVgsvoVYsb3ydikAwE+8Wwt3koj4uMV1OdI+YHM48E9pSIKve
kUEMEEpoIDxmPjXKnlVw9vZlJkjpWHspUYlVZVFrw6iA3LMsn71xxPqN6b8zWNS1PMSpNzrGbXhD
c49h3mDy5ZvGrXpY1BqqwgsR7aKpvDOZicKov5P5V/XEqzjdMcdzQTg1YpT5EfDkIYuOOra5ZXeq
CJVQ1lgZqzlFI2J2qVB38T5GTVGw3uDZQZkrpdhnqFstPdwu3JzKaGFjX+S8J+5j0CLRuBSThMlY
JfJBVuZ1KdS5NgerJ+2X3IYsZrMkqYB6EskjCeqB2v2wmSv1Ayo8UGuFPs/pBgLJEETfAlUycvtw
j6/vJoy0yxLNL4GqeCqd8haHsYMaAH6mob8srwHSCSy+yTuD/j7BpoBnoQncgxq9YD2YgM3hmveH
n/tBMeXkuvWXwPeRZVKRNfcEmvpJPTae5/wI87XZjUe4YBdnRFjGu1g8lx+RNJt6hHyMks9kR3hJ
cHlUC6mHO1mE2VntS0WxEfPNhNZNUbkPiFAbK4jR/boOStSxcON0B+RhXO3YhHxXrSktGV+XRVhN
FHfZHL1S/TpnmsrHuH5qeYqSMt0tq5bvsSj5vrShV1j3WUZBSrfGO7PwviUtNlEJfe8IEmw3IQLn
yAoYCM/hpC75Ek1per+bLf+7ClvVT2sJVxA0P3WetEITFvfArWon6TlFlhHzGpUTqZmidNmwiVBM
I38K1UMz1c3nAvT/sojmTFBLdLVEGtqOvHVjVlQq+pq5dhkay3TsjvWMJgsnjuY8ivDAsHKV36kk
JGGtt6v2Plj0tKFUe18FNXwf1XMVfBfc50ClRY+UiPhGVpxUdTAleFXXaJgQboapqlbgVhLiSeZQ
8LQPmGtgHctzYsXvKRNWMRVfked9liYU2EZ/qgGE8zAG8WHpoanYy2ZASJwvyACXAMvIzS92F90s
q0xpAKPOojtVxlRhk+bLNw8G/XIpu8CPtk7b75eznWsCnVA9p9bwbA7VDxsN4OVc9bl5FgCkwNvA
aCCeLEAEAtqQu9rHLLp1CCW8cieWp0Er6zXCco1KbZZb6UTEpEmi39JHP6uJTtKCGEHllUwNf16/
TF1FFL+vX7ZFZYop1TNhUPx9/Zod0y5ETTtJN+eTm2D91yAsq5n61W6pS2X0SrSs2Y1pfYFuM4Oc
R/6QXk04+Ch4NDg6R6oRqKpH0kWcGbk7VTkKcnEO9DcUe8fVjDPbCi2CFOny8aIKQJmb6PCdUpwP
KTSGoQahIPA3S51nNoB/EVSerdHfB939rE93iaBFZAzIJ9ouBZyl8FhQ31FV2MppH52KtmFZ2Cm1
DCIfemIGVaWlU6X6XTHg+VXQ8CcBuGyjPEtqbF3T1vgECBn/87xGSpcKW0zlzEkoRvgGqWJvt/QG
q2fdj57DgVqT2cgbZ/Reo9aApUrBrgLt1TJw0phaP/W0OcFMJtPfw9J4BhfWoru6w1bzHVL32OFZ
6NLfnbT6Mw5ZxYq4Ilnjw5cooVq6Bi3rF81qW/fPkVdSPdZsJI/zHeZYz5r1SXVFl56q4SSonXXf
iaQ5K5efXUqEALJ2s+NB5VHVMtnyPiiye5xhqMqYKJ558iiKjEZJzKnIKrkWzp3ZPmUp2Dsukte2
Wyd3z3267p06ImjPvy8VxtbZ9713E+ArssaU1d/aPWWkCMUicgn6OiG6cZSFW3quk5HvVM1XjQYw
UNc4NK5xdxdOBdiq4EvlPzTUJNZlqUp5RgnyDHXy3G3FejCGO9yxLog0dtvB1b676BByIx1TvsXQ
OBHWflAVPQ00opQSjI3cqdfDiMRiQbNmoOeaFRSmVYWvT+9L50XmeE4gmbKikiNROnDOwqqfI93d
VD0XvEmyUyrrx6WvqKnqIpIUqLzo3Juq1K9hKE8pdXeqU6oQbgmyBGrdSyl57C9oLjNL4kqGg4K9
CiX+G0MqUa9l3qDIKpeKrio7x44BdM7eI0R5CwjomrkkS3DxP56LxHZubDx3//xcO/8WlkIT9IV6
pOmk/xaW5vQF9DCfDIQiWQqj7GzA/iLxIad3DI0ee/XN67R1Yc/ruH6HyXgaLwoQAWD84Kpao7sU
A4NLraFam3XttqsqsjoCQMK0pdyhQtAl3lHvhDCqIanelzqzmK13ty5eFVWBNnuVY8pDU0mFeK1I
ThqUpE1sYkqdpfGmLYwHtSLBeN7UXvWQmbRTkMq4qFVyyXM9dTR55e213LpZEpllJUos7wj64hFs
5I9c8KN/voC2qsn/Ni964F9sD2txzGd+b7PHdjbMXcNq2Jr2FVMPD/Us9ISZQ1R3JQiyzyL/4jsu
c1VC2kJt2VXNarQ5DzLqN0sbRTVJy7DdQZNBq9V8nlztuQ/Rlavpa+SDznyk+L7qUYWcxCNB0d6l
pbxMZ6pSr1oujI05S7+rEnzcAXloRlSDE0w3KgN91TY14byYcEnT1F7ZsIARiOmg/zMu/3xFrH+s
FCiluBaAHkM4PnmPGnK/ZDrz0NWxp/UQ7wJY3ZazB29KFGLKUyeJHugGrIncLkE60W7uu+fSGx8/
SqOqymRMxYFi20lFUUyL3doHlylsbyt896CrUHGK0aXx0ZaY6eFW8QlcwD3x2tKoG0IHBTj7uW57
1I7RpexUkhShh7BG8z2o4CErfImJThjj2/gPg2Fp0PxtMNiOp4ORAiXjk/D93sBB8Yx3LRYbveAB
UgmK601PKBfuVbVuxm1uXdnGFUfp2N2JrH4MB+uAXPrO15iM1MK+FOBUcqCCmTpPHgKEvUZvW1T1
XSTTd5Fn/yE1Nf5RS1AHzW3iIgoTcM9vXadYh3IgJ6FDzUy+GsiKgXmgsCM3WWfbq4Jkp/dovTji
3HTjPuujpzQkUnQilN1nN9qFefofhpAh/gE04phMn/dpQgmP0uHfx1DSEQyD/IWP0uevIpWnJXZU
FXXfGtc9smpLgqZgCzkh8pK+LXVquFcPInzqy/azxMPdU2VWRXmycK2L4T73g31SFRFV7ETK9UH6
J4je5HMWxaBKwyQ0LoPtRxacxe8GapIh/Olkjm70cWmUB2qUqq+jQPzYuV+XavKSnSxwiF4zj1Ri
NwEUJ5UTtdQShCo4qhlTveErlrsJsfz/sncmyY0ka36/ii4QZR5zhJmsF0BgBkiCZDKT3IQxM5kx
e8zjSrqFDqST6CT6ObKqX2V1v/e6N21aaEPjTBCIcP/8P67SlovkdixzUEDkeNFxzobPXccgSO7i
xddQeI9AWVMG7lnIM6WX9tywLyq8I0/Hd5gLRiCuKvUvqXPUbVlNaGTr4AlpdP0Jud6OJ71U66PZ
Gpvbn7zxKep01ZbbSLckJrbkh9CttwUveMydS586qDSBsivXE+83wQEhBg9L6b8qsiFaQAEUzdLY
6ZWjzz1tRBwW/fE1hQPPOFnB1umnSGN8HZ19asRfehJDqiFcS38ilqllbPY2ZkKyJ0+Ro16oG3gp
OTIqAjyd84c4JiaBMCFHwWjzyKTeT+ab4+yhQPd6R0iJjJPghqkqq0IfWkDJitGATlQQr7tW2EQ5
5j/MqPxh29k55mzfmfT9EVfToRe5XTSxIh5yM36hq/qk4PwsYy6jYioSxQ9pjI+GZ5ERybFd4awW
thmZ13cVGLWie24nF5oIPqyEmB6lThiJkiBGRa4crIvRYq3HGBSCDus1Rqj3SRr03d/OrGoTrKni
jiuC+4uo3lYL0/INmCoW463HDk7EJIuXrjQm9ZwjSDwM8e/iGZdzfqwYg3rp9mhY/gkdbYl/A9JB
SQpLJ6+S/DGD0IFf70KQ0tyyAMXXavFOU/ZlFqWQP69O3wp0UMd7xb3YZOBo49GGJCFMh/fN5zyW
5znPaLriupUSTaAkACj90XfvdeRfbYDnSaH3ap2vdeg/ql0aRRwp0kLByepeUcSUAr8qEd7TYg8d
qjgmi6RbOEjiQ4SBS11c6QcSt1/UbbCUfKgrZ4Sn6pcnBdxSwfBDEafqEXit8YyiU+0Bt/tWcqNy
b6tf9+MnnubEX/smStexY/BSK7VTnMIOYb4NKF3g+CWLYkN33ntGM8gqgx4KW0lK0kTIZrfsuSak
DTmulE4Dg+HtnWi+1/TodU6aNwtsb11NCvGTb+oqLixkPRHglD63xxskpjCIMCHYv3e124Ve3bAt
pqgMZYMfEkpEBwctEbzyhtpnnOrJh6Je0Z/tBS8fIMAMnIonUDieusU9s3poWTtn+kKQPCCz5qfo
3XpTi1MUkx2OWuu2SKlXrZccrBJ3Y9aXuu6fdSfZ50t+HdzZ2CgUROMCvF0RLrAPF/WT3tM8pevP
Yqx+Pqs3yOi2JNJbhK4yM9eln7+51chAlz5lrVqxFAmnef1xkASpMwR7PH9cz9ld5leHtvHuUm5V
BQjcFuMCRtO0bKp0mfuYxEEkskOUA8s/QdfBtMBMKOzLKIin1+KVwsB8SK0blagrKtGN8yduPMkY
vHYVpKL+ecPDJN5wvOJfCV161m/f7wjr3jJZxRQc53rRG6pnvnRqtfZe81kaf5LRNTQeN4aMkKB1
PRUh8pxqipBgWeN5UtvOTXasz/p9UkJ5/q6k4h+/0QsKIEpT7UMfKG5vqZ2sFR/IdaHuiUGEj43/
pGZt9eCWDvpMsqjGU3rikPniQc+oW8REyORMIqik/q0a+d+UeKCDpMO52FjR000wnLWFsW44rWFU
51/K1f8l+N6xPP2ErgwgwTrKtUf1oMfO/USOMpCt/Wp54m1mm0U3xAZpJ9BtpfWo0EOBvaEQ3/42
ubkexQ6h9u0ntmlHmI0v6uHnuFnWt+fVzjc6KovtDU1BAXom13FfzPYzUuubzJpkoUtnaTjVFGMI
n6L4lszLr1ZDti7eeIh4ThoMhMJe24jiFk874QmjQOX3K0qHTF+YlRQxqxisTu16N+ayawmxFOmh
qhm5FA2swC+ljgh7MjsrWW+UpPGG1Thmd/WAld2jAsfUhqBoIvX9omIm4BiysN+O6XMTEq6qZGQp
aLcxka+uyNDbhqAuZkUverx4UoabG0g+glzDsFZO9abQxttmEXXpm9pqpTrrz8kOd0nWTgFdHdXK
0AGq1J3TyieLesRZVYKTQZYSY6g3UKUdIkN+qZo01S9OG/4oPTgJa7XauxRz7eBgRBVPHLVaK9QT
R6L87wjSDVrsTeNoGvzUTfs5GdUXp37yrO+gw++yzLbR4J++23Ztr2/nLLmYe0pjAqMwSTNSSvox
Hb5OE7+Y2MUi5d6epPNc8QvLmRuwgl9yHABwro18rR5lIvVgGEVFLV/HUS/E2TuyxCqMMSVHzIy9
a3HTkSqKFpvwdwIWiHB7vu3sLcORei4z7r4is551MuVvB5j/38D6rez/XgMrZzRKav9+A+un5nv/
l9JWfuSnN8T0fzOFLjB/0NbrmsJiTPi9ftX6jQZV23Rt4eiCPGh+5o/6VZP6VcsDtjJ8x3M5kyDP
/r18VYfmM4SOmcQwHBCLPx7Yw8+j1s+23H+/fNWwfz2fu+pAI3TwDU5jhk//+1+YUpxRfR0afbeO
WFxqrJrRkGLt1Tx2M1F39BVtHJ2W9+l+aK041jeSnA7SWakdII58iKjsCYgn1xv3LFxdC3O8a6QZ
wBrFKAJpvPKIxSCAzeoBLX6IknZzvJNzZE132SIJ/gnBR9d5nkTNm1tUBeECdVFyvhdeNh+RDEhc
36nrEjwc9DVGSvd7WJZWDIZRJ3Q5kbzsJtHVdU03pICpsEkGNlPrTLt8sktbAGbW1CW1CNREDUIp
N95doXWLvnXNViwPtozskYpkOlyQE9ExgLygHA+qlfjVXVJwwGEZq/NSuaS895rWg/gXto7uqmpj
AoEogrnkuMT22lwOR8NYxs00uGKP6XQ8TVHhPQ1afzfwuO/oAhiPIHWkw83C3jXR8MPO83aHd584
pCFMX/wm/uF6xKGJLDEwH5JbMQyVwe5AWkQ9LSkb6ag/JA76DmfOvU1JMPuadlKSkhsKAXyE4St3
qQBQ8Puhx6TQdePS6BgscZOT1xI5OwL07Z2r1ybBR4m37QpfbPAOIfyXvhEUptbvkqp2rkMZtZyb
EmATJwXJte10I/yuhHgYsm0K9bHxXI20SoJyV6SVkj3oEMDeOLFDNmU+bjgxUvpApv/GGSNsBC3B
L7W/UA8oChuI16yZejSaoCZzCohscQ62ozc4CtLhgLx22Hoxosc0Lk1IvBmlP3rGAId0wwuQkTaB
yIJlEpdimdbhkUbKeh3VRn/ue+J/2NrlSeiSNJGwqA6mXuOEp7rs0OeJdaeRBL2y7WbcN7EwN0VG
dp9WJyklnpIeDc4nO1uM8SGximijNaIEt4dMkSmyUD2tGcJzSTTgIFqaih2GztGON+Rhkj2b++2H
aMbqq1cRchNbCYt1QpTjCJT+ABlESBmSq3Voomec/ViJhGRHSutYbscZ67BG9AzZ3tFwZnuWnzyi
xLbmaNM8HqPSy9thvmCwDq9lPxjnJO7Dfd+RVlQWoXXuO6KNEHoWQiUE6kDyuZkZ/rYnUdB5o+IM
5CVMTD+7G7U2fo/ZgxWhADW6Zk5NyxXhKhRb6G46MqKPtjORY25mxIQSLXlkuDGP6WREJ1K+U66r
Qh/eyzJP31H3NYd48MIruqYESZvvB2HDxGnrptyHY6FvHZqSAl3HrruWlF1qWAla2mOcInrHADc3
dKLrw7IhvT38YZjqVbAoZAJtj9zyta8p9dpkRqGOr2NbEi1mTxvkiNRXTXp9pDIvPZAtRaq8OZrt
diFGmNSZQsYUEswfreWEe6vPp68wyhMN9rQwNF3RcTyrGHrCxe2HI2FmFi+fbiKu9nhA0WbOi/xd
cjl+yW3Nfuxdt97BaJGMXFS4oleiIqo2TBua5jxuvuUjTzPaBy4EsC2UafxXbrr/L7aam/9sTz31
4/vc/dlvqauf+ddOc8vUXbh1YmPYu0z2tZ+bquX8ZnNG4WDuWdSe6xbY2B+bqvhNsOGia3YN3zUd
E5fkH9uq9xtwJJIbh63VETab9H9iW7WdX0FDfrdv84eEZ6PSdnh0fwHoCublqO4MEiDqXuxxo0OW
z1yZUZLvzSkcj2PZkL3WOjpbAsnVgdnlTJj4X4xTS62bCNOIubge6BCfqfAW7nD824d1v4QBJeeU
BysAjJwAi4pa9d0/Pw4LZ5fHtbPT8Egd5VITx0goRX80feug9V+yAWhozjbE3NOEMPv6o0RMpEkE
9R5Nihvw/Ge/jkc6XSj8K7NoQ1PhFCSeT+RwgjZositrs1Ckvp7rtNwnuICg0vIPW+rZsYh6bz08
CyCeTVab9S6KyZ/TlKJSk4GZlN+dcGQ6rZYmIBp4DjxbFle76C4CZJW0IA7T6oFBn79MmMu4/1eL
3QiOwrbLab4ZVKSTjkCODnQ7B1zpGkPuWkG7eCS6h6nK2rUn7Esq6a8zovYak1eNTISuXHs2yHsX
oQyKinTTTHvWdIt8s/Kik4XwUixyuMtqK6BINDB0VmHyDOLtoE02RIPhPrDW4rHrw11REsQnkXG0
4BxE2NtEnGYIbXJAtnNXE/FpR8PRkSOFQQRli9Yb1kY6c0BFcXJfxoe0qIZHoyORjLAFEuMdVqJ+
nO+MHEecm5HMzcyTXSGTo5b2QNw59FPXT2W389smO7vLJZ9zk541Db1TO6N2b2lUS5LhEjEH+BT4
kRICalHtpNY/zsW3PiIq0WPjZ6uziVHMEP1OoxdfvKXh3Nu9SkaufT7UsIgj1Jab+cglMziYumkD
bXK2xGpfGlRSUyde3KzcAvPQZ+X0u7Ylp9uYTG0ThfmnGOipRuG+JkGvXJOtfq7SeKEzZGiIp8U4
7Dj5eXaNLwvHxm2ICqUfLIDfvGsDrLFe4Czta1SWu3YkPKNcuoVkSjx2el9gF6ObZrQrjY5U9Z84
Y7cZIM3UdNBjPToS3YhhtKhMJiB+mgJplykVUU2K/sYaFmJKMYawEWx1a6QIyNbvtYiUm4L5iMCo
z/PCNWotVBqXdXMyE9sIFqchGrusbXqviKUfynZaSdxfwURg+UpgQNvSUnOWjVVQiM3eO5RsTxZ1
XUdqYS7K1IaibHiQ5JxtwxJylRKNiVbRQYPKbhFTVoRiRp6xvCC2ATzEvoen8IHaM/8QZ6W3tur6
XnYqbKyhlCbNUU6QtYAiICUyzJsXsWvc6GNw+uPcFjowmaEQJ5x7mXWx884/395UdBlZbrvceTpa
K/rQkJ4VyICErz+NVLt5npXubFcap9yVL0Qs+QST1cRPJdX9ZAQx9S6p862mDjrAXWMenEEbuIxc
FPO+psJtaUXwmNj3iNRRROIV5JokeX7sc7FBb5zssvxbonrcU8eauJ9mGhi75jl0OSRz5/XI0+FK
btcBftNoGyllXUaiQjfQdKz3JELbxjsTsRolxnzHxk1wCYjwVNSktHpoLKwupBzd4eEYNadjkYsH
4ru9S+W5j5VBSrVboBaIwy2uZZ5WFqpQM6Jt00YDnrfGIRbMkxtLprtFs7ONNW64IjkPdfVVi2ii
kSnDQz97ZPMJl772xXTxhOJ27vt23Q6WtyP0EGl83mDELm2xTWz/Yy7rp5CXnKDBdGOYwryLkro7
aqHxw2R4vxJaNV2bXCYHNjVK2dTnfJl9L0kCPHKZ+LvIHuJ1nlJHOqYQwpUjX2l3ao9Ci9tjTuVD
4BJqyS22tMdeZlq9d7Be4OOqCXdz26Nsuu446tkvb6a82ydh8+g6fQpWQJW5ry/Npqt04NAB81HM
uiNo88nDobpbFmAqO09GrqFJ3zSOSWWnoPkImvM8uAnp6WlM2LrRk6vb61yFNqHvtIRuK0w9r1bI
/tENrKrIcfftmFtHux0N6jK+1VaXX3syJq8t3dJrEn9JWyJQ/aTX6VOrvli7fh3QivKpASpHLtjj
Nc0Og+EZ72YtGqRE+nD0tOGTF6fZBWbBCkjGtDZTbWhXg7Cxx8yryQ8OfXtXGd5pyKX9Oe3by7L0
6XcAnnfbrVISfiZti9YCj2lNAajbOOLKwQlppej9gyRprOrM/K5AHrbqyoU4HyxLGy52Lp3OQb/X
Uv9e3rf9GN/xXzjkLNQbokG7L1Uz3sVGcV8UifWUlahtB6IY73GcYN9pRbfTUFWdK6P7hNMKbYsl
sg8NP743m9+ngbnW0cr60Ywm6PvIkIfRbSi86vjrtqnj5rbdXTk1NnuNaxxclKJbjNPyXkQuxgjO
6Y7WZM/8YAVqbV8bbim/qJszEh2UwJG1NGcnI8+5cB3q4NWHM7WHqzyibG0mrPTMJUVu7e3d2xuY
yR7Cz9+FwurWTFSYkxPm+i3zV3sORwZ1eCqP9p2uO6eL0Z0jc/gozZCWLPWpIo/6c1aZzj5zsWss
JhIhq1r688DjU4b01RwiRbZESEdSUg/byvN6kjZrkvzF7a0lSZvLrOnq5/Qw6x2J7+FgJmdBHLk7
h29NHt75NpcoEN2rVrnOOp+S7hTXuNiSrkwPJlfYOiUs8EJ4grE2XHc1pZrzEkJFr+JkDgO3KPpd
NqgWXc0YLkRHk3FBx1FT3ZK8QOKt+Fg1mDY9cRY8gefObttAJvm87oY+PImWPrguXXqaSyeM/vk4
bZYKz1posaFKXT8VNJ9goboLcVleJ1+V9oaQgM5Dog/6Js5t935CCb5J5KQ9MK1olIDozs+ol7+b
hWD9yiarYdVhWqUVi3HVRXv6l2FVZNzMS87DrFpsPb3TfzRace0WYoa1tDwDKEfbpLDJ4J7rwDWy
gTZ0l2bMXJu3RR6+syh8K7V+OhtRty9QTXOOo9N2cKcjf3XcW0P1JY7bN22WdPPNRYZFCG1C3hUg
O8w9lqNdIIeiXdfW9NnE/cYfNZp9CY6LhL8WZfPAzBORzcwBdnG/LEWXBppfTP9En4AO4Re1yu2Z
8ITJzK5Ydd9UB4Q/azMaNIZR0iV9YDhld0aaROkJcjyCvbWtVYXspnRLkSCvvFZeKPejQ5ykZZDv
Htbcz0Wu3WVMacE0mcl9Fy3sMSPQUCG019hpNoY7o3Np0nCn5eTNJtmMjbDvd2livsE3WXvSprtV
ppfvtwnGNpmIpNlkW22iScVNHXmIkRluDC/9wSDm3sFWvAjR55R8CHwiJmH7Hp0ypbFFm2yiN9Pt
Y2Tm90adla/J2O5l7D/3bZ/SA97LO72OP8PqoOVL5BCQuDfcz6LfOYOenCqvk1t6WXqqXawE28t7
R/FBGHfOV7CVq6e5lWrD4VLPaB0q6dYuyt7e6iP0DlYJRnomeJ0cbhrJV3g1WuaL9JyYGY4ZepiR
dVTghy2pEjO59Jph3yEs3LqkaGwcn9rOWcSwbM3OM5klfBzRaxmHeyd1ILM08ysN7DB7Q0G5EIxo
oDQ8U20ipXRTn2oKFQ8J0xr7/droBLr1vlpbnEiOqfFJNlTSOMQSU+lbP9FsYe/Kog83Tjl0KyxT
7ZamlJHlpH5IS38Omiz7HKrn1rMpZml7us66aqZpiQDyVWYYzZN0p8+1Vn2t6FdrCunvqAj60tis
SZEFm+XY1jNK5U83unTMta+adZf6E2n8bvwYO1R1RC60QBql5koJ8aSdxTRFM+6EySvxINazpMaS
AEHaOfJXolavhYajftGbgz4w9WaueALnKLQQ4jdsspc5Lf5JtM1fhHDqzkA0DfCMBBGu++eB90+q
pdypMnOgjiiYEW2umpCnSrjxg04E5GzFMP8ZPuPIW3CHczkwJQzdAk6zcFogefhEafuLRkDK0rrW
I8H9IU3z9iM25WhFdlJg2we75SCQkbve5wdjqTZs4MjTzegZHfRJUzuKu8hslRvtfJwj+WKUxas/
2e95xxToDx5VUiNAjDGhHSP4cjZMhsHiJEiKXo0VA7Fu+0Fb47Kqa/FdZwlYpQYtVLmztkwifgtP
NmwzNEr3nrk1M9PahAYVlxGF9P+VWA7L+reSOLUECPpfLk/b5//+C7rzL79+CBnwO7ETvHfvv3yA
VxCp6ZXFfH78aPu8+wPwUN/5H/3if/u4/ZbnfxytpTvAM3+fQPk//+N/fSr+9//8lUBRP/IT67H9
39BUQ03o+EeEZwhW5Z9Yj238hpyMS1PgIPF9R6myf8d6DOc3tZ1R5eYojZRwjH/FenTnN3KMIVbU
pYxbAYXeH//6f4BCsQS/6U8SR4gFm03T5aEZPBjIDfX1P90aTbv4kA0OUv6FwAUtRubdhR62s0ge
+8YF7p8ExUt6bZEpOxmbrk0+eYnNdpHgpCNAQNwLzfreaLX53ssRNCLfFwSYPC4NlZGeG991qVGc
tCQXKEcRVdBBeB3zpr+m7UVYr1JzxNfSqplTnfpgpTqJFN38yGjbXEMB4C4wfqNHQS3PAHyguKQO
BGzCSRj9Z5p+tknZ9peF06Fd2d1+0RlsgSvOemZ8RKyEl0jOAc//sqGcgcxk6SXvcZGui47ESQ5F
d6VVcJJr6GOjMVtcetrj8FtUEW0qg7keOP8FCdEjMqLjxMjyZ7dhV6m7jKzNyZNB4y/aulrM+1Ar
/ftag0GxjH0bpd/g0llCm+wCkZJ9muMcQZLEQdKnX1sj/l7lzcaqw28WTfGB3aEPq5ykYmqeiPms
HjrB6h9107rzksd0bpugeiS/FVV+aF9ZxSOQCMb80EmaPUHWPi5Vumsr4P2mM61gqPrPuYWjpB4Z
1C2NGitJa7qckSe00Yh8awGneZ2Z689dZQe+h4S97b5Xs65Tl1P1gVlZlO/SbDY1GkkrI/HFOqXE
bVr3Qb8UiKy/hGRurlPm7YSqbyc+ylTHeuKhbqEdNgwkctm1WYYUcMoa9QCye+KTc/qt2EmnNGDC
SB40txw2mu+sFz+rTy1VlqcIZ5hhFAWu1LTZcQLYWbMenWcPuZrm0EdpkexoexNZRrX73NDA5nSR
HtA8OBNQtQUDusC2DxjNVinKJVy/Fe3uuCcn5xoJ0iSgdeJ122b60ae+cR0NTDOiBDnK+u+Nnqdr
XlIfZgJusDeZKzGWYkPCDT3Fj2y/ww4nm7Za9OpVcA/fcw/tu8QfYOrpqhGmdRXhdO8JGjyalIDO
0SQDuh2geaaasH5qqoxJt+5Jwn720rTd8RoQZ2Q2gQffghbUfGB4pyVs8L/2OOTOJl26ierS7cMl
XQ0c57eN6dfnQVDqEVsx7U7h1OznPEYotqy5sBJ4lM0cO9mGoGikpRWC/M8JDpBtJcZdZApE3/04
7Odyoe/RiL+VSeqSduMd5wpfX1aYXqBp2p3M9BcrL5Pj0FsHc/TUrqSlX2xUbblVWjsKWvGV4bDK
y9dRuxX+2MaWxMlwbdtcb72e+RiiQ3xonk3qhAHaRNp8itlxeqjbLFn7064cZ3dN3aX5qXPPWlXS
UM1h6JMHFEXUBH1qKKPtrLs0WW2DxpLgQdSDmAPhHSbjChKdH6Gi4XnmOtxxLKPi2XOb7cRf22TC
P7iUsZ+gY7a24KESDa+dZUeHFqYm/a5szx0aKR7nJ3Ca+06FCI6xAmXJFxncyghMG+yyANmgz81c
Z899MyackBjwIGU+Jjckqz/VL7mtQwZ6/nnJBns15bG18UbxHJWCmuj8pQDl3tYj1Xda0hC1wmeb
ocFrHf0w0Lg0jdbunFbTGBpsHApEnab9sht9n4T43n+ZDEscl/EuC815N0jw5bTqvPWomgfcEGmS
rDj3zdSc9F27mzroZMJWN+iCzSO6eJpgRj/dub1BAJK+ACKb5bKP4Jmcuc52Ed0TQ14cco/yrtwy
ykPs2vdwlwVPlzQfsyxcQ3G/yh7Mu3obzCHiSqN9NpypgpYd9h49iiSoMOlnZsZsmo49UL2ozumo
b2q0zycJGpVQ1bHrve6uckZnGzsLJ4jRKy5DNcpLkU0Fet9sZWr21sRttXXrigtEzwOQZ/PO8irz
QRZ7vdSjXd14b5rIIZcX/lpjz86TXSRPYVQOF/el99z+3NoG6fXk8zOLEtuaOkZQThr9PRM4ettt
ZI693qPneW+US4FTj0Evq92PWjNZIQh7O9Ev+O7E938aDn7fgf8cs2ioU9jfZOSu6Rm2YROWqbsu
HA7i0l833NRycktqkR2MbUQ+Zc1Z0c7Ie5kip753JLRIK6RNZDSZY1Xrdqep/UG5+MjLRRs5tXh7
QPN0nbPMYwlXHzYYeyLqbN0yeSYwqSqIuEgRGt4t8xD/k+O2qY7Tf3r4GCEsSCHhoN/wLIMMwl8f
fmTHxWLVbhxUE/dQggzbkWglfTcZsWn6V6/sPmY7PrhujibYJekW2nIFnUu+bP7Vz5bXarx38xoh
aZ2qsJTwUjB6cywiMw/Z0MgUzlZV0Xc0VNjVycCMkxPbPtFVw4aWFkK7rlYWd7t//LrcvBx/+cd0
XWcG0k3TZ8BSp+s/DUJMar2ZUzcTjELf62H+1aTKNW6lFowl5aohAOaa1uB1aXPrmDQ3xDkxYLaV
FFvdnB9V/VmQu8mmNj09IMlU7GU+XeDRqqA18Uhocc0otBDdnYTdviQR25vKoCrh07VubNZ52GYr
o1SBXTrNXZmZnXPNdi7NGH1mOSAdpODaFT+SRnc3/WTZyDH5tf1M1UTKkcQ26EGdZ4LInYmbyN38
4+cHdc6/eemhPYh6VGmwlu77t6ijPz1DMAQwajSPIafQ8CGGNPrF0j5WWeNrFER5cmWxQ+5/ftxY
35yGLK8st+edRqxduKqnvNzHFEqs+kKbHkgknx+Ih6IGAL1Yg0tfe16onakwlT1w2zvPMATcA8kw
nUD/AqHPyefWW7t1E7+x9hKPT8b/rqyN+Q0gw1jEcKwqA1wbyufepKX4Pj40VfI5xZF5WBqsHStb
xN0dFWDyUEXNJzo7urvcKJpgwZ5PDqlvEttKy4nW4rHRw2jGyUU+JIQUIAUU+0pEqCj7Qj91kes9
tFB3JzrQrm7pkBZ3+9xMQEPnPgiWtCO6uWdeSzBvL6u2MBjVYShTh0ivqCXlyKcsK9RoC0qrHt91
dXbGrNm3Whidu8LFUuvN+MoUKp4IUorWFCotgcdBmlVDmGfbHB5Qd/R7Srp7SonXmRsCzse6H6Bk
5AaVVXRf526AhAik26YBcqBucEsIAfyKhnuhRyEt63regkC2VIanDoLN9EhsR8Yh3fmk2UaCFihP
z2y6wWyX2fH2kd/QPuL5lNncXqbBv0/atttZEQQT5FT4COOxBGUjB6r4xoyllj5tfFChilhazhTS
IVoq3K9GN8zrhvqJF5yIA4L68ts81AvK0WXa65RuBFo8PtYGG1yu06Xg4J2fU5DskOekgkdXEUbU
djFCKmmIEeSLRhcyBvoA6lg+l9qkrUK/969EWB5o4W3vLYq+7mkjTwMvpmSjkPaJ3RsMRdOeC5Hh
K/Tq/qBTL7smAGukZ5miH+2JW7Y46TP+NNyQAkmP1h+SqmRqzdphlXqmc9btrFmNxvhCC3bRatE6
G8thPzQ+AlZbD8pKn+4zfMT0PIzf27bVnqYQ76bduslFHxcedu2foZ58VlY9uw6jPMWaVrIE0m3s
em1xSHrtrWckeKxTI6PoPbSDKcyB16lBPeZtjeEzJZi+t5dDbUAwEWV0MggUEPwZRqnmyR9j5OiO
2TzTEvxWaWO2YliPD0h3iNwBfjh1U82vShA8O7osXxAoNFgxbNRrSydf/CQzmCCHEGg8vAA3iqPT
xyE2BjSr+6YOXxuemcvPz1FIj9UkpnBAtkjKIIKsYyCGaj5BF8ynuBQg253YetapySr3kZCfmDpG
87MpDewxc21swlLp4nW3RL8MnbF3pIndIJ4uzADT5fae12diZ+XZK1Qj/d4FS59FLs+F2cG6m3oJ
HJYIDFeCApO4kdfYIkWsk9ZdXmTethkkAqWh+wJ763zT9Y4WiLJ8ycwKXlNv739+p9cRWIyvAavO
GyyjeHcyqghJcRfHNJlpiZD0bidZ+hYLLTALsfOB/q7FVLTX0e7QSfvzLory6JBXOP2qXpR3jXpT
T7qPwHwhi45GICoY79CzNU96kcGAiKmlhzCn9EynVnzJQekLHypn1XcdbCJV9ulixUHmUHfaz/6U
7Us9GbeZpC4PYWN2l6awOtaUW4fC7LVzWBvlNuza6BE9rr7ODdf/HHbhd1c01Zvb1cESDQ9ePHeP
gLDJg1t1P0xnNr6Q+eVsaHXN9+MSmV+yrDrUCBrJZvWXu8SfSB9T3yZDkoUwlhYHu2DRJqDXpgnb
t/DzEmpFcxZgmz8+sPWODw3QNBq3ZKRimC9khtUd2lp8qUUC3OVLvmqwniAPaeg0gEa6c6p5vrMj
s8Yn7ngFMUf0ot8+OagvN3OzoNWcxYaN1DrZWhcSCcTo3BaLOKVOMu8gAB/6gqE8KU1uOu5dJGG8
IaGAQ0FtTH+8e/vs7eNGr0h88unLUcj/XOakJPTWeG8MDPj0rqzQrchTZgosH4R6Uyit0T1hGTQA
DqcejohnDHU6ldB1mNM7YmDyNkgEZTMjLc9u3EtHwPUFefepIX7oMpdGtm3yvCKprOn0w1I63Sfk
lUdhyh5vhVjgzZdUOaDbuzY/3T7op3Q62T0JU0UtH+LW9tcVwzszN3O1m42bvpnciyNy7xLF3o/R
Sjjz8CrsjLEodi5s7au0iGwKh3s96t4yc44u/qjyCWaPGhZ4O3oIzVOs3gAgdwfPg/cYLedFl1Tg
6o55ctDV1B3NslMr3aDSwm9tEsqd5RQU3Olpd9KHbg2EfYbR2hr5HB6hlK1dH1fRFgTsPmyM+s0P
2bh7N6TYpUKzR5QPRxks4OpQQxVEGS36wZnnlwbhZV2O5VOYWPJpNsQHp0j3dPuoGP3xgNvRAUxP
5TmRjouFpOOi6Pu7Rr3B01ZvhZ6j9FQf3r6AceLegUvfpSM1n7c3fss6aWS+duk3ObDOJ2909efW
f/LQbV4TREMA6Sx71eRGO2ncoNdu/3/ZO6/ltrVsaz8RupDDLUEwixQlWbJ1g7ItGTkuhAW8znmW
/73+D9TulveuDtWXp+r4QmUmEERca84xvuGOJEB6SfWjiwmsn50VaSo4yROHW2GT3/d9OXzhoERr
meTt2Y7Rc7ZpEXNbT8GXOVn6iGoaYiN95lXRKZTSmHbuGm9A1JmrD04LfoaG3nS8/RnIod60Eauc
N3eRZ5tfkAFAoohCDAETA0MEwsNxbDRiVpsSnW0b1fd26I57lJlkxU9RtcWTMhJYPbzqGe6BNu0n
Ll+Ob6vhlTBx+67hzrJxkZb6TQyxxxr2klrnM5T6QI8sJM8WyheP0SjdpeM4YAehsiSyHiUJQkfa
TX15N6Mho5Sm9yDKYb+zMpZyjlS5QTYzv/QiwnyiaUzmc2tdqng7Yodby4CaFzZvgzwYj2Ena/1C
6grlXHX4OkpvhxWjPektFaVphq3LjZ77ZB8/GrOHtyNNKNEw+LxqOnhlAZlmTpx4b+VLIrZlB152
IjbJYbcrkF2IqPmuDzSilaTGdTaOd2OW9Wfhmv0ZsQBzzKrwRSxpLjuKTk6tV2zmtsYBk6r6teY2
sC85Z2U1MD6Ucf48wdM4OCkhufHE1D823XiveHW6LmNt3I96Szhs33sHzWr2YVWfTaGH92XahvdV
ojQnHJR3Zk8DVYTRz4gw18EV3Y8qL5bqZe18wd/cr6spbDfcUtHEdlm7samNnVHuim1nje5miFGE
SC9HY2zGCBV7XL1ybajJ/dgJc9OOI/f8cOPFQxrYM11Km/Cps4p4a+s5igkRAMXSbJvxfcdxsKBZ
NPC4bX1vuaNBEjKWVdVDu+GZkhQGD+aTUj2bdT5+NbvRYc5ON3822gRq1LBPrLY8Meg0dqJWxTHJ
2mHfpeS/EypeHsKBlFYVKe2xKNQEnYJhH8cwEjsySMcALQ8Yr5wUFIbBJUIHJkVZKb+YRjvuY+jx
Affa8nuq3ovapkHTtMPBsmTxMNg2lFG0imv6ZojsppbZZGlxfiEDtA/qBEqoily5M7LpcalLF5h2
v+tTOwU5SbhM1nDtN1X3QGeYoWgtdoVmgHCJE+0bI1A8nnX+GEPOP+khu4j7fL5tpXCvNIT2RD/s
IDLq52zQtlgUhkeB+3hNN7nZVga7X+Pg+tXNynQdq18o3tuvVanhdDReQy79rwonwsKqN19MmaC5
hhZfxvNpEIAjqtDbpcDy+qhOvmkad8Q5LodnmTAGRufAFGfurJ1FTGMA+z7cJY75k0wN1VeUuT0w
1X4WwJgvuSGSwNVbZT1zN5tz4q5DmDsHtaq/FFH9Aw52+TVNpeGXegicpJ0iiKg4aY156Nei4Eqr
lGLa1B2gbup9XxnHuE827UsaDtsaDfaLaLR7q3f3ExjR+9ufaIZwbo7yoZ1n93T7M8FnymtuWBCH
RxqOIcU5R1vrVutdME9BBurqreuW3NHmwxTaHnFx3VNhJfrVJsZpp4RKjZCJGn88OjOeCQsZXuNa
iIbC2Yf5Jo4xxCvhTt0x1Udxqeti3eXzrp/smXbd5Jx7JS0JhzJBiZfdfHQjwgTaOKULQKFr5wkV
fUkUPbE/qHKXE78+H6ZX2bQXvBbddozGkt44kn8YfPox67X0VFjOMWlDVAaZDVIUhfchKlN9Vxcu
FMwe2Yqaus1FMxIav31of2t1t/edqcC1Z9Tdlrp6T3ZoWP9QjDmYvY3axfaDUU7KFyFh3X1rHZq2
1ThEh6L38AeOzrvZpKSW5WF20SWx1p0JygjhJxUM79GMFgWH5SH80oHaCG3wvswtoiwxJ08xRSJd
s8YNORjDUfFUCYaY0qzNFX3VlUW1ja3CfbbrhKnWbOTrYiyn7RhDj0QcY7yktsjXJonsWqhGfpJr
cpMNbnZdMsDoYkBPHKUMRFK/yNKr1rCa00AZKmT/2Lrx8NUtMi+vPraplSLZmHUfOeMxnqL0vp+0
5H4GmpkXCNdyIsPSmOxix4zslRikdpiHEOwtOfA7VZdUDxbnJ+FzX8uRn24lZf4cpQ7ksWnYWjbH
B1gD3WM3T/a6VIiao+rzZOS99nNQH5RyMA4DBod15ZreoVj+pMgIVAPpraoU/XHsHUBIDnLd2ALv
kQsjotIzFsewHUxIsGYRVG5IC75JJudUFISgiFpcB6u+Vkaa3jeNu7OcJD1XmbikBobeIiKlm5Jh
eo40kZ6p544HmcRc8tG04mikbTUivPXT2TJpLFOYppcvn5qpEBc9JJCeogxaaJoQ5NW6QcM5sAfC
jlJQJ8hFTwNDU9tHoU3eY28o/F7Uv2xIpioeEPU80wH+LmDUqDJTc5lvyC0uEl8l4u9gNYND2rM5
bw1YS4FSw0Uigtp4JulpDEIKfdt8fiAlwXioksqVK6+1tx6CDJ9E8XZbDtE+GRSxb6shPMqCjhHx
I2HQltl4jkySwVJlVHEPWsN5MKm51oQm7+25be7cSnwpaRE9FlU6PWJYeJFJEd0Jpc4D10DVSalC
3tv7UdTafb/8uf1vlvhz69xIfnuhIBh60wykBd3eYk2qdl9FUpxkaB2dnOMIGFe2G0OvvWICSc8I
jTb1OLXX3qCdaJo02garoRLpgApQJovKUWFE255D7ZkMyqtwZPOzrZECqL07PToj94tuZJodZrRW
srQ6m0qKcgrMw2MVgspuLVLr5Dh/01AevetEpMyzVb4w8B9IOfFtUII/y6ZquGWJ/L40jehA69hm
murFX6ai/EnTs32TanMY69r+Gptk4VD7lifGo6U3MZ0CWWtXsfEN+WKByShPjzN32ec2zYOmrjGD
ACQHRhGdZWQlL6XhdsdOC4FUQL46d6YODEsoG89o4u+i1ukMkxa7zRzzMo1GwsjQog1Ud91PSwsD
Yo/EN2TjXRB2DSoQwptWxqgXX7K0cVetwSlVAu76Av+aJLNJmynZ1AVpu5EP+DBZl2ZnbpO8Lp8T
QTklspoJYlBaPTNVtVdqJ+ZjZKntfq6hbVV1pwSzWcLrp4eJQDN+JGauIweYcSoesfDBUzzzgXaw
mRlMOxQCNAnLLSvIMKHxE+8pA2QF8WEP4pcttEPTeZUiDNe1JXZG1fsZDTsauKYCZW/clANyPnS2
+LoU47WrfonOvetnaoOeNHEPmMgAuajMSwooLd3CRzH9I1a8PdSjTrwY4cwtbRp/miZKn5EUSbNu
nwHaPQ5ZsZf2PK572SNCt6JvRSyxYeudvjK1x3hoTrSJL3aEoIq51s8ye4zmghbUhCzUYH6Ao2tY
j0nf+6EstwzPBI1W6k8OrT/XIz03wmw3fUP55/iiXaJCGAlPjfqsRfqlH9yvpXguVJtpAbE8fqy4
+u0dZUKpjzsv7fgBjmGRoDshGklCwDTGGiuvVa+46BVYKBCWlotJeKIVUCTdu+mhkCSiy7NtYDPF
aC7EAuIjjLUskFAxCcqsaWchqzazoFhCLpnt2Gv8EhfRwvKZRxFSpTKDZnKRINf6vcv2ycPxSSxG
BTvS3i3d8wkN3Jga3xP2drGOuuRkJU62ouFFGFXxNS1KCpUycdZ59+i0GvPsF7rM9ENd9dlymrNN
ocoNewLvc4K8Z+5cusYsresTYzPKAhprvksp6ECAW9c44VHspbgSJ8KI9ebO7IwfdXG1s2ezpWE6
ChtmzggeyiKvehhtIL2zfOjUjCZ1l792c3GmqCgDVFLpKhKIgmfnThDbE8QFmrNWVO0WNpSxqi3S
x+OCyCMvKV8tzuBUvo6T1vuN13zBAkvdKFXQLy3x4xByUmSgkx24U9ItfvBnA94Y3LXALgGJa2V3
yhFaIeY0h5U3JH6SCHcNiXtegj6c0ZiCNLpqZdFtCsN5a4r43SKbEjdIe+1aJkgiURwgDBsROzhz
qHtLretWupJz5NnznUzscq1z/tJzZdfF0YtpKLj27PoXJeqj7mawfaKO203xFHaq6dfZnPlcmO4q
WwZZESOwHRtkh+EPzDeMKVsCb/I5fNXE/GjDq9lKNTtbiYQcm6Fhi7ElRJZ81TJusJUgYUmdzRWi
lq+JVR49I9moFuQLcnVnVMDF2jBn21+U6mHpXDWBVKPsc4JSc/K8BQdvLSufEWFB+8o8hnZKTXMx
CeXfpGpdrNYlrLR0MG80lAGsxEZqNT1XSG/tVjFWQut1cipaf9Tjw5wQnUQWBuEBCkOmhTYQtJp8
pniQbMriKIcoCjrTa1bDORbUg6oGv0prQiVxGn2t5BHdbkY/ft90vmNCsY7rfp9aNQiTIoISm52l
0rRr1BfjCBwpNLkMkseXrqye0PYGfg5UeMjWCuWIIWqeCDp5a8b22WV+3EU047uQJgwa1WrlF7V4
wv8c7SKR6HBcVFSFtoMafHS+QNB+NXtmsPTPow1hqAfBGVUmVKro9HL769YCFavPtXFYq2q1MsGZ
bBeh18rttT05toAAmEn7aGdJXIac4KJTzF2BrGWkW6C0u0TtfhK7MFPc682NdNoXZYKK7jhOS/PG
Yx5AWNxOQcLpKIREOuY1H/eU59jSgPpR5+DH0ScX51Z8Toz4JemNX2CgnbhP1o707uaSC6+Dxpp+
KLpbaEg+thqGy463VfumDDLYLaPuoGaQKkWkmYtEm42rjtqpYmDTyqcRbSTndd713CM0A/Bo6YtE
+5G4EtyUM0/rF8Ns+4viGlpgx9PX2QFDoyXOWS5/zG5IT4CgmX7ZCYNyGoXDonohdzjeRT0tJsG5
RAVtMXHMjxKRyyqqaxKBGzYfkMKgQTbYsUInFe8r1OEE3D/s47Bi0uXGtT91LKSqQoo0UGVah9PK
RC9JEJm9k5M1BTXRdL4ZEautYxKaq2pXJ10AUS0NKsVi23fda5VXZD3piJxHvGZRkR+sgTvjQBHJ
byN51Wy5T6cemY8+cqWwoivhUM+FcLydW8rvUUtp3l1uR3KwH0YIiYiImV31w2OqD7+aJrcDU7ka
oG59G2NyQMaWldlMlGi0jRZI19EmOjcUsw9BZIPQB95l6ifT1OF3K7qg0puTYBg2A/XeVA2BDEYx
kBJGuyRAXcptNoVNTW/d15YpRoF0K0wpXeXuL13WiPSH/s4aVUzXZob5MAWLn3KDi63yDcociWtC
tRejuQclhiZBVjwIjisUOCV6AKv2FZnuQwcQVBPp5iZ+GAeAJdk4jye7HyIOL4uKV6z6ehRZ2ylX
tzkF6N3sWVwP44TWQ4cxoK8PMu4CFL/Tzmjb7dxLKMtVwmle4K/yUE90FRd96UZU6OaZmxnz805R
JeYc/S0n3X7dN2QeRpPc0Nwa6TKpyYbJkzi4InAGDEdRmKI00+WWLKutrLnLeaBgSqroQd8V35R+
Bh+l6ArvzubAwqno2044ruhwA6PLRotzN1EuJoz4Xpu4VVFQ1Yuz9RwRSMxlQar7wol9wKRaIGy6
aroVn2gr0mdZemJWelc5DBxUdCRRmePInJX3fLneRCrKEvKw1iGhRCujyq/hyB1oEJRX1DT0aRkc
QyPx7lyDJPpKI+5FizEqZfnLjM1116U4eJxfikq1jC5XR1knwHJ/6av0Og7Qs7GlVT6GnRLv1IqA
p5T6OAyhsHvHdVuvVEEOUJJVvwoq80FjaelmNuc3Y0AXQ1bSD8cK3yMXXENvNCRWhy+OTA1Kk9kv
zQuGrALGUC6u/OG9sTN8hFENiz+dVjhSj2433Q9yWheV7frVFF2MsGLaW6nJujCVHw4XCN+boyer
GSmkkc7jV/TsVk7HQWclyXlynWY3Vto3JdMkLsP2XGPj56xPxjO3hmZKAiYdjY9tnkMsRpUuS/lQ
uFn2GHcyusM4jjA/65RvNndl8gur4YIgqL03h8VC6VAKLXUvunBvQ77oUjFbbOhPEWy8xh3Db0QY
yiA3ZbHXTEX7ago/tLZ6V0evAPf1rcbZubk9jICdVrqdvMgpSw8Zjb61KWb9LtKQ84NleNATLX9s
IlU5jfrcfqyToWcMWb15vIyTkh+NWr3mIfJm9IVewOjF2HGXU8npQzZYpsklp4JwTtriLilc51sS
z3PgyYhkoxzniztsQN19V6k+X2XeutuuxRzgjcTJ9AhIPGzxd31Z/SJFgvmaGm4JMrfubo8sdfh4
ak7w0uZLL+72lPj7u26Pbs/Tl//44OdTVAa3dELt35a1vEulaHR3e5c+hMXeG1FTxqO2zdTUuyOC
quPg1Gi86hHAKCRoltIWjDiz9ppj/zKloh49TwTVpM70H62BElY2UkHGsqW9SpLkz6qmVFdZqfxB
FZoRUvXbUyLOt6N0iB+c5nj9+Zt6S4d+7zgfq3Z7fnnKcUbnrglVzHfLSgJNc377Pcs7SphiHx+6
bTOb1uXtqc9F/+ODccgZWbpkzPVAgNncaWxvuJYk59v2cJbNHTEVYYxNA/j2k0c0marTMfpluVkz
uHdeHPaxb/794ce6aXRHb6/e1uG2bFVFFbhs0493UOul88XDj88vr94efu7o5R1yabV+fCBKh4+H
n4uE+7ENQ8O7SxaXXtsX7Taxle5aR24AF6U73x6ppMzsCw0NykSLe+y3dAyF77WJel/UT0Ubt1fE
J8WGwWO6vj3MlueoxNSbUbeij+dy3ABXyoWMruFo+kKfRexbMynCImPyeftc7WnNtbErjf6KMJk4
8pGPBaqJtZlwyn687/ZCT9bnBjIho9vl627fyTkRbQVQlo/nbi8wMcLDDZD1t+cSPau3WScQGC3f
cfveMMxQa7hh9dt3VCNsCCICi9+ey5qa+jWNPv/2sdt3TJkLgcXFHnl7ePvjznG4bSTSpXZqOvZw
WyW7cCgAPC0/8/bFwNOKHYwzIN/Lb7j9GZWq3d1ApJ/PGV477MLQ1D8+e3vB6Ep1N6eEEn1up4Vd
sOOyN30s7/aCWzs0zJxh/O2zDdSpvUO/5bfv7Vq12I/LtPjze0cAsvvaGBgG/mNfpLM9EB+IZeT2
vtsL2jyoe81jQvaxXzP0FnsG1HQQ/vG7jLYP93qBtfLzOapb6QHdKp3v2zbqJKINEYW/Phet6nl3
oFvy/vkpTrDpUI7ez8+nTNrwB8aWPz7XE6G5CxDReP18ypB1fJxjQhqWtbo9X49tcazs8OVzWSWN
lmNPWeDzqXbK5VEh8fHjM8v+oyykH1UzfPxcvAgd52gX5sPn4meYhScU9B+79rbj9YXKaHji/nPx
2PjFqWiry+eyymyQmDmrs8FVxGdQzCwdRT6n8lOuwRLW8BErpBXfmzVpSmoFMT7DC48kiBerbID1
WeZif3s1ZKgV2K2qbW6v1ojAt23uDevbq6ZjawfuVzbXWz47d8BkYkV/ub2IMTN90JgC9FrnDTRI
KdcAy328vVVv+nt4AeXl9lb6M/1KE1I93l7MdTPENm/I3e3VOKFKRfcv+liH0iglXehE8W+vtiEz
ZGoWdIaXdUiSqrx4pXp/e+TZTftIpXj1sQ4Zsy7CPbMHPHrKk1VMLy0xXefbcsZ6tFdVGupgX1hO
G1fDuvZwg91eHfKITTB4bXB7ldjvdm/HWMBvD6mXTUCh0BveHhrMT+/Hwv5YEky7+ckFxnrbDLTf
d7NbKB/rV4bpr04vs7vbl6SdUfqxq9n722IafYoBOYt4e3sYRiTv2Qpt3dtDtc7LA4Mjmg5/7Lf5
bgyV77dHadyMV5E0m9sPvT3l1KcO0QEjvdlYNbaSrHtatq+IoS62DlVAFkxfpcdsYCh1ZrOtji+z
iPeG3tqwSXVk/5wkBzr0GgVyER1Vx7afzCjV1qmFNVZWvf10+5/SVRo+Lx7e3nf7xO1hJytx0Toa
o1psPzWqOj41QNOXB7eFOQCKK8d2L7d340Mh3Ua1+uN8W/QcinWnTdb29gFJx5FqpI42b/m8VtvT
AY8dJc7l4ZxozlnRoofbkhRFRWqA8HdZjjV0/0GBrN0Ay79LXQ3NdExTVy18SRiTzL9w4b0uapUp
pyM8GUh9Jre3nmV60qLvQ99y2If2sXUI+FoxDtmOQRpa+MpSpOadXU1veiwSOFLOT7drcUaLSr8v
1IIEKg22hesgXK/NjvxHwnCsUTYvjtDf0qrLL3HUOmt36hF2DDX1gewQur33avVuGCi6a+w1Mj2e
imJ6drPW/d6lFYZCbFIXIqcVIkjyhOlLXgTqmDmXJCzo48nJPMjxlxenylpVqmFj6i2lp5IolTGB
Aj7T+9tU7ZTtVY0VG5z55DoJ8oQUKqfU+svkdNMpNMj9BfMF3zC2NgTaeATeL6e0Gh0YqCaAYK32
DJcNQz2wxxTx9qrsQ33bLOAFhaLwKS8jEajD2O4p3bj7vsA9OXEdWk4pL1AWbEYZm1uazKjsdXsM
WhP7LHr5cRNrS96Z0lp3NHuJuqG0fW9brsLPoMhEFLu+A2aBrBR+24uHYkukZb8h5UBdu2lUowM0
a7QNoa4cnOgAfw4mQDm+39S//4dN/PmvsYko2/+16+/w3or36U98p0Xp/+H5U3D2aQ4qKo90VKhE
uE/+bvrjJd0yFwm1Y0MiNowlHO0P15/p/Q3RNXlDnqFrwGlVgFF/EJ54CfOqjm/AdDWs3dZ/5fr7
axSxYy6mQ+i3NP51Vo/v+V3q3vdxhxaBunZVvpNJk1hIjXuaT5EfcuybVAF/2zT/xPPwz75PMw2P
NXdMw1jMkb9/XyYF3LmFtBenp1l/G9XLPDxP+pssjgNd/3//ZTdw9efVzeLS5rENXQSMmrYQIv/y
bY7dNooGcmohkK5ysDQ7pb6kBUWiFleY/d4gLez1vTAf6TgQXkuFG8Sb+mCoEZXH//TbLW2BUP5p
fSxVtTBLYOjkPkuX/c+/XkdzPSkplfjInh9b9bTIGqbS8+M23tT66IflT0sYiAQhxIqT5pFGG2bY
xBBKorktkENl849E0ZHC2+5eK1XaEcaBqv8BuPK1sewz2MNV69mXvLV/4C4+zdz3m0o/NtKjqekP
WfucDdNOG55E/0uDStHMDT4F3a/A1uDSw26jrNR3Q2SwknGhDz+wnPnUVVcIFTQNDVscROK556od
dpcJ73phYD8wu3UaEsc9DMTOFb5Lxzp39zpNqRhSXjduBddOi6OqmefV2COvqOpV1WH24jeAilhN
REuRtkuNDFcSk+CqDXpJMdMuKN7wXamyMo03m/pmTemS9LJ1gfxiqUymWreOq4QMzgmWEnAkfpRn
KSjy3iJJ+E1JwldHxXZnjmukBisUL7242OkSnQrWU1DxSi5uX9Ewg2OGMX7Sni3qf+yqVULxOrI6
GgjmikQ4qyFHssMvD9ChFKvMe0vmzm9CZsKIbZpnmre4LchCqi7UVlGhkrlGlBpfBZZi19lR0I/5
uifsGFAC9z8tANeycbPnhIGNq270tPcV97V2xarkzOsQUhlvYXZPPyYZCr9zypUevZtyL6fnHIAX
KmUcjQnZLB19WhoU9EnrAWkdQKKEdkLL1pt1fkp7SkaLMIN8wdX7ulIH0VYb30C7r5oa6PFb7eZI
HYy1iXA2YlcsqwDHZEVfkWAOmlL0K1SdySTF5xIMuDYTSA7oDT9uHRlrQ4DKMJUdPIfr8nNnjpc5
jKi6olYl/JGuIAltE/2JN9DklXgdifMYHrLmiiC7dag7ZaRfxMYaRkoQNpe6h6lPwb0s34YZ8cME
JQBX0IyvxBsvhnKGF2+x9xhQA1jJ1rN4VuZXuuirAQhlCq1Gi941drvNSAX2zshhwn4R9GVtBi+G
xqGagBmdPD+n25LiylxeY1bkL+9b9kPSWauBNE2jfxDlReGMtMMHDomwsVY9oX/Y8BgIaQHQLaoa
WAUhsS6HiUMhTpUccFYUzKRFl0mLQCI7VnI7N3Dj65BMBFyBY7FuUIW4bGjVY7Khr7X0PWYvAwoi
OzL0Q6Dfqoi2tQr0q4u2UIu6HHoHA96ac7aFdCoilGS55wuGvlMX+XXKqZC+txzEhdgqI44HfmUy
vGvV1moQCvRrlW57wsHHbHLZlA1BNDBsGDizMVWL3EC2xBwGlVOfO3yyatiu4cKdGst95ooW2PX8
pVbkTw1hN+aXu66VX7DJrCE0U400t43OonV9azGyItILvM5ar3cz5RCP9V1eVbU6qDnxW+fbWKNJ
4vCsLaqT+ns2w+nLX5MIhHmNRBFQ7tA8a1RG677d5NVbRZkeaXnZHVxNC5Z7k5RXx3zU2F1ViBUj
YqXQUXQU1sfCb4sBCRLHFHspFib9tm2KXDdCkCLo5EmyfCyOS4+4Btavt7NrHLl7tdGw+3AgQQcs
OLwGm04hW2gJdWpqjkWHxliD4rt5z1p2s/kQ6q9p9j0u2f5Vw2jM/QFBjT6KfZ7hBtdc8MLa9Uvx
mncbGX/Nq0XOzhWQhS8nKucBvn9fBSrRskrL3UlDCWJSLTY0Y21pXMDsbIdKea2kz8QNCAE8RkfT
xLmYN2+OJIpSPjfyueUkSriW6sU7WnYuefuUlTXH3heqTnIucTVxsZZIsFuYTg3mcgmvXIkAIxLJ
GpV+SmypKCEpojXo4SRBNKFbB0+4uTR9tPEancY4ZYsiBmChOhg2SmMjErBjufzZCgB+DFE3uZ0f
RhNyqJuLrx7jddqTvsNMQTrslA6hwVTsdLIUVNY1Kd6pF27HkCOYnWKwYQrnoUKf1OsPbcrmGS/k
l62yyVrXje+NUbBcgzL28UgMQxfZe33Md6VOKJWAV2MRV8gNqIz7257LuIbZB2KaOMg44Mnjqjzw
PEm7l6bcqQqBzyTyTK33rUYtqHawZ4uwXpnZcmhHH77C/2rkvAsegj+TLW7Ihp//IGG8JFlSv78l
3//tu/638DI8GOH/euR8/f7//ud7+6eR8/KBP2gZ2t9g3pkMgT+44X+QMtS/OUvoksqomHG1qzPA
/CRlANYAAEXshKEz+GKk/ceYWTf/Zro6XCgm9qYDOFX/b0gZfxnGOYxcoURo/DMdsK2m9RdQhl43
aW97TOrDnstXUoLFwqbZet8zlSh32UUHBEdfzXs0PORRgDQCqbnId7i5LmRxv+YSRx83yGX5fGPp
uGV//9uG/CfjbG1Zh8+hJutIfQGpN/5cw2KFtb+Yc7PZ1FI1MyEJUC+apl1HOkoanyHNWFws3T2W
ofMthr7QuAAOktZosf736/Dnsf7HKjjLTjJRpejOX220NKYGmaBfXjdokii1PS2hV2Ig/EInNqPl
UrKqJKG8//5b/xLOtXwtRwUJV8BdbQLKnL/snTo1Uxd1S7We8pY+HNp2QhP70l5DxVq7o7LJFLio
CxYnkWtgQSu7lvs6fdYrk3Cx2J8rAmmYCNlt9kL3LQATQtqm8up66V3iFIwv7Pg/7S1zYb/8ZX+5
lmYwQnBM0DCGumzM3xy14OFlB/SxXFtu0z65dXfKZi967eACknMORZNiRLTTvBSxGZFFPnQueUbM
p60neypfOCG+DXpqvVPNqHIU+lwIW3tGdk4FI9LJO873cz5gHxmPhijuKtc6pbQZlakjvLRc4xR8
KJLqHvr7lkvl2V5SnBOLXJV6X9neBoH+vsyLjSvbjT4hqSDdIzJ2oafvbRtewrSZpesbXLbnKogd
dDQA5xdtR022DZ1yV/R73SKzA9WPmcMAq6qTNgof78vWbtJdqGB/ksbJNHv8ueCtMnUXc82ffolk
3pSkfdX6dNbkocKYME90keosmCAKhGW81foGYafuK4+RiB+kV57oGhyNKIR5Qs0xyclgG6/JHKL9
uuCi2cUgQ4U7livYwr7WVE+zNu+x1DGKi9eOWj7NIbhHg559S3qkTKJ5BSaBAdej2srHpCvWVm3v
nS58JTV+T66V35vJht5RoJra1i1c6HLyWKjOvh+1xxppRodCCKv7eSIiNCos0A/1U03mYdNMP0wy
jCu9oLAmsGFOeZjDd0JAEB2UKnZ9EgoY1bfEWCV3EAmR6OUUnmbAE5k/p3JPhO0m0ZBCRzm0xG+5
AO3ahmcoulS++kB4+haM0IOlzr6XYxgGTNaF044ZwXrAc4TtSpf6thXjBsV+MqD3MLZaMn0Bix6Y
ffLSNMZWxsOXuKnvujGBaOXc0+ju1iYyjiV+BEkQzexBii+5iTpOd7qfkZ5u3bZ9jas+20wMHBh2
OGtvnK8jYhyG+bg5uyppD7bCmD4Pu8eIronlbkWtnF093AjN2mRgyZyy2MAn29h5S4PV1r6onXfO
6+kLCqorOs+fvYoCQkQXc7Ifshz8qIvFddnKo1q8OLPws5L5SVKYoJcRZNhsK9O+U6xXmmtBhTLO
kSYONxacfRsLb21E830OtHoFA8xbdzOTiKZ9zwWQhgopEoE86XQkYQyfzLizO4QJ2ZZx49aio4LF
DdFZHxiJu2NQ6wW2yb4beih7vQUZoeyqU0hUy+A53xFkgbCBhcLkEiMALePNotp0+/kU1cbW9vpD
L8KNq8l9b41XRUA1QmYVMaIeoaD0GizcZAdFZZ+g3tGUjOSnJ8tomE7OO1cQiICgsWvkoVGdHXY5
Rtpx0BvTuLImJmdLQ7+QexswppUik6OxtVwa51HuxcSpl/f0cNEHy+kQEkmkxuOxQZ6rprBClghB
6IEunQDnhG2eFt9JH5kkKvrOpDzZAVGOyYiZbBxmYqD35G0ajxn7jNS++f/UnUdyJFmWZbeS0nMt
UU4GPSjjBGYwA3HAMVGBOwD9yjndUm2jel99vmWWSLghBJDsWc8iPSPclHz95L17z23PbTJu0Q/S
+lA38v2mSByyIN+GIch99FBlgWWK9LvJOUZ4hKum29lmwWY5fwoStsmD7dxi0eFIRzfS/tG4b2Zu
L+qQS6cS7Fro7mjMync0av4qDqla5AoVYKw6RpEe63XXTqvGBuAcDWd/GLYy8adR1qPjLLWctknf
LgtnQudhMHnA3R2IMOagy2fbjD/6An1tQ22DUCwPf7se3WGq+0hg+YO2M996Nz9rDRKWOKIY4oCW
NFJGX2C5T75JS6cxziqY17mWI4Ppg/h9UoF729TIg6DsFzWHBuKhwf57oT8L6SnCjeSnMpUAw2En
skiyVTZOYT2LFNMvLrx569k1dRHlFRnQvZ/Vp4JnBq2mhycSIN/E33K0huzD0TjSIds/UAVzK6gM
+rgazAhTk7gdJ8OYEZVcYtTI7jV7lQ/mOg6Se03xlhow5ihFP0coQWYG6EUTNAXRDm8mpyQlfgpV
/bFo9K3q1MtOhaMUZT9qJeGY3STHIkUGJHIs9PUZJMw+7jk9lplEQrbPQo2Z+IMNOI+X0lmQM0Ta
rg5YEhfcwi1IUgZHu+snt1nSPEfZGzrqXA1NsLHCeKm8FOXjA9LiHEGqqz2rabpTO05JQ6T58PJa
Ds21A0QZIZYtqHtgCsTSac0vn55iqE9KUvESOYbXCjnQsk2ZAD5PtQdYwB8+MZygTCgL5Hho8JtW
+Q+nlqlO3irss/ssjZ9LB999Z5HbhzCBr11q8GS0fRAXaPqE/hNZXDnLbY16AzXVMSCTSv4dFq7G
WaPkL+OUvrhdAgr4dQzELoFVzBmOe4g6myqTDPGCPEQiWX12MqZcgf2Y7JGTbXoPMv8MZCdCEhDe
wLcOld+AyQVjNSJuLIlhKcv3ukm2SUxevMx+bPWGOAxIn81kxYscWNcsNX9WebxHw5Mv9D7EFWO0
lBbJw8ocY0BWNyPK5ogjIUnyjziDIV4Xc/mkMqO56BdnwdDwbB2GdZJSvosySnkeYeepRSRjZFvz
y2PBFgoDyvCXHUI1JR+XbS5P2qG+LvCRL4FxL4OJDpxmcZch3j62GLcYkyqSlpUfeilj0FP/ia/n
F/XMmgok2zQL3WvIVk1TOOHV7Xhnd9FvpyHIeMTkFFmEvOgWwJQ4+511iZgNI0FqMlG9UXjplsPk
rLmo+mTINUU/NvX5dHDBKiCq533a2kBDq6t7xH4JjSNMxyOfwIzzMH4qqZjNCGzjnidqSxr1UEI2
iaS085dslEVLD+Oq7r5poXIDyrSetRV/adQSTs/zu4SyQQl9hJjys04pOfUaNrvQWfvOQA5NfIc5
/80jNp7CHdFhfnqoXI9ANiclE3x4boVYWIO+wcyM6w6TWW3ab2bRncgD2eIcmcMFeFDBR87Yl6wc
uyeqxAsOiv9RDkZC6HP6kqbefci3E5AZfYk59EaeiDu4bJeVc2WbH0UrJYKgVlAmPxq6v+HDm4fm
FC9k6hs9eDZBHvCZ7FjhVZqnGbzjjrpRwmRnVxUB6M7aTNHRy6zZsRUw6NlWL5IOED+uz06xqY9G
rPUiNfsZGIBfFrxZoFYmWD1k3IaaMxhjfTm57pFYp4CdWYdBwAqxjXZ7ywhf+8KOZz022NLkCgqd
AFGzuHP6/lUzH2G8fFy+T2AgZMGOMxVTFJilDnUnbXAgGJu0439l8iB0eQxhy7O4jGZIofMhyO5k
uqXAG0GgK8+t1IwtaJp7ldRCYOQfeYXmvutmTk5UkjVCZ6NAyFCaGQJySErs0FoefZr+jYjpbFFW
Jbu6yrrvnDPxlmKh4bnZ6Q4UN42PK9qnUCLnlqNt+CqZUbTQpp+fb0v6ymsbKp5RBkuVWvscYhQj
NBseNOvFJFxqaSdwk/QqKmXeEg6XPF5WOeM6aJKUrFnjzqtNSmACdQW4+A/wjou+MWduZ8qcePIo
0VjOjSKy5xwKdgja87zVl7pauWu7A57ossjZVfJBMC02ZJcZnLExyc/HrzEB9sWrh3B/brNBL72x
Y3vPgzV6XNMZIbBmHpy0LnkcC34FvQ7WWcc7hRii2LhSdyUIeM8TutfGLlz7XRYi/cLGJ6O/PTkR
p5SFaySPMjfxn9GOEbSfPKQuKT/j3jJ241j9wvrGTWhWxzAGFamRKiUzc32TEq9MHVUzn6JrhOXF
VbOT75Ldygl15kacU0hhAOxEXFnCZhnGJVYKBn/os9lXj4mDc9jrHAxD2ISNmvVELyKs2kSXqAoX
65xo2BOVy8IbCeU3YpxD16HXV3aEq0CS8t9lsOAlVlejkW5zABoyDA+uTW6eo8H1G8sznD/MltqI
h5EgTc3U2Vd4t1AksEqM9oMe2aeBXVZMOJ6qsYRgrFap+8UznviLooQ3SORfmsF5yIkfxdihXk4P
mCJfO1JSPbk0VRXLFe2yx7pqj713i62a3F2Zj9woyUlJWVcMYDHRL92gUsBnkxT8sQcZIEYapRKK
lTgoHwQLlUnAK6EqKVwvdFRYPGPmtksAO36CtyrDXzExzWDyZoOPNwshBf/AiWCZkrss06+lAkBt
xnkrgoNOkqLKcsVZoLxBMMIEzVDxUXny4aP5Sni6emI90D1f1mX44zI+kpq/e2RaJ39uU+jihZqe
B48i+pAfJ9u3l7L0b+XHCuePgkz1WAT1sYjI+YXNXljUIeR/bXjhPW2g2o5e5FtqkHTAlH4h0WTe
VAjOKu0Qer+IYllp4p8PmPbdJWBazg7xaDzEgaRS5i+IDnXsn8qmVHFvDL/CvAB7LEPR44Knn9Pk
iASPS4DtlQ+nHutbLxXnyxO2dPYHWpduM7WEwYRrIo1fdSa4ha6GL6EfwA7EOkc+yWW6vfw3TuHd
WpH3z7GORf8G7s0p5vniE/7n90PeNNwYondb5QGXMUnDxPoman6iAEK3SU5gNeOJyMtq4Drle1Ei
jJyKQlkAFZawfwmHapbMcC5JBVUi/q2sfIFQwOTt71rJyWlauqsE0M163LZ+puyx2ByQYBx0v31N
03t2T5jayAeh/xrd8FA5Vpf4yNzu1TMCG6MWfi/Tp4fhPeETehIYFy53cLmVxINjVG4yK9o5MVU0
OfIKm8ug9/4WHdOSYSFTT8vpGezeL5ldfInJvswUSpC9tJZHSd/cTdHEk3pTk/GlZH9pamSIT8ap
Csatlwey6g/Dh+3X5YPoSQS9fJl5lv6qxZJJpqOAFhOowzXQvccI0d0kHNmz6gYb/6aaDCxVK5HS
l3EBcJgErDfmTgz4lvOOnkOO3VVVtwmtFvrx895p9pOdwZxIybOtp+LQh8aHVqYE7gGdAWKfjdOD
IWwgXfZ58rSlRtGiqW+mkK+tytlIFgC+veCD9eGksS2imQRYpFjShV7JJVpmKQdWciP3ijoRMyY9
Zlje6ZISwWWH24Xjx0TyhJXu5fd/2RiFctUMBddX/si74CFVm1VieU9gs2kFFjWqZDbYNSj1wobS
IzyT7XY1bTKjYw5gbyOYK9OK2UcufTKEWAa4W/R3Ldp+MpPXSoMPyijz3iZvNYo/AqW7Dbdyso+I
ew4mhPJ8fjWymVlE0CD2Qr6BkbrwLDm2bbvLdf3VZ2u3CDqOJlX9myYiWH8t3YoQwXQ9PKc6xEmt
fO0tZq6knZvoDpyV602v7lSfE/AXQgfwDVQJq6fe1S9yTs15/ROXY1RErliMFDlnqCV5yKryXvCI
5bchv9o4rQD81PzXA3UdRoA/1OAMhzu3evIZbhVhraCRHuTnknktUIvwLCcXGayKXl+V1NEay152
krNeVSUvXcgiF4MyO4LpfdYdAsqVgxoXm0FBxewqPy7j25P5qgGmyzQHbSpaTIoFqiVPWVoBE7J8
g1Ob3Vw2o3k2/k5G1IF84PL5C4ZJDosMaPnLUGgey/J4axlUqPNWLMei+nXJ0NVkbi7YKPsdqe5L
SmzC5XsPRwXGo5PPMTr3HOXFi3xbxFctxlInEkiFhDLU9RahUzLXsMXbKedJsCE3oHiQjeYn+TwG
4ndBHh1Zmha96i+B1D/K4HQanS+trJWAhrjHOnK+VKannhnM7u19kHeP8gFdBohcTYbgyQeKvkBs
CHdiKN+6nqW0dXkGQ8PnREwWtXnWfM8SMc5qnwUlx9bVAatGe0+qCWx+mq/FvdC0MxyBmLiDKV7J
/2+BfvCV8zbhLD69OzgCmyQblooVSFU1ffgyFzxVFyXAkIDOs1MBBdkd9rkhoLIKewssMJsprf2D
NqS7aGOuowC0J2qu0epBhMCZXZMg0SkcmiBNoxMY0nGpsBagJpgAj7EKNjTabp2GZCAFn7ZTuzU+
O2VuyNUeM2bDHAo8Us7aDYb6Na5e7BWFF26gTOLaEclrEZOjrVhegZu8oYY4sDLprT0PYenuolZF
NEITE4A8Su1S4NymOPczKu1y18hQxahsm/nQ99VMb+NwX1qY0TXWywFp9eNYlo9WMFS/RYRfg4qY
nw3PagUOt6khUNZeCqW0O+lKF5/LPCHUnv0BeQAW9pw8FXv84vT0++y9bS3jgFvTXiOreIMHbR56
+UeDDdgnCQ6XP4HksVd78HmgeBVqaRm1iK87BxoNousaPM0DiWJ1dMchPu/PGryvoAisQ8AUsjKb
dMmqyK0FoYsrFcEezpWCmZ61HRN+tKqA5jjmz1aUNNr1gwXk83I1/1a38BD+rvI6/2i+bAZ+21P8
/6RbiAr1Ly9M0vv/ReU/vqbv//t//WfyDwD7/1m9/vrv/xpfxT9e63/ct/zJ//mvt8sf/LWPePmr
/tVHtP6DNhBsfdNCM6ciCvsfAZ5BV9CzkC0AckBt58g+3/8kLOr/oVkGI8DTaMXw/9OO+VcvEeo+
GcgqnAVCGzUDRd+/00s0rsac7qDgM8C4OmQLmDBGrvs+SRvHZq+kc92zXmzfsvYXLuioNdNWm0x7
49RQHXqLYmgnQnGwTJRTQa03RyCNE2085S3oFUWCgKJlYen7cVLWjgjrE9nE4YnhtZomz3xV9UnO
eAFI6LARN+BEaKZjkC6zEXY/7ZYDgVzqgZPIr9gazFU8aMOSqnW+THxxixmy/6bndUnj+UuH8nLn
Fg1Kz9RUlVyEq7SevJqSvMxACZh9gQCsdam4gvg6jU5QrMgmQnCQJdoWnCL8lAhaTOTbS0fLqrkI
ZRcqeM1qNdlSFo7WYgqqed131Y1R04eC0DiSLkxapDVW+78Mur/prMoXcnXZUinNCNPoL+rXmsKE
Tf4Uh0E+L83xYDSFtstCEA4tjmAj9kHTmWwvgTR+px5kmF79rkkzldamZdMQt/WryakBzgLhE6/j
NAJv71E9abHbr+i/toeoxydpLb++USn9/PNGTcdAsOiaBpBn9foHYw0fgQOjd14WVD87ZaGXZ6Hh
nilMP/vmoV4pNZluDQuQMNBll1K37Vy3P63Bjaw6cvHF+oPYqemYH9ianH0NV6kZ5/ZJz7wOKESu
PoLkWILFnhlNZxPRpT+3kabeshuDl2ug5ijkASQtwm/G6+f37qBYZfpASWohwL36UFGf+3bjkzDQ
FEW0xc1s7+0031H3GQBbk22UB+WRznr0nUb/T9GofDRoDHSOArJBbBvu1Q93kD49j+RVEFYz3Rye
vD7LHhqjTR8cwiiE0Zonzf0ZFIp5j+z2yXdcE/JXy2Jv5sldOeJ/4DQdry7/s+3U5A7M3kNQz78e
Ln/zCl3WTCZNAkxYQ6+lvR5KDsFGBgXbFJN3SMn4hi/j3ascMAFeMXIu8dQzJDfFTuG8GNm5VVTo
G7UW7zWMTas097W75r2w8oc6atxvVnf903OEUU7gPKBy9CNyUP+5usemNqAaoUwbGO1e79lS60nh
bXNH6MvaRNGU83WtgSYmcAXU9zzk1OOr6WOmjNHKpnlxJAOrJiQELMBYIhV0PDZZWtYO2xRaE4ei
OMGWShHKUsSy69NVCd32NwV4egFp7KzMmO3iJdaiJoT2m6d/pR/QHYaIh+qBQWKpDqvJn3dHuFfh
2SP+7U72AYf7XgnqtxjoXVDUyyBWt0Gs1e8tHu1KxC+hlf7ISijbxIncfH0ll2yxP+YNKlK2ajJQ
TUTe+vW8oRdhQSCMS8V9YN3wvN3UqOCzevWBaVPMjZYEKitXbmzFIlPPo3xUJ7e4NeybKVJWPh6G
tQ/ynCOtsx4R9Tz3Tb8YoWAdzSlamfbUb/XREAv2itOu6KPuNPhZuaoDhbBtNvSpUW7gyQywHcFl
6XaKEkID50yawTcP/XIr17fK8qUBrNWBoLtX+vKRqF6djAIEhA7+rJEBtqXgv/HtYNqbta/cK3X/
3ngE5qD/WoF0NGc9TRLCz6bqxiUNY64awtlWJCqa0PF0zT+SA7Md2QHfIXD67nplVtCfUzrMfpZa
qhJyw8H+5c9BEvro61g0qMYO0zn3iminxd0duDESVsPCP3ZdDF4xdaLNCFrPK2J/T3dGW+sZ4SDq
9DyA3fuZt523In9v4ByivVZGKO413ypXnJRWYSicTT0aBackm1gcyjuLNDGLAy58rHbspW/JWL8t
nMiBi9s4+zoaim3axOIph0k5Tzre4OCoEBFid9pHfVYvXaDZqwrv4kqUWf8QmAgeA9OFkQ64ck61
Co0vlJEtAOZpnuHGXmlgZdZCt390eQetve5+p4i7Z74orDNOsrdCVcJ7QSbHMovJw+TW791+RBnR
3weZa29VI/xmpFwfLVgyVLmRtDw5ibN8XK3edWblZI5wCHSzFAwzsdemitS1ogvfdb+6hEMT3L10
H3A6nbMrYlM0Grdq4dJ7Dd+TlOD2XDGM7dff6kUF9pcBjCrIwv+g2poOXI1RfDVrjLXdqoOpCQKy
iUsecn68NVQOP0QKzmnJVmtdo5eXj9YG1tVBalTTfnrvQjqaYdv9+vpyrpZYeTXsp9hyAFriQV1f
DZ7FBjpsHoKn0dzVmDkzHhkFpGoVTep2jJXfbWcX38RYaPLR//EMbA57rAowo0jkYQfy50dhuWEC
SRD2Ffzs4OxPHTZ1dERLXebQGEr3msPd2xCf2oEjC/ae/Be+vm/tKk6B0weXIC9Atzympuu9BchT
RqpPxEn4qlEFj8dCfeid0phJ4+XNUGRLzRbIdZzgwdGRL3VS3/v1NVydQ7gEw3TRnmmmBdGVtLE/
n0JtOVUfjQUMXqV/8w1mTi9v3zCoDd/sE66WYflDFuI8k1h5iw2VefUliDEEpl1FAQjdaD7G8Q9o
DXMaG9qsgjVfqh7bmvo3Hb7jv32Dtq3ZqsXpnoowEtA/BHa9ivySuUyZwdqP8BByh4lCloEn/+mb
n/qbe3Q9V+pWdbZvbDr+/K2EAntUG7aYF0YAir9Mh5PVW9E2DJ7UtHs2yfM9lASubwKcjDN2lu6R
jBNTZnGOL60ukc0i+SX0Am+6ZpC3PCuJEwK7WR0Q4omF6QfOBvY1XJu8824UM11DJoD3rYWG5DXH
69qMdrmprgKXylvPFnAE4TbHY99kJZFuVY9tqAzcY5TGy8JQNk5jYV4gYG3W18aw8IUR0wmAZ54T
kB03hY5Jc2j3cdqeYvYZ86GM23NpMBXr+kTGeK5MSz8ok+faNhFiCItEbTf+7bKTOoJAmo4AG6dv
3ujViYiRhHPVNi2+WVPliH81krKmg2VUk98VTh7ozxozQIWEvHN/pG4bLT21+k5b+vkjMRmxbHBN
3ikq4Kv3Gk6JIGqATYxWdo9O2z92afuo8s9fj5/Pw0fm+cndnKbhAry+MRhRJlHc0JsaLeKco5kP
gV2Os8xFh9j4SzOge1vnR9Q3+TezwKcZmEdKQKHloBp2eLLXN9iqjks+BFYGxV1WHmYygWzy6FrQ
nUNPV3d9a89IevpuArzavcpXaeso4lgfPaxx1787jXYSV7rGHY86CkcHDZ9Nz3ETK0W6txvsCpmD
Ex8qTUT0K/aLsPIgwgxFsma7qS0HUZ++fgfa3zwK1kQWIReCF7d9tSx0REX7NLkCOgtZuisLGTzh
VjtVGVHU2u7dGIU0cdQyOQhEWXQnrI7ghBLrfY6GDB+GtQomfx/2znmsGrGLU9wUrh52m68v9JPe
mWcnLdwutSPSfj9VLVN96F2SqjDxWHa8b1NQvYHbD+9KCl8CjCdZEOaiaOJgLmIVV7GVDhumvxLx
qP97KQSOMIqZgOz8du/gkJuPEGNvwsnhlKbQtp6gy7Ghb/lXbe+QqG3wzS7k83fMY0atruFz8biV
q110mhKG4QGLQWg5PgLV2IY1XdKGyAP+M6RX5jfzxuev2EYSzznJ5PRAGe9qkGsRoQYd6SSS0Hj5
il2+5P+XrxizAUoBWStwVTbefy4CTYG43YbNN6cTjDYraJ9G0g7QSFTZAb9cC9puEahYw1Qnjb9b
gfi7/9zTkCplmjxV7u/zRr9vGjcwNMpqrDI7OVEBVN99f4uf3xxjzqREoVEJczgB/XmLgMnCuilB
pDqSRNJUG8WjIpH7J9qs2T4SzdvXY/3zm6M+z3lLVmbZTbtXj5QMtxBPkEeIy1QhsipA3phS5fj9
ncntzp8PkAkYBA3yChNRy/UvNU46hnnk+jPqFMj8gI5dtoOKM94K0Zurr+/rb34NO7esUuMmoeZ2
NdekfV6Ofj34M90iBaUFbVlTYhND6a7gJnbfDA7pRr++OfkUdeJkDWa2S/7ZX7wGHBEhggmgnBF5
bMmAPialkTq3C3AjVWZW50rSiPyMeO1ehTIyhMmvxFaPdu1XN7WeUzVwslsn0lhsneI3fbcbtUk3
WKvEAR3AYkjGdKVntX2XN7Q4v35WnxdHrphavrTNY/W5dpX4Y535zkiikN4k5RIZFEiecALB3Q/T
VhUYD9VgIGzMMO4S2/l2q/53z85Gf8VmXdOIj74a8kY5jZrwmay6qPXXzqj+vmzacCj0II/7daFg
O1Ar/V6N1Wlrioov3ox/FW1jILGA9Pr10/g0cqgJa5pjUs9SQQhcF93iNPLG3vaUmZG3Rx5GuFCo
c5HEAQwCFN7XP/ZpSeRwAgYUiZDOGLXMq2GqTOQ1mPzarKmmE8WEhiXnRwHdxojve5utSjG63z3w
6zaBQWEFoQKUAplkTxFRvpC/DFac5igEKwDtY22ZP/O+gOqfRtGNl4/9EuiVIP2ICoxLpM9vvUYg
FmE3FK73TL+zuIGiSc5E9jDa9EL0KThDa/JaP1wVg7APKekwdIaL73oEnw90XDR9Jabgy1C9PuQM
rVG7dlBihxEFEZJmfx48cMNwS9W5R8Dvwh4KZ1VEEFAa4LODcR9rSGK+fl2fZksuwoOWgveKpeDT
NlKNCBbIe4MtvZ+KQ+QPZ/Ru5Wzw3OibPch1F0u+JH4MvgWDkFTb642xz5k+j2Sw39SKdtt+YIDO
6ajDv6MHM6UW6elMOndN3L93AgRaSgFnFzmd2Ht1c6gb0t/djGhRfWoGWEuotYUqslOhkRTPizox
taC6S1Elo/iTcbjji6YULX6MMV9kWXFrx7p6FIWv7ipKVKYAK9A2cNbRH3orzmnkA0QoGb9+wJrc
mfyxSjAs6Vi4nAhoX1gytvuvY5PMpqoww16OzcZcsZev6Tx0uFA9E2K3th2KVFsFMZEUvkZBkgOu
OGUEmGZ1Ep/1MTwVgOq+vib9sle+vih5bPDoqTDFX38w4ND7TBFMkG2FTyHDe+y79ovbQu+v3AYJ
azYdKX+D9g1ReVCS1W6KFXvY9qS31hl2x60VtOombJHukb2a3zHfPod4ztA/Kqsu8p86u8JHPOT9
vaGCILAiI7ulkqbPEtv7RfCkfpYkcZioM8Cg3SatYRwrar8p8DY9h32g/2LU9psUARsb03uz9Nq7
QVFeG8QACxjsxEoaIN0LNvtFQGpzZZXIaNkvHcsByaTb0eFgcS4WYecVtyMS6azUIHCRKlh0o7dT
Jp9oN59cTDfNjXUIfXSsi+zRUQ6JA3an8hDd9vS3pJDpp290yVGNQ30TAdgoRHNIhaOcBuyTFD4B
hmUFlWWdT0j3y5m0790YRRftGlcl7Kao3jDk9PvJs6edh8B9nxZibdYRUkBL/dH1ynOraeG5K8vw
PA3Bh5PcdFE+kbjgtasYDc8MG2d8m9cIQickdysiSYBYGRFedKt46tPW3KVDnrGMkPHhdhEB0X49
Lmz4Zjea1j4KAN8PCqv8RiGYbFGP8fgoaqegpaqfm6x5Lwe0xtjnCC3Huw9HwxG4q81gJyzF2kVe
7CBFgpwRUa046QYsjSnL39Kgybd5CS1QpQB1rIv8xijrve5UQA5sizg3QiBvmISLpZHoB2iRxCZm
z3Y1wR6PHOPgFunJzRx8XF3krHzD92+8AlO8ZigHSg6rONDxYmilum7GwD1EbvwQVfm4aWP3vW0i
e2t2mAtiihgDHb5Zm0X9TRTY2EAM67ZvTZKMnbZ8CcbFP1Ow1OokM+vn2BqNdZFY9qYWnIXUrhNb
3Ri6RU7li9qwb6xTYfwGR4w2XuSMVBJz9kWJsHiciu7WwEjkB4AvnMab9t1kIABqXe3WcKKfhgeC
10G9uK8S8ASKGuzdNi5/ZBX2ONadqAwhhULOwh3ZVtCaTM58pIfOvCmJb+OkfrHAzNx6sf1hWyI/
NzUJ0llzW8t2XpGpH04qUbhoH01777SdTz61Vh+ENtw7OYk6dZs7W+Ram051xvvJVeoliQtzjmn+
gTSVeJWI6kUhjGiXFuQBBeXBCPc0Gzp014T6kaaCPjIhAGAi+2hjWFp8UsH/LOpe+a7O92lnAnpH
86gs0zLlhHC9BNZsXIeodbyZj1o+0Nivl6LUljiFwhmX8d0S9LmUze/Jc4G0eKs05+X1/GWf4PdT
odo6m9raoMbntYBMKlAHHR6EjRerzhJRAD4zFv/j0Ay4zGLGoxX+6CxcHJmSvX49D386GnE57FER
iJhMxuyZ/rwclwBWBAQsvrEFXA95YL5X64SYcoR7JeGfWydWn7/+yevtGZMtBUdNZwaSxaPrBmde
9Unl+BJ9U6QpOlo0/VC4jR1bD3Pt68u20EkfCYfHr3/2+kXzs+wKadvTdUQWca1giVwlnKyGnyVY
neXPZcKX+3GXqvld1t19/WOfqvX8mqfqHg1mdhu0O6/2oH4S6m0tVPwfWZvvPTT1N6E2oSBv03EB
lRaf39Bo6xzj5FI3KE0qWhR+s+5fv1t5DYZNtV6KMSiYXRUszCpu/dFI/7Xsx7EllkYLfl1oCnp9
dgJglr4rX3/aUl5+lMFt2+xWKNFdDagQcF5O3hs3rlBc9SPEpXnUL92865csuXNhxSs1MAAJiSBF
pl7ssjpP7r95/Nd7SnkVtHYZuhScPp+LhzEPCsttuXV7ipajU2Gu5WSC4qaibV7F69RTqmOfdykg
PDdbRWMfHiTrd8aKf99nfbuaWtyNhCPZ3xwMr3ts/A7zDc0LWY/QKAhfVQcwFfvumKNDvpzZq8Jt
T8QoL8uqfchdl+zVuNybWvpWp1r+GOK6qAmToZ8kEGY+KRG6ZkVR+vPXT+z6uHq5KBQRkj+h01u5
Gq+KUmkRsQ0+undXHPwWncFkqeNjXBoRbHh83uEwLNhi3vZea3xzOrzen8ofZ09OdcaU1bXrukIc
FS3phlBo2p7Wc55yOgtyz/zmwZv2Rav11z0nr1hFMMfz57iBOOrqi6grwnBFPvFDmcHUExW73PHu
bAfnQrz1VYBiMerSBEvcwTOyd5FAUE8C/Sf1sd+IXF+9mljOzoQjPU4L6BDPhtVNmxqZfEUC4EGa
4zO/M46VsqvE9BEkYL2owZcwaRyKrZw9cer26qoQeQ8jK3O2gXQ7BFbeb2nNPnqK/s4Rmu2rL7xF
7Gn5JhsIswvAZU8msbRYzwiUQd7s8tEvk6k8ahzfDrzWWZcHb7AX602dvke6mmLv9qs5LczfWtxE
a23SFo30aIosO/hN/6FkRbfDFPrsh367Mdtir9rjz0adAqIPQU8jGglcGU1iB1jfdaiU1CNv7HTa
50m969BB7RtBfnKOsEggbmZetY+tVcEVeC5U870ai2fLyr1tFYFQNZRQWdOoPTJbLkHgQFdy7XJm
JXd2T0FJNSISy0J/M2nupiunZNW1lGRIp8C3gXJuUwzusmEMHU0vwt7tbJuO1Ei0WM0stsv7QTUB
05Ljs/F6Hameop3DYnzIWm/VENynEbgNPsg01iOOMLsM7uoKTNtEiHTp1Ue9Lh6HyFua4ehtZJwA
rgSTZDiSAyFAqRFsb82K5jV4jdmkDrjIOocIHcwMM3sClN3icJhcbe0jgUxTendJb2ytg+h/CCsh
W4STLKo/m9BZIsZ2dqEuHPJNiDBoQmwcMVG/ZPMKUxgzp6w2g0o9TwiXjaOGL7+pwRgX7HZ9UYXr
LkR4YJgjZAeZctz4a8wc+MX0pFpOeISwKCXRumnT1yaNnmUlfpVlwToJSS+rdQdaQm+Qgjco3k0p
gg8OFqins/xn143hPDa6fGkE5U8v959MM0vXKFXnY4Dhf6xscWwhGZX9T90365taTItKwxs31bwi
yz477isOkG7DRkJGqs7I2ipmmup/ICVfNXx3i6lkQJYk9y46oLtYOzhUwCNd6llpzhIH+oaat/Ci
OqjhSTVswiyDYAFuCyyuNS+y2zgK67WDSGLRhNqTGtHgyZ3uQGRUshIZOKcMvZ1iYLIZtc2UCygl
xgB9wirQmxvDTrfaAqNyeT/aRF5TKJh5zgycRw7IghvlM3xIOCj21DNJR7hX4u6MtfHW7tnE53y2
YYOL3Se5ZmmYB3g7S24m5CEviJ70tt4IC5vDXBNbi2miEtS0xdqOC2xcqEUqLcHrLx5R59CXCwdl
/svsdfLiMx9yVphhp2iUYxzhX3Et5V134keliqaTyZfsVrG4G7Ph5BT1u5/Z/T0pPC8981jCyfU5
yPpVh2tT0UdvbUU6Fz9VS3CLxDp0DY2Ssi+A70scg5PEaxjDadGiEgBkpxXNe1QmDlIlMSxiXyc3
XfzsShzsdh6hxh/n8HnadV3ZRJNN5KIklkhPtQCcTGzYuy5UTDyGX52dsX0ux+K3wB+H7SvuZlWn
pQd4I2kMlLezIKXgJSpxRMabQaM8QosXN6GjArYbCndmxa26A3Br0z+cj21lbXuCKmcRTxQTbwcg
DJOpS5Ldtutgttm58kwSkz0fCsPfxmICDNSwe43Ej8gS0UKv8XV3Nu2TLr/XGqgorcQMRhmA5i4h
Igz+7MwaJe+Iw8xK9ffw+51V5XDCzFvcSdXwUNftOtCjfk5VBH9tq7IOd6v/y9h5LUeqrGn0iYjA
m1upvC/Zlm4Itdn4xCX26WdB9Wlp95mYmBuiIA0JVQWZv/lW2aqvLcy+Rd031mG0E+sgU9nxoPDa
3ZCRu+jU8nsXFCeSCTYopNrfeZ0fwtr1XyweW4j2uq9Wpmx8pmaq7/rYIDoYOYPt7JKhfIK1jJ5b
L9pFVBnNnYpJ+y0Zo+AOVRWiltKyO0xAs6LWvH0bjuTIkSe7DTDYo67nV3zJUplyuZhWA3helyGB
VFY9lDtj2pRmUSLxAuypV1FBKU2neKgKVuFGFDzNm6ACCzMEjrXvE+9U1X4SMV3S/4GT4p993cPk
EAb7eS8jJuA8YtgiaLJK0OsGNs1TtjtmoBTNac+0UOGoQ2VUVpXu7F3kZTdRVPf844rgNUt5Yppq
k25cJw5fPZG3dw3QmCNMzeA1F+NqFEHxOOLPeAwIwtSz9mddi2JjSL07aNNm/tTZdYdSowecNLB7
KFnCzFefJUEY9Ie5znzsVjElv26Nj+Hly7HPOnPfpC3To5TVachlv/mrm7nyX8fyEem9ET6RsLxF
Tg7QlkmG3M8bT0B0JZ9RK+7GeftZNH8Sjrg0Y1xsSHMJWet1WYw5SVaQbAS5iGqre2AEc908zJtb
uWu0/2SN9Ffzse5PqZZ2eMYDtVyTV75N1EL8CFUeY0lkySsS9MmOt4VYaZrwXknc3saaKX4oMVKk
cJfHa0asz67jDb1yA09/Ncphh3q5+OGHNVoClW9eHXCc286Pm5Vtp90rpMv93IfboixpD7V/HbzC
3Br1u+uOpHV2WmftUkhL9/5owMAiH+mbU/PfRk7hpRx4u5hSa+7m42Fk6ORbqcFm3jVK2EwiMK82
goDXEt7TfJjokGgzRhmL9WwU3xQpibz2j1lZ9g/x6JbHOiwfutIIH1W8HY9JH+EAjL1oG0LEQMgn
Go5COJdKzZL83vfBFg9x6m3myrFVWMekbQhto+ncCTGiyX2Vtgbzk/Y6SU886/84cZ//ClAsIBKm
Eo9wQyCtKqhaa1O0aNHYwaKyq+J9bLONqwXFryELnjHwZK92LwQBryhx96SAHtpMMxE57IMXKwq/
z92GA1JEgTV8WGU23jeQpC9RryPwEevuOnfM5CFyapB+YKt+2vpu7j4u4TA72Wg9Wm2NnI3eShIQ
Xe3E+x8LdJ+qb6ZXo1vDsHnEXmuiZF4hJ/u8y9vqWHnqsGfWB5syyuUzwTq3K/Tc7h4iYPF99Nr6
HuCCdvGZpmy0RBGbJKn4wZQlOvmFVz81oka5oerv4oK5IgrG4hkdiY64DJuI0lgVz76jaAsha3U9
lyo9eUpxhD6jO1XOyBtYm4aPMXradYSpbonikfdz216rzX1f8VUjRp09dwZvez8a3uZCSfrMBV3F
3dwSQ0v7yCthUlHmpNOmcp+Hofcf59pj02xaB9T63JNp6C+ZrQC9m4ZYtjEzG5+cjrkdcGg4p6Pi
3y4gcrR6UcdDuLkNomzMZdgb1WqunEZ1tQ5Yyv2+gMpNt03qafdzZTvGiqf6BnGe04iMJOqPINB+
5rYwic+Fxuek8InvQoksMrpl2W2DByU7EINZokVXkV/yWcdKQgiKc/XbUXg8cVXU+7nJZw9zDaac
2cGNdU5wK1ZyZQU8/uNLh7ePc8MvvZYZQXcKfhoUfxiK2Xuc9b+6m4ra3l6CPjG3c+nndcy7XxpH
RlBthOD7m1p9ln4OdC6YN5/XIlLSAqFhwe2crmWufBvMZ+3Pkk4bTw1QgE0tQfDFerkNRGAcnaI0
jl1pI3HcugSgkEQYrZXCCVF0MwhPk9Wx9uq+WkumPCTOobNVO2U3AA37T2vVj8B415lYfimZixvd
WHtlpe1uXZSOgfinVhycoZ60KaZTz/XUmr9BTU7FfdwB4r377Huuo4zBm1dVvA4GlIjWbZo2B50I
ntuuArhxOZYWWtlqeSK4rwfhXVfXYvKLM6E+E8DNJH0GtyCVfvHHEsWgmfcyVYsD4yrI9jy0OMLg
pZX2g4tQxv62W/vBU6l4+n5uMHcJ/epZmE2/v3Xpq/qLE2Jnn086bwIRfpO9ikD63KXRtW8kxYa3
GrdhJfZ7oNnu7lbDi6vvQVMYu1uXVRb89CEf/N4t++YX8y/5uzJuSugMScnc9c9leoURwlHFx/F7
UGmLmxQb8/ZzVKSwInqB9Re9sAn0A8ZX3JFIp27nIc0VsQrkCCJE3fY2ME0Bths4WfW7DfYsBB4a
N/vSr2LhvC9ZkNyOzTfKLkdWPti/N599w0jGhDC65ubWd2tMEhqiVTe4efEwNkhSsjZg3XQbH9xy
RLi0jiyhebyxgUcRNfbs1uftG5QlzlK3jX73yQoazT8C49ef122wFoWHHtvr23lsq0ru4dNq68+x
NQ7ivaYhe5TGpl9BlzLjz5Jarsv53CT8VfeRVRVf+u2DpAFJWafr2/gSHYvEgLr0mnUfkKRpg2OU
99WQeCzip34Rz9PuXVlYv/frsDfJhG41poTTPajRKiGMt4M2NZ+3UTNCNeUgV59jDVQf2gWRlKvf
Y3MNsLnWJMs2nZI8XquX6qWRbo20j9GspbkUYLGMUCI9V1TNdawsedJY5c977SCr9dAS2U7CsH/U
wXHZNlnK996E3DL/vcuaf+1FDhyrico2WHhDVRhguHEhlc27U41b++4/pbfdpLXcozXxw6am5E7X
1/lQwDfx2eV8KOKQ6o4oFXhAFG30hq8eptojy9K1Mp19ri8yJzoZwlnNffm7qkNCUxpgH1ltuEdp
6bd+e6Wvr/HEMJv6nc8+t58P+ZH55ex/Gs5t5lrthF6ban0eyqbu/zS8HYcQjbsqQOi4yNbaRIJz
o6q41lbrnjQZLz4PeZWvnvr4w0PqeUi77opPp7vmgTKCiwWgaeXaPkzF83zZGjKTJyjDpPMjh9B1
LmDLSpX0y52frhDRIZZ7Yya282jdwbWPEk7evDdfqzaB73IIeL+/lQmNN9X4souu85db1U4gPp1D
t2+1mxpMu3NvflD940/svhZNC8CQ8TtOa32Fcqu71srQvjZA/4j0NCYGoD/RAOOJCxhPhEC4Ssds
YgbmwAPlRBFEgh6x1Iks6E+MwWyiDZpgB/uJPwhUryPNiORAayIm9jqyYszjlQNZLOkj+osP4UQz
tCauYToRDtEPiHfFRD0MUUs0JiyiPhER+4mNOO8q1tqq73WMYt+yiaKo1vAUq4msSIjYgZCF/Kmb
qItxBH8RGbngHE9MRmuiM+YTpzF0IDY6PRP7eUzNxHOMJrKjmBiPGCYejBDqYxT3GIh6VAxaVDtf
XNhuCxU206UNMgDJMonBzGTjYlCL/pCSO9UQt8XHeZ815e9Php6+SlsiRvXn0Pwpqspp3T61mJsZ
tUXWTYjiwK0vvNVQuT7bzCdI0qQ8ECD2efzWzbz/2WLeLUuEvcxeZUExn+qzzXy+21lM4Yl1nCKm
/ud0f9f+7FsHYZDWbbr7vMS5WenFXPznpWRIsyFtrsWLL7flr9PPtZXGqbdI5G0+2/6++Om6P4c0
F5eVg6ir4q6/DPCzyq0d0qPJ0jR753aH5nPeqs9dfBnDOLj7rtt9OfLnu/t70EVvoplVmpCH/pdh
fTmHKBCEdYf+539dzp+bO9eGTmBv8+SlaiPEPIf8Tat0ZoFqKS9ZnGWbdhiGrV2mSA2bDTNUQpFf
CqF8l83Q/sMF5nZt/gojOGyIqunPUd6JJWtU9SiiutwVPhbe3jUlUVcaWVp63r2P8LdQburQ4IvX
qPmZH0Y3/e08Uz6YLsE6pBjEe88szMMIRH7ZlNX4JHrm1UFjyJ8SV187nTwMwxc3bMNvHmbsRawM
zRm9EBf9GWw5mAHa81wwV2HR8/x7xFOWp1n/tERIjoXlI7IVDeZygJZxmE/cJZG3svqueZiHNQ9Q
2iGGX84ZDzEqqHb7ruDwvDelBBo5XSLOkXI3X7Y9Io/YJq3xnOGUuHOIPPql+Qt1iNp/pvuGYLfz
MggVKgGqGifyT8Zt3/npJjc1eZlvfo1K/VveB5fbXTLjhY1K0Q8FOt1dpjvtY2XIchWVwtvXge3t
HRwVq9YR3WNTkSwN/CH6gaDhYh7x9L3iM8DrwHuR1I603FWkzt02A/DzFBFFY4shM96qQ7VUbSFO
qBkGWyjcWFuNprgnaKt/cdW6WDRtvXERSzlnFcSJpOIZK5KRl6jvk93qTKQA3yLXlTWS1PJkl6DI
aHmPveZVH2kej8u6sp7CkclRYiJDqAHmIoKUt6hoTRTKh65eOa2j7Gwe2DteWO8EzhO+o7jhqdUQ
NosFklplhZbW0Iq30SnfIrBXvySi604HpJmgxXSbpEaG01ev0eRIuofILHaqTfzQGKPlHTtIslk6
PIAeLZKVX6sGyfO+cSzH3DxOtGTeidEi8GJ1kzWJBuoarJhmPIct/fA/SB6Jb5qkbMs1Kdnjgygn
QWTS5Y67PPGf9B4wSm1EoMQFy9EmrV5Uq0I+20EN0BvsjRuR4w4eJ+KFkjy3QRw8g0Tgng3FY9HL
H0qLyqyP1OdRhGrNixYgWRMA9KuG/FG6Q3kmUWhYBXB+1qa3rsifDvAJYX19s9tUvIq+1BZkEHWn
MgZ8bOkoSzAwZd3W0r4AuAa4C7n63SUBVWv88imfdFS0zml3xrTBmKQtKqRWzEmFxZjUVwb7gD3W
gEnGEeLAfgoHpZZ2OqQi3qJNKi7mpOciJmUXj/t6rJj5rIxJ9yVtL3LSgWkmRRht0oZxJpUYnFJR
7LzZk3rMiIzMMOnJ6AjLKEVZ8AcX8bEp+vhYDojKahHpR6k7kobgRMmrqjMN6HzMuHpxyJpKOViW
0h1zu+iZDzy5AmuciYbEa0I++LJIahRamA49IFAWkZuBmjpZ8mWmKgtS7qxNHufeawU+qegU9RoK
ctBNwmctPx/uKwCM274cj7iJiWjQo/iulJ0y3NkYQo8pAe9SKPFOV4fuB6ZjF6lwLUa2jLChPHG+
11qANaLU0eseJ/yJo5sbu0Z+ObAy7cxTAjYG9KCF06rhhfAp22vH4F4lceraIXXooLUpHdv/Drj0
vkxKMsIsKO2uLY2L2/cmGtNw0gMQKtc2ije6Gf4sB5GchBfbi1FLMoJtzGQdCCQz5ltUFAHeRD3I
V9l0s6TCxKNq/XSftvjl84KnL/Z8ECZyfCAX8r5Er/aNLHHlzi5xliGhlC1JweU7bAgrKZLsGmRe
8Ta2ZnkXJhNUIzahfFYlYqlmvovB3Q9GdcDuveyJ6VjFRPVvEb2zdkEyIhtdoGXrV/JC0h6wKPiJ
d5a0V0ZWpK/Mp8ZFB9OPZa3z4AzhK3iY4d2PKxcIUVAcjH8dxxL6LZW5v1UL1BQWom0vcF7ETqg5
KXNlPrE9lGzVucwIa7QWFqoDYDWJLbFDaZVo8aC62I19UAKjP+hqMByQ8TT2zfCs8/c9eyUG1UJ4
zq4UeXQmjx3+jrFQgm6pWVn2VvYO4nR5IVbGtCuL8dqOmChHMeQbzajrTdK06WZ0A/+qYKbOR3SH
+6F6mjfp8GSPTAndIXP2RRQbz8RL8NhNsLKVGfekX/VtmS9Q8m43El/qgoTV/DiO/aJhZrhzusI4
4Gxym7sxd5FAQTfa6CCZ236wHgLjhYQXXjgCPTICHLC3FU5zX2WFuUqbwLwYDSG4mi2WkZH3e73S
u33RK92+DpO3ILe/FXiAGhsIYoHP7kFXYaPG2C35OV8y8ki3Y1GEu9LO7LsE3bAH/DbMBmwyZdux
ch6EXjzq/jieuxbTz6C8JTgGSKkw3KDAB6fIhzxGDNSOi5VJ2vqKSfu4rr1gXCWFqp5aMLKnzhi/
GwQY3pvm6Jy9ulIWlShxVQvxzarRouO5j3/ztZzuHbqOxULVCm5Vpuu3XUXXkKFFjXnKuxeFx7PP
qi5V6BLTiNPlYiTqWQ77QiCNP4ThE17p4poZI/LZmv/Am+NxFkvu0J5+UPwn1YnlOUz1/oS8Nnbi
8sxYza3CY2uvVTJaWSmqWkhY4dPyLLRe02CHafaUhgKhrIIffFGVh8IXORGsxxhXLZGPVvvUx9FT
25RT4mb1NlivQ2yZ7+QAwgmDVLSz/KImhNrgIVS42Y7QTmMp8S6hT9r0q5in/BI6qrOfN30sSAaL
XqIQ/JbdVeexRH0DnTb94tdnpnTZunZzg+BWYrQIXXyyMtm9GZpskedVgu28y+TDnDhryJool9HQ
Vo0lxbchZ4lmBFayLddc4whYwneXmKZhYdo5FoZA6Eeya7SjnYeQKiycLmamFXtNwnRycXR+pHi8
m7J1lo4LJizuiRxTysLa9akeLSyvjtCy8+0DZgoMURpmRuFXFd+qby8gfeY7y5MGADJ1K8d8WNWI
PBxrZGsfrB6VasfQ9bMb8bDWmu4+iIbiXRTE1iQVvkpMvU/cTHJhwyzbkpWfrIVUzIOPe42Uc3Ti
m9jQtlZdI/8FkmNrBNEHAd3+k2MXa/QclD0G9vDk4j/F4+siqekJ5RoXsY8ffogWQ4LQUt/1+ICc
Kj/lxkkOlrmfw1eDptlXXs21u9PjzQnFM8b2U+A12t4vwGJ0ekKovEgyfHDdSjWSYd24evZu5ySr
eeJeyUSwGkM0gs28IxJUylWHFrYZhogrVCfVKcKPnj81s7pgU3fheADAsqmdHlGDBKEnvbbUU5Hu
FVnLjXCY5TsZaoOFagHkKhEKQTX9Xpi6WBFEUO6SME82sSUflJrU87zU2pOfavlThK0U25XTnzPb
BB2eKypgDmKU8zxJNpEbIoah9+1e0ZEvHZA0PCh47MvCPKEfu1LlSDB/gDJIHKMMUseWt4ZpoN3x
Gix4YLkSD5niQ/ntCV+QtU0aMc/OVVm9E7CJNF5TjCssmPqHmTnf0yg5B4k/PMbWR6f34sHxmSm4
YVUvNTPIH2LU7VbweSD0Ef2+aU3QsZ2S7mpkSDo3AeYAtmHZ+3a3jzEFr3Iv+nCLNj9mceLBj0FJ
1hjFolNaZVcoCMSO6NxBgwtMC2fUYN83RJugouzU57oqqkXdhM4ibHr06vsuxhxgtOs2ILbFdn0E
xltP/em2WLhtYSO3jNXGnKRPVASvlqlUvMvgbeN67B/hVqDMD0XvrisG4z5AqndRkYhxDtvoI68N
c9tKdDJMr53gnY5731aVsc4JVsqH0Dr4BN7dBZXZHMsceEgW9eMe4LTBo3kAJxAa8uInaAMmISBB
px6YXE1PpzRWjHtZGr59zyTUWwwhPqtRs6tHpPBPSifgb/npFL2K60xTWR4ovn4emAQ++qm17NTM
fbJ7Y4WtoVnoHQ7sgZnKFg2xZKnFo/c2eOIqdHLVHcUejsRslHdmZYWTSmhwIWPzXLSafjZH1QXF
561JORh/2QIbjuMMCGT7fB31mC7lKsir/tj75HsZuT+us+JC7upO6OmmJcT4m9TxMI9Eca4qxUz2
fNE6QKB8O6j999jL5UWqeXdEpejEN89sHHG1dxxAV6JZEZ8zG6K8i2OiBvGR5Frz2uiNcz9GLrFe
VarvlerN4NH7BjfTsyf6HKHFZYeifeHoyTu2OAZflScStv2l7r34nVd8B5JCpqLTDBDSBvAZpKwQ
ncx7OmlBSZFUjSR92uKgajRErMzI2OkK4SkWRr0jIY/vbeOVL8xGyI+OvOCiyJBVhjbKpdUTtVAK
N9uXO0KujWcv0ipsFjg4NPI0nMR8IAxOuouEtRsKwMa2b8PUWCJIYhOAYBI/ZzY70mIbCMoha4Dp
k0DuiimJOnWN7tUiF2W7G6diBWHv3edugqNnzZt/5VVJt/OZo3zZfB4DEpKTH9I4iySW3a7D4zoR
irQOPwR4u15WK7v3OxYgmboxbN/eofehLGLRK5ehC8ZllFrOOdZaJF3tiwkzFDCEulE68qtHW54E
Af5Brml7jSCqhVqgbExGIAaKXl028dgstLqrWME2xKNE6QCXdKAaqnMHTz2UlW6uUzPcVeS4nQT/
Rag6yJnX9YXIwfaYtqzR3Cxr1jFQFhRtpoTeWLFfDMchGwl8aiLGGBQ60WuxzBF6KAmIylDa2wcl
Gr+GmMyXFnH2qX8KncF/18RWaY3ooEvw0H46DsvU7K+W6ONN6brNgXQ4F/LM9HHexFHZrix8Y5Pz
FNHqyT1dNAfy3JhpFGnQHOb9lOCStDDsTUlGJwWGj8at0f6qoord3Mx4T3fYkICn1eTGxfJQT5t5
d94QYV8sFBUGpdZ7a91TwTHZGWLD0yaoOz6FNWjALIAcM6rg9WYtI4Fg3b2TEHKT2EMD7HOaaPlZ
SbqoHJYZKYloZyfD1kiIfjQKJNzu4q63jk7Wraxm9C9Qie4LizW2LFVjj6CDsZ8/ydQXqzyGNT8d
95zM/H182v277p9jOlMgQCbTfuKpe+DixcYXGuk7fzXhpfp/dFOFDD7WuuLu1vj/e/p5+HPXniT/
K1KS7V/nnXf/OjY3ENY0BZlLzNL2FmkwaHdfbsd0SV+u7n/r57PbpCrue91Ae+D/vMwv53RTZAS7
jvT7YhBnSEnGd1OJuzvNTMsr/F7WY5k9QCIa0nfNV3ASVsZ3WRB+juphfCJSq2PNjkTt3FQPfxKr
rrwnQgAFIxpyz/JSvQBt1+/mCqH09kkgvZfGdNAs0UNzo7he8uR7xftcgXlqcMefMn3MB7XmLnbj
qpel8oqpfTPX0LALIAUeWucR2A5zX4LLx8xJvjv5wvZdUs0iMkYFasiHJM79U0G05210ASSKdBzD
N+xE8crVunDnh514EA5kzrnvMpMAI/Lk2czMZKPZgbG2ssJ91qLmMldwa6Rawqjqr9Lz+505ZAYv
fNt5G5l4zvdGb/rxXiEL+JTkdXkMFWaIc9M4eeLhU8CBEslSlm2zbyAZX4DmQGyd7jv6wLtAxWTP
+oplHKbRzYg7+zES0fe5gqGWv7JokI8alqgt2ENjNTLbf3USfm7T95JVAXFwjqOcJ+GhvehKQp9Z
Y374rI2mCsFAhGaqVP7BSirjhJ6bvN0aBBEWSMhXb2XIC2ysNbFz+EtdCTVhvjs1bbzwUSlE/Uym
XrAJQR+spSXH577yr3PfGDQxVUeFddXjvN4pfe4sk34c3nw/XMw1ED7nJiVtfwpM4sLRAMsWvOlB
p0XDt9bT0aYOlG8+gTQrL6+0Tcjr63mQyYlYQe/DmWTMOId+StsqJFSlBOWRht6H4ug7I7LbF+ES
/lbbebHu+iT+Rnz/cq5QFuQMm/xaDpHNvQnzzCBubHA/EgtokWHGT1aDncJze6J1ulF7tyWQcsoJ
0wZ+rcp4X9dx/ACDAK/43HDSYyYB0r0aIT9ytctYC0wFevGcAsF+dyC4rCy37bZpX5VPfRo+z+Ue
YaZkr0v7LKJROUgNSxlqVN5H06JiFvjOK3yeel1lekjQrqK9+J6ynSu4dt+j4pa7R/JQnJMalYTj
TveFL+ac+mPzjEXO2oBqMZg319lbxpxzbukFslk0fRsdrLJ3D66rPBaZexJFlT1mQkkfy1GgROSh
uDXvkgLr76Ve/Jz3bhubZVlcju3+1ioJo13gofCo6q2V38fCvwqf2VUx9RkpdbVJoljeN5Xx+xSu
QgiVUjDZm2pgoyfwXzfkYu59Pmb6D01eRQ9zGxPQzrIB2bKcKzhkwFyb6MfnkC2xSVMCgyut7Pc8
LuRrXvF86EX62BFQ8EBKEPb5TL4Wcoj2scB6P+9mMdoxGure63nXz5mNpjk3tcL5/dqIBzeR2Yvi
hPa5tpW3uee2IVIWbzKi31OPBLcUi1qKbju3SaT2nCllc6ktpIFYTk9PL/lKcnNxFJXoiOCjEQkb
2doqzWDFI0O+ppoBtQaWxX7uo7SsdRDn+WPpD+1DgwV6bmSTQbAPMhMd+6kR9MFxOWqqxs+DwQYt
c+1SEqc3l1bmmYlI8dJBBj2X/vg+V+obLOhIjKqLeTdEO3ch83C4jd23xbMkV/1iVbJ6Rrvybq6l
27ngRc1KI/qIOn3E7/2fDfms6nFs6vFoRU6x9DKuYy6dCz7rzZ8Gwf+96QwgX386SLWeMI55vxkI
XU7jJFx/OXj7WCrY44pU3342nHQYMH9FpwTNp0MwdZgMXoN5cxpS3ebRPmuGZZJpZNd8NguzOtto
RfL2OfJbT9hCrSV5c0zn/mpiNSaCwvEgb92QLanduWDXFvCCFmWAKyGblqgCaKGv5fUbpmEUvcZi
YeqZerC9ITxiwrGZfJv+qeKNxE9A3LP6Vd9RWwpoVPkbrW+GVzOPF9hNnedeD3ZGXsAiKSTy7g1c
58oK5Hne+F0lz50J9rJqiMr/qyBJdG2l1Jbyd0Huki0TM6b7uQWGd3meuzJreKdjmWMSnM4xH5s/
acizgtc0mab/uyDE87JEcQjdoH8XeHFMnkYMT/CvgnIgvC10/QbuOOedS+eNqGCS152Da/HfBWMI
BdMizGX5V0HcFqALCwlV/d8tlApyN6kH2vKz+/kTVjuePejqrf4qUHsSPErfLf8u0CRxP1oF7vqz
xXw2Em5R8NQ07v105Z830U/J05GFLW8Fc+ncYlAdVnTVFC40tfgsIAANc0lN/NGXY1OVekrANkZj
/LugqyZ+VBRu/2qQEDWBN6a5HY8EaVKBFRIQxwPgSixvuvSUPr12EYnZqS3ja+fPmCktvHoxtFaP
BdxF5Hqx9GvpXTqp4AVjKQMG061gvWXWxWsDufRYWsITSppl6pbapQujdumZAlwm64Jlp1ndJcAm
ytnC9tKV/PvSUqkvHRRx6rnlJRCGytm64kIkrEZ/ZnbpQLwtyQRLLt2It7cLlIizJRalOVoJemHD
JHD8sxJgLIQo553JdneXnTTtM24ObzqbdRaYi7i2wCAvHMiCRxzIOQD2hnqOP5yDmmQJL/Y7Uuz6
eJWSaHfuKt7I/Ivk2WtN+LDxUJ1FhovAT1GT6Lo6X3WxEOc0kMWqS0XK2VTSzZQ+PovagUdfDuGZ
bNd65ZmDckrLsll1du6dqNKuMBs7py4du1UaaNapi51+5QXEqgRZPFIa6qdAVuoKyCPmbXPUVqlv
9eRNuiDWvbTjE354o/PAuANrUbGnvyCTQBhQ2OPxFTk0PKGe/NH5mMscgqQPqcsje5iqIksDR1Bx
e7Dy7GqNF28w75mLuSnCZvWqa5xsNZf2ructFGxja/LZtV2YVuM9KsjmZD1t92rv2c+slUmAqjN0
46ddHEXlXdKp422XpeqU0ualR68pnWdRpv8Am7WOc92kjD5YldanuSx25Iss4vA8lxlK8TCGhbrR
8ihZy9QRq6IgIp8YKJsneVijkmh71nDno392lzd2tEo1nF5fKxiiWiS50e6JyvlP9UgJ+Yji1tZV
3NPcz7wJBqBjrApwcfYlvOC53u1kty1JBz/wCrjruTrcY87Fa5dsKqXM+DqK5hghZHGfdVH2ARno
oUCI8ymPwn5XpGq8TKbjJQxhN7Hjb/UUCMVFkVfnZc6b1jyEELM+dM10lh2yNlsFIfRnO0BWcWpn
G2NM1lItSEPw7auKijDZajQYiswk69eozikZCacRwZikbdNFZ6re3nK65gJqWyM1TC++B/F4LVw7
f86dpN1YkvAxVYTDqxcyF54rtFp1XwzjcMrJtTySTWPd95UovosBlTjR4u/pjB6tag/rOLr7T52a
f5tb5hUEsqJoumsgUlQFkpLniZv6HzXcxanrArWMRZd6HZ4fXnhFFRGvHMriiN+rPM6fEsz6B4Mg
rX8fvu3+ORaWrOlskZB5Nx0LFJ0+pk/Rn091PRKvk3uYIziealUGwvBP6VzP4lqwQivrz+O38/wZ
TV3qzcoYsIdEnUIHt+J5GPNmquhXPqlZ5D99KfzTwXxMQ81loRitcruqv8eSj8awtxFEuVV+qIV6
HsBfX9Vpk2oj7nU7OwiR/MJJG61Ky8SxVUrsRClsaYN4gcBNET1iVbJAFHKJXQuDoCqDB6NRJFK9
A6s8JQwe5mMFEmmLGHlH/HPqM1IpfccyzCdFTAuOvWf8tFhDXHAu6ptmTCwAmKP/qFvlFpCYuc6I
pyDAKGqVOz/pFgVJlAt0pJ5hPSWrPhI/vMxzd+oY9icR6cY2h8JcERGgptqBuBLMQYVNfJ8V5R0Z
slDhcoi9C8lq5b1lSpRU6HKORt5tmqjcdwq6/WHSDtcA7Eww6v2FfC+Emy37IYg0Ha8X+Gt4FgS2
lXgX0yaDEVzKZZaUGo9TJA1iQB1rX2niteGX+RK2XbJsogLUjKr0j12rDCekNI9Kg0FdDkP3oBnX
KM3e+sYMz4rnFS+NBLQ5iOhh3ovCtfJPOFTmpdaG/jq6Q3rRyl8x6oTHKg2fusFSIHfBmxYSQmgS
eNpb0Pa7rJ/Czuyg2uoKMaZmGdQLJyDGXOXylhgB7kLV7S/zRmLhOJHVegp7K39zcuuFIIK7gjm6
HtfWuWY2SaSt4+5ACXZLPGDDZvQL85tmjysENF/KnghHrOCRzyzST/6HsTNbblzJsuyvlN13ZGEe
yirzgfNMiZSoULzAFIq4mGd3OIBfqt/o/q9a0M2qzptl1t0vMFHURBGAHz9n77WJxIVfss8a5a5Z
aw8xU8QjlpKqwrTT++saO8pCaXW4qAygsPQk7V3mszTE1AJs2tsJVAR+srzBMyes9xhq0Mp2aKDW
zTzCRi6B340pT+0Dj3KwhH6ikT9bRpK+evIlsN3sksaeOAwl3aGqyC6srVs/0+JLHTjpTdfq14p8
z1OTXJvhHnt98g0XMaDV7jA4GANENUeXueC956ahoSZwz8puTrq/KaO0JsUr1QkhvDIujM55zOsS
zO8eGbupoz9VEF+DAG8pWUwrdova1hmKZlVmHapg+p+7VoY1/n98a1KO3tKWKGg71uRQJfqp6yxF
uLMc3gjy2kCKWAZ2FP2yi/yXEUwGUHLNXQbpCkBgfipGj2w6huT7viGVsEEmtpZ0PtZf8KmCfgNG
nVs7D6ELuvcFcZfPjRDrJKz62/yZXHLp6Y58T2nKnzVaV4tklNrGyZzvqjb0U17XNl6uhRYjL6mL
GtxmRMXu1Q4/JdZ87oIEdRu4Gq8Ww2U9GasffqTcRQ9l4FD73SPQsurSCUREXRXiQCaEbKVMWjeW
xh566KOb4XnFwYu9bmu7UXxiruXvw1LILXTPRTdPv1vlc/dw2/Sgkbt8DBEvLcnb9hZUGXLXxmax
i5JmAPtD22PEjPuh581j8oceF3tgAZgp1cUk9NvgBmdq0y5TuffuJdqlS9I+WehTuEt74+Ax53zh
/K+WJTAjBrVRvkssqU6lXua7aP4I81LO7Ffley0qDlrEfGSJdlmdNFVfHT0T+7CSCsCZ5e2Gls18
3nUNfvdUkePWkj0rZbns7SS9Mp0BjYEkAhEUv9GeqBP1TE2HKoyCJZt+EK6Mp0JsAluBAI4Kwczo
/2TjsoM88BqzNbRlVx+t2e2XQPcnZJFGkufn/sGGWbJo+qLbpYP/WfUlAdIZ14jeNksxc4tK8a7i
Zm9UDcA88b3M0EmOTtBf/6iT5VWyGD9FjTBWBdElq6AlRTATQbeP9JrgvY5QrqRTt74+1ZWbviME
NHamQ4XroIv4jtNr9hO67BU9nzabad6IoXGXCCLElgr7zWA6cGti71vRYamnVhHs+wt9PWbeCG6+
cl7CHMW50elvhj5qR2XjoDcL4hYspT3clpO0z+x2idbyTRtr5+El5rvjIf7Ug1lLolkrB13Ptrdi
597M4v0wSM+eh0GLUepFavZlUIV5ClxtnYx9xwx4NM8jum83Nr8Dwco2hQzlPlRKLPk3FDtdZVB+
6zLeeYae4FDorVObOxyK9AZuLT63ABbvRXccvK5/MdpqD+PeWjL5wZg82devQ1A0J1+YwXFwk3SD
hRuq/ZQ0TxobiJWHP27veew//ep3rUp/yp4g2zI0f4CKC59d0ufzo60J5/51SETxRt7FySTLAx8k
KjBBguX3xihehC6T9ZCY3h5EsFhbcRJtjS98fOE/l3y0t8amPPh6n95sAwl4bPnWe9Lrn2wF/B+t
yi6Db4XI9q3fo9guNiBJ7dUclHMbtOKn7qJV72Y1S67Kn10bj9tCtS/0bHXUVvFZx5K9pzDOD8Pc
k2RhNvbgGXHRBd2r3cbOxqm5NuIMPZClO+YjdK0z3Avth+ZB6hORTFASoe5cRHVmIIExkieQFILQ
v03hdtOq8TsTPycRDubYFp8dShAAZ8G3Oh2c9exy9VsmjoNmMgdQDoGnw89WGmLvybTZ44neWXGQ
vdlmjV0D0MUa4edGzEqMPg7SNVohaBDSPJhZm58Pjtt1a5MRKUIsllI9iy5tmaUnbht7IzN8JLih
t/i6lFRkv3ajwso32zjoIsJyY3dQd9q1kLF/cLNUrqIxbO6Zk+7yNjSf/XToVrFDYUup/JTggjyM
ndsx4kMfhJA1O/f6sJTsN7C8XDQY6d8qa478zMvs1icJ0DkRrT3abTuJC2sVOGo5ZP49n5zqEpjB
+otD6tMDfjFKhbQtC59ipK9Stsla5vkhoT9NWGz07hibhNnSt6xtvENkQeGaKrqkYa8Tal0UDgl/
jnVrqiHfRs3QHXwRqR3Ib7Eo6TkuzCQpHkYvwoOhEy+r0ho7VKk+YQKx6Q9+l0ZPYzFvth1/5tqR
KtrDdWBo53f+W91erCSrzrFprZndKXR4TUmiYjBtlGfeoQ9FR/z56daPgAZkiUGX0R7bp4FMkNXY
I0D2E0m/tq/dXZ4Ss0mDJ19ZmhbsCMWB1o08DqGWt0IPXT51hX8QiaTL3fXxTjM1QCJdmhOAyw4v
1vUXH6njesYs3nt5cLzgYPtW9CxcWT8sk3AKn0YGN6NR09z3wvZuBFqXWfzdQ124bOFSbIaxniW9
Jh5gMrHSukVS5pcIejqlVliZs3NQfrRx2bymVt+S1AyX7esQ253x09F2GbHe/Hsci4pVKzfTfPGy
0A2r1EYC83Utfz3sq9Zeg5k7olbO3zu3XTFecu5x7R2mAL6Q0OpkUWlJTmsQD4kmh+Ktp1vbq9b5
1XnJKseJtNL6rqaA1oFBjh7ucPWPH6D1QWo0bMkl6PBVccgVQcElTX0Ma/40r8rO/uujEn6oE9F+
SL34bs2aVya32goFJQqaxnhxlTqyeQmumZ3cOM3kWoRB+1xCgZxMiY82DUkd9xFoSK1IV/Rwu10g
q2ZPgs9PhNDJzbMZwNmm6fC2iOTG7te/EFaJvqhYecHMFklEvhGGpuMXo3nhFbzXlkAWVzN3T1Cj
hX7X7GKtOH306ZpwRfGkdfxfRZsZqyjGF1y3+iFNWvk5HtvRVvtQwj+cess4ZoAxtlEb3u1Z4Ksg
JB9R7y97U1anMZwWZeU6d0JJh6vtjPt6JBMt6hBEkFdrnoFBtUQQad6eoYpIgvAjjcxobbHqAvtr
jSeHoe7Ci6T60YXpNSc8cFtzBi9zEFZX0by4GPw3dVR3G6nbCOKVU67GRH+Jv9I32K34K1CqM6XR
DY84ebSVijz9nXkYDa2geliyybcq087CnLJ1iS/pPc2rNTvX8TNqlLmYItK+zTCGQDM46Zbs4WEx
xF72IPx0OHgtZUrBwmuaUDMFN9lCec43U9HQk9zPTwzXzPMw9Kh8UGBPyEMevRhBANaYlAqSeFZG
Ycl95iJ9Azbu8R7DG4p78So79UFRra6A3bwVfQB/y0BrbQotu4GKCe5ZGNPNiMrikx6gdfk6wI+V
J6DmCNVYDIAj1dsOew1ioVzbTbpAGhbZuLxRqawBFyp01nzOsdR3kq81mnohRLDce2i9rW1SKbId
A84m7NDUzodQ80Dj9rqzjoNB3iXhGS1KggsNz7nIMs6eSt+E3dLGGA2x9mqbcL84JJuosq0j5Yiz
IEitOQZ5Gu01z2c3MzhzdHDvML8OGpF8S6uWKq0ZCGW2zHGTmoEA3ZGQ/eNH56+D0spvHQk9azNp
W/iP9fgWafOtwq7PdjBkVycLrY0pIu/sCxYzip/pZNeiWkvoQCgB/WGlyjB+ZVf5rRJmuQ6L0lmq
tqkfHWGHq4BFd1EL833qwuQa2lNydWU07NTYfiSzVrpM4+5UW3WwiBSqm6hK59MPGU/RaWo3lhPe
tKG6kO2Y7rQUkUnUw7NsYsNdNYqrd+yeLecuR+wtZtA4z6z0+WqQib3DTEPWCU1Quy+fGAGNz25H
DorvIivLXO8JLM0ql0K7lYax1rq8Oqfcwg093lNdIpVj0Vnb/mAeHQ22C/6T5ZdUWa9zbW8n/FN9
h5oxdc3heU7qGZ0IQlWLHDQ2wvgodAuakVWw2ntTdpJtuReSC2pCwLnJZqRVGA0b4iYxu1kjinf1
YREnfG+LnqBjS+EJZgl7x9IQo6N6R5P1GWU4EQ0bt0eJd+xcQlVdaQ7XW2UgBHDqoV1XgfXKP3RY
FE1F1FL/gYolhPKWeNfZWkUAbvfaDNbEH0qgY+E5jKwJJ7oEI+Y3zALBZSKvnvV7xq+KmrSpDHYT
c+LxCQHCvpqjv6RZoAKfVdEMyJZdjG2mtiPjB/sqVrBKvmMO+RkJ1NJN1lLS2uwhirS9Nboe7mnt
XYZSKWgwgGo1PBELm7LhWGD4S4wO1UA0nMkxCW9QvjdjMGg/1VHG4xOZ3+0DuDVcNLKrrT5qXrRY
hU9WNd0ZX6Trnt7wJR23QxVL8KOJei70wnnXprEmuRLNb6aX7absW3kCceyuhpRBefBClEVw1Yk5
XuQhQwNWH6LSjQhSWrkYJXcdZfYNSfSed+iorrj35OPN6pmx6loB6jk0kTZ6k/PS1BQlhHhzk9dG
azGkzrBCTWZtpS6rJy80P4dcjd9SM9n7Wd6jNEvHbwkRilAqYzCSLjuOL3XmZKMMB6cJuYehZt8k
v5JYZN8yLQ03uEJ1oIdBtayctoMV12Pgo2GEC6p0biwa0RO+oa1dsuEYDPkehz32rP4doTk7pEr7
YQMpWAVhWG0cc3a3ON8JqfT2hq87C2nY+r2lWQN4Zpghc20LxLApv2sV7idiR8QWkurP1m6TN0vR
o5byrZIz9SxFzJ92sXzzjcHflgRuw97TsiUKZ3cnNJ+MEFwbW8nvvJXxM7cBxs5Bt9WNarp2jf3S
UagQyD1+pw1zVJW38sKqOWoOfSQjoSuoBv3tC+rdxrAUJovs88GtjlpSuavc0KLjMJn6wtaidNMx
/b+qTICT7Zv5tup/zoh+r66DX53vLab8M2+GeIYwx/ei59YctCNGjkg/mvLueRVQ27GHzD3fZtlY
01Bq5LuqdfEUWcnvk+muiuERe/QHCy8Wz7mDxV9OuG+FAE1k5HLbkJm69pmEreswo//nF/6tGIt6
1fYonCqZlRvAEsxqtAbHxNRfnSA1du6YDWy9g1dXNswSpLPN9ME81NP0hncWmzYAmWNkNQ+NVWFZ
+CgpKn/Urmnn24fON6Yl/OhVlrn0drTeWVad/ciSAvFGSoi1rR4+GJ0fmjDPfes/RXXzVY8mh8E2
dtIbouPXwfJa5EtBfSqd1r5YZvJrUE0LcpxocKR7zGhq+0gWeP30dTDo1lqmVl+8EMmSF/kbqHnh
udX0ZhvGmBTc2taeQpQ+WwY/EsTfyhSxfBciXwYtSCTt4emjew+SKXspk4OVTR8iii3WbotedJM8
FU1crbGVdE+Zp75F0ko2QpNyibhpulJrHZu29VYFzqcJcdDTGFvDkwp/DI6U2FhYhgwLXRE7YZDE
Ff9l1dSbr35LUrZM++a5n5Zy68Q5kyyNCLhB66bFOZZhB7sqnY6J614LkBrYTgomyrncf1XHnB7n
TFjiWFoCDiN+KTZRFa3sLvl0B9fdVTOUb8RYZMn6R0EHedWKxuCupNXLDLpNOyVbDS8EJZyzbUhm
xqijnFNp0Y50vaLceKmrTrba1A5VRqubQHLGdJ23ebikV+vdgjhDN8E4CSk7/St9JEA5J+KQwKuC
LVGpH7W03CkXb5VjnUEIGYDpvPQIM4393OC/6xqvOBvczYQof8PmOjuZNMKVyUWIYSFcR7ziZ8kI
dJlsJqv1ueaF86Ja920wg2Fd56wkxYRNP5INd2n5Hrn8JTmbgL0rQG5RUW9wU4a73mkv+MTLez6C
6jN7vCNlNf6gOMeZETTnLGk4YQmVZMbT3bsqtj8YQYCJQaAA/SX5hfsixCqjx3DAZs2QDIMXaGC4
xChDGt0sfiSivcJorX+PkRmbbRg9o8FOV0VWr81WEx8l7eQlW7H0qQs94rwa/8ls7lMwYBLpPPvW
eAx08Pk1mhPuKiP/8As8YhqSult0lzPWuwtjeWpgS+4R8NobLPlI3rSK4lHa4FcQuhFF8VAl/q2x
l7MGTy8XQQYCvGuzn3ls/UisxDrFCSh6r2Pd9tqw2fluPK38oMs2gcGwg+ofNJBFt8cuX/tZQOT5
nbGn5IJvH5qHUo3NJ8m7Py0YTO+l13gL7KfVMg/Ddpu2XXIOpwxvHpaI3o69dQENBeaVXMwD5aWt
uwFjUxWcnLhDOoL8vgu0pR63JibEdtgA3TJJD7UG5IvA7IgecZ7iXmu3CV2dBTsAYTv4CXy/R9Td
tAQUi6SloQLo2pQa7xf7AF9G3aGla7SQDYyiRXjsqiQ4VJ2Ijl8HB17IlpldfK77krmnGIPjmNTB
0Zg/6uSEJq41yg23c3NRD28TmIBDj0aPRdOKXvIKzbJeEK2Jjn64Qb7G52G31DOZ9Hd+lY1HeMX2
yjQK6mYNPYyd2vlJ+MNn1OGeCQMb1ywD+UlwguQo7xn+BKJbk4E24Q9y4fsk9hXFTIxhI1tj4TjK
YEC7XxhP3RCke3dEsY4YLb5kjpbT3fHQqAYjY0a3WvnW4G2k4K7VUggstZabpmlK62BTvTYaV33Z
wS6IPNtiQtl9N2VxTDsrujspAjbp5dp6FDEj/9AYN4jAHYja+EypYEF7EtRIR8dI1mkpl45PBchd
Rtwy9lL7uA9fkX9zZtalh5dQ/zkpj0gxxqqODgNk0lvQUUXDsCKthi0v6ZfVeqdaCZbayPjVCSCB
aV4OO71bMoHivElMA+wOjivde8+iUjvCvNr3EYaKoeGyZnDUr/simq/FeTsa8+ZJgIJ+a2/cLv5l
6wKKWTWiRsAl9P8IfvifGG6yMy1m7bbpOh60yz8Dx0d9hCvhlJCZ53uR6goa17ENBDsAvTCKP8jC
//o5/Fv0q3r6g+3b/e3fefxJNm1LDIT4p4d/OyefbdVVv4t/n7/tv7/sz9/0t936tv6/fsH5vnn5
5y/40w/k9/7971p9iI8/PQDEmojxWf5qx9uvTubi65fzCuav/P998l9+ff2Ul7H+9dffPitZivmn
RUlV/vb3p/Y///qbaRL186//+PP//uTlo+D77v/7P9r/9R9YQ/7H9/z66MRff7PNv1i+o9u4dy1T
t4w5t0hxDv31N8v5i2eQKA8z1gEUrQe8c2XVipinvL/AVDYsDz6ZaZvGTDvvWCjnp/h5QK65wn3o
vDYBLL/919/2p3fv/7yb/1LK4qlK4L/NL8bj1fxjlolJN3lOluePgPDtef4/0bMLN+1SHdcANN5r
PTXWvmH2I6mwWQlbncYWQjZ2Kji36g5LbR7dgeU808U5o7uhYnEt7ZROgnidnvAN0fqP1LBHGhFD
u2Hy6D84P8m1kM0GcYm/JYHOe1BUfvZZ6l9iTXkP8prJyuzUS5bhunSHdFvK6qpNXfTclTFu8ySA
+WvGzsOearl3M5muvh7qSsabpiuQVmfySiVtPWpj4vwvbDxsqWs9xkL/lTrVePl6UhPBCj8m1gMC
7tj5pN2Lx+9GZmE8Klw6V2eovvlRazwK3a6Po5eQVDof/Eafq+wJZwRDVy4yc3q0ckYga1AM2Hbp
D52SfeknjG9p2yAeMdsXhAw/nSkYL0MoRyZ0Ljq82Llp5jS9RuJUeVZw8b3pYx52PZO/gY9EqEct
QRgkTNJB2Hw9HDNMpHLCvx9729Y1k3WvT2IrwkqsJe/D1Qrjhzv/XbA6sOTMrztoufzpQ1jHqtYz
YNFgxJTp3xsjy55wUpoPJ/gwHIB/LdXwDTrj1sXf9MgNYxkGU3IKvTYhLETpj3qEEVbb/rj8ep3U
EOnW7AD0dZlQV6Cpb4BodKzJk9pFqT8+mlxnNxubYAXn1z3a5kMlznQtCUfaRaZhcs/Xl32vwlOV
qe8+McSvMrjXll49nMiKbnQwd1+PAEKjjHGDiLhT+SbGqHzQF/FPtVNAZZ1E+XB7zzroMb0A+n/o
nxz/u47nf8XeiTiyvssfA4XZlmIRV6Aqikc1A6ucJIPpq5z8ERKgmmasdk40bb2JN6ZJZ/884SV1
5G3GVIyvE3T5tRWgZNSFu0WvNb5alow2o2lUf3yFP8MINdd9CnQHNaleDK92UNDZo3hZF66jXu0R
BiN8fmv19bBAj4e3PumQctNQrR1HvqYNCUqJl0PiHYv+taamPuSACP546AbVq63PIHO90hcYAMUr
9GzvNEqN+kJM4hVuWH0xM/H+9Wiqyq1Gj/tEM4UkSNG95tZgPjcFJGZECq9t56iVSM1Z0fj5hYns
arYgXXAv6nThYj28l2VcQKwcDkERT09/PEq7DwP9+3mGRQiZvZZaRxgcza7j10MQWoDHUt/djSm8
Zfh/bC20GNCKmha94SWvIsw41UpYjkVbpa/uQFpSQG96+fWsWZjdie3V3esdgF2cGBHF9dUT6WXS
Kk6TbBjuaFn+eCoYxDOd443MAxq+SXezWpNk+zYAAmmJy9ejWkXWQua6dijSPHmu4mBrJFXDbplL
xXPS8MUttXGDI5xJu1ThS0DfZF8w+FuapDY9Ry7eysxFvGTDLCRJ2n8JMfw/1/xeDYb6C9Ni/8U2
3iugj0/mRHuRhIMX10vuyLHMC+JX92VMuSLidhgOX08KnC8rEXBWCZfI3cRxXuq8xZI3SfoLPMdc
KX+hok8vkdnf+/nR16fEWK8FkNZnY2oy2AF5s7RCL0N7YmYvY5J7iAWCbcogF9J60b/k/JFJxmv3
uHf6k0twm5ybX4WOaTOWL0oEQJALX53crr0XTd7guy+dlcfddct2Ei9CUju07HsS2sv+uS3Tl0SE
39rSlMukp9VYpfbrqH+vHdVsg4FdrYwD+zXrb5YfTi9apuxXgABeP/kvsrabZ4Xm3IvXIx2LV9s1
nVcTbh1k8l6Bo1cpnPCuTrVDHA/FWeRlt+x1/RATHfRqM5pY1E1Q/J7cIL0KBqSoD1XVbvErpgcV
6PSo5kOcMzZOlUqXg+MUlNtJid6Ejzyf8VHtZAcjHpsjE/Dm+PWRwX36j49kHZl73agBQPMVfuOq
vTklGFPyjB62WqHxiQ9+1menrErO0lPTvpR2AC89BFuS6AclVXyy7Xcdy6FWeQXgyLQDqeK9SmXM
Mtk5rL58LvLQWCotsVcwgKks5wPNDjJM/GRZM/UFjhmx4+w6tW/tKN02xIW+pmRER15e7gsnb7eO
6K4perK3TGeGRi8FgrQYh0PP/GMRN6VVoyDVxNGZD6hKxdEeHT759biZX5rWT1vHIcYpAhu0K/oK
m0Q1pIsBcOCliuC0S1P8Us0iSFX2FmLZvvSAIxa5oeRbkuglN3NRrKH9yTdZb2DM9GzIG1zPCfMP
M02vfUHmVZvoSxEhDdDCqsayPNgYA/PYgb49Juep9RMm+vj0yqJ6+fpUmhK+4JjkLFVhb6PT+K+D
37cgPmoDwvWUtDvTbOhaea5+RUdXLrBYLRLQAB+JCxA/CAhA0rh938oq/pX25vRhibkhHLbjNkLM
umjSnnQyzFkLVtfibLEBR01UA/nUh2vGJuecsBDA5ztpoREkmIkkemYmTwuj9PIzdf8mMCEeSaIE
zIVpZRXALPMVQJzihtsxLtDzatUHHvT2Cndmyc1/UpH+rVHektgM/YOuFco+1Q/HwfLcU5DFR9iQ
+bKPm+A1k7eM93JBTLR8VVPaY3oaMA+nEb3aUC3GLFbfO108Upy6tOa1n9PGdydrUzfCBtrevak2
DLiTuTFtI0ytsCvG96rC8N2WYjz5VYAxSMlmWXdde60QI+ORT3dJZWA4RXP45HYspCIf8S0JBeuy
ddSbIQ4ynj5JB/M/HMPldXRrPeiLj4kbxbIsnPEqTOXuk8xqtgZRqncY3f1CrxPrk0tKZtFHT0At
mkjwGKPleJDFf+Qo6kaV7QJQjfB1xDJX8uxORANO0QvYBGIdJ3L9QhLQEDXUCwWrb63pzKBqVSdr
+lRiZaK0jwJHX1RNaG4nuURotJCak540eDMgsqtj5CY/EE2WG5Pt4NJF84EdtusWXejsU1sU26JT
EGRoV2p5x3MNSmpBOZTn38x8uOW2mT93gO88JhpCgr9ym2Iz1trvLsKEpdPnN9u0vudd9HtE1tLo
9kch3Te3ZYjS5YWCTVRcx9bmv5RfO7vdaIk8EfNQZgheTHO4j7H3SbdBLbR6jBiJ5Wd/6voDYymC
12hFLrXJf1O9o1/dfKkaw97ojnI2dGqp1KY2wWgxQdLDTRePeb2zRXakjYsMrI119s4ZjZ4+xyQx
roqQUqBPMJQPw7jxaf4tB5nXe2Uh/unMD2Tw1GPCame8IAStyEfCwJ6SnbaZUmPE9B3mw9dHNAKs
hZvig+iBYSxSlGgXi07PxdeN7NKFtlrpfm+RFNDCyWYCHEYdg1+7pRIZwyevHdWRW8imH8KNpkXk
UbgoCmwilcqRYI8mTRENKvXGSmCsGqkDTqBNsIlpoTBRs9PTH4eyfqszq9gw7K0O6IT+fvh6iGjA
ZDPsRavUyarDUBTMOezcLw9RuBuNyV5bTdouBoJuFtpEvhEk6osNfKKYpoJRsa5vKmWs+pEUtUH/
nJDOLmnZfGOWDlcO6c+tFZdhaPsFwmK5TnoiAWtUibJQO911Tioj+s4hHuTSFK5k0hOZax8dzIp7
BSgkzchPEAha2AOk252HeMpRAlT2LqoJdGjHIIbzpvNzJ5Zc3Oz2MQuTF2Zj4d4rxMonbJJBN3PR
tFMGd6LkEETEdg+pdjZjXEkht8hqMk+hqAUTRys/2OGBbkJzNruCqN+q9xeucPS1PRCWUsG+nxL7
My4Mc6EhQzqEI0JP56MmQPAQZOpC7kJz87Lu6DjHkGbsGpkKCiHNtQkUyVhsRLnHJh4uwp6AiSFu
iTBwzf0womHUOFExQrGVjfrNaNXtRvQm/+POmIXELJu2PZI1ERILkbZs7FDcw8yc5gm2KDhDbRYt
XYq9PSkyGfwlBUh77MMAnl3XRk+khCGtDOw993VzYeliTohIlsJ0sye/Gw78XJbfqbwlZZydjX5S
1GVxx/LPihDrANb0EA2jU1poMT1vgymHXKGJ6cfYONHKMiO56Kfq7PVGeW3gwWwcQ2uWeW4eoslD
sTmZK8vr5SmJvE9p9cZxgh2/7jFDLuLCZKNVtK8iwG7hhkTWjWUAGoQm3YG1iWzBcHg4HRhfa6pB
I+ZjiUinrgBoUExbVNWO8ZLFSKVxBL67TobHsnV2RmISfoawba17JhqH2iQnBqT80Urmq3/UPLyI
DfvFKTwn/eAcpU/iQUhZYKYEIAgthMvXIcOqq3ZlCCnWYSiNJUra8IJH8Bvt2GQ3MhSlZTtj/lwC
VIxRiJ2f9JesIMnDLxEsI74hWya2F0M+DcuEqPU9BZdeXCGG4PaeD+EAs8Sr9B55BXvfmGbJsgZP
sxZTyB5MqZ6zKD4Yde6ewyKYtkgOf/hT9s2XfbbXwA8hxZzkFg28c9WD+D3RwgTRPOekGVtopg0D
LGvWX5LAJDeH/vnp66A1ChexFW611l4BjRCHqCq6JRE14RIfkXEg3ULD+uBchDQRBJVWKA5BsvNs
dj+EN9JR8O1+GTDWGVsZ7+NSXNgOlHuX///ZnnDFstiXy4z29MqgHYwKtLwVEKMKFuZ1METDHp0D
5zZzTgfZ2RLbVbzjNt8wJxqY4JKNlNa198TierEa+wSIUu6lhfo6af0fPbSS2g/ZusRawkC6WOrN
kN1cbdgkbtYiqPXOlIgTym1AlYlWAXaw1jIQMS2V8eAH6NxYF0l+BX+2qvp1bNkNUhvpL4MMYwkF
zNZusCtwloq8iS8o0C9wjbNdM1YbV0WUkYPZr2AAlGy0uSKMQKH1irut9Pq1bw7OvqEoWnal/bua
75k+sSVGTXs9QLbtJtWG8h0XfDJRDZvRnW1Uep+adqksliUG9ZINCz0bLPclfYzaFK+FGs2Fx85t
K2KSyBWwaj+d/4SU8II6WgwMpzc92WPkeNCRSIaxWVYwqNe2cnAVP6eJa1yd2r6bvukeM93/PsD4
ICio7DdmHDfHSa/ORta5T7k+BieMLPsGSZ1k4xshpVL1kB3Guj3BOKh3eKOQkZP1vYDKkPfTf7J3
JsuRI2mSfpV+gEEJYADMgOMAvm9cnGtcIIwIEvu+4+n788zqmYzMrizp44jMhZIlURQ6QcBgpr/q
p1gAyjDCj8e7wrkGcyp9mbIz1Mao2AA8SBlGEAKl7O66pFG11maOalz8hFoQmm5TGsjsuYqOhklB
XpJU94qrco8roaVtg4kEMjgrpUNZbdSMF4CILOJVQr/woJ9wdepkk9ZxSwmS0aU44G0GVhEYAGpg
4KVHQ3jGNLwxJlXjGeOA5CzzjlLkahdiFe07t7mEIKa8znJ6EnDwwtqcGaHrHlSPsQZayENDs9B9
20/nTGbC1w3U7CBkho2GcK5N+T5H4gNojWB3JImqheOXUxrj2hyqT0ebVsNiWscavpuwiVqGiF6V
pXBZlsqnAXnT6llzGObhlSofA5+v/cNI+q0Jm5XQUvyeTxjkcsh7NG51Xgjd5aKKEC4TbWfLzM0t
1ANb/ifcZt+HCELLaEzhQz+Wj8hhu9qIqtVU5dp6srSPJmaj2fBE1XYSc+tHzhW2aLWD5jl5Wa7J
I0xT17cXpfw8CbSV1sYXu9Z+TvHsXMqp+OeXR9mly042MvXn2xzbCivjobXugRu3tx6zep2qJL90
dLpQYhAme9Ox7oshXUedRT1YKNFx2uhZE9meidCJMqS9rN6wZH6w7Bj+3LSrMlH3TWl1H3OzCuou
e4HG5Hoxk+0C4GdhzCtml89FGXzSjs0xJttMBkXKuLGf826p6PkZnU2HDdEieipSSDomectND1ev
WSed0N66Yk3CLt46bvLUxtMmN2P9avRMruCZMS3U26+kFC8D5Wf7yqBWiPd32LjhriYrQAC93KWB
2sYh+CldAQyrzbTd2BUnDGIIJ+4jfFToWq4Nw7JQ5XZuryWDRV/vW52BLSvrKNkxOW7/XIm584Yx
/AYeftxpoAM1Df6PfWOJSfFtAZoDhdrImWqMBD8STxPw95OBKEq4jMeoY7tZ99m6zQeqcGuA1GEN
dbvrDNZOEycVXHFtsjdhEj3DyaYRLODVpLGYgztMqYcdGfRVla9XQwagIPtUsrjizZr5GbN++5ye
yBWhzIG6LE5/ras0b87H9zxsGZsOLKju3hDWg3THs5bMRyTRfu8uviPi5+VW14mNkBDh0gfMctGg
ZKaAqyiLRvC8ONSzBfRyuYV9FGPw3mAvQDmSN/buqVoK+Zprj/USvNwK87Z61r2FLjO0hm4fABOL
vwgj3E4CYZUgP95nzIfJj4Xjl98K/Q4DnjfCXkMCToKAWHiukyxipOOZov8MHbnRSqzGmi12ttKv
tVMXm9Bl6GlW39rKfky0wjhohnutC+tz1Fjq826g5jRxV6JftLXjcEh1+G6yWp/JzX9ijqcoAn4V
ZE68MZr5IEHJ7sse5DMxe+iU2nbUC8bI3Pf+EBtvJI7KdSxx/NjgHQ0z5CSpWCQIoMwhG7Z8zCOq
lTJBWzTGzggGOwPfn31n917TgIdrus5Tdfdu9RK8o8Dj1sU8dCUBjogNAU0SuCrmpj7PesXelJof
Xvy9Xy1mcCUa+xAZRnXAVJ56LfVxhbGjrkdClww6XxnlaxHR/43g/yMNpotOmYhP9Ax4FKPwLm+K
HcWTCcYNLDIR3gE34BwfZfddnjFHlPlhUdWBjil3z2Kkc5qGFhg2YiNkw1uGQXPDGMMwnWUvrZ2b
TR7GVbaOM85GkS5rNWA9CprlxDDdD80mf90mE2Q9meJyHJkuq8I8N7RbQ/9wvLZgRW3cugcVp14n
CwmJfV24Rb686rkY9rIp5QUVAa+VGJq11EacgVnwkEZAnaMzd3nsRS0LcA5kEJXW6NkKUTcYmsm6
HuzHoc4aLzUSSFhsNb1ES3dQ5Mor/R5iRQBT+EZpnoJsMFaLNoTrQFDUFDYfY+KaoMiiS18XxxhH
xkOvOZ9dbWP6HNSPJu5u4LOAalKnnmFbbCYbtupsz8smsysaEp3K9DoK2XDfkkFq+X+2v4ErisLh
Jz1mBQWQeZryWFcl7aF0XBYhqW2BROnpbb+tHCwQuqiUL9z2w1LNyyT4d2wz4NtM+JhROKwgQSYr
fZ7bNU9jtHWpm3Ns9VEEOVYAt7KPo9m8RoF8Bu/lrhXiuW9RY7hko7Ma2nI/yNDFo0hTfHzXFliP
22WKLsWsLuXM33GG4aMK0H+EethJFds+omJG42Du6W47bIH2+BBMUsqQcCjCoqQumz/aesohSHHl
MeXEJUqUyO4j7TFy3c+SHpBTJUoWwnk+aXXbvsQ/k3bmESswtUmJ/4CTFFd06SpfLLLYWXNaX2MI
eTjB/TQE9z6XmIOLprOh3AFcjxAAa+Qq1AO7PqLHIDPrugfNjBhxCCluXHK4ZiWA7dSBUwhjEwZl
vQblEh6d3UDi/EDgExuz3kYb0l0c3svZ3E0EEjZJYFZbYnau15S8E27eBncsFq9vAjJj+NdOOGXW
BjFvaj5lsOmv1dhc0Zt15lZpdHAduW8TOQEg1M99itAAQuzeEfeGySG7DmuI9zcPTNfnBEEWzDx9
0+c7OSHizEUtdygLn2HUVBteOptpKZcLcB363UaHUhojw83rILpYxbQKbXoAxDpyFIbhMMRiF+ns
ZjoOWF06lUcw7z+smOiUgzBkhrLYwHAlfpH1j+wXmz0mz28Yju5VoWnPxEXFZRSQlLsU7Bl8onVo
mfah7r2KMPm1KEe5Bbm6ISJhe63mmNfsBoNDz/YBCL/OU0N4WDPzVd3onwATbrua3uu5RZQj1Now
1zb2BK9ASbi4MV7k2aiR7Rm0lpVFdnM0uPHNTWvBkrQ6MXk44K7MXl7jD4iMM24IJXdIuKiXVvNW
QssDveSeSrOLjmGVMxQLZhzUQcXATNX+TEre75bhFOA97HSYXQHjHsIjK7PP3sPbvKyOgwcFAeJc
6C7Hf6BWZDiWD22IVkk8mmsNYYij4bBTaW9u1Bji4wWSHjuO1w/iEU1gXpmBY0CVtpk9zAf2meQN
Q24qM59/EtVB5IjGU8emzjHHc21T6UZ6KAFhET+GVmpSdFk/2q0q1mY6zV6VdK8RTSh13oKtjHH3
RiWj6qjm92lVdepMKhvRZIBO4o/N0m5rD6I7p2nebtKA9HVRMkgWaKYCgFk5VlTz/Cwq671s5hOz
e/QJWRwr1iaPPWjDg12CLm2wk6rki855StZK8ThPy0LYszvZ/Ch/SpYa2FjQ7sabtNfDy+JA+071
EZvXIUNEFy3MmXQFGSn1VTsiOA3PRkbSOIsdT+dUCPQ3jT2Hw0MR7vQYrFHetDp3Ak/UONZkkWSw
K+zyRK4fKk0sD2Aud0033DanWGQwbyeeVahkVc8m3hy3LVd2ZTwPQZAc4wHdp1xOWQw7NabWmz7b
AhcXhLigjz2tm5ftYGusVpGXZwiwDvuOTL43JsJ2GJEeb0P3hINYp8qWQcc8Scg5Ad5XVx4tLGRe
FxBRY0tMxx+BJrnAM8ZUXKGq6l+ZxlaWdDOJtRCnj45px4r3mqPIIPOXX5oWan5F3bniGWV2zABi
4bfCLrEihUVLq930vqMXMKNC3ZOkfgiy19sEOOTgtsV9yqqk2QwZBces0DpD9MkPLnXcHQ0KPi8n
tatFfaEGodqRYfScsAwOa10okpOFTgVBoz8yrBvx1SfvDRtKXxRsNThFRMgfi+OZdTDw2FL6VDBt
xwxpcWAxoJ0O6vuk1ztrLJmHLlGN+rro3OmuYJTOCzefgqfUOFpuLcHnx5exLmlbtOhRsvhjOVm4
Mlhj2YsF98QBgV9kpO5pCNIZEl7q9gZpcCFfpC4bYgjSKxFeoiwKV1kVkmVexHDK+J9eNmdPTSXE
Ez2kW8soSbLZ1Te38Ua3oICOMyG6OfwqF+FpiCFcMqO9E462kDzjD2mrEEiJ6UI2585IuRu2k6kR
uA3VTtX08MRyecrbul+jZ99Nulz1Fh9N9bmzolXgmZAPDGYFAr5R5hq1bV92SXiKo0Js0Ouj1bRU
56rT3qKKNyx+Ub+IU6R8q6XQQPQWtbHLc57XyUZztGfj1sIY1fZHz0aQsLL7ZKcWj/vSHQe9wDmv
NYeRUCgBlJQNfbUqDNJZkED2IdkDzxzYwXRufQLeAi5mOrSRWh6HefJHSprvEC7gmwztTTC/IGA9
LQ47bFLJr/PMvs6oQ33PxOhcA51lTG9vIQ3MvFPgNsXgx9YVDYYU130bDEQNJ3epOR7bM2GgZk28
+0UPhhIdO/DI4hfAFTjsgnpPV22dPKU64BG0qe5uUjyk7N0draKtIr/vXwtSD3Fn2rupr75FZI7W
UYj/zy3awzziVk0oTfnNEkip8O0Vl8uDxdiaSsspg2abzSFnAvlqdjQSaGKYfRs/JhsQ0nm52ITL
DOvXxlFuJ1q/qlWMlBQ5e9oNeBeHSDVaTc+eDpy+RyGNneQtsUzcsCmNO2KaPDXOBucq6uYLO7rH
FB3cUz1OjnhHSCH4bth4BCArU3+MCMcicgMlUWXqpJXjZ5ahb7SsOjqy2OP0m78lGopV+D2/hT7G
Wr9TyRhtCumQKgFvTtlSzzZBT2p2EhEeJCKwO1hmKJSO9i5dBaaHBU5fJD5IaZZej/iW4RM+MdPf
CZc0Vs9OzhvaseDfYMvG9rzp6hn0vav/wHP6Etoc6bWoBLtX0PxTCEQkZr1siRaY9rS6Tkb2Rd4U
KEZbXSc1EevS8X2QTHzt6womvrM8WVoTIuW1GLfTa0WdqSLmOkNS19Ts+rweAk84kHobaX9iCvsy
OUiO2FyNKTgbCNunLumfFx22bwhg2jFS86Sa3jyRX6Exxcq3oaSbujTK58a4CUn5NTPCp8UqSP5V
FkOIOr3C6HyNLGgJOfCmfTMkxnYW9E4xpd0mt0HRkLjRbZDGCh5r7pvGaYAt5Q55Wv/qactZlrpf
6dCalqivV+iYL2VLcKbpM1DZj7kbcvpcF7me0A0OShA0TOHbjb1ioTiOwaIfubUYCrr5pq7TQ2U7
H1RvW6sRPCQSf0EPJnhHGykFMf7Bdc6WYf2ENvZNc40MkXFdSPihg2nuYHd9tUXH7CudPxxVXPO0
OyOrbsq8/m5NkoGjMVK19uwS8DAzKdaC6mS/auotBnLK5wMOn63zNfGaw50dXrqgXlVLsw8kEQG2
xpZPG5nnAAI/xjNH0sGvqkcraKEOyPw9dMcNLy02+YME8V2Z26wQ7xUG/rVGMseHO/MtF4uz7akV
LNhNeyUI/iYZqasx4FZr0Oj8PkkMv6Z2Zz+O1EeIePbqZXmys/QYdDxkZQj2A5jGfRUx8ixvHrk6
Sq851T3gUIv4Kanct1iXdwjPw2Md2+VmsQD8Oa06S2YxzIa5pVR/YVmZfeLCtk/pjHNvO8tA8jrd
ukGnH/oCq31kXa28uaXtmIGNIQUOcx0cx7wUrEB0dNaR/mNMk4mxqkWMOdxEPTlbbaEGTSUtpBLk
X0La9vG3LymlTb//VzcRXgzCkpNrvAOtTf6Wu8wYUvNga2JvN4V1Zau2IYe816K6O7tXTFT5nWET
yeFIgag+XqmEyDlLL83lN5fm/zey/msjq4319F8bWV8xpf6H91GkvxhZb9/zu5EVuypuVFc4jmnq
OslLjKT/NLJa/3AcXbcZZRKScnG9/18jq/iHbQsplC1NS2E05Zv+y8hq/MPE2gqZz7IU1mX+6X9g
ZLVt4y8+Vky2urSkpTtMIv/sY41iFIImA6Y+JQw1IfqTgJ4jz9BZl1xKWRJcCGa/tTOzOZZN0ahD
L6TjGVFRHEqbfhTcTLzmtbkAoK/RcgqLcSkShlo57gmjnPP7ZtbYg1spm5C4+4pqi3xbhJafyG68
cFSBXjcHobmyjS56odok2MJPbl7ipuO1uPRDNnH6xjTvTVg2UWloYCVxf+3z+LNwqV4dcvlTdyHg
a2bXs5xPFP+11Xsmc3rGQxRqRTexZ9nOa7B0PyN9/LiNdxBMVlMrD5UyqFUHGayLR5XV94kRXsFZ
/Ug4EatebcSMCW0ZDxH2SnbaxyhannsxP4labPG23+m1eZJweI0Iwyuv/z7pzrzkXmUdHcIxxskj
OHiBMuUs/a0eixL2fPdGOv61IWXjaar7FhL4zbP6bdSjcx12hybK3xIteasYuZEs2wDa2Fdi2uad
e9Jz8yzCedvjUEEhJqLbKVnzbh1eaEPCquXSVBG3i6diplscDNPSeY/G7tIu7m6yiH0Vg/ZgRfFV
N7qTXrcXh7p7jkgoh7OD583RKHYxEPgifU2YZZ3fylmnxg9a9i4W2lRmSb8ipyYK4yGrb6vi8p0q
8CcmhSuV1M9DGnA8oGIjpubb66SzqSBJJab9xhq3t/qUaZmF2YS0id+HYCSGHlCDKLemOX0FRT2u
KCy+4xC9N5kYTVG2Tbv2Ouox959Os8B8RCE66+H41oT5hyuXHWPVM+y5B5LZZ+EGR2zAm1LXHs3b
Xj8Yks+gCd94X5KjVa/xFJp708WvZ1WoUhrtnQi8FoVK4WuRMBbBZGcS5xRfgdu/RWN2UKm2xnf+
GDacAzrcifOkc7RiyoCR5kdeGg/xgjAZaEyy8uwKdpHBZp4B6e+Y/utPMqd4WVPnhAwtCrPBvinm
RKjT48LAeTxYIypaH4HVNz7CsNY8fQ63rplw3qBOKzVOMhy+sBuVt/HYUcJPKNOKLReqUFAAeadM
elKvRKIeNUohEXTM51bKw1KrzzavKNDs3XelRbBl7Ct1Q72nU6eTQWjty+ZFy9k0DKi71fKjr4le
WinzPmIwH3lxs5iFjkcid16BXyLVaEePbFwusqlL32zlz64N7pecWK0M+l0qIl6t7pkE/UnLAXmh
d1e8zOi2vmFqXO04kchzNXIiqRgORUJWeWmYnlf1cocAsytCsc0rXHLUiDlZ+ZpghqRrGadEACaG
9hMDlt4crC24IkcbSBYLR8Nw042ZMpMkpQFBeJ1bDKdaaV9tFDwOxGGAgxCDFvZrQ1YK0Wx4nBQr
Qz/p35yUSiqn6/TTsqSH1tbbTRnrL2JGumCO0B9saoh9AUZ5RfJXhyIyWdlqJmhreRQyqjscxfVD
yuh4lZfR3RCzPTfBPJzamJmbyU4QNJb5iav7SuCo38YRTyiTmZ1u2LskriYiwHONFUtFuJEDzgiz
PV4XC+HMEBm7LteFMK59Xzqb4nvyRmSec0DU1SeghuuwLLE/S2N812d1XgCxEPoNOnyww8dUunfd
rL5EJj6FYT9ZNJCVCfyPBXMNXUx3daqNyNPEfRLNumtk/WXqrQbmqF0HkVmvrbR/QA+nJDrUU8Z7
pfQjMAHrATQs/MJp8J2MJjANPyPJxieMq8Xatprm0chsVDSMGXtb6qf+NvK20IXWhZvp1OSIxOPk
f0n1geYG94pvGAaugcUQraz0zFHedyZHyJtNTbToFUnRPiTOAOkEo3U9sk1cwJopnMMKN4ERbDsS
AITxd/Mw/pxUI1YUbvgko47aBP/KT2w3PuIkFB4BUMCDNlCRiGHDSbdR5Tu89VY3pbsxkcFZ4xSw
glTgUDzBHes0WYd4n4T+4OjAsYrBpP0mLHwjA+hpRYPDKLCOtjOMgWMPfNdv8GKcOzM7G428aG4f
HcBA9VAGkDUsS04IT/bNZ8q4alnmL7dh+K/pU0vOA3aQjPRihX8MCTAvKenUXbGKjAEakj5aR1Wq
1xC8yiag/GeVK+eeBTRepy68zC5YS1P6cSg9wm5vbRWc3Yq5CJfi6mbBTuHsM+bmXVMD1khtYnLb
cEXMNHkxC+w3BgfxWu+oDRxbrPwcLUuVoOBadFOMJi6FOd1RHePXGd8gBiaLGTqkW6zDjmdQtx4C
ypImZhHgYvwBJ4fNZAmRxJum+mu6payrYdcZyo/x2EQ3VyW3qQWOubW5p2EdHNEoudWa9kcW8gAM
wwsTpDcxaK+JhFafpJc5t0J/4vQeMnwGt4U+J6efZlPf1aa6X1p3a2r5Y1tj9TK0tUL65STwraTx
KLjJDGXM4SEQ8PjFDAeos4fH20RwtOLvLh5eb8qLaW33mJjDuD+j1AS+lNScjYGOxpfHl0qjZcps
6SYHE0ZJhllhxu94LPa248jvIV2z3xIjWnyTPOmeMjjxXFZThCxovgUM5LcOhslzrocsmobFIp93
Nq5hPcVyUhShtmZiWqxiYSGkOVC9byQQ6qEOfQ7ZNgtU4/3PN/L/Nmv2Gqdx9fkz/vh/IXAm2dr+
6336/87+4/0j//g1o3b7lt+36bb1D9uUpu6wUbexjRjuf23TSaKR8WbrbpP2sl3CZf9nm264/9B1
YfIt7MQdXUqiaP/cpht8F3UvtktSzZaWaxn/k226cUuT/R4qvGXp1O3o4NrCdoSpwCgQe/s1rehQ
zmsWkjSZnAmuaCXSqWJzvtU0Iz6HceNHCRC5CaO4Fcy4w5Dj13+4Wv+MwP0x8mb8NTCpu1II3WSu
Y9imbv76EQK4WL9/BKeNd0NNEswIo35dDyp9NA0ivsCAPGx73SHOmFnjbL7wno0ZTHQle8VCWyeB
s3exHcHxUru//3Qclf5yff744f6U5gTJV09DMijPLYBjEIHLDq6Ckkc7GUtqMlC1q+z+YXHHu7//
wcbt1/71LyMoQ7FNAliWAbeQ+6b68YERMiQ3aPyvUFCzbrkJjpOByLK4cWpkPKRbSYKE8dEIbJhJ
ZznNl9+i6rHzc9bs+LXIgUGOLY7Yv/88grvxL5+H7eotUqMLwRzo188T1K0T5cOIAyWtawonkseZ
iZxvF3nkW5ro1r+VuC3IFWm9NGemps2BTMdqrvUvO67q16xOvFaH2gwQ6Pb+CSOfd9t2EVa0jmys
4o1S5j5XWkqTWEJ0lrv33sqs09//IsafDqbc8rdnyjZNLq9rErX89RcxVOUMiO6ux898Gp0ioZs2
HvbNgn1czEO4c40WN0or+31y0wAnwL+5tH5fJn/J7f5y23PS/sv1dCQJVEMJ1gD7T08eNsdwcBgg
ewg/YHlK814Eup/knQIljPPRtH01AWcLUjwcLUB0EvN+ERrp6t9cj//mg9zO+yxD0jQt/rq/Xo9M
NmMuc2L0XSWRd6r0vAQ4+5Iqajeay5kLZfLUZ/PrgqjqAYybt2MSYmkyIFT9/WcRf12OLJQExbom
bQvA3J8uSq91Op5p0JgpPb1LvaD+OTiPKl73d4VCs3XH4ZWydHNTtBqg9yXRN0VjfKYmPox2uSFI
JwP4Oge47SjB69e0wRAokeb3BdpKkPybp+Imv/zpr2hJKUj6mYKllPHtrxevryRY0Y55aZeoBeOL
0I/MlO/GBeu9VY/Tqa6Ht4oQytGyRXUc7t1umZ6WWtvbbqU9hBO26z6e8vsqlu7WFh2+khzT1WAN
j3Yk2jtAsL/FqlYxcaItxQ4U2Y8GIaglc+5JDl6GZKq2qYXtu3Kd6jwthAaqhjxo6dbqyFHxNAP5
PIGu5sg65sa6Yuy40ZfxEx2YA0WOQ4uYvZdYPQcD4ZDV4gxV2+IedgE2BFuSvBo/lykoDlxMCG0c
S5BDMwiw/cjmfaqzf3NVrb9cVeP2MlDcjI5FyfNfboOMBBQOGUnUiT/5TV23sFFvipTTLUryAOm0
ypCBGQswbNNOGMFOeiNg6CGpngoRPReuOOhWbpPBUdJzWlqmMdBzRAgGuFjzpQYBvI2TRe3xMuFi
1o/knbSvznwKjEFfhfCDNtGsvWDOfO8HDbqIkxx1tJVciybs0vSFDN1yEHbe7hewYPFPu3HKZ3tq
qBXQQtAZDII4gFMvm7Qvf/+UGLeXzi+vBoPcOhX1wmHr8Lvy98dXA1MogR8LFDfeWmoouxbS8G1C
UrDLpEXCfJqb5Yfb4t6RJadkfMcZ7gSLyFmtHvAiKOyI0tz//acy//KqNHg9SN7ghhS80eWfXhCV
6FUzjPDfBlJBd2pw8YIQGuqrIsD/DEZ8yuN0s1Tv+Mj0j2bA/RjTUEmxWnjGE/XuqLk4DAY3tJ1e
NGd2/JTkrl/zn36sxmGta8CUNL1xTspKsKbr+nEERehUs7oT4/Ae2jNy4A2U5wYxzKJC4QcAKLPW
4ojr0iwP9dg858xMw1gyZm2Of38F/vpm4QrgpoTczKDbke5tpf3DK1tvi6buOUpw2+Y/ExiLh6DO
yYTGDgyUOJC7PHatu1gWYjsyjtp2I/S9HEfGv9m0/Dc3CGsSDw9vad7VSvxp1xJzfW5xav4U0VGf
qN10A6Bettuf5gFLX0xdwD4G1OIzEONspqc7GZlfiz3bTzaQASKh4t880oJT51/uWmgY7DQVYXs+
1W8P/R+uTmBnA/pQLr3ZlcWDQ6gwrlq0uFgsh8l0FYrDMjGTpkJ1pklxW6um2sZYDFdza+ZbQm8c
i9XwZkeNeaZWgYZyqJqKwVtm+TTCqkf2gBuEmfKu0xYF2bzTTvFYrWRfod5l/SVbql2eDBiPIu1B
RsMEKbB/ULGdrCnHrR7xJnvz7PTgQkoE4lvCeUm03Vy7BfwjKVYwnruVATeR4+ZPOh0hDKho8sAj
2CsHO/wpCQd0T5uF2g5wO0SjfFtG63G2+uQrEStagefWcn5IDthMeRtUUVs793VUPM2i5ZhYBIdU
S4kwzPLAnwZoUULXWa7Tnu4ysPZ5i1MQoInff98eDppl7mFdQPZMLerG83n2swFJpW7M9tyoN9EM
4SasQaZhn6H/pBkwPFa3ziwXSAWMddp4Lb/VjOiurukAqojmrGyzTfDZ3dVV9tlHUNythbCkNPSX
kvjpbbgNO394i0C9ZFZ8CSfSMaVMsz1+wJeK+lWvJ65KLsC4BrgfUBsskTfnyEK3cvE2rZoqoDsD
muMhWRjntUnxJJFa1qPxRG1oco8dr9nRFRh7YW/Ik2ojmgBjoqGmu5AjHghNmq39E7s2eH+eRa8Z
nO9VMFkIMitzUBgZ5zxCcdfwXuQZ3m7gVR2fPZAj1w7vzqqcdvDBf5TO1AJxKNZWNiZUTtflpqSF
4CFz5xiiDc7dJBq2dLthQzSr8oUGEXwPcEIPumvucZzl9yx5+EMnHefEgG18wQwMzAASRqyPOmDt
8LNLGg0eL6Es9L/hMY+r/jFpeyp0b+GhMiIjdQOwTqXVXPBtCys+//YFfl+Ojdz9WbqJ5gNDLPdB
0Mo1qNf7xrDCzxqmmeJJhJveFnc3A/GIj+YdNO8LtH3PzOLgJS2M+BRxfCI2QFGkoaL3TMufoa4k
xGE6l9tn75qMZ9kg9odRD4qTws2wqUy7ICbkvDs5OXWd7/tOIe5q7E6aaw+Mogmhp4P1Q0xReVSa
1Zycm2mzquJTLUp03TC90WX3ZkJ5d6KnFNdAvFgvEpuuCzjuwREwmALHZera2oyEdOuAW5BwfjQe
4bIoX+rkixemkgcllgfkLPtIaP9g643ctB3Zq5AJ2BG+hIPCDVpsqGoaS/NhM3awXK3S6A8DO799
UoxkE6B1wmPm/GSRM2aVaNf5iMtGQtfYzJNReU4dafz+BKacMcSxPsm1ixYMn41PZqYZG9K0GYEg
1eKA4eixVTV+V03HhR06ycWaoOY3znxwxWx7OLogmvSOfajcn6LjKSXqyuzklsGMl9sPipwNdU7u
kYTiSLEisbpucb6hG2k79nfYVRUVWmoCgK1uHwB2kOmJMBvXhJNxUIyAyekapjqZclFmG/HDHPfi
Maoflli+JmBiTtwh8RU/Q7k3ml1TO0jL5JmfgPR3xyQuzsHUPdP0vfxQdv2ObTZ8ThGujKC8H1mc
206bHtlndZ6R5uB/i9BE+6v5wjlEj5abkSLMNjOdT+eGrdI5q53oAPjsHrwSs/beabETY7TDiTUD
rxzE5bcvulmS877NBI2IFgEGasxS2BVzpy+L2rmmNZ2mqr9UBCG8JmaNjC09uqaqhCCRsEdWlr+U
kXPKh+SACEo8xPys7KQ9pJxO1xgL83fcemsgeM53gY3UBxFaneiB3nVzIHaib+ojz7m+T8ln7kfx
EKvbjCTIOmKdk/tIkjuk5MjkUFoM3wnX75CTnaYevhJnZ2UaJvllCLY1RjUaCvi5sonus6RzrzLq
5dFenFOVNt8bcLsPISzjhUdjKip3zdmyY7GjJgfF+rSIz5wW5D3eLWLweThj7G6+C8Cfp1HnpdeH
ROdzw3ppAzrYhRmYcKRqMqq8vE+LjdGuKuzlmEy964Ovvq+6NL4oq0mxUiH/UyWNy1vYhIDGuMX7
CUg2sOZ2JxAKQSsvR4pFU8+NBnczz65a9VLPHoUbr3nPYiDJLACulZOc5yA4j0M6nQ2N7kwgw17B
LUdXstZtyO+t2b/bR0wMwiPWQHLbIHOtR+UV0Z9xaeygforJ8a2A4e5SRD1BB7kpgJJs2sq4r9py
WZe3x6+AAOEXfftjdsJvSzaYXjMeW/VU5sS/SudagcRfTbd1ZCSRiQ3w6tAgsSpqbef0ARbd+AOC
y7IXhTZRfek8OGYyryH16td0uet1C39WVSYb6aSAkZlZ/yd757EcubJk2y/CNQARUNPUmrrI4gRW
xWJBy4D++l4Ab586fez1a+t5T9KYzCSYMuDhvvfaO9J9kILQeH0ORY32Ptm0uuUcLT7pKw0Wz24I
8dNkJHxxPoMkGPQxoqMun9acXFgbBwAApZjanTIj9ejG8kDgTW2L/Fdqxe/Yo9YmH4JHJeAjgaN6
jVUES04aHyxZn0Elo/3gV8neraZXUFP+zskjd+cTO1wNdczmKvWfG01/zvyn2oodmKGRd2m8ImX+
GW0LW5V7EWG/RUuEadxqi00h9U1fTuaRk1qw4YvQrAcIHyvyYek6T0POomxlv9uWpnZnFBfH7YqD
1WgeXrhmWGlGaT7XBL1plry0QfYc1WzBOuIKttigkgPnmGGrE5CzUmlT3SWe0WxKDWph0WodXq64
enVC752E63pVY7m4WXqAZBC78wofgrNCBs1pfOzBUoXkWDKE9deT1zjrvsP5DcHvIEUXbXVQBaw4
GAPAVTGZ/OQjbu1VNIYH6cQ1bkGVbFJGp1UoxreadCum/nl1rS0F/M+sHzPdO0Jtzh4kpO49kejg
JwC7FCGshpip9TqeTLVPEs1YwcmKD9AhAWkTh0mwzfOMI2zGFMR6cpBQx++KDlsdhvVwjbU2WJe0
dL7HFTPavqmY21ckws7rk9ZTnqBFnPtF5C1h1tUflwsH1C1Refa6oWRdG6CKmRhJK1w7IPi2C7sC
sZfcGJr81qd8MEyFh2VqWbZryDpdisQ69YYn0FbDE9PvfThhrI4J+UimyKWoUi7Exh6HDeSMDQwz
89on2VH5AXSqeXNrWD22JhN26CSBMw01ZZDJKKpK1VVn/XpAovpQtGaNU5pzs+m00yPob5+VBgtx
g9vxagkMhxND710G4eVEmJ+LTjM/a3jF7+yEuYw+RBWEZSxheq82JsXDTmpt9IJEA5hYaTATYmoG
w8d0H8YT/WRx9B1kyVAA2K2570FQdk+Qdp1taBbhvptAJJPK+9j43WM7BeKNCcgDBqVxa015t2YH
rD1VqVvgARvNI3zDF03DRR9HkBVYh1alUYeoARxrLwv7GmvTcExNS7+Scyr3dit/GZpwrmK+6Ons
7kvdeUvig4/IGb5vgOoXC/kwUeCsDMqTrbIIboIdj9u0dh1O75V2h7cihBqhE/kG8SIqw+4u+esC
WfDIALkoaTpBuKnju79dpIxs4wKUQ6V31WpodH83trW65o2hriGiecHbYmv2C1gkF/ykSs6EZ7yP
KjXv5x/ckajAvEzaWdkXPmu5Xx4Rp2brbvI0KkZhc7IpxzNmf1ZIR8Iq4NOKbyGRF+ivKDDEgz3T
HIBduNuhsrwHWgPfMNL02ylO8nVBSgxPlxTldR3SD/EdO9vqhGvOEc2cqpPIfq8YK1PUEAHSxm8Q
781LFZvW0Y+MPRTgEPIHGMgi+kXiY/jN34zNDnrsiql7e+lSZPC8kNEL4tgVNZe6tYKpXoe17rEa
mVG70SMvPnIgV3f3fIjKexwTyGagXCzXBtjYGwfDIm8ZntWoYEPR4D8C+bJS3YY1pDu4aPFd8SMu
B2aDAmyP5lfVdsB4IVqVHZMmtZ7UZLLauFE1h5SP58yhONEDXh4LtY5NDMmlGfLfrmUNp0iN44Pe
ZlunteStbcrpAaMMcG1ZDvR8PAbRk12sqdc7RurIjnK3u2vSILvTlIUXGz/oMbSdfY6E8a4edOjY
QreJwNHowuXZqWHueefzCW5tq72CSumupTeaZwQCmN6LCJRGkx8mGKeXujKuk8nIv+5q4zpAcBb9
ThuEvkPPiiypQcHpeW2wph8Vn9GR+/CJrG8ZkRY93JltEMATL0AIrVk5442X0FDtoOXutT76UbZ6
casl+IK8qe4p8k7ooa07CuXioZc+ow/vg1JPf2FDtYlty58x2PHZTV2mjgZkrWGcoIVNxNg5teVt
pFbkh4GO+zozSoJasiC4GB1TYmzA06mOKP8yh8oNK0t2YZFwt/6Ewbrm5IQOs66e8smyV1prFT8R
f+xMA+2UKApQepEPdmYQHyYfi5UM/OB1LD6LrgdT4TjBxW+14p5STeCaiEOYeU7N5DknX0wfUyKX
7OkpNQ2Sx2W5H7Pfeud29xVCgQezaMZjE2H8jpMU8b+frjpNwjVyG/PgVvQNKtJIHoC+jcfJJZaS
FGqAKU3tzk+7f0ogDjodR67mWJ5B2rdlwxPSPzxpUXkYbIEhJWiOAuUpJ072ftj9mXs31kNqW+Jc
GvGbq+nFISvShnNBzSa/rinqGoIHXD/jK2KrbAtHGnukRh5hFWXZI9oZ/14bPnWsW884yuxnrzkH
AcbR5QqpG486E7KbYYT2s7Loi5qlPZ6Wq05jesT7jfF+udoaqOeTyVeb5WC2brVn4uO71XKk0rHd
O3JGL3Ty7eflDxCc4VDrv66YjX8jHYHm9fJIHLrLU6KC89fDaAtjwyLd7pery09WEBub5WBf95v/
IiAp7DSlZk/zgGhpFqQQ66R56XPSjUYvQY7fAcoZ6b5jxKUDqJvOOxJuWJQ18o7Wc8mYKi+ZkWrP
ohy154awoySs+oflV4Ov/SiTbrou1+ijhEjd0vy0XHU00gO0QNb75So4b/hrJvE9y9XINWxWD4Ga
ej5ua+bJlS/T7+VG3c20+whZw3Lb8isyyeh64MKYH8owq//xlNx/3btUeBIdjIPLVSekt206aEKW
q1mHgaYnuRZTN/+o8jjpq7DoNsutZYwgnTMpxuX5VjxP6Q1l4uvyZMHpJY+p1Ww6o2E9knFM76MC
Kjc/Bh9LHDbG/G65ZrP/oXLxJ7IaOI7fzO19MM6H5daEsdMuihrkTvOtCBi4wZQ+X2aOZKoBGXmh
t1+PgU1QfidIXV9utPCCP+F5+Lrt6/5jv+krMhqWg0Wa+ao3pDAut4W6xlNxbOP09XxSLL9VlxGG
Of8nhBe4JARs9OXWNge/z/vXfT2OFA7NxShibLLzowz8qb43e+Pr3cwqX3922HqZGIliuxDbYs6o
/XOhZextfWy3VK1wQP+6cfn9cnUQcXmYyH8J523wn98vNy5XlUZajvsVaWs7I4I97vjnUL6WX6q2
s4/L75ej/LlxGCLj5CsTsuF/Pi533mn/uapgbWIz8AtEMPPR/xxgOR6BSwFDn2r8OsLf7pOKuL5i
KVkO9ecxJT0e6hX9iXCPSp140L/+8Z/72F5ToSOnP6mrAl77cPM8M7toSNTZT7ZNdnGXizTG37Lc
FAZIWbTIluuYWeL6z32Wn5aL5S7Lnf9cXX6Cw3uzcbselnssv/rnv4MryH8SIpbHup3Nb//1Ifw5
9N8eYmxXYhNlKXrM5XH/v/71n8e+HFKO4Q9CvbTd357en2Mvd/nzrzvG9efJu19+8+def3sEf3sW
fZWyu8KMhVVwfux/Xrmv+xvu0G6DJJZrQxW/KNb6qw8C/0WV1JhRRD8uJO/pJRvIgtcKndnwfGtB
tbQJ/QSwyHy10fp6F6SY2pY7JxM7lGouyr06z19sxLRHEHzFermz6CGyVVkw20a41WyM7lY0+rfl
T+N+jB+0qDkst41F6j913cvyd8vFMFHEJUX3tFzrk/QEPM+4/zrS1H2XgGBuy5EaD+eeoWJ5/jqU
4LwlCBn69xNQMNBIbwEAPj8BIRxtW6dtvFuOyylY32etbXw9gcoYu6Pms6Ytt3aRN56nuV2fddV1
sHv17BcoEhS5gA/hIPKDOSn3kCtbvxdDrdYUX8XPgb25Rt/y0xq1z7R01EvfG9TyZj2ec5HWV73q
/A1NDfvVL8XDclep6hOWkem7Te+BdKERdXeQNydjSr1d52fWUxcMJJPEQ/EZtaeitbJfNtBJhLlN
8uhRyO9t5grHzOqTe08i6CrbavxhjPZmOb7R+T/KIA2+OQHg5tQsg0ugYvdii5DudFtnr5iAnpfD
04w85JNXvHuzCzlknnYHBCcgZg+ueQ0/6qmgIAQWxjP0P+K5VpvK5oG8EXFIMivBnpklxVqN6o4q
RV5VOQVPUeq5B99FCE9LIy6wPFv3RSLp+5Ra8AQkIjom9IJWy52ZKIRPKDMJKRqra0bM1GOtXx2N
t9ke0vwNv7VOi4L5MRKM7K3S2odRUkrVhi4enMJ7WH5tSxWQ6dab2+VqHzC/q+o+vAWuqb10QtLv
569N0Trw23BNFnZuUQv3wn/G2T2BSj46o/LRGWOQRHOafzRaeQZY178OftzuUKC7R3zt8kELKV5y
aDAfsqJFG3jm6+DaFc41HGNpMEwPARE/X8fAV3kkNNl71UuLJHT4oqcUT+9DpMuRYRnHgMZ9VAFZ
IoNXkvOpAEps2iHz8Sir31jYQSrBisChWaYG0xurYHKFFflQOPm9FZfgm/664MTSnFE+0gFbfqmx
nfn3j3QOi2NBBW1OWUrgSjO7xvsLFLeoJVyxmi9tNaM+guEyFQQot019W+6zXLDZJqhjvljuZmaG
SeCMLr5lUzztl79abvg61J/ry5/EMLh2oY2S/O//788hGwW/SGQdtoeJyawzPul5UD6VOS4ptiav
KFvJfMjRfXtOHL5aestnNvXCbVOVwSs8pIEULOEelOmcE2N0JoBf2rQudHI7/JCenmjwk8/Xhj5O
jnqe40cmJ8JZMSAIzuBn7jO/9e8Y9P+2jCqJyG1zbpFgSBDAAF5Fc4dguSC5ZGVrXfnYNB1d/tSL
djUK/dPoNFW6qkOQf4nbd5ggpLfqHLqNwJKx34aTtQ5tBmZxRbxfGirvXHcp0bxBT+wtcsp0IoHA
SG39e1wjPe+HHNVMSiU8MzrJXHBOEQnBG4Mv1dpEOCUz7QCa9jUlI3rjxZ3/DRXFJXMb+2dvx4ci
y28Q3dRP2hyHjlnmqU2bHrBhhfIM3nAEe3F81SHxjZgsjyUwkiIl37sBrWHWw3PZKsIfOg3gdezs
DP8suyDa2SMpYZPlAxXoyL3JW6ylnQ3lsJnD6vQngsI0hmmSEG0ks5sk/JY3pKyDD1d0PuhPdwNf
PKfQ3vqO/aKXieDICoZ6iv353MiaLWo9bpraOjo5IZVmS0eo1U/JULoE/eowjnOwicAGwZBhOgXB
Vj33VqIf8kQvcLrsIOxlV83ncFEbBgeMwB/u2L4F0q8fBJumLQvfZ0MhiQ02zO6daYB9Xtsa8He9
3QNaiQKN9UrHIqi67xgsxo0YybVJqtQ5mmXzWYdsxsu2Ow7FidzsZJ8NVYC8iNmwlYOJR74JBqEG
VoYOD4Bn7aFKa371YbcLuzoG9uOvws54byFSP4mh/ByL7l6ZMngM9JR8Hzne+1P04lnap/CyZpeN
3i3jeR5qBoRr0ZvV5kWPBm1tuGwz6P29CCsjTBikh+1mLy3UczHgO1b0s0NeUXcEd6fn3tERG5oX
0ZuwsEzKqxdqPgArQZ+8B2PTsxxVYIHjhLUpHp8kb3tCT1aTxTMdAvJ3BkHuh8O74OKMsvV9LKsn
w2pLVMn9CUI+O0oxJBBQ3Wzjp/qBTs2tb2OQumZ8MkMjhQXRXo24cWHAsbMIaBLqvl3vDfdGj9uC
aUJkKf3OjanigaUcyz4++BaII3Buavc5ynxLTMjsZnepEkufvpVmIRu0/WCTTDEJRc5v1PYQEgFR
lehMJ75yB6m9p1I+jMj3OeEzvI6xyTadupRO892sD2PCWYLwVozsPE8hSYNzC//VDKrvCZ80gKFI
szWj+j6VKgdaY3920qB7/tcF88MX1PrpNg60HeJd0JJZ/KZayLkkCO7H0qLVZ6bkL1lAwGPmTkzi
7S0iqnETtyipEDjvE1DDK6XIxRRwI4OQkppOL6ipqj7Q0AfbIFMcUCLZI5ICsyltjS2jvinzLjjV
Pe2qAEEV6Ud4lYL+m3E3aPLop5ZGOR1uR4IwJdtYDgeFGhTrCqWHgVnCwKs/kF+YY8xEXY8R1FE6
Hm6ghTIqt0ZGpuzoHdLA3ZoJJR+WkS5n2Jrp+i+rCh4H1/2ZJ1LsByR829K1L3Xuwgrpny0C4X2S
stYgZWydqYB8poB+akIGV9ZUurtEByNlzvgtqUNjY5wbhvFBoUFbtZjKV20F9UcUDj4U92B1Dr3f
EfpPbD9UnG1XlL7l1pfmNgEdZ/WOv89TN1zbFvAuRfZgpctPL3vrrHpPkM4tlSMbKVGh5Qn973wu
1ZltH96Z6dwI6iO+G7toAjgFSxFxH/0nRE4Eu1TBRdX9997Jz2ZttgcwX29+XnanTG9+EzB8HWhg
rEIDSlRKLADu3I9a8KHsXLp7rvkr6nJ1aIvglx1xN0fzrgQi3oascrfSxwlUmXzsTQH9Xbb7enDi
VVICY5tqlPvK6bVdmeuf+TC+8E3ESuvg7zGC3Dk2PX36JOK7G1UEAVn+ZEH8LuYkDohoXd7/7kyY
f6m4mSY/6sFVpdMxDorp0E7OW4dXXOjkYpWjug1dgjm7/cgC83uUxuPKF/lnlo/x1WmTcNu6w6fp
HqIq+hFo2mME0CBlIk1xmmyV0QzPGSGJJGl7+5aZuKUN8ZEF/VnVBFamcVgBm0mBPGWTuLTC/GUL
qz+bbqFe6pqyzI7tn1OguyutKs9JTvqsmfeEzpLpcvZ/CnFWvW5e43GEopEpoE8hkJ0GKNqzxqTD
T7A9wKq5GYVp07ee54StNXJS+A0fQKQ3ZH7R2QQTrU0ioP7sZ28hMlw7M29YGBhMWgpTjW/6VxEx
zYkkPexyupYZIVDWRPJyQmk7wZ0LKCNuTmKma8u0wVjgLlsQV247VAScActsYWdhlnDfasmQsfDk
b5dEVaLyxDZyLfPshpI1uSnuRo/TKwpajJSFOoqAkAOtENbZyp4qCtLXrQCUftSrYmPXBohdb3gP
gVKuwaWIgxbjwjedEbmC0p5Kg0TiPLXWlaRlOJnOa+/1THyb5lYkaYMlCeOkaY93nTSbe6Ii2Yuk
lOmGZTGx0lMy9FK4QHIkUo4hyY0BpQyL9Fsetd7W9pLvtUROHZqGBT2viPZVZmiEalusmLG4YDX5
nAxsQazGJaY+kkz4YeNEkbNHsPTe4r1hi6jrW1OHnyq7mJjLGktJFbnyREZTwbi+3fsVkbseu6wm
wJjeAjw+Skw6zH6jc0QKRZmwjZN+mG8AbdcwwczxpLyOKT/kfduth/u8hwQ/DcVGD3DXyFy/ayPU
pnUIEM9KghcRmr/NPn62TLODOtP7q0GWdw4p1HdTo2hfEGnzVACz3jGZ2NZF5591lPTbqjKqjeAl
P2ppO842vIq6Lt5LHeyuluUf+qugBLoViOpRszcGagiAxQH97mMYMas2q2i81jDhkdqW2yx3TbAC
TYi/Fr0FOtP0Crc2DcadY3rj3SBan8G58vdumv12OveO3m75Com32k3Ky+YEbBRKo5MgZCKMU0ws
opJgUbdlLfFma9DkZJeS/vFmGExCkpEFnAH6fy+Tz6FOh22XfOCRnT6kzM6QdHdalxvf3QYgKh7O
3q2M596r+mvSoXsV5yVBsq61lUbeI0HNndgoEXCWt+YA+Ml81LooeUS9EwLASvxdYA35HUYTEs94
R84Vupu83TgNs3ThPhc4tYBOT6dJOr+mrs8vQVwGSMTmkkLFH2nbuQBopntpyG3smsaK9aDaQNFn
RNL4lxpyNmXZ2K+NVgSviaSuLJF7cLeJ4mSS2Sryhb5vraE91MCj+2LwaEx+1HWWnI2ul7zKHd0D
X8/2RjWOG8fz9OOUR/HG0oKK+TKctLHvGbWM+pEU6ksvNXULnKtUqnws7HSV1OBtAssKdrQREPUX
9n1YQpUcmWAck8Do4CYZaq+MJFj3XgTXt0qaneFY4jTKAC6wexN4ap+Tefshs+iuR/26TZtooCRP
agCBeMHroul3NOMJMiQfchVoc9wzqpdd3cfdfYc58yQqREeWeqqpXN4ZUNob1+rI6HO756kLw2NT
Fw8eafY3nC0sSmj4DqERrzM/tu+6oblzjVY9jVUC/LArr8LQMNkW4jQNw8BYC/FiNJlEF/fNXQFi
Pg880u1ML4aZlJMgZPT9cZgzyRzpkvrGeTtKmFvGickYyCVqUmuYvmOTHbfI6T6qQY8OAa5MGvM1
JJg+jrbEDhJoPsELtK2DEtbHVJnDAX62ekRGiGmiw9LdM0dS9nGqE+2pgVa3tTzrisiJYLsRRcJk
p8al0acPolx0JqMMXwgszTZ1pFrCbkg/DZp1ksv2abmwbXiB5H8bHhj4rFKntGHhtTXzYpDd3hXS
PAD88BFvrVTbCxTs4X0DWG2V2MkdyiOTljJiYLBP1f1yYSuAVk0vECBwy7od5421aE37lIlkk7VG
vUsx/8KLMfJ1rxXltm0NXi8hHuKYodBq1FJjPaxxAFoH9h1waCNSXYZ9N8BVaeaLMcnEOkrcYFtn
lv9Q2XeDmURkFCYawl+jffGtCiAatdPWQrMYVyIgTEjCnUwL/aV2iscmzrZjNBnfOs6EVQ3VA4xT
uFeZab4sVwMkgdQhRLPamgy+UwmBHKte2HRY+EQ1+z4nnUHX2JlBTQvOedIVz5qWZrvO8nx6Fd/y
vg5+RZuEgINdVcQ+EYjqDUE9aBJPHTrytQYvZBtZG/dNYYV3pO3EFqP0iPborR8VJAenL0gKFd86
rfmAQh3tG4ZGET3OkxX9bHqfl29AitOnSCdG2qQNegAH1QybS9u5DgOJ13TFtA3GT6yKxTgcAE+X
m5DYB5J4tb2uceJXRIrvJ0QtgIc9tALt6NwGdedjtJtPn+Cw7fJnTIolDIJB22NW91esZQFaXZ8o
owkPyyT9My5+kM2TfLJj1yHsqjWPtldml7xG7OQFkXkAhIxNeEY8etiud5WRa2tnoIJpSqIR1KDh
mI8QiaQALlvRlvs6TT0QOsX/oJSerYJ/V/eTHWgy5dBtiZBel478hx+H+DdUth6Oags87EU3071I
ZHyIsZhSVs18Qf1Xp7XeOdXSvWpEdOiJY4ic8BzKY4dy+CxiwmzYTLe4OmIRHGQlh/tiNMOrnxgW
hGJxbSonoEEHNNCJIHoaojF3llHewsy/83MPeVpobJa/G2X+bmTSPcVKf7fz6L6JI+PMcOUTpo6x
71szPMZOiDlOV98gAgCsMHMPENQEOcub/FPdAIbLhTp3HcOuOGCL2EpyvCskVVMcPFaZ7E4phoJV
OVc0VdoyjqrK9pzh/a3iXD+UwYRk00rponXa2/9ftP9PX9v8cgNRMS3DRitN5N4/Xu6Iol9qRoFU
CjrGuivMHxlWm7UfUaF0bZyt01bqmKwROkjNzUBNRgzz1QyHMix5jjzvBmog2hvQUo8U7Vgp+zxe
NyBBV9IpI2bqwJfqTDn7avAf4mwKNmPyAPavD/8HT5mJ+fOfnx17Zk2ajo5xRhr2P4T/eVCJvEFK
s170sUnefMvIEN+l0guuZiaBQFE6bpdvhEsiwSjIYUHpZdxM+VbNg6BsIG7Cm9rybHot8t2quC4X
ZO9UzhTBh4RKMkYDTnLTv2vcmm/oLMUlMtY7IOG291OHrJD9knM1MhpKY0hHyoB9/9jhGFLEtIzl
OPzsEHFT8sG3jUaxz3ugwEVu6Q8I3XZ9af3otWB4YwM8QAT2VRjfYQXBUI4VjXBBb+zvAwJWPF28
A9LzieJlWxFFsMrSgCisknVxNQ7etGJx6IjFRTiXzqeCOamEOihLNj7fGwS3k4c4A4S89MVVVbW6
y35PxBH38g3e08zNaiMM0wmhToXz9Q73xGCtOSMWYHSHZ+LO4mPXyWhnpvSKnbQZiLCmXA0SHZd1
J38UyDUMaN4CDo4y34hCQrAOJL+pietyZfldldpqqGX0SO+p3vXQGdfIBp2TVsFHJ0sRKwEeB7SB
RzJYyZbTKSZbK27eIcLAi2Cfqn4xlnABMGTnyqaiaZo+X48jin1Ph24ByGTbN56J/LX5SVQfScyq
2Lc0Uy/g3c4J8T8F8VAHEycG8SDU6u2UErgH6Xgd8sVFtPLeZZQB8wc8FYgNWFlPJCaYmxg1w8rB
+bTCjiJoiU/3ufR+8gTLjRyrELFGZ20rlxjfQWY+xkbxjf3BJ/3I+lSa+birVGlviVX56CJqAKnI
kS/SHg0WCmP2Bekb6//wCDhl3+nZ8+hY/Zuq6yNnt5kwHvrzgr82Ax6TxgMlUzlPx7NHH7pu6FIU
3c3Jkuop6DygXUhA1X3aMgSqk3q/POIMy8fFjeN1zWdp7mb5D7rVxZdIs54IzkFyDAJ9HXZVtrfD
4dey5arSJt80GrKe7mXgaLvl6x+y4xJk/q4ti7gNOcGR0IcWJytGkgLuaqSQEQfVhdkbGyWdTncd
vtZpN753MZ8XfxiP9WDLU6ub0ZtZabMC8KKFdXuvIt+4hqa2ZX72jBIvfHKGAb2lROfaaxgG+zrd
sb8sH9J9SvYpw2FHvHAq/9DP8dTzD3pKQzEvRUmtyu8jA9pzPnrRbcDBEeXi0dVEjuMK2CPhSto2
MryU5HoEIESUnM1U++F7Wve1Vv0f7+vjvw2unQld/z1H4Cktuk92LT/+C+9r/psvkIBh/8sG2QXN
a86v1T3H+U+QgCGItEUq5jFKRmIt8aD+O7dW2v9yHUABuo253xC2w9H+zRGQ1r+AEWCEphVAe1Ja
4n/FEbCc2d73N1OiDq5AxxYO5WCGEwAO4Pa/2bu8wUJLmluYQhw8yj7S3Vg3/F08BvVOsmaG6dit
xy5lLhl3JNCr2bYTN/Ud0FZOJ2CoV5nFCCBhQBHl6imufRYMLzmTiOL0YcwkC9l3rYw1qnaIKE67
d8L8R22W2yg10qMXhM0610ipGWZsTtshemw17ZDWmEFSOv6Q2QttI+NNjmEJvjMQZODfDHyj5GI3
BeMkRkxOy4arExiJ8xCqShTr8txPVP2xz+/srF1LVarNYDnVkQjOQ5LDZ3VzvA5tTnijDrfUJk11
jIS1iQzmTeDBUUiiQcuJrsPuhaEkbs0t3ZOdUxICLx0Evt0sKrdTATcm/4HpxFhjFHkN1aA2RITj
bGkOUWh99iWir8HixKS8djfqDBO0Los3AjO76gfo3b3AY0gibTUxbTFFRZKWDQu5TixGnaE9YlMG
HKrIdgwwGRvlNkxM5gOBY8xTmjfV+bepbLEJ6bM5ELDIiiH11fPqRzZC1nrIiQ8xYSqVkKywBdnM
D3gv6CYdPAf+jB8wjmpIouhZaVbMkAgJ1yY0eyXCyMImsK8BbsPECH+hLovVJIlwsa0sWNFkQdMe
oPvrURSSQ2PnG31SW5EW9tYerLcqBgZv4JKpGEkaXf290SNI9GX1PLhRv2rpCq36Xvs0teBVa/JP
WhmUyj5lmmVVGzARDOiod9dWop7rwtv1sTutHYenibyWl6IKty6GhI07QNYtOXF0ysoR2MMrIyB4
4xSp2ASB32/SnACnPM0OPMWUGVMNFL8BuYmtutiV4pthaeUcvbYGtsVDHutXUOklY6eVbgvwnrhZ
8feIVYEy5xjWDbwZSY+sJVAO2sRe0v7f2r36ThQUBBATwgN5HnM7fms0KL0NXr+xUUBNW2qKyH8j
s8w9BfHgnKcUvk4dM0ipOMGwUwEGoUDjVRvXY5fTWtqLjp0/NTryWc3pmjbK41MxNGum2DffZI/V
EWmcF5P1mLdjv8vagga+7WzA2VPf2+VO450pxv0Q24+ZGUR8D2Sy7SDTl3wW001jTNBxhYc+Px/f
W4N5WziWez7+dCrIr9RRFdvwdhBMMizogMG1eKqwX5nfCGGFw5fnfNrniDNBiB4tl3gdUT1a4n3A
4rRuGJZFaB/difeWXSnZX/YEx7opDqYxQJxni7LGjg4VhJUEgbq3V1aLg5gPvOnm390ugPU+DfoO
NcC+k8jVp5Ktut8TkNXIHvoCylXNHKhsbNrPI4x6Ri4f9WiAB/T0ck0bjv6dC7nZ2qMtVvRGiHSX
YIv7wHtwOew6oeRZD1nyjKSqOg1JOwJyRTiuOpxM0VRvmdvbqy9DdEEHjl3XyndvwRwuqSrSmAeT
z6ME0bYqnbg70EIe/aTEeoOvEltsbhgfPYv8vrHrQ5pR7poW38F2BG5O43I7xnxrLcjilVaLTTPi
9nZ7FH6j7T7AGiJSLA1Z3Qz9rIf2mwyTHCo/CjHlEj/JLKD1iTJIvFHftny8FeT6YjoGijFiGvLC
JIi4tyTvHclg8EC4ErCmNzN23jGP2MNZXWMHShPIkjIe4rUzMk3CmkobpkjBjme/Bh3Nq3TGel/l
vJUZQrG0JlmC+A1SOQR4rFGNzjrm060c116pgmWm9rUHJ4hem+KKwzjfJ676aCbtrYjib4zsWXky
Db6kqT8GuQGvMZ8OU6Z/xN70XATecVkqy4jBJsVz4kl1odOF9gk5OgSwKfMDip7QnxuTZyCzOoaq
n4j10r20m11vjzTCfJIjkbCnYXhA418j4yIoQPDwrHfsw04MJdL3AJSRD/FTdOoXkwd05r4Ok1CD
nVejVzpVWrAxjfShnZALtI5I14ED89nXU7gaQ6hvoinC2KmDdCIhi1eCb+qz45J0jX68Iq8tUU+w
2teltHqSdJJfHus0u5gi2NS11UCK4Qw0A8rzj/w/qDuzHcmx7Mr+SqHfmeA8PLSANs42m88eL4S7
RwTneeabvke/0fovLcvKKmUlVFIX0A20IKGAyAg3N6OR9557zt5rb2lKesl0FISIVczKfRyPryW3
ELkzNMdkFdBt07yPMP6DRV9tAy0l9C32vHlEwAdQDjmkGDVBA2EMe6gdNeL3+2vI60Pcq6FFyAjZ
uLQNZjQ351KAlp2kuc8BlGG53txQ+GYPSbymB21cKi6tdDWg+RgKiUObFKucckj2Htf4qURwzsNO
/wv7AxO0yEITK9dPdNFcPFqyvRHAKDQwcvNS8NsYFwGb2mC3tDydHOIdoXUq0G/zU0xz9Uq2gTQi
2RlrkSezuICSiDH/lC0evxeKBB+hfUaAJCj7+1SmnJlnbikzgmwTbjylHN668yj1t41oZ5tA+QSQ
+bGRSnILp+0bMSuN0y7Zu9Doh7pENSonCO6q+tDmE5GACxi7YiMv29SUR5XVwFl04cG04FbSbDqX
+kQyhJP7tRCttqzWH0W2aE4bgTnZdIauEWRFGOvxJU4yJk5NfF6LOdAlBRhwvj4mRfZW0lFRwRA7
1n2IphRwjHWCyUdzK5y4MM50B3j8RvTrdOwmxJ215g4d518lqrD25ePgiPlhWMWSnFeLeWCs+ykz
aH2FQBOZ8W7ECeLRaz9VTdE6pKnqcNYO0Txhf5NHJ5OZB4MGPPTbOBxGWAzmEq3HEWNoYYyumqm5
nxWs9S1sBttQttnR+7tvrRAR0nS0akGFvzMPXBzYV+zbhUELPl5dVa/63cJyvJsb0hszvSyvKb5k
+K81GX2bm+FIDPRxBBXOw9yTYku6GuVYnWLClUyfsIgbCSu72uifpLJBemxQZoKqbLSZe2gwZweb
mOTOG+B9cQG+szSx12SdPSpYogxyGOCSt+w0VuUtJHqTgwTSkTBhgZ6s6sQER947mtY7RnNJppWj
4KbCdFS0urNuwAsna2BqgIbP3npEhgBnw5XOEu6Mvr2z9EHYbZXhRscJo4wLJBdv7Ja9zuMgPTMS
ZPUzrW9aDmCQnjEeWWWZPVXtrqRcat42YU9pulj1ll4jopBxZrckeNlM2P1LjrERBecaWnr+o1HM
xM3LipsX+Qm4D8sxhYooxHTAEKjcu4L05ixadZ6BPg5AOPIMvBVOo5ICqcbqDpnFPZEugBHYUL3v
zASrXjUYD2tkPRA78LQm23LutHTCnCELTp7jFQYJjGMqCZU1o0zbBG4jDtAC4B3sFYHR5wIRRPAR
+hn7u5ZqMoKInFIVBgY/SRZryeyp0ZdnoxiBomcRW+GyLwUShplNU5qnTU6JiSQAgJKz5VS/WZrp
thjj5R8yMoASconIXJRY4vWZmBg0NfJyt6+l+Gz1QfjJoYYAYjwsmGidNV6x29Ld6Iz5JtDS3aF4
ztDLU1M2pulncxUfRzkW7dwyNtg4xICMaRWU/EtlQP/VknkY1rxKF0vACGbI8fqsW4T/4mxfxqpz
mxjm4sbEq+mb0dlWpXUYC5m2KI1HWQeTUkXRZ8EkS5jziiCXjXZs/Ug2ymiDxfIox8mXZDq7KyrU
M53Mqf/uY8riN0zPLPJb8gYxIPKtKX9h2T6X4nrCnPSQom8j5RbqJtVSe++vSiL2yW69gK/cFVh9
HnoQLc9k0yqIIbgXipQHZ0iCTbWoSZqMS1AQ6GjlOqCx0QzN+J6sSavk3PEYaNaZkMg+7Kd5QKhv
/SRTtKOU6V5bUOmZ2ODzV556fHk+LVOSNzr661mt8QqQEPKh1a4AeCnxLKHZgPnk35S50lmPEQdv
8fxRpCPze8ax60Y7nzXlpinxbRzZAAUh29Xp4NUtX6yFQR95EiRhkdH0uGVP4HxexjE1nRn2RpyZ
F6TUIVIP4EEaZSK4DmjORNT9Gjlc83ob5zJ/i/tvo4VSbJYg63DRgI9oQZnwUEtkqi0CE6ZoXUNQ
D7ahvRaYcGfVmg+rUIK1xBTUl0npUUuw7uV9azNDCUZMR3YWt9qOpO/JWTsrOSqLQDATKCbbUC1/
LaJDpFAkyubD1ut+RJaTW0PqxvtengpK8CsQV3dsDZ4nhdNv2/DaSUehsFjP47idrFY8yRPLW1kg
G5jMOHZiLI2nOeq0QBzas9njZa6BP1LogbBcFGJQ6m3O7KSlgMHQ8T2C8ndKeIyUNfpKRnzuMt/w
sdDyoOFnJ5aRICfDmWonlveygIuaXtahbWvBFToGhv0k2vdoQWRypoXwuF5JSCBua2QSgTAyq4Iu
2bhnl0ZF+F27eURGZi4gjskJX1UShkCZdusJuI4q+UmR3rs2ZWgP8jYYLaanuZYyKW/lgHCHnZlP
1UPCDHyPeJlbVvi+EsGxLzXBGSE5YAak8ZZsCV33xbQOaTu9k9+IP9AELWdtJl1OsZqZ38Z7Ym46
VJq1V7Rza0dtLeEoE48Ybi2/RMbJnZsGJMgCBBBp1wM64Ry7ZA9WKqNYi1fkQYwkEeSGS9Mck8J6
NLIYMpUofyRzDmR6QBuX4WHS++okiVJhL4adJFhDM6sSsWvW+U6RaVWK0nLQjIpABLOggbEURyVV
H2PIhp5ZYqFReou1zeCQK1sbwk984fgX6QR3QxjL+XjNp7UmQQpHamxxGjX8VRvnE3lM1O2tpB6w
Err1uEwh1bWtLzVpBPcVuJ9+RJsk+UIxH9c49TuVZ72QE/Fg5Pewe86x0vigjQLpSOv0LMyQsyuU
a7tVswihDbgEtKoRaTqWEed+io4U1To9yak2A2GtGT4rmBeWUiR1uV+/M1nonLxL3U2hsFObXnXI
2fmIGBACrK3cqBM+2j67r6QPHIRgANTGgc0NGHUUAgShSGEMNBWSwavwtCd16hZ49uxS6FanUs2v
WfwaU5xbspLcpKm3kCo8kK4qh8RqbrMMQKJh+WHkOnKEriOXQKuBODV/TTsAMJaI+7QxwEzGwLY7
Ujt33QrVQYpmt8wp/mgtgW4RjlUWP2cDOwyoo9pfMOQehhmqj5SRfZLDNrEF2mRuryzjCcr0g1ZB
lehHthU6HWwwlUbBWWa53XUjWV53NK5GjdGJywEzzz3MMKNPQo8dfUtzUIr554Iw1+1gHhwECNEU
P0V17/ogOi/emM/dpaDVue1apPJJgArKYeThol34URgo0xOM2Xa0FnUoj3ypmkgUh9BdTIL19rxn
p12pTwS4Yg72/a/SWm5d9CMapi+z5EzNBBoxA4E5CUCupWKlVt/GrnueO8zKqP+v0cxo1CAKJa9Z
XEqQARK50tAZpMCKCmITpa985BScDQKTb9yyjtqlz5o1EbpVfO84AbK1Z/d6pHZbZdjPMzmiqzie
ZYF+zJbD6NUswdk02ZNya3CikskMdEI7VdBC12KuBMCGwcIIb3055K4RcgNZEzv9DC8KiDJhaqn8
USXyuySWpBpBF/WlHA9kq3f0kSLtFjeN5jdW+lEKxXUR5c1TkmK2iziNA/TKxdEE+IGdBfoDIVsq
aSrU8EiR6ZQkO2uGiJyoC1xnHNirsKXuqDUaKasCypd6NqAnYF0bKWd0QNrIcThDX2Pdaj2BtFRv
wQKTS2JFysCqXl5zM3rdYrgRYzShIhIHQlKq+wPOmiWs0RSUTelZfNHHbtAveZ2ke21Oz3kuPXBc
1XjNT9kczV0pRGG2xOEi39M1l9funiuW2DOyVAr5D+ooyy5jlaO+WjPKnE8UOFd1aSlqx94ZoRni
b39pdCUYK6pAvR5UeyATcLj3OtPqG+pb1iYs5XmVEuNmvjUtBOJWXVkPuihYYm7BZAKDPM7GJRFE
DH4VHVj4D8z0Y9B0C9OoZXkRgQwYNUKiLhHxYb6oxnZtBTaQiKBcW8AsUPQUPiI70S4la/vuGAZA
Iy8PZN9sO9O8xep8WY0yWM3nRBaJ/kIi1IJ34Wi7pV3QSyjtiT5wCP55yxueqhylJZ0OPFe8WgfO
RmUGXKPf33WjPENk4rPTTq2k2F1UKn9lftA75c1cs7NcKj+ZKLOyCG5FNHSvpRh440cZBeqSJ6Q1
3x2vZv5mpIJoxxM5V3WRXkVoKBdm3lbhjsayXcnepYqKKtQka/2tYsEikE79yaFf81D+3z11xMdZ
erdnGv4hqkAfsRL5GKAi9nrWSK7zJ67Zg64TC2Zp30cj/iDEjB1QHx8sHiE/QcBD+lom3WsHBphE
ZajyEoWGxMIV663Ps8kZ1xhOwBLp0VTGbcT+4zZJBEi6Vp7makAnPc64jEbXXBrRhbdAskI3xHYN
NGIH7usnEljsys1lYnU/WeSwd2v6VOfp15wqUPwIod7kvuNGW4UgZ5bGoR0t11amT4WgUXlrjTe1
5k0jcWqXL3RbK0kZsNM3jIgHHspElkG2QebuhuxDxwboRNsz2R/02Y30cWp71V73CSgEJ5rQvSkY
7AYVDzaEiXG/tKLhqCaNt01BRWE901UFHYAaDvp16yVLx/FSI3pYIPwiEpiPjeWBv0GHF82zkxkj
HbB0IUbTEknerWOqF0IzfbLdHxohG20yOTAwlTAGZv5EsA/BkAqC+aWjBycJEIDq7EmauGDqSD6o
glUB5YidRRdF41TWVHQQzeZameI70vnP8W6dVBp4I/39MCxKmwvh8YkTEKmCiyrav7a5rDQJJup0
ZG20JC3ATHTPCSEnM2Lqu+8F8a6OVVTVztK5Gosyf8eeZyR3OcPWJH5ejF5sZJvbCeVVl8uasI6Y
e4gnp0/1wc76/LWR9Oeer3WnRQW4r3zGL6480xiEtWNxajfqKcgyOHZ9pSBUn+0V7wG+46cc3OS0
WEdsW8MTsq1FCIR5YlkYDPo1tDk54w27SLCmG432fVyx1ZklIuJMzz1BRQJktOo96mj2tplgVpbz
Uhrfkzj+0vrEaXUch3DzdkUtvZYL7SSDXBiUCw0u5J7GRaIX3F4yz3UiKA9Fo8HloTs2m52tTJSG
qbHwmXkmUnJmMQwvT5FIX0QgUpzOv/Zt3VSau30fViYGAKmFTNWIb6qMEpOdmZPHWO6nduxOqI7o
+fJ8IvOauI8RQ+TsAOU9NHiUZCJzOR84zK64N+qeiACIVqWpMFjVuRB03tHdrIqbdeqbOKqTxwxb
RRpPe2SJP2hhM/2p+0Bf146sTHoIaP1/XVzpFgqs4npNFLJ8QWqduT0GDJsiNt7FC59Mi+vTopLi
oKUDOv5dOdLAj7VOD4X0gFpcdMAJTk4syaw7/XdrqvMj/VwYPUr7at7JbL+OMv+hae9/CYU/PXpP
/w148KrMgPM/m+T6dfFR/Sn4kdJM7H8/zf3tJ/88zyW/yWSUB75Vkg1Ltu681N/ym7RfaOehRVL4
j3c0MyTN3wa6CqNeRdXZVnkTv4U+/TbQVeRfdOS1kqHqskQTHI76P5DfJKmMhn8/z5V10wK8K6NB
kdCVa+YfUMzgxMbZgi9K6C/av2oFfxmJPHX6PPtp2nFImazdWqhX8I1oPBv9DD8QHHAsO+xHz0vT
PwP0nMHqMTjltBCMi/qq5/pH1KK9lLON7lIa9GoZKhLpSlVL01Vvm10rCKS0xhi0iikDQqTlQuro
kkVxqVCWfpAcU3qpIs9npSfrlX5/+dIrjPdwyFlvtNEJC1VhWVjCz87MvalbCy/tNFbRYllbZ1MW
+CLGSGHYz+TENCJbUA3aAtmQOVfPZCIGEXCus7zGuP0oD2YSHCPpzdyAQAz4iEnsZg2olbmzqwa+
4M6sywX/dHGCOJu7WgcEksP2GBLDfKssWlXw1egfKdtzT5+MHoSQ34QJwuSukbRmPy1GemPB35Ne
SFdI7T2ev6CDP9RP6VuBmouPNjDdEAMp6pWgmaFqZcWmneWC65vExnu6No/VON/mMlfQQt8PGWt/
7aAzvXd45pn9ifVwj1Bc6q9eYcZVKgbhN9XCBJIB9AtYDM0W+57vJe87j7rqGwan8XlV5qc+XsWA
KyUAqdHoMc+PMH/O6qgwSMrpe3dXfcnfmJGilIw17GXk6GxiwWAXlNZbNOcwI/NRsstCvdRVDhw3
mnxTEVCl9YWAFrCXOKzLuSczbUCRtjYPkMoI3LOICarTUbVjUd1sq+0ZZA0xvGOiIXOV/RZZg+L/
P1in/juFV9ylHxLLy3+2Xv2vz3/9lz+d/vVf+v/9z79frf79R/+8YGnaL+DvNNlSMQPosmkhPvzz
gnX/GwkVpQggTFfMX2Umvy1YsvaLJTIjRQ+iSKJG9+CvChT+ytRNXbMsQ5FUFVXDP7JgaX+QPirE
cIqKxtuQ7hoZS/yDjpM0hFHL01S5B88f9KmBEYHkA3bbDKO1ZJa3dRb4spWOW+fUxuqVsrHPCoNE
ybsVlTnG9FnR5Ox0A1qR6sH6vfS68RTX6Ql/ZBAb20Xq4nPaw0JvPkcwUuv6mmnxXqy6Z4aLR+TV
D1sjXzSd/nal3AaoSfWwx7n6YknmwRjUQ8KBoywf56z15yi6NXNvz+3C4KzyTWF7XCxaHslWP/zj
d/Up/bpP9n4Of9xhSSz4qpu1u+9W//Qf7dH3Tf6v/6L/p19/Pv5ROx/Dx9/8wa3us4Pb+KNbH370
YzH8Zfu5/8v/07/8049fX+VpbX78z//xd6VUBt822yI7lIZ0gZ1QQwz196VVT2P1+aewZ1f+/jf7
8X/4Mn+92WF5GzK1jkiWIrv07252SWGj5aHSUWor98fgLze7/gtKYh4CSRNJdtHvWuPfdmeZv0Jf
zL1uaei2Zdn4R252JEN/uzv/+vkpHDSJCkLjHPgHoW+LZHKIAEU48XkItWN/it6xQIUILSFArzfN
wSXuY2L8mTwNjoGsNX6hyTOCe75Uoe7m3nLZPEKMb7nHev9SPaNKccFC77FAnWpXdDtmhP581OzK
175GV/E4Wrvdsf/AIXkT9/O+eBsYT31P9n1QhPoB75Ij+6bfeIozHUanckwH+UEYP9AdiBobrpn6
jQ1GdPQgsrtQdI13ECs+nbvFqa6QBV0ytJnc2KZf72PL1nlD1XsXaocyoIXiiS4shlD3zX3+AOTa
S4PqafEqpzyvhLqh/ArwlmJlob3Z1Aw5vfUU0XFZXKHfidVRXHwEHuMz7bGrEWCqcItwChsPaMIZ
JVD8UB6079YRO3O2Y49HVtJ8S5l6bddMx9zKdHQ5JJ/r9+oT3oUffTP3ADtvkQca+Ny/j44QVoH+
kgeFkz02HuP2YHONW35cLxzi+eVSYNicz3xMTyRYXLpX5sHyeyUSNHJIzJ122AIKjW8kzduZs9zg
6LwwoVixAt/lYw6rzeQugexFgVUF9YkTp2O5i7ddEGb72yHxiscmoPkboAV1hmBwgV7vaSd7qd3b
HIcO8bO565k7z/74bNiySwa5rXLLFF78vPmdS9i2twUwY235XbwiWGvcCW/y83YwOUqel3aHRO06
eljDeD3DBjXqxO9lyFt61L4J5+JnFYidK38fcSbDosz30zHfA0F2FXdymZ33h/65uwqB8Qb/wk1P
y2d6y131ZXwB5Wan7nIjONtZvNS1LtA80h0rKP+hcS2uyuy0DkfWI+nD/oL7Rt9BT7VTb/pQ/Iz3
PeynoHlZ3MwdQyzA++g8uBCkndwbXpCpBKuXOzh9fQw4HlFaNtKf2udHz1K4OrGn+PF3LN78UHsk
Tc9OXHTIl9SDjn0aj4YzOJtDlEEwOPDBHYkiZJfZYFFdvId+dNJLJwmXq/Fd+G7MqBd3oOJd89HY
G07nVCH5nW7iwrWyZccIowdUAA6MOqe8gMPwifhDGmDjsih8yR5c3iIfl3mcz+TF7Z82LiDpf/ss
kNzua/U4SPrgtR0xWB3CgF3LZ1fZ9iKfz7R1d+YzK27jG4+Q0t1ffziIHsiF87g2AZO+E2oDt/O3
Z2bJayAfpOf5sXqwfO5Vz7ymRwLcAwScdusirHCys2YTvcC7FRz9nJxTp/Ax6jmNrwaR27vZu2kr
u+ic3aZn3dN553g1fYSMPvnxTurlXnVaXK7HSQuTwOTK5hfRI7XRYQbn6D6JFQ5fFm+d/gNf0uYh
IDjE3uIQOO3Kbn0xXYitduxpLEg1r5T5fBcBUngdtL8A/2uXvm0/zENLGyWY31dH55NirOQyJgf1
INw4Tjxb4chXsOwtGzijkzsieEtbe89c3VvcKmjOJGT4Gium6daH1e4ciGPNDmm+9ojbEfZaMHnR
S8eCQSxkWGScIXZWWD/2j8Wt/a/iG2T5j1kJ9+0N0plFXUTZhMzpb8W0i4pySFzwiE/eEN65RnsM
vJu4wzvFukZP9X12x0PFwyt9oe0qfybH7ERausRNCYaJHibSm13maogUdtV3ziy2wUKvu3CeuWvR
T/jZMQnXAFaAR16n3R/QpPo00Hx6jyynbCukrIcGqzpRXG7m8wTwNbMxoOZkF3H4Ad9wGp7XcS8c
dLc/xPQxM0c9g4t973hJ3W0DMbKr54YHDLCFP7FfzLvYo81rt1zkyTP58jVPcqK9eIbOkDn9J/rY
8VU/Z2HHHZtcdb/92Tn9/T7vnORZei8PEZ9R8KTvZosE1l4u8Yt6yn+uD4LHoQEdpmOyW8SO6k+e
4m0OkI5z98aT4VdHCawgdlBjN3jxh/E4/6xfpjeZ7WySHE6dgwV+aCdUAHdt9InbFT7t6NG9K/zU
4xZ1K78NhPeC/5VviRs9IFS1I5uJBSCPh+0av5I1KO9jZ+I2BjCd/7SC9DMLraA+MBJjAgmh4Gn4
illnj6aff6SIR0XVw8ssPKKiIRuj/9hYWt7lD8R1VRtYyme+uPy/DOfZdOpbQc6gP6MbYU7OEgiz
j/WgPtJuvyEpOhUXBooRCoF99AyS9tAjQz2Vb0YAsk37RifQ+LRWVAIhjedAOWrHONDeRHfmW8/v
zaJdct24qZYguShe5mneyvcdu6xwfhLOfPsVO25+Zt9xTFZTXAjnKXHbMzwCh4sebK8obL3IKRzJ
kd3eVxyOwFegvUjAd9LbxKceQoUSobkysw/b83Sh4+XK+/WMYHXP6zuxS9EQdE8Gv4OdLJTdLUCu
67bf+pNBQq8TJU/Ij+a9dZE8+t5B5SXeEOD/Cesjca0pG6TT+t0rP+61Z0Abh9LVPpnmu1HYXIg6
8eNz5K9+eRj3nYfqVPQHzP7WbgmXUPhBqGR3bXxKpXYfoQ3ytrvgwOFZQg9qU6WE8q12yS9tX0lu
jy/po/iafRuejdoG5GC3YYEM+ipdhZDUhOOouyiS8HLuJJc/B+mlP3CjutmT4nXXpTz2+vv8Qepe
pNItZMGxWwIISJREMA+22oV+FfbjjREq+ZC6cVlgnwaSo3i9nwZA7l2JPxPWSQGQ7xGLhL0bH7Zw
eoQZ6cGnCpA7UB3GQeXgwjyPfhMI7LVy7mjB5lAwXjtqKuGSu5bNb3Pvj/sWsMq9ouRk06tCfo1f
8DhzXT0CtB2JC67yL+/fzPKKzMkpXSVo7fZGcppHdUGMoC3YCsVc7VsUHwzj+O3xLXISp6LMs2zp
gJ8PGRu/KTquJ1oavHGk6kG8N6/m1bA1n+IxkPlB5WAEwmvJ2tTecuqUPN/F7sxawGyRW7Hwxufu
NbW7Q+uX7vy8AbPPD6rLlIy3WNNylw9Cs9+2L23yCOum02PTpKJJe4caMWF+pu2sPRSf4ncMVill
Tf+lrReNjByUNafiYB7vt4/KFpGfypPlRtyT26EO+bY8hEiu5vMt2feaKPMkPz6CxLBzfzp0h/xZ
DjPP3KnhsNcvFm+JQDdbcBPPDIuDYKtUZqTIOvWpOfCEHQnp4KkTXMMd+D9Q5mdkss7qJQ6ia+9e
d+EUD+N97q+e6rVHykGXq2+jgrAlNlvTU68IDvY1m2jjazfZkWzGMy9USU72kIaMMlzDH0h4WPnW
II/7oveq7tqQ/hQiCmDwtuDHV+QVjlL5BALAT52YTL8hAKR2jd7yp/jJOMFGfFPf0AaAsKZNDFkj
Lm1kO0CFwWw5/LaEN09f7tR+ZZ5AOSJxVeWQlMZHVMpcrOp1cMcvlcKQItWWHijwbJFVjBrqh+iZ
XwPlIgKd1Zvs2C9P20EKWqd3oiMR6R/dC3LMjIKAyvxGxR12r7TcAtFFxPOZ+wJfUXUonYlX7M7a
fvSMcDvnFKmD2wXyJ9APl/dqc8lv2SNVu1OyVUysDKkPmtiu3OzC/wZQ1q6Lmx6z+5d06Pn1lk+0
i81X6IsONZoDGpNCg0rMs3wygh0Gqz/b47InLCdEK88n3XyVcptC2aOa9YcDuDSqytVZ/NETnell
eMB0QQWX6i6CI6G1DZIQ0DLahls9R2h0UwcVEOWzj3eDkvTMoI4PNLiIK18UX/IBxLs0NG1cnb4Z
Ku7qiAfE5jb7BE+sFtS25ErB8im4JocxVhbqnmJfcfjTbAZ+h84GE12j08sUQjaxVQam5lr77QPf
sPZiMRyqXebDGhflYfqwbkOgH/On0ZPDxQWoc5GDNWz266PuwZ46KpuLOmU8Fmflljxa3L2511MQ
qjvEp/uYeAgvesh8LST/Yl/5BTXlvco1Rzs7lJeK98Ps6cisLeTdeJUrufyXgH94Kij/EDHzZc1B
ziQzBSro5iQ43Uu3M+b/XXEGGOQQJU85sLp4K17RGoYoanU3CbfjcIxulL/+9t5ZO/JgnilOd6Y9
HbWvjNVvGncp0A8/8TFIZzbT4cZvfnTEQeR2zMr/LeaFIxeh/PAD6UO7A3lb7dD7M7LZ1n0XP9Ym
uit3QvMRxvSq0Wg5hVv4lcvT4VGmHJZTcZNfkQLti33hyoeY+ro6We/rHu4aMHBbPizPObQxHtLm
zAc/ClfriTTPtzbIqLNISfZ7tz3Ur/MB3datOSU+4qnjGOC8ccSz9J6+IgemXKy5tzjPUMSBkDAo
1gd/vCyn6Xl9nT+1Zc8HzP4vNU3/P2wc3Tsyf79PtCPB4uNPKaOb7utHXJOq/vH7huj9h//cHSKf
V78nvRFPaGCgowf1l+6QpP1iEGGrIvUXmdLQKv1rdwjHnUyvRjLIHqUB9OtY57fuEFHAdLN0hkGq
Qefy3lP6S/Ps+mePHX23vxstiuvuDwGKdKc0Wq70VXGl6PRW78Od35nxDHktFvmuCVdmQQBU/jNK
x+aWxu2zRM54EFXtG5O+zWvvhL+mKPYrDIGHCbjTSYw0L40BdZQ9xMNxoSIea5n+J89FspW6s43i
15DUCG9XpTtaKyoO5BpBa2nZQ2fxeBQW6mow7+KlnvH6Ms9MVlF7mAmi26WKsuwTubtgbtvFjVm/
GHr+1VlIKHUOC1N9kaBIPBZd99k2E8F/a66EeXFNGew+4pmXvChpmDBVnSfEyfSiDhh7tXoBiVZW
9H7n5rq09QZYgNl3hiyd/EUJXjhu6yUTJyJ6jMLTkAy7aC6c2jTHsL2TGjukmaTIjaGW4ola8+qw
SNJ6gZL1A+zD6ptLrR07idxHARgCv1HrL8OIbwiSRxSq4EusJfnQGuVHncevW0NMaVJqqGh1mGz5
z25qTvlWlA62fUZiW85INm73fdp+0FuWdyhc7+KTQBTGHi3eClGs7MpLWV9TAHH5EovPpRjCuxnC
guCuQKB/IZo1O34Fq2CxRt+EFILCKYntciMPBnSdwiUhMVaGOYxO+FnlV+8E04L8RX5KbUYLK9VN
rxH43gNTstVskVBtA2gijiMTHi65zr/D2KfsN1A/iQqlwbzOrlFMkTdD7oSlvstjIDiCTNOsMorI
SeP1lsP7tNUOmkaEUpDCusvtpWFek6GJtsXZgjLAdH0vxyDFFP3HVstIAvqvaCZnrKo4023RyC7W
pjgiBGV0gJoDgMkAs+hbDxpXX+j19BlJ1U2bP2fSg9RO81FqAPEoK32VSc/tdhafBJxz8O9JXkIg
0CAOTKiYppqmv0BaWJ0H/UK3XkWhx5RxJAPe0D20sgwCG8pM2SCQoq7AIShKkQXKQliQ0KRrEKda
HyZwdJSsQA1KFrs3TYbkW1lFkw5u465N2o1UAXJR++FntYBjqAR1u08Z76SZRXJ7s6mO2RBXR8xN
hVdNNUd7LIxXCfE6D/a413XonJGYoSpgCmnU1YeC+NqJ0mgFAo0IsR+bKwa2+ewNkaWGelKuttX3
tDXHkTKhLQtb6Erqn6btD2bJ2cla0KwoHMlTz6zj8SNZC0cwc/ldNybJRe0IrGO1Kwseg9CUWOoB
vfGH/FLSCdlEgqUapdt2Szs/oU4SvGGWX5PGFMNuo4G53uVc8yZrOxCsz2bZiki2FtOfEzBxm2Xl
oSltr1a8fqgTAWxCzjm3nvRvHGhZbXpYykYI2uiHkpkDDTEgMjGN4altP2EFxIdlvsI92a7j3fGg
0d/S+prPNho71BMgpITsxqAy+5Dmar8J+uIpZduEmmi+jKkSorxHUzai9suUnjKq0JBm9/F1jReR
uCOUwXN1LOVadrCyCTezoPGsTGFlRNt3aIMPqlWVn1JV/NBRMitT2j5Iy8h+rFcvGhkpewG63y6J
+hCjM+cBUY5pApbfTCX9UjHRmdtjA+wJvHFz0nDTVDoKLuyjnN9iAVUquEHPbCO6eHfw24JdjLUb
W95mHK0sF90iUgxnFQYFClNRe+ky7KuBILiFNgAczRjFZH/T+yR303+j7kyWI1fSK/0qbdqjzDED
C2kRgZgHMjiTGxiHJObJHfNWr6YH6w+3WlJJ1tZmWvbiVl3La5lJBgH3fzjnO2QhKyALwKenbWJn
1RHJ3nG2h+qQv5lSa45OqOOG0SewBB1iuu537IYBpxcko8pfzgTwWKs5rcmtaeefobmW2RDwp22c
GO9KNWcvGemMOEhGez14BG5m7VlU+aUq/BbxXX9Ja0b9k4Z9rJDVc9wkN/wq/sYPU8SmHYji6XcK
p0fXTkCJzvRVOWpGmWGn9X6sMUmCKGzfjGHck7LwmPr0B911HnSxCiU9rIPgfVr8YrHk6ZDJgxM+
NPVg7ZFj0syUHVa7yvbWiD6fhIkluh89/ZxH8HAwDNMTDQNMrTGI0IPPiaqO3G1rUINBJ/03AYEk
yHwMPYCSQwRmq6lhomRiMvCITQwXBOBEBg59qzNPPHru0qPr+qcX1wVAG472UGwhsDBJE7paezAs
U7hC66IzyX9MHrIZb5dozIljMNseeEHrLRThI5pznY8r3+cWoiFpIFOMeHybXTRyGOuvVlcRkCZp
3rRS/1ST95mYzqm0GkaTTUtdbBbfCsk8l11E9mARQzpbBMSijjO2IWDuZsRPUcdGYch08jeHFMVC
3Nz39YiOSjJNGoevGDHxahzxoxKrd19TWJyswrofyKToYw9jrAIJF6XzH2SxCNOyH1MvKI/zBSQM
h7GH0LIq7PG11hhPNPNjagN0zr3it2n9n2pMvowc8xhCs0NdlrQHbfjpzlhUPLxUKN4ThBXh1SIC
Y+VoeIL8Wr5qlnsg6qc95u9eYv04RFJdZiBUFR+Rx1kdoFd4TyufNhs0yHoeufGSpr71AnW5nvKA
9zCkN5MlD6PsmHA5iEkKIqZWNUk8re2XB3QuUAcqdUT/RYXUE8Sw2BH1eTcUaMu9fc7G9mjAGJmc
6duw5VtHZCTBr910aELtDy78+3A0z2nTZI+K9WBgGEeIH8VB520NdNGq84DGK2UkPTrYQEMNGnvG
9Nv2X5J52koFBLLGLbmp8tSHpNnusykpt/0MsnwWA2nN8I8IYgnP0JwEtQJfU9WUgS2bFz6Ju444
wXU2WN9IQIwVfkDgXh7dJp7DlVHYbG9Itw1y2/wz+sQuzqKjES+n/SiGT114sKbhQcsWNGoDmEHq
9qMUzdF1YB/qZjhBoqTpmso3iF73pqiv4SIzS5z4xfMWfzgA8MemxMIuu7dCQXuN9S5eYSMe2HUT
WhO2ZbSemxZZZF9Dsm6z5zAeswAJm9p5hFnkSv62tQm9uUz7HTXWWhFPMCt2mY5imCIJfjKTGvLS
NO00OCsCBlxg5YKP1eNQagvbIYPI2CVopaVtvrZph4K8M4lOqtKj6fUlVljYNaTbqHxgRhjFmIVU
9SFKYzPFgjmhLv/ggRm2jvgzmBFT2WlakitNA2YsEARAymAgIoT4cpbbsGw/gKQS2zl33/6ktK2i
Cyd3MqQgGzE8EzgCRhHR/MoYdWjKZbkuyox7XCJuDREbrMbaFXst678w0H+5cWxcSYr+wFpOb0u3
FqLX7HGdgMgOGUijThyADfHa2bX21dj2g5JM09PSefLikSGYrs+YxZJpJUT7E/bVT1owa650DkCp
mmerKeRxmnVKPcaOLGjaN8jdya5KWZ1646ttpo/hWYmy3ytX3RFl8pt5BG9p7lqPKx5cM7x5DmGs
dS4CS4RXR4aSkDZSdF0wbGF0iTUPxbeXHgmsO4jRSpi82Zdy6Nmfgbjr7fQ+NaEpz+Xac+LLMHdO
EE/Flx+5NM4zuYJl+osvNVK4UjSWc7PT7CUFUq578E512dBR2Pey9u8wGB/iwZsAFUSfvvC6LeD4
W5kRpeVrWwft5cgpmoQdi2CJjLZJ9Q8m7FZC/i+WuHUTR7cIDbYtGElb7c1WSVCb/neO4yBv5i9C
ue8aoR1E4lyT0lkiUccZrTfrD2X+eKaLFWn2v2ZwI3FvHyNZmOgtGZQ4wNMzRVJtM19i243XXqIl
WyaQwmgZKLqA56e4vWNOVlXcLZgxu95iRoGhHs/esJ3S+bkujAsRDXz/oSC3cWdWLLOjAb8Alfqw
ctP65IWfEV9ePBBPRW1vzb2+chP+I+KXXZ88lUQqbgcf4T+aOR608Fb580cf0jY15WeHtX1skieS
Qnd2YcsVtVDC0Q5uqSrEB6fkbcIrhhkFU7/mURuFpHqS6PrRuYoJffhRpuZ4yttFBd5D1dOl/2UD
loWS21O/hwGZGliVG5+sGqu+hAMkkjJZ8vG4SnsrZuRlpr/tPJ7zoRx2ExtpC0GdrDkJaMweBPf8
BsHd0XVzWkuxUFydJLCN9GvwLPwyIoIiR+U96tNnro9DUBbzo9UDC82IoSygs+idwWxKpvHCOsAv
y5885JhX04kLNDLdU1w5W9l0z+jlqLyAPRc6GPR+cIlngenVXmsItifLIeA7Te+ikVs0db2HsVe7
wmQVn9TXknk/N0VQDcWjyb3pTQXbMTx56MEjAIkz31KF+7P3SnoJx76GIbGQIgbF1JkcbWaf5rtY
zS9Zpu5jyFzmiLdm7gk8hW5xigyf7ETFiJnkUdzhGO1qEpVXLS0xGdQ7FRJ7aY3duA1bZnjNVbMA
6OiDhyeI4/A6uWiNveF1XlLOKvyecDb8yzReAZomgRxZZeSxviK00kVxGTkLzXNXEV62MrHm8l54
yQ6zRbzH4RPCSZF90PusXRrf/1MaEVGVuk9Y1kwkQHaRszbupKwxy4RjvIGSTPEqEThg01o5s7wB
V1gnDpneczTsYlSPO+HynreefmrLMA8wOcsVscm/lbaKu/bajlm6HUz49FwzQT0RzYvkBrcT3nM3
vMDTZZtftResY9YKQvthEkmxrwUC9Ilui8l1Estnq8WTMmeeSZcKoEKM2jk0mPcbKRyW0kbgn7pU
3w3mrI56FM2C/HsE5HvoEj9LCPN+nFsoDI7/E5P3QgXpgzzjai0lRljbZ6kzFhpG3vFHT+LXwaM7
ITolI3IRWSjvNCCYeP4yJRdQR328HizrwyB5fRsztqGHLu+lnSsqP1C8nl+/EZO6wulZr/LukNZo
wTzPAdZP6Y9tl41HUbyaCeeHLbFBceQT3LfPRRa0fwVe6+VvuFBU+OFt7X6iVCvwrCUNvR1sh0Kb
sD4XpG1jsSE3Ygf7t8JoEMm1Z6Qfbmou91z9qZfJysXAufen+kDKYs/BS6JiFdkHvWFLVjedFWiz
vjFsA9NoAWGOaK2UBzOu3I/ScuW6slT1NMBUWvUGTQmQhHw1kmC4cT3s0UJAxyBbOZiJjhUDrRBf
NcEvWc2uqFr+zWI95JXTqaNf4YplPDuefEwTq1Szh1Xu+o89B5eRMcfvhHcg7OsCohYeahH+Cmne
9ILuuRmrN/rDvdsA4m0rv6PtY2vX50+EXtIqjGAC5rB5Q72KxaBgQNTaE0tfK7xi0//pnBKU4WBB
ZIK84CTqzKewMhtmrmnM/TQm3LPukzN0mPFDF7GM+A4VvVXF7ymbCbxskn03hUHCloFsepbTcUyL
o9drrznoJPiwEzQfDlnlE+5ijy99EV78nHG8g653PWrmaydvfQYcjpMuDgjf5Qn3eMImKEgc3298
zaS6kTFCITBFq4W27IVudQABGpBak+559reVNmHmqrNoO49fBH4Nl3qpT8uGHVUs97ho104CliEZ
sxJ4fRwU3jBzR5IL2rRGdNf3347DHKLsed4iWE7u5LJNKZfCLv5w4XAwzRjGgDAFFLwEqrTjr+Xg
6IkpnlamiHepIJAtd+s9aRNghw6zhkBnAHnSmq3auLZ9xK0uNji06IGaWy2FOIW2y1gL2qYRsfoI
hxL7YZhZR+BIx9nUPyr+Shx0XEEhmcKzPuhbPyT3qibJ6BBBPVuPVWsvFXsdnKMR700P8IqtEVtz
fTZAOGBWhahrb7wc/nvaSS4Hd95WS9jn/C16XKFZrrKHyO83lv3daM2wa1OaAEcU3IlZIoPFPpP1
4ZNnorqLw+TdjOOHws/mrVM7ySEt2L+NLAOSGRw0qTfh2nS3oQypjfkcyCxIN6WSOObPDJIgUcD7
XQ0MSgmMWMQCFI+R0XgM95INyPFPxNus9muUcxptqMdUGnwZYLIq9z8nnWfJyF9IbSQ9ZJ6ZxPBV
prr/SgtG8V0c2jz3VgbeLsxebAtjIUGAqDrItPyc2f3aDQlOFb32QvLHTBK0tSsV/lITOoIf/zS6
01/L7k83LOo6J30027BYWZaxjXnVCZcd4iCv+HG0HJd9Ej0CrM6zLA9yi5QaqhEbOKY/QHiM4+Ez
8uWqaekhzMR77hTfsZxx7sdW/iYIBySOpP5U0oD71D96vbJ3jU/mA2x5wbm8LgTDRrvUfspehhgX
H2bfszYzaKOV5ofXYo6TreZylxrzvddIQt2d8j2J3J8k5DqZyS8f234pxxhZ4mYmqBPZhcjVHZNf
uqdBQc6mypomjelt68ALdUak8523LvgBTQV4GymG34Xl5dNEOVGxN8GeTi5DRavXo5XrLSND/jIE
t/UeXNISW2gE8IAU46WQ7SoXLxcwCygZPeVT9Obx9ASqmD7axnzlueUDKVzywWaSiSxYdfMEbzPE
U9j56g1TFeUeLNTIx0hHRTeWPIwVySmpQLkXAXdqxtFeuVRzZvgCRCeQc/SKUZ5i+IEOdOZxp89U
ZuCWVoEdvwCL5Od3oU//ngou3Alyat0iD0sogLwJHjNQNn0F7w6ubdp9As+ifaiZhXR0e3PTb3Rp
Q0wtX8sQpgqpKIGXQp+RkfluaBQflNPWuu8nbP3a1feauwomiSi6c9F6V1octPzLc+q3qVhF3kwO
MGVYrY6q8n9NclAR/uvdxi26w0AgDeUz2zwip4KJWF+YHPm5q6NwMxj295Ci2dQEihPc7GvbA5aO
k+Y7yZ5w1ODO9ikYRstb1yAzEFloxiamDomi4fjX/4D9YpXH6x9kOO1gKP3JlwkMoO2fUKowkNar
VvMHpz0l3Mj0J3IZe1pDbK27hAcGOL87+puuNxBd1uYQaG4UYjGuGEgBixl9jNstEkL4Opx1w8lP
XCR/nPVBURpv7mQ+tgDhIi4+fO68f1Xn+9hqXycb1vPg9B78NfQuvnuyK/M7a/HEmmHtcTjW4IdY
GvtZ+5S4wyMJ3YhVLPAoRM0IAGVU0iZSUWiFEDp+RdrcM43keyDefV3hA4YSJPelN36P0mUE7flB
lMJfTj0Er4JvL0RdH4T2nQ9KMDAlaqVW+fdxnz4mWukGdPtkbGT3Zhbd/KTasVeqV34VqbUDGXK1
NosQmFFRIQAAFlLDuQlLQuZEDx+LEN7V5MFQL4HxycUxiyab0J7w6JWk3uR/oSA8jX07LLfEmgl/
cr3VJsfuGzg9qTdm7e5bxye3lyxhHnDeH1178X3ecpLOVrPLD6suNbi9IoFyIM/1XM64BinhCzQ8
YPNe5nR8iLT6J0l9CfabSkSxt6rJhQVQkzw6Zfw41/pRRdlj6vK5DbZGqioqy9760wFj8zPebLzv
/IlFz3k9XbWKzt+S/Y/pG5tWUZNOhvyMzVdtBOJN44mTtTjNRvVK2CN3mOo/h4yFv2ZUh96jcmXZ
PXZMnaTxB2fSysBrtE7pdVZWmdy6LN0UkZ/svEwPyLBA8pXM28jKJFb08j2t+W7dWPwuowOLgekq
vUU2o02LNcJa8+hHQ8zu0v8UBc74noTCsCHNwM7eFbVTmbLFsM0CgQQVMmsUd2OZHDll6/2MRVXf
TwM/XlJrvsMZQR0tGyf6+KcCjcFYp/0McxZ8Fp96GEHZKqxu6yg+NDVm0SYyravetE92+CCoYoAZ
8qS2TEZWXgjQL+l/C285C2Jkhr5jn52YTU+NOoWxP9ISh/8WYS8Gy3XMquSjKQic62quPZPktanB
QlWE7+AYYM81Xh5MDdFA1V3ud0yPY05VCsqgxz+2rnPvy8vnveUwpqy5N/CTY8jWEsbbk7WfbUIE
QmVnoCDYBIksq7bTDJiYHzS18oOTh/cU44hkCEKe5Yep5xZ0j+zkAFOmFzd4TlsDL+soT3ptb+3Z
/BFslJkChto6HZckBb3d2pqDFS2xGiaYN0it5P8qKC8S/K7To8+IQWMQk1E9aiL9jOLojnB3ZHET
96SOS3cl3eiSoACyyueq4wes7OKXIANOjSVa2Ehpw0V+sSN+GB0xL3B2hv2k9X+g/C/mbS5UTKUX
F2N169zzozU4hXUQ4TJzmOrGeyaZr6zC7//+/pigE+g9gMezM2jKn7woQBaoAZG5az6PI3dUTw4x
Q/FtGvNUj4qySGW31P+VUfInm2wT/Z5xbzbJ11RnR61zH7sof6+KzttQbzkgILsDtUW3DCQ8l0Wy
0qqQN20MMBJxWMR8yn7JKAP+TGRon1Ua3XU8PusExlAQavnVTyvGP1bVUV4Z18Rx7lSKgiLlo51y
4o14CjnAlh8Wm1BA3fW7qLW3SbcwLpQ4Ag2H2i4HwdFNpDsMwlvPmjzqhOLFTYR+pF6ea6/hkSCJ
aPCas5j9dwJkePrYNawSmRxH17wOICL7PBdcxGZGCA2y6l7j8iHZyy25/HG3n5pUMHuyH+dGqzYL
BWnE1rcDMPQxVApTL/QvmNg8DXozHlgWQCGw3puBNRbp6GT60sANRKpXM99brKXw5PTiobDx+sY6
xab7FMbtqVW8SVXbemhmxKcYQZoKN4y3Yc7nPHBaMZl5jFW2n1NOrLrhMir18NiJ6BPCDLgmxCyz
+UXTTDNPqMXagUcztlBol39JHPvbCOFFpYoTXp/4cMBU/cmHp14jaHR5XdlaQxZ1l1AZVTz6rFAd
WIuVY9+gwZLt5mbx1lRqz4Jeg3VRajRp4IxomuzZBxIMFHwD2vWnynlfRmIpSbjVYJnw0vsKX5eO
nA/WCgpU39a3KqffiQno9N9tPE8AQuLXZkZaRXe2lkOP/dPPbzVxrFN3X4GJ5RyLnotwvFmx8wMg
9REW4D0WTEEXxHqj4otPSHfeAHDBX8/3b7m0yJkWfTomhIoq0b/1iszsOdI+UwUxVADHUH1LNCkk
ztGq6Zs868UBB76ynQilpQBI1yroHk3Yf3cA3wV7h23pTa8jjh4tIUWKHRq3JN1UiklhSG5h658s
d9ga0s1WpSX2UkufXPjCCRBfo9S+mVTs5z69G2ha2gTMJ4CdM7T5YgrvlU+NDWpsO1LdBnZyZxBb
THUQn+bevyTSP7t9eEe+26kk+CTPxquKF8eO8V57JaMU7Syz0jhxh21kYf3JfdvFN0s2pf6ek99B
MqO9pkZ978CbrmP/xWuo6mZmP0Il4Ekn3uKYptEtHzDUazs7c/a6dOYVTR4/Y3rm0qhpGPNk3rWZ
x+wdZiYoLb/o0SYq88ro6kuylwosO30kX6AkAIuRBJloH3pPbE19pxtypl9gH6pB4WFo3TVHQzeb
3UILstL2vRcvA/09pLr6bpZLrNXsfJp1vy+JsOIDhfgyEAETC8YdlgtRoaZSS43OC3RoXTix7vXi
Cy0GhRyPKe8B1b47H2EYgA6MCS53eWWGVk37hQrMwLJdO4ByVpaXEoIzv8GKUuscScneUckDOgLA
nNVZFQUHJYmiLIGI5Oy49ZczVzg9h2/iPNVoF6q4pVW2Ib5H/vAmZQpDOKN3VM3XCJh5jXUWhxdo
HoKQUI4W7OLzBMzpaIYsKh1YUcYzaREglCpBQ+6BvW71baNIZErsfW5y4jUxqntLIs7vZ3FnR91B
65f1Zjw+pFFN8ixDs2ay1mUkPsoOt0lfYu8tm8hahdScVqV9KkiQzOeIWmW0QCp0NK7owQ7kBL6m
KRN8U5M09BG/nCXvPCvPSa4c9Cp5uRX0D5YPNdNqqoib162DoaNWN0JzOznOcKAXj7Re32ZFDYjZ
JAK86q6Tb/I6lh5vAKleVpHltPjgGor+NxmWcjdkc9VYJaAJZExlKpEeM3chqW/eTxBjN6YqA2dY
cI6utbCLJMMniYJnfEmmBEuySDix22L9P7di/t9Mlv/osfyX/09ACOb/W0z3b/+aR5/yvwHtl9/z
dw2d4f3NwVpJK4FWzTDEf+DsDeNvpgtzwONCh5FKMMt/SuisvyFtA4Nv2wbogb9sj/8uodP/ZsBX
cHwDywwyOsf5n0jo/rt+zkI3h5vZsumKDAtG6H/Vz8Eg7EqjJ/aXWfaHJ/wHqPSgndz2/A/6wv8j
3ftfZVfcV0nZqn/+J5PviD/q75q+w88//5NrYPBxHc80hcUO0nQWg/Q/SvWayZ5qJBjgU5S7MrUt
S9wfMKNkI/kW+Pj6OynG324KOT5E+Wfg6imyFOF4asPb9pt7TaaXOMGjmMY667pCf41mbQfWpjg0
yaH1Gc7KkUuY4m+j34FkYNGThvl6Em2+ls4DfBifHZR/N0QEYdluxkxWf1MJG/iSYwzwfYlolLVZ
L2PY/ksgtDRfx+rGhqpgx+F9z4yY5xHAZQGUzhS3qbVPtaZfczW1B/ziNV9x95NwQDQ9rpg6ZxGS
esmTcsxvgCw6mEiqsbJCTEePs490a68M5oMFkiJOAec5x6e7wpvN3NrRnwYjYvNuDm/MMHeJxzUz
hPYpa+yCbMfxAD5nTyX8Xgv7F8zgnfJDuSIiFxBp+AbRZZELDqCsRoKIRh3bZsqQw6mwaqTTQ6Vq
hFbFcdC47QpGnAV3eeYkd0LPnhP3VBvuz0Ds2Dx8Gb6PjVBA0vJ1SEwVY5O84LRZfscop0s+6C/F
8kVJ4mnJAkiIg9yCVmfImaBYiiWVppB384QBIzI/B3e21k55AKRMaq6Zf9Q5IDHnktkGhsQcML5e
FX98Cw9PqIn7ti8wrCQ9BPTxbYBKtIsS5M2xo4Oaqr5lDxTDm4jYRsmCTAZLhdMIenFzh1kxZurF
YGnDHn+BjmoBFEZqtWVylJJkMNZ6GtT62Xe6aRX7FYsSLXxdWn6zsM01iYCIQwuEWMvXUNrog6bp
WfPbN1nMpObCXV0VhU+tssTRpsdaLjlOIf0V+Sq/eqsdZlVgQYZMDIkOE0pIPU6ltuq09kui0K4K
uFwmgI3Apa80C0yl+sAvw6hd5czlNiWT4mpgkiNzd+er+blJQey0dJ7rdr467IyWnfRRxHDMks5F
F6lMGTR+fUTWQdaK7tNWJ0fDydgJyuyHIGa1ugc9GwHWzH4MNbBisZ9rItbpZFq8q2555qc4rjP4
xrCE7yZoeWgoyhFZFtTLaEwObq6AceAuU86jJss31mXPih+OQZqmJoyFuoPVOd/ZsT6tVEYJ4nXi
l70F3bD6tV31OCYN+Z4TjURaR4wIem5E5A1+PNabKI6PFr9oWExwaqt6BCOHpoYXmwSKo1D8C1IP
5DvJriYzk+kKMKOKiVQ/2C9to4AlQx0hcutOTXDsQ2QCRquuZd+cAOZDOEAE36dsaFOgZgzUqURG
wCgqYorT1vlOiyhQFqAVGs6AoRCAvge7xWE3MK/Fps90j1J+kniZJsbKrayngzbZIFLd+tlMxa9O
JUmaR7EXdJTkOcfEuYbhHyMbrZU51NBCtI2YkseuTS6RBVWLMBxAovQcLE7XPoTeQVdfXq8/VzCn
pnSQu84tb5x5t6qvD6YlTuzwC4OmnWByDC1xCLvUvBtsB9TYYyiGD5CvmIpZ0A9DTrTXDsnXjWSU
y1QPu6b2G76EEelaQmCG4TAGRjxCPoC9iyJrp6C9hgUoKMYjINJL/9uJUdh2FQHfdtQ86oPbbo00
3zoUSni1yGJ3kpKxAmPuXJcYFbQFwFKyOxvG+tRSOO5cv0OJPXjMtWKTQUV4EfqlqP7aXUmkI8AQ
93N46cJ842GIT8MP2+yOSW7fI5Nx4vGGOBtpmHmurf65jEHIwmofdKCPfrQRfXcKkee1qE1dqBZI
LBwkOARrBHYILrQKPxO3JnfN2k6GFdQifLcbQboIhR27SdynX027BNoX9l4f05NI/b3v+a9NvAQZ
7j0atBSg9MqMOkRGnrZpbYFlKoJ0Q6pGoM8IYHynxUjEF2M1zV3J2c/RG5+6uDgNHhde2mNmc4ir
iGcAWW5+JEzwq9QGYpmnXexre7Mr0Y6n7K1leacqrKxteCQCpY0QOujRxc6TnRMSbclLCV7nqZK4
qSvM8qLi5mxHwkJy8T3SorSZrq1jhSjM/FHahJym0X6IkQCJWzh3La9Jk16ZsOyngWwuduFrDupr
JYDQarX8MXrvGGf+R9F+CmLTaI4Mb9ib2XjXEbGBZAtAvV1+tq3am1rEnGGsr05Y/nR0l6xr7lVV
vzvSeGm08aEZ5JvRz6/gJg/cQ5bpvvetbyLp4iKpd4pom9p4NcgAxRpTu2QkdMmrkeC/t9Xwg8I2
gBobOK7xLKHMIdbr3Zlk6fSSZNrDTFBxWetfut7d8vh5lOYx8bs76dsET3m32JfgSPgHar0o8vvY
ai7KKMmIXNzChjjSCP3EThHMTXnJkFbK+Wo0ONEs/yEvcQ9P9kssQTN2LBxI5WaslbjJyaHkro/k
0mDLTPx3vWsfe+Oaus02I34W9TKCztk+9SNKrtJGHxCd4kTtZkEyjY2RvEO4CLqwce1PA8qR2QGH
MEeyDZv9FKdb5Xj0R/5TaTSXOYsgqFvDS+f1O3RKn6qLzkiGP9BBMVyZ9ZdyfqtK40Mbyz/mqJ+X
3Dhun3XesuaXjDXTZGJzyrwtrbMt6c4bK82eY+U8tcPel/qD2al7LdaeoJ7fPPdamdFTNJBphqZs
rWfM1LL85pYY4huy2sv5ZGk2P+RSv3Fd7nJlMYR1z0ZYf9sl/ZFT+V96459/fKu4xQRzQkg3weZt
E23+aA1xcQy4G5SAC+0KdtT0EXrTTxzGZ1hbfxyQUBxn8A496waqa9VPsJ+ijE1bMVm7CtAe/N1n
VEpEsCiU/BHxPnWxzxFyRXm8rdRTVYuVnQkrECOKnah2LhAt3/zI+rS0moiDHl4U8oRZ04JcK5+j
InoPmRExpypPuQ4fIyuPTeOckkhdXC++UzFB1cJ5lfGtiD56dM/oKs/9FD76bkTws8fggBQEUb/V
E3nS0fgO/emcyJDtsmO+WSRHu0s5YhrXKvH2zrgEuc1q53DGZP5S9cnuJLPs5pnPUTM8q8HbQEtb
aOs2667kg8d8iRsXr3rBhsolhmals6FC+sEdts5rsAGG+67P+EeNYZ/q6HhEz95ofqkk/aUhzU00
WBCAvKDsuoexm4gT1zfYJ442FhDBvsSaPAhZwy6lTWeyRfBEm7LDNryF5Bukc8St4kHjlN4DepKN
Vnxa2GgMa7yzTYWsA9t5pI7L61nCUiwLrGVwYmutv3NZ1ue62PtNtZG581zU6JWj8NqX47srot1Q
a99hTC6OxNthDdiQmQEt/2RUFJ6/lCPY/8kY1x00NBGGec2+xWq61HN2aThp5fhG4I7Bh2nY87HM
/Dd9JFreMO+R02wF/pkxgRAxZfedNWws2OZwbp50F2qmhmUf1EeqKuDGGNmEu6l0oPjsKOZg1r/n
qdv6+oagF/r26bqAMHHl5gxDc/MdUPke7cHN68kAYAPrz1i/PyyBpM6frtIE5DBXLx1byjzsj4Np
BnlGqK1ydkCdMMDxu/P0nBvt2iV9wxiKQ2IUm9o42604Vg68aBTW0kYJ7m5MkUG/b9YFqGHfho3u
Y8LjAAwNKA/iojIAdeCmhQzPFosiE7n88v8GgerDWAY10DQHjnDWwZHjQOwrLPIzhtMJa6BXnT3p
XpYvjsRuPv6WwJ1y3aGb1VRxXH4dpvDEhnMs8mOR6PdeZZ8wC7wsP4VFD6tlpD4RR1k3ZEUJRdvh
713rxyjiJ1WbW6/Hwc5EuzKQTJEoESPoH8xpH1ruNYydVTwmtxE4mjBCxA9UEfWDjAaSl4lWeUlU
dOyt9uI07kuuafc8ktuGyiRySEmq691gSxDKkuiRil7LIswq+eF4wiKYkwyv5ypgm3Je/hSVq49p
iH55pIza2uVNt1c9rmrT3cesuR2v2OZMl4klgG/n11+uP+FMz7emdC455Z5sPoG/GYgW54OYQZrA
HajreEOZtzGi/m6Ih9Mg5FojCkHyoRs8XaqcA2U1W3RZVyM7YvTiQcI83oOAp95c/s7ZLZGq8TP2
hwheuMMRuQxT0e2QhbZJEv+m8nkXL0pSmLDZMO9UjfeEx8YcC3w0ZtBQhVpqU1nVranbvYYWYmz9
dU4CtpTMkKrw0IY/CJwOrJNOIIIpdleoeTYmuXPefcvvD0081BMIeUKaJ+I3WC8gR+Y9XLpgIMVQ
tF9iF0lSJ/ZxPJ2ZEwRVkm8HVR+6GMm7GM/oGzf0hhc30oMsTl5EpDaahqBqtO46w7kY/hQA/4Ay
lhx0R26sYdEFjieNxdQ490FOCkvc2jspjI2txTtuhrMIiURqtnWD7KL1qTbVBcvGOteMNaj6QOPF
j8lp1XlyCo0i3tRws71YMx7x8Y0A0K3evhM9ItiODHVghO6mGJNTZ5d7i72lcLV7+3+TdB7LrSNZ
EP0iRKBQBbelp0iKEuW1QUh6ErwHCubr56Bn0TMd/bplSLDqmsyTilJb8NiTbNxFw3l5nt0+35r8
hD6GFwx4B1kSSRr727mxyVhee024m9hxy0W6jvvH0tPFH71jbjU7Da01M3ahLg9pQD49uSVe5d68
ybksvsPOTAgBwlBNmlHUu1eQC2jiN3WcHlvDfywK8viymMDUKuYMXIKz8kcvBtskyiNx0XdTlqJS
sdcik0cGRrsgdPdBL49Og7hlQlHRs8wiXhQJyUox95/NaGvxbC3nmaDFHWICDQKxE6RiBM03npfV
JNo7/C3b5YVgWoONrjtYxOTkvrcrfCabg5m9VaW4TAQB6fyuIA4q8lIWeOhXXCT13MFT1HJOuqQ2
m/tqSNeREx4cWd0y+ZpF5n45C2sVnxrR3U0IuCzi7mIVX5ikPMpqfgevRyvcEvbUvTD1L5ACuS+j
m23b0Lu3WhjxhrVXEmVwBqumTc4dJkaChKQm4sKnu4j5QEzVAYvkKWvUZ1X4t6ByXoslS8Wcyt/G
nwJQH+Js984/NTC/JkSvVKojJdGCXDItFS1U6lWbkJxV6M///swVEzZK8hYIi0XzOT7z6bKQKct+
rbkR6iGNdw45LZsg9N5sgZ6H3KrX0PirLKxlGZGwq1yw+LaQv6zHvECu3Bg3FDivCBh5FUZ6vta/
MaD5mwFSiOIco05f4dBEPz+jeYlppSAVCFxS/KSIl/35lUggMNSi26NMREpGe4LnpEF4Y5xkurCB
fKZ2dUfeYjrxdUatSZsk/FAh3XTNBn4AjGzTl59zaja7vkUg35hP7OP/kCTzzWeifcoJT5HMrF/R
0Z5PsZxXvbLQSPHRXNcMkS0zvIURJ1Mr/qop/52Z060r38iJJRq5Vlx5rI3uqzEIWxKvMalBq7jI
gGe4AX7QUIfLVopZCeoaxAvi3nUhoDkWucURqyM5n/Os3oaCgywop+xq56AEeE9dK+Iuk9lvBOl9
bQ/uTTjZb4lEcmXNzIwyJ/+T2tg1Eb/JjAQI0Wd0bPT4V9f9Vae8ISWWl1UV8Z9zXsR8cwJFtHGl
BmQdwMsbErm+7er43a1neFCoU9dDJ19VFPDD078N8tOf9NV0+WlU+otC7VpLVBd9D7nanYB+RMm+
NLuvzueFNJivMBgKnkNloVnmjA+xeZpIyda2iO/z9N7EXXIaUwuTbflVBO0NnYjFrCD86VAR7xoz
vxXJ1aFgQiJjzuwk8t/W6EgOSn+ApbNySeI7JroFiWYur/zAz9JMKJnHvts7BFqsE+AnFilBIx1C
NdLrufxyTAlXg8ZYY/avCAOYU5Qq3ImZjszuQf0bQ7QDwhysCB9uNO+6cLDpWRWRFY/BxCCjqTLM
gEn4N4QskU3Oc7QHxaM2XqbU8I9tl742hl0Q6Xwp+QTtS9KRkHoXbCOC0SIbwXnH75Ux+PLBw/cs
HaOvCccLJgZ+gypHM47C9GT0AF265tuL5x/Z8u77DRjJMIQgvRdNNO2GNL/gJ8UwEEKCosJ4Lp0H
Beb9ZAbE+mZSnBoHEUnaFSQe+KD6pvhvIqtZdu6jkVPjsK85Ktfns2DPiDfIWDCxRq6HMvlXx7TN
OrRZlRIu2CzK6zqEg5XU36iTPj2E9Jgv13MUQJxfXlIWuTey5QmyySjtO16yjjqJTcsuiju0wCSS
MTpxzU0QEFGpl/4Xg/XaMbEI4Kip3RvB4jy1ZgcCaDFG4lwnL3GYDmxi0W07YkJWZPmM5VHxWpV7
J67FKFCkjcO0mcnpRAy+hHnKhDvVg9CtSX0xauZquREe/3trW2J4NoCWj05EX1PX1S85c7+Vpa9V
ibAe3cbMCjb8iGUvjvgnEZyyIT4RFY4XeWIPODKqDJPhzmqSHzM9ujl1zhhyli6nUm5V7Y4P069U
yBlrD26KLdz7HHHYcjKPFsvLBhuJ2WZLGKdGb3Sns2a+Bnni3ln9eCvt5CsvBIS/ibs09NhHjdoy
EbNjaoe5S9X0GEXq07YZuoI7Pkk+x6GKaZUyFArLd+k7ToRycj6TpjqkdXVvDPyMgMnRTWGRmePi
4vjVuYrQ+ed1026DvyCpRrhUQm/aMnmyfdr2qkNAHfv6muVOcah/SPok0akWpzyjlIj5YonN0Tew
biiWq8THt7yZFNpt7qHPagmcMIkZwcrGw6XE8niU0bjkugFyKThYOgK/GGYX+9xjlpl1/UHr7Cds
OKFESlinHk/aM+8MLEhrq282XZT/9mb1G6iBV6JHeY/xJ4OnOGP221kRQumOFX4fK3CJHYSNbJkK
OsETYw4uso6uCHT8fvC9q4nh5t5tM7m3O/lYzomz8bzuVi5rk4lxzDDV65nUSEJgeZVdf3lScY4m
vX8faGoHWYy/keeyuTfNA3FFHFkybHcTcVp2R4KnIx08dnJkYM63djw0aLX9K2peJoS1aNq6ZI8p
+klnHiceHx81m/djll66cLiSinFjYc6dYfKxcxz+J5fjI+8HwqQYRzOGDuIzuFSmgvc+mBLEdGNY
3VvFcfKnaN93FlS4Wr/FzPaPTcuUbljjTpI7M0eGN6Turx9Y1GqY7B2SHGhgxu9l7TUvRl4nMf1D
Y2PW8Me4wEOPQ8ZdQAKSXiXknsf4AkCUrVQbJ+rD1wCjp+h9kIhgMWRTvBIMG5fRsx+a1UZHOr7L
XTJDetsgAHZqv9IAaU/SPAvFl3eROG5mZ7x49fzTWVzegVP8tlWDGgJb+qR4UDA0M5GY3Lc5Z/8z
asKoKpeSpWT85aocbo7hvZUhEEBhH/uBQ3p5TIAaXG3LgTqU8yBbkre/65AOhlV03xvpszOh+nJM
A4kt/p4OXC4RBi0eCes6ssU85AlsX+PbLlO5FWoEW6fIpbNtAiSHOC9x3at6MTOELNcnxAUQA4b+
2RCIDb2ofFNdqvbNLN4Nid+D6NRhbc5IjGrdv2egGNZOUzr3YdN+B9Zo7Be8x6E33MeuCs0zL5F5
jmP3TYXyaRiYrqZ+DvstR5ngyzzfxlPEBjtkqIfq1tulhDwxHNnaOWqPaKASrrDx72yCUx79ISfw
kcXcJl7GopWw7nsr7h+FRl202L1kQalpRYKJiJ85+JBtmHh5j/SfZYkxpf+yqBdMR9JL2Wfv5qzl
Q5E/u/OYMnEyoF3GBNpJuiVyg9VdY/7YLjluEvfzalATNXzUruswSjcjPn82lfmuHiAShLqn52m7
DVvXYcPccpV3RfKo4ujUjS2YWzedKZV79FD98OwbznCgHvvKMVGomCWBvWSC13XerunMXsmDZKLc
NfqA/fYWTbTJCAiYJY8FbWxMB0/q245nh0TAcHhMipJItZnkss61fzxJ3zHP8Gq1c2g006agdNEV
AXIv0ees0xxVUW1DODVGAECOcg7mED5Ytro6tXofU0OsEh+PiGgk+Skl8j6KpWYmDimtsbxgK6qm
ID5pxeIMk8wdx0CbzOcqsz5DSwa7rBe7Ya6guKUzb9ESLJW9dJrZ2FR1xzyTuGP8qdvL7iuZhSBn
g1UiAupdEOv7eUzYFgU+pI2CljMb2Yc0hXwFfh0xgXSz+KDTSh3GlgvDso2T8Rox7gH0Wo4y3tzC
uRCbnpoDLVphIN5hVBFMmOPCcvkkbENr/KAOmob60yDTBrsVhVyFNEqM6LbKjkynQRwj/eKVgC5Q
nL3JlvBbukdOoXR+90fh7GSv9sGiGswM/CMD01TDzr4EWnE+G3a+V+5XYGPTIBSbGUHUgS4YUGoz
mtMBycI4oBd9NLaKBtGqaoMcEQkWDnLYdlii6BgHHMhDk9DEhWm5zRWAW14xdtkUpTNz1KHh6owN
kHmdBeMMp5VmBA6j1iQBnDNIm3gGiTuGYNptqkBjgSOfZ9MULU+DZUY70xjfg7lyN4OB41n10DfZ
pZMK0LK/rj+IVpannO/GWoCnF814sCOH9v8uvKQ9666czwxOcdrD2ZQ9IZWi/0dKJ6yACt+ixyPI
w0RukQNVhlfWUWl6KOGyrzw7/9JJ5+3rZrxw9ZBHnB976VOxOoA1OD7kUaLqG7ECbIaEbJw2to6V
OZNhSGL1zi3Z/01WhLlaQPRyx/fKTpgMA+FYz0nHniBkGVVRDVSMURGKb0HJoIT1f2eRccWmFa9T
/U04AozLctlzhcaROAYU8A7VkqNPVkWN1ppEFljtI5uX8jjmfwIRFttpoly43dZWYT1VvYAL2tH6
+F35PfmXZmBjM/pCbus6eRCJJv/xmLZedAf15Nyi5KS0isGzMQ7sKjPcBYb91nmV2CTW3dD0oBdU
Vq+JzUrPzmKv2OZVWlwaejsCmlFxQW4oqXvIMqJWsAD++Sq6NTWBVLRshxIv2+NYJd8FAJ0VtinB
JFvuyzAdN+4sQWp69B2jA1xVMm93B/6FsLR8ttOFR75xgK86m9/i6SlAxrCpy3wG4emq9aDJ1aum
m1EX45aUTbBx6cGKmWosdKntNI1yk9QmO8oAT4oK7/AiInJSuB75xXM6FpK9o/9CeN1T72iMEEim
OOqpghaaCSzwTYKfjtB0dSFM9ha68uq7BDv1bdds5eAf7dp9jiKGzkNK4n3gG2dEny4qWT4L3ths
ER0A/MhwraO8uDPHbNGVwQw1w58kxZwFAzsimuyVa9TZWt4eCbvHQKIGWpe8TZ3wj7ExuK+1ObxZ
YS62MgFpVxe4a8NBwzrqcNMTM/Sh+9w4TDOHupfWG58zEaE9x6UuiaJCCLxmPkagJQDxkOJj9EAH
4VXaOmZ65gNoH+mZ7z3yrA6todtNhZqQPp62MrMgUKGAIMRm5Nt5i0/II1K1c7znusDSYmuXVTnu
68DJh0MdltAwDXiPcTOeQAmtBSGP68Zlh8hC4SyiXYLr8azGllF7xay/qeJsgyQ3lDncOre495lh
bAtmrCoxX6zWiVdxR4thNvxdHTUvBk6IPdHH6OKHccOKhdfPQ0+K8DTmHuDKApF0iUZD4VxLtw2s
kLtxbn0m/Ww0mCdBgEzQf2c2F3xn2qiPQqjsxJetbDY5e0swnp1aG1C5z40+etPWa2rWSgqaVJlE
28YByNuRF+cE3BV8zpc5FwxO1+qX7nlV6UKd6gaIa17Yq4gB3SYYH1irEQziDrBv4kNgdKTHARkJ
dN7gwSEiquko+UY008g2HzI7fGYaiaCozexVHlhIm3FVRgNKoWbGBEwJdyFl/dEP0eanrpmcLas6
BMBBWEvKFCTXGocVep3EXMxWi3Qx8vvdUHrsUzvHYAxbfaYEZa+YYnwTULQpihnzm2H9w+/OXV74
9F9U7DRdfkvTM5ab1Coh0wAR24yMV2M1XGy/fPFbeR5EqO9tMpMHVconuwJHjC0yXPreMmBvYc6m
u56qC9L98aZ949lyXLB/E+tUPJ52v/LD0tuYWXqwk+LsOO0zRbPc2Z9u43AEzfdeNPMjmelbthg4
M6s6K5TBdKqIj4oZU2bVExpEvHCejF8aqZFWAmasTWeXGy7eHSRAkkMRYhaEaj+Ot8V0a7SuECva
P5EUD8ns76nM7ezdddtxZ/dEi7qiQFqJ4mkkJg4mFnwH1+0wyhuwZorwJpFQ4cGou5Xj8JlDtbWp
x4gVPqbgkWJ9n41ezPh3erJ8ih2hkZppBYJW5MVdFldIdAf+m6IsrlVogIlFMg+HYtzkpQvhikab
hF7GC4oiyIV7Go5HmBn+NSRjp0y1v2u1Mle+l/yovnWBkVjXOIcjOTfGdjLMkRheFz0WkzUwjLiB
pWeDtkEMr/2TWUA+kkaKwwnZwFp53v2Y1FedgMs0Q/tYZ+6/EvLKoSmWKBydwjUHulRbw1pXVDUu
rybHJxOm0kJGJCFk5MpviHlkaLII7iMQPkfVuQiy2oYFFFHMbea/hzOaLcvVj0ns1XfwRn5Dr8q2
fqTw8HXTkenJfT+3t9Djmaz1sXX7YjuL6c3syegUEstba0Muc4aTg+pYmjmVopc9KMPFAMjhUw+M
fnMnwhhQuTthItVC2HF0Mj5iOXY+S/HjRuIFet6euUOwMTLiq7VT/rZ+pI8dsWN3YpqYmW99qeut
bvA/TqF8zHIciDbjaEpAeQhKxSHQUjzNs39AzgfwvCn+Bsu/K736px2Td92xMliULZxeRWCWO2/J
7kmwSR3QAB4iIxx2TfFaxQ3by36A3aOOs89ubCini2FuPZs1vUIqRc1MprHXZMFe1wa2YiP3IO94
x2k22U74LpaR8Tw4pOpiS7Dp/SEjSc7qtZyMW1UDNi1hpEjP25HUhC54YrfI4phRYiQ/xzzRG1WF
r5mOFvqEfQbe8IsRMtxk6Ow3cRm+yC4GCE1m7c73nCer/kV5WdxxeB7aoT6QZ31rlwDfKQqKLVPR
daQULioXyRBN4SbjfF4JRGbbjEUXjul+26T+C5k2D4u3Z2U2XMip3xyLvNO81rneN5350nnfY+Ga
d6Ewza3NNtRx/7CI0zoDJiBtLzqanY1jMOungxQAu9mOSYetUoPxJ/Co+KC7KUYvobf824+gz/Ao
NxlWvzpKGKGCLrDnkokyKYZcR2za9K4hecGIPsBy7LOoUmdHCWd5rUGx1t0usb6YDxLXQWIO9rpG
nKbEf68GC9g+7TrftfnQBS8+OeKsRYdm69gmNBP/I6U/3TtxH29wg6YrD/l+wY1HAgWiq1jafyxM
HxybZRVaP2MF2C+R6ZEhCGZxQmXH+GKkghGQ4FvhngRM0kaKTwxDHiYXywwDX27BPR57+E1KVCek
+oDT8KEmmyBhe89eqx7MEMup2rH++SGPVNvb7HuqR+a/EBdIIdrJmsbD+AiyrEVjmOCI8MdnBw0g
7SohPcmPDL3XJIyvdhv8OlyIVvkx4iPamGH1ZDi4puuZZajovVMpDbJ2KUKpPJgAhPBT3fnGiaSP
GcG+dqyPki8SwN4JCRFrzInbgN5rdu+JeqFCpOLE5c553ZcbQlPlQdcQiVGQnAhrg0asFtfB4qhV
WR/vhCbegX/STcndZNb3Jsy1HfopvcINth0j/7/vNmn3J28cUk9ZSOCqQHnf/dheghoSM8BMWdAF
1kUBEFyZfg4hSHANWlyJ0q+WaHPEfCHLy9xWbJ8KEqfd2sfizbfkSd2aBijDpBDvhTORFDvddBFz
YRsVOIgZd3DL2xK3o0QliLyDFcO+SLD10lTjuqE0XMmme6MnqoA8PQOZQBQXppD1K7r+KmQ8iwM2
9KGiSZuxW6LxUvfc4GHdrq20uWWdiXSi5rfFk4V2F/1YHAA3R6B0UAbJuqPwN7OxcDyM4Jutu9wO
9Lm7qjV3qUdpIeKf3LDVBpjHjRkFjHXW3ZlAAzYUbxxXB7RgfxSakEgtByuLx8oK1LTmbTcjdsDF
tm4N8mkCkD7efJYhIip/UPR4VQDkg/ztcYw2vQdzDgcRpvsQJd8A3xjOQLPn0Tp1NR2TjGsHNB8n
mTtlWL3iNU0CU8cE0yuhxpD3ORTQLq0mjNVrhhwHU2cvFJpPqe9+Ri0CKjep3zFSEcit6ztWaJu5
i0Ax4MJBpDo+6JqyWfbHFCQD+qASXrRCQRS22I4E2XjOHBxFPr6YnfGTsHRZpXbLa9xnwFrxdoE4
gYRPK9hNxSPTIRJ9wCOsXDTP4b/GYf5SdQogeRh/tDZTHwBReDhiaz9WQ0TD7z20AFy2bllPKz8x
Xm30lrmNcxmnl82GYLqWjnyt+olS7HHKGYvmAd4dIrsd4DLhtu8knB//Hbf5ZjJBkwUec8IOR6ov
BTkLA+o+c5YL5ss96MHjyKz6s1UBrssDHIxFUvxTE4JEtDrPqg1PVrAZWpkhgIKbN0gfFToordph
1sv0AXQMwnIZqUetJkFW7vTl6PQFgdHa0um2aupLAbVtY3fzu5WitBvh2YDl/Ypg6K2CWRyD3llJ
Bny5417SbPxniwvuRycndCZCbqfg4tClTxk7T4ZEb+iYIhTp6OcSHqF1l7+5mnEjfROEoA7zfu1/
DzP451wCx9K+s4LayA7qr0JiujUrbKoDSwdwLE6f3KymZB8khNoOXn2qkamGMzGxbJHvPQQguWgJ
j5AlEbXibJk+IaGOd3ayqltZtXhLB2gn2nwfTK9GC/VtV/ajR55D5VBjTMs/rOhscT69hiCKt+zX
T0GN6szCPF56Vb32ZgbDfIy5bQnTRoHe/PMccfTr9DFAlhpVMRbx5Wcwk+g0Fdmdhq0bN0m7UzFL
bZNxPchHMIPcODW6jUYAme9ZqSP+CDFe91x69IR5WbyxbXqOzOlkJzYtgEG2dNtRUULPMA3KcAwJ
CFicB0/P4E1YC7qGdelVcQxU+CM9dDrhP6fHmdBH6XPe4saa2H3lsfx2pxo5pBm+Dib031ZN9/E4
vhUhT0BrM+OZfOuoLAxQGCtBQj04i8Am1fxScFro7WvryTFBqwLUihwnXjsyfoOZ+Q4+1lkduRC/
c4s8wgkc3yqo7U1Y6A9riACvShYdxgw5s/Dzdd7EEPjsUz1oOPCxi1OiPU8TRUOU3YkCyoQ9Twfy
HI8Bv2YEiYKRPk0JjbCouo8GzGBVVl94SUGGwSY052OLV7Fo5dGqh6+ip35s2wUkF9NwnoIOzSj7
V5QsOvgkg5Eo+PZUmmyomSJZXowE3fghHZPaPkFF5TjVt/hYOKRVE97KzHoPQyq+1KSbH2r7qN3p
uTOdi2dn1qbp8IFYmVCovM4R6MY4K28Qhk8DXYlvPitUhuy+LoPb0FUHe0dUP4Zqbwoxx8iAPBoe
mcy+lcRwYrkY9zQ+YqqvyvbOjWe9OMVwjbrkmwFRLVwkOe5TLbr7Qug9Ybc8j+1tTpKWX5ew0QEe
ey4iKlD95wT6GLojyoJgif5srKcJOTZs5iuKEorIwnlnbXqPBvPRjYdz6xv38RDAuwIT5IU2Aiak
ok7tfOmemEBky3hJuZUEzmM7uICu4zMDPHT5w2RxkSYLXO9AefSKiDUEycdJn0DPWrdhto07kk8y
UNeG+mxi56zjv74Q91rgVYsTHunJnj+MNNn3pKCUORcm6+n72u6QjSfHuKFqbAf2mO34VcmUWIzl
Vx4Gkibo9vs2PuZYslduZrzksXUo9R+wr4sZdru8ILvEvEwgBddzT7LyWGJdiKvsCVe8NbtfMW0J
7zRpOCzC4CrEhCZXYL88HkbhNfDB7+rRWnzi+XfUVDurjnJaSESPY+cfZBUp6kMGVSHdDCUDX1Z+
IqhFtsy54Vk8sUtLNnVcgugSmIcEvF7K+mOVxRzATO5KbiPYCzxESEU+A4aHYG2jL88Oma963T+z
i05BLO698dXNAH0EFfv0Satj0ds33+WGKHPYf1iOWLqN5U2TkSV3mBw/7STcug1E0yKaf2Wn0Emr
GaJ2/jbh422VYNcws6N2GSrPZEczz+amBBKd5CxuwfgB/ZyaVWWM32xGyEZDVTkwKqAboe9Qof+c
xQtWcllTVVffF8+TVX3HIMLWrEBXZhf+BSq55p766NgD4SwF0dRjEcG4wyFkX6I+fJDhUwttM2hi
GAdFw0XZGwG+m+Iqg/R9SoC8pi2WW2HobdWnbAet+pZb9bkLcV4zUuSRrRPEkiBLDJeGgWK3WnlO
9hfYpIzlzItq+2LFMf6OGds3v9+1ByS3aVu7Xmd98gf2EJHD61Cn/ypEubki9sInDkVFu8HEQZ07
gC94Iypuk6LCdFuYdMwz0nPUW9tSYmCyDoZ4h4a9EJz3Vd4cvc45Kl/fiTlCsmnmkA8ZYqc18WpN
+ebnzeU/HGLmgLsuY3pCt0ZSZFG5Jt018SAxtHjqVu7IJ0maLmJEKJ9O4+B2Y19feGze47cgcl/o
lR4lXzZTQBdLN3omgXYOus2yI7IdRaD5/Kwj+dqRqCTmlwFNNPL7i+fhgm+oKUGr/3Z6fMXPgn/K
wEQFsPJxMK6RN1/sOoT5nJADw1cJ7TUIiJNnj3AOTQxhLQNjVKJXsyETrsR0rUzYATNdHIpZyAZV
i1KPKPZhrajLijg7oaEVzE8M3/vns7E9jn7Fs8OKPG4BlTkgkrqJ5UWfqYsrF6hl2KY7iHD3EITp
vgmTECXwFiUha+Bp8i37C+ru1vF5x9nn8Xw7Q7Wio71X2nWxgwWUlu66h5+Oi4Cf2S4xdzMEWhdu
+69vUxavUX+I2vHVa5YzB7nmwk94GaLyqNJu+aTicoG1ezYgo8uwPucdTnyfcaBoKq64xOUZLJJ/
niqe4xrqBNvhBgLgmqaDl7KNqBvn17b98JPkVJT9M1Oot0pWaMTK8hP4DCXflGyN1H7AU/ZehFdp
xr+MbRKr/Wnd8aso3DNF1LmVRL0BJYeJk56lDu7TOjVWjRO82CPm3KbPKNe5333XWQcUnAQiz1cG
03cug4dVqbMnyuF2VQUo7unO8ScvnLnuPesDzdXPUKUyHoYy+nDtgPCk2njue16RMcjJQLEDAtH8
nXQihCH+cJczH+qaYT9yOaGxeKxD7q6OuIA1bTg2y3Z8UZ06ZwhQdq7VvkZgEPgjGNENprh6oB39
D4PAVO3ozPrf8uONVfgy9eOvqCQHIETreCnc+p7SA11RI6OeoSrsgKb+RIVUnpTFJdR02FtMk88v
g3nU7bNx9PJj6bI8RjwQ7BxBvMhiMg8XlxKcpfvcRDum4PPfmQznjgkrT+1Iwngyt94Go8c8xRlf
Qg/tuyexAzCy9XZmnxB9l74UY4+Dos/RdThYQ6L0XhNFvjbkOjI9Pt9Njx5kvFrGqNZlvMbUegtx
9G2Ypd9aXX5rl/Gp0zItAJ6Iaqjc1EuX5iswPHxYV8ZHSn7shiEsPI+o+QIx8tAw7k+c/hE1rR0k
4w6BhL8lXZQB9nFsNd19NAAJTHmFZT3D4/aHaS2M1t6GyhvXEUqsLeVDrUbSn4bge9QY1pgeASWw
oEcKrPdblx0iIDCmFS6HDsrEeF1RPZoVUSq8uL72IOhEwdkHeYvOw8HC7pmgE0A8Aogqdvgdl3kY
V0WV3FAwXVMLNVuLEYpY7YE8jAF+mlDuo0xoiaUzni3SFjPTXIsiOEFAhPY9jeQ2wtA0e8YkmAcQ
wrjZn130zHElERGp/Q55CoWIwb1au3IXCWXt8yI/O/zRiFqHQqf7i6R7Xf6aBaf/7LNqCEuT6GAY
ypo2olg0I411hpCYotvzbtwrF3oSOlSP1VyLGhEi3WcmKA6VV8HByaOd6NTO6QbwXuFS2FjYLWR7
J/15n1gs+i048l2MmtjijK8rApeS6Z7tz93Qmu9q4czY+oxi1uzTf1PFtrmvwLx1OU5/k86bXmmT
sksfIayuBot3wR7B+DhcBulQ/eQBhhUr/PYC9S/MrTtaqh+HkXlWJc+5TrxVHCGQCe33ajyVxsJd
FPO5T91zEpFDGGSPy7dFp/1NjgJO0e6KyQx1VDtsh5z3Z2DzYUPKacUe4nDOfrMg+mJSP1AFL0aV
fZfxHTq8jLgKSjUrM9+7UJ2Wqrmx/ow5enHj+scP2agl7H3Riy4/Y2NYv3GVGqzKHisG2IcueXEV
e1YmTIfY1qzviGyAhYhGUBIaJOPuCqzsCV9Cv1JBACo6ZBpiviRMYMNqeo6S9seq+30C1iYrwZ8l
AtdgHWE8rbuOjaF1nkf5UKO4a0X5zUd4HWXZ0R/MC+vTKwiyO6Otnqx8qbIa9PL9OF9GJkqlWieV
fgxy2rCIx2HAD8L1qjfSarBeefV9FZZ/Qzmce1GsBiT3BUuHlSAiZRaFRkA1fWKw+GYTue168Up1
tDNm9eQzEGg6xgfAEuZc4J7q35f/b6zmnk/3oSW2nXsapTb8qjKAx+XOZIxNsn0fKh/YHovUWRhP
IdtWJN/uvmwVJB6sgGtTxTxGHmCvYLoVbj6ixm9gUu4yEd4vv0PTXGyTfrds3lsXXdCU9dfO1a/K
4yiyYxZHVfxD5YnZNlN45ZqMUgXqI2UHSVMZ3CZRfde5c7NKLj9KO5P+N9wAmFh1YXQ1c+8uWZC6
XPcwPeyD6yXI50xO0saXkHZQmy6vsw+2BUorbuyhzc8gjW5yEufYs55R7LxILKuGaO77urkCkKOR
CJLH5TfSQFjyITqBhf3pyXQM7JekqM6sf77bxHlC9X8sc+Oi9aMCL68946OdfmqzuXaGem89tu12
rR7KyDvAbF21DPpXpAEgY/LRYPfBh/IJKrYVHvPASfn50pvDkcnsQ38mrQ/xJrxkDno81PmriVnN
JBC9tPAma4eeKOy5TLwSvr5Z7Xrp7CWEfhdXQTmdbXaC3vJMR0bxNjY5eQbRdnadByFwgyftEVbP
nfb7y0A7EVBGOWZ7Zd9yrLoM5R57H3e8Z68u8MGlLZPMSDTPAzuljuE9cUIPoRNze8bcsEurDrWn
3SqHYnvGVxlRN+WgV8WILqXUzMwRKVxz/mpry6XGN8+Fx4Y1pc8kI8V6qDpxl83Jm27rvWPY+CRj
8yEeECGx2aJvzy+2RwHgo4fn2k4Wokn1zol2HNPb3A7suZOPAfWO4q3WUESwReMve/SQRyIWeraI
/h3ta6WRbLveWKMrHlA8jAMyEec1qcuvioI9i3lGBivj/Jf+wWKjvKpYd+4gruNpSf9wXX2bBXvn
umnyzfQdIypZh7EGP6ooLe0XP2OEFZR7K+j+x915LEluZOn6Va71HmNwaCzmLkIgZGrF5AZWWQJa
azz9/dyzrZtVnKne3wVpLGZURgQAdz/nP7/QN5Uf67vEaN4KYMvBljlLLlz2FHw20Aak8czZwbtI
yR1eyS4SwJYA0qIDZTS1aQut+rks7OZSL2erLNFWIVsoDerqJI+1jaejXjfN7ykNesg+vQf8lv7C
1JdZhMYk21maZW+H2dM3U411i4YJbWwiL5hQRZRm+bCOmdxOZHjECkQiOBkqbJrS6FyYUJLMgdBc
x2kP2Z2nFdE5qdhpMNWA6Mjk0zU/wiwGqDe1o95nJhF/LMLYZPqbZBZG/OlL5YvPnF0ZO0Y+/T/d
Nz6Ds75W/0y4/+WP//cm+dpW8Pl7FWv/r5eptK1//+n/F8cWlxj5/z3+bP+965O/Bp7Jl//LrAVM
0SPvzPYMGx8t8x//Z+Ll//0PQ/yXh20dsw7f8HwaXaLQSoTW8X//wyYlDUcJqklBQ2N4ghSyjmpJ
/sj9L3xd2FxsmIz8Nn70S8DZbwPPeI+/eqjoumtg1sL72EL3kXfiJfNXD5U1XlMsLJBa1dYy3xdj
6x9qmJUpKvbNCnMQ1zA2P0gSmEl633FleLFa7y1e8QPyu8HclCOWDhqFGCb9cDkLBJfUHUj+HAYH
NGcMaPrAosq8Z0s6MR4jG2jNryGQ3c4YUJyMIZakf7n2/4M1jCEz2v5iDIPYwTZcKKmuKYTjUQf+
/KXGBgIuUiYYBz1YKsaP47aZvacIm8QdtJE38pskkUsPYYKGxd5D0aQ7uImkxPvivFnsdCt+B4sL
zylWKGtjvDlzT8xmh/sIk6NjxLHSul67+f3nNuXn+vlzk11tCNMAz3Ud25I36y/Zc0j78aexG6wf
EIpQTIw7rbhD8bDp4JFecO4iijOp95jQ3BZLOnM4MUk0BLDsIJttdc271n92CriBuFEHLkkACJYo
2Rf6pXBgPtAs/NFg5rk2jGzwi6lNYIkcWU+KLQv860ZuzAgEnLF7MnBymjzjx++/p2v+eoN0l1tk
WcIVpg0W7v1iEoTjQzPNgyRfzfqrUZNWZ/jtgvyV2wVld9zCcR6vfuifLXzEEA5BNRfvq+2mB4Yr
RIiWP5xKHNRLG00H/hDJU85gNRgzt9ji3GHvjXoi54PQnQAs42ZxZ6wqwe+9mTl2UTeI66qanhQD
5Y00H6YhpUagUCYLPbfPmcXFLiPYUOrXklVnIofqyf1De7B1AIBAEzGZg4GOSh9/Yrus3X1O5gh0
F46TASVLXhDLpxf+wUBNRFcx6UfdqJ9DprtBGUkvxTD/SJIo35FABcdK97sDOQ4OY4n2Ca4q0RvJ
SNHblUzravQlzWx/TwRxP7HBAEK9t44+nakhVhqWxWddeNT9ITq0liNfUMMdI0xlQ7LK92zM3mOM
TA8tdMUl1wY4/+CTwkDJnKZXigDSsOrijSPzqDEN26X1wGwB+M+MGU2UNrSxtiPdaqnz22r1u3OX
FT+Q3ruL9ry2r+MXMuswJ+yYDLcG5BzRv3oTTknZ6oC1ycu2dFfoD9oukTtEZONHbLTEIjJfSjny
enpBTZpLpozF/MaEjRaOT/qq/UncCczG0v2ubgPzuhQQqfQPcQg26dXjxcv8B0BxHEJjF1laD4dZ
vWEaYpsawmPtlrU95RayuXL8CEfK1iIhxFFdwjRqo9NadBAtzPDsAOai/oOpNAlmbwRplP74NXfW
HvNJ/m9nQJE3h43eFfrFbrh4npmeInKSzU6DJNmZQMnkXmOHwYysGRANTdjn0LYz3pGrtJyLl6RB
akymE1sOUoKdJUxgRe4fpemHwz+LzUIgy84TGcJL+TpY6eDSrVUDk1S7HDHIgaFLfcK/8qVwIThr
Y0XQLrpu9nH/nA2ohNfma+JEz4lHhtgUCqizhtyT+UVEafb0nUGeoaHOa20J9C5+NWZoHAPpA/CF
Sx5rTOYvJHEw+6igCPRn9Sw3qHVTSHzj4pOuwnuiGep2udw21PJNUmJE1MLspSGVQb5iOPFlauTQ
aasNGxM1D2Q03t0HOkzM8Oqm3jf1SPSVd5rE8M+/Dy/MO3xUmEFvrKLpPjfzWvDTAUahP/A+ccgP
q+ELLhsutL1l3KpntetQvXvD/b9fo57e1KyoYLOWyVXEglc330vAsDRDzzbOKZM/rzXYuQifHmCL
41LTYzuD/fk9tuHcv863dxNWNDShIEWOYKdCp7Wgwwkv6tarL67+K69xFu1beGVO4t+ozSiU12BJ
+JTqrdU3Uy9rp6XcYojPqBw19zzFa6AbInlImpIJuR6eq8Z+XAcsdgEGd44O/Ss1GcEOdcV0Xr5c
/Wo389NNjl8v7+s/Y4daZTBgnH6BLRgSVhYV37SofR5MKJR4mT45CWeeK7+EWTsdr4TMpv6oszUz
aYYhF87IPF3roD51rOm3kW2te9SN+xpH14OfkxABz/gjFJBZqW32U/US9UvI0cQD4Qh4atFUHnDp
gROjVUgXo/yjRNlcauS7LyWE/KSFF2w0fkAtYrPKk8Pi6APNXIX1RMSmgdqVuYEJC3REBi1nfRAf
9zo03IO628gkW1JqNI9C/5DbJc5f0QWaQrebQevGGXORTG4ZYKA4lXn3KE+hAvrjlwzvZjlt8cM3
B7ngzpKrmc7vxVyX54QEpm3R190bgYztCV0gluXZcqgSDPlX3xXXor6i4ApjZhyZbITT7oICxKTk
YYV5okNeIBe9aLsTDuk/EsfcxaYhrgNOk6yV6dVJXhhjhOwIqb9P/T5QV7lZGEnBmUCMC0t4j6/t
Ns6c7ch2MsqepCFBhPwXPRiHDmvnkJWhDn54mOAfa/NWap53wDkGATohR1nO8rQLQb6LlpCdIL+8
RkqzBqlM3aQ6n8i7QL+rluiSMEsf/JSo+Rhquc0XSElqmOX/diBmIyI6yxIjQncBR5RjwpJHY2fZ
uH00832tx9EusaybVm74s1TkdsQJFJ0WbrzBuS1bnrR6YDd1ysVAxZzcWNZ638mjqjVxxDYM7ahW
hjq4mAPPtGz7OORgk+9LwAi6IXmoeoz/Nx2O+0iwmO90uDGYaRA64mZdB359RORNRGqLwMBibJr5
FqKdJwsh5F48G+zaa/DFZlq/62KOtjArPlYD5rftd/Ot8KmsQg647TAykGjBmJyheCpcLzmmLT4g
rtOgA9C47XDxUFI7GYwBvTPuY/uGBdmwNKgYCUiA4ejEpwE7IpaMxtPM8q+dIj1pJQkmVVNRZKK1
hjnnPKvKuVpG/SgLNPVSt/PdTdoUj8KzxHnKop3euG96DQ9YPV15A5cknfZ687aYIQbVAzwgzZuP
Bc4szQxxLrWRq4w+WLn4obYnzcIauERwuwEfF2xJ5ClRzRNTumk7GG1mLemtGN9uCx1ndC3rH9qR
LK3a4B7Je4DDT1Y2e908ddbq7dqIfjeXxykeGISNdX/GghNFpPYEW83FEL6n6gBYmgkpLp5VqdpZ
YMSN16WXjj2/in1xFSDZosg50bOa6A8GUbqVPmaz86YuBKbHU1Bhf6rOPmIqGMBhNuGN92UNs2vJ
ucChNcRPU7NwgMkKowwNbGTaOIBck0GjhajXR7odRDHKDfIGxNAcM91m5MeX4lHvDqKegaXa1eL2
iW1DnMg+KcCKLa/FE1v2EW7H02BQ9Mm/wxbfg+TQJck/RSmV1hAhzY3xNpdVmOO6z4msQDNIKdJD
vYb0wqNfmMgwSQtM0fX6zyOt+hx5e1UiqEWo/iuOYXZjMRN/fpmJaebGmHKkLCtbrdOe+oFHyUth
9VQNJHFtMoegNMAo61S/d6sW9hjTfO9ZnYIkj/qHxMUZqHtKMCKx2AZcWRoC6oNmJM1tjEXQpkR8
CslxeSlMbILDDLGLeht1fk5yr/FleV5VMHvX99F2zW0REQ7ao0Lo5nDhIJLVe8YcowzHDhr7Uzct
t41HKDVieZ7QFobftMefKCOh41E3x/WIlw3My0Uc5fi1Kaf2BLnb2BdJ8oPw6u0855Na+0bqEbqR
4nK3sjerp2KQ12AanB9Thi2I+l9qK2E+8NaY7SMca1rYFBR+TOf7xvq2xEhG1HfAuvdLbyZ4ZLG1
qd0qzGDSqr1HyJKLULcLADOg9tfIkgYw8ngwVSXCSTxYsH7UIaE2/VbPL/UIVxH/Ol4qr6xmsySI
H1s3iI8vqrHCqpI0Ttwitcrq9zVTRxjYDOMHi4xB77mTVUWZ8Oj+vuEyrb83lgbHG2CBZRq26YFO
/LWxjEsfGSUk/n03WJea4cgek4oMguNOXsBA89dzBot0GyG9kgu5joeHrOEp7nq4caRNrqQl5D4W
eRzYKDcPnabdGGhHybWYiiMdxQaIFcM5GDSTNja7wWARmhACiS1C95eIJ5bAuPP9byP79mGJh3dV
Xq5glb//rgYet7820TjCegKyu2E4hiVdY//SRPvU/HYbk6anLzyucUGlq0XU1mTjUCXXk3+YYxlb
ID8vtfZni2g7LSwmS7tXdUOm9wwMaoawJe0xnTTVYdS2J2RIbKVzdVRbgS76E1XYduwJS4hK56La
7t9/G2ny+/dvYwvbtSwfPaQEgv76bRwUWz6KShIyyl2f2D8GC+8ffGrIg+sArxEOCKaL6ODh4VfV
mJzUAqx17zQ4SAak7UWiTy+FNv7zaVVrJNf86ej4TUCCyDvW/jtPLxbKpqgJzBhnz06yUiZyvgXU
+UpWev1iVuQ2cX5yUQcdp8bGOozx199/XfE3BESAfQjbMj3Dd3UcSn7+uhNTRzqszNmpLdCDko33
PxswxBJJeACiN7A7CBhhzeK8+NnTpEGHGZeywqNJe/39pzFdiUP8BMjwcQxX121clX1ugVxXf3mW
pgSDjkhkjGId8W0g/PSQENiHX5Os0cKpI1lmpZEW8wKTqokZR9bLgmIlcvZ26Nz7usjPZihu1yik
b0Y1fcRatmdfnaHkkawbEzCyGbsbhVOFWfJnl1JilbqP4gYUQW3QdDZeO5M8LY/fsdGZcq7sRYcU
pSGDVdRLwwBFWm5OqprQZKi5Gw4PqDX+2RhAtzrodmRguIJb0cpMSv1mtSw8unevuGD5xShHwnpR
Cv+FX8dE1/a+ZBZ9Bu4FAa6/8baRLZasB9MUlkEV/ejK+ZEnClovR6LXm3sO/A91TjDIQiVkUBu2
IYn3M/OzCC0+1ES6r+hNPUdtwmHYzLTMvvAw4VjI6e7W6QDpJzwrjFFf4Q1b3lVdINXEGmPyGFac
dzOU1SyXFh5EQGz6EauBybAgXUM/QlyBJFfG88jKribwdQ35JBjOMo6TR/WUTshOm2BdiLu1KJyb
rsNzmEJf4Qao024xM+g2UwFuMIeAZ9UE/yJzrr1lv5s2Vp6ZC1bapdEJ4ZUR1HjIB6k99oesIvg0
Mqog6uOXyDlMFndSlVhzJaTa/QM5Ht2DztSrLZL7NppJkfICw1myx4lfRpYiaZMr7AY8kazNIKEL
w4GPJIadno27qbXPZHnEO8PjvArld2IWek7NCeiqxX+xoJQkcw7bPSoMebco6MZjxp0m9Ic92837
+b6LqAAW7aQhgb9WEXqLUZvwMpi1jUW9CYO9o8S7txegRGIcOUVN5F9oGUQ9YtvC3pj3Uqsekz1o
FC3RwiZOSXKPdeYk4hlNv6mtKHPRjDda83k4C5l6951sY7S1Zjph0MmB0rkIVMj9fSBr/NlNRqgA
RdZgSYmdmusuj9Gy4FCCJKQpU2bVIeRy7NpOk5+wL2n0AyPekp3Az0Tt3lNFRwD/76S+bN+NKPzn
NHAhk59tb/Su1jdVAMDJRwpJFplEElQ5t7TZrgN1NcGw0jJ+/MStZX+T62tzYqOxoFppEFooYmDg
58V6QEvP5N5zT2pjddBJ1pR9CDoo/23ZlrCrjFutg0FF1hvvVnnGocQXTfXtGfbHPVkWp6FqnvyY
gQ1S1HEbtemwXyV43VsaQeiSwyYBdWwG9BN6n40MUztP+JGmTBeDUWTfi2bV8PGaxDVcjWDysuVS
47qmmlGt4MhyrejGaYtttbhLoLoT0Uq68tzgDMua0IHUUcSloGrcxKhaGGT6BOUNdE7JBYiEAKKp
GaiAmZgVsuZWa7gMUShJnrtqRz5RwgjsNE77N8KKYiTntEbWYsK70OtuDVQFnFJIUELVQS38F3qj
Uy7b1Cr1H+oKYaZbhlnQ1f67OgaGnB2iwMGu7TETs2t4kV2fksznJAetaLsj5htcXV/j19n3RtVn
exian4iY1U7NriX/DBTVP5cSQteofbeaFrP4OcsyvKSBDbHJrH3fP3sSOk8QUSGYdsince/8tL+3
bMINJYyly+d34OiLvFZnaEBmK+5h6qtPcpdImrA8Mvc+CD2qThX2FOrpmkyURN1w332M4T1ilI9E
liXelLzNWY8il35UVUxqxURkd2P5BK3CwdsrmDRxhNQtrqrRsOrkD9NK14PR2B8DiR6H3595Qk6d
fj3zKJ6gRjhEpPpAKT+feai4/NwoY3e3uLq4ltZBFOhukWRLVoNMYZcVviWPHCMPr9jURegT1H0q
Y/o8CH8ggdi1XcM9Wxle5JIRwHnOw0wgHi9gk4Zxe0Mw6OtooLZ0u9uGxu4qd+5WszJyxTHVkfiR
R9D9efXYH31BxSMV2071ohYaqWJZhjuhbHDAZqAd0OwN8hQa3BG4FGFnmHrtXt0VV+u8TTHXG9GQ
NaIuN/wIuZzgxM5zCJ2Mc600aYkwAq2w+tmLzD0ZyCy2lvGmZ7jhKpiDdECOzhWTZlHdzGJ6Koru
xSeLURX8Zgnu0LDXfqKQqsafgRN2NrbiE+LrjWaZKBbihMjJ+Ogq9wHcO/pcOxhU2mTkSYYbOkmW
o7wa1qT9ESUeojYJ0v/rRxcBphcoxNSXkT0JSXifmOMQmVBWtZO6HUljAXO0CEfSgy6LRNqnaVfZ
Zv/4H56Zv5dJpq6bAIK6JTxXWL+Mc8rUm6fZHaVyf0XlGmv7cbSeLfhKZPLKWyIvL3XfNp+cIYD/
hU+JYQzBf/gYf6uVheG5cptybOoxLLV/fnKFv2ARk0fIXnUGMqqRM/LkycX0TsLT6hHOvfHPUV++
aoPlMxBLLxOXlcaFjToJwRTaMT/9h4/lyBnqz1WkCflOF4S3UtIykfn5c/lQZtt8BWBsReofiuzG
SHttp0/xH1XSoqrlIFZVB7pIhnQdNCQo3BL/55yj6Roj+KgT6QcyvlNVRerV64yvluG9ah62Ulb8
TUObFix29mehI7LIeT7ES5i5+27aIuolmBkAQMOxWLrmMpOpH53BeKGhA7K4iRya1h6TJmTFM1I4
/RaZ7AqEE13GQtRQk45J2i+3sBbvk6QtLz2js2RBuiJl1LM24b5vJ/ZZhMvLgFchdh++u0tdjb9B
56xWrEIW04bmcOJhbmDs7hOTiZ0/fZAq4wTCXl7nwnzxonfkV1hsSfB0rAiprcr0cdbK6Di1hBvK
DwZ09toPEELJOnif6ew/+ze3xEaag2mSM2UBJaScLVBwNZOB0EjHS5xyniw4iYP6MBx9TjOuitrR
hmUm2AsfCFaqyziS4xvrH3tnNjoiY/07Fcc1IVu7BFOfqI2kYyw1HuzZQI1uYNE2e2q1z/2R2BL7
gJn1DE6s9oY6iZ7tuHvPS+tBdY+fS7QeP5ZKfJHNP1Dodw2TUPm1VQWoxop+fPYjNHX5DBalha4N
mf0TllWPcxQfo/pa6TzM6nmXjV/XtNR4EoFQmIMu97yputThgjEshQqOX6Az8t1S55paRBOk7RG2
XEX+061aCWrCpj5250z7tLVRj1UMB7rGulWfb3CjDxuzWIWCyTFg5/nlfwAt/j7FF6bwfRfWhK3b
Duvn52XjoZlZx6IyiG4DNccj/Y81+1No7VsqHxt8kVjj8taqo0LtkLUvh4wSYVWfErHRd2O2r1Xf
ea+kSP5cr4z4mUht/dvvl7vx9/PTdOFzGIZtEHznGL9gLSH2D7o2jTDeKpduQ+5/RmczuXfqi99G
x9kdaCDV9MQeHhcpoFe30pC9ktFbj8ZQr/vYDZ/ViqnX8eLbYRt8QnbAj+TiMpeVu4Qcyfb+dFcT
YRgiIlGDQOZ//f7330n8fWclzwdSgmGClluW/QsK0ftaiVS0cD9HpFlOiQ6B+F5LyjWwJ0zJMwuT
TgX7dqV9mGaKvV5Y91nYMhaQ8whtMV7QWTS7338yU17Nn/dWy9F9Q/B4eBbo1i/8FTevSnJY4RJH
YfViMbdZF9a+76kJLGr2dZ1veybL6QgAovrNFMHOmsl5PHdGMZDLqiAG0hSngnnlIf8h+yd1bil4
T03Jard7mOLU3C8S7VWloIKYha1TChKD3kFy+A8JR0ANf4NDIIMAhoDySgDI+RV/iPII3iFIMvPr
3LkJ05YRUoWRwIqAAT/zH8ZEY+cy8tD9nRFb6aFHM+d0ONJk2RnnkOJpml8ct3rBgcS/VMPcP8I0
RU1bDafB1i0sjPkXRjO4d2AEH85dAH/8z6IS4Z1ADUkAzbWxAl2vr3ha2WedrN8B+bZDfEXj+F9h
zgcDnmyPJBX3nZgPvpMte+tmYeYRcKnSbbmwykThHHHBr4KwMNEhTQ6fGZIavAWZfqK1W0uLUOoB
EaxiHHCKyeilJwYH4O7PlX3DvJfpHKqCI3nxmBYI8axnN+TLcN21dj327nTnWxKB1Xv/Cu9vH8Zh
eCXLKN36Wgr9hcwKYY8PllNGh7DBQlhnJVYu6ZbhuGsNeN6a16SnRctukhHbFjIrZz6VvWzpyPVd
MwTMgXZWRt4PHqP0CbTdh0zXzq2WH1uIlOP0WnjLgeQJ0JLHxGrPSUpSlBtyDq13hB/c9FBsBBRL
Z5PRjSRR+c2M5sCzhh8rm681D7vCB4KN45rE2giPWP2Hp2nPaeTdxcPenXg0zdEKOFCi1NJ2pstg
DFvatOcJxA4MXsumy/uHUnO1bQ1lPIYqySgEWzDtWi7wPZP8mDT+Ado9ibEViTiI5Y5LvpwL7WtP
5FUBb7nr8j+9Bo+mmjMn8ew/GO4GsVu+MZj3yWl6MZHUoKzAhDIpnrqCPHj4krn+NuOXgwkJNuaR
sa8RVcSVe9NejB/wLW/1GQZIV9/HM8lJnmAhHvmoG8SxJCA1lPWl861JxxsTTc2wbgOBQVCdWZub
Jb3xYZfCW9omg3lLfNPOjAjDnDFsg0QcvWLBQcI2ptbU+6tHKKcYf7hTzTwTZr1FkDm6Cgw6QGhw
6iZYPE6S0wqJHHMPrub4wTu2FQkdY/mCAUpx0SpEFPhcUbR77W3PxNhbTKnS28TDGDBBwmpGO3KJ
8euBtxOS+VTyK4Wz3K498xqRF3t/xo+lcf2bqCmuIhkuDEaY0zqXjlymjF9eNdaH3eQ7Ily/5EO8
D6tv2OFscys7LRW5VJl/v+I0NkcGIzx7epqtFtCsthjOj6faQITrhDduWwR9PN85Rn8kVvI1ZI6g
Sy1VlL8v2fBo821zwsqq7D6H0l029utix39oHXTX1DtWk0dQomEcomq8lDNpUWSGhZuiq7dZaO1T
UQZZh9edQwNv9LdISg+zt57jYgqEo5M4PBgHvVrQ/ZVHcn3/yFH1MvKZEEUu2K+A1toZtWUzkoMb
or5vCWAwmselCiCZXO18Jm3UR1qvnwrvXtOWOzQo27r7AxbS1rKrx6wyt8gr33VLu5LpdCHbbRPC
q3J9Grn41tC6+3qt70KtfLdNhP0tIYYzExmiqM6zg9a7LO+MnPle1d30SASj6CEJw9syYo7piUPT
BFWiX2PPvCP89gE/jbfZCe/9ctgnOnHZPknONOWWd2Ej2XHIUxiHQSZDbZjmxj6HidZa+6i/X9D4
ZQ9+m/yZkR7jJ3aB3q1/hK1/mX3kYYBohrMzqqdKBLmZ7sX4ZsbfRfxyKTHmTbCGNwRD/ZyYkafE
cx5wZSFk9AsffQ6jY42hfvwyWC8haTa5+6PC+RAZdJAjm0UPU+OcIfWYBshrfWX+gHnvsPFu+qTb
+saTbuKQgun+o9F+1et7nTAlzbiNNJY8TjxMMhj0wMWR1itL/pChpk4ruX9iVg3Wi3JmoFQJh2rv
r+nO6NunAfytHLK7ZnY3ke5DtDuQun4J/YvRnlFYIHVGsAL7aqkTgAFsULC8E319NxPqwYKuNTSy
GBhYkPGy8QPF9aO79pcO0+hdjFHGEF487pDnYlzRk6dQQyOzHlbz66wNx3lsH21nPnYQ9qHmY4qJ
sbOVn6Vse4L7pYnx6mnVoYx+NP4CEn1dG38nkKQXbY9JUBt47ruFVNeLoJAYw963DRhK2X7wbjsM
HEebFF7a5NVwDzKyZ3GLfduVYD73cXgDBnVsBPYfRnZNl4MuqPS9miyQ4mQKPehsyOjrx1gb17ls
TyaAp4lyqyUyGCu2M/rtxsZDL9akp2WOqQHYAdg2p7h1SMO5CmjlTm2VHxrmoJpYd1jOItPvpVmW
iz0TmJutnUjPeTTstxRapgYXdRpP5N/iAv2jashUYCcJOUJNkkAIG5fWd2eBylKS8ENs8UDEN33P
tM52vg6mc+q86kJPv9HbV4F/GIOXTZ7diQlEHC6fQ1jE8obb9Khle5Pc7STRT+78wwb8io11b68g
LMJ7S1A823a4hyv+PPARRYQYsS90yAMAKxV6doa6+EWBH2OCHa77RZCVoy9PrQ57z9cYtBG9YY/r
edLmPRw11hiQIcIivT1qTRrDr6uXja7fVdkQmFlzEG2y1VFR4ulzwBNvEON7v4YGurAm35Zo00I9
v9NN46sDXK+b9bFdLA7nfLf6HC8m8b04OFSsI9NNz4N1X8fZ17nL0ElUmESL0n3NCHlGM42LCR6Z
VvUNRcu4icpyZxl8n8F9m/zqxc2Gs5ih8xvZ05oAR/fQPQlHuDdesbzdOTJSaiYrwrxFimztcIF6
skR03+pTBlZpfaukqXOMQVuJ7+dm7bLrqLtkRKSPw3QzCLSD5svofMNs7mLg2ZVToxpETI6aBIWp
a1BSi/rclW8DLn7TCG5bklNRBB1A25JVX0xyX8PFeW89LNYKhAGhpx0N4oFwUcIf4uIx6EP4dGSM
S5qVxeQzJ/VoxaDWR5kShN6769r7jP3M14ctgR/acJOY2cHh0mdhcx/hMqAxAmnW6iXz+ium6Wgm
J/ujwdepCYezs1YEXHXjeYwWBiyxdzFyKh2qphWQ1t4vbSQeGUxvBfaJ7ysMeiiHlG0j4UIPqXUU
nEGTn+FiIpJl2xo6e0sqPkiqhBEdYZttlaRPJLEJKW2H54/+BeYZBKAhPM9+Hp4jl/9KMQTCPKRs
r1PvjewdU3mpHbrqOC6WU1aKBFJJ1BwNLdSeWg9/IG0d5nPdtNGz4xTDwcw9bLrlT51cm+68fjmP
xYJRjdYbANJ5yVnED0PbD3drOUPSlH+Mq0q/1OaCBka9OF2+I9LBHRVKSdDgAvGMqT4HsDfnZ7+J
cLI3Me+kMibZmIR0gjMv7RKVr0vp52cWLx3tVBSv+jT0R6/FQW4K8xoTjF7D1dx2grbubewqeUkr
umEf9115UL8ALz3sLcPVPU7zWry6KRtap+nirH5qSjJ4NdFeq5/6mCcsWrGlbyXhET5W+OZXJEBM
DUxxS4baOOhKNwvhUCYVBS4s4fLR4cyNvfxGUrnrKsGF6YkAhcc0wYVWCG1XLlDDBnc5MjeaIuCc
heBna0z2Ysq/plchmoc4hZKcOvXBIfadI2sMps4+4wNPsne7s0bziTx7cxPMFqNgplp/pLCamGwl
b1P3DegY283yKfakg8LAToqPJUzNH0s6uTuIALjbaesBl9/vHiet/Ee0DWYDzCYmbwwaneDsvEaw
vewTUqax/iCMrW35sPkxngjqybGgt8siInYSqfIi7jpn2eXTHCQVzsRTHL34uMMORrcnnf6YuOFj
0xnVZklXEpLuwmGeDhoUglJDCplG0aFfh/NiFH/GehAOqxNI9lOM/VCu4/uHI0+IzasLcxZXJViA
8RrDqiQkzcMKOS1v3A00z/g8GkRUuk707sYurNYWTrnVJbtywp+i8dbbJUvf2XPO/lQ+mAX+B2D+
sSSGQg9ijyoZKhAM0cOzSSx226qK7zGqMPQJ25SxAwWvnRummFDCGHUPkwd4qw0pyaBvGMRy8jOT
gqk1fx10hrZm5l9n785wKrT8zX3l9zwWFZnkurmzMFvtWgM2Zu22h3ydA8IPsJgMQgyEN31VlQFJ
E99LygMfpbyoT12cP6aFd6NbBZbq9msGm78hfSaqpmAynGtrY7M7kV5DfJyr909Wcx+732p+aVRb
35kuI08PN9h+H2l4X1BsEfhjh0GRaYc5ApCYSAVxtYSUM3Pb9+BapMLhXF6trzZRBq3efEdAzsV2
05AEswd/wlQqXjhvTYsFHdlSmxUzsuJAs4bsdkpgH9ghZqOVWf9BVBpxS455ry07eJT70Mv3oN4I
5HFI24Sjj3FPS2OCPcsSXck8xLi3QS5r465Xd2crHaJtmaIrr1/NXLPO0bgpjbK6TQbUgUm8LzLD
v9Ec9ogGntoNOpL7oXkwnTU92QQib3rUBVeaDDXXcwxnBQfId01tOBdBePp2LTTv0BPNehAldrp1
EZ9cA16LUebLkemKQSe5gxv5WPVatZz83u3ZiqaDZ8TNOcO4UPEjVzmm0Jz1LUyK4kKUPbZbEVYE
belNN9EUnhczpf8YpaN0Zui3UC4dfMK78L2Bx3YqsHu46LlJfEmTJQecVcpNYdrNzTRgl9p6uTRN
NXjgC63WziacpF1M74piM3xaIUsfcI1qjk3RYpDWhJdmdC+CCQo9G+Nv4Cbz0De6eTHwZMWxtUkD
wLXxGAt8PpjeVEe0zgSXVO5bYVfpvY9ocIr0/t4z/e9ZLC6Dac1whqnPybYzr1rBsYiY7mES1EHD
aI5HRYwd89E8tGV0Udd0MIIUQV9dELE1WJYBpr8u0G/JSNZBmTd1vxp79rGHytvPNW4pn6RohWN6
3XDURm/d0jZUcOK1L2XnPZRL+E3Ap5cOyQvBePr3NSqfqE3snbqUNeTf/QLSUjEFkONhc6kM9rTp
RckdFBCqCAyuv9MTDR5HT3GJIchBvdrLnNs8J94klD5qWGt+jrCnisXQOLO5dyybMt/Ki12a+e8T
rusYVXanUXK7xsHu9l8LxZjPTLFbq2L8nKzpCThCFC9wscc1JHS1YBlm42WUSZ2Elp70Cpq93vhE
MPFOHuxvpRlA5N/vIQX0V1h0vhzPWTEBCknzWuC7Fvlat2+0dgrwxnxRHFIFUBdxx05rkL6naKA+
CNOGaufgy3RROzawAQcOVt/X7QnNLbPyMgvrkzyr5vOONn93U8x/6o6wwIRfp95ckTQUXeHfQKH6
5v+Pu/PIsVzZsuxUagJ8oDaye7VwrcI9OoSHcJJm1JocQ06ixlI1sFo0/4lEJpCN7FbjfzwVEX4F
zY7Ye+0yF9sgQfCgl0r6d7YX02ATOez1zyXtwngx4wmLuccXj2VHFoSsXWiv9EeCggsyY42xg3XR
MbWbR+4nllHfggv9nyQW5oElWGkQq4zYWI1bGBdqDrjVlIoUHioLt6G1c0N2RpmsCDTysx9dBKcB
lP/jsM749aa/dMzTmCTNIR0JbolJ9Jl+E9UGwpGdw7f7AAzYeoQpyzvryea6U60sbGHEIeNJVe4e
ofej4QJa0u85tIMPO29JAEGAIXBCsSAl2IqAqyYseAgndYF81+zY21cbKcyHKA+01NJoZpLX8eBx
TBlSndVa1AoKlLF914qEFqv80i5XGdbwdNaXrtYFTYqNB5pS+0PbKJblyfflcruuaPVL1LNau8Ef
b/vmUZ9PehMQT/Uzkwhfa2BIb/gDbbPa6HcsdkCVjKSva4Go3tHraXuMtt4ZiOvRClDtqdHbmjls
dnPT0sSEJkxpjA5aQmIgDkf2znhQIIbBuE6bBpFzF4zem2EwotdKVf12a816tLK28+XsGy5At8D0
0RZC+V33/0bPGTghwtz5XsJOKrPnTTsY9H59fjP1RGtY63pZLzv0Duzb92EsAL1S0o4t42UI22+1
fdFIaBEGY++C8g4JoKww9Bt1yHNL9up6Re0qk11+HLPZj5A/DRwjNGIk/iWYisUqXhlB8qNL4ptS
BsV4INVzq+Ul2vYZrZqZokjOg8n9CXWACmL9XTvPefXShhNwna4ziR62qzZG2w/pibdg+OZ7xvmN
Vj7rjfZEs0TA/BdKIpYkfeVuLMbTW/3pJ9WeuHWFdHqwGOEAANWbPR9GagKjfPjRpkRm612iXn/B
oOMgyI+jgRMiPzZBrE5pk9t8YXiCGnqMo/4c4LUE2yZ90YeDH65lXc+cmpSiQwjPfk6aP+3K1AbQ
B9Givdf+EXDSSPdZsFVTfl2WsjtkNXG844wfC8cI0SjhSX88GTM6TCXoXb8vYceGkBGM4ffj71XU
7JNoDw5IjC2AS57sGAKjFY8br60em4qzyG5j+2lpwG1lHNPfShu901ITnr3kpJdB4QSsaMm97Srf
KUMkPL33EpASReI4pfCqT1MwTDbE0mAmmXG7rsaIaCxBpK1KThYlrLvxfK7am2JGn23mEHJdDpR1
X/59aK5OMYObOOhKAGBZT21spQSxlKwNOw5bfci7DaSxrBXEvqzS7Kbm3l+Se/27RykWRW9Qw4Z9
IwtmMjSApg1/4tL9GGOi5jIV3uplipQwu90RDENb/rKc5a7Kq481AZzw5fcywY6b2mzoPUsS8ec8
OzBYTqZbrymXJLCYVXUmxgSnGfqUss5hh5GspZ9v/YCZVFBnm5JTf4eIeBg2azkzkDh+aKj9+ti+
FYXDtsEm+in2FSPnnOVAReLj91XdYUbZopDf6FNSS8b1MaG/5tKm5oqwZZqBdaeVZwl6i10vwGR0
mVj2gRL1Nq1voxyJUOckFHFc2cKf7l2CCbQJb8h8rDRIfjeO8IJDUFfEZa82VlUQi9oKH9sUX2Gc
ucupBucKsTM5sDBQu3moydvFy7HqEI5sET+qtZAH+nrOVpPONFhfo3ith4YRQ+P9do1O8E3ofzZB
eih83z64PNEbF5UnU2XWikQzNsCYyGh3Q7vceYmPCtCJD5g5GTsSoLghD8E7Bhb4ev1C9OOvH0LT
wJRG+o+WVxnzkWX2Cf57+W2gyAfi86rYM9lekNGyihtlyle8cflaTquFLHI+857YkU6l30J6x0oV
nPcDWU64FoeQsTuPG+/nL72g00tgfVzoI09/LjYugr3T1Bf9+ecq/mNYNgS0tfjV2ivHR2drfxT+
CBpqrRq7DqGbjdsIZZa40y9Er2XXyxCa2blCAYMCI/3r+ySCE9QLgDV67VcVZc3oe+rj8rZtASKu
Z6ckiRgYLSM8DDT6+NcXkqn8UxWHF/2QJLaHTgKfDu82TuiA+LWwYGdTrktsvaNXPv4v45GNyhPM
hx+9YUYHF0mnLhGU8ri9EuNopKyaV93l9yHlIBsZ4SNvBoOHXZRQvsacoiZGH73R75L+cmoVU7aG
sphMZS59c9IlpVbtjkX8nnr9l75m9Kkju/DRRLnxffsg0OrYYKkF7VGG1HKV0QXWbyljxlxgxMAr
HYh6PmrnSOqk7wWnqL7V9CeopQx+lvwqYkaO+u41J49D3id5a3j6j8u4i4Ld3KbDUTZMW0VD+sRq
DnFWKZmvfuKBAxqCkXvpQ0bxqxd4tUJ6qXsz0zLR5SNvJDlXHtzSvV3PSNHGGLgB+BhET4Dh4k4w
0DXAb5IXxfgh8rOPAVPXMec5rq2ZlMtVLwsJaD6oKTrrB31ghsa5icgXV1hB7AKYNaOApqvFHlrd
2Ez07VPcR/8ywpbEa49z/6qFJlqDSKAkm6nGu7cSL7qo1bY9pn14hL4DzmeGdl2N4oQBfhc4xnWU
9hMIxRd9tHmrHlW71/Ttknkdg17IWoj0tfQN2j5ZVGP3R0iyLEyRo7TD55nk1mZMsu3Eu37Qt/PS
9EyKzYmQMbXtBGeNSyYgJkTufWTtLfW/cdZPGFrOam//7ivkS3GUvjmGPFuDZLqWreBWh8hX/c3Q
GjltKUuckHNqfYP9jI2lKcYHCRRRu2hX3c0yUO2krXyCtffqlrtpUYxoVumLQ7IFJUEEjpBovHSO
7oFRfqu2dbkQoIBYEKZPbbhPh+yVVxpdIM2TYzu9tGASKQf4Mf2o/THTdds9r33VQOe2gX41Pro2
VMShQeZslL+dzukexRitDihOSTIJ6mMRxHcY8/cE0WYoytOOL8EfLbXQ/AT9hoghumFYw5xJvS9j
P57AJOOaWVsN1Lw3qUt+krXKd7UnTH/RNEZAK1DIsbG2uYgXInGy6CMmBGRuliOgDXZbTf9X6zz7
ZPVnRijbHbNIjrVjPviC6an04AzajX8zK3FbR3xXS9M+tlV5o2Yz3UsS+NpVIbW+ZKercLAM3bfp
DJT8cohr8eKBZDiKqFtRclirw/5taP2TvtPWh0TLFnWVVMQv7lJyhlmNgXn+p/5m6NJAvwm60CYp
DH34+qTNpfcURL6vNUH6SmCqx2T6X8okWLZfflW+638TAXvOCSFmsVFbJ26oaK8PtWaddAID5iYw
aVuaiSwP/1KL7hmM1FFaQB1XBVNTmOhLmv7LKClDZ2+VgEb9cRyzCmYAYGUWATzCiIZXbd33CbY6
gIPePZC9tlwN076pe5IStFpzaFiL2+ublfNmfRf24xQwOYC+n8r5QfcBoYLiM9akbOsnUJ/hUuTp
vu6+y7427W8NAN/YF7D8wTW5ocG78WV+B1yRlzWi6XNt+RZ5rKR8f/Vv9yaoZIt6ZbT8RyRU71C5
b5gDfGvWWDe+15EH6sqjhQSvrE+Hrm9+6U/OzsenbLKIRqgFzym1mJaErrakcAFgVnbOX11X6WNH
1xGyI3TDL7q7smXxMLMgX1VUWptLTCa4hhE/9mpY1OYSD7cpWiPCBdcHWauwu2E1eJr1Vfe1+guv
LzCirx6CuNpHnvmWhiMRBm/6F40Lrc0UE9U6Ze73gQBLuI+6Yv9aTwYJp+v3R1W0u0xgj8rJj9Hg
IDeTyGnS1vwxRsGXvjWwahnkILPHAIK01527FqoTyvIQhcXPpcAIkHZd+MAaJEZGqIXcJpkeUbXc
pn73xFcewqHx1axeY5PmUX+Os/LxTwCBGeYrlYqx1U1+NAgqasRl+r1LyZwoQS2ucuS+J57YLBhh
WcVefzG0WtdqooutEBUk8/sSz5wleBhPvZM8FmtfZGcg02Smrvqljkbw4mTyzU/gT5sEV+71n1XK
zLz0nm9um9WTSMLM+tnwjA6d+dUYIa0zM2t99Ot/XJNc1pRSbPwSWgU/m2EYcmcM7rshr8Zo1hd9
YnpThrmW6PHFJOnbZeDYl8gltE/W5eBcjwr9Ya1/IddeYFob+4r4rJGdV+PGz/lEFLr+M00b9wS7
jm9bqL7t+jkrmUOoLwaSt6h5irPpWxf9xulScu4hJERrhmVmE3XGtkq/2tggd6XA5IC0n7M3mpwC
2CQbu9y1bpQtcaB4vP8xV7aHZiLgvIxKYJDG8DzQPjHFLeS+88hpdofqJR6q+hoF1hM0dhLsdOlB
R0nf0hNwmepFDKWmPsf1l17/fNKrYspEGpRAucyikvY9qvY54Z8PXkGstuzcv8Q3ftRZZD2l4xE4
7/DdRXl++Tgt8pIFxBTkK3lmRKVEm4chUDVkAAkzI4mJwsFHOMVaPnK2NXmRe7Hk3SFZACt3H0tH
NkbkLxVbbiIGCDAwppjFRlA9aZ87rcJ49TKGq/rDgjeLSIsgFn3EatVpL+lJB5JYlStu9X2Lo4+2
X5sysBuPbrbmSb3UbvqatPZXYnpXfYzrnlnMKaL5FGmBPj5KYed7kSzXTNKZqIBXAQOJJFdlPDQe
cx5DVY+eywdCWiz7gIp70nepc2n5ppodOzevS86FGDal5I5x9l2BBVRU5CRaHhz+9JgM/M5xz8gn
Z6+p6zERDJcgZLTvoeGYqMtPhpNj0BjaJ9mJZ8ZUvDX0QFnUR/fdKvmqVXUKHaBtBguqvC7as2Q0
tnAXtwXB4E6GPMlWgJJI0/R3vQq3kUNYu2cl/dGCcHUQQIR2PpQfD10BB1ufHZqcQ3hkZeoEQ4VX
hCGfLfx8b4v2Iavq6MDi+BN+qzi0NpP+QpzA5nHBjIRrRQSAYfb9EF5z8go7B/CPKa8GPaMMVRBX
c8WQdqXl4rgLCJ9gU3pP/N3raCTqmCjJejbfmitLL4m7+CgdHi/DJwTJcvt+V5M0LKE2y0A0gIXJ
XKx7Ug6QivmFutgNM+CsH9hZY4LqDaLTDB/JtRPE12CWkCRAQjwFsQ/Tdmn+juMcIQCAjzG26TWJ
g42ayS1WvbH3RLBf0oklllMaZ1i18TYqcLJ1oCNsuBkEWtLNqOpmKFdGkqoe2jystr1dgdIjsmI0
u9sI1njpEVEcVN4jHhMSolcqxVQQeN/RYOysmWMymcj7In3ROtdNDb5vMS5+ybd6SJxnnoe4/erS
4nfS8JQM1uRendF96Kb6fYnICRpGEAH6/yomMGVbcQrbRnkokvGBCRMD6975WmY0hqpado4x1edI
mIeciPkFdST2C9GzjOajbXMgW7wzBd7aESpEbPfnCUFrnlSS+9Z78N3gufUqgad2jjcL+/FuGH/U
UCsLj+GQLVDxt7bxXokYGhS5XvsGX2Iigv5nENafYbxiiUWBvIkwmnhBIW33CuyBJGakDQmTm1lL
sXVj5OCgO4Gy/BrOIJQClCGMmO0HVcgFtGCCwDcCpFzDVRGGvw0m4rfk2s+xfvoEYvrIShw14Iwf
pmjzZ6xrf3CdEsuEub5RzbUJkpTIAViGXTlm0PKzt3rqB/oFCSW0uyb5wLywD1k3e2uC9FHekvLM
jUGfTSChq05Js/66OnXWHclRyqE78IuJr4EovEtDvHnTmH3QbHjHpW/eDOasywgEpCnfXVY6B3R6
B2R3DLrCZyf+IxBT3FQSDjjWkasY2/Cttz/D2vnjTSEI3zgF6TjZtykGO3uJkrs3lMbLNcIc2WId
AvfEaMsR5a4L6L3RxyMyoHFZkZOojc7JRP+2CDs8FiJ57tkCAGzBdyBI+awt29yhLguBc8xvvdWI
fYfesQD+c3YrCYoE9tnYEHU+19Zwa4EegGW5V9LaBDJBiB+6xY2oSKtlhnMtBtzAXcuKBGDfvG0j
+TvMjPTs5l1wEc543y+jOKRUUQhCaDnG8jOvbJJOasZ4pmKxnJRfSkwZlob+zGxMXqd64GWks0K9
icHSWM82uk34EAFZGjZarbUrKHPCYHh+MT8q86Z0ghUR7+2ZYth7Egfeoqn2jq0Pugfc3B5aUHQT
MCNyyTM6j6J6ZRR3dFykt76HSQ2atY/BOImPfTC2t5IZvdE688UXeYcmjM29ybTj0gQFzh6+hRxu
aCzUtU3NbIOpyz7k4YCKx+ONqEJA0q2R4w1dOyNRu9/GgP8RfPL/G6wkSvv/Hiv5f//tb6v+z//+
X09/q/5XlqrP/4SY5Jd+Iyat4J/AN028EqHtBqbrY3z6Rkxa9j80SLgoMEM5FgoazAr/jpi0/jE9
sJQCVIIfhO7KpfwXYtIN/vFcO7RCy+OXeZ4r/ieISch+/9UAhTw/0FYOXP0OAIr/Yh+A/c6PJiGh
18lQbgSaNKsriuvYsgnvKqTFLcFzfo6YwjDlY9n+yFcEv5kOy75y+nSLgYqpSKnYUgbuOaZAJAUs
erOtXJ2p+Pdws587A5fKkpChPXdP0sSe75nFu3pCXPXb60sLrRajtFxdTdg7oosFbRx7OBXY17gr
WCZTKQ1l4EH1Z/aNoeulaUCuWyraUtc55NJRg5qfJK0S/UEucQpbKU3g/fUWNBAAXQMjTNJseye9
H5rEe1pLpNhmzJEgLd8ZEcGw8wQ6aom2QVUN92IpR8Bc6aVAg8/mB3wu67kt/MJrphgyC6CAR7/t
oThGHREuVXsnqm7Cv3TNXULrvb5jUU0kbpdxjc8h+iMzYhlYhQlCPmTKm25y3mMV7GJPXPzA+7Lh
wF/6KvsRWeUfnzxzVGfJV9vm7/S+9nGcF39rk76uinAX2/m9wCJDSEZ4u6ZwySEY9lHX2Du0Ppkp
gH16IZpHhxDrGahGbS2/ZGb8cFiWszZqMY9Nl9acgXDjQIQC9t5k3ilyD6r4m8gR1aPFJJncxV1C
xAyeM7yJdJCIkwsSCUmUGuWadIqOsOhfWxWf6nL66XrnOfQ/eRI8qgXsbk2TXfMppBSSoGnmZtx3
5DsxlSXWCAVb4HLil4qxaxc7j9HYHcYm/6lIYduUj5myntOU3MRM2RMRvsUvVlVr+KD1JMd1dMTo
Y2KyCr6aaxJqaUve7LQrfA5UX2GAc9Gsb4uyvc8li6NuSPOdSHnRU/joEeG3GTIc94sjT0ReMkZ4
bVq0wuiItqGl0L+W8tJZCM54h4drTgcMLSrejaRsHscaGolXI8JNaaqzkm+la/wtfbDuUNS78Uds
sylg9Yvqcfnpp8vFpFkknXi4rbr4F4u5m8UIinM/zmcEzPMWHTK5y1P8UWU9REJ3QepT8W6rYbpz
05pWeFrVPnfM6buj8EaECBUXnjOwmWm/Fie+izz3NAYHZcYRtkNi9Ui5nSe0njy77xVZ7iDCp4gL
udjmDklPpoEYuyFdJcQ9t8kXUtWNLL6UPnnnwI/nwmKkEK0rQYP0wLZOTzX/g29QIW7uz6wPw5u+
Jgq5B/rhm0h3ZmtFE9hvbLJuhti76UFJ5FMgDhlJGdg5zT18erA2iz8dwNLSb881ATZK/DBEj3iy
8++XqsHtUt3WQUX+A2whoZAgYFkirj1jkQkFHaxUzdjHwbOLMptsNy+hqU7QTk7I2vcGVnhGoIfl
T+YlzKJb0k9Svk7kzt7GscRFFxAU187+oUoX6zZyu8c5wpKIYKsR1oGyl9lIFd7AoSz2KXXE1rjx
pxyj5HQTm5V1K2V/aUGR4pBQF98hncEw82hnlfmGK/k5Gl3nlKYvHWceBC6fnZelPsYl2rtxzyJ/
8rrt3AfPQxj2R1Os0tC15jScojqOdlFdZNNf0rEdTp4HP21YQpTdBZrpSF5ZMLvbRVC7NR5R1jNN
l92gVY7EfJ/nRBHUALlDMz8MLuNT2B4oqMZTNIHWc53PIoWn25fxXk4LMbMFLv4oODsTPhVhOBRu
eIexbEDOAKmFJg/ZGWbX/m0JmVVl3kshGsbRefB7MBmsGmH3HJkLZetw6nDoxuuHIgKSwgMX2aAz
v07R+MRYY4U5luS6GYBS576bLu5dg486cq2HygvvHGf67aSy3Qz2aO4TS67SDG9TDS/NLNp7a4gH
+rvuYHaeunqDfTclTXl0nf4PYVNMG9FroTFCeQrgnZU9AIVVEeezt+WcGobx1feC3Rpix6IaLGPt
YELhGJRbV+TEYr0waEOKb6EP4dTZGYHo72Xp30ULWVe91Z+aZHi0EzRPBZQEu3FvlOyDvfDg6c/G
O6ICl1k+J++AIHvD5PhPDxLvvCyEtcfWcAglLAa87OhsbW491jK2W3XnusRsBCMEW9soZviiFKFV
FsMbG33jFC7BX9mjcqSOX3Z27tNhfvC9KDYFBd89uRunOHGCk9FW980UESLg0EIOVrhtEeZLn2Em
CTJyJ+4nD6FW1FIfV030mnIm9iqIjnKU9bnjRJt66zIZXrZP0ugkxvFn2toHz2CHBfufh8JMgOil
FYpyiep0osvtSpwwRbriqZoS5UaKU0BEE8b85ctsx0+kMBmduQXHNH5qRvfeCHL34IXBeQ3B3le1
+MypxOHM8CmCeb5aTn8D3F6d+vAapvFyNIYrYQZ3tcjkMcWuFTrJOXeh/Btf9B4PmQsSZGLytW9L
69n3u3MBUXMjEaSSnFejhwreSqNUmzKzSDlLopPlJ08CmPuhz/muQ2soWO3t3NLOdqPrphhhpLpJ
ya0jNG98FpX3UjaJj263WYlKkXtqJs7xFquSyufm5BIz63TWctD6nybqMOjZJWq9EWkNzedVLd14
H3k8ChJUhgyU95kSI+JL7ESzb7CTlcesK/pPuzNA+Svs3yp4YbE07WlwGJT4KEfdqiCE3annQzB4
JeSfwtzn6EfzKbdPo8PPMIF5hS5DllpY/6TZaQjkw3dWUJZwSY8ZG9H0XI5Fe9MDIbBK2W17F4P0
uODHKcroLjK5fQbTIFwAKUuNprSdRuu8JMUncMLybGQYT9j63g5pS9Jh1RcHJ51OAgXBzWzh2i9k
yuk6orVOqua2B2J6qCJEqt4QfFYOdjZLQf4kd6bfjZnj8fiDyZqJgFx4BMw4DM+pO18WogrOLeJc
hl1c2QQn2iXJKCZLyW2VNClVHHIToq79nadKwSnbrRoI5rVB4niHKTGJSu2+3CnO7gi//hmgDz8y
gVQHshzq9VIF19jdAKIij56ZBzBl1R6aZDZuWXMf26WWP5qVp5uULuvcZZU6Lx7KV+rDIfLne1i4
jPhz6zYWIdoYd68WlcHBZTAUZBPJZIk4WQkRP1XH2FOFLDJk6Ibff0QOn1aUqzR08seT21nuU7nU
+8Wtk5MfjYjsRUbRITBBuqgZ8vlVpuuwyrxkedFA0xqzJ7chHTgukn5Vy4fbicHfSacFKScFujoy
k8nH8OAvy7M/R5hkaoLcK4On1cija1UudHlBHV9U/ccv63CLRCC+eMV8U3qlRwLueCZ7ZriYTtDC
1S7v3H68YdFf3LZgMx+MmEe/6MXN4jCWr7n/ZSRB2PYdNiRVTyerApuDbviT7mK5DUfrtk6KC4nv
xalEpt0BGNqT4nU2h+rJjFRwDQxUD0jErtDoy92ujer+6qVWcuC+ZaiVtfW9kca3jAsYILF8uvqE
h59Q065Uv6k5mC6WQdO0vYMaYt6TBtEKGdJRk33yg+I4adgd5G1xYaD+N7NksA8LBg5uNbdX6Sb+
xnIIV6q81DhGVv+7HcmPjSxDMQAPTgWkWjBOtcVCyG1uusq82CVGINKImn1TG/ey6ST0pxKno7fr
RwGZr/xrsh9c8tV3wpS66G7yltXaBPptY/oY5WbqrJKc2arFBd4uaxsxBeDZ6mBHiGu/KZ3m6vnz
eQIcV8CyZ9Rp/ixTBpLw5oeDM5NykU/ezs+RaXTxdHSJbNnGBsfw4FMtDck2rtIbXLHpvsPOEmYp
YVwzp4c1nzxAY4fIikmsJhirQe3fNP4hXVjW5SVD9NkoL5g2sOyTDjYL3BREDTKqbO/lQh9TogRk
c2/97VEhww78Sz2aHTJeX7LmDjN8udQ+KRqIXU+D0VEaQKDYymi8bTpymdPsDY0D0pWw+JVaeFTr
pqdJsombKY2ezNjWwdLIwIKkItTooDvnTwRxJLigrkGHGhXWjjAaiDvVLrZstHuVOe3mmAdPFsBr
GA1SnkbBr8xtAGB582NUifsqJhGqN8a3qLHqzdzNr2Fbufson4OdMeVMTINAQpIh7W82sBVOGwIw
kTRvY0G8x4yXYGg6DoKqeWZAONOXOUbob9uql/tqZCGYLss9i836iHWWc3pUNwLPYSSS4XnJiBSr
4WskjS93fjf9FjVKvM6u6IcKlw0V+ubAupozW2/Jypsm8tpjwiwBpMC+/HINojA9quTGKht0gmzv
IRLH7WAxn6WoZjfws7LBzgXu6u3ChqGi6AqD/RmNjLozsq6kT/xyX11qxN1YlZBkRwPLb+UfTCe+
jZScd5PZ7q1jLqG0uYV87RP2+tDZ4QY21J4t1In1J5hY5YP1IlgMwhaCJlTDxGQj2+AD2K9+rr4m
DRgI7Odq446HwEC2weR0HN2/0Ycc3saJLXI78hp6hfjLQ8pdSIapZTTXZ3fBG12Lj3BAnmvleDrH
6K0y1a/Mo25a1tY/+Ztm/HU8jvvSGR6XjptdxCDgE5ImY7cM8by1F5Ob1SEHzIhTZ2v7+SO5y+zF
Kx6sMjo0Xf3prQGmmTp4dXRMp3LvdPUBnSPGqSSYieWcf7ez82UQUFcl/Lp5wpZkmBhDfTSytKkg
rQSPUE6I2jE2+KF+MWbJ4G+SwZX09luAgWQBGrFFwvI4SOVtVTzeD6V0zuQM8n0xhwj/ULWrRG3s
SgECPgqrczCJo+OXD4QCRghbCZIfIud3ZVUkqpJiM67RkVKo8cBOxkVrSASdopjaAj4RQQZguwT0
G0byfjLdo0ozTCB1cRoSBhIYwF+Iz7uvlMfVEjK9NT4aoSZOI/Vn8JhT53V6mwRrF2G3N5Ei+cAI
To5n3rVdNZx6QSrXug4C6XHEJn302vhTuHVzDlz1Pi0hbj93+qijmE4uGK7GUn0y7Y9Z0BIpVdrs
OBvuPcKzX7vE+hOHlPMEkqNyT6CRxUbFy/PKF9Rx0Uawc9/UBtORdMzAZ9JxZnNF+FA1dLupwTRk
5IhfDWXuXbuID17GDCUtca33TbsQpGQT3OTeezIx96jyHmZWXIPdfBbJzEI2L3t+jAEijt9QwTKS
tQAn+pl9Chz8xIt1NL3ex2PbZ3vH9Ugqg8AjuocpCHvKVmzXkgO2k3Kf0FazcxvW1StMAT9/IwTU
PA7eGlku6i9Mik3LAErl0sTz9VwUtsODiRaJ9S9WfEFqCJX1UTBoMuKwRtI7/JksfCUtNStc3uSn
UrE81jaZ0G0gTn6fwWE7uNEyQpdx5m1ZUAUsFfBr3BWgpYoP28ruhddiLI3dvcHcjtUc/9qfN7lT
uPswJQAPVqJzKcnhKKLIu3YDIS8uDtPZHMDVx1mJyDsdtom77rmiItuX/SUwHqu0GvBWYwVFKtvX
B5nwwyzZ9Dwp/1dj9tbekyXISNvYmlmLUIYwXodILDLYnRRCa5Ey5lgE9GSa4976slkYH1AWEsQ9
hsU+bLksq6C5Dm35RqoKJGExXxklPY0Bw5tCzhs2diMGJRYZeci2NGfif6zwWzVx6u31f2G3Ja5o
pLl2DBDDNOnCfX/bezhp8Cruk7FBBmzhPLMnHqAq8l9JS4PWzp1Ptd1WF4r+WyyS8xlczhPa9v41
I8j2oMqu3uf4vXooMS+OtV9suWydth7xjPXXNCSTOTbpNnug4qvB4d7vZLNlGf+zcT0iGJo3odRv
tdh3bYJzHsc4A2Qk9wjRMqca0BLeUVFwgvjDtC+YoXUFCCn4UPQq7s9EeWo/FvIucNnMeBHbt6XE
umnYv6KF5z8T467ln2wz66Otf6q6PA+xzHZNO+186Co7jwN6V2Tecszz+CHqZ3HnTfmxQKYjSsuh
2qhfyM5MT34dP+BXJZO0keQz28MG7uNhyBDTZ21Bho3dHemsOz9XbyDbQRsC+CwthjFBkkw3iUuU
ecPaAvptvCcUND3OAXq1CUjHwD/fV+286wjaOvnWXRtwjwVyBTPblXNA5feDg3anpBffIpB/IKEp
uY49SIupYMkyL9PXlBrXGanZOVfTIQMwtbcHzrY2ghbK8GZTL0hiFjTxMd+Lh4nU2IiJ32aZ0mij
ZPXs9yxrU5ocdpmgXBfzt6oh94EGSg6iRg0Z4bDG2pPsXJ/5jEulNXec5XZLCsZS+8c6q3KMM2d0
2wYqCjx6VsL0ulmlihn4W6PCz915886Z2xEJezodgRvuOlsnMGc/egs1OG5ZaUJ9sacfTlAmOxGP
5lb2Dr2bW147hZGxpqrzPQcIgUe4MGB7BMLyoZQTByu/MX8yFwR+1oNg3OX23XwzeMEPd8Fc2Kfj
clTwWza9z1iTe9RPEolRrhy3vtv+kKrJbwsb46Inq6Noiptw8tWVbvexcqFwdUvxs6jBjAJFfBuH
7i9b4s4quWWy5DYSXXFnhNHtiHTNy9QNM3iwFyzfN9z2nyXGrJ3VU4jJ/MAaNN9ndfujV8NX604M
2Dt1J5n6HLqw+emVpNThMQPPTBYPSvl2i+mWyR+oDIpztSWsM9wtKirBc/C6o6rYwgtjsclAYesT
99F0fFpynr5GNPMPtjLPnFsXLgmUqe6I2RipbohqKTFIfhgtxlsiB4VesjAGpnJAXdHshnTicl6q
B+bbz1Y/cY1VyG2UZ9jkH08ppNOJyVlWXsScD690I6fYCTCY2TGUQCGR3aZbkiaeenb0sCTkF18R
dOBts+CUxv/kM69JaFhYgaSkzyE1NBwTQInytx3X2wlqMsMfRmS7qshSekziuUm2TrdpaD0UUToz
y+LvpsT9aRolDIzqUfUCZ2zak8ypjD+LXzzkgssytph8BACo4jE/THZ1Gwx0KqL0kDkUL1iLMfLa
MtvP3rWs2+guWxECZZbtimeAUQzYQReul6MzpG+2fwgVwz8z7wysmAhylIg7wmHgeyVjenKJSd3F
jBg2ZpnAJJiz23j4FHWgdkU6HRKbzejM1oFoKQMfLLIX0hCRy22Nevq0e8o2fNTIGnvzNDnJgeQC
YzNNhDulPJd57GcXJRmZp5V38luCydavBx1LXt13/4+7M1tuHN2u9Ks4fN2oAH7MEbYvCIAzRVGi
REk3iNSEeZ7xNn6WfrH+UNX2qcpzXNXntsMRFa6TlZkUCQL7X3utb9kQXFuKDWXi8Ke4mxQwEEWN
03VyfMnGEYs+WNQ9UwoMPEQ4VptBl5QbqaBca06UtRK1p1JV+w3e83Ok+Fede5STS1y6WvChhjg7
UAATaHa+2NCqfiXJs0AdGRnkMX5o/ZTbykA3PPaLCgejZG8lg9BpZln4P1ptH0YyRp0m4KuPoNTm
JOSqsMAlEgLOaWPhVPpChZl3eQ8zN25msVM52BvK9FY2/bAWUUwaJhkQ24cj80BHMhsNtismaksU
/4F3uCbhI0xHis0TTwDFK5TiYajY+nMKewtElK+teMD0PbqtLyl7U4dyMBAGNc488JgRa+MAh9PC
UGErG+7cWOKt9IaZ1hODmnmtiD5SbSDckwB6kWf1TF8JvWUWVa2guQ7AO8RdSmoGLaZJiV/OMPPR
JWDupknhtOo4X0SqUovVbul9MNsFqlxB0Ezs4U0YwY30A0GR+qbYJE1YibEqb/jdorxMgXEDRs3W
qsTKMpnQPiLmUAM/f8MsT5SZQnuN7SGOLdspW/LrjR07hWAQqFp1dkTYRVCB7AddmNs0ZW2iSPzm
mWA0DVTcbS2+A8nIaYUMuoKlISaCY3FKy4FTuUpbPYTvshagysxRjw4eLA0odr2ScQzIPHEpOo+H
3PR67EKrATSNlWfE+OKw3LK9XBdz/qRhDUA+69elSG8KiKrDrk/1epUkPJkyauGNuTbX1lEpZZJL
qEtzw5KSEoyHVpIw2ee+R5nn5M4DAE66ZT0CBhOPuWhDSoGPSqjPVACTwAVASYl6PN36IqVqlnWP
kwrzgVQ5iDXeW4c9gOtnsX3foubL2dVuWWHJQ9odlEDL1n41qTRc5m8yNjQf79Y+Ulg90QrGX15S
1qnK9ZM1tldlEoZTVQW6WAnJXvbJS0u62HAjASsxqHdzjyrISZyC9amTHRV5xgXfwxmJwwY6FfiL
+lbqGB/ybGcxou1LJvSRBKyMl3M9cC0ORvYjjrSPyqhyZHe+bqFpvFml0hDGBwnbcsvsKy6VumQ/
1Rq56g4EbzgjJYXbS3ZHZWmvM7iXj2Y40sUTDPfo80eTqJCiMEvqJPoL30cHDfVwQ4GwR6XaG5CX
U1K8z/QOVX2+zmrzFmbtnYwzZiO05G0O1W9+cgpGRvEY5Jz9fLV/mFhqbvvA/k7r8SB8JKvcfFHZ
X/p+jcGnO9oqCl/SDQ/5FB8lZeJJ2zl6ir0sMfCj+qGJvXHgIGzjRAoa9SZjxNL0unSK5XG16LY5
ZvFVblYQg7SRir9KJmIdirtQmcirdAqrdorjNkojmyuFsFMkYaCLkoDzVh160hDh57fXcZGLg1Er
BNYV18owEuWWQlOOCiLNkMaTVrKrKBsb+7zs3xpYwc4sq7eI4IFWykwec3xOsQ6upCkM7vgDVuVY
tgfop/fkgQA6gN1VQRqho2k3oiwE8+iscpIKqiDpho92bvbDlPpuM3bfaSvVCAAMJbaZPMlmJXa5
/5hHEsVU+ldG8fJeE9ENJ00GA13BWj4oBO0m9loDDz7GtJpHkFT5Z7VNErfCV0XziPbSgwjzDKVB
u+Wm0dufeL92VLNjRJz0jxrT71L99QI8RnPjfOHzhxaVr3oM1UOVL4FcdcDLKe9JfCzjcU0Sczaq
H3HhIx6k1+UBhyhOrU4E9m/DTcGtVp3ZvuYayWizQ/KMBVCucHhU62jaJEQ3StM8IsnhcCijPTeY
jyanxCasMa8bFvp/RvrToA5B5LDwJY0BXRme61QyEJyMcxnmF/yEN81g9C5FNWy0Io6drhH7NKB1
mXa8k8UepSZ2IbegD2oS4QaOOSv0Eeh81K961h/HUcnATeALLhKGJoVYsWiy57xDW0hscUvS9Bs2
+qGcu+coK4C3hZS2AInmp51ODUMWfGWvDrEWCJkZYyR4iGTwKeeJjIK/i6fuIzfRvqtPnSYeR685
aRq1uFOq7BBLJUXhc/ZRmu2xtXE8TmYgQ72Fi9pPnKIi3Flc5U3hda285rbX7XrJP+eW9RwyVumd
9FL79uyluFQcvWk/8ix6UXWyM+AnECSKrYzvdyXvDCpLiUN2GLs4VjvtWLqqGZ1NijtXSKr7mrhf
YRVQwxNprzTTui0ziFKWacLisVf2kLpjP4SuXwBcyXadnNGp1FQINW4VSgp/IAE1BXmpi3ZBOyvO
qAkqb3LzGw9d6KqzwkeYpfflqLlDVhJLSE0uPdYYbJkBLMUuVXB8A6Gy8OemuzG0PszO2I8627nB
BsSXcNL3VJldfAcC4aBg0k04Q+Eco+Vv0uWD6Qe7KcDgRrUHaKbBdOqR6YL6jUNrcCQwJLbmihR/
DqakExcnIVyl7cvItbMWGu8z7eAlXpgSIJ88/0hK+pXykEr42eS4ZxiSice2YZ1YLxOnRdlCDVSN
wBB3V4ossHE2CQd3ii3nrdA/Sl03He6siZehSHmGHmgbqUtujSrDK47CHKIXvK2857nDzccTnKXX
Wg4MPspjN0p9wCEUeK3oM9tYEkWJaqkIjjSMsOl7vdSdUbKEnsk2GPVYsHTQSyoP8ffQ6Odo3Jn4
+dXZTYzkMR8tTHHUu7ORosEyzEG4CMt/BbxmlrepRQayW4awkXdfmVqYX4H6MMsK5DgCgatchg0Y
LLfngAe4R1mTW8bWY1LlmjviJ2BJyEwGcNL1jUpHFj23jdk5fiMDHKM/jawrxrwktKn25J4Uz5hb
FNA9rGa4KMFfrmDjWLidiOziMg1Wmuk/Gqwsy8LMXeTAWyblSEEjCkP9MGhY+pMwXMJw7bdZVufc
aE2UrblDUpy3cZ3hfjXjgJjWJhfB7OCqoAReyXcKe+q9ISl3yiieo3oAvpP560nqP/hkN5otyeys
l/ctcOu+++GnKBNQEEjA94mmwXGD4tfEb5Wi3OVTLxyKhmQMrSOmQR6X2bAv2KC1WH08u9NeWO0Q
0rBI5XTK4+BfUdoSZ7I/FbHD3B5KxMhV6ZEPeptI5TOkr8+5Nz3RLewdTpOiYu1ewapdYf/CyB7f
Qp1LTwMkjJYhGI6gR4yjemxIBBFBRn4sZlrvNUKUlQoXTu6S+1xXT1RKMH8WJpef8Sk3LDYLO/9i
LeifqgRP+3Kc6irOKNoToDkc5iYOJ76EnNO9YYgQ7+QwdwWOKQhdlEUWqoYdTfmUuDdix8hvxZx6
ucaGYR5x7WQW+1idQ3A4f/ZB6+pZhkFO4aXXs3yMq5YVuvrU+pTzNBLITKv5qrgLY3g3OXJGVUH7
vHQBhPUdz8YmTUxrn/sUavXtlZOU3kCW0XEHGHHptKxrpKa4M2WkTTGY6nUAJtEaQBd9ccwqit3p
+PqBSZ4CGytwjF7LDiUezzEz4nXamxQll+sQyrXET0Y0WAbhpinC1QDnO5qOpGqPTLaFOv1WYbkK
7SZw59GkPy8+hH1ark12V6TJ7bdECT5j1XweMFUpdnHTsfIExicW88ztBb45Ie3jMiXZV5RPGFg/
MIqMB9Bltmer2oekao/YBQmaAOWL5hyIp27utEhj+FlafLnouJ1wj9HFs67B4WtLYHJhKBpnZrOm
KWr2mNjjJ3oqIVpNPaU6blqepJ9ToUnUumkVTp0el3Y/7uMgw1gfdO+jhCqO1Hyqlw+Im1+4JBXS
jdWNgl7KNN2IAlMYiXuGJ25CtVVZnkx4fgtNZz2U/UNHxy1ucIRs4hJukWe1Y/WGvR+B0YsZFR/z
I+MTVkPWW5tmsWXIYrndk4IJG77fRTrrKyVodlYhSatymK8qnTlBPexAT+EENA3y4HG/3AmRFBWt
/Rxe9Qb3xhQSa5QU39x0XFUr4gT0IDNn3E0jxKmA9AuooTJbKXrBLSotCTxxzx943CqywsgYT4S5
IYKzgG+f7CEcmWiSgZaGZsSdqTt+lktuGsUhXeEJXnjC+uTzHkSsyavQCBRMPZ1YYb0EYMwVx0Lr
TBzpkJbs0mzBX5UNASWrHMJ88kir+ZRW/csoWJfkuMFWmDhAzXaUwfUVyK46465YAgah3exD1zAS
Jvl8ztJZ48A+tAuKVaat8lXuMYDIc7PBLx6tS/I5cpfHTsvAgWhruxl8xKMh84YI/lyXkzXJECL+
OiGANSVIkRFuS6P8MEybk0kLYTE2cE61JrdXu9HuWF2uwwJ4vFzgHMl8uAVhhoPJHKtTEs9PZl3s
qtjg3Wke+z6+i5kEjHGIjrhQ3MzujF0UML6oOgcmrQ4/MebcMlOAlSLhX/hwCGSRUhmAJSOTsUxa
tk9/DFnR3FZ2JFloGYYF6C793nwf92N0U0LAElWOGmAGHcgpwLVFn7mFPjSckcxD1NdP/kB6uw63
iYkYl4FECnlerUeqNyjYAS4lsffnyiavVNjwcyv7PZ2GUzSiElZ40JHun/Q+XFCdfgTNqnihQYW1
ZKDvqAvzRI5grJkRxLhhpK1QL3ZscQxlQSnwAV1awBaVei2nm08LAgYIvAPorMqI001vK1pdgP3k
YXgcolffMstdOaFGYCmLJfuB4s2ARDLhB667mGFvFxRIpxRUIK9OuO1bafb6Dkh65Ece9sHMC4WZ
k8w/RUF4v4BP8PYLqGbL4DBq3SH22Z5UJedpc0w8XLQByMUo31tKRZESfXVqRxgJH4ZXaovXpCMb
CngYly4Tlo97l9wiTkO2ukmAI5gl8PKkbPeV1FkoZAF51NzkGAnYAx7dF1zKB44MzPRNs4NtsCIh
9pDOmO8wIC1BpxwaVr5rh+KS2U8IeQuhTGYBw+ND8nVxRilkmBuLysGx91WL8KMecM5ii1gZAwpz
0nYEMlSE9Sb+DCQ2zqbOegi/w2rgf0bvHDpWQ+JtUgaODNpNk5PvNB0hLS3Ita6rnVBgYUhsJdjj
h32cVYp8WavHOmEEUlB4nQmpI+JyICtkGHWZlm2hgXJOyIgsDtDJi2zg54olCBcSK8za2BiRyuUG
MEAe4L9Mhs7+e5j3ZWuYjhJh+6jnFOtvBGazzHcisfujPKUUeV0HGQiJanbzA8Pv/GADagpr6Jns
TGLsb9OvGS5rFaJ7BEAt1kIfTmOn+o4Rp/wB0tJ3CibQQa2FRdpwvOy6fhdZ5XtW+3xLsPIN4Fnw
WQNkaUfs3DWeyUAqwPN0xWaUQHlHL3bXHE2ltDith7ehxJvaZOmrYtQHdozPqYa3JE+mdxMYWQvI
NZjbU83jTcUVO8F/pdF55/sdw1L3lppsGn2fJFJi2lCnRs4mkWE/tXFw6XOiH1mD+tKlxmfHyA9Z
JmSPbb1VQ4/zMCtZ6SFgLtm+ktTYnji022nSQxLFa1jiRy0xQR4o8E/A9wYZNKysHU7cKkcOUDss
3Pix2dFwQ23CLW5G146jzIslToNRrCMQzMW7pGfUtWNorjTraurBw6xFlB2P8AN5yr+MFLAec8le
U2Te7oh/Lw+iZeVRY7nVP9tBmjyfgI8bJoO8CSVxsyt+LAosSNj5HJaj5l50goxgOA2wrTk1pwLr
VNd8iG44GfiNMOVhPEiEuRdRQ2uMDE43YVzlXJC7qoIkHqSnIU2RJDoT8pzFcagagpsEQpvMEpd6
qL2ODV9ayZR5QBmGmwCT2bdz8e3Hqr/1qelbxaWkejO7Tkc1lPQQ63R79VPnli23LHxiG2SjPd/4
i6hYGlcZ952K7VpYSqiMlg4oPTa5SwuoHJpKVPsh53SrpeaXpfkEpy0DelvDP6qRgkmjDm/tAHzM
l8+drFJdIdovLY3e/Gg0YUpoe1/0oM7wiYSGhmWWUw7yPaqV1uzt3ZBF8yHAtutCoDP88d4OuRqT
HMVusskAyCZoWbKbxOZwUKK0JlQ5Glh0qWK9BKQmiRtkGWG+yNpMJls1fXb6EoqGkeEZAOgIJNKX
T7qPMaxDzmDVkgYs4etwYydjeEt/bfJaeHTNr8tUUNN6xJGWaHcCs9h8zAae0GWZPEz0KYL+p+Ws
CMI1gQQ0qH4f6R1mLtz6lkbWUCsXLdWbRtiisvbQNvVuUnH6WqoguuDLoBOlrNpOUviGeuJmtXQM
Cnsfx0QglVhhtiAQwA422On9UDiky8L+NDbtjyCKHiTy1rsMV/S87E6KsB5J5ZqkckMmVvRqtIwp
2TGbPZZF1m6D+pHMM2VyUC9CbTFAs6GfEs6qwUgjjDA4sYzge4oyujMkP6QCIPwQlsLqawPTLnOR
m7yUsDBhtdirrBCRMf0hU8viRD1HKfi1VNoYrpITN1BFI+7EaKx9mB17fGRULLCBLsi+Z7P50HTJ
ZhQ2QEWgRGYbz67VJ9+RzSyfK9yl7MXiI8S1mme6B4NNHTit9OwrOB984cP/K0iR+xFbl5SH0lTx
kbCtrjdFSuVZGLFXk8U5U37ljVKHI8qOCYN+ZLzzNB2aFVdphRexh786B94MfNEtSxP1PBGnxEaQ
i+ZnocLxzpAuLOyCitF5DWM3aFTzaAJAv0sL7YXpjHsUQ+CeaWm4hAkm+dIft6wd+xVcxnTDmdnD
JP3ZlKlCaDU5BDNDeBg94Zgk1GnqHHzhqclYSDkoUanNnXEfQgnoBXj5kroFl+vlWw64MViV+hDj
RuF0/BkOPHrUHIsMCFIO/0X5AfGWRxpUD3f2jWM4Kx19DyjWE08Gv4s6d5YW/5rSY/rMVm2rfkq5
uqup3hwSoiaizTcFMOdIwAcxe+m1jZmVu3lnS6zomkUmIau0bUQ+Q6hPwW3HFMMZoeLSaNgc21Hy
hMCDBMljdAp5Yygw9QololuVMT1o9ZchjQxvtr/HotFPAo+rXOPlSIC2bEo6J8PnLgv3Fc/dYFyg
UtL8bpggb43ws1zk9axLUdsdpffpS6uaZ/IdqKTFmqT+W2lZ2f7XFNo/lcA7RR81Otp3+2/Lb/so
yqlmemr/49/+8G//v+T0bHpn/uec3iZ6r3+k7Y/69/m85bf8ls+T9F9U1eSGbQmQsroimzSA/RbQ
W37JMGTZNhVBSk6Q0/zvhJ5q/KLouuAX8SXoiq3/LaG3/JK8xPl0UwGXo2raP5PQs+wlgPe3Fh3d
4E8g0WboCg1qgoqfnzqLek3mZZTFN8Yp81H8EN7gdRnV517+UZLCWcmO9WPepm52yi7KmiXYY/wi
n4a7bKtxQ2ZQWaW7epc9IC8am3zdONVK2whnPnbPxZ11kVbBneHkZF22/mZBETnQfzcYNFbB1tyW
j9ZecenX2ZjrftfuMEDv9ffEi1+Fx63uGTnjXG0AeUhnDov3qBECpwxnkJJTyspEzPw26R9Y9TCp
r4xU6tHaM2l685rwGWuNHUvdx8lDfXKKDQ/Q/fRk/Eh309uEPZqTzrv21V51FJyX4Vm7+Bf1qD2r
mWPsoNltC3Kx9y3T9pv8A62oP6ov6su44xce2h08103y0D1Xd8F2ep7FSl9HWzoY1iRur8Zm8pDD
TvNO9qgfPxvPoOu3+sHY1699duanze6rcWU48h5H0l7sG48tl4uz+lrv2qPYKGy/MNGdkCH4aTCS
8dKJoO/md46f1uuwKe/rLYVkZ1x2j/1OuYmdfw+QkEhD5ekU03OKQJ7hyXJRq6URhZuhxsrwZF6o
d+661Ugd/XmkBZWmnd61vjIgohAiGxR2Bwc0bbUYvfIn/Ty2bC1dn/4BWn2QiqDi75s7YDvGd8LK
CNzG43iZ7qQPwKTb4aCsg4t8P18pFl/jBVkPm3DdbcR+fJkPo5tdEL4P4dpwi01311zY96WfGDem
5+xCh4x+Gx44tADteKjQ3c8j70W1H7cBT/BLv4M5tU52zTV6GvBcLeEfDq0HBTAmOL8f4kLlhjvs
kFC9EHBX7AXvfrNSr+bj9E0dgcLVQoleqiKyrZUeFMGl7TjxuhA49v5W9ZDN2W7i0vUouMTu9Bh/
QP2xyQdxviIvKTk+TuQItZPKAlY37oBz9Wp4ndO/8mYJjxf6ZMqOuJ+e2nP9ybCEmU+vT6Gyqt4q
KDWr4U4DL1qQj9/w3HTarXoHwhG1FF7RhEuwcup7tFrrydhHe/Whu0gv4rvdjbv6U7qB2Ofn6poz
8UQzfDVY7mVMNCDp/PZa3VuPFVFG1dAZqeVVc5NNJx8dTFXVo/ocXMeQ8cF3gi/5ZRIc1Q6x4uVs
f1m3QWlAdTReQeTw6Y9X4hc09KA/6p4d7tjDzM/BR3OW8QchI2afNEap35kMgPvTxJEc36Fh2iD7
3VT+HoG3oHia4Xl4g7BIw2+/yr0MhnN2UOOL9VUXJ6yfm45CDEqmIL1v+M/aFU0A6cZf0wab6Cuy
7A49TGg09us0vbdYqs1r7lm3xvBMj2/EgXPT1vrqV9quQqow1yziMF/Tb4Q1oM23Ybt6rSWmRBev
iXYXb+zXPQERFM7YQedexXukoP5pnxUO1/f4fek8QhXJ+nXEb4rB7PsbFMS5eMwv6cXcjNv2iLyc
7VhmvcBrDCkjWsVXieXAmT+Bk3eWeMEeYeCRSZyCEOl1yTXQ9ugl4lBhPem0e+ze6EbrhhtJXnoN
N0oyF/QgzhSxmxg2oTrKzxZ5Zkj6Mfl8pE9w0aTViovtE+q6tMVFLEdAVDn2m9Zp0C8EkLTxnm5u
EV3ayvW/lP6NVkmgJzArjGyVfmm35oolLs/cfHLZRuENmfhwKj4THUomXQ/StY4+lqjs7D9nwTEm
2oVVkNtl443xJ7FLaObDrntB6RidmUTaZko2GKiTDegi+Pcr8yRLfAW+tcOE+0L3I1dwlh/LC7wi
gkh0DZ1HJXSItjqAEy1aWb32FB9Rmvlt077akOOBez5qH3I7u2jbpKJGnOiYFJeUp0Bqa6eKIyrm
qY1PJWBGMPRpifJ81Qf/kN0vygjIPbzbLEJ7xty91R6iZxu6ad5xErnqj01G5BsOcfvWzMdpU9nH
3txZ6bVFnYyVS0XOrdCZzrmdCfuC3BvgPLSQ2Ud6u2aaAE4V/x8HCXuZScmLY5OLj1YituPTsDCr
lzR6NB5mqTdWllVc4cAdyZcZL4mfvIuF5SBr58x/9eFg0wrDrQ78IJQ+tzSckoObx40XvX5YYb54
Aup6xuIanfPLk3HAqrFC8XzQDvFT6sReDVuneccYSAZHdt6Fx8IZHX+4wHyq3I5d/26c6D76UT60
6bu01u/7zbBtDhQ3PA3bcsM9wRVbTkdfw64+kR3dYDxZ4Z10pF24QaTbhh5b2Rf1Pj+lX90hfBPY
zVbyQflgTMXUeFCeQW689/tWp9LqvnoXp/pJII1sMcdVK7WRVuklPen3qC7NO2hGw3f7r+6sEFFZ
2aeCmDXXAXt3rKasZZ+HY3Xsn1oDtC0BWWJ0LES/+rtIOPQvEO1iKg8fwmDnF0TyD2L88DGu2+Lu
n59r/3Ji3XwVdz+yr+bnufcPY3DzH7/+cvBVuD/aH3/4Fy9vo3a6dF/19PDVdOlvI/P//S//X3/x
X75+/VOuU/n17//6UXR5u/xpQVTkfxhBwT38z1Orl6b/+z+bn//730ZWYf9icAi3bQOjpfUrAuK/
kBL2L6opZMZF3WJS5CD/3wOrpvxi6qYG4FYTMlYBptL/Qkqo2i+mzQJXVk1VZwTWjX9mYBVL9eff
5lVTKFC1dIIeqgYBQDGNpa/y48dDlAfNv/+r8r80tVcyLTCYH5lYOTrN7qyrfD0GwsosnNgXoOOG
frFsZ7N4Y/UkYZspv9b6yOXns6IdxxQQFWidSjFGt8aJ4qT5WHL1CVZcN3PG0Py7N/f+t1f3L3mX
3aNQtsvL+OOQ/duL5s3kHKAZ+vJG/PFF56nc1MqESpipaum12XBWc8ItwfJ4Cr6aGgmBwKAKumm4
Dyz8EQVFZjT7dtu/eCH/6N2D/GHLFtEsjA4/4ThUHDV2ri/PrwQzVxJMo1Pqco12CI4QrBjMFuPb
HlqwAXbQYh4fZVcnf/vnL2PpEf/5M7SXQwdeAc0wxU+fIQ2NQ0OSHn9ZyRRe07k9+NKp1mcbDimi
y5//bcpyxvrD3yeETPxSBWpicuUQBfjj20/uJfATUQVOQyT4jkE37H3th9TX51paGuNFQnRoDowr
22OczsH0LuTYP84NRsRJ4QIw5H02DDes6F1YgKAOxWnQULJNYjc4hRSs4ymVyMlAXVUVU0yz6JyN
ouwUfG1bY1GjuKx4gkQPvVxxYEra9kATxLPcjdIeinywJSmMDy2Oo0eZsVgVmXGISoWFe3MXpD67
9aWIMkzAwxLeOObJqWaxcyhqPFVUkdN+OoB1hktmeQ2uHWr27Oe2GzQ3VbJ7HUmQNQWIqGiQSXag
64SUi7m1Euhe4/ffqGLjXrDo4Nq7r4Z2MwDPp3SULhJwyhs0bLrQIqUhBR4+trGU87pmWliwB+2l
LMHWNZxiTeinemJOT0W7o2V5K0kdPjAzG1D7MHENdQObdZrvMo3IZFLRGJ/K6l07jADglOg0yEsG
h3TgGB6amt7EHB+sopPJsYRsuqMRXJO+uAKTHCwt3OgaM3UtMkDn+s1n9rVpAH8re9avxgBNw15a
u6ZA4hxEwsnLA6lfzxX7rSURuJMRdU8aoZBWtfO9CWrQNZs4x0VY3pMrRxAsFuG17LYYIqZDJbFT
U832aUQDpMuXiHOBpoYBRN7Xuobo1CN+GXbVOYlscaC7KeXUPZesi2BQTfjA7emxNXNm+AIEKFRz
y7NaGk4HMlFjX4pDIYmDWU/xhjqoYZM0DOtKB21ClWmGxuQUbjQ20Yx6EhGKvKRWNwheMtFP/P36
t2/TwWHZpsQUVPRbnFc4GZlget+uLywu64tGobymdM+TYlXkcQWCr4TVVDb70pMmSkr+/Esnlsb1
33/Hl+8caoOiAgASOkaAP37nihyiYFTGWAMiBVU83nWi7Q9USZGI6+GMGMDdLHwNtfkWlSyd5Yzc
OJhImlYCp5uz4QoVeRf3dnTvX8tIWB6LQzPgH0Ut94eachGvuspN03HXlIhs4C/ZIgOerHyKDp31
Vw3zyz3ijz8PsBLUEsOA/cZT6CedRJYnllskiNhAI0lrbJ5P0oM5Yf/oKpKubdObroj0nTRw4rH6
4wDkZ0O4AcBnmfwmwiGfMQtwO5mCIv/980T7+xcjFLQkRZd1i/8zlhve7x6CaUN2WRkr3jUdLodp
sp8YWyvbURlcnklryhzCFO0IlVQjRmNNq8SQFa+V9A7/QQHJhQiIWBtKVu6tvA5PZSxIPql8rwfr
GMad8lGqfYq5JLLvA5uHARRX8COmV/RFcZxjWV1HtXYYpA6KfkXYoR4q6dhSfkftYawC7SHzKyny
t6k2YkWEw7+JICNDlofYVErfv+Vl85rNRX0P2iz6i2tP+fn5IoTGqoAJATOIqUCp/+Pbk/TgGITB
7lM06nqIiu5mdHQojzQhpnNGVyIJz4csYDHc4Dq7p2shcYrB13b4IrS61jdajpdNTGhawNvF459/
NZSfasKFBieeuA3PJOYh4vo/vbyq1rSGlUJENM6gOyaCjtuKYpcJUzqnBqpGV9sPYQVaOqBGbwyl
8GD7L0mmEscpm6PUCPVuGAmvTBnne9LlwbpRIuv85y/z5xJ2XqbJl1gGHmbyav9OGcxCrayjkhzZ
YIaBp3WYJsZ6ap9ncosOfdmML4W4ALVXLikJnTkuEtek2BYgjv+oSk18tIsiPi6UCvarpAi0ad51
KUmUX/+hNyo6C+CsLZUvvfvnL/7vJi5evMpbrKCqyvwk2k8jhhRJfBkbgj8xPu6tlLFk67rxSq2v
Bq8h+2xUDOkAMHkFEDvCUFZOecREmcRR5/z5a1F/vhx5LRo8NQuJV5MVXfvp1pFRY0LX52ImrE/Z
BC+7SO3pmQKM2mFwHq7aQHyPRMm+oVPhDKDUBM+pP8s+++E2jsQxqSz9YncKIqQZfI4GXZtGDo5r
APcNqSh98duqOw7LbV6eiRIVAjVnQQX0C0ENs81L2smcwtTY3mKlHo9ZZrxi2TFPXVljmo/sbC2H
IIUDsvd/2dP+j358g8FL5y2wkcCXJ8XvblZWKidpVVMTUwvra5518zT4M9KFMSo71kXSkX4eaJnQ
vS5UDqIUh2N/YzTH/t7p0aYoEdCIZZ/9inBT0YfWI3EG6WHSX2vLT09J0sROA5SNPTD/ytfd3EeJ
2hGBIf4zy5l5zCzwrHVq415uBPmwLCQ8+KSEmvLDJOhMZ8JRK3qrQDXUdn/+4Yufb9WawZnIVhD4
Zdm0rJ9nz1EqqgjDGC5AKd3wcRePShxGZ202dkWDj6qOVcAv4ySD4qxeSzyIvSyiF6kbj/7cvXTd
dKyNUTsnlb10qSxTi9BM+DksinF67SadBG0zfA28/W9//trNv79RcagzVE2oBhsK1V4+2d99ctCC
zXDQ0Y18hjIyHLwIM3jR2Q0f1SxIHIs8KPySInW57EZHLIz3Eu+DPBOP8ps020X4XNwW1N2L3Tfr
1tfTU9gnOy0l7d+XrAV0qcfiu8BXrDHa8kGNB631UVSaqHsaClhJTYldXjh1NXoGeHVwBqoIqURr
4GYq9oXur9TVzdK8a6Sg3GsK1IMGHtajlhHGHMp8XAcD/jmqSfO7QGujNfYdnq3AtZpAfYYX8xol
zRXyuOUACNZXVdE0F1zG9SWiGGHLlIZxs5nvYr+5qgs7HG5YuAbnqu8nSt/MIlRfSyINGyPpRibC
DI65EhIG9xucFWHS7PQs7l998iHN7PEGhkd8bux49cF4tiMLolKmzI809JHaIXi++fMP8R/dxrn/
cAhhFsNK938IO6/duLV2yz4RAWYu3qpyLpWidUPYlsy4GBfD4tP3qPqB7nMOGt03hMrbW5aqGL4w
55j3zvy/fog9aQEpTZFczK2387ApP5dDi+Y+ms+l5xmb3LvK2a43XTbly9FhbulO9rPVls6byLxN
X5Jnb9fRbYq5W0odXotRT4dKBNl+bNgN31/ZGizt//vn5ofjB/vvFRd7sSCknUP/Hjr/s+KiKJ3E
nCCZzqy5W2cmO46g4PGnkB7HFttqhYSQmXRlvrXC+5tOIv8JSYJEmw8salAkLSgvuN829G6m+S8k
DuK6KQtSd+5YtUzYr6kOPvDTlOdWGdOtxn2FRmV+iRFFlrnvbWuFesvEU39r7vtx4SmxKfD/vIjo
2msmkz+14/kXYxyD57Yox7OThOvHqzxSv71QalAlPhPVxKeJuJdGfhphMoydS8nle/QAgT3ZjjJX
ZoxhfhQRO14QxS+I5yTCPnZXY5Tds7jEbyepn/HWzz8xe//sjnC0g/R5GuWlZeywNaex3MDu0Me0
GtNdZsbkP7fC3TZ+X1Mva6a2Zo+RffT8BUTM+iRNi4Po0hX9lbk2B/dflbF/FkaAno7cxDVXBrKo
cSSwo2eImYaFeI5wtWByCOs/lrFNpl5d66Ji+1QTcjeHxEaWXXvykR2cDJpcI5LWLmzd5mTT4Sw7
C3O768/BtjFM4nFYNdXMbSWmp3V9f3ssFhWwqF1UP9K231TvPhul678QQ06stgm/mbFx3vSs10Rj
vb4YiHT4ZA3vVuWtf8NRTIifAOHrKejviOBuhkpb2HmzAI2CMr4adfvsC0efCySxaULGsGnX7YmS
UjzbLo0YJIm3JD2Ygd0dAkd1B/v+FeC84P/zbBD3Qu+/n+GuxeMhoBS1Td+6I1r/66VZ+GOnG0BK
iOu81wRsU9eU8pjkIUxpRDu4Y93rlJcmWnKvXhhmzCcVduFpDu2fEdM3MAVsQCrzjgjo6oOfENig
ZcoYy/dYKQ193u7BBrzM0TB/OKK/Vb02nz2mZ8+A9692NslPx/TLrTnil+apvE/xPKyBgrAuHCJj
2XpoE0hI1bfHQRJ/I1rZXYICUFpXq4MnBnEsEFxuB4lonAkBXcn87QAjBGRclLch8fDuSUWJqn91
PbvaQg3JZmKQsB7jSn91aKYDiO3vOjNn7tdyAehR7JrJYJvY2uMhzATZxXSIfhF2u7vd7JT72A3d
UXIyChZoxNxB1tCjB38QOBmBIO6q0X3/NQjG46Z03iMHTQdr9fY/f+7BWEw7y3+LScfdJ4qMnv/3
zYsp6f98dtJ+mCRuBYFn+v+Xu5eDXC6B2WM8kSMDOMkVaObsYo/Vad0yTGCyMeO/wR8LM+/O8MIG
9qGyMuX+Nr81QbeNy8rZPw5tMjn7kn5y2Zj6klM84Ycm+5TKeiGi6kZmGgbFMiJK1uYWh15IHuci
Jv2nKNaCeRM7CaZH2GTzNzv3p41kH5JUF93L+kCuGuEasd2864DnMWFdm0w7LUvFMN/UYYpxjxyl
hX1/HhDfGkeKtYuNrOpJjbSAtmyXKGJcJKu8ehxgzMOV6BlzRNyukIEJa4uY33yNEgZZZEqCwQ/R
KTZzek9Fm+Qx83x57MEBLHtbylsZTEBoJzLWIektweovu94vP4y8+VJ68hcxhNJ9bwXDMTE7fB3e
4GAQJlIWEXT4gYHnbwqM9Rv19sIvDOcDltt0qHOLnbc9OR/+TASJUB2TCLt7Jt3AWIWELNzBWMVb
GfwxBm8blN2KXKT51uAVQQzLDo5wcf/gGzbcqab69qw6xwUeEaqaovYrkgJVAnEjt75DuGOlDJt8
JPYr4Avu0mywBmvCdaNMeRdduxtSgs3DkCTW4fGVWX2YCW7OuvYJJReNu6EmM3g3erGtehazpdOR
u9GSFj54uPF8p09eIr8/Qcu14jJdcIURrRt3wy4U9/BBTG7U0Wl6akYkF3mgLG7V8t9AdB8yvJaZ
WGTvDXzOLEADwMgaANtYzPYW+11z6uqxfkrGIDiR0pkAB1UHtzGnC0+nu2I1+91VOIs57YePvMaO
EfXPFbacJJSY72TbQraJfOIHIFGptrAJseKr2gWFPxOx9mGcgenG5Kl3kGdiwcegug8od95RUxE8
yaKxb24QrKdqCi+6Si+dViXkRtyPVV4fOqN1JmSPkzo5sho3Rtn+zCJQp7Ej9b0r62IFqfG+bo//
spwlq8z5TuPmKz44Kh42iJmp6MLJPVdNYm9SAzaeXxPhyePOFBNonvtWC1Ghs4qp11+YkpUXHtNL
p9TPTqerPwFrSAzUc3utUYYfk4CM4Md/sP2rG1RwA32HAgq3pgFTirUneDBMJGrb7ojTDJdTVbYX
o4rDdRFhpQ4xN+ARStN9gRmfwOxZrxuvCLZxOw+LxoisFytid6qb2QGgi02EkG9zM8pKrg1jjHgD
SIp8AgBmbYrYy9ZDW0ZL1xuRFrQ6vhiMQBVwLyKEiwW23+g1GkzzMNsFLp/eaFd+VeNfJDz4opwz
Sxfr/HhRDGBtGE8QuOlZwXlIc283JtlxzsvyOjJKOmN1Ia8Srdyic3GxCluaW3Oo9cE0Ar3v2ekR
Be5vZY2mI4km1oYtG+OZKOKdQWA4HmFRbeuE4CciJ4oz0seYwHrOTDcLyEe11XMZOyQQhNiAWxSk
Zo0upGUczzS7bNZEzkMTRbv7T2+ZA5KtzLRlV0v9mUx5cGJ2+DSa8cZLCaytidD9tebXzY95ab8N
SjqH6X8fipGdiyoItjbN4pKyIrk5WakurlO+x2KQv33uL/hienhS3ZAsadqaQye45EJhnB5dnWvV
cB8A5fZr7AR61UR2yBRehSBIgy8z9RgzVBqzaI68OA28C/QIqOjxwJrVlxgpnHw+QQziX/Cp3GbR
efDCeIziVjXMoN8zMTokjZNuRR78e3wGtccMP+QzXuKuj5/7SLL3Ja0uEJ9mbehF3OLHmEb7H9Qc
HOtxjADefh/Y7u2n+0EVaUgCKFBJc4zDLWEwHsnVODuMMXDPRS6/deEHZyHybMd1aq1qPgWSEnr8
w1kw3QQOttIpp/cx1B66AUm+gKrJ82Xqlmpxy1pK5imrnQ9RVpAV7sQr1/lgChFTyiljlyfLOB5Q
Ituj+V42wRlavb50Hm7bNpyuqjO81xgAdVxrphed1bwl4bzH4VoRIE2i0YzB5mzdD15OmGpb43sf
7I9obk/0FSvDsOaDRJ1PUJo/Q3R0/7qVKn+bVX8JeCJfHhMTN3OqpeGHC0thOwAJB6mzr3zMftl4
dNBb2KLOn3kWsNu24PTZDyStNHBkDa+VD1o4By6xo8li49INOHut9sWNwTkbefTsOy0qNXZLa/wD
9YHHRn2Yis5bz6GSm2RMaOC98Kr95JRboIJwZc5HORvmglGP3rR18VN2yZEo8RlvGyvCCDLQoR/z
D9toWm7COJKPsdbpTk3qExw4yOPB+UxljrEOuJnXmsAoYIQ8R3EdMfmso2XGe4fCP4u2fYst1rHj
mCzKyjop3ftrp0eznrLlErIB0BIiTLDKoICZKfYMVsddUAbcoOpIUminvyNPq70t/PJWZupitllw
ts1BroaJsAirIC1EeQ2Ppfq9Tr36KzWa56lValuG2tgHChXAUE0rVAP9IZxGfGUq9DcIZJ3nwid6
DnQepx2WeCOCCqua5kXfH9OMwA7Z9IFzCdyao97stKlpwO7eWa6Xwgu6g+7b7uTgA2anp9ddqsQ6
bFtS2YhYQUkVmGc3EkxTWuSDetLX2ZXRyoMtVRalWDf4dvZKWh65KUSPVEnSX9WdrWc4NXnEPDj6
1m3fnfp3KjLnpRv6bG1UjLAYpqGjDvpVrwx2LG4+HtN2FufECxXRdrXxpyVlyI87bpUj6LWWlNGV
LrPkzY+sq8LVhWV+xHGp04x3BK4ySVsGK7jGPQqUXmmquaVQ5CN68ypiCrAMLieJXow799/aNcqn
ABbPhI17byZjBh5ar/u8a45xk8VXwFnGpXOfOQftT1Ya9bIIqCeiEFSlo42LW98Cp9zXZYhWGURn
gJtqVeOFt2dTgIhLYOg3/c5S6bC0deRDD5zrfTjF3wQhJwenm+S27WlpzFlnlypjoOJyH0AEF08v
gUBJI3yK8qoulrQG2cFssSe1aVVgCwcd4QslzsyJR5oykW0nVNMnWX6DfHiqlDTQlvZmtjBxpONA
giYEWT3dD6RMXJRBPlzmdiG210Iz7KcR9BJZnOnjpw//VzNj3xYsJs5Qg1ci6vejZQyQLTrgPd2E
TYT5149fWxUa9pDTob3FjFwP/+cQdJCsFTeoTCTc3y32TbXZv8WJXx4rt0UzhXUFK1T5nVtTROlU
FsdcNF9ymDuAEcZwdtTwi9AVqKYu6jGcQnIzMsa+Pg7CEHs3LQQNDwm6zfTVagM8R5mFl6xP/k42
XGhcHjAmfWurEg8vCefVoq77M+HjjGa4jJ9zZpC7NOr/GLLtYG0a/yI316Sw59+Wi0VTGmm7r2Dn
bvvSxnoJ7e4p1LV8NduW4IHQHI5Njage6Ii/kY2QR5HG7smwmFQmUziflWfopwpVxUkZEuR4Bhbe
YxRXVf4xmMvsWZr2Mmt/hJVoePp2xAyQ7eqVPXi1MQcY1Tx+nUM2mC7ajPIrsehzDRZE9wFCs2TO
EW1hCSEOdvN6mY35VRstP4+d96cAh9NtQK3/eDMJLPT3XmBc8cPHF55nRHeMmDtDT/5NIHBk6Vyt
JgZW/Lhte+3byTvgRTtph1LKca1PMaEdnRRa0HxQzpoUZwRYhtPLdTAzO0hZ0l+nKrNZE5vYTr7n
mXDWMsTpafYuBgd1539hZ/3VH1q8aeekAaUxT9XAoIe3Ifhn6ya8uAQyEvgwT0dStqYjVM0ny9fV
1neUf6sYHhEg+q3c2TtbnVxnMXi2jJS6uxeGZ0mQ+L8zPIshCQ9IKX7BNMMCVI+Ipos7CpMdwvVx
uEsUIkuqo9tV4QHa2xFCSkd6lFtdhp0hYJXSpb30BCC+e/NOF3azGhtKmcaL7b1lONa+u3+FIyO/
OxCm1awlZuGiudaJX//nkDTZIVOJujRDK9DKZP2qtXxSeAfYw8UAsQJywRMk250DtjXtgvwzHN/n
uEQH6nsVFm969B6K0mpynWgf522+bUL+wd5nAZ36UfntuBcnbeK3thn0Ei9p/5xmpI7grx2W5TDD
R7Fo5TMl/GUz4dqy2NStu4ZkgqmzXvL7kGM23V9JBTZYuSRcBypJTmGJK9Lm6dBkQACahrCG3p2H
dwrxL8OlGVy2c+l/SE1sl5rMfPN4OXoG+QZkmp3V0IhDVcWvOGV5IsRWBZ0WFu2d+nmEevY7rEiO
82X7VudDxmIM+h/osHYNfofLwM7Lbp9Crc/ssbuEgV9c9GUa4FWnRRAcdCJ/Atj/m85o/soi/QfW
kT4lz5PDEAKHuBf+y8ZGlTdV46lisgC2yKQ+JNx4z1VtU8iYziV0G6Lfa/pV+rdwCTfDueHgpqao
S+/Vso3fJqwY7RPT0cO72kSBxK6b8wh4lFBCJd92kpXb4O6ujrVbrr1Zhi8Ns6Fxrtv3BmvLlQ8W
EordvoMQH5BF0hA+/iMSiDDA9BdPnvnh6ualaPz0Q2YxyYGZ2GeRKfZdHsoV4+L8iQXpcPbAQjz1
XfJ36HLzTLYbTXImmViE9rHFlXNBZ5LsYRmoZdan+tOxaILmdPT2qg5KxsKzRmNb7PknWxLFZnId
StgGXhs6GxfU96VI5m6b+b0E/C2HQ+roGGODmX+qDpabm9xUxjyZ6XKyDYMp+G68NFvllafXMMPY
yun6NMxluu5K2MOZ9ILr4Azi6lVltvdr/r6hB+T9Zdtc3Aq1t0AZPSSEpAScVyej+Zdl0SHxM3sd
hMp7joY7NdgEFkh+jbN/HDoVDRDUk91Yieh5bspDef9/kL7t+YQ/EzQ323liAOANJMA+9UQijIzt
UBkPDYI1CMEDoPPLyDzuIfVgzIJHryV1wL4Lng2DuUVBaul8p/bnmPcW4Z0jHSf98NLKaVHk/a5E
nfFutz0MxDZ2FpZn+8uiD+RrY/jL0Gu7jzqL+mNjCpSoGAPG1vvJ8pXI+/SHcS103bjwX4w50esy
zunoFQhSUx2aSlpbncvnqY5+wBMYl8H15A1t8pBKNiU5DsbwTg/1XZJSCABKnlzO12dVAs8pe76x
HkyE8RFDQPN+EGzqFvEQ+js/JnnEtqPus4TN+uQK3IBzcpkygh26ZkZgnZbdYuiDdj8a87QWjZ0+
m4V1I6lz/pBKUn+3zUzsCvCQyjeLTespqjKkpZcuMdCEK5lsM0O/WXPrbgbEM+ThOilPkN5zDyH+
96fMgLdkziF0+FKkGCapsZNBvRh2dHJ0WR+9+2HKSSkkTNh9I6pXfwouPAYcc3klbrB5qhpbf6VZ
9u2B1HD4Fk+hk/bHNjHaU5GWUDOJXmu04GBW/0yrZVsZ8lRsq7Xbq+akvHnFgI8E3S6xICB6eEyG
BI54qr8l4ygE0xjwIiOlKynqnU3SxxkBZX/2WdSfGUzMSw8v8WkKM5rXWE2vOqxuxuC+tprkRT+0
+tcuB1UtjfmjGekPK2wHs3LSI091dvvKpAcp4coR7Jh2g3mQCU9k6rGv0RiCo2ewZ0uF+Yt3wHq5
0wT6cDwViguZRV1ySeogudyjr5rSxO0Syi35oFhxRoILmeD+y+8T70QIUmzst2n6ZtL5JzAmf2MZ
M1AJz5YATe4HhuK8VyHtFoOxsaQYY1/UbrKgydcZqzEwzIZa5twB9k3i6M8a2OSgwug10echnqpz
1hbDKXZ+d2Mj/0banZ8UETRX03rOVeG9oJaF/Gj6u0YQ9BsN8ca567ta1KNPds86Y2SbfuniMLgo
e8j2gvb4fkK3XP6fyiMjljAY2iSvOLf+iOqmyX+bVoYFJobKJyMz53r4Un3lvU1xvk4ayzsYAbMj
3tgVMbAO7K7gFb5RcM1QxS4Mn/ckYAp8QBxIRmwmSG2dxnmVloSTFfAl4CbYzFljwUSy4fFWITy6
vyIFEngYW9m78hd85yw+Ev4qyCc4kMHoYjkGUEwUBryZ0AimD75VDvpVmDCcoibqUNgzfXJbxgY5
fuIlcwVrw7sLH6y0y0Nb4qHtYQyiv3XNRWIY8y7yRxT/EZTL2ZoQeMOt0K386w+GsbBK1zu5svhM
bNYe4dxhykkbWAS6ZaDSlEF/suUwnHAhVvu019t06AXF6AyapyOfYUT3hAGjwoQLzGt3f/fqsPQZ
lfAWKi1+G8aUvxpjqT6iAPxElTHFfVwo9wNybR4F8ejvqWEWcBWqH1tgRXLaSiJqJ5wxcRNyHS2i
XUBdbKdR/JVgIXCY9+JTNHjEBGHG+6Bj2Sz89OwVJcAjK2ufMhd/TYSLfR1MLtrRhliRkMfDCQoM
rF7YGzxxwU1/Rf2oz53poQuJiDw1+QfhbY5nDxXTCkAde4SeEAZfxHsZpsVJgKMtAk29mNIbDx+B
xZ6NbY06PL7KppIluSSZvWVFn+CWm+SQX+fSMJ7HOspP4HjPhhNQ4U6tQYXow/4HDHia0rI9Mt5Y
y9Jy3pVsX4WZmjd/Sv0TUi2gBDG2QOIoWRHbVLC2yadvWYn/6qCsYnc5X8Faeq9BAf2QrAtwY+ye
+ADfLVyG75AVSRiHShBW3nfZAl2DcgLrsQj3OifBTseigpiA5krFRX9/wHYLo8mjQzWYiz4S35R0
xquHVncdCxI4qnvOlBeUTCxsR65tekXOiAA55NRfclsYr1ZGAAXXINCJTyGlWLe+wyk2et2HOX+q
kAZZDcXJmVT03JixuqZAtwHQGc9hHP+xUYlgYNYg5Hr3Xboj1X7GPOyp1gjquiw8maUVUyYkJAyE
QbRROkleQ2g1bsyvk4RAA0l34I/G4cOw+/chzcxjwnjmNc0xDBECRH5YPX+SExueIUmar0Xho1Hv
m+nweGmRlrVsWyAOaVA+J3aKQd/o7XUbJ3rD7XOR3ueyj0PhQsFOHX/FBwO8V3fSferiNFkVnA1b
MbuagrX9KpiYbdyqiN/iiMlP71Q8xptm41VeR6dynzmHIFHxaNOKx9VwHe8edTR2FMiYUrdWNlbr
SITbDlrCbbSTLdpSd6Vmmf+ahwGZncbAM7j5Pk8HvH8ZDo+iccU1Nk1vN0wMpDI3jE/8HJuOppTo
o0rexiAkp8Mww22hGEKx2FnFA5neiholqmIS1LPqCKPAfBpzBi9sOPW1YyaKOUi/5nFuv1DdAK2C
wzKSq1K0GhR1ztpcu0Z2awqhjh03fmecdz58urNM+/w4efan7GAJ5iPZLXr8erwIm/FjnobtPDjW
4XEwXIXEusFdw2rqVIm0+OUm7nuUl8jYiMAxqv7ZmhiCTnoF6U28RRKDuB4Th9Othanju/aAxG1W
TzwyWJEaRrgvdJc+0tOq0pewz0Ej2nVPYBs1wmn0jc8STERaOel3nBAGMnVfnpM4yyrz/lUMJY50
Su4inOPo3RH/hDY4bYwJT/7kozC2Ciz/nuX6N0TB4E8ce9r7IJwXikSNXQMw7o6k8F7ohfxlN+hx
HVZvIUDDmzmb7QsyEUH5hTEt70TzYuauiWC0Cli7leuSoOwjZvruktq0MvH9QGDWOo5Fuonuu/4O
6vtmnAh2uaMHTqJiqOoHt9zPuouOBxx3DX+/IoX3iWTpiACVGp41yqD9pNv5kDhlyCAlhLLEG08h
gyYgaBVLyarbJzODaBsYIi1F9THPebhKHU6UPk2to8LNdWxNSKpl3SBAwFRIPUEZ3O4jn44LYktx
dpqvIZvl0e+Dr8b1kxfvXjC0vqBk7W3Mx2MOFqpmhtgQD71/HDwg6kt1N4k9/o8h4mSsyNGZ7CUy
12Cbyyo+djGZbzx4PhtL42mbClq8IiQ4LL5X2/kHM8XiHNyjcGgVvadUJ9UZ/r99wr34GGOji4T8
XDgEaSvjGTFZw9mQ+TvJrg3zIbxg+n8sn2VQPyNv27EWmv8YZU4fhPrnUjpeeozn2V6S1McuIwGM
HveueUN0XjFWIVo56H+Y2ut9BoosWeS13oDy3kH8WaJtzk6WEYBpM/TV6ax51femj2xS9L968xSR
Y0SF48TLtA2LOycT0jQamStr9fnYSBOjZxpvZISxpiP36JoIuX1soIcpzfZWQIhbE7w4cjA3rdRs
p+mLj0YMyBbVEprbquIOqCwSSDRlUJu6yzC3XyVgkd+hHxzIq+C8BjZJddb8kj1S45KrsuXE2Ctb
yWJLUasWswxmcot1CLG5bBadGGPm/C11rjEdfQaQ64rOY18PdcdugVigyaoVAqd5XnTM0i8qp88z
ckYbcB2ueCXStWGqaDvk3lvwWCSHCJ5M3Yg979GPquKtM1nuhfDGbe95nySHodmtMHpwJXDbNHW9
iKKS7FS7qs5+NJzM7J4XooOXx6ND0HsvUHouoSf1e6e0Gfc1msVtVIbbbII1IhnBnqFzvFqx6neP
V1Frf5Dg7Bzj0WUS18T553++0v6rNbX2NRQo+rVS+WaOg+gmRugZSYhT36khjOGUtQRRiWxlyiUb
m/LKPRv/pmbv7XQlKY7sqJLyOFqBRNDNZ9Wn0bALRH/s2Zu/W5aTHMPcMZ/AakabRjps8wNE+K5i
0xdmXBMIMledk1urkQk+o6j6T9vrce+BWL021v4x3nQCD/w8+XZ1XXnvUei855bjgdFAZNPwvs4E
bY+hfx6myryU1MdkzQT+ofDSPbl57bJXpXkg9sJbtLlZvBekmpFEkoLpHFP8BKmmGob7hjrC3Ez8
muuQCLMLfFfMv4N1K0fXviJKjd6y+kZN5K3qOkGI4WTpmZJebTrChZ4eL6sY5ZAyBWnaerZeuD39
m0qk7KGVzDDMwQWK/i7v49PSUTH/aWYiWai8yrPTNe7CRQW4mG3L2PWwlLdZ75VXaGDJMm3s5NzF
OMX7YTiTmsgGzVfXINDTxlYAl/LKjldQ5aPlGEfO8XHwyCI4pmbcbuD8/s6nPtpONSFXPh3TZpis
7MOLOyw0KYPAx8tmyrchKsXMGF4UqWd/hWl9jCHs5zwO9ELcy/G0mdUXQkkKrTbfDZmQV2IXf7F8
j/ayqcqTQKbgz51+Vrmrn10GsbVP4R6G3XmCsbMvikBuCjRBS26SwAWDOT+G90MqJayr1lBoPebo
pOoTVC6oeYS8+oSunP5zqAl9qoBZkXgUNNeQ8QyK4RRyzzCeweOvXCsYN0I7wL2016xUY9k3XcwO
qEB6xapES0mEofVlxtVbQ3bQxbKjv34pp1OG3oP4VEilRV+/wsY6RqZqLo9XfV0ipjAydzG6gqhA
238KlI0T2Sdo5ilFSLZ2Z+3vH4ciVp9tPCZ7wl1QlOHo3cRBguvD60iSvXOwFyRRTJvKt9ObK2Gv
R2o+jE59CEb5pkriteinkssAzH9hFGW0dthi7keTFqEyzZF86PapQen6At9fvMwsR59ceu4dMgbx
wmbP2aYKVGIb19ssEc7RIk3lxZlRF7il/zOrwdoOqWGwXS64c+VWxUpYFe9GAaENcUv/hy3TrlJE
rJRTwTaRGiyHtX16fPU4VNEcn+hU3gacg+uSaDgTLB/fj+jQ3LwJI2bmAYR9AwAn/unz/MXpKTGE
BTeYWHq2d1k9HEqEI1nqS65yXj3+vIgCc1nlg1ik6JtuCT3m1mjhkA9eSfAwDJHRKM0bCQ8sAnqv
fiU6ZlxEmdtvyDiCpxwE4w2c/EsqbesYJ+N4G7j8/Dk/lU1p7NiE8YQZ2GMN9U8QyKWZIVamqBNH
5nOo4MzYfc59FOezYBAww1SFM3ZOYjVuBqeBdFDL+FKlaOe6bh5whgkU6X12sn0/3XeKTF89a+NY
Imxc134B2Teqa7IaWFqsWYp9w70fwJsJwlisojkw0menoshcIrtpWveBGp/Ql/RH937oYttcOdPd
Kd+6azlU6c6vBMQyg9mW1UpFopJTtdwZoCoxmfPWghDDMzlDr+gQ6oszcqdzW6YoYzJ9tkoM+8eZ
xX5+JxN+YJ1wmRFUXSCRuX9Ju9aCFA3Ccp11Dqd3nX76nKxbLfPoJAPD3pQVn/HjuzAsJ4zrpTlU
LmESymKYtHCqydk+XhMYPB5Hl037aBrc99xav+fKfRUYL/fxoFlpaZWfPJvxajdgGWqoDmTpkw4n
wJZ25Flik1wAGPBLsR+9cNuw/M+JJBjQ1jzV3nALHxZwYk3UhiUEI4R8l5fJLZ/kJcaWKGI2s5D6
BliU5BVuGk3A1gxnYQ7OOZ6/ShOl0H50E4OEI2v562QafyTqikwS3wTQ/2h1nzkLGa2BzE6K8IDd
EDp7f8Ctj1blKYVbWVd6RQYKpgqxb4GiFAlZwYix9JfLgLesvR28dMCtBwHNwP9MO5p9rE7CsgBv
7+s+PKu5345WweeufvgVl6nrnkUE5GqXqM/K+nKUfWUFyA0nWVn3EMEyPoTVL7ckTDdmZgJGN0qa
ZTDuZTrue5AU+fQnOs3tNq/ntWVxtyGR/O7fKBgKt9G7h1yVTaTmnUhI0Ilfqk1AjTbTfjS6ekJa
RecNPJX5/zAHL13zp3MQ8bYRYwEBTbTfdMNfiMn7YJdaciNIA6hkvM5mNHwwMUyyFQ07vIrv0SO6
Z2ZK9janb6b1C48fadV7K9xFoLpNCYOD4MV0fKZnB9q4F+5fIl81yKv61AOZyUe5kHovFEns6hj6
atHx8fOYXrVZ99dsjyZaAP+m7X4ZuGqZ9orUwhfY3ssEJCPU2ydQrtx261NsyEVpzBs1GlSscnGv
Gia/34NpfwrzDAYmWgJTLxLFZrtgBNyjejPrCu5PABGnWfPggHnoLkD/ExFqL3LrKajbdZGUCxV9
RJbNJgj1ZkcTf0gy7nv86k4VL+Yk3RXhvEH1uGilZFHHWJPcw1XmMZqtX1PImJUkfTvPoh2bXGF1
p5k5M8RcSXzrPVMsYfLpo7Wbih0KJtIfv9hUHx18hc4A34y52G9zEKtmdmlDomVI7JAPRtanTyEC
0zuWqfMTRxB+sK9b98RzSMTO1u8pCL1BvNlTtdN1fpUGlKIsxQ3PFTbyyM9/yJddIYU6M3kjGcam
LSOdy7P/F0/nsdw4sgXRL6oIeLOltyIpL20QkrpV8EDBFvD177An4i1mpt20KBJAXZN5knSYfT99
TwnSxVBeIBSfTWDQo5GS/CdfJoNNizzLudvm+DgbnvhutivyFOwifaUc2j0xQjsS6zeSd7Sa0g+P
M03Pf1GJPRtBfMx7+7Hp9Qp9z1cJHB+D+3MeSuuBT2M9W98xaZuolSDtWYth7B/Q6qwS7VyDjgj4
pM3Wrt543LN9Jh44H6oNYWRmKap9TfJ2NSFSRRYwEnqlSoIYK2IeTDe/BUMENQ4Pc8Q4DkxHZ2Cl
neJDXZmrEEBsGtCgkcU5RdWTJk89gdJaoNdJST3IGNBlkrzZeKnQtnkxGVLA/1uyLIcB334IkPCO
ftE8sVBhH7AfbEn0weQl4OWwS2e9cizKmBC7Uf0mlXR5CfZnWQs+D3C0CbAVMR/aONz5BqNpd745
yLV9b+Sq5xFZhnLLJnNHPue+4oBxRvh54QE35gZvBgKsCdSbi4W+I9WoJogcYrY4CO+rzp+HcNyW
yrqaK6oDULhAt4AatrJZCDf+JZcc2ZV71QXJ4Hh3FJgUZbtnNIagWMz+iXmFFNipEmp76O+EXLYb
6fqH3C6e6xnJR4xslFsLvfAiF7AUyKshQzRaUY8R9eGBx0Ot3VJsgHOcZy6u3GEFw4CzhTIwG/lT
lJvvg5TbhFWWAT7IIGjKnvw/uUEIq/7Q7lfVlN/jnO/DgtsStOIS7cAvsUyboRiB4Ikjt+CFFecy
qf8yLEKVZm5DVWNuf5tm4SzCeNj0TfWT2Z8Z6akW4aBDX1+SJBAUWuSBR3oDnveT6cZS2kCUM/eO
+orbzZASmtX1Ecsu5nWKJzGXLe5FM2T0PYQr32rWddl8hwxpd8PcnEakEj45AnllMeVl+dKiwVGT
AHICUjIuz3aFOkcQ7R41u9It12NrrWyr+B55AqH93rYAXAZg7BwrG/KG9jyLM1O9TxGdG50Cyd0n
4Te7kDU19qqrrNTJTMuXphyuBVI7bv9TYrpXGzpoY5FnqSHXlJqZlv9Q+Mbf3PG3WfokB2rnKGZc
YwH7yZZuFB6zYdr1tvWaZc3W8xFE6wsqRNiYv6MRbok/3aVtQA6tuzUHOKnQIAiOYquU6Rpdonl1
uImUWe/nqvxteMXo6RelCwepGH+Jr1jzFIJw0affMD2qFU4YxoqldbBl+DibCFfjpGBfu4psxU3s
L2Yn2jeMADF0riobRFTbsY0WH71PYoTHeqB3KYTJwAia4TD9lRBNORjVLY3yV+LpKKd4fpnJ1rQ7
2PAFlSgDgCILyVJBIg0RifiNtfSrvaqBHsX2CWAiDLMHMsKWQUzcEkyg0PZXbp/tgbluU0OcKgt8
ctowVM0iosB4PtmZd+DhewPfixMFyTy5FUy2/tILHibT2NQieB2M5gutYFaxt4g2JBz9ZmZ7qutm
7fpy407erSNd3Z31Lrc1qdPueoprQgwFU4zAOIQdfOfpj2t1Kyf6nWycR1AzkyI8Z0m3TTp3M/rq
4sXhU51Wmwq9ZAe8V0cFVJ1Hs4bvg7p3kQ8FyoUGa721UMp/MSZQJ9VD4TH0KIBXADnKRXqycGiM
cHrgnjxqAbG61us+5KYJ+2JgITA9jbP5MTpOgHnGuajEjvn9mEoiWqfAqvMKjGhQW3pnsePZmu1R
9rW3HiCfmgWbtpUpH2ImlK2YebnQ9cJpFdXjtspYb6T+wskSZDhIb+vvDj0kk7S1i9cAD5Plzpva
Jao6atTGHY2960b3pi5bAlM5S/C7Vv7t0b33WbSq6/BQWy+JTWY5aIZGlmtV+G8x9WfJHdRwotT9
a2lR2khj34hkIxWAWtfYtG2DjwFzbQKqr5SPGgVN71e7TPg3BMOIpBOUvO3GBTbWMBe2wK6JrPzs
SBhaEEb72zgRB224Iw8ZVd7ZcIlByJhoxdWhGx7zIHls/f4oM7Q/kgMPAg0SqxhqwNAlZ6OXT46D
roXzvG8BP3l58DdPKUNMpmSkk2ZMMdFsOCl4Nb9+kbML2rypp32LXGU1N+MXXFWY+ey/2K8BzqsI
R8kek6A8TL3FMKtcypgKKerqfNtJiMFkuhgsFxAQAm/2Y1bSeC9w8vnx2ferYzGrhyJSfzJsAEtP
V5dMJLdaQyPzc1hyqBH6kuAFZSG3mhj7lia80hZTeGDQL4/8AGXPn8qpngpU27gniRXTxFzGul7b
ChAaIChGUryQCWDqmLD2dvz2zj359Zrgwe+NX7RXFZAFE8SPznl6EcdnWLD+EDFUxnsfypeoKd8N
HTzlFWzcAeEW14sWPKCIqdUrPSHTqtxLmkOFnIm6hFxSngJki4B8VYI6njl9B+O3yf6gJZfL15bx
113z9cf0YCfr5BBSCa0S0usXU8vmsZiY/zZ2sjRcgktUT+MZW4RK1OhY8m7pBYKFXot1J4cwB0uA
Lb/JOHMSayTSZN/B711glll76E2tyh4xRVX8PQ2/2jTffoHGXcTZyrKh/hrkBAhy7NZuGO6l1/3W
qBuYkVAAOVqSe4EQBDhWbZLyZZtkm81j8+7lL/BpUUlNqLrJhVuOMdlB/mgQykaUBbmEb6HMBIJB
0ivM5kSCF9k5tg2HkOoLCUfGoydiD2ewzyIIc41JMl2slWFtw5I8Beaq3jJm1bHKoEDaefZ6XyXb
RN+s2Ah/aKbgW8Tx7zlfrL6/BuJkri6w9IU7pn+TWN6tGEO/TbC/Yjlqy/SzZPyygPmnfSrdaXa/
jKnZ20Zz+beISxDZ1bNrIkZmh598tjb0b6TMdBCj+To107loPMSAXkKl4aXxSo/AGRNuSZJclrPo
viu0+ZHzx9NHsgZfskhe/v0fbIxhOoujI4tDRU5cL8dHNU2nKnXoDBnVJZIQHFPcpQ7Q6bkqgncR
NZuWQf2CacJFGe5v3WcfPOZ2fa73CDcosSL3iM/FZyZLGqQ9El8hJ2a25rOP2YffJpXOMp2XXvtI
yAg0XMSmQ+kmvB0462VEkbR0GNotjcz8IYvn+T6vW3im6WwSlrV91/xRowvIGwH4Pkcxlbj2MTCn
m1U+GxqIo5GodVsFP0ZEr5uHV0sYb7mvQXJguyDdEYlQVxz8HusOTBmyPliLemgMRmMgOZtk+2kA
CDP0j2qogT6Ebk4oV8+OlWBMvIZJw41dMy9RzHm7tNg7VURpML2JkvyoXFt42Y0YhHh1r0TyVWRC
vAeztSiM8u8wRSD/C/1bed+1ZdYL7Or9qrG7P76z8Zi91aw/2gzEXcJ+l6XOZ4bYGaUAol7DFojI
Yk4B3/6eyONN7e4hrdAkhKKAi3rxPZaafZ5yp6X1OpOHpEIAgkAkXOQOPFOJOMsYsofKLm8sn9Qi
sZ1PIo0XGj77ctAsFslwd5do5gfihOF8+suCOf5SjNR69tgT3fbXyAn24ATGQYrtdkE46ZL1CQya
6VAVroJ+aD0HZGwuhdnqpZCwJ03zHif66rM/WI3cYgPPgay28w1TFxpxl2O9hASfWuqtDu9o96gD
cRNV2yifvgrXfWFvjnto+KEOAb743bALputR8KzL8Nsw/hrxwLacRM1NBLR/YahgN+YxwPES641y
aNVV9RWU3muHORjC1bCzJyoLZJ/pwiGHs3dQaxXPftOu81viYr8jEAVlTlzwYHyu0vhjSPrX0LkN
LSemV7yTK4Y+ZBjw2Lop5RTJqSPZjOkIxJX19JW0MGYiLcjeOX1TnXkQCXN25sqYslnPN75x6pTl
M0e0L/X9n8HOlpYu3EUJP6aP2Qgb5Zfr0b+ndtyuw5Rn8pQh98AZv4S9de0j9+6fupgMdLOUjqZ2
shu24DgeH8bAx+afHyGG7ydEAMLVnxpv5Rj25y4ODpGh9m6AqsB3rm4n16bMd4ko30KDFFjPH/em
xvEBticdv6wOL8xQ3U3R57i/m0vgWyw7u1vNZkAehwHoq8DN6qr+MykSMpBZhjTDJ0/JcV302WNJ
fAu7X0RKIS3sEH3EoW8xIMMl2/kgh0NyAwDtE5LtXLMSa30vnPeGZ183/YyB+HD7aT8Ot7oQZ13j
7ki9p7gQ3xmaMuG+DBYDCNv8iTAJjFAv/Yh1fIT6WmsmnqphM9vgb6CGsPVLYhrPaTCfrIgUDTs7
kVGDL8fgGglSPmqIDbs2BIRroCgWKY1qWTu70QfAIbjdWw51Tds9QuMa8RD1U21wGjNV9xLnEVfL
d5a7jxlRsEv87uNibPJ9mTvWKkGxuFTJj5ewmZczvMpad69eBUo2hAIZeNW7Wc1vQ3zuCu+xoErE
dyFsrhW/0NwH06MqbUzwifzjQM9nIWBiIxu9Ldg8LEumeDJzFshg1BiZtu+0PajKbNul4JArI8r3
XQXLBdQba6XmwSjMF8Ik3u//pcJ9FapnpsT0zPWevLCCDmO+YtdaR278re3hsywJWqntbOMLNCTj
KEj1KonxhfdZEHPIud8UhMw3Ub/SJS3Gv+9BFlg1q+4mEVPmRIE7+kxuh4Q7y/tMk/QkG7F3uuES
jMa5s1NC+AhfjovvhoLB0PY1stC+dh0hiVQqGSwLxpzBTNADHaPi7GRIViXjsyiqH7LUXjCvu1E0
M8PCsc2h9eQkRLnaGbi3+zUduASMemV/IPGI/UAFbsOiwbGNXaBuSSeipV0Yf1lAHMKm3AmkN4FM
H71E/VBvMEaaf+83eUvhlRvvdkOBNA2AkcqE7ir/Hgd5HgPzZ0jB11SdQj/V0yciFFDtVtNyUTiN
a1htDKxJmK253hJVfps9JVeU36CpbfqOYZY5n6qIDLG8OlbNezKbPUmzAp1NGj8rh4uwdX7ur9Eo
rT9hEn2VUbqHu/fjWzb2J5oRbTUCFpKJVWYmo9zuV2YcLPtC6sVQx4hfqV15EGd/An+duEAX+Lic
SL+3jnfgA33Adbu3B1kukz6itBr1ZrCNFbf4FkX3YZ7BXsn7WM5pibgo7c3MnIvYHD74OKchls5n
63RLu8YuM1g9UGU/PLv3S9oPgdg2Fgrx7KyDgDUzFP+CRIFSYEKwR5LOOteld4OznTW/Jm4yXLXW
O9GEdPSOtW18m+C3mtWJY+slSIZ31AsMAsv+3fbzX+1iejDxBy+7Bop3oKYNciq9pNY7Dohn2dGd
LE+fCLzDz2u7NztmdjwYo4eegc8nt4gRH7zukjNjH3DX1D3aN1HCAVMR73wdGCcj84CL6TtSrA5O
0QBULjMYr9UjNgeCs6oKiY9PRFGo+BTKEaBk06NDtGp6Fz0JAlRpOfQYfTeOLtbMAhKTfKGKELyl
dgt3PYdsPhw1E4iDz2Xp0GMvTdm0WNF9uc/2NDikvtWkIdvVsXRbGBjWWbbZ1Y2bL0uCj8lR8a3k
Jy5y8LSOu2iEi4BgRPcw2vg1CwMoGSVK4OffshC3qudRVDJlRtJGvKbD2PriJ/Ww6lqnJOh0yVzO
AwmaPBRBeh17+Iapqxh1Oc9ZHhjbPhmDTWvMd3YF7dWkh5fed+7pG6Za+6yYj/bdBeEKCD9VER36
wgi2shge4rl2t7HiMPFN8GLKiTY1875lWBDePdMg5QZDf9aByA+7ZOsiJDaMvjq26nPK7s6Egfog
rPlKohB73UKFJzmOyo6E1dn5nCvjewgJiugFf8acdvBIrLXqKOqc2L8FBLyQvm2Vyyy9u7E1VIQJ
15Me7smYfMaWlywLT/5NWbAuggrHtWSuZ4T6wQ1ZZttsOUL+bOa1X5GmcVMIbSmxisj/awbvrPh5
ca8AWAi7MIZkKQpnW9hli7eySBa+U3x6bfSKDhcLr5y3CQ36dsrH+yghQOVWN6j34osdoj/oOzqr
OkAzwfaufmRydY9An/52JVjNmN2zwbSXtzW/Z9iQNWWqk6uE5qWlv2jdDqosd0mmbAJACI0uPc7d
VhM3M6Kgh8SxsOrk1yjwaajyxZ7cA9U2vbijqjVQHAJCxbYT06GtYD2n2fQqwZoAmD4MPYVPGdN0
ibZ+RFeKrA2XmeJCBMQ3vkAPorGtBsqWO2CBuhpvo7fNrGwvLRov4Ya83bSiJZ6cGFxKzCoVcTgl
FTlo677CdTSU0S50LFT4+duIYB/viPnmsT924BuEMhEre4LkAgaLbayDysXRdCkO3HMroilqxxV4
JijK3r6soxNTobOJTruefbm8ekPSck5lX100HSwjPnp2vCkM9vl2e6vwtEV2cFJ36w9f3BzuUwTm
bm5/l7t64LwDl6GS0XQbjxPRznhUKn2AQieGSzy07cLNIOSiQGNNctCj36AFw9YTZyZB8947tvrv
IOl+KQ8/wiT9xk+wdDEpJglri4T12EBK1FAaf3y+t2Uk80PfI/Yr5xpzPaM2w8JjVKBa9HuwMS6m
zxH5B2SAq0J1uuzIC0Zwtvr3u4lp/jBUIws9eJAdG7BGsmAvGr6JliweDwLlbIwHTya4sRBkQoFi
cEmkW1WaL2hHv42K3EWZ2HuvSb8CaYADHz7yvNmZqjxFhMwZonlGULZ1qBMH3Z6Vba/mbCYVqH9z
SEpL6B7xstKb026jY9ZPTY69t9Qp2NT0UDBE5DYYP8FBbSNcA5ZzTycasd1WMZk2bOmXQ0GeQ4LP
aEHbEErMut5TUSbewvVXeEKB/CvcyRW3itk2T9ZMAlQ/Q/8JyMrO9Xht2y04Zkjqfr4nQPEpK4sX
x0KcKO5v4GijaOf8hVFATmmWfOWzyRYYTSdOy/Q2l/mt66zXiITewFXX2azFordOdWZwAVtEDjIo
oglIF97IX2ka3evk/VhDHy6azn9u6xhBTs6+xQkFlAr7GHHPRSB4I2aqfdufyKm61JXmWJXTmYAd
o82f4NvGfGv5Yzv2B9VFR4ZFKBdew4zMyByvjZv4r+74Wc/Jxfaqo3DUc12WJ0ti4a77jRhn3owR
PJLvD1+O3X8Cz6H3SxnFNCJcTwHTIhEkM9vG7toamkU5RS1cD/++TRMquFJFcI93MT7efBUP6jI7
FmkEqfHaoKMNXXOFxa2DNEJ1nEQUsfo8U/suxKcDupHFX1cwIl/ksUbaz53t1S51mI4+0gCsr3mz
iftZ4GMrqVuLiSyP0mEWnyZgpuTA3ZYQY3i/uO8rNnB3LvpYdntM59roMa14TJf6pGBlHFTo37Dq
/JqqPnfB9AOOBp+3/5y2rOdY56CO7e2dH6OzdqY0waTif4GwekkHwni7+6fpmjZcBZW9gjVlp8ID
YBHwhGPIPeLi8WuCIMRn38tuXycocSJYtuBX53UareGHB2sMntECCM+urdOzSwm+MYNgW03xkdA6
TqSOHqlApapOObd/CgNqASpWr8BRMAPZBDJ60EIcRp8gz9k33wkdf/EsVpPxZ9a2F8rgbIGgjIs5
CQ7WyAqPk5uj0dtabvHipegCx/QKVGaFMOL6VpaCODGzxhtXh2gnfPowiUMx7Ib3zHCaNbHyGWns
qtjIaf5E8fxclAV5tIP1Q6CUy7qXTjIh8sAdK4qKwNsOsOU2ZNutq6h5BQSDrg3X3rHEEoJ6V+y5
77ZzqbgHJOFwA0cXJjDmwzPZLrb3g0117TD2MsNyF2I5qmwDacD0pUiL77wyXQx3C21n11c7mVcq
89AkxNZL6iSULZl8Z1j1xQ27JXWR2PQZjSpfs7J9tXfM4a330nSn4wZngKdWqGyOcgwa9oGI9LuB
JYuZVgimGSdiWV9MmY2Pu7Q+5ih4U87Ji9lIm33O1EOJp6DPMdqllA/1oZ2mKxFm8SIMAdgO8Q3D
3n2CHD3PzSaczV+3HnFcuHxqxVxvG9Ec/T54s8qLbLmExorpU2Nwb6B0OUBVPOd+sCiG0gb8i86k
UDwiBAkqcF9Z+tr5WeTJZqrK9Qwpid61vfkTtmuXY8hfTQjeFwZQujF4yWUGaTpAVtERkWshaEqy
mspCjr+q9wlrp9WXxvgSWP15HAl8G/gqbiiJXPEJObO8E09Vxl6NTQprgMelMdU7zhPqfmu4DQWB
OxVChDqSb7rPH0MrOSLGOs4pVVdMnKJplfhdwV4tfa4ZJKMMGeV5qi2ayJQRSmHlP8NgY4PGA8Bq
25NoMYEBWN305M+evwzVQ1PHtzEocAW2rwqv1xLTFNd1lS1mxBD4fLtP2DWfRCgq5M8LvFTeCMXS
IJRy1fmkVUw+eu/X1MxXoReeqMJPMs12cxcTa5fjZ8kBS1mCSTn+ougAWJ4TO6Ku+PfXmPnblJnP
uBKo2b3qPEvrt2dnsYyn4pPZBiCm8WFq7J7yHo9NMqrXKLCPqPK8EpeupclkMQvz0ZcmolcGHmN2
BMAGlI1hNhVnd4oZCC4SAvkg1x58dzriI0+WQ4apIDcF8rwUqo98i6s2IB3nMOYjfif1xkLwMjXE
MeFPX+SoksK3AWd6HIaPyKy+xtb/qdETzaHzR34kFs20mJi7KQKhRtsCSae33pC9E3uYAS3mOvAt
YPu6/U444BGMJ0cvH4M1OvFoCa/J2hWiSqmkkK1IoJ9vmeLKTKzwWXo1JVW3dVvO19pi9WQ6/Z+h
DF6VZ1PwJJZBLelt8gE9aIY9o2/b75A1veidVeuoWz/ovyxEzgaAGEA+ZCPWrDjsmuW02rmWfkyz
puSkoQlwJv9oKArIHig/Xjb9yEJN0IXhEkOzoxC45G6W34OMS6p/HSrO1gk3uNiWMU6VwGt5H1LF
ISPqba7pmGPmSE4XnNvc2GK2TReQAfN1ZfbJoWGZPdJR7QxZP3mKHCTU5gWSIPhUY8JpHUzpyhqs
dqEMxoMIDFe89seyrFAKNvWjnVcPkYxYIwPaSQe/WkS5WDGGJZ8+K5tl9B36KLPSmtgA8N0xRXBF
8GgInEK6d2GL91BlPFW4imuKsBKP6dTA8axOblh/6ppU5MSgWp9NSMi+YF8bwIwP2QwXbWOtp4yH
atbJP16PPpvgXTKHimuvPPpNibYQ7z1raTfAFNdSxufZoyECgBvKvlvlxUI/co3xsLDoYLjvkmWb
d5/DcCfKZhxMlkM5W3V2xXrI/1a+c04896FRfJtSeGprDcYPxun7U2bIqCYhkICkL4mD6gYmioDN
KBBN52AkyasLV5GtssW3mXO9CfTY5MYS3VOHu8IY//Lkh6ghbzBjQQ0V7CzuibNznh2kYKctmXjh
oklnmq9x5uYHQIQGuDfPbGV2PCQqjB8LW7K9RmdTUwpH6qLLVmw86ReLO9RvY7Ree+4g7C96pFQb
M+23VRLIle76bFVoCGZSPYxF+N4lZrxCE94mbrgm/LsDyhfMqwZ4XI5lcN/ay6JJkYGY8XMSOiSz
EThburzrkTBQ4WQKpXVAwLgYybptrLldVwzRQnJk1xRbAoKHzzyRqReqn+Y5p+M/crhsYjd/EuQE
bE3jbtuZe3FryQ7aJmbCtAmrllM/2wy0jokiv2gurXydqRYXXOqNu97nWkj8qqHrc76zYRzWge3U
NINZvHZiVtNGlJ5Y/FXBeKOAD9eEU/9pyrlcl4PEHxKbj1bsTLuu5TbAmAL7v++Rwzs1Crt8pr8J
JES55lKaNdvhkelCRHHHau5QB4V44HCvl1NI0P147+2i6eKUrJdTljoH6oF67XZA+InC0n6RPA8O
Awxk8O4KkA25kKSgLwpzYLVqgiqzxD0aeKGh8Cz8tivfkCqSHJRAiRpiB+FfF6N9mWbClj40UvND
ZoLFp95epn4t11E4z0f010wxMlLZ5tD+im0CgF1n+kjyqlgwd9Lr2JiwtkzV0ROrziTUtSRM/cWT
ZDiB6EvhYsX5Cw45Nhx2Jrco4vuTDkBUIE0k1bSrYSgB9KCP6DD2sKBtrl7hElVvWvaWdNlyL1qQ
qopl4Uug5s3gWw9izotfnkwbuDrOV6oBictSjeeozH6SBnC5BcP4xbIqBtqWZtcTSvu/nyL3KfAF
QRgETnUuAJw/5urqyGZ6lyp4D+2PVv8qKJ+n/5ChmXrHry/w+T47poFWnNP4RCR2sQesykg5q4J1
7XfJ0WHciuQgITMiqtSr5RdkJw3msuHvWpq1Epd//0JHn+/jDPoY9tsF8nDvhdVRvYaP1ZxZfzOk
Uy6XQjUfSlk4p2F23KuFDxnYVPZupPOnaAEX+2mOnDA3NWjN2j79+9ec+oSPUWSXkfM0tfnSh76C
zkzNb+1MnziWfvksGDd4Kui/witC7eanvReMbkSkrgjmCTBUBqZrjP6OvnmJ8E3ceiKTYddOD00E
9qps3ynIEOgPnvUiGj/a/ftpZltqCxuX52E/O3vD5JCxbGJMqNSJIEvdlsRdLzcZj7pnY8rUvvJq
fR6iPF2WXV+fymkEz+aEe1RD6Faxt3x02TGE6ejf2wJ21enCdYzgVAXwNX2OA0aGVOGjacN4h6mz
cJU9HNEe/4t3/WgV6BqAJP2DOTu30HHFWZaY4Cqts7PZjncYozTZOQTGOawi8Ah29B5HUFCyLDdW
dTrUqyKhR27jQD4TMPuk5rb8mgyE8kOAKclqqvnBILPhwNR0YP8VB0fcEgheU4dSEWPHly38q5MW
6pbX87PpeVALek5rPAwmB1ej07ULmXNTWchutIiR2mnYIZXFGKK3c+q91IdqDUszDdNhG4oU8lnA
iDxURXjp7/xCVibYVyuUTWHnh1sQYo+V07Xo5QIUmbVWZMnb6MyQr69xDlQsxDUJbo50fnpRFQ+2
FeUP4/9/JIs23FN0/Pfrtp3P+9LjEelXOj/mBZZu28jbt5GZZmZ26Z+Q7fDQLZEVBMcMJMyax/od
LtP0u9lDXgJnNn+sED+sR9WRYBHNCfCN2NmGXr+dvIZhIViaKY31ntaHu5HBACc/IrY7b3QEpgNH
nWNNsyYvYustiBCUJmyv6T6TZdMW3RXTSr3nrjcQwzyrqKuuTlszcLqDeGX6rKXv85US6MEV30wd
VjejATbquBqtaVXzZ1p0ETBf14Iu6lx0TGlDzazVsSP22WN0yO82KZ08pFnL71cxkSp9AoFc62nj
t/SUIwgZKdJDykFzdMMvFWtiLDo3eY6YEsLfZ2CDZ2wVEf1o43l3zYpnuqejTQhtiXmRWV7IyVjH
jdFvtJH7ZzzAydI2Z3xuWQHbFQaEYgDEDzPP+xvL/IgDcdr5djG+BhoqVT05E0zheXx1XfEBGhbG
3TQkeyhlzSqgH3iZqulOmOvewtEUa4WoeRtkUfGGgNLLHOSMhnaWttuAKE9hs2ROiMPECnd1aN/c
u93FyqtyKwe6jzYkerphGYElYYKRMcp1yi8dhxbEYTrBb0wHMZ38iC2OGU0rdkLyYCnW62Pe7Ttb
pZt/H0+mfwpbx1crKa5tFbUPVk5iKCM048nmobESTVZd4/EsfSRpINAUvg94ThNF6Y7NvSRtz6nL
7SgspOL6NcT49FT2rFEk3uSddpik+CIjXRnyHH9PdGl1Nmwi0uXR3wWgG8a8XffSRXfVi+JmNeNR
o3imHSnZCUb+2eE40smLhB/3OKFVgltsfVEXiRcz4fX5ZrNPDUNstZMHfDy0M9H0qeoVmExSOf9v
ADU8LjPiC45tfPdm1taT4SNnmdt2B+AJ72jveVvNkH5vhygP0Y6ZUzTi+0VvFEJp3k1yfgnxnG8N
T/tH5gbDpsmov2tsGXlgh0uXdKbZaZOz55Tv0ZDZT+5EIHgqcLpGoVWcVFCXJ603cx2v3QEAb3ex
XmgL2/w0e7beSjGEhzJwQlzoJXnfatRXN6rxVHgerD5aZESRqyZqebbc29gGQdZtxLyB/GMq2VCV
K4tsB1EjBSJggbTB0Fq7BqOGiC01kpqpesiU9YS+noDHu/OpLlHrEG1w++f3HTq/vcSguCrLYpiG
mSm2p2Y7EB+F0da8u0pZZXazjxLf4RKocqKPQllvwdwLtqre9U723HjmwJvbMQMIQ2ZQwo5Tjp76
YHmze4Kr4tNcK3bRdzeS12eXskr9nZ6YiM895aeTN3sofA0Q0oYBBkpkY+d792lagVpoUIPLTjur
1uOdsWDRjC093wwP/36KimnfwJu8uW6tT36hhnNpVPGJAeQSkWckje5tGtzpLGvCeZshMk7Yc/KN
sirUD8FIsmWHBEaULG+cKR5xFPMJ4/QdtnncD0dcEmugPvFrVUGQKSTMnD6x5aulxS8XIi/0LpOQ
Mh9PYLmMzcRs7xYheQRvNJmvbdXv1UTGpUbB3eR+9qSTy2hUMLVzH3kmU0x1Kryh3EICpWtowcDB
sIfgCRbx0YxyeWZ3/dRKLisr09OJmcq4zyl0ECvazDHuvCkang0ZFTyJRjCvs2PLTdjn2bJDyQuu
uS9ejd5FBj12G7txGSuZjT5gDRcbNtaX6G7qYlRnb1iX/v5jLPWq3TUMogw3zt4Cso+EnqezX616
U0h8IUQl8HA7JfUdO600r48uqeqjFzjuBN4PJBLI8Gk0OMIKq7YeB2+61MDoOKKYZvcVVLIg3Bhk
c60GA9ularkm0gpwXvM/ws6kx22ki7L/pfcESEZwWvQmRUrUmPPkDZF22Zznmb++D1XV+Fzpgg28
IpSyC1aKEhnx3r3ndh96Y5W3iuj8JeLtGpavoQpS0LTx5Q8zEapxH+6a9UsezXZMg621fAkx+C63
9wBfjzNzqksNN5etqCIP4MQesor1kDKytTQG2uFZ2o1PhSNAJ8UfS6u2rwgq0Xn2ANhyC6dPaaIU
i4lDwHaM4CXrdkNHS0FOW34vcb6yafARB9x2UeIXlsR3p8XR+foolpw82hxmUsXPnYyLo0ozxEVS
kn9h/f9KQ+k0M+nrZgmHz6gRvA10arnUhilkgxtbWdLDBMXjsS9ai096RlMWvXVXQG+lcXOps6bh
9jA7sG4gP4eT7C59ZeuXSYL0DpzVqEYQwGPERX3pGyYQBjiqjibtjUnw1oPZzjhWih6EUJv3MMU1
jBBJkH+Q9HTKg4+RTnfpdNBLrLAg625Vx8QRStzxmCgG/wC7XHs9IP3NoEQMJgYQfgQrQujYshB8
hA3qYGXlx9/X0/Wi2oXltC+4It/UMbw3A3ek11u2+Yh7A0qEiF9yQzEYTghfMsRzzVmGh9lJEuCH
9qUXaXkqyw6xCUIUurQ1YJ1VyuKU34PUMXZiGWzXHlogqhpha3FePxV060HpC5a+UA2QB4/p6XrQ
ZIB5eyYYZjSL4VQFM60yhp7vS8XMquk1cdEq5FG4at7n3lDfZ2R0GwsNb9ZUcH2T6w2REI0RYd9d
Flkk8Nlj+wZe8CWek+RD2tHObMjSRfH0YMMzIF8OWTjU18frT8vqjpzi8un6EwxqoPHtc9U0403T
tDVb6SJnTlkxbYyK+qkn64gGC36xiJ7MvdWZDAlXxJTirGumMNPOuYxIQMFphpout9FmVcdBDvpz
Q3dZ0jk9OZG5nMckVc91Ztob1BSdS1spZZifpU9GpN71sS2/E4PnspHF/HnvmMr8kfS0V2nrbBHd
4Metp4C5bNPwJqyHAknEcUK4j6WqQR6uN8frI3CXLBJigr7X58nbKMW7CdXuB8o9Reo/MO98YwAa
3HHbCg5BZAfnQuteAeipKykqOE9j1DHYLQ0PLFpyC8zA2i9j+zSvP9kIAW4c2Q47dUUtqenyF23A
8sXQ59UpEZl+YsXpa1aBMgJ0Ul9kFz0DuWTzqUBsnxRpvdlz+syyGjsXspRYqsr9rKkMDRI0i7kj
eRnMAwIIa7nSBkc7yvqHaBy+GquoOZYNqfAiVY/XQ7o+UuQqEUI67Qmng7m8MKqw9NbwjUIVz02m
xO68qIZ/5e0rSZW4OQJ3P0sIL5yneh9A3GRy6PAFynPDxyeina4bCK1jvpRWdQn/f2lMbtMW6VGz
mpzEYEwPM/gQtcPR2OZgqdS4u0+zLvUTO0l2aqAhOZzKj8JAJDpD7Li3Y+N1ZBh4o02GfJ/mzE27
GOpJUGqHWheD6+ia8T5pBYK0sb/XZs24DHwOGGnYxBFlSr/FzBHeOu0cnhNz2KjMAokQ55Db7P/N
xKHlOSjfU8shPLPQ+nuodbXb2dotn8ATC9X5otYp3T0iWr6qDLrVjD5dmkJ/vC5Ni84C/kCmibLA
slJU/YCOJF/p/3T68/nd6ps/xHUY1qe4DsRjlqlqJDoYBkdrjXr6KQ7JHIsh69OGNWugdf5c5cOd
s34M+ql7GNSse1D6oN8psb0PM/0LfHbfarNhHxdFemScfp+tG704jDQGYpy2//1YquXABr76q6gO
FjlPH9VYO65hzuZRNqnDW8bsE26xsZ8KpvudU6UYQcL0fH2k9g6L79jgKyrq4aAsCduLgvQ19n4P
LDC/NdxUd3HZOy6ECyCGWv8UoK8HflXYd4EFUyyCsrjJlecUPWXO1Vsp2jHY2AQ6dLF4HtCgeTrT
PI0rxLlIKuFmU2L/IbLtl5gwIYVmaZLVpoT6oa7RtT+9u2OzBFFiADOANmj7huwPjqP9oCGgYPvA
0fj7hA79l1wuIS2hEsjL+ti0bfVzLBLWYTYQhIUW+Em+wa+/Mey0+1bWWJhiyPcP8+hEu0h2X6oO
AbIhYF7Og9fUVfjKVCK07xbGuoeq1sQ+ltm3Ks3QKISZs08MImx0pzbuq2VK15XGH+Ifzc8pvlJY
lm1YJhQYXViq+SlQbkzy0WI0MGycTjuNvDkHds4RgaV3LIoB72SOYHfP+RLkfxuEh7RV9TqXZX+e
meEtCTe5fJLNJodcgKOgUbbSNDSPXXmAyOVuzlTjPTDr2q1IDPLqjFjvQK6xXSD5wmiKd1ZU/1Bb
ZiEGIuHN2Cn6Jg8UOqgt957SlAuNBHI7k7o9KkvlkCDYOiiyxEnqVvBiisbLSnMb5/R+BQ0aj1Xk
1hmDkYYrPsu+XtfJFRTnCssrewTV2OatGjA2Sc5SM7Y6eX3nmNCp7ZjAeW1K/JqqkxGWUA8Y8zWs
87//tKDM/uW7TwuZibhtSKGq2ufY6VQDdaQJjB7C1C6CA62n0KFV0sfbCZcezlSWqD0svFsdSJyv
djPrE6xJeWG3KAELl85T/WARV7ULqppZY8ZocKjZk7Y1F75qmoe7DrQ5ahAEl2G2vDZWstwUxAi4
fcGABWyueWBp253ptNlPoZbQYUZNagIcxjxd3vZdV+yNpol3KAud57atHsFV9d8y9JM6zbH00i6J
9oYKOsZwWWdfdUR0OmiVwVi7CEGrnOeZNoMd6cd2yJlVrzGyDk4zT4M7fIcF8FbvQnFD24VtdRuo
D4lmaLcTmouqcSO7hTVYqkfAy5Bc9VA52EulHAYxh1BxaCeOo83oS7Gdg6n06j4f4xE3Qb4OyAjE
8uJWLC7Eh+YB713jLhgkRKBqoMzz7pJ1OiqYWEPVgKk1K+90tT1FdkyMXx9oD11jbmj32ftBoBfC
dHHLzC5+FrVS73U9yujgHejnTDsyc1j/RGL0IYVIbwwZTziKWnHfxwQYcs14jMWElEKNJNkDPEKe
1N9yJ7Zv2ET4im0XR3Bq3fH3nzD5OQtKmkJITTO58KmOIa95uj9d/irSLHsE5xCkc/UJNrF23fB5
LVwvNhg4dvux8QUgXIyBxAKnIG1vOrZoXtLXwaYXoXUpFeMcw6yL5/wtXBCC28sHKI15zQqKrdyf
sK+f5k5xYeYwhyAYpujU4HYimSRXZX9S4lehBc4dDnvR1w5vmLpa5SFpRTLWv7QJwArrABXnTTGg
eQ+2Q/MFUjzj4zDyfv9+GOs1rLwm3+7/+r//x9J5P9YoecswVcDrtvopwFMlrwf6MGpFpwYCGkpn
PijjgEdJWspmDMc3R0OmEkT9iGUVvJ1AS3hBKns0YTefLN5qv9b6kb758Bpl4YzGTpUXJLyJq5IQ
BYZQ/97hH4BECRhjco2I02y0c/U0mAdVmC8YOhQs89x5YlV7TlxamdoWDJgC6vUuWMAqJVl1n6h8
2RUNt1odWdkHJkWoUinxCnVqPYTxO0Y5cx84TowlV0suqYwOkyqLH4nW267CyOsPUfPXa//n900I
nWuV6pDZanxapLBRTbQgSEssKMzkuT61OJjD8kvdriG36xbAGPNgn2nqUec6f2ajdSg/RgDvKeqZ
xN6YUEvoQ9rFM1/Y72XynrCI1SPjBTmFvhmHbdEXUBQ6zb6hZ4on1gqcTWXZumuTFnQwR5w0rTov
vGFGgHgEW7PTvxtNiw67JLdpHggL03iBLKS/xOYaRYFxLIvZSjQdlzmQR96sDdj4B8BUAZ0DpnMi
3zmxo5OsaK9DKPNrmYj+pOmZKyQTQVU1ixe2HHdKqlV3gdBgqxUnjEPtQz/El4qt+x8Svv4jxJfl
4BqLqaKsAnCyLhZ/+r6mCB1VOYbVRqrxcJoGK943KX7pLnWORR1jn5NRzuwatCgg3mMZzuOp76yP
rExgucdWc69lTbwJypR5I3YJyN2j6aMe/mMa8uckMlZUgpDhdcEKJJbF1b9fKTMCxh1YRXEJRBPw
m4i2VLTJnUR7CqzqY2Q2currxPLobQgPN+6+IYbm1lnUR7Mwe68ch4x2TvIF4ynTnD5nUlwH4g/L
v18W17xKW9e5/tnCUKW5pkH+9H4GOVa1oGvLTbyAVFJJNSW2Sucy1ZI4HeGE2FQ5Pq7fX2W0dZX3
728LnTZDt1lv8p+mf7rKVEUnmxleBv9WvQuWMmJfSvMDEkovCc+BISu3+pBVsFgAwRXLrO/lZLxD
swL32io6vQtMm394Ub9e+iRMK8cxeEVStT7nBQ9J2TT6DFgjMbt9b9X9OQWavw9pDnkzsSJ+pPXT
vsqSDvmr3I9z//yHV/DL4tjk8uuYmmHowrYJPv/3yeg6FUYm/clNlmB5dCBfY2sLIHrwT0kkVbtS
GrQ+02FPA4XbZjS9st/0B5O4F9LFxB++bMZ6Gj6dJofPhWqbluVotvXpy2b3KGL0LCZPJerPkTnU
uyLtE3xamfWeNYDxkcLs1SLOz7RBn2AXaq9gYKGXJ9I4p8piHQC5vpr5kO3Zw2i0ItJoa5IqYzIs
P8JmiJjnORCAjVbrvU6Lg7tpeNGMaEzZawuxZ8EH645BqBE8dEah/LDrc9fK6IX4trdFn8BXrAk2
bMAUmMpJdprG/q1aW5zXg2OBfclNQ/dNeIYPjd06XrJEdxmdg4sgRuumUKf4bRFIHpW2H4/Xlvv1
oMTdd2nngT+KNjz9/jxbv+y5LEH7m0G+QTi1Q8zvv89zCjSho+lPMF7B4hLKcQTakrih2b4b+hHP
fVXNb3GznAfVGnYhMltm8vZyvB76JlNZecIVqum8+Y0dj4StagJpjS4/Ol3bVIxzXLmU/Q6pQnrL
xz25NQrrr4gAJJ8G6T9PXZ9vmiaAHNMCcl3/AAvaj0mfkYkmAPhB2B0bVMt0oRftWGBY41M3z1rz
5jBq3+TJ9OKEybeyNRJvSebgsR91tJExIXDSGG2SJrRwQ3Tg3aCvMKVELZ71QpHHflid1k1RPKtW
rJ/tb2aL4KasnfQLbvSPoJ/zb1MXnAiSdJ6boHi8rqWqAn2C4iyW78Q6Et1Of9Zavb532qL5YagA
ulI5TefUQIXSLWXrVV1ePf3+1P16n7fgfZoGdzaHvAXn83YZ5l5WDLXOtLUD36TmKUqgJO8etba4
FIyWfCQ+9uPKu72puyV+1FULOdgY575BDu4hqQtGdDr6U8ZD3RfafMfWZDUSdVgXZmvRbqPw3UEY
TG93vlTz0J0gRobnaImNm6p0ojd1HHvyU3GWYfTsCLCjVzWoXLZpXZu3tsjzQ92Sq5KSb/cc2tm3
9b/BmVpsgtK6RauFZrvQQAOpkFOBBh90o8L/2qNjy9X2qJof2jq1zrBr40vjnJMwgPZzDsV7aCh/
EZndfW0ieTfmyjc6BwsJsPy/sod8xPREuf39G04j4vNFiC8L9A823HxluEl9+rKoAMgVuDDVZtT0
am90ksAZSy9vNXAMpUdEB+jY2nTnzLNYYgOJuVY+YUv2+L5TDWudc1yzA98u43Yat7lYa4DA62zt
lATpneVsMcfIdBfMO9Hs7HmtzNwl1xojv7+WYuyc0qcIjYVUMY6+UfriWjBINZ5ng1P65ehPpT+A
sgBVU/rx6HelH46+DP2q9AsY3qGflX5m7NijjdeKjJ0+7bRqZhxEYwTJkRfXbXZr8PKanWA22Oyc
eac3u9zcGfMuNQkkWmuISCVaq4l8u1yrivxh9AueHH0E9YGrl36zYox86OFUMfoZaq5yLVg6Eb8E
cSGYlEPfGXyNUDKA66G/hP4A2yv0Q2NHBXKtZdphM2ZDZ6C/cktuCMmO8AeUY1Rqw0ZYa8YTUGzH
fjtG2z7assb5/YdC/6UtYHGHdEDd6JpQdUN8Wm1bCF8zu1f5jqXm4PcGcKmuNhFyVPGjwVxRJRQD
xsPyWoZxdayJSNtgkh+8VI9TlOlO79bCpFHQ1vNLGbVMVw16H4MRsOCKhrORQsin/xTc//51a7/s
NhmKsihUaWZwwzO1T6874hteSTWI6fFZNE3nUG4muLRIxev6QAOYVfuU7CE5Dg8sPZydVj4vky3v
8fcpf9ix6L++FttwWJ3qKpsyTXxurWiQWklJA2QMkjjZZFFVnoEUflNGTqORCWI5ge9uY5g4fpLh
UUXake/iuRm5a+2uGcKJWCkNfYqU1lpumMXpdLtac5+YoFL0ZHHeCeC4txun+tOu3fn1okDvkIuC
CgRd6Jq5LjB/WrZ2YZG1xQRXcVxorMDITviG5MrsEssBV1/tGauUg350RqKllfXQi3H0IhMj/fUP
SiMSxzhnoYBpbIt9do0iEDWNkhKcXJEXzOTINDAivb0V66Gtm/aWGBPybQ1jW7dWdxRj2h+vj3pt
fCvHttuZHWr+0kxeu0Cb930JSoKkMF+hK08wyxAcO2CGYAaTcWtCFNh3WeYwtHOgMV8fksfRHlRr
22Dwsx/hM0/lLqwUXGq9bqBurwxyNOnc2EbaobFheH99bp6TyqVtSejQOmCeStPc1OQaenbUaBd4
34zcZhMdeySiuxoxxSZsBjSWYRzfXZ9D8ePcZid2bv//iWQBjjSUsIIAYOEQxuwQ2HzxNX5Pt6dl
z8yPg1lBpFFWve4yeQnayHs1x2uPgXJEYA8mK+/bS5MgL42EVt+hSMHUNIGoyBywqZ3W+zIouydN
4PMaShsNsPE9LvJ5kxGbSnx6Ovlwcy0Eta2AsTIIonG0NVQIdZQQ63C124WiK1H1oQyyMryr3NkO
xJkfjHCRj3kAWEomtG4yM77TUgUT1zoPwMeEB6rXCTnOHNYmZpu8meNouZPeog6aG52BEFft1FKf
WrsJ7wqh6C/S+ZCGmT/nKA3COBB+KtvoMNLMOFwfDT3RN9dHVV7DOewGgIdtWB+tnDC6uqvsfVWR
Pljg9rjp9G44TiuiqGdJf8yRm6D6XZwdIlGCDtLkSyZooQ1MevdLyuqK3t4rs8VzHiUIzoNB6Oes
DdhAyjkl2mRRmaMz18Zm33xVncEb2tm+zHGCvyYvuovN/fH6Uz3ni2vXNAwIKepI49Fkh5Oy0/BS
4GONmtvaUPJHmo7zk6XiNdSS6K5zlunJJIbixjLb8qa1TRLe8v5tEOV4oAE7Huhz/fNI76fxUDh8
iIlL4PrPb3s/dNVyb/faN0W2xGdBJLz/+/msPY9B6ZyuP12fnx25wbKIQFUuByvAQ9k52XyHLyI/
aDq3ldm0pheWO/dAahGzaCagPFEHhzQcMOEta3oP3yuYGvH6bHx9FisJsopYHuvOLi4WerfdXKp4
ghGhnv8+tMOyLZS1OVUa7W1lzt2eHp5Bl09ZN6Fr7hyXthsRT5j8q8GadvQ/CWXL27OjrlCbUQXR
MvL76K9LIHnjTL1bBSDWoa731x9gLKGrNfbq3EvND+W6/B81oBLZ/E5ASP6sFOGW1Z391kzZA7y0
cU+alDxN6n0S1s6xHnOcCNenllKXEN059PGXerSZvdeSZLmrPmRcZUOtMfnF6tFAZHR0+uqfg73+
aDtol+tUjjvCrch8IFubdLLugU9mwUQiVT1T9NHj2NgIjfP69qrnUMJE3w0x8DXa7ISSK+gRzJCG
emfCAYy5Yt7YkQj3nc39QC/M6k4FBhBnzXBhYffdoi38UAvAEYwv2lOK2+MQ1PWjRQIwLRsreSan
melwqzBqFVisIOsWO4d/0F90HDUSnw6ZcgmpvewV+ZyrYr4pdLKNW5SCqOlClfyZfjmmWEgOC74u
QxjzKWiS5XR9dD0wUWCRRfK2F8bWq63EhY9F1DjbSkMiTqGT+V4Oz7YGSVoxrHlTsYnb0ENZMOSE
HTaRBVolxOmXKs9fa9OpYZ3qqUvTnC1YJaO7doqOomybg9qRuyBzxjJ0B7GXdkGse52NJhbdH2uX
cqVEx2qxsztR30qrrnElZ/Ax+ka5qYxQPfPGMLsn1CBcd6d6hwW1JEpA5NhwAgTWl6Eayosi0/Bi
4bzSNuAroEBWXjSM4zZgDPwUj0O1p53QbkStWX7EmOBmkBAKAqX559Dj4IBUNyBdMkBM2mGz3imi
zi/znOhevgsJiJGbrqwKH683+RNGDjGAlcVhUaJHU4bJV2uS31u1lu+DNAFRhXP0Usf7oOJszLY1
k6+WLX8flBw0+cbIbUi1UtuHYZVgGK5WX39Kp3MpmyMziAAz9IV2TG+4pEHzodgA8kynD3JxI8yH
bXQXErbjxIpxqIwxeMCTCWSYgSnpoqSMRct0IdiicOd5gSPZ46a3F3WPExMFjQ2VR0kJ2qOBULuz
RZxrMgbinCb5Xsv72S2V4bujsDeAAclgNERDTw/xQRMhMKdEBocyLP8SmBO8KSm1bdpjcdFkGD+i
5mEsSaztpoja4LGN6q9qmlhfjbBgHBxiSh9g1+Fgsk/SHuyTzkyHQEWMNFOkMvF0yr/aRsLlsKI3
AqZ6LzD1I9wuckqafOQEI2nMc8U8/u9Q4S46JpWhumORgC4LxbfFlNWjnKTYawJ/RYlcdKfw3hDY
oVh8qPWHScvlvoyt+Za9InIIE6ARg7TZ/8N695ceKBdOdriWbels36T8tEzDX0CybI/ePqpldYka
3ectVV2VqYIdl2iq+qOgJ7vh/8UT66y2cIthFXhqdt7zuU6SL9hd4aQOzmPZ6l9Ug53x71+j+GUd
bDLyUC3TxI4oQeWtv8NPS0kYh2ABwbtteuR6Z0VpHVLJMPoK7ti0v3RPieR0oue17B2I0W6Npqgr
3tUcGC/poNUpWubl1I+quPCJKEidiOWmMW15hhVsnFddPFITK9gWjNLyYoAavExfkn5YPBPGEjqF
2HhgGQAbitQfF94mcFaLcO0OSevvf1ft126vqTFLY8BDb5rx+6e+q5GKeEQVDIKhGIujYQ+emET7
YuNG25MkuLig/4Ybva6cU9kB/5snlgGrn8GOCtQ5bwyvIxnUJAhw07T79OvvX59YPw//bjiammnr
NrB3YVvMU/59LhSWtiZ5xummBmtxtq3yflHb3oummuCiqUcJ23EGmtj+C7lUv7ULsXKv2Nz2a+L1
VBmDZ/YMxex8CG7LcKU9Mje+HohBw2o+q6V//bErX+jB7YQON6IjU/AhtN+bXDAImYg9APrv7OOK
7w1X7/hiqdaRqZh9Qbb2hx6r9stOho+frtmmLTT0BTS0/v0rm8zpVRbSMSrq/HBtyZlB7ZxHIsSS
uxkgkB+E5alI2+AChn1Pfnd7FGtHb9KWD8hxb7BUEFNM2R/2qr82f2nz85o0nb4vXenPspucdHOL
Pg/TSj0qH6MytT1AKKM3oU2iIdc3l6B1blOuTo98bqHrr6OsZux7eKqSvENaJBrn83h96nqAay3O
km3XbDiEG1qoIDBzEcwwLPeRY7cXpe+3tYb2IGLncZNhiMQXV85fojVgXEvt16RJLd+wVAKBV33d
+ryVQ1icCab1sdrHf/99NcUbaLaHkIHiNoXHBeiyGrjDcihQn97Ggwx3nd6aN3P5tshKXhpRZ3fo
GpF2pd9MWWev/dSC0sj/8LY66xb/Xx9xi882DSp03rSzftm5Fm1CcxdYAue3nW7pyzmXWjtEOHhQ
MDD4T+IkvzegD45Jaf9oBzp5PTfvKIjTE/Ko8pCYGTjZsIsfk+AvGdX52UE7d74+UrJsPoaQ3uaG
uGuzjN8VRsyPJrhaN7I69WGZybKvQQf6NXyM++qEyKaAl6+/juic78oS0/HcOoScxqCtrGys78JQ
3qszxBnprGB7uzfhC7ffkqRabrtYUe8GPF8soyv5jt4io7mYNej6kLQtMc0Ll+Qslj78sjjCMNKm
0reK7lmHrnBGLmidE6uzcDJIc5s3Dr1MmonYQo2PxEQLxSKydwUtUBhWmoG/2sJFMwbdPck5P8h9
ce6SvLH42Dn5U4kyBIVUYTALgWnSDnrhy/tMJZYFhVChEH0Gd9jsUgvrrNOiJEYW3Ma62KLVwV43
IDFLxVDeabny0oGN/xbb1TeuDZjc9IC35A8fBaGt3+1/fxaE6jAzlhadGDRrn249tWYOUoFMCh8M
PP9mRsRKyAJ+0ZB25lqidkPukpobj25guvBoQl58iLHSY/UzQhxovTlno7eWJr2p9YRcy7iWBd9W
eqni5dcqYbbjcLkWOMReQebgWaAWFIT7HshUqjG8zsAdCSdxrYkfO8A0fPU9Yi7xQ+oQAzpPFl4U
e9ztRhDooO4F61+XHGJqav+pIXYp7D1s53RnU6vMp6EDbDQWedcKQX2Ea+UDBgnXJjpaXau5VqWA
i3WD1CM/3U6Zfa61EJ/NJagGPub1owforGNJzeTapsvrVTyJ3dz22mtpMcwwAsa9CUa17VFcw6j4
WqHtIb6ixLWIkeB+sVoRPIytIHMpPfEIdVITb048Amctxy2la8xuLklCcsXstp2blW4M0DVxk4Av
KYB2QsM2wYr7YpeyIXejIO+nuAl8dhFQgifOa+gumStrl5ZKNLL0pOnoomzHfUz0UEK7IvRAdlHL
tUbOcesVLykhWK0Hsxi+Oa4sMXvG7GWcwZm3yAsNIGtrIX5a9U+cMk63sVZ9rWLxWgOehdcbXktg
WIcyHJi0hz1Xu9YMUh7JR8wWxY1jD712SLC0gEXvCpJdWpfldFe4Q+ESQLk4UM5oY24QmTbqekRR
AAOTY2Ft4hDUveukawXkyQ9rtapbQ9s01ioV/oiPpWulHjVzQsf1OFK614wMxdfjxHnUeSVY/3hV
azXX4gbAVmrNhbc91PdUwt/EY0EKR4zZxZOa51ieNngW/p/BUzWuWcgbvLFaq7/Wkni24+I1rKRb
SDeTriT7fHY7UhdJBuCKyXnl7AaMHzfaHjs5KpNe3dA9+/2yh+XXf1wIVBWRgG6sY/hr3/inNSiG
TwTKucbuAma8ugsTcOu+Vvui9sfZpyHVQbylLRXv7XmtYN5X1h7RtZ0ckAZP7WFpD0VwaLUDADHi
rIfx2BbHCeQHZpLktIzsvU5UBZE7OQ36yW7XqsPzop8oovt6IlLDc8OA9VpDfWYJRs3XEisU7WwF
Z/16dAIQv+e8umASVWjzYNepLolyptrqEmvnvrqM1aVSzlRzrU45UwNYIhMQrtfyd641amdqBj8f
nVWN+9iZFpdo1mMmT8H1qPYnii6phDJj3tMwqN5nK1E3tdOW9zmgasKS5uSRSAr9BuO4frcY1Wsl
8J0eC3FUqlMfnpzqZPGAXgBrdudEDrVin5xr6fmZIGRqGs9zfh7Gtbrx3FyrNc9TeuFGu8JsCWU1
z116SUYwC6TfnIv0QlJraGIDWus+yM62cTavpSSXNZ9h3GjDWTfOy3CerjUbZ2EhIT332T81WSeq
zs5wAzvrxI5DZ9NRrhWVpzk4UmNwzBjcacegOdrgX2ICVFDvH0RMixsd9lo0qRYgdcqerEI4Wka/
B9Abv475nmoC5Ps+KTnkBE69X0G0IDmG2HYBQnr3+w81I4T/+FBrqMkspvSGND+vbCd1GYxE71mi
mXQekRnvh9FQCa/eY3akIjaegMURFq2asbUYNob5WlOwWwIwdrtS7CICTccdomAFXXC8S3H+qmuZ
3bYptnO9pSWsuKbYSrHFOfp3tRkWOTKK8NPuSA2zzF0dM/pei+icAhiB4RNXFEfgxNeKqn9qIC+V
5GWsEcbejA7oxgqZONtxUYCe6DVeikLbUxWdi26fdvu424eOHxEpw6/j+Ck2pc6vNH/ufCXzyeqj
5mCXiV0hdiG/SLlWEO2wMFOtujXo5HdbXNsxQUZbyuAX4dcSW2Ref1ff7qhlWctZtMxT7NF5gpkU
2Uv/hxN33QR+WpVIBq4WU25B4r3zaRNWzVWWQ3moYWfriM2kGj3S2o0eg0Z4tJVyHxRXdDEVW/Us
Q3BVajXxplj3IcP+IGD1lYnl3rJFubPVbD8aJte0AbKFg+HtGj/+v0M20Ny1rDfHekv7N7rJivW2
hG91/6aFb+JaoGpx6V+N+q9K9mrKl355Fc2LLdcK5IvF4+CZiuZnIl6j+2R+brPnbH6GtWDJJ6pt
n/r2KQqfkhBLzyNaFaN4tK5lWxhH1krGByHv2/TBkPelAOIIj6Mqc6JBYtN+TGcFolsZfE/MuHgG
z+03ADDu7BF2A9og5mfI7R5+/w36jx2YMJCkSmdVkhn2Z725OrT4vwOcB4g3bkn9ao/Xw5yBRSwz
ci5K8kG7adZf1IpuPO1B7VjXyTuNlNGFRSjckQsjvZWZm4FSAEBMk7cZf4JrA9LdE+N4owLdaXSh
bendrilJK+S6zNX7Plu4AjvpMTdoPV+favnxxsIaTfhA5MAHtcHvKZbmWXZsP84TYVcdPdssSF4I
AjKOsG1/PsSaW6yZQ0ut3Qz6yO2HIAYYyOGh6RT7ye7B+2dDw4oGc58L/cA32ip/biZg3L9/X/+j
y2BZKH1t8KhCpzf1SdZExlpe1T2RWMLa1w0QKjHVGwZMoZeqFZlcKpvMgtSyvVYa+ygC8d22WHla
kgg3qmI6x/VHq9Ga+3QIvgf2iI+3m/WD1uiVX3YruHTucbPrhHEPamftAiaFoKAK+i5k5HWQTI9a
aKd3GAD5+NQMVuZF/yLibMGi0hqHRoIt+/0vbWifr8arhkuVqsAygd7vam74aYmBb2jOZTwh7FX1
/8fYeS3HcWVZ9Fc69J6a9Gaiux/KZJY3sCRfMkiKTO99fv2sW6S6BUBBTOhEBUBAQKEqzb3n7L12
BNUkHPaRDwewn4Ju3YRKsMU7FR9tH92sPYRXXnf4rLV1h61HXmUhTKyyJn6FmAYOupYw3dlu4qU9
5A1KBfZmuYNBtWhh2i7jHnGGKRfJcTbgd7ZAKq21mtTxdhiVL7oYpyZz0JwHiA2A7zq0Cs2YDXuJ
LKRd2czVtmJTCWaEu9I0+YRt17JKt4z4BCdklW7KoTcldn91DMb0Uf9B6zd4pOVnCSExUmvgfRA9
3rsw6m/lcPRnCDKzdUOlR6W9Om6MHrnAZOf50owjbRlaxGrLCm3ZWzs6ylGMDyzxSOwdCF+Qku4e
x3e8tJI+v5u7WV1MQTltHKmProPK/E8xWNtxUsFNrGMLBTDh2y5jzNbVi6HYq2qCT7TvmYrUdezK
tjPv+x4ivVMpNJ2Z6oduEeA8vGnYesLc1wPaEYIiHXul+NB9b96CutKLDaiMz7fPhlh1vLr0q2WG
Vufq1LKyId0beJ9QDQdEsix+fdz9TXsV5Ajieq5iGomE6qsWcOwAuWBoCb66uVZDqT12RQuWS8WZ
evs0L7grR0F3qRxWKJFkG9zcgJiaZWaywQQalvdk9aSELH+CUavX8r6pCsjv6Ta1BvMU0BI+B/Me
uwBYauyXCPmLyxBNwaIkRqCIScmB7jRug7nsn2PZwt+tvfNHvl3qoJQ3aZSZqmHptv66r9r7ppmX
iYa5t9RnL0zSYWtG5ofJKD5ycPw4Pyx9uouKflwhAJH3gemPO9r8YJ0U3thfv+jG2z6q6CypGk+G
26t8O5L/crKbOnNLq0LWIXWEnmJtt12Sde+maiBZMEzD0yQPcN8t8+eDESDrGOeSez65GtzZlnUU
wqS2zqqm1c+xVve7Clc9oRB8GmkGtMbZIWlr3wY66cUtBhYzzq2HmXy9knSheznNIbn4UsVCQflY
+61x1zr41CunTs/O1YDl8ozaoHBNVVVAgM0tm2lOGagwywK8D0IA54EQ5+EUFTlSLOm5Qh+wDYjJ
pUnTmJhtSu4fud2SySaZ1yQen4Oolfc9fsV3VkTm2x4tLiQUaEyfFbxy9qs+zWiYdTkyVwWsgugP
hrnIhpN2CEili961tAhCS1/GuU6qbT2Ck7S6Zl+JsPcmikc0ZUBNO0sHpSnTFZ1isnJFU12a2+ii
zZdUYuAhKX3E+WzWl9tDlJrZITP6fRqnzY9/grvCElTKcNUIScF/HyYtH2hzXDu8FAsEgMPHNsbq
VKGt3LdDZD+2MbMGGGgfrYiYiybKP+NVoY+u9cyYB3I6CTCHDIzrOibTaE8oa7VM8XF7kuaQKNIH
DkJ6+zgCPooTq13LdaehpbJh1pZh7oZSiBJB8TmzWhEcgC1rqu7nirkg9tF8eOdsu6m7XixQaZZb
lmriPmeBpL72qNhS7mOG5ZJi21ApmUSD+OvU/sRgHtGDNalXzNugnNedyaIaln6JqJZNICnZEm8X
WRfKvPEncF0zcshli67gK+sYVRd9og7mv5878oHfm63CumzcYlLDq8VM1qjn+NyoXE5AwwT3JGUT
wwVWpiksoNu0RGJy5t4TC4u7you/lv2TikSeDRarFcyHfP0v5/Joqn4i1zOnZmXTIxQnLsnf0xbB
ATU620zZzg6bKFFsrn5UAEqLNPNbsb+i2Fz5qXhkc0Xp9qo7scOS+p/bK46MyHLZXlE6sOnb9ood
VpyITRabq3D8ubnqfZfNVXurH5sr9ldFJHZW3bjRSrGzolJjE1PlNrjtr/zg585KzLzAGkX5ROpn
hwXaCg+3h0LawrZdVx0vuT1J5w53/fHXV0bl7T1cTJYM/rMNLtmvJ5JJK0l+BmYLAI6TXk27+RJn
tvWxEnbmMHGsHRJCAR9Ntpy0BK1BHtrVdtfsLG0xNh3IHyGLmOvuPU2jqb5+n8W6wuHJcZ/k3X6t
c8VGQqxGTjBQNcRe2NMcaVppvDPkedpLPZFPBFHd3f4psEoW/5FZ4t9pWOtEwVEqTeUKvFs7y4F6
HqFza8iNL4qtfy9x+hPFmTIJwU+2ULBaLmpup7uqtAhGjP1jlbTKQpsl59zLSnEc4UYvwzmbP6Px
3zV+kz6pgyRv0FSPC9/OPisYxK+aeLAS8xPhcyGJ78NTIodfrSrLz0wvosOY4FRK/ZVZotUh8Qe0
R24/1oSK74jjrpHiIZfNh75GXG4HxyJq/UXayF5aFgrL5q77pHRVdCL0ZlvGJkSF4CyxwXzncNDe
dN5MRzEtQ+eVwGNuvr6WcEkbWDWQI9FMdb8ByOfPizqc6FgRbxIIcXri5IcMLpU9FvJan6Vpa40F
Kb96NLB/oiGp6peup4EeVpW2GWca9cjqSD02XaXt0AlUymdufwhnZVhlcxmADLFr1cOaXt4PtEhn
Ui9GudMecxOBe9g58h/a0IAmHABxdvS9BhPPvYIhZWkKrlWG8BvJiJ6tUxVYVdlXCqLcDBLyOJZ3
DS8fU0JgewFYe+LgN8qM4DRP5maR5zpTnZaw4wMu0AnF/XBtxOjEryyUnLLfrLTO+Vo5rC/jstav
g49FsdIOckCq1KLrxRkR0dlOQhj9cyRPK8PChe/3hX8sWlZppf7FzBL0Cblh3DGXQkbMmDLvp01h
dDLzWLvw6bMTn9Bhdz6mAi9GjpW1GMSncBYdr8A2CIPEcGC4qcvIjnWorjLxMkSd0L2vo3VD7NgF
VxJCbrMKdgmRjhnwBgL0eDBDmSRKGXukgrRhrUBcfrK7/MOEIvMIPzbCS9d0XsY9cWkydUfrFoEM
KVR+WK3uDKKduRW0MQL5OBXUPNzWlpISKzYnqyhV8l03M15sEbu4fTkZ3giRC+2pEp1UtP0cbA7i
Qh6iaHIOo86hoKX5tItqo3/IpY0pg7kaSWx7wLDzxUIbmundpusM7Tj856GRlQ+/PtLfGu9NBo4q
FlfWMDLDx1frcDmp1bjpTTa6mXY0/KRG35dap3EYUcQ2c3Yw4m58gv3w0Bt4XOMJx4ZUVd8LGhRX
PZ/ArDWEvhhG/hgF2g65U/nFIUZ5jiC6Gv5TqxInLPaBTFPfWX/d7GAvboHCnoM3TTHQLahs3l/e
AmN/FNSqsllmWAJdW+KgKWvh2WbdtepiLt0KCzPXmLP+Lu7HiW1EE0JZzB3s+SZgM27n3ciUKfcJ
bAscK4W/CQUqEh9JwSBx5VHSjVqq6bHKR+YgvYXrfpyYWGV3v34j/qYvinXEgQRvqmzI37q8gMAY
CvQl3okwmo62NilbP8STCOoqXI6OnW/rXK+vFkA94PTEYsFq3fYYqE/ZpOw6J7GuWl/FpxEb25LU
esZyRhLarPzkfSaiK2rnc5e0d2HYzycQRfODmbLhs83BYYSjn2UUv3uprrR9QiTJooU5sbp9avrl
Nyj7+d7MENOHUtR5c1h8p5VXXWr5VMsEgFVlDqtvDA7+pGaXeK65wqOog8wCo8pW1C9s4d1ZksyP
xvg0dPm4MarGdjXJjBGx9V4ux80mUpNDozPXwsyBvDINsrNTGBoMRotwO03IicdBSc+EiVQbMhe6
tWo3gInwP22bUAWJiRUW8Sa6wDzqL/lsa0QtBxLrcCVjaOoo99ZK7vrpXhEfV33eYkguDmU2p9wl
cSUbaZ7ssgRr0VihOiomQPQsrUWeOvO1dOqf8xC+HnKdfQLWaO3UNNMLSWd3XfwR4os8jYjTDikI
6WUW5SIv16nXM7PuFQY/xM59gsy5YUlF8sjRIqJmhaBo/GzHw4IuOF7VKZSY+Q6shaQQNbRQP2JH
qN+5wd38sC9OHYxmOCQsS1bZhNv261Mnqoq0Ugkr0dW63w45Et9Re65iJnRpkgeVBy1z8CanSjeK
lUyInfr0gyKSV1oVlmcxzj5IQVBWhUFe6ZAP2ecEFIeMmf5rUBv7FA7Gd8kmSCIuSWIB3sdFcd8g
ANxnUMkX4jq7QtDabZoiejSGTvkIa2BcINgxTl3EWt1IyouVncDdzzsZJyNmHfFhiH1qp6di6g3m
EvpWPJ/zJtEWjjwHHskkpZdnprTgkjZy5U1lFPrNvJhm3/mE7w5j4cwsaDa73cxBv0M0oO0KqII5
Q1TQF78+qZ033TVeZtocaHlwhgl51csrVEgaT9xZ3LCLrnjUsiBzJYuRvEEfjrZPPhyU1ukBZPUf
OrnuMU6O8+H2EBYhhMDw2quXUb00tXjs6ksfXGTlTDkV/r3zcKr0XROcLeXkKKcABuilMUGYcxEL
AWQbxPpUgma9czwz/CyFEnEiuiKAyHX9Hd7l3s8cBoFhYm5gHekXvvtzX3WQfPKSCXR1F97KVO60
8F5vRam3soz7JHugepSk2UMg/ay5fvT9h0Z/HOvHSn/M0yeq0B+z6YmK06daArVFMM5zLj1RAN4x
/GX9sJB8ZO4O4PGrExZeHZTOpywDtgFn8YOpp6ELKa6lXf9eI0qV3+ziEaQa8FuAt6gqNt9X7TsU
olJRJehSFBNexw6lPmhHAs6GjEHpTuNF0vc8tiSlRoiGD7NyCJpDIx0MDv59Jx3q8tjMokbnaOYn
ZOSUbp/8/NTnkC/Otg3X7kzNcEudc+mcq+JSs6yeL+Ot5vli+6LK6ur7vA3EQ11bPlauAbvAdcpr
8mASK0DIUPbQtKg01SQ4SKD+CAI1q21QWuE5KBKQTIbiFepWokW4k0X20k7qEctvqZn0tFthgqD8
dE/Z6T4BLERmub43q0MdHgL/UMqiNLLS86OSH0lmmQhWge+ZniiyHdX01Jmnxhu0vZOcK/M09Wcr
QRt/HpBSmaKS9EJF6SUeLoUlKhwumXVJrEubXSlzvNbZVR9FVcYKtYY6XlPnKo9Xs7iLnWurCKcO
6fFJp9H1FUQUrjbhitB4nBlS3O+5O3BBsuTAU3GpXlVMSgQO1IMH8OtOnu+M/E67lZLfUb5FkM6d
bV05ygBPwDbVraueXNNBlJz8rNy4/KjUuDjRxW4v1u0xbM9adJGas66di+iMkj6LELqdkugctScq
aOk1nDr92HZHHsvu2CSi4MPhdTOHg36rlIgcZ0/DkkrqfVTvQya14T4fdkOO7n/n+NskfodS9Hah
Z6kc5yq9EQVwDiOOV5eixsaoFQXF0piNB1wkDkbr2dVFjEw0sMeS8ZvZc13BjctPYc5OnnXCwpyC
+2LMxnvVNB5tw0iuYAIjg52YlnRrvewMMiLJQxkJdjzDM0iRj71zEX2rTuWZA9FREEEyK3izF7Np
ohZdNpKO0NEXaOeay3mtPqZgv5C9gL9KstK8kG1P6KQTPBlQfMCX09K0+qylv9Pnbj4yfrBU+Hdt
Uu8qkcD86yv931gPmZ7QPwCMDZ0JD9/Llze25omlLyER7UT0YmGK8VxgB5tORiACz986TcQjiMXc
epBxRwLNmZaJyOSE6S65ufHBqLLaG5ROh9KPRodb6iF2oPqok/8RK/i5Ld6d6b5VmfLS0i+Dt0AT
Hn7MqyYSY5lgbmotW8byTQRA7JJtkCfdaGl5zMkpW0qMt3DX7vOGFByzmjwDyfa+yKzpkNvSpgZ+
BKqsq9xk4AL+6xf1LdWDp8cdVAc9A3nmTf98BiPr2CF5NyFG30dCUwMWgHXM3tYf1nqjoTdij3L0
MfqAd5ZPas9QLm5UJnP29EmOOkKyfFp5hW5m6xjE+MYxbJqco/rOVuRt75Fn6tg6Eh1ZMDNuh8df
unFhpif1WJOLFk7iWlBBbnGQ+TPlMWqIfnqdLjC/ZG6ttCpqalkkXvSwj3sy3GZVXGjgIYm5jbJq
yx5eYKgjunMm64g4SEwwbNDrXR8qizBT5HU2jFxuMk3jEELtpUrSgt2A/USvoV9CnFFwX6C56ycm
RKoUOUSIG7lrhayl33mL3q5waPVrOpgGjLc625eXx72c4cPGUZgvaV/3+66I7YVjtfRb5UUWaV9j
DBIuOFdELf3a8Plr7ZTYkV8/CVP8kperWZXsNC5sqoyaErrKyyeRos63UyUTIPLQldXEOZHsu2mN
WqTNl8GOTDQ60eyFaHChbAGl6VrQdR7rNvgaKmP9R8PdsiG2/dDI5HUNbMVoBJMWp7b6l4Ks+is9
2OosdvgLTiR5PwZ4Pya8F/eztYaMg95PRklW6vRnwmY6RGNdnpygS3ZlBhN4Evv6tuzI4iZdMkmx
HWJIQoUZlVvbbuWLlmrOg1SVeNgBBkGXjf0Hy2Le0mhOsb19VZfbeN35i7jNnbvQQkrYAdTdcG2M
NwE57Ct/1KzzHEoY98rqyQIzpmSh/OjXOc2kSLlLqxrdFqP4Sc6QkDEJvzMrcwJrUgXvvCHK311Y
DEY0sLTZoltvHB6k+HUdnZGSyJhxNc+Bc7R15Ou3j0q9u5oa6ytRaY+6fRv7osZWVJdu53bbO5vR
2XDstK6qbCRUM+1m0DwH1Ywmips8WXPkXLO+BkNWDt1JaUk1t1g5TXRGsf59HMv9j5KDvabtjFsl
/S7qd4jqqcjfaoooQ8Fyu8XYNzgbQSVRNpSP7AhNlE8X0/NpjmvejFqn9MzG0xtPmr3CQnXjzXS4
2XFGGzihOOuir3lPUNZmKLdUG259YzuP2zra2QbRbTuz2unVrp937GMyW1RCdfsw3UcdMNb9EBxS
bU8BGPlRSNK0UlQxH7L5YEG1n0UhSaPAusekCL3zFt6s0i/PKQcjOAQgU9Ngkry+oc1RovkWN4il
opDGYUnpyTRyzFY+a3yAFo+jHof7AbPHxsT11TOXJuCKw9wxxubMFXI9ISZaaj1ohZnJ2DpE/rMi
mxrpELkIIKqIAi6Vu2D0gMHLUHYxvWdZQbBDNOo4xeI/oLsgHNCIaseguZZb/Q/b8QHQ9UKIWpEt
j6CBPcNgPjmpeQgT8rJZQeirygrpfZfTkk3EvJnZTMN8iApPDp3Ys03ahVOjeuxZp7VSemrEbdUK
8w+hk6IyNHBggRPFmLE2m+pR8cevaTkR0Sw2iroPrXWYcvh8AxN8ep73v76SqW83IzxDE8OhZnLb
U147XQplbu2WGTfiWfg2vpV+gtcX0WQOVjkaV0Or2RBq1XPX5yXGuLk54TlzvFDLkTmnafAhGx1l
4a5rM2apDZFvG5qh5clgri6ZMz0qOtMrI1BI4aVVGZ66tApPZVpZ7x0+Yjn54vCx4XIwFWXMbJoq
VIOXl2QlTyHXJla+LEdFfyBXbNa+R46R3ccagRxWHiXHMpIuXfEV23VyuD3gh8kWBKUqG3Ow+0vV
fk/GnIZWYxzHUSEZgvGCj7qrnox06wzqyhJJEENU0EVl62sVkbxKtZYQiBkYJbC6WzMqUJWPBMTI
D0iTsNMzA/wyEW9gY6NTUtIeZri593EGqx6bDRratP1OU2Fwm75U1uUUqqesIViAyOXbFkSrbAzl
A+7WzIqiBxhuXlFM902WHFqpL3ahGo1PRJquaaBYj9mQfJQM6RI1Qf9wa+/2/ndSvJr3FslvJ1go
T1gtWTq4Ljazr++BpR3ogUTI01Kp1xA9LU2Uc6sIyigKwlpUVruT7vYSQhF3lNwp82bJ1YhYa0l7
EmVhnE82GQxihK/r2faSZGPUmyzZMBaiVBZR9QbaDlGkYUN3aKNZG3vGfrMx461lbQLcztaGVHDJ
2lChTfjvNrY3GFrHVWrjqt3k9qYkqFKGUsQCeYM/mjOMshrYcRun2dB2kpqN5XhdunEcT7qVqnqh
7xEWS9FC627Vh6BOuAy7qumyn6Ga1nWgAARui9gIx926ryaS0EbZgfHWPoZBkh3mplwVvVfdKi88
ChJoxc8y3eb2aMKBm90y6cZFGBmE5tl688e0sQjDeeeUN97Mmlg7yQytsUTSgVL0V1avQgsmKZgc
cFrVUZePGj46WZRVHZFRO9XRl4WAOiTtSDmioU5uVfbIz9xMOeY1ia7Hsj5WyKXTHbed8NjWx74+
Tiinw+NYCwm1BO01PIa4wrtDzHKM8VF3mPg4FZWCyMKMS7jFtLet/VT+LLlEkbbnZk3FvbhZU1O2
+3G/xqZrMmS+3bIHJJ3pllu1Qv6ruGU3magu23DLlnxxv24Hryi90iLOz8stLrwbOdqk1cYeN+a4
mQ1RQ7gdSzT1W3XcyrdyKpILtxaP1c6odqXNoIW12i7hfnmruNtTTI9TDDIHqd33waENDmYpqg4O
WDHL+ZDfyrYPiOlMYbMVNWZH1T70KLizY5sd6+xYId/OjsVwzLNjMqwjGPfDMRqOaQY3+xhytyUy
qz/a/VFKjw7ucDCInAyRfmiw4xItPzzY2kEJ2fwf6u4Q6OKxJV+Xj1NRisXTPmjWfpj2Bq/0tKfR
x7Ku/3OtwkKFYsXCcoWFCrGMrFgCf8ta5cdyZQA/QCrMn8uV+c+1yl+XK/9ZqzSDpxGLfFuusFbJ
LGIfxFolATdV/Wet8mO5wlpFIeSn/LlcMf9uuVLPO8ZfrFUoCda6JlYsrFXQ0ce3FQsi+ip4sVyZ
0dfbB+NW0XwYsqNiH6iOl33y5C8NrzovOfLB7DaHJBPZfkfleJPgvbwbKUKmw7wIPJzjyK9OMQCu
WVvbwKKqLEwISbDU+zwjrjkcS2sPnD4+sT+q1k0Sllx7RrKjVOZfnYivRdmpn9msaURflUQ0aLBs
SIYZETKO6Tl3cMIgQQpcCEEGR1yRuo1hOucpJOmjLYIaxyNX5MAhuZMBmr63pBFHEOldR4emUJn4
WCbmoHdlCcWb3BfFysyk8Gm2nGaRMlZ4z9dsvdmxoQFDNaKCzULrynr45Z0ZT1tdxW0Dwr1f/agJ
TJa5yoP1jEX/Q4B/vl7741qq1w1T2YldhygrcZ1bAVEaoLROrq27vu6i17AkF2wL5TNeJvQoh1Xi
RbmXdx7CWWpSvBosmuKpt2KcO3ZeSlda8XLHs7nZ3Kp2PKPzAmASjodOM1G9TPVMgunZ4a7tnI6U
x6ycCgovDIGoe3HoMclLQ68y3ZlrP8P12Y1aUey2lVtVgYsDPpDXKdMr+FnyumBMdCsfSbG9gh5D
ZQQvNaLwzFOkiRoSFBjIAeIRhChFYB1VOGuomwgr+9htKaA95OqVbhm7D0yfydXRgASoruK4U4Ii
1RsSr0u8sfb6W7U1hBCvptszieomr7k90l1RDC8mxdjwsskbDS+ZxAfRnxWI9guRNJ5WiVIqb4q9
ufJQhlAgGHvbpVqbGBl3UtwBAXfnFoWrdS7h8hTi0MpaU7GyDqly7XdrqRAVP5N91zpYJkTVpCy2
K6JCGf431UrpVyi1qdkUBUuV8ut1nK0lAg2nNWEwVO+vx1u1tRvAqKnxXLqO7sI5l3Q3NETR7QoC
6IVemHtR4MUcLLeqOi/PPWbw3a3q3KOVPbA2V7yp8xzFG3NPUkh49kLV0zuPRDT7VpPKDGFh5R7l
3EoifZRfwRFyq9zEqOGWJhk/LhvDUxy4AyuEzI1bF65KGbiBuY7MdcJR0omKbkWrzrJJY0V4uurw
MIKDmAhVFDX2yDVFpQSnmqs6Xf8okkuieh1pa2lYw9BOnXUXu1QTA28UVQ2upJLm5Tqqqzqupbqy
444cJI7bc5xwSNRex7HB0UJ6DJcHD/wvuQpcKYva0w2vnn5WOXkUGsjB8FIOHw6cSVR4K4ltVeU5
o6eSllp5MnC22Jsqr+cYiZlWep0NWtzlSmvjrbZds6MV7OaFSz6pGoqSQ7fk+mStpW6NQj8o1w7c
CQ6TWBQAeRzDlNSIApXx61XR3yyKWG0LTbqMlE+lp/PyKtVavUSmZQMDNGAYGLWY+f0ZO7mNIPlD
LitfZyjCXinFBnZkSb6PuV6kCVlTkFolzFOOF9lhgNzpSikZ3g0S/XrWzvv/PrTiUzrXgMrwu3ua
H92nhWJ9UhI6tYVEJBvMdecKAebbUNrHwHh00id/erLSpzh4Dm9Vtc+a+azcqhnIgfOy4kNSkDv5
kTxYTfnQjx/bW9XjxwDnp4PGpilOVl/U943hXH79umlvvMNc3Wnx6xYXd42t16uObjxlo1RPGOBj
sXBC53MoQ37tKI/gs82V2VbJ4fbPEVjNHx9h1hqbBZ28u1ktuqXdsBMyhuCpair/2KskiqXkDH7Q
xRy4NSMQZIakL0PJwsdh5/V25BSZNGtBT2y6i2t9P49BeLrlnBhhF0BFWeWISxlUhta6a1p7YZjS
RztRu0vnxPm9lgq+7/zw61eCMIA3W1DFElQLgIAQ4VhdvzyEnNoP0liySHZVwwiksMLSRPMHzzTM
x0h8dvsntTA9ZLNUou/CEC39rmAunIki0DBSt70Ii9xa7dZMRVnOJu82AYLmbpMg3DdEWWRRhlsL
EGW5Lc2tq7GCjcgfFmXPO3PezfYObNWQ7qku3ffdXtZEOcGhqg5WcCgqUR3HR3VoHFFpfozGY5wf
G9AfpRuMR384SqaoJD1FtwrA4fQnPznZSR0Sd2tJiKlHVToMNGxXCOClcu8H+yAUleq7rt8NDASz
nZOxVd12jAWbBWFqWrq12y37atMBoC6qQH5UiYL/YhuiTP68cCuNogpzq0S7zNxmkM1uNaZ7Ylh7
/kB7N3R7hUVhB7JHVMn4rgIJddDng1ztYvRyhyxHS3egwvFIRflREsmF7+yu/oYTaiPMRrzISgfS
3RuOizLlg1+m5BHDxsF+3EsJi7tMP4f+IK36otTux0Yq4EIgcGDp+GTiTJztaL74+HTuCqDyWkDU
baqWjQdxqMWXgllngL28HpmZnbtA3eWG1TwwZm4fGolLvta0J3POudJHWPYYkm0Kay6e7Sp1407/
1tbRU2E6wQOGjRoaveix+S3tpuhbkfX9lxyj8mQinhlp/gp9BEyooFK+JGmzNXRuBu2gVpcSv85y
7muJDmWVLSJpzFeJodcPnKYm+5XhqbDaR5DiYPlU2FIgk5jghJWJ2lxrT7ORl8son43Ptl+cQu0J
9Qr51HPX7ao0uKr2YHmWyl66yzXjMmXSsKqV6JlscevIdAhzYw0co5TQalrFfkJAgX14kJ/qUN3B
qjFJjMrQRU4FI4syND+pEn3QYNLOk9wr+y6Ux8vtIa6IrirpEK5t3QdxnoTRuavzfThN8n1TKc+8
PsNu6jNAiZGBW7VRDqB470m2lxFuNMYlQ0ArAtILnGu18NB32U4b0JIEXVTf19/7qWlWNkq8y+1B
mgJ/py3joZqXna/PexqL+nNp7tk56B+K1i93kzHaOLqD6NNUyM9ymaWnNhzP+HQIBLIGea3SSiIX
GCGH3NdXG1TRNfDpPPpJhSYo9LtwyepCJQVEHYr8lPlmgUeaIU2pF+YH+n7fFEnLv47FtCPGIQgX
GIQdG9/yO5fAG3b45b6HZb7gzevIpCzjtUNhqAgCxOCVgx2QzrUZ9i7ZwMBhDWX4aGNMIu0zI6i9
VzDQjCmzfoseqNLvuvhSlzbSrppwVEUv1lFhInBtFaRnU2Iswyj8otlNcCljxJgBkOVz01nkU+Vl
uallzA2GYR1MVRs/GoNmIuBSF2XFzTG0gB0Qi9XeBZb0yUGFxIqDnWusZi2xccY3nznWcjYx7kjE
QiRKc9LNlsutVrKuLGptY/iZcldn/v3cxtpzp06bTMrlr4r9xZYtPHj2PJHeyUNbVNMhS02L1Fg1
I6SbJJIpiR7RrYWPTnBtoyxlh0VCqZrEYHbq/Ox0DGtzouOWvdmheDDM4ShHY3aAMolSKvtGaNn4
0GRR5cFMKrfw0oqNbkvBReF4WmB/ANOrM0TFO7XXunL+WujFp77FCgLWqmWVF9Jp65rGq8X0bxUS
O95JWByXcZoTXKMtiq6cPpnRUEDfoJE2rocS8dftXnp7MBU1XiQDjPD3DpXXN0tIPmAGcGXD5SJX
Swjk/zLA5Id35eDU3VI3R5KnfelJ74fv4Yw7hbje7hhFl4LwIC9xzGFZdoBJf/0E3uoTQIKxZuEp
cLByzX61LQ1I0GoUSD9LLfJxzgTGrkXavLDaxkfTATMjN2jmxyXL0ooz0LaGVdSxR0ZcV60GNVj1
xIT2mETXdvcxa0HjpNBWdZbZQ/AVw0qGYWUq7zoygn/9zN8sM3jSrE8tlhkQh63X6O9wbP1eYTa/
ZLEFv9tEjxZl/qKzZYMttvYHtM7pKHWMPm+/93++jv8bfCsuP07j5t//5POvRTnVURC2rz799/He
ffin+D/+8x0vv//fm/Xd+pffcIy+1kVTfG9ff9eLn8rv/fm8Vp/bzy8+Wedt1E7X7hs2g29Nl7a3
Z8BfIL7z//vFf3y7/ZSHqfz2r9++4uxsxU8L8HD99vNLIoaGY+Mvb434+T+/ePqc8f89/n7/+z+e
uMZH+T+2Tfo5/6N5839/+9y0//qNls3v6AkM3i0d6hKDe4R5w7cfXzJ+l8VygfMBAhfSVM6EvKjb
8F+/KfbvjGQcIUhgRQFfmsV3U3S3L1m/I0VWkTc6OhYkZp+//fk6vHgn//vO/oP41kuBBrT5129C
Fvjfy7aBGg1XN1pgpCQiZuH1UF0imWMIctUHhtK7Ktv/yfbfGRi8HJm//RXiqP7L+W5iNXEIpvJX
Y6gf7YL8hWAVlfB9CphKmID/8kb8/AP/+ge9PEf+/G0mnTdeGkd9LY9gMJIErQxzvCYuMc/PBRGq
TE1WSbgKCjhKhO3++he+ko78+I0K0nBAbmR2vNk/OgakAiwyPuGi/R6lnpzuC3g7iQJtBph7lSfL
CFVfQdqNHia7KJvQDOj/x9x5LUeOZFv2i7wHWrxChKKWmeQLjKkcWuuvvwtZ3XeSkTlJ67cxq7Iq
K0EiEID78XP2XvuwSP2w3exlLP0WhjHdv4e/X9mfbgVjMUXl/Te5Qv39jVdTQ80rUMdBFYv7Ws8B
rWMwVxn9bt916zzJfP6g53fGF//3zfjld27P2y9ftqFtlGfSgbjfY8iu5rf5my1Nr1zAcq17vNL+
XA5+if9CgLIwZ/cDt9qfHuhfP/TZ7tI7mWW2pJAGxKSgNYpPsZEd/n5fz8y2/3xIAIMo3BimoIo8
20BSGzicI3u+8ai6XZXylXjug+B3Zek1aetHqzCu2NYvOrAMbl/dSnx+dIw+uIrtk5y/uraCTwtY
IVlZ569ua2A5zLJN/j6+9hMT73kJVuyPRGkcstLlHMQJSiL+JfTBdHkAhmBYnpvCeYq7/oOQBP19
q/efW4JBAkmKjTCJIuv99+4Slit1SudAB/QTGUAMGcdAlMyqzhPWFp84ebVNmKriPKH2CkCleQr8
LG0xTq5den2DeEPCSOUsS5gqQKooLPEbkdfup7yzhGBfDnV/gRfKW6AkG8If68kzQX+Nw0ctobN0
oP98mq1EQLrMm332BTeE+JLiVJF0CzqX1RuzDYANIUMUUj754fs6rgIiSb2VniZFxhVw4MPivsSd
+UG19L7J8s+VMN8Gjq/B7f+tyYKqmxd4KkH4NIEyL7uELq7bFrc11Eg9xWqgIfD54Pk+i6T7zy8l
GYY0Ntwj7pnSSpcOmT99ykusPKYWU3wwneuUIPG1vIZ5dbFivo0/qw3u2tRkXIf6V8qdkgkCZDBo
VXHoLuJSw34E+o7iic4nL/+6mp5IMGXbG8Rhgut+U63XLcl2ZHY/6AsjmmXeO/RMRcUwtm5ucA4G
1roEE4+1RrDuiBnYxIzBdS1m/MEL9Yfl0iZriF4gGgL+5uxTi9qwqywnf1VLjwX2Ygu3LomkQa2R
yFEbJ9G//v0NJkPyD68wEBDU+j/tEecLyRo7TiZ6qG5WhEvOQKbinta8ODj6K2Tgi7xAnbTeWhCc
NhsCKRN+329zEjSbJFwk83AcKw5aanHZZ28D+BC3SE8p0jsBeHGeSWI2orA2e3+acZmlW7KxT6TL
zoApvjbupa2OO5IAQrstDqU97gDTs0lYqBrS+6XNDmNbeSv0PptyE7K7TxSPR7zwYdYA1CGykZ3E
A2GSoDqG2zesJKnfpQPpVKbPv/Mm0WBFh4SopCcbVN7cmIe2N3EN7CoknbE7XeuxuLY8bcQKeDPK
6VrZZrQv8rGNmQxrYofq40h+sefGIjRSy5sXtFUuq12qXVk609gx9TNZXLo0XSNeP1Kod7nOSMOR
4XZpFgCMYZL7yWUBWaQ/lJdUDae0x+nE+23lUM/7C72FgK51x4ngVNgqsJqIGYrT0zprJwG9M3J6
1Di36CIO253vyaOp9A2kN+00IzkRfRXmYPk0fdw1PY8KP4pV0HO1NhizK1PFxclEZbTwqfYkdcPH
qABETYV8XNrqjR0TcCJwPWEnXt3iJqGrlRnOM56+ezvrEYDL++haVsZjgxu8sGyvWONTV5MNncZ3
bZnfysz27C72XdB9Av7sIHvMAOIIKCTEXnpo7Fun5BBaoSWTSZjXRJEo+iESxLNqTxzpD4TlPqfb
lmxy3YsbWhRsCwEFaWjusQZmreONLMrbAl1ZP2K+3W3X277xJr+hdg30MjSaV/zTj3nckj4vvGTj
zfCIxBnhh9I46BYX1w47NWcDWOdD6hXWGpgJS4byyOl3v638nqsXFE8DRLHpIk8EjC1xuf26alz3
aIhvXH6aHUcwAGAYuvS5gSPhvAL9ebv9Mttc9ms+MoJjNsedGCV3it0n20JPwAU2Qwkpa3uMLy0T
GaAgQXe8Utvh2EvaFJUSCPjutTvvsQldppC/67kHiwdrn01AJMo+i0yYsr7DLFDjEzV4zGUmCSCK
73NwOm1ZHBSBD2kyg+EHQYAcsLO7OA21tA8j8Cy0uHapM+4yzGjiYfsnJj3ajK8Ef/dRd6OdA/rJ
pHfc5XE49y2nTbDZxZTvNtxATO2cEvGoYVLbLqkeTARCU1io3bFjnIAG2C95OOeV8DYmhtq4HkjW
s0wulfgCuf78v/QKDma3BArfxcqXiBvKS5YlsGs3ZCPyzUkFXs/nT4lpnMPI2H5RHmx31OEZqyAV
krwZyKYIkLcFtRxDJ2d/1knl4s/aYpUhfRqSPdnd0Dy0CDV6CnqTKaGCCUdwcfw5EMWwPbMxHyyx
mHtRK+TmChQAhaQxQdzMDookLSQVdC2ooOW8G2Pb8TpXhqrGs6XsZ8U+tfIHx69TRvzkxCh5msGb
8TAzRDiZLEZTUdxC8NkNGHu5kjxmW9fkgxXHoYHZVzF4/rVHRx38Sk1P9KxCybe7FS2ZzNA5JS9I
cz2j4CI5XROlErEojEVBABO/hNmpxk8WwvRb8+Xvm8Sftgj8elBUFIsYqvMqD5uElTs99iTdaW9s
pwecPTOC0z7Y8/VtRHFeTTLHIc2Gk9M2t39fwKWRkdeNA2O0KcxTwbCbKHGvtSSSyOp2W9sqoN3K
aPqAOw4jkEq1jULyl4OGp6LqA4daN+L1WzsAcXOEKpsvzow+6WP2KtXHXjW9qG5vIhYWp/9kz/ll
RNcipWb9+/06Q9r+U7ygIiWShYAe9I1np55eT+OyiOBqyiR9IVnabGKwo/AzZ/eRwuUqM/JgMg36
gPpp5q8iYyhbvqjW8GUlz8TAJ1+mxgFp5gUHxg/KObKhfr/PVBl4FRDOYeI4h1rnVjsXPROxoDZY
glkFBq6NeJcduVA0fmjPGaSRsOVCyd3+k+3YmKyIPrTiUtbmKZqyw8Bb32W5X6DvNU+LPoWLMVKV
aQdzyVnI88vJjYM0cz09BhHI5HZWonBN5l1dKfuhGAEfAZltKsy7tP5ZOmY4pXx5rZRXDtiX0XL3
6xfZ8F4X4mHO4jBtuhsVnA/Zv5foda/Iqzj1+AgTumdZl5w6AL9Gm94V2Evt0ST3WQmVKIMQSrjM
UPB4xPfccCXH+JX7m0s1a0KHSI1+poBJ47Cv9UPPYuBU5JuQPUZfM9xOiNsKZqD32EqOgX9WdsPF
9pXW8BtHcumE3nkWgrahvzEWHjuKnmU1TirkRYdaGfBjyOiPpa69wWDiiTr2IV75bm4ctk2eF53o
0a1IUFZUU4YIBHyAsk9PMs5+4Hk+6ByUjWG+F1/o3dw07AsjN9BM1n2WwhyqqZKSDh33GG4Fg9pA
44IOiSqzHHOwV1AZFHHvZBKNAcTvSZ7EFIW9rZ0MolmsCCAkTn/er6U1TpH2mjTRfW7EIfaYTFx0
4GtzhdtNPE3X886MzqWekjA0X81dHuTriCyEPIdB7iNW05xDd03PQemourvHxU4PNCz8hdd22xqj
FcoERUM8vonswcrHnaQoa6gP7UqGwAouF9vwcqZ7k9772zcx9s2NUsh7lzhfVBZ1TXnED0DIvCsx
LXKS190Hc+AQNkMP6F51Mz+Aw2Izlnu3oHbK4j0pX6d4/JJONQzkx3ZkKUlM30A30mNOSVjotWwJ
crtjxvfVKl/5I2VnMTHZDkiP+zYn6hDZQZ4H6oBb3j52bCJGf6GiYkmgJZPU8LUdYioW/YrY7MCV
9lPE+YN5zo1dLtfbZbosNkbGqp/yGPH9SXf0XLi8c0uuhzVfm8VNZz3qA7zTlpq2e7VUEw5Kcbt1
qhxgmcyp92q9eQnGI1Ldk75AG+R0GCcY1Qh+khUHXw61Fca1koPu1k8zyYBZ06tyjMMWyT7xLr7k
Rw3NmjNFixLyZLIXCh1j3nUkh23tmO25teZlL9s1GMlc3t65bcUt3O642BnjAUICleLQWBMHTwbF
NrjgiNeHyZRGEZs4LKpTHrRoKayCDpi0L5QObGLFbRZby5sviHpQbakspsclvl6V/gNlwO/9EZr6
m5afNAGAD1To7/cS8A/pwP2htJTiYSvTCmMONIMZLZXP9qhtC2wCvwh5wD4xECVFptfqH+Er3yvc
2Qm4DLqqFm1NcrEd5awXVTErahV9dhFV8XRT3EWQ+yKe0KXoP1jX/9gxwH8NxJBuzEY+e/+RNTOf
cj233GCZqAJFf+wqeKrl+mXu131fFOCqh1DXTFwjnV9OzVti9/CxjEOJ++rvO+AfK4ZfLuVsA5zH
QhQdMYBoZuZrEoNSL67qt7SzH//+e+BenO9lW//LQveArZ8sj/PvWS1dURJX5YBJT09is+zHS996
SRffF4uX04AdtOZt69N0eF+FGYdkJuAgWK5j8Y25tjeY/U3TxPdL5TxmCI9ok58U93HG6jHG067J
aRjM0xcLZsriDhgMitZTnemCwChUJ4tXDE96lb4uMHroMonLNEtO08Ls2mwhKvSHHv6rt5XbOJzC
umZBScyDiqZ1TirYcdN+sgZ/60GuljN6k7PsbXBS02REJItlhygatlntqbL1qyrbPD309OzknkIU
DhKCuXa6dq11r4He86ppDuJ+8rROecWOEEzZAzb4Q5XLEvyA5XWFzRgYKQ/mwtgjx+y6VJfrqWdT
SorxorYAFmXXgFMeIBNizGQ/g4litCgwpvyxM3c4S+5IXLrtW7IBHUoss1e/wifz65Q1QmS7rjj1
Ha95ydlVi+5nrYAWvwRz/apkllcCCGKz9ZxKnFYZbEfYnONHojoPpES9akXMLhWfrHQ9WGxii5If
DKP/Itr4OwG6upc59AaWh164J8ei8cCiKWj8dFLcm333Vmh8BtC8YoweKotyS2ekJhtxWWTyU6+P
YeJyWswO5G5hbGmib1EzhqzIp+l5Qsk4JekpcsrbnqGrZ1LVbGdGrYSjSIND5zq2dlAn5X0DeJl9
V88ojXrnUmjuQ8Zl0Am9Q9qw23bxRuEg0EKyXGbPoSWQo5TYVp5OF6FeYnpVOebwpC10NnQrOziJ
FszyZTDZTOv4VKcT9gV5v+2adm0/qRMZbf3gq7ipY3f2+0z1DbIBfv4qF0tc0RKhY5xyGlk2yEIT
S8G2f7rYjjJzRvZJzl+XZ97AKWwrfBZxtx10QfQ8R5h78oyP3+WX9vRNiRX82DBtSIMKxXpfTM4X
wYJF4u+XQYpnz21A202G9ViJ/LKs8KA7P6Kp8kp3wrBmHDr4EhxPOCAztFySp56ASki2O90BlMQ5
qDUfc8d4SBVwEPImaUlJyYGQbQ2CTaWDwo7zXcqWvFX1Ztve1GTtGpxO44kAcOICxjL5bCXUejER
fIVbvCWZ4lkaYvslv4ND9NzoUHvm5NBpzr1hypcJLyGu75dF0xCF9Paj5RS3Rp8HpTWhIL3emgjb
AXDiIY4659tMEM3PHgEljDZLX1gZJY0MrXzwhwpWC+kLTs2WQpBECYK+A+4MLuzkDgyz3XBbapfq
phX9l6RO74wMBUaheQktye2/Yg512o5uNLcuuw5GRWzhdfi6lWZJ0745anvTDuLZMZAVqOopLm51
J+Xs13Hu0/ZiUUlOo+sqy/Jt1VAmFzoELpOK/Semm3M50Yp/X2X/sMaiJuBc5urEQ/02XeppixZL
p+CYdycOA6a/lYRb46szysutZ/D3X6f+dg4ESUcQ1aZe35J3rK0h/csAR0mseNYxfgZjyvurZeFW
ZMd8QYq1FZMIr3lvLWJ8hfbRHvr7fg3Wdouk4fiG2/rcB7gws7csgwTM2lm8dYEAyWmeI+ZhO6pn
q7KnFeYnavaqK2+xmV5OTnaZxMUh6Qbuigwlz+7f78aZVODnYZIxu6G7QEwRJ9pnPeExbxKh9cjb
1il/qRXjajtPVK1xiIj74/dzTGSYhRbZpg7bjmUF0/mMpXBpb7abtXW83Kg9CmXcYWC/lNVN1XBU
G+huxMMHo88zY9a/rxZSo2VbG3PnZ132y3dnyaXNoUK7wUC0qKAyjqkiO0Fv7InixFsMcJkgabaT
+5gXgQ0AwFmzu62fU9Aq/fu9++3BNSkIMErbNAwVk4f3/YMkUluPG6xQQaG+zh2vn4IOkYnP9irm
5b+nsP+dROH/JTB4p1r4WKfwB6XD/4cSBSZlv3whv0kUDu341nfZ26+6hJ//yz+6BNX9l6FZaAgA
XRimSR33H1mCqv8LzYGC0MSmS6EAPftfVYJh/cvUHaK46BBtE8fNi/1vVYKh/QtwJD4PWmWqs4nA
/htVwm+mbqxppoailoVAhcdwLqgdpT2vtFwjwHBFWDH28VOnqnfVSt2Wwmz03boujkRwWf5sppWf
OVN9WqOR+qJPPru1QiaMhsMGLu1dFbvqB0Pm38yzxElsV6g6ukty38/7+usqCahVpV4l/jtvaW4s
ikvJ4KTAqPTsBcBTlrjyppXNs1tPGhzFPpDDMD5OFmyQZKh90yjFBdv0c9m27qlWxQLyMQWLbRmn
tEgVL+uluasobnZ5SWKNW043mQ0Uj6Oe/VHD7P2yux1ZdJ3mvoEWih4jOVDvX9SxGjI5KgAsooXw
JaZwWBYXD6P31yyiPO7SMkI1ANg3IvouHPL4S66R2KU31IDuFBiFdqjS5G60PtoP3g/k/rkwZjE2
YjqNizuP70AxCmZNACefBg5OVW9QEMRXHC5XQHv2sRpyG4m0uvo8LV/WdehDB0AnXuXkkoAuGig2
1A5i417zrtnTPak5AI4fDL7Vn4au/9s4/XmVBqxUHYInQBbEOu9vX6TBR1VKS/qGITF9VMSKrnFE
Rb4K4ujA45THyhBP3SCfYhOzgLCwqIOdo0axjfthFvLYuKzMvMzf5gnxrsyiaytVPqeyyCjarDZw
bKwxNspikHIm6axJITjIlwxVEpX82ZmasDbU9lA59GM1kSLlHRaetM5U7ubgOyJ5bZcn3RoUKa2a
WS/lsROIj5njd9g/xz06ETtYdT2/neZS9TLg/0Vjz1cDzH1eeuuo25lzQLdXexExFK6J7aVcbLLY
2jWizsaWrzvJRWTO6gVf5UGOQ3aB1VT3RtAMXpKByzaliHbDXGs3S+o1Il8BfM5xoMuk8ZAn92HW
DYdoKEpoQZs3oK5OhW0SBj2K9rrmPz0NeuWnIEwOzWRkx04yiVabYSHEu6DG17VLa+wDm7DdC2Lc
il1iQPsWWd0eRpTjbqY8q7lSBTiXifzq7ZRPrbXH0lo6X07uCYw7/jC0sSfNqb/AqESkaizfndwm
OwUx5k4ayRAsyG6BBJTPsVldZtEaXdhD/lFUwpmK5p9nioQEoKKbm4Du//tnqp2HNC4sRUKjIYBu
bC9zszf2g2GfUO+t2LLSkpuQa6jKZ0xD0fytmlYCVMfpI2rnb/R8VgfA+QgBkAEoG0f//aU45BEU
0okJesF9ixAFT0ZBc5gGYEXQ+0Vub0LUWd8N04oRLo6eiTM2gsmt4kC1sghOwsoYPZkMxkX1fL1U
Lw6RK6ci3wx0g/1DIKiEdtmHMZl+YYFEC4UBzWnmKpNNbpiyNJh+pngMzFR/SBjK78XUflQ5ba2g
s5fYVDBrsrVp/OWcIUAvCwHy7ESeK2Ez0LCG1n0/WaseOLGBE0/3saxajLdwnY9ak2MMy+WuRN3A
e+t8UDn9hqHinpsqgB/2XlOhiXXWwbFpJRi0c4VnNF9UVf2mx7Z+N+j5DWAcRm4aWJBoyxYVuVN5
YwKWVNm6iStntrx+IpyAQ2wM/X6oR4PF44PLYwH7w91iFKUjS0Fkh+bn/TNRVvFAc7oWnj59slBK
7/VBdzzLWa+Y6wBkxZ9LNuMLp5T4YG9HYhqnUYAzNg4nVo2XVDW/DlEB3kzM3rII5dQPeXJYlzK+
4dn2u25oD1ORE2ZHDsUz78dXAqk7HNkp8VXRAsIPqW6GIj/uRma2CY4gcdEYc/Xyra4KFrZRXqy5
KZ/n2bkz+dcgNPPPjh3fJZqgnTxVrSfj/MfiZAvpOTr+iXq5skALtGuPjSlXA6clK7Jtva5HP2Zj
4mGMAHy6oQ+Oj+DUpOTDpWv9UvUwftGBufs5I9aPeAXJwHj8os6Ju8/XB35VdqqWJt8Obxt03DQp
GjhbpQu9BoOIqkCT9AS13rqsR6ldKUu7HFMwY+k4fk3VUp543kjRY6kPtIgmemVCLVH05DA1Wnfh
DM2jXbftY+SOmFrgheAtV8rYPmhgrjwCMJlZyvGUIlKOZK+eii4eEYW1hJTbHMQ3IvTaDGFKgPPz
pCV2YOXGbS0YXveFpj1llFB0S1wsXUxl6gGmZGsQSm7oi+JF1UxTn2wU4nIGx88aUPwNh/18wtCJ
A5U5jw1VoQphKYH+xMbQ2zWm8nk69uJBkJZ707frl5y7vssV9yZpSpW01wQDXv3VGSbxZNnphbYC
ZRGy/gSmufcsQAkwncns4PF6YBV86kv1xlF6vB6RcZXVGF7JpE92bs+nkqMFB4CNuOiUDqJEXe4z
Bw9H2KZ6RJTkCFe0iawjuyAc7PTNqAlXb+e6CKahUL3EbEj76vEVTPE31yq6p7nS7yvKAK+kr3Mx
K2jm1aKZb1s5Rid3vuu2m+Y05ifMDZ+k2WW7kZ+otfb3PFI68IkEuEdt11+pVXc7q1PlO9laQRVc
uaW4a3pNVXw+ugydacYnnQnuK8No4DhblJIyfdeBxMaZUMDhJYqnreATDTuiIEDrODgXPRklOquT
N8YSiJk9/ZBE1xTkDu+1wi482ODf9SbSPKRl7I+z08D4FfIkJ8erInzZleXn6XGZqLJTOVcnY3SI
S+yTJSBcxSRGzW48jo80twQpKcwpwZWsveKvsm0fYj4wt1a9H9vG3ZcytrBRMHtxdEIrzcjeN23z
I+viIyYQwqGq8V51ST0VtnPMxDDfjj9lMynDPRCLqRdZyfjdNK7NKL4pi7nnuPN/ztTQv4qF/7TR
0rBn+MMhQ6GQOS/eyEApF60XnrTg+8B6I6nFrT23Sm41/PZPFp+rta3HLEXtmdChAGHYr74T18lH
Zfgfql2LxZzMFCIYf88FGFtXpeBnUZ06hRijOaXujWfmImr80gIZDtrahAkQ0QaSY1n5mg19H1cQ
AiyAO/WaBo0z7Vs17X091hRf0V+jlCztv9+xn5K0s52SMxmTHYeeyO+liUkUUDLphfD6YgBQzzvh
S22koa1PaRjT1dOvtt7EjVO44qiANvOX+kkz2vVzIbXHtceHVrb994oARUxh6vDiAEH28sQYDw29
b6aEy/GDS/7TneVUqkEI2nbUc21qi76yJ6NJULmg8kmGjq1y1eagHch5KPSqCwyjgcKmWLvRlW89
PsaioRYxAAYosnqLUqP3mDOPh0Kxb34eLi2exbBEGkx5auieKJKdxusQ2J1oA27HU2aR7jU65VVv
NC1z5Y8elz9+D5ayfSYyl+nTnZWIhVWZa2I40q8UZwrqOZqJINeuUiKJQ3eyu92scM6wtZTQEIsE
oNyBu9Co32sS3kVOzSX42QwFOpuhiD6gIGre5JhVfhORohUZc3xpIIn4+1fxp/eNshbiFK1FjDfn
1hvLjNtubmhKG/VkE25PuJK79FdGc9lodNDixWC1MzM4CBJmhhrrR9780mscmX8wpPw5nDp7kDlZ
KgxU6IJAbT879s4MPxZiPKWvDTmarhl9m3AA/sCZH9eGYNqFs+TQJzUu01n1lXKqb5M2xp5q47W0
YzMo3bx/UDrnK9tm/5i486c1p/FWam36EJvNfQehpFZJX6wSXkxT60Oo/t2xr6tDmkRr6Nhz7GWu
AgawyQBdkncvSW+sBnqLrWPkB+CcXu1O/dscS9R0jTSuS5Fpx8lZf+SZVOErlTtLJe16IF5KsTBK
Wrkdlm5/2yXKiC1R1AT1DdFpACNQ1UN7koisEVaNyObmQtvFaAqqFSVJn1cXsqi/Tg1repdV5l03
X2aNgiDKrbMnW7rHXJ8fWxpJlzNaTOY7y1ut1R/Vvvr76eXPow8dYPxNiJ15QM6bwMVUV7rWrcID
Y0XvPi+9YVa7i2LMes8GIhiySiKEMfqwtfGeJ+X0w1ghbLhQQ3NtDQsp9GAdzOpi0rWwY4Nn3yHg
1yxCzWKPjYwXe5hvcPNx4gR0HPZ6xSxw6nnyC+qCvoQb1xBBuRu1i7WefXXqbUScdXk1ZFHNAiw+
WPn1Pxw+mJPzB0YNxtTnhriohaaWKACA7JEpvsS24WlSuVVkd9dyMAN2q1R+v2Wcj6iewtkYMiwd
VnaVUdlW7AVoG9OSQGo1OpE1jQL2VaJNechiInDWXvPKSr8WRYNqL457Cm4iWtMZYd4ywuYY52r1
6Y4Y4WSWMQpCEFZWSZLdWEIzm547qTUfWKV/itbev3uGTmCZg3Secua3oYZr1yJLK1IPVhFP6Of0
7tAW7T15HlCw6+S2Lb6XTj0eU8ZNnrMy0BwpRY6GWPJnqaWs3OtLo8Yu+YVEDtCitxi3oiGeEj2+
cOPkUUBg3eXjGp2mzrL8aDXnW2wDmPwWmC/ZoEx7EwADbUTivc24CasiUm4X9uArjW6+Nq02KVW6
5k1Wn/la3ao3vSEBo0Jkc5g6Vx0MQkgadZs8SKIFfNTA3tRGU1DSHGMK1V9EcHE8GvHSXxXnKNr8
0lVy8zKDgIxj2z1khBBSW4zKR2fZrWY5v7nb0IIuLDs1Dfj3pzMnJv2tSWY4rSvp54lKpShrJ/Gk
aQ2ewdlRiAmECul+bGojEzb8/HziDgU+j/4HC/52VP3tYnBhbZ0MJig/2Y+/jCSKBdUlMkrhLciO
7xonZhSvoSXvSEERkhZANx1UTbvuTc7adRQHMeXiPhffC5imH3Vtf19bDAoXusqsMAr9660T+svF
DGId+5wRvD9txenSpSmLtVR2BDywm8ddRIi168XIl4n7ni20SeAhxy26wSrXB0XdjlKCFClDDKdi
5uxvxnG3U1K18JS5iU51o/B6Wd1b2QGFEanFsQUtcZpxOvz7fT2TXmzL5M8+O00Ze/uif260v3wU
V4nEUA00oBH6JW556PsBWLxVNh4N/1tzqpsXM/KVHqkQeTQO4W429DX6VpXF3hAhBEz7wyjombrt
9mwQqHdq4hhLU7pAgu+055FlSPSlthNqyXlTtD/m3NFfdHn4+0dhPPX7M0KHHx+tQ7MfkshZi8kC
rVJMAw1ocJxk1udVBY4yejY6BPp2WtyShkHOegX6qUpsn1P2guUhBbAYz46nqGVym83f7DRYyWt6
1VCYVKlUWdc78u6VokZkXoV9dl9mj+XGC1aIBWVrJZtoUYfb7yBOCOOIus95HYP3mYyCl0QWxxHe
MdGjfMtuqstrZNh4FGazPywLgWX0B1m3NOvJ3JjHanqT4/9+iATv02p2Y8CqB15rqJ3LsllfRpwx
JBDWV2unvTobj8WO1YdFVmEL3vHBRgYQUBW0ilGCc5jHy7m1zcBeORjOxgJHV+PMRv/WWbvLMuYk
N8SrAtdZeRH25HrjmFxqdqvsGnyAROseyTXMGLgpxR6G00Oc1reuO7W+JRTFn6ra9g0FSVhKJ0Qi
DkUWDLK850xrlYO2W+0MvJVYEiSaaJgMGqFm01eQfWk0Gc3qXCcdNFRAgujvZ8pKbR2KV0H1m5eG
c4z6Kj32yTd68W6Q99V0Q/26o3fuRVpjvFo20qAlK6YduTAayphWCYXhNLclIXNhKVszGOO6h8Wl
fAIkobx02Vx5Td48DUpvXiS0+ws7Si+7ooEST29pNufqgxPDmS/n59tlGch0CfuxQa2fi6HtwrGm
bmGhsNV5RUMyJOTTDOaFvaGuB6wWqUuXAinSXd/BpiS157FehXOKTCjrWbMETuMoj8bmvcwjPdkp
UjkaNh0Muxi/TU6M070AyKzpbUu3qR8CFKr95C6vCRHdsapo9zJT6BVUCxAwxdjLfMQToRTuRUKH
2i9dmsBN7rL/zPMPiVr1Tm1U0P+D018UoNKxRxyNmSdDIV8Pd72DvL8EFTCDRrG1k90b4irnBH4j
DUI7LBwtmVTKL5be0luGvFBHY33bo/H1tdgeL5Mek7sYhThEcw+gsfk0VG57ZVo1Gny7RFqVyMd1
NfT7Ztju19qf0IeIl7mZXd9MJihTEyMuIM0IdZLSJcLLzj4v8QuR7OCs4BNYatR4NiGmXty3aRBF
bn4xm+sdYW/qpU6r/e9rzh+XHHMzxjqY+7Dtnu0ELPVp2WkaHUwCtDwd51YgZeKywDBBIWWMB7sj
ky9OaULHF8mYi5ulq3U/qiIrLHKzOai5ae+IIDjmKKF8rbLNWw4bq5fq5qZmEvChc9CfOhvAzkwv
sum7NhMtKAblo1TgP7RjDcvhDIhkg20Bx/b7ba0tBJo/xk1QOvMkTPv0KrH6T2Vafe6NyGX8SNAY
34LpR02b0CDjZVu7AVFeHr0uuojvzA5Ski2y0M2K7kJzbQQ0ZBM6QsP8zrcz5jbnRTN/k+rowsle
MwI0ahibQxyIZOYg15YvY69/IX+MHVUFVbQmoEYG+7MgH/hY4nH3Znq9iNfLe2yifl+Y4F6jrqIu
JyQilu2uKbXML/tZP9CQBqW5ktvhDi2+B+fYLvYc4pj6SFxzppjYXnST95tOqG2g8MDs+f7WJTEt
yw7Fr2/SB/CnqbtKO/NFCpLWsjF7hGNxEpKRwyjMq8hM7vow6aZH5OCvGdGxWG7c5aPt8PeKiUti
2MkRaAt7Pm+ux2M8TvrYS4T5Mfzh8Tmuaa63E4ajLBGQpuPak1NWsApMK8agmA6iO8pwzmsubLI+
qOD033dnEyT3NtynN0XddLY7j5EwZZLlNBpUeqRccEfIQTk9Y6uKs89lhCdGRHAy+DSDjx0tKBwa
nl3KRWclAVlEan8lXAofk5PtLbGg1EzWe3TX+l1LDs6KSyHX2P+aIk9DGRWcw1rcdovQ6bWueMhA
LY9lp+6smQOBFulh7IgAiOZdr7V3uRY1V9MyPfx9gfgfws6ruU4l2rq/iCpyeIUdpL2Vo6UXSrJs
oEndxIZffwe+38N3dG4dv9jlUNoB6O611pxjfvMz/++NsfW5/E0I5cE5/ueNMaB8XaaQmsxjbFwo
JICQFC4jv0C1HjUmhQMRfEufK1pJbrkzmhpCZ74+jGPLVETKy7Ysnwbo0TdV5mqsTURLq7JY4sgl
/2daOWCM3ruVu7uJIMUXWt0p6Zgo8WGLH3N3dBMiGbBCbR/P0T8mjk9/2eS+cQv+30f0GVuHtAn/
7WJnBNAURHPh6kyDdzOgE734861eOybHW3t5Wb1rF3cogka2+26Vv8gORWq4Pd9GC/s7U2xbXTSO
+8lfLw2MgmNbJP99Ib4psP68y8De3LEQL1jf7K14/v8Ouj3+J7T6tGkqb3qmasfwBTqstNclJoy4
zIgrNYuCrhxPYkNmejwu+gka24u1TZ4pv45Gizq4FLNOZmI2casJvR+De9EGwbEK7RESv/GDDe0v
MTjfVPDbOw9YV7bJ6bYyM1785zs3s2CFTsWDvJBFcBkUaxOLIo+OPbmuid/NzW2dg/VdaywXCBR4
6t29vwnGxvbk5N1fI8L//SDzfrBEbQN7IqS/a9nqoiLUwuOAOkYdBlJ28EM5u2LHIHK3ltq6MnJk
CLMRPFW6w2k8Y0YJGOL8KW3+TMdh3EsdVIc/fZP/vs7/R2cQFhBYk20C6zJH/uYZsAx3rtGCMoGd
U+sqN3UcVQEh8Vn4ltJLOKK2SQliUx1nQYIqoIyq7Hkxvae/vI/tqvyzYN26T7bFheOpQM30z6vG
aNIulZey3OVRe+QEP112VX8MNJE+YKRh6wVp+DBiwU4HocE9pM1htlnxvOuscPUViO1oV1Jrk2be
vqEGqa8aEf78y7v8d5vsj+qeDvxW6TOh/7bnq7Aq23IkfiBczTGP2a6HC66fvlIFGbmcBtV+bAja
cloP2srot8ft6GlOIPuKahl3Vlr9jiaVXpUOKVxdyYpV29WJRngl47yR9sXgWMeIR2PYTGTDVXac
uHmu/EV/yYLuGGZZhc5CIglxUiAEmEB/FloU4NQkLZVZqbiX+Cebao7OZjaSvubL6QgCjT2UgByo
Z+v4siw9OmiEufb02KfleLXooTgEDTbaeXbeZ5d13xq4R5tiRfFfffgOVUvU8QYKFwt3Wh7mii/f
JT7z0l/EbjD9F4Kd11jW8mSvaGSUSneAT8bLRc2fjjKtC+zSDg3+zbXgXutq2Dv05w8FpK+9x+Ln
6Do/cfNlZyd/yteecSbj210V2S99UE67PK2DXeENIA0N88GrqP/qLrseGnZCkQ9A/xaCKatovVcd
0VyryK6abrleGmZG41ASnq5445WXMnlmwDyV4fWEOH8XLm6570r6nO1UWpcmQsmHzD/RDQVTXpwn
GRU3U00PZ5PYG9qsE1eL24np62W7JZYFJWuyMkHluqVrnQuCAPacziCuZH0aHLxq83d1jn9hrASt
kT1xDubVOs9NF/t2pU65Ic2zrUI7dp1sRt2Kxc9xkOJ3kT5loWscte1lXMe5/tvt/M20yVrJ7Uy4
j0m2PaIXNMD/fOr0pJt5DDK8eb778SeHApD2jy4InEs6iDK2fuLkXU6TKJ1jSq80qQJc4dXStztV
YoWPxCZnMun3weFcNpUBO60dEC+VlRWpmP0VrWpxMTN6A4y59sk8hESzh83PXiJPYN/Fl28kAAbC
eJZdcGQCeZOXsgd5Kc7++iPauEJxmyDOe7eGGgBnFdQX7mDfFEFhXti6u5nTqLs3IszLZDM0UI+u
bGe4bpZkFG56Mr02Q0/+iyZMSdiZloyUTUEHXnrWbaougzBPT+68xbMQCnpQlo/fuDHsWyGUc6sj
AdR4uBGduWDTztsbK+jam9WWn1nj3WCxI5vM0Oqy9NQ98ScfZr+ZyFycBKLi0fZwplWW1x97d43V
rIqDhIVQpRFai+xSeHg1Gu2hk2AUS8bprucTphN1u91vxZAqy7hiVror8cxdFFZW0Ua4BsFAUdeV
O8eTOOwyQITLQGOBMa+5Xzt3ZuQggUP43nQzy+DBCls0Yo5uDjVYG0qveefJKD3rzk8vZ5raf9J7
JVvyuWYUggCEcE+/ZhiVVXGusuYvJ6DwXzoWopdwVaOwQm9O6/xbp7Qux8gCLoO5yOwetR3cGlEZ
D1YZuzYHmVJjM5+72rw00KZUBtlu9lgcCfZUkSfYAkx1g1+6ThuqIVYSS4RooQqaqcWI4ACMRHvZ
rM5zYA3OqcNAESN3MY5ZbXu32TRtCrb2ld5If4bD0uMCtJ3EqYVFvhXSfvRnp/By8JwWSUEmT7WT
0bFaVX026/Y97H3z5NHkTzzFlzMNEfnaKEWhL912dVYkjgERqA5ctPuG5shscnFVbX5ObqUvBjzP
ceXNLdL5Xp/sxT7/+a++895X4UYR0A2H+vW+Kxd9M5g0JWDf+XdrxsUNQn1VZyRxWJTlzFf2g71k
59ojGSLo13AfDvTIGSqYt15Z60PoNmhdQvtSLQFHobEK/3JC/HeBwlUEJuj+aTJvsuF/rh2SY40Y
Oh/zTWDfDdh1L7JNcjaTzGBkHWoLBtVXNkx3NsThMOQAUBuLPLPCcZqDa/LMzsVjS4AZjjXTOFiM
+9Aj4LJOy/omZeyQFWi91oKQ9HTNL/x2fpsb92mNUoywY5fvGMg8qqjYdw5nOt8ZDpPTd3ujV0GM
hWu4NTGaVfkS/mWK8s2qsS2a29mdSapJK8MDc/nPD+73iys4620XO6Wqwi11XCVPciYW56Iw0Tit
OVpZhKPLHuJin0xe+jcKFQQ7XuUfB6YAd6WJjty1fEKPvjfV7cgwZz/Dx9R3cOqtjEZPqjBxIZx+
Xj2z2Kchlu/xKtCd+TpM60tnM4YbtP5FdsBLG1XRWx3kP7UtfSDqrysdAkWvci6aFh/fSrTBancX
RSucuEDoyeLPmm+QXrca40thQ09hOS/BM++Cma6Ly3x7DYYQxMnKTk+bthUdgNyeHEy3GeI0RT8m
5omp2PR7zip2y5zlbLMwNQTWxjpysr0Y+xuDBLYeN9yumgsOIXqvlmW+dFLnoEc2oNUN5M5TzHsB
SDGqxhUjbNCaAmFjYi7Wc1W8LVmmeejRt5QC1ugQua9hzvi15K9TU8Ycg0F4rOMQe63xsV3Elhlv
PKImjteaYWObme/dArNkxVFcsgow0nvI2N1Q8VC3rObtGLhzTIcflAp9lRgUSdcvczKCWQ2nfJe2
Jn4P2px7aT+bRLARHensyYtmNFWTUteQQbRv/Gg/TbDVq8XbRMEfqnfhrncUqhB6fowew2O6lA5j
0WiPQejJ8ifSKpz8otgEkD3o9LLfUnDq2gK4L68yVVwFffFQW5SKfYbAlsPeDy8Uj8G2stR+gQ8d
+7oeeoDPTC1HwLYITLuO4+wpKI16jyPfZNlA2m/Xn9I272zaR6U9kqIgRRCnbqC5FUDp9IZ/Wu3m
TnSYhtBTXXir/2F29KuzSd7OAQLprnlxTfVWGASx65lKy5HqlI1zkdibNtDGNw2KX95CGJjW4F32
9O/NqWoSzxOPvYbmyoX6VNq6UXWtk97Ia9gtsR4DvloYJyj25SHKoeeHyHe0a9OW8dSyZ3sBeM3U
7aHtKjchKRniPha4KqETzh4zhLetePY6WR/rkdGzERb7eihXSNi8tzBq1wfKyvUhdIc2XiohTpSv
w5LnTw29owsp5yGRhgmu2OZ6arluSVScPdY01VQp9pQMRXkk8SM6cxYybmw7v1Xu3F5KPyJeJl2J
RRH3QtrBiZvePA+tgyDMcjqwPyW356CHZd8UqJ7JbcaVBz2f+Do7uyEjmNvRlT+EFa3xTDsINlWy
LaMRm1QlFp+rOlGFt+rClS5d/lQ2iSbV1hB63uWNiG5l4UW3+RQ8tn3nX6aLT/Smlk6MVfXDSSsw
P25NEoRaGnQ2bnMuMvfJseb81s7r39NSh5dh5RZX2dDcDqi2PDHlibfYN+WYy6MwUOYMHrEPcBlI
WFgEECkLEU+D2AJvxtHzU/r2DfoL5TjXS2VSC2e+OoTW7IOlmL6YIgJ4aWwN+ZmBZTj+gvpgt8no
0pJ0e580A519WA3zINw1/hTbmpDrZs2IVgrHnRqjYW8Vwr2jL/vQh/l60Ll/ZduwaSzIxIlf2+/z
6DnXJLc+G3MVnpqimrHr+zzJudtdCiR3UhNzhPc5jDhUDBOG5pBZRIycMUN03bxrv2Po2G/Lgc3g
sl7T4q7pkJqmhWNd+R09q5H0chSsR7+uf/ejU1wWlSGTMB3uhNO5N7llyz065yeToQSR8KSFZbOe
3kR7CGQTV4Bs72SKxbIUXp04pMSci3lY4nJU+t4EsTUERvvoIpTpBClFkfdMvdTf9Wp9WIMwYUUc
Lo12pe89EQNjZB7fYJjW18Uk3zhXUCQXXrUjVvkR3tz72m5aLOfdMQi4zHz3Tuhc7hrhc8Fm0bAn
dEw6J6vaB8uGed5KPFnqayk5s5QoOLQCixf0GG4t1b4OyurvM5lhxuP2bfxc7ARxOuAnCIsbdVNe
FhuGUPGXcWR4ePRbthVzckk6WdBFTT4B5sSq568F9oTAo21jaifCZDtV0ActemG+eG38mhAOFXBH
B+ahEHLkxGsDKoFRjlQdOXOjwvpJbRo5yRzlvzsB2x7/r93XcWlQggUO/0W7oYxZUNnDQAPiSnwK
ykJGu9V8WMLOunBVeu8TzP6XlvAfS8s/XpRDHp8Blxi9IX77duLyF6h/c8vAwRnVW7pG1Rr3RHUv
c7deGDXBKHZvoSjzQigkUy4OJMQ2HOBxSs0rWKnCtByQPMPDbG1SUgxWR5kSErLKau+Rw4cqxIvA
P29HGeS0R9N6CRgKBWtz1owdYvxspJcqr+PzEhzHavlqGAaiNY8wqq5yrmSYtWdzc+0Odb8e1jqK
LpvafZzs8h6IxsoZL7tpypBptxPKxEhHtF+NfApTz+TrC4a9SHuQc6nnc9QgiLHGOn6a0tU+/PfV
+4aN+NMjBDBJ9zXYHHfhd6MHdp4UByu7ht80zWX4kgasOB7w2h4ZFvKtdud220m1OZmz6UL2aO/+
kN9Vn8OgIgn4L5f2T3vr26VFNgLJAlMb7cDvEMS6LfxwNjmpazFReFDbtURCAK9weCeoGAMI5nGV
lbQBzK2vXS4tMaZdvROmw6SdAukdicmDLPyvTDXzJfPt7N5ZrX1nuOVZdETYBMyuMQtUFH6AmpJ8
0t1Fafh3Hf3mkhxba1hsTtmsv4Ez9PSYHhpvDu+XnHONK4wrJ+QIsxhB/lwYbCtO1X64kVmzKsv+
fkP0J44NKcyDFgHdLF92/33N/rTW/vkVca2gcVJz2JsF4tvdLwoNlKWDI7QQxnBprNDABssqztS0
PUgKSV+Vecw2qq0f18VHoDu7jDKANVZqoC7INX4qDyBEIB+ypo+ObVdUe7V2OnGaPonsj3CqXNKq
Zp/dPvyNgIduUBV+Ok1on1D/m/emYPCQbxVJV45vo9TieioDQYKfxRmn3zQLhcZKUAU2kV9x3rnD
tQ76M2ay+iIvp/qcFnV9nsyFA2ioxY7ml/0w+byiQAl0O4j1ZUW2cgwyjml5uHzRNziOxKj0veMf
ss7aOe4i0YmDPfatwU9oEb6VwxYMGuwH365jkkzbs2UPL5JkJwl/glmsEQPQo5nkKF/ek0i8s8Ps
ZbU98KFIS5DdY6vi2L+P/LI4iBwSV8WgxRGP9uAmKYqXM8IW/DehupCB6IA+/MjWT4739Pfbrj1E
TWRe/e8vkfOXy/5/jIw3qn8E9xdXLOvtt45r60oRSWDZCfAPso3DOGy+nNa4LSaLAPYmiudqNs5r
myddNzCpKpqrol2g2TJbDcUae8W4nLGkJYNq92OvH+mWxvlop/c1UEbaxsQpbrKksC5G2CR9j+W1
/Mtu8X902VFUQlFh6oNXKDK/ddnznnWmH7kQjaaT6Rv6Gc+4c1Rj6MEUzGBnAVRCLtfUcYUSi/BE
+aBlaiRDg2j3vx+k7Tn59hyR12ramHw9wtC/d9p95VZEUdYZc00jUVF/8Dhx/PdLOKG1jSf/8SoB
SZebt9UGp8499u1phX8zLKWgYKMyJtK6u7RGb9e11ivZ7cDX+iABMPsz79HPh6akXPOzcl8U7F9u
HbzgL1wTpy+4feHPODMBGsasDs6af9IiMhJZWD8DEHdkkGQfoApQUkm6mG1ODdkb675skV92uQFk
szUTMag7q0wfWZq+mlTf52n2LBvcm+t4xyU4Ggzd+3nSAC96i4nbuhdO/urDXEzSNwa9JVmMAFgj
j2FoRHMTRRoFLSBRY6HPlunOSBbQqrKyhoOeja++R1Ljr7SFfWwFEIrwjzRI8QRtDrfvL6qgzA9j
PnWx9L171jzaVxRkff04B824IyWAU7TPmRaAZVLPT20a/bIXQKUlh7zNiiBj4Xs/gyWPl4GDKzZg
dgSXJEuH3gewvU9H7kb6jvFk8vVQ6CmFOhfBHKzJHq+2bB81MC6jol9gBSmhcbrYvkvzQw6U8GNv
wzHIh3P4VGBJODQefgai0R/YBxdMJ86UaJmzuqQ4wLsQzzfj79xx3/pa7npL6UuP73GwCAbXbQ+A
U5vvS0XkXabW2FQk0SnvsePmoKgkjZTYYzBD+R6rAAhUKsgGaeReeK2J38U7jktwowJxKprMJoEK
+rMpsnf8M4RwGtdGqBhDSL4cdNrgRdFTo5k7jTPiu2lhRl9lInEw884NdfrKUGdnSeMHPea3BbhX
7G4l4qBR9vr8qVwCFgoRwMP0bxGb3gi3JRNN0NMxyMcWRYVAoXC6pDXy29w2PjCbn9PG3o05P4b9
vY89qXcDMLskCrCGTj3IS6OOF8gLdc9yLOsx3E9Z9ZZRg62yBCVYfBq5fUcTwKFtXvwqo99uX95z
k7xFIZ82tUBYsB2IurTiIXCe054yta7JfDEy9TWTbB/3NLSBau7EROXu+BFGsup16xQALPU5MkzV
vmmlnYz+HcDID0sY5KDyUamUbY590y9fTBelZnfzM/7Gqq4dEbUJyrMybhykAkVW/p67li/YbZ7p
lfZBdm0L/nVcVEgEvC92eZ7dZpb4iNb2sUjJWgwmREk9l93puR345umaBve6cHkVhlKJhvV4KHV6
SjUrnUW2DQpd58uWHkVedx4HW+JgpWsVzESiWK04571yE7N7z9fmah2oD4MqvSsd74G4azbE8Fya
qkX1RYlg9F55MJA1xKt7kQmYrZaNdEAB8KVOMFZIhOtFMHvAJ/k5+K+QxAGKqqORbfN2peu9ickq
+GEM25v0jQ5wCKuwxRTRQFLuanTObfGuLeQYS/H053HlCoLaov4KcoFt3/eu0pwnqQm3R7mYfkfp
GI9Bxzc+hNjXApcJUPpgq+GJh+eGmzCjiJJ0yAjqIxsGQJXLxTCq7jZTw4fEm7Tr9K8tUyoeLeZx
2N1/rmRfcVsX8g4s05fnNDVyAlLYMpKwfaced60wwbyzEHUeQdXg3oOpfvBxCKH3iD4MHsqIz+Mx
i0tyrNhxee8toxm3UIvD3PxdSoOE76J6q3NeVhfrIS8HPFulRZxoVBynUuzTprx3zGJltIAkGztU
nK3rr34Ed6UvkG7X6FzbS126fJhUf5CaxDNst6+BD8uw7j7AXKm4cF4to4emHRLEE9mMBKevTLJi
9fZy07BaVS0uGXrDjKNbUiEn95cnSdA0poR2IwtmVj6a0joFTf4YVdmjCh1w+D2rfKjZ00XUEWgn
v0gueqiD/qUBQjiFxIKplaklHror2yyuVMOnNQO+dbFydkgjXt4yXpR0NtYvshgZGve2DC6WmeW2
XoJ6dy1bgxvXDFd+FP1MRYhmKrjFER3EI14KF3MNl9RnHyoJRl+puCok6hZKWAOxGCEUjMHSYdfW
wJzdmhX+EEQa2WabIWYbubwpMahumQFvvzPaGSaH0SD6XKtH2Rt3q1dPJC+lamd4t8bolbvOzF3I
HM1nLpYmpo6EjtcF+zbUP2UJIXpQuH+nvEzWkZvNEurOCLvfXcgtazr13nJp0sLLJOZI7AwK2kQE
82NaDk8dC348pRKEhkTaOCBPoV74WUTBGbjBQfsTDAbPqKAhvsoxishtxEeSj9DIxwElz+I8No39
A/aCs0ux9lKhz2fp0tMb28MS0V/0c+6Zzm/ha5EN1Uhn3k0Tev1QQ0eeDtLOVOzNfLw8yPx4QTdd
TlysTGVF0ruvRgeyvbPLr1pDuUOf8gtUQDKbE459uw+x62Tz6c8vvJbdV85+XTmibO4nG4wXSwR/
EujPTO+nHyrgzaQ4JJm17DU+3pg57M9JZmA5ZnK0cyfbrJiwWlu6TEAKYhwK5Aha4941TBrMbfSb
0ug0m+lTHnIzDbRWPYO1oDK5qM0Q3lg1Id1rt9Nej80yvw1S860zgcV7QU9LcPLeKMyopkuqcADC
bFbylXnED2vBqo8xOUUfzlzMtEmGHT/aJgc1T3cfjng/79i6EvTDnHIoRUrTRzMYUeTT+b/1Nqh/
bWUNZO5d03GIHoaV7qkrHlymWmnxSgN/56YvYU0jXHMzWlk+80Pst5SnOyR9cleG8sOlxjDaDscd
BuEp6n+0KWYNuvCnytXM69Y6+YPfkwPu61E5r0O9vJOeVpDTlf2Yu+xpWdj83YYIuZEH20xppoha
c7koK2bLJGrMz+sYIC3VGu2uNaBHzbSYAqm+SJsFGkNHqMn62yeQIx7pANsSWYBP2qXwBQ18H8rF
aquzLmeTziRkjL4Ybw2pCMnTODE4DuF44ukWTBp5Ktipneirk+rNjPRwSNO7PsR7Xq058ggvuxVj
y2mOuKH9UD3UE0QnhsVflYliFYPulLiMA9hkzsHUe0cOfI8liQad232sM/tkVbU/DBe4/9CbRHAW
4bOETIv/bbPFzx/hDLpu8rzm4KDPnJE0lyXob/92LLLHfmCc0S51nM8zmTouMkhmcwd74AzX+uJx
QDmd1OMvyZTgZoryL5tstJ7nD9D50bRZzbgFXv1UsbZ5WIwB2a0lSlkrN7tdGlhH5hIYkqoqhNyI
1YL7tLCi1wyePIQ+5g4L1xDBwgtl+HVTRR8jQHisnWbIRIhzTyS7yyFiAKvs6mNmLGfQkU2mWnCq
AsSDjsjjxmGTsEUVxWRg9ogwZCooW0sbaUmax/TxcAbSmlgVIm/tW0lRW2xThbgc146JmhAPVl+9
BQ57aLgYTw0BhLlqul3BqTL2siBDzrjMx0x+ZeTz0kwuH6zJ1vto/ekq9dtpC/Pg1MytFh9Hu9d4
PMoZmXWjkzQmLa616Wl3avh3nBX9Re4id/F285BzfpFBRhCq0x0aJDqHoGBFY0GP3d6igdC67zVW
jhyR1ckOuz5Ji65IaLUmdQMB1VoiNB7WfakkEwPaZ3vf8049fRb6vpUTEytynFxG3h5dtkJdOHRZ
bDM/ZqVjx4SUyEOvf1umqqhz/EOHRZ3oCqyw9fwu5VghJUczAHnsUE8I9fFcC9TUP1WWM3mQiqFc
OK+YnrD56LLZKYKzSLQwE5V3F2hFCUkimmEew/l60RAfIXO7DaMSvNEHy7LFhaGDXZQGDAbL7HpC
hxDbi4dUSGEV993uR7pWFQFMYZv063JhrU7+v76w1L5HT/oa+VRz4BCZk2XZjSXMF3RTJ9+qA1bk
FakOTFYa4T8WUZ/MDrkJw824qCLov0X5s1bc9PRy4ohvOh7Nn3MaSOJoG/dgt95To4uvQeSU/2t0
5ZKN6hX9laRFv00dSNIkXHxe5ReV0K0s7Z51psPRqEuOiN3wg//IYKwsmf5VT2mVmXEPPCHxFXdE
C0RhSdUPXacGCg3v3s/yLHY6Q8QMIa+HrMd1waUOoKOWQfRojNHMKIwFQvnnPIfcNM4955EF9wTI
w26sR4L9aEVH2UCbdmHFoobeuvOMTs3+C5BHSrnYFgRoQLsf7RwKoM8MquFhf6rdoIN2HLxrgWG1
GOKsZtTh2fl1SpuvVaNLlnfNHjH5l2HNKG31MqijtDcMNS8X0i1iXLAfU+R7CITr984sORFtJVyu
9ZERr5lkUZ3UnvVb5OjVqrJQ6JhYbklWQrZ0SC16yO2kfvdDXrAXlDsMbBcm95tVWYeVoGBWg/q1
mSFgLsZwAGHLLpcuMBzV5aCgFqVTFgeR/AHp2qYErBBWhIRHgD2DtxzVh8l134eaaIlu5uCyWtbn
GDAaDpbUYdUYyh3c0hbZKdNqS3+ZGhxTNRR8sQyCJ7WhKViMcNaQR7pkv4ZsIRV5Ci/qdXW47OJN
leLC90pmgOPjoroH7TnM6qM0GT2oh8zqYN+QonwlsgCrDJ2xrINakufdM8UkkY14vi2ErD4ZS6aN
PoG4UgiXw3XQWOWuCNLrbh53JCcCoSZWlYJsx8izintdikM2DpiIY2vxfnfB2sW5hGfpzc659BaU
2FboHSepj8s0M3THpeet3X1p8T6mFM2IwV1aphjLiUiaOWcS/i2uq5U80cmKmlNtZ+6LjKJfI7dW
7AfdxAbq8LnqJr/g2hVMBtDBNCtD687xjhILIKpdhrAm24HSWJ0Kp8K0GN4Y0oquXXeKGxQ4aANf
oadwtR0R3HiWwVX5065o25tRkyI26oNe2EtzM6oBDCeDIVDyLBbwd3SKpCTNJaWy8ZzZCrKPHT1B
EtNJ6i2fouyJDVlf7ElUxwHPGKIJbJBp3tW0s4ObgOMXIkYat9Oy8sB56fVY2+ztIaO8LohYEerH
qDcR28CR3/5x1YB1O6bM/oMxc7otxC1N5JZkmt46EzZzEz1ZDpWRPWMtRep4MbuqPyg1Pmct3Vuk
NediWZOpGoKk7RCy5Ty0SgJUysF2XBBfusvHEvBaUWMaXx9rfIm7xVo+yop1z0Sjg3S1TCpVf4rK
KHY5jnHDQm9mTM4JsikxLaJ4UJKfPLmsIZrkd2ecj3mE78wRv0c3H3e+ArseGMMumtua0HJ5PSsK
cXcxupgDUrY5yK0lxLaWZT/XPFo4Dnt13MlsQc70MTH+P5VG+t5TfV6mNBxdg1VWt2qTVI33bJjv
6daSKL22oNiA18z6fUSY9jQ04acEr9pzWG6i9X2W6T0ne/J3huzUMSw6jMUTve+jX7Rz7KwTA6XK
Z/viqBWiBEw/GkedXa+Eb+xCyO1GSLXDeHSbAs1ZQCKd4VxTVD035kK0AO3mjBokpqjM7AKLH8Ul
g+o8iIrDalOROvY5KIzikHmobQNhXfeDdU/j7MXPcDdxm+A7z4MTCyS0ooxuIBk+mNG/XAf6GfYx
xt34ztfCv5GmcenK+lam1mcNR2cYsq+oRdzqDvcuoGrIZHsi1O/9QSWz36uYSggM9nsLyjDhzwu9
gm7r0O5DbDhW6d45xnpPz3M81G32kW38artJL5vGuNV1cCctRn+1hfLEsNqruS062jAJgI3tmL1b
Gy71qvdhFoR7KxWfcyH9XS+y6y5g1IuAmH36btAuwTOTe01P+XqlusB/WV7KqCxPmUE2VppdNzqI
kpHAmi7tjo6Z3oAFBzsaYld00nszb+2Y81DF+zyKcVt1+tvObKYLdkla+8jJsCqJy9BdimOV/eD+
qpDYrBZVvILbpnr13Fh6Y2wowQmw+goj9VV4BXevxZqP7gJBegOipe9FDKT8gTXsUxEnM+knhuQV
u6pJ43fqOLU345eo5uugRj1Rq3c6VfaN65af5BJ/olA0L6IG+a2PQgkvY8kBu2kSS1P7ex3HR5ma
YMcRgpOydOes9RuGF0oQ4xCu408Kzy0LanpHTdLB/MnkudVOe644buKhsU+l9FaUYRsTz/zdbf/b
HMZfavTFoVcOl7Rj2GjKBF06hKiheB8rFVx7I7o06XQBOIMmRnmK+G4y3ueNvOgEMKqMYVCYuREd
iVa8eBgxgromNc3h2TU4tDVY/I4wcJiddCGulFe0f8XeS11CoIad1kZ/GKX6sDdM/7CG9kH5yBA3
mUKkIIwZDg+lZG+zCXuziytL0QfT/vg82CUNMRiNuKQDE/zRDZVWjoW3m6kwo2zne2RLOAXpl+lY
6X1VTCQAavt+GgPjLFrSGVvNduaknnNRE/Uca0HKfUfHWORRkxC/YdC/YgIP24IyKhqu7aViW805
6xq2PrjKgOoUrPR/zUf64MrYjP4dsiNbyJ3rB8/kOidmnuQz6WQ+7gNE73ZL9GiA9YaI5IwumIHn
4Ap8+VWBZ3GtWQyYMgI6Esh/4kqL+6XBUmdmBkNYxMRd/R6lWvEmDPbUUJFaYbwFABhxD4pPTtmI
MudO19T05rCDcB+hLbZuAlfdVGYzHIXJ1KqFqB+v4DVERZ+CwhBlZu9e86HD05IZwcm21Zf2RXUY
DIIKKqgECaL6/6HsvHacR9I0fSuNOo9eejPYngNJlE+ltydEup/eRtDew17V3Ng8zO6pruoBdnar
gMSfXimREV+8FiglrgA66s7Z0hb4YeeztZYr+J5i5xvaHVvFeZ6Ql+P4bDzntrOS2yTGue1BW5cQ
aOB8G1jfEqQD9byq5yNRwbs08ac736oPrs5KbI5TETQ6SNlEWlVAiTWHu1Bc3Ay4Oo2up87Kt0Kz
m23couTUStL3rZJmudrNH7OFIFaZfBHrUBTFyhQ6tlGTEdD2txRTXOFuPdij+9k54bbyi2JtzOkH
fua7UVkdHTbesom0Z5McBabnO72i6HqMTgY7R6Ks6lv1FEI3QZb3b6SAFUE7IYRBTG6eWSEDz27H
dUfGingzoupLuLOEP8GiCnptLW7Mdu9l6UmaHIi6wbGCWAXSaJDyJTYJepRsFUCdVWzBlSgMJ27h
HJ05vqYX6TgzjcCAFMPG89qjqfrlSQYhs6vxktv6tzl1r37CpNbkdGcJbUJjWz0lXDwXo02e69x5
Y4NwNkjErwuTraKV3GLO3PP8gOvSEtytMQyBfEkfPzQhr3EjUALPzlOS91fQjsSu9VYZtM0V9Qq7
sEFyWGWsBQ7ASSdumjJ6zN3P0NJWPj5aHA+oH9zCwsFuM0GQFgNeTLB8E/pnbbj20nBmMS0FLVna
3orIRCtbiP7WFbd1TyNOL/kN3hR/VlN76c1G7DwNAqOU+L2h86nLMUu4sK74JUyiajWRvkcaCHdJ
3Ca3wU3ulAVeSRq81KA9Z1Y8bZ3C+0C2bDPLcNKfE37LSNromgHrG03+g2MI4wR7y86UyUC6Fj7x
6bWZEoa9jF22YR/v/azZ0G9uMOgA3lYueG1+Clv/3lb9WXlHKpMYgfndhkB83FsVI6FFVI9eBB7k
etu5j3MUcU1YiLSyx8ZR91W2UJ6hTXiVTirUMCQeKyfSChg8xO6+9RZBtwfV4G65T4+tTUD8kq3d
eWTioC5sG0W2pQ4zQOrDKlLafphwfWld1xzsGtlP3XNeTnISCmwUyIFi5FxVVgpeTfKCtIxyE5si
p2dSPE4M7ZFf2sROVnkwlDp6zJp9LZvrwBqBS1i9ET71FL9PRQOSy67WD3TBkCe001lkOm8NE9qi
/yFAcNSije7AhdlLxpZJqdHUUr6cLnHFYydPPnrVUNLu1g29QqCTrNt4CA/g4tdWrF9ppvGSlF19
igWC1dp270Tb3OSSrqlKoGIkYJ8uhmFma3OL7aDRlMMafOj1qzRiVdajiZw6dkz8blfCn5+LdgK1
H95s4afnZLKp+/SjbWPB5qSD9tECC+710UsBJzGpd3F3ZIl7j+hr38nEPutUGowLVxFWi/t1HN88
q7/pmuk9LJOGMFGSi1EFrGjfpSuxZJRz5KqtVLrtO/+ZkjiuXPOtIw99BdGqnfBh7J0isvcVOTlu
M+8b0k2Pk/I+VZI/GN5VwcepHuFoBXwSu5ykjPqQ9NoOidABG2ETwJ2flELtkKmdDudEjBwYM6jR
FjKWarlQuwNjR1zqY4/fWzOTZzl6J8eZ4isE+g/+0JxV4YrdYCa0LHJy5Sz3bSu9wpCM5DR1XEbW
+ZKF0evYtpuKEw25fdyyBKhEzAXeryYuIIItHh3kHbiZwXbioZ3ao4vRdm3s3IZOvM1HMWwBumAY
HM3EGpZyAJ+uOR4Q9gd0vZHTUiAyDGzUstvphIoSwuLPW9S2JD/Y3ZOPP/7OzcXZH6eDbDX7Aiy6
73QwGlTaz4aXT0yEzkqZ7M9yYnpGXXBMxIico84f6ypDRJjrj2pu9FMPOisquRgaqi8rM09JVRMg
uORvZOPbrJkfftExNhJjRwroa5yP/R4rB+Zy8rOopLThvOp3yv6gMaKa9i/rUBB2CIW2N5DhrazI
gccoh4fME2eRtoE/eg+lD2nsKQG0BfZApDHXtM8YhBEWf3UTn7m/WHLokFmNnpFtUYI/kmqB5995
wwUDCNFn92PMUSXnYuGJwfbO0KRX355RPJF0iYw7qcyDyrobNk9I5Rg2vQm9i9PVhFShkBfMUCL1
1l1nsyx43YGWGZpVTSBVI4M+dWJnY485Gfm/PFw8u7i1qRecuk8nzZpzWFkYTBTPnZEulA5nzvlx
zBRddlFgehDcVk6AimkKvOHeVlkgDISN3HXYqFDcm9ddrd5I8bjB5UQquYY+vqQiRYQck9vY+9Kq
d6W7b7kL4kuoxBY16Bf0GGwuSWF6a774GuJG4Mdfsd2cfezMe2YgkEeDYBDb8NDL5wd3NO2gXnJq
R4hhh/TfdW/VFFFNYAHQrWzEzZZUukcSLvwtG8hVHBX5ljhV9r3MuWHgOo0Gd67yDHJWWEBgKOAB
0T3TtLDgtvhpmK0ytp/Em2uo+WgPdUYIa2ylD+RjkZmjrpHTgAL9RP45t2W5UNIwlUFUzFOQN8Nj
ysCQWCShzkn5UlvI+/SqG9e1AfLV+nuNIXo194RSWCNgFGEjQa7X1iFHy+9C+69B8Dc4lLZeb34l
qTC42ow1mv37BM6P+JZmPVfLVhePG08k9boYJ1y2prhLpL/XvWPC1k9QXrbKYjhHTn57r7BfbW5o
gjdj+HG588CWEAAuHoq16b0pEwolbAj2NPMr4KxXvpvk7Fb8knOVrpK43PvjvK642yfd3rl91MGf
JyAZIQL2pakMV0ZgjozVU4sUpMv5cOk8ctftOm2s1xBgBB2M2dY0X2QsH7QOIDrFIUtdL7RRkbuv
YSPRJce/yqoZXzEmHMi/elANHd5hZFBHEB1VBkmTV+N7Y5Jg7maHsbmagWsWS1hKEiygEExVGpVv
eTrizdErcx1L62BOd4WQz1gQvyreX+fFTsJO7Z2UHEDL1KGiSJtgZQMRnPAx8Kr3+7GuX3OEAAcz
qWmjYYRbfoaV+NkuisTOMXoajgW6W+tDt4ZdCuwnW1shIamiTaj4+jjNvhqLxI4ujNlb5X3rn3T+
pVrSqCqc0Boae1+epK7t0jm5sceYflgNpDx2p2TVuyZK4NnsVqae37Yi2nSgnGvincs1xd1yFXsm
kqJefrGJfeANtJCCLRgebIP9hgxoVaS0MpFRHtiG2CV2q7bD8Dw6E+m+Oiezbs53rfowB+5rvZan
xITNJKOIPjNT3UPhI5L0Nlrby3MBKJqk5GxoVoyO3Kfkdn6YCu0zLBdVru6tE3fQ7vxCnFiqmPeS
9EnO4iX15CehIuVOVldkwz7T8HibdcBFWoRIMcOUNqMwX8cmz4S13HBFi0zf6zIYdqAuiIh2R6iW
3GjmJ/yTDuoSLqwIx2SU1enayQvQFXhOEv/SDfzAgVMsR552Sf8JHX89TPj547gMMIBwHw0Wac7t
IdNysHCYTUdqQYc/deX0dbbTzHVjgIRYfgR3P5svaTyfUHkOq0pkEJiOd+sOzNFoW8EsB9hD3yw4
NAE2d7RG8nPguE1e4toaO7SnGBSKuNvNYvpE7qHsDEdjmNVb8hb91Ov2lizQu04o0+jqNDbRSKBK
N3HWZX3xc9Lz3MlguQZ6TBaMEI77SHAEVhC7IgWonZrjVGQPuU6XlJxLeLnQuY1GfWN3HQCaZ0pG
Gtx1nnMmcgibzFCvTcpr12RJfDpFtUWnBySAAmhj6sreNP7MV5kYBTRQzsEiuCmR/Y4XQtvK1EcN
pvJXorI9ri+i4xUJpmZpc8s0OdSsZDvVcE0rmRNBSSUUTgTsBDNym8QYuXKyxwEqHBxLf+N8JFTC
fuVwAw5dTsFSnFOXCG+UlNpTkYTNlt1/RTeY5MWEiiEStcBsl11rofnE+rtTOunBtI++1SadRVKf
3Q0ez5rLk/V8sHE7Gxpgb156d71ZTbsQxQgnUzkB+joICzrqV4sOkA6BpH3XxS7n3JlLq/YujGYK
viD3t9KnCtNp/EUAdlUM/iMyeaL4kmYzKxKvzKdG9iifkoqHSsck4SOje5L14B2b4aVAMb7muuJO
Bh1Z1Zpzhe1RCyJXox5R6MsvAxyXr2ZuU8eKwa7K7RpNQ7Eh9LlEkoSgsNcTlgNvWsthBr2XMNdO
yxfXz5Cr0a5tYTYm2PG8edL9qtoyyBFcMZfghi1yqtbJ9jiOuegNHLOlw16iBACUhRKuxf6yw9Nw
8amphmNP9c1IjCOme8wphsrXES3s6z5msw9JfynACUMHyY9jc0oKFS3jA69t1JXfpoieB9P7LkKO
RLqCnmrS6kEiltng6X514BdGDUAl8ahcT80XK6+cIJvaYCBgDQZeC9c0tgOJk3UaJD/FrJ5JcTK6
ptzz9HWc8/xFVkUAZ4xNJkMCu7XLHlWiU3JMHodwKTJA+YLBWjTJPjG4B0OPZaafMqaa6jqPu2IN
H0afHaLT3KjAe7hrYyL70GdAq7Z9eFFl8+JGKDaizIA0qFGwcQykNNrj0jzAvE2rBgv01oCVXFFB
ZwXkefOobTfBAmnu2wEk0YD3DSGENz9LpZcM3Pd+uuprumbi2P4eUrnvzQxmXUr07/MzUItOcfy7
mwOoDX257LIJr3Kd1UGRudu+1THR4cGbU8c8Li6myoS6IWkYP2Fi2hsMetBFw7XB8WtF2xdwAyd+
lm4mf9ttDib6DA5p3ToJO4DLJTwpZuc9cZkz6AHOrxyEVvi16UO1VXVTJNlZxfZ0agUmvyJC42Ci
ySorscFz26yyFmYMvYvALdMB7toVahRj3gG4IT1LVH4o9WqZZ/Haqx2ZCBTHt2jjOHlsIf/TM+73
ws9OiBnCPUlZ905HNbGRI5AZSH2m0BS0RCbU4ZqavkoLEpURqJCOmHOUtnHOZQzVFBZ24dbA0Kg5
Q7bB/cBh3GyeBdpVnn/Qi8qQXziQ3kj56ukmmfAvo62z8YOVHYvAuMIoqGH1N5O1E1VX8Zjqq6JB
qKAMqrZGxASB3hnXU3g1hCSkJ3GPiFxLBYqGlqBJNB0oFeSebAy5KbFr5YiwCkHMit5xhgWuejHM
yaSNiiktX4AUD04q9VpI/6bdRFibcPMBtCrdgPVAqhYQWcXGSTEuzES/8eTYHm2h3bYya68sn6D/
mLrNyIDzN9zxxSDPvfKwmOqelAeCgriX7bfZHYBtNZBppx4fmoRDh2vwl6XueGP1Y7cZkToR+a84
hph7EhPuDAM5Q8JGunMktbLlyBhOKirplWOXLUvPc+FxMJx0de8PVDu2/seSrN1lgTYgOBw1k6q9
nPY/f643fZhvtQSkIi5b8KCqPwrh98zInaLOxWe60kFZx56fR94bZwqmhYeBjsyc9d/oxMMM92h3
A4wEvnDaCikK7veaj5OACO2c4wdnEnS4Diz2KstQoGFKeMxk9qyIJVsTo6FtsjJCEuSVF0Guc2T7
MBrg0Ay68U64ITYr76BH3Zc91cisFsDXzhfpkV59OcV8G4Ujma30Rw/VMGLEnf31SDrFz3gT+gQj
kvqv1mnZPHA5zuQ9AuVU9OGwXVH4PLYfrpxevfBaOZy72oK8lnK+LtvIBwmE161yihjqCPNk/ECC
h77LG2iAnJNFHOsAKolQRLrytBIizsGS93KSOvKJQtCyItIx9zWQ7mSMt5nbMcOEENFF2AhkbsVJ
iPo1iolmcDi2ApYzAbKRQk3l/A3ANeXwKGSyt5hAg3lE7hDmljrWThyuWmhs0bcoEnyTStEDekqq
nc3ofpIgQWJ+dJ083UhktQ0uiqWwcGur2qaEgTonyg9VkI/sKw4BcCgmvFvpIucohE1+Y5Ew6Ra7
vG+KTYPtaG+2FfeOWXwjtCZvMEs+weEePCIYOsR6V66or5vRfeGY94tuC5Q8EH9ro5sxnoy1FiRZ
FwCAEgAhmsci1h9UjPCzs2hkyAv71ktSaNZUXqEWS9Y6xksOO0C+xgj4ZAPWGqbc+cjEl+YKanup
ItilTneXQAvtaY95z337y3WMdVzapyYbPso8lRsDipoDAgEseCY3iKPfefDtcUSHvuJojyLCsMmb
1X+1dRef86R4c0LgRxdlG7qxcb7R/DxoT2Af3nWdJzdxD3LmJdQbaF72ElLDuOmLgv4pgUGVXhXl
s5el+ULXZuVNnNr2gxOXF2IwfiUG6IyNTei999gCbWK0S8TPwSCG4yxqfxfZKJFUm1yapHgcZ605
dAy3gyO+YqkXa3KuMBxaKYhAUr8NeFRPoNHAr5p3TUyefSrJoMRL6+wt60CDQY/mEaqyN/r+FMly
p80xcd3AvbjmCW4kfhar2F1i01zKDZ/uUMewgpALuK1T59p2aK/68cX1FDlcm526HhAgbciaeVSY
GmD8UVhpS6EJWomAVSvdErjw8PMDDLu7gM37G0Ilp1Pc8jAgB7duaA4H7GV1MCuaaGJyhQLBcDt7
oXNZwruqXCKU87xkY9iws0UikDcpUN6y6wms4aFVDbutHK1Llknj1g+NQ1902c6AhKQNfsq2s/OM
75/sdp3qc+HS/D3yU1ceKFuISsuhsSEZC86xCwbkyt1kV26AWmPTyxI0paYkLuKMVHqaPBQmK2nR
lg7NOsBErvkcTYYdEDqDho4zGyxiG6D1T/FLzPOmTsLdT6J7LYp07fKjGKPZ20eSTel/z6xNmzA3
G3oS78GbQcSye7vQrCAnmZc+dhM5g6rO1A2clTmKh+qdrmBMr6MTHn+izLPmksW5t5/i4T4GRdkZ
s+tunZZEuiTRjAMq0atUCzWgg5msrkal2BUR0pBS78Lusgv5TcskL0eEjOXI5EVJVKSRVZS5xM+k
aMTqRDsYSwUW0RYorxSLXFjGaP9H36dCoNkkOZwf/oXVIh1b2aS3HEJ91AK3U+yJJFkigyQovzYY
/uM5TXZhmIOVWHqxbaqWVNC0P1caReTSAMyrpQOTUIu9PTisEBRWBZaRlg+xL9a+ftOqgXtb+m9J
ptM5kkZPftmauMT0137qta3X1E8dzU8XnGugP557kwHPI1e8GpJpvMcACHhKTnDEiPFkud79T3FU
Y3u/yAcp1wYsbwQif+4MA0uh4R36kcrnMeJl1SMMNaoFUEqjr4zz72WuGAuMjstFtbUThAPS/EkP
2c0ZZ18oHzrkenuZRmpCEJgyQs+cOTLdgj6M2/QtyYurUiwT+dx4Jy9CLuKb9T43ded5kPEayC78
trLxRaScJB3z1jKRlWhY6yim1Y1r3yi/i6UVBtQU+f9YdJcWe0KyWPNA/O29W9h3KqEPrwHB15kM
ju4ifWQP06/RM9moNmI/qNV8pt+neOKRaRewvp1hkLY9e95LC0XLpL6C74PXQoZzqiqGwD4zn8rO
tdZjZkTcZLyIDDvq4kq8C8YN9XLypiB4bGN0oQziwlOUzKtwBWJYncoo2iJSrUEGBwM+33pwBqtf
0/EgkYl1Z2EOmCQGsS29GNSv89LArO5wKPRPTJDHmkQj3AZOeR4MiOkGQbhVAwp1jwQDWtdaX1B8
x2kxGq2XpoM5rUl7X9WF6284fhdPM03Prh1WdwkSOBnX2q4xknzXpL14igtj41M6NqdoCEINzhE/
DCwfAI7Y47P07ueMU32nlhnIxbqPOsY66YgUJk6CnwQzFCs3LmCNpHZRfpFcxxV6k75icxiGKtoX
xBXf5B1BCCG0TBDN4o4klP5KzOSKRGOSb3zael1E4CF77DkjLxbBKCfhIbQpso5KFO6Cvm7DbO7c
2XieZXbRyybf9mNDCO9yl/oY9270FB3c8CsHxI78Tj9F+rdH2vtJouabO3SP7mDqm9wmY4mli15q
PKpAk6+mX5lHx9SCvFfeS4Equ9ZhNLWyaLZhYX3X5djcuApf++BSSD8OJKVYvT3edSmTdH8afHDT
OtfSG0AYsvGyFSWy6RE0atzbNPKFtAPfIQQ5674aVhxINEJv+4fJtE4ZJ5nd2MKYkqm8NiKhP+H0
6vY5plfLwSOPSHqv/eQP0jZpQasszdlzEE7Te4OA/QrPZLXX+sQO4hQiv2+118TCBrqgibbdZ7dZ
5RorI9aKs6vmnKMFMT9eFmUHg9xY5iBCbziAkc+SJv2Vz1GsFr7YQQFxOLUgrqTWn3oPZani5KMb
Yj9wL+wNRPKtdDZebac76seMwFyU7Nx6W8wNCOkirz7/JMe3dtptPYdkgZY8mU2mhyYzVR2fiU49
kMrxWvZPQz8lN1HRXzqdJFC0MOhUGZ+x0/bP3AxZi5e6gJkZkiVCe7m40kQivKpC/T4T8Za4yGOq
mvrE3bd32q49SAtuwA59cTPCAFJIN0XXfscKUlrjq5n111Q/HDkXUa+l6C0Syva4ia7QScl9BSR5
AoB/S7OUqyApLKQJi/Use2tDYUJ3cz3hWwH/9asPV9MfCXHmdi3yl3aS9pFaKCA458rRm+EK1chI
TMKCvikU4Swt5o3IylfNYCefKMk5z+zZe3tKol2q+gvoX3YuvanaJr5xnKzGpckcAbgLttjFSXsS
A4H6yDerNf5wKjSd5D5L8+nQDER4RGNZXmsfzkwsCRjedI5GGCIgKWg2gYOjNvr4vm1hmM1kuLUs
kR3dBlN9YcNymRK80SpzirpNjFNp2AAk9j0TRnfuZ2QM8ThEVx1O353fkWnG8L0i3KCjNqtMB38b
h8D2vvbWZAWMRpONN2noHUqCFJ/KDBslDoBl28NV09fpY2GSn/JTjSdz+B5zibCh0Aqn09SrKyCH
eF3E9TmGC1g5AB6rEitnJgcGhMop97M516e08D5HhqYNlSeYWvzU3ww+ZYjUTNQbpPYUcDkc42jU
+FQ9rkbSAQKpddn7kD4RRRRiu0r0NTUaH9IkIqSLQyuYAGHRncRM52Z6S7koNkXOdtxKmNIjqZ7I
FVx1I0k4XPE3ti/HS7fEI9dxhRKPYd3lXNvNUwr5640oUEBfvQmInsLW/lg8dnklviuRHJM2/eX7
RsdAIhCZFmp4FROXWZgfMw//fCefZZOPtHFCeZAn8K1hq4AlcRk7piLaCHx73BWMwtOENL26d4Ww
bxNnBCMxeIbgSPEi9dzi3puhKHnRM4JWLA81uN+CzCXpg22N/bXFX+A0/TWv3kPUAhTpqkP2aBKh
r9uXllV9RbDAB0q4zYQh881iw5aR8wHLrT+KSX7E7LV4w55j7AvP45g99EQhHW0EaLgLOnh013uB
rN9MBZoiOpXml2H511TrHD3CsDtGeUhblzNrWP34JiStLKeCoU3DyPElON/0M+7dcvCySyT7jySf
GYwn4QcdcOfJquhtwee+EW5ivCHCOeSiOo75ML0QlhwA4M5AQWlGKud9bPgo8+1MHiof+raq91FY
F2fNAJXXXeJ8k4jqh7q3ryqAy9sZ+u2sETfgANR0AIlRCWO4AI0OO25HXGxLQBYCcebAefzMRWYj
2oQ7FfUCF9r+sRZJfCh6LCvJkWJjdklJHPXMcLeKdYqoDNW9cBiPUcWahCNPTX0glP0lLPPsiK+n
2jVSVlsUb2dO+fzVS4qUQXHYynVr8HdIGlE+JXYdUSvLIgM/gBMsVs9pNOtnnWabhMmmyquCk6TF
cb9usmCmM1UDmuiEd0ibwT+ZVOdgKqHCMY7uKmk7Dx2yJsRaRIMZ5UREpD+fuFffC+G4xxTJNClV
gqewuirC/l6FIe0KIXes6gYq8KzybdZLL8Af24YTeacIbqe2EEdBWytqU9flWZD1JZ92FgPLbaHz
crgWOTgpZUUlsMw+KQFYo1S7GmdIB15Kd2NmLdo23f4gaBCJygQaR73eStMr7OSJh2nXzR5EA2bO
2RN9YP3i0wC6i9mstYTmB0FxwbbwILlw6KIXjI9lZn5yXcDnAvunhjVtlCwDO4vdteyeKX4vGagy
UAYeyYoGFFoHu/iXxyChtaF9cfovgxjRdapnxZ64LSIjEqqBfYkE2fSQvYzVQ0eK965wpkeOa2Jr
Y9raDDAoa1qG8PlSrrSdhkXwIptlmNLPXRQTOYTenSQC1OHWxZxIAZsr442ebOwvhn/D9gIM47Xd
LlJcbqM+usjjs+bkylcXx93FMyaA2WI6JsgRlyk4XTe2QNLAnESK9lbTtAR1CVnjbjy9LsFU3rSo
LdQIRwaQWljIOorICUynyI+KzU5rZwJfBrp/frb03IUQ7TQCb1W4n7WfIxNjIUqBJ2/gIorcMuUi
g3DRHJCyWOdyHYBHdlMhPwavJTyo4urWqwczpFFY62mCAI8HSdeiZ8fjOEUOcvHgMaGA5C0JvnIy
wn1SmPLU1dK40yrUG53C4Ryjd+BIzRpVwaIkk7TOk50ClWIQGDktbMaUBAfCAX5etrbTYE7IZGoq
bhNu3YyTMfVITiq4pZFPnap02JqUOt1NGs+dNlKfkiCMwvu2NtOuXLe88OvW0+Z7kUz4CeMtMFSP
aPAyapN1Tmv0EUhT4wu6O6gKjQLAYY5FEOveNW2ji4zObR8b21y5WfgYt+2Fdci3EG/LhEN+zClm
XTsCQasdOoDFfYGggviOFZZ3n2OTb57qnAI05KvpiHrKTKtgUrbYhAi5dvYsnbPMs0NPI6RoevO2
pT92XU/HyUndzx41mN2+wQ5OXwXu6iWLlIgORl1mJ0W7W0hCbBwXZz0T/bZpn5OmUFchrYX7oSEY
ks0UOM9EhVVlrXNXLbUlk6GIGsFINmFivHMzDKEG18+ZlFJff+mVKm+0Os72+ai3ixzzpqOQ7H5w
SfKeRzRLDSjlVZucPHMOGsrMPopljjGcIx14+oc3QD4JfiFaP3GrluUj1fTm0qSDfHYRRxF1P9k3
fcyFIhS1E4a8y5IIapmQmnUYF9GNiIqjSPOXcsjLjyQ0jm1OOqA2Rrd6CWhS28QyAn+Ey0Hl/56v
8ZNP9C/pGq7uatQPGpyZ9Z/26D+ks6MtTVwXA+caJg/wB74/Kn2GpTgg1KY6chTNdvSIsRAgcKix
b4QVpoR2GvZKd/YxFcNB7z9Ps8YUie6yNrxd25HPHiWTDvdmXVwqVVbD0mzG/rVRTN7nGhFGoKRk
p22K4e9/0f/6HP8t+q5u/v7Y5U9F6GdVT+AlsfqXd/99H9wF/3v5jt+/4s9f/+9X99uHf/2CP309
P/Efv3Hzrt7/9E5QqkRNt913O91hPc/Vf9WVLl/5//rJv3z//JSHqf7+22+fVVeq5adFSVX+9o9P
Hb7+9pu+JIb+Xoe6/Px/fPLyXvB9//F/ZP5efv237/h+l+pvvwnd/Kvlu8TuayaxCS7///aX4fvn
U4b1V9swMdiQ1EzwJxEuv/2lrFoV/+03x/mrbXHlkUZGuZvJNfHbX2TV/XyKH0iyF1Ghjquh1tKd
3/7rb//T6/LP1+mP1a3Gn8N7bQunh+ZoOjGitu1bzk9C+h8uvdTKYx/hbhvEde3dxpZ35ROgfaaR
/kjmWBkgWrur6+wrdzL3FE6qvLSzoW0VFXsDI/d5YNhaKfKKzraGnHLMGqz6LTL6okadSlXb/1/W
Fw+YE7XDM0AeKGk0rvEvSTSEGjkODVdZkClzOKIM9eG7yUu3KKbHTkXmzxp1S7RxiWfYDIntYL93
LlnELhamtrVHyhL84fX+x3P6p+eQ1+kP4TjLQzIsbSnj9HGj+P8tAHmcMXIMQCFQgYzvNLxjPfcO
jadf23N5zYrav4rePZgx/rIi6h+F0+oXbD9PpCPsxtS7mZlvTAPts9OdatFOQT/UBFLE+UkWDvjU
RCoCDrD3/+FxL1lL/1x2lsft8oBdy3D4z/B/4sT/8NqjYclIi5Ni447Gbnba8rojkmuBqJtXegSC
wckfsGCCTrloCCJryG91i2VJr4ACwLZXMI4Qvnn3sCSHPXTGr97xz864FKKK+TS08mVKhul/aOaz
vOXG+PMDN3QHSNrl7vDo+NX+pVYk7RoSj3L2Y8Xlu2pzG+n672+i0lKHCdvkPz80uYl11pY3jsE5
gj2SfzbmTKS9kyPX/f17xchcsAQtrYCQTMLq1XgqUnM81Ysj6+dfPx/7eVfVKR6HuCKjZ/mSn0/Q
HT9YyXxNQE9yU1dte63LI63y6Y2/vPn5sIkcCrdU9TH22qsKtfmWSV+75RhawlYUt5Tf4jujvMbe
+2BbKIPkiTOavy242G/9bEk3mwkrKXUwHo/sDAK/X6Y5wmVmkK6KoY0z4xgiffP7Fz2ZjXPmKWNH
hiLNQGVPwmfy+/uanspba9R/NarQ97YruotMYALLGfW7jGpwr1H55GFk7pFgpPpM21+7slS2RJJU
DaMTH4v8iEyRxjlOetyfQ0frzz//YrEDuh7Dgl4CHhwB2Gg9PMs/jopgUc/XR4pwyOweKa4jZ1YZ
ZNriXM6WN0Y1Nm4AEuSgO1g+0LclOdO594wSpQSwZJ7RMQtWK9RRyennjS2EFYC8IGGVsXH6ye//
55veBp+NpmvZtPI6UzBtQhTPJqNLIDCUvGnGQxLr4gWiZdjjTahwaPBhgmo2yuub50kztX1qfuNc
1TYdfMzTzJ6+jfIepE9zyifRhITk0122m5d3maLDtS57BBU240zYmmdQV/I8DL/Z0UEk7yPW96ta
pncMb+r+50NF4QKtZk13+nlXBy86DHhtdUksSDrN411olOPdgKiK8L+GY9nPx4qCMPTB2vy8Fy8f
wvRL5MIcTpufb2jzxIHGokEFFvKxtUiS7rVc3Y3NbF0V4/D39xQa2qM5hc8MrjFzRjTjvOLwe6pj
fPPtYmiM+MWL6uqGGjXrSmh4D2fLvoQWBetF18XBz7uRplhz/5Oo82iOG0mD6C+qCHhzbQO0NyQl
jnRByBY8Ct78+n1oHfbSMbGzMaKaQJn8Ml+u/0II/uNxA87Er9ceR5njTpnrcy4XRRZ4/Uc5ipCb
qjyQs0Ss02EEnTJj7JgTTMnAdZS8jpuq4eyvHy+AHcaYdgd7h1cvjmFKrtUAjV3Hpzz5TnGec0bo
pJABP9WdO2AbWjOs643Mbbm2d6ErVkTw/US/tF2GQ1V12Xmh5w1SlbVLZG+/FbZPD6RsnzouAurl
kQ19BmL8UuRupluFhARRa5WW9nXSv4564t7MzHJushk08trVrw4wUzikpdyPMpVf6ITVtnaMCJM7
nXcWhzKNMKbY2MsSR9hbx+rL85waq7Vz/Ud9xt1CsXERSK81rsWQvyHiMupW1Q2wTL0DKpmFtR5H
QenizJp7brjW6M4MZBiQ2ggudosdmBH9apoaHJqnctwBl8iu7UuzTto0g1eAJHB6w4Kawag2yRxi
HgC947lnuuvuRWlRd0muMdWt9oHgKA6audJcAOm8+8ox7nXp7vPMKm/eAm9N65IE0duDOwBnRbkR
KoQ033CJ6W+TEYdVK+qdroHPxRo3XGNlXTLbf0PNrL5mLjMaeP43yTn8AQt6naCdsuXRGoA8R6Yq
6ZhlFFliOlpISkaxb5Cz5tqERL2D85dvOtWhbRuHOKEiZKriYT9jXaVAUe2SscDjrpPIzvXil5lY
f6o0pyU3URdTQJtbR0IN1wTayqkiTSM8AsVs9I8qgmLSWSYtDkW812wGsYDTs6OPhuMXtf6oR/XN
JyFxMCCjEJrohmPcJ+MBfjeWjYGLy9nmNgjKJZl3c2Ig2xH+Zh430DpdWB/a+sFLsOVRzaHWsBDq
fh99RlRaMb21PxpWpDqHiIll9j6W6fxVm7PPGgVrb85AkOZ4fTyyxTllgx5MrdNe1VC0Vy9Dpywx
w1ALafysiYjglMeSHeVcLAjm/bTE2N8cx3zwaiQfrw+IbIcIOLwfzRfB7FklV4NSxquL0/FaL6NJ
2Z1hfdbztHyknnPyJiQbvR3f82m6clmiuX6a7S1HRihqC13BRZIYBzGLN7E0If2n89MZQ7GWEUYr
Y5IC2EPM/o7PQ+v4fceDvFZ9zqS8v/pprd8igzhRZU1YElMHXDEaKj77gazJ2tSij9oBfulP0Nwo
55gxrxWx3SRtxl9R424bU8suOqyvxjGtQFubWoYkxJ22PKpxbp4DAkTdQXSKncFl9rZU9naZ1/hs
r1FeSsCViivgGmgsS2SfDemDdrcrjKOtFt/a9WPmwro1FRQtYc33uXIdVsrpRgGzONbuOASpabW7
yidykbn5fIgcrlu5BXp8xpYYYe4SU+8+fX+Br6qDTaMNieEJVnfYQPlOrH+nYfZRfpcqQpJr5kte
db8YxRLmgJEB7hub5EpIjKLBAhLuKEwfDzPHIqwsZRNUxZ4umjZ+g2H9czLUwknGnM94bIijXji3
NueKIS/JOir73B9jm1TEImp/UxnoumPXt4eihEWhFTnRdrd/IMoJ4NJgwgSYGqJAkxfqSU+idfka
Tb1kb1duCMYs25fDqL/BNd72XfY7i/Xkio1jl1gUAGwyTsxnVwftsGoYvd49bb0jEZwB7EoHBJJq
8f4mlege0XTh7goif/4vdkHyTB7A/ZyimkAGc87RHL4tWVKhzzP1kPRHL1NcBbjYGVSyBC9OCU22
Tpb9HA/urqACdavV3S8/kQXpy08rXlaRwN+BqIVbgbLmqF+agWU3RnHEcdHJM4S2SwwYGkI24C0f
zzRuqJLmDlamwhyNbedV1qXjhWDSso7XktCvK7WlCMy4dJb9dfZycRZ1+aW2WneFaOCipu1SMjgp
dblsBR6BfYRPHNE+eeazoJS3ZanwFJUKXesHGN/uI7hUWncGGbhT/pGZs8e8AZPojF6L9dlsr/4U
/ZU16IapdftzH+ufpZNQWTTj+YH0ulGWfuNyUp6x/NKQDpMriG3sFrmLm43SBGXt+pK0ryjtliLC
tdcTYjFB1rrdR/XPEd+LGNT3Wbb2GT1ptXATa4iLaqaUdo0VpG754Uekv+JpQM2jOdhwl79McDN0
dcDFZAFm0JaUyXPGhJXBAQkEv3OUsTuGeqveMELyzmLExfPcH3FdattO+eVOX1+CATj3nsfb1pU6
C6jFQTvXv5wGeqB0kmi3OLucAwPlTeTEy/XM2MOSHzm5FinYczKE5/Va22RgVVSheP6qq4fwdFrG
IdsCBhx24Aup2RDuMZvwE7+OFd16tkiswMtzCjWjuoeMNkbJKTaSJ6dw7zZxrYbYJry7XPYu8Lwf
Uxz/9MKCfpu7GsmBuT7hFDWn5UnFfbu3aglJaVVFB31uD2bSf8xYlNlgo0vuD82hasFQto6ZbWsB
8u+1VupONu7rirUS9g+dUx7OXPoQdCx/hH/+/0ETz4ShMRXbaYY/JAcVaHqUQBamJ8iIdBXYnWOS
AuAFynxzOciMBLFq4pnj8PiD1gvngnv3A+5tcjC1FtCfOz8mUQrsmXuA1+MbfHsiL4bhhCPVmXXK
OCjCDrUB6/rdq6aJiDSlSlNBFIkQAzl31zQfDMS/J5F3qF3lhWpdf8cekJ8Z+3kS+MV8ZejQXJLs
aituc1jFuiDJVs9ysmHvNu+Cg6JF9w3UOvz7uiW/WiL51VZkdBCMyx0oe+IsVvuf8kW9xwQLb070
G81S/FW4nDrYNPAZAKBjiPBeyQjBV4+fldWfPYMHP0EKC3vRfFNNl4SsGXreNzeQpMVRpennazsq
+sG8TjWxi26qTVq97LuGQQmmxzgQ74Bj1uCj546PJ5pMGTNWBxXz06LAilTx6x0jUP+M6AUh9eQs
QU3l9C1v/WJPquE6N0St87I8rSzMU1F8M0aM77Akf5ANPvtJ351kmiHm+ZK5OWCSbbbI9i5c+b2f
C5T6VduP2Sn41YPoGuNxpdROPDId3ueDjRYLHsyS6PpF9Vbr6r/ZkN5Zi94wI06cPulLGrKaQG2O
hzpux+puzxd3/ONY7fLdTv1TasjL0tsa2DjQ0l2btYe6E9bNKZltoTfEDzBa0I9UwUjS6X5Vwq9+
uV42nWVq9ZdXNV1lMz4xJo4ufpZigGbPwKNO5VptM52AJtMM+fF1RnA7XM4UFUF1brxLFMVk/ikv
hUPxXrvJHGaejcxLsLekd6CjD2+9CIrJic/w+5HxW3WaloiJwuK1vDCg5SDD1Qd3aUn1GG5YRt46
yg4cmlC/iqQHYSpZcGsVXTy+kIc9lN4mrgYRVjHWPm8eSn4lTti5jne0qu6dO2+CfpN/AJve1m5T
sCBnYAm5u++NaskvXpSfOYw125669WtCacm1XUYc0tpIsJJs+FbWLckg5n1n2cwoEWVM0rdBQJq9
3v4qbAuvn+s8KBl1rtImWjxEPXdOYqJYkUudZtMBaciUxnmO1Q+Z6eWHtJubnIBN4quaLq3mTTsr
F+GSWSZ1erw90ALVWrATDIPTHMsOxm5vFP62qknGOwUT48G180PSkXOu9bfW9jlT516AgRIvHlv7
c8RevC9KOlAASMUXIge7pKWfmkT0sqsgM+ytAvAKKfbsYpKEXB99aRTOo+iwjZdmDHa3beJ7Yyb6
qZa6eZx63z7o2ZcWYBXNnfnfvrFoWFnfxS4nzB6DOJuWpqWiLnl7rYBV1mFPrXBHO8YCZlpf6qDp
mmIvY+8ruFUdEO7KavfkwRSme10SbH51tq6HjUF6cfa+V8ZwSscIn2OrmVcqnE+DKOllKbE0mW1/
Uga4jLbXorvgsaglkTwRO4+hU9qpVr/LqfSeEai00en/NnGj3uBZUgY/UYRcN1IdElJ8oSmq/mRg
FG2ihGBumk1H8jlTYI6oQFrLlLVez4OiX4BDZd759aHHDAiBeRFIqNCssUekO71OGEta0oI6gWVW
I7J6zk2H7DhcQaabCDkNXy5DVYju+UdeyoWcjkPSyZ4L2lYoKr9qKZ46UxNXHov3JJftwZF69j5G
q5JQjE3QVEN0rjKNxoSM5RnT77KfzJHn0Ujdazbwh8P3OZf0Bl5lS6yisOc83jmM98k3izLakLX5
OtTvQh+jf+2WjLDpzqwUZUV+FIXzKN8d1eRHVS7X3JDyWbS6eOgNFRNFbfzAF//LELb2U1+6sLSz
8llk5rOa3OiAF4yowhKp97oej6qTxGBFVRw8ZrQfnVyxbUtxfh0IIsBk7AKsKjkogLHMr/b695+p
vKTYK7bgw+v+KZPd/bVZWchip9qfH8bgGF8i8/cUAUmZcWF/A59zSmaTQTiVnl46dOemm/NLpZzP
WbWYo3PwMo1r77CgRYcYT1CoXH/cR8KyAhX1b2NeFLvS1aY9tgSyJkv9gSGqPgrFtLMzyRDG8AZO
j9fbQl1AS7kWnXdaNlCRAm9YixN3P0Ze/G+pdN3qT1vZN5UXXFgy6wPnePFhE+bp/Po4C06S/95M
1ZxrKepr9JHpoB7LYrpmNmEmzXK6EL+l8cTdGOqClZjjdHJSXmU+Sd1se8C3XZVrd6p/ToY0UM1A
9bIJ09le6gQ5hWKBwWbIxZ9FBHjGPjIId+CZ+tEjdbH/W9VBKmG905IzMkdrg9nuHwB5RW2kVwe/
zIYYUxn6MZxDWLL1xsyQoP2h0s7zl65m7DzsSG7PW9OI5zOcbvxGMVpJnw0RP5vgZuK2d+k75R43
JTmfEtv6xve9iFKeRP8vs6nSmCo06S69DUB5KOWR/QXOPGZm371Wqg7xO7inbulijCcqyPW0uSa4
384aBkIki4n8Q2U83Obra+8HyEJ5HfZ6g7x1WftR0OTiDwdlLpLRoxnRUrBOtkiJaqUDjLzbom04
qnNYgjWm3bibcp/N3l+HOwezD01QUodox9rlu7vOmbpb5xLaKRrC7NJtBXZBesC9kbIskZdzoKE3
A/JzAacmggDkqJgIljJKbjaOmMzIfmVN7z+c2ceGCsqt1tfaupS3CKbEplpW6S1rvHAhu4q2/j0S
rjoVGlB6C47zgWLAX4WpvlW4US4+7QunNCWhWpHX5uWTgQLE8+GWjCNsuMfp6kdM6/bkqdE+YyJG
uFqK4cMfNBaFZLiMpsazye6W2Lm5W3LD3NWl1Txjja0wk5QGeAVXgCoOUPCGW8N0FMqmDTJqAErB
jxvZx8zuL2YHDbqMqzrkxjrfXx82s8G76X/yfQFqwd23s/V4ppyUC/LrltxT3rXVe49Gn1IOvHRr
CecYLUf8D9S5Skc7m6Iwjk5pB3WLjaT0pBmKOHu3sJ3doho0CkN/+CgVJMQNlmLM2NQD7BxLkv7E
JYhL2rPuWarnBOEW4xTRMnMi3/dI112+LzCCNID2Q5SZLcc881Y0g36T1jAeZuZWSmnVkbXdO0qd
80Hiyjr8d7jznC+uQXme1QPb84xWPjTcPxgHx6uguiPO9frNp3Wionf8rZqKr201eJvXukW3y00Z
S3OoedpXO9XavZt/xQGchKhy8tJzzscAQe5j5/hWKFrz8/+HJmJDsNJhIoPeJjICePUTO8e7Odzy
sjdWEJIfTJHrAlDW+6Ncp/uTTd+YrtOTlllwC7Gro2QC2F/FHcpviarI4ZGlvXuuk1+lrT+4V1sP
Rt1NEDNz2k6dwYvBc9ng5ouL9LeXd4TXoyeh/RYMU52yTrs2AoKlXZj3KywXY4oExBfhuHADppkE
lmU0zqWw7DbUSapQrYlegsP4LXeavwt+gJNY6hIR4QA3QuvTLz0HUpQviUBK5sbx4uQdiKzajv4o
du1KckVWBQLhVadOcyPsvZa3G1Wbn1OtuVkRSMOWQopTlgxR6JgzLS3EHkI5FvWOh2QEQJ0Up3gi
LOwOK/2Xwp28F9fFqlS4GIzdI+QGCjKfWtdoB82SHQ2nHfiA7t10FbcP+beM2jfBLSbgvwKQtouL
GJVEDzLTWUIKK82zDBJtl7oppmunN/ZajgiSQGe6ulhxeqU+VRz95Of0Do7TXLDKDsHiZfoNti49
XY51T6dG+9ostk0dDBqjX2IXHwsfN3GahpHMAP+Z8gfgEPukUaC4RKV3rcVyjMsPkjbtxR9po0wi
69IL8KZ+Sqtei32eO7T2LBabWl1RcLCcooPhQoUuF7wIUo95iJIsCvLy8TprAGYr0bGi5eH2yyFZ
0SkAGLWdoXnp2zjcx9gC6Sys8s8bVuGCm6Yg+tqvczBsoYmX/Jip3ggJ/H51F9M5KptgbYyNIspK
a9MIpw/hYS6hk3s/m6R4YLMLpFlrZCO5dvURKL+h0msO1061Q4Nu0f8X/F2e055HsxooOYFxRBTF
hRyQdYeF2XYyYgVLmaqHOKjBmHa9CGEKNctwmkeqzxTSWm70ezNPl7u5TAJrCvYlp+rQSAb8fjIp
4lvXV3dztgKpN9ZTX6s/HRBFFe7ltsVGPRKijKmRZhQCMNMAOxWaY03g3AenQbsEERHIRKDTdGIg
88Tuy4J0wLxOhn+oafFucPeMHUSVYXmrqTmRcN8u7fyjN/qPyQCrSJ12D8Zf6wMjB2oYF9l2anAk
J8TpGf8k/5EYyDBQOzlEQSZBJln/Pa2b5V6HIw/HL+P2J/PzmNkgg1y8Swa3LQ5XdvingXa/Icmt
7waW3SAekDSx0g2IOIjDiaIrUhVk96XD7HDkhn6WVvNmWTORRc3Q+JqzH47jtftqwJCKdgjft3T0
K4VXZL0LGJJz6r9lDiqbNYKxV7aRoAquyMfcty5TRwo2XlV9x1j5Id5MKkV0tIMvlH37GWp4acsc
QGIZhSkT3HRIvaeX6melbaaia77YIMKh28ZZSINoBfK3HPeNl+OyGrr21tXMEGWqRzAoxpQndkF0
qyNQvEsB/aMGQDjNS/SYqn8nyomm6SUFxa30htxMctRwjW2zRtefqm6AXcz0882Y7jn3X4q+YfCb
XFpuvQshAFY0nPnDLD9FIjVQoQOgFxf1FIQkdeTbHMDyAQPdtxEgKjDg6Nm96gTNgRXB84C0fq2E
Updi7bxoJ8yIZd4cmojW797vaY4f+unkqy+9wHDa8EAEjjMmYYa/45621rtI7T8a0X0aMfsjnZUm
b5p0g0lJZGqpc9IZO58wqj8FbsU5KFf0O+ccQuG20F2WOK1+1E37t5JjRtPkAIupSE/AwP7QA/hn
qGIqGJL8VAEw6Lgkho0kcVNJY6f39niTPnSotoMEW83q7AuGhb2yHsUSajqJfpV/rZGwuKkk4wkb
HqEyElsnIAzaUdysjmi0VuqnYaBuMRajfAMjSt6hzoLG0YlqgxI7JF4UknnZvVQHvWcGZzmCVdoe
z9A+tWNDSL4dLB/TQzlB4ZzyEC8HZpemkYForKMBsAsscu0G9My5SP9UmTMEm4k8Ys2Kivx7M419
YNqA0cwOVrVLgG1f09D+bHrieXR2gMKe2g7LMFfPtKv2i6lPl8niJAQuQLq29kPUDdpp1TwVavCm
RboH0pcXB+xz00nPNX9D+UEKS6gjZhfROCkWN4JhQNW4KlfqQw32vGkKY9sUg2kGllV9r9wyOstB
PCNXIpPTwHDjVgIXgzjWHjEku3YGvy81t+cUfBAgbWNYdaod/SJduERTc2CciWyhofANw71kkngS
mHA3RJK3AgMh07+eK5cBFIc5aM0lJXOfiXcard694ydagczSOgOPFHuHdm1HI6W7sRQ/al5+G8q0
uNYJHg0NbGDAKgR2b07uhlHeXVMZbyP1OsoG+0ewltlwlkvWdEZtGQGGMz3L9EhUFQXbwDQ2UrrD
tXK6/6Y2hpraiE9/suqd47IMpjoroIjaE706E/3wCRn6IjqqFZdoJczCi26VgEHsvM4isced49/N
g/goQnyrnVISVvMd0U3/5jSj2NJJNvHN+JeG0ANpLljFLioUnAC7XrX/TzvXOXguMHeWwQaOWPTW
3qbHdjs2cPZ0hMAC6sllLmCliXF85w+p8e7NYk+jiXZaGKnSvFPNJwqqAtPl2l/EnOwlXIzXDbCR
xFa9TMWhKhP+Bm4MK4AquKGWYeFlzbEiwI5wAisimgRlvVjBmQp4PbaLsWELeKfyWH2LnaoJFzSt
HT3CZph3cPKirG/fkujK1uVeZK7eE+hNdHCo9M3EC3ZKvFoclrEd18Ld+JkxygWsvzxL/N+vO1OT
UuZUyZHd2TDsDdFk+5bM2teyqMovC9Z1a0awZcZO+kkNz8YtoE7YwL8ybpiP16kln+xgnBLnnBmz
Bu470/BWjz0FQS1OCzO7Itq1T5wVdMoZ7rGwzeg9K/pwzp6ptD77phlvWefTVxHRk0vy8q66QuyN
wYhvccVSSSnX+nT6sPhA1F+iyYSwbok3yygIQA6VEcjEeubExvf4LEjP6w1RWC5todlLk19EDC14
8u8xblMmO3IMmZ5a9yT7NkhokmnT/zRSme4Wo2thfjvVN3z7ouzfbG2AFt4dHVvRVZ0DFwH4AdQx
zSOuSO5/NpLcY2urxgYBxynGZSbHqKbqHn697wv10a1/jocv9NSuPDQqN+HdeWkPCVzMm1HBMo6X
Mr/jIzXYcxinzz2V0f6UprSZ0R9hRywzSOSNm7yXxoA4MKkMHkTeUisC3Evrq+KeE4vbtIqTET62
dE9GYq3NrvW7hOS7iSiQaPNh/o4weRHVp2MOxTFK5cOCJkBSLYg8isBFGn8fZTV/bzu2C1P/vfbB
gQ2KjStYH/2KYZbG0IG7RTyL64i2v/HjvkKx8Oyvfj3oW8YGwcKUNiyQFb8Mgssm2fuJHqQiZcqJ
Jafn17S3hlILqk5DYACisF2gKGwgF0z3YiILSPaCVbHEN+Is18mmZM6PRvR5hBoaoaN4p2dpel4a
VHNuu4WWGTvVqHlXqPnS1EZ/I4qwm9rIuk5+jFS8pAeMuOmb6DxM4Xg4g0xp6SVu7RL/9vh30LLx
racEN4nz8pj1BngZ1//l4aZ6l/FSgMadaFTvqbLM/A+xMHIAnE2pt0W+2oS4/St8CXJ1JJMdEryB
5oKRSjjUm9VDQqZyHS+1Go5zSVMKxBsBq0QvWdOd+WgNqDgZ4N+AaF4RGGiA5K41qAGCemGrp7+E
KrLqyIx2PBblYBFnrOCdx/SV+utcvxuAD3yoCQKb5va/52jW30ufeFebDW8M+vy7sKB1i1QVTG8c
cc5MOV1ccnvOhHdQR4uCVTMPZy83cKdMvmvv88VtQeqoEYO8hh5g1k+wB5uoacTdZf/jRE0PRTQ5
zTd4nvY5ybWj6ieYreb8qCPmlBi3M9IZHPpYXDJoSwCcMyZEtzmnhvblEBuf/dT4JxMOzK52K8pt
BoW+pHOpT4beCHMPucmmOHmT+zwgQnfLEBduQxByQPGBwEyLRu7cXiOdtisFFHWGuB1wiSLK6zvO
FGxT/WLuEsP7Hbv4WVou24VbsLFScRz+08Ix7P2dVrF3WT8wMlLiN1bX18O1/HMuUe3jC8O81A0h
Dj1mFG2tu3BdgWRyXPAXNXnzo2MU1c0chy/T5FNGSE/qqUVHBLPFqIAgCO0eFRcLBufVsWs6Yzdb
zB4ds4/fSQEVN79HoXAXrJyTYXsnz1WE9nO6cvHSNxfXsvJz1SL+0l/EkAN4UG1Dqsa9AuKU97GK
1qbNMVEMXsfhPWtbzDCcUtZmcnvWkWcNuGqvCY9d8j81ZnEg8t3sXvKHGNNufUYkJ/XcvlEZQYCv
ilF02CHhAYPj73AX1owUL4myEJ6E0PZR5XEX4CLbChBwGVW5OyMfnSu3kGOXJtqZ5PxPEyi3OdF9
I6KqPBZxi8tjbH0KyK2TL4idEkHMD5PvXcZatBCX2ukI2d4MaEPku4Dkg4YSO5+NK98Xuy8CDUkl
zBONs+rsBpVvg/iCZh3DNgz8zvgtETbGjSyBBboMPxtTQoLKNC0YPRcAt0mx7jKa861wBrq7E0k3
clo/PLgMR4SM9tCxmG7zfvRPbdFePCtdrrVdfSiElFzWhKg3yTpOL7jZ9JT9ZNFTLfpwQRA/5ywm
53HNpHhaDWeztJdrC8GajozsGZneucQrGRSEa8fUfEKG/RxxbnzGeizJMk8e436HRcSL/U2TGk1g
pRRiwPCBjetiuSy68s0oQbfyqwFvVfT5g9FFR/B3skKLp58aP3jQpLaPlgv6SW/7NBwr2lntjLCY
5dcd35X8r3e4KLmdne4ngGymo+CL2KcSNfMKq3MMGfZXR92dLepWsLGoTzGVKWeCuLql9TvRn+xt
dKfDglAaYEyzyMrmMjBYjkKdgTq/BXrMRv/Qze5y8GsGvHZnjECMeRb9HvKGb5fsVOsB24lGRUos
McgsjeEo9PifZM6EDGw3HYpbnT88iCcMZyWw3tBwLrqzWBCciaUQ771EC6dv0GUZniRnx25ro/ew
J9TO1V33DAmOfTctw8LjkNOigKvOMIY+FGVtBHPM71BYpn9zsuYrLm/t3/XT7GFBaBYvUIPz49+P
5CPyQ9QdmZUdePDjSwWnjkITPNYDWxgD83ZfHhBpKDqbh2T3r7M7xeHwOgLaNrpRQSyVdbvdVrp+
e2mwph4NO8Y6DvaVxTlS43Ct0xwjRKqeXUObgfPf6wrYWvxdnSEbL3rkZKRBGSW6Un1O0fSozDh+
zCvXb2BgyQnOfu9Kzh4S+dNIKdY0RkTlSWhvBPbNW6Lv/VUptlLGs/nM1C5xdG5KgwbgvNefPVfI
lAnfPvUyKkMtuH+sY/XWW7XEhmNCaCZsP3OHrptBLlVaTQdCZ2+F6hmdK2kAs83InDszhQg2hpM0
eyik7PsQiw6IsWyDqP/NmYLc2/rBXMPb24IvaFu3kRvOpSeu2KXqSwNmBoYE7gP7nYNXYMPhfYyV
Hhp6PeyzFBvRyybh0Dp+bkspHpXU5q2NOy/URImLeR2ppjzPZ1ofp92s8EDN63HAcfFlwKvn3VCr
3Q/PopPFz8mnaTBCiNPzHAMb++x3ZGVsfDSAuSp61JXx2245q3ceUNoaqXVDbUp9K1JCzp41/PgX
/9JM+4SVMDr7JBc3ObOnUCS0gpXlo7SjTxGbBkhpuJAAWH5FeHUDuWJpZ61HF2H539qawq9U1wOi
NGGkxTbxloONHj2uDTZf/ykvaBYzF0QyKhbP/N/hXbrlr0Vj7gYJtzjTFsZRrurxWWZh3tg95hrN
P9p6kWwYQ5BejdPo0Mfa9DAqvM1eBsVrekZr/TdC0wTgxxBbevisA1NB7dYnvI0vzcnIUJ2FXvpB
Wpt/J7ofJUrj3sNyAURcdy70DFjEhGuaYD3Vneykem8NYleb2Zx+96Ueh/h20M7mjrlD4bnWJtFA
BXL/kOdl/UhWr5eo1ZvOFRMDPgRDTD7ys0An8Ibyhj9v3HFl4orh9XPQIbsevXxcni4hRh+OmLQs
73O25pjBVtUG/+Wta19V9FsvpXO1GhYHY/3oTQB/2N/jDwhb3qGT0QrZoBDe1HnPXx8iczFia9pd
Kpdm2sqhY0GW4+FlXEyQRjeWNfpHnCNNYA4a8se6jiYNTR4ZrQVIQh5+Z1tbAO2s36BnjdRONBiw
yxl/oFU9TQ+FTMXvsc3RPBHAZWzrZjt9fOj6ctgliA06vPKvDurF1u/M+Gw1fUeLkwkLc266g0Aa
CSs1Yp2YrFO/uEUoNYbtU2Oj7XgVNTwGBUi6fTDJ6UO9qI3veUfWufGiw+So4uAK9hg51O5nP39i
tPsJ0dDGkWNYT99k/Ko1PaCheJiveYdzeZ4UP1fKJZlt/ktr4tAoGcnsmUA74WAZoYGxC0ufTU54
RICwyim0C1GEg2G5+wK+02mp0b51VRAc8WtG8xBWNgOr44MoNr12Ja7RaSyzcEI/Bzi0rAsRxBES
AcglPvWHi+2M10G3n73M3/NF6kcAPqCZOyo9UwxzGFtIGFZAeO7aqG/aiGnO4tp3xwahisNxOsLr
pgakaTCEDdSELJYpTwmYUBpVU3Q88JYfnDL1EC9PFvYkWfFr4WWgMM89ksJbeGfpdHENCmL6esSm
A6PwbM/WN4vH8wuSLtxiyldgGtlnYEXZZbEzgKNrIXM/pSN4Vs+9DKzu23Uus1fu8GdMeuBYtr9j
zDVx98umKyeJXZqCbtv09v517659EV3reZ5OeWv/UBmRUiAIzjeY0RD/0xqXlR09DL8E6JT/oNGE
mhWnEscxMe5MO+e3fAGKV5XVoe3ZhylOGd87af9dhGu+WxiRcBJYf4vsC+i57lJlY7SvDOe9Y0qU
Dqu6lHoQfa557sR7ak5aku4sz3nsRGR6/ni0gSaatucB8u9RyiUXmoYHYMWBSQ9RKtQazTzO6Nx7
1spNlwi4W8vKGObhwEveAWb1+iFA6nEDQzQ2VvT5J8ODBUMFNdbThGND9yfvsLKWXgNhUFyHgZOD
kdXVTcRe2DoC6b2ZymO6ojyzaUrCPmJ62EzMM9jDp4CJp4ZVMAL9LpfHZFjT3cG+tMUS7Ibcfags
rzP9TWBkg7DzP+rOY7lupN2yr9IvgIoEEnZ6vCd5SIoUJwiKkuCBhDdPfxeg+vs3cbsj7qx7UAhS
Elk0B4nP7L12F9JuGIh3v7flrN70HPOh8TTtKSraF5lZBvRkoPdhkDsY9/ew+dQ6sPLxNbTKipfq
NJ2mUDFgdf0nfF2vyUTKrzSKbONpqX3vMyYs9EwvA9XEOTTkKqtHf0uep7jZroXZdJbggCWtb2CF
zVc2hRDTIipREutu/EfP4/avfk9uS5dp3XERro9NdbYmKu9sbCL4Vyiz/jSjnV33F/uFLInsEtK0
Xzqy/CCvxtMG24B+kUNXYljtiuNy8OtzTAGr7EsbIskZ3OIWufC7ZEHEKcNNJAduam88foarZHmh
1hPeEbazJ2g0xoq0m4KmXPi7LMDrULDvPv/pvVyOjCSaIP/A1dzEicbvdNDNB69HhsD/A2iGY9pw
BQBdVL0LEDqpSYYHMQgiqN/iPKc7B3D8uHTCEfBwZiqv/IaKc9YYh8rsyWIlG3Y3tjyFuwmHxASj
nfCN1nsgT+hAViqaiByXRBozcE9DeCYVSEWIu/p1uSDZA1KmQEE6fkFIomyG6IzoDJnN0J9KmqPJ
9A59F5YP6AvCGcjwUZqRds+T4CUfp/6kdeBpNJezoG/QomFyfkVHDh7fLj/JESeO3XDJ2zQZbhMR
wLfQdJs4Nd1smzXDFtpRccxl/cMCxHY3a8ITydEWoGUcuCy85k7VfMkDt9x04aSOGTQ2ivDg+c/j
N3tYBMipy2vhz5BUZ3GlBW33bOCQ3ZIKmjDcp7AOtKlY1TWC4N4S2nrZ2IgpuMlK+KfcJeMANfkx
Is4WbG9QbVE/Wacm7azT2CbtwQi2YQCVb9akNSjElrayL5J9FCFJD6QLbmF+C8ZMfsh74W5bZSCU
GUrmKURyvPlU87skaUrmp9S1U3f0Kq+6eHb0bRSau9cAVCO5AE6pLGYpVdk212a+SF5kAMDxWgfN
r5GQwp0kZvv8z0sAJuqcBJKc2Ugh4pnnDFUyQeJc3lwuSCXANcqIVE2VbkxEC4+RHlQPCWYW5ebj
zW7Uhi7OOmR9/WGLH12iR5+9XZlnQxVi5ZTMNaRd0vn7/ZsKQHn6LaCskH1yMSXnPx1b0pX5OVN8
W2rgNOX0QVZToYo2Oodonrwhda2R7GZd0D4d6YsmDg5g42OBSEOz6PU5tZyN06vh4KYh7CNvDrYs
m4QNCdiYWKJsidr0NdXr/DGNoQ61rCT+9rxQJhA66L2gR7FL2z8QDgFkqZPneL7gxIG35vYWGZlV
fMjn+SyYsuI4zmJUIE5yhxjvp64xnPD8YIt7nSY4rL+rmLF5yGpzRUoLFFh1iYA5LL//ZTwm7Fae
O0/feQQevFJcbOBoDO+4n1ZxVr04I/OoUIT54xhl9YM0EbP18PCc5KYyXzz2tdIfuxjA+IiAuXYN
hxJqiG8ycOPb8paWgGKxe+ke3fbqSKd8Cv1kvJq2v4fay63LpAa0codOVrNOrSQID8IrT1zNYz+D
x/JCgoqO15OLRWjsCX84ygaOGUXo3mlwdOvITcpDVifYgIbpRkuucQNbDJ9Sb88OOgASG1ZXQDmv
AQ3fGA9YTTvG4BqCEA3mx4/GCa5s93bgnevHFgcz5Pv2q/W4ryJDsZz39YdugkITdbq34/UX3hYm
hQGCLFXBvWu16Jgys3ju0yA6w92E1xrb0E0NNO/17ImtU4R9SkBpkPMpKhtKugrCRkukG5Ryqldz
srNTprk35U/BNQFRufujXSP2KjlCMQ7WPCbUD4flhZvBp1E45tbRPMeTXvijkuO0jzLU+kmX37NY
tMjm6zumn/AIF7JcFZZESzDs66SAasSW7OjGrAEUwSsHdLfDAROxB2DQaABCVaj6quJY6uQTg2/M
L8i897OY/Tly4yfNcd0n8LbmZnkRNX4swANlcGXyhPZBIx/aCUmEXsxNkxv2j6iLuSVWVlBV7Di1
+t7kYXbqM0FWatnWO13ryvXSnuidS7FgojdgyGhdU6UFlxAks0u1cXUC8s/dgRKBquuwiHksBiYr
u8wCdK82Uhy7m659FvwascfQcrvZI/tnbfvnoWaRR7KqUx9DH7PV50A9mOiAVp4hW7kSLnc0ErNI
d6xHjMHbYXZ8pWUrn+tq1bYj3gnb7iQMTXS8AIhQ6b4mOFH28Grci+l2LvZQ2D+VRjB8pV9EyQmP
5+vgOHTlHbS30QBXF2rmTmO9i99kvFqunTwkbEMPNEw/FFyum+6RCecMs6Ur0jFhmi4lKqkRLzVx
NDoKgMJQtPNMVhZ7l3Ldgx9oHHMM7DYx3I39gLmRD6P/LRkBsx6aNTXdM7YqlNTRcJ0q8K8lWTox
W9lzjCjhTGpKwNnvwWeExQO30zaac0vfh51SPwWYEVnKl/W3IM2Cc10D8u9QEphlQ9AtJwEouZwQ
RK9UzdUF63r150ulUDcTjcnuvI87F/IWeEDgawnpa/7GBJB6Wi7G/FaiT5jeBrZM5JxFr05noyxu
TQ8/bboZraA5EC78q2CQCYMhYqvqRXwRM3sBD+MIACh8jyCvPzom+ZwUeR69dcgItAhezNqAXzUf
lQ2Cty1oa16q86zZJQsmn4hHDhkqbZpwLvwCMhNTlwQTnxiOHUJo7drEtrWVk7EvrYgMZt15tco+
wxQrnhlKD9BsUfLwyvE1d6Sc0I51BmHP1LMQMR4CNi9w9Keh5rjxxn46NJGrr8xR79YikmQYq5p9
eK0h4qTjm3Ujnp+/ktvVbq1gEk/MEy+B0YDE5FbHG0qsPUt2MDgsSXgF8M/bQvtIBWkWJBZgBeBU
i0ljxkX0mBa7KezUYzNBhq1TkLlzUWqT80VhvM4KMz5qVv4qrLo5MposD7jVx/NQojTFv3m3wuqu
9ez4Fq1pXjX2EfFDf69kf9DkdNYxqaBD1FYDKsHdn7OIEDfTah6xJ3zVYAnPDOWIJzM7b++T7LVK
o/q7r7Qng/3ot0Q4nzx4nBsd50ONuHidK3HsIkfcmQ+A+JpwvLR493pETRwSzbhLKeCu0YSvmefH
dMwS0oiwoEHcLKqvoTJ2oVYfw7Imaw5q7RbnUXIoTP/ucK7p2K0MwFlfchArIGiihc8TNdjzZjnZ
MndrYlnsXauADTlZ73kTZ8gRWs4LTO5bBiMYTNGwHoK+4IluYUdcqv/lt5bA5NskXm3um3gc7+NA
WBpRtRuDuAMGF91LOhRYPNvkESky1rhiCDbAYuXB58gDCeVP322Lw87WtW/8KIrd8tqZmrOAyMfI
F8yvyxJgqPLfaHbVrpEO+tKSYd5kd5cp0g6g0aczk72vSBK5oSD5rLKk9m9jZ+ZrWPp4X9I6OlJM
kv3uOCsUic0uqDP3qUXjPVBj9oygabZJ7iJNNHxuQxu3NNqZxCtYJXVVdS/64mfso/FuYDntIZ3a
gEtf7DHpUbQxhLN0u0U+Qc9otgQqNFXcPI7zCfxHFYTQ/AsyGyLNwmCLLhxm3KHzW2/rdAubuFp3
fd/vQoy8mFzUdxYL+REUbgG9Nwl3+RACvcLwu5atOZ5En/zQtDTDXAexrtK8/rHFvuqatEEmavZV
k5gaAY+4/8y85dTtyRWYgPev6rZANlZlOoEtaKPshPlXlmJCLV0e7iVo7xbQculwY1ckjpD606xU
mDYXZ+TO1gYMRwmLrH3Q9dqhnsWBlYo1iggoaEKxlML36DLCeUmswLixFXlP0OGmKN721LmIBxNT
Py/0hSngAYEG8RZMevtI77xaHuBVkaCo1DKBkVrh/7RxxWKTuEo9GVY1IpPNADqDNI1DlZ7y3sjv
GJ+tbeTU4QlGOa5/t59xjgOWEYxD3hDF1xGkbsUKQovis2fH0WGI+rOrOsyzSVltIzAO67Gme0yR
UqwN1+OkcJAr+CGoZ8ZiVKVN1m5FTLTGsoNbLgYxlvgxiaO1g19lr8y7N3ryntcJkag76nmbVX7T
3Y2wfxA6DwRCWpPDH1OTVSfcS5r5YlnC9RCndIyg/WYg3RcibGVoL5kf1S8je+mp6Hd9Zkaszp14
JynbLomO5FuJMdgvnLI6Fd+EW1v73umwnjEVv2mOx2yt0J5dFdWnZXoqDA2wISi5daT/aqHCshTr
3zXEvhvpE35bzSsTDgnoa5ozZ+AKY5/o4ibmfZVeU5HQOV49ZLHIjrqnLtUwDqH4EPCoxWfePfUY
jh5y284e+syyzVXHYpPHxTZuUd62WW+erLKISZNk5bZVidmsSL7LrsulsL2/39ItblYs/WRjNAJ/
Pb/DOiUcYH5PJ31yN2SIb2Kzbc7MpOY4W9E9a3US3dqq+I5FhMfaTxJ5EIWafERMySRDAxecPRoX
hMA7rcB34LqU7W1qoWKpHXFBa1vflVaLlV79HMuatGWeTtdYIU+nQSFn1m/uFuuuzWBCIeEWxkM5
HzASN+NICuMydxWTMB4cVnxjxZSgIZNhU3R28ZbxTCUKy1phRKTct22UuBly/styYQj891tMyTAS
cSOZ85x3qY0jduhk1jlopmnIj+hDXi1VDCd/TH8umxrLaH5mMjN3y362m5e0kWEjG4rZnzEYfAqB
8RxlX2F7nVuJKSXCuPKTYt+WfrWpRlpU10l/KLt8TzSjOZkzuyMak7VecBceZvv+g6FxKJghYpwe
dNz8fS9KsOXiVg4QxICvbWr0m4f4L8iMjNBjhlVWgyHXUgwohB/uxNA7b15cHXyTabEsGvPcWxgg
GiLBqYFAzjrdrRh7uSsAl8DGm8WUDl8OyJCgfqh7VowBsJpm5GfuNc4j2K+vkAUNmXEWQiJbUQco
oCEMgm+pbxDSgE+Wum/evGbmfdFkokf8x4nckZW5SMMtw4Bz3CgWUZkNONEhtlqoz8lLN3U5kK1t
uBePfnsXNyI+Zg7wI68WeytBEoaPjAcm4wXPxB3F8paVTRvdHfdlGnQdJDFxXhp8gqQt231lBl9+
HYdbG/3PJqiN8rmirtsGLHYBPADSFJpWU0izi/rz7ddmu0d0hKKiab4yVgOKSlb6U/8MVQkRgu45
T7j5SQl3VbX7WzwwL/NFd8R49bpYF12TQiVwx3ZnN7mJNZ3acrS9cqdI9Tnk3Xhc/LbAKA5j7/mY
SDl86zE826n2NM7rIaL1WlSOqHdt2KF72JJQ/XInYUGQQwZDAsUB4hf0WkAwKeFJ5opyBDgG8Z/z
8bFsaeftOly5TnfYUs+XjmQsOnP4tfiU6DWfMFt2F+mlV5R7eLHQb65KsyeBQGFXlX3m8PSLdq6e
2i9TkeZ7Xjb4VmYzNMYl/ZChEZtb5oECq4pnBXUfXlX5Y/kX7kySQVe6QjxSHCsyjFPI9OuSL+ko
WSydOtjdG9hBzMJN52F0tdtyUxfQmlZjYslDPOmsl4d02ufNh0V07SlpjGBfdoMJSAU8pdO7/YMv
h78vvFjybd+MSAWBPziiBGuSkpxkUp5s4bR4l8VNniSOgJA/v88DcF1EJj2jUv4bxr7vXVaW34SB
uIyJxN5CWYkTyrTBW0cOyaBcWvfZN6rsD7KiQaIw95oh2n9nq+OBOi+qECm+AQwjQAUZJ0OJV01Z
3/iC3ANnD+NYPsF5ectx0L0YReKtCAgWl+XizG/RBW+lcPOT26SzdmtGdPScW2UcGXvGdfZpuZCW
hsBEjnfAdQy8Z684nLrPvq2ZemgUzitdN/tdHmOgmy2Tep2us5EM7wpRHdIFNuDd6L806Bovo1fG
JwdT+p/3mGruYmUyxgDp8Wp1Lab/AnWrU+fkbmN4W/u1kFdB0NPRtPWTQdLDube9n6Q64GxI2vwQ
m/KDhbJ8Iye+XCc1QCzEjb+WlWiZN7fSrcdjo2fB1skJV1r+PLGfMLFhYGIEZLdsBVINZBIBkg+W
B9vfnkZkP73Z7JB0Q5/XvWBr5/H3UAHLw5HG+tkPvJ1upreB396l9Y9mhT0t8krSj0t2FRZnxj5C
c79mHo5NPfbB8mopQ6WIDGGC05/jFnmpEaY/nFl17UPyxXymbrXp7xJeqyt2MS8R2U/r5TQoyoaX
t4C83CbazDkzy3kQ09+Xv+Xz6bdlXdoSXXxkgE90eNRNWOUQ73KkbBz2edtOucz3WP5e+5CYCUvH
mBJYU/9EgNyLheBHxaa6JpKoP7eOECXUjvFA0lTv/sDbjcXTsd7xoT2IAYVkQgTuR3vgjsTuIVE2
GHI4dgk3jEuIBGjUhxQd8NVOAIcpIVKoOxXUztkUj/CDense1QORcJjgUD7YaYhDy7KNJdzv0RV7
08JyMjgtf6+OAUHrWORG/1DZxMcGsMuZ7ncCTkoqrqBiOWWwFOTJyADeCbaBb7+nDGZWtYurGvvi
LHG3YxgOevpgoQ45BbV7b2xGGr5nd4RkivawSFTrYfxw2to7uf1Q75pEGget1vdmnY3HpCcnssor
axdbDIdby/0o2Qb3jVV/GzOaB58d9EH5CgX4FK4ZkwZHx1AI/GfrEhK0aKcSfgdZ72NSJSV1tnq2
l2mmbjXuEG7aIengjrC2TTs0A15Q9Nw/yKfYucFfk/qXsMw5Zcdtd6nGAlQr1C9msgTICG66OPIh
htrpB/MjCLI1T00EJz2Ia4PoZFYc8Uh7XWCIqieKeyI5vJIADnKhv9XeGxO7BjFzfaj6wkESOTjn
cb4s78qEum8wmRK7+LiOHgQNOEOx/gQmQX+qKiLoHeR0sWYJJg2B9+wxYqGKsy5tbz04YUQuptF4
TwWdnufTJnle6hN8osmnzFXokSWSi2hyAdETA7au6fLRW5EctryKLDJtcLqQgpwi/ccIlKUHMTK8
HCd4TXsnlyQ0dhT9hFrCg5hNb2PObyjPpvww6P7IPUWSXjS7vlHmvQ0jC60SzcFKjMPZaT2C16p2
N84yiiqbXLwmaC9JFa4J6fOx5igtvfiXmMRfJIVOGezkrK1e5HLkTa8yMtZPi15eOSYCRoQ/kWlH
7IxHfmituCzy8SGgyAxtD6l/mJKZQiuJqDheM0Ni5tWYdxy76SaJAG6x1YovYqguGGE2tlLjuyji
FyEsecZdsxYKATISR6QVEPV8j72GTq5QPpsNtXrMdp5i7d1KtR9jR982vlc9+QTYWjamuqi5s31d
4zL17pCCtlGJeSl8XOz1qhbjDv3j9wANPhYBLkxt50N5LhuzXkA3jh6C1hR3zcBnIE1STkZBSBiv
ayYNPmtDnUmrQunFM7w35mATuV6U24GNSdgZdeP2p6JhVvYetmJ2xZD9MsX7JoAEb2jJdkg4t8Hv
XFP/FysGtkAEtFPHhy+5MFcOBNyzgZyDMYwLl2mAtkVKgThwApzbRPYP6FgSBquFz0bISQkKCocH
rYiPlcXKc5GK8vO9B9Db9yrpb43uGqsyw3m9FN+eBR/FyUmJpOdOr6E2boui0k9mF0DSlrnxZLIP
JxCxhHHSk/8baTiCWKHsLEeaByJ2sjPnnLZtr11qxUcVBCN2ydB+GZIHeyrw9RlZ/So00RwHFqFo
UKf61UUlfCItE+qiZ1Wvuso/HMFTTyqLMLGW35wk5uvMlHUrkzq8JIRHSoT6yMBr4vY8xA4mRvPN
4DG4tKy+3OL6JXiRuKYDuDUwqIiLmLywLvQg4wVCXEBqr2WN9yqbfV6mIkEtTFKHB3j06FVBuE/J
mzu3Q2OhOI3vSKshXilCjrzBbne0aewY6+zQeco6Z9RnyCAMG+1HqG5GWeKiJXfucZT5sQoMOWuQ
tT01AlNW7J+gjwCjpxm0SdJ504bbUTQaHAGjwOVDEFXLC+Fx4GZ4GmwwpPAj2+0yYcDAiJbQKLED
FNEhrtm31M58HiakEJN/tyI90UNibH+yZcJskqFvLg+Fo5+xbORHT0+YS7iRubZRaG+G+axYLnx9
wYWClUG4CjXqrekysh+Vs00gZxVDo7et51M5c+MaFx7RJtiPel7mBBJt81bDrseyNsiwITREc9oY
gcljjLxT770VLIpvyyWsxXcICphEuZHPso+0fQUiNBkt+9rNtAUjpv8tI7pWA7oZQwSmjyLjwZbm
xSwr0MfqkXn8rciq8lbPs183BCzretZ8wLFdnXoEfwz9u5v/MVlu8WQKqz3ysF8BiPkwfJeYSgN1
g7ST4RLTv110LwZ/FxYAnWSsP0j1NGQmpTTE2m8MiDZFWr9DBmOsjgc4WBltjhalnPlHfvSKOISs
j6klFCKQv4iubSmBsgLrCxdAiElMobVUe8tFamI4VENHw4xUacYTlMtS3I65Y8s6Y26ZZ09Dnz5M
VlVcdN56Wv4ocvwvg2g3PBPBN5UnzX7RdpfAy86BRqnbZcHxn6sLXhIn5aHASsf4DVQE8DlG97eo
jvdL8SxmkMbgIeCU4HpcA1UgkqINqkeH370+3D25buiLfnQOCT2h0r8nUv70G/U7T/Jbq/TgWg8I
8ZYciRQcCM5CahatvyL5Szdp61AFjqhktHJg3RJkBbj2ISI+KGEt24h9SPG/oWqIH4gF2weykvdU
SHnHBOVtNApSRjlzfLrHLLBmzkXc+IwhYoeTz5NSq5yqo1GKZN9M2bARglSgPsLCwAvEe8bC3T9J
a1yrP+9l3nNCOtBKZriyRTW/myiJNJi7dvmAidD7Wz+q6/KXoc7mJxPlZ5yWPkhA1LMeSc/jviGR
E2TYMJONyCsMi9R4mJLmc1B6Rxz8vDj6+03fhXLmMZFc/jAmAXBvROq7n/juKS6wEDhh7p1gQjSr
0kvEXsdBtC8zSsERtVDvzNGYAjtaz1ZtZcspAmAQStJ7cH72yU1Do3praofQ61BQTWhOBW0oFoIB
7z/+2hf6u9VG+sGc3JJ1QpimtzyilyoEArrlMyx/FkT2KFbJjM/LXKPd8FAr15oONAPn1oAStixA
SqHLvCzvL5c4VQ8yNNtDItSPcQHSRXMeATZ81GnmvaWcYxQF22951fdzZ9zOl4oAMYgVAbK5Jj2g
rL8uHYmlPP+c+NPflz9dSqo3fzjaf/PS/6ZW/weS/T/e/W8B7P/Ga//vEO7/LxLaDQDQ/2dC++kz
/1/Xz/HXv1Pd54/5m9Hu/OVBv9Y9dpKeaVqugLb+N6Pd+0s4tj7j2eFDGkLXnf/NaHf0v3RbeK7j
WqYQWJQhu9fFwmh3xF+uYes8am2JTQmw+v+E0S6dmWf9r6BuPr3puoaUOsIr25X8n9S/gLpJFWsq
JJ3YLq3yJ5Bj5o1RT+FWxfCkyAclVhjvjcBuCGCQFaeAMUhSSTr2byxMdrlhXqucuJ9q8F/cOvvw
1Rw2X+4wXD2UyeQe8LyjpHU3Vse9bOSzl9u801zRNoGMIMJjPE+YF7htqin8nXjpox/kH2QYpX78
BOvxVtrOixGAHdaaE8fr78qIIV7MVLDxWbcRV8aqxcgV/vY9bM6Ja8If1JpdC3+Xin/CotSzQmY6
/l6UXyajTe8lkMMdYu1pMmgSiUG4mG3BctTkJgYbaOBM165WTkqcbO9SF1j1TKtbUyXetdhAidRc
YULIPaAriMqkwxwh1chtJCluCh1PezZg1nBx1+qpY12ZYPaYzVUIMITDzwVYxI4ekTabD6LxApTm
QK+tdWCMb5njbcVgY7xzh3dHMR2wsJf2ZBDu+FavTc2aJVd81T1xiWHwy0h1FuzB767q3xKLXGSr
yO+9y2bfQqKNOnClUTCsOdayPQ/Cb7mOUN5jEGeE7Dmm3qwuGXLdfSQHWmbgrIYnxotd3RGW6we3
KvZ2SXa2NfEjdMLS2I4ozugjcZ6MbswPL8/Pva+T9NRkr1OaqL0XT+8FlmxWeKimpPHI8w3kQDqG
rNcxIzUa21xiWSQb87Izfxr8JDblkH0YFezhtAXvNL1GlTSpebhYPjqgAZc2p2foxTfLKMjjsg6D
1b1MibaZJsHeRRD+EQ9vaTOWmxBsmIdxYF26GmIRTI8Itb7UWBDI3W50de0C+83s2LalbvBVKaqI
aVTszlaSngN86DeXHUkW/ETtdcAA9YbBWKyDkPCxAQDi5JjlurNwEshh2xk6crMRfVhW5cZmquCH
d0N6pgLAYhQF94bOepOZLFfwhRHl4/j46+nqDLwXro2JbNA2lWCa2Y9fkhk88EbxiIcCRZx5cuYZ
DSlNcCQSAsIDGi+bMDTc3d23seC1h/CI0JPWvOZmhh8I2/UKhalCa8iMaMmGZ4609XVRr8iZVHAU
S/t5qBE7axnfCtNtMEJFdpxqgW9Rj51DQYdnB+IOAMs5QnI6WmVYHUbhfTPR+RfdTCMUNdurWDFc
TC7ANl9ig5d2GZMRDXX0qbb5Nyr/akX3gGnng7ArY6OF1ax5IIE0JpZSpfq7JrOPeCoJ+WkUad5m
cFKOy9rs09f5+MTDBolvbTsJ2qYGZc8Kit49CCF0WLrFWMmC9SHxyCFsk5Gbr1JwTDuDo8Xs2BUq
OV0UGP9TXzx15qSfln7OjN0Dz3s5b7HrvbBg2CRRA2c4+2ib4DeATeYLzYNlpo9mG3yRxU3+m89t
bPXuM3sxCuUMal5ewfuz8FARQmE+5iVUIqtmEmHZwG0Jxp4Dzgk+ngYiylS29XG5EHkYfpa1JXfR
JQqwFcS+99kZqb2SEmevB0qy72YqOYTZleaIx6aqUNeE4rXUsLEwAKTlAHPIfXxXJXAyS0GI6s1D
GIyvug9bYlwDtmEYPs52ndj/9Mi03GY1P698qJ4j0/nEqgoGLmDG4eflRjkZHSf0YBNz66pQCDpE
XJabJEX2Opx0SCkb2/ddJLD0dDwhoEYS9gW0ujdezRF2JmZob1vJ/NeQf9IFCtwPZDuSAPqlRPrh
FdywRp69FGH+rmUjyiYlX1uqs6h03dXy0P0fVRxvURKpXz+jz//Mffm3suP/l2AY8/8aDHP5bLoo
JpPj15Iys0TJzB/xp+gw3L8M08C3ytPPNUGZ/KPkMMRfHskupMI4uiWlIf6ZCmO5f3EnEf3iGJzw
lBz/TIWxrL/4HK7lWI5p2qyw9f9RxSHnL+xfSg5HmKZhYbtllODZki/lP0oOgagaAyfmNu5MotFa
da60NF7VRgpRHJXfWVgJbhluqzFTp8l7GmW6CV2WEPCgq3HtN8eqPfqjuhP6hovX2lp5QkR77Wpr
mw7BLWryzmsImzUvU1zq4SqYWnurt5iZESG2a93T7BOTnkxlj7RV+jdiIB5MJiiTnrxPrAU2JuDL
XdLSzaDxBYsQWikMsVbU57GVb/jmmScEIaNVNgGwYGmg0U6x7gohSI9EHZzLWF6dRHvWB/stNSaA
7ZU7Mu2zdLZTZCIkNVFjlOM23PpWhNc8KIimgmE/FOYOLsm7Y2s1fGU8BLYgqx3MUU2ofFZ4P/Ko
+Jyyz4lVCKiMnVkXiG4VtQ7cVK17tSt1NGebkRFKa91jxRZB+hSZEjAVFC4//ZXp34dUxmvFfgPX
lIV4EcYuGr9Pkt/OtvoRQtNpNf/WGymDRgAA4XQE1L6p1ZvjhDuD54kGRCVx3F1pyn1O++7q4x7P
+1pOeHcZtQXzodwzp6j1IVsRibzNC+jeBFzpmb/37FcNcNC2ZJWAQp2eqLb38QyM9rsfdcCchcwy
u9qJqETu2mEJFdk3Fi3fIJjH4lfkFI/zD7kCZW9744+GuXETjqfWV7tcH84dy+NknB2SnKbS/oEa
GjpwihP67HTmFTnUpuekX4WD84aW82hJsW+Qc3aSftw0jpUjn7oYo0+I3do1/XWROXuNV525mgAN
+wC+mWyAZkv5R26LXNnNm3WDa7YckS84k3VP3jyY3FQHE9amMH6EmLYO3OwcRNamM/hEqa0do4RZ
UUaLi5+oMN8h2eIh6gnyxYWwjp2Eh17+SRO8c0JrIIHDe7HTyjgrHnzZbH+Omo7RUAV93jRfAf6C
0Vkl6pYluBTq5osOg+5yRFTwiV8Y8HT3s8I7FZybengBGkAsM+wobLAbTbHn7WAy72xgFZZof/sa
+qGEGRWaC2ZOxbBtagPBUAorKoRN2rCeYcAH/TmYsLKGOABSkbyHw5AwHTA/ah7RWw3rMPeeuHRD
Ge7pj/DCIwdkuuWgxSryM6sJfCL7TrEzg+5bZCcBKxfJwaZj0tR2n9L6yP1N5/+I6n5fZGl87EIn
ugkru2QCuGvvISoDnjw+5aVXHUXeqG3dlunGT33vCA0A7YBxFTVFK/YefEh4A25OGr0KMzNfsqAx
n9sCOCKaEEJbn+bpoKhQVEXo5wit0+/eNiVYJSz5+IREyUttF+dQS85DCzwpTF5aVLBhF351BGUL
VI8MJMZsTdrkmWXrAYCFAByJk2mV6MNrgKieD1oREsTT8jcwH3bKKWrhAcH5uLW7VwsBqhVPK1ZI
qLjVuuqNW8Pv3iandMLTYrz3ukf4xEkn+TwY95kjnrtu2KS4Dy3r0xfVrk1hoydfeV4cXfJmVWus
hFFsfeSjrputNMHhmDGmtf3Hrr7aqt9WRbR3y3aVsKQidWfdZs8w9/dsM/YdyI4UE2JtPA35u80k
sko/ZHEwUJo7U4lf5qUB/I/wKuUFE4ubH4jHKX+qn3CRIp0LT3BBkXWSGdKh6kPAfZNkuXdRtvZ1
be+EYp/p2pmZ4rqQD54kZVZWEHK/hwOUXX984te0jppkU/L1RYGEOCkPE9uQSIF7dB8L1NDsKsKI
Ig3hI9mhWc1RkL/l5fBS2ASjOMMOs/Wuog7H5rFTukaHF+EMHgnf8cxvY5zuRO6idWW8FsO587d+
MH4jsqgrB8Dvv2uzO2ks36e6pspVx6EJ6TVQlOXvRYUsl4hC++pieIr5i2GXa/GuYpM5RikBjISW
uLhcx+Bb0EePyeAd03rbylOUfJXuFhE9OwlrT1gLy2xtlU86OaO4biKPWT94Dzbd1PJs2UwQ1MCc
oGOyo8VOnRCCoApgwNlb70bPzRivbCOF9xJ8z9pPoghW4cygtMlNcxHI4Alh4kSa0nsZFPuOiBB2
T1uhfwThb1auhFP8rpv4q8QpOg7A16MnFN0vVc5x+F/Uncdy48y6ZZ8IJ+AykZiSBGhEUo5yNUHI
lOC9x9P3QvWNjrgd3YMe9kQRp/6jKokkMj+z99oUpKR2PrL1gV5WImFmv8J1RgO04Txpx3yT4nft
OU3s/BemLzeAwIxO7ojR9FezbS9R0u8U8pe6LR8TOIjsIMMZoL6zF90Moch0fxORffz7M+zKOjYS
vwdhIEkdsZkKxDGBi3i99JmlZx0Qw5zbijxRC8N7in0Y+xuvVPQ6LNYJi81hboB1NKnCr99t9TB9
Flmw1/L0Oo6QE+SfwPjAnDDlAFeLr66DZMYdvCykwhKhrPqvNn4tIE8tIyMGk5MUhRBnBxNptjWZ
xhanw5PubMvkeSj6nZsSemM+5XLc5dmrTN55gjwJRivtlote+fGEGDM6hiPJDEb5lUYVjXjn5y6J
R3Q8Q/xKLsoZnjbJ4iZKWcSaKjgP4sNZu1BWUX0MibwHkUTqhcsDVKANbPnQR4weaItyoGNGlhLd
mp+ayYIsjU0i5CJNyadGPddVfi67e5JBAdlPnpJ3rfazzvGjmitL/C048uCykgNh+RPZmlYzvwNm
2DTsRe2i3Lo808boK7rHMIccEzY72gbAZsW+T8o9iqkDwjC/LFNKNoERBc+WOVwIBog5StOvgHar
Hj4E++NiceptSZh8OLAVnIxzzTS0xIYQEtpdc3smJerX3P1F9XIIguekQB7Hrlfm5tMFTTXBP7Z8
bmmdonm8IZb4GqGhkgZRowWbt5jQXfJqXMSMq5S2eM4UH9S8BHO3FBAI8xzU5LGjkIQVFG1honEM
DP2DFcUDvRBHNOQwsM8iBx8Vnpyavq34WZLpB+5fSHCueKlD+yFwa4LLNqPS5wNoOAsQiDhlw3Tu
C0lErzE8hfGyNdp9NLtckeEZ7FHsZZV616ok3iglDw3zNjjqZAdpfCji515hEAyj+ScbyPJ1+7Wa
UwLo8AuBKfdUjwdsYE+OHp3tzH1GHbYdJmRf7uin6FJxvNXLcK31u84yf0NL/RBSCsiLtWUzn+CF
/UAMJ4kq3VZ1y/mx+sT6O2BkGFvVO6NsShy2dqduuYpKejIqGWIE5b5NvgVZSW6R+c5MNLWq32T6
0w/WwarltgNBZrakABC8Yg/8Bf3k9YRglUApkKHTYW8HvAQ9XOMIT8f8hRJsM0dEkFT7oMAhZGfn
apj8XqvumXaiL865yhl2GXAQDV3fqVx8BO4vAc9roOhhTGOv06+ChWaO/yeJ+GygHwwL4uiX15hQ
tpE/WiRHFg5rDmmeAmYOMIDclE0SS/kRWmrOL6CAUZrVvk4Uya/PpmsdSm16ddYVDOMZlDQzSdpO
CUB5TC6RxTr7tY6I1XB/4gwv9khUEfGoS40fVP9TJ9Kz3YqPzc1kvDXV2TEwZnBQ8yHjbcxVvp2H
gZs4u0nODZQ6m1h8loX9HJXHxeZ0hX+xo/beFOAn04VQQOcZJfoqA0zZUwBMcs0CGowNa9320E6z
HC9vsZ2c+EbAFPJR8vhvAkhCZHRtsX9siTza1Xb1Pq6ZvOE3jymp1xp6jARFOx4uyvjI6h5ddi15
YENvqsSxzqt7E4QtlKP0bzpau0RNT7mFl3XkMonzivkAVYyYwQwma5CLNkiKTCd97ON58GNJ6HAJ
6wCFv22fkP+9D5X9oZwI36cBSWm2nhNklkEg4A1g4avq7EWt41MMics3YYvoG+5D0DLVsFLvTd/u
YqxFJDd32IuCV6unFKW2LqMfSeh8SRdHkeNOUCqAB66vHUfndrYehU2KGME5kfZTpC+d020MxjhL
naDkio6MZ2w+vCm3F1SCaKOHn13Hxj2wuZMMFlAHs35Kp1PHPHc1NwWV46U2niNylaESm8WdWyqi
6h9Yih01Qu+FqLbxUj6NLIWJLtimHaVLepyIfEv1nsVg5ZUFTwrzXfi/qBxxXcDxDRbUBQj6iHPo
p+ClZle5uNgBEtyAtLgmjAwwagzQCHEbdPDgjJwvqrvnsuRi4R4KYricIWSMt06uxS+Ohu4zZUzU
QtIE2voUCuMsqt+QIS2RygPVBsBewtHT3VD8Zp8Lz2bML7gktykgx0BE+ygBN4yFGwPxta0CzJg7
MpN2nOaQlQg2VjxO+LTbEGqU1IhPwfgEN2y0wEy9xjI+pM6bQbOUBV+5C0sdrYNRihdd56NKeINZ
/iZZ6pOrcMV3jVDuyVCfRDWwkSXuzvpuCtQw7mdh3M0BETebOKPu9xe4xDelC3LbQBUkRz1O6Tcf
+uEVyymv/hmYAeCHFan5PoSRtxD/2CfpZul4VYN829s4iIBa5BI7HJEg3W2gbNYTyEwcFa32zGht
O470wZXpG4iXyWnYkJuy0bO3hQSFMVY7gySIcPrANkF7ej/z/iQOlg/d2duB67OH36JCoVsK/QZe
cKXn+0Zdct39GhZKl8zZzcXiYRNOKK/M+VJhr5TGTczt1rYuffEFq4f7/MciUFYrSP1qDzGhZk4c
H+di9Bcn8wQqt4ZYbtVZm7R8isf+DscWlpvTIlxyabvdDOWZB2Mrl0+HEp69ADzWfC8psJwiJ7hu
opKstl1H19O2Z9i4G8WxM59V8STwwaTAqSRuYtt9aBoHF6Z1NQRFtZZd3cj96PUcAErKlUxCFmUH
tuKNnMwrqn8/5T3sy/7Iet63slfT/m2y5TJjMbHSZr9qOWK7pNiKz0M/BtuxL0mHRiljus19wnjQ
b+pgZw3al0jiR7D+exYsIH21NffA7hhEsKaOc/UMlm5nRho03OHNWW0CNa9g5nBkMEjejtX4iPWF
JKLENXdjp93PUBd0vf7OnZeYvdOhU65XGvkj+eB3SkPC2ukvQTbvwHKTVVB6U5+fAusXKdqGwtRv
nf4xcXFlUXC6ifLJT9gToHsY0fGC/ryfJPQOcrVUh+AOX59q92FMfze6XC3aocbTw9gAFfSyQea5
x1dzDufikXnZZv7GO7Ywd7HorloMxAmmO5vTuTS+FVkEeYqUEQ7yUKBK5BXauNPHyNkKV2hX0iO4
8HwgNy/Lt5UpbxH5yUZnF1ifE58NndetKu462vowmHYVXNnGsq5oq944EzbNfGT38xc92H4EUSpI
v6qTwQddsluGflu1+V1E3sW0gqRwHXZm0m9IzSSK4xrM70hOoUcsYlcU7+yW6XmqTQWLc7DJDQK1
F1rzbcnVMbJw1AfZTolbptaYKhOf1Idr/8V9MOtAwOf00Arx2AIdnPTEF8CCC2gn4cAFVG6dsX4g
np3bnfVKSb6N1n+Cw8Lkypx9mDsPUaru3PcQ8lmtAdqMR8zrA8KVJ2U49Ukj4DZFNbjp9NwfRyb3
FT6vLT5BQDu/RemEu6yrJWk5ElWe0Z9m4rDvLmwjkl+IMlhDjzdZvyTOjz7XXjlSdjYmr4omUUyU
NK6RueTHiBWZDDVUolZ6jlT917L/om1BsJaeHVrtqZv80gIlvgbSk99DjMFCNeI8QNDewjTgXxv/
xKX2KhLFzRByslvoZ6jsdIuOf9+PR1Qxp4m1W1pXvhyP1XClwmBDSFxAPu+1HlYrmqBYDr8RWDgd
YHBvnspG34UWNRjD0DF/iGv7ubZSXrznBdmDIX8SsNqNOAgXcafCVWoLTw0fEr0vflhuXYR/8ZNc
Hdk2l3wF4DtEWj7L8tqDbZO0UULqt8Ak2yKkpM1c9Weuwx0GAH0g3cCBbp8sP7TrGyjYO310b8Sx
1a2+dfC+9UR1vIG83wTaryzacx6gx4t8Wux/N6VeJ28aAprYpuHUs4MoLG5gKgjxZcZ9siGeiNwo
iCFUjA5Voo4riXyX3gZ7SP6HQ6AtoPTYAiY19NepWQeytGjO8h7QPQ+U+QYpHMi+j7RDyAefzIwt
m+kN/EV8Gh66KmWmFk2fblq/kC8HJyXm31Ka89LAVLOS9rNJx781biuroTNbsi0TbKuAccWyCy2J
tmc8SB5auGVZ5OuGDY8Mmjm/b8soQ8vxpGDjFvNd0WOtpPBgDAsDonkrKvdiA6Lm2+/0JH0daRl1
E4SIe5DueU5WJx0j6u4y5QIFnElBC1yvKXFxx4928JwLcD3UwFH3lnokdFJO147YoMq+NOMrel+7
/amb9jo0WMS4O+lpc5ty2YHsNNnP+XgxabasKLgz43qAWVTj8jOH7RygDnSrCCbGEB3UGqWk9zSD
4gE34B3bUTIIVgaX+MLFdqfhCiOi8MYa9Kdi4qOZ5XPBvteOQ6+FBffdj+HeYHrmwsNB8rmh+jKL
I5I1bxhASecthlZ315szcDtFkddQbrNONylgpUUvW7HferTT11Yv2UtFO7N+LSPnwFLrNpUQw6fv
XPzBvUyMzQcvx12HXLB4FfZLChm3TGwGD595WXsz4L4eQZgZIXMH8GNG8CcEQ2t3OtIlB2P/jNx9
l5VrRIPaZmktN5kJI2xxrypwODn/JBITs75RzTd5qvtkyTjCu71j1H8FoiQ7O81w6kYgxJKgxZW5
LowY4iY/s/vUNr0Xa+OLNew1oAZ6Fu46ipNUwP2QXoa5agZ+OSd/wvR1oeeIxB9XcPgp4zEgs71N
/hYsFJKMMHeCIPqQjYiKiM7Vf+IxPsqub46920xeYWBVS9EAAHzeYATctwaMtz59BQF0mivzQo3+
0Jor1i10RsSNPPZWhReDrPPNaC6an2Vas4r25AbTheEXKckBM1jZwbAuCWYXEIm3aGELQSPO05fb
9w3JSL1WXMqBUFKLyAGCHMLqmEj3zYBAfo1RaE5x8Z478WvXLyR0h8WDnZK5EUcMMuZP+PConIoT
l+aMK4cDXiXxm9MZtrc4gIQN1zrmmWNxm017C0Uj5I4ODTL/gKr/lZNwsDmmuFAfNFisUEn9eD6O
UXvKmpJ4ApIwsMLz3Z7elB7WQ5Dr4bBnb7XH7nSy1+R1PYS8CjagMHatY9GAOm9MW9tmkSytR3/q
A9IWHlInIexOO+LuQwlfZIwrmuWtyklJjLTo7t8XpqkBEQL6mbXvIzIRqgXzLJomPYSwr0HC7DWK
0dDJfCNYLmaA4muIkNB8j9z4rGkQuzTVvo8S4VsYBV1Z3dB+xg0785rQlUJ9AW5BFzK1G/qQLfD3
32TgyScWMy/em1j7Tkm0qEJqHya4JiPRNQoZrELO7Z1MLxPkTrWyj82BEnA2USVX1a5wGTp17aFX
wtc9IuU2AKhE3VORcrFCzAW93fRccwgHI8kRVLHxDsYzL/x5Tmsvjt9B7qEBF1sydshjNL24L7ya
4bPJp6XWewzB02YYCC7v/SmL9J3QkBOaGfLleOaBYMRzgRON4R7/F0EVO7uiWbZSHLDzFN0JWYR7
UwyPRq39BBoqv6rn/tKiIDiDN/JQ+7rnwNYzcDrjfUeKxiEwunJjpJd8NozbvD7FkywOjPvFrsKn
aqvmhhOYUVLKVNgYWLzhaBIarvlx0JhRTy4jLhnwZOCBPWi59ZSEbemTLXDAf4guwuEHICQk8lH8
igAjYwowWjRc9bOELIKkOXW+UXaBgmXDdE2PXR3YJxUUQOiQNRA1NGVEydbBPTFFH1PbkCSD9NoC
v9qPkCf+fdFLHnetpulbg9b1WHfvSEh6sdMXoH7Zs05OQLlUOJ3FI/rBZI/YU0njgphlOERq+O3Q
BG06BLu5AdO67R1xUTXWnJEsx07j/aldJkYwyrko3aE5EWto+l3MqmJmsTHU6WnEbOW1irwOfQlO
aVkNW8fJCd3orBlzW7/DH8Fpb6J+LwJuATIQpq1t8xKmfNonp3oRkVMfAcafUysMzqZl8vQ6BAdN
tdjzo7323Ro9kwi0HMrCD2GcwcSBKssLHuuMrraXG6EowEe5KC9MyYFvZgQIYzyzYKlhjSwD8Ngy
74+ZM2W+a/2qcjJJAGxjCOKkLmIO+nTYbiZ5Ue2GBTCWQtcv8k6dAgzfRxgt367LBxKjfY4fd+Lv
5WOP/dt+J6G+OONuiHZQiTYdaiyP9mxhiHkBEsblSbVZDv3ysJRaeYwYngdqcjxn1F+z0gLQgSIQ
Twyr6cLmcz1EJurxiHfOdBEns9Vzxqw6yvUpbbxR2uiMCYQnNscpmTi77h6r6EWDq5sUy3L3YK18
nYTgCqTW5iUO4y85uZYf1NbPYH7yVrivqZrWpTTARjJNz3b4k4Wa+0zUxNhh0+oRqxZB9j5Y5sUR
3ABp9UqejA1uMvkA4dNv21624Gj5gcCUdryc/KB1bD3EDeesndjpIVVsLvsVcZBekJvJnCGGmziv
cY5hS+vuBoc9F6rGYe+22Wtf8n2Bro0wkKLYa4mLnpJyQWJiEPgR/ZRt/kylD/s+pAYLneAhdKNP
gLoa3RBBaEpjMFfzKaztYKaRju6zgsWZG5kPeAhIJpwQB4A5eRmsfiA6SlzYtAQPnWty7id9drBW
cm8EXZNBYb5QTBYoD1ucQ279GaPs/tMCu67wIHs1AK9DZ2rvlkPOSykoKSXapynp33Cy+mY/ULq3
EU/dIp+JDn3IogojVLH4uHEIgACjtHFClu9NHgUwEZD3iZ4oKU13JXuf+TcwFt/mk3/MqmUHgl0e
ot76tVmRU4mOD6GllX7VVpydZUc7wzji3xcoEDoveM0M134Yjcm+69ZZZx8X31rY/k6bMbKe4ehG
mzgKToAhKUuP9A7RwSJK3JyDU8+9zXSCSDI5AEJbnAmzRGk9jhqzqiBjfIs+9DLIHXBj5SmsINs2
Lx6gELbbOHHKM1zt3AicLcchbWw/b3OtC7dJiatbS0n17bCMBLLQCHJpvIzfJ12TVK1cO5WE2hyg
yv9tlwnfZV3UTwp/A3QO7bToIZ+1KNB8XRIOEKXdq9UEuE2K9NToGc8ZST8au9ZUOTRlAp2q7BjX
YgtYYM7uCsRqUFPycK8IBtkMPZzRIt7xWyX7UlteSjHcWyVRWXZFTFeu6XdDA+MhLXzOttAbJ0I8
jS4/DX19SGADBDrE8ECFX2yWqDkQMJo5aaCz7fjoRD5h1AVkDtQPAZZHT+8jFmrwgiAmlpRLNNKm
xQw9S1VPB0i4LyIdCM6p63OHdPugJaUtrwiFyHteaLISvaYdyfvJSBq0wvhdA9WWp1qD9Vi9TYya
NqmpykPPTZYHfXBvoFIxGUPs0s55Dsf2KbSJXM2r8RiSv7w4VkH/kCLJGIkhx6pMylwOjDtrErrF
KV3jCXTjQIodr3N8VaRD6BGO5zhuhScbtT67lnGTVuA1wWgebbiqvmY7z5pW/AUK1j+VDqYGZ055
ScjW4XVxXD+HEvtsxoHxRDINSs+O9cBo9vIAcXjvFkLcVbV75BXU9nMAvJ575hqp9kVLVHcoGiLi
aCisA+ag/DBx2iLXycXJWSQ82SLC+1s47uMKOawFM3RGDsatQRVFH5je4/2xPQ3EyDsZfEkZTB+m
20K6gwa9GaryOxiC8GNJ8j9a+eMMWFXnpZ6hVq3Qlp53MI3Fazc0zs2aObOR7iGsWf9nRWon/SdY
Ac2OnwGocsJADfPauIUCYAiNkRjrOYz27zxNzb6ZK+UnuixucR3sKYpZoRltdZJpyq++4okNva4f
KhzcW+xTgvQwowY80e1ih3u2NO34Eq0UEpHjHA60aNzKGe1eUTDQcLXIADjPF2f9EstcO6roKlYu
lN4UzIiNgbFgEFm+ketfOZZchMQFO5eWFcCs+qu9YNdMiSDnUokfnMQ8TMydT2HOSYBBkbCz2hB3
SRQOdyh0UuoPp7gsKqzJz+ALSM9hayV6fAgSbts+mbWrbOPuNkaEv9vufBtt5DVCflowtm8BGc6U
h5rjxZVVgiCHhFoaKeN5WRonFAmAh2eI66NoljsYGg+DoTlXwdoE4E6QEbleNYwF5obWMUZp/GhE
wKW64kdz6+aSpskJUHf57JgpgZdacoZRFCGZwf7QE5Vg093trTr9WBivBbOZP5DVjVxr5fQt1fSL
HavahRlh0UFcFK9LWJa7NCS90WFNQIg8yTXQmqxhYdLnhLZnVlNzK2r7gyA3GrdCFMeOa+RVyCQi
uKszjhJLjb6mYUMYhx3TMR1Ssngi7aF4Yim7zUhz2Ta23hwSMTk3xb3kW70YPAJwGT4GY3YsYwmp
3FQhyWdIoy04+6Sp4U9hCuuXVdV6FnbHU21lv8sKP0/6A9zp4h46xLLLgbrF0zz7GBPqE+Ua6OLR
9KeW2wdGBau2coiu4I+iqxysP0T+zB4sVvobLbgHJqndG+uXdFqjYA37JaE12AJLnR7aaEVsE1JH
XVi92RYIoX9/rhz8a9UgFr+Ye82r2tTZNESLID8A3bONU1fR4oucPPbujvdiegQNNz0KFWK11OxX
Ys5dUAFcImnldhcgy/2lMkw0UTkR5Ilst6GrzQcYJUxDVuiBTlQQK4A+90yFAneb9FYGv26WPl5Q
6+rK2WJGHJi+LHT29t1svjbIzpmPkUJQJc6DNWt/HRam3Fp4jMTkgr5vCMqzhvLPzAi67ht6w2Q+
R5PbnY26oB9g6smSLS/JmVkyT+ptfzVi/sOQhW9sGFp/NGfto6ObTZb2CnGxZ5DTomJrWjb36AMI
VulBnWr5aWqT8NY3AhHRLFjvLdlFJ+tsg/KAodosEqA7qHJUax6NijJb9lWA+M5676YerJlizhXm
qaRCKsZzIdhpVFaYk+tatg4pqvVyra3+0Ntw2VdB+n1bxeYW3Vt8v/Jp08oBo7jkyyfB7h4Hd/C2
4Njcox6ztzy/X8A+KdOIak8DsBgOLmfJDXRILLdhpSuch38oFRc/OrnHGgO+RLC3Rqm3+ivEs5kB
STaIHDbs5U5gR7oViU2W7A7Vm34RbUdVhkCMaMKB3rfPKCZK8tsRaIc03SjY0aINqR8lEk6z2dUP
8zASbRwA5qzIPdpxjpUn8DTVe7M2Ze7q0kVIueTx/OCkTDH4K8f9pGbrkscwHEG6nGK9MfaN1fyJ
Asu6aGzovNRpGHC7Sf5C/lHzSEl+C2OtuuvQrRGyXIOzKZpsP6Eh2wQ9Y+s5CO7jkZI0Y2YyEZ7o
SSvJD+S3PaeQSELVJHvRq9WdndrvMZSLpGAGP4sGgh25ZzvdDBoWosOPU2fOe+iOlzaQ90pOYhPh
zkQZEKeHbpqNbZiK2M/qhMbRk+YyX9RgYxnQBz/q1N8ms59ygey9XlYhuRx2gE7ZkE7iYQRQk1e0
rjJ0Km8c1jh6jaTuBrj9pkNBsem4F31cB+94M+MXvpFkCP2+imP73jacNzMoP0nU+oj7+ZUXCE05
KHnG8dZ5VghDwpLVWJmNV8D77ovMu13kjvafmfQfrhwuzalgWh7mvfsowYkslubs+pKoYLut+P2N
6miq5Uw9EvmDwiYrhuHDLPvl1AQQlptM3CJngC+RjwarMnlJ+Bm1ZCEAJyrEPtNCFq/GWQFA2U21
jpasJXDCTRle5JwGMOoAcY+0H1VhEzjd6OjaTD2/EwL/H2R3brMoolcA1ui3FtRoUHvdvqKeJZxu
CxmS/QosSXr3ZluloCuntBr3pi6Pcz5eWzWM/LFKj2nw5rqdeIzCT6S0r60DO6Lq1XnWQUe6wI/n
iJuzgVlQG7pFgUp0RNKekhSNTj9NEZzu5zIkZpygST92OueCBAke0VJ2x0rh2q96aIeThR+CISJ+
KxCMvFHNarXAduql3VnlnBUqeHNoT7e6k1r+vAYOtOzjvQzwwCYfwG+mFc3joAiaDEsieMyAma+o
a1BKMLLJLWW3HxwVErMLouEnUIAG00ya9R5CpZdEDulOyl6lIOSUQeBHSRjdmiYoLxNyAfZHufBM
cqpA6veYI0M0nJVDwKfI+DjPRnwPmDq57xXhlrwBNqPhzdSTijhqlbsp3aU4xuwrCZx0z8Ker9Wi
lDctzh17Cl/wA59j43MureKaVtpnr0uYGbMTYuxyGhiTs/KzKP6ask4/5d18zACY/aOCdsXZGQkp
g4DK5EIPq32pFzloyeFkgSGbcsL8cGjujPpYTlCbJCpQNf0pV9lMWht/zcQU6I6YYSak4Xpd3Jn8
H+91ojzutIAtgrKyHG7uUJ4dYrvXkNDE07KpIe6sOeuDe5+X+t9O1yovmFnkdwwsweVf14R0dKBc
jMjjxK6JWTFFzD4kg5xNZ/dMiyL1kijOwUAitxoYiaRdV7D+nSxPxQYvmjFrz4yeNthu8BIXdoZG
oFw1B2l7x/ysQwfMNHfETMVnj/KbyYjtxGzWFsBHedEnh7agHqVnv7btUrPtkbtAh2q80EYftMmS
fi3bl2aaf+u+n85uZE9nbf3imlB2K3jLdbjQilDe+6SHQ5S0LVKlDfjmWbxSyqwbyJcz5XKzt2f6
mTGvuD772rwuhkmOUPpuEzAX2wHEFD19YmcAnGuY5/tm7JgTEA+6L1uXNCMLkAS0qSEpzEtoVHdB
GLQHiBchHzywBJU9/9qZ5jwuolaPWgkZzBgh9A/adO3bODyODmED7LhsjyhL2EK9BIE5Gken0rcT
w82TdQsBsJ0FpCISeT/MgcFToQyMhX85yAsfug9KHjF9JqSobZPK+hHyJSLSDuhpv9wv6ph079HY
S7YVCs5tS0HSkEqTzR2yzCFOkUe6APj6Alki7fFElMsOOBITca5wWKZXjvMN0t/pOLNDTyX1yRJ8
q6wEcrGCDA0De1Zu6FvdrFvG+vTbJMe9WvYb9IaNaQ5s0nrpmx12A5sRXiyRj/ekuBCxsV3SiZ61
QRClMeZoBEizYtSSY2IZYEySVYVPYCtSDixVJXrDGFpEgLv+brRbUqfhHHl2QbJKOdPgGFnNYLcl
7OAfRKFpkitnF1lIOevuQDu7gNVPRi6fzWJS+67qeG8zEpTGCG+GVeXnOm+fWX8G4GyTFYBA+wc2
FUxEcKskdiT8INJXaLBIF/W1KNK3RiySh+4bFiXzdPOSIXdhaAsixpn2mrZMx1qWr4qR0n40UWha
tcU+Cl2G2a2XNIV7gXd9WwYxz1YmpnNh5i8DIBQzibt7exzurCm8cPb/MdvlK9aX+Eiwn5yyhERj
3AkGSBAi9tauu9QMHpgtr6qfhCr27eKHY1bz6nANdRkkwR6pey4ZKpwGChZkz2s2irUwTtrhGWiQ
bw8IElFEo8VJ7hBr54eZ+VLbGKgP9HTAMihxkBU/DfK+xW12Vo6UxY653o0BZkDX7/tKwmfLwqds
bLi8jJz5f9sSh0ClGNDqbIy5ZINPaAhsiWmJpl9n+Ch6g844ybuLG/4Ny4DxYoPpM48IRFvM1B8z
TAgxA5CtS/25Npkzbxm6focVwuyKeteqxyjPIBAW0UvTB/S2sAS367dxROpt2WK5BIeSWcBUzJwM
eMiT9CYocxK/GiWm1sWadl3Q/owhkVGVCcrdgZMMtQU4RZsfSV/Zqy5GqWQszc6ItWRXdKXhjQ67
xoi9EzFHhGcPbX1pqKnuEoH+oYM7iZdhaye3Oq6LLcBvXJz0zmSt8+ZP5HWhVEkcf2yHm1HzA4YO
ETpiqf40HY4HlChip7uYgdmZ7caqSfG09OUuWcK/A06HjIHIydYNz5Q2YgS3ai5t8zwqPvAMtSM/
78W9LmXmjTraIEk/uI0k+gvVvQQBqlSKr2EDNG6f1mt208i1oX4Gy2k5jqKY0+67SrXWS2qEF2w6
6L1jFwb2Eo6byYhXUelbnffq3yGgCojhkrll0zMsjgjFVFHp66dyRFMTL/MtLsmCojZhqGk1YAth
vucpuvgWinrNUQyelmFfXs+eZSxvwSB5j5kS0L99kN9UQcb528qwOcN6RPicKTjWoADNePjqDAnX
o0n0A3g2GLS7XpbjNuoY96oVhClowEN2T844lKd+HFiWkg6/4+H9o5t556nSardB8Fh3taAQC3sG
Ebzd7hBo7PX6/Bqo7jxGaXtQghAJs8VWVGnu1uwXnvy5vEG70FD8k2cTDq1xdRDr2eIbHcJr7GbN
R2nFFzt3xF8n0I6u9ewmMOmJzHRuDO6+RrO0CWyAvwflw9FC+5CF+clMCVsC5po+RzUIXFwAOwd0
735qYRkyFQtx6RRfWWre+imeHztBDVS8qCadbzJg6+Cyu902iXhyYggiBShsxinll10UWyd5mBJj
OYiQd79dN+iqIxUuoBXcLrZgMcxzyVvC2M7NMUNYEhK5nKRxMJvsNQ0qdWdgnt7bLlnkZrOgvDR4
Sf7fLZP/JwbD/59uSYyM/3dIA3LZ4S/s3PK/+yX5nv/yS5r/EVJIV0nTkgIDJCCG/8loMOR/lO04
POGOZVku6ID/hWiw3f9I3TJsl0NclyZYhf8CNNjOfxxTGbpjC9OiLHfU/5Ndkubqf7NLmra09JX4
IIRShmma/53QUBGIvgwNCzaTKn7TBE1xxGe9J1BXXitDvyVl4u771CS+pWq2Dq5n7n1W6oOzZaDr
Xkn9Yoevhni7lGl+kJl9i9NEnsd+eG/mOvZKiVU5nmA1sLNfNjUupWtrkQ8xzd1doTGZ1ovY3GVK
lvcmfz+LNTxISy70k1qsvd518c1AubzJa9f0MjuLttUUq6NVQ8eOKpiZvlNTJNVQgDK4i3JlawkN
cnnfwR4saosopJl2YZw0vl/+D47Oq7d1ZM2iv4gAc5GvEknlYNlyeiEcjplDMZO/vpf6YnAxMzh9
2pbIqi/svTbmuI7c5S1F2rNQz0sh4ROYIGfrAZGiwYgABnkxu/+6gpY5k7TonXbLaQE5pGYyQh0u
rQVbghrxNpVPZp6+Rm3CX5KjTtU78GIygsVSkDlGzqzX6BqxB/xplrVkAHYmg8kOtR1pYvkpqeUx
irgBx4g4nGKeWCop2rMFl2xG6xul/S9tFqr76qc3iHjM6lPoxtuySoOxqE46+9keVlces31zq7sY
CknV6LxGaXWvW7FzRf9jdMhO5lhDadFZGIomGtcsGNT5qs8R4mvCglYpCSNJcmvIxOAbcglulz9T
59yKkQJYOzckma8SLPFrlUsUTfmA7V9/EEkDbG8s7rObY/YX3ZzvPbjysX6FwwAyKA8vg1O9NOhD
pkh8MDvLaAyxgYBP9sE7lT5TFJ2rTfkEHGNvh6J+ZkiwTwzBbiqJy/VSm//Yc9gnqSh7bYifszhH
7DIjEnWnpcDUqsCCYsDGwnY2GbB32J100yPUFrtWmK1DwpE3jaRlcfleIRSQcI/0CG2FqXhxj4OQ
gqPAAhl5UulfrGXuXs2m+1gQyQmreUoi7TmP0KcvigkSPl+LoUPOqzOMnBmRIbsihZkIvQWY0CEr
J4C2kVt63TBpZNbCTWq0CC004hqPkeo9l1RAqdUlRJuMP1SN7T6SzJzyGGR6hPdD6ev3isHDPDrM
HTtQQVrCXL/AYZXEBR8Vv4ikbp3xEYZIsmbHTXBREipTtANXsYaaEXwaDnsZ9BOzh5yUTuKkCFQv
RyCtlfPppJg7QwVkRq8SU1N2boADc1jBZ76F4Di0JnSCaIInXWXZnea63iRF8xjPRhf2Tfz8EaM4
dkdsdosampi6syEN79nw/ouF/ZQaFF1xG/86FYbcMW0uJSxVbIm0yQvdZdpQDxhMr9p6QhM48r3K
xJtIceWBiM18ALNLnojZM53hjzxWXisgZORz2BFsA1DEK7MjRzjVU0gxcpsnWr2GrhG0OH/WSq7a
PDsUofF0p8r8Be6GUc9F624588PzMF75g3wnWfjliCpeZSGLl1m3/80tbtpR/ypRW3q8CjonTX5R
dYR4hmLEQaULbvdG33CUE9hcvDWA0zwLZpJevE8TE5m+Z5LCgInjVGm3WjZP20ikGb/Hd0+p6VEl
j3tXF1/a2E5EsozZOknizaILw+sEv0+fxrf5ERWXKNzi1KPTRqsRw2QGU6FSZ77h5F7NxshkdNLF
2dHQy6u2QHEYFLaOC53pbHTOxhZ5x162Ia2xw5OVAZ9xw+wkhM3AR0oIPCckxNSvHKLmPO/1JCbt
eQbqGuEbRJQrI6x4dlJFtAU8ssSWyI1NRs7Y8iglZkGKDhGbNB4ZA+Eh95uHCo/v88yOGNnP7JLa
AmRuYtGJ3oOUO4UjJHUQ/yPBL5WRqXfIxGX8VEeGFBIWS90xZGXG9FRoib4rQr6iMDYTps7OLUO6
dZEtFpjacYf9zK7NC42eAGuVGrUk4HPgXyajJlmPGurBHNmpmnyksh1WbPKWBTBclG/HNnO3tZX9
GIt5LGreyQSohwc5/CVu6cKNimmtSnD4NXxyI3o4GlO2xSS9ximx2zg1neatJQY6NTWoprnikQkI
RpkAH5QhNFX5fAaRc82dMgyiHh2awBiFVjILA3xN2mKuXI15GjEFfFUeDAMKXXeVW6pco9c6kxWD
Aj/WL3ObHvUppMVi19iYQ+HZ1dKcHxDxlFuV2Am834Mi95L/QLetdpWoZJCBYsO3egK98qskCL9x
OYRZ3GCWZJocEUzDIRNfnAeUZWG7gWYLSnIodpZKFJ81ab/VDANaHUGQamCo1+ViM1EWMQc/eJ7g
kZAs1eSSpCFLhoetzBnwujCbWRe9CvkgekSkZPhsGmf6jvn9G2aB3hTBfCIyNEgKsEejlfx0DEP0
tpm9xiaEcc7NNYoVf4ICsILYMGNVLfOtWScvLZpXzSXSpkwgzGJFWladDT81Tsx/JVNcJOImSg3Q
NrVovpYFwSLb000W2V8RjUUAoZYHq4Su0OF2rWsyRsD3IT6AOlfYZeU1LMuGasC22+Dkw6LFUUJm
ld06EmwsHPbWfFqcO0etu6oBBtKJu0QUwM1Zm7YVo1CKuvVil3SVPL52xmncUvc/yBO06Fjk9Rxq
aVw3mH8LvLBuiFkFuyjoCEozLyM0HSX38qfP+YlmjYtW951MIAvrOIRSDSdhggfFbEBMZHbLNrDR
UHk8EqwGGVZeyzYBDR9D7sfGF04CnSRIOO+hM3IY6KByZnedtr+JzhiGmfmImStZD3mIU32YXkIb
hRG/O0MwB+uNjXNWMuJK3d+etZtXFgO5xU3y3eXqZzVgvWuYVlyTRe5ZcpBS31OitfVPn2Ayhqgu
VmU3fj8mQGtlxhUV8+Y36vSrEtO57TVtvuBG5tFl480kF0fZEoe46WtgyXlBZzdlvEDLOWpwKrI1
Y1KF+gv3Q+UgEqnHE/rOhERfA390dFZqc23UhF7D6a6aEmeBdamtCTM1jwlUmPHEGu4NtHmzW1Qm
7jlZoHT71gtET0/R+mtcpl+0yJH3SoY7hm0eyEW3/SHR022tdZ/CbX4H8KPrUDycAeh3VklSedbC
BLtIUiTj5C2Mbge0Alavh9AGT7dL5hwUVKaRSC0xnKNhZJbJONFmIhWPP2qO2ZU74DCFpIj2KYIA
5bzY5n0i+IWlRISgpkX3K2XLlTYjmM/kJku4owz3S6/IesBUWPm2eEJSkK5j7hvXQqmVZX4bwbsw
EtIiXPFk2lR6Tvvd8vp9cgIRbhS/hu5tZiCvGZ+IMnMab9O5UOamTOb0+FP2L515iuefujhZ1qXK
r9+p+Z3mX078PjbXpVAB3cPoBHSrrYkQWCNnX1spgVbyi6i2VQUGPtV/auiWNJea7Y+kQUCXJlTW
8VCNGEWg6ZigMiBqjkegFi/6cerHg5rz4KQQimCMqQCIpkZcF6JJFUMGFVkJRnZrkOd16rKraoMw
1YY9ybwVo7WLs4H0B9yvD3/GGb+kyt/Bgo7ftuPNLtatzPjmK+4xRHnEXpOcOzOCHZzA0mXQyR62
+RdoL0xSLm156icESKkIe2ztE/n0FG5E9J32HFzapwJawW2fXAtfOA7kqvp21JN0we7Co7uNBkkP
3XQFFrUaJKboZN3YlYeCLOhqCGfFvRyitUl6RE574haYvN4GkwqU5CdbiW98U0E3MpqKslOfkyad
dWuMe9tGP48QrlLEXhk38+N6gExd3EXvQOU1fUe8l2i4x3jifWW48acy/GfdckvcjP6/8d0y3gou
esqbHFM5f9mB3NNtZaWE4uq7slt2yUJRQZEXgw1zmOaW5EeAvFzZyjVJqX/mZ3nT2XZdzT9MDnLw
wt5Lf0gzhDrjd+OGMIKox4K1zmMfZ84SoSNh1OfpIsDk2IE/sICV7Bgsr4aRk4m4XF/D6sxEjZkU
CE88cbbH1XVEyBF+Etqe3NhIUaqQc9dmKFBwAvlT61fIWeC0PJXvSAogyYwK6VzwkuG0b+eEQq7c
VPjh1O2gfGkNaM2zir5b36cmHpEg3Y02oQwEq8L64MxufadwAkXsCKZbVa9DThF5wjfMzbnqlA3t
xyqkflOnWxVfxvlksJRIxEuV7ovxKPmczBL3o9ewKy/58NeWcqIgaG3CmIgFPzBiK754WJrAgb5R
v3C0NnkAOhtREjlRRrOtY49waO73pzDb53H4KBWjjk42gBZTZkei+EZ0skvgLBcQ9Eu0SVsv0jdw
ieCpSPkbJWth/oPiZuCOxag4M/70YuWC+ljp2fHukhv1Y0fS9rImXQBe4hL7DWphHfkh/Ai0jNmx
Ocovfe+gdnvOr8MlR8T4wcGaWKuWC7fD94fefMUhAcUodA7IWy1rS1ZvJAjO4zBbSXWtVMywsZ8w
9CUoxYtJut2kOp+WZz6xshslZjuklJM/uScht+SFkMJnp1sbUMuyxYzPOm5Od9WMd2JvhfsUHgFP
0qhtQm2v4rwx6V/ksi3kzyPx6qO+AE9Gr8RYf7g+UHZ3on+N8uUR06Y026H12cmUISZZDh1WdQeQ
sWrOEHMhHCXyMn3PYyXb70zbYFKfq9+aG5uzw3lK8mcDEXZW/rHtaeDxpzDs3sk6Zuy556ljMWrC
rAyXbZY/69omBzPDSviKaTAvV0g7wTNIeqOA549XNO7eec4IuinS3RQ8vDERNItDWF4LCFIzKVj8
NIAOl51wNj0bHnjaoKWn5+JMzCHBLXP2vPRYb69EfRI9iFg90gjr9Av+p9zg8nMv1k+SIH5eOQis
iE9fhTA0Anrah6I0wpHgC0iOg9cYN+fx3xzwH1HoqxChLRhG6+orjE7MDsnRrdSdA179JyNtufjA
H0PxhygFAbRxzaczqBEkfSiX90ThpDxgwsNdLwm9fuivfDxwXNC5s52U/eysUZLZ/RfvudGtncmP
271RXjSwJM0Wheqc7PDb2LhI2EGjJyJQwLkgygBJIfR1+dMVN/ZnTYp55tJox3nwZHltIixN6B2I
01vX74xOkj/OjuoVPAsAFvXBKaeR8SOIIKPHD4gmWWmRujBW9ki0Im0tao92ee4Sb/6aCV+HP9d6
DxOvxuE+tU+Wyzo0wG6buCrSv4Aiw7V8RArgr5M13y0LYsXyNd2TdjBO1CVHXGeEPFbQrSYoEjz2
yh0BM0M1ClcE7uRJq64/E/IpUEEGMt90xhXaRRl5RUl+NzVaUHw9tM/1odZXIiD2zc9uEdhqx1Pm
oBw2S7sNKY+WAIUib3+kPNf8xDNJcnBIB+UEqhn9PEtj0W7JWgefYev7zIBvhqbt1XV2vO52d9Q1
RB7bbFNh4aoYoa+c9DAqN42zOk5uPD8SH06vEIZLVTqRgPCq6y8OMogE+Vbk7NpXYv4UHZPE0dQ3
KvdBvCHvME+8DIdof+SG4CVlDpGxe+nWqbs3sV98qPY5+5RGkM+v0Por6r9sPUJ6Ip9jZaieoj4X
MoAJAYcknNFzYEhhoKf4fCHirapY43CkcpbBJfUANllboz3wf+XPIr4M6douAyZrLXdMAutLCwBV
j8oqHPcZxZXpYVVVyzWDk9zc8mrM+kFCyWISAP0E0gSnu7kaP/U/m+KpXOF2roZT0V3ii6utG4Za
lLxruD68UlQSNeZH3mA6WwFl5bebkeg/N9gaK3/Ax5atMhIZjBUmObTDprECUK8YW42scJyC4NE9
kbGCwXH8+N0V5TJ1PlVRq+24uWdiV+1fmJrpgKAo4OMtJk9zVgG3bvyUxtdGDUhZKYzNiFXRrDYc
vHO+666ZvnOmNQIg+zxbKFXWhvQLP+WXRspPmaK8ycWvQxAMWzEdFmUfR4fU/BvY9hp7gihmK3Cx
IWlPZexX2hMVOsWuV0c/ibnhNVMQfygI//C3IuAOn7l7Wu7lzmcQTA/O7Cb23NgT3V5Vt2p1eCT5
cv2JgxuexgEyJR/9Dr0kusn2Lc2O6PCVKRgeGRyX7C1UnzxSYR7komUHsYwAzur8aCvt5WTZW6Qz
1AED5AqDhexJ1XZKv29mjs+Nkd5nDu+Zlnk9/fAq1gNB9i6Lw8BOibYPjNqf3mznAFNVe+GzmBrS
wNig3B8MjZY4m8cvpOHIHb4rmGu8XZivIINlW05rAxyO8ULSb8h8qwk4cvXQ58bm9h6Hu6YEScRe
iHIzGJSAX6lvApbSFDQV/wrEUCZvgB9jPg45SE/sMxmg1IG+4D/ZWbVHXsAkTgATMPd35l1r19+M
/CCL6mw+f7hzVRcKCnX9mqMH+SqZU6BjpmP+whSG04n3houWN+QR1qv9GLa7LsdzBABAv1HFgiR4
JqjX4n9jFtEjTLK2GlqI/s2Odt8QBBQIKpd4ZD/P6K9jyh1nl7zaDdbFdo61uZWfavTcAqJCZCDv
eE219jnmX55dFuOuW+eIcQOHF5NTfzb2WBoZx1Cu/WjyxI7LdjGCetQmwIS5oO1xy4uTDBe2hc6/
iJNY/tM5UbUdIszA/KQ8YT1M/ioUUr5e7ATRobGO6XIwOlxsp5LmEW24ci7oyhlq1ofK3McEA9JV
ApWZwOA4eANPVe6n2rOCCswIJFSycmPNbwO1UbcHs1jYAQN2bN2SOZa7XiyfT1S4qD2ILuOof5RQ
DVgdDjwUuytWaUzgoPD4cfEZd37JH+M+wX4DrN5aJV+Yk8E5sLbXtFfLPZEZhNaQ53gIRrgqHRf/
vi9RPG7NeZW8msgSAW1hCYW/3L5T2fKn+GGKGzc0mFZNRYS7ooln0OEqDLMe33cNFYR/Qq7Gs/5q
MoM9Dh7BnjxuzQ9F56QhoElIR0oK87vknRm1PaWjy9gsZyYOefeiGk0PZYOop4tqeiEDpzFA91z+
X5E47S35esSqoyeQt3DX38zSg1Ezvsbv/GXIuDqfx8P+ErVHJahmWAVW8119ZfC8d6oDMzruxDS8
yLP4AUdR3MJkPTH9tLy590gJvsNpYA1MbmW0psmoNnWN7lT34DqBulPgTk5iohO8aZwhiwbfDuNC
NOQ7geul6qFe4aV1yFXPqBRIntwRIyY6v+8Saq1G302K4/OJQZlsUQMazLtISmpWc5ufyrzmuEdK
3OJUeARJQp18pE2LdtnVlu2DI79Tf0XQlHYtLTByxhO4gvrdGJ/DZZct6NM2runfpinQfvN3pLPY
MsD9RXyZs7ZfsoDiqXQ2OlVtvaaP48QoCPHLA9pwZIzDe5rc0o+Q5G5qdCphiln86kagEKWNWYNm
ywM0EVhxvjPQneNhkEgLK31ntJ6TeYbLWbMusdBJ2FmXQZ7c58V5/EgOnADdm+vrGJmoV1v6+XSV
Ds9ieKuYN8LTRln+1wOrQuR/mCD8yf6uDWnwahhQbcjdVTn0zkm5bNFwgTSzwVwdgMmM5sWZb0uy
iZXwaWk/GtYT6gmGHcf7FF5wiSxoTAjHNcs/p2AOxfRKdthtwBCW9GypQI1kscuI8mLnqYDKe7Sf
rQK60mnOYcw7i1QsglaJHx5oTD99pCpZ0iukY7P23bvncRQv8KYOFb1qqFJGYvc9SgoN258pVHHe
P6lD/GTYvD5q4j0n57Du152T7Xu5AJvRPKGFB2s5uEmPNGDYsXw/RpKIigbihdUfram5GbCWob0g
yaaNJgQJvAWjDXxT1AJRUJ2BJ6CLggqvdpnYTVjOheh2iP/GtkRkVy6pL6korZKxTkMMBRHy4H1U
HbCl1uJ9mW6dq3Zoa8NbUhSv2Jm5Bizl3Y0/ujwsKXJc5ahGFNuU3Q2659UjN3SVhhAvkfP2SIkG
az919k4nVOQcKcWpXsbsKE0qmlFXUTuBxQakl/7ptSECF+Gi/ety1tZomVftgNxEQ38nkum3BgtK
ss+16tstTol7N9uQjDQI5uX8GZlc6gimD8jg6AtBE/QRJ478zDtWM5yFVLF6vZPMLxnzP8ofuzhU
YEQV454mtb5dyL/iuR+WgLWTz4DPOiB0tH1jxqlazTU7nuQfPHMOTSu9Z3Zu+URHcZfoiWfqxbOt
R9dI+WtSeRcIUmPjUNb9qevfLaO4ogwEHrugKGUyqQ6SoCJXXLUKkYapqxvqRCQ3cQmnOxPQbkDW
0vKwbe2I5agLm+FiqLFettHymSHtZyI45mVFEZWVUFiIGfNlfA0H8vLEkCCSCdt0XbjUwi63tTOV
Wz37GQsicWw+CZZk/V9c/cZNYj21sZZ4Rmmz0HUYj7TZPTeomDo0kJ0k51izAORJ8Q8gn7Ge5wg0
Uh6xLyUWbUSmgvtEW4PwQ8Seg0pacgSZNRNUgmQgzlEimYIKVnMbc6OSOxuZntq4N+SmO5YI8Nzt
YjeYAlFyHL+5cYtLmuURfeI802k1BdX4sO/19E0TFee1Al4nxbGFF5y1gV4A501M9YW8PMrv3kL0
TRjP4n7UhvVTdCpB6QRCr33IuUcy0NyVwmJu5daMQMsUzkNofGqZ9Q8gMaMrxu4sberPJTG5QhC/
stuFmij1fivr4ckwY1IYQpNhLktXxTJ8VOErIum+H/nxRWqmDAWo7zINyznyiZWWMs8uY7yWqEjR
azGrJvgBCW72qhnVPbEdf3RM5E6zmFbOBKcmintauZABa0XWDGKxVycrMFNX3BgMS+uuIIDZbrnP
FR7n0XkdHboFt+E1k731MTrxLjTUbzWhmoCSKetK2WXdSBtk4VlkwROUubKAiE7VFZEb9+hqKxAI
yimj1hjYGehMbOOU8Gw1VQ+OpRRgF5c6CLvpxSLRCfs26L0GeoPVZfvUwQqXaQTnRKL4zXKthC4o
Ebq1iNWHuQ6aiiQepF8M0BwyDlja38ORhItOC+lktHdSPRxPZQETAGmdu+lY9J3utV1e4t2cjtbj
dxdT87kUoS+alLu4glnqcM1lQ/Eqeut5KowgcrnsK5sE4TFNvB5MpR4LHanU/NfDLprcLOdmZqts
j6XJ8TexVuDDClEqEBUG87e/YkEiIHApPlvlrhNmwCH3BzVgp8V4+dVKFmvpcrJrmAqgxxhsG1KS
N6OXqaFMbtKLCfrrIZ4mSH1hh97CBXSRealMpbEuDlcnny/TwJApwyc1cnEnuXC2xpOW5K9KaV+I
9ooh/TCiCWd+pAEaheGmOxvF+6HT5u85TTajhWFFZwZoDTgGqjk7i3b6MwU3R2dCDOnbm7Wkh0Zg
VkFJDuZbKd7thEEBK/1wtl873QctQvDHRKlfZ5wkJFVRf4OAM3gL0d9i3o51psUCXLXRX8PclATP
PuZAIjmYjy0mHty3EMYMqtf3MJ1ajygSEnUrKmv3VIVqSD2G0niYeITshsyFMU+OpZMx30HH2GXA
6IYGpEFRU1jEwDI8mcHJANlTshmKrfjdEo9TWyPKW62b+zJXmw7IIPlQz4oxQ85IGOxiSOZttxxO
VQhTKbYutOXjZcF9Q1AkprTOqvcRLJO2Qi7qMKbpzYpILS4308a1OjM4EsRuOzYLDUNLDHDbTN6t
1FflQtvczBgLY/1ZcZXPjuJVp+sOKQnwGCB3d7BSZeZr1XSX0dA+4q7/skCKpmq7tSbqoQL4IDxx
4uDSI4D/7Wi8NRYT4CY2fEVCg3YmJ90U5YchkFGS5/7ZZwwlkWzsx7S9NsB3mkx2XlrX9zizfr8c
tfwE586WirDjOMErnmEsSuvsbcpo+csarPQAF9CkUMsh/67VjGbbrsAKzwMBIE/hjJFek9joUEEl
apkfx6R75wpZfMWovovBvUc6buK+OcUdWAy10hlcF7jbbZVts2lFDsv3eKc50BDcAmeFO5RHxITC
d4kd1UXlWwZDXMtqtv2Ix8Vyiku/KJ6Bb3E32ZDYERRvWd5Cb8VBNTY/c0hoMzG89NDpM3vIJ8i/
PyKLFI/9CVJvncHuiJR06YS9Ko3lp4gH57HU9oo4Jz/NjF4bLdN22hAyDTJLxUuz6QzfDIfwcCE4
7uFc4SbFm8Qc3bGOrlX/TGO4ayqET7pkjlVEw1kUbb8peX2QmTY7YbLhSxp51cruuui6h2Acubmh
K5sIiyGSCAzcbPuiFl4u3MttQp9UNA4kfdySXi8Ao4fxAySE8Z2wF5ZTQELMq9RDKPgFQN1SeRoM
Y9M19VsULf+QVOgsWFhYoKtyyNmbZSbX0mgmnNt8+hrKn7xj6yHzZ9QzjEgyBE2DC5dnMk0wzSNj
vTlorAq2DgCOgKX7Ed7X72iFqBD4TUhgEawD1QSNsq0B6O3ECNwuNtJtQSaxZzvTixuxlupq/Zsg
2ngl+vJLIi7y24pBNQBP38G96CGdBuZWhKzQOd2mMLH9upwBJw3lay5UY6tbzYsphyiYlOqMxYJ7
Uv6oJbGEXPPjGs3gmwmWA5caqxKNQLFO6/pDUbhHyZUGvapRVuNYYsVAMvh/71qqiYvCGHdGCNdF
KuG9dw5V5PyFUX5b5HQUDYTSRMT6esL5rcTtQRMm4ZdL/1j0dgtcVbExmTTnLF4MK/rMy1/whkU+
FbtI3uO2ih9wkMnX8xploPIqMmaWql5i9YHLhQXA6taoaZxNVnB/pe0GrwAXzrStXMKLYe9ggRyB
mXQly7l5huGRf5u9XXhjUm6jJFHWCFI9jIhfDn2vrmhQrlGrA4146KQiZ2SFMgbRWNYEy727mgTd
OUW/tQG3244MoOcRUa4lwz60xof5aDlaRIQb1ZLRudfQ6a/CjQivB2ww55rPYpTO0gzfnNo+yw7i
N0klYuXenZJxa9N13xYs055OJmlflxiXwjBfMKMyI4V7jrGVnTmIuXSBcgkCapi6j8ws+SlCsYVq
xIYebMdWWCChauZNRnMfpvbYVOUHyZCX0Y6PSJN+pQJ1DlRyDlqvZBorTSYlkTW8dn2VBKgPAAjJ
d8OhmlwyHRq+/V5bA3oelqaS8S36s5oxXCh8a+DqVtIomBNA5JGJk4loJXst+LhaXr20GQtUiMap
KnGMGCqjAmtIed8VfVfHH+PyrmHG9dsQsVcNx6nEKV48RbPKgk9Y7P87FcyvY+yk9bjiKzUPlOyB
P85YBye2ugYiy+oE6oAeET6rLMvL0kxEirudp9U0z2lifk42fMmEbGlyg7Fjk9EzGJqK3gx4Zm88
9/OwKRabWMyCWX+fyOd5au91IfYxhNKpM1kWFXobmH5uZKAmy0r1TaV+cyYMU0ireCAwo2jR/AQw
3sbs1nuWynKlkc5Byjxk0TL7SsUwqJ7ooMeRZsJN8P5OxsYgSGlI0/Q8tC53Vdz4hcIaxoI8839Y
rjPiFhBCCb0FBH+hIZDpuBm8tpl+OinCDTJgxNyhy5YGru3BiuCtoG0SviKWf3bRlvtQWIQH6MpW
aUClDvDIDMJOMyXcqfYADYlgAY7DBmZKyWeNf0bZENndHOaJ0I6lCY/9EMsLzgDaigd7yrHi/oAT
NqrozyZyFmF9ZKoQB1iuN7NadhZQXt8Emq4qIz7bMX/04adWW5iwRsMXwkNwEm0yAQbBhm2MSrcm
iaAOaGuDEjLVMYoZ0KEwuJp9Wp5GpnSOW5yzRG33oC8QZD3ogVYFWwcVriLjaC97Vm2O/UPETLR/
uEm26YzyXKMLiS033VpzSEmwLM9uMbqQTCi4Y450UK2EyxZQvAdDukB0zG5f9QzadDPLb0R0cYfH
ibpHktbn8Ih6tPoTaKbEWvKt7Qw+BMl4SxAaF2Zt3mwTljKyYwKrB8PD+66cjGh2A8dlLJGTrsok
nwMFAuxWNdB1VjqyqXTJcuTEul+5hK8abPhZhG8w/c4XTERr+lBa4yqBUVJR67UkDPOypzRburH5
/19RTm4TWAnrSJpHoHLZUTHMhfFrKldppmVB2xLJkbfa51jr2blu5R+86xsCTSANI9dSahUPZiYO
d5jQNvRV9liaxBbVPg4r3QaYY/JPstFBTaY20AUJiJ+LaZ+RpbUrRbPjrJQHu3e96GH+Lh20h7Wo
KXVykW3twfmSD1TyMKU4Q/GdyDFqQc4nFhk1MI2dZRyOQh+2YGXoTwhn98ZRnlBm6wxlyAgwhuzL
KRjfZhqp9HhosKgQrqCO866qwjOR7KwiM9w5epWiwsiRQsWceqKId2P6YA88+rHhIcGFeYSQVX4q
E8KHeUxL9InwKws91AhrhsI9xqqftWqF8c2dAqsuSx++BALePAQiNrFGsxNTvFiMD4i321vC7L7a
PtnIMdzYvWJ/2QbjCJIEvwzkCEWDZqy1k/ECcr441FHT8RGVm0HLzMOQtyjWjJ79NeMlcmnZImP+
NgQjXkJfsHZAEffGxeH/lxgvM1bp56Sctuj0qVpzJC+8x38CnmDTij8dRfrW7LZqMaaQLLpvW3Hf
3II5Ya47M7pqLIwSCBsy2gwuf22q4mBNJJVxfyGrTvZ8iOgLZOWspDMSlwDNBQHWpUckoEYpepJu
fG8keei6gAxbmKIjQ4iPnVoFrVG1apvsOITZvCJY++HEWf5sp3T9uJsy5o0UTlVf/cXgNZCM0oZG
7c5MlDezBRXboCT0own6K6gBOI8mJmgd/f/g9tuuGaNdUmOOJ7POsKs9OUwLwwIGYsnEpKE093XN
Mi8fI0D+lO6xLYY1MNJVuCzjJTXRJwnR/LSkHlGWGcw5Uiy7TlzG6+x/DLamlh6AwEBk7LRVRiBR
qwMjYdIcjYq7UUJxoEGGamwchJlgNCqKidQ/NiTpBN891GJ2Oy12KbGw5dUT6JgzUuEuQ77B1tp2
q+HiRBMrFBarjcmj5YbMNsqQx9HK39ow3/Ylmqg+9fJirLxcYUPgDvl1UVCeJY31ZjOrQCJjb50Z
hGzMzW2zF8MtFm4T+8tSHx9aVferCviYWvT/8N7mu9Yfiejmx4cJjSfy4o7hfCHOsWiDEKozlHoi
1HIcfzbDQ4QrOikQ1GkM+zEK1mHWH7FHBrI3biTPUymOodxKBYav01kAngRPH9KzrETT3doxkUoE
zrEeXBw4Q5ZUmdSq+eLbBMQ+coZ0BH8uOmPoplZEJE4ymkwwxlL6nVwka0P4WSCf92X0r29hj3CZ
bTQ5wa4v7Yf2UCWVkT4VnJ61zWP2keCTgjLFdL8S49OgTS9lskRPrjM88VejEtb0iAVe+8a9H8Gl
QAMjaDLAKblRuMEvUK7BzbG3mNiNOjEUdmra8qCqYb6pWw6Jjpz1Zh7K5wljWpeUV4Hjn1EPoTOi
f3eBJ7Fch9E9mGzxJBRLcv/atzFmXp4hcqSNq01vSbvGT0fmBWGD5VzUSOAwDlAb6oh8FGetmNie
CdimHY0/EgFUvmqUL4BZrHWHGhe2Yd45DuZ66Wg1VMOXOsWkU7koCbSNRdIUchFuiTChcLAaHowk
gVcnxhuoGyiKQr3VkkadQKj/2DuT3da1LNv+ykP0ebG5N0sgIxuqJcuWLEsuTodwybqu+fU5eKPA
vZnIBOIBr5N4nShwjo9tiSLXnmvOMe+0ot5iG8fcmkD2CPlREuJCu9qjpyIfJ26e6aWyYbhaI+ZV
4PgvdkoRFqsDcaO4z7o3Al6wMKymraXo9p3YAkxhStxDwwycpFO9J0KM7QIUAV5Uz/u/SHndh59V
Xuc/zb/9qV/33//tT1Gv/y1ZMGmTj/rvs2DAMN/D6vuPSbDfv+L7vW7++hfNcn4jaOUol9SXOffu
8o/9LQo2/xGStc1QJiQPJFt3/5kF0+VvSpeWRamdIaSj+KK/h8H4EyENnZZepRumbcp/JQsm6eD7
Q3GeaVqWUoTUTIcf0TZ1Y/7zP3T1DoNsy2FS+hxPeras5mvUuoOcrPuk9q5JVdOeG6O7mumn1JOP
uYDS1LunVOI7SeqRfgKXcYp724Y+DYwH06UpMFYIWngncpyLP7yufy+B/j9Zm57zMGvqv/5FN//c
8/f7j2so4fLCCH5q1/lPPy6cX08hIeFZYqLxqlmmnlFxbUdZ6xiE935KRxoF2H4/HXM9IiwD2I42
ymjp6znweHyK0AxmUCWPSs8ct87cVV8IPo6BO50qWaIcUA81GPOxLYngft1zh4AF401IAJmHp8Ak
LZU7zOlTBBItghsYy/gdFMyKRNbW1MdjUju7zFa/BAXeC72tX2jwcPXpGeEKGcBEBaGYsN0Awyh7
wPJtTL9E0n7T+hwyiah4Y/FCBg09NFxTVAnA++Zu/8tuqXeoe/kSuOoKWzKBvBGf/bwzFjohlbjC
RInpe1iNAa4EBLS9Tx7Eo5FuV/N3YsVyKg6rJbecsMnJTBEg0ZqeFEIOqhmvP6uYYeUFLqeG6jgN
KUkJu1MLl/wSHrzghyPvWejiU5PFfCb4VWgtTzdt11sD7MyUbHYysK6uoXqI6ZPdx3ea4jvmacrO
gPxxBaOEIhQAzgWDgQtEFpOnc2jFW1ZGYHOsXwSbnkYeIIV59rHyc6ycZTjk/6KuP2UoQiJoDdvb
qDoWVbfrPXr9GKeEmT+JAEHZif3vOE3WTkWOKBAlKz6ix8iAewjx83nTvnZjcOkm+9b3xNuN/ifJ
zBlSG0NWRPjRWoVzLC64AuiUoNXWrUeQPAHYc1+yqEPRY8RhZrFLMLMOGzLyPP7y/0GQ9n9ZOSkR
1f/+Fntsh+/0A0iK/8e7rG7wRX+7y1q/mZJeUiEk4VhboaH+4yZr/mYrOBxUortS2YKo/D/vsab4
TXdI20L55zbqSpd/7h+JW/c3gySH7bi2a7hSd/6lxK1p8i/94TZrQ2TnZzCVpaRjC5K8833tD7fZ
sTADX7WMArJumsVAK95KNkw3qY9CCDQnlHG+i0CNQzxgd6DnWCvdl6HoU2CR1BunBZqiEXRro2L1
SrVMRoeJ+6l51UugA/Xh8k05J2JkBSxbss70HtgfYXyBHJDnmEK0KQKbLBMSafVjHzcrUDwELXVM
sKaiNx2gYcVyuSzEl1+wfqmC2WVIGKbZBCXLZscMfzJRcbqcdk7c5Gs9mFOjCmuK4XxQF7wMpS73
Xu89FgmzS9DTA+ED6FRhfavnPWVHpgS8Iw8QD1miJQWUeGd7Tup3SQTJSZ44t7+5NDGGibtHW91G
CsBi1t0PmXXQgKqeGs9ak5vtFjLrgHhAXGxrYEgAlJb0LA+ZQoGfsCanYZavwwy7Wq5d3NYkWg/O
04GJTl06h5UulSSZsoxTA+GcoSDhUeT2lz4A3HF8LDn2FMydsMaHz8jMOV+4u1jLP9q+JFun4HW6
VY9ibuYXcFrBQv0kYbvJRXV1R/ERKKPfVk2/57HwqAYoZpzc+1JPN61rYS6ygVNpQU75Yo3vp6nB
5rZY3NsAvpjowZBULG6MdLyhxx6T6AF8KKJwZrwmuL3CNMBjRQej49fU4wU/zBYfhE8XAbbCDmxA
HJZX20TEpJb9Wg/Ws0h9dieThyMWe83apyQ+kvyifW1Nm75tjrE+fVUeIDmj3lUcEEPkzYWEDqZs
XkAi2exonXciot6X2wJpqGeuoW0DUVRfyGli2Yq+3OjCeQmN6h2TAy+PXZxbn8nbKcBdmRrXfCqn
/h4IJ5na0jEujjBo/mwbY5Oin1ouHg2vwdOSNLTohAVZ5N6+ZSJhYcChixMIhkbWRJuKUzOpLYXf
XUQEhavZfjaDmW19bdX6Albjo9BYVb9K6tM3UzM9647SdoFkxvHYy1Jn4fcuZhoCx+PYr2qzuLSD
jhllwGDXIKZlbPjaqdtKt5uNqv12og514XfYFSvjVg7kdcyC1oZR2lzUgbWIPrNifLRlvwvd8qYA
RC5AiTMf8ZwQrflstflVwEtbQvc88MQ/OkN8SYLuWZLocXoaU7Tq2hfHmVlsxJ/EiHjwddTDTQOU
Kuyk0gvRUqR132X1i8MT2U7LZ1c2DBw4UEIAhqGHe4XCFjaVevfCcEOoUjPWhiyfar1kdVt3983s
Ngk4UGZDeYCi95EVSLA2wkfB6dGcf+zISYhPEIQULb44t3wj97kdFHuH4CHB8+iVbHloXPpUCLXr
FlYSFW7NL1+PDrw8q8kM32OJEMw0NRQgRFp6z3a+kx7aBged74/NInP1j6oL0W9TlhExUFU/u5kA
z6mUmgkD5XZso/c8RqZOBvMzS0C7pO5AV6rkcDXaM7Jxck9GXL1Wkk7eOo7vzbyTdyjA+2YK9aVB
NMNqxle/J4PhDzhPjfmkbjDVDcl7pBNamaLgJagpe0qcqF67VfsW5+IwS+cJlrEo7c6+wQlZKzsC
JZiCOltsWk3jPjJOx9GQh4CaeV4g+idCjVi00Rv3nCGDk64B4I9mREvJ9QcrGnwyFnRO7ljqB5PP
ccKiivhjNez7iYEpGNJX7T7k48CyEy4TvqpVF/Q/DW2tS7c3KOaxyqdmGkYSRR5eQY7DBcwST8Ot
bJPeGYZ92kEHqVpa3Bw29jAL5EOVUq415cQE6kNW5Y+tpWOk5P3I+xxXQfGDh2DnlhnVYBOyqaeR
PuicX7Uw32Lf/+C5c/Ts8BHoF/mrfrrWWO14MUceNTWg80WojE08AWJWCB2Lxit2mojJLlVEpCdE
pwW4SE66hIbMErtMFGfRcalVG76XVXXOPgBXSjZOUONhkb8KC2AuuXjRq9nu61OeSyw3xcukxS61
h3a9d7IOHUqcrQh6kVMieQXCuzQBN2R9eh+j4arrLTzOUIeJ1yIhZlHyGpo9UdgAcxzNzRvuQN7G
8bqtFQOsme9cyGPFJjfn9sYQsVfTqYh2wrx94KasoZ6ERwMcKKHBau+RBS5GGKjNhFlHI8i+jX9P
qLch2atkzps6C2ljGpBDdgiqvn9Qqe0clEo5PglnR+III6+TV+jjuAJrnOnEwpMTrhIyUkwnK3KS
d6ZO51snkCVUdF+Jtl+OTnloFQEbWQQZpRbpsnv0nPAcun10CILiDeD3S0RXAjGJ2t+WfrKXhfvD
o+ABswFpjfzqpTjWwplwPICgXuoGhTq0ovlZfbJCDMAKu95znnh3rdaeTc+jn9J5bGK5dqd2G4as
CfQ2evXLnsJSn4hM2E43mygpesi+J9qTzJgm3+FJagfRwizUZ1gb9OXEIP60BhCB2V4mYaWYY8Dw
Ohpu/eHkDvYWbKkPmDr7yRNcrE5SwWEHjoD1KDS30vY+I5vGrjLuZqPge97qyUJvBn8XBT+m77+S
019FnfXsawpXkOqgZGDVhKqaj3Mtm4vJL3frNxfEJrKd3a4jq78krTz+/2l9LL7/+pfPvM1Iv16+
/TDP/jR4Izr8D9M6huuvvHv/L1/xt1FdMXUzOgDAMZ15FDb/OapL6zdLd5i5LWg3pm7OSkmGOST4
618MlBJX6MwBEpHCMhyoOf8Y1c3fDMuRlqsMZx6zlf6vCCI6Pwuqy5+GdXN2Z0gkGYdvJJQz//kf
hvWpH/zCKg2sfmys4VQrjWGdgZO0b4oHnO6qTEUl8Q1g9HSd0ZGFtoO5mZQPNsB63jhLovEBrtSq
hIw3dAo7mMnYGk7NwRp1UMwRjyR3TsaiEboCHFjQs4SGcHBvBb63tJ16VQ6mxDTakDqR9rliiOGG
z6qU1Hk0w4yrVwyqFu6d2ZuQE6iGV8UydiEdWHeOyUK27gbgtnV5EKZN7sHzt3BDk0VuOy/aEyZO
Ii0xJZLUx0GZYV+zHDBAKAnylKdusOR92ruNNuyGuNw33I2tbmpnsNa3YeK/1MjaeHr2lSf6bMor
diDE79m4Ux079G8FoT3g1ytraq5W49Io2jyH9HDqejDt8sjTN8KDyjm+8np2y0ar7KVdhrcIFZvg
wpPWdONiSFwfLrqD96PYdEMQ4zD0SXRX5EljfaTKSmMWxytxTlr/JKkbXingIQsNMSHDp5RH2Wsd
5G9OVMDIo+EosNnzyqnGtCq6166oGjad6B9+Ms0I/U3gkdIxh5I8WWesc3rPMvvboApkCgJqijFE
tsNOd6rnFEffAgfYgg2yAaKjr1Zos9eWCtJdgR06ZV+4slNP4BuuvnSKhwct+1GKqFGejx+l07yP
9fg14tBh8N/bntA3lTeAlxFMulVNf03AAoaEAKCLfsRxx0ERQw5uuZA2ibhkIzeQxKSdaBFxklth
mhd0MXZqmAvJMF4h3wBxANtXmmojqg7OrR4Ce039aUscbmLPAQETnY8jK/GXOa0junQby2HfRpPa
B2ND5FY3ovXAWmhHezE/lwe+vyZ0vuhtuFFInXIHlaNeSOh2D3aBh8elArFJKUvM2eE7Dr10ZU+o
dorfOjVNB8x8oBryamvK+VDKr7VspgwbsfMyjtNHZtYcinUKIaNsUARa+SAZshhXIRzoNSUZ8boy
eeI2pjFQmFnt0kQ0t+roY3inxQX/voVQ00bNSz8Nn5HotVOaTiQ4jcGjHkGyJZ+S6mJ47S+DgxWw
+veYPXLOLp/rw8UymY2S9zWz6diGIERt8mvapK9zRqEUjBa4XNHkh/SlSkFbQ81diZEunUwEh/Sx
9DtxMPCeEZmopksx5sy+8AiNfswY0kT0oDr5mIt+bXvphaP3s8THEHXweCfJtjRp7HwTeyJiKiSJ
ZeXqqBfdsSrzH9m3T1hs4tUUYstTFjUjsdUf6bonKWwxZmBo3IShedDor9njpqDryt5rvUH5Am3d
jJ7XIKrSNa3lAbP1sp3IeFo9PZFZxi3KsZPuUCRu+7f/aBpoHPbocAY2MNC3pGVklt+aLKBiBZgF
Nn59VD9tWtx0P/xOvDjdUg5VIjGy4oxgsjs9tc2xoDIjrYBjAGb61eT+oa84LsnapACXbA+ENLZ9
uMTLfutxzS+qAWCJMXCusRS8eOvJdXqQhi0p6yhL19ZkMktlmrUKcIjVAwdBRz/lrv+umfWqFsNx
0qmSDBLx3pbdEnZTsS6/ohruVs94s/Ih/pmB7B9COBN1YT57bfVhW+NzG0qLbxMfbKfxD1DYaN6i
Cp27h2r0D+KNKkc1aGQwHIogORVjsCmgIS1zBKSVrnk7yuNZBzkpEVxW/aCjAyy8mJKKxMPhUPOr
QYQ52k6355LD1ZO1GoqHcXDd9gQJ570LvSUnBBOtmHRFwEaYo2djptdAhr8U9h/k2p9eTbg67XgP
ikbvETWy0GhXgZruoBbdS98nwuwQScKu2iLxJthLgWSQr1AWynf0iVxNJigL0E8z0CEw6NhWY2Mw
mu6I0cJYaKsBmO0GkNMdJzVvC2r7zcENsrTjxmBatev1iEtkYXT+WU7xiNBLJRfhA4wJPuOgH3Zs
Dg1UrAomfW3xakycSFVKEgoaDroXDBi4GVctv7nukO89v+JLneiU9CzuoonEcUeALFQTzkC2J2vZ
pD9DKK+eIls2+PDGyIUr78MQhGWqTh5Tn3tmk9IPXrpkC4qSRZpNtDFtHzXpR1etTY5pnyLxGzVe
M9ubDixOX2go0EhASHNTF/Zz0VEQWDfkddi7P+pARRaWrbkLQyOPmufn9tvvC1K7CTRq9GGo0p1N
GCPEkTXK5k3rCLVR8kKCxfzEblGiuNWYnYBL2BExqhCfUFEO16IAa5ES/6JlrtgGSr2OuvnY1hgw
w754bNrqZmE8zedpwWtO5ZAeNDopl45RzuoZS+giEHsO0mpj9HwEHTCZTeC+JPoOgeXc8wvz2eyO
xig+y7jaoWUnO/az4Uozc7Sn6sNvg7s4uEONm2uC3y0fi1Ocihe25m9FA/O8cy+A17t1CoJ8/RV5
jrYPO/PDIZFAQ7e3dALgepGBgMfD16iCs9nI8JS6T9z60xOO9iV+BlDAmM9/5+yUBRm+QpE0ypKW
OJujIdAE+LqA7gWB/Ujl6clUEM+z2t4NxXWs8JoQBvCWSGVztAGmjtuwxFYDpzX2aJg/HOUtO7Bs
ZWWkR5VjglBpf8VpYB7wqm7C8gytJNhbFF3EVOGtg4nogTadta54iAy8G1TSQ1JewDidJxpw5oFO
Kh5r7kb1tGkGlE/6eQ8MFbKfxRZ0T1fkzgmqx6aZn7B+8JKXoHFcahVBIy99On/CpqKtj0dPGri7
3lf9rgMfvrDk9OjTOLCOdaWvIX8PcK3SGXkmsQpXDzqNcSh7wbKvWQ5DgLxqlX416g52EBXlmVNs
hkZ8QK79qiZazZzuLK38S1XhwcdtuCqJmLhhddKm4sIxFq9TM8EDFTMb1lzFidXs/bg4Z7wdkYcg
0Ew7mbDmkV0rd6at3VF2M6si+LEzb1h2mUPzFYHqwAfrpHSL8bYyGj423IXxt/FAp+0JSBXbEwy1
qF9O8ONW+bSZSMmQYvbfCo/GABF9A8ZjJnTokS379uKPWFHyMAe0g62BvJlurPA4lWcn1EBtOL23
M6IQ5gukeYcGEkHGr6e7xvJKrlaTSVDro+vJrAmxDbpxBEyHfumfeOjRAOWFuGIoTtpCIcSzLyMC
FkG7CMWIm6YCfdQ0JN0qrQc6YWMBzcuRn+qNrnF+uiK/0ZwXk/GYZysUcK3L54pM7YuKdWQz+9bC
gqewiaus/HCbZ19yjldR7C1UbRM8N1ZtmQVEufIbbkeNPZf9QzfIZRqDYDPYMFuaWT3PSEIGcY5O
zVVSKIAC2am9tWGBtJK/1RjUEwYecyie+iw8eaV8y/mQLKOk/57QEywK5ZNW0FPqhl+mPQS7PHEb
Bl0+IGUUg/mKxldqBap9lH8O7K7uKt1NVoLrd4mL8pikZFcKhhiSLYc+H6lYtd11rJADXD/YGB0q
by0yHVfFoyerYhWJhOeUjt+h8F5aSb6sCLGQYjC7JtrcA5z13ZbQtTM/k6wc6jfng4mqo5U79Ohk
WbuNfAvlgpLujuiaGtt3EUXLsrgKg70jjlw8iQN5Sc8Ee2WMlHg72DfJm9w5UGmGGOqYw++wFCLE
mmTj34ZOiNe3hxPeep/47tK7EY473xWvez8Er0YYPY2tsYpKbgoj5o1NJWePa5zzdMdIq001q1WC
4F5tHZEcWb0I8YnrvK8yGm9rcih+3b9EnNK43xqgtygHSa0KAzrk9liLTzYdoSZoZdxNw7PW3HQT
2KQfdfcVsL1FQ73CChPpRsNrtydUd2kGxhYEWsbLMOzozmZh7c3VW3L8DI0ZjGqJDauBGIswr3fv
8Z6VKYTvzLX3oqZgoe/Ha6ASuuTC/tgrNyaOaa1L1WVnswggbrYDfe2IewX9Pfa8lIzYlkitQFrE
yjx7avCfdIxKbThsrC7+ad0zRUofI9d7PiV4cigKr20kST/Jn4VEprZBI69ISTVrBuElDUl4T5Li
GhWQJgiEETV1Kizhbb1kzAJ/YJyUGrNlkw1gTdVTVvNwiCefzGRU7AfSVb3f3mt+26wnNFq/wlCA
gZUNFjjGMKEwuWLa6Sb3vROvUcy6talQEMc0BApC6Z1gS7bUTE56Emt0R3ivt1B0nGS+HFJm9r5n
zYstzIya3ZTWghs6829+/P1v6FX/LUB5FP3WNMrL5IzPHiIaHoPXcf5nJlXgQWIzZCo1rWyWdMTU
if1ji6g2BHs9g1p7Ednh0hUxFIrxu3V5O92CnDbSwCItKGvSSDQt6yC+I3jTblO4RPRGIYemc+k2
V9sqS+KTq9EJ6VikIgpI9Ev4vMZKwdvqWT6onIM7CcZPungvZQW7p+cNXYDkJ5Rb7QvgmxwqMH4W
NkiwesJ9lePoTxqyzE3e3UYT85nhVPf0QTAxZ9BiAgoq+mAkUNocDIdQ7lRt6ng0VpKJjU7DCdZO
RwIaZupSpf67GHGZu1iO0nxut+V/QoxlCPIMsSBDcaOu73VkDYXaAUqiYY00kyZ58JdHK/qBAfjt
mFi2G4zYQwpkJA6ujWU/Inrvxr7d25iB3cT7GuTVHuuHuMreMyIYtJDg7etITsWmybHPOYx2XmwZ
0qgVirlDR1p0SgdwAkR2PDN+SQx0bsBzm5LkFnPa6O/LJvpGkODmkj97iDuAMDjtwD2I0LMhdb5x
GCWN0SeXHAdrbGjgxa2tnCo+dkFnbOok3bI6uQ2O/j0GLOCCPsohGzcAXPLPmILxFoKKhx2iNuaY
WFe9wuTLYI+kV01oKe3P7tabSAqigV+LZrpZFtg3tNl5NZuGggaXWPR7p7O2uUPkmHDXKq4Sex0w
MTgaefe2OZd0OhJrar9opqKomTE54ArAZrmASsgFZ/BmYKRAD6cGvDKFvsogvOJ0Kfdl7SPTx9zr
hiClSLIx+Ktechi8a8mNnPBmHGAYRP2OvU+sSuUSjwVmQ5yik+1voisOjXTDw1GjOyNbWVH12vgM
kjrLz1jqjxiZ3+i3B5ZWkDHzA4QV7GZkdwQ2fSKxtDbi/zPF0hq8Z9U0akHIOlwRcTyn2N2WfVdE
6yS401LcjWS5UmAA8cqU68gWARx1RWKNI5MssOeoOw7s7AbG6Mebgqco79Zh3CuiIWAGi5jgWESU
RM8uRMI4t05UV6DHe+0JtO09p+PF5N8H2ovXs0fBqJ6BaKBDMuKDe48UdnR7XKdejY3aFM2VEtVi
OdGIVwXEc93yZMw5v4iASNiywXOcU6VRx6KJDKWnxiONSR+TyczRZ/ko7XRnl96jqv1x22nw1H18
qUN9hyxvwe/hI83M/92yVsp05oxcx60Sz4g1RzH/XxvyAisMQAz2hbrFPdgcilfqPk1XVf2EUgOS
MeF17L1hYEQkMsxuQi4x9376UDhG46E1de58VXKOU+M1clkgjxT6riNeTDjWX0FNDI+AOFuw6Mma
YkGZDttW3aeFyuQsPY5Qw0wYNEKIYZ0L1q4WOZJ6yp6bSEFnNEa0Ew7xRDoBPdlpuyoLl1oyw4NI
28EE8Of8pm2eGfRB9XR0I0TQMuLOkjhRLSqRs5+hG8s1QcF7slo/RCQxrhNIikdLXw6V+5Ppn3CM
310l3gtr+tSLCLZwE197o9j5EzAVWxByzbGyxy38THf0jwX2ZNLQam3nLAhLPOBaON4oSFpZcXug
lencpKTcGBD9gtVwn7omryEYgrgutvRifYYe0+nICbqdCF3keS9XFfd2PkGwDPxL2xs4y9PXyBH0
HHNvCL07P/LuCHo8B2bYr8sSczfr6K3nscIzHc6+dJc9zgkuMthclk31aMzZJ8JvY0WfbDPi2qgk
xTkc0n5SqUGN5YwSR2O9hBQ60TXsPwrTcvdWrm21yqWlXP9SIVutBM3UT/rXcChPZq7Uoov1Z4sn
/cJqPYTGuPuJQTPGqXXrRfuEYTzYjCibdHNMrwhPGcG0qdvbmNrErCq4qYuNXtqnLFdXFmVrdBO2
REMJ2mzgUuT8zq+UZK+hAdcIQTpe5FSR2i0jsKgUaFFXcgk1uA10xqyW+29KARHENKJZMVhjuA/6
poPMYud5vMyrksm3YhVj6M1xGpXc1gpFkO7Id2OwSHkZHFlqt1c8cpANY2vg2Yo/33Tw3aos31me
uFBSx3jFh5UtcLsPeVnZE+kbc56Ih4pbcqK3l9Lm6U8QJm6ie4flwYEeoUd4kHgJ2D+Su8wBaNc5
uK4UjovyzwQihz3mS6Rf2ybKyYOcQFW5jybz1PnIKlFJwDbluOlwEgMoCs826eFMxN7JarW3tEAl
GvOcUg99uvSgUpqhFY8Vv/x6TAXoTdunmk846wgVcr1XKc5HdPE99h5odAoWXj3knInwJE8tVr3W
UtmdTsHwwmMvuqVmNdkjvtHpqfFXUIbnlmPmJq1/s6w0PlmBdZy53keDmuplQWfMMsG6R8IjRBUZ
aL6ueSakJS3phsFJoBWox1mYlCuv4CZjakDc6CGutj7hUNj28RzovQfE0t5pwYn0qj2/M86yb/Rj
RcXZHpTEmQVbf8Ajwtlp1O4hLOyj1Mj2FPkCsp4yuSKSRRHf1k3L8iF3s4fcIS3duzxYdFc7tXpw
LcakW9Vkm+h/uWiY4TWeWjpx51XtA8WNA0FQk9cjKTDw1WkM29lNCHLV7Fq1sd+HRkPjZ1Bu9QG4
Yd/Ojwc9fQyVqW9Ht2f8zV8ryqZEdMUNCqCn1Qe2NxonH/JqqFTkifjOcckDYuyJzGQ56ce2/uTe
u/RcDJAyQWmmB/AS6vmlM+Wd6KZXbkdQPDLxfHTKWPIwNcOdoTNMBUHKmkdQ6yRn6YFOBG2ZTzwd
hfHZGSLbt5XxA8hg3FmUDE96lKwHjWVnPTvCYnsYjyMBz87Lnrog4oznwPXKUzcgPDrT8pRL/VEA
r82s16y+lwxRpcF+KNfgxBq0sIwBiAhfyHXhQxGKYSnIiuucisBdjdUW7wqjpqZ1723gsDjw32iw
LGjs5A5uANqrLYOiH2Vv6WA5WYXr36UE7/tCQ85XPqZOQ6VL37LOVe4dMWYZTDBgj0kf3w3y0c3g
ZgyKuCWPTLRC5PA4pOMm1vaFBDxmEQ9tGyGpFHS/1dwE1bZaBCTSJgGBbqvRPbOpGgp+IDumGiBf
wkvzEGLgmgpdjhLuojad8aFXLUPb6OwzOp84fA/baTDORctNWrnjQYUNPVeQdUEfcCjR6e10GuZQ
kSqbzCjdxBAKCGxohAUrUKcDjz4FULwtz9G0je3RXtWKO71J0snRrHRLUby2Cg3Im5PB+bAxoHkJ
m1W/3g5qJ3yHAEepODbBXiL2ncmTPkoW07xL8Ho5FAw25Kcsu+f6Z3mTtd9CB1eQEIXcMBuw1w7s
Rcs6K9yQJuADqwOJkbJQ4KnT+zidkceutTZc+hNkCtfJT+DHoji39EGSDOX97lNCKGNbP48WIlkb
irPIgWuSyN2wSWVSnKdHlzN4Eb4qs0xWg1V8N5P6HLi+vbhkReK9p9K4URtxGSPMtUR085SHOsIz
MNbJOky6+Vo2EucGEprNYRLa9GuTquc6IxFF+JcURR7AG5mKpwBMAsSYCWZh+j4En3n1hGPCbE6O
+JicY9Sd4vhkGIBCCnQY582VT34L+5cednm14oPyt3F37MkYopTady1EOcoJygeoKt2ht54yKjk4
sQL6M5+UfrGDo81qwPIfe7nla/kUdGyVdPPiOE8jaEi3fQnym87LDCBAnwkbk7GkamLJpoSTLJiQ
gd1XiVL64ZaX3Lqf2rXKHzMbm/XAg1O8OQFWODxx8bPorXvPq5eoSmvl3SZvTwYcrxFKg/eQhZca
EbR/GrOHpPzVMY6n42dmQHubIEtdM+PJGY+tcfOmH894Nu3XsAIyF+zc6ZfVs8yzLhrBzemOWvl4
gP57tJo7Dy5VFTbbwDkSECu9OwhNXnrnVq+VcRH42i3oNlPhbijJHgE9R/VeNJzFXvBeblz1XcT0
/ZHQiY8Nek9xFtadJGeeP9v698ztn/s2rfRhrH/a5paLx8m4+MVPZDxnpsUNhAZs/aHJfgX+RwNf
VjBAAPcG2ZmBK+O5Z/HfXNL+m5l+CO8q5YeHBOQZN6lflJdvJGJlVK74pTugyTFbLZ2iVnAPITep
MAWj6nCZmbDAaNTG8SZGtgSuRjJooMW+R6Ij0V/80msXV88tBZ9tx3zKGMcH6yvTbnmyN3M6P90F
GWKisPTQQFA0mkvZHEci34Dg4ntH3kIuN+NIQYmjLbND3BM7PXTqpenvLe7acYYRPdg70cYOd0O4
U/4+Mx74yphmcPs0OacOhQghoFuSjndBmIZlufO7YlVgRNQQVvr+F1ll9to91DyKducIVckyW/tl
cncXiP8uSEmfB7SBfM3ZDxONddc4IGIovdQRkKaERwGak83ZQ0a7hNw3E/Cisd5xSzCRckmXb0Pn
0tWRL3RGqQDrf0MD5Cy2u5oNB4iZkxQjtk4IRssZAueMzbacecwOrZvnAOIO4v+8PNtM+msjXwOG
DVonT0l8Tqpfvgi2g30s830DjiwE7YyFUa2j9kTPdBc+lECw9CsNcfSlUwGyjLRPt8NPCfUzp8iY
8rwr7zNFW2P9tDMrwEPyVVT5KkeVCCJsQ/Liu4uyqonA8QcHLz5ljz5JwB4Yx5R+8BHRo7u0fNIL
ikqeBvGTJj+6/IpZ59nRr2pEZUNsSNSPYDMJN3BUj2P/PpQFj1heEx7o+JtA7bI9CG88OHVIteOH
A0coYJsTT6DTsFdYBAz6M3Zl7Iew/lbc+OT4MzBLiyRYGZxX5IXn26IXnxk7bFKoC+5mKxfTcqiC
Lc4Vzj/02ADPj/UbvEDnGsp3GMdrXkb2xCteCkGg3T7EaIlT9AwGnrkjWDQjl3z/jZ9kDZzL6SA8
Dt6BqgN6w0n/Gpv5Ki94k+bPZc09p+H/w1VaBhCSJGnCgdEMAqTRfdEfZFc3u/wxnVdHvOT1fVI+
F4SU9WuUPfjDi+G9V7wWAQr14L4UvZyj/KsW31a9Cn1GqRxDb/bI5Y5Yt2z1D+2thkWWmUTX3f8g
6bx2W8eSKPpFBJjDq0iKytGyLL8QDtfMOfPrZ7EHaGCme+a6LYqnTtWuHchBfhjsnIx4gUDFFeql
jcy8nmMFN+OdVMP2G5hr9T5ejT1v8dfQfrGDd8G2VrQE6m0yIFODdpehyq4Hf7v8x8xYFdSeKMDd
rMlsrpQ9+ulVOD/NnDPPW0/CDgzBFc0WZsDLxvArav9SdiIpNhty9d3XmxYUWIMgvNQeExWzaGAw
OFreEnNZTTdSUhOmF0J7bYXfNae4T/HAbpM2N1ZRa5qOhgcFEzeK838VfBDWy4Xi9ij+OW4QyIpS
xB6X5QZXc9BmG9K/3YLTBJ10JeAqlSJOjHMfi5uGF7+ColPSyZRYwbFynjIaPmzGsIhKeXwVump6
IT3fIMXZZFOLjx5+ghFNQS+4HSYhSUw+IW6DrdE7SyTLYFfYy1pkS4jiY5KnxZ2HVx8iJft+FRO6
HqVth0lSqzyTApdJlXMO2sCyyNVVND3cqn5Ru6EPFG+C6GLBCD7hJMULXslDJWTH7KFzE0glVG7M
D8T+CGCDC0IwymvW4oic4YZmVQOZQXhDa4kXhQNMp1eAMWxoTG6LqLgAhEiTd9xRuvkmNJ9kk9KX
cBWhrQw0qC/3gb5L9wV09hNyXN7e8TAFzN/sALPu14r2hnEQ4/OgfSqc46L/JYzGZlJDgxm7Mx3T
pLbraX5N6h4rlnWlbMnE2YDmObz8QSKtWiJfrXmh9r0QfiC25QNz0YoU0BIWMXkKYCXf2PLoSLJF
gNYM6roVQHOS4IrCW116hJRsPitt+P/oTlTiuYopVompwmCibgah6RcaPpJl3Tg1PJHRwq5zss30
Q4HEwUlZHm9LQC3K7k3bGfB9gGZpjAu8aC1cRAViZceLWt8TuteYVsr6rbuXCd/fRFVdsBqXe4N9
KPwgtEYpvFOLV0pjHdgrv2WJJNggaPBbVL+a7IDSgsYt4JXw/zLoTQql2QdG7rgdgOdoQ7GN5AWP
mGLSRcWbyza7aPbx5AIgCTCxVk4kdV343RX1mx1E81XgqmBFAqiT4i1Sufi7Le3sAULVfQjGU5Iu
274PeYCryo3DMAJI/K5FO7ERjhp3KhktdoovwSKJ0FPASOzq1MDaBTGRyFD9O127dFbMJ8mwuUOn
FqrLmZPXrYFhRAkAJsN+03QH/S1mJt2ugAAhBrjSZqThlLqNhcWm6KOjYGCg1IWnuhR3YuZv/J7t
qvTRyN8zot0W1E1WS88ao72PZ1MSFcRX8hZNoweXgM86uHg6IriodkgGYO7fggFaPjbLhrTWo9Ib
s2IbarPXq4k3gdAGi8paVo9mZl3NJcenHn6HbtoLBEoR04ltmr6e4dOJrYl+586kfjIXZwE4XoVp
YFtPMuQ4e0af3JK+JPxaOBRBdMEsXcVbYYAjtFUb/6ZbkmdozQnRw8mVS+k4gNNlKBzaZlp3PYoY
1n/abNiRD8lKzF0VdYOaTwcpNtfjuEBqpBNxzegZPIOoeJT+cGvFlK49J5smkx6h2H1UssG2NDvm
TYMfZrA3KijbauuZIXivqTwrSXyJiXWqG/UuajgsEoVepJ9Rmn1r88YymlNVbhsLh75Q2EtxsZdD
gHca01QkJS7I5ndZtS5pLv6NCVsRhoCjKkgXgbVoKjWbdNfW1WctxH+oHk/5ELyluqOX9a3SjX8N
NuRZgEwmjo+BP21JJEZRpFdfqQWKTPlAu/8GS02HsrjU9sF8VVnO9PYlAflm0Cslhe95WyGdKqpv
cXES6FVck08jvoDkN9bk4TZ7fyaEZJ3BsbIALM1dnsKauE7WtgnJr7hHHdsRj0i9WH4raCVw6Unu
kfoTkcaHmn+VN4de+6g5LhkmW2EAdIDbJWaHwD5m+amuMtYFWGqemugdRSh2k/gH4CcyAKgJNls4
UJWRZoG/qZE4mUdpt5I8SX6BzzgZFmQ+csT8H2GodszCPfOJ952s1YNuZbyI/S4Xz7FyZbdq6yGu
Aedozb5BtxdYIvwrx2s5cEthze6KmHM2n5xqCvERCY6DZkE+xlzaUgvIrZys6KK7IFNe0Jw4St5M
16QOLMohlML5xJgeRhPG5z2tAnG02L2xpwsejbxRjbeUApxJGLspD7neSQCkCW423tBhD2DzV6Qc
dOJztfGT/MituGYcKf6U5Ek2Vyu4hbmBdjDH27B6565cLRZ2+tkkd3eFM0xtlzZumtVuWGHOpR2p
LiZ2/I5iQ8+vYdZJPynQCWTY3qvwhW23Su7GbuGMwzYOYKo5EVZP31xeOFuRB7+NMXZIy6MCtVPq
76W1QygP+RapzHTQQsOObeAaw+1bR/iVwbwtJ2+IJJi+lf6KE+gqMz4TykV0XSCDjrcC/v645Mrt
dR8h7xnHNW6MCx2/qb/V4y4LX6N8V/v3amYOfMuEV6S/Mx/Vs9sScGs9Str5XDrWWEivEB+TYGHT
PxU3fvN1qF2yhFBHt4t345pId31vFqdWvS25XwYylGY6i3br4PLAIDKN56r0enE/9O/8sUTZTto5
Ny+m6GjNWpvORPuKDmRQDgJ9OmZ7LvYu8jr1eHHybRQeRraUZQq0+pPN/wTtXg3r1H5MkLD+hf57
I93C6I9mfbA8JbwmLTbxN2Q88SNQfwcM1K0HfTiaq5cunXTdE8Y3irFoXg1H4L3/JZPWFY1TvG3X
mMcb1THgd7EB3dI7P9NuLfzh/mEYtZKKlw4wPq5bh0VxRA4L+5yCK7srfwb1Y2r/1YJn4B6lnrRx
J8T7GZ9GGwth5dFlx67bi/41tx8ZGh+lG9y2+Sw1uqttGe3a7qenUTPaW4SaIocLZ/b3WD3K1Sax
vnj+5GLAhL6O0nb5KrwlrPqYxG/hRDrzsh3am27qCflaW9GXspf3sbpSi2e/JoY5v8w0rMaKeoTD
SGU4+P3gCeSvav0fkQ3QbQKaxc56Sl1l9/21YcqVCa6coSQJzJCeLqJDrg6axUJ5wx5nZRCc6bsZ
fSLGiQtIgf0ulsIREqKIwRbqQP/0Gy8DlYC5vDKuSQ0OLp6ldKMtwovQ0zPCKfmvo5yvStC/uX73
m+MYPvPma3nT8hFrugjREYC9jsV2bPNPaUrK6lOu95GyBRtbaatfWOVLKGiuXublG8Py6bxIePLp
ag3nJriEcrcyBNeV/a+gPjISMTcV/M9OU23/S5w/dTAsh0Mh7ifr1pbj4mOJyo+NcIGvz3YS/gy4
GLUA2h79DsI/Mtu81HhNdJidcmmLn+UDvi6i/F5X8GyhWI7NrcwvVbU12LZ7kuaZFkvLfV2/NdWl
pm36gI3d45ldbRvhPXQouI7cH5kX+cSnnqqbdNfGwQNEehX+Ua4/oNzA91thzbuic6EUnUKcXzpv
IO9tBbylvAfNMQY94HnZ2FQz6d/IEgNnW6eMxZW/DYUTTyGcvv7bT7PTk1GyfJnyQWEbH6f3QPkj
/Km/dbUHIzT9KMBawazafWStRcz1fTdaGy2NdHTxtV20LGWYqemSF/dbu5iwU3+T+mtIfdG59zoI
bDTcNHuFvosqdyazEc51rO7Bp3GWM2CUFvq27b5lrNm6nRVcu3k/rb7EyoXawHCyM5t9xuJtyj76
xPNdSit083XDgsopMpJt6A+bv8YtnTrE0xzGhqCxdm1YesqnGdrudBC0k65t9YyRZ1cxRQ7qL7OS
GN4wR+FZ3szAK4nXVVke7o10L/mHQntXEgCuzZiTj3DSUNxJOxHOR+8O67nYx4UH51/qz+hRwYGe
Sb2sr3f5eLR48IWwF5u9wNwcxz/B/JOj6BHU58IcZ0CxA0dmFn9SnZHY+hssrxY6Kh9gdFSP9s7W
DkhHITSvNeios0kmUMMNjqYOOYG9PE3lQYMeYLtanhW2u/34mPDFsbwvHUycrs2ztqWHd9REPde9
3wffXRlsUSJZ5c0q0LS6xvCQqebBAKXa68sLbq6GtAsC73ThU+Pab8ftGqM8Qg0NUtozDJI4dwuL
wYtqz3QJ6YGxLGz6YNNgzog9hLa16lMGpGyt6HNW4RWAr2LsXWnFJwsatsUIbx0pfxuKHQe3ZRWk
7brkOEYeTjb9D0SqFRKINa4T4+rbdFSWrmfa6CYNV5pxHjv81YDRt4L1nlgkA19irpwA/9J1c0C9
thLXsDp81kEOYB2zVbw0E91FMg4WhRgGFk+iwJU/Baw9jwYoSFGtFO3ZppeuPyk0PMZTV+iQkPS1
a7V6tS3tLFi7B+Hk/2hIQ5do9u+dBgjLRDUXqAeXUVbImdO8CDGa6VIW0zeDjmpD4AVqjobpeVNq
tsqyFBLVuoZxdpGoBsleb0nqdhnYGWKgc5/S8WqUD0yQ2GfwXmbfONRDU94U8peEot0Eheu0nRi9
YXhPgR8mR+SQK9vafIfBOFIx8kMbXTiZsOszZWBmf5dvWrj3RZSS3G0cj6yyl1ajM17CvMejlVhN
46DFp5JfbYqpznscyxxcSXglE9KeOb4me1sIn3ZCckSknefxzQh3QroN02f7Th/j1pbLK02uwCHH
aJPNsLhW2zuLaVBAYjYn+hnQCxFCnY50F/x8R7hbQnVCpJCdBA6MxgFhEa/Q+griPpTvGf2OnOOp
u0FHQtOLVxEvY5Kt4Zv0xd4cT4O1wx8aEIC8DBByO+LJGlgX92RQBuOvMe4sTABz4sN8B4dZ0mIg
ouOAAqWV1wKRELYgGURkXARWlco4mx6LJxR0Sz80hBeyElU2Cj/E3+ilJ45oeUVHZr8j+nuc7kzo
EoTwdXbVkvdxxt0QXSyTNSNW5fpoWf8p/s8oP1uSFszI3MEFZB11y8Zzu8YnO6vRXcGskrM99JGa
z5C+MkxdsCarWHK5IcLiX65yXfOaYZ1XaxUjvQgLF8IT+y9zeIq0q8oClLE5UdUbR8YeAs8k7CBi
u5JsDPE4/o1U8/CrGe/CfDTi5+TgKZndlyZu/gyaqxmyglkTiLuK3anaydlRlqZVOJz1/INyqam7
5cDr/kvsgD/0z+VAdS36A/ITUVs3JnpjFvk6h8UH7OqfVnhIha043VTts0+WHrIST5N4yeWdFhx1
84x4Spk2GIZi2WqL/pExYdWULPNJw0yegd1z7a2ywAPxNLnN8vkcY3oYykfIhrTpqUuCRO3RDTop
MDdlRNnGyrNgZNRY4nTReZmtDOB3hoQ4aOl8n8N0NMv7yJc99kdzPOClqsT7Tt2AUHXwT7J1y8nC
ynFqcbiSYLbx2SwGaP9vwgaMNyzyN3K11a61cEnEU5lulgeo+muEFgEZNH3/svqrtuU0yvnO6Dnm
HcZp3b8FOhXQZuMlg1tAOr5YMNl6d2LsUeVHKdygK6BR4q108LXms8mb5XJQlNuIC6S2T/QPVX6T
6dP6/NXWH9XwGQvbuaNgEvkcn5vhRMGlx1UYUcjPYzM/2d108QNMJ+8WarrJzlc9E9GlZ4qXDgyD
jb8bYSca4VNkYeqA4AK05+d5Z5pej/S02YJB24WCmoJQN3yGKUBTdB7S/zpkuSNQYBeksP15At1f
TL+3YZcqs8vW6CrepWDbpntRd2fhRNTZqhPegnXoUl50etJO+GDgZVaebLas8CmEnWmdUnR91bVU
flV2ADhEryYJiA/is2zd1eIkY0wdD3u//C7VSzLTUT+hOOeDK6WulgPrbSPzuxZ5dd/HeFf96Cvc
GuqtaDDg7RuNVglVgqj8A0ocxJF2r1vFUBSs4l+m/SuCkzWjfrYZ1lACcZVbwT8j/NXVzYjurN+l
JUD+NaqvVXJ4LFvSY9BuauWqoahJUkItgYinQ9SfrPAXJoD4rXJDzNLawoJyWUFySagNk4TTma9Z
0egkD6wSmxSaxVnHSY2WdE6farCXhe+m4eqiZBY32ofKKsFRIDgUB7m+K+IHV1Su046OG7Xx0kU0
zdsl3JZbBs5Ak23JXDBZHjx6FRUOnHARKFsYT4J4GKrvRXsXgwxiHQtSf1NHZaum/yrrkgw/dXbT
TdoEBMgYunmAy5TyLyWDRe2Sjcbg4/Q2m16ESFi/Yvqn8EsmO79xCC+z0TNRNGRincIjAi+3WBwA
7mOwlTVP0C/4PrI/YaPDiySCoqLtYiPxIF+TlE09hvO2B61qu2NWPjE5ROlDERQhBdjgaCoRHPJr
diCTKKSvadfIhdtpvfnpd1I9uvbTbNedvo6DvaL8DfkfXKWe5SJ9rKb8LgNblu7wPiZ/DefS45Dt
VP9UT/ek+daqj6Z7H6QHX4gSkIvjhfVBUnYRfigGxhcM9+wOVBGh+lap3vMO0dL0iNorI1CAFVc2
iK6WvWfldi4Pg7Hz5S9cFhH1wBo9kDsCH/enc3mP4wc+EdwW1AzlKhMsUUnCiqUxQUoEOjX/5P6A
1pOF/99A5om473S6UwwasWhxq+E3qk1X6ciaGH6ZruwZv9dk9Svo7+Malrv8PoKCBBvds6ytHF1V
WCdFcEdoageMJ2T1iPwBsmAwVgjVc8+J5T5hLZZ8jSCxy6/B1yGFboqToWZ8z8UrEC6DdNWkQzVR
s2jzkeOuejBjafYyFDL+QrpJL6Gylsj7U751k+hfh+io7DvROQ/PGVl7S6hmWNwIIPCWYU2Rqaxh
Z5M872WrP4mQO+qKzxE7df27ydtRYFriD++mD9sjf2BpqKYHhgJocFzL10k/M+bTJC+RGe7yJlVs
A6voLVOP1iYujwbgIm0whAsdkilLGaJFw+pIB1P4+2T85Vzm45sAQMd8rRmXSXGEP3NeJ68s8qZy
02hbbFKxpXUwcqnkExZs81+G60GBodmRkyDJu5qMSf9MDaAqTAg0JCZWpi8chFdK9SMPe8O8d+HN
LI+DvqlLL+VKNNSPGqiVwMdllBMyZlntw2STNRRnf9zzw7BRD/TNxCxX0YIGfx24NFYWrm5BKzOO
ADbVejb2E0N/eSINJ5W2ZXCF8AxNFmeP7EWwta6gBFoZdkDY0lUwHDjcwgS2z8rLrevDfz8cwdeI
HeZbPB3D7KcidI1HqwURnGrCYWG6jcVDG7yEFXCY3ywuGA3n9qXLZ0ve0awb3jBtWnqbmiKzAvXA
Sgwbezv0qbM8JmGnZl5knnAwSXv8Vj/lCDrLU5Xdqvca6/FFMGB1pqKELnFq5pUpkrC+zZB8zCzl
cmqlkX4PG107s8UsSLrKQAW3yZuerpdnzsIiMm+IWbBFI+YOsea0yYO73v9r+V25N2wZNhsgQKhz
iZZo35+k9K4IUUIn+hCTbcdaBuuSzw7PkBbKzIcsftOy9+qq6DbcoWWyZTOHZnu7vM2CvK93/bvw
STXX0k0rnZWGJlPxYE9Tkr22gAd4WGBNQ4a8uDab7ZzeQ+lFryBNG5moseKQdxd4S6xuH73NqFh/
d9qPSRhfxq5kWWDAXhwFt1Wuy79YZH8Qzy++GaG4G9aBffHEClS5juIZjjlPBMhlqbLtGsYytKtP
A0JP235yDY4GObHbYF6T92J/4eGBfAOeAa2q07Ouc+KJvMPFx+Omque4fAAoFwbM0vGC2DASztME
HudN2aH0oFP5JHheFwipSj4A63TlWBL5Ib2k/OUfC5CD+pqGxlqCGdnMnzH7WKl+M5OnYJ2NlmCx
Y93vRZQcdMgDHJ9otDMtWI5KGh7j8ndSce0p3hWgkrT5rpByEi+PI9VBX/U23nrjJ7cUTMUnX7tO
5CMzXnrCm2g9Vc9lch7B2+gNQrBGuGSICWVMak3K6q7m0svGz4bEA6AEAbOc/MvH5ahEmNMxBxs7
4ls5cZt+vHJd88OWm7Ne625vPBh20P+Srtkz+RBuF4jnpTxq7SYsrqVJOnOwNqxHQqKxf2klong3
OjLrHsv6dQlFMvk3JVhzdYcFddFCLINYBvjHLHo1+PSh2KDXEb5q/nFSvczsE3Iy68h9UZ2z8FuH
YTXGxxyAxgjecLyHbPEjiNtCwDEdFI09Cp2K2BxF+RY5XyMrS/R1dlM9G2xPbMPB+J4M2uVO0Odt
BjY0d2TkUtCVf772EflPvXtY+raSN2363QZ0R7ux/J67T0GA/MtFHv6HZZPlHYqfmn8PEZwv6EAi
PZdRXlHvQbWrgztQs53He+ZD11xoql9QwPCzbWgo6StELh5u22wgXXO8g8uTaoNT2lR5PkHrGrZf
Je9NROk/4f+/RYeKASW5cjUGKSirezpdH9wDx21ahr9lp9CNtIPWQ5yeuoh3WXyoIdtQ5qrvIcTJ
pXxsre7Sljs5hG2TvgkcV0i7NvLHTvDaGnbmv8RcNrrySiPjOsZVwvdJkgl4PfnxQnAcNHCltZyu
SauIEDq/93DwiVh/SIwcy/s2qZ9yec+aU5H/Wn5h4wIMbfkuii8NPZ+vXXnRRkg/csAvnN/a5JLc
4/lKQqAF1Ewa3FSg3nHIJCBWw1k4bgFoPv/6UmYbAkwCbZ26N/7AZmatCrwJcbGMPVV6kFS8ZEpA
ZXjC7KItOBvhLRJREm7RQLhpfg2d79RHIIKpMIBHT4lP3Vo8GTCecItyVSVAzWvZmkqAPJbCpo2C
YQwvAENMubq1T5m3a0LH6gFBIcYc01FSqDV8rnEfFK/lJBaEkVtAeMyaDZBpMj0xsbab4KT622Xk
XoYErgleRO58gBwc2GBCIjbC0/plVdtZWMc+zvd8ABlUVGfdPCyk8OkRW5t+ukNVXinleZ4oGlB8
ibE6ZJmXxy5RUaV5yJaWAG5C2Z11rqpC/laSH2B7g0Tc/JgRNoPQUZR7Z7kbetKIxnA7SbcRvMF0
FxO+Zy6tU/0gfuJRZ8vNDequa9HUlihyMg46HZqhb/RpW+qPvmZ/xONPsqvSvis6Isl1Wp5M+W95
EobypgyPPPiovyIdr7eBK1o4MhJSqQRpy95HfibCHnDy/W+MkHldJ79YCQMxmQaDR/AbKJsazWuS
fsz5gedGeJzdyWwAVgMES+K+Pyp1HU5rOgu88gTdk4YTEYToHmHxGbgh0xSzjyMRqkbk22KSupvI
CIXNgM25iRg9QSikRle+XgkOX8P4wC5+hnyZix+BdfXrO0sGR4e5jDMYrgVH82g1btMdWuM3iz7G
t6rCuPRqThtthUCRPy2BaFzV/fggYG75KT09FHMKnZIl05GRSlN/Zu19nN58Wrh4hHNA85ozO3sV
/qb8anzvkAsXbK8wCDLuvg0DaWZ7NbR30dyr0V9hf+cDg+8EvDCiUj5WIlmz6PWOIYN8TRixxCCd
Mu4YwdnXPXPfTwXvz3s9fwnKq9P/YOX7/U72v5USVcgK9E97yvNN79+XfY7vfwAPKzqbNygpbnEn
+yEenbb6LdEYQXHnBq1VSALmsSUAI6JUqcsyjxCa2uFuJmixitYdDby/9+MrjLtl52MkhOTuJlf3
4LuJWKqob2P2qKI/hdUw3H+LN2Rxw5rZgiQ1x5zhu8YYvc21GxQzu5YOHbJt6YpvXRm56ZpQzPSt
wLRiSWvC99gWZ3LJ8s+8fC3FVW+/8PdaDVeZgF0f70cR8XDXkGJPybByQsdBosVVG8ObxTk7ggKd
CJQFW3AM/7ddc0ckfwYS1rm1HDNgSsYIfjyH8m9lrOSOtc/R6lkcfM0h3RSlayI2oM85qP5Lwj9B
w7jcwoPLArBUJpTej8C/0jLMJnsMFFPIcVti1K5T0eOP+1eHb9Zw5PdmxQewDJ54H9e1MybRblG8
9IhEMw5Hh1NLsEvafQKbLjHJAeZ6RTk/EPJu/MjQewqd0lWeGoOUNd8jBUBgJak4LQRPJNdsPskt
RMdoKM+OTUS08FVA3SFd8BdLMYOoThnYVFQgm8w3/DF8tlm9tjjYpbh95BgG7STpqjJ2qv6nUH3X
M9fkYXCGddwdcP9yuL+jNReK9t8sA/5FngMTxinpLwtB22/J4Sq3lf7eSzO4LTmj4zP1n1PPDP9n
CR8CMawVyTHQLjaEpiezR8u8QfjaQF6atpqHlTL0c8gYyDc4As8viq72DxYgO/Ml7Atga5FRTai/
eq4KKElq/VSx24e9p00fy1yIMtGqz8vcWdXfuF5TQTQgrRmuUF2cFXxMMephIVHcpGqf1v80/wQW
VeAKlJ/V5epe7lpz4HJrnMq4sX6TqpsJidddku3vC1BlmCmY5I+Mc6AUkPQxVtDSl/Qr5HyQlloF
yl//44tfprUPFQmR23eun3gyzDARtRYFsLPQf0D94hmfs8cIIy3kNlgcDeQdJicOChb5mUVrVTmX
3dEP+IlQU/3iGaGhz/sCGwDacZFbLKQDxE4tLpDOTgdV3yny3qyB1D1IcSp8WZTuIIkKYZ3RQxkY
7fQfNlTYRvx7wEc1Pqz+K9J+hwran/bb0WPhBmNPPvcXm3vNFpiRvYmkBGcWPDVl3eqCUNJcYRvU
Q2HXxNXxve0qpwRjM9jp+D3BCdUdOVNrHKZ+zZpeQqoH/6ybT3p44zs1Z1ZytEaxRVJEe0wnZVW9
cirWGBN61ffravqnw4hJQVmr7lIz9XdQ7ySTRWz6VWdnP7sAZvY0eSFuFC1UqGGEv4a1YD1fll1Y
/NYKf0r1NQfbmAsR80XKPQhNQrsxkTINyhpL3NJEj+e8fEHFUdVGO5AASfeNeCre6IMSSCXivelZ
rJSbQXhJIRtk5occB4/loooLCuOLjKiuRDiQkyvUT25MpU4rOhAygomWxbkmDDbg6nhxhRKhoigM
YKgp1z5sqO3E1TI9zgsX1oRTycI5bg/8IC/yvdx0hvQzpZCsfLRpCjZe9qRtmreRkVZdA3Bb2r6l
+Y4uBnq9WTtaNHwVWnEyAQXCtlbEYxO4zYDM74IqxoZ/SmOnLl4mTBj+dJKKy/K+p/h0ZNVbxZdP
tteKuxKzAN4ljy8/uC/38sI3YXclT9vly+/8Z4MLWkRUehYSKQqvPgfZsfayyMge8jUagDp0O1zV
uvUS54NS3irhrcBuhnjw/EVRIBJOjt6x+cSymNaDuEELCLMMiVQ1+E9aXL9ATvvCG4FhDwIoYOai
ekFBq5QX5HiOlu6XrivsNBsTSRAG1liczhlPsYWEPdSLNIkPXmB0Q144drYOaj8tJ9A70F2C1oDH
hU2pzl6eNJ7aZCxkl6UehFZ2QDlePgrCehJXW3LFuQqWKUvvyGk/IEwCGCsFfe+DoVr0TKNrieSw
boG/2YKwM2MNKUgwo2/y2vDkYF9qb8SM5fZXVXs+zU4LAooea5UD1mPDTDwd7nDLawOiKBjbTxM1
kFz86tK1mo9YNqlkd8V96iyk1FTmO4IFXZmdnXrAdkRzQg1TMa6pWBpv+VegiK6zS63uZjBdS+T2
038YHWArGRzc3ry3yV/AtcDqAIP29NKqYK5wVNEyhcZnhURfQZBiTd8LLWroyOzZMj+vC2FH0rrN
O1kG5znbRNN9xOcdWmLYs0pjHrgklADkqhDz/mbboiLsJ+m9rjGirn+Kl1I9tBJqCEiaPtLkQw8k
+mlLoq2TA4uJJp4QCac8zp3xUodsh/x9D2bWgxDnhgExpQMru6T+pwbsOBDxSkynbOxIKMi6JVbK
Qlic//NTEfnURvLvSzFdflHnS2xqFjqiLUrE3VgWkCHMKNhVGTtuaiknWy1wNfqSQeSF4vyNCJqE
Slu2c9ybnMY248uUvKvSeWLLvMhJQvOvxRtBCC9cOHM4bgKSdXHJt+rPxl8ri9XVvYHhEWGAIw73
aNETsO434UiAbNkalPgFAKujetXaMrkLHk26O2lHclHdWn5yiDeVder0jxpyxoTdbBzAHueITMS/
1PHEiYtcuAYwEv4EnR7+O8y/WEA06obuQfBZKVFcUnHbjPuGX0KyO3rir2qB7Iy9EjB01fbAKDHQ
LwA/qfq1Gn44yWLqIKuWBTv9b7X26Iyr5udEa6oehrJ2rdKMzikw8OCgJsTEB2EXuzojY+9wbAzs
XGCrwNHFKMAh0aV34WjVDkBn6w3Ws44ZEohst7jtmo2h8SSTT5rIaCaP+lJoZD+wjOLtUOhocC51
jLL5CSBkm3yDSVxiUfjru8E6yrf+l7ZwKfct2DKPM4bmB+1FNATwkpcAv9gI+IS+s0GeYHdCRpYc
LR96FKVgs41desqGYHAZg7JiBUgJNfGDGojJ+jtWLDKA+QVvutkZ1z2OSBxyVvqzky+Y2z6ZmO8Z
kSXsq2O6Q3Lt2HEdze695aNik0o1SiWJEdpySSZ2JQDAphKWJCInLg/5DNfkh8xP+ORCfSKNcCVw
cxI+riF2KIt69fOvbi4sZvlZrxQFSF+8T9YxQZmW3EOIVybsDb3bLdVajtdcRytVsgVEJSjUrT8F
qyGsLmnWgylfW/5vIT4WdEiqJzqrem0Vstup3AT8dmJokxq4ipEoFQejBwS8DmQgxs16kkGiMYf8
lxuvrHebdeAp+WUpBWF4xM+R8C+GsXU/7WRMLMKrHDlieFogNjQWCz8GZuRGIpbLMd0o88AdQ/7R
5PTTvjI+GiBgPca4Jt1ZcLTN/N3KYSTw5UNp8m8k7sAppMM8yuZVL7ZFepPr3O6kW2IYLK7hn0Ca
HxQyCIm8YxAKz6qHNTHmSO2Bj8Sk4nbyMaMENvSTcvqnpF8+thq/FVfa8j3QhNuI2Qg6lyQeZobx
iiPRohfnpW60xd2qDsuDLRPPePG+LVdA2l0z8drKp7IeHMOct2FZbI2ZmLPZwjqk5uwVa2KngPeJ
rXT9HBOASqVpghG4kE7V38kdSeZlh7Cf5381LDJD2zbBR6C81RCek7aDjvwSlU9IZ/89OnAlGK+W
iGfptGVuU4qvCnEKDhYCyHSEhXIMtjQaz6m9RoiMiuzN0O3c4+iVj67/J0AQmhTapXZdlO+DS0AH
4BtaEryzWJeey1JcjfpNBdcoCU0EyKiecfCXd9R9eCTU6Gx8zznsKV6Y5D/b4wzVXdrUuVuZj6LZ
SfE17P8UVPFF0OIpgXOP1DrtJmbUIDuMdNfIA6FdyZOO+yJm3ewhlfaAg/o6ndF05GzLCi/vDj1G
1cwR3I+CiYuew7oGSLxxMf+QVt1f1ax1cYOjmckw1/2PpfPabRzJwvATEWAOtwqkcrRlyzeEI3PO
fPr9qmcvFlgMZrptiaw654/LMH6t8h8zfAnS9wmnwgx+1A8v8Uisz3RlfHB+FflDnk41OoXylXwg
1IIbm3DXPz3wovfOvv5g6dHugXUlqQezx6mZbkVyJZhS78ZVBxsaoS/vG9mtTDCFxY/BdGfiSMkf
XACKtAPu47BwIeOw5e7tVUXQGC8x62Yy7wjUKOQPxz779P02Zw3iHdsyZhe2Mxkh1t33ccarnhFv
1XqrQfmjkkeomuhbi1+9wwbrjO+GiiMBCkw8XrT67nSyzUw74N9FcSE2XurQUYojhTTQTIRLY5IR
U5NndQaDG/yXGha6fOrSUWBWDnWEyC/i4oKLbVHOZyopkGIKuZCkukFIJgypoVdxgln+h2yuULUv
EmH3QKTBmmExXJl40muOwDT+qSla5uqmxo9M8B7oIcEF/ISLdX7L5etsko2zLpmYZpQMJwfpg7kP
4Ncq/aeaL1b+yDE/VpSKNrz0PSdgztSDxRuAlJl8aROiSorWUcXNZKO74GshRRqZDNuJmgEl7VFO
1urOwh0Fs9D92M0T0t/B+L5gygP+b8p++Wlz5hwJqlq01WH6ArO1dIbf+q3GmqBrlKGP6FXgB6ts
NUGmiSXSbP5CfuO5gQOS6LGct2RQYYFDG8Pl2o0XbKHpTetwdKDuRBtI2i0DJ3kMFoSw8ayhb8Uh
2FeYyxBjmzvumSDeOupjXtEMVlFki1QaZn+qvqvyW802oXa3+UlK4Fv8jX597LUj1kBuN94VpKAI
f1TK4ljqs03bfM/YKHvIW7IAtW8HN7JZfwy0WEQbo9hQm7RudLagRY5o1022+YiwaALo+XeajaAi
Y9GsJcx60Q4qLhlRW3YMQ8pLZVMfcQnW6gg04sr1p0LAS9r8I1KNYmeupGUHU7DWVyVJRDU4NX/s
mhwy8IME9RaJeZh1aMJ1kN4w5OBOBlcdmUm2BrKqrNjJWIKTY9NcEmU3DAfCgMlLeiUZ5+hH15Fj
tSqXFguLzYDu4CJklC8U5K4dhjBIdAW8+zA37ji8YuNfpLD5YYsXFxrCjRDnUxuYuamb8ff+0pbo
hsFTLEJsQXG+0TxjrUuuHx8aydUIybXZpokrcUMAPCAjCFG5g3nk2IItK+x1ET4fKvAz+wnbXhs9
qvItS9/BDXNy5Vl2lTUXn4nfF1RGqflVKrgmk9mFpL0eQlTolweGi7T+fiVtX6XUT3sZ2MM+++Ez
0/4cIt2mtXqeAoK6NlL320DixVRELaU14VKrA7T43Q5ugC+r0HpX7Q0h7mSSruU3UAxD2tThH1k3
y0Gls/Ae8n1UkSeH5Cj/xf2PjJgeDCjT7pV56Ri8+USoHtiONxrbOdQAjdxR3hTUXNZXYuNI13yZ
AD/ErOioR/J5l0lzRzTC3WjiuyI3V341tAvgH2WoE5pccnkJT5ZDFETh5ydFxvhbzG+2V5CpcFyn
wGXRKfhroWhnaeRLwUiGpiGd3rPO7Z1HGD/C8K8179Jwy/3DJDManknwdytjX6qHLsN+yfhFBlIN
9G6ycXZwOhL8jr4ulUOENZV7jZbYySuTi6mfVfk2NKQGXcrwT3MOgFtFtRNBx19V5RHbhbFuwxi7
gqNV462dcXKXFArf2rnBVW4s/fQ09TfSRWz7rbQOGil/EJ7QSlgs50dpvjj07CLkNF4MQC6j3BvD
5wRwX6kXK9uJX5x5bMivQspHgm+pn2oNUOGmcDyP4Y8KlUr1Ruqs6T8tqAnRljjDbVSu3cPOX6T2
s19TPQhkmvQTSkpMYmzaOs9pRGBrMhMLpx9nqo/JznWnlmc7WHSD5yRHOOoVXkR0SCPp2isxMSYs
ZsAtQwlIcR7TDRopnnIjugg0fiYcgOFPC09qN2G7qtcRNnl9r6pnJ8IRsNOIiAHhbG/ExwLy3mPQ
iVl94XNYSfDRTPi/c3tOox+VmKde+nP6DUJpoYnOAWzs4cfPQJiND9q9iaxa6SNpM1wUvvHh9E/l
aOj0kS0Q6sbBUSatFUmL9JHk4i1ZzrzVTJsrYDmkDKuwWAvqvsPThYQqlv5SpgOw2aXl/BSUttfL
Tied+VjKkphdUJSqHBgiFs+dws8CmhVlO5UkpPAlr5r9DkQSKW/Rc5rcQXKD4jUmDT3+Hoj/cbQN
7sQ1JjkSSH9RaTRuuSmQihnvYFfowhqH2TQ85nBjjDvkmjX1ESEqL8xI+AaFsf/SKeQT/49MjaFi
ItvGztMvP+P5J55/ef+oItsHQJ9qtwHqXSrcyW6JDYwRAB+pCG1PNwLz5BVKP2TjSAvskq0Yvi4h
pNertHQZMl0HQkyq+EvyV5AkbtX0pao5Mgt0z+k56raFcagIYKFBatau/HjK0UIij+Ygcq4yjLoy
UGAD81tC0IBEmNVehZngQqODAgTvocNUGfGnY38NPWMz5pliTSZuZpNJsJj7I1LM3njmLVe1/CAt
ahErGy0Kxd2lqN5QHwkRQKq4zz3k8/q22sQeNHt7tLT60iivPC4w+7G2EyJ+wzldlPJSymc5/YBE
QnwucWRbyX4Avq+lP5qRl5OENZKLRUFnXNkvlrQl2xNHNGbj/aDZKKN7BMbfurEbkutYUIO70jWE
zxitxuIzPabMzf6yJdYhvYkjYIrfev/YmLSPbg0HM+RKV9YE2ICJ87vl9aV6sfUfAI6Eo6fjKULd
gqJ0aaQ7VgXhQPOguJ0n/7oXkRLYo+Mt0mOlamTgbBP8BgWPEYAAOd1SClY5k9ZrZJ61ZdEvXETH
2Z9eXNQ/n6PW2SOVnGhqgeLSFPYk55pEv0261yLaAT0YlqB4ZAj855EDvWI6BvFFmkq/QACibX37
0A15ja0ZZ69unEnyCb3Ym/HQt0jfEKcjMllBMcQqJLfauwEdroF8yxn6tBGl2eASCKmAwfGJBuz2
N6l/IKzgJnxBG7nStA+HmlhF5ZpcNMbXEPEFZ6DFkismjCk5QDituh8ZaaCAMaZvi6+p87Frw14y
ziZ85GD7KzzpicsM5LX6bwsMIDBPrg8c6A2EOGGisJgo0EN1Y/uvdf/p5D8JuLwBPrpOp5lzAK1z
uy3ZPINyOw1/nU4+OioAMl6SK/FcIRMFg0WPmmFGHYyrRycUX27BIoPaG9RtRLylfU3UL8W+mBm+
YuL07RoE2KekKgK9Vk6B/ObUf5296DbTZhgPhOsksjfMx37Vw17cZPHVMtP1BBpQpUvPO8eNgX54
XgHsh1TJeqr2F/1AqgnqRvfPM8Niep+wZQTACrZL2XnavgmfS5Ch8A/AB460r/cgQ7OEEO40rKCM
mm1v7dNqX8W3OHjvBzgC6rCJGOOz9oNDOyBOCSnYXmJzWTP4M33ExDByUg372vxnC/E5mCDAgO/v
OWwzsimuAT5ztCNHZztsEOql8Vri0/MvCc86fenDG0ugXawlkwAOUEEwl2Ji00i3lkldM2vzBtRC
U4gl5yqUugfI+tKsNu26wtK4h+frMSYnrENEDdNHvAhqTrBCWYVXhPFdu09hRyko4kYI5f04XYTE
MeaOC1tplWR/0PBhuyP3nsQLcNUi36oInDsSXNh1IweLDZGYOVJ01DS1tZepxRxdWrKFPplQtXbe
NrZnBrQJZctIOnKlpNmbGt0A4JHFs13iVsyYdxZRdbdbBIRkLDca3/2GBTsd37PoXEq3Lnz26Snm
3WjmAwhHsxk2DW1B3DtFukLp1VdHdYmmPfdy7ddmlSnaz3aAj6z3KXlETPHNxuzVtdkcrY5frnJ9
ac/ZDUXOs5l6juy+E3q8kADleSbB2RdhsA0J3VfWw/AYgLuGHrlGcBZZFpp5ckxi4XYJeXkEaU5+
trLUZwqHaHACjmQPFFzU5eKtnT7U5l13HQ+hlBCtkM0P0InGCog8VvaTsetr9Itmtjb467HTwiuD
jV5rtuy5CjBfboJhB/xhSSe8xoBcPHIkVcQNUeLIqdpD/cCDRdBh3aImpsHw1HREYnFwefODu0gM
PybodIFIUaZCNup/GbxwKRdv8Zb/ql6FP2Vu0CAI44qADEuNg/SnXWWGMDn+CBMTkf/ZceovUfeW
9t9kBmIeCIAQec/QVTayT+XpR9y+UnrLJ3702x1zfH0lL3vgsqPVr2ZsKCH/k8VfqKHG41j0VC8A
vR3ZwYLsLeC8YXBD4k5KxWu8gntAGtlfchPfqrSJqFgHAWMniu8MjeScxvgX7UfLnk6hOxvw0F80
64IhUJS8hJ5u/LbpLgVbUdgoxF6dYYGCTCNqxJ8gcJG15P4jVDgh5l3IGYe3qP2osOFq3ohBnruX
XyMEnsw2U78eVX45Fq6CiPpLWK7ncR0IlnvBG7im8ywS7Id+p95DaDz69LuqGMrDE4/5oDDN9uNi
bMalQ68b+hiZANkf2diwO001m9qw6pwNY8LYvOKc5HjmBUBERn7dKpKWYQlPzteIjbLsKi+1D/yJ
aIcUAikBsuxPuz06VI6Xlr+atAsbjgyDiOeKWUOAgkF4cHgIxGhIquOqrrkkiB+JgHH74kaOIAkk
p6y7jx9t6vHr6/GNoUFttrzPVfGUWC77+quKD4KforOSl2RcMBhk4Z7nS+zWandKTAuwiI/L/42+
6DYREixp4voor6Me03ISUrO+a7qLPfxhUZAQacSTFybea2B5wk85Nx8qOUIEkXbM9zZ6b4amxvzr
tXyRWkQesAsJFwDDLm1ldX5TbQ4gIoSb6CkEXJ9mlC3J1c6cc5js7Ow5MnU3ZYy2AS9g+iZQhxyy
mE/CiDGjBiutIhJvoDY9+pZ5HLi4qjvgMU7+NHqjXmcxOAn3GFYF7poIt5XyrLm9mpw1JLjqBmFO
JFUFmMvFyCkoMCSQermLsQWrPbDKLa5eVfVVqg6KvZ/RXGrqirEqSz9yJu6Zpz8zbiUkUJE/4ZtN
cyM7DM7yKuV2YhBFZFB+wPAb226jdJvC2QOL5UikwFL7H60COjAoEoIbmxWQFDFmh+UpKlkBFOqL
mcUbjkC2GXPVUbBo88xU9LFTArKYzWdmf5bjRw5xtoCLaMCPp5WVW2hCYIk1vhNOz+xomniRhqM4
5TnyhFm44BqaJuoLd8wwxCTR66O6Md3o2o4zp9F/MW0Kz8yo6qv6Go2/HTJJXlcij6Lyzhm91BoL
L5vDXHXDpoHxL5v/xFuCijSxfw174PrnsuLhtkn9QS9dM7EPuMyXybAP6z1zwtQiU+oB78CzRNjr
JHL11v5KYnYDGE+Vq9jSE8qbiV1YRqDxASKCckrWgYhFRs2B/2PJPxYIifhS+wc/IhOj/8WtDE8z
tbvPBu+hNyI6AVbxOwCUTWzuZR6IiSsNSYWGy0lzIP/qK29ydDEQgStb5uUB4yDqKOLlzUMRwfnc
xJwTg+i8CKGn/jaSndfkG1vf6eyvqPgRdRKwF6+Qsxge4FGFyJNhZQy8rrgQJt8q7hx9Rw7OPg6a
6oQORcZ6hFA7L7zZ3kNrDj3VdWLUFcK3UNqIpYzZCwQBMyKr8Z66wGQ6A/3DcuUeVEEnr5Ru9Wze
CwJJNOTk6jJ03qUa4wSxDDIqR2NEDDmGPBfUBcg8/pfYeulImIt+QuXLt0lPd2O3Iagetn8lEA01
OnXjuxSA0jKDIGse4MWfHKVClsyTijVSHHGStX6YdAy0/CMRWhc9YioiTFC30Lib5ll/k3EHKNo+
I0QqJg2oLG8hz2Z8xMldSdhYtm29dyqTMKlunU2era+q+GJGe/BEspMXg2stgZf4uWBf72N+j/mt
1VBe0sg1WNlKj0Vw6TYKTiaA2fKT4dFAvmG5nfUSE6IDTGCCQJLvwPhBKk7rquZNyv5mg807W5Py
QijFQuPoHgsPylPEF0T/vMkz3tXDMG2dWUP0RMzItYNxY7kAxV733S4W9QsmZ/TFli6y+e5D/Dtn
SAEKU5xxN3CcTfISir7NTqYMJz/vOd8CA7GbLMyMMZv3Py7CojD206FXKxjAuYmhKT2/OencrCxt
ItVwpZQnKQamULJ1phNUBJSHhRllCI/Ga+1Im3SgKGg+xIi4Iy44ot3CBXtyEN7aBms0TQaqetCL
M6sWsXZcpCoa3rOMOijfEkwgHjEdbh+qsuw5YI1uWVvrGJyGUlgpxkcICbDTPRqG463xPRm+W5LO
EYOFxMSrpRAT2U0WQC/n71BTN/58hAgrb8R8BRIzTPLD4y6X58A5J/5rE34VfUMxm3vSe7wCAFTG
JQdlSUrKEPhZupn/jd8NZjd1b6BGbegAaNhZKxTgbPfY+yrtYPCl4aYtPbxEk4dsuxu/xMHaUusQ
VudcwvVBZ0XOiFggXaPd5YDn1iRVoKx+Eu1RYT9+mMNbZaHbJnRDm58+lJmR/2gW3LQ6r05qqyys
6UMsqqVluLV6deQd+IblJVv4jnapu6VjL5lLjXE7jk8R25Ym7IhIym2XHQDREy/cY8gfPh7LzGR1
U/hrtdQNSUqQmHXVTTisc8K8zWBZMbvl7YdqWQSL8Sv6HL7uIK9wBY5MQez2o5khKyHYu93lLCZU
fvCHcne/8rjBL4k4L214Gso74Ty8dbSisvcJKVp3A7lesORxQBikePGrNEwYLfiqxatgE1IzfvxD
RLN7LFHG9ZURAT4dTWunTU9UppW9xelvWPcgyxZTAOwndsLsM4i+NYHsBo8QCWTXOHjyob+zc9Zd
u3LR0CdQkGAh/mh8LlgO9OYlmVCPMQtOLWEtEeqVd0e/WyxOpvUidL5Odtbl50D+ET2YFcmlxAwr
rtYfqaGTFA/eKDK/U860KdLhl18J0kXLkm21ntG7ejN/MNTrpPU3EQ1B7NZDQCM2+mgKzJYCSwJB
kRjXFPmd91DMZAAY6D64nwgGo3asxIRKxeaSVg+S6j5K9Y90Eb8+NA39m/5mzj8zCCdD6/lvgDGA
DpG0U1ZzAyNjWOyEj3Tb0xtY0L3zoSI1iIxvM/7wq+s0oeJlvOqYk2Wvd4BT6GTDf/MWsS9WA0nD
C4jPbkV0KOzNzJGgh6fK5Ksv36bis6T1LUaHqLblWekfg+BHNuJ0VOB3wgE5rPUHjEIrI2qQaNF8
Jfj6feJi/bRdTyrFBLiRek7WfT+g52fWOr1ZfrrSEHrwb3GjIIa9KuW+lpclWIwVbKQfv2KCoZfM
XwHHjF5Rb3OJ4ungO48dZmJEUgj6u02zcgBGj4IGc8hJaMtLof8qI41qdIrpvReyo/szrGP1ktie
etH7a6ufi1xafBeEUXVb4WNSyfZ23gDtFk1x5i231KtZ90TmgaHczXI3Sui+Vm2zy7rPiri2LCv4
nggPRzdJqVwhzORrWUhi90b3iuFDeJh3b3DrwsOv42keF0gAoZID/QNmgrhdR5ivdpCuOt9/OX5X
KIJ96VvJNwIABvwPk/vkal7AhPVCjZegr+PwNxouqbPvvSHG32lWGGzYhBa9tQYfapLNyCkbm4z6
XqRcVeei5ydWHg15CwJmIhZQfeg8vpHtc2mDdCF1RDAPFURGtU1GIIeuP4s4MCbu6KwS7EV7ZoLO
A18UMprko18QP/IFpOdXq2py8fOQCXTRTBbX+jfX3osWfFfu3EmK1hEOPwRtREQwnDFw8L13OM9q
ER1e3iW2Dlnea6qCY582Xecht6T776UvUHhCZKLmFhTftFPyV/ERLi1caWR+gqq1J1gi/sxHmf0g
gENiQOuSRJbUOUDJwMPE7NvcWcEFAe23F8GfBgAnY3Rw0u9yfvk/3hdiuxYtwrFHWKGUfJnaNqA/
quRSUJ6MyvF28qzpBGIq2tlnLzS9Jr3kurPUjAPZct0MxsVo5YVsp0rTuk4/rMyULAv1gr0N0DsD
EBPaIMEc9Rmf+QWtfSH5zI3or6KdLaBfbuZuaPj2XiT7IKUn0i5gPYXZGe+1vq+Uu4r4dAYqrMt2
HSMIUnlCgnVMehDPLitYxzvwjyEcXFEfZa9KgqskxKgl7sy2EgvSkiWaGQjaIBbSc+mbsFwE8WxA
sMEZMj3LZtpPTumVAP6UjJAEonO4Cx0feI6akFrCysF5LAxYDRwWEzBqCo0LML5miysjhEb7TfRN
SgxXeJ9YyDlRp5MExecr5kqwFmrXVlK1YlxdF8Ve4NK0VAIvpf6XWvHC/47zG+m4sEIkaaT8IFX2
rlSvCntdQ4HALCxhXNwpUVswrjnuwYPKH2yfWhKrteKjwJxZHmB0x+LXaDByerAmjT+7fvaRyHgZ
Wfpg6SzeaG0W2ZmUhZlYiwmD6kcCD1GTKoRhtQU3r8nCinxF5eL5J8AEzQzfWMI5yzklSOQaLXmp
6sxiNO0kcDqB81kW3xFDZLNvzWPmEeCVb6nHc3uLID5PcHFAMTQ3QynDO7MUTIT35DyhSAUVVzhz
DMnLtO3cHnG94xOGXyuPxGfhATGLdS6inolEOEgmUhu3qwgx2KX4PWTjFuIAIu0UQamz7EeHRfdW
kZoBYQqU1lhbcqgw5a+bad/d8Y3arGGpdSG2feF3e9AlAxOSzVmziZFtSb/N0GzCMlnSMwaug6Ic
jwZWh+LGwdKpL5H5nqf2VuULjCHKeTiBC72uPOgyMIHh6TwBFuon1X5EWFUciOcbZ3cSZQvN4jzZ
vM7Lsb+FIVHMXzZp2nmjrqj0Wlcqpx11B7LJAfM+NRtwp8imD1vFXI9TvPiW7bM8UAyOzHuV2O81
w3DX8YxpB9Ln3ArsjvHQzSlrXfNeuk73iMs7lRQk4bXLkkTPOYaHIetmU+bHwZHQj4JyEs5VcTQS
57x15Nf5n4pL3Ci6c4YqmnxkRByqghlHWGqJ5FR1H+CIpaqdarprRESqXePGxTqNE0Q+1vFGky0e
sJ+EFVAidaY+m+N7k5Ms9w6vLcUIsvW/XKPaBgASeCoK3ofypH6G5Ya4DeLbuQbYRQqi8dxGCgHC
Dhh5Fn6/fyIT+IrmC5ThBHHecDQ6EWxdc53Ks528DvZP3H8P8ryhHIBhrUyReVk3I+AcUIhlOsmd
x5ad+Qzm1IfoOAKQrPx3wfR8fz63o7TigSBhIG40kaq5amNl7dshzqJr5zLt+ReU4KkGZM1MD/Gg
9r8Z8S5h/lVET4kQuPoTiJTkOIP64hI04Wotfib7RKJaqPwZdLg691ieV9H4YZB93h4l58/ojqq5
U/EE+A9Hu2vSHw/qnN/iBNHP1sZ1e1bVNUZCDX+4urKGYKulDAGoECnTXRE4EuVnzXoGCm84KiJ5
2knr2K1ij0VSXKhiq+MnRw+2lvz7jHCj6fFkodc3BN3evsuSK0wSqrSD21dBapSE8N6zdMXsWyoj
FPp7ph5kC6EPkRr7chw4fqGFECjRNAHLu0VOFy2Lpwol2YVUgy5sGJOaQIYPmer6wdOIhsyiH0XD
iK7czLqDMMMFNb2MsESzN24qD3FGueFBNLcDvH4UvwrgbGIYjaA9LdZreUZGq5NS1rol0mCifNsU
sCNiuDRbkPdXMp6XkXIaZEAoQEZnJOHgbnETFDwqKd45bknENIzljFtgPc522nBGix1Iy12c0SJY
swEpYXotd9wJfbQBpE/mt6YhTPKYa9c0u3dkCUQH3DdS5Ro87tA5a8djKxerEWH2TBJNec/YmCn3
wTj3qecJWr1Nybqt8FDCAa0IoUCuPpK/yVLXxK+Eu4zF3wgqYrFnCKdKq4L2ZSub/hyF989A66dt
m302bWr62Ij9aW3ObngTv/3Kmu/evIXLYDPOP2FIhwrug2TtGJ8ZKtr65V/O3R59YCcuIMZO2/NT
Zo89IgaKHwAif0N2NZuuy+7UsFTZ+iYp38PxpswFb96u4uGL+4MSvM/h0X7Xna08hwdTrdfORCXW
W0PGrSCoYZI5aEVcotygpjRPkoOwViS58SEPIvhJCDjhtGiQYowkmTP4zGgvqzPmm85kOufboUIv
hqAIXdhagzpNsOyE0YKoPVIFcP/jhemnS4+Kv4ARK+sNiJGhujr8TtbVdGYXFCuCfDabV3JBuzVf
WVldDAxapKVbhw79uconmrHEy/2LTCxChMJvao/oXZc966h/EdsL6chC3mz3nmBbakoha4PnkPu/
VkpgomGRIMJvUOo6cLKJxItJ3BNw4OzyUZFFoDdbnYrC4qfWic2QEF5xfc08EprFexnqtKRLm28Q
bmDmNRGQ/8Xk6NaX0NG1FHCgJwGHTtp7wrAUGNqCLZ+I1WWjYRAOMBGRC9KNCDBYQyhLaPunhmJo
vGoEhgcUewzjoya+v8QRvNUeBcFj8d1QweGmi1peFXbwklEh+ZiJDETjy9yJhrt+zPTsMOeAU2uc
6U680ev12F50QUSIAdF+XvjLNBIV9z0krvp0eMlwzCkbQRwkXGDEP9rGg0JI+OY9fB571bGyqZtf
VeSFCuTC19lqWeq06SXV95APMs0WL0H5/Hf4yBNqz0PAk+SIhAfWZ74p4gVT3VVjQFACFoetf6tx
5Lu5vEd128nXvNtOluu3ZEtuKp8/bkUeACiTlu58K/GM8lSyi4yajPrZBX6dycvKDz2fZ4gXEHsI
S7eykr9TUgXJ8CLh+ygkG4oIqA8NtHz+i5OerPG4kweX4F0R94I4E4VGWNIT+RYwwfjXeqJmdZMh
Rak28yv4DP1J4wr0nfOIRS4Ozx2vXpN8WcN3FK96jFsNsMNLHR5l89aUz7xCL+WJkMPBZVrr4J6q
ZiCKj0iyyitsl7yqqkR07vr+ETBkSD404bWOYJox32oyh9yfMd7mgbgNCVLvS4P8UDCGbhNrKzht
lwjUdFw1as3IAHgdHqfmxcasQZY6jac+jwnBDCkpEruAB1E/NlyDa3I6w0/AoRQigAoOLEPI9Dn0
dOhcEXFT7jDJRO1Lo5wm/WGRVoG3D3Vo4nsBL2wPlLctyt087vLooU/pxtQ/CvWVp1NVsFeh5BQb
7IxUqOJut3ClkFIzzhtib4krOcM9cZuKlWvGCzMsaQ1ZTOpXreDrcrvy6tDaHKn3UflU0Zo0vNtR
t5rNaOnYz4lBMKE0aeP7uzY8avpTCa7Ev8r+rtSPqbmL06MZPRzrBQFbR0bFc1a2iJHD8J6A4yvW
JeAN0HY81qVzD4FVAkBR4xuuaKqPUnswGJ3Jk5D9LWbmaqZDa1LcPEB6pE9AoqgupXeb6tQRd6IL
0KWTeVRTdrvSWYhS5DK69hilyzxvJf1dRQyTglzJEiht+hyLR8m2VewJTUs6MV/0YbCGfl7WryNy
YXn44QOVOlok9jlyJJnw+pouCDsiCax4CeU/+rqJcGzMXR9u/Gpd6EuSqnfEQqao+woUnKZ88Qm5
bbdC+OWb52g4zQhNDC8vPidlPdkvhc4kvuKSheGy252tHOQ7QZhq89SiF7V4nYnigmCRvEhfp2QP
o5dd8xcw7HYBIeVPcKg5pcCv872C7zoDSZ6Q5zv9lx/yJqznlIKOp00sgbmSM3cwMSXwc1Y93j6i
HEC44uEW1pcR7xRKzR4lDWskYcPmdBgpra6JHAFYlTqM9Biu4gvxBkE34qVdO9a7kjJyHcMExxYe
iYIMDRvrYvCpq38xP+uAAU+2voBaqMhxxTtfWmT4XVIUSoCNa1vbZvIrRZFTeyH4uTGOwFizeaFD
EQQWLxVZ9/+E2+FfOvAyz4TBfhbTT8rCZ2ZUZcg35LNoabpj7rfLVSO9E5SESyQvbjI5J9mjs35m
ngKJCT4TEsbhFX1CFDHpKDuKkhP1ISR1NtGqr/yV9HCSsQwpBycASU8IS9mviVhf+cNZ0BaZli1j
9Vf0hMTKYwpf0FJrAfJcUgCOvXKuU2CRo97upJZJW2B1xU+GuYVB37Q2HA6C0uoiAjtfHTJR+aiV
+T1rF04zUBQEQcP5HYZcBg7Qrn3w2z09NHxbeueJpV59OYUZGQGk/fMnJtqBN4dIFJ+sxrPIuSIS
qxVMQ1otGgCytDGWLddKbJxAeEZCj5ThmcXGIhXBGMEf1x85P2NMN0n2IPozmCM6Gk5mek3ld30m
5Gt8iXcSv9ywK2iwhcSuKWk/MF6F1WUCy2pZcgvzx2G4GoLTvwcH6K/dKwFAPq88dZcvKVL00f/N
+bUGIuwFwd1KD4j7Cs20XSFtYSMHZ+3Vxaj0AA2EV9wztx6PVU6blMsWx3HVMVr9g/m6VQfukRGG
RxAuYTv7BHYDrt4vt5AedKPO5aUe0PNzE6K9TtIPvF9Zihjbo3PH18WXVQUHnQyICO+3OO8CqCQ+
PdU8K8pGZWPDJ43ppCbTgIPjqMq/AggmGK6O3zX7xNnWECJKxq/zoWKlbIr3UAJ+J6R9/E51jIYE
v4WbGrja2ev9u81PprwLatISZ6dxDq2lwV5t7jOmNezPzW5QOe+E4/LEYzInW9glDjZCRJhoaMsF
zJmI0qTPBpEiGcMPDG2EfSokOtkcOQ5odb5T5D0feDE+6E9DChTyqb/HaOGZ7o/68DmPe6WmrnHN
AGjLAHHUPUD11QN/9vBXDaSZeoA8foV6EYJslzAwjHuDUO3DPKJTYHwG2gQocRAZbqxtyCvX34v0
11DuY78m98T5BXm1it+qOCfRbTT3U+e17QGl/YBmsEEDJh1H/cUBBqUgrnnReS3w5MZ/igwAWAA7
NY85v/vfxrCyI5j2gx1eQEz6fJMy03SAJhFNQcU3NbbQ1Cl7FDyQriNJJFcaYqMnxwplI7ED2Tam
dDANXTVDk7mLaS9Rru0EXOTOuYfpoJOQ4JAciGRKe80Rhzf3PrlE8XNCOtIkAA5zv6iNUyshCnrJ
kT0Q6FdAUN5F1wswj9TeqmkvwtoZekYKinawfpa1smtY8XMU3Hz50VZfjXaL1B8pIisdoX25T9i+
XP7KML5I+PXqfj33m0DfVBavbUJa/NHPiW15TSsUk9g0waz7LS8kmWEw4EQWE187Ne8jA31NKEvn
4c7AHh8sW/GDmH24q4mxsOVbT0wOh9EEOnPySxKRtyZd3Xw/46LFM+GKZt/WHzc5xY5ARFCQgDCY
d9WDT8uDfIwitKPUlFgbS32JpTeH45+oWSE33Cqges3ISzN4E2UazZ8el24NX2JOG3iODNfhQDjQ
RvVfxmLdyXTueMkgEdZztKLfGT1cX7rjxGOwLMsl8x9eojLdcvqazpcPMxm/2qlLUYtZ7aitd1vu
4ogUAXIYkdsiBqN6I4o+K9JuMO4P1THqPN1kWzxgRjWz29hkuLSEVM/NQ7dkO7eYk6fXNvseVC5i
y2BrEtFQcP1MWzEV5KCvxdHq7yYO9qb+krS1PQqdJmKXmswLs7+YKkqa+FTpPFo2fk+MUQeFcICE
xGW8j1iriZ7ipfPRwvdI6vUtOZqsDzq9Dj0CSawgxLoI1jE7S1JMB+NhhCHp8ApH/WvLjz8b+DhX
5Fb1r3FCESpQYENE32x5PQnaldePO8K4gthNrFvnMPkwXyg4S3AB/o+xM1uOFtmy9Kscy+vmFOCA
Q1udcyHFHJJCCs3/DaaRGRyc+dH6tl+sP5RZpyqzzao7Le03DaEYwdm+91rf6mGIxYgxMbW41+B7
C7kVkB/6/soQD6p7L1yAoY+DPhhTzu78hYFhijuG61N+gxC2Fdcu+hp5JoaAAcnA2gl5vEg41KhJ
jgS5ONNHo658OswNb9Z2GI9ivlbjaTI+jCXV+z33N/TvyaCfzZ2TvqHVkSZgE2zcMFxPwbStWB9L
TAYCA3fwVOv76ZiULwNNC3rUJt13Diiv/YYJ6QHWbNZcQNFv0DHKIclPzzwonQ9AuInJ1nH49qsX
7KQdHbD4PQw40A85gAwHpddGedwTHA0Ky/SG/EzJtCMdTnK8G+vHangqOWO0gmw0vRsSCiP++zz5
KNQaYq3kM4sPYbszbFoz8sP3zi5tRXTkbBmQzxAvq9jIruz4PHdvLuAWy3og8aCVx2o+BuLglPoS
naypV5eIh4iSMRHfLy1fAPOufwJcw9FQIrkg6KVFJHGjAPVGtOsUGzzPeRrM+7n8IG5vqXIGsTO4
OC1YwRRbDvPrhrEoL4nxexk9TNmjJ9+XU5ZebPq8+KiJf7ys2a8wLKLX7jbnxj1a9h3BX/OyRuCR
kdUmSV47pFYFV/iO3X8e0xdNXpcqFNcBm18YZ1GH4uI7ZJsN5cK66aPnYvrKvXQ1JDRZRp/QvZPL
SVytR4BaeQEE/Fa5IIr95n6aziS7FgR4ZO98AvC0CXIYmNOMbKxwxaEKgRmKctPb5oC2+StObOT6
jGvhNCifMN39QKwxBWkWvQdI8ahGkbtzuLIh4kNpbPgwMqTtec+bTqgb1TNTjoLX1LnMnd0lUuJN
h3eQeQvNarfPgsca0hYUGfuzKZ8UYwqJnNZ8YN+ogEAyWa/2HODKeebZ58mRFHTO03o8wZFuMR5G
rwURYCEUZabYD0GE8x2XwJ3AbQ78dpmipB96+OJt7IZb6R+T4tEMtjRFqTb95FzYt7xVvnFNgzSO
AHtclwFU62vsmMamqu9qer3hcOyME129ie6T36zLPtwY+gzit2NvVd2wFBOMTR8YsXCjl3ELZufl
wImwBbIGiE+WQXbYETGpyUq7QFPri85Wx754m2lJYkmKdvMAXuEqcZ8s2ikdA4YBOA+eOMkVDGra
TZyBFHgxvEMRVTRD2MAA9RVMGhgMrXlFMFqN9nHoj/N2Tg88dD4+LtUXLxAGxcI6YaRXA9rf285t
Q1hy/2VNV6HxpORpCq60uvL6O4YIQFGz6Taxv9ys5Qy8a/Q51WfbfFLlbT6sMvpUJZLGFedINJIR
8W2FT17xMHC5i7fGvAMy36jnKuvZdjHWioD3YiJpmQGKR786T/6touOfFnc2PUh0vM57DPtpxkNN
Wx7O/q9+3mczoqUdux98O5V5n9Y3SyavS9LcTF+Nqgo1M5RlC/VyD29018lHFx0v7zLLaV4czPHW
tm4I+InSRyect4FSGztLCdM9DUjXBR20lEqBx+A2MUSxoab7aHMpSg6V+5YX8jIc/Btbj+wMDxZw
bLF3618ChH3gGHvZ0ZmXdzWzb4VZjqsfOy+0LkT1spIw5R2+e+MMuMuJTxMyE2y+67q5V0O+Mlqf
wXe3p83q9Z/A+xBfZf2mozfeAv/aZgCXjKZFwvQ5qk8l4EJsWnHMcdBNE1asbwchQBl9oco3Qqz3
v3r12rX0gXnptGRPFO4uUy2Uctk2iF9M+Hw23WGKyfVcbpr0qoW45XNqgxmVHhvru4hd6XTJgGKE
k+zsTYvNRUY3NryDqSmyG2wAurnK5bvjEpWCjjG/mtV+8G5qWtGm/ZKBD4G9B7FTrHP3vdRMsegu
IoYKYNxSzmevY/5kSSjqeN0cqvyJ7DvGJlZKSxYZvXWOh9fB3gUje6HH7K3yEWm1rDoxsCj94XYU
LcbbjOnYQVMiFyDQcCSXGDGT3yDe2SQ8ZbfhOt8g/PnQcFdTzENXLEBKofpDc8kio+ebqL6rgCQZ
Llsi41eR/UJpxkZF0bFAskcXJiB5gNkcBjtUCXW6NpkfmXXO0nUYSPUadq3YTN1BDW/10rtp0eJ1
ZyCHIuhpMl9x7QtpXOfUb514C2mDzfRtLtuBATzbqDh7mvBkhEe/2DXdjnQVLopcVLl+xSUCDYHC
w+YwtJ7diUIxO3cQZ7huMVqOzJvFpFgiFWFWy0lm02InEn2zALq5bi7ra4Rmf9HZF+4+JpmCAkIc
2COfB+9pcUWYO1hhcG6Yh/LKovHOGw+qfq4oTIwekc/4vkhrUr0hTJHuP5eGEF37QBPfQyDex4vR
99lYMBnGRxp+S9pZFfqj66p/mTFJGXRTO5ajcLx37Ccp7yuTbgbvnUVHhgWQ5NEaoRwjJeeGrOIF
ExDysDJoEecgQl4oSYQC5C/aIBdunxbPxfzMsPpmLnaRq9iKvrbOHTUVqmnNtXeeNw6rfQy9gvZP
HBAU+jY3p8Q7cDAtYnMrwsXtcdkl9cw3yBxHftqQL85BK9oFpFHTcvseol9NQusWgX5BXznYBAQA
kOn0iGYtnV7G8cDGzXdOxnA3TJ9N/RYkXyF7kNoju0AeSoW9477i9+SH9AGAZ5NPDuHqchXzCKjY
tskxam9M64022NITI3r6wtpXy+9DsQqciJizDJHbs9FYyH7Ya8ZAOgyaRcxEmFilL7/97d/++e//
9jH+z+iruq3yKapK/c9/5/uPSk08+bj9y7f/3K3P65+/+Nct/nz7fz4nWaK+PpO3//ZW1/ebh7/e
YHke/7pXHveP57V6a9/+9M26bJN2uuu+mun8pbu8/XkGvILllv+/v/zb18+9PEzq6x+/fVRd2S73
FiVV+dsfv9p//uM3Ilp/3qLf36Hl/v/45c1bwd/dfjX/+3/9X7f/etPtP34zPP/vnpS29DzLErZv
2e5vfxu+fn7lW38XFkhKM0ApJxwh+VVZNW3Mn5l/Ny078E3+wx4aCMsUzm9/01X381vL/7twAmkH
rpCBJ3xP/vYfr/5Pn99/fp5/KzuC6YEB6H/85vBq1O8f8/LqPOH4TiBcabuuSySIbZv8/uPtnJQR
t7b+B0SbEACJqNf1YOLUcfGBDZF6NlqPbkAJX3VGBNIYCXL9mpmRoDtcZwqlqzLAd7FvIOh7ZJNy
VSqfilN/GBGs2LLpzqYhDnJubzGp2U3xPprRJovQE9jddx+zV0ZSFqoEmLj9Mi8w5bjPOZs7L8D7
yhUgDQlobWnil8FTX0vvIpVL++KpmGgs96AD2wzNbfDiaq7/ZQCyZvVfPsg/3qr/+tbYf31rPF+Y
hKQFges6JlcY8ee3pgysaGTJgv8y5kCNALYU8pi4/RGEzD710c6ksXKOoNCcmT1Oo2jqJ+1XVILh
iMIZdQUwpdYarntsLCtncK+svPtgsCW5HhwircSmxVmwqpQVHtIUUIbdbAOjNP4fL8Sy//IZez7H
ie/6Af8HruP95TN27SCpYsm2G1oZ/B7l3UJdQ1mVTHe+BzW8L2zcE1kaHfSDOUkM8mmPg8e3dv/9
OxrYwV+finSF5XicCbbH8Wb51p/f00Toas4TmDJZUBzA7pvu8BwNYu1l8QNLkdzFDn7aAFA6a7xp
U4v2YPBDerejFxBhBLO8S41NgTH7ahxKfBmmiNllxGmE7D54lnlLxpT10Dm5OPebYUBN0/S1zUhm
rY3RvZZl8x6McbHTtYAzUwbNUwq8oYa/XE5k9THTY6jNtH/KfCbQGvVjTcEV8im7heCjTpAXuBUO
2xx7DZPeIRHZW2SzXxLFUz+bh9IhJPm6tNvkTTKmMUPXIMIvUg94tVLmaBT4iFYeA9gAtYJub/g6
3Ve6YaKT5RiKwg5YSRxcRZKTounJUGv32LPI9+QoRQruNPvOb2wgqVW2KUjIjizAep0Jjjow4Br2
uBHZ0AUARWdyLGcim8I2fRtrJ7/W7n1rmQSan+LQyFG8d2+jksmV50+YCSNUavX82rgtzAQXJXVB
YiToRYG0cXypafduI89K7jSO6c7rPWB0Ixj3FLrVJIN1WbDjMizGVrSDH9wkEyusRXDWgsVXH7gv
gc02wvTKY+F08Pyc6rIyB7mZhPvptfU5EoO/LRWfxOQV+spoc9IMBghoJJGB4PYYOsIsWpcLZVnB
Mhpltq+cGr1KXvirKacnVk/+0Z9goRmR9dYM0kd7N4RX0skIVukYLJmQyUU9EwlcU9hnqh43pcqO
LT0yM40ezHwZOZqIozWsTt2rJyOxWmrfADuK64XYZ9tPYzCwG3T3LHDlZS899zJt+gwLd4qpgVDx
NFLHiONmcNFlFX51mSvnFDs0GYlLN1FG1bhl3DK+naO+35vOjer0vOJ6sJV1H5yMmRbK4D34BZTo
WuvnxEcP5WPRaMNIYdIo2f/EPZBB27qehImb86OdwneqQJpPEyHd/rBI4FA36EKmwH+KdiOC9nus
GClMfkhEDbJrkKB2A2+gKDd2iVfULKxvzp5fccoL7q/CJmaXepE0Cb5hjd2rtscBfWOKbwohSpVG
waVZTu1mOWGwXGEU8Bof8O1JFEV+G3WU4GZVo/isdH7yJhtEDLOYuSlrnHrJS4siZxf47DazkYQH
isBDXMFAcgnDSPrUulKJePO9aLpRn1WLHVR0BhsK1/jsGSzjXszWoNOB3dgvxN4d4wFdkVYZjU0t
qPhL5JOlFi++lT9o10N5YKfqYsJvGJBFOGrBRg2NC/2CYe2SfnyZmkze5y59ECWzgFQX4NDiu8bj
p4HDCypMhBdm4n8FYfAwVwUGoXEubzXAir5Ha+Y200NGecWBJUjI69w72+R4m6AS6BQvMorBk9VO
VxOU9HUN+VH2nthkgfxOh5esnrqrIs3ZsbQuq1uJsWhi2+Vo+ShGkV4SusuOhXu9SHRhY1fzLdCT
xzZki5EmMHxgiTaPkV5O1YkolMJ+aM3izpnFtVnjxfIVkjQ7JQJlpCz1JjitztStE3B1Nmk4bG5x
guriTWtJFjpI5G7unm3hf+RzEz12cZkd2ix8roV/knmK4MF6C7MxIaubHUvYfOU2qkBWn3fTpEqd
NWdB1t2HvW0hWq3Ro+X5tLVwskh0vEBIpWIeF83gRLTmUCxe/JRwEpEglAxC+B5qCNYDxjw0Sz1d
5onIpB5j2thCUDOHZ5lKHFaeEW7hanX2YD55YVXdlqN/9mKFBCrTzTb9kQVOQh66FCRa6tgXqc0Q
Ojd8hN8jweK+GFYx3MahNA656dm0YdrjnMrl6E+RsNJpAOZq7BsjWht5mGN/9uy1qbisp/q+SP3s
xUjVuvThAPfBhyPjjNbLJC7j2UD0n9JjBYGxVjM7TeWt/Kk6RTEQq6RWTPCDUzl+uMp899GlqMoM
7nK6YL4R3ESTOM7uXVAzUbL9YTMYjHDCHJVJTkMk1NOvqgf/NOecCNEiTzJIpLf1AHS/j7aWV8mb
3rMPXuU95W5Gw300gMcEdrS1FVK5xgEYDhOzpkHxPAtrhF5akqBy4+dFtOmr4s2oTcVileM8MmyE
vx1mk8r3P3TMZnRIY3Fpa5uIb8RefjkcxeTkcH1a2OVwARXjpLpIt3GQoc8cKD65T3oETo/ayVNE
LZOpe850MV85kTpbjpGdxfJPl9/EomU264Uls/7qjx8PLXgY4TJH+PlDszfgKVc8QYOFsJG+uv25
LRjY6MrX49OkTXSK8qkddX4TTAFNU68hn8AcXii0m71Z9jRhW67YcgzFrrTcRYmfETMyMduPJv/Q
hAnw+iCGuDyuUkqTO3dIHqVGST1oPezrUT6FnnWqowmDSNy3W0Wexmgmj2ETInKJ0ZFNRjmv2vY5
tFkPsjF9rTtkCyESQntosM9kD5XEGi8yNBllMZw9Gilx1lXsOJuz3VVkjTifCl6VX+PyCGi0jiK6
T3UbXzZ4pVTZHOZhZlrvmSbHm82VMnMvOr/KjyMqASMhGir169u2zMx1MUtgmVV7P4v+FHeBQU8i
/eoTN1hZGh/m9NXJzLwM0qVL4JnvXEsRLPvfvWwqPC1EAthww0uNrLeW9TbNTSzMWnyblAR9A+/W
dVAJCILDViE/yi25i/BtXAxNLg5R86vvqoR9wPge9Lq4jWXzHTHKYaKiPzskMZaOmNdMWydBaBs0
PnkmmGXv7AFcQxY1OFXIcHIM89SUdH5EQOp3OfMi7QKBfZarq8zOunPv549RA51HNfrb1W60ke+N
QsfaJgABVGXcF/Vo8bo++l5yAcwN57rOsvfEi1FIT/nX7GlGlSPgfmVGIWxEUBuaiNbVmC7iZrO5
FQneJqGLetX2N15lnIdYvQcxOv50pOPt2vlnB+nsxh4UyvQ2ZSqa7XOGpBsPSVtqgtIXbLkv+og/
kQm2kNyv91FExIEtqHGzZN6qXJ68RgXbfLQgO1n22h9awINje+waGkIcoPPaaFBSZql/6MVqqkLr
clbEaBDnkpuoAb2xKMCSaMqBsEMpjVm3tRI4QUkgrwfB7Kfx8neddpskd297b6ERleGyp0NF1A4x
nt1IUjC5zEP8znyLq6VfnEDi0hbOu6o5DLO71ra1uInMLyMEmqwbY2V5qryp0BQ0jRbXvgcqB8vL
84zTr6s6eW2MeNGcILzX+KUpcbauU4abUNkKRVyFCZBgKVBTEcwpGyBx6oGk9ukYJ65Ud2mJ6FLh
LSRd0gXJG9Q4phdNaZ3WDAmrdT5M3l668RXvc35uVHqZgci+9Mfi0Hl1ccpGJmkyC3y065W78aLw
JY865uGebSOxyq6aZXRqTHDGBgLAfQNFSJ6GON6y80QsWIxQwwmK+lbW6Y58XzANlIXrWYryEKTW
h0U7ZtNW/Ymy8+TLNjnj42pu7CC6ieGOJao19pWgW2sa5Vcsp/ZmzHAMCTqyWdj771bSHnnqNMoH
QGwzQXxWXp4zsFmWM5S7tB0eq9GXK09IEiQtYlfKAEdG3u0ZFti3M4wB2g3M0GSElJQcBmW5ggQS
PFtBBd+mClH6u3VpoblCzmmkZFvXYKkvfacG7hsgonF8FFNgkvpWzlshmKY/GhHSKlPZ+k5S2I8C
i3ycdJDYUyzLVfnLn3Cud5W3IxtzK+RMN02rbSVJd5FoyS/0iOS/9JMXFQdMnBgkT2V+N/QzbqoA
sGvLuxrr4SOlJKBAZ7Mn9g371JXrLSkcJa7PLj5Ec4t6xxa3hm5/5dFajRbHiJwANgpWvpR+PxrN
ygaah94xKbgfaccrLicr1jB8T/Jk6nHPGB1q6yi+dG/80mlxtOf8hpQIsBoFxZpdoVpJh/A7FHcc
lDhzCqGYrFbhph4R94HinFud7FPu66JKoqdxaUtQx1xr030Lw/yUKS4oPdSPIqu+LH2fMyh3M66g
NqxIP13PoHsgDg4XrbTeAnbcLNQIAqx5unANLAVUD9tOqKekxK6p7L3DU0tMhhVixi1Jj+AJ9150
8jm9ymrvu/YzLaa16y6fmc2K7zDWtiNsH5N1tERCGYbRqzPs1YzuHoL9dJMX/WtiQw2ZWeg3dZ0W
F4a8iwf3PtDeW6mjk1XLe5Fl1x5oKdctTyGUJsgjqzSu911OmqqhyRGxXvMsohMeeDcN2UewifGe
i/vWpYfcmcR6pAmFTjrtYQ+wOcW9hXnlgZ4WxvOg2BrERRgWzfjJ4tUlnn3Nph2MFNzktDtVTv4Q
6ujOFuYm9BmuBAk7fYLcJ+TREVj2sUreQre+T4wmuTB1fYoabjB67V3By1gJqlKxnGCEI7ZwdGIf
L5abf9gJ7Q/dr03jy8zo1xs4FMYwcS4zgZ1yVDSgZwALozoX861jwZjPgYpAkjD8IN2ntM2LpCU1
eUIqgNKwVW2JKIrZZgfjfZuyHotUtutWdm8d5IkogPBVVv7WyHgNRoloYHS7namwhY5WQCYEaAOC
K9PSwFxy6UfxoVgg3FWUATqLEkCr+CBdqrOVG6Hhb6zqV+gpjHeaQnHwdlbLlN3yzcU70+MDnV+z
rDqlv8uf4AMNaPJqVFl5eudy0Jmg5M3wI2ud8TIMJFUr8fRuazFVzyWIycy1Lu0xAUSDJkklwGJS
4bGPQV46aYUnrNwLhGFrQKfNRa02GgNX0YVXwzgj1E5wgPPJmj7JoIpQwjyr2dYbW68ctkPXUDg6
6tLDOmAWJAj0rkPKpsXE2C5XTqCIVI2nFUJovbZdvXjWiWTPom2DyXqY65eQyk22dY1zEbeGneIx
b8J9WZdvQzXAZInDBOUoo3m0QrUdfBr9AB8KDKPfNfNqUCX2I3/axvRDeT8WEwgDzazyXuIYWmgh
7Ufd1rvArL7Nvn7uM4IHokI+mdL6ntPxubL7y4g92SbujQ8/je/ikfyS3HzXEjnwGMH6Sj16BHXV
b4vZf64K9662ImdlSvNXqeRbrcqA8he8QA1zyy0RSE30o21XGRfjPG4jQm2kNf7qvfwrbOnlVI79
OPbmIfTN21YCpZmdj7yoWqb7LaPYMZvWogR941T3Xv05sLm4DIa5Qe6S7AbhZRszm66jer53igYw
i/sahpZ/InIoKwV2rwFBS9IzNqxe0wU46qIDRb6QH6LYvogqK9o02FYv6MmVKwYqk/s6SQ2qA+aB
QDzaaxJYxsobL9wwB3QeFfsG1Y9jG+gGs9Bi/A1MY+aAMnsKON/6Tpq6vK6TZBWCF7+vo0w+htK6
qGPPvU85zh4t/ex1M0EDk9FuXb/Sjw6PzVVzOheZ3zyaDoQO2ViQd9RSz6n4kIvgtWiq4DoNsviR
Dw9719y6h59vralUBFWAd/r5VktirhKz2iejRApb+PNjLV1nIzR2sRiVlrTF8FaJ6NKeisvWtgnu
od8IdMANzuzYrkQFgsruEmc3W7J4tVjo/CrInkOFFTmdbGIYHAjOI6MiQ+IHmSZb0diQ+BG8QD52
eP3Iv6GnECQv0gGfgKKTqIO8es1MK9zWk1Fs+kGUryrzbosi9vAlym1qNe1xAMPMxJNHlWrEIwV2
7pAlxvwcWNhfVflaLjRAo1VYPbthhJDvD69+mtzbrWeeZyPDfF7XSJYcq3twCn1IiwDZZY9bDZ+Q
/zDMYleMkbqK2wQ/tW3qHbE9Z2t07w2/o+yYnJcwiQAWkSEweGZ0TBIAaR2Xdrdh7mp4+r7WbEvc
ARmbpZC10OaPrmybMsCrad6UVbbsF0uCEdnhdRTshNHqx36ygjsWd4pg239PMq5GPzcNdcq4uveh
Bycwk4x4fGyzcl+LSv9KNQnaoTJv4xLB/MxwHEYyqQBySPd1zewr8OwnS8zesSQOi0sh2g1fOdgT
CoOdnkyTXd6wba9lhMBpIFCiiI4ZvU7W19wCzg2XS2oiK2P1MdQc8JMg9WwOqqcuQWEfVfLN8dC8
8jAPXpcTd9O413Oa9Ot0zA5S6QUzO/skyV7SVaZJE9vZZTaneFAFzpMc81zSR/d+3wWscDUCCOSL
ARDDOcW5GaOWsX1z3JYlAP0GHvdsqI3FZNWNpDolONXGcknrIf7Cpn7QTgQUvSgJY6SUoEXYk53u
T2I7VagWRiwzeJW7B7q/zfVo9t29FRGmOPrVMdeos8vh3WDatNYvVSVx47SzR7+WZCTVHdyRojmK
mrODvtlwwERaQf+rTwv7UqYwq0eku60ry41FSgF6ZE1TGOBvEBtfEbEQiYUptUB9VZYCqTMChcwM
8I8Z5spk4HMxOVKsp67DOSyCcidr/3lEGgQTKl1luWk+WmQl91Px4Ag3XjUzsGhLgoMqpNWRvE7L
VFiyYgctz7phSp1UN4ZAjOhxFq4LW526yAJXByh7m0/JL+rg11TPw0Nf9Ce7MH/FzeDvu8SlMm5s
kD4soBYVGc7Y+NAuuSxzcJ8vVVOknK0LNWxD5wiXXW4O+0WQTw0anqKS/VY5MkqIItwe9pAT2apU
ddSSMMfUDnZ+vuS7SjLlDjOdOLeRJBU3cMJdDk+ufHTPFaVmMnCFyXJQbKwDeJntII/2WtEQpVHO
ZsV9kUECHaghdYFAiGtRhum24tDNucsWvnIapBsn6B4MCRrxWCZesPt5mCpr50NOfzrqSnc3Uorj
8zWs6tC6LulKeefE2wGNij0sOK4w21W56A+zChmMt0t2pZWg4DQylwFgiF9Fw7FPgeeIgHAPI6r3
VEL2gfmbOBjLP23JMosFl0kAIy2xPDftZGhsl8f8/VuD+UHu5ZiNcs/fdRwQRgtIzRvI92t78IYI
gqMmHS977K6MRThddj7V+ogotTErdUOZ2DEiuivK9LNYgMqZ3A21na2Jb7qpUtBQZgLc2MQpkH5m
JVsMPyd/MwwbXnvpsDZH3Xufz+6qb92nsBju+8WKO1uLElVIMo4Wyi/o/Wo7dfoVW1leNRvJrPdy
GoaVDY5kU6TG1qe5jQYZ60NRAhBxBRxBnthFp6fnKPXhlkWWJNegOyX607a8R5e2ZIRfEswExn2E
jNTBj0FWfhU+aXPGPL21gcC1b9V3yDcgfZT6QIeHzcNYUGxXLo3sUoJGXYD/nNs5yhNk4N5I2ToY
w1UwB8cGrfPcwl4P0+c2JFjTt63vnmz7nvYwEJT8yyHutSaIFRVehQfCYF8c9v3O7fFtq74egTG3
AbZd/yEvNYSEyb/OOhvMVmPvmcwI9MNRugtiiX96xJ2T14iLODIQA8aaU28qtjpKH2bTSa9mKBvG
5I+0QgHVFIsfoxaAuvo+OnI1gmcLZMlNijsl0e6gcLHN8ujMNlAd3r+0EynpXZsooAPamuFGj61B
zQCzq3exGVWRci/zrBAb0WJ47XzQQGbvrK3OQBhb45/tJsBNN1Uyh3cjc8bZWizvbZJcNkt17GiP
sjkzoMBZjaTb6eCAHzjCA5xTTB33furvMl9VKD+sYmO3kzh7XOeYBLBX75xN4zv2xi28r7I/J4MB
8Kpqmo3uL5jr10RqNo8xq8sGemEgBXblTVFgDAgXJWAb4aKmxFJGXj/MSXxn6ny80DHjz4xmdysd
rqkYJOpqdi/mGruHxBog8mVMb8cGA1uonfWrm3rnAFclLr38zmFU7/5ywus+NqJVU9H/mEhfCLO8
fObYD4qFkGAiqBMVxK6omm6wPbhg5ivEvskAqyxPsaS4zfCdR7B3PcA/0Yw5OcqUe6hpK2V5bayL
HiT4kEELDWLQsVoBsu+MX2HDYt6W9IZIiAsTVIP5Q1PCfjV8+/41LQlntDMGKg4z5zydN2VZ7WRW
XjVJb61Zv+AtVVYNLA9vXoGXOWTni1KaWUvY8k9jgzZkH/M9g0/3EsWih7LcLvFyT+XIWvbzs7aP
qkOm53HfkHExBxSkPz9qlp//fJXonM7XAPfUp3Xz83Oj6iFs/utbLmpMVOnB4EQuyoMqZJj9/uXP
DWvLqOmgO+A7mAz+8Zvfvyzz/uj5CbLuKuczjgFnouezisPPVyzXb45OT24VmdvKnq9jwyh304wk
vS/b4rrNB5rSyI9MGj0bzyEzSFE8qKK2NsaAozGYsqPlkPzqhUO0LRvj3Rscan5nYijU5ne9hynY
9NxzZ1SYXMLbwsfq10QUJzQmv1TRbeuuzTiV4n4VtT5EuFLwVDCuDKac7v3k1nctwqcFEvQEYAxH
GLJ8m7ZSaXGq9MLtTl6dJ/uutl5yxA0gNcwvRQF4EbU4M4zA+rLDWayLhughaei9oqbkALwVg9RX
g8dJ6qBOHeuedJ1FaDjXxr5IcffmwqQvTVaun42PGiaEN/gY7Quq8Yz+CfNXsMOh+PLKLiQbTAYw
v4BFJPAzH+3M3Bsh+ipJCFJp42SlwRT4+XDkik76WFxzXZpX5LVIrCLQ3GLM2ViQEd1xBZK17eL9
cOmduB00koSahqqNqR61I6rjUJNt1ZKO4cafgWk2GzVdVZRNpJKPHwiIlhKwfA/KhQuAQyNpyL6d
ix4moXrOyDtoleBe+7BbRz5MOTQ2D4EuF+na7K+yJcuyGQPg3xAnkwHj/bB2Oh9q/oCY6+eIVTa+
0p+v+Ftvr8uNsxz+Pz/5OWp/vvo5kucgQtBu0rJYDmlba47/n5v8/GOInthtGmmUanOACMKa7grf
3FmpqdYahhd9jpIhcr0kczorRiDJKikQfeuJc28K2SbZBr6MSJBb2c0AcvPyxmzDN22Q7yw7rkp9
aNNYccwZf0a6sySLl1ehK/Zo7NyQeUYDiwbF2olnfOLG9GkVbn89+g7Dob7+1vVnUQYEzDUQCbsl
tCxiVz95GyFYVDNhsK9NYEf4Sjy5M6FtVWlDMSutj1qXJolT9ccY4zuzEQkg1wh3w8SxOCTTdceg
Cc+8PrcdQmAgCFRrheo3RoMA0p4Jrsh5u6f/w9GZNceJrEH0FxFBsRav6r21by2pXwjLkil2irXg
189hXm7MnXHYcjfUkl/mycmrt7mw0UybDqXAqum8obXECkW46eyl3NLU8OKPT0P2jdhXgH8YSPGN
R28SHoOMcbj3Wvy5LMbb2G3kTXJVUQUIoIGRZw8F1Qb5tBEdibfwYQ5beLGqMGfjHcOSUw9v1Osk
qbUl5p7vx4FmlahQFxpR4ZTAEiSnR0CbD5YAfeS+WxWEyUbFTL0n3J5DktUn/Feb3iqDbSIEDWjL
+X/DB4MvUv4gOfdaTXfNjOu6JCB0cII2uKkjE5L54YDNHBDmmTfaApsFeqTNJ6K4JKMJckWLqt+C
3YM0aXZhbZbnrmbaGxr2REgLoW1wlCL37l0NNnOsxkeGsivxCpvEshhrY6v6O3M0ENYldRjagAhM
HKZjtWTHZrssFZ7iNXLFGE7Oho+1IbzsjydrQZTIxszc6NhH0m5oRYzFuNMxNs3UKyduAc4xTOk3
MHN1x6r6009kLMck+0wtG+pScOXeB/WyoQeMqtbOAcjbd3qvOrSgjlK2Tc2DsHcbBRG4WEWCCSt4
n2d7ly6qY+PlLpfbYS/KTydP3jw/oT24nu6soQnOUY0Bd4o9vsy6qveZzQpeu+lxrBYo3T2FLEKC
70nnn7gYxG+ovtyBbEprU+aYVerfwt0AFzJLU5xfGhlWtzN3z1jonkLION+OHtAQZUp1aFtm14u3
fDHLgC1V0zfVSAzrym22ftPfNr2aTgU6RjnGv74s+SrFi9c4b0bNTK9QavpAQEATC4NBvl/pozvy
vr2FqzG6KNW243RQxlRuScxDuN8KervYIDoNgozF08qZrhZp4h7KARJPXAkQYDUp+JQzG2Hc+LlY
n1U7QPNullc2RS5KmaG3qABRlRWPkwXlEV3lJMoCOWVOmRFF0UXiiHAn3sk2XJ67Fu81HKGpatU2
jmjo4cneJ2FPK2MiGWYVDjQ6zhocmHIuuoKY72vmQS3s0pgnZkbw1zWfm+P+cjC4tbhXkSZTDxYz
XAJmC5aCXkVM8okkc9XSgHPGuMBLHeVUk8Ex82cce4ljoEeZ2j9a/FnG7gEEgL8aO4OLw/NoZ4Zj
IZaAF7JzOmAx8l9NppP68mfOwAAK3IamOU5mIuJ9KFQWbKx+6HaKhr18Sbc8exkWKl6RVtNdHXoA
y5x8FPyEVo74ZBPE88cZ4BIRH5mar8grQh4BXNShAYxtephd7dJRpthMMPia9jYrGGNhKCVY0OBE
wZrUO/rbw7ao7T92sezmvHmPkgD5X8bZtkZJUSXBsFLJkPjp/Dr7yalpESf9NGihqttAV1XN3oD3
qc9TUEOBqrcFa4n0KXMPIzjQM0AGhs/yFLkSpIlKb20QekdaXaEfRjDPrJjZXkDWz8T9p5xSIG82
MJF+WQtE2vQYSP8nF7SbYmcO479ZCwmhsLGKyui3q7UNKw9rVtze+pRZEYBpu13vayqTEZoVFryZ
YsfdOK7gP9J4XsNlqDfYxVKbi+yaplESyz+jCb5E7vNeOhHFzV8wviLJAO32V7liab88HDnOEH0n
JReitLAPjIkIgayMNrXeJeK0uZ2I2M7W+GpWHA/foGaQ4nwmYbZ6VxWaATzPrqcVtGNgpD0/5I2i
UjENSKRO7Ax6ClHSp+BPmxvn1uE9sch8EO/Z2BQf7pHU7mAjUQAQqUOnF4EqVEpkcwg3OaaYoHWp
Byv4QFv4Ac3MFt8zzBNcl2kAjNghUYgszoxxA1u5Z97dYcRj6JGNp156/5z1PGJ8GK3s86N4kCVN
04Jx8sFbfz3P4XmOyZvmWMyTabwKL30aHSq0qRHuedtAu4A5ySl723kBLrPMxj0hGM1uhPayTTID
EMBqEW98T7w2DnoZD+DeLZbnpcfd1bpVfxzbSh54W99KM94Kv6bMZqYOO68ALqf/3IbsHcPe7gY/
lNo4OibQl48E1LCxMvjLdmwob66OLGoL6ej1uNcwImJAbdTLTPYlX2JDwog4Slrbx3SET6BliQnP
FxfliA/T8s4rO5N3JhB3/TyhnyXl52Cn4g5D2uMgkhhWeu/St0QVxVRhUSm3Tbokd0jvYL2HFNsE
JsohYFI9dcVmCUG9M65nKp2U/FNbHv0h/TBNjXWQbBhi1u0yVYchzfKtncxqM3Lj3YKC29rdmiro
Sb1AAo4AerQ7NWXTcz+WR5HgDVlsSKrR/7afOz3n4Tbz2UAsyozdEpaF3oai+PY9VCGLeLZTJh+D
M7AYhIDjBs9jbQqKHw4z2QvN9c7GyUy1bWUsbxxpXToxhpsqjOg/gd22dQF/htZtuwKSYja6Jn1r
M6rralnSbJ69TQNH2opF4n30KMP2cazx7Eh9qGx9H/NnBWyhXeWxrfLC5YZQaMhRSUXee0nBNwcw
EIsJPV2D3z+Q7kBJEbRpsGm+umH/WQdv3Rh/l/lAvMUFUKVxkqIJ9chVZ9VtHY38osSO4cjiFRfT
2uOt68QQbOArxICwjYYCz2u+U8XCyLbOsevSNeq4/XSquhS/m68iJkvAT2pGc2guP7Y3bIuJOGA9
OQ6xMCJYkaVQVOr+J/fhDi2yuXULJ9i0Qf/QLBzINGL4zORok2nnqRwnwosSLxH5gvt8JyMwAUuS
S64jDRF9n1BvQwPgOErwASyGOL2Ku9QIyr4DjjGxFb5yg6VxM3puSpk8kAojNcRYyi5/48rEZ5yD
606IM6LLJZ4GK3IQqhMLDVaHQLT7c6tjvruUi2j1RpgZUmvUKP7HerSQndHDE5/Pvj0KtTyDWGUq
bj2PQ4jLEZjU6EGcyM22ks1BtAaTYwoQDC0Yt22JM1pA5Dar+9U95xOobjENgpYpRQst9mRBnWjO
Gn6z9MKDPuGcFqt+NSZ9L2yG/331PGYDVJHwwu8IvAnGkGdQYAjAcC1JyhIiMVfXIVve2tJ6Tel6
OIt9HRcwN/ueIegqxkwo2Zgfd33bOTDGemqAVmSULp6tCQwi+BcvpKopo2w+ya89kck8wFQRmGsY
5YRZ2agQgd/6IfmhFx4JBdOMnUyfWkXlrh5sBJDiTlvlXePi4p9ZSWXPBBJLzL7NswcOhzWgNmSZ
IDxFhbl3Mn008+1SkJqwSRAGHE+PzQgALfP+2e36JRX+eNRVweOOh2WvCIRxSOKpjU+Mu6CMAgXX
LtadSP9ro4mtY9LfQpnvQMOUsQmJhfCpaXH44E0PNsbCb9Cik5Lt02rHb3cMwuKtCmbxgDmOJhR7
PAjFqpoSAR27XdNzzkkil2B2tq7fVBvH06vqYK7gUPTiP/1K4+GitraUqDc6Ja3bqE7kzUjNi/KG
7N5yuj8I0RtmTvSyxKDmJTrPG1O9PZv7XxlDcmiHN25ylPxRrlK5ZNi5bZLL7694XfkLpinqa9OW
e9b8XWyrH2ZaD1PudHu4VPRBU5wc/xlqqIMzdB7KFzXb11zjypZ8bO0H933wdw279sIxdEPHfTFL
fOuaiUUG0K09uuAO+KNoMYrwPYzk8bQv4A4EDTKchsaWXnlabPAMOuS1xtQRz3ibcud1fVCsdH5S
svA3rkJXc9DwjNiG8/g+JR5mN+b7y7JmU3GFgmSyh/BBTxpnbF682Q2zjVZzfolqIlvZ6llGU+1Q
YF3FvzANkRjampu6ZMSh/5+OZFfFCHjT9RMs9+lgUg5hfcjPg+HsN6YrvTdftc3kzG24akmbTABh
9+h+Wg8enCnZjv+VAkGvl4x9cOjd4XE/2pKrwQKuC8PbqfeWhmEY+MK2eZmj/jh36rT+xxSqcWu9
p6ZGEI1L4OfhP3e2nnOt9BYRu6LLSy/b3FuHyMPG0918aA0bowdU1GNzjMb6pCMmnjGglwpGD3Lw
rw1I8iZX+mnWNfds7ylL1Dc9faRjMV/ZVTHvEyeDJeOJ+75iuhnq5CX3Pv0EyZSkX1nEfys9yJtU
oUBPc/Je4Y6KTP5ZNeQBU5UfSrOAH29zAHHjL3FIkDowi3WXyAOnPJyOSJeJZu5MsmonnduZEezB
GcurNN05VK4He7U5laSgMDhpTjoLDocmvEgX7hdr+G9q4odstr7XJWsp2zNuwkOZ4Za21PLqEojR
NG62q5o0D9Zv1ht81PZzz0hrU1jOMS4grCUV1A1HPpCIlWjZZPeniUN8TTEpJdHehJBUgo008/i3
gUDkDIaeNuvBGV+4BfDltsJDVvf+JhLADQiOHUDyh4GaJU9w8irVgnVC2X/d9SAMijOSLQvj/Dcz
nrvT/vDaRyRSUqgQUcaGHIKgCBqaSFWEPFFwtZ7qD7Es+dEZ6IQY/E2bR1xo16Pl2noTmwfFxT1T
XFqZKIARWzOPRZK9TOm0F3F3wP/Sg/lsZx8AYGHwCiQY5ar4qpz6io6DX7JZrRcNMMyAAMTcDpdY
sFAMJZNooc6h91NZDoWeHbt9MxbeI/LLNszav5E9f+Yq5xkJ4tf1OfEGJufcbraTom/WyaBSKokN
XLiPE+NGVVNX3w/puA8JyGfulGxlPpU7/uI5d5TKOoRuwCTc260vyBJkgP888TynJS8lsi9lsjxP
8c8yxtzNBkICE38ck+AbT6437AfuBnep8g4uJC88Bf7Glstr3FIYyRx2O+ARA5o/5DmtXjNrZlAx
bV1bSHsIp3UrsZyxJqPQwngLYXOH7ms2RLcWbDtAym8VTsPO1CdMCSjc/NxSQb+wrXtGmhXYgfpd
lOg4dVgckgTb3IxXlHcfXbCsf5TTn8pi2jTs6SkYjNDo+2gOH1lVKHSCCREYUIuirW6soj+JlJds
ZDrtA391XYUNtuX6X2Bk9rk+u2P+UjKSrpfurHw4/7FpoTlAIG68u3Ap6ditHtIZAboTZOdTAa4z
5zxF4+1hXTyFU378/yG2dutu6noh1e3tMlAHzcSpt6r7fZhT4QNGTib6IdfLpQrd5zibqPbFXASx
Sa5oprQUXEOJB2ONuVZRfeXDP/ZOwMAUOmNc+7iEEwrTi/wsvXa7SEr4SEjtQ1/cJ6x0QRQZ+CHH
zqNBqpqv+OjXedpTGdLZOKrNVGNCqndpAvW5C/9a4X1ZuA9YOmk6LptjUbTnZmGRSWcbUTqxEcyb
2/UbcbwSU1nPtroOXdKJUincY9AxepojgQZ10yWaqx9eu1NoUefuW5cIkkYW88QKTQ93AatsCb5c
TbZ3HotLkmU4ozW1jKgKrrG+5sBdTSX2Yy2jx2wmWZMD/gJ5/tIU5uL6fNXa9wAQMpBbutgCphg9
9bIiMVYJyly8YzREl6H+N2fMTbkOoouwp3Bx4T2BcbLOwit7vHPWzSog9rpBrKXBpnllJPxd0fyQ
hvxNFkQZX0fg5MQ7qT215Uj74gvSyAE+fOwY+XFCI9hMLov0soR/3IFjoeNcRT4IeoCmz1B2UCq8
8ZpiVYl0cMdV8ENU4jPTv55lBbuIvDVj9aTYtvrBqwGBwkdLu2zh/JjTR9LH1FkvcqPmMMdEAQzT
S3W9s8MQlnQKy1JgDwnDk0wn/hIONtT+o17mX9sAwMVzzTuK2strkXv4DOvYfx5I0JSdRf3F5LwG
nOhSeGLE0E5FEmx15L5VkdnaNFPbmhgU+EdKENXS/MND8h54ow+qW0K4NYYRbm/9jp71rKv+B2ct
hFYL5mpT//EdjBwzO5pQ19aNvZ3eyK68zkJrLFD3PXzlivjQabZDHq0GCkewbyzOXR2418wXpCTq
eBvEPTiwJbq0FR+rSVEXwpRkfNFt0k+TCLZmSKRrZ14knCfVJz9lmJxmbLiRG8X4fLPHeULXobJx
ImCz7eKKa/Za25Srby/zT40hf7jYQGNqWd0OE5pTPFMnIZOzFekrE+JzR59xPtqffcYA0pvzC2oH
xtmcZcEZyYj1kex2IBscZ3yoMoS1eOJAv8IG7DMHB0hFuLGAIVGrFOr3Vo/taWTlYApxGqbq6gnM
3FPObMAPnYsl6eUpbSa4Qy4IcAzB+8iwKkpsntIZt6KwwaBwRCgClAGkoI9AEWi0rWw/VdljGlrv
MkJ+rHWPivcvzHiVBdVMxvbvx8Z7KoNVjEj4qYCOM6go3vAkPVWB4ggY43KlIModvhRkCVKxD8Uy
PlZsuTA7bpso+R7z4K13xWXJy7OhocvvB8o8Wv5JYq/ikOo+ZGSyotS57allh7rFZC1F4CE5WFPc
Ah5Uo/cWIp12K/K9IDmV57e2Dnfu8KBSTLtgmUaNxtHOyJ2yCttNw/0qclp4obp6SUI+HzTNq92v
tZ/+8Mlt50g5KzipgYvIoonMYQfnhm2C6kTPItGba8kkZ+dH/avw6dAYc+hj3IXH0CEaGFxwZ5yc
vtU7tUzXeoamn/ebuuk+E+7DbEq7ZHRe3Kx6DkmEYqHzGIXP725Vfg219+oOdr9R6YXzQM3QcLiU
PCzQDF+bIn3sg+Jc02sfY8Y2fJC251J20H3641qdZpjP6p8icD7XE0ybgk6QZuz2nj9+rFmOeP2M
PZxLOAghjFY+tD11bVx6Q8fmtvFpMksMoOysv2vG6SOdS75sKfidG/+Y+8kfoOEMllhUiPiEAqB4
k35KZc17jRKUNshU3P8Olhc+ovZxDY80k1/xmsh6Kyyun35b307iG3c16b37ErNmqeZHgotrCaPV
HcbePmCK4YVV2wiHD/yh4tWtJ4pNYlwhKJyhP6GKJhk29PDkmul2astrWe56oHgt88EwY+haXNsh
wbYqXvx8nA4rLSJeiiNbQLBLBwr66uUSDMGTDPqnsmivcuzhOXH1DkK5w6QFz9ABxZqTy4845mHD
SPR7VSTEWYR1z9fL+c3OtjY64YFBMbFp5IZCUkfXC7L0mHAYQehvtMez69sX5NfyRuJ2ISM5EPkg
i7WBmTbrrZfPX3VoBWCTskeSoAg8kfeBllERMkJutrGbN2FJtSj6QIVQoovXnHNLSuPrWNCrZfij
rAxFxjecSAllPXFmZbsUn/Fkz9sgpGs7HindgQFJNR3pZ1KPwr93l/rdX9bqgjZ9B7IZ3+h2xqKK
tlnyePjWsrccAO6GnhZTI5VJK39iLPDTIe/gtCKkoKJX4xD/xsrHJaUYHuxnMzfUylstoVr8fTpP
3ukyeQk6gPw2wuSNNaotnxJ0pOq20T0GKovIGGcxqA7ReWSnbvLL4IdXj8jKjYbWcJNX5d2oIFFV
tUbp4Nci6MESLjgnpMF8ahfxZtLquVDxWaUEZxM9QOauSHjWVIEaRnTrjpN5tGIE1cV1F+fo2RxH
U2k9JHXU3HiXqCeBHU/uW4klkmRue9XcYLO516eoHw/F5HyE1J8Erv/gSa5pqiMxmI2uf4PTI0bW
z+88J2euDgNvaSj06695M2DPDHgpVV+y/9Jltgl780cyY03yqNl4vb4LRPmPrfcQT+K+ZYx+7zbm
CRX2IR9Zi4gZXtsF/7TbWafIzJtxQVezg5k7WwmaqsW6az6ZHZObW+bLJA7ChmDp6g4Luh6fFglI
DcP7EVUAu9aNA4hVEpqyz3Ojj5VrffFGsyzjjG9a5y5FSs2qMaJEkzh6bc6Ble671n9dZvFe5oq+
xGWNrEDx4Qe66bOMpzJI030ZRO84bO7tqn2Zcsyt3ma9RI/S+hh7BpX+uh9hb0ehdPI9pVaMmj33
dsqrPTGAR86p7F0f0eCaY2qVpwoJihdhW3j5Y6fcC2s7F7Ehv8HDdBsO6YnCBfTa7s61YK56dDMN
QXjRjsWUg/JCs+Cn4emdrWEXDcxa8J/pm8adHvuwwBuZggTW8LAKgvIVJX1hsrDIENFrm+lnrsYf
RUzGZxp9I7vAOtfBwmgeZ7McHYhoLHUblQ3nifx9jWW5bZDcqwirVaFmnqnZ+eIt/V0y3ZMsLM5h
6RMxXNLfqCS/n7iwYoKcMt+6+tt2fIsLcdtmsMZbSFMY0hyX0Ouk3wM9XQat+k0UkcIwA2OWDsIq
B/T2XUQ4yVLBZCWNNSX2zp9CJ0/ArtptkFn3Mi+HY2mrrW8TeoU0pCC4BfrOktADo+UxryOItwEO
siQh8pzYTHdQHC9x2NwGonh3DDt0jIxQT+mhxQYCJ3qnRP4eest9m3JqKEfag0qB9wTYT8AuDTSr
39k4nJgJPdasXTjVuQ9n03uTD7eWNT85GIMJ+373TXW0mtDZFYX7kWftHbrajQ6X9wVNjwsdg5wQ
C16gJYV9Sj7Ewfg5LsPRt/2Hucl+It9JNiGGaJBY8XGcrOKol/LU9M+hrEG7Fwc7bDCZQjmlfuuj
hmCtY+vA/J2yVzq3ZNd/FGvgsWcug9dhecSCD/81x3IpEf0tlf4b2/7aUXQ/xqS9Is/QHWpbnK1d
DAmxFhxzgtfBSbZdpO6TlHuQvUz7MgwfVJg/ioJC7Jg8sHR4b4vm3BAGmAXtOEtn4Xcl6bKmiC3O
lu3MBQVHDxqPe79UIZjsGpvZxN13lFRI45vmCnQX9LxZeoUvJeOWRw7AJmvZPuBiKJPi5A4Eug3B
aoI+9Pw+DXn0lXGUo6Aa5jH29xkEFZ1GxG3sFR9s007Rgfaegyc7pwtjGZ0N81ikmqDujmG9kGQk
PImaIb6LSlrbOlx1Qq6re2mrF6+wq4Mw4F9HxOmCxMcRd9K+Wei6+eFFeyltnpAW7+zGiWnHqOjb
dLIfibcJ6dPnOy5Bc9Z8i8My0sLcJLdkOTjW5sUnZpPohqIj0L5TJo7CFnuxFugwyKJZYahwbI/U
T2BEdnC64Zz7UsoK7yr/lI1mPAJUrLYEpz3XxgSsd61iH8t8ZrmkK9CwQ7QDfymafeybWyvlCUtd
H5/XuFAxQQtWMcXkLR5pnNm2U4m2MrHnFrVIKRrE8yVm59MbK7mV3G/hebO7Uf6yZCJCK3dZbwIW
V872IsPb39TvzVSdk/kc1s2wq0nzFHY3H621anDK2LebsI3xUiEeWZLAeYB53UtSgmEVK9hf1Tvi
CSfhGyYvBeCPqO5Q89n4cNem6b7liaks98ty7acsoGuiAOmRJszwijYysKyoO7SK78DD2lRoYLpE
xX3o7BVrIhf/6ICr+KtwiNtMejva3BZJcKGqxOG9MwkCitwQnVER8eywnE5qO0qAy9B61T5merM3
GzOk5K4cukKT/MDVkpckCcymceXetVGoHIOd3pb51UhsD2QRt0ld6ruCVqyiaaFew2KN3qJShLsJ
0ief4yYgXboRmNlt4IAbJj+7hUM+3hp9Zd51Vwg0PemzL7cLwwFNvnMzCvMSuyuzsXe/TRKos4ne
qqVN97GIwTPQ/8PF4HbG2YZmxpXNbiPu1Jy+Vs16hJoDYKndDU7+bqs04Z7A/yN4D7ehyhRg7uZJ
D7b9akfTACCjpf9uKLKr5y5Ydxjf35Ny3jWuWz+uNtMbq7Str34hVO5mRXXfhql8kVq9cUhgtS3B
C7YLfhrPcxock6PzntuPOcXBUqUkLNKcRg5quts5YnLDc68y9V1NzkCsQfTbxQ/pmbz4fjR8tZPV
nPIyoS92QEN16/LqVsN9GM3U6Dm5B2ccO2o0BcXV4loaJjjD28p0p7mY2gc1sAOVrZFf3IuSTTt4
zv3IOO6A5YKUUuB/2paarlOUkSisrepuCVN9GzhUOvqyogtjrK+4SUaYksI6L37dvMf05fWL3meD
U1964gnELvgR50LBauBTLLESSSw61zCU9Lkh/hz+/yRz++o5sG4EuJVTaZfzJp3kWQdN/FXS82n6
YHrDbWzdljYaT2im5pL4euenPWD2qVke5qBjxGu0u3Vd86AjRqv4IzBXWl+tDWW11zHFSyuZr+T+
PJuTnJ/hKUSkwSsN3s1GoLcYdw1Y2xxHPHs2mN3pMSiYx/v5QKx1wD3ipZ9DF2Q01yQTysuN9iPo
4SYAss9e3IfqpZuNPiPwIShq+IE1ZOaU0UiL0Y1SR/szarkRRrgi2uw6JiV9I725cpY6tVgKMl6P
jHglYVouegt0eOW+z5E7ssuK5ywvb3wOVXRiLjCGSUz7LWJB9AWUZ0/BwcDZhnmgB6KQTGZUMg9Q
PPE3Ri68NLhJbUX/GzugTASywlQ/RU4GHqYh32Nh+4yCP2MWvHI4C1jJ+Bek4gtCFf6aNRtPoMBC
7nH4aPBUYIKB0uyavyYVko9hpE9pWZ6WjiPozMQFpwApeeowx/iz80d9lpKimqHETWeLR+lN3X7E
ejoL6IlVoZ8qjdGssCAa8A7crEPSPoX0ZH9kMWs1Dd++Qvl3SIh4kc0pghEnYmQhiMzlwXMUUFwb
uS8ZCXneyYir6sFk1i61+FacFn+d7/Lgpfk/H0mowxa00Xr6ScnH135KC+E8ltvERbgNGn8XWmzu
TZPvCKOA24TmBBd/QmCISm8b9BDeuwRj+JBnQNWjtdYBfbKdOaCgYkFunkfQ/Yypme9wmTLDLpcE
B/0GkTLlBCqq7OhU30FlxjPWTFCl6DbMRrnneM29tgxtxYg01HoNQUy8tboIi1tjkQrawgf36Fbd
Z0wPgV0ae+c0NgY9aePINx5+6WcMY97WGYBPay6b2CoJx2F1KcBeeyDUMAQTH6eTynZgOUwxb4iv
9z1dz2iulMiNGKZ8EL55RuQjKHBGmi67IJZ8xnp+ImvBoJs3uJ/eXB+xzjWvFoUFi10dS+ldDC7G
bWKqXSAuoVX/LstIaW8/7Pm71TG81tLxAacb8qb5LUZDyK495UdhtLfr/rslc3RsRPiMT9w9ibuq
E29jzqKOG+iC/a5I9HMF7+EpH/WJDQu/BAq/Tv4NsfNXpnySztgRsqV6k5huwjl6BwmBCzOUrhwh
zcE9pKBJIHmswQs7eeGn0tg6jb+8uT0msHCqAq5N8ansumMVcX0MUix2HbzMnBtonRNXYjs/8vb/
VgjdLvIs06CHKqI6idkvs6qm29YuBV5x1r9gXuQb6NsYd2b3anUR/BxcAP3/VKScyAFI/Zu+VQ+x
0v52GSxzw6mxpGErHyVJHRhpIJRPjvHrB7Q1L4/LDYvNs1VzgpOq+yoscfTa7qfyslcfu/dq2kV0
aLJvyDt343KM3Z8ptJObarAjzHT+c5x44Q2KGVt78TUS0d50NesfKBLVwExbnZaBBU3HzceQEPy/
CSqv6Vt7rwYSWjEObm/m+ASHkghfG/0dCH8kphDbVIY/buRv6rVz0WZ47Q047bJnyf5w4/JOyyKk
TjLOuYIVFuOwLDlkTnxd3kfh/+moXmowQdyoAleR1exSo3ANVic1JjRHplOyzm8jeGq4ZrX2N1hq
qk3lNBcPwnc5OIT3k1/krktgQzKdcxJwi7gTI8kcPMYs7Xq46VyC6OicBWL6TdfaDCP/zQ5AqjQm
2rJynyHaMSarfnr0FZ9OvKHXZtelldgP/St4B86NLhJK5pjHgGic797jJ83wnq3T2loyhMBC4ltY
b7ESbfL2Ky1le5BZ/BZH0dlMdCVK93lyxJu/TOe0o1THGXgAs+5DtD5p30z/MJPl+thVzU2zm2Yq
LplHpMfW4b5EKQGWwL9jzeMFEnahbakzpDAlfN1yiqBuD9UvNj9WBG95zWacvblDdSvEGPxAFiE2
cDg1FeRLW34qkzBk8Ze/3jgE+N+BFAbhn/A6ZKyhA4Uv+Oz/SvVQBswn+X6mG54H/TkmmhrHmcXJ
1sfSiohIRsgMo+EoPdY4+hi8hkv3ME35fdX1O6ZYBI803rtlIJHLCAvpOd7a073Ra6JWwqYyOQEE
d3VP5hO/up2wbrRLde3Ge/L7/yyP8mxrD2zjzH86q4imb7+FpOXb9B1P5jlN8U7PyTUKuDtmOyB9
/BkwpMBj5K+eaChBntUne9g9h51jltGl0I44SFtuPI77h9LZdmtnpLtkg3MkqvDHZpC0GheTYBZj
u0R2vmkVEHV4bHfMFu9IcNNIJ7fkEqmXSTEJ6LT4xAwhtvzAIRvnSeKqsvi57Nh9qZEpNxiVjoi1
v4jz0ndn3rk8PebuqwWYEbk7I8ta9vdebjE9IsXfLRjo5zraVvVHPlSb0qom+nXDZ7dn8AdDA/mB
chzDHO8w+T3lmWtQKSeD0Pnb0ufsM+dpuC0Mw0c/it6hpXx0Tdueyb+yc2INT0Yu5yM44IwD4m7K
6vecEr1sKd+YrmzcqTxwy6bGvP2sZg5XvcNmKuMW/7j7C1GNLFy9NkJASVssBTTAmjAkkEZvT6kE
/zCWB2kzE+7UtLXjgBQHhAC4N/YJm/aJwwhOlqd84YoiM9qceR9zKEpMDB+GwNBa82cO7cuYdqQV
IPo9tHN364/h8khg7BJTs22H7XfusMDHorFObP0WpZBtGz3G5XzXsycS5zIPfLrHoB9eU6Fu8R4T
vePO7HrOpStIaxSUdO59MmWwbrHmCj6VLLQQtJvHWlXBtiireDstxNtNG3Kd7fhgug7ZvjuZuLiG
mJXjqTsmVOiaoDulsykwvaj3JQ2eOdKsGVKYQp9R1sSQNk23EwCXTCzc7UC3eUaLXr90pxb5xZPk
VpeGCy5Ojx5TxqEEb5b6E/eF7qyFTLZBggdTM9oc5KX3m2/uYk+NInS3Rl52djpR4dtSo1WMV1BK
CMoDh5Rg2Yf/kXRey40jWRD9oooACv6VnhQpkaJc6wUh0w2g4F3BfP0ezL5MbMfu9siAqFs3M09m
hdo75nQohmTbaJzbuU9alggpFczEMBtqAXTQkC/HZ6KQ9Dhp07VpF79m6d+LgP3iRDhjYoZa46rq
GBkoQpofInydVWe/YfV79ZZ9DPWwPyY2WZoZfltGgM7vrha9Hhiy96WbMyRj8ERaPpMfupdEEHs/
PjpWdHMtLFaG5KhPyukCie9xznA0pUruw8nbuyYjaDCBDSQ6uvX8BzGrs6Hlh5/zv9L2FWuftyqz
4agloWJ8phtia8+THL5ru7uXLCiGln1GkPHJtwDGRWP4ArWMeYWno8XoNDHLtSLcCjEzq88UqJiy
PSWh+wPB5ynN8Kn7EwYOmA+VrTnrq+081/hMylvgEY8aJLPWMqZoi/VsuLR5eQ4dH448gxQjKmL6
fOCdVyNornk3H+UUvEaFKMls02DTNN+Mx6u06j4alTNVEksb8dPHelfImbPJojoP1eyqh4nKSZf8
W5wn5PtDQf0AWWYJnNXmRxqaF6xScu3M7jlS4jYkdG4NYbaOI+/RijLeCTmtQF6/G7B8WBJdwXMp
+Mpu3pS91Qkeo7qkPBl7BckkRsHBvjrGSRr/AmJ9aKh8wEjveUzExuAxk2fPtWh3bYsXyk2jNdTX
Z+RvgCcx98lCxxlxtE1SPmkP0hGeAqgAUVet5AwJaGISC1v/At2tXOc4PkoTLJsufwMz+wxM86+5
6rHccHiopwwX9EB0bOWzwl5bwhvw5ZcHEyt2IdLviG0ingawtCQgcOoMgn64jsavELcCpAFYhHtX
2/+8KGhByzYfdRC/j2Z3LrP+3to8uk1p0abxz53ZWzbZpkPNIlUqNoARqUAiZNCq5Det4kcPm9Yc
1M9xg9+gVMXBzZj+UZoftPLOFUtnZBr2KQJnAH9lrL0cA0fzmVuRs3VDSKExjQduiidO+0QFnKA9
YXb8TTTqu4hwRwlLPPpksKUn/tiyu0joPSXv9tCcPjEcvuTMaWQBaEYk0b4egidrMuinisUtUdkn
edLX3OM5hzUDj0C+ydgb+Dutv5YiPDnXFL1q/4eMEdWEPVNGGydE1Buqk1KRnVXnJLsyQGQvP2Ir
eS46/7Hya9Z9Y7QfRb82S1LUYGQfypYvuKNtVuCy3vcTY7WR/XGZb6KFpFO/+qJItwg23MxGeZul
6e0Hv//w3ddYdO+GBGumcVVsujg6SH4ZeyfjhTR+ydh5LXNuIXzPjRRfoRs/eeXJj3gXChyB696s
Xkc1XXTm4uhU1lbGxrVJuGIhZZIFLIlHDNx07K2UqIf2GH3bDbURIWQgdLo7+ZizGxsf7tydew8w
Vk1uIcWnRXfEnsyY3jcOXwCy2a6p9A9hleVjm+ScprkN4iu1aLD1VyZgn4pP+jrgLRRRXVUr50OJ
Zm/XHBXZrGiKQvwbfpyQUzBlT8+mQsDy981N4Fg3G0eCM9WIQeWTGS0aPhAStOve2BJvZCntTc2G
7oynQfOxG/DOu2BJV67v2tsokwzhOQYe4964TrMdgLSu7NrUm8D91zMXMGRSr4HAQIRp7fs1P+yE
jeCk3VNDg0k2sgfQLMLU3F1EmP7E5liTNmtfSM/CFuRGvN05FLSphiMpTopjNA7TKnU2kdd/BGxH
WNex3cdNnwyopOGE29ZH6+AejLTTt5vGxpdUWtk/Zwo+sQAT90ZW5ibCYBvXw1YvhX+8lL3uFvT4
wHReBvSy6N00Fn/KSLwQXuGdxf5iMMUVD8aplovvhTj4Opzdt2WkahsSidjNxdadbII/KcqLkM+l
OQ1LeooXjbUqhILVFvHjkVb+q2znlMWa/vf5/h99opUpzMtFHRl8fo1eyUspwZpM4gej2EXEJHDd
vLsHI2uFnH0jQjCupYGdtEPVqBmCsWhh5+5kfcmC6sXOeP3VBen/dmp3y/fhGs1x0cK7Th6DghUN
N+WfJs5fJ8110ola+vbsix2XJ8dx/oY8GTVRsZXrDg8AhHBX0dmJqL5oc3QF24Sb+zx7CgfnnWDT
Pqu8eW1a1ZNqaDTV9S1xw6OOnB9fzUdb2PsxTz6COsHkLxCYl+Im9KWUJ2MKo5bYEwAQv7NORMRj
d7niKX3yGyxgtrBChkDF0+OJid4qmxY1lu1h9JkS/aRIEgGmdS9NFSJYMP0miaQwkwRTaWBu1eZ3
701fth/QLDTVC0qGWsjm/wRh9rSeeA89W64M862vluQk3PtNRSPDzFwo9ZGel+E8DflupnZl1RvI
vWVj37gEvE6eztcS5R7zUvLad+yyJyiyyC/Ua0U8Bz0ZeCoD5b8g2HPKsuNoITH7DhVD1eOYE5+P
JRQEpPMrQJqr1RT7oIQSKoS8hnl19ezuI6pwZBpcyE3jkmI2yrBfiDF54sthcT8+GJX73gl1XNYB
8CQL0BOYXl1sx4nRfExFTjzOj3dR17bMbFzXXUxOusYmpqd562Mm4YWyZrGowaPzrWgrvLEI45fg
ULWLN4IOud6Hd2nMW1O42XauqaTHOT02nbmGGFTGmQJsYvyMNrenAmj3IoV/GiHJJMi8QDQCDeVS
PEJ/rSPuzmKJC5imeA4VdVib6NA2I5jAdNFaEh77gHhAM/ifQLyYB9PpTmTlTKxlGhNMmJxIq6Qu
/mRFhgWgGN+GGLKPYfOAlkw5bpr8Dqgwm8yzNpmTf3fwPDeRgd9ilOsyVazuQfcrfxWzjaddBAeI
htA9++YtwrMIbIC7RDseQ9uAUe/RNswL6c0PW7g0GTJnF9DQjSpYluxwnQaXGXrIZCZqG0fdVVbd
3RX+V4rMHgxMv9YM92xx7zuq7NBAqK6tpopyXfHHw9I4NXxApzaM1zkrZKog+YG1vfknL9pX3y5u
7kCRp6K8M8TIgEc2+Rj8bTny7rJK95rjv9nMifkTSBbDrpV+OAk7jAixjWQpWldNEtZ7SwSurhhY
qW0x+CTcku2M/IQ/U8Nee4oNDqVXo9z2r8CnvmHbLnqZevJrbxO2pr3zawfwcfQnNpZ3teMUQDHe
XDb46K31Nm85VSwf+r7VX4MRgkgCGHRVdNa0yUkt5CxvqO6d7OLudu2wbQc6bWGdzbKoD7xK8WAI
AVMDhme4eClmm/zczcvqPxkOykpYFdHBftoVVP91Ha05tBHWNfUATfXL4gJg5wyjhtJiuGr0pjcZ
aYo2CB9ky1oPxZvA4qJPMaIYxIm5R7PTtCRWMG/vu+kre57vxOXOaxdPZdS+BSr+nFK8YkbFoSBc
A5JjTN8lTxHIjEPdwt9U+WHqkEfR5iEYXkJkADxMai8S/AgE4tLjUJN9cIkWjWpomHzFqSkXeyK3
py5ofiM7uEnqDnVs/vRh8YtkUUPmPKV5+DdycYvFExYT2sOt+MxU8zdPkRe8sKL80CrIanX6Wk3B
zR7uGf/NRvXRKQ3sc0Uc1bDxTncIWEk0/TLL7VwHY5ZLCBp/djHtvZG4auiL41R+yZFKbW1f+ggT
dBAhQNp+z7eFRS52Ix5oQsss7Jp1aLrXumM1NgKqHW0kgOrkt967wULgERrp3g2G52mIanaOtJJH
CxUzsXdd3paYSDn/PL3wwdQ9NsH3R5yyrqDEZ4lxhBrnh/KowNXdhVuzojHLWmOvjJhvoN2EgIyJ
+CD59VpBhWjPjqf59ek3Dzd7VaRwpIbqQ8UMZXrAHADZMpw6ks3BuV18U4O0f4Iw5izizUoDzJcq
OGnT5p2mjGBbqeAr9uNXzeai6eNvmSE1+O5uyrj3NOIpNwoGPat6V6yrGmITKxjrPHfZsU15kDTm
MFv/C4T9ZVI+4aSU8cxQ7Ag9m9y9qg6+usuKMo2Jmfg292vXmt4mqmtLlqzTTImDARDDYTUatvx9
k21BX7SLvy2eROYTZJhuuooIU55TG0+98PyVzWWoyHHyornxYwvaK4WAO4sQdNNC/gs8mCExC1/Z
cqwnabMrl0C+6iloqq8d9csROXiRBxtGtVfQN3+wfLzlaI/H3DZgbDJN+3O1x9PHu2juf2OBs060
n4Ir1jqJyr1rWV98ls5ONN00KMRFSb7bIYM8t6U7rQU/g1Puw0qPe57IW5Pb296r7xOxXhCQAWW6
UPUcv/ohOXAYdD0drTgy1j04XFeuKlimGxCG9lAtUQ1+nQFkxyVg6eJ4TLp4k8mY48t33E3bBy94
bLZei4JiMCmFJaelX6p931lAqdtGYu6nV9mMruVrv/wm+sXc4+nPbup/vED/FcTXFbR0ARWoofe+
wfarWmgmzL4+HxQ+TXENNhPkAJHJOIMaxt7Z5eNk5shL9ZFE/y7oCEVQVeAQ+HEe8hSboBTZXcAw
ZHDNHwXkVCVF8FJHqM1AsvsaaSMAtu2blNGX9gPIP66Zln7MVBft/Jw3vA9vQfJ1aDoV8QFvOI/K
CpxeWyCiRuQ9oyJ6Zfd1rFuMhI56dWzr0vbQUuxgPLWGuPsWnY85QDjAmE+lDF/jhCU4I19yKFPr
Z/LMSwGqaYzD86jLS9U1u86l1VDxIVOXUVQKz6rNNTy7kKbYp47xlDCXvExNfUco1CboL9nQUkzp
dqBstvxsfAteQlCC011nbt0SLGTqk9C+8mKgXncYnqq45z5EziiHnwpmmpVPinJrsNRzAGlk7Uhq
mfiYHAyXOiGPBM8oXjoEQUwhFLrgF2QzGyQw3ViHRY51D1N9T23YrVnkUOdJ+R+NtQ8w5Uji5oKa
m4JQesfYiEZKthZ+8UjfAEhULe4zVrB1kmQ+LAC5s9Pmx0R357ljKSAhoAOMCM+4qPeBHN8Sg99g
lSHOSqIpDukCkfUVJn2ivSWuquWBVbO1/u8ZIyr6lbkTlLdH8OZfvmifuKEmW9tuv3WdvEwzRXFV
bamHkg0/aW/jnkcjzfXMZmYw5dsRcsvJS2/S89FEo4kePuAXa7dpsp0f2d02icc3m+Xxo5PwnuWa
zs5u4oSJUppMOwxDRRi3SyKbc7CnB3NxZlZV4u95Ti20vSOZfyrbyOVEPaSXgdmuQsAzaLsLBpOV
bK/zbWsHvGW3JvFzrYti08rlrjTmn+aUsGMOHps4eTbYh5G7FSanZrlj1iYglzCfQOxYs6B1vRIq
X4CpIqSicAKl1LATJuG+zsIF/9386QgGj2BiJadRrc2TxcZlBTrgqmpUQ9MOjnk/fRQWL+U6L/Y+
W4GIL0br6qeqQJUCFsHZ3vF3sZvxdsuhHrNSm3iJRkX4xxlZvRXLuC6c2T+UJvdOpKBJh38yxnGI
gd+Fww8kUo6xarv00RRevNeKzEuc760yPdkO04Sblq9z12ukRONH4lktKosQVRFiReFx0To+MsBy
w5X6olpsNtYSpyrKjB0EbvTlhcoIBVI9Dh+NKtyPIT9X9yvUzJxxxVwzKQBcaTN8L3wNezbEuh3q
e6/cfzqfn3sGw74r9pn7QnTmnE5Ft7dRc80wnbdxy2xuLRJzB433lKrw1W0nhJc+fHHLgrnPNp4J
1NMtGBR0vGCYt4tja0C0kz5sk9ZXE/3n1IQTz1nNys4QAOvkRGPY+2AlBs5U/ZuZAKNgcizjXP+c
4m0lgrAPEbSOVXiq+pFmSNFdyMc8uooPtJ7sS95GbCFc6iqMyf0A7LyuJ644c/smiiQ/28aPVzjb
KrSHLXmSex+lTw4QrcXtZG3GXh86LpGVYTQbvzT/aJZEbGQ+6U2J+U67/jRmoKHm8iUpWZXZ6S+w
Ty8Pja2PzGFUwc1kjxIaDU2wMfWppOxGLOD9YvvRRASI3f0Z2Ucsc8DMAg4Ml3G1UQd3Ejgr0LNx
O0ICtdK9HrHKs+bfQlt+EvUIBAGnjEWadXTBAzs5OoRcdxYciJnsz3ZyozMQhXOX+v8UP6DIQ5Zw
Wb5wsg/r5XYJYubMfHi17Qz4j+ns0mzwSQm+Yq+JWbfPAXVGSDoGALaVUwbvrQSVvFxZvHze1ob3
txtLXva9WOqX/jYNdIbSpIkbmHacDofBXosIqbZyqRfusNM7acQphyDRJPW5mJnDzQlMEEdfU4Qf
ZSC/DX95W1UMDzGN7VX8OTbiQY1An+wU43BMnzBi8s4ROUFJJPTYXWxvyUaPN15QUAN8IomAElj7
ccMP/YW+P8DwNxjPy4jpKUsWZ9Hi1CPALi3vh10JdzGZUuOAgNC11ypgkNBDnZ+cCCWoexgrPpTj
GFwwiuP5CNRnr913MylOo4HZfVT/nFRu2prPT2dwyLRNtRc1z0lnBBfAopx+8mI4tGT0fkHrbwCS
ZwHx3DKagDZOaXnHsCUVXVbhQSjxMTkWL0FBnN1EbSqaN8+0vZOXGPAdYUAh2iKmexWFFYiqsLT0
U0ZRLcP1BzYjm52TzRWhtZ5jQlEq6O+zM5z7rrqniJZF5eLbyw5Mx/cK12M45bem94n2V6xAvbXl
DY9g2584eiHkBc1HuJi+gglHBq9SBmwm3yh9U0b06WTgYQzUXyKt28k2JwTDYd7F5vfoDJc5qYof
Y6QJzXvQbnezqcP2DeqyFliHOvuE0bZZNdIplM+fcpQ45EyfWnDKa6wNPg86/uT4OOXZZnTAdvFx
f6w5Ch+khVUrHRGq7SbC/JL63rVT/Uz0g4O0afNgJ90CmNJvXnlMpvnQXjGnsNSdwvzodts4zpJr
MNjT1Rlxp2fK77Zuj0otCZzLhLGmjn11rVG5oRASpQ9M1zsPKjuaXj9foUXPV5Ox9AQA7QNT/6eD
G62jvHv5NyEC0goDloPPl3cgGExNwWsWL0QG1dwJSNirqcm2XZa9RIlCSw2m0xyoYMvPe0UkmEJD
PRwjw74MjsmjCcpdlxBoNEikGW4hUqiJsT7/myjlvDmNc5u96cEX6qNSZXD1U5kToxsbumNVeynS
nsh782Nk1IR2fGStf0qhkPn4Xx4yHTG8R7dimsY7EW13BxCzAPtF/jhtuRsyP0wghSr108X0jHvy
2aUkinC4763SFHN5nob+NoUCLgfXPA50VO0Tx6leUiIwrIt8/YuxcIuGHMLTOtWDb22q9Mh2YNiE
Ofcw1twC15JRXeIWTV7OMqfRVm6r5bGnlKDZTn4wrJ3lC1UkCNbIe/hLe/9klF6xx9V96SVN6O2Y
91eu1hnUA8x2ZjJesW9x88CSZNvJSDdCvDD1gdfkQpLYTMb8sHxAN2oqfwlRYFhLHPcoXQ8aeISc
BUyH0zKrv4MUeakmiJr3qft47vsSM5A5/BrCcbY4hkmBBTZQvai52Vlu/GJruco2nt4DbpP8XGLy
V2lHB1zZJw+2QflIA0akoz3qKpqSI7x+MOuk+Q3c/ssCQfs6Zkuvnhe85Eaf7LAi6SdVRbvZiOHd
9nhP084Nbg5rSJLAdh0oKnvK8jEoFM1mlAk9p5VUB8aN+TATLb2UTv1oViToSv73g/bn77A5Ri5E
ImyC86bRYbPj8cwwig0+8XnD2M6R8+WNLPeEqS9c1ZeVEOwVcfCM3rwFLbYnhxda0SLWt+BgQnfG
ElYxQzcEqVe1UpSXa1o6Cz6v+//+CFSQnXpg0tNhLZkcF4IohkwoskVe0z4M75qHz0Cmg8pFbdHl
vz/FpYP4G4C+VuE7a+hyK101bVgutnZ+880Z3Y2SvNpKWXNw8WYF5g8T8XY/mG5OVHOPthzoUAGV
LnlT0WzfUuBrzdccw8hTAS16IHYuk049Bh3sGLJqb36vKVMfRPjU8RspyNClrTNv8mAAK0s9E2F4
YeFjBS+E1aVppL4BCx1u5BRa+rrZ+MN/QHk1JxRNRTK3aSnxACZ+CcboJJ/werFuI3ox49O8gZVp
ccyL439/MjmgIQ4mZ2fyADy3zuMMDLmnaHDDpTrckh9LbkVgO48ehREVFu+zM4zreeHUebW+dU7W
YXuEtQFYLcLcuJGFNg5RUPILDAOuV5U8O8mkbqDOtJhZIRQs0QNUviTPn0doF5QF9PMaq/IL1WTt
oxFEtK2RhMIuQc1bnV2bMWajYiKXlDl72qp9sAZeXXbb6t8p2y2/D6uajMd0YEGGQ+a1pxWKC5RK
zzBTKSUV+tzzSx4I1kpbhn90SZp9qi+y0s1liklcAQCiOptGentZMM9iutAIChRmZNxnZ5bNWG1s
0zU2LdV6J4fwn/s7+ylvlrkkjyLHK/HJbQgRJWH3t7FBdq/8wP2R8z1JQY6N+wAXzkPuoji1CXFT
A8hTbvFlgnOHZ+NhLQ7KAOAmu466wDxpJs6zWQFNCl1vb0Y4ypIp8c+EXfHVSc5GD7klgDyMH6gZ
ATT7BxUlz2nTf4Zh8Rn2+WMDOWmV8/Bvcg+xWcwpwDviWTjAZgWAe1xCCdLZF5JUNMV05kV4+Jgg
K4JmMfxpo9r+OGjw+l4NTpej+3HUikWqh+8jN5JwHRFLK3r8rlMf0sLuAHUiZ0iSn1B8wC1cgD/H
n9YcbBbefvwgcGOtBre/YnUE98or1rDvZH8Qch0iFWKK8PKIDLtNT25jEF9Rk3w7+OJWvGkBk/L/
IDI9bFU0faVWdmFHhR+wjKyDzBNSVt246fmaW4o71rAx1rUPvmBosmjXlmcbMtZmkvzNdSG3seLF
VhVcjFkLA2ehDKpx0euDnpd8OhyNHDFFsSIsoSRSmzKv2zrnv4+c9vLfP2qq/rw4XizkzRZ4Kjlt
7sZTgTfKaTvAtM18JSuP6OYjzUB+vRClOJlyWNDUlrnuY3go/uycKc/AWc1QyrKTHpBq+MaOmqzt
aJg2evqqada90IRKJs/rjmNpvUUSMhTAaMRf/DkEmuxOJwuG/Lt0MpME5T8PWHiLJcf1RXSRFDKI
Oj+WS5KJtwh9OdiiVmPOmdrG29bI0QtbCPjTDJCL0egWAW/cjR1xiaRzHch9aBIuNYXYABkQBayN
bYHFnBRJ6mP2Ce5JjgW5iszgYLPb45ag+fL2U9x/gjqnoWYuufUPlfUapq9xwLXQspz50CcslZYe
q9rj/8IN7IiGyoW/Y7YDyb/OleEdFSNvMvpHRB1+RabPVWKQl4Rc2XJkrV2aXs+We9dc0Q9NnILv
739LOmLXiFbvoQo+K36uTsV2rQJd57FeWE2GTY0yN1aaWXcUQPEddQxUyiXBvvyjGvgdNYOAfY6o
s+77AWrw8hhU3g7f7xIVpmMI+eup5ozn00N+wYfK19ELahQz9+LY3RPGImSvxMYoG4ZcYsZ7I8Mg
Q8WGyUUSsS4rbRwO0a8w3I2rSwjGvoEkhK16DZIcDH7G0JK11IR5PlycoSm+SDeCk5x9iHkTfshS
MoSwWfNAMWZXoPqIBTa/37jKKUxZHEMgGHoWhgTjxbBJDavdV0b44XmcPGlMSWOhX0OuEFEw480B
prPuKucvhJBi60GkcAtd3BZ0I+jEXVCiwZbzNYr5+EWvVpuUJ68t93bXfCcG25W8h6w7klWaAu56
JvRnN/kK2urqg2zEe9XKXWzFw6OQap+T8MgnPdB/RBLTaYyziWmFYyF/Kk1eONM0yFVnhRhVICnU
7kzonZiIX+po11toL4PgXVAy9G6C1hjX7pLoiEZSGmo0XRhLFiQm3kNY1xis943GHxY6jPRw9NdB
xTHs6wGPmpx/RTafuLuVm5Jvm70cVuMxx183IhKZ6Yksa8ULJcbjQaIAXPfWIaiTp/NZDiNlZTmb
2h5BuHxhCXKFMUFnngt3pfVYsjqKJ9kMERMxQyw9C0fZuDy0lUvWh7rPdTrR9S276oMQ4zJX4lyw
+A7n4XXWnb3LE+PNoB4GEjgWUI9GO8DX8SGzvK3rUhU4By9tqUAYmf3VBIfmx15wTOcAn/Ng/OSG
A6YqR47vcjzGmoQfmAGi59iU9uS9uNXRfDxgODYCcTWU5Bx04qfA/KL+L9uB2n2zGJ+UxIRQ+KQl
YTu1njNvWZczH6HlkkmuqZEKCa4P/hPFl8mGpOY+i50Vr8zdAvfnpfpj9v2yYSqZ2lX7aDXJLWjs
+iKWf7S9vFDAiwk2Kx+hxcwbgfa0JnDfnyS7niQwHTrxKCLoo3d4SvKESibXURnh8jKpLuS087e5
e9WgH9aj5UBly+hDCDz6o2yj+ZxEjVs3vNBQs80a6wY/jNxCwpLwRQ1zStlw98Spzt5mFh9NZf/p
NMghtrv1Mc3ApQz+BhY01oMiP8IVQE0rlL100B6gz5qW/u5KEm5lgJVP4QvRKlqYE/Lo0KXkWM2G
+uulKbolLIVxh/Ii6CKu8UtwGp75HOvFQfnqCETzMFCv/Mha7hmw5z7LNv3MhbMxYkmHSMXwReUw
GXowEhbhuJ5bbdQNG/as/yi9+R5kd28VTb3c79EXOIDobTnaQBr6kLPTzYAv2Cbsn0xcQQDxs8I8
EUeEEMQ0lhsopryl3LMytYnGGqECWinXFvkrjeGXOMdkDrjITDbtsYdU5lBuUVV7i8eO2PhYo6XG
6cESqO3piEfa6VyyI269H+acDSXTWzqXf5GfgUObRDMaytjXQSjm1SSaPyX8nioZ5veZ5ovEMWnR
mxc1xR8QHjdQyext0JF7Y4oiHQpbn2JFhPOQGxzaWaCvrhgJDUpSEEOi1yDtiaVH6lSG4p3GZjHi
52McNAfKXQkDE7Po/zpRvBlAC51paSRkAnqJizA2646vG1WwJWOH7EbVX/O3674q6+j+dkatVkFL
2CNwqKI2+hroK3NYnMSvDOLfnR7ubm5IZmNe90zRqzlRB+20R4qvmy/Bbxfn3INBQm0RDG9Adwm4
Z1z4IRUfu856MfB6EQJVDJUVBKIJXJlT10xwZDh5XKaPvIyee2TP+WY0bCXicWNlCn/QzYQ5UoTy
DaVbgdAkDZG8Mr98hmbxUCKc/Vc74BwXqSe2wwOn8FUa46m3eYfOngoPzZwB9815bsoXKw+PBLe2
iqA7uWzvJck8uUoEtntFG1/KoZTywljNEuIJHV3bZdoBdPXml+RdTTpkXaHpCcAVn7PH4zeOBEKz
ArHihzmZoVEkx6g33qpSD9vZJRGyuBNawcbMT/JfK+M3q2fy1s6c4/ee/xmGMnZT193FyFyJuw2L
CcvysscbcI7y4idlIbypwDhVXXoacj5zdNBtrMb7Wzv5wffyN6OMLn2c3jr8NaQxd01N9bHVXvHg
QcphvDnP1MpRO5RhrTwNLbPoPMSvtqfI/4kflh84irO7KRhNhs4wVpIgCOi1Q54rsrlR0j64PbAm
02xxFpJfdaNbNM7fJVqsN3EKZV7xrzN8e4U0ZHmxeA64akNPEA+4499aEw48ovY2MMonu3P7dQ4s
dT5knFS4OKEjuqg6k6/36Qy82tP7oh5p5OzHfTdSv0Ph9boiTTaC/+fWvio1iVm9Jgn7EeFfotf7
u/Zd0HMjYSRrFXjV22Tx805LVP44VG8/Ezfjp5Yx2ydHAZMok7RXsCU3cQfwKzJQxI0/E4HRzsmT
s4ncZNX7FFEvVNEzBZIsCurp3ITLp3gExJ4pxl6iNQt0frQToNZWtE0VEHhODA5zPKSiHN9dRWR9
KIhYRKSiMPUjifGKNgi/gLEDCrRll6SOCf9WLG3B2c/MD21xBnTQ61yEeEo9q5Wx7KDZZiGBzTRO
Cv/vzMABUeQcxxrvv8O3ViBMVAYUPtSsEYh9whwAHybZiOyJzniAYl77Dyr8PnhqPPPbheC9lk1s
rm3c9JyGPvmffWgTscoVhNDcM8szhJ5fZ4qfajJnovfeoyYf2JZHJN3KEENVxw187DZibE4gbhYI
IusBrfRtyKW1jZ4rgU0sH7jcS7+hZd4iIzpCJkXDc1e6jR98qe9FTigXPxY8yLrMWZl3Z3eKITPm
1mFW8z/sXQjYGvh6bwZPYuIiA4M9iS8TO6m2rL77AvRNQb1HoIevpCZIHTmMMn5SxYgXks1Cwbsg
KpJHOSHOBgEoNCM9ZX1NLGFxV+O1jQL+A3o2X2jerJ3W5OqHT2U26JhpZpsBm/ajHFG/NvyN0wYv
YejgiI6fO4/d3Lhw13TNCBHyGMC1jB4hdX40Qj1bEqRTKj/Bw+Uo4W7B55fprwnfjBizvmy6mwrx
a4aRZnFU8YmOFsVmPmMwto52/sN1H585R0Ocz3u3LGGRKfsNcgLitSrBcHSlx5JEPYrqCQYaVFtn
9jZVwf1cMUb49WCsnezJ8/tuQ739Jzug2zIR8qIHKAosIvYA/I212R5EZ2MulAabqVFj1hkPgxoR
7IxtacD0pM9oG9bFb9u1tFUDvcMsYfPs9FT6ueE3V63XsLbEKpnFNUfpm5ZQhMmadqxy4EKcsJFB
0IirDAxLWlL4S5Ii2VDih8EoM97Yl0SXruZ9M0nb2xNuzbcOr/IL9tdjgfR/y/IpOlH5hPAfN0yg
Rj+dImxJpwGH5ygiyaI7jZ+TYjCukCD/+0Ps5ucZ0fvOoiu1+k/4jP0eQCfPB6+biK3hQ9Q0b1T2
uJewPZVyqrbwh0jIWGV8j0HzoZhWwRaXwXtBxONR1p6gsBh9Myoa/+ZIpExuPxtt2cNFm57zkFkV
T785qHPOF03KyWZiAxdAaxVBuFB80s0Znkxsoc91AADHx0ufkwDZ8XDJ18r/QLgg7smd+z2DAwv2
GIr5f3/UbYVhSwofOb86NinLaw0YaC0nVqRTChu/q3FcMo2stSWHR3ZeexKb6tm1xp64mKl2Rr+P
4pJ9LP9hSASBJKNvbkFCflywHuz90H4IgXjkdMJuXWhlZ+oOJpjTbKLaNOkf+uh/1J3JcuxGlm1/
RXbHBRUcPcpKOYi+Z5ARbCcwkpcXfevov74WQlKmpCrTe2/wBpWmpN1gGw3C/fg5e6+NJjUTVblX
sgGX3OBT3VfJiZJAIA3IUTwr9AnaoEHOS39b6YphMVZecaxGuD4d4MO5pZlQURWY+LJq5NyOF4ap
cGAqDCTKktlBGqctE5hAp8/ffHoEJWARz8yLFXs7FwMLbemqLWgYRh7y4CF4y121PgxRfGd5rXJU
4hyXqpT3Pipxxs598VrDVECJ1cMtRdFkURDPg7JbA0ntN2qNxtsJ7QqhZPGRyzy4I20wOpZODTx6
FOpjFHgLRWEW5Q8jY3BhRFvQfiRIu7I8Doa8cERHrE8S4Hurku8cZ2HOiGaYaD2Uwc0o5Vbqqrp1
pcH6Vun+upWdh0DNsxcOA6hFq3pcQ+zjdxLY0UytcYRHoIRWnHSgxUf1NuAkRz8SaB1EQ7wTmv3d
IRj+q7JfHFSVa9E4jJTiWgqicUfRbpwg0xi9yqVCzNQ+KlSHtBqXgzPAAy7GyjkreHSXmYVtNnMI
QHM0wFcNF847mPdVTyn7FfvamRgemgMqCoaRU9CRTChUe+hinmAiO6zRA62jql36NM3vOFPIPaoG
zgZFOLzhiDsrtN+uJfkI83qMsfiRIjsfITq9jGJAdpnVcmu0I/llxRTFjp7pAGpO7CmMbjcqrRRL
KR0bOT6+lFlTNMfad+rz7d1iccy63dJSVOF+4FXzjEPlVimgn3e1UJ5StVZRcedvxNj9qLJu30rF
vKrmYF57TOHKmF3p1Ck7HxPJrHcNPFdGQBJBJ7dqpV38zog+7c64BB0DDt+32+P0aUf0R+GaKsBq
Zdi2DdJtAxAElW1or7po4Bg/NN1TEspx1xDqcrIKbVOlpnd/+6Apr2GDmrRLG+M65XYjbLSKe1TZ
JGLiJB1QkL12devMqfkRN2hmuk9GjeHNVKjppItN958Z1VlFlUpvHfV9XNKY19tXMGX+V5xILvzR
SFeqDx8QOwT5E0UMwGzswUwyQKsheUIqC4cXK0U83Q6VccdE0NjS2MOlHnzXa+ZP09eJi3DXjR+Q
lBNZS7vNWdIj00QUHr7E0ikvt08JJf+hVUiqK1JdlhUjvKvX23KFXA/ORib861jGxrGwD0GpX2Jb
WC81AumVUbb6ugrI7WXmslP72LoohdmfPC3kd02fZ7ZK+IJsFzgYSekL8/jRMXuNUIYJIyhtIDAl
/KqqxH1/+2qlgcaRDDdgDFRIuDzLeVEbztNJnTmHitPfo5aPi9vnCRF5pikEmI0NfF0ZmQb5LLkX
dSA+ghQdRxOl7b2FpGlWmf24GGgiwsCNirckIn616MRHZGXWvB8D66iNJSUEcBSkRrWHZd5Ktx5p
hYhmeeUZnRXL1uig1pcGzAEn0NdJ2QcXIdW3BErUshJoj/XQLF9xrmKy61tshll5N5Q8+Z3qlpcf
UB6jecu4+jX1EQlVkGEOIgdKEkp/c/s8ZitK/TGhmdYNb50UF1FXzcVTyU9VUrrHEVLWyoakhEha
O0D1E2yBGd6u4RZ3QYUcY2r2lMx4DNESqUXXvuDDLDfJDt6QvHNb2e5N297x1h1M+qwVcotsjFfh
oFcHOyZdJsMF4/HenLWo/9Yu6/GpAQUyxz4sNiVfIQ4oAX1iGfbeTaHZN0HTr8DlWmuFFv6gT8gH
nppHwXgkbKv22Wgj/UDY1dypkQYmDD6eSl/R10xL5NKthDiyscTspYVcG37UH/1eues8t7oi2rv6
ikPMGKeIUkxnYSKQZ6lSpcexFli+4RevqBHh4LHxY5HnJqndxNjI+NyYufFYBJRS5KpV7zm2Jccu
jVcOyQdLD9AX6u2zPWER3MSBjxbU/fOo2ivTqcz3jFy5eZMEj+zIxaYyNXEyDVRst6vL8rwFTvzw
NWDYgsogPoqutfd6XdJmK0TwIa3iiHpfeTTSArZ6S5SlpCna5QDvYoMmgVeP6ocWmYuhGOUPeu3o
SUl68KtW3+GSqdd+P2A8qsbuORXNKgLFr/WOd1eWhEhHivtA81g75tMtxya9zwtSE91FgeQosaxt
wGH/tut6iAcHRR33I+DEBe7Z8hGPgM0B1i9e9Tj7TP1x+GxGMZF3OGdyXEf20z7QTc/fY4nKvpBO
/GyNvHya38hL15NmVd/3ftYdxunD7V9q7baHwmrDifCYLGUmg6cai3qR07PuVOglYLjRkoMwf5E4
AgzT5ikGv0fujFIdaiPQOPYb86D23m7XPkss89bGc0+CCfFdXYBHrJ3Kuxp+uXdSlEsVYOXD0FQc
DD3VuVMbYoj00jiLdtiFZjYA4mw1PFg9xSou+ZXCQJcJYmhiavC0tzqR58QNOReAdQYf3T4z1mec
WYl7XDbhWoQlhCPOF1HLq57RFwLPiFrJKAktEK2locurHNolgcLZPogh7rg6gQw5DDe7wC5s29fb
NmfURcasm0wZyL3OsqVbQn/LcVAPiJ0Jqvq+R4KIIsc017mBXaUPUgyHLeFgpR5uORkNK3vE6Qw2
mNPB2A8vda86qzH2laU65BuZatqjYeBvB06s7mMMeUbSptUsNe1iF6hOf3YNiBXAU5Q1yXHUNSwu
Q1fd6fwiaNVlsayzUKMFSRoU460nWBLlGtbqQxgAxqX0H15gpEIoE7axo4kzvIzdsXShfvaJIYDo
EWJ3EIVXr5ow7yKy4H3CcXK4Fr05VIwCUpLoE03fk8rUTOXS6TYfMXm7HNqWg10U1SxsyVCJpU/i
zcaTUxcOTe0DiU0fMtUZ+cjUwT79CLMXCiP/6OgF3P6hALh4DXT5iF72oXWt/lSnbXs1Whoimhqq
JL019+nYMraw848AM/MsdN3hpXUJgUnji+ZIwohv98D1nG0YMrnRhf7SIUDCMZMsCr3NzoxBw72v
iq+hMbaIL42L4zQPfl/FK6ULi20YKcn+9i+lxQwZMpZGRuAfBxPaGeTnYBNktXoMU/eHMvrBpimZ
PyZchDXJ1/4saO54c6i7xirUtXC0Z6ljBzXHvLlLIEODGanYWUIfjJ9CPifvIwg1TRRtxpFdxKWn
oeAaQ2A3w9Y0kcIwHjE4K3eNJBwGznSxvq2QbfYhkt4DYSs/mdhzGQ6xJfeVpT1n+Idy3freYnzo
sxpkFtAA5Kv58fYhVRx4Cy5IOoHQ6L4olPXottnJ6zqb7AItOjuYH0WN3J4ooVVDFleFMMnzNr9e
jYAfuo2jFsjaK6tfmjXz5oaE6pL87otws6lX1IcrE7I19sXRPlvDQx5dEwaeFwSG7aUdGY4Zfiw3
Yd88BqPdPKhuck+M93A18tHbJhn7cFy40anngDJra3XlOVl2hedh3Tkyxrqu+09qUWEpNFtQzlzI
MDjI8FD9cFs3nlwYEyuOvcnCT6NXu9uFBDCwpadQ8zpb8CucWqwzb/AXSk5JrOSKCtG2tcl76fRu
g6xvR6Smealigcy7j/FM64+jie+FoyY6z1pLVrebNgDq3AK9SJr97bXrXIOGjO8rmyxWSPEBwJfF
8tQZNSzjrkJK0VQG+2hgHG7/QuVfLnq/C5/HKoruTMUEcNPHIP+J4Gu02t3YCCPoYMxqAXnNsumh
Taexqqm+cgUbNkQ9mBgogk4V0zmIp5CqmBC3fd2thVaADGKmd8oVmkY93lA8l9K8JPm8UMWwyb2x
XHg9MVOZjO/pI/tzXqBVFhbvuHJJZMUMaflF8KDZJCTUQ+Z/mo11Ei0+jzG072LEqWcgDK8Nrt8X
pLPjUmXyrCNTZVVtHX8PWJX76Jlrpv/2JTGYJXpV926OlTgXhnik5MF/7qL+v13ZRqJbK6ptazmN
KZ+toYBypcPmcKKEjptphbtAwzOfx32zCWIhriru/hURvwxL6a0CI4IaYI+uu+pIhIK2pjU7xJl4
jUxjf6uDyKjOT/SfsYArDJgU8KZmGSKNSAr3e58S2TUtPLcP5PXuO0xz68Ltoc4OCThT2ZQPHt2c
eY434wwR7cLhhNl87/pnaWT5PqjjZom9B1h6dPLI/jmFeuTOjRa7FU4cbz86Z9Vx4n2flCgQdc6e
GqJ1zqhufGns5tXPWK9hr4PNKt251jJt8eF7AwhbVX5Q7MppgpCnJpoyX83XjnR4Ztj39403Xltc
kaug6/St0uR0mlVh7nzrWON0f8h4cLd9pkiHZ7JAtLUyqYCVvlDf/CBYisyqvgcYMRkGVMWDG3z3
erhddd4Uj5k1AScrn9j6hJw/MQnBAwK5L01ItcbBW9/xzo33dW9F85BNtCvsHJdXXSK15526bATT
7x5Q2H6g+7rX8OzubzeBSKN9G+R1DEb9kKuXDj/bMWrwUpSFCk7ldrv8npUdYkeYNPMmxFowS0tL
3YZq9kx2Rb7xM1QCt1ZLoyJCMxs01zoF1KNF5vi8VwxjM0RasFOnLkYfdq+drTlbZRjVQ1CjJ5Ye
8IpSo60dDBvbSFWaHEW0kjYSZD1tt+EkCq5YkQ6xBfm2t1MVJa6wFgGpw702p+0BbL0VLk5j8ztm
kJY5m/PiIDKhUY2mRT7J0IdLHyLaSll5Hhy3PJhoLp/R8W+zXIIl4628GHH5SCpLIySCY9pQcyMV
qzqv86lZFq9Emw2Lvu+ada6zeNte+JQFGSWPVA+ljK1DrlGodb6tvvYIwIBnXOuwjS9jyqPoFbRD
Po1XxoXmvpqq7VBgj7Ay31m1msGoWPb3nlZTDyBEv/pc96uQ09KrY75FtVa908jqlg0D6JWiBHeK
0g8HJYeblxle/+u/sE4Mhw7fdVbCx7p9x6AP0YbT0m/fG/IAnaIz9wGKQ4h4HGluH1AKyDs1cdA6
eyBEoXvtajqazzqcliUkdHPu5vDSdNIGXqtgI4c6X3q+qe67jjslvMRZTQbKxyk1r6zjpdtLe+0X
uvqkpJgNOpUc9NtNhyyqLPJOzZjLk3B9/bGU/dvtFh421KBC7Q9ktRdJO7zldaOtGoY7G7Acyavj
MIy3yPhhH9ljVCQrI0lBYvK3XsvAXCQFJhL6xBfN9BzYwyFEmEomCCRihKpx267NuI0Pfmm4lHU0
g7KsebKRgMxYBehlTTdHYZ0ijnbn2y0HY2TIrowRSH9TfXItZaCC6/L0pVv6+kOnlYcKpMqL2mXB
FpOvDQ7Keyww5T4a5jFUPOfDKaAxNWY0IkUpvXMdUpiGjvvcxcEdM8LyjjQAf6ubzDIj29ne9u+M
CucUaD5GhTRe/1oklrZu03KBbpp5droj1ybdZWqytTM9X5R9ZV4yD4SKFwePdpHXi2p6BsdA3fYY
fFxVL46qrsgHPQxyxpeZushMWtKyH7v7wuk3tbQM5G844G6vSoMgZjOU9lZjyYBSOlT3SlG/B6oX
nipQ8haK6Q8sbjBAtdE+YSBmYOiT6YuudZjfrtdEM+5I7bExeJjGtin1By3ruSuVzF7c3sImwv8I
Uyn9J5t0YmX6vIl9BG3paK9rGPTJ0N81o+2fbx/IuddXnWOk8zrWLzx96uH2ZPG8UAmNib+j3g8u
Hlz9CY7+Clyd/GlcCCJsX+hfG28NA7IypwOY9rkFuadVNmGtRUtma5Tkhn/qHE9gleztnV8JGohN
1NwLt3u16ZAyfg2cvSASbA9s/9VGCIEBho7uWDt3IxCqRRehyRuGXFxFSKq3jCi1lIiNUsqIjILk
61aEaiohZH5e3fmc2bFCocgNIKN4sYBQhB/llLRdfkQ3yvR0IjDci9RcDdnWrJPgVRlVa2vbuQ62
Vvdfo45jVaKMb4YwOExIO38K3dc+KvTnxmw4U2QxsMWw+xqI/3mCSaflYiKMuOodMkrlUSPtZyRT
56hif4lAeTo0cpV2g10jpx7L03RjWdCfCWGhI4qXz1Qy2JJKGO14n3548JDOXRkTyWm61rrymY5I
ELh7n6X0ucyDbZqMykPsS3EiSIKVTatHU6447PtHXw2yc/qMBG+nOxLKhyPohexpIfubghCAB2tM
OI/wNBt1+WVZRbiDSaI9UjteKJKrO82s9Ue1dPfmGC08kNPbBLPM6fYBe6W9gjgFGdhuAMpZ7ckP
mvaSMjtdeTIpGBJ4tHQa+am026I0q++ZwM8fyoDmNV77bRr3L1WMEjZIxSz1tOBxCDHd2Fmv3+GW
GxnSxI9lC8AYU2ZwjPTB50XjwJL3w32vhgPYXOK4/nWXcjDeuEaKw78+b5aZu646EE1aKwjlCusW
P/TvP2V05XNoM/Y1iZW+PXQ7Zzcpe+PXt2iSSXRf+fA9aUNrpbDHbXpD1q+9ebqdUGXJCu+G9tIY
BwIkpwOQm/coIOODjX/lhMa35DL4zN3KBwRcIMiOIFfUoQ/WcCjFuaqBWVidLD8kEJJIOmQjCXMA
cUubhlAVcUqnNl1AH4qMnl1f2jWafy4JRMfasb0dZTNmRowqrfvUiq3Ppg7fLIn3WUX4sKaTB6zJ
08/Skck+AVe9yIiCflEdGp+mEkKYQlPZMrDvFfHqQo53Q59gw+ni0Ihhx47VH2LTPBdqrB2g43r3
MujizdA78JhMZ4SA+na7zIwkzfetOSk3tfScCJmdb5+3MiRhyOrI2TFLAN62bK8dh5ytqXJWQofV
b+APu+sQRotjJtanEqApqTRp3fsgvbf4mMuVHL7f9vzaxzHnm9Ti4bAlEQLUIa6SLi5gPaf+28gp
/5ToDlUABfV6oC1HZ4kP6vQB3fLZAIA/Ta+3Xhm8dk2sQf8L4wd0qz3uJBO+qq77m9t1DB+5OshK
/QgTDpQsPsoB1dW4jZIc+CzRvpQ/mGBQl6VIGu4ynZZINHJciVuXxmiddbOFAdzrNCoR2LUpysSd
INhu0rgfNfS1qGAURBTDW9yQfCVKMawD7NunodOHE04uCjjU752Db9k0+4/EyB9MjQ1H5U1Jfiku
9N5gfFdAg7+NhlxqO6F51pNudj7qr1fQ+NbDmAw71XKce2zr0B9rdKFQJRe3Iw3skmGemC5Bum64
gz7pH4jLLpdhXbvn278yFDQH1bReuhRerpHWHczlyS7a+vZhyOLqmtTGTqRK+xokINT8njg2xTMY
H2exe4W/Rq6XavfL282uB/eb5lOblXnUTJZqSB4l21GsCPXotiI+Ry5PaFsl2buXs8kkPsbVMdXC
ddAGsJEGLX5TS+VAC/707ad//8d//vtn/x/+V37Ok8HPM/mP/+T2Z46wO/SD+i83/7FZPixvP/HP
7/jz9//jeFld//oN01/45/fzG3/7i4v3+v1PN5ZZHdbDffNVDQ9fcPnq2+/mvk3f+X/7xZ+YsfJb
rkPx9cu3z7zJIBA8fPmEcX377Uvb7798E6Zze/C/Pvbp9//2xdN7ys8d8+z9M/9vP/D1Lutfvtk/
G8z+CWN1XNMRnDb5Vd3Xb19RDRrIputYaNoM2/72U0akQfDLN0P/2cbGb7qq5ToYAYT77SeZN79/
CVE20aC2ZlgqP/jt9wf+pxflXy/ST1mTnvOQ9v4v3zRT+/YTGLzpxZsema0xpDZ1g8+jbVAN4XIn
is93pu4+3y7+rVecIYoKWMWJVu7LSYKM/KmrvQUdm0V7wUWPwSIrlghskJPI5OSOKHZxkbaLBpqa
/wwVDnCaBks25bua+7Z495OjXb2AoWfUCpZZWNs83JL0BaerZ1wWOY+DsTY/M9oUDmkAW/CLPYlc
yyhGJLSB3rQILogZAGzMEetsVLAe4FUntXLxyCAjGmY+xkedtQPHPO2KEnCww5lxNY6HlGnWgH5X
7hvCPJJd4y1Lx1kj/YrHo4Xgh58sl3tlSjn4Cokyg4Zn2WDhk3kIr/9NIWw8utJeTLqV+ZIpu/Ae
yRpaQux+5jNZcqj2MWeTgZxjaSB10CGFdoweA4J+izUVv7mH/tm95+vwkK3HH97l5hlY0DLIArr7
W2WDRYnCjuMNornVOFcX/ooCt6dSh+S1fmg3aL7ZDKApHKwfTJxFs1bxhXY7xJOYOfOZD1ZhSedq
E67cyxT/N8O7N8fZJFfRXbGfQreJ59mQItmuibhzZyYG1mhho2dCOJOGKzCOkbLF09lyfxA4VY/2
h5WctP7VrHdhcvG8c1c/hNrVMPc5OERvxWiMgQa8b+MjQQsHhXnJWR25Gq10KFU20noKSW0N24NU
d5APNhA/f0H91LwrqAdBbyN6LInkO2neEq6pzjl7WA27pNrWw0pqO4eDCOf0cdZhGGvm5qX4bvxg
YCU+0+NwSs55UBxayvMRj7xm+F+OlNmCY8W9lwOcjQggxF+nP6FOC5oF9dUPtwB3ozKK/f+wsD2H
oI+/vofvf13d/ri4/a9Z/iz9b5e/96R+/9PqN33/r6ufMH42bWB/rmHYqiYMx/h99eMrwtEN09Uc
4WqskP9a/XTrZ1YlXXVtjTVJ1V3xz9VPN392VPQmSK1NzdaN/7fVjxX1L6ufprqOrjO3ZPklM+av
q5/a+anix0oNn4mCsmTgRdI8C5+0OtT1hCXKat47nxEqasbxs4Hpc/Cp6femCtMPnZGaoYxsIhrt
CfLnftVBGaLAmkOxTfKY5l2wzYl4N3YcsXOsDiTOCBiI6AOb94Kszpgu8zuUbJUy9JwplKF0LXbY
Y83JeohcuCY3eUmhndoHF4BAyrHtDtvmiEe8zVYRxA84XGq6H/UpvI/7xOpqIeR+7OXGcs+Gteht
RGhuTwoNsXbgjiPcK1UI38DxkU5tHbSdFcZ7hRhnPWpmWDZT1jYWN1M/Fz7cLubjDoPykFCvjrfs
9PQECoFJjCMGGiyA/ghGk7uMYz/5JWd2wWXnMz7Vj7GarkKlogX94sQf83KyNvE8W0BOc4+UWKua
xxkmWJN7NJDFXhCUiKGssIlq5HwExsqb4Po2WcRmN1e7C9SQhcn97r0OpQLT19t5DZeK66+oO9cC
s2iaB3uflG6d9rX0vkQvtq4BDtkbt9lA9B/kxsIPVk0ALzmHQI9IfmhLyNefTXngvDxr6jU0c6t1
sXans47+pj43oao0Cci9oZqXhBvoLneCpBMP8+d0PxUTECG7YHjfRWCI5sUE/UUcRciC89gMT9om
sk5++Jaru1y+2w2eQafEREQMEQSIBH1UAQOcsB9k9Kn2ZCIHzcUT94kp9tzL9blSPk33MpwgtUoJ
J5U0X/9TMRTWVRqAOckPAlgzPzcmAPZIUahDQXxzREf/jauqMsHp5dEiNMo5aK4VYrS54p4BWy6N
vof/O/d5KH35OX3GZX1Pe2Vpgt9qJQwr7XOCNQQBntFp41Q+0lHMuv6JBDwkrzQBGH15xS6V49rk
GDndrSTBotFMBl3YyBYc4imQkWp+dJVFibs+s7tFkW7ApeMjxWHwJGvYL6T15MhObS4ILq8ODMfo
ggDjz6hqv2CCP8sYc2fAlozgwZJrxpbsN689kpwmUlYMrtFCv9ZyJ5iNggdeTFfuGEpiEXxoaly1
vjlzEDfWJeow66mItMlygtkX/A/zjAw4kFpw6DuVjT+zcQTFztatnmIrwgjgLyuuAaA2JCR3eIHC
Oa6CVu8XjMLoUeqA13tIDzxInMAD+gWtrGHkxwu0KKix+0VO0Nj0nHVcK9PtEJtgpn8W3FlmxAtN
pSuLaaKnaUt/nBeKt9jAigIG1Or6hTFdK0zJqmreAHuJRjkPdgr+cKU9BtHnHxbx30rFP5aGNkvz
nyrD29poqhrNdVs1VHtaO/9QGeq2o7kBvb+ZlvyQOXLyO5f5CkFd87jjkvMS5o9PKdEH4LZ4ZM6+
TiBbGspCOFsD3htz69XAK96q2OOHNeYJ6BpWsWp1OPog74pa4rqMEegSZVjEa4bWlbqZStF6cmwL
dGdoY1zkTcnwOb3J+v72HpD5vaqePUSR8EdnYFRnBu7VNPhMeAM56hNqVATNc5dXvpxYQs2TxySd
8QlI7U8jep1MIPHasnYlAISu+qzKe9kTOB59ek40mZdJbYNiZVqwNwmce0hB/2Jf+vtnV/yPO88f
nl3rz89ug5A2zklx4v36GPfXMiYVY1Ij8x61sQyoOHnq8odunJgLwS0ETTYsZIWBuVz+/T1hy/zv
r7Oha5ZjAtokNkX98z3JWgWluyQqQcvZ7FaFwMUYsdXNDXXLE2e6qBLose9yB6M4yIxFKc/SW04w
DGr2PF/a1tpC89WspYrKdIGARCvuYzKQwA+Wn4W5L5WtEvLfsw7FCqG/am0KBFNKc/f3D2U6q/zx
LMMV66qayvU6PRpHmx7pH6/YSHdU1QHWlhqryv1oCA1scI2M9iEX1fzv/xYnsP/hb+mWrXM+49z0
l9evEokbALJqZt000MIwuwCa0zRrExX3B9P9/8Nf06ff96fHJiiEVItaSbU4UWrTu/UPj61z1B51
PMEU03rDuG9re7ytgngdI+TtNd6B5MLE/aemlC8Aq132jE6BrNE/dR0YQd+HW8kZwRHMY0vqcZ19
JNhrojlOq3wmUYuMMSHZHNGU4sM3ntV042ImivRoDaZg3oX1d1MRWy+4VmG9JetiLqQ273oE/Gjk
p3uRJBF9se7YueXGyD7t3lzow6pyWCw4yzXEd72Xo78sm88u4IBjbFU216mMUBilOxERAZg4wODK
PdvrcVA9gi8ObapvEYhsmBRiZoeOTF451rMZea4r3TrrLYFf6Ro5R2qIrRIoUzNwPpSf0VjutGTD
EjrnSoE7iZHBPmsNhczkYmG9D7nb0/agwb3oSL3rPDGbdr7p0frdVYvxwT2pqGehO8xijArTfsKS
N1UNKj+jTG8O+pCJGTGNYdfyql3zQeweR8x5FFhYpp9bDsEWoO+6I1s6WGtsfgYRb3WD8V75vk7q
Z1kyFl75bbGKOHgDyVoWbBI+dc+QrRBnwksoZw1EbNrKqJu/jPisFFj1mFhqNSVMRtMsfpse17Sh
pPnzaPAklRBoZqVDBSlCQIO8qOLVwfI/3eeSPW9g9jEVbMiQFsYdnTxQ4nRdY5UT+S72KYDxzaQM
lQMTHAGOQ/22TTY9FHqahnqYPptltRF6d8y7bTS0C5yA20A6oGqUjWWX8xbaRIbdtHnTMaOLPF0k
RH4wolyC+dxlhD55ct3nG4MzZE+gsAyHVd4l6wi3kA7JUrXXqtmsMV0xTVn5bCt0VeeYCDcWcljH
Ctf4lDHmsF2G0IenfXnp4AuW8bsMoGRRwNK6w/G6LPKvhkcBfXtu9QcGi5tpuwZpTI0DaziO10pW
bTreNNOOZKafcbtSx+RpxA0kono9pODFEWAU9yXMmoZCSOMwbUT+Nc50SsU9EMYFRuRtXfjXyTMd
TxeEwknU4H310Ir+UJCW2pot2mdqA0KBySfqnA+N6lpMAy3zYDuHgQ5wSFnrfOh0DDJxzbBOTX/B
oabmws+5c0RFuekql6Bd7XPVUc2q7Fg+Kj+frczmh/FEsA60nYZvoF8qBok4Uc0sslvpw/NUilDd
MMFZTO/KUILUaf15wZanl5cpobvACKWzNaNUA4HFdlho1BoB6N5c2wbumXwHovJULjDcYdVTbve3
3aoxxYJGpU26UNWRB4MrR6/9W31LR347TFV1f03rj+kQYZf67YxRQf+2tU+oNbd7kUXomNtPT1Vw
ZvlLPcXv/TkVUZ2xzdAssClCUSKHMljkZFNghAEHADV5fIuRFU1FsWUpzJjUZZ2CtL9aWEkzQCBB
8ZnJ5yIuNloHW6IidCsCDNUvrRqAYhGeGXqtLR5PSygnGQ7SXbakpGnoqUk5XcgA3aH0NqWJ+iuf
hc1TWp4QZ0IK56vTyULCYyNYiyPMQm/bRWK1uFt5raBd3g4WXA3T0cFlF3W50AyLAtahmCMz19Du
TcwjtkVWbfhd8dqleHET3oT1fUgLu2KRtj+m51wvSg5Zn1XGuk+d6Xbtsu0osuNqM52oGoFnyOY8
Vw5sRkiOSqI5IIUn8brpy3npw37Ez4eCYql68i6ufICJ00UAneMtD9ElxDx7vOurt8QLJxLnLArS
DS8rbtSnJnoU2Y8wM6nz85lpJYuuGRbojJcq6XDkHZvMm2su36AaYd9uCkr6YoEbLmKQMv2/pzOI
XWndMzSggsyDXUJDTe/DeVlk56ImNI7QDQ/TuaqQJkYbUNTjwsUm7asbKe7LeOcFmyK5ug0zlw+D
8A997XlvIYzsEHHytaYinl5ryA1r65JURAAbP36/szkRm279IJRz3KETqFGcIEhwcjIPOU5WJKQl
jPsJMzF7cjXh5ugt8wlIFBCUPVhapamsymnTVde5+KEyjRfZvEHpVpZkD3QrqgytWqLlnGn2c4YK
Ht+OQRqaKq1jFpBoT3rYo9NcWVnxigOvjFc0PtYWi/DXZHhB3KP6147g2FQyPoHiNoGG60ey8/ro
XWF5ZgfwePtwWK0PsYBSwPwf49iiJOw0uZJN5ZNFjcCn3QDajcXOHU+ECdBz41FMRdD0ko3oBhDn
oGa2E5JCglkL78Z3DhjeBhi4Kfkw3btrksUaMj8gAi/AWIsKLvaJUmkwvkP6yLqFa1dboYMQhVJJ
cszd2NMcHbUFje2ZJtS1qzarmileOAwLF20QUF98KDVnRrhlJo+gpNmpu9fYTxfCbWFccUWFytIg
1Uiy/IkExXqUzkXyhnkqgZyiyGDXBZu8TLkPtF+xBLAh2FA4RWVh4/hBrHEsnn1vrZDPG6P70PCI
SzDUud2wosKQQzsEOzfD9idoTvojYFKxwRxqatcM78H0+HkfGO2rrT0OYHeShpjjeYsdOSDgianQ
TBvw6uDXGTIIoF4zd/HXAyNYNhFKDCA1pulBImKOhZXGieVydI17PSMNoKcvwyKZRoc6fa7anG4S
GEPozp7C7gAatEx4W+Xtyq5ZqqgbDVHPAeNSNfA5vOOCfHf+MDlYkNnMeZD+F3dnkty6tm3XFsGB
PKkSBAjmqSRKFYRS5HmO5rgr7pgHzg+Hv+2SI1xy4cW75x5dkQSBvddea84xm22GSE4xfVsYHt34
B5RrK6bPRsm2pAWj7LAj5O8kNf1JMx5tpoEPAZpH12WUHo+hppEu/ykybBCmlcosOOnU8oVHbEN/
y40iszZJ/t84PAYMYFlGQoBKVHmzERGgFfofsnA8tD0eMzwWo2Yv/4wF1PF0XQEV/qeLgNaRsHQR
rPd8pWJzqUMoHJMIFe0jB8/hA+6YSVexKI4yso9iWg2oAWwEU7yZGaux79RomWLoYyP8GaXrl+TJ
Ve6rq8HHDYF4SgYlo6NCW34+pV0jcI3iMiXuiG5+65h08YMJCInIsAJHWxKSCZB2PABYg+MOLJnq
DT1vNCHZMobTzGonsDqEg8ax62PqZkirqbcsEgKd+FQ6VNAStBHs+bK8W52rciQcjfGacXZffswC
WRIh9GshP4l57xagkzokhr1IEaaGm7lG2byETen5xzSz0PuUxi1iQnrcw7GhK0Vy4TrOJtdUcaaW
bBaTfLDqc4qYZTntK+aIPmo9QpTE6eCk9NVmBeEoTe4BLb+ghfsMi3SX1Y7UH8FvvfbB5EYxqvFp
39XBdo7Ej2jwWdXBFk2Meul3tFp3ZBK0a+abTgAACVtuT4qsT38vUl/xtrlL0bu0DRvswCJ1Xltc
A7J3fFXCzOF7uMfdpfCEPeSAg3eXtk+eRC62ZFpb5AAI+G9APhPRux6kz1rjke8ox8UScbSybNn0
+9HUDg993nM7iIanARv/14Mc211CYHcjLdnKNBcVVLjtOvXDdYVsEMQqKtc1+Y8K9/Q0fCPdVuUt
mBm7DX+aUdwaQE+tYWGYLQ1d8aD3r/Ncn6wsxFhPAE8yr35m47thnCLSJVyKLIyiHr63jdWkZ4Fo
3EFptnNbbRAvvsIapUckrLM8uv073f2/nZX+fzVSoJP1nw7A/8dE9VZk/+2/5tH/MlX495/8x1RB
tv4LQ26ZwYAmiSJzAhoB/zFTlcX/IhMzAOJYsxQa+ibH6P8xUzX5K03TcWFYmiqJEn/1P2eqOuNU
0wT3zdBVodX1fzFTlTTZ/N+7O7QEVE00dFXXOKyLEgOR/3xaD5txkP2eVmWSSQ3YIzP2WiU444PA
MlhlhyyRHCsYEtu3lnGaP+zNCkfzzGBVoWjcmNyTGpxKGycOiu853LN+C54mZ+84iGYXGyPxMlrV
EMSl6rAoG8mB3fhWZb7xilTP2uYjR8uusiUUPk6WeKqq6k4ov0IpCPHfawvp8HuSNRrGY1rbtZzu
qDzpuRVWuW7mxtFROfDcNcaqkwi2r6AkgnooWHGthzxY2zkjb2jE90eBrp3Zk24ZTqujIBXrWe7F
9RjDvc6g9/UZlWKrU7Hy3ewhGnICB1eRMAFEh9qS71Y0q7qIdr5I2zTv5fsUQk0aQthtHbj/1dx4
5djo7PnQm/pGvAX0JOIwgJSlkyfWGWAYK59oHuktpYagVqpBu7DROkrSS7aCWWgVGGhxuhmnzqwM
O6oUaCVgxY2MH5gTLNOWmX4Fw9heS6Hw8n9oSSO+SaDAumJgDdOlYD1KqqMoI25poFFy2uVH+CG5
ZftGw3AzosDH/im6gr/Typ7YycZ8K0UyIDI9ctIMITqNcN0O/ekgmkm0G1Cnq91hKtKLFJmK06N1
Rlx7GsP6S4q4eVKNSsdv1DsuABGSNyQMAh2xjP5pZHNtQ6btSdHv/UidvEjbo/9H6dOyk+pDsBPn
kRkVGW0uaqgx4Tg2ScTmWdZvUpMOqw1l5RTG+1iS72PIKYHZWndQ66ohLSZjrFOKz2q0Wg/X/yqf
VPLwer9xW2Cme3GkJwP/CZEs5Bo5YzcbBQVMSw8Umt6NW2TbWFVBEDJzj3EubcwaVYDKZGpCdeyx
C9sJB3Uge42X6MRGMbRZm76xsNJ+ZOLI17Ha5nbVQfQJp/mAcx6xFwhihDAzWYxuq4xkokdUYU0F
A4ngxffB9xtyps0bcIpj4I9kzqe9sW5a8dlF7FJ9BJlCYKhI6pboYzv7R+miQWhMy763JO6gp07p
zk9lu0pVuiXEQe+CXkZEDJkMxA/E8xKLZRdKmw4hGO2pPCe8bER1NHIMksLEnSs6MUrjZzRNx/WE
Jptd06zoD9JESoVwFw+yzBbYI57uiAgka90eqi/aAPkmpnfJ1C/9BIKNe3ZsHasZIhrYcBsQj7tW
Mj/NrpFA55Ga1dTKm9jAerQMDIuhvB2K9qXkyoZCxlGv7A0HP8FlHKoPH1SvNL4Pi0giKM7IETlh
Tb49pDmGx6hi2kWs9PqKUJCt+EHMIRnnz0rWhP2A+LlLSnzWkDC9ILuitYDOorz66Ygod7GrW9zY
ZDiXjmoNpxrxFsYD2lWFIB1q8xMTcrvJIhx0kdptmz5VVkTQvDSlte9AsPZzOW8TpBsCEeBukcof
ZRPzhTMpaIvdTF/TGvN4H8Vbkf4Y9Gyt5ygzQasHnybWygOOKgkY0KFWWqU+JU09z0MA6VvVvVjA
lFRiTImzgDVv7CkxK3LaCkNyqx6yt9Lr3kSjjExUwCKG9h3MVOcRTFwy5IYrYtuRojN0UceVNnnW
fF89aHCrtUx3pPMoJXPvpT0MlxYiRiTz7MDKDwGqcejFanQU2+qzxEjsDdL0yOARYnIn5CkMJ5Vq
KNprAOevE8f8jiDgNeHUuIG6jqO1H7nCJGQ0dNo100p4QhGzsZ5QKxnaH42QqDtU4neu487LFGAG
WWStCWEiKS7VEhowDzK3lUvepc9USY5wVSXGMuGPXpcGUQBhRxFO8ImV6ty1koSczEgdYmlWYp+V
6DCi7tqUkgyyTljDumgRsGeWo0bVeC0mwiUgQtI4zBqWefTETozlgeafGwa0kQE8QElQssyZMi5g
bGX06gx6TlhR72FkkOVeioemDMRDKxhX0dAkj3gHAWp486XVhX5KTIIGyr57zjP26cDXB9tfRpvV
LD2VNlE3Rli8+VJQH/ruEaQtyN95XputGDCFYMDZk8TltFAHV/iHp53adwzD9UmyTcFqjgk+jjUo
8GqtSXl3WbSaKhuwWAcveN2zB9BTgwTQcuMTWrYa47p0k4SIBtrc2O25q1ss0LYSQJycsvkhEvNx
BAKOys5nFG+pxNVV9VuyqGtnbRx4Lue7oYU9Pv4BR3nzJuZxsEvB9qACD0+6iUa8xsNeQxhI22n2
1AnYa6TH7xoShFXlN8IFhRUgIeUY9brqhrP6PkTBh1hM5Q57OOlmDrmqCr2wpHlRzPogJmN06jRx
nYonDi7lp6o8iokzUTvJEsQ0VvumnLHBV6RJKAP2CPzEclWZrqr02YtK11W0i7incBftpEvpwKVJ
uhv1bz8cOZlRohDBRLaNUI/tdqhF3M1lDF+H59wTatlp2g6K2Bxrbm1U+U2UMYYXsj5+GKgJujFg
ekQ+R2AgDMZOlRxlyHArRQLxYTVmvUaV3j2LWrsOCXqqAt2aQ11y6vMgfstDmgZ+5+RRlB9UVYmP
oTJVxIS9Wak0f5rJrgZi/WymjmYdCTdlKGA5VpQQBEV4LPUqP48lLcIGMbH3749NJnKlsD8Tgi4W
RzhMxVFmuVn3BbmRQ8mcgMRO6BM6i5bVB9i8hinYsOu/W63fH0KRJIF//6QWCoojGltrsZaQOflc
K9OX1U2O2+kYGl+jNGr3pBVLWxBTJ9HU+hHJQHNzIRTdVlfWhRKjqzIadgpLsVwrVfgjPmZGz5X5
KQfhrhhkKMqzwK3hFwyf0jBSj4xbxUjWvCrAJCJk2Tt1pX+t5F3TRByg8czMTatu0ZhNiRCcerUo
PC2r+5XYIdUnB8bT8QeulI4EV6sAhtoLi6Osq9alYCzh1XK0rWaLAQbibl2x3ipCx8PWIH6J2A51
knZCAT3cL+7tmJO5KLu5kL5krFrwzKAkVLJMABYJ4ioKFfCBA70y7cmA+UwSPSRtei+V/pRM/bII
CQeGLgp9SAhJPn1S2nmJpj+6AOZVA+Q5p+zH7nS2tI9RqA5mVTk55JuMhLsc5bsChZKD+lxTzAIp
lVjNDUqzUk5WMdECfpCQP08WC6Zagg3AHRvKMoNCNE2QEMaX3KzewlzkYdSkX7FJRDeuZs/K5NbN
FNoPeoSvyngMOclVjP/Qz3fS2HL27A89ncrJTHcUcgc/MIh+AE9cJqe0G7ysMjdV1Xgaa3vbG15l
+ptaeHah7jUYEPM5BHQkuE1JH1CgfzuiXyGE7GgILXm9CYa6ceFr6v2FR5GMaFgU2H3RNZI6CPCD
YngOv/WKCMKcjA4mKnUhAY9BlxRZyDYaJuRo3quvCnlPpPfr0roMdH4mtIJqnzMaKdai2RPjqazn
HaooTxK6tayZ0FjAjsEpprvKxWnVdUBCYAvBWNVHT+ATShnvizwx1iM0ht2qJF2oqY11RxqK3plY
o+cOHGqSupGlhnTWFa9gAqKN3zEGEg3oW0/VPlNpQNxeZXR7muiiZ59pjLWZeqxe5uGwbkh0XpVA
bzNoWnQpYKb2x6XbXoB0LMvZDvPsY5Sv0MoBzhEm7gxQkyS9PbeDrm6a4sWgs0Rhm3gi6ZH5oUFE
Y8ztitwkp9cWhgYcywkrJrPBQ0CHYEiKVVhxJYfJU9FIibXlxqVxqnKy7OsG9aH1qo/xRxIr1zil
iym2WFWoFRugNps0Q18AmYL6HC9Co1k7vkTJ7cmTVKkBxe+KlyDT7KR21baTf1pF5EF45vLS50Wz
KYO8HiXWaFqIEFyFmqYksq+uAKXKgzmh1zECBKzUNvAF4krahB3pYCilkDOETi8TVN0y+szGfahC
VVTgJLdLxR2wUXJkHHeQvfeC1eLy7xARZSmngrihiUycLGzLgYDjaXQSk9qqSqYDaGJHCN/qzrrL
6nw1aomoRrQRWUslUZnH6FHF4RlwnbiqdGIrWV+3vS7hhCaLRKXntaoa+R5yUASCw2BAm27pXH4R
DifhhcEhCsGfj2lm8TmSXbD92TqcR2KU4iXPBN6OuABS8pTxlJpehTa7CWAaaS5Wr0jfOKZSHZPH
mxGYYIcAppiyQdkTgrMemL1jJNjqGVKuUh2jqfwZa/XRGOcnwaYB+wnSKSV0ukp+gkcxn52OHVyh
VFNopK4lEAocHWhJV+JTFpa0cXJABD4ibf4xJk5FbrHcq0vrnFc+Z4T0AhWF64xV21bj2VvIPE5V
gL0Fa8Rhj5uNxzAeW3mT+sq3X1f6psiDn7pBS7HcZka9SIstti/QNnRKE8Zxtf8SRNa8t/Tyq80a
ENxh9hdWwuc8YQFLy0riZCY6sUQrWMUabgONZjHRi4OMQZlU+vx1bARlZ6E1SyQacK0mXKfECj0Z
e6Ydk7bI6Jb3qMshWjDSML2IOu+is8LLPXB+hlppCcu29hOnypD6proBEznXXGwoM0+4naUmeNVR
J7Em6uh+gGfQARgY7bhACNUrE8hrZrDMVEbhwps3XT+XOXCkxB2WDMcn46RK0CHyFCFcXhVIx9Sz
NOBcyLRMYEROW9/PUtRmIRgsoAOciskH6qtqNxb5OeShbOOnWZXoy4B4IsSiDyzoq5pnK1HeLJi1
vorrySeMI5RWMupziJBMSiKeBukzbE8kVZgD0ZTOzN9b5X3kTD5YRGOHcMXVcxLci/KG267Wc1cg
5s+Pfpvqc5x+AJ9a6rnuLtO4gzLQ59vqpcAeax6w+TYoFnT9juFpNQYf9fwnGxVgAOSWGQGKdbCm
EkTpuV9s9KWOJiGAX8x2ifU41ndifRbaz3Q696ROhHRkiuIRk8nJQtoVNh8xTG5a9gFaABq6R9ar
KwfPfn4Lu22LFCR9ChH+voozP8R30CZCP7FX3ybW7ESl3cCp3BYNDvLMo/xVyCk04HnKAfEkb5l/
7yR1XZOcqgzNZ2DhejtqhWdGr4n/5wvfASjJQX5DisIcExk4uw+PCgL5bT1sKlJXJje1YFDiveNl
EdgRCv6mjTthuBJwBwYMZqvV7jTTG8KnmgPRux3HYC+oRGbtc22r+NgucwvDPvPh4XUpU8LY1Q4d
NHXDIynBwIymkeQw+CeIAlqwz1p4ecMtTTJ8S89IRsSoICHNFWQYLoyCVD02Amsoe7oX47CPH1Hy
GjPD7AZ15RI8CgWPxr3ymQXEmzZwKYe/XjzU47Cqre2o38jHXlekSFj+Z6XsOsVlex9RAmq7Bgit
iQWNaEinLjcB6dBkIIqQvIXuQjBaR/9lI8u7bvoIus+awV6BmWCQrqaFrRQMKs8xk/nB3AfRUR0/
ze7QtD+RfG4zjZxsJAuya6FjAJ/PEpPve4CmKsp7pYQOM3y2yIYH66snLECWEnsg8IcuTvwy0lRa
Hub3ULpBmF5N2CnMKELodtVUL6cyoi9iT+mrlrynwcFPv/zoklEjQddbldUXhiNs975yMKEKyc+S
m7bXT1O5zbGXYroKZqSXX2J20BcRyQlZs+Rf/YSAX97yrILMRxTBgIOnaK0IFygjyKnR1yn2KBMX
sBdzlzEGI4MSOWa1H3u8pRvWT71dF0g1jj7rLT5dzg6z8dSTj5iyV90Uwa9Gm0cU/oQJ76J+6ZQ9
4J002Fvqj6SCimZk0Wcrw9rELaiKRaEVCcS774z+J0tOctmB/jWvFYOfur4nHXRuQFyAx1kqBuFW
Dn9IlXfEwVMmn5vgztG8SiLMtigujatJoeKrwlZtfHSgH72ylduzoO8U4oaFwTxlABRK7VOMdiN6
k0Bg/kVAW2lBdtz2GYE16H2CaKGiLmJGW+sqNyikjdq/8DNZcJbGi9btOsFhZ7ckBsfFaxdt2bL9
gVbkQiSOepfYHJQF5G9QWPXiaQgeVvYiGDdeg3BAw9imwodRMsWizFvktWb+LVd3KSZ2+lpQso8m
KQ23RnlRmFt1lNuY8CzytPKkB/FHSOuOhywoOMC7RvaQ/ddG+AvHX6vFQbMWGuasdABI9r744Zug
3HL19u8YiFUE0ah1YWCEwkLrr3V5GK1DYZwt4VWcqNV/K+MqqZe2206TNyJpwGFjIjW5pg1lqv+S
4hVpdgJ9672hvyTTOUk9Xm/IHECsGoxoBSUB8Hdf35XzM0hQ1Z/87DTEOzqoQ76HibgqswbTJ0vY
QRze9YBtzhNjfsVnL5f7Sa7ITNwQ6TaYuIBcrjILIBHCSEWPJBwiN60YuqE4Vg+Sf7Rq/ltQ6qcu
3wtM8NVbLaMiWGQk6aqMPrvqkun7kstHPm+RbbSV1jKFO+TW0SqPWXlJqlMLWj+8it0tbTzoY3wi
fXrJs0MPdjF6bxlxxN9xBcWpv6rKZSqvb9ADVwHrsOSOvp3Ln2Xw3vVXFpopO6fmqY+fpI3M061S
3xqYMsWWEEYJOzrWqPBFH0gHX/S3r1H2awS3ybqzxmTZLpOPUgg4/qqWnwXi+x6KwbK8BhZFHlGi
tJ3283wvheCec7Wb6oep/bIgW+uw4Egovpndl4SQMyh/9Xmb8lATQSpMd1QwVKS+dsJjXuobSVzT
20jUnV/sWyQnECPnljnFdopPcvKVSzjo1rx7q74jC9ROaNuyDI0v4aXQTEuXOINsRDQcpWD10Q9P
v0Pw1gVnNb9n0lZmlqtz/kHjRNsSMAoHPy5jRkgesoxVjhWj50PF0btJKCarw0ZERl7g1YAocJCU
2xLvqggfUf+COh4dO53v8a1Ldllw1KvvanyZm0cabfLk3MScepKlubQa0HkEIcvNoKBV/kn0tZh/
q8EDRVyLOpMIVLzq49qvEMvuacNjDUeFMY2uNZ4zmofxiOgrObIpK4PL/bOmzTsEKAiCPVcdk5RS
b8voReKMn1ufXXubm3VU2km4M+Yb+xdXpoUzld35VoB64Yrz1HBn9kfJ32PTy6LvQaLmoW9nTV8t
3PeC/Zl9c6pezPGaDGeTapyPxFcAJ2PC4YefWGiXTTGDYzTt/HQ7DV8ZWw73b/Fk74sRmc36xvI5
jXmT8KYpv1IAJnA3IvKuiZVAZYh+4Q/9DDCoU5s8RobFcf6c93Vz7ywU2U4BarJcZOPTxpfOPHRB
5imm54vbYvqES5rKB4blCWlIZHRRZwrfqXk2rKOq73lRoUZYsuIO16ZviYN/u5+bzRIvIpwDiM4s
orHAL72nxNuEJyp2OT1xvyq0/SBZ0w2ZUnzgO7F/YTlNra85eYm1Q7w83MYm1zetdiTijn4H/6J3
kbRQUw2oymS21yS/U28o4tcwYsCDwgunaWMioIHmYPdZuybmqXSAQ6mzRinp8UeZ0IKUnCPY5AEa
Px7UwOBRT+yYWQp3A4W1irSrP9bqdlDu8LWRX3Z2neqgclQ7zZkuoZCFEmXF50Q3bX6O78uQC9vo
4QZh8iG9sd8mJHGMjmh+6iTsKPEd8hFH8yTezBTOA1aBj2RcVegXRlw1HXRq4QWhNyahKyPwXCJI
hf4FpkMtuw3YJsnWo8vDXF88VmPGofNtGj57vpaA01rpsfvF/aVbLD+j6BrVrtUhvbrD8JJhzWjI
2fPadtuBb0WQhr5XIDvlOpSuKLLtRL+acUwBymn6huEgd7HiP9LCKwYs4qtU3EQ1dQgbopC7Y/M3
h1ifoclPK1jkmLNoojoagj/NUZrnYsaPt0nuTMwSa//YGWseWXlAH7yhM4LqtAi2nT96HfUbTbTu
KFLShetIxq+z9eejaZ6YLRqNV3OLi7eGkBSjD0GTrMEt03BGk7Xhd+XV0WoZLerPKncC+RgKm1Qn
EQwiNzl+XpI42ULeBFCXH7vxOCbvtWEQaeCJvYccgrY9BslLrLzEblqt62kv7sxNXG+nlIX+Xmpf
WfSm17cCLOzs4bgvREcxd/AOeCN6sZmMvaHdZioFmZb2veRQWOyKjly3/tEJXqOdGD8QAfkPfL6K
4/cBu3dzJ26cl+RkthKEPZrGNFor3UblOVApjm+K8dmAVM8IR3Uj5pJytkVUkXfbGPsKWWbpYK0U
TvTDfB7Htyy9y92npnyHJRGKGccFxCi5p5EEFF5q/dA0B2Da6IkgVOrkGjCtWpKD4r9KxLrLWeuh
V5cxuqXpi1+ezPZQ1PFKW1WrUDnolDVEYeIznc+9+kuMKdFSYbWbekeX7qr0E8f3qDuSdO358Qa9
JZYz21ohYpbXU3hsD76+T5T3UtjN8cEXj2lE7Blsiss8/DVE6kQqKzVwZkskccMeSXSm7ir2RfTp
yAxxFY7erxLKaANVsluOrxzdZHHf57sSMXeOo0kT+LXBClJ0+Dryf4PyhkDU5tCENeIZ2gU/sabZ
w3hwq8cQn0+RBcTbWEUSfOK9bL21MQqedURSknY2B/yyfIgMiWe5HaznmB2akYoHJOAV8TqPMuRi
VLnCa1s8FeJIDOujwjCR4zLc1zm432cgHAgdYyD3pxBoJ16w4/WkMWD4q+zR8mDeBUt3Ppj4Ggc7
jEq6a691cIgUzlNeijyHjOfu4NMXnj86g2vE6plbL4p4MaUjwBih3C71V4M90NhzVKGvP587teB3
9uu+Bf82oTDCksd8wtVbtxmPlO7afWIWIvX2CH6M1IEVojqrcmqVjmv31gmv0OFXI1afApf05P9m
nATq+MEFz4aHjFew3ZfCGnwpwtVTOXAyLn9HYqp1iBbEiMnyQw6PhQrnYhMYrgqQUt0jCR0f2HyR
DD15JDGmh0zyAv0kZq8WPmWyk9P2bgZ/GQOePEacObxPNI/j4ZJopy5lZLaETMkpsXAI7GP6R8Ut
CUFSpuck3zFuD/a0dicb45/83oa+/aFFLxNHY6TVll0VKFr3lXlILU7pfCwYhqs6oSdPRZy3JBU/
Wf/pYG++MMaz0Tp40JLlNmHLtjvGzeqPr4t2vGhP5d1MBhHLUXAJiyNfFiF12MHm8CHkDFp7tpnf
jjA67juaBWfkUauqdyJHcIpurdpFSk2ckk3hTfZXQ0O0dxn6x2+l4UGM0ZeKtvFS6yWDQBwDj1b4
nw+fJnulHimKW6kdxWjfCk9cmSg1u+PSuN7F4s3ILMC7FHzTDwdVe5qv8MKdIURyma3GooaWmh+s
nr6tfinIX9OOo/k+t5e5OeXiiwVVzrHsjJGqmFwqgytJxA71qSs6YvUd0GNisGGr6HaT/rPvlmQg
mvG0OIHy5v5RG+9aiSHdCXFLLKev+JLBu+snJxN+GgwMk4xXajowyFtunTpaD8Y+BVmWAkHnBIT9
iLRbwJ+kw2p2MRirpHUTa21VOyV+F9OLOTjy8KX5X5Ep0gTOyY2YVo0qbEC9Eqt8M/IPuTr16y+Z
MZaG5tgegaI6mrAx9MM0AnJ+kWmsNO/TtDVfROEgyrvQ31BCU4mC5p7NB/lxRYHqbSMWnzGBY/rZ
4iI00rZLvYhQFmqMEswjL6D51o77CtITYtdW38n9tWz/4uZPMe4iLeUeuYzJdBXhK/jm/Ry+FdEr
WayLBbdhBxZhzZJpUn82WJWZLIxcCk+SSAp5n2mAUUVAPKJjnL0LxtaqrkH6VnIfFHjmLHk997b2
r4BmPEgrzMp3mvBc+mKqOtlkbDnhJLk16dvBhOthJ/mbFlU1BL5J4hFZJlE/Kf1oi6CE8oGfhYcn
pIgxLqkOETq8T8abYG2LFfmrbjZ5pvHQotcoPSb6rlCPrG+p8ho2VyP7KGtO+3tN98yKM49nmu8T
Pkss/TXrJ8k6NirCUL6bCHl98Spqbm55s/w1obDXWPNUujfyaLOOUkT6Z2NFKrXhsWTl7KNRRgw8
otNRvDDZJclVkWzODaX8YqiYZFOPS0r4SFnuNCqOfj3MkGC8SEJWa3oKQcnpG801UO7SfKjLXUlc
TqQ7LcOLvlpqLl126UjyvErf9E5GFxVsgyKqc4ZiF4iESaJRRQHKEJ+ykpVeeyj1ccBRl+AVGOU1
C4SC1vxPjHd1h5AbhP7GSL964XfCraKOtyDBlMpMQInJ/Olf4M/SWP8ghDorT4QU1KVH+UorKK42
IFs2dUMLmkEdTGBODpV89uWNof02yruY3fP6mMYvJKEhOA7jtT5818RG+SlhLWfOjzqPAtkq8no8
0CAkU6HyKEsFC5DeNfevAwl74TOd9oHuhvGnhSWpDDfS4J7N8ehDCfEfkcagCaHuc3nuLYaOLFVH
DtrNn67j07At2KX+vsNtleeHkeRKxY6DTQrmI2Wgw+RajrNN3e2kfkNfTqQH6a+XbJ7WnQ236LZ+
cTX1l0LcB5tGXQu3ilF786HExjoEMimxLGF2X+vcg9auMPZVeNSwE2QGCnDlPU9fRCehhazu1emx
SKUEShtpWcRTGueLN2InosvlrRvzPmcdSfI3bmzy9/iggKktr08h0t6t5MOA5VjtG+X89yqa7zFb
i7L0RNuLSnp97dUclDPiuUZaX7C61ddqUlwhRb/t05WcYcl/aRjgMijU1qWtaDL29wFVNCdZzB7r
xjpgfA1j5guZDH71CvuiQwQ2BCtNAT/d8SI8qEPCOEI5G1zOaHUJNYrqiaWwvePdwfZ3G+f77M5r
tfrGSU+Gh6s7vTtY62FFhYRni5TFtYwra8JzDHOfcyU5e0zCRuUHI0IgbaGbKCoyaBdVolm+pFRh
Poz4Fk9OGujOuKLHy1AhcsyFr0QNiISFYi1RNqKNI43v3UHfXF0N+Qe5rj22RwIt6QegIuof6fJw
M1poIS8K+qGbKIrcFujrdA9EZ3C+KgjRFlVFSWefaGwNxAtPm2KspNgbFPKJ7Nmu80vHuV/8EobX
PjumSxMAK54+PKTCKUPuU5tZ8VrFjZT0Grs0vsgww/bxEY3oDUvGDvEbDjI8Iefl4yScQNpVgKoj
00+kctt0EPGl7Rvp2CwbOr4V2X/TrHOlNo5ZxIeCnKjPvj6W3ZNLpff08dWdTMaWZd7S8klaBTOx
Vd/xdJAt2rpK99tiM8+mJxkWiLbgCiPDx9TFsRrD935Qf2bh3tVnUyMI0YmmX/gENHd+MBaApLll
1lcmfBqYX8qas4bNNzZtq85r9+pW75Hyc0Ut+tectmF+b6FewpKibY0BtFX/pPGeDC8B7VsLCo8M
M/nKZahAR0t2xTG997Slly99CtwSeYoHuLwTG5clTr6uiGhdlVvFjRe3tofTO8Ic0By6eMtXZkS3
oDo18lEMngwBgMLTbW3LXS7ZbQ2cgXMzRMrcBYuIG3Eze/6WipEDOxujyG4SJNsx9u0CSKsCLVeZ
7mPwRT4g5eGCPzipPbCe9iXUaVZFwrpD8t3Qkq6yS4/4rCLQJaO2EKYFdE34nmATabzS+5fKUbHD
7YCwwh3YlZsB2ctmsK4KNGkLQD7Ziol0E2lepNGPnNH+GzCkHujulfIJWSwdkJnQBSV6Vz/TzJY3
7PeKDVzcLNbhijc8MjON9xBFk9jzhYOpPa1uspvqNX6o5SWc3pbVp0/Is9irG+A02SYynimr+JiY
5IAm3AGwQ+oHIBGHR6Vcq3SrNiDg1yUdW9d35mmn++AKRPYQ410fz4pBNA1luWbi2KJFiAFoMDin
r8BAM9auz5bs5CXxN/TYb8X4UIU/X4Hv86pM2Lx3eodU8m9qj1LxrUcfioTlaaCN8pamf77OyPD0
SxwiHBES02OEk0fOlNQYARTm6D3Kv3KFxa7/RQa6Cm049v6GcQbvnLDyTRRfrf/O0nntNq5dYfiJ
CLCXW5HqxSq2bOuGkOwxe+98+nz7IEACBEnOjC2Re6/1VxCWMKPTvgu9PKTlI/8DOWLWx9U0yGju
FiOL5m72YNyjY7ckdqI8y/BzyrqVTxKwEOm0HbhOPixNN4AEHVmVc/8naP7J40clv03aZcyw+/Co
VNzuBgkrJJYa5otsTzjDPQAH3q5DDb/ZsPCibvGAR4HuXMcLyk32XUjHafrU01WKsaq2YVnKv7rU
oW5XXf5V51dj/JrrN4LuhQNRU35VxE5StQESzjnYafpp9Peq4fcklgCZYAjto0jk4Fn1mpPRawH/
XBKfS4CAg16cuZExS7EOvdmMyNtwXQ6Z29GDMMPH9IS9FPmROrrO34/FUVhzpgbtRGCzqt3s7o57
ah2QBupFq+HX+UeoOl45zksgWFGw1n3lqeejlqIrKT/32o8sVYu51bwoP6vZklO0e9pcYT3Qf636
i6QulkWjeg0A2Sy9lO6rta5MvDXLSLiUZ0GegGhcMZ6Eykqx7yZbPS5HZpe1xhfYliQcrzEHw2sT
9eTxgpD2VTVffvme5uvijFdUJcVBKXImDAEYJ249NBvJ/xcZdL9vEcbzRGBSlro9mt8FvlYHFTNP
an/jqB25suiRs3lp/Q3UDEj7Oc6v3UgPl+Om+jKvaT515fRWwsI3kHH6NxQQ0psxOHCOFfrCKpYa
Z1W0LUljRtCBW2kht8dc25rSmho6N1BXEslTNDmyReSYu4il8EZc2qN8wziy0FHmojlbEw2ab8FT
1o157Jp9yMqk/ej1SyjNZFRLXcdtpACGjpj0YTxtjh1CyQnHFz+4AnoyCOwXzi/EZlqK+Zkab4v8
rpZdN+CqkdAVxmhLtLreVfm8VAlJaIL3THk0ibICaUSHsVEsogv/+cM1KQ+lvtaLR2nJK308dfrS
jw6Vcxzw0RRXAZjImbNtM1brWFjUP+rsK8sFgLOq6xXlJWn22Vm/nfVT9i+ZPiv1iMoRL+au8ahg
TT0+RVAcj2YLwtII8LC9LiHsBfGGySPAYxv96OE96y7Xzz4mrY0fb6140ZJRZ2bJM6nt07jeDJlU
7hmNrFvYt1YjSMbasPRkF24FG3gv57ZrFQ4S/HsjhEUm/SSwvKizOHCddtnzJRh4trgKarrpHPxd
YD267aKLXiNshTZCjsD5i91PfEOW52Mbjt6qsl1O0CkKPHep3PIIbH1HM7yFCVc5BtkJvgOwumdZ
4C/Fb4VWm8RWAB6dkd9qv6KrRVTRAPzRLOmcnPJFAOhI4UB0IeR04RMkoGJgoN6Vf3DttCuVqxAd
xHDIdAc49xwAds5rfNUodPvi5K80SJCD+l0xI4ZoHy109Omri5d8vFHscR2sFecbpADi/N1Pf+Qx
omwFWUR+JTof5Atv37a9TVDfDLdck/ZlJKsELanbLSbKOn7N9h6vOX3bk2hJQYrOhuAAGK3KFBzX
eFXBlf8z05b/qqT93L4pzj0ndE1VOTTkva+znZa3CqddRmsxsrkQ9IHK9HqdIgyJBwaSiLT9blW2
9aLQvlLrn9WABsrnli08MlYUEYAYZy8A50X8IFEL8QXxcBY1u54ybPzorRFNjzPNJwjr6zlkK+KJ
4Ieq+Tf9dMQR86uRlYWQ19E+Cv9PDzTU95vBIXJUsGIcLFmH4w6Vsb0O/wZriQIgmde6WaHGIfdi
DbQmcJ7w3/8vGPWOJijemut0uP13oUI25hTP/pQ8Z8X4o5W4iJWdne9LZ0usk9L9hfojWEB1vLGi
YxjnLyJR5pgt3hxkUnXwVKwPpJBo1gLSCfiCCZUnpIEeZzfr8IKzx6vSw4h3luPy+7CBUWnhcGyn
XADRNQqPyfymLXqI568s/QeO7RHUuoUnh9bHbae/af1FoQp744N+oU90UJEQh5SRdm3wqQbFH1vs
CNEgLpQBTNttlgqSBt6GtD9msbMogx9LJkt53mabFIGrj+hmKZHaQnZesIEZpcTCNab9yN7N01Tw
4DJ09VbmZYvH9B9Xh7Imgav1YmM7g5RRv0OkAG8iXqD2ZUGDU4+9dOydkGimCLNoKgd8Ir4CpJUi
1P6utOVbhLGwIC5kLJ5D+Ym6hah9Um1QuXINkp+8xLJP8EQ5bEKuGbMENcVlgzjdkyzWX9BIAvGj
4KtTL3TUVcWvin2lGx+m/F5jUwLRtzyzPjG1+fk1giftEQUI8M0kGDVns5PzJw0bbYPyODqY46rN
/nrle0JxnAW+i9AM0Pqv4RHIXPzF5O+ywgBnqfKXzq9nzHsUrMgTNT5hBPyAdtpCdmVD1DFkfNif
xu9Ufap9RA/LdnDL6TSUd1OkKDQ2HM4vFqXaWRshzP5xQH3Cd111KyiPQPH07Lu0T9Fa9+gOGjf2
1tdvUv6lRruZInI5InqNFubCQCJ1HTmXWYUKPDDA8G7Ee99divFNIMJqhFyVO8cI7iqZIVL402dP
CwJiDEQ4QYbpHoPllhNZIG7TNyma0XRUjffZf2nlWzrdxB/tSA8bhCFHDjTaRHJw8FEQ4pQ4QFnq
lC2SqkVqXtkS9JHt1aPeB3WkqXzp0OtQpEnwN0bfL5hac0sVCNwMPKm64wIg41FUlokfeec0m1Em
K3JVa/6SeDMNhUHRPmofgA7qiB5PosJmdVMDEQi8Y4IOHqkZAcGS6DkYzA8rv7MLLDJaoTFibJI1
SSaI2uGlGIkpK3UrLClImpGtruVdvh2g452d+FVCa5VBcuThs0PV+GhgqGf8yqn226EQs8LHzCY+
9TND5Of8BXnYJJ8K3y9GIwTaaciCs5ckEjiLFQaBuSVrPy3eiOYgI+LUj6+JdXpai/1I4yddchmG
x9rD/13BROVwllAL07QEIsrUPf9UP/70SE7EIpSWEkgu+LJ5Fle30Z8eyONIx6bR/pXU96A4NzI5
3q6e/IYSI0d8D+cru74Sfo/1LUWyJOCLLiOwypNwG2EDWrR+AwvnrFK09htrSbzIsGOHg8uWwhX1
ArhelhJ3a9XLqFx/jLr3xM8CwIp+TQG27N7EXF8J1BanLlwAaeGIeUskuHpzDdRLA6WpcDL3HzBs
Nfmr3C2NI21ewJUGEwFv4qDj1x7Iz1FyQFRQWRnNGWEtrmYjeF1LzUkpOdEvut2i70UM3z5tjyhG
6sFXyZo3UQF8Do0PuHjZ3k+0eXQZif7v1SS7PG/+uMsbd9aO7fTmMys2X8SDydKbCJLP9Z1FBqyH
gtl5690OKv2idnj/CU2tti0QD2wuTSXrht8S/kNgTcvZE8koGW4j3E3EZ1jqn5rdaqqFvivpijLK
4nMep2vSZhyX75q1MpEvQzkAd0T2vqpOdI0QtMX0mXtI7lWLI0NmDplv/XQT5yMtzmK3C52F42HZ
ifZlfLZ0L53WVtEtsYKCve2laltlazXZ4FlhEKrKayLar1Bb8N4pI/DPp2W+RcbNQrKaULJAuYdm
f3eRRh/9sCBwekmaw3oicBF8hBkK3dmYPBJUKh5xgdE2FS/WlxKdAs9eVrPX4SxzI/LZVo5NyMVL
Cn9b9RZZrDfnOH5IGOUomgJRsJER+WC+qBkCoL3qO0TAwxERmAv7QSCCKPzyyA0r1l0Jn7Vq8jeK
dml/B+MWHAZ2CfGUocUC81imJW/JtgApKfdSeqj7tUWxNAxyUv+yBfLExw6Pe/SDSywkuNF5UwxE
cDFDqNsXV9tY14vIowQJmRZjtod11tF35JBMTrga9E8RRmm/h/F7PB7a8UqNQmYeQI7gmUjE4oma
nS1mnOiazyQdXmL++5kwTJMQiCjZJDobO+kNzaabSUeblvws6O2bJd82n6dNiu5WepVA2eOu7e9M
8ShuFobiikGY7g7kKYjXphQMmAF+ovvFzoiSAOfhfICPJT597WMr4SugE5nweJ76nAWoZ3QhqgQB
b1DvG2PvcIAYuKae+Mow4u46Yr4DCVjDJnG+Rp9IAyzoNoHDaKIGpDrXmterbk02HOQR5W2ITvyI
8arfxOO/5qJQXTCvdJdtOyn+YkfoORJyxdXVZE1AiLzM1W6GXWEbg2JCZ3WbiU4GE7WA9JXsyMSA
1XAd5RZPAyJWCK6B9XIJFxMfFOnhV6/J/J5Kk1WnW1o+iZQNYBsimnvCxFeGNAnjPKwstkjySkpM
mAtZ2U88vpMxbvRKX/T9r0WdtXngcMV6w4vbb8xtb6xJaEA9uJ6W5XhzJjaA/ESU6QT7qtCEzeKf
3sidB6xBmQ7AKr2FqsY1uAqzA6YxTf1IWIbmq9b/xpwwRrkTK5+Z7km+gOUdQXiQttPQFzdAzHz/
iOzC5FFroG7OcSIAg/xpL8KvNfafgbImLgcF0yjcZuT4/DQDrFwlr1gul2a8p+JxCUUn9opyZv5h
IEkTYiLhs+Vvpdllxdmpv8TAVf5yxLXRd2yxZNvsfjmvvIDhSVx1I2iNcTCI1mEdgSkPYoRlFUYI
Xj3WO9REcvMgJsoNrfWLLFTuIRRdS8PYIuFp8bmNlNiTxMUwW/vnWIK0WBBigoXnpfv/EEjgorSg
MU8owcUFLiBr92XBkhD8sfgPQWsOtfmipIUnnyJJyPEtdNfQX3kMunQ9PfLu1mQnGWnqUFxjtFcp
Gv6GgxNiytUIlCHbxgvDA8mgQK1XQRzZNo4GxObauSBCz2b9sFrUVy+VzMXUVU2hxMnsQ9VV6ybh
cmQ0i4hKkzAKEyDia+iWQLrFMdd8VCq0Giin8D97vMyKsXHs30jehfnFbx8TbHuOkF+8J46NMogV
qVoM6c9EBBk66ki/0ba6mvgeV6AV0wL9gEY1eLk0onPuYpedvUH9GHs0EzBr4jidQYDaRghD2Nin
9kH0HLlN0bwThHfh30seCIkAz7mEV+V357VBRUfd41pwCGG3G0qKQPmqPDkkM/M8ou4x+JmG9040
NN95YZv8ye5TadeofAelwgZEoXkGrO3353x8Vzn6wvbD1p9PUtH5fnX9jh3bDbS/bjWAyhJZpZ2C
xU/FkkpTyHIaGsLg3ILq0EtKIp26kxXQP2JS2o+ge7T4nsyRDxTxOdUVbtoRZuv/QOPP/ZkK1rZc
ps1fnv92vs5wi9y+e9nOVmW6ZX5TGt1tn2QiExHHW/EZIbnHHPpPgYQqiWITTWjideDxkr44cyq6
drtNrJ3iYlW1/+KBbvgTS6V2YFbgbv3VTChQipa5/fY91R/yTbD/0UauAlgGUMPhAoFJ1S6pPIhy
zWw51IgMjV3CSaLzvy95qHiHhFgDkKncBpvO/DKCZwYxOPACOxGAAu5fKBRXSh6VlXuaCWKjLaV+
x5mnmye7y8G434S2YWx4VIe7o1Cdt2QV7yHyuFXmHlMSfz9vxCpbW2iFVhHLBFhpVK2kSBgqABlp
xJY3DKeAPkq9NxxkDv7DVv7mnH1sjYZjMQdHVGggLpn70xKXtWk3w7Rr50OC13pIT30oBpA8QhX5
1VTbRFonHEl0syKgv8fVrcXPll0E6yLlAJw2ki14n09UAVV5qvAIVv0TwM2wtk30CaBG16mbEF8Z
b3mbbRLfAOvFIR/TXylk9xpJLRpAeU5ysifl53zetsmO1pFG/ZdSEUClPDSJuWjzcyTvRV+g+Q0T
TQ3jnqktutSF4oV1wk4FPY+EP0htVtULH9oYH6olt+m0EaiN391lMvtURRAmK8QKYeNpIXYmyIQA
uyAKJ24hGjIcmr1YGKLPBInucDMnuD2ylYB/WZ58dIsQdsLpd+JSprQcz9R7CnrCKuazl3n9tKmR
0qgXkmRMkldlpg+mLjH7oS4fllJwgA4Vpz561zqjrxUMqL+W895KDo3McsdwOJ368oh+xQNWlmF3
gZuk9EXCBK6tT6tfdvYKR5Zp0OMz3tAOA/yr2ITS7sv8U0lrTLetvZbhG2fi9D3uPQXXOJ2zSMAt
PM7ymJOdd62XszuUR7tZN5Q98Yhx9WFuMqw/4ZKQTonKz8+20cCD015PXCuUnX1O1VdoX3gkR3VL
ZsPahhrTyfjQFzYoxqe1JLJjONDmh2p+EScXcZ5ycfWIFYa/sNwS7ixImN6TeJLkxVGBHG7gZkrt
V3Kedn13nA27X8E/Qu2OErlG++yR2AMfh2y8BlGLK4I+fM77kRgrMLu1D4yILaD3bY53G6vaD/7L
Newi68m05F7rDkIX12VrDXlDH9XHpvjRkEWQq9QBW2oPAdl38bvJ3+r3qMevHP3kiiCcLcCnB7BP
jAqCgZCvIbFgmdqvEhXVbCDAl9lyQeDyk+yg2ARfM6ilMt60sMAbhLTHFuq6XzhGzmDL2Jr8iTmQ
oTzS/UsiV2B9OIi5wnXMoJ7u4+hf4FxUZVo8SafQzp2zIbbIb47+D/tF9xPQxVsw9tr8HYB5M2cd
dno/6YBRyeMsMGl56DZrhjwmxiGRPRG1gGkPkPs/2A8shV2r7XascAsCCcSySt/Zwinfm+LfdK/V
c1GtBshLngWF/HYyyo8GWv/mq0a1qd4tlx0vvYJi1D66oyfdCcUz98KVQTciwlismWNyMRCQ+z+O
QyYTZCicGC4PTu1/Nr3s9rvK1xQTK4/jnO0YQlRirWc+S/Yx8nYGZuYC+7+xypDPiNXeap4wSdqp
yHt7nooPW6vPdnukj3mNqlPfNutiDYzCtY/V5cjM4CtY44l2szd91fO93clBIEziwe8m90dfQ2+x
MsALaexjmgvCZ9i9WuXxHzrtfLSI1kgXIeV+YWEW4eGuonO4clx1cA7kWnB+XUigwxR8UqQjCdtg
J+VbheCVmYkhwUjfRh9YskbpmL5zF1FXD/3uuyEIMOE5i1qj34R6XWxuQtI1oDpRjGP2iBxWeXwX
ABhIZwii8NCTtitzTTI4Bg727w3LwMomw9YLvGjGTfDrlE+qg6Z4x66cRteBQnXpJAAl/pNTE6XG
yNkeoJSLDuhPd0m1Susj0w1m5cPUXtv8u8j3xUZG5LAO/6kR1C9nztPWNr2P4ib+ibqTlH+AcVSU
rj2n6MtgTK2+i/FjYAMWTLXQdUbDE6kGx42GOA0wv/pUdN8NDtSAujbJ8rpnO7//7f4g8on0Fy2J
TKHfXWg3UKgzVIF9E2y36uFQsJFDVHxMvPzSJZEvUnmckg0DnolA7eT335LxULMRan1ahLZPPOlv
bDyoGLg5w29BaRO5Ysu+FhzzIP2JyTCLfuX2rfnHsAulRlYw39pHDxAlDbeOe3o2rmiGqai3zB19
fpr6Jvf7KPsm3gQ1zbjWw5NqLmXcz7PP7hadYQ+4B9KWgI+3QfsW5ElDnB61R0hCPFI1GIyyLSZl
106Okbz+QyXdfgcr6tmBD7HUJ1xuFdROwOtXIxrqHF4BQNKMFU8I7Gb72cjvbDOWQRTHmtYSZFJS
6ZGTEeAY0vr7FP6qitCE46/5rPSTk2/F8DPmFyECQ27U97spvJiok1vp6Uz7tJIXbfYREUc4Yk77
6Oe7xHivk/eqg9UQ99j0n420M+Ork57S2QAa5c0brsCLOASghDe6tBJHACOjA2tTV+vxRRJuWe2a
EUjiUIV/0nAem08NdZ/+ViXnYObm25T9imJ2pT6k0xJuKHOQE/QTvT/A+FBIS9rcAO+U5hANyG38
FYGTM63OPsG11868ReFfFN8HqIQOeRfwJY9IbcCCseLq/P/glk+ZjslyySvELx5Uv327hLHnwHg2
CBS7jNO5Os+Sy/smxRdTO0vyhw61ZyGOF4rbtLmZTOdheBKcnFiGnOSjQdFIZ3agbFp7Y02raslF
Akt+SyBW2KjbEteBeU61WzsxRCSvqP9NOtTlZ1gAtE6sbSPmN6NWYIf/TGnTN3sF0TM4LzUJydYp
vsWaLjeU+N5+v0bT8PwlcIXxqCPg5u4fWja6R9ULNsZRPWRc77H0TMZncYLljzTGbfdVmj+CQrLA
cGZoL4tI0aQm2RBwVNgWO8IOImevCanFkqSTAi1Ovc/Tr7qkrPaeFB89X42mfJzL8Nsq7OUAxq4y
a3d/nWGJ55xCPyZ5guwg2ax23TDLtAcgpnoVbyPE2mhaOZyCgKfbXjrBP4InSPlb1eiiUSZjKMTc
0v6FvNc6A0jrfLA7jSEj+AvXjNUBaSsILYRRvnw4hAmIhPUKi+2knqTo4lQw95wFAmweEITv2uZc
JscmX+XFLlwxnXIBjGuwDTNZTtjnSq4WgZHowwavgyDI0W0KZEXjC1ES/Pwok9ph5wMWCJmGy+fV
3GQ18eb6KZv0yXqw0fq5ylGWf6Qxsw0RwtCroObB+D4VHHkYdQT1Q6OHwCXIJxUjBlQhiuQarRgz
m07ScbgBPzLqh12PjBK/Csut9eoJvx+tH62FpF5o5RYML4aKCiROeBxhc3ji9nLAmEOUNCBvkYYq
ZlOZr8l6aYAFalK6qvRGijWSyjuwK5cjctrKZfatPsRy3cONjPkjGDS4uZLukAZvMF8jrDBt3zC7
BESP51ZnUF9gf7T0lV5tFVqhewwSUYRZofljQ0CKslCqzLPCkE9mBEolWsl0pfrTJre1iPfzi99f
wA4OFwq7thwNPAccoTVrxcJ4U50zESZd91vIH30tuq7KdhOSXAGMibwPfpQM82jldOZCY/4e86MZ
vEMfECHLwszRUJe8VJA4cg32jjijxqUoyffJP5v5v6Bm3EkOhrTrKqwrSGrwFq6I43+JQGIex1vA
PdFzUzY9GdsjHwwBLARqxr9iB7Y4BW3SNhSIYZ/fOe1+R2CjRPH64SExXcI4K9oWwXagrchotteY
wkHW/bf/FBbzOWIsJWjGBp9GjCRr3xQ2jv47VGpORtTEgi8vrSJ06fDEq9QufdIiayLCBsTplg1w
Qr7ZbBtEFaP2rtGfqArH8lffdit2So9MnJrfuCEC7r8xgGav2F93EMeBeYvlg5AUlgkVaLCCWfPm
a9dweguyh+G48bxLJIpbcN+ULmQ1MlI3XBIGCn9I7MOuRbgkSA7PlIfFv5/aRLHSkEIi08frgi12
o/hayuTSTleQsQJENbQunXaLFv96pn9c1MiGwI1W1Sbcjvo5LT8qf584J5SafPTk4WD8TUaaHod3
IeWefXK10y8rfI/0n1Z9n5Ht6S5gQdRuzHSl/qRsdh5Clgy7i2cSAEL4MWR0iTJ0uFraQevXIUmq
5WR4FTFetXZA7Y9GHvtOa0GXcd1q0ZogbfyAkEhIarGcQBjlQbtWaTcKejSvHOO7qrzzVYQOtzbn
Sz26WYUsdgLOGe+kCgd80dAPS4gmBhhWQSD/AaBP6a4Ot+hQvw0egpPQSyzIPm+AxsObxS4FObAJ
1n3/byg/ItYP23TL7D22kIcbF8TJeH+9mI03EOcTU3UtL/SCXXnJmk3aBCAWSBsiQwb3AV5We4z6
VwJx1Lfacqje7enTJNhRjkhk+ZeF+5xJa0kcePE7tRXCPJ7WHERBlEUlwAOLT8JWKrVYtWG9Ec+X
zSoa0Sxq2/OWZ83r1JNaXKBEIPwZtLb2N8oKcaD5FZ/sjRxz7uO3kpCPUHAzYYmbuPxKejKfMd2g
/CPO0f0n8pD19Okr/5KYMylE+dEc+fRAeVHxHcx6Y8AIheEbIqjWHbUSKrhHbd8vU8ta9MpVq/Fz
jler2Gr2BWNCjdUh0MlavOYjvB8kiHVDgku6GEd/vCMyiUi2r6nl6sLD7aUOSY8C/ydRXXxyubbh
HV/aTNjiGLTrEz5A2GeuPmAO+AKBC+rcutVRXZNHPZ2llYyja5lZ33TQwM6b8SdxAgFyfVm/2D3Z
5wcpRUFFFahD04tJlTQ65EyhealahRQXsrxgV/3w/d+QOoUeDyHiSl361Z2/qPgIiETg5udz1eIV
wW+LSdslaG6UjjNzuCVsqJiJZ+UupkYteqQuI0tz/kVbVtSsIMRNj9caJlsIutLxBHjRIRBpf4uZ
Wo6D+CLaCqeerhKiQzpM5SwzgMMfyceQzUPhoOfqjxPO6yTHsU90U45qOcU0Pe9pd12EnCxwrTVp
yK6YwfJkM7xxwmBq8uf7d0jM/Ve+eIYo17hEiXtHroyuPC5tz+GEr2zH66WMEyB1t6OwdtPVUYHF
B98Kql3aggnrxPjARqO+6/6Ot1x68rSFDOfO+JuCuzgAXiFArl02P/4MrN0QL8RbH5KzJGwjhGrV
7CFIRr+lhDM+3YzlaQYJ6FtrEQyfKLgll8sI6lEYVqCMh40gDtro1VrCYWpn9yYQ+UQOUAbWGF71
ZhayeahDhHHYIdemn69766LnpBviT7N894egN9Q2grA0L2PyNQqyhLNWwLc1/pj0MPEtFuOTZ51X
F7DD3MPUmLB6NVd4GorLVavgLp75K7DA9No/LiseomjZxBOjvepSgED2OWTwCNbBhKo2X+Z0mtfB
tlE/pWW0no2jADKqdO2vuXXh94RISCHTp0ORkXAlOhLCFq4u275F4ofgrs+JggMz9Vd+/VCp+Ak1
NJck7lCtHZ27AJ2L/Ze0BDRofwGQY3K34jNfmkegn89lgfDDXnzU/onqVu6Bp268gO1JIMfFtfc9
JMtk6JMm5SnKvIwGfhy+P/IP8fdtxKERIi2FyGLYaLV//Cc8d3jB4D01a2dH+9EAqhxAxdTHpJ0z
qdsUloXioVnTGo80bt+EyHPOwIYee7Gr2BylIepEj9DtOd1qJcp5Ho7ezhcmk7defejPngZinNVm
9Jlj9uOTkeH0U3FS8HreS4ebvUAkxGoGxkGKKz+pA9DbXHr0REWxFydBbZGEtEyRutjTSx34JKiv
CaxHXkvcwCiW9JeUnB3jHFOXRNuy/GcV75qIM4LuDL6S6nekpyWnxzMP9012Jj67ZvkkoaTaGcl7
nuH+XU/FgZEZgDqSWUf5HDO06AmvMFAO7/tHVR6r6tIZPzZ/8GmeydPmgVcE6FWzixA3LybgheN2
GkMWtyN/hXBN0QbgpFiC9/nWXwfpbQ6vBPnECJXbvd9fUk2Aq+TJhjP5BLCHFQEPyHrI695ZHYYg
boAm1FjbVegjKvjgxyo4gfgkGTnJIvUiaNKlZVUclNPalqWNyPsyUOSbHBf8Cr5EXsLgsFcw25Ny
NcLxtwzzMsNV4f7YAiXnbotIEBPvDyzYhNYWQVeVLjooRG48V0FiQkQSQ9i35RdkByLaS6kg5R2Z
nXyJrLb2QfMoxVCiO6lwRv3lK9+dtivqM0S9Xl5xzFjOd5JSBlFLqylm8ejDhSa7DtxnuwrYLv28
x3w2uTYEkz984iYEOAaRe7DJkmYFwsjE+IZ/uMLmzM8cYG6OoIFV9d0wpf803tRld86pRnFLKTIv
Q79wDlrXQCVRgEpyW7UXm5A/YxXalfRkwBm7k3E0kbbB8TTqpowPibyl8IGkX/k+Gxvyeqm3xLLH
Fddc9PlB7QgLbL7FzaEeCB4UyxEm44moFMSdbbiy+nbrRGS9IxprYdI3KT/iwMWJaxauezmIn0Xm
yGe4s3sQUFTxfZli7vV6+5t1T1gPCr5lMQ+rIYui9C2VmyQLGZvfG+lG/NRwt/0TDs0hIiJzcgcH
vbcTLxwTrT/B+JTEE6KfLWkOYbR1fZpRNSwPnhxs9erZSX9l/A4cnhfnHi1HAFBuIBVUYGKBDJZD
e/QthOWnIX2qtBT2xH82YDbYNYWqymKwrad/zKZ8jey7ELvms8xZuLSjZPBLNFztfQTEQs1Ue/X5
PtJHGKOUAYmlIss6pP1fWd1U1B7kY/FskfU5lt6Zy5uQJtTrBDsyasHCmpRRrGVp7eCFROXDt483
iDmN8JKN6pduxrdPBIVul4upwDH6HPELLl5D/ofpHSTht+ZPmvoPa7qJr6M270N0LOFhCHiv17qK
zWyXT4cE0FcT+lO4RlO23YTjtCbsN+65EIvPmuQkiTsKYyRywDxaaZ/kTYjjVJF2cM4OOS6itEWt
7rmBD+TU+TCdAZ54cq0rzHLllkzTUnlFGmOFs5fkZ93/dBroI+n2Oj1/ItKphDAoLSSkKCKD8Mcm
T4xrEmnKLRXXcbtXq6uvHqv85iMk8An8EpRswFU7sFfkS0IC0doZ5j+A1qC8AmTo3PQURTgnUmCR
bYmsR2Mh/0z2k03S5crJfAC/H3P6itWnIbeeUX9qMAcE5ABL0rzlRCQVAAQhXhWwZ1D+ie80kj7J
nnRHbB4ED2Gi3nI880W0404G/sRRkbHMGxQ7rbIK/PbLlr5K58/U95wKhfTpo6uwSor78k8+Galt
MeGAUPTnIj6ZlG/0LRtNQibJOlnGq5ggBigZDe08ypwoOGrW1jJeRfvUmV3K8DpLAA7E4XgAXODi
EqLEjnTV+aqwaWgT4GaM9jF+t/MD/6JbmukJNyUTg619qjGVFYw0mkeilBWCw3iWvVGabcL+Cy5j
zaeiF11AFIDVv1GGchxFB/NDah9TBGdpu4dlIPknB3SMpR7BSOy2Mv8V85ra34SMiQOejhp/OGrt
u2X8RTAOYXuBZPEDYsGQEtrnaDiE/iVoPrCiAXgvfdYcs5T4e9ns/G8y74QiBWQRYoKrICmePoWP
5lHrzjVAUPabkGk6bZqasbK1Pa2J3Ez5Z3tElvq/CDTdlHUzjkqUOYT8xAISQO5svKGXFBtv36jY
qDD35UgzWwTPZ5XorEp6aI22qK2v0fie53prmPQ1aPMyt9GHUFHrEoNpe0DmWYV/HSUfGwWa8Ny4
NqGK4aA5pDVYNfn2JRE5IS9DMjuQa//K6M8x3tX6XfY/nL9pNXlwLAyR7QJmaRDwn+PvmdVrHGQc
G4trTyTsC4Cj2sUByKJDvZd9FDEYEZ4GiDURH2b89qpnajtcEjG79EI3DxDVkv8l1OtWf9fmq2p8
Cj/fzImltj9Ys8TCzj4c0/odvsLpPkxYtfYSom1eDh5KFXVwY+dMBDjJsN47t6jBmXQcx4tFIUw2
DO4HbF3016ARbe5pdMnriNyMp54R9rSgQGe8EReOGART34Z4a/8PNSPppMQrmpBm03ve3uT6AbDA
HLaaNcCw9YDEvpC/Ii7n6cPYt/al4orWUO3hQUS5zsUsvbVXVf4Mm187OYT5Eo3uYRjW9P+AHAZL
05PqW+hc+FNkoi0qfYHYZKEiAMDXaEQXsrc9G2eJP0Cb11xNW0XdDSSWo9ElFQu7BvcZDTzW4knG
dniSh5NPRooFEwgRjkBiZQ9fDZ5NLipxL4MWINFayfkhpYcGvVlIwGfwq1oj4DnGPN6N0bwQJBgs
zjoCWGmvfYq+LB+z10v2T3J5KkveHYB16cdqv2bnA/S0hWux2cDG+VSDsfgg//c0uwwAiUONrWP+
mKqtNG169T3DzBbXC4PCgsabSXi9MjN5zTc6LwI3CfMq1s5SqDxm5TphqgRmV1vHVdTecyD7cwNa
+Gire8zNevJTqi+LZaJC+sjfmpM9hs1fJcImXhJBKMcHKnhQMvXlPpZOhGMvasy0yqZI0apzWhrU
MSAGFN+7Fjmupq+MaOvn/yPpvHYcR7Ig+kUE6M1ryXsvleqFkMrQe8+vn5M9wDYws7s9Uy2RmddE
nHhWjfMxON5SpHsKwW/t8lVJMz44UXZlIAeE1xwxg/QQMyvcDh82qwfd3YtPwlOfibXJRgCTbP2H
XRaU06p7Vib8TUovy9m45pavd/CPeB/QKpco1UK03jV7CVsCYRfNNOQWUr6XolnT3y3ULTDaPyL3
eWN1nZ5I9Joo0arID6lKs3UQf4CQyE4ZQdqURa9yYyUGPJjNBkcGwhar/+6XAeMjmnmksUfGyZMI
UmMhHSs8G6jjFaDjYz7zbfYLdP/TaDzFbHOOzOA0jzvb4QFJXpIBOLGayAkRjucEZqwBPcrTv9Nq
r+WXUf/ykbCpaOKaGwUVWhDpE9xb0E0phIJ6rvOCF7t6KpPPyICEoAQNtKYDvtngRZeR6I7Kb66d
a3z94SxlmuxiRIriq8IAt8rXdnNkc3UDtfthGO9KJg9nUdXbgZg+eoehuKtoHcVdq/IwpiQQNwbS
dUbVLbt1tAko4zhMC6TeYb6ysoOBJpwUMiQPEofVCBaQ7Y2/CQkjii+JzKx28nLsEDgRJ/lQUnrT
vbtfTriTeHMZ26K1m4I78Iu1rl+EcEUOPsVn63SYj8prHbzIAESs8OGXYGemEF252b+G/K1Y6wbw
Tfwu1WU/rILgNnSPpPqU0t+wfqcGtxD7hqFcWdxOoYvc4YCaCvfRpi4eGfNp8hj+dYuKCrF71xVw
i6mPuduz4gj50Ct/bDytaX0dmSXRvA96ygLn7SmHrNgY+sB09ivSny3aJrl5y9mGgQMXeBo8S9Pd
tUhF/LXMPD7Ut5zcaFZ/C3s2BphI5xZwRHXpi+7/WGVk79xssmVtgAPZKU6W9gfNSn6I9L9GNic2
VsJvE3nfzZoZM3h+Yvnr+j9df0LsOYqP1Fq3zrXA2ELiA9OVF89ZUSBJthYuuVR040O1FsMhA50E
iR00WZo/R08xiKcd1UDxCFGWD/G+StdmLjbepHmKFxHrx8AcEwOzAo2KDoTcNt96hzwQknIv2LS2
+g/fzCjvm38Ziqj2VDwSc6UQN9hGzXbklYbjQdbuuXTR8DZE1MfIMdguzRXgiMYs2RrGZ5Y+43Fn
aTsMhWX0mXCE5fYJ1Q3s1QUVg06EnIXA6NjWy74/5hbKBWce5TciEFKUELTlFczt/61YLEg47JN4
Leb/BBxNdGMuEl8i0kdmTf1lZ4AnrS8hg0RJ2phzxFIdwSUgnaQD3oMBqzMVk7MNlUvZAR56ViWP
ndCJil0kx9dsNGhXaCOqsF6q2U9vvnO0zRHDt1k2S5pjnxGRsunNpXDyhV8a7mPcvqB03YUQJ0f+
rm8XUrtwWhaNUDRQFufesUYCRfXzbX1GG0/bCEe/UnNvCN3dypaXnrrsCFIrF5r8Jh7DqY8BJGxU
OwB257JNAsktY6+CsPyjRP/CqDxUl7/U+jUmJXFIs8ez2t/Mu8DdZ+QWyGxwuBuC7GJbCFLZVlTz
6m5Vq5ARmzdP1bNlHHBqxO8MBInMRJwBVOH9m2w69v+6A+aQ8gHGLTrN+6AuDJUihZ5h3pRfCfJb
sNz9nkVtq65JIGDDsUKgi5SBvdMkpzS9kfgz0YslacltuembX0o4hKRMdvlhg/Qch8h+OwYWtzDj
ouGuMr1gzqwJRsY+IL902PnJ1YL8I/1jrkTdlm0rmirimjtlMcLRunryLuchNlkOWz0uzefANMOC
ca2UJ8RTibxMZYFTlaIt+c/purZ2FojGsLVpxceJ7v2V7V6IAyBCINfmc/p3PR3EDCxMnxbZC8LT
NALnNbC9JU+jYxKF5RrL57hL6nOaX10DwNV3XQqA1T5HpG4ytat02DtvOz9qSKultUV+kL9nqJlE
Kxw2xLiZ3qHWt9RKScUhhDEJF2++kF8yAUHINxxBfAD+QywEE8ArNIC4/8ndjU0lTiBDyRRJ5tqp
Wfr0cD3YTlPZpahUdmUAkUjMRHj90Srio+XznI/moQcvhPI0N1dZu7V8QG83h6oAykBOFeeoXAUs
+7V9xoPtIkJZM+DP0e81zMZ0BmeinYl7fRFk5ybKcEeSxlg9QIm5yVs80AWJHrHGYGsGLdGOj00F
Jc5PGfEvBG3QYZwmWKzlgEmk2noFY4ijZn461ZuXfuJjVmLXzQFZIw7VlK+ywRSwaJo/D5M1xZIz
HWsUyygdcN2KbWrqXTQ+HeJcST0b5vrc8bDLZ2iH6pln3X+/Zf7/dIZx96MLrUZpz8rux2UHhkpy
2qKc6+RN56yhT4ckOSWIqp2fzvoTP4MJ08ItyLStTlXGmHHmUiJeiymax+xb9J0N0LD2GjKrlNQX
HGU53+JPh0WkDrByHF45bTHop166jcCcLe0+xGvPO6FRtOWdpgknNSMRbxOIlIuF7q2Z2/XKrW7u
sfOoHMSnl0zee+4qD3YWw8MJuZT2CgXbR539RFzfY3Uu9Jmu/VrpX6qBZyCzZ17XX2Fxc+K36lzl
D3JHmxOJDZNhTth99pTZKgido4muwepTqq0M0+qjaXYa8JpgY4W0pXPcdW56a5kNEEz57zHSeDRA
Lkw866gZGDHI6waqOUW0PAX8wimLlYVA7IaZFDN/v17r1ARavTC+WbnCrEFjCA1IGMbNGS+C9c0I
iGkuqhzyAsydZV+r5Bx338FwzNSfLlBXdXWuS42VMjggQnh06xV32zHdV2xqY269kRVBrlzlC/nJ
dbL6d3WyGfMugnyVmA8DvWG/BCTNI70HcqaVFzvbtrQPpZPPAd4AyWKMLPoUtfnWMWwMD8F+qbtF
1R7q+CQDAsu2MiNQhln21MD6EXrM9Dgr3VTAlw2KL17KZMF9Hbb7dtiOFXrbGMIxrxRzMxkM1p4j
wKQGQ1gRnH3jj0MBZoqlL4mwcb1fTgMEdb8EoALvSrnZ9i52SP23pWYemR52LB4j9QltwGANWVVU
dt0mitbNuMJcMAn+4goR0aN1WWl999VKYVmHD76b5cjz9EfMP1g/DsFbSjYqh0UHYrC/tExQCplq
FtSCjuzWSQnsPebGvBqRI7H82gqvq4ppp1i1Eve1xZm9/yejkq5MjyZpAXtz3sQb1VvZ0l01yIlZ
YNVYRbi+DNQcDS9QfALypzUo5gWU9jQGh4wRME2CYHjgMxVOgE4G1rclRyvdBgNQ0QXySDKTYf88
OqzuVbqxlC2ouDLfWfmp+YBJiBYBPEx+VaszW38ShGsLvTlxk3PuUHRSdbfvw8PA/SI3BORQO7Ko
hnb32VAxZsW1qj4H6vnqbJVnh0tUU5ewAxOGdBEaHTGoKqSzod7IB7KafeCXk6R/tjoH1vjNml9A
u2vUMsjzbQJutXQNvd1cMf7u2icJCxNcCkT3sq9g47SkJdSKk3NxB/wFyxCBcN+eLPfP1ndkcmMU
RdzHiSX7/YefH9RqnmuIE6i7lnq4cZqj029haw4s3uG3M82M2kfkcd5Ve5tGXiVjog0OJtP6PCX5
lGmetpKydaLvhQN7LBfqLJlhexaaBW8voXUIhaiA/iKaJ+kCOrrwzWj9w2LMGoGgmCCJyZg6wzru
NqO5dMylmR6VYhci1ZKOJh1cjtj8bhhfynBOpFXqbAz4XRUDUqWaS34BDcoGsIHmD0tgvacknKTm
l8IpYLlPsS8D14s61Uo/g+4ApONDS3bk20eYSmK0O7TehGye7Ne/D3C4YKmdkf8XujvZuXTtC9IL
V4zk7pBWpwryPqTM6UK0THp0EX7mkBdHxspZuQ/FeQVIXSqwyLwSnIzd3DLw6G08/0cQ50rIANk6
xQPpaJ9eJS/QczvrqkYZBfvcsSb5rEkOfnXOK+EWMtcNVo5Bfejud2X/IpuZ1ggCLeTe4lTR6wNr
EJtEVqpuew69Coyt1jNNx7GsAEQkhclFcbzuNRbl55oXxtwm9j1/9DH0VAvHEP2FDGKPb9uHpeOT
R9IgYHF5LHsdWgaGk5S/tbZ2v/b7n84umE7joKFnxWLGUqWEySks1MmG9PqxRx4+pSqNeKrcBdof
XEn8uzUqBLYbgXrxlI1Ow20bR5NwK6HnQygDHZefN/PBGhDsRHLwWjHXCQOHlPFYw9ws78gnA0do
zr1kRWAv8nhxjJI1rsxZz3zWwyNsVjbtUX+FFRlLIO0N1koaa4Bx4HjcUb8kzN/Q+sclyPoTi4YJ
54tsbXPSHqYoj1vr6YpGHQIU66eZAw1Zhiu70c5qcE/xB1nY7tgyBkeofUOwz5t5Zd/R0CC753XE
0uoMZyW4Qpd2mJuqvrvP1ZcIa+EEaihVYAk0DEuBPyX9SWr2cnRHrzr1mTODmYo2yEoD81hN/DmW
cQODuTEZ3KVXT5nU+fN6aet7n7Z7qduzMDpQsycgNxrExjJKGHFLtNA1HTx0XBF6AzwRhyviaMP2
kQiDfXyyNNPI8S2oxuwHMnTuqCY+6sYjzniVLOTAEXG5V4QUMH1VEKAuUAJr64vFRcQaHioVRTIw
4X96IZ9XOto39ZyJFV1eEmMmmHvuvdeA8u6HZgkGKkLR1JVLa6dnO2t6oz+0P8ZZBoCRXQlmGeJz
Fm3ELHgNVEOjWM/WrX+1kbxLzpSsXbZXiAyJb6ZwP4leHk2ZymBW3ZcGo/J7jfTBW7K0y/utqPJx
okq8bbzxPJxju5aGDZhaHkYNph78NMNa3r+ICoTrKHeIs49xu8gEYQsqkXOLk7lw/+XnLmNXtOLW
eP/ySYzOlckQrw7IbLi2/4B9yHWB2rKItJDPZDJI7ZnfH+EtYGX1DHuSYvHPANvLtj4zuRkNjaxi
dnQb+4NWcg43j+aZZ7J1iJ1bttGJlclDgw9O84yIEV6EZzwy3hB//I5CgvWEzwHKJ244d5r1u4EM
+JLuWYxkISm1h8pC/LDQesBIsEOIqgE9j7ced7XSLPhjQ6TpkscQ7ux4gwTdBXNgL22ETuYZ58ik
qtm4bT008hDBE20dACA2CKncs8hgHi+r+7Bi0stOJAPpkeaQlPkDMCGOUfl3FPfDtEYOI8aTSFS6
aDEmnynAO6faBMNaGJCVYibMzKq9yatToK05ZHIHcScIGx7X8lbhz9U3CUW6THxlQbuwdiz6NNQD
A50Vq32OKrU9kcWRD+eM6O/RYxcpwBQsIySD8wLR/P/SaIWSiG+vhzAKSD2fSXdcym25GK+QIj1U
pml/KXVwJd4uqN+9s2iFY5b9o/dOk7mSH8xkTTgMFkn8pkjUr2M+FYMXN5lK1PjqLoofHUtNQAWq
slDIzaTZo1c0QFEJMf+gXBvjU3ixwq8M1bc9nkQ3ZwV7aRpOlHbnIbPyCAW5e8VqVJa2e+vvKUNX
6SC5l7LYWM5WNhZhiM0ZOGY9ILg4x0LN7TODCR93wAJs/nvtO3COJovmyHqGC38B6XAMfgqJoy0z
J730F8P0y5ZFA84RYXCV495zzqm80TuyA+niwO3u5WHlyFMZKMQgtH7KrqnfOz6Gmrq0Ko9gD7Ph
VJDl0+uHMN7JSGz1I+KXuKg/mASI6zfUVry8RfFFPg1fdcTCwCOESuDFfJ7WbiZ8lVn1SogdVCn6
OTXBoWUIDJj2FhSGXraoaWCFflI6VAg9pIv4AzaQBBJ5MdgPjyjTAOulmiBhgYoYLRGgNyXaxmFp
RHNJveuMAghBEYOXYmshJaMRsvA5+ivy5D5qmkCUZ23AXdY+dB8ivHsIs4UGx7V3sEBg21OQuwEY
ZJ7YxtxQ9sGcQsrLHlIUTWwOUQaTAlwgJknc5wl2ymBYsBrjKmWCs2iCJbnBWnnC3tzT0dvlGw6f
UMLbl1HUKi1rUuMsdMy98y1a7G5VwO+ovvSmm6XYNd+8Je6pbTZtslO0m7ANM7H1oo3Zr1Ud/POU
3JWx/tWLz8Z8e6gdMsS2SgWBmdGHUcwHfWaYnwPLVNB3vroQbVtgnIV7SS+mkrcrnT3r7UWF8pi1
DpgCUScr9qlTPhneW2gDPGh8LIE5Qot7Zsy79LfobhRE8YVKN6zhngpdbxD81co5cO/J7xge3iQR
d3N0m+n4m7W0NULOugkJb0hXIZ+XTBwVYzetWefJpHJwgcksq9eAqSBCMonI7OPIpc0akKjN9k53
zMzOTA6wRiIAmmh25PRARsk85iHtq7Ps7qD7CU0XjDXqaH5bgHhlzgSWLA4eNb4KUcppKq/YTtCh
GEPnmGUMFO2slB+p9KydKw5mg8GDekn9ZwW01byiM2jEDRzgLEcfvdZtUh5ucrRqxGjARE1bn+Ji
nSKdAVusU1UP76xChOpM2S95vx15KxYoR/Q8QhoOIo6ix+J/Ima0Dzly2FFD0WI/Dk/LC/ai3pCj
Nwt/2B+oVrsVQ/4ZGQ8DM61mm2iLggmzStH5XflrPUcqi7YrXrL9cYwdcMmPulgLvyLbazHRpsU3
TyUIDiUEWqzdtXJVN4KbbMTzNuEHImPkr5za0GfVVey9TIEf8XYU6/wHYrvRkB+5ygFzdmxlb6ki
sJosAqxrrQLVvVqeyg6NZRz3sccQOcyyiUpHbsIQ7hwB4ELFNY9WtAouqkUa+uAoa3u15nVLoXxu
bSAQjC58YycM01H1JR7zaMZvL7oZzQ9sZDVjiQFykflxeQDjLoabWnAmoIAuttaODhDcjCpAQ+AA
yUpsFkLtV63PSUejwwob0ZK/mubbIN0b1gHjIlGxN4+tHPXMpC1ouSQ8vxbNCvTrMrhL2r520SZ2
rNW/9HiReiynAoxQBF6DaJB0pEhM5JTtYLJzYehVpD8tHCR1y0hOC26+cc6ipamuC+lSZWgr1gZK
F8iR9tpOEPpoM+bKuBU5M6pwk7e/A/VvEu7jFiV4SjtqvcqIQ7pY9cQEkVYmOixNeZVJCkbmGXP1
WYRotSxMoW3pwYC9xL2XZvFSFXadxGGv0IOxdulwRoab0gQplZd8iNOs866lYe8rKfxryuKL5BLu
Ki/Vp4akHMdRuI6oFZNU/tN05+gn4z2RAVCVCpAG5vlqiH7MlzY1F3GZr3q12SvWctCzdzd+daRJ
2ny5Wk8ulyftTVjyY2Y+qgQ8mt8ubOY5fuFtMhj3YZLsSirJQG5YqSo39OKTBhc/mJjubKMkBbuK
tBD/WxqRu4HJsoB+4Y7bzle5TLGBFPrSYZnStDxwZcShOcxprefo/ydqoO12ft/sW7nZW46y8HL7
3KmJzMKl4fyd5WgDNV9CN4MhtI3Ofj8uJEUHN+os5IhyU+oPKrtIJBl25kAmsuZtbc57+izB2uw4
a0q5/rH1kFWDdbIcsduhl4jJP0f45qAbG5JsZQX4RYH8ITP3mTqZ+blQIcUOsOjMHvhiPwszaDLW
sMhGdC5kz7o20ivQkq5XLvKRDTCrqFp9cxhLbbdUEjIHtWHdydIu9tNt3gYEh43LGJlgg/BB8bg3
2SIMSUf2msNLhfRHTeZNri0aes4CwGug0xtn0XFM7FvrYPVoTeOYj93OD/OF4QH2RY9sxcq0L0Rs
Tk5DN6I1jBE+SjszWOsJTwQVVoLvjRbMST5j3Ce91+89TEHQNrcGDAE5Kma1BVMU7qNYY2Shcqoc
MGxklBFPPI94jQK/2HY8GhQmAPRUMi2LRZhZGM/AEoG2h1s8b21AWqwvRoXkeiECKsmiUbgpFTzf
drtV9Jckv0eAKrk4e34UC4CNRQRBBU+rYunJxNSlotC5ACMqJZa2IB2f7o8oS2JkKwZ7/f4Y+kzL
8T2EqA19gzYJZWBksyg3WPtBbWRvoTM31sO9E3/m9FWDQ+dM0Ea/l2r0DwRDjiZ0GtBaNUZng4Gq
yZp4GNGJ1TCfk2gaNnQ4PXhX1up5ok9UsilscGEDd7ZKueG8HLRLBelgClLCDoGC+PfodFi583Qp
9pu8mfmR8mFguOIE9mR6YzrNYJy742aIn8VYzflBZ8RszmIDed1Iodv+6DUzJcYk4cG2tm6wSXF9
MEylUp4iTdIqduucHxZ+hV50o/7VN5aWQgYYm0ti66kIv9rxTNGdRPccj29DBllgIbJjNoEMLZC6
qecni4p0B5tPJMbrEZMB8OEyKHNlO8RjZyFEGFY6ADcvmVVoO3UGIVIi35goNhyL4uMdBdeGKAQJ
Br6FutrS+djQzosfLqChjTPOB+3RkmHUCfkl/8DcpFQJ6UOFpCUmbZDFGIkmg4fkHbvHQE3VwNsb
sF9zXbfZ1OukmRqgt3X7eYoEb8QrYKXL3Gf9WDFeo6lEmJ0jUQgGqhLQQCp69lQBmIqJMgEC1YpK
jUepRK6FXgCCAJqHls9cT5caUK/cjbZ6qcyScqDboIFjMDgrzEuZswcLfjPAxyYzDJUnXNC9jDqZ
jqxzMxEB6dBHV3yAHO7gC8vhHNR0xnQiisXYDZlpRnKGg9QhR7tuQbGzIBj71Mvor+o/PXnZWIkF
naJSmQezrBQVK/t7JX6ULchZbQPD6wq5vqITBghEiZh+SwGTYkbkSsclxkQ7rygNLXRg/VDNPHB7
9atONhYAtJ55V8VuTubWzvhZNUAkmmwtu1b+sMMaZUU4wYyFqynjTalLVLRfrfL2PViiCR/zqbNJ
MaWVrGZqjy1kJBygUzdx+VmbuMJYI3T1u3Mfbb93/FvsHHLtnqm7KvhUiifQCru8SfGOh1+jvVR6
qhSDhoUxP9KEXKUerMAM0H/UtAQ9f5/186bSuTKQUPTu2mld1lM/egcGuPttEK2JCaqYicjhPeae
yS0eIPyUp5QvJYmOfcFGX32lNrOHWLnlIXhXmCNYLaYhJAU3xWyQEUqAbCODIt7L34JqwTLTMHcK
RKnBAnY8cIve0hxRX8B39x67o2V+Jaih49GdCfOHowfoSt4GRJU/X702jQLZgpmbzzAWYlKNyzEI
XkHF1J5IKKIN0r+uQTxponZQnhVGgxxwiPKrRH82U6n8K0UGGtLMXeXkjUuBK4B0yJMUHZQSptcz
QFUtTHjqOQjBrmPeU8psGqmA2ZKP1YgjtHi1+s3sr3wSHV4QVsag5SKJQK5gkhrrXj55+TUhSBf4
UbghAlYxyRHiDWTrTeJRthoYD8n+ImEzGx2V6NBC1Ppo1E9Zof2X5j4LwZjvCPiFRR+n4VArqoWB
nm3QJkngTmw2ATVVqF/Aj5YJEZFyOGIYSGU+CxyVNdsCw/7kv0Loh/XJfCWcMn1G1WIvNB76f1Ls
GK0fJnONG7ux/bnmmZuUftew8qnPKM6FZBvFFXsliJH9l9sKNGD8UbMHVhkq0BQiGCYUkYU2v7yB
JAI3W/ZZsYzKqcgPoRGx2LgjqzgwqpIiwlT2OjFstBnJkrw3qNEglj+shP6h25FzMyCh7ObZGp/j
mMxhM4uKXb3xO6VsVgxHM9x6wVkCr4emvdnIuBdx9ejZKnPg9t3i8mcE9yqB/WwYUxjKVTzkSf5V
Ykvx+JEzp+eXRLIuBBH24UTIBkydYrrcMBmXIeogdBUq3VMsg9IPUKjrNy0splp71N1srilnSb9J
pEtq6ltxr2byVrwnq/LRTP8dPZWPE9ykbEcKlaN7qvtXbjzTct9YHvwjg6AN2sNfjRMkOwUpUW9/
qr/XSSQVr2Wa/MrWTbXeVb9R3UMOfMbapAhhFI3p4m9c5vNBvUfRVgpXBZ9v5c20wJ6bGpoI5a9l
+O0+YJ0BhS3dDZ9lYG+ZJrC2YxlTb2RnSxQPvvvK3pTYLZNLIa7Z4KXT9w3aVcmfSYLI9o8/szNs
M/3CGzKMnxnXbDp8dwj5kuIL0G8cXVAYjnAx5b1uVwR0k5asrqz+VlEHJKQfVpq+s1mkMPOvFU7E
p8z1E+JsL52j3DCj2rnF2Wy+02JZ9DYGX/qWABMfofHpyLXPZqrIb6pv8cbc0uwxDOCguotRn0WF
oMhocecZ9k3lmEbJ1PS3qnJujUvNDCWGW3xuTdLN1vZc9fZhe1Yp3odNWNDL7UlI5/cW9qoDbTEe
feYjrnrR7GeZKxODOzWODhja2Cc6MrvAQ8npVV4G/ztJXkqyZKfZ6OcEfTfNujEe1HqFA09TNzJp
IUq4ceUBU+2iaB6BjNhxG0dHO1tb7tln8AbVrnM3JavKdp8Xc70CvrBujLPWILKUb6N57dAvKOke
CnpJy2grDG+qQ4Zhhw/eVR51uq7yXaw8g3Ev9xedg6AJbjwyCscA/ufC+VUdY6uMiNm4McUfR6MX
rdJ3y1rXiq4MTcCwB96f1N4ZyyvDLghZnH7kYBEoyTxta7Ksw7zIEsXDcMjsssuuuXIlXggB7MEM
sSDhOxyPElhIsbS4mvaqZhikb2O8vuE8d1hXGFt220PzmbCR73D80NkKvSt1Y7RwjQN/UUZH2bma
jGJtgxFlyomONCE+GuXNMvd+CXPo5BebxEfFv+pHJJFL4Hq2f/SRLxIZ4WiH0LCnrkwVvuCSYy1u
ofrtoeV33cmM34AdYr7RrEGXR5ZLn1NrcXq2F4Kw8/Q3hq9Z/ERcf8nO94JZg2LB9q2p4t5dfdmW
aFDmBZYl5yWV78F7jeHDtPGmSlsnOdIdTBdUID5s45KzNNN+cu4aGw9Wj5qmytDydOEsYLuVeS+j
Jx+aUo80HLSdWbwffHLq6UAj1g++8or8e9Y+TPOWDyxgZmU6wwzkDpu63arxl852Pj14/tngn0HK
NgMFtdnp7VXmXgm/ORwrY6p6eBImAWspMHr1Idd3DFgqJsUYCJGZIkh4JSgobffssECr3HOoUD/B
3VAvqvsj8wVkN56IIjnrDV/oX86sDBEjX72GSBfMbbPWEZZ7PLVHu9947kuv1rnCfCz7GrzvWl4Y
HePvfNf1+5C4mHYVhgd4xjTwdrckow5zNQd89CvepuZYNTtP3arlJz22DNEzDB8S/E3KKF37bpt7
KC8KVJOsNZxNnLEhXgXqnWc1zr+rcoUsr7fJHE0+MiRIBEvgJCHVmOHJPcBso4C1U04FzsmEs7iF
DQnOFlL7xITznEAPYxQ6pSzMbW8S2jazql/xgonhQV4zK9yFxiZVFhxtjX7PyQBAv2gkfyVr/ICM
STrACUoU0Dr8ZLmyJgzZk1ayybQLRSqnid2tq/aJD6IemXGtXWXL8NDBVR16nyozbirgj6rDKsyv
sdenTZhM6KjJVF3ZDYGj2q8uAhWoaTq0fRH8WtkWKntOVMs62enZYLCQr/3wKto0fti2fNOlevDc
bcawojBqUYxaJXkZLuqrbRr/ajiSWsa/AcZCI7h2wyftXUb5Ex7D5ERQW+rOi0KYHhKPrfbWji56
/NsorPflZ69/58Z3kf0VCPrTidKRKrj2ux8z6icYXEV/2Eg/IvMwoQ9ry4uuPuCCVVQhEsN8/4xh
lTH6lyYj3MRLSpZUvHLtdVKv3AqU2UIh0McCXrXoR7Lhz3V0sW2G3Z++s4/vJbkLUBVlGHdI7Kjk
07/YuTQoffNvblH+8J13zuDgAKoRjFlIxsecqUjAMnHLj2uac6AGhFCavHEUdh+8NH7x4B2ItYOE
MSu7D8z14qVqLIeUcNRr4G0tmNDUKOW65C8KsnRnNx1rbLXjOqb+KMGNI8IlGx0yGd9OgSOBDQ37
qA82eNA3VFKCggV/EVrXkAER58RgoVxZGeRLok6rc2Af0kobcFFwMMZezhql4kLglRmQwgfW51LP
h5k+hOhBnK82GR+Oqd5zuWTIxLJSHV+22wrW4cnmElBRODdJuh/4Fe/re8TULbD0XathG+1ssEHh
utI0XtkMMce3WxpUEMPKiGDEOX2ySuxiY/bUBnm2dVHRJzZbYhuYnoToGylAD6oyi8ujabnHbd4k
28awhBtr5supgX7HPIaWjnKOfCt+KfR7IaSAOlDVZRwttaTa9J227aQID93HaLvzccjnEkNKxwpB
GKKi9CGE+J+9S4tiYQZEW4CjdWEY9SJpCaEoc+KrDWWat2cIZMvR8veK650quznVPQQOZ6Dl3tbJ
xQMq3b5qZ9y3FEe1D0ggkmcNpWmT9+si+JJRDCQDdS18p0ZdpEG8S4hkL1K0KQbCYULdzPbgctYr
NOtye8EgkFuHweuXCaO92gcigtRqYKmjwQAK65ecnYR8N8AFE5Eal0bqR8ESUVKvUTnAARseUZji
3Bm3DRoOpcc0WW+d8RbE3nRMiUbKSOQhzyvSh4mc16iSh1UVvVtcYYxsIjIlsPot+SrnWYxRxRXW
uOzbA4ZMO5pjX4n+DIYhZIJCtVKR13mLiH9RkhFSS6M7AFHHSDzVVYRdgOuldpg75JeZRH4ZtIYG
xViO0NFScS0jq6jIm2kLoPzWjGxmziO+aGaxKnWj24OecIuRHS4BRHXXXmQJ+18Tc+5UZnfG5NYm
Z6kcF1lAUlnjbTVlWNtVc8GfOGb9FnnmVo4HXijlkKb1iQZ4oZNSh7MG1yikiJ6cevgJWXiWyfYr
bOkRD91Fqn97O1h2lnEDr2vYw1n14k2be0udHK0aY28da9tCL69SEf5KMXFXppD3Vt3WuVl9/io6
YnrN7h1W6SVXeHaoS7H5d3Zz7KR+3ynKPjXHvR8hMeaUrH1i9tiEOaawCWvDdwXfqSHZSGjw5RnC
h5QUpLiIX1WZc4iwtuiJZKCgsS8OZLCeFh3JXOucFWhihcGSHNaylQafdcHqaAfo7MWEYKZIyRdJ
r5j7p10QXQdf/os1DfBX1O4r569Xuktr66dMNyDRtlNTH5cdyd+p0U0duT/gMEMVIUMb03SEeJQX
LT900hrsFFBBZ0hAjSCaujzTnSmBn7WeKB5w8iQvzd0Cl2G7ZQgJjA4Zs3KIblLglUgPNSguhNrA
hNa2iVdcGgfzWaKrn9kQtRv1AHWf27TIPr1uLLFRf/fS8NN3BKMgUFwVYOe2XJkOU3mH8WHcNB9l
IcoNRDpxRjhbEdnB1nXHmxUkZDcMwYkARIRNkv6Rkerr1zjiOk7QtCBgV2PfqmDLIZJmAYfmopfL
kOplMuasanSjXOfhp0ZIlYOwHvAAeS3B0lb9pT66a80uV+UAuRfaCpLPOg83Ki1tE6P6Qn+S2Kzb
7WQ9+gbpRh20Pn1pQqdw5F1L2pSr4b6DQZKzHkFdxSe0sKtglXXhdMxx2tflSR4wjof+fxyd15Kk
uBZFv4gIBAjz2ukrs7yvF6KsEN4j+PpZzMOdG2O6KzszkY7Ze23AJ2qDs+QUuNPFV7DybWsbJ/67
BsqVx8VGTzxnZN/aU3do/YHITBzC3UgXll40DdusqyuwOg+CAHe+/LslwJLsCWSoT403HOcB69Ng
X4n01Yx8uUUrHpbBvNtJR84HrXaa3NpCfDeIdMtzGMcoC4EIN2bX5MNplQIwlh9405g7kr0GQN5k
n75iue6x70jbO1W3V6NevhcSEnjG7yLPP5mBu3JFsPnc0F69LccRuxLeeNQwoliuO4vPWy4XL7HP
UjnnIYDuoaHrUyAEbPe99GOCdpXDWCqQqSQzNbYP6We6DHV606T6agI5aQSSW9AIWAfjer42DBsT
2R/dedhbClqTrA4phICij27oavBnnZTV3Kx/OwJKHeuUFOGJFYe+kUN827OTb82yy0OLIZ85dWmH
Rqi/WlgBhkw9G1D4RMbvgSoRRSr8TQ9qP1fizmkB69wm1VWe7GP3hvhk/pp4J/gP43DnVLTRzFn6
G7JAW7BHWn/XBn0euPM5+unc13ZtI4vPyjoE8VttPwfyHm+NSJ6MFgyBAVrEl5b5d9t8acZRKhsZ
sjPY8t/71t/mDA/mu4RzLIE12QhrE0DqiBIBZ5UFJqQsbMC2wEER3eGfHaKriYNd6Y/BvVvh9TJm
hmJfebi8xvJlnWyq6CGiX3BBa5jubuzXF+QxGW1IXu1a8GfBp+Kw7Zmds2GnwU4Gcg5hmbj6vsc9
RlXUz+jbr0nPwpNPHXRJCJ5QgLO9BgRxtu+sD34I2QvJS1g+1Vw8NX7bgJjdfhNxSXpdhJj8Usz3
QbMb7ONCO0vl25Ow7bUvmTjycXT5lRXfCvXZen+Oi7z8KfA+G+/Rd+ldoffaKHfdR0f/8H0vFMTr
jwKspQpeYbrhO1o6NGOXvV5JctcVUMIm0VsQ/YNhWsZs3t8jG8cEY7MizrIbg8pLJtDHGRSUGBis
gDSWoSb3jwc8sv75A1xC/Cg9FI4+gLaONXsiVXfJ31KfCdIffxBGQJHFOPbKeR5BRzpcY+G1lT9V
zI7DEUOIxhc3gWzuVn/0W0fYqEOBxGXdrLM2psJy+XIBYdZM1Ijs8YjxscKPIEOMxr6oUEic4nbz
lSaGYznbJpW/ywniaVnP+VZORnW0i++My0Iui456HjDjoQnnzUVXSuICTxH7HNOXBxnn+7RfnbPt
3md+HY70C/MJ6QeJaCyIyebIcPC68RuoZVIfQMKWQIrVFdhkw4Q9Tl20SP1G+QRoYHuPHqbwNym4
FG22YZB3PEbJUhmWTs+8/eleI24biM+qjiK/t5znOC3YUXwW6a/tvImBhuIuNieydaN9ylER+jdp
+FFL4EDq25vvwuIW3wkrRAr5pYZKrL9WtJuDpW24NsNdyQ5mZn31f79NJxcW70r/m8RLCexvoVsa
4SDkzUupcH2/UUYV4Y+yX30HnshzxlEtHoeRLUyPp98vaJGQmk8vfnAJ+BiSuDv71k/eEyf8kmT3
C20zQRmL+8zTEYbnxLrXy5OCTc0AJXc+M5YOanlTFfZXONVs9TlpNqkvN1yozMzZPFtvhEEhRn9M
CtxNFpSQN8NSNkTYx+MYfQ6VvV8ygYfrqUUn0+a/hnSWUXDo6j9ZSBZ/rL5nCyPnxvIIqmJGWudP
6OB7FC/S/0hzXtqigGiSZ8VQdvjNAgj3SDtYZ2J3QUy/1X2+ZYe3r/zoYe7zw/pVGpJmtzLIerFT
1Brr6K0L66NUaBgNhC8xkgcLNClDfYow1tktTrJjqoRZJsHGg/3PKXdR7Zwii9RB9LzG50oVw3aW
8VXCtCmevLPJ6p3PPrW2AJqRg+pHjCS9aZ9yBU8Qcb3UkATCP+tWG/6VaOzrSU33hm1cLnlYMD8X
JHiaJDvRM5NeRJbTGLKyflQp5+Xi3WivPgrkG1aMap4SIxDJPrSLPa+azPFyX7XUylNzKFN/t4Q5
whfxXmtYJ40hOBzyXXiYJ3mjWrxaVcIGZBVAsJJRzwqqRZgh1GPsO6H+oDzY1ird9c2jTDJSGUm1
S9Dc6H2ysOXDrhxLFHYIfHMaaNu2oA1me4c/Qmp4wt343JS3OiwvWKBBjjTW3l+iF37pBN2TUFE8
p/5msVEFOHBBHIhYTQb7mpgrSCHSgwoHCKEAyLQ46IENBzDyyJyFUTWxasOCU+c7uEWbDi6YXEfP
fbOtKHGozZL+YkiAScvpptfLrkDlUaaQ7xTb/1Fsp37eTVN8ZTEBQpsrgEu1/DwzBUcNwlPmwyGc
A6CerNhd+3ZglrbExS7atOSXeLG3s8J5N0fkq9Nl+0AqaXB2sp6O84TtBUVGH+n9CDrSRuqqAwfx
0oIL59r3Ua6z+65Avak+PDRMghhZzOFzKtKrogmP9CWDXW2Dgeg3K3jrumhrM5ikTud/BFXwNUmP
ZumukpD8z81iXXwaOp+yKmP5ODMDiQD/2NSSiuD034lJkIfiZFotyn9W9mrXTJ0ys53wxWYB+yGM
ipHGDjd+NTBp6lvItCE7ONffVOuKOhsQFrPfJaItyd6ChoDiD81yf8YpGgy33vDqsyWq4lPnP2Ty
27M+Rnr+zKaaEfdt9pji3cWcf5Yi27v3ibpWVcaWcBl5Td1NLa0nnbYn5jPVLiOJuuz09doa1vWy
jfDrGEJSqgcXoMy4z9PbEaRCrt8d89SKryC/dsdfWR6NfrWtfeo+hSR4lofMvmvb7yI8rWP3uZpO
Np2ca13SaQvCPBYvMcTg5l4O2a4gWUU03xk7M90juAs/B3FZTUcKXDoKUDv8KicU4Q8RGw2JyjD2
VsmJ2vRDtYsCQtffE1duJkZ5Gbu5SX7bqzcTA9PeK4YrbeGb0xSUL5H93Fliw/8BvIcVIQ9ehGYJ
W4K8b0o8iMXZF2QvoI6jDfShT1KS+AKHoN0RXkRSeEuEMVuw9ccUBeaJYGY9GdFgrBPvo9boz92R
nPVHN7qbUxj7FJc9sG8ciGwgkGLZfvEzsBsXbnfqOUKtTLKa1/ucbeSI18i66QQav6m/Ui0pLCls
A6UY4MLdhxVZQcZonX7b4t/zDOsw/7nkPuyigf17dxDlcjCRu5uMjTbV7Ou6e7Tcj5hjOmDwCqZc
R9PGjVLUX90hatz96MdbN9Z70XvbMQv3Y92gyf5wZ9oSuDhRdNPp59hJ/i3RXV4FSPUDKJ9m3+I9
sMOYQ9XF95B/9wOGt4yXzyrPdNSBoNW9iTAfYqnz2yrz7hgN23POG76WGtg9yNibIoJTUBE3yEjZ
5IKbhFVPNgmNdYnOpUjmQxEztFfvJXKnFFmF8l4dtMKorBrSz5amOs59BB5F7kwGnwm1hV7Id5wN
ge2I7zG71g3ZZiRqkNNbOIi2SgzrbK4q1vARx+NoM5nuUaH8GSrQidSj9TxJ4VYbdr/439Y1ezvO
3MIvPRuiMmTNIpddN8cbU3fE/mGk5MX1mC0GMiZzts4aRYtzdnIeZcpra5M4/AOuOlrRQ6Zf6hT1
G0YOyrveOo8jOKGfmg1Z5WC8Kf6cntJbvC/DQHiS2qI0Wweq9X5sg38eHfhiiK6z9LEOlh13FrlA
lx5ut0/SaK2GSzuF57DDYuEMB01wxlyADvVqwXKDPUx+GbOEJKhh5BJYbkHOvSMFKZg6y9m5qkR5
7QTdreaF0xG3Kb1eILu73PM+56K5roGCLeLWE7BhAh6Nf06DL2K96GVu7ZeBa6ZjVNKam3waDvVA
rlIublSUPDajeFmdR65G5Oik+hzmPBR2jS2EiHrnZn0CROocx9n+Ib/7Oq4UOLPw2NozD1oP48sH
s6ZvfAH1rmqupsW/W7zrOEq+lqx6jBlMFVb3yryOyXMFib8HKREPPyAbk757zCsPBQXAOX6qJebv
dTA49MNNFsFXSldeQHujiK/On6MByFaEbjl/LqJ0F2CLylLzMlQdmBOqlektB9rSWd4pn9mRo4hC
VoW5MJv3lepunaRGpJ53Zx6gyyh8dCYeZxqSZCneBUKM1WZgte92wO5KTpBul7OosxODVBRYiNaj
9k779JqSG2xu2+uWRlSnZNn5+dvotYgzlPvThc1eKvXqKfkSi+khZhcX2U8EADzkvEmzBWorYp72
Tx8cn3MlpHkk4PV7QtPQe0zJcv8sZ3xgaXawW1511d5IsX4PKDtL8VRFiGHE/BxZxLkYh7ap1vlr
sKSH0KMy9r2/SVUnO2/2YtL7doofTBW88GMfM0/duCiiVINYcEK7aeWw6gqKfd+fbqMIm95AKc/G
677VHacOql+F4bCtIS8i5U7c76QjOawlNyiwLnUe7sP6Hob/NiQPIuNhS9lzdk13CaBi0amvW7P6
QaEen9miuUODl/jBXczdkmIVw85ntajIV7xpQpg8AiKG8WkO7IQV5cgNJxx9XY3LG1I46vP5mm8+
2sQ3G7tzzniTteVuJkV+kDRzS/CYIaCwnRSca3aNj3ofAlT0y8dCFQec5Zaa33pECmni7dG4sugl
Vz5unxbG+IMi+tJxLnMWXcueSdzAlLg6xwuB4RMMU+iKPlhR3yD8cTkWG/droZkTmLPiyf5r7Xwn
JnlMR/c8Z+5zruy9HOSprtl6ktEK6B/lwb7Q6kn0/Q06iD9VeVs36U893Phg2o983UYi1GG0531y
alCKJGizUtLFMiffL7L/SvpwPwUPSPy2Y5PftNQ2urrMUcmCiIUHU1mY5acAK9csFePQ4q4aySZo
4ufZlNaWguR28i8iEkTGa8A/gqaN6ZXtD5TMZEmji3ZNcROm3b2pjsTIwpE0sXVTlEBCXQQpX2Fo
ji7P71LgNAS+odkah0TjZlz25YLEZRGXZsIWN9gIeeUZH/arHII/8xcQbOqEzKO8azajAvoFE76N
F962k/8wr/bNXv6u0zUni88O+4Umae6aJbjYsX1T2TNWzPnQG0BcPsnY1Xi3igcauqrJWmBCl3dh
CV2vBEnlhdbe9bujqLs7NQFlwJwtorzf04z86wAGCBUDKQygMrr7HjSBmMczOOEhWLajF75WLVbQ
mP1NlXUbZhIo35ZdeFOWyK5D6lWFOQHfSuahi+rrxwilmi5QG6AtdN/k2O4NmQfcVqz7Un+ThcPV
yA4ahr2YM7A1EaHnuDiyiI34ED8MDV1EOkzbppgvhpUQie+fTU9OXHcOy+Ioo+7imvGUu9CZmVmO
Mr20CdLMgTD38LoxePQuIkGfVLK/miQBOfWpt6D6culYGtWPzxy/dzbkqRf4+iouQTIPatYF/dDf
xC85gsV0/h7qYl/P0QaUnGv6Y7FU+wzt1Kw9oq5C2AIumAlnM7b+3rbHfQ1+vZJ88AW7rrg72B7i
l8psCwj8hTnQTJ46Und7Zvw+Md8dHTk+zEtDMJVNV9ZgWKiy9wB0YocBCIxp+NGEUNzfrLSik0Ib
IVAkq2TLR7zXuc/0r9jGq3ESxV/T9eAW3g3ZDPGW6PkIv14PpXYGM75W3TWDTZKjJhpRyVRBrsQF
XHWaOYm7StYQYTeffYsqC/mWpql1SWctNY6NGrbjwhiMzbzGYCtojgryq5cEB/WY7l8DF66OzYXd
RzBvGqyDyFcRSVIzEJnyPbaXkkV3mHzM6Ve3vI3riKgAY+hj9IHnxx/zs7SGbUWRy9WFS69i31jt
Qxdbp3+2WUPpNmQ+w8DdlqiznxydHC1x7/gk9bW6h6ZNgZi4gpSdwSH3uVjDBoloqIYFH0JEByY8
WF+1VY+nssPRF2lkQHIAYu3D2jfVW9CGydZzqdeT12Lxv9y0f89BwmyFrbfBguG3dxp+fqo+XCel
9CrFrW7J+AnCDEVpCP9ksni1gI+cDDFH5zn3fgPkrAgZ1lSA5hr+CFUmKQMDBNmlnUGiKeob0fR3
HSRI1WhEu0MZ7Pv+YsVcYY5nwk1QoPK0CFQdl3WrkvMlSzx4KYsO631J/IibC+eowZ1ETc2pJhB9
hxk6zNQrU/bFlJ1GiuToc/mQhkoxCeE3Vhlxi0irjD8FjLazbRfE3aXCXOgEHsmdWJmtwPtqpgBU
qyHIMc6fREBmhZUN30D7tmPu7zPh7EIHszIDpk1Ig1BqZAP+jz+ucBCtLzxJKwXZB2hbx0cngcdF
/Yu1mUz6MEIMqz/6oLzNausp8ySgHUXPX12Sqb+ksjnmU00V7SMk6Jb5EuLfSvLxxBsr9mlBzeOZ
u7APHtMyhtDhxCMouvQxSpL7QBS7rMCrv/gurXpvsy5BHIDnH9AkQsDJQs4gQsLizIoeJXhA+/BD
lA5OCk+zI3BsNH14XWTgsHpQ9jaBG5PD2NqRCarA9S9lmbIyDQAUKMMdYiPqlWl41Q6sVZP60THy
z/XvSeQAzmhJon/U3WLDHU/915EYW8eH7s8rTx97p4DHZD5NQWQCm+TqUHqQ0dyEL4lqnty0xoYi
zcHLebjcbjpbwegeovKs+7Q4F0N8CAPGyEVAj6VyezqaQl2aGvSK1jGy8W3IvbkxCs5nagPFL3MC
wZY834s5AfShXcDv8bjrW3yKIZPqjTt7w6HlKWrWxCPZfqkhyHYqWVYNenHM5Eqvgf5onGXZzgse
TX9VOZHLJQY97fvSMruwNj9TU3z3DpEcvuho0ZniO4zp7fS5JfX7lC8hgVy5+xuDpWx8ltVDzM7W
7Yoru0EkFjA/bMLmWmQNS/UBGq7OAHRlQQ8tDCdFyEJg475QQv+ovsLBki3IG8RnOSHRnuptWjJ7
a5X87up62rUgIW3J2zTA15oglYiFzMWCeIquyB24Nxna0Yj9u5++405+WoLBwahe0D8RhGYvrLln
Eb9LhADVor7bAkVr5pJUlyLejorirR5T/+jq+FJWLNJ84FnNDHixDfxjzIplO5Y0dK7nPdoQ5tj1
HQTZonUAWJ8x2nKse/sX5caSPzULwqFZgV80enGph5ebcGKm040T7lpBLUSkUKE/ZQ6jdYqfRgdm
bsJ6U1SILEehdiYh1MPiufd6/yt1xnPakkRQLpIoRYwTTvM3xfHfLJgHGOoCXSOeazLaUpQDpdKw
koObjlZrG9jI8SP7I2baYwySntRxtt68qqkdjMvaja4aF9y5sIL3CG7eCJGm8x6zkGbClfEvZ03B
hcWgonuQeE3EOP8It7FAmxAvCDXLCUBFcIHlsb2wEcmpSaLnqePJKM1H6mMzThdyYYUXXFf1U8Z4
yk9HgeSbj8MLGP9Zh4qq+F8Y+Bu3UoD4baKFrZaQNWGV8UVhU3MhyoUri22pClY++fQ2Rs1OArOK
C4uGDe30oBwqm6rHezvWaCq6hmrhIcqqc+ABuu6I4U4zDcpmRD0bVwFapGlvSo+F5pwCnljciwmh
Wzh1ciu9d+2CA4hjkKPxqusOiY2AkJCCohYe70YDASMIzEPv1hfXc+xtsxBmynarC6DYOKyAQ5r+
PG9eWdPeFmEFFDi2Tg5I7WjwzhXvOCcnM6cujx9HvjwwP6GyWi4ODtk12yXYmpgK3rfYn5X62rG8
hUiV++b/d6Lx0p3TulfZwNyoawlLG3pEHtK6a5DV5ZRdzE/xLAwF9i5DbxOEckAP+tAwY8gRz2Bh
Gwh6kXgPpwbv+1oJZb18iTrEndF4EqrGd4r8vVVMvUTbP+QCs0/nUKwU7QKTCVwPoivhVe9eotii
GYWpLtO0US3UL0KH5qU/ubpzt6XFyd7gqpNzTCI2oxerRHozhR9ph0jR2CWreuk1aECux4VAECeM
GMtbEOeQIKsRF6INrXt9Hwmh3/qowDq/fejQ+8BZYrPkRdVbGbdswVwGdMldG9i/LAcew7YlYDHa
E+2LeD+aCvSguOh8n9M9ECgH40AdNZucqiOHLCuIdtDtcMVziVkxwZDWrUQd40DBgAs4pyXq5jEK
tygAnnO7v4hegi0iEoSz+spD/Euz9lbymLIdyzaJJuuj7ux2Z9vEDPf6R46kFsxOQ88HjpftW7Np
mRc3ljzyxLEpM3zVYwOGfGTvn6eKtQOGJqeydlUW8O89gYYP3VszE2cUtd/IapmsdnAcM0i5SZW9
jA5TWsvHYyjpnwIVI+llNjTy+DCjefDyMt+OmF8pwKvNNGEsitJBsY0Qj2BEq0DbG9lGOQHFzBVL
smlRLKKkThnUN05NvKWIAEgs4w6P4RwX9rYffmQZUwR645vklGo6ODYDex7Zeo8lIv/RLQGVz6O/
m/sKFkJ4r0ywBowv0AZGttU5ko2ks99Sl8rIE1OGEBpl3oCilrp72Tll/4ZxLvNSqA++unfrzuMg
Q76UJcHZH9j+xqzGhiVrN3xJMWWPN6nNSNuREt+2I8Fs5VfEMGA2ZKE1Wt21ceRPvLB/GOWvNXc2
+1bD9D9nTOb58ljnp2KCIN9337WFQGWJVsY+ncpgvyF+XdgDyig/WH74SsEANU7zTfQKwnIt/Syy
OWK4h5xprqMb3d7ndrNmgACGSgZ8Q9NonmrYA17GphsXObFDTrpsHpY+y/F8xtgIPWS0UifPMnTV
0XeZWeox8g9pl7PUGvFARI13irlSLxbUuLxI391S3s2tTdx185N0XJlW5vB79F+6qiXftAXqiH6u
SzFf2vJOVTGfhs2cZjCw1YIQohQt66gqzFWOIiITm4StWYgspWYeCArTVIpYX7gCYm44DojNDBcG
bFl3nhzvuYsLQDwe3l5d2uVaK/K9YQOfDl2Nf9HgSZ+rjyBdQxgL9gwOHgqIu4zTbfXgOvUre5fZ
p5yzUjg8YysZKMb3eejGuAbEkxMz72wyc5OMIbEysevtxim7ztqesVWob53M4MWi7lKavUPedsAz
hoEgGObTtf1BFoXeVL5T81waXFVT+4N5EXXsgtXIjt1dFiT9VZz793Xff1ZjxqQN9d6hQ9YwDj5d
mfHvggAJ8VRV2KJoQ6I8FId4oIKzmbbVHOpeRYZvn6p1tmERvtqH6zUK+M5E+kUOyU/g9vPebi9L
hkVooFD+57NgpsMBNNVLnkiGAcVAM9n219ZS3xorwN3qZuHWSQlki6GLdHSIaVwwI5owNbkdE4Ys
QoM7X/luT2KPiJi3hPZtZlPAuwreakkD3eaoIzEHxrpktaeGI2k428y1ILkI+t7BIVZ5Sjc1Mu2N
MO6XcQfWpBgNooU200rdXd2NV+DaP50kwmjdsoLKyoj5MBcK1iHPpf3sVylcS/aAp2obeKD/FHvo
u3US/gu7EEtgvRRbx9qVwfw2Jl9WU7yXVvPepwwL4ggnS6W7tzBRmNt6Pn7Vec9CPqUldG9or8QF
BpxHU78TmfO3ULryGHMjpFa7SUg77Q0Mw6x3I6Q0xSHX1bHoOkiHuAywflYWHjg7EvuZLGksj/+6
BPpGfF1PLdxW2Jzrv58qykRkhoR2XKY1GK/3mJRnCPO2oKXjCJpvV1undFVaJKs2OYlx68i1vl6Y
KterwX3oug8i178DNEz2Ep7FmG+nQbbo1ShGGK9sh5EIy7CiQp4n8WgUC3JS3JkdfHsyFMC1eHVF
9OUXhljCmVDKRCMBYiAJF4NoW72WvMwRWTKROxCI2y50P1BSftVL8+jbwz5lvrTJp3vLHVd1ZAca
sHotDQiDhL1WpxZkA/naBxoM0q4gr7uHmaL7wwC4AXVJN4GbLFKcJP60jxQsj1lbxIYPLGADUEuD
cyHJbQJR2aS0fslIC+0krIu7tIe2JpCaeCcnrQOcKGWxKy3e3iDF15yF3lFY3CLT5BjSZ9UxHEIE
17aLTyoM90uNMw7R15spyq+kYt60tCxJkEy+hlWH5cw7WCYl7DOMWHkwc9RlfPz/v+u12hHz/FAV
9pOrnCc2GN8Y1M+DpLJ2XNrCovy/SzomScnbzC5yXPPdHRiVdvqnBv+2ax5TBgUAaviSzcv41ljL
b+miirGxKMbZs5nofby2f65cHN0lZVm3sAvK7p3GIx0w/6hIdgybahstMAFKJgRDIdGURPLQQ5Qt
+N3/+etPdi3oUDa3ycw2hHCMhWHRSlrJsm0tLPpbZzqEFjEDrosFL43QHNg2pxW/innVV5d43wVq
Vq2Tt6SIINc+ygkfp+fn/jaSyO4qjXuyRmbIxcXyl2UnR0E7hGrbJN2Hj72sTPAPNy6yzMQfv6fa
eu6iNDlUr0OcGrLXLngBPv1kocXsgLQ0rA2SihGUSiaYilH2S4qHs6pmHE3vwwz9hZ71mCGAROKU
eZR/m2HA2glA4+yNo9oBeAULFHgExNsVyb0X7IS/Y5/ca8++6rMBczcFTCWhFThD5+FERjSUmUjt
Cp+rJdn1PqmXAWaEOo6OTUTjUk9hsZOSiztYv1K9fMK3e+vEU7ctRj6zKOyf3REB2RJ825Z02G5B
HOeskvNHr/CSSux6G9XzI7l9clBQxY2b0VzOgyjOzdS/FdFzobyrrCw3OTq12U+57UzOGBBTeMUO
NC+rebc0dOK5qf+GNngT6tjG7h2v6JwpDIrGR9gGoZj5td5Xs6H0GBjRTJn4dUkjjXv2e0tUXelo
XqeQ4NCsMTi6AeKobIKavlAMDq4y2yCmSHZHiu1ExeyjzLaBa+oF/ls7edBUXa/aciMZ1vsOe0yu
LvZ6nLndOG9cXhLzYaV2RNE/SZshJrvOZwXNhyiUmT3HquST+VsfMhxpTTWxn26jTTFqvvH9bG0b
evalFjHyhenHsTjrWkUzZJb56NcgH9uAb9tQ0/l7PivOITnLnNrD6LD5p+y85k+/VmBiXyfWix1R
B5ZJTSsj3GMvp5XSgaojJp6G1Uy6YbKMc1lUf0uLmKMoBM287J78DDkRgoFjZdzriEMdxyTvTBPz
zvlujtWv2C3Et4AQnSB01iGD8xyMT8FEtGl0eKhhYJoa51Qu9waag5vYd6WHULyOLXhJhrDKoYeT
UsOSrW12L72cd6YlLZZaUOhyFyR1jLDwI++eF0nZn2UujjkH6IGLZRU3KM+aZIdaFkD1OygaZVsh
WOCZrr3qShhCnnuF9sjqghOt9VYVfB1zj1nIlMIrShQTo6lnW8QoDk/EinxTIQLGcp5eQicIrmqa
/SBlPs2IPF1QuvpY6buhTK+70XroOccOmWk+3YZ1mwj4faU/VGfDOr9LXT4vu6JiFfOjCqrqFJng
3AzVKrC+LSs7uNIsMDeyEuc54ayqE9UeqQ+PVksmtCoZ8tqxRatAClSuoNPK2Qv2S8fx5ebmPbLR
tvpBk/yLqjBkgI8NDeHvTqY8HtqBdlwNsDsmvpmsvOxbeAfp1pQYztqICItq+llqSr0+bu4GC1NT
xlqzCsl6rIibKTP0eHrouytvkPfhPFaPJWI0lvgDK6wbeh3I+jY45DjB5dEfOPHnnV0SKrbU78y2
KLPckJkNJfq8YPO0c/yMXPhEF7b/UNzwidaPjKFC+tnwXcbiRs78qkQKGuU22FSIFDbYZ46MJHG0
7seE0AxjNwOyEoZFS23QcUlSLTMadJMkR0f6APqE/d4lroWyYLha4va3XLUL6SlI6TTLHNRvoFdQ
50SV5P6LK4dqZo6hEtTjLuapdLNT5vP3oQNLHCZHu0PPz/lFlmiTea8CpeZg8ZjZWs7sa4c/5jkL
Gi6wjxy1JaLoqLj0ZOuGk9gXdXXsC/dnqRZiAQtO+MjaqSx4sAtSXDyzohoT+3vqASVVk3s9CeS+
ovyNVT1tjIGP7GI6dAA9SqFZ/MyIYRM64kZUOVm39aGWIdLYrGPpWepzDgYEjDKOmjoInqSsmkPm
mS2cEnXsqJARjER/GU/ablHvbtqWRzVm60umTabVuq+Vy2p08tJD1bvkgxPwgLTLcrZdUpBT61rF
0fURuzW9yTc1ALaQsTHJvpTKc/iNsaocBdScMP/mWwUibBk5+8tlMysP+LzEBKfo9sQ0objvCh76
jsOl7VDw82QTBTTi9zA0zJY0KG1pVmBYo3GLC9AdGdOUf2FLDeOWM4EASdZh+673cdZ/2AO9kR6T
lyUZ26MmlksyO+kChrQ6rq8LfHRJg0xWLcgK5nmeNlNDYk5mPeWG6U3YNe6Ru4d9oCh3iujwtkiX
a+0JXPNquYL3ssNNQS5qGX2n4YtpIFD7NtqNWmV3So9PxRxCsaoc1i+oecuAc2kpV3lmXnzWor0e
NRsZUfC1aZwUHEp5n+Ro2p1otdIn7nPvpwfjzi9D6X8Xgn4pzlBkeoadPSymgbCaKeWLyQ6kWMDW
SZa5CZIB1E9/dgwpvXBJYAmQdESRWa12g96mLOoOKnrnyOw3gtYLKw3DqaHMNlHYvkvD/e1KjvpO
+G9Jb4tzE6DHczoU89r55K7aGw+Ap/RgCGRJjZYKyVxuJe+NovLKxr0bdtW2iraTRD7p08ZWLYU2
4bghN1k0EX+TQN9SwBWtln1BEgJvX+8WHDF7jzU+SahnnQ/zcaEL2/Bfn2SJCLPgPIHtIf+QIeYj
IJb/2DuzHbmRbMv+SiKf2/KSZhyMF7cKaIXPU8yaXogIKcR5nvn1vRjKqpKUWcrui35poPPBkQEP
BZ100oZz9l57yFGCjy365emxcvxuG/OsvtFdtU9sn1qgx+4Xt+RN7jqPZuq0a3tO6DmG1joM4MZ0
gvBVF+F6G8zx2oPPMYY++EfHorsXdHdJigoVC8ZYTFAx3c+jogTbeMWmtjFtTIH/MIY2SUspE43V
hS+lbGzqleIwBD4x9DEGGWINw9pntp4ofiQj0ZuSlTW0erZydUfZ0buTGdtSv025+iFKn96Zqm01
nnzPHZjRDRD4liaILdPrrlq6eHXqb6eZwtmU46nQSVbtfGPdF9N58vD0Fbm1d2Q37AGdXPfG23bO
SUHvc4T4BRMIZixKAG6xARVklzxRNUGdDeFUIA8+jQBsq7T6QoMxXqtA7OxBwgD2qK2yH7J27B1w
ZlMsjiL71m0gL5SYAPDXo6ecrkOrcg6oKPv9PNUvMaoPWKapWE0De7vQfKQCW6OwbBkRWAv3rU2W
obHyp4jECydcl0OLfp0cYiVcn99Jb+ai7TcRym4XcFPrcT0RjxFpMeRrFZrvsrDM13Qdhet4BPk1
dyMRaw2EGVIxSMZ2UaHOafsSseo5mG5/K0jpWNWp9z7x/eegqeOTasmKCNzQ30eihICCUC61CETD
T4eKr2CEDyW1T8cMNnNaUBrq2aA36Se0C+BJpQTfYI3VztHe52Rw9jGPI+NScz2QVdMZKThPgY6e
Foe76rxjZnEMqe1jqKGa2FOk6DC6QI+EAf5trsU6zJIHPUlg9RNI6iL8VPfI+vKkBzvG054atgdE
fNw79TG0huBmnHFnz6xmEeKlzFPkBAUJ/eYAJ0xW5NfWYGSrMaRw6eMHONRji3+QGUxSycLKNwFN
QL02wEjYuj1Q77a0dq7us5WNgiu14D9I6QMdyilSU5twXCitTlljKqUhiiMq+eCYLCKsTg4rx23G
jcqK9/WnaPa2gcLD0uDS7ftynU13sxdFa42wfCW5mjqBqRBE5MUFebSaS+RLTMhPPPdPBIclrKrH
l8myyG8S+INm+sueKcpTKFikCogQCQ2gRM6XvHZX7ac6tdXGdpoHK85PM/7OuaO1jp2J/iDJYtaz
iU10rZsEKrcY76b5rBv2i0U1A79LETON6K1NAIxFYKp7j129FRLqYMf2KenYYEbWcG4FRFy1SLIn
Gxk128qWjGfWih2SNkqYrrxauCFCfs6WyjZGPTA76XOMGxyxAzg6Jv5FeYxSNESb6bVUYfIY+VXj
KGfHTiP0cHd5TTUfGOV3sUtLlfooFTE7v22kOlezYvk5oMRY9jApCkwscmzli0rOqxCWqmWON3iv
Pli2WzAGhnjL7RLyXY1mcIDt7nFhiqbfZ7458UzfpB2S91lgoGl9C26qj0y9BWa6yMSMuPaBBY6b
KnFaBKThAY0rOGe/oKBualwDQw3uHQW3FxDWYyF573yuW2YmOU75GmZobIJehCSY2AwPKOYIo4mK
ZhPXDB/D3FCZ0BnDhU//E5/dRtXop6qKimcbshCFTYvwk210OQ7kB6ISc8062E5l+5hUEJqwe/ar
rOb/hkY+1vRNwqbJ172bXwTAuFUdryskaitk1RFiC6ajyMuakxFuyB8OTj10aUauGkVjByWtprQj
om0ZMPp4Tjbs4rC9tnqXYSp3UE46+sEPMkTsLaWRrgLbMtXjKZHuvHMMmrs4kcWbX3/5j7//1398
Gv8zeCluipRGY978/b/4+RNmwjoKkB1+/+Pfd+u79eu/+Odv/PAL25fi8pS9ND/9pfP95uHHX1g+
xj//KIf9/WOtntqn735YM4W00233ArfqpenS9vUDcALLb/7vvvnLy+tfeZjKl7/9+mnZVix/LYiK
/Nff39p//tuvpv16gb5en+XP//7ecoJ/+/V/5nBh0/Tpx3/x8tS0f/tVOPI3T1rKYSaS+AqRmv76
y/Dy9S31myU9RX/K1Nz6hjJ//YWZrg05pP7N9mzb8RyTkXN579dfmqL7/S3TNhzT40Ur21P613+c
+nff3b++y1/yDnVblLfN336VnEv59SteTs22tSO1o21LE5VjGUpr3v/0dBflAb9t/g+jnA0q8ZUD
HoQ9kFltCoB3M71qT94ZZzt4CoTaSvYvGR5H/GYCucjgoQVvE7JlxdpCGOUOqJXS3UCbjvuWxoqt
gN7jUurJE/3m2v7++b/9vO4fPq7SjmdZ2rCV4ShXfv9xhYEW25U+LR3nM+kVC6fI9C+0h+DPJV9v
9O/u878+FjRHh6xXWsvGD8cqvHYMOm1RQNuXZJXVBUGCsDkRQdnG/ufnxV3ww9egtKeVaVBjlB5T
7ffHGltvUA2bvBWtj3Ub+9jb7hNvvxggRfwun2Y0WNlfnJ/zx2Nya1nGcmCOqH84PyN12WbGwBnn
8TOtS59iTZs/juHNz0/tj18ZB3FMljqsp+Uf7rCwzuwqzoS1iq2TByEYvpmazm5/ytDc/sWhlq//
+7t5OZYtDdsxkCjby2f55m4GLJ5miHgQk5ZA7KxTArKXcGKzWA2yxKZB3e6RjgF15wcJab87Zu6w
yu32qqmf3fqdxqNXWETLPbfDA95VK0NEAUNcPzf5oiWhfpUfM5J9Br4PGAETZn5tQt5bk0cyovN/
rijzZ1/Yfy4oZmLbyHNCfxLctq4LfojWafOFHfdqodm1MsJqHW9QPmGvAwp+FP0j+3n3sQ0GDAVH
uuYsfB4kU2VfAxkUn8wXzKwrkW9cR+77zoDejce/eY6Ib/z5lTQZYP5wJW1WHxYXkzHCXW6eb64k
RWYQAo1prZC637eVv2vgf5Xc/coN6JMEO+X7K2/EGjsxHw27gq5D3ll/8THkH+9R2+UTmNpk7uab
/eEeFaFX0paaIBsW2FGgJmfztl7WRAgqjb6802HxKUzBIVC06VAqhnXx3mcj9Ma0vlhNQ2aBHt92
S+gMSlizCu+ycfo4wCWaTXPtxgH5Y5hu9HOPK/K/cwW/+eiM7t9ewTIWc9t4s4UxlUSSDKQ+zSCX
TkuzCexmY7NyClw29B3h4haF2mHXtquff4Y/jirfX73lcfnmS0R2oyua4tiVR0TrrJyr+smg+20h
vQmibl8KsWpIn/75Uf/sgbeV8qRt0A02zR9uHZjDM0r9HpOOiQrSshDVwkqrBBETU0RYcZZd//yA
f5zDOE1HS42UhoHGWy7DN6c5GYFR2VHFaSYBMRlvDVawIusPPz/Kn57WP4+ijR9uxXCwbIAJNLRs
eEnBixV9KvzrDApY/Ben82cHchR1DOYDz3D1D6fjTI4zDSmnE+vHDLPoEFaUND0CpZ/ZYW9+flYW
1+bHEZN51DBYikjPtH84WOtlhJ33yO+H+tOACWyO3v78AMpYlhA/OYTzw4WrUP02KuF8EgfyIbEO
1tS9xrD7HZVzNhhNFm7DEk9qRyk0nDZ1AhUfL3VOMq6kxEt+K9sLcjf9de87xGqNu1JZpLh0B9Vo
GBfT/WCQUexGJ1e6sBOLN2iIutIjx6Dcd/AVuvTBbRnii+LjHOL5T+KHNPky5sYe1zuKyn5Be4Tu
psMcIYFx4QlZNy2SYUSOAhFQGdrrWYFbvbdKOvySjsEcrOh8Lb1PRH52ps+WC2qvKUhmbC7sZI5N
5q+roVmH2PdKwgQ6v7mVegKbhi8VM0lkfQzIRqPksTG8ZGfE8anNES7HHSJg3IE5jv5Yb0qE6goI
DxmCOzHkx1QSsJB2h2LSmyjjY1fjjuD5w4x70OcQcdpct5REa5tSsHmLTnE3N+4qwA4p0wxnPK08
420BAqEkaUW9ZNAvIxjrHuwjg7aqPVWraVFLQ16zKmSyuAToJ92R3LrJpo++i4m089d50SDUA1Nj
5vu6prDLrjCDejijag4zgyryNgjLY2nQ5Aj0lvv4aszqtW7jtR709ey5u9qp137jbKM5WdOo3WP8
vKMsQS0Hp00EmVKuz53Krivt7YSqVk5NvIWZbwRq4sStMFgQqoU0Kh7rxxzOugfpul3ScWASuuH1
tJThsltJpMJ43Uz3U9GtsuGCImtCMSdQNdDuQ55QU+y1a3OXy2CFq8aHbhfRUTbCx560HmfXNxfw
jq1NCR/xl0NBxcJDJbpTPsZAsNd9DPZh/FjiyhV9sjYS5EPmfcVSp4zBy4CeBovqXNmEdHabFhX9
AqznuC6dgqYa9naWnktR7z3d3Cpz3BtV9EGJ4MqGNa+9ekG57ySk/sgl75GnAClTKJIvbeHcjU14
Y/cfqaFdVZiqgBNbiALzaOfgfaopoflqyXXbTqel/pfPHmEQNN0yc9VDQc5zZ9f0cqMbQmMwpjto
rBURmBXhCIoc0KYYCUskKwvmS5zHHyznma/qFJXxTVhws5r1xgw/C2N409JlXdo+TZoiy5tOg8rv
el1tJ/A+8RgchqIj16u9igt9cEJnZ1v1+zShW46BVRbemhSotc4gRVT1Yams1wUQp3Ci3Re0uxyg
v4WWbXF/0d915+nB0f6N7d1X8/uZdKgCIrPtv7Nt+4oaHpdYA+ACAB2CvHWbja7GLZX6RJGAHB2K
7nOc/L4l/rc7BXMZwv4wxDH5sL1DwOpZP4yihqscn94NU16V3+UYf2p0LQHBMN5ybQXMLCZgJPMP
lb77+fD6Zwsk519H/nGB1KuYakGCxm3R4xcgMgL7LgBdkIXBX0zrfzbLfnukH9YzriyCdk45UpFW
a4VVr0IHWzvhf2dC+uaEflizTCJCAhBi8Q2qJ388evov5qM/u2B8HY6F6t9iUfnDhlfQ+rRKG+cM
EtOSWGGIZ/4hqv5i5eX82STu2miXTSZW9qo/THpjV0JUcNhcGfO0cURJg1VscNyyMG0/gsa6ilFc
uM5IzMCIoB4F6wjbioX/RNXPA/gSQMPRPH1uDi4Cc3ArPvUVKctzjXdjjVfkkMlmZSQtqGs8vrGx
lgRcywIcbx5SVgd3an+YcOH0PS6nriGAd4brjaAozdlCGG8c6zL6ExCxBxyOBsX3IRph6NJrHJY2
ir2pWati1RLlu4bdVJA857EEnEMoAjufBjz/0J08hxxPinXaoxpA/hHmoJJ04qpMvq6+/n/V6d9V
naTJUo263L8pO90/5b+cn+ooL74tPL3+o6+VJ1P+ZrNt0p6lKCosD+4/Ck+8YxmWbfAf+0RPeTzp
v9edLPWbx+hlai2VxFOzlIN+rzvxlvb4U1raHgoCbAv/J3Wn1/3jv0ZMlw+qPc92TMeyLVe53vL8
fLNmb2M7p6eGrtErWNNgSznGCemJzvNsg2xyG2h64N2zmKQLL+lP8fQi6IC7OQHDo0PUXNYGG9Hb
22CA8YVMGf1duXmoA0XRKUP4wWqkfnErnm6vfAdj8FPljvUumQmWgqyfIVR1bWo6qFfQFhSfsuBp
cKpPoVcRmZXcswCy6DBAVGjm+tTSXGeGHNlEAgJZRBKVjb1mSSgjLlOtZCbX7iL9VZg6nMWHbLhf
XCIbEOJmeC+jYwE/bnSmTWJHZObVLiaRjHlbmDvAvkF2Rg7/xanYQqekNVJF3kzNxRu6o6xpZjo0
ujJFy84ubx1fEvFlfB2t/u8+XO+iJCpfPkdPP5ZsuUP/WbH9+/8jNV0pGZB/8nT1T+nzU/35u2dr
+Sdfny1l/GYrV6Ol1sz3tEG4e78WdU3jN4sdrQu7E5u8Zs3xz2dLL28ZmqIueztPubzz+6PlWr/x
I3OSNI3XN/7x1N98fWK+Vt//vKCrl2n4Xw8WfxxRos0nU5rn2FA/Vi0NH7+SX1R415YckYwggNcX
0x5ndDlBlq8nHVLzMHdmw26DhQPP6SXLhuI6gb+wd7wKWWNhWdtUdc0FVu07mRGFhtzn3Pn6fRii
D8mUD/hvmiB4px1Q724ybueGuKQeeVakKp/oAwy6QR+Slu06BeXaAbsfxba496IbexDA/mZ0yZnW
i405qsW+Eh9dmRUXM5/cowBeYrBbvfXh/IouDtdmFiB2R2L7kCf2oS1onet2V1jtOegQlURZbx7C
IFFXtWB5r/BU3JAmQa6uh/A7C5G++1aMtBQkEc5suQ8LVFFF5lKxljYmjDBRqJKa31/otzFJduHe
9D1IiD4E6U7CTqjjJcxDAW8TmNI2FbvKY2wlNYkWCT2dWFEUkzr4i0WeWm61775VOorcOhadBFtR
UXl9/5vhUlNEhcXWGutI489pRrPYaxcZUafNxyUq3Tqg0tfvZ8i0W9tDojN6RrH1x8W1T/t07MPH
ZsnkabRs3tzFyF9vC3s0bm2CqrBa9IC0Q/PoV1ZwH3kO+Tz5GB56BfZvImPU6u3xDiu82M/5yNdF
8M6qRXAYGXq8MeBZKNU/+wzAtYHGD4LKQZfUS+gDsOTIOr0PYs0Sou4wnraGeovcwIWK0zhEgLs4
XfPFHOrFJ9Oti0vmIkBOBDbGIe/Urc8+s+usm2TRH+J8vOnHXK69bCICslk4OEgCbyBCPGqntq4h
9FJKYPc3e0m9yydwwVeFtD5WTXqN+m04jV0MmqVX8h6Yj2n65TbXBZRJa2Ln39howmtlYE+3OE1n
qdMNRAgfKyMbN87w2IYuu+yWqNkSPfTosuJPrda9xRyN28Wx83tYBc9lihqJtA22VFPRImdyFbnW
WI0dBdNeYowSLXxssyg3uNQXLyGT2ITk4KByaj04Mmzs1woJ7HKhyb7Ib5qK8j/cJNBapuYbpfrq
nPuRYn2NXrAApoJAmla3Kt+rDKl0OCYfFHLeVeR38YrqCPEt9hBezkvYGkbXbCo2FXhNejnNsJ2X
6z7Gk3sVoARb1W71QZRsRb0myFat3ehDGEYJ1kqZMV3iWTuWWApSJim3i6EBBqFcj+5D6kKCrIRc
UsHh83pJdQThgYbC7p/qjiTY0cIz0whRUpDsz+DA3CNNh6zXxrGU/Zc5E3rbGSNpRaPfb3wTm5/t
Rf6GPSUJf61+mZNUkQ/mMKmGiCqq8sPsYU8b2ry4NXK9ZvCL1wCqisvQ9ggFxNys6cijAGG3iX+x
f0hrEsUT8nBV5s0nGlhUJDLiSHC7BVU37uSgFNW2aHrvFhbIsti/rRIPg8ryR6n2QuWQuGuQOnV7
Y9E080kJMHFL8HaRDwrTfI/o+K2T8LdQ0qrHZd+08n0cK5U+Wkbqn0eQoG8qdIH9SKrr6wu+JCAA
Ju35cfZJ70CO/jHy3SuvTS7uXDYPZbgEx4qw2yU0ba6COjW3PYb2C7YUIlB8t8ZpX69z7oIPTSvg
MHvHcsSIZ2dUKRwdRZfQAT0fQLOVw/DiLFCHwa277Yhn/GTjoOWpIAYrGSGo5dqx35Ggc086KHHl
4W0tMN7PjW+gxrBUdxXFMfxLEaZHjfsdQHT3aOOHK8rsJEJrPCFvogtdLHoJn6hVL/eMk0PXerEu
Y8jf9xY2fPi5zV29eJUkOJlsps7mNykhvmVfnLEzNlfziDkiJAOADGXuULI5DpjnVgP91uu6sjIQ
/cMdafK7IZHdPadk7mSEsD2yaLAXJd4F5VMOy0sXH6UbLWrnoy1q+5xo4gHd5f+qXR/0A8xtYhX6
cXDupceNjm67OBv4Y2rxRYQuE1XRkFxjjVx2rjUgakf6aBzn+KYvZnnQWQvvXs/HennxQQFtrCZ9
CivTPiL6Ik+0SwICqxG3dlVTbV4vyAhqpssUAiI19H+1i9Y/7EBpktoOO1wKyB7LEI8twPcrbJXl
OphmoNcWyFNTKPfch35JBhNqCNutMzRO4jGG8H+r0PTfxo7/jqmS3B3yrohKs40zcIHpHO4buYSx
pgu/wGeSgyfzpcpjvSuR4FxsG0haP+tXie549tm4u5jQKPXkJTowLc51OJHzVsr5jeocSnJO21HU
TJpDZ4O8jy3INBgTD1JotLFRLQn/Mcetb5UgsKU8+yVVm4SN5VWpNGnVXf1eNwbl0MK+3YdZWu/S
gCeiVlF4z/OUbEU8A9awaurAkPOTwtSHMXX30hfyOm5D4ySMCMxyFncbFgkY5aq8XqlPgkbTecp9
78jNj7Bq4ivUuFQVCrxVm2URDgA3YLXuNHfRAD3LhhPS+Ix3KiLOPnuslW3ukTx+8ED5vUdBTcSE
F+OADxRYuMpK10wqwA7dPn2Q03WThPG1Hzd4gJH9wUd04ptA+MjZoKe2YXg2m7FdoRygquyh7wbf
BBRAw9Dk3o3Pdja8FW0VHytfQSujBEQFDg124zuPsGXai1VZDZmc/MXYCZ75DAho4UcdKYBcEhnG
x1zkI8E1dXlV+8RqFhgBHEffyDpXj9GSiiuKAdHLlISbdFm09Y7KNqmk4+5E07Syve4t3p1951Y2
MXAIWKWEZWaaVrMb/SLdYMne590QoxZfwuOsgrCtuleQvbReGS5WfONgGK16CFAdb0ML7kvGRot6
xfC59/vwkor+OsvxWQxWad1YWUaGyRSLY5RNxiEI1Hn2SNYKAI4/OiK5rbRgNqmiZ1+p/ZhQ4IDH
cM69QN+ZbuSvk6mjGAqq3U1ysQf/4W/DOHlQRO+evRaZ0zS1x9irQAwBfwXqTbZB5Mv95FDUpfN0
dIfZPKJ23HK/VQhADWDUAdV4s8UyJBA7XwfmwkMxeX50Ni8bOUxFypqTs728zNU+bhcBWmwY29YO
1UPbbZFeoCiY3fEQAR5BU0XHIGXpfj2V1FAYa1IKNvd14Y/3TZmhK7YEZJkaIqndsBdOMe5clZmw
L9Oo8FHZzngjkUBR/ZzGQ4B0bSMm811YpN4eKBaDQUYn20qHCCh3at8bc3kX1nFziFOSN5SeH+qi
hsYZIWmipEnDFVnmdRYtME7Xe+NaBLejMdQPuC+yDnqaS5BP5lrFxUHS28/9O2eSw8fOwyyZ5hh8
LFZeN1XfbqLK3rh1fDPaY/05BShTnwaX3gIxOd55YjPwpnQgFDl0dTd+73drYbJhycksOuKZUtvC
zvVlMme9FhZsAoeUGpXr+BLJnOk9yr2dD1XiarAqubLNSq5bRRwXkZjwJ+Ku+pBlttiWfdackwZF
a50XzqpURnJivZecMkYQo/KPKucAjRPjokf2cwrmJCKfB8t5CcJwPQ8yPBm2SUMqA8G9dkydHTHv
ZaSv0OsfHKLnnWUPgwYMeBu6wEY7j6PfSYp1QXCb9tUeJaxYFdhliV8DLoXey7txxWFucRGWqnaf
E4zConDVEV4B+OC65HMW83wu0nGNdZUmUhydsfvNb5qgEw99xgrX8RiZWsihVUc3Ssxhcy2y+m3r
eZTGB91eTUaNZA4i4JtcLo7VymgefZKRmr78AjSt2NWeZ5BYOIFsEsitfQ+lcecnXwAmGlfBkKWQ
CrPbwu9CfK/+1oYodQzmfV2D5nDQd0gMU5G3TbIUCRor7pPHfYDbcfoUt7Th8/IjPQmXoBEPbKeO
1RtDQFiCx4aU3SEVE8TfRS9ZEK/P1ZC/lUVknmTIIywn7WAdGwBIiYhxK22ew8hwN6OqzVPHyHPq
48WmV5Df1oDDqXTgHAwcaJskbj4Gsrwdp04QW6FhL7cjN5qOunXVEPP1+kL0wchEcuP7kKlbNuhb
c7BzxFAhpn2RvTUDpOvRSL8ehA7Cz8I3nhlD8F1Z4XXrPRdutyx/jHXVEm+c9hkwLnv0Nq83VouT
ybIPQPL0ga4ujJzXi1UCVfFVYBzR/RC2mTnn2Lf8QwaC41j19vVYdu6p8Pp7kEPesWlGsUc/3nvp
dMCvJw/18tL7Ck2WvYCyphx5SxBBgwee63fkP3kIuw5ZXTXrorM0LiMP1oM5Y2uEcecD97AwwbyJ
UZ/sqW94p1xAl0p6Nv9V3ctrmkTr3qlfVJi1u3icoIIEcIK58eDU5CbmqTqE2SGq0Fv1wAmObD9X
iwruPDcW5tYJxC1T2jopaBJGy0ttouSH/H/JK3BhGWDrFRahj9HAxFCysSBIwHvvAWnxjO0QivDY
tRbMy2xko4D2TKJ534wTz2hjmDe1MIiiG0LzXGj3TqQhaADsKTeFMKxNMmKaTt/w5DCEyyk66ZFm
qvQslO5iaKZ9mCpA1csLYm72eeFwnY/RsR8qpJ65PpT4IPHoA9yA2Bywc00CsqyntIXnl2S0alvg
Dq3TsE7QENTLWMvT68uQe3pjOdWNqOXV0EHIw0FBH7oq8BCk4yQpwZDSyLi+TevJ61djlF5KF/Nh
7k3i0EagCak77QI0Skaf9mejN7PrfJq2fo8vrplt9MZhKYC7IgbPJ6c5y+6t0w7NGUDiw9S04y4s
sW5pbZFIg/sVrWm7RmCPWDu0xJripN83MxNS4Z4FmSFlExa7Tlk4X+eKFl3ZNNMVbnuoYcN4bq0J
D7GJ4OFfq3AfTXZeFPOVQRTzTgmV3edlc6oFoUhtm18KN252bdnIu2Bkig2r+DErhuu6TsSxqqH0
vO44IGBjbmSmnvtJH6upvMzEKu50/4lwqO4SbnUROR+q8EOKnX8t8e+t+yAOHp3pYufpxS1dAkDD
vDor2Lk4XjfpMp2pzstAU60D0wyuRNblV/OyBwsTHC7xND0lUuMRwyGSx1ScfSfhNpDOuqBa/RYZ
7I2jJ3VjbHGbjWfYOuNZgk8Oias5OOXcnQyryslEHhkuTTO6pWKSZP2wHxQOzHLo83tgZtXOoL5G
mRltURBM5Fy0zVFrZe0sN9lZ2ELPRpxmZ2NqnxNiD/Hh9RBN5Iz1Q5R0XuvcWlc14YtRYRPzgbOb
7PUY6KgnUaglLfFTywBHAmy0R/aMXdzWJ7sQtFVDJqtgJL6dVeAbyy7cQ+vi6iZ7AR8m20Iy2+vu
ksZVBgC2T9dO7FqnMULb3OEk+Tpwvv7xIocEAhQHmptkJajbEOE41sNDNJmGcQXuDQYoEs0LsL0s
CINrIR364fkSb8lqNyE869wi3TqzLP+smg5ClGx71p4YR98Q/nLAzN7tvOq5qSv2el1QkC0eAAt/
/fMNJjyUXo55Yxi4PKZWZaQep4BVEtpUBbwfdF1ZMZ98+rvHFMCGU4e4LUBxlfCDz4ShDCcQxxgq
iQ9YXqySKSvQ83ksCjIQu7zesNIDHSmS9pSVsL7r3Gm2Vhnd9c4gjlYLWy0a4R2/DmmSVsVV2ybo
FRxOUTEIbMLJCEEmQRIyLeM+FWO3aqc63Gax+dSD22ZUtVHqLy/Cz9k9MLyWJgkkyncnMggSaVwE
wnNCzQgvoNT5sTVjxG1hH0BSRRbu0OOjE64YWpaX1//rvZ6svMKFYoMzbZN2VEhiMwrPuRvIddfw
Borf5Jq0a/jHOVJL7KhnpXlGdT9G167LEqLhYS1i91Il00iWT3RtvE8h5L9vZ8M4Br03UOJ4CCou
f9sHxi37JgO57+Stpsh5N6kivPdLGZH8aO9mCxx2aWCsWaAR56aGC67wWcasyq6Nps6vWZYem3o8
1JYazrnd1Leq94dVG9LYmFzjxtOxuQXO89yFef8i2aEeNI2YiFan1Km3FU34kLejeROY/o3AqLIS
aETw8hre2SpZL7KDPaQ5f7xO8XrVqcSKzXqrMoQ85NUo94H9PGEtAf4Ly/RKpTylWVFR5OrVuzTB
tGczK2EBGLsre1lumCBnz7MAQ1qmcDTDiUCPKXa3QzHXt31tJjfZUB3KlDiWTkTTjjvRXKF2Ftcj
yT110p5pGFDhKiCxpN5gbPSC2Kv4KPLKSBwEQ/SNr5yuQjk9J0l4rEJ4cQHXdNV1FdNzaQAyUnNf
baQxBdvA6r9Yg3JPanBwrJuxWARU1kUuL45b6E3CzIR8F7i0CIoDCx42ZLKcjmVBKyqOHUp7vECm
6nejG36pClFd5RXlIuI3YiAMxHAWPDEILiwCLlm7zWl3ibBTk0SSG+IADHqd+LOP9uhdNynmqSmi
wDkUb1PYdcfXF2ETWYRlMH3D1LedBwt2yfLi+8mNGy6mpKYrIHYZ3QnYQ7OvwIWccQirM8/EzsAx
I4bW2ERmk5/D2VpKmHLeDMIlCizCExqbAf1x7JwbN2QTqY0F6QH3ZVrhZkjKlW2IqzFq36Okzra+
J7PTsuB/Y3YYKzwfRFAxYwKFxIjwphdgq8KmhX6vpmpt1kN8bQwaRJppHLoGcxWEUTJ43EnfNbW7
r8u5PKIwGg/+THhP6d614xTcUjTrqfyk+OyKMPqg1dPybSdJpoG3dx8dnqkVTKUar2bSg4aW2NRK
n+2Eqc65sl9k78jHKa/VWc43umpG+8rE6VcG7N4dI2wvaaXpfuYVIjA4KldM3CxB46leRXFKoOvy
TYWOfL8s/namHotNWNLzkaVMz35PmVt6lC781CYuUsxyT/TUw2TIgr22Ed7btTq5rT/vu6G6WJEn
l1UeGcPZ9MEdu+RjB9XdjvTGSDtryw4oORblOz+tsnNlwc5qxNkaPW8bduO7UprqkC8vkJ/MDY3l
BzFb/lFMWgPPxL7MFjk/sCE6R6HoLwYV5LOp7saaHRKbqeoU6YLoQFknR2NJKMMqfZwTB7ms6vu1
49v2MWWJH9ZMK6q0ooufXxJhJzd+AuMkEw4+nuXHtmndS+S9YzPWn/ygGE5pa5KjSNX1TY8Kt2y7
hCy5MLgdN/Ycn0OQt59FBG3rimLLlpQNfHOQkh7aSA93EjOszfDlphaUqmjyTrGP8o0qmoJV0DqX
aHkRLAQqbyaYoybHteASvu6Wxt77X1Sd13LcyLp0nwgR8Oa2vWU7ktLMDUIaSfBAwaPw9GcVOOfM
/99UdGvvGFFNNFD1ZeZK/jETlrUqEZgCHSQss0qHS9IEjyD1xzMOwvHsa9URzH98A3K0Hrm0T+Xk
5jxKWaIoKy71hH22GWPKdNQ/CgiXuwtrCkyC4IcBjXBvGrG8OCEQ2XaiKLfpK+th2mOznucJlFVR
nGQQN3TGUPPDXXD+cKLx5kX5q2PAe7fMrN2F5kzbS5wGh8Gs/7G7KL3VXuUd51QnLBpFd6eJ6Klz
8Vqx78a5aHFbYuzSX6uS36RTTv0Vz1MdliQIYxACNVatLI5RH5qR3Gdvm/hsuJaGuLM+tR5HpxOd
CHCRO8iTH9hCwR4Lyp8iG3ag61qfFtUKhakf2bNMTycRDPkMrmWeWDc9qdOnx9Z/ZU1JgMrA/i41
wJ5S2vhjLnzzQx/KcG0QsEeWNAEncUTzkqK+tiIjocmUYYWbMDjoss3g4t98Q7WVyTzYmI6NZWAq
L3oQ75ySY64novg72uUrwzaZIe3TrBhk9E83cmVV1CKkTrdrqiE8w5MAc+NzobVOatxrteSeJA3Q
f6s6LzlyEVev2QaNwTcYqH9JaZB06juZLee8LGXP0cpNTHcT27gOEmFTfMRkcVtj3cZYiUwFnKE+
L8LK1zKqdFzx9bBbHnula3IuhJQCneZciia7TOWABgjzYAy1n1pbWbuRmsi1WZBwRTdKLpOdjdze
sR9RTVLcpiEvb2OdRhc7mPaRUX7wMPd+HF2ktAu1KxJfp0sRY699tz2qiwGxzTsfdkAtKufTgLuF
rpc9pEutdhDkfwbdGS52fxB5m28sLnHCxEF+ZqprEgakhW9fNd4LEgQkJUv0F8eOtY1tcmLVRq19
SxKASC52DbfPejLPSD0kfqLv1D/heYWj+bRDgrBypp3Mgah1c3yv3Tgm6d6BaQrdR2K+Ss0CT1wH
12XBoE5duhcTe02JuYdR97R1KdZWEI+bRnCf0EjwvxU9nxC5VzZnIgOAoQVcE77/SEMfWbwb9nxr
fPy1RJ3jrrf2pWdH11Zt37ww/5NWMBwjYHer5QON87G4Mezszwg2pzpls9lULrt72GLeakLMJ9OO
LmaSxfLXPpfPqm31eRuVHK0Njr7nlnskvYjkgNV1BzekawCscmcyseEhPWL/a/zumyMx30JwGc90
cYxnCJfgFinSVChmvbHPsadza1S3kuVVoG6SWdJT7wK1ZaWroeYwNsHJ7wFezE48bgdATBfpTshp
skb+Um9Nt/kR+WW1X069uhvQAeYMjGlCyuo2TZcGl8jgWKL4tV+v4oSKktrNzkm6kYgzap9Oojm6
8tH9Des2pLvdz4+9lsv1ZFO7l9UamRNBzhS2Aw42xkgXk3Ye/KxtcI0T67feMgpl/hO8NKO6RZhv
/wa7fQ5bHhXT5FLCo5AsXdgnVAQF+bXUunMD+ynWPPK6zXTumAGzEVMEX8lsKsn0em044mU0YX7M
y+A9zR2XExU7Dx7gEAXKPHq6KIMwkxjxZWeR5d2rsROXsSNElQi9+IUdFjAoSP65cn6Oyl0rmfNT
PbcBPIf/ga8WVbBIuiWQim2Vg10wo4q5fBV4xzweV7nSpuYS1knuM3JlJptcHfPInk8/8w/Sz8ur
2LV4BfqGBG5JpW7onGe1JEpyaob0ZsQUJCZisk5T6lqnMAYOPj0rHx46VX40G80Rsx5Tk6i+lmnU
e3vyAOUYjX3Hg095RsBIxQCawECbrcUUe9qht9kTBiP0bI6awYM9sjzUARABpgDgWuEj5oAC9ss7
j5lrG6feKhBdd0zyrDwEppzvwLIvgVencG3sAiGOJfBEfLChVPG0bq+lWjqCy24gmGVKT2xJXjnv
wJ/MXWq35OMSP72KxtEvjLtf9NRx1xj4pKYug+FCiy2HmSoL0GiK/DNy3OwtV9zgGJ5eaPNu+SM2
5O/4KBxai8wQXhFEvkvhlRqFq8nOc9vmFCdheLFtkR70yH5ajK4Qr0Ukz8vi9GS/094Idtwo2pby
rOTuar04iEOUTuJipxkdk+pVFzc3Ec/JAf0vvvi5F1+WV/kc53vpmj8nzW2OvW28o0VPb8vNhzk0
7vx4CneVmQdXrRkDHsf2ZXlnMItYewAoaEPkdg/q2oWz0vD0qCIFEkCbPuupSd6mUy/tjDxMre73
Uo3P8mUnrxZXBOEZZ/7VtsPPESbMjs4yUK1jM/LkNj7Mdo7ORlMEkK2HZq9zbtgUnoBXmAykPvuu
uOR1gBs+dAr3aEqUC7fzz6VanNmZmAOkP4n+KfEqsc9WaFs0mgFpH2vrGGstP6BHHBaIH+BhrKlM
LtXGXcsDYKsCYWORSZcllLN+yeRP2TC0W+4bywKmtT9mffMiuc5er5SPaWrzT4NZihwUhLVrdoGX
uaNyOdGHRcFRmVX75SMIfFds8c7GEMMNH99qSYe3jCnB0YyooxLR9YDpje3NEcK7ZFEEEj0harT1
hyj4mh4uI0TumB42+jMPeLDG3CfJD/hsEsIpJa4gxHlZ2O1xD1cYm3jI/lRtVNOR/b9LO0w9BsPh
WeuoYFWRjQDqWCxfe+99SyGaRuPhaNtB2sMjb0dKfJCRyWwE4mcZToekToxNmwtgA3wn3z1HrnPm
gE8fPpavEcKK3bHc9DA1t6HW0ehWdt6JYLt38gLN2hUTNSL8jW++PaVfSzMV+97Q/tab+G9bg4DQ
QWFCAJ0+SnjKW9NM0f7NHAAb+WL8E0BeOyHtR+1x4HHjQXsMPM4iFzPH3Dv6X06BV8Jro/iSU8ig
p640NhAW+NGs2jlxNM1L4GDFVvTCOUrlSVgWnGHVRUMiA6575A6po1pjmujyRm1oDGVWlsU20bGL
tH0o3mVog35K7EfSeTtEb+NEP4V5Wl4ty1jDUNA4nFAlm0zcaSKjTd8aE20wGGRHVyea9yzjtzge
x6fu6+Eu9VFxhdeZ+2pUIPLaSx65YSf7qWoog+vkv8PfMozoKCxwRwdwTY8SMOx/D5cahx1we+gx
H8tGKcpLSpuz6u5EjTj3vTMdFonILoA/1e5eMyxzHwEoQWTqohMPqeZsx2QFuyl8G7yVJyHKr0e/
0d+SMg1uWaNB/k9BGJQiMnde4Zb7RWCqnKo4QFVEjR5q7UZVOMkjzn9FAnTWj0tEsbIJwQo37W5O
4f1K2fxK+p9UJ4anIEfwp06yII88WGer4htc1dk3WpfwEQ4yuS/SsBAhEP0fVhSWr8Kdma87L8/P
Yevparpr9v4vp579t6woKGvgKPUAKtVuej149O04n1IH3q3bsmsC2Da4nn9uYBjB2JWlvk7Zlm++
VD43fRnu0J6YGXMQCBuyH/oM9yHp69PUWOmpA9TvS0pY/FCdIPiirjyPmW2iPCSLyynLXBT0Tgjg
ouzXlsUKmOGzW2ICPvsbPzYlrWVGyLSWzuKEmHKyCce4WLtxrG8rGXnHwex+Dqlf3O1BydaBlpw0
FE9Hq2nM6I36CFE0fzRF+NNtO0YcI1pURYQvHTlPiloNnVCyf6RDzZSrdG/Q5Eh9qTlE1kfu1Te+
/Xfl8MHLkw7aB/DwmBbfmTqwI53OsT6zs8vl8K0vAgb0LhdGjp63xznzhBxD5MAKCx6E+IfLX4ty
aIcQt5n58GFHbXEuwXAA/aja4wTBatOZEuSuG5tru2vbq0cVAPtTLdzDo0K0a9rxXcfyXM+uzXed
j2IyJufVyuqnpE/k4CO57eNMo+tC7QZMQ4YHA9FlU+jVX804DVtHE0jLsQcbOS9gbNMge5vi6Q1/
X/Yw7P6fKcl6Cp7T7BH0NeOpkpBuRu0s/3n/OVld+REIzEomxp5M6vMKO0R0w62uvRV6kp8n/Gwt
HWsZG1LwvRMtMHah/zHATm5EXUY2YrwZHctg+D325jcr8aNzrwb5Dsinc+GigDOQOulM4E/LK6w7
+RqOSLAOTDq2MTEtS8Q+6JzSsGZEQf5oIXmsbPSub4w6tvMMTdRmW79pNJjakdON56r3BpIVnN/s
IR1XiWaK60ztwtVQi9eXu9gvy2OdRdPZCM3xjHf2MxhG14XpMybbUD1pl4UIHO30GruyLQ7gEC52
09z1Qe+2dHzWVLnZz84O5amIyx6CqfLs1dh/TyHDxkuajbuhm9031+rjV9uDudftrN53jQ5GTcNf
aeRVe6izgS+donT3RZInm9HlBAFkieNMBlmUmuz8o8nj4Txz61vNQP5AULvHZQu9XLUi7wiuSXfe
lhnXxdxj5l1HPtWXjBhOkZEdHYfe7XzkVNOBJfxyg7KPbzdtht6CeYteCDFTRMTpoQnNAG4A3xEm
MJTpFBYKcE5lZ4lRUZk0QGigTlRNDSBWVt6egxr3F3qPYF5v8pr6uaiz2s/yc+DuUCaGfLTGhKol
suTLHjaHbbaHhMP0lojxOuk6nybyQd6xPBm7qMYpZzbVwRKyZzcJ/DnyrGnbDEhJsWf466hAC9cb
kxa/IMV7V2W0vYpaty6dCa9ZhgAmfZDrJ1NwUCLUU80nKmrtrwstnVGO2xBedGpyi4VtYcEUTejX
I63eew54ZcfrX3ghxbOf71ol3ZNURp40YnDbRr5/BYWe3SxMUXkBdyCYxF8E7bRLbcynPmzEqzTh
1k2qXD0v++4ZGt4xMEnBdo0dX93M1veNFOwvsaq8Sa5CMv//BL0d3G3bdPcDW4SjPrP57mYeL6mB
j6XrU2ef937/bBxgUV3jQkWtOu5jSfcEt0p6VcsVIgDCq152LzG0uIgsk/bVuTGwNjHuNRsdmqST
7vAZ9cpVCZx+Ec+LGqXCCbVXHzn+La9ibnMmT89FgvQ6IJo8m6wvX2DQv4/Akb+HNuMLk7ujr0A4
oRZ8Q6vr7kUKXTvDafsCMVmtQNbmQxP9CnkmEl3T9TvlXeNW4PIxY938iJroQIzXeIz10D/RI/dO
AqC206FBzP4esKJx6AeaxzQ9dO9NTyGgM7EPE6U9b2d1SMmQDWwOw1//Eo7g9Zujvm24Ih9OPHTX
QPMs6sLSctt3Zs0l3Je/HbP7xXhktcgjtKf79xbzRU9HlCDeQi948e+rttVAQqHt7Mfc+mX1VcmT
KDRuywJGnZqbcqASWI9/zbIy3hNhuU8BlY/fNI2ec+u8XJMYDacS/yNx2anptEE0XW0eMJi33wyV
98WF+tFV3IRoLHrTLGjvddVic+u9Z94xma4picpq2mY5UJkfNH2m646qZwlkkT60WHzoqkstzOef
Y6DdK93/NRWSO4/6QRur5z9iVDSZmRijZ67ZiF/Mk8HowQqYO+IEJUsjKLx1x7S8Dllzs5WFs9fx
hNYRfFQNTWYuRnOzGNWwLpXIDrLBXGF+DKUZ7zLd7t88pztMEjdgqqy8odG/sImCBZlwtFfMGDjB
ljn76YNFJwXl6oP8G4Lb3qNmCV80z3/RFPh1NLzrAZYqF0qoK4vumyWc8mgE8bCprdRlpF6BFnHZ
mQsIdZsuz9xtnTselJPRe5hkgVdDWu90H7ceRc3XfDTHZ4eGdvKpdwJZsZv52txL9ZdRJccBy9tx
u+hAB6Z4U6M4xqcy1Q9hil+D6pmw3fhleVq+HkM6VQzTKs5BSVDdx5JGuLecjr1b/GXg7CWTroU7
LFL+g2lDcc477YdIbPcUFhwfgrEs37WCCs/WGrlP2fGpZMdDgQhpiWRw7ZM7tjQvR/VnbmfhLW3w
20MY07ZpO3zzQnRjaZS0WXIEIcqIdTfRXeIfMo7fJ6NOHqpcVULzu5WBcZhyPviVEzb2Xox+Snpb
j7aeSdcp7DXU78o3sUMtZwKuSgztfc5UIjbG73FJ0gHDdX936hZNqJ7FQfYdjTqdtl/ulY6LN8PX
4qOd4QbQDQpM69jJ/6YpFr5mltL4Fnk8oDFLP2U8PxiViFcLvO0/6Rm2JPaIPKUGA+Ph19ewMh13
r0ssdpjoxjWFXt8k1rVBcQD9SymhiWlmQvuVpBQ0dMmsZXm645t6THrA0stXuRLaLZ0c7xgro1sc
99/Ul+dAsUnCZl/+KTs9vNWNFt6QpfL1QJZst/yZQCDEuGFeTeG7NwFpL8VdgJyQB3AMKJbxvKr4
QACa16Obe3+l9adfP2R/56E0/4itvtzoiRAXMWVPQ2p/A3N08VoV5ide5E1CjPeUD3p2jlLtRtlR
djDTUV50tQxxWxwAAL74y6S+knT2bbKCs1+UzsWe0Rp3dHVDczPP2/c8e0G+eg5pbNDEKkKzLI7K
0dRgf/c2pSoKLcpGmwWlU7vmcfYZ8JivJin2qfpkpkJoynpEIDbHIx6oRQ+mU4Dv6WQxZ99Fpk5g
jz3nWxVb2XsRVbSXIwnQS8EFMc4zLFzdcO6Dnv+FcKSfyAA592VJpX0tc70/uA0VLAMlTT4jiKDL
k2+9pZq0sz6hF0SY+z4x43PgyXKTznFIXlZ2bI9VuKenxq/Nkua4DHXS0is66jm8Q543LoGpqT7G
fnexlZO0Q4KvQ9kePbWVrBdRLKvLg81/Is8D84zR0jwvr7RR7zi0M01Li73T6A1w30CXl2XhqQnL
hDa0zXJsRTD59xRLf4K2ifyOk3jrM9Ad2LRcJ/pBr4zz9DnCRxXaD4sRy36ZU80DSjBj4JcMOvPY
kqS49DI5dp7p3mI6+ayabRc76quygq9G3/onh3t1XpYstf59BZR+Ope1x1zUGgg7oj2ucfvaPY6p
PDN3vYDb1/FFu3eGhYVt9l/ENldmh3o04OR4eEMq983MjBnzyEarI+fC/5jeFrWJYZfN/koHMSAR
cirtNLjTfAFi/++yvNWrf9pRtmdB7AgYMt2UdCnJhz5xPGds/stt5HgeJm88G308HbxBHOocFK7W
coCSrdkWq+W9MF5YDNqT8PUYgTwaUnRdKhqg4rUrzCbJxZ3KQgkePEK8eRUlU5XtyigwVl3eeedB
LbicvHNqcQQtZoiDAtbOyTLnW5Bm5i3E8XmLGB5vXBdD4hwZ5j4PgKgtyphuZdYbaMXO8iUye2ti
0Li5Qsq3mHBrXdqfc0rtG59xd6AG4JOgoXMA0eQ8NJspT8Btyk02neiy74Wnh/uirX7kjZFSjxWJ
b2WA8tsJ376UNhmVZIywNjuy2tst4vCiQyw6T2s3D86f1t7taySHeJz4ELPx1OK5IVM+h1Qzqqaa
pEbWVEq+rpZl+p+EpQfbISGcV6Y4Rv53aYYQE53ME4ISOocaJTWMDu7a0GSnzBvzhSdEO8vFGOeW
1fesjMN9ubgQOjMSW+gq+bovJzrGqHsjsaKflqXCFHjqzXKPUxpVsSu3eTQiwtj6ZVkmu9cvnbKC
mhPDHKu5QgEr32yDrk3TTX2smbzNhW0DnMEYGlidba7oJCbzxeUaDLV/9FPmxP83Fl1eERnBHkG3
B71D/99Xt8e1uUajxUWtNIzFdbQsqcz+RCKyMVvn2TNAITuYFl+weQw4q/v9j5Eyep+h8gv/1Wek
MR5OaCGlEMR9aq02HMSgfr91B/wi1jklkd/eLBvA//aDcUoTdFwZ1CPxKMot4o4QLudt09g/w9hJ
3hZjgam5P32djiyaHk99SaFrE5TmhuaSbO+rCollXzpwCltZMNiPztiITWKAxOwKJ95PehqfojGw
DlnoWdijOtj1bmfvorHEwebDxU4mR9/YjTkfGYk8mCl1b1rvpjtMCNE67KX35jpADjSfJN4eZ1f/
K2d2LAhVPGk2dcl+NoS/+ADv7dQHFxn+qWx4s1hv4g9YyhPfESb8PIGXBw7YERDfoYw2sWd9zHpv
/lxeZKSh8zIEluOnfGhoreNmGiLgzZpZccqLKHkfx8mheeHCyNmd0OjsYLXsKm0kSRAOVD9n1AvX
pYzI7njNYXLlCbU4A9nhkF0FXYLBR0KOV44Q2Kcx/IMw389+4T+7wtsyhqXd3ZPJxs1EtP86ugP7
gzGqRv5lOJenCtcXDqN+vKTKNrAsZCGZZk+SnojgYZTuAAJ15JfUsb0lt6p8OQGH35wnlCb4DmV4
6IhRcaZUf00+1TpqUapdjVIb36242UmaeVTqa4lW2R1BScEouCN3vPYd2vFWbWF550eaztlx+eIs
35myQbt2Kbmmj1xEZ0cty6uxjqJzlNc5RFU88MHYRGu98JLDDG6G/FYqrkbqkcazYnmqILEpA+PE
zTk1+MToYv07Y1CwpvVKrgKbtogkdgM8ICxTRHuOLbJgU01lu6v8oeL4Kv230Qj9d3/KPq7HOnDS
57IAKcVrTCNlHjbDxqzQnJlpz/XJmu1Do5zcy0IlVXfOvOBNhJw01mBRyvOo68Ob/L8lN/LzGPUb
rYv/wV9RcGzk57mFLf1INDoDtERYutlVoZ2CgelFxiT1kjFGOhLOOcTUbq1TnBh4jZhSLYtJ18O6
N3An55RurnQ9ZQQY69MdHGtwravsF/NrSDtOHT7I4WkPstWHR10L3JnkYa5j71jXLLKLY4EH7bjM
o5NLaATh1azpNan9DNM7IRpaMuxs5c4tBThpTfAttM29NU6TstEz/16GF0qwyGpfHiK9LncOQRG0
rbgMTq21ot6YjK9y5iRQS1QSjU+fqqOtRwD4a/xA0IBTDP9uWxnWl0VnRjn9YqOmv5q5BmOTNfab
FEN+qMIS3K7vXfhz/dp0zMe08qPmGj+GfX1BTIgvqfoCLEuo3lK9QZGanwxYiOnFGCttPIzlnEPf
ttRtwPnHipy7sMHnBhSYvQutequtUTw9L6XSCfsC9l3V0BC7xrZhKqe50jtVnIZW6TL102xIElZs
HYRu/RhrzXn4GM+vWZBelncZP9lZN6I/pdG4mz6nlMt0OuujzgreeoG19yziMugPhZoPL+bKLgNs
Gvc7iS2TD1FOPyfxJvkrRKPOgv4Lucc4ej33Cji9O1tWTKCTkceZ3uwnxKH3Ug9PZWp7t+VdXbcq
K0ORveN62+V32eFMu3czWBjmpnurJKUwASX21k0aJSfyxFio1N4VPrE8cgs9xNjH92FT/ZyzVsrV
RN515wtcw9YYq8IAum3tBv9QqP5MStPfLTuMZc8Bfx2pEL95lDrT2ec5c8i9gLuN5DY8N5q30+wB
uPYE/p3/gbH6SDde4SfellwP+gmTDLpf7fDBKYBgq+xukzHSHFNZPvGuIfnlRwQ41feAZpiDk7sZ
/0VhrbWI/AlnBqCmvJJ9jB/fiJyX5lRPSgjCvyzcF3zU3coglXlfFsayAVGk6KP3k0OzDPe1AOi3
bxMUtZs36s6Ksv6jVRQ9LO6yTvu7MDvtiaOE8ogmLF6gCr+XHhYqikdhgjdErsnIj9vZn1EGhUaH
STVM1kb3wXcyPouvM+ambVz9ntPePVedFT3Hiu4xOxuaH23lPYY8+3ToEjtkcp6esP4jDknqMams
QKBVYPQIdrk516zDuf/BWdo50DB865yyPMRpGGwcYcnvultsKusP+Qn3r4Hs487NB+OQWsXJpmn9
Qaz5HzvqyiMnmfms9Xp211UKryhcOowxL9+XP6ON+jyx6ThUZYDsETt03Ewt3n8t0jd9RpN2Lprw
lQOgvFSJ91ufId2rMWGP6I2qlA9M1DiRm03tXk30liu9FZBNO3PaeXUrLpy9xWWeJa7JYIClHqMW
VH4Ek7Rv2mvhv7Ka7EWv3MIJnVdCSIvddUTleEhF5H/hudq0k1VV8Wjdcv3Wx7mGt2Zn8h6XJtuQ
gcsSy2t2AvHr46aetYNJ7+H/I7r7MWzXzhjoHTJacu+JvCy3WsMNswvxvAum836TtF2zXf4869fE
avRrn1kqiFpo61CyP2B7DGE3kXDzcWydsWXnxNpNCjbV788oyB86DmqaEiXLzODJ0Mvf+HmvX4aI
vFUqQgm8gOlrt9FcBhkZnPtNhaiQudi5yUIpgCAj6UVgyr4s2txPdBrv1oGX42VTR8PlkFjo4xMN
29hpY3BHfqz27lAFYmWMsll/IQx82YjdIg0kSlCIW0Wh0AoVrQfVHHMFkxFrFQ9d8w7AO3C6chDa
zUmZHwqXB2+t4ve6BXTfBhC+Wd72Q1Pvxx4UbZx2kmxdIkmG5ki4MDLKlLFrh9pGWXzAz2HWKEtx
DUGwiBtiff7gXzj+uJd+DfWX+bdalqxD1aHyzGb6iAr+j8yBGbZZCdaXnNA54d7u3dDq4SqT2dh5
HQweaCC1t060LN+XovsseiYvgYbnp5lJGAyj7rBh5fZUjg7dcSV3V9oWTPtIsuZYVMzIVm3wEbWQ
dRLVSeN6bv6RYZlH/KlwrTLl2mJ0SDeDn8mznfTy7MXdSGkavBKpvDGxcsnkYWKfmjb/K8hCfbec
8cKQekGAwKp9dj/ic5gmo3wlgyhfeMZprVE10l1nmi+ZwefxUxDabV//1gDOPgc91Q9TwnRUEnh5
Sh2Ny6R/zzCTI6VAp8rqErpO+l+Eo9xkb6ieNUHqqda7GtxR8NswuCQc5SJZlsJ95PBUTr5u4l4m
FgSKyNMGjADs0fK+105mUd6cZYIOEDzap3m5mxqpfzZpcMfZkh8rLqiHZwe/G3zMO10RWny+ZMeS
8pIs0lCbCp6JX2N2gzM9Pjmqfts3c3mkYBTAkDXyiBI5qQUY4fla0y7NYJgbi3DBrtby/LNoQ4wq
nXwU3PPu0TQcp7z97H1UW2v0MZyqxc7t4VSTmhMmu+rQMAlC4ai9JwHDUNesf3DjSk9lG35oNili
qSyJnFxZPPPYDbk8j6H8wLM87INU4G8EsXdmuw0yNCXVsWR1BmUmLML0HzfuXxWnj/NQehcK8Kiw
scSbUHtLjE3cuAWQfxy2/xQyQSTr6uZskJom7WZ/R/DG1zhMG6skbzZS/HuOqc3GyNBWe2PG/ljF
LsZzIk9H4IXutSGj09U9jabUJq9Ncwi2IDWw8xdAeQB49OW5HyuLgl/5J6xk6Gypgw2pB2IXh0Uo
BQxhG3vX9kyoxLHDbCXFk2a3xaZwsfo0OqkGoZayFpygGEJD+Ggt/HEq9ECMOEeY4kDTxY59cuoK
qdfQBwzH1P8R+3FOjLqdE+csa1sIeq2M5dDkpUC3Bv83dl7zlGNoOC2vDA7IR7lQbyb3ObRWs0Ps
pMW3yYYNmq/OtAXH/Ry4D0Ljv42GCGtNrcSxcsN5HXdwcASuAKe17iaIEFXdWe0Wi8+yoI3WayfV
qYto5DrN5Xyht3IwMfxpPh2mjkF7RGxeu10xe93Fcn4uMWp2rBnNz0j+tFzfOengY8Xpx/XcRm+h
m3Lesfr8wEnvkNqd9whH6RyZIjfsMnaDqK1dK9yPgNZhdJikdnFO6dT44a6kSrRtnZ/UgIj9SKsC
EFBPftCziq6tfJgEysT561W466zauuhKwJVqCQKg7SmW0DXkD+ECSJz2IjL4OfhJ2Sbj4FkFCDM7
GrAiXCMVtxNt8D+ZExyMDskJLIrxYLiXbV3X+YPKSgOgEu8Ce8xAoDpHX0T3Whv7t0I9zPWYBJ7d
ADCURbBFheP21/vt3muYnH+N0i3RTEcGpAWYo2nv5ZX9EXgrQWco/MOL1lffPc8bn4Fa2tQ5JTNc
l8g916aX3IaRHpQYXvOq4Hh1+W+J3Z40bEMNc+gV9vm/JccxBcEQO44WzMV1WQZC+5c4qacbXCxV
uxiRDEyth+1zSWjk8NoJW1qjZpEDw/ATHqj7FGMQD0xde+IcZAoSotWRQrl2y7RHzXhatWht/kvD
1H7Ef1Q+G5fimgGe4jYihXW22JqjuNvy2OMRX354EWY9YjJLOst5pxfG73gOCCch1J6rKQaAryJx
BvGNS42ZgaEFifxnN2QY89ui5KonqhYQqtqOddsgVXvto++sS9Y5GXA3Nzh8bb11usUuHaWjPLPm
80IFiWPkKJnHJ2Qvnt7qEe6UJH8omuTLknTasSosWgDRSjmO8pbEcXeajR6kXNE6h8pM5ttCBTDs
4UkARxvT9ppa9qcrZ+P039K1PlzIVEmJXnnVsP/jeTDGD3Bl0TYdhk/S9RIHj/4dK+6I4d3PLwlY
gLfGaAe0UfEbKYhUbGg3aHl+uBsQ//6SHBZpDvNO5C3zDZcf81nV3Z7h6f0w/g5VhHlZ3F76RyLd
tFUlM1UwYML22PJXem4zfRuG+rOuy0uM825H7S4qu90nWxdT+2vkjMomJZXfmUGuzBnuUN7hhHfa
IAPmnYrkbRTxmknoPk4895xB27npVo5hRr1CO1whZ4Yet1ND22cqTJtrQjsZxeRjP4z6Ym2k6DKL
a9CoArS0TJbxlSKfIvFbnILsA2imeVo4DHciIrAElP7uWMHIhrMigMjlTfudnOUmQP0ljOPEb75a
lldG9d62EWGCILhy/+TQIJ3uXvFzHNgswtYp4VX05oBpjRnr8q7MTPOKhkSqKdZO7pJTVgtpfFxM
bOwpsQ5/jSTC3lUs7B3ikRvhHNLi2DpZWle+Dx214X7vfFL1e6f3iG92Wb1JN4mIfjnzJtENcaOZ
WsUxwL03b1V5r9UOl0nUEQUkO7hWzVSrHIk+Vmiai9XSW2A9GeMJG1mmUWVQdEH3D5KQFNakAnKb
i8EzG1JB3yWeQZU+XpYpq1/ZANXGrPRx69U0j60Zjlsrfgn/Q9h5NMetpFn0FyEC3mzL+yoakaI2
CJkneA8kgPz1cxLUtLp7MbNBlNhSP5JVSGR+995zKRfNJd2FwJHegw4nrZ9I7fpHKHPjNmalot2Q
6Xf71MUjiByrmIh+Bl8qza6edbuob5RVEi8j7kkFNLOsCDCy6PgcthEef6crm1OvIDKhaTMSKZ35
UKTld5cO7O92e5zHOtuPZuqsOPAlPJC8AAK1TZaZkT3mK97pQ2vPt3zWnMMwWLcq67zVwDBjR8aC
JdstmvwwmRWYY9BzwQql8oeYSUuzd8BSpiY76WCCi0In44bH8RVhBsNugIV91rz+mBvsdZV21hjg
+Wa3f/hN/fPzSIsSQzmZYT4WQ7SwkxI80VBc+3YyVzODqlWqObRTZlF599Wl0nXr2hW/ZI//tKwK
vHo10XeQS8VTSyXqGRSBkhSK2IFUUJLf4Rw631ACp9vUdhHbEnLFmBd4DsHhgubrkWT3u4npw5zR
Ah1RMpklMR3vNsz7upAWro/kLNWJL2WV0TJ/Oo5Z82f67USGfZ6DX4Y6B9DbQuZZBZ+noFEMkDra
9tpYgxtjJbj8r7th/Kg1bMh/TQ6Lv+FzUNq5+K77Cs4sQaCwuWpQX0ihyleoX9wDvWOfNfX8WS6I
VT0jD863Wz/pGRMzmr8AAywuiSa/FIMY9lYNx6JyEGzuZg9+F4NS9zJIMzmzTJc8bwzt7Ez1K2Cj
P3bOJdogBQFEwIJYuWwjSl5lwnQyFd+hFFAVUvIG52AUboVyZfaSzaxIXey6hWRr1cfGj6Evv/2W
1BgXCqi0XNKCJJkXnKOQp+TfS9vRluVyNsqwri3WkHjkIOXHZDMKbLRUaZfgHigTemEwgOuGT3Th
QjSaXDwyxEWMqT1BAn8elAq3XPic5peuTW9sU9yHowRSLXazx0SpVR5PrJjQfHNYkbdybkODYbXH
Uy5vjos4PNnam8U+EaaYcR/Yrd8ERnZ/cTl7acnQOqqo+FX5AQLmxjHi9G4rJFir2dnZ1UrayYM4
f4NvOu1jFUqtNM2mLsHFzuq5O6bT7HbxVm905GcC39X4PlI89nnO5f0Z9nzoHolJq0gwU0Uc6NOX
BgTLzh5Ffk4VkwSfSkJ2qWxRTkPqKkVOMevk+gdAcX9yMyMThSMgKsiPpAdtBeKJ2mQkgMq2n5AY
Y+K8jV44TR9n38ZXZ00EzQUk+KLRfkVZWp4onbjKmp2XG9GkxvJbnwADCluQNQYlFcTFrdIE2iFu
dPZGBv132b73DGhwObNnLGgYJyfiqiLoYDVCfxtQUF8cZ+qhHUZXO2m2BOXSa6YV451vYLxLAtq7
XiP/sXxtwgfzaedjEITX/1/8isWLjoOG9mSVs+TTT3uyOrNlTLRvHA26WyuvNMgSv7RyNqJZJT6M
zhlg8aCWNmTfzyMugEkY98xQbQXEI29hm9V7vUia6yDde2UH2StPfWaaMkHSSNnm07xa3Ab6otfs
RCDxplAbVslQ9Fv2AP26bczmRRTyl60P+YppElY7JU76U3Ijuag/DZzOtmVhUITokXo3nbFaZcGk
XYyagOhia7TqlI2tP2792uI9S0R2NqJ8ZyZ4Mh3PQ1/Av82+pID8MwbvNMXL7cCxdPX3+Ae2iOhO
SkBNBATnalU9l+Ml49QBdChQiTAIKbumov9K6r24kVi3aCO2qUZMJoiLy1moEYTWCj+NtpkCHNpF
vmupzjxbzAXXg1k020jl9ZZLXgftxdXDn7CnrH3TJ+nNyVVgtaFdS0aALR0gRQHB/6flkqfOMRXD
dN4UGTAxlipx9aiyx+GMCRrV8cxZ0j9XbM22qUn2Mp2w/jVjh/9PvVouvqJQSUqJNoYy01vqEvA5
OWRZ5mFMKylVDWueuQ4m9OPnF4U1fW6Glm1QEuWwv9W4SqnqsxGTEYPE9PkKwSfearz9dBXyDSjB
828CQwadvfJTL5dvfomUvfwYejesZ+GElwURRwIL6jjOg8Py5Mr9vFmZY0gwNJtS3hTr3JfheFsu
di30Iw6C5yQo2/VsAFCfMPlelos+MfwWGR8cpdThF4nOrtKqbHVp/XY4ZeYhUqJxEHX6yfdAFq08
rCMb5kfk30Qkz1PveGja7byxUFn5RsSMawKvplv7KViGloWNlY/0EWAmAjQM4o5p422CeYrPnrqA
JiO532mdB3cxebV66JVU0WPGdtRLnDyGEpRNaqCxpVCAbZ6wYJsQyxCeqZt9SVwdiLNd4WH41/+4
vPJ6t9h9bmPjyTzwr3osOgQ5J0Ib56DL7lnf9nsmHoy5xsnOz0w0vZU9hsXGUjE2R13GKoPN1TCS
tmvcEn09XflAyqOAW3LLqFdbFW0MDidqwLxaMWyHhiCsy/zsC7KDt3axFL1QlGhuZIv2L71g2H7K
/kWonQ1Ol8oIEFv2d+xI7c4k2szPz8UYEuJ9Isp2bhn/TEdjCgkhY4dOwdwRIGgqlDsUaxdKMqGo
AjOVnLL3UdAdZ6sMccmG2EmBA/RLtpjy5/PnQ31K4seswuLLJSdQc4lVYryBd7av5uRJ7rH3ERnT
6kGeqzSX0KqiJ0+rk/2SZvQUWWp5tSQctdHNDoSWDghFND2CMP682ESWiUyFeAH4US1L/3PBmwBM
VxqvKmT4+XxbHnLL406T7ZpovUuTawJNJW27U8XduvwpUUgFGZnwWtkAZmqysjh5SkkoxcVZ5NTN
eFjc2VSaqbtLc39PADcOdME7O8NkJj2zP3+AAhBMyfv5HgV3jGLNmvrTbGsbaXwRzsCMxoGXdYLo
sfovQ0QzW3xEELY2f3XSplLV3rH7TQA9PAbO/B4vU4mWueOOtLG9N+EhbxsXPPToWdbDSlL7AQk4
RkKpmGh60KNRAI891gRm7obc1bzltko7VZNVfV6EijzhBaAFRlisoOxlN/CN58tyaVspD1Pf3li3
UmZaPY/AyjsXVYJmwnRms/xxbAZtq3PyXvk2OUjrmBk8JKqhaHF7N3l10nCCKfBnvbLTuj/jDuVO
AbR0MlOQWhHAJezlXOHa/mA/r1kOTphxzBhqcjFU6KkyYjWt7KLnLukUJG28Rn4ywcGa652cMThS
5pLtUqTgV2G3LvukuDgJh4E/JnprNau7kxJe4myxultZq4eNL9m2/J3xL6/0FkOZnMkUfRS5ixRm
ZdOZh9t0HpVryXVK40g4mviFThmr1t1TYAfYLApi/oQRnzoCInsQKhNKWqPYUeCFWjiCpGWIn/H7
Oix/ijzraYpqC9k2ta+D0pjj2urOEAo3Swytsuc/qbS0LO+stj0eaetbFD1HSQ2YOWAeeMgajAse
3LJNm/nmXnSC9LF/wnvvPjcp88A8r37yyKZUrE6/ZRW/+E3VoIFZPosrG7nhuakwZcwvMAPENU+s
6aUSqb4uGRkd9IHZqWZgbyPK3zwMw+tRWmQHvSosrgXz00XoWCQPqYYmQUpQgtSLSdcduEl8M7P3
Vg4IILY0NmG/xsI6rsbCGKs9uEL7CPzpWKmZvlRHe3WIoTIp0tfBwApahKDHFdk6V0/d0KMQ2p6T
Zrd4eHo7ni9+u408TlzSbOhr68ye/mZ4ULAHtV05zMYFH0x8mN+Hfuq3Hofee6AuBpM6QttOuu28
8MHzkvLGloamyoeqUyfxLg4ceR/DrgWfiPgGOTi+M6HhUoMiq1VDrBN090oZv1t42DzcQER4PKJu
AcLuRhbdl9rRDP6/BydcyXyiLTg9525NiB6C8baubXlJ7N45G+b7mKEFG+pjsLgMFr/B1A2/4yRp
jppO6Y9AwNw1PTxnmJDuNRsx5njGThC7RQnpX7vZK5+DOAH0GetkM7r+RIEu/Hj2ggD7KGkOPM35
1FYWgUVUGt5Jl9wwKgDcQ7XSLbS6ZVtVcOrnNEwuL16A7erSW9ZwmChaRgiBB1IjXoVUhZMzqskw
dN6x1AKiMEbIQYsDtnF3NBRNPf1Sidb+wEvvrUZOizd8rf2hF3hNkjwX6IyW+2tIPoCjv0pD5dDx
QT88AxJbVmH3mVVcmo+bRsgG03PcEJxOZ/Mn3k99XzcRTSqB1O9Ba1eQELtuvUyasP0lnzOn3Ilq
WjkdfxdN7T6N7fwkZZDgiHFZnGzyrGCfFSJuMXN5ulPi1JOvuvrhl19IrTydJUCh0zwfOypU/LWd
QWurTIPQ+8KdA1fanIes3mVef//cuAGwSHdwUZhOexEWJTQ5rLEKTbpc7IEyQTuaSgStpjk42Jh3
SA9P4DemIykEYHwUSx+xE36L0c3vDHKbLTs3/WDYjLXaTLJPhHBirCeU9/Wi80VVg9Om8fdGr/1O
EtzrIgzaJ2eOvY0o9GnjQNWNXGN4D9mOLCS7XE3glleFGsM1HojLGk2U06o4LJAKMw601RiOQJLU
7oibY9ckY35eDi7LEQbp0zm2ZvaUjx6TyFgz2OT6mrWKNQbEmc6Rk2lTuQIeYKzrHhllTnqMQZOw
RyyPHq54g4F0Fz0VsBUensvGnzmrx46SRqtYSufEINdT1jSYZjIk0wxrxSqc+ZW17eyDQFlzXvZf
5thOn7Ru3AAx8F8ixgdkHyn0dFR+egEjLZfE+0iiBGUvE+9wgP0DlOsRBZQP480tjlWlBvmZ/dH4
pAoW4T7ihE8dQ5evIjcFfNvG20GTyTYBTPdWu+6Hk3dym3oGP0eZjZ80MZQr/6LUJKvFKtb5EjMb
0+PDxH7dtYV2Xy60uwWroG3SHelNbzNaNIPFNjQ/uItY60cTKgaa23V5VWUNzL/RWeuawdNEevJI
9An626CXI8P0jkw0PL794ECj7ZC59L6o77oePPq0IuSJsPz53GzrkoBsJOXOtX1zq3tEsCigGR9v
4xji0anG+jQt4Mnaaj+U5HGTo2HcRC+CTT2uHOhka08NIMlhd6yrmFcXPNNy8adhPHB+ilfaEP+q
9cjdfT7vY7f4f8oe3f8sLfykZzumTfzDMQ2ODJTx/Hs/TWrh9x1nI9jOJQdi6pLzOyn91yKU80Cs
GWvfgiRfxFJaNfCf4C/h0OKf2E4728BsfhWwcE6Bnvc87eJnEzPIbTJgZo62y2fYxTEfsIRfu868
zYPv4AYr69NAVxiArHUWjKryjCTirC6oI4hGHkRojJjVebloQNg3XkXv+lJ+IbvCgLXMgmrcxjIU
16WkA3WoYw9Hw8XCIujYtiBGzdqmrEAXWJX+tVNyogQbdPJgT+4nies/b72Hbh97V9NPUJ1JWk6J
hvzPEmmOzXeTUy8TNde9NORvT7xV/Rqe14Y3Pd+WuiiOyw1hGC//VsLyp+zk3xuZnf9s1eJdwdvl
WZzubcOhwMv8r3dF+sLWTCDRW6vGrJ57Yovjv0dr51I2o7OLQhRRgAx/vmZABuXWGcPT8leCLh7u
6l/lOaC6IouSdd9pzmved/BMxZTvhPpjzzJzSIVG6aL6o+WN/iUq8milq4iXPWv6Fbb9c2Khv24W
Z3EUpjht8CtBR1dfXIpMli9imf/XF4mmrUwHNKMVttxwnLUxZdfd06LL//3asrj2aoVdvma1oiV5
jnS//OW/f2/52vKXl6/Fuluv/u/ft/2fnW9uQE+N6dqWhYam4zT+7yrXKOxxeLdNvq8Zk4xs6A8e
cIb1QAp1mOvukdv6rzJqX3u3FRAwFTVVYiHZxH4Oy7NpzmSh5lNXgcQdhMsKL7CC5bqioLPPjDN7
PU44CnomCzuHdXzV2yUQmZiNvBArlwoKaySBD+0TZgGrO2N6QlrJRIOZTzoFjZjJfSTyU5YeKrWR
zgJ9oLrRhXkKefA0eROxN04gCHzdNtABBgRQR/+fxcJk3fqvfhZK2gPDMhjiBobum//dKmebycA2
2or2GlzjfaZ+6uXiN5w9YkeLtst+J50mfEVwxWKf6LRFomlJsenhe9KN8B5UxMmKwFD4JpUoodlC
CUvwJSZdtsFUJR8GzirQy7A+Bx0vu5c3V3cmd10W8U+pFooWM8dx9Kc/Ayx+cf9Iyd7qL2ZtZJyz
al3mqB2n76mFQ+U6sjiWdv6Tkf38bOpJt/YJZV64LWKgD+I54JMAy9PWnmNCNEA3l9FCpNGL0JjV
adlKlUr/tZICxk2sA3hqM3znILdMXA7Tqq4XV4/1tSpsTqvdACN1oPkZEhAoOVAgwUafmbuNYT/d
iurEpAqmz4wOiJ/Ip/pifk+iOL+3A/3TOlTSLZspydC4aiCToQdnMMgXJKIelaT0iZStdLWosfMv
j4lrrpcdKwwgb+uPCQ0qiSlPhrpEwAKAyDkspLSslAd/rIZ9G4DNcAvpnlIXpEyUucOG9G4N+m4r
pO6RUiakaGiufTd8I7sJ9nx8xsSd2UyCtT03D/xHxV2Syjz6uvFbEmTdcztoOLuT+W6yBVliIgmg
HeBe+rQvGsZ4TF3HfU1uDT06qaEGYsmrHdaQoAAH3Cjemlcm2g7sV7ayXMDNg8yBCg56cIQSvcex
GJ37Pt6kavZrKVN+khl7H9LNfmrCaSdL0V6NoN2ahjHfGq8p9mX8o9QaulYqp7tDaUlXIRMXyjav
lBGtrbQb/gH2+NMqVaUZkNej5STDHYITyji22M42APZaRvMIqTTl/P8+13q699V4FdYYk9raaIK1
yMzvVVX1wG8wFNQNAOA6o81jaFFoLZtG2qruKa+s5CKnh8AntWvM+4V1vqnuENzuDvDso2t12mXA
+HZJgzFnDsKpIJ7w+6fFSDPKSPFlM+Kdn/uOYTU5BOSikJPcqJdyPxotDLcMqaKLElRAZzj2UT++
DLEyboTeGzaJXeOVEWW2zMfShBsgYF1amiy0wJ43bCWNja7Q7W0XDnt6Hn/JglGr/780I3qFlx0O
5Eeo2/FMv0Y5tfj9EpQ7VCPfpZsFq8B0mKfu1Cqs13JZ3CWE9T/oDHd37pSnl8YKuKNNdxWqpKB1
N3hvHiNPP/qf3tom/I2q/HBbVyLL1AxtXH4N8ZS8ugGhZK30zbXTR9be50df8XgsAInnH5myARX4
pvbSCKi8s2DbLsyp3qXnJCGKusW7WVHVAjQbF3i6Qqa0by7zjR1VWxqWRhT1zmouywZjuXiumI4V
sg/EsPD099JAYYmraj4sA8Lcy8TewDttKnsGTS4k61Lm8pr7oYB/A9ONPjebO1yKiX7ydt4bzJXX
IckEOqLBEwk1Cw8HcNRerHLATkcfj1kk4PptAkGnePw1ZpX5bIvXSuDLhr9mXo3YeLHpNqL8smn4
9CDAQszMN8FISQyekptXheJZGEB+cCxeedhzqYjxjYXV02eR2vSEaL/7lhqkv5cmNr5UukW3p6Aq
9+8Fd7wFJdEvSX2FtbWVvv+R6uTfD4GtBRvfhItCDI0mm6wdrYOOGC3RgvHqT36OwRvM7Vsad8PO
xHR3Wi7S4WEwphyXppo4dqKsSInvxRzEdbTvjkx2y7LCUR8EnPqjkHSE2aRS6VC1yoo01kRQt5rx
HSb+fW6sA5GS5lJ1VbDqGEUcBjf0nyGurea0CMCCpGdWJcbyyhqDNm+dFf6wBPp77MCkcFazxGlQ
rxoffxUx/4OOp4QlGHQ4sf5bnMbvhR0Me6G4T7ZCGgyItRxbzY9xCN7sAiJVHTPFxrBZXFKms3to
JvrrkNRPVjpvnVn7Ec96sw3n1yiIhn1E0xc+g+TsOLN1NFm/W2Vk0xTp3o1XI5/zc2DQxpDGNdW/
pgw3BqE+qEpTn/Cgy6sVhRoJY2OZ7FrVw2N4BjUZWG5cUow5VOq6nS8eawQo1e76l6WW6zbWHaPc
y3hfh+Nrm9iEeToe60KntdlvTeNClQp+y4zYUzkaX3Mj/Dkj+JEgoJZJK60UFz8DMy33r35WzOuw
H4FStHZ/riqwhToL+LbUOn/VgxeVcoTLz8JLX1oL0bX07n2b9g93GDAMuIc8oZg7BtW8SxC1HoCj
iRBgTNtAfBxRL3OfdGXiPA02UVvXNs52A8G/N0hDR+UH3rk5W9O+8rYI6q09prtFX3eG5r2OsQvJ
rKTxkl/WhpnsH6XK7ClO9tBX6+puj4PxEVXGt6akNADd4tIXzCGDTO4JRW8oNoiPywF7qntw4RE3
rB4Fj1AyLgW0BfyuJXTTGwVppZFFhFau9bLeLBeR9W+hFdThpqpel9ih5rnerqqMnxjWvKNbdHuS
0fO9KQvrkuT0XBcGfc7mSALDTwAZzOEEGHGkIqSBUbcmXzzRmAnxEt3QPbGnSjaO5ub7sTNnyCVO
frYB3QdUH97HxIZqj8C4ixQUajTU5Fwnj9F30NhS00o/IY+1atqK0vzoKD+nxPqwHtUjesFQMxac
UIv996TE4b7EzHLPZFPKWs4eq/f3kuVkLaKmBTpd5ccQjcuJuuIxz2T0dBOW2yjzH01PbHFBdAUM
1JsJo6I1x87DH71fXY9S15jzt0C3bin5beg+4kRtCTeCyB7gx8NDKSKIs7ncMcmqDxVCwToFMP5U
FbE8ZX15LyY5HaVpRudJXWKO56Yuy8sSydYpqnYD19gb9EYeiQVu/uJFO9H8BJxNitkjZdFm0Mcn
VUo40DHCESlceZrJPaqKEyvADrtq9L+5bjZdQjV+aswSU4Kx8UjdBr1xZdTX3iThgk2VEytYPN8F
vL4Dsofi2+/tAF5KPWQpDEis3EPJvtJKR42sLHiR5eTs54DBsrRaLdKPpSe/WobFu6jHXDA0hCpb
J6UM0XGexMDWyIHFvcMEHK81jfSiL6vo4uvzvqC14F2zPKzmSZV96eLyFyhPupPoQmlLLyRT1JVb
YnpII8pDVLsES3GVvReMkVf+EJ00Zx6PJk4IchaAAdi2ext3svSnOTS0DdP2fdLFCmZG7dfKJ79R
eH3xpOWwlIpownBVZYcF54VXA4Skaa7IbCY48Ef9Zusf5DPQS8zKwUh4SyFPKI9zh+WHRAjttECr
3ZMmLKj1aMrrOjSQOlELDhnjnp0DHpUuwkQwvUMm6hwamEBhKHYEknteRz813E3rlp05OyQsRpkL
aN1udJJEtKPkqe+8JUb4HBfhkaL3gAeRlC2CtHUNyig7BFH5FeuxtUvpzdzXlnwBnEI9QBo76wmV
K28Y33eKcVS61m4OOKwsNEO98nVFM5IAIooMAA6fGxuqNFgBZ1creQNtE9Z9qX23wADhCZ0Pups5
l8JtH07hmAddjV1HLOgnj2yibRpiWk3aV4s7dhe0zo+l+FHvMVwmoEE1VbuSqaQixt+IU0eXrjgY
5oC/2ifJEO7Sp0WKLZLCt6mZnL2Y9X3gTP41rSxIuYxnttjal3K/DtzLaGYQ4+iA2uS08Ayi/A0l
LgOh+xR7IvnaNcMJXTHZapktDkOnTeuykCBZJlfnkVYmO2c2N5U3GEwWsF063bANa8PYF0NxZgXz
rnbV/IMOw5EFX8a6aAnIFML+nZaWfWlExjTDFC/EuZnXMZTfNmNtffGxrc2cDi92Eejb1Bp+JpMW
rQ3odDytwImaFcNV4nS7rtKra+TwwDQ1qDRJFBwqhXiq9Ig8wATDNYBZhU8wWRcMAM7lPKYbKx/K
iwVeH88oHInlQk5xM8SGzU2ADpxndCwpqioII9JQggJy8ooSQlB1t1y8WKFDZyPS475H1nkGmb8T
VjvsGrw9W83vmu1Q8x8KpDGvC3BGSPiFuNQKE5xaGNr1MDrSMpVA/PhCsBmiGYN1/mMEdCXIMiMV
8tDqpU6XdChP1Irl4ruF4/IwuhDbmmpKX3C8iX+QOOnuoL7pQMqFWidFL3CC6YvADfxSjAwniPcV
pfM1tl+JTz4glWwWGwhtiCSbrBR7CmKlKOvvDkYRTNuJvGpMjDe28CGyh0KeTW/ADh9ZrwlEmisV
TTNMoUwc+sId0MrDfMucFy8OOY7CFS/OzMiugjUHC3v40UK+WfstTIsxifOXtCFAps+lWK8RH9Pr
oC5ZR6dgmnYdoQE9WvHw0g55IKA1TY3zI5U23xdaxkV05rBfpu+egEzualBTbZUw6VWxSZxayS70
JYZXvZLbTNrOTajmAG9idBNQCbbj/LBpa7e7dA4rrvqYLPIdhXTpGQPF3fI+GmHGfJ7ArDoqb0VO
hVxJROiyV5eIaN7e0p0fKP/IGBMJZSmybh3NSeatZnoaMdqY6CpZlPGUQuPIcARsfCIHwE0LtKnU
KU96R6mXUzTNi+0lP00qAg+FENbFGcSXTKNkie+x5x8FAWK9+2OsAvMpicpdm2N61iHzPoUENKj2
fThOkO5GC01bd+jcYIWuXi0Z+ZukNp81RfdKe4riut6+ktUxzn2ceqrebj/EjJEKpXCxd3/jFxzs
OqVfo7+kG9nLaf2ZHPZUfDjGcDjlTb8Z+AcX5hzthU4umyDkpjIalkfzoLlshDW/6C4C36UKzS4X
GlrmXRNHOK6U8XK5RBYtZJG15iOsiR6hTZrjI+rJYS97D55WEQopZjjZFOCmudQoJDw9qfDwgxMw
fHzsSVVfGx+fi/CSYMtYiXqhJDPDY6GKFNQ5A2QA22LXbr9Pbq/AkJpB0zCciJOujibLqzx48APW
D60syIOTuIi0bFyXbAzQtckoFmzoV8R3rN1gYmWgT4+prZ9gBSzzJ50ygQOHOxANLdV30Bl+NWoW
vew0NIUpbqQ823bcnIZCPzvAGO75ENBfEJiv0iO7plTzRT83bMrR0toCV6HM9SIhiq9Z/qvu47lt
cBxthEs1kpel+hGOOIZcItzSVblzL/vIvPpbXE3ZpbLa5N32k9M/+NT7W+03HBZaqOC+zUbL0pKd
LELgFE73vjxTSg0IMzsr/5ki+1z63RnoZ3YCO1E/4/zyiAHTe1meRZv1V997I4XjHONWtgW34/Sg
iJs6i5wwGA+48GSYolyPBlm4v2RYs8p6bJDuI7YdDoeOHD89H1mK9U5TFWrLphPoJurjcpy303A1
KM0/TO3pCPzyvhzQ+qr+yGQMU7Odhj3dUteejUWh7Gq6On36lCTP0DkX5p4zgNycOyIVmSEEG9bo
y4KsbjM8kwI8Ni1mlOGMHScExlLltqXQeGcMmf+oKoouXepONzg58g0GMEZlAfyDhAdCqBo5HcMd
4F5zxNgD6ey2Us0TgbwF/HjddAz8LzSEIlvlqCDLZgCKJaabtr4O+KAIWfgVA+NW35hBhHmZtAP5
vq50km2NY5ryRD7+ieUqhww0QGHZ7TXUGKf19cgvu58ePmTLbcw3xrv1LRmnH43RzxwKoQgwUP7e
dxQR8RFOKR/k33auqd8mnxxk5GfaNu47IogAo2tt+uomxbGOJ++Y/GZoE54dsKZARMGJAhv7mQZ0
Dfk+g61h1PmBYLrgRJFXLxA/G2s4xsocVBruCgJCfUozK99F9m/gEO1lqspS2zaFFj/1evajHVlE
R55IK+kZ0c0h/9TA2Mp8NznbMmVtswQNCfO9tJDLiUQZcI3KmXuthVCiO/FTV6qoInr5Lsuzoxtq
1KtA1m1qqo37QlSb3uXX1lBf2Zay3XPyFxuppadhdujpTKYffCvmjrPpNrAnqmLGuLvqbeXTa13s
KVqtoJr1ZMH1nvqOpLdX8dFV96utB92eug+2WMswlungKYOJhkOroyLznDZMKZJsBs+twxVJu7sP
NY7d0ZBfJvY8F71lLJGERcJRmH87xgAWRxvxldO2OJeVzZHusKRdbI7DRzbPct04gP5IoIit/2nZ
RM27gqD+4nTRfLXM8WsYxExpGmlufVUCXA3Di2b2+cGUQ3JsovC8HIIor/4VVKN2NFpd3yANUe5O
v3k+Z9pHjFMO8j6/KRsDqc7/nYzx3SUd87KuJ8RW+rXEwdv5ewrMHk0own2TYasF4falM5mNEHr9
Pfta9+5UwzsTVYYhjiN3Uo0WQ0veK7w1RzNjL2ApxjF5NHkKKoNYd4zFAeU42CdYLG7LpeQdlEBQ
KNco1nHaWPep002oQpC7ch3hfTTmf0ABpSctb6wb5/I1AarqCu3H2FYTt1qBx2IV1aNg9M2WQm/0
3Szm5DFqRIcCxPN1GysLvguuEqlmvmRmdPU1fTrAMa8ueWxb23G2sfEqYlaLWWLv68FbZvXjVZPl
ITHZWdGT0x+wmBZgKIzsuShsDopRTLOPThQ8J2i0Y9LqcpJ+9jqYbpo1U5Uxtc7LgSLE5ygkU8qv
n9aqggn3DGWaaBAtoa6hiAIplipeleZ58obxttQzYwg4gkgw8BQKfc9BAe3B5I3ORPFKMhLDA2nS
NEV18uJaBbcxijRGfaQB+hUYXrRtd4zTYhyOytxY3sKgwKZXFvUjd6urT22Pcl7R0mp6YLB0w9qE
mckJr0rHp8gvvvhwA3al5I2dlAO27Yfvi0EPu9g+1BFmVDcRbHkKlzSwzow8+pOJwXQdpMAjVP5h
65vBqy5ie58A8yBLQ7YBdzLBrZCMYQUVnr51/K2nhbWMlMbEhRaxvT5zAnGwPc3QaHHqVWsvsG17
HWkeploXDgembZ5YIyaj5YJxqD1kkGH+jmOWV7rb0lQVEgVoPdolR0SsQ95KCiHT5zzQna8zn5yU
4+VGjH9se3DHaQMv0Dtx3tqn1PcRHuhE0ukUOQW2cxwIo6zHim1s0IMuWy5NSmtrLfBoL/YPM8ip
5Yk8pGU9ZY/eahlxqXbc5dNpmWQ40pgO5Pn7FTHyCeqR4JDrloQxUGkW/CqecZoyunQ/l0hQLKzX
KSm6O1NJZ2/bxoPAJBhl37/V1hTcPD/ReEc/dB8KtMMIidSCbV8dzfyhZeR5yqIIoXJp9gstbOsS
DvYGdwqRjEZxPNXBNlNHXDGFr5bQZ2dt5369m/UxugW0MezKEhD3EL3gyWZj5WhPmYMDqYjkmwIu
7q0o4wdRfso0/UIyA6hHoGWXjv3/LpjD8uKHI8wKWzxlKTRPUXBryCCDZpKx+8+L6lutYkC22k8s
ryZx1hcXh5JIgKRNrO2kq0B0Hjt2JHc6ZnNoorI5U/QjXhjK81sukelwTI3U4VLsPYUJlvyBCGSX
g0ywenO8jNx7pzr1tg4+YWEH+n7wzLClHjT0UOb0r+0cF+f+XxdJFJZ7OK8Jq2VEyD6TtVaJU0Sb
tYCBnfVGGZf1oKPWfW7TfNVhAZVW1d78Lmxuy6vecFZDRYg8AFPZ/A91Z5bkOJJl2a2kxHcjC6NC
0VJZH5xJo5E20Qb/gdiIeZ6xmt5Lb6wP4J7hEV7VkV2fLRKCIEga3QxUAKrv3XsuWjXTX6AZsTau
MHMAJ31kr0uHArgJ/YuVvFttSeRxOalooPzu/Bxx2ZN0m9w40JJ3OjlvvW4CsQEy3+wzg4hOqQn0
VgO1ucDvom0fdA8dLsnDvKk6glEis39M4blsvMmEMW98Qd22iGNkPNNzzpQPEDI19cOQuvZ04Ziv
Htokknas5CRTaspITyxkYqYXbkyXYALM/CwEmOAtZwX5rCUfwFixosW7jK3eQhjTSkRS5r0CfJEj
rDaUEJskWkUsx0kBcsNgN9tZi6lwj3KPOGQjylagjX/4lus6llumqCcmnCb/ul8k135cv5ZxV+HN
KixIxKlzGhxkg43VHWrVsBjQOK4Q9fhLBkK3nGmcnplpG9GBU5l3G0ZgWY3tIc0lObXz0qddAiOw
DpF2NNsoOQS5a5jIiOi11gECGH2a9v3caH0EummIoezQo+qnY97OJlINU2Zn6fZWMe2h4Uun8m46
zCKteNc5tX9n4pyhiTdKlnf1q0kUxbavCEaFy2ivaK8AKpz4AZSoklPZvPBVrzUSss9hWhd3NM+/
0ioytyX3kQMNg3Xm1bi1ev7amKCfVejEKRScWpIpwyJnhaFlODgVRMGm6Ag+CBSaCHOWUakFGPBj
7G2R3696Kppr7l7tQfOreDu7bXyM/0y2o33PjIgqAx3jLFBJwmidQz83zuJQ4RTUKpKuZHDMpo1o
8rUAeLm3Jn2zNxGuGo00YKb32JqoNauhifzNANzkT05T10O+mJESmSMBqghFuKZKvVTDprv6bqRL
DI0KeMR9dUo7YZHPv101+15FWN2k0sF5aZYE5/Xjjd0FxlWgq+dKBnIF5ZW0PRXWdDlJ2UbQISs0
xXI5I6Vmkgpx5HRSYqRbvp5YklwiO7+C06nse71rk93UxplXpM10eWBxy33b52Oo93WHeRMmojuI
sbsroGH9oQnGxNFZ4pxD7DTNL5RJGBkaVOa0zH/ukrImAkS3lohlRhzPinlqnaTfuKji17kF7w0k
JN0URt7Gy/FsVRNVHKkFTeRpE+t2uzJxz3Da51t7mhOOKSB+YVCrW+RG94g32d0AGj0ILfZu5LQB
5wejxBvVXTpSwouxCa8IG5LnMBLVkt42JtbesM8N0GPDplwAZd5fBzXKh9kVLiHx0vWcXeKe3W0j
MdwJPTWPYTJaKGRaf2H3eFwTRb/zWJFdOVHHxu5tesJPcyLKbNi14HYTiFo4awu97461w8K3vfBI
RpexjX3jfgDD3y6G6Qvupo3bo0ECWZGsCbCgYkzHbDYvaVOVpez0jnYRVHxEAodoDJW9G0ODntDB
LY2Hc1W4Dh11O92kBuci3Y/0Dk2kv0uTLkW7I55avbwF+l8S5XDU6ZddzQZ8gu7BjDSEf8rMfQ4U
qW3GAr2o7WHex9HpSjioEAWtqaE6bzST3zXNJO2VEZmtPrlKZ85MYCAh+X5LKXWiVvICcyRXUFmv
B68gY7kNsAR2o6ttXa27mbF0P9O2TTl8xFN3hYJZAxcP+rjlcRrMGwQzXL/6DgNzw51iTWsBg1FM
YnxkI83HekJgtGIY+DsM56qjm3llEMZFD3s9h1P/1IR6MqTE5o7B0p39CcyxxMrNqOP6nCDcwMUI
DcKMn2Et0ZGxkAyxBprkqDWQcRf1WeSW31zuDZt8sunBW+ooymS7vjJIxuOqQXVMYgwlT0VpYrHW
ddSmdpHX1x7uJEJMCBIWrUmCh+RSA8CHKqAtSbCkqnwhWNPeJDlwkqXZ4FeowTqlBFDG/nuMjAVC
SSBOXRbo31V/foH0L6rwdhed4e20yQ+iKNvACO5ie2zPnWlRkOr0i86S8tgKBkbm6t6ZYXup3eK5
9EztTlh6ClhIFRCaQQrUaCOW0guMrTWmH8PAaG0JJEawXiC5HorJ8lZ6W03h2jD7y+NGJaxQ5Syd
JyKB7/VHz5f4yzvdXI1OgwOe1vR6zDFtjVDdUDLbOT76tgcYpaaUh8ysHHeuHWxyEw/EvBHTNcoq
00etQeGQVP70Rya8bQyqNV0451jB+dm7gb+f9/iSbkMTKpvhAiYP9Am4R6WkHnGG1DEnfaw0+Y2m
NO5ZkoyFmBPlOeXynITKJROonrIuzh09pC4wFW+hxiY7AkdvZyBPrQ+I6NRsbUP4OBUNemIvD2Gw
A2MvW3IAgE76MGvoXIzTfMJENXFlF8aVR/1/N5OCjKmi22v91b8QAzq/aNwExANKs5YDwExqzq/i
y7BWQVVbrDlUEogWsEBX7aQ/mzeJ1f54NO8yfxrI5TtwvSCLcCrDzxuR6TXnWnsb1lMhtvLzs9Wa
5o6KBZctNcDrRLGbK18+tbHSGB63mXOcUVPQkCafIUQtUiRQziswP16KIipRuhKyFHchOnTN9aCi
vnJI5FjPS59qMoAcQ00JX2omA61yqKrwiiaM9QDnGfct9Vu+F4fKFHfeeq7pKra7/Osjp6u/ygOF
amiqNR08XXCZ+lVNbLJw0q0wabcmelS0c8NJTJucVdBpFJwL2ArUzfxCZtsvTsU8SCh2dZg3tRbV
3x/Nu+bvL8RyZOFO8XWlYfX+niuOqhRLBeks81Pm73njP3fnR6iorFWfJdVy3p034/QhVbhT6fke
LPJSxDLw+uBq3sQmjQEgr9wrJk98PwGaf25+PqedKx376PySFsYYAzQ0FYZa3aH9VM6QLOyVNlFf
5t0ABqWNGDo+JAaIxvm5eePUidz3Wv4N+s5ChBSC40pB20n7STs2FTIPCjI4H0grKNaKE3jUy49u
BRTBKjEPGTgf54jh+ak5Z3jelCUkcDvSnn553ofW/T2OWNcIOYTkiVDh9+fmH51/YgxLJkiURtcz
kthHOX4wnRh1WYO2vp8k2PNz86s/d7FjYdue978//OX1eXfeJCOk4/nR988pumwfq/GSBU54LckA
nZbt5bhS8QMs6ZzRAZo2g05lZTU/9PRJ9hLTFG6nn/n5Hn3ik//cxZW5by3qhV45pdVMfISG3s0R
sBfNSlcFEDrt2oh6K+Z0MbI6FyttnI39kSJDf9SQwS/h2ZGyMj3384Wfu+H0gm/pLcxIPT6EivRP
elye9CzlblL65xS1CzetmFmbVrPgssx2Kn+rxfdsUm+axyjBuCM+M9iPE5v7e2bp9GjeZVacAi6U
pO6JD6TMxc1AJQiBHsui1IEagCq2QkY5hOBPps1Qx8yx3drfAKq8Ailv7jwAGFdz98ZymI1OhELT
X7k7cSqQya1dLzRWMfmHN8mU00BKJISZScY9P0eRpz3/9fVC/Cq7FppDJrtlW5rN3NSy9T+bDzT4
TZqVsCrR4vImAdz0pZxHwIL3zNy8781vrM0uS1lO+qkVPm9gcwKOTLCbk32kuytC5X68krcFhigy
EsMNTV6KNZFId6zUaLkPqnbTVbl2A5J/PKv6/byj48+/7jJ/rU1V23lTTa0Zb6rB/l93O5zDi8Dg
BC+ih16K+NM3ULvhzJ+UZbQP/doRJwK6fmxyHwlrDQtwfgrm+Y/nDfRalDNpViS5OIuJ2Ddby6h7
6Jg/qCZ5TJatqxgqS5JZiBnGacHnFDEPuSn3/0LfbfwX34dporyRtmlIhPC/fB+DWYe0HSxrGzCL
OiVS6rdeh3EwgqMSIya5nZ/ygQNdpVb59POpMHO1XdAjCYymH6pUG/AEU1o07PTf2qn1PrfjXEbc
vh+rg54mUU9WNS8Uidk3qxDu9aIymQf94SXu0NWGKIZ+ayVduC7ANdGUBk658KcsOKd01n89Is3J
WJHhkSZB5uMfv01KH/6zdV0zHGE4UvvlCDgRNy5VluY2BdZZxh9qC0dq3hRmHE2RicOP/flJO/IJ
i0B0tJBMmzcUt33UXmp8Qb1nbxFcw4+bd4NM2YNDJxaMiaLq0kWekgkzL6BHl8xbOT8h+g6ztreZ
ljqohUuSC+cX/vCe+ck/vO4mjgv8LpXr2kiDbYEUa2smdfcSJxHGF9+4xKZuXdk3/+JQTYfil0MF
r0wzNYRpqm7OzqL31zssQtU/ftP+h2sNkea0wtpyhwz3LGnie1ASJESr8Yfnl1oGQpsD01hYWMO0
pPef0neDr8JkFgAAtzhbYSZnw3nFT/OK2wHrQkrv0YkNjL8iJ0a591Z9TzgC54Z1ktPGGEKLSUV4
0nsWUlWPQr22skndM72q3fqBHP/wzukTHBK1Leai5zQOL74fir2fdDEByjw1bzT68Yu/PjpS/HJ0
bF1TWUjrtqOSKku86p8vbXmNALf1XATOdRquf96Y55vtwP7SV6gk8715I3nl3M/n9/i+n1BGb1/U
0EJPbWP49YZvhMch4wjH9oFQWsiyQVgd510LxdPK9PNkO+/mWimBYSBPnXe1fBhP0wdhUmwf5qdq
73X+MIwQ//WHxWH3xw8DIffjw4gFG0+0C2/nz+nJCJ76kG6912lOBjKoHgJg+dvOwTPTF231oKoN
qrdCe4oK0aECGE6ZJcr7+a1NJaNFVBakck9v9UKMxIPuofWcPijBsoVabRICT6+aLZDxotO33z8o
1Z2d0J30Zn6vzJGd+nGv7efdsR/IjVcbdzXvakoLwgH/0/dPMhRbv6e1O7+m0kzd/vW37vx6+eDK
YduaYaq2gZVONX751qd/zu57ryCOKYWLLFFSzJtwUgVXSvBSszSg+IKYFhVihGqVdPi7HH3nKavw
AzCY4CuJOru0vsuasQyfJeFiB8yvYpkq486BCyx0wO6ocskbn7vz86NWVLQrSajQQ2RmkRvfIwRo
z/MG5k93pk9nLlMthoA/vcC0sz2X06au8vfALlYBrtR9McVflQyrU1eYB4e6Fghqnsr1LGDybYZb
e3qOmKT0OlAciCZ2d4xUWqXmpHz8uVugh1s1YZ4vi8n++92vp2AJnne16ZFavdRjseWIhTitivxx
aC10v1qVr+p8vCewJTu2WWGeENSwmqjd8gnbU4kqiGJX3BP5VZjtE2rZ7YRif6GKITcNfY9tVZJm
1qbo8ewp7diZNjL1qb7IAshx0JGTGCBOWQQ6qfOjk9ashMHqHEj3+bFJA5Tb8+D4t/f+f3qf2Q9X
X/Uf/87+e5YPoPrpkf959z9267v1v08/8fs7fnnDUxAF+edH8PqX77q+3zz8+oY/fSr/7o/fa/Va
v/5pZ53Slx5um89yuPusmriefwP+gumd/68v/u1z/pSHIf/8x2/vWZPW06d5QZb+9uOl6XaqW8Yf
zp/p83+8eHpN+DkwxfX//l9/+/iM//b4Wgfvr2n2n37687WquZvofzctaToQk7hJctfhvOo+//mK
ycSRmqcF8FjHSMnCr/b/8Zup/d1RbVOC9RRC40qM87XKkL3+eEnVJe+XlK8kL/3zIPzpa/z5tf7R
rGmqf7rUc6G3HJNUGolt0LCFav9y0te5onvknWqcvRjOmltSed36dbIB2+QepTuKt3Z/rzIddXZn
alF3TnDWDY+4An1lGYRyJDmMMbFQHGiB5UNaPBr5ozVc/O6ijie/uGnqYhVuHaRrYQ8iHhbircje
pX2iLmS7d9YP++l/a6ReB+8lxoiv+tdx9qfB+y/H8/8vI9XmS/23fw6C/zxSy/T1b9usfP3T+Jx+
5vv41NW/G1JTHVXDaCAZj78PT8nA1YWlqqQpOsgkfw5P4++WqeJbm9ymPNCZi/8cntK0aRFzJ+Fe
wvD97wxPZq/8K3+YqTFApWGYjkbbm9+Es2cqeP1xpla3pPEQrElfCykdV9W8j67UtMX58NSSGKPb
4loDqC5c8ZiazU76+a0TW0sl2QTE9lLBRUNnoChAInTOORuWYQEjI2CeEanpRc2LrUUHgT55tvPQ
elH9vqAhstZBC5c5VoIn6bdrjBoou7LwUhOZs+xqMqmMIT2NCor/YjTvsRXDJyw0QOuTuVVTCJRN
8ksRG/tEFIvMt/WFn4TPWPIlK3h1BSb9RqT9bVsln44z0ctxwiw71TlGY4aAIMi2gSAyyovJ902h
d8nkYPewOi0nJ8dPZi9p9dIH0R0qnXChg4hED+8epIdkgL7UC7ZFgJoVBNDyWbTpfRXvwiB58fzh
IdOdmjJwi/GX+IeVTML2xfeQFg4FraOiDY4hZBC057F/FQfJkwf061FFHLPs06Y/a35vbbCrVNe1
a+c7F9D6oOVoraoHP4i+KWV6KRxU01H5gitILBsqQissLKh/TayPBQrqQGFm7Qj0deQ1QCq5NQf9
MvQ4Kfsa8WFL/e+MVWylIhZyG64sRJL5mHMJYLcU2vqsd0egYPIF9Gi+aRz3TsvHia72aIg3W4SY
ScwY17eVL3v8inwxZrQc/UqutOBO4V1aCwKQjtqmibIGQbZqExmCaqiMN1ovFXpYXJlG+zWooxWa
02ucwD7tFwLGJOsVmlb9JrDSlYuoYlW78bs/PiEzIyezuAkiAuZlp+X0j/oPo3OviPSKFmFsbSsB
0k8PApO/kEmikZHYKAhGMj9HReNenrhPfVVf0y/cVAllch28k2mMz45ID55JttMQPyXhlB7iZvvM
i7y9b35ZWuQcJGgfrJgCnre+9jDabxrbebVFcj1ljKSe+9hXEemNgtwHzTg7NXL6Tu0R/bkfrcD4
HU6ZXmpUX4o+nUJNWiiNubfCmfY8VuBv/f4hQxtoC+cU9cVTyZ1BEiXKavra6d1XIzZAKI4XYebX
RJsBIgmhXYamCt27ucKPGC2rQd+T20Y5v9yDDj5DXcRkJbT3FgQlyP4XRdD6iPMROg5J3BBBrkv4
OHkRP0s9gASUQYgV5Oe18TKpzHrlVba5UNH/T79MG4/3uR8eTL4gTGRMudLUJjlAfFN9/aaMOJqB
CW0Jm/Jbx/hf12RLh7Xkh1kKOKTRRZtucD96eAuB2QdgkysP0F7/KU0V1dFlLOTRLQpt6fj2lZ81
ZBQAvRhvEQ1sHM6dPtGJlagbzKwvpa58edOHUDjFbxzDZeouoV3smcutrLCrEdMV2ioV4kYTGXHU
OgO7isRHNLxXZlow96julaQ9yaG9hxa2HPTxVWs5VEN/T2BUvWCqgIaEKNDgiYNXJ0AQihJ0Knxa
rbffHJUwtDR9TVIxbpRSf618Dy9l3tKkK4mJ6GxAxe5S6xjVkcMY9ymJWnHGX4fwprefREa2Y3ad
NEdHK3BbKQdL7Tew+Ta1nR5sy13bGYG/HX0u4Wyl451MEF1DgaMED0lsrsH+bVAqraSNrofpAh3+
tdXSMqfHiXFgUVFpRQ7Av77y9GHX5Te6wLYbepegM9Z50B4rsIAmiH9d6XEYkaGLUEJ/dMFdJ7TT
OK13vqEe+tFaTT+pdeZaWsnSBnmOR3ytD+EWV/4VoYYh5XezBSKhnLXoIowXE4kX/rmt3VQr/n1g
BqswfyYM7zD46k0BQyMlcq6BmWJ1wanB+eWn4yoNnEPmwotBsae2e1MiawqHA4CIq7AVGzUmPjLn
+paaG0ws6+mY0LJDiy1WNrkpeV+fmq4icg1+j1Zup4+D97bGrEuISJ0eRsRsnDHnpsJwq1jHGO1W
kY5IiJJrp/2i6gLpbeVFNzn9aXMAA4bnJ7S6XaNn+yHLcBXa+9gcFhkXM7s9gBRmDKi7MuzWZcQN
JPc2ox/PR8sFM5QU9F35f6v4r03WnaAf1NVzW6hXHigR1fMuKuSHBLSnQmGmF+59n1dbrxFbGU4I
2GNUdJvpuIYVL9dkA3CcgauuKWiugJcix66WDgJoFSOe7p+z3t65rb3Ls5yFHf2ESNOvyNFYyCF/
9zPAHXaU3YS2d/JT/JCGg9pj8u5/jP22E+51MdFHByW+9qJn3AE7vyyvC65EOjdIjNUjBeHmkhnx
s9F1FyOuv037ZZQ9x2K4UVTj7ArjKc8IrM5pJZeQ9mrIzX1yY/bRTaR6dzXuPri6V0615A55zKRg
7eY/jMJfVg52jny4AL055bpxcAyku3l8U7bqIRFoOWFW9X17IWTgIeIiSpIuRISaWa/7oge8b2zp
5eo32ogngJzbClXi6KGEBNO6b6xFGWhPquZe6/1bCRe3rdUtpYRv9RC/OUhxeh2ntebd9ptWD58R
Hd/i8bchPjSCJbrqLwejvzP4DKV1WXkmyypSTtY7+tH12FRbrR+WmqYe6KSv8lSivDCZz9ym4AVC
inpNhSArwhyaqzvIvczmnaOIu+uBfCMZbvWquWuNoFhmnNIl2hgz3kqpkgIT3MIZh9zW3o2eyUXU
e8RdxgId+TF6KVdT12aUXQEBpN9PtdvHIAqPaEw/1ReZR3d41U5pjlu0GF7ROd3FQBDy+lWJ/CcK
di9lFeWLLlBvEvWZPlKN8qhQAG4XFJWsFW6ofDhwq75L7P5pkOHtdM4IRDkiMz+BzIOyzJANajeF
0e/GcryCnhkY9zXS5wpSsLT1NyrAXx3VWzccj3k+PtqlzxqdJpfZfIsRHvYYADzUGOiScRoSD2IZ
azeoWJITfcXg9rtha9PPLQFnm4WyKtvqFI7qM7HcgfOKhaYer119Sm2plsLxFwnyNUTtBQelHpS7
IR+uS3U8mDC7Yi/zmNr0xNRjIyUVoLEZ1nbgnQnNfLSjCKFT239FsfutiN+k0W5KbSm1qx70tzql
dJnNPbHjt546Puejuwehri6YwOwVGwGWvytj3Eyl8Wb2FOVD/aH2Ff4mzjm3hXYssEfSk9+NZnMX
+DoTZNr1vaeAIzINxHrMBoyEvC+y/d6K/NLRSdOy9CAECOQELAZ4F4tph62vAzd69nxn51X5Gbfg
GnDOsXLvzOTVIJcF7VNz0crgLmgiUKFiR2WJCyRHz3f2aqVdjREudqc8KZo8DWN002Vir9T33MaO
CI0ufiFP0uTrBm9QWffcAC/0Gy+ZaC9mz0mR1lxdvhBd3IOrWg2xsit9++iE9oULyH3sMdu2+73I
vaXQ3ftwlMiRhiddhjeNHm+IKty7OlO2MLnpO64dZGtEg3eKOyTjaUUROM/fWayoexzMr13AFNKq
c7EcAQUshmirVQ+6iyEBAaqHxxWTpucfYzHymrwtzUEu0sY+JmF0XTW3XbOLMv/DH4p0nQ22ILYz
l6swAg7vchuuCmtTA5Xvw364qg13D2HvuuzI8uWXtJBEupSSUs+6VV3ehUE9pu+HLF3md72FQ673
KdRxBvYLX1sOk/qaOTetwzKFa0ynrsSYfBgc5joKhkyBAz7yENANRcNcx44WXtXgzSmlsiBmeBEq
SBXaOEQpViqAe0p7Uw4keVjAXUmCOKYdITVu3o8rI0e3pjKUyjQCpZgeXdc6kgDWrpDUmMvROude
8dJY3l2VDMbCCmsXuM6lH/x4wRLUWWCSWNue4y4tFd6s1V0qkV4nOadInSYnZEYYpEchN5YPSyiM
FnlSrikFDCtVITdtkvT7RnDqR6oS0oyTjamVV6lmp0sWXuvW5oZcK6xt/MAC36y1r64oNoHBHB3J
31IlpolfA42/L3HmEhOf6epaTav3iraS0ZqTKzw91REnq9+iUkQVAMagHLcOX3MIRnMnM3ppo1q8
Qj1hWkHrr2+kxHC99BPwVT03dQDf/k61CbqzW7kMsD4v8bB68ZtuBBjt6PVt2ibnZFy2evEYusaX
1vqfqquGK1tgopeoyCEtsxyy7JvRjtRFpozxRnH0hJgTD294WWIlkFyl6MiPRHfmwJvqr8CEyV0S
zn7ukNks+Ev6Rdfa2jbPe39j2x5ydoFzye6qPSSEflf2abRgURLsuiJxN7o2EKw4tQOlyzo3KQCg
wChfktDVrMo+18/mEE8u7mRtu8g0IXKtxZjmKzMjYGlmYBeG/hCjHFga/K3k8BVrtWi7Y4DqKC+i
S1aFzJ9F3+4ssqbXWaiVGysZog0symZlF0EIxrVpiRIcsKaGI74m540sNndhGOLTraC6SuyVEpge
dSkCKJ0A6IgwGYtK2om1xXQAHtlksveGW7Lg3JVn+BhwCI9eqR1+/S7CU6C7G7WrOsSZCQCKKD7m
gdutDTJCvc7BfYCxQ2pjvY8GWeywU+0LnexJS7t1kgmzKINo5TkO6yWNhV7kXcaWaoLRKiigEoP6
gMPiUac/IGuXs1Gtt6rw6iUrQuMmRFfvY2HbEZ1QwaDaR/rIqmpiRTvnqPcSLrgt/Tq6/VvTBigl
q2WTgMSuuvQVWc7BBuW8sCfZcDjGyQp51jXzyi+S5TUXWEUrg/YJOtOjyI3Ptg39V3roiMadve+W
/bLuG3i2yHEWhcbd3u4z69hFwbCNneCTa+pw5ttIWfo4m6LZiwlkPduHywm7Mj+avL97TUuZAUpS
Y2inberJpDvQZ6mbTif7K3OPLSbmhRMqw1UypBgrfINB0idLY6qruJ7fPlppuXH8XGeQeNrGr6L2
PoxvRCL1PeN4WMIvfoNiYd2TI2uBxCychPuYiN6VTGaPHoEUnl6efcbmoe0JZPUG1boLspIiZeKp
58ghFKJw0J7NEWNUtMYdHe9FMBjlsfKzkNBE9d0biRvFu0K2jJ7skgy5YuKHztUw+sB4TXMz0qC8
FlrU3bHiggGI6V7Ri3HjpMVz75jJLvSKixI0+a3UPwE2Krd8tMHiRy93dY+uFN5iCu0GfnSU3vn+
U6fnYhvb/nvqxM6LZWmPBlz+z0Ifl1U7Pgoj3A9oFYWAn9Q6yJQsqHlpESHO0q8CMnuYCRB9klXf
BDeHDF9AVGyBA3yjy/bJXGdBAsA3lHKPuRkcOL03NG626L3gpjrabWea27pU80UVX0ct6X9+GdLG
tXZokNcz3s08SGTOpL46D9Xka8QOvUlsxOSGJQkh6SoaQxlRSCUfAF3KqgGqN4IMiyEl6UR5dyGM
BoIiclh9kucoMGdn/NsNHsQE0UzvUUmGvBYuiNUCuGmMBGZVTDmBmyfD0XI4a0YuKcvGl+h8aaV9
KzpJOkbwpTjZNwnVqhqvgxE3afuBM+WjzMtnbhxrM7X2nmnvizK+j/tdO7jfBrcgr5VikpZQd1AG
Ih8b3Xtwx/6s4OPwx/johRBbrKx7UCgvLPsJlBADtGs1Yif65A2qwVa3xnUAoYerylaQEH1NMWrt
pu5BtdSnotrGSvhVSuNk2uXS6AhkSZuPxsS5FaZ7W9GQcLveHVeTnRLG34A/qrRTJYN3iuUo/a+O
4PAFN9XbwMavwv9Bo8AO9+A635pZ8IYMgJlbCvbNjaaUQYxn2A8CYjQEwGQQHphgBxalhDsSYJ2w
9rRUap35W57zLjstn5NgJbXyAnzqWDf2w5Sd6JAt22mo7WvnWlrnpOOscUILF2fpfbmSVXMYvmed
uY0FedPmOFLvrzmzA0ZPFn+Ls3qnT5I136KYGg71mizuN3209gGmLgKBom8eQZOw307oJIMlKXbx
0neHNda1PYrkigyRS1xQ2BmRBVQjxyRN4hzpYPugqDj3VB2VIXw8H3GZvvB6Al2McQJsFlM/zl66
0GAYWPH92Dj7Vg3uCaO6DPCoipJI6ZIvA4jyogvjNwOmz/SX2k56EwXlfZmUz11c7hTP+dAG8ZLw
5S+jVAFZgKgioNCpy4d+StbiUDUFZ4fMxMbOKO1l7ZvmK1dtYu5Crb1t082oM+YcfScKZS1IiFpU
SXKkRPCO4Al6Z+6/dZ0FFmL4snlH23Fs8PVsYI/sMy2aH0sc6ljtl/YZDOymGAARi1tVJlx46KT7
deovAsvamUnKSk6+rmTVXY8QigL4AnQh90QN3HV+sraQX1cCdn9j3LqWIMUB0XgjVwh+F4EKdAgr
xz7VvVOo2ERdRZhWDQLvxNpJHgzOZylJQ0HuK/lFU0zQyD7BOaXpTY1gDO4Z0788b3dK7D2EFlfL
Dtc6bK4sITcj6HPuJv7OT6FPolNbOonYVykjNeYqaXT2So2e6jq5d82Ycnd/HsviGS0uqVNKcg8f
+jbKTCaz9VTrl85943FwALXEy1q1H8qQxUkfAztzCrEbNKgUaUgEKL9f3ot9JFiDZQhVZf9mB8wf
agW3d87PgO2Ll/h/PcBF+chhJ4GpGORGIfoI1PeChm2xrDWOlaAXHuAgY5juBgy5C6tH5ZvXz0MV
fUFn8NaGkT72anymnrbF2C31Q6dFXwAlVp0CDpADj175y6jB0BsChCKavrrkVyY04IiQYleohDdp
zqfRBLQACvjX0n+r3pJMpbOBw5gCr68Eb14vT4jq12Y9PmrgF6Y+eqkjtgC9xM2hdsiKVhwiO9Nv
gaffQmFee1TqCotxOojoDXg+eCK/vZ7CklHiB5gdwnKZa8oapMLE5xruKDeQJRWDORanxk3vS90k
6Su7dzy5bxpI7tJfpSPXNDV7JfJjUTKm+5E2C9y2Z6QLwVZtorevDDAm2rCFayqHIdJvEwZ2rCrp
Ap5Iy+pCv5VEPy60HM/x2LzY8rF40lKHpFiWHB1UScBgGpk0UfARN/22tcAdkK4Yu95VOeTP4dg9
mqV96lEJVi7r9F4iggmN7MZgJSmC7tGmoFDgUJsORk0htFdifleffkBY5szlrHVZj/djld6bjbEL
MkJ6M07x1AVKqby3NaN3wL1pFOg3+xbkZHANcOYQtApMiyB4o8qbGKxXbFwnrf8umjLa2BUXY6MT
D1hGrlyt2rfwgyic+QsQDgSPGNzXLK09Kg/DgGSiy+5bX2yKSlkDut2+opdACzJFmY6PMhofsyxe
G67YT0M20723YQQP4XC77C14J0O3zAsbT6TYE3D8EKD6mm7fAQhQM7CATOi3XOOZD0iumEq7T5wG
gFV2oyUUblU+CtQGYRHGdpD1tehICzJLrvO9NzwxHeacFHjNmuq5L4yPFMrM/+HuzJYbR9Is/Sr9
AkjDvtzMBUlwEUVR1C7dwKSQwrHDATjgAJ6+P2ZVT2W1Tc9YmfXFzFxUWGVlRYQoYfn9/Od8hxZH
rl7oGBS0PgDkvB+NuUScDHG91t62hkG7gqU+cQXUrbeH/t6vPfwtDKMZ7U/oiCsXfQcliwOWFXPp
n+mPLTbjCEI/95/8XOgVxUABwxPF5T1hZ7EUkE/w4+6hJ+08GKT347jPRN+sCyn1msDytTnb2fQR
qs7IvRnnpU432gZYwlT28+fW9F9aLP//szLG/P5fr4wfu68s/0/7Yn7D3/fFzh+m6Tt+iGEARwOW
w78sjPlnzEMOa2TbckMcRv9haPD/4Pxuwmjn9/BLyG/6j42x/YftYDKjvc20GYuCf8nQEPn/bGMy
+HsDmlLggf/zojgnsNvVGU/tsFBTvXZQGViaQPCRTVT9tmuqoTwdVZdCtNYbRBEM+MMwE64fxwMR
tGY7L10eJ8M1bFXO+raEg/wLK6uMweX2ePlyElqrQejw3pWM9D4gBhC8zD43wprNO6eomrM/t563
mop++U5K5YIDKpDhK0Oc2sxq9pQOhzHf3emG08YSN477mnCmefYt3jKOpw1j5S+d9wq8oNuGCt83
LbnlLsmyaVVIAAO6HOjIbqNuP5XmcFn8ajzycaM9lUF0WlmcNCffANqDRZ2O9E7F0QheIgNKFWd2
2RxsziV4V9nwvmcgb17DMrTbjc1aNcRg5Oi3KvLyrdWV5nmYbIu1aZjleyQka6Vmba/COlRfQTiM
j11hhTsxtsvvqWL4D3M/2WGJjdu2YWnCYnbj66LiWUfRLu8nmlr7qkP+86c1BLarjJAL81qAwGM2
FMFhUnWWr/WslhjkgLjXJjQ2oqH1MZtH43ersFIu1LK+lAiSX5GNpb0qowgdpE+fStPPzE01BsGF
NrR02xmG9+Lrucwg+VZE40EWk6+iFloN64zyyYFCiCtavCgzfWM7UfeT5PZzRQ3KyZvSliewVWCe
N+tPMxi7p4Q6Xyo2nYLK+9StIahUAJRA8rF3MDSzA3FoIn3WlKudkVcsU1kMDdhj0h6CLm7v3zoY
1KkvVEMMVsjn0vBZhcHkL25rntGXIPNA8rZ18DlEecEzWPQ3MLT6eIgkW1Az4UmtrXGd4cl4L7PB
unWahJd+lxWPJmH0caPmnE15AkPn00ETOGeDTQ2DOw7ezWSDIFrxnsiYGp1keIs6m2iA15cvQjlF
t1oklgQDQt7GbCEz9p2tHnMTQIlnsmdmuTiBiK7y8ldWRggGk4qYfNl6BWnFabEZFjx2HoW6fPsg
X9Tqd0lwYVO59RgrVwJRTqXc9aWFXmZHvJVYAiNIO0sIYGQGjamNYMPV0MaLL8Aupug7TZSW22lh
XTlOqC4qUR1Gd5kMa8P0jD1KZHLsmmZ6n7xa3S/VhKJkdIVjozJWVNOIWhyygQyICKrzIPJdLmzw
aJBe5Idh9MbRdjP9ShUNZwRCfrz6IpPTpg/g/K1dioINj6fY+6gUbmA8IV/zmmy6Oq7qPH/LWDbe
2XWDqgvk3uzW1kyoFMSs7t/KP//qItDAZbBGbQLyrvuc6PQ3JkXwj5FOo9uAC+yXqyf5MjrFOGxq
S1QsUdjO34slopyJaPt57jwX8jXHXpCLnXhCoG+hDQ7V1K2FUCbdtn73FY1XzmKLnwE7dkCKuzRM
Oa3bNk2ec3hDH5gLu3DtC2cGBwHAtgTqnUafsNAXWEK2kEhTsieDF+B8pjJaCqbBtJRQDmy7e+yh
2sJA1PNt3VISV5kBC0ZWPjcNGTOKydxhY+FA3JnFhKqOCf+ghwobfmV2j0vjZOuWJ/ZtPpfN2hJt
sF2mrv9s5jIUa6/tTaA/iA/UC3aB8VxRXj9QjcK2yDPdlo/lpGT/m9zo94qUNV2yLF1N40qoqB2+
GkEU9EQ8iWyZy4Vxx7a7OCWgr+d139iMoIsZTmfXn8vLkBTBZ8UCdu/QQ8etr2Wzc8rKfO4lDUo9
jO/Xwhgsm2rjKHuQlhU8umkVwNUIKJ8M+a9xxP96Ibw1v7NNYnppkXDBIvFgxsSEBOw5n+NcMBgm
U/+r0EI89qlrHPBdgUTFAAQLU7Lg5a1RrkPKE6mf5zc+OLqB4IQws0n8rHnhmGnvZVoLisIaVvgw
wTkE9oQODM9IXw3sMlg2Ep9T8YJEsrWkUe74iWhnlXdAgugCnn0nBheW3usscN9DN7GPHQ/lp6KZ
3PNYluadXAKbVPiABB/5EmhSgvra8F5/1qJs9DUC7v4O3DZF1mdzgToYJOhbyvUvDoSOs8SfWlA8
GrRxxTGFfS/3SRF5rbUS2TilGz8tGrKaFczRVQ+cjVotwkpRrF1QUn6brWvI/w4bBi02YhxnuFrA
ig6TM86/CwPJP0KTBi9v1A9j19YHpRt1YOgd5rivGq5idwmuMGb0+I0eVAZBtodfYcsAxclrxxvA
VY6/snEQOZu0ydrX2YyyYbNQVG2sCCt5T67XwbT26rx875RpcfCyKFz3DNrsFd0VMCCWR8NfANkV
Y+FWGwBW3V56Np/omkDZFGkbHDOTyCw+synVcVn40K2ItiMYI5Czd/Hc8KlVGkArKZCIc33KAvjK
99lP/Oim2DdslCeOgNV6FvYIUR7O/FNfM8RueC0iSqOK0ypjAllfOYMpDqKJ3Be2OIzVkWpxCHUE
JU0MJ2s/78dL39M1bzU4hGdlsY2ous6L2VdWL4FZZBsA7OMptx3zETY/wk6WdzuenYSCeAiLC+XW
2R7ujHFgWKtvctLft2ObaGIPgX4YjDJiAa/b10Ip/m7JPOOt+T/mh1Q6yW0bLno/4XG7mXgkvDjZ
4twb+noX1h2gc4Kyy7ZIDSwTTijXaW+7Z8qFrVfIjOOvfMiCN5h36e+lnuy46cv2A9RJu0kynW3c
IPdjQ5XiB4/Y9XFnfvHwSB4qkNdxTSBzE3hZsB9E8NpYdvPdE7tY97bn/hiEmW9xFxXhyh8q/Q4o
2j02otNvRWu0u6DQxUObCKwIeYjkEHaLzleCVJODRSUZYoeBCua6Rd54HUkUzwbD9z73cARRnjQ9
D5XDcNO4fDdlV0qINK47cBIkKXpwogHeR9dlg4qdfAywfmvx21cs04DHOsYWffeK6uyvhx6STQje
bT+c7dFUN7xbMbpEM3hLTQ8fLCeUwbRQSO1Vbz+2IbiVfsyHT48V5G7AL8yxaZSfSTrz1sQGUsMR
QtdkQMzMOGXl993YfXYQoAojhrM6EBtYo/6JZz+dzGkOqAlWDRuKJLsvJ7d9rPB2bTXcndPkz/Mb
i7xgNwuL8FJVJ6+50zUXpmT5MSJx/1j0+8WeTGEnC+p3SkNN3MEzUsXVuAJzjLWJhl2Lt95euUno
nzvlsIuBxThkuA0tdwtszIWjmxTpplmyFKNfb9cPHmU9P53qmht099rEcEKxaJpyesSlleqI/HjR
PXDJ2O9LqWo2Y60BRt0rKZ0Ii2GXOzmESPBnL1Fv+TtDljk38ljsZWuXcSVTPECLD6HV6t+rGozO
okpvP0PQOUSOMqlOSGyYFUZ0KocqvXeHakAIclL2MzYlo1lqTDe8EsIdLCUvhuLYsJqsMBhWtLZZ
6F5gRbV1MbnfN54KllPeNnPcUNZ00zosCHy+87dZ6jcHLvZ225vR8lVa9DIkDMcb/A3Dnrt9xvXV
oFtWvp0eQ+lRrGUiEOmeD0Yzlan3TSvd55YfNu0fo1OtwgjdXJXjQF4iSY5KB+NB6gXGEYmdO6Md
7VO7zNY18tqqnUQL5490wxefdwyB/nq8a7qqAa0kqRBJKTC5u3JrTjaq71oL6QMwclnm1mO+M/My
ISbqVDitBDKltE255i5wPvI0YgML6nhrlOXykfF83Hm5oT+SDDheYlMjtYIbAXChR78dV1VV9g/K
4FrOqHGKfU+Ge9jY096JivwuHUR6kBFrNiOLfHI5gcy3PG7bz8o15lNtAuVaNbKhRJKODeP3yBaS
4vWw/9UkGv4TV8uNR7kJW6ZmUl/KVM13yrNz4y8oPcCTw4NPMdY9TTFTPFLqlKAgKZdqde0mkPVK
wUKEHGCLEjOgSRlBI1e8xtSNVldtxA2mhxldf8t7FRtybQgJrXYoYM5nnkHAw8FJH0yeBfKuk3uQ
pumOuSKFEODW8dCEMAnS1juSfG3ipAsTplaJ3rnkPZX2bpInjzySfthClftA9B+txPc7U1+/a5lw
oBdAi1ty64t9VnWbul1E8rTl/YwK/p77TnGAtgptu0t/+h7ZvNYz5kX5vliD4mRrX4lcD91ImNEt
Ai6y9mxazZ3T8alrsnK0Gb7ZuYfZP3PFyjGlvQddlZ0QdNQbFzXk2H6eHlKQGPtGW/rNbzmrMRda
zEYgtOz3Khf+e+410aWHsrrPr71dKw63BVQ7Mc9iJaG+26uqxtpHRZW+TIyX7OLs9pQVV6ymN1+f
oSU3J71CvCwHvjNxobvwjU8skPzcPYkZ7Cyhn5T7SfrDGwwWa2tk0HMWMEysA4V8rZVlnzyg60fS
RSkO4LrxXxtzhotdyvDOGUsOLoOR0wNmDAJ7iGJpPXahAibUOzRClXXGUcwYeRAM0x0mneGzSSLz
QgSbCV0hdG1Zz+FoCYLpJJNiPhaFOT9zn4AL9+cGe0FrOW/TOIybNq9/cpWN79W1F4vkkNqHXZC/
OVXC1dVPYXpyqUeSK9lb7Y8fjq6ITbb63npeZBOsoPwiNBa2urKpeBLc4GkeThCSBGipQY44vC1C
nRCL7xLG1wfUMrGbR8jqqTOkGymuZ1IwrZe0LrN9ltTGtzZI5VF2JJ9zPXkNvkQHpFstZ4pE8RaB
3DKCQ2Ll7TqqR7qESlZhTpd6fWwLYHKbBvL6a0kpI9bw3tg4MyE4JL30xqlNljtOmS+rjJPnh8n8
2dFlGmZnaU7+OTJCTrIJuBFmuXqXd061IYloN8ceLXvnwfK/aFOoz8DSiVxFNj/gSbjhZmltufWI
NcKjcN38QQRRdyZhow9L5dBIZ3fOeM7yvNl5ROnXVtDVbHFU9sqAk95DJYne5ahSOpg6G3tHjzn1
aAhI5QbNsbdwnDDmd5X7PEgr35VtgnjLGfrYOGLchjKy77yqHij38bo7lr7+vb8s7Rf90bQQlgqL
XqfH9NGnsieexxwtpWvIiXo88thWEDBgztfWiwRW+SA6gGt4LDpNf2crnlgHY2zkcTFvjcYG+pI4
Joku2wjjKzPsvSk5xY1S2LuyXtRjCCr40GI++G5DSStXqvtdGijj11xF1W4yEtYGXSBCqiPKFn2n
Uz1KkR36v9KC0py5hVSjnYgQluxZNE1d9iQp/onzAfYzlxT5ZSV50ycmTwRtDc5rw47nEFbAUsCq
GvgNa968Tup3O+xXxasPsufNdUweIv89guxV0f2fEbX/O8JklmfZ6JH/teJ66Muff2t+/9vp859C
aH//fX8TXg33D8cMfeRToAM2oRSXVNjfkmT8q5B1gxUxIZI1s+2QRM7fpVfP/YNcDwGfEAcw4spf
smT8K5PiOBOuSWh6PvmffyWscxVY/5Gp9kj9UCYZYLUhec4a2by2Nf4lqdM5gxE6SnC0EjX5lleq
EzZCNCtvkP8nVsv/4q/iVgbUcuUv+KZzrSD8y1+FsqWKoOev0kZJTZNFJ6iyVnPk3ou52dlZdcya
fNdpdRNN4iVv3cdScRKajHgp6dwN2r0W3XfUmj+FNTNTz6+La+xbZzlQiHZkqLiXBkzWHkHXMB7+
8oO9/9s35J8jd/8cafrzG2Xh5rEDPoJJSBst/K9f/SIrPWWlyaawHVUcGhZSKyZOd2EZn0bcxi2m
nvnWPcss/+UC0cmacF0W2T1+iAeNa1qWr5jsbqHq3OVFug0/oLIZVJEJ5OIC0VEZoNKhbaR0hHo0
ZSCE7kvjxnUkIKh8WMNUjXMgE8g+atVdyaHA6ue1b85HIdIPXXOGN8zK3QQyPWor2wYzsMQyv2+x
Xoa1j3nCZhmcPvBMOYoxPKYFHooJE2gg6cWxWrbTBatPqbGMqbK7mZ2oXJfs4JTVQGGNWK2Wzk9a
owL3ZnqkKOox6qyf3gX3zPYYOCX1HkNzttseaEKDYYsj3aaLgs8AUwprRehswrj4JaVTAY3PEPcI
Tvc3hWnsqI5492kqwU4A8Mlvj7IIaLYRB9bl2xzMSCR0bF7DXZaPhJz2N+OYXDR1xXXCWDMt1oFk
McOWXA2BDbgrvyd3f7FqYx/RH1HYKZbQMr5eHPUs91YTQtvxZoBRFi1OWbqLuuI4cgyZ++SzMOVe
gVkFkPOUcMy+Arc42X6MZhrwHTR/wgb/ZrBJVf7QofRbV3OYmGINSbZi1iVWwilsucvLcjN4xhOK
8yap0Dvt9s5iDAYTuVtKdIfeB6UjYi39T7JKFymaB8InnmEdKDDf5XZ2Lws+EVqLYvYVD0lEgQ4G
3izNHK4cY8/x8COZeMuh5WuX6myom5h5AIDqZT61+l073qkqM0rKqIi38oHTtIAgllJMTkE7ppKB
BMroWq/zWGXIIejlCMNfXpo+Ct9/KFwNNbPqMA2NJSfrMHsO5+4ucYC+VjUXLI8XsbUF+C/m+10I
XHqV0piMJRoG+tKrnZcM1haCD8vmXCY7uggqXIB0gpQ22xuvWlhSFvzJPDsPft5suwQM9dKq97kX
vxrvW+TL705G+HI1ZmncKu7y2s548JTAmDa2aHoq3FtRr1dZDjA1K6at75fRmvK+uL7eoVFG7qzF
zbClkBGP4eTc2mX9qmrvGCnroxpbqsuFBG5r48HFs9eCEWUlnnNBTNBzTGVcyrC5C8glJSJC7W6w
hw+Tv/LssFrRPku0rThKnbw1Kd8JU8s33233aE1PDT9pVZUnF1megAK3eR2Gj72fvnRI7aFNiGLe
GUv/3oQJMQo07xnwWKbjhirV2QJ2WUmg5PtGYksx67VXeJ+TLF66NLqEafaCrWIzDpRRw8UUYf92
NcdVDWtmOlXXjUr2dA5cEjf5XZJuYusThzR6DjJ7mZfwwQuKe0ofPvFahqRZbjk2mSUtekX4qTiE
UpByXBz307CzX4z8N70V/nS6ZT73PgMXJ9e1TtQGqVjcm0p+zx3jcWBfkqrbs4I5mBxG4DjCiCxf
W3kpr0H7sXgxCBetQ1WcXeODcrDHMLIO3ax2YnEBVA8neyEHmFiHnvtvGdkLBpAWpXWtsCmOEJ8P
ELzORdESHe3vh/msNEsSY+C6M+x02ypBxo7AU589uzDiQauygcmPkaalWqs3HuyfFIRsKCAkcsXy
pNuHVn9D8dF9v1AHgX3d7dMH3+8Ohm/gX8c50Kr+rqK4rV4k3s2c7f3yAT8xnjkwgc3ftIF4HhvB
clCsdMsTS6YXI8pf+6/SIQOKPbNblWz4S2u4CbpiJxyPrDs1wdifVgupNicpcLFUGj+kv8sWHL3L
RIdR5l+6AfHIy+Rd18q7JPGPkjDX4E/DapLB52ybt/89w9lfZ7P/sftprmn6/n8b0/5/JIV9Ze8w
8fzXIx5qiUoZ8H79fDd19vnXNPbff+8/9usEsh0IrvT6WoFF4vlvUx5Jbdd3iV1TaWJCnWJT/h9D
nmv/4cDviBgBGeg8yFT/2K+bf4Q+AW5gAq5PYjbw/pUhj8n/Osf9Y867JrIjl7Ztxi6W/Xx9/2nR
PljsJSEyYyaPEEl8dD2hFbJGmHFyJ+ja3Q/Jtbkxp506PHqye56NcHc9lMIGJBBpXjUYdlUGLDHW
iMN5MNIPz74j2fvsqeVtDFi+sQq/CQQ8kSnYBvmqm6dpg8mlJTbmv4VLe0saVpkzW8mSmrU5PXpV
sivBvqMvlyeNNzTSRHWbIo/ikWynybp9ANO8KqPpLjHZJFyDb5RWPuncLmIT1W7LCpPPYku9MZbq
he6n6/5TGSsEZHtdketKfLZmc55dVxsutFpnLxlQV4ZEwFym6CmYrXU6W7/MVp5YCvymuOFCKnW6
qabbrKFJsUseEgcWurs01ZpVCUOfo9jJzjN/ykAeJ8vqYFW5JDuDdy1B+Q8QPuAyAEz0Hodp6ldI
su8Z7v4VgxKCc0YEFYqq1BTSpRGhhl9C0J8V+NMpy9bah+rQTqWipZzDncHcq5DlS3jtVgcS04Ap
p/JLbU1oiF1473iEyxvWste9Q4F3rs7G+9ygaCjLJA/HzIh7oNKrvMYl7DjDhx+Mn6buxDpB5V83
w1YXIeYtrFOJ2z7lA41CY3EujQ9LRS/U7+Fw4pcse8WZ+9UCBDRTTZqhfqjoZic2XT969mb2lpOV
42GcOnEe++HWMI1bnBhIx+Vv1slH7aR3oxUIjInEHzgYPXkt3ozF/+Ul40sWUPTmuexvjOloImvC
tmA5UomTcf1pmm4Prs3ao9K/GDVygiovSpPT8mZapkxNbLol0dT7G4s0PTbcmqgqGRP8itWzHItH
H1K/6/EeUf2umvQ9vmviFNK8HUyC3gQ9H6UNHr8g3ycHhyQ8419aYWzW4aNZk6ZYZ8VgY9AvSP0q
bIiAUckGTPmxMgkW2ub4WDfZrsqsD2Y3fy0poG0asMl5mm3mCLooKnqdgFEDTIMNUHYbY9SvHINe
WxCrgRxO2vF3SV/timqgrtMiZlHfFhhbg/Gd4pSckIX4NFLnsDR2vsnt8KuurecqIKdL8mNlZuOT
J5j0wOLfeHTLdGyxS55uq1bMMOQXBt26pnoYv4Hfur8MEsgrNdbdJnXXPnMiDRvyvqGDnBD/85//
1lMGUhajgN1zEnA07pDEcXbDVN0YumQJUJvfw0wwJ0wg35JidXt9I81wLe3ySwc9vP/xd+jOXxm3
PxENgruYwzS1CJSk3dQ+uSa3qO4F6AAsb9OZNRqo3jygpBOg8dKpLUdq/Go+H4IlOjV8xbUqfoRk
zlABSh2NNKE1YYltT1/coD95VNlanE1S4KiSAJs3Zv3qpVkCrmG7uJ1mlwinONFge3DLdj31+upZ
fCGJRxHbJNeYH9p1TVEC3doz8VuRGeAS4ZwP9ibRzutYyJ5cUPnKcZ6Pz3y1XO9uqcw4ofGpdKn4
7bCPI+n1Z3uirQbCDHY4gA2ERrs52EWJixEwrwLEozFuIxzaC4kp2vgoNF2olE2M6X4Zu4c8SGnb
gjy0KtVNU6aEigfzpRAhll0+Hfs0Y8cZoydJHC95SQYMcpuY5XMY5eskK3/bEzV406Rn9riUf1Ez
UjTXDFSBJ1BSdRYs1Ef4+W+3ZcgprPZ2kPj9VAUSk1qItVVYxhpSEjfM/NMsGp+e0z0QSuUQU43k
a5fFm0mH5ufaVsTTxzrczDWr0Z4uxpGFGn0X+Bcc8VpL+bG4pF/tiDDror1dwZmYb1FirOU7BVR8
me17nQQ/U21Fq+7RoDWFL3r8xHNK/zDa7YpuO9OFBhYiPfOwOo7Cs1nX5z/KSzIWfPSa8Q5Y0WqC
QTUzX/IcGXexaw6aiXmt+L3MLT1IU2fbeK3IlpLAK3tOjHNjfs3uB0wNgkQm2GSO4Qj7I/A8SUKH
VC9vErCfbEkUcFRO5T2uYmO64yzPk782fxK3eK7H8jFYxu85zA72jMG90+TceONRqMRnsQKeLaHd
v9A3ZW095YJUnZ6xqEwoxXOzNjJzplb+IZI9DlEOUsR8+Q/gdh+VcYy43pOGgZNd5jhU7BRa4ylk
Z0USKn+32ovJG2Ato0yv++AtpzcaF7dasR7lMEhbOYZXBm2KGVawdG9Y2p15+bHYo3tmHTlfIJtq
ujTdYNP7hDNbSl/dMbkjoYLH6yqr+l7c6vy2S0LK1cxPQ7S/hvTGNbOfoD0rx3lbOKwPS0F+rWJL
6LYflqf4qXjVazDoJ88ujr3/rrzlpZPVu8UeElBFlnD7hYRRKFkw5JNMym92mOysmh46u90Bj5ho
BbO727yY49aqbo1OmxgHrgmcUR6krJ8DYWue9XxHsn6i3HnAaULqtgn6b39q5dpvgJ4jvK7BVdjk
R4mQ++FKIE2xaqjvRl9jb7B4YQcRuWXcXaxCw8+0X57RzsHtN+rJd0dS0dd9m+veSdEX2xDy5nos
3dMwUxTf+phX816tdWsdy4VAk1Mp/yCS8Ns2BCZi2Hnl0SMeSvKEEb/H6xReXWdmidvFo0V+1TWE
Ny1cfzztzkEPK2QM+JopxvxQPi1o18lleartnJ+Wkd4myjmNxhnD0UU0EJqoa6A1fJxeosr+qTlX
rqOweiCPdeJxt0NJm3qIHr334jTWE3LijR6YlYTa8HaSQfpU0fS36lJrFxk9Z0X3OX/lNKpWUpLm
0P6f7O1iB4DuJpzoPVQhRpkiHOqNmaszmUAuYTC2FNAx3Hm2gjoC9Jm6byy/r27R2uzqQSnbZrXm
tHTU/XDTJ+6BvfzhaiAKreYg7Lc/h7IKlaFPEbmWYZ3U5raR1bbMg9um7L5pvHmYTOmRDEy3ST39
6sPysTVBQLTFd5i90CpDVjv/rXqvxXzGediS3VktMzGnDBJJ552cqgevzwwb+eXvPOcnLkL/+swP
aVEFRJvQJMVCjQV9bbe3gd0+tEPBDAljD6kG+HneSmqHi7dO1+dmMBIaczu9Mq7sNwXkxxWPGXsn
bXqnUhIvVoB31mJEAvJIw4Tuu+HmZ0tRi4HZJ+/IBy62/Eoi60nP8nwdE6vMP2jPf5oanj0TbDhM
fM3Gz9pwxUP6K294kXNWWFF1ba74fKwppmczpZsCGxZe+WzhvOla8ZL63woI0OiSVFdXvES6/IQd
vn0c23Gdhh/0t2osqlPzQLYGl2GFjZzigRT1x3tYRvdg4GRah6XJC0nmrwEvdgtjiRrLHQ1b+74g
oGQs7c80G1mc+nrYKj+peAGK20Y7PMSW2lqbzL7kd1CCbEEVZ+gk79gsszjrEh5kqRnsXfQ42/m2
At3hEDCiuFyiXWBZXAMjZllfxQPTXMAxftMbToCYQLHOWFsgOoAnbSWW+cVk9Q9Bv6ysFeadEr2G
ZHee2IcOqQn/lWT7NXsbo5yWWOjiSUwTOIXE3owqWdZS8GSPJvmAO4tE70Dkq7fmb2OiHM0qpzvS
kLs6D5c9GJFTxMi9qYNO482t9j6TSOyr/FmkyQ/Y5jWEHLmm/Jh713qnaaJeYbrZ1BNL544Jhbhe
jnoi8CpU7qMPg3HFebLYNFf5PZf7zh4p6UMDSG6DwrBjx75Aqh/Xs7GcR00wMWS5uQY89zoKnuWw
FrjXUEQLuXg8sSsEt7n59oO+wyrI3pw9IWOMO28J3y2bCEhrZwbD3ipu7AzhtHJ4DnszuSgnbzfY
Eo7iOp4OqDFrZzlNyXUAqsANLSAVDfZd8Y6VZb91/9Sgx+S5zwF6Nd49hbCooSWFG2o34RiC4WJ9
U6FKcdsygACb4R6hjM/+cCm4sWdieZQlmFh/Ur0beu/dcxaeSB33LBv0jXSvZrQBznq+2M82zmpO
Wfqmqh5m9uaFwijWXNVltu9vULcuRHwuFBZg9O1sGCs1p5XuQ2U0R3FZMXT0j9fUBhnk1UL6bu22
/Fxs+HZGxQOVl2V3/VjEIxuKKBCS4qWjpsAycRYJn6839Jj4gfaTKSnY3rbJbKxTY55imhB5buaC
flsoTyPG4HbOAk6o/q0zBBQMAPihhGbchzw12aafdFm/JAP+2GtFTU1PoK87omS0CGdleyg0T+7R
aDg6OMazA9p4XXT8KN2VH3FRp9RQmE7xBtyThNdoUvODtrHDmBiDj/9Z0Gf3s5fRhgvgi9eBzlDg
Ck4o8TWfcUp1Lta2N8kD8Ig4yoAftSaLBlNRXOhYI1yrMTqXoXes8SVTxhrt3KpJ0WstFVNQEmdc
aHU0QIqBebNqVAcJnd6/2n+Tcx1tlrk6pzU7bjdzxLnj0FST8T7iB3Qx6aSM8DvKBfyVVInYFNVo
bWRoXqacwy9EfmorZuRPYjaQ3rviGUYRuZoe/sI2HfIdPGKQE9fi+D9/WXK7XQWUg+4TwFkFXecr
j1Is3slknahKeXNGS0DVMfFW1K+toGTZyy3OQYZeQ4Hj1VZFKM2DBTKnrOwTmGX/A8/MaHNHyeAO
NthhBFqzqcdb21HlS+/oL360HUVik9zWojTW/dyeQtUGm0jQqGlC3RUjAR7YbJy0omWH3Wm+iEF0
NxyL6Y7UvIDy9jtpLzhx5LOt27s8m3EUK+8npW0Z9TIDsvRciPwpM3lBd07iAGOwto5h/LRt/5Sj
vRJ1h6RiDa3eDBk3HStfhlYc2JDSygGOVTkw0g12beIbf+19AU9kyMS6a4eHieLWbPSe89J6c3xa
JU2AyFGWrsZWXPq2+gbl/O3q4KEKg1vF2mDKe9y30XgBrbK14QVshdU8glZ9hpC6RQrbFyZnWgcC
G55fksK2sROhQaoIJ+Y1zSPC+dKpsNoEQYWZkaLHHj9QzPBGdHSU91CWYMrMfWxUxhTPbvBQt1nH
JZJjFyv9fR0yJnVD56GDlNs8aWA08xrHpgrW5d+5O4/txpFt2/7K+wHUgDddek9KlFJSdjDSFbw3
AeDr3wwoTykrzz31xm3cxruNYhGGTIqEidh7rbliN1qog/46hFy/A6PKGePFX9xEGIccPSS+dFc1
/lQsnKm5ZknQtxMyDl/DX6DOHaTpOixwebRQWXqH6Hd1PDu6hf4evwGwII68IIi4EFrFm+mU3OXT
kbBtN/iatPu0qidoCN63FmM2jsFLO5rfRqV603olWZh592eg7Fu/fE6YMy9q40sowFNBEwagtfQS
Kr26YPRRyqshmLh9MwqM+mmzY3IS59G16Lnyu87CzvAC+HHx5FXlySDJpWeKA4lAIpqkfw59UEAU
J82PFVQAjelqPq1zCgOMBgjcNpmo9EWBYAH3mIEReaHFNrNMnyzLq5X3wJYCBqMicTZU0FRMizGg
hDB0do1MQwfqR5EnpICk1vz07R3zyp1ErHhRdYI6ouscmxjbtlMhFdU6Jp0o71FTkdaAkq7a+b7z
bDWxStTUqZ7c7wAZzUuqoOqV5fyxiEmdahgmOWaIVy+MdBJibK6YlCbtwjGx99hffEQqh0w1Tzr6
Lwy5qM/LdvzeJ8p0VDHQYmnBFBt4T9GkvgzQd5rcNlZUnNCk2dWXwK7/nHTnZrrGRiNLa+UlXLMb
M0LG2vnSr4h6GoM1IT00XBGHPqgAlJhL07gYV4rVrlnVhs63AsCPy3zPp5BJmjclp0iUjzWjP2Fp
D10GJQRgwpPdOZ+1BmVHge+NcKKO4Z9q7pP6njRV+ZjEyR5J7USKNYiDxOP6M1o1Eq2oXuFg+u5M
XrnO/fpTb4br2oAPQg7t1hSFv2xQoi2sIaMTNVobp9e/+SNpGrnVPEXh8Lm3BIJytDkMxv16jUQb
Q0PcvbPq/+fNdH/rH/x/0hpwGHvh4Pqn5sBj8S35kqa/NgX+etVP9Ydm/GEbmml4uupCypZ1/H+p
P9jkWMyPwP5rNq1CQ/+rMWA5f9AyUJFhwxn2XNVEKoEhR5KE2WR6pAX87CUg2vjvNAYk8/WXtgCi
Ksk3tlTHo/sAnvj3PAxXZIVTDKGLtooijgdgoNv4TeHS+RtctFSM8lyMLF6qu1RXirE/9p4WbJtc
sVYxfeZtLFrup46SX7QED9n8rOrU4sIgEOWAEoVnEWXhNWCqeWUIiD9V7c+YtUMEru8ijf/W8fny
vwlnTWfItF1aSf+5QXUEmdz/jWL914t+dqa0P8DwGh6qOg3LDs2kfx2BdKZUU6PQbqAioj1k/Y0V
rKNZchwXTZCp0bz66wA039+PbdyCiO4wzP/OAag55t8PQdmZgoptaJ7F4adyJf6tM9X2pWtmpglI
JnN/GDTSTlndXLpRLZ87/aHHzPB9ygR1Hg+TdFkfDBedG4nh6pYaNLdbx94RoboZWpLAVaUHTVA1
Z2JrlGU8GOUmyqNm29TT14zJIRbzE9m82Ypm1x4ntpBDvhy59DwEZCzYy0Gh3lQFOgskphubHoQW
EIla9TB6NfWFjlV6ioUX7J1pfOULYuZLmM9SrdhdB4OppDWBfVQhFqarx5f5Ianp9Ghasm2YOWwG
Q2F0207ZM0OfVulPo3dTvdGm9EjFiHiwB3UiLtyr4NnrITccKtrdFlXk2o53E4jJo6L5d5P4zitd
P8r/aG5a0pU5Id/0HiKTTdPOG7jTkXjEi+BGVY6zZgTbkg7fh0zS/G0mh/kJ431dDvx1ZgCTnAqU
clLgyumBxzxBkxOGQE4diMB2zkhW8NjRNGByEchphiaCScbJpTuDOcjAXEQ2TbeunJ7AHLHXEzOW
pqjtNV/fggmwzjzfaTWcd0H0CfWOvUzltCdm/pPNEyE5JbKZG43MkeitwUgoPzWdfU4oTQT0rXZR
VGuMZ73LpLsnxlwO2CsM+ymHD5ZCYBJehJTNog5tGwqBZ61FFSMaSAaBGSxyMJII4trFKCd5sZzu
ucz7JjkBjORU0JeTQr8iN7OHjwDohkk1M8eSGaTR3HU5oSwJuF5pWvvZpLprt8YawA9pOcxCR2aj
BrPSfBY/yYnqwIw1zR595q9+g/JZccxnU+TqGhG+toDRsCJQmlJViJWNcfebEZRia5RkNfoJGgWq
wqMjHtrosVIyWURBJ53SqJtWNKuYDqKiIYozMaotKSYrq1dOjZnuR7SkEWzNKqk+40a7J1F2iCOG
mUVxA8VZdOW1ruorGvJj6LuI8nErQYyXnFSm8YeqgGFbYwjp8gOpCevCMq8M2VZp+sRUY5s9UNg4
9FG2q9xirQbTChH/Kp2ardMWmz49haqy8gnqzpsnv/9aoz4Gg7wlQWLd2a+hWh0Lk/pL4e7GCrcb
DCdEpicjBEeGGhA51lnU4WMf5nJ+BXkSRE/BPNdLXqwhX8vxfBrr391cyHxvkuy9QxRzIiOK94Gn
4XfFsOJtA99cJZNOSSNbx8Q296nYJ8QzpxFcN5+iGXlOKNovQUKked5vVMDQZSOhky5xxYiFh2hr
9vGp5W+ydQZ0Kv9eRTJa+HlgTl1A0875GWxP3Y4qJuxs3MnAaG/sabruRMesn1VZAOi6U2+9CJd4
QxZaU+50vq26M5Z2/Wn0rY1rWxv+0R0F+WVEh7TSxMmNhge5PmNCoinRw2h6pNIqG1d/6/RxY6TK
Wu/IDKedLf+fNeUmLQtQodFWB6tbh9EXjZBr5trbiHlCwTqK+7pTLvveW+mQx1xdXcGppadbb+nc
0VqkBN6vB4h06BcXlTYsfcvbK8LfBhGGKBop8pcuANqIsNht5NcR+9OqS52dZ5TrJLFuWEvSEtNL
DkWKH2MMmUh/aTSOPbRM8h8rgjOO76U5FGs6Kfs4+WyVEb+sdkwm61V+SmTy8H+QPoPpcsdqZ07G
mjbDOm/3SuX9sFQuaWG09YbsbFj7asKHWIFZGXDcf+2hS9OdPTh5BhDUucehjNwI1tU0LcxCbOC1
07ui0SzsVU2uieEMqz7dYLo+UYNed21GlWpYD8wzHIRgZob9bMBQoGAcIG7UwSgWMdshgWOlWWgb
B2/+mvSyWIKvyqlyoATl0uftAwpcE+rxxLRP1bRP2USo2oMdtW/yUJbfuTFYK1HeHJNpubewRAj1
dxPnm0oFrBXeNd/bGm69xZd7TbTympvODlrbhfDxc9j7YAavJkSfSQkfAoiQIfpLjqLGPE19dhuj
5IFx5VUxwu1Uw8cPcf6OX4uc699kQHbfEs18ISlqq1b0xHuAM/m4YiomC6JrGsJLDBNytYND1k/d
nRHDl60gDQ/jFhHvmf+WhbnuD1gzQGF5cIMgxMMNjXqyJvS17U7AD5R1GUwv42Cs5IVYLnfoPi3u
1lSc1xwICLXSVcH5KKVfeZGeuaFuRv2E+mnpSCo0s1G5WYNobJeCU18964myTdvoVvviTi3mmtPD
xxOm5/apSe3TAMjI87K9RY28bOhJqgs7HQ+K6pHkM3xDeLDE+nKxhH4NteCTEUNpTkqYrWH92AT0
JzgbhLJpkpjKqrMPR0r8XnGQBNS08A5+Yp888A5kS64sO1r30mIKJxZp8rY3uE4n7sGcSKD3ra+a
gmkczjbyBeqBNtdNvuy0fJHEbzEq0HazG56kE73ZJ7UYzzKeylWPMoacT+0mX5UqZK5bvikO/eCL
2+kvojAPiRtT8XrME7oJWkjifHIDkvkWmPlWgIzFC/LYTAADxsbccK07YIKyvbWSTCCmqq069J/U
wn0M1XElCkrTAYeMVq8k6tcbH2sgiZ555pmEXBNLt3YnZW2CGurC70rLRRb5KMVzDyznoH5P4RBX
hbmE+iwp+yoOXxNFLXNhpQvX/oTQ29oMerkuen6SVN2pfb2Kx2gryeCBUh4Q8Vzxbe4FYK8k5nuM
uVBLkL+AOFaUR4OpchJO3HnEuiX8Ml1BZliVMf1NiSWnW7JJNGOdUI3Rl2CmaLC7FGO1s1NxIUr9
w2ihJ+/cfaMZm2hHBOFyDMRGXpkDZVzmFEg6/qQC8WyqP/OlLOQ3oAOYzzMQyw7MuSxZiv7BKIdV
HSNjYtBAGjfAHRlI4Sx0yAJhDDTd82ghtfP60KaMiwwx870l7jb0Eu6ABZyjQGt+SG54k2E6pHkk
jxzw9N73sgOyyq9AaKE8NZdWA9Tc9n7ID5O65TEOnBWpCR0d8LsI8101AEBRIqhV3WM+KpmUVbzW
X0nXvSVGTKN70sEkNk9WynuWzgIH9r3N2mc9VB7MnNzJ/ptlwyTlYhBq3jaCDIz5aklZehH8kMc3
fsobIpXr1IUvvnUjLQZMEbSzeHxwuugx8ZpHXHdfw3pr9wn2JOKVe+9YEmkRgVvSvIC0UZKHnb3j
h9sSQW6lESGDsqaOaD+n1YFJ5y7wqivAGkbiGWiRH1mcrWjpawb3eBqMtho8I70GqJYuPA69IsiX
hN6B3fg0wc3V9IT0qGCt6eO+YVDSYTPrgp7qJPdgOzi1GAQsYKx1tImvsbvIrBct6h+rGKK8+K6E
Fq5/fnyVYAMuMFa3Jg/sFBYt+aeMa6j6LlNKVWsixw6NblwNBKojH3msT8QFn4vUOmE5WOV5eiPr
/sTZuByb4VCZw4o6LzU1LhBTjjU+G6T3/mQCGPGoNtYdxEpOoMlY6V65wza3oGzHhTmWNhxXHAB5
UHoudm6VvmJ+huHI5ZNen9AQf1PJQ8VVGe4WognG4gboV/+k4XiW3zP+o8c8RQ/bX3PD+WHXA7KW
nLp1+WTrjMsUCoax9n3IX4Gy3EyHIxG+5FmxoFLg6NYx23G9Cj6VEUHZmD/8GIKul+0MANqY4B/Q
xu4pLSy9ftyoBW3oHKZoLvbq5D0pEV8CI3yFa6mhBDC0le2o09DOZPHb2tCdPpM1BKKfoTRWJGyb
0H42WKkfAS+szMyiPBd8choEKFB7bnoWrHAyfTPr/Ksd0wirHiVd3ArCZ7d41pBT2fnGtJVVBwEX
AUD33EBgxykwcglN2VxbgpLv2F/kjTBrmmcfHjvfn5iOXec/1y2vGOy3ClmCEaoviZm8jkHwVIrm
7rvBxbIPdao/OG3+ahTZrbc+R2Z/wtf1GE4qQNmn0NYPtic4FfxPlhF80rP8q+mZ65bWZeShhEy6
7i43SCY1s48yTxh+HkCcPvrp+Jx711i4J0mZV+Ps1QjHe5WV57YcwXmiS8nOcQ9n3epw8mU3zewu
5hQ+5u5wJzcQvc2fY6E8j1tnqh+qFwNHnqiSr13JyRbjJqyzc69yyiTBk7xzyc8p/wpPnZaWQhg7
H0sU48EOfvTMLJS2J6hPPDDifbTg0A5mtpUvy9XuWb4sGf3nFpGXpTRnkhA3nVC3dWq+pV5yCziI
YNe8hdaEkq19ZMT8Wqb13Y39Yy4I+VBQoVdi71fdpW7aZ2don6Mwv3XmxIg14jDHDiLae5+kt8LQ
vqpje/f8mx4O8J9DMgW2TtE9DdEE77u6DGV6m1L3rUlOnQXeSIcE4/t3nWEErgFG0t9I2dglffF5
ZMQZQl6wrNfU7ugvaNt8cO+O1R8iBzw/YkIvXVeYUaraemPqfM9BkqPd0o3uJg8KSSmPXfdN/owK
crxpGB5qvWIWcxvN6GbpDh9ueJAfwQKA0uvpuay/JKa/07zu3nf2hbP5WXe7R9yDD9GQH0K0l3Kb
lybcVcnSSPtHN8tuTh08GgRDhKV+DVLxCJ/y1jbfSt0+izZHsijuoQ3UUqk/TyEcHX0MPsEQeRU9
A/woOvXGAFpEPA+Q2PllH51iSw7YOfSbS9QpDATdOzjSi95pL4oD/Ug5K7q1psK4kh+8y5R7XPln
LQo+yT8qDatDrQGeDU7CfSTa90Yu76e4zWBidXd6rFhRj2Xm3ef3rz1gfmh19OeGH1L+yBMJ37Ur
bhpHNqGrF+F8U2LjLP8pf7LQz2i3KQpeykF5pk1y0byXsOe8F+3FUbmxEOhQE+hAQ/wxE9a5BhVT
5++HTeXiorabiwkz3q3Fo8JfMBDVekkvQQ7Wn79XJawlBwbOtIrUw+YShNNNsZRnIBxkqg+HFmV/
CQtA1ZGFNuIEo9oeudKTJrpu3PpAgs5K1/KznT97zY2pgwtlb/Su8g/TgDMENzk0Ncar+i0p62du
EiLdBGV6EDgxhH9N2tdCX4WcZT5gGtxR8gcYwgBJFUKb9hF5NsoNi9wApncan7F3Lp2mPDipd9e7
ZhOGfC7DxmjSX8gIeEk4I8kUPoUpQ+2cVPpAvRlwKSeAZ4n6knGCCpWjgStobV4G4nqS1n+gB/Qs
GBlUWnN3aeVxbO7bicEVB588otQquNQAuWIRPsozqjP9m3fW8uLNNxJGg4dyRPXj3ykc3500vemo
VOWnH0fiIdSako52ldtDSPxBpr0MZnGx8lta8juRqaDKEJFWvOTu9EJRHO1GeklC7xnl2W1sW2Ro
0w4G6DozSMUx6icCwm61Mr64BtSzAaFZxLegJcrnUUWM0FQrByqLSTyGPEsnfQQH0z/GfrDMMvWo
mO1j+2edeg9TGb7CrNX8W2uKVRm2K9DfXz3yOAS5HPLuYAxfNdI6ct5Cp/Si0YqJcQc1zFeD1F1I
bdLkqjelap/lZwod5w02zlZWZlwH3gPhA/JvlEc2kY8MeseDPFcJcweFpB/yxuHvBH0/cssEkAGR
8p6TRkJ26Aned0VGCYyXGwLpR4PskoYMk6rNziaZJi1FKS2Sx4D2Ir/d0BE3y8teS7JQWq/+jAeL
olEyL1O0mRaMhJNFXb1EdX0mXnMXJq8ThR1ueuQKkbqCgFBXvjcksViMzaOcCTYJLcRN3eb4CI/s
lprhT0qWiyNDXSoiPiic7krSXgyKimS/yDAOOUAdWnPV9rj5uaLm6GnmMyAJt6ZJyTPpN8UYnlT9
U5FwWDMelAcNduNtxpwXnekysbwn02VcrY9Hy38hP15vuwvGZsLnuS0E6lb+H5fLKgdjlmSQantj
0dMqDB3cj2a2zvODIBCchNmFa8CbIzOnJTsnIkMHgD4m9eCxIFtHiW8lwBIvPiI5RiJ5LknhSQD3
468/tcCbIvM6yrAeldQepeW+ZTPFycjzqcj18WAstwyBwUtcbBTHCtJpfhVqIsEFQeF6JB/IKEEy
kxcUQVDryQ/yQFoZLhWjft+p+jWneibfjtNv1ZI+BK74Qpw38HFrC7loO4QqyrD8EJWvBtlFtU2I
OElLfrk1KTvZ5VtoPg0q0/pwKb/nqnowg5Aclmir1cBqBeUsjjqLcqP8tlqVnyWdDpJ1ljn1yScB
i7sU2sdJZHtfiH2RyDRXFFlNe6qQSbiO9yRfyXUqqIgJsCl38ZWGVEGxHNrQwNuR2RnTqdFQVo0a
bQWIwRIvVUIyVGGIXT5iEE8u8jsR5Eep5EjZNJZtaLUN+VKJRKL2YpMk/mHwyiVya+KVzrZyGCzl
Tz+vbkGR/kjx560TLdsqpucu1aZ/UfpBOxVZ9DmV9ofQQe7ZIzTzKUp1arPosuqrHqNCjckkSzuJ
PnaBqlCJj4Zh3enlOfLQ6HIsUshPjllZqlKUgxjOcwA5VRrzu6SEtFw8Wb4Hvzys1kaDT4CK3zK1
rAerjOECxR4RQ8G98Te+l9C6bSxjxYgH7kDSrf2iWMVqLlaVBRSkMqwnvxHXJun+hI0UrVARuATK
0tfXYeQxzR0LF7ZVijCtFNB7Op6o+tcITwOZtp9Hz74HDUkYcI9D8DQFJSKtRRRqEx5haAiLkaCQ
vLcsU4XIaoV85Ym5tJL7Ce8K/8E0vqdN/GfAFCEY0LGnzdG6hbGC2Jko+wWKN2RQaLr9TH1xpu61
6pMXcFfN2mrfXLvKznhsGFxY9zghXqTUMgVnpAOUTUl2xK1TVzVUVFAUDXOvJXeCD5F0BI3gcETc
yjXaRHBCis+m8sjoGFv7WGipsQwUCgkADlYhQMVli9X8SMjyyoiJORlsDZgjOyVF8mpN+T1q0KWD
3R8X4DPWSTh8M/MSCkSIjFGvki3mOnIYAkG/PyYRRMToEz2lWho1FfhMGVFF42iAs93vq64BhWcT
CySCXQ1icpVRUJjCclrGJr/elGTrGr6iMLvnxBVb00cGajMNXWjPwAERgPrzjXdYJgaJIJ7lPHml
cJaK7vVUaT3Utzi5I37qZTHedZtQoKLCyNuM31unI6asgpIIu26pG9QIMzP9zlFpA533NxX3L90m
J8JOcbFq47OC5HmB1p1eKbaLBjivC6ccpMUqy5AtDpT/GgHMsk/OMMKRD/tEVf4PePz+d3VR6Wv+
QwP1S/qFJn7U/p9Ll3/50v7azfd45b8a+RpABt0EdKlyBKiGRrf+J8bB0f+Q4dsaXnGLwa5t0cH8
iXFwjT8sx3BU5yeqQWXTvxr53h+A6TRXntfvwoB/hcH+xBG8Jzn/14nAngxU/bD3wfdzaDXQPTUN
rMQ6SM6/0wkKux091YrF2Z3e0oYqiKSMHCfQJOsOLMwiryruefPK+UEdI6JW5qdh3pXHj9fM64R8
9cfe87PStjd605Ic1PflrlAHTGcDN4WFgST8+P60AQZ2jHNMKwB7qQfOi0qpHh3osRWlLzb/8vT9
RantKEthgc2KIKtsMG9DAlJH5zQ/WFbYQ1mTy1nVdT2G62yRJel4TBPItQetYZCrRDL7Z0SYO+9Y
tcaIwQjkxV4P7d3v7wNuDEBdRAHAnrJxm9QM/Ec+L/LLrj5FNgNgl1v5vDQ/6G0Ps/B9a1mCXRqF
SSko/bmjKpfK2mXDvA8WwQ1qvAEb5TjSqLTpOfdnNSDqE/RR+dlHBz5CQXsaEKAfHacIVm2jFZ/t
bvjsFHH82Lp9LakvYhnQbDwqgswW0nG9KMuO85qEa+jhl6P+5yH1K+GCg/nfjiGa84irdU3VbOQo
vx1DjmXFjWc6IFMTfdjgImkPiXxoOh3VdRrq7aFE036Yt8yL8zOIaSPpDwEeAMstyZnkQU/V8pAm
3PHfV/7ydN7uFVwh3SFq11kwqDjcadMH6XV+6JDCXQsd+q9buoSiWe7BbbvEWsbRKRMBFipLOaV5
wCSagBiKR93eHVTrc1wPWH809bUeRYIkQKVW4TOXs/VpE4vuy9gm5pYkmBg4geuv9CRzT5bbU4LF
FX76WJzX5Xlpbc1Sf5mXPjZ+7KtYOnchPwpW3Jz2jNlG4KfdeNBdOg6q5XPSfSxrnchwn8jt75vm
vfzGGA89Rf6fuxpy+8eL5me/7NN6GVO5CNieYptX/FHZGQuTzCY1r22ecAvv7KTdEpHGOESQEhn3
GEnTgRzHcRJUBLX6oS1NBwIVLMZ0sO3jx0PmxPj1/1rnOEQeRxQ1l/M6GkcVw/IyW+OHmaxlnref
8y5gAp3SXG1jGS8hH3TFrJe+Q7SEHbvl2smd5CEc03g9BN34AAjKXZG0pLzf0lCN/ddXP5Nr79+v
fq5h6jYXZxP9iGXN5udfyDL9oDr+gDXgrOmct7YIGLglkIZ7NINOguHOiT8HohzvSTkpuxJU6tII
fG+hU0IUwvhSAaO4WH0eMTGUT6eCMjB9/+/v67xSSvS0OxTZYIzqO2ks1mpUSTDybQ1x9iRCZugt
MYQ0/A0NCWY/YDWzKOak7RnRcPgpTILXJiUMzRT9ZtDiNthmjhmcER1QGeyi87zEAfrPJ7XMAf+3
b8bRHO4LsH04rX87p40RauHgpukZLt7Ol/Yh1Im1kRBHi1qQx8TRylNfKyWaX7k8Pw164yVJkhpW
QZms4wJjmaOYWPHGqLtUcfc1oRa6HEb1+1DYXMaU5igUp8GTZHi3BGpD6uEryGAQHmo7AwU8Px0M
x7GW89PGV7Hfznu9P/1lBwM4GWWugWYM5RbFbWtCauP60usCgcAAyw6rnHXsmqrfeK7TXTULzh1u
tuA5D3pvF3o/aPbhehtiYkHCMlF+PkVXnZ+0Um1k/RodRx0U+3/+uj3y2P/2daOHsj3ATAaaPevf
aUp+3MY6Qh3voApBDqut64ePh1JVfi4yi2Vy8rE874NUl5W/7f6+57wSFdcmIupn97HL/Oy3txm7
wnj/Rxs+7K//Slk7mFfx661tOJ+nhrDvRZxU8Rq7IzMt0QEDF2RyU3/Jsv7QALdlCtTIWQdb4lGW
LS03Sn/uNODD3js2fbV53fxq+cB4GMLG/JqPLW2QQGUr7Ws4vw3YAd5G7q3EuH5MD9GB6RUTd3O9
yUj0DjAuyWVbPsyLnJL6hss7lJp2opmVFgffao82dCNdyknqhZNG1p5YpnzVaYH+Mj+b13UynEMH
ZdZH47WDsVy1sXeqC2HuVBFf5yUw1C4TZdY3UTwt/x/Hxe+3Vo4LxHIW2i1bB93lyQvYLxeowbMC
X8RgLUU9AiTGTYvrGQJWkDYJTMjcuM3rtEmj1W50KH+gwuFFozOwCJE7UEWAANK5DIIA8S4SudT6
VqK9byhMGjJIznAsALIRiV5upyL4M+s6ZhekOh/nZykTYCx/jcGp+fctPX5PLGl0Z5yQrEotCwTB
70WmEv7poLxzhUsvDQXCYc6LmzPkmGGyU19Q5au9QyKjCxS79KhyacRD6jFoern48VAP7q+L8wbG
Dt6xjoA87tU5LKwU5aGyXSwD7nBKCxjWi/kpHQgFdZrfXIep6LiEG0F4oLg9nHK1SeCgmp/rwY8p
plQvVun5x8Sf/COhngjeP5aHsfq55WNdHA4aegNUGCntZhW0KpFJ5YCp288eLDxU937we4RxJh4O
U9+Xvc6Fp6pEufrng2TW2v46hrdgkZgGxF+UxxqyS3lx+eUgSY0xEgOkiX3H7LRAU9VRiIOc5W2L
RkCGpTlhwB1UTkNJGaIppksLO+4THFDriIUAbpZcjJ2227auPSI6kVvzCqcmsqv94FHHizzyvQtI
6o9TFR64ouYQUFhSup5ro1d+mpeGpGgeR0zFa70koGVeNz8wt1kTWz1enMqkFOEGq7rOvFvGlOA/
LTW5SZdKPrA38fVoHYWx6sfJ+5QF27Bzwq9Rk9PKbUV+dINEe9DcCB6s0YRfXVV8T0VLXrCeP4V5
dKJZVJ5JY8X5bg2U43nAfj3e3Gx6c/wSctxf6+2cPgedBdyziha/K+H/44gDpstvV3rmgNToPch+
joHX5ffBcmsoU62r2rQvkxGuoszxLAKXC+z8VAlLnnKXz09WEfnrsmBKFM45n/Lh993dWCe5p3LL
/KQjoFpQ0cTk+tt7zu82v0dvVg6DwIYboZx5mJNKDPBE8sU8TZnXzQ+ZiETL6IR97JAMZFlx2BGQ
efrYZV5vfLxuXn5/hXzXgXedl4AVNSeFGMuDXxprPOXNJaOUri1SCiSd1nOuzYvzFtv2kvOIx1bu
VpW0nxr5MC/CIscQYYmbgfX5fdXHRspMMilecoX/esHH65k8aqu2RhU7b503zO85L456iSzEYUw6
byDoQiWSIO4PRa+TG+6gsaMc17+MkftW9KUHyFpznoP8z3mto3f12Ykw+syLUebRTEXftJkXaxME
CQ38ZDX2pnug0Ofc9EGQa1hX6hY4bUdongPkNrLQZxZy87xP2ZgyPSs82GbhnF2ozoiLE61DWKdf
3xfnLa03OudaPkwtIV8RchzbR5vqA1qm0c6DKx8coTnFyuqIKBEgwDcxQlqqguKY6bT8crWoz4Rb
ktsrMpPsbqaa63nL/NAWjOYX89Nh1NBnFM7n93Wj4dQ7TSeOKY3UEPMUaQ9aqD/hJtWeeousQW7A
j/NSaYM+5W/uTvNiquCy9CGT7+ZFnwvXVmsbFTsgL9W7N78S6dUs7IulGeLImeISvVGbTK2mTluE
Kr3gXlXkytZ83yfTmvw2b/hlvy66KJlX38JM8U91iUfLDl3lE/OldKeSvbeeF70erRB+G2s3L2ok
vHF7NM3zvMj8fgVCUew94fOXytvD/FDN13OyCaKjEj512sQdI9JpmY/YqT9FKRe81Eo78qM162gQ
EBOuog5+kOhdTIyR+jUOp2ZHwFZ97YT4+UAIS6KlyfW31U62V4dKvwx/33soX/SKacf8+lQIguPa
9jDqsXMmDcY5x9oBlG1yTk3RcgDJVfPGIMelVBeWs4QVizx73lyEKUcZLzGnPH3f7+cquc8ILz6s
uUpZyXCeLFu8P+B0Hc7kKoitw3mrR8au4njYR3g4uj2Ce+sYc0siREZzopVeTre6o3vQJJr6OD+o
QzPxw4ppPy/6wqyuHbdJGOX4/n0fE2lX4fQrLG+EAxCQoAaId286vTTzPkWt6f/Iu/aHZTJX0kBk
rh0Ytmc/1vJjXLsjlKdiuheu/doBEzD8tLnOD33LrAMFTEdVnFjIeR0/HjMR+fCxYV43b503mAXl
oo9XFKQoHshrKZIvIEoKIA3EriyyNLTQ/1PUd5woJu5d1Q4iD7/QgGAUNoYFDee6uHiEAzZQkI9m
YZQGbEd+SLluqgoK45FGg2/eWa7r5H7z0ihfOr8+TPAI/vNIYrZM/DKSIDZqxoYZ+Ido8eq/WyrC
IuuqzJqqzdTa3i4SVrju4IN3HZpyJamyl6hSfgxu9Qa/ON4aJgknRe+0myqN+60Y67MusNQlJkr7
otJXOeG8abztsqlHBUEArcbr76YPDN0017RKuAjUtf+aGY4GiKpaTkoEdkEbwsPQDbDCoXJdq6Q5
47YMznWgpceoL79FdXz85z/c+jvljGkXvElPQ5Lkobah7Pqbl2RQ+6IceqXa2BOSonzsjgT2GrQI
0nNbRdGmVYCC8YX3GHgFukxqmieOL3U5CgKgqwEjt9WWxj0ZkXy4Jim8ZbZrA+PWJrBHxOhRiRQp
6FJd2LvKSyiA+CGG7jS9VnldXhgUb2LLxpUSRNZm7Cpc2JRN2zIAguaqOsUrb/zGP6i/DBOxEQNF
Ib6db03tPBBkBCwkHVNwXBENUAWuVkZ8piwK5SQXHczModYEDGYCN6ZXSCyHwoSdU2PIJt5oX7te
v9Lq4gmmt3noMmEecCjXu3/+jt2/+3Xkd6ypNlpEU9NsSLi/lxT0cWpiTO5IH7yMvHYiD0pm8+f/
y9l5NbeNdNH2F6EK6EZ8FXOSqGA5vKAcZpAz0Ai//i5A/qSxZq5d9/oBRQTSIgkC3efsvTbex2rj
93W5WlYp1eDyNJndXSYJdkncL5thhgiuFPMTloVvNZiBCfrevGwDB7kpa0qxkRXn97nQSYbVrG4r
U5XfL9uYCOizeFVtXG/yL51BvMOacB2yqIq2PdhdPl0TD8F6Fvv6dzNA5t/REqyUieZHqnUUWFDD
htBnKgzUTvXMXpZH3TDd4bckF+F1uwATgQtkXh/t5m+hTOKdHE7yvMiyx9BE2tZmpHdiam8voRVC
HLUm9ZwH3beibZIDFCAXvck8LJRRPTJNGVEjydh5HhXxUQaD4D35087z5CrUpRjQQVMNxbkYrWe3
1uUuIOVmlSIBPuaTDfCIi/AFP9+x9FzjQIRzcUlcLDk7vqVyG5MDyo2xDWn9OZnxp/rwwmf+5ari
gBW0DcfCmCiFfF9lM8ucYDc7i7agsVASmc5WtVX6kdwyQJga+cOjHvmf7eqDzBBDeXY2bcax9g8k
qU1IBP1rI2X91WwmtZIYEC4im27LobT2PnkTG1k03sNQ0VE00AR8nnr1NNYBUrq04ptO0fmRr3kb
KMP6wiDVpQ9M8HPQptwqNK88QRxam6NdPuLOvZhZVN0ua3mXFTvPaGe0YcHN2Ru3qlOILjWGSEhw
SSYpZ7ei4Yb6nrM6gDySUkYugyfhBfLDvAa9O7kYtKrHSouelJF8cwcb89Gy1hvdhjQPPpR5FceA
d9JlndB5ZrXHpnJfZQrg/iivHjVHH1/UV6sL1V1A8ZwQJ7esSevGtJSVmn3UU1c/E7Klny3GARsv
hDov+1E/p16pA4yfYEp1YutSu76HSkChDU3bFwh/p5bz+m+YNGs70dxvBMaCq3dLbBANfXnG1eO5
9SWRFT5Znw7d23dPz5LeXJ4exp33zWxq3OQ43fZYsrUVRH3qpEkeXOsIzXVVNP7Z9ohqE9yNj/3k
DSeu6c4u9gbKg9zTN1Zj4mKL+dhl05UfUguxdAYI5HNlgrzV4/E7E+0DpwO2ro4/XmsAKsoeb1NS
23/5dvXQjAazFtl9y4jhRbrqRcORm+mAtoBHyesjQGv6H6o1hv2uasqpbRgWBTyB1NjAGPJuJp7D
W1JY+1D/E6KEJR5iyBBJZ5cljU8Q9YTktomScWvPbEojkoOHEWvUGIE9LIf09hgeqsp9aipdnt4W
1bxKFmBz9EmGedseTp48WWH989hlVYjIp2M2P2NZfzu6L9EXga1t0ZrxvLcdOujKORFkXLcu4RXq
dWGSrPaP1WXHsi3VAnEsuyc1SKQcWRDxDVjia+qLeF+XUbJF880ooWyvrhD+g+ak9a1tNsSpz9st
lzB4mRkj4+JguC1HbnJBbiCQKerxR6/kkXKloBLLOfU9lEGxy8ua6MR50YOxbW6Wh9mQDNg1RLNJ
5z3DQO8oavyVnWfDpaUoDaIp9WF4O7V1TIa6Xakk8AHJFZA/Qfch8wgyu9nmLpxwPxifC+HlZ6Wn
7YPfFtplMFsKYEP7sGxqjZ4MBkj067g0xE5hrjoHvQSe4sPSjtpxleiVwbQkafYNwueDrCvjTsVJ
sMZHUp4of38N86zZV5H+rCvHPvaBXpKja5b2cbC5P2NQGUgPioxVGyXZ96x+crvC/Nq2Fba+vg32
ii4UNL3iQwjMe0/dUPb8vFq6JDVTIZRwzWlZgGQgdC1wCOOGI9ucwMj93OPk7YiedF5XaYg4E1PW
8hSjnmBYZfQn+Du9VYnEeiUHW5a3oRuZ52qN1Db3tq3ktmvbLlNlxrkOfE3H6EFv2JpzenlohH1+
iDumglnMHjsp3dOy+x/HLA9B3PvhWg4Gkd5mQLrY/BrWEIs//Cr/ffsBrysIndHRedk2A9tfy2Pc
KyPRBLq3sSx92iBSi++MSTXwccAr6mAvIEh1w3pKiDjvYje7Lo96ZgXCF1uy27q91UOqXBaJNia7
RNMYMMBIPZJnxtB4eSiB6ac3pRiKY6uC4rhsXB4NwLBofjnr1Ex3Xqo352UBFffMJxw86jEct9C3
xLNOVWxtW2q4Gk0f/KGnY1jvugySuAYuT4ADBG9VOO9rT5oVkw0Z9f52SKkP04soPxZzYljYFg+E
ZzqPfjRt4swuPiZuNJ6dOQUVSNucoGMHO9dhBB+qsNrRQI82MIFBVabFxygIzENBUxuY1P+2eXVh
HsJ5LrVsiudHuZ1+jLxU23KLftm3bH59zvI6/TwxWza9bmfGYx7eDn3dbiNuA6s2T+lkM0ceAOVD
LdAeGRkDPsK4++AmKn/wFDnUIxcLbn+sLjsszFGK8hygQjsnzhT9XjLpc65u/vKkJmsB6ecWDJnX
F5oIzESIG2SH5YX8PHmaxR07fXZwLgsVzAzcedElCqlpD05r2dHEsjq5jR8yrp+PzkJ7ophTbEJT
Dx/NGaZcwVc8jLJgdcrkuQ3H53gsKSoPI3BEg2rzYTlYB+C5hRoRM6prJbjvSLunhO/fW13irUGk
jJtlW9wJ/578B/zkSWXxk2R12YHJdN0lWX23PCsLh+S2MM2941TMIFSGV9X36vuu7qpzSXxka9jU
aF9Xl53tfETqypcjAivmiPh/qwUTwfvlsGWTO4k7symb+4E6bO1AEUMByAV44DXWRoGaz1Lc2G/k
fNV+2dWY5s9dy8Y6L4dit2xs+ulJ6dOXNGbIdut1FOyt7j6YbCBzqqubP/xkZpD2P/ty0jGZCutM
hJEvcA2ZxTv/LK2XlozoiwmF3dOathbv5QSC7OcinPA0QkI6ZoH0bpk3IQZ1grumnSY4+qn9kE1O
PvMAEqy00IaMdvhLqiR61kJKtQNRC82qzVR/xg2brsV80fYwiYP8k+bZk50Naszd9j5mWs+zjI8I
QX4kg3MHyBELhK1Qg8+LIPjaT2V5BZ2H4o6z9Q8Tt/fNST4EcsLIoYEeIihom+96wRZ/gVMgXNrK
BmnhGhAN6r25dR3aZnfUJSyoPKdjGJOKSBM9k/uw0CnE6N1FlRiRanvYOcC6jiKU3Ooc91I7mdwt
owlPRpRbi1JRJQgPljW5G01hb5KD3x/juO2PQUyyoRfiBLOL5ENCROJhEsFfge33u6EsPKK79c99
3KUbDKtIvN2mvClGsLtO4z4YBnIdBRcUYdKZNq65b0IaHsIABFvLuxLLoplr4s5Cf3hw0vxTGFfy
TsBHhpY0HBsynbDRALvWgVynYduumwHDBai+7KAC+0ulhuni9MT8WfMCp3cLBrklP5lmB052X8Oo
AB9dUBc+Vn4dfEK1u2Mm4TxKOjTcasbPy+a+No0dfiV3szyJTvt4ozdiuDA8zD+Sa5jZvfaxi313
S1thr0oreGwr8F8dnF+pic9pCqqBbkn8h+7S+4YFlzwmgYaJhE1Kk/7SrCD7R3fJcck+aRh2bsdY
R1DpOuNpfF3YOSjWiXg8jJBoZ2PRxJCYFhYDv2YxOPmFcNlqvrW/LQRC9d0weN9LRvUn38D8lUv/
uU1GPt60Cm8nX0N2Lg0MB2ac/qHItdQZfpmO2vyiXYOpKNAdEp7f1XrIoiHJrw+7bT0RiOBnIr4s
izAKEsRWUL050eztsm1IuuDk6WSRdmX+WNlhvYbX4W/rasgepQq7O/jEex2/2yNDB6whuUoObhWP
Kx8PL1ZDz7m8q9TbWfw3VW1/Z2hTYNx0rhldUvVjikb3lhKhe7s86jA+A+nDM7qsLou8mknxo0eE
9vLUMJ7sVcSsYq1RqbvtvzeUTTTEPOOVEq574isJ7pHhFlsfkvlMIqkezXagvcRJowzMtR1GrXPh
j0TjLA+XhfLMeCUiZgNv2+YRBbWIPLb+0BBz/jVlAhdj2pTdLKpCjvm+8saEoYe9ljZbgnC9Oyd9
iKHjnrPEi18WpafqTTFhGQaiG9yr1gV+Vw7HbH5zOjHT8KjJobc1CDbIr2lU4RswVpG9JnvXfxY9
qQRui4O8qWx+0KTLbsLSP+lxCUAC4T0A8WClJOCSMV5rA4GJ7pBmu9ganKc4DsYddREgmG5l7IPG
0+Djca0vSsfZhwaZkoEmMTfN25aFVbtrRb7ceVnTjILpR2XDlAuISw4YZ26KRIhLqpVq4+hVvIq4
1Z0nXMPDpDHuzxLKS2kfrWrDJOGSlBvSdvqHQQJhp6Qs1x02snNfqe4BnwHOCujfA1ya/UQKzabO
59wQwwenMYKKLRBLQyoMwUh6rQKsPXZ0quP5nExH7fPvy3v/8bNCFqkznfMsU7etmfzzz+uEAWSz
94oG5BuG8XjuzxuBTVoBkYbESc3rLeHEO64zT5WCWopzmxydvk7BmTjV0Xl7GIq4Pi4bSzevGb4g
KddiHGYFKOrj8mhZwH11tr47XQACIhh82dGG1g6LbDGa5S60Ca0Mam6141zln1xY8bWfKfQa46bL
xuy8LAbDyc59IcybKjOxgeqHSNjfhnEmPhZFrYgT1tWZ5FB1XlbtGivJaB89w81Ob4vJlyRW4/D2
udyBvyVx/eDFaAR6Xx4rYUhUkP5N7/CF90TJnsvUmCD3Ucf6/TfhvB/m01tmcM8Nm3Kw61rGu2/C
bE0dt3FQofoR0bELJrqRlg+nBDYq5gQ3uPclBPOYGfueYNXmoo0hFUM7uTVLld5qDQy6JsDvYE9o
w26WjTVRDrdFhv0j7pW16iRcDssiElNnqnDXAmi/abjmfqDZYZVnVJDRser4RA03x/bi9sFdOy8o
L5a3s6agC4pLV1fFJSM/+JQLgOBlRxGBu/oT6v7+STrRcQxm7nxnY5SYxSjFrEDpFskJmAwNHdis
Rlm20oA4gWWLTmEee3fmWO/cJjfOZWR54EXZ5IVpcoyN4WMtkL3dLNuGFgEt8VRcEeZD3g5+fT4y
fVi2dMt2o9UW1yzWL7//rv41tuK7snSXjD+hWybzs3cDzJDU3hgga7nVLD3FW0Qf2xjN/qkryDDT
Kr2HzctqHASXwnWxKYzOhUuF2GhjQNGWMLduLtrDW7SOQlbWUePORK3rMyNb71tdthsdU9yjnRL6
tSgtl0UWhthrZGZuI5umZm9V3oO0TO+UquZbqEeQJfXiIKdBHYaSNtUsv05yuWWkWD9bfC0MaFpC
n8Gh2Ap1khtqDTXbTh09B9Ph2yJPWsSNb+vLMX4bHVwB7COax4/DIoKcF8vq2zZ8MU5687b+tjtt
k7/DpuwOYIzdm3jgnma3RbtNPcibTeb1G2ESdtm1hiq2XkRxkNPAiZIcZHLI9CiM9QPgKxCm8zyG
6aW/RToyriqbkZ6hx/bB0XP/ViOehhZuvmJg4hz00jUe7ATcdZF/+f1ZgGHz3TxjloMgrAacb85U
s/c6r64e09Fp3W6bxbm/ciLCZvCIOOEG1/4ps/TmFEDquRmZqJCON4Uo5Dum6qr6voyRCzeqt5BN
nxrbALhdhAOXvbi4yZrxoSB91QQ7e4w84PvEbNfzVXRZRIIMF6dKPtMGHm7bko8wGYzuknsTooMJ
DrEzf529Hh0JlenMVl9FAvm+wvl6TrLi52JZzWR/VdOU7cOmb2A2Z82Zm+o11KJoZw95BcYrTR8G
Eo1uEt0ENKJJ45gacF3TSXxrSYHboEqoxASbCaZFW/YAcRiV7llspsbZ80WgyOcKllapfbTn+UTb
G8ERO88xogC2KhKljjJDMe9bAI0Q7x0xaOrrwDcyalZetxlUVENfKJ7cMCQMmEHSuZY6lcNlO3qo
nWHiEIXlBVczmgdn8/lhRBqOgjo7tEk7ZESAoWjxOsLwyC1ugExhV2x1UW+VLfNT2zbo7Jiw4owN
xFkp7OIFpF98SeGO8/GQBZ5/zAOn2QIyDwFEZ/mRPxCjd+zPDIyRkAlGJBF3vZOZBG15U0NYPCXz
unJGeajbiHa40zyFlfZF84vysqzVk6jXpZZPIKxCf6Ux+tlpfMunvnaRfTRMwalz1Y8oD9oLgt/6
cWo0Y2elxKVrE/IogK6POgE79RBUZPhhGmwJNCAUHW5DxTjGqLXqSDA6JxLzlOOy6vXZfUSY/WWU
6VcyMozbPHHapzZ8RlA4bjlRieWp4+lMx2s8M6x3Trl+msLQxkRF1B9DBBZF7Gt/GFbKfzUbbe58
lsM/Fowr3xX9EG1odelazdZuRlzx5vQwouU/6vOins0Iy2ow3Dmqk4ekCc7NUG3gCAgC7bHII43O
dwGe4JtCpN4Fqo97GRzlXZZVY2rDk+bIrRKU2Qmjx61VEWpCzjDO17zeVDjYIFDF01PkDI8huU77
aLKic8JQG6UQ0/1SJ1/E/VOtcw4T/XVuw9t2LbxEkkEAVtRfB2EtsRuZUrLbNg1wMnsy+0ffmKJz
7NR/maZCU1ShLnYobdHlWiHrNo7LwpkfTZrJZU58rHO3v5hzOSZM9W/wb2nXBhPNZF8Zh3YQ7ocJ
ujYxG5y03BaP7TySMqgPn7PA/hobUbwTsyhzUWYGaC//8C7Ndxo6pqSoE9DRzfhR2i32/OX/c0pK
cIwv+Bu21WBoO5maoJnmRUVe+K6vuO/5SYdNP6T6ovihLqtGAM6lcCUwLFBKUJiDE+zikTSe/r4X
fUeSs9QwxVKPtlDGHbwJFEjRtO7dskBSe7LM0mUUwqayG336qDCNoxRZRA8WPqpb71Z2Ht3WGkFs
OFXxh56pyO2k3zXgZCLva4vU7TlsQDGh6OK2EgUwGkv+6zpD/BFWqKSpq//+3iL/45RAZWhwQqCi
0LGh/fphFTINTM3t220fYOjI8qB8WQgf9qFB6WWbd646lj1mxtqrbXLVVqKgmFDmgX3SB5QCtGu8
lUtffD1I5V7NLnGv7MQK0JAcGkKLk0Z1ncjavsbIc1AW8K2YVkEkTffJjT8tv/4uaYqNVNxOh5/Z
0P9XVeV7H8d8Qni03Ky5RqFz5r+rUBnVgG/FLdutTyVrh94V4H5oQotpOmGtCBetz8siDgQYyo73
/LYNNDqJE1YqVkGfkS88oCTg9ONmSz3xYsF/zysKUiryd1V2iyfFQg1r1+IGgE10KcHDHNtowvw6
lGcq5IDVxWBsUoQGtyIAYugHub3KCZA413aRrwenazeJTSSWV7XdXigbglSQ7oukug1MfxNrvvX/
8XvxbD5kGkLQ0vmA3p0CSdLl8OKa7dDzSagWWJpZGMmmqQy16h3jbtIqVHbeUNAXtsHYDK3Ytz48
PMcJiVyjCbZGrINMvJruTAttIkUbQiDaVFnHyE3Wjeaa91npZE/W8L2IaR8DbBF9ODIWqcbjpJJ2
SzLZhyYJhpPmhmTeG9oB++ymGunQTTmQYIfW8zXvh89xZVHBbtPvppFvewJ3/1JJcVsRY/OldGi5
tJ8D/G8OmSF/KHX9u1PEaeRYXDWFadqIqt/9VOKm4F0Rob6FvAVQdf77TdMcjvr8JpZHyzb6F+WK
sFVv0yXQcLz4seuyM2N7b303ETlCX3+a9jmt0ZNrpxufCcSxJJP4kru3AaT7o9QrcZpU2wL+N4/l
7KAqxzDdmUX+ZE3MLA2LsuPMDE1rByagBv0R0cpdXbic4nbLgMNnzv/7C4X57wsFc1WJD1WnxIva
8d1UpAwZvpm9j/irF3vKV+FJJ2FsD0VmOxbkuHmNQR2XIJgbYyi/t46r7iJi7Uvb3XoJJ0s+pdW6
Kgym/ISMlrKQ852BirTSL9qEE9B353L26M9ZiJj+/HETaPp4UCi7I988aa13kKMRg8+jNWt3enfE
L7WqVCH3Fum7q6q9caTlISRH9CzTTB2o+pATY+d7gnu+//7jEP8uTGGM9XSK3nQOHUblv/5oppLU
w9qiMKUC4eHKzpyt04zWilSqu8IJ+seSUIYwgQlcmYAlalIvjprUf3CudCibfX9TtQMIr8bVDn0x
7PxCQSaK0vC2RN2sB93fPZakc950ah9yQq8yp2C2l/b6xh4y7da1pnr7+/e03Bh/HR54uiH5krlt
olGYw+H/eeNElknWyVQ2WytozFVruhtPMzJ8MpY8Q3l1j0UyQTNkwNs2JOR1OD9eFl46uIBywwOO
ZZpB5C5ckTCP17qJxEWLztwboFySS/G2cDtrgyYWe7sy6I6de5l0pzgMCMesK4LRlofAmodzPy+m
HmzlEA1005gTdpa8aIUGTYgOGs309KjKrlpFQYfHXVp7zde6U5M2zroTxFHZtVkgKN0usgCjQFDm
Ufi7KXKpTkaDzNVvEcVoBmCY2UulIXNaw/bTDmEGOjXRDMA4FerWEDDxVeC1fVnUXfjd0IfkT7fk
eRT2/msQFLqwdLkE/r3/Gjocv6XG1W+b8HEN4EvweNa15t/BwJIH9V1M6lPo1Npt3wrtFkWcf9Q6
90w5D01HN1xgW7uHibHPwbHGb0SUQWOcF8PrI6ikc1BL5WwsIePjFFDg1br43M+LuB6f8lzGFz0b
uwv5JCGRU8aOr7cgobW6/8NJ9x/vFluwAfib4dp8efn1pDOz0EE+xcncS8gLdWARte45/VnT3WQb
nMYcNRON6b/HILwf852V0VaMSSoB19bRYNfkIa67fViHA32jA/Dn7HaybbVtRVcccA1tfFXkeHPt
bkcHnFpjP3x0yAE5hbDRVvSt6tWklLfzZBavI8fGmIhIg1IHCzp/7UpWKbzkQMNlNS86ZXpbp4Dm
EDG5WhZFMJYXt6wu4zTLJ8A6bmXfjvD9xm2m6uQhIEjQ6V11TaKGABI6QOtinkLBUGvXdj49GyLX
bshoLpl5Cy5cIZwNwy6iuZRsb/KKun3ix+UfzjT7Pz77udNPbC/gAeYD767pok1UWRLStTVtukZW
8ymvsw7eGCpITYzJMdXdc+AHKCL81FjB6HR3xBHEj3ajunPdeOtAhxtpFgkG4CrcO9lii0L82njM
pycColY9IWVVaRcfrAnJbpJ5wRo57Ro27LeWRsx+GQbQ/k6PDszjaJRHRxb3KCAsm3lyXN8UXmMe
SOi8jn1nMJOkA47tvdlVTbwpGwJ/NV/QKZtHl/0ov/g9KvCl3qXmolc1JNkOuNclKgd5RJmubUID
7JxXaWKtCWPcFT2V8qy2IBogu3qobd99AIXVUG9jwiBOCrHhhbC9cvX7E9+aR53vfuaL2hVL1vxD
fz/s8sp4pLCGqFiEJa3NIXtwAgLpBgsZc1dyeQodsTV7t76YRE8epK+fAOQRkuZYRMR2E7y4Wj1l
VXzGVrIrq4hUOxxFe71H/RMlE602t/pktVay5gI+0en8jItUPuaclSo3v2WFFV2SQAcK5ZIl66bd
jovux5p281Gl5CwLrewIwanCrVeaeybJAeVDl0ZrUHGzy76Zs8BqqXc4idGc3THwTlOuHsMgNM7e
DDeOTQEXJUvQB7IQWuJSMpJgSQXlmd9/nIZJM+HXT9REVefMDWjDMDg9uD//einhPBhIxsniHa0d
KE0lk/DJ+BbUkXX/sjB6A6YsWmJyGMnJc31DWycmuADX69J4ZfYWUumASLSX/Vwgn5u+Bvf9+hI1
EtG+8Jy7ZZMZJ9R5+G73RlncxY1hHmUomjtrXjTcMu6yrLrLhsY8FlbQvmx63R7l/rw9HSz0eD+P
XbaNUu07FRmHyAj9O2HV3l2n586KCEy5WVbfdowaiFwNRHvNAPNOJIV1CEr1qCvJbXVeKBmIU9ND
JVsvD00IA9XNMHZXraHIumxLdG6g8VVTfvB5DOUICzjX98tqkcGbRdYF29GrzrkgOmxCyPjZE2O1
4vfBFM8comdVxGtRN+FnMZTjvgRLRaOeVxsqhEL2D30M20dNAGobdGethBiuoZyxbTYRTSgmdWor
HCGCrL2GVrlZdi6bciWA9Qxdfli2OemAIol66M2y92WRhfdtnzmX5T8gei7bSa/Bnji/pG+b1eME
yVHpXO2TLF1bIqp2y4tFIRDBsbdoFHIk4u6NXdbm1bW0LxM2P0zEukVKM5zqAPfpum8C+9EezPou
NQZimLkdr7CTfP2vY5enSlF/m1zDoaaoZk17Jp7NsHvQpy7+wY3/g+mN0XNAxOTWwqh+rB0AcbTe
itVyBO9RGb35Xc/WJD8zwM4yF1DlMO0bDdrdshrJAjBCPqbfbBGsm95t//KN+NtgT8lzYStimyjl
nct5wR8ykVHLDhQZ32I9BoIRBfq6TqL2kJNJeEOIRJ9Q5a4UjHsY5lPWJQ++ipIHhMQfc7/wT8sa
nWl17XB5B4Gx6sEgJZ473eudlT3i2ZrJtPIj8xjGafkE72he1RMGMrYRk8cQhLfgQKoTKPDJv7pK
04+xbKr474E/0piEeoStWay4Htn7ZbVNmuZURnT6e6v2y1WTl7dDQLgWPgguNoxxtqWTw5KbV0VC
dKmeUU9eflLLD5H2g7FzBrPjrFcqpMD/63qIBXzX4Z+DE/W/322iFZDwLddcu5l1av3KuiJAFR/m
NRscBYA+XX6gdvyyD2KzXPaVGMVe9rWj/H943vKa+vwqv3ve/L8v/8Pr/7f8ZTjPyjvd7r5O1oML
C/obrIR0DaTdukTQSYAVZHKNFcX80jr9ihqJ8T2ImCIrWKTXlqjNox8Z5NHqtny2kvq6HNEMxQ9H
VvXTUGnmbqyskZZ2GIETJLJvOaLw1NGhhP3JNCdrI2FXTlFPc9dUzOLrWAPdLdW9lXiI4Wn/fjKn
9hn9IyjNT75bNERuQ9G0B2V/ohijr7QQGmqsWd5W87LptLyM3bn+y8tUZmi8vQy2aV7m8vYyRT3X
KvTaO2VppkPUcn/zWkT7/nwtVyue598Qr9VoqNyJ+MJVmUp5ScGphQm//+WXTH2JKohd463KrUdB
Phk4EpS9NwUOnpvI88JzFcXyQ40y/4Y52s/VZe+y2jiDOzsc1SH3muAwThILjjXOodiZop8fZmpf
VkX7sCxMcuB6brAeVWJLWo8W16ejPeLSC0rNfKyBgDzqdOb0yi8ewK5Fj3WUfY6VmL6qZoT4niX6
1atDwSAtIUd43pH0EU4EoT1PipCNwh6SHbZH71MHVG85wNQi5L09GnzcIZcXaxuhtZpT6bMxCR3l
LKZ83Y6iVufi2XP3WnYw0b6x+lHNSdf5HvQCV3ItxlIJbuOrpmt/l+ANHzSvBYI/9bADOFnIL4tv
CJNJPmjzIiaOhzy0/NH2Y9YsshA94d8tB3TEpyMFiIPLsrMY4dj7GXjVZVXTCJzvicIrYLI04sr9
ixFzoNvfNYBsZiiNr3k+lOgEGoHfvrLNdVpa9Ze4BRFpJ/Z3C8sG9V8l70NR1wffRN+JvKD4IOL8
83KEHQ4PMmvps9rqwwRu9qboIvFleH0UwCNcNr0+WI6C9Cm+vG56eXCXmI19N2Vu+GEwMV05ASLa
suwvbU7twpxXaaPKXUGCDN3nrvzYdg6erirwDom5qSdLQh1r641XuVjvVDX7CGuw5omi5kjM8CFJ
49KG+Qc38hmvYYbruK0vmRH/XJRxgWDUaMGr/297KvnAlyPetjX2dLb1Uh1U5s4239fnR32mwWDX
/+ay4jM0Z0FBy9j0elevNav9uU3zO22fOx3ymfmQZYfHXf6ip+HhbdPyqEy+9VlpEL4gvZcjc9t/
hnAa0LZ3Pqo+9o6eLz65VmgfTeJHr2Va+NcIDesq1wHXD9QUtJsaA/umjWlCL7uXA1PhgMOpFNnb
pWmC9XOhTkd+sqey4728DCVOhn1pa1KHutU91V3zhT7AGsC+7pr+sibijOwV9nnEuF51I27uKU01
92q8dScGmYkmEBvaievdVVLl1yTvLEIBUDrGIsmvy6KxPPtEHMqZWKZVXcqV2TjGUxDbzQORNCt7
XiudzuACnO2dcBDXZS0IYyTxdcU9cd6ZO4W9Tr003S2rwkHypAOiWedG9dkPsABUVpbsEBgNT6XQ
/ra1sv5RJFirhGo+40WyKTBMGgEUmXVOSGZbZ0GefBZBTvmMQ2sv/6vTMuvJVY5G9kNik+NUtVdP
m0v1eZD/yHepi67QNKTYCi/pj04jdiGlJCQH82ol5G7ImZ5HRT1clkfhMCJgfD24olNqHQ2oi0eN
e81yCEX7rVmNzqnGIXJbzgtfEc1Y6KW9Wtwwy7blUV51QCHz6MVI87Z92WmZ4fOQ6ADwG9/CljB7
bd5eaSxC7XbZ9rJDp6H++kpjF5jbKrTElnLX16wY/L9Gg2DkyLe+T3x0XP2z+JFKi0NpKXSPZe4o
bCH09tRQTc+vT2rzAtdUZ333M/o/y5Nc8HLbjnrfhivSD1nr4jkuihsZ1OOnKI2Lo87UfF2Y5vjJ
KxkBR2ljnf/jMDEfRszZPw/rCS/FrIJLfd7uDHZ+zLrgo2W0NZdes3me5ohmDIL99yr2NwWwDIq2
VUM4VF78GHxYOHEyBB+5aEfw8qWFdtiNd45uTSe6iumcbITTe4paF+G8213jKr1Gs5NRL5t1FbT2
t0n41o1y0/hxEESTwfxRJ5Nk2LMoKzwqNYRmCme0wZKw+REW4Y0nquZvO2g+Ek0tiCRJu7XKovAu
jk1ta+fDPrYwRuWVGL+41nedwgQzW6PYk8g90Loqxi9x+WPZ7Ifeu81oSYObaZjah8rzyEaz+2Zv
+Hr+qU71W7SkNa4wO7sPhuhDKazsk9fETBOFCrbLKuyYEk3D/+HrzLbbxpkt/ERci/Nwq1mWJdmJ
4ww3XOmkm/M88+nPx1ISufOnz0VjAYUC7KhlEqjatbcyXvqsh7EZ0XBZ3Qfy9tGiTVPl+Scvgwjf
6+Pi1CdG/q6JqFoytRHwTVwaHwtz2M9Osyidwv/SKsM7i0LojxGV34hqdcYmdvIPGlkxgkxEH7Kc
AhuTIjykmDQtvkKwbBxyU/9bRk3ddyYirGl/NqhNEtu9gV8luaJFAYnS1J3EDoN2chU7ZT1UWcGx
CoX2VLUP8I9On8rwe8CD+tVoxumxSltwh4u5C8JsoxdzSzhgmD4l07f/9ELG7cde0fTN0ELlNUcW
ZG3UTXDQKTR9Dhw33NvcF9eQHvADyiAlyU1+eHcbA3FAi7kCkKaMs/Nc+bnzHCGNS6BWu6Bo6jyT
toYhvO2QymYun2FJcOb5UXHmcq9xfT61dt8iD2AUe16g01MbdsTe+St99TWLApqq8L7ZQ0Tqzefr
zg1yWw618w2BNe5ZzQGWnOxDHY/KJlKLAixboB57B2GtmfPakz138cZCQOZTqqmvQHbNf+LyanHl
XuU+usJDTr441zUEpQr1f3rTr9n/9FN68xPEZM37qOo+dvZcveuzWD+HhR+uRx04Zh7DUtZmqXmp
5jJ5Nib372RKlM+TPlGnnKrTye/i4ANCdUfxJwtqb43GtfnLMYvPLXXVThCQIiNOF+RcOQlwuu+7
YriA6d+O1pS8TnOkPJjoSG2aeXY+F2r7LU6j+hmwlMUrETVpQw/dz0M3QAk8uOk59YE5cxZGxAN/
3njZll91PrY6UHm9+maGivmZIkvklmD0b/nf4UNh3RmGAxXeYlsa34hM9NQqqKUYyaRtIUolvaak
hDVqrPQgthtXURrNyH63DcI4y5L7OlmiG3B5UhdTpmQpTXSgT/eGZ07730OtdZrTvDSyokAk+DgP
+Tbzom/uMKhn/ks/ALDQFyKq5DQtwzo37bWj1+5BZoNxyrfRPFFOv8xakFjt6trMtzLUzdg9uIpr
r0M7Tz/wyccQ3CQGp6Nl5+VnADr8dhtVQwczSXIS18kCqxEsBcCLZ5qH2YcE6oVAL62dHyTlxhw7
MDtZr60VHucHGVZNEZ47q3iVkb54pBbh/L7z1JPYvLBJj7mZcpYRkI9lNLua+uin24qqC3fE/9Jt
VGv6yvIS9Rqp9jvTj7xP2eDZ64Av/5OT5e4e0cMFTNrp52ZqkRsmWfrBSbKSM2kxfze4M8pfDemn
N8s5jM1P0L78WK54fOWB1ZVbS4sI19f8eaH0aj0S8YSwi1zLq97XwzGIEmVtLUMyFOYuSLRgJ7NG
bY2b2Armg8z2puKsauGjX5zLBiWFPKyv+piPryOsP6XZgICpDO+FQ+lqULkBgv2tDjOp+AsQuRww
Dtw+WkX1ReYrpN44C36MK6dak0WqTjILJfQhgD32PUVT9TudkICYo0jTHsKEm6YsCoI8B5ivgMVe
tiwgQwP92m+DdExRcA4peFYU6seXkJM08/yxy6sRqQYsIyr3FA25w0EuoEE5/fCPrDCrQYF/HIHe
IbQSIuWkVwrkB0549LxA3UY5YHPKBCzzMpDZQOqIqoC7TeE1RGGB3q7F2+QDvehLIxM1qeDHxrDW
Ytf6Sj01hIGHKsxfxta6dF3rXmqjzV+CMoOy3J+8vUxWKCwe05FoocxOCFQce9sNV2Y3xCcA1M4u
VQpU+az4JCaly3/0xHYf+p7bFrdlYvzTEtDZ6gGOCL7a9YseDdrnOmlLUARFsiMTr30OtP7Ux3b5
Eo65CrR6btd5GGmfuwAEc4UmBHxSvv+cFspHWa55Y7ouE7vhDkXNZVEGw7ps4xRJQX2JZtnbodTT
F4qGjacpmT/Iy9yZIv2gJQUx5cVLFrmNnZxk9n8XiVcG/CNa2PFApv9g1+iWxMV9KD3h3pCeHgbJ
wdY0KqJg4rCqgm/p3fn/X/vbVjcuj+Xn3rd3eKtsy6yBF70nno+eu7qIttJ1R3cmawh725yV+tHm
bRhtfDHept4syIwpXudV327EKM08mDOSuLIhCfBhnxfuu7JUNpT3BcGEEF/hrJoIIrzV5A3qJQtd
BOq8as+jciTslf0wib0xi+lgB8W3u/22NOz4mx8cnmNGm1H7UnblcAH0KgNZ6hjhUgEBnSD4Xn5Y
/WtnMgNfOy0h17GYbvsZOty3U6C/i5KAJ3nL9yXxlORCHmJWVws34uQb59tIJqSp2+oIwtMAVYvv
3e4At75kvfkd8oH4YMoedxebD3ddRVR5vfkR0m06v9+YJqRZd+/bau40JIqNVl/dxvITekCwlya3
3w02CgwdFa9bKVKXcvWkQSbKd+BuXUrZDacKzqYZPN9L2UmQlVtZ1Iaplq7rzrkSgF7kn94uaJeR
mOzBLLcgPprtfZNfP8WOOczEPFan4hhrqrmLS689V6n/KQJKcLiNUJE8G3pkUn20zEYOX58iYddm
mRGbNBko6XE1qxnlfKqOXEo+vp0W72pZAomsu49i5cttV7HJDuIShW51CtMYPMqvHyxdmW3MyViB
33G2LaVCpoFmcLj8Vr7iq3CgEB0h2UtjTdM/5cTXw6Ou72yYrtlvZJbEp7tuyb4B4mJGbLaTAX2T
McS3C4kPbIQ3o8z/2DyCDWrm6iuOQ5C8UhpAqpoE8/uo8B+B9rcX303L921OpbWmLFVJeUZysi9f
5plU821ydIBv+WqwAyFZvG+tfHiCBHQjk7KZPxTdOrAH2HuX3dwkDCANTl5lUhb5CtB8pf7UUv6N
fAuBcS93CPYBLP08NXZ//C2j1TfWzS6+9+j7L/83e7Q/fe9u0vtlvwfixb5oGMvPlNHt99CBJHfZ
NapQWuUQVj9LFGawm+c/mGbXjUjn9M2zuAKefxaTjCRyw/X1TwtlL9n518KsBzH7h71km19e9+3F
1bKq2/b/3ouMevT4b5MslL1+/YP62fjiVsuZcokx/TKLp4x+/Qv+sN9/fRp/2OsP/6j/+oD6UaW4
yQ6/2n2xt1rHvCotFNa+l2c7OzCDrRwgld7ynpP8b5kTi1UoyK6Gg0NSnuNon9TFuZimFxnN5Kne
1/kUUzIXdrcTakXYb5u1Ibq3NgIqRPfOJcH0RfqyHfuNngNNSvg2yoxgMm8TbQsjHMdWXmbinrba
z5Vwys870kbVSoz5MuOOcB7NWv+oFbZ6TjX7IdJb79kJIxoQOQclq3QI/H7aRlRKtyUiJ1txkQmQ
ZovIEAiP27JlrekVp9Irp7OYQpdoYZVHiIHq7rMs0ltuEpRF/XU3jdDZ7aIqsNdik5Vdk8HNmZTu
7m6bzXd+AFWVG+RXSUeZ84QYDyNJVf0ayZzSUDW0zEnqaBlVuf675y3F1afvkL4ZM+pF0n76ErlG
tKmU2T1poPe4Y0Qvae+9tSdxAj/pnJzhX4ovTabmYMeBVAVaE1+kUZMwufWCtkBQqzXL9e8Ti3NZ
R5y+LfPrmwWLXYawUwEwCJPNH/dd3LxGXzc9f1Lyi9zcgrQ/KaQ0CxIWiFajXf8wN9BY8Yye7C14
+J9dscZxpuhr8YpaZbapLWXBzSoOgVH7KHF63YF/obsfl60isTmBS1Clic1ND83ISZomTb3TBNda
R/3HT2OeKcRbqK3x+1YdjlHOgxtylYjjVDB7BWRf6gDhzWK9zckut26KPuYxbIdDy23hUpeALwdq
JCoDqZ1NVs/dvqNcctW1jWPvEyf7Dn58ONymxxb2CyVUz32hw0sxBsVSeRp429t0WyX+ea5PJUTP
OgJXy/4V4pOmMSJ7vCCUC32Idr7Tp1D+wbEtNsD9P3qKqU8NiubJpyQerENda+FBVwvCOkGWmcTC
hvAKfBZKNyC6d1NYOuG1qseXLp+so3iNmcOCXgULag4LiC+gKNdut6g0tGsVuNclaHgPWkbQ3Roz
zV3kyyhl/m1CnF1NOSd2lFIBN5jaSmyeXpgUNiLpzB5iue/WWDZIRtd8HRyI9pJQ/aA0KoDDpQmQ
2EUhEeFrPVL8/RubdOsJytpkTNYy8n4tk6FSuNC3NIWy7hoO0A4xacH9AjEPzonpBXDXAQO+N+Km
x5AB/9vutJm15Snbre3WrUkZ7jXhl86QuNiqHNe29kIwLZPD+GOST2BaOUHzNW2m9S1/oaNYcF2G
t1SHDC1lfjukzuvt8Le1PrMa2iRI1YXJA7m9+T3JYn1dZV18UI1wfq/rmXZC8ZtCn2VWbAPKUgnK
MFcxwc5hbtXWJtHl4xGGRnfth+p4988GeJC6WC2gQGPLwfRauN24IrX9Z4sAvrayCfhcssopLrbv
pRs4kwgfByPD+8TSk9k0gCPPnsmXbWS6D9AIjsW4+Py+7t8bJuSj1qE+zh3CaYqx08zUQ+VvaqFI
HLtkexsHVjVd5/IQadais7q4AC774SLJHyt3kV+jcBuV75AbZqU030KKFHYVAvOQ4hv1rQmMIl5B
ADQBAhxCYnVWtaKYyPyIDrCzS3R32MGMZnz0QQZTxxdMZzca1KPrxjUiz0SDYj0wSd+m1qUg+LDU
eEV/BQurdFGS+p7d5BAFCJINupm8eP43Yd2Q5j/Jvf7k0hkjAthF8FVFAboDpWQ1XH5+PyHqM1Is
pXHDSMlRThqy02/sZBWyzYy6w0NeeOfYdsuvcHyoZAi05IMGN/QGEIrNd6dCjnCq0RhKm/xEsG/a
tw2iylrm65vMJ7Xa90uNXm1kX8lGX8JYf1Ep1nvuUMzaZXmLiPgSmbd9k7RI16NW6ozDR+fpdluH
2/w82NCtyC1d1rT82e2i5Wp/X1OUyvDRvRARm1daX/oXZMXmRyuiQADulp5C3b55rxLxXwa3xqje
K1HQLNkE5qtAX096DWyPsPhDHUDfmXjlc+Aa7TPMRC0p8uIgv2hMqBvof2it5VcyRwiRm95MjzK0
KEWURdGUtu9Lo0Tejd+U2twfizTu3I9dnMCClOrWKTTGj2HrBu+mqAjfVVY/7yrkiTZikyZKNSTH
ZyM53G2Upj0Y3uieZVXswmcDDABR3J8b+SFVUnoQ6tCSY5NGd0NtU5e8aO62NlX/mXuPFGFQogLS
B9m2yiizI25HoRE4/+BRxgTeYdeISaBNXY6UtBgdM6P08O5klBEVAdTpbt84qWFQ8MexbCqeYcar
uOBw4W2y8UtjlN1pMPsh3HpRcpIhsjLcb5BzgxoVssasyp+k8XMtf8qMbEswZziLaUbq9CEYh+fS
iioLadfC2oXg3FwktDdJox0iCwWGLKz1HUy30xfH/UAhevq5RI/yQJDyhzmPP3ROx9OvpoDIUYmM
Zto7ipg6vnWqf7SXYd8p7gVasYN4tP21rWFubXWtdNbd2PO7/9ZAAnOwkn475MG+63eO0xh/28Nr
y7OfGOecX/28zr/YeZBBI6E/qsqYb0ftb3U06rM0CmfYWy/0gmhjadlCa5K2pyEFCQdVzdsHLnqI
DVzK8NPWPTrq8Ouh6emdITvhoJrCXgqT3j7PlWFdwXm1lcnSNOCsUyOtoxZ8PooNbUyPV18EjasL
/v4RUPiGc5D5pXNrY+33Hr+pjqgx2ZjvRaCYX0aPMyQU1OhKZTmAgYhqcFkQq52HPFQKwVZngtYK
WhWBJxQRhxIeql/DqQlI4aN4eJuNZVaGVqmcb8NfzhGpyedgiANKUhEXUiMP5YYh2EJ2rL10vhme
phhlUKiXtBe3cQpUsREVXSaDDlPQIFA+tvY7MWVJ9L0y8uQsI7eFy50lpzxVo43Dk5TkmB2ou7BL
i0enb/J0I10wz7OaGqfbbBD3KC5FKi+GhFf2WKPoa6VJDsKm+irncx2w37pf7HUPyXkKMWCaGwOf
gw+fVi5t2BIaiv0yWstU7mjo0vaAPlKIM9b87XXHNohAVvtZs7b7zPuLlP9K0zr7u9cggGMadkHK
qiK5+cs3r+oGckDDFV/48cwPpUqQMkcyNF9y6ACZjgRQ+i8kD4Bq+VP/pJYJmOXc9Q927NvXxiRB
nQ55/+wDNT+j9RiuBF9l2Hp/1nMopVq/Nz7IUGbbTNdvQ5/a5tXYGNUZZcx+VelJvVMim3qybtCe
Z8KBiEhF+bfCbx4swzc+/skjCy1oXOY+J/9AfDwdPvIBLKUsDKSReLiFoDwaDBAi/jYhAfRRe5VF
HJJC47aPHoY/FlgR+c7WjhV4ZZb0cM3b17LgsoV7832fo2O+PL1NmF0B4SMcEy9DZYSOGIoah7T3
20WGgXR206pvFo1o0yhpfS0XtjWrgV/Ns0EOJV7Wb0JrIWSrgvp/x0ra9BtZMyy17QRJja3YpNRd
bPd9UAIIQJXjAg1SCvqrMSleUv2HsMrHqwdzgL2qgg4oWzGclRLbbUIpjUs6Pt4W+YM7XAfDCR9H
JIejsLaj7YTq+LHxws8o7DrR1tCUcV8ni/To4nxbZyMVsjU6CFRkZ1Bq/DSXTNsm0upwm8XTeBV3
aYJOex0zKH1SNaPOgY9D/pGqGjksAq8mQ/lHGn3mrDTTyW42cRY/sclHIM4QJP3wu32eMjaWdffP
6r5Olshe+V8UTygA9KNHU6/tx7DT7MdgmgjU3sfS0wu7WEXuVO1kOAZZ9cMnWo8ZnIQc6/ojGA+O
1RW5IxNqyIu9NKkSKpsM1rX1JDNilKYBdIOskWfs6zwZLnXX95fbasP5XMLTskZIDu0JVY8+1d1T
A3cVAMlaPc8tn7+YZ5LQ26as3JsXUfwPXZIqpAFn5Z0apCfx6uMyh4lNRaS5dstN2KfNmroc48kO
M/OpbzyNggGu3ovJXExir71sPzQpYuSLXZqSgtC1N47tnqwwLOtRN++QvYBSrKkT1AxHvtoUKT3f
bcmYNc/Z0oitaeDkFBdpkjTp127iU7LsBpV9WZQCX6qohTlCa1T4yEb9ZITI0XpxMbxOqflaFYb9
vUxh10WO7/N/upaD/aqgGfaduykx3PaHa2DASX3fNQuc/nVxLZZd6//dtWwHD2nJYm2BenjSKaHY
OHWfb6uy4Gy62Iopag9Q7U0kY37aqCRqzhMqhsbiIW7SRNUIi7lSXirbd56MLAxOY5G8G2fD2cUJ
2p0pdSXnzCq0c1NVCFtL15sGb22oebupO/+nMaN4+CzuUwz6kVjAuBdvsb1Z3S21QrGnnZqJzBpA
7GXfdCn56DV9R1ZHO9mElH5gRx3rsYCj6zgG/YPqQrAJY23+DhJqn7SG5q1lKBOars6rzijLo9g4
4+TvUu3E9bB5dpYBxVKwAiKQsZI58UoDT9voXapsxUUmMlV5p6kej6DlR3kFZC7w5+3uPx251mmv
jclw++myyDehwC2CdjrcfzoUfKtBq+MH1QtfwkGfz9LUJniZVQW4txoXZYZlQudD4H+FsyhFQSt2
G05joN6WxI1iH7w5fI/+qXpubIQkYcKGSMRAjowy6jmcx4s0dueNl6ggT4ByJuGwf9ntKtiqUeKg
MkgsUsJ5eWz2p0kDHSqRv8jv+pOf8e42gjh9HJXQftSX5xBcwtaboZ/33saJkLUUlz/53W016QZ9
Xiozl+2k6ZeeC9Evsmr2Bb2PYWURpKK+zQ7fh0NUPLbV+OUWp1iCFfPiEXBQeBDbLw9UCML3XuC1
xyjMoNuA6PTJzI1s5YXZ/KVqgQHrmp5e0rZRDlWvtC5c6ETGVyA00fs0IOZwvL9l0IzoKUjPte30
Ci/cDg2u4vFukt5cxP/0VWgcfrO7Q9WtFd94RiMB7DZFOeQlS56Xw7ArpfgGaNhhKqCHs726WtcU
m+1SK7Ge7GCwnjxK93dm5lVrKJ3QqnThXX30KwgqFxdpABLG6O0Mez0NKMYxYB7RS+6woiMZLdIg
RhxRedEbxy7VK2OjQX57UXEWm7iFICXhb63ctYTS+ra2j5HfvPwecYuqL7PKtzyGNOYdYA2IZJpZ
f0Vj1l8Ptqk+ews7Epyd+TmMqaSs/SbYq2pNzc/MBT0zre8Tz9PlyNE+3pssDbpHkH6evoubq+sb
6kkmOZ+qu0in6A8esId+aQK/4X+jdO0Jlh7pZVmqg3RfSHtkeqI4buek2aszGJwqCf+fmhpNDOCL
uf2j69WfyfrCH7oIyiBdGuyjakCLhs9L65vk1e0Ce+9Ghrc3iCB/cLX06tRB/5dXck3NmmR8qhB4
PfkuBLkOxPl/BVuZD6C72Dhza50KEg5km+CsAaUwwAFuwfXWfs77qT95A7Fu3oyYerv5MXl385UR
QvUQ8XdxuU+gJ1DOFLGnShSfXB/RElCF8ek+FJu9TEhPmsyfAUMAISY8GhntppDxb07DXD/7WZ2f
CKUE7/w0+ludYBWS0bzc9qmk0PJ+fhbL0PfqKYq9TzJ1c4q56MVTk27uayIjD9dDHRDUWnaVJtaa
o1mX0UVGqu3ZF18rdveNqJFxDghlfcycZt+SybzWSyM9aznQkc8ybxPu6EPmPyefwL7pBOpq+xqZ
oXNFla09UqwEo8C/lk9oYG2cfEI6dvG9LXcN4ymEZ/Dhx24OuotRDAbECBBrrSJYVzdFA5Gxv+he
KdP8QwZLcTPtzZCE0ssIGUqUI/LkBua8ydXvZqxqjxnJpPNMjHPeFG6hbSxeZFuB5HiN5V/yefpR
NLaUibi++3EO/fSccAXf89xb6jyg80+6gkNiU/wlI2lSBx6dlXQnvwcdpoeQhbrK+e4ivVgPMzRT
ZyjMNARLq7n5ZCqt9T6d3NVUu8azvYz6MHXWaJkAA1uGdatYqKYO57wfmzX1vtUu4wgRg19HLZU3
n3esLYtxkykAme3+Epmt8zwGkXOteL7enD0uYSc3Sb4lMplEzjOXkBTBr+p970eviYOK00pNOtAF
EOkJo960jIQ9T/j2cr4F1FPkGWkXWNj4Kgeb2zLxyUL1j8sWvj0n97n5Wvqx8nWPi24LbN6vdch4
lq5uKqD0c+vw1ibT4u5oPI693NM34i2NH4Buv42hciAe0xUcG5bNpHEolQE5Qf4CobSHyOmSs0u5
ycGZgMAtI0NJEnAK9IKlmchg8P4ayf6E1HuibYHx7tgTXn0zjCkKR1EhdgBl/stPVuRUf/Om4+FY
Ob51UopFnWtGAJgSJQqLzJ0SmuMjouXjo66FfON+DfMwV3JAr3a8Ah7Z3xy9ZVp84EjLOuDCP9dY
vmlt0wma21aF9GolW8LAXvlVcYWm2ru2uvpioz3zYEPFfZVmamKYbPTkCCKR/+Fi680MTbiO98Ib
Y+PpLyFRoQeIQ/68FuztRkGHJIkucaOWm5najA9OmKP0gtCXb9XKB2pqz31nzU9lmXNumSIfuFYG
uQ4llPaQ2RCBpM1z1Zv1sRqHYt85sfZSl/p38aD08EQaLfsUZl6/hW/VONlZ2BBpsB3zUPtec/ij
Ks9NoKcf0PCpySnmKwfk+BtNH5l5o+JjOw3h9tDj/fFvxzmGbKLyYlQ5yOPs49b6S1nEdqRxF6Gd
+1B6fdNRrYBM9G/2u6+HpMAe0eq/xBQRYycXLgI+v7bT9QHIJxQwYs/94dKMHVrKTak9tdQEb5rC
T7YypARNe8rgv6YIs/p6N0mvHieUyDkdh0itQYtdzHzegFf2ZearT+ISZMsjgNvdWoYyoWa8ElzF
2MjmxpTtMzSDgfnlyjGK4ydrka+HnH28VG4O8m5peLAlG+SBtY1ataW+kmlxNKbyIR8hHwmd4MsU
JugLiAar41YH1ZuIVCG5Ny0KrJVI7mWZ31OZtED3xtAaH7sy/NSQVTpboGNf/DIMNsY8ZIcqnvuX
aJzsfZE5+UZmc4hLz3rqf5XJisfjo6ZEXzUEl666YsdXc2kGLmU8/u0S0rufE9Ib6yk/xBN/2zL0
ZqT6pBeOiv048z6VTWDvBr4vW3VzuIcNNnwEXWCdu/hTmU/ByUWW6GQvjfT+ZPuTy5h2VBbG8+b/
Xzp2yJLkur4VftQ7dep9KL0bk6pMy1iIVKXJFqJV6d0nMrXuESDWNDjRmL3vFasTzAouhHDhaFiw
katucQz7AjQbTHPrUZ0zzmxWrBy6ucpO0C5lJ+nNywxk/jvTAcPtaXaz0VS0CSqnQysjz1P9QqXZ
EpDL6sR5hL0Wnb4yfzdp04tCAvFz4mjGdkiWutWBIcH4VZd6FYV2fXAyM4TZ4HD33uWztW+RuzrV
SxNn+VQeZWwNak8mXR920aBHR0eG4qSFtg9H2OJ/69ZN/mrYyXTUtIpcX1r65OGHxAFuAGU3p5o8
f6qaDNFWyz+Ny0hMdz8ZWp2VrhW7L09l5h6b0upeASz2ByVaCowas/+sg3l3OYh8HUCBblu1VhZF
G+Mdn/s3D77gr1lb8K4Ix/SJXNNKzZvwaXZ8Cu1VPc/XKMrMmyCIH29Z03bJkEq6My44/o/wdshI
7AFXtBU1S8W6MRxtbdiQkAWJP70v1GY+Ua8Lw5/qfYqjMbkC6bBOE1LXK2jz21eCCxHp2yAjB8sw
QU1oV1MFAgY+NdeWOxm7VKqwVJUiyjxrD9kU+hexSS/LtI+B6SGaGgIqdpZXj7U0lem5V8sfX9Ns
yB/udpQr4Yvx3b04QLw0HHsdBQyzVrznwAdUGMOPSaAwGFZuM6BhuRTVtlGYQB+qfKag/GrGiuls
5jKyHzWIRsky+POOF0a4EQq2sjDqlRpSwGTNrf5h8sFmyPA+2/du+yhDmZWh2lJt0xV2Ev9DDUVF
1UTuHyxFnzdS1Om62YDqSx6jWEnJZxEZf42RW1+1vEs+9odxmIuPtmYqW5VjMq/Wb7MDfkiYJwCn
Uo9kzrs7NUVLMuBBH8CVD1MAuwXqBSUaJXAEO15r3Rgw0mBAdzGI0doVBoywri2OncMMISwsGVbK
8y8Izacx9kLKcakWD6wy+gBeC+6pxRYEwQhD389Z6Ymt8BUqIBxKHxO98PmY9WE9jfO4cxF5gLU8
QPGzDucIDRaFsfu9NyGXD825Rnih1Y9tp+183+zbldgyapdaxMu8+uYjRs3S9GOP42/2oXbggkEq
o6pWPeKxe2OhESib+RmaMshd/EyFzN0Jz4CHkm2AKvxaCdLobDcKWXPV0KKHNokIMOZ1v8szNX0/
54W9UslP/OUp0dZH++4fzzHO7ejF4AxMk1cIP6FyKTonN9keYpKI51gv0nXfhvkGeXkUVMuktPYT
mR2Tg/LDlEYgyOzl3efyjXigsh2hbXe6DG6WH6bISOZhRQ3PwC3LVK5x2yrX0Qk/RXkMNfUyEnuY
J/ZDzM0VBY0CXVDPit8BZkjgrEGrXhvB0MxN1SfryH0xkGB6qvP+EqiWdggrlGYTq+byLN03TVh8
zD3uzXfTNHPyBC7mLKUNJ8Sy52sT8mxxY2XYW2rUxdvQnZ4buCAe4mVWXLhbEeBTQzAJHTjn1nWO
cNReCIFOKsmxUKV0Y35BWotkWrvjYak8m4HiP0MMDyRE177ISOxZFZkQyzn+GppZ/+Zm9WO/Vqu8
34tfXzX+tae2mYe5+960UN6Jw0zbmZNffoqnbleQYf8rVGAYtSNzviieV5+pHlbWcr1PeneV8G38
3Cx0lgY86A9dmnUnak8+BQrk5Jk5Gl+LWD02kjpNZzjREDb93kYp2Sm/Cl612NQ2E7AekhJWd5j7
0kSjJ4JCbDQ+NKaJCp3I40ApHT+0ID1Wt1yBNxEJ+33cL/OKueRmkoQ4mKwHvmxvy9nPjpJ3jrT0
4nIrOeVawovF7nx9X9eklzonQlrPHYOHW7pJC/T3NpXIx7bqbGcDQz2h4cqGWLkagO5pQ7ZBswaB
Gg5kRBnbAsCmbnwyYwMKrSz+3hsEudogS15qJZj2AYDMYxbPwaa0uFwIH6xJgJmTOPTTDzKWXk4+
9YdRxtIg5RxvwfNcKwrOp8J06xtwyizVYqNocbzJxwBBicm9qlyE0TbtW1ARYzI/DEsjPWk8A+Fk
Ow771U1RqtIIWnYQYYvQ00Dt1k0dqm14kOfOIrsIccEoLAW/bHc3WSX2ZQ+gAi5QwW5XLkeYrIM9
XhUieRlLcxuHdoMOTdJ+EzbGCl6IfKUvkm03dkaOIw86H+APIx+9/eBXPZ/dhBwKaJdpk0IOuzGn
cLj2dTPASE8PEl5u/kanbMUWVCr8r7k6TdCvRcP+7ijeXlh8y5skP/5mJ9J0rsze3Afe/FTY5ZdG
y1sux4HxwSnzL8WYRLBKi0aJB214HIx7tGH1K9kxa6OEkfECngAUBPJs+6HX1F3QxfBQk1/4Ir2c
QvJb724r7zajQZHRUlCf6krt2UvGS2DXzUfPJ9ffO6gfyBAyFrStkhg1wMxqPgKiWKRtsx6mW4aG
DygqcV+9NiuvBPC+y5rasHmG1a69ESfURGO4u3ncybDRuvcZgPtQL5VLO+rxUzypGTCJ5pOMpMmb
3AcJaMAarvTeQ+6a3kO6NB45RV4s/Z4iBRL4hLl2XlwuwBNNezEXenfXSJO1zOahal3yQH2W0W3B
JXWb/iX0smKLoMGwNZE5eOqA5Owyqp0nP7wCMjorauzta5D9CAvR6HMUHjSKM1ej3SXWiqBneTXU
eDw2vfpJmHjFVOWed0w144tdpcVmMiN0WbOqAt6nDpdU0x4bEvjvxdT7Eyq4rhs+eG0aASd5pG4k
0beuWjUP0sD8aO+5S0OTkscPbl1+HGq134ESam68jTALwNs4ZR/yUvNQ+4XKURpeXN02gBiS58ZP
W1mjRFYm+lEWzctKmSxZPmT+/ywnXVJviEVyTY7RwGljVM+kcVWAXKvq/yg7rya3jawN/yJUIYdb
kkMOyQmSbAX7BuWVvcg549d/Dw5GA5orb+1309V9QoMakUDjhPcN52aX8R8OfAMaqt7ganK6ANVq
IGKH6GavUz8p/QSdBSa5D+IFL6E/sHvuFH1Ar7QLmuOQNdAcyBvG3ERV/yQvH/KeMRuVy53I7ndT
S1ytzJJdZOXTh8qpafrLdQLeNo3DO0jqwmerzB/byYngHff7r/XMiWhNJRYzTcNWqhhfbQ4voVla
n3PawF8nXflLxOpMIJByCeNhNsfpQcvD+KAuMfwctK9HmkV/g5Sc8prwnQZcFKDZ/yZmIhcqcJmJ
Ety232Q1STJgGTYlMCj7YGofoeoZLrRGD5c2CN5mWjfeLr1+IEIfR5/cenY8IDQpLQLI+FtYT9U5
9fvpQ9n/Sg6rBxN9OdHZEeVhczXz+J1cnmZ282tT5gDVEXisz3EVkIosjOHYUZTDk8mML7Spnqk/
CK4DRLi7Ft6wD0Xnf3NptPxGpeR0oimFH17rRcBb6u0O8NSQ1sSk/VJR0kHeNPrmFt50HcOwpXAZ
Lw+cgkPvUkg7ReGvBqi3h0kf++s8FuS8lpm6DJtsW6Z17pW7bY2/a+b6btY/l03eviZKWfK4r7Lv
zQjfkTmNvxPMih8Ky6XYRk042PGTTzvF5NhKwUHcBP2vSUtlXZdB6Lhqocb6lNneTpQi0oboJUmt
7MWniAnWJSuuqxNN7nn9UXHbdqcbcF26AylSGRzqCiEXc7jmVP07plL1O4VrvzZqO3wuCspuxthp
T45u1Bd/wdkq4z9n106+xI4X8NiblzqZyvhqzN1wyozce2i1OHrwALA79LMTfKiLQwNpyKvdeAkp
M3vSjonS5vtuysIPTpcjVPv4azUqBWE8HGTQUlO5gLH5cfmPzB/ymGdZXecXb089nRJ+gkW0OA1Z
+0dAkdFVq81T4y5fa0lhyfCumOXbX/o/slwxB6zrjIektuZUrR971/pzfdqXTfmd6yTnQaNGjcaO
vy+r/NJWZgNGek5Xs6PU1rO1DDJL3NB69qZMPQA/Y+3TYU7nnQg3w97NHuuQKkuR35hA8eWcqJ38
U411C25strox6TWgh2s704+bJjDJoIwzt9g2nbsdwWe4l8fycSxgdpSV0U9ucVgVhonNQs3XUNF1
5oYfP03qqV0JcKinhhanA50jhoJbhCBPMQXpaXwao6d1JYrInL4CkkHpFvBdHPOT7q8iuTp2Vf8J
YixBp9gZPzmDNpx8P7LOk+kWrz43rwOM2+HvhtOcxSeNq48JiJLfXNiiUz/5q+qmnkS5339KDPfP
nFjKVUQW0dUX13bPsprAZf3k28AANb0VPVRjE3+EKok6XPWjXvf+g0Z+9iBLm1PlTjGM5BwtzJPR
Mwd062OyzMchV65aa56U0X/IjDr6OsSzc7GagV992Xd7L9CsCzljcIrNMQTTTuGkCqmmUGf2Wk3+
NXFffSAlLl7R55eyrY8WUJxnPwNzVdX88qwBPrgvetj5gDEB6RZG4sl7bOzoy2Q69UO2JDWpn20h
pXCdhdIwaqms8YF2X16iZJiXN6RtucmC5nUqk3DVaYvVP5reuVceOc0yXOIp4dVTnBfHU1zu4ATA
kocpNvOneA6LJ5nlhUEOX9bUlxVPvFvPVyeHuAIzv/WoGtyUqy8Y7WfNUv4Y6KDvg+S7NrQaxf1T
8hpUbnStQ0hw28zOv1Js+SpvAcDsfXP4qn2O4Do9hkHsnwEiaJ9qkOwPWjr1X6eAuztIc9WzPyn9
19wKdl0/2J97oPpeu376TawMs/EeYwcUOllavFQfXNp5zrLsE4qHHK38ODktXYyTt1qRbq2PdhvC
JQBgWUzU8Wy3ZvySV0H0oMyF9ZlDGTWf5Zj/NVa/8si0/u3G0+eqdutvdQTumVJm6eqtjqpxJnwT
v3DMfPOu9SjlPh0Ui3eWAukR2TtzLr8meRb/SrMyhJNZbB1riwdSNoMqSu/yv8qO5n+n6q0XDczJ
5wSGdwrqUDT8ItU8KH6fLdUEpbOsL45be4/jmNAdler6oZrM/jXteuW0kC8TAEjKJzsp1KNHgcjH
zPMNOLN0/6uT1N+pwqr+Cil7X9F5RpXcVmdEFyOYFliVgjOyXU/DtR+d4arwBkUieD7LyqJ2C8Ls
oIwrGKB+2KzrVZcZyXgVVaNpQM+EAATIcjWSXfwSfIRmANjd72EPlIFfU/hij6+KG+XPstjEIaUJ
L+EMukSTufrpTiHGsEPoh9GrnL27bOlYVaaSjYrCc53EPeRnehsZe54mz7DOWF+CIm6eooCOnYk4
5JfUqKpH2+jhSV60HpBeD2U8eyfRRm3t7gLuE1fRNo4LRrerf2i8jvR0WCSPicOXpoQCK2n08LkP
j60FKA+lQaHz4LV0k+ZJ3j8FZf3sAXAV7DsDJk/foxSkij52mhYR7GBIoMKJQbd8Wa1yq/xIcNC5
RnlD8/asAIupNEZ8FmPx5SVo2ketaR63XQySWA9Dr9sHGxDggFtRmJ96vv57MoDtM7lW6o+WENM8
pO4DRI71gw+QwS8ObFYfpqB/IH0Pbt9kkQFLB1c/i7HCq97FUEHRK4EvfPJLGqjBy/izdarwvPVb
yEl5kZs2f3uRb4fnd3k2dPXVi91HMzG1qwxzE5LG+ckyMGOdlx432612VmssvML4zdv0xnETxm6p
P1Btl+1kc7UAvaUCeP+wZRB4rbL38Rhne0ktyHBP8PbztZhKtmJNZshazaCeTgmwF1FA2hcSoN2w
4MlbXePVp2l02p02UKyikct99hONdi+ZilGyG4Ncp7K4Tq82L3q0gb8B6gVfdOqL/gM/ryqAzdNt
C24CINiOG4De5ikyGvbnYzHywxVFrdbwpHiFdi447b52kfNZqrfqpOHxYJnrSnTvK9EtllL2BWrq
aindn++WdZTZD1RYeA/SkwsG+uPUROOr9N8a6VAdPSP0DqK0syz7BCiW6NZhoYMydOBSpVXX9nvY
tOzoF1GKT+LA5JB7Zn61DPd3bq6/dImhUNjfvA0c7QiSN88izhXfVolHa+ou9tvmKGZ6YQA1JHrQ
hodjCzUfR6frfUDmfn0ToBGVrPMllNMLKeCNXqa0e/i7KchszhEtEGOEoirwKpuKw94+tnidiTQb
cJk+uwL3TjRFpl6UkaBSp6U0l/S309otaCtk3CFuqvUF/v0dQEighLaluWARbQhEikYxVZqEDsTP
tFCIMdVsPjWD/nSQtm4D+oEPhvl9bc+TlVp+37q0Jb8TFH+u2ITWm7W0bP/N/07CHmv/n+xIWqHT
XGAw1N49Rk7rUNpgOBQrMOuSyH2GLBRGsjS7bPKhsrp5N+jdcDTUZNxtxtsG2rLL4kv8JKOC4sfG
ude5O1Mlypk5mf8CP225J5tFk/eyzNuRYsxllnmT+ljbyV90uo307CyyNG/31AqHcE0F0ZDsSj8M
XoLOVD+l0IvseInXL2WVaJ/qRRGq1VO9rMTCNWF9TnMfIKzFQQZSGruyI5fdj6m7r9N+XIMgdqN/
TgKYC4sSNliajvT+Qa2M6uCqMP/tqNUBK9GrzyQpCPEW+njs/YrCLMGmWaf8beIV2Ubgbe5RbER4
h3Qj8DY2zUz7oqNRrd0HJf1Y4EK23FgKY8FI/LGa3dkeDk5AE0FIxnG9r6SN+cCrpXWRW8jP4Dy9
eGr3LQWZB7np3N2DRDaTYnr0oTeQFablY2dTXjAdnBB2pBscUPGepw8GFUtPYv2zTUG61XbJ1Hvr
vbKRG6IYJguYKF0BULZSIF2r9OQ5yctWYL+IikW0xtCXZagMyYuaASjpR3FLe3zSPk1t8+ea39Py
+bHTdOtV0nsmz5IDqIS8i8M3Sid17L3OSz1SNlGnBoW3SDaxbXbeMaZ3AHQkTGXI2umPWVXckxTg
J8v/vRrQYytLKdyXmQxreX4aVET/YSi8kcFn8rlWTI3zYFC+gBzGQcDm+y/LsEiPa9D/fbnmCBza
YU+BOgLG2PK/NplK/EkGKzQhhi80/ZQu3BIis2nUgXwzeZFVaMB2Ru/xmUYK/8UrRkiUl4ZyjsAC
vMljX70aBi1Z8qV6Xzpp5x96wKD2cP+FrzIYUxC9JgEh4cLRreOdIk/D7Bga5L3uFAPoJ4QwyGK8
76TQvbTzRigBJD4lAS27aS8k3OeLrDKJA0gcy0URk4A5F8P3VPerZxmIrNTrTJaB2n0v4LI93cll
mZlq9QxfI41wA5XbP/OvpyLeTwkRHcqGgv1yDPnu+MphGNPpt8xKhwdNB/OJ5usUvqX8f7Zwff9g
F9bwoQxcuI1M6lOyktRi30BY7+vqrsxber3iMSXFXoMxai64CTJYtWVc69Y6qHQ3rCKRAxbb40dn
ea0p5dO63Nzs0vrmdwYNLn930xbcBXDjEwo+LfVhc9jsCjMoHwayGXvRiqLR3A8uhZPnDbK1GGyy
1Fl8WZFdl6VV+dFlvRMJZGuw4Lvy2roqMmkwE5lofc8E9rfce0N+pooRpmY/1J9ru9We66w1pt1c
gS4GBu5edQ1ki0IHexWi+2Wt9Vp4ykbo+qqe4PFB9LKFqarGvnZjOgoXQxnGIo2mBe7mWzgXNY8R
NhPFuuO6LvcaB5gHoxq9s9aOwSfb9X91yyH9rTDhkdLHsaCCKkp/myBm00i2EIeM4ifuheRoIQo4
ZmqZnqoiaPZFOyrXUcvtrzMA6At4Jsi4CnDFxpfOzD+ODoWpehTDLZBW89nNq2gnMhn8UG0/mEDT
tkAKrHLN9r97A0lCMdBgvnct16IBhTCSK7GkIqRRayFP3GQyI/BPLEkKWmVtLYa+a70Z3lW63jmL
seyqEyw8a8DeSbgu3wJ0U/bH0I8xzdIEmkUpITxZ/tCt0b7NItX+GCtK28V8E4sjOtlv0/3nfoOa
k0swcvhX3bfAqERHZZmoThQcZOq3EH43fngeKUWtjlsY9Wd+mxYG5ls3a0x4exF1Wxu0uMnUN6Px
wSX/sStrl+g+ran107QM4B/UT1FZIpS1mRBXoA6zOIqNqDdDWa6DrXyZ+tA4jsRMCWoz6EERrTOg
xf9D9r/ahZBhg5Rhn2S7oHX/nB3LPVLRkj13DQeHnUxlMCkkLLRsOpW2lz1vcpmJbIYe82JlwaOI
7v3FpI1s4PtJX5KQ4xqbr8wGuSTHqV0am+rV4p2DVBjYde40Hyoj5VWB0kAgTJhRuOIVO5nKQFYB
jBXAg4tFu8l/aizbeEsBmai3Xf9RpkPbuVMjauE2Y/EVj8LQsovVf+cQqip7IG/mawgrNG+i/UWX
EjCYLudrWmpzeZap2Og85Q9WRQVOPUCuQAtuql5XdZfkOxpoi4elKfuyMb9XC/27DMX77B9lm5vs
InZ3MtiPl9RCBjrRwi6v+nSS7352ze1yilsXD2AXDDtnQcGwFOMxyEBcr1o3f6HKY4FSWOrFqllf
FbeyxaZrrMemGV1AQBezRSQ7yWxRauEIkk69s/uEENDQewSmE7uNFiTa5FrFOjSoMk2DcQYKu1xy
jUZID2kDqWCrAi+uKhPw/WGhaJTt5A6v2+M4nWwj/Rco02iMmpOytQxvlk2o0FQU1g+rj+gdMwfZ
eUHMk8+nRLNNW09rAzPznx9ctKAj2gCD8i+SwZwWzBGTwgrq+dGs6+1fvO14r0mVONvF1AMfQaxu
r3XjAEc7QHwns7hU9HIn63Uq0tmOzXK32StW92drxelRtCJfTWRdD5BR7Nfpsjv9Cu11dOPzNI3R
BWK14BC4fnUYl5BHP3o0ESoS46g1HT5FEnmi6eoeUMMlAiJL0Bqns5tyFF/kRUQ3CciZD5U2WNdt
sHyLavU++UoxTHC6k//jkhJ36yquYuLhH1LAtvpvcsVzwI/Q6ZId5gRY7Mjs+Q44Vn2q655yWj2s
41f63r1DxF/wcCPUSD08piYg42IDeVT8aiyDTm7xORgrXj/xFbmtuOo1SPLTej93K4t8ERmn/Xbb
Bo6rWe/5IlufBjL1aKU8TLES7+8eDnPBy5xW9NVBCA0NLgAeQGXvPLLCF3ChRg4V80jOB6ZDi/Ni
fpA1VQXuruiS+CFe1CK7UYv5qAblKY3H30ULXeSxLEETFWwmoZWVGXWdY0Nx0YLQNENotgdrkYto
TpFwaqLVZydmMgiiE71k+d419fCQKhqVoHSEQNmhKcFVZrOuB1fyWwt46aK5mRZuDrX86iUOSmA2
u0alXTt2aHYwl8aJBW5mnYlsziL/MtJ6ficPF4fNqxyNjCYy2CHvFGKy+U7kRsgL9OXDdrHBKuNH
mpB/l5qfRl3ScPbwTeqDaHQZ4OBaZGoxfxOLWWqG3u3+USYbhEuVETHdmz3FYUpB95i0GI4r4NA4
9s2/tuo0AFqo/lu6pGFI8Y99MsxHNSyjbz4IDrtSI7pM4CGneCA8NHkSf1OCwLyEXWMTC4iVz33x
1UsXJgJeHpYx5HjkLwN9CH+pTWo8yGq1ccgrWnsRbIMtjrIm0f/mvalFtm6+2SiJ766X2WQxeAwn
hWZ+EVl1q/kP62W9Ecqy3ToXZarAZDrBFquUDgRkgddpV2MJEctMBth+foeBZz6KfLCLH3Y3Lv8x
fXda7cXV+vu+22VubOSKrWf9TqqKMtrl49zs/VOX1XvsgoAWxV90h+IrRRl/zWs9eA7J0UGCrZe/
gZtDAt3WrCdzzO1fabJ+FHnuK/Sru6N7gLCHWqDfB2hN6BqmsBpOvGhBVil/82P3Q+UCjAucAzSw
lQblzyK3m87Z++UwXK3ml9QxkoOSx+pFBjdo1EuUjUO2u1+LarPc1AkgH28+m826x7YWc8eIxreN
N/dty2C77o15lcBYG9LBsA/00YGtJXbp9zTyQ2A3FqjlyGQoJ9u5DG7V5atQ1qKpF43MQg1Oq3uf
bQuz7YDp2Nb/vKXYwMxCNZFKuGTz2666bXNzVfkodzarera9/kzibZcFnX5JbV2/mLxqGXuZtqpu
Z7AFFk62GohVvliJflvKrFLhnpWZDKufWPvaeDC7xngUNxE1AG7wKvzuIkKnsWqq7OA1VCnC9JSQ
kNMyyEwqMWVWWJV22ZardSmFm5uPL3usunvbbT/Zaltu7s5snKq+Dqi7pj50Mwt0GFVdx+z3E+U0
xW4gWkoqbmiiqx8rJUDfvRZd7WUQoRaNVbED9RaUfRHoRJOPudn/fuO5+VCnY7wZrvvf7FzSpXil
NMWgxGX81gakthqn+sDPuXimp7h4zmoek7ttnfMjJW4YKcdNdmMjO8DWs+4gJp6UaMhUhtmnWJa7
ig8DChdIm+6vrJuqk9s26TNZPRqFliZAWfbaPLcHko7ps1HztB+zsyy0RTI5LsdbsaPdO6MX0VBA
QC4njsmoVcqqQNvU3V1bqMXzGBGqHqzR2m8fXGbrp5fPsoQv3NR42j7szYf3c0op46i19jfCqamq
7pBnp2mAIV6H5KfJx6Eqj/TR+geyn9M1q7ui2slUBgqip2uxCWUtml0ZG+N1M7rzkeXqCCb2tBqK
0DCCstrduN9I7zZZ/QOtIySj9t90oBtPxtLTk8zUaMhgLkWDFjBAq6IUMs4aAKMboRi2i+xOscnE
ZNs/TLWHFjLtS+m4OcUSDHY9vw30Igct6XbWhPpnmpbUbudXWbHaTFlP6cZmDlDleGhtLdnrck77
6WmNfr6Au/lEw81yzpNjXNf9DaJzW9IMZ50J3tvm45BDcVGTwnmaqPLhu2DjLdNgaDka9iUwp3md
rjbEMBNoRn9Yy2x1MYH3bnaLdZPGb9b3O0ZZVU5Hm5ZLsXGTrKLjb9kSoOmRJrz2s2d3NIblGiWx
UQ2QcNA7M/SipRe+zF037/WUDtPQAE0VIuFifuqnwLKORFpaArUmzRWBbYDqB+PcU9aFWKl1S6py
6L+sm4imza3ukhvjghLJxnINUZTZbyZoOwCGLbtEC0vflFbn2B4BOFiG3jMSKuOo3G4gWWh3IryZ
ak2nIfXpnNFUovOLT1EUb94Jb2IAA/YwlovQGF847mlXMRPlm//itl3UhDftsQ2Sqzit/mJ9t33f
ghENu8GRQkGy6dlc6hcocHmi/H0gmaBfait4U1SZ+8P6v7uIlgook6eO+Kxz2U50t9IxMa+202sn
Y7mRF2nLjb1Z7vGyltk2bDJHngCiWX02lbVsNHmlSw1QttvkP9tGZP+Dyc3lfraNm4KyOnTJv0V5
Y/zz6c+2uPdU5Wkm0npIITYfupQv048/zD//oW4uOdR0yuZu6ezyFMQVOp+7iwWhRgpyIXAS9vtA
HwrCbS2WU0/YZCdTcRd1pAPvv24na1HLbLvEts/NvndXFJs72d2ltK50jlYNwsPyObeP8I+XFJP1
A4rLzdW3y63//rtLNWTqwRhQGzOIdoZiVo+QFNtXe4k3zOrYn21rADyC1TYYkUZ7lKzFuH33UPsI
zd/9Vmt1Jgx/XPWrRKwco193D3RI5ne8JFAD4mvRw/pVDjROPzKVoVgOJ9Uy6PIdkfUsR6RNT51d
+KCnQ706TtseRRs14VEsa62w7P3mJLN1J9n0Zv+eAhgbFqy9UTnUEsZkp2SobO1t9t9lWhUCvCk2
xuj/Ty7/69Z3dnfL/9envPO9W25bqXD47aNIVQ92HBwJdNPkrPaAY2UWTwvAqQtg2vIdFcAgaHsx
vfEyFZsEbKrHefB+nRNAr3b9lJLSXpxlsC3IhJsG2KdNtu5KLrqHqUp3D7KXEjg6BEZyhSb/NyGp
/JBHkD0sp0cZmuV8t1YCcwyrqcPR/xJZtyiqmDPPwbL+xbHZusZGREMuMc2t0ddeYrv13PtkkcCI
WJRioUqAtwHD5MlGIWaikJkgK4vX37dc24jfFUOXzydjyL6Dj0JAdxm0RG2OTWN/A/YfHhwlJ7Ar
ijIf+ugoTQar1FDCdPURvV9d/QqSo64ywl+ItyrnUemnBVoY9KjQck4JqBYnAJOyp46A1VOgVMQk
02xHsR3fZZGJlq66NxORrerB8ZIHf7D1ndh4kwLt6raZ+GxLcZzn8l9NkrpHkScqQajOoMh7iB0q
FA0v7V4s0mVdOZdXFdD1F5dKsheRB83QPymgdd/JRalaLoRsEfRTm0Pt9Ja2QLXqh4aGk8NquGzq
WNZFDUIQgf+eM9rSRXd5JFm6Jii31HwBzEt+abPd0k1321lZ/goXYXsK+7K6QtVcXZXux2y0A9Ci
IEP61a4y/yhasdtMbmQtx2AXGmFj1Ez6WRvlqOu9vy7VNrBeRWEXTQaSeD4dZbkpjMo8D6kePG0i
1YnnJxdKR9Kiu6TQ3IsEwGQmgwSqvCVaJbNNcWcXmO4MwOdiKDZ3Lts2264cUEISgGFJk4G0kxuu
Uh6Fj3kAOuu5tDUAjAaI4XUfQArK7l67Sk+JOOTDUek885JUFOjoBe1XO5nKAEcHdanvgxhSjfQm
2/yKGmKZuh7DvchyhazYblNve9Fb/UMj+1B/UFzK6FzzCLjK4C9lCbabvi1Fpht6fSyG6d/aZFg1
MGqYiGKz+5ns3e2/265XJOzNA3a5LtR13cFrIvcosO5BVrZPZR58l5Wgv9OV8mqD5wdCJbjvGW+P
vImr4QoUn9CE8IFu99Vb7AON6lFVscaLOFRVHJ2ruAWbJLHnX9IZXjsnLU9Q2CUfffppXyNfJx5O
h9Jv4NUa+yZo+Fjw6Xx2a6ABhlz7LUnc6diboFSJGW8Gu6IY669m03bUWR00q4du+71fRxLNRTQR
uBThEBo/csk3aWXqhYODmqnVXoxuNP8x5T3n7Dd2cLYgWnmSwXif6VoTtTsKpuFwDSi7WBTaoLcp
uFTvUydrIRwoXXXfgmXS7oKaV80bvUxD+iEukLrvQ90K253IqmDmdCrmasXDT4QzHeo7vdNKgAfY
Z7VRu3Q+W0NdUecOM+GzV3lUokQ639UF7yrv7ehIlY+9AlyJbAW8SqzUf6JtQEQy3IFe0SUSw7dL
++sNQtb/Z1OXBLJ6aLXwj97LKN8yh+Fz3qbFtfK9EHLCZSpDbfOrvlknfVdcyZm1eziPqUp/NxSF
LEsfiKaUfoW1X8ROB48+waVrhIKjmPa36g/FqizvXC6geG01GvR3zT5soWUcrYb5opks3aEdm8au
J/GWwaXztKI6/zQL3p4Yyj4xWJNHDbrS3UpFMguZyTKsDCdz2hD8E16T0qF7DLTxnHYg9MJVsqpl
vXKfiPmbq+zyzpAi9kBq/KBN+S/2tgPOX2qBzaPV40UG0+o92ksaaq0pzEwy/lSLzm7UN4PNVGQQ
JGC52azrhWRSG0D2WrejPu/N27N0w3xYjf5xz7tLbMv1AwFgOIIz2KkwpQznXF6Zl9djmckwyMv0
tk7e1c3yCl3Lm/Cmllm67CMzUIl4uZ7SP4DYMtb9xU2U21Z3XrLcTOIZagWl6GAa9VqCa0vJgaqX
81WKDWTmRBFRLdvUvJOtds93Jslk92/lC0amD8p+3ahd6hnmbjJ3TQwyWmyEFj9qre/A0FhUt7Zy
leE3d1xS1fIxxES22D7GNGU2sDiLswinGAjRyIwo7pbNRXj34Qwr0x/qCuSD2spD46GMYkDhTbg0
XrPGbi++F0fDnyKlTYjacsOiS9K00/EAhXirB6+ioy6ru2hm750npQn7jDIqUG8uflkZzxElEM9t
CVROSWP0SuCiUB0J9BYDoGVgz+r6s5C1RELvstp0oRFCq8ptawgsOKij+AI+8s4ihFzuDEdvrnA0
NFdtmW3Le7XYRFo6wuhkRJTRqmT27u8zcdx/TQIHguvlNrPdYW7uTJncj3QrKHeb3jPKz+DWZyew
0oMnwLGDJ5ndLaOUZ27cdvNDGvnQK2w2MvMHcoyHzcejwNWcJlA/2HT16Djz4Ld5DxzlruX02LaD
eiHTpwLS0CqnxjNPshJ5/67cZDL72ZI4LcBum/pnNncy2X/7BJvvf5etH0vr4HQwVApMKUOBaVKi
uRLIlTAv5UYggqgvIpFBYsVxfqVTdl7FWwCYTVxIYV76oqZeQKsv8pbgpBGtkNBs7xR5w9jeRbaX
i7t3jZZM4C7NOVTevMjcvLlsLza1GxpXVz2KRAY9ScErA8/NiXgRuwuGh3FWn/MqoVv3HwLv4iAR
eu4u3LZoZjjJPzy1is/+CHib/HvNaiBZXoX1Ktv+PqJ9txX59jd9l28i2ETrk95BEAWYvnrVU+h6
9+u0UoPqLNOhTZ9C4GweR6ce6SlaLEenspQ9GPuUalT+D6lfLlOgMuy9MRXDulNoA0A7LgVY4glH
cVSdiUwuDPez/8jbfvwJvmIFbOS0exyXGmuRdUb7kBR1+iqrpLGi51TxX2QF9Xb5HPb0znuT80z3
tPMsM1Mxpgv0zOzqOc+wHb/J3bSnWUJLCxiU1b3z0TNUUjsLBXHWUd06KFP7pC1L7rifTN1JP+iw
IX3RLHWX1nb3q6aP/i9BqMKpgFHapnDcKONncUkHJ3jSktnghQol9T3grQ5jfRCt6c+Pbke/fwGy
Y7/TGtd5AknBebJj3kijmHYGFiK2bLu9tRBNRxUYyDJ+/7C5imLzk5luKcVjllifZGUvm25md7Za
4kDqo7uPd1uakXZJTEi6KjkyOrnyPEcgwVgVnVkh4Kj5IpJh0CC9NygOOIotUKb0C8kUqGHSU20D
8sp4NIy4fXUjB7gIL6w+wmIb+l24bxV4sy21+iMJZg1qiY8Z7GHWyQ3d9pilIBzSWTC9yJCCpAQT
WkLMu9Mb7aRM3XQdCu0C7rr1xS7qc6D6xSewZvgxdFCxR/YXNw2t127WvoiNQhngVZlCCNN7zfoy
ul55ak2d0qllB/hPKextFf9RtdTXMZiTc74kRGQAryoBT0x7UnmOPopokPzMnQk1/G8eogit+al0
nA7Ot3e5HvVgOtsEIC21r+ljLHLr2bX5idUAUPSp2RxWAADp7m/19tH29eFJQACaBQkgrXL3caJ3
CVzGBRNAhJkLyLnp0hm/IQMY+ew8F5oBz1ShnigHhLA8Kqjppv8hucpQLjM/rSsdChcoWO1MCfbt
SCFU9X1yLBBeyQG57qxzoPT0K11TXXCQabysZSbqxgldKBzFqOBVMkk1ZXcjFKPNx6p6iPHu17kZ
/NoYeXHa9r27VlfH3rnKjP3UJsV0NONhepgSj0NIOtIFzX2RfNCaCB0U7WxA9pVRS0Qun/dEpnNX
GJf79aoS6Y3DzVRU4mppU/0ABkK4u9nvxr8BEP7tgkb6YEEVQNG4P98MzfJ4Hh29zyguR/O2/pnN
D9l/NzFh6Vn3/+92nm9Rk7JeE/iBg6fDkfOzjyAbFhrIs0bq/2I0TnpMo8x4tIl3PbiRZe1VXoQp
zHNfysh6gxQOlzadPs01mpnAwmr78DFNzQwrOvakTU9mkEvTAyTTJDFoZYtP1gI4H7ntx4r2kGdZ
aVUfnXkiUTe2KN8tjML8azSH+UAXd3jdkDhlJjKdah4gfN7VfdX9Epcm7419O13dIpno7TOtfec/
Bg2RK5qT2m4nU62Nnl2ztx6BZA6iC6w0Lb3deXGoF9aqKWq6i254O1ltg7mQY/3jUhR8B4HITHsq
DKOlJwocCkAOR5haG4Mu+sG52nk2Put9G1zoeL72nBxf1TILXtNq1E/moPIS8C6TmQJjDaTXT3fi
XHfDBy0FHEl6KtdOy6Id7H020rG7rqUdE6YzKggXUC2xHIPmGHqc0QGm7s6+RU04OelnncJE8GyX
6brmss/W7zfiZKFijpZBDFIO9k6mW+dNJBaiFJleKiWElYVG5dmPbUXRVm34VKfBFzv+g3gXnWFu
4L0as+YfFJ83b6+bHHBsB3WfDGn74KRtZ9BX7zkvakmX11h6T7ISu6iP4kdAtLwDsHTeqR37+VKZ
KRd4zJSWZEEzVypPPs5OqWa5D9rC85AulBqiGLTW31umD2NLGGrXuKy0q8xsWku4y5rRwyYTRZQW
/C8lMoogc8ZTW5oX0xxt+KcaoNBPSuDZH4IZboSdW6Rf/NANriKDUcGm0IwOVgJYB8dWtYdeQFUc
mwCF7tsabVMDdGg2+SJwAR2LHxE9jvwSJ6AXnmv3RLIZju55nr7C5faPiaKbHJHY3KyTEbbr/Z0n
mJ3JIS2MAJY7YC0oQc6fFD0pjrQpJ1Ru/JCJogYLoqUgHxsZrKgungwtoNJmTB+HwferneEDAj3J
VFumZmmAvj4CarjUbDXNzCu6TLchWUq0iKBSp7XYyNKYAAvoPAqE3H4wd4MbptwTgnjPmdHYF2nA
f/f7YABdRZ78fS0zwyvmC9gAHBIb/Ye6hHEnKg3rMdSM5qKoDAk17QBTKF1zmfjnXWS2CkUvliIM
3Yiu13V65y5Gkey02ct2/Mr/j7Er23IUV7ZfxFqAGF+N8TxkZmXX9MKqqj7NIBAgZr7+bgXZSba7
zr33RUsKhWSnnQYRsWNvbL++XJzs9BJB+kjy4UTJMerR10K95D0vuE78Vxu5lF6fvOUFH5asw986
ri//2+m48fygtmoP4F7fOGguECoxdDwD+posqy7dkLo1Ie/WL/SDF32ZNCMJQvfbMZJ/+K+gqYLg
eurfANGcmgXr2EkALsG56bh408Ti87BQ8F0TZe55cIoGah/QXYhZfABGeWRf3ocaj9P2RTOs72Yk
Uaxj6xmCjh4QYS7zEV9A0+uolljGsUiixTilJqhpR44QTtTgNri6C/BbyGWsyQxOtGjxN/vM2nlD
/UPIKGinDnLXqHDvN0wR4C/duoV4ggNOohx8hkcaaUhWXSaPGz3Ut9ElY9ZXPHD9IdqOkVbvQNOY
d8hhDpEWUFEnlXNST+Dr29kjtPDWibUUdJ1dCc4gz1IdetetwD8M+dRx7Oow0b3xqTD8CHF8lASK
yATbmDN9IebgoYlsFNIpOmEDpD4GSlgusqz+tuHKjNrWDvUgRDbMEuuX18pqB0TvcBoVPVqvGuqR
7WG4umgm9kZFDNaZikdt3WG1xU1+6eX8GULI3QVsM5CTVIojzTCmP9OifZ16a3x1wO636/rMDcDY
XoLvRvs24F57BjEjAAFZCfRjphRCaLw25DO9O1qQ2QW1SjYGdV0mz3sdt5dn6rr6nDyj4uCIynck
iNWsr0ypbP7Enb9oZbnHIZ75L63jQfoNcbSmZCbATpl0d2Cz52GdIGqNWw2oNpfn7SyKt0lToJyY
Hq/pyRyHJAiqvz2fq0f1Zc4/owBfLmSadAKgm/96DLAafc/MvD482BeizdXv4fRAtA4PS8jWpXvR
MtDRuUyYASvr6QTekQqnyHieQCMhakSjlZXGjjIu82RcmyIFO83iucyTq0vr3ckaD1zaW7LRRhMq
UyBBqrajMW304T3QjG5LK5h0yBcjeN82M9AGKnvpKHB0K5u33mqLrKLbeoamIzWM53lQf8EHTJ6a
FdCaD1YaL1PkZVgZFkQFDp04Xmgh84zvjudne7P25AXYg8DUUBiMxDcwOHV8FIAd0Ei6rgbGhloT
G+q2mthpRjyePcjYcAAGLnjq8cDej6MRNRkzlLrbqG9pGIm0Z5tMWv455YDVq9PScnBCqgoY1XJy
Aw7sTeEA4oqMSf1ETe756W4UoAdfbaIEOleMgBHr5p3MZvWlT/zuMjYgEHHm2AtT6HsAFjs0V0RB
mytNUI9syGSMwJB7+FXB48HNbMdxhLBDvx+0/AYFRWcfqzKOlGo5ohwsXk3xgoOfxBa/twstn5DZ
Vr5gtMcPCP/pNKKGNlJ7kB26dX1QNJ21bbQovoCD3phRYOsj92BPL2QDEExrrtSNSgea51ycmg6K
R1aBODM1NJQCVCk4hP1cMgXCBZZP5SVqpwUmvF0QfcpAKYYPY0hGm6dlvPjSMtplEBPuo+BrnLe9
Fv3KLedr0XHjMxjcq3OtW2mQVEz/3Oujt5/dOgu51323wGN9ER0Y/0bjDzagaJwGFcjdkK+P/qBR
AyKtF55V885tB4SZlTvZ4lHTQBWTNYdYL18doF4gPT9BdJIbxSaCQOCRhqSmCHauYiNS481GJBHQ
pnqzrZwRU2m/lNztwWxgAPxSxPLcKS7RXvHDOUQluo5pmmZ+Z/PLrq6WLbg2GAEK5PrAJ6LSdc2y
5X8f00wFrWfXjI+WOUCFoNE42Ir1OOzrrNku49p1UwhcMweSwWre01DVNvC7aXuIumbRPUERCEoJ
Es5OGXVtVUBKY2qWoVQMTB/Gyp2GH5YbmukcUIK6Xf0gZIuqHBm9RJqlh0aHXNKSq/8nOuB3NovS
+SLT9LApmnpDCIBHR6ect7MEDYhvW1CfROZd4LQJPZSAur7i6EP5DBRKaJx6TJw8zWNz+MF18gZr
64MtJmgzA9otXB+2dSWszw7CUOGEx7edBDHWU4yw3zMkLuJN7gMUzWSTPVNTDLO2qSPH2q82rU6q
LYPMVCimxN0CX+pD2MOO7naq1ShxT8LW4dqdTNSAI6oNQREAvrUh9qDvoJwny3gqPVD2kbPti/5g
Ob67Gfta34C8pr9UKtrX5NrFKJzu2ajc8vOM6KsKCbbzAL7dRH92aOSK/OSL6I8idkKL2dOlLdWB
6UM3jiMJ/HMXbaTnRScoEs4Xg9Ww4ZQ3X3zVkDsN5aB9G90OhNvv9g87LntlHSh4IEEMSDTt/bDP
4u+CfyLMhhQhv/VtLf5koNedNQ1fTY7SvtVnfS8fXti8gZsMOXH649a3lju82HPwbCLeOFzl5E7b
Th9NFIxw0N2QcZ2Byo8Z2BTHGHDwHVqT7cA02T4hGtEeG8dINuBIN3xg4GB0huEkCtZeUr9sn/Dw
3T41Be5IwJSXW7JRw4p0vlWJuyyqDBw0N+MAMvgY6O/96tdOOkSM4yHZpCBMfVon1td5t7uF+Mfr
qAlNANMkQYyBgusBUX0R/UdA0fhTphnTwUn4uJ9Z0v8xtdYrOHiKX0Xn/tYhA2+z7YHVUhdBPvbO
n3GKdD1YK+NXx5rSfTLHID6uB+PuRpB9a0amb5IclBB2qmLZHqJTnUzaXVo0P2m02mlITRJVqLmg
LoLr5bZyIhAlKV6vaHKHrUwKLdB0iSD9yvPlQ97+5Fk2CuP/wf9FHmSbzelumuV0tEpRBjhjZDsK
JFNwGdU5gOjYEF2awTpLpjJJ65OZOZ/JtAanUY0sAsNjSIWpWDXNxmWk35shWMLVowvGAxWH+ydl
Jw3rWX5TpdxIz/7N7Ek0nOuQeg9LV5taL3MQha2mMXWjfaIhNas0lAtztpXO7nYh/RmLyL4NQ/c4
XEh/Imj+kjPd+qxsbs9Gyl4oGyGVqG/FcYB6zFCkGfs05Gw4phbKgZYERpvnSNBqONRM4AxxwACz
RACFSHiYj14JGAB+YxyMUFvR5xN0FYDxMVUTMXCp4AgP2mM1XME/NCQYkN1k+96pswsQgPo9sUFc
2NSgWaXh5M7GnXqih4SNjdCmG1fG3VeNqBofGCQ5NX6QJinIiIF+rYBBQF0yK89NAzgkSqVfdWHE
r5oY+S0x6hdcdpPFNMjyyEso0yHAJYO0L50QQvPDZXSgvUjqignPIaGVA4uptBrJTg0HCgHqZzjP
giX9xIqh27DUGs5jX37+3xPGlFieVCFbXbVJoJdls/3As7LqCE4uBEG9opi3RNJC7CrUcDAP73E6
/RqXtUBBBMLUc5EgxfzP4QebBnriWBNsSzZq+DDwne8NIEVXB+chy9XpWQ6hjRpfFJXguEwTyMT5
d18PeicBkb/fcNBIQYlqbdpUhn7igO3y3W5rELaqmRKHHiFh/TAhG6Vd1QHOQRNunrR7obnDxpdD
fbdABx06LqBSkclrENmnbn3PqtzYpb3QFh9y9NymDlGNPOHWN+kvs8jboO7kHEp1E5NVrF+MVKJu
Zx1TrxuBSW56yG/ONO3oJtzf15hV8muYmNjR46JXWgYkFIq0Q1Evcmw4MtgBV3Fny7SQSaDHxEl2
/iHRp62NaOkpTobxxN57NKQJsg1pC/DSOqbpdcm6w2qjXsuhQ6Tr/3kwr/4Pr6gPybS8FVqxLltX
gBH577fy4EPD371Hsple5xx1eWfcxx+qGr3v5AZKzE6Eh9BRDwxDbwOoWyJhDG2DT4kocekdDbmp
En3+RDZpmSCq0jjqHRv90zCDerlxp2pHk3os8o3sPXBqa3r+iRvNd6PNph8eDlybBqRHd3Dz6YDh
XKzC1AHorH7OVqcdmDEkYGP4uxkis0PVGSrZVhv1EtY7B9OKfq32uHKTu1V5/g3RA4iLHZTQAih4
0uhJs9voqR16DSwhuoGMsMnQlW4V4h5rbKu4tTSUhBTDwSkLMGAod1oIKdHpIkV6EeRCNqU4V+Cn
NmTeHyIr8gOFmtdIdPoek7Y9XIJ7E/xDKiJNdnLLKg6uZhoXpaJttmPPxvEOXLFjm0eoFQScONYT
8URNC9LeE8ubz/5kFouJ7JZ6ILEQqz9EuMmBRBG0BVCaEZ9zoxFPuZONp0HgE0aFDwoM3VGecEUF
XB7V5ud88n9mU1WUgdUDBLrOlhMkyTrXC92oxrEV4s3gdSLp4LXxrShFShOxuNWWqE9/UJeEUmjZ
9mGiEbgbNVb0mezDyJKdVXMAIN5PHevpAjIyHJzGTe5s8xq4d/KpTHdcjieTY8y7OUq/dVNSnKca
cllQ1ZDZZkzMKYxJVI6mRpJ3aJWKXK8a/JwuoKgE6j1TF2xQw99cBTwQrhWDtzlNrlCD6+K9mqjt
CAluI2vj/Trt5dCzbfJ7ZYJ2YgZ3hrNlTjWe56Ta27H0oRvX4STlW3a9dZASBauiY863cq4OYsLz
5tSx0dnqSBcc3AEgQBqKMtFvxgDqUQjLil07zD1EiNU6aqxj59r97YM5Q3ATcO8hYEaZH/EtTHf8
dpMtqDlBF6Db18koo//EQ4P3PzrfI68cg6y3ceOAutjmAx04dYkrPG9BvBzZUBr47TQZiTy87xHk
i2K+Y6LYutN3z6rmz7yOPKTSiupol5r+YpsVKChm8MFNSV4GbpOqetZu6gCrAhl4a+mXETVhlzZN
DYQ9THDv+zm+7772QJiVAIjSOla8GcGJsfO7or/UngdMrJpYfFxlpJnOacuT5zOEmmBa7bTidzZo
xYFOrgYXwf/DmV4Sl4PtNCb16eGtrC9BPa0D1tUz5X+MpofwYOJor6k+bhgYC8/ZWBavDFxuod8I
PTSBn32d/Ti9jMLAKcesHNA3ThsH8bVPzt3SN2nqmgdNi/nXrNYAKIZAk4P80Q4Sux/sUCMeAJLy
BZDjVl59mYsWorVNAhpBCG3sEXCXBzwjf16GhteKczNDNT2bi19QmdnESkLGAixLxb79s5v2YDyq
2AzNNPBD7sbG7c7dyPszQBv90ltt0tfLCPkIMC2YJtSH15nZndxDxpo6+ysfwf6ua5DQYq0dfbIz
5wmaZtP3wTTqLdltZUe4c7FDMffNHrFcg4KNeYhkvZda010dlYXvWi09NiZI8Ug1nmxZND6TB5lM
lbbHs4+2oUlqYr9/tnAfedxjgv6y5UAndFLhw9KNBzDouXmzcZKo3+lZC4bOustEOPuotkawqrn6
qmFLoFB1+xQUL50TnRMWYbUzyGbf5/VfBQNMiRqueiJNqx1KpfoN6rbA/7xOU8+fRXIt/UdzrvhQ
m04xP0NmrNz4umfsyFjZfX39sFWu9s/V/rQf+VBvWR13Y3Jt7cf9R54kgFVAY2cpUHggxbNHjlKF
bEz2YByIwY6tihge6xkWp4d6BxpCl2hfV5BRoiWi4IDuJt7Rq8HXBUKuCx7QjGusJea1I7bHZu7k
EdGuey4TCxTbavqtG8UxImTgiUiV+4c15JQqeFdky3hPQxSoQRmjAHz7HTo7EUrWqeYmNFowrq14
2dWHetQQsPbB5cFv2XD1+d3WtM3DOhrGffUdcsPVzi+4AcHT0crPSzdLugLRrMrHs3Slu0GvppZu
o+51H6xOzSIEyJWDNfT5uSrnfi/08raa/rU9TTW089JVe45QwQZaRW20vBwEVrPZMCBT8PfeRera
QRw3MpgirT3nKN2rNklWdWfDc3OxIyuSCXEU+H11qlCkeCjH0a42NEPNh/HiSdZMbZLRfhCnnAMc
5udgGa/zj+s/bOV2oP+yNBCAVHqmgb0T4gU8apqbBqzMzcQN39hECe82thkn+3UmVT405AO7y9l2
j7RCVuxtLU0a+reqQxUlza2r/Vlzzojvh6tpeSmtKYwDnke/rxP0SpGNYqsEef7UBIpaERqdc+tr
UQE0NXsuwhCqGd97NfTw6s3iBuhxvaF5GlMvHUEmkIzpfV2ybvPBTb3YmPeIwq7T6ztgreRb7lVF
QLOLI03TmPZZ3sm6prOHPAAECze4GVXCvgEEOak1L8LMUPA0EXZLtk4kmwvZFvFmHSUVh7bIfmbM
rvYRr42rNVjxbnIj9+hIT3xiMfsFbiPxU5ODwvQ7wN0y2zj1UQbCLATIfrAMDHBwgOozzoXcMM5l
JcBo7wOTX+i/ZnuyX3MgEl8GO902jWa/kqkym62egMuVRnzWEUpk+ZVG7jyOAfN6fpSadHBPllqo
aY0fdmo5Dk7iGNda0OLof6KbOOciD/WkA3NvnYjXPksdVF86wOOoe7oNZs0X2/5KA/JPi+GXaQnn
Qvf8USZ5OBtQVyMPRJQhENib44Y2w/0UWrauv0EGvPrCPIGIkAa9OyQe7UOKOs1jX5XRzSoZggn6
4HxubP3PchqHv/ynkg/WX13v/HDAdLyshVxLdc+02Pmw1vDGeeu6/rIW/5TRBogQRCwV6jlF8jkc
oiIOV9Sz5QD1gIfrAmXgJiRE6ya0/GJ6pgXtiLrzTNo/jD6bgZ4rv4OoLPkJZRyQofpj+owHchPX
l4SBwQMTMv6aNVJ7BbUiC4xZl59A+eGf48r6TzEoFY0xa76KqbQuHlDzn3QG7ewEgc83X2UzW29T
dEP9nDde/UmLZ0QPwIMV0gIDp4enjMvQjloelHoUhXY1dxdXNYMqpirVQZJ6ZIscYQSTKr2iiczz
ocpgxaPTbpY+eSHvfZyKsTqu+1Bv3VtP7OmYIm+Id1yB+BXJ0R5XnzRCqCxP8ehF3T7veQv19LG6
0NhWzswU8SbrGoCT1ZBs/1pDU6gmxSnLRojlw2q1pht7qLS15oF494iHD9Ur8Zl6ZFtZ+gyrqyDt
5359sJPv75Y+2Kz8mzqlnlsQeQ8IplsIGwH9vhl4jScoy4+vZumnUBsBQ/YyXn3IZiQ5HvmBt/q/
mNWIfq3r/M/Il0Y7aMqngA7qIHy3dCA1i4mf4syFOJ96nqVGK7XvwEcWl5x5MeCaDj+BIfTNw9Xy
ve6UNf+hQy9nUwI3CuHEKsPpSjqH9WnEzBkCvzR+n6XHFGhXQwIiYR7+//FLh1zrzkQS9Il+ubHW
Ing6GiUY1zGZDczaxzzPAfzDRcKMBuMGFM29Bwq7Cd6Xkq/A/3vA27Y8LtcA/I73Gq/zbWk4ED3U
2lOZmoV9xZkhzGTv7ktv3vuu5z9RozMJ4q42+qZP45uJAfF2z61+Qw6QBUNgQ+vbvW9p4OJWK8l3
hDQMNJn98lhCxnDZbYp4Dhpt00PyC9QEhZd2IRUzUckSVTT5tl3jJKhvVxP1yM2lQiga67iMLtVQ
eoZLWO/E4J6JGyjQRVmIGHKGp2/wJ5GNqmvm94mlnIRqaxzLykLpQLk6GURQO7W4+zwWdzBYiPsw
QOagjcFDz9zMtzalmmYVOMqFyH6SHyK0mNAKaZ61Nj6ua6lXqPoc7u1X87IRtIm3hT3bF9pxfVVN
Kz6lEL+DOCjew2qfZtFsmGEDH/o+kfQR32sFVA0Npmvngld+GPO2QFmJ1MC0DxtN0HBtyEazZKNh
p1VTYMWdH5ANJViaXLahsYRO0tt4XVijZFu2dbP73dZgV+rCqjDA184BIrcqp/1qenoaRHM+vbap
3yHWH6fPDAfAnSN97wqpbAGt9xlcJChiOUSGvJdG5G4q1ounxLCLJ/CxiCencc4Mj+4Xstu42IZQ
Q4IgF6nZ+YqlPGY6Co6h+BkuRt7aTSh1AMYIHNGhUObG/0ae4m7v3VAwNYFMFZhiNarcEPhOd9FY
gXprmA7zD9JRWTVTPgwf9FdoppkRj8FfDe0VVJiXQM7M3jZNxQS6KI5IZF+NTcBsJJt7U+o3slFj
qVm8nd51+GImBwEm5BuoAUBECoaQzWpbdlN71AkChRyqmeQL0GIauMh6IBIENjRq5trn1a45ZRM9
altZtetLPAF4TpWDTrizbqhuQlQqjn4YGaiTtZRbt9U+R0A/cpb+IhNNkj/12jn+ydSi1URuZcV2
rutAVkGFvgoVBJNJHy89suHL2ZccFMA0Sc3qS0O/Mr+YZf8nbkTiOHdFCWk+ti31jH8C1dYJ9AHO
JUae64JIbX9oDOOJTKudeto44RxPfnMBZc/MAScQzQxxUQOEqLZZ17gx6w+uzv6vvZqao4oUDLdb
TRPnBU852yhecqbsq7SQ4orHCGHTPvOKpxF8z2YElpaJC/HUgeLyibtuuSO/ataRUCa/srMXP9Ai
2NtIm1Qs7m8mjJUdA1c8cGI8sGDUQ1WHURRBiFHRaKzriB4DtL4vPELt1ueYAzwZm83djMeabRO9
tCEnanRHB5eUowfhCZQzGdadmllxZkiGtGuNVOD2YUJj3g9Tj6cj2V2jtu5lgVraDr/eif0YuKbt
awsnWGPwmhegAdsX3eISyHM72pONmlj7Y+Ixfwa/IAcR2p4+CvqkkrgH2aubHMlEnxvZ6yFKAcOd
/+ULfsHFd0BBG3D13IcMhluEsoubgyNT9sU19K9QWS+fpOkar1BFRVSmZ1+EFNoexfSQPpmeugGi
FzYReyO6fV3YvEHQkF8BGYj3cwuZlMW4EH+TKzVFEiHjPUL9bZnX5qE7SdGcTZsll4JDETJBPeDX
MvLtbRJzfizLNP1azwo0Xrkvujmkz23P/yAvIIGifWZAUpmGrC5nUNV1w7XnI+5JWh4dXUNYALZU
fL+cs9VhG9Cha4KD7JXO2p7FvFvR1jtuRh1Upau2PNSxuAl/uIE9GtTnTg1ai/UsKWU96zs6CHII
u+4M3Reb9QTZci2tXjb2pEMGklwBtduI2LGP/5XhhQhfiAlmdZmgmaANtb6Qy6z23/mSrYc2XVSB
7hzM65Vhnd0WIV42gmLcboACRKDHvfWMuTcbQjQbyJR2+6lMvRtNUFO3nB8QasoW53VFq5aBexNF
GI6S1MVO1ND6KPZveHyaGzPQAblEY6YhagZQwFhxSKhZpIDoKu3DtB4NyImTuRuhlUjWZQw5yJ3b
TemRbHVRvc0ua8ibjDoUdUOE5RCnV9E930mzo5TFHWx0s34iWy+yo2vOyelDlG7pmoqGc0A2Z0uO
bpki6qp7n0w8xG25q8kj2H7YF7/z72PZG899b/BPblYt5trVm9NgjWDSUF75VH1cVIzu3ZeF+Ry1
1bIo1sp0AwGCIvf34FEKDITVv6Fwrds4jeWB7HCoXrIseW1mvfoGYS07dBBvPszKzZ66DeRz9ecY
ScYJp9uRtTfuzrsBqM3vERiIw8G1DUiRt8NnYUxvdhfkVSji1bdNYlunTjV9AXWHpecl9sehmugf
bA/Dd5eHrf4f25MLsrUNXnJvZ4N1p0bXHOvetjidcTxWHR4mYvZn1dX9bTVDKKk+jdJ9JVOHaOjd
qQ8PEh4859VeCvvryge/cMavflIqoRABbNCeZdFX4oj/QBdPY7Pt+3ZDXXIcDHdxbNWvqtH6bj9r
bfKMT9++WbMRpLh7P4/KRL0U3Ooxgh731eSx9Bn3KUhSvrty3UJOhnuILCgbNVNq+QEeZcodDelV
6mnwwrJjBZIKfR4HqG6Vh85Bua3VnJreOfdZV+69wYuva+PWRYJIeYdHxDm1/owLo9yTrXQcPByS
oyz5F0pfUqqS8ppZA1CpLnkCdAIynzQxakByuG2OulqYOl3DbbipcFbNaplAU1RlPZ0JIGQQphzx
Y8B0NMNz3Qu5KXltY3Nr8MK7+KpKwfJ675KkVQcR4OGlK8uDcJzijjCquFNvGvP8/udqjPOhWGb0
2d/PDbDMq4ncgAL55doRcNNqJ2rIY2yRcgadEIgc1MS6Ko2TcQtdi2m72ugN8HwadrLt42DdKldr
dceMDlFj/xoKGyl0cgawyDlDbOTwsMnyB1hdh0q2cTo2qnJvVtV8nulqt77mKHcv/frAeO8dKqt5
7RMgQ6mJU3/GIZswpT3hRy2FLF0dJvM4OkmZ6wgMGagFsEr+PEB97gC1Bjx1Zjp/Jptj5kp1pv7q
G3l74tz6VSpXlKCMVx7xg9342XOTTNlzH7vdUysPEF3tYuAOYS/cCKjwjAdF0yNmBsRab02gVE/K
21oMQkUjnL3NRey5SOVnp/ac58pO3ad6frLyrs0AZcD/PvAsfyzDIaqdvWRCBOQrI+E+SxmzbVT1
LKQhTaBydkS61MuPDGTLAF/n5bbsOuPOHNADt13TQooBQ620jXtSofGGbt42Rs62toCojtGA2EOq
2okiihnSmI4HJIsa4wxVHBI2vAC76x1Tb64h0cTzwtzUadycgW0aD8YoD1peNWfwmwDhY6oHFhpT
Q36tN47VsuR306ut0J+rAqUIOaRAughx/QgZs2us0OWiNd56cZqPmOgCrQDFDApSMQtcHrrkIyHM
h6dt92g2gBhCI+sbSkOTT1XKv8Sz7558deSyZ47qANTJzSOTV9tl3bihrqHGQ23Egcd4E6IoCTNk
RE4SWS7VgNVJ20EDjKM08m9bY6lvgcaJjiyZSAIaAGgJZPy7Gw0zK0ESPZ1yPBUicFBB+H4zG0l/
KUrZX6i3NqsNtHpil/ICBZGABAoz/wv4AxxM4sY+D6qhnuZ0Ssm3AiZQsNRG1SC3QhsBHpyr9Bx0
nsq4NDRelrcJpqhLUy0+G/A7dFVI9YGxlu2FUHR/9YDiErIZdoTCEaoK9FVpIPUsvZtOGX6nZoG6
+xXx4vF03kH0EAA6hb6gCYWbDyG5nW2Nes6DrErNA074ySc83EVXYJFvVMvcGNDXROYE3F3RdADv
VgbYaeqcfQH+02q023B2GJRwlc0qNODSxZXu+76JEu7e740n0zXxIJyAQgGM6dN3mnBF30NtKd23
jQeaO64oexIE11Eyq7plavfuJwlc9GZmXYyH+UQD+ywCBqe1mdLOAz2mKqUiIx4b040wjB4Jl6o8
V178sWmtFDxdq/HBp1BL5t71gG8HzgXVaPMpt93plNTtDI4aDFcbtDvwidC45OW9TVAq8ju/1cZl
zY6l96MSbndtS9Fd9XHC4xSNZYYAuyNBfSxGZJ9VgzuzuIJ+Fpj6bEKJegyEjkzQJONVkEBeDqTM
NWKuvR+d8rlJ+53nT5B4SLXmU4/TAgQns+FINqDEtROy1CUK3Kowh9DplbcaBJJYCt1svwMI3+e2
noYRx+l7hFqjLEZ5AwIL4L+uzzctc/ODbkQIK04va7iDwhSonJMnZ2bXhwgIDWsFABpH/TB5iOXU
oENBdrkYyjtqbYZtUyf6dphcfMH+mNkh7vtDIEsHdX6aJY55odkvtvDibVSmOSIM0nmxs9h8nvtX
GpBDBmB3yAG9CGVf4wbvg/VPwXWzwi7wm1LdRCF0PZwR9hZrn1ZTYUtQ8+bQ4T3iWWxH/KHUJBy8
uMu4qbxX4cf8lJlFBgABap6gIN4o2pC32xIXHoALnnylmxTZDZFMh9SHZpMeD3iIqSPoCCHqzSdc
mqjX5uYPmzXWEaADP2Q++FrNXuPPkDTFfbEszMCMh++I21aAofDx2XCs4dm1BQP5Y35rDZ8dUBc4
BEJ3ip3X6AXQCPFg7MHyHh19LToVctIDx/JffbfoFYj9p2e5+ldRgyKhNzVjD3HP/CVK+Rl6wsZW
gA9nq0RZ7olqpqTp7xB2QCWcIQ3AVGDLNFaduYb6gT4zjoUWFV+nGRAjN3H4VU+L/LmJXb5JTJyZ
QWiCqhVhXcpaZx+aFloelwgfum258rxOkq8RG1G3KQa3hu5DHNI11ffmv/Q8QvJYXWHp4kjX1omu
mOtl9nFaeUvu3Kyeb6FVauzN2Mtuc1nwG/WowZMuSkl4H4e6mmWDBIrVscUeyajxWg7FgHMu0Fkt
/Qi5+sGRLKWUKIVjRhfdK1Go9O4cnanxRgCHjtSFRjP45vXFniqPaJ1EFXJ0rmOcT7sx+9rq1SuV
lTY4bkPsjkN7dSqjPe9640wlqdSQvY6YH3ioCQ3JJpQvTaA2lR0tR76SfWzY4G8HbFKoTchj3Wnd
pPb6ba377YtdGijyHCBACH1Y7Y8ECOtLKsppU6ghqpD9k9BAH9rY2Yy0Bih2AM0YVUM9C8htEIVl
RbjaUl3klxJVGGDKfHckYzE6+aW2pmeccdw9Ta526lk6LpeaRCkz4nJdgMr5fgsSDvvCMxS86iBI
FJUvwXeDhqqjqYff/l+epxm7Bzv+m4d2g5MAWpoqsu6bx02xX9euS1KHhaOBymaqGImnHk8wojwA
yTZeyfShAWXSlTwqrzgsdmCqtsjYy+16q8U/FhLG8VRBmBm3X03LC2ujWyj86XTzPECh2kJiYHi7
MWtuFg4KZL2ahmL8bo+pPNojdJ4iY+gOa6UgFRlC7vdtggLkNEsTtAK9txVL5SEZ/aj81zY04blF
DihA70OFSbHtsJV9ma6OIxHzeDVijMDog8TDcXHtZRzPCkbXHKGDzs7J7LMz9fCs5chdhcgq2Ljk
gWwO+CTkzsa/7OLTixQfGgIbARViAlKuhwh/uJul1vKhOrMSFXTBOfhJoiqNbmPth4gH2ieoBuHf
hKo1qW6zSK15kzeAkOLU9BKbZnVg/YSMHmD8UENNGuANU5ftJCprj5R2iLzCuCyzpIZKY5r5p9+H
TAXNbnt1sKnd8Yj6GR2/nqI4iS89am93nSfKImwBWqmQob8aSkia1KQzj+VH6JcB6kguEYv7QOeA
dpJP7kJkbTNZCD7jtvnbdbX0+XaQYLOkepHctdpr3hrHpSKEhrgUHZfyERrigH5cNKMBVv2Xs1pL
OwF7uwEv7mZWIW4nn8STjuRaPbvljUzUFGXthXpruwENAc4rnqg3VPkHX7JnJYOwFZiaXJXcoY9s
+bzVF0EfciaRDa+0X/Thrx87DRdX9dU4DRh63P9h7Mu6W9W1dP/KHuv5ckoCiaZG7fNg3Pd2WueF
kWRl0YletL/+fsjZy9mpXXXvC4MpCZxgDNKcX8NR53K8twC+iru+z+h9XwCe72vWsFShBY8qeNQM
4UyF1Cs9gI06ZHOBBrnnGomPbSvhHo5IjRiKFF6R3oHyEvnzMnwTInczvKEuQ5O3c18IscKXO9x7
VNyrARBAwRpML5wDS/e8gUburciiiilq4wOjyQRmW7eKSpcmQCLFnjazWRdsoyoLQIVhABPe4sCD
JHlV/1Sdmlbg3a52v8eZOi7KROp2hE+A44ROMx/aI9iIuRtEQrwP+oXiUfbTwgNtknkFBCe55gNS
7QR3A2VACmCCMlMLtEj4dOs4Whbj2SpACxmB1I3ieWFKFQiNL1SkNr4idt1iNsKzVRiQFpr34Aq5
qvBDG8zOpcOwiPjvdSPVdhvW4sF7qxt1oeMvIKANsk2jVdvaG+7631bmYB400HxKoHLfyjZ2QR/U
kTArYb0yjlH+5shHwIgwPlGSiW07ltjtQRQuqeJkVY+hoWfWgvpOBJ101OPDjPN9kFQHFen0wkPd
XkRx3B8MnwXT3KD5pZP2ztJ87SO1y+Vgp9ZLVoadiySpNnfgTo3zQe8yh7zxsgNVD4/QMOyWNtKj
k6Ln4A+qRmsA+YhgOtEnHsbAwcmchlTYU17X8ggUaX0sdKwRUlDbElrNKg3VgrF0+mVTx4uOeNo2
1xtks+ynnEZPMJyMniMZNii8lNEcb5fwORxQBx4AodnzRCaPAYqawKGHz6M2/CYBnMtVw4To6ym1
QZ5WvZHTLRtf23BhsykdwhPW5XQLFUS6BQAYWQhTwbVVgy/CYjmOgbYFHqnXfjXegzC0wGIJjjcO
XLiGeOvEAhaootXDPUSTNPaTGfRQMd0/mhlAzjaR6Q6+mcZDniO3r0Kekq+h6r0NJuPgWxh4RrzA
zHGY5l0pzznpWnAWBrIihladnRakXo+9qD5oA1bnuPU9iMb5hbk3E+ShwiCbQaG0ueeeUW/8BqBX
FQa15pzaxHRVFJa8uQ8LSBUMYKah0NXcd0Yo3BoPneVn1ZlTEzfb78qt2qMFpPRCiEnMwFnqN3B0
Aj0SxE2kE4D50mB8Z/ez1PHkJICj605tcrModkgFNG4AucapaiP4g3f9uLmFPKXWKjW0lWpXI1Tn
txDUnAscdD34NuO8asTtHGqshJbafKhw4b51qNBLcoh4wpytA45U5pHrpzzd+2GtTzUaDU9JEKAu
yb0Py4SRH1Zrb07oI1uXZvWhj8OXlhX3/fgSVCpsZNzL4jyFJXmfzVTbrQPK1is8pdLttZ2QWSxa
uoKuBt0MXAJ1rHavcRXoG4OYgEAPYpTmwJCxyS9G08jvh3w/ui1AyfYKsVbHMOqL2UjxdrMK0hMA
ObxUwOTMYyAzlir0UcRvvItf6cVSI1o2F3odvsSmP4/aIHuE1EW/hvAv1lVje8aHe7/Xin049IuS
R/RYeAAfFhaKi0Sr6VETJj1y6Aas+pTHWP3+1ab2sFKuYWB1VEcSk2FtmBGQOeJ8KksfFseRpOtR
cOUV8yYkzqABd2dA9m5OAVfcQrjR3+Swhl0YcZyfEt8ibkrTZkpAA3TVhcH08BiXCSq8FhzHCr3G
fKW38cobI9jNiKkz2owNymEs8ZtkBk04cHKUIZkapfolvibwgYNkakdMTuvE8Pe1IOWm9Dx/jgqK
/1jUDI6UuvnTLAbMqG3j0pXO51ARliX82gSma+NQ7tFLGefV1C5kNZOjCJwYyXiUBNAYSSoDLivj
pmaN9zUeVL8aqus8WQCAfFADb4eozus43sFtPYmCB0dzPoTWpOduCOmmq7Ewsp24eu0qOe8cK3+C
JEi29J1utF1l7DKUL6q/McCjxLmggxU28t4vvZNVD9XrAP8ANy6HRZRyCeLN8G5C43ItuqQ6KTHN
MNbfe89EDq4syYLx1kbyPISvROSk9lrFQU6edT1qppD0XMVVGRwGq6m9qdMvhwoI5GvUS0Az+zSR
uDXx+MDbqdxl/fCok9g7yy5Ntxn8uF1NN+i+sod3lQ1RGx4nuE11ZLJuCZNQGHKao4CKCw/Av9/G
W0+5/6pdOXrDqT086bNNn9+pIM8bsWq58SAzyh56oUFjvtHDX+2T5GH1K6rJrwJOFo8o2AZ4vvX2
rqm5WEs5DIsSTnqnoMbVonGov7QNAHnjQWCALAfYUbziemRu0fjmyfAC8PZSHeXbXINZLbMrUJZs
sNAH2ZVHtbGb0NikcNzOHK92JqoNRKMQWdOiWFWt/TkO0u8ltNMgkXBrU4MjL4Hd72Btb+1p3hJo
jVMoLxRJeVQdbUbehjIHLAz6ASveALccQXD1zqlAXOA8GYX6iCymqJI+1CXXJzkAvVh5BMkhKuKR
TDZoS8A0gkNSxqjuEMt7bCR7N1hGfg1uamfaY1BTqLNDFRoZoao6DVIADN4nG4371Um162b6pQmc
sxyFFmhTqzJD1dOp0wiYPkaxfvDGTRxo/ZYiwefwjJkTNQwyh0jsmagmqnGq7boRKBoHgpv4PePY
62DBA/ynbbPIWjDpHBZjTRy3+6JukDA2wUCDCgNdZWl4Ribls+nWWRJ4UluQEnEHo9Agxvt7DG2Q
IidIEy5qnkBg2Ys/1Fua1/isIgHTVL3B1SaG9yfQYWa4VmED2cgj0Y2JitRRBQw9FuBxfD0qTyDj
qiGBAK3l0F6ABm4tchqnqw4FpYll8uqsNgMqM25WAFtREyGvbW25jCyhn9QAVNWTlT7gCWiCYijc
pOfClbr4PED00UeUw3ReZ8EoBjdKwH3ZzUd5wGtslgTcV+MC/d7hnEiG9a5FxHvQhi6IAuDmEfkc
YB6BV5M46gGci6AHl+tIlEtYj49hiDKci9c5c68/SuX0mIw/2sJOZiKFABvM6YGhUD9cqrrzCPKg
XWq4eed5oHKlP0mNuSa+bLrvTUH3uN3pHhmEeu6ZA9agY9t1bBqSB8sujnZF4XGIBwUomCig5Zl1
zIO8R/VVh0Ty7zYe52JROv5Jtwe5aJFUfmISopC1FbwZ4Pe5LCBsBwVpY+/nFUQhjSp4y21tU0BK
1w2kdNZaQbCcIFV48HQNv7FhFTUinOGBw2IXbihwPzI7qGBhxX1OMuROvfxUjoFqgX1WCcXsGEzd
guQuHAXI2fg16Kz/iAyIB8SB2d5DOTucO/hxuR7rk3ZPrRTqwJlRz6XWJqtK61usDdj9EBKA03Od
IivRtOBvhM/XbErIoRjic9Brr0qYyIAGE+r1/z3GP3L2OIAyZmSxrTkmSIcqBx0rlR3b6lBHSxzP
WOdjZGHZm0/VGDU6sjEttIZXjp8u0jN6Xqx7vUlXUoAnZmlYhhZlNiN6B7WoMSxqsHzUntoQ0WF+
lcnGNeIi21PPgNb3UIKAa9r9EhmldEod33iA7eTXUAaQFbn1BqB/z6K6f62bspm0lmEcaRixYxJ3
/qGD8sCtyRjbi4LfIdHVLaWwzR01jeChSOYFsfWHsI3DhyyZV2MA+9Th3DUPVZVuTC22j3yQ+sOg
ZddIb0z9IeXiS/S7T4uN+L4HCyIDeqo0tMe8z62D2SL/QmL/qWmCem3TBonesbPNogxiLyGbg1X8
pte2OQXMUjuB0/1OLL9/4Uwbs1Ctv1PtZhG/x43ztX1wwPprO6fFgwzFs/GipX6qnQE2n+oB0R96
3/JUBPImVi5j3++Rqm+MdMxfHwhSYNuhtxdNZ1FX2pgA+cChPZNlWUr5PNRpv8mhBoyurn9mMqaQ
PeAVcPUIUfCI4+Z50MNuE6fx4Poi7p91DUsWm/r+wqg0LPDgugF+FRBCGxUPuD82OUyo4UQx9n+J
pR7cC7z94NxTXowwzna3DQHe40sIQsRF+gEeon9vx4oqxMsCXoXqhYUEXAM28WAgP/fXS+zWdnuL
DR2Eja20cxn0QC6lM3pO6OVrC/3GWR3W5RoW9dpdwLN7NeUKijZziWmKPQSsSwC8fXOiOvRAe4Oj
LDmbuK4b4oGx741zOPilzyLPOMoBmEKJVOWurfnnhoJyv4tKrGhBB+nnosw1+POprRqUbbLeJ9cD
1KGlgSmQVjXXR6p67Db6EG03avc2Qfry3P2yW8QOhoo++ZxG3cZz6MFYhMGjxbcvSdg2uyxCoSsJ
WARiEvGXxRg6XeWD7YKcheo1Q7tGuTV4UZ0RjdId6wkmR246RPASs+B+NZYI1KZRGpdDiaxvOmD1
2aJyO1E9noTVEwujYKbCrJEWMIYaGFWMdG7Lmmjp6424y+w02LOU7EGjE3cOqoJ3XiytSYjX5Uq1
8SGQ28GPX1AMmPIqsM+tA/hi2sCwQCsc48lMvHJu4b9YqBBUfBBW/R54DRY9Q7M4hIuJXWxD4ixN
mjkH4pjEwmOlKWbAMcLgeGy8bcBoffA1nU3DCOr8hmZYu9CSFgAJoX3dE+lAIHwTW9O24PBTUN1q
oGij5wQax26UDGJbQWhvU/s6m4NZX505ZEBdwXn0yk1jZbGM/fKSZl7qRfbWj1ayadERUKCNBqrL
CnCiNrFB6KrhzfGmXnpDo9RRxpet1vwy/SyN4klH4JbdVHZp7gEGiUDTRLoNlOXm5A0jiGfIC74e
zOFUU0yJMt8Ry2IYoA8wslk8PMhiKthBEVk0x6kWfQ9R1hvVhWawPcNffwhGMowakRqJ517lHH4f
fz0b06vFt14rMkHgQ5HMvcF4NYqiWJYY5VxBeK8dA292fpfPbtBetVdAYuY6VoVaUMslsBeNC38w
0GcwW5yEbUjuTKTxjy1tVnYdbVqW5Y+1NVRLzxfBorU99mw7llt0Jn81fVlPMe/wtwMkZE++VZYT
SBD5cxMZumk1ZqdURkpt7CRaBUXQrG6pKzmKCqhO1XYLx7ECKY3VrUkNU6dsS/qrTLD8Qyl75HXk
Iazn4OViTTwLFAcOIhifBI5fLCoeE8x/xtiJy/IAK1e2gA+nvIb2OFx1ZFqSLiU8jCaqzVKHhD3V
sbAz/a+nsGOSrPA4e1MD1QeqM8jK1FdIuz7dTqraU4Olaz74d9dzqramj6Bl0R6QFEleghzJC4CG
ftYM84iGe/yOy7pbYB4gVl3TZyfUf5wJLcLyJ5FrWvPiHZm6GrS7lB8M6JWuNSjogEtGmgcrKV/8
8WRY2G3bZCievYM2V9olSrVksO1iKZEjv6mefJHeVkPw/E2BvEF6bhIAVT1pDYhUXmPVBShf4faD
w5eF6O8k/oezJQNvl3WYL1vaQC5QVBKullrJjtt9dxdAYVS19zrgIUGVsCUUwOgFU4CMppiCluah
rJA0V8/3enwTXJ/6KoYwzUsY4Jd2e0Vc3wZZ7NBNQ+3rYdc2MzPnOSfeNi/HOYGmNa7SjFOqbjSz
oKs05b3JCmSTHOkGWobrpqTlhqHka2BOHpSgnBrvpSLcagFYmyO+6La52QGotm/hra0rowB4UfFg
ewuIILoJlxU5mnkm9phKwg/OgkALvidM/n7vtb3vmuDobb+1F0LP9pmAOsLYqcaL3PPpRO1yC+JM
Dm+uHSXrtFnCTOoCyx7vQ49vG0PoqRsXUgd2rtAXHS+cc2lRrGIEmV57c8jKTTOeVnhGoVdAN/fc
W6AuIri25B2bZXYZzLRXJe3SjsUItbmGHcRyr+Jy37rVGMvgFegPTjZrNNhx4/2/CUZRWSiMWHtN
s4ESp1CH0ixgDFVbMurTqr3QFzVskBzckeMRarDqUGGaaa4FcZltXBiAy6iOWovSaWSHBigkODOr
xaGXpr3Ni4QAVZS/s6SlZ79m5BwTqIzakWUtVOgHpXkKwDEa+9TGADp7DgcZMQVQh56JAy3vJoDO
bsCGcisDaKSiUJqMpW/Vojaex7CAD6z+wUeJjUIHk0DXyovyZqN5mOepPXg7jpNBHSaSDhSJXdVo
j2OuWmq32KT6G9VzwM5U2UaH7w/4cdmyhWX1Cj5pgLIADwxXHRR1bhvV9ntYEAHfwDpazKDEN7ik
RpFDeaXdPNTUnmorYUhFIqAMVJNyXlMebCq0pWUuh8a+u7WTXAJPDgiORhIfWplDv29hU/nYAbJA
Sevd25DYOXfIF/Zjc6KD8Yk5EjTGxjAHrXthd3Yz03JAo0JPa1flyC+G58wWDFF21+uVPWfCINOi
K/ldm7bawQyshYrA+uJ3fx8fWHD4VeNVp1+aHmYpznW8OmgcH4/nV9FtvDXE4TxpMljdjBn51Knz
bgLA4DvGkoVqSxiBjMfYyxg4BpNaB5gK4kF00hAdseq6bcwWRKrPaWDG1zJNGQpAUf+ZzlPz1C/x
NSsAPjNES8ehqv86ZR0A+YlRmIceqoSuDEA12cpkEIf3edQEWFH9PZZtkK/wlC4nkprov433mhAT
bEMzl8aYHaioH+58BiGgMeoEvqfJmKwRDjhyKp1QmJ51FBE4/kMCUU7VpgY7MummpOvkTLV1Nt1l
gOkdpcTrLbMfcIHSUweUBSZ72mNNCmBVO9yIKiQ9ZL6F2XvglqI3EJ0JWbc2WPcJA4C2l/mnwnwJ
MURM+7c3vflEPf4aH/g4ByJy39DFao43dvKkINvG08UCyFVk5rsIYuxtBVn2cU9tPMCir21dSrpF
2Aa7W+f/OPafhthO1s2DOk4AkHEwd69zkF1CUi3zkCLLBQHIbUvSch7neXCuGbBaiZOWz0EJ25JO
6h9sZAMVCRyRgUBeDZVNFyyo9LXT2hCRIf2laGy4cEPJGcqJRnUflsUD8ePwLZLwGDNSpzhmXlNs
RaSVU9XhYeaQkaS/GDB6mFeGmYHdEsnbkTajBBaLyJqVFSnWGh/tm4mfvKS5PEjLr3wYhzyAKQv3
nDT9WelEPlWOGU0DL6uOJZN00XUaWWM9ACW5QFv7iYOCYpTq0BEOyCZqwYZkFQzA/VC2q9yH1VQ+
stXCmGDDjQJvKXDZVJvaiOpepniOgO+DMlwtTxCV9mdl2JdQwwoxAU8hTjNDkvev+NY/cBOIMDPu
dqQFWsaieKoUetvBDdNMFwwlredIz8991nmnHBrJuKHti2q+jZKQfnzWWXnWBuGdzLDfB1FB3kto
5R1MgzhH7t55Xuk/Qiip2OkO1rpq9U+RG5iiOMNXpDXaqSDtsJEt+QjA/7xjXo+US+V0i0gj8sHU
HPB14+T9HwYkJhuNUgly6MjzbXthg33bIpWRNh5UD8ZQdRhtT7YicZ40EsEUz+v6GcEMHmxlwu+S
JrF20Jc/V4PF7gYr5Xdm0RwNgvsxV0pRBEZdS5jiBnC+seNqAi25APgxbBiNgq1eejYEcTs2/dah
QjVEDW54DaiEiqHvka19A4DRwoRaMkg1nRUHc6dN03uJOvrG15HHi2MruS/MhN1F1FV9qiWJdKh8
O5HYqjaNBP1MT8oAJT6Mvx1+PVtvGncD7C6MOrmnUd3chdEM88Z42wTVHNJi/SoZF/S42eKtalch
IAl45CYdGMLg3zSTYszqdZXeTPGcrF3Y87At1YA7v/ZYY0rwGle2cQJIrFiqNnVcr9KE1pgxVLFw
snDNgepWp1FNQTcK4cG2YZoPKcBgheZBwi8HQl33MlQEAnHqJdCbNZaJP40U8nVN+26RWrppDyCL
zwBaGkKPzv2Alg+DEb9qwEj9zKtqg/Rn82x2RTKDZFa5Rb1RQmogOnomFpwDowCjFrG8QOtNQIPl
wokTLfsclTMVhlUwj5DVe2wqyQBMBX8tGodBHfO5DS0B8GHPdzaXvqvGg2aqj35rw14DnewEpP9P
1V7mcBuN9JTMKY2w2E87wGSqoVnB6+Jzj49tkEdsVlAF/H/18nGcOgvhbCcKHSItYz6rSuGJEUUd
lPN+Z8HAkg8g03aL2zcJDuZWtdQRgD6pmfvbRGbGxMmFPGaWZBusasxpFJv128WyvOpNksSeYqWj
YyqaAZUrQCZX3axyAE4ttQeIXNoLoUvAtAeJRGVkb9JeHnrkyI9qw4OEHe24mFJL5sjX/9WOX5mB
6WobLG9tSCEX0H1tmNuU+i4X/UXR+oTwn6LM5CcdNcWDo1Go6I60Pqetc5DIG32dNAN/EvpFNbOk
spZCN9uZCsejE0uYJ6zCykMB5v6Xoy38/WunaMttrA8XntPqQVjNHGjt4tLlESwT4kafa8LJL20q
NxBH8CFTzYB3L33oT4ztUUWlaxmoXKvDQW1GqhaHF5FdfzkcOPoNhBf8+4FWmBUjcZBpFjRLSLyI
e8O/2KWzYYKTuyrR830aFmAkj+1NbWTTyvC6tWa17Ll6U62J1SdrBwmAqQpDzwIFwCmM/YD7Gkoq
0BRTGU04atq7KO8hyYtL7WLOYu+SfljccplqRGmRBR96MB4omxSZnUMnUj+aUAraANvzZBVsJENE
Tb6xWflUpaw8pbwqT6rJQ1MxNg1W7k3A+AGMqQY5wWr7bOPwACwGtSsGDw9tWl2+tKmBX+Lrrmrl
SVzart1b2YZXwyRjIFQ4g6m/B/WUtH34HhmF7YaouO99yCNtvQSEAFIl/FJRCOrXpf6eeVY/cVD0
O5mJlAAKVcEC5CvtXpoubL5KgIV5dAJazscKEHAiISR/TSCi2Ic+f44J8jkRCnkAaASL2qHJg07C
MxTx8jfHhuK9Fzj9Mc0KcxObkKFUHbhbAgBvX61OlGCbjfwhzFFPkcRVUANErF8sZtl3+EPKVYgf
5TyqGu1Z0vp6hsSrTNdrkn4HB2gIyHpFCU5subfw5F0Ahg/iPIfF2aLPUVQ0k1zAV2aMuY9y4TXu
UUVdGGN8nQXC3wyA9A7MvLqwwd/yhuHQkkQcwJ2imEGijHDrAFRCHCKvppNSNJ8dLM6Hgxg7vh2h
OnzPQkdeUgjQofKgTmWHkk5LaE6shE4fek0zLxQY+ilUb5CQQtHmiQFlY4S1danbvFxEbRYuwsS2
Lk2PnCCs2x5LCCSvS+mQqWpnRfecS88/V0Uq9iAfmJMy78FL07R2SQymLUF4693WLui9Zjn6jnnx
RUWe5N0dARxq7FKb3HC2uPzkoEmD3qcQ3Z9kkQNXMLwkV7Vu9+PTsdvRxnI2pg2I+xhd9SZBGYAh
FXgN1/Dv4xjX2h0sTp+qfpD7rg3ZMhx5KgRknmeKW3iSlE271ccQZTBPOpCZgFcryP0eENZjMyAW
1QypqmKpwq61T4FplXO4tDWLRDFpFKYfiqsulu7tpklomy3CDPRDE5qjQJ9hqeHlm5QAD0SQnju3
4F5B/t/Kdlia0xWW0mxZF161xzM4nwG9Ke65CT9Y0xi8lyrSdpYDaPKk7Bciz6uj6JECBQUQxMjG
K4+JY+fbNo+r6WD04ZtnWpjfhMNFs+nn3NuvIuM4XoXeB18qCyjQIbgut40fFf0258DfZR2ub9eB
UG8K3L3jrmnYuPVaUaLonMoJ1WvtJPWOrTwHDFIHwIIn3QQK3S6NtwgqvwnQNFBNZ/c11PlnOjwW
tqXmJ9taH5xZFCTWvSOydNKN4rG/OsgofzhlkE10zYQxegAAVpdrj8L3tEdw/5p1JnATqRDONdAy
bCNjrsLYqKH9HtbFHHkT4epEtDPNscNLpNmvSRF5x6hxhqMVpT8NnUWXSMpiZiHHtsRbAyGqRFaT
RE86bmT42g/MVUc7bW5PoBLW7morre8763O8LA256PKYzNXhlIhDgZfOXdqWOkRTUDQzzz0Sjueg
adi5gbGM1lTmVkWFn4EmM0AkWoVajRGdzWy8sJpgpY7qWgt65szGY+Gvc2C+7kw1CYnzvrLY9eQd
3BrKpJjrQQCpODY8R0Pbv5Aw5a5pZs0WCoLkLP5q78d2+3f7ON6zvf6lA9rd7WT/Ob7GL1nAG2mN
yXo57RoJXzJmQ3PbaLXHCG8RN+As2KTjdwJ3vjPK/sOxLov+MceMa2zNIJJ06D37+r11fbOnKX7D
HOoxT7VNYhDQdGAACO0f0wgarLrxpNPS20Z1CELSGIa5B+wXNHPg/I2wdEAH+B8Oqg1v1HPGqdVB
vDYzvEXyfzoIJQ/zzqPWMrV7bdHwAPpXUaIdmsI33BYvwJfc0udhF9UfUD59yOsueaqjEKILcSx2
SRYOm0iwaF7FevjgdEU4MVDo/4gNMalzTZvxNECJRLM41Kux4bIxtwB3gZQGionb68LcOn5ZFFPV
TcZYIxag/ADchUw35w7yW+ehbMEnBcDzjfXdjAB2AkXbeF8CiXgpNVhT1UnbHXOeiqVh8A4Y+4ru
26zVJ44XnWyRlofEMvwVFO3pMkMm9QBl7GAa5Kb+HFNYSZG++tVSFHitJHvvIxzo6Xp9hxIXnhBI
Ik9oDS2ivvLtwLVE5w54NsGEagxjCxp4RQ1zi7Y5cb3MTtD9I7w+hbFoTgZMWI+p52PpNUZje0Rg
p2MUEpM0c8mIXd6DqVfeV0wuIR5THK9NA/DdGiBdK9UZ2PDnA8jKmqpeZqVYSBL/l+o0wXu5/6k6
YNZa4gTJxpPeCiqi8jGgabustMgatV1gctRWYEPI4TWFry0UQqi3xsKCnRlWxKrdGRK4G3S+AF6R
xSuALKDcI7v7a76JEEY2CRk+w1w21/CarQpsVOrGwdyGuk3XtlODe95akJ5uI106s1jvtDtpYibC
CgqefqJPTQOCibmDHxoryxfHhnMEDbIP2E9nk8rGyjlgBiQuKH3SGs04j1SXrWrP6rx/6WvzyUkZ
n1tVm0x74WDxE5kvNbwbYFfmxVjzN868hYvJBtPfEsLv+BEZxO7vHOmzCdOIfu4iArv31IGCty6b
DYXWF0gl464c5Zb7BPRyKbR60mTeRdWsbiWsLxht1RMTIqcgrNauCm+jv1XIVJiMgw09+jr4S4VN
rwroTkaVq9huitCWN1BVHivoSIprlTbtwHu88t9Ut5+1NTzZR+pbOo6xxzEtTWA4bHaxi6yMMUyC
wHR2alNIeANrsdXNsLb2dhEp0a12a2pVKwhmH7+0XXcla8/Iyser7yfDhJaB5pD6rjq3yPt210Qz
bdTvNyC0A2fV4kOJ9qvNIOHkXtoBiAyGcxX4V+2FHc6yMEr3t6FtACufPI3MlTqZOiAxkM21BM/n
qk2vGJKoCaTkwe83wX0cLwF+VB7mQVhpWkbhfJIGVQ8T2hBOb/1fDoISM3czu2LgBtYG5teVt8lJ
kByZw/gE1JLmzaT5zoDqxaNmovDSQyZrycraeOB5fFQDJGidExsP7qOXJhCusT1tWjW/fFrpM92I
7XlX6ijzRQQGz+awJgCprVXIA2a71Il+5UUfT/IwMh46ksY7FXr4ydzT7oS0D6iysNaa0jANLoPv
VRMoQpl7y2ihwBjSvQfO2KUtc3MudZIsVBg3LaokmPkQD/ak14sLLxQ/zqrrpVaXlaUgSyE75q3C
IeKjXobN3MEZTYhUjL+dU2j1dT0Fbzn1BWwrPMs1YwpM/9imNtQqxMGP4n4edI43uXWoIzC1jddY
gZ5VuydTPqnLtJ83WPHsTc7XII7QdTdGqkntDQmcipJsqoIw6eQ+ROJ0r8I2ibRVjnqQar+O+N2J
K6PP4aMIKfffbWpPDcazLp46KYTlb21qT1Swc9Xwh0xhDZBOTIizLhSSkniQNp4gLQcYppVOHNMJ
dwp8ee0AY1Vfofx4GkmVfKp6cJp4xlkESK0DzZMff/zHv//rP967//Q/smOG0nqWVv/+L8TvWd6X
UCOR38J/78L3MquyX1Id9nvY3w/69+5ufv+/DljOzrPvA8a/4/cJ8bmff9f0Vb7+LZilMpT9qf4o
+/NHVQupPhz/wTjy/7fzjw91lvs+//jzx3tWp3DTOH/4YZb++Oxa/fzzh87UFbpeoPH0n3371wSH
TT4gk/7xffzHayX//IHFxb+g5WnYpgPpTAcyLfzHH+3Htcv5F7DqlukQpjumbaEnzUoZ/PmD2jgI
hzm6DTK3A5Trjz+qrFZd/F+2bcEJ0qbEckDiNn/89X//7Zu7fZN/pHVyzGAWX/35Ax+ByvD4/Y7/
Fuc4uWPjY3QDaAuHWDb631/PYepjMP0/tR4iqQ0m9QLCASuvbWdmXq/9Yph/uR6fH/v1Y5x/+hhq
Etxr8NSxKf6drx/TQ+AQ5ZW+WtSatqlBdrVZME9psi6sJfOAaBrfAWz1v3+o/o+fygk+kdsGLue3
T43xr1FPH6qFxR0YKeDNEFT1s1N1qAlBt88J16Yp/YkPe4faBrEXEp42hyhW8H9JO6/lPJE1XF8R
VUDTDZzCn5SzZPmEsmSbnDNXvx+8qnZJv7SlWmsfWFMee6ah6fCFN1zzBXQvr2ffTfoHkugrMzd/
xUMGLjD+2ffaFTDQW/q/hpE+canfl6I+0YLEt+2Wlpr2+PWLCFbbx69E5oGKKF/KsNc/f/OVjJHY
egIjBm4m+WPa/UbC6PM6c9p10X7IuwCjZsw1lMMPiq6boBc3RgpyKnLjc6sv/LVou/TqHmjNbT3f
1cCh0FgsE+tsgcNpaSOV+zNim20zUT9MbqEKrdNgNi3OtFgTNgTzCsiK16GK983LrV/heAm6hmvY
Ule6cqT9/uUiS5ZLqup2rzL7sivHq4ByWt/shEruq0zcOGXyO6X7LpjjMsu2ecIl39n4jSGURbMx
d9Susd1trFUHE3SzkyoUp/NzC/TzUlUnMDAMpTjXMzwgZf0cT9beSXGTmeVlPI1XoO6e9bG4/Pq1
2IafvJZYNxW739aV8f61NNRv7AxE3N4sTHSEiMZli0JCqhZSKKO/1GS1NaVJq46Gop2JCzMHyoif
ZxBdCksHNwqxxx/NYfv1g322lgDXWbqyLWWbat00b9aS3juVQiSl3WcN3sgqOHEi7fnrIdZD4+0X
lbpu6Oa665RQhrCOh5gTt0zRHN3HxTbXnbN+bg9mdd9SiISPuEt1w/t6QHF8jP0bkXoBuYwjHN05
2iCqM/I5KaJ2L0eGNO8X8EO2TO+aPLkdo2VnzPpzaNz0IFci1fhLciMy90wsqBGU2YOK47ug6Q5l
O2/KML9FT/yqi7NrmRm+XeInESS3bi5P3PI8na29rPtTJM92buieGdr8iIpt4lkS83nZ/wji+vXr
lzOc46W0vh1eCjpXgk7fzlr//M0nkzkal1mqNTB1NZq6OSjfwlx+zsJ6QnfPPhn74DymmbjJnS7b
jtDeM1TWdpFyNKhkJQiuO206Q7dZXEfWEHpG4m7NIIr8aIGahvv3Zkitn8ESx+dJlqBrlTTZZp7D
BGU0iiM6pIKCIMPDGt1Giaf5DUgYKDz7ERWXxFNFfwvq4lkNbeZhIO9sm6aAxWScI3/EenbvI1cS
OYrR9roovJzsjhp/kyEsEO8Xw/kJe/9PFpSHYIK01Mh6h9L2QyVd/CTi27JYEXkFNfO8/ZUsAonC
NVdX6OfMMBw81BgfZVRv4HwAes/Rjdhx4//tKQeDxkDvKkn8IVc/U021m6EgOUEBe78kw680jzpf
dLejnbd02BCaqoWTkodqckc556eu7dM8vSiUuZFlS1mon66dsUUtI7ZfYYdvdCrEnlkGgGgc4LzL
1mDleDhXbsCkkPS0LWwrO/6d9KiBxFD2sBjM4giaOxC92nicEu0nBdWLVpWnhWtZXrOeadlUPYzR
ls7MbwypVRXcqUbsWqgTMDgfetmjBmvnV+k1MmzVNq4YKbEbMraq0j09pXEj/LZL4Cxrd1atFrL3
icWQjhf1lJge1G3hm4Bi8x48ozUMOA6sbbc2ugmy4lFpDro8ueMr6CVhd4Xc07SBfA0ZfayBbejd
HtuOsy5AS2y0y5Opqms/FcrZDdVDoT1hEw9FhgWmmv5CM4vCh+h1mIdp8XI9fQnDqd3U8JsTZqCX
MPvp7pTlr2lwX7EDuCj17gSG19Yw091kIqyGrTd2r1sRPwk13S4latdGXNKjYXnNDf5Do1nf0l+9
+HrTuevxfHyGSYuAxbINQxEnvd9zZd47GRbizT6rg2hbjsWfdFSnqHytlDO2SGZdh9VtNUFBrkFN
2HN8W2RR5jkQsggDIGxF4aGE1LbpofE0c/nDsBHgXCKogJrrFUC684wDvkDedSrkhnrc3TL114G2
ykNZznOLziBg9OQ8JD7zygKlQ5E9UxPbyTw0Nos+lBuatYWvx2Te0CrGXrhea0W/zIh6S9tyregD
VaRp1fYS5cGOk+dC63ZKq19RCkJTqxwv7DD9g1IjahWV43ea+dyMzOmcLXcUqw9xGv91F3k1jxjc
V0CYb3ulDlVBPwlZhenAsx4AIF+marigWvYsQW3g4bVTvR36UwNoi1psjd4IkgVxcpvGbLw4vO2l
OSFz2z8kID0x97Yycz9yTS/t4viVYjrzpn/4+oMaaxjx4YPaUhiWxXlqCv39BwX2M0nQdw16x9VT
Ps54kGt+7ZzhlTfQrdVA+I7LQesdZGEcz3QvxhRhLWrYtOUkdgMxVH8EM+s++/P1k/0b+cOTudIV
uskvSxwFQCP0/IbYv9lTC7tvVnpmoyv/RKK+t7Fd2XhWG+wkscCgZ/60GKZvuyhbRSzNgjOfPNYX
S3JaWNnFVHSHQSBFm6ofgWhLvnG6MQqn8pcQIro+/OjR2Ni2qVIcnOmpnjS0bVqITl+/k/HZhaxM
YRlcxsLmSn4/27ooG6Pq6FjBoUBHudIPZeJgEjyiogeud68tM+r9ywals8yjrknlrEx/au6PGlIx
hHvWYDRcff1Qn6wAy9R14VLBM8SHZ4LFIrsM18L9UtjXEq0Ir8qsu5Dkx1qs6ziofn89nrG+5NGH
Veg9SNswdcdw18zv7b1tuLWWd+7SoGhaIn8pME0U9qneajc9oIRMpA/UQi8s6D8uwI2vB//kZRnb
1nXbwEiThfV+bK1sk2yKRxaVNh86NTwAiTyAuDq3sEXyTGsq/odPrkyTL27r0jAJ+96PKEfNceu0
5pPb1Z8WWIXeRtdNMm7TpVNbV/Z+MtmXBAyZV1HOWbJ9i5cNF/qfzuA/yNNv4qZPZwDPVBI/Gy3C
422lEMGyG5cliNKTXgA6ITIsVhSZe5lE8+7r6TbMz741nSCdJN9i4R+9vdtnqguQQNsDHH9OXeh0
Y3kOFR6IpvZ7kfktMOmnccyfnDx6QSvzUIWB43/9EGL9qB8WnC2J6pV0IK0eLzijbpYJMbt92owF
gcyKhuqH3ynFwrIyfKG63k8z86RWAKfQ/uvb5JFO3K9CQ0/NMVFLGJJk8fSJTHbWTyqjcjf1YNyl
TvZkGeCupZucWsOIHVip0/m8UAt8wQVcjIhne08Bf9fFyEbWmQaqRuNacfjsX7/kZ0eLMl0sk5Q0
7Y9Zveq1CovZiF1VWXd2xEWGkeJdLaD8Dedjn6J19s+WvopeEc68Jja4VzNLPgi3XYQdp0GZ/utH
WmOBD9PuKmGZUjdsR61r4018bmOQLZvRrck+ktvOHffSbdGCME+StHweOwwVYc5PCkPkr8dd19Tx
uMJ2HJIejlh1vMdnpYW6IXGezBaXjkr5VCfDN0N8ksopwcnFHlKuaRxni6FK+ixYxnqvp9qlUxrh
xsL00a8ju9u0qjjpY7ZzhivoN2/22dH5Zlz76P4I3aiYuNjqfVikv0ILRlvolE/OEHS+XM67ASRj
q+t4VymEWpL+tVHyso0N6dkyJnM2xU7Rl0BwLb4aBNbiIN24V6EubaWT7vJKdF7eazcNNSkvCWoA
F1nic4OeaHmIKkjyirrJ7FlW1+JmdgV3/dFEvsDDzbucb1LDCZFSby+gARzKoJx3VpQ9fz0Dn1yg
CoQdoacy1urcUflgbo1Cxy6drayxR7PpYhQ1muTRzdfDfLZ03w5ztHTpN0RKoUa6pzRzmxdJjRnk
3bQ8Ig+6jRG0UbOCu9Ob3wUIn62rt+OK91umzBo3JtxlywzDdUHhaQq2QFp2dpWcBAXwZ6f5ZkI/
PTf+3f+2pDxm/Lut3+zS0dbNCEWuel+WKSdZe1p20f04k+E6e4M2ek+2W1y1DaQ3Vf6YRrFHWOUw
OKlgUYW3X8+7+Ul+oRSBiG5LC105eTQBCOvGo16xwHMa+f0QdiTcRMPjRUOdj24pggl5cKapykfO
BUJiA3eOkI1oehbY1q0nGzL+BdW54k+VAAY387N1+4PrfPj6UT87Zd4+6dHNBndzMqNQr/ezM/iU
i7dzmP2nofCun/C2PPyhUktEzhAuE8H1CQdzXaZvvk2hetyYKrvaD5Y8FLjBtJ1OxSCtsc4qbpSm
brsmADcLpmgUfyJEkjH2bvwWXmXlXNRJuK3qaVNGKvcCxGZdEMfCqu9kg7pYy0ZuIgvMn/W02slw
U72uG6nWk7PGuv56sj6U/f69ic2xqxsCy5B/f/7mTdBbp4ox5XzXyvjJgfMktWpXmcUuCo1zmHSH
XoteixZzuqXxU0k32cXiMRQUdjB3OBc0EsHqfzO/H0IhEOWusnFOMWgbUIx8P730viuhq7nY9+K5
j+6j5ClChcQmvbG/uS8+HFtHI61P8ub1STpBTOBBvp9tcxOPp0654vVq7+tZ/lAQW0chLyeOt4no
j2+lFsHYoOgR+uyQSMaYVE/qragfIQX+TwNZ0jENfnxIzUJrtvFq1Yt9Fo4QZuBPhKOP2Itn5fdf
v9LHT0TJ1HBwpjMdx6SXdzRxiesg5+0U+wC861rqbinZd48DVkAN9ltfD/bh1BcMxqWOBoP4l3e+
H2wwkQogBfnPYA6IoSGr9pERYWQV7XNxbrZnBXXArwf9uDQYlGhc6TqBG+Hp+0HTxaUvXiwFis/L
VrefKIJd5u34zQL8GIiv7yY5RpROGGx+CMSNPlrsnE9me6uMeY5MZ0BdN/6p483oBe7JZHGyzwE1
9/b0f3hDmNeCNamzNs33b1hzVWOizjbrtDXrrvaZNm4BCW3/h2EUg9DTopVmrXfrmz0GlVqDbdEX
+zAYaBD0cKkKpBLlf53SMJPSpf9IGq9TmDg6+FPsiNDEyFAYMzs/iE1Pw3kbQY+yuSjEXh+izVJF
nv1Xfyrr//4VDSohHFU67RPnuJ6fmGWWRsmc78uZin2pnfOlqRcW35yL5ocwUxiGJGGykFcRoF2P
dp2+WFobp06+r8Nc9ycKdNlQJRttKq8gxIitANpiLUt10BoEPlNJLG/Be/DKypp8MzHvIOlgQxgv
r7FAPCB1UJnsnrKWeWnRfPj6u3889XhYzj3XtjnCuWDef/ewQCKnc6183yfmrXVjyWpjjPLaDOJv
elcfbnxmRekEycK2SGmPj1djSTOR2SKn0osXmIPegxdr8u7rt/nkDJI4cvML0KIFJO3923QOOPmp
W/K96c7s0ifUXrdD/jPX3fNhRhXCqraFVbx8PeiHsBMjxreDHsUZ+gyHlGYd33ukD0VhVMjx4Jgg
71DYc+t4A+bh+eshPznYpUELkCY/IhG0ON+/ZxGVujmogSErtMMddx/IZR+BjM5ix0vw0vh6OOND
YMkrmsSTCv8VUALyaJXMbhuNjZ7n+3HJvdawdxOBpU4VXWKXq9F9sGl7zvMBvjT12+ab4T9727ej
Hx2BvarSZS4Lmg9QuKp4od0wbeOo90IXpkauvjkn/tP6PsqB2QyuxfsSc/HS76cX+zBLITRZwcsj
CkTK8yoKacRPY2v7WmtfNfl87tiluQlBHcN7Jblpp1VJJ/YcZ/ybNDEacIu7kwPWuha6/EU9DJso
EosPoDcddGr7KKx4kUWfw4AEiXBo9Ri2KCcTdRQegkm+DMqfWt/eFUlTbsaGf4tE8Els6lg80hCa
OkSKXRH6qBz8sqv4l2NYrxCetgI1kNGkX9Od1o3xU8o8oWDLX64Q9wdbj00P+K8S1cqsh3GZot89
aDi+zNqubOCulProR6E8UcNCdyypLlVCLy9tdnm2XGThbO5yzTlLOn07kN9CASjTnUQJCEu6syIG
B4ksdLl3u2Gn9flz0Hf7qi+IDuFTp3KUXqeYybpMxgP01+tlqi50RdsRUcAJpSwTrmZlueQtDScg
SrrZxBFYZTuJj3IcmOdCc/ZQMpDbrHOaHsL08bP5G0q5lSUeiE39u029tEguzT69TAr1YhvVTo8G
vlV/yLTothijld3Xw9rtf+SLws8t4gVjwgjobiLxlyHDbdjuT0iw/HDkhbOEXtYw4rTDTk+8BdxU
U7snEDDNncAie1Pcjln5N1jEFdnupm7MFxvp5M0MxDHIKvng9KNXtI/G4mLvZtfPYVzwOVX+iKXr
JSjhs25sK9+2Inc7wmdbhI0C04rqrJ1LfIpRctNewkG9TCMWSYEVYv/Coiid/hkKzt+0Kf5Chr3E
1NeP2/RSDClBOFI15o+stktaPJaOWM/wXMvB9WMFp8nmio1+G1ZS+06UXBqaM3wTmBkfzntdRzeA
7QPcCHUf/WjTgpeD5lCLah8Dfq9KczsnGnWsHFLQcmu0ybWeDxeif6ThfefI5PpXl+ZAUNhCX59d
/3AsR5uZFrd0iHVNem/60XWcskzbFbyN+qJ8pLKrvLiar4i2roeGJpjVyhewSg+qvXPDH6HZH9pq
2MlFeLOkPT1pQ0yT9mauJtvv7NdWofVTZ625SlM84vuUbad6uXbVKH1xqCLXhMrs0vwxJEx009w5
QwvpiM1oRbVXSPsloo2EmCHLWiYwIpXpx5XxhKIEq/J31SyPU+Aeqi7c4aT1C8LanZ1KvIe750qX
Cepe898709Z+5AispP0qi9NKr8qTcrNZXFZROXMDIfZWAYhFJrR/CG3rRNc31bTHn4KNPpQVdhNS
0rLmgYrJ3Yi+f8Ly97fUxTae1QSxtv7mYv4YQa/LgTo+uZVB7KUfxX1BAjo21+dqXxpxjOqcfUaX
4axsbqpGnkHDOTWG57IEmd6Xp9VUedr04+t18FnjhDPQIoanpLq2a94f6iQPk5ZEdbU3R3kTOcnP
0gkvK8grBnpRURHsyJRuRVz9Hrvim6jX+nCD8fYmeRGCDlSXUSl8P7aFYvOMWVG5L5fa3Ewp3Rl6
mA2WPfq13k/Poaj+4p3rNWb7N45N30AvOlN8yPbXrGMjNaO++2y2XbpXQ+pus0gOwJTGBmpeeDsP
6m+iZ+lmks1tKXH8olO2gzjwAGPt3JhNdyOz/q+jVXf6komzQInbAKnfU6tVzQY48sZU4XlT07k3
NOw8CSdiPYA3EGy7Af5ijeqZ0OZ8J9Ghctam+zdf5rPZIfOgMKm7oKaOU5zZydPZdcMKHZX8HJP0
342u+YOQYBDa8qeqGxZ7fUd+izLy8mMJFapCiGFH+datzmLUtP04i14yJu2/DTz4bJKkVhAbExr/
a/++SYqssRZ219vlPjdzX2YE6lV/iWoz2k5XYyjmbyZiPYmOTipH6Wt9x2U2iJbfrxLRVlU/llO5
10IHMetsC119Z7vim0j8HzDywziGJI9FQkHB2Ho/The5dZ80Q7nXRe6HfXxWGukDYqd3aaqdogj9
sCzDRS9kAV/HusgbvEvNM6yqv0mUPt2RsDOpn0opHMov758DAfrMFZNe7uEvZl6AUlaDNG9snco2
v56xXJzLeTvAjQHZMHyDxfh/DA40cO34KOpY7wdPnQZj1Q4byaRFWTXCUsJUJdzbfDsYxlVp4b+O
RUyBQbsVjN8M/iFNYV0BjSUTWgG8HypA/QwwaXJccnmprrUEf16rz1fAy1kF5Vaz7DtRq7sk0n9+
s9M+pKYMDCBXOSZFLorERytMjsB7NMuo9naIh6GlP8ZZgEZnBC5c7K2yHBDAMLYSNpOHYOTT16OL
T157bWMCCKatZNrW0bqTmaUqRLHZTnZo0DPsEKrACwFqMNJsTuhZVVZttCTfLWjOl5DtNlUmT5Iq
H3xDa587OpEeYOAzverIIBvtRHbkxNQbXhoqQJiLlhcmmXPYcZLpfU/RE6paLJuDstMrCsG/pmoN
ZSuz2zlgV2LrBTFBjPGGBKMx9Ctmxx8KwgJ83/3ebr4rY35WxnVp5DmOoJUrAC2/X3KYasdR2lQ4
tcb5C77Ip6mVoOjQPACpSTeghvGniS91a/5ZIeVGc0/dVgiGRQ2gNXGJYfnst3mufXPIfQIVWTNI
MmZXKeVSZn7/WFk2QfZaJDsht4l4W3HZTwQ7AeE5UhKGHxrWSz2GhW/IPPJMIpJiLKGlgnzBWSr4
u6TiQuYlZUWgevN9xF9fpvYusYydchTuID1TqafO3mzH50W3stNh6J4NRQ9keqxnqJ2YaLqbrxfb
J52ZNc4QQlGJwRPteKkDTg5ru7cK2tbdPpe95sdl2fj5YiO1Hie7dEyeVIYq2MCcGxntgWhgNYGi
feoy8Rhb+QIZL/hmsj85dkigiX9cZhuA8vGZV/aq7lxnpGpOAzEzMUSPucqoJ/nI57L49ZOwBAE5
I0I0fNcf+xiECfa/bltrkc/l3D8qjwBSj6QcYtx1T7O+Ajkyz1tDPx114JsReUenTtpanucSdfa1
4+GM36BlPpZK3j/A0Ylf002Ncj0r903an8aG5lVk8e3EsZMHnorkSWoF/+2l+v6djyFazmBmkV2n
hF7uAI8cOlTBUV+234R4xofDbR3HQACaTIPjTR0FuKGeq14kzG0X1CeOxZE1YbeA9P2p1KZV827j
BNOTM8r7pJsf8zj51Q3WwXLsTVLvXWq6S1aibRz7SAAPVv78zXb4dOZNh14NFUlC0aMI1FycXjlG
wp2PtZKjqfO26Vfs7b6Ncj/DY0iPte3gutdL46EIdeAo2DQQhmYcd7E43FnteY7+ntu+fPNgH4Ke
dd64/U06SQTH/1DYb2KsCo1CYKRhSSlLOy16cVMhKLvEahNN9YklsOFsTnG68I02vq+7+sRtk+ey
vZlU+tDQ6v3maT5krUdPczRNiUYxKwKIsselZCddQjA1XYAMgKp/Ws5qI5R4oFJwDR/jFJLTLorL
Qx1X+/qbsuynq8kybLDuNDUA8b0/k8PCnpYxdQvQ2S/RbHp9Kw6dsS3Dy8yooEMC1wPJ+fXLr+/2
Lixc3/3NmOL9mJ1R5PY42MW+dtGmdJCsH/rNiB0B4s//n0MdbZYAZQ1qVzSmWr0AWUMUimC5Mdya
3yJ7VlLTJ29FtZTbjd6eOjrzhNVXtQLdu18mbq8JgcSkmdC2gLdT/xKxcWWVy0XAHZRjSheda3n9
igAM5pWR1wd4g2X5sz6Evydb7sTyTFjn20kI4X8+a7v6u1TI/JAKrd8AkgMdfMd0befoLs4bkn3Y
FMUehOxhMhGqWuwTLW13VQs/mUMEYWJ/UPpZpO3twT6pomA7ZyRuOaS8rvi3bbMIPYRieAp7X7Cn
ZglEfmHXZ2OE4r6W7LQgWJsQd1Xff3PrfnrKvHn8o2VrI9nTmzlLSElAUfTR25VSeTYMxaHQU6x5
v2tffLpPOHEtISXn1zE+MJnBFyFETv9v1k5XolXlWJdN0J5WQpxDfdrkAB/KNPnutP9YEOc7gYcD
CUUPyzleVS0gdMDqvGg8kykolW8RYzXC/nwJdLwJSkTWKLnIH3Tu/biPTr7eqZ+cmYCnLN02ucQB
8xwFkkg017BTOMxHqU4QrPfDFFqS9h2L6pOvyevpkASo2QgaDe8PhCiJ9aIt2TpD259CAti25i7F
tjUmEZ6nFgbtd5ybj1HbWnmiqcFFteam9vq939wGVomIbGcz5Bj2O3cavQCxt6EvPQ3J5Ah1nmpR
eNLm1w4WIOMw3salc26n07YZXtBE2X49z58FTG8f5xhxXOZYt8cdE01ycFbVFPhqiv1pcdkFFWI1
tuG5axqt25vBhSlNjbFqD18/w+cf4f/OyPGJ0GoTbUKMogCz11ciuIqSZ2cheZuaXW1S5p66bxrO
ayHg45lJk8chKyBRoT94dAvSQ7MLLSFRm9q89BwTWk1RXk0aeBL07ogbAetCGTL2AjfSxeDHYJuH
lvsRFfJDaNX3mrgLhibejfPwZFTS2TQtnYfKEGdQJ62VFrngAaYytKNPRmVedbVzZS7BBh8iEKFL
OwL3BESVz2ADe3Ey2NGDloWbYZIXlluXB5QEdyU65v4Kvu/mO9xLtrrIih02saeGRKpsaR6iaCLc
cTbopV9WvblfZdZiEdyU+T1FN87CyjhtsSbdhn124QSpgzSgdUotgg5Cw9HfxPdWDv8FPbxLdFV/
5ab5OEVltAfYQVE4FCdq0l+q5GyiybCfEbVqRe+c6Mhilb35iCGlOOln5w6t7nRb6cX5OM5I5OOE
sQ+niywp5ou0jS6WsasQeUNnpM+iU2b8dzMmEMGiO8QBFk+bRXzIeqVfZMv0R+0NM/kpNBndDPVN
hi6dP9cYqHXujnOmRD6r2eN//urIeE0rohVuSBRTjC2w+C6kargtgvyXnY7bbvVntqcy2TWNwJTF
Qm8ua14QtzQ3NfgaHzWpU9l0J7I1tKtcK5/iYMJuyKQKiCrrRk1GQXS2mcpA7ub0qR6tFwAUdwJL
tEMtkucJWTxAwIbfkvB4OI7/XUiwMG/R0Mwz6N0NGR3vgD9E0UG5KEFsuwQB7Kl3/2B28Lfub23N
2fbpWjmfusFTPYa5C1LPQ4kfeo3z+6YLpkO/YEBoqZfOeAxqnrtLs30wkT71jovGNPjDeBlmvxpr
r80AzLMGXvDDhlb9N9Cm6aIV+oubq4eEkLiYrdNeK/9UaXDZDcmvLKhftIMxD9dNp23iUv204/g5
Gu8jOjQeJtu1j68O/Tx7Zg7sUzswTno7Za0wrNXyI5na+0RJfGH4jZ5GnlZ0d7EWXMo4tza40zwb
FS2SPm5mOPqwd+ZUIi6oQ2ECeicqauEV38gNgNgL0cBRt1JwfDNdoBQ8W74EdPAswrRlpCkUWtHt
XFt3aXDeqdXhLTTGTYdV4zTqKEyWqCrqFEYgg3iy7JBGSV9JWlbrSNZLnQMz1geDemr8HEjjHDMd
CCFNu8GLEZ7PanDYsVsiWrARDBfdiV6rla82ZBKNF+tK5eAdQx+38WbD79G4pRHokenf9QEyMEOz
FS6wZYCaYF214klpSeNV6fjYFf31bKATOqf3OAeprb0UPlYkuMS4qJbIPBtP6jg4LzsHeMR0WwgD
i0/17F72w4ReFgtKupGflLBhR1tejVXxWtgk9Wh2v7g6uidO+loU5amqoxSYnx5uEI59KJXYd/K1
z/KtoORt1Dmt2B6h1hXlLgL6omFBet63K1swfY2aoicxh11idOMPqCaQT+rc8FVzM4Q/KghdXlhP
Bxk6pxThHuL2Fh8WCIs29oYFQhhhxhKY8hSDhWGvcD4n1dIuCTNp5WZZ7zdpdFUazilYjUM16AU2
KsWZETYYvs+YaxRBjxbTZYP7pA/6L6FIpW84xQ9VPrMsgS87uXB2S4bLKTYKHm85X9SY3qDQG9Bm
AtyoO/auNRBDG5trM7E6f7gXB9XXSMCj5RM67dZGlzTPfmXTGG4wr0IWddkvTajDB8yNnZ3lN6H0
JvhFG+ochleaJ5GDQcnIJjbc4VpPTOWhr3g5SpZQ/WcajAt2HyJgNRcAnP3hP4eHGaa/Sg7QIJw3
+lI98c8njePT00zQ/+EkXugXHIyYs1jgQonui/FCO/RKzdpWWZV7YgbGo+im9GJ0t3at3yN1ku0q
ckbbVa+N69zm1BoIQAUnzMyHgSNsx3AyU+WSUVlbG4TyxmydfFNBPvDadriu4tbdobt9mDDl3nY2
Rmxxt55WrtdH6XNqo79ayWZAgAjh1F4RWzsAS7CiozW9ftnJQkitLNDkdonLJX3PCBU223lo63nc
OAb25uZgb6hPhoj/Y3KSIHxd8vfQpz5b7H4+VOOE1nzum2Ie2e3paxiGcpO0zRZ0wbgfc6Pkf271
G63HxXYUebM1yzphhZLClJ1hkCe7+qkWW6MHrZ5FnGMw1c5deoEejoYppu2uIivOVe/WgTdiwrNH
4gsVnjQyV+Z2vVNUf3FijadtLUaTnmdyYXCrnDqB8BGP+7sYzbhvc1r5mJktAF1opXfC/o18FdeP
zc6i/ElfdXhMsE8tteypTCEGCTljvTjSazKxaGT5hcxfFBavedg/VIq/kXEWmTmbT1R/bHfjTCvd
Vp+uylH5wp0uqsJQHgrTD1WA2btdxNnGmWN311rrdtv0k7pIk/a6NeaLpEzOzRTSiVHcuHIGredy
XDUmqjHlfGEbytkqLdo6yBh4prI3IbxDGHkx+P0Wem/7q3Qt3AepxFMHv9VS67GiVntIRLRNh+qP
7nIjDQYHstFvK6PvsXQzT3DN2iDnfYNOHSuYuxLFp/gv9hI4foiKE6YMuOhymnZd+stBDs6jy2zs
DJFcqMEilHTS7AAFzxsrLTmMrvFzEpNzFncta/oVRhh6rbOrbdsWXePebec9sIaXwcbFC8m+ASnf
QJyM6Ji1rTWfq9nhctQpuCKXT4sL1k7T3CQo4IgEcYwM7T7fSe1zsEsnBPUP89xRZGmcPxFe7UJE
hD3IVbrGesNuQ23eFPKxdLRrNaIxCrzT62YGTk3FjqKK3Qj9OS+CBd6lNm1slV6hvMfJmVU3epuk
OLHoi7+M7VPTNY+dlR/isED8PH/UYk6RtszPjLG9D1EJNdOp3s5zsMlGecjzmN20DPGuCbTYd+3k
3u7LvyObxdfl3JwPtE/2uV6V3PHxtlg4WMGWnAdadm7LXD9d+jOjiObTxrFOgE1pvizcPyqLsD7F
6jhacHjvwEo083AfoQ8OdWCPZgIXtZWrHUZouFgU2krQsHwLeU72pDb5dlT+dfPpDlW5nl2Qx6D8
gkuryg+kfwJsoaH8tJ927VL9H+rOYztuLNu2X4Q74E3nNQJA+CAZJEWJ2cGQI8yBOfDm698Es6qk
ZLGS49VtvY6GRJFEBOLgmL3XmkvbpSAXwsaRZ/irLCP2DK1saX4WHBr90ejcYHpxZNfdYBhHERQJ
sTdTnjvQQ0e8wYBT2RemB2VmEXO0BfJk2/v2kj838nveCgURJRxhXZ9OWj6g2KG+XQ35nelCH2HO
/aKPOSGdUlADiNsTPLM29BK21ok+sMuwwYgXRiCW/IdXD5KSR/JiWeWw7dVTx9oWkD18Z2UtTyeZ
hgGsrBN9WLIa7Kk/Rlb2MrXm6EfqiyXt5CYvi0sHVL1AR0RS6nhYeuSxVO1ANEttM3Z2j0DKC4bs
VYxADI8soIwMHduu/oZ+D8Hvnb9gS9gsZa4Fk/fJ4ZlDzQIcMpvkDTRSlKktWUHoau76Kur2Lhve
bhEek1d5SpEkkZ9TXuwkolPhvBhe9CCJiwzt7Ic6tgDRY+qdcTKtmNGj14jjWAxH3Rq9TRwrn+h0
Z1icsQ5w6AToc9fsVfNODi+Kc42yUyGCZQmsGGP7BonsVN3V8rGMPs/MqcYPg8cy8rqNUT3N3m0x
PsT2twV+uVOQEia/6xMUSiihPb0eOcWBhsU/hq9ljH9EKdm5T7ZBfOECo2RxQi0mirMvyfjtDimJ
rrHt7HL1kLXtBRBBYNAxK1v3xCq/ok6RjmrHynNOra6fEcrfTvonschb4NBHO1IOSSqIMugPgFhu
45yprqN1Tkt7uk6CzPoO5raZUafWL5qRXLRc27cZ4RaasjMYbHSGad/oB02564ckXHMRHE5dFHuC
VHWOuT4fSm2zQAGTmndqq/lYmQr0hxeW0w1TxtZsnEBhRXW7kV3hFJqp2MqyChRrCZsKlkAUnwoD
DDgxo0SNPqQDIJGyCwr2ORy/95E7cXgxt/2wTntbXbP2ggyhKG4fO+/B6esXZYgwIRu3sRU/dMNy
IfiLk1/kG85wIsn9aNbJg3CyG1Sa67EnnCMU9/T8RGFdvHm+pz597nRmL4XIqkXRPxnGcAJj/MPr
QJV7wwNbmwtECjm0FyOJDkWSo2sSvpf296Zdn1Y2ZGLqN6lV+TI+dDxkloivg9XuUavuY9u9F0Z9
yXTrS9kVB8eVx9iMnpem+JLzsGpF/IkYns8qeA39U9FehEEVHpdrNU/HKFFAardhpKtP+H2Pqjo+
oknAaMEuxiOLanFevEg9NJaxq8VyjSoFnj8RGqw79lwxG7m+cKkFUqpGcP1dqm4gkSHD2r2ZvSUA
uHyZ++S0pMmVUiJLWYQ+53aqOG6Pqm8rypaYGVSl7k4kBsGXhHcVWFJB7NXMhZONgSd3TjUE2KEj
GJa0GvJk/AY7vu4MoeqR32AxZ9a5r5o/Lf1YWbVPR/6Ayoh2XLbPF2WnNXwXu0+zMwFlKp/U3jfd
FWy+alFW7zaTNQlNo7byLOuTkKy9Xl4+JK55NxBlsRRhjVahT5TDOEq0ZsTi5MsR/SxowfnR9Ogh
TLvIkyRfqESnIr0BbLAyql37W1yXO2JCjjUvvehJh1DEIYEX0SGlEZWJMgEzvKMEJfU+uo2BpfAi
x9g3B2Jx9d4vWTTyKj42jrON3PbQsSA01IbNBPBcEnhpSby2cwOJ/mjDTdKN8pBV+qmBd9w1RzIp
tq3S7GnC7CKnvEdADai8hFniHcZW2YPhDix2Y10MKlvB12Vm4Qiaw4ARWqbzrQ0sd8Nii/zL2uSa
SpUOYyOzWMQaWUubkkB3sEW/t5vMl1q5t1pjO4PwkDOVDy0J+uHYe/seuL+LtTiiI+cqX9XlZ19Q
AuBQsVKhm9HaouUMs4UIPqfADKUHyPuCcWYlbXRCSuvtmternt1kPcYqATTMgMbOrkDm4FvJcmwa
DjamPFKnB7KhBFAaNsPwPWFzILguNzpMAUGpKAI6hXOtfG5H6mpuHC5dHJJfENIrueO3bHWj300R
xM0MVf1YnDPzueVhj/jQU1Vnix3vHcfwXQoVECfDildUrBC8S5KPPif2jR4/z65GVPbeae1dI8et
ZPscGaBZCTcs1kxf/T7vc0oyrXJwUyec9eIpGqJdH+X+0NHgHuZjkaOB5q71JvMG5UhTWL7uKqCh
p02ewehgg7rUxlbUaLJJxmuZzuKU0Etw5NmjVcXbxTey5TgADVBsNaz7MMKX2pW7THgErnLnU7I1
JB4Jp95EhR4qEZWjWf9KSTgs3T4ED8w9c3ZoeZ4LeKnqlrCEMFZvmGio+XRBAxnRgO3Sl/qBXwwC
C0pgrbDdge5VtRzU2KIlVBPjYodJ0kh5JVDKS8ITW1ULcLsHvVeeXIybHteSLHpKbVP8FX5TdWwN
W47c2j6V1dZVclijQbTUAa7hTbPoPlhtowj66DsxfOt4YLmjrgfPJJrvtfKrO2lg0oIhBkYRKQCE
ToPh8VK9QH2FLt1DL8k5qg5jGogfRZ9s09naNyUbooqqiyECNS0gM8pAFIavOhxAeWsI7TZlMqJA
NoMawE4uZMgo2KmyXE3loYPKeCFyPjbSrV6rvjuZR9kqYaX2m2hq7vOWAPCBHIRWqEGCCWZCiyfq
9Czi5ZrCydQhtvXmsLNE+qgVRNPr2gGEtt/L6Xlx7dsRDV3aVRtJ6DXDYAsMGt8GW9sU4Z+6qzXS
q1RJcxG1fs+CRycq6tJdoxFdSbxr5ZGuO7NH4v3Z1XLOl3xvG9qmBork1GG/EIKD7jo3BRsrwEBe
5K8TKLvMszaQzKkxW3oCuFCEYBz9NMreSJCBGIflPG8nxwDvth3m8ahGPye3h4FKiIQKjDrSApNg
RraKAEV5NPs0GBxCW5jXQwnMVBnsq6U8Y3w+akW2l7pzaJtlzcI8FRTs45753lxZRLPfD/ielTQo
t8QR7+WyQqxr9MjiODTVwzhx6hJCxV6Z+yTavuQOBeNsuqGIfKorFR4eJ0Vl2htmiob6D5m4N6In
XhyDYxxFh0wt93npbqMUseIIq1W/Jgs8H30P9C30xvxSq8lJLvqJM84dGRFwLMlp714K1CByKG4V
YV3Z6B5SytHDQEK04Knoy33UBl0utxF7DOHUJyJyDzJTb+zvWT3eqNy2mLVwlLTqKb5HDgHz40b1
JjZLAEJvgX9toiHM4guir29Euz+SEe93GMaJjdr1Zh4abR2aLjH2uYmocvAjViotixEj3Stzvxk5
0fd9uxuMNNS7atsB585AEhjVeJPNnNuzsb9vG9ls27GRx19/NEKVhLiJh0Gr6i0G9/aYegk9sPVv
v/6ZJMVEIf8//ffrf7z5kddfM5fLP37hrKsjEp9//fv1v3/93Af//fqNDhCfypztAwWy4eTFYjy9
/u3XH2++JqMUf/Lrf6MEpNNJAG/w63vMZaRK9+vf//H3vPkWU18OWCbb/Zuv/3a5N7/qzyu9fvH1
Z1JYrCSbu8w8f3knf34fdfCuijtUDTmrnZ2ca9N6wlnV76xc6c5631xbA65JLcW0kVH3c1aGR32k
Qv/37aN3mvp0sGgk42Rx4dS8kTlOiyUmWSJoUMo5zLsojGj+UlEEDdx/IO5591Kahk8SJa+L5J6u
0m+9u1jn2LtkdKrq1gZjZiFqNPZJK0KhOB9JR9/rgOJxt18Rdrr6llJhohBWu4g+OacRyiwJDRtC
2TFPB3CJDkaNDIcEol6hXVGSJmyS6JeAdI/zmfq585APzQei2o9e0BtFQ29KExA8go06tdkPw0MH
uA4x7/7vP873O5J4sZDMQAWBwvPXm5zDXoPhy0Z0EG228dKCipaVcRAjTdNh4UG7ArG5eHb16stS
3Oh1Sb0o+qgv+k77Gw0nEA/PdZArmG86w5qjkM08o2SMh+jcpCAY3Zmj3nPDdnCqu6OAvDnDoozN
cV962UeXf6c/6cL0XMm3aOm4FX+9CSooMJ3gpGoXNUWI9ntjqwM8zvxzZo1bp1ye0p7htzTo+RIH
WX3rsqLYzkd0onfEB1wdST8mbo+Xs77M3wZ8yaa7LAHN7VQ99ahuUF6oa++r2uSkHZQPvZVvDHf5
kqtkXvz9MPh30gNod7TyCIN0XBUY1/96aQKzhnRqGOb5lIe91e10hWi+ONEEIRBazOoUiAqbmZFb
+5bQP2GM6kYTLg27tRwzzPJhWTq28NSOCjO76wlzlHmJirYQGeEoyQd6pnd0Vb+9Xk19M2ylUiIx
cLhVTuseVrFz5JofaLfemX5WHQijwvNAJr0dFPFi1zlAuGpHNuOptDl43xiKGWCt/uBC72h04Elg
C9RQM5vOq+Hot4+9sAkxiUa2PK5oaPoAxxTmtaJRWbfxiQPFB2KPdy8H5dhGOwxm7K0AYOE40QgT
zSTUUH/KLzghA2/+xJEtRs349+PqnXvo6SBywKuZJjLxdZb77a01ab7M5I2sPhX2iUtEQSHfWMCy
LfP691d6Z0B4OmpJ9IiwSRF9/PVK0xq1LnkwdlMK8amgz6R37uP/7hrru/3t3cT6BGrUY+3LcMbl
tB+wmH0wFa0v841mjrfB2mrh2UAn82YKwGrEfnBQcOd76pNbpT8Gae4TLMEfPPDvfjBoMlZ/jA2h
6s3tGujETarNdUpneRqK7Bu6F0KX8xBC2n/1ln5d6s1dc8x4qAkXYKucu0StiiEYXfexLuL/9ymB
W/brOuu4/+3TUcbZmJyat6Sa1lV1jKtSJB9JGt8dZRZwWwM4n2e9teL3s93YXrTufpwohGi/x5v5
33wy+MkIsaa0hdXxr29DurOLJoS3UY9rUtocRKW11ebvHCE/UAK9s9wg2l6JK5Zh8ZbezKHq4JU5
EwRatyV/SeYhWCDTENYDfrxw7Ie6Lc6L95Fx792B5yBnBglhaP8maya5J7cZDyVwRflQL3SXV1uQ
kYfZMHzginnvUpiBgJUwKDiurR/mbwNiznXoggKAiFy8G0+hNBFrKBzBVpJA+MF27R1VlbeKzKBJ
A3txnLfP7djlllcB9BhzIlO008aN750lvhPxBzvV9yYIEwEYNIjVC/tvCjKtqezYGlaBYnEuJ4Vg
PHEunPQDZ897l8HhCtUffyWf1ZuxQXOmcGM6QTvDARtdTX7dkNZOBM3fz6jvqdzBXGEeAuIBfvzt
YlSXE5NdyXVWQo7bUNDkWnb0UOXjDc4Q2Kf5KVbT7Yo+sNuaApz9k0LBAB6FWO29W2NY15zTaA0B
gLcPHsVX/8Lb2dgzHRSLyEHhFLyZUpa2W9woZ7D21LIXINKxDMmd2TnS2ioUC1FsBh0xuFZr02GB
D9s+C1QJEFaQA6Bbyn3RuRuzLjaL7u1EJQMUgEciOzeTER9LqguKI8g2wrNAjdU15faD27t+TH/3
Bt5sbNuktdx25XbGA1YVNra0SvWdqf+YDIxChr7SBEJTbz5Y9tf78m+XtXAewudgFL3Vkyp6QbBW
zZNnJO7GXSjygXdQ6HFP1YuDOvvv3+V7Y5X907+u9maBKWaolTLjamav82hj5IQaxf3/+6u8/54M
qslskrHevjmilInoWnfiVk7WvFmxmJOa7GLzDNfBr2zng6H33twF7eVfV3sznwyIkDJZcTXLepnp
LjvGvLOUp0T/4F29f+9w8OiraRF+3l/nyGigjVJI6liuModKeVW9CjbDf4XCAmDzz6u8eY7yYVFb
xwaFpWvPuOA3BL1CELdCzfxfvp03411i9x9mgwsNSKbd4js5slatfzDe3h0JGNwM6jkq/v43ZyUW
bXdgjl83NO1OGV8MG1yfQktSmxCteR9M+O+OhF9XewuZxDyS9u3I1WKzDafYQ2cGVN7VGeXun4Pu
H9E0d38+oW8yct78878Lw/k9C+f/7H5Wa+JM+/9BYo7FloBMof+QmONXLRk69+n3r7+n5qw/88/U
HP1/LI4aaNwwQukO2uZfqTnO/wCqsC12OJxHfg/N0f4HQimgZVw4K+TH42f+EZpjEafDoAIEvNrW
HZBZ/3xpf/no3s/MeTVg/T4Hsw9hW2eBCACwzF7hzTOnFEuv5rMntkpbeWdFbMH7aCeIYGcD/aWN
ICxkQz5u0tJNzqlBOkTb2I+J0tIVJKEsmmLzoBO6pyuwmQl3hX200L11pUt75DpZLgoeyJAl2kfy
Sd1bzsvKF+fHbzf8H+/qL8zFtwsYe1NwOtwl4EtUJt4eIBdCGE0xwNbXVv/KpE13DQEdKEZIUl0z
ZJyRTBzDuxXsmGgzoHoq+yHdDXbqnSvdokXcx8OWJNF4N3XaF8AgxtFeTrPsyDYcPuS6oex6s/TZ
lLAoARhs3nU+zbd+TJa9vE3qTg/lqIZWFAtfRUBG3lUe7adRvyt1/OhxrO0Syo2XThZmWOPsC/G6
fiEq1tp1Q7PJJd1fOPVHRFrAGybNC1oMar6u5y9CV2glRES8Uqb3U1b4AOvWyfPSL0qWaoFaOuEy
x8OlSJZzVrVib9jWSY1h5RegAcGybTIcZ7dp31h+PdCwchqcSn3u+igQdUR/vdi5CCyRKXxLRfNS
W933BA02wIL4B3STLz104zAZ6R9Vk5D3czLfurl2JUZSuaV1DejErb6ZON6/gIH5ZH3xQGN+VRZl
n64y9ywGRBPr2KF0c6RH6dZnNj5+Y38zhG1ggEOnc6mpUW2teEZfoy0xcRniU1obT1WC5DDJaEv2
S7aNbfM0R15DC77SNgmdUk/QXHcUbAbguoQ5Qh4anZ2XpruqtMS+rpfHyQZHb5aEM7jDsBf0+e3W
Q3Yb02P0WqAXtqPSFSLqEY1WuiXyU/hGn3zuXILxJGEcG22yvzYqSshKTxDeiO+mMjh7l9472zpe
zoUxqYX12H2mVu273izugRV2ENEiWoapbp3Qgy++o8Rw2KK7aLIQCtMn8SdvboI4i/NgXLxDJVE4
uQoqah1pJcpPeWstPZqteex2fdIEXtOf20h8ap3iDKwwcvThbI+KSmf0M02MnvsLwUgtTBNlh5Eh
MEXjMRTYdEdISJuc6sJGmkkWelo9byMjQTan8RbMLvYJl/X8KGIDO3TGNVqqZ9GhZrGkm1/szNwr
oryDzuj5BMpn+FS6jrwQcuGLvj+kBa30eMQqkAxqcbQsQbhCiYAtSo8tObJnkPMAj7RiuE3pZKDF
Ro2fy/SunQqEC6IBxSW7XTUY9bPdqVtA4llglVQgjWQwAr3AJSmKcgvyLmMoVz9HvfgkON49dS8k
lKPNMO6MSvPnCOpAX8RkwxJcvEHxXIVOmROe4qZRcdS0ojwuST3AeayG8tj3KydZJ1Nm9EjYqaZo
Y3WTt/hNPrah0VgvqRYlp1rVdpajgeti5pm14wwZ5tJKo71pmtg5lG2IxvmWcp7YzbNxrpb0mYPF
pdbsp7TVPuGZ+MPW4bwrfjYUCBWMR0JmLrO97vAO43BqliT1ewvBWIJ4DN1wvekmhKTT7G2dvnmK
SvOrNNVPrSx/wCVcMzGubTbsU2Y3XZd3bd9+ijuwTtSzS4y4B4qwmp+prb03ci7scLebZPw01uN+
7BceA49psC/ccLZX8WYw5A1jwLuqOR8Sttm6x5tjiu4CGO06paL2Wb12jp4eumo+d5qCIc2sTqpX
5MxU+mcO4xYcrfa+XfrZ18ryO5nkm67yh7p8agrlOk5/UDXBpmkZW09AOHZQTpSR3xsc4HK4Luys
M8fXtOq+QhblLNrejHkKpxIrREX/UiVA0FcThIlR8SWmN4Noxv0eF38kctw1kUS2rz/DXt0gVx8J
aVFx5mBlXDznzi5s9DINXau+3k+5diLsmXq2+ccwytuiwSTcyi6Mmmy3qtyXCDh8K7Ju79jtIzm8
6MV8UAa7qlcr32b+QRA1nkuUmZIZY1vl8tvamkvIuuUDc76NUySojY8+9gHy41zzm9qMfziO/b0q
spPTIEZvKx10hS1op1sN4ReqjtbQulOi/gaxvtxWtSMxmLTPteoU0CULum3JAmSDWQiPonGKBfni
TYvu0852iynjR70t75XC9cIFsbT/upBD4zMOmGPwLrq22Gbo0HGCkvRidtMxT4mPGtDJb0j2mfYJ
jBq+jWU2Fkq8rWR+IuN94Yrj8EDN2GUKar0zZmKyd6aELUCc+KS3h9pQOJu06h16/rI4xAlVS4Vu
yh801b90itY8VIhYEbQzkTTK8kNkM7MpHoWHdIrsnVqOyn5xzOqqi1GBgx7BR2/jmPK+diyyXFyF
nh/iVk4HV82LrcO74eyS3JYLyYLzxOMo03iveQbsme5RutodD5NxRqxxWKzZuCviZF/UUrtKt2+C
npkd68xgHOPGUlYpjPHZgVtEOkF6NGitr/aucxIpHZ4dl9AiNlNkRBE0bKUEEQywwYNWyPHWlF0P
VJNkkLjJcl9ZivnSD9IIUrP0kOWnQ4jpY761sJBuGcPDJUejh2YSZbXWAzdGnZNtNPxi97GImZ2k
RvgCCkPqLupwL3N1ORZqi0/GAX6xiEo5Aq676REc35daw5ktVx5BdR2WMVqe5mhBBIEA42YySUlq
4xpLfn6n4Lu6S0eD+Ca6oHsNfRVV8vS2G6r4LqPh5kSFdu9ozLLTuChhlP1Y3Eq9pkut36smm4Em
CycliQITPt5tUc+LX+PbCcc6SRBDp/d6nCahoaZj4DRac0WSiCywJJbIKa5mvpinchGSceVWt8VS
ND4gyt3QmM2TKuNAISDMlDXiOtPtDs2Y4EKLMnv1iCCZa685kh1o66em/lTKMT0U9ZoUXxosAGnr
ht00bivhRqyuIoI0K0KUgo/KiNGnkTcMVDdUcqqZEVCYpQJhpw5i8bMOh0fnoo2Ww7lLFOwIHVgP
dYV69gTwulr00MzlPlm8fVZkzaag075xbuy6PduxGiq22Ce9wS9DwDabaRG47kVz01XVxrZjrp5p
wmxHvAFejSbP6ucd76nfSMM7WESP8JmRNRZbd9aUHWqn3TQe8cilPkwYivKG9df51ur9OZPLJda1
b65kN+nJH2VZUxAY0FSJujpqE9rOzOq2pZqzuxpUlMg6yuGk/0EkMVYq3IZB5GKNTJQUPCzmN9+u
6fOyz8E6nvl2p186M3/qSdkiBPpBEyX6dZ2tSN+NiHVNoKPRYiJdc8I4jcNea25wmAH4mmj8DRgW
a+PFFORuSceBukE+AWP0sU4Gto6E8TbT8Nil2d5ciHlqJoKDyGVDGbZzSXAuFQv7lAKsWkDa26iK
u487774z04dCZjpmtxRvkoLEejSOeuIeFLMswM2pP6Kh/SE46pOTRwaSWWaXWXO+SlsqWH46MhCA
op3q9o+FwPUlu53Kn0XUX5seASO6yk9YIc9uJvZV3HCCiOdtb0nWGDv77tB2w4yBaBJ1bV/NGnH3
TdjL6ik3o2JTqNlnwteuWjvum7n+DNKmQGZvHbU5/urc11oF5CK10Zl20ddymB4m0sLq5kmX5DWA
rOWNTo+czm4RNt/y1HZpjD7PvFhtf5eNLIEizjo/XYiFs1MmiHjvCaVFIInTb5oGfTPIz9jo0jCp
DMKzSHGX2e2g1k+L4+36nJdb1hpsy1TXNqgB95qCiDYlYxA0IGWXKmZeybsdh1q2XoLNssjUq2xB
hpdJ8UQdjf3BACFi7OZ7m05KBqz1QFR43VhbS2lIRtKWo2G2R3Z4aQAtHMduxCuh0WQcpeeFliNe
oqg1fZ3KNJAg3UegPDZ4Cpbia6Wk6qaEu5SWszwwAWok2U/rcDJdvoA0/ftc51TpY9IcNPfRmKfl
LhWs+oXC4aQZssVXa3Fh58jS1mvKdmrPKkWs6zjEKrJYl4SVKDJO3cASHRWN+7kzhjhsoywNzMrY
L2MRao6sfK/06rNQ1f6qVfmF/MDNHEnzSx5X9mGGFRf0bW98EcqyK4ryM41MeRnLobuTlvG5wiJe
RZ9zocUXGrtkL6z/jMZIC4mS2jpFckgwCfhdCfDOL6Y+mB1zuik8ZMxWHV0jnHdHr+hSrIyKd/UW
dI+9KOedSilui426DhrOAFeIFvzBdphSRWrtRn3+adsRUsE5PseOTnbdaN7MzNnuPNYPzfAz75EL
exol1qS/G524fSD+r3z07mn5/iAWRtzMwlM+OW79qDsVKFXhfo5rkv1QV/NHkf0s8xLe65hm9zGA
KD7aytxbRZ/dv35tSIzAzRfi2qhZp6ZJZHzaqYEXmXsvM+QNdXQmFFSGRr7sh9n7bFdWt4+jBfdB
5d4SD3EdTO97W9A2wxz6LEuVJXKxd/GChwhrk/psC1fbUP3sb3S2vM08UshLiAMDIsYBNS3P0m4H
35m0/FAvwxgYLQDZ5ks11vZlbDBj6KPyuRY94UaD5LBhIEXG7m+rZwSs01YbHBngh9L8190RODsm
4kKYJ6FnrM7WdDObOfR8TAll1N4rDCPq+TzionOMB3a8tj2mO1NzDMaoXxbmcGghVIUEez5mMqwK
kZIZVtw4eTfdzRHoVLC4UVDP2Ri8/mhZyjLI+hed7D3WsfuqLdKd6ijGQdXLC8DPfvu6W0vNfjjw
oTuR/p3nLt0sMre3bZ8M2xhDiovTYxYlTDsdtqEmpitzJ5k3GES2c26ia3cWQhEz4RSPRvok4mk3
lFlxiUqNzSMcAj/C4fijlqWzUVps5I2ZtCcxUEBh9JSFeuVmuIHSUsowkklshT1jEAWVsBsUGwf9
6FobI9aMm8ZUb1VNv/XWilE3VWsqZ4NdxYkvGkbYiD6D0HetqdjYH2W578mi4WBrOKGd4wkdMsoy
0K13bak3q83U27m4xdGuFt9K2fyoags4CY/iel4tHBeL/uAtNx13cZI4eNs0vl1VDmhnC66SbXvD
XI7zWvaJ5rs89u4GfRhOkRlN26XmkyXD7vWjH+ey2AyWnAO3bn6USyq3RYLvZxJaEaQdyYhaRPps
ygywIDDc9t2q/5a89z8/R4PNQDE54oRIKEHo2fsp9k9U8AuOZoX4KReXWdw4d69fJkKb9MtFuWrk
foBfY3y5Hr1wbQDHmUVyCtLcGndyRhCuNeBKC923Mifb2kb5QjJl7peL3frxRGhVVEw3+pJ7EJTq
7y3WzEBVHhvr0WIH7se1x7Ekx/JsxHXy55jD0WjhInA2wBMjiMwdHhnFzUPZu1Noy6Xbjzn8ArYK
1J7qKXkYm5SFdaYuVSTDE0Rqtgh1/sWEWHCv5laQZmYUlCLtTtlsYgXRaucy1PMxUZZ61xsdHv9l
iO6c9WgwFeV3qqeYv2mV7FAhD2rU3nqoawDWmsv6eR2coYKDnHOkhuPzJKvEOY5avh/YpIPy0Y8l
DtMvc97s287SHmevGn0Nz0U1WngcCuClWq8aN87ro+mQnFMkuK+LJjMPr1NCkejEqESIvLsuf7CL
lzry3PPrQ44S49wYhThnFMaspmrvatP7LBvKZorsHwgFRHtu4TVvpgIqwZgMl2mBfp0aMI89s8NN
n2n2QVHKn6+v34q09qqkVlgUX6qJM0/qpP1GM/sHJ/GUc78+OwWiGAzcTEvV5Jn+FCW8TqvxlUrj
6KxMygn7AOmYjdA2qbcABxqVY1NZYaUb6iUz1G2qdNl5sh/iOnAHwzg0vUuUa7MYlIG4ifDpv+Xt
dBQTuYa61Xi3TOE447LePFXKg8DWFDpqOxxrXCmDY7b70c05bcurgV3jpEbzj64z1bOMQw4exF3m
woUjWMldR5Svr7fxfVer6c5a7AdSnIv9tE687hIUSq4dsA5/f733jLPP7awb13yp19MZDFjEhnd6
PXL4xJAbYSnNp4lybTHfxJ72AjKiwiTJO0DSZexVpYQK7rTOoUZwTXBfdcmVfKeyib4ayxKWJThk
FtpQ1+A1WvnS3USTeEQ3WpAQNffYAWUWpjWg936lRMRdTJTvhAG00Rd/yLHSZ513xwGakwjZoxgs
cKIxb5tJdXLdhOOa1eFaj2LTT71+jXBZZYCxE93rrbohc4yoHyi6QVZEB+GyF+3GuvguzcOqFUui
7OypjbaBQNtSjmGGN2qsSlZGkazOv6HAkbfQlWHBxEh2p3E+1bJLKP4aA4mrFhW+dZZggyWfxWAS
B28RZbYWtvPlJW8M9Sys+Eudd1DO4zQ7yYG0X2euKl8lDslPciLQynGs/LETZFZNxlcjytvbGKti
1+jx2ZjVPQm5zVUnAU8q093rvJ53Ttio+bJjkZGIX9MBK8DY+a8f6OsTo7CvzkZxrzaRt5uHLN8Z
avbJUKlPogOmWw9oVWMdCuT6kFm9d449U+D3YENK3dU8LOl0a4mWcTD013JVE9YZWnuvZB2MbCvQ
EqWkBCac3RhhUjWw5B6KMibAODUaunpJH1q53cD3S1uy9Kww6dREUrw0OPmmKro5NwPHsA6jYm0G
lPY0Q0Is99QIAWBkJR0Mrfjm4joJtbzH8iJG+Vl3jpE6Yx3p2uxh/GaYeLP70kkeI+Or1uGpnzKt
hS1jPjujbI8dC+lmSuZ9RL2LiZ0BDjmY+QvQ5274v5SdyXLjyJZtf+VZzXENfTOoCQlS7EVJoXYC
Cyki4egBd/RfXwvMfO9mxq26+WoiM4akEBvA3c85e68d15/Z3Btnfzke9zmt2ID+y7IembMHs57a
//d3VOsG5gKLqP92pMB8PODI8QPAYozO65EEsNsL8fNc3HFz3htur95FO9JPDUy5YWeKQ2DxxoGQ
ABovDA2OjUbjLQHq9NRw/XP5VfUB+kK513gnUb7L6tJqebMl9NqmU6ftR7x4x8LLcYzk0kUeM1Ae
Ro75m1MW47kp/eFcYYPYzkXfAQuzu10WdxY8cOsuBzB2r7FWPGq1PGe0GoGgDycZLxU+5f06lbq5
4zLi80nUa5Sp8Vuwj5Y1K7aNa4PDXfjRRXgsJjRk7hPT8w5TPD9ict7eDi8jVA4K9e5Iz98K9Vr0
BB1P8oElYR/FZneFnRLXlv5CywyYTccd5ORDtMpxUXxlw89ZkquQNLV+BfkAZCfQXrKa/Mg1YbvV
o5gwaRmA2Xe5Xn/EiwVV60dQFtjtetTnK1XM8+G24eOFuEuNRJyTTwt3x2VWPkcdT8uRgzfFodTp
zgRdneJo1MptTiv+EFicDOCyoU6NgLCO+jpyyPoUEf1/15jyrZEEi6drKC+AFzKjMU6YpX/kaBxR
3JKsmwhwVa3iuSz7hkUuw50n8m2OfzKXyuJDl+6aZIUqBAn+InE8Z9q5Soz6odXqbwVkOXgDA/HP
E6HodWbwRwYHn2rdQvRWbNb068SxtBO5WDzvbwfPKQ3UkQEKJwF4Q72rfai2vFT0lLF1c5mXIg5O
wXJ41OxU7ol3ZAKg1S+pPzN0Aby3T7J0p41T85XmbOtAx070+KPnqi7go4viUaso3iwm5pOVRW80
3+noYwa3euleNDU8lPSkCtr7x3kev8QQaPtkcX26uHDvWVU5b8RgAkRjOEf2Xblq5kLslGMv1F93
3id26z2kdUYzEZ1Xb732gWyxsWY/4oHxjMIis74dMYwgtp6dhj9GA+B666G2WrkPEkz/2lAG1MeG
BxqnDr0MfIypW/3Gi8rHIhhOGkEY26Ib7w1Mm07UxK+3pbltanomVlycmNsvdA+1aKc3jemps2bW
MC4wAcp+TO7txh6v4wghB80i4TKptzKt3D4zT+jpi6d6mE5GheEyPdyeWe3E9kswqKd4iK8xTc1j
kuId9bON3eEdvR2VsgDvlR3E53ZrL9eK/cHs7TSqGfo73B8Dl+sxCxiGzF5dX4s+O+SuVVyHjLlX
Kwjbbuz8Ds3heG0TUHvKYfJSNI0Dr1xP2EjrO9rK52Juf2TuvGhsKIWGCriOBvO2LEhTqRJKV1Ue
qfSsba5xXZJLQlpXl62G6NhlEuq7TXffGfSZKeCkrWwD6taci3rnDy+uju1/BXF0U3Wq2g55gNzc
I4geWFw8gQ4y5Ol2ePeYy29Hn5D5IUYjM82hGRVHqYRFVah+g3Nl7jrbe0xs2ewbbK2hnTg94mB4
qJGMjp6pb4ak87cGTUGyONWz0mhnsHwwBl3uNc2oRMiUMqLd4MZ3tzM8QzydDkrdzafJbbG/p4Jc
FS3fuL3hvFjUy+FYtHLXOR90c5znaplNyIy+GpSWZt9TDN3lwKz2Poe9zo/HfVAA2rP1xgYjwU2g
sv6Jat/aG83wYBPiqeVB/T44lPE9NsehwZOWgFfasNeLHcz1mlyIt9sRV7Q0ZPvpYtV9s75Nvm+L
VjUQR1iuuWxQqfwRlva/0ovsNo+bX5Uef5GDvJK/Xv/8kXz/tz91ftp++/UHlufxVUE9TWLRolP5
43mF39vvf3mAwyZppwdU49PjT9Xl7f+VTSw/+f/7zf/z8/a/fJvqn//5H19VV7bL/xYnVfln8ccS
tPA/C0Y2X933H5X89Rf+UIt4zj/Y7R3sLZ6BKg4a2P9TiwTmP3QXvweofjJyTX9x6ZSVbMV//ofx
D/7F9xBJ0v80jUXE+odcRLP/gdYAJQm/oC8EcM/63whGvEXA9ifBCCqVAG63Cy8DVThWhF8kn1Gs
t7WvqWBDI+BJFqV75FU4v38ZsUbJ1T8f//PbdeDKnTHbZEokCS3S0nRRPGTdI4OIfjNWgXahpMA+
m3AhuvUCWgpEtXdkb57SnDBVjjzevUJfsJnjjtVNck8x6K1fc79h8uVq03dT866DzKrfJD5dT9C9
BkD1OeXleyGcMZSytldt6hdXugfFlQC1LTE85ErN45sAsrvTe1NevExUdkje7l0kgOL/8W9KXvrR
7MBN4KWeW/HHIy/jGwVxlMe2Zmp8+9Uu8nZR1GLRXE5Q0p8YmOeT7p4lvujbo9s3xCSqS+BW3rmo
OB7wo73v/41y+1dhqgHwm/eeSQ2iY66nX9P14KsLTkOTtbkVSxkqAM/WwLg0oqOJtcwph9TaDfa0
8QBfbEQf0/ywpnTHRjed4rr9VgDNXBXZaB/dSIybrOjsVabPCbA/dTErZCmaQTUaGyX26jw3kT02
7Kh12rE0Z8EKEAAO/uDvPH/WL/oZXtli9vNc3D3I6zH//VWQKNzRMOrKNRCYOCABZbYhbMfhygnw
xzDcCPGAiC2nsmBbKnKc8sqjfNEt7bVPvTu3qo6wlzKAB81P5UM2aVQeb9uM4xyClekOlF+1G3TA
PL4b02QK0jfUGu03bsI7f/AXcoVi2qVGiLl6woSgYKo3hs0onSdLK2h11gq8Qmz9Jl2c0H9aLf4b
tdNNQ/qnW5CQP3wFLsJ/pGMWGFaWgT8r1u247B1vkXCokV6fDeTgVliT9nKCKjXs3EZ3qMjFx636
Hj6C2zOmj6vcrEGA4kEmGSK6iUSn14Af96M5eGshnQe/Ai9kdKPNwGytG5oOMu5Sxn0dNh58vllm
ak/LaVp6sBJ59fQEJOjvgtBusTR/en2B47osZq6pm+BYl69/fX2eGubOb2N3M6bl1fWHJQTMsM6m
VRGt1YGmYqDYEFuyweIWhJ4oX+WcJZeh91uK3vaDLrtz9CL/0SG17U7DtxVG3RSsNX1meYpRIIwp
Azm/dHkj7KR+zfjUJDKdWdX6OnU4BnhWV1wwe/1whh++0M2DVxN3m4zFtfCqYRW4EeVPbm07oY/X
YaRLmWROHrbQcDeN3bf0WxT0HzT4mLpvx+EaszVUMTuHYgLczh4eZ8bAnijG65wm3kkUEpUG8VWr
umcuzfV4D26Hm6+tvxibNfu56t5uh1kfwUIYJcxHEXzZQ928d+nws9WqvyGy3rJI/vo5eMgSCcYB
k25zw/1ynbVzIHuvncwNOrIKU19rJJugSjNwmTqznZ9VWjkrv+iHL3ciNCf5PgqYZqOTvrc6PWin
nNALWOik3Fg9+IOuhWbQZEwZOd925YuZlxV0sIrWKAi7h6Kbzn6+VP8G2UxegqPJaQp5z0Bwhy8M
SJVTWVuUbPWWuMhg38b+2ujr8zi22aHOx2k/F6S0+RPJfD5SGJsOMqTUQkPyj5KoDILxWmVxcHer
lG83N8qNVV5aA4PN6dWvB+eYDxrR1ellNER7NHwhkZcRGkIL6mLFORCNVhLVPKMJm0zzABNrOKIi
N4DcsLjrfNao7Q6qc99ie5anoE2XTC/410BZ9VPkLgA5a3y1JndcT1pnYBU2AdcZWv437r1fDbvc
Q0uypokrGlh08C9L/5DEOYpOx9ho/v28DAD61JnCWOT6FleECW4yAPo4Q2BICzIXcphiR68G56Y8
2Lt/t2Bx/PjzoWF5NqxVy5SPTLZ/tQ9X2UB1EYEPqZeqIaUO2Cv4nvf21MBJlI2x7sAJOYVmXfME
TJPg4P0pxiJYYZnOHqeObLy4aPq9oD6pRSof2gRmoPAAzSUM/J2mtomTo9vhFfnR1jFgDGnO6EfL
jzS6AYh2aXD0GmZGRZDW0Dn6+Dy2d7PlV8fOv6iSrqNWRfpnRimwGDaMULLeMElc3xqjty+W2wkm
61wmooqilT2DuC1NP70bBjfYB8FAXFZNkoTmoL0juFLSrtV3cd3JbYyT4yR6qKcoG7hHeBSPD25k
owfXEGB0VqJTPaBlkRCxoTiNT5WTtXetWCszuuqRzuZmiKc8q5JNpQ17hrSGvmYqbO3Sydl7neGG
s0Wa1VpOtIktNW8mLdCe4hQxh9dAKTFbx7vv56+YmjtUlPf3iQKXbNrti9VbLhnC3DSTXow7CHjt
2ww0RSuBjtnWUpQn8Qe82jsNf/s+ouVZ+XPwNDf8CmKX6gP6lsXEbdUiHrqXNQSKbskAbKy+vMJ+
fE/cZO7gJyCITCdLngxv4NKU0atdJECN2FGraTokMD0fJh7u7CbbqgY+SmpiL+9YP/q005iTjBRk
hdmvgrkbd7XG2G625F3jyGjbQeF9LZ9KL3n0cx/0klNlG0J3u33sdG/LRLssy/bMyStfxcAcP42U
wrLNSvMatIg7xZCstcJb5J6xuqcLxHHNvy+cuOSsCzHYnq5xZAQbQzQzWj5gddbshFMhiUfjskGx
Vi+S2pDgSu1SCPe1sOzyaCEgZN7XLhy6CNxb17fHbm5ZU2g17LWm9zasJ3RXYpZGLQ04jtEpJEbN
2rU0imR97/rTAUmz81TW5ESm5O7FJbItGiqoA7VJC4O0ZVAgQJtEWf+tiqf+EtEH2Po2YlRZeutS
HznKqhTQlq+fzMQhHWe5EaeqeHAXGU5Edt0hu63ySi+6A8FG7/ay+6RppJ2KWu40O1brRLrlfszb
5JGdF7ATyjbuWbGfawA1sQrExrWZvPt68zOWtrfrm3k45M91O1jbPrDSJ1EaR80rxbHaNrRZN78/
i77dMHHqkV8RDCnihDMN+oLHEo5F7KOl0DRhPZfmRKDp4IOtqSv7CB7Kq98bBbvO7BZKDO27NOLK
zrsJgM4w2ycjdfR1447uHxtDAshNDaa20uuEKyBK/Y1OH/+uzA+opgK0JAsod1tM6bgBfFLeR6Fv
D/lLvbJMwcXOYs79kSKHQx2AgiVI0C8ZNCFyQyHdjNJ8V7enwsqMqwPmDhFTriG/1qpzpCRbR3Uv
wFPf46qHlkLeFRhEm0ML0/62ggZu9lDH6qzQ1wP76L6rIJxpWvuFFIc+kik+KqKazsosv2cFOkXP
A4aZ5vQ35swkLa8BfHZbm0YDKQ7Wk36dV0ghZofNdOizJzlrv82aB9DGTCfUZEx8xWzf12wkR93p
vTsk/u4icnHH7a066ctiYjKs0y6fs/Tu3+8JvvUvWwLT2iUaE9W+bpvBL4cLzhv5jNTD2rT50K8r
tI0H309PalyqhniRJSYORy4bMfTEDnEVPRJSysEyVIwUNvRqTDSvWJ+K1JH7VKbJU0+/ehPvBtkE
d9hhH3QBsm9OK3v7+2rZt/4+UUptcJYG4RQYdlhaebzhU38mXYJ5DHCHsKZMXc8c+S9witbK6pNT
sgDr/KxyTn6eEcFuvkcLj93vzGTtetO1t9P8BTF8ukqWbuPty5TQCO29Y397Nq4teEqBfhqApMVG
cI4rVR+8pjglZXcpzbTmnnOYTfrZjnksIwmlm2zNaKxUPGYrJIO8I8v5Zoz6IdrW8yQOZhInHIha
xsNZu8qdSDLEsKejwAocodffZy1Kf6Nt+VW3mVFwAm+yXfEUGd9bI3gMZi15kunc/M3h45Yo9teD
Ix0MFLzY+kyMT78a+6CWtnk5EoJ9m+j5ncclmLfoxpaDCNYIsGrVtqu74Ru6C+C0skjorlswiGID
sYtXNYeEiYggXfIbJOKP1BgOPbEX90EN3H9W2mdkjuLQxOCPIGXcR/CZaC4LdN5IAlNjZpAv7Hzr
0uY/NA08KtkjjkcHDfDNTdW90jsNFf6UHs36PecCPNppagCdMsIIOZGJ3Cw0rSY+Buaw6uBsvKUS
KNm/vwUMfbnG//k+EYBLbWyC8TBNA/soThy+/yfrMa7uYfD0gBOyHcitFnfybKa7iOLi9k5llK/M
xdWI0NDBr2gM7b5Xw6dt5ONRGe+0ncWlJCroVLTTu2ySF2Wm7sFIWTnmCmk+WFjnaECgLobyoZrj
/e34VeliumLK2Y9kP63trBiPdp9O1wCkJkVRsusTr107TuMdZY7EK2+dlRwi2JFizC/xmNO6RUcs
ABxWFiTALlWbBNvTucous44iNkrmedtMDMOhpx0L33mO3O5cThziMr0ROwOHLjLVoLlr7YgawbHL
9ai4nauJfGfVaPjLg/xLjRDyKnRJnBydhzIdiBsvxt+P7/68pXKpj+1kf3pkdowLbyNL3MuEVmBd
ICyDR67YCJYxYzmeDJ8IPm224jN6tplz7qUZwLlaOTqvVpGTgGpWrhxkUHvOgvHKzAtj1dax8WhV
8q2FNZ+OKBFKFsuNluUA5cuiCFPUDpsGqP4W5aZ+xqsfsheUV+yRf+cZ+iWi53atcCmYFP6WZQZ4
S/96rRRJafvJaJobhtLjYS5x5MAUBkOO+Fxq8SaziuEb9uh0u3DMNHOgYstsvlcVHwGDuHVeD9Hh
tmTFyH77JvMZKSUn9nXjIgMrW5GSjAwTE+bOdBU5lLoGldtjfARExTrg0c3/pi7w/9rF4TWhetO5
xReqjE1DZ/n+n67/pOpNBotpFC7uFrlxdTP9zJhgdknT7afMbfd4n7ED5e+3s7mZkTnjDMOn4cfz
TtY0sMYyqwBmzh+GbKcr/hVzn4ruqar8rS6n9jFRU0L6AZjnoimvTtxuJSTebU5I9HbCtsGwOLMv
ynQFtNF+XCc+6lhp//Tdyn8a8ulx0POzGjuWDC03Nza48k1KbuhlctZqeiuWTzsXVscBHm2nLQjc
6KDQ387rIzT23xuOpV6dbwXnVBrGtwSSP3LaJSmdV2ZkDJUi80UUGvkKmV0Sh1YdSykIW3rxndY7
1XNah+i2vdJ5cqdi5w7QPQfGT3dtmnsHL3mtWUZCvbXd41AHGfOoPjsxSw52SRf0GbNn7342opM5
FPwEQYEILPDyVhlK9cE73OZbUeE///vlDR/bv6xvbJowFdwlzAdk0q2L96fPF4HtPONGivGO2yvV
sVnFZbOv20NpaNAf3WklaWmj4WKTLzODkA1LP4jO/IFsDWuKDioSWWnNSG24WAY8UQMZwSA952Jz
gDPtsO8Cdxdrbkd6RcZYJViO6dwNIXVoAmIykit9hkvESyVXzCbE3sm9DZ/Vz3ka4OwbtQnSubgf
iT1ZtYl5oh2/5LE7w5lR3GaOsjsjVcPFsclc96d53IxSXpvxe11Uh6TFOYYsL94UTrmbpOWsB9F9
anp9l8ayOlhl8mwXmyGCZG0Ha8NEedpNG3rB5UPfObu6okVUJ/5P2h9QyxRE6yKNVqn/7LOmbHpS
01YMkt8zJ1J3zGz1MTY2k9V0dFA83j69blcCof9m0HBmGFzfbYR3i/Nbd+3MtFz1YIm2Befc9RDU
yDr8lCXfYcTea0PISh3vFc1Ftl8bl3+EXFLCs2/09IfNtRS6uCQEKsvQyE3s+Qgi7oyKUZKRaqGe
t4yPBIP0cqaLPDFI9J1oiy/KxDZEWHybUGoiDjNQtcJmvKukQhZoGT0lDvjFMikI9aMdt6JqYLq8
fJEz9xSBnqsZIxucSlDJlsPOx1m9MrsOplQ/h3m0Qs37kbn16xDhmzOq8Yc15odBmfMOhrPnzdmJ
gnNNaddtq8E8p3RxwHqD6nTjaG9N1YGwVm9vsYASnm5sbI23IDbSfYJ9JpykBMTewOwcBbqXKm1X
5vjMDkE0JS7IrUMzdEWqwsdsA0Ojh6nCeJdrfrCb8HCtRa09QQf3T1J3KqSVnBb93LGBxONc4j5D
ZkGONGajoV4D5Uu3LAgPRG4iHrVdl/8Pz21WbijridFAsrfSDD5f2wRP7tnlPrKajWvWsLIR+IWl
frHs3wZtwMHSFp8Q9ZODFHcyGfxVETevNjXRIZ+dFxQl3d5ywfVmo3dOxSdL/hRKAn7WufZZ+oWi
+DChiAHBPfqNd0K/yygGuMG6JhBlRZv2MDX9ufIJDo3gMDJiNK4umk/eWDnjfcIglk7+PquRDmhj
ckjq4QkNd3u+fVGT7MLMwiQ3cNv3qPh1I+pB1athXzHZnmYNERb6MY10r5ahEZopQMJYOTcMXeyV
NS3tterUS5r0tT9rYUNfRDaTWiNH2PtNO4ZGkRyJqDF3KGvLndLSs9X23/12xjxK06Grc3JxnGEB
ySafaH+/50RZrBKSqKnryLTROWrFfVXuesd9Ipk5mlmTBme4ctdEdALE0aKyyA2AybwumuUitJWz
sazZYNITMYOwicbz8FPaiUAAy+dt0x9Y5WbBLVPIi9/g3ht7FpyM52zqPm5fEbXoP4NmnSCRPXP3
pBvLwRCIKlpPUYMlWHZ8LzrEOvE0HgnopcXfVRytVhr9aS0qPzAYfpQJLTJWeyMZxnVtkTYSp2aN
upMFls4qE3nls4uo/hQhXK3pdK9dzHGPiYy3OH0REGVcnRz6wkAjMzeyZjJjEB6DFCaJwJwk1oas
ORKekEFNjrQnej9fzCjp/cgC0PSMrMIyNoU5XnXsHyTYqAyfDmFKBx1y8cFOYiMkxb3ZNgDShTAB
66Lps3UcK4YP5N/qfAI9eA8n8pKo3DgGN+rMmZ0yJtPenTkmLyE7xBwIT71JSaQpaDYDT9MecbZW
y7wCNhtqXxUmalvZXv/D67Gcen57tPwxenBr/C4Ox10+4mtu9WpN4HO00p3kPq8SBIFW/Y2LZV4j
2GpCxxmLR7yzeqVRenEmQCyPQDtIH4JkNk+1jXpGERZGI0zfIe9hwg6cf/ZkKHIW5UqaPYq1ad02
0xoY1Xjq0W9ynbmXqPGSh6pkeUcjLcOe7Aa79C65lzLl9/zk5LiczUXRPsRTfIgCTZ1vj6YcNZwP
0R/obJIcfMdMzyVM4dVIcgdys2Da9zFLe+3mW5nwgmbXHh40VwwPQYX4FPV3l9U25YWNHZ5la6Ps
aA69sho2IviOtlG7x1FWofl2XsaCnaejV3GxDeRVtE+7wqRbTELSNdcR+QVGfQ9YlCtZi8JALGTi
tp4f/BraLDSSdNOGDbLY0ChHSbmuh42Tlg/D2syRUcdC1Bhl36I8rVFCxuimY6U/CDHNNAGD/e0R
iPp+1atuyWJNGgSBLpXZTGJ4HbmAu2eTo6ne4SYfGWTNU0Qdvjzss4xLd6qJ2FlY9sTleeEckM0w
4JwJnHHVF67xUAup7czaHVZQ97vxXGKFXPWz971M4WGPue9fjQAoQClyTol2jQxapA2Wnn0lpf4Z
I8uqudBpAKuLlfbybBBUtNPdAD1T19iPDqZlopqm6mI3oLQbfj6wN7ooogeyobhSMm4rTYntkNr9
fUHNu9WT+BnJt7mFidXQMBu/C6L2fhS1OsLi/XLS3rsalIJhRSBoStl1FNGIBiWlXYRgq92Ybje9
Wkl/HSZD/2HH7UPno9qVgSB6uGDPcdX8w3SgWb+ZKOAuk1ZdxgSXN6kXDRsC9qom4Q8OGnrFnv7T
jJ1pRfHzI5UldncD+S5/kXAPOFobv8Q6XDlqPGOmlIRgIW4S81Uv0volNkCiZgaHkEIGw1aP+jPn
GVhocXTQmKtsNTG367xN6TarhCN3qcuNwTQ2NAdrU7hZ+WFY2RwOIqrxQFKoF4ErlrKQRDG1xwVm
h2aT14e6WBNWtXFixYwuVzQO4Pl9w0mS33VeYu6Z/m5MlfFsUxeiXM6emtgGhpSutB6RIc6RnX4Z
mT7hXlNEEXmqZvOsS56lcrnsI0xZ8mFUPFG67sMRt7hNV4oAs6VIjeKPzmu/UBb9sMdWnS3TlSc9
8pZ6cg6uvirerJ40E0RmEyODF7urf2qlME8El+Hn9fUoTO2fOdXKpurtr6p1z2T37LOeVCTPTVdl
0QQbrSMmW6MkGWX5DdLa0vRl7ly1TyNS+ZUTPKcmYTQsnxj9SAbIo3qb1566Tq0pDswwskWtKN9E
6hN8zYdG3p47X6uxIMQ+80F34xWcXFx2jSizqxmz10VV/x1b9AA9P+nobZLuVpvpfG3jIbm62OBp
aO+zjODA21/qVNFeY7D/WD9ZXQkEzJXBLzv6vBVt6V8HLt5Vthj0qEnJhuim6Ehf+IIVorskaRFO
YzxdhA2pOwks4oRUQm6SQpnfWGQR0Y+mjq3IzQ2yU+yugK+jcNTIbGnpvnrHebyb+NC+2KvPMe7H
cpi3o21Maw7+m9lhm84Xr2OWfoxN8TKYHFqwKWM/CuJ5FYhrFrAU1Wj9nDm7N73hUoeyLomP6Xyb
qVT10NZN2JccCqZ8N2utu/atN4jtT2Tx4m7unhIWD6rkxwwhGXLiyd5adflWIIMYy/5+Lny5RkdH
7h9fWYj8NTNRIh8n4R+k/SJq/Jn2ckRMfMZNk3jvqzrascFhkLK8fRFopA3kD/n0o3dosPd+ee8r
GttefPGsttx0Os1EmWTrllTtTlcFuw4BKG4GXWFKf5v0BrBddYg8/7Vpiw+V0v+k8uXGddCmt0c3
rp4H9OiHJoBmobfqmuccGczsOrFJr8w2+nI80gmA2rKuGevKI9OHK5ybwtPr5YgAFYOqZcYaqEGs
3ZAbrWhhPxRY6SyBoVRF7rkdsKD6KFkXrWlklxxgcIiTx3DECvZhCPUyMnwnbKO8lIH5ic7nfaAN
JgihADtorkpbntKRTVjLgrWTyGPj8r7EIirWVbAO+nGnkcNRG95ZSdqlweT9rAKmO2PNQEz3fpY1
C/tQ7pXjlWFraK9+S6iAnHBzCLpsrJOktrUEgAidWqcwMDHa+Q431tV1uxOLfOgpbgk3GMUq9rsr
KMK9E0W/5cI4zdjB9TIn7sDCkqkSjMIOOid3fF2A7cpebkOlmCUw0ceOQHc/gJQAqLghqaIeN1bq
hQNt4u1Q6lda5fGqSYPvUzAS4WO/F32jVn1a7ieqomgwvgbbM0NNBxTQ9Hd+6T2gPtn5RYTTOHlP
7exHWiVvpf8UJBOIiIFDGEJhWMVV/uE52VrZFpAAXXJTe19T1++sAQWxW+bky8XZfd4ZT00EcsUv
nY2jf8VVgkhVVy9LdgP7+9qY3DeClqK1qfktnhfznLgzqoqOfnmpyGHiIN8ajMZ5h+wAJaMXhbPd
PeLnrcPCYPYvqh6wXALh3jRfS9UkBxa1fIuUli5wRHyYnyJQ9DNr3dIzRfK4T1JqDgYlH2VD8Yi8
8dF1JQ5PI352A7vZKhVzI7nzwVO0P/I8LtgVJBEcifGTcL/2LjNSxMXPnQGguzPeu2J+5DT2mxya
J2vWNYZOdA+16XNKiWmMa+6fAHbXCk3nd9BIVBzoqaOLbrhl6I3WsPLIpCyq/JnMKDyqql5chOyF
FowMA80lAVSr3hTDqqgt6mfDOZut/jW1He2rrHq2cHKvzSo7ODidvJwrM4I9I9vsgiNIXxXOFO3d
8gt+g41KIP7IxkV0axwZqfm7Wejc4i1yptiKP0YSajiP7DKZf5KtI3RmIkO7nUV1zHUvJruo/tKK
kqJSvjVdhcSWfLjI09/GStv3GnsI8PCr2QUUAb1xiKrlVh3vBHd8ZLfvdR6zJYY9a/LexaCgkXN7
h/uGvdovN34Go4fPG+CLVbN0GC9B1W+mdiFQLJkYTW4husXs3SWERfE0GOJ7I2qqH0HuNNvA1T+w
wjcNrJWWF4FA2/2CxEl4KKAS2Q7APy2mPxa/wzz42yzco4KtGcZ9Jzhu9Wx4sfsMgJUNDT29Pxd3
ViMR+bkspYod5y4Q76LXPyufZrmqoTmY2dugRjJlODzFqRGt+TS3NFR/oDlSId1z4OZUVU3EuTcW
5U7mrP40cvb01WZm2n0ZDuZ0DpyOmhmb1JChiJJgCwui7kLdQG2W0Hzo9X7tmuicOXMQHR2fspyj
W0U5wB7PYN5XK2OSDIhs21wV5XhQUoICmIN4K1P8vk6xH7sthzH3JPM3pk/Vc2ZY2kqp9ucQmIRq
OnRjs8wUl0wwm0tp30+zDd4nDpART41OAVfPj9JqXpkXkQtETsPKY+nYpQZzmSUWK6ZrFQ6DehYx
PZw4ZuUWuDyFyztIBxooKZq+fmqrjRZn7c6RHZYK13vSWppYQyK3ut0S+WiJu0R5NebSibqeEw5a
Y63bYy3cz3n30NHluccTwceUUXR10X5SQcTEK/vUpX2YJPSdKQUDntgpsqCgJ7eo3REAviwDcpsG
4luWWD/MEm8tujiGNoOFZz4FbjdiUsw63nQaAqmBIRYRx65KrKcAhMdd1UbRuiEHeFUwJERwVW+H
zDhY0ti7infQFuNeFPprO3jszd0YrOFRMeJemrMSN7rUdG+Dvr49EtrleO0uTthbYyaW7IVauRLf
Jye36YQM1tor5h+pSROjUqa99tpTAqGD/nxkrepaxqEoXST6iJn+i70zW24cWbvrq/gFcALzcEuC
s0hqoMYbREkqITEkZiABPP2/oD7Hv8Nh+wl8o+iurlKrSDDzG/Zee4mz48AnrReC7uLmQEze9/NB
A3CK94uZVDV191PQ9zvQjiTPNM3fMY31ExnNdEFz7q2HbFGdpc1a0K+tO4gLRVUt+YdbF/j+Os27
PVsXOgYuZz+1Hzs2/ozywVPZYNyw6oSiabhReHKp/BZ6iP0ILKPfi8/MbNNLaUcQrKzE2JSNDzpk
Gg5ji1cSyPu86b1PcyitJzlXGz0ggqUy3b8OUJ5mcLcY8vkZreqU9dneVKSttA5pLpJOdivH6JnP
nT27p7zOz5FIilAz/G3Te+eygOfajtcRU4AEhlsXHCuu33c0OuQZCeFdgKkxysjR4dfuW2vx6azL
8VackO/OdKFMV1EtlVtUoaE1MSvsXBYJgMzWor7LC3EeA+cNEtxX0sxuaApt4e6wDE3s4I1R19HO
kr+Wl7+Sbf8ULeufThhgXJm/jS22jMgOfsbYExvMTbgSPnM7Bh81cwJoxKH5RraateFvk6KXiJ6i
hoC2UrRAneyqZ0vR8tzN3I3ElLdJ+dBgEltkJrucde66JG86N91qw3H1it7/2Bb+DoHDay+qZC21
6kMrvcdemx5ynW8fc90hhkPZGCVPHq6tyJ7I45z0tzSe+bSSzeOMsJAABahS3JlkPSNFdb5ileO+
Z1XHHGucxo+x9N6gDp0zjX6IyDiKcfNv2an0oI/DZXQHOzSwMY+NBLk7xm/EkSv6pej8CIz6Houi
aPMV/kE8yQUeeVfc9wzjc/2rbotiy8EK8zQipop+nHuyxYY0wMItjPJBgxnAoswdyF8jqlAhjDYm
XYQchxFeHWgIXgUKhXDvvanPH76Jq2eKOBYZAWqxwx5gJh5yCXK2R4aoC1dgRUD5QIV4C7L6Bg2O
AlMvU9Se+bCGIzJT60zsUzdgWcWG93TSu2nbWpSJXV02u+l5oN25oiWftuMMezzIubldWZlbEqp3
7J2tfd7Caxgl5+SEv3I3GDHMor6GLijLdQnTjMxvK7+0VhU6eJDuIrJ0gzr+tEuPKtN0l3gcVF6+
OKLLGGh0eDTNVDh7t1pNcd0dU197CfK/5exlGyXKdlv0kH3iSSyIdyhHenSsOrtlao/avXZ6XO01
522UxrdmpF3Qom6XRvw30fnuhjQOUpWCoA3l2Rr5VQs/4SYGeDolqMENGyTL7PEJt/W9A++NZ4Om
G8n3lCxBlk16XwfDXu98cc7U4rRpNzlZhxvgBvk2qCA71NJ/ieyBHb1Dkjk8PbFIwaL0HmmNANYN
/swGn7euZYaxqXFXrO64C+Dc4POzdGBzQIeLEJPspawbfce/XIUV8wZMX/OQ4qnEkcTJvk0R7a1m
vf/rILHnlkXQIauT3sjPxgBa6NZ8WoMh+Cq0sd8YdX2cSmdivEoWZ8LIuAuS/I4tQl2Np6J/QWHS
kcfaoSWObr0wTtbiokV/uExVjZpCVWcdJdkf2DFkusIv8GMyRkcJ11xncgdXVovQtJjrdNMrqW0n
EW31GMqfZ0X7QXUdnndmnIGujoR2tyEMEaJ6XdPdJcp5DGpVxpwYGz8+itG1vjXDe6xducGTjScI
J22JzX5raCZliNTPI/d0CA4Qi5Yep+tS4h00FLVW4xlvpAR7a6e3HdLlUQAyWXmIcPNe9GwA3zHh
E9Pkvp2LPrS8hzHw5r0bCySzMO+gDxE5T/wuer04CvvC+ZBIQTfc/bTBpn5G1LXFgdIgszZeeqeH
4EP3v6PV31GLMmlJEPeNs3cm3AkXMvVqWqGdJ4BjWjlaiREqMSswei3jeptgL8qcO87nrFFk9ZnZ
HXnC+sq/eUtCszNSMZlzsoy7vdec2dZKuvG1hntAF1vxbCIBsxRwm3LS+VQRLVP5LUv+sWUtxp4A
pbcAzofLmziaYavsJw+DFlUQN1AFmGSBDBxy5WKK6tp6DXb6Mcp1eecOqMW8DNRczk2sHmbcj/tp
sJ7ohb40zWjXeVsfyf1lD1bwdLsNBuyuQMs72XsgPwJ9SXvX6fHPKEDpWO7c7iev/+DbFHyII6oO
jvdnDanKJjLUsOsa4TyrPMXknjvmLveNXbyobaPJZrTBaHg3qexJRFNJR1/nB1nVl3Toug1oGYZC
lGcoxxPn4tqESpLLCFG6r6aPLk+fmvi9ptlYF671MtgxNremPc1Osy1k4F1MOIubyeDR4uNV9W39
afVtgJ86SVdNzJ9QFqbVzpp3v1tqSRGjW6W58TxiKXXh2WEyT11YGLm2kQnnKRlBrwa5N3lWv0uv
wlHhfKueaanoYuM1M/Rj35jU/e0sH3sjPUMrrK6ClQuqGm2dlMb8kOoGWWNYP0OS78zzICB4/eou
y2j3q84EAnDs5zlg0hz4Vz4An/+IGuj8WkbY49J4k3RZy049522HqTMZXvF/J+eCievKtIbnAu/j
Q1OzMcUu1x8128/fuIslf8FjneRY/2OvYEmBDuJge+PTVBn+TpeKRGCAjzsUBHINr1O/KzJibgQ/
0bqsNGPPkVUeM3/wTxApoTqDZAnnpq+5dMfgETEoSUQxfVfMQRPo8lbw4IDQ2watENd0LOUtL9U2
11s+qPZ8X0EV4nKF45prOBTVwkZ1y0UQ0erjo+TRy8qips8GHjhw6uM6Sj616n5sIvfUm7V9YuWG
lkycmfx4a5A/iKeXL5K96sMEAK9zbXudU69foqz5M2ZpvanH7KkeW3WkKWATUvXisTeH5gD6lklE
EjlMegv+WovqYGLVE3Gl/iM6EE9a8WlWI/bPIPMe6ll4Z4+D0mOLwYoI3l8XecXd7xfK8vIuttTE
oz09Wa3Wn2RTBNUKCptyZ+c6eGa5aazuHcnyn2YRWnTLF820i6u8t7jc1pahxwcRDA4SZS04xX7i
0vPW+Z0mB+bgPoVuzEi26t0RaCmLItkzSIBf2LaO9m3p2XPuspFOk7dEZ8o8dLlxHcGT7Jsg13du
pHB56SwYda8/MztlTdogoApqCr5UzT6dD+v1XmJpmuKoCWuDiMFIqWyd4bR8HFzuROniNYmtc+Ox
TrHRGkhPKy5QFWa0y/6fioz5oxVnrDjH3jyTyA43NjGodYBZXlLJoAobDDnjZGxd57R/Tdmi6bJr
L3NNkvOvdWGOGEj8eo/wYd8BVaoXF3698eBS7QvTYVSXjvLmiuxKQTXQtAk0wkh6dhM1ozNI9EBV
aaShHxA6ykQmublB+WHMxrJx1345dQEwJuND9XZ7Hfn7XpDE/FF5dDRaX1wM5bePTo7JqCvzV19n
LF5oSHQMB3AIWoRgi7AUgbNd0vt2hbFxvSy6OMjR19C5jE1Q9ck1gV/XDQmJwJr/rucsqp2MU5iP
814VxbmxFSIYpHabXwUNkUGE7hmyPA1O/DK383kjnIroXRu9ZeaazikA0Nl63vi1OO5cO2H55g2A
RoTVkYmE5gMo75NJZCj9CgBQR7Hx0GO2wE07IRrwh53qzad4VMZNn57sukzpUVR9gaZ1heYZ7FD8
WLQDh0Ro7gFlwMl2NHX24oo6ze7oPrVU3AyVvOeWKc+ebsW3ZPrbJoqMXscwrm6OpMW1HYqneiMz
XXsca/ASQZbbrxPb8ZUPrO1O1jPJWTnialnlT1XnUh2b3X0JBiea0+kBeR2b5MBgPeTzkBZ2+Mvf
yULWf9UDvJYBNge+hMFaDGGeAUIOSpCFFR1NKxdn3qeb1sAHx0vOacblC4In3tmFopYa02iDVHxm
zI5KfVZFiRWSVMm0MMiSdy30ft4wwBTs6b8tIaL97y8WE1glrfyjlbn86QMJ5dOYVor0E3YnjjBY
g8qH0mzrAzN376ycQmyKfBMVcfHPT886QPu36FykpnOIDdvAU5aoYzpM7pOfALE3KUrHgZJijSzd
gUbDkkE3iSRGGY8sKCofKiweGpGVbgyJ7tctn4ABWpkys17jgjYcEchuoLG4ue0Ub1Ld8daWBksi
mNT9r9XIQeTyWNjk4i762oUzCTL4pC0shkHUl75Oz8LjNM4a1owR6h7bGF45S/3HCYLTtmcgc6yW
Bf6I+LSMzGaXu9640ZP+rmBa/sBfeGSouO+9orrOejA98UIfzbwmUIsFzZlRdMagVsZnw4MYKQdk
+u53xLzkDxs2a8X/zj8whr1Edjbd6yqxTm3eXOFZDjYPkAmNqRwxHpoG8rMcWeTGn7ojDrr5TxUI
Z82wcqJGQwWspR5RBHHJyhOF37//yTxlTtpvk4Wt7OrSDVWlJ7fRW0DifYc/aLDFVjS2WOP7Vbeo
RXMfIFS7nzzVb122nmtOSf6YHyenYNCJH8BNMsAKBv/bw1a23CtbtkNuQbMxR4YQRqm4GLErrwxj
US/mw/TRGGj/Jzv+mUeck0rN5asOAQs8cRnmBT8s7LLhTkw8+tC43ZW1cBGaVolVU43Vm58UX2Ov
49frkXUpL/uu/fEwJc2Hz/V/SoNYXlXjfviTd+PKHW4t5tWwbqJvloHGXoGbuxi17oYl8sO87PSH
cUawXLGE/UyG9DBYL40w5z8qM6FI2jqbpAo4dye1u8FXXwNPIHRd46Y1aXyNcOoczarbtwMCtJJN
063ORXStnfjw+2+aPr393tJmFEzrX10/o04ggT3QGSsTAcND4r89to963G6Uj5YXC1VzqNlfn8HM
ygOS4nKDbihuQy7rbpWlfvlao5/dRVp9UdGyV2MW/zR4EWO1kirTkxX6I0NT4GBGLzi7qmuBgiz3
Qu32wS42VXudqleHs+nYqsp6rsGppv6Ucli04qAnen4H4ADqZclur0tVsa+r6lBMwd2vB+Mfa2MB
+5bVhN9gG4krIEN1/kLGwcYxmE2DcmuPtuPQ0eYS7DMjQc8sghcum23fAme2JzBbZnD1p8SmO6yc
sOvKcRfXGk5D2MG/pDg0CHL9ew7/fmnj9OJzVe1/62ijtpBKc1CQdYssNvXjnve5C/Z+pBjUyGS6
L5F/n0vHCTXH5RnNtX29+NgjqECIEoNqW+u+iQjP2VU8PDukqQyBGjLLkUEvLwsEKwSD61/nYD/Z
zxlj0TOEqWxr8+H9PYiz3AUs/XvYGk2wqiYNfXeZRGffTvelvWjaHGVdOASoZWTxJ64C79tHvmIW
IhUrrEAZ8L3nNCBiAcrp2hCYq5pSG0NHCeNgpRNYtLiRq99bOTByLxSdZS2X5aaRqnwCGW8zR98m
ruHf2cr6MNTo/Mn8qV45SY17pUmsV6AdtIAIg88WHtdnz/G3PpJx6qxuvNd63mqsRff6gKah0xdY
eDM9Ew/Th9KXVjiak/4yTWKDluglruS582S/jjQ8CzXPy8RKTsMur5B9VXIpPrqnsRPMQNk4iFm7
D2om2rNsn0s3+vQCZhq9bu+YFkHD6NqOCqwA3YqixEacaRVszrLhvnLYWCXdu26SUc9Lg0irNtp9
jAuYVBVt1TAVXsVdFSpXf1Bz8bEMEtkBX32r4d1NqcTLwv2qHS7cHnIJc95LoYnLOAlvy/yvAmyY
+Cs2Ui9OWVLOyHlX2LWHVT57suRX33fWIVAz0DO8MpX3N4gHuixg9auobh5mYfDCxP6LvSwr5VQc
sziRqOo/TJPI7CIQj77VviHGuwTgUNko+CQ3WNrALh8TRN1rD0HknLvcu7mIMSOpx8x3zXUAZTqc
9AiXLO2/3S49POykkTmwRgGMP6TYp4J/yPr6Wdezox+geZ4Mn6CG+JKrZjxW2RStsdUi67LJRhW1
TZTWoP7IAixhkXXYtuRn0jus3e+A7sy1sXRr3hXDSbL3JA+DVakfV4/oox3tnA3NnfLRUmOGIrhe
8pBmU/fkORoJ9amL127Ra1gzjTgNBR4KJGazbe/ieyXQecxJ9zD7M3jAmVVyKuqjNZKOrnfxsSuj
a6DHiFt5kjfx4L0SZoZiTVxRDX8XFLx3DB3BrkQNKbNF7e4CaIC2tpVowGhqCSYoivlTXETp7vKk
/oEQ6m+i/NpikQh7uBWskTc5xm9EOlvsFyArAqrmrij2jGDvBmkgBnf/Kuh5myzrT/Oy143SauVY
nrGm0H/2EriLmT29FVZwJzpHbjAVpwfhbwDL7+ec3IAEBi/1BCKxuNp56VDsHfzeadC/clax4OCE
9xnYhZGlhQrNIDMBLktVcyrpeQoWGpxANL/qsX6XqGj5JMaPad0czHqnt8GpdSRdgKXd+tx6n1hk
MLhJPyh9LPRAHxkexw3va1MvyhF5zVZGIV/00gRcZfJ6+171YlkcKEgj6yn44lT6tNuIAbV8Cxau
3MB2q12pXJ3KCiIYzBGI9kyKeiYPTTTsGRINOx3EUmMMOxd+5Eh/DctJhX6zRxNoM1hejzb/Z8Yn
G98rfgy9e0ny6OQE1YDG2Yge2Sc6HpNAR+Q/2mRgo43NrzhQn5NxD6VYhBYKT9Y8dYgSujmxdUHA
45t7E3cKag9Y6xo0G6NIn4bSXrMs+2Lm/Ql78XmABw8LSORHXau24OOFRa3KsiWliu7v8crtgVBv
W4qPTgCMj5OznlcvrO33ZoNyoIA3JtFfljjLS6DDLArxZubF1+DfjdjwM89HXJ5yp3YirKfhadZJ
G4l844ch5Z03Eu7WQEvDZVt+E57H6017VlhoB5i+KRoH5P7gyaeEft7rTjm2aRQT9VXLWRzX5Nm5
ARhYjdYvKLtT1dovHHL34HrQm7Is9avCXDkNcr+gG16EJpAdegsEO7gN6IghOKcbE9agKuubkSOt
b4qz5TbRPjKQxks5H52ov4/taF/71sp1wOaV+5hVq6xY3qj8ozaz5yIDdK23K690XnRVfGjqAcrC
oUOHjhFuZT31unuXlzHBLsYbsNqcHS0gUWb5jyXYrJXppt7KL6txNerOrVMsuUqq8XrSkY8kwcMs
4QF4SXmKLMkYcmj+9A7qLgjgbYQ8zkJeTfiRCcZVPbFi+aQjewYPwAmXtCffGaqN3472sdVrchu+
S1YS/p+s6f/a3gfhkerOnvnsWaJjr31QigV6V/aICOTyn2Ie0P6vKzHa6lAc2ARnd7M2jmsf7JP2
KuL06FlsMoOI6WYrvBdHGzGfBcM9ayEQWnO45Bew9elCZ9nwOrrYprlAMEHYXwXMnCluuaP/W01M
W9GOza+8B6tRa979SGN6vhzpml5iFW/Q2KRz+Teg1ESDKJcVWb2zO6D2I+kzpjb3a2UKJt0mQ3vT
iBKm8bsYGcEx7WhWPZN0XoM7dsi3ZjN/J679HblL38jdO3iuwT3u34k+YMo4UkoPySJRCFZ9CeNq
rB9ifSkGDDjzAMxqrBhwAiu3P6h8KaT9DF129Jee+slLk08sAz+Q10KUBNjCdDbedUPkRpkG22Xd
OAsTQTlZ6G32oVBrNLyH+GCDIH22NX7wqCueoSGgBst5X0xX//YSnrrK7k9kRbC1m/nM2cAb7WXY
6JuHPo2ZfpREfxaB89Iu7bJuDcyeQme0AXGaJ3gvq/7HM9CIzOz9BsfwQwwjSEzqQzvU+qau7Pd+
1t4aH1xuVXdX3ozs8qQJ0eKB5Yx2KuOhG2PsFujvsmlTIpnzPb3gPG7ai7KcZtX3mVjn7j1bEn/j
Gi028WWi5+ZkxrWFZh67+DVxS8hc0Go4absdYIj+GEn+WILaMWTKeXFzpGMN05+oseuzv3wxm+QB
e8mlISJlo/c9vonG7b94yebM2WbCWanU2LUGEZKp8q+AGEM+0kBGR1506HfoxTyHnT+6/DVqqsTs
FU9IxoTHegmmWG5940/qCCZKEFvmQLuvFIRadAKIn/t1pbhJ0C2tIA6g4Zfs/hs5qRBLMQW30r/S
Oeigq3jBQWclnOnqPtNL4K2edoMy8zCypgNOnexdSt2gq9WKqfy8NlvzRSt1mxxn9ZzR1WylRGlr
sJ3pqjeyPJABYw/gGnU5vBs3YOWdHaTroh6cU0oRaW5aLSE43WUXFTNoWReNug9UeUPQekUNKDkI
13k28xGf1yL9T877/+eVff3feGUexq3/B68s/x9Pf/Lhf2eWLX/oPwl33r/cQMfrDsWX6SZ0pv9m
lun/gs5kgSkK+AL9A4/rf5hl9r/sxQEYWAYbP75i/2tLLLngzKx/LRBJg2BZ37BN4tH+A2v7Nx/p
nzzC+G/5f+AlGeZvhu9/G20X7zbDMaJZ+aa64/v+wif5X4xonj2PkzWDokqH6NbZ+WcpCA5oX33N
vZTST9aTw3bd98xLN0aHIbIvcmDhRgtuoNvkzknzhXaeE9EhkTyN1oYmOdi1YJNYFuurXvsV6aH9
z0W8LfhE7LxGTCuhMoyXDfP1hrHuOkj6o3I9qBaJSXgKAgTwgSs3HTkRnW/HYDiqs64ZOSzxcQQ3
ZlDvhfs921gZ2mbRKA/ebfkrIEX+KgwX0WixlnGC7paKn853FVV8MTKPWB2rxZ1j/VT9pQFVQVjM
738z6/h5VN4hiSprVUYM9pHMb3tHBeuOXbUHESykfN9IoBQIuJDFxAXfKa2McCgpi/LgxsSSQBWL
ZUTX8DOq/mi62Z/lxxo7JAmZ4Rzm2b/lQ73MMQgsExN2K1zVZfaJN3teoRsFjxZX3wRLfWC5xajc
g0Q3YnRjWTutrFhtWI5j5UuyT9EXv6qbVRsY7XJfxiyVP9D/sbryxKesOv7WYBVQQ94kL36js+Mr
nfkrwvZbjcO6D4AxhZ3d3NgVv7qKNouJE8NrmX5oif3z+yt1kHxp5Xu9YNZLS3+reVZkPDzGs4n1
KSp3vbQPDXffmoi+yzQUS+V4cXrPgkwHv7ZLcSo0rOr8xdWoEKi4Qn+TpF3t7eCRG+wyetZA2goB
L5gFsExB+8Q4T0sdfU8wNuK2yDa6Dgy9/OIBnjmL7RuZuG8YVw+4kTtQHOoZSqu/btJ3xivjWrYG
1hnqZQ8KK55Q2JkAi5h8RiFuJwT9wfgY50pfbzszx4DEa7ci7AY9xd6ofW1nWOpgsZ08ZFF+KIi6
OUVeiQ66InujrKm0Joz5l0nygkWaTUrSyUyaCO2j0XCtxY+ASnBIzUyqyvYYsHNY6W31mS/PfQbh
a6US29+WZQ9aJnt00xQWQjqFMqBBnwFm0+yi/RJtKli2I40GzcQuId4mafWjo1JbUVw2GzqE98Fp
sY0ExntuGMWGYhXUR05rA97SZphjIc0uDg2priuIvSnQAePeAcvVTcxjeT+ACzXBXUPmx1q08KFr
empcqw9OixJO8hHFCPjqB+7r2CV5OOoZVNjvVGMVI7RNUKBDEd8Y+AuYKfMB7PP7CIsYz1J0SBjK
eFomD4YdPRK99gUdeTvQaBNcE6wLL+IdlxW2vZZUE5bpAnwtzV2JBXbNOIk9QvROntUDwaHiyTXU
BFYGeIer4uqO970hzgVyPc0McgnkwEkUJMcB/cuJPCr8iqV9jCJIw41DwoqMCG0q8myNjflWcBKN
lf5m4PDf+35WrKNBfqtEDVuoUP6pV+iq4iB+Vou3v8dRIW0v3g8OvpUIH6rlFPPO64aWVSd2PMvJ
gPRgW6Dnee9YQYYQeW4j07wjaK2GYDLi73hDHLjMT4VeIS4A+cBCbNzWw5OLoj3UB/XaZtGHZ+2q
Pr0mcDfWgcah27G4xylZvhfZOUjHD1R17xQvcVjHoZ4wE+jmaas0qUIFr2AtKDZ8Fd0IItkiEgLV
hNgV/fH0bNWQcXKbNMq4HEJH4xAD8G1sA6BN+lAdGA6IVeSP/qquRwgDCQamoBr3Fio3vMvEBQ0R
oUAC06kPhqfH0BEqbUassYzEkMw8YLgiyNvwVrYpv/UB9VNh1LfOz/luNBiiJSXMjopnEkUosv3u
wU/uY93pwsEjAbxkRMk28C+ho2gIUJJN+WYA+dGa+AnZSFNZz8hCEZXYCqt0ls+HqrVKfoX/+yLz
NTpkfl7x4gozunOTCKtonby3iDeIOyjCyhnrdVf1UOhKFjFBnjxUjpChK8gXq4Kh31c5YTf9JMV9
MmmY3yaC5WC183ByQ221v8D/dvof4hrQSGSsJLFmj5U/AdwKEo6FADkPnKCwR/+2xp4pxxdPt+Oj
Ak5vlMvvMxE4gy68F07ShWRS2bSq8X2DgMkiUFXVCU5c1//BmreM5PyC8FKC9oQ/VDtQt5muXyeQ
gig8vly1VyZEiGWuTmCJe/RFwQoticJcdfOF5o66NShZkIJlWRmMb9hC4vmw7X7bSgW7ssBfU8Un
UU3FFsBZk5FrYQblMVfflfnYMdw5kNeg3/kiPQD0np7KNnhLR1RanhxAEJDWl/WJ+YhRHNbfUJPk
x1L+McPErVcAWvqINLy8u0y6enaNGnlATspQZVnrJGbQ43bkfuR0tIMj85dgZMXGJoYLbeU39ZMN
+mCVINCmzzXb09RnH8AjkBvrzU8TV3DruNSBXYw4LVA1932wMYdA0K+P6S7zN8OYF8wb6vcmbU8B
eSiR/uRU2lbrjIKF/ogBlkOu7/3d4HBRum5yd2vc5IKQ836S6Rm7mY/ETbx3ZPxsZrPcOcowjr2A
y1ZpD2bS7ibN/a70ju5uKRJaO9RGWlEcmPDHIiSPAYuaVXIbNjYUwNCu/RgUSb7qdCVXCbZJNU5r
gkI3Q2QcDaO+6i2cUw0n3f1U+FcY4xeHZKP1QEzeJhqtp9yGqt8Gzl3HBzkc+/gwOf3dkpMRDo34
AIJEj1uTtJoEezAw2xkb2lQKcRehkcsR9C44CBIYSvsLVYOxy1e0pJdBVo8mIjGuY9fYJai/Shrm
sjTisNn2stW2SSLR0bX4zYb4FLvDawZQM2yM4G1urHFVPTZtzSU8JiF4lHNBsOYqVvTA0HyCZwem
6gpshPTHNoQxzUpuONXwqtfG0dexRqeeI9bCKrtDFSlmtZgft55m4igyQYR4ra2FJRs/LCfvZsd8
KO/AeopKZ/TSREAF+jrbQfffIFfdsgrzfgp977aC4bhq63ssMvSMlI0hguMUdgfzMrlkGBEJQ4DO
M/u68SR1ztcOAEUq1MHwanIdrK3Z+99pytsU95wqzmWspltcLJQCcFHJoP/oCcBrTiYUw2l0jArh
XOVoXJh9HPigPfZV9JOWw6smy/cZJWWbOo+jUkTMDax/ktz8nh1jr1GchVFDyeE0f4lTPY190277
fCzRINqhYobJPbgsCxEhdBkDtcCeHs3BlqFmaKuEy0kl8jPw0X7kVgID3R4QIdanEuiFyuOaiiPg
UK/8x6aE6tnw94fBaBN1E2vWh53nX41+a9AyRqb6NnzKdT8C36ktokbdePIm5x4F2y2V9g4DPCmn
Ce+ByJl1x4aExPbM6rZbW5JOFA838LXGXKtU63E0YIsgXWMzYVKuuvmcxebfIHsZylM5euGi+ANb
xpOf2eT62XxDElfW6RKyF0smohCfBiygCM/c+kUyo5v53asg9l/7KzqJd+QjJcQD/2kemcz6GZGr
3j7IL1U8XQE0Jwfx4bjNRfOHay+9y1CV/iH1s+cGr3I+lwy4S8jGcW/vi2hpo6MfL+oeG73blxWl
VdmComtrIZnV62evdxH9GiP2DK7qo9ExhE6N4c4QBDnEc31n5n2GpMn9Y+RCnnkzw97NHwapGmIv
gmqnOxyujlu9BfeF1+BX973lwRknvoW2G5r2pWqFex4tm3E4KNFdJt7bmHkz1DdWNoGZHbWhObmi
f0APtGV2jM+U93idtFRYVeId8sy/RTaxd4KguXVL3xG0VFV8xtKVNpxVpLZDPu2RIZzkRD/HBy1d
s/Z6LeUOsk+6MtEd49ybvrCMUJ9zxDiCLgu6OjV7DAswhl1aST4MOeNsNZIKwpTX5WqMN1HkoMX2
tAFBtnWrI1QC4GvDKCapQXYSIqCzUNyR19pld7GjcjnjEaumTNLtpfjjgW9Du/O4B5W3bVTHFBET
+SZxj3ou2GT02eciHEC1NFxFS2BybSdYhAext+0moLhifodaabU0XKlhMiVb4HwIdG9ZwPwTS8cA
gD44UaX+hWZJOaTFdqhPNUjWl9/fK0d+3+8rMYBLYEhFOFDySZzauyrVqRLJZxzT1rkVVzjBNXlL
e/j7ZwZ4B5T7yad0HZJcJ5Y9LktLQibHi65h3wUXfqyV81UVj3nhzQ+NER2dzLKOCfYEfxDrWcun
k9FpE9ULPH3XyD6dhDgorAU9zGnW/Z2CWtYzGYL9AnqhjrvHnm8/6IiVIx0Bae5r9znrhE2Od3un
9WfGjsze2iznzZuf7cL3H5S072TAm6CbDW+L9sdGH3YFyBuaTmc9V4POlIqFdJZPZ7jum3pA/K0h
VAp7Kls91r7oF7BPTfnn4vJA0Y0JemmqAvPnf77u7uS/AHnBbWmIPQt2/eDZPDND33SbxmBkzN7i
iTVpWAEJObZTfVcV/8XeeWy3jqTZ+l16jlrwZtATkQRAL1HmSGeCJR0DIOC9efr7BatqZVZ2dd97
5z1Ryh0mSZGBiP3v/e0y4xwaDMlAaZx1SKkk3ouhus3w9he3PTOESMreO1l5eyaL5+yF5O5BNLM3
UGeo23P0Pdkb5WGhdhVyEfUB1ogbfpmM5VIxE4XAaWcBKaOYCr2to83MO0T8bjMuPDj2yVojqt+q
BVeWgBS9smDWqkt9BU9OvDxFFidkeHqcvgzTlu0z0rE+75JcfKXdzLs3ueVIFpXnwWKroFR0Pyfx
U+snaK5SOhl1/WpNzvcK/+kDhzcgKtCMEbAX5KgN1+2RtDwvnQ66wybCYAqTUcFQGvsC/TytUg/r
JkHXmLe6fJ5dFbtx1oxwdvlbbMm5Y47NsKBWzq5ykytbtBcj4l0RJ8oL8eSNqMEdlCgP5oRNtsUf
yObb5oNwL7oY4k3/Vg6fkdYi6CfDo8VQFZOyAG6JZGEN8sotVwiGPC+WrnsP1J36PGcQZxAtBEwx
ZOc2ms/3twM2PUA2Xf7ldPjBGq6gaQM7Br7MwzDX3KmFh8EWyChUayMfl3yuXX4XIOgPBcP8JHmA
GVkC36UVcJO7yY9krvZg4wEPa/o3VWAbn0wKG1doVwn0U+LW+SK+QRLZyBenfF1iOOXkFPePVJNi
L/LlgqiI9RJngmQMY6U44pCBBQWTANoRdEeaXrmpCEeqUvAeY0T8pbLB+fvdwdjKMUSuSsg79YjJ
V26SWGERLBirL+68Bd9HHBoD2AzVZiOw0GxAu+NJWBHD2XW0JfrtwJI9FPnXve4m7tbQbThzlxUX
nMRdQyVmLayX90KryDHxMBSDpU433xtROJs7o/7+5wBJRv49fQGg8tm43C35h2g6G5+dspEd2E2l
eZtKy42HUXrYHef9LpmJgpu7P7+LVMzWCXIFgVi/6IfLbM03kcfM5AviPuauFN9gUX8aa/sEWiPf
Qi9ew9yd423lkZWwpll9mEyKsXuX3Qq+cpLnSjfuVmVhwMeL2J7b1e885aUgP39fIO8L9xyTvYvG
H7aDGAStNn0Yffnnv18CZrun5D62qPDgnhoOfxXX7R7ZjoamTn/ZYkD2VvCpHMyOg1FFkdhDBfyb
nGAZhyznHddldEn5NplJHlhVCzgqQTIjem4bdJooMOqssdu2zAIhL3zWdfea1VyH/iQA/xtJ9Y7+
/ldB1dBgFmImU1Up4Ury158EVbsFlhBHpuVT7kNIUITTUBypv3nIqOD00P3K/kfKC86cnQthNap/
pGiY1xFxFV6qJTbMLH6Xi4D820L7++n2ByDCc9k8NsLC6MTVceBVWSs7KWd6NYnKiXc+9TYXYeg3
3OX/80PyuMf/5RFZrqpjKrUtx/sLX89U4FL2FjhVqQkXU8H+HWXMSr96RwuqeXgHnsRd0J3/CyxT
/3f/Y91SHY/FhW5VQ4JS//RU6iUoUw5BPJVEwCsoDrlrXaQM3Av6xnv7YrIsy1WkXvGoyUv+MIiH
Yk2/LFrB+9r7oDbna1GPdtq9JQQfBr34ZcrNzcC7WQ5oXBAOA3ecapMvuWdYGi4ylX35n5/AO83t
r8+go5m2pdEOgtb+lwdiCFOFLJla/qTzxpP3XL7Hp2x+guNsu+KrHtsrr/l9k/L2dTKWsIZ9h71g
nmWuapusDil3q0PWdUjOi+oil3hJdYQcJosOvZdF+0Gq4TxVFYGIhX9wZ+TLB2WarKZyH9MZ7jOM
KiRZZSf/lvRZf90f6f8OiP7bAZHHi/a/HxAFw2f/q/jMP/9caSP/yT/HQ+7f0EcpoXEwajAj8hi/
TL+6/j//Q6HSRpdvNwdvmfOPtpt/joecvyHO2jp4YM/xVNXgBv8YD2F05vctyzU1Ffv0/898SMeF
/a9vfkx9DrAB27kPsHSQsf/6HsymIhuNtcwCs5nTXSmPSA1nJSOZbor3u5BHKDmoCgt5rCo4X1Hq
tqcr8HWSB6+osS4iHq4MJS7p91Lx0n3vrdcov8yc2qqlOKERfyF4PbvyWNdwvhth1rrfSk2gnkMc
LLL+TZTlRWQlzVFOH+8I9CXbQYNKrkIMSvrI3UEeOFTyYGlyOFnnY5S95Zw6IZWeFz3yk8GUana6
reYUdhK2hqQZxaatalR2eYydOc7GVZjH3KAnD7otGSZUTyugiOHF5iy8as9iYH8oyWzQPjRYYP36
s0QkVeJXEyRBNdnfEeFokg16XY5juEBCCLkh86W4ZYAkYQbDs9QdG5skRFRTVauvAMv16mshtrF2
8SaavQIYxnKzgCgS7TMx1OKvM50GyctAXowN5IF46XzXUI7NPPwa8CNEUkpY0BQa1/zJjoPBm8RO
tOgOFDSyc2o+0NS+RSJhsCAFikXdD51x8aRyQe07IQbEjFWqGomUN5A54pQLVT+pL+aF8nM28Rm2
TI6ePwf0EamTzFIxcZFOSiQUN7fn49C+YbgMCzXTTiVOAEgduQDHGGNdG1ONrL/B9csC1yfcMOlM
57dGX3Tu9Dt7mLMAhmgVaj0B4drOOHc0KNKu+kGKa3ywpRY0SFWopNJoK7oy8Xt4emADmdlAGETF
Lsf1oT7ZCxmqWsxHZSJYJqmFYN9sqUQpUpNKpDpVSZ2KopbznENb65Cw+pfRtdETEbZyqXAlSF0z
kheq85Y8Kh3HUg2jP62lbXmiXlggltmYnoOomcnOI6SlCGq0UjK3Dabyp+mSCABARv5dQYJbpRan
IspFiHOTVOkmwByrukK/gfCSI1LZ43QCRbJPIrlDQerDQdc+eIh/g1QBTakHCoTBGYHQSB6J9WuI
hvXSXdvJOHQmzbZsN5sJ35ixYpJAA57mIrngGrS2EIffrEjFtKWY7AljHYqQVCxbIN9Swayklpka
3s+i7YOOQ000iH3foE4aUR0kdBvuGk18qOAygWFmZ3pJHhsk02cL8XSQKmqPnOraBv5nBNZIKq0m
kuuA9AriR9EBBbT9R1yk59FsZQnsxLm4CLOSgzfEmWvqKsXGovNYIEfbHXnoTKBrwbrykIyJ1Yzi
BthAsnv7YhsPaRrWooU0DrnYsM2zkjRaoC99s4VI9o25J47fiaYhyBqG3hPu5LhQqfUNJi1H9BZ2
uQF0k+M4PSkjbsfNlFpHuuiWjR1Z8dHWcQzBY3QeRIdVhMCKwKBUTLzoeF+5OnsMHeZgSHL6weQ8
D0tvjk7nDKqitlbPXT7vcckQ7i1+5PVKAHCsceaBppuNn2NOhSYueiaIyYDqEpdHRt9YCr1PcoRs
UTMz3WvjBCxRUC2tt/MYxBr0OmobN0m/NLh1ZR0Gda3RHGFLbJ0hFAW4m2G5cs59iwDxMFIzmq0t
aoZAxCsxcg67ppt8QtM3HObVxhiUfRsZ5oFuvZRjmlNtliI+VRgcd/DbrcAwF9Ay8lCQ9/jzvOzX
Mrs/WIcw7MV4xMqeld7N8MHCZcIo1w03QTPHds7R/zOFMlZzZR4JcQMjK4vcJDG2ELtSHuJAQcY5
NpJz36nZmTjMeEmg/mk2WL46pdp8KRvGQRgqwmyhIn6J8MFtMiQelvMB9tjH2EJbquMY245KhSqg
tdIHfPw8CG895wUboHi2b+Asrbc0k0ZRBeLiNPtYC3hVAORlJtz8bq0oO7Ye/aAjvWRxK94jwEjH
KmMuneUbZda7M3wPi79Jij24t43jJOdrTUvKk7lyAVfpF55boAClfVWJvEGCIK9mWXn5jeskTTIk
7Gh2zmk5HaKtrRk22DJLxyWhb5DJBn+tIaPxPIe8O9ttCYPlZBdLshm7Ir3FBkbSigmVJaw2HNV2
8dklYz0zZF2N1nvfKLl6gRPn/cK2sPX06vsyufUtS1p9C2fSPCkwnc5pChF4UvS3yKKPi+PrCbNi
fqjd8iWtfycuQ8wK9iiggBw/Io5wVeiMo11epkm54+C+WwgrD+nytI4kynWbpTXNM4TvKbCL5oDj
ClQOYCz6gTaNSn4m2xv42Ta6LlouemR50sTg2pVsq5bnqOlJ3TeadU0L7zkGQmK1OvS2wXgbFuID
10iUtKAXT8oy3roRknGBtxebatyyrDm8EMCt15n1rMnxENBe16/pvd0YpW4cIeDFoeEk86kp+UNE
UbIVdua+EaYmEwTSpLETQUQ3Xr4zEq96jXqWiB5NwqSdbDLC1i0bTXV3KcO5gV1dD/p3k/KY25hk
zz1jxgtu5k/D7Yxd5kUpFbbeEi5YCTa5QWinaNzlOXfjNzzFtEHn1dlqDDfMgYxvTQ/3vdcGXcJl
Hf9/dJiVKfWTNb6klEnXy9ifRd+eF4czo7cIYgFllW87z1sCrlnOVigOkZnWjTZj6k7BgOEMTGow
VrKysyreZoPsKtQtIvn2/NGOjKPKYWVdJFplGvFF9yYtRJj4TCi4OLqpRdJSS1W/Qr1Pmjh7MTw5
9ejG7pL3eBzath2pksIBRyEg+4hKWY/KYPxQ0np+ZCPGg0joLHCWy7ymv1db++a067CndMhXRneE
Mktl/AKmbEQZeif0nEHCKfsH07Bq34sS8aT32PKteZ0/S2bbD+qIkzZqsvikcVVhnbdurZL1GJAn
63FI3/pumRhYasmmpF7+BEiE9aklWsUb9IX3TrePiwW7rmi+s2s0T1XsGaG7ajCVGGRmmXvoxWZx
tJr8y9EaucDyXJOhNcnGMvUNnIXOAFP9JAhwaQe8Sxk9eCRJ/U5jHKx64hEfEn69CF9BQy1Jbq4g
xkfWcsL/Jjpzn9pHL9MCsmW8TghBJDPT2/pVtdprbegH+rVLgNvODs8mEKV39iTdpi7ZU83cb1Io
5xo21GI3X3gZdw6UtxrJ/QE86YTvMepA73psjdwrpMlrSr21EOZXAcB/q+i1sVOpd9ZHdBW9ttxt
BRCMHUmR7Jz2eYi6F41nI6OWR4xaWCxrv1GXC4cLHLkgXGenJRlMGOyhQ5Bfq+ojLxk66XJ8K3r1
JR2qX+QUSfnDkQqGsX/KmmWAm24NgddHb2trJyc7Kk5zj8kzTV7cOJuO9w8eI0UiIP2Q8xaDkvun
b94/TSoq9xg38Pt/+vTv/6pduY86ZK3/8pO//n4VpfxfQE0Nh9X9ef/p37/F5OJfbvhP373/VrsI
Z6+x6FaISIdGfhBe0iG5/POztVz//L2//EqaFDMTVflP/vh399+538IKoT1/+Mu/uf/i/Wb/n348
QYnys47WXzbnxWHsUsIztPiC0ZWf3r/+4yf37zHjIcYa7VuqIplBKk15+OM37p/dv4dhwUNF3XgW
1zxMAIj/niV+3G/x/qHSR5rW75/axcTvsCTDJciZiBUmvT4c/vSfTVs3u8w1ykM/xhUI3gEEpqLD
14zr/bis/7iLWAH/8VmEpWhsRkwMC2++atKKg1fMxeH+mZJGfBbFQHQr2S2uGAwL5Qez9FJ/Gttv
9/8VIbAIEtuAri3/pwot2IAHuA9KTvJvhMXFdbatD/BT5N7BqemNtryUro7Grg73z+4/11eTn9+/
ef/awfEXDi6XXfnLf7qJ+9d/up0/fl5167zvRB7tGnvk6kQ1z2FICe6Idjroawxcxu7d7CGTT0Dv
asm6ARDqbBbaKPGJ8SdtY4WfQ0jDoyC/vn8GrR/mF2Udf/+d+w/MppfTz0QjrCD/HCYAN3q/6bUo
Fn0MmYDcn4P7h1Q+G398eX+aYIXpRNgehjbDDSOfuPuH+8/++PL+j0gB/eOnyGtcGe5f339y/0Wh
MW6MtAuWeuZ9SQQHZ7Y3hTH4XiuHgi4TMZCwYjKevb472VlxnproamqfzMVC4PgnspUPaqntdcel
ImsJOUuGasRRJlN8B95pyfV1gVaTuRdGJSwB2k0burAtq0fV0o9l+uZkgOJUL3BoeKwTWeJSfYon
VdGPbbqEOGgD241AyPRhD/CjN6sA2TZo1ckH2UmPWksdUFaPO5bBK7bzraP/jsvf3ZoSmJIuC31r
WTy6aWK6jGEkzuUfMsAY5DeZTJzbXGFx1XlX3SCqz4M1d3m7bIBRR6IH9x4w1I3iXTLEWDuU975t
PkzPehrn90jFzseRl2T7yRgcv6y6AIFhW1I+bZvFsfLqY2iL/jiL7rEf2AgabZCp5t4pBA+CE0z5
bYpNGCzdESd+CNfqoMJxqUz3BDEstHs9jIT2Yy6WlyEyP6Y0Oa3tpzGg3MbJCYQVQqpgQr5yIpiP
Y2ce7ALtkyJgo5x2pWOe6C4ItUUP24rq23r2ByI/0yyPBJdx5FKikK7IbuqEt6ar2Ac4t2h1X0nN
PrnYgeuEiirOj3RHjM/sg89U9lzlAzDnt57yORtkrOqdhtmRoPtfWa4924bx2nrqVcK09QjOHDhV
QX2TSBh6lv2xNIyfcxzvyVoc82zgv+W1lqH/lOJeRqSRoz0OtJtUyX7ucfBPvCbRXB2KtBBjqp1R
uKHQmS6dZ+xowJBPOVanXNGD2mk2zFbDccC9QvuI0wNrHuZjhWfSVvHwaGkgmx6W+dLYgt54PTQL
e9ObGorK/BTp9YXq3wMY18OqlGdv5v9urkcXlmoWVOwCaMc5KNa3pFwY7VGW4kYMmyy/V52jgUsz
s7t9VdVBFnHGjZcjJx6Qma8g+kJiXcc+Vh+bbKVOSOzmmMBfr+/or/LLzwTnh1isXUutbUcxM2Vc
9swfRu02bBs9TwlXMzoMlnOyXBgSRn6S4RF7SM+Za+EVecFVdo0mJObYCYwMuaFL34c8+TYzEldZ
ahir7QeTILypH+qqPRGL8l3no1SMLe9BZlEm6Qa67A/thBagAInHy2p1oWPGtwphPRvIe37pC6bM
rj85gCcTUN4S7Us/ARjeTWzAImy6R7WMWTPTH1AKL2PJ5c619330is92r04ubwO2mvNytKS6N/aH
yUChMI/q5NzEMOwym448AfRTHy8Wt4B8cOCWP6w5v3GifjDm6RShArJ5Ye66Pimde8hMcXEKoKoi
fiIP49e5G9YtmAVcfzOBJa25uG3/ptbuUYVmstbmQRATr/GW9k77pGBMHeIhhArBXiusUVXsmtWq
hAtaVhxKh8dkyS5ZOX06ye+1146iqZ40DMHMyHlqIZOhIq3xUzKMH5i7j7qTb2GDbute5xbUt9TU
P3J9DkmXnyfyHC1Ox1arbrkavTbJ8lQJ65tXlB9wDTnwR1RyLN/AygXIlpsR/0XdV/vWmY8ZA7Jc
RaGbkRyxbLj9VWkrhkzAWiMmrOObW/SvnBtCrY5oinLpoDk5UCcSF0oYztvRiW9Rb0EN96kAPZVM
05nG+2VuMAVaDxQ6n2xhvmRK/0hAR4j1NEc8xWr5WnM4yFBgPGt9VHiKK51XkqI9OkIEkRaHZW1v
F95vuZGEeeGdU6V/GtJyl+GMNgwB9S67dLN9tUfnxvb1kQaytzGKXkwXsHRcwvsDPgl1KFKi85gp
LxZQPWy5NA6CJ5GtxQOiR6/sM5wotUEOMQL3a2CnJe9r3xyaGitq0MiOPzbJiDCq7ZMyvqWle7FL
nbAqmdikC4oIQdIKE7b8KjTsZp0vgtdZqrmXIUrPYsoYj1rB5A1E19PzNInjYtpXRSlfjUSgiuem
7+hHWktpZKy3yc1o3tKp2XY2Bz08taqK5VWP6UbPQ3WtQpmczecPpR3DqXgi6nqoddCHdLxgEvHv
L3Eje1vS5JrXWAFg+dEjxEtyr1cDq0y3s0eSCgR4V3U5a7wKonHZq0TzrO4DINhLyhR3seY9QjqA
wPJWpePewHo0WfgnlG7fPwsQQHgtCHiwblYgrin6jHZUdR6n7rmg2RdUyK1JzLNtT0Hl9WFWLRt6
Qze91R20nHP5WECXjP0M4BPeg53oo3faDqHvZ+924hyiroSniAPPwayq1SzdxW1Nq1eBopi5pq+6
zbnMKVo5NuJFtYJ0jQCEP7lfTvs6ZdcmYhZJ39XOqk9rDLav/954vjMFyGm6czFpKbEN/Vp6UHkG
hF3titf+lnnVE23mL+kMbAIjQkRiUxMXY9p4Rh3GZsI2XiquY/Jag4wANk5JT7KJINNbKclQVznq
i4BTAJ5/wRuMLHw2K2tTlQ74lSKYlISoMSGTlRUhgvFuVbySxw3Etx332DGJz63lNW5SX6P4p8yQ
EBVft+d9xG4iCqy+OqWWtYPD59i7Jj7n2D1Me7hpDnl3gy2mOR5sI71a5q0Fobu63bamyDXPzMCc
9d2k57tEgX/YzXvOY6GtMlmwto2Jcpmw6vcFFP7HPKNHJTuklH9WY30zgGrT+w0S4dlrKVzyrmZv
XZVOPZgqfOfW3Ta0TMHijqDtzlijE8xCRRu4ybTt6MdDmF6KhQUYloF9mCMqOyN9Xw7LuQZi20z1
Rxc1n5yac5OqVrZdRCjcgE4lAv5yDV92C1e0yOt9qMWHpCyPS8MlvlE+OU1SnvcEH9hv3G4/1JTN
FrOfz2Gu5TTpmejpyJXuTEUmlH5CR5Yp/JK88xLvh4TFbqhgddaht3bE3r9c6DqCnu4C9RxA0tYw
srNKMaSOgd5zqWjK10fdN/Cx19YTfDFKn3lxW9G+hODVQ/0SceXHRUAbwiP+6OOMdVVZ5h8YP2+2
Uu1X7U1k7YHQb5ANywvs75MNRclFx7SFvTEEtWVKdmhNDyHA2uPR3Bmrw0h43aGAITNf6B47mf23
sq9PjhGzHtHePUy7HLCuyRFpQeWOlHlfcWlsHdaU9skp1YeyQcVuo02cWkxxSDf012nVfM2s6JMA
NUHfcaRGARHOQIeSaCos39nzXIDYU6K9GpfnvGHzTakLgtPrYLZgPcoA/hH9L7z7k9e16q+zWb/P
avLsRoSwqIRjurcFeAoc7Xunj9sRLHrPgQfOg9JOvhItB1ovQPLTPwv1yGHl0DRt71raayswo8c4
elY6LBqwxO8aPcRmFIe6CS3P+I2atzWAEEIcP0LzuCUgjNZ4PnGDjFLigxrzVoECUmZcPqegKxgJ
tkGcMWkYweyBWJydajuRE+9nZmbElRLSt0g4dCf0W1q+0NTWXSHoOXUBmgyPOVp+kTUQApWtZcxH
1e2OmTv5Q2ZtrV7BGEPGE0q+oVls5YsdICamcM1rxcVopoWvG+EF2Q+QvYIZFoch5m3tZLySbMD8
6VHvGVeVwTjR/dF3/qhik18xKnXJ8zxPeB65RnWk4iYRpEA2TM1+VF5zwRnFxSpdqMjWQzBYTKAM
9vgdcV4p9tIMWBo4z2FC0NQ8jhR2q7vSpUsZKsDAAy9lOARAnl59ZBAnDZJ5jnu0KAPJQZplZb2L
LA+Ax8NIOpv1+IBS6c/M18ys3tncQQp7DtpU7WP8JysNul7kG7kGHlaDsbb68mFjPGTwUO3BzhyK
X+lU+FF3jWhtYhIWdH1QKwS2nTZMlPE50ZL3qkJmrVUIlmwb2NxWNas4p8Y6U3aNdDSO7NWBIc/U
tpAQ4HHQi7C8zBAJGp1ZEPbNsWOOJpTTUHDAaXkQBE8UhoyDk++WJg9M+huwVZvsFzXW58hcr44K
qzZrAyN3TtHSBbmFoXv+iqL1LRu8g9q23+ricZDHIxW3PRv4oUfX9sgpq8t1ov96lg2Ys3mtTHGl
hPkRuuK2BKliCN5AQpyrkVbQGYg/zTXy8mcaxncF8xvFYejnrWbQz7my8xWB4hkBE2dg3eODARan
pCkum+QyZm9R+EPhqmf8NmgaOZgDdkk9azsrIP07W2GkO6AyPnuUU2seqR+hrjc9WzUTXw3+rqYx
FrB3FeUHndcFHIGSVA9HqFu12Yd1lx1ACQezp2/heW7TOA5iIPauPnNwsW9oARQuaVzV0k3J0mwk
y4vZmL6mqfjSc3/AAFR23kMxfY+IKmU6lYz2w8DUQLeNy8TyWyrnYTUJoH13dWM/ccFaB8LOJKzT
stm0NqqMboQmgbu0rHxRo6C2MzS+fosnFXMZyedx8mvqNDxu2ZHyzjgcUoqvDOUxrvW9CbcvG/pd
PVA3p1C6x04/mqIouIs/xKzEpu4YIVa9gQDFQIomQrKM6u7+6f1DIr9Z2sCk3JZiz7nKqCBai4Lf
v/8IK4IcP4Ai2NmFXXPtVpvNYFYVo7k41WE1OsFd/viLGvLH9/6dipKOyWc3cEcUQOQPGcN6ej07
IvjgAFpdz/YWAKY/pJUGXX5DbGHhCUFK0hYiWmo+B11n+qMyOMHfFTaz65Bl7tINSa6zqKj2vN/I
/cP9+6PF4d12ynth16636pmxknXpl4L3dUuytO6LCeCWCpLHoXNsGoX9GpNP8ahff08qz91PVT5u
iYUWT4bVvxVVpCDssCUyarX7Juoj27botE6S+6Gk5A+iBOu3PbbvaaHwwoxL53D/MmF4lBE1eWuG
uTjDOIaUMdIwQ0zd3VpNDtRV/qs+NgN7jgKzrmryscNAbPXKwVq7rlP/4Zkc2JRcy/Yd7XNBwR7K
n5lCvTurHSytu084DV6daEpfFSPeOrW1hsAOK8p6cHZ144pdjrNFayjGLety9it2uqW+h2SzS7LE
BiJxqsW4x389PatlmT/mcf2VlhPzm9XjTVFMSWAU5swl7mJZVeajNtKEiUqRpyqEEh7hk9YUz9lk
GbsWiUC3NT+bZ+XFWPpf+rR050QjpVlYRYAdPPrIHSK42ADfJpBYYZVr63EuRiKw0AoA37bYqett
T6xtgFPqGQRYbR43C5+FwJmQTNKyH9nyNpJ6jT1mVSdNWlIOEl0WnxaVCo5gTPdjCWU5KDnvSKUU
zzPYXYanV9fFi7DrYTPMEJunkwX0AHI2YA4KEBA/alwFlcKlx2TB8Giyp5ZjqvTn1V581VEPngrR
H1t0M1p7CAiPWV3KIMZ+ac8jjgws08cVigbl9NtVrDtzIPBSALfFfVCCBoodUkksV3XTHHLxlEc0
OpqCANy0H3JYiCOvBU/xK0rp7HzYawr9VnQluh1U4zbsap2AFp09A9sVLfQIIg1liREey8ma+JlD
sK5LQgXlJnXc3aq2/shMBbEWKXAJi7ELnF82p3FmK9jF3yLe3xYtPyB1KBSodg6tBBHDWypSfTtd
tiV9BQLKAra5/QzAYsDQXcXfzZ6kZENa3ezaMMO/B3iJLbXfEZWD0PC9AeLSYlj4bhiPiBzWRxF9
YFy1SSL26WHhqqru7cYgfniMNVRAwPQTMSilftWgeBhn6qP40x6UZTczj01ZnRLfLBDZ/MoVvvpC
clgkL639yH3haeiy19l719sXLoikeKmxfRBKvVmG575kZdfeRSodLEQ5Y8IwtuPTxgYB5ScTVhAl
JC7MTz7TXtlL5y3fuZD10a2Dg9Grjb9ZvK8OaZWElFEdF9WFb7dsDbpVtcEmF7mt4UGtnsNOHZr8
3O/n2vya3eWAbv2bAxXBelc7YTR9zQGIuCeLasisvk6zhHD27+yR0FeQGBs8jbgruui1164115ie
GhanfYSh89C72KKK73UGOz+0Jnq6q/d7rJNtfpJBs0kNGSTjFGjK1DxdOa0WwuQLV6ZXOM0g0cKY
Q6pVcnPriuEp01YmrMbZLt4BwfPOVh5B5ajsVarxSD8RJ4PpYYG2MXAKNUhqlqnz4i46xvz26FI5
7drN0wKKHNxvSAqP2MFCdRmqrGvuK6bv6kJQ0TLOnl29mJXBgTunQKih50B9gi0Yqt0RUn6wgoJc
efmTbNt7hfdNtBqi63wk6ntOqiUE6+n2Wzv2fA+qvzNVDzYnY0q5bIBboWDLR9g4AeVN/XZ5KFZO
18QT1+dx+Kr1YNWhbL+NLKYx9DdB02qQg5iB0Uji5neivuD2iDWAfBdHgac5w5+75BQHY+P/AfBy
eq7njTLtzDq0tH1vHBX7oYpJvL6m7ocrPsbsl+D90an6ri5pm7Gsa0mRZ7nIzGMcEqiVeZGM0Ge9
XbTxZWGPLqjDy4dXY5wOVIXtELZ8jFz+2MONoWcxia/tvJ4H3T2BKa7ZYYz0iXcUAkmpQTGt96JU
dhltDGWGoxacvPVhNQ8a4cJIYExSNgSVz7Hen6PJ3atOdfXS5pMQqPqqOe133JjMR7sLRa4Xg7gr
yP8jak3J1WIc2ueWyCZs9YDjB/GsctvM7O3iCcsMbdaNuAx4GUb8CMz9t3WqhU5a+4N7y8V5KFjI
u/GRAhtldF7rRZcVry+D3cdbFsef0dJ6sO7gPTrOOLOEWeqngwTbuVReKsPCIU8HNtMW1qkYkJYL
Gy4NQYX8h+ecyJWkX3eSkpC/MGnsnubKPCoF4SyWYcTW/Oyttv5DU9i6TJ6iMSpu4yOUahvTgpO8
u5l3uP+G3WDHaT2zfq5IEJFIVpPNZObOsRgwYzl6XB/ykVr3nikdR/SIOCKlHy+A+ejXBdZqT+kl
1w375rVdFTSG7TKer5sPCmb2i/DAStgiP8eqyrozGs1Hlg/1BkgBfPJOj1+dVQ3Gxak/kr55doEn
Bk7u/ijTPL7FvaU8IdxC2yj31ZKovKKV/BmWX/4M5Eqdk+Z2/46lGv1u1lx1d/9ZPtruiWqmR5Ur
CvFPSg+c0aPGMudYID/joOadO5vA2qJYn0ygvga25b2f0yQuV335UcWydOwgewfCTV9cBRMY+KFs
Orjyw/2zWMkuhtV44aCU08zVfPwNfoPppLCNA8yobmOSK99URvWrLhHhFlXBbmpQkCo/3D9biLU9
5HFe+VC0qT9d6X3q+lZhmSMnCPn/zOsCZcEclwObXJaytR8LUprURdd5MTMZYFhA58LNGWKTdkSe
5XvusIzikQuNErC1a1/u32IDuB/F3F6FONaiBlBg0OUDN2zZ37/UFc2jiIYo/v3LOu1f/tcXvtS/
/vM//ltfON7r/8kYHlblz6H97P7sC7//k38aw8H8GKZjWJrqmGCDJBzoH8Zw1/ubQSjCNQ0yEZbj
aiRM/jCGmxrkMpWcgWlh5tb+MIbrf/s/7J3JcuRIlmV/paX3SFFAASiw6I3NI23gzA2EdDoxzzO+
vg+8OkUyMruypWrdG8+IlHBxOmkGU33v3nNcR7qCHPd/8IbM/0ow3PyXaobB0BGCsWE5dN8sIf4a
C4cKwZYIlsnGTbItm8E1PlfahGB9uKYMLtUrl/NZiDRXUUzPT55XHTvXY212bDP30ojoVrTxpdUB
n4fjS5DWy9Htzl12c0sHFPXCAshgONE1BTzmT+Fr23fvZGnuEsqFl7RrtH4fhT6xTx2Ah1dfucPj
A7Hd1NL5ogaqZy8h2ZS4AK2NGBbUwM0NGf5JOpXB72o4/8NP7/9S+3H+5RsiLX5eZPXpnNhKuuqv
3xDo7b0Bqw+/B7p7JNgqOU181i0IBoe+ML59yHsLqzfvVCP9M9HRjCU2F1YC5Q9apKuVbvrho8X5
cT90+QWhxQsUWe0dKvc7tWULoFmi89BqglvYks4bLdZEIugmTmE6N54h2VWWrxaxWVZ33MTEZvuD
DPKT1H9kiqrK0fVrEjG7N0Kw8zoLX7AskErYD1Yxi80sB+lgHpIG2Vmh7T27C5dTLaNtZfGVZx3S
wzzu2cojj+RjoVzzqIBuZinIhiY6PmZbVKK7LEJBg2WgaW39ntoERq1Ic9nICPeM/3gB3Cx44Gs5
1axwl9Jv3EMp5MRGgNp4BY6AEUL1ACiy23MRCYhogTawCxKKLfLCy6RPLD2Rdhv2WKwrN4yZ/HX6
hdvGtzVoH9L29M98bN78Nzcjya6VJ42i8P7f/7RN3kd/rURB7bINyFy89HXD/OdWRB1UEqLS4HEv
gKk3xB95EHIh8NhYF4IC46ADmc7LYcnd890xaP/HUfrhQs5okr64u5w19qz8l5Po/aObaY9pop7r
pK2vROMJRTcg58pq+t3N/5CHTvOgE9Qdjdp9dHphrvUUqq7yoUshvrqHHk/7dnRZKRlMR4Ig2aDW
QwDiUD0EXLrJ04oCh4BG0UyQkWxqtP+Pjpgxl8D+UnGSlrIovvFYmP9nfvL8Y1crcEqiZy66XI2+
x9rpyeBAx/K37KM2muOMy8ENOcC5IxfGGrAB5ZZfUqjwgWLEBgJSss1bnaASeru4GIkNDBZKV8uo
X82g0bn9kjRJq+dK0721l6buvnd+OXOP12LNwHyuWP37H7H+L29o/g6moHijhOUaQvxT8cXOgfjA
FLE2EmtDEtMpoPC+5yQ5rWNJKtUd5W6Ct7wytMhYtgP7MxY6w6zuBprprA0olZvRHd9qnSuP3hiE
7VogQiU/9n//pfK5z2fLX7/7TBRdw6QJxNdLAeifHsdZnZNqxlcDmStGUUdWNQ5SVEPlxeYds52U
0R3Jpmt4ZOd/pKcDw0oNA/dJzzymEcGFoLBIlzbNQRtgPqImxpiVafWaXWC2MfSRxgO0DL+5iKYH
JzLKhIKGWoe5ezM1Yy7PiF0bjPnKyi4cHR97O53JL0W9laq7R96PLyJuiEnyJKZu6+qk/auQCQO4
l6wWd5DyQHifCdJssrL2D1Hy7I1lQMZkLscM4lAQ89iWfQTly0ezJasSLXJU79zIePMn50vY6rHw
uJYXQ24vkmh4DGYsWEgjn0TZU2d/F+CCGr1+owCyCtrxBHaDR1ryFCl1Bu5GKyIanuvfEztQivzG
ipYm4KhGQlWjqxGlfbYL+y+JjpmVOlVXMhLBZGI874Iv3wGDUysgsi6v6UF0X0GdbwBR46bKrFvd
1/GJivG1DQCd49reOU3oAaljwqCZn6L010MXAiGRyfvkpBFFcCR3zUAnKkqLiIX5YoyGtzJsjS+m
3xQbYvnFvPOnyxWLMncdAKJkM31hnkcWo9VomsvuEtflxSzFJ/ufFcIFBFvGGFKS8intdEO4lIiu
pZVz9XUbsRRyeCogPVFwrz+KiOwOqdClo+Em04g3gGn4sswm26cO6OoK2eGCpEREOdshGL02q/DR
TIsVyjj/2E8VWwgjFytBnGHB5JpLVeQ7p1LU7G4DslIyQHs9oSlM+Hw5xkZ1NCfx2bAVybypOsSZ
Lq9T5Tcbsgxn2BY34TOm4mJzQGjCJDlgMw74ZjC0t7rT78QSMZzwxmxqa2sCOLiP9mwBFJc0uBHv
rjdukz04JfCzlEwrkoqYv2eZ7MdWnp1432eWv+b/5aY/IMtJrd6aG7u58GlNOc13E8KbcUS5HiLR
U/eGQVDYmjpatptuWqaH9L01fnPTRKvODm8lxb4FQUgCP2H0zE33O5NMwBuf27PXlD9e6m9GKFbL
Yp9XLMdFLxfZ8FYUBYxpyiI4Ure1zNJ17Ukxi6CshZV8dRXJ3nFkQieiZlxAKaAC7pQKfLpnU1zC
achcdRjw26aju21d6q+dtqkkSKypcfEb9TfDtY7k88m4qXd9zp8Vzbg2c2IvXpaLXaayZRkg/QFv
BrdW3OLQGFZQMVRS59x4A/dszc90K+GqhnarrrjyWlZEl5uaV19X4zrUuRsPHnW5Mp6n1S42wjo/
wXC+ma3JdsmtSYoUV11L6ENbJioG4m8j5qG91vKjVyMwSNYAvID8jeirRzj27hEFFfuO6uDHu1Rv
wuNopOwfkhIjpmF+h2wn6Q/qbx3DgLVGeCHxo1cuPle9ZwAYGAnlPbLXqyqornb/DKwdG/M4gkQe
b3HONT0NLo6ii8Kceamq4t3yks+hDw5J6Va8q4XaRHVDtwoJaoYuper0dhe6GqgWOIAkaLWz5pn7
NkY2LuBmMy3zz4pD48Yrwk1ewjii+1FulJPPeST/nfjsYyzDD9/Q4KF38b6UIL2QMj43RqQ9xI28
mvAyF2krGKeNSySlULIJKykJx9FGj3YOR2YYaGPaq+niFUwkLkQAHetZDAeLq2g2BofCRZc5yQq4
vti5TGFKh4t8pvxzadOPyFpQCEzCPkCV2SyfjZYvvYza78AiGmiASu6FPysSHlMpaB1YeOkCpS8g
hoNysETDsyGzFxxEOW4WxmrMvGA9kGszSIwZJEAZkeK0Ggj+k/aByw0geEWPhoHKuJ7M8KYF6ruh
lrFAV7Z2V65fMyjCFs2dNwNUlULjqflBT0N1AGbZrz0thYfciLMX2sAzu2rVVQWChCb6cR0yklb+
C3/MsGzbhtPwJB7joZlJz9OWdoJPySBnfJjj/I3QVvXIIU0AqcssUhRwvACgt/UWSKZPOsh2oqLq
08+ak5G7X9MAoyfQ2LTFKTh7N+m6lUzqp2TgTejyHeyRJpMJ/WYufYyFd4pcKJn4p5b6POvliQhG
2AtvFianhT9Fe5YTGy/R5VmLPzLKKIuYo/Z6WCHR6ge+pwarqZKeq+cTFmQkbglIeO3A0D1ZdToM
VnyPaC/dT+pnCy9tzomwv1gmGsCejX0HjcMzeND6VmEuqx5uMufmlUXarArXne8bBzsIbn5OQU4F
29rCQR238nmwT3gUA+gKJSy7DkJqU8gvUyZPncxXqdb/SFU/RXZ+6iyNEmHWXxKbEkTFyNBT6Otb
Q1w745sUt4aKxD/ZRvtZ+eO6B5FdhceyB8k5rGrelkvLdoLFENvlQjYtP+iw2ZUsu7i+DaN4LhUA
lKHTHiFs8FC0u+8ozaMbxnfmv5BR+xTAgi6e3bT04KQaDK/yH1qd4JZDhqMRBSuG6VSDMDaZ5I8X
epEVVPyIKdjx97zqIJ31SPBYqvJLETTS0/CAr4WDvIT7SHdLU/ar9+NOY8uD3UlXk0O7whXZj9Cq
/ZgzDm74T9d2D64cqeyQsM92DAsSaB6tO7ZCh4r3EzNj/66xOkImwTIO4WUIUKvGHUwwY1typ9t0
dUUgJa7Orv9Lusn7QHGD+lyaLiuBESljp18aUb/1+uLHzqJPJgZ0dqgCWaDmjAIGZakQRY+COIif
3WsHmZniS1Djr3zcFJq7blhKaN1QLEBOvzs4hOq4e4zTnFz36J2Jwr2WVcaR79VljLvkgzBf9IW4
EuziBEHfW+b9OrRoZbJxoRdiwcVTMfVLUsQr325fQ318UaXODDmEQ+s2B93sGyp7orvqbXgQI4hu
XfDRSQ3eXJq1/dE4/JvToX8R4fQkWEkbPpcWMfmvg8ZgEvHQkeVxsK7KgyYeWNO7nBTzjYIrvmgj
Nia9xrjfMuHIs7LjY+hu29PvKA7DTVS2u14j7IcdgcAc+DJUkDNj3CbH1H9qdO6WytCfyrjSVn7t
72tUzXqbQrWrxDOZ5pGP3PY1kBOPL/bqhaaMy5i8tm3FV4n5xiOfo3oWReM48FLP7w7bPz1rSatT
ELZdDjeNS5eR+x8F7WwXh+OXqyzMLuDv2wSDqmWos8F0fnSp+BgZFdWs9F28D9aqUzxaKodPlVIr
dvMPbHCyi50bP7Ut9gw7Kdullb70ql8gOgk1Y3jT8mHYWCK6Z14PTA7eSAj9k2YrUHHRYJEln1Qp
ckQjAd7Z2ag7BGeszD8j0XnC77WyJ+MOrO6aN7XcRqaEdt+Wq4qa9o5FByFf40z/M+FEp15sfyLS
towx32ox+SM+LOYrW7YmjXnED8C9o/Q4ijUfjl9vpjrKlh2JcN4J8gug52y28hpyW9lHodYTzfMo
nLoNRVkKWsL+tAR9PUeZO2lGgtUfRexce/J67ZRq3auA+r90BhYynhoe48bDT4ToIYS9q5eHUCXP
Wl5/c116Ln2Qw15DEY7uO7WvKn2NwQw6wcjzDQ1No/iwM0rjWtQG5Ayz4JMH+yfF42xlpuQB26GB
JMdMHXkvc3aNE3RY/SaKC65oCtUHRdwDmRinKH93tbUjpcHnYU9oEP8jsKi6ulq19pPY+scURAcd
6q7fZ2/tNHakJkoGFQCB9fItNuMfZ2RKUMU1Yt6ArS0ffo0X/vbc4gWdgMu7vceGEHyTVOACX6wB
BPH5mzhneIZOFrxlUX0wo8Cco5SbuGl+xVUDgRdKsQ2AlWgfmNQWD6dlTts42hXEXViqhVD+O+dT
qvEUZeElS5sb47jHPPrwExkt03Z8jEaaN90DFpsP1cqPyW3ZybbfdqB/1KQ6Q4cbDnzP1CEolVCU
rs3PRGW/B/6KaVldMMJ6a1w9MXUM+5CVsKvjEQBL51uLTqujbe3NSInEujmFKajnTQ9xgIxlshpz
Kd3mODq+t2mAjm8wPRGhSg+141O9V8FZqHlHU1bXNK33OmeVReHoX0lGqC9xXjitYfwMfKLYID37
nt/ceNPXEMNQiFmyDHiROj6Vlxp38zHk86Ejl/7nedJzBV46nIGnnMJ3HvP61htMU+mJthfr3IAf
f5e1azdqYCwygzKhVTj6ZBNnp0Ex4MpcaU34w/XvM2tSTA1c/0q975csYB6UmQFwwBqXjvE1BlWw
SuqIw2W0aRSXKngCz0SS99LglGkY45MFuHJVxv1ProaXNg1euXefOr3ko10Xd2qWSEwNFMIJy4o4
fxyktXVmNWqOvz0CL7Wc2C4unHZYm9YIL7kqGdRFpBQTzvxlOYybUCsXdQsE24K9sdLsrzQEvaF3
+Vs5xjfXR3qz6gAWIKRhxdvSqm3UKhP9559veqeqUwSxcdXFl8LA/Gg5zQCZz/4Vmjat3q6FbsFf
jJsZXF7nGKl2hHvBw1O3E7gdBbnw5GXIcXalmvVg2M1CsNzgFhLe0qh7avTUJIFiAJwwHwOHoH0l
gmOecXZIC94FaWo+hzWf8758SNuBwQZkcqaIXPJYcOpp9DTZKCqM+OIZ2rNQvOkAC3EdjzbeyM6j
7uiR9MCjXP2FvOM9ndxfdW7q6zFAVEeMi7fphXn7V6xZeEumu3Lqi2+me4cfgdV6x5SK4aZ14Sf7
wMSM8tzojzH7naX09C82zbspcnCnCm5sVNiSJdmlmzNxuCEzth5jPIiPChzYpPdMac0ZScdOmT+v
42VENuHeZ/4Xip5d4Vv0P8hvJFzyND/86YwIG4fXMiZt2tfRoFTD/k1fogerK8kzpqjyZeyEO5fL
dOrg8wm/ffi+PFrSfVdk3YEn7SmNpq8uycMlH0uPuaXby8hOb+nUvLQlhAadMILU7UdDWV86ovVw
+oWOmNB0Az1PjeGPBgm6naAihEP+KwJgafTTU9QP+S61+LiIpiUgTtLttDmYlA1Z+mDpznM/yock
/WywzS9dJ/gp/QB2JL3VIN4rmieWzwUjHM3XYKIuNTzbFN4WFHluU1tz5mnERqWYYGEqUSwZHPsQ
99hLdcdKluJ3brDShrnGjbA/MWx/5wOf6kZkKt63abnIvIYjW7O1R2rpSc7/HXXdySDYmfe8ZoK6
gugde787DJiLpi8fyQ/cotR4lEM4rNqatLVhbWrb/LJDwPBBbpyQf4PAV/VtnJgCj1xZqJeSfJNf
eVYQRBFk9roXDA2/sBTy2M/IYL/++aO1ZDgkY0GASo4HN+rf46qD/cx5YPjqMp03MvTEiKVertvW
ymvHl8YBpowxnetv99Y0w4FYIAC2pt5F9QgmuCO2T/R3QNRCOZAnf5KecDwiVevxV/vqtyP4T1IZ
3wIHph49lZxz61ukxHvVOF+yc7YmY0s+DTfG2P8w2g8XLdMSBiQO3y/a7H0j4d8X/RJC67gwUt6G
yu1u7vuY08aKDYJLWcWEPsttBrjSWowdWNCM6MZIC4GA7smPOBgU40nGPJ2JZgKYgYqzEv4tr/Qb
RTqHmZHHEq5rKJuO0ag2NkDMMeSbhyegXlt+cPYk2G4CXbHX0mbpqZMTAPQXE3j1KgxhYNElcEHg
j9SWiO06K8M7drnuc+YYH5xGurtIjFcPv1DbVOsCQ3cVgpHxhk+zaNyV4ZjPiUxPJWnHOqPjAAp6
W7ViXCr3AqiWsA1Zc7//EELaO1MYL9nAyUtX2sbNNbErbbgmWUKUIXLjlaFYjkkzfAlrXsFV46fr
NoldTlZQZJoJakxm6lfub/IwVXRwcCdtxeCYt1bZmBomdXRVzpLEajXSYjpXjUk98jiUm8rP26eJ
SFesj59O4zin0G+be0oceBh+SE4Ej7itRt6U18RM+Kl4MZ8DKLd3nQtHvRv06DU3TawcmRsBx9Yj
eAT8db04w7rNQ3YHjjDZ2Y6c71ghd8+k1b6nbJ4F5BQBOsGIfxEIeAA+GVdSYCsO/JxDSlk+lezi
V04TiG3mlOVTkWfazg0KoE052EZJ0p/PXdAZafTt8+mjE3Sbhdn+UdWckofiXPnEOZIQdFHqaTZW
0ejRWeGpJ0llWe4aHyve8cmyThEczYUq0gffG6gUjt3WMyL6DfEIn9hpxl3v69FhrFrwsm7x5XJJ
Z8LQiDsTBrLPPMuOQZi4p24cmWcmPVotgwkseAN5kiD918GljFg09XrvcsXrp1vZ6QTJZtWyjCPt
lhBKWajasL89Pm+08T/+S72y+qs+3f1gSPfMqbQ/DM2X0BEXHi3pL+FoOzGU3sGuRkY0SieYW8JT
D0RyFF7P47zE1GCNWXEyY8s91MzKGbUkZ33+5c8/BSXBAe6ANlc+tox+8dA7gsFrDSPnwSSbtRFS
zSqju8zb9CFO++Ty5xdldilX8hZUep3uOs1ogZ/3+h1wc3Ws6+gHZYBxj6X23vpWduoGaI8OMqp9
RRDqMeX5eNYD/fHPv/35ZbSCi9v5P7JnkDzxneR90pZHJgvsBQU509Kff6mLR3Ck8U70Tv2UjfGn
0RfFxtI1CLBNQ6pVJd4tacdgp+L5pc3fxSNv+cgMks2aCKK1mxp0cUbg1mPmUgFwsmnRNj3PBfL7
qDRHfkuP9AIoWMW7J4qNSxXTpoDZWZBvdDr8k3db25JmrLK4f0jjnkBuLKtl4HNI4zRXrZweW7Fm
hig2jPSqOdyQJqHdqYXSFkgNd5MQDH5Tkf0d4vbYmBonzsniZVSXgP3QIYTeVN9LrZJHVRkf7F6W
7C70M5+NZC8ZZ0tRTw9dMGB+MYZo54yAYCcF5ctO4N56SEWI4GPTjSkhWkHv7mOXTgLz8y0TKRpI
WRk8tNDznaY8jTXj18JlzkayZOXkDKh5Y9+xddDRcdKRSH2Ys0fgkdlojXdopnQJz4I8fM6zOSgZ
RA9WfYXvikqA1I+JNPkAFtZ5IETr5uKtcHz7YPumdWih0vFiCtyVtHlecq12dlU57ksGo0fiBw5k
9uJJrzL5zKmD2n09PBiTppBWad4SI5/20FnjMcpltut7tJkRAr+pE85uctzpAVfBDy0sKPlDEG4U
+KxtR0qKmtuQw8YvfwJ+Yki9FGwkQ+OIF5XjVrrhSRRxeBywjvSyYTRfNg9e7JcPSaalK+XDqEk5
Jxd0t+++df3zliuHoT2XFVh6hmg24ToElTylINil2RohWrWQaXLn+E+YvmynowpKyLx9VPGqC4Zz
4pZbqDXjLndM9+DPyf6qR6yoGVl0Htiyjkwwj37VHlBZe+8Msw5uyJ200Ho6eJnSAPVgPGFu0z0g
NHxxKrCOdV/95nudH6c+f2lse2aFTuqKeSTZS4dP/WLA4uCJLzdp3ydV5Rh0UC5QO6OEV0vtUBPH
4lXCDNzJmUN68y8GcGf4GijbRpOAvZZqO4yC8e3PL7GV/tL5BJ8E4XeKlze34C0A5W6RFy4yU6yJ
/mCKRRKTnWYze6ClDg+wW3a+8572U7NlgI5k0SCMoF1IM/drPaRz7PXyVEcG6lvHCXZRxZakk7Ha
9nWhXwMRAc6vHnhX8FDvc+dsECdeFmhwOIDyyB2YudC6hQsbyvbKqwMAcUobzTZtbvTRFF9q2Z96
Ek6kFnTzCIobrhH4437qwo01NCctZUEsdG3dGeZ4C0fmueZDb6ThD51Skw5iTBt1zXUtXw6Wfyi9
zDu4VbfSuX9tbV1/CsyJzjO8HBKFHp28PkjhGhX6ln0N90VCWzut0X9avfxVMDTamBKmMzdpG/SD
+QgxOaxS4y5gtm655+/rRKNyZlzivAqg2aKaJYy10mkkb/I9C1x8rTn746aeo10YMw4mf16bsAE1
eblRIk3zBzM0NmXthvecD2NzlLwFaeRI9KxL6kOEOdkpcHuQ1Sa2aZQXoPh6rWwPMudN5IIm8xnv
qArX+1SH8MUT/zjZ+pX3XcV2qjU2QyCTc1GHHznzim3QRcY2B0LgWcShhdZT8OibO9rPWzslh0Mz
Q5uQ8b0kY0+g2+MB46u5yn+pZtCTH8H17ThkRzCghhkGZTQMk8wZEMVYaF+W5w6OST/zo2aQVNMW
h1RrtxGEKTmjpmiCscAIoU9BoRpp00S1winLbL/uxLGfgVWyqwF45NzfJKPh0vqdGAyrAyc+GH5y
MgiWnLgov9jYY/G6dozdaKyc4gnlUGj2xX1I049kgJxRBe7vuoqezMh3X91KjKhMBpbeyA83STtU
O792ln3fULZCiXAvE0bFkd/Ep7SjYVHir+7MvjrVhUC1IvXlZAJjAm9or7GIr0DpUPBOmnjXAJpe
EG5PXwGmaxAza5ROnmNdIl88pEVs/kY6sQiZvuV57D1lySCPUQGSMcqZmlRTTe/U9BM2QtuW4zDb
PDd8m6Zd59PC0Ew9Jkie/RQRMYuwsAXtin5Tt13xm7/u6xTr5kvfmPeCV8qC88F0tnA02SyUNnpB
xl83ZteWDJgvyn5gFI3CgYsUTm+eJwNyotSrzV3o0xp2scMA0mj6W8MOutFL1mdDGZ97TTt5MIbO
NvCZaY5/V2DGiItZXEk7JAMNemK3WTcTzVatRYcclvVdKhc2mtMBlct4ysG78Vf2jJwbYM+lMOji
GUYXzFg63s771PDn0vXQremlHsHQ0WtIuah0UWcelOcCluZ9zXX3ZqeQpiFNFiX9Ih7eHrbesVx5
BdTHkSy6M/SXzm22VQVMz52xejjwioWSYuvPyL18hu9pXC70GccnZzCfmBF96QzrG2dsnw6/rwia
tTAkxynpIEWeIX8ttD/YpN86C12L6eYuhgfowgW04QNWcAKpe5N8rT/XWkSLxudNAhKHh007DTs1
gwbrGTnYz/DBYMYQhjOQsJvRhGFRJJvSH/xjB4R86XO+4k0ULusZamjOeEM1gw69jgOSOWT3cOTJ
VAVds2MUyltQrIwK84LbvxpNzpjXDHXy67QNIsY7TP/fe+bSu0jnuBUWPnV7ebMHCa/f1ZylU1QW
82XgGgjpOE1U+1InCj1Il0cbIS/b204z5LE1wT32rX+myJdtImddkKjZ6p0b7Nj3rKvZ4EOnd+Cy
z6zbx+5TovkBbgt+DfGPMSPegj8uoJCYiKrKR3v2BClr/rRet7M/KEYkREkTsP/sFupny5DPOJIP
bB+cXf/cIiJKVcY6hOZQjL+aJ3Jxz2SbL7OWhZ1TtsY9FSOSDCPYhrPliJbbm9bhPVIIkMzZhFTP
TqT5HIwqBVFSORuTrH7pzwYlvjtHLcepVCFXmmbLUmKbxJ2C6DIyjgMQgotJzkTOePYzRYia1Gxs
8mZ3E5bfnd9O+MH6XYHcaTAZuAKjQUDuO13BNwfYOVPe7GDPZqgRRRSVP/YFSKNK5FFqlkjNNil/
9krRNUKFTONczM6pbt7oCixUAKpefppZTVWY9J5JJtPrncVV/aywwjQJaDfmMVTUy/g978Yte5OW
DDcfM2yXJqL7FBqwYtEaC675bMrCGtnuLC6Ly9zCo+Ug1KrnCkZd4NjKZ9tW1eDdAq/zESHismYj
F6ND74S7+EUTEGXZW8zDG3Qr3D9jZBEmq7WNQPGFcKhetL36qQx0W4SzHvqJizLDAo/Jd+P/5jnU
7TmBqpWJuWWlwqtAKBZ2DCMkijF/do1JZt6AiJkNoiFjss6oHDFZzYEmashaUsO6qdld1s2zq4aa
wEohNvMYVKxVxxIqNzgcR3ZxB8i6A61qMchhxOE684yP+ttCBPne4fGvZo+aORvVgtmtFpsde+Kc
CMbzGPDOddwN/dyVThRMgY70Ca9SGU6WHe/o1bz/jUujWZXJyuoSvG5g15xogF53lmH1XnilAfiw
AwYu4WDmyOFsua1QxTHDfA1FQ5NCPeq6OxDlsLAZFVBDORU/lrNxjsp5q3Mo0IeW0HraPg2DJB4y
lEBRqExEeNZ6OvULdA8wlcJu2g4tFcx5l8SWNdhJl6mrz/Up0Yvg2WuoTsvBOfaGgTMzLb4d4p8M
8wCZ8P17qxwacN3wVM6ePX027pWo90AkBucghJgyEY1ggJxiUEqjQwWjlHgEErTB0rYc6ipgDpj9
qoIXqaXDHLFn79+EAND23jUR9OecXtHsByw7klmAXNdeyZ8oyj0vMDYjHth0e55EaXyK5f73AA5U
owmzDxvoKAgJ+9lMGKjk3exYoc3OQh15oZPtmgRmQDNcOvPbFemtn02HsAJfS+/VSOgEmjUtKl3z
bhBbme9CTdGiALo84kTFYn9Zj2x1TDFc40m/stuM1llCbhWJ5z6r5WM+mxjD+QcCSpoiyOxp1Bz9
vZ3NjSYKx3h2OU4RSxAOgz8CzSOnj72cvY/IHoizzeIX0r60olz8kHxqrGzLso+kyvyWcBvPT5hH
ocRIMaNfOcqz4qAfxGPn0FkTYQBmEgFSSgnLbNnGGXW88ghK+hoWUbiwlc+8JJrXd4YH6nH2XBJG
mY68QPbRzIsK0ISL2YrJRHEK633dste0KlU+oPSoWNnY3d1lnMmk3Vt1s2ezbzkGSo4wqmi/ktnF
Sb1nWJYRnBssndJunkkGM+VH4KkQeWKOfVKz2VOTvwQDQI3r3ZrV2pk86e9QApAFBUXADDuojyY0
KRWZQcShcDmT2SNqBeItt0kgRXIkGIheoo5K4sPYR1HwyA0lOptIDuDy6KHWMJV2KEvtjBNxMBmH
zO/uNGw2fTG+jXUAwUa9jbn/q5z49qhc/2GE9NG3urFWY5Ic3asgjGaBG38bHC1a9SopSV4ZYgGk
DtyqACJYW6gqJ7PeiLhlZ5mBh4rZh9Z2vIkD4PuTtHbz9fmkm9Nz3dPRTVqKhSF29yKuP6l40pFX
Gm8SZ2B6DlmY251HSKNIv51CuLd6TufxdiR6zTCIiKa3FVL71QqO57aiMmkYgsAelrklr7hv1Rt3
UJJMNUz05F6ej6eBg9bKKPmwiATq6yaa+nMQa5eu8ixc8y2nW9omyiWVrevU8TXCN0C8AZT6LSOv
wL3x+Je70AQKYblYJSFx7tlN8GWZpOlCofE9qguet0N0Karmdw6HPJY6PCDyLGIw16LgVqHV5i99
tKm5wlpahe/S8IYnNuge96utk4UuXXXcHoWwEGXU+rB2WUwesl7IFR/xgLOK8Npmxltt9yhbu5I0
UBiry+TG98rKy0sSgltKwqVI7Rzqem0vGtg1q6poEB1X9P5693VUQj8VRjFt+tkk75JFmkRTrlsT
GkIGeCNq5FcYsCPztcpE2crwpGvzY1hkVMxG942q9rQhLf4IyNXYTMg+Nqxye8eBskuTwenGV9Jc
ywCZ4J/k7//XLfzntRqHtst/7lt4CH99Vp9++xffgj7/nr/3aoy/KYlqmx+pK0h22cS+/96rQdXt
KELUNmFvByE3Efe/92qsvwnDojxjGtIxaNwQBq//j49b/I3onyX/m8IFvrK/BrmJPLEIJ8fNF2DY
6p9qJCqBE29SfyW9Z9OB5+XsVmtcCSRBiCWF3PXSL98PVwG5uC4ur7o+nHqH469wHNDd/Xuosn03
WQA0jSMo7AfuN/jW2vTJg1j0D99aDnKjn2f/g2PNlbZ3U/+v//kvCXmyrYJ4jcnAhVST+KfIf27L
woJmD9Ne8blMdCAqoI9l19L0L31JCne6Nkrb/fs/VP+XosH8s6NzYdjm/ybsPJYcV7Js+0VuBi2m
JKgZgqEjJ7CMjEho6VCOr+/lOXpVb1CTa7eruytFkID7OXutbYQha9D/BA0QsXCey9A5WljNhdlE
JSm0xr4meCKYTzEdR6cufyGhj1omAONdUdrPwcmzWTOu2W4wPFpRvbr+H38Zpo7Y/wcAoX9ffKCw
LFIz6P03EjL10u0V3uI9EoG9wshVJeK+Ri0syQyDy6zclwWB8jlw/gd79O9D8d+/tBWAYwGLwaX8
d72Mi5gvB7bt95KQK6nPExbNDfzOwxgYjMfj1OFGWe1UG++8RmGjJYDM6CM/uHQE4NVKfzAbuph6
qCjv5S3gypvP85O5KMyN62dDJH58nTx5l+NCsZPssWKQxY3QemF+velVgCydnjTP2IaSyZxhotDn
E5znPHaBcsntG+FrZpIhCtKtN3L3YdE3rf5roNzDgAg1mMxN7ZFVR5oIFHKgOEq7YyLZuK/8vz+1
AWHH7iJ7TtxuQx+8bE94lsC4g/kImMvMvOG/wZivvEoAnMcnfnNvDhCrZ8VcDxWqa0/9SaTFpq/t
2NUr2mYnbnEtNobN8Ot/fEa9/+/D4IEHGSHoHl9hTdz954c0twzLLHlV7SfvSRWnMo3M5KmfLmTM
UUmKPvLjiBxKaZFE2OCNk69pulVvHmLMcIcQjyRMMqDo26hXcyUD8KKtJmy9f/fhhqM/LDy7X3js
Bnvajh4joJi8iawxCp2H8Fxom96tQvW5HsoceRQHmYlbVdJ1OwjandXul+ojdu6zjEDsvOvbjace
tBrL24qMWH72XGR3pbWd3Aej+oOocUBu3epfEbnTIKCa9mV9alEh9Hu8Go5/ikGKh72qr1a+U8a+
rA4mPib6uKqDR6fnHLHdSJvHMTgt3KnRZhi3PqOU6DQ2D3VNivUAxxf3u1DuY5xBbeRw/TQ4nW6s
4KXNMAQerP5stDjW1aXHbBASqT63qDPYEgTk9cednx0X/jwtsLlzyeetiBGn4Qm7LUTgJCWQhy57
4EOXtfeI0pbwqV8/uBkv6XOSnVb+lih/yajvBcyI1va6NNZWkAeaOJgxvjHnmxHui+le9Rdv2tsO
M4ut/E7b7ej/r0eJJjj/81miPz4hZzTu57yiDP2//3+Kr5aEtsemDIq94V6K8N2fn0PCuMjj6FrZ
ZLbYeCt9YgFJZHXHEATsy9pmFoO8RD5xVX9YreIwoZL0FM8dokydQwff8OpxGhHLcy2maOmsPac6
UigIl6atOb97pkVxzA8I+dayWUOOj12VRDhz0TAbkZL2seHyS8QdEFnsbD6vS/ljkHZSA8u48sfn
PlZxC1yLIopNTlHzQXGpmUqaDgcSTntRMIY/VP2Li4RORYZzFOQa6uSWD1+EIg3j3qpvS/Us/Mew
xER1ZLlZFHuUlWMPghMF6Bu4WI3lAwMNxmoRohlHhz8VPZa1tZ8Ja9rhox3eT/FjQD+7ewT6XLtX
Y3h21LtTPPQo6F3iwb77bmd/BvC8hfTq7CNTqVeCSHirWAFmqB6FPLj9x0LSvI2T//Hjtel0+u+f
LiVqFqMLYDkODv/1js+CNE9dv6r2nVh/L5Xsd35rQVLVtkmYH2gxbrvy7GSCz19lPBg89qIl1jlO
DJSmUlcrbW7GsNyFY/jlx2i0e8JhsWuNR88ez66M/5RTfHWtpqfopNKswJ85mwItrM8PQyrJVuJh
momA1LlKDmNtfolAYK8S6f9oPuOQ9N/va85UtgVT4kIK27y2/+uznPNodrIMczcR3I4XBJXOo6Cw
tQdljaQzr9zpvilepOFsMrgyLuARUzyyjveYn3jteVpyktcNj/7W/UaoS+9253yJ1LwzJK05sf+1
zJhK/GqlF7Ybxm03EnASxSlN/EfhzLhJTFQhtTiFOcbp0F4P1IyYFEGGO1kEe2V91gnqOddrBrxo
GH7rim8UlTRlzmm/rI5dbu7cDsvpfYkxGBaWTUiZCMITzZHp5Msq0ywK3G43tSvyXeretqFDsynf
KKIzKMy4TzOT45ltUIiEG6a6phScIvbr6bWiTdOfXoyq2OVWEXMB1IMKAix1x//JUHPtqllMsYmb
s5Ps0G30eIlZJNIPQAeD28eRSXPDfU9dCi3KX42lxkjINoiqsg03IdslTEbzzRKGdQ7aChYgFOVl
0PO6IDPdF4UPk5+BqC++9VXpsivLCPInsN2oUX16DULqrpkrPcalaz26VvDqJV5x7Mhw4PicJjw5
1FzC9QyodMm6SNHzunbIhebC5a/VnU+DIbwzD6E9l+LglkNwPM7EmEbTvtbrTJTepW+T1ipW1GSg
d6haHxIb+A8nPIO6Xr7bFa2Viz3eD7PdssFthid/7YatlQ7hoetSZJp58ZBaxmtil+YXljf3yk9o
k/jJSKnlsTHtnhw2TYn/Nm7//m0ZLYq0szm9ilxyLhmyn3rJx72gEuSLym11KuNRY11utrdYmlxz
uov5HCU/Uz4CbrdZv08TEj6+NXdX6pLe2MHF+3yUvDCa9LcKFBZnBrhc7lO1G1xP7NGadNsgLLZk
+3Fd+wGbkTlH5t1Xh7oPv+NuotGxb0AHi71s8/BgUqJEI9bZqbgGV6kkECCfOcQxB7R6vuM2Cd4l
PSeeREakSt6+7tdaOsSTq/xoD+mrYygVpYhMN7Wqn9ypmCJSRESm/D482DNzo8ZNTm7tLtt/F/0K
SyptlLhRyhDHRfLFrn/YJcz9NmT6BrI+VXgQWc3KkqPklFLvUnLwqGPYgiW+OQvoDJ6aDT3G73Rp
n2qDECAyjLcZRpLaQbve9i45FTFcEBxe55L3JzmjbV6QCE8VN/jYfRCN327rRBK5WcNwPzZksUX+
4wfjjGc251o+2xjkfrqxYtJpE9Kxiv6YmVkXWaX5VxmTecin8TpW+lhRYmkkgGruSj5s2Ivc/lwu
1iMi/Ix3FPWcpl7buNLmuxE4PGzaInlYfGiZFL9qFFsuJ3mj+ur5OV1C8ojnspgkoTNRPTcNQqxx
uA8nHj9sEPlKOpW7xRf1vTh5caoWhlU8Fs4N60pkc+auGEKxNZR/ixvxVtG+vbHZNgDmONsp5+VZ
s7M5xPH01PbKh/SOOp9jjwdMbGdI29b1EAMf75ORVwY6smNq6yK1WA77DGXmhi4szuR9QdSMMtd+
JOzdVOzrq6R7D1xqZ4geX3hemzszCHReu4rqpOS1ab/kAC0Mnd+nwuBknGCU+3EK7JAWnrK+Ah9r
ZufCFhDfSEW9BP3BXm+/URvvapxUi9Gk2rvFmB/YEBdZ4R2IJNh8syi1HVYEdj7/3CZxQU/NwkNy
lkoySeQEmLdtZLK1WYf23OEa2FtxGeUCj0A7tO62jOcpwtokKpqLUpCAPjDz/dKilHO4U0R5x1AA
+mnTdgr6wuJXmfk8MzZfCTICfKXQI9QtDLhrx4HQrrysMfCU1akpMihg3ajQAn7pHVRhnmS2zQs2
GV5COnxI8w1UUQycRnOvP0HRHp1QfFLXU0RLzRG9nyWnZDL7WXvKs3//DVQAj6SZp5k0He/x1zp9
XVrQITEvlBX68zuPbVg+JA9RZpt2xNVub00E1AQCYmxh3QHE7JQxcT4ky/jKkYS2lgXRM1kkmNYB
+apHKSO24XGXNB2+bwc/1Fz7F5v0amIRplxXSWBGWbcQFkiQAMdtzCMZb8CJhTiPNYvVq+dYz6wH
Pkql3CNjw107y/gk6BE2+C7w9K9P0m5ZFtRSUhxuvsSTtTcoX+ez+e2qRESSWnPDi+Mdd6EKeVD/
qQgZ7IfOweHwJNL0D5kS7JccHVNv5kYhuEKyqOSvvUqP/eD523xC51H2PjfHrGLCW/hTVDUwm7Ki
NIDAJnjZnuwY6VXfyAhpQhD7vDRCgkNaEachczYR64aiactEukpqiiLkoLt3oXWEyOS25PtKsKRw
d6P1Sm/GcGIC3O/toD3UyVBvQLDiUzpNHsuKTSwN+85JYnu75KYb+YscN3Nigz3w/uXiSTrAu5pV
s6LFZKGUisA4BE78qyfaoueW4dHOcJylP4ZZimdam7i98NeKLUucC+6LD6U7+TRiht5FldklD+xN
ILrltJT4XuN+Nc8Esk3tSaJVajLTyxB8h8opqPpe48vw7XEGuQpyfNd//8Y5Gy5EPEoX/DY1Bp+n
/g7kDUASAPrstkRaJqPdTcoDuAzFE0Hs/gLp+5IWlnEqm96///ePguPqfUK7OMpPSad6yVia54T+
qAzV3aD/8e/f/v2jy9GyGgRU7fWtcyS2UuKxf8lfmsY27w1vNxDYv8x9skYIXSg2L1BcDwa8MOeg
o9HGdIOqPLvWPYvmxbm3MmlFTq3wcjY+jr4W0zmpVx5nqq7O1IDzuJ3WmD1St+6srsKQ5jg7Lysa
PNN+uHdTtpRVjflxk/PKvUv1P0pDHqwiaa5phbtg6pLp4M0dy3OvvTTGxI00bIJtkuT9A39QmsfC
iQzFEG4FYpEtrYrII5XQWiXchM7YIzvww+d6SMSd36aXXFCEaTTF7zHUVU0y9TcLg6ljPpukdPl6
UtNVvtSFXDGfddNnkLQ30253wLAWsr6aZVpYXujTYxFmdISIoS1vSeoir2ln845B9nDP0wh+kKrn
QqHMaTjzgOjj1qNqAN529L9K/g6ojaKnfhE8qsN5PWWIU85VrUiJTe73ItOZ+F6/PvjVSJgdpnpj
yQzdQuGTy6R+IVRJwWmp5P3tkn7FrMmTVrDmXfw6j1y2cPSwiCs3uvXqtw7piJKeoKJf7yvlwGOn
1nJZhoJQkdnfCKheAdI5fs3iq8KFchxVEtxVrfTvCt+oj3lu/xrVp7tiQOBqyYekbS/8JeE0F7n7
VJu0zuf6FSkxeRau07+Mg+IzjlA9c7sxqlQ7PeMOf5Govr2SULo/MDEZ48TZ57wKMlrriCaE97Xd
P6luTU41IzGO/RD7uQ5eOySwbR3FznQoO5yYjqmM8MLIrXdBQefHyUqLgPHG6ohQd/qL3U2CUD07
CvUgGObjpDAPg46DcwY7uJDtFvaWJFRh1C3Gb0kisjTU+7rU/W4cN8KYH0MdNTfInM86fG7Hl1mH
0VdS6WlZnXrLZgcZ91zO5705U2uG5KUlEkSofSLdzpd965F2lzr2vuoAvE8SftWR+FmH42Ov+oHy
aHbwd916k2TrQkYofY570G8CH6/ZfE3J2yPdu6qu+7RQ02+62SVfRAUtl9T3dZIt4ygWsasO8Mef
AWn+uF3w4emAP6QxAyhF1yExg3myKeAtRbuTE23lsTP8XYD3NDDgQA5ITRD06tPHy6HBgkQjBrGV
3UINHZjQBxMUgtNZyVYU1dWaWBhqUKFmvyg1umCb89WAZVg11JAS1B2gHFqdCNLYg1XMb60GIep0
eEz4u+pbnBaEIL44oGpwAib9kyPfmQ9KwCJnOmPaZe//XkJc8KxmRwyDUY/DW2Kpaw2bkcJosIza
ZguYgpMAb3jdjZ8mM6/FQP3PRpT3EJeKfdX0gB8aARGJ8TzChIywIavZcGyAFsk0NtJqgISU/66A
KPn3S/saMvErWoraeLMiyQUU1b8jjaQYmk1xxqsJnYB6sP27/qS2CcKSE+QdOvc8c8pfoVw88GWY
F6XhF8pyb/QAsKgvXxPomBxKxtO4DI28TDR5NsLRZC7nqVz8jBqwqarfnH9JgsPdwN/kcDg4Al4t
F0dlqxBt4VMnlEyvx/pim5rqK/8MGumh0mdnu+IHXkZsS4395OsfCwqIHctXPzvPBH2jsSfzU7X9
m+0Wt1YDRBUk0ayRomqavxyjvpI0mM4S6khw8N/k2TfFs7cYKgnM42hrTIn978Sl4Y9j4rmithPc
IJXvQBzpZtaYE9jvj2s5fJG9hqwQfTcQUQtklKEJKUipEGIqt/lVXC7hgoyIB1NVPS/wVWjMd4EV
BxsP8qrRCJavYSxDY1lMLI5rt36VGtgazecwbGh1gI3kyFJqsCt0g4uE0U018QX5ta5PpQbB9K/X
ajIs4Khm9UejUCbMtvenqfTu863TSNkAWyY0ZCagzfx+vgbtxCdwCF8pz30QnvMIxvLialBt1cga
YdhzDcPmwLLlMG01bNso+Rq2GneTcG9lSQ83qpznmrd3WgGq1zBy4GE3U0NzLNdBSwnv9uRV4APe
Wvg6y+PYrIG7iTsFfRjepR2cyDYJAI4lx5sUTq+D13M0uNdohA83W6aRvrXsqC7W3Cu0nz140aAI
5UEBzhoH3MQaDcwUM9as+mCqjrFBfpmSo2UQ8NhQBBuV0SmiqCwKeJ8eONuOW1djiMiw+GM44C8a
UWxhFUMNLSroxRCKsYRm5LXWEPvJcRFYT7MGHrEfXScIyITWGo7zfzEXgxVNM39+msFndsCYEl8X
Vj5EDnLdmUffkgYsIS19jVx6sJdG6t3DFMMuQWVWGs/EU/zbN8SPmVkySrBhbKjMBeZkLSGgOynz
4kMI7zlq8DNPQUAtzYJqKDSEDpUaEw2bKFkGzLm4SX1B2Zwnkoq5ikV+SUOmGje14E55JO4WZTGn
Yc1NtirYwBweCg2rVsFb9Q9ebdavf3/psU2+RbaPgYt/fCySO4k6nGUK1Tw8I1yyGvss8UJwd3nh
DqXZrqWIVKLuDWsFnM7tW4DHAg64zA8WNBO3fpYlrrFs3cw91xrLXTWgW/8jdSF2IXcVBG/Fo6mG
6G2J0nkFww7hf3iz+uVD/pLfImxv/Kohgt3pnk89rlnj2Wn8fDsvv7LaeM7r6VbAEztwxR58sVsL
c2MWAM4sd0wSZkmBvSnWUPKq8WSbTrECGDWwuz+jXfLcAmQmdIwKJn6v12Mv8bg6mjGDXdIAdAEJ
PVhcrF1K6ASMNEU8P7mGpkfOjLKQhHAHxodx+jeomw++phsb3nrS4HU61x8WmR0gEtLizi8PQtse
2keXMO7Gn/C49STaUQjbxxCum8hgDuUt1vCXDPjx72sI8Fqj4LaGwpNw+ZqgxF2Ni1saHF8mEHKU
rLTcQpXbHTMzvYBJyPwaMZKaEgK9h0TvDg3TAtohdkQQQa+4miSt/EaF9koa6IwbivQmzRNZAqpq
PPsaeJfQ3Fvm9+8CFr4VLzh51ghlNps3aHlSpVpz7f2mhZCfmUbqGTgCJe5aSHupkftaw/cOFD5+
HXD8kilnCKHv+t2vDEymX6xWG6MuC2FuGmLJIJXg/YyTdzSMqHjZBbHzBlpHRooBrEW4W+QcpOei
ZSZDX96csakhh/OoZuNJYRWQ2AWGOb4uIPi7ogXOowTX5upV+dswP1VSHhqUR10asr4NOHn1Haoy
iqqZ7y37yZ02PACCYxx8OYrW59SmxUv2Kx1m698ZK0KJHaHFklCjGtySFZnIv3Cu0SqFmBH3VtHr
szHxLDj4FgYtXgi0ggHh5mOe4WTAzdDjaEhlqTYehWnYiiFI20neGXwcUswOC4YHj5stb57kCV/8
eKi0jsN5QwpnPThceSLTYZ/hU0xZeioyM/VqaZVEQGLbieOjN5UiCizzJeGVvxX4JyTEzC7USgql
5RQukgotq5hiSYLcT/ddtvzUefrkGMNJP08mLboYtPLC0/KLtcZxiUZzs3b3XXeWWpIxYssgpYps
uonfYrCYjcFuPPDnlyLmquvKed7Ovv0LIY2zxQ0Jii6ckL1Ccm6zdsJTQFCuLc98CZLtNCl45W5+
a0b57hs4qcsYtZm11Acxt3inBflf5HfzrhE4z3vi07hCbC0NCbQ+JHlvtUzEwyrSuMFdwP2bHcX0
7OMd0T+weGJYqDXpIcXfCV24i/nHx1fSM6ugawqhIe273CIYJeI2cUihJlp2YmI9cbGfhFhQFBXD
h9xgjxxTB1fZnOBDjDA7Po2fcfLHwaWCi4r2I+FgQRoOg9atdAnmCBa2rDz2zLDmyMHMUvt9whPS
Jy7XcGpzTJKuFJJs/VVcCG2CQ6J4WbXsRS7dafGLv1O8EIjviVO6FXB79b1OznsRHqomYJZjaGud
lZxFkb7QyfBldEdcSc8evpke74yPfwa2GUsgcAc+PBgRLanJsNUUIWqVWQtsHOdHECzcBlpt40v1
ai95vpkZrPucBYQXQMbjwyEYNm1hdZ67mMNN2KpX0nddQTSV80g/d4z/fYvjZsjH3mD7zQ456vHv
SCgpbDyoQsDP5W8XS0+udT15/V3Z6tHy0URN+NXbUQ7cm8cHnYzfFjh/HNw/YzlS94whY8lfRtxA
6YQkiL9OIqo+czDlXcvRfiUAzKYNs9Ac9BzlxKOPe/VsA3gK+amkH9kkXejI4q01uoT8e/bBM96i
cp4YaQv7S1QDTYo0TmE4Elp1NGvnEe6jNZzOJC//5lzGTpV99XxsUSPXsgVpUkK/97ZQa0m6vCV9
b31C0dl3g27DKbNT6QAXYki+GVrH5GoBxzwtLnah4Qn6/FqYxsXD4TQRDSfx8stdppxVVfuShiyb
Sy1+yrQCigAbx2/D+0qW/kqDzm8X6OkwxAzeyWJ+cJh4zUOz53nomtvEooQBOiBpsKmvWkDVaRVV
rKVUUvWP1EU9V2vLLMnL0GMU1Z8AkxUmub+jVltZWnIFNnaSg3EHuTVuYjucdnbCV18xyRcWKgGh
dVnLxN+EFmjpNPqwG7VWa+2c78lJaD5D/9DXUawFXA2nwk2opVxtQmJPoemy8XUpvF2rFng5mLyI
BOOPKHrcW9JnuMyHeJNh/sIxXm9qLQNz++l5LuJPjwMiScvlScn+e1x4A7vO8L6UBxIzv9asAorT
qjFGp3fUl3uM+wsepsyTZy0ms3sUZSZ3dOr5YIa7FYFZhcmMPJZ54Dc7PuZac+Zr4Vlgoz6zcKC5
WobmYkWzZnM3Z/yXGtJ9dJtR3CeB9er1Jq8EnGqplquVWNZcbGt9Hn+gEYdlb+Zuz6OLN2yJDkZL
2tj6XGXNb31Mi/awTvapTWI8vbxVvMZDn+gM41HwrdnxwBaUDLL/p7c1LRx+yFjiHGxxWEg/k1Xr
4/DIDR0ON+G81vTWLSnTnYKcTFa82ln7aFiwhqGbcakwVLBhQPGYmsl7T0XUqPV1Klk/OiTnDCbN
73HQXQoBP+jYBG+cg8PqthTbsKru8pCCgvY57rNkzxpnExSQXmRDz94oy5NvpWj1DOu5LdNwWzX1
I6KPx4T2n51fLLccst0oW9qXkPQNKS8gT/JCT/pS7aQTE2g1ieTPPhWHbt6TMs3/mHRoMK0I7mpg
DaxF+1LLAQ0sgVLrAnu8gQ3+wJjGUqbknPk73IKgh/W19j+rDJqTffhFFYQpsBHKf1pC/IRTWHzV
imVXZSb7hWzFEJYRjJqO5XNOqIHQgDy18FCrD+ceCaJXfuEwROip9Yhcn6odazgwxOzctZwnmuXD
M1AqgvJ+hIfMqO1tRfB2xN1Fvtw89bPJHdbKvgvsjJ7WNCrSu3xOE/TKTR5JLXOcJgITDGr5UGrV
46Slj+HKd8xY210LPXlgbvHtuOHfwN7V2hipVlYWDYXBG8qPk10QHJVp3nGGgtzUxsmlr/kh9bxu
1/LeEKQigPar7kFR67tpUqN6cjPn0CBfIgDC1wax5YzgstWmSwRntxD1pUKBuWoXJgVBtxE5JpEB
uYdztR/7tu/PSwOhnKrfOUrNQrs1TW3ZtDBS+dq72WoD56hdnJm2cq7tYOmhoEEgSzs7tb3T5mFr
99mzr72e1kKoGtGaw2WxAn6DByD7k4jfeU/hiq/toDOa0EYnkhPEoY02iIIKvLghTlFEYfadhWaU
poOM9wNGgspBZbxKzqGVGUaNs/zGyfeQ5cP0MI1xRApTnVXzAJEHE6R7W0znNxaWvwR/v4R2n/YZ
FtQVHSrrq0LbUUftSc0cYr6Ti/UubfNPE10cqXVCDYP1WxGRCCZWmgUF40csFHdYnB4lP8CrU9o3
I0eTPHCmmtG2Buhbg9BLosSoEK0E8W8zwf7qadtroeJLn3QcVr9s1WCDNaZ1K5S1VRmDCRcwQWl3
bP8TIpIdtFE2Qy1L4fyLFMHOBFYNUc9KU340oC95/736/kvdoAoxicQXKGsb7a5ttMV29fxnUPWv
ILc+bLs7+ilBDiIT64ZIm781c384CKHOpk/WzyLHxw4Izw2T3xgRWCDW11Ru8lY9hQYjyJUivqXG
AYZ61xLZC+ytYH/513eGpyGhI8hB2wx6FhOoh0fH4suD6eggeT12lX8zQBjhJkomT3LCazI8gLNv
bKTAhbYDZ9oTvGhj8Br0XMO1+M5cCR3Oa3ke0BZeiOUtOx5J7WayhunSthafln//mvXjyteoeWhz
r+RAVzDeksXw2Rp3UxV/J1OaUfI8yUOd93/bpaccKAsPVpKQ4oSUS314lZA/6YrqPK/9X/nay9M/
vlhJDs1kAJkdN9kjqXMECfZyH66Dd4rHBJkeTPZu6Kq/3GqX+7FwaPpppyN5FZN2QYYFcbDIq+Id
+g/LHnjJcZFOLkEdv0GLmRFkG9ahIEvOA3ji1iE+HybNjPgx/B0g+jomKWmFEPXL3LOXRJbw5ti5
9fSaVZAw+LDrnd+U3QHjwY/UJojRLF/XpfUuY1sgzcwo+KZanQ2wBzvhzZXahOuSoWsKAnJwRfgi
iayouqZsizEEXa6wnqVbPQW0EK1WPUTe6K67kFhz5DrHyUjP9Ojwo2y6lZ5BF5XvlOfHzqEhtuHA
Mbs887K/uUfcLyifQi8SrjonlXGJUSFhAzaOCIpPZmps7IFUxUwxyL7NoLEdxbfAc3vzOFbu+5BT
W9yEWh7cmrjjg858FNQUGkm376rWeV3lgJNoeaGrcNl5vJa18KNl69M/KpHYm2W2v92KU4JVpegD
WGbRqmhAjkDVHCfaAznWl+XbVC2ETKrhBWjaPWJG8l8IhD43vewOVNgFZ8UhoSbR9spKkJN1Y30E
bm7c84C+Q2JRbOnAZp5PnC5uuMnX3VddKg5gLH12ruPreGP3i0XrE0qfliE6/UKt/06VLOV7I6tB
Wbf8rXnrfRtTUGNlDLMc7cRn2H8FT4/ayZkvfLiY9bJc3BrFxXI5QHkQxCRXp7cgq6wT0k/Wfh6N
WCR9lumouN29MDjLyU/XfrROIM+Vsexto08PflBY1yrBo0UsUpmT+OW0TK2DPMgfBCk71+QUozfb
5orghAAda/nlrZfF3bTa8y4ZLO+QrO30PoiQI74cg6hkwRutEpZG0r5sItj7HDvdqSvC5CATP7IM
w3pVE8B5wC18wg28GWmdWZtZkQ9Z5vtOIPiaZB5ZqSiPKW+wlzyOXaJ27lPZBvWu883utR5HiiDZ
JkR2QlTI4ad+CbLuJm0gylhZNCaJzLiWObFQG7+GbS/9gwP6GqnZ/ut7k4Nch1tknhz8zmbKlQLT
+TPfxVzUcIjj+MvnjMoY1YNCC8pXkYFQVV5nPoguK7ZCjM+GHfYPHeNGwXH7oZkczltNdU/6Q1/3
VEOXHJxJ59TWTgZtc1x9nhAMO7IjF2F616Gwrkv+li74EgqkKvZqfytoul9Ztj5IxWd9XZAcZzUx
0kXI7MnmMyxd4g8rb5Mnfxn/YrDJzhOs21Bm7mltmoEXQtkfR+B8vphRYWTyw0uXj7kb7SjMeSCl
cck0rF/4BNe1cRHVvzitu6N1BnmA5M+mGr6rE6+uTbKk9nUlqzYz2dii9MxO7TJGk7DdB4+Svb3k
tyaqhk6ZJODkzBl4k7ntn9ZENfJ3HoKdyob1iNFsPWYJWVHQa+GQOjJGjpeTT4AuGPuHwjHsi4qN
fEukI97NDm+MiijePZ8o8mD8ocLJnh5HI182Bh1ZDZVSEyFc4j9J1FN7f18npyyLiaq7QXyoKx0A
70hPURyc7IUjDCJA9XfoBF+o/6aXFhXAif34ppg9c2NMdMqWqYYACcT51ORsKmDpV8OlIxjnA68G
NOgb2rHjZ0XT82UdP3vWh6Exa2FpeQob3BVWK+trCZdj9JwMhcm4BHXrfpDDSAaQgWWdZubnHJMf
IKl14McV0puhPmUwMoIZk2/bGG+s1x5EuFZ3xNIHVp0h0OB6dJv1attuvmUS1t4zMjvCshpRyqSO
W6jNmBGD/YgRYZqz/MmpxvxJxQ2BWJPb1r//DK1WfKzj8ke0XnN2wqw9k3d4N/0GaVnQvSxFKF5X
0y/u5774Dp7WeK1fKGqXz9yXAnOuKBahNLmbfnzFigqCJIpn5154ABGOSq6uF0+HyVI/tczcAzmN
div8Orx18xreVs/oCEExKh+KWh2CNZZbtxDhLagIz4R1PJ47t8PPE5K78J3lvuQjJuthYqhBIGzr
EV6J7WIfG4VF5teM3wcs5gzTIL/+/Y/JvVl670nvDY8qC9s7a2nfAYgRowb2h5eLNUqH2YPZsJ2P
sMTAREmxxICGO7ki9JYDb0/IRu3GPvZxnkWsDROEQH3wjhSi2fZxbGMbolK1qWradql/upXWNRyJ
GKWqL7crjoJuQkxXCmFRGpfSAq2WFZD4pWFEtFm6kv5bP/1jB+iIZ7N1rrAf3h6DSs1/AK+6qXlY
Mb1pfwuqrTbWOVEZVwxqi0dzcbYl/oUwIU9j5g51o0w9R/xJG4YkHJnb8SzN9ezo7x4g/X4MSW6F
/LBs+zZ381Pt8gEzPQY3VVq9NSCnFB0YN6fwxWEFA2FsO5Bb0ZMWxtndSIuMIZjeWfl6pPGVE3Zn
sjwsFX0xPhJ4o3tr8gfGqDcz13I0GtR2Y/s+LwxaggWqNSg4tRpjcnSzS7rSDJWj7dhmM4EaR46P
WeHctX5Msovo0PwQV+sDIMhLWlIBERuAkvFriYCzmpbnzPN/dwY3udZs0JQ+GSr5ncQuK1hggU51
70R2EfO6t9LI3wuHViuyTG8z7rWB7bLuI/jwg/BFlGTx8R38GVyG3kIse0dRIennxbG0mytu/dep
YkGDjfpW2j8K1J7fSyt/MbgyL7E1tFvTHciwNPFvJMF3KgfEz22r3ob/x96Z9caNpOn6rzTOPQtc
ggzyYGaAk/uizJS1SzeEbNnc952//jx0V/dYKbdyajCXg0YXqmBL3IKMiO973+dtqzcmtDdXQMeh
VLH16IOQgzdPe+pX1B/0WW9Ht0rl3IyKvQkxQM2KACN56TFhqnY1x2+MVNOnIVT2M4MKOfuIDSyc
u5yaxCL32x8hrFpTxEjFJHmBUYFNpTB+NK36tSjwF6qMplorjwoF8bqSVNRZKochzmceIghBnbDW
KAUKRMWC+t6sEvGDWeuHkbXL3FJRIgfJ3yXp/+sj/Jc+QlTo/9pF+P/SGj7e699e07e/zV7Lr83b
Oz8hP/unm9DS/rBMCz6RbUjNtHXV+Keb0NL/MITUDYuPlKGqbGz/000o/5BC1dDNWkgssYQjmf+H
m9D6A98hy3PbZnVEF836KyldzrnTwLYwGUBVMTkzVWgGp/erj6QJfTuBdz4saDuuKeZdDbv4Kr2S
p/zKOSmn6OhfJ8fkmPG/4oi46srb99tgLzfJJttlO3MPG2uOveQQn4pDcfBP2UE5oso71PvgUO6J
7NjmG3fF/zbett8F2+QKH8WVfyyuqisiEq+aq/TYXRlzdzZcKTu6s9t4068pT23SndizOTyAyj/l
h/wAfPjgndxjsw8P/sHcFntjm+2Hvxtmv/X/1/ueXX+0LP7mhmjQwzRTR88q8cy9vyFxrzRwGihZ
jd3IGprZGMDhL0Plv3GIyQ/xi3dHM4gDMAYOQQNx1pmwsYFefn4IbfI4/mr447mStMRFSNOyNfVn
GNMvx3D5klG8SfqFGaA9TekDJDtdEyacYvrO3QH2wmsS0YJyilWrd9e1g4UrSLZm/c13Ugb7P9+N
/8oF25ogAUuaOq8AI/oseygbXL1K7WhceJ1Fh40w69Hcf36ID9fLISwNPrqp4b81Dd7AX++p0rhW
V7okzSbUOUYo+lO1Quj26vPDaPq5pXV69UBlCVO1hWOzvHx/ILewLSOOeGGMUb6lVnULWO/WxNMq
xmkNf/RoZkC4F/j5zTdCc9aDgzQgo707igS3q/MQy4DgIvpNqbEzXYMONv2rqWfjlZjhB/6RpoLY
d+9r0WENIbIFm264Mqis0NyDLOQgMMe56rMTYI0aUlNyUWhIz3mwBgtCS2jTBneaea31L5zOLFPH
pz7g92pFdTtY3ZbhfyyEu3fsLyXkH3S/2cHSTaYwF7OhjMRKjSUqD+QUgAl/uJBxZjiRXjApfK0t
ytESTuUsFP0mpshYqN2Wco6wvGfKlbe+LG8DTB94SKOTF6LnLNpZ76DIa8i4i7gRUC52hb/3kjSe
6wrexr4++Ur5PGayAhgRkSBHOXtE52Wye9L5cC5dijmELpMEFvUNQHL0XJVsjtpEji5s6NmNAIpM
MTpE0w89iqNg3ggANYw3IXFpyPqn5Ss/q0yME5v0cnpduc1sKrMGNVbKliBq1W+12iyyKYTUtcSX
QlsCjsnnUUGrpGVsz6yYfmHLKtYo03WFuCn1m1snCe6zFi2uLMWe+PFjMjao0Mbmwqfp4xjXNbpW
jDtDN/hgnw09vfdlRuuuX/RK8WwO0crP4lUk8+fPx/hPv9W7bwed5l+Pc2ZNLT3Cq+xqOg57QycJ
XxMErwiArrMm2LCW3FYYjKrG3zT+eIWWb455acEinFg2tA0k7GYoOPKbzDWvAQDPJOxOB3mRYQbb
z8/0PNPMnk5U8lHBk28yf53dEGLn2YWqUb8IVaKVPTZ7o3rf42b3pHr1+aG0D/MCxxIGMzkztoqf
/cxUjggjaBLH6BZZCJtdKU5sZh6RFPEKRN/LQeDEq+ctspk2IQq7845W6N6WlXqP4OPCA/rdqZg2
FnIWDY5uG9Nt+eXbToyRnaej6OBzOXP6Mfu40y9crtB+d29NR0iWLLqFA/FsYZCNXhhUitn9nEAM
uzzVTnkT4E5XG+e2V+t9q9UHj61Bn9Opn25+14XbgKx4GRU3dIhW0ku/05Sd8UW9790SqRCKiqp9
MWVDxqF7O529i/LE6ivKoMrNmLxYtMjMfuIaG3QoAQwvWgK4aeYvqFIS492My7bOaDI61BJFfKen
xYmt1l4dx6tEy/cyq05WG63qMtuNjXZPKFqqd4+94IyccJdIdtjsmHMTaRHgWEhEr26c71TEYGVZ
Ls1hSvdwFm5C3DYfDHp5WxVBj9LEK9VDVqNmqFp1NDDtYkwbzDq3E+9YT+lpT3/XSKLX3MBqBtl4
Jh9Rp84yDdJplD3X5OV4g7LoZfDNDUAmTxkMLfFDBBuxZM/n4GFvMu8QD8E2sML1dMdVAzN2rt2P
dbBVvQ73SYGzRFfWbBtVPO9Op+K5J+BRU+jQlChMGIfXZWRd9xRhDEfbjKQjeCYoNSKNEydYm25+
E3XJjgTSk0sG8SzFqaXX1anwPOquAVneCYXikwxWkGGpFxXPo4LGU5Ri2RQwoVqK8unA5jMwk5cB
BXGi4GlUpmGoXgUD1gmneImHY66ku041KSTZ6fMIAXsgAGnkzhA317OgsrRgw+f62zR6qyQ/jRG+
8u7KMniWkTPn63edZTmqte6xkgP5KzRsvZToHe1bV42HAM2Sn4+LIHxIUL7mvXKro6mk8dw8un1B
BxTRfmEf+qbax31+E6vkXXb+DX0qRVWv7FQ5OJoH23OyhvDcAeU1QcEz8O54XV+n76va2NddgaL6
C2gBbLSnqqn3So6Krg6f7bI62dnEyKLlf69hu0yBIXMjVw76nQIDbmuqV76ZzAmf3iP8Io8s2Bpa
foP4fN2GMTr07K6OuoWl8GxbD6k6vy1L412ae0f4nGsTR+rE+bZaEnVcWkoiaB6LklrDaz34W53p
BdiggoLNJE6ugTCHVc1z5bWVGffYeK9SnqSSvww1kvxI3Ick+jWhfIuilLK006sou9mb+8yCEwNs
5ByU1ljWvsDqhGoxizMeaARfVKH+gOOZegwm/CKYD2gVUQc9aniGZiM5MTGuvZZeUOvdTt97tZIv
ut1+t9tymQX1z5kiYvVRJtlt5LZf1LwnzazGJG9TerSd27Eb1m3Uraanr0Qxttt4l2iISyIZfQ9y
5iBE1myOEb21u67YFl17PbZXPhJRlcEIPxMvdFIu/a7al+C7yWH6Bgf4TVZPQsSvuAZvFCAp8+ld
GopbB7N4ULvujPpQH5nXVsVMxjgk03rvqeVjWTePGbWJumUnwlttDjBDp+pi52fPhpNij9vUYMjz
EaiqL67HvtrnhAiENzG2YjfLnzOBO0ZMEQzakN94VbqmSViI+zq/IdnxkPoGeHhEuqDUEmi/9aPF
whUj2a5p6UO66MyQAwQzyFXPIkpX09+QpXrlQjxlgbaQenPt1uF6+gmrG658zbpGSbrDFLobOBkn
GK8CPlmDXexN7qmOyhQ1zkaJ0rU0rK8a0qwwZmZSSrp0ZMa3NT6cr3mWbJB7/5zlEevu7IDqunRJ
XK4fFU/OAaIvKiTlrbV2ff2hVjQw+H6PPti5nk5R4HP2WJFg+yXtBOuWKIj5DL+3WbWPonyO2WnV
EOcydPxe1wVxjXGl4bNuIByc3lBal1cm70MOXcRh8MTenzPn/2wVY/09O74m36t/m37ttywfkEb4
9X/827v/Otyu7s7/wru/X/3Hzz9m07l4rV/f/ceS4kFN451lwc33Crzkz9/959/8r/7h377//C13
FzLGWRL9c6c2ncifPzZd4L//n6ly8fqWVe8ixvmJP2sXpvOHoNKlOvBiVMoXKgvBP0lI/JFFxiwb
IVvFu69bLB/+QUIy/qBwPVU0gCFZbKX5qX/ULow/pv+GzsnPSZhA5l+pXfBbzza5DjAB/o8uU4eC
wTLw/ULIUqzcH1VzikNxyJx4bTN70+DIaUrjSuVjFk8LfiLy6GZAZwY5SfolztW1boZfM408rT7R
vqU5XFKA4xs+SQtUewbF9lUzwhSOMnuVM+P0/b4dachRZz/l5oOXWN8VDojXeZXk9AZ94sIjU32y
cBjie6HJSOBRo76KyLu3kbYrdb92cXOOsYJuByFfNc6TglA/LyVtOQbYkCxoN6wbjAyD6OdDQ26Q
Vy/wq24TJubIfHRou6DEnXibEHPgpiDN7fx4URNK1gZbTcYLbJPXI+pOYWarLor3iaUvURMvx4it
JV08iT21juUK88Sy7BHE5V6xJR2o7W+ybmaRidNcDTFvYgVZD92SpkfPSrXvQmVv0gFDB4B5P1qb
OSdrWyuhyVWOPJRuCc1nZsJCWyiIgD0DsAhzKY7rW/57Zgm5qoFfxiop1f6BcCiUN/IxKtu15rhf
iwxQvameKvB95YY0wlNuaN8Hu3kSCcGi7F7x7a86P/pStC9Z1zLZSHyo4SmIoqXFH4f4hGdFUvGl
bDDk0e4NsL3P+lgQnJpqM5iYckbYaC1/hFWwtVBUgee9ynLtpsq8HajsBopd5cgVJPRrDwuPTlw0
+VJzIVXE3tntdKW2+KbgN0kiCOf0tl3FX2oscQUiNLB7S1kmR7ahC7ceYEjlk38YhnkREbIitOcQ
iWhdIN/gmpvUeqzcfuWUybZRxhtDVEu73FoWBKS2x8YuV6rav6Z5fZV25aLUtrh+G8Lp+n3h0tjS
0nCXpuhshmhftLQU7WQdDyEy3IEajs2m3d1UMqE0XS01xg7btxPavQelI51MXYGxnWstucxhv+oh
Cljqg1lcF8CBEtu8pSu4w9S+NK1bk4GWK0fh3ldk5rSI4StSIUQNT1mRU0n+EI/uS9HDiLdvBNAe
qK+nXiNEVO82fdIxQ8as7JxFo7Ekty0Q2VO+LK5jjoFoGSKsw+KxXmbEIAyZxq5amfsqAN5yOx1b
97/mOOyBEEcuw73QdzQAFyEsb1x8u8kmVcIaytJo3qU9Nbq7HN0KEVNUCghttOPTqIDTC+lWQGL0
s4MxjSas1YHWLkSYbIS0Vq7nUlDhOY3VjsXJoQnivcRsOQvq4EupT4rkwH1BO0UxwlkP9Q81zm4z
R73y0nQOEX5FiWFX+iSzmM+DoS0afEslwBofq05Kx5l3CySbClXABZ4UsVvQRoqhyhNagAPblwXl
v9LbDdL/ItL+h/TbDUCovSZ7TNruPhqxTNU+gWCokXPCeLR2M8b2xmpwuKj5S+u9YRv4Esh4U2cN
An6wR5hzhAPEI1DQfI6EtcSE4ir936uL/zuNUuqpp0nZC7L010lxKpH862n0zv9OE8B/TV7fzaTT
D/05k0qd6dIxNNSslqXiOOKP/sEUVP8QtqCi4BiWapj82T9nUl3+wdYbhh2NABg5zH5/zqO6+oej
aSp/H16OiTbb+CvzqDZNk7/We1RdF4btSBU59c+p9P00KnLI0SLA8qAbLTRm6hd+2jYABrSKHJhq
xL+L4NIz2xVRHz7OuiZZWHambMXYkgCV0ZwawJh7Nd57MivxriSNMv/ljv6mhPyhHjGdJP0JiarG
pBxxXkOugSWVg9ll69Kk0BLbhC3HRWHSMXeCI9vJfV2EyAxUuLB2zXSX6laPmzVeYisEZefltBjq
jOS2QMVhqukXSlE/CXpnN9G0bSl5TgZwXZMn/GtRJguTgSNq2B+QYs65RSDbwmSph47xrER6uiz9
uJp3Fg5s8ITtrAzR6NS6GI9BUxZb4NEXSji/earWxKKk/o8AlTbS+xMCu9wMQRGmax/3CjKD4WsS
q9euWqDP0Iud76JF+vwZnZeMeEQWLApb2OQhG3jF3h9x8IJE6TM3WY+0ttbS3MaxC5LVX+p2Zly4
3789FstIjcFA3IB1fnVukRdlaiUsmuLJ6FkdXYfmkIXIDCPqJd7ah5IorwY7Iy7L1G1aK+c3s9OL
Uaup86xt0JIzVMnKIaXWqOaJCkWmVTd56yPFaajJqkDCUk3x9npuTGh0xEo5/4DLX1NQks1+HEcy
7yQS60ihptCVujMziQBkG5KiBFGGC/BHbaJsvh+anDxNC5qFNEY0dfrzX+uFbDUb0/KStWfa11Wt
sOCLEc0BSyCqlxmjtvLDoPjJFz24NymvLXoUgsvPx8b0PN6dg6HSXaJYS1NKsHI6e17c1MxWUoi9
o0+ML06TWT8k135UbzLZbvsWm21tVvpfHZHTUamRQjjn4B9eSiEQrtdKlqydFCAKJR4DXB1rnBgx
Mzkb/oWL/DAo2SbhkdR4D3SbbdPZC5DWwgs128PV0LMyVbP7psWyUbnrArTB5/fzAwCQcrcEVULz
dmrfMkG8f6iGaTtpxFp93ViDuwxyvMiKuyd26lpRENhoHh1Mrf5u1tYxqasXcBUUG93aWFw4j/Ni
9HQevH8O+0AD+tP5gzWgp1e2iCOsTcZKK8IlZd2llbx2hM6Fnv8wWPmGRJM1ka7PbADejKK7VkZx
0t3g6fNT+Xj3mVzxdzPG6M3RP39/R9KGuIrO4+7jEQ2gryOxL8jUvu7heez02Pv++eHYxp6NaHa9
VMdtkvt42Oedc8y+opGSsIrC3PsuBahk2Rn7QODUC/AVh85dFhUXvnof3yKO6fBVl8B/mf7PHrro
ytLRRko/YQCrMMATxYJSYsuOGu8ZmtJXIzG+/vXLlOz/p4tkWIuzMd0MWKZQywJskulDvx995wfh
Fqdaxjea2oCkLxui6pULz/LD5DWRjXl5aW5I+sXnU8no6xTwEN2v4dVh7php2PBQLgKKBNzrFPd/
+RrpIvEQWUqhxjgfOUqOEA9Tf7B2oOCUSszg9SKSDYxt2kqIYwFVSJBt8cgC//Mj/3xi77+LE5aX
RvR0rXylzgatNoZ+OJgSxSr6JRStYzxL90IvrSvK7nWX0pjNBmXfa1/xY8SQcjU0duWLEUSoJC2l
OFbR3qmAIcI11J/IeF327bXX7G1YPKIvqiNZti6wpJyqR0rooKhwE3aefgpj60oxXZeaemKvuAVr
pxisl3qwjk3mbrQosa9GO7x0wR/emolrCbBUMowpA8npz3+Zi8x2BEdBHsLaIyFmRmlVIXc5Pql1
qKz7PL0i9wG2Zlxc8zsu3OsPY+r9oc9XkLleKYmvwI6lGor4Y16EyrxA7zvH9+9eWK5++BZxLEOb
voy2Trv2XCUQVPgLaJQX0ITsHbrIeTkMvLTtDnLshRH0YXbnUJYpDBjmKuKK80MpwTCUUukKni8Z
B/b4JEiEmhZB80Qkq8SV4O3zW6UbAd9K5AoKsI+A5lY4KHC2xvRrkuqLrHpiekaFRi6iUCIkZbFv
L8yhfismfAwf1o2m5DORhXufaMt5ZLavWuKBk/IJLyGEgvnUHL98fmkf1/zTpU3rLUklkXFztmgI
oasmdZ0Va28I0cODyyDYzllDZb7pUV2EJDpgMof+0ObuiaZcjFp558LZWw2h9mq4wCYE8QhLEhXj
C4Ppw7THqdmCb5QuBSquadf26zgmBWJU4kjJCX2N1FURJkiSTf2vric4yLQttGxKrTpo1PcHaWwa
kqNrgCBzc1zBfbyyUshXMbBR0V9q+3/cwUgHvyRWRvrc/OO8mtqW5lCphEatU7tq5hYNW4fsKMtK
3GXrAl9NbRJXTS+NMTn2X5MOiTD9YFa3hIgGlxatv/lOODT1DaIWVNQ259OOaeTdoNHKW1fSbOad
y6O36gGhmTaesBy/pDp9WRhOW81pbj8fdj9v67tvMjcClY+GGs7gK6WefZMTM9egker5Wp1mnpbM
vcqCs+/Gkvw73yY9xj7Utom70lWe4Xs3tAGx6Afi2TOm4OCi8BemG1D0CzWSutrmIUMnUEU6lpvU
yEkVjcWmG4hwAXIGQejCa/PzQb07f5YkFA50quMsfD8syeTYVGwnJ4/qACgAg9+XrjPu1Ewl3Eew
xPcUnIRRDMUN2nKR2zSWieAU+RjNjCqYiLT5I3WyZZGgoaoaiMhxsAiAY7Bx3ahOO9Oo0JEtMmwt
JT5xJwhctFbkg99Jsz6mTCemlm6w3R5Eyl8eptw88DpmadZbskbmLQkexAxBWsc8BOGXfyVuEupf
K74w3JCTEFJIhPGj3XBGvvvDANfdUXSAkrtpFPV+HNVu1hTJsKTCfMgbAlyUButHYroX3kDjw9eV
iZnayNTQmHjM8uw9T0qT8HBTZGuRa+tMRyJeGu0iD/ma8k5cwaCJF04Ek9Nsbe4qltFEDnyLOxB7
UTg+hXUTLJ3QuYdeccSlA/KjtU6yIRYmNIntMSk3Zp09bxJ3VzUPLTma5aQv6pv+KchVick+uks6
YEIkBKmrCyN9GslnI4XtCntanXWz82ETARsozQlyTde9Q868pHnbEU5tNTilQjoANb6kOoPm65bm
Lok1uokBDD5UZ5oZlRQngxvRQXrC6APZRMUFlhEuhaMeXWFHTO7nZ/th/mYBavMRpKrhoFc5X/wa
bquC2jHTNUQXMTcSccxGHJlJvBWFceX6bnPhG/9x4zwdUf5c/ZqU6PSzD4GjGmHSD3W6HtynuMvx
lhMhOaJPQ8hu43JRFlR21LkLWCW05SJy3Py/cc1IfFj0E9qAHGcanr8ul0hE80uNM1AyDFd5yQPx
OuWaQJ5vqYxNvslA4j6/zR/nAa7asQz+QcaIQ0jB+2P2aoXWkkrp2i8YDE1ES2NQwr1uMYa1pzHz
t3lNd2zqE5Wa3DF0InAg6UOWu5sLp6J/HJ8Ge0u+/9TWgNyfrRZRVIvGb4Z07aX01BTQQDCqoI8O
c9v9MdjKFiD3a4ogq/a1jYhPonavL5zCh4mIja3KvEgnk/U5etr3dyML4ob5skvXQIVnArcMcDeD
BFOCtvSm3MdBfdvY/b5DbDvLrNZbOC+uOTxFA4+qkCPARw+CrOP8cHyWS0YKIiHGW/n5Wf7m1ZgK
O4L9C64P6mHvT7J1NLceI9grutuCPnKwW/hUeHzTOE6PSMmsC9T2D+vbqe37ywHPxiXgh34EP4Ce
IP9S+PUGyi8h5+lcDOP680v7/ZFoNJvQAFRK5e8vLRZh0Zs+R2qAB8cYXob8FrfMj/jCHvBjQeVn
J3v6sAhNA0V/NtZQ9ZYS4vz0eene2tLZW3jylzdFUOO6C1Ss1Mq1qtPmKW37dSxAaWTWpXOYntPZ
95i6KR0CWufq9CDfX6wngzEVmpKsI1dP5sL31ypYBcXTjwMjbtboewf/+tqtlko5vH1+o43fHZx9
BOstqOIGVaz3B29RaUdpTsEYYaPrddEawGA+pwN/7STZW1L6S8/u3xrN2kUIgzCfqE95cLL1CgWO
Qdzh3OjZQvS186g6dLKbcXKadl+6SFmMngL9Ut7Dwc7npTY+WeArdN/B5mgPCyv1H+lPNn9REk5l
hkq8ZNlNvgBK/rORU2e+RpHY4WbmirIxhc8WoixvnVwZLrx+vx07piWYnCaVqHr+/o12zjh1ATi2
Gp/MJDr0MZJpqwNWlbS4/vTKnXfCuW8qp1yb3fhkkyA7xEivP3+GH1Sq0zXTgqCIwUeAXdPZh4A1
YShJt6PUG+G59jFJdEu4kWgZJHwIEqCImCuqbIKmLAEnqTS/v4cALq5K0wDOA0zkwgQ23eTzEU39
BpE2UwrzxtkWzm9Msoe0AHa9jlfMG6rXCODqpcuefsvZUYTGlaPOpUXE8vf90HVN6QdEISZrNmHH
PlVWiqafMheNObvYyhnf+vbJArfWNTYiUP+WIru+6J0xIt7DN8jEgKE0KjMDoqkxIqy78FR+82a9
O72zryWhoSgpceqta/PGKsfDz1ugxEBPi+5LrjvLQR56HZj6peXrx62MzaSgSWYFi+oWLqT3N6ZU
0YMpFkcuFOActVoxWQFENSOQEJA0S1sS1Ij8i7YZnkCAG4Nr7wJ7fDMhA8LQG58GTYdHkoGx6HQP
qpGSxKgR3E1LYcHR62ZHACAbAtogRXJhefqbqVcQ44XbiYYaD/XsBQ5NTZQQxON1ppgOxQs0GXkU
4fkcHgYcuvjwFb09hIAuLqz6PyR18RrRp9B4kdjbiw8mD6UbhrhWoE0oGQWRbMrFlZCQMjCwReBe
q7V8ShAJjjdjGskLb8zv1l8sNZmFaG1BvjhPhio9s2FbJGPmu/rWcNxrV5BlrpGju4N0TXeGBCZb
rMw2WbpdrK2gj6zKsdsqYXlp+flBYaXamoE5jAIMBX71g9QcbJKmRl0eryuIqNDUoWi3aCz69rUd
JobhuGi6HlQkpAn4UhrKdxOWmuIulSy7TptT2r8CafumNQmK1xu/7O4wYbzx9WG/2YWEwTMK2Tdp
DR4MVLzAiSUpRhaAB72tXhWBLxnbOZoG/4tKUXaWJf591/74/P3UPy6fuMrJCWdIgYtoUqz9usoe
hwbbOhnua6A30SzGOzNTfEZYXOKiJtWklMhUsOK0UfysjuYLT8GAkWrvjIRVXqrLe6kryqwgNyZm
8QfSs5j1qscHtWTM0jxMlxE/LI51peeLMFwWitvPAFE8fX4hv/n88/mjUs+D4l+oUL2/EIujx01m
RWsnhECaDSjFRodT8CL9ric9Nc/zndu2p4aI2QxfO5ATeAT9XWgLZnDdCS+MZfR+HPH9l5nOMxov
llV8g/BBvj8j23Rjp2sTcqrrq2nUb7OgRBNWYgaH25Brcu8WJtB/vn07dDapX1IZKYl66Uxzmbbm
IjczGFJe1G3crIEmGD5qtk+iSiw6sriHeqX6RNUR3Sv2srZvtHIgCMEy440bqP5d4h1C8D41Df/9
EO6MUpiArwDF5YF6rQQL8FjNNnFtzFhuRwq4fI5rx1ygmr3zQ6DLxOO9TBaTleHLL2HZEL1b9NVc
tNKl4eV8Ay1YLZRAIUS1Vt0T7BZl3vX6sMzrqiAoQtrbViyF0KfKGWFnCMeq5YD7iI1CxOaTzX6i
HjmbhSueRuPo6w5ZCIPzNfO6H1NKMcw2f9Hppr3Lxt5Zjab9ykRC9zS50WqprR04tytySpNFGAM+
MysNX35R1csQRxWatIk4p2lL1hrhwk4I9OF21Q9Vm1zHxCmvCr8hnScCakAD8StzKPj3uiQLmcBu
MF+B+UU6tfllzAxI3Cu+f+uic51Xsubi6tCoDQ4MP90FvcBt1rnbEZHGsTf6bjnlaOjdobfbZ2BO
pNl1dbuSSe0St1Y/aqF/jTUroo7ce+uU1jtGdoLBZPvddZXHNjasdWow3YwWAO7Yw34E3MzyB2SI
yg3ksWgpdALZdLu7kTUtDahGW1UvyyMAezIOQ+PQYQPKCxjMhSIxBRoo0ix9j6y631RtpDHKRhwZ
2kDLTsofiUpqsJRwYwebKL7aLbehPxrQJzuMC2VxZylqMcdEBuK0fe6GhBgUCn7LyKT5mrSHwE/g
zgbjvNeAvwktP6J6Xo9OhmzLJEWMSANvaW0Gl4qxIdLbwAvoqFUDwXdW/4yaiwVY8VKFWbTOhAy3
oXrw812SvVYSYHgZCkhVdnklTfwYDIhK8zcFn5BQ0eqV15r2wvGADygodTchOnrRbvD6kSMApz8t
bfI7QdMFrV4sE1WesPuvk6YjwxzWlCvahzGmMqlCryfTT0TWsLKoBC+VRll3JkIORu8RdI4CP80n
16fe5Lp4qx00fON4CwFpExX1dysTWDhC49Hzta+ar8EnCLwBKyNVEx15aZA65YNsNW3XpX6y5EVP
oCH75oZ7uQD5AA6lEesokskd3aOeICM+lUbUPw2GRCRPe3UeCqKpqNgCOk11vMQ1xi9LwAyDUElN
OpG7eoS0Vcb2sn9A1NetdNtcE7NCpJduvUA6jeaoBq9gRYP66MAkGW07QeIlQK3wZWgjjyy5jhgN
Wg48tNbDYiQtjQjCAHsgMc7uMsoTFkhp/BLX44IMIe6vU+Cl8ENnYcGcImwcC2VmeXIXOKiAm/F6
CnIfTRd3SmHba7cjGtwNgV0Ydf6aan63cqk/LuFu63O1BmyamfsKgiS5jxgXA13VALW7L67f0BgE
NnjqIn9P/xuHKHjywloaNO5IA+rL3QgMg5iFGX7gDE9puw78hg9AqZWb3hEYG1XUr4Rt18eOuhKQ
0GbekHd76rOYci1ouSq+J20gnsWxP2GZTXFsKUbC+BjgPtsQiLOoXZKmF2/KxCC/NCUYsEFNsS2E
wxiJuls/qwUxobo+88CV5rVbL6IKYB0OrfHYNRpI38Zxlk2ik0wQNXsFDGYXRME68mxrXo7AFdB2
ocUmolVTW3IVwYpCaZmhuZSHtvyuwIMEGZE5OSRPsDwLdwygwQ/lk0Y5fYpfP4BedrZtw8/1RbvM
i29uTsAWqRTENthzciAjy6N8V0VEPROrNxsJwJl5ju4vw6+2W0QLo5XdsooKdxWXyY3IiXliBiGN
AaQhjp0Hhy0CJq4fpTT4So69ufYDJyN8rjaeuxwVCyuqhmAOAKAa8nS4N0G+BxdkLRvNKB4jTzvF
dp+8ZZn6BfPFLMjh74TQ+NOCj5rR1qtC1bp1hNSM/D3Ik0R1k4Tjhsu+B4GdUYIPRda9xIm2kFZA
FVIZuXeKuwjxb7UWgaVZi+ozlJJKPpippgn3jpFWL3Y8InuuVj2d5RulZPEqiuCuh5l5oEVdrhxq
fous5GNVlaJdm3ERzVGMKYRtCo9Ez2JpEQFFEI0SPoxkhVRsKQ9qE0HPk8RCpgEMryGz9dUgiPlM
er5TmuHeVRB2TED365gM2kOjELKmxuMq0Qe5uLAE+lgv0tEwQnCmaEe57rwx59hlaBQeZFGzN/WZ
aNIO1K4BPxEu26w3CCiJAuuos5tYGLK2qFPHvL5Ny1VD3nCksjAdUohYS8P/LjXr0vl93BDTyMOr
Tm9mqvGcV1kCNTTtIqe6ElAhJ55hp7fszCNZ3SjMl6PWgzVpqFA4XfekmDAq9XHJdu17U3lXdY3b
8PP7JX5zv2hfGjjnEc7g9zxboKWFhcqgMcN1qlivoPKUg6mGU1ib0m68It/mvESrMUstgoG161ZU
j75MNrIgeaYMgWsGjjv3wizEXNY/ABbrN7oNbJyUvo2uVoTU2jUhpTULZmHirqwpnNkRmFfRuOnC
RlciU15bkZjrsBdfzQQ7sTPQH9OcblF3yS2uQxIuMpY2HR0/J7VBgVVLiAUaaXRxBlwlK4dd7Ttv
oV6UD2NUXNoE/WZVjciWSYfuw9TRV833a1g9aKscVDZ8/N5HddFJm1Sa/Htp4O9LDazeI0IskmNY
jPradhDF1kCFvjBSFJ6BxXvos2u6UFMwP5Y8KEsjBOKkcAKzU31/UlQzOglPLFgrthcsAbcvE1zL
u0CtWU3j7l4rLjUeJyDNzRP2smt9MiP9OpsH7oB4n9i6A0ScdZW4P/qAbMjGytd1gr4++v+EnVlz
nEq6RX8REcwJrwXUpNIs27JeCNvyYR4SSKZffxe+L23JIb10dJzu4zJVkGTub++9OoeluXde6ErU
j+mk9k45uIFhpxb9f5X/5A4DiYB5PHlq6W9Gl/XU7tRXQfmhSwGQtvCuFInj33VGASB3nn/n+RbA
8WfaIef1q3JH89KNbc/+oc8fRd/+Nzg3CvrbywIqB2qvvCtmw98p4WGoN9X2HqGikTLUcMxwjTBJ
PTD1zB9MCvx7mbYHw+R4+vGD8Y9jOF5WBLPNqYK2h8f6r0Nh4RQtjtCYdmqVo/V7yj9CMXyIJ3el
HYxIJ8Ug/7WpdzesNsG21LXhXM/aofP1h7jF9Pfx3+cfR3EG89i/LMi/dMO8bbiw+q7VO4rGD7mb
NQ+FPzZbY0TFIAy0qdMnxlVfWlRTT/bRXtrhZpR0GWnAuskO6MdpFAQ6snbhLE1cte1G+0nYWRFV
+UXKWN/ZfZGggWl6sHp+d6z93Htkn802w1dXFF54u27yYcSLPruvGj2YnaW7mNumFHzKT3/q5AXC
iL23JiSKjy/9vfsWLw1HSHL3uCA80Ol//xSeG+ecz530UJnNT+lo06FeByopfCl3ZqsFoDFMjnIG
B4Kqv3LttP06Jus9G1iHWm9x4bXKa9PTMtZ+Sk1zgNaNaRPkTIyHVE/ruzE27svOy58+/ov/Qxfe
/PkO/n6O5Wigb8/jduFUvaFwP0p2s7WT3uNoYQ/K8dsDYjGrEZBSC56nE+feR5usvC+cVz4ZK2zr
099ncP4WFrcwEwUq099aRYfCMTUxVVBKEFeM3s93vV+cvNX75HP+zMLefhBGOrQixCLbe6tc2WvC
aL/nXcJH3iSO9A64oZ+9xvhCkcDz6pSU0xvwEk12Dq3XeOHi45nBykBp3zyFBcl9l3OwsDavkuOg
qAB4qA0R6WJ80rbkluGgG8Hsi/FeUqqiUwvua3c2rfyKXQetkwjYjtE8yD/bJzxKFt8wEmgetuV4
lAYkEbn4dx//zP/6fgUxRLRCzEAUOv19e1alUCu/YI76TKLfmP0vyFjnZROuPv6gfwyk8Rvx/LMC
bO7PtyEDFpnBz2sQzUm7DFQBY/5sIqYtt/BZhVLEsa2GyknMMpnkqDonTffJe+e9JsuAynF13UBm
x+j8RmnXSNhnhokDFV7cD2eVF07xP+k1u2vXONASZDwv91FMcW58cu3vRTo+mXuKCDIiHX6MN9+y
pOTGWwtiz5PNCQ11TdIsEsDM9SOyVZFDVzMkXkg1sX4wLLZQJn8jsAq0Ir6kvf/D0JgVJ1lycEXy
ma3xXd8S2ijbus2pxmAU19obib9ItaK3dWZzvd49likOm7jocJyLJwMSQ2Muh818ty6kpeHaoJfD
pe/r3TQvHZIDo+VBaJ/clu93mviX2AljoyUwg8f07y+MA71K9XbMDsMw/VCktUFu3X/8o/zjN/nr
I978Jq2s1ziVU8aoEF6Kwcilf02cbUCLIdX+5A7YHqM3q8tfH7Zd7/94IVBQlkzUajsqtvfsVu/Y
OB/YumKO1X5/fF3/+iggHx5xKIrbvLfus5lje+q0FGZId73Gh3xmM/B1K5MedPn48Uf9+bPeXtbm
8nNxwyLcvrXdLT3TsdjYLmtOIJ3kjKOy/3qnt/dJ0xR3CWdf3YNhSHNvE/omwqk1XnjvD32FugVc
ZaTj+NIO/n+j9VOMOK5STh4YJLipZNFh2kr5ewMboAzlT0W7ar/zWqqhEHOn6vGNt6U0rVTfuxNJ
08yW15mV39gU1++qlvyCvQURh3XukF3WkTW7CXIqoSI/NQBD5Ckd7Is7Rp98LdsD8+ZrYUFlDIKh
H43l7UurKzucawMqmV/pYM/JfnYEOoU4arwkd7FgZes12gcqy7+lACIO9D6jSsClhWhGxDc19UON
nAWAG14xPH+wqpm1udrUlC47UMPCwKIyUTN6/BFzsnfzYZ8bgl4fPUUIo0CaHqDnXAy02OeP8ywT
RDzmEpaJ8XR7my9N+dgLLdgMCWJkJcqnctxDQP/ktv/Xou8w3DT+2IDY/rx5jrdkWdokFTejQgtp
hpG9Xdt9r22IiGnXAlocqbxXdnObLxYXZA8jevj4qf3qfU6QBBHHIH2LlHF63eoA/vcBlI2DyJ1V
6YEcTTRaTNbNKjf2NRH2QeQvzppwx8RpGhGG+gmMdLpa+Tn8bjauKe7djYvhPKTTXWWp+Aya/mgI
rIF56z+NlLddMUwkB2UnG4pUHHR3kLcGIAJaO/wtBrCAprUR8LTUvtJzZheDcxEU8R4qeTPnRO6G
cY1afCRMDLAiNJJ6TI70QRpve8O+2yezNZwGjQT7aiq80f5FuVN/AD7Rdc9k+pZ97XEBZmFAaiqV
G7badEXdaBGRp06o817UiTEJzfmGdagWzd0nEg4K+/7nWjHeb/ssEElhB1UWbwpl7QeezvkFMXzk
ioOBvBGE6u6lqNafiVWdrbGFh5zLeCf6hMJpN/1pQ6IJB8NkLDZ18z6efhg2FGx70qHkVcxgV6Uj
B1fiBRI5lVOT14YvyvDljr0f/f0yuzDVH/fdUJ7KTD0mUIbYJk31zmxot28gXPsrWeucf+x3ghZa
J7lP51+6RVJf1Yu+pyk5Y3+morhTr6afUOib3otkfh4K8dv9zvzse7FOIFYF0dBJXGEEHQxKo2FG
UTNDe39XU9zCNKjdd6X73YbXfKhwfCBVI6/Q9maE8ez2+6bAZO6BxuG6yHa39EZRrnNopcbucaFo
NSHgH3hMpCDn3czdyHKV/Bpcneni2bNnmuNqn9bjRlAGhV+yVs1Pf7G+/VFTMnt+zVZ6ujdzYKfn
J56ZZucDdScg9Aru+TT13gMRUuxkw3Gm2ov1TXvFm5odOqvyo9/FvPYhMKcMMBj72SLvzgvJr91Q
9I/Ac7MQgME1MQUqpJtpBW2Uf8NXsseGT4ECu4R9w3Bm59bOiCumxIG+gAqlJwlLRkePFAOwnbVp
ThhKY9p2MdcXUevF4kRf/mFlPxVwX5kIh2iLvYa9rCyfZRkTSnHEjSxo3NIw3uwme8qitdS/0sJ8
8NKeBoJcrqHj8o8xfJwx8Vv45hGLK+lfO1v9uIuHtzT1K2ELZEDRU8uc00rLFPA/oYYigjkTcL+L
a7kyExwwjLRe/rhgty+64UeB6naaXSAktjaflRTdPm+1y1zeE3VLXzUjuxEYYXaT5+YPU9NcdYvd
X/U9JRwr6nOkzKK9Vj4j43lYN4GtsQ6zPcmgr3T7IG02tK5+U/UAfubGp5MUmNYhi4sN+vNsuNlP
an401d+zC/8pCyR10LEBot4cxvyYJEWPU96/8o1nUZdx7bHVgRNs1BfQE7gcCKPSQ9/Jw+JQYuSy
akWz235pubeQoEgT687oHhNt+tEpCfNOw8CDVO3vDMvZ104Mc3s6czoXVKY/iNhoYRo9aQDHYN91
JwtcCA1odZAaMXqttVl7E/ORgxI1wdaEeqV1Ysf54ewR66d9+UBTPk9GLF9NV7/XcaZcZ+560f3C
Oo7+brTa4drtsqgp6nE/dN64U1qnQtfXAHoQevz/k00tmJLPVUBVCQTYZOT1vCJ+m4pT1OyRRW69
70wDMRzrCBVDq+1y1+CvJowiwPF4443ulQ6lh34S5HfG9dQjNVqwmEYD69oBSfnqSBqGvOE89M+l
55/Zq470ipgm+Rm0B40mBz+GbA58mX+VrAU8maDLmSMa1uqiho93mXzUkpHe8xq3wIZZXzNAufbU
5M9138hQ+LsKYqQx1mC8WT1CrLbUe+WvBWlGiLVlVCIYGfw7dIgLvtN72DZB1pXqTFfhejT978Ki
6Myr1JWs2f/E/UBlFgk5czEYJ+fqdib4alnTs8zhuXOVgvao5mhkExMkbzjS1qHOBm0nqqLR2e/u
6r6AkauocHAaychyEYd5pkWqKhA7PeqnBeaizHB40dD6CIhBbPMfSy++tkYbFkMcqaUDqwNjypr0
rbUdL5+paojjg6MoeX7K6Xzz/Qn1bgYlkgJJwHGNTENpfjmoU24v9kk6J0OLxil+9TPrum6G36U5
D0yd0A/s2b/zanh1UEZ2tkuLXdH5HrCQdF85hYwme0CJp/6FQS6JIDokdEU6vyGONNpXsU1O1Gcd
2Im8PC2Dhod6XtkFemea99oA0z8HQGwBUxcMQ3wzmj3mhZL5vcxtWkUXB+4GorpTW48+4YLN7urx
RNL4Odr4/NhAm7TyLGdZNflNaogxKMeMMrE4cnyNYfyq7q20AVNdIRG3lflNJeo7qOSe1ytv+rXl
BZWpdT/K5mYteiBOREE0MdwJwz/2ZgxvjiUJXgDNafGrvrQvgNLvXUyB5778qVLnpUGAD23Nuekr
8yI3FmDuZVNo5F7grTdyKSMh83bfK178mZhXTpPii2X2gpehra4o9ceIX3qh0tvHrhjWwKM6q4l5
EXAz17uk4alyNPlDkat1dXXvuiYYSyq7dCM7F72rh8yiVyzbyT0Rw1ClDOH0RGNawuksSjLTDWYP
zlo24O6mpCcJS83y73TN/tZMgrKCIt23vWRSognSNsbtKoo6AiHJzZfLiwvSHCxgQQKTFAalbIAV
e719jhtG56Ly7xZD7hfsLbvaaZh24q9JtDttYj+wyIwoQsbmo3XtL72HFVEQ8Am1lXEfTJk8VUdh
dZFXDHcT0KCwckV3qA3CLhAv8Imh36DagNZdTxge2Isjhnt5EmM1ABZEyxwBiTS7djL9hc40N0g1
Cu7cuEV8woUGlfs40X23m/OxDZsVISeufT2QVsLJuQHs4+b7htc/JMuNtW4OW4GfXwVuipmGhcTY
D3VqHoiddBivAdVf25hEgkKn+H8ppt922qeB3+lUrbOVIxAcpotp8y5bX/uKpkCL+47HEBOHnlyE
dqNE+TjM6ALCq0AIMnkcYGEEyh7wTk707Rp1IkNdN28JwzqhxiYwANd0p7tNv8NBxUCwxsJnsunV
WF2jIXeuYmwRLIWM7MjQjdfVSrcTOeQbdj1NmIF0CyxL8Q6cimisVoAYM0ODBMlLpRrTxLbdOw6A
Vm9RaWhRe59SbaMxgziAWbmrKkoavS5bYE0lbAecFcwtFJDOsBXrDcc7YjRnTer7HovBHoXwkBKm
3Y1O892DyMNGYGLvm7CuuhMFNdThde6dzcwzUYYX0WEIx661q8C0W3tfthkFWX18JJKWPeZW/2Cs
QsNjU7zWxsDO08vHYIUgdnBjigb10k6uBgcUJdgHC8IeZVOuvafAFkTmMNJQH2Oi7/N2N2gRL6VV
kv7x2Wczt7SLcPa08YB3kb0d9xAVT+ZyhOk7XZUGJ6zCBN9Ig2M29/VRZavxyYHL3FSLv4+etonS
QK+Ti8BFbcDf5xz+xLphyx3vzSJ/jQ0aofLt2AA/NVAwpA1U23BZjAbAm3niaG7u5SRpGcM6FFbb
66QtZDD6S87B2ATXs3CeaQUlqSrrH9IaubN8ofJlCDVutk/Ozf84pHFixv+FAIuT+52ckAEQTUtE
gz2b+B+DbF5MbFCNDZqgJeVwQrF5nqdfIATBa+YjHZNsTKh06VD0/XIO3WyIvJKgHwHDqyIFS/7J
uf7td4s+Rk0KoEwfVzARyr+/23iZeRS2fTakrdupQ9OdLa3/5Be03qmU/mZ75e3EuA4F561zdLME
KNGmnPOddNmB62sfBx48xjPtE7GXH4mBBcVUPqOrqvPP2qIB5Z7peG6W/OhXEqwv9rhb/Gp1MJMC
jKjpefHGyTn6OR1WQz21+M4U5WplWd8Lr6NXwp9PCfCnkO0MmERnw2NjedmpYXIwHhugm3qvHB79
0b+QKcy+OhMV0U55Q/yauzvWf5h+qW5E2nxig383KOS7YOBMjsbm+3inZQHrMOvC65EBWz/dFUUG
SgIN3tWLgf8CjGpInntj/Mz694+PZapMDwZDKxNr/CYd/o9a18+tGAG8p4e1bICstcohL+Z6h8ls
00M6CvLXTXJrZcBKPr7D3j++1JzYtCaRF9lybeYbKXYW+ToPsUyJjlb03HRMiuqhnC/WuDASsnOo
RBvvOmWUUHm/4j7/ynFBBYlV0oavajPogE6BolnOKZXrO5cm8sjvqTBbrfvKwpOjC7ptOsJzPMCf
6uvvdC/+1rrtsPhQe+cZbztETE82GhcY7y0G6jtNApNLMu3oMXWnQw//aevzRhrhOS+Fe7athJ0k
r96xfXINjh9Ch2its0UNu9xzjxYLLja933Ydx6de6uO5r5ZdqbryNJnFPfY8jjAmpZ5W/IXJps5e
nQdmNuZzvUEfbS19kAAl2Z9qgY2P/DpN8qio5Ys2AytO7e5H78Z8+go9KK20H0o5xUXStrqjCoha
dXcVdBZ0NBCAQw90wyiPZE/Go9uuiN/rrE5j/jzQFk1DKMDfbKS/D0DQxTIbDSimdjsqTmC5XV8l
woNt4/jzrocxuZtMIDwuL8Md26lfYPCoXKzEa9Y6NwzLx2OrDH3Xmm4F7Vyd2pj/NxicX+4kGXAW
43Mzo7gyqqY8z/xWrT5earGM51Wgw4LYPRhwUI85zPnsKdeJFya55DjfzZ8sh++fEkMQKzMo87LA
gPhvnhKBIXDRoVztFdbUkHcK0L3Ov+7hCQN99oj8sHTpFZ1KHz8k73snKBWzEfJwjvKMeG89DVrh
WzHlvDE9jmu2p1j7R9wOHnL6AhGNasPNVtFHfd6NN0zjHltftrd0SmAX9q9jd5bHnsjswVfaoxav
CezJIpzYgR8EecEd5xa1K5SRHxcrftQ4SN2sg0gu48KUpv1laIu1X1WHaOmOIXGWgQ2DYj7IlhpB
KuKsjIGU4fYhN+kB//jK340suPAtGEQLhU16/+0LaFaxQuvz/X1ZDSd94yLq1hIN3kD1bP4bcoT6
5I28vdH+2k3gzmD0ygNN6YVFUenfC+HgSwVKxvb2aaqz7x6yOsy87vnjq9q2JG8+hD+dAggujaX+
7cAi6YwM4WEr8hgpVueNb8Eg2y2F+uR+/cfFEA7DXO5TvUXU8M34Dw+bLIyh9Pbx7Og72gnq3diq
Ty7mHWMD4xZhA/plmVvZ5IbePBWxUJTpoS7uS2Ow9pQ1QVYcxc1S4EYDNlzt/IJTgNAhef8xPvjF
A6J1fl1Ln0Jvj4geQwX6MCj2hChOZjDj5FAk1S/OivMBPb376s8+fOYMc12GV/6oD+lRn23/XPnA
uB1jb+sAZrvCnz578P4U5//9UxEiNTgpQCvhffzWuIP4IONWN21QFQoqqUwf3XZOQ6om1U1XfPer
3jlxOwFAH8+a5qW3eVvRUr8cFzHeV6PJkYuSo30lumse2ZLqfJw9aqZugBcHApBnBCiK+JQhHQde
rf/IZiYnmQj1traPc0H7p+7ippWlt0bDjDPHaHXrofNjJxzH8nHuF3eXN8yRnIQH1hXFQ547BbK3
TQnoNOFYqDkgQOxToShxrjKdgl1MzmvnxQXMvqRdcfuOv0fVOucsX8DAp9hoxsRvvo+0DYQbmjXI
TaZ3hXVdMAU4YA42Q9XlX4em3MgZzqvK0ej1Etaz4a6UFDSnzk6aqK6s7iCZhs2uCJbUXs5ZxjJU
avazdNqjbfoPU241N2ZX3CSulhwpuVWRI1Y7EDZnbFG0kVypAa4aaKItDPdz1ve/3OSMlax+mqRx
Ba6Y2ypBUCP+xBcH2P6xyrwN9dlRmK5pD6YaL4IifOpRhoPd+c7e9uVPz2PLwZSg2cwpC4fYdLwT
MnuZq/55XQuw6YxOIr/rrciq4dTD7uTwPpd5VEpBxy7uLbBtqAUIb3Lr4HkZZ/0VLVK78lLq0SwW
hFNmf8u7rrvmjfisHMAyWMy1o51Df5+85FoVQAwTvUyPWcYOi1W74SW+FXX06iA4KN7oIv0uu1Vn
Vg8IaI77hMHamkf5VNHuknrsVxkZml68K5y+51gZP1UFTPi8VvhtK1c7cUz3bidZ36AWXyEhxTi4
Vhwa7niVxPl+8GonMhuv2je5kfzoxFXqeTuD9sN7t61+uhVLvtbO47VjTupSKAvz2mh3J9PttQA/
MahHTauCNWmMY1GNzReaCO5ipeCkDW4HFN7Rw6yxvQDjOjEd6JtCNNbdXCOFjJ3fP01r8cPi/rf8
hRpcfGhc6mEiQH62Gw2micq+qKyQoeuIiNa/8chfHboBvuuDiO0chgjvQeHHTRAn7Z3Uq/GMgDiM
IrkVbYPpcKa5dRLxeh4NJhjt+tg1Ehqu5+1Jozc3lctko/+GnS39NuLNOo9Tc2L2wKSwFvVxFX0V
kRO55dhdATj0IjRiGpfrrI+0SkvvLUVTsuF/M/Q2P8Z2ixHfpmjfS/3yaqz3Y+2YX32sth5CJ7aZ
r2OWROy6IIECq886UH9lb/T71XUORjEtwdCZS6CtNbZb6zsCqgEex7GOTKLySNcgHCqs3XuRJC89
ZvOz0tP9rFvsmbH/7SbdA6RoC6JDwPHg7JXNnpNtEirZJoe8x5JJVsANeAqsQzVl7A9dngJRj1yR
bkbuHLfh0PIn5WtePbXFejN63XLU1ng6pVRcTX1cXloiSzurMp3j1EJuyNnwIpOP23TfIBzmsn7Z
agJURTPUZpQ2orxYz72Oltz4uLrwo89VttwBUeAraDsVyWQ6ScMqL34z+RR0WNugkfQ4+W0br7z+
2519VNVmpUkAIDPm6cw+osg/xZO6hyvTRymph53vxXvfajdsuQZzmOPAkcIFKzSl/qVqvfRIPXm4
DMTYmmV4tvrYOLEVWBgFk1ZozD5MTPQs6MTjnZLXuXm/ZmPzHScuVHIgk3php3vWnOWIiLJwaMzE
7TLVxY01NqhQSUsRdS2w+TPGzjfIJQGaS0O9fpum+amrWZBj6nqMajljtgLvm6fXzSCtG92WF5jN
fk3qKl6KbT5LPm2BUmM3Vv19Nveu3r9YI7x5vD7cXO5QPYr0v7mUy64XNhMKOEQ8XQWywNz88PTp
aHZCD1pPcDSquavZEH/5eA/jvt+a4e2hNQsgDOF39ml/75RmnFnG4qXu3pmtNliWBRqU2774Oe4C
TsxPJWLP2fAALaUxyZ66p/lbM7XlgV1RBMOUbFGpzKBejOKA5XXI7LOugV4h+7Bzx6daRx4VDlkr
J8enxW58ORLc3nX6HPL1+1fWPPNNGaz882xZlxGdyjAt2LDSGHejMQ3hKAl0lcpbzqaRLAdtihnq
FAwPRJ0koc25od/G043Jqd6izAxG+MmS88mViRkYkkj4qnHfT8zY7AzjP4ovdEcv+9JNzstAlCay
1NAfOws2crfCtMb8pvaZO4Mk6bsLbnrAyN6TpPodvJbYQoiDupqmON5//Fv8qdZ6s0vBm456wu+P
CvbWpj4NLUMUm99Cakt+Ut26XPfOCHtiKA1MfMNAsXb8WLEscqKXQOZZ1mtjgpbd1Q40Xf+rbrfn
idHmUiaAzRuODm3s1qxLs7jKUnNvjlp/6g1mY8zjT3M2pBefJT4cV1MGS567N23Pt/3xdb0Xhugw
tHiXUtuFc/qt2WbAsaavrXT36WDXHG/Wn4whsYV4XUCRN/jO0ae8R8etPiWLHnz84e/vb4rgHM4A
1Dtshp/tMPg/koiFNbecV4IvS8lpqZwOqtBPUybt0Jjby/Z+/2S3/s8PJHjpcyIQOg02f39gLBkN
LiUfqEoBEa/O2htGnlQ6OIx52OCfPyvR+OcHCl7BlJ8S2n5bBlrUnmUPExt3Ig4nz8ICUY32srPo
G5SjtPG9MWH8+Et9fyKhNBuBHfcUtsB3FlvJ/zJZDh+pRh9RG31ux8/+maj0r0/hZ9uULMQZR5h/
f5PenGjO6FSQ+ozkuatyZAeXYcHHl/L+5oRrhOEJ5haC3buuBNKAhClzCAAUWlEe5SMbgvqiTNi4
TYohCyYfou+c35Ta9PXjT/7H70Yz8BYaRngyCOu+vTy6A+MSS4vdyAtm73kHCtpmAJP4h0HXo3bF
0PjxR76z2G2dWsRNcHLCEDHfupoIiaaLGmjhn9jXTPZyECwWgZhswF+guD7+MG4zruDv9cxy6AHe
Mi5bS/fbHoomc8yhii13X7pmikVoHeFnDPeLLLxjn4/uDVGrabuDVrHeMpCETsE6FHlt8k3HMxpQ
h/mLFZnEp7v4hLLK9apEd92lOjE/IuHIJm5eyIuztj+NViMtqJvtpRgsB5NHXRM3bb8Npn1dMmG5
K0y9OceUqMetQUhVksMl7szpa/RvPKZYVZeM4XHcuswnbvBQNytIWvVADIGkVjAZ9StqFfRsWxtD
mO5ZUDJZDRhMdrtSh3kS29begsa3M1nCd+Zg39eKg1XjMZlyKxmZmnwceSo5kygdlBljyYKBc+ZW
xrU3s8doVcOuSkx31vYfTUyAoG5NLKtkeESjyhChDQuDe+rMib94ppG31up215bJ7VIkxUHDXS7y
qnsSbfcDOzOikJmy6e578+BIZGHdfk1iy3gkR4dPcfS1Y36se/O2N5pLazrqUKY9WGROV9fL6O/1
ecGJwJd3O88tW5DCSHfUGYqrP6LymEOtSlZAHX9k7Wm14ihtFBgQdi6RWMcG4ty4L5LcDe2uungz
hKtcILD2TXshYeqCGaETc2ixsraTe4ynRt976b2pcIZo1mADyGJPAtz6zrRUKIv2CqvZEv6RmJs+
+66ZGHnbfoojjAJ4uBxWCNle9Fncaf1is8PS83OWkJNi8sobZ6m0CEMajfVkX6Ox1J90J3lekMki
vJm35LV/NdZ/QozzxSikG6wVWQe6oxJp4by0cfNkiaAJ1qz3OaXyLAsS1ERhPDk1TkWeWevow1pa
c/7AoS6Y9ZKCOzi1e0hXtzgSJL24XazvtZ6nLsUlHFiCIn3Pvp7XzoWZXt8pZS/XsuT26DGIMjeP
eoWHlEYE9IbCN/bTaEFLz8ppb8U2QUgHSXekF45B2HOcGM2Jie1TlzfGKa74faR5KAtXktixkqtF
fVGiL0PAUGMIEVW/dLH3daGD8Cpb6jg0M9wznWQAXMk5fayXyTqYWf1TT4s7o5/jp+KJIWo/BW48
OYdV4rrx0LpN2ec7j1bEK6lhp/DS+j6jHCso6xr4qhcQudOy0gbXts5BloI3FElqh3qdHcYGVb8p
q+rambpL5hMAzgjwnclRTTQ5wmpNrd/8k/haMyYWCy9oUdzoyCz9AwF6fAFAY8N2ZJJStY26Hqw1
LK3xSzZjBhpr7zf8U/FA78BBU/rVLOfpmNZPhqm1V6ALgz8PkjdQNQHHwEAE8Id9Y63aocktJHDV
wh7vxBMcRPc4NBopSnfRQytrZjKv2HVKBlOcaTmlFzaHnWrEylWmVwUfdGPb8phi2OSPQblZTK2J
5i2f2QBFadiShsIpyuus6s8IT/pXzRUvYqUYviELFlpzAk++I17uV6nxJXUP7eYWqJfGpXGcTURT
2RjtMz7eoiE5GuRgRXJI7lp9dCNKYx7KhdOYp9Ejyzf2nGUzu/UKbAp2NHAxaR4CRroUTCMh5kSi
on04hT4Z1Y5xynomhHGWGIdkLY6mEtquMwi4a2WQ6eUDGkW05HF9VY8wd1I/RkCe1iFaMqL4ln2K
c8MOk0pvoB75PB8ZzDVnhtao5eiDCTnawlAEZjnwLPgoCOplemQVK812tn3dbBZOyhwZjBAxaFzz
0E5aFpnj+iwAtQXMUpkMjUwLVeI+OPWUYrpwEirKWLNNCdwFc0irU24xM+GflnJv2gMDQtPe0H7C
CadssZ8z1BWDQgQMWRVFcSvYFtcvQpk5TxRNecFs949kinGRQB6oPTi3jOErLCunTmb1YXu+6B4l
eDHknM3smTsoc7STNRs2+F3rQEUAtSnFfLdQItm7cryKWfi4noCDsn0nZZPeL01x4xTPRm6ap3Wu
Ds0MDHjufc68zUiKliZpvK1qr++NhWQjflXG3e3yGreEwsmY5WE5o5A91mxfvuJOk5Hv4fmssHak
8WNjd9oPx931dksfKf67sG87NBAn+6obBAVi6tqTyUbShHWPeB+WmT5GKdEG/rHF7+8kjxzXUTFK
2Ye6kq8rw6tIYgeOcplfxon7BiWNXk5t+cGbSf9axktQFq2+p3BjCabFFhjO5npT0mjSXMt0V3Yd
n5HJi2Uw5Ev5nfbeanxxy/57X+Cx7e4Wc5WhXWs0gMvh4AwkDyE4VZd+TS9j69yTz/QOI4ZNAhx1
xIFFZ61KflamXu/NeUpCz5VVkKqXxrbksaOUYrfqhNfX4dmrRooruaLCkMgg3JV/Ro1LxYuo9Qpv
t4w5liiqFgx7eDWlQ0FJxS3tipmOcohghb83KZXdY4ADGKgVgdSwg+ZE265tUftQu7wQlzSHy4Uv
cKGRHpIoI8w+xhCylsaDNtHJHxc1wKZYd8IY9CTyE9Lqk8uLfL+kbJBK2ok5TUdU9DjHVvPWAGrg
o12Uj/ZKzX1m5NTDUsi5y5i48n5nwW0qhqjrf+XvKU2yGync58Utfi64Pn/xWvnq1031hW7sHeb1
7DDl/rc8a4yDu7K/8auOFOJiVPcd9zHZJ50bvOW1wdQsdFXXncCqdjiPfzVbzr6p+2eMNPE9EqS6
ociGRlhvn+Dwv19S98wAzQ7HBrgnvC6sFxYuYkVmwGNlPHj+6oQVohDaEg5dP63UHRrqEApNZSxq
GnBJ2V2KBDAblYBhSfvTwR0tHE5jjx9lVcMtJmz//zg7k+W2lazrPhEi0CaAKQGCrSSqsSR7gpCv
bfR9kwCe/l/wN7EphxT1R0VVTaouRDKRefKcvdc+pRMyZ8XqDjGCA/pcDfTsV9a0dejaacZkKB6l
CRwmroz5Itt7t/+ukZt11Gz7doiju7Soxdv9JOf4W5lc2ppupisW66TO6Y/Rcl8bJDmVJkdEzDWN
x4FMRZmeUQ8fEF0n0IQRsPM+ZOTvhHJDm27Bzy6UHRb3i1Clde6j+sVxji3GOZ8126PPJ3R7Gvm+
O5kZp64Zzh2tEw8BXxUAMXlIQ7wklbiU4XjWBXTbqLTSb8CoBjJgHQmDtoAGs8maJgXdo0EyIaW3
p2eJZebIPqbvrQYdj7USm9sxuxi2PBEfNEEQ6GleTplPlOqETyFBSXqakwzpIb0BJY7LLRtB7xsg
cEt8mg8pygyS5iakgxScZVPv2UP1DWYRf5BPw2BEj0Nbbn7v5yiay6AmlaXI3J1bD7zulFPOYD8w
UH+yee1o4xONDv99o0+GZxvKzqUDv0NuNW5LlRy5NrV9GCIJnXTy0QiC2yAzmovkRjHSr0ZBMcpy
JnCBXqaO+/Ss0v1lzOHbDSdfv0jOEuEgpGK/0GSu08uHctI52TlneW1SKMKbSWjPmWynk7BKNm13
JbiUNtl4afmKnBadW+Qy2gZl66eTAXs3DPdT0tW3nT62+6yrvptF/sRx/7iUpfTbjEOozdi+0Md+
mbt6HzHfBtNVso1mxiP/PXtjZ25KMWibPDEhRehEI6WNlN5gGMdufllL7rSkyqtk+BQuQ7e1J9Sr
xMD+rGr32ZT1TmqQXmMMuJdiYDKSoe+q9TAlK5WMU69u8nKnFcWp17sbrHnfS5u11htN7uWob3zT
GBImKcU6i+pG//emGRt8NWb1tZDxz2mxbC+NxznINNdzDYlOX7coy4wnNye9d2Cp5pKGm6RGpeY4
cYE9QL4eD0w5c4eUu6I72LVL13tAbBItL1aKwQeJM1OsIXrVqkfZReBbc/RqhgHC2wjTMVgiZktK
qqGxL/FpwvOk2sJQ1fZaD80ExXAe3841zMA5n+m6tzGvtlXZxyUWT9lgNbtqEfU5kvOKKPkqyi4m
8TtOjuNgcA2qKG2trvkVCXGZw8Ha9jRoNlOdCcryn6v+ejd3kqcMkcqNpB8PSzoqm9+/cyJ7yNrY
PrK1pIsK/t/DcOxC9OtlS7O7HXuIMN3FCGE9jY38xNP33m9Eb8qiTYbb2jFVmit/NwPEmHKDi621
9Zc8urnxKlqrDMyUoMJQokN3o1cGVi5pj14ROyUzh/qT6zo6qnfXdUslLW2dmzvYia/n2V2hRxV6
CTXgek1RY8YkjyxIrKVlyC2Q9XHf68y2RpMEKG119crZal5DllejbtXeJYQlz5GSxIWBzlh/LvTc
8EMjjvbpAI6ojb+B+LsB15vct/l8H9dW6yPyi4MhvW3aynlQQ0LDQpiYipYa98Dcf2p2FJjNmukt
omSTQMlpHan/mpuSoM4ifRbF9KyWAw4Y3ZAPxBZXB5rN0Y6a/qD2+fBgdcp/ueF2h3TsXuswzB4M
ffhaRud0bMcXPcQKkTNy3OJdMgJTzbOg0YnKdrUo34OqdL+gEs78pyhuBObqnCNq6gmbLNXN0hNk
HZrWTevE4ymTFupsp953HRmLMiUVWebR5DGcxVYz4bOIrBCYVwhXCbHyOe4a+1Z3Vucm+SZ2VXG4
qVPtj1LOp8rc0LNUznmZLqAAnhgONKcCJTHG9nAn3YyvXqS/jI71nyjzrY7YzNc7qoC+Fs95V70A
j7jtuCvfZ8t8WNz0XjWX7jKU8cE1YrYOZ3jUY30Oesl9Rlf6W81KigPSggihFdmfuR1GQTdhDhvr
Ytl1LZHwFmc7xQGAGUGLRNBrxJ29LRc7UNARkQk+3cow2rbFWPpEdE3bmXkKSzkOwlp5HbgieBMC
z91iiic3Nanw2u4rFHPjAAngKxRU2FTjbG5lhWxPLyWYHbXGS5bsDTMPd1Cpe89qaNKnA2o+LpDm
pNLSj8V8L/RCOSBF3uZfEt7UJ2u2NU//XrVR8jKhkLmLlem/ITKQXa09iIXECkTxlRdb+gupe/lZ
gx0foCFvTmL161gLpVzLwbBnUylPiybmA9wlYiHXPTXRLa5MkbyfF3FHUmXzKkK2U4l0djG7jtsB
xkRXUawd9jEo86wno2c4p3RjeWtN95q8actR7kZHFIHbK/M+jYrSEw6jkroyonM562fCgbS7xtEY
sQ/Ks9ZO9REThO7ZJaOqjxt12iog+btPBy9hRcWufXL0SavQ5Y8eeWSCEwZHtgSpo4bEdKfQ8Ko3
y1jATsFJVW0gG5LkgkW7SyvuaR8//n1Tku2OgDSdMwaj0bXwxFEpfZKc7nilMl6VRf8jY0Li9bIi
8DOcnz5+2u9d7O8PC9WdPjkpFyab2XUPtFa7tBO5jsRFmdinjJG8YUogpOS3rVLhgZGMF1vjQYAx
Omlz+NK7quKhC5w2k1XX26VV420mEzLXizHd1BoelKqj/aOocMijUfUK8oRRLnOQ9nNyZ1iZPOaO
tlumeNwKk2k3fRAkjvgAgimJTpkzU9i4C3mk9lbUXCpztwaFNw0YN4dDvrQcz0pj0UgQb0QW1HhN
WGB8PwmrTH79+PtBEPNuNeA0dVHxojVCPnUN5swR5UbQSLAlTqF6cibbK6sETwa5E7ejryUQxwED
ul5iKG/MOnG8oJXzoPzWYMQU4Rfh4MvZmTx4Yr8HsndN8TOMEoIYC4Qow5CAhmuLVX3nF3X40GeI
/M1Z/wFq4Be5T8xk6b7hGCbqnSvnU6v105NpxW3g4Iv0B8u60SfL/NoBm/bKeuQfn+rHuca3U2I5
2qC/+9ZV6fDS3dgJjK7YtapDyNza7xT71DbLcwSb4jKtLgO0UExKCiU8z4zlfWnGc2BlCDEmu25e
dAk9HhRmDotfn/aT6chja74tACEh3mXaq2kxi2y1YbiJxk5QLpfarhuri5zc7Bb6Gj2PpkmOjIj9
OasqDERsLsOoDQerLx7mOmr9OjOjXS4JTtbypt2NhClvrJZJO9m9Bbp9yK7SaS5L1WueNnbfrHys
74uyeDTFNNxiAQg3DYyT3Rqhu9gxHVz9ZDUcljK3SbpIFmQaBcUqd66zrkc1TFvCmqXl4Qx81QpT
HlwcS1tjcnYYKvxEsaJAj0V7NBPrlNCG3wED5bccsiOiaeuS1tpRMabqMCJDSO2wPBq4cNEzWLTl
neliExaEP1x3D/MQhtyOQ93vAdfBhUNdVBmm4lPgQUnkh0udrDuI2Ha2mV8yJNvTeFd8t6/ewtR1
NnmpymOfswwIaQTwmsfPIw3xU6z04XGGB8mlsHlkKc/P3HO46BfGfyVcwhPwSzrGhnq0luyCm+4u
6mtnz0lVbKSlkfOtK4Ez5rMnqsr2UHz6s7Cqp8VoT5TRVd+nZ9sZXkGJYQcurd6v5hGBr9Fb+6np
HSK8sNIO1m0pEiwr1inDRRg0iQp0dAJxRuQiwq3SuqmU7DHKKwPvxqiRVxQ9Slqw1lK5G13E97Ka
US0Uxo9kzdawK40R7Gkmgg5+Jp1EhQFJwXh398kL/n4qg0rbZkS35lKy5V/t9qbeRoNq1lNgI5P0
oSM0jJop+HpTLcE9au4hitDZ1ChEueaJm7UKj4qKaUCh342zpBgVn8Lc3yuwgbiryJD5WRicXk9N
zS6Kk76OIM/U87kb+xr0QlmeUELEZnIHPH8bzxWiojx6VjPQgHYYFp9o9pksvtv50OU6oHR+46dg
6P59DqZWKoywKIBDmrFC9ose+Yk77YYV4+7oJTa5wsQf2VYeoF9aHAsjBRZ6aUz0ViiVtJKittlJ
kGSV9YtGhkV4udyTJjXdIBHSJ8zB6Lcy+AG4zyby28MON44zdeD4UX7njrURChkSE05oMKxVs61U
e7o16LpXQ3LGaRd5uqDJF9Ik8Jr2EiXiLo009TDS420zCaPBgXScNjWqOfO+ci1apPkDMj0iyI3R
Rubr3CE2NA+mYtyMi820KmqwcVlPkz0fu7Z64EiirS5pM5X9L6zsy9HAwFFEhDRgaH2ApBnvF3jZ
G72VP+nSBnMT092A5D4vFl6WoWuxgAMbIo8g9TSteQxH/d6NSv2cm84LSPQWS+kwH5g/ninA72LX
xaUUxffqaiy3GWLHiJV9WDotTl/r1ZkkjZOysDyhj4wfwBtDwNAfpaao2zhSMc1KfLYj0Ai1iY8E
SBRBrHw6O30/KMY+I/AEoxu31zvS34ujss2S0QXnQznu9HaCLbDUpW+3PadYuBOYA9kuyBp5+/h1
1a33rwYeIV0lLIhYLDJZruS/ajnS/yr0KaiWmo28NzB9lSHXY3PZ6JD0MWdhmbeHsNkaDf71kq3F
odcXmOBzfeagfiJNbtqCxkAztf0D8NC7wbLVbVsR1Gm6O0drsEgTI7TX3HHcj6ktqQJp3PU1MqYJ
5+ZG76ZdpcTP7lyVvt6qxAroi4GlsmftO9ZxkH11WDCfbCwD7BzAyn02ZTkelJLKqi9vhaiCg6EI
1StXaWPVk0ExZ1NxYLJVbe12+cIZOB7MvGLny5DXtW9zO+3DeXidJjz6jZmfbU2vb9MQuEOaKvYh
HSqYSzrcbyVHGeqIrgJRgwqsE9V0iNqUZOx4fHC15X5s3H4dKVKhKSgjISsaQVd0AgoEtv7QUOwn
4JbntraRDIm5DjJOuBw/0h3I2b2qG0e0UxINzkpvpW18KO3+vrLcDmNmWWxdbM4ezVckU6nC7Nkw
7vIqpi+oljS5HC4TJYbjgjin8JgD6qAjuFb9OA8aMh+PDaACfNzqjSEBH8+1tYsw9XNhNplgmOmB
nBvaeHH7Nnbjj9jI8w2GohslbPt9+OCUPcYRPa4xjJxjNSouBsCc2zEbPbnqeyxa874Wo9FqGz6w
M9CH1yKy0wxkWO5MOR+VRennxBBS5msTKFHxPc3KcJdG8ixXy4mbVLovsJF0Jpa8ZsV0iJipQvfa
ZrBdEBeZO4aU2lISAZvyH3o0A9AxTDAY8bc4dHAezGOQJpchb+Jbl8w7Xyxuv6Wy6B9JlzuWBbwx
yodTXzJZmYYsvnGrN34Ik4v7ZO3Tcjogh2KV1gwh+B3NszQWIhVnBj61PWwXIZ+F64ehYR71GjEn
XWATwkWgDe7o1eacnA3MUFk6BSwdwhhHkRxUUwkmZGK+otQZjePwInUtDxS34XIapipkVyCJyaA/
Z+TcHmaQ5I6aGAc9FzdxmOVEBJrPVagxBhp6bgAJlGTbSXZMkBEnOkxKGjvMueKh/ZvhV3lMDwG6
og2nyGEBhMJcQSfapXL5WroFIoNlJ4ccRmTQzdV3Joe550q32WOJyyI8KjVgS3LmBC4pdJxFEf+S
qnpxnek1spaXWdoHOczkyxXLDxxgFMB69Ni6b7Oe3PRaXH6xjOHRTvXiaOb44ou21Y8SB7ZGZcU1
5zwhVO0UAzaf9Dp94EDgEvLxfvb+doFAgL4llz0XJ8i1HitXrUnVOzDR8ahLrlActKUAOdkYMWDP
nLY5jf5PNGD/sCYCzgFhBgCWZ76DiWJ2GdSOdzQoUizSRRiiwkb4BUTRCjC/7PMMd/LQcMRkffpT
KRE6J4vP/AAvMm3T8aWJgCtoFoOkCuYO6N9NC3TIE9SjGzVWdtaI9TZFQe4WX1oYFlNK8rVJ4GA4
/lT1zNpEYfTowHXIaj0Yug6x/pBYG3VSvsuOamIt9Y38C6bb6JPb9Vqz/H3d5aMjq7a53ROmda0O
w+6dtRBJJsA53OQQFu4opr3GVTAD3ETSBs2kTuePf+N/iEpheBJmpsE+x+10jY1rDRGGrdvKYHF6
fZ9HNfESs7OJTki8Ceyzsi+KwlwQgOi2c9VND2NgE9tzumldRJY0X3Y4pF74Z+QcdexX85IyqMBP
h5zR9Ds3+qp2jHyUfRyKXd/1N5Q2/aYueq9YkAEh02Fe8FiQiL3GwJLC7lVT+dbkthrMU3ihj7gA
P+F/iRDji8XQ2Gmp/fFuv03LHHSZPbKrFLQsVdzfNRNiQg65uZbRnZ6Glx6h6q4sMgfJvQkKVmqE
HxCsqAvIE3PW94w0QHbXFAwBrzkmi67ym+GRu5AaRMnCtmgoC9Ed33GDx59IvP7xfoFQhT/nrhY3
aGp/lynZRBWP6FUGadHtFze/CSc3CTS7+zGaaem30/jJj/2PB5oCKC7tFKIm8Bn//cBcXVTa6Fwn
2FZ8U44NU+75Bbb76NNwK/Xh5ePF9Y9uFSYyOkBE/K5Out/pF390q7QyVrmiF1MgwXxvnN5BtzJ/
DavFCHDEoamZE6j5I6jWFfON9u+THex9IUg2Df+iHnMYxl73Rxq3zdj7+wncdj0czFENwdmTihkK
f+qSBz2mxE8qUCVozD8ZE/zjZTYde4025tuGS7uWin989EZtWtoIwxSoaZFsROxpQ6Uc+Pgvri7V
A9m527k2Xj/+wv99X6Qb9Pu5/9cv+uOhUaS1FmaRKcBPsdZ+VHW1aDT/f34KOsyVmYpmkDnR1a2U
06brzC6egsmi+TdNKZNWFu3HD9Hf3/D4Z6vEp6k2Yk9x3WtUsHKh8cinQNTybLbhf/h3GbPoHaFU
jdY96s1tsZSPWhRaDOrTu0X00U7LDSPITAqhsJYRO4jc4LjwxjGMb7TFq/tyegpbS/PQC0HUCsNP
rgD/eMPWjqWqoaECkPD72vrHD2BOYSP7VpFBy4KasKdtEgLi2XNAGCGQwYJWfIZ9/McaFyinOKXX
sZRtXi20eMyIO0onGSighMC3fDOLhMDZQTwmeaCWr05KADG6gs+Morp9/WEx6RG/tJpjcbJzelzd
dqiI8IZKEjYmlGVIH9GzKEiuCqcK2jU3ZMGHNuiUl+PIJAY/+FszdMuhEe4r43jEQONEPrQVy5uU
gjyYDWpeTGnlqV7y526Z1juLKr/MOec/xi1KcRIqCC4wk0OXuu126qITaT3hBewpRHruM4qmvrI4
vEjrWP4JEcQ9BBEaBdmJFEabhExt2prNNPkxiSh+7ejpBrhQ9TWHPEqJcVBKbb6rMU8/zF+A/Nh+
F5FERwBOu1nCjFeWgUFgCY6/3lwsWoaxFYShrW8U1aFRNahgkUDQbqpusmiDmOQchY7+FBbfofCk
HK+RE8DJGT0AGtVJAdFGcJL+oxzUl2Y29rmdyosS1faeCSjDVmE89OTan9VWt8+m4W4TAowCrTVI
y9TLbV+l0W1NjC6umnhfZgAd0BbJY20SRhCWy23ENfUwNUu4M8wftcYtlGmO5meDrDw11Zb9JJHy
a8MFTWH1UGK53wKDUA4Vw3iFViKshnDjiuyLOeKDLLEGb1JrvAeuXR9Utdi7WTtvXQbYVu1cXHSh
tMSzLeSE/Ld6uMnmh4FG661qyftJJzoxcpet09bqbS6nceOG5KavtnkG5dxQRYP3Jy4WD+nOV93h
puPWKlVfJ557dfA6hEDb1jkVYLm0aNmSiDz5TdHpRzsmcoTOSD0+RFp4iJBubNOObclG+77RuVhq
KMkONVqcIMNjkXVF7WUT9wdVZ0BmLgLpGfcyFAzDtC+lGiRNsuxDzXF5f+0DGkSgJa2xS9oCRLOl
VHs7FJ5BqNKtms1bLVYMtEdDdWDDQmmoorGsAb50hFlbjAy8UY8r3o5Z+VKM8YGTNzs60obWA71N
iW5sCHukMAj6TvG5W+9p8eyGByOXv1Ir1E9OOiQXJlAucghENlmBfHn5oqQYW7MOIZK+EMwTtfFz
TAv2XtFvxkzk25ou3lZJGuVFf2y4X53CFDVMxiWyU5YLDLbRl0JrMPYjH6Gd9JrmjYLMnPxyU84H
+FCBlCI8iEe0NBzTUzLuSAXywK6aZ6Irml2JZEs3a2hg2vTfRP14nCMtuTHy0g/Fmj9gg2RLx1Lb
NIVomCbKdqsnJqs7rCkSo02vxuFXfKMHXbrj3eCGwNBy4pgcm1EzMUSd11q5FWQI2GipxHiaio4s
4SZ64B1G88XR7U15drP26svEiE9EQl3cQVSXJPOGitHzQJtg37eqD7kiRI02keeXuAP0h5SDYqGY
R8W03BetCLe9BmSI2K0W1qRw+ZvMM4kAyQ0OaTO14kOyBsuHWK5XRra5az87va9LBgZrXH3oWzHf
EwCS1hPxj8MjMTKwkdbQBOXTPLBtxsXEGqLfRBo5oVuJVGoPbGP7yXH+jnWwPncFn9gwQWg3Xz+3
zZdxcqXdBOkw7DGCAtJAthilZfo4pLE3WG2gYOb7L2T4ZS9I5WJJlxTr9k5VtknSKY+zanW3mSbA
eeayCghkIHIm+y5kRzZ8bZFxNEEQsyPE4ssyLscQuFNgIGvi9OqfG9pCOtmymHKHFrBBL7Zt8gq5
8NZMaX1xB39rov7bx/WFZqwH45/XLT42fgeL/yLbDjHF1cGZFTAAcqNuSHMaX2XLHQI3ecF2M79q
DkbYPEQDNYlyNxLE1XR6s8vX3NZKjmgyF+fBDcPHiJML2RKwdbUrKbuK5CGJspDOb08nIELsmpVo
p6FqOEFfd4EhvrnIS4+0iOH4qfPZHIwe+l6Mv0pKc1uWOrg8K3I3ZZzbJ0NDwCUk04ZMsSF8CdJB
kt6Oz7XxBQk67nhyNoD7/swM/ewivn6GsXu0R/EGPn+8rYQ7nS1p7vqW/WOAN58PBPRGkKIDRbFt
r5vch7oQxo09Fg9DqE57pu67DkUFRyg+Qt6Z7JjUy05tG8h+qHsPXQi9lZMkY4uTW2WKiREK3e+p
yqURwnrqI9CDV2EivXBpfJcG1+RELy56G76MonqYLVLU60bn2gaUvOUHeDDHSkfwqzOkWhs/LJBz
SPMG1dOxJNMwsfvuMFjKEFR1XKEGOlakJtm1vXGXlq4pfc80Jq2AcIUJHeNuRintWWaNaG+q5S6G
1LvV5uEFxZLwQrdnRG7KO6OAV+siPYHkOFgInpxfM+I42nUAB5Vq5p5a308ZH6/Nh/YG9TKESzXW
Oepu1hifQ0bihD8q5hdyfFXSAqk5JQTzsHQOn63U9wsV3gONGPgYKjauqzqrIUk4HTCWBnlazXBD
WpBNpun4kaocEjPDIF+nmifodFiNzm/WezKKl2MapfSA1f3Hf411XZfzvqwdboPcYEpz2Ch/71Jx
Y7WuaY1NgIym2YwJGJlF/+mG2g87TY5KCaxSNISpGrUWs0eKCCK1cxeN7oC8vXsb118Wt36rvGZh
+1+GS7KvJZCe2HoA0biN8jbe0ZO8lEX9QjcZna6mILPiBMjT5qcTL699rKOlt6tT1sO3sQ12Fdsk
JKfNXtWkesvi0vDUF9HEJj5J0h3VLnm16PNBisD602CjLwaiuPtDofc/VMf8EXfpk7PEnUfC2THT
eGs//s6uZRPXX9lawv+xsRdj2KP2YWOfVrAc8sqOdloWXZCWf/34Se9u3L8f5QhbtfCMrT/U348i
e4frWVk2QRzZ/0Ed9frQ5utZ+5ijcGj30viEWKpshxFsq8Sa+/EfcH0bWZ8PX20l6jMLwuj49/M7
YMPukkRNgJCYawcV+1rYvBWKcY9tgvWCsq8PoydBIs7HT14/2dV2jiQegyMdFQYwv9ftH18yYeAN
h0hbBRD3uf116gFkATYU0BgfP0j7x2c0gcioBuQaZpDO1cEBl6AlFaupgqJo7pp2/qJX6dfKAhan
JgLKgtF7Td0MOwyFygYFXb/ej8KlAozm3nJF8ZuZZKgcfuyp7KyLjc5w3W7nT1qp+j++ESym+Fu5
jjp4NK7e1BrKG+sOZ6uwu4tOZJuJGcJ303bvlGsdZKrtGY7/RsO0wVCX9M0cFaBVUA0TaPx1Upz5
QCrYVuXqxUf5ju5sQZ6fScB34IEM/b6NsNt1aTQd4DGZprb9H79pJmgq/4buTiMaQsTVam7LvI56
l3kEsCVt24v8R1Sue38ljlOUFD6ZJigD4sK8LAQDXZw0pq275tDGO916KzLIalHRiL1ux/odklkN
RhOC3Wn8dE1c34XXv3TNx8W3AVtQu26jEirbqDTtRpA8aBk6q9qos2UGGn53L9lOTiYvU9bC2xhe
EAwcqKjFDqw7FiwupmiGOKOKUmgbUvgmER4//h6v20L/98fR8aMjAZjo+qWswV/0IeU7iQnQZiiw
QZxP42fNvut66vcPRQG7RiFjIL3+sfBOphl4JY7ptYhxpuHHHMakLRThpcvin72l7GpEVhEHuTRX
nUszPXz8Od/tfuufoFns+EI4OvXs1YrXEvCg7IlDgK2WQfbAbdt1QO3WISQHs8spOuxL0iMBKx0u
KVPIAOyTP+H6eFz/BFohJu1OlBvvJFlpIaK6lcsQ2LNxb84ducHVipGQ0ant0IMviH0ZICyJn8+p
vUGuae2s4sU25s/Eeu86aL//FFczQEQJ7nrX/RlVEmOr1+0QlAkKTWg8xD9m+OHobRe7qVe+6y5p
OB2Zs6qGID9OjPYMegfpcHSfmiLZanX1EzDjrozJG61y9PdrB2AgrXHXNs22X5SRitb+NF78X9+h
QRNTYJG3+DbXDfiPrZyxcZE0VspKIufzEDNXIFp23DYxnoJyqW4ajRGxdLkdDfEpRc9mGTdKxFr7
+Lf8x2vDL8kc36Jp7urX+ycqaQVSlNkHSCj20KLgjCjB/88jCK3QxO/ybq0c/vikgw0lqlRpoaX5
+D0zw03fmXcfP2Jd83+ei6wCliIyQZXJkm5dO7ulYjeW1jltYJnFjZOkHQYP/VyGxaGduu0oxrMV
T5+cxeufffVMiJ9QDlRhshtcn8WZbUccPVQBQwYGuap+pOT5GAlDXxvL18ef7x+/EmcDRTxQWhdl
0rqY/vgK61bJ0GwTmZBO5S+lQZxgF/+rGZ9THmYsi2CtaAQl4d/PsKQSJwU1aCDIqEYCkgYFeOUN
lXjkq8Ps3nz8kd7/ZDyO00RzdGHBkrtaFbGWd4CeFFJZM+eNTuIpafFvKAZOM8JKQeiSmqwR+fjx
U1GUvfvZNIvZI/12kmUYwK6H3B9fZaOmbkFLpA6IdQbhG6bzWZZm40/EkGoiRzq/yHMRMSeXNpj8
0XW2BpJ8Rv7o2dGfxft0ttXdktHSwqZ6rLCCbsbBxlTdyAfGPlT+SZ6d2ki/xdwMFgnn6rZDPbmP
Kub7pq48aTQDykW1IfqUrq+GvXrXuvlyGKP2B0aA9m6wQ68FVEJX1q1uU/Kq0G/fJOgPdpYcIq9A
Q3lfRRpRHsoXJQvF/TJVmCeV8GECIOkzyJV+JejoRVH6OA1VDEq0fszGeQ4GrQeJi5htGlLnoKjt
Rlci3TcjJbwP7Xg49jOWZEt9yiN9W/EL+oo0QGK1YXwesBa4haneOFWi3bgDXfclnsT3xVJ+GJh/
wFNQGIZOvmtjOBVdaEM4bxQjGHuek2jxK2p6hpLSucsKlQg3t8Ww1DnE96lxhLEUR3aEBi2K5OQp
/H2bVqrYTXpwbHquNH6+xCsQ2oJztNpv1gtpt7pKddwaxSiPqatoO27aJdGIvrvO4JwVLQ2c6xb8
N3Pgt9E0fUHNmhUlRoeW30bEnA5FR1yNgYEup5cX1FjRCBtF0NUum7gDE7UGa2LuA/c1VQMkAKBf
PgNa1PeEk3qUbvAXuqY/ljL1QFrwBaQNlmk9fp5M+raL4cKZz8Z43+pBVtoVXx4B5rrT33OXCVog
DkFYoYBRcINugOxgERZ8b7Mcl0djZRSs8Tb0M+S+V90Dc+BsP+MdkJpT3mp1o9wNiontW+iv6DH4
2hxcskY5QtbG8T0PuzjOck971hLGAtOA61BZKexwq7e2XlS3uRPeZhHJSp2VG2cQaYVa7sAq0IxO
dd82UQSpvVMRbMo/HJXBBYZmv49ckxgYGLY3YBzaveGM+6aznpalVx4MgAvMz7MX/KKaRxSP7mtW
eV/FlhHU3EfL0Yguah40mK49GCDqxebcFRLov4usZFvKkOkHl0pErGnj8TZLjFl6c4CUNlywdH7L
XGwzZlwcaNdpSF7WVNmoB1QEAWMZGHbIRT/Zifnz4y3k+sbBPonrCEno79NbuxbelTGz7nK06sAR
dbhdBkvbqM343RlYmR8/6R9bFUEFq2gBXgm199WOzPvUVpnDk6K8+TU4hsIsme6xKGu5+arC/RuU
zzSn7w+alaOzngGmaWnvIDCZHY5NSvcqMPo89/NIPjT9+p50SCbcFepOAnaLQ9ZDWQxcAMkCfm6G
jDPEeroeh1L/bEb6/pjVQYRzEyX0DzSYfXX0watxGzg7RaA5mGjdOfxed7cDOSTtXF0+/r7/8Sh6
PpTNXG1oRV2f6DIsSiMO6UGyr7/aM7lDo7E3iSzgHX/9+FH674bW3+UDl1WOUQswrKrbzlX9V9ui
7jgDkqBb0R1JVX9JoxnnpVVEa4AP8i2t3ZSRXe9VIf3Y6tVAlpK+DtD8NhTfTaNEA02MCinROb6n
+luFtXQPXxaipJwhd45Ne3LN7Jsl8/5IGoz08xXclakrYzJxgrxBLxiLciGKflXcJXRE1bFRfA6s
bzVTGsfooP/FQBHhd3e0uPpf2AF/zDOJ55kAO6rEF8gUq8cTqFzE34S829eAMWBYab7qGYoAGdeL
LyV6vUxhvlIqalD25kZtre9ZXUUBLuQL/MR8g68WeKL6FfLyj5l7BXuzJoNC7Y4Khg5gEeF9bVcp
ja5NLkQf9FOqbzIMtjjE459DKu7QBBtECtXueTGsfYP2V45xYI1CEBvx/8g7k+a4kSxb/5Wy3CMb
89DWVYuY5yBDJEVqA6NIEfPomBy//n2IzOwSqWrp1eZZm71FZSWTZDAGuOP6ved8B8eIm2T2Sq1I
eQnCdlWFsbkMS0g7XpjU8wnkkrYi2TZujyUgLTekTJTHPsqtbRU4BzJKSNGhLbK0OpdwLa5GfGAP
egIBSrVTghXDTOWkkzmLLExthNX9U1Xa+kqg6tuTAWlvs5ohEXv/Z2eo6GcmZJW5wXKym9+XaJM5
0ZevUgv0TR766dyO6VtkkJEL9RL3QbzBcqXN2hITi5cU8Y4KBU0PLS8oOPlG0cyXhr33YFZ47560
plLunIKdXOv0k2WXeKfV7pgbNkuoMpRT2Mo7N8BF7Tu2vgidhdStgLE2bgTrgjNdbKPCeEWc2e5L
20GhSTD8xhiySxrgRonF4B70WmJF1lxWi36nlzCbghrpkuE41Rph+A4UDNjNELN3J2MThXyBafIr
sUzNysnK24b6Z6+LfisUhoeV60dUNQkineLsMgFbUERI+t6VuUp0xN8ohurbSK4ytHJ9EixyzFRb
I1cuUEUn5uwBpVF46E04L2KkNk4cujXcsYjB49jHG2jDjR1ZGlqbQdWGE2GM3rqAdrRU2/wuaohO
A+ZEQWS01Ry3H6uw0ygCouqNHRG9awqLFFDbKiBCaxFG+ZbTVLsWtb4ZtaDCiYFTSlHIWCCpift4
DPJPqakz+GiOVT+++a322Suq7FTUKscseNAgSoiSsdJvSVaNy4hZA2luxiancsr1zDqwPpVZgzVn
LqqhImUFOJ3pKt66lcqLkNV9KgzrjPQVZ0QAbOjnW9Qf/Zx3WxQ5f4yPaHNgx4Peb7wvlX0Dej+W
32TVcK6eJxYruYIKChXLnhcy2odwVjZDrbbI5QO4xaYgRAL8cK4W/COzLiK0CC9Kwq1aiIwwDzLD
2cyUlVaFN+ieo5msNeNoWzNkCF9Y4bzLQllFo/tCcxw4sag3pqIxbXGdA9qCchYjMtmWRhLPFd4y
Sj9sjHrmHQfZVXuniB6dxn1DHPZmx9WSshKrugGYgWHpsVBNgB96w5irBksQS0EcdPhASp6zDyr2
2r4MsmOZbTvAiusB0fl+HHAzZN2rRV9gOxrjneICQsncHE26QCEbeG9qI+aKkRb7wS+KjRii2yx2
tJkhR7HxjG1oKOGpaJ/oNjxYohS3vaNAu1K6YyRiZ44yiMnCoOKWVYJVNrT4gsnoGbTEOw0DAT8o
hvQF6hq5NBUB8SqN8nPkfR28x9yov8RUZY5Xjls70C+WGjYnNdZhxRk23rQsdW91uCeIsNR5Ubrx
2afwHvVsbXIWX5itc0r9MDnn0pNYlTgmF3EtqL0Q45eKu5Z28NwjUi8QfrCtNYuyc6H0tLgNbZE2
KwZGTPE8SxwAsnggcEIXn1VHtJCaTE3xbifzdjwGAFDWua6upVNXu0x1/bWyEIVTbc0s1H/hHLV+
KF8AkyNYQNFgOxbw0I9XbBbm1ujU6GzGSpCmVXWEmRDh03e8NCOrv5pNOMwqnL5zs4wtKnUb3Am4
bz9THg3W15rc4NRMcBPmglgcFFCrHGM4+Tqet6y5nzUIhGm5trsUcwexGS0Y3KG4kDUsLqHId06P
H0IzB2+HusI7xZPpOI/uwJE+ht4QgAiOZkVqnscOhOtou2I+tlm0EAbBkJ0c2nmfmAAhlRx6D8PC
0DG1Gdmu7SIvhrMvQpsclxFSR3loTA4JToKRB7Axu4PkXHjdAf7jZfjP4Ftx88dSF//4L75+KUpZ
R0HYfPjyH5+jJCq/vUbP/zX92n//2Ptf+sfx0+rupz+wWV6WH3/g3QPyd/98Xovn5vndF8u8iRp5
236r5eWbaNPm+sd5BdNP/t9+82/fro9yJ8tvf//thYZTMz1aEBX5b39+a/v699+m+fl/fP/wf37v
9Jzxa6fn7lmI579tRfqcv378vW/Povn7b4pj/Y5kDD8OukAmRMbUq+m//fe3dIf4VLrn1PWoIH77
W17UTfj33zT3d1MD98T1C/rWuJaDomj//Ba9s0m34NApQWL6219P8N0n+M9P9G95m90UUd4IHvcH
sgMERCSHnF2YuBg8kQ+HClFAEtJ6zV8qPem5zdfS3hTlycOqUs5yCxDAOeNk2Cm7VuKCXY60bjXC
xVrwKR2uIpU4jO4rhaaXHAhzM1BwFPiBVQJF8ltwqcw4X5v+FOK64jdVP+fQCmvQeVbiW7MiPDM4
JuKLY+46uXAT8hR3REDWqMLeyuwIKb0xOQyf0+BYqmtDg+NpALeZ6e6DQ99g+m/NaYSzRpk8K4a9
i7qpOAf2ph/2ivbYWxvCPWd5fW+bZxD6tC3c7LZrzqrGTNmdJwwHnfqLO74E7s6n9LaNWd5vhI3P
52jU97W+74elGnzpsyOE7mL4ZuRfBYE82qZTH43yfrRvKhPe20LYO8e6qfQNOYwz0hZzAI0Rtean
kfK89MiK/vr/ci3+L1xqJo23/3mpzZ9l9pz/udLE90tt+r2/lpr3O65wuq+ajauWSBeO6n8uNVdj
PU1nZoMJH0NMlbPeX0uN3+Ic6bAOOF2DAGYV/rXUvN+vzBOXh0W1Tuj0v7PWdOeHAyXdWntSvnN0
Rej7cWDW9108qgN2I2+KMpC9PyArwj3YIvfy7UPVjK+GWdabSq2Zl2BYJ39SnZHeSQpqNyNc+blV
JSjpwZ/lGv7MoJH7sVAf2CrWnoeoIMyf04qRh5Ooe/JeZ5kHd57A7wr+bUexqJe3rUZyozFsJO70
1OjnRljv1Ng5VV35apafmoT4Wv6zLqeDFjVGSpjAXDlPsv29YVXHNMUTkEwzHlgjPHUaYgQSsRbl
+FCB9QCNs0+i4TIW8PiYzBPw12M3qnGzazVaEy2VDyUSSs6FzUV3e8q0soIkP+7zHGeK1i26/NWq
0gvjwwSHX5twv+sOXqbM+8ZrOILzuCAxNwWUa93oHiI7fIZthShROXsOKYIZCE46QwAv81WvpDu4
FsSXDZfWqRMQhePeF+xSQ/psIIQiSEis2GdP018XaQtLbNz3Vn2Q/r2Mvwh09GE+7oORtpnTXnSj
PFjaQ0bmglswBO99FJzjg+o9ycbbd/bwANmTY0z0rFTmptO6S8H7Yo3qgxa2MA17d0EnblV17E96
8kyq2Ao91sY2S+jSYfRc02F39HwzvTFQ5Db4ezZxQdeF9ycprFMARqbQyTpyclxfIdqnDjBf/hwz
67heStWUIMyjM+3e6/qwb8m1qNzt9KUt2kUw2KcwwTE+WqcKyShB7oUxs/rXKBxPthE9O4qxCXiF
0y+MXBYDt8DcO7WmfaKH9pArUB/U9lLnLNexv8BuJasvJkPZhp6OgT1KwrlSeF+SKH3u2piwlVT9
olvRthXcDGpRrhNiLDCGxm+yJHs1sE5wCJaJkNxS5L6WYtW2495M3JMSYyTMxyemBkuGfQfmvE8h
MlNLTZ9lMDw4vPHTx0gP8mS7b5ZNKKdK8OgMru2dDC+5P/zxMhS5d7Sjag/H6cORmnmKQ3WvkoUs
iaqd/txQAvtt4ze94NLwUb8OHeGoUwpcWR4yDYOO4sbPecaSaUvIxNGb6KPnlNeoZgDwRb8ejGay
VfF1d3EU+8RU+CFFtNR33A2H8Th9uNOHpEjJmz5wXRhfR8UD/2Sf8vimpX6YSXvvBKWCpzyH52yv
Ws/eqKNxuq5DOj7+zFQHDri8LCV9HkpWpxqN3VqJ4wet20Ire3Mj5MBFMQ9c9XZwuahEZf6iqL4a
et8dA/EAs1MCgvdoVmkfpZNhn1pFGoVTHs5wSYrkORDtfUhHkGCmNy9RH6jeHmxdf6gUMAxesQkV
ayOz9M0nbNeuk2elh+OeuF8DpiHgyHmvkrfM6/S5ECzImIZCGnJpeql8tHyA+N3Yk33undVI36kp
KjycDW/THyfPYlt79Y7ewFst1AcEMA9gFBdd11+cOnszpmaDl22LabOc9ohh7viuTZiVdmgAYSzk
gGF7pN/QYIxHE968KgU5ndOmY01bV1HZn1zsdrHdENI47qfNq06Vb3UHm7MmqV5O1Xv0nCcN21QU
vU3rtrfGc6U/kC+ezKYNqlGIZ25ZsxriTwEqUyT9JYuMzXS4x+aw+e7G+GeJ931J506Hmo+fD15w
hnewySnpPghInBCksJhCPqfbQ4NSZO653cW31VvXrreIyZJZz0ZVAMpIvfvCNbaudJgcdETQcuVO
N5RekV/T1lzG0+ZvRQDYACHh+68fq8h/Ts1lrdefe3O4wCcZZn0TrdJhICWNiyFGfmIrd9Pnb3fI
alXNeyEAZ1lSRXsZXRYexym4T+FrIDo9e7OUeoX+bZ5K7dv0GaE1fYh5IFzzq1FNPhf5AKbAepj2
S1DAz7aHp8JjmYfZG2zLbnZd82ZggaLpjkpzP7bdp+sP+BbKdJr+2PMBpSmOByBWAEhqkn79x6NA
yWpsQJ9oumlsgHVipatl9Oam0ZvP/66fa6Hq6yAnEskB8lx1l3+/kPtXp6F3p6v1t2I6coiPR6Z3
P/SvDl3/Cwu9abL7Pxd66/b59VtatCVTmD+OaNM5bPqdP4s8W5vOU66N0EQFhHE9NP1Z5PEtVDho
AB1sSIg/PM4yfxV59u8W7iQXpQ7zDAfp8z+LPOt319BRMaEUojCju/XvFHnmxxoPASLPCpq8RZjX
1Mx/3yRjWtzZauQLrIzeXddUBHKR555H8jTk+Y2qknCHL5qbpAo2sf6qcOZbJHrmzJEynXVzVDaW
kUJuG77QJYUHWcczWyPqHEgN2cDSqiH+gK1Tore4zrYeAN4ENqyHvmdWmUWzzJmXzhOm1IpeJruy
eghHCkmMbec/kCmZOJLvhS41yg99lZ7NilLRcV7rlEgbwLBzZErdrCityQzxi1uHqX6UEfLuUPjS
oJssVEBaPzRkRkPrwN2pxNy2aoPkuAHHDnNgMLjzdd7cb0FWgVS55bz6NSEVKzWUfFZknNPoGcFD
KqPPiSDvsfebiwvTIxus26K2bttIhzz4bOs+6Vy81jCs+72Is7U03WEKIVr1aQz7zwV9mgeAO3Lz
XGjZ1uqbR92nF++gESqddaOA7k/7R5zeTEx04loMZcKgQ46O8IR0BgQVPpHIwN7esLsYrXuKTeVx
wB2FY/wWaT9Z1UY3Q1AIFFbCrRcdmsmXoJfHSA3PXXi2DATeMSFPnhqpDFaJ/RItblAfWxImDLQq
jbWbrAFKrPOUFQbXHoo6zynmY0lOcA8JdxjdWWhEb4NpnhLDumWroxlqPhUjt9kyKRncFE8iBdjU
eYfQc26a2rtTynYZev2T0xSHJBSPHtT1mUYlJlzz1hoseK70jdrwgvroEOM8SaLqk+j625auHnGe
zFPpg0JoQkiZON7nyOPJiqBAgh0S7e4YQGEk0Uqyu/HoCEZx9zlTK96P0gNm7FCNGDO/AE+DE4J/
F91aCwgBKOhB0F9TvkRhs0ml787ULnhrmfvAcGwLThoawOAFkv3J/W/fZ01MBLiW3U8XCiT2Q6OZ
kDQIF5Ok3RcqhYTWcxKPsXFX5QxA2TQI1nkEUzXmVWUsNSd8KMixnLU2Noc2py3HE4LKB4RYRT8Z
adHL9W9iM3gtSv8QpyjVMBW8QRRPFLvAa09knq+wjhqU2pIppB8aE905PgxYMRFcJDxHkpwsvXxs
YT4vfG6SdmPdNv2qGxyVdCCukgHsPYa/VuL00R7sCWmbtd0W9x+zg5EMLWWAIZIUXbRskmGKSOWg
5XzRaC9ugPp7C7f0lC0NzmCGVmSTNaq2V636JqwoJ3nx6gKFPYnbmUJz2t3o1LfLxM0JQzTgjRNP
4K8gsczoN40bp6NhE6Y4TfGI4Dg4JT4LhTx6csVIVqyzvFzZOmmLdkTR0xRErpHhKewkQo8xbhQv
PpPUaiCq0Pdq7Z7JaIdClHVn5sAQ5cMF2tqnIiVeuVJY4+GbnVQXpU52JJw9hoi4Z7mj3zu8RSKb
m27tMlQBBBxbxB6lMEkMQMaIR0nWyGlI8SJAmzlybwWsi0J0c0zO3TEQ+q1lncqMuIA6KSm80jP4
/mGn5uqxc4bPUVEjOMWbie0kpeKrG8jqWFYJUn/zA+PZrMKzPVA3poRLmuPowiQg4tt8AVkZomQB
A15l4TdYTA8GiEvqjJXd2RztNHevqcrMiYM3LPf6ErF6xFRqOJsuwad1ypyKkpoZeZFthdct+xC8
et7sizYuiEloH6OG+BGDDn2dRZuyJt6h6y5T6WyocMMrFu+a92OeduOeEfu91MI3EGFuq7Ne5EDw
Zo6KyDc54zo6uJdSWgoQgWc3yaekCOfbCPtrHty7dafuLV+7tWXdLNuMs35ZFKSfcEAPa6dcjCVJ
HKW/H3re5qmmZQFMm43YlXZULeI221YTIQJGTbVASUn9hSjxFFaxsmTb9eaiRBGcWq8VzI4VctR1
6tZwyBlcLjQnXrjIaxZ+Cc80RRefmOzt7mi/ks9dz52R3AgdAEQnfOjhOW5B+eol9tbLnKchjApq
tehryJOZ2RurlerSH9iO6QnNYm3gapXsSERF5LMq4sYRjlxVlsMulwfcNJCguIu0ZuvWok/EgXyr
LfO2rrXbYajoxh8Yv4DllhToSl6vmta9VVKAM7Q72Z80vL5cgUOK0VhpBBtoBD9FpjUtUFjruZcD
3bAjLvmWt9TpmjthA4mrMp1dMaoXgFrPZmqkcwYzv1BpXO+a31f8010VMxsdJTJCgWR+0LDZQ1wH
aRMzk8Fz3HNqdNt+ZfWPbXWT1K/umM4bvMENYCppkSLk9eTyQm4xopWTbJqq/lolA+Yg/ZQZLZ9r
+pTV3SIeqf/jAZ75Xk/LY4f8BubMptqmXUP7k3O/weccqueBmqSuip0OU12aPYjiYm0ED64u1sKQ
h1hNb+oIahZxGZ1rw8kQC+7FK8bUBMaVmyJaV6qcyzReOUO/MEtzqffqpZqGrS4Gu70KGKXZCz4J
p5VrAaTWvq0RwudjegHOt0Yiu3aR8/fUC7k74NHS6FQrry1o6e9K0X9xtNInJ8cPbzRIBY6+jMmY
tbwv7mKTOEDaAZQvnXUQCrLixNgO9bjuPC65jnQ8HD8ZzSRjV9TRLgyzdQOXNg+4sQ31KWth1GYk
cGMDrfR0LrRfWVGcj4J0pM+INdEkYR7QLESw759h2vmeCLJCLKrYTgmvHOc1LPdNrZAAVJDCllZt
tMpsH5K/2T0J1VomRA0stSDhFoUer2nNjKSQL2TdRsuKjTV/ccq2WfgQ3pdaNa7MQDSo3z4Pjd7w
GZJAiDFqbufcokbNgKbV3eJ/ylDmpaw9Mi0LkRwrn3Iq71jqrRZ+LTQm8B156vAIvPng2VuR+Hdq
hYxpipgNSkqKlgiGWa2Yz4Z4QFXwpHDSm0cWpzfA/T1yHEyASAHhfBkS9PTE12q4XfrWse9DZQU+
qWY7I45WL9uDyh9OU3+VKGk5T+E+0wmtufub5Snv63iRc2EvE638xbr8wTTDh6GjA4Q7woGDaIoP
61JPZadZmSYWYH9us4wtqDTyt4TIZ1wpswmLzH7if64As40JUM9Gvw/JjUCsTqRSMg6vQM4JasB4
0qVsTFB3y+L555e0SXf7x0saxRG0RRyhWJjeXzANsauE1KTNIiledRvlH22ADj+JXsqzzIw7zWg3
USiQYDqbKB3PTZavRzVeKZQ8FKwciDeNn3+qynswtQvhh8siHRZxzC4a9/MxRC1KB3Kwn5Ta3Ea6
NlOpbSYdQClu6CnfFb7BaOabGudHvJx3AUWthX6OE4t6zlT11fSVk+HqLz9/2T/Ifq9bpm3AUsTL
ZIGue/+yyU2okijkZXMOmsVFx+znLoEJAwF67mT2HG8CYcy0hkmgr0rY+TDy3S5E9cat1fVgM0Bb
JpPMgF93fWp/TjP/3GU+jFU/fPmP/68aAtZPGwLz9iuX9D9bAdNP/zXvMX9nLENio2d8P+oxf/dg
gwCEwXI9zYH4aP/sAujG78BCXNwmgD0IB5x2x3+OehCe0wXAcEp/gf/7d7oA+sdVxV/gSG2bjoZ+
0uD6fH951UM/yMJworXpEB+mWGy6qW8itouId2gQiXRiygqtiTeo2rKby5wM7xj5wMGLK+0U9uXw
MIQoWJvM7l8GXWGHLZptFJpEaRibCiFflO4dl/ifny+Ma/f2+1ucCuKU9D18U5QSUKg/PHOETLEw
SBVcZ7TAPcLf4B94EKaa8hBJy11IARLB0dRunZQZW0Vg++SknOpgzMlhB3zLC98OHtoll5ot8c5G
iCwW5dhLWap8JwnyJYmCN6oXj+zs46K2k8dCT9H1Cj9bXr+v26Copdt/soLKnfe9EL94lT/YBHmV
vDgy5vh4XJXC6f3nU3HAGgMQWyvOSMW2kuTylYbWEjPO7cBScEC3HJbrOHXWthrU5JskhGi44iWV
EccQDZFk3VTQ/I3y4kQAQcbcy5YI0fKlitJQneQf7pKwHnkb1MFGVi6GZa6En39YP9BoeBku15c6
zTvpp3y828NzsrNRKu6qwwWz5OxKBBCJnujBaSgEbkcMuJWac70BS6/qnTyO7U1RT+mbhgIsvaHM
zUVSEnpsHnQvMO71LA3wrgQLoJbyDgBySCOc0Mkq65hvIMqbOXWoHqAAE4ynd5/LSlZox4k3xgDH
aEsqtEMQCAeJ282vir8JsiGpFU6yBT7Gf3RDufP0/qYhP30ZW9BQoYRzyI2bKKSVLL4oPWhP13Dj
o5uP9wbq0NZpyicj3ElZ88fqcXuF+E9dITERtGHVyccejSXnolkz+CS1hU9h2YZ3hcC7TrPk0ALi
NLHJKva31kyfNWiDp7QgE8EFnz2FSxqnTIk/ma5ooHTr5cJsiJEDmXzSS/RSP//YfigjmVDjTXVx
uVguZ4pJ9/G95yTKs4A2eNeRSkM6bqAG8LZ9bHvSt1ZYehnQetI56sq6ie4aW1h73uF1hCBtqeEI
WrXFsLlealYilpHhd1sAUWgE42Vdwm7++ZMFo8Wz+X5HoM96HZtPFk+duc+HjqbmFOSNKBlCsWkv
G9kd1mpXyr1RxoRGlgq8rapSNqDUqrVR9V/bTBluZBFtKHQ2iWUNOwg/zowOmHWMtexBakwWwjjT
lqoLYjRSWrGh+0O8bzenp0V8IKPhw3VhSlt/wnCnLOCpYT7xSXA3p+5Z5zX72BFkEqYGjAY/JhZc
cYqtLoeHJBlZ0UCObeG7U7ybSiyjFy5L+EvLpAbCoNceYTpUoGsUN8SlENk5Eni1l87Y7lqOQE2l
RmuWwz7yVO8Tnv+5HNCL1YG5s4qxWmaeaIlN055I9OgwEprF3JJheygC5cEgMnDRc5wmE4zwvXLQ
54UTioXui+qmUEHhBjjQdyEZXQjXsmPg9Pcx2c/X5WfX5s6OdWufAzXbi8Ee5l1WxesuJQl+xHGz
SnWu+kRDjeK00aM08dVe7xh2W6L5rhOmleFDlhMvn9WWvq9zA7R53URrd4i9nVASsFLXlaZ7hApk
gUOSVYW82AoVc5dZ9cWltXq0hpBgLy8M5q0Xs68DvVnGvik3/Qh7EJ8Dy0rN86UbaQRD5BHa1C7d
NWwgMjSGG5J3grJ0bztJGF2TyVeV6TARUM5tbQwvjlEzx3bDcx/xzmtpKXd1mz5GFpblWuOQ1IiZ
0k1pSYqizisCaUCSFBqxcUW1NKX5NA05HcGhnBQeQex76uKL4YCruGSxX+8yLSwXa6ScVqzH3iWP
yTPjAyEWa5ajvwf2eHITU+4qv22J0uWtjhGXrnMzj7admt5fN67C7MQelPtZz8x2roZl9AgU9hLo
VINmXaMmJt4N020foRAErOOJbsNr6Q52oxmzrCjqm9pMv3p1QeZANBZELCkJM93oMc1JXmlzp1o7
ZdHQKyTERqdLk5jjyZAa+Gja0H/sDRmC9kkKL2dlr8ULv2pojjkNkJGfr/Jri+DDIqdKAadlTOxC
fdLHfL8lyZDO1kD3fW1Ijouk3phrdaCZnmnyzpG+vPXIO5FesTVd2p+A6+dWG1b0vyMLBQMq0+uN
O0/HaK0NzAuxkrAKw24XIHWfEdnlLFOvTjn3cSWAeVnoVuvsIrqsSwa8UKTQNJ7zNiyOWpJ/Qvqw
qFtfrE22z83oyDtfvble1QMc6F/cRfVJ4vbhtaNxtVHawUw02Jbfv3Yb4g7NSh8wrpIf9CIkkJw7
/IroApX7xK4Be7xjipoY5GRnjq+tO6mRLJo0Nz04NgBahnMbGZCqVGKaZq07mAtAiKy2jIZRG9Co
BJFXPo2O/rke1OwwZUH+Yuh7Paa9ew1YhilgQdIxdPHoBb1/DUZmkoCX5fE69YuGu1obLnW50U0R
rTOl/JJm1U2mO0DTIugFdesNZ+IdcWGdCxmi4teTF7MDuUOgG0CvsM7WftjeJxOQzdAkLcJpCzFK
dH7G0G0T09omIc0gHJ2PtdaGs9JK3jRwEDPZto91nKl7r4+/th3m5VEgLnJ6a7rVukcsWDC+jb2H
UGB1rV852X8J2oFADd1FqyfkQjHdYAH4LNnWakWWVlDG80baHeUgCbp1u7aFJJVJYQcgPOcYu61/
MbsHDBe/6Pf8wDa3pgO8AfgC6xNNxGuZ/505VFJDBE4yhGtUmxUtlYigSHNQZjr14zpu5bLJ/P5G
KJq8aTVljUqnu/Mwq8WFUl0GPNRZva810yM8A1W8Xg1EMcq42uDUSvYeLTR60cJh3Edlc2lrbzEY
mvlgle0Z6RWhZH2/LjPzpfNzRtopTiA19/eNFmlr0NREtkxFZ5CqzTYEIMbNim1+DD8ZXtIvGXWG
DF0aBwZkvhBg5MiSydfMt6p5lwaXpq/iFR2HeFGHjr7sDPXt51uKNl1y7y9JBK9sJ9rULjMwK7+/
JO1+KNshIMkG3Sl3tGH4oiTw5mLhEmqhUZk1mr67VjqJ/qkCl60I8rES7xZdtLnFGGpsCWBcqkU1
/KIx8wP9Cyub6iALVxnVai6BZu+fGnK/jgBoNu1ecSFVFBaBfIoxazrjm5K1BwguZNcYiNI58QxL
fB0VHtUZLJkCveeNbRbOsSzifcgNczaW4z3pXO6OeW8T6NWt5gdfQrIHZ+oYnZSxt5aWKcpVC7en
wHWAlxowVqW33RKkCqxjUz0N4WByw45JpyWKmJQtaFo+Ff3PP5EfuMe8bMbiHIEn4jIm9Q91p9Ya
ZUNAk7bqqvJT2aTNenSYhSq6wbGzXSMpl9sYXErWtvvCyM1d6hvkvAfa/TCra9gEZeN7a9eoyNRK
y3ztJPgs+yp7qaLy4DvGsxbBclRLtaUQZLAWjs25Z/pgoC/pzNo+Dk2xCeBkER4SdXsMRwi0KGWu
u4vnZTDtM4OsiKS5A+S/EmGwh7jobSI6ua2FgWGyEeQYhEDHYx/qXMffmr514yV5sWxLs1tFnoyQ
/FgoNhrKNlEqTGGVvkKKDGB9aFBQ4cCYjgBEnhDdiZ5gbcXNM2KwfG/Z6LFwLq5tq9k4siTbW+ba
L3jEV9fgu2VB64E14VkTMITe4OTy/G5PIXxZMXqOjCsVj9GKTsGZceaQ+8bWD3qiQ0scXw44TVhQ
zCT9rNwjPln16Cyd0OsOOXF0wdJKbWMxZvgyesKG9m5dnPOkvQNBrS2JfeI4VVJ2WLVQyJRJHHuu
CfPOq2iTlqETHEHLUrBYOY6bURFEx6CsDipcBbrZA/wshk9hp/h7xwbSU1FBFnRKU98u1Fllkwjc
UgogDG8L3PEyD496S9IlGTjVSgmENr/KHItOjfaDnq6DxDK2v7iQfziS8B6aNqI/sCecbLUPTUvS
eUkCsHQYy1HrrUdMbgujTbaBSpYNZr9loTLzkLX94McIQYmvo2/hh+YW+5ffKPs8i/xFUiXeWq+g
hw16Q/C0O3Diq2haC1V8Spxo3BJticU/KSHnZpDIRIefoxRw76rI1peSoNWZA4UXR781Lhk2ljMv
UuxZFZAppHREfQOF8qkcC7IVYv9Stv5GCeTtiMiDYGfA0BrzQNctCNtsX/oyXdmp1x/HgNtgOSgk
2hFDvjXFwA9z6FC8/J4zI59v3z61ATrLfz616znSUBEpmbSauONHSzvhd/xqfPr5W29wqX7c1x2q
ZIR/pkFbG27jh1Kj18dGNhRnK0vDPhoUpQkw1E+Azo32Au9kxLEgwVAk/BOzPkgKAa/FM1DFa3ru
HSACMN/rHXVbeN5wo9CG2pW67p9qFeveiP6A5AwOPqUph5vBaYNZamXqtvI990DYROvbZBGY5SXt
kedGTX0b4JZck+ScsWeS8tkOmBqj1kSa4I90AiTNWthwaz1K+ICkyu1vYFw6cpVznh4L8JZNRV0T
5F+9nJCBot6bVqbsTVKwZwFUlikpOG8Xhekcrs8JdXYyr/OBsIpOGXeqVhw5NDQXIexjHGv+KiWM
EhkZ4jdp1/0WDgREADnWkOH0F68anZs/XhtauiW3J5fgdZyXeo1cI899EqYkZEOncOc2B5wbn/oR
PiAgf2jw6LAxeuf1OOwFctPN9R2FsXMugj45RGVMzE29hw5Ha4X0wH0OtjWvZH8gGEad1Md5NZZP
138rnHZk/stZHW334vr29gGuzsQxg6MaooNpUhpBXdiVm2Gsnq6v0WFQ0g8ED/f96G9Q20xGXU5A
/RjUZ1/1nfX1gTpZ3PWGK06dYhtblcQ1jqZyif0f1qVDvmTQMSqi5Ebdji105ZbDwZd+t8Fxqe31
cPiilqCThjFeXO+KoHLHfQ09TpFNtVGa1F+GKvIbEnm9Pz6UwDDinRNxGiFUV7srmzLbOY2qr9T/
w9J5NceprFH0F1FFDq+T82iU5RfqWLLJ0ISmgV9/F/g+HJddx7JmNNB8Ye+1WyTwFOvtOQL0paWJ
s6bitDYiFukcA59hC4uYws6XF5vFuzKB0tDaqtI3nrvEfoy1UW577mTgYTdbTPVf8nhTx7xhVvUv
g1/9BcM2YzAsj11bzlSDVo1SwubRMySAMF3z3mG424PWeHgl+wRaqAv40XxdRXp61JzS3JV+WeGo
nE7/Xn1inCJ7ai5EdTGOm2+TDgTVqmgpCMMg+M+y0WBIMA8bIyFedr76Snq0lnnlyastEqrneGS0
DOxQR6Ymy0Bj0jtW/agMgiAdCG3xfKyTxIPBB0cdAok0EB98jDfeeHYveDZoqTc84Tw1tmYyGCsm
HNxd8wfathxeiNYA8JZZzh3Q5xstLF5kF7pbnnnDBtxGubVEEe5sqdKzJsv0rHuy2BqJidKbqIO/
eQlXhlPqamvUPS0+PTa3brDPkczy4WrkmeTdOrB7yeKFPWXsuy+11tQXlwfe8nH5WdMys0AZkKXm
sxjyrYFUegOYAvpyJe+6lZwTSJIvY3bI5+t+uRolfcYOPAq+xRrzHhM/gm/0gafcaB5SI4mvXQCU
dP77Qs/DjZG2xrFig2vFZgvT0bqBa9EORk1IQ93gPRqy8VOP4/a83NWGLror0xiO+Plzs6aRC13Z
UKaydj/mCBcJJOpjosZ7d7v8lbL37p10jUfW/gal0sfCeskLt+SwsrmnZfannvg3WIACJSawuCoI
s3Gn8RBbLoHIpnsqFA24k1f2lgQcGr9OktuKzdGqba4cqZmYscIPJ8Q/XvkUVjMCdl/EGVnztBb7
wmGoUA/kNXrIefdRmmBQybKNa8n4RVraV2f4U7/SyqI6QHLNDo6Pm9OtUARorji7HRMW4ePolS4T
Z0KRzM7YcxlGJ5FT8Ae0rLug9FBFwdldU/+Lldu673XAUA2lUvWIsuA/4m3eIqWqszchAC/83H5q
SInxbYKNdSVOQY2iufSSX7neT1dHQDqdUui14fhLEXy4sViVip54KAPp/EoSbEjgdIe6LBqiQyVZ
PJKHIKDi29XWtcSngXP10Vu9u5oCNGo8ZvMbI5k/veVUuz6Ai8JYIjyHjv/wJCPgHFbfuUgcn7Bl
khRsqV+QB92X0lXHNXGE+PmGnosaasRnXGl6vQos5EjGCOXQ4taOsHiCskGm9IgG55k89TBIsX+b
fbGZJlVgknH17OzH4iU3NePVa5C1EC9nPZbxgQnwA9SB9tz4Q04ukONv7TBv71aqBzhyc8QysqcF
LhHLrboEWsXyZTLNjRcjuQ/+EF/iZGC73JjBngyrX0Oj/ffvRel2FGzTEgOuFU4nM3LrLX6DTUu7
sG/8yjuMUGURmbKXNXNGfssBEBcK9XWm1k3Sv7JiL0EkOFALmRQUTnwHKqsdSfNOye02y5POAmH5
MnQV+UZC+nkk0cEEHaR14xGqO0v7yR3fJIgYI9IPfLAUSJZ2T5j9HQYt09nN+ri4zW5v5Vq0dbs+
RKGleIiZpONaFO68Qqx5Zu0Za5EWatuKwboC5P/3JpdD0LGGv6mv4UYsde0Z7Hm2mvQ3kVrteaqn
TRQx2vGMptsjCNVWBnyQY6mN1b6vdP3iEavxRO2MZ1EUB3uYhpte1ubKZia1/FN4kX4PCs96pDHf
rTs4ChJ/e2KiqPv3IRptsIEDekCzVx8S2ByMrFdkiTI7nMRPWzDOHioPhxDizG1kQmJwafLXut47
21YW6uCbvTxaA8qMItkT+0N5Uo1KP1ND+NtK5fva5dQOyJoZuh5AEjKujQ/WmTB3uz8MDLa2Uz12
23Qe3KeFBf9ft96oS7ubJ8pfrh6eEotZSy0am66jrRi+ZjXHD9g5kmdCokpdRJXWoWgr531Mi5fl
jQmj/5SxPjw1iHTWsPapU7P2TWoEIyw+K7AEmK2GRmxiooQQUPKTFR0KKQ2SOxrQMILTxDtFbfWR
KIqFuvZ+StN6L+ziSy+tZLN8SV6ZeLURPB1VTzqgTLXoeSBttnspdNN4VQMaTi8vs12aGVTm+kRB
QESiVTsbAiOOqTtpR4OYa2K7ORuBHYy3IOZVwPj+jMeaGeA4/EXvEO859Jp1UcM0oYr2nlpqtyIl
ObfylNrUNBcbxp4uYVvBp800ZxQqPkVlqe0sMfEwivvfbVl+V5m3Guxeeydfnrl7tLIZZ30EqPLI
I5XdanLs4DIk4zrSW7R3nVF9MPDYDsXwyakoPyLVmqsxLNS9yTICgRrp7t209w9FlB5z2xuvgfOf
rD2JlrSXzwlSNNMjv7QjAWAjIqdYj35lnyygVvveybWt6g/oXPtXG7H4vsnaz8p2OP7IBbrkRIWv
IcFgz6oJBI6YZq3dJmdMbXISdT2j6Kyahp3m0PQMmpde0wJzW9J+zkiOC1G8u6qiZXFB0ay4MUbo
FFXxX5UOd3RZyLq0bLrA2abB7O6Bn7q/SHxdZ1WIT6Zzh6cqfCfgvaHbxItbV9xUnSBvqQqG8sjk
xN9VLXVRHPy4ISbDJGapOTD2PERkfCM27tHnxcmzrtnQxeuTWe4ZtVVPhhr27LPTq4glcuoA4kyg
rOdABuULVekckGWS5paVz13j3HtNNpdW6F//jvpklIfMGNJ1TATTLcDFXIkqoUhM/jS2TrRPLAmQ
gjWCThv0szW0q1rvoORNbvFtkR+FjDm4MAI+FWwYjqYA3hHFsXeJlH1CcyWPFaCc/fKniCT35V5q
81VkpDW+qh2a5LvtFkQH6+k2484+hWRKbEMfdImXALYC92AeKk3hN6Z/ZTiOrDycwOtwFa1LhGJ7
RaTwilNN68k9giSLcjPyvqK6CC7KcX5861fY5tVVz2mCSKbCIjUnbDAzQDBWc88Ocz7xxBnO4KGU
6yxLxTGvgmqT9bbaxshj9zkn5KZMUbyNmSwZEOTbGKmQ4l46i7Reqaowz4Yn74zyoEoqxml13hCF
QDjFjYe+f1BO+3s5Jcc0u/P/xUkfuO4zD0CcgpdCn72G94YPSWc2nEeeu8F6EWwSaZ2QILXHGlTg
0SpKjVjnMNv4HpGAXRbHJOVGu2meBS1/o2dEcEQcFlxActtHZoPiK6dBXUuytQlSR/HaFMUuA1xx
IK4TRWrcyb1jJsbWw5N2APCcAbEZMTrGZvbmuAWfd9r8Zb/PXLVEu7EqM4fUrU7+V1uV2BjzaGS5
ljw/19YT8ZPMG5GlhwZPaYc7PHE7VHmBsUu4gkMYUZAI2wn55bSNRJl+TH79EUEj5IwsNB7j/Mnh
s8FI2F5DzZ4IwJRqJXyBopP9lTD05gUXMT6qeDgPXf6ed4wsaFzsve/G29EqnFOgpe+t35ZbM03C
dT+KcM/+hfPH6T20vw0BMnDNAFdYZX7MRAr2qffjS6Gpd4apewGR6OgH6q6CMHnRUpK1A/FV1EP8
og+5WueuYGlox9EeLyLLWxsRR/yzlEqkTOr2gEs5CHdSqPcmHZJb1JZ7u67SXYZ2DEWfGxymyr1G
puRpPll35nLRYHufQ84Q3bKfsYK9d/MnaSXTe+6F1o3i+hezfDYSFD/L0W6ryVrHjmsduIcuAeuM
DaBu61gb52ZonBcczIelHukSFAC6H/yBq6LvxHwdhaqMbynbbkpZFwx+a76OhW+8Rhmqwkr6xR24
4bpP/eIpBHPyr3hL7XZa226p7vhv/0xdgTcRPwoSh/Q3RI635fFF+VyfI8191L4enJt8jFbNdF9e
B26PS0Sm6M6aMwdWnUuMjX5gcxheqnE4TG3NOGTeI/mQfiaXPrajCz31tvgYxFzsI3s6NllHYgPV
/dJHLoN0IdxZPEE8jDsa1jYKFeXnPNVYLHvLTl/pIJ2CyaG4ifrfDvRwx8b0PXjRMW4M8/yvb6pF
fhyz+gcKvcXYkR/okLXylE7pTrKt2YeesNeFzw/Yn6aT5ibTtZsgJeqtsbHaQm3oBtAXJtlu6d40
E18d2lSXtIZk2OVT7W9UTZKyNtnheZLpzkxr85TlEyAUM/9QreKqD3PzNc1tAkwD4813JmQtzJSg
BY5+jOhWI+gQfPd8vOT30PP2XvM9NSL8KHv7UIwMWW3qmMx2OUOtEhg8UIrGFHRJJi+5NknkQ8dd
oQb4iobyd7S1+3R8skMlb/i+Rgj2k/FqdtrfMelZCiPyWOELxdruTvYNUdVTEkbhvhXReC40osxd
FYh2bwLXgy+BR2gMp+elimTrvB8ZsY6SZ6JZi27Vq7bbVxMp3ZHo/iojUQepkRc/drpLyWJhFRoy
7CcSPg+wxVVCGfc0QMFYVihJY8Po6fNjFZY3LcICKTJGmH43gdvuHU6XrHNW/XihKWWmoJXHQkPy
OMw/VN/PfhmlmO7Mk48jTghQRUgNaonMPuoTDMl5VV29qf0sAvgby/HJ910YN551d7Da0uowHJiG
EWVH4YCh0eMncupPYE/kBcvz1Xfan1avvZfcs7mHguo0OCq7s0+gmi28cZ1gSYFbgIqsIfCHG1IE
eyHmOXggyldtcH805AiOGbWneny1chYNDTUItLH11OyijIH6UOTlXvYjJh8cZQfZGbMa392BcDc3
wpwFRU78Y7HGveNIMv7fFuAnjNcpmIO9qaAu9Zy9gh3KyopG9BMVj/wg6vK70UIshYKHo7pp73VZ
/WgRNgAMfbscyfGt9XXWgTExwmM1fUrVjmu7Iw9b+A53nrARgOkcbks9UHHDbmGQMn3Q3GIHcUhj
OtQVdHADAyMYBc7z0AyYZactyRMo6czh5tOq9kr0B81BsVzbKdEciBBcaR5VR4tmzeoct5zr0kkb
9uRE5KSJJNVp2Zt3PSlBfl3dQNBh0ijv8MqhkjUxgVe4m7fslcmCMVsMJuP0n1L6PvL6h9eazT4j
fX0dhr2O4i/1N27o/2cN1M0JB+CjltTMiRDfXRSCrK+H7m3o5VNIHMZmSF9LSxhX4Kv/VaSI+NKE
0FkUt5q94NPSjpm6UmtMLl/A2IJ9oVu31JXvhNsiPxmtcs/8LERqglVreXpYs0Ak98VDwfQ9Dl7D
wlmzntDX23uzNYoDmKtV0Ic7+sBTnKnmoLqv3lBUC7H1MsTen3Iyx42s6mY3KUUGV80QqzU0/dbD
zluj2ll+jOiCl4GqLZgBL0qk0hyzZ4VovHS9sx3U3duiwNLcvFkLt8SkOJlIunNMYOhO+AwIKnw4
BuaqDusGF3bYvgnbpJBzyY9dNCfLd8wCi1nQrNehpokOqQSj1uxqq3fOAXq4aKyfSlvM8NtkF+YW
7RcrhdwrjqIuT2ZW4sqJp7emDp1bFQWHcgq8zaD8LZZXsbUk6FtWGeLxb9/6Ebmm2ONIrM+ToD2C
ScEkl2QpH1/Wsxz8leVyv3JlBpspG375rn/3MiLgGKk4Owpexily3uh01aMydwY7mJWT1Y+kQGaA
Fl+VljpbxlCvCa0x9l07vEZ6XAKFxJERps6MyYv/aQm8QAwMsbAFxILoQOCbx4q03c1Qmg84mM3e
rS2oKItUqaab2mkWsEeRcqS3HY6sVItpu+lx2FOQcJ4O9spMx3eLY+wdZdSHYfHaXL4/AMX3ulIP
zoZHM45od1JnWOuL3ivvnCsNR7qRZhhuPbN7KMjHKrTjvWcpDhVakKaO0i06EGeds7eugvk2wFDG
cNxJL4mdPBjLy62te3OKxJ8QO+DdofVc5QkYj4Wlq2kRpV5jxAfbUPGdaOUAHgkjt5Tgm4tDfTxM
RkBuY+KtRsrKbVWlzn4y3bsLjZrkM5+S3cPaGAfjM/+0cbbVLIuYL6lmvv3S+UbEykF6uOBOicbi
bRK4UJoi3AaFoZ64X/9jBIsEpRFMtCaawtiPz6VuVmvavXGjJhYn6AOwiXbRyYi0MwY/cYDiyKqm
qV2qM6CkOil/B7ujzHFMGxR+YKU7u1QxdCiV7ZrEf/jzWN+fVckYazF+zo3F8osn+urqFs6L1pfm
ymt91FreVG7TIrpIIuXOf/REBMdYY/ThDUZ4zsmuyVe9IZDeOPwOZRFTbE7e9rNLanlk8hXshvLH
noeyhnxzDFHciro45AkZtmJDeHn8PEbJepmRFfhu5rdI7nO5NpHCnVRlPzc0YDPMG4CqA/xqtM3s
3hfyR3Qx7bRl5fc4C7K1r0EAzfIEg6nJmTog6l0lteGcHVu8sTsRe2smSVoR3b3PybJB/MueMZtt
YPxgrmNIZl+ryB8grr49eEjBTXekG44Ru0WHwQVr6hG9O7LnYmZOzFIiU9IsDaPaFpoz16s54g6q
A+LrsKEGXfzcbFCl/cZpNefYy5VrVMFdFpG7nsd9x9BXM8cgJq9p3CkvV2gOK/PqheaA/y13NmgA
5EqxDt6WwQvvJ9pWjte+GumYQ9qJmYnRU706ZmifulL/w8Bhp7l98tnk/Uj0OOnslTkD6gLTWfHg
B0YaUA4mRUeWoovO0KGpQSnM65mU+WaIztmwfP826l4/ZgAe1n7o4P+rE7XVMpVuBj92rsVPwmiQ
ZLGcW0ABuQWASLxTatX70JBoApG0MJ7QDK4fyte6T5P98lRoW71CTOn/xF3/Oghfg8TdSYjRXrhl
/ZOvUS9vQrYU++WZk+F2OUYW3ldbvcaem53xhuNecs1/F4ubQjC2Hb+A5c2nXDjZ2fJM72Qp+6fK
VLiX9XzstdUtEV5y1xIaK8+g8Z91YJHhRRszqth9xxqVZkhkF3dMsm1KX10LkDY2QlUy4h1uat/a
OomnTlIvHwOQxSM9wr1IWv3qpqLdGH14WO5tBvr9poYtuHO6UuKLDJAIeO6bXesnLcrVaTln9Kq6
Z51WncrB7q7LQ621PdIHm+rZrVh51kVElmVPZ8pvTm3iH2l420fUahh0AnkKKgzXvT/UB4LD/za9
Oe01K7mzWPgSDeKMSGqsyI3I52nkeSRsNO1WuAA0ugzKZ2cVwLhlWO+dojtoA9mkFXkw50brb03V
h+co9X4Ueg8AO6j+isIR7A4ncOU6IFuUtO3TVEAAFgjOuWzcdAe+BX5H3KIRdmN/N7T6Z2uP3V4n
kmMdqXRkU5r9FbUf7+MURow1drQidXpdLo2JNEtfTcbZC3mDi0i2qf2zFk7Gaemjepf5iaq9TRRI
4wwR+McwC3YMThRtlulqOpGqgi7o26uFc45t44lh/HShLt6M80YHA8p2OYVrhxIy79p8b9gDlALG
ADdZd/YFj2xOxogRXR3FyYxNbeCZ5n+3IghP1AtazyE/b1lqJ3zVJlOdGGiBkYR6CE0oa5k2ERpI
lHkMdtJFSD3A6k8g1uEv2XFMeeeRYG+m7YxquupYstvamInmMVV2iAfPu/oeyvaeEq637gFnn0Vr
Ya6GTBypDgwfPQQFBRe/8pAF5lH9LSM3O/DZEIFY6+/E+6DntLp3I+QWtq2LgWj+HAm0vb4ZMTZE
4bBj4NXvsqS32AyP1XGRELqNXX1JWx5iu63PjV3f67x2LyIvKmddVQGDe/cF46jxonE1r0eyjVth
jS+1y9WUDFuPMyXoe/nhuvFPjhhjhUCz39mOdmgGTiUO53MbOe9LEbZcsqY1zZmZvDj3EBdlde5j
QtkbH5GmyzNtOSiIVyx2pZmclVF9lhE/mVJkmyjLM4jlVXsMJu9VoEnf4k35qCk9bw6Clk2Vhn89
FixbTjRjO4joQ5nuuoX2hNDK2HltEGx6pMd65ep4WyZnI6RkK+Bq5m7iIEcvtS1NeBCNHVcnhlSc
r7Nyz5TFS2Sb7JaccnwWaATXfR0E83MFXaCWkEXYmmqlxel/cdEaO8b2JQKl2NyDr4DCr5zvoIkF
tnvQt8RoHhftszGZKG895OVFqk7LtcjJ2Z+KCW7EvKsPkuhSCM7XJPD/JG7fb5oKhSPSqrQKunvs
RJdJxKRN2Z/V5Ok351czwsiCHL3GZ0BDaoXhVaVufVhkJyqao4WKJGWS4ThnSTj4LbEhwSvhH6Ek
58flHqmS5OjVWr8xmAttls+tInSOty7ObGSJii3EAYid85vlzKgI1Gtt8xe0Iii/FgMXOyieugmB
a4imgpstGdYATvwbaOl95aSvcWhZ13T+BRj1Wqi8BWGhR7fGOyNr+4xYYT4nOPUvfS6ddT+t2+yl
ScyXRQGR+zFWHpRveE/ZxepMON1MYRBtk50+dtdF4xB27nhtnI+lH1D+ax4Xs62EDmHpGRgSzGKp
Aipwux0wtobNJXad9Bwqfj9JAzf1bHGRDPlvla5ezbq335qofqM1r7d+F8UHOWBJcTHzrCLID0c4
1nwBj3+XZyWPQXsoBIxw/Y1ipD6EdhReulk7XRfjR5OOkMgY1iRBZp3k2P0ClmK8ZtizSPnLNlJK
7NqOZV8ofdXGDAbnrhk8TTLXfcrgBtx82SVoG/NdPsdjtMZfGNvltTbhX3UuKUB+wMChNo1LOzv9
u0w8l7ovz4YbPeLOupicp2+9gJZNBkV1bZI8Xg0aWlcwEuekaN7qVLVHoje247zlyFKWU9RlQ/F3
QNH0tDzoHJfZU2Rlz2YSPbIuKa7moN5x7Il1ZE3dxf8m3NB7gPFeOe0uHJS1lZYHtXx6KfUm30Wm
Q/k1a7rqnCBbWDwIG91D4Ma7ru+RtUT4tgWLZG3U6rfSCf1DyqxNhdP3sopncMPVlshzZwUoVfVy
m1Bn/tjNd+NjPK988d7E+WZ0+tktkMYbIiDtU8a5suqmKWAswCutUT8VU8GeDR3JU83U+gidGWmT
CuyjZ+r5ii7o0241U64LrbM2Zi4hp86rKjEUzUkzxytZaS9EjCJJmdqE/DkDJooDqnrSqydbAygB
Yggwl2yvMvb/y/y4YX1LkrSjT2tuufDgGv61kFO7myaP5bhN4RH0Iy12hizLYxe3ZonUEoFnzI9v
609Yet3eae34aSJKoeD+CL3Q/mbiY2QvNBPwaXqPCXcL3MXKo/boygrTjeoZRtH+X7MhOqaaw5Aq
g2VkaJZ3VahCQYb1JoUFz3AIFi4kEUQfzlyz+zyft4BThk0WQdYg14wZkD/fH0liXKDZuG35hD6o
KA9OY9WX0necD5kMYuX0jn7JdeS0mmtkH3bPT79G6Pcz9m78zHSJUJhkw0Q9vBLtU2/G0rG3sisp
uEx6WRyL0S5z0hF+S1bdTIekv5C4zD2Z8TujBKXZ1pygTtg/4+YHSKCk8WXW008NN2GZhBqOhn6s
lcbKYAVCTovf/mDfIUlljKsbidfbssvlJRomVpV891UIn5nZkWsel69vRhYZcZkG90Fek6hHu6Hn
31JHxCH6yPhy6las2vylQJh0yaV+xkgQ7CZiW47RED/PfO1dpBaNnYnasnR2Vk+syzIJjbSe7S9L
rf4dqYn70IPM28txgng5v7jYUF/KHePjch3EGU17Wfv5UQQwrg3fqQ+jFV91vTWvnS2NO+n0cRWf
ScmVLyrsw+OslY5kpmHuq6e1JJb7qEZCmlT5YigsHHhr//BOiL3TsJB0M2PdDcpjH3fjxU1KuTUr
5APYxtbQ8OLDMs+dWhrAwPo2VTOseRjXX7VUf3v6ricrpX5uc8eEncMYhZoVpaU0SDdEILy2S9gp
YY17G+eVfQ1r+4Cm7nehVQ1c0zG6lBMUkDar803EjGY9MLB4mXJGKZlmRdsyJniiN7IzEtpPRaTX
m7Kq1dTb29ErvbvL1HBkI//cZ9bDTMFjkcdrErmbAh+NCxcf2QiOSbM1jizjTgK4ezfmQ5DgDLIg
2DVELNRK+eTlF9kM3rVpehjzAEfXXArNppma6BiAE+kFsJsoFoSuqdeQAeSt64sBXgILlKaqjrYx
qYeXsLgcWcsWg7rUBWxBAnOye22MGzdO4JEwM/qnxasZqBwN5mMiRyFF6jdMGXcO9UmtML+xqBrN
4mmZywQjq99/y4CJVc+2sfTsEr4tuwNFKwFFCp9fj7Tg30Ue+wO7MVHba6Ljvo3Jk8yqLf0dLzEo
xBh6Suu7b8v3aiCSrJ0wynb6MNAlyqKaLlREFLeLMi4hzmjnzeU59wF0mNGatoVbAX7u8/uoFNOb
kR6fzB6uX5snPkkj1iPpvfyu/Ti+xoSxcZ9Znv4nonT+TiAG2fazh+297KV0oFTn8piUWXABQMBB
5LiNgbiACaiTJDc9LOSTFQac/RzlFrLNV60wDm3ATLRs/AvDiZlvzZ5Q+ZIjNUq1s8Vq4N1rWMR5
I0d3qzhCQ5MiwTbxlQ0HTfoS0Ib75hnZP3kB3g1EDrMgxtXCw2im3tWpaQWL3kOH7DOnjJyuvUWC
K7K1OJMjyJbrfPYBlEUZfOCnK1TxGrjeU+WBBI6oCrZDgxepm2mqY2yYkFEp6Zb6hEhmOnsbyXUt
Ox9l99Tu9fkXxsE/9RBO9yQzXsAvQCEdcAUDQ2bX6lhXSwZbC1H6UWeiumaFG9w9H1L3ch14Q/Yc
Z9t4cIpvo0vfhBzR3IXdsSUmfh01FndyGPwJbGm9hJU6gycLX4tgnoBygANxXCkzGp9SLDOoDKR9
GxgcAJJglif46Tbneva6Eq3QHnz/Ky3bbz8bsksnul/F7GdEntCB0Rxq3sdUtKd47slB3SQ2Gt1K
GNM6G3tWBf2XwFW7jS2zO7rOlIAnzsnS7tPvZWfTQy27WTIk1KS2ykNb+UgKyOet7IemAiS/COeA
fyEbl7740TgeLm7MWgKU76/JEcbDiKxvv/8zAXH7HcTtKZ2rpa6jCZqI3P4inG0/zU1hFAKUIEYu
Z8FCMJti8jSmwbGs1A+L6fGoEtChytG1Uy7DdCUMZiZZz7FmN0zGlgGFKHL34ir3L2otjlc2xQh+
kmk2ISXseLRqq3CsXZpZhYkAqtxWZcjREB8GAkn2iwpxkW6CcjlDeZF4KIklzDR0YqFwqsei4Zz9
AVVHyDo3/aVS7a73DeMau1H7MDF8VUmEUMlHKNSPeGkzGYs9A9p0o2bFxeCi44ky2QJH5jHGR/TI
031lZTSksZ8/JnUqZhlxE1N09bX85Ag1MaKSybpfZJSYdLMV4UrQfs2uPyPDJcFnORgiMq5WBdLj
M5OKClGWB855lvQm87QUpALfx+9IngoKliYpQJjEdCGXRVeAkGLT9rFBRcHaArtkQcLayh+17EC4
mrNB6OT/05GTTXnwgj+chzTH5K8cEcv7GylQ/CC8askUS66NOfQ7lIf2L8umaclHeHxReCj9+AcV
MQ713vKfxt6uVzD/iPzLteRqC1hzuRG3L15t/4k6/Te4yfRmxrr5xkL9N1z89OZHX6bfeY9Rkq4z
dZDSbJS5Zqe0Fy/+Xm4/+9b0OHtz1/yte011s0gYYMqK9BZXlL6Ny+Gtc7LywFDRWuVmnT4Jr34x
6y5Yowr/6wAww5nRvijNpQyJn/VyxhTPgvo2xauPjMu69fAf5zvTRAQ574L9k2/k5+Xw0bgS3a60
yciD4Lx8nYeOy548f1e60fBYtuQ5pTi2Cg8bGTriVc8ydNN7En3F8kIn984KArG89tUYbXIoEDvs
UsNsToEuGQxqEg37/MEi2O8v4byyTFt6nDRYlWGs/Sqz4T3ctoOpnhstmW6LEHypOsBoOeg0OCVD
mVBh66vMtA+y76xTGdoCCSIWbJth9amegXTL6x8VFF5IEJJIUBdwOgbIcpCbYN7qy9H80tJwB87v
aFaeuNRu6D01fsjYYNS+SoeIoIqI233FJOlKKzSthJ32WzuzjXNF2vbatCgnGpZeaxxgHKYMnu/T
kH5WfpTfWB+CUtT74WLi2gZ9el4eq0Og/daHsdkPRM1epT2i8pgfVO1AxZjkjDm7urXPpdM/gxw0
bsvbMJSc9gatHHprNuER9LhnuFP6KkRHvy3dlSpKiKCxZ13UpAOAIqxpm/q9twvT2N5EZes+9Wgn
53KgmHRkQpPaEJSKS6hQ58okZD6tvfaQadJ+qjCrJIC0kjYrPlVI8Az4Q7JhxUtSB8lmGuYoXAua
EqRP7ZalgVyjSzj2neGhMDHezGys7gktq+6N0b2aLz/3t8/S6SmzFcuQBl2Gml4QTqF61XFNklVx
nXmU83/K9lDEdo7zzIO7eQQKooWtnJQ7wAGhOnU1+BSGIND4roP7ErVm+kRQaB+49YWTDHazX1R7
OflbBs7ZqWQ7q2mx9db0x7Qsx32t8jfU1OzsfEwTYRoa17YioXkQjYORZAqPEYMWN7av6OK7XeXQ
DIpMlcc8mS552uWX8t/UAxvQ9D/yzmNHjixL06/S6L0lTAugexZu5jK0YFBsDBFB0rTW9miznReb
7xiR3UxmVSYKmE1jFlmVSUa4m7j33CN+8ckpwFjV4cMauspz0cT8lbHSH0YgxVW/W7oxnAsdQJ5g
MyPQdyUYUnQNxhu2B1bNExZSpZeToYrGUGcMxbOrNtdTDabVBvx4LupEvW2T6qUbQgjUWvbseUt6
k+Wp7ccZtQzThPrWRJ19QrB07zGJO4JFwXGSyd/BsdOHDJbCcx1/IFsOUUY1UV2T+nL0vMNWGQDc
6wKwuMkzsgmd/2MtajFESCuN4v3Ib/igouiRt5XjpxnSj4WqnFUCwI/kcIBWcFA6eOylxsEUoTxw
bquCSpTZhGLPy1EdC5KnaWkfSqRTfnzDBPD/WKVAKFRPwZZdA0+zhUun5yze1vzU4sAZEbJ8BjQ4
n6ZGdgSasM/y6UvaTvWjVqAIgkzK9ZYauaHr3uT6lJ/DGjxjMkHimtTUuilxwjwmXjEdkxF2C9XO
Bx0riQOlicLAsnCPKOd5lt/ZwqLJEuM+GxYba4LIuvFmOwDFNpxIcPtgzJuPS+6q1x5Dri0B2wKZ
8TmGNLXziiW5OC2ZjTxgu6OVWYL0Afaj3pYCREfgRMFCV0mv1fBzahcu+tcgrtUung9bEQezRMUc
zVgfErf6ZIE2Qxa2v2qw4FsVwC64xXW2fbbU8ForrP6J/OGGpgoK+hBBVIXGSwIAjSGfpzKgq6tj
1N4Y84xFgG3lIIhpJ0ezcpcpmrKnlZKhwnLpC+11S1WLvrqkSjHi0oTH0aDepiNNI6NXw2DRdKT9
jPFTkTtQWGJUN4HYsRHLxbi3qpeS4zhw9Zi5h1U+m7PTg/OtnbNeGO4OIkh3Rqr+qxaaA6aNra+4
kKY0y30EoUTz0qmxQ8qNb+ZU5PcT06WkUdHZMrqjXdt5uOtghiXKDKx+6sqDBYLjiCXBTWx46+2o
N0MQw5idIKzhk4WRQ9vBc5ij56zXswdbuTBYu+2TrHhXAJTgOb/GV32/iLApuWjJtCLEV/dubpRu
p4bm92Wq7Wu1xwF2nqvP5hzvk4bWgAoIynHy+dKmPdrxtfd5KhrhiS7XcZg1P6QJ/iUtsP+/HJds
qNj/XB388Vv9f/73W568v/5bUBWAP95fyz+og8mv/y4U7v5GTmnqlu6hOf2zGYyjIyFuwLKykbpS
VSzC/kshTPN+Q4sPBWodHUX6Ix6f97tCmPObBU4L4i6/hL6i9S8ZL4mT1B/Y8WhO8RVcGY0ArnLz
ivmJBuw1ZTNFSTftNzIevonePiwVVFozhoPUxkXrPJdIn/rJPHl7hmVYsUyQMHD5AgkAycVvIwrB
yEKYbgFZX3fmXkALNnNMuoNApnvjZNMQP+ua3e40E1Ia9FbQRfl56rwvFdql/qQqFkKn0QdQGsrf
SIpo9p/EKG0RpVBRaEMBwEGI7RemqGJ0VjI2EDEcbWjOapm9eEl4ic1+vObTGjJ35DO8osR4yjbN
Iwok+ASWanbJrIpJSjYj65wDRc0683GFIFnp9x2pqerh1waSzj7oasOwR6kegPHAz01IRQvCdl2H
gTUgu7B02XcLSvix1VYEkcMBmzSYbLaFjLXdG8qxGvvhNOQIiM8MEBVsGi6jRltmTc1dXag9zpX5
dIPkEej2vt6H46j6MXOyHf4BztW02MuuWOgMhchf7WDHK2QcfHYydggeaWtL33HEQSFt2pMWxW+q
F6Ktnnncg6ryfaES+vXsntYGG2VbH7HjGery0qvMaobW/ezUCtmT5360Z0UG2oa3t6vF29cWzJuk
MhmHgwRMFxgUYIWnYPvUZkTmthTTEpuhrxpP9qFdJlD3Rf2h08y3WFqE2P589HqyuGi8szpeftw5
94UXK+dMRbgJ6Wwn6r5EC2JnjfYlyiu4Xkm97uUlrhpCE5kW3kUeZKEcW4VymomTLa2qHAVht14/
a0urQK8HJSvKNk6ngFiY1JvaFlS/qn+cVigFXqL7NLNdVKppCGS65fglA+xdng0AN5QoPcQVhjDN
OpFtruQ/9NQ8EsqdK4OkCuNypPKV685eo2NYpWe0rDU/RsrAXxwSnGF4tJqhBUQRXbzauccZo0Cm
PEMR24Nw4X2c7AwPEAqPrYTXyyE9hVp92bC+6r6omueafsqe2Zu88OFq5VQ/lQOeGPQ+8ITJG4Dj
2YjbIQ7f/taEWUv3zQBtcdMpyXVl0PfFI2i+aLN+LZKRhp1OO720jPNGkqcMoamZY580SVcHV3jU
KJiF/RBGyWrufXkpYkmnUv0JVVCRnVqAYdQ3Tp9WV9t8sIMqHJjmBJ0jIo2ao2tyHqQGRxK6oh3R
WphC1LhxBrY8egXutKAG0Hv7daWNu3QQIQeK9sPWTsiyDEJjYXzGGRKlitJufVthpW4PaNag53nk
a3Nj1jxibtzVs+96Rt/LNlR4pUZ5M+X1/dCAWYZWcl0CEdqhcq0wDOWnYQYlMaCQRbVoyw8MduhX
dHp9NXhWeLc9ySEBO1WCogJS7hXH2BH3FeRUfOWwdhAxM1X5Wto6sCSNjBK0/H5qaFR6UdWe4gHl
HZxpk2DQVm+P6cfjrDfYn5TJ92zIzfNsO3fwOr8pCP5RWrTVVZyIxzpKYCoQ5h+bMiJW+VQb7xU2
Ff4ytqiksO66KHwHlNrTKj8XHbqmlZqCPqTAQxo/3RvdyGADjFGwxevIqo5OMjdH+TtNNZ0dduCg
ogaqww3pHHpOsg8nEC3GqsT7OaKRkYbDA/40mHvGGm4GpdmdXbS5AjdhuBzG9g7mX3K0FE9Fz76a
rl828Lam5E9qVCFRKk8TU2Dh7qFkCqEIw+rWeUpy1kdLoV3EKMqDoar2sF38SNeorrMW+gymV717
6WUl225N8FCzRyWalJ3CEuod9vZ2SMFBgcYmC7Ucj6ODC+lG0sOUXfPBtwWLWH4ZIw5GWzwoYzAF
tkyqt+1hL925X9yvihc1Qbd2XybuC0J23d3j5ebuMsVpLquzPrYlzO6snF1Ipct9rmZ3NF6QVw5B
Y+h5+nlbDjRaHns9aq4QtWHIAiOfEiPaZ8CZt2t1bO/7urbftstdM+1DX+HpmlgePmCWcLJ0R2Nr
8nZsu8KYvk05b6hYsK+Z58jabwt+GWVv5+n9UOfJxZQwSdiP90pXIBtvFh4l5XdlhKEVe3YCO/TO
K8ZbZh0e6vJ1x6fOUB3lsWo9uF7TXh49hQbJ9t6axKXTQaNWBx2ZLMtR8WKcbir7cViT+BzbxY0q
329U8XVi9WjXlei0bdxx4Eq0n5yX7UmUoAswLKPQgbhqgKULVnuVgYuAU9B4i8Y2CzIAsfseCCCJ
gL7S/8WWsFiGwxY7lGnh8Y3VOS28CK20+tTlSk7sTem/T7VxcOL8qiqE8jPrMzTEikR8YkZdzMsl
mvUV3rDaBrVRIWnjjQdWBSjEtczvGlt5TQfay9vaUkwxj6Bj2ncaiB8l0qB0AsdnCNES0QGtQCCI
FOYj2425BdhGuyIe0Pdeg8WlmZ7iQj8bKmB6s9vbsBR2jYaee07aTtG+HKF+x0gDLC38mcg6FoUJ
uJOqvjXNg2pRRwLPaBgoRn4MtQ93A5Vsy+Vya7Vo4dTpAMnodhApSRoIE4Eap+7RmJQmGEz9bmlA
nPdDOuyrmElz3jD6oq0Fb2fscnaK9yXPx3LvIXYUGK151ddMdjy16w/w/LDbdo1z71oaOiMRqpNF
synAYVcN1bU3mbGiNFV6SgH4FQWCbtXMU0T7U8+65s7roA+kyD+VchwUmvYlLPOP+sqvtmv8fQq7
aQeG6cQCAbggc7m5O9fpqB56FXYBIagMNNS1KwRBzxEyFYGJhcXAEA99KuPshNHXtWno70JIDXTN
EteNITy206EqVBjazYAO2wzZNjfLg5bn+3rKGIxY4Tuw+9pfacQcRPKgUvDfG9aBzmDfnvA+vV8t
2sZVE0FonBgYCd0PkhJTSSupr1I9OhieMN4muveVW764dE4THI+DLbWNagFDWPAgs/hmMnFTi/E+
r5kNHWt5BXaJEzRNBce9TkMmG47VHtEKw0RFjrhRzoFsudTIstMwiWGnQtBGwe5gIBrit6EZPhVT
tctyuKQ2EeTRJvKGSvlQMKI82brunAv3upwr80OqY5gcN9l7B2mcfGJ9QR5Nfyht76kEA5dlMWmB
pdtHRDGutwR9WOH3mm6MNYzk60YXnYqmPQ9z0Vxtf+LJCk8TA6d5XCFSWoe+qiCqxwH8AkXFBi1B
REWpgrgG+omON7Vpnz6iGIDWbnxY23lGbg/HRobxO6PHxSqBy1ZJhmJCdmyd8Vu01DyHmjN8jtg/
UQ+01SxgLs7G3dwRN9IWDBGtNY84DQTSRQTx6LW4RXaGDTaPX3R7UrRGMjc1/qaMasySMewdwhUu
/Xa1O05p/hZVdNAtvCN8t64uQoZ3V5NvSB47HT/otG4K7NBnkIQMMchGFD9ZtAW47vi+/VGlHLzV
BGJU9+ke7NURr/HkOmlhIIbxcmxbfkOTzRjhHdlJuBi9FMba/CVGl+Bq8iamsOYXanjgRAosCSd/
8EIe35YTA2rxaoBCaozpCg6Ru2bArLCsYcZtbwJl+Pmg69knWw5RtwT2ppr3keXE12vYnepIKfx1
cOy9l6H6nzZlcVj0ZGcaTMxptjbkN5N5pWCaieqx5Vt09IPRcnFrkdsFdMc9a0j2xOQ0RYNQ6FrQ
sjpro3xbpHyyC0wzSv1+5uTfGTRvANhYuKpz2oB7zcIXx5vnx7TXXlwvWoAf2tDuNa45AgW0m7wB
pVM30zBdV/AchElu4Xl3WqCS+46++GEUl77WixVF4xTI7YwHQB/qmckUlJS+YQ60pS2NPQ67HHBV
wNDM9JcFLok1P8IejZIUQuU2odnG1WzF5Ip0c2oZTqQodFrT8+R6tl83pFU5HOJI7T9nffvJJhO+
Wnv7aRsVaBF+hQPlkGpODW6ROO0lrtuc1Hrah0whfC+n3A1B36gzugiOOyX7PCaldIz5UTE4gd0I
ZwKqGxqfk+Tz7TTtwl6Kroh+UZ1Lik5Gg+xzsC0aN0VpYGWuClm5YMZDRC4mfEjDuD05UkxFin4f
9VDsUqW+BuC8oFlSP42lZe8NzYKPVBOehnJBEoaBlFrXwaj1a5BELOsYi3v4l+cMnv3OsDIDmyZ1
wuOyOxUeG2+xp3bfYiJM+VBd2VUM6f7ecPQOe9b5K/QmElvd6XdaT4ycray+oLL6hdVIBxJU7cWo
U9wWRHViWI2OuiVDs64GpVT0IBvApZog49EgiSnqboulucU9pT1tg2tacO1DBnxunQvL1+y8v7Gn
tUMMKfSB77rXfTN/Kqvh3qJ5vTfATQchai67bGTLseScazUfXiuw1Qe3hNRpOs5TDyENGBRdC6Mq
GE/PbDy36lH/TO6AGk8HqDDc9KxdGIZgP+O4oHHkbDasRTkodRPtUKb2Sxp6QTt1zxEkUroRzReR
uj2ib4kvmYcRjdPj7WdRU6lU3bt8KdrDqMXJUa/n8zqE/JRM1kcIG0uOcE7EoG9vLtHbFmpAkdzk
bt9fNhBvDw+PR2DhJlHBAFjRH0U44rXRTBR9bWc65ZF5dIox3hfxer9Fy8VAXWcjgpejfXYL3qNO
T3kkeedIGMXgHo9J8BFMXzEISvXRClqaqoFigILPtXE4tPirZOr0eUn7FmuBZYSaTUe6TbHacZFG
3TkjLe8CfawragCEClamdlGyXjJFwdgkGU6VkcBVGfFKTRztRTUQDlbTlVm8p92PCxjJxOVT85q0
BZS8CzeIgsfBNMcYvo8MUMgxGvPgQSFoWafbYmXi7kKOELjKGO3mwXD9rdDc9taQC82EWap4zo0I
/dI1l/VuFVH/6J7VlG2mSxa7qMpNpThAZ+LlLU4kUfSsi5VDUMSDx0VAoTwAyablJGfHqHCBYFTY
lhGz1eXbCsQ1SPUeXfE0v+l7Fy8nZja7tk5JWBftwCEAC9vKv5cDddm6mgXyUAPY6fjBWHPv2nCr
JNDHc6kpn8JW44Jsl06WXGucrQcaNtVhbjmRU2PYYx2sHtPmSfzy4DK30FfWT/1a31CcdPvQaveg
uh7TVJ/RpYmMY9GS6eWgxELRoPRoJ1Ruy7hKZUIgkbwd3czPBvN7nU+3aWNhpcnE57jWQB890vOM
UScaqP14rCFeJlK4pra7E6rXSdLlfROxBMnqxxjbKlzRg7DFK0pYpcWIw3qbAQ5Om5Xz1mkfMA3l
PZXmc2fSREktumVda7H6lU7Bi+oO7kC3Ny5ZUZG/y2m8RbfBWHxVSx2k2Sg/wG9AS+MMsNASRBSZ
ExFyvPVqd0CMph45qi1KJozXdJcpRalYX1cqmrLk9QDqOGkM3oNtY4X4EVj4dvoT6TTPCyo8c08U
kroKny5QRphubREVqPDdyA34P7IcJwXG1oXB4CHyuf2R090qaK7ikOaUhwy5qY0BDX6YkrPGdkr6
IkGGQhKiu5qPb+gZ8gU5Zv0GepYFj0ETU3fb2qlt1ZPqTK/bI6k6unzZ8qSF7PSo8szA/CHqoQax
ZiNOV5tPkeqam30ig4L3iZDErw+ndCESe3l8NFxKwi1SIGTyqi+wObX5fuuzcAwQ2+gouoy//Xgs
P041mCIH9iSuNnR7NsG6Lq1OSlz5jWW/IhPIJG3qUcfqjbdtr1GSmQH7n22FjpgSnlV6aVptvHte
831dug8sUsBDEZ2SWX1HJDraA9SkuydYab0ABdCOr6ZeLbtcrZHWyz7PtAMSTicQVt9RYIFvUGT7
ucOKrMA3wZo1FEGSPXT4gwMGK1DQPQwQZgAp0DQuagUUeWXZnpNw+pQdkiqEZefmZdCG5Yd4OgmH
r/fKl3ktRXi6/q7b7TGKiT8cPZU5XZQZ/6xiFF0UeiMF3c4S2gZKL/lJq/A6xgmwvo2V7gMl1Q1T
GuXWTrXJV3ssbhiqAj3oEtpDyMkdYBPldHFDvN4yE4WFFppHoa0M3xuGczn7aM1x0iLUfO6HImHr
phz4uIVrmkIPHACpdNFRAT+rCT7OUKaTW7du91OBUJ61GIju9F91LWEXzM9djH1vrHmPdPxo96Yf
nFV5qY3sBIvnYNr5TRh6RGjY9+40vLZL8YQRxClNTubIzRuIBfhGRplDZ6JAx9FfrCTAorHzgWNM
exiUT5CpTL9O7I5WTu/3Jrbbeu5KAZMclOm5BzTNiFB9n3JETqBDsWCxAEF4vfdaZ4ec5GHIPqDN
0xjIxRvtg6WaONCtIM4SRM5U91taxBAha/ez2STfnbz9FOqDHkD7PlUWfcSJ1n7cP6RlfT8lKuDH
9WM2rmTcClpefUTHgDSvbeAhLNo7mszXrWIu+0RNv7hdgmb32NxWLbLfsZWcIi2/GLFyi4/aEwYP
qFxEKTvMvugxGF1LRC5g0rxRyOIwSey3UA2f7FPolo/RkkNZUntwAeutSfIAd8oma4EhgVZmmE4o
EyWXwRk/RzGCtI39QLB+0Zr6A8ZeE77h08stFcvejvtvRa08FLFb7cemFL/O6qaxrWJXdIAcxg9z
SaLmDPxNMw+XXvNOYzx9w+eDNl7b0N1IYn8NP7aNOgZk16kYYtF3SuzvdMhQHTQ+aYkLPAB854x/
HB34CpmaSt95av1AmvkQJdMHO3Lea8R9KdMv1Ls3Gs9sqk/IKjVW+mg0iGEjExPYCj2IKe9ve6+j
dxVXaFnpDk1Tkm4GQoFumvc6YIC0674OkX5Mqvy5xn+9Vae7sLI08iBWQwl4yyhgB+COdoVs+H0i
8ZYGGcOgBau3kKU4ApkvSQ4ZWZtrgESGExhGl9J2MO8QsnXOYwr0c0x7H5XzYI0a74x6J+sBSHpb
TGAX4+Il1Jo3Y+rSQw98ELA4iQvFRTdGGHMm07XvcT7c6eAmzmW/vnO+jYc6rJ8tFQpYeoskdngM
dSc9ZoXR8ywAwCNw1BnpHPRxtJ7zsV2vpyQ+pN1gkbZmWIO1NZJp8bprExN14XARFuYn6AEIC7g9
4++eYsAEOO+bHAb+BDJ65zX2IbLdV6ByMDDn5gFdiDuKfYtIYpAiuvU1XFv0ZqD+HyfErf159Mpg
gOXgwsakf7yr7eiLOmsWxq46dTNQQNHP3pe3ej4gm2jyfbOZkYPVI8CdDoEFdw4K29jZiwHPoLQ+
0nQ8EDUR4x/QStFd4N3G6N2pmOEU4YIm3RPWZzStYrw6TSM2X7TCvUKi/KluzWhfjykwfnj5QVPH
r666ZtdrpByZCzxEvK0PALGVe8+1zuWMynLsFvEVkIAvSRpRruZeedXPvKBOQXzUVT5hxJBdrG6i
2ZJAZ2HtDm77uP2HNjvzHk7EBN53eNIy7OYchQuIgRZ9bEcEQ9QIFYwetzxqIRQyXOV14HTFF3w4
GStDxqIhS8cx5b4a06AoFvPYefj1ajgP3aVd8hnhjw+OI0DA0PuIth65DcLDYdeiFfUtw+CBMzDs
+Jj4Lp4LNFmxPCdIuwhOOzOnz7qjF/oeU/+yAJB8v+4a91NouGgmdPkVqFBMMUIRn9SZBYjJp2dT
GLhkl4YVaHN9rxQOwjS6Zxwn0Bj+qvWvYO8QGBq/c0CWB4w9kKEpcvQmmAoArKJmsN21gzjOUAjE
MXgcYXi3EdBAUPQbCFARKoCe0PHIVdj7i/WCdAGtta372OKVG8d7bOCPaYzo7za12SZYbBBvb87r
Y52VzEyGDPwxg7GF6rxP0IHaEnAtJUeL8EDslM47RTJDwlIBDLLhj8BkIE2j0KrJd08F5ZhxnrQB
vsoCGpA16rYWJ9aCH8cPuUqa6VpAl8gfdHojMzIrhzpWzyHl1ib8EmoFC9vFWfSgOvnyvGrV62pT
R4zWmiLKgBh8E2aHwv2C1vdE6jsKL4l0Hfx6FpR2/I72Z/g3GuR/Ml6zNUtHF820HGzXHNv6RYO8
W1ybetho9ltd2LTDubeB67WaQb9++jbItMFUKNKnDo4hBE3OYel7IvbaMNJMp+yxGK2nTs9PvUmj
W8Hu+idIwf0PKe5/K4fivkrKvvvPf7d+9YOAG6N6dD09TbN1VNJFAPmn0XwxMqFZbB2hJpl1IMep
A729V9dBRVQMlRI5pyKqVuyqEdMcbYcarWVmkQ6G97JlyhVbi651dImiBPEHkQ3E+YYqJVG/V0x3
bt1nlZ7NKXVruFdfKWTpDynNF1u1L9Zin8kIGCHoTSQiei2tEEj2riisTHmR+Y61vJroIV0VUxgH
GvCdKwdlp9iyzpB0qrs1ed9mTIvHCnQb1w2gTajBlTURAE38WZi7o4SGlB59Byo6HrNvgiL7obL/
L4FX/tbI7n+KaT3wjX8OSzm238rXr38Aonj8wu9AFO03w3E8F8EmB8Mnz2W9/exYz6RpW2ngkw3E
4H93rNd/swCnoLSNCKFlwG3/bySK9psHngVUhQeNA3iF/a941Wm/IlFQiDVMz6I1zf+qf0KiuJOb
5QiSpIGK48nQtsFK/mOR4BNKNQznMMcEx94yAX92GKf89KD+wWbbzFV+lsOXb7fQocNlQ6zy3F9c
IrRKLcfVKtPAZqIjXzvVKh14GnQGM8yMYgimH7JgR3ds97kZEvBVP9He/voyRHT/16uwbZUHDfhH
88xfrgKZfwuN7TllyoSlVosArST5+XSsrfSCRyipovY3YeZPTnty5w6TTdvEfshED+aPYaauNTuZ
R0Yu+WSduhkfM1cVCMCeibt0rf0ReeKw7vZl9B5OOCE1101akYpB6R/At5m8ljK5KNkF1uNpVO6N
8dXqV3+W4T8PCs3eANHBQ/aE+iO4dfSjy+4gjxBIwt+5hDm/qsLL3Xi8RYM+IPmJIZL9PwVNtzT7
agYPGYQAX+WJIRsOmhNB63eYvCd5uxGgTV1bjjltl0zr9n0PIaGBlWO/tarmt0A9UAHeLR43tzBA
opGqO2C0GZiJNadbgBPiprWqvNF5NeaCxDduDbQ/V50DHZFe+V65UfmnUxHU5SNXJYSAp/p2DAdO
B1HRtHsbIPzc7TWj3Znt2wT3bRmL7acngIZuQgd5eswR/q/UIQid5cXN36OhwQWE5REp/aGAzS/X
JE8Tsasre7FvU6AmhjUfzWQ4yCuUv5cLcoR3wfvrBSPJf1rmqeRFdNxiBrXCLNKLbQ1A58tXudYV
KbWWa1TG+65lqW+Iox/bIqlQAM69ncH7mxe2Am8aW47HkS3BMiiHfGd3Q6D1byo6KmuNqSvXl1D8
AYq5qNA1ZC/LT8tzlgeRstTHtg8smwS3YZUPQWPwLCO+GOkIr0XjeiDn6zugWHypA0yVj7YXJ4jp
UfGjuYkUZ8asARTQ0gBBZ+1G/PSCaWIha5kP59/RBwti794gwUGZMTS6g0qvtGV56r11i5XyUfY9
WI5DM2Y3comyMuTyh1A/Re5EtdlygSj+yLqQ506qsh8kk+MZt30f9PV0xE4XvvSbPLQ5NU9pbZ50
2ro0IYIB06WV+8AJHrNCnrc8NFMN1vpWY/T61/HkTxZ/23bwVKwZHd0htP7i8jFwkueVjcS8LD01
1nwJbbKZOxEzXKD68VgVuhQLj50Hw7RyZ87tXl6MzvCoWbOLab5JsENTnm7T35kQapJo/RryQOQ4
YA8x9rM5RP6wYRfk2Zg1E35UD62AaOCFaP7CC9A4Bhbtfpl4PyVtFFkqvKfaa//uIf2DqGsSyGzN
5OhRDeeXmFEvZW1ZjDi2S5AIIbGto/lZPLbhm9XBDjLu5fUuyZvsxt+PhWq9rxFAQtVFXiLJHJnz
qULXxsteZBk5CDemkJVhiRFSATYd/vrtmpy9vz4703ZUskNyWKCivz47VE9aZFy48CW/gf9ucykQ
lY4SlnS728dhi14Lg9j+YFMhh/KeiRwaK5HSXYKdBAeLvbqyjTvQytvChdYhTwBerKFMR0TFT7Jn
V44CHdKV7OPaIv00bF/2sQY23zA+01a+yjTrFhLOCT3fvYTOCDwMGrpzm91E031JEPvrB/CnLJ7l
/YcH8MvZFeOeZGkep3bjgG0gasnybgkHcrTIm8z0gR4I0hYRm5KAHtP9mmRFgbaWF0cEdhvOprK4
+ZtL+wfr2mRFs3AMTXNMU7L7nw6ilXrQdqPsx1Eu4bzm6MYKxK9ZyPKiEgpCtF33chloDVzwSzr9
9TX8g7OQSzA9F1dWy3K3rffTJUTxBBNjTtJA1oJ8rWx2ifm4/12KjjWumCfTWP/G1sqy/+RPr9uS
wTFjZFamI8X6x3tPILTmtQuqU8nzi0eQjfEcpsvE004poxYDlNGSX7CbOuaOetVUw0GSnYqgbWPc
I4tSgo/FcdTgBOBk6YU1a9T5ZSq0+2LZ6yuuHLxqSVmWBkKLyTotrBNnW7G+6azaGrNgT5IWjmAv
W44eJ588hrblFGJRhAD15UiRRTnDWh89VI7Nt2ierwvv2WTPG9kUZARuU8+QGdG2E1DXPXqFiHaI
qr4JQDjp911a3CgkiktDqhaheCcqK4QyllWT6fdgRa400gfVWq/keTMfBwdCGhGmaE9yoBI6HG8C
i/Bec69Juhw1ThTZs4tunCT7hap9ALNwZfb8KiloynHdEr/HEQ0qi0539O7UvY/rUMvWdZYeTZaJ
qhqAD7te8hZdyW/yckYogXxaeRya/DB21qnhx+tOvRLemjwIuW2J+EUzgFBS7yXVUYDsjkF6HMzo
4JoINgOPUbGeY7UOEDRrYI1vkhfb3AMKiieT3baw3BWShKrm3MxA2eU0iomAkl3x/LeTkmhY6ppv
cTAXtXMr9ylpiOyUnANb7hGTTJp0P65aB9bo4KWQzsft6HJQvkv3KjikiI79aiH6TwSDXCcBjgci
R6+8LUlzJDMyHQiSrKuaYz3vWWesLQaRvoeI9o+VIRcLS4kGb4ibAC4BBDDmt4HkekC8ThWo8KUE
5EMjNYqe5As64py5EF0UxGu4MXmf68QC5pBQq+Uo6VYdJiAEbs0vTart5a1J2pkC9XIRHEJJBcEZ
gZABB+Lss/kwidLytGZjek5swharExPCCw3kvTwRuT5JTmZyjnDuDyn5HgimHEC5M5BGkV/IEpBt
kVTdXv4flYqj3MqIBrmBQqzH2kxUdWdmIOE8jltluRqshfYC7zACHEWaJvkfqh9YzvC1BS8DcN76
vjbWKVfJGvWJhtl6jPGklG8x82Lf4EabYyWbMLVYEwua8yqp4/XIyMYYNNqN61XtsOr4f7lJBayJ
3JwsezlkJfOUnSDvuNKXx56rlQUsiYA+ZgeEf7aFaY5HS+PmUjT5gCavRBHJd+XGYQahGP0m98Nm
lgxYlrA8FtmxDrGFpSHLwrJRYpx9fBauMPk8leGIqk2LyRyJJseHJG2JMxwXYL8V0BEODFZBz01L
xM5mDNoM+9M4jc+SD6CAdbGL5WhN7zgsMLGgxCECSDY5cA8a2qzyodgPH5c5vZFKUv59NNILnF+R
KZtpfNXklPMS38jtFrZzBP3pOMuVR5xIOb0qayBYphczJG6Hb2b0JjWhfC5izVfoA9+s5rDv5y8p
a1i+0jX1Ex2WQ2u2h55yznWKYArkb/KEjCTtDxIDJSTJx0qabcZ7D9cy1yX8kJlKHi3XL8lN09P4
a5Ltx2CDfOrp3yHAh6t1dJGfkUckiW+DPQQ4DBsNqYwFZ4QuqKDuULDmbfIjuUepByQCSC0gXxWt
HrhICmzzbSbtk7xB/lo2qXyzHI+SZsccl5KrZ7VsFQs4zO2CA1wFD05KAtGBNihh+BSUr27lC+VT
5PlIFUEyzllF3xcmnHuSz5UDQda1FKNbbjmtaKsBsG+KG3kgK+nouOAZquEv4MGWaz8wZzxKKF9Y
cZrV7JNYhXsB6Mp8k8DKAPmVfDG2WdrZGEg6JcUDhx59gnDqAVCfJtpo/IE8XlmVnFcSQ6QuMNna
UucgcaWixTr085W8HwnLIU9JHu6oozAcLvex3T9m7bmwsWrjuU8e66w1UGBEfCVmb1JxyoNVljt9
pVaNkp1eXbsYK4LLlGaCsaYXSdf63CRVe6rmlKQ7ufRCTWbRbBUQL03ev7y8zjn+fnbkGUURAUFe
zkwaJTmhFLfY9CBml10kvsmjkJ+RhyyXkq/j0b9ReetSRctZD3E4GEdKIHju/BG6vnvRL3aSKTgP
pnGSACJVgEQ6+QYpl0CQ+m6bXeT5l/17syx+2lOA8Y8s5S1x+n/bMjx+q25fi2/df8jHvlf10iZ0
XP/Xf/zhv/6H9BU1ixTunzcWb14BlZTomX6jm1j2KHGev/7nv2+/9HtzUf3NkUa1q9JB8gQo/3Nz
kU475CuXGo8eujhN/t5cNH/D2pLmIqrOukm35qfmovmbAS+HXqRJdcP5avxLzcU/ZaSardL5lL6n
bvCFvxQKntXnypCHZYCF2O6Lc0pCYPc54jXzF5yH9x6HYTUuf1NYyuX/sT7jW+m2kmPQXJRS5Y95
MDrVhaYoiMza3sdh+eDoj1pJuEA+Pc6+xKCb2Avo0xjlhxqsLiSXSvmKmUl9hFrLaCJEzE5HBTUx
v3XFB7jkXvKEhvX/5e5MlhtH0jX7Km29RxkAx7jouyDBmaJEiQpR2sDEiBDmecbT93FlXesIZVqF
dS97U1kZGRJBwOH+T9/5DH9Ls6ayt1Nz6Rxk2NVzNU4LVAZO+Gpp0R8KhJ+Zym8ZuvwWmoZzrvwn
Sfrv3wIwxxQOLnPbORqdvLxOLtw1R1sr6jFhi/A1dd01UL3pgJQgn835G5NmyxFpjskOx5RUxegx
ClXbb7cW/AYFT7e+c5e6UUJph4+dA+zG0fOmx+9AcVYiGQEHmodUMFsB8E2B1BLWtKXS94m52dB/
TG4MsDFs9gKCwzMyA8L0sPplgT/89fV+7b78LXeSX9qxbJaggA6vfmm+RMCegqyy6NoyzhxFOW0/
WqPBtMrsjyECE+jbSyUw/5DR63IdfrnX3GEVK2LHVEkQv6yY0BwjHzORnGIVkSK+qCYRpLs1/GLn
jpyVLTMb3T7L7G2Lb3JeQW6qtJWCfqdxFQJaxp7dH0N3yTsmRI4A1pYZTWTrhOc2Ey7v5uxg1ZL/
P6xzrpq3my4VoMivzbQa/Npsadg34iwPhnEFWM/z093okJBbH3ApkVpQWAzPzQgGHhm5byyV6EUU
V4MsoVbfewo8mkVM/RBxJHUTswvPLYwcsQqZG6KjuizoaysKlU8r85r6YotLRNyglLhM1v4fVvzf
rEWR2+NPTG/QtmWD8GvVrG/DcbQxGAMUrtPpr9fUo5iwMbwBIWJemAsXJgNO9dtWt3ZY/hw7g0Dq
x5i/aBVIbn1dm+p2BpdejMMfcnrtH3ay367ty8IcCmvo1AYv7U6/zCHT+LWymlUNeYTDVA7jo/Vd
mzie2od/eMp/b9D8fldseWW/lBMaLiv0A56y4Bkweo/gA38QlTks2uYJZWtm/7OBwWgBtM/6U6nn
b/WUL58u20e/fDoqNziyDZ+elNHKbcjDswc9f1JrwTD8O460C2gSTHEAUIdtlWnhny7gn15N1zAN
zbGFAJb/5esLt8UFc8q5AJ62n1h4scEu9etT2Ie7cj4yh/BQh8kTPkV3uZ8dlXA/1wpz/ehh/VAm
9WtAEN//8zb19/Ipt8Wllc3mzMAuxa7fb0ul5Ek5wHxj0pxORjjs6jbc6WVNr928s+pqXWrFQYcf
4fOwhrw6G7H1h3rPPy6MX67hswj9y6MJeqJau+fO4KO1L2HtYYB7QsL50gT5tp+6e2GBoEJt0iUX
Je//8Ebock/8254paE+6yHiE4345n9qmCTO15I0QLQMSGLorDhU1X4byBOWMQxQZ/IZ2wViWV/qZ
JxQq/yCmW/sNXQtjtkwz3mtsWywczyY3EtEVUQViC5Qr7TpinElnAPYPD+4fYgNNqv8d06I2r3/W
0H65aX2HflJBCubFaUxZw13TVNvcYdfo5Y30aJvBH+sr2F/bzOkQnb4hGAboxaQjG/0frkXeoa93
EL8R3aSEjDDrs878y7V0ANRTGFu5F1VizWiG1w3PaLTsGr6kFS1H2nXxVaGODS7D8+/9MfzTjvtX
e/fLNRAhAUngHNEdgsHfF7JP3Tpw+yD3ytH1cpJcnFSMLFjQETsqozhYIX7xdbYsjHaTTZAUk8yL
5mAdjOIIkXjTZeLOtdPXaNDWfv0UjXhW10ze6mh5cA3F3VOKIAM0DgRPlvuToYmVBWyU6YY1oJvP
/2TGGD5EmddOzO/O2jGPEZii1nAmnKPZ9rGa2cLvHYfUM5MAjytlq8D67wIUIoR5y9rIPJXeVNcn
W81Jt70dkQ5Baa8coNgUvxyxN+bwgaGiXWEDnU31tfysqoePyOB+FTBPX/jHscu2JdR1tDHrqGRh
G/6qxsNJRbSIEmItyxytmm2bLFxYzhOUoNVE2cn2qUVEeMK2cKnSzENcQN0Nw71m46rEXIa2Zrz3
MbIMymDKqrX1g0md33ISb1J+9gbUMTCympZtY2BWhoYvWbAuJhD6pvDkvcLHTGtf1OQHIJRtNsRn
i1EYg1+vzNYuGNS1Wurk/Thgo1PyB2JD/W1sBV4u0UKbeS76G/UHyJnSUeAIIAVW5xL8tIfWA6Aw
qL/gZRrBtb3NiB+zRFvHU7a19eeOMVEVSxE/fqs02qHGTP0KT6e0ZUYbWStp9tCiMZ10qEUo4kOO
bTye4xH5opodgjnAeWVgjq0HyhcjrDK8rAAhPWWv/nDnqgQSmTciZ3PjlwlqZVCdksLw2iFfumwF
PgQjq6zQ1wMAlX3vCdsCP0P6xLWwhXRgc+RdhV1HawQslBz5M/XFAGO3z5Y9Mmfy3kWe/cC1bguA
+ls5tnSBi7tEmK9DgeWBLrXAwXpMxsNdCdzUV3Hh0RqGwemkq+hxiETm1PYKAJOZdR3VYNHN1oax
nKX4bj52qb0KQ9xkI770ox/BLUgoHAi6T2q9BKGzSKmqmVoAWQAGd6etA9gGPaGg7gxUfE5anS/9
ieUNqL4HLBovbBvFbUaVFKPVWhlxQnxwkwfLujg6lqDlkxswPtpkNP/ZcSOIAFj1yrZGDCcRHlmu
okPZhQXgM/Zcm9HFYnrI55nBioYbd6lQxI8slZoYO6yQeWImA7NnG0A7yFzQ/vNCh0pgW4/1cDVt
UMqunHijdAeaKqnJGagU58i1QoZMRxcglD6s2hy3GaLENoxXZqut26BYxHa8qCCW92Je2Pm1AiY2
b9A/Q6JF0Ni4y9rUV0r4bqv5EnA8+mGpR3luHBTEoNzS0V/PBdLz/r2Gom+hu1sWpb4yanjUTGHV
UJDz0IRy/07+u+wjoIU2YXgF0Gh6MNOVfJIBi8VP9yVvoVT6gw7zKp6P3uQ4Dw/UofKlPRcrNdZZ
5lDRR+687bmdsUpCsfaHYK1hI8ew7oKZfBDGuyb5UUsbQn4Ab2MGzn+USGXF/INweeKu+g7Tj+KN
9YAQ6LllwKDAbqXq0WnpwUJoNZgM2+tCWtfBvdriWsO99jctxh46Lht5y5FTFvjjftcUfgXxZaiJ
DWMdW5fB3p4Lwy9knwE5DAL+PSkw7ovpJBb0zbu128fQ3pB0ABiNLO7fuB8Mm+kDvqoYYaJonhrM
SzF9qAkEhI4uIcS3nh1NaWdkXsnWZIZSbfYolTGX1emxGJQfC89WVRaYCvmaVh77R9M2y3auYZU2
KGSgcROH4l3D0Gt/cBjvx3pxaSbUF5t+lUCeMBi0zp27sLB3OQ3xtMsXSnTqO9XT7EsToEusHyPj
m+k/2QyjaSFYXzqdqYNL6qh6sL82GgCUFJUsI+nPM5PUAzRFk0anu44yZ5tr9rGIkeeslTp6GGdl
bY7mBp4MThLZpkChPYTQ4HhrnLq4QzezyseB31XukBZVuCNkEybDs742gnwHft/DF6ByolXeMK7K
DbVKJkWgkAxTd6DvtjWrcoX5AULMjLlmNqsq3bSBsopTdZumkC5VVCqlLAsWC0qvps8aQaNZjc+B
/7LGYmEo+farCu16g5ePNT9PQYhTQLZrh8LrqeR2YELdDHmhflH1TY/7DNBZD0fwVR6VqwaBCxaK
C9A1uKKOa1KTpZucRRlwIGEQFWB1Irxc0V4yfITzpNuAmtkGubLVi9Sbo3oTBQ5yNH2P89FWm+lA
TV7c6+tSP+L9SsOMAxp72iFWn3CKWjQsYmsenxQoFDrd997yROqvZhzFnVQ7hKq/i8TBrG3m9fFX
TcRBMf1tP4h9XRt3jcQ7YE0sdy4EqDvgtWt5DFN82qe98AzlpUnRIHKgyVOZ0vgBMj17HWFkYh4c
9GV5oR2woHzNfdPDYWJXa8m2ioz9YNcbBYa5nlHbUQUuB/VGRO2mDCpEGJw2OhdOZKEREcg/CyqE
opwYKlcu98jCER6aK2TzqEdm4h+yXHLLzx/vgh0cqWPDR8W6tpYHUa7qB6tTKZZnnjxwCls7qOwS
KXV3h6ljCs/OSkZLBFGoXD0Kyk6+qaqXjMHyQZ5S5fwE2Xpr4Mzb68pWRjdDj4mGcmwdcZen2rF6
a0tlO2XauivY4QWEyJY6dIWCVzBL0qprkKarctA9q+cIdJSV495RoFkXpbmTyDc4ivdpiyFQb993
rXKv1f4qiN7UkoCIQAtLv83ghaq103UNT8/EK7pk65TcdCM5Y8C6bQdGUJPwbA3iIP890gTNe2ru
hnvRNXAU7s6sUkRT5j6sm0WnqwckQQSO4s6uOZnrcg+7Ke4UxoB85lLHtwShmqYY+B2Fu17178fx
R1Aa5yq3V6jinYZ1EoqDiLWj37ebz7IP1ySDJM2pNmpnHPx0eml7WHIjePXmCdfo1UzgkRTfjBRF
lWIyNJudZVPNMiEdaM3GgQ9ksW7DWT/4bomnkHnqG+dSOMUlMNPj1Iq72ncuMKW3RJVrvTL2ckkw
V8C8FG2jyd+ODFXHvK4TDQp4yUcqqkvyh2Nv9E9Brb1QxAgXmoIzZJ3XhIUoXKhOVMSnqu9fqiLB
0qJ6pGKBwqcTdyy8CODJsvDdzwPYosIVaIQtDfe8etFj9oK40xdp/xOZmKvF3b4yAH5SKt0J7EgH
na5aKNJ+Q/3srh1iZTtmg+2lJlry4OpbSMWocR3oQjxaPc57AR8Ot7XYR6r/IUpiUEV9IenYRaVF
h1JBae3fI8T8SZp3YGjpe6u5Rz0Y1zFlxKQeT000vmlW89gk41NKZMZEOIj00bgqRbLWw/t4VlfR
pH7PlfltCOtHw1Curs2aZjuAS7vOs+FICf+pzXHmE8TlHBlSr8vI/TwEy2YyjlQCvws/ZybEcr61
qMc57Y6lLbD2HN8mPhx1c/9WqdqTz71kBA100EcsggcbKwOjPdjO/KbH6kuqWac+Kh/VqnoOUl68
UhwLR9/b8S02JpQ/05NQyV1sfU92h0gQeGODPsOAVCWy5Bz6+TdV5Una3VXU85NVA9cd8uR1Ul+N
ctAW7DfShYoNKjXuCvpQ8v2kEbvV+qeW15D7ytwW+1BN9lGrmNolZxhLK5SqHO5kUiyoVhegFu29
GuDnUkdvKQGXe4l5OpqD7UGBgS/L1PUnxDk1h38wv4yqcZgcar4W61gIjEXVOycS9HjUu4qJi8LH
CoW9Wn65At4tdO57l2HZord2PW9sJ2M/iSQn0zZZLChMVhR0lpYkx4erAcXqmI3eBLicG1ntGyda
2mAIXOXF8uUM7lqr3gyIJqkVeKGoD8CtN0DTsrPVZq8jnVT6rXOUb7WGIp1PZDYB76J/H95o3KyM
9qMPuuUwAngAj+QHzIEuuUUcNRP7Y7lGOXceymQrtxB/itJFkzcc2bz+E2IJOJCjTjGYW5u9gQnf
yQ0QUu9GfpIF30YnN5SbVIiHB7MbicDXUPWGMli3187msBNiz9zlSvhiL7fuLOuXIa9MqB8cPHpL
9BRVbO76hLoaaYXMoOQhJIPnKQfzI5M0/sksNuMFBHhx6mGKsZbnaK3od3PWbXChx0cOq19oKkUH
T54dyK3qjT4bd3DSLq1CUDj44EiCnZLUGxP5ld6XKyqpa1NZYSq1LlXcIAoXf5CK6SCyLI5nV5yF
ap8KnZY+wkQMMaBzxNuqbTaJla9DsLRmw35V4ntpY1xlK1tfNU6i0b19j3Xu0JXApgiNTXUdUPN3
RLDmbF1oVbJV5tNQfMjEVZ6gEIqXdYb9bK4de3Iqp+ZBA9O0+Vd+uCY7ZYAPrhjy7IKskzQPNY+X
SsPkUrnoUf1Yj8iVC2AY/sWd83M60dUppBGY82hV5n5GmSsd5+Ww9wJ8xk63e0Z5fCyygxIKXeIf
rXzrIPsMy2d5SSYLyq45mDlBDC15zWILH22qvkRbo47theCfpPEdcwCkyOjheNSYy6T0Lwuy5Nnm
LhnroMJKvqEOpfmrCJaWfLSyIAFGBf0gXIuaDDL9K8M0WU0ypS9wr47lXlf7W5cBKvl3AhSRjO/v
dKfeDFBhLFvcKYmyUDH3yY0a5pDY40LqDVQIZHMm4CDRSBKKoNnIu6wl2mHKyWC7djNlBwN5jzFh
JtH490kqjqXO0W0pW9yIlm3+TH1lhyj4UFc6NCWiHFPcVSYlM5tX19WRYVq74cYKI0RaBTpqEkvc
ZSWhTE2kwLvCmPvBTpydmHhKsqbDL7J87cBx2CHn5nW3Y+VhStJzbE5vchVpfcbDM3foBDA7FEdb
8VcjQpeo8nQcUtqP0onJael6GztGk7ywiWQ26c/Cc1EJJXj5lvNC3sKI9E6+TTFPCtYNiTr8pbze
hBSOFIaUWGiLlnqQPE6A1WIEgKLJ5G3Al0dGrbYbkOxTNuQF16AE1j5FId68AIPnqc2oAOmfv+Mz
kqXu0ZPjpf6pnLOjEapr+SJKQ6tcR5nbmzsoM2/yz3g9AHcZexupnbAfQLizQ2EoCDTWzYDi1FwZ
nySvUN6HJqiZctL3ci2RtnN8QLHi2xhW+S03WVuyrIpxHoEg/ombz8KgbFgHP4t/d8Ga31vWX/71
v/4onfn/qQ+O1/cvpVPvvX3/d79bdvr/1/986H7WbfE/HqPvxa+N8M+f+u9GuPkvwlU6hpYu6Gdr
JtXq/1bZ2P9CYGGZyC101VbR0vyfRrjzL/6qabA/WirdYtk+bzgmQrrsNj1yg8I+3SgVcYNl/181
wjU5d/prnRVVmWHTjxYIdhxa8l/6KHnUB30aNxn5tL2IJ2z76NWAzNvnDoDOqtppvK9mUT7JKh1h
NLHJdM/XXCiYajdNwNRetRNpuUVVtwMqXSwCI/5pdT6GhI/ZNB10n5eT94WkbKGXDS6g9rrvu/1U
WEwfwVLFksqy+2VgIBGoSlxVVKQn664pj6FqbNKAOqi9mhIcppDAh8LYFAOlC/TNMypijNq2JRNS
TQXAf0Y2iyFWwJSpbsoiU/Fg6QmeFZzgGvMzkEnQ9GBzoYGxYUApdE52Z2yGvHgIdffBGPyHJBru
2/nOah1ZdT0OYXzByvKhd6xdnvC2MqdGWLzWhlVmmOTiuCikKZZujLA5BmjPceOerQ7pAPM0OnM0
LVyOGQxX/oBJKTDBflOkH+5cboe+eBqn+B3Ozlow44SV7hEndS/R2z0P/5hnHSfjsHaV4d54HMIR
68ZMsla3edDfxUW/76Lyr/f7t9f71ya3+NpMpPngwN2l080IhkY34vei+1AaGpMQUbaaop3Jo9TH
dDFjuph0Ys2E28ovA89UWwyPspWL4WYI4aMpH3W1WfZceyrw1dEQgfPXEQVvnbCkIP5Dd86+1iIN
abBT5wcguugGZgWK7eWw7FroP7+8hf/epn79HvIyf13TjukIrh/Or6nphqV96ZrPQ6i0GbOZqx4U
CsGa6eHaS887fxsD6zjQCp0RHv+hg/O17fT1Q2W/8NemiTvOmBanwapqy8fOuI602CuZOTkMEP/n
7/e3pq/8LL4hPTu5F/xtmLztBF5tbYRXlFphKUC/wR92ro6dHjMslQlfN1Xij6q8Wrpy+8+frX9t
DvHZpis0l0EdnVaV+eV7WmGpFvg4K0wsK3sOtzBV90mxaqG3f/Zf0vQwl4x+BCTHEcUu4lsT28G+
7p7rRlt1bnxfB4zNKtUl029F1R3D6Bwp9TFzxof/fK3a16ba57WaLpoARwOQoX7p0VoFyKEyjvBZ
TYrjSNkOqeEmjvXzbDqXECO0RVo/sSmBanQOduNetcn5XrWHtnYv6pj84db98+U4nAIu0kZdt7/c
usiEhzDnvu9VmGahWMNItYpu4cg0yVRfqQZ3aM/xU7fv8R3x0jT7aEoiqyA7ml38QQT89If7g9Lz
76+K61qIAaQsAeb4l36xyEfFmA0/WkUtvbPqW2lWpzQjuRXQDVv9Gd7fB62RS2FCQLISeMfMLyeW
eSbsaWBAlQKtXHkthLTgeYFgVMTJN0PEHyJKCR8JZwMsURbq7FwaxzjTmSUK6pdm47IPG+nPIRa4
LuPnrKW3MDYvWmCfHfw8nNK8FYJZ3+xYReYZceTaDW6OYp3q7i3vlW9qQ0qRl8u2n8+gEHouccKM
vAirmykaaJzanU7F3wzzU2dZx9pOb7kSfmRxuXO16jUtw4nxbjhzZQ21RzxpuvbDlKcDagGvauqr
ORfHyRfnWeDEDfvqyeW7QuU4Jb71+V2K2jx3BYTGbjDOhh08d9Z5HNNjANVi0UyAhbrmABTjFKYW
CnYsLbv01BnJh7z0ofXhb/DNGi04wEJqXbZ/WlVWRyqZ6T+awaXzqZ2l7FrLOedCHk9R3eYR643C
PtmNuQFAduuxi6KfmPM/qf86zPqd4tLyjhpBOumb1G2Ns1Mlm0qz8C+aqAz0jr1z6urFcUaIx1g8
Rhh8zIl5sWL33IbhTZnaq4+UBivwYRHHTGYZNajeqGFVlHRfp5qeuSiAZvBCYWAzgoo17rQk+FFo
nJha8hFVqO50e2MwXwuiwLkMs70bE+PcZeZBL6v7ZIoY1uHATFqq1/q8bfv2DcYErcvgaLclvElM
F7opwloS7xkVcsZqUkBklKSykRGkq4KJsqFPljmpgz9DXJzad6VodeQN1qkSRAizab2qPiky4/7A
LV2sx+S1OqBi+6LatC1QnKml38Nw/TGzXwPDhA8ZoiuQ9oNdR5xeDdV9MHpGGDzrgLzxJMxuVmqf
xt45FVN2xEH3vkk/ILGNi0nHCY2xOa+A+67Y4W6q3PtMggxTLIRR4rdLaeRjs4J1Xo1EUPGltd0s
kpB6TlC5YoHt9ZImFMPosPINxaI8Y8M+owRF/IgakIc8ZOPRtYfdCKtiAQ3jXCbZ51sxDN/Huv7B
b1wUBe+L3VxLkIyLUriXfuiITqZHims8QeSwS1DCb8hLFyG5uXynfHy74hYnQ9tIuPkQYHChjD46
11+lMelom04evOBxAUru1o2Prt9c+9JQGBHnWxvNzK+UC1Gl0VliyQ7Lkz0VoNfgCXdv9cl7K6pX
zLswKW2km8BTAD5yZTdsgXKvnYjkhiC9TUbwkbkmtVune9Rs5UG+Y1WefjiRfSKW3qVDdhtM6l2l
CJfUL1gE9g8fEsgCNILD8kx3ikq3xc+P8hqnnLdM9OYy0PI3I08pGUw/sW4/c1xc+tA9NQ6taIdY
jq1DrWQdjTuBMgPsgQ8eZiHq+MEN2ytxHys5lUzL8RX2GqQj+beZZnzG7pa0Ouay2OLC9EMX1p1i
O49mjpP41FrhX5dW++lN9OKe4bWDH/jjAv4Joo/OPuL8eJV7ip/xp1KeYbfMdjbpaTbEuarSD3Ap
WKHRRQ/t3ecNl6ZeS6UedqCz9iq7g0I/PO8GLn84F+P8zuQ7x0ZOX6gkv1YuZmeih7B3qmWfHCW/
KS5VpGp6Vmcenwyp/dLajT7PTGT2AzibxM/wjx0oGrDVq3Hy4VrjXVdbCndTa8GzQPqa48fAlok7
d8OJpwrv992oVXjqDd9Vt2sROgqd11btlwOhdBnM/XKiKCAfTCHs4xifEnnSlLrLG+twR+zoXBb1
fpwz4uB6rTVckFzAqhlRPcPmDwUR3FwKgYXGA+us6orYBBUB7VzFjD40s3ly6/aOkvoyVOdv8lSF
/ryM0/xUKcZZtsJGx+LkUWAD2xlnUOTq+zh2tw4mK42L62XqaucKBFUTa/e9b5yinrugxHSkqzI7
5m12iwz/MtsBXBDnUtb73I4Paldd/ZK/I29XrKYrAXgJ+2ds8US4SPRq2dUX6rAXajJXzJGaRYCQ
hT2WeZYML4ie9yCd+dW1dQoH7U59l/+vUt1L2QGize9i7eQ2SUAwzt7Uh9n3qjp1rXGW925kg5Xf
1OnxeOrMs3zQka+zGLr2Lu4OTngtO6b7TfWgMRqv9fKuym3DseBytlc4OSNos4CpzNw9aZPANI8r
1K3g5gbcosnmB9Qou/lzQkWDkxH5gKGUV0UZ9JXe8zbpRyf0l30sUJ0Nlc7whfiB+/Pet2i4w8pn
73XxAcnMp77pvhVN05L28WpOkMo6y71n5P+AP/AiVCJs0jiP27i+qjhT5EI7B5hY9UKzGA9wLnVU
Sdm0xFQrlw4A0MzkhPwPIig+sFV7U59jbDYaR3uyDfsCRfk6d+/2GB3k0S3DrWDApJTi3qJNsd3j
oI8z/SybMPLvV6i+TSc4lxCucjycRgsnUFvGFdYTR/pP2bPCDPI65MY5OVc1btzyx6uCa65MFmjq
jg9VfMoie1EHLNRSNarl3JxkrgpjBj6gEbDLx8RERaU9AmNZZJbCxl6B5OsIBBGrMG+IVGKtKhUi
GwNMWdQwvALJN6c+GGxshkVW/cIgyVlopf5mBDwfUnzPGJQnE/yh16MPcoJo3xjhzVTAhOK7hV+7
tTJ17TqkvGp9md5kdB7Hys9ktg+6yxLlb39u/S4DOhk+nrP1quUcmTKsz3oWlKlqqygLE0hINHyV
4Yh2jR71DHedmzCGxtktOSYde2kAN5MFgdoOb73orsWgnOPgjHVBzB0gCrEt7kAow0cn5OJEZpxm
RDL5nbCpQ2hEnZ/nkVKyTyvOZYzcCwq1DxfFfZrnxynitKkYWlJG/ezjrUebiTA1XoA8vOH9OFKv
5bEoPBE/oygZB2/4QTUc/7wk45R8MIByagM/XdQDbQiJxzRhcjGiIb9mnXyfc/tn0wwRVB3i3IIi
5iIDlglyflhUGgMpTu0w7MqgBxbPFP6s9owc50MdfCYmDOr3JabaM7xFzCVwkaSZFkUfqev/HEdt
nQ/Ot4DgjBmNjZPGH2VNMAAHlBF5l3YqpobQTmFBOCOVc/2cgi9jKtpKVzpVi4rWSi3aldUFt3RA
gZ4am3F0N7xz7zh75QtV51X20eetmvI8BwwY0ORKCUNcupr+ZDJDpDP8Zd5rkfYQ4exABxrzPd9O
V59LVmu5EPyDAY1gKWhBpF+b8RnYVDbF46oqh8YLwVI0vbReq/i7Rmg+BpBohxreLWSnH3ZtKJ6d
gxc0tQiIXARFtmTkG7+Xmvgg2KS18p7BFFmr0dFIyCiEkzHClptXXes2gU0Em/rMMeM+Ybrhts7q
axjFt1Z9tpr6pI+Cgg7Wk0lKObud6W8FBX35DMi04TflWvjm2WQ8eGViagOSjYmwYmb4yJABjluv
o5jljlOzTZbacmtdDI0tbW81rrO2Ah/jZV0s4qhkZIk3NtKwdrUU6vnFbMBUVWmtUh5p2dXynlc8
0igbxfVew2OEqjJLjiGvcaEi/asKYy8YsvfwFQJp3sYHIxPnYgIyWcnj0KetNHUWIdfoF7BSGZXv
Y9YKHRpP08EG1r4qqJI3JyfNVM/p80elwPOBWYCZ4RXryazNd3Q4iWdoWeNpfnrpA7oOTV+669j3
96mF/Y6jIq4q0p4/H6tyPVYAW3XAj8u6ChlEVpxxo6EkUyl4x2hmPKMzX4HRYQrbT8UiN8hpKGzd
QcC+TbDWFhi3vLsNpx2eibQSmuyhr62t3RHZinT5+V9mQgY8FahNJMYqbfiqn39MPTRcYoI60SbP
q/Y+ppvAwuSdi/r0mUjzkljaWTD5skhzMwLBAp6NJk5vnC1E5Mu6Y+9yEL/aBVMMnd01TC4a7yOq
+0VgUcmjDh9BIF5g3s4Z2/vnKbeQ/5IwwGxrvKOvDbCGtfaqW85Ps6ABmGGw4vcW0Flo8TJ9qwge
F1bJiYz0WWWGjzhPkNC2tFt0278v+/r6mb1RgzqzkE/8gTeM7CD+6L+SoNzBpuZbZf3HYKafW5nE
72mde02S/Cg/InPopbbxTTb4kppIpA2OxtxeG+L+vnf2vtZcG5PLkKeBXDGViF5adWub8U2Gtoqu
b9K02Dsy0WyGe5lcyHLFlAXbemA3n1mbs9wGujz8GGHD9limfCavQ6AUSwFGeDEE/tJsGedV8vgG
jvebMCT9jBGacFuesyL0mqr6YYUO1rjnqMi+R4qyZPBmPcW4gdblpqVC2+O95NCvD8E+Oj0e4zN2
NK1zYaqM1mq+x4rJWDQU4XKVLXF460r9QQMKFiMOsv14i9XvVo0k7Ffsclu6w2LFPeMMzVINSWWa
bDOrQIKbHqRor7LRRpy0dGoC1yW6TrhHXUSaQ//w3Co25zmTmQqTmtXwwjQafVK1euy7wcOD8Jma
MJvj9BIx3FmpgEynUTZfeNJ+9pTlwbHL+3fp4m5q6ybIXjhYd3rSPzEo+0Jd4TKG/l6I48D2uwSA
xiXGkJA69UfYU3GrKww6BwJVeLvtqoiXXVl+z0uWvp0QZCXKBWtewiqKpQufV5O25EPth7e05x1I
guzBru19UI6eNpB+dRx4Uylb1ZyTSR19xIwLLVJ/3NpV91R26vZzDaoovmnk19fJSm7B5DNuV8ut
nhhDx/fT77Vd7f6MpuDbHypHX9sG1AAR7wkBMIaXltnP36udAvaklY/oS8oB2X2nDgwEKxdZAKjC
fue3LQG5ARwH6Em9HaJaX84RUxbxSI6jqNkfaq9/K/haOOPpOrJCBDqWbeu/X02BSSOGlo7iWTpZ
c59mKJE1a2eHr4EZv8CizRfyLfjDPcBa70udmY9FDmTz0cC5aD/8/rE6wqwWJyQUVXJHLyQslEZK
hLEygfBnfS+dOF5BYzskLJ+2b63km1IhIYZEq7eTpaCpkvoxTvHed04Kucjkyxl1XmFzaK8y/+ni
/qXit2iy+PaZEQ7kbTI9xL31TrNuk0huCRMCsqBUj+4ls+trnzu7Keq9JGyumAuek56jLrMzxknd
XVWSGeFmgO6BnUBU1242zjIxHh25a5D3ByWhu8yGhQweZcjfyT2k8PtrT+Jh1STkSEyS2b2XFQQm
vk8yoJYgaoWmx0wMI+tinVtdjfxHQzGClJY3NWPCrOn7a048ZPtwCFLGN8fqOjGABwAc7oV/KfLi
SrXzOpMt4tGJNH9VJdFNj6prq6jnnt9Jl3bD2PxloBdizHtLL68NpTaEGS77B9NT/HgzcxbTJd/4
+I7Cu5LnH+hNphE/PjMcNj3QUWq8TOQxFMASBSEN9qdd1THneuAThqgqlBai7mVtGucpYCNRVAYn
bBoeqXvvanq2KXGsCFROSqUlYoCy6y6jhANFnYjLJ0t5UawWQ9vg7OfFXv/f7J3Xbh7XmqZvZd9A
GZXD6Z8zM0XxpECK4qqcVuWrn2ext2dLtFuC+6wxAxi2JZuq/MU3tDzCOGkewcAf0z6TAEHS14bF
ydSTKYX2XTWgFleqJkWirJ5g0ixql/lIyQiryIAG2zGwIYcLDfwew6/XJJBfIuL/bz4qGDN/fb/Z
DeoOqs0Qb1Gp/vn9HqdCdswnqeW8HkNyYwUGpY0OMeZjWuSsd4nQr7RZQ424PoBkP+BECw0Npgp5
zGB4Nx98NNRiYFdAdEzw4IVP0VAapNd6rTHpsOmfEztC7kG/HaS2/XhiufS+pOhpqvfb7MTJd5Kr
NkfyF+D0VJ+Krt5AMnOTK8PFugxu2yzBlWYJlEc8wlBj0WJy2LPPd0nBZ1BmqFZzSMBwQPgNW/2b
Fk+Xemru9CDZd8KBboN6pQYIBqBEAO63oWQIl02pH7tJrDAEKhf1CKhQYw7Ixr8wO2z65k2C2KfX
lUxYsGRNw41p9vjudehBoW6rzgfAhZXFr53ApskDpTu4K6XvXDnRIe20YyRpUdQ4rvSZtIKIPib5
U2rzLlKfUkWWAMdGefBG/1p9Cagp7S16KqtgoMqCzsBWAGslBlxxuK4YRzqJfckoMeoofu0N567O
pk0cFskCewzCRThsRBWcZZteNeQ9PYfn0Nrg8tuSqkqZJgrLuRPYU00uWgg2yaoOAr4y+3ugV7va
BpXcTOdeW4gER48xWxpoFTMYgn6cUTKN9mkyxClNcBEOrXOnmYePgPv/4QdlV7TNdPtdxGXxM5CA
jPLf0/Dv2n8d47aV/3op3v51+d7H8i8//CcKQal2BrbpewYfskce+xODYP4Bv4tVlBnYiqav/tOf
ZHzvD9vw0BJjkxrYkJ75+v+DQdADm+Xjnxx+/59gEOAF/yXOuAAPqCfYKtJMfY4zUy9qc4RKyprW
vBYmQPEBGkD+zJ6j0hjWdLQv8NgTmCdu/QC6q0HimV8E9m0JctiIwW5SY+o4turBxnMGqm5n0aKw
4X1VleokUHavSkBzpyrEXk2rFkm07W2XGA2LHjlfDJgA7dN+xT1I1Xt7uAAGXenxvchResrfy5dQ
Ilpb4f+DU9WUOuvK+2roaDRqyxDHA73P1yIE46w7qwlImInmoVUbEBS+OJfBvEsrPM8b5r0+AAqR
Y1eWLgCGGYzbvvRA05pbPX/F3WrV43HBh65SPfPQe1ZiKxEJRgr13sdlHIjI2kynFbASGlQI1iAZ
p1qs3NQF+M0ISQIdGoE+8AGaNXBBblve2YiJcfUGba4v9wnl7xwNC4w+qMiG8rVxnsMpJyudGo4u
zgbjJ7NHYuSpAwnqd8uufe6jq9atb1MsTW3RHwVEraLD2BB7ySZLMTtDnToBz+68IG4kgZ63druk
ud5hCb7MfUBz1O2aL7YDen2RVS6bvrky9JkuIlmiwEaJPxx9ieEDJpaLnnF9EWAfO1niNhwlQwJr
MZUUzJgtGvJYd9XVPMa3c9tcJWmVwrgpVr4Utz26AOoelH23r83s1ITh2cuZtTdXchRbAUJdQTg9
Whazc5ZeLyF+BHfqlk5ktMk7JZV9ulUnO+ftchq7IwCMDalzJ9zgVnrpszqNqp+36tYXkbmdhq/J
YG/dSNu21sQinjsS8MTq4FRZGepGzyigXHWzdTBwONCtZaIDHOWqp2S+lFjndqC/oH+eUlTYwOae
UNc9Wy4OiyAMZ+vKgyZgd8lz4nTrUQJpw0fWDsnCQXtMGYJEjChGf9p6UUiTi8cPjBRm7WSaDMGn
iMU8LKER1bSa5dw8bvU6QakAKEsBkk57j/HIEK659RL8bqNw5wNgTJjSnJXJy9DSHzVvcdsv9RxM
brjioexLPT4Xs77L5/w+rRE3csulTy6ckq9aehyoTkz/ua2dTZ5FODg94HyJ08hzmdGP1RjNlsI+
J+SmrnfuXLPfOz2su3Dvy+DYzsGtFtL16/SV5s6d5Z66+zzGHi9R6OKRND91Ek02N18kpcVZB5wO
shJ8TyH9qdE8ZBrNMDjrEqcTx/5ijcZK/VZaiqNbQKMoZs7LWMn0PhKgmaOnTv9utCU7AbHUsfpt
cckZyeJ29302033tmFQd0RJnCKVwje4QtpzCpJShpGQB2VhfGtS7pmpcjFjQJVG6MPDAGG7aBMbH
ez8DX2a8Hn9zIJ+M7bKuwNJL0J4k7pi+hHV2qH8pqnOGFJSPKlln3ZfRGSfXHH3SsC23OXbFuf5g
DbeReQXwYxvY32vcHKlErCQ9t020GqJuO1AZytJYJjyHHku8aJ1m6b6PJ8yOasqe4uAoQgmBqm7G
hTcjBZHdAMReuP1zFxGWzHYXTq86ikRSbab0Vxe+tJmk+6TBprCHfETTjmPCkxjno7JZRUF+iVz4
Fh+8ykCEbxzxuQc42aMeO6HyH3U75gDrhoCNGyf+byFbzXlhZDkikj16+Bylys+9Ze0YVrDkDDZS
bfRhvSoBKMNPd1VYr/O+XQ8xCmX5k97hL0ctiQzYRv1YaTcnoc/HHmeszHl1oF79kFD/Bklk2KqH
+wlLpDAuNsBUkp0L6O5Ta2kK8BFWPPI9JfnOGZDxb7QHO2dulhfXMVNSbYjWownvhodb4NdlYPzo
F/DNSsT/gOfGNrurqd23DaJ0/H4FX7u1tJNpF4uwERvPZ4vp2udY75aa9lyZ9cryb6dIPMaxsnOb
t1lPMpvdZYYgV5USyDuSF4aiHeMrwSxPw71tNDDJqFHg9J3lrHMWCdGJCDLYYmvChIwAhNZzd1XH
7lLo4pZWZmPpnIXvnpO522CIBf3PXRpFcCjFXWp0R5U3qkEDxxesGYnzTXKCao3tQeUxtj6BbsIn
Qsd0IyEWdizdWgJfiTRfrAv8O6pDnz/VrjgrM63cInn5t5gUQXPWMHHTbqZcoytNNnlwJg+fVLAN
wYdIZAyNJtupQCYlAUsStD2CnYwPBX+4CnYtHshjnz6a+E9gjoq+xMHVtZvZjm4TfbgYs/eA+u9W
DqAlOhauUb7ru/SGrHoSfgtYjXg+bsoWnmWV7XST+MAEC+r9QcB8ksCWjb68TjCO8NFqUGDvoW/J
kJvcRhGOJBr70SG3EEQNt5Nls85gplVAUMjK67YqryWRz4CRDE/lIojn/7wQPsffmlKW7+0v9aZ+
i9b9XyJIRWn6w4f7FyAulfCp+xa//FT/qh/5s/7V//ApcXmZDdDwLJ6oQP+sgI0/QEUhy2QAhNWV
vM9/KmD7DzBRtpLGd0yqXQWe+rMCtv5AzFQ3AhMtqsBA2vSfVMB/VcwgvPhM/gwKCctFB+LnRnsw
W9cbEvQo5sHB4xK8aPJU9rdwlpCcYBvqoG9nUJ3O+m96/M+VN+pXPx1YTQB+AC2GsNIBEqoDB1c2
k7KW6KA9wNda/vA4/iaOuqaKkz/GUY4UBIGnrpAoyl8/HykZnZitHkfqlAyU499qJr2/JR4ruFCt
ST1lKWUJ7a6qimsi3K3vdsAJyF5ZwaKsOFVGu9c0SvdBn6DQZu+h+8G4Z7fChJT6uvfYEVbBbT3B
zMMmR9prh2mAkeko3fUoHk/Y/3RXDivUQstO5pgcJMh60cwIYWqPdR89FTiZWZiZkxIxT8zZOCCp
tPVN8aUqZggWydfGo0ir0HaEJjLQVQvZXzA6OWmJeWb7cOpRLwiUxEMoj6WnPaZBdxxNijsIVkot
OQmQfE2pxEJc9Sipmo44PQS37iBPE5iHiKousexDV2Y3itk3ZbQucYcKJYEeucuLI2csiMNT4s1M
uV2IxOJOEnajJlg1AspBgdiDifb8lL5+X3tiPmS1Ri7F1IONCCQDXUJI8IPbFB6TYkyE2Dm7Tb+u
Su/mSSyqzIUFr6+Q8NsNzMYipT6CwI8zMtlOxQ7xfztZa0p5WxtRmGE4VUWAxf17lY5U6kncfu1X
iHXk657aNMuhqI3gBc+tYW+8OUfPj4Dumue8yHapKb4Oerrbok+wRht3Mw6wv727icVEQvVa53hM
1yhClOVJEWZtBjTD7J96H9ZYmGLreFd/GNmJRQHxeA7dY1JTJ6YvLMLfUyv6qmFOlFZ7aTcvJrJg
6DOchMfuPo4wy9FORWAdCkc7xcI5pNw7tkgBy0SPCbrUkhvwj0t1pzCKXpQkxKEi/kNVrymuSbXA
+o6TDvUKd93OxHBVL69DG66iP64ibI2yeFjDVtsAWdpvo8SFUTayZR3Wg4i2gXkcgRYUFj47Ylfy
to2kwCxzD3pvL5x8vOjlsLETb5dpYj3X8bKF5ThkuUKA3PBPllOY28npAld0o2M6U+FBHEBZq7xF
nMG6c5fYXl/UT9qhs1TvLfiiY2mRg3MqmhJichGeZizytKlfZ/BpI9RWOl01dDDE+TKMVl6pVy6p
m5chcHcyh7QEi9ZkN1K39oFcvhvHuy4k3xn9GkuHGyeY6W94PPmwqAYSL4I6UQIYaUCdKrR3fnvf
zuOTZySI+8dfe4sZs95c5V3+rP7XFn6u4tVNBbc0OJWzksCN7vt+RneAj0/L+ejE1vEg3hvxrdY5
uyF1DibZto8dmhLvjvXzycMNNhwmnDqZt+cXtzKuKS38/qi+PKeO1opri9nMOvBZEjrLIuE7MoJT
KnCgK8flaPd0zDjKztmu5DzY/O9adfFmtbXY82J3jD3Rhvp4iazaGoPncy2tbx/PFru/jSqq8IXd
NpG+0jMBabpbVqM4ZLhO1EmzZzl602jZTkO6NoMiBWYDTKHYjq6zU9c0Yd+rxfKqxaIOvaR13Sk6
MK6hQE6yUOI8Kfcp9YmXFKehQRQZEmPpPwxmvPHrax9lCoSLov5K9aRZSXhFRybkvpWIZ8di+Orl
d5WA4G2PrLMppRPe5ni4oflajWHyNTf5spvQe5BS+9KWFJVhv3axhFXhs2rLF+kVV7HpnYvGOtuB
9+bp4lBX4rbKvYc0b/d2Xl4LLfxCYkVjgpcpBok/+Bdf0GYdBSWtUycnq8u2tQnxytVXov7qJIQO
xiRamh1hMqFpAj9u5J+NuNfT4NYh5FsDXRMuxnh6hdE7NuY3wozeI/2kwRacm/61cWEtFCFgwdw+
1Gm0lkR1vai+2vISEULUsFLGA98kr3/VvLRhjWVpu8zg9TsCPqJwd3UYnPRQXoGM+Kj8eniLNMwn
VRdH7QQZNIEem1mb1HizSxip3QiJXDtFROZZwY077o6PwofB1fR1cNcmcq/AzFnGGxh1RyOeL3pM
9ZwOr60nwZj2WIDYG27G3exBMh30U73JR20nBnRycyRcGw19HfR4SuxO6xCRG8KLZ56D1gZ5l11X
8XDRimmr3sr4ihnwjap0My3dMRW4dENx7RXfPQvxwAi9gpL04w0LJcybm9VdH0DOm7kPVYJ7nXaj
Bf6ddHAZ97Nbs0nAtJXXXeKcnXZ6ZbWcN9u+kq+aNl3SwX8oEStaNN+NoLtzC15dnkmXPdeNfa7F
xbfN7RxJJACA8gTVlTE5Zwiz7PLpf9hDi2DbZ9Xe7zMkHUBKOO0retPPeqr5PDXQNtVINoMEn8rx
koH0I4kfR5ntwnHeThiR+oSpGBprcB3I8iWGBO3F6fXI1CgN/U3Dk5502JO9/4Bv+tqMo7Xfzscm
/O7O7hsVwFvgxPtorLdGkVNJGF8LZ1V0zX5uoN1lLzqK5djHbrW+3deWc0iktVO1SQ1qvWy828FD
/BFN7ylHYeV+LLJFL5oVxGtcbpxFJxiYoancldGB1cg2AL2R2ES3dN6OIb3d3DPEZ3cUYcM1x88R
OhuNrPcwUF+6BBBDpfBHqV99paTJJrGxr0QCj4YCqs/7dYznZvpNPQeWE1cmno/9S0jbDraVYpnR
8j8avv8/1nMob6v/fvoO1LCI317ePqbv9+Xri/iZBKh++j/th02TYHmWywABM4Sf2o/AQkMVkDna
b+aHKcOfA3gMuphYUC6bH7Wz4iL+2X7of+hoo/mBZ6GbgNCd8U/aD7XG+7k0x/AOuV4rcH1dNTQ/
l+aGAPqux1qwdH2I9U3tL30HWWorfszy/FkvCwayZC0iufxN+2F8nq4EJr0YKn3AbQwXtuOnDWPj
xhICihUskZpoIu0u9sA+GCO2AWN9p/XefTE38MnS6TGzy34hBmA2vQskMkQqmnVWv89zOIl59xvm
kPeZF+ki8wrQDuql7cNmR8T055sCIs/L6iALlwzD7FWiTTeiLsUmcKZsFzClYOkA9onGDE8IiMSa
9+R05suMEJYRpdGKZUy7qOLSp2hGcCqT9cq1QASl7MFb3BGRoZqWbS3Cxa52LLEKzLIjMGCNgZbG
qoFHY+EMK24b4OKtjZn5SK4vlHlA0GZXccRGw+n2svzWOiPW4LN77fniXGbKRCSWNQPHSxcIk10j
0JSyHsgV2rxPwZE6bXD2guZi0Y1YZngI6+TVCCAj4l5a1v5F4QXGUX/0ApCVaVVhFx5su3VgoDym
6+krVn7acrbtB1PRvoMKZZ55uvLrmjqLdkPZkK9crfg2mxCph6I949dJGR2/pawBgFuyk/fEYbYo
USKtxk5SDx9DWPl24Y97msJdKcHYjMoQvEVYMB+KneUAl1FbWNfIni1pfKvQxMkV9k4BG6LEBvPM
1jkUyAcBl8GTPV8GBkPM8uiJUmIo4WiLfvbQQkJPR4f7A0IuAoJlHduEER3OsmvhgsBNUgwILTA8
av9r5KhK5RUaC1K8s6aFGvRaZ/UbypVXYYPE3DxbygmNC3fZKqMID/0kEoGGC3Fn7vIW4/PIABik
d+c0UOBShEg9ZIQXQIYzLF8xrgsn/tSyg5gApChhiITg8aHteLWiFDAlou9OY8kte/Kl21do44Jg
N2WTXsQjjRIzYqEHS2niTe7DBETCogq3nU7vpOvaQ5LAWYgioYgnHB2XbT8Fp+IMuFZ+wOFRyyrS
9kWxFoK4vMvrskf3MAaXKBUormQhxyhsj3bEoZN9s9N6cTbZUOE9HZ5zMv82JeYB1kalkggTr5w2
VMAfZHlQyKsnp71z2vKQJ8i1pcZagPCW7rGyzd3gTo+ykeCq/Qj4+7TomuzKGhGXCkskscMsrteV
Nt9nhr2sm9rGMWxiMe233nZw0XYtUkAJZYXFUWDb6wrv6pVT5clxiuUlMWdv6QZyxRPN6CWr6dDk
YM1H1PRFdufgLSxy7gq9mQSknD1n4Lrb8ds4OqdpmG4rwTVnbobkI7OXIpuqVZB1dwHW88wtAFaG
09fKLeZ1I2djobtCXib1t9b0L65l5jsL2KhqtnEIXvhTgtxWjKQPOInCcTeemX3DcToJeC+dKp34
LrVlNRsCQS5+yIzyZ/VCixqNP+w4MD7npXNuZEnwzYT1nSkK+ACnXI6zvRfhXGyzeK7WSQt1zcAd
uu2dBwleto3BtSWZt6kscewD5UOGOqRmIMWcS3T+Itd7Ep3GH0qLzUYfKGFvTu067KrrJkUNY+WX
b2ZfsocFHo9bN7eUTzdts5MRfc1dnJ6s1OBVQdMIMmd5J+yWiwTlW4Tjo54jWT1oT2HD51BZnDtc
5gVuz8d57s95OencFM7YK8s72v9tZHV7FNOBIpsRXuU+/jh9iIyFfi16hsRBfu0UFEN6h96CkW6Z
Ji8Lrb1vHOtieMaNPgOz0q332iruWxvBt7rnQ68HlM+YQAgtw7sd1ISVAiyc0TT1gE8Rlu41x9mY
A/+Lr97NqBgu9ZxsTGmBnEuemR5j5IsItVuEx0GWC6NFLCVmHYFs0NotiBx5Jq6dIN70BSQYKwIA
jJnuMjXLp8oeH6cKSGyrVrUTgYFckcXJW6wD8EA6bEhKSG0O+W70vhZ6dSwVx6hsBbJA5iEDIt4q
KrwW+Q+tzCkyIwx4ZefczpU46tp3PyUhwlOfmLZ/MyzvoGCAYcpD9t1bJ5mZJoSEtLK1rvJ4OpFb
1jFgdMBeB7UuQe2KnfqXIucljQdSvLDcy5S7FwD1ts/j/uCzOzrW5S3cEn8+SIueJkUqE62Ua88c
NkxFtYXUvXvGcuBbaeGB6MNxL++qNHr2zOR1ypDpkGhWaTyTgLBa+w9p+xB6YQobMnrD9MhF9yR6
rSZkNT3/9ME1aea+ItcZz1lUnIqUROn5DOpsVqkiPDjshj+O7OKasZF1yOeAgkcSRat4tOQuAZzv
2Q3Sek3yDNjAX3SlvAqEW65889ERDqz2gvP1xlvMAd0mcJZ6QTyeO+syorfllM6BdNWCVHM3ephf
j447wJy4J6tEi1ig1+j38cPokdJ71nM1slrrvp4Y1ULxipE89Ds0jOKQ9DQjDvSR7SskByB8IX0X
vfcRt6sfw3vTzEHp2ivQeyjoBA9+39EZZXtKnfu04tuaHbg0yGT1zLMqtM6xaYaelzbJW8LNC5mD
wfPWNnaBcVFixq91VzwrCOCQ+JihUCLoVsQ0Q7THOm13fX2eWkqV+CLG5MpltVuwys7VmGoYxvcw
d+i3O0BmzaihPha9pUF53ZeoAAf1S4KxDZqzRIC5h2bxQdRzepgAyUXWrbka1A8iZrhIDLYfCn7e
d8bBNJ27OLgp7N5fmZVPKPD1rVFNM/jGyFqXfvCV3Rom9Lh4iKw/zUApwqo7UynTUVmMCqTfnGRn
bhKrvNaM7BTPSP15RXJX5kjaxMhcLb3GRA61Y7FWFOhEoHzztcyghfUlN6uWKr+TRZi690tDU5IO
A/w1DcthEb3JNnqv3O6cI0xlh8YmtbRvptra5QJm6Nj4ryULa4SXUxcDd1UafcBuiYLE0ni6H4WL
mll/jmfeUrzYB84t3yLCHfH6cUc8mT2HXXFtOQajYGqAurixq51XGFcg1LFugHYSym1TVhdTK24r
l4wze1G1FhNT6JhN9NQRPQp9nVXatJmwp2qt9mBK0PtdcpplcVcatQbqe2YZNzB0TIlBSW8v/ShS
/1LiTV0dglZ7SxBo8DrEMzkgGzoP6IARYhRQBOl10lrrfshuRVY8IOnPrRiAjxTP+XybhKjWzjMj
jyLBqz49RR00Zb8s7Y0syxodXXnvV/Me1TB/P7AJ7/wYezVPO8QJsv6FtYkG7UAF+piaGBDVYLi7
WcA6dFpz0eRev4P3/s1K5nMWBN3aCHugN5U8UiuOJn+rEl7ubgRPaWjBSycCBvsgLEcZ3x3klL06
k3GTmSaUJoqxzAnf8r3MsNrxpVtsoTeiBoJrt1FJMh2xT+1StEWH2tZiuIakyNKv5Wu0y30eg0Tt
w5aKPhrUDD+FTmq/4lbAkx0plfLGe3at+v6HpvFvNiOfWyDcfT3HdCxAy5bvWvpnsW0zlMCiugYc
EZe6nInAbUbqdi2+tcbBsicF7c4IkxBl1Nm1N1IfKVBT6rSHG8/DS4PW8z4KEZj99ZmZn1DV/z4z
eh8fmLdhfzb6CFy3aZ2y03iNvjTl8KWZxZvrTViAF92C0cc6pWTHTe++i6Brpd1THIYCrRfxMvUD
3pBlsLEHtcwijFeeOa78TuJ1Sh6PqSI6MC2OXQOZVoWJhGKFpCnAowEErmGMv1lA/e3F2LqB9oKJ
Lgir/J/7OQ19KcfIaF3MWGxmxQSvdH9vENNXTUf5yjc/h+BRYnhRdn5dQDqsm+hA6EDuyj3q4bRU
GMu0JlWmI8heR55cB9nlOje5IL98GkPY/Vq5qILuutOtvZiLU2+J3/nAG59EWj4ei22xjvRZqLnM
B36+kqGfYr2fEw0HRQsEZ6A/zgaJvncPWubeeBogZPbcE4wbXmNL+/rrt+ITJvjfRwcNzFCXycOH
BecPG0M/lm0ddJG2HLX2bNOYVZp1+fUhVGv9wzzi4xCeRcliemq08dmcZ+qqCdkC5PaVWG7W2Jde
1w6yJ6b++jjmB0D/05E4hA2K3zK5nf4n8SPETHOCYRIi/EfPPI3To+E8lNP4Ff+I85whgsSu0ma/
t/BMFdJNG3JFLX2su4Yl0KccMAvvQ6YszqK82EpPuEuvNh6xqrrLpnrLF0Q520RvWmbfVAYvOuz8
Y6TwBhzBpfqNJqr+Gro1EIKlJQd90XnpeyavOt25juBUea2OfuuQXBVuyEqRrJ6g10Hh4m7mjr6G
hPQEtQKem4SpjL7covB8gO1NvdcDRCDwYHThWSM2kEQogBvv2h3cuaWqblTr7+rJo1GcGenfuWE0
LxEEAagH8BwMXX4lO5/mQS1o6rupT9+FiN6LCS3iLDxhrQ1v3d+n3we/BxDGoAau2yPT7JqEEd57
FpKivYWiqTc9pPTTcfcUQXHFsRc59Mnb+CQJvICOdlffiZC2INUOrmVtcwvpIYXSd5ERFiGgz7Zk
vixG4NVoIMEwfpZ+de0M/j4PWL0O7qUCkYPKd3kHYB02DeHFyVqVsNNrVoJb39aYthgz3kmRuJRz
fRewV1pEPpKYnc/aqmuRhj2oTaKCvWno2QwWon9pD+w6pwYmYUSMLRSK8Cno3HAJjs/3HockvVff
QIsTzsJ1p0vsp0fGybSxOReJdsNd2NNjRt+TujjNNQ8IhAvGG8ZiSOF3JIjVayXEAjtjXSbewzJf
Rx2G3kFYP4m6O0eV9r0YAYO3YnqwbbQKjO5s2smxTzMg2u6+TebHao7fIg0x8hb9yNi/2JZ4DSnj
+xiweEteCPymX1rlO438CxL0dvgl73jRaqs7h5Ixe6NQtq08CVbviiaNdveJHbNPB4wqdgRx0G6Z
QkSdd5/2EKoTGAp98speGl5bTWkQqYYqLpHkiuoDyhYVA5TsWmkQpTK8R0lsh/Avo35BAnG24CCG
ReN694nBj0VI+i7MnIiqO3SQtK55r/iCinre1PFbR2viF8+d3j7HefPY6JRIFqQOpy73H5oUZe1d
JpG8miOs59Gg/ylRQ9crhgbRRUuthwyQW20iA/gRPv7RRPy3+JovcRpX39/il1/CdP63oHBMcs0v
JuIdRs4f4/DlC5J48l9UWkDT5U+oHPVH/Hss7gG98RXqBq07nEYoc/4vKscz/7DxCkbmyncxaLNV
uv73WNw0/lBJgamx5yiojHKX+vdYnP9k+MRyUDkIPjGA/5Ay/Cxt+J9f/6gh9hexJkzh1OzdwTEZ
FDzJ6Oc0O+pNkvWSjQvlW0p3WGxFBuPZtOq7Tg1wJyd9Btr56NrjHuspKcTRcgQ2ciY60ugGpZW3
/+Fu/k2p+Bmso84IH2XbNm0WAriC/XxGnq9Premhyh3A3Hdbeipf6x+9iQ+itobfGFbb6vp+yI3O
fx1NlRm4G6F9oM7mh0RfB1rftIPB9QsUP3CV5TtkoKwXwTaRTHkkY4x2bDFgwwLFxtYtEvZN3JMh
/WF8tAdSTuvYD1CM7yctANcdrubGRuEf2Egv+ebHKX+fJUjcetrUExNe0I2a9UU6aMm6RCVPR8U/
Z6XCQBctvKL5pnUI9joWWMsJznKG36nZD9+cfgVm50pERFzVJv5PbrqqdyyPacEHR+qH22D2GROf
GgUEHMf6RSIYeVh68t60V2HZ/qZI/bwN+bjlWHs4GAE5NozGT7c8ConWI69cWKxbiVx7OtHUMKsE
FCuxYBnGb7++OLWT+vyQXV33HAtkMwP9z69UkyLV5+gcUY+rcyC1HUAN2vcp3WQEbj2P4CaJFQRK
1K6VmbM9T8c4yq6qnFxkpf05MuU51xF9cWLsnIbbujlHotyMYtz52VruQMjWS/Vt/PrEP69n1Nv5
04kTH358OwcZUI4oYQqkbS6RPzzmWvwG5oKBZEhFhmklKjvmvhxANtSez3BVzchzpZwBMN0YysX/
5IRUUPINKLFs8n4+obDOSx3urdj0orwnUGDG0S/iWjswK3wr2IpnHqOoZhofwUlv8m46obC9BZt1
23Tab3rKj43dp2+XVpL9oMvLhNX7p5Ohgo2R00TD2a2rB8/UYOlFp6AwzlOd6WvP7r+MsQ2pDYYj
C+aY/Q4K1UDVGOW3TzjKnTsvvA3bEw5BbVc3yz7PXllgPrXMtMyWDz9Em7jNhmFvBfld6WGTgn4t
eXlpBLSC9fQIfgjPc4jsi47R6HLOUENwmrdRuhdICa/GgDiw1j4ZJsOtME+ffYsVTOdfPorfEDHj
or0tO/NZK9xHkxmyprP7h/KDQj3PnMI7mRjsCTgPVjIo9afiS+XqHoPs6L3z+ke3cbZt5Dwxi2N2
R9xGGyFa/fqZf+qPP95B2hS2l6bN8lRtdX98B+uwi2c9Q4sinvJnRunQzqnGmHkxjFArGSWI0upU
nr8+7OcG8L+Oi4wU7SwbU53l70/H9brOkgmRARb9Kpmbh06pIrBjhjbq7QBpHXp05WlHsAFJfvOa
W3+TgzziIFh8x7N51T8du2fXUBdM2OHOO9lRpu2qS9CYV7JVTjPXLGa6s5N12d5wup0n7z0cPk/h
+DJ1gVyGKGajUM4oc07KUyWhqldNOi0su7rkiblKMI+wxqtsXI3s1hZNQg7JEoZAmszrpZ/qV+Ad
amWh167xRU6ETNdT25SroJ8e8QDndwumJr+53dZfg6TSuvQoOhh5EHc+rYIj2QwmEDGwFwZFdi3z
e90+d3Zvg1w32G4gu82I3DPIhbQ8aNDo4WuvbWv6G1xJnL3NxFpzO2jBTXNnUD9Y3mvFZmTTjRU6
Pml+3djOttaz5w9BA+irm5lf0Wkmq8Jrdhb1fJ16l3xox73ls8Zsx12LX/bWVOaTGMDsIriiQZui
n12am6nRDpqtP2oS9Tuwi67XnfWZKYUbpzeaXh/qIX5rvACCSBgumhZnG+av4bcAe7t12tLeWiyw
lAbGygjir04EYwuE4dYpvPeMdofehcVIgE4exN7oWA080F6Nm0cdxwkgjbdQzS8ZnRuyHqhlZ5V9
L+dpHdrOuKdsgwRTlClKXPMh0bUX1n7uGiHwPphC+ld0CqOJH81Na2dqs7/5P+ydyXLcVpSmX6Wi
93BgHha9SQA5MsnkKJIbBCmKmOcZb1TP0S/W36XbYZGSyXB0rSpq4bBsSUwkcHHvGf7z/UUf7WWF
qRSD0D4fTqKm2ucBXgXBSR2JSlIDzJW6RzYWVOVaY+6vGxwy2auo1VJvqjJnPU0cCpGDZrPA/Wfi
fRH5R1OhvZs1SosRB5wE1DYhK49qxuIMNDsW5JOVDj1iZYC3zNnD+wQVm4lyVDPN712aHmYDtEib
ys+pGVCbtyOGK/KrvEufhabOSHVkbEzSDXYGWkW7/Hxlmhov+vttngFzQmRA0AaJsSZ+/6fYpAi0
xZCUxkFNOjGwb6+nQr7KUvmuTLnWJXvqMFj6nqmCfh5ZG1N5Sudg2uWW9Y3IjIriK0t0Fkd8vFrA
xSkmOXxiw73LIvuJkOEuqmmlSyYluzfCyYgwPE0H/gsXhSzHVkfGOIXx5KG4lhjHKqXwRTUaRqra
+6U2f2QKiB2HGt8AoZXQkRpmXlH3EGU/QyMDz7TlTC+GhziC9mF1NKbpn10XjslPrt15oMsbd+fT
3JBtT48g9fxZwEFEb6ocKZ7YYro5uLLm6vHzeyvih/e3lgSCiVQ2OVH8dD7s7bqsBxl6WMbkTMom
bUgZ06ypqGtl+sz2e58Fr0Ey4XBKLPhvP5ktXWMkwVIIBCmzvX+oQvMzJTODfkZLT7IpLrW+P2tq
3rHWwitLB2Zp6Rtl5BT+/IPVD4VFzhX4lJxj4H0Ng1ngDxJ9/i/zfmpLSWKkNatKmGsNffDKZP+5
1VDvN5SIUc2MeA5Fg27Ulz0llrfKiBlRm9EXepFSe4vuw6+6BfZkfRqhgqrqcvf5lf76cLhQUyRm
Cg5dNCTe36IKF4rSGRaH0TL1mV3rIMARGcWWRkp9AWowiTimMfjiBv16Drz/2A/ngLxkxdAk1L8j
h950RvdhRcv3ZCs0Gz//gob8ayrAZ5HJ4rItnsbH2ALY4dQ2jeL4YcRUXdM9SMaVMbeoZOZ109u7
GNpHn4gYAw1CPCQPDv5xxjitIQWkfqSwnwU1r3VN7WiSqBeGhfIQZzmemeW3iKYBrZprKpyZmw2Q
JGSDo9ZsGJdCFT2obL8zQJWNFip3YZ9CTtCMh0VqB8BxUwX8wCrdJZGBgDfLhVrHCCssQBxmOTMg
qFzXjs1oQEbXfwr1bcqr2lFNR6UbVigbIrqcob22em03RWW267uCLn9N+6y+VDOa3KWEpZ8TWxur
f01N1TjATC5Wjr5JjLYn4nEe5NqRsbFW1JWd4e4p4sP0FMypzmglUDjRfZIMiJllxCj1oOcvwJbi
htos+fMIsAvmgqG4WInIkb6pQpqVtg6Sq2AEBZ11xI0sLuRZCOGiNuXmiO7M0ppeEde7TB6Zys8K
bCtRMYgUJNZXTEkg/UR71DR0zYRUbdbwiQyLb0K79lbBq8MqwQFtvux1YPqB3K6cMXkeovRFN32p
M0FjC21UfKRcVW0iVXAD9d4F6xLsRcW0TDCwAOlQuXlYE4Y0Osx+Z7waouA0B5yPQ0XXlZYxWWqL
JA3I/KEpIQmh/DXHoOLsTNaY0lQLnjn0ep/bcB6B8SXYLUqHYc64MX38mtq+HGf3MXBNbkiCjjxh
pM2R9sZCTBCM+jHq+GqNwDW207wNMsYfJlveO612EvQJuxqPGEI95g5NuLi9rnsTiNiiXlSV75RM
997FLfJC6osn5qaxQ3JuIoGIrsyAR9DKKTY6Ev6gw7qvCTMscI3419WnwgGpp+fP7YgY14nwvtDs
R1VS8lU88SAQQWEWnlMbmTZON4WAgBm7L6WrsKrwopdTb3T65x4lvZWmmw71jDtEFOexmZyz9pY/
8JhPaHL0iTujnaedY57joQ43caJhqOo9PQCn3koSlIBC6Xv0ZPlFF7EtO6N1XjOsLGKHLuEIawy8
suJCvmgZqsQCkCZSOHIOEnX0Vn9rgiHsG0KLuKOXHUXsHnZNPzKv0h3CiaPAPuM7R1VVyR8TSb/L
DActEPGVgNpQqbkhCD7i4UxWJe0HCQGHAnIrNAhxpkLD+r1IX0Izfq2Yjt5UYDjDEViVDZ0xYogM
JC3bSEKcag4/CmX6HkadR5SNnRqt48mg4tBE3Y8a9rDVgja0Wg5AvTZ26kxnYIjMtV3Z2PnZMvAV
5qBzkG6Im6hThBzv2Vg/md0xGuv7Nx1ivxAES+PE1PcsXandwqS/zo2IAiZJjf7BYJxhHFSFUjM1
6DkJjkEyHgMpeWm1m1axgXxR2i2LkE+e23U/ZrOfZzIuMjVubbaXhMZL1wbdVnCf37i4U0ZQLY3k
CWNP1zgYX5IMnzO9kqnbzRvTGvEpGO4qHWJQaDE6vGCVwmQ778WqbcE76jK6j5r2f0MyrC7dsXdO
prZcv9XMFaQv5hC6psQogn6R0GsBxCcz9K01VAnVplpHVniKZuECBfu5uZEN4/6tS2RF3R4cy04y
CJZa64ZJU5ol5VFT4THK1hHeOP5Xrf8WboW1EJVC+Usc7bIol3iDJusg0eZwyxo1g46agbzkCEou
5RQa/WxAs5Mlo1chN8glhuDsdNEQRDLIY190yfhKatMiEVPvOjV4EsRnLbMyN36iPMJFwzjyKcee
tGzecx+3dWo/lEoXkljeMnjlrMewQ43UxdcU3oFP8uoYS3JuVWge9Nqp973wWsBR3JMr567Kw+Ng
jd/yDomNCOvsjoofhCU2DQG2Y5N91pfMp1EZ4s2Nx0eroo9yBn+ArDoviF96k9G31BIGis2FASfV
anCfQJuPatdeqTYbBeND15MTbOm20XeesvO55BLm7DCV1pPZE18qcXSwJRoqHfN0bbRhXCnkS5Ax
UT75swk2a2g5cil/aol7FStxTRXBQN/wWuoKb6FkMPBLXtNoob6aEKal11YWpWtH/w64dQEJKhol
nbJpK4fp/mVb0tXDIsHTDZESxQTYvOyP0YQUz8n3VV6dy9UkrQxAfOEI+Ck06vtJKa7bECGanPUP
6uxc96P+6tD8ibOW9ymhNYi5j5qW6GCVAIV0/Fw04zM6U7dd+u0wLS9MFrxoENJWpoH02JCaHd6W
fLM+wwHOJL8OboDhY8zgsPWYzrhNutt6oLEmithOklw5kfrUp9w0u0NWUQ105uUiJerTaCnalDxn
rD0CBvg/j3V+ob8QdlLO1kz6rzIV/Y/tXr3UILcWpePnyM9WLVJbAs9C40vQNPJkiNsrdSL75Xxz
J8jyQdicrESHeZnQxBqg/eqydZ8AL6IrN95NRUKxGYz6qOjnzaKdkqW4DOzoUo1hEQ49ZF5plv3P
v4T2m9hZ5WPg5OAyIcoE70PSZEnsbsgjx69lcxcN5VmT8+LljKvSqj+14Iyrpj5lHTKhHICJ2pzU
0MTchjjNLAgXUB5vp2J8CkDWr5YuO4k6QTouOzUKN6KqbQGac3sQh6pcXhtlfQ3cdx/naNA0iTEm
QrPPv5FovnzIgNDlo4GnnEkt0fxYZaojB64U9UV/mR2s0Qv5mhnU89JA6JiStm97Bbfp6H6h11wv
k4qYCxGurEZ3s1CtMa7M25uXmsvoVpKkyoZ5AkwhUDR+fp36b+68gBOBDtJR0SAeeH/nAwAfA+UJ
2LYlBSBh9NFWIo8UuSxZCZxdTJXBFfoWnm4R26YVco4FvXSeGcYNVXFo4jYtlECGYYo3YYamStQy
LYX3RM6pLvGAVijGfqhjfdlpgatG01FGMT+Uw5Gab7KCUiZA6QhEF9du08CTSINagmlrJtEdc2cv
JbD3RIfcybMvMtXfZApgGFVToy9kURZX33//lmywlgPD8g3iSkyaGU2jHqcKd2WAZtnZ57f7t6vC
1lT6UHhTKbZ4Gj+VHKyRZ+qUrAqEkKd6YbdYqOghXZDV/ImdzHLnBsGUKAL8+w/mBdNkmhTEOB/n
x/VObeLYWSzyCiiCTpHqnp4nd8mQ7vXJvg0LPHxzYGYQAPMvCq6/u8MGnUabMR06ix83qMVIJOTR
neUPE21+gXhvcOlYemqOEwJbSFRf7Ca/8ADYEulrUYHAh4Au51um/tNdLqOkxpGgtfysZgsvHH41
MCIco1+i3Bc9LDoQNmFB+lZX6TMH84789HbD/2vb2/+tzN4MFvM/d7cRxnZxG/3HHYliXPy2ty1+
wF8jX/ofvCAcBtSPNLYmjebBX8QJ/Q+b14cWtaUZCD9Fbv/XyJf9B3okzZYV6hsCusZv/TXyZf/B
LgzilNoQHBqN5uC/6W6LOv3P9S2ckZi3Ej+IvQO8zYddUzeHDruUJPDQQD22WfkDI41daur7BAPN
eFK+a6V6nIqCmY+KhK2++unWnf78oJ+76x9fqbePt3mlOGPYu5wPm5YTGI7k9OyUIAVuBaG9hY9Q
MDcdNKhIy+Di8497E3J9/Lr0cCGAcFdt9aOUMeqIoazRdDwj069aZd8nGbphZ1+0zZWKQW2hFz9q
jG0pfCEgV86E16uFL669MKw6aAdZUTG6cs4rNbiJ7e4qwx48XNSDg9HlaCrHrIx23bc5NXc2DgIN
muVG92NK2ROzK1aG4w7tGOitW/zUVwOMnVCBXGRvM9CNI37bPcojJn+c9ALbsO8gZVe2tBuM8LI9
o/a8hzyxTXD/EH9cTTGLxFe1whjVGTFFVTPITujjMPxVw12SdUwA1Vd4pI5duIM7e9kxeiLoRXUV
4LPe+MHwp/Go2neb2mKwNrrHR9l3JPkgfmhrqQc8oc7l2X6do+aLve13T57hN9pXtsnie5PD/rS1
KbbRt0WkO55aoNqavEFYcrZnAZm22Sj/cucWy8wRRGCq5A4Dhh9WuTQUaWkOhuMJ71PHaTZg4KGb
HeIUIhbKz89Xmfq7l4rYjyBb2OjhoffhcExiw+hHxfES2dos9rDj+7ujWd5WwV7SnBGzj2A9qP4S
HrPA3OaWfOhiEADB8i1k1g3Mq4KV9/x9XLTjrOPE7jivNJO+eBnYQ3559UUXiyuV4ch9LG1HQVQa
hTM7uDzaoNA6JJbMWRrRubHkD1/cEeNjj/TtCdA+I2LgJONQe39LdK3TMRbgwzIzP5kTpLDW2ApA
Sk4lQGD3anNYh87oF0ksHGfOe3mjpe2Fxks5z+MmsQdMFOFQ4NGoRfz1CqDGCLmlPRM6TEM3tukw
b4IBJiH/DLLm6eWPtA7XEy69wsbeVMB0TJNL49ilXkbjkD8GgE2gAgs73ttZtLE00xXEi6VfPDWH
qqUgmgP8ZPcMj1N7KMcB2ghjZ2HsK+0MJQMyCQmz1BiunQA7VOuVnN73WEcbo7bX5mmNdG0v4C7y
9FTrDwFMwspEWo4ndcUPS8WgPvRsdZ43hWJsBwV8HhSKFi+DDKCYWUFDhLYAWGzbcIcyCzyApW8X
zGq1qtuliOMiVJxWGOLpAMQm/uZIl1P1aICsSLpHMmoCcoJYiA8B8AvYVWDIBPYigeAIqQQJzrRO
AXEnsS8tTAYCrCxj1PtacAUSaBOAi6BvuEtUAwIBSEO+TtjEPr6K3liZ6PodHzjjeqxjL1+2qnLo
1WjbduF9OEOz4adGibQGfO+qQ8RXzt+gFiH3KpkkX8EPFPWIv+CTHlt4S42wWRiVnLG/PlfQg25j
XITOW3M8C9RkU4ZdzTRXecARxdpNwA6WGdbuNDJ6qcwybhkGStxcohdZWo07oe7fSPgCYw59k1H7
rmoyrpz0kPmUrOe/uR/MMvr6RNKFZcCSS+s8NlzxBBL+v2DokM0AWu53ccFIaN8fyJQpwxZnijQC
2Z3OBcgsS0o0663HLN8KL2U13HPOX3RoYzuYjmHNoqnmTePozAJ21LmBH5UsQDPe00l4Fra+Zg/r
UNQOud3MZvp9sBbsRgErqDrYLlHvDtBx5lCjn8eTsF+dMNsKKkVUUVQZsbFgfKevRrQQII6gUNQh
tov9AdyHP+mULpxk2/Ls0sW8Xphvy+PiZDcXqoKJRGVdj0DbZh5C2xmrOe52gukpvpnNLEQrTTA5
AnyiQ5d3Yo7mcwt+ZiRHWyU+lQCRBDNHxcs8gTvDXJQX99q+ifUtHvZrndcpav6fA/E/OpSiNPi4
e71p8SzGJVDlKULk9y4BwdozyY02h1LTDAfB8ayXcS1Xyb4AwIySrIv147w4Z8W4bLi2MyCPfjVH
ezXHboJEQWNANckv26q7cMBATna/ajgPKfAeEiASYgkYuLoIiCq+6V5pWddvaBlebTucN+L/TZWD
YdsarL8rGKOCRpOlptu36Za5pT1qkz1dBMYKAHgaz5kOTLmuL1RD22dVt+0onAbFhFu5dJartuvQ
6Z8bEK2pRP1wO+MA2cAr8qV8OIjlYgSM46bHqVs2kR5dmuS0edrsMnXcNDBhxBNzMn1bZahfq8gX
FD1BFzUcngHSZhNei9Ysmx6Gix1hkM1sWhQBqRKUzhnTM/hGOmdQAy5H+EoHoS8b7W6yszOLGnyo
NRtt8J0R9M8U7S01vJZU1A+Rzn7Ff+NZLrbqQkeNYunu4iwbnTlsgW4aBayUH13M4LCFToHhuqWA
CIvv66ImeJUeDSu5jLkPdkotI42unHKiHDbyRd8gAILXkc0LooZ0mwCvFD9V4EOowW/0KFmTFDKH
MqFXNredCqxJc76VYfMUYRaMHMSVdtrQH6zhoSwULGK4BJhKCf5weSmdJQ2TRpn5RcTxNq7zLtIk
nKacxUCBiNR/4ZwN+mwyzEvhqqrLM0G7ssXUiJrsmZdwZcqLYx77dtrjm8s/E0hFd0isjdhmdKdD
XjrAANOOlRGsEfmcp076yOAh+CEIi0m8XobzOsdGsBvPBbPGYr2NDoQiUGJGvEBS0Xy12pVwKM2Q
4yOZN61C0TunjhtOjBEu56lODCmzgYzsKzLwQzvbfn7qm78c+uIeQI0nX7eRFpofigRqN8pjUVSO
N0QY5WhvkErH5mVKxrUld64AedWBwESyvYF8ypxoI96iVIM3Rmwg9t/BMrbNgGq/uxdveSoPwHmM
4zQb2wXpyoz3Xx8nYOf5EaChypl/MzbAYJ4/Z/C7CialFS9Ih/Ub6NcmUdfYCaaR7jYq/0FaVzq7
Vphuxa0XezFkWK+7FSMeEqc0hqRUs0B66r0PzpLC7IJtKySrJkfyA8PHk1sbhX+/DmfC6Xak4MLD
hcSkRt1OD7tdPoHUSr6qd6m/BNBvN1dDkEu1R4EC8n4DzLBNkWurdBh5LU5VB6ZMsIx4yzvFZGjf
c+yem7x4UNO2pp1eWvOySab8DHcs9hr1mNnXYxDi6AC8roeiFLIWxc23AWb1oeEKGo3JiC1vtvje
ny8NsTt/fDs0WtqKYSnMYX00mK6WMgJdkxD9Y16c16MvQGlT51x9/jEirv/1YywybGJcwvEPcX+D
udKEesLxlIlNNzO2AUShzz9C+SWM5jkAjKRNQKEGesoHJZzk1E06Fanj5Q3QUZahjLFVPWuE9sSk
aczMIzsuB6bA/Ml1tysLyYdRzfETrnRdP3Z18cXd/d3S+PmSxNn5U25VVFxsH3BJfdDvGhkwWlie
BI5KBWJmL8MXqdxb1vzxNlM7AJpLiQOqzYfbbJjwSzo5dLyxjK4EvC8NU3cAUd6noT8pvV8zUKJx
EAlGbNGbBP6Jm8/6F3vuP1wHCE9HE0728of9htRPAYYU2J5DXD7QdJ1ayIpq4MfQG7Hh7rJsK3hu
BeC7FJSeM1arTtp9viB+kc8wqcBjU3XMpphgIed8f/dLqRmicMCDomu73ZDn2yiYzksyBscB7cZi
mAuxSPg3Y9e6wmmQ9LA1xFQ8pwDesEX72A4DHHmAjGzeOszdzy/xY/H24xVq76+waavKVmKuMEDp
pqcXgPc3JS6pQF7KnpQMMJoIWj//0DfV+sdVQh5moGlnWOMXxk8015JlEjMxfAZvJK+AAg6+Xh8E
MHi20jPxRAJ2/aADhVAT0BtfjDL8btNB+0vdRzapqWm/PJhJr/OF3SBQH2d9WDMtIBKtL0494Yfw
y6ZjijkBkKqK0O28v7sM8SajZMZsOoAQJYKh0YD7BVMZQ1zwnOGVkcN24XMFGFEg8vE+h2zQuYtU
nOYJliChtEOvoeLQGHvdFfw2OwSUN4IEDM3bMGJ4bn61ECQmAI07uJsVWkRdkdY4HenJXa8Hd3MM
15idRp9SZriysykNOOpxthn1Pcc9Fh0g87mYHl1iC+pF4UNFsJH37FCARidYaeLPZha72Qhmh7xI
ZDT4+56UJvIlev6SVH+xMn+3c5m6QbXbojJBAfT9vVMtJt9biXsnV8OhQYr4FlinhqupnPskUZ+v
Set3mzd9UJkhVkIVlFbvP2+xaeES1tt8dfl70qpoX5snxAXC4mcdC8QAiZnYQRa5vhCEBHMCAYmp
V4vsegI3WUikwPq5Y9ZPpSjEF7zfESm22PUEmlKC3T3M6j6y0wedekaFEYNNnh3IrzG8OlvIHuLb
rlyOEvzVRm53ks2NlnXEtRBhWRlam28Fm1Uk7IOlYa5zEHnWQK4ndgjGNCFgywC7HzsjhTs/HaD5
R/jFc3KfsU+S5YablhmVjCebVpGbdidb1rEfwHQ2MrZR2qxy5uyoIgTj8IwgZh/YyncRDk6EAOL8
FwtUwcfg85uvivft44ZAdwO/EWa+bCLE9zc/aucoy2JuvrjRFQ61EiQ/ZP1l0N06Fuk49BmBzuwk
0Qa1bkBFHdnHRdAIUY96jtegXomxfUgZgG7ADMotND2sIj6/0N+90IgwxY6hAi7+OBxTpmE4ge+x
vbEOXhRqByqgERs6pHg8lYlKlpKegPl9/rHqm2734w1i7J7yvEozWf8oxBwNddAXRHTglyjS4Psg
aO+tnOzFCzgjCouS8EqEGyT+lKzBwCDCKEOgpJrfR9u6Y6ad5+0vpXoSC9rJ8wcBfTV7ThYcwBqH
A4pjstdgdlSxF3bR1VueZRMVj4cOZmFhZw+KFO2lwTja806f5V1GuGZ3Iljs8ZfHH5fimVhMEmuu
S7sdHBc/ZYUKlKzY9lKM4LCbJCVkXlPyBSJX4IHF2ZxQNxsh0IrFPA1b4GfrROfRiiSHtF7Uz3QK
ox0BvXjkdMx3IoXSODSRt+zm5kwjtQ1ISptuWncVORPBcNBJtxNTeXVu7N/qh2pwJRJAse9KJEu6
MGZhuyPtFViCBKAjluRodKwbskl0BcPmvIl0N29zouDzoH8UcUuZeFKseDN+uiqfnzg0N5M1umsw
Ou0uNCevJqkQdTJBiETVNEZgnHq+rIKpCLUVQZaXe8sbcXxmh6Cpv5GTDMTk2dzuAoUaIOavlb4X
24R5Ey2YFlbp1hxtMFuUz0zq+pK2BangGz2JoTpvBpa93YCgo0zV3YBP4H5PVIEotDUg/LEZgUPK
TAbOHtbgiwxGeIuoFC7N9CWbJFxKkRcvy6aFOip8RTrAtj2VPU6jdY2ActZeZVPy3hxJCBuXstnl
+oXYFnqArFqhb8UuFSYjMBGMV/VkGzTSuiliDGF4d2eJttII5xhWMu4ZHVBXciTNBqPMyVRQy2RE
ZC1BDhJQU9m2t6myFvBbYJ0IOpCMJsO6AU8qChuQmDCYIk9ho6o7BOFYqrI2+sW56fvqIWyuB7M/
CKynQOtOpXZMunEdLKRuykOds+oRePGiYEENHmWGzHPC3vhtfzMIWaOBjZmry+SjVcQIFSvmkdr1
F6/070IQiwCIDjIzWXgtvd/ylEALtdyxiA2HfFvY+lagijPsTcMJQ2mMfCKdBUkGLGvbboSk22p7
c6SN1E57zSRRj9ofJMvBU6wMP8RbFHGWOLgsiEBRlOJEDPH5Nf8uiQdZybXKlqzgr/3+klsb92SA
7uzS6qPgtY7GTT2zsqg/ispgF/ZfxADa77I2G6WJaTO5bqO9//CJSlk7Uci21yA9RkzrTrj6cFY8
6tTUWzLdzNaOYpX3sr6XGSoH9LIVtVgsx+40qt0pJf9MS7HowHMosM8k0l5RIQlLllDrznLnNVZ/
MFOwzjJwhvwys67GAKYwOO8uiNaT9CNs/qeRjvPoj//9v76jyvq9bZnFk/3nRvr10/PTu5Fw8cf/
aptrf5BOqsxPMv7NiLNYdX+1zfktMm3yKhaIzlg2YcNfbXPrD1ArhN2c1ibvmMnK+attzm/xAxmk
sDVFZl05/6Zt/hs3GAOVmqrIHNrQV/QPSX8XtiUSTEeFpMShNj4vtnpqtOEq0Nu9VBC+D/dGjhqo
UNI9yswtPD6ITxZ1Sh1/qKzDwAcAhSaNGBamW3z69OJbExpbu2G6V26uiCehO6Ox05ZkL+Gml83d
XhjhxBXLWDabVYBJQIpiPFHvZcnBq6/bweK7iFj28tQ8O4F5LuPZW2W7mCEgXeuvJhPLoUYf7dXb
U/uvFYj89+IfWOzrnyzsuOj+w+/b7qmL+/b9Eucv/rXE1T9oSTNdw9i18qeQ46clzqChwyA2dVNT
J1/+eYnDP9T/RgXzW38vcZ3cCVQwdAAkcKiJ/oUy5FephGmy5eN4gkMuDduPprYYAFW5OlM7lRMs
XrGsRFl5KbgtUsjYyezr/ZUqAZAc+m892Jol7K8X8CXZUm4b/JBx5MFyQ0Q7OMpdDqqDkNeN8a5X
wnqnNrhGVQb1KX0jnIiGIr6p1P6KoM8tAp1DeHGnfjqzhuIRF2UIMdmNEh5ofQGbrNBuw8RLpR8m
Py7m1042XC25tXaIYZ15dIMBaJiTr1nxWGfjMztmREG9p0vtOh2k6yKgW2PHRKzwKDP026CmGq3c
9CAyNam6XzoEfSYq7V5aM6u6lkOmJpLltlgYai7bfTGShJvwiJaeKcDlQkiatdiDE7GXTCitVuwX
6vhnu/5/XrN/PD/Q2n36mj2J92z11HTR//nP7Ec+//ymvf3dv980ZuodkkzUB6aNSPTvwwTfS8AW
TOsz3IdsV+Sofx8mvJ+Ww2lCpfrjYcKspcnviWoWx9C/etGIZt4neaTAcLxQiEE4+QWk1S+dlS2R
rnryJj8PdsW2PEu96IvSFyrF332MUC6yNRgqmo/3QZVZFNrQqYrqmQDMItwZabKvYodC3Lq0vSi4
6LHYUYiuV0zfYs+DNtZUNoOKCwTq+ZV+OTww+lLFK8Ojif4Mx3J6oIiN+zq5THDsaxegsQ3nZ4X2
E7Ei7RNMd7oX+yTdxjddvirhLlxYOe87cyXgklfFdYcG6kLgXTGSP1uewnytvZKVBp7qVw/VNwJd
yLcO80+1+EX0VF/KJ4Ye+HXY+dZj0O3hZuvX8SXOEEA15XId6h75rcNsFGpccK7ttntl38nuskcD
B0yFlpKHjiMlG5G9jAm+eRN/+2kRnv58cj9L2t7IZ788UMylELnwOJHjvr/TEqLhdGkW7ty630jn
up/ulQR5iDevq021weZ6zYj7nnmY8JtW/XkY/3Nj/NfgmeX006eLDOSn2n9Wjss4UsnwjBXPwnRr
IARu62FIuQIc6AL0OIKw+v/8yh8Wl0ERingc/KfWr4oXhBhUNodn5l6YDtFPJYvmcslX+dm8m44R
szgYQpR/mgL/4xc3eVM/vEe8wgCEwAcxLUsx7/0Xn9V2IvrCUzN41OeVmPR5pfaKhnsz3Ujn/SOw
3Etzk182u/ZH95JukruMkZ2dsQfoK7/gjbTIbjdzpcx4qOtm4zwoR2bQ1sUx8RXf8oOH4lk/aZfS
xtprt0yrrJ2T8WI/aqf82rkwdgj6pouRyjldZa8uvS9u8VdfT/z+T88VARVuNOLrxXcM5vDiqH72
rb0HQv9D37bPy5e4AxBMX9xRsaX89JF2SGDZYMHrFd/1p/zcuBleBoDkOg1qUBeebLtN41nADtge
juG1emQHcMLTnO3C4ao6zcf0yXhA6x5cRbDhMSzakJAzaqRobp2/dgFw48MEKCl1o3rVpLAV0Q94
0uADjHRKeqrbRocM7fbDer7svps0X+1Vba9yXqGbOlmPNJNSL7mt+HkLA3zr6SZ/tu5pu2IETG1G
tw9JhHzRRyIzAKPXdxosT0iVGuM4mxGfrO9ziHDnReluHO0MZeawsyRkTH5mXOm5sums22FdmWdS
sTaGba5v4ZwO1brugSSLa7GvSjjHCXA717rorK2e7ALZJa4J4pWbyVSGYeKczc1muS6f8ucJx5tQ
jA7hnW6d2texW42X8zN01PiCSeUabdEqn7zibH6e94QlLbyFgECf2pzb9G7TbtWr4BFJGi6laN/x
3gbINq6Ki87ZQUeyadQubj/uoGYr7eYC8rnR7Sb1qgt2bPfI8p+d0LPhlUOL/FadAsuzCb3y46xd
djYagGOWSthPnTvxmaa+WGNBALeWVOxf7WssolRmhBjjQqZimqu+/t4sp9n0snt98ARRcKYgiA2z
q4RQaBmQVw+gXqzXlnPkGxpG66l/1rhr2KuclPvyuaT4o6zs6EgdQdL9IV8rBdIQv2v2E+0GPb7G
EkiYo6huFgDQced8g0IvXAggUZ65artWLMgO+JAftfA8hS/bXjf1tghPFEL70WNuy8GyWN0kykud
epXqM5jBi2M0m2TxzIdSXYGU6xE0BZvsqQ6oOvpa21Bo++7gFLcqlM2cIbhj/BJKIfZlq+hHdonz
q4nZq+GNsdcxls+Yl0TpbE99ppjPevsMazG2fsd4CTZDc+O0R0ppSXZRlffacG4pbv8QXxLxUtVI
z/SQxXbS0j0HHF7xlba2k/WcrxkAtRSgtSnPlHdsFUE2cSAgXDTJRTrdONVe7z311ohXXXNsIXOX
q/nReXZqv7V4bZjFdJcHpfMmFuo3aD5MipmGZyabRgER4ek90/qucav2jBBv+mBPCUfZkK2ahatW
KykC0ei2EUbYtLA2VsF7QEn5EKZrmZi+oVAqrkiSXU5bq/DMETEEpniHnoJ8xfreyEAjE5iMrm2u
tXAzD7dckQbenl7Y7KYLTakVMizkGnQCObXtCJDkVg7dSlnJrzNkX2q0KzXj7/jOD1mlleEp3CLA
Ep03UmCkbpdgPEelOPG0elM62Eq5BBZp6qNwmQAKv1Spm7VuB6mATmq64fsv3W6u13a56YwLaosy
RrYZmuceid8TcQmVUnoOJpPxFBzf9p6DGmwW6742sILyKsaDBrDOzffFdrNs32PT0X9XlVNR37WY
NuATtGyj2k1ew7PgGtsDzAyczG+aA+Vfo/RnZdXNbq+tskOfeIa5h5W5022fVT8+pXyZbK3OzOqv
nJJWDyt8ZdTPTbJznOuAWVl5B1yNG30HeWPU7jCXwn5grdO0tXYW+rJ2+2Zh5lvlE9rV9KLaY3t0
yvE4Vj18vhPz0PRPCeuaaToYmrtsp+7DbRvC2XV1ZZU84fXc4BxXeFVwaIsr0zrLxh+Md4WTS6U5
L5678VTguN7dyw3rwLflrVN5ibUP852prXFaMtXzpjhM+0o51ooHvt+pmVTEhgGQS/utkG6S8gir
22zXWrkq79JvTGurjwIykrsQDcbSTScg0J487Tgtpm9j4kN3UzFNwU988CR9LdnXhc3SWg2AN/Vv
cMrlC+qfOs0FGUfqg2p4anZKpE2srU3OY6wRhYwKSSahqYKUiJbSFuPcBEVwf4t34sXUXvGcDDwe
GFrf5qf/y92ZLDeObFv2V+oHcA19MyUIsBM7SVQ3gUlKBRpH3wNf/xb08tbNjMzKqDIrq0FNaJJC
ClEk4H78nL3Xnn9QAvTzTl9sw9qnkA9COznRGYN6/NZ+OLqrsd89hyzgxQ5yj9wfdc6GD860Knp0
TH5+y9+K1/C9P5J1RgjyTLGFDyt65s2jFEvW/ZI4m64VsL1MNCl0cz9FxE8/mzGI7U8skZh8LND1
m8hmbU/Oyp25187x8/wAgTvV1qy+xmd4GubVdKQR1NxbwRo05/CVlqv0k5FApi+/Css0N3N1JAbQ
ZMtzCbII2Uou+btDab5zPkRFiewagOSVdZt5XAU1hO14KdT5YlcjkaC3BWmCs+8d11B5j+SJP0m+
wEj3LX0l06s6L2A6ViD8iLS33PKr/EoUP7iqJA8Kl+OCjQ4XvTN/aOpl5VJKIIWnZz26rY1MKz7q
3Ys8n+IaYPQdGFRLHIVNWp5bv/GilplnybAY3ACFb+CyJREFgwRM2KvO8bNn+zn/0bMqrHQuX44L
0HsOAKp96tBEx5Hvci8vFwLlGmwKZAeALcpVF7iMLNincckaI40Nqo81jeGA7dI6LRykxbVNcNtK
ByCi+PmnkngAFwCX28SgOKjk1/XefoEnSuQyNFmSfcBg2/0amHr/VQjoP2vrSeHCV4Hrbkr1QH1m
rctP65Hvjr7mS/FqQQhm0yjQQrr1aXisnjEDD5qXwFuIfZMoj7eIodSXdEjjVZiv1odpH8H4AIA1
r9IXjQqGzDbQszv1VL4Uyl5TWWDXM9H1g8fkxNd4bSEelT4h5ML20/DB6FD5+VK4nYt7WyFgm+3R
VTxeZFsCXIzDE96Rq54ThYXG4f1+yYxdQUQGSzexn1a/Q9czCq90Y8zT5Am+R57eX8bPpGeOV6wE
l0p1nTfQ7mzsag/VvWpUK+72lBLvfQp/KPIlV1ZWhuwBoeqxCJlkuhYXu3TXjAdz9ifTC5oHmXKz
JCbvMpR7iEvltAf5BH0hLhjU+XHlWQzaWOoXMzaTPPYM7bO5mvv2tYYZPu7rws+CdVUBy2fUuJVf
irN0LR4LFh/Ee2cuv/jO2fc34zFT3GlHyffcbuyXXEAy8MJzza0K87fegNcK5zuH8aX2TlZRKW3n
+FAep+cCFFnsBp8FC+BddHX2DITDc/pStSvxLh9Y/Z3H4DAdYPDuW2SqK+XJ2dlucs/c9cbBrzxp
79WhzVz1yCbPH5eIi9wR0Amk5FBavkGVU4EFXmVndDLJkRXSei3e1VP4kvOsS3A7j0wXp21J8NB7
cOuxkb9S+B2agwLBn8THB5NMiV8dLn+Gp+Oi+fMZ66ejrZIosyNyDiEILd+DI7yUB3EwL8pz7pfn
7Gh4LBxcB9Uu34cXaNWeievA9oNT/mVchm388YtD0SIH+fNRm+ejIt8gzBlxl/7ToQhqZZA3OvVW
7/e7/jn80nejx0BSuMUvQJPf4qC//ipDp+mjqrRrf1Km2DHhty2N+7XzXIlP5pCKcyX70zQguyxb
ksrNm681aDy37jVcvNH07lcED8n0/O2VUvpGd5bA5GHdlw711W487UkQKdQ/FjRcfiWw/BsV2vLS
/Of5/nQchrxWSA3fsV5IERQW1lq/wUR2esC0vkOe4Pt4b7zl9/az4imkvNCVuU7SAdj1L96jvzYk
/vxEfnqPCmmCzjTyHvFEokc4XfMWx/hGXIlj36ZQYv0w8ZtfvF3fU8l/ert+OrumohqzoefsSnOL
U1EcHQOCJ/wMG3u4ii/6h8Q9Oq0U4Wnv2ev0q5f/l5fLT3fKFIdzUKm0YbJ3IEvUu+Z7edE++kfd
Y55f+Kj5ow/jyBGi/yFUSsNV+25vcfiwtGQf+sFAEIED4YWd4oPK+lnZ/fPb8q2w/csLxBBr4VUy
1XV+vp7lrjRSphDr/DLc12ebPfwjeZgf8zvjpTpFPgWo7LW+9qh62SbYNMfwpp9rD2fmmQCYLRqB
XbrpPeUaXgZKoh8mTR4q3j3KsC1shmdpl+qo2NiP5UP1i3fX+dtrimm0DpZNZUD406uLLZzJ4Kjy
6qJhDzyEgzCc4M9gpupWTrQuniT5SUxeURF+dG4fux/csPYRXFJYePE7HH8IExy1K+MxgWvnbPhx
DTlN7GmU/KZX2vBWsBVwPsGTsVY42zqbkVhYrzqmn7Ty2tLj1tZ1T+WEzDZE9JUD5AptwXKMhHkv
VpwvlwJmy5FIHIsXOpXjbYbOZLsx59NLQw/0U+7gcrjAQ0AsBo8sCXLPlG89WWcVTOGpPET3gmbF
SHQV5qNVVPnd84TYbzUqdCSuXeT/81WxuJH/uqBCEqRvCcAW1fSfWz7pXEWKWG6bbt/A3Pwt5LLI
aRD71BxNBACFW5gU7rE8DvAPqEM0dpktGg+yuzQJBfdSY+YfwFpMzkTH7EYJalhED23GZGfXO5QK
crCy5C3H505al7d/fv5/gVV8b1A07IF/o+oDYvfn599Xsdo5AbedfTT3w5GAstgdTvrjdA7O8p16
iM/JtvbaPeqPBxobv/jtf3tZ/ue3fyMq/tAwg/gwRKLnnho/lfHQXnp6VTTD6Rf8yGd3UFd54VFO
yWAYP75/9f+j4dDyaz6LcqpjGE/N/wyDXb+373/6xAOX3AIm+6qn+6+mS9t/zxeX7/zf/cf/8fX9
v/xCO4AhWObi+4ch6zL9kY5Mf+L8j4Of33/wP6MfhwGrZjHJgYqBAvw/ox/tX8riencc2PE/DVnt
f7F1cvUscF0kAw5N9H8PWe1/yVgiFjqixtxIRgz47xfh99kAr9//smm9NOP/vAjj/ocWu1gHTMeU
f2rWI1QYAVhZ2roFPpoaANRI1NG6Xxh9v6/6v/waJlzq4hZZ7u4/3xVxSV9rYGREijsD2Zzu+HxF
se8rgBxlDiSlmfoEfNFXzDc2M6HFbiiyLQ0TkjBcXZM2dQ55qHsgfXSV5NiKPufkzoRZJNphDV2Q
ADHXMlDHZqiWs8KF4Bf13aqZdcIe662qoUweLXdgP1AreWv3kAZRpv7h/f/9xf3j4OVvXkxb0bF5
GMAvMQX+tKNJtSXGaVI1Ip8452pHdFgES3/98y/5S1YMNTBvFgP2xWOAHvRn42GoBCiGY7ItFRUl
ao9hUp/lHsWd3G9p2CVxCRTPqLyoV56q0fiAe3eOKz13yZfFX3TfTfd2EN5sVgZCrEfzqyt+JAS2
GyHNigzp3UjSBnFv2nMV8lbQsYxi0CqGn9YmjgXNLevg0LUfc/XYs80EKFBi/WMerq2p+52j7UZe
3YHje6vqq6yGXYgHMTSVlcECLqPabiQqICFtujjbN4F6kuXhW2qblZ89nexcn10TF5VTHhcLtBaA
cqGdCjZNpvGnjM7KBnlmTAx3IroejrkOamWTiR1gMhdOnImxS1ZDTLM/RDxx9GYLwSipZd22UQ3s
jNcKIeTUl26vNrsBN1zTp14O91Uij9WUvxC3ujktx1BL94vP2ZTala17wTS5ecmYNLsOtJQauj/Y
FwVSTHiopA3yrxHt+e42N+1Klgjhcb5ISN3WnHFTVfOTJeW+N+gzHdNoAWJKHhGU+vxljtI6Ljik
Ju1Vi8qDQTNEuVYRBTrORacPdgNPNlfkdUkfoeW96TmHi0Sl2CCsu+LVtjJvTKxrqXOMNCUfJ56P
fOJQqF+LL81uFXhZH3NPhg5tCIsERqxqBJ6sJI2TQUI+bZZ75vREytzco7b2pgTacxKzHOASsGVE
l5jlxuoYxS/z0m2p3yzeYGWGRNloyDI3DRnlUUOMDje46iTIF0HCMKCww8McQ3ib7sEj+QYtn2Tu
d7o03AfRdECYvkpNtKxa5JrDUot8xlwoRdPxPrxl8J7JuSfT6ll0V4MoLoNfT8t/4E+cc+Y4eu0z
b191s7YfF9SqfDPGhQKlnrQ6f8kL/S4pTL+pwMHOyhl89XrUqlU5oSonNtUBYrEE+gz0x5Ks2cUB
w8MNL8duJFEido59o6xysFk0aLHtpfFbr+Z0GBZpvcP+2gXY8P757v7W+/+0UlL22MzC1GVIbv10
akpCDNFgjTRMfSER8Q9y4yeZb9OBIRGCrgU3bPISU4q1bb9uOcfFkdtQ+unOI12XyPxVXNmyMv/T
8/np8EQ9E49qzsotpuM40PotfmQOjQNSBzOYjg4D++4XK9zfLqMcpxf3kmzqP3O05qwuS2WYtLUD
FLaBHskGUdDa+36l/+8WLP9fUYX+sZpZFWncx+9/LGQWPt7vVYxh/QulmPwNg2IP1xb52b/VkM6/
eI+sRdC4FDqyxhX7u4BF4p/goAEFhzHORb0Iwv5dxkgq6jMZ3yKhZ0jMFvrO/0kdswRb/OlKNZFW
Uk1RxCxPEzXwz7kXPIdolDtb9myN2zNVw3MwGbMfWOQz4OiKde6gMDpzQU93KtHg39/y/fD99e+P
Uqe6DHlW7b8/s5b/5L+/bSSvr1AGLHTL175/QI+G8uRkNkM+cYBEW906CPz3MfjaQVLK2/cDc6GW
KNEylYuLcOb3Oq2nSzIm6T0M12ttE7uZStWu1h02XMco1lFdfwA7Zu5n1vi02C2NXIBpTSWSbmZ1
Fb1IeTyhjrGtL12Du5w79Pg6TVnyBwD9VsNdlwjQJYW0TrTpje3NIGlQhLumC6Vdl8zpXRmSX5Db
7V0BhaTPVQ6OcVL50pzv2kDteN0mfr0RUKkdBkcFBJobySUNZfTpjnavEikI4VjxEqcqwFvkhD9E
NB4nxdwIGxhJD2DYz8GePMzy2KztcUKOJqm5Xw8mUWj1yRGRdAwlNTgWGOKPVrBPGouhlj0Z675o
YQiMD3EszUzjHWYphDMUWAdCY7bXeoRlJJSFg8BCPqox1UkyxPJbKp+IakfkCoBejcj9GurW3tgR
8wOzLSkGOLL5mmpewEgxjGPbs2oY1UIrwE1z5ji3qsp8xgg3vB2DJNHu7TXLm6Z5dLvUOjnFkB4y
a3o2O9XYGU5ZEXqR4i8FbBwHzJpqO85cYMk3uaff3OU8OTG8iSkuXUgKNAJmvDCStdFDps5lXt+a
kUZQkgyQ+meZDDuGOa3xWXb2tg+mVZ616P/b6XnIlKsUyRi7KItaWzuYKiPP2S6Po8LeBWHCo7K2
gGZggOkEs86By4DpD3PGiM6fKqxVXof1qjIINVddCRorYevqnTYDda3mYgdcFy5h9Nymkh8DFQdh
81W3onbTITySsHgI8/lTqRqgo1b7Q1PoK0YRIzTnzZgCRrWTb0vzSSKbKY7ZXZOXTGPIYmC8mXPx
UqlHdJxfAgDDqh6Mu7amHxE3GnUQf0+/aszmpKTaPu4zGW4EXQ6yarzA0gPXyl+4/Mh7XWKiFQtz
Al5RvipmX4qgHXbtxKyUzHEnQ9Rh1rzXXWK8qxMsjKly5GvVVl/SHMh7YhDssbF9U6thnWaGti0V
ml6pCePLUC7wTeMdZklrS8SUviaH/Gkiy2Qv0ib07bLb0JfMGmXYBBn9SsG13qraaz639G3CR8Dw
zNUSZmp12O00SYjj90MUqs4mj4tnu8JSZKWkWndoNQqha54pEiwA5fsktePeMegeN0NNEZWdyA2J
PVOurScrVl+JejW/pJ2cOSwzCEZiLUMbEdjGKpchTY4Bv1XLsn3fkoCHxhrmB/xXmzM/9tDVGKQ0
zuA5caD8beBW4UpX3EKX+i2BgXdpoL3jBjkEQ/MwdJ1YITj8rTY5nlllg6zOqqjVp8ILDOXgJMzd
sUPxp/f1ocuiG4SRo9QPDgTcEV1eNG7NOLjLEog6tpURcAi+MoYOUcBSCjSkQnr8OWvRO8u35wTF
DN6F+7JinGkGIX7EHN9Enc5X2oJXmTl/Xk06RT9xqJyQ4exKTJviPH2yAkleHaJ2YBlH6GUFZrCr
JfslkZ36bnQoflMStouKSBYttfN9262sGCZ9RsAtagszXzfsWAzNxn0X2M0GziPvCcKEbJ5Pkal3
MHGqfv/9UcDQfZLHzMua/iEiFmI9K1LGdRw8yNGzrYBvTfUZEQgyRSXBK7L8ZBhM/T4gFmovJvOO
zVNdi5lPmoWbw2WdaegGxfJQTmI3p9rAuFit9uVamCl0pm6QN4k5Mo1NDUDBDJu1h1FYzrFqtfs5
tQhoRJJYO4SyDPMMu5o5NVXwi0Tu9CJevoW2sq80Zmggh4p1LZSDaPNwNzojqOQi/micsPFVnTOI
qJ9HY8SIDP3YJxnDz4h88GebtzlHbe32r7LeThsBeWfp+OkZRWeNZDHPnZdaHoWrafeaGUKIFkKs
0jm7KUI6d3YRHUTirFonYbwXFjQdp/4+LTNIG6gg2R8Ur7edr5rN9DE/5pYUbGdDjTfjGLxZkQwR
3KrX40BWZ6YRzMaVcBKiutRlAqu7chw/KKqLlQaoasrWAnpDPkaR1q+2PLTwTtKTM09bo9Z/c4L2
o5PjTRBX2qFSaKYO2CXnvp7d2qge4Mqe1SkWHqR7iob4og0yrKouZ7YZaNTaFuJxbbaQPykvljo/
l2OPrEtmKt/ImGPTlzGs3oIJbU4nD5eoyjf470xfkZxDyP5UyfmLGhKeMELicTji9bp6QvW+6SeN
oQdSstliPV3+Iwf+PRa7ZCsNKoPwFmmqXYTnsunKxX320hfMeGq7veVx+EYOeNRkTHvD8Dzn92Am
jPXksCMnEgqJgWmCA+Ylmj3VYXCr1LRCAnk8Apx/kmpQqXXVbqdUOdFi2yppezXDzaB0dLBFL9wW
qAmh5uu0k68TQe79kj4jJewxamwdUimvbkE5+7nqp4s2q1tyqcka3AzpUQzELajQY+DSoDJTyeEs
wkdlgDWgdPz5Q5MS1JmWJ1MOz13/QFysmw/NTaj2j8x4S8XdMJFX5aTNxpxRRyaMZ7olDr6UMxKW
KqhSljFdWdt/m6P+3RQ6Co6s/upoltfc0d7Y0zho1Q4/X5+4kqzRjHFCJE3MrevxrbezG87EZ6u1
fM2q3C5IzoE67cCPoEUgZgfFQjMDyUo9OgjCHUbUA22b/pg4xvYYb4dEQ8aqoIMIK3TJ7CQnsjFO
BlQf3ZSZ1ts/5Dn5EC2pdD0cdS1KkKeNs1ukBuR0YyZtxrgJKz1gl9ZTuIydEVlQyxBBNxVHUyrU
Wl9oaEMfrtQgeQVDjsleVxHc0Z2wcolrJp9OUYos1Gg5++aVVzTyHU0XmyfOpeYoeFjZ8FlDoFqy
6Q/ICPW2Kl1JpSIo5QBsVnSnEfNua4B8JOZBPUN4RTLW9JV0Inr6985EvdwGoNATSX0bzfkgRukU
WUN5CDj1Rz2auIPeBe8tJ2e/a2Yu60KcCybAY9ecHZ15t0oZpjcR6gRaZgiUHDdBbZA8qiRvUbdK
70XYTJ6pT1s1w2/Rq5LtJ2XwOEz6h2JXrxPxBzp7k2PIRzMdr3lc2i64nv2QwZzpRzbQjtiH6IZA
n8mPwlei6iyDoU5z9o62MfB8BNBDa2STy9PPxqp3h7b7aMd8k8vJsXW0Nxm1IScUOgqlsamF7I5z
82XZ1IViekVd7fYjgw60E5ZkrWonfpYrhCVjitRnKK+zOtX7pGYi4vfKeKpDKrUqN7cGkUGkEKUH
YL7w7cG2mdJ7I5CbXjAJbCa1eDKagEuduLmg7u4tycSvmurmujboYibs4ulzz0poRNWh0OCQDz18
M1pAg3wM5zDZajNCATX5MdYBu6iyCZHeu5MyFW6tBQDbxk3dERLS13sdrXtpX/UJBYniKNa6iCmS
JbrsmbrpZrRJpdruiz55sLTEVyEJZcUhlquR4ClBO7g3/a4rECQMCMfoCE2gP0nVGVJEUSOi2MHq
nF3Xm7eyU19KfgabzfTatXRRIBAA/OLiiu0rRdqhKw+5RmkJdkDxtVx+TDqHHiCUvEl7CDArIV7l
zJRJq2aqHzqDuVYqJ15vLsZJvf3sAVOKFJa10PvAr2jpgr/EqKYi4le1q5z35TpInwNnRFgzJY+s
Ivf5CGGim2ZKAanK95mmFVuzRk9F1eAaQHnQd4H+S3PMOn1keZo1iW2gFxfox+G6MQFcyQW9snis
HtN4jv26zLNTgV3/oPOTHvsCRqLJSp90OUVaX5W7WB+fponGox2gnnUMoOgUec3a7ONPacC+rmR3
2pgru3msy71UmgWYC/PaqEm97jngSByo9uZNlwUnwhbXXJcnJTKZ7oe5UCBBpS8xzYNDY0QCD+XY
KXq1MXhi+mR7baDd48Pv3CLL7kfF5kijSXdKg+mhFIigxqYt9v3yIGKdkVnDSHzsaWxFsEDXyNZC
aoq6AixwY2xQ7gk28ODzg0cKksehEMUMtORMnUfxk2ZP6SyBFlTGbTwxsg0sOqRpW+fIdC0EnQN3
/xwU++8HGRbXvhfTuzaTczHNr5rJS22EjVfESbfPloeqyzYCMMuqleevue8+ZqkeUYiJguWr34xd
2l1jXmGnxfoUZI+cqdCsxTfMmm5WIscz0nzXVESbzDrrD+CdntjWDDI9cqcBZEEv5DeLbeSuAa87
CJl6MKp+4xZFVeigi2mz26RXXmxMviOkB64gNGFlpJ0MKSeJQWXNjlPra2wYu1K4Wm4m4/jqm+Ip
HAfI+EUISTdG/CYnVGdyMCBAsqZTb8Uba6iIpRvERZLDhLgN7aGT88xrWzqOMc5mJQINKvctr5kR
WxQeqB0b8sU7FsZKJnmQjmV6ecsGCHLh1N4FWZngIEG826HVZT5W+KKqhzs9YGBS4CeHu8L4RGYa
OqVSdtGyKr9IISL0KZSSrckMupObo86JdSeCxpviVMIoXwVeCkIGAos6bubsLa97Ir2F42zJQqqv
dQFuvihBBoQtwRZJOmyJGEYhB/GQvgFWctGKYyBDObRatJEffVRtumwuCB2qtMs4zerFtueO0bWM
CSh3LlKCo15F/w0vEMUfitGs58YSTVuvK3zQ9Dzt96KZXRKSlKuTyOoVdnVPD5i/sWBuUcVGshax
3Pq5Tq/b6QyAD2FPpT/5UmogMi8hjgqLlKCS0m9sDLFp8ri/8mdgSplna5ebWP4zwoy3ZfMY6HV0
6I3x3cjkcxuYD2zf+sYsh5dUknBkKPFtIHT0qnFmneQ5pA80jxAoUZuzILqZWUib1vyqm/Cowkbc
jFH5olZKuVWB4a4S6rBVorTlVqjlmmKz54quu6te/yYrxOIpUutpWXiCa4G02BxrN5CcrV1MJFsp
J8jQo5cFBAPMgX2vdqNyHSoWAZK24jVFpsFkoQrX885K6mwXq8gLpo7zU2Ieh2jIeMHpmA8Nu/Ec
AemMYfdEwMmGcAz3Ab2ZEdk0QSnOUjYKN+PwhUOBRbQpd1nxrEx015JE+bRqMe9ra5r2Vs7pxyjR
ehO++RJ1CKMdJPkkqyhr2wpfqlK0fmglT8MkPRJf2viDPoXbrJq2Reg4+++HpB/qvZK+paUYP8xe
VgjywqesF4A9a6s6kWTErVvF07OwcjZ9tHEcrV9Cq/EyObPxgtCICXIMN6nQpYcO4IPW3iLQsx+F
LJE6BPGNJGyT29WIuBIr6iiRTmfLQb/ci8D24vsqvJpqZ99b0fBkmBO0XrbCIE8KFHF2BxmJ+4VJ
i/rUxRpFxbjN5AKJsA7WLWvnj3z5P1s4CKuMGBpaBChSZDwNs1XcjTAS0RuUygfNoRzQ1CdwNhhg
6mC5TVMr7myiize6edxKpNJ2jlDu+tnSOWY2qm8YBerxmaRpNvx70Y4kkkVF6EVt77hKkwQbWVB0
VadUltZV0psXOGvWpa1N8yKkHLi3N9SadoQNFN5nsklMfZ77bUan0GVj0f2J+4SmL+0iCfilTQTP
fW3WREtV4bEYrXLT9Xb3KGqqtEyyL4OSnRnXMK9R1NeIuPtVm73HhCtt1LL4mCcBxGDOwC32SyCs
nS5MwhjfSgqnntN+Ani6rYIRCiZJVXNm9McyYAqUkeUEAiZPvFYJClfNkuEozXU/oL0HwJCWuDw6
DfFKQl6wP9eARIMwUdzYUYZ1x2ri1nqqQA9FbDxlVgQvpk3WoQpZtAaTXrZ2fmqd+b7gLVk4Ic0x
b5XfHzph9julse9SPf3Qhl7fOFXZHr8fIpZMKp3iMVera9/D/IhKpz0my0NkmippYUXeHbPefiBR
Mp+3zfKplo8k0C4P359+P2RhegE1cLcA2vwqJw71+xv++yMYM5k9oKueTM6YCsjHMii2YhQgE4mM
OYtKn8/xmNEYq8LOS8myOzPUNE5jiYgT6z14IgJtFybJ96cTSLxztvyQ1mtwd4Fz6Kp9icQ4o6zh
7z9Z0ErNdKLDUqisNCFSH623+30xBPfxUEkJhKlR9RUBqlgqDITuWaitrUSo57zrlDPtEaAclrlL
uG8OdiB1hzyHAyLyMIM/LUCeYu1GgLN82Chtd4inYqABZapu1Vggl0sJfU4ktOqg7L6/IqXkmkhk
QmPAKNuDk0/t4fuj/zwQEt+tpcawVgrxJod04kofc5yN+lQe5JxooVXlNJBfStFjJ9VFSaao2XFQ
pNrR9AqVup6lM8fJmPpp1IpD2nfFoZ1DBqbLp98PIkISpyvOuK0mIfBuCNnr03o3NLJ6tpNrMo7T
/YAvW9EYO86dVj0mDqdr8xQkRXyJKwEWpkJHbs43WNDJo5a/p25JIvFNt8hOLMdk9MqE9GpyRO57
Sr1bZEYPOmCak9lF6W3IeOIGJ/W90uLkqiYI4RPSXbwn03o0ZsN3AlLxstmpj5bRqh45BkC1BB0U
2KOvqlweG/3c6vTJaH1F67HGJDNHTDdTbbGvd/p0mCterJIx/1LJ1djQgyu8TBxVVSS2HRlhK5K/
3qRWl+91vH/3UXs2NAKDuk0dyNUpDoPoqcvkYxzF2jdqOp0a5wk/7hyN9XPlhDgyHD1aCQcJVmcn
J2l6kbgad44Enygzbd/p8/QBG7v2IIe517BrPyvSdMryAnOJuVeZlJOx1zt3rSzu29IGaoYssY1m
i/MHwjazwRZVh7sOHDNnB+H4jWruid9iHG1M6MzV/aw3DaCnqnDtrNxKOUGJrcbNNoSWB9AbK9TC
B1rymouY0oiYdKKRaHmtl/vQyKi3B2U+gA5E2ScHKNHNUYYG9VjZ0vtM8rwVGxT0Ag9zVHfbUQkY
feMHriaLBWk2JmbiEUak7ikx5IJgPChAXCY/qki/dR1SCWlikQSn0NAMottNUyhUkv5InMLKcJJr
PtBXyJsf3P6K70p6vnYEbpXeYaI190q+i8P4fTDqrbDIdLKJI3QIH7YMTm6WkZOGOihiLZtrNZp/
U00Ny4qWAykO1C33x1UYar3WccHJfVBsbJXsuzR1Gk+HDL3qx+BhrmOddbV+1oBICg7F4NQ9q0u6
zdz0lymx8GtP0ptwEgosYsBWRpvgKXF80+FuCWKcX0VZEA6W9G5bpsJztECDEdarm7RMEU73le41
AhC8JfC7dOlT3ENTD6KAdb5tNvkUrZ2mNAkJkPK7sJqf1do41LY6PZQDZCh5wqFYWWxdLVoFJkvc
EoW8rgPJftIZAZV67YIEly5d1j4OxsSpXMOAUA+yTNsYI1wVyTu5mevXie+u646gKMKx2Af04UDt
D4J2prmY5eLcUcZx9AmIpcuLt7k5WFxpTCU/VQ1TwSTh4DHk8U6UWufHkurbqG/QlYhT33A87ew4
PTdVcLTsntojb6pDKjekVLUBdrYxYI90NKgUyyTRHmxWtyow96UdFId5TshxLCTNFWGa7KZlvBhW
gvfUSYaNkZflTav72O8z1Vo3FLjFYBe3caB873IdR7reF/CEs2KnhpRz3/+qq9F9WWnRJk8jPGGV
mt+cYqiPTEp/fH+m6bl+DmbyzkoErbkTT+DULdqhIQAZcgd8EsymWxnV0UPO1vv9WR5ggHTMXGMp
QeptFCOZKml4o0D7/qQLwHnYLPF4X74gTt2V1AluW5DOTJDaS7RkPppvtaijfVUU2wgi18lYZxVQ
ZClX6GUr8VNEZ2KdTUjGrdq4FS18dGfGr1VhxYOCy7FpGjGTTGq2bfLq3owsc91TTLp1hA0Qsng+
KwTMEMEyMqJk8kUdMzNsXIUWPY6MsmQ046NjsW8VjmuV+ZXLJDqkwdgw98PLkzhTfDXsLsFOVAXr
70+ZsJZ+W9FwMhtSPbu0ZHy2fN/3v46GPu+SmOP696dO03PC7p1TG8jzXRMMd3E0QM2bnTS5BNWF
M73wx8AM1wp5xl4Vas26icv+0qbDa6/E9X5AH3WpA6e7qAjIoQRxDGyHhogPvq4UJREKxDXubQJP
+0Z9IITcjxACsqfGpafpd5FSoglr09rP+3GrR4ztCKKhURXkmOQE7eMUD1EX1S/QITaGgemrH1v2
ZCWa7pzgTc1Kv9TVed85LJ1yiWmnx6cXF/26EidpUR79F1PnseM4sqXhJyJAz+BWLuUyld5tAmkq
GfRk0AX59POpMQPM4iaqbxWq1RIVcc5vo+Jo9dGZpiiKwNzKWuXeU1bCIdsKrVKzSOLh3OehwHUX
BcHJ+mokCUF8WTuhqpfcS9oNoDxLZDvk7MRgrzqunTPr/5pCWabmTyCJ+PLfD021gmgSWnMYvOjW
qMZDPwOHwk9nl9ohd4UNWzYZarE0Li+6aB/mzAc7EmAZY2/fSq/pb3w7qHbtElI36qybSeEZ72AY
5CSWQ41zzE5785RMqX7p84vTuQ9dTyvRDB7JCM2wq/PXwNYEwaN3ErKl97h0j6WbUjLJ4b4Owqll
2VvOdtddS9FkdOtwANAt6Ky7cgpP3ZydC0cQI2jkXlcZ9rokO7Zii2wh26S+f2mkaHjv1J8w+TPD
y+AiPOsZaLY108u9cqfbxdtDYu+EI1/50n8lVG/upx7mU4sSiNfVawsIsqYFbs7NAbjwBUlCuQ4p
YIqK/NcZGMqspykbHoPQvhPS5bklRoIHi3UJdGRqbno93DALZmGHx9kqt6MuBQ70OCFs/6wnYnCC
rHtmvb5LW5CdyHkNpz7d9aF5DZ35q3Oy4Ia/NF+V12a6Mq6+taUm3ufm4kZz9FN24oFLcmIOw/aa
JJD7hq9nX0B1W2XP/2wqiRpv61viDpAZK6xsf1CY+O9Z7Ylt0FvpfshctR7oBD9OpKOnnf8o3PGD
ZiFYfv62dRfaW6bZd08hSoxGvNp9XvLJA5828xAhl0u9VcWxHucYvYbBsjbjYv+US/ejqX3YDnYP
UJ5htieHh1D4rF1fS99GamS3yk3O8TJ+26Wvqa9eZkQoPhr9qdj5+krHeI+iXN6tIcs2S4a30h52
CCE+ihpdYxuSC+Q44cXva2tbm+J3duGappgXYHIMxdp9jwv0cuNEKkqaXknN2P1huM5XSfnlVFgU
qym7jKkPyxwh3kRaQgvsOhLdB1mNZSM/wgYr40xXwaRmsks50+KJKl4fAJRWHMBYl9m3KyVwNoiW
Dg5K+rvGa3h/Rk7CIVxxGWNLN/dARC2Gb/lAkGu/chUKg+USWFSZjNly9T/+Lg5fRukuXF1+vmJs
JImkj95Aova5OowaXG+0jbnNSn/r5fkFReJzVXc7s6j4UOTqr0n8XZVlP07s01pb0prBHVsENQH9
aP4VRwkBDt7KeVt6x+Pg6n/6pHxIZftEBXFIhWV6yK/gb1NS+5AVAvufQ+Np5eLGn33xEM9YjtKM
Zd1ripr615hIF8t7z40vV9r+scF4N14YPOkZfkhBNPVi2+jyrS7bt9yW72SqjZK/rLZT/J9YJkNh
Ppz8aj0FBBtHX3BToR6i7ny0HghUmPSP52PNjserLrNYkpMhCMDR1tklBieq8XDKWr/LjBseNsqe
0c9cX8DSiFc20DLMuawajFRji1WxqO88pAoG3BVyinUaBDis+nUfpI8DUzRwW3Cj4vIxrrHXAw3d
B3TU7KPe2pkWnlbkL+Hoah6lFHOW96e9/q5VxQNfQ7zCmtE0xzTNTLkptIETytND0lh3GQDEMR5v
ei96CK8SvZYCJ5mXgAaMHYVX3kbs3VV6lTipj7jL1Ua06aUytGjLJP4y/RNiSrVRsRIbj8t67CpN
OTLT6Aj9papiKxxoCK97aUtO9SIhcjaJCFNJr9kDQ/BrD9P9BOSHvsF9Fejb2CCr/ezHkrO+4Nnu
XDYfQtbH5NYn9H3VdcG8NgxtS6T3pUq+4PFdStiRfjCSTtm/q4ZmgLoiQNTKVjYQeiyLXVNFW4oW
4Pbf01Luw44+Yv2qIM638RJjYc2nmjE22BRlDGlrJgI3nP4lA6Pop9NckClQybhCGeL+o9I9AW5j
w8V+01szbULJsktsOkzDZe3P1VOZ4eXNg4ZNjg7h0PJ//KT31jB0HGMPqA+stajb9BSq9NTD/a+o
0SbOH02EckBDnYIYBd/oZDOMNI22lLQg3VtbCAC2HfcdLAYxRMLW28hrqdpp5mw7MR+uUpB6u0zk
qS4GpFgq/wwCECD0W2GDRgs+9csOOJrCwTy7ebfpxZRRuKwnb1OFY7txqJ7O+isSXgYnGm/drbG4
NArh5ifFmXBjaie4kTq7pZxs4jQQnDh5lOw9h0yVoHWO1ACuFmWJA2QPZRn1/NXbwch8tGfqR4lN
MkLfKiICnESffYqkOZvZ6BPXREc9hxEeWNBr24GPK/6klQ/nelo114U+lNXJbmN5rIaZYItM3RQ1
wmka6o5JQHKIF4D91/GjYy/yGNTXvioUj/naMRgWqyG7VBMF5zm3AMlr/Oq/H90s5HFwUxtuzTEb
11YkVqGGto7N9QdjpXWcApDzpO9aoj+a5PTfb9igugjayRGgbybzOJmK8coDunDrcYkBUvzzIrcj
i5oGkUV62GjDh6qIyeG3g34Dj+4dbcvKjhJlltfKI6Kr//0hFqglTXQpwoUB0p5jaVvpvtinIqVA
OnW87rhYQ3cUQut9d+2+uypk/OsPYPn//ZXVeeWBNql1jL+iLNt202gyPOYrYzRdf/z3qyygA1r6
5cxV6H5nbREe4TsCyKz8G13vHrcHpjVk80PqqlN3/fHfr6aOKhoJXWQUNVluUqenOPStG6uZD9Lq
kmPi3y96wqhvIHrGxqWULX5XUyLalZ8s/KyoXtq1bf42ujjXia+EF/3vt6dRuKfAK7zT4otq7w7h
OXNa5//9qMPFOqX+iSyjdLVwKO3ipjeUJ15/ONb//er6j6k+h3xIR/ZgULX//oTgZDs1xsU7WpO4
cP1TeR2IoxpP//0WGpj//zf89/9Ra+Ru474nxTBFWibDxVwGzQQ0Wpk8clg3WyXJxHDaHt4r1sN9
XeqWdsgeqUbrI6ezO+/b6xbeszx/GKB+Qda41S0PN3tH/lKhrHczBSiCli58bESNLKwJ59uJlCC7
0dleRKY6THbiILmcgi0XhvU4Mkyvm8oqPqB8Xv0l5EW6jX8e4BCt5j00Hir7JkLtdaVM//vxH4MK
Ja+OkP65YO4fddPvS5lfjQ/QSKgQFrNihehvhUXuzKBnCt66/vjf72aaxJGwCA+z6bBu/PcnZJHb
OAs7Bbs1uQch2k8rpIcCFXswqIri9krRVNJjsG8wOA6LfRSufhcusoEoLpFLwKHfKpfWM6AoxvxQ
oEkg/WrIm2/l1+RDcUSi2U1JJqiyeyNljRMl2HWdR7C3cF6I5UO7hwLCyu2CshSECU3IsEIDABIp
rBWHZGpe2/aEHn1bI58hKf5EQjgKJbxspNGRW+BwppMMU+BWWmpnAa032yjtAgr6HJK8onvwII/R
IZE1DZNBzyrQJHfSSfdN6P0lw8ggORDHkbXJlwAeDaT14GV5si5mJjz4o0NexLcui2nWZoagVeqB
lsC8uwR/BJWQJ1DEmwE0Em12sheK4G+0LVxfNGmFuD8c1C0EWRWUMIEDSwKF4pgQuwKPv+0uPzSS
Whu/c0fko/0tM9W89hNAdq1ITAvCxd+NDSdz6XbAys2ncbxrHA5cgfH/FjkeENm8ZEOJfzgmPIbb
65Fyp4tdOifaJnSGmrD2YugYGZ+5Yx4tyVdLvoDYfOfIIpu++qxqUmlqgmM3mVNfT2r3z6+d3ZwZ
wiRIAtIVjq6ie1DJdOhb8rzCAU2zNpfSkQWf3kRukLu2zXpyEkVDXPZbleQEXTXVsieBwRj7IqhC
EBWuWUIIfcYMGrrtMvv1lSZpSLfjU9Q+S7e8mNk7+o6cNjWGELabhLePi3cQH9f/AF5BQMgK71We
uJcy4zme5v1YoIJc5EABFlCzyDHwehceD/7L/fy5jO1LZ0+PuuL2HaMCLsrDm4yMbaXd9q02i0fW
EUEbTp6SVIKf9eruYHJtNBJOQtfAzXomc2j6kzL+lrDGy1ymH6jWvCg5L4oktCpe/tGRQLBMiUXK
czym9hp37BL1BPaGlFjQ+VZz5tmds6ziDLPvKO59KD3O5AFSu734TX0XdtEmr9S89ioo47oTt7y4
G3cK78xw52sn2jeJ+20J/cyddougOa7gm6rhwOhdbT3bvVVt9q8ZlhfNjLJJm+kuc3Ce20u8bkmK
YII+tI5+KFIQvkK1d2VEKKoqxb5tYCdx8IxBe/BDi45JJ3lO/J9uaVqaQTRSN/mv0fZ37fRmFfvz
I3BmtZoFQ0tRk50eeke264IVYxguvtNeuqo/FzjCWBfEra5Z6aZpXUXkQIWCWRbSKVrVDtH/PLt3
nkL+wfjZsvyEyYxgR6m1OzovC1luTU39SeQgDgWU83v0pGWL4hKTVzeNztqeskcQRTpJvI3052k1
GUoFSNkKmP4sQUXk4GxVTPYPjgEWy3BrNSnJrQUFYC3QA7AU2/N0TJLU+lXLT+6UHwVALYImIjcW
71dAK5oUmcrk1gcbvCzJ+KSTPNS75i3Pg91I0d1qIFyTIHzsMvYtVg7ojkWHK3SjBJKEOcp/d3mf
Vb315uIld9SFblOx8xyE9G6TP6PXK7bW7Ef7FBBsSJLnJuiv6kqS6DkN1l1mm52oohjlV7LPZ8e5
pF1Wb7yxPXJHF8/DABHLDA71Un+ldUfp8N43abLJh+S5rwwgUEeEDpqXbNVJaECHjJUGd+Lk1c9M
opqS1e67D9wPJ0gvdXvLEVbsvYnlKslwrY0XX4fn3DjglZAuRbWMq3p2PtOSBMB+fKXz7AOudDWO
PXAvEWYZ1zkSczCfbnqcmuzSJ0TvB78cON1OZ8DkGC/e6O9wOEHoDMVbMXF1RlVcbfo2g3ny+aYM
9atiOaGP1dm2HFBLmvoHyLhPPQvs9aY86g5a4m1yAffKkERCZuPfWYZrnDE1oV/VHUs9/rqrQqUE
QZvNE6DNZrBxSKjmG1E5Pkg/fKPh/mxf439ExUItuLpL/9S5w0NiSCLrpTwvS/4hnX955SlInzni
bI5vUuL5l/KqVYsOoJTspxXxqpEWzJqQ/y0g9GARHGiOVDKyDGfBvRuOFatVchsRE3qFN6oVZpBH
EQV/2CkIS5qMIVwmbe7wFUBvmQ79yvCIEPVfZ1xnNxSkJoXz43j9UNU4fY1dgOHcEDHKQstY1XN6
ZlzADhAuqLh/21RPsSSbIAjebW+wScuPHiKru29r3Lp0ZBBf4tLS4deflo25UFWkNyuvDFAFpS8a
3I47GX/vHeKPc1Bn3cZtOIoJjFuQXWYmuIwlGCiM6ixdRO+xcwpStSBZXZK1HHwicYom3BZhJOnN
lTXXn0BU3Qz2ihu22iaj2rch9aJokqpifKvnAuLTtG8zrY+Lw3DG1lnZjO917W9gOXk9nkeaGogR
WzPNJ0U3H5IKSEIG0TtHDn9Gro1If5T0UJ3AmrRT9TzwJOBl7BmY5z90bEz0tSAAqx8zXqdBc42p
sFwlQn3FioHbqgjbAz10hXzKZc/gm6X3yE4ich5caxNW3Dp2Z25zMroC5D8kqHR2/2dn/dsy1/u5
xvRaNIyQTtwxtp4p5NyHA47LuaveMvgGt8o+2xChh9W8ur69LzWKo6Ie38Kyoik6hG0H7mCURmUS
HhPBf7hm37VBT6asIVMrMnQHY0Ptx51fnxtr2IhqMkSLaHy60r5zR3GTiUg9k9LtJXaLkyC/S8p7
6XIrFKqpb333PWwpRTXlcons8TegkYnXB3HsEpzVVajgLU3Trm71OvTmfrMMbOCpA15tdY8TxNye
ccnwbfN6om49SQJUJpKJfpHvuAOzYZVLYcNv0nG5Hs/2xU75kiahRVgmraJ2UFzwadygPyMUqRhW
jYWWOxwSvXM5WfOC88MK2FDzsRYH0HsY5WVE7tx8VqI82JGfruMkyA+SUXVVIwvlmaO6GAbxJrG1
fZ5aXpcGtJkJVNH9tXbYCrf9TMjdkP8bQhpDGl+9LI3d7wersFHaWX9hdJlnUozLReMdu2bzIdxD
A8iQOHmKHT6F0uvaXZ8HbyW68VbVOMuyhrAHTVRgA+bRhyBKIxlA88T10tvjKaUqdG0FzbcFI7LV
IzJTIlhOMmTLV8ZwnNYZlTMm1Ddz8wkJeAqoFcYh7K69DM3/XDBORdPBQisJqycb+9EK7Z2T5Jes
rhGVjt4lrj29SfA4O1X2s1zfCzegH3NWVOu8dS0FF8FA4zGQYLVAObrTmxs6UAPucO7iPmWOq5Ds
Wvp+roetSnjfs6D59VhN18DHj4Fyj10MUTrD3KwwleQ7Mmlfxk69cUxat60STyMhhnlQ/FUyctf9
0bLigETI/IMt6y3H2i5q8Y2i/GJnRGZZoaHVTJfP7eL/zc2S4Tk1l84lrdQuu7NO55IFum1Qe0e4
ndWE2Ci5jAHZYMiID1yupEnGTXRbDAaUOl5PWNHB74kZSNLu19UA2FM/jsD9y5PG2hUuuWCTY5xP
k2dkfYQhLeN5GG57r0csnZHEpV3/vLT0FdFQhnuQ4rPgCkYJwrSgMMkVG/4iZfGkKo6FyGemdOxx
45r6UleRu+lDng0EFqsIEWMfkSNm+a3DZLPseNOwQs7qiYubOjeFRad+HpMZsW1U3SVe9DRUYG99
1Xw1onmEXkF63kwP4M7I+uPgPSD2LF+aAvY/IcaRMHFQP7mcJnDOtJAEZGrBHkCByXZGPw+rGKNN
1uG+i52EdYhPpJkmcMu+AVoszdaZqAWLRUmBVVdx2rjzjV9if0DYv8k0Zh+nngiGzEnhnTMbZUUh
WemcJ4dBDUPN5ywXyrB6kCDG+x4XGsjYjG+NNCuIu09GGJYClxugpnaaYqHm3MTROU7aOz3WCONk
8Vk1yC0745zr6LC4yc72p3RtVyZeVa54GWVoUwzOdFeQ2RiRMHaFSfH1UDCUetFB4uIKuU2sdpgA
r4L0DFfxpiYmRh227qEJhp2ypxPq3uIO/eE6nccrHIjXPY7Ngt9uIf5wENGNyxoIwPZbW+kqc4l1
HQMUyEOLDBJ74jrNIaVGerU25dBhX7dsdQwjPlPEmQA7wUuFYaSZsMYn/3oxtGsGCorMcOWbNiZt
tH6g/rkmJKB4tnXarxR2OSJQ2X5d3FDrzu5uXAdJmUtHm29n0yaa08uogpOXzNVuGsiGxzRwW/Fd
w4fEv5Ly113nsJcswXJMEy/5juAHhti066AW20WE07rzvXvRmxydyfi91IAgRQQyXVtklyKE6dZo
20DTURgFsltnLvdgLAXAxGJ/w/K2uyKFWZrtCVG/fZNb6jfjCMXOujy5cRqzcl/10UheuT5nsr/L
uOBfvomdOkWCUN6PJnaPqvYM5T2kKUYmu+HRu5WV9dd3IW20KIwsg8qFDiEyQWBLU4fnJJva8yKG
75YqOsau1nCZWSTkWfAeliIj16KuO7KgGzseLS9sc9jVlLIgLu0+UM+BaeQq867TD+GgU9N9s+iV
u7BWOcsHGB6StBWKVcyYSYO2Wib7Pg8/exiss1Iodpn8kdRFmAUXvyRTofD/Ktu/j/Ty3fgpDpq5
TtcLujgfRGqdJASbdbH9jC0w2yZtMTzN6fQ6Rm1KZArax0YVxDCCYwI/wZQuJSRXCBw8oXYJSAkD
tQR9mONTRW0k3z332aCIXNXSTREakaBflslmtHlNsTM84irAHx0lr1KGFfXk/kdREclNaMm0qUh3
1NJw3MxXg5+2P8JJF7ts6R+IetpbBjzFyukCnwHtleN+Uin1IQDF0AvsZO/9FFZNGszY38yBS7Cv
XCmiNna1qb5yuqYqOA8f3xJSJzoCJO6Xf/x+uPNj9g07j9ybvCetAUcPphcJiNwkep/imcEoZRNm
lsWnoSArNp69O8/0L7mSyQ96oMM4t2S1k4SbzeCkbQjvl+RkeaGewxXWfTcFQRztFLNAYIk5CZFh
qKqaYdfHFuMPoicccHSzDSU8mhcS0udns7owIWKEzYjoNs86yrxT0RB5MgZ04A5S34SDvNpiuNBj
U/sn2YfP6YQgq7D6h1aRYzUsNQi8VeFm3vJ6D3g29EMm1JqEfWJCM4T7ub+Uu7SiHWtUbFVjo1FR
9XW+NfjuwVNIP3MR4/dWXN8E7bcL4J57dMTXKbF05cTd60SnUFv1TtdIKate/LUBFSJxv3ws0Qcr
HM7jBO1mng/HuoLmtFqd7ii30pvKRwWCweEdMBYPYQztz6i1G0BJtiJkBJ3IktmKyLcoSOG1kphS
IEG8TUs/3ZSkiXvSefBQkxHvMA7E+HxTCesRaQHG6EGo9YVLXDcPt4enCJXAnK6apT0WRACsYD9p
wFPdEXEmSS0hf+OEuMiNqUFRLatfjetqI7mAKGSRq8VOO/ZkWxF5Q5YFj8prmjOZzQs0PVsPSy59
qKBNe9obDWZUUomh+/Zhgpoy8NmfqO5FOuup3QCuijjkp4j6fpNSzLhSCzqS0sWl5I2g7pl2K1KD
8WAuwNzDtLy7ffDo2gUsXFXcSb+9yYDq1sWY0D0/hN1BxdkpiDn42xqnnDeYhrhse+9bPoNnCFOu
QsscaWE/4fFXZ5G0+2UQ7l5WijKMIAF1tTTlx76LACyuZ3iO4nsOVH7y0TqjWGQiEMltl2A/EKOp
d4Cs4qibm9kZzpkPb5nkLZYlC9RQBiEli61e2foap9dwOlb98kyaYLF1R1boPKrfywnXfpdVlxqF
usZDvPcFQUxDHt2zN1dEXj8LHUQPQZsfrQC6PjVIDE313luA5VPORg3vWCBKb+xtRvxNlnXhjW2s
40Kk0I54gLXduxhvwvRcxUi6hgGO0yZV2V8GtlMeg3W0YGiZjczXfMg/bTa/hiPxKEPCZ0hte+hf
s+KS+aGwiWvJm3HYhpZUh7AgqlRIQtIjYZELO37gi9+VzsFzgummHR910Yw4BCAZJTMeE1haQd6W
Ab5i75uX+OG1TDw+PiR7fEDZ8CnG5KMKCIAuwz1brmeB1LZ6+JM1ix/HH0Kj1B/XYb4tEit8kjrv
n+2A8SgO6/AmtMRJVM1tWrv+ZtD2p14kGHI1KsKGOVxMID90Y/N5OMmnc82bMAFJA1GzUICSckUO
ZDDxxWQoFvLgkpV1GMfX0AwMcwKxX+3dOEHHaN0Rz++MPiCsKg99D8jNHswy3uJFbHgSx/EqsiPw
u0SyttJpvUPYDrzWgqVWiYMnNUa8QOxoKQjZq/B5KMnK4XqTt/NK+aa47fkorHobtv2j08I5lFdP
OVJ8bqjnOEaSia/JbEGgi10a7HwQW9C86NV4et+afOaxrOwtRZ97Rk9DwDZoRE8+QpugK1qwrayb
PngbvAqPd05UelTRSBkgrB+TLt0KWTC1J96rVZrsTP18LJ19LO3qbKoWPXXxPvlLc+4iukiwCK8y
n1Pb9snm9OP3MSQwqsmx1E52ljPT9csaNRpKuLY8dAXNTLapb01znBsm5LEjVD7W9DRMbU3UH5c7
kDFBEEX6jYgvx6+yLIepDZ8DPb6JsnjXZUdQbgX6aOhO2USY6R0ydfnGNsfsCvClQRBsMKNQGNBM
FQ2Qw8mg394LSNuTU4tPqpBZvSGgtz4Hc0X8vXQiIk2QrYLUMwE1aCBt2b1mgzhU8Z5HRd+BcpPx
0e3r0j3hrkuQt7VPIQPLHr5Fg4jW7gma59oGgJm7QdtJelqvDrPIvjrJoIpFEVVtwDQbA1cs3XpI
5v1UTe9J6f6VNT2cRUFzaBeIdjXb4CG9HY0rEdv5wR+yERJieBsKx9qPDQCxym3CjBtqFMJqO+ZR
QJIEQ2OZ2WRF1PGIlW7Onow135danmcMFc/R5H7ZiiT+wEd7GBCMexONONeuvh3c8aO9/HldAhaB
YQ7kp3lwXML83XW2EDUS4ZRW8Y+lEFu4DsduUM338cyIOwT6M0POf0YX44/RxUx2eErNQczEyWGQ
7sMyf0a6kz/Cyds3bqTuc5USK1FKpC32XCBe5oRmGLj1zKy2rPdy1zCiS9vl25UhyMF1JAcy2AMz
ZLcqmL5Dj+COaKjtw2gHCMdQGCuXgcuvW5z2TuhvZusxZ04CK+epMj5dwiQA/hJ68atjZKftzH1t
JMEUHklVhMOc4074N0trlSuSwphV/ebWlDlB86nOEBRkZJVRcovG7yzuS7OU59ZiYSKX1r6h+O0r
pW3STlyJ7qMNdhiDFhDfhA54lboHjlIZHeY+7IhOAAsxfTig2pc37JYiWq4mA00cvENygdbua1iA
UEkI1lXfDl+JjYsibYKd6r+TFg+6Ud0h9PWzVRHo56r0K6msQzSQoz956fNi3OfS/0cl59EfzU9B
D9quYaBiRgVQ1xb6kzxOsfasNdWbAFpDxSUhT+USHlXpYw+uvzMZvXS1e9Du/Fy34sGQaztsNHgG
AtKyvki2YEwLd87gcKoHstjMrPY8cjX2vnjt1xh3TGHeh6y+6wukA3ZCP3bWuD4sFuHqZdg9ULu4
nTrQdkTDnwDFBPWR3m7RXs70s81ZJfbNwNg9xvPJOP5TkvLmhkN0UhOlnrbE2zCVPh/Fh238a3Us
NG1MygEgGqwC3cTYupnAG7CfiTJd2fGeOnkHFS+cv6Qv5QpzPfGl7vBYyken5GpCKN0h6e4YU+IO
hvCarbfkB5QtcGYz4FCZZPmdb4A0QYR7P6BgBH/lavA5mCtCVVbet+yQOqU52JlM82/lkb1VFxxM
fLStqR7IEcaRaJN/zlFmcS1SQzFG/XmpNbJmRdAq34GfxbGeE6+qjtcXnafZg5ytCckqqSxNxNIW
pBWGKUJRI29BWRFcLN/h+FD9eRrHF/7YuKJmsvX7ZscbX29jnuxA7JwlIgKtCn6KkMLkhWYKBzPf
6mrwLnpKAbwgnnb1UphVl8IIdSK5Q/v71+nkzLjJ3lIuvznzLaW22JDijMIrp28fM17czjLuMc8n
7rQehDKwO3CxnFCiomBA9uLXshD2ke69z6sWk0+QmG2yBRN7/vLrApFFRQ1IITviJ4Pow4sbDIpi
eiCVMV3j1VW7QmfUPJHTopkqERhNxQEcI1nnFvsDMko0gzr5rc1ILp1eqPHpH2OUD0PB+SLKodxw
so3rgaIQ4RQJ3xQo3Icui95yVkIC2Aimg9VFw0MvkKN2jAUiUT9R556MqL9nd9Ar0/h8NXmbSjL1
cAz9c5HwoS3SW6tgWxZsTrwpT7BChCJQv4A7KYD0p+Sgxk+sVPRvAuU1vLNTZmbmYfMv7REPOux+
AQPsbp5ClD49hdY9XUhLQo9NRVGGy/YrZEm72ZLQmNHxeutsuUeTdXQCsya2CCNF48IipwotsYeK
PQT/yCmHD3lgfBfGTwHXkIKwRMtKBOVXqd91UH6aUT3UHij4GJFyHjfZ91AE11Q+KJVZUs44WUmH
n4J0Ua94l4mG8q9Sn57Tp3z0UXSTkbWvnHhPVAQ1FaRLktdSIbj1PkQjEGZw/yee+JfLof5Mw+gr
C8i6iitZnka53GlBuEvepvuu8d4LJW910fE9r4iyKQD6PNd6RsD3OnavFLRTKBRVApORRsQfo3GN
XzLjBHuDq+ImzIfbpR1+uyT/XGaX8BXlQFHanyGsJqFW5BlanCXM87SIwYfT8PhG/AMcAgyMLPOY
P0saTBOcEKv3SH6oGaD11eB2IcHopFsaazoK1CfHOeY4bBNOCsSzFVSjE8cEUdOIVLtP7WK+lFue
M83XkTbxVeiNVIhNuX/M8jfCaI793L43Fj6YfkRF6E+okdRjRihQ2UOcRlF+XzdVh75hvs87CiS8
UPqrsUxZ8ft+77a5Qa/fbH1uQ2QYAUL3gQkzrv5kK+vD0kavHSMaZ9fN7KnoGAHnZmn+049XGoGJ
bmtH5cdobBy+Z7dR+WVpujuY/Y+l6e9M5clNngQ0sCDeipTX45jHfd2GKDpBLrF5+Ttn9ldezmzl
NR9VkV0fPeBnAWwBtPyGTvuJl3UQnb5P4auKsUSghr6Z7J9uM9bhLd+kb5t8ChSudKPk7JJ+7xwL
tXzIkW+lF2Y+OQWKChDV4D8cUzwohvDP9wXeKuHTWHkiVbuumd+DsHi+anWXOLg1opvXYVp8T/hu
1n5Jr4L753iZJHOTGqHWE+eQQ7kTodpXUYaJF70ZZNlf6HKyFRXU5zXfY0iqh2lB1kB6VX0Izc4V
xXhSJSg9Wt0bG8QW+YX/2imiHjo7fqVWVF4K89JEJc8yu5Rb5lfij3aATtz4Po8sZ/5uwN4KstXd
CUvyV+lqp9rBWvvME5ux9V4HOSDu7D0GlxY1n1nSM19C3mR65Cc0i0kyGCSTwBuBuqU1tr37H9rO
ZLeVZMuyv5LIcfkrNzNvgcwcsCdFUiKp9k4ckq7kfd/719dyRSBfRA4qswaFAC4gkVKIpLvZsXP2
XjuGo4E01F4GAodsbgh6qmHtLArke8vEKImssnHFW15TIaSYblPgveNRiTeVm5ygCN8sLaGM1JsD
5i6yL/rhWxcFc2pwYes4UPuwTzdu03OyL7yI4QBlwKBj9zAsZDvAy1wZ7ZPIg0fq21sRBC+dgLoy
YsGb14WanXVA9ZG8Ii6w6U6X1MNBwdLl0Ge3ytpYujPVIaXDvBhtUDCNtI/xHL2a0s20XJQZylrX
mdmtnKgXrN9IWTkcze8ZzVeXLCzfWo4ErvVZmzOTD5ZFZEhS1uWNq+9JJiSn9ahUrLHS77gb4B/Z
70bTEhCTtem6vm/aioLZT+jcqbcRbtlSOvs8dvurVbvnTCMKz/8xPTfht0ynb2tKp0NesYF7Uu5M
2d1y1i0vHGaBKMXJ2FkWGWNzZ8FGq2c6sHS6HLmviJfzSx30xmGLiT46rTU2gzuuNI28rVyO9drP
p4eJHsyqd7c+lR+0GU4ybZ4cnL4K13BxHA0gS+GdewdRdU7f2kcjRo/UcZeD0p6M3EZvZhVMV4kF
BUSxKDzU0lyNbCdCnjMTtUzsFABipbXPmA74aMUUboE1YH5GIGN5bwrtlz0yvppKTqP48fSlAEbJ
R4Z4KipxcKPxUXeBPmPeXLZqlLqLjobsouQYCoGGxA40BLUzZijMAnKajABRmhzwyI6k+mHKrNEn
d4iP2wz0lwz8tcogLOWoaDcaylmRUTd0UUGoC4yN+xAAkQNbSZtpk7BB+lXioyuvwCOcZe066IkN
dAo5Co++bZxVMXdjK0RMuSE/xwIYX+oczRG9VulR6PxULsm9aDketfChIJYgTjKZgNZtM60ztKi7
EJEmjgWNeWJcn2UZPBKGqe0jXLctR9qOUnMQYoMYItgPUQF4RcFUUQOKyqp4ZVtg3QZBrEfnWCjG
Aob7XOTts9t21SqHL4SB+5jksJq8KHwaCsi7iOZ3Il8bZX0f5mAxAmTtQSGfDcc50r9IWYJOmaLU
9zt91wbMmrQ25mp2Qfr2GM8YCG1kp63jWbgcaiZLba1vBol+wOIoknrqlbwVa1Vk6jpEJmgcKY9a
0b61Zvfp+SjsYJUcYy94ypPYBNbRP+cRLZXY5M5E6UDmRXuZasTbRjtznnE5tGlMoBSzUS7V55xC
ZY0h41kL4qOPx3MZJ/lrNBsrhTywVl2kxkRqlOJUW3W2sdL0VvvOCrdC1KXbtMq2GtzEhT90R4dJ
Nm2Q4DPTxnvhjfVuwjrTdfY15+C6Fo1zl1npfZz3HzU29LbxaDVIe+3GNYHUBe1fLhDSmazm6Eys
HMiB77V3GB7cMgqRj26IU5y+z1a/uO8uAhC2yhvaR6pgeBlNW6uxwh1dhHNg6kRPtKvMowNtWelJ
Dv2eMT7PCc3h6BKG1tbVQcmdYebffQk1iZsJGo8lLwkSlfmoQvISc1tGXN3WoSu3qKbm7GUVPKDw
xdDLfdQ3Zx38W6l95fYAYMWYHD7KXQ/GS6JwpOojk7IRw5M1EoxYYcyEoqMKXhFqloA5nVfTnRvL
chk6/hf+LYPQ3PKSa/JhHmhZKfV4gi6Zig4mTY+qYYJ1sk41Yo062JmG0V2mKJ8WhbgUrtUsTIzM
beU+uhxgQChajyOR2uiUIHcisruIvHkbU42BaEEHpRu98C1FObzUAWCiuLbkc1FqFJPkWEWTywB+
ase1n2Vr3GcPYR3jBVN5/auOM2YXwTBzD6fD2DmEBCIOkFnObDmOGLMK58MJnXLfjsK9dHqNTUzG
b3XVeDTjY/TI81PNUl8JiRsola1/1OmtLHBoB+uihiMeEN59M6rh3LU0cxD27TpAaXc6pvybG/qH
bBiNV89pn/TBvI0yvMKgr3d+Q9poMvgFxAi1CzrTeSyRQR3DlPhJSzWHvihaNFZQk0Ytzs6isfSr
HYU3ntm/2S3MNq8p5DKtzQozcpG9OeIjwhH5IvGcHiyc6qtezCVYxmE8FFVzh1Jqm6SBdaXF+dD2
KnsrRg3NFfiSLYO9/I1DysoyvPpcuuFrGcjgguIaobdrP0m6V+wokkLJJveuZxIEtCV9C0ci2tl3
ijs7d+MXnRbHOP9fRRsaO5lz/A/K4qgq071Khk3MDvEMi5HmpIIzRBvy3WdgLutWUg6Y7FWpMz0F
g+0uA52oPBtNGA7M4IndJ9zpY1as/vhyasyDoyOh+vkyqXL3FCv3rWG4cSAcIV1GdiUeJsM+JLFT
YTjVYJmzNhhOjjUFgOcWbEez0uuXMFIwsAKcOi63UeHH9pObmNGtCJlJVGV2GsPpux5hxBNdmWmz
bjqmydYL6n3ledB1Y4zx83xPwZTg7FjNtoBoBahusGtF9Kj+Zm6bMstWmo80I6eaABsnFroWHAyt
HSFGzpWvl7ylFBIAUJZ1V2XXTOxkUDn3fvWGQdKb2+e3CZ63nwQJ2DwU4j0NxFxvkafZn6WR48yx
cEKW4xpRMwqHFP1v74rPAaG1dGmhueOBHtKTbNDHtlbyZYnhlzbEZy/o6Daj9ATzwElBdEzB+00D
7XRRyoC8W2m86+WIao/ICSNWF5laL0GZd9sYbxIkKWxLNqFWXaJ/NNZ0dCLtwe+0T00bwk0mabOo
9kUPpu/cNp77GD2Q6MoXT88h/Re7dtSfxBh3y9hSrwqR6HJA5NlohsEkbQCQhgzcbWnqFF3lLYCD
7Avp/m418PAY+frSCGceAEnARvyuCXqEVMZBaBFCOMTlWpblHsHaa90On5nrbSikF8IkpMZxrGot
ECvTAYASrw8kfCtxaE2DUWvngMaJYGsgQ25JEw41zJONtp2a7Ler27A2DW/juWj/cyQYkr/Xk86x
asLPgpmbRnKbZIrInpXt6QrCbyN7MFTWJWEoS5Ap6mg1hPTMAeaEtCzQpwoQU6kxbYBkXwjqHpaT
9zm5FscL3DBJcOkoZeOpskkg7CH2wqnyy3sV/BIOnW3dYRg0UGAv7N7a5RQ20qI21uL0l+ETxMgc
hIDOpFvZKX7SXIEZbOnMI4PW9gYxwpl2KuaW+KyyIEdI78mDxf2wm/pJLfyk1DkL+A4WfFyuBhzl
ZnhnotWuO+EetJ1ErQz/i9Zmnq1443lvx36f1tUxA1wY4dwBv0FyUSKWigKo9R4YjFxd+rV9ATG/
8pgX5B5ZyFFwmWJAcpP2pdcde0eyqtv803cssHqI+Zt4L8eGcmyWixMooMzq0rtUlFi57ssA6x6n
lZsrtV94mXcD6N6eVkqP6sZ1eA1C6Ru39i/5GD2WaX1v0MOAMPQYBuIU4rFeeIJYRi81HudP1lBo
cJWZPHY6klI9A1elI2SP0DbABl/WJisdDaLb4Mg9/bOXzrXO5GYhbMneEoRQyzTUr2FQ7i0Co1zT
PRtmBn4nejQgDcvSvqU1SPLaekecfvMIgSjZjWjm6huQUaQ8qPrNccYzmCpMoxrReURsTpCM2QvF
HeTFJWvCMnKmbA1SaVooU1+DAnqBFuBMvB55xgiLwlZOBdwwyavz0boIS99HGbZvVTy3GP4MrU+J
cgGJxie4cGIiLWtbvOt2SCPVMvfSidYcd9Y9bsJF7D3q9S2J86+0a0c0RopBTXKvB4r7To4nN7EW
vuk+qYiw7K7GcUhd41CuLR3TcjfO2BYgHrme2/pCrf+d1hJgmyA9staY0UszOtd9fMfVD7xU/zK7
YJ5dDPvQvm9t/AM+TQINe32QknYKdJGlhXBJG1n/JIOzX8u1ISEiIXBaDgAZsaWQyPAQwIDhcB8e
IpOQ6QY+T+1nSFrUPg06xc6Zb4VsPmMIQSir6EFF3HxlRiO0HXZ54NrX1Alfq4Gt3eIWWgCrGjkQ
FUwXEB1EBIY0ubWzRxfbX579wl9XMxNvj72CRGt1jMAKWV8ofqtF8yQVQrnGnrZDzGfWT3emwPjL
osBYz4Ox60UMjyaP0EyjJEg68xCnORxZAItjZcaKp1ZTrN3Ztg+rQXfBrjm0YQJXQK7ZQwangynG
cGMqZhqUZjhg4/apSIpsFwEx0ZPsKiYBISvr/XWoJ8+Y4+8iTAUfEixqHxOM4tvcYZOWfflV1W0c
Ew26XzO5U+EZJ2R5tu0mvHa2c1/n3T0xAZjWI/HJqTo7dIiwSdgIYbeXgC5x+jz4DP+H0NoWHhaS
wnOXMfqtDlLDyna1O8SZkKyc8DgTSA5FmsjDONqvesiYUctprek6w+I28dP7OkgOej8ky2wMl5lr
xlcV+0csNIy9TWZUOLK2gREeTZfMbi0mJi9PjXIXZpzBYSgUFxvlQ2ilIIEzhGcpvTc6PCgnhR1T
foQT+g3H96hjza1O5DTKwBmiojbYee1TRnDG5FHd5B3+KXgzJxhZh2HQ0rOu6K1PFpY7MXzpXpEh
bzXW0DPwMxqIYplKN8aEKNYZ3m2z43Di2x0DEmTdZTGBEAG+wZEG9lWQmA/g/DY0iD8GNdbbGO3n
qRVIPmLw3lALmYtA01rgYWIgqSZSwvDubDXvXOomuopxNeX4KW32gp5See0Z8CU5p8Jj6hsK6k4y
6xA3syrcbZ7Y97EJaIT9f23kPcu8z8pB22dpSwRpdur6i6y083PZJb+ZAIYbyNV7rYiiU5pkL6li
42t8PDuchJYWZtqV16QfNia1umOFTsuV5O3Gr108NLDVieuGUysjbAqJSXHnDUiVRosJtzMmX2Xo
YtAZIKjhtjvZ3N93Tf2ZCozW5KqwxHocq4H9Lq0PA+EEArn6WyvxxLRO8hTJuL1GSXHM0yB5sFNi
6pGZFdsyQ/OnNP1+qDT9iDOL5Jveuciqby+DhgRslGW+G8YtmS39soH65Kb1b62HHe3b1bfT1elD
Yw8fQFTDB6381VXw7jWm+LP4BqZiu5R6lKwMYw4OwGO1nvhWX6vvMCGS3CrtElUki2/CWBYNxjNr
WL5BW/M9kH6H6eBjgNkx68VYrtjvMnsRdRPeziD48ltXozFb3Q9Rdcsm2z602QyycvOHKWfFT6YJ
ZKeGQk/59P17sTbhDS01rQMswWy6wwaqygLK/+Rd0eSvh2ngjvCql6D4LQXD4EoWV9eG8FPiw8RX
cZ1iyBSZnYsVd8RjyvQk9bpoXdEr1EOc4JJpZ928IGtCGxeginArz5q306cyml7BOiP+Eu1caM4+
J5MyL+73SplymRT+k+pM/1LXK3Rr2HXoY60MzYJmyqC1kS6iWU9IjmJS7fKxzzG4IWpwhr7aZ03a
vyKFXRduHz6xxSfnsTGfoVqt7Bpaa9b5x7TK42tpO8WDhwKsMK2Cli3zQzvQY5KEi2TfNSMXBZS8
689zfZzFDAs44TXJ+efb+vyY8otrVKfT8ecHK6sgpbobSV4lQapTpr3RqhoIx6jEQ5FSHNp0FYiP
ikSjU5cYyUOLjv6OQ+MZzMhbFwUwiYLeWGSO8+lZWg3sBPUHcE+19Eq92ADnfbeTlBX0HOqZRRtd
wBaT9fAy9UzeKsyHguZp7Ep/mw+aWMZmnGxM+iCtJQ+6lSMm6/ytYDE5VFrHCQHi2JjA3c46hj2e
q/8CWAeUqWue+zzRYeNFw2bI7fssufb4vW3NPcehtc5z3WWB9FdGoX+kw6fMH8q2LVa57bucRcp7
x2mtFUsUDGVt7dcNKoponjeNNNFt5JGget3P1LmgLFknkRO/hjXYg54J9YBFlTiDZJexf3lNcPCL
XLzz4zp4ObowrmrvYt2SCK4y7eBDjXNUv6qhA9GU1KhgaDhnYJTavtTR77f2oTMYyjU+KMnQBiU2
NdYVtHz20A6R/qzy3yV6oW0qe7zuefvSBXFxHKJmh24Z1Qkx8UZFaErpl+66yPVjJWlFMMego57G
r10a1XdNKsaLUnbBJ8xyX6CzJfZp2LpjCZtEMkGw7AK0f05wFRwONomP0e/Z153f0qU0dWO8+nkl
3q0kYkTGThl7L02QxcD8Kv9JKOdTZvVLASN/XdU272f6rmKMDIrg39JKV55Zc0QmwWrRRf2rNTKH
dwu5ACwFpmtSp5oos8q9JV2c7g2JXTIx0+pJFQa9f3526XuHPsDyU8oQ/lSKmDjHf7YwBkVZEZlP
PfIaSF3QPUF7blqfFc1ReXvswlcnNL81OSmMfKihmLavYYocbehycAwJqm/DLbIPboc6Mi9Tzzsz
j/q0XBvA6BFoLxSe6jx76DICrgZlPxbuaH+lYjZxpMlDirKMKkR7kNxnG4wsryoPHjsqNNSTJIPm
jNLWjWLWJCxxQMN1FwrrY0BvtiAThvNKFz3CInmNCoYkMb71BdMjf53obFaiqO/6DGOKJuldk/ES
cCPgY/gtW6Y0XEh0cN6Rpw1n0envITqQo3DlqbEo1SfQXCyaQHvMCfez3ft0XsNXUjtKQnIQxIQM
c90pmElgTPMNUE3LKmWCVk33BeXZSptsba0i8k71ivcV8OhSyJ9MxnBTdmVPbSI83C1uteLo1VEN
2wcCU5t1Jspfej1+4wNESB6km7jmtN6CfyjlnU5Sy1HgGaOn8G3Q2sT4wrjUqYxrDGSIo0rGp01X
eGG69gfhikj790anAPt1BRlprIaoHoqth/J1ETj1tSjr+sWGEDP01qM31Ter7FwcPPo2hwW/mozz
6HfdvjKz4MHSEWj7eBLB0+fuxqzkPSKpnLKSzx98BDM7OB8ZrmOLQ+wMnW1ty+StVBn1wM1jLIVT
svmtGZa3yTQLJyroWYxzd3ZCha1X8S/URdVWFskRfCKlrFGzAgkLW6j722hcvM5J2e5ojifrUVEp
5PTdN4ZqTC5zoD8hUvtNYabEsrhM56PKuRhRVa2tukHYyGUZOYQd2BXGhLZLLVBMCRRptLdOre+k
fSoFZu2cbBR0Y7e+1oz1pMdn0IPPaUjzl3m8c2cNfbj1+4AMaHbyzJAcMSMcNclQABNKcaRilkH0
x2IeiQ8gnsS5FIW1DRHuMqTESh1zUmDO9SW90oQUYDHnyBHHoUiCCGgQIo2xarDoBjVKfwTHcK0D
49HHYol+xtklhf1ixgNS5ISu8TAAZazAo/FkBEGeVZ/0X894bpON9MINGQx3gtbFThoGbpU5YzBo
nrwg209Vuimt7t1twUUSKQF2vPUffD8+Bg7LMjWEcKZr30XblD5c6ctdWVp3laiI613BLMZyF3FM
qmqOmOmrI1aodMmYNOtDA5lmGYXVd6Cj4uzms4cfXEw3WXX1AIEwQ2ZhlcBNYCPuDU/djwGTxb5a
mbOTuo6CBJVBPay7CskIM3Kw0etAoJ8u7Yy0DhKRzfrTFKJcjXr2aiR1+Z6P3n5ydCLBSqC14B2b
GjVdFvWPFrSBupjzMh6qNDURy/jHqsjfR4UNjcDJ1qvvaNq/Oo5+Zgi59wSRDa1rvomOArMyuzsS
z66OZ19b0NKV4Mpx9epX1QaPthW/e4a7YS9e923/nkaROlLjXaFkr713cl+f/XG2h/TDG6AkEC2j
/6nqfK57b14OQG1QELEg4rlt8ZQW2ZenNbhc8OEqLodoQFwqIIy4mFs426p3NIY0wdJ8XeimBo2Y
Ky9HktAE7r4qCJCmi8+JuKw3jsO1XXSmmiMioOi19SG2ogfA5SWzL+8ZI2p4ZDy77mmK3emj6ezs
uMFbQ1aQx6R2qfvhnmSfi5rt7DUX0ao0tfuUpljmEkhcD9DhXvTaRPRelnQbEnMNtNfg4z8rdMfL
qoB9maUZ2M6he5dRu57paWDQ86+ymp5KSsrIz08CRe7CB2xR4/Udiv4kRvDkwd7mHMPmiOmiSW8U
cOFuyBNcRRxoIz1w1xnj6iWD3P7JSAJEp6w5BS4iv2qpCTHhx1YaL6VykDinqILbCvmwQPhAleAr
BoMIDapFhYYvnGiCtMWwSxIohz8NshGtIGs78+vaQG3p+Q9tFU0MVQcUa0Qz2S1zPZdBIaNEtj9f
oURHWSj3EwkL68Bhs6aL8m1Y0yF1qvJ3MkdCMbkqU7N+ycMi28ddjcurY+BdpeiUfU4Ghum/p67Z
vJlewAxdutojIghq46AotiHazUU3mwsoc7xVZXRHbxYTUB0R98OlQyFJc9GLAxAENl6dsiluJr73
9YhS9B7mw8PPlVOw08L3+Hbz4TlJsLvAW8HeQQXR6QzA0TNGDzpFytnvUN3A3BTSupAUQP9LK+yj
kjnUTajPoRc/xmZQb5IyZSxJoUNnqqFtMzKt9+wQ2JzDQSiauG2rxj8XiQvaSdS7Pi/ItlPLhBtl
yWjXX9Hyht5bm2dycMVBD690bFo4Tll+ASIot6PWhkBqclDKqL1Xlt1ke3eiLVva+tsIafdLd4CQ
N6UgswZsJjNDtY18Y2vgTJ/D0uh+Nsm1TrqLbzyLzBYv/fjCnX3XmR1UyEoTu943v7PIAZwxrWoj
Q+dmO6xa3m+05UAT3Q0CnpXu3pdud5VRZqyk7FICc25+ThfXm1DbprAwu1GB19GG54hBMkMifCsZ
GCEzopgUSwcUVF7i1A1mnmQTlsacwXGu65EwojpGBymQxleDtuiNTVjgZailgQXQZS0rUD7TsGBU
79OK0kvgEpoa/A3Zgu/wXAgNdZ6CBmt/O3KuERhbmzjDveM4JPBq1aW06DoxFL0Zbfia66RAcfo1
d2033eEzR07nTZc+Lp8B011HByV0NJwaD2yE2UPtd8NshEAGvEgp9zXdmC1Mh2aM3qscUZdWPzFa
ZgYeIlbnKttlKCum4HUUZULKqI4rQgI30OznpniY2lIdzHRkrQO52WIa3dgRrmXcz0ntNwc3i/RD
3HHneFWDg8vWjU3EiBWqk9jXccNF5aP0sqPJ2fnu4CNN4s1UXcjwLwA5ErNHtCa8DTsjHMfTfsm0
tFYUH3Jp2lj4WchHH2+G7V85l/eH3CoeMHl26ZxNLAJsRaP+mCINDz1WA/zm57zoPs3BempRyi3s
vEmXU0ysIMPUwcVs0+mfI9ZAPRfPWfUJouc5KUq6HspYF5b37o8DAXkh/8e2re4rVEtDEr8Eybbn
uKr89M63UTaRJIe0ZRbZReYZjRQeeqN9jpnyI9jB4q1omDMUrfY1eMmyVNZSr9MTSOJfqZnf+W2O
6GdqiOQLTSyuPU4bgUyrCppzMHTMgMtj4ZnXkiRCQ9fR/tch3DyfQSk0Qli3KM+YTtASa9rgwZnk
NqiIDQlCHyPYEdPJoYscMNsy6PduNYlDxC2GOLzyD6okg95hknRMaoNDaDGUNwEDDu1tTMiD6W5t
38Pir5C74O/FxoFSw0ujFR5mTHiDzuE1vQuq8RA2hG8w8xFb2Y/8b/g8ROSeQhFRMcWcc7IJ06CT
6rSJq37F3IFUnIJJVsB5OMzBiibVuMq1R9UPcPPyZGFNVKoKFOvKnrT1aOfjCppridkoXaY+EGgv
ihLaZEgrpE2N0U68HwFvcOM8eE18xAVqnbtK7NgBg21bhy89kqZhKO7CqcJGywDLqrq3PEDu0CmH
Eb3Ly0mrh7Jjs+wn54gcgJs1nkgb7ZPb5BCNFHRvP4x2pMH9MuTVIP87UnLiuO3cRTsQv+lM+c5K
kw8cqxXcRp+VxybsDxvNyaXN7ZRtRRqOJzZ16GtLJbF1NIHPS4WyxD2u7T2vrpZ21X46foRGUHcR
0TEep5HrNetBFcBI6CySR1keTO6VW51DgKPJFJ0c3hXEnYh6eIsLO/9G0EuvTXgvoZW8DCl2NpSD
+IQnTg6TwCRbseb4E/SMLkOW4fucLElg6nmjV30Vw7ZogSzY1lMXttUOp2y8r+Dnbgy/NV/cokNc
Eesfoz03/BxvuC8dpzjGtaK9Iif9Q3+xAiJUa9WbqwYl4z4PA7jt7vAsiiMSlOEFIhgkrCZouIf4
EisTeaCmEW9+vjQHmg2AutOj9Cxj38Oq58pE5dVV71bTa6d//hPo1p9fMo9mfVDWsP3n9/75PGtI
0ebqtOVMOIDT4ucR7FLaqW74yJvx7ec7JjkJ+6oPidxjXG/FSMcsn6aUlpQOgoBsvqhA80sCCv/y
T0Tg4F++nB/9eZ4fy5nHAlgOrQTcbgmatVTbqWtmjqOBvBeazbKs4vHRGDgRAM/vkdILlK71QB/W
yOw71mlvLwhA12ID2c4w89L714oMpBlVrRaWDB8rP7lOWIvA4Ah6/v18Iij811q1DUMQ9T1NBQCn
qBwP04SLDoHUeBjTOQjQ7metm5OejDrGhdHTdiyYBtG6AaWCMYAaL+ColBa4jqoA9gAxB7Y6Iyn9
KszgM4G+x+k4W2uVth1nod2YodVwnB5+Cm3mpde10ykIwnWbz2Ln8MamYW8keQxNDgS7JSpDr9vT
kBf0RBd29RQWUbtKNJ/pWOm+e8Wuoq/OeC6UpA00X3o43LhbbkFaPPaluKW9e9MnyEQFLi2vJ5nc
KtF4ECQXSMpnBfoiHD/SgtacWXylOUDeAqpWkV9Ci1PmyK/wWptxrHfWYwqEFAJMDeigQh1LTe3s
GyEGyghoZY32YhnDCWYxx4B+eG8isdEi9Rw57hESdr1rHfNRqHYhghBPm0kSHfzntRWQzZogDjEs
RBg9ChjFFKgprK8uBkJPBAKKxY2nh+7d/Jc4dfJBhxJVQsvps4r8Zo3HHKVMNQIVDpKrHsz+IFHu
UuorgH4H7A/sDN0vFXB9jJEE11BYcCQwRxWMBcWDgNCj6Np2nvdeh5jFE2IM1kBYoAq/dsl0Y0pV
LlJHArCxCt4H6a7itngr8VyPFIWr0uU3d2rOwgmwd2iVea9rwwUTheLKxPCghUNx/PmHelclqyyw
dsrR0n0+WcWxnP9xQNQd/j+Eh7+EiA6+fofv/zaHkn/mxQjzK2j+49/+9tXptnn8r0/42/Pr//h5
2P/KV+/N+9++INEJ7/+FoLbx+kVW4x+/+89n/k8f/Jevn9/yOBZf//6vn3mbNfNv85Ht/TUM3CS6
+3///Ol//vo/f+z8nvJjxBfm6cff48Pnn/gzPtyy/uHMid02LAFTt2ly/md8uCP+YTOz1Q2LnNWf
x/4zPlyofyhHGQ6tDNZ7wzKcf6aHG/+Q0hGO6xqmlAwHbfX/kh7+kw3+15R7k2xTW9m6w3B7/o8/
vfh8v6Lar//9X8X/csFX9qmGYyMcmmmTEyqkV7Xx0uamt9WGIt+GYxG+IT+by62GITVS1pCgiX1V
6e39GGntPY09g9MfEvimtG7Mrb5G7lfcfGoeUzf+XumJcwKC6YfGye9t+1QNA6ulaqtyIxlpLiNo
O+u/fAoPf7yCf0H4+wBTvJn/VHLZi7+/MMIRhcUbbxqgcxwi3f/6wiwHEZYz0D520fEndq1fsInD
uY3nqG6EX0ibqgsN7T4KV7kX444sy8+8M665kWV3mT6Q8dZNcvff/Fl/z2o3Tdq8lmUqHdMeKiAi
EP/+Z7kkxUV6Ng8s0CDQDRiCW63qTzT77l2FJYNS0+0PWmnWHN9zZhjhYOpvtCRWZeUP+//7X+Pg
5P3b22Qp3hzd4g9hmk1as/Xz+F8+/7J3AsiWYUzIBK0ps/K2kpazV6uSpEIYplGl71DvZUcpIf6r
Gn9OP+YoMvrxWoYWgpfSbuNzFIbTsTLRbgUISe6ywcE5a8GRnx/sIKae+2SEMtL3BzmF3mnkXMWa
rYxNNYMs9bESSE4xQ2atASJmfspEf21nTvZnA/eVMWXfPAT+1NBZ5Qd+nqZMuJPzrzTm5//xtJ8H
IFk7cF4yxh3zI7LX5iS8mMGNMOVpyki5IJglPbogh/d+ixdhlRsRKVFTox2YYxOvNj8Fk09FOnex
L+cH//jZHIlE6+GrpylcVtufbxoh5+ZxJCb4L9+EcEy9Y7ISzz/cs/MiwlBHM1LowE2caRt/NA3O
u/PXLjvCyi4KZ+nlrXty5n9GjF02vY/jz1c/3xdR/OeDTT3ibLc5M/l0QirfPMUi7uttaXCmSWR5
9/M9rGLkS0+xPm4ljTxaFqV5+nnk55/Wb86G7AADz9/PA5vCMIqx28y/7788l7BB/dgFH54DfnBV
F3G5mkZi1zjVkknDJ03Ahb5qvA6cWWKNqH3opZzmhsopICnhJLxFWTZlu/35fhqKgb7LHFU0PyNu
1YAJEN6FZTNkTfM5Umb4rkqdKMd8NHnHo/eon4i/Yf6ETtnJnmVVTsxCma2CA/FXWomsljxAYrqS
yEXJsiHYKVl5dfEFgcZkJqgRINCb7irj+ln2JrMEQpVhFGf1sBU6rU1kcNjIEueR8IR+y24BF09D
Q+xplMRwKraZYV/o0Q3HKkqGTc0wA/2B76/TEOt30jTTDvZ5zJkp15epmaBeiMXZYhVfWmCsjqND
Pv2oZf0qaGkzGo1/Ydf0No0zvgqt2hpJf3QszjGGq0+70kf1elOR/RqZCEURxDWrTEPnleNRmgSH
JTDMNOhr8RUOWkHSd/NWITVfcaJ6tSN8e0J7I2eNfF1Xbw9O2zzMUdd96WtrY6RvWWn+fqT9z71+
SxsEwmX0f5g6s+W2kWjZfhEiMBfwShKcJVKzpReELVtAFabCPHz9Weh7I855cbTcrZZIAqiqnZkr
q5IDZ3PWKG1YbGjjoX5kC267u6TwyiENv1Qtc5U5ib+zdHzxnRjKF7kX2c4kKj2uJvBf8JaMg18z
+LULmojNorxY9puSSO6my7x1ekBlbI+gfyT8CCjRrRGReC0wmwE/K6GF4wtAkMfwXAXYWqq3JP23
1NADV7jYeufgaiOi73gPRFJ+TI/GocbxvhNzaiIJBxAIPmn8cCQyUR6x/EZlfwiHgUmxyH9V1nil
0CjeUe9HhOCTp8ZXMrvfiOpEdXMDV1QmH/57f1k43vXk8zoqCuqFeZ9wnZCReHZE/LT0DPxVvB1E
feewdZGquJGqfnCCRu4sn9AtPAc6oCGN9wlO1nqiu5sd203EfbNbzPiJtq507cXc9Ca5NTv3/jVd
f4Bu7IPj741dyJdsyvUJJs6/IQyR4CGb1RZvWzZh+DddhVXIlQ9Gx7h0rA3zYE0whow6OXZY2k9C
Y713mldksKeOsqnN1GHS8CmWgfZIBMSJps5tYaH4R8buRMbGCaodlbgqDaJ24fiJQnbIHNPdGaP+
bMaKcg4BxNelk7zrzBerlffaBsjDJmfaaJ2XeyZis5ef+wHFJAFvlHSVPLQ0Tth+n5y1y8eEhoSA
bn+lubHHJpRfLbSSVIr+AOCMWoNUAG8hJVOL5SuV9MfaS/WBuQfOMOVGFJpGEiVlB8Ur3HPiHiFi
gpL2NXWMVDrugH9a90zioAr9M7NfWMXCLF4zWLQ806vPAqEfoy9ZXX4PFzhXza7wCBHjiYrx8GiO
48Eqi/b83x+iCSm81gxTaYcFvOO3FL3hw+CD/+8f08rm6wKEj58B9CwD/sV/fxdLeL77JHG8Y+0R
7yiX9vy/fySQ3P7Pl//9C9vjOVTP+pSBA2cw+e7L5NaU8Zdh57fMBimufW7zOaMHQlHsgcoKh8Zn
hhAPR3dmG+YuhCq7XxbRn81c6IPFEmabmoMMlLRaWE+xYUEbsMos4ny2rzvH2rmIt9DncmXi8vSe
QTm4tAHRaWB5EZWZzk5Wqy5MreeGAQ3hZVIsAy5IGmowG0umqTPxvK2kJt3qLvMh1TMkOZeBeHUk
MgTuPs/km2gbcp3xdCR8TqWIpzCFWJ/SXhRn2OBhmKsbcM/XmBVgV60WMiPur9kgKeGTTQT24gh4
AJ7WyqNyP7Tyfxq3eTQtxdg+/iHMO/lEZ0Uu8J7RUk8NFaSKCd1ZO+UOMwjDY9V/KL9/ghbyUWbk
05LSwAA2CgAsAy3DMRYOSEH7wvAwzebxnUWTnzo0F5OJMnani8RhGAkY/bMR3p0qgzqeOtGs+rvG
6gRQLCNtg2VwnhwsW3nT0wlgv5jxywTPlLpIgYzV/HJ9NJW+8Wyas+2/CKC+GO9q4F2t04aEh+2d
9e6/Dywk0BY5tXFKGXX6ilFtjIFwQ4EF0E63zDgAsq/aD7J89DnqOayghvytwu4ygUfadqq2N41F
0h1v8He9DD6Pq03advtmMJ8UV4BfXsMc7w1gGsDJoR05oUWPVOzpfRXAEE20hSZE7ijrBnpqaR+R
wb1p6oaFYHYjDhMP2NUuFE4zpi0/w+HBslRy6FV5cgPrSZj0Y9dte6mZsHqUHWKrL65DFvySzvBC
qdg5z6ebNwYHJl+1CWkQUugRdfdU4cYP6HzbkCmBV8BDFwQdTqv5H2QjXAzlcmtG98mau3uHOZLN
Qf3AYAdDBethoKoXICUXk2bWDC8YQOcOrwMzyxZMUMxG0GL5obMgausA+6xvHY2YyVqdU+CLF0bQ
SQdsBQ5AV/ZMTkcQ++0KR4w9lBQ/goxD+YCxfNvdhPUA909gUnZd2/lOKuvUhcn3ohNuVsKC2E4x
HmOyvIlJducGviSD8jBKs4HpjokpoRa89yT73woT0a1NuRNTFNk6646z9hkbTsMdQYn5mcOSjWn3
mvkUe7qk1Vf7BqXSfBCkBgA2/OB2c4jlZP3yD3Y0pvC1Uo8LSB+8qbkZM1aOJWYkgg0cfLRNiwKj
Vwa/w698Ht9sI/lAHTiTDAaj0Ej8Gp79bDMVx1GGNKzd9zQf8G3XmGs6+Mqj4irzg3BXLPlVquXq
YDfdupoBij0Yzi7HQd8ZKGDJ82yzu2AO/uM0+ujCiQrwRlRz/2+YvHyr3PKZSpGr6gF4d0F8Axw9
JC7Ezhn7fiz6ra7TCdC8Bo+f7coeqwSP1+2SWOk2qSDBWF4dDTMMLuyCdEJfmFyuFvLZuppoCfbi
etcFOifEJDTLhtGJ7XM9+J5P0NP9qJD5o2UgoRBSjmoRV0HI8VYKPOJhUafXpa2Ko1disAHEAqpg
eAOJL7A8YlDBkHg2BwoH8RV/eql9gZMxc7syMqb+EeEz6nX9a0kYSZpK0MmBooSasQEkke5Ah+/p
DgOGJM6ccEggYLlJSh61kGiOkwJj3POOhbJ7o2Dl28rEa1VedSWYvXfuLchkfU4xnkPwF4e+4+41
w7/5HN4TFfyzAoEM4SF5she6iMSDN5b9FPEyRhMOLR3SUMUAjHvTzRlf14cgDh9pslmRqB0pTZUI
IugdpyU1R7IDDR2jnPbM78MFq+cy8WindVPQSQ97oYBHAJ2u9fg83IS4YOoOD80gXqEIVQTQS0LO
QzAckclJDESiX6npqbcp0gpMCOi73eSHH0asn+it+DtXQ3k2bYWle1ld0QUGYkZ2fVKdAzVmC+YY
/rHOOdNtrPU/+O+/+n/f8N/3OgMRqOi/vwW5vBbR+++5Gh5jVn/LwF8WipNXihutCFzbxGXALiFQ
2Pi14Mx3YfiYWhN6uvsVOBxUU7meOoz2X0/PUpyT3crK4stqcQwHmbjWceBjs1MMDAj3TP3IKd70
QZMhhuKRwtRT/3J6GHVGaxGgMa5NVWZ4HqeWByw8HYo5BjZQdtBdnSHEAh+w9TZ4+uu1GyHBK9+b
AwkURe7Fk0hkA6gJ+8eQB9oX35gi7fK8J2hfblXVQgPpxWMqUrkfhxCvNmVMWLPAYYHZkPRUR6Hh
0xwESbOkBVdjQ/JRzJJwrWxnzWPykEWdRkLtNeVNJryosq5fimWJKEuZD8NivQ4c3Nyeci84HHNo
AFAlizg2rLxEMWst3kcYRW6qDVzGWDCcCuxF7lw7G8OVvfTf5qz7jT/S/bUUl5nNAUkZUAW27TIT
WOM5k7PJgBURXBwodi3EjZddMe2fqnMfQLpPx7CKCj6hmvTxblbkUUfpAeVJYJ7tzGlcFbgh3QwL
/tvYMV9MJPK9xIFwbqeJ9gqTuphFTPskqGhU8Yk6eGv3n91SEybhg5pAXHHxDuyemG0P1uQc3HLE
FxEv2zx2nrTIX7h6LTqEiEOAqhkVdwiVAuxGu9NItXSkRXLpy2rbZe17T3JtS53WK9doemD+c9M1
O0KXJC171MY9WcUVCd4FMY5wTlMtSlj9zx6hyluNAd9J9v//j64sn4cCsEiaj695ax90MxQ7K0+/
h6y5hM6AG9EHuQjrD58NitqC0aOyTbI4kuqvuMCCoeLi3LbDr3UTpgO6NObCJyfAqED31qfbggWC
brf3rfFX6LQftFYjcrlqTRLn9TlZ30WsHIL6jwIxuqr603qVUJUBntH0cPdzS+5k71ibfKTwpLTG
mT20erKnZTyIyuPsx/9HtyQVR+RZkDc/45ikiIIk/EOAJsNAeoBtFWmi+ayRpNawAaLlGnEoOFCf
B/PdMEy9ngT+VFwGDCkXiinYugERGXwvjnK7/2RMiSgPVXxfhKchGO+hU18JGx9V/tTUjDoHNI9N
7FkPuIZFNMZkSgJMbi16td0u321JoeVUM+rHURjNj42aXpDBs3rqNiVaG99vv+Hu3tturE+xS1Yh
82OgM3FI8wPXQiqz+SgNEXXQy14xNzczD14BVjoWFFwQpwaeixiTz79BbSObkoXHJtxSf90caH37
wczGIRyciGNQ8isUdB6OlU/QVsB4Y/787kfdP9SVeEdkhJEHYN4xLx5kIDy38m3QCQH1+pYOE+5R
3/jq8KBHHaj0xIdYVgf4hnSgX1TB7dCbrPyT8aei9sXx8M37zG9j1/9SFLOSX2/FprfCbzYvZ6/u
o8a33nGqEHNgbVCYE3jJyoJlQKlXUONGU8AZk9B8NJuXbKY+DUuB2jL9tDbmozeWPG16GWJIhEIA
2YoNq2Fg2GaLX43uVZEyYFdMZJ0KOn9I5nMxp2+QOKctJ+UE/9F7h7WdUEN+rXAPUWVxdGRs7bxM
EA8VNNPYQR2Svg5pdwmXbOfVE7OkiT2VF1obiZ+q6V80tkD4ijxt0Etra8weGl4Il9lOS8wWMZCS
VEyEOjybwNACPr1bW/8cUhmp75LWNORrDcGEGVuLlxRINHcHnVzqq6f30ex9wjFQITZurf6oBkHL
A1KN+AabOnFiQlcyUAd71aJjo6Iy2LcuupgfJ+rh4bGbLsyzMkYANq+OfMZyyeCcHFE5gHs1XpoG
V0g9/Q56ZvVFj8s7gfQUtXGw4oUZRywsROWKuw+Krj073AyVWaCNps67OamTq+gLooldgTxNto0N
PcVx6j1GEHrMsUF4M0Mujuu7CsG+N/2H1OL66z3z10ASLuv/2CWbj2KwFBYPwV6z55ATTtMZGu98
ULUTbKx+m/azQjEYqRqmOeZgeM+hUwAj9+BONX7HMXE5ltISMCQRCfW6l6L7woua2cLzypnYNSCU
+KSdXS+19kocVUGE00wpAhiH+Rh2KVRDke4ngFLsyVgnS+81jEnD4Se1d8xparOrtznNJnzodWSS
uz9PS36LHf9XWpHpCrj5yOzFbGrxGKT4sEItCAtlsN19K88ZB7fn1iMpnMcYn8LeaUlJziacclJm
lM5eF/BM0WLYpN1G3eBU7uHTBCTju+U6/oHFHHlQxVqTxbDotb/v3d9OEg47iF/dnCQn3wX/kFCK
+MiM63drN9h9wNpvkGb+NIs9nU33xFGHbox8gUzuuJdJJZQjsbkfzPJP2SzXaaFiMfCXFqggxwt+
OPC4b1jvy6bMeIKYAgOJaRBsmhGYw6DPGWr6XHQhnaCAjf/aJFQHC2FHVu82ycBBUqUSThgizGK1
DPTmh9er33NrPJCnNDZ14b7peQaIZgtrn0hB7I+Y+B5H54GcD9ZcdpYH0RcvgH7z81DLv+SX/KPN
mDhYcX4upkJvTt7sZrh2Qk/bNJOXmMyzhSKdwulQVHpyG0/XZZj/dPb8LsRob//b/Izgyfoke9RS
f5shcQc/pcgjUET9dO/CzIDlTar05g3jfnFftTm0d1TaXa3jVzVpOgCL8QhpGD9+RW4KOHQZccVy
C5mzooiN1J9e47MpXXtKtjBvmn7H8X4AZMVFMnbjhHsb2ptmgctwHPRt/be08h3UsV3u6+mhzthX
l0kKikHODtNiFHXu1FvsWow/KCClDYyQu2OxscA2o9gaOcPwqQsClSJp3ktrUJQMpxNOfCR+rxXN
zrCHZ8Osvy2vIfmIabpiIu7NNmWP2IqT8rFggLBP/YEpHEMUKqi2pCNufkuefK7RAMq/LXi2g0Ok
tpuZCGZ58kT9EX3clEGwo7tWeNV9HClbG+f1wUhxWNmcI5SNkWNtIua2a0+kWp8NO5qXObtgt9Fg
ySnX5W6LYqY3m4Z1IOqFN51mVPcN41nSmvAS6RAKIeP4BbVSQVB9dnrEi0gGxF6LXxda3g7rOcFa
c0RuNR+aGSUsz+GIFOIX9Tk4AAKU+bC2S9phy+mY8Rjlpru5IbapQvsgV8c/KfMw7nE4u4nPbKHu
/vj4BKKmy3DAcuSGNhlztmJFWYfVlSf/maEunkwjhB0ZlzdB/17hhcds4hFgeu37aNt+JBuOsNJs
qWkPWM4d86PIMhnVnAMYjnJKgm/LncMeP8669NCVqBK9fumnT1tzG5HHjU8+PVOcLJ3TbPLQKcVX
oJycOb8aDkPeXZIZ4OU4J7dW5DdWT5P6AuqFYz/kVTbju7JpHwmLotsFDrJsrLEPaFoacRlkhAeK
g2aPRliwP4cWU9MGKqvHdKv2vQNZY8w30skhldJtpEb4KElx9VGKNmaI6aRiL+YaDYH5OiS7mZ8V
PjYZfuayv7NpF1FqA8SZFzYecmbIlY6kW+bhOvUx7dSiTdbhCT5iCZLD/szWAhXV22Twvni6YBxv
E29nJVQVk99WGmjnUJfLvgXiEKY19ucEhcNYlkPcLQQxcxqDw2EGD7EQcTI70oLwIZPaZxfahvtF
D5wS8Y/NqznHD0Cu9Vl46tKqPmYxR4d8vP/31nml+04k+JvIF6Mv8xlPMiBeH4BMDKsSI5gNgCMe
Gc6zZovF/Uxzes2mDA+8hSUEgz9uFSRT8goJa0OwNDsODiu+HZEHcHwcMD4LG7cjlBlgrMuS12rE
UaNm6d+qqT4MJYRiCOqMFuzyXAKPo+xN0jPKXKRkEUFRR9Txa+hzqTr6gk9AlWyKCFJv2lYHHCbm
fF+sxQntbD1PhmMylTW2XZGdhBUHO6J4bDXRs8h74tD2K/YrPZszy0RnVY9W6Q771s9v7mJACVvi
N8GdsWWG/wIofQWb8VsXOIbaAgJ8j545GkZCFDfusZm3n1o3vxNNXr4AobW1zYtoUmbLNTvUIBzu
onI/+yHSNbj+wMnpDJbqOn47OenSGKSVlSPRjZoBL0gVopPprq35YaMJ9NcnphgHw4nWHGp2qYfK
2EZSf3aWPo1sdnXx7OXoDAiAsgTRCRyelZYabfb3k1t+mXFwK2c1bpeayixmhgLAW45tt2Twb2nX
2hkmdt0a1opXFh9pVkZkTBmGHmMCqiVEc9UMl0bkuxqDpedKInJA2RBc0y8S0x+mcVAVM1PwpGZk
VcZfymLkcbTCf1lNUS8n75aiBvW+NGssJEi/Hdv5YVUD1AMQ3VE/BsVI7ni2iv5VlR2XeGC4mJnJ
vRIXmH3CDDm5TiqFn+fBLXcLQy8eNJHW7kFN8F/WZ37AEhGNUIH2CJOOSdUxKiaHTgqCLQT6HSih
z7ozz9r6IDcKpHFw7nVPiruDiHUwCnE2W97rtQaOgq1npmLFrmTuHE1c9RzEg4szsckiUninsQc4
dGcdh5AISacpX57CnkYq9jpMusrhPgVUWyeJfs89kI5V4t2lVf8kWeD/gWq/zQITHzqUsazUJ85d
N0Ppo+Wlp8KsceDO4l2E4DlScJTxIIbT6HTfpulbH75yQeFk+lJb1V+v8ZbLkKMXzfzCaEYM1kjs
MAr0jkm6+Dhvgeh3jD9cS38US+ZeLVwAewOqDtwLmpm8ufjnNaijCGIY1Gb1TEPqX2rL3Z4NI8Bh
PI4pj2cYLz94hGcG8XkPrz9Q2dapySrukozbgCXwL3HV34E5+L/KX0mSPw7h1OEOhCMqnfZUQhgr
PzlmMyUaOVmzoXwxOV9EImyIFODM7EdzOAiHTGPJOYTO1O1o6Nc4ZT4YwnjCa8Bkk/DEjghbi58f
kDbbXmEzCClldhMOsdOAtFYlRziCIw95hkX4m+l203pcmbdfUEjId/quPoLWR6wu/a3XZ98Vz7Rt
oFiKZ/ndTlClVOa+UqOgt3nN8CqJf1pH7TKfNpgkK+NdPWZ31Pi7HL0RdhpVmbM0D37LRMldH69u
ad6XER0Lip7x0JTWI/Q4+VhgFN/PfTY9x5quocVhrZ4yc19q36fvnAoin6q/gmIz4YtrtzZKO7Yr
98Qs36uSZbFbG0ikbZAz1v45diafldl9Z/m41MH4RpaMwZ0R70kwgsXLY9aH4Cuu5BvAnnXzohnZ
wCs/OY5xqRAfeHa7tBdY0x9gchywQ5D7bi15jrHg5QVRtyzoD8lKlnUqCljMUO7yFUJjBI+MyE3x
rVXJxN51fhQe4q3lp+EhLSgCnTk9GoscyB++M3cMsSx53pFI61UzTqr7DmR2zPxFlfFtRmBBffKP
BcUZbnNu0vqhJNUAm4wrPfYfEI78LbOdqEP+vcCZPg5YdZXfkNiliJB5d3cphfeSB1/5LEGFD5gj
B4YaDfLbY9fU22XOEfoFofi2sS4jO153otxrrtyFOilKk4hNHGSTPHcutXATc3tJhYzbjE9p2zYb
VeERz2L2JEECFrFKrKv0CVjHAwLYyLpUrozb5M6NJndrfdlG4KpmRI4iR6kMa0yqDkmDXYd2GXGJ
zRGg6XbqxpvX4UuJY/4frOhm25/AF5k7nZbPfrG8QPi4aAsZWQPn244PbeWsDhBuVJHPNHVzOifn
xyRn6X+p8Z1T3dPI8cbO52NG8IiKqX6Pp+rRUfWnYvZGBQeTfs/tUVKyd5KOa8HF6JyMILzrSX9S
sx5uFxvwcRfIB7dmciiX9j7STUnTDnOdMLH/BOTAxyw80nRa7tJlxNtkNV/4D1BsgunMHqwiSTp7
FNgNW6OK+UpylAz8vZLAKAHT+0evz9H5nPBBENtCMIKA7klquUdt8kY4JaHTGpv2TOVR0suXkXL2
o85tG4JehWKc9L+EUX6hRGxyNgEPukp3CyxaHNAhuz1rjmK+qyUNNrgEDJlx2kTtKI+gEDtxm55K
dMzkYSL6XViY7LBkC0iuuQsAXsx1uutsJx99O8Rk78oPt4AHnmflMzamjr37OSYbuGkp56hNE0rw
whcZI+h2sWv8PRS6UaF969oeBC1XJ41A6W7KxQ5ewngtFUhsC72DyMh88hrtYKiisLRfaIjBV0U4
JtzYdfs0qlACHyYHmSEUgfbznlkXP/Iq0LuMG4FdVfnROvofrp/wwLX9ETsZR6EQcLEft2fbCv1N
PLUhnS0kDctM4PDRH36QgOkN8m6ng/C1qC489gWJCZUDQ6GJFXu8farMBGZIMD3FLsm6lJ9ReU1U
ZjD72tLxtrVt5jjJytcS7W4DoiC5q6J/6AFUFTaBGy/35NFZJBHfrGPyJcUWdj6MACO5DPINt4jY
NjxEmVYBMKQZ1fU5PHgtOgq2WEbdDZmfzrDpXK9JUQjrZHc5fsht3UqeIh7Ha1nckXAVQ3f9DNPB
hELV7jOqRW1NKrA0YcDkwFObEKIaibITDRdsRKvsy16rJjTP7TrQP1r0ZvRQkaHfrunKbbkYTzmM
vdBnrGJnI6u6nMSGOPahI1fTzIyJHZdyxmV0tgzkk1sorU9CVdTqbmugGag+y34IpYoCSgM4w40Q
rpaYiC5fkkT+8Grxl5zaaW7KFwX+5ZSZ3Xs8VVivl/y1sGMsnzRciRIsm6fRLxVRcPDBAEKAm1Oh
xtknhmqy5M/umcmfeowTLsJYeveFDBgqPMELXgZg+UObru3HmED3VV98OeizrSKtI4ynuLAa1tHs
pYGgigpSJ4chhus3nnqDLmio6kA+g+aeFeh+ptXu0wKHTUXH7HZs5Z8G6h1J8g8qpe2tP8lg430Y
KnAe3D59aBE5IOJ8eb7h7X3tPDCb1I8OWNfcCNDS6o7e6vSjEcXB0MTkvTY5lvpcG+NwsF1i8Jz6
n31MaFQUFxCs/JD+VXeHJXyhIMrD34ZPZB52nmKfitNxl87EEzOX2UQIjYlnchDygGdqeaxHwaGp
6g6gDr8l5Vc74sAZaPLwCH8y2Xazy2y5m49zTr3vSAfsBtAOkq9f03ICMU1A4OSvoHnBWaEY6EbL
TOp2+GVqsq1TsHFzhB9X1OnBN4vvsB/7I60p36Vh/2R6YqQWcLREty+8ItxaCaNssJ8kQErjt+ak
u+uyo+e4eTT0CnhOwQ3WY5g0Qn+MfAR7+O85Me3m284nnPd+/IVnKjKHeZuwQd45cyn3dstoB0bM
Q2C/J7q9weKElY4yxbmPHf0XxnZmWDU9ZIxqAygi9LxhqrAVvBccmwtHKFJQI/NXChpj8mSqI07Y
UsDH3hqV46ET3XAKTJhw1fpGpwZJL4spxZxqxtATQgSyDIXRTffVQOcZQveplBQemRm120t9wY8x
sou7Zjq9Wr2f7ud81PhguCvq5R4YSYYhdYxpyEEFJ+R3m84W54lZefQEaUat4EtpIoAVCuB/ffi0
Jm++Ah1a9Z/YnXFNJfGjH1rNmQXzA3FrvNqCvhvNmNJhmLEtBnTUfuL8IOEsOZV47eifpWpvuiVh
ISgiG+8N0NSSectbaJ07QiC0pobtzi2ah9BzBuZ1ZL0NOgvd9fp2OTBSQ+ucwyz/cUf3WfmLcfR9
/1tI6ytv6bW1Y+M7yMe/Ax21nHBmxogcBc3lDpgYh2z8Y5NO3gU0pJwKQ+xMH+Q9sU7sFprzaOzs
MzdTURWM4E2B/O2E2Q3b9Le25ovrQ1M15plvN5x+m4TloQrWJcxiAzgq/90c8VhQcoNUrKdXY9m0
QNqpAlP+AY/hRjATWdLpToq/RJ9UL4sJeBDrDAXZHI8HuwKV0z8qU/E8j6e/vUN/Spb2Mkom8dI4
TYGgaNHB4z741vBMaDnsqBMJCVmbff/S+AneB/lqxTa83ZH7DLbD1rNaG01lbRhDYNz6LN7RzAWk
ibavh/Szrksv6qwaTUri9sSWeHBXQCxmFN4COlT3nZruYSk6znjwGUv2UsdmML5KFrMUtiGSZkeV
lo+YYFY3a6kO7Wi4uNNMfNF9D0oIspfTLOwj3S+PJA2z+KDcpoqUGsUZ/ZhPR5NHg+xc5ntaPRK2
zaY15pwVkd9wqo5b/8cXuSQJs+7yO0qPM8x+Bi88jhEQlyd7lpAIrGeXoJTAP+B2a/+mIwTDhl9Y
lKiiyYjk5EP3NtEspZL8IZma4oRueK7qID8lfkGVeP/qYViqiBBs3DFlrqbwA5SEkziBgLxWiFwg
+2dnln8k+UbX8u13Y6bGrWrYU5kKNHtViJNZ5iOPreBODXBzJQVTMdBlpU2sfscmBTC8dqiBtZht
w0Ymp6fH4rGC8YDphUyr3STvrad2tlbOHgfXF3xKuhNRH97S1rhiDOA9d6322eXJzIYbZdss438V
CvteEqfKSiwcrsAQhinJ3aWtnCOKgyP5lVWudwsD7xteLQQZ+q4MtuvxkhxY4I0PbBiRXNLimqxG
fllLwGml8Q4UITwERvVqCi6cXAz80MX8ltDKFlJ8V8+qqp3Vu6/TZBE/7xkdNcj0Jz5dnJYE/XZ2
0XnnmJ1AM64ZqBmqzZgBSCO6/9CPY3icQmp3+5T9VocxZ/EBccfJY9j18W8zmL49eHXsRpfHrh2Y
xY6fASasCEKboqqOU72GaUS31DDN2WMVMpAiVk/uOk2ecmMKrmhOuyrk8wQtys1Mon/f2cslR2h/
xAB9s7Xzx6qOKNwqcrynEETlsbUSVk53bm8KAYDf8kFJkHIJu/QDx/gSYyNUCaCTGvjjpXU4Tfsz
+2emB9KZHoq0pfnFCn+8Z0RnuJsT7r1SzB+ZSedNOaK4VbkddUXwsfrJnUY+orFRAKIGaE4TY0jH
eA/SgdzB2Ox7OpvtDO/jUJQvzbyMqBIiYM8/HeXUXEl746upvox8RAFb7kOLfUKKMN3GI6jIyvtD
FRW6RVoAQewpMYBpwlm3wJLQ4dpwu4CXYen3sAFVp7uf+bNsAQaGIXxsZMph8jmRMh+N7epnCKg9
bHCtxVrfcoJpVp8A7CfTZ1Xq4gQ1E+eGZc7uxA48+lc8E9NbEiq+O/WT+f2ZMzgYRKMAZ4P3HHf9
BPmU6VycU0K4lku3y/QqkLDzmd/SrmzUl47rSsT2maCPRBjsI0Hr0FYplPy09I4doaADYEjecXP6
7lODAjtYuybs22rwdmqyaRhKLOavMwRR6qrxoMx1NKfmO/MrsU8cLOi8L2kGTsZ49FIcXvFiP9L4
Nj15NISXY/Ec0IsbFZ3+khSM0HzIY6EsfZKyTSb3dE2dAnjRwFOCTyAqCJoNLTkrKy/azx0YF8Yj
HDYV3V4LQ9MGoHDJNtfwgTEG+GeiVpSQYtmJpyGJxUmHztkLieNV7hE6LwZqcFK5+TAKObMhgyaH
KHmN7a8OCw+oKKbsFtMjw1uJ6pn1qxDxXfaHoOZYYvninSXOAstg7wFyh+zRWUfaKnwUhZiOk2Hx
qEhZRQzKw+NUPFGPyibaecsUckKNagifJ/3A7sWZPCd8yYgqVFpvmgonrNx6U4YklVXpt9FBRPSD
ctpiAgcGIp7y8R9+egz9HVSK0IGeLuuZlqg+xEZVvvgUJo/1Up0wXRA4blgdfLo4JcnsvqVQVDgm
wz3U1F4pGpUoAKNsFr2SaKRTtpzGKD2zG1qVGxCIm672iPKHtn8Vc8JrwjBrw7zw4mRXrHR5GcfH
zhnxYpoYwAr15SK8bRQR3T39emmjk4vyzoSRO4Dbyy9wTrza+XsgJcksvkCcCJdTPLAJiyUsNPB0
nBbyXYFFzZs5r5cJVnod7B0vuPfcq9RwTVFdaXnozeB7tJNPU7x5xehSisIzU2ODIqPC2jv51Z0W
CohrOjiE0CC3vS7+ZRaXa7raaV3pcr9Y+JW7aWSoy87MpdyUOuacgzBAlMUAsVI4OK+dtGV+limW
WcmTMPS+UnYjlK/ixQ80d/pS9zg+a6LmFofIdHntK7yKHoorETxzE5jW1QkCcpo89as3zFQdaQtO
YxoJD/M1jZXBKTUpDoD7cOgodLA3hYctlDHPDVtBEpVieK0lsF3pv9bJbyOdP+2RM+7Ymezy4HD1
xl6l4FUJ5JccpXit2Yfdzlw4/zxCpHFqgMwvAnoCTE6dDwy0HgGMPczp/G1b0HEcYz4zhBk2E2Y3
7KbWE2yjX6LQd3uQB9t0I7sYn43e+1UZ+Us7iVuAxwzNf/iyytTC7sG+vFG8WOUNv+ocQ6Fu/8xL
8tAnCam25a3GTa7w1VwoMbAplWqCXZ7az7WI/4etM1tqXNm26BcpIiWlulfc99jgonlRFFClNtX3
X3+HvM+JfePGfSFkcFGA5cyVa805Ji8lUdBx14CVZVwdjWfSdI9M7neyDH/cXrqMEdsfw4bu++ZG
0w5d3CIEisq0hB25z/WDFgCLqnK4OuZY9qdGZHvNc39Vtp6/THa/dzwwP6Y1DLtYx4FiWJq5csM/
4D7UxRTqLyRIb9+0DXrIhFambabNjgYNFIRqai9xQIxAHL42MeYZXg4gzBPRZaDPt22xxspJtsGE
UQDYKPdQxeChLdFyh9E5yEKSGn1ILXm6c3UYHK7rZKse3mZslDC6bF7kApx61PpnmiLEivhes4AG
8RYb/ipwwwtK7SPQ02fJyXwRhyFNFiC3k7eBTX1jMyXPwlGzCn1AXZbRm8sOQYSSeYjSVx+mCTP/
TZtY7nLUzWcHL0BYyJ3XGwMNs+htDOs3F4zkOHPgjIzVs8OWMgt8ydVbw+09GmJKEb8Fx0bNYQBB
vCgj9RJWyU/aQkABOwOUUX8VIcrxNqL1GvjXqjHuDGXfxk4jPgjzzKL16SAWE9DzHihLw71FABH1
ZoucqjMXOUd6lJijOCT7wQ/6rUpFtxqF/KPTRrN4S5TIRtGEEORXwcyyjG9WE0xeU45XiELHjF9Z
072Nn42XMA+/nFR9oD2mT1DTYMpotfUG7Rg5SmIHAEVmNfgy3YQHBQX23gVTuNLGebhn+yvCa+ot
OjAzyA70Pi6JSy7ENP2lgRhtcNkjeGtzb1V1DGqC/iuxnHQLRpKRQHpxoi5Z6WW0o7P3t+y/RCjR
0JbjPW7yvW4Pf7KyqtbhMK+jXr1XJH8/GUUgl0Q6YWArOE+QTa0m5n6GLmeZeUoi2wbM3ppu4DYW
Ub+MzOaNv8cZa/02zaw3M2bNK239dXDiC7STbTeLBCV2eeLb9v4AoMyw6xVUNQ455XvPjB4dP7Qq
c3A4vXgb29XvBssQhg8y11kjgvCjsWm4Zt0vdvqd7tM8MYBUJg0OB5OpcZTFL3rDfChkG2mZ1yri
ACEIcCQ18T8oJz1LDYXMxJt9GR69choX6Wx794X7Kw/Kg1OgtGvlREAL/XWPNJR9MWQbXSPEomUn
h0l5IzR0N3ohILwkpcSlBYwyXbbrKTLHtZ3Jn8FN9rWb33JECMqK9tQ64UpO07vutj0q7gPAujdV
iP4ZXdpTq5rpwIl53QCxt1Xf09b3N7Hv3ioVv9MYp6OOZMMKtKMpeua12q8sZnyMI4UNj/NlIDgl
DQZfChuBCqb9HGXvrQNCtzesVMTWJMNJzCnlqscZIeCYSSfB4+JIXuwO0SgtS3SqaPb7cJW22jPL
BAIDX1sGFZ3eALQ2iQQM+5LEXEdB8dIX5TqsUR6TTL3RavCYVjJ8TTTwEPWyDik3uehe/hWE4zYA
IkbqQ2xThDFqTasiWvbuUF5JBXzHdXVF0q22kU6QKMqf1GHDTfprHxLGg/L/lwbCFn8vrj8KSQZN
fQ1OLffZ/DzzVMFgoCs9nK2I2CMOZLjVTGebNaI6BPmYM+qDyGg0e6ISZ6lRxtGLrpdteZ/8BW4S
VeQoxr9De49kufwuB/hzzTgsdGVsJyc4YopsFmPsORttznnr5xAblBL5Qhu0Y1Z6JlNyLVsmcVMs
OxKASGr0k0tsmuYBfsW2lVV4zNDHEaHpnJVR2WdQSylDE2KyKbzAo6QVaRiFdk61EHZhS7hh6l6M
3GH7kDT3MSx/Jge/8qNLQRIv2hFCPBjFIyhzt0InJAD3hkFNKg82U+lTM+D2lLlDdkS6w741AOlx
35m54jHtt0bFSKOuLjEZvEEPj7rkJXxklLaKYOMK5GVqNETKdqcI/WMg4qPtlasE20/+XUcuhFDm
ZEnQQMAe47tZczc7RvvLjIkiIcsmST80BFsUwO1nYTfULLP8wgufgsYc917zM7QpjQ3V/QzKecXJ
MjxJIs8QDLkbUtKORXFIbTcEb272e5c+UiWAnIU+TnOOhavYNV5bmlJuWRZAKKFkGbwxbDO+xyrI
6ZuTCAx7kSnmRzrxo+HXSbw+fLEj5OwGgYEOHeCapIRUPOddUuyHOPpbSfdGHbxt5qQtsChQgf7g
UDEOJqOZHkjmcsC9aIuOJSilQZGMZfNkh/YOL+zOhABk4U9d9OF87DGYlgjb/hvU3ikQFLnZdHOH
+rks9WdAvrOmkXYgbKEKG4VrIeMaXnrApzTGd1Qt9axkwSpE7wwPgJZjysyaYJV7w6HGXFDI/MvR
iz9uRyRCQB2r5hayw9hRz0kB01sE+TXRlLy71LzLodivBHbw8qL11h87zTYUvdWiNNtnhqCAN013
RS6EOmR9eIrJTOPMXL8pYqQOIQSiBs8Sr1V8mVJZ7UJbJAsqVhBIxAwZ3mumbG09NeBnQswGy9q7
JZXz2/CeZKH4ETqKwEaRHjU80jYb6pKuYGuHSrlrUCipUWVH8NdnB5HoCPRtbQz6h2XWzi62gOHW
1alMraMES7s3nfweGupmsGXVpv87BzVGO8IbkR9X56Gqy62ZA8eKW6pc8NZfhtkTMfjjyknQS47Y
+hWJhkOgI8ahRMtbuAG9E+zhXR0SP0EgSMtgqVn5cOe9uxy8HVqf6FrXgKwTJ2i2nvcVZnFLcsj0
2husmEkBXszNXfukD+5Ji6PfpPipW5Nkp5l89JTz+/qD3e0opjAX2QQvm+o9zTIdji/hxGF1kmb6
Fx3NDHehGZegg2aqCu/UadYuiaHstcXS1Czn1EyFtnBy+KwTJS9+cnM/hsGbMFE0tOFSaTijgJCD
6SrqswSRthh8Nvveem8517mxE+JOMs1TiEAxTGW/NgSwoaybzxvZdBgQJvtj8BaUxLs5pdwg5yNa
i3gPCV+VJv9UcODmrBFYWHFb1Hme/tdo0TQBTNggCa1W6Mn2IgVI2TUI49Ouvjjw22Yn8bp3jfro
ABBuYyuDnit+9bI+4wzKD6R870RFfFNNGnEfIRmFaZvS5gr1loYzqY0sdEOH+q3t8lf0VIS6u+T/
FQGHfVO0cLid1HvK02djYovJFWaIITK3kHHapUGrdDXS5aEsKEj7DdZZO8hN+jxJqW+05NOxiMeL
w7LeEFB/19J2lj6XgDc8+U4IKN7ATL4RI4OWg6kaRPgIJ5xhGLgJuUU6coIbw+4PZvIBwTdeFnM+
jRMwQrHR5wJwlksDS8HWr/6ADAHxD1Zdc9qr1lR3sKIvuPPqXRu5NJIzemuCaO+EoIOpQHckdB9k
tMQm7mT9vTC9c5Wi2ggYkS97aoJViksDN7LHzxG2HghM/Pkd+dtGqBCnQBTSo43r9cV2jDgae2tY
PB3+iIPy7HivZH+0m69wardqViGmkbtGUsSLUxOTnuOPRdT1aVapvgwpovGUOkiy9IHCL6Y+repX
dGQSHBZ4ydBrV0lj/XaKyNyrYWSQ0GebbCJzt2lJvh6a4SIkEhzP/41762C0nloaiZmsqhYbaTlZ
tKXSV5sQBJiAPuYXBD6DF/ULL21P9ABC6IHkrKDl2FRT/Yba6C9avAxpJUlSWYKYVMO3FFXTj9ng
6qLWR+4TYkjCLMMgHJ/AxtJppmksvSTOVxssfYSuTM2LFowrUeB1F6OJ+LOGplFpdMloSy9zHXCE
J2wOvkH/oo/DPqyy37hH65VLnAOz7JtySINFYBqvdJaDYEKfqtE0znwg35PPDLNhWjXzEDJUTfSI
hkQRLkXgWlaK/gPUbO2fq3a0LvXIHpbGNV3kYIiWmQ6xrbX0ZE1KJW5wVL+e+RmgZ8OEOt71Kbrb
mjYtvZLnEU+O/XYAcZ9eBsEA00r87IzcajEG5mnSEH4JK3jXWcpX04hcQkw98Bl5hNB1yLLumsbh
1oia/hW8FSUDiU+hFlxMFQjKNpxajV7LFYzrp6bxN4XulWuka0BEEKzj1QS0knTVsddfQ34YWITt
ug+qZhmE/FllJ3i/kizH5JaU9gKIfShlxCaKOVuZwmSpY/pjZLgrBp4VTxOzKWN6hiL/lhj9M5O3
eK2UvnLnYJEc4sGqHRQWNMFPoOMBnKvCIwRD+xqmhr/Gx1Ss0ZDaeMDcdB3MkVOO7Zr0jseP3A6y
vesCvu+yHhUXb+bOjBTrwpWjbs/gj9UpnF40nT2gC4W66cSzjLTZWomUr8nsW0tW/Z7fA3x2R0Bq
4Kpo3+hpvW4mhAf6RFnXuv0vx6DnOTDA6xCi7RpYHm9TkO4yEqIo/eJnFJFyTZZPsh7rb0LS+nvk
uPV1tMmKJHb5FFfZOUs5K0X5X1JLv1LShneujF6QNtbPOvVpFJ+V/urBCiiHSdsTNrQ0LF0nnTbI
LoBOjGNTO2wGkJgLuJbrzgkJKolsb1O4kVwMWCZwO2IzH1xuELtk8KDjFKOQu2Rt/6NZFnpdrYuu
EySw8MEFbO1+G0J4uExDzn/Wtc/sYmheqKriKD+myu0POXErl2IObx3UPLr3ppdMHAYMCCLARsgI
p1x3hauhpu6NZzgXQOLQ1QHIz+ji6Gbyg6FVEHbC6zNHrnUT2UcMq865XgerxgpQLhTPHVivdWPm
R6eRNMtVcci0SN0DuwZWh81x2ViEp3TQ7ynUtYQpbZ7euzy0Vh180mNMVuBBOTGdG4KstCiR54mz
2/lxldZ0qu0I6bw96domdZAUuVkVniziWp5KTbprpwnDU1fWi67urUVdu/VpxNe+59irbxTCkGcP
3R8T/Ml/r/hPvPIYpsn4rnilNrimXULleVhNHNYwsekXglCSl/lpMOV4vi+MW+pGNtPKUnbb3njR
HKtccqz1LlPSepfHVTNqtwDd+/7xKXfytUUwmC3OXc5eORinz3+uVOGeB9fxZtyEtu3i7rXw8Uo8
Pgjwp8Qm6Maa3y4+PD4XJ6Ap7DgSKy3LrB0Tb0TVnV5cx0F7C1wUmhMHjPVk2f2JDtdwYoATZb1W
MuWao3QtzkjUH8+J3r4D7B0/rUqbfTWqOvqTbRIJMG5rJqEfTpzFm6Ziz/KhwUAEN8XGyJqV7gXm
PdBUd5M8ckXQbZUpyerL05dYj+QdQjxelvpbT5W6mZoH/TiqtD1nNrHPZU48UoKAokV6Gi4LInG3
sdYtytBG7malAwmdAMhBDLtFsiJ5YOUmwqupo4XFOMOzKFLY6wKLDUO3fZqsSKDOelLmKC15hwir
u3DfczP2lr7Se9D7ZZk3t25MT1JYOXt2LnZpJoNnLR8ZLrbF+Ik91saRamH6pHLYMKysyA4CzURD
QHWvo0YCnER9cSAcuHslaiNcVaEr1w0DlFdlh6TZ0ScFwVUsHs+IuwqSiwXscn7+41lRRxVkGNVt
FIxCHLeyybgM6kNQl6cSMkyymqwGZVrKvsoaHKK2SZka+S7vVaNJ4I+aTvOn939jSNK/JzEiL0Jn
eLNFZW/Kemhmwqp5Qa5kLYpoTkxnnLMKUufbYZr5e77w/nvhGqZ2L2V10xT8Yqcz4baN7n7yUkG5
xkPb8yxEsPVZ19xh07h6fvJ8RULK0JqvjBI5RmXK/46gYpIyNC6tnKgPG5Xu0gt8jxwWv3hxnOLV
9SpzN4alWhUjMSaazTptV0X6YcGcicoP2UkBTCjjjz0LLRh8nhLpBdz8XKW+oc0FYYRA2+xPrVZ+
jSTMbGrCTTH+9DI5TT5lRoKopGLoX4otk/YduTsWeg/dws/om/u29bRmB36uPg5W2C+TrLGPlmry
s04036LpS/Vt1oe6cbwTFVuerIwms5bJFNSX0hXOEqARpfb8sBPatJ8HSo2pESvhRMVaFsX4PpbB
t9eBkHIiWrPSbT6bKFHfiSs+2lnzNIRell84sEf7sNOACgBPp8XyqwJDQWQTUmoy3qn5qqa7yJ4w
CoKG6OXhlAIzY8UeaiabOyuv6KWiqte2vhN2L1SB6mANvnry3XC4SfOFgbQ45rzISxGJ8KsjnqT3
ZfwxEQy0VkEzLtoct7KrW2Tvaa25leS2zyl9bbhBJBGPs/HUWQ5+WXww8rCYVoWCMGjMmL1sxRq2
9X+u8FKbGzdhrbEEL38k8/qjLIwdwhn7p5HFjXI4IGb8pfXN8Nigs130tHo+IV3fWwskRRZJwneD
KFgIxxe/EK5oOM240jSoyI+rx1fdRh9ImffkMivDTzcK7B8ta7Z10VoflNoMYsx203o6fP4mbdJV
UZHZDcIvfhcunIvSGD/djMkvGuKDXY7BS1iWHYpnfsxA/hpNw9sTey351dx3Yq6jr/kCQ0x3Meid
ZrMhq9W7BDxGBWSdjnI/lGsBo+fZSOlXon49JpJva8W5daHZAV6JcnIh+erGEl115TDiP/GaaZuK
DtUaTQfdtUHV11gCg3t8YRSdPDYWp9R5sXJC7VZFmnF8PELu051IHD7Pn1Zy2OUWRtJUK6ERxgaV
QUTU6yQhgY5Si28j3Klj0tS6vYmzdv1YGktma+f/vUi+V3GYnuyO0rcwjOIiS2RI2VAPJwMPO6UW
qijVpw3xn7gjDlqV0fGhBAvt4WewQ3wXfmK8dKRCrSebZSg22r8ILJC2Zm0CBs8wiaK19poPFLGG
o7v1RmTiTh5e6j5kKuOFL8GgV2vH7uF8GRopN4lbUeMGwOz6HmW7CZF5+/gck/NpWQrXuId18p+n
5AyKjp2Ck1L0Y3VNCOs61m5Ppx2btpGwh2EKihEZsxl+5GPW3Gag40KmBOCAdKtvpk/hUHcjWaVt
w+BMSLIE8g5ZYVJ+FJFEyhK1Hjfz3Mn+7SqDt4MUnN/JiV1MTe1tdDRyNz8i4y1hiP8Ved9DaM97
f7qXNQjHpSz1ZoOSZu866Xc8dPaPhcGkimf3R6G1nAFaGwlw7W/FnPTDsT69/nuVY/T9v5/796v/
Xs3MD0o2Y9GmvvhsETK4tR/9sPHQ2Oia7mYPw7gNRUZZ4zAwsFMSdEAf3B77u6xc/O50DgiPYC1W
JlgUJ+lvUWLdgbLxFwuq8d2023g5Eca290pODDkRLEtO3dXVTHOLkPjuBTBedZ30uL5yJh05isas
9AIgKGFseL+ZNl0a7NUrhKjmopQerVOJ4S30pLF3GUHKyDC+JsP450L/78X8pa5qPvSiPnK0jG8F
o89TpwcMyWk0MucPOEArsjE6ArSP1WRZB6LMEG7r3aZW87fxmculffbDeW9T+515T4vGvs6PutIu
mEFMVo1VOauhEbvBCY1ZAIwIox7e7vHp8VCyJOJ5Aei9y4jtSFaU4xl4eCqKoGf9aQzd3j/eqn2c
jhevQGtmB3zbapT23uyT/q2xTnEbje+cTxCvRrRT3SUm7vjUz9VZG6vkoE8utZCB3qPF7hcq1CNS
HMtQj7cTuTQDq+/Rj+psFblAukKV0R0xEI84sfbSEvdEjwXoGYellXRa+1DrpxwMEGO1LWRF8174
0p8f9FVFtqg/WLtEj8ITcZrBaXKT/tALdkdO0iVTyXs9cPJWw0de3vPImxvDaO/+3yvJPFtHZnJG
kpNuCoHlwmHq8OGIbjdYVkfPwNN35UQbpiiLY1CMzVMzvzKlFfzvhykS4nkKhEBQ1A1hfpb9O7oi
wwi/ZACwugF8tk8ZcZXRMBHWMDonGuLOASLjsmqZOWUZczq9vmNQDZYi74kOMzYduPStHRWftLkQ
zfT6Fn0YInqy8Njhwk3vIdqeQlqqXdn1v5AOswqSPhzVHMBlxfQCbwRvHEyXQxfcLcSH0ux/mtE+
oeu+NIna+HbDgjAu4QFss4wjn9K3loNP2wo+x8TG7VpvqrL+0jSXVOwIqVKW5X9oSLqe9huLYbuV
Gm6xmBt4FU/4OClJaMP4eyMUQP7iidRCN1rWRnTLBYY4K/pLMNqryHpnP+HWTqCGbKQb0dbVl5S0
xVor0XhVwQ4eTbMSFYaRqaD+9lCbqQTLsR7bEJOW3SwFmxgf2HhjMRhhbLbpgaINdZhaQxalbkF6
hC1uU+fDGajKBxGBCHZdosBT4BNPto83r+/UR2PN/zfQzCfNAXBRSR2EXoCui6otX+loDTWiyA/O
oO+rxIOYqs2hMQScFoH7arQgNoRB29SgAwCqp/ptKb3d6CD50Av7DHl6/+QE3XuffsQloshwJKQj
5EzTRQTEVBGtCdev3wGr2Ot8/hWVTqICa+xOeOgwiAdeJ53ODxcZkLBCpndGRF9dmPJXlMA686Fg
UPqn5Zo2ZDDPrvNS5EutWZem3zylKuKootlfxdRjPy1afcXBfdGrLF1r0fTFW2Cbu18WmulFG9X5
ATfZNa3m/8s0Gd5aCT6cXxS1Ym1QFOvT714M/S7v1BlqDInqLLvbureveZVr21zHtjPBZkV0z0Aj
0e1r0XWfSehpy3Kkj6RFFbczsamO1X1Kzgta0IbYiTGumWCSUiH8JXMcQsp7hjiNHf1khMItnQpS
TY3HKSp5Jll+29Dxhs0wq/NpQIwdHVG/7ZcirGlFmlb/1GTMOPBphfpeFYGFQpNfCXr6dz417+Z0
DSrchuyM4aYY73VteismuoCAm+qdcJfXxrdowUzIy0a72KD7XOm4treiVOGCMNEbCbH1hiixZSYa
FxHDn4l348Ko62Rnz4mvTOLPsNdx8Jn9M/m5ADxTBwYMmUvIdbh9zfjAXXMSdoeSiXyMKuKMaPmi
AbxTndPMPnDgxutl6sZ+vBPF4NzMiKzwzq6rXUMd4gS9cy1cYEFFEm8j340ule1OWxXgec7alMpE
YW9RITlonXslqzVEpuWcog6R24iERSn/bztXK05VbSphIgIMsuSzSsph6fc9Ih0VnIKwxfzACg10
vlq/OHOAM93gZxfphlclMfl+58gzzXUWlvoqQ674bLsOC3UN53doaX5n7W8sE/HGSa3fGaL5XdeA
adLAOEAEVQvH7F68gSVQ071x5zD2qnIbBN4UVztRcDC2OayNhQ/jixmjNgXWHjKhIG9II+SWm7LH
nlK3+okeinmNbcO8or7DPsU9oqrslCGtv7ZSOSdMDmsaBG91Go8sq+mOdDjvmijnkNE6QqaOrhQu
oMvMBLmKCsp8l1ELYfvzBHX52LwIQQTFwDHoE0jdFc0c4BikIu08TsZndnXzKvvUwR2ih/8BhNLc
Hh8U+m/b0IbL41HfEgRtgyTYPerrqBPmfqrbL7+FaRckAq5vRS1KZW2dDdti0REWy3kTh3dziv/a
wH1+QilWxN7Zn5aKPppcO0CfM+8sz4CZtdkcN2+awun30iIzuaq98MiYNj+1kLCXFTPkO7vGIgpi
9S26dmHHY8XP7R4tS8VvaVV/t5h+XpVEAJnG5hlGVn1REXnd9O3jUHyCrVPfaVh/xJxUXv9zChPj
rz6zOiR2hB9tU62eT2oh/jHHJ6LLMpx2F6c4Rv006DaPI4SIx3FF64gkoLnZQ2oWfMQOfaJmU/XZ
XXyfqDJnJ8dvoXXmNkaasRRmXy/gxFuHR0cFV2BGAorgO2F50hi76k/o8IlVMpsGeYUvvvMAf1Ez
Deqtb1woWy6AfcmOvY7qojiigVsVJjgPaBXVcRRlfXxcPT7YGT9/iHMKtI29M2U73HmPwnAyy2Bl
K00/xMnARKv36cQEDQNGa2Thd6aKx2hXn0hFMtcFMthFPTnyReo0kvEcYej3p3OPLnmdKQzqHM7d
zKF1NNVeA3Zr7izBxmY4/jbARrg0eiWfwwwNU4rngkBLT9s+HjIqk8/UlcNKmyQcoUdFGFV7NDR2
v9R741XWotlWll1iN5jg2xT5iQ2CU9DjMvbH/GTYOgF1ssIbpThFcDx6CoNQP8bzB+EHMX+g2XQD
WmFHh2E8PD5E3oBI9N/HjyvfoKONiQ32QVCerKT0z48PriH+c2UV3UkTo75/fL52PfbIx089mMbN
kWYDENBr6L9h8mIrHxhNzh9QUCiA7HMFSxtkDodJ3ofB9l5mlufOtp1kDfQz/pxxhfQWcVJVVv1M
kt8vPSjiewzVCVrPUG17FUavjt58GwMtI8YGxjJDZ0QFIMUW27hxfzwcFCh13l4vI3saVgdBnnBu
Wy/I7AiXG4iX5/iQbMs5vyPULfXshETyNA3u3shIsmdoff1CVaO37whhIS16eM8bhR7TtLq957ra
s4w1Ipj6oqZNjcnfHxHEWVJ+FVoG0jKoiptFY26DTdzZ4Y0B9msftJ7R4+MqI0t4S1CgfUCrYm41
mtGLzqkgRM39p2TMwtPjin88IxwXZW8iVDKNHKvDxJQO+Wx5SMwGyg/SThJMAE6uH11Il9y2XTWZ
rzb3Y21Y8YGZZ4EySYX2Hs8HAblpuqwpR94qTf4wotD/VM57lhcVGsdMO2s1MV5a0tO8yRkfGHTJ
H3/Xfx8+DsRWothxgomXrG238CH0D5dcREKU30faXzsLeOjK0SaBRa36ldCJvFXotZ9yuyq3o+f+
SY3BRL6XmpsyTUjyBGL9FlAWRyJetkiy1v82T/VcbRCMeWfLpkoqY708BIP/17VV+xwSbP4MG+fP
46As4UMsa7tnmGZKHaGq6KC7ecxNvGw4upHDwTHytJXXAc9DHGIGpTu31tVrrBBIFpo10Lwz1asD
Km4pyS0UfaBdzJ5JHqlk6rvklMu82fpQpVfDJJQQAHIs8QnHB7xCvHhx4XnA1wv1T0NxXh+7HiYM
7lO2++1oFNWWJoTa4ueJXvS5Lnwcm52eoPUp9z/caCRQyeNNXE1Xf5DTwktU+T4m0e+BPN0/Tonf
OGzZtRxJJGSUV/fBDfZVT14UOdDxCr9O9xrJQT8k7INEBvJQ0zReAF9R5GgjU8XmI6fLe6TGZTac
O/7nNBvb576hrrfNoiBR5vLvM0BK+Z8DzzB1Mhf+ecPrBF0tIIG8eWAuLykttF/ARZyu7X5NRMQ9
u6N/5cCCbcHp0DikNLiyfjemWFAIE2bc4Vq8QBa00n+Wp4kF6QPcpL40wAAxfp815HZcXyj16gvd
cIvaaj7a1iPnbZS8rO1jizxTjZO7itWIYKGAwj31OQ0zRxvCDUt6sGyKjCjdoeNFp+J7ibUhWNTA
QD7HzDr6luS2D0bUnvC2WD0SDxLvfPdjWTbujtahwR3bxeNr7AvIfOPGJ4NyZgaUuXGwiWhEUaRe
6eBm4Icq9Q0cdwFWBrMlDOynmWpwazxc7plpXCacmEuj8uF+AdLARAqYq65CCyF03218Y8BQn7cW
40WUrwMmodXgtJ8GfKxtH+J6qEXw12prun58C28c5RZgiVUFTCQyIq3sNqdsr8u9r81+u7T7Hjrz
ZRwLZ5viou/Sc+Ik2tUi25xmu8IwoG5hg1ou6WmUyanbYRSXhAuCg7G5D546+UKUereectYwm07v
ikRXTkZ1jdetBg0154JmI4kVvQZdxacdbCXFElMzqGAjugyKU0OYOm8MpWvc/ijZ0fOT3vQ6eBqe
6lod46qPV2AuUykNQE4ywfKH05X3xUpqJBMJIfDQAJ58UsS/Buxxi35yOItiRSHYNHqqFL2ugLRe
5PclLi/9l+EaFV6mcC0nQ5wCit10Eu6KxvpnLWc8Ln+FJ+HOYDLGQcTWugsq9GlrONdqwp+LknM7
JFCXpqQ7ewCEz70eXivuuJ1spQVe0OFmc/R30WPSR+WklqZAXOwVHFh7UrSXhNidhGYw7LeLac1x
rUAmOS2Zfq183bkF7Gc/iItSd4V1KQ9Q2Vi33DbsDZ6qdlVmLRlxwHDCGIUrESKgehwT3jNRV8Mc
vQBgjYlUGa+ghINdL7WBI0t1Sboc8b2bmTsTzjzuIIgPo+TMWeFTW6Iwo8lTICBqQv2gm/4rgLQT
Mv1mp9pfqkToVAH8itIjzcL8qIuMrC1rhJJZ7ivfJPVUBT82uir6HSLZ4of/0qzy4EcI44ANg4kd
/nQmhwbhiLU/MAMlbXWVFvp3YBJjWWeXfhrFJoPkn3APLKvGhdoeyq1KUJfo3dXjnIh/CvuTnL2w
ltA3OcyCtRc/ByV3d8zTkcGfPOY2Mzbg12CGtEA1og0tvfBX2lyL0X2t0TGcxqHdWiBiohCLSuGS
UeFnn7LNHRoVYgsNaiXkUGIsH016nfnGMCZnZQwAvdOT6aE60DQsMkHjziJXPutrfrMpB38LVem1
L0e611abkU3M13IATxwl/T0QiycWnmyjWoBLkMdqOjkhS4X+J8uityEoGwRlgAdCaxtFYLIASnQL
J9yrUYPyZtjlGpEv4K0y+PJ0tUiVSI+1naMVb9Jz39nlE2gNivC2vCJkm+Xlo7XBCdfxVprides5
5jbM442lCmPtpgz1+8mlHgEWv25nTthwr0tyISoT/OggmnEdyieHv+NqmIANEcAIJx2hc4qLWwC+
TJmvPhXoeZzkPoQ6+iejJxbcEbTsScQ1ppmrHVj9uYxyHOAkdTiGttPF9DnHLtiF7fLH5RxCUo6/
FKNAQdcJ+0R19WLpUb91qjo+OXqJsB/MpCE72ikd542cKBaMJSFEhSYDLyu+G0lM7jOjbeDFFb2Q
hrmub+4cx3nGJuCfUqTS/8PYmWS3rmRZdip/vXbCA4ABBkOscG+wJkVKpAqKTx0slajrGhPKgeTE
YuO7R2S4N3Jl4zWeREksALNr956zzwnR7A31U77VSSrsJVsNKHK8CX20x0r5nVTeSQ0jlChLnfrc
uUGze2tUcKe8EQBCslKF/dk6aFHQIx3lBAEAl8uwpSj0QcG5mnmjihq3AhUP98mTL7zHHrDnrqjA
35k+WQW58wje8K0JcHu7Rf5aZWrr2NC2VYxiRRaketg/hLmB4UqdbYmqlSZSfumzUSIYAyNW1JsM
L88uC2pxNHsFl+nKHF0QwdJ9ox6I0dYrhM1TvQ688Dm33A+QBEBzw3VL62bR6LFaM0Sg2WTB9gy5
XXW2NNNJXkUcfvuoZgPL5ZWHrNAEFYNTteTK6Az4heqWUniG5TGZr027ST/YRqE6QU/ozDbfxJmL
OIbqbJHeFfnwXAkv3uilvDGUmLPbRwBkCptcRKQxtQ5zRd9aJJN/7sNyxRH2gSbloWydk2co7KYZ
4JIw44NQd7G1oRR5SZD2byq7JYvkTyJZGzPbL+6KxIF7VnVyY3nL3JTfSuEbb/WSTrkuntrys48g
bfekXLJJQOeqVPVIlgheARFF1FJmdO9/pHicd3ktH+HELyY9j5eUOmxKfNymRa/ORAuyrJV+rFHy
JIwRIYVDyOKHQOfkS+5lxwEw1U4WTBVSBjqAx8setXs+Jc6yQ8m3GOHf3UVVxZzODzaT27Yclbsz
4lgm2yYznNbV9yYW0RUE5/tqmGG7qhpgEhbICTogLQ3cLHolIX8jj2MESEc/ooLkje5Wmmt8Ab0R
9H+QOBqfLVFbOIgqmPNBDWjUQYQ62yD1BpyITlgKE9gAg8cSqWhNowNYeN2THO2n+qsIBrTfMx6t
MvZdTODr7JlJRLblUuf+K7DLk4wSbLNQPKWFh/jexb1gICemfwvcCv5Lw8i2J96BNE6B2rxIObqJ
r9ANnu2mrBhqNquBs0HqYPtAQIndMQMNW1EUTZV1SM34Y6hd756U773pxjVJE+VLQ4jQw5i0FzvR
96FBH3XS6Aa0BgtuUDskMYtgO1ngw7qwggHWjutMOk9WBdHN8wkgaMeGZjaQSNN0/TN7/7zHEOWp
gX7kuNLRia+RctrZyjPpShulvZa95ewYtuPc6OjNlqJ81YxiejTGErgowNPFMFk8NhrPURBH2yg2
g/uA+M8FM26QNnXzHeHPRZQ45S9lckt6TR5pUFjpvowgpA4TduaqqjCKWeNBb4lSZT3UVzR7ajiT
XLh2O2IQb8hriIJjTixjiQlDY59bpjUlE06TxBSEK45IxuK43hutdaeoA9edOZ6aEut07qKRx/K/
R1JWEn9pY5eQ0Wbe9Oi5IyDGl7AypuGrF7SjPNsjsstUS+Ij8T7Ht6gGD5cp47ff6R8q+M2liQlc
whAyyzliQE3pNsMTY7r2WfjyZQJujLSxDXaVbiDQDOSdKONnbHlUIhNB1EHVAM1Gm9PHkrrc/Qwm
4J9jhdwqzu5Z295QSSL2cr98uIlemtHzpTG+sGzHWxQcCrFBarCZHHhyebeeGuNqFRRbU62g3bGs
GAxmhILAH0a0gjD4L8HBmyl9cH1o5BmlwUuNwS3oIphRRG0TDRA/hj12XgaKGWMZcrMZiox1trLR
hSdIiTTtOcoN4swFehvVaC8j2rilCvpkTYpVaDYLXznNwpTUoYO9ZP6POXMgwtprs00P2IlOMuqw
gYQ8Psdi6ZJ0tTIcrcevWedLYVTmfRAMV8dnOGJXYFSQxeNZ8VGDGQ4uYhlf+lqLD7o7pmssktMi
8Yff0FR1ppzRKi9pOyMS0zdtGT4Lq/7wEn0+ZNcPeu2/J+O9XSFxmrr3xgHwZjDSWXosVBRTkHYy
hNMkLhn0+JAl2wv4bCDUHe25wPfcNxJBnH/yKuSP7SQwWVPtYS1pPlWHn6esFAFtRr90quc4TS6J
l984QHD2wD4iU3myx4AzMA4ozcQDWMI7qtjNYt/mZuSDW7lx96QhEonHXHJ1u+G2A2fFImeDeozk
UzVoz3Ht8Ln2GJjrwUxXvYFvGElQXKG1cnSNZcdSctGSk92StWJoCJMxOEKkTJfXiEjlhZ376b6e
V30Rb8LM0UBFYF7pUSMxtFwQ54K1oTP2zn6oyqfAIxg2svWHgctNucmJsLklsDsO0NQkEWPfJN01
Y42VrKTm1EhuTbeDY5yyWHyWQYpthUTnRWZ6L6b1kHhdhj2ZKOpK156EOxyUbrIoW+I02NELvqYd
kod9r7nPEdPwRZUlb8ST4N7ucLQZNBUCsdFQwi+cvQNtmeyfZlYxdvd5LJFJ59adY6hlRNseX3NF
3hJ688Lfw6FzwfOVe1iq9zjyaoAQyVOLyHLpKnlXWiZXGIo8ypNm4+flfrCIp9ZBss6UkyB581Ac
LowQOJSrBt7jBo1hWAMTNSsI48QBb1up4ZYFcQSFyO2+67H9JODpz2uskQXjzxfbeCAZhAeZ0Jaa
RhCVQRGaanxw7I0Lut4gS/VxrQzCu+kPr4Yc8UKIy0v2450EMqi8kBkNsw/Rz1dsuDMawP5Ja3JT
H80A8GTXlePen7ydpYpPm7qps9zZQo99v3HKpzIlAcN2L+yJw7bHjqd651MZxpPwMGrHev3UqihA
VDBeMPAcbSHeAz/feiXnVqnVbwiX17qqvohVBrFj18U2t35MnERm2Nr7LBmvQle/WYXRF7orwoeW
NaNTvyzPZhm1HxyPA0wi0FVQVwYxQQ4efVhOgLsKcqUfc6JV7bnTmNlDFsx4mdbZDHEHG834UOnM
acJmPOeBu6Ji5HK3su8RgNXaKwnM8XQ0MZHODjrRSeSwN8TJ29j015rDz4JRnb2ky85lgRxNb1HI
tIwlx1crZtSpV+6rPTrvQCp+HAewB7+vGpK9VoVfsELkokOtTIrcKyZXcuH0B6nbwxIcopHgUc3I
anRA4eMZfC4jQpZd210n1WuMrn5FLsB7FIKmJJtib/nmJ+pZQBLu0R2bdEnyH7HTHUM/TiFDX9wa
+kx0KNSz6q6W05Hz1NXHhjGB5tEcczUG4JGgkhBFjkdAItaoXFBaHWdUbA+MJCFHtOGOTdngYM7w
xtWJQcvxbnX1ky3xN6LNzWdJ0mbycfCxMKygSFJ5usiFHWOLQCa7d2rnNSwOvWVc8kEnExsRJBX1
GTwclnpfAfKRZCO68B4Vha7yqQwJoGM4beHjqalZ8ndXaXs5MOcyoJxt7RDfoA1HbtNKfxP441dN
A2OyuJlyliDUc8cML2tR4DL33adE1y5pPZxbpzHWwicGo61Rtti1+Pab6Fj53TmGh6jZ8V2Uet9W
eSDusKSHnX21AVU6cKqcRgUnvK/aJ0Ey7+HQ1N6hj/pqhcV0BbIcI7pux5D5aW9TAW9dZ0B5oSWn
FFvdvKdK4sklLvZpok7ooDZ4Zng3G3fjnl1x1BjxYsd8I273OlrZQyDtU1wlHzHWgmBWdzGj9FnE
9KHGZDkba3smQCAXMIhQJVSuR35Wzz5gBUS+YNZAFDwulWkkS2F9jeFgcWau3UXdLNKaKawklSXX
2N4pDE4yKX9XF220mNyys6IzLbeQYR8Lk/bOaGYlvZl7BsxkADV1vwa8/NQ7IHXS4Ifs0RQbIYwb
01iogYrOxyUwTQxAUbdgZE1LFI3AQ6IrIEws4UwyFq0f/dZBm7cpklritSBURg8FfbdFJ7KP5qU3
105AxTG1JAzoXryz+oF9xOMeLyqas1XwRHjlsEB8c03c6qji9kVP3RxtivNui/gGCYTjW2h8JgVA
KzOX52xgge+IK5ThDTE44soIU8podE/c+Jckq18qIk0w2HIqmZPzxhYzguzIHpDJbDLXEJYVvwdN
gygb5WCPyM8xKaoRDcEOi8g8wbn03rYMZ732LOscPxBwa6rkTQajir4qKnpJ2m0ONVGB2drqQ3mN
nHBOwcO8jll9X2UpcJSs2YzKuFgdpeDQZ3saqYBrrEwtJrWHb/UG2l6bUkZOWk1aRRJ/FMpc5Y3j
reyY8b9tHifKTQ5LoEOcDJRThh8rKJH2q4iFbAjTdeK/tk13xIvyJMWsMvDst7lTqGhtL9Aeo0B1
m25hbdD3RtmnbmiPXqfBqPF7F4bLKia+Bwh/j1Ef6UDdFQc3Sd5SqCAYZDE7j0wRMyDZBy0/9lVj
oN8fz2OZ3XRIr+tan9azxpZ4mhX9tjtf2p9pUq5a4c0J61C72qGj9wUPY4I12Y1EOqG2RctX/JQI
cPoO3kfoGsFGajGciuJmpwKVhuAInhJN2jj5rtaifWyqV4sZkE3HNmrjh7hpr9HoP8aGTmgwjm02
y66qbi3qTkLCzkPJyupE6Tagi1V68mzgublzHa2EcnXSY8417Fsb35LdciBZo5p+6D7QA/YGhqkw
AcqGVNu0tds1bsuXdJYLlkbFzD7LX7LKujQ6N9fIpsvqnG5C3LBMU/fehEo5tx7qRkb0znHjK9gr
I2cWGJ+vo0vVUFaEsvla0K3pox8QxZs4Q8b31vigJ1RyNwNVCk1vO4XJjeSClA6pOuXkYdQIkY5F
G70VlH4ykSeH3Lq12UcUx5oAB171rOpRd/AlCPPcW0nViIMRZzu4CvUywpROniHcJFhMmdTAPoU3
dFu3vpBbNer7ynQ+I0lWfVdeeD+O6OYe0sKZliHINQyur2aYzbp4KqgI/5M3uqtRa460hchSaMe7
0LJdCCmCkD713Y9EXxQSHkdzN3Rs65R8L21qfhYWWovCQ8XvW6hsmSz62rMuuFEqbtDc4LtElT3T
eVaja6G7sRUVkA+/XocY4KPAxXvAeg+KZ6y6Jw9mDez3k6BQcsNWv9cklz2iN0wHTMPBQWWrrOLv
B+H0FAcdsnf7wLXwhd4d+wG+UlgQtAXZ/zJj7FnJH/sYjXM4MFQfPRf+bgXwrJ/705O8om9iMmW2
rI9oUzpDO6N9oeXnOffz6xgGwmWBN7YplIhiYpfF5COA12DFIuUvBpaG7xQh/Hxf+LThAufN98If
bYystWAHypICnFaXNlx6ZFcVVAR9HuLuYnGyOK1oEkiuTfoA6Up+mFG24sLGlXFcOoQ7QR/x4UvH
5XMSE7NODfUZTs2pzRl4c65aQEaHGotXYPJHWPNUF57l0jXhymAsjoY33gXVjxX0HWvQDFVyp2qd
q4E3boUxF2yzwEg0ulQiUHNAYGCRblT6MBkNQQEWFjUDfwbG8VIQHlChzRvSB4rc2Q9M5JK49KyG
NJTcQ22BCnZ1yq4iaz+pUyYC5wTB4WhJqm0R2TetGO9UWm9yn/gfnWkprfGI0PTE8mERpyGjKrc6
T8WxLLpP4jk25Sz3UFnZbV3yJaMp3hXYhCHEIXhhX7ED/UZb4mgX5ZNr2XsYenQyiZJCYT1bfNey
MABZ9CXcQN/6XYYjUVf62Y0En5nBcRS4TNtkL17scavRtF3I/ODK4KE0tfemxCMOtcssnZfkKylh
jacCXQ1Q8h1GpHylkgzHZdm/quzaqfY2moazVYN5aQM73WCCibEtvmgRuAMlLnVEZC3SRrL0sJf3
xqs/B7ImVnun5wUsfTTIIhl8hkjlY9oootjCRyu/ZW7+HjZ2uIm05EgiMFgrBLBL0Wac/Glz06BR
n/gFl2aklYtK078JTuCNHfXrgPbOgx65zLT6hZ7/Wx8Fj4TjkCeXn/2R2FSyekkqY7/SQ0JbU+Pt
z9ec6s951504puM4GmgvaffORPdZzswfIZOviWv54JLDjaLKviTYx0ePhkrqpjZ9/ebNzYNsDScj
JXTujML5ivMHfyfS/Lrr7kqg/ViDsx0+e0ASbvko3XaJg4dYLrZHswZPQ2kUkGAA+im8ZRUu4p5r
jm2w5XfGtuQYXuIwrbpj5QavMBNuWQOdKyydnxEmEwNT1zZONQlknRYTLa/MYwdnl7YX0sdsl2rx
hz4x/BbpztRo/8V2jDgOL/ICM+5L2QYPjCeJbmNBML6LNH+r0urL10G6ORwdU1qfkB9OyNurRVvL
7z5DwpJXVD5TA3hejg8o9wjATlBcozTTU4BcQ9890qXBVgPrcIzbDRCLxxgaXYzznQL/gjez39jg
kEwcIQYqC+usR/hhYBZmO1rLeIh0BoFjch2Ti5TazTQHWjiWcQLtMtC3ZhrPjIKuyT2ZKUviZNuV
nwSPbqmOHMrBUnrGiajkJ0vpGwIGVhAYtN0sIY2xjayihh6br+IzxmlFbTjNI5JN7w1LRw2LEi3A
Sje7W83Xldd80Iu66/Eh7D1He0mVvp9v3NR+yQ102iRlcZyjzpEEBLvc6wti4dGhd9q1I8d4oRxG
V06dX4h5/4IJsM4teFhWDlacA8+cCV0k+QOal087aw+ZDsemKmg+x5G/kX68Up0GebhHGtj5V6g4
z07ifxUGgEF/mgvvnGLf7Z7GcuJoEj1mA2JLdEgLXx/2bHPOIufNdVmHjM68YX46ZunRyUjk0JNg
KVOX20apLSo3czviVK1tiql8PM38vIUtOF+6Irx4BfQJSkuvzJ48upuUqd4GeMop8e2tCemrVs0Z
YtXVSMIvHZvhZE6fGTFJS2HXL8zHrpplXJlR3XU2efcNRwMXjy/Vx8qhyqMoVk+mlX0NAo+0Yngz
zGEeUdg+aRSEo+Vcq4QlyewrcLudFW8nhsb0xXYdsrMtCSX6xidMgk7fUuun7g0K7QKv9CqrDWvt
osklNnE813bx0agrvKvfNqoyYEo06LSkPgQshuRxX7px6+rxrFhkUxIIF5B8E2Iy1fuw8zCahgeD
tscqkOD6iVNYFw1fHu1bkucPZK7yRXlJi+AlGDlh97LezwHELspTScK9S2Y73r+4E2uNNgGbP5vF
MNEPS1PSDKDNyxXr9EPsaGvdIMRA+bQtyb2+G0AGFfknKVVVZF/RmG1EE1Sgx4M7u2mfPDyMKh7u
6whcYutOx6zQHqytUIT0pcmo0Ssip7XuUCkm5bvSmivRQfoDPIO7uHDse8fraPmk4pp8MTbkNZf3
LEWEkxvmtfbLh2gCReqcMXUh0XXyfdkFoMAJhsInA6RK61eEsKLiIxhQFule5M1eIhT1xrNwiVfx
bT7prIOAZDOuVS3jG9juxRw/PY1DvAJCQYMepHtPrcsVE06ocbCUdVH+Erq9xF6d77QWfnHBKq5j
88G2i0iuq5NXA4BePAA6GmL208QeScbC69yVwwbcxay+6J4aThrbxhiTXcyCyhYBPTtyLyYF7yZO
CSdqX0tqzWpiEpy2ciNiTVuOaXNCtUlYNNMdtu2n1IFT49jIsKZ2P6c6gwLZZQNVVRzKR8egb5fL
ZxmzppWsaVhE5jS+5OaHc1ijwstLFbxCfYtc2jxyqDkKp6j283xAg5C4ygVdPjwWFAAJR40i8ZZT
RIZV55MzUZh0q1LmPLgxu5FbH5Ix5MLhNGjRjdm3s+vy+KkucmPVqYpT/NqTU4CU+w1nDw26ASFR
S3ALMH0yMZN6q8GK0a3i4KdbJHFI2/WfqjuVU/ZW9mmxifoccI4wiAyLOUCZCpBGXw44cfoTXBSY
n3j5GZSS+cBIpjJ4dIpzouvjk3Cm+t7ibakqJP5uRyJOQfOxFcUmLeZsFf279WFo4JW47SpRcuNJ
7mwnuI86/6tH5nNq9frQffoNsNfYWOPQJYnFnj79wW+2tOZvPi27wE9/dwmOLSdHj1mX5h2RgeUG
dPSTnqYmMIfsO+ndctaLhquKI9FYEaCLyL/N5/zl4tMxA06lPCN6eru8ZyYIjAg+EINTDudhVH7p
lZ3sw/rVaCleA0BJKyr/Q2cCK6PEcT0fRoN2AFH1MpZRvY3t31KjSKKViRjCbIAna9+ji/mDajta
0gi27WCVTdODCwWVYzdMxq55asIM/z0h8Ws2kFULXI15zpdLvsuCghD9LC7FMbcPKpsVuebVRiPF
BUW3q84/27oF0SKpxueUbVWII9RJyP329IT0/0qs/LcpxLZPnCtq+Sv73vyZ2QTXIrVgRONihewp
MDof7m+2h+0W3HsFKyaMDSMyqNkh/VS5etdfIBe99URLIddjZuDFqGMTwkhxKC1clEaL+GK3E4Nb
J/1BWdYusAWy0ntfuVcaKy8mlCjwv6KQfjHUBqL8EvBbc1JV31Rs0Ul6EMGPGXcIHjVYmhbzM78w
jWUKszlH4ViJolzqWY5DDqW+chDnoKCPGuXufEF7tM2QMQJH7KFVJh+tL7BMB9xcqRU9iar+ijVj
56B5hmXdMkCVFxGjhgP5YQx2zth9z3Cb25HbZ5HU0Quap7Gl0+oS9MUGHd0j2mU6lXIQMWJPoO1o
V17tvqZD/TQ0FZuhRdPXjZrHTGBLpr9Tr+KiQYTlls/0u+7NtOS1kGnh999zSyCbAZwR502F89cO
qUxSkouWSQ3hsSR1rc/IjqH9v+zt6ZkzgbX4od/5OGG4WDTDQDNLImmX1TquAfyMwCTyyUQAQ355
1PRndNFA0ClGGg/cYOn/lLF7x+jwruZVwjZIzrFfXmhPznXK5HNIr5LpObgDyg8zb7IvnSrT3ZST
Q+duqiZHJTLS2Yswi3EzAeGwT5lnwhDDK9K0GzLWNMwS1XcYvfojvhuIQysUDlfi1fHXI1pQ09OE
KRIx17MsWURJNATPNYPEb2MdXWEeQgWKRrooebUXHbUgI8SQ5lz4RYDKptLo7yiwDSAXUbI0KwvQ
OWL0LKQbZVBwLgssShRjqOqyuiT9M71kJGaGihGeUcDcn9JBX7uQ682svnET7eLQGKlByWkT+rWd
cW519iN7+uOlnO6t6WR2E+2IkhCMIJq76tizDkb2oWcYNkKm/c3Qfc9y9CW+9DV5qx6LdU7U6ISY
sHVoy2racKM9mSxqKH8rrSmYPEL4psCUAOxrIhd9mj59R01Mz5vjfwG+UyPmxJKFvdZMsn5G+sP0
iAlQSsFLBNNXZbh/jvoXAVhzQQvNLJn1lQa/yNU4shtb323dZSaKQ1A/FrWeMpiQl4KklYDIKVI2
mdmzMxMp3tSYi9CL8KxgOKWvg6KF3To3QrhRVcXFmpIGPVlSngfUYrwkh1mcqDfdIB6GAvcasJSL
auhQAwr+rYextks6+1mF6Ru8JsBm07mwO8h8IYoVc/jsYSQHCCaXrcvouiBdiSlJtw8LGwQdYS3w
v6E56ebIkI+RoJLvf37BKzJgyiDPO05yjg+PCJoze6UeXOK58zEZRzfACw7ShzF/TXZwJu1diicB
Ah2FGy8qdn97o13Bolm6GZ9tP1kHASHXm6aLhAO7hufwIuTGTDqiVD27ZGjhMm7P6G6pfdgMb/Q6
RqalyZs5jHcDvfUuFDcuMJemlQ12wZ/jNPDOg897Uakk9tqNHokABytUqhPC1IHTL2Isn2lCLaMd
E42bbLWlFdMbthMotEn/wLq5ao3pQgDQwrRS9MjgsSgPopJ8V+GunPEy4EdPTYRfBW3cuvQupU6f
DjTA74HapwwAk5hiuJ+GUoDVzGK8+Oh9DYnW32Isl/VRcQV9I5e0gLU7w4XrAxT8rjQd97d05SGN
aBswTIHspU39TSWcb0X4FjRNMyfARFudmJ63Fkxy2GRnORi4mEpRsHNow1pQgVxZ+jZeO+21QOUv
isDBQ+Axuy2GIH8zzOR5FGQOa5Zd3I34KY5+DKdKN6nZmdXe3LTgdJx25hYUp3maCk6/ZgbzgHO3
jbU1qe6zoKj39K0ouAbv3abAeetJplshwBV3WpeWz8yVMNPK5C1xi4PuOOWyY/fYJ7IjqOIZXqp+
kEbfrKoQZa/bebgnfrrZd5224GaxxR5rdDrLmji+usA1HuLljdviIELbXlljEzyYE9t0nDDnVabz
WGVOeiqqEjZgmGrMCBH6cELPH9gp1mqkTEN1hbhkfiPpjPGbq6w9jlmuP81vIgl+/jkXNsHCjV7B
G8HZb7bhS2WXs+8Nl8GYk30aorZlmkKIKm1z2SOzDHvc8QwPXMN7SaeKTof73PsyOCSN+HAF5zdk
K484xjhtTYhdocQ4WDBbUNc6zJm+ees8NtUMfQO5xoBpZfBjh/CXUDKQ7ofZLTUwI7vPfuls44LJ
f5TttSwtj/Ocslc9cG0Vvxl4qtaQdr0FtEBslRK0fB3N5oB4C3/8C/hFs27oS5rlZvL0YOOUvEF5
Ha6QzVEbd+Eamut8tqQ1I9xTpFJr5aTo3hVNuSDwrpqj/4agAZwoS7o1qENb7Qsmc6vQJrUinPIP
MaFZR0hB22Y29Aj7K5QNGFVhnlNN/C51wRXRnySJ2DsRtvkiGmGSMhIZRvlM+Kdx7ikw++xYWH54
6TQpicncBMSXL3IH6SLiEZNMU5rfTJLHXQZTW+YodbWB9J/skBT5S2WAVE4OHFzVstDEtBkjA3Nj
3ASbHiGwskEnuxBL9dEkn96qlvDzmHn3cYm7IwVmQERS+oAXSWwRSVTkDU53gbCNjRcygnQxJhBN
VGzQhGc0eunLh/YEjT3Q6C4k5VoIfccxrQuJMA67ASiOjVhac4gu+m0M2GN7t0aA3P00bdZxs3DA
JWcEcSBN6QCs7k6qippfY9qiRclNIxv94ANAb6bOx8DiL7N0TFZ2ja7YIexybURfOQyqveFFL6Xj
hstff/zb3/7j3z6Hf/e/8zNpR36e1X/7D/7/mRcjRCZ05v/837/t1o/rP3/ivx/xLw94DVHufH+F
7//PR52eNs//+oD5efz3b+Xv/uN5rd6b93/6zzrD5zde2u9qfPyu26T58xnwCuZH/v9+84/vP3/L
81h8//XXZ95mzfzb/DDPfv3jW/uvv/5y5J/v0N/foPnX/+N79+8pP7Ztx/fs+4+f6j37P//7Pay/
//VHv9/r5q+/iPz+i0SerDtKELVj6dL89Uf//fdvWX+xUXvojuEYErGC7f76I8urJvjrL/svjs1K
5SpdtziBCdf49Uedt/O3zL8YpqPT0XYcU1qWbolf//Ue/NOn+H8/1T+yNj0T+NPUf/1lWL/+KP7+
Yc+v0ZaG4G8riIhCosLnH9//fH8MmSTz6P/lObkgpI0Ld7DJB3KJYh0S7LWFGs5UtpvcAIxe1e9B
H6CeEBoWMOvYai1HVyxGWAomY/s/3sZ/PMN/eka2sv/1OTmCd8oSpm3ZLNjW/P3/8ZwQVjiOnMlP
pVbdWUnyQ95bvMoalIYmGhyT0WsAnVyQQYq2Q7nbTkfYrnfvVdveTxhPmUTC40899uk8WZlaqW9c
xSjOdJMb0sqUIMStljf+bhDpNQ7H39Ifgx0exgWGe2xGNRRwhrRfmY8WoyynBgAfC5qVinvlI8S0
wTMwM+wfpLBWbvDeu5C0bGlC1o3cBrTrsC+LZtaxH6yovpXB+DKCeEC7SEQ5pMhNJZS9zcmhRypc
J9V4qEf9SAIgWmAUJSMs6VUtaa6o0QpxUNA3HshPDxSyb5Pjf9Pf9zknWylnpCKHc1dektLq4Y96
5GX15QEc03e0bgAxP/bWTBFTKyVxxwzCPrHhu7Qoe/Iw07u614wHQj5W7jAw2xAVgmKrO1tx8JjY
/ogYIdXgwJePAlvkwXemkF4HCQ0+NmZW+i5dN4W51nW/5cAy2qvJ6e+qwQvnoqEF+Do9OGM2EjMR
vua0e9at6s9pQcczwVqvJVO8AufF2BuGnIWtJ4jrlQvDYeuMKd1WZcL1wPTXD9fCRDYXhQoebUvz
jlbcnUnKE4UDvEkb31nSc/4YsngzRUmNtJQapxkh3ZBpPo7jZ5h57/FC8Bd3GshoxOz8OUfvt1Z8
KUbmn7bmVit/jD/yZljbdWpvlGBrBin8OObWNRvy6dwXVbQwRE6+Rjwe7FnG6xj4kdOQZotU9Sqf
OJUCNDxHYnqLC7I88rw0lhigppDjEM1kJhmFQMFKY2So7GgZKEhguuVTZwj4C7E85CkpzzbWjJX7
O3DzYgu5+Msv6JYMKHftGkmnLoG8JSYqggEPQCvKx4pgSFMF8bqXwl8XPZ9AqPeU3qH6Nmt3j6iX
XJOUEF16RTSSZyoOkg/68cwpHCQPs1we6Yuz6SR2y965Kjv/HIgvXRX2iOqX+uLmtGhiRkRNpBfl
y3Ra6yJ+D0NCGn2n+SABGr5LUz2lXfCWu/2RgHdUvd10moIc5jL4cP56Vjwy4ni2GjoGdtfcDH9g
wOCAHUrbNZAakMAovOENMmVy3qWZFvtOxEfNK899K2kFS/+tkfrzpKpva2r1h6Gs7vAqgDNElWe0
EC70EX9ZdRgFlM/Om3axntNimPQAzLoFY4HVi5K9gUqTXgDng4buWN0ar7nrPcehQt+RIVIvyDhn
KOGGc+xg5y7FlHyPwvpoOrpA3Sg5IxHopAn1pRX6I4fR7zoBfzQ6JB90Ujxq+vswQtLKxQ9DFhy3
kyDgCrGnHvCBS+4FZvFYJrxuWWOL3FbxEW8Kdl0jKZ97lxbK4A6nWjd2bmORjWTZx1K/69zm0HmM
OUJzxw7+WmLN9fJ0g0UanXpp66AagdfpnHAWZc0LcAzruUBMAnXpqy6yLyNsoHAKbY5BQHxdtpC7
fbXAvX+Oid3Z9jkmDYhndUAquibSb0QTI1DKHk+t6+OJCL4VcCpVSf0yOdUxmhr0qIR6rXTjZLle
eUwrzpuS52T6N8zqnP91G1USqyfNHyPdFN2BpWxt4T9c5Ta5ZaQVfrkp5xyvQWFnyjwG6wAYNGAy
hrjbOyBfh3I6quaVg84PcTTbiPob+bT/HeoGYurRfhEieeq6AS4B13KlMkbEAYvn4EQg3ccTIvpz
mNRHNE/3DKT+k7rz2nIcya7or8wPYBQBj1eSoE0yvX3ByqqshLcB//XaaI2k6lKZJb3paWZ6qosk
TMSNe8/ZZw+j7GAlDNq13O58SzPXkWPNmyTQOE5zATGnRxu1OB3zhexL5kXtw3DdYlXb10BMxoCM
x2EyoKuW1T7WamgguhsfRjd5QwVlIMXQjLVO4IDMQ5rg+OEObu9LaCR6jugyZKzXgB+ureY+bDRO
z+UBSglSwCX+pTA3agLAUvfedUXBX2E5iPvoJu8EuXoPWmNeYXm4K7g4PM4FAJIMNDRNwAmv2meu
sCPUU8OeNFqMhoJDQPGzavDFr3j4K07zmHBFXDwxaHAoiRng1nVUXRP1cTKL5NCEd0Uav9ojXR9E
s4cmdThB0TYe3GnTGK236TU9BRFdwAMdu+mA2qaGqAWrJi19zVzAyCR0JwVDirK69RAlXpsdLRd6
/A+hrnW+sIj47L1bp227S9Sguy+Rjld6GF7JOvKeA+wFWZq/dmld3cIBoNUjNhH6pl1lsbUDeJhd
UEQDRPJDgFpEGVZFdpsJHT1+dPUG/4Oef6NpeUBlUAI2tV4UYiLicnpxE+fz0RaZWEVj+0JIo00E
SvtSWojg3KB/nlgATKLKdtT+I9JT5t2RTSYAkPHI0Hdg1shHYmZ9jL2G7AThnmYdu5HrEmNUASAG
o5YsSK9m2nqadmVl073l7a0oBNE4z7gLRjKuxsqfqtK3EHA4wfCQNiwFqcNRocmKQ1aip+4aesq6
QY9Gb5JDnnfxvZsb1qpwiCaZZpPkbQeVgXceRu2NRmfnx0bYgYUeHnoqDvpEDgGkufL2yI4rmkGE
S0SXqkWXbUOKPUmJJjeZar+nCFtxCFvZjtnQRxHXbefc6svsGBvVA1eTB9FNb8usiXdgTj6cCoO1
ZaytBJOTseCDaijDXcFA2sxmADgLPt5rhc5IbXqimKMXkyCEyXoXI9yjWzXsOVIS8RwFHGTg0/an
Mhmv5kKwF5BXKVy3OTaZ9qqyPrvi35e4CnKHP15e05pBqZrb+LusOr7Y1agvYrYtb3y7q7GYrarR
sHfQgu8TQsXXibAp2ByiWPRpRJ7mAkPNcZKcKSeRyyTjSXbMN+egD7fK3bRhSc1h3eVj+WJ6xa0y
I7FzrDOGpPKsWdm728QsgLhLiPZFPu65JH3VBxmN8OJcOjgmW5SoynuluQSmIrJD+Zf5Q09zeyac
DVFI3JxVPS3Z3xgk2d/D23iYrwSPJylb7XuDG/iEthoStZzBgLrOdFXZ2b6hRvUxcEeEMtirGGUz
gx6SdzQo/7Rly/jiDFl0/MuibfUSTl6Arfiv/+lo6bbXmRFvmBUYB9wjBJYjYaQenK8A/UwX4ZqM
9LPdyC7qBw0NB4jDwc3siauDQpd9KsZRo+y2CNdE2HkuQj3G/sosKnJJoUdweJh5Gi4dZ5gVhsEd
hDdA32UV3eUaCZohmmaA4xeytU61Ct19HOm27ybylPdNcE+QDX6QCBpIq501ogmCzpkPJI4/WJNW
+2V0tE1FYJtGs5JICI1Rd3gzgsqlXxB+hjZBDaIHt4vDai9d0NPxDPxssuhgcHI5lgL+nFcLXxqW
OEANwxkuMUhETQL5Os1SpgXQs9ESbeI0YuySVzt9hO9REKKD97HwdhlNG5BpBYEhOM/yeZuY8I5L
x7pKGeSQeuPuNWoRvF7QaqJPbe5PU2QgBdNHKPf8LUQ2b7VFW5UUDO+IJKpO0Uz+4mQ+DLEjsKSL
L2UwwvmJJPLxBMFIms0zL0w7vIpyUXcHtDN51A+hi4VFy+fHvhL1Y6p56APdmTBtMoPCoXwPKq7V
7NyKrkYu3zjqLJl3M5HKdUA82hK0HtG71I0Tx0IORclnjJoDsyUq89osYJ7nvbk8nlxeraq2BWHC
TjNTKatoxyZacVigI22Y+m2dPIFrJYY4RZxK3ZtvYtF7e8BeZDEWExpBSUHHjPge7qsB1MWJPJpO
aBu0kKJmztpTgxl7O3nOvWzpwSYAZozswLy/vtHGQjvlFbkayMaOmEb1h8HAHB9ChFjlqSpOyuy3
GRmSayhQ6Z7g2mQ7xv3XeVbykisi/iqy03fGjKMJxpDfJFCjkrxotoVsIN44SPjLsPSFPorNNFAX
So0nPJTZ64BieFfIdDqrmfzjlqY3HH0YMlY9kHHSifnkvtYDMWk1ltYrT8TnurRGKFU1+RNCPhWD
J0/OMiTMQHWdmkH7SHQXSWhm7lJpeYe5xWI3Fkyz3axzkcD04ktQOTfNmHyVRcvQd6yHfZGjLzXc
wvGNUZrXPTGlY6YPd01aboRF6maMkF7P2FGrIASOMqybacyPrezf7aKeD1nNzEQEwJK7qa8ggtGA
6iEQoq87tpTxvuHY1rav0q/s2vRxm/Etqu3ogSDf2au+AI6yD/MUo7pEkz9noFO5MIiXgxoAKp5q
3WiCI0Iu5BSCF2wUFWZSI9sh6CHnPIf0pc0RdVXtIZ8uradZC74m8TYEwH4hL6A6p5H7FchxvXaB
j9HfRf83csAXun5ixdJ3AM8YvHVes9Ot6Z6Mrg7zkFxpA+p0memkto/2NS3anJ2LcwgF6E7C4r50
mvmZQvmiK0uBFT/lXdJd5wF6NBDCrDH2+S/gUUobH8NGy50w/Em/sSNV7g29+NpMue43ISnBWAkI
9Aor4ivz8aNGnYdRl16EQ3HrW+ijhgqMGYnKxj305VUaOKh3E4TzvFWraS78ZMj1l0jDZQpvsxJT
eMkSae8blgbVkzREauNCEXBzQIUGBDccD6Va5VX87nXhM2Msw8nrA/JF3tqOFKdUtvcLRw0bQr+K
nTzmREXBUMY9IH7SgnGj5nuaCQSCGm9M1Ubic423Vibanm78BIQXBknzHKI90yqjvmU/YFGLZ6Yf
VMN0LmXPUsVLkxqU/mzklCA2usNRxfzqz6KsA9920G6MHB92aaHf28RZpkN0paEC2wgofD5hR4qp
uI2NDfE3jrz1mKXpgcE2+PEx39sFOjmcPJ3fhZKqpQDsVKfNq6aXX8m0ns+i8lY9VSK8/IOdTcam
A8CG7Qx3oj2Pmc8w5Qqt8UjqcU7cNdYQLVo7lpcde8FMLZLwYoJcfWsxq7NbpuTjzMe+JMIi9ZyV
7kyDz8CZ6gOcBjnfGda2OM9OVRhuSzCpp5oWMy4JPCvM4g+kyVEDCEZACmbn1ul11mLh3mA2e+b3
3vW9erSSJtkrVsZ5ZIIc6I9xWjzOIy2E3PUO3dTRXiO0x2R+2Y/6XZCkL6rRgOAJ98jH0lcAPpKS
fIXMFhKCIdQj22mx7xF/sbJS2SI/ytQoQRFKwtZE5pM8zKm+bb5oU+hs9Q7bAcNJMsUiRx1xsoIR
YLqySScZ77UUZJ3ZeE9KcJpKrQCvcutV/twzjE0977VwyHGxNVAXHh4ZUDx0TqjH65ZqIUmRrxAn
8wIhi27ULDddXBMJrAXHtglvyTj8FpOexCweryljGXuN7YvTzIDysi3z60YE60dbjN2pY4Ejscye
u2PpUMInIAvgm6KuqILhkz1IMWtA99cMlh95EOtM4jxjelcjRONNmKQM89k/1mGjv7GEcoxNLcFd
mWhqpA0V9fwGDcG5db3HJDEeJaGqVxWSlAq7+obCvDgo2gI46B7QPt7HM1wpfQxusSMO+XTTmWwO
Io1KGlXuRubmNweTEjGlLT5zhe+lIVa06a6MCcZUR+sx7lPrqECLrCxo1Me8oHrQqv1o255f1hZG
HlG8gTDMDxjPeZ4oRGLDBZrekYSAPhTGLm0tv4srebQdzdw6RQgy0VjFVTmT6nHXM2NbV/COVpy5
8Nc1li+U/i0MO2ufACIJxh4iejg7qyxjqVBh5ddKHvCi3KLEwQlA/iDnFrlLXbWHgMsxHk1HYZrX
g0K3UyZ1cWDTQn6W9p+sTXsn77NzGeu7Nhmyx4GII0DZDudRuq0N4QKaXCx1NaC/Fk8YNHemLFH4
EIus2fDCY+BXFvpOMTx1Qt7MkyPO+F0+XPI3OgU6pjE1yuGQermVFuExapvCCmj6Ytzz7D/HC5t0
qCvM/csptnFuIef6c45WoQiX05IJBjTtkmBNyM2dBOS3Y+YCVwP1w6YMkJTjl8t3fbXQGRofC7a2
cR1zNzXz4FMYTCiHop3txfWpkiWrO6EbGJHGjdTp3gi9VAykbmUzcUNr/rJYgJCB4W2UxbZo8uoY
SBGdu3jwzYoJkQFdyp/i+FAmMQLuXF1XZvMCF+IJesBN0Kn2OhmWLqIn17iOCWUzOCvp/YhBomqR
+b+HbS23uXAJ7utpXbvm8NUq3a0NiaFdkq90/GnkE13GjHBDSILEE2nXbatO6UyGnxh53bthkBtq
dYvYP149FBtfkqinVei+qqK+VQQSQAncW5SGw18SHAQJXv84WDQB22J85Gtvzdx8mNzxLumIRmtt
77MNxQ2kDuJcJ++FbIQWOA/cgRIXTkSEzmjUzSZpzE2D3LwA6iwArDLrTq/joTkO+IfgdSDYRghj
SiLYi4RdOy2qkuF4JvwGAPBs0M8r8JpvRMBGUzgIH/QCMYuthSAlvdemI1plOk66dZ86cGZqnHP4
NB2ywDCeI8bL0+Cha8ptHTA5Q4+frDWxvN33c5w+oS9DSHxd5rQ9Mve56lhjydGhQ3tSRkS6STEA
B+sPecr0nKv8oXhLpFVeqdLlx6L9yCAIxgLRXcgBg330XTRIDols6/gDRuDeTlpwr09IQEfK3Hyy
MBukd53gvhRyhn6YonjFh1jM+p0DZaHklB820bdQ9x7TzHvTVXsYlHstmuGOGc3d7M4jkh7AT3xU
6Z6L7B6CVnZylriwJVElm4IPW9d3dNfI96kBKVlo7OmbcRS1rJKRgn5RRgZoNqen52YxrVq9fJEp
TR+RjMYFlQiRyMCvMsEbEV4HCDfX7RkZ2FNfOY/NRIgSWAtAJWHZnIzJfpMIukjY+TKYORrmor8a
0DlCQDBvGf5Yp7Blr7b15M4etQ3j3NeF4HVSAvAONYFNT7Wsy+Oc00ycc3RDxcC5K9Drs9HZXDJp
y0OM6C/DJbqynNexbLVNZ9vhygxzHAyD+dybun0klYO4Zd3x2768RahNXk55q5UApnv7s469bxjW
emQzNHoRbuIw6XYiSzuWQ4epAPC6RitPehaETC8i7BuQPQa66Se6zg1Snmsc/m+xCydF2MVb4hV7
t8NYJPp4M9K7jOycZg+b+4Sxpq3fPGZaKwr2C2eghgeDvBL0Sqe0eSavUcsOmdahzyoYE+hWs0tr
PCcBYUx4ENJr46bI23SHrp9htB19aTkb7zhBxrjx966XPCUqD7bc5IdwGEwkS6o4VhLnRWQTNaY9
JXp6xmTh7Y10aWegIVjr7E6Yw6N11vbAYl2aBpnqjkZbPJlmKNfGaN+k894U0rrpZEQdEzg7Mgxv
DfjFZxUNu6Iv7lzedb8RA1umu2uD5LboobyQHTIszV5CWhh9aGZjbmuP9DM1iosMHHgKMQGLJqbR
wSV07a9Z4P9q6HyOvzalKj/bH0fGDGb/a2L859H0/5ehMzNgxvL8tn/NtP82dN6+Z2n2Xnz846CW
/1D/+Le//pv6x/k9w1Lxrv42hOav+s8htPNPhsxC2DariEmGNP/Xv4bQtvynYVpggJi4usuEmknz
v4bQy+xaSNNjPAwo08N0zXD4X1NozdL/6Qlhua6HndByELr+b8bQy5T5v6fQmi5Nx2TQKxm5fz/p
9cocWCDMQagk6F2ALu1nuyUnMgnepVH7jkOrLI4fvrtmP5kwO7/4sB/GyuPo1KUnRwa9wCnWJDSb
+H3LrSOhJbii2JG5UfzHA/wft+cnHyV/9cOWsft3I+zQTXLoRhMthF5eRctOjxWBIBZ8bRttgnts
V/0bSSrtJpGDOtemcYxsg1FIP8xs/ZqLCluxD4CWLCpvw5H1qyYphH9/JaTxi0ux/PPvvp4VaR7h
G3qx77SMOYggYqDXzMdp8K4YFdtrR6TZenBIrzfp/MLDbD/rwvWY3zCVzypj//vvweP309uPNuL7
r9G6fWJZqnd2EeG2lRCvI+QANYbeLcc3fDmokZnxWkhluuoPMgPn7yKD/37keN6//8xRl5yjB2M5
5Mty00SNg/uyPSi0vFBKruYeXGzsRncoIxqaQwh1rCzo/MaMk7XbNdfWrD+iQQ19lfcMdgkmYtz9
WesQgwgPfbO67AMc+dKdLi+J1DbI2uMVNBOcFhl95iFyuoNOSCITH2S40jHFikSaz87JNB/Jc3ac
l7ZK26afSqTMkkX40ioL243zniiNeD/6qJusLBB82Rb6ZNJo1r2lLqzRFS4H4sitLrpkHTvG1Dvj
VlrOJ/qEaZ0AU8A+pQ/YiaJDOWnn0uXUE7aK/CmHTmNPpaGydrFt9GT7MWa/ii3yd4WTJ6tZj8mp
NA2b5zSWL647FTAuRv2c4gDGKwMtsyft00/HyPrTU/qrF1b8/ValLbFbAwlcezqNN5YlYeRDgOVo
WA3+JO0LfhscDeKiMkNn5I0Q20BYvwlMLn/rTkAg6/5bOjB3HBf8ot6F7Z++2vIVfrJwLQvq909R
0gdqoD1FhkYJewDK54umNYYPDAGUfEJEQYwLOqiyfdiBInQq4/3/9MaIZb357sUNDXg1BvXD3nWQ
9Gsl/pR8cF9RCN8qvDLrOawgd3agv4aorbe//9BlNf7Zj13uz3cfWmgirVL6pHsZTxwd53mbKtMk
HUFEJyfO73//KT9Ikv7rzRQ/bAZRacvEC4twnw7h0eVQRFebArzqKGw8riKjko5BRzYdsDQqZC5a
CcSTpkblKE4+DYCwoZS3f/g2y3rwsx/9w27RWb0xzrDX97HetDuVpY8Q2iPsX/NNEwC/cORtr+YP
/Oosi1zxQ62Qmf/hw3/1eP2wfeg88LIGNbN34Awnw6U1tJdJwrwYKivZiwBXXlWq+7ar9zJrovIP
n/uLXUv8sC1UoOoSK+m4AyburkSKJ963j8Zz3tvU9HWQJ3vVqOAPn0ap8PNLvPzz756rTnppb+KX
3M/Cyukko7qSDf1BEzvyput0xP3d1aC8OyNqaCsY1exz/AtPZhhe/+FC/+rR/mE3wKuehBUepn03
W0T8OKRndI3KrzWyMlBD3cJpF8dCzexM7mdEWw5jF7N4FXGyc4mbWjTL07aSAeMDGtJ/+Fa/ug8/
LHxBOfRKEBe172g16EN97SpSZ0on1+6yQOmbqR4+QgAbIJKHO9r8406rJKLDbrH+zB/acsJNySYI
QvIPmKQ5PmJbWnp/+Ho/fzpRN/79vk2IFwzTISYjC+Nj3jHumbX4XkFO9Msc81oTXKVYbjFma9ZH
Yqo/1G/Gz58XnMB//1xJbBcmnSrc40YJiUpJ2P5CDnkyxfds9fkMbIn0LTM5zR7hn25XbagcTkgc
mVCK/iOdlzNXjjmf3d7aM18Xm8ZeCHWh+8Ut5yujq1DYtedUymPrEVLs5f3XUjPhgswPcQvzZHTD
g1b2dOSszvFN2sOn319U++dPouH9sMjOkZ6DgoijRe3jbRIblgN1gXesrWR8QEiUXmRuuzfWOAHn
qloNiZPRXjBsfsGD+lDEGZ6eibrWCmfIA30i8FKl18JFBGB7uOg6L7X5u0FUoN+3oOel8aZ37Hut
Hk4eeunVoIr5MMNTXMe5oNsYN59uKR7DQqMPU3+WGmKxBE+k4xn3LcfjVW6l15UAlB/QXFqJQhHr
aNFjwdLf7kdCRta40i91VhFBqusG2LsqWeYh3irIUElmSOhW2Hbuw7alV4rFoBXTIzGOxABU9a7t
a3CkuRxW8NZITZEkJOfC6AGzIUTJh0n6vYasIk0ef38Hfl6MGt4P209Z5EmN9zjYIcbCZwbGZcWQ
FjxyvE90wo41C8FT2yjfMJFQ/OEzf17iECL+90d6IGqp0OeC3gDwg82Sv7gBZLUpveRW67z7dLRg
QjWtWklQxSue2ndnVDBctXpP5RwhqtM+XMt5Hnpd591v6DhCbc3KfEfL6pH9059s+H/C5muXU3MG
W43vIoWt0ZAx1Rdxi6MUA+aQVTcTxkBiGnUseZB6qhTDVGokV4FI3DVknoRbjLhLIKfPy7xZY7C6
sjkerts5c9ce2K7acghWK8J7i45KumT1GokE1NyT+s4a65uS41yZgBM2LdNPlvNOJREYB4LuWVhr
e2Mop03bojfhD/Baqhx7FQQLL6oezSZ90bs2QHyLPcuW6UeoQ9jMi09+LSVY7j5JC9FmlehQ75tw
CzGWebNlEYKM/26ebGvVCoYKjht9icuSRhY6nVVZkJEJ864ZCzIJKrJmIg03cLDItJwbmn0vtU2a
ZNomN22vn8NKu6oT3fJNHoL17x+CXz0DP2z2Iiwj5mDweUjwCRluGaBgJsxSjEHqlRiIcw9FaPzh
iZO/Wrx/2OMTl6WkTUW4z0f3CIad6DjVf5hJegPd4QNZIo896lc0szhwsyb1Nr//lfJXP3NZ1b/b
7UeYMQ2fTPKlpT6TkZ9F/458ImgmxJ5o1dZK7S99N9+0dlZsleTciUU+XDBb+qrqmMLgW/I4RY0v
4YCyxdHk+fdf7efb7V9i+++/WVfjCQlm+q6qzq+ZMdzWwGQ3Hilgqy52tlmOj0NFs/mH+2386kr8
sL1L2pBMgREiu0mQ7vqO41WmgbrpeciQljybM/rvuXJclA5J5IM6MHDDIxSwKYoLVxEvkhDemo3H
mejOC9EqOy0qbzjNPYscRzriz2ytp2nv1/CztKIfNl6WnxkdIoOFhr2aXBZ4Rpd0WSVzM90JblvS
2C3TYN038m3pWeYBrbUJjY8j5++v8i/KPTBUf38A+lD2VdO4+V55AEHyLGlWZMZ6p1BO1S6ywP0h
6FkkZMkdvMiTJAGcqXoFnA3Xz++/wy+u/NLQ+v5Ol/moZ1FmAy1MugdP96KjiYY00YO7xlyCa2Ww
//0HWcvr9D+PD6Ap/v5Jri26Xs/GEtqyja4eJR2LErNk/NErhwEJYdg89umItsxxT8Qu3WSFV2/U
QOHdmYjFSD/9mgaIcfocvZATh/cm0rF1U2Ma1TzrKSjjtzhHaRWFobOXYngYpjK9KondMAut2ZdY
gv1qLNRqaj3EqSR4wpKrX5KULKVERZeUgYCvkeO8Ni0iBmMjO9qzfWOXxg0W0gUGNd+oAIIinUN1
FaQUWnWtPjwFzwDs532dGDe1yOWunlr7bkkhPTOG6l5+fwF/0aIy3B+241krwsJNkmgPyR6sUmTf
QoZk0FtpBNxTUyJyeBPKeeq05qJiSHiVVSPJ70CWEntX/+GB+eXX+GGDLqoZIkzHfSSejOvWD72f
I0ThCs7WqlL0FrCEklEwpJ/V3MPrMPYGQc1nss4Ww0wR/uHt+dWT+8MmUesyYnkwHEArKjqG0gVt
U0HHyribKrUuWlT84dFd3oWfPbnLE/3dOq07rZ0yqIqBdwXv/dTdKmS5/N4eTXhOaK+NB94Mqz92
eX70/fznwR/Hz98/MW5rb/Rco9hT+VJXRNH9XMtlXxrsVdaqB8/xNl4s5Xm0iR6rUaoQnIqaBujg
47yQQT3bqkkJc83NYBgu8vYIlPYsqXWdKr8ZzdIhL6wpH8it+7RRMtyPJmf1enS3Bmq2bVF1l7xq
HRySk7FqUowEttAKaEn8KRNz8mbq3HwFccn0LaiSrFMg9EtSKuGBdcwsKQp7z3tu0hwIE9K+TcHs
Pq+Y2c8VLUDiaj/mzNx6ZrfHSE1vcMqvmLIR6URi6xok4rzRw+K+wl68JRMHaiYY3ewdC6e3KVKL
uXsbXAyA3euWPLesvMMNjnFmRCipZIXYJe8CSKHtHqZvucvYFPB2JFdlQchOn5gJcZfQbBbMs7mu
8wrGbJYCJTLg9aLrYmRmeQZC+8rzI5fjhTPDdoLx+gr0BH6sZr13wXRvJ1whyxvfag25WlAu2DkL
IBOyUXwrdkPtkKWAFrIrBMk8+z0KCXCvl0GLw6dhQF0tvAJ+Lxdu2BSoCXxVGvVuHDNIXku9Y3la
gcrV1T6yAGxqibnW1ZFY1QgrRTs+t4FyVoj0vkwzET2gmqK3yq42bUJPUA1JDLtW4OV1AurO+d2Q
WMZGh1yHxANdmyef+Go+bDS1KybC8hwBCgCHj7HUdKNmI3oBxCQTrZ944I/zMUkOSajtUQ+hqUmN
q4xIkNcsdihAu64+MOietqMz+ggc/NlCk5wakXeedKqqOG3RVPTA38IejCiN2fasoUdDT9QpY686
YNRJx8qKBKg9dzA+wDZ4+aYe1HKA77/qemztcsMe9yTd68Cs6ktCWxyKZBWd0Zmfc1EHHNPap8ER
l3iqkWE73bciil/cZDj1wN/Wc8CJsCid9yEh7EZMDit6FN1VczxdGyXiqtSkiQ27933OZL6vU+eY
CKQQ1TRhGhnqz66S91FJgE4saonnbESJLfr8HKbJ7CsNCIyXou1wLCwNtcs7qRXj3eQoSNmk4TRN
gKkk1xwGCzMq3KJx/Jr7448qs55ERvWcKaIVIokALmognpq1590osouetMAkkqZpDFIuXIiHdqBf
yOiMGUrHRHkVHhbAZgsXEuIHmjKBOw1tIeG9VfuGyLTAfGf7Q9t8EDG3x5T7jeBe9VDPs/MaYpn/
YuNt+TLZUby3G2tbLwiUMlWcnwc13xS9zgvqEtbKFHfY5CWON9mLB50zSIjjeB1EC7wpqZ/w9F/A
j7cPbSnOzLYvmdGwKAl4L5GGCcVOqy8FKSeT0nd9X06fSZKb+yAAO+wSW7Yatfa1T5PtMI2AqocY
gXiqP5PZYm4pVOozrNbgM7Q8fZeh5/9i9WKno9254OeEPS96Qst1fElOn+7R2oPIT4e42kpYdo9j
1pkHzcp7wjwmEhTIK9skBmEEFZ4D5unQSihLfC8wxq0FoI/4cxBLXRruOrsOt8PcIXUgWEULsX7l
sdC/xbb5dQ4jjM9Zj6HbMvKd17chAcYaagGCZbK9jLpLnc73UTo/yXRGYuKRAqDqZlo7xIOYoUIR
aGFInOVrTi1IyJKzCJr4DXGCx6adbJRv+n0jSqzoaZR9W8ZoJfZm5xnPDO+Vmr8mRfNAPwfYizci
h2wBGyX2BDovhF4xe97MQTL/2jcJgieuvWfKB1BHPRlpon8ECliAvzAUTpp2RglTARa/aaseIaZp
nS2ROPvZcZdDZpnY+7SMv+lp8qHaONgrPNbMy3EexqSvhvOtk2FE5XIBROqpr9rQXBe2N/ggQh4J
W9w7i8UubfF4teb4rWn6ejvW00Ll6+yLqaKKcU8htnAxDt487KXKaiJeam8nEJOsSfwBIKK3dK4A
W5J7RGxV5OHn8gzP9LXMy9a9dAkWm4dpY0OW32qlnl2BssQFIbvqEZn+Yl6J0GEkmJP0CedZhmY4
Gp9VFL3rMYVoODa0UnIKOqtgVFEll54x5Vrrx2gbeHCyNBpfvomGamVV4kqg1IRW2XrsW9ptYAxf
HABwK7rQ3ivS/COC2Ad8f9aLrpklqJRJJ4Ko5EyTJLYfcvbmfbWfk3kiYD2bJ5S4PW5Vy6FHQPg1
86P8RQcKgb6PXo9s4clkVc+bXFj1ubH0bkP/J9rCuHQx+Y+nOtSBGGbdfTu1chd16bNMzBFCvtue
stG9SE25R8t0mapqBfYaM8rPOo0B6siM1p1NNPFoPNFkQHbUMTLiOtU+f6q9VoPKdl4rq+1gegeX
RaIsow879d613j2LwUXjiIvNC5cSe2mVp4tBCiz/M8N0GrVdOb/GbekSlWeGL0Wtj9vAsvKN46lb
tNzjg9HknzCshW/adonUSH2xBRLZMHYZssDMwaiYJ3vOhOqFxIkGJxzn41m4DxyVcAgqDa7tUHOT
RAhPkF7EhsY4/Q2KDBKxiVkYsaFkFhOprkZCNnMq2LQSDvsUla/EUbs8xXhUCXuEuiiRhWrDbYX0
HQQB1Lx5hMGjVzyPRTP0W6Hax9jJrvURZLDLmoMeua02BKZ6CJf1xwY+NF9ierOGbjiMrIy5nlOv
tAThJJhWeJmW3JKqIqnQTastarMIF20rNb8tsE50c/UMOtc6aKGu7RydOrtPCiCSNJ/iCM+WBA5U
yyXZJcGyAw6OWiFoeD1G9lBv4mJwXoEGAwcx5d/80qeI9aWb1IBljWNX2y6a8mIzhAPhTeRXrSPg
J8R1l/t4st/hbz9UhqIbZsR0rfKzG0TvVVl/w5UGQTupv3QEoyHdDu5z6Z4hv5o0MBfPH3ib2p7E
3g0ykynp/MZGwLdy4FoExfzVTJoBJZI5bbSqts+FhmBNsovUTQxSd9aONqwSgOo3GYXGapThUS+0
r10YnRKc9ke7yYdr1HjfIn38iADZYd+NrisOlhsr9551s4LGij6XYtKAH0ab0kF4v0Xm774LC0c1
2yj8IRxDB+H07kGfgi99Lu9Sj1+DH9vdT03rPtJAdS6GM972Zc7k2rxg9Mmp5+hxepXzBIKu8gfh
ySOT6nfdQ4PQBZxj7eYZdcYaRshVOjTOriBBYFNXxlEEOOCsCJiPw76cd6b2ioaNpaQxGmyd0UWU
bKK6zZcO7CbYu2MbHzM1P0yaY6yJ8O3XhUtuVKXchEZ/+gFopznnONO/RDFgcWpOSRuzK+6Gib6I
GYXjLdmUIcYUEp+gvyOhQwZz0zrmXZcNlBnMTfZWO/H09+xDqzkZ42uLKfaxiOsMW03Ka9oQMDPK
hIdaAQzIkydIH2QBLdyRAvqAb9hFdQWQASIKXbJG2JD9M4CueW+P28EqX8S/c3Zmu20rURb9IgJk
FcdXzZIty2M8vBCxE3OeijO/vhfTQCMtRDZwXy9uQJMiq06ds/faJBCjpkB/VWCYYy+lFLCNqAJk
lb8VJp8CXDHO0+gcS5XQ1A2yFLhpr3D762jJe+s5BOa9QjsNQUUEAjpfAfmzlwrq16Tv/Kx5msZG
rAuwZOsgK8xrVRb3ala5AWUkhIW4kGUTu9AJOY1yO80MVm7fq/lpclBHuAz8luIMi5VheP7rWFvI
g1NU1UwEiHfrki3+eUIANJaiks7+hi8HXakv1DZNaD8xaZabJg3KG4ayT12YAxdSApFbq24jRhTE
P5U7OlsMWTor3Dqjg5a6sOjm5hlh1cmJVLSPxMpJHiAS9HWKswGdcPckxEBEZWiWR4QoEdmGiNIr
cN6I1a8IZ9K3iOmDh5EAyF8ySMtt5o8/xiqs6ZUqcACpuEUmcG1HyZ5q7eSHmCfKtDkF88qsNcTo
WWMU32OqgApmU4AHHKap6csGmV3xolWUxk7a3KFq/zUY0bQQA0CnsQqOBklwBeIL9AU6UuTuvUN9
t9CLCWZe1tb4aC2G+37c3vtwn69Cd7LenBb0aNs9JxbJeKYbPGMkVkuz7Ld6RnvNKyx/E3GKoSdU
7kJwMlFv/uoKTJcGH2qpGcvIw6w19DaeoHK2FUf49UfMcb1L666L0GZU7JsUxemKsHSsbHo+K58z
njP/AO0/88CM8ctisAQIWgstecZU1fc1c1cEonrtY8gxGfXBrmWX37e18q+gGOUbHr/+UmCepjbP
g7vRMqsrF8DOGqONWuchgCEwVzy7UhbbPpDTgZjOU62Ha2vAWD/ZPPDQEdMuHiZ2MyBhYL66DPiA
e88R8s6xAyzQziPohV73PTQyg7gLUx4LY618XYsaqZNTubuY9N610aJ+0jyboB5UvQQl8UD5oe9F
Ie98kWMfgi5L64BhFv3aBW4uoHkENH7Wnelhn8jd4+CMWwkVZ2Py5rUSHAbnq4Ts1hECucRInCqG
SZz4Md66mjp4A4ZEm69HaiFQxr4HTakzVHHJJVCJ+SsmVhe3eWKtLcvTPzoDtbIAcQbL3C030JNu
+ZqTXSugrBn0BWb5MCtL7mXcDa30rrAABNJXQFdZky+l1Y9uqj+FMJyWEYlozBeb27EGEGlmPis7
ri+DOC2LH3CZJwDFImemSYTpcRji6U75Aam0YaMteg0DALAXPJVwHPYq+0FN2ZKO1BHwPbXYUoBX
AZNF4sU5SlgYmxWM7IUb2x9BXjz0uoj2eT5WBK/yc0C7Ba44hB9EvCFed9gVO2beK5fdYlUOI0f/
EfNrmH9MRSavy9A4aKq8dk24fyKk88UAg/5+Z5s3ea/cLQnKdBQm4LOpo8J524em4vlE6PW2fu1V
qVwRJO68Q3MBpuR3PUqeMFyMITzukTDyWYHNZCj0TvwuBFR4UzMz6ufvlk6AmwMZyFhV911BmFgn
7DeR2De2Mr373OxvyXJ/L4fuZeJt0BTyLZMUR6wvrzIfbnSI+7qYbHxK7pzPWFjcpb8F+5euE9e6
bsNIv/IkS2BcfUaFJ3cRnPttUIHTnKrJWMZNhnNf/nRLOkOVT4XCLxJv6yTfj4nUF8p1nU1ckPAV
ujr2eaCpERH2JNQ0jxgKWAKnIdiBsd/FupJbc+R7Iw0xXCifvcUU2S9wkXRR/HTjlTFNY2WpW8b7
DIimape4OuC1uathFqxNzcDvlZHh4Zo0S53YuLGNSeICzm7sdNYjG/ljWKWQn9ULBD2s4THhlG31
O3TsJzcg9mBw/Rgal9tfoUiGfuvb91mWSPbCiu4rvgnKghp3aE1Q38iJcDm/sm3LUCI36m6pG9BQ
W6e7lZH/Sp7ezqKVoAuo33UZH2vDOYQtdVMPqmKTW+0thw8PHzN98HnKi9w0WDRyvB1ypsaDGsVC
hNoTEq6tg/sIIz4PYD78ixy+hTtw1MZx+4LHCcMad17W5bQyOKagFqneS1WdqKgxUkc5PeImJ0Ig
fRnHEHVlw1sOSvi6oZTb8p8BWHbtFTJQOW+kEPGTfkDm1HiMXw0mkyFfaDWQs0FX9EDj0eHlLF/A
msZrhShgRWztMh3ynpIl0ihjslM7V9HazNp0GWMvRd3z/NJ4h8KQsOYme1ZD+NirKr+XmkpWbdrd
jpb1qjwiwHqIDD2zaHCvVo+zo6H3I+ePM3F+OWEe33gahwQQeRHcwAosUp0lN7Eq4y2RioI0eeIR
Uy9785tMwtyOnIWm++hGZJIdQ2y1OwcaA6DHnBiOKDqR23EIBwrsmK18wf6Bkg4+4yLvhmE5VDGe
zAJ4c9t2MXRoAfe1do6O756I17wjZdZf9i7AuIY8phU2O7XqZIhDSwz9poiVsZyI9oArq+1JZPxZ
x039M0oq0kw8n8Su1DyQOF3taiTKOF3N6gZZqAROnRXuKixTe+Xoxl3vZDYhDe0jxgbnUAcAfFGl
+tuxj45i6G4jKE0HXxJlWrjXo2k6J2H3e4t8kTSPGV1XoQToMvzUYnD//KTXyHjqPaYwYoyi8IHj
rXOVdPYVQUzOynPiZ90nd6yJ4uvOn2ElEY+PlGWGkDC9NnlKyiir6MrNYrH39BC9GpGEqqTLBRer
WM7t4CqOQa7ngPAcorHhp4f7ToAHNovU3RjB9Fl6EeXnAF8prw96R0KcMUxXWQUHvuEgeQWV8IRu
h9Cxsh2vnaB7IO6wXOpALr0a7YrupR8NX5Q7TO7KKkj4ZGa5Hbmd1CvuG4xFawgYO8iL7RKLGr2b
KCO7F1d2B3yL9X1WjJJ8PFT1qZpcvmDBUMrV0ZNNnIOvafyjMbRwGCA2G2mhJM+hzLutbti/hID0
gWlLW1Rpcq1PurPMLQvJUQVUXQtf29ZFrAdAWRa1AfAVTIJL87ApymoVRbNzwSZ8yq5A7JYWSdzV
HPujepWBPig+ulDc6ZoVLFOzPomIM3KupmhfdQZEkJEtmO/IIo5o6UrVNItGUxlFAsHOo5Vf0Y4n
qKdCjWSS0EQAAoFl9XQMQeCBgxkfPAOjYhANRA/Tr5dlD6QJE8Yp8hVOvcRmU4l82FbTsGp981lj
CrXIhq7b8yqfCPpg1ylkgyY7eNACD6VslQZXeDzDI8kyFfML7lw14qkaHYseUuXSxvBjLOL0vwzL
vPPs6MELe/Zk4qXR5uCw8guFxAK0chYTvDnVOm4K2DRENhwkEdrsSBhb0p6lFTuaczN29t53+ZSb
QT/EKcQQg0B4NK/ZxhcwrWURJVsNMPZOC0tt05fpFQikR8scpmMwcjteF5KRSFJmRrzZJqVfS6Lu
W1/iEI66XMBXMSp+PfmzmbAs1UDAGLuA8egr6s3SKofVZPHXSqILgs6oiRiBzpENrb5yMfL3jqOv
dRr7eMP8HDun+0ZLhGHuwL3qRlASYzUQUS9ogHCyZArtjZ9ubjj7yK4+HB6N41mUfgOuq1yX/da3
+phcAr4+PKIFF6rpOsXasFIFzDqWN+BbabQmzGXHLh1hwnLDlR9GAXElCVlwKvylgfeh6aneRN6T
QjuZ20nDyG8h5lnmgf40Z9zj13zyUv12SOL2CNeRbyF1WTHGX+CCgQAbcbCOymRvMz6FHq/f5boo
j5NTomOKg9ek4hJ6aNBhJCoTQSpQ9rp10LCTavsgECKThQeUGou3x7wIRswQRBvbJrvL4aqtBkUZ
WHW90EYSRTOLB09rh7ZqqDFIGTxaYuJzHJ0IWgJh0W5of0iUEAc/HstNHU0IvXBPLSWyyoWpNx92
NzS72h9OeAS7w+iw9Qq/Wth6+fxnGlWl6ClzOoDEw3GWSiWx5g7VxOiO6MehcteeoPZEVrga48I7
1DULvZYi/DZd0mbjEiimDKZm5+eSV9QkS82mEYc/7tMbzDfq4nqpWkTJem3PvTseIVIGxhl6njxg
MKXH58efaROirao8e0tcSbmgoQttxslxpXX94+CY+FonieqpIhrQV594+1kGveY0FmgbtS4GsE5D
umks8YiQA1+yqdlrCDUfpNdC5zHGPdKC1y6U77EWPbWTvIta89HLhkfR8FFlMyirL51PC+pUaBYf
NSO5je61P4oGHkONvysU0bBDC+wAjWqYkwfVdeSgTqErBOXaL/BpDmVFxYXlxpk9jxG+PWNEjq4V
6fM49vmpAJCzgxlhcdagI0vWwlMYiM8O/zdVg6Nh7DKdazFE/lXn1IT1oZBAewEO3CMNluXTM76R
4VyQGbpngldVVFpmEia102rGMjGoCIvPdRVr/Um30s+vh/eXRshnApeBKJyAtOxkJxVhNnbinkpC
IAKr75Zd3YO/YCoGoC/7b/od50xYMkyWBeDeD3aBReO48BgttF742oAMJIfC+VGLcj205u+vb+7C
JN6Zb/qv+ThmuslOGjvYgQ5+TQwUK0XOUgGp+lrUKl73Vbv5+kp/bFD/GMU7ZyISXqSAFpJNphCu
RZgN5bOdjTRzTD9fopQOF3pWgxF3HY74hvkUGYEggjc+CDP4yfphLLGdQLVgsAMhpvuP938mzEAb
NX9xbs7C1D+6lfgcmE2uAFkw7YisJyOxxfrr+7dmccO/7v9MfBFZOUAn3YTY6DNNpInxgXZKWzSC
8PiUeDirK+jjOPtGoeQjm7LD1Vxl4JxVuoOn424djxlNM0unRlfSqAyJhwzp6blzsJwdZW+oKu91
pmNLS0cT6TIax+hAqi+x1/xPNPIiz3zyHP1tlA74sqY8eUo9W7VBGsEYHnujdhC9NgzPqSptTjBV
6b35bbM32zlWEP8c3X1k2TRqAkTafr1t6OitcFB6m7QOc4jz+PkLfs9oDm7Izaxb4cycEeTxNx+j
IS5I/pwz7UjveZ4V2Ga081o6SPQo9W3thQULus1vpvz7ykwAibC4jQWRgmk2rFN2N1UScS5aO1s7
XuOsDQ49h54kyoPTUtHhRljmY0pynFIEnGXM2KwA7JiexRr1QEKSVD2DcpgduZLMsLwqcDpRSWzM
IslwUKMqNcshWtNT4B1WDdCajKo0zKcSFBpTNwGT1WNArhPou8dC/gh2Vl/AGyPfuRrpSsM7fiq9
kNZqYjLCF002ruCb0egIWrVTo2+uAzt7CXW6cbrOKDKOCPLzs13qj5z34Rjsmip8CdrwKqvTYG1F
ilRBSH1I/4tSPGRaStkxxEylmvJBD1W1h2MBFiSvcF0wKRc0bRAnyoh+rl7fa1pmgTMN6lXq+o8T
KBBOGjaYKZS1S9kQr27Rtly6ygQ9RwYFm4H90w0tkj8ACkHCYBzT6+XPsWjuQM9BBClCSPAc8jLk
UEuatObGGExWtQoxEABQ20fgbm4kwBTCJ/tdY0w2kGw64BYPfxN3eb4MQr3dNJH3PlUK+FQFUkz4
7jXs3R9JMYnDaLaUlqRD67aRv44enrsaJ9cCqzn/2I4hEcbggb/+oo1Lr+KZuAgC0tTFda9tByTJ
HBML5tKM/cOse2xCjGTMpsEABoAERt1ZZ17w8+sLXxB3O2cSo9KsxzQmo5jDEKiHuGNcZ4UILP3a
OoQpg69OC/Sr3gBhkNYgC76+6iXJo3O22/bDTEGB3bGzPGpjJyF7dn7HiAjxSDK35cFCawvuAlpl
09q7sI2zm8YB2xJIfr9v/oj52f5rFT3bjfFquPSheeMdm0wPr81/Bt74kx2MEWHBh280CEFoP8iN
n4hiybFQ4Wjymj3uE3llmsxyv/5LxLxF/OMvsc826rQX3kCGbrzLiDq2A6YpEOwZ9bTpISSe6K7H
RwcMvgYnFshTnhnJVmDuOhbj8KwZZrbJ/ODk5BDalV2PVzWZp4xGs+6mA3eMbs1YFqXmrwydgEgw
WMnGK4bXEUfBItaE/U0FdWH/t8/2f7YG+shlWOx6gDzYLYKtHIY3ZkDAVGqmZpPt3X/9vC6UUfbZ
9k/Gedb4ERHb9BZOVetDChvy9wKb9xJKOhJfr/qd5vQpv76cceEj+WNN+auyASAWhDVk+J3LvAYl
8VtRU71rcfZZxM2dOyo68bl+3zcDJP8hqI500aZTH5S7tqp/A81Ol27v7rEr/JianEm9X8hd6drB
N8/j0uphn9UDpLQJFMOWh0olFHuC4T898MggbB7AaDXYWVxzDQ7uEdb9uPRcRqbfPJn5e/3Xi3u2
g0J2Br6G4n8nInIu8kQHNtQREAklaw1yS2fMFMOnwAUImiohOcF6MZvk9eur/3mz/nX1s0UzgSBZ
DCFPv5gNPsjR0Ub65auX4pHAHwzDuCHDpfLHvRC2S4cK4XajI6vrswZQVk7OSFypJ39K1LYA7oZN
aqj2Y+R760gjnkE3wR9DJKo2ympcMFwtm03kY4bWpudx8kZarlS4elIcDPpZHNdxuSZpQNpBnat7
MY4/6NycsLG8RDDdVuzv2M58kxQ4S482TS2uCrsnnLTbmzmBZ50T9Ye+d6FYqgzmHo8TApf2wgTE
3KSV+BF51k0xJx9kHMtXQmc+4YXmVoSddjR9/RV4XbRN2uSYGfI9KIYj8+aaXik8TfCDwP706Lak
a7r0VREcsQz++PqXuPSBCF6Pvz4QNENoukMn38mhWEVVeZXDeoESqF3pLcrpBCqMP7RH5lbfuMIu
XfBs/7A7t+zrquK0xhFUaRpiqD+pEbJ8bmJnpfrkOQuEvySNUNt9fY9ivpl/vW1n20Ubu/YQlkkK
fUDuUZcOSyyYxqqKYEKC5wuW1FMBJCWKFcOL0lVtinI19GmPMYo2G4+8XHequxkRIG4LgVpYl3Co
HMd66kTv7HC0oDUK52FJX75//Udf2mjnKIW/fxnMjl3f0ibfTWn0TCKZBfu9f6+s0VqjZb6W1Z9J
8q9iKpOtCiEVRyPssREZ1neVzbwG/eOxWWfbAoLcqKpUDbwngfqe4t9bma1jU8oiX68NulLEypD2
pR3t1Ne3oeG8pjLeDwgBSGfy3hMrzRaxUHdfP5ELe4d1tnd45hCxO3JKdfA6MmsuevQgPR9K/dJm
eHzGxvAZ6OfXX1/uws5uzf/9ry+DwFMjLe1K25aojXcOJPh1m6CctU15JVX+zfd36abO1n/kP3nf
5WWyw/eAIbiU7lrvwDTk/vgqqZxpTZrvhE3//Pqm5IXP78+59K+7AtxNdkiJMH3SzSdX40w4pNnG
shC3mLAiPN3fmw6Zq2a3r2eTSo8yhmWBSq9rm8WQ0w+ErPMSVvVDWubxshjRP+eTpW3n4QTDZsmk
ti9X+TyimA+etOIYr9uqRPpmkRjVlH20y0lQXaUS/1rkNI8IA4AaC3S4tf48TfkDTFtsbH+Iqowd
UVvPWSX/x5i5/d939/8lclwo1v94W/66fT8jWS4jgQJURlozYEiuGk0/QMsjhjAkcahtQFaYcLPK
/p5gpG+6OfJCvWqdrbIKN24UkiywqzsCl9rkCjEn3TYNTmlkDig/db3lJ6+IpPC9LWoFWLTKQQoQ
DD8qqBw4RM1gI1sHeU5vP3iZi5GtwpjaELR90FKbsY98rccar4GsCMY0iF0rWlRb+YCZ2I6HVTkG
ySY3y7esGpj70Us5DY747TDU+KaKvLRcnK3sM1pAY1dF71aiPUqCMdqoqbmOfXDF//HnO1vIRxla
g4+Jbacpu9tA+obIi1691+4Z4Dx5sExMqW6nLn0Myb375r4urcTm2UpcgkzGvusl2Ee035w7SUg0
nwYNfXFR5OGyGLKWCRa50X1y1dsc+J0hLzAa+vKbPfPCImGeLcRB7UKk5+S4aybYXin5mxvE0c/h
oHcblqh1yyeythHU/MeV3zxbarWBCimNcFQWoY2XAuOGSRQxDuzDkA7JNZ1pf2U7TJnGUINCrk3F
atDJG2+t9FAhTl46ZeItbWGP3yzGl57A2WIcSFn4Jiz87SCmE6y5k1l6yHo0a9dX5ic1NF2UyQ13
37xncxH8j53vPK6nF5Vnejp2RuTzRA9bVflo0FfZKSO8Rsv0iZTQIg+AcAOz1b09/79+Jenjryqr
nZgBlHTnSk1sv/5zLt38Wak+TWOReoMGqhteBTMka1wFvujetUnbkGSPe4zWzg0YYnPx9QUvcEuk
eVaeN40/oFOJol0Z60+DFVZb0x2LpVWb16VvhetSAJxNCvETgSOhnDY6TwAWARryha/oNUW6fPr6
TxEXVhXzbOmc+PaS1HcwzdHYLzMXIxNyv2U+5Y9TiyhyrCnTbDCURB8M0ym1iXuOJCr01MSeBLZX
o9+8s6USy9KTMRj13Nk0Dp3kZHK1ZW924QoA0Ww1qIMdC/EPt+vcA9Hv3xRyxGBdeJvOFkZw/p0/
IPvfQeuBm2/zlBpJRHcQ1S79Q/WRe3JkXGmOm0lzPlwCLe+9DE9FJ7Ird4wAjE6JsZdl/TK0+THD
rCLw4bE3RwMDtdBgK2W0OtU2gAW9YyKhI2fBdsR4MCsxkocGDhZjcPbgUT+FyX+vwh6uLLNOuFx7
IOA69hemRklclC9GJV8YoKDiGcr30OU0FVYVOkF5K0tM2w6TzUFriShvpttYhxhV1OTruWRzH0Y8
x6C5k3u8K9yaW4OkSNAu9kBzkTagwbC7CeClOpiWSHeWXZ8gsDNpYypcBJ19FIR0bKh6h6XWduMy
kCQktVV43TSTR5nhdE+Jl0CULd17+r0THETCSFVztGOysCAl08mMS4a9QXUiCJLztBttgBYeEPI8
olbgsOHXx1G5KCI1dRKiEuu24LRhROrkCARIsYM53+29GVKKIal3qlu9Im5w5DVaWlHcbzUY4qGl
oW4r6YeX+UTCXtZ/loP3UKeu9QOs1ocD3j/XXYLbB4OQYNfvV0g3P9CRwqQvEEwULiKaggbZOo58
BFWqfm5y0jV6xY8bjmbD1pki9OX0iqKApr5VD8zcsb7S0Lsr6/FFH6oHLbE+pSYxRfToD9scykbG
xrB0NIwGox89ijTH+GHBDTbwyWUJMrbGED9JbbgpBySZlqrBs/aGu+1yfOJh0EA0wKpRMMxeTACv
4TOUb2OLLhsS6BypQGtYK5/bTo6QUo1tGfIiND4CAqNGgYrmbly0qTwIQXwqukE8gd2dE48nMLvX
pmAeMOuPiqlr177QHgyfVOC0gEFfJEgUrfmt1hv31ATubF6YvOumz64sEkNWNgibxoNDzjT6zZ7K
N2t+qiQt2PwG1p3lht4SNf9bpysiroO6ZwopnvjO4Ls73YvX9Ui1CBRKzPTDcUnt7ivj0bQY27mx
vG/ySFxZoHZZ1UFJl908/qr4ZcLY6o5NGj8VPgMZ1Q+k1nAeS8asXyWMqpeZjVY0TOxybSkN24Ge
3cequE9F6zN79sjFLpmQuBFkvlAd7bAlcbd0Dijn+y2Y64xUCv5ZTOG9mkzDhoRM9oXXuXx1iHer
FhkFVbW7JiMCl3SC6N+YP2DiFgkb05FiAlGXazLDrrK8OGDkwvNpm59D5L2QSxwdRlSO8JER2QxW
657Q5Tx8vTJfal2ZZ8VYJVNCIG3YNY7OwbMXuuR7JQNHKw5dOfqMUqyHRurGssntvWagzPn6wnMR
8o/N+c/R5q8avrSToc4cjjARXzobVbKMmF0sU4MkVqp76ujE3Xx9qQunJXlWeAnPVJMoJap9fHhO
GrxbqGQ6/LmsqTUfR9Jdw5y4iTL3m+3uwlb/h6/w173ZYQUDCEz7Tlc4U2X0iV5UIcome8LOVbAn
DE7fuDTbv6ttLz3Ms8JKoTr2DXdMAUUYn2EhCOWQSBBFWoDsMKAekam77OKQ175UR2x614VpvcZu
e0pSMoYZ7KUEo7Tx1aD8YZlhPvn6yc/X/9ePPJcDfz2IZhry3A0BaQWjrh1K20aYWOBVZpnqFOkd
X1/l0t2fVVYKPShwcqb60UAY3cRsStUomGjnXPsWfMOYSOmvr2TMm/2/buispBoRWdBDhTg3CZcs
Ao/ol5zdVHcncuzTKsEhgUJw6p0n3SZmza9a7F0obb6+/KUX+ayKisoqR5gveJFFj83ao6eKn+bO
gMyLttbWV52bOjNwag/B3vnmQ710cJJnhc/gObnVC5Dy+WTrN2ICKJmhi0SgVgPdizLCTDqr3Ev0
oWOsPUuyQjZVw1BkMPzHr2/8Uv0oz1YpZFaSY8lsJertj37AaoR7vMVVAmM+92zKeKt+l6Fs7odC
XPsCMOao4No3PmhuJ05/jCJWy6AEZo6sJ9ggyVfMBEgVlh5SaWcsP8uWBCALIammIx4cWvFIZ/2b
VfbCDyfOzp5uAH1ztEEXoJu6jfqgXlv2I8K39IcwzScGRVixlP75zcOaX8Z/vKTn0akGbp+IjS7Y
5RENbDxbzJla394PjQFVaR6S2HmXLZuUWTR5H9s2IS3GCUgnChWObPa+0o5OpmqGhaGRnB3I12YC
vWzNA/Aye3UqzAY4uHeV/G4M+udM+q+/ef62/1opRtfHA1SQ5dE2Xr1Fr/EB9ZbI+0a+2x007zQ+
UFkSZtAqXHU4StF6uUsHdWQSW2+JTc8+bgbGzhGBJFMAnSRKm20m4vfQxHEcRI/YjHtmuvazzNDt
U+wi4uWNokIUj27m/UrrINoS2TNu+JjvsskjR57ANzWHWkmbif8Q71vwbeuhd3Hpz1fUclJ0ImDE
SCBDYpfLpPvVpeToGODDP8aCao0myjffwIVN5c/s8q8nNETQTs2EHj/8HHwtc5EVVk29TPruGgvI
UmMBX2e29c2B55LG58+n+Nf1Gn+yTfqGyS6nbXLnmg0n1QzvhBkkB2yNT6GtQ32Rw52lAWRKcs1c
VXqFDFan6ZgNw85T5S8yPx6lhv/l61f7UrUizpZ6O2ykMfl1vCNv5ylq0WskXfAYj+KtmAgCCVPt
zcHK57SoEjWkXt9c98IOI86W/Yg8kRbcTbQL+4TDcalPxPKoV3fEesALqT9Yg/pujHvxHsX//xRC
za6mPguyXaHje7dlufGLch/FScpLPcnHzkCzm/JdVDWeuFzf/sdne7bOc2gu89Ee/a0xi13F5G/L
Pn5zJvkkUXSsvIY8NWysR4wiN0pLv+kGMvG70Bz4Iw/6603LAEdASAjjXYWHFJ2OnxICZhiLkFd7
LWPxK0/wTbmGnLZyVjt5Q3ubT+0T2spxoYWDfyik3i1cP3oypIRvMIkCgF88ku1AUG5pMRZyeG0W
ho7gTPWOtRIImxkEEKHKa8w/HQ2aI11jLQtb1RsOgAbCrIg5YR+9ECn13uOwJSyocuqVoZqDEQQg
3OZg3z6SxMCCKvG0ZlhxqB8XQxRiIZ/HfVFNoG4JnPnYEq6OYRoBQemvlTB0yPTSX4g4eJnS2dbK
rrpBB6PW5CzesDL7SCA5OpJdXy6GwnlvRI8gXadXBYpxXGq0jlFdX9nZMM5cFSDO0YyFdjnwS8d6
412FtEeiPfAIbBnLYTJOSk1XwQzp1zzccyM+k6Qr3Y1nlEcoa6Syala7KjFcZ418k0HyXiP+WUVe
MjAr6o5mb8hjXqQcEiwAllpS/Sgima1wO5xwRpKuXM+pZVFcLJPc+exM9d65JKApJyQtQLb3QREb
u7FEUsIEHF5QDpUln/F9VhiuGVFtXVNrlqrJ3XXZNuWipEkYVR1mb5NE39E2HknpeFIhfk4a4uz7
xqTferIdF12Fz2ZKx/e6Bf8TeZS+mJ39VWoMDwbhRxxrkGD06ZTNKS401v2GUKX8NcTgvK2j9sGx
qx/S1EB2pLm+1AaxJX7r2Q0Y5vQV4VB0ZRdBO6YbE1fEchLmG/smvJZuyvbSslDwsUDAFJhwZWmg
/oI0XSphp3h/y1mzFZMGNAvh+zi79cvqOYZQST2D+caPLdIR6t/Ehp1QiRLrkI8/fTJEIO3U14hG
KF8t58Gy9KMa8VcMlYN/g341pKDfYe3N0c19cpfk0U/N1E/wR1Gt68TvqKz4CaznoAg8/WW0gsTZ
iKLNjop0L0Kb8JOp+EH9hKSmaMWKcOZxjXv5Z6Zl2rIh6hfLFn5NTO1P4HVvfHJJALP0GxX08KtN
mxyoKf0VIGrDJfHSFQQpejJP1rVTYAb1WjKFYGgSwiWDlYlhZAE28qbMqFQlk9iNMTbvnd1+6DUi
xLLrnrMR112uTf2+NXBGYcby1+0EQCNJCNRoOUmnhffZ26OHiE0XCMm8gIYP+JQQMrjhyle/Qfus
mvFKNvWEIbPRZ9KqjcU4JSS1xvnWdjdaTGMk1rF+yF5qj1OETBZVarr2yeGoTBqwless/RYt22Ta
VxjoQVjxPoyJ/dSaPa7BmfCsEQ2e0L3wJco+qwXuYUMkFYFHsmgAhyAVJYhy03gwp7K/iWLsfWxc
m6nmcGB2Dg+jHx8Nv42I33PLYyOqejn1xS5NGodCAwZi29G1SNrboAjo05RsqR655rB1aRMVBPVg
pDCWWui+g2O2H5meVqglIMWZk4n5CaBbPjtyTJm+h2QD4T/096olQnPA6bTo2zxdxUNCIIgOLWKO
zsJqa2Ik8B+Htv1tDYZYGHGG/n9QP/C7E6RheDmfJbxW3Wqug1gzDy1EmYfWzimq+EFN6Ds3RU/m
Rq08eONSx6REpir2mVVVFB4Bst7RmbTHliqd7ID+iAsFJFrQ2OtEIU/qVPuER+JNiFmNjeSV+CuG
+uBhuYKpCoZESFXDAv+doSO2teWMHqZdoYPeJcdNvoMmfnADOjJhhsOBpN5kraIGzzUtx+1kmLc4
P8huyLyPzqomwrPdAt+NA3ZQdhtbjldBwOCTZFpEIqgfV26nI19hNLDsBEBI8oppHoqc8LFQ/YxT
bVuAPCMo23ttI5O4XxdfAX8Q9kylG4wTpI7Oo5pInhxwyRYGOWuZeZRdt5EdSSuGqZ5bnQy41A2u
7UA9ZnqMMzZ2ABg52jPj4k+jCekgAcuPxuyG1ZGZqvlb9lCdQ2Kji4aUSUq0YxSxSvak78HSUBiL
dK/AcWgRds3q43pQ3y00ZyacvpUy3d9pQjZ7xKtYaUW+To0KwQZPSDrlrolwVsHGwGGU0ovFJP87
llmw7ucM+EC4j6KOH1VGCFVmYYbvm5+iEx7WT40gidJMl36gEeba05CDk2cSi4YLipo6W8rE/TkQ
I4PzBVoHSuKRqLUCu3DescfgiIkEYVZjUuXL/2HszJbjRrJs+yvX8h11AcfgwLWueohAzEEyOA8v
MIoSMc+O8evvAqu6O1Ndymwrs7SSRDKCCMD9+Dl7r92FbnAz9FiWENNh8NEAMs5f0p0m5DxjYeGb
ENyt5qi/NCa8hkp36n2uRRdtsUGDfn3SQvObngbfs2y80iZZbYSHBYgrmmhcUegnnB9wKq+B27zT
qGH8Z7dnmgYkpC/y9W6CMSvG8TMO4MxEFoqNvqleOfN/PReZn0kSfMeqP0+ERW/ShJ6+q0UHbwpe
57BGLSvRXtPzwB0ulFwn2NZw38YvVQj4MpnksyEs+gRt756mviQlr7AAXKKlFR51wxyUn23Yc+VU
wxUCw+D2irxXMdrMa3JvzXDOvRlq0jvZFe12gLXCvb0aK6Fzo3nPhgSeQI/4x0jvMGmbjyb3dBpd
4VM/Be3W9oyzGXjPpcLBk5PkV3t0NqmkcC12L8CAiR7SLPeBpMdq0wJuYlXrkq1WRAiMinPeKZrz
+Gl93ekfGS4ewhofnbV81F6KciSzVnGMYVoRVbntliJo8YbuMxan3UjwJYfNND5hl/2c6v5Yy3En
OhK7Y9kdyddg+yg1xCDYb3jIMmwu8Dz0qX1sZxP79QhiXoMtsbzVqF2SKwyeY5D3d0llE0qu/2DB
PzcO3K1GQunRvYr7CtgB5jHzxusgezQC26odnLIyCumzAhxJIoz5Jl3+PmercgiD7vrwLnCiuz7F
cOTxbO/sRv/uYETlCoNcpVg+MaVh89Jzm7Tk/qCpYVOE7qupjAt3ymYCLMpCQrxukTfvXm7+AILB
NtwlZGKIo1Z5rwlLlt80SHIG/jav0+uY7Lk1VUyynq3uezQkI21nY99bQY+zC5OzAvcAWDG+mdHz
rAvlXqVjtgNXKg6YEVg0RT1sGOhwOs2NM1b5S9HgN5qJLqOQohBxulj4Zmu0V2GC1smEmeBrCvBC
n+EI/HqS4wnqzBhUxs5saTR9MZgTfpnYJPF8XtZHlwEOnL8+PFjY432GK7kfOYWzh/QCg8JZMEs1
4B+YbbqPeMi8EWVWn4seOEXvgdHCkv0RZsW7lhLZSKLggD+XXVs3k4lbS4rFu1LBisN65hYEv5m5
Q7Y4EuVYosqXJqN7AXRXahlGd91G75r3TwnDXLp95q5aLHupW/gQNZTf2gSr2jIrroDDQYysvTPQ
D2i2st57udHecahrr/puaB7ceKJTWxZi2uQ2aTi6MIdT1yJjHGN7CUTpi11bM+RIkJhePLxU9zjv
R4Zk3mcTJAsvIrmyHBVtcSGv2xgDCpHhMacMSXcuI7wWjRr3wHKpPUs2q3GsdczFjXGYagPj6phj
SB7JAWJwMlx1UcYp37GxVzYxLLEgQlI4Nz8aKhlpors13CJZMeYo/LK33xU9gO3ASZjiE+JOqauF
5qF56zmWzyF58CLjCoYRjTH8J+ibaa/4g86YKpmKB6PSg3OfQi0SIH8cmNixGxCoWgbplgKFaW3c
hT4Usu6gJ9UtUyLAcG3wkdljeLE4D6/w84CXgJ5CjLFpraUIHgkMhhPUzvcuglgtlvsQgwaw3/xR
YSBYEbFu7OTgAoGUnLB9dHh0x0FfeDYjz34hbge5flUViJjd0Dg32fQkIkVjKMbTEuvDRxQ7xC6m
6V3e8HGPQOU8w30A/5PfW4OHfaUdz9g7mekYnXsYhYmiAXYBIMWyPg8B4qgSYAhxCW665U7D6tya
8yUVBvrOTLhbTdbpndUNb0NvTYhRqTojtqFznffMb5zkHpWIzopF8nwRMIzLuf1Gy/H8SonvraHk
doRZARl//MRsB8hBi5+H0Z0WHn6zgfhwj3PzxZ6Bok2EAc5YHHb9yF2NezQmBXPGOKZpj0k1Xlez
bLfUPt+KmcFaFHgPQli08h2Hv25yucWdP27NlmdsjutHpmHqKZV5RSVJHCuJmPQoWm7U3JUa54wC
tggp1OiE68824exXk8S5mhso5gUXa0mmZs83FPLIGrdFFXRAVOzhPuN6sbt7dxxOp13RICeAv//e
OUHgy46EKMutKC8N1W1MRQKcRVeY7NHuoo35M8G1b2bWfPe4i80+WjQm4YcT1tRTUb1xhpZuW93i
SOWwYd32holVs15qj9h4xEZ8GoTRbIyWczCUjXdXkwXYeDJoDW+JlonZ9lpz5KbVmnDfhqbc8KTz
JDhheZVwZ8vQis/GkhYQG+Wn3uSR36iQ3xUSCljAYdyxeYV78rQX+gppfauoJ/xWME9laasH+obR
ifvn2LOtbJSrlsgNdF5eatS+NDuD1Xy5YGISRzlIdStD6GI2SlwOqXG2a7WcSyNmqBiM8LhzKnoA
7HiphvvSLicHTQCTw5xj0bOQlb7FlWEi5zbsA/KCGzyawJ+mlEwwCEg6F2+MdyjLYF8G2bUx2hqp
hqZzHY11c3Da9OIhxKM2VsG2S0oo+5iUnvDhD9tBq9uNPodvY6zdTIFjbHRw3BxFMdpnOnYmdzGN
eY73lE7ze2TDsjHFM+vxLXLK8OC5AdYlzprCC3YU52yn2mMzeQ82AkDQJq8xp4or2PbruOn3bqX2
jqDYa1W0JpwUlUMM0aDyhltYfCYvGFY7Q+TI1SedvOgI/pzJPLYAEWdVEY6mLL/YwI2AiyzCvj1l
5dqs62eHpui6UgR92HxgnT1c5ZORnbtZXo0pwaZT3OyrgJzC+oeuSciZoxd/Y748+3ZUoroYs/nC
hODK7TptnxU8TwvlSy/04xQTwao4nu+AGw37OadsArJY7tJqJJFcvzIpOe1ltNPhUsbsF3OwAFCi
j7p3DDWSxDWOOUmlZ9t0opWQsX83Qs6YTcEjNUZQ+l1adWs26acWjA/vJRGbOLWeRS35RuosxA3z
7VAh6OCGuc2bJDi6FeZkVtpHi2Y44sLmJVhcyrVpTfA9pvRVpPo5h1p10E0MmHFbaptCptHWUm19
1cfOREzXiBisA1TvrPTBHK+j1pqu8PqGF72gCsWZom7DQHnrAEYlsYzxfJWCQd0WpvuS08taL0oY
TnNz+0hwBtefpJwR/FJ9EsmyJJpoe4WDwSvLEn1Li8I4pOb0bGX1w9gb77mjhp1Rw5NrIREESmxJ
+BOH2RyVz4lsfo7R02zTKLolbv2udNnHGE9MWyPQnwaIH7RCnGOQ50xu9DknuXri7GlTdITz/O5o
GZsrgSFISoSzrhNAzTxLDJnTBooEZkOeFHLnlUjnI42F6jxlrb0lKjTZjuWcJGsvAZ5RhSAAu0hG
V20tnxgkpL4Zjvf50FMZuw5Fs5mZtY/bn2OOZ3GndDKprhzHurS6GK6ktN0Xw/pKTZgC+yFtSxiL
XRmvnOUmt7oSfQnNn9E7LwGtOzyjw3M4zeO2jqimSm921w6WPB4zEjGWdcQ3sUJuB9VTUerwOoqh
AtIc9xTltsph8mOgytBU4MUdCLHve29P6LbGOLJiy2YF3tNuI7UzjrKjRoMBYgmUi1ogkCD1D1G6
aYTojzivYDUN9rClil2aQjSGQ8BkAchG5lbNnZbQcdfROvj8Ms3Bo9e+YA+h28mBpBWNFkZsNQ9F
GMiNLOvow8zVq2MCndEEZ6tuzrmruSy7ChwiTKz6RrMMnVRQnc8pj+4bdhO/ms3vuotRM7JoB5d5
LU92Hhw8ikSSantUkzmn8aSexo2sSRcZA/qOhdZvWZAclJTInN1cRb6TAc8ByPTUzfM+MjS6RE4B
yS0sV23kbeCHTCs4kp+eVlUQUvnpdWQ8SYeKiszWV9fkaBLHNm+s/DZyAoAqMXW+CjHyNk4NIRfk
YFwPzT1rN+DHGThdEC2E6y7FzdvM/ZYiu7iZ6+EyifCpcg3CS4h33hpU5DzhlUlVngDSzhOSnI04
uR48dvtKI2miDqimooFqndxvIs0xWOBrTfkU2KwQTrwhH8EBFRNyY43eKwikCTG0RMCXTj5upEtF
aKtVOmBa3abfULZkQHxHfzAW+X8B9nSiObqxxsT0RdPtI0yka2C9as3dwaMrGw86jFjGD2HOCQNX
J/Tcb/Y4P5hT8KNh9yAPge5HlLUXBsToKWoSmQWzVe7xlIwuhw5uLRL6RYDX1kY30w+yvbOsem2l
t+kpABtOKAB955k1q0L1/+Aw+IDnKsFjVrm5QTzwbpVauO0s659fVQZyWEegltYOCDm+0buRdK/x
CXLIYcUyvGgRNGbU+DNrABGz9q2V4YkaM0G/MgUJOM/gEp36Srl9vUsUkhcZ2g9OD6li1CrOUeF1
FiW3o0eodhZxc2monUqBzS3Q39sgv6909WnUHC7z1KrWiQc6YTkqujmndBphi4FBVFs3y7td7UIh
IUBgCzlkN6rxVSudH91UuOs+zmMMvbS1xayuy3I8tUaq+dhxeUWmm6tK2Z/0DOCU9Az0I9K/Yqe4
5c56Dxxn1+Q9ubdLdODcdeicyKVUMrrtGb37NPmgVUrr2k6myB/H9k1z6FqYEz2boXRfsnzo8Pw2
LxGR1nQgMHkkYm+58r2Lk08ZiMmfSfbyOY05jDWLq9BVH0EMO4q7sNjEZMw8Jh4T5SKLL2A+2ScC
b0sDhhsGD/CGcSkcVjd+5abIdpqM+pshba6gZOVQS6wLh+xFhjY98Sjsiwx/ASRogDtV8wS/5bFt
cAUn3mSt56KrfdW211E4kAZZUnSmTrwbSy3f6UpmW20Mu41d2YdqFm/TqL9OIB0xu1fqFHEAG3ML
5M4QfB8Ux0k7dRkeDe5SZM9rrJ6vhqU1yOBi9HDRTRQQ/NOYzo3b03cmR3w320RSqOYznp0nU1Nn
zwzQws0R0HXU1CvaxABTqma8IsrsIW2Mt8CyPPIgoOKva8c6Bo17dBvu+sDGFmlkc38qkcGt5p7V
iBRqta0E7ARjsLSzhyIcnj/gGjsun0AzcdYrQ7q1hdmdZt28hE04XXtcIqjj88oAZ5w7PDl9xhea
5Ntvwq6L/LRjeyrYwA9I1+vttCzM+oyfPpKztRn66p2IrMJnG0s4bQXRIVrufx3AGoH09WqA8dR5
9mUqjTOFwbsSzoOo5JXg4tC1tkLgnl6ApHFYIDPlt7orPJ5GVtKShg9tFE45Na0aTmQjpUX3rIE+
Xk889IXrvlUxXSpsMq/x1CffZJ1A1qzZ3UiaenXEclkzdI26NEZuqMRcge57gi40bWyLod08iNt2
wB6VTlG/kzEud5AA1rUxoYEMF9WoG3Wc9cJvyh7aY5wsiKl2ZJQXkcwVmkwOyDvdAB36aEeP3giw
Waaprn0TVAxTDGfpnuX1p5NXlq91TXQNn+MtsXkGWJhpWrKbX/HbtSuvZdNFQpqAAbbn7Wwvtu2M
YrL0igdHIIIE+79EXXKgcPXqxLEx20SmIxiUUbxP1eT6TGOuQlMA1h9bqo1yYjsIk3NhQqLJZHVr
DMmxTniY07jjbKA74W6unDvL897CPqyv2yZnTlqWu0oxnBty79KUott0UOLYkhyuUDM4Mx0MgYcS
+eDKioI3dm38ysg4Zkiiuju+SK1/oU4D+2reeQKusaTYPFTkia9J/QmZM1A49rrEFUAmMR95k9xH
dVkc5sEMIbjm4tQEXrajrZxcCq813xrM+4d8grUzpCnR3xhwg6w7BYMVH3pUsOtRKpZLDxpDDpkG
elfqK9lrcNaACzLKtVLmVVa2Y+ppIhlO6P7q2JxQfcTfge4BEtOB4MQ5yw+Lc/zUKCB9Ye7E2zaz
aQm2KEDSLhL7EIL2MQjt6TCV8O8pgK5qBbtOMFoFNEHD0A4tdSBgiJY6gPaAAnENkqn3K6cP0JXA
3CTnIGP8h945NZtkG7oh3VyHbgpc0eaoRxzigmGhhplwLjVrzg6lCTJprqYZCmHurCDWs5aMbKWM
DoctXfARO39wK2d0rUIm8R4BZHuqUl1bTqg4/Kl/6ao59svX/wtGLb4R0xhsK01avleDqlJ2p5gX
cfSLae11emlAMYLnl03iBFURo5ZAtJxowI0qTvMwKe70Ksjp8ETVdZSQbwT2o/B7Vt+NHZjAkBc5
MbqChzBWOjsQtBTWsHLD1JaxQB6Jy+yQ4EBF7+dZtisNqz2lUXPH/clvPbSPGVKB7RJDxrE420Ec
ss46gWw8keqmGO0Xe2pvgYZuEffIbWi9uuU5s9wnGk0oZFOk3q0XNAw45mI/mmVz4aSvbYMqzcmz
oObGpHIbNPrOIQh7cur0olA0s2waORuSdeP0MC+hm/UbSq/k2okd57oEv824tpLQP6DrcUjRTilD
zK3dEJSiWRBUUwujLISraVvaI2sPyQBFPV+PCYcTV8Z0zAKe+i4RLHUk/a41ZntbqEjRlrjBkQpU
D05dH2u3zlAVO3PkzG7EKb+kDv1UjKG1L9CorzoTzJ2n90A6MaKyCZPjZtXjqdYYzASGAXFu2nBd
mm3QF1dDWJ6brnE3UKYypmfVQx12L1/fmeQtGuE6eTSdhIrUqG5tRvJBiqe7IURig5xN+oJk6JdZ
Y9IBpbVg4KrTgiR2IxzZhnD/p74H590oafAkTrlLlrc0iNHdAJGn8YPkyS886fjgDcZVHhhsVp4F
zkTjrl5ejjwVnaid7CgyOsoKgv0a4A/nGG1ckPBXyB5zEGPDizsxgAK3/WYjxjw27UIfWV4MFAHQ
2YBaDFbAtI7D/gclNegHtrVDbqqrdpT3RpRz+nHdm1boRD5OyaHI6m8yzR+a3v4odPqlNEUgSgMG
o1FV0aIhUmQT18aS3hI9KxIDQ4l2Lanb50W4UJAfw+PCWkKCRelrMbHEOdqOYRAHpanXymvJ6zRo
FwhnAb/1rtoO+XRlTjNDPw8J7RTKb46ZENbgMubOOPtsHUWtAemVrrxBg8nBYAHQLxErfcaI0Df2
S+TBr6QvsMq90jeI++lrs+CxauhbzsZbZMVvWCkhiU3JOhhEc2eWGR6C2ZB74hculoLTJXB7JC3Y
3WI2n73AAuIegSFLGf4ht/wMivTHNNKYt1T2AbC9IT2zODr5cEfbnQJd6K88dTagoeAuiW0GERrz
fmGGgq6TlvtF6HEHhGW9tnJ9TfO036hePfY9DdimB+VeTXeahBFqCnVbVEa5J2nWOARGcwtlGqR7
52Lo1+YrbQgZAoTiYcgJbuwnkzYqS01Cjw48T5WzRo7VKtIR3VhMO7hwwWlcyuu5jK+1tgFjtmB1
0fFuJwFXjMfivWriaO05tbknYhMCHCoLpzG/N3y2m2Fsrpn4hJsxdSZatAC6bfsQTnW6w1woyXCb
R5J+AvxE1CbEVk4y3yxOqNopLp0EhqnZGCw9ImBu56wjzSlIP6nyaUW5NEPC6TGxJmJiGFVVy+DD
qCOgL/ZMgo14moEjRy5Br4ByMbsij9dmY2XK5JbOmmToleSbYUbmnNckVRh22NwD3yXlJshPgdMU
B100HJxMZD/DDMectmF3miyO9nGBgAB/E+bSnOpylFdlU75FkOR3em3OfjIr9D+TV688j8LcIr3A
mmiOKpsfOI7weOpCTSD84BNmLKs+2aEozunBMha7zwM2e5PZGcfbatyQ1/sDhN5Agx2jiuY6wZ0X
T4/WEKIuzNJXiygmJiGSUDV7/KaDj11VywfReJbmOwN8DYL61rTYa7+UhXHJKu4hXLFX2GbYOaRt
+DaHurQbGDjPL0Na5bvWFg/OItEqk+ARSa69p0wmRtMT35Uln520ht7t2X7vAZ7VrJZKhFirlZOk
7XYYo3wrJ+syL3oEaiIPv0SRnrsYmcryfjRqLGNpUM0pYqpMx6ch05s8rA99CjAqs6vpoOaEbvg8
omsiU5VSlWG7YzE9B3qDKiMPGbBKckz7KRzPnszoECxcajMDBD8wMWxAW/hZ5XkH0ghm2vPtIzqf
2DfN8AUQ7sKNcb6bZufuo6VHSRSy2OQkNNLidHclKSwrakiUKJE7rKWVvjeRq46hPlnUGE6/R9AI
vzwar6eoA6BQH8qGFdMjmHLlGclxVP19lI23lDInxh0zTi+ESdqwiDg872ZKAq7lZD4FBa34JgzQ
UdQ0MJy4O9JLHmlK6J+Iqe4zBPFVzOE0Xfw9ttefxsV2aKbG7dwtBQ6zzR5W+GrKI2gIen0d9OJs
9SFlH32vzsoJNFuEXNEwwJVh7ADEPWLw2Z21qo+3vZZqK7dUh1lxamhk8KE619l4Jju3KEswqSDa
tiglOlYPj3MhYwi/bOijW0b2UdnDW+rCbfWa7DaYjGjdS64UE9zHJMD701vkexijR/B6RweakdD3
XMepkmn4zWsreqbZ4BAcUxXbhsHjNPTmrqsQAgYmJD5L2bu2Ma57gQbGaeiiEE1ztF1mv4g7f9BL
oi9aWA9xx2xMxa7JLW6901pG7uVIshoKhWd5CB/zop22C2Bxldc8CJEtbNQhuMKsvv3B5Lz3UXhx
wHMtxg5llBLGzdCvzjm3iTbqHpxMT3YQxk9wi7G72M11aRlqK9mxbJ1R4KibW9FRnBAlOx7IeTAQ
N4WIHuPiIUsD3a9il1KMmgK1kB2x6XYNjlJkjnZeHQvZPfPBsZQ6zR0Hql1im7dzU3yTSRretdiu
8MHN3jYmrgmAF23TSLkff6EkXdS4/0bM/cXx+Z2gs4zo0rkc9Pc5+W1rq4kurlfedg3OAbQrhH5n
xinvadF5aHS42+QxHcQ7CLJFFede6Nz/lab1F1J44yfrjwH7BzNVn+yLSt5YunyqNOPe8OojhO4z
Rjh6kpGb+VpGy8Z09707Z6BX4z19i/s/vxi/kG1/pc7+7lqIyHBEQVt3XzkloGN4FNRL9g6EHXTf
vGZ7L79PKM///NV+JR7+UnP/7uWmXOZuJvA815XzljextVVu+ULIRrKKB/N+6noY46Ms1+REzFsU
on8hF/8VncX4yerjyrROE5QXdB1nxoN1L89QflIcqxyEG4Uus8b1tJ6gLl8mWcN1Ru3CBzDRzXLu
SgjXga36TVKyrEWo/1ZMHogkmFvmYhleBnNJtHLL4b3p48OfX6xfuDK+fNO/u1Y28//aq+YQEUBW
3gahdG9rLX1aYpXUbKmLkXvjNTMDyHj4B/78NX8lqzd+kpLLESct7TOIVTQlJKwBgp7fNPjZq16A
NO5mjl3psMh3gsrcTjpCyqGECNEg92Yjmmn2FKb9GXfGfSaTfP0Xb+sX7uYv88/vroUZ0J5xLCV3
AUKLLtfvO5neBT0cRtlbO1sZn1qp/yja9gAD5K/k/L/6AH5SnGtVgf+VeMxd5vUbHflZQwW4tgRD
+djKvuW62Lh1cNOWdrH/89/zV0air+fmd7+nU/UFy3Cf4k7InHVj9AQu2GO/bguqMxm1VIjVnunm
tHSdb1pOMujP3O/5MH7PQjqbvYeFt2tKjT49epVuKH4YenxDUy9eFxwf8e8Sae6VpPZ5bdHtiqrs
/LTSXv78/Rtf98m/WVv1n6xELe53PMmNtsvbivjP9jhonOftfsiOlkUuVK0HzV5jvohKMZoAjSLA
gc08XVI6BE3t3tX9+JQE9bPlQjLxIrdZjyPHXBHOw1U8Gc6BOQuhpfZMm1iLu+3A5PRkeHzoY22f
0Pc4/ijtaVOG4V3qwPARtFRpinY7i84rYSARANZ2XhoI14U2qa2hRpDNcWAfbAf5qkteyspGmYpI
paGt3jCiiJSiOgI6RBTO2nWjT9QYRCs5lLGG8Y1kRiZso/EI/BIAaSIrvzU08vUquvakoNP9y51u
1zEYP8qCVGMgb9W5Szl2o8GS6BHmg8DBg+iSkCjdOsmBC5NxvEiUYKYuxNYxiBzVxWwRRBF6J2xg
xo2dw6tstPJbJltUEkVuAwxV7n1FA4Hp4zDwnyykhe/hmRSQpTitTNcY8s54uXbdYN0jc9t2C/Qd
XWm9EjOaVoIqxCnN8gcwrTzowajDcNeYk6eBGlZZ4nwWCo1OXyTvRAI9MfYb9hbZggTCRvahHvLk
YCt3EZam1sZBrnnfGuCsTM22/sKQ8Qs3hv7TlolBoe/Nwk72qeqn70De3/Qpovy2AucvQDpfbp1/
dw8vNpvfPYRN6rSZ7im22RitCvDZCsQq1fuoZTPqJ5HvcsrYQ4JseFVwSEhD+Kjko1XIZFHQFQ7V
D825Z8OAsdor0j2yGpd7bcoGJ74JGMcmibK1dWaP1UelJcOaZsFf2U1/saPrP5lt8ViYrVUnLr45
vdxDs7nOiGu44AXyDqHHAwHxGVlJNyR/sal/sbH+3fX6aW8tmCG7giiAvTTSadeL+GFAa7tCEF3D
B9LvZ3Z9Tq48z4S6ZfccRdONJA6kD5AnxUqdTeElW6TTAYPaOeKwEdlq08fesRvGB71KT7JnkFpp
xb0lscQbo5pWTogkE8UZvR+RvEeGu/y9uxLYLhDDlbdOQQ/rK6NOae+a4HbEF4eKEmjoymlDIlxa
LBIJGmpaRe4lrPqbkJEHN7KBEJxAHY51HStIGe5pbFdErMh2LdPkWMVpvel53CvaNWs60Xd6ABgs
JE6LvfOfZdn//Rj/X/ijvPzz6rX/+A/+/FFWE5DISP30x39cxR8NnadP9R/Lt/3Xl/3xm/6x39xt
fv6CP3w9P/ZfL+u/q/c//GFTwL2cbrsfzXT3o+0y9fWzeYPLV/5v//H//Pj6KQ9T9ePvv32UHQsB
Py2My+K3f/3T4fvffzN0dtH/omgtP/9f/3j9nvN9u256L97/xzf8eG/V33/TbOdvtuHauusZ7DjC
XcoA4PDLPznG30yJHM3jf2iLHIuXKcpGRX//zf2bpVuEU+iuJDubMRff1Zbd8k/G3wxp69JDKiIt
z5Z4Uf/zV//DZ/Pfn9XvgV+mLf+4KtmOYQhDl8I0Lek4uqv/ZABs7KFgLI2YV4+du7YwN2WSC5KP
rG/lIJM1gTndPlfODpkY4c+BYe45dfp5y0gC2MxmctEPhM01Yvli5+aCM7/kx3TpntzDZ7fcddax
0uPPuqkRuSY57ZOgPdNZOIQ6En/Pyj+mWdyQfpzscpx5HioyGO/I+nJYxLUajqGoDizVNJdGfTNU
M0XF2PvEu3p4WnZNCXxycNcVeUfbJMm8NTkuXk0gcHg3DTaVcmuF61nr7snDOtbFAHfaaWmnuMO7
MJkwZyZElqg7mcK6sjFgrDs7VH5Y5mqV89wzR20rSArqsVMKzR5mNtlMhLCLa/qAGuyK2hFn0P/Q
rQvSfifw8ORO4vZCm2L2p9xy2Zed+ggWpvQrtAPboj6mKtPRJkmDtFCydQRj+kkMaovX3ddmho5l
YhIpMWSf0l6SXKtxRcQp0zxsTHGrHoGWv9aN5q47qZ7nab5wLiFkoTLf8Ku/0YS8kN55k5H5sCpM
Tknc+h9kw0TEyRZkc4oUpcouHxbOrK5lvpmUb6Pi6zK9ReyinGRN8+SBaeyr5YR+omcbI+4p3Mp6
3M9Bfh1XS66WBictnsC77Fm3X6s4GNbJZJQ+6XF7N9KddTiQbBfhCTda+VxK0gQbbSJcSXRHPlGw
3jTLvEIup0PPr4PqkTuF0A8dq72bea8l3rZ1x6yC4jVfF+6U+IkLn64W2smyaX+OhIngoSZuxPie
M1Ku6VytHEWmefctjUvp1xa1QlzA/snHPNrWLp7mmKQaDISJoe90DpK0NtWTUTiL0kc95G6CMqqw
EQIS/hu12VmDXoqGkTGfQOstS5r+smAOHwfJqa8edOkiFwvq0c9oBs5ubq3almnrZOfnuWoHhmZE
rPBQZcaOozOCFch2D5A4mv4hpuPKBwGwMWecl8YI0Cpj79EpA0+SvNoFtqQIDt6qoYXkanPmj6CS
YAXQyyPyosapPCLRoMUOpVwBViWzURB1F+YWLcQoZ2biZdxh3XudPhOgTNZIMGMZmmpoZN9Vlnmn
AdbhKhmivT0lsT9LL97SXMNwopzqotE4rIgQZLRmYIhI7HuG05g9dCTsDJF3BQy0kdSZFIUGhE3x
QNwRqpmGfPGW23FM0tkHb+TDz4/3vUcj224Nud6qqdVPcbjVwqTZ6FpKLebQJCpN4imqitJ07IHN
kO9iHODObywi9rxEq4isr4yDtNSa9KJlSicwlIe0vBIAQL6ZcZeGkaXtptzRVi3DRM8dviMYUij5
cOSYdv/kir70Bdx3fwRDv2qDItnQslR+II7GtoUrf5PN2cYeAttvZ8wBXtHepGb7xc+e/I5kvFVc
RS824ic8rrq9Awe21VVvEx9QlH5pEwteynAj8DghnijuGToT6HmV9HjqasNJV5KINEJMCBrtwmRX
6TjhcljuECTB9riUa3FGMhrRhSsJWXQV0qzaGGV55mMzyCwW8dF1Z3S6dnaaxuyOojfh0IRcMUsA
zCAFxUdXk+LOelnbd9k8wWKZrYem0snkkt5BiXKRY7EqDV2kGH+Md2HmHXXEUIfEurYU4/25MOAr
EQe5W6Kqx5n4XtVbRPEWJyPG5KOUPDIQAUDspae4xzLmsj56LaqXODqStODu3E5984L4EufoX3RC
M+lEsqATZUlnUzjnXM+Xt7tMr1nI86b6mALh7fU0voRDU+wni6zOqKHVkUNKL4yeOPjwpsgQhgV2
5vracsJqeVp6ZR0CHvad5n7DyO/HnSZOXjKOW2aFZ2dRNCouClMnvAHSvSYmQyvgxqRuE2zK9Eof
msZHxY5jRAahX1iZtiKuuvedJN/1Fak0+B7atVpylgk2J6VTm+ujbMx76/+TdR7LjSNRFv0iRMCb
LQnQiSIpr9IGIQvvgcwEvn4OeiJmM5uO9qUigcxn7j13FRY3wicbuWFNbqAYlKOKdD9Jdw4zseVx
yfvpoo0BoveJyXy6DlcH7LUKOQ5R1dia/ICwQIWpoXStXSElQ8Mco+jsvOsc9ygW8VgbZFaKmo2j
8sq/ZlXTVYV+q0eD5Uoq1KFx1sTwuntRb7Zbol1k8Lu1ZHydZu2GiSsSiXvSu+B+4fNGf+b+y8v+
qYCkflqmH3SxwS5xM5xAwnnzjf98k+beaOz7qWyiNMGf7ImdlyvtihTyCxByHRZoPMuqbQ/mgkjN
M/J8HSchB27pa5xBP3bm/MnlCADSvTkczwQraHt8DX+26V5it6EaCz7pSbFMtwgqDRJPNs3gvuJB
CukSJVJc+2FInrSsv0sMHMbdKE6Ghe+Ms+OoDy8Lm2SWFxgeMYJiZYj7HCeIe+iq8dFLVM6aSSK3
VjmaZeRkxzgdbtrcZOiqk3bbGf62sJx2V5ASTWp75hAbM3bsJeNj2xFT72Y8lRqSYAJf5j0jTRJz
qyFy1T7Qqu7QDIwI+ruRWxZppPBDKMhDh58lVvy8urFf0viU1bmM2KvjI52ORbBUoWPCdnEY56OZ
q9WVcKpHFsDENrIQLFtstBWeKzC+IdHhH6bs343B3NdZ8uxirNHFeB6EfosTmDyM851oHDACm/ds
w8kSkpcu8yCZBmzLnTOROw+qVuTEQi4iYH47TiIqXf2JxONnxehdBWIvxWBgCm+PAVf0ZJdnY+6f
G2eqtnozHPNuejBYigAuu+nmcEg0bT4i4DrAd8EE3/Lkxs10nBwcw/JkW+17gKbIa9uoL6fzUqYy
jNlJs9R+MXPr4gT9i9e7/2TW/GouR0ETB++x6MNS6e1T0hI0WWHfIUD8GxIHvoDfDqoYC7fhkHcj
92ZP4iIXSh7EDRGSk76ppsqmPGCd5kkkkEojka/2DnHT/HYzvtrFYC8WGPhVBzRIgZtCNAQBsJ+E
88h4Audu155IiuDfjOWJQStObMq3aUCmqoY7azlbXn0FO3Dv5wxHGvYzmxb9VQXUV/knbWJbryqo
GISFyO5spYYepkR6IqSluRZONA3EpxIEudaJUYuqjw05vbQfuHKjdxNZUflPpuju/MlDksOzzjg7
wlQHOqvo5dbK0nQfsFSpzfvJDq4la/FROxXWiAvIy0M/fj26qQVtwIKPwB4EU99yL3P9l2nZSyKH
uy6e7pQ7c0DW34aKrX2O4WqTQVpKQKghzSnbLTV7WC/wjV8U0HUIdYc6gUuD4jE+SedOxFx1ZjEc
x5raJsArep7IBB7LSmzbsvju4vJXz3iAirpajvM8PKZWdpHDx2xgODKHbzPFRKDpR6NX76VDmOQK
xDNxUqTxq24QSWOi5G8b0mYz4IhDjJbOrD0KHgsVcSBencJ+LtIEfKVc7oXmffm+j1LccMKl0uo1
d+3PTh8qH2dhyvolWN6DxB0f4YfcLTzPnM0jNXV8NFK1Y1X4OxecHtlzVftTlDjJzLsEGUShri0H
vBLVjPM2h8Os56Rboobf0C86R/QiWzQ+NvcLQiSoHYxZpvg4CKyc1NRbDdr+Ri3M3jKLjFOt1t8F
mocNBeWDndif6yOG8eMLsXxkKgu/VWXyITdlmCTzRCU3n6AE38yk/m5cQCHJsKtNom6UiTK2sfwl
imPbdXhdb5ooicU0X3gWy5iI+nSRX7XrdJueoHDN20O+xOMmxoun2L9zB/32/nRJzONg1Oog0OdE
WbL6xx9roT/qo/7ha1zLVoNy2WXVgEbyUqTom7F0vGvZLmawBwaUWOF4mU9I4j3H+zHmwkaggNyB
Hfe9B5S/NOtT2SwvY9FGANuQbXcDB6MzvtYzLIem9L7SXCfFWwWvi8PTj093i5ggxAxFP9LiXYtr
9NF28ZRY1afVL/uKPHnavuyj7WIU9hLKq4nZIK4DQUi38RjX06lqp9CJtb3t5MumrTQeb7PAK/ou
ydCh8KPYqfmkC0VIrZ285DPek96/0xYckr7EHzSyPDVuwmWuVZZ9OJAyvtUphlWWfdg8GjkSyoi1
G2kG5OfI2aL3cMYdcU+pg+TeCr4N8WmVy71qWIkCur1H+69zUpjvLR/FPOrul3PJug/fq34YbmHH
6vMLVpULY3L9GOvocAXIyGbVyg2sOxWdc0TxdXaD+VcSQHb1pptDwOUxaY3Hyhl/G+Tre99KmNAm
xj4Ad5n6SDuwly/K20vsyyGqhGOdVGYYNAFbTDTb0aIhDpypnI2g3w5W50ZLMhVR2S2PXgPIagQj
/5YP8YOLjjZyRrc+VnlnbTsiGXiD0peiN0kxZV7owkFhvZx1J6d7ChZyo2p8s5sRaVN+5znF/Dza
ywk+b7Az8nrbCzwacDf3Y0WRqeWK2XQd/MgUaS4d30NmI6KpNTPYIgkGRNGGGVv/nQCuu+lzi9hG
REu7uOt3acnCvwF2q8vK3md5jGGST/wcwFRMBOQJJ/aoSBv8uLT6e73M5p1l1bvK1I23YybbgHRE
myqrBdtbY+JNWVzUbYU8gHxvJCbuVcXJK5wIyJ0WUjIn6Wp0Kt5bOkAuIMNmv8h4jDyIu9ump3LR
JSCQqasPGrkVp1zOl4ly8+KNzW7QdfOANIuILHkrB7chnGmE724v/5AZ7NtshtKi+SqkGl+XVWik
OzTlSZCyKErza6er7B1/m3WYCBcDJMm/2TTeR0HGAvQM+aaIVaafsPwQBeJnidvcB8aIEnQ5dwqP
rHofc6gRJH9be6uZTslgTXs8YKuzHBEq6Bn6erbyHC18n5LinZ9i6U//3ci9O0E47Oo3q22sO5kj
memV8ZZg5AxjkcGyTS6Fhx0sMU0oPAAg+Gile5crndvPLeQh5hjqIZiErVFPn0arrdrVLxOG37lL
7NUwz5dNIAKTkGnycCBUW1GY+Q4d7wC/R15iNibCyst/veS6lyaxnXa+a3zkpVaiyUh60Ba8NnXv
ZPzL9cNZ13hRETCpMCt/jzRr2dsu6z8vM87r5GbsWYkMmNk2Zp8zzuBIW+pFscid1J5Dtt4ZZnN1
2bSf2Q1SZTmYASivH0nuSjZzQXZ40Sgz0rjZHx02WjkJtVPRayFy1wH53fDnFugUJi94c6tUbYnp
1U4JSeJNFuxtiUCJbZm59VTLPAMLaWT5GFFS1bL58F+svqveKR6LQAPf61j6wTTo7kzdzXeIDd8q
kT7yvLFkmx8qrYjmnEfYHVfSkNH6qOHrE/lo1nH0euI1G0S89errpJeML1lPnPxKCdjrCLf0/JeO
xIzMPAWRT3xdZiYfqFcxEpD7ciiT5rPLg2bvun1w8u2JergUTI7XxNma5YA1sknO2vEI72ZhMq9O
SMPS0NcStbHs3I8IlVkz4KbhXGpYkqYbSi56AP2Nl/emNT28sZa0UeAZqGOrJWUSvv73QR6mNm+c
zm5/H0vueEWgY963xxkYDSAE8Mx1Msq3MX6Zym51VqyK59qaT/O4RBn+ZX59azmtqZ3uxNIxrkYE
g7X7iYQuvnfwTS/S+WgX3Tku+Y/TDvZuctps27I8mi1C6rK8x9fgGqFeLnTrNAs1xmxoGwkZsoyg
wLXkWGjjApgClXfYoBbdaoMO/M50mkNbdDSnWiV3QYmsyKOEIaicSPfuIbbiE+P/ZTemCOSa0mJK
ZJgcrUYyoNxmG1Ys8lcyzWfI76ZRT7ZOvyrIc2gWFBgYkBvmjJqS3FIUmfyWLT4SXZ4R1pSTdysz
dg+eP+/ojVjeDN5Pzh0LWKpZ9r2gjSsHGbYF51+MHfekL52LolDsJtk2Nx5n0ag50mYHr2daikNh
HHSzXK618+KJprzMagLLU7GuzP9pS57sKvTsUTAN18zOv1iiipcA4/SiXJwztoaChzgiJAHDOxoo
bddyrW3defw3Tc787M8mX+WI4kf3+JxNxAnHFMATHrx43OlBh3FOWq95JzCpLmi60TKciI8t+zVv
d2l2AcKf7ex6XpQE+WfFjdsLSvnY6vildBuOstXttNH0tgau5V2l5F/CsfesR62q9wpXzD0ueagA
zlgencWcHsTy5AyJgxdGBfyaZk45011SXxsuMd8KikRDswAa0pwkbflRQUc6Iyb3HmXeQmNOWJvW
jFge7ZyqqFnDLAUFIZKM1v+X4ejn6cVkKSuKtTn+8TWmmvlbboE4HKvqfurN8t1u6gY/rrKP5YAG
mUyHi0urudXaofsq6uloGs1wa2PtosrRu4o+PhYY0p/tRImznbqv8CbrqGhHua25qLc07/8UHdC9
z1Bo23Z3bJb1s4U54Fyje8agmFp74SGz0xIxHbsst17++0ug4PTcLooSCebgtXcI1iRLNrhPncp/
BSgQwTaYdr1pjrtAI5LE92kzwM6pa8ByiolhMX5kZX0QLMZT7JgMOxHEdZXWPGK9wTpUOdURhWN2
DlT1SBQ149ylFW+eq8t93XROVHTZL+IV+RQTYKWLnwok5BaUuHbzpoT9I9XKhnxvebXIaGeBxkgm
zAwSjHmYbbwc76jniq3Z5uPK++bu9NEdMmOwb075LkHYEIEo/IOmA8r/7y8x8IRynD8Zi6vVv1ff
QFnUSJ8x4+mSmWdPHQ13zJ2czcBI89QglV43PG+elevHRHh89H790qfleK8RbHLuJvVsC0c99phl
dhbOcwwztLC68nYlG4u9zcDkOtTB0SJ85qhm46hVbvdIm2pHU+JWFwb3b9SMZsTmqNg5YjE+ZuRs
MAtevRFFsoWyAluznUZlb+lnLp53jnt/D6eov2d42d8b9Yq94W9GZmcmd3WrJXft+geBpm+yMv0k
xibht2VNp4LMrpM/PrbkZXcB+vJO5uKmGZNiUJKZkeFo2OVk+hJDz4bghQygL5vkIZ2LeLPIvvpW
7anxz8sgmMDwJ4mK4f7wJ+r//Z3/+3caFhr/DM//k8kvou/iS2RtFtqlX1wgeOTn0vLKqCpWT1ZZ
NeCBVwNun9c3K1MUb8q1j11nppcFEES0vOlzre5V1S5X/AMM461OfLaN+ILh7zxC8YXO5gZRm5nG
g99zPBt9l36S23lY2mX4o1A+4ihyP8j6oHutE/WQWf7qr7bbg0DIG7BxPZsICHcuCd8Pqd6vD42v
XrsSiVWDcyZaDNffGW06H8kJY6irm9k7DlHG1kLMd86YziHRo97BY3IpJmU/sKUE/de+1E6Wvtj9
cDYD02dih1yYynD5JG72vWi76SmR43RiBtpFcI4WCA8P/jB1BJ1b004o82MU7I+sesQT1m1sNXj/
Zvy9HENxuvvvL6dUPzaxFpaxGi+145rPQUokpqt36syox3q2SwAObaBuSK31naH65EkaTOmymi5m
svK3UufiI61e0bgQuYPMHdt94L6SNV1fFoHilEIeU36aK8jujHetCc4Zi5yU5jtgO1fOxMRmu6XK
sNYwVO58f0TFvWyqQQMgoGvv+kLUOkKhXTx5Dj4J0H95MzPc0Iq7mosLMyb8Cy7R8yxEfcjJBgon
w4hZkZAGBCpmK1nV7bnD8qhcsl+JwYuUmB0nhnmCKdnZUx8J1l64gaizyFAXmd4e6jgBUuAsW9SN
R1u2LJsMgGMCfe3GFWAhnG727lJ8R3MNNWYZBxh3qX+PYDXeNItzMEwaeUQytNJOBZ6HHDtvhhOh
nGA3doO1rX6mcRkR8if+vh1gn9CPM8PcZwJenGwyOLtMArx8h7HcvzdlfYuBAEyMjIyE12i0nWxL
fEdYuflwxV5cUNITcRENtOH3JFIeO9+4lMkEbLHJGJyjhkQt39yoIXxOPoLJ8opcAuoBtl5VcB4T
8wRV4i1ZUlaEk7FEdlbiqDJInAyc2rmWKscTKYzDWFCx9BoaY42pamljVzO6st8LZlz6HVoFDBlc
2yZiROI31NPyaA7+DyNwEfpktW+ofB9MoipwBL9ZJi8KfwN0ngtVTabst3RymcC0nQOhk49aMU1A
03SacmbdbKtyiFUOnYr+6xT9ExYJdyu14Wp4QHVoooAInYuhQtkSszXBz/I+ZAaW62F+NYZA7mLw
BeAr8ZjYu9QfooaExQeZ0hkxYVonJVRF3K3sJTLyUuGQUtbw/zHS+2mi2O2H/o8O7S/AQ3Bpa7SN
doUf1IEkiCmLFbEZtfnBaPP2vGYVm1gEUBUGgBhriy/uPS+X07pfAMHHp2YkDlPp9IMlcnwni+qf
HIknGWb/1wOmrIo2dLJq3HrTV4LMdTdDJGZ62J11wEPBsU2OXsJsy/O/NcmMDCfC1QO32hM1wFoU
Px7BDLfSeiD4BBupF0yH8WIlHO8qadShqPo37MrvacZVoZIv2RCZY/Tslcu52HopIzQn+JY5MXYx
WC6nrymzkDPPiFF35Vqw8Wfr/pxemF07TtkFaRibcqYCR2fQfttKoKFPMTOV5DBkRuZtXNeKN3Ke
PtI4vVdI+WY/+YHrwkQjY5gvv10do7db8uQAP+BdXKZnvsxIgYAFjJJuKwR1TS6BIQcOw9PZKcJJ
FU/C0ne6WtZke1x8dryGHcffBWwjxwAw03oEKxCIiTeI0A+loxQYBtSyvY6uYc3DK77hqH5XMpNk
dDvXwVgICiYhZzONdFU+Z3PP8U+Ii30etMALB5d+xeqku2dosmyHgV6PidfUUIYyqGGt2OCpgRa4
cTx+6jJIH6EjcPrzCqHsy0+FCwY09XR0V6291j/gbpgxbXtVRPjols3oqiCChLTtC3Rt5DmUaPsZ
YFapT6AA1Jmcn7UTt6pn9LZkVEN9W0BuDXBLlCZDaoYkes2v4prUF2J1sycAueGeEXMuB0Rc2ehu
B8HbH485di5LbiGYXtu5Qm4xYjYBY+VCxjnklXzEJNNsSKSHBuYOnI6D+jXc+GlCn5eD3YrMwvpn
kTx/YMTQhGJ61mvIvk77lQvh7nAUbFHFXF1PdVQZ9kX4Kel3lC2Ul0j4GeoUzkJjxHkYJFCw08B8
Ulpz8HLrp8Yhas8rSg0rFx5Fnl7LotbhTqEc9T9McUlyvtm+05gtQJN17B+/RxodGOt4SBjHYUEe
XaTAPAYcwzMoxYKNQlFSi3jtV1CyvPHTn6JkDm8sdxLCfSV6fTv28fc8eDe7hl3acga4qtjnlxI7
2+K0V99URCrpeCmn0BCAfu2UL4KNyj5fPqRqrkaAx7Fx6Z0cv/zoG33YaitczRbQiRgWakmFMabm
uwaxKtk22XdZljNqnrW3jH3UeUrUs49R06rS/ShX4eVkLwxSNTLVSD5ICrLqzZYdlex3vd0wsk7q
XdoOCf5r48M1NaxW9VPNi7ejrQl2y1xFsGhhUKprPMkkbBrnrDUMOpquHCKkgHcT6Czcjt1MEIp7
ILUD4SDfZ58XzNfgOVqFfWgCloBWN74mNuv/jOgLo0TH61qSO8LUk7By0jwSTvaDKTSPJtx6m37W
NhDXanIUUj8E2MAPa+Y4YNA0hZnjFaFgUc8GE9JMSWAcjymnNyO9bYfKjrpNPcXJ8m6sd15sPpq2
9pY6xo3v/XVhuMigl2kV6TWjMNnH5Sa6Eh3RXm0vzypJ1I437cxK2guFKXjGyGmzC+hlrLfcrdlj
swPM853h8N6urrLVrrg10X4kGZg5wx610BgLhU9PnpSFo6hIPsB9tJtMb5IwGzq20ZKXtNBEqDd6
lJrsKNHyCYjUXoksvy8o7vOD1szV7r8/eF1zsdLxC/n+n1cAhxkplna685i3RtQiE2b/ygGqqqtu
sOkXOTlQVXVsNZWGTgGhg4Z1jg02yN0SMI9WN7sYzWjpWz4sQpK3+RqB2k0Ex2eWezDRJ7EBOgV6
8MUa6S6rpqepUz9ND8cjIF8o9Mx0Py0Ahi27TKPa3tvq3fSvBGEue5Vg1NK4RpFGOXk4I7l2MFse
xiH+1NPsaKBX3FSu/DIwgY4GFAnURcm26A7kEBrbpAHOt2qJ9azbZ5Amoypx/y3GxBjVL16YWyEX
+TXLxOIJbX4Dz3j1QZEwLWwsoITZq2UcJth4DMrmV0+oqz0zAZmM4pfIdO4VHx1FHnshdw/PjWTX
4Jad3Mb2uYx9cQwScacl9aGqqtvsQyzgoOHD1Q6SIUFur0MuYYWdb19k1x+wjp3NWj0hBMCyaQAH
q+Q17tWp01iPEuX6wzCK/CV8BBuj/5z85TXL/SHsdZuZYGetoRnYyRSztA1Wa/8422zm/YY1Phk5
W0c+DLqhH9sqeQhiU26dBlHDj0Ott2m9+ov+HqWrwQSshB0ke6AcesCOlcyqlLVnb+Qvoqiu8cI1
b+LH3AQjyiUBmLL0kKkbknGez7bDr6/dUN38ikGB1aWAcSauDJEU25RRnEimR3dkS2f7cjqK8XPQ
sXu5TQndu872mdUrcKrrnqSZnCiHnhHnRPaR9IP+wbJ3VjOGhlFYm0nNt0z0p6Zeuf3S/41b+WrF
8fuACH3p+eCN8sU1hpfGMvn0AmlBaURRQvxfTY1iB+530wOQcWf3qyDfquqhgxYNH61VvOhZ+SW0
pzlGxFQM9dGd2VGNvGI5FSlzO8YUGaZkbUSW77v1nwV7R3Hl76tkXFUR7YfGO3ye0VoLmFdL3mmv
i2JGqycjhV7Ozrx14sfKdcfQXIadW3mRmTbgSwwgqE5fPga0noisnI1AhAnoHmtdrZ6dkvm4hhH7
YniMOUpkjIdRacOtNziR23qs/rlNd2u7TP45rr9NB7f6hrABfCIe9SfbIJmSOiA9I5tz7lzRjrsJ
IPgTbTyM6K5xvjw2Nf/957ZpX/LOJsy+WqcagWXe8nrR9vgqXOhVU32pBLNG5rXiNdVttLGz+JsP
brB0f7mPgj7p0urV8I0kqvAlX+gGtePAiYA4s4hvcsJkSRPi/euX+b5ff+AKDzEYEvFlgeNgVe6n
T34NIRmA0nJnWwQHmymVhayF/+SPKBUHDsXvxMVBs/7nqtYfassK3k2bG5syrrxJvtUDvKCN8rz0
aKfJi2m51sb0Ie9n033b+7+8wuluNbXPWTaRt4ZcbNHdO1MfHugICMbV6xlYMVeD0JBdrMEMLstZ
aRvuLq7FVwY5uTXK6+BY40MpJDEaJQ80xfRxATaXmLbJUQ9/T8K4wKcqjmXSnxxTI3k5yf9Ghmbc
HjpbGzIpO8caQmrkGUPZdrAbP3TmZDXNYcmwTq1yFyR1mrEpHCCOAgyaijVQVESJLZn5w6Orpgw5
SXwP0WkIczCQFhVAPqRRg6k75O0gpszel/bok31mfTsAIhbB5wN+39632v1sFp+F7DGYd+VfsV6G
U8UiFsLrvaOxJO1IdqRiEDt8zo/UF9jG6/EP2Rm7A1O8oJUMWP2LJ61Hxjjm3K1BTK0jOG0gZyKC
8Omm2bbGVZLfWprqXD4YkgKnsgZ++013cmfjmlsoDiCuLkjeAayggyIF/Z/PC8SzQNuXWta3aLwX
nwVP6YNxm/Qg8njcxwrlAsIx4mUlmSH9NEUAK05BkcpoKJjwUwK8ujo8KbdyENKLfxRWbzK3nHsB
0QV3qPkwQwBG0xP6oKA2w1rpVqoYwhjjqIvEKIC8Y7MD3TO2RHKhcoSjzHv3fok0MtN76OS9xrgp
Qys6VGQSuTs8q/3dLIiSGcvh0rr+nZEYYLgTMFXrJJutHMCOzuI9qb1NuTyk6EnOQdv20ejSc3v+
e+sr85r5tF5mB1BwzFSULpYVeZoP65tgGnIrgrdayXF9tLAUg+Y3R+d1prveZ97fIlhQNn7wpjiy
q57Wsi/FU4WD4Fg08cmcfDNM2qZFPmcefQuoS7GcE0gTQpPnYQIEafjuIdAoXsZKPawXzlD201fl
8TzYTo0EV+XRttA0+9iOxoq52CdgHMmYy5AeZcvIBI9iDtl/pHr66OG4ehmjbihPQJXLsELMxaao
W2HB1oaB0YaxpMeUnXO3qY4OAmRDGFE9tNwFzIo5HjzEfnh7w4VWSZnZV2M2mNZJuN2wGXgwSsp8
g/BrtqOwVfKWZD388bMo8bmr6lA2Oq24sUNe0G+67D3wpsuq7sHIfTNdbOO+ovtykIpqA+tUOhQ7
7pFaFupJsp3fgnFk7kEx0cbdFX0VCS5KSPSUzmUxxAsTTmSfNc7zUffPtj39umxpt11R/BRIM6tg
gXQ2079b8P23mYOuGiHi1Xftp2F2JBN56wy6KBzhYkicNC6uxW25dPvAvpH4/tg4G9bMcIP5NetU
vhhLccWkfrYz9QSg7uzUpCIOFUWPB1pCxXhxDe9eT5hjEIDwYQz2vTmUz1bTIiaMCzxvAGwTf3Cg
E9obg0QHKv7uLmFIL9sMO6eH3ZNJoYrfYlpi1syymCnyzKhsvOdU10isiH8Df35iFQt0vAQqlmfP
6corcCvfRdBhWtRLOj+HPMcWR0zWMEEiS+1MJHWCgDN+MRvzgF73mBcXfxZvGRIfmCK2cyCzys3T
Fz6I8o7BILgzBeKcOFn+34BxiD3F+OKVW144eCUKPEBi7uGGDhQqOutVsdOb4qef8w/mYK9Z3dI6
N4fCNBEV9bde0uBCdfsafAqUKs8fFg+AmlCdtXEB06Ia3ujWWUrHe+6XfIyc6SsAiAaky/UIGHPV
IZvHJ1dx5pU9XLFOfWkeY1aBxMnlTgX/yBEbGN+xHTQHzDlwzvF70xx8mSYK7FlH8TctbOrxuX9a
rAu3wRKbYTnAMvGhPUYT39FWH9OTb8IYhdh/X8woWStbLUcbrLjPZnLPmO1xof0QMdOQxnOs0AlQ
IkieHEblzIKYk7PUb1H+ee3JlfYjgmMV1ZLux8VxgLC620/Ka28S8KSs3ueceB1pap8ms23e/o0W
mjPyCsv2v5vRuwHAYHbpbv3Kwtap6mufGPam1ROGGN49A1r8fyYD+RZSOYuB3E2+2mm6s4v+eUBj
0bugl8eYCJux/HNbcje5VDdaJp4Yt3LXzmrrlP2JZeZyj+cf0ORdnbMRU6Pe8XRxPBSEbG5AK55m
aXy2IA+jTtrLNjU+7HF4rvl9dUbwTA3CetGlSKr0c0P5zIULhafGiLapTYKCvBb/wZxLPXRooMDk
SNYwDIEYWAb9T6qQI3SdFsmSgiQ1p8My873M5XlR1nPXqi9Si2BtLRXoqvjsoPXY1WCuti4ehQmL
ChInNC1l+6PZ4ADmhEQMEnQvK0a8cpor0IwX0jP4POJyn6Mlx+321+Mu3RQ+I9yi4OiurOTaxnD3
czG/pkP/tJiEWfvudDZ6Qa2MI2ZM8qcYLTQIBO89KJPjMLJp81p5sxy0yuvH+tmOlhW6QbpGnJpc
EMklkc6riIOeRJIaMnvsPmCMoCioh/s+eKps6fEbBV2I0nKXFBWPFAbnbWc5oeEvPwnMKIoDZP+F
+Rlo/G98tIn842Q9cv5y0BqLx8C8SJdbm/jrPBk+/FSvbCf4cu5P5lUvpcnvYFgIhNLYhGQc21lO
TojKl/tUAxoqqoHR0WLeZxaVvkeFtWTWazfr1intfmdBLyVV/RbUASvuUdL8jeLaJrgvlXQvLqHC
UdtOileThkvOa2Av5ZgoEj6zoaVZ1m0FU2IeIDg4eDo4LcyYQRR6tLuhFdvOn7k7c6OKCtM566K+
innpN71ZfIQJr10g8p/ag/i9gCCLCIu9T5W1y0TFVFPkkUaHX9vraJNfyokvDoM1YnEYwngDADUH
v6h7H1dcKUsZdBEKy/VG0T3kQ73z1GG+awE/h6NXmKhgrHor7OoqG/Ub6O3RaUsoXeJJsnHVHfOX
oT9LSSSzo7WvbUeL2rF9QeiCprp8clb7sp8OP/h9dmZGxk1BEEdAmg3jAh2S8ipFchuNpluFYqyO
XY8yYHRoJ/WceVYNjbpdA5ZaZBCtHRNJYzRyY9psnx33Vi3aQ1YXLBKMYn2ynTAQyn6E7jSL5VHf
lAfL6phj1vN58hsY7PF082r9nDgAb4m/PBIsgXbM06PKmN8nsoi0ErkWcqTLPPdEeKBLFiCT2wH5
r0e5BpKGY5oYD2BBo9xh8ODeTMx4978/8lR9pj28vmVh5KYQwJrGaPNCgvi3q+Ftir2DqKk1CI5J
M0aUqYlAR6ohISX3y2mZHxqCNHkxM4QeWArz7k6JfV/jYdxOU/bSC6Stz0un/Y7awGscZHeswtMI
hxsBZG2GQoVk7K0qGDi5qb7LPc4RBYg2YmMi5+JOOjVxMQm8q9a7rFLo0mFqRw3FMFRjXR/DaluI
rQoZbAHd0v2DJ7o4DJATbZmjdVzy6QWVgnVMQbx7uq0hhpYqbIxHd8qpcQ3nf5g7k+XGlSyJflGU
BYYAEFvOFEXNlERtYEpRiXme8fV9UNbdZlXWvehdb2rx6mVKTyIQca+7H+crp/FHC/4Nttod+4+v
UGq2cfjnae+iZRFs4qYpW6rjh+K5MThMh5D9c2L1N+TiCSmiwDXD85yr4MNsinuvvMpF+fLEVlr2
vu/DG6a4bNeAqFu1I/ctfAkPqUUV1VQcipnvPEsiwijltdHjfWA0n+MI8KbPynu/iA+Rl6HUtHwQ
F2AoEOOQIczrNxjmSKDULFcHm3GTPiNVFVufbmnfh2AY6A4tTvHok9rHT0JtH5VdR2o/9onZvNLz
uEsd74cjgEHKEy6cCoWQGb0z6SxF5OF5ToC/552iuqn8A85379ZsSoMjs0Rwst3uYkfu2bHcd2/G
nKGmV5+Hl4UR8HX5GBHksubghYItJlVjdDYTvTNdQ5UzJd6bcOzYaBvie/k7qpbLWgURpuctTbfV
WfjJVxXhPRSW/k308wC+MWHtf7J7MBmtZlqz9/S/AxCbH6knWdOnXG045UcjeMjs+m881RXFM+We
yiKMiWn9bsrwQaKPuI4poZx4IQuvEsPwwI7EQQ7IpVxRyvA2dnWyTfwBfTv906SMnAHZoFVGpGJC
CF23/YAJTQI7A6C+yzrEc1rDOOzoTVlHLqNUz8dRBbfl8dRjCzMvWxpITFo1iZSB6n2GYYXjSTv9
NsDaJPr+W7nc9vIJljaQqZMOxMsYhR22JML1+RRcVMWl3vD4ZmqC/iulouCEsESXXHrMlIMS4d4X
FWmoRki57rzxXJnyMpGZWtuab67rxztfZIvnMiUsVeMe0HdxyiM910T2ajS0CLmFdxuP8KCduzjA
TV9nNzMLwd7m5n3iE0R00pC2EzukWtA5i56ayQLyfDJ6aoM8d8ut9IV/jekz8zaVsYSTRvGWFUD4
9NWteQ/uxy79cRr/MRqyt8rpMdByA6gwH9JUzhbfitfIoYhBM0Y5ISiSqAqOntDJbrJPNs4MtTbM
iqMo1bQZPXvdB+yfjWmst2k4AS40vgyfH6WHLLjxQ1yR42wJIDv84lRvEsXjbzNUZ67iPHpV1DC5
TX+glGyRCpNoA2xlw30ANkIpeChrziYRc5FfQbRkthBEF0JRruUQ/YDqCjB0htTp+sXaTDOfjgkA
9XMfPDhep/fNrF5F3/6qGO5eWWOKt+bMuotwwA4z+qPFOz1v2FZOXr7sM7rkLnTkoTdd/AA1KKwk
Oysl/kbTxE6MLITRogr7fjqc2MqwW8aD6dtsD9usKLi+OsVRKi7C2oE6NAcpdgvUUZu10sRyK0hY
Ng/S2y03U8dWP35pMc1P006RzurmQQIf3QXdvE1bqkm6qdvRUmOjZ+QcMDQZdAk9If6EIs7XLlpt
vKAF3aWB94Ttmc6VRNfMtPNv4RtbWMJvGlPlafE4GJmCop7N5bGQE1C/G03K5lajB27QI7bSpheb
vqX14L2hy9Rsz9JNadXMxJDj99N4bzkemswc/C1DjgfKswAiY5rSHj03rLKvTXIea7OAJL0BxvVr
zUZ6mLtzomNYiLrcmA16AV8POp27zJDjgDtS/wqX00LlD8FMmxb2ZXvtRehuBhyaMhZvZsPP3QHA
7OV0nnwZFih/SJlX+Ek78LZbfhb3DYs/mLWguUIFdzphWYxXaRePsF+HwoUebZ07x3w0ffxdTsGP
iQ5dwn4OzseWtcbo1acwJv4fu8Ut92K2DITZ4qG8LIcAeEbiFUX2FGm+QyodMWAQGtmSGK23yA5Q
Jy+mLKm0zDfCaA2UJoZprwspeKiSQ+DO5tbX/p9wbiDJp/nXP6Pz/yd4wP+EBfgXigBSWFT+3qLv
f4cH/Mu/dX7dvf37v/D/kS7gEcj/3+kCT9/1d9B9T//CF1j+yH/xBex/mGQPbM0EqiHPLPXP/8UX
MP/h2K7EgIYJkv4mC9zGf/IFhKH/weoeZ7jrmsqzAA38N2BAmO4/HAlyQ3uKDjdlutb/hTBgu+6/
woh47lnuLn+XrRxp0Pn1b3iPekCBDyFJbz3ThbpftmJVjWprKmC5YSEB5nUcJwBa1lCLWeb1J93U
T4N0H+KafZ4K7VMhpkM2EHqU3gMl4vcswc6hlCcv1EgJafoxqfJjLLg3u0771RnBMUalksXwRXB1
2Vs4DAyGBdqneO9DrAYUrvlc+hd2GP93uGSwwPgP5kvg2X8sCkxty2JVzIrN9svfoDLf46VCT9i/
00zAtbnihflw7PSMMv1JdG+L4vwUWMYXGYNfUyfMb639CtB2Ny5NGKSIWTvQOufLdjOnOER8Vor0
0CqqS4rHrkC87Vku1024S3LsFT6tAaveBvEnvC8vZPhDiFu3HknWrNJQdADKiwqzDlLE0rnY7Fha
4EbRC1q3UXRNlum6NcFcJQoSdxJ7u8B/glCJBxwPs0Vf4oqgDolsuNekmVaIK1ct3HM8JZ8dacPW
zuLdZA1L6solJxHgqWRdX/fwWXGmbLtqb7u2WpmqvFnil8D0EyECLCfOtZs8cp+QildekG+FhVHa
KT+ToP5m7XCsaSUaQvkRZMHJLO1sZbDsXHeFuAlmnMZE1yQIuJp08EkGcz0W8Rnb+V+a+L6tTl7j
msBWH50mz7kErj5Dbb9j0n5VbN0r0v9u5rwnwj/btb7mUXOtxMlCIuKi3e6aObzDKtljw+hfTQYJ
JGDnMqcuCGXu6gQHSctMt5Y1MpHqmvKsuf+o3ExwFRyB23EBjgeX9FQ1L7VO3mPYM1ARsfyUBMO8
eL5il6j3gv2T8kpmdT7HK65ju9KhU7FVAqgRMoKq+JV5Sb5LuTpjwQnWjIqIVl5ymAWAVNWL5xwC
FP2th5SPJT2f0BfDLFxXwANYhXfPo109mJJoKZnGtGC0Ku3qWmj5JO86jAC+nj7mIDzVxfDDiQfE
sQ62FNhftUGOoauGXTryyMU6+AW6S7TtexwDEPZB/TPFrlzFHkO+hXqIadxrUWJm23rhIToYY3jB
W/fuzsOhGnpifsmzIszmJ9NxTvx3mz7hKOJv0EQ4WHwTjcETh+mJpzRTt2TgoXIR9tAWd+hnx3rk
UzI70afvqvNEoYwnb6PBJSIiBtxE90v6ZxMH/UvrPUNO5gEpUz6AUbCmyOqFrtXHOBtvFWCddeTs
Ksv9G9as3wssC+F0KeMZxzjGWeYWdUq86YV16N94JuVILRabqATMhPU2W9GHod5Hf95QVQaaHjF4
bsJ3lXZfhvNbdvNzWyOaQLnFm6orlAnnRSu6nVjkrwYDP9aCZfDYcM2m+Skc/71eWFZJmNxiQxxg
Gv+SaEUstp3LMDv33G0/irl8UWaFMdy8zMB4TE+AAusOQ2x8RqLeze0bVuAfy3Z/Gzx66JHgLxv/
TiTclwdr+CvFa+67t4RIAFkRgwm2Dd+iYtjbHTusOgRqgB9uXg0eo4ztJBPSAex3RncnxrCIc6db
16lgNdGeKCTYUr3KdzjTiatrOs9s/0PuwZRQmBLEf3pzabRNLWruUkXvXmVvqyXfUgNyBmkbHRJl
P1ERz+/7b+K2L4CeL3mIWUHbt3R2XllvYKub1e/Mo+w33yzcnxtIxVA3kSiC8JIKRYrPP82R2LOd
IHgpiOxKlxCZprAQy9Lk6acxQghR/ZPtWm/UIJzLhTkOv2XqzYvjTD+1TyLT8J6sXDySb2djirXM
xuLUDyxS2s80JHbTjWd7LF9o1bhQhoHbys+oyaVCFsCwKkp2md4eBDUef/+XttJvo6i/R8NBDDDq
M2uKqAarBJWEn8wcXMpriYSh2wyVTSNbxxIeDSxValVNFtP24GwSs/w2Jj4quRHwUjbaVzO1D87z
mLV/k7n9iekrAMtmj0SiHyBVE58y3Ucnnz+CVj1jJrPAJVPIiAb3QDktsYrqFLq86I3aCjeBznaW
5X4WCTqdkiH6F0tQg/Ac7i2qTgLvObOpYDRKivYk5oDY/nGb+n75jVVLlrVjuUNqtuXziinEZoyc
BAK413m7xu4+4rQEe8lRLSLF2cvNcRwvwejcm2N0M9OjkcQf6GoGLWrDV9zVT2G0rRtraTXrNtLw
PvDwf3hmmq5IhrFGk0ggGfAL8zvFhC5bcQmm8qMPmseiYJZPKWTxqDDHdsSSqNumFFbC94TEGsno
kxflak6zV/qg/tI5QEBDvxh4cBvaP3AsscwLmUUzQDL1/AwW5MwwBauLEXASzd2IZylyBhIhmRWt
XZ+pcnGtGM7wM4chU+BAbkrkhOIan1s+7s2oxv86pOBwquopKpi3urTclF6lNzqwL63xwUv4qe5h
ltgTVZklqokbmj/sGvadiyWozfBvhoF8VNVA0DTQ09otijvVutBbAqop/a69wFpmjPhj2Nwi0Mjj
mAtK4dAk7wTTC5kqXiW4kg2Wtxhy7XXB8mlldNx+8IwTxTiki4ToC8Zs0cSMfc3wmbkgB+nuRXmg
aqSOfryeUEroU0an3ZsQsFsjqoRSfM5rqz5P1iJoVtPLkgChKIbOQUMCSq4ADTrzV9fyvglGmoML
oNWRbCTTPzl9g6SvjK+VbJ/MmI+INE3M3XGE3TD/GqKSFrMSzxQN26lN73jOmsExQUNWxVOcqINl
uBx07hPDIdDlmmLs5XpT/1jFNRDgbekwiQcEkjKFGjPmxKGa0Lxb0FQpaUazio/WIv54Ch/fqPIX
03+lX+Galc0RHBrxcHvb+tneHJguxfgbhdGpXUzmpt3CW2K3vdK+g1X9hgp8IxwNw3UhlgcErQgR
0fH3EDDN88d+hHJfUid9N838NgfkC1z/GOBOiPqfZjC+8PVd+ya6AFPlRmqu8p4nuh30xhvFF+1D
fKqUvnhh8L6IoaMY3qRVHWZn+vRi66Kn6km61asZ/R2r7DvR9wZ1EOyTP90GFBSXp7Maw7t5TNnk
RziXjOJIgOA+MJE/gYpsh4hEisQbAvUl2Lo650zPvXtkbwiNw2Og13bU/9IHea0TqhJCLGuDddRJ
s/fdCcxVlPBcqLsuY6alXp4VeaTYDACgiqcrRVe442LrySwfHDAzbVI/CMqcaM47E1kmiD0iABCw
TKsMfIi7APtTc0Wa83UgN65d3vYy+2ph5yyGTUyeUKJStL3R6BH5M4ONVPgHqxpNg1hQw/gbJ8Fb
bXFL9fthp6r+eVhK2nvpPod5ej/U7n1H74dS3oM9t49pj+nJUeex959jq33wGyAgSX5oFE0e/lJD
PFvtuLaTH2PZbgw5eQkc39vRSw+Ta2Bfk9V753ZEx4gz+M6733tPWWO+1Wj1KyV51IYZ3gJXuSIf
X/w4+HKWomuL+L1nxZdJ5H8YPH6QwVkrix13h6y+98PyrHmmPY/NU9jaZMTUXZgWgCub57DqOBkk
DvI+vRhDSn6OYTyOsE1ng/URgI6ow+DmD+7bqOydLb9gkBIEK++zycfbkdQfWSmPYQNxpk76a9z2
NCv3e43xAQI/Sej2qbXMWxoVLwUhbY8g8qbqpg/V129D6KEeu3hq05YW+oha9mzqjm3nQJAKyB9D
FDQ9m82TP9AHF+nyyV6i+em7Dmi0k3pDYdfnSDSWjU1JrYGhHrgjP/YEl1jbYafgN7JmWXm0Bavl
3DNt2BRqXGcIakpzzaxnvZv8Dt+XxF1cYAtXxLNXdevDBY6P0hVyE5A8hzkQPpkJXQZ0oC81YOrZ
7G0siRCvDraNiUa1rCsJrOJ/B6jkki5DMSajnmJtMMY43pLcs21+HtreSaP81RGmddue3O2ocVm4
UfG3joMF++JCSbXJIQJfK8l0ZfOOug6HR7V6CDBV5LXL/1DitoLyw1UTj9OMRYtJbQVHA2EJOR6f
D06mwJYbKMjvkWF/IgVxIaLAkLogcXEn8aeh1mJlROQGMPE24Ux6ui3fB96vRzfLL8lEKiXJSTUP
bT2T1yvT3QjtoQNrdarjTu5rNNpVEXbp2kMJ3Eqz3GTtbh7c7t6yk3UdoiWnqlgU1pqaIYejdrBN
tbec6qhkfYlqM96DyyZ4bVLNG9AUtgolCk7tVqc0C7iI8ttqsBlPzL7gu1giU3iAtyQEF1SjSrPF
pz26CIgamOM+XbQjzfU+NvzwLkvtiG0cdphwqIzd3KWvJZfRtKqf2WG8EHe5CYNoRumY8ASzzyhw
xQr8DZdXgxZHuybG1DpPcW08tKXimW9sh7fAY6N5z3QqupJJXoMghxqEnpOoEnpXdyAFzRNUwAGz
W+bdfnpxtYEHIbSSjZ+yDxap3JdMpWvlYI0y9B7q8ndnFDcfWvxmrsNxmxLPUTmPTFPiLBo5anSE
fKLagqecWpWNbeMHhJ73LPLZ2BqhwytOqud0ZKSe/f5POXNDZgkPtIr+6oVKwhLbrwKcX5SI1qSk
jOAJLW1k/Af+FL5CyaUl0h+goYlxjQID2bbtH9KYT5GbtWcaIxD1G+M1WWTv0N2rpLoqHX0lcfmB
1/fTE86x7my2JhXAQdg7u3igjs1CeoIQj+Jd9X/nKZ8pg6z2OHWIwmdUSGUYGFhW30zUXZHeDGPk
tBDAgYYayxx1Urju65c4i/INsdQ/oLFTShLzF6M5KtpWG5aEZiDuSHK8esSXd0UEVzY7V/TJAWH0
uLQVnD80N9OV0I8sKYyNEQevKU56uvC+S17/lZ1SSoS8mVHw6G2JaL/1ZnmLa3p7SzByI4dSkRvv
EuoHLYn2G/g9MtHjSxvMi9rleHik5d85JM4Q+IF/qGTobKrIQETBjriZq3olZdWfUAMEW+rOhHxL
q4dXOg+1PRf7NLWce0KBuNz4aVSOQcMuk84Q2fmWSJ7kglzK/Yjkt+6sB7eemzWrq3nb2NFz2WNF
DtFoeLCy7cxHfsetD6cnvYQwZsILBmFqGub5pAqodwmTWV4CFpvbKifKnxDq99GI6AhkgU4tXMDd
3xzus0Id7RzrgN2yVFnEar8lFGd6HAo9jS4N6MLl7expeR2C4Wey3c8avuPaN1RL7hUBL0gXM6rS
Ljc590MG8iUe81ddlCcIHaxYpLkbvRmxmbrMbaqtIwla6gzyFoRMNt/iRv84lB4FMWoicSb2AfDl
cJKQgfGCHchOFt0JnvfavpnKfQrTs4ZZiroE4S3LdYugsZ5osOXyIb8tnIK8m7kCN3519cHYkL2h
OhlRep8WaKatC1th6gro+XSl/fO/awrCXzFgzCwHzGFiUfGHnz4v7HvXHsimmYRTVdzxGdYD5ML2
1KmRyZiri1rSNA7xkaoKJRkWriyJjXu76V1Cs6raBbbbo/52n14ixx1No3+w6CG4TiMh/D5+aVvW
MNKwX/ISq3Ib0+iLtx9CTGtcsbtspMLcEwxVeBjrJe0kt6PFcgQq71am+kHE8qHA8iQk92N+OB6T
Mfu9bO4vWu4hP+Hy6eMP8hKvHGrcmTpillgk1inp4jX8cD8tHtIMCjashO6D0m9nHRakddmnYnWS
t1agb9bJckt3Rr5uOFzzxL2HQXXNIvyWNNSco6FAy0ODXs0PVVp8t3Ha3clm+lbDj9T5RfnmVyK9
Z9CHd5ZlTtt97VWfLjXyriJvbVtRg3TGPccJCy5uVvLjglQhYG5ekrbeadAWGMLTV1BN8ZBRjNKZ
f9phbE9LGi0xru1c2lsrG1GYbIbUZWY3e2cTci8SxJAScze5LP8s6dwEw3Pf3Xy5GLkt9p1iZDCK
eZmxQuYIFPUDbyxwWoqpuSphGGBePsLEOYFxeJgFfvHESr49AgfYi78689RLQYlHbYKfM5/z3ICQ
IE6maf0EwLJ8aPh0mq6lag5WTtXL1tIYpAydsn60Y8QlADTlwmxhTsGyEiXHzqPLsk2SNzxJNDRq
rM1N9DT3f3Fg4DermvOcWlcjxqMOWNA12BMDFfR4bHYT7/H1VIIjG2cOnaAT8AamykarYjgdgrch
sJ0ziCGotW6SYRiOhvu024ZJz2fX1xmi3nhn0D6ypTLOYLTZFikXAwJsG1DI6bEzGO7MbMCMOIhx
G/COt7rkKEfj1Fj0uUl9nXvb5PPCWyGpMx7eIvuwBfZukNWAEnnPuhS1bOyMU4pX9XsZ23eeB/t+
9szXNhZPXVct6cLaXcdvLm4ZJC7xVsWEsIg7kZ+ASeCyUFsBaHyx0MVXbgcyh/041VnBm2vh3NAJ
15CegYPQHHsR/JZ2hzuIke1bTDHFbLXYtTJY3LacFeH0k/FZL8YseVRNeqFHyOHWOWoaV3+itKAZ
Uf0YuXXSkA43dksiZUb68xsQCDQZwzEy2nZrstM+Do7h3jUThZB0dsZe620nV/Jb5Sgv4wq6XIWX
147qjWWIx+JhPhCbTkHrkLQyQi4FafMoMdxQGsY/EdNPWOCaM4eKPh/nr0mr9Qqkx7yq1eQem3oi
/YC6yDv5te1o8IsdezdIOimbpGcgC93ppFs+SyXon2iLUFPvcUTdaBmDeiF5Pmi67h4kz15pzN3B
qfU+adIP38IzFgvjIQlmOJvXcvSbUxbrPT0rW5t729pinbSKO8GIxC9iDt1XyBvYngu8ox5XMGN4
GC2/wWlsnlTOezYAzgyQYHTxTYz1/Ggj/bK0xS5iNieRhe+m+BuEpOuB9XOJjoFVmAaX9iCcCC0G
gGAmER9dnWx9APCsqbmz1f5YPdqDesk6r7y1ujwl5KM8ICPQavTWE+HNxDMIPHDiXJYg6pQBiLeo
WGoM0P/WVaE/mg4Aq2rZXC5v8hLT+Cy/MNgQCoyinRmKBdT0UBJJvZ/jdNxPi3/MKu+0x+9nzJoj
wXkSvg22SaWsy1SQ22IigElz9aA7UAYn7f3siM+wTuVdjNi/p9eMykvF7uiJNZzGM6pNKmwOvj2e
Bit+bks6xjSs4aFU88bzMJ6Id1Dv9sNQtDvax+hrGgF3Nb2n9oW9pGc6f8szsCXx4jzG8nsKnbew
tImX4RPfOGTJbKujgiEjDCBa/M3mo+OE/kPXHTWlCZToYsuQFJB1zkHGFNlGpVnf5eMMbdMi9VHY
mhO0pwmGWXXXBGWyL8waklSzHTq6QVMX2LIfTaxC8ClUfTzRb1n+5CVyIbcnnQ0m74w0PM2d+2VH
Fc0JqfGoOxGDi6Fk1UWKsa3mBTyesQ+RFVdO3dwrmEIymFu0Md7ZDcrsstPzN0CCSsYl3tblRluY
Uz3ff3M74zW02ZSqTp/CPlWbqeFi1uvyvcWSZczsXhI3ZCM8lPs4yV9kCM+30l9NTUND7EzcqYVB
ioLjk4IafBBQZov6ma9sFdijmrRQUMHGbTYnRFbsN8V/4d6ror+ed4RpNiJVNwPoNt4Oj3VbXO2S
6EAnDuGo2bB17ouhIdK1+gNHCUYp7BeURaKp7QzPy1Doq1+FOY/3frx35z7co2we56i8GFHLq1PV
iBJ5Pq91w6WurF1rVengMNIq49T+dW6aM6XLXMU7jB5lnX3i44WbkU7El8bHyIIAyzeHqvcgU6SO
xZnjQve7zwFUTawJspFuMGv0v/u+pUPxYSZSvmYPwhYL5wVCV87zBElSDkssnq/GwY/gWXdHCc+D
65937lJJeqLiXt1VZXfosILejeV4Mxtx8rI820y6/Jyyb2JOn5Nt6Y0dkadrgXV1iXrX1RNqsLcp
9J+WpP2uF0+NwsEHevMO4McloqdtldA82lA0cC6b9iKHDoj28JY2L6xiI9ZcjbOtKnlZum3sWjxT
Cn6dMx2ts64+zs385ZXYQaOM96dEk3V6h7JKDHeTg5ZpeDQStRM0JtEl5aHq5bsXuqiXmibXLoSN
QCsy9ieOGIPbWGd9m65NbCRsvmwYIaU5tBjOmEhZlxVM4d7XZPkkYJivKKr0Vy4/3qWc1Rnk+1jx
6qWMhrvGEqQK946DEJ0mrywAznKun20bMhvZrEfd239Yrj53S0fnXIHsjul1nq1DOwfDwTG8Lz1B
pGzd5yoAz8G76c40S2BkrvrRVCG7jXuwRlamA1HKrd+j4aj4PtYOdYhsmFpac3SOU72FEO5pcX+H
8RcRJTwi6JIjnPPnyBEsUdFZS6Tcqi1fCTi+pb37rmemu8r5DiZeDr1uUJDmK/FF3uvE73XNeoGp
hRrLfdj7Jsqxtcf/tHW0Pg0ufXA1RTAbG9J8XnYczwWgG4iUrJHN4g/B7QV3Gt8GYMKOusXW9BG7
ANuJdb8beJhd1lBxwgSOrjCp6uaC6TYn1nal6r+LSb7TVMGeuAgf6fX5yZMaTk2OSU+R2q7bb6Hb
tyTW7S4xxDlzplcwI18MRbsgiB7tgE9L2f/4lf0phHXgWtH2xreDbZy4afUmR0RNb5EV8bGshNPc
OSmG36qJN8ScATv0AmVMfw9MboWbPk7G0IP3dq5G5R77yuT1YXATqlUoN3ETL5wVloVBHG0pzfj0
HHzGfnzsaATctElfbVQXE48irE9W9jBnEhglC05k9C8LE+Uq2FrAd6aIA4F01c/CmzDhA6lk/hn9
116Wz7zWA/1tlu63Y+DTV7m3LRtkDyrfrXE414bd7+1C/nVDEJ+8bPDrbGSfHUbhYY9zUqJohnh1
hX72unk80d9yjRTzlm9jxaruZNQKCqQhpYxddw5ad4sfY+8N3r2iD7vv56+sH/7EY7afhHnfD/OR
Zo9w03jswMNCZZt0GL4FotQY/0CeemCOFP0pi4KIb1Mhq+AGs4OgXgYPkpDZkvlg1c/gawJyG4tj
EXDj637chJCFUeFksCDBNBqVo+vMe88wP6YAP7AK8FzK+t40/Wuf2R+Th/W7TadHc7ZYANXdoeZN
sO+iljAr4R/koBV3XaoJYe0jYcaxsY+tirPJsZa77nAYSvM41voZ8fB+TME0+DYGTKc71037EPBZ
WU8tq4Yg8k4sXP7UXXYXdsklqfBgJAIazFy/jLp8c0wU3LZ500X+mup2PDidd3a98s6qORhbL79z
ARyQ4Hc3VGn+MXvrBMRgJxMieIZBSEFTSewZ7CXHt0qxyDab4K2D3bVyp+xNdOwHY8n7SXVP2LGP
rE5f8yytKJXMOP7Q/moLK8vArXed5/naIZE4RJ+iERYd7/kvXbQ/vSh3ZLB497fEhb0IDGIY+1ey
3PjAEHfHxPexNeLBzQx/Jy3sASKi1DmJmj1OaHZ8EKlXU+38KvhIq75L/E36BH+n2kZFP+57xd66
5Rdoj4AgXBA00wClgMRtBGK53+EEw1PJtRTfGkwLttIBttU0aHwuLv3VoM3TT0PUnOReoisqC6xz
tLzC2I7gAOJtWofOzhP6q9TsBiTZizSds603Mh7EwWPvBD9F/tvN0841f7N6Zg2+ON0V8QiSz+OT
YL+/2o168NkZJb+4Zy4MQd2+HMlQpPpItIQ9DGWfovfehCVf2xKIk/VPoxz3GcN1aRvjce06hNGC
5FtppqC9TH3kPzTdqYbehTYMIAbE/qYxXZAW4VsFENljEGQLErB8NBBw5R8MIGuoTBUeTE7/3Alo
Dm62lRLFDu8h16/K/lZBF68zowOKqugWaqeeHTgp7sW3icd0eGfWBMIVJ2xfqE2ENooHtOhp5HBf
m0g++65T7yw6QO6SZu7XHJ4XxZWDTfMnWAdFX0Z8wbnE7rSUdK67j15bf4Yy/0j7OLmPYsKC1QiV
NjMXxKGYNzRIkock6zd6/MqUCb7I3Fs+2ptFkGARkDg+s/JAum9LRrs6kDN6zKv8PPqIcGaTHSFo
cEBLHDkZ57addGIxj7xxRjfbhD81pam5BVU0wNcqEOeajyJx2NUNWzmrLwZGfn1OH8sddBrKxukO
L9vJ5Y5TsxKxwadhuHqUQ1iiS3gfEbtHVOVy3GQszOoMmlHYGjVW78ZkpYU+5LTOCmHz0SfSd9Ao
iSTTF7ztYRjYlzHL0HaU8fa2yv6uZB9ezB3Om3imRxOn6saZQr0OWXMbDgUhjgg2iYSHi0Q3eGl2
hAHzFMzNJWh50uLMiB7mmUBylRTstKJym1+ngF4MQAR4PNiY+MIjRWiKzwaSNUWLhCr0mzV45Pd2
hWAniWRl731v41V8jBJr0TRUdxILMz/WnwwFe7Mvtwl/yh/AkNIDv5ky6DlxERmbiQqqmD0AaKoI
HcH88AUsdurlb3IwH/DXP/oFx0Si1aXp/Yuso6uJt7vL8N3Zs8Temj5Ir38tq2Q8Qn391GZ8aDhj
vjvnZE9zcgzrs4Dlt04Vp8f8N+D1IJm31nb6Y9cs4EQ04PoZh82U5zedi5BWgjrbmXz5ORD3nPKs
h6MJiER7xjBK4WJlsypFCU3EzcA0Cnjrb5HZT0Pevbs8KxsFSWbTGvFLGkEcr/pkC8iIX3XTjyc5
zEAJQw70lOCGDtxhXzXqs8G+ULec/lnO/KzVy1xxGuORL5ZrDQL18ARjAIWrIqc9t/2bwuzaAlS0
opqgw8z1J4qmPyFF71iPx+cB00lDx9VqzIurGL2Tmy6kTAxZZaKfchch2BLc5ycXkqoRUVzQdAdv
MdJFliBQ6/p3meU9wptjKzD9jXt/cczAfsjDU+PiqggnCF16hDKrQpBMdCqxmgrRrdhrt7WiaSZx
ngmEosgERFzGyGU4Z04OwTZrssfguqynci4F1FX2YANe/P9g70yWI1euLfsrZRoXZIADcAcGmkTf
BxnscwJjl+j7Hl//FiiV7OrqlZ7VvCaRycxkMhrA/fg5e6+NTJjXz+kPvoK+I7G9OyXMugFePuQh
P1f4HglGThdsmlZsGi0z1qEuf2WtxjTfMvSjroN46WPY0R5HBU0JA/iL/Uml5e38X77sKlqC/iZk
/9ymOf1KmBP7GB7qOgQeNzilvp6k/SE0Rqz0c+591o8b3F1QNFq7IaL+XamzkUdqmUj6su6sMmls
dUA6fqlA0i0a3Bn0IgAx2ditkas9eJLSLvQt/C29tckGFJQyKlB/GsiSEk3Yi2Reg5MB1QEwlCJn
H/TNI3XTsItAymHye+rVhXeGOiyPYaFz9ziqe3C87rVGfroUIdiRCHL2iqUM3hnj1Goon7UE1qI2
jVdJ8lRZeoyKmHU28yCDTjpMvIPbGrA21AhNs6FCit+7yc32lQEOnx4I2Crc0Bsn0IyNndW/c8pP
6Ub3Lkj1wIi6M0h4XfEF5t96geVpWEyF6aLQsp78Wv420ECuYptzmyvbZ+LBloj8x0NFz4otBgVV
jgY2DCiNBNYZJ7RZTOP5f9XeqwS/w0DohO5pSx9bIjP16WgEpU8bEVrkbIRvM0QmefQDTOFyrXzG
iixoyxnSS1wShzu35pQ6lruMxZGWH7CWTpqHJNF3I6XhQs+dA6uuu2kTMO2NFewTSQrKgEmDm5xP
abCXbQFLv9VnbHXnnghWBJYnD1mWjxuhjZemLPwXivV1P7Xmg9dlyUMGItHTqmbpWx2DiOk1ah1A
S9QFNVQl2oq+uOjBUL2Q+wUOzn1uZzt4EJonWOLnyPeC59rTS9hm7Vaad9SLNkesm99aPKjpVxcC
zLLJP95JZSSvduHdp0lKu6n03bVeQhvVW2s8kvBFVziIqj3lMBNeAQK0tfrx1FhXExm80yCawAr6
y/datPw2wJ1scqsz+c9YV+3J3iDXp9HC6oCrYQwPotGXkoHcgT4mTdY2SJ7sPNMuoQweekuPn9om
8W9lVK7LAUKirbJxAzkyeUqXVvZewLV8pGUyPXVACsrYfdRY+++4TC6x+6y3ZvkozEl/wgvAqH0Y
b1xnvGxx7ZNqrzexvq7GmGwmwx12SUDkoJ7SwqcD1YKzGsz8OJUhXa80mfA6jcWxn/ziaKbEz+s+
V0+gWzzpqYgByrm1BiiRf6OkKo4/v2vRGm3TUd0JTauPaNMIAFcKMlBETOnPg2ZKoyBPlK99HCpQ
Mzh/V7VCYbiHb4WxPR+b488f/DwUloRbNELdMOucwXsoRXuUffyPhwSAPQEgPu4GT2uP8fy3+I/l
3iPpeppIFNVy27hCbcdh47D7FGGJmaouBe5D/hbptXHFZ6lfKQduypq6Q19wRvMT3t46jvQr0EL9
irbcrgLt4s//8udPfFPe6aU/bRkkHzQZT8CtEhXvFDwj5hEWbFHtBCDYvhQiBJAMG24tDbo3cd9M
194xx2sdquSUTBnpzWPDFqpHGybe/sXlpC+zoT2bZFCS6hYrVjzPQjAS3eVTFplgh3hCa1HIh7Bw
m7NXFtBki6k5+3IewSEGRids5PeJ85A3Rn12NY/udlBr9fnnoWK8xrA4+kC0eBLO0O2ntmJcMT+k
8zf0qBl2hRy4esbs0vViZUGAY9lhsFPWQ3D2cpwnmq7pMx9cX0buzNzxSdIBZsd4GBbbRrDQL4aK
uWaRI1HuGs8buNrsDnEfD7SBODAaQMGEBg87GThdwWJG007EZnc20647S8TS68FiCcGyCCpKUOpX
pKyfi/kBWiA4koHIglQkH5HWD4Qov4eICxYiIYY0ghuU2/GVSdmdY3XTMvX79tFvdTqLk3eCaYtt
pdcCNBEJ3m5pDJuoJLw7LW3/pnQyMMMo3aTouS8/X9HWNc+DQwWY7gCzy7u2kvKuVJG8g3S8wpfT
AN0sPOVum5HZiEnRsI79krm8XkY3ZhxbZqb2Si8SbN5VZz1w5NNPyvDeE4GEpXMrwgKslMLPZapi
05heRUnvf85g5UjpH640mlU8qfxk++eAYRzLK4oam0g2pDHKWaR2/0En19pxnonWhtbt2sI4s/Ua
z6NJdlxjDu0dEb8ZzjhQ91E7f1TNc0gpfQuNu/CODrPDZszUIs77K10GTkKzUNXpkNfVTpbf+4UD
eZP8wg8K6ScUprZdafBKkPDUNQ06LwDl1tvMpSY9exVusY37dDc5+vDi+gi9kQSjl6GuPwRK20qF
vaJgWPUxmG9h19PN9l337w+w23edNfo7x+TJdqP2OMbpsxR8oZT/2loAxPhYV5yh6g29ulerYNQr
s45M26xE3RBGxqc+mu16CF6mmqmP59w8VCRLHV0/9XkCsMCkvLfTC15f/5DjDj8UqA4OnXn2xxRn
AXvQoiOrELMEVvCxZcwiOEpHFaX/rmCnWJUxfKzAy8JVXvTQUtzEuNekBCBF58my0I2Y5SVGSMC3
O7u8Q36iLMUV2MAC8uo18VDDvnc+aeA1swq3vY+Jc4RaVew0CevS8zh3paIpdo2evnrlnCuowzIo
Of0G2pbC3l+2gf276MrhELYkLkzuCBQm7u8nSBZDYGub0mleLXvAumpbD0YxXhmKv9N79I+uhqQw
7XYM2gjYSSu17zNOBPH8PJJ6JNHKTMEwUkDh1Q7WU0Nio859In0W9UEz91VUziP0ptkA4I5WvauR
mUGuhM3AYBOMubg32sG470ccfL39XpLojAYgr6D2+Aodog/sQIWLEUDeuSosdETqLhV9z7C/adfj
IIijTj2qjsrOt2bx0RWiWaXMk/IoPheavfR0RSqa+kGRuh0xpBSEvir3Zu61Z1vvqvsBbt+uKuh+
dNYbE6BhG2hetwyb2FuPqY/jwsEVXnX5PnXKM7YjJJtmtIt8otsSJiEO2Tr05H09SCBI8dp63dvG
ZtCfpjzbtKD8yKkGSyM61GS+U51SOsiLSxFOCdQ2vH0kuTmbrgqKu6jZZIEHHCqbxVzDt4cAfKmc
kqsRSUc/IkxQBgN8y+/eEmNKt4BB1uaUx5tSspgSLkILpzW3RTFuxsb/nYJjJZiZSvbLSHsgl+c4
GbW1hEOxZ5IUyeo+BBu2CyL/ZkEfswtzS2Tgaxu9jZHvkghQf4058lANnDc0Q+aX9Fwd8gV7pGra
uDbzrt9Glrkbde8alHCi08FY1pDzlmmxdiY23yCPXeA+MFH6nNE5ODkEQIto763hIoB6Rj/FUCic
tkjIMMcfVMGp2sUEz072RJ8Lc4AsPqS4gSH+aAdWKTsVxxGsSV8Wt1hv31VvHsE4/IajS4JCyQlI
d6otE5RNRYo39doYIuNRFYac6Bg6/m8+2hPTvXg1MbmMkA1YAl6e75XpBpcB3Xb6Ougn1A5QqD8M
dN3wDY9MESqOFEL31vaP8APbEFU5MoGOszgKhF2qI61nlL4CNQ5SOAhf47L41UyaWEGg3eKL2k2m
PEKzWYMdMlZ2Nb7C7Nrq0WuTjv7G89onzZ6FyKjE7ZDBnjCfnM7apk12jcvyA0fWaz5r3GvISwvD
d0iMjSn0Y/mN5AQlytb2pm6bKJ+5VNEFe87mF0+l2zwHkJSn2qlT0MVLo/loEGzQinX8pUmEiMci
lRfdV+QZcHponhSoVrfDevAxu5CWAZCyv6SSIXFXDbfQ1w9e4+WwxqpPOx/u6iR79Mpw3CLm6vA7
tPlLajsrEphYjteWaj+6Sq3Rd83KcqN5iYlP0DwyX/IqQRvoOFjBaV0WnHsMT1jrxG5fSfGEWGqA
ciqHANHZcHL8DkNHa/KUQ+0xlEhddLnFGIU8Ty9qhojBpjZAheuMEzrNYWaXIo2oslWoBmZaMey0
shOcF3PIKli36mklUyRVsOe8e696KNHjMq7x7/qR/OUyvMubRwA5a721H/URsXznXOqoGxaOHJ5H
B1eaxSbMboci01Y0jRVGZCtvc1ZtsicG36GhY3ZL4Y8JhQ+Q9ZZrKfs0oYoF4QRVKS6gi0y4PaLW
PHpOiwurWY2EqlZp9JsEPXn2c3NcoRXcx2Wdbl07fo2sIFhbU/bL0RAqdLq5sBLU10CYs51jcxav
unYtJypiIsio3E39g5X6wCYOyi1C4Abp10U7deqj6SmKwMmEHSQBDMRwP0T/NFq/4gJ+E0nvT3Yy
HltfvBYmZvHKy57LVK7BKHz6Dyr1um05IspPq44OQ5lsVOuYZNuhd05MkSCf1sCYVODLH4SRyBPT
3FltwaGU0R6LSIo6AIDyE8skgY1lcxzFk1tBXwLDn4Gi6fGQc+2tZ4942+lMfyuwfppCvMFRNgxA
TzLwLB8dRc/WTfRfXEjzjP7OEOZjE+d3KY0y4pw5Mk8VIbYs/FFJFBnWudKv3JXq613fzvEarhOd
NT8/Qrt5pl1zb8liFjN1HGQE9RyHTwR23S/XwMPptkjbmB0souA+ILZywdkSpSQGv9o/lhAazoXh
+0sKUXg8C2vgCIVzq1zkLXonbF/jEkI8m2l45LDpNcY7kQ0FVzHaduiS0EJSaa1kL36NaiCxivwP
eszdfa/he6MTHB41q3glSvlOF6OCqOTsK0Je94aDPSnGUs9BxHwwMCttc55c3rwEifdLmePDRIgm
TbByzae0sWqfYEp+/F4U2YkYDhP5eEMd/ohe5gXwPELDYqDu8Q8VFKRVmQ6vpuJqRTImAWgYT/jn
s41sQ/omAWdh3/DpclVyNTmjPouYilUpxVnnTLaSDSF0KVaOSU17Vx9/6fr0SIvPxM1CTAN+SqYr
ICSLeI0+5KYb9us8R+R235JB6zv2p+y6+ybFL1VW417z5c5EUYSVBRlvgTRqCoC4ZiBsrkEx7MkR
O1QaPvSCcV6UkFVimZjeGHok3aueBBiFKyTFY63vCIJ87CKGOx6JgAypOd1lCHB8B1JZm57zLn+w
FAM+p2rHXR0HvxxIxQLLw+KhceLo4NOOWu3i2OdeA7JLKKc8ktFT4pIbeA0VfSULr1Di7rLIEx+D
Jtah7Y67IUd30hhkzQISaLM8ulRFsocxtshHsHuqFNUSlijPf21IBzVMiT1X04YX35kJFPl4UCWf
Q2A5Fci2N/LzWDkSlnZ03SZXImpk3UIwaGqvKLKpAKOKi94yz1xP+Bmdqt42oQDw3LKp4VjBUYle
XcRMeuN6MxIVuwlgImtVtsiBBQB6ZuXX3Ec5QuTlhHFC/00kukBg5YyMwiAvViEER9/ywb7kdr4Z
6ADYBVmnfvggY/8Kh/Uz7clGpj5nlAPkctTnpOfuXq/RpmTU/016QypzLUKOjgSmF3UAuoFM6IWV
htrODsVZJN3Vy6YnfCruGtQbjeUYt6CHw7MzMmPR68YGBb+2LiOLoWAztfQ46mFjcKhnMu8ACcy8
axJV+Do7VKMcP9ZFp5WHQaM48gic9zKc5cIs8C65kATp1HBMcnaYkrrz5FCJVjlFSzyNe9XAqYzT
2oav7B3g8MQo8ZidEeNryWoOLr1vqtHAekr2B0kPu3Eg8Vbrs/tGgv4Fl4WNp5fo8xr/qJk8/PxO
t2M0mz5JYGzth64Eo9tjOltPg/17dGW2oUshiITfpKoGlZjlp2KoqmtvI2sx7WAXtcTL+sBWQG2T
aIs8VMTxxjFc9VJLrtuQp3Gu9VC9EOE01vaLqwJSfot875HMzrRP2i8trfSN01uEyU2ZfGnQcTIt
Lc1LLkE8GF7eIAZ4I7eI6WtGdB7yzvkEzpd910kuvUDfZqXGO2YRFKUK/bdLTX+1HaWegK4iNu6D
OHgm/FA/hsHwKr0UJ0rQvthaUBw7okTIOEOIjF0wWBhNb6+9Epdym6QC6qKjwXOuv/raQ38zi7qT
UHGapPlvWDu7/JHkJgdP0Y+fRMcIp4Jy5mu/zYCiyMzxZdMOXbncOigpgO6HJshNE2rRZqK0YML0
oVvM7gqP6Us80cIC5pXPIG9fRNDoMjIHgpjRUQPabxnzPw1ECdBtZNerUXzawJkXHNoiJOWQnMbm
YCHJWvkCHjh1xsFHX7hQE0mZ6LgI12iJP8nmMw6Y72OpJ86yMw3ic8l8WdOC/cjH7LV1yWbztdfe
c94MvcuPWAPuRw6eq3nqjzKu2I+NHDZQ5ommRYnlNlfuS5J5g5GikZHiRNAZI8gDp4yTjCD3jYK5
rEzYuuKUCI4GJlUxm4emCJltb3xbIAKuzaSvG3qJrEU1oZxH9ge5yu3oaoaE7eGi28qCgKS+9I9E
BQBOKfyOFrfLSYo3AfovOV9xTuAJHqkuIaUPc8lzpIsLAEiQLwC6AJFNh0a5362BgnMaGRSEhc9F
M0G+a1pNv/qYAvsSRniIOnpNj+8hT/uLrkVb2+juol5wZFH0VvKdGyZkfHHZZUnIUVMUb8Dp2WPI
vd7FQ3qsaw4qkpyYHZfpPhHmeIxKSkYb2VwzOl/5yDR2aIFNM3SwJudZg44VBmSCcjiDgGq82MwD
Ea+0/dZW+pV5w2pq+3XAjAqHPa0AP1GPJEA2m6h20I0a6jWLY8wLoGfJTxKkQMpp1m/CNgBSNIwh
4N/AbsldN8oV+M1mpw+nQgVvY4FhCj9iRItgOxELksCYQVkYkq9axG9xQgim09cPVpMGa5U4zcEN
IfbJ+gtGZNSMH5pRWtsWfH0bnzip3sG1IsVaUWjXVrXUPLqKEDNoL8gGfiymvYyDLwcDrJA7BDgU
02457wq1eRKJuLNVsCtCrnwnx6I+aED7mrZGxItHd4oPRWrD0xDg2KL+2k+pvx3T7KE1RLfGI4K1
Pqc/n4olpiicUlVwVwC8XTAtcJelZxE3VJ2x6X+M+nQLpHXIDNnswqk8pSHVj5PYHE7wKWy8ejpC
I9nTRxS4e8duadcRc3AQTkQwAq/xzK+p8DZWCqHaA/lqkPaRteEcDYvmn+RPlNAEotJ5AkoQAS9s
cshKbnJD5zuPScyHSoTZFkYfgOAkszfmEL0MDSOUvNXe6QxEERYZKzoHihoKdcSqGbpykxFjCFEA
Fwxw5A3C1pPMESKWw3ga5qmn17m/Q808knu4H/Fc7eTaHIHoQJ1Xa9IwvjT3kKfc+VLmR8Bnw2Ls
uSQBPnQJIeGDroHunzz72DflzU4M0FQDEmBiJpDYQi9zFSjqPpNHMylCWjJP4TzQrDNbO+AcrZfc
G7bf60cS2RatgyxICxlhdGW986Tz2+wIly5Gegg0/WnDQissRwh1iLjMwdfWIZr2KRDxBiiDx56B
Fy8MUKIXuXGA3AbeDJt80qKic7y3oB7DTZ/v8RFSrFnsBsimEHPWz7lO91dm7ZNN0Yj/gUlaoM82
LO7oyLF/87+TcB0bG22QMEUc+iq4tEi+kP4WzOiM3wgZUbF49vPpZLDFZ174O5n13Y4aiXLKlhe7
JSdj9BALlvQfLD/5EDFKmIRpYyuDEXUBW45twPNvxmXDFGudET+A64mXYDjptAhDrd3zzj5XKN2Q
yjvvbWkyTxOCowye3JvTAy7ps3c3sb4o+Z6CpHhsU7I2yOeZFjMd1+4zhStO25MkGa8BVdrroPHW
CKUwCLAQ2onWnILcAJaE12sZE9XsTmhL+vKd1BmsY6qTqKZtJKXzl5k3vo0jRnIylGflQLwMdS9a
VYsJ8cqJfX2Tt8wCk9DwVnLIbvJqAeUUYiNLliZMKzsKkxRU1ypARH4hyeDL4ATIBHh6JxJ7aW3G
QknWUCYUqFBWeo8THaZmzLmWaW0FjH9hu6DCeo77ZbiJTLojnuKo7kM8GEvprVJ4VQcZ6eXJLalb
azJKCcrKl2hKabiyVyAUwoAuUfd56AiWgY4z0fX0XeBY4apwueVygxTBItyl9HoB5AFjZFyPKIiV
tUCUTHMS/rCvPbQpEqFc4LnONWb9dtDsFM5e2TkaZZctVrbf4LrCfmTlsaI99N3b2id5tWrRoyPc
zo2lQbL9eTLYux3EKy2POmazyHmMUiAI49ppESDjyYm3zqWc546ZKhDJOjSqckJLDctE9x8Zv+og
qK8iy7Yo7d7dXlkblJb7aMrQ30GwWIc1GG0o50zOx/Q7yPSHUVGu44F59qOgWZr2oC3MlNwqZqos
zLCPznE82YiL8IpZ2j49kfOCgahkBFbi9ZpUk22wdL27AhsXiLhgm3baNbGLQ2Ox0FYOm/cYDSZm
6wnYao4SUNO5NUY5/MqH8Lm2MP6gsK5NMsrcju5cOwuMEt9eu675IFrQ/Hb0XLRoiDwVYmaQ1rD1
I4dDPyGVHnPvlgNPZrBDRvX0Ybgoa0w17IVZW5CPoxghenKLTHvjqAJNcoy7t5zDvBSYRyEIJDWi
fNG7qlgpQSZsFuffibL6ndZ9sEqKCxJm7nyAqqTcpDpvSPBuoH9t2Txqvyc0tbcRqJD8tewiqIld
SE5szygegcCNzfClEthKCIj9JiK82Ut0GD31Iwf2atNW/lkBX8Y27ZwimsbrOOLGKOPqPBARw5g7
p1Uj26chAlGnp5a/g0n63Rsj3L96i3koH2geF3ntHkuGde68/DckSHpR+cVAb91R+awMGl0hCMbt
QC/E8hiMR8gVACpx+vVhjQDH4AmyOmgePPq4cn/pJ7ErkvJ1CEiIcKwGAa1bc8RRH9Kq+mW+7web
0ij+bTo6UVRcqcjddDjYRGtZjTSWs4CrL2cXHGWIMO1Dh8lxqfWewSECEnlJtvRqIihlMLmEbbL9
5p4xT1svV7rt4zlhOtWFZBY0A92kCRyx8gViAo0FN2LYQzU2F9IhEqrCtset6AN8JWS1tThGG+4N
16Fr6QNfWuSG+03nqad5Tc29GxuVLofavfN77455poU7vVsBa0AArnHiZj5d7/3hztCp9F3IpJWO
pdhDrMoWmHypMDuRfRauO9hlWAvE2rLm3p6PS5P9TJcqOvYSDZJFdFtazEl+VnEgBcndSJODrOOR
Ls5GU7vRsPKJx6O9Jp7twgWRVQ603mDZrIKUbvW8fVmDkS8jLP7brsUvGzZuDzVT7lLDRLU336xD
l4G5xpOp2i5dd1N6pRW6wwj2ZAz00bSgvlS+nE5OF61yod9IIiAylZAPx+vf1EtQdfUaodoBHsMn
t+IsUsjpRhTc5LSs0b/3ryy+aR1jpPZeG1ryhO5gB0Bs91so9zAMNaj7kGSiLLkAS2NIpZClmQVD
glFfK6MC/WTnTwWkjkM7iIAoXCbXAxqOqTZudv3pJF4CAZhtKDFomYZC8zZ+dHWVriHlBruOnoXP
m5n0fRpTMznGcMqzWWE7J5KZlrhJK7Z594CeENvCmY7cCKV34AxXslCvbYL3OPCQsFAm+N0h9x22
Rk7mZkCN7hhAK6v4HazxhBOlouChZZfAWaSXwPxYeuNXVOpvRtyis3DEbwDOcN1bFSyzPntsRUmL
eb52rULAngrm2JneKykbNNZ3Ud/VUd7sRdjQZDfELrH8t5RF+Oh79Z2y25I7I3A5kQfjsp9m4vfk
f3syjTe9sJ2D5j9lHc6VLip+ozAxX4WlsAgQ+aoEiqgMN6pZ69ukZiZtlMNjGCM8pI2Cjy31l0Bh
pnNh0WeM4Gbm0rsUvuAS69v2lGWSFEu7o6we7srK0o+lPeF3PzYibO9No4+uChOnjkPxPDYt24vG
JddZVXsohmjlFtmiHGV9Chy6lniUX83pdeoG8x2oMOARkzA24eEmYr0HI1Qxgr+5ifCv4PsJEmEf
guqiDk1Gn64niGVHmcCrWWedWb6pUHBH2+G0gSfGUcvmZRopxCTeF0g5QzeelT1wcHKrcRVL3FUm
6HwLlCRaGj6bkuGPlyBVxetgal8V4YmXxoq6jWuasFos4NlxUBB44bXxndKZqMSJuYsYmV2K4t7W
s+RsJsN3App7Q5ON8UG36wc+EjqCh9C9C3zR7wThooY+FHsV3mly+KJp0T2wACfr1jOitTVyEUCT
ThGoDu6lMV/62lTH3iq+OPH7K0vUey3vgcwXubobpIE6pQ6oKzPRnrOcCX/K8GTd5FN6Yakj0q1E
qlHY8ojXpMYbA3jfcR+ZnOrvVVs8cFfzcYQPQY7HD5RciUkRX4I50KyqdCJCNfK4CUPiYnNZ6Zom
5WCnwoMUzJQKJb4k8LNAOvsmIaXVJCF8YTdTf3aK0oJh3Ytjk5/iIDBPZT8uMjLqDyZx7zVJVJBW
mBuHJdWzM4Nr2mjfhSPSkWpjjc2n16NQjobgnVBzHAnlxlTmPWg6Gu+V89jljzaoIw8w1KKp8YWC
tF+HfnsF9vuG6v1TyIlvn8U7ljn7Y+ez92C+xD51uODStvpXN9QLDl/Op1Gn5GKiWipJVOVuhhvr
WNcmGreppBfg9mDax5bNlz3ymNmXuJ7T2mNWVo8/ITeEDGCt2Vl1/9365qFmV8fHTVrSaOCrHXtC
C0Z6bU7Q1mR1LrOyvysNHMGkC97Csj1RLrz8Ru1ElNaM2GeNs0qUzJZ3JtKSdNuckt+6C2L3KS3A
0YakunVCh+qrdpGUMLBoYpMn9TU0CnYUfJ/QYzrDRwEQCNOJF/xqsnL7/+GkY/H9t7985sRIV+Pt
2w/z7I+kUWHB8vy/w0mfv7Pvqf1O3v/te/4PndT9q6ObSrlSFzjklWP8k06qzL+ayjJ10v5s3VXS
hgr6DzqpYf+VQTjCFmKOhaugh/4TTqr/VUohha7jP3QN5cLj/3+Bk4oZPZqTMJxn+6+//cW2GfWA
rIfR7jhwSqX5JzSpHsZtb40lecVtSV6M4nRSpZe0yS9p4iEuaqfkmkbFLdM/UEfQgU+4xIMYbaEZ
2f2dXXr3PmzNUzXqC72xwtdwlBsZe8mj8GjIeUZnUocGX66bgKoH7X5D2gRFYPmHt/3u70/4f2Vt
eod8t6n/9hcgr//yMhxX2jZHl/kXYbpK8Pef77eQVvPf/mL8b69k/M00mJQ7wIrbTvPGdZyza6FV
BrsW0E2lZz8u/vMPFdaffqqrA9nRTdd1dQBL7s/f/+GnOkZTS6r8cTX1VngZPFnsxhna7knQB1WR
iivoknUow/TkhW67Rhf3WhVte19H4wGQsrckE+27rEK89byJT4FAeY9mywab1d0jUHTWYoD3zdPg
wNJnNwCvf7+lAQH73/l/88YZ87X0L28dL0Iaho2eyDGkbv8ZTlv6dVZZAaYIKYGYB2fLEdHl56Es
+2onbUzcY2gJmjGgO11ZtRe6EqecMwtq+SllsDBFJ7/4lCLNL37qBsaiM6pv35vw66ZdejDIYt71
Y4hiATPFxu4d7/jzQDodpVHrUtmQcXhxUbUuq3zMP4Lhm3zk6EsD8LgQHTYjt6/kOiuq+PTzQHfp
hKeZtiptsUVGb+VZm0lXPtAJapD4Cxv/tAH+Mm474NFvQJjWI5OjMnzSS6u/qQSk4HRrp7z7ZPOb
EaCJd0V2Fxy5dq5+hbWSovg90SWVdSUY2HfWbzIUpqs+iGINbww7Y9N7lxIPFUqEhHRtWb11XoZ7
riGQ1kBzQlRS7B3CmGjeKRydi687zsWDzbBATQtvySGpANYVHBiB6bxtMfcTUEECiDmNxzhxB/i5
zi1LrWPT2jEt7tLasDcY4LWyMYtf8InsdN1YBRNQ8E4b6cybTX38eUhybKLp2DULxFaIVecHYuDw
uUcx/xCgLo82U5F5Mo/cP1nRSImPZut5HFir+PjzEHb6P3738yX6+JvtoJTA/87xfpDJqahzou58
55ylIRqdSe7hYBlcvAniqCZXC7PBHWexZz+UVnEE3/bdtCcIevFj0vKRpFjvbfB/mBCLpWhk/1wC
qaQy0Ju9NZMI6tHLT4Fwd8hSvAf8N805Cv0Xm16N1ikgcEYdXdDE+heY80Ot3vAY0z5BOR0HeXLw
iYgbyqekzLVbYjLTjmw7+6bo7Z34ezz+5xXBZDn/882ETFEqQXPWVhhB/3UdGnNWPk3HJt3QPIIq
1G7JLTbf6jkS3UrmQVvyFruhf7ATtUFlUG+AVqYbRU2eNLm3m5Bt7UTgz7P7kAwPoZptH3vuKREG
dXKe1UujJ7pUVNmc51j3B+RBPnVsP91rQauW9KTSm+dgfcqj6kptaOzTMRz+h1Xj31c+Q9ddU1pI
XR1huPPe9cf1ttKVFZdaUZJkAeTAmkZ5+HmAsbaBjoWcOW78uzR2kaU1YXNLs7a5kTBZOW86CQP3
rOP5mYkBBr6hRuaaDeFTAnOQos3DL8ckahUIc1epZNqO0KVhjlrm/7BnGH/eNFzDUAZrH359k5dg
/2nTQOcVlIHlxquBCcl+msIGJ/aE5RTt1gLo5Td5y8aqrZLXqgxmOx/hd52G8iSrtQOmv3zjc5an
Y47XWUus+mTUQ7n+z1fUv20xPEcBlJiT5A9G/E9vtKwGFcNhi1e+pJ3RqyKgm8Cq+Z9/ynxZ/rEK
mN8Jk8WHRqJhsRX86afAzKT2V/wUIH2vpWrD9SwHZJSFN3ogVjzdTm5OEfTPSum/2XmsP739VETc
J7pg03Fs12YT+tdrSOZtX+C2KFYdiCdEsYF/jRDcNkq/eNACLK6ptqmYzyUBGVi2+SGsuZEMefkZ
exGbffKM3rG9VQgtHDPtn41Iqw4uSGrG3B2mpirj8F65iHyDfKsPgXmzBiu8NgX8s9CNUeB1THo5
DOLUCV/B4EFCMumV/Rdh57XcOrJE2S9CBLx5lSFFyktHhnpBkIII7z2+flZC3R13eibufdDREQ1M
oSozK3Pn3m4EtiKG9OHOaOd+v6TZmXW0H82ifYBf9jXvvX63/mWzf2h7cAGKRh8ynJfwmXnN87CU
f/77YGn/MiwMlmNqZEF1qAoRq9TV/3uwmMGhsjR1ftUZCKUCzjPvR5KknZ2YF9QJm6vFMBBqoYJF
aV0Zdo2lYT+9/n+EPP+/6yDOYrUgxmji/CDi/8+FD1ARUcVyQKbNVeu9IFcrr3kMTTd5V1g/w6Ra
z6rufXSL+QiyvXos6dC8+h+DIdPxP6arrcKQRMjFkFiaQ4QlfPv/EXcNaLcXaH/nV6pTT5f6pFX7
MaM3XfeK5SFCQ4xcDXVpA6Iu6DCaF+r1JNtJ0tHdkxc3yhJViIGmf6yBPi9NQ6v0f1yg+a+g6vcK
HYN+xjXut//1uDyHRNRkQG1UJM2e9Hz4MEMTTBuTSJan2h93MKLHlHbkDa4BOcrCHe/Xf4wC+igH
LQ/gsG61nSH/vR/fx5lC6oiI6BZYQ0crBrTWuTcrewUG9RuoqJQ9vWxPfdRB25i2877MVHpt0Va6
bHv/y/Kt4gmLa77a3L5rIzup5/O279V646AquWmmzgTzUEfXHbDUTdUD8ikTOnno3HffYPtwLxzH
jR5DxzY2DfgbEuRl/aKYdJXlsdPvyaGApGs1hURV+QCxB2WMsUkuMRvLliIDwthosg3j6NzkA4ja
cCRxAmhCuSClC8nvg6Fp/BNpCJgZJB1LqlFEFvXe1DRyI3DT3JSmjtQy9Rd9iBCfoecpNFFUvISv
pKEqO2p7ugb3Y6OUL2Hpf8XAMn8KOB/KZEHluoPgw6c6bxQ6HVfM1pDGIBQBiFnGjAbgSD3EtLjd
rv+YsAjlWeLBqUBcPxYoTqIN1EMCP9NgEfdb8tQN9Dn6kwsDE5TtlIlC5Ql5U4RiMtByLsqsm8Wh
kjQD3d+sRoEKskGmykfmHGC70zBM8k+euvYurLoHsB39vdfE2o06j6/DmtspGmtvI1xNQx/NHubc
f89Qstlpvp1m657rTR9iJ9Te3HC+bBw3mGilfXIyTd+nZoNcL+QKNGJb26hIvEdLTenigqd/MfqP
KYfG+b/Pel3W/r+WpWfptsleCD4D0xVf9h/LsiNDYsKCl1GR14xjNlt/htnbhDbzseiNiV7aYqRT
bHR3oP3CrUcZ7sJGyfzRShowDo1yTrQ3Gj92DqCHNyRDLWDg4yWSW81VMgz1e9iCpYRF8BROHQzH
UxHkLPv/ZeL+39vQNBslEV2XnZH6b79Uw6rQxwNU4COZ4mby/6A9VV0nFfnoZi68G1iqmtsl18wg
hPp2By5av4KjqqRHjGrX2G68wrJueWD/fXhdtub/HmCXaEUzbOyebpIF+Fd0iVZtpNYG/NFmW54Q
nTr5lKrs2aNql/+AyzxmI6CAun+tJu9PMr7KR0atPHl1eadTFKwQa1b75ESxGmk57zl0ypMS5b8/
3nwu3W6T52dmDCTUS4C209Go85O9VD/NsJwVBT4KLXvIKj1wF+g5NPSq+LrdjmfF7L4G6QuxPnO/
PMmPqVib2BP+INoxISmBseAEy3jQuXBvNuW10Ra7qrZPlO2OzqQHlInpZ45elnk5d2Z+olHt6Orb
2KDkC12nHNKplnMW+X8Kb2eQlcwKZScXmHKxcp+Oqh/tHkACIklLdB1WwPCdARh+fiKhHMhvwFPH
tKueUBG4qo3kBMBySNNPjbdiBUSvvN/mr225fIAwCaKC1wFXaDVUDiHUhlMbBhCCntjo3cJ+v3Fd
3m0ngE6+/01M8pLQBpbEWXiRzPPRrNXAm6PXJpQ94nRugMdRA3MOCW0NgAweTS8GuFOeEKs+YTh2
oFQ2SjQd5W5y3TuZukVm2LiTSycni7s50JwI0Cm2AldX9kulXLt5dfLMkKxs9bO4YbCBx++8qO3P
osQfM23LjfHeNz+0DVzND7GqPNjKErgGvDY2qDC1epIBlwfjVuQYXYgtMjXAAwW6OZ4daMx1500+
4jfVKZqzV4viCci4s7Yg/c1zA7/xaMB6LQ+nmhkn5ZWs6FlmyTrBfPPSr+tHGVmZfCo2IC6OXci3
mWCJk51sY7mLZ8p/hRrAvBiY1hxATg99A+NnNFFQO9YeiZetkxanRuvPQ1mcej09Ofql6hQHGdH1
6eVIYgIIDWq0wyd1eZZRkNmpLjc0rX4oswsUKbuy0vhtnB8LTwu8Elry5AYu+KAfy5OsEC2D9FUL
gwEyTGSrBusso2tW41dZjGfEKk9DwSTQ6NoCyF0xGaCvP8qSnOAUszL3sU3il2EofhqWouLe29r8
IedyYN/3DftFRkbm46jYdybbbfl7YKKpzXddGQd/UX7kecucRE38BeJ+kAQTiRn6gezyJB+X64w1
7zuZ3Ze0OCdVc4qK6RhZ9knGiL6TqxqqtthOTxlJYvkd69OZeO4Ujc8CpY2WT6tmmk70uslP4fbn
3Bjv/QJg7jgFMIyf4Yw6mSj4mJq9g5ERHVn7JDPWmOrbKQaj/JftyFr9KP+nX6G32r0Lp4gsQ7lI
eVkW0jqok0/gzU04M/TWVXS1zmr7r1Wn9/pbXrJc6gMcHrvMW7b2xMpgJaiuutFAPNRGeSqy6SiD
CXsxi7q8KArnOVPHoHUG+NLyrZywTJJgaJadj86LYrs/MpJKzahR1UuaQ9QxtZD8CbolPxnin2kt
kv+bans/0BxktUwhz3p0w+5yxPzIdwtMkLOEAdpnL4iKXchrEUyVVm3d1cwLeYBybnkUU27tDLO5
MZ8JHT5ldPQKyv4mDNoyIkqz0YQNA1qlTrICtH4MdIYt7+4yaviyRmymYzF2X55aAVDX6oeWDMlq
yWXacOc6aU0rnF/ljFMMIUIMxp7XrYQ5IyPjZpi6Zgv/yYX2PUCIrDfxjZda26pD30LMmkx3EAJ7
wLvXq11KWX3V2J+NurhYcvcZ/xj4ufJt0skAjGBHhjc03vQp+5nH4bvM7NPsIYhB0hVulWAMp8Bn
nQCtPkxYbWcMShaRxTzoYNzOVWiqbe+7G5IDhSkonI7RvATQ8QYqpseDBlVLOrgRnIPnFyfqvbfp
Eu0aXd0Y0XK0C2QjFTUodN7L62t18G6FFWOgGUZm73oD4u4UBIu7EPwbA4PiTHA/cV1iIcNxPBtY
LAtJQbtTqD+HwV8GEnw166Ao7oFSbjye8TpfGGk5iGfxCNgzw+HhX8bC7o4firkTRR5FkyCrTmOX
5b/IIxngHZvHb9Sv1pPLIpChdjPzO2FGT6/1cJSrkke09P5BHJc/o7yXec9/rxZNid5rh45kqs64
uTbeht3yoWn0g3Bi8VFy6VHTvDvdXmyBrCIxJ9qggT61nuOm+im95ZgvtHXX8VZWiubXz6CBaXZg
dfDeYDfYmOk4Ld2r3p5kofXe9Kb3R1nfcmlNSg10RE2JaSLfors8kLMVdXjfm7SEsX5qe2MWI21i
v45yhJAWPKZcixhdsx+/0rK7KYA4wBd6ruAaDONxn8lKYoXJbfQGkGB/C8PSWR6SXeBNfbX5ouVX
XM448jfkBLdoRG1ANEJCqj1R1zrgNQij45fedT6y7HFqshOiD6e6cw6qZ7/H6t7QWORNw5P1a/VY
qOMuK9Sb3NPf/PAzdczVZYoRMKrHeda+1F49hg2nmzX1SE9vS1Ri9dmJ6uCJvQRZu+KUdVogl2W4
L8AlP9QYY8xLPj21CARuabI7iF815S50uEbNKnsO5Yk5U/8wQHruztEnKhISp3SWi463AsIYNxlW
J7EhfeEe2FLtlH7aytPxmXbVrDyDejvr+J+ZFU0j/A6GUDDx+V5sjUx6wvHA7FD/7vqb1IRuvtRx
wURgvnOYLI3nhLxBFW3EboqvFJ8lCkGDSUBHWCIh47qCOvU8TP4TJBC/Qc0wG09WTekWwSlyy96P
M+IyXeQ0fHrAcDbi+eSIlv81FjpaLN2XHDyhVAuKBEAh4Z448lHzv+u0385qu5OgqPbKH9gjjrbi
blUT7Bx3kULBLUGC4vhPWUeP7EynCRlumXmyyGThCO9vSirONR5lceldfIWazB0tF1bunEIsynoE
ZqCMmcxb6sAFfNsQ/4ujkbUgnxiIPqArvx1670quQz450hIdKeGjzHjk9faJs2xkoeasFxlhuU/I
d8gt14+AKAIgjQcawcSzifFv7f7HAaGiHtdFmuTWW5x/SFAmC1ceZzPPXxEsW9yrDNKo/p63KOgk
NMFdgQvqOa6MhfyWa1JgzampA8u5DUML3Mn/Lv1bvXW+GhSQ17FtfP01K5GAoIm0LaIXsjPgJZdg
nQ0AX8XIyD0h836ae5/lelnTSxgbw73cum7GgTw3X2uummK+l8eTtmrQt/2Rhl6VB1OV68Ui+P0y
65AAcy9ycavdLK32nrQVm8rlXCtGQMvbFwLJF4rwQMjyrbIo0HLtj4nKUscuQhytmACxGrT5kGm8
7+Kja4lO9r142z5CArtELdlwrYNSxfsBA9KHTAxcLnSdfxybGDXEGcDhBk3OY2cq31nsH4ziYlDr
J+jcYABdjsuYnXKWqJBxw2ICHBsjx+uTsrzH+W2fqEFispjFUMz1LcxS0IotZ4l+gaiCw1JA74Lr
wnRNLeG3uCtTP7qadpOWww4IDrYlZIUtRK1qsfH08A4es584ab9Hoj87b2+QLAKP638XKiPRR8qz
6kKEhp5YbTffRYyu2NDD5x8+1z70gyEhlzUCDDPJ5MUvSQNEJSYengHx22b7hyIQyzCBUrB0HzPP
3bdLCXvkFHAgu0xAeoIYpE/SGeBLZ09CO/PZHsLXsh4vKuJkOYHF4wVMBPEBjKV4/FaOubTDTknL
m78/5JnzWwLCTK5QrnT9kO28w7T0bo/MO7EHUCAEHh9y4/SPvGgSIXYZdeJ+03lzQOPJoY8JCICZ
DiM4C/6OYbLw2OrkSGUggU1BdDxqqXmSuw+nhlSK+SzXUGf5T0w8a803qp9/yFfKlOhJrb+N3vop
uvC9zK1DR1/JDL1cyWrKuvg2rKEXhbpyXIo3v3aRefVeGu4XSsKg6abzWG5cL/2UC5fhAamGCg1s
0oum38qY+ejoypjFOYhD+CxRpr2bKN5l9XSW94t+3lEe38gByokvw0FxrMb6x3ff6cb6kIPK59yh
P9fFS0JOrFGSuzJkpiy2/w0F4LmqT5nvPnfxEoQxGz22Ekr8zBHvKtCLGsVAp6+xU8MLvO73DcDn
BLtozNNuLhXYd/uzx8aHAAS6nfq1owOzfRv96LskMirN+BQ3Cgxr6tbGGUE0HaCK/TXZ16tPMu0l
EL89Tc17aR6U3L0gg/acjQQQzPKImG3K8iCGgsXwP5fOOSkSJY3qW+xDZ87/afRxp+ZL1q/sySWo
Gp38EeIUmCqhSM2TZyoZtAWxnfec9wVefA/ETFK/gPeExgpvWWr+V3o99+EXnXRpFoh9gBPoptP0
XXRZ9tbqYsWPwnanN8FMiGjPSZCkLhkJJE6wcqxidCUCXW3fs/CuIzCM0wRt6Hq7rkpTv7Vt/01e
Fw876J8SIEhwYKvqV2NcIwsDjBwH0bGhmWEgi5J7GUA9nQPDyG+nlN5VaCsM3/5cbnUKdUjlEFwS
Dctv+WjyCC0Z2Lb8YR7iU8om6+93ILd519SXzGm/MocVPf3pB+2lRVdzpPu8RTa489uvsl2O9Dye
6sR9NenubEo8glWc2o69L+cw52wbNlA+gGTXiq82jANNSU9hz1yS8083alse5Yqy4WkO5w+XT8Dc
t94DImYXhlO/gEM+Jd0QgNVEd+tk85Elsk/jG9nb5/HHJnkWot7UO/HJtb3Pep+URAuMk7wqVzKn
t1Sn3pdIuYJG7E5OnNe/F+jVyxYBpqslH4/tYgR52T1qHt0XyRw0ifJtsH1ItPFmgqcbcPB3S3ZV
hz2FVo6zXKcMCNwD+xbxBrkNdS4Qi+pZnXdy/0sXP4slp1uB1l78hqPjsoX2cwGV3txJckLieclA
0EEEuDN5kmmHAEkwYcax6H6RHdcIUCy/SV9lOk47fxy+xMT7U3bW7mTyzX0cwOEVAKW+SuLkQSaF
xJgUor6tG713DuLXqmE89jkBHu3piY6KVrWnOggLYHaKchx6O7w0SJcm03iUj8s0tYtw55EPlFyK
OCPdab7orpL8lzXMQNkTshvWW+Qv7wOHoMv7pFbOIYX1wSQqJdnDzoEnxt2gCLl1SDbK6pU7lnSN
qeT7WFG24jPl9TWHhZPyCIjSB2tQriRiGoiFJDyRTbikCfMmubOJNPGJd3N2URn6cd0P/xO4hqoQ
W3qv+qIe5dRVYR/sfB+mBDEVEUS5HNsBpfUBmac0ClR2aj47tthmxsAt0AxfwJ0OS3ebdIg/yZMd
Zqb7gDMEjChz2LNwQQVeLG2fVGUKRisikTvjz70L0w0fSlIRJRT2lmo/htZ8pHsiiGXeQ+J2gshx
aGk778dLrciBosxBxstw+pOuIEiicUaf2zuZpT46fJ1aPMrslNUsq6EBq+m5f8Q0yCTsICyaU3ud
cehYvKXVUT6J0tC6jnTPJU5BeKs4paTzcoUOM2riTyk8TuhUbHzauVJJ9lVk/8T6l3byTE/fZTFM
Z7cqTvPSn+X1ap4vQhjQxAso84vWoZrJV2LhjMdLgM85yd9Rzxac32oaXnmd+WBLhkbDs6TlHQ3n
652WindljRMtg3MA2CaAYPbUoOWcFd1trc1HUZAFyuX61acsQVTXv8sJ0zbcO33xya71k25Z20Vt
RO0exKxAgH6CCSWAGmczWxHcDtGHnpyUTg1GNSKZqiAOaZOOUr4913mJ5rMPLVMD66HMTghqVnul
xPXG9uKdmIgq0gJZFLKOc9PZVIt/g1OTAXfm3+eUkI2S5+or+jcEH+G+GtODnA6Eb6Bx3TLmhvnI
tPyQOSKfVRX0371PeeRpMh3iFGxP+5Xw5GUsoLQ2tfZdDmxx3iIMX/sfFLNQV/6eulvk74qyfxos
Dwps5Rsc249OYiGMz0Xk/RH/ABB1PZCGohayvhuvmp80+DXEak5G+7XOmVq5mynAyp35sxGI7de6
/Klqu8t4KA4drUhYBAkzVzOidYx6eqla7nfU1af1NHP9PtdknUkIchQ5KsHsE4he2N0jLAODEhkw
a3uvQJpPCxSRoOufW9KeEndIHOOjbtQnW/kTqEhAWSAAMbSLIXWrsvxeD+0rscA5jx1CtG8ZndBw
t1Oub8UUypUx68iBtU/oih5MbzzLNldb6GRq291qcmeHTb1ZfDjO6oElrVFXBOdp82WxTNldyv6F
COubfof7PlkgFmDXuG7uCLlAu8WVAiNLBG4wCkqCJNEITdsWNg0LXzydIaELXLXZwrZLTx4IeG6n
5rIzYmjJpmdww6i8L/mdNVUpWcwF8YtM/Zgb7Qi2q/Yt/BF3ypxfMJ1OuekUihgwEG8pU9FMAfVt
+53iiuFqCCR31drL7QBjY4d3gz7tqkzdO4d5zF77gCJeaapklrkw5glC0uRpy/saIrbBcdczSRKq
wiJM8VdrVAffOP6TRXWI+uIyvjLN5W4di2TwfhC0u+01Wh2IiBEVOcrmz67ijVFZNzKAiaqt9QS4
1bHF+BAiYcOld5UUUFNNGwDp71a9kw3abP9u1JKo2fv4Ea/21518QlDdwgPmdMatXXnrc1k34ZSa
Kw8tIHb9fp2c5Dc1tR3Yckg06i/JDHBoOcPSF7sFSeOpcn8kAT8Rl6soPKXtSR6o5IHtAV3ictrk
spMBBfPtsbdPRuifaE4cl+uEbQhcgqQt+zMk5ES6RqsR7HONnb5NSn8rmYY1y5Co82uh2BeSqXZ9
+4f4+EctaNAqKOSSKIjEohYokoLvejVyeryJvz1ic9mWKnH61EtXpPrWxeYnDXXf0EqyaVRQeH1H
4+7dINp3x3D9RojMbTjWL2NR/6RMn8Hy95CFXusOoWHcXJrt9CBPH9RhMHjeixe+EuxJuYqoiCkw
YhcmC9SH8xGykrJpePA1UpVYDjRxDsRrkdm+Ocwl1f39NPOLbrPxNpoIk3CGU00EJwxbSmle5ZkF
h5zvHbIiv27S8Q7NlAeWDTJIRO9EgzK9hmQ5FkhAJMp8nxKPyTUgZHlSxuvRbD+hLDsWBPp2X5Mv
+zSG5B0OF+AC9hP8xz9T6P9AQXJSGC+2dVsEyvbl3L+VzD02aVKqMuwSFGW2XR9t773K3DRReis0
jXIy6SHZajnof2pEXq55Ce/tvRSpmlo/SjJBEo65DjW3be9lg1CYxu20oN07m0y+7lvShMuMHkiz
k1yLRCFL629tXaFlgZwf0765kgNKVkUyE1K6UNAuK6f5piLtLfUVSYdOUXFvDCwCF5pcZwEmT/xB
MgLsBiJjMGeC77oXU2FX0a4y4l2Kh0FjJYCrdAvedNfibcRqyGfEBFGSv1JcmACq69lI2WIyn4bx
TYe9JhyWo8zzBIqraoDi33Cv0z7cSwLE1Zbj2Hkniy1qo/lPkomRazYi5zRRC1l6eLzZg4b6b24t
t1idob6zfOVbBlSOEUcbyyMnzSZZEu1W79BiYu36pn9bjYXUW/TmFt2gT5nP/xi9qfIfYjhQnM7d
KvBsg3T4NTk2zsPDBeXjwiZoJ9l6tI1Vvf3ScJBiEeW3bQ4fNLtIEaj20lPa3caJTp6DDYTZnzUW
2aikP+4DfXIbOM1vZD3ZuKDfjB9aQHB/birrlJXkPLluuRVdBU1lfKBhEkhOScyY2/lXjqPAQUFr
Ovk6iUllKyk7zqmzdpBXbWQjl1bWb3p0jot97c9YajLgSwyxQbKXENRGdJtuQ6QFKMgRH685JsQy
o6L5LfHpbXkoJnLy+ZS9TG56IeZPrgzBlvDChoMmzKe7hX2y3Ib4mTTfeVNzkFriWt7AqDQCDGIl
5IRpFlZIrcln2AiaIB496Nnj6n4iH44tPqT7dJhAmrwOCQ2QazVttfqRZ21zky3CcC2zzrHnI3Cg
AKh1ULXxKVLKu5GWene0H5d8omkLV4+Dk/ehkzvON+JhdCU8po/yNFdDhClZCx5TeDuM/XVIGCXv
gXMIWtqAU89+7P1qV8MGvr7Og5XnLPNF5g2yGnQW/1HMjyQZvrCqP//MJFkcHpWYuT/ouX0L5ceV
lHfkW26hHeUOhnJDJzOxfHqihUCGE84ED00qiUP9h86rvnyz/oEGPbqQs/t69+DC59WxMVLg9UUO
6WXIlD/y3jxqx4hO1KxGLIDhtWR0NBQk7JjYs02f5KR+ocEs2d3LkFh46KqDR4Evwo/E5rK4co03
uUYvJF3MvYCRXO8ybu0NDRTrpHerayexvhRzPsKpuVaIJCQYwh301bcapCjrOuCKZE3IwcXYw2su
8Nlno9Zu3di8HjgZe7lb2+RS9dE7wIqwV+gG+jtamXyHOlfx4BDVxw0fkrBGxnahhxbI5Esm2aQR
LcX092HwsCGe0qtveexW/TsfVS2+nPr2Rebm6uaGtvr0tA/Jj4v1EPsIZOHFJ4crVlAy+Otsl3zr
PCJGrz5IRWnqt6R6v8S0irWVDZ789nvaZAFFZEm8V0n9Sm53zRF7BYwMtA9py6e4x79Tz9PGcOzv
eaAlTktBd5UnwUQUOSmW0ArScN41Q7xdj4yrB6r2sOa2ZbdJfftJ6qNSF216Ekg4AvBYDJ5FL9fk
7r1ifCNalwUu20gdNkkklG7Xzaa8sMI+8jffT9/XPHFLwirpPdLuxUbiZCOpDxnurzeNmyXxNp1F
yHdl4v3WyDqLrhX5dGFjBfHMhHiqSbOf31CDpgLONsSRZ1ngpjONAg1C5jlC76ArKeORi1lz08mw
RSRyl9Agr4MjgXyS6uxWUhQt6wAloFfP+pL4uWBLIykA2e5sFs27nYkhU53F2hMhVATTIiRcL/Nb
Sz9t4fxaORmozkgRFHaeaG08IWCCTBV7dHnDaXexb316TfszmNHdoCPgzNaeMGDTUPKazeIgmwRP
Sy9IhvxRx+GhQQOzcO7Hn7Kd3uMJMe6aETeos4JjcSPtU2UCWLlyU+A9C2rMoWoGSk8aPW+v6nK5
lwp+VteHRrNPevOyOPmHeCMJ05pOBNNRtoxeptB6lwhfKjJGRo3XLy8Rn2OTgWuVHLIB0QaJbvEH
vBRNhIATE3OcVrRGNMW7jM58CIXWSHE1JQLXSDG3gPPb2H4e2OZJuJhhqE3fhNI43ctslqqADJDE
EtAqR2H+LYXB2ew/fPOwTqRoBy3IezxqtxWc/4NiHqKazQvnYrRCa/mQWQNx7Ec+/hYU5QBd795P
8PZKMSeMxi9rGg5mvhUfJqgBQQ+IB5cfujEvuqp7bZ3x2orKvXhwNSOvQs2oNboXt3yXUFw+KqtS
nm+Ye09abK2JIkON3yHFgxyufDFz66jPFzKOEq3LbmnpQ7IAb1KscSPmp/h9MJq4seZ5JjuwYofE
PFgQEy95+lTWya0+s0cmhgkxJXGi3tMaRlMyhntR1fWNxfXfNf9HvifrW01JNFfdpk9g8ELvRV6T
6G81OdCmH+lLlnhIjimHURy+U/jP0E+Cl9Re+/pDdmFw6J3FZarRxs6Kz9WSGBlmXrBNi5ZcqclE
R7cUGX7P66AlgaCD64bX8tJ6L3JTmq48wU2wBvLrizJt5jh/KD2oFLCNMgqyPbJ9eoBj5VHGXGag
DPKSfGmG+SaFacFESGkMHpW31n/tnasodk5+7h5+q3vkuKRoVElvqQY3p/Nt1xbqrNk6p9aKPQAa
KbWWYbMdm/pmjRpk+ksQbD2iXh1DkygVLgEoSRCaVd3n8CmbJ3YAX2zL1ofeZKSc08vJaJ50izUo
I1nJ0NDEBiZ6eJDxk93sOl5mkn5H2w5KniT2blb3Idus2VSPeb6Tm5e1NFAtKY12P+fa9VwlpxEc
/tD1D+IExBm05buudi9mASpGdmS2+exDubhGmCwdXayvBNzA0PZ5rW1Rvto2hM8SrspAChDFzsYv
acqlOir5wnoMSRwj6U3sRJR9kIT+auJnd/7jxC9wzfzlXv52NfJbKvxT6l4ozW5q57uZmL/uzJOc
py/SY3JXU/KSv+TS2jZ9IwEncX2oxaSsyN0ztHFhXixIexnGA7oUpHp+bcc0R7f93N2EOjcjURw6
jR+GfSMwMRS0AeDhcmXKNdBl+Zl9LXud0UN1XeZknnbvRgP5ye9qXWEuMieI000D0Y0I7V42m7IU
JFBTsuTIzleCPIlrpRoqBWIDwzN4gG6YaVJWrtwd9gdK6fogd+607VXqRzROEa6mwxGMmFR5/3GA
uZoEMdzXup3frVUPSUdLpcOjRSxebYQUalDs/DNkj+K8dHZ3YrigVNnrkNcNtdRZsFpSlVkU7Q4y
/+uuQr+5j55Gevxhx1iBTpaRBbIj86z6GZbDC8FxtJN7W0fDVT1R764FAYCIp+mUtzL6MsXkoUwh
bdgyl1hjcuvIjaAguJFFKxb5FwxAw3NSWffrbkvsFQKsj5mCvFD7G8wgIk5Ab24h2bmS+SV2VaBX
8AVMF8isf+iRfrsmjRhUtDTvtXC8Miv7q3yXNMh/7qKSzN1Bmb2RJP/SlVfzkN1KylzqEVFCwnOJ
9stU7KGl2EoaUTKbkviUbJ/WqR8lSiSnJLpYyvqtNV8lYwiE9jDbIyPvrIAwIUkacuUZMjqoCtr7
dX4ScnnoIXhK8USn6NsIK5h4JontCtWD7a5cN3YyZF3C7MtZO4kxrvGbxGwyYJ56O5Dmkv/Kz2oF
0k6/UCP9uSGKgO7sTwIxo5gISyGTSYaIfo0IxjMFkMNfSRH5apGE3zAMcFFycStIaDEeZyF/EU6G
TzOO/nRUR9vubUX6CVTOWm6yLN6uW0yuMuYhS7AemuVbnuJfxOPDJnUY852cAtpT8n74o47A71M2
3/LkIvZQtO29etHXov3uY2PZy9K+FUf6BbLT+zUxxToCB81WC73AbHxEW2GnmsWNABwEjiFB44rW
gEi6SpdnvQQxa3Z3g++h1BiuEF5x7kb2lU/9x5pH4KsZsznNqlsp37RGe4lo/UOOwNSFxFapVz8a
oXrlLZgo3fotf5hQscSZ9zp1y1nwwYunH/0keY171NiJXntP3VVhvpELEgBY0hdHA6Y4rJuc5J+l
WiMND93Ahm6SR5RxL+XibI8KBht3eQyWfc2Odd3hykqRFeP2+YUkQsQhRKp1MBDfMo0PCA6w6/WN
mBoptYiTkGGOB2U/LUhlAVsUwJ9bufQpRBt5uKoRIp3kA/jNT7phAuj1vuV3Ohs7v0mvy3QJxCaR
pFuogldkHkZYfWXtiHOSQwiOUPfKhzoaL/9Gm41I0YyKDsLzFw09UF82ofcrkvYHXb8jurHBuDwO
dfEh9ysWzoZ4yVc/xSsIesyAJD0pejpSgGUBaGkt/U0HoCFRq6WNf9LpbQ315bnLIVaP4fPBdAao
AG1YVajX8sAFsSEORAZ8SCPGOL9cP7w6HCpN11B33IohlblQdNeKOZ7kCQmWeMW7cXRRaY6oIsdp
fSdAMQmSpbxGASr2zE8pVYoRhW3oOY3PJPS7uvkjdTlJrSe6dqQp9T2p91LPlAorMmtUV+NTX1rX
mu7ssikm+95d5uXwheE8SwWDJvTNWAFlJYMn9UEJ7hC6vPTd9F6K2IZfHeR4nRJfOY19G07OR+m/
S+EjhEE8Y1eiLdP1GM+3HmlEuMbO5pR9JjUlBSi6ZH8j1x3qmDBqKlrXkDZRN9kY7QB7rIVhm/0y
ALxTNWykwEWTMpALV4d0xngSkIHUieR36cB5GNk3YWGsQIckZ48dNmBCnf7RsI0/mg2QUm2Li6nM
m5scocQnw6T3vKTE8DkX6nNbx+M5spvLztABL3bQaE3F4L5CepNsLGMs7iaavm69wpk2QC6iV9OF
Zafw/OEEocH1+vV2me97EAOHqYe90IN85amLDXtrFp2yK3QjfKBlNoRsMsrfU7KzF4631GeUx/t5
OMeq+ZPAUfteDHDVQyRePOhDCml4sSjb2TP0pyXPIAauzemAWYfWjAt2KcNYdYkIF+oxF4OW1a/O
QMxbu6l1i0JWdGdpSrHJ2WW8qiP8YyQN8m+bqb5+nQr4U110+aHV4GrtJ2iO8iTPb2iDnHfhNI4P
dgajVTkhZgnlgY2K3QWgBdQw8gRlgeLF0uhnRS59uYxrF0qqFlHssL/KSCF3lW1dp9lYXBSjjjpr
YyjvzeJtUNO4cepuvtOBOPbKAHN616lbJOSvgLacm35Kr5zWRp0go3GJ9jF4hdLxypljsgvFzq49
Qtrmj0YuY1LytzhsnQsU/dB8ri7rwjsVDeR25uJ9R3kcX1HibZLxqmx146owGACUxN5gyH8blPG2
BQWcdNEhV+d3v1J+TAtSFeTO9sM0P00twvVN3l/9H6LOa7lxZGm3T4QIFICCuaX3pCivG0R3jxre
FUwBePp/UbPPmYthkJSiRxJhqjK/XIuAL+ZEfnMDrAI/ECyq3pTr4KEqmuhxLlIYRm5cywXaunaV
+r+iTPb7pJ5YTqb6LtgHhTPr5Cb4MWcCMgkeTdi2uI3+QwogPrrBKqAIYyu2mPsCErYtGIJeGHgi
yURkV0zTr2UM/7/m0MhKf6dhaZk5CEzRkAbw2h5HTfmbmYZ+8e1WAUbY0NLLpoieOlOYe1c/9VZt
L4OqWcyOwH2kA38PNhHAbo/sZYLv/xgkZy6jibvV4M9vlvo1z44HzB+AtO4JophagPifDnAbrmyp
2fdo8zG0/NzF/mls1E75zmUWlI0JCAJGxuQ6GMauiFEygYoti+IWxbjVo+FIX1TDeDrTgNNLE4bm
wuzAf2eUlwDV0SqwxxJBQvmtFSw4fxivNHTf0JoDrA52DCm/2ZQmtpBmPCB34k24OQHDAgcnfAKB
Drj1H44tdsGR+2kPDwdLg5jVbjYwzpEohhMut2bXYGygwR6n25pPtejn37FNmp5A7H40ot/YjEq+
Z6AaAK0RQDnkh7F6rH3Aa1jlzR4/CvDmDlWYbi6ztWvFWwTozExN2JL7mKVQo5/dOTlSqv0Twb47
COuSRoa7w+GwYdMu19xJOcgxFsPjQSvmPOBSDcTqMaTvMPdnlefxsguseCWYB6DGBJLfEWugAldr
ML6tMmCUTlnrWd6b0iT9msB/VInx14m7334Di6JmtP7nQeZQ1rJtPnNtUoHXroDgSxu0k3r8e5xi
RWNyCtVMnZsAl6ZsrDnkoy9td6is9QGzGH7abobSWEoin+m0yaDO5o2B+TmOgdg5f1Z9xtVBj7O7
1G1cLUfZrekkdvwKkE4jz6QWzLR4AcinNr2C27E1UVKzml0/6HMVTI+wxHRI7P4tkuImHOM9C627
KROw9/MHAE7S43EGHzQELV21oEercplYqiW+17gLhBL5irSgvYqzcqDdBFO6Nwt/NWDV4mW0tKpB
chHo0rU35DReynQ9zjJaJaYHtzxFq1A2Oc4yFpsw0d5gacULObcO0EcmOVWTbeuGOnheXrvCx1vU
T8t+TkAC0zJxStWulZNUm4qpFiZBcQdBe7lyWA9zuQ7qNtgockaQ1evnSceX1LK/8mygLpxVm9JQ
DK4xUeNZdbg30CaWTc9PYxgwmByojlloLtI+2Zp+sSzK+YWpR/fUGvEHgZ15lQh5DIDUwT5yUco3
AK4cdE4ERfTCkxapUKddOn7+1dVi2I1+gTmxb65D/AvWEmdAVTqr0Qo2wAzo7Jsb30QxKEngpAwS
XGeYcVuYW9Fjtdi0wQ0y1j/ALpiOrayTX4tjnutFTplaJoBGPYpNWZ4u5kxTt8M6akK9iNNNN3OZ
rAexjwtXL1r+nAsnJq9UgsAChBZzai3s4YJ244vJxnE52TafrIvr3ZugRU+PO3b4AP/abE/KXRJY
zPfFtAk95MGSC03icI0mwYuYOHybHajd/uRePDTmlOX9K3hcVEeDu/Fk/Zs6/IfuX4Z54MIbol0o
hPnJ3KNmvAHKgfCfPbhH1C7qXVJIAaOXP2dW6HtXFHLHTrPAK7Ds5hSdMmx0Oxiwm6UjQS0QVwqC
3TLTLSYbx1/GMWeMBrC98KzR24jSNZZ419INhJCzVwbJqq0zkLbkHyy3dlZqQHOc4OgNH//H2N/Z
lXoBO4pnh4noB1N1WacORlFQ2AtjzDmGC2ihicEiW2rEb4JjhbUGt+4qPcz6caHHG1ob6d19UAAN
TCMLu+L3DsCnm9wIuVkUh65t/+LFnlGoaHfbuWx+OyPwVnXrnFqKEUDJnT1VT8Q1pYurXsxARkt5
hT2jV60Xk2+L/4BuXswKY0nbmtjnu60LnRWkYk9RiwSlCxJ3laNvtB9bQYKl2VjhBRln8mS2CWkt
eQaUnK0U+3l+Sf240bAqI2a1fPDF/Tpcp65+MWSWLRrNiU/VhY1QMv/JocMhYbk9gpKk4dZCpGf4
5F8Qn8A1CdIVWQ6hL8nzBRoTTK158rfwEEbLulukcEHDrCCYHOoM2eRjpeOgxG6SfMNK3lh2BGfb
lvukw1DDPBADNULEU1O2hHUCqA3ugYVuL0m4xlGERjOJ7LxCSwpYYlHfFOaK3VxggZVUlBLv1kQI
peyJNYrPXb6yuivrZ2BBns8IZXfHDm7lh5aAgK1OTY+UuaqDcmMHv7uhoeMgcCyV1qpVxnc1BgVL
oOpzQKlBcomsa4+eChL7GpVmsaROcKj7DwTg9tKr2SuBUFhMc7OWEvtp0Ow8o7bWRllyjozy5hdO
sa8YkU/74tIO/t+mVX9DNgE0rNKzJrC2qEoegjD5xQaJpnGrV2nP2poROUqqRquooeJ82UlA+xtS
vKy642zcjJb55teSim7cfeCSb1myNQE6rNNkmDSf/fTgJuoaMryyzPrh2erN75zd5zQBhesTHqhx
H+oR2WotHc4CJhntumRZ42dYeVHPR2kn1nw+uF5U+x7W4YKpkifcZQ/dpRxWovX/me46NZ8LOg7w
f4aNcmuQuBEq6Q2Ia7WVXRCtQ82keTVoxhRGPgEPumvHKRRbk7x67pgvmXQmwwAukmEernty0u/1
ZB/yIjgFPed8aSMHKNkUQAatsZI4za3QRGYyONPLSDDRq3xxQQ24b/2iOEd9EKx969ANLML79lo4
zkoK2mRxhFkoHB7eq/ZYDPWtFklwbo0MQjwnlZXu0wEusw+MSJRsTKKZXWLpb3vX7pb5P0xSP8CS
EdtrHHEhXPttalXXvqBNM2Yw7KPI2/FzUXkXxnngbRzwajyDxtzk4kECGJxkm/qKAquwOZsRla/K
INszdslltk8Oqe3Vu4qpr7ym2JpSNGyEqdZQnJ3Csg5FzM0uai7FnHxPcc69tgOy4KG3FZwKX0OQ
2iuNIuDkql5vY5u18RjLdhUDFPn0RlAGnRF/ZyheurzJ39NWKYLuajwVj4efl63nZywSqpe4kDR2
08I++LiHUpQBFHmmYWsaNdCt1Da3TtC4T4FyTQR2DtEx1HNPP++ZpfMNeoDWrZs5RCofNpzAxXjq
tzNPm4cBlfHBULl0QtoEvZUuvCuM+2gJb9flkK1dTLHAB1W6Lw09PtePhyrHmcyG5ThN2aliYIl+
c/S/B9hM2dEl2ixs4z1n/DJU1odwOAhkBFrx5yUitGTJsYP4Kq1aGmK9/YobdNXXU/jBpEGyMbAZ
L0MjbJY6Y9CblOVwHD1rOP48w4Pk14uwj+p1MOh5NU2hv8/6kgh9oPfsb6yTmDqLFCXPsn42Nj7L
t5UgTDFXEeh8OfV7CpqHFtjrWzC5MZBns0PQFNrv0WhvsOmJlU9Wlw2OHG9Wb6cbVc8bxyzC1cyd
+a1/wCLRwo3fCREzw5sWE5Lua6hoOtrFtklH9z4GDcl50eM9GsDx9n665m+VImWR3TmtnWyje9Qc
tZKfgaLZrhC77GcoZG3TdChJZ3GZHRsSsW6KHWW6JQaAjAUZR1qCz/PkpbBdA3+SzOsm5joeveq9
LcYnlmVepHZ+0w/cTiW36QHFhO+PIOsG83k0xouu/PBJJeVNA2h7rlO4KYZvvjh9/UuVjnoyRdoy
mVYurm7VSrGAkvYXeLe5hCwWFnDgcwQshj9BKE77VZ0P/sEagJU5aszPU8vV06nuYCicTSZngZAw
DF47vzlFnq13hCjNbZsU9sqJEH4ablu9M/fiTpV5RfkEg3sMbm1wzbtcPqvqHx8X3B7xncmYeDj/
+xAq56xk9Jk4MHsQ5txnNELn6PGqKPJq78czPUNBc0tYUq45I8wzO70Ce7kSb4nPoGgzx7c8ytVb
2N/9TE/vafEF2bW5pVZTnxw7InIl+zOFiSczj/S5pVXMfkuUL8kciUeYsPttsceinPBoDRl60+bt
p2ujSBv5Y1+rdBqvvswPZisU0+5yOkjVJIxfdHjHY6t9SiFdsLQykx2zdAPCjnY+O+3srzk5JXtZ
az43g3YwuLMt54e6xwkzCpDxfzU+NWcvVvaFuG66C1Vj7KempNGcaHfhpLNxURw2RzmhavES139H
N36o/HVVuQXuRvdUpXb3z2C5V3Js5p+sKp7VGPvMhPhvSLuYXbK9L09X6hcXnW9qwvOXW/nJIpht
/3PUkNE7SgJU1NZs8tASO6MFjSVJf4VUxrBQ1a+1smlj1OIzZS2slzGjsJhJ0/7Jmtnfj05rf0Em
zJZxp+JLnEl9G5uMXU0XWl+YWdyFhm3JghG6guGM8akbOiAXhe420xg+dPASvLQ5m09mHXcL5VKQ
T4MUKNQsb0aZZm8OUYItmcmQVrJBrXYvexHv8C2jLM9b7Z/YsWynYUpuUh1toaxjSWxNy2x8Tlld
3v2S1USupw9YHd2GFrnazuUE9Tzx293osL5kO+BdbOpfh9zL2y1jbWjTUptx4rqNnkcneE5TQMUp
9orDFMw46wIIxpkegt3Py1ZjZGJZ2mxtaErr1vKiFWyYB8T2/0unf2zUVhb7nBbmNigc8+xWiTjn
EYM/ikJyO3fqLBG3jIt4aPRunuoXonGIoOTwWVFEXMW4vR7oT2tJo5zCgNfbS9/S0T4JBv8atYht
7OwJoK37FqoxuvlN+kpR5m2Kk+bSeE74lOXFeizD+DUKgCyGepf0wdl10uTPI3grAEL2iXpMrymP
Ckbfrmz+jW1Uu0zRJJV01mXM9P2MWWebYTfA0jK2T0Meu3sP6wK/mSff5QyPN7J78+BRYnsvFVv6
jLYFlx8WldmK8eHPHDnPXxTg7NZQZQK0pIrUZW9Mx6z15H91I0EYHWYn/l7ZRbQquzQ5Uo2mMSDw
meuqK4tTjtNrJSEjHalMOozICAP7Sc3YYGK/VMJ4BZLN5i7AH2bN7FdM00Tbg+9u7Et9yxp/uGmM
u0Y7zae8Bn/vJbLedJg5D2Mk7hXyPzQXSl7pSMurzGKsdlF3jukLVBWBBFXar/Z8E4Te77KdB9ZH
nru2xrpfM9uO3GyGq2gGhTg2BQ4WPhV/XRu9d5fMJST+HD9VoJCS2bJgXYl5HSKieUGTwMouqi+R
H8xnwb0DO3cIxNzU+R0F1qea4uJoazpveF0ThFrhyqiQuIUT2VDTAbVRz+Xxv4da+eXRSlW4AubA
Aa2a6hxgu2SJrLNtW5kVy6qOE0QQAPbYx6Nf5aDzZsUWqspfs9EwV0YTX9vHuk8ySAqRQ601Kts5
K8ubBJaIlzaqNzIKNl7JYq9jT3ypMqDqTuFep6g1n4YpPRDoqg7TMMtTMK6Hx//YS6qaxiXPzDys
zhYBon2bh9vooStjEsk4COKC/z77ea+KJrnKMowfP1+YH1814RoQiqw/Lc8uN5WJUmjoy/ScGKbs
D1aLvGDUXON6KOfnn6/MhrPQfmAeKs9rxb6EP0WMCwMAfcn0FBquIM2uqImqOb0EFJb8RIGxai5B
G6kPU6X5LvOluTZt2LV8MNMuGGwqgBGiCmvSlKPrZLqG1CUB+Ut4Zo7VHTMHscg4MuHk5t3Wqsls
G6KiqlF1J8rP7SlzR571rDyHKDZXg+v5aMp48GyH5KKV5UtLNv4TQFqWzE1obJC8eE/m473OHJ5d
ChE5t9V94wT+VbmYXJowH5AQe/ImDNR8lA6vgQlIfhhPgQqudpaIzTixLIsyM3sq4iY5uXF5U2hN
nlCTrnJ26dchLbZl6h9cNSNKkLFej3ExcZAwDMng7LhpOoMtQBmwRh4Gdu52mq9Ls1LnwgobbrZc
imjdGuz3Cqte5kHzK5/s6LMpKcp7UeQecfF5b7Q9FzlbXw5JplXnyvUOIbTdg+W030VlkFOKw4b2
gB2E53HCXiybizQs9gtJh+qnNWNGwvgMSwthqZnJfzAwUKwNqu7mgKgyBNSU1o2HfZqhrDRKZuah
mybHxJufeqaIGWoGy03nut85lJyPkW9FZ52g5p4prq4HrYLDJP15m5uws2SLpra36UdJUwcwjHwb
RoAIQYPJNSpswkBimHbzSIUhsbtdSzF9K6JSka/Os5OQ7hY7W3wJ7breZW1CDVl4+1lBBOid6e7b
9AxcvB4z2bM3Q3pXLG2Eip0Bzmym77YpTn2Qu6xpKGsOoEq3bmf/7a1xD9k53wrO6wVBkxxvi/eh
OQLKHTOu48Fj7bewp9jeNSH7NRZBR7y84Fu7WxTGkE8zf8ZQaovV/HBnO4C9kj6ZPoqcW00xDv6e
Y2JBCFC+uqaH4t2aVu0smw1OjR7rbQEiPXoQw6yuCI9BFpXXxm3KK7fxaZNn5IbS9h74rXFSRMWp
cJTda5BmLVi7ejz+98AqjlCzb0RrVVLVT1KnPxWVGk4/zxzNYEXsgtEK+AkBGSezuhjMrWjl8qnA
3/Wo7F8r2yWjlAy7uFAtgEg6IYMNjk+HUl20Ey8j8pTvrHOew9ghjWxw56ua0NqIcM65xNAUW7qs
B1aiio3LzwOn/NF3nBBaMm8NFLwOY2Ld+2QsblxuTmEWB0eztYtVmIhum7jjr8BLcAuopF6UdOm2
XlTlpzhMtoYRqC2VAxP0dOa/wTV9R94Nn7vO9boOZHqXEX2HAK0mNTmPuUiXkRDcuPZLb05QRvsY
32rfneRYf1u2Flc3Xrl6QklFMeamvHxl5bk8FUh0LwZbBgTc3AkZwmy0iDm+E3Pxc5p2wqEGCDZg
UxUdKIs0NXbGmH73pllTJ/FvUeS7gBn+KKMOjhLnM/W4+BhScL2alcGhlEzfKurf2tjrX0ckcYuI
z++tpFu3GNyc8pHILnlgZBfNHpn17DCcG29viugboiJQYfjqC4cThtuO9tWZfVlNOi3utyW8jGMX
2gJCP8MZmQteqGD1wXadh7YikoBwy+0aa6Gz2P2g0FgxSeyEW0miu69LDAgeFVXfTvJlZZHCqK3w
r+fbB8emC8BC+f3xJDKxF2J+nNhZVtnEtDl4xwItyEqMLbePgmVmHF2SKaaHn1vVv8/EI5NQ2WW4
4GIATjuN5LCWo5iXzePA40pJTSJQl59XPw9t0npbUsB4lUQe3f77Qs3KZiEG3HyN3yXrLKwZfZDC
eo7ViHDLDm4/r+wKcY9Zd9n252UwevWpnsx/4LeGT2aCpLns4VqBGMzCpP7I3cjiTBjDTfJ4WccM
LRm6uYnWrc5MRlx0gSkxEPqP0v2n7O3wBfXhuDVSfBsUUuJnbuvEcdBTbaeIsgVthdqZZvZIWX+L
Z219DR77Gzew1r7tWqehHqpLLCoOMSMrTsFcoqtSZL48tom19C4FydpllLTRJUU4tx8zLt0OGLBV
lRMxB1fCKGnBYku53FdwTw7s/BiKcWlZUguVC8uOx2NUxpu+c8yTQc2dSmfLnVFO1VvmdiTC4jEC
HSV24W4yjGlLOv87z6qZAnnsL3/299C+s5eI+FEV9AeRTKxWubcVu1kz6aPn8IY2RVJ8AhCpZ3GM
NWZUGGExlz2WXuPoYC9/rL9+nv28Nw/1IYzI2KV25m7ihuaSm4K3FlHFNX0+JjRxrEXIRx4MrIGM
SUXXmHsDh4w/bum6pbma9C6f7eASZhgCJWmiuYjVjTaY9azhe690VHqg0o3xFjWJhQu4g9eJZno+
Te4IA9fzknXxmM2NB4814+MLju0Em0FYn6GJwSdgkulgPB5+Xv48QwZEoJ6N31LN0r6MXGFOfNJL
Fsh7r5jdAwgSwvQPZPzPs2ii5Fb3Dm1g3koiKty0U82NnMr6RO3Y3hfs8ip9FP4lm6P2Ssijvf48
w7pp7obeoaPVLMMpdY+lk4pzEWREbyX8V+p5eUYDOBzuVQ0nFH8G9XOCB/cxLS5u6LvXRqYQb2ig
4QXc0zbx1nlazdcmmLqjbkwo4mN8pn06zE1x5FMvtkPMfIRFeOzVF5RS5z69RwkRM8MHtGiLOrnF
hZ0ufCrkMH2mcRVkeKwGpa1Fh57zZYAeyh2AJYtjjUu/b4dzlyXWxXcYxDIZnbCK5jl9PLB2hDRG
noH9WAZw2wxWomECfrQnZhd665pCFTs1RPUgIHBhfPiqpW/1XwrfAMk/BaAsQWIk0yE+M8pkbKE7
WKvBafxXPttuK6o8X0Mn9UkHKI/wvYEN7PHVTACILanqrtyp2UbCUh8phRysDkZy8ToxvYbYF0ej
Uh+g6POD9ojuMWGYQcO+eUqop4D1MUsfij45a0HUiRunN5mddirv7FdDSZXqdTL9caXVXJ/I5mfX
TDyKyKVyPquoWlPRo6CUc7ctu+aepXZ8rB31V+XZH8qM6k7BfFxW41hfa4FJqDJ7RpO541/TgpwN
VYwUWFAQbGs9ka/uhwXCLQaqJgySPbM0b9wgwY9HbUoqq/HecvXsi3xvT6r4Y6VM7tV9RvFoyv4w
pM7w16jkc1DY0b6fympZ8EkuBztUa0QIBsZIKrEmnbgRGQzKs5F9QDge2iz63wIkfyxF2qaaIDxh
yTDuEQgQBryn7hKaw/RFgISO93TKBocq+YMJnHP5X0nL85Zwl6fLrO3pUlvylid0xUm/nROsydth
5hvMvHe3FaM5C7eupw/BLo/Aa6JWruPJ5WBp8y2NxEYVeXCXI/S+zEaRkJLOeLHZWlldM24La6Bx
HRXNwKRuFFDbqNwV/FVG/FUT7jyR/o5KB6rx7Gefc8hIOeT5a63xrUuGlF+MMn4vPDGx7B+aXaT9
acNm1778+8wZWBiG1oWfjyO+lca7ypNxNWPM3eOVMN6DmoEO1w/vU/RQ/NhWeehmwpOeA6XTbeI7
PkP35ouPTFvx/eed0v8iOStOqmZkLyzqG0qAivl8r7oNfkAzG3Pp5ucLcefASAq7fO/OafQUHuIB
f2SI2JOLRNFQvFdoywwYRJ0zPqWzRIZMjHfv0ax8YhaAE2uYQyplQb/siDv9mayjTuqAoG6c7Duz
Z9PvRqgavJk5EB9Gp6mcKzx79TSo5IuiRrnwDMrezciGpFWjszejsnktjL1M+ulYu8muLZlBo/gc
9u6la4PmqEiIIfqbs7dRv5K6ekqQen9run3ZXEFUaIneznFrnavMss6hg8Gp6l00ly4MjxAvixHI
7WDXdPpUFaDYTac3JwlfKm1619ayxrfKBWubiuoFuAOpeMPZN33yt5Jx9iUKVKAmkT1jKOh2W1Ti
MGsVu8I1Y65pn7S7z27byCcCQCycsA1Gedbt+jCfNrEJoc0khUODhkUWeURv0YrGRKFHmdyePuo3
Gx019HBuVbV/0nn2EYQyerKIYba9aJ+7CpZ5Exve3vLmF6xX9gXsTLcwU0bc0Q9YKxL++KYclxq4
4vYkYxvJrs3Ln/d+HnpIRRtj9lqmbodlbc1BsCrl0G9HT+WbYGRhS3SnPP7UiHPhkwNI02bz6OPQ
1Jmf6Idkh37eDan86Cc6dj0RBxI7QbobR5ciTIVeywlfm8S3n1JQGKq2XsLZ0vfMif4q32JK0kdJ
Ubnrx3+NI7wzNKH4mZMk2fhOb6x+XqrRSld9oaMN6yxxLUllpRUNjD6EYvrz4D+PtkJnkcbIMTLp
PD80w+tGmkh2ZkmGBk0jg1s0/E3qPzX6QAUgEV0rpYvcYUlUUUlf2Al2sIHpMJ9r+GYmQnLREeQf
OyUeOTJkqo1zgLQFyNkMhcQv7OOUGs8dQmKnLa+BYsGWsaHYzJwKcE3oqmZAmKxwDNck+vn7eEb1
nLS9t24DlpoD0NhnOEM+Resgex6kU12Cvntvrd+m6Wo0GF1wMulX7dlDVQu3yElGB7HcGXB0l5xY
zhmo1REAaMtW5f8tFjzWUmcCbXnJ1tvIv4eqjajuxd1+yGzyfWzWvqbJuTvdox9oS2K5CrNO7/jU
gymIXqusXfdEwG4u7HEgxR6ClonuuxGbJ9PsyACUzd16PPgpeCAGnfMtN5nHbGvnnMo+DXcMqhpL
Y2TzqePYY/AqtHetv+vTkQxhkOgnVlo+GxDh3afJugVNEBxqSjggBqoipMLfj6By6m7585Wf97RW
iwRzMRuEOLz8PCQOzXAuGACYqBX18vLfg05TLhIjS9RGrXJXVHupJ8b7ZmuVhEX3ypyzOHNVZ+/8
eD9t6FcVaS3+/bYma5eu08RvjlXlZ3yE/v++rYu6lZBWcsgNOe4i029W5A6ooNie3vekae79gKmh
bxjof7wakffdM7hyq6a2MJz/fMfjoYohxUWAeGcmodaNaY6Hyf/77/L338ciZRaPcG5EZeYzq3OH
39n9JBFtnktZibNMqeOaRBYYQY23XJ/8t8Id2K2b/GJ5iQMUrsaJGIDc2lA2Fp1zbVBCf5RlEu7t
up1X1ePl4GGEG9j7Xoy4sZ6NuTh6CN4/hFkPWx/VtCiccBeRw93Whi9vMZ/XMq7pwhZTfSXoMv2d
/WRlNn7+By3q6yzLq9Hp/ghlyX4dZzKFbV327CYH+7XwKYOYk+RlYcGabOT/viqEYLk+Vt+hWVqn
KKjKE1rBnxdjM1onQ5dOvyDJx600t2L03Oajw+WAAExQCCRVuM/nWK1Z3HMfwWi1x2f1X90mpGqa
JQHbOauu1qrnSlb2vbjOc/BWc186RLUUVw/a5PXn2dwezLINLz/vNCFNQoDaJwsi1bmWiPcmrpVY
/QYXu6yX71nr37DuZGfO6uzc/Dw4fnCMxd+ft1UIbqjSvXXW5ZpsOF4jt/bXDMP6x7C1JD1OiGUM
BDKdOWTzNfdEv3OZf1u3rnNkgYTrc2j6bc3V/dnIk4bjwrorTLa1Z2ekEJGrRuG1HgJFrqEkSOxV
F8Vk7Tpkw76w856xqM5cmXbG1Bnj+ATZQiQlPLwr+QG2mtV2ayOEHepmYzJhdJqscVeZDPyOqBgV
0uEODgMr5uk6RrM+Dm1x8nByHKuErZNgW4o5epWHbLAc9H67vJhJqVL3iEWWPM3p2B8U7bI6bfur
Zok0ZRbXXfQlhhTGKugNuc4L6qtGroKt9tjCB34sNn372Fh1LmvG2jpNgyiupEzEyewkBOfGgPRB
CMd/dh8mAolrsmtvHLPPko3Fnp4y8xj53xROnqHzi4Wp55xE6jK1NE+iGLTBFPw2MS5sHsaQDUn1
5Db3+dKYaDGbUr17bLv2mPEW5UA4ZaCV+Bb4Xb6OTX6i1FAbrUD1OehjlnNYKbJ3TX+oBk9iU5b7
xCHuoFEuNlVx9zxPvwbFc1+Kx2owIWMsbqr2c6aQw5jlcH83AalCznKgSUX60xasbbQyJ+4tIt/0
Bbx4swiqDRTkEJKAJ5/ItrNxZsOb5RFDmWNBE0cmau1PIllZ6aPAxWInt/SNrvp7Yc23bGbPX48U
PYjnLsop6cg+m/YShku6TBwnWeoar8VYsoid+K4oZQfsODhGgQh2qyYtoBc6kI7rl2bO1akYxaoJ
DH1AJwzBiL37pk6DR8gMRl9LGCIgjeO1DlM4qXFpeq9b1p7JNjTSL9IxtqrontouO/raOQG+0JsJ
8JfZDS2x1eij9DhAppLNalaT85pLljjDY+uQXsvxPlBcInhTI7qc3ZlgSPTq5PqVxnyyB5D8xb4q
cqt8U7R8wCqiho25JmFWqtTLLCFCiCQMiPUMYeRX2hT60yGSGgyJoH3Cp6YmMn2xTQ3KxFG1UkYB
2YykkdNX2bJ2nYWHTXwdOqTrhFHf28LmeuSqdS6zX1R86HF0zzW0hKVmNbma4qheBYVbA2gTZ0ax
/WUL8mjhhZpBbfUMj8laVSYxI9LwXAlGJh6c3N7OVkQSPX6U9vw5oVmHYTuB511yZVrmnOuEePyl
n3TlKoMCZ5fNuwyEpMhJahfc/YYG+bnD7cFqhSganolNMwUd8fT0RUjOIoaP9iKzccE3M1UcJY+1
/kW9j/+Xk4xXicgtJRzBFb/YWqQtllgKLdJn1i9NFnftRT71xsZ5/JFeLHoUiECoC2t7XAifrvYc
0sXqevGFLkcvacDtbZK1S6P2vA3NwXVXdrvE+BXGw4nAcnqQzqGPKQ81m5F/aeEFGhVtHyN2sb+9
OUTSbiB6nwi/9yzYO8+2VzhDvOWgivT/GDuz5caVM1u/isP32Q0gMeWJbl+A4CySmlXSDaKkUmGe
Zzz9+VD2cUT3iXb0xY69y0VTFAkm/mGtbyFUI6d5GCi7UChdB9G9zFNhb1tWDd5cdeQ/mzF2zACP
dQBqjwX4a2Vk7dFQ1pOTVS9oRR/ICaIJjHq/d4Eeqepgrj/CpustZyTDGUEbfN5tgqTvvTXs8Zyw
xqFp50HNYOzjwHNyJIoMC+lcN7Gjv7UjX9oCK86MZNB3JN2jHhgvxDq1e0EeOpXbO+WOvq+uTlyb
+9am2kqiHToJxC+i6rZkYXY+EWeHIh+bjb5wEywydP1k+7E24WwO45CQ23ylcCvebvDCIwNCn5Ni
8H6Hem/sVNZkpFZUe2uMP+ugPrL1Os2VOPRNi/cxqK9Vi9XB0TjmsCUicm7vUB3v5BQa+2mubwmG
SU8zreguS7qTLBUiwbhjoYaAGLXEWgOED4lhmns0P7rdVntTj22vzbvk6Egu+yEx96VsWFjhxUZW
3VXBfK5Rd3m65qBt1UYSaCfs5J28pLFE7upqL2bzo8tr0GWpxRpkqK8IztgoTiwikyX0NSe8STbm
JHTKE1G/9HLDjE0i5U7mDA6LMCSsDdasAqnJjkhqbX25RUmsdTCjrB+DmCCG6hJKtZuWWN/0dfoj
HVq8dyY6uLgejiFXYY+amWiLDPr/kj82s/ioTPuipbN9cVvUfyXLJ2+0xmf8Dt0+Gj7pQNpDm5Nl
HWVF/JCx64QJzhCUO05tAmlsg3qn9OFMHs+xoFhECMELl4apoYvgJKUvY8XCos8kc5ntsRrwAM/Y
RhbD5u010vowVNVVoFYlb74IfcS/P3Vz3upL+mg45UtIeuKpdu27pm0u7PkuJputoz7p73YjiWag
lu4KlgNzXty1nPZJEELbYY86dMhxs84G2hdO1m5AseyrZAx98l1I2vvZqMewDlyffoCQpdwWu1mJ
58Cq0ByqAzlfKd/FsD1mMdzxfITZSikdOAuzDdm/DSPaToclcSWz4mzaaF6zMd7U3KLEkrJt78q9
A2Urm9sbdey+M0i+R8D20s41LwE5ljeWYFNst2GCsNDWIMXUuhZzQNd+1+YKY29OhZrOSKvYYcF1
qOj+nEU9R7PzVKd2C74kPQ7Y+US+PEW9a5F92hz7MPErTt7F9uJmuXcm/E7Lo1gWA3+Suiy2/Tsx
AjRLBqaYTljNpkEn7OyZTqDBSGaW31FmwmHSBsqkOjyUqSp9vWBEhoT2bH3PC5PLyqkZi+nWQWr2
I3l+36PjlCfEXPcYpHLirkko5MGxOCdqjJ744NOlB5rS9e+TKRGWAV0JVeFZMnkhyp5tNCchgv5q
G0iWSon1PE+A/pQz+CB5GAbwHUlcbs+TGcV+R2qmO97hWNqjrl7QBFIbqk49h/nwa2QN47ndL9HK
+SSIOSHfPD6UNqimZCEYCXp+lr3Hqj0ZCTM0o381UGJ605y8tC0K6b4yX1O42pvwt2tE2xnuDHUN
oebA4YrhkhrdQarG9XsD30ieMvOo6QzgWX6Kptl1Y3Xrs2XN5Dosreank/sDofbkTVTXLNI3LZxU
Bk6FecmoiMtIGWBGmCdrGE4OleKcK9K6u5bWQTVBfGtOYS3eBzrajV46vRcv5I5U/UcqIocVWCWu
VpQ1x7EK3uopJOh9aLJtZjS0jDJkXTIJypwmQuPVH2Ip5bn4e9xvt/hJ0lW+GYkCV4ySXjCJu0Ur
CXRfWjK0Y1xCU6KcfacFHZLt8E7LV43wPG2qSbuRLWHW3LZe5l7/LQMmDk76aFnqI7YgvrVZfs0I
yOSYIrtAc05sy8tj3mnNWSWAERLR7c14VPsZ7NeVq51IN8mgGO38MDIWJlGLTesckCGyoA8t3ch8
HbjRqXR8UCrDxEUGSFGepkIncbY0Hpom/DG4E+EHTRX7SLHx+GqJTX4rYMdQHw/V1Hz25kowNkIu
wyjz7HT6XBp0+W5HknBC/6bj7ZvT5ol2VO7C2CFdDRuKqPV5G7GV7hhKbqte3WtrgJpIacaJ4zbS
1vL6GaMy78BF2SwDC4MreikZS6fTBb0vufYKLehkjmrHR4dTRHijAVoJ81vlmWGxbzSk2nmCm6QQ
sB/4KxOJ7F3D8yBwYWWb/Bhs+9Eh0bCWpG5WASOH2Ea00i1n4dS8imq8RwT5NpgnzeVylsvyw5Uu
8ngrPhUQ8Bq3fBzd9GQVJkQOyeTOMvudNZFfFaTsqtGscn92zSMX6qMCBE4eA/mjUbYnAsk+aQTw
Deai71w6H07U+iw02vROq73JwiDUnRDg2D7JUgnjnPTK+dBzlJliM+Qxkm9IAa5mHaqs2cesBVm5
eVq+5AhS7C8L9SqJFfpRK4ZX8Po7NQU/agrHQsFDKzlHXP3FDrgU5eRsUBxje4+07VyWP+bMvaCT
3uaWC2YiNKJTaNJshe5mcrTD6CQ3kj+fOyuf8BRab7IaDnOtXyPZvcW0LtxTtcOcdLss2+cie9V1
s0MXueieUSD3RuQ6FnLZ6FVo0hK6pZe4FR0C6isGk82OFKfvwc1Pc8TQVkzzdoaCmTe/KxUe7XhI
t7JJbpPq3rVcy9AVf7IUx8ZAwbdFL4PnXsPRDzQicVcNd5HdegModeJVkWgOSSC2mPgYZ4VkXGUq
eNFkpI7AzMNNqU9bOZtkhBodtWWrNporx1Wtv7ZBybvSgp+E4tymVrn7YoqeQxufdom5r1sy3zS+
sqZmAThDFeHtKLYI9TxuRhP+3CzThu0YhOMhORXTrJ0LWfR8pAOSIYoVhRu3dcWP2cGuhlxw3wVm
vNUnZ9hMWCGhsRRvhWG+tGEA+5yhUOTi3jH158WBmuw0RIM0KbyV/EkEIeVrXhzDILzTtYX51sTu
0Kx2fGcLZtUL5C4yfDmZoy1ejLrr32iA3tzRmPywMo+2oz9MurzvUstdXUR7JXBllMUzwhsXD1V5
1oaSVce8D7OaCelM8+cU7uO8qD1K20MckTTU8N6FbnfvZuJOONEthrBrh8Eb3QRO8W7V6YNutCsO
rBTndGzUbIKy6q6XUblFZtVsStya47z6DNwWhWN41Wsi92TVVFv64I2adPQLNuOnrtplTJIOXbD6
hCTnEFHInmsk0XMcQhBZ+puT4V5tg6476gwyty28dB+lkzoZWg6NqchvTvStW0JuY11rD4Y1TUfy
uW0fAMapZjb4FCj3FX30yZjr8QL8yFwFUiNiOf2cDJB5wipgVCHnjTtpx5xDn9kEjp9fzmi6Hh3F
V1F3R6OUd8RYV0sWeXmjdUhRDoxG0TenDFv1EYMu0eebuC3SM9c6g+mXjp9ympbwoungTFyq2Xz+
IRnxQarhRmHA1eKHDR984VZ7mroVInvi9vLDqOZH+petBEAG1uU+5OLqCvmgMLpQcuQ0SOzXdN1A
vCG1ryywLnAEr5p1ydxDTGYWuS85GPyIW1H7W29nACrpG7dezqEuvYtRALS92EWDCfkdvIHe1T7P
+F6FP3HYP1dx9UxC5LMwDFhGboLcqSduiOKae7qhsw3VaHwndVQx/HkkW1UwYbJyi84rXvIoUnvD
dTlGJCnZQvNSmlm0HDrHlv7sKslapAOgiTuMYrDxsB4gfbCSiU7oI4tX20wJjNapR/ItA8rlWWBb
kQkJIaEx84PTbme0sqJqGPdCG1qcSG6LdpeulouLgj6qvl3mgRtRunsD7RTnPckYmVNzjLWsWwsM
cLphm1etfA2z5L3T3K8KdSHi23lrLEjs0crcF+no4mjoQg5S7T6ft6r2p87q/SBwEywxYM8stRyh
4C+MQzB7z/NXNazaom750Wc4oWLrFLI0OMNJqIZkQDRijF4/fRgDOrSqN+Jt3bBNJXDc72QS+coA
ZUrFiuHcm5Vh37Ffyjc1UzAvt0Ppd1q6SeTAmdaRmzpp6MHyZsIvlj3qTeMcYIN76GGjbS3TN3Ta
zzxz4a0WO9QmCzPyvNvhbX6qe/UW1TjYrF4b6AmwF6aaGe7S8Tt2WPsgGqF/ogDtRnOblFj7/ug2
sIqXTgp3AMfVAI7TZwo9r71GmkVv1dJYmyQxw00qX6i8DE9FzoMV5dFGWQz6WwS4hBbNB3SmqJYM
4EoOFdI4yx3Wet2fsuDVzWjdsBPlTviAmPEH6ZnM/xzmNg7HVGSYtpcGH3jQ7mbc8d7gxDNueO1C
4veLYyXbMXIOawIpumjzFKpm8A028I1TxJtUQ+q1rJOrBQVt0zAuEdKmVx+eipj1JmSl2jvsRlnh
aRvrnYzxwEcLKVUzS+rMto4CU84uqQOcOXHXbKPGHeikqg9tNIZtPuaPZiC3UWlMD2oxriYFKNDI
MGVliPmLr5J4D5zW2cWt8Wowfds6SNYDQfVKV02MsXQaHFG233J7N4dl9rtInJU2sWllwdzGU7cP
C4sqESUrcrRxk5WQTqoy3tqBcTI7HfgLGnacT9i3Zbk8Ge3wTLHDWUMqO3MdRkCTvRFmRp/cNC3J
wfi0E5uony75XS8ITNRcHaqg+tCNzvGzFNme4dZvWpmcU96SjdaHx6pzzqy2bkWPf8tleJXBL/tz
OvSTzZzVKVGGq8e8zV6n97L77WSZjTi6eIWq0vAmE+xl23mFMIlXGfC+hAhFWE/q08aGZqFGpppq
9fW244BN4h5oAUwMVX9kVrVHBXFnkovU6ak6iYh7+5gXtFGEnnBD2wmqwF1bYN6L47eezZe/Ngh2
idkGCcy1FGt2SfAWlnILkQiyr1sBeVjkmyay2Vtq5AzmY49P3evR72xYeF/cJmK2ZO3cfByBZjca
ku/WgwdyDKaZOZcueVVxzvhyvMTorC6pSWvb6LiW3DXR3rAearNJtlp50Cv5GarkVhHFfW2N5Rwu
GJy6ZkHxojASdZwuqZhYBkfxA5cZ+TPAmjgt5hQYx8gU4iHKczL8UJBdOBsLtLPgxQa6/Xy5muj0
nhZ3+nKZBv7UAyKX7fgKORFyTB8Zu1GFdGGjOiAsvAzpUPjarOUP9YjvWoXgJLirn4JWjn7TtsWu
VstyNPooPo8TF5bWm88FinRfcgneRTF93oInBiP9Bl8Ga1BRPqPkooLIxWtUk3IojLn3I9AJd9IS
24b+5w0kzj4VVrDt0q0xuMbOda2vpDStW/RRSwyVbUwd5AymLx3uyUmR8AWMUB67yt4tRfDdW0pc
JUER1Nx6+6gJAoKg0t0ZRay/mFj4fZrED71K5K6xEgq6JnxtMmNTBHZLnPuYX1MGNz7Ll+wurSCl
ZfiUfKHhz4JA7WlrSz+GRnO3xO79UmTjRpa5c7S1hHKRKUGAVseXum28Rs18QoAUf4pKrzdZis6m
c5qrldXbBfu+RBLilXpheTri8aIcn8O4esGIkR/ZrJ1KbcmPQuYQwebtJIeXzK10ymY0A0X5DqYB
GrwT0/KOxe8SfXcWmY/BnD5M4LsC6QcCrELCu9TRJ1HTAv+CnbtTrf3baphRTGm+RUJJdSxeJ7y6
V7Qf5yVUh27MpgMf7yZMrKfACMuNqa1QE/PDaFB4820AUFIMG0RW4UGQULS3nGofjPVtrvOPKe50
IpcYyjtxj/ku/unEVXwIHTgWExPV7RQv91hQc7rkZD3XWzgggs+8j4tgYxkMg8cO5lAcnfURxECM
4dJuUwNpp6uRo803jk8VsVQREcEJuFYLiH8Nsxj7ewijvX8aFb+421WXLkFDNT3GpX0JR33H155O
aXSekghmYLdqgrKAWCgtCXZS9ISBMCdcslJROR1nrUr2/QItSxbFXoum+yHtfZ2Kaqxmm40FJvAG
Y281PSvQXKuAg2TDxH5FDsZXkqkuIrdi7whMtME8x760J77+lXbWv2xWGxunIZYN9RK9KMk2Wy2Q
O23CuxKavNdsMu5xF/jOiBJQ13lkFfwWTVQdCWy9b2Hi9IouOSkFQl0YoRqkTSOZfLHID3tUX0jW
BXs7+7EKit9pbZ3GzBo3ZlPxNZ/xAJvl/OxactjJHM9TAZUGdT9LkeDUOHHwUrTTflAzpouOXApz
uVnUIOdkZHzG7Rwd3mRssiE+GrPebmB/6Z7u1NyxuvGOoOV19dCc0Fdfi7gwdm3Zv8c6LM3BNbUt
5hb2nGajedUqRKwm2CA46n0y5Q4IsxvHvNl8tf/4KtdpD6Hp9zP6Es/ugY9UxEzsgJ7djbo+31FR
5FCWzvVIaS86PxH2A2D6X607fHAPjQFThxHzDE4eqVOFJRFD6bIUCLopiVqnG454gC8ldD6cKKyz
uWlutBCnGRRuUCmiZLxXgPRJFMsYKivPLXkH1YSAyGa2hlZ4E9WYlBFcAmbXrJwheNbf0vQtR4B6
6QP9tAREDqJgC7dFoqGBrre5W4oPw5rPk/1FQLQO6hkv9gIydpsPLLtVQ+M3VstWjQE7xvagVv2p
XYifWgD+xNGFsQGGrjaRezPqkbCnahq9XBi/ozH6YnzRHywt/5JOjRwgg3WEJncdeNRcWt193UIE
6Qhz3DgKkSLjUG5jGMkb7I9+EUvK9xFL+cTm1ncQbE8FaUWq5HuGv+ggA5kewM1GfjhYXyxfOjSD
zs5U+sFRPVMcIxh27pbqDvP5zBvNTXTxzSR/E2IafLMs592MpggyUio4mixbbeI850R0sNH31qNu
juEBb/Swz6uT2YYHsEugJ5x8zxjxTRkZjg/HwZUAMCqbq6s96hyPlrWz7OiD5Q80vOiCpItJ9xv6
PX7vgl4rGbq3qgg/Skv8xPYiQdGiKbI0WCrQrACGNfeihlvTiWbcQh7qAUvFZR3uayNPN32XImfU
G792xAPn8V2Cqxjd2Ee+BGD3ox6Wa7/vmp5vhgiqk1xpBIm8z/NBbarRTK7Ovp+SR4e9Cd94Y9mP
vAM2CNRWZyjQLeOdEFy+JSxWY9bMi9klz3nBHDytm1fJOPVYF9nTaBdHhH4sz98YvesnxGMAD/rG
8CesTBwIMe55c0YNZkDS0U389960zO9xkIS3Aldposuc9ihmR4URvrO7PWk4bDiB4HhAlRhirLPy
ST0EWEc3YW21m21nltq2cis4qMMxz+FYxGX6MacrCWpxjyJQkT9mhFfnDCj0qphZ07VbmzynvjU0
/JsV/enE61z9GdhLIb5bhw41SQeY1NGPwqyxHAlM7c3QoBRgIGO21OLEuxdwDWAG5cktt9N0K1zX
BsD9vLTiJHGCeRJS4AYLQrslFWZvMqo7OJw+VEJqJ1l3NkgV7hsTcd0wZs8zc9mjO6BTarpUekXD
1jGvSHoi2Lcex+lhZNrWtrVx7KKE/i12OHo6QLa5OCnNea50JD/ci5YTsqe3BeRXnNvZJkCegxUD
1KPdcebF9Of0tZLTCuel2yp+t/xbr7K3VlGGpqjVfCqot8W0HhNRGrtcLzgYExUf9Lp9GJJJAaCb
Z3BE1Kld8M2RLY/o7CkIGp46oacjTHZECej4WgAHQK9MxuJtf0eRkt1QzSIlN2ofYAG2bYans8VF
2Jj1Xuk6Hof4pGYm0mlaPIYzvCoYe2/IWQO+lcFrHzR3kgudYoPsdwx03N4Qeph672OWNrxksBB6
9yeZtgJUzGhskAgl+2Ypv1UfPzmSWW+QKYYuQ3hXlpGfOqK5FOxLbFF86DPmvToJNrjWjDsgHBQP
qMnKaiAPPAlpZKBi7QZQip4+Wie5aPZmwL/pZ0OnIE4kTwxJrQPVXEoXujPjLPKXKa44BwdqK8Py
JEcrE2dGKfbYnRgkfaiurI9xg1E1nV2XBuuEUxTSvosT3zKzjT3193bFmLB140s1UCjlMTOtciK0
xlX3STrKY1rTw1TYoM3egWlir6gLwDxGUr9r0r2a09zvDPQKejYfBo2EEid6iMfXZOl/lA6m3KDj
+q9ahAatjnVnjbMdLmWPfLDUKf25ZM8WO6gyKh6DKdb8pe2PzLBVQLfZdeTR62N/MyA6EVg/SxOK
1DzYoG5smPNtIjeLNkNAbrDwmrS0LY2nrxBHUrd4meA5IBBi1nIJdgr1OyccnpLADY5Mxg2q4raB
DjY+RIJMqWlwNyj3vLgKHsKs2jcKY+FUEtQjJw32Aed708ATd+AvzHOW+uCZGDtGzZVk520m5QpJ
oMxM3Y/cscjTJN1s5uqM7YbI8zhCxeSw1yzq85Ax0YiQtpaZdYE9uI4tEIZH9YXjEh0XoPTaPqAA
fnCTIrhNNkG6Vd89l7TYmjHdofGzDm0YElJN9MESDz7qMA71BfVOa1OFO2wmTFP+rkKHSa0wv+qb
UgJTRLCrNWBKneS7J1jFEWzU7wmnhchV5awbYhDX0XAu2056kz59MvEZycbhEHHa6G5KjeWYhhw+
GCaydYX40ovgA1nXPtLxObu2CHYTPn3yQF6UHZ3HxHxVcrIPdmWfIkM0frsSm4pCo51nVWaQPbBr
VZDtbNvBNYJMlR5uWwfdaekNG4UA90sAU6DBlAWKL50eN1lBq0ITxKp+uSrXEhcsNASAF6wP3bXK
x5dN4FCs7eNUniIW0sembu+JDrsXvJt+YsNbaWTiC7WWhvwaU1dtONqem2kk4jv+0pgu0363WGj6
9GsQhN0rs+YzMqtDIUPhmar9YPE8Iu+ldckMtFlMuka3hY2HTUY4jDWnRSa3YSRqwSysbVsP2m7s
tmy5ERwuXU/t7niQdSnIrOI5mbix91WsfJsLOskZ6OeEuSm2NQU18rYbkie7DOikc6pr53WBdtNj
BznW4fS9jF3Hh89t9iV1cKE58OTDUhExTVviLRicKOpQ69CBFoeFGYhzsK3ityR6jvVjDgPIHhGf
5VthqS8Kg4ehFqCAIs4/tCjfjL0YWIWF8WClC3Mx15Z3JfcAbuCBl+ZI4XOCNhoiTkwbqbVBIeDZ
TvPYxIRDsXNbznaQ/SJd7oxNAbk3ZNQ3Uue/sAgNx86w5V5Ws+cW1mvuZvYG4sHRARfsxOKaFNVx
NhhXpqTXz8jvxryzP1k2/TZDeU+WTwmOIH/V7TL3tdLt77NqbPc6qm3PMrirw8HK+Vqxy+lYgXOZ
3hwkuIz2bCI/7NFLBH1VCMDNd3nBi2Nf0pGGxNEsdP/osuJGr/YJaeIzAnfQpm+x0E921L1HM4pX
Ju3Z1i1tQZEVMMDk2DTCnTbKli93inENRelaWw+GgRKxuJ9h5aBQiB9TiwBMQnA37Qg+hFVpoSdM
MwM6g6obnyUWqXY+ZjL5jShv44zibBh8l93oa24IluVw1c3pM9oHQ88szLW/EVzFB60UvyzSS7ay
w4aKgacN+zc7jT6IdKdBwa/hkXZEZFGOB2I8L0XxqPL2F7JnpmB4MZBkFjnjToM1urZg4TeJBWD5
xyXtFY4Oi7C2j4IPJcHpvwQuAsbiwyq0D216HYoq2UQFXbUxaCsBbDmEdX2ObHrifp2ckcmRojzK
x4nlpTYcI3J0Bs3FhcOyFSAE5yPUxTDBXD0NVMy0ud5CGHn5W8r0LgX4hzU2TdhQb21CaR01QPlg
XGGv6ce6hieDAo8MLyRBksDTuoXqHbCwiCFh5HFNvwr1Msr5YSl28CUH1lpU9ZOtldSFSwBIQQRb
TOs3CodhpydX+Dsn1ZKtU9vUFHY+Uwy0fFgYJCC0ofxo8/QYjvhghdS2zaw/Zugyea/mbNe0DKQS
lvFxwXCdVpQIsSjBEQGoKLbwUA7FOu8gAgfB5TkvWJS4uFiof02vLxza56nex3Nsw42DiBql4TNM
OHagjdn5yiX5s28Fi+kUiB9AqDG2yCStkXBYOkVAD4bOsqsMwQgyD8b26EQW870ynFMejAmpawZ3
1woLVGCjzsJjsjpQH9HT4nFhwG8W5it6Phe+yD36epTJUUkEQqqO1nq82rbGPTOyQJuW3QPKTYWq
KufsN1nkwU0bI1RCskF3HCeMnZnxX4Nl2XNQwYmsM2ujAdEgsXjZEf2H1gKdNMjZL6pb03fF0sCx
+Yh74zuB7+GL1nhPqGuxhKOJXUJAR0HpVfo83IXjjuYNd+zCGx0aw5ro4trbJBrv+1i9x+VpkdlJ
tjNC2hXsyHSSiSvqiYLzmm/DXTzmkHxK5vQxo4ts6EHb1ra1N4Vfc5m6ektrmXUnHbkxIvxs72Qc
8j2OSy/Gcee5GNMsKnb2Ag66h6h/zaXNUmx96/okxEktixtIuvAmJvmrz7pzhY507yQyO+TOx6Sx
PzVHSx6tqrw6kCmP/KQ15/t9HvrqCQG3SrtoX8cS0h5MVEJpuwscVgrCNI23rdTekt51UOG2X1HD
PoFzBs2c1b4mE81DnluK2y5frKC4LUIxb67yh5BwwzibNyMF54kIcexa5uywHkVhOjr4HYz6U6CM
QemA6ziG/BDHn3kpQc6qoPVngZGQD7mAPQkXijAaxJXddixIZ9Ry50fKrRph5Ygybt5rpkgfE9xB
M8rovW5D/RnSctNyRu8Y9b/HXeUy0XCuKSzBxhq5E0N0kbQAnWNNx1pLdCDCqCSCnv/SkSEsTlTx
gZM3HEB0ta3HBfrRsY/4Whl5tFsMh2F5ZF1z7kj7ueWeZ9JeZGmGWy67yaqsz0kWPrQzgEYjItWw
yql++uKXM9f7lsIq6g22r8FknpGi34KicjZTww6YUQEmIqtVnnDYv1ZNP97HLCI06kt9rKIHUmMH
sj3Bkjat2NbYJfg0OWTq/qrpMUz+CR/YeWpzd6c0QJPAZVC92FF5LKLqBKTd2ZZmVm3MShfHUOrf
kybG58gArkZqk4QNcWJEU+3EyJk2b/R4vM/kRGpUEZJVgAojaIQncqBgzYiiQ6wvOhrxmaVavkdx
lPi2aydYO+DD2QwgFgfyPiflwG6VBdQ6lx2j08CGezuJySNgZPAB0KlrlGhHS0c3G1nFPeObbxT4
5mYuOa3Z0ve7VCLp0wNxH4SYsIJ5OTeFTE9r/81EfXjWqQDuNClhWwikVemcVlvboOAV6WdNQkdP
4k+onjWWMH5CsqnrrtEDVv/LipErryl8y/AzguTgUSv/gNWl24jbpp+sqAD2lz/Y+xCzky8zKycM
gu7fAzpMZucCSEXsOO+SlIQ1l2Dh0+Ntv7e1+a0jmYWT/BF4iZf3JO+uoSxraEiiSD+sdX434dso
EtY/rzllf8LJ1ges/2j2dK9CZl/ry5INBLCyu4YGyaLITvL2MSunU0im0or2r+Uqxss/repipOmr
oxk/17yYNfBiGSI+z5GFmfGrMjfKmH6ukPv1j1E53vQg+MPSpwn/XINdkIJ4RtDd/mRrTiSCln1y
c2NQkKTCOCM5KuH0AZx6TW4q9Pn3lOlvKLDMsL3kBI7qQ/3OdfbnxUzTk5mF+KvEvlfAlrnE1r9a
IwlSLflcAxGkGdHIWDuELb6p1NdiObwRwOTz9tvNNRg6q8H474FiNrDhLC0u6yvvQ+3nWJmHdowP
aw5KQRKMWY0fHDmQOEcbMBY/idnvPjXmw5odAD/sSUxP6wPXF5IRL7A+DKicpzndY2TIW4Z4UgzB
+/pGrtkhbVx9D0NyNdGyGmQhrPkHg4Eyh6k8EDgo1TbbAPkgiFP6fwFpQ9BddEXiCRk0dszbzHOt
OQzdbOxLs/0zaAyNP/9zT8TC+lfrhzUOgc8XhjVR99W2u/VVruk5A6gqeH+Qmnp/vbjWZA03Kz/d
+CEacS0Qe/onHqVAFZYNyWGNQFzDLNccjUZXJ6evtotOBvAa6Iij18uw4uDGXnOQ1hjSIGPlF47e
mgaxRjms18saDoUjCIGPfFofZxBvsl6OZWc9yZCb9xrp0RFKEuXluUJhsj4ggDhMkZsu2WtMDEpU
S9Bs808DYQ2W+MeCGIMebtvT+h8Qkv48IUNAppk/1j/2pGWt1/+aZRptg07sRAJXhMCVlvDzNb60
tI8jo8mZHJbA1X+asXnOZn1bVkR+rTkMvCnU556IxydQUL4Gtj8g6AHX7FdVM3bCWWq3zlck6DFN
13p3SYRoVPXGars2oGRH0Q0c2k+s85+2HH81JIgEXFeLSe4fA0Odf9eu/mkQb5al/S9ATp+y4g1d
cjaRenZ1iuArHyAxzYjpSQEhhPnBRiNudMbnsMa7ZYtGmoN5V5Pzu/5iWoBMgVRnPEd/wn3nQzDg
7HatT5e4CPrezzVGdrAFE211tK2MlqW8X8My18es+S1/zrAOguQwCZazvJi//uXf//Yf//41/Z/w
u8RwBPe2aP/2H/z5q6xmcgKj7r/98W+H7eP2z//jn4/4r4//21uc8i34Ff/8l4+6PO2e//sD1tfx
z2fl5/7jdfk/u5//5Q/boou7+aH/bubHb4Jvun/9t3//DfgF1ye6L1lCP5f/31P8rx705zf9H5/o
L99/XtfzXH3/51+/yr7AmfT4HcZl8dd//NXx13/+FbHAnzf97+/5P1/Sn9/mXz1D9pNfuv/FU0v1
b6ZilWOaFoAY19Ltv/4lQ2T+j78Wyv03BTTg/3J3NcttI0f4VVi5JDkIweAfl62SaFm2JSqKKDuV
3IYklsSKJLQgIUc65TVyzimH3PIGfpM8Sb4BODZ6SIsSp7NC7R68RVluDBvdX//3JOjZx8YrF13c
7bf89Yk7mPD099O8Nk5O6Dz1DRr2KB4IkVjyIPCd0Etd3HCPAWqwwqU8EJ6DMq9IUIgWYYpbMzrH
gTi25EAUOJ6fpF4aA5x8BFgGB3wnDd3Iw25QXAaOabSucSBoTmQI00vUIHLCyEdvKxJ8XpjGkcEA
13diP0zc1PciEYukczKQ2gJBKBwBIXdjbB7xEafGHgEC4ToBxtTTIAligf/7zfNaqPo9MPylcCAS
lkoQRg4u0vZilCvxpt04AcEWFKaO76N1PRKR73oB4MLvmhYIWw4c+aEjEsyiekHo+akXxpDzFguO
otCBCqQYYkj9CL+yMT8dkgK/sU+HI0HkOaEPY4dFyICBEGhAWZBGDtQDGIkhx8BLo+5BASaULTXB
p5Lvdw7vvcBW1IMURh0m3w/jVODizIjCnS8cDwCAYdE4jlCmFp1zexJbwA8iR3k1gQgwoBbB6aEc
8JwA16QEmHf3YvzX8LtDiu7ZKnoIrw/t62kCxBMbLGthnZc4LnpHgIUiiD3k9bqG9l6AF4aA63Co
AwdSbMz3IQaewJo0FxatxYEjIGHohhAN+H4xCq1J53BAxPDT7HjgOcjteZiNCmHe4fxT6AsRGSQi
jGHqEBkk6cbR7JAeCGsciJ0wiV3MnSMEiOH7UCkQgQOmIDJE4y024nqNbekSA2zV4MjDW44xiQIj
gIbe5iW39ED4gePDGYBDEAIMsJm2c1Cw8UUPhwIYA7i8npuiey2o7SGBgsTxvBQKgDsG8Cu+37C8
Q0JQY5cVEETCieEQQNeRCImxDhxvuSUEaepAOdD8lEAOVBTcOSHYvJTDZeAIMV4cY004/F+YBDj6
hvcPe6EiP6gIbAJaC1SI+C3j14VckGft+gYu3PsaBREAEAk4gr+AiyOQDIuRK4NfpBymbn39jZNy
uAjgDcMjTJU1CGOAfkqt4VECWwCAhBoAD1PX3URbnQICW7/wyEsdQCGSQbEbwUNMVcqzhQSwFm7i
IkQWMfJlSAl0Lw/g2ZpEH7EBvrqbQstTXOhiyIHwY0flyBQYaNe5W5ogRPNWDlcFDwGQ+noYlMa+
TTiB4GlLCuLUib0Y/lAE93FjLjrGAusYOQyR8oKuuzpEpoDo+Y5KhAQBxjeTDuaEbUMDlQ1D+BcD
COD7qC9p2MMYSQL8MBAh1hL7QQfz4hyFAWQBkgQ5YbELC5EyTTxYROHDS1bpsq6ZRDit9ZEOB4IQ
5R9Uh3wAXpPyQwTUAgKBvDBKIkghIYAMkCroXICElLYlCwTSwkgSpW4YBxGcn9SsjgjHRWyAAhrK
RFi82D2LmNqaA9RJozhNXQAdiq5bNcIjGES4xVEoECghVvbT7uWLfFsxAOCjPggk3MChwvy2Jngu
vAJ4jciaAjCQL+oaGHjWWOA6ETx/5Eo25XCKBYGDvlFEh2hkjr1AVUi6xgFEdZZYEMRInMMm4A9g
IrLGhhCgn0B4uCou9FAiiZAt6RoLsEnFkgXAAjdEkgQxMLoCUBCnfgHSRamPJAkyy7jtEGna7knB
pnp7uFFEgIDyAMomKIfuSBUgTejAbRZBYw7qULpb3rFnjQUoFCbIN6hw2VftM0bRTESqYwAbNxAm
IlCEk/x8RXhGPP21xQjzzPNJ3YGUZ6tWG9PeX9CVg20CrQYjoWL8JHF/Q35bdSU19L91Kf1AmpTq
dqvWX+r2q/phm3+++ZbbzyfP0l9N//BdnpWyHONGqrpBanPWS7lAM9NxWY1kuz8KeP/tEFt9VJDI
RgOepInHTCvZk8tJ70RiQ96EPAFv1f4J0wq30ROyAhhlS1edVk6KlaZUN0sBqmzp3swycGImF5KQ
VjBnS/pS3svVSvZwQSX4rempgyvtsqXelw8LudwQJ2cPYMetqRuyp2IhW5pvigWma8ZENCK4slx0
l73r7K4azfOxpql4HTEI31mZLSVVFRWJ2R78Lciii/askpMMK4/uMk1SnVuFJbYPeCdx06UmU2uM
qoraUv0AZTFeo/DgGdnS3bBjINFqvsx/rgg7ROjaP2FQLLFstyzlWtOqmRIyiMgVem7XRe86Hxdt
2rhnT3/c2f36LNQernvn2Fi9qmH7MrvPibp7LoO+4xEX1Tgnuol0kP3ZbzAUkE/kpD77TTHCmKsm
qniPYrX+eDh/1C64hjl9CGax2gWKiGTtHwQufcqXYwh6/XXWsB0NNOTLjL6TgIF1JyW0dzXDI8tp
vhPpPQ6l+Dh88gkM8ouLo2VeEnWGF2n/OvpVKceSylPMAHBDSR0vL2ZAt6FEe33vtFqt0a5eUWlR
uQdb9Gzow02CVM6zxYOmqLQM8Z3+eLiWQfgVNGekZ9/HPX088NPAvj6mOrWvalb6B9879y6/++vQ
w7Y3Tjv1X/73m9dUQxdaqIV1KAGf/dubp2HH6nXijr40fR1VGP12yMMiD+BktjT9YJXItCU8yLD+
gWAAut7tyTbqdIX4rMxqsB8ojwQJQk26FoH98rk/Jvu4zNfZpDcELphGhAF2+uBvKee940VWGk4b
Kn7JUygMjHqWe9KXZT4aZZKw5mus/f0X3NB/PQVGiQdN5jpsbgfzTyjl6+gkItQS9qMte6o5xFZ3
+g8YiyamKORQdfkoIc64v1yfUOmK4PCE35eGlKkJL1suvF+VMptrOvVZOZiLs/5MiKokne1ZPxTl
xGCBx8CC8+ozQkV9vJoFPgPZi2yE5XVUbDmMyR+R+SCHjRiQ8k+YgSwJ1ZRBxYaymuS941KOjODK
5fD5MIhKQzaOvNXGIKkz904XOaJlwy5xBPt/zlZrJN6Wt22OoxlRf/yev7ffnv4lW1AfFUNu9lTP
CjgvvXdZPfirySlFQWMRB2gej6reoFqRt4nRNNWu8ZSNfqaJvqmWo11RcYw2D/Q5oAlOFTnRGh/u
FfnXs9co0MXPy90jy70E0m7ZamrXizF8lj2/Q+oAr+SQnyLMXRl6/mRW87mO2/GPpkuILf5atrUC
bnj5TEE7XgJEx2vD08QdoVt+xQvpmgxAF4vdScHVgmZchYtucTuilwXC752+dh0sGub/hSxA6gCe
vCEI8OEtGTEsqt1nRhfUdhK6febXgwIlp7aOOwWDLij68XyKII2YAAa/5ng5he3Scq1M1pbAVO2F
DM+K+U6K9QorVAhZNVZo69+eZFjArcmos3ocidSqxMKovE1WdTnYnrU/kxNNpfYEtsDj5XzVFaxe
8WNPpZf72F5BkhuBrx+pAfrlD6mJ9n735rr/e02sPj+DsPVRui5xryOhyyAX/WJR4ALNNlmO3PfX
7EhtCXcXEDl80r68y3qfsnJCkuD7na393u6bn/IRAJwIt5rlsBXu0ynundVklHRwpHlPf67kugDE
zXvq7oSMwIeaTLA+NUomJSWrhn2tya5nWD5MkTlmUETVfHAmF0ZomDBE3mdyRJUw2evY75e1s5mB
+Nuux8vBaFsQkDq0f2X9L/9ZZ73Jb9/fY3Et0TrBYafOs+UDkd4d/ujLeXGRj0wHQGx75AfQzVbF
ekbsCNoZ7ZmM8xpc4Kh7DtBqMZWrsZGNCRjwYSAfivWaioNq8LYFiIGc41ZxTUfBZb11iIGsQZRB
iwcwpGOjYsKRwRjICugrlxQm68FCaz4UjwolzZYQNSFoS/oyh8+tydQvjgPYa6oGIziKvA1YHp3k
6CuryKm3I7XqxU79NTx62uWE3mf9lMPdzU2AuZVswEQeA/FsmU0lyd6jhZeBrqr8yd5FViwJXHhq
Fs9W6IbFYiuQ56hkDNHPSVxvbASxP+1NQUMQtIHbEx1++WfRuykWX/5VV1evyi//Xo6xHVFTVqro
qWlUW14j9ZmbySPVMW5NVy4fTbDDmil7wh+nW1oYMAj0CZqk8qXsvZUr4ghgO5b9mdGxnBterBcy
MHmIHcC52TWA7Y32J/7rltuN4VcGsvliJEefqRhzVKcaEN1WcLUz5mlRfr0snYcstW2Wrn16ZYLQ
qd/+0SnykWs9K0Cepf9G//CptvizrECLHfHn1Xjs03zdHy9dVysTeTj6b1W7Y/agj9cA5V4d3sW0
J1jJ2CfVpNX1azi0zaKL2VoUt6nQ7NXF/TJzvJwUcDzab5dBEo9V7YCeVa1ashXwk2w+zauFJlSL
IkO65aRYgbG1X/AuKx+zaXEPy0Weslfe93Mah5dG98t2Tal6sRN9Us2naIgix1VDera8fpMtF7Ik
5XKOuvb7Emyg0ykcYdXpal0YyoHarTUT+o/ZeLZzzIMjunqbb3Uoqp0Dtm/urSyLbFf1Xe1ktSaO
jqgxcTfUkKot1bN8hFKj0Q+TMrzAM4xJLFfUenE0OJxlJXqCiFFUS62s+YCuVcpdNQpvS7VfFugB
JwghXAa673CPkCwJE+oRadvzvh9vYYTgiLHfr+WcnpZj4uRDVhoChr2X9i/tA9p/kD6krUX1LLAt
ey/k+t6QBo6A7yJfzyrTQ6lXQtoeeDgv7uWteWQGHl/kgHdMGKzWGa0CY/ba/g1eVH/LcBlJVU41
rTrfxzEuOShwXd491Wi1L8GW0xhYk2aqlgEokK5e08NyxL6XGSrWpfImVvqb1wzeH6Lud9bQWPNZ
UqzgMM242MNwfuoVO7av7QptQJWRlRQcww7XSBwabpXHUS1TGo3OCyIT2KOrX6NF7rdGTcwA0pwT
R/AxvDM64ut9ibavbngv5yNZTvRXr2Maj8HzGX7OJtR41FsbrM/7OV8/NlpHj8wAxx9v1dABcS7r
XeW2Z940GJ/nuCKroNEjR7XzE5yrMeSuj6twCE9YKn0YIVYlh5IKNEdwM8xKM4fK0byA9QOZaica
0NKAwHYnhnxF0/E4kONsYgZ8Io04/LnrYnwr56TCE2NJGXa16Jd7ODzh1uTinrzJFFuz0Q+9j/Qr
ptNUL+2vMJu2s3EYu9q7+yZgIH+Vb+LHKfp8cswpk1Iigz05hqEayfwnSpjBsz8uMfJBvReGvA2m
U6ZzrOZYzbQM1s4AAyMGD1Il8whZjgPPKvOlMeRATtA8m+Xts6rde7Y+ABpFRwWuwtOUFGs5ot5h
mfcuMFZECTN4sihc0Bw0R0j6Du29vXP1x/D4us0KwdF48R61BCymoEwW6mIl27cHyiZVBrX4IO8o
NGD/pP1Zzx/K6cOjCWdYAWpPunF+zguj5RSb9OxpNwXfHbQZVPocE7q3s22WMOj1haRd2oKj0x7u
pSy2VCRk4DISLJiOMGSZo3MBKZZJfk8HJ7Fl0l4uVKvhg6nTHM3Zl9kd7aPCOkD7415J7GjJ5rvK
H/UKalskukIickuQOSoVV1hFmN/dbW32cRmkbojIV94BNjR/a8eCY03ezUxu98uolcm2fL6RP+H2
WpPTuGSVg3SOxkNNp/GxOE6MNgnlFm6dmQORPj6Osh3s4Mglf8qz9VLStAgH1L1fYwzqbqOIbW7j
0gOOFWLn1VKuZnm56wnYtM3gHwzvMIs+f9iFJbjHhcOvGeSTCbIlp3K1bnOo2RTyfR1aPXM6djjL
bwu46DtYhKgeFy/szTvsz5TX9kH2ztGMPf/v3/+xupUPEmvpJlMCNhgbxV0Pe4Pr/Y+7yTGYdXSB
aX5KH3v0sTZYM/HwDM0wgy9/W+165xhaxzZahme8KW4nRe8PvRt5i2AvX0h9bIVFalM+rgjVPzr8
m5zLKi9z0sCh1i5jETuDR3clj+b50XiWy6PVqtKHVeffPIPhVQ8RD++gzADVF/JuPTOcj4Y1e83L
6yXimvVJtpm49vmVbP1f+hvR6pQ/Ev3kWOHRL2Ba1cZLoi8czvPpvDeU83vs+yU5Eo6dgVi2us4W
8KHbkry9naB6cd8XQvmJWtTQpgvt1h8Px41LMLiU2NqsSdVa/eTmrmeaoyuM81GwE/t7cdoCe7rp
vv1lGkmVwv0qE667FjvsL76+3otoFkPYIh98i29BSSc2Hx6XU3UimubjcCtPkGIwWnw4am8npZqO
aMMCx2ROH4EvsRUcbmK/mBfmnDNHUHM6xvJsaiU4tj82q6jVkLox8czRy/JWzm9V28kunzZmcDTP
KpQXqLVgSVogooC9IKKB26a1+B1u4FSKCObtQVNq7FuoP1oQzspKU2mIMviqH8vKPKzHoSGf0FXw
iA2j5MV5+4eeDzQDu/4ZvXBD/cZ4nsnyh/8BAAD//w==</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solidFill>
                <a:schemeClr val="tx1"/>
              </a:solidFill>
            </a:defRPr>
          </a:pPr>
          <a:endParaRPr lang="es-ES" sz="900" b="0" i="0" u="none" strike="noStrike" baseline="0">
            <a:solidFill>
              <a:schemeClr val="tx1"/>
            </a:solidFill>
            <a:latin typeface="Calibri" panose="020F0502020204030204"/>
          </a:endParaRPr>
        </a:p>
      </cx:txPr>
    </cx:legend>
  </cx:chart>
  <cx:fmtOvrs>
    <cx:fmtOvr idx="9">
      <cx:spPr>
        <a:solidFill>
          <a:schemeClr val="accent5">
            <a:lumMod val="75000"/>
          </a:schemeClr>
        </a:solidFill>
      </cx:spPr>
    </cx:fmtOvr>
    <cx:fmtOvr idx="1">
      <cx:spPr>
        <a:solidFill>
          <a:schemeClr val="accent5">
            <a:lumMod val="50000"/>
          </a:schemeClr>
        </a:solidFill>
      </cx:spPr>
    </cx:fmtOvr>
    <cx:fmtOvr idx="16">
      <cx:spPr>
        <a:solidFill>
          <a:schemeClr val="accent5">
            <a:lumMod val="40000"/>
            <a:lumOff val="60000"/>
          </a:schemeClr>
        </a:solidFill>
      </cx:spPr>
    </cx:fmtOvr>
    <cx:fmtOvr idx="8">
      <cx:spPr>
        <a:solidFill>
          <a:schemeClr val="accent5">
            <a:lumMod val="75000"/>
          </a:schemeClr>
        </a:solidFill>
      </cx:spPr>
    </cx:fmtOvr>
    <cx:fmtOvr idx="10">
      <cx:spPr>
        <a:solidFill>
          <a:schemeClr val="accent5">
            <a:lumMod val="60000"/>
            <a:lumOff val="40000"/>
          </a:schemeClr>
        </a:solidFill>
      </cx:spPr>
    </cx:fmtOvr>
    <cx:fmtOvr idx="2">
      <cx:spPr>
        <a:solidFill>
          <a:schemeClr val="accent5">
            <a:lumMod val="50000"/>
          </a:schemeClr>
        </a:solidFill>
      </cx:spPr>
    </cx:fmtOvr>
    <cx:fmtOvr idx="13">
      <cx:spPr>
        <a:solidFill>
          <a:schemeClr val="accent5">
            <a:lumMod val="60000"/>
            <a:lumOff val="40000"/>
          </a:schemeClr>
        </a:solidFill>
      </cx:spPr>
    </cx:fmtOvr>
    <cx:fmtOvr idx="11">
      <cx:spPr>
        <a:solidFill>
          <a:schemeClr val="accent5">
            <a:lumMod val="60000"/>
            <a:lumOff val="40000"/>
          </a:schemeClr>
        </a:solidFill>
      </cx:spPr>
    </cx:fmtOvr>
    <cx:fmtOvr idx="6">
      <cx:spPr>
        <a:solidFill>
          <a:schemeClr val="accent5">
            <a:lumMod val="75000"/>
          </a:schemeClr>
        </a:solidFill>
      </cx:spPr>
    </cx:fmtOvr>
    <cx:fmtOvr idx="19">
      <cx:spPr>
        <a:solidFill>
          <a:schemeClr val="accent5">
            <a:lumMod val="40000"/>
            <a:lumOff val="60000"/>
          </a:schemeClr>
        </a:solidFill>
      </cx:spPr>
    </cx:fmtOvr>
    <cx:fmtOvr idx="18">
      <cx:spPr>
        <a:solidFill>
          <a:schemeClr val="accent5">
            <a:lumMod val="40000"/>
            <a:lumOff val="60000"/>
          </a:schemeClr>
        </a:solidFill>
      </cx:spPr>
    </cx:fmtOvr>
    <cx:fmtOvr idx="17">
      <cx:spPr>
        <a:solidFill>
          <a:schemeClr val="accent5">
            <a:lumMod val="40000"/>
            <a:lumOff val="60000"/>
          </a:schemeClr>
        </a:solidFill>
      </cx:spPr>
    </cx:fmtOvr>
    <cx:fmtOvr idx="3">
      <cx:spPr>
        <a:solidFill>
          <a:schemeClr val="accent5">
            <a:lumMod val="75000"/>
          </a:schemeClr>
        </a:solidFill>
      </cx:spPr>
    </cx:fmtOvr>
    <cx:fmtOvr idx="0">
      <cx:spPr>
        <a:solidFill>
          <a:srgbClr val="002060"/>
        </a:solidFill>
      </cx:spPr>
    </cx:fmtOvr>
    <cx:fmtOvr idx="4">
      <cx:spPr>
        <a:solidFill>
          <a:schemeClr val="accent5">
            <a:lumMod val="75000"/>
          </a:schemeClr>
        </a:solidFill>
      </cx:spPr>
    </cx:fmtOvr>
    <cx:fmtOvr idx="5">
      <cx:spPr>
        <a:solidFill>
          <a:schemeClr val="accent5">
            <a:lumMod val="75000"/>
          </a:schemeClr>
        </a:solidFill>
      </cx:spPr>
    </cx:fmtOvr>
    <cx:fmtOvr idx="7">
      <cx:spPr>
        <a:solidFill>
          <a:schemeClr val="accent5">
            <a:lumMod val="75000"/>
          </a:schemeClr>
        </a:solidFill>
      </cx:spPr>
    </cx:fmtOvr>
    <cx:fmtOvr idx="14">
      <cx:spPr>
        <a:solidFill>
          <a:schemeClr val="accent5">
            <a:lumMod val="40000"/>
            <a:lumOff val="60000"/>
          </a:schemeClr>
        </a:solidFill>
      </cx:spPr>
    </cx:fmtOvr>
    <cx:fmtOvr idx="15">
      <cx:spPr>
        <a:solidFill>
          <a:schemeClr val="accent5">
            <a:lumMod val="40000"/>
            <a:lumOff val="60000"/>
          </a:schemeClr>
        </a:solidFill>
      </cx:spPr>
    </cx:fmtOvr>
    <cx:fmtOvr idx="12">
      <cx:spPr>
        <a:solidFill>
          <a:schemeClr val="accent5">
            <a:lumMod val="60000"/>
            <a:lumOff val="40000"/>
          </a:schemeClr>
        </a:solidFill>
      </cx:spPr>
    </cx:fmtOvr>
  </cx:fmtOvrs>
  <cx:printSettings>
    <cx:headerFooter alignWithMargins="1" differentOddEven="0" differentFirst="0"/>
    <cx:pageMargins l="0.69999999999999996" r="0.69999999999999996" t="0.75" b="0.75" header="0.29999999999999999" footer="0.29999999999999999"/>
    <cx:pageSetup paperSize="1" firstPageNumber="1" orientation="default" blackAndWhite="0" draft="0" useFirstPageNumber="0" horizontalDpi="600" verticalDpi="600" copies="1"/>
  </cx:printSettings>
</cx:chartSpace>
</file>

<file path=xl/charts/colors1.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0">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alpha val="54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tx1"/>
    </cs:fontRef>
    <cs:spPr>
      <a:ln w="9525" cap="rnd">
        <a:solidFill>
          <a:schemeClr val="phClr">
            <a:alpha val="50000"/>
          </a:scheme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15000"/>
            <a:lumOff val="8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alpha val="54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alpha val="54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xml><?xml version="1.0" encoding="utf-8"?>
<cs:chartStyle xmlns:cs="http://schemas.microsoft.com/office/drawing/2012/chartStyle" xmlns:a="http://schemas.openxmlformats.org/drawingml/2006/main" id="250">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alpha val="54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tx1"/>
    </cs:fontRef>
    <cs:spPr>
      <a:ln w="9525" cap="rnd">
        <a:solidFill>
          <a:schemeClr val="phClr">
            <a:alpha val="50000"/>
          </a:scheme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15000"/>
            <a:lumOff val="8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alpha val="54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alpha val="54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xml><?xml version="1.0" encoding="utf-8"?>
<cs:chartStyle xmlns:cs="http://schemas.microsoft.com/office/drawing/2012/chartStyle" xmlns:a="http://schemas.openxmlformats.org/drawingml/2006/main" id="250">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alpha val="54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tx1"/>
    </cs:fontRef>
    <cs:spPr>
      <a:ln w="9525" cap="rnd">
        <a:solidFill>
          <a:schemeClr val="phClr">
            <a:alpha val="50000"/>
          </a:scheme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15000"/>
            <a:lumOff val="8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alpha val="54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alpha val="54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diagrams/_rels/data1.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jpeg"/><Relationship Id="rId7" Type="http://schemas.openxmlformats.org/officeDocument/2006/relationships/image" Target="../media/image8.png"/><Relationship Id="rId12" Type="http://schemas.openxmlformats.org/officeDocument/2006/relationships/image" Target="../media/image13.jpeg"/><Relationship Id="rId17" Type="http://schemas.openxmlformats.org/officeDocument/2006/relationships/image" Target="../media/image18.jpeg"/><Relationship Id="rId2" Type="http://schemas.openxmlformats.org/officeDocument/2006/relationships/image" Target="../media/image3.jpe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5.png"/></Relationships>
</file>

<file path=xl/diagrams/_rels/drawing1.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jpeg"/><Relationship Id="rId7" Type="http://schemas.openxmlformats.org/officeDocument/2006/relationships/image" Target="../media/image8.png"/><Relationship Id="rId12" Type="http://schemas.openxmlformats.org/officeDocument/2006/relationships/image" Target="../media/image13.jpeg"/><Relationship Id="rId17" Type="http://schemas.openxmlformats.org/officeDocument/2006/relationships/image" Target="../media/image18.jpeg"/><Relationship Id="rId2" Type="http://schemas.openxmlformats.org/officeDocument/2006/relationships/image" Target="../media/image3.jpe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5.png"/></Relationships>
</file>

<file path=xl/diagrams/colors1.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6174BBD-13CC-4F15-83E6-4C1B8EFA3A1F}" type="doc">
      <dgm:prSet loTypeId="urn:microsoft.com/office/officeart/2008/layout/BendingPictureCaption" loCatId="picture" qsTypeId="urn:microsoft.com/office/officeart/2005/8/quickstyle/simple1" qsCatId="simple" csTypeId="urn:microsoft.com/office/officeart/2005/8/colors/accent0_1" csCatId="mainScheme" phldr="1"/>
      <dgm:spPr/>
      <dgm:t>
        <a:bodyPr/>
        <a:lstStyle/>
        <a:p>
          <a:endParaRPr lang="es-ES"/>
        </a:p>
      </dgm:t>
    </dgm:pt>
    <dgm:pt modelId="{020EC6FF-7BB6-4B6E-B091-3F3BE63ECBB1}">
      <dgm:prSet phldrT="[Texto]"/>
      <dgm:spPr/>
      <dgm:t>
        <a:bodyPr/>
        <a:lstStyle/>
        <a:p>
          <a:r>
            <a:rPr lang="es-ES"/>
            <a:t>Linear module</a:t>
          </a:r>
        </a:p>
      </dgm:t>
    </dgm:pt>
    <dgm:pt modelId="{74DDAE93-6FD1-474F-81F4-7920AB202279}" type="parTrans" cxnId="{F6011086-AC82-4D73-8F01-64E4DCE5BC9D}">
      <dgm:prSet/>
      <dgm:spPr/>
      <dgm:t>
        <a:bodyPr/>
        <a:lstStyle/>
        <a:p>
          <a:endParaRPr lang="es-ES"/>
        </a:p>
      </dgm:t>
    </dgm:pt>
    <dgm:pt modelId="{7A4C9E28-719E-47C9-8B5D-759606A17230}" type="sibTrans" cxnId="{F6011086-AC82-4D73-8F01-64E4DCE5BC9D}">
      <dgm:prSet/>
      <dgm:spPr/>
      <dgm:t>
        <a:bodyPr/>
        <a:lstStyle/>
        <a:p>
          <a:endParaRPr lang="es-ES"/>
        </a:p>
      </dgm:t>
    </dgm:pt>
    <dgm:pt modelId="{C8B0891D-75C7-4B05-82EA-C491F8F56065}">
      <dgm:prSet phldrT="[Texto]"/>
      <dgm:spPr/>
      <dgm:t>
        <a:bodyPr/>
        <a:lstStyle/>
        <a:p>
          <a:r>
            <a:rPr lang="es-ES"/>
            <a:t>Fixture</a:t>
          </a:r>
        </a:p>
      </dgm:t>
    </dgm:pt>
    <dgm:pt modelId="{D97536D0-1E94-430E-87C1-5C3C4DB5FF23}" type="parTrans" cxnId="{896E1FD9-B8F5-424C-8487-ECE70BAC440A}">
      <dgm:prSet/>
      <dgm:spPr/>
      <dgm:t>
        <a:bodyPr/>
        <a:lstStyle/>
        <a:p>
          <a:endParaRPr lang="es-ES"/>
        </a:p>
      </dgm:t>
    </dgm:pt>
    <dgm:pt modelId="{550D0662-B745-4C09-8499-C40DF4B51CC7}" type="sibTrans" cxnId="{896E1FD9-B8F5-424C-8487-ECE70BAC440A}">
      <dgm:prSet/>
      <dgm:spPr/>
      <dgm:t>
        <a:bodyPr/>
        <a:lstStyle/>
        <a:p>
          <a:endParaRPr lang="es-ES"/>
        </a:p>
      </dgm:t>
    </dgm:pt>
    <dgm:pt modelId="{D055E1C7-B8C4-444A-9883-27AB02D7A980}">
      <dgm:prSet/>
      <dgm:spPr/>
      <dgm:t>
        <a:bodyPr/>
        <a:lstStyle/>
        <a:p>
          <a:r>
            <a:rPr lang="es-ES"/>
            <a:t>Square modular panel</a:t>
          </a:r>
        </a:p>
      </dgm:t>
    </dgm:pt>
    <dgm:pt modelId="{61316A59-9EC7-4D17-8547-8CD0F803A450}" type="parTrans" cxnId="{9F5CD480-ED5B-411D-832D-6EFE27683793}">
      <dgm:prSet/>
      <dgm:spPr/>
      <dgm:t>
        <a:bodyPr/>
        <a:lstStyle/>
        <a:p>
          <a:endParaRPr lang="es-ES"/>
        </a:p>
      </dgm:t>
    </dgm:pt>
    <dgm:pt modelId="{20BE9CFE-DEC7-4545-8C81-A4CCBE97FA03}" type="sibTrans" cxnId="{9F5CD480-ED5B-411D-832D-6EFE27683793}">
      <dgm:prSet/>
      <dgm:spPr/>
      <dgm:t>
        <a:bodyPr/>
        <a:lstStyle/>
        <a:p>
          <a:endParaRPr lang="es-ES"/>
        </a:p>
      </dgm:t>
    </dgm:pt>
    <dgm:pt modelId="{0ED44BBE-3404-4B11-AFA8-F5B1BF31EBF9}">
      <dgm:prSet/>
      <dgm:spPr/>
      <dgm:t>
        <a:bodyPr/>
        <a:lstStyle/>
        <a:p>
          <a:r>
            <a:rPr lang="es-ES"/>
            <a:t>Linear bar</a:t>
          </a:r>
        </a:p>
      </dgm:t>
    </dgm:pt>
    <dgm:pt modelId="{F32715A6-A9FC-43CF-8E49-AC62503A6890}" type="parTrans" cxnId="{72F558DD-A8BC-44AA-BF8F-AB53C185DA85}">
      <dgm:prSet/>
      <dgm:spPr/>
      <dgm:t>
        <a:bodyPr/>
        <a:lstStyle/>
        <a:p>
          <a:endParaRPr lang="es-ES"/>
        </a:p>
      </dgm:t>
    </dgm:pt>
    <dgm:pt modelId="{44A99890-A744-4F42-AC63-8E33D356BA3C}" type="sibTrans" cxnId="{72F558DD-A8BC-44AA-BF8F-AB53C185DA85}">
      <dgm:prSet/>
      <dgm:spPr/>
      <dgm:t>
        <a:bodyPr/>
        <a:lstStyle/>
        <a:p>
          <a:endParaRPr lang="es-ES"/>
        </a:p>
      </dgm:t>
    </dgm:pt>
    <dgm:pt modelId="{81E503AD-CD89-4ADC-91D8-313248AD1252}">
      <dgm:prSet/>
      <dgm:spPr/>
      <dgm:t>
        <a:bodyPr/>
        <a:lstStyle/>
        <a:p>
          <a:r>
            <a:rPr lang="es-ES"/>
            <a:t>Linear fixture</a:t>
          </a:r>
        </a:p>
      </dgm:t>
    </dgm:pt>
    <dgm:pt modelId="{DA94093F-B8FE-469C-97D0-06A01866D741}" type="parTrans" cxnId="{D61B18B7-0966-4740-8081-6BA65E170856}">
      <dgm:prSet/>
      <dgm:spPr/>
      <dgm:t>
        <a:bodyPr/>
        <a:lstStyle/>
        <a:p>
          <a:endParaRPr lang="es-ES"/>
        </a:p>
      </dgm:t>
    </dgm:pt>
    <dgm:pt modelId="{02120A2E-20B1-45F9-AA07-EF2210C7CE19}" type="sibTrans" cxnId="{D61B18B7-0966-4740-8081-6BA65E170856}">
      <dgm:prSet/>
      <dgm:spPr/>
      <dgm:t>
        <a:bodyPr/>
        <a:lstStyle/>
        <a:p>
          <a:endParaRPr lang="es-ES"/>
        </a:p>
      </dgm:t>
    </dgm:pt>
    <dgm:pt modelId="{67E4A1F7-B1B5-4FE4-AA2D-0C7902F1D239}">
      <dgm:prSet/>
      <dgm:spPr/>
      <dgm:t>
        <a:bodyPr/>
        <a:lstStyle/>
        <a:p>
          <a:r>
            <a:rPr lang="es-ES"/>
            <a:t>Traditional panel</a:t>
          </a:r>
        </a:p>
      </dgm:t>
    </dgm:pt>
    <dgm:pt modelId="{CFFD0DF3-9DE4-4E14-9076-186222CBEB81}" type="parTrans" cxnId="{43E76604-0690-4167-AFB9-F5228FD993DD}">
      <dgm:prSet/>
      <dgm:spPr/>
      <dgm:t>
        <a:bodyPr/>
        <a:lstStyle/>
        <a:p>
          <a:endParaRPr lang="es-ES"/>
        </a:p>
      </dgm:t>
    </dgm:pt>
    <dgm:pt modelId="{F55024BA-BDFD-4040-AE7D-998D6035F0DC}" type="sibTrans" cxnId="{43E76604-0690-4167-AFB9-F5228FD993DD}">
      <dgm:prSet/>
      <dgm:spPr/>
      <dgm:t>
        <a:bodyPr/>
        <a:lstStyle/>
        <a:p>
          <a:endParaRPr lang="es-ES"/>
        </a:p>
      </dgm:t>
    </dgm:pt>
    <dgm:pt modelId="{1158DED4-6F61-4A18-8329-E21CB5035529}">
      <dgm:prSet/>
      <dgm:spPr/>
      <dgm:t>
        <a:bodyPr/>
        <a:lstStyle/>
        <a:p>
          <a:r>
            <a:rPr lang="es-ES"/>
            <a:t>AutoCOBs</a:t>
          </a:r>
        </a:p>
      </dgm:t>
    </dgm:pt>
    <dgm:pt modelId="{A865C7E1-D060-4590-9BCF-E9D145AF8F8A}" type="parTrans" cxnId="{CFA76980-A5B8-4F97-86B0-52400495591D}">
      <dgm:prSet/>
      <dgm:spPr/>
      <dgm:t>
        <a:bodyPr/>
        <a:lstStyle/>
        <a:p>
          <a:endParaRPr lang="es-ES"/>
        </a:p>
      </dgm:t>
    </dgm:pt>
    <dgm:pt modelId="{B38B01FD-EC8C-4661-B501-D9C74C9BF9F6}" type="sibTrans" cxnId="{CFA76980-A5B8-4F97-86B0-52400495591D}">
      <dgm:prSet/>
      <dgm:spPr/>
      <dgm:t>
        <a:bodyPr/>
        <a:lstStyle/>
        <a:p>
          <a:endParaRPr lang="es-ES"/>
        </a:p>
      </dgm:t>
    </dgm:pt>
    <dgm:pt modelId="{D67C5018-00D2-4308-A4A4-9568874C8FA4}">
      <dgm:prSet/>
      <dgm:spPr/>
      <dgm:t>
        <a:bodyPr/>
        <a:lstStyle/>
        <a:p>
          <a:r>
            <a:rPr lang="es-ES"/>
            <a:t>COB panel</a:t>
          </a:r>
        </a:p>
      </dgm:t>
    </dgm:pt>
    <dgm:pt modelId="{5C6B55AC-3DB7-46B3-AB57-1EC397D0643A}" type="parTrans" cxnId="{939CB0A6-97BD-4C63-979A-D47F3E6D27F3}">
      <dgm:prSet/>
      <dgm:spPr/>
      <dgm:t>
        <a:bodyPr/>
        <a:lstStyle/>
        <a:p>
          <a:endParaRPr lang="es-ES"/>
        </a:p>
      </dgm:t>
    </dgm:pt>
    <dgm:pt modelId="{4C276C17-35AF-4E98-A198-43D3CED68743}" type="sibTrans" cxnId="{939CB0A6-97BD-4C63-979A-D47F3E6D27F3}">
      <dgm:prSet/>
      <dgm:spPr/>
      <dgm:t>
        <a:bodyPr/>
        <a:lstStyle/>
        <a:p>
          <a:endParaRPr lang="es-ES"/>
        </a:p>
      </dgm:t>
    </dgm:pt>
    <dgm:pt modelId="{AC8B3C00-4126-4655-BB91-1F6160BF3FD0}">
      <dgm:prSet/>
      <dgm:spPr/>
      <dgm:t>
        <a:bodyPr/>
        <a:lstStyle/>
        <a:p>
          <a:r>
            <a:rPr lang="es-ES"/>
            <a:t>Spider style panel</a:t>
          </a:r>
        </a:p>
      </dgm:t>
    </dgm:pt>
    <dgm:pt modelId="{53E92DAC-62E8-464F-B8CB-A7589B454179}" type="parTrans" cxnId="{A559E7B9-8A34-46D6-A5E2-3F931C2B267F}">
      <dgm:prSet/>
      <dgm:spPr/>
      <dgm:t>
        <a:bodyPr/>
        <a:lstStyle/>
        <a:p>
          <a:endParaRPr lang="es-ES"/>
        </a:p>
      </dgm:t>
    </dgm:pt>
    <dgm:pt modelId="{7BB48C61-9568-4974-82C5-9D9A18A4155A}" type="sibTrans" cxnId="{A559E7B9-8A34-46D6-A5E2-3F931C2B267F}">
      <dgm:prSet/>
      <dgm:spPr/>
      <dgm:t>
        <a:bodyPr/>
        <a:lstStyle/>
        <a:p>
          <a:endParaRPr lang="es-ES"/>
        </a:p>
      </dgm:t>
    </dgm:pt>
    <dgm:pt modelId="{0A64D092-E630-456F-BF0F-B05C2B17B75E}">
      <dgm:prSet/>
      <dgm:spPr/>
      <dgm:t>
        <a:bodyPr/>
        <a:lstStyle/>
        <a:p>
          <a:r>
            <a:rPr lang="es-ES"/>
            <a:t>Interlighting</a:t>
          </a:r>
        </a:p>
      </dgm:t>
    </dgm:pt>
    <dgm:pt modelId="{16BA6891-68C8-4ABC-A90B-0270A1711FD2}" type="parTrans" cxnId="{CD4E7E30-824F-4F94-A66A-A2D6EECFB84D}">
      <dgm:prSet/>
      <dgm:spPr/>
      <dgm:t>
        <a:bodyPr/>
        <a:lstStyle/>
        <a:p>
          <a:endParaRPr lang="es-ES"/>
        </a:p>
      </dgm:t>
    </dgm:pt>
    <dgm:pt modelId="{DA132FAE-907D-4253-B0C2-D48F2B7F9D85}" type="sibTrans" cxnId="{CD4E7E30-824F-4F94-A66A-A2D6EECFB84D}">
      <dgm:prSet/>
      <dgm:spPr/>
      <dgm:t>
        <a:bodyPr/>
        <a:lstStyle/>
        <a:p>
          <a:endParaRPr lang="es-ES"/>
        </a:p>
      </dgm:t>
    </dgm:pt>
    <dgm:pt modelId="{52E25859-2B81-4D84-9E21-7D92FC1ED162}">
      <dgm:prSet/>
      <dgm:spPr/>
      <dgm:t>
        <a:bodyPr/>
        <a:lstStyle/>
        <a:p>
          <a:r>
            <a:rPr lang="es-ES"/>
            <a:t>2 linear modules</a:t>
          </a:r>
        </a:p>
      </dgm:t>
    </dgm:pt>
    <dgm:pt modelId="{72BA86DD-4A12-483C-86B2-36BF2C10ED03}" type="parTrans" cxnId="{1FDE3DD5-AB65-4922-A3A4-C483E8833EC3}">
      <dgm:prSet/>
      <dgm:spPr/>
      <dgm:t>
        <a:bodyPr/>
        <a:lstStyle/>
        <a:p>
          <a:endParaRPr lang="es-ES"/>
        </a:p>
      </dgm:t>
    </dgm:pt>
    <dgm:pt modelId="{02E6D6DB-A92B-4DFE-A585-6B15763B11A9}" type="sibTrans" cxnId="{1FDE3DD5-AB65-4922-A3A4-C483E8833EC3}">
      <dgm:prSet/>
      <dgm:spPr/>
      <dgm:t>
        <a:bodyPr/>
        <a:lstStyle/>
        <a:p>
          <a:endParaRPr lang="es-ES"/>
        </a:p>
      </dgm:t>
    </dgm:pt>
    <dgm:pt modelId="{AF728607-0EE2-492C-B2CC-08493540D78A}">
      <dgm:prSet/>
      <dgm:spPr/>
      <dgm:t>
        <a:bodyPr/>
        <a:lstStyle/>
        <a:p>
          <a:r>
            <a:rPr lang="es-ES"/>
            <a:t>UFO</a:t>
          </a:r>
        </a:p>
      </dgm:t>
    </dgm:pt>
    <dgm:pt modelId="{BF47520E-4430-4711-BD4C-1733064C865E}" type="parTrans" cxnId="{0F1411FB-E5E7-45F4-8AE4-713E139B9C69}">
      <dgm:prSet/>
      <dgm:spPr/>
      <dgm:t>
        <a:bodyPr/>
        <a:lstStyle/>
        <a:p>
          <a:endParaRPr lang="es-ES"/>
        </a:p>
      </dgm:t>
    </dgm:pt>
    <dgm:pt modelId="{2C520CB6-6D8F-4603-BCF3-A8F3DD757B2C}" type="sibTrans" cxnId="{0F1411FB-E5E7-45F4-8AE4-713E139B9C69}">
      <dgm:prSet/>
      <dgm:spPr/>
      <dgm:t>
        <a:bodyPr/>
        <a:lstStyle/>
        <a:p>
          <a:endParaRPr lang="es-ES"/>
        </a:p>
      </dgm:t>
    </dgm:pt>
    <dgm:pt modelId="{55481A7A-6821-4A5F-BF60-FABB72D83EB7}">
      <dgm:prSet/>
      <dgm:spPr/>
      <dgm:t>
        <a:bodyPr/>
        <a:lstStyle/>
        <a:p>
          <a:r>
            <a:rPr lang="es-ES"/>
            <a:t>Multi-linear  panel</a:t>
          </a:r>
        </a:p>
      </dgm:t>
    </dgm:pt>
    <dgm:pt modelId="{AC179540-5485-44D1-A025-19A19C904DD7}" type="parTrans" cxnId="{00C5FC28-5905-4A4A-83FF-354D915B2AAB}">
      <dgm:prSet/>
      <dgm:spPr/>
      <dgm:t>
        <a:bodyPr/>
        <a:lstStyle/>
        <a:p>
          <a:endParaRPr lang="es-ES"/>
        </a:p>
      </dgm:t>
    </dgm:pt>
    <dgm:pt modelId="{335B2844-524E-43FF-A97B-BB743AB50D7D}" type="sibTrans" cxnId="{00C5FC28-5905-4A4A-83FF-354D915B2AAB}">
      <dgm:prSet/>
      <dgm:spPr/>
      <dgm:t>
        <a:bodyPr/>
        <a:lstStyle/>
        <a:p>
          <a:endParaRPr lang="es-ES"/>
        </a:p>
      </dgm:t>
    </dgm:pt>
    <dgm:pt modelId="{96489CF4-3031-4679-B869-82DDABB4CEFD}">
      <dgm:prSet/>
      <dgm:spPr/>
      <dgm:t>
        <a:bodyPr/>
        <a:lstStyle/>
        <a:p>
          <a:r>
            <a:rPr lang="es-ES"/>
            <a:t>LED Bulb</a:t>
          </a:r>
        </a:p>
      </dgm:t>
    </dgm:pt>
    <dgm:pt modelId="{AA9F698C-EF71-4B4E-8DAF-6504F46143E6}" type="parTrans" cxnId="{B7C29CB6-8058-4F6C-B308-D097145BD396}">
      <dgm:prSet/>
      <dgm:spPr/>
      <dgm:t>
        <a:bodyPr/>
        <a:lstStyle/>
        <a:p>
          <a:endParaRPr lang="es-ES"/>
        </a:p>
      </dgm:t>
    </dgm:pt>
    <dgm:pt modelId="{E5A26FDE-B03A-4801-8799-CC26F06E6204}" type="sibTrans" cxnId="{B7C29CB6-8058-4F6C-B308-D097145BD396}">
      <dgm:prSet/>
      <dgm:spPr/>
      <dgm:t>
        <a:bodyPr/>
        <a:lstStyle/>
        <a:p>
          <a:endParaRPr lang="es-ES"/>
        </a:p>
      </dgm:t>
    </dgm:pt>
    <dgm:pt modelId="{E15C9B3F-3987-4799-9102-C8C79839EEBA}">
      <dgm:prSet/>
      <dgm:spPr/>
      <dgm:t>
        <a:bodyPr/>
        <a:lstStyle/>
        <a:p>
          <a:r>
            <a:rPr lang="es-ES"/>
            <a:t>Grow-film</a:t>
          </a:r>
        </a:p>
      </dgm:t>
    </dgm:pt>
    <dgm:pt modelId="{089F6520-4144-486D-BDF7-D35B5FEF8EFA}" type="parTrans" cxnId="{72991353-70C4-4518-99EB-775D62C8C627}">
      <dgm:prSet/>
      <dgm:spPr/>
      <dgm:t>
        <a:bodyPr/>
        <a:lstStyle/>
        <a:p>
          <a:endParaRPr lang="es-ES"/>
        </a:p>
      </dgm:t>
    </dgm:pt>
    <dgm:pt modelId="{E703D6B5-E2BF-4D7D-ABD5-3CFD1185FA55}" type="sibTrans" cxnId="{72991353-70C4-4518-99EB-775D62C8C627}">
      <dgm:prSet/>
      <dgm:spPr/>
      <dgm:t>
        <a:bodyPr/>
        <a:lstStyle/>
        <a:p>
          <a:endParaRPr lang="es-ES"/>
        </a:p>
      </dgm:t>
    </dgm:pt>
    <dgm:pt modelId="{81DEB5FC-D5C0-442E-8142-79F9CE15C64D}">
      <dgm:prSet/>
      <dgm:spPr/>
      <dgm:t>
        <a:bodyPr/>
        <a:lstStyle/>
        <a:p>
          <a:r>
            <a:rPr lang="es-ES"/>
            <a:t>Quantum board style panel?</a:t>
          </a:r>
        </a:p>
      </dgm:t>
    </dgm:pt>
    <dgm:pt modelId="{9B444524-3C0B-4DF1-A72C-7AFB8DEF6179}" type="parTrans" cxnId="{5ACD4C78-A91B-413B-B278-6B1682971FBD}">
      <dgm:prSet/>
      <dgm:spPr/>
      <dgm:t>
        <a:bodyPr/>
        <a:lstStyle/>
        <a:p>
          <a:endParaRPr lang="es-ES"/>
        </a:p>
      </dgm:t>
    </dgm:pt>
    <dgm:pt modelId="{7268794A-D66D-4D26-9F70-8CC1710BB155}" type="sibTrans" cxnId="{5ACD4C78-A91B-413B-B278-6B1682971FBD}">
      <dgm:prSet/>
      <dgm:spPr/>
      <dgm:t>
        <a:bodyPr/>
        <a:lstStyle/>
        <a:p>
          <a:endParaRPr lang="es-ES"/>
        </a:p>
      </dgm:t>
    </dgm:pt>
    <dgm:pt modelId="{7C719D19-CDA4-4AD0-A6C4-6B7CF08A7242}">
      <dgm:prSet/>
      <dgm:spPr/>
      <dgm:t>
        <a:bodyPr/>
        <a:lstStyle/>
        <a:p>
          <a:r>
            <a:rPr lang="es-ES"/>
            <a:t>Spotlight</a:t>
          </a:r>
        </a:p>
      </dgm:t>
    </dgm:pt>
    <dgm:pt modelId="{52DD0AA1-0BAD-4BA6-BC2F-E998F6D25977}" type="parTrans" cxnId="{AB15C205-8785-4197-BA88-3189C67A820F}">
      <dgm:prSet/>
      <dgm:spPr/>
      <dgm:t>
        <a:bodyPr/>
        <a:lstStyle/>
        <a:p>
          <a:endParaRPr lang="es-ES"/>
        </a:p>
      </dgm:t>
    </dgm:pt>
    <dgm:pt modelId="{F296B2A3-50C6-4245-A3A3-AB36A6922374}" type="sibTrans" cxnId="{AB15C205-8785-4197-BA88-3189C67A820F}">
      <dgm:prSet/>
      <dgm:spPr/>
      <dgm:t>
        <a:bodyPr/>
        <a:lstStyle/>
        <a:p>
          <a:endParaRPr lang="es-ES"/>
        </a:p>
      </dgm:t>
    </dgm:pt>
    <dgm:pt modelId="{68E4844D-C6F0-4A94-AAA3-B885346F5C42}">
      <dgm:prSet/>
      <dgm:spPr/>
      <dgm:t>
        <a:bodyPr/>
        <a:lstStyle/>
        <a:p>
          <a:r>
            <a:rPr lang="es-ES"/>
            <a:t>LED Strip</a:t>
          </a:r>
        </a:p>
      </dgm:t>
    </dgm:pt>
    <dgm:pt modelId="{51DA7B0F-2E10-4FCA-9539-618ACE80FAC6}" type="parTrans" cxnId="{CB1B1D25-5599-4D2C-9225-7461FA998EED}">
      <dgm:prSet/>
      <dgm:spPr/>
      <dgm:t>
        <a:bodyPr/>
        <a:lstStyle/>
        <a:p>
          <a:endParaRPr lang="es-ES"/>
        </a:p>
      </dgm:t>
    </dgm:pt>
    <dgm:pt modelId="{A1A5B5A3-DD87-4B33-90E4-49056984AC8D}" type="sibTrans" cxnId="{CB1B1D25-5599-4D2C-9225-7461FA998EED}">
      <dgm:prSet/>
      <dgm:spPr/>
      <dgm:t>
        <a:bodyPr/>
        <a:lstStyle/>
        <a:p>
          <a:endParaRPr lang="es-ES"/>
        </a:p>
      </dgm:t>
    </dgm:pt>
    <dgm:pt modelId="{F13BDC78-4EE5-4ACC-B685-8C8829DE421D}">
      <dgm:prSet/>
      <dgm:spPr/>
      <dgm:t>
        <a:bodyPr/>
        <a:lstStyle/>
        <a:p>
          <a:r>
            <a:rPr lang="es-ES"/>
            <a:t>Mini plant factory</a:t>
          </a:r>
        </a:p>
      </dgm:t>
    </dgm:pt>
    <dgm:pt modelId="{70C42B6F-785F-43DA-A7B8-A8AFE857FE2B}" type="parTrans" cxnId="{21555FDF-656D-469F-A519-0EB8E8B33315}">
      <dgm:prSet/>
      <dgm:spPr/>
      <dgm:t>
        <a:bodyPr/>
        <a:lstStyle/>
        <a:p>
          <a:endParaRPr lang="es-ES"/>
        </a:p>
      </dgm:t>
    </dgm:pt>
    <dgm:pt modelId="{DAD46B83-81E0-4E1A-B7AF-DDF44135DBC7}" type="sibTrans" cxnId="{21555FDF-656D-469F-A519-0EB8E8B33315}">
      <dgm:prSet/>
      <dgm:spPr/>
      <dgm:t>
        <a:bodyPr/>
        <a:lstStyle/>
        <a:p>
          <a:endParaRPr lang="es-ES"/>
        </a:p>
      </dgm:t>
    </dgm:pt>
    <dgm:pt modelId="{CA81043B-DDD9-4439-949B-2D9F7E6F548E}" type="pres">
      <dgm:prSet presAssocID="{E6174BBD-13CC-4F15-83E6-4C1B8EFA3A1F}" presName="diagram" presStyleCnt="0">
        <dgm:presLayoutVars>
          <dgm:dir/>
        </dgm:presLayoutVars>
      </dgm:prSet>
      <dgm:spPr/>
    </dgm:pt>
    <dgm:pt modelId="{F063D028-FDCB-4100-A489-815877FEF23C}" type="pres">
      <dgm:prSet presAssocID="{020EC6FF-7BB6-4B6E-B091-3F3BE63ECBB1}" presName="composite" presStyleCnt="0"/>
      <dgm:spPr/>
    </dgm:pt>
    <dgm:pt modelId="{9156439A-983E-411F-8AE0-F6FE2573B2C0}" type="pres">
      <dgm:prSet presAssocID="{020EC6FF-7BB6-4B6E-B091-3F3BE63ECBB1}" presName="Image" presStyleLbl="bgShp" presStyleIdx="0" presStyleCnt="19"/>
      <dgm:spPr>
        <a:blipFill rotWithShape="1">
          <a:blip xmlns:r="http://schemas.openxmlformats.org/officeDocument/2006/relationships" r:embed="rId1" cstate="print">
            <a:extLst>
              <a:ext uri="{28A0092B-C50C-407E-A947-70E740481C1C}">
                <a14:useLocalDpi xmlns:a14="http://schemas.microsoft.com/office/drawing/2010/main" val="0"/>
              </a:ext>
            </a:extLst>
          </a:blip>
          <a:srcRect/>
          <a:stretch>
            <a:fillRect l="-16000" r="-16000"/>
          </a:stretch>
        </a:blipFill>
      </dgm:spPr>
    </dgm:pt>
    <dgm:pt modelId="{0CF41509-6AA2-4A3E-825A-044887154C9D}" type="pres">
      <dgm:prSet presAssocID="{020EC6FF-7BB6-4B6E-B091-3F3BE63ECBB1}" presName="Parent" presStyleLbl="node0" presStyleIdx="0" presStyleCnt="19">
        <dgm:presLayoutVars>
          <dgm:bulletEnabled val="1"/>
        </dgm:presLayoutVars>
      </dgm:prSet>
      <dgm:spPr/>
    </dgm:pt>
    <dgm:pt modelId="{2C0017C0-D765-497B-80E3-7B3DB845DB30}" type="pres">
      <dgm:prSet presAssocID="{7A4C9E28-719E-47C9-8B5D-759606A17230}" presName="sibTrans" presStyleCnt="0"/>
      <dgm:spPr/>
    </dgm:pt>
    <dgm:pt modelId="{EB3A0CCE-75A3-4A39-B50B-D7F0AC1E0631}" type="pres">
      <dgm:prSet presAssocID="{D055E1C7-B8C4-444A-9883-27AB02D7A980}" presName="composite" presStyleCnt="0"/>
      <dgm:spPr/>
    </dgm:pt>
    <dgm:pt modelId="{45C6EBB4-4555-4904-9E85-EAFFD1D6E110}" type="pres">
      <dgm:prSet presAssocID="{D055E1C7-B8C4-444A-9883-27AB02D7A980}" presName="Image" presStyleLbl="bgShp" presStyleIdx="1" presStyleCnt="19"/>
      <dgm:spPr>
        <a:blipFill rotWithShape="1">
          <a:blip xmlns:r="http://schemas.openxmlformats.org/officeDocument/2006/relationships" r:embed="rId2" cstate="print">
            <a:extLst>
              <a:ext uri="{28A0092B-C50C-407E-A947-70E740481C1C}">
                <a14:useLocalDpi xmlns:a14="http://schemas.microsoft.com/office/drawing/2010/main" val="0"/>
              </a:ext>
            </a:extLst>
          </a:blip>
          <a:srcRect/>
          <a:stretch>
            <a:fillRect l="-19000" r="-19000"/>
          </a:stretch>
        </a:blipFill>
      </dgm:spPr>
    </dgm:pt>
    <dgm:pt modelId="{3DFF87D2-5984-46D1-BEA0-83B63B07D61B}" type="pres">
      <dgm:prSet presAssocID="{D055E1C7-B8C4-444A-9883-27AB02D7A980}" presName="Parent" presStyleLbl="node0" presStyleIdx="1" presStyleCnt="19">
        <dgm:presLayoutVars>
          <dgm:bulletEnabled val="1"/>
        </dgm:presLayoutVars>
      </dgm:prSet>
      <dgm:spPr/>
    </dgm:pt>
    <dgm:pt modelId="{A08BA430-884A-4342-9747-98F7D5B202FB}" type="pres">
      <dgm:prSet presAssocID="{20BE9CFE-DEC7-4545-8C81-A4CCBE97FA03}" presName="sibTrans" presStyleCnt="0"/>
      <dgm:spPr/>
    </dgm:pt>
    <dgm:pt modelId="{43F65CC8-462D-4FD3-8FD1-6AE4B23C8BE7}" type="pres">
      <dgm:prSet presAssocID="{0ED44BBE-3404-4B11-AFA8-F5B1BF31EBF9}" presName="composite" presStyleCnt="0"/>
      <dgm:spPr/>
    </dgm:pt>
    <dgm:pt modelId="{B6660D99-E5B5-448D-8B32-7467F18C9449}" type="pres">
      <dgm:prSet presAssocID="{0ED44BBE-3404-4B11-AFA8-F5B1BF31EBF9}" presName="Image" presStyleLbl="bgShp" presStyleIdx="2" presStyleCnt="19"/>
      <dgm:spPr>
        <a:blipFill rotWithShape="1">
          <a:blip xmlns:r="http://schemas.openxmlformats.org/officeDocument/2006/relationships" r:embed="rId3" cstate="print">
            <a:extLst>
              <a:ext uri="{28A0092B-C50C-407E-A947-70E740481C1C}">
                <a14:useLocalDpi xmlns:a14="http://schemas.microsoft.com/office/drawing/2010/main" val="0"/>
              </a:ext>
            </a:extLst>
          </a:blip>
          <a:srcRect/>
          <a:stretch>
            <a:fillRect l="-16000" r="-16000"/>
          </a:stretch>
        </a:blipFill>
      </dgm:spPr>
    </dgm:pt>
    <dgm:pt modelId="{AC570BCF-CA57-47FA-B06B-3757B2720DC1}" type="pres">
      <dgm:prSet presAssocID="{0ED44BBE-3404-4B11-AFA8-F5B1BF31EBF9}" presName="Parent" presStyleLbl="node0" presStyleIdx="2" presStyleCnt="19">
        <dgm:presLayoutVars>
          <dgm:bulletEnabled val="1"/>
        </dgm:presLayoutVars>
      </dgm:prSet>
      <dgm:spPr/>
    </dgm:pt>
    <dgm:pt modelId="{918A2772-5A52-4883-8389-E2F33FFB72A3}" type="pres">
      <dgm:prSet presAssocID="{44A99890-A744-4F42-AC63-8E33D356BA3C}" presName="sibTrans" presStyleCnt="0"/>
      <dgm:spPr/>
    </dgm:pt>
    <dgm:pt modelId="{0E11CDF6-CAF8-4E4B-8DE1-FC0733210670}" type="pres">
      <dgm:prSet presAssocID="{C8B0891D-75C7-4B05-82EA-C491F8F56065}" presName="composite" presStyleCnt="0"/>
      <dgm:spPr/>
    </dgm:pt>
    <dgm:pt modelId="{7EB15175-310C-4AFF-98BC-2EC16213C5EC}" type="pres">
      <dgm:prSet presAssocID="{C8B0891D-75C7-4B05-82EA-C491F8F56065}" presName="Image" presStyleLbl="bgShp" presStyleIdx="3" presStyleCnt="19"/>
      <dgm:spPr>
        <a:blipFill rotWithShape="1">
          <a:blip xmlns:r="http://schemas.openxmlformats.org/officeDocument/2006/relationships" r:embed="rId4" cstate="print">
            <a:extLst>
              <a:ext uri="{28A0092B-C50C-407E-A947-70E740481C1C}">
                <a14:useLocalDpi xmlns:a14="http://schemas.microsoft.com/office/drawing/2010/main" val="0"/>
              </a:ext>
            </a:extLst>
          </a:blip>
          <a:srcRect/>
          <a:stretch>
            <a:fillRect t="-16000" b="-16000"/>
          </a:stretch>
        </a:blipFill>
      </dgm:spPr>
    </dgm:pt>
    <dgm:pt modelId="{21A499EC-232F-425A-B9DC-BFAE6B3357BF}" type="pres">
      <dgm:prSet presAssocID="{C8B0891D-75C7-4B05-82EA-C491F8F56065}" presName="Parent" presStyleLbl="node0" presStyleIdx="3" presStyleCnt="19">
        <dgm:presLayoutVars>
          <dgm:bulletEnabled val="1"/>
        </dgm:presLayoutVars>
      </dgm:prSet>
      <dgm:spPr/>
    </dgm:pt>
    <dgm:pt modelId="{7155B1F3-0815-4C02-84AB-191CD329A08E}" type="pres">
      <dgm:prSet presAssocID="{550D0662-B745-4C09-8499-C40DF4B51CC7}" presName="sibTrans" presStyleCnt="0"/>
      <dgm:spPr/>
    </dgm:pt>
    <dgm:pt modelId="{374E28B5-8649-467D-B416-E6B9F894A876}" type="pres">
      <dgm:prSet presAssocID="{81E503AD-CD89-4ADC-91D8-313248AD1252}" presName="composite" presStyleCnt="0"/>
      <dgm:spPr/>
    </dgm:pt>
    <dgm:pt modelId="{30E083DB-3EFB-4FAF-833D-27A336390424}" type="pres">
      <dgm:prSet presAssocID="{81E503AD-CD89-4ADC-91D8-313248AD1252}" presName="Image" presStyleLbl="bgShp" presStyleIdx="4" presStyleCnt="19"/>
      <dgm:spPr>
        <a:blipFill rotWithShape="1">
          <a:blip xmlns:r="http://schemas.openxmlformats.org/officeDocument/2006/relationships" r:embed="rId5" cstate="print">
            <a:extLst>
              <a:ext uri="{28A0092B-C50C-407E-A947-70E740481C1C}">
                <a14:useLocalDpi xmlns:a14="http://schemas.microsoft.com/office/drawing/2010/main" val="0"/>
              </a:ext>
            </a:extLst>
          </a:blip>
          <a:srcRect/>
          <a:stretch>
            <a:fillRect l="-16000" r="-16000"/>
          </a:stretch>
        </a:blipFill>
      </dgm:spPr>
    </dgm:pt>
    <dgm:pt modelId="{4C01897F-F602-4B73-B0B7-A43398A9889C}" type="pres">
      <dgm:prSet presAssocID="{81E503AD-CD89-4ADC-91D8-313248AD1252}" presName="Parent" presStyleLbl="node0" presStyleIdx="4" presStyleCnt="19">
        <dgm:presLayoutVars>
          <dgm:bulletEnabled val="1"/>
        </dgm:presLayoutVars>
      </dgm:prSet>
      <dgm:spPr/>
    </dgm:pt>
    <dgm:pt modelId="{6FC8FCB3-D30D-4417-983F-08F5D10B90CA}" type="pres">
      <dgm:prSet presAssocID="{02120A2E-20B1-45F9-AA07-EF2210C7CE19}" presName="sibTrans" presStyleCnt="0"/>
      <dgm:spPr/>
    </dgm:pt>
    <dgm:pt modelId="{456AADF5-791F-4AC8-9EF3-DBE76CD4B9C2}" type="pres">
      <dgm:prSet presAssocID="{67E4A1F7-B1B5-4FE4-AA2D-0C7902F1D239}" presName="composite" presStyleCnt="0"/>
      <dgm:spPr/>
    </dgm:pt>
    <dgm:pt modelId="{9EBAB51A-FC38-4F85-B4C0-59E4171E0097}" type="pres">
      <dgm:prSet presAssocID="{67E4A1F7-B1B5-4FE4-AA2D-0C7902F1D239}" presName="Image" presStyleLbl="bgShp" presStyleIdx="5" presStyleCnt="19"/>
      <dgm:spPr>
        <a:blipFill rotWithShape="1">
          <a:blip xmlns:r="http://schemas.openxmlformats.org/officeDocument/2006/relationships" r:embed="rId6" cstate="print">
            <a:extLst>
              <a:ext uri="{28A0092B-C50C-407E-A947-70E740481C1C}">
                <a14:useLocalDpi xmlns:a14="http://schemas.microsoft.com/office/drawing/2010/main" val="0"/>
              </a:ext>
            </a:extLst>
          </a:blip>
          <a:srcRect/>
          <a:stretch>
            <a:fillRect l="-5000" r="-5000"/>
          </a:stretch>
        </a:blipFill>
      </dgm:spPr>
    </dgm:pt>
    <dgm:pt modelId="{FF948BED-37E2-443D-A973-2D2C4C656180}" type="pres">
      <dgm:prSet presAssocID="{67E4A1F7-B1B5-4FE4-AA2D-0C7902F1D239}" presName="Parent" presStyleLbl="node0" presStyleIdx="5" presStyleCnt="19">
        <dgm:presLayoutVars>
          <dgm:bulletEnabled val="1"/>
        </dgm:presLayoutVars>
      </dgm:prSet>
      <dgm:spPr/>
    </dgm:pt>
    <dgm:pt modelId="{BECF692C-5737-4A97-A1E9-320B0D85F0A8}" type="pres">
      <dgm:prSet presAssocID="{F55024BA-BDFD-4040-AE7D-998D6035F0DC}" presName="sibTrans" presStyleCnt="0"/>
      <dgm:spPr/>
    </dgm:pt>
    <dgm:pt modelId="{929417F0-92BC-4C80-A177-AA4AFFB9F091}" type="pres">
      <dgm:prSet presAssocID="{D67C5018-00D2-4308-A4A4-9568874C8FA4}" presName="composite" presStyleCnt="0"/>
      <dgm:spPr/>
    </dgm:pt>
    <dgm:pt modelId="{678F40D4-7C54-4EA0-98B8-36AA4EA06B0E}" type="pres">
      <dgm:prSet presAssocID="{D67C5018-00D2-4308-A4A4-9568874C8FA4}" presName="Image" presStyleLbl="bgShp" presStyleIdx="6" presStyleCnt="19"/>
      <dgm:spPr>
        <a:blipFill rotWithShape="1">
          <a:blip xmlns:r="http://schemas.openxmlformats.org/officeDocument/2006/relationships" r:embed="rId7"/>
          <a:srcRect/>
          <a:stretch>
            <a:fillRect l="-39000" r="-39000"/>
          </a:stretch>
        </a:blipFill>
      </dgm:spPr>
    </dgm:pt>
    <dgm:pt modelId="{34E551BC-29B6-4CED-9F72-069415DFD77F}" type="pres">
      <dgm:prSet presAssocID="{D67C5018-00D2-4308-A4A4-9568874C8FA4}" presName="Parent" presStyleLbl="node0" presStyleIdx="6" presStyleCnt="19">
        <dgm:presLayoutVars>
          <dgm:bulletEnabled val="1"/>
        </dgm:presLayoutVars>
      </dgm:prSet>
      <dgm:spPr/>
    </dgm:pt>
    <dgm:pt modelId="{DEA3C90A-2FB7-4B9B-BFB9-F799EFF4BCFB}" type="pres">
      <dgm:prSet presAssocID="{4C276C17-35AF-4E98-A198-43D3CED68743}" presName="sibTrans" presStyleCnt="0"/>
      <dgm:spPr/>
    </dgm:pt>
    <dgm:pt modelId="{6EDBE285-3C21-402A-BC30-D2E627830B50}" type="pres">
      <dgm:prSet presAssocID="{1158DED4-6F61-4A18-8329-E21CB5035529}" presName="composite" presStyleCnt="0"/>
      <dgm:spPr/>
    </dgm:pt>
    <dgm:pt modelId="{94833C87-1278-4792-9281-0C36DFB82286}" type="pres">
      <dgm:prSet presAssocID="{1158DED4-6F61-4A18-8329-E21CB5035529}" presName="Image" presStyleLbl="bgShp" presStyleIdx="7" presStyleCnt="19"/>
      <dgm:spPr>
        <a:blipFill rotWithShape="1">
          <a:blip xmlns:r="http://schemas.openxmlformats.org/officeDocument/2006/relationships" r:embed="rId8" cstate="print">
            <a:extLst>
              <a:ext uri="{28A0092B-C50C-407E-A947-70E740481C1C}">
                <a14:useLocalDpi xmlns:a14="http://schemas.microsoft.com/office/drawing/2010/main" val="0"/>
              </a:ext>
            </a:extLst>
          </a:blip>
          <a:srcRect/>
          <a:stretch>
            <a:fillRect t="-15000" b="-15000"/>
          </a:stretch>
        </a:blipFill>
      </dgm:spPr>
    </dgm:pt>
    <dgm:pt modelId="{C4300AD7-CB92-4B7B-A5A3-182A15AF672D}" type="pres">
      <dgm:prSet presAssocID="{1158DED4-6F61-4A18-8329-E21CB5035529}" presName="Parent" presStyleLbl="node0" presStyleIdx="7" presStyleCnt="19">
        <dgm:presLayoutVars>
          <dgm:bulletEnabled val="1"/>
        </dgm:presLayoutVars>
      </dgm:prSet>
      <dgm:spPr/>
    </dgm:pt>
    <dgm:pt modelId="{2A5A1AEF-75B1-4646-A97D-EDBC2914871D}" type="pres">
      <dgm:prSet presAssocID="{B38B01FD-EC8C-4661-B501-D9C74C9BF9F6}" presName="sibTrans" presStyleCnt="0"/>
      <dgm:spPr/>
    </dgm:pt>
    <dgm:pt modelId="{06DF00AA-463C-40DD-84C2-C83F08836B0B}" type="pres">
      <dgm:prSet presAssocID="{96489CF4-3031-4679-B869-82DDABB4CEFD}" presName="composite" presStyleCnt="0"/>
      <dgm:spPr/>
    </dgm:pt>
    <dgm:pt modelId="{B62CCBFD-AB10-4376-B3AB-B43E3401DBCD}" type="pres">
      <dgm:prSet presAssocID="{96489CF4-3031-4679-B869-82DDABB4CEFD}" presName="Image" presStyleLbl="bgShp" presStyleIdx="8" presStyleCnt="19"/>
      <dgm:spPr>
        <a:blipFill rotWithShape="1">
          <a:blip xmlns:r="http://schemas.openxmlformats.org/officeDocument/2006/relationships" r:embed="rId9" cstate="print">
            <a:extLst>
              <a:ext uri="{28A0092B-C50C-407E-A947-70E740481C1C}">
                <a14:useLocalDpi xmlns:a14="http://schemas.microsoft.com/office/drawing/2010/main" val="0"/>
              </a:ext>
            </a:extLst>
          </a:blip>
          <a:srcRect/>
          <a:stretch>
            <a:fillRect t="-31000" b="-31000"/>
          </a:stretch>
        </a:blipFill>
      </dgm:spPr>
    </dgm:pt>
    <dgm:pt modelId="{4EC2314B-6BF1-44DD-A414-8CC201FFA761}" type="pres">
      <dgm:prSet presAssocID="{96489CF4-3031-4679-B869-82DDABB4CEFD}" presName="Parent" presStyleLbl="node0" presStyleIdx="8" presStyleCnt="19" custLinFactNeighborX="-1194">
        <dgm:presLayoutVars>
          <dgm:bulletEnabled val="1"/>
        </dgm:presLayoutVars>
      </dgm:prSet>
      <dgm:spPr/>
    </dgm:pt>
    <dgm:pt modelId="{D27CB520-91DE-4EBF-AF9F-2E40CCC343AC}" type="pres">
      <dgm:prSet presAssocID="{E5A26FDE-B03A-4801-8799-CC26F06E6204}" presName="sibTrans" presStyleCnt="0"/>
      <dgm:spPr/>
    </dgm:pt>
    <dgm:pt modelId="{E286E66E-926F-4AF2-8559-CA547B0BD259}" type="pres">
      <dgm:prSet presAssocID="{55481A7A-6821-4A5F-BF60-FABB72D83EB7}" presName="composite" presStyleCnt="0"/>
      <dgm:spPr/>
    </dgm:pt>
    <dgm:pt modelId="{03F803C9-DFD9-4E65-8951-756F88A12F68}" type="pres">
      <dgm:prSet presAssocID="{55481A7A-6821-4A5F-BF60-FABB72D83EB7}" presName="Image" presStyleLbl="bgShp" presStyleIdx="9" presStyleCnt="19"/>
      <dgm:spPr>
        <a:blipFill rotWithShape="1">
          <a:blip xmlns:r="http://schemas.openxmlformats.org/officeDocument/2006/relationships" r:embed="rId10"/>
          <a:srcRect/>
          <a:stretch>
            <a:fillRect t="-6000" b="-6000"/>
          </a:stretch>
        </a:blipFill>
      </dgm:spPr>
    </dgm:pt>
    <dgm:pt modelId="{1BEAC754-05C1-4E74-B30B-B2D091FC23A4}" type="pres">
      <dgm:prSet presAssocID="{55481A7A-6821-4A5F-BF60-FABB72D83EB7}" presName="Parent" presStyleLbl="node0" presStyleIdx="9" presStyleCnt="19">
        <dgm:presLayoutVars>
          <dgm:bulletEnabled val="1"/>
        </dgm:presLayoutVars>
      </dgm:prSet>
      <dgm:spPr/>
    </dgm:pt>
    <dgm:pt modelId="{E822FE06-913B-4A07-A8C9-B4D0E7E401CC}" type="pres">
      <dgm:prSet presAssocID="{335B2844-524E-43FF-A97B-BB743AB50D7D}" presName="sibTrans" presStyleCnt="0"/>
      <dgm:spPr/>
    </dgm:pt>
    <dgm:pt modelId="{C456B08A-DDFC-4AF8-A4AA-2990B8749D6C}" type="pres">
      <dgm:prSet presAssocID="{AC8B3C00-4126-4655-BB91-1F6160BF3FD0}" presName="composite" presStyleCnt="0"/>
      <dgm:spPr/>
    </dgm:pt>
    <dgm:pt modelId="{9986E892-DF22-44B7-A030-2355258725C0}" type="pres">
      <dgm:prSet presAssocID="{AC8B3C00-4126-4655-BB91-1F6160BF3FD0}" presName="Image" presStyleLbl="bgShp" presStyleIdx="10" presStyleCnt="19"/>
      <dgm:spPr>
        <a:blipFill rotWithShape="1">
          <a:blip xmlns:r="http://schemas.openxmlformats.org/officeDocument/2006/relationships" r:embed="rId11" cstate="print">
            <a:extLst>
              <a:ext uri="{28A0092B-C50C-407E-A947-70E740481C1C}">
                <a14:useLocalDpi xmlns:a14="http://schemas.microsoft.com/office/drawing/2010/main" val="0"/>
              </a:ext>
            </a:extLst>
          </a:blip>
          <a:srcRect/>
          <a:stretch>
            <a:fillRect l="-10000" r="-10000"/>
          </a:stretch>
        </a:blipFill>
      </dgm:spPr>
    </dgm:pt>
    <dgm:pt modelId="{8562DF30-8C34-4AAB-A99F-A0A81A36917E}" type="pres">
      <dgm:prSet presAssocID="{AC8B3C00-4126-4655-BB91-1F6160BF3FD0}" presName="Parent" presStyleLbl="node0" presStyleIdx="10" presStyleCnt="19">
        <dgm:presLayoutVars>
          <dgm:bulletEnabled val="1"/>
        </dgm:presLayoutVars>
      </dgm:prSet>
      <dgm:spPr/>
    </dgm:pt>
    <dgm:pt modelId="{D5E3B375-99D1-42C4-8A8A-A32C9E73ED1A}" type="pres">
      <dgm:prSet presAssocID="{7BB48C61-9568-4974-82C5-9D9A18A4155A}" presName="sibTrans" presStyleCnt="0"/>
      <dgm:spPr/>
    </dgm:pt>
    <dgm:pt modelId="{23C3067D-1394-442D-8B81-245FFA9FE021}" type="pres">
      <dgm:prSet presAssocID="{0A64D092-E630-456F-BF0F-B05C2B17B75E}" presName="composite" presStyleCnt="0"/>
      <dgm:spPr/>
    </dgm:pt>
    <dgm:pt modelId="{947C304C-607B-4A4A-ACD8-B2F2E47BC3FB}" type="pres">
      <dgm:prSet presAssocID="{0A64D092-E630-456F-BF0F-B05C2B17B75E}" presName="Image" presStyleLbl="bgShp" presStyleIdx="11" presStyleCnt="19"/>
      <dgm:spPr>
        <a:blipFill rotWithShape="1">
          <a:blip xmlns:r="http://schemas.openxmlformats.org/officeDocument/2006/relationships" r:embed="rId12" cstate="print">
            <a:extLst>
              <a:ext uri="{28A0092B-C50C-407E-A947-70E740481C1C}">
                <a14:useLocalDpi xmlns:a14="http://schemas.microsoft.com/office/drawing/2010/main" val="0"/>
              </a:ext>
            </a:extLst>
          </a:blip>
          <a:srcRect/>
          <a:stretch>
            <a:fillRect t="-18000" b="-18000"/>
          </a:stretch>
        </a:blipFill>
      </dgm:spPr>
    </dgm:pt>
    <dgm:pt modelId="{137CB516-04BF-478C-ACB4-1F1BB58AF16B}" type="pres">
      <dgm:prSet presAssocID="{0A64D092-E630-456F-BF0F-B05C2B17B75E}" presName="Parent" presStyleLbl="node0" presStyleIdx="11" presStyleCnt="19">
        <dgm:presLayoutVars>
          <dgm:bulletEnabled val="1"/>
        </dgm:presLayoutVars>
      </dgm:prSet>
      <dgm:spPr/>
    </dgm:pt>
    <dgm:pt modelId="{A7CD23AA-A8A1-43C6-A885-9A0F010099EC}" type="pres">
      <dgm:prSet presAssocID="{DA132FAE-907D-4253-B0C2-D48F2B7F9D85}" presName="sibTrans" presStyleCnt="0"/>
      <dgm:spPr/>
    </dgm:pt>
    <dgm:pt modelId="{7750D385-02E0-44D6-94AD-76CDAB3CCBA5}" type="pres">
      <dgm:prSet presAssocID="{52E25859-2B81-4D84-9E21-7D92FC1ED162}" presName="composite" presStyleCnt="0"/>
      <dgm:spPr/>
    </dgm:pt>
    <dgm:pt modelId="{7CD5164C-8006-422C-A5E8-367BF18C93E8}" type="pres">
      <dgm:prSet presAssocID="{52E25859-2B81-4D84-9E21-7D92FC1ED162}" presName="Image" presStyleLbl="bgShp" presStyleIdx="12" presStyleCnt="19"/>
      <dgm:spPr>
        <a:blipFill rotWithShape="1">
          <a:blip xmlns:r="http://schemas.openxmlformats.org/officeDocument/2006/relationships" r:embed="rId13" cstate="print">
            <a:extLst>
              <a:ext uri="{28A0092B-C50C-407E-A947-70E740481C1C}">
                <a14:useLocalDpi xmlns:a14="http://schemas.microsoft.com/office/drawing/2010/main" val="0"/>
              </a:ext>
            </a:extLst>
          </a:blip>
          <a:srcRect/>
          <a:stretch>
            <a:fillRect l="-13000" r="-13000"/>
          </a:stretch>
        </a:blipFill>
      </dgm:spPr>
    </dgm:pt>
    <dgm:pt modelId="{ADBA31D5-55AB-4455-BB35-2544D9FFDB68}" type="pres">
      <dgm:prSet presAssocID="{52E25859-2B81-4D84-9E21-7D92FC1ED162}" presName="Parent" presStyleLbl="node0" presStyleIdx="12" presStyleCnt="19">
        <dgm:presLayoutVars>
          <dgm:bulletEnabled val="1"/>
        </dgm:presLayoutVars>
      </dgm:prSet>
      <dgm:spPr/>
    </dgm:pt>
    <dgm:pt modelId="{C122DFEA-50AB-4787-9F2F-83463DEB421A}" type="pres">
      <dgm:prSet presAssocID="{02E6D6DB-A92B-4DFE-A585-6B15763B11A9}" presName="sibTrans" presStyleCnt="0"/>
      <dgm:spPr/>
    </dgm:pt>
    <dgm:pt modelId="{CC1A1442-7A0F-41BA-9E9D-445B61EFF2BC}" type="pres">
      <dgm:prSet presAssocID="{AF728607-0EE2-492C-B2CC-08493540D78A}" presName="composite" presStyleCnt="0"/>
      <dgm:spPr/>
    </dgm:pt>
    <dgm:pt modelId="{6EBD6508-5357-47F7-B4E0-8991E8E2597A}" type="pres">
      <dgm:prSet presAssocID="{AF728607-0EE2-492C-B2CC-08493540D78A}" presName="Image" presStyleLbl="bgShp" presStyleIdx="13" presStyleCnt="19"/>
      <dgm:spPr>
        <a:blipFill rotWithShape="1">
          <a:blip xmlns:r="http://schemas.openxmlformats.org/officeDocument/2006/relationships" r:embed="rId14"/>
          <a:srcRect/>
          <a:stretch>
            <a:fillRect t="-15000" b="-15000"/>
          </a:stretch>
        </a:blipFill>
      </dgm:spPr>
    </dgm:pt>
    <dgm:pt modelId="{13586F60-55A2-4815-8B1A-8B42E914182C}" type="pres">
      <dgm:prSet presAssocID="{AF728607-0EE2-492C-B2CC-08493540D78A}" presName="Parent" presStyleLbl="node0" presStyleIdx="13" presStyleCnt="19">
        <dgm:presLayoutVars>
          <dgm:bulletEnabled val="1"/>
        </dgm:presLayoutVars>
      </dgm:prSet>
      <dgm:spPr/>
    </dgm:pt>
    <dgm:pt modelId="{0464A456-2D56-40E3-B7AC-EC46E49EC937}" type="pres">
      <dgm:prSet presAssocID="{2C520CB6-6D8F-4603-BCF3-A8F3DD757B2C}" presName="sibTrans" presStyleCnt="0"/>
      <dgm:spPr/>
    </dgm:pt>
    <dgm:pt modelId="{9C50A91C-841B-413E-B2D8-F5F04A9E7E00}" type="pres">
      <dgm:prSet presAssocID="{E15C9B3F-3987-4799-9102-C8C79839EEBA}" presName="composite" presStyleCnt="0"/>
      <dgm:spPr/>
    </dgm:pt>
    <dgm:pt modelId="{E92E6F9E-3187-4798-B835-CF485ABFD302}" type="pres">
      <dgm:prSet presAssocID="{E15C9B3F-3987-4799-9102-C8C79839EEBA}" presName="Image" presStyleLbl="bgShp" presStyleIdx="14" presStyleCnt="19"/>
      <dgm:spPr>
        <a:blipFill rotWithShape="1">
          <a:blip xmlns:r="http://schemas.openxmlformats.org/officeDocument/2006/relationships" r:embed="rId15" cstate="print">
            <a:extLst>
              <a:ext uri="{28A0092B-C50C-407E-A947-70E740481C1C}">
                <a14:useLocalDpi xmlns:a14="http://schemas.microsoft.com/office/drawing/2010/main" val="0"/>
              </a:ext>
            </a:extLst>
          </a:blip>
          <a:srcRect/>
          <a:stretch>
            <a:fillRect l="-6000" r="-6000"/>
          </a:stretch>
        </a:blipFill>
      </dgm:spPr>
    </dgm:pt>
    <dgm:pt modelId="{CDF59E67-5D8D-41CE-BAF5-CC767D522E82}" type="pres">
      <dgm:prSet presAssocID="{E15C9B3F-3987-4799-9102-C8C79839EEBA}" presName="Parent" presStyleLbl="node0" presStyleIdx="14" presStyleCnt="19">
        <dgm:presLayoutVars>
          <dgm:bulletEnabled val="1"/>
        </dgm:presLayoutVars>
      </dgm:prSet>
      <dgm:spPr/>
    </dgm:pt>
    <dgm:pt modelId="{C6A1BB41-978B-457C-BA3C-0182DB2E1B4D}" type="pres">
      <dgm:prSet presAssocID="{E703D6B5-E2BF-4D7D-ABD5-3CFD1185FA55}" presName="sibTrans" presStyleCnt="0"/>
      <dgm:spPr/>
    </dgm:pt>
    <dgm:pt modelId="{E8F39BB3-62A9-42F0-BA25-A0A4D482BF45}" type="pres">
      <dgm:prSet presAssocID="{81DEB5FC-D5C0-442E-8142-79F9CE15C64D}" presName="composite" presStyleCnt="0"/>
      <dgm:spPr/>
    </dgm:pt>
    <dgm:pt modelId="{366AECCE-1034-4E4B-AC3B-139FCF005997}" type="pres">
      <dgm:prSet presAssocID="{81DEB5FC-D5C0-442E-8142-79F9CE15C64D}" presName="Image" presStyleLbl="bgShp" presStyleIdx="15" presStyleCnt="19"/>
      <dgm:spPr>
        <a:blipFill rotWithShape="1">
          <a:blip xmlns:r="http://schemas.openxmlformats.org/officeDocument/2006/relationships" r:embed="rId16"/>
          <a:srcRect/>
          <a:stretch>
            <a:fillRect l="-8000" r="-8000"/>
          </a:stretch>
        </a:blipFill>
      </dgm:spPr>
    </dgm:pt>
    <dgm:pt modelId="{4D4A656C-C7F9-4B1A-B9CF-BD1B82894934}" type="pres">
      <dgm:prSet presAssocID="{81DEB5FC-D5C0-442E-8142-79F9CE15C64D}" presName="Parent" presStyleLbl="node0" presStyleIdx="15" presStyleCnt="19">
        <dgm:presLayoutVars>
          <dgm:bulletEnabled val="1"/>
        </dgm:presLayoutVars>
      </dgm:prSet>
      <dgm:spPr/>
    </dgm:pt>
    <dgm:pt modelId="{AD9A4B8D-6355-43BD-A5F3-AF0E5917126C}" type="pres">
      <dgm:prSet presAssocID="{7268794A-D66D-4D26-9F70-8CC1710BB155}" presName="sibTrans" presStyleCnt="0"/>
      <dgm:spPr/>
    </dgm:pt>
    <dgm:pt modelId="{5AC45750-DC9F-42C7-BDBB-90EB51A5AEFB}" type="pres">
      <dgm:prSet presAssocID="{7C719D19-CDA4-4AD0-A6C4-6B7CF08A7242}" presName="composite" presStyleCnt="0"/>
      <dgm:spPr/>
    </dgm:pt>
    <dgm:pt modelId="{0C732E88-B09A-44B6-8C6F-64A2C104DB74}" type="pres">
      <dgm:prSet presAssocID="{7C719D19-CDA4-4AD0-A6C4-6B7CF08A7242}" presName="Image" presStyleLbl="bgShp" presStyleIdx="16" presStyleCnt="19"/>
      <dgm:spPr>
        <a:blipFill rotWithShape="1">
          <a:blip xmlns:r="http://schemas.openxmlformats.org/officeDocument/2006/relationships" r:embed="rId17" cstate="print">
            <a:extLst>
              <a:ext uri="{28A0092B-C50C-407E-A947-70E740481C1C}">
                <a14:useLocalDpi xmlns:a14="http://schemas.microsoft.com/office/drawing/2010/main" val="0"/>
              </a:ext>
            </a:extLst>
          </a:blip>
          <a:srcRect/>
          <a:stretch>
            <a:fillRect t="-4000" b="-4000"/>
          </a:stretch>
        </a:blipFill>
      </dgm:spPr>
    </dgm:pt>
    <dgm:pt modelId="{3B37F9D1-37E3-45C8-B110-163B75C5660C}" type="pres">
      <dgm:prSet presAssocID="{7C719D19-CDA4-4AD0-A6C4-6B7CF08A7242}" presName="Parent" presStyleLbl="node0" presStyleIdx="16" presStyleCnt="19">
        <dgm:presLayoutVars>
          <dgm:bulletEnabled val="1"/>
        </dgm:presLayoutVars>
      </dgm:prSet>
      <dgm:spPr/>
    </dgm:pt>
    <dgm:pt modelId="{055EF138-2056-426A-8A27-74056FDD37AF}" type="pres">
      <dgm:prSet presAssocID="{F296B2A3-50C6-4245-A3A3-AB36A6922374}" presName="sibTrans" presStyleCnt="0"/>
      <dgm:spPr/>
    </dgm:pt>
    <dgm:pt modelId="{BB946444-3993-4CA8-B0AF-5D430978BF49}" type="pres">
      <dgm:prSet presAssocID="{68E4844D-C6F0-4A94-AAA3-B885346F5C42}" presName="composite" presStyleCnt="0"/>
      <dgm:spPr/>
    </dgm:pt>
    <dgm:pt modelId="{F08F2A25-F453-40F7-8C95-2A56D916EC5C}" type="pres">
      <dgm:prSet presAssocID="{68E4844D-C6F0-4A94-AAA3-B885346F5C42}" presName="Image" presStyleLbl="bgShp" presStyleIdx="17" presStyleCnt="19"/>
      <dgm:spPr>
        <a:blipFill rotWithShape="1">
          <a:blip xmlns:r="http://schemas.openxmlformats.org/officeDocument/2006/relationships" r:embed="rId18" cstate="print">
            <a:extLst>
              <a:ext uri="{28A0092B-C50C-407E-A947-70E740481C1C}">
                <a14:useLocalDpi xmlns:a14="http://schemas.microsoft.com/office/drawing/2010/main" val="0"/>
              </a:ext>
            </a:extLst>
          </a:blip>
          <a:srcRect/>
          <a:stretch>
            <a:fillRect l="-45000" r="-45000"/>
          </a:stretch>
        </a:blipFill>
      </dgm:spPr>
    </dgm:pt>
    <dgm:pt modelId="{AFA71218-EB5A-4576-BA7F-F373B882B5F8}" type="pres">
      <dgm:prSet presAssocID="{68E4844D-C6F0-4A94-AAA3-B885346F5C42}" presName="Parent" presStyleLbl="node0" presStyleIdx="17" presStyleCnt="19">
        <dgm:presLayoutVars>
          <dgm:bulletEnabled val="1"/>
        </dgm:presLayoutVars>
      </dgm:prSet>
      <dgm:spPr/>
    </dgm:pt>
    <dgm:pt modelId="{4CDC47A1-9614-46FA-A08A-5AA31B8C848F}" type="pres">
      <dgm:prSet presAssocID="{A1A5B5A3-DD87-4B33-90E4-49056984AC8D}" presName="sibTrans" presStyleCnt="0"/>
      <dgm:spPr/>
    </dgm:pt>
    <dgm:pt modelId="{3843DC47-BBB4-4543-825D-FBFFCBE94F05}" type="pres">
      <dgm:prSet presAssocID="{F13BDC78-4EE5-4ACC-B685-8C8829DE421D}" presName="composite" presStyleCnt="0"/>
      <dgm:spPr/>
    </dgm:pt>
    <dgm:pt modelId="{1B098931-CAA9-4D3F-A5C4-92E950112034}" type="pres">
      <dgm:prSet presAssocID="{F13BDC78-4EE5-4ACC-B685-8C8829DE421D}" presName="Image" presStyleLbl="bgShp" presStyleIdx="18" presStyleCnt="19"/>
      <dgm:spPr>
        <a:blipFill rotWithShape="1">
          <a:blip xmlns:r="http://schemas.openxmlformats.org/officeDocument/2006/relationships" r:embed="rId19" cstate="email">
            <a:extLst>
              <a:ext uri="{28A0092B-C50C-407E-A947-70E740481C1C}">
                <a14:useLocalDpi xmlns:a14="http://schemas.microsoft.com/office/drawing/2010/main"/>
              </a:ext>
            </a:extLst>
          </a:blip>
          <a:srcRect/>
          <a:stretch>
            <a:fillRect t="-26000" b="-26000"/>
          </a:stretch>
        </a:blipFill>
      </dgm:spPr>
    </dgm:pt>
    <dgm:pt modelId="{B3705583-854A-43C3-808B-5D79E7D9711B}" type="pres">
      <dgm:prSet presAssocID="{F13BDC78-4EE5-4ACC-B685-8C8829DE421D}" presName="Parent" presStyleLbl="node0" presStyleIdx="18" presStyleCnt="19">
        <dgm:presLayoutVars>
          <dgm:bulletEnabled val="1"/>
        </dgm:presLayoutVars>
      </dgm:prSet>
      <dgm:spPr/>
    </dgm:pt>
  </dgm:ptLst>
  <dgm:cxnLst>
    <dgm:cxn modelId="{43E76604-0690-4167-AFB9-F5228FD993DD}" srcId="{E6174BBD-13CC-4F15-83E6-4C1B8EFA3A1F}" destId="{67E4A1F7-B1B5-4FE4-AA2D-0C7902F1D239}" srcOrd="5" destOrd="0" parTransId="{CFFD0DF3-9DE4-4E14-9076-186222CBEB81}" sibTransId="{F55024BA-BDFD-4040-AE7D-998D6035F0DC}"/>
    <dgm:cxn modelId="{AB15C205-8785-4197-BA88-3189C67A820F}" srcId="{E6174BBD-13CC-4F15-83E6-4C1B8EFA3A1F}" destId="{7C719D19-CDA4-4AD0-A6C4-6B7CF08A7242}" srcOrd="16" destOrd="0" parTransId="{52DD0AA1-0BAD-4BA6-BC2F-E998F6D25977}" sibTransId="{F296B2A3-50C6-4245-A3A3-AB36A6922374}"/>
    <dgm:cxn modelId="{0D62971D-104A-4D29-B610-6489BD23C6DA}" type="presOf" srcId="{1158DED4-6F61-4A18-8329-E21CB5035529}" destId="{C4300AD7-CB92-4B7B-A5A3-182A15AF672D}" srcOrd="0" destOrd="0" presId="urn:microsoft.com/office/officeart/2008/layout/BendingPictureCaption"/>
    <dgm:cxn modelId="{CB1B1D25-5599-4D2C-9225-7461FA998EED}" srcId="{E6174BBD-13CC-4F15-83E6-4C1B8EFA3A1F}" destId="{68E4844D-C6F0-4A94-AAA3-B885346F5C42}" srcOrd="17" destOrd="0" parTransId="{51DA7B0F-2E10-4FCA-9539-618ACE80FAC6}" sibTransId="{A1A5B5A3-DD87-4B33-90E4-49056984AC8D}"/>
    <dgm:cxn modelId="{00C5FC28-5905-4A4A-83FF-354D915B2AAB}" srcId="{E6174BBD-13CC-4F15-83E6-4C1B8EFA3A1F}" destId="{55481A7A-6821-4A5F-BF60-FABB72D83EB7}" srcOrd="9" destOrd="0" parTransId="{AC179540-5485-44D1-A025-19A19C904DD7}" sibTransId="{335B2844-524E-43FF-A97B-BB743AB50D7D}"/>
    <dgm:cxn modelId="{CD4E7E30-824F-4F94-A66A-A2D6EECFB84D}" srcId="{E6174BBD-13CC-4F15-83E6-4C1B8EFA3A1F}" destId="{0A64D092-E630-456F-BF0F-B05C2B17B75E}" srcOrd="11" destOrd="0" parTransId="{16BA6891-68C8-4ABC-A90B-0270A1711FD2}" sibTransId="{DA132FAE-907D-4253-B0C2-D48F2B7F9D85}"/>
    <dgm:cxn modelId="{0B78DF32-438D-4CBD-9DE0-850F8CBA27DA}" type="presOf" srcId="{E6174BBD-13CC-4F15-83E6-4C1B8EFA3A1F}" destId="{CA81043B-DDD9-4439-949B-2D9F7E6F548E}" srcOrd="0" destOrd="0" presId="urn:microsoft.com/office/officeart/2008/layout/BendingPictureCaption"/>
    <dgm:cxn modelId="{4939D137-3838-45E6-B10E-E148CDED8BF6}" type="presOf" srcId="{81E503AD-CD89-4ADC-91D8-313248AD1252}" destId="{4C01897F-F602-4B73-B0B7-A43398A9889C}" srcOrd="0" destOrd="0" presId="urn:microsoft.com/office/officeart/2008/layout/BendingPictureCaption"/>
    <dgm:cxn modelId="{8AACC939-E3CC-4B69-844E-FABAC027755C}" type="presOf" srcId="{E15C9B3F-3987-4799-9102-C8C79839EEBA}" destId="{CDF59E67-5D8D-41CE-BAF5-CC767D522E82}" srcOrd="0" destOrd="0" presId="urn:microsoft.com/office/officeart/2008/layout/BendingPictureCaption"/>
    <dgm:cxn modelId="{07BBA83B-B2AD-47F7-B9A9-AAA5200B5034}" type="presOf" srcId="{81DEB5FC-D5C0-442E-8142-79F9CE15C64D}" destId="{4D4A656C-C7F9-4B1A-B9CF-BD1B82894934}" srcOrd="0" destOrd="0" presId="urn:microsoft.com/office/officeart/2008/layout/BendingPictureCaption"/>
    <dgm:cxn modelId="{0F4A113E-FE98-48C4-8B1D-1B59397756EE}" type="presOf" srcId="{AF728607-0EE2-492C-B2CC-08493540D78A}" destId="{13586F60-55A2-4815-8B1A-8B42E914182C}" srcOrd="0" destOrd="0" presId="urn:microsoft.com/office/officeart/2008/layout/BendingPictureCaption"/>
    <dgm:cxn modelId="{60D0B85D-BC4A-4AD8-A905-24DDC01146EB}" type="presOf" srcId="{68E4844D-C6F0-4A94-AAA3-B885346F5C42}" destId="{AFA71218-EB5A-4576-BA7F-F373B882B5F8}" srcOrd="0" destOrd="0" presId="urn:microsoft.com/office/officeart/2008/layout/BendingPictureCaption"/>
    <dgm:cxn modelId="{76643362-DEBD-405D-AC06-3A6D5487648E}" type="presOf" srcId="{D055E1C7-B8C4-444A-9883-27AB02D7A980}" destId="{3DFF87D2-5984-46D1-BEA0-83B63B07D61B}" srcOrd="0" destOrd="0" presId="urn:microsoft.com/office/officeart/2008/layout/BendingPictureCaption"/>
    <dgm:cxn modelId="{3B2FF74B-DF1F-49E2-9360-CFA80392FDE9}" type="presOf" srcId="{67E4A1F7-B1B5-4FE4-AA2D-0C7902F1D239}" destId="{FF948BED-37E2-443D-A973-2D2C4C656180}" srcOrd="0" destOrd="0" presId="urn:microsoft.com/office/officeart/2008/layout/BendingPictureCaption"/>
    <dgm:cxn modelId="{72991353-70C4-4518-99EB-775D62C8C627}" srcId="{E6174BBD-13CC-4F15-83E6-4C1B8EFA3A1F}" destId="{E15C9B3F-3987-4799-9102-C8C79839EEBA}" srcOrd="14" destOrd="0" parTransId="{089F6520-4144-486D-BDF7-D35B5FEF8EFA}" sibTransId="{E703D6B5-E2BF-4D7D-ABD5-3CFD1185FA55}"/>
    <dgm:cxn modelId="{5ACD4C78-A91B-413B-B278-6B1682971FBD}" srcId="{E6174BBD-13CC-4F15-83E6-4C1B8EFA3A1F}" destId="{81DEB5FC-D5C0-442E-8142-79F9CE15C64D}" srcOrd="15" destOrd="0" parTransId="{9B444524-3C0B-4DF1-A72C-7AFB8DEF6179}" sibTransId="{7268794A-D66D-4D26-9F70-8CC1710BB155}"/>
    <dgm:cxn modelId="{24B4017A-06BB-44B1-BB3E-62BBADC5CF9A}" type="presOf" srcId="{AC8B3C00-4126-4655-BB91-1F6160BF3FD0}" destId="{8562DF30-8C34-4AAB-A99F-A0A81A36917E}" srcOrd="0" destOrd="0" presId="urn:microsoft.com/office/officeart/2008/layout/BendingPictureCaption"/>
    <dgm:cxn modelId="{CFA76980-A5B8-4F97-86B0-52400495591D}" srcId="{E6174BBD-13CC-4F15-83E6-4C1B8EFA3A1F}" destId="{1158DED4-6F61-4A18-8329-E21CB5035529}" srcOrd="7" destOrd="0" parTransId="{A865C7E1-D060-4590-9BCF-E9D145AF8F8A}" sibTransId="{B38B01FD-EC8C-4661-B501-D9C74C9BF9F6}"/>
    <dgm:cxn modelId="{9F5CD480-ED5B-411D-832D-6EFE27683793}" srcId="{E6174BBD-13CC-4F15-83E6-4C1B8EFA3A1F}" destId="{D055E1C7-B8C4-444A-9883-27AB02D7A980}" srcOrd="1" destOrd="0" parTransId="{61316A59-9EC7-4D17-8547-8CD0F803A450}" sibTransId="{20BE9CFE-DEC7-4545-8C81-A4CCBE97FA03}"/>
    <dgm:cxn modelId="{F6011086-AC82-4D73-8F01-64E4DCE5BC9D}" srcId="{E6174BBD-13CC-4F15-83E6-4C1B8EFA3A1F}" destId="{020EC6FF-7BB6-4B6E-B091-3F3BE63ECBB1}" srcOrd="0" destOrd="0" parTransId="{74DDAE93-6FD1-474F-81F4-7920AB202279}" sibTransId="{7A4C9E28-719E-47C9-8B5D-759606A17230}"/>
    <dgm:cxn modelId="{C31F419E-09DA-4B60-B4C4-55774F885199}" type="presOf" srcId="{F13BDC78-4EE5-4ACC-B685-8C8829DE421D}" destId="{B3705583-854A-43C3-808B-5D79E7D9711B}" srcOrd="0" destOrd="0" presId="urn:microsoft.com/office/officeart/2008/layout/BendingPictureCaption"/>
    <dgm:cxn modelId="{1910A99F-818B-47D6-AFB5-8CC924ACE6DE}" type="presOf" srcId="{7C719D19-CDA4-4AD0-A6C4-6B7CF08A7242}" destId="{3B37F9D1-37E3-45C8-B110-163B75C5660C}" srcOrd="0" destOrd="0" presId="urn:microsoft.com/office/officeart/2008/layout/BendingPictureCaption"/>
    <dgm:cxn modelId="{ABD464A0-2453-4031-BB24-ABA80C8E34E8}" type="presOf" srcId="{96489CF4-3031-4679-B869-82DDABB4CEFD}" destId="{4EC2314B-6BF1-44DD-A414-8CC201FFA761}" srcOrd="0" destOrd="0" presId="urn:microsoft.com/office/officeart/2008/layout/BendingPictureCaption"/>
    <dgm:cxn modelId="{939CB0A6-97BD-4C63-979A-D47F3E6D27F3}" srcId="{E6174BBD-13CC-4F15-83E6-4C1B8EFA3A1F}" destId="{D67C5018-00D2-4308-A4A4-9568874C8FA4}" srcOrd="6" destOrd="0" parTransId="{5C6B55AC-3DB7-46B3-AB57-1EC397D0643A}" sibTransId="{4C276C17-35AF-4E98-A198-43D3CED68743}"/>
    <dgm:cxn modelId="{6FCB33B6-AA00-4436-8EB7-33D3E708D95B}" type="presOf" srcId="{55481A7A-6821-4A5F-BF60-FABB72D83EB7}" destId="{1BEAC754-05C1-4E74-B30B-B2D091FC23A4}" srcOrd="0" destOrd="0" presId="urn:microsoft.com/office/officeart/2008/layout/BendingPictureCaption"/>
    <dgm:cxn modelId="{B7C29CB6-8058-4F6C-B308-D097145BD396}" srcId="{E6174BBD-13CC-4F15-83E6-4C1B8EFA3A1F}" destId="{96489CF4-3031-4679-B869-82DDABB4CEFD}" srcOrd="8" destOrd="0" parTransId="{AA9F698C-EF71-4B4E-8DAF-6504F46143E6}" sibTransId="{E5A26FDE-B03A-4801-8799-CC26F06E6204}"/>
    <dgm:cxn modelId="{D61B18B7-0966-4740-8081-6BA65E170856}" srcId="{E6174BBD-13CC-4F15-83E6-4C1B8EFA3A1F}" destId="{81E503AD-CD89-4ADC-91D8-313248AD1252}" srcOrd="4" destOrd="0" parTransId="{DA94093F-B8FE-469C-97D0-06A01866D741}" sibTransId="{02120A2E-20B1-45F9-AA07-EF2210C7CE19}"/>
    <dgm:cxn modelId="{FE5537B9-1CF3-4B41-B515-1E9F96A7BB16}" type="presOf" srcId="{0ED44BBE-3404-4B11-AFA8-F5B1BF31EBF9}" destId="{AC570BCF-CA57-47FA-B06B-3757B2720DC1}" srcOrd="0" destOrd="0" presId="urn:microsoft.com/office/officeart/2008/layout/BendingPictureCaption"/>
    <dgm:cxn modelId="{A559E7B9-8A34-46D6-A5E2-3F931C2B267F}" srcId="{E6174BBD-13CC-4F15-83E6-4C1B8EFA3A1F}" destId="{AC8B3C00-4126-4655-BB91-1F6160BF3FD0}" srcOrd="10" destOrd="0" parTransId="{53E92DAC-62E8-464F-B8CB-A7589B454179}" sibTransId="{7BB48C61-9568-4974-82C5-9D9A18A4155A}"/>
    <dgm:cxn modelId="{1FDE3DD5-AB65-4922-A3A4-C483E8833EC3}" srcId="{E6174BBD-13CC-4F15-83E6-4C1B8EFA3A1F}" destId="{52E25859-2B81-4D84-9E21-7D92FC1ED162}" srcOrd="12" destOrd="0" parTransId="{72BA86DD-4A12-483C-86B2-36BF2C10ED03}" sibTransId="{02E6D6DB-A92B-4DFE-A585-6B15763B11A9}"/>
    <dgm:cxn modelId="{89907DD8-792F-4C86-B086-A2EDB22049DB}" type="presOf" srcId="{020EC6FF-7BB6-4B6E-B091-3F3BE63ECBB1}" destId="{0CF41509-6AA2-4A3E-825A-044887154C9D}" srcOrd="0" destOrd="0" presId="urn:microsoft.com/office/officeart/2008/layout/BendingPictureCaption"/>
    <dgm:cxn modelId="{896E1FD9-B8F5-424C-8487-ECE70BAC440A}" srcId="{E6174BBD-13CC-4F15-83E6-4C1B8EFA3A1F}" destId="{C8B0891D-75C7-4B05-82EA-C491F8F56065}" srcOrd="3" destOrd="0" parTransId="{D97536D0-1E94-430E-87C1-5C3C4DB5FF23}" sibTransId="{550D0662-B745-4C09-8499-C40DF4B51CC7}"/>
    <dgm:cxn modelId="{72F558DD-A8BC-44AA-BF8F-AB53C185DA85}" srcId="{E6174BBD-13CC-4F15-83E6-4C1B8EFA3A1F}" destId="{0ED44BBE-3404-4B11-AFA8-F5B1BF31EBF9}" srcOrd="2" destOrd="0" parTransId="{F32715A6-A9FC-43CF-8E49-AC62503A6890}" sibTransId="{44A99890-A744-4F42-AC63-8E33D356BA3C}"/>
    <dgm:cxn modelId="{21555FDF-656D-469F-A519-0EB8E8B33315}" srcId="{E6174BBD-13CC-4F15-83E6-4C1B8EFA3A1F}" destId="{F13BDC78-4EE5-4ACC-B685-8C8829DE421D}" srcOrd="18" destOrd="0" parTransId="{70C42B6F-785F-43DA-A7B8-A8AFE857FE2B}" sibTransId="{DAD46B83-81E0-4E1A-B7AF-DDF44135DBC7}"/>
    <dgm:cxn modelId="{FE326FDF-68E6-4989-A3ED-AB32B1A5FAB6}" type="presOf" srcId="{D67C5018-00D2-4308-A4A4-9568874C8FA4}" destId="{34E551BC-29B6-4CED-9F72-069415DFD77F}" srcOrd="0" destOrd="0" presId="urn:microsoft.com/office/officeart/2008/layout/BendingPictureCaption"/>
    <dgm:cxn modelId="{D6438EE5-9E72-4CA0-AFAC-18E09867018C}" type="presOf" srcId="{C8B0891D-75C7-4B05-82EA-C491F8F56065}" destId="{21A499EC-232F-425A-B9DC-BFAE6B3357BF}" srcOrd="0" destOrd="0" presId="urn:microsoft.com/office/officeart/2008/layout/BendingPictureCaption"/>
    <dgm:cxn modelId="{ADCC87E8-7E05-484C-933D-2EA048BA4BBE}" type="presOf" srcId="{52E25859-2B81-4D84-9E21-7D92FC1ED162}" destId="{ADBA31D5-55AB-4455-BB35-2544D9FFDB68}" srcOrd="0" destOrd="0" presId="urn:microsoft.com/office/officeart/2008/layout/BendingPictureCaption"/>
    <dgm:cxn modelId="{38E945F5-7FD8-4C05-88DE-6C16C41AE49E}" type="presOf" srcId="{0A64D092-E630-456F-BF0F-B05C2B17B75E}" destId="{137CB516-04BF-478C-ACB4-1F1BB58AF16B}" srcOrd="0" destOrd="0" presId="urn:microsoft.com/office/officeart/2008/layout/BendingPictureCaption"/>
    <dgm:cxn modelId="{0F1411FB-E5E7-45F4-8AE4-713E139B9C69}" srcId="{E6174BBD-13CC-4F15-83E6-4C1B8EFA3A1F}" destId="{AF728607-0EE2-492C-B2CC-08493540D78A}" srcOrd="13" destOrd="0" parTransId="{BF47520E-4430-4711-BD4C-1733064C865E}" sibTransId="{2C520CB6-6D8F-4603-BCF3-A8F3DD757B2C}"/>
    <dgm:cxn modelId="{E75E4446-1EF3-4ADD-95BD-49296D6B530B}" type="presParOf" srcId="{CA81043B-DDD9-4439-949B-2D9F7E6F548E}" destId="{F063D028-FDCB-4100-A489-815877FEF23C}" srcOrd="0" destOrd="0" presId="urn:microsoft.com/office/officeart/2008/layout/BendingPictureCaption"/>
    <dgm:cxn modelId="{8CB6E4D4-4450-450C-B616-9A3A2F072537}" type="presParOf" srcId="{F063D028-FDCB-4100-A489-815877FEF23C}" destId="{9156439A-983E-411F-8AE0-F6FE2573B2C0}" srcOrd="0" destOrd="0" presId="urn:microsoft.com/office/officeart/2008/layout/BendingPictureCaption"/>
    <dgm:cxn modelId="{FD634A44-5426-44B1-B9DC-01091C965094}" type="presParOf" srcId="{F063D028-FDCB-4100-A489-815877FEF23C}" destId="{0CF41509-6AA2-4A3E-825A-044887154C9D}" srcOrd="1" destOrd="0" presId="urn:microsoft.com/office/officeart/2008/layout/BendingPictureCaption"/>
    <dgm:cxn modelId="{78395311-0DB9-45DE-81FC-BF997EC2AE52}" type="presParOf" srcId="{CA81043B-DDD9-4439-949B-2D9F7E6F548E}" destId="{2C0017C0-D765-497B-80E3-7B3DB845DB30}" srcOrd="1" destOrd="0" presId="urn:microsoft.com/office/officeart/2008/layout/BendingPictureCaption"/>
    <dgm:cxn modelId="{811B1A30-9935-4335-BFC1-A514D9A15DA9}" type="presParOf" srcId="{CA81043B-DDD9-4439-949B-2D9F7E6F548E}" destId="{EB3A0CCE-75A3-4A39-B50B-D7F0AC1E0631}" srcOrd="2" destOrd="0" presId="urn:microsoft.com/office/officeart/2008/layout/BendingPictureCaption"/>
    <dgm:cxn modelId="{BBA1D9ED-67F7-410D-B154-FAC8567E7861}" type="presParOf" srcId="{EB3A0CCE-75A3-4A39-B50B-D7F0AC1E0631}" destId="{45C6EBB4-4555-4904-9E85-EAFFD1D6E110}" srcOrd="0" destOrd="0" presId="urn:microsoft.com/office/officeart/2008/layout/BendingPictureCaption"/>
    <dgm:cxn modelId="{0B6E1415-84DC-4643-BDA5-4E2A5A30EFF2}" type="presParOf" srcId="{EB3A0CCE-75A3-4A39-B50B-D7F0AC1E0631}" destId="{3DFF87D2-5984-46D1-BEA0-83B63B07D61B}" srcOrd="1" destOrd="0" presId="urn:microsoft.com/office/officeart/2008/layout/BendingPictureCaption"/>
    <dgm:cxn modelId="{F2110E0B-3B0D-4569-AED5-AF6A1E54B770}" type="presParOf" srcId="{CA81043B-DDD9-4439-949B-2D9F7E6F548E}" destId="{A08BA430-884A-4342-9747-98F7D5B202FB}" srcOrd="3" destOrd="0" presId="urn:microsoft.com/office/officeart/2008/layout/BendingPictureCaption"/>
    <dgm:cxn modelId="{147C3901-ED12-4E80-94E9-E3D9A41A15F1}" type="presParOf" srcId="{CA81043B-DDD9-4439-949B-2D9F7E6F548E}" destId="{43F65CC8-462D-4FD3-8FD1-6AE4B23C8BE7}" srcOrd="4" destOrd="0" presId="urn:microsoft.com/office/officeart/2008/layout/BendingPictureCaption"/>
    <dgm:cxn modelId="{46212529-D44A-4EE9-AB3A-FB69B4A5778A}" type="presParOf" srcId="{43F65CC8-462D-4FD3-8FD1-6AE4B23C8BE7}" destId="{B6660D99-E5B5-448D-8B32-7467F18C9449}" srcOrd="0" destOrd="0" presId="urn:microsoft.com/office/officeart/2008/layout/BendingPictureCaption"/>
    <dgm:cxn modelId="{F27E7DCE-48F1-403A-AD6F-072CCF638AB7}" type="presParOf" srcId="{43F65CC8-462D-4FD3-8FD1-6AE4B23C8BE7}" destId="{AC570BCF-CA57-47FA-B06B-3757B2720DC1}" srcOrd="1" destOrd="0" presId="urn:microsoft.com/office/officeart/2008/layout/BendingPictureCaption"/>
    <dgm:cxn modelId="{3870DD14-9AE1-475E-9476-25A67FEDC5FE}" type="presParOf" srcId="{CA81043B-DDD9-4439-949B-2D9F7E6F548E}" destId="{918A2772-5A52-4883-8389-E2F33FFB72A3}" srcOrd="5" destOrd="0" presId="urn:microsoft.com/office/officeart/2008/layout/BendingPictureCaption"/>
    <dgm:cxn modelId="{54103678-0203-4E89-A37E-9CF53184FEB9}" type="presParOf" srcId="{CA81043B-DDD9-4439-949B-2D9F7E6F548E}" destId="{0E11CDF6-CAF8-4E4B-8DE1-FC0733210670}" srcOrd="6" destOrd="0" presId="urn:microsoft.com/office/officeart/2008/layout/BendingPictureCaption"/>
    <dgm:cxn modelId="{ABACC9F5-DB49-4FC9-922D-8B235634C179}" type="presParOf" srcId="{0E11CDF6-CAF8-4E4B-8DE1-FC0733210670}" destId="{7EB15175-310C-4AFF-98BC-2EC16213C5EC}" srcOrd="0" destOrd="0" presId="urn:microsoft.com/office/officeart/2008/layout/BendingPictureCaption"/>
    <dgm:cxn modelId="{791501C5-635A-41E3-A78A-DD463994C150}" type="presParOf" srcId="{0E11CDF6-CAF8-4E4B-8DE1-FC0733210670}" destId="{21A499EC-232F-425A-B9DC-BFAE6B3357BF}" srcOrd="1" destOrd="0" presId="urn:microsoft.com/office/officeart/2008/layout/BendingPictureCaption"/>
    <dgm:cxn modelId="{1996C929-F48E-4610-8A73-0C9B3089C038}" type="presParOf" srcId="{CA81043B-DDD9-4439-949B-2D9F7E6F548E}" destId="{7155B1F3-0815-4C02-84AB-191CD329A08E}" srcOrd="7" destOrd="0" presId="urn:microsoft.com/office/officeart/2008/layout/BendingPictureCaption"/>
    <dgm:cxn modelId="{5DD9F60F-143F-434A-A5F6-543F6E49882C}" type="presParOf" srcId="{CA81043B-DDD9-4439-949B-2D9F7E6F548E}" destId="{374E28B5-8649-467D-B416-E6B9F894A876}" srcOrd="8" destOrd="0" presId="urn:microsoft.com/office/officeart/2008/layout/BendingPictureCaption"/>
    <dgm:cxn modelId="{96251E2C-D400-472A-9AE6-5D8AFEB8488D}" type="presParOf" srcId="{374E28B5-8649-467D-B416-E6B9F894A876}" destId="{30E083DB-3EFB-4FAF-833D-27A336390424}" srcOrd="0" destOrd="0" presId="urn:microsoft.com/office/officeart/2008/layout/BendingPictureCaption"/>
    <dgm:cxn modelId="{4791344E-058B-4F7F-8448-5B5F063C3C32}" type="presParOf" srcId="{374E28B5-8649-467D-B416-E6B9F894A876}" destId="{4C01897F-F602-4B73-B0B7-A43398A9889C}" srcOrd="1" destOrd="0" presId="urn:microsoft.com/office/officeart/2008/layout/BendingPictureCaption"/>
    <dgm:cxn modelId="{9030B5F2-E0DA-423E-8CE5-C0878AA019BA}" type="presParOf" srcId="{CA81043B-DDD9-4439-949B-2D9F7E6F548E}" destId="{6FC8FCB3-D30D-4417-983F-08F5D10B90CA}" srcOrd="9" destOrd="0" presId="urn:microsoft.com/office/officeart/2008/layout/BendingPictureCaption"/>
    <dgm:cxn modelId="{AE796C69-DD7D-47EC-AE3A-92AB98DCE01F}" type="presParOf" srcId="{CA81043B-DDD9-4439-949B-2D9F7E6F548E}" destId="{456AADF5-791F-4AC8-9EF3-DBE76CD4B9C2}" srcOrd="10" destOrd="0" presId="urn:microsoft.com/office/officeart/2008/layout/BendingPictureCaption"/>
    <dgm:cxn modelId="{11082366-4AFB-45E6-91B1-22713C3D7377}" type="presParOf" srcId="{456AADF5-791F-4AC8-9EF3-DBE76CD4B9C2}" destId="{9EBAB51A-FC38-4F85-B4C0-59E4171E0097}" srcOrd="0" destOrd="0" presId="urn:microsoft.com/office/officeart/2008/layout/BendingPictureCaption"/>
    <dgm:cxn modelId="{B83D332F-6F21-4BE5-9DD8-A0DA862BF980}" type="presParOf" srcId="{456AADF5-791F-4AC8-9EF3-DBE76CD4B9C2}" destId="{FF948BED-37E2-443D-A973-2D2C4C656180}" srcOrd="1" destOrd="0" presId="urn:microsoft.com/office/officeart/2008/layout/BendingPictureCaption"/>
    <dgm:cxn modelId="{4148B4CF-6C41-48E4-9267-55E943939B48}" type="presParOf" srcId="{CA81043B-DDD9-4439-949B-2D9F7E6F548E}" destId="{BECF692C-5737-4A97-A1E9-320B0D85F0A8}" srcOrd="11" destOrd="0" presId="urn:microsoft.com/office/officeart/2008/layout/BendingPictureCaption"/>
    <dgm:cxn modelId="{1B8B0B52-3573-4F70-9468-A996EA41BD24}" type="presParOf" srcId="{CA81043B-DDD9-4439-949B-2D9F7E6F548E}" destId="{929417F0-92BC-4C80-A177-AA4AFFB9F091}" srcOrd="12" destOrd="0" presId="urn:microsoft.com/office/officeart/2008/layout/BendingPictureCaption"/>
    <dgm:cxn modelId="{66848B25-B64D-400B-9DE5-76B79CDA54C1}" type="presParOf" srcId="{929417F0-92BC-4C80-A177-AA4AFFB9F091}" destId="{678F40D4-7C54-4EA0-98B8-36AA4EA06B0E}" srcOrd="0" destOrd="0" presId="urn:microsoft.com/office/officeart/2008/layout/BendingPictureCaption"/>
    <dgm:cxn modelId="{190D9945-F085-4A6D-9B20-5AFD62C7BF9A}" type="presParOf" srcId="{929417F0-92BC-4C80-A177-AA4AFFB9F091}" destId="{34E551BC-29B6-4CED-9F72-069415DFD77F}" srcOrd="1" destOrd="0" presId="urn:microsoft.com/office/officeart/2008/layout/BendingPictureCaption"/>
    <dgm:cxn modelId="{60999EA6-01F0-4361-999C-684BF3D80585}" type="presParOf" srcId="{CA81043B-DDD9-4439-949B-2D9F7E6F548E}" destId="{DEA3C90A-2FB7-4B9B-BFB9-F799EFF4BCFB}" srcOrd="13" destOrd="0" presId="urn:microsoft.com/office/officeart/2008/layout/BendingPictureCaption"/>
    <dgm:cxn modelId="{03B72C84-A49F-4E4E-917B-DC573957C380}" type="presParOf" srcId="{CA81043B-DDD9-4439-949B-2D9F7E6F548E}" destId="{6EDBE285-3C21-402A-BC30-D2E627830B50}" srcOrd="14" destOrd="0" presId="urn:microsoft.com/office/officeart/2008/layout/BendingPictureCaption"/>
    <dgm:cxn modelId="{06F40E10-43FD-43E4-9358-1B2734206937}" type="presParOf" srcId="{6EDBE285-3C21-402A-BC30-D2E627830B50}" destId="{94833C87-1278-4792-9281-0C36DFB82286}" srcOrd="0" destOrd="0" presId="urn:microsoft.com/office/officeart/2008/layout/BendingPictureCaption"/>
    <dgm:cxn modelId="{A8650C4F-5481-4119-ADE8-30B5B3FA0476}" type="presParOf" srcId="{6EDBE285-3C21-402A-BC30-D2E627830B50}" destId="{C4300AD7-CB92-4B7B-A5A3-182A15AF672D}" srcOrd="1" destOrd="0" presId="urn:microsoft.com/office/officeart/2008/layout/BendingPictureCaption"/>
    <dgm:cxn modelId="{F7FBE271-6FA6-49FD-A868-81BD3D8695B3}" type="presParOf" srcId="{CA81043B-DDD9-4439-949B-2D9F7E6F548E}" destId="{2A5A1AEF-75B1-4646-A97D-EDBC2914871D}" srcOrd="15" destOrd="0" presId="urn:microsoft.com/office/officeart/2008/layout/BendingPictureCaption"/>
    <dgm:cxn modelId="{1F245144-C006-4CBA-9DB2-A6AEE3CF81EE}" type="presParOf" srcId="{CA81043B-DDD9-4439-949B-2D9F7E6F548E}" destId="{06DF00AA-463C-40DD-84C2-C83F08836B0B}" srcOrd="16" destOrd="0" presId="urn:microsoft.com/office/officeart/2008/layout/BendingPictureCaption"/>
    <dgm:cxn modelId="{4F6B0029-7353-40F8-A31E-52AA0EEC13A0}" type="presParOf" srcId="{06DF00AA-463C-40DD-84C2-C83F08836B0B}" destId="{B62CCBFD-AB10-4376-B3AB-B43E3401DBCD}" srcOrd="0" destOrd="0" presId="urn:microsoft.com/office/officeart/2008/layout/BendingPictureCaption"/>
    <dgm:cxn modelId="{1DAC398A-6B85-4978-98A4-C8D97770EF0A}" type="presParOf" srcId="{06DF00AA-463C-40DD-84C2-C83F08836B0B}" destId="{4EC2314B-6BF1-44DD-A414-8CC201FFA761}" srcOrd="1" destOrd="0" presId="urn:microsoft.com/office/officeart/2008/layout/BendingPictureCaption"/>
    <dgm:cxn modelId="{F0FD0EE5-EB34-41A9-AAE6-EE73DBBC1008}" type="presParOf" srcId="{CA81043B-DDD9-4439-949B-2D9F7E6F548E}" destId="{D27CB520-91DE-4EBF-AF9F-2E40CCC343AC}" srcOrd="17" destOrd="0" presId="urn:microsoft.com/office/officeart/2008/layout/BendingPictureCaption"/>
    <dgm:cxn modelId="{B15EC11C-AD93-402E-BA75-BA5C74880DE9}" type="presParOf" srcId="{CA81043B-DDD9-4439-949B-2D9F7E6F548E}" destId="{E286E66E-926F-4AF2-8559-CA547B0BD259}" srcOrd="18" destOrd="0" presId="urn:microsoft.com/office/officeart/2008/layout/BendingPictureCaption"/>
    <dgm:cxn modelId="{4C18E7B7-D321-41D5-87B5-5CC18A468F42}" type="presParOf" srcId="{E286E66E-926F-4AF2-8559-CA547B0BD259}" destId="{03F803C9-DFD9-4E65-8951-756F88A12F68}" srcOrd="0" destOrd="0" presId="urn:microsoft.com/office/officeart/2008/layout/BendingPictureCaption"/>
    <dgm:cxn modelId="{633F6DDE-60FD-42F5-A12B-9B3F38E6898D}" type="presParOf" srcId="{E286E66E-926F-4AF2-8559-CA547B0BD259}" destId="{1BEAC754-05C1-4E74-B30B-B2D091FC23A4}" srcOrd="1" destOrd="0" presId="urn:microsoft.com/office/officeart/2008/layout/BendingPictureCaption"/>
    <dgm:cxn modelId="{5439555C-213B-4110-B52B-73459E508E60}" type="presParOf" srcId="{CA81043B-DDD9-4439-949B-2D9F7E6F548E}" destId="{E822FE06-913B-4A07-A8C9-B4D0E7E401CC}" srcOrd="19" destOrd="0" presId="urn:microsoft.com/office/officeart/2008/layout/BendingPictureCaption"/>
    <dgm:cxn modelId="{B8917AFA-F035-4CBF-B8BD-F08F92F913E6}" type="presParOf" srcId="{CA81043B-DDD9-4439-949B-2D9F7E6F548E}" destId="{C456B08A-DDFC-4AF8-A4AA-2990B8749D6C}" srcOrd="20" destOrd="0" presId="urn:microsoft.com/office/officeart/2008/layout/BendingPictureCaption"/>
    <dgm:cxn modelId="{5A186EBB-A09E-4F5A-A005-2E8DFA4DFAC0}" type="presParOf" srcId="{C456B08A-DDFC-4AF8-A4AA-2990B8749D6C}" destId="{9986E892-DF22-44B7-A030-2355258725C0}" srcOrd="0" destOrd="0" presId="urn:microsoft.com/office/officeart/2008/layout/BendingPictureCaption"/>
    <dgm:cxn modelId="{FAD765D9-3DF5-4210-AFB0-982BD4550D2A}" type="presParOf" srcId="{C456B08A-DDFC-4AF8-A4AA-2990B8749D6C}" destId="{8562DF30-8C34-4AAB-A99F-A0A81A36917E}" srcOrd="1" destOrd="0" presId="urn:microsoft.com/office/officeart/2008/layout/BendingPictureCaption"/>
    <dgm:cxn modelId="{D1D4A5E3-2621-499F-B70B-3C01D9FE5791}" type="presParOf" srcId="{CA81043B-DDD9-4439-949B-2D9F7E6F548E}" destId="{D5E3B375-99D1-42C4-8A8A-A32C9E73ED1A}" srcOrd="21" destOrd="0" presId="urn:microsoft.com/office/officeart/2008/layout/BendingPictureCaption"/>
    <dgm:cxn modelId="{721C3718-FAF1-4476-9661-D6F198BD1449}" type="presParOf" srcId="{CA81043B-DDD9-4439-949B-2D9F7E6F548E}" destId="{23C3067D-1394-442D-8B81-245FFA9FE021}" srcOrd="22" destOrd="0" presId="urn:microsoft.com/office/officeart/2008/layout/BendingPictureCaption"/>
    <dgm:cxn modelId="{96FF6C7A-8B79-4353-96F9-5CB31149D2C1}" type="presParOf" srcId="{23C3067D-1394-442D-8B81-245FFA9FE021}" destId="{947C304C-607B-4A4A-ACD8-B2F2E47BC3FB}" srcOrd="0" destOrd="0" presId="urn:microsoft.com/office/officeart/2008/layout/BendingPictureCaption"/>
    <dgm:cxn modelId="{D9745560-282D-4220-9CB2-AD89748C54C8}" type="presParOf" srcId="{23C3067D-1394-442D-8B81-245FFA9FE021}" destId="{137CB516-04BF-478C-ACB4-1F1BB58AF16B}" srcOrd="1" destOrd="0" presId="urn:microsoft.com/office/officeart/2008/layout/BendingPictureCaption"/>
    <dgm:cxn modelId="{3C1FF359-1C79-49DE-9EBC-85314035DBEC}" type="presParOf" srcId="{CA81043B-DDD9-4439-949B-2D9F7E6F548E}" destId="{A7CD23AA-A8A1-43C6-A885-9A0F010099EC}" srcOrd="23" destOrd="0" presId="urn:microsoft.com/office/officeart/2008/layout/BendingPictureCaption"/>
    <dgm:cxn modelId="{C141D3C4-72A7-4975-A324-917AEA52B2D0}" type="presParOf" srcId="{CA81043B-DDD9-4439-949B-2D9F7E6F548E}" destId="{7750D385-02E0-44D6-94AD-76CDAB3CCBA5}" srcOrd="24" destOrd="0" presId="urn:microsoft.com/office/officeart/2008/layout/BendingPictureCaption"/>
    <dgm:cxn modelId="{3FBCC5DF-7F42-4CA4-AB0C-B2A847A60B2E}" type="presParOf" srcId="{7750D385-02E0-44D6-94AD-76CDAB3CCBA5}" destId="{7CD5164C-8006-422C-A5E8-367BF18C93E8}" srcOrd="0" destOrd="0" presId="urn:microsoft.com/office/officeart/2008/layout/BendingPictureCaption"/>
    <dgm:cxn modelId="{11632812-CB03-45C3-A570-2B8F8DE999EF}" type="presParOf" srcId="{7750D385-02E0-44D6-94AD-76CDAB3CCBA5}" destId="{ADBA31D5-55AB-4455-BB35-2544D9FFDB68}" srcOrd="1" destOrd="0" presId="urn:microsoft.com/office/officeart/2008/layout/BendingPictureCaption"/>
    <dgm:cxn modelId="{EFCEE2CF-2F4C-4FC6-BA9D-1AFB74467D85}" type="presParOf" srcId="{CA81043B-DDD9-4439-949B-2D9F7E6F548E}" destId="{C122DFEA-50AB-4787-9F2F-83463DEB421A}" srcOrd="25" destOrd="0" presId="urn:microsoft.com/office/officeart/2008/layout/BendingPictureCaption"/>
    <dgm:cxn modelId="{C2AFEFB1-E80B-461B-9C75-15C94D2D24C7}" type="presParOf" srcId="{CA81043B-DDD9-4439-949B-2D9F7E6F548E}" destId="{CC1A1442-7A0F-41BA-9E9D-445B61EFF2BC}" srcOrd="26" destOrd="0" presId="urn:microsoft.com/office/officeart/2008/layout/BendingPictureCaption"/>
    <dgm:cxn modelId="{B365D055-0A24-413A-8E68-054F7A353647}" type="presParOf" srcId="{CC1A1442-7A0F-41BA-9E9D-445B61EFF2BC}" destId="{6EBD6508-5357-47F7-B4E0-8991E8E2597A}" srcOrd="0" destOrd="0" presId="urn:microsoft.com/office/officeart/2008/layout/BendingPictureCaption"/>
    <dgm:cxn modelId="{79B6B03E-A5AC-49BE-8355-E5F221EC39BC}" type="presParOf" srcId="{CC1A1442-7A0F-41BA-9E9D-445B61EFF2BC}" destId="{13586F60-55A2-4815-8B1A-8B42E914182C}" srcOrd="1" destOrd="0" presId="urn:microsoft.com/office/officeart/2008/layout/BendingPictureCaption"/>
    <dgm:cxn modelId="{0069D5E5-FDBE-4CAC-AD9E-5D9C01471AAB}" type="presParOf" srcId="{CA81043B-DDD9-4439-949B-2D9F7E6F548E}" destId="{0464A456-2D56-40E3-B7AC-EC46E49EC937}" srcOrd="27" destOrd="0" presId="urn:microsoft.com/office/officeart/2008/layout/BendingPictureCaption"/>
    <dgm:cxn modelId="{5ACC598D-0D1D-44DF-9F21-ED953010E4CA}" type="presParOf" srcId="{CA81043B-DDD9-4439-949B-2D9F7E6F548E}" destId="{9C50A91C-841B-413E-B2D8-F5F04A9E7E00}" srcOrd="28" destOrd="0" presId="urn:microsoft.com/office/officeart/2008/layout/BendingPictureCaption"/>
    <dgm:cxn modelId="{A93F2E73-BE87-48EA-97F0-F29ED1A5A255}" type="presParOf" srcId="{9C50A91C-841B-413E-B2D8-F5F04A9E7E00}" destId="{E92E6F9E-3187-4798-B835-CF485ABFD302}" srcOrd="0" destOrd="0" presId="urn:microsoft.com/office/officeart/2008/layout/BendingPictureCaption"/>
    <dgm:cxn modelId="{AB7ED808-23E3-4DAD-A05F-136B7C748461}" type="presParOf" srcId="{9C50A91C-841B-413E-B2D8-F5F04A9E7E00}" destId="{CDF59E67-5D8D-41CE-BAF5-CC767D522E82}" srcOrd="1" destOrd="0" presId="urn:microsoft.com/office/officeart/2008/layout/BendingPictureCaption"/>
    <dgm:cxn modelId="{3E962989-B1F3-4F34-9119-49CE6A597ED6}" type="presParOf" srcId="{CA81043B-DDD9-4439-949B-2D9F7E6F548E}" destId="{C6A1BB41-978B-457C-BA3C-0182DB2E1B4D}" srcOrd="29" destOrd="0" presId="urn:microsoft.com/office/officeart/2008/layout/BendingPictureCaption"/>
    <dgm:cxn modelId="{99A37BC7-4B9C-4D27-A22E-503C9AB4C8BF}" type="presParOf" srcId="{CA81043B-DDD9-4439-949B-2D9F7E6F548E}" destId="{E8F39BB3-62A9-42F0-BA25-A0A4D482BF45}" srcOrd="30" destOrd="0" presId="urn:microsoft.com/office/officeart/2008/layout/BendingPictureCaption"/>
    <dgm:cxn modelId="{64EFC811-83F4-4AF7-9A87-0B8ACD2A5E17}" type="presParOf" srcId="{E8F39BB3-62A9-42F0-BA25-A0A4D482BF45}" destId="{366AECCE-1034-4E4B-AC3B-139FCF005997}" srcOrd="0" destOrd="0" presId="urn:microsoft.com/office/officeart/2008/layout/BendingPictureCaption"/>
    <dgm:cxn modelId="{B77F73FE-5FCB-47A2-88BA-F98AEB2F8B51}" type="presParOf" srcId="{E8F39BB3-62A9-42F0-BA25-A0A4D482BF45}" destId="{4D4A656C-C7F9-4B1A-B9CF-BD1B82894934}" srcOrd="1" destOrd="0" presId="urn:microsoft.com/office/officeart/2008/layout/BendingPictureCaption"/>
    <dgm:cxn modelId="{0E7502BD-BD28-43CF-B03E-4806156D138A}" type="presParOf" srcId="{CA81043B-DDD9-4439-949B-2D9F7E6F548E}" destId="{AD9A4B8D-6355-43BD-A5F3-AF0E5917126C}" srcOrd="31" destOrd="0" presId="urn:microsoft.com/office/officeart/2008/layout/BendingPictureCaption"/>
    <dgm:cxn modelId="{CA13077A-5AB3-47F8-B754-AFDF53DEF14B}" type="presParOf" srcId="{CA81043B-DDD9-4439-949B-2D9F7E6F548E}" destId="{5AC45750-DC9F-42C7-BDBB-90EB51A5AEFB}" srcOrd="32" destOrd="0" presId="urn:microsoft.com/office/officeart/2008/layout/BendingPictureCaption"/>
    <dgm:cxn modelId="{09F75990-FB97-4BF8-95AB-4824A8828EE9}" type="presParOf" srcId="{5AC45750-DC9F-42C7-BDBB-90EB51A5AEFB}" destId="{0C732E88-B09A-44B6-8C6F-64A2C104DB74}" srcOrd="0" destOrd="0" presId="urn:microsoft.com/office/officeart/2008/layout/BendingPictureCaption"/>
    <dgm:cxn modelId="{D31FB141-35B2-4FF0-BFD1-C82296218979}" type="presParOf" srcId="{5AC45750-DC9F-42C7-BDBB-90EB51A5AEFB}" destId="{3B37F9D1-37E3-45C8-B110-163B75C5660C}" srcOrd="1" destOrd="0" presId="urn:microsoft.com/office/officeart/2008/layout/BendingPictureCaption"/>
    <dgm:cxn modelId="{FB00AFE4-FF68-46C2-8335-5E0A95EC5A36}" type="presParOf" srcId="{CA81043B-DDD9-4439-949B-2D9F7E6F548E}" destId="{055EF138-2056-426A-8A27-74056FDD37AF}" srcOrd="33" destOrd="0" presId="urn:microsoft.com/office/officeart/2008/layout/BendingPictureCaption"/>
    <dgm:cxn modelId="{D9B8E7FA-B748-40D8-87A4-B37F775D0769}" type="presParOf" srcId="{CA81043B-DDD9-4439-949B-2D9F7E6F548E}" destId="{BB946444-3993-4CA8-B0AF-5D430978BF49}" srcOrd="34" destOrd="0" presId="urn:microsoft.com/office/officeart/2008/layout/BendingPictureCaption"/>
    <dgm:cxn modelId="{3783977C-8EB5-4A3F-B035-2EC17883E263}" type="presParOf" srcId="{BB946444-3993-4CA8-B0AF-5D430978BF49}" destId="{F08F2A25-F453-40F7-8C95-2A56D916EC5C}" srcOrd="0" destOrd="0" presId="urn:microsoft.com/office/officeart/2008/layout/BendingPictureCaption"/>
    <dgm:cxn modelId="{FF37E743-766E-4402-8433-D0F6F0B32722}" type="presParOf" srcId="{BB946444-3993-4CA8-B0AF-5D430978BF49}" destId="{AFA71218-EB5A-4576-BA7F-F373B882B5F8}" srcOrd="1" destOrd="0" presId="urn:microsoft.com/office/officeart/2008/layout/BendingPictureCaption"/>
    <dgm:cxn modelId="{A9AB64C9-791B-495C-9C6A-2AF4B88393DC}" type="presParOf" srcId="{CA81043B-DDD9-4439-949B-2D9F7E6F548E}" destId="{4CDC47A1-9614-46FA-A08A-5AA31B8C848F}" srcOrd="35" destOrd="0" presId="urn:microsoft.com/office/officeart/2008/layout/BendingPictureCaption"/>
    <dgm:cxn modelId="{E6BF6B68-FF4B-4BF7-8E01-0E5BB52D6D24}" type="presParOf" srcId="{CA81043B-DDD9-4439-949B-2D9F7E6F548E}" destId="{3843DC47-BBB4-4543-825D-FBFFCBE94F05}" srcOrd="36" destOrd="0" presId="urn:microsoft.com/office/officeart/2008/layout/BendingPictureCaption"/>
    <dgm:cxn modelId="{2F2309C5-1E50-47A3-B9BD-D9F56BB32F68}" type="presParOf" srcId="{3843DC47-BBB4-4543-825D-FBFFCBE94F05}" destId="{1B098931-CAA9-4D3F-A5C4-92E950112034}" srcOrd="0" destOrd="0" presId="urn:microsoft.com/office/officeart/2008/layout/BendingPictureCaption"/>
    <dgm:cxn modelId="{341CE27D-DAA5-46BA-8D25-CDC895F7206E}" type="presParOf" srcId="{3843DC47-BBB4-4543-825D-FBFFCBE94F05}" destId="{B3705583-854A-43C3-808B-5D79E7D9711B}" srcOrd="1" destOrd="0" presId="urn:microsoft.com/office/officeart/2008/layout/BendingPictureCaption"/>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9156439A-983E-411F-8AE0-F6FE2573B2C0}">
      <dsp:nvSpPr>
        <dsp:cNvPr id="0" name=""/>
        <dsp:cNvSpPr/>
      </dsp:nvSpPr>
      <dsp:spPr>
        <a:xfrm>
          <a:off x="6918" y="986559"/>
          <a:ext cx="1884786" cy="1392849"/>
        </a:xfrm>
        <a:prstGeom prst="rect">
          <a:avLst/>
        </a:prstGeom>
        <a:blipFill rotWithShape="1">
          <a:blip xmlns:r="http://schemas.openxmlformats.org/officeDocument/2006/relationships" r:embed="rId1" cstate="print">
            <a:extLst>
              <a:ext uri="{28A0092B-C50C-407E-A947-70E740481C1C}">
                <a14:useLocalDpi xmlns:a14="http://schemas.microsoft.com/office/drawing/2010/main" val="0"/>
              </a:ext>
            </a:extLst>
          </a:blip>
          <a:srcRect/>
          <a:stretch>
            <a:fillRect l="-16000" r="-16000"/>
          </a:stretch>
        </a:blipFill>
        <a:ln>
          <a:noFill/>
        </a:ln>
        <a:effectLst/>
      </dsp:spPr>
      <dsp:style>
        <a:lnRef idx="0">
          <a:scrgbClr r="0" g="0" b="0"/>
        </a:lnRef>
        <a:fillRef idx="1">
          <a:scrgbClr r="0" g="0" b="0"/>
        </a:fillRef>
        <a:effectRef idx="0">
          <a:scrgbClr r="0" g="0" b="0"/>
        </a:effectRef>
        <a:fontRef idx="minor"/>
      </dsp:style>
    </dsp:sp>
    <dsp:sp modelId="{0CF41509-6AA2-4A3E-825A-044887154C9D}">
      <dsp:nvSpPr>
        <dsp:cNvPr id="0" name=""/>
        <dsp:cNvSpPr/>
      </dsp:nvSpPr>
      <dsp:spPr>
        <a:xfrm>
          <a:off x="387885" y="2126859"/>
          <a:ext cx="1624124" cy="390304"/>
        </a:xfrm>
        <a:prstGeom prst="rect">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533400">
            <a:lnSpc>
              <a:spcPct val="90000"/>
            </a:lnSpc>
            <a:spcBef>
              <a:spcPct val="0"/>
            </a:spcBef>
            <a:spcAft>
              <a:spcPct val="5000"/>
            </a:spcAft>
            <a:buNone/>
          </a:pPr>
          <a:r>
            <a:rPr lang="es-ES" sz="1200" kern="1200"/>
            <a:t>Linear module</a:t>
          </a:r>
        </a:p>
      </dsp:txBody>
      <dsp:txXfrm>
        <a:off x="387885" y="2126859"/>
        <a:ext cx="1624124" cy="390304"/>
      </dsp:txXfrm>
    </dsp:sp>
    <dsp:sp modelId="{45C6EBB4-4555-4904-9E85-EAFFD1D6E110}">
      <dsp:nvSpPr>
        <dsp:cNvPr id="0" name=""/>
        <dsp:cNvSpPr/>
      </dsp:nvSpPr>
      <dsp:spPr>
        <a:xfrm>
          <a:off x="2367592" y="986559"/>
          <a:ext cx="1884786" cy="1392849"/>
        </a:xfrm>
        <a:prstGeom prst="rect">
          <a:avLst/>
        </a:prstGeom>
        <a:blipFill rotWithShape="1">
          <a:blip xmlns:r="http://schemas.openxmlformats.org/officeDocument/2006/relationships" r:embed="rId2" cstate="print">
            <a:extLst>
              <a:ext uri="{28A0092B-C50C-407E-A947-70E740481C1C}">
                <a14:useLocalDpi xmlns:a14="http://schemas.microsoft.com/office/drawing/2010/main" val="0"/>
              </a:ext>
            </a:extLst>
          </a:blip>
          <a:srcRect/>
          <a:stretch>
            <a:fillRect l="-19000" r="-19000"/>
          </a:stretch>
        </a:blipFill>
        <a:ln>
          <a:noFill/>
        </a:ln>
        <a:effectLst/>
      </dsp:spPr>
      <dsp:style>
        <a:lnRef idx="0">
          <a:scrgbClr r="0" g="0" b="0"/>
        </a:lnRef>
        <a:fillRef idx="1">
          <a:scrgbClr r="0" g="0" b="0"/>
        </a:fillRef>
        <a:effectRef idx="0">
          <a:scrgbClr r="0" g="0" b="0"/>
        </a:effectRef>
        <a:fontRef idx="minor"/>
      </dsp:style>
    </dsp:sp>
    <dsp:sp modelId="{3DFF87D2-5984-46D1-BEA0-83B63B07D61B}">
      <dsp:nvSpPr>
        <dsp:cNvPr id="0" name=""/>
        <dsp:cNvSpPr/>
      </dsp:nvSpPr>
      <dsp:spPr>
        <a:xfrm>
          <a:off x="2748560" y="2126859"/>
          <a:ext cx="1624124" cy="390304"/>
        </a:xfrm>
        <a:prstGeom prst="rect">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533400">
            <a:lnSpc>
              <a:spcPct val="90000"/>
            </a:lnSpc>
            <a:spcBef>
              <a:spcPct val="0"/>
            </a:spcBef>
            <a:spcAft>
              <a:spcPct val="5000"/>
            </a:spcAft>
            <a:buNone/>
          </a:pPr>
          <a:r>
            <a:rPr lang="es-ES" sz="1200" kern="1200"/>
            <a:t>Square modular panel</a:t>
          </a:r>
        </a:p>
      </dsp:txBody>
      <dsp:txXfrm>
        <a:off x="2748560" y="2126859"/>
        <a:ext cx="1624124" cy="390304"/>
      </dsp:txXfrm>
    </dsp:sp>
    <dsp:sp modelId="{B6660D99-E5B5-448D-8B32-7467F18C9449}">
      <dsp:nvSpPr>
        <dsp:cNvPr id="0" name=""/>
        <dsp:cNvSpPr/>
      </dsp:nvSpPr>
      <dsp:spPr>
        <a:xfrm>
          <a:off x="4728267" y="986559"/>
          <a:ext cx="1884786" cy="1392849"/>
        </a:xfrm>
        <a:prstGeom prst="rect">
          <a:avLst/>
        </a:prstGeom>
        <a:blipFill rotWithShape="1">
          <a:blip xmlns:r="http://schemas.openxmlformats.org/officeDocument/2006/relationships" r:embed="rId3" cstate="print">
            <a:extLst>
              <a:ext uri="{28A0092B-C50C-407E-A947-70E740481C1C}">
                <a14:useLocalDpi xmlns:a14="http://schemas.microsoft.com/office/drawing/2010/main" val="0"/>
              </a:ext>
            </a:extLst>
          </a:blip>
          <a:srcRect/>
          <a:stretch>
            <a:fillRect l="-16000" r="-16000"/>
          </a:stretch>
        </a:blipFill>
        <a:ln>
          <a:noFill/>
        </a:ln>
        <a:effectLst/>
      </dsp:spPr>
      <dsp:style>
        <a:lnRef idx="0">
          <a:scrgbClr r="0" g="0" b="0"/>
        </a:lnRef>
        <a:fillRef idx="1">
          <a:scrgbClr r="0" g="0" b="0"/>
        </a:fillRef>
        <a:effectRef idx="0">
          <a:scrgbClr r="0" g="0" b="0"/>
        </a:effectRef>
        <a:fontRef idx="minor"/>
      </dsp:style>
    </dsp:sp>
    <dsp:sp modelId="{AC570BCF-CA57-47FA-B06B-3757B2720DC1}">
      <dsp:nvSpPr>
        <dsp:cNvPr id="0" name=""/>
        <dsp:cNvSpPr/>
      </dsp:nvSpPr>
      <dsp:spPr>
        <a:xfrm>
          <a:off x="5109234" y="2126859"/>
          <a:ext cx="1624124" cy="390304"/>
        </a:xfrm>
        <a:prstGeom prst="rect">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533400">
            <a:lnSpc>
              <a:spcPct val="90000"/>
            </a:lnSpc>
            <a:spcBef>
              <a:spcPct val="0"/>
            </a:spcBef>
            <a:spcAft>
              <a:spcPct val="5000"/>
            </a:spcAft>
            <a:buNone/>
          </a:pPr>
          <a:r>
            <a:rPr lang="es-ES" sz="1200" kern="1200"/>
            <a:t>Linear bar</a:t>
          </a:r>
        </a:p>
      </dsp:txBody>
      <dsp:txXfrm>
        <a:off x="5109234" y="2126859"/>
        <a:ext cx="1624124" cy="390304"/>
      </dsp:txXfrm>
    </dsp:sp>
    <dsp:sp modelId="{7EB15175-310C-4AFF-98BC-2EC16213C5EC}">
      <dsp:nvSpPr>
        <dsp:cNvPr id="0" name=""/>
        <dsp:cNvSpPr/>
      </dsp:nvSpPr>
      <dsp:spPr>
        <a:xfrm>
          <a:off x="7088941" y="986559"/>
          <a:ext cx="1884786" cy="1392849"/>
        </a:xfrm>
        <a:prstGeom prst="rect">
          <a:avLst/>
        </a:prstGeom>
        <a:blipFill rotWithShape="1">
          <a:blip xmlns:r="http://schemas.openxmlformats.org/officeDocument/2006/relationships" r:embed="rId4" cstate="print">
            <a:extLst>
              <a:ext uri="{28A0092B-C50C-407E-A947-70E740481C1C}">
                <a14:useLocalDpi xmlns:a14="http://schemas.microsoft.com/office/drawing/2010/main" val="0"/>
              </a:ext>
            </a:extLst>
          </a:blip>
          <a:srcRect/>
          <a:stretch>
            <a:fillRect t="-16000" b="-16000"/>
          </a:stretch>
        </a:blipFill>
        <a:ln>
          <a:noFill/>
        </a:ln>
        <a:effectLst/>
      </dsp:spPr>
      <dsp:style>
        <a:lnRef idx="0">
          <a:scrgbClr r="0" g="0" b="0"/>
        </a:lnRef>
        <a:fillRef idx="1">
          <a:scrgbClr r="0" g="0" b="0"/>
        </a:fillRef>
        <a:effectRef idx="0">
          <a:scrgbClr r="0" g="0" b="0"/>
        </a:effectRef>
        <a:fontRef idx="minor"/>
      </dsp:style>
    </dsp:sp>
    <dsp:sp modelId="{21A499EC-232F-425A-B9DC-BFAE6B3357BF}">
      <dsp:nvSpPr>
        <dsp:cNvPr id="0" name=""/>
        <dsp:cNvSpPr/>
      </dsp:nvSpPr>
      <dsp:spPr>
        <a:xfrm>
          <a:off x="7469909" y="2126859"/>
          <a:ext cx="1624124" cy="390304"/>
        </a:xfrm>
        <a:prstGeom prst="rect">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533400">
            <a:lnSpc>
              <a:spcPct val="90000"/>
            </a:lnSpc>
            <a:spcBef>
              <a:spcPct val="0"/>
            </a:spcBef>
            <a:spcAft>
              <a:spcPct val="5000"/>
            </a:spcAft>
            <a:buNone/>
          </a:pPr>
          <a:r>
            <a:rPr lang="es-ES" sz="1200" kern="1200"/>
            <a:t>Fixture</a:t>
          </a:r>
        </a:p>
      </dsp:txBody>
      <dsp:txXfrm>
        <a:off x="7469909" y="2126859"/>
        <a:ext cx="1624124" cy="390304"/>
      </dsp:txXfrm>
    </dsp:sp>
    <dsp:sp modelId="{30E083DB-3EFB-4FAF-833D-27A336390424}">
      <dsp:nvSpPr>
        <dsp:cNvPr id="0" name=""/>
        <dsp:cNvSpPr/>
      </dsp:nvSpPr>
      <dsp:spPr>
        <a:xfrm>
          <a:off x="9449616" y="986559"/>
          <a:ext cx="1884786" cy="1392849"/>
        </a:xfrm>
        <a:prstGeom prst="rect">
          <a:avLst/>
        </a:prstGeom>
        <a:blipFill rotWithShape="1">
          <a:blip xmlns:r="http://schemas.openxmlformats.org/officeDocument/2006/relationships" r:embed="rId5" cstate="print">
            <a:extLst>
              <a:ext uri="{28A0092B-C50C-407E-A947-70E740481C1C}">
                <a14:useLocalDpi xmlns:a14="http://schemas.microsoft.com/office/drawing/2010/main" val="0"/>
              </a:ext>
            </a:extLst>
          </a:blip>
          <a:srcRect/>
          <a:stretch>
            <a:fillRect l="-16000" r="-16000"/>
          </a:stretch>
        </a:blipFill>
        <a:ln>
          <a:noFill/>
        </a:ln>
        <a:effectLst/>
      </dsp:spPr>
      <dsp:style>
        <a:lnRef idx="0">
          <a:scrgbClr r="0" g="0" b="0"/>
        </a:lnRef>
        <a:fillRef idx="1">
          <a:scrgbClr r="0" g="0" b="0"/>
        </a:fillRef>
        <a:effectRef idx="0">
          <a:scrgbClr r="0" g="0" b="0"/>
        </a:effectRef>
        <a:fontRef idx="minor"/>
      </dsp:style>
    </dsp:sp>
    <dsp:sp modelId="{4C01897F-F602-4B73-B0B7-A43398A9889C}">
      <dsp:nvSpPr>
        <dsp:cNvPr id="0" name=""/>
        <dsp:cNvSpPr/>
      </dsp:nvSpPr>
      <dsp:spPr>
        <a:xfrm>
          <a:off x="9830583" y="2126859"/>
          <a:ext cx="1624124" cy="390304"/>
        </a:xfrm>
        <a:prstGeom prst="rect">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533400">
            <a:lnSpc>
              <a:spcPct val="90000"/>
            </a:lnSpc>
            <a:spcBef>
              <a:spcPct val="0"/>
            </a:spcBef>
            <a:spcAft>
              <a:spcPct val="5000"/>
            </a:spcAft>
            <a:buNone/>
          </a:pPr>
          <a:r>
            <a:rPr lang="es-ES" sz="1200" kern="1200"/>
            <a:t>Linear fixture</a:t>
          </a:r>
        </a:p>
      </dsp:txBody>
      <dsp:txXfrm>
        <a:off x="9830583" y="2126859"/>
        <a:ext cx="1624124" cy="390304"/>
      </dsp:txXfrm>
    </dsp:sp>
    <dsp:sp modelId="{9EBAB51A-FC38-4F85-B4C0-59E4171E0097}">
      <dsp:nvSpPr>
        <dsp:cNvPr id="0" name=""/>
        <dsp:cNvSpPr/>
      </dsp:nvSpPr>
      <dsp:spPr>
        <a:xfrm>
          <a:off x="11810290" y="986559"/>
          <a:ext cx="1884786" cy="1392849"/>
        </a:xfrm>
        <a:prstGeom prst="rect">
          <a:avLst/>
        </a:prstGeom>
        <a:blipFill rotWithShape="1">
          <a:blip xmlns:r="http://schemas.openxmlformats.org/officeDocument/2006/relationships" r:embed="rId6" cstate="print">
            <a:extLst>
              <a:ext uri="{28A0092B-C50C-407E-A947-70E740481C1C}">
                <a14:useLocalDpi xmlns:a14="http://schemas.microsoft.com/office/drawing/2010/main" val="0"/>
              </a:ext>
            </a:extLst>
          </a:blip>
          <a:srcRect/>
          <a:stretch>
            <a:fillRect l="-5000" r="-5000"/>
          </a:stretch>
        </a:blipFill>
        <a:ln>
          <a:noFill/>
        </a:ln>
        <a:effectLst/>
      </dsp:spPr>
      <dsp:style>
        <a:lnRef idx="0">
          <a:scrgbClr r="0" g="0" b="0"/>
        </a:lnRef>
        <a:fillRef idx="1">
          <a:scrgbClr r="0" g="0" b="0"/>
        </a:fillRef>
        <a:effectRef idx="0">
          <a:scrgbClr r="0" g="0" b="0"/>
        </a:effectRef>
        <a:fontRef idx="minor"/>
      </dsp:style>
    </dsp:sp>
    <dsp:sp modelId="{FF948BED-37E2-443D-A973-2D2C4C656180}">
      <dsp:nvSpPr>
        <dsp:cNvPr id="0" name=""/>
        <dsp:cNvSpPr/>
      </dsp:nvSpPr>
      <dsp:spPr>
        <a:xfrm>
          <a:off x="12191258" y="2126859"/>
          <a:ext cx="1624124" cy="390304"/>
        </a:xfrm>
        <a:prstGeom prst="rect">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533400">
            <a:lnSpc>
              <a:spcPct val="90000"/>
            </a:lnSpc>
            <a:spcBef>
              <a:spcPct val="0"/>
            </a:spcBef>
            <a:spcAft>
              <a:spcPct val="5000"/>
            </a:spcAft>
            <a:buNone/>
          </a:pPr>
          <a:r>
            <a:rPr lang="es-ES" sz="1200" kern="1200"/>
            <a:t>Traditional panel</a:t>
          </a:r>
        </a:p>
      </dsp:txBody>
      <dsp:txXfrm>
        <a:off x="12191258" y="2126859"/>
        <a:ext cx="1624124" cy="390304"/>
      </dsp:txXfrm>
    </dsp:sp>
    <dsp:sp modelId="{678F40D4-7C54-4EA0-98B8-36AA4EA06B0E}">
      <dsp:nvSpPr>
        <dsp:cNvPr id="0" name=""/>
        <dsp:cNvSpPr/>
      </dsp:nvSpPr>
      <dsp:spPr>
        <a:xfrm>
          <a:off x="14170965" y="986559"/>
          <a:ext cx="1884786" cy="1392849"/>
        </a:xfrm>
        <a:prstGeom prst="rect">
          <a:avLst/>
        </a:prstGeom>
        <a:blipFill rotWithShape="1">
          <a:blip xmlns:r="http://schemas.openxmlformats.org/officeDocument/2006/relationships" r:embed="rId7"/>
          <a:srcRect/>
          <a:stretch>
            <a:fillRect l="-39000" r="-39000"/>
          </a:stretch>
        </a:blipFill>
        <a:ln>
          <a:noFill/>
        </a:ln>
        <a:effectLst/>
      </dsp:spPr>
      <dsp:style>
        <a:lnRef idx="0">
          <a:scrgbClr r="0" g="0" b="0"/>
        </a:lnRef>
        <a:fillRef idx="1">
          <a:scrgbClr r="0" g="0" b="0"/>
        </a:fillRef>
        <a:effectRef idx="0">
          <a:scrgbClr r="0" g="0" b="0"/>
        </a:effectRef>
        <a:fontRef idx="minor"/>
      </dsp:style>
    </dsp:sp>
    <dsp:sp modelId="{34E551BC-29B6-4CED-9F72-069415DFD77F}">
      <dsp:nvSpPr>
        <dsp:cNvPr id="0" name=""/>
        <dsp:cNvSpPr/>
      </dsp:nvSpPr>
      <dsp:spPr>
        <a:xfrm>
          <a:off x="14551932" y="2126859"/>
          <a:ext cx="1624124" cy="390304"/>
        </a:xfrm>
        <a:prstGeom prst="rect">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533400">
            <a:lnSpc>
              <a:spcPct val="90000"/>
            </a:lnSpc>
            <a:spcBef>
              <a:spcPct val="0"/>
            </a:spcBef>
            <a:spcAft>
              <a:spcPct val="5000"/>
            </a:spcAft>
            <a:buNone/>
          </a:pPr>
          <a:r>
            <a:rPr lang="es-ES" sz="1200" kern="1200"/>
            <a:t>COB panel</a:t>
          </a:r>
        </a:p>
      </dsp:txBody>
      <dsp:txXfrm>
        <a:off x="14551932" y="2126859"/>
        <a:ext cx="1624124" cy="390304"/>
      </dsp:txXfrm>
    </dsp:sp>
    <dsp:sp modelId="{94833C87-1278-4792-9281-0C36DFB82286}">
      <dsp:nvSpPr>
        <dsp:cNvPr id="0" name=""/>
        <dsp:cNvSpPr/>
      </dsp:nvSpPr>
      <dsp:spPr>
        <a:xfrm>
          <a:off x="6918" y="2717672"/>
          <a:ext cx="1884786" cy="1392849"/>
        </a:xfrm>
        <a:prstGeom prst="rect">
          <a:avLst/>
        </a:prstGeom>
        <a:blipFill rotWithShape="1">
          <a:blip xmlns:r="http://schemas.openxmlformats.org/officeDocument/2006/relationships" r:embed="rId8" cstate="print">
            <a:extLst>
              <a:ext uri="{28A0092B-C50C-407E-A947-70E740481C1C}">
                <a14:useLocalDpi xmlns:a14="http://schemas.microsoft.com/office/drawing/2010/main" val="0"/>
              </a:ext>
            </a:extLst>
          </a:blip>
          <a:srcRect/>
          <a:stretch>
            <a:fillRect t="-15000" b="-15000"/>
          </a:stretch>
        </a:blipFill>
        <a:ln>
          <a:noFill/>
        </a:ln>
        <a:effectLst/>
      </dsp:spPr>
      <dsp:style>
        <a:lnRef idx="0">
          <a:scrgbClr r="0" g="0" b="0"/>
        </a:lnRef>
        <a:fillRef idx="1">
          <a:scrgbClr r="0" g="0" b="0"/>
        </a:fillRef>
        <a:effectRef idx="0">
          <a:scrgbClr r="0" g="0" b="0"/>
        </a:effectRef>
        <a:fontRef idx="minor"/>
      </dsp:style>
    </dsp:sp>
    <dsp:sp modelId="{C4300AD7-CB92-4B7B-A5A3-182A15AF672D}">
      <dsp:nvSpPr>
        <dsp:cNvPr id="0" name=""/>
        <dsp:cNvSpPr/>
      </dsp:nvSpPr>
      <dsp:spPr>
        <a:xfrm>
          <a:off x="387885" y="3857973"/>
          <a:ext cx="1624124" cy="390304"/>
        </a:xfrm>
        <a:prstGeom prst="rect">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533400">
            <a:lnSpc>
              <a:spcPct val="90000"/>
            </a:lnSpc>
            <a:spcBef>
              <a:spcPct val="0"/>
            </a:spcBef>
            <a:spcAft>
              <a:spcPct val="5000"/>
            </a:spcAft>
            <a:buNone/>
          </a:pPr>
          <a:r>
            <a:rPr lang="es-ES" sz="1200" kern="1200"/>
            <a:t>AutoCOBs</a:t>
          </a:r>
        </a:p>
      </dsp:txBody>
      <dsp:txXfrm>
        <a:off x="387885" y="3857973"/>
        <a:ext cx="1624124" cy="390304"/>
      </dsp:txXfrm>
    </dsp:sp>
    <dsp:sp modelId="{B62CCBFD-AB10-4376-B3AB-B43E3401DBCD}">
      <dsp:nvSpPr>
        <dsp:cNvPr id="0" name=""/>
        <dsp:cNvSpPr/>
      </dsp:nvSpPr>
      <dsp:spPr>
        <a:xfrm>
          <a:off x="2367592" y="2717672"/>
          <a:ext cx="1884786" cy="1392849"/>
        </a:xfrm>
        <a:prstGeom prst="rect">
          <a:avLst/>
        </a:prstGeom>
        <a:blipFill rotWithShape="1">
          <a:blip xmlns:r="http://schemas.openxmlformats.org/officeDocument/2006/relationships" r:embed="rId9" cstate="print">
            <a:extLst>
              <a:ext uri="{28A0092B-C50C-407E-A947-70E740481C1C}">
                <a14:useLocalDpi xmlns:a14="http://schemas.microsoft.com/office/drawing/2010/main" val="0"/>
              </a:ext>
            </a:extLst>
          </a:blip>
          <a:srcRect/>
          <a:stretch>
            <a:fillRect t="-31000" b="-31000"/>
          </a:stretch>
        </a:blipFill>
        <a:ln>
          <a:noFill/>
        </a:ln>
        <a:effectLst/>
      </dsp:spPr>
      <dsp:style>
        <a:lnRef idx="0">
          <a:scrgbClr r="0" g="0" b="0"/>
        </a:lnRef>
        <a:fillRef idx="1">
          <a:scrgbClr r="0" g="0" b="0"/>
        </a:fillRef>
        <a:effectRef idx="0">
          <a:scrgbClr r="0" g="0" b="0"/>
        </a:effectRef>
        <a:fontRef idx="minor"/>
      </dsp:style>
    </dsp:sp>
    <dsp:sp modelId="{4EC2314B-6BF1-44DD-A414-8CC201FFA761}">
      <dsp:nvSpPr>
        <dsp:cNvPr id="0" name=""/>
        <dsp:cNvSpPr/>
      </dsp:nvSpPr>
      <dsp:spPr>
        <a:xfrm>
          <a:off x="2729168" y="3857973"/>
          <a:ext cx="1624124" cy="390304"/>
        </a:xfrm>
        <a:prstGeom prst="rect">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533400">
            <a:lnSpc>
              <a:spcPct val="90000"/>
            </a:lnSpc>
            <a:spcBef>
              <a:spcPct val="0"/>
            </a:spcBef>
            <a:spcAft>
              <a:spcPct val="5000"/>
            </a:spcAft>
            <a:buNone/>
          </a:pPr>
          <a:r>
            <a:rPr lang="es-ES" sz="1200" kern="1200"/>
            <a:t>LED Bulb</a:t>
          </a:r>
        </a:p>
      </dsp:txBody>
      <dsp:txXfrm>
        <a:off x="2729168" y="3857973"/>
        <a:ext cx="1624124" cy="390304"/>
      </dsp:txXfrm>
    </dsp:sp>
    <dsp:sp modelId="{03F803C9-DFD9-4E65-8951-756F88A12F68}">
      <dsp:nvSpPr>
        <dsp:cNvPr id="0" name=""/>
        <dsp:cNvSpPr/>
      </dsp:nvSpPr>
      <dsp:spPr>
        <a:xfrm>
          <a:off x="4728267" y="2717672"/>
          <a:ext cx="1884786" cy="1392849"/>
        </a:xfrm>
        <a:prstGeom prst="rect">
          <a:avLst/>
        </a:prstGeom>
        <a:blipFill rotWithShape="1">
          <a:blip xmlns:r="http://schemas.openxmlformats.org/officeDocument/2006/relationships" r:embed="rId10"/>
          <a:srcRect/>
          <a:stretch>
            <a:fillRect t="-6000" b="-6000"/>
          </a:stretch>
        </a:blipFill>
        <a:ln>
          <a:noFill/>
        </a:ln>
        <a:effectLst/>
      </dsp:spPr>
      <dsp:style>
        <a:lnRef idx="0">
          <a:scrgbClr r="0" g="0" b="0"/>
        </a:lnRef>
        <a:fillRef idx="1">
          <a:scrgbClr r="0" g="0" b="0"/>
        </a:fillRef>
        <a:effectRef idx="0">
          <a:scrgbClr r="0" g="0" b="0"/>
        </a:effectRef>
        <a:fontRef idx="minor"/>
      </dsp:style>
    </dsp:sp>
    <dsp:sp modelId="{1BEAC754-05C1-4E74-B30B-B2D091FC23A4}">
      <dsp:nvSpPr>
        <dsp:cNvPr id="0" name=""/>
        <dsp:cNvSpPr/>
      </dsp:nvSpPr>
      <dsp:spPr>
        <a:xfrm>
          <a:off x="5109234" y="3857973"/>
          <a:ext cx="1624124" cy="390304"/>
        </a:xfrm>
        <a:prstGeom prst="rect">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533400">
            <a:lnSpc>
              <a:spcPct val="90000"/>
            </a:lnSpc>
            <a:spcBef>
              <a:spcPct val="0"/>
            </a:spcBef>
            <a:spcAft>
              <a:spcPct val="5000"/>
            </a:spcAft>
            <a:buNone/>
          </a:pPr>
          <a:r>
            <a:rPr lang="es-ES" sz="1200" kern="1200"/>
            <a:t>Multi-linear  panel</a:t>
          </a:r>
        </a:p>
      </dsp:txBody>
      <dsp:txXfrm>
        <a:off x="5109234" y="3857973"/>
        <a:ext cx="1624124" cy="390304"/>
      </dsp:txXfrm>
    </dsp:sp>
    <dsp:sp modelId="{9986E892-DF22-44B7-A030-2355258725C0}">
      <dsp:nvSpPr>
        <dsp:cNvPr id="0" name=""/>
        <dsp:cNvSpPr/>
      </dsp:nvSpPr>
      <dsp:spPr>
        <a:xfrm>
          <a:off x="7088941" y="2717672"/>
          <a:ext cx="1884786" cy="1392849"/>
        </a:xfrm>
        <a:prstGeom prst="rect">
          <a:avLst/>
        </a:prstGeom>
        <a:blipFill rotWithShape="1">
          <a:blip xmlns:r="http://schemas.openxmlformats.org/officeDocument/2006/relationships" r:embed="rId11" cstate="print">
            <a:extLst>
              <a:ext uri="{28A0092B-C50C-407E-A947-70E740481C1C}">
                <a14:useLocalDpi xmlns:a14="http://schemas.microsoft.com/office/drawing/2010/main" val="0"/>
              </a:ext>
            </a:extLst>
          </a:blip>
          <a:srcRect/>
          <a:stretch>
            <a:fillRect l="-10000" r="-10000"/>
          </a:stretch>
        </a:blipFill>
        <a:ln>
          <a:noFill/>
        </a:ln>
        <a:effectLst/>
      </dsp:spPr>
      <dsp:style>
        <a:lnRef idx="0">
          <a:scrgbClr r="0" g="0" b="0"/>
        </a:lnRef>
        <a:fillRef idx="1">
          <a:scrgbClr r="0" g="0" b="0"/>
        </a:fillRef>
        <a:effectRef idx="0">
          <a:scrgbClr r="0" g="0" b="0"/>
        </a:effectRef>
        <a:fontRef idx="minor"/>
      </dsp:style>
    </dsp:sp>
    <dsp:sp modelId="{8562DF30-8C34-4AAB-A99F-A0A81A36917E}">
      <dsp:nvSpPr>
        <dsp:cNvPr id="0" name=""/>
        <dsp:cNvSpPr/>
      </dsp:nvSpPr>
      <dsp:spPr>
        <a:xfrm>
          <a:off x="7469909" y="3857973"/>
          <a:ext cx="1624124" cy="390304"/>
        </a:xfrm>
        <a:prstGeom prst="rect">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533400">
            <a:lnSpc>
              <a:spcPct val="90000"/>
            </a:lnSpc>
            <a:spcBef>
              <a:spcPct val="0"/>
            </a:spcBef>
            <a:spcAft>
              <a:spcPct val="5000"/>
            </a:spcAft>
            <a:buNone/>
          </a:pPr>
          <a:r>
            <a:rPr lang="es-ES" sz="1200" kern="1200"/>
            <a:t>Spider style panel</a:t>
          </a:r>
        </a:p>
      </dsp:txBody>
      <dsp:txXfrm>
        <a:off x="7469909" y="3857973"/>
        <a:ext cx="1624124" cy="390304"/>
      </dsp:txXfrm>
    </dsp:sp>
    <dsp:sp modelId="{947C304C-607B-4A4A-ACD8-B2F2E47BC3FB}">
      <dsp:nvSpPr>
        <dsp:cNvPr id="0" name=""/>
        <dsp:cNvSpPr/>
      </dsp:nvSpPr>
      <dsp:spPr>
        <a:xfrm>
          <a:off x="9449616" y="2717672"/>
          <a:ext cx="1884786" cy="1392849"/>
        </a:xfrm>
        <a:prstGeom prst="rect">
          <a:avLst/>
        </a:prstGeom>
        <a:blipFill rotWithShape="1">
          <a:blip xmlns:r="http://schemas.openxmlformats.org/officeDocument/2006/relationships" r:embed="rId12" cstate="print">
            <a:extLst>
              <a:ext uri="{28A0092B-C50C-407E-A947-70E740481C1C}">
                <a14:useLocalDpi xmlns:a14="http://schemas.microsoft.com/office/drawing/2010/main" val="0"/>
              </a:ext>
            </a:extLst>
          </a:blip>
          <a:srcRect/>
          <a:stretch>
            <a:fillRect t="-18000" b="-18000"/>
          </a:stretch>
        </a:blipFill>
        <a:ln>
          <a:noFill/>
        </a:ln>
        <a:effectLst/>
      </dsp:spPr>
      <dsp:style>
        <a:lnRef idx="0">
          <a:scrgbClr r="0" g="0" b="0"/>
        </a:lnRef>
        <a:fillRef idx="1">
          <a:scrgbClr r="0" g="0" b="0"/>
        </a:fillRef>
        <a:effectRef idx="0">
          <a:scrgbClr r="0" g="0" b="0"/>
        </a:effectRef>
        <a:fontRef idx="minor"/>
      </dsp:style>
    </dsp:sp>
    <dsp:sp modelId="{137CB516-04BF-478C-ACB4-1F1BB58AF16B}">
      <dsp:nvSpPr>
        <dsp:cNvPr id="0" name=""/>
        <dsp:cNvSpPr/>
      </dsp:nvSpPr>
      <dsp:spPr>
        <a:xfrm>
          <a:off x="9830583" y="3857973"/>
          <a:ext cx="1624124" cy="390304"/>
        </a:xfrm>
        <a:prstGeom prst="rect">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533400">
            <a:lnSpc>
              <a:spcPct val="90000"/>
            </a:lnSpc>
            <a:spcBef>
              <a:spcPct val="0"/>
            </a:spcBef>
            <a:spcAft>
              <a:spcPct val="5000"/>
            </a:spcAft>
            <a:buNone/>
          </a:pPr>
          <a:r>
            <a:rPr lang="es-ES" sz="1200" kern="1200"/>
            <a:t>Interlighting</a:t>
          </a:r>
        </a:p>
      </dsp:txBody>
      <dsp:txXfrm>
        <a:off x="9830583" y="3857973"/>
        <a:ext cx="1624124" cy="390304"/>
      </dsp:txXfrm>
    </dsp:sp>
    <dsp:sp modelId="{7CD5164C-8006-422C-A5E8-367BF18C93E8}">
      <dsp:nvSpPr>
        <dsp:cNvPr id="0" name=""/>
        <dsp:cNvSpPr/>
      </dsp:nvSpPr>
      <dsp:spPr>
        <a:xfrm>
          <a:off x="11810290" y="2717672"/>
          <a:ext cx="1884786" cy="1392849"/>
        </a:xfrm>
        <a:prstGeom prst="rect">
          <a:avLst/>
        </a:prstGeom>
        <a:blipFill rotWithShape="1">
          <a:blip xmlns:r="http://schemas.openxmlformats.org/officeDocument/2006/relationships" r:embed="rId13" cstate="print">
            <a:extLst>
              <a:ext uri="{28A0092B-C50C-407E-A947-70E740481C1C}">
                <a14:useLocalDpi xmlns:a14="http://schemas.microsoft.com/office/drawing/2010/main" val="0"/>
              </a:ext>
            </a:extLst>
          </a:blip>
          <a:srcRect/>
          <a:stretch>
            <a:fillRect l="-13000" r="-13000"/>
          </a:stretch>
        </a:blipFill>
        <a:ln>
          <a:noFill/>
        </a:ln>
        <a:effectLst/>
      </dsp:spPr>
      <dsp:style>
        <a:lnRef idx="0">
          <a:scrgbClr r="0" g="0" b="0"/>
        </a:lnRef>
        <a:fillRef idx="1">
          <a:scrgbClr r="0" g="0" b="0"/>
        </a:fillRef>
        <a:effectRef idx="0">
          <a:scrgbClr r="0" g="0" b="0"/>
        </a:effectRef>
        <a:fontRef idx="minor"/>
      </dsp:style>
    </dsp:sp>
    <dsp:sp modelId="{ADBA31D5-55AB-4455-BB35-2544D9FFDB68}">
      <dsp:nvSpPr>
        <dsp:cNvPr id="0" name=""/>
        <dsp:cNvSpPr/>
      </dsp:nvSpPr>
      <dsp:spPr>
        <a:xfrm>
          <a:off x="12191258" y="3857973"/>
          <a:ext cx="1624124" cy="390304"/>
        </a:xfrm>
        <a:prstGeom prst="rect">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533400">
            <a:lnSpc>
              <a:spcPct val="90000"/>
            </a:lnSpc>
            <a:spcBef>
              <a:spcPct val="0"/>
            </a:spcBef>
            <a:spcAft>
              <a:spcPct val="5000"/>
            </a:spcAft>
            <a:buNone/>
          </a:pPr>
          <a:r>
            <a:rPr lang="es-ES" sz="1200" kern="1200"/>
            <a:t>2 linear modules</a:t>
          </a:r>
        </a:p>
      </dsp:txBody>
      <dsp:txXfrm>
        <a:off x="12191258" y="3857973"/>
        <a:ext cx="1624124" cy="390304"/>
      </dsp:txXfrm>
    </dsp:sp>
    <dsp:sp modelId="{6EBD6508-5357-47F7-B4E0-8991E8E2597A}">
      <dsp:nvSpPr>
        <dsp:cNvPr id="0" name=""/>
        <dsp:cNvSpPr/>
      </dsp:nvSpPr>
      <dsp:spPr>
        <a:xfrm>
          <a:off x="14170965" y="2717672"/>
          <a:ext cx="1884786" cy="1392849"/>
        </a:xfrm>
        <a:prstGeom prst="rect">
          <a:avLst/>
        </a:prstGeom>
        <a:blipFill rotWithShape="1">
          <a:blip xmlns:r="http://schemas.openxmlformats.org/officeDocument/2006/relationships" r:embed="rId14"/>
          <a:srcRect/>
          <a:stretch>
            <a:fillRect t="-15000" b="-15000"/>
          </a:stretch>
        </a:blipFill>
        <a:ln>
          <a:noFill/>
        </a:ln>
        <a:effectLst/>
      </dsp:spPr>
      <dsp:style>
        <a:lnRef idx="0">
          <a:scrgbClr r="0" g="0" b="0"/>
        </a:lnRef>
        <a:fillRef idx="1">
          <a:scrgbClr r="0" g="0" b="0"/>
        </a:fillRef>
        <a:effectRef idx="0">
          <a:scrgbClr r="0" g="0" b="0"/>
        </a:effectRef>
        <a:fontRef idx="minor"/>
      </dsp:style>
    </dsp:sp>
    <dsp:sp modelId="{13586F60-55A2-4815-8B1A-8B42E914182C}">
      <dsp:nvSpPr>
        <dsp:cNvPr id="0" name=""/>
        <dsp:cNvSpPr/>
      </dsp:nvSpPr>
      <dsp:spPr>
        <a:xfrm>
          <a:off x="14551932" y="3857973"/>
          <a:ext cx="1624124" cy="390304"/>
        </a:xfrm>
        <a:prstGeom prst="rect">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533400">
            <a:lnSpc>
              <a:spcPct val="90000"/>
            </a:lnSpc>
            <a:spcBef>
              <a:spcPct val="0"/>
            </a:spcBef>
            <a:spcAft>
              <a:spcPct val="5000"/>
            </a:spcAft>
            <a:buNone/>
          </a:pPr>
          <a:r>
            <a:rPr lang="es-ES" sz="1200" kern="1200"/>
            <a:t>UFO</a:t>
          </a:r>
        </a:p>
      </dsp:txBody>
      <dsp:txXfrm>
        <a:off x="14551932" y="3857973"/>
        <a:ext cx="1624124" cy="390304"/>
      </dsp:txXfrm>
    </dsp:sp>
    <dsp:sp modelId="{E92E6F9E-3187-4798-B835-CF485ABFD302}">
      <dsp:nvSpPr>
        <dsp:cNvPr id="0" name=""/>
        <dsp:cNvSpPr/>
      </dsp:nvSpPr>
      <dsp:spPr>
        <a:xfrm>
          <a:off x="2367592" y="4448786"/>
          <a:ext cx="1884786" cy="1392849"/>
        </a:xfrm>
        <a:prstGeom prst="rect">
          <a:avLst/>
        </a:prstGeom>
        <a:blipFill rotWithShape="1">
          <a:blip xmlns:r="http://schemas.openxmlformats.org/officeDocument/2006/relationships" r:embed="rId15" cstate="print">
            <a:extLst>
              <a:ext uri="{28A0092B-C50C-407E-A947-70E740481C1C}">
                <a14:useLocalDpi xmlns:a14="http://schemas.microsoft.com/office/drawing/2010/main" val="0"/>
              </a:ext>
            </a:extLst>
          </a:blip>
          <a:srcRect/>
          <a:stretch>
            <a:fillRect l="-6000" r="-6000"/>
          </a:stretch>
        </a:blipFill>
        <a:ln>
          <a:noFill/>
        </a:ln>
        <a:effectLst/>
      </dsp:spPr>
      <dsp:style>
        <a:lnRef idx="0">
          <a:scrgbClr r="0" g="0" b="0"/>
        </a:lnRef>
        <a:fillRef idx="1">
          <a:scrgbClr r="0" g="0" b="0"/>
        </a:fillRef>
        <a:effectRef idx="0">
          <a:scrgbClr r="0" g="0" b="0"/>
        </a:effectRef>
        <a:fontRef idx="minor"/>
      </dsp:style>
    </dsp:sp>
    <dsp:sp modelId="{CDF59E67-5D8D-41CE-BAF5-CC767D522E82}">
      <dsp:nvSpPr>
        <dsp:cNvPr id="0" name=""/>
        <dsp:cNvSpPr/>
      </dsp:nvSpPr>
      <dsp:spPr>
        <a:xfrm>
          <a:off x="2748560" y="5589086"/>
          <a:ext cx="1624124" cy="390304"/>
        </a:xfrm>
        <a:prstGeom prst="rect">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533400">
            <a:lnSpc>
              <a:spcPct val="90000"/>
            </a:lnSpc>
            <a:spcBef>
              <a:spcPct val="0"/>
            </a:spcBef>
            <a:spcAft>
              <a:spcPct val="5000"/>
            </a:spcAft>
            <a:buNone/>
          </a:pPr>
          <a:r>
            <a:rPr lang="es-ES" sz="1200" kern="1200"/>
            <a:t>Grow-film</a:t>
          </a:r>
        </a:p>
      </dsp:txBody>
      <dsp:txXfrm>
        <a:off x="2748560" y="5589086"/>
        <a:ext cx="1624124" cy="390304"/>
      </dsp:txXfrm>
    </dsp:sp>
    <dsp:sp modelId="{366AECCE-1034-4E4B-AC3B-139FCF005997}">
      <dsp:nvSpPr>
        <dsp:cNvPr id="0" name=""/>
        <dsp:cNvSpPr/>
      </dsp:nvSpPr>
      <dsp:spPr>
        <a:xfrm>
          <a:off x="4728267" y="4448786"/>
          <a:ext cx="1884786" cy="1392849"/>
        </a:xfrm>
        <a:prstGeom prst="rect">
          <a:avLst/>
        </a:prstGeom>
        <a:blipFill rotWithShape="1">
          <a:blip xmlns:r="http://schemas.openxmlformats.org/officeDocument/2006/relationships" r:embed="rId16"/>
          <a:srcRect/>
          <a:stretch>
            <a:fillRect l="-8000" r="-8000"/>
          </a:stretch>
        </a:blipFill>
        <a:ln>
          <a:noFill/>
        </a:ln>
        <a:effectLst/>
      </dsp:spPr>
      <dsp:style>
        <a:lnRef idx="0">
          <a:scrgbClr r="0" g="0" b="0"/>
        </a:lnRef>
        <a:fillRef idx="1">
          <a:scrgbClr r="0" g="0" b="0"/>
        </a:fillRef>
        <a:effectRef idx="0">
          <a:scrgbClr r="0" g="0" b="0"/>
        </a:effectRef>
        <a:fontRef idx="minor"/>
      </dsp:style>
    </dsp:sp>
    <dsp:sp modelId="{4D4A656C-C7F9-4B1A-B9CF-BD1B82894934}">
      <dsp:nvSpPr>
        <dsp:cNvPr id="0" name=""/>
        <dsp:cNvSpPr/>
      </dsp:nvSpPr>
      <dsp:spPr>
        <a:xfrm>
          <a:off x="5109234" y="5589086"/>
          <a:ext cx="1624124" cy="390304"/>
        </a:xfrm>
        <a:prstGeom prst="rect">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533400">
            <a:lnSpc>
              <a:spcPct val="90000"/>
            </a:lnSpc>
            <a:spcBef>
              <a:spcPct val="0"/>
            </a:spcBef>
            <a:spcAft>
              <a:spcPct val="5000"/>
            </a:spcAft>
            <a:buNone/>
          </a:pPr>
          <a:r>
            <a:rPr lang="es-ES" sz="1200" kern="1200"/>
            <a:t>Quantum board style panel?</a:t>
          </a:r>
        </a:p>
      </dsp:txBody>
      <dsp:txXfrm>
        <a:off x="5109234" y="5589086"/>
        <a:ext cx="1624124" cy="390304"/>
      </dsp:txXfrm>
    </dsp:sp>
    <dsp:sp modelId="{0C732E88-B09A-44B6-8C6F-64A2C104DB74}">
      <dsp:nvSpPr>
        <dsp:cNvPr id="0" name=""/>
        <dsp:cNvSpPr/>
      </dsp:nvSpPr>
      <dsp:spPr>
        <a:xfrm>
          <a:off x="7088941" y="4448786"/>
          <a:ext cx="1884786" cy="1392849"/>
        </a:xfrm>
        <a:prstGeom prst="rect">
          <a:avLst/>
        </a:prstGeom>
        <a:blipFill rotWithShape="1">
          <a:blip xmlns:r="http://schemas.openxmlformats.org/officeDocument/2006/relationships" r:embed="rId17" cstate="print">
            <a:extLst>
              <a:ext uri="{28A0092B-C50C-407E-A947-70E740481C1C}">
                <a14:useLocalDpi xmlns:a14="http://schemas.microsoft.com/office/drawing/2010/main" val="0"/>
              </a:ext>
            </a:extLst>
          </a:blip>
          <a:srcRect/>
          <a:stretch>
            <a:fillRect t="-4000" b="-4000"/>
          </a:stretch>
        </a:blipFill>
        <a:ln>
          <a:noFill/>
        </a:ln>
        <a:effectLst/>
      </dsp:spPr>
      <dsp:style>
        <a:lnRef idx="0">
          <a:scrgbClr r="0" g="0" b="0"/>
        </a:lnRef>
        <a:fillRef idx="1">
          <a:scrgbClr r="0" g="0" b="0"/>
        </a:fillRef>
        <a:effectRef idx="0">
          <a:scrgbClr r="0" g="0" b="0"/>
        </a:effectRef>
        <a:fontRef idx="minor"/>
      </dsp:style>
    </dsp:sp>
    <dsp:sp modelId="{3B37F9D1-37E3-45C8-B110-163B75C5660C}">
      <dsp:nvSpPr>
        <dsp:cNvPr id="0" name=""/>
        <dsp:cNvSpPr/>
      </dsp:nvSpPr>
      <dsp:spPr>
        <a:xfrm>
          <a:off x="7469909" y="5589086"/>
          <a:ext cx="1624124" cy="390304"/>
        </a:xfrm>
        <a:prstGeom prst="rect">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533400">
            <a:lnSpc>
              <a:spcPct val="90000"/>
            </a:lnSpc>
            <a:spcBef>
              <a:spcPct val="0"/>
            </a:spcBef>
            <a:spcAft>
              <a:spcPct val="5000"/>
            </a:spcAft>
            <a:buNone/>
          </a:pPr>
          <a:r>
            <a:rPr lang="es-ES" sz="1200" kern="1200"/>
            <a:t>Spotlight</a:t>
          </a:r>
        </a:p>
      </dsp:txBody>
      <dsp:txXfrm>
        <a:off x="7469909" y="5589086"/>
        <a:ext cx="1624124" cy="390304"/>
      </dsp:txXfrm>
    </dsp:sp>
    <dsp:sp modelId="{F08F2A25-F453-40F7-8C95-2A56D916EC5C}">
      <dsp:nvSpPr>
        <dsp:cNvPr id="0" name=""/>
        <dsp:cNvSpPr/>
      </dsp:nvSpPr>
      <dsp:spPr>
        <a:xfrm>
          <a:off x="9449616" y="4448786"/>
          <a:ext cx="1884786" cy="1392849"/>
        </a:xfrm>
        <a:prstGeom prst="rect">
          <a:avLst/>
        </a:prstGeom>
        <a:blipFill rotWithShape="1">
          <a:blip xmlns:r="http://schemas.openxmlformats.org/officeDocument/2006/relationships" r:embed="rId18" cstate="print">
            <a:extLst>
              <a:ext uri="{28A0092B-C50C-407E-A947-70E740481C1C}">
                <a14:useLocalDpi xmlns:a14="http://schemas.microsoft.com/office/drawing/2010/main" val="0"/>
              </a:ext>
            </a:extLst>
          </a:blip>
          <a:srcRect/>
          <a:stretch>
            <a:fillRect l="-45000" r="-45000"/>
          </a:stretch>
        </a:blipFill>
        <a:ln>
          <a:noFill/>
        </a:ln>
        <a:effectLst/>
      </dsp:spPr>
      <dsp:style>
        <a:lnRef idx="0">
          <a:scrgbClr r="0" g="0" b="0"/>
        </a:lnRef>
        <a:fillRef idx="1">
          <a:scrgbClr r="0" g="0" b="0"/>
        </a:fillRef>
        <a:effectRef idx="0">
          <a:scrgbClr r="0" g="0" b="0"/>
        </a:effectRef>
        <a:fontRef idx="minor"/>
      </dsp:style>
    </dsp:sp>
    <dsp:sp modelId="{AFA71218-EB5A-4576-BA7F-F373B882B5F8}">
      <dsp:nvSpPr>
        <dsp:cNvPr id="0" name=""/>
        <dsp:cNvSpPr/>
      </dsp:nvSpPr>
      <dsp:spPr>
        <a:xfrm>
          <a:off x="9830583" y="5589086"/>
          <a:ext cx="1624124" cy="390304"/>
        </a:xfrm>
        <a:prstGeom prst="rect">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533400">
            <a:lnSpc>
              <a:spcPct val="90000"/>
            </a:lnSpc>
            <a:spcBef>
              <a:spcPct val="0"/>
            </a:spcBef>
            <a:spcAft>
              <a:spcPct val="5000"/>
            </a:spcAft>
            <a:buNone/>
          </a:pPr>
          <a:r>
            <a:rPr lang="es-ES" sz="1200" kern="1200"/>
            <a:t>LED Strip</a:t>
          </a:r>
        </a:p>
      </dsp:txBody>
      <dsp:txXfrm>
        <a:off x="9830583" y="5589086"/>
        <a:ext cx="1624124" cy="390304"/>
      </dsp:txXfrm>
    </dsp:sp>
    <dsp:sp modelId="{1B098931-CAA9-4D3F-A5C4-92E950112034}">
      <dsp:nvSpPr>
        <dsp:cNvPr id="0" name=""/>
        <dsp:cNvSpPr/>
      </dsp:nvSpPr>
      <dsp:spPr>
        <a:xfrm>
          <a:off x="11810290" y="4448786"/>
          <a:ext cx="1884786" cy="1392849"/>
        </a:xfrm>
        <a:prstGeom prst="rect">
          <a:avLst/>
        </a:prstGeom>
        <a:blipFill rotWithShape="1">
          <a:blip xmlns:r="http://schemas.openxmlformats.org/officeDocument/2006/relationships" r:embed="rId19" cstate="email">
            <a:extLst>
              <a:ext uri="{28A0092B-C50C-407E-A947-70E740481C1C}">
                <a14:useLocalDpi xmlns:a14="http://schemas.microsoft.com/office/drawing/2010/main"/>
              </a:ext>
            </a:extLst>
          </a:blip>
          <a:srcRect/>
          <a:stretch>
            <a:fillRect t="-26000" b="-26000"/>
          </a:stretch>
        </a:blipFill>
        <a:ln>
          <a:noFill/>
        </a:ln>
        <a:effectLst/>
      </dsp:spPr>
      <dsp:style>
        <a:lnRef idx="0">
          <a:scrgbClr r="0" g="0" b="0"/>
        </a:lnRef>
        <a:fillRef idx="1">
          <a:scrgbClr r="0" g="0" b="0"/>
        </a:fillRef>
        <a:effectRef idx="0">
          <a:scrgbClr r="0" g="0" b="0"/>
        </a:effectRef>
        <a:fontRef idx="minor"/>
      </dsp:style>
    </dsp:sp>
    <dsp:sp modelId="{B3705583-854A-43C3-808B-5D79E7D9711B}">
      <dsp:nvSpPr>
        <dsp:cNvPr id="0" name=""/>
        <dsp:cNvSpPr/>
      </dsp:nvSpPr>
      <dsp:spPr>
        <a:xfrm>
          <a:off x="12191258" y="5589086"/>
          <a:ext cx="1624124" cy="390304"/>
        </a:xfrm>
        <a:prstGeom prst="rect">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533400">
            <a:lnSpc>
              <a:spcPct val="90000"/>
            </a:lnSpc>
            <a:spcBef>
              <a:spcPct val="0"/>
            </a:spcBef>
            <a:spcAft>
              <a:spcPct val="5000"/>
            </a:spcAft>
            <a:buNone/>
          </a:pPr>
          <a:r>
            <a:rPr lang="es-ES" sz="1200" kern="1200"/>
            <a:t>Mini plant factory</a:t>
          </a:r>
        </a:p>
      </dsp:txBody>
      <dsp:txXfrm>
        <a:off x="12191258" y="5589086"/>
        <a:ext cx="1624124" cy="390304"/>
      </dsp:txXfrm>
    </dsp:sp>
  </dsp:spTree>
</dsp:drawing>
</file>

<file path=xl/diagrams/layout1.xml><?xml version="1.0" encoding="utf-8"?>
<dgm:layoutDef xmlns:dgm="http://schemas.openxmlformats.org/drawingml/2006/diagram" xmlns:a="http://schemas.openxmlformats.org/drawingml/2006/main" uniqueId="urn:microsoft.com/office/officeart/2008/layout/BendingPictureCaption">
  <dgm:title val=""/>
  <dgm:desc val=""/>
  <dgm:catLst>
    <dgm:cat type="picture" pri="6000"/>
    <dgm:cat type="pictureconvert" pri="6000"/>
  </dgm:catLst>
  <dgm:sampData>
    <dgm:dataModel>
      <dgm:ptLst>
        <dgm:pt modelId="0" type="doc"/>
        <dgm:pt modelId="1">
          <dgm:prSet phldr="1"/>
        </dgm:pt>
        <dgm:pt modelId="2">
          <dgm:prSet phldr="1"/>
        </dgm:pt>
      </dgm:ptLst>
      <dgm:cxnLst>
        <dgm:cxn modelId="7" srcId="0" destId="1" srcOrd="0" destOrd="0"/>
        <dgm:cxn modelId="8" srcId="0" destId="2" srcOrd="1" destOrd="0"/>
      </dgm:cxnLst>
      <dgm:bg/>
      <dgm:whole/>
    </dgm:dataModel>
  </dgm:sampData>
  <dgm:styleData>
    <dgm:dataModel>
      <dgm:ptLst>
        <dgm:pt modelId="0" type="doc"/>
        <dgm:pt modelId="10">
          <dgm:prSet phldr="1"/>
        </dgm:pt>
        <dgm:pt modelId="20">
          <dgm:prSet phldr="1"/>
        </dgm:pt>
      </dgm:ptLst>
      <dgm:cxnLst>
        <dgm:cxn modelId="60" srcId="0" destId="10" srcOrd="0" destOrd="0"/>
        <dgm:cxn modelId="7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60" srcId="0" destId="10" srcOrd="0" destOrd="0"/>
        <dgm:cxn modelId="70" srcId="0" destId="20" srcOrd="1" destOrd="0"/>
        <dgm:cxn modelId="80" srcId="0" destId="30" srcOrd="2" destOrd="0"/>
        <dgm:cxn modelId="90" srcId="0" destId="40" srcOrd="3" destOrd="0"/>
      </dgm:cxnLst>
      <dgm:bg/>
      <dgm:whole/>
    </dgm:dataModel>
  </dgm:clrData>
  <dgm:layoutNode name="diagram">
    <dgm:varLst>
      <dgm:dir/>
    </dgm:varLst>
    <dgm:choose name="Name0">
      <dgm:if name="Name1" func="var" arg="dir" op="equ" val="norm">
        <dgm:alg type="snake">
          <dgm:param type="off" val="ctr"/>
        </dgm:alg>
      </dgm:if>
      <dgm:else name="Name2">
        <dgm:alg type="snake">
          <dgm:param type="grDir" val="tR"/>
          <dgm:param type="off" val="ctr"/>
        </dgm:alg>
      </dgm:else>
    </dgm:choose>
    <dgm:shape xmlns:r="http://schemas.openxmlformats.org/officeDocument/2006/relationships" r:blip="">
      <dgm:adjLst/>
    </dgm:shape>
    <dgm:constrLst>
      <dgm:constr type="primFontSz" for="des" ptType="node" op="equ" val="65"/>
      <dgm:constr type="w" for="ch" forName="composite" refType="w"/>
      <dgm:constr type="h" for="ch" forName="composite" refType="h"/>
      <dgm:constr type="sp" refType="w" refFor="ch" refForName="composite" op="equ" fact="0.1"/>
      <dgm:constr type="w" for="ch" forName="sibTrans" refType="w" refFor="ch" refForName="composite" op="equ" fact="0.1"/>
      <dgm:constr type="h" for="ch" forName="sibTrans" refType="w" refFor="ch" refForName="sibTrans" op="equ"/>
    </dgm:constrLst>
    <dgm:forEach name="nodesForEach" axis="ch" ptType="node">
      <dgm:layoutNode name="composite">
        <dgm:alg type="composite">
          <dgm:param type="ar" val="1.31"/>
        </dgm:alg>
        <dgm:shape xmlns:r="http://schemas.openxmlformats.org/officeDocument/2006/relationships" r:blip="">
          <dgm:adjLst/>
        </dgm:shape>
        <dgm:choose name="Name3">
          <dgm:if name="Name4" func="var" arg="dir" op="equ" val="norm">
            <dgm:constrLst>
              <dgm:constr type="l" for="ch" forName="Image" refType="w" fact="0"/>
              <dgm:constr type="t" for="ch" forName="Image" refType="h" fact="0"/>
              <dgm:constr type="w" for="ch" forName="Image" refType="w" fact="0.94"/>
              <dgm:constr type="h" for="ch" forName="Image" refType="h" fact="0.91"/>
              <dgm:constr type="l" for="ch" forName="Parent" refType="w" fact="0.19"/>
              <dgm:constr type="t" for="ch" forName="Parent" refType="h" fact="0.745"/>
              <dgm:constr type="w" for="ch" forName="Parent" refType="w" fact="0.81"/>
              <dgm:constr type="h" for="ch" forName="Parent" refType="h" fact="0.255"/>
            </dgm:constrLst>
          </dgm:if>
          <dgm:else name="Name5">
            <dgm:constrLst>
              <dgm:constr type="l" for="ch" forName="Image" refType="w" fact="0.06"/>
              <dgm:constr type="t" for="ch" forName="Image" refType="h" fact="0"/>
              <dgm:constr type="w" for="ch" forName="Image" refType="w" fact="0.94"/>
              <dgm:constr type="h" for="ch" forName="Image" refType="h" fact="0.91"/>
              <dgm:constr type="l" for="ch" forName="Parent" refType="w" fact="0"/>
              <dgm:constr type="t" for="ch" forName="Parent" refType="h" fact="0.745"/>
              <dgm:constr type="w" for="ch" forName="Parent" refType="w" fact="0.81"/>
              <dgm:constr type="h" for="ch" forName="Parent" refType="h" fact="0.255"/>
            </dgm:constrLst>
          </dgm:else>
        </dgm:choose>
        <dgm:layoutNode name="Image" styleLbl="bgShp">
          <dgm:alg type="sp"/>
          <dgm:shape xmlns:r="http://schemas.openxmlformats.org/officeDocument/2006/relationships" type="rect" r:blip="" blipPhldr="1">
            <dgm:adjLst/>
          </dgm:shape>
          <dgm:presOf/>
        </dgm:layoutNode>
        <dgm:layoutNode name="Parent" styleLbl="node0">
          <dgm:varLst>
            <dgm:bulletEnabled val="1"/>
          </dgm:varLst>
          <dgm:alg type="tx">
            <dgm:param type="txAnchorVertCh" val="mid"/>
            <dgm:param type="shpTxRTLAlignCh" val="r"/>
            <dgm:param type="lnSpAfParP" val="5"/>
          </dgm:alg>
          <dgm:shape xmlns:r="http://schemas.openxmlformats.org/officeDocument/2006/relationships" type="rect" r:blip="">
            <dgm:adjLst/>
          </dgm:shape>
          <dgm:presOf axis="desOrSelf" ptType="node"/>
          <dgm:constrLst>
            <dgm:constr type="lMarg" refType="primFontSz" fact="0.15"/>
            <dgm:constr type="rMarg" refType="primFontSz" fact="0.15"/>
            <dgm:constr type="tMarg" refType="primFontSz" fact="0.15"/>
            <dgm:constr type="bMarg" refType="primFontSz" fact="0.15"/>
          </dgm:constrLst>
          <dgm:ruleLst>
            <dgm:rule type="primFontSz" val="5" fact="NaN" max="NaN"/>
          </dgm:ruleLst>
        </dgm:layoutNode>
      </dgm:layoutNod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microsoft.com/office/2014/relationships/chartEx" Target="../charts/chartEx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2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14</xdr:col>
      <xdr:colOff>707571</xdr:colOff>
      <xdr:row>1</xdr:row>
      <xdr:rowOff>200705</xdr:rowOff>
    </xdr:from>
    <xdr:to>
      <xdr:col>30</xdr:col>
      <xdr:colOff>208642</xdr:colOff>
      <xdr:row>32</xdr:row>
      <xdr:rowOff>181427</xdr:rowOff>
    </xdr:to>
    <mc:AlternateContent xmlns:mc="http://schemas.openxmlformats.org/markup-compatibility/2006">
      <mc:Choice xmlns:cx4="http://schemas.microsoft.com/office/drawing/2016/5/10/chartex" Requires="cx4">
        <xdr:graphicFrame macro="">
          <xdr:nvGraphicFramePr>
            <xdr:cNvPr id="2" name="Gráfico 1">
              <a:extLst>
                <a:ext uri="{FF2B5EF4-FFF2-40B4-BE49-F238E27FC236}">
                  <a16:creationId xmlns:a16="http://schemas.microsoft.com/office/drawing/2014/main" id="{1F185F21-C7CB-4DD9-8FAB-2544083915E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1212991" y="596945"/>
              <a:ext cx="11571151" cy="6046242"/>
            </a:xfrm>
            <a:prstGeom prst="rect">
              <a:avLst/>
            </a:prstGeom>
            <a:solidFill>
              <a:prstClr val="white"/>
            </a:solidFill>
            <a:ln w="1">
              <a:solidFill>
                <a:prstClr val="green"/>
              </a:solidFill>
            </a:ln>
          </xdr:spPr>
          <xdr:txBody>
            <a:bodyPr vertOverflow="clip" horzOverflow="clip"/>
            <a:lstStyle/>
            <a:p>
              <a:r>
                <a:rPr lang="it-IT" sz="1100"/>
                <a:t>Il grafico non è disponibile in questa versione di Excel.
Se si modifica questa forma o si salva la cartella di lavoro in un formato di file diverso, il grafico verrà danneggiato in modo permanente.</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529168</xdr:colOff>
      <xdr:row>11</xdr:row>
      <xdr:rowOff>137584</xdr:rowOff>
    </xdr:from>
    <xdr:to>
      <xdr:col>1</xdr:col>
      <xdr:colOff>4027839</xdr:colOff>
      <xdr:row>20</xdr:row>
      <xdr:rowOff>144992</xdr:rowOff>
    </xdr:to>
    <xdr:pic>
      <xdr:nvPicPr>
        <xdr:cNvPr id="3" name="Imagen 2" descr="Original Image">
          <a:extLst>
            <a:ext uri="{FF2B5EF4-FFF2-40B4-BE49-F238E27FC236}">
              <a16:creationId xmlns:a16="http://schemas.microsoft.com/office/drawing/2014/main" id="{A617E6DD-67C8-4BBA-B11B-3B2AF0B1A4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68" y="4085167"/>
          <a:ext cx="7485413" cy="3164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4230687</xdr:colOff>
      <xdr:row>5</xdr:row>
      <xdr:rowOff>33336</xdr:rowOff>
    </xdr:from>
    <xdr:to>
      <xdr:col>12</xdr:col>
      <xdr:colOff>396081</xdr:colOff>
      <xdr:row>20</xdr:row>
      <xdr:rowOff>319086</xdr:rowOff>
    </xdr:to>
    <xdr:graphicFrame macro="">
      <xdr:nvGraphicFramePr>
        <xdr:cNvPr id="2" name="Gráfico 1">
          <a:extLst>
            <a:ext uri="{FF2B5EF4-FFF2-40B4-BE49-F238E27FC236}">
              <a16:creationId xmlns:a16="http://schemas.microsoft.com/office/drawing/2014/main" id="{01AF911E-63BE-4130-A170-F3FAFF7E8A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0</xdr:colOff>
      <xdr:row>1110</xdr:row>
      <xdr:rowOff>0</xdr:rowOff>
    </xdr:from>
    <xdr:to>
      <xdr:col>14</xdr:col>
      <xdr:colOff>304800</xdr:colOff>
      <xdr:row>1111</xdr:row>
      <xdr:rowOff>123825</xdr:rowOff>
    </xdr:to>
    <xdr:sp macro="" textlink="">
      <xdr:nvSpPr>
        <xdr:cNvPr id="4098" name="AutoShape 2" descr="factory-magnus-light.png">
          <a:extLst>
            <a:ext uri="{FF2B5EF4-FFF2-40B4-BE49-F238E27FC236}">
              <a16:creationId xmlns:a16="http://schemas.microsoft.com/office/drawing/2014/main" id="{AA60AC97-1CE6-455A-863A-51A4ADD15FEE}"/>
            </a:ext>
          </a:extLst>
        </xdr:cNvPr>
        <xdr:cNvSpPr>
          <a:spLocks noChangeAspect="1" noChangeArrowheads="1"/>
        </xdr:cNvSpPr>
      </xdr:nvSpPr>
      <xdr:spPr bwMode="auto">
        <a:xfrm>
          <a:off x="27406600" y="21447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36</xdr:row>
      <xdr:rowOff>0</xdr:rowOff>
    </xdr:from>
    <xdr:to>
      <xdr:col>11</xdr:col>
      <xdr:colOff>304800</xdr:colOff>
      <xdr:row>37</xdr:row>
      <xdr:rowOff>123825</xdr:rowOff>
    </xdr:to>
    <xdr:sp macro="" textlink="">
      <xdr:nvSpPr>
        <xdr:cNvPr id="4100" name="AutoShape 4" descr="factory-magnus-light.png">
          <a:extLst>
            <a:ext uri="{FF2B5EF4-FFF2-40B4-BE49-F238E27FC236}">
              <a16:creationId xmlns:a16="http://schemas.microsoft.com/office/drawing/2014/main" id="{719D5626-D60F-4446-86AF-3C387C853977}"/>
            </a:ext>
          </a:extLst>
        </xdr:cNvPr>
        <xdr:cNvSpPr>
          <a:spLocks noChangeAspect="1" noChangeArrowheads="1"/>
        </xdr:cNvSpPr>
      </xdr:nvSpPr>
      <xdr:spPr bwMode="auto">
        <a:xfrm>
          <a:off x="21628100" y="729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1040191</xdr:colOff>
      <xdr:row>0</xdr:row>
      <xdr:rowOff>134711</xdr:rowOff>
    </xdr:from>
    <xdr:to>
      <xdr:col>13</xdr:col>
      <xdr:colOff>2281616</xdr:colOff>
      <xdr:row>34</xdr:row>
      <xdr:rowOff>77561</xdr:rowOff>
    </xdr:to>
    <xdr:graphicFrame macro="">
      <xdr:nvGraphicFramePr>
        <xdr:cNvPr id="6" name="Diagrama 5">
          <a:extLst>
            <a:ext uri="{FF2B5EF4-FFF2-40B4-BE49-F238E27FC236}">
              <a16:creationId xmlns:a16="http://schemas.microsoft.com/office/drawing/2014/main" id="{3276A0AE-0B7F-4EDF-BE9E-1C486269B6C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306918</xdr:colOff>
      <xdr:row>5</xdr:row>
      <xdr:rowOff>169333</xdr:rowOff>
    </xdr:from>
    <xdr:to>
      <xdr:col>12</xdr:col>
      <xdr:colOff>1383242</xdr:colOff>
      <xdr:row>64</xdr:row>
      <xdr:rowOff>102657</xdr:rowOff>
    </xdr:to>
    <xdr:pic>
      <xdr:nvPicPr>
        <xdr:cNvPr id="3" name="Imagen 2" descr="What is Ingress Protection (IP) rating">
          <a:extLst>
            <a:ext uri="{FF2B5EF4-FFF2-40B4-BE49-F238E27FC236}">
              <a16:creationId xmlns:a16="http://schemas.microsoft.com/office/drawing/2014/main" id="{50F1AEC2-E746-43BF-A3BD-24111B50B1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177251" y="1979083"/>
          <a:ext cx="8111066" cy="11260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285749</xdr:colOff>
      <xdr:row>6</xdr:row>
      <xdr:rowOff>137583</xdr:rowOff>
    </xdr:from>
    <xdr:to>
      <xdr:col>19</xdr:col>
      <xdr:colOff>571500</xdr:colOff>
      <xdr:row>27</xdr:row>
      <xdr:rowOff>84667</xdr:rowOff>
    </xdr:to>
    <xdr:graphicFrame macro="">
      <xdr:nvGraphicFramePr>
        <xdr:cNvPr id="4" name="Gráfico 3">
          <a:extLst>
            <a:ext uri="{FF2B5EF4-FFF2-40B4-BE49-F238E27FC236}">
              <a16:creationId xmlns:a16="http://schemas.microsoft.com/office/drawing/2014/main" id="{9A408D22-8999-4DF7-87B7-8376CCF780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44</xdr:col>
      <xdr:colOff>0</xdr:colOff>
      <xdr:row>1107</xdr:row>
      <xdr:rowOff>0</xdr:rowOff>
    </xdr:from>
    <xdr:to>
      <xdr:col>44</xdr:col>
      <xdr:colOff>304800</xdr:colOff>
      <xdr:row>1108</xdr:row>
      <xdr:rowOff>123826</xdr:rowOff>
    </xdr:to>
    <xdr:sp macro="" textlink="">
      <xdr:nvSpPr>
        <xdr:cNvPr id="2" name="AutoShape 2" descr="factory-magnus-light.png">
          <a:extLst>
            <a:ext uri="{FF2B5EF4-FFF2-40B4-BE49-F238E27FC236}">
              <a16:creationId xmlns:a16="http://schemas.microsoft.com/office/drawing/2014/main" id="{697EE6C1-0311-4A2E-AE46-283729AD4347}"/>
            </a:ext>
          </a:extLst>
        </xdr:cNvPr>
        <xdr:cNvSpPr>
          <a:spLocks noChangeAspect="1" noChangeArrowheads="1"/>
        </xdr:cNvSpPr>
      </xdr:nvSpPr>
      <xdr:spPr bwMode="auto">
        <a:xfrm>
          <a:off x="27406600" y="214572850"/>
          <a:ext cx="304800" cy="3079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24</xdr:col>
      <xdr:colOff>0</xdr:colOff>
      <xdr:row>36</xdr:row>
      <xdr:rowOff>0</xdr:rowOff>
    </xdr:from>
    <xdr:to>
      <xdr:col>24</xdr:col>
      <xdr:colOff>304800</xdr:colOff>
      <xdr:row>37</xdr:row>
      <xdr:rowOff>123825</xdr:rowOff>
    </xdr:to>
    <xdr:sp macro="" textlink="">
      <xdr:nvSpPr>
        <xdr:cNvPr id="3" name="AutoShape 4" descr="factory-magnus-light.png">
          <a:extLst>
            <a:ext uri="{FF2B5EF4-FFF2-40B4-BE49-F238E27FC236}">
              <a16:creationId xmlns:a16="http://schemas.microsoft.com/office/drawing/2014/main" id="{9E81B640-93DF-4036-9200-71869096F08E}"/>
            </a:ext>
          </a:extLst>
        </xdr:cNvPr>
        <xdr:cNvSpPr>
          <a:spLocks noChangeAspect="1" noChangeArrowheads="1"/>
        </xdr:cNvSpPr>
      </xdr:nvSpPr>
      <xdr:spPr bwMode="auto">
        <a:xfrm>
          <a:off x="21628100" y="7391400"/>
          <a:ext cx="304800" cy="3079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44</xdr:col>
      <xdr:colOff>0</xdr:colOff>
      <xdr:row>1108</xdr:row>
      <xdr:rowOff>0</xdr:rowOff>
    </xdr:from>
    <xdr:ext cx="304800" cy="303742"/>
    <xdr:sp macro="" textlink="">
      <xdr:nvSpPr>
        <xdr:cNvPr id="5" name="AutoShape 2" descr="factory-magnus-light.png">
          <a:extLst>
            <a:ext uri="{FF2B5EF4-FFF2-40B4-BE49-F238E27FC236}">
              <a16:creationId xmlns:a16="http://schemas.microsoft.com/office/drawing/2014/main" id="{308F3280-C32C-4B84-AA92-9774FF66C635}"/>
            </a:ext>
          </a:extLst>
        </xdr:cNvPr>
        <xdr:cNvSpPr>
          <a:spLocks noChangeAspect="1" noChangeArrowheads="1"/>
        </xdr:cNvSpPr>
      </xdr:nvSpPr>
      <xdr:spPr bwMode="auto">
        <a:xfrm>
          <a:off x="27432000" y="211137500"/>
          <a:ext cx="304800" cy="3037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44</xdr:col>
      <xdr:colOff>0</xdr:colOff>
      <xdr:row>1109</xdr:row>
      <xdr:rowOff>0</xdr:rowOff>
    </xdr:from>
    <xdr:ext cx="304800" cy="303742"/>
    <xdr:sp macro="" textlink="">
      <xdr:nvSpPr>
        <xdr:cNvPr id="6" name="AutoShape 2" descr="factory-magnus-light.png">
          <a:extLst>
            <a:ext uri="{FF2B5EF4-FFF2-40B4-BE49-F238E27FC236}">
              <a16:creationId xmlns:a16="http://schemas.microsoft.com/office/drawing/2014/main" id="{94049CB6-C0FA-4D68-B77A-AC52A0DC5BCE}"/>
            </a:ext>
          </a:extLst>
        </xdr:cNvPr>
        <xdr:cNvSpPr>
          <a:spLocks noChangeAspect="1" noChangeArrowheads="1"/>
        </xdr:cNvSpPr>
      </xdr:nvSpPr>
      <xdr:spPr bwMode="auto">
        <a:xfrm>
          <a:off x="27432000" y="211137500"/>
          <a:ext cx="304800" cy="3037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44</xdr:col>
      <xdr:colOff>0</xdr:colOff>
      <xdr:row>1110</xdr:row>
      <xdr:rowOff>0</xdr:rowOff>
    </xdr:from>
    <xdr:ext cx="304800" cy="303742"/>
    <xdr:sp macro="" textlink="">
      <xdr:nvSpPr>
        <xdr:cNvPr id="7" name="AutoShape 2" descr="factory-magnus-light.png">
          <a:extLst>
            <a:ext uri="{FF2B5EF4-FFF2-40B4-BE49-F238E27FC236}">
              <a16:creationId xmlns:a16="http://schemas.microsoft.com/office/drawing/2014/main" id="{697EF5AF-2CF4-43C0-8DD7-5C442D9DC961}"/>
            </a:ext>
          </a:extLst>
        </xdr:cNvPr>
        <xdr:cNvSpPr>
          <a:spLocks noChangeAspect="1" noChangeArrowheads="1"/>
        </xdr:cNvSpPr>
      </xdr:nvSpPr>
      <xdr:spPr bwMode="auto">
        <a:xfrm>
          <a:off x="27432000" y="211137500"/>
          <a:ext cx="304800" cy="3037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44</xdr:col>
      <xdr:colOff>0</xdr:colOff>
      <xdr:row>1111</xdr:row>
      <xdr:rowOff>0</xdr:rowOff>
    </xdr:from>
    <xdr:ext cx="304800" cy="303742"/>
    <xdr:sp macro="" textlink="">
      <xdr:nvSpPr>
        <xdr:cNvPr id="8" name="AutoShape 2" descr="factory-magnus-light.png">
          <a:extLst>
            <a:ext uri="{FF2B5EF4-FFF2-40B4-BE49-F238E27FC236}">
              <a16:creationId xmlns:a16="http://schemas.microsoft.com/office/drawing/2014/main" id="{BFCCEFC8-11E2-40BA-8477-C155707C611B}"/>
            </a:ext>
          </a:extLst>
        </xdr:cNvPr>
        <xdr:cNvSpPr>
          <a:spLocks noChangeAspect="1" noChangeArrowheads="1"/>
        </xdr:cNvSpPr>
      </xdr:nvSpPr>
      <xdr:spPr bwMode="auto">
        <a:xfrm>
          <a:off x="27432000" y="211137500"/>
          <a:ext cx="304800" cy="3037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44</xdr:col>
      <xdr:colOff>0</xdr:colOff>
      <xdr:row>1112</xdr:row>
      <xdr:rowOff>0</xdr:rowOff>
    </xdr:from>
    <xdr:ext cx="304800" cy="303742"/>
    <xdr:sp macro="" textlink="">
      <xdr:nvSpPr>
        <xdr:cNvPr id="9" name="AutoShape 2" descr="factory-magnus-light.png">
          <a:extLst>
            <a:ext uri="{FF2B5EF4-FFF2-40B4-BE49-F238E27FC236}">
              <a16:creationId xmlns:a16="http://schemas.microsoft.com/office/drawing/2014/main" id="{1D9331D1-0B58-4712-9F3F-DF1DA6929007}"/>
            </a:ext>
          </a:extLst>
        </xdr:cNvPr>
        <xdr:cNvSpPr>
          <a:spLocks noChangeAspect="1" noChangeArrowheads="1"/>
        </xdr:cNvSpPr>
      </xdr:nvSpPr>
      <xdr:spPr bwMode="auto">
        <a:xfrm>
          <a:off x="27432000" y="211137500"/>
          <a:ext cx="304800" cy="3037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44</xdr:col>
      <xdr:colOff>0</xdr:colOff>
      <xdr:row>1113</xdr:row>
      <xdr:rowOff>0</xdr:rowOff>
    </xdr:from>
    <xdr:ext cx="304800" cy="303742"/>
    <xdr:sp macro="" textlink="">
      <xdr:nvSpPr>
        <xdr:cNvPr id="10" name="AutoShape 2" descr="factory-magnus-light.png">
          <a:extLst>
            <a:ext uri="{FF2B5EF4-FFF2-40B4-BE49-F238E27FC236}">
              <a16:creationId xmlns:a16="http://schemas.microsoft.com/office/drawing/2014/main" id="{97EA94EA-EB84-4F3D-BDEB-7A471DC4FA8C}"/>
            </a:ext>
          </a:extLst>
        </xdr:cNvPr>
        <xdr:cNvSpPr>
          <a:spLocks noChangeAspect="1" noChangeArrowheads="1"/>
        </xdr:cNvSpPr>
      </xdr:nvSpPr>
      <xdr:spPr bwMode="auto">
        <a:xfrm>
          <a:off x="27432000" y="211137500"/>
          <a:ext cx="304800" cy="3037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44</xdr:col>
      <xdr:colOff>0</xdr:colOff>
      <xdr:row>1114</xdr:row>
      <xdr:rowOff>0</xdr:rowOff>
    </xdr:from>
    <xdr:ext cx="304800" cy="303742"/>
    <xdr:sp macro="" textlink="">
      <xdr:nvSpPr>
        <xdr:cNvPr id="11" name="AutoShape 2" descr="factory-magnus-light.png">
          <a:extLst>
            <a:ext uri="{FF2B5EF4-FFF2-40B4-BE49-F238E27FC236}">
              <a16:creationId xmlns:a16="http://schemas.microsoft.com/office/drawing/2014/main" id="{C064C54C-CA75-4438-BD44-47D7FC3AA5EA}"/>
            </a:ext>
          </a:extLst>
        </xdr:cNvPr>
        <xdr:cNvSpPr>
          <a:spLocks noChangeAspect="1" noChangeArrowheads="1"/>
        </xdr:cNvSpPr>
      </xdr:nvSpPr>
      <xdr:spPr bwMode="auto">
        <a:xfrm>
          <a:off x="27432000" y="211137500"/>
          <a:ext cx="304800" cy="3037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44</xdr:col>
      <xdr:colOff>0</xdr:colOff>
      <xdr:row>1115</xdr:row>
      <xdr:rowOff>0</xdr:rowOff>
    </xdr:from>
    <xdr:ext cx="304800" cy="303742"/>
    <xdr:sp macro="" textlink="">
      <xdr:nvSpPr>
        <xdr:cNvPr id="12" name="AutoShape 2" descr="factory-magnus-light.png">
          <a:extLst>
            <a:ext uri="{FF2B5EF4-FFF2-40B4-BE49-F238E27FC236}">
              <a16:creationId xmlns:a16="http://schemas.microsoft.com/office/drawing/2014/main" id="{8487B171-DF87-4D6C-AA84-780758FC5805}"/>
            </a:ext>
          </a:extLst>
        </xdr:cNvPr>
        <xdr:cNvSpPr>
          <a:spLocks noChangeAspect="1" noChangeArrowheads="1"/>
        </xdr:cNvSpPr>
      </xdr:nvSpPr>
      <xdr:spPr bwMode="auto">
        <a:xfrm>
          <a:off x="27432000" y="211137500"/>
          <a:ext cx="304800" cy="3037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44</xdr:col>
      <xdr:colOff>0</xdr:colOff>
      <xdr:row>1116</xdr:row>
      <xdr:rowOff>0</xdr:rowOff>
    </xdr:from>
    <xdr:ext cx="304800" cy="303742"/>
    <xdr:sp macro="" textlink="">
      <xdr:nvSpPr>
        <xdr:cNvPr id="13" name="AutoShape 2" descr="factory-magnus-light.png">
          <a:extLst>
            <a:ext uri="{FF2B5EF4-FFF2-40B4-BE49-F238E27FC236}">
              <a16:creationId xmlns:a16="http://schemas.microsoft.com/office/drawing/2014/main" id="{A2CE784E-1885-412A-8140-F47A3321B09F}"/>
            </a:ext>
          </a:extLst>
        </xdr:cNvPr>
        <xdr:cNvSpPr>
          <a:spLocks noChangeAspect="1" noChangeArrowheads="1"/>
        </xdr:cNvSpPr>
      </xdr:nvSpPr>
      <xdr:spPr bwMode="auto">
        <a:xfrm>
          <a:off x="27432000" y="211137500"/>
          <a:ext cx="304800" cy="3037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2573868</xdr:colOff>
      <xdr:row>10</xdr:row>
      <xdr:rowOff>251884</xdr:rowOff>
    </xdr:from>
    <xdr:to>
      <xdr:col>2</xdr:col>
      <xdr:colOff>570264</xdr:colOff>
      <xdr:row>20</xdr:row>
      <xdr:rowOff>240242</xdr:rowOff>
    </xdr:to>
    <xdr:pic>
      <xdr:nvPicPr>
        <xdr:cNvPr id="2" name="Imagen 1" descr="Original Image">
          <a:extLst>
            <a:ext uri="{FF2B5EF4-FFF2-40B4-BE49-F238E27FC236}">
              <a16:creationId xmlns:a16="http://schemas.microsoft.com/office/drawing/2014/main" id="{ADDE6BC5-945D-4189-B575-547AFCC48E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3868" y="3728509"/>
          <a:ext cx="7489646" cy="3160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297655</xdr:colOff>
      <xdr:row>0</xdr:row>
      <xdr:rowOff>160336</xdr:rowOff>
    </xdr:from>
    <xdr:to>
      <xdr:col>16</xdr:col>
      <xdr:colOff>116417</xdr:colOff>
      <xdr:row>16</xdr:row>
      <xdr:rowOff>158750</xdr:rowOff>
    </xdr:to>
    <xdr:graphicFrame macro="">
      <xdr:nvGraphicFramePr>
        <xdr:cNvPr id="3" name="Gráfico 2">
          <a:extLst>
            <a:ext uri="{FF2B5EF4-FFF2-40B4-BE49-F238E27FC236}">
              <a16:creationId xmlns:a16="http://schemas.microsoft.com/office/drawing/2014/main" id="{43774D76-4F91-472E-A2B2-1B2ABA46CC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596901</xdr:colOff>
      <xdr:row>30</xdr:row>
      <xdr:rowOff>59530</xdr:rowOff>
    </xdr:from>
    <xdr:to>
      <xdr:col>16</xdr:col>
      <xdr:colOff>406400</xdr:colOff>
      <xdr:row>54</xdr:row>
      <xdr:rowOff>143668</xdr:rowOff>
    </xdr:to>
    <xdr:graphicFrame macro="">
      <xdr:nvGraphicFramePr>
        <xdr:cNvPr id="4" name="Gráfico 3">
          <a:extLst>
            <a:ext uri="{FF2B5EF4-FFF2-40B4-BE49-F238E27FC236}">
              <a16:creationId xmlns:a16="http://schemas.microsoft.com/office/drawing/2014/main" id="{8960E6A3-F2D6-4FE1-9328-B53323D35B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285750</xdr:colOff>
      <xdr:row>3</xdr:row>
      <xdr:rowOff>83345</xdr:rowOff>
    </xdr:from>
    <xdr:to>
      <xdr:col>27</xdr:col>
      <xdr:colOff>354013</xdr:colOff>
      <xdr:row>22</xdr:row>
      <xdr:rowOff>50800</xdr:rowOff>
    </xdr:to>
    <xdr:graphicFrame macro="">
      <xdr:nvGraphicFramePr>
        <xdr:cNvPr id="5" name="Gráfico 4">
          <a:extLst>
            <a:ext uri="{FF2B5EF4-FFF2-40B4-BE49-F238E27FC236}">
              <a16:creationId xmlns:a16="http://schemas.microsoft.com/office/drawing/2014/main" id="{83A1507C-F8E4-4378-951E-9F02682EEE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A6:F306" totalsRowShown="0" headerRowDxfId="371">
  <autoFilter ref="A6:F306" xr:uid="{00000000-0009-0000-0100-000002000000}"/>
  <tableColumns count="6">
    <tableColumn id="1" xr3:uid="{00000000-0010-0000-0000-000001000000}" name="Company name" dataDxfId="370"/>
    <tableColumn id="2" xr3:uid="{00000000-0010-0000-0000-000002000000}" name="LED grow lights" dataDxfId="369"/>
    <tableColumn id="3" xr3:uid="{00000000-0010-0000-0000-000003000000}" name="Info" dataDxfId="368"/>
    <tableColumn id="4" xr3:uid="{00000000-0010-0000-0000-000004000000}" name="LED Market Study Table" dataDxfId="367"/>
    <tableColumn id="5" xr3:uid="{00000000-0010-0000-0000-000005000000}" name="Country" dataDxfId="366"/>
    <tableColumn id="6" xr3:uid="{00000000-0010-0000-0000-000006000000}" name="Venues"/>
  </tableColumns>
  <tableStyleInfo name="TableStyleMedium10"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9000000}" name="Tabla51118" displayName="Tabla51118" ref="D10:I14" totalsRowShown="0" headerRowDxfId="271" dataDxfId="269" headerRowBorderDxfId="270" tableBorderDxfId="268" totalsRowBorderDxfId="267">
  <autoFilter ref="D10:I14" xr:uid="{00000000-0009-0000-0100-000011000000}"/>
  <tableColumns count="6">
    <tableColumn id="1" xr3:uid="{00000000-0010-0000-0900-000001000000}" name="L80 LAMPS" dataDxfId="266"/>
    <tableColumn id="2" xr3:uid="{00000000-0010-0000-0900-000002000000}" name="Range hours                          &lt; 25000" dataDxfId="265">
      <calculatedColumnFormula>COUNTA(U143:U194)</calculatedColumnFormula>
    </tableColumn>
    <tableColumn id="3" xr3:uid="{00000000-0010-0000-0900-000003000000}" name="Range hours         25000-50000" dataDxfId="264"/>
    <tableColumn id="4" xr3:uid="{00000000-0010-0000-0900-000004000000}" name="Range hours         50000-75000" dataDxfId="263"/>
    <tableColumn id="5" xr3:uid="{00000000-0010-0000-0900-000005000000}" name="Range hours        75000-100000" dataDxfId="262"/>
    <tableColumn id="6" xr3:uid="{00000000-0010-0000-0900-000006000000}" name="Range hours           &gt;100000" dataDxfId="261"/>
  </tableColumns>
  <tableStyleInfo name="TableStyleMedium1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A000000}" name="Tabla51120" displayName="Tabla51120" ref="D17:I21" totalsRowShown="0" headerRowDxfId="260" dataDxfId="258" headerRowBorderDxfId="259" tableBorderDxfId="257" totalsRowBorderDxfId="256">
  <autoFilter ref="D17:I21" xr:uid="{00000000-0009-0000-0100-000013000000}"/>
  <tableColumns count="6">
    <tableColumn id="1" xr3:uid="{00000000-0010-0000-0A00-000001000000}" name="L70 LAMPS" dataDxfId="255"/>
    <tableColumn id="2" xr3:uid="{00000000-0010-0000-0A00-000002000000}" name="Range hours                          &lt; 25000" dataDxfId="254">
      <calculatedColumnFormula>COUNTA(U36:U81)</calculatedColumnFormula>
    </tableColumn>
    <tableColumn id="3" xr3:uid="{00000000-0010-0000-0A00-000003000000}" name="Range hours         25000-50000" dataDxfId="253"/>
    <tableColumn id="4" xr3:uid="{00000000-0010-0000-0A00-000004000000}" name="Range hours         50000-75000" dataDxfId="252"/>
    <tableColumn id="5" xr3:uid="{00000000-0010-0000-0A00-000005000000}" name="Range hours        75000-100000" dataDxfId="251"/>
    <tableColumn id="6" xr3:uid="{00000000-0010-0000-0A00-000006000000}" name="Range hours           &gt;100000" dataDxfId="250"/>
  </tableColumns>
  <tableStyleInfo name="TableStyleMedium1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4712" displayName="Tabla14712" ref="A19:J1745" totalsRowShown="0" headerRowDxfId="249" dataDxfId="247" headerRowBorderDxfId="248">
  <autoFilter ref="A19:J1745" xr:uid="{00000000-0009-0000-0100-00000B000000}"/>
  <tableColumns count="10">
    <tableColumn id="1" xr3:uid="{00000000-0010-0000-0B00-000001000000}" name="Company " dataDxfId="246"/>
    <tableColumn id="2" xr3:uid="{00000000-0010-0000-0B00-000002000000}" name="Model " dataDxfId="245"/>
    <tableColumn id="3" xr3:uid="{00000000-0010-0000-0B00-000003000000}" name="Type" dataDxfId="244"/>
    <tableColumn id="10" xr3:uid="{00000000-0010-0000-0B00-00000A000000}" name="Hours rated life      (h≥)" dataDxfId="243"/>
    <tableColumn id="9" xr3:uid="{00000000-0010-0000-0B00-000009000000}" name="Range hours                         0-25000" dataDxfId="242"/>
    <tableColumn id="8" xr3:uid="{00000000-0010-0000-0B00-000008000000}" name="Range hours         25000-50000" dataDxfId="241"/>
    <tableColumn id="7" xr3:uid="{00000000-0010-0000-0B00-000007000000}" name="Range hours         50000-75000" dataDxfId="240"/>
    <tableColumn id="6" xr3:uid="{00000000-0010-0000-0B00-000006000000}" name="Range hours        75000-100000" dataDxfId="239"/>
    <tableColumn id="5" xr3:uid="{00000000-0010-0000-0B00-000005000000}" name="Range hours           &gt;100000" dataDxfId="238"/>
    <tableColumn id="11" xr3:uid="{00000000-0010-0000-0B00-00000B000000}" name="More info" dataDxfId="237"/>
  </tableColumns>
  <tableStyleInfo name="TableStyleMedium1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la51113" displayName="Tabla51113" ref="D3:I7" totalsRowShown="0" headerRowDxfId="236" dataDxfId="234" headerRowBorderDxfId="235" tableBorderDxfId="233" totalsRowBorderDxfId="232">
  <autoFilter ref="D3:I7" xr:uid="{00000000-0009-0000-0100-00000C000000}"/>
  <tableColumns count="6">
    <tableColumn id="1" xr3:uid="{00000000-0010-0000-0C00-000001000000}" name="TOTAL LAMPS" dataDxfId="231"/>
    <tableColumn id="2" xr3:uid="{00000000-0010-0000-0C00-000002000000}" name="Range hours                          &lt; 25000" dataDxfId="230"/>
    <tableColumn id="3" xr3:uid="{00000000-0010-0000-0C00-000003000000}" name="Range hours         25000-50000" dataDxfId="229"/>
    <tableColumn id="4" xr3:uid="{00000000-0010-0000-0C00-000004000000}" name="Range hours         50000-75000" dataDxfId="228"/>
    <tableColumn id="5" xr3:uid="{00000000-0010-0000-0C00-000005000000}" name="Range hours             75000-100000" dataDxfId="227"/>
    <tableColumn id="6" xr3:uid="{00000000-0010-0000-0C00-000006000000}" name="Range hours           &gt;100000" dataDxfId="226"/>
  </tableColumns>
  <tableStyleInfo name="TableStyleMedium17"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D000000}" name="Tabla149" displayName="Tabla149" ref="A11:N1741" totalsRowShown="0" headerRowDxfId="225" dataDxfId="223" headerRowBorderDxfId="224">
  <autoFilter ref="A11:N1741" xr:uid="{00000000-0009-0000-0100-000008000000}"/>
  <tableColumns count="14">
    <tableColumn id="1" xr3:uid="{00000000-0010-0000-0D00-000001000000}" name="Company " dataDxfId="222"/>
    <tableColumn id="2" xr3:uid="{00000000-0010-0000-0D00-000002000000}" name="Model " dataDxfId="221"/>
    <tableColumn id="3" xr3:uid="{00000000-0010-0000-0D00-000003000000}" name="Type" dataDxfId="220"/>
    <tableColumn id="6" xr3:uid="{00000000-0010-0000-0D00-000006000000}" name="Power use (W)" dataDxfId="219"/>
    <tableColumn id="7" xr3:uid="{00000000-0010-0000-0D00-000007000000}" name="PPF (µmol/s)" dataDxfId="218"/>
    <tableColumn id="8" xr3:uid="{00000000-0010-0000-0D00-000008000000}" name="Efficacy  provided  (μmol/J)" dataDxfId="217"/>
    <tableColumn id="14" xr3:uid="{00000000-0010-0000-0D00-00000E000000}" name="Efficacy calculated (μmol/J)" dataDxfId="216">
      <calculatedColumnFormula>Tabla149[[#This Row],[PPF (µmol/s)]]/Tabla149[[#This Row],[Power use (W)]]</calculatedColumnFormula>
    </tableColumn>
    <tableColumn id="15" xr3:uid="{00000000-0010-0000-0D00-00000F000000}" name="Range ≤ 1" dataDxfId="215"/>
    <tableColumn id="5" xr3:uid="{00000000-0010-0000-0D00-000005000000}" name="Range 1-1.5" dataDxfId="214"/>
    <tableColumn id="9" xr3:uid="{00000000-0010-0000-0D00-000009000000}" name="Range 1.5-2" dataDxfId="213"/>
    <tableColumn id="10" xr3:uid="{00000000-0010-0000-0D00-00000A000000}" name="Range 2-2.5" dataDxfId="212"/>
    <tableColumn id="12" xr3:uid="{00000000-0010-0000-0D00-00000C000000}" name="Range 2.5-3" dataDxfId="211"/>
    <tableColumn id="13" xr3:uid="{00000000-0010-0000-0D00-00000D000000}" name="Range ≥ 3" dataDxfId="210"/>
    <tableColumn id="11" xr3:uid="{00000000-0010-0000-0D00-00000B000000}" name="More info" dataDxfId="209"/>
  </tableColumns>
  <tableStyleInfo name="TableStyleMedium17"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E000000}" name="Tabla5" displayName="Tabla5" ref="G3:M7" totalsRowShown="0" headerRowDxfId="208" dataDxfId="206" headerRowBorderDxfId="207" tableBorderDxfId="205" totalsRowBorderDxfId="204">
  <autoFilter ref="G3:M7" xr:uid="{00000000-0009-0000-0100-000005000000}"/>
  <tableColumns count="7">
    <tableColumn id="1" xr3:uid="{00000000-0010-0000-0E00-000001000000}" name=" " dataDxfId="203"/>
    <tableColumn id="2" xr3:uid="{00000000-0010-0000-0E00-000002000000}" name="Efficacy Range ≤ 1 (μmol/J)" dataDxfId="202"/>
    <tableColumn id="3" xr3:uid="{00000000-0010-0000-0E00-000003000000}" name="Efficacy Range 1-1,5 (μmol/J)" dataDxfId="201"/>
    <tableColumn id="4" xr3:uid="{00000000-0010-0000-0E00-000004000000}" name="Efficacy Range 1,5-2 (μmol/J)" dataDxfId="200"/>
    <tableColumn id="5" xr3:uid="{00000000-0010-0000-0E00-000005000000}" name="Efficacy Range 2-2,5 (μmol/J)" dataDxfId="199"/>
    <tableColumn id="6" xr3:uid="{00000000-0010-0000-0E00-000006000000}" name="Efficacy Range 2,5-3 (μmol/J)" dataDxfId="198"/>
    <tableColumn id="7" xr3:uid="{00000000-0010-0000-0E00-000007000000}" name="Efficacy Range ≥ 3 (μmol/J)" dataDxfId="197"/>
  </tableColumns>
  <tableStyleInfo name="TableStyleMedium17"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F000000}" name="Tabla1430" displayName="Tabla1430" ref="A5:G1727" totalsRowShown="0" headerRowDxfId="196" dataDxfId="194" headerRowBorderDxfId="195">
  <autoFilter ref="A5:G1727" xr:uid="{00000000-0009-0000-0100-00001D000000}"/>
  <tableColumns count="7">
    <tableColumn id="1" xr3:uid="{00000000-0010-0000-0F00-000001000000}" name="Company " dataDxfId="193"/>
    <tableColumn id="2" xr3:uid="{00000000-0010-0000-0F00-000002000000}" name="Model " dataDxfId="192"/>
    <tableColumn id="12" xr3:uid="{00000000-0010-0000-0F00-00000C000000}" name="Type" dataDxfId="191"/>
    <tableColumn id="4" xr3:uid="{00000000-0010-0000-0F00-000004000000}" name="Input Voltage Min. (V)" dataDxfId="190"/>
    <tableColumn id="13" xr3:uid="{00000000-0010-0000-0F00-00000D000000}" name="Input Voltage Max. (V)" dataDxfId="189"/>
    <tableColumn id="5" xr3:uid="{00000000-0010-0000-0F00-000005000000}" name="Power use (W)" dataDxfId="188"/>
    <tableColumn id="11" xr3:uid="{00000000-0010-0000-0F00-00000B000000}" name="More info" dataDxfId="187"/>
  </tableColumns>
  <tableStyleInfo name="TableStyleMedium17"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0000000}" name="Tabla143031" displayName="Tabla143031" ref="A80:K1802" totalsRowShown="0" headerRowDxfId="186" dataDxfId="184" headerRowBorderDxfId="185">
  <autoFilter ref="A80:K1802" xr:uid="{00000000-0009-0000-0100-00001E000000}"/>
  <tableColumns count="11">
    <tableColumn id="1" xr3:uid="{00000000-0010-0000-1000-000001000000}" name="Company " dataDxfId="183"/>
    <tableColumn id="2" xr3:uid="{00000000-0010-0000-1000-000002000000}" name="Model " dataDxfId="182"/>
    <tableColumn id="12" xr3:uid="{00000000-0010-0000-1000-00000C000000}" name="Type" dataDxfId="181"/>
    <tableColumn id="6" xr3:uid="{00000000-0010-0000-1000-000006000000}" name="Power use (W)" dataDxfId="180"/>
    <tableColumn id="7" xr3:uid="{00000000-0010-0000-1000-000007000000}" name="PPF (µmol/s)" dataDxfId="179"/>
    <tableColumn id="14" xr3:uid="{00000000-0010-0000-1000-00000E000000}" name="Range ≤ 250" dataDxfId="178"/>
    <tableColumn id="13" xr3:uid="{00000000-0010-0000-1000-00000D000000}" name="Range 250-500" dataDxfId="177"/>
    <tableColumn id="17" xr3:uid="{00000000-0010-0000-1000-000011000000}" name="Range 500-750" dataDxfId="176"/>
    <tableColumn id="16" xr3:uid="{00000000-0010-0000-1000-000010000000}" name="Range 750-1000" dataDxfId="175"/>
    <tableColumn id="15" xr3:uid="{00000000-0010-0000-1000-00000F000000}" name="Range &gt;1000" dataDxfId="174"/>
    <tableColumn id="11" xr3:uid="{00000000-0010-0000-1000-00000B000000}" name="More info" dataDxfId="173"/>
  </tableColumns>
  <tableStyleInfo name="TableStyleMedium17"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1000000}" name="Tabla533" displayName="Tabla533" ref="E9:J13" totalsRowShown="0" headerRowDxfId="172" dataDxfId="170" headerRowBorderDxfId="171" tableBorderDxfId="169" totalsRowBorderDxfId="168">
  <autoFilter ref="E9:J13" xr:uid="{00000000-0009-0000-0100-000020000000}"/>
  <tableColumns count="6">
    <tableColumn id="1" xr3:uid="{00000000-0010-0000-1100-000001000000}" name=" " dataDxfId="167"/>
    <tableColumn id="2" xr3:uid="{00000000-0010-0000-1100-000002000000}" name="Range ≤ 250 (W)" dataDxfId="166"/>
    <tableColumn id="3" xr3:uid="{00000000-0010-0000-1100-000003000000}" name="Range 250-500 (W)" dataDxfId="165"/>
    <tableColumn id="4" xr3:uid="{00000000-0010-0000-1100-000004000000}" name="Range 500-750 (W)" dataDxfId="164"/>
    <tableColumn id="5" xr3:uid="{00000000-0010-0000-1100-000005000000}" name="Range 750-1000 (W)" dataDxfId="163"/>
    <tableColumn id="6" xr3:uid="{00000000-0010-0000-1100-000006000000}" name="Range &gt;1000 (W)" dataDxfId="162"/>
  </tableColumns>
  <tableStyleInfo name="TableStyleMedium17"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2000000}" name="Tabla142425" displayName="Tabla142425" ref="O1:R1723" totalsRowShown="0" headerRowDxfId="161" dataDxfId="159" headerRowBorderDxfId="160">
  <autoFilter ref="O1:R1723" xr:uid="{00000000-0009-0000-0100-000018000000}"/>
  <tableColumns count="4">
    <tableColumn id="1" xr3:uid="{00000000-0010-0000-1200-000001000000}" name="Company " dataDxfId="158"/>
    <tableColumn id="2" xr3:uid="{00000000-0010-0000-1200-000002000000}" name="Model " dataDxfId="157"/>
    <tableColumn id="3" xr3:uid="{00000000-0010-0000-1200-000003000000}" name="Type" dataDxfId="156"/>
    <tableColumn id="11" xr3:uid="{00000000-0010-0000-1200-00000B000000}" name="More info" dataDxfId="155"/>
  </tableColumns>
  <tableStyleInfo name="TableStyleMedium1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H6:L24" totalsRowShown="0" headerRowDxfId="365" dataDxfId="364" tableBorderDxfId="363">
  <autoFilter ref="H6:L24" xr:uid="{00000000-0009-0000-0100-000004000000}"/>
  <tableColumns count="5">
    <tableColumn id="1" xr3:uid="{00000000-0010-0000-0100-000001000000}" name="Company name" dataDxfId="362"/>
    <tableColumn id="2" xr3:uid="{00000000-0010-0000-0100-000002000000}" name="LED grow lights" dataDxfId="361"/>
    <tableColumn id="3" xr3:uid="{00000000-0010-0000-0100-000003000000}" name="Info" dataDxfId="360"/>
    <tableColumn id="4" xr3:uid="{00000000-0010-0000-0100-000004000000}" name="LED Market Study Table" dataDxfId="359"/>
    <tableColumn id="5" xr3:uid="{00000000-0010-0000-0100-000005000000}" name="Country" dataDxfId="358"/>
  </tableColumns>
  <tableStyleInfo name="TableStyleMedium1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3000000}" name="Tabla26" displayName="Tabla26" ref="A4:C25" totalsRowShown="0">
  <autoFilter ref="A4:C25" xr:uid="{00000000-0009-0000-0100-00001A000000}"/>
  <tableColumns count="3">
    <tableColumn id="1" xr3:uid="{00000000-0010-0000-1300-000001000000}" name="LED Luminaire type" dataDxfId="154"/>
    <tableColumn id="2" xr3:uid="{00000000-0010-0000-1300-000002000000}" name="Number of each in the study" dataDxfId="153"/>
    <tableColumn id="3" xr3:uid="{00000000-0010-0000-1300-000003000000}" name="Percentage from total" dataDxfId="152">
      <calculatedColumnFormula>(Tabla26[[#This Row],[Number of each in the study]]/$B$25)*100</calculatedColumnFormula>
    </tableColumn>
  </tableColumns>
  <tableStyleInfo name="TableStyleMedium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4000000}" name="Tabla143019" displayName="Tabla143019" ref="A8:D1730" totalsRowShown="0" headerRowDxfId="151" dataDxfId="149" headerRowBorderDxfId="150">
  <autoFilter ref="A8:D1730" xr:uid="{00000000-0009-0000-0100-000012000000}"/>
  <tableColumns count="4">
    <tableColumn id="1" xr3:uid="{00000000-0010-0000-1400-000001000000}" name="Company " dataDxfId="148"/>
    <tableColumn id="2" xr3:uid="{00000000-0010-0000-1400-000002000000}" name="Model " dataDxfId="147"/>
    <tableColumn id="12" xr3:uid="{00000000-0010-0000-1400-00000C000000}" name="Type" dataDxfId="146"/>
    <tableColumn id="9" xr3:uid="{00000000-0010-0000-1400-000009000000}" name="Ingress Protection   (IP)" dataDxfId="145"/>
  </tableColumns>
  <tableStyleInfo name="TableStyleMedium17"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5000000}" name="Tabla53337" displayName="Tabla53337" ref="F2:V5" totalsRowShown="0" headerRowDxfId="144" dataDxfId="142" headerRowBorderDxfId="143" tableBorderDxfId="141" totalsRowBorderDxfId="140">
  <autoFilter ref="F2:V5" xr:uid="{00000000-0009-0000-0100-000024000000}"/>
  <tableColumns count="17">
    <tableColumn id="1" xr3:uid="{00000000-0010-0000-1500-000001000000}" name=" " dataDxfId="139"/>
    <tableColumn id="2" xr3:uid="{00000000-0010-0000-1500-000002000000}" name="IP20" dataDxfId="138">
      <calculatedColumnFormula>COUNTA(D7:D1727)</calculatedColumnFormula>
    </tableColumn>
    <tableColumn id="3" xr3:uid="{00000000-0010-0000-1500-000003000000}" name="IP21" dataDxfId="137"/>
    <tableColumn id="4" xr3:uid="{00000000-0010-0000-1500-000004000000}" name="IP24" dataDxfId="136"/>
    <tableColumn id="5" xr3:uid="{00000000-0010-0000-1500-000005000000}" name="IP25" dataDxfId="135"/>
    <tableColumn id="6" xr3:uid="{00000000-0010-0000-1500-000006000000}" name="IP40" dataDxfId="134">
      <calculatedColumnFormula>COUNTIF($D$10:$D$1730,"IP40")</calculatedColumnFormula>
    </tableColumn>
    <tableColumn id="7" xr3:uid="{00000000-0010-0000-1500-000007000000}" name="IP44" dataDxfId="133">
      <calculatedColumnFormula>COUNTIF($D$10:$D$1730,"IP44")</calculatedColumnFormula>
    </tableColumn>
    <tableColumn id="8" xr3:uid="{00000000-0010-0000-1500-000008000000}" name="IP52" dataDxfId="132">
      <calculatedColumnFormula>COUNTIF($D$10:$D$1730,"IP52")</calculatedColumnFormula>
    </tableColumn>
    <tableColumn id="9" xr3:uid="{00000000-0010-0000-1500-000009000000}" name="IP53" dataDxfId="131">
      <calculatedColumnFormula>COUNTIF($D$10:$D$1730,"IP53")</calculatedColumnFormula>
    </tableColumn>
    <tableColumn id="10" xr3:uid="{00000000-0010-0000-1500-00000A000000}" name="IP54" dataDxfId="130">
      <calculatedColumnFormula>COUNTIF($D$10:$D$1730,"IP54")</calculatedColumnFormula>
    </tableColumn>
    <tableColumn id="11" xr3:uid="{00000000-0010-0000-1500-00000B000000}" name="IP55" dataDxfId="129">
      <calculatedColumnFormula>COUNTIF($D$10:$D$1730,"IP55")</calculatedColumnFormula>
    </tableColumn>
    <tableColumn id="12" xr3:uid="{00000000-0010-0000-1500-00000C000000}" name="IP63" dataDxfId="128">
      <calculatedColumnFormula>COUNTIF($D$10:$D$1730,"IP63")</calculatedColumnFormula>
    </tableColumn>
    <tableColumn id="13" xr3:uid="{00000000-0010-0000-1500-00000D000000}" name="IP64" dataDxfId="127">
      <calculatedColumnFormula>COUNTIF($D$10:$D$1730,"IP64")</calculatedColumnFormula>
    </tableColumn>
    <tableColumn id="14" xr3:uid="{00000000-0010-0000-1500-00000E000000}" name="IP65" dataDxfId="126">
      <calculatedColumnFormula>COUNTIF($D$10:$D$1730,"IP65")</calculatedColumnFormula>
    </tableColumn>
    <tableColumn id="15" xr3:uid="{00000000-0010-0000-1500-00000F000000}" name="IP66" dataDxfId="125">
      <calculatedColumnFormula>COUNTIF($D$10:$D$1730,"IP66")</calculatedColumnFormula>
    </tableColumn>
    <tableColumn id="16" xr3:uid="{00000000-0010-0000-1500-000010000000}" name="IP67" dataDxfId="124">
      <calculatedColumnFormula>COUNTIF($D$10:$D$1730,"IP67")</calculatedColumnFormula>
    </tableColumn>
    <tableColumn id="17" xr3:uid="{00000000-0010-0000-1500-000011000000}" name="IP68" dataDxfId="123">
      <calculatedColumnFormula>COUNTIF($D$10:$D$1730,"IP68")</calculatedColumnFormula>
    </tableColumn>
  </tableColumns>
  <tableStyleInfo name="TableStyleMedium17"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la14242522" displayName="Tabla14242522" ref="AS1:AV1720" totalsRowShown="0" headerRowDxfId="122" dataDxfId="120" headerRowBorderDxfId="121">
  <autoFilter ref="AS1:AV1720" xr:uid="{00000000-0009-0000-0100-000015000000}"/>
  <tableColumns count="4">
    <tableColumn id="1" xr3:uid="{00000000-0010-0000-1600-000001000000}" name="Company " dataDxfId="119"/>
    <tableColumn id="2" xr3:uid="{00000000-0010-0000-1600-000002000000}" name="Model " dataDxfId="118"/>
    <tableColumn id="3" xr3:uid="{00000000-0010-0000-1600-000003000000}" name="Type" dataDxfId="117"/>
    <tableColumn id="11" xr3:uid="{00000000-0010-0000-1600-00000B000000}" name="More info" dataDxfId="116"/>
  </tableColumns>
  <tableStyleInfo name="TableStyleMedium17"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7000000}" name="Tabla2624" displayName="Tabla2624" ref="A4:C25" totalsRowShown="0">
  <autoFilter ref="A4:C25" xr:uid="{00000000-0009-0000-0100-000017000000}"/>
  <tableColumns count="3">
    <tableColumn id="1" xr3:uid="{00000000-0010-0000-1700-000001000000}" name="LED Luminaire type" dataDxfId="115"/>
    <tableColumn id="2" xr3:uid="{00000000-0010-0000-1700-000002000000}" name="Number of each in the study" dataDxfId="114"/>
    <tableColumn id="3" xr3:uid="{00000000-0010-0000-1700-000003000000}" name="Percentage from total" dataDxfId="113">
      <calculatedColumnFormula>(Tabla2624[[#This Row],[Number of each in the study]]/$B$25)*100</calculatedColumnFormula>
    </tableColumn>
  </tableColumns>
  <tableStyleInfo name="TableStyleMedium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8000000}" name="Tabla1472" displayName="Tabla1472" ref="A100:J559" totalsRowShown="0" headerRowDxfId="112" dataDxfId="110" headerRowBorderDxfId="111">
  <autoFilter ref="A100:J559" xr:uid="{00000000-0009-0000-0100-000001000000}"/>
  <tableColumns count="10">
    <tableColumn id="1" xr3:uid="{00000000-0010-0000-1800-000001000000}" name="Company " dataDxfId="109"/>
    <tableColumn id="2" xr3:uid="{00000000-0010-0000-1800-000002000000}" name="Model " dataDxfId="108"/>
    <tableColumn id="4" xr3:uid="{00000000-0010-0000-1800-000004000000}" name="Type" dataDxfId="107"/>
    <tableColumn id="10" xr3:uid="{00000000-0010-0000-1800-00000A000000}" name="Hours rated life      (h≥)" dataDxfId="106"/>
    <tableColumn id="9" xr3:uid="{00000000-0010-0000-1800-000009000000}" name="Range hours                         0-25000" dataDxfId="105"/>
    <tableColumn id="8" xr3:uid="{00000000-0010-0000-1800-000008000000}" name="Range hours         25000-50000" dataDxfId="104"/>
    <tableColumn id="7" xr3:uid="{00000000-0010-0000-1800-000007000000}" name="Range hours         50000-75000" dataDxfId="103"/>
    <tableColumn id="6" xr3:uid="{00000000-0010-0000-1800-000006000000}" name="Range hours        75000-100000" dataDxfId="102"/>
    <tableColumn id="5" xr3:uid="{00000000-0010-0000-1800-000005000000}" name="Range hours           &gt;100000" dataDxfId="101"/>
    <tableColumn id="11" xr3:uid="{00000000-0010-0000-1800-00000B000000}" name="More info" dataDxfId="100"/>
  </tableColumns>
  <tableStyleInfo name="TableStyleMedium17"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9000000}" name="Tabla51121" displayName="Tabla51121" ref="D3:I7" totalsRowShown="0" headerRowDxfId="99" dataDxfId="97" headerRowBorderDxfId="98" tableBorderDxfId="96" totalsRowBorderDxfId="95">
  <autoFilter ref="D3:I7" xr:uid="{00000000-0009-0000-0100-000014000000}"/>
  <tableColumns count="6">
    <tableColumn id="1" xr3:uid="{00000000-0010-0000-1900-000001000000}" name="L90 LAMPS" dataDxfId="94"/>
    <tableColumn id="2" xr3:uid="{00000000-0010-0000-1900-000002000000}" name="Range hours                          &lt; 25000" dataDxfId="93"/>
    <tableColumn id="3" xr3:uid="{00000000-0010-0000-1900-000003000000}" name="Range hours         25000-50000" dataDxfId="92"/>
    <tableColumn id="4" xr3:uid="{00000000-0010-0000-1900-000004000000}" name="Range hours         50000-75000" dataDxfId="91"/>
    <tableColumn id="5" xr3:uid="{00000000-0010-0000-1900-000005000000}" name="Range hours        75000-100000" dataDxfId="90"/>
    <tableColumn id="6" xr3:uid="{00000000-0010-0000-1900-000006000000}" name="Range hours           &gt;100000" dataDxfId="89"/>
  </tableColumns>
  <tableStyleInfo name="TableStyleMedium17"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la5111826" displayName="Tabla5111826" ref="D10:I14" totalsRowShown="0" headerRowDxfId="88" dataDxfId="86" headerRowBorderDxfId="87" tableBorderDxfId="85" totalsRowBorderDxfId="84">
  <autoFilter ref="D10:I14" xr:uid="{00000000-0009-0000-0100-000019000000}"/>
  <tableColumns count="6">
    <tableColumn id="1" xr3:uid="{00000000-0010-0000-1A00-000001000000}" name="L80 LAMPS" dataDxfId="83"/>
    <tableColumn id="2" xr3:uid="{00000000-0010-0000-1A00-000002000000}" name="Range hours                          &lt; 25000" dataDxfId="82">
      <calculatedColumnFormula>COUNTA(#REF!)</calculatedColumnFormula>
    </tableColumn>
    <tableColumn id="3" xr3:uid="{00000000-0010-0000-1A00-000003000000}" name="Range hours         25000-50000" dataDxfId="81"/>
    <tableColumn id="4" xr3:uid="{00000000-0010-0000-1A00-000004000000}" name="Range hours         50000-75000" dataDxfId="80"/>
    <tableColumn id="5" xr3:uid="{00000000-0010-0000-1A00-000005000000}" name="Range hours        75000-100000" dataDxfId="79"/>
    <tableColumn id="6" xr3:uid="{00000000-0010-0000-1A00-000006000000}" name="Range hours           &gt;100000" dataDxfId="78"/>
  </tableColumns>
  <tableStyleInfo name="TableStyleMedium17"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B000000}" name="Tabla5112028" displayName="Tabla5112028" ref="D17:I21" totalsRowShown="0" headerRowDxfId="77" dataDxfId="75" headerRowBorderDxfId="76" tableBorderDxfId="74" totalsRowBorderDxfId="73">
  <autoFilter ref="D17:I21" xr:uid="{00000000-0009-0000-0100-00001B000000}"/>
  <tableColumns count="6">
    <tableColumn id="1" xr3:uid="{00000000-0010-0000-1B00-000001000000}" name="L70 LAMPS" dataDxfId="72"/>
    <tableColumn id="2" xr3:uid="{00000000-0010-0000-1B00-000002000000}" name="Range hours                          &lt; 25000" dataDxfId="71">
      <calculatedColumnFormula>COUNTA(#REF!)</calculatedColumnFormula>
    </tableColumn>
    <tableColumn id="3" xr3:uid="{00000000-0010-0000-1B00-000003000000}" name="Range hours         25000-50000" dataDxfId="70"/>
    <tableColumn id="4" xr3:uid="{00000000-0010-0000-1B00-000004000000}" name="Range hours         50000-75000" dataDxfId="69"/>
    <tableColumn id="5" xr3:uid="{00000000-0010-0000-1B00-000005000000}" name="Range hours        75000-100000" dataDxfId="68"/>
    <tableColumn id="6" xr3:uid="{00000000-0010-0000-1B00-000006000000}" name="Range hours           &gt;100000" dataDxfId="67"/>
  </tableColumns>
  <tableStyleInfo name="TableStyleMedium17"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C000000}" name="Tabla5112129" displayName="Tabla5112129" ref="D39:I45" totalsRowShown="0" headerRowDxfId="66" dataDxfId="64" headerRowBorderDxfId="65" tableBorderDxfId="63" totalsRowBorderDxfId="62">
  <autoFilter ref="D39:I45" xr:uid="{00000000-0009-0000-0100-00001C000000}"/>
  <tableColumns count="6">
    <tableColumn id="1" xr3:uid="{00000000-0010-0000-1C00-000001000000}" name="L90 LAMPS" dataDxfId="61"/>
    <tableColumn id="2" xr3:uid="{00000000-0010-0000-1C00-000002000000}" name="Range hours                          &lt; 25000" dataDxfId="60"/>
    <tableColumn id="3" xr3:uid="{00000000-0010-0000-1C00-000003000000}" name="Range hours                       25000-50000" dataDxfId="59"/>
    <tableColumn id="4" xr3:uid="{00000000-0010-0000-1C00-000004000000}" name="Range hours                                50000-75000" dataDxfId="58"/>
    <tableColumn id="5" xr3:uid="{00000000-0010-0000-1C00-000005000000}" name="Range hours                      75000-100000" dataDxfId="57"/>
    <tableColumn id="6" xr3:uid="{00000000-0010-0000-1C00-000006000000}" name="Range hours           &gt;100000" dataDxfId="56"/>
  </tableColumns>
  <tableStyleInfo name="TableStyleMedium1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14" displayName="Tabla14" ref="A1:N1840" totalsRowShown="0" headerRowDxfId="357" dataDxfId="355" headerRowBorderDxfId="356">
  <autoFilter ref="A1:N1840" xr:uid="{00000000-0009-0000-0100-000003000000}"/>
  <tableColumns count="14">
    <tableColumn id="1" xr3:uid="{00000000-0010-0000-0200-000001000000}" name="Company " dataDxfId="354"/>
    <tableColumn id="2" xr3:uid="{00000000-0010-0000-0200-000002000000}" name="Model " dataDxfId="353"/>
    <tableColumn id="12" xr3:uid="{00000000-0010-0000-0200-00000C000000}" name="Type" dataDxfId="352"/>
    <tableColumn id="4" xr3:uid="{00000000-0010-0000-0200-000004000000}" name="Input Voltage Min. (V)" dataDxfId="351"/>
    <tableColumn id="13" xr3:uid="{00000000-0010-0000-0200-00000D000000}" name="Input Voltage Max. (V)" dataDxfId="350"/>
    <tableColumn id="5" xr3:uid="{00000000-0010-0000-0200-000005000000}" name="Input Frequency  1 (Hz)" dataDxfId="349"/>
    <tableColumn id="14" xr3:uid="{00000000-0010-0000-0200-00000E000000}" name="Input Frequency 2 (Hz)" dataDxfId="348"/>
    <tableColumn id="6" xr3:uid="{00000000-0010-0000-0200-000006000000}" name="Power use (W)" dataDxfId="347"/>
    <tableColumn id="7" xr3:uid="{00000000-0010-0000-0200-000007000000}" name="PPF (µmol/s)" dataDxfId="346"/>
    <tableColumn id="8" xr3:uid="{00000000-0010-0000-0200-000008000000}" name="Efficacy    (μmol/J)" dataDxfId="345"/>
    <tableColumn id="15" xr3:uid="{00000000-0010-0000-0200-00000F000000}" name="PPFD   (µmol/m2/s)" dataDxfId="344"/>
    <tableColumn id="9" xr3:uid="{00000000-0010-0000-0200-000009000000}" name="Ingress Protection   (IP)" dataDxfId="343"/>
    <tableColumn id="10" xr3:uid="{00000000-0010-0000-0200-00000A000000}" name="Hours rated life      (h≥)" dataDxfId="342"/>
    <tableColumn id="11" xr3:uid="{00000000-0010-0000-0200-00000B000000}" name="More info" dataDxfId="341"/>
  </tableColumns>
  <tableStyleInfo name="TableStyleMedium17"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D000000}" name="Tabla143032" displayName="Tabla143032" ref="A74:L1796" totalsRowShown="0" headerRowDxfId="55" dataDxfId="53" headerRowBorderDxfId="54">
  <autoFilter ref="A74:L1796" xr:uid="{00000000-0009-0000-0100-00001F000000}"/>
  <tableColumns count="12">
    <tableColumn id="1" xr3:uid="{00000000-0010-0000-1D00-000001000000}" name="Company " dataDxfId="52"/>
    <tableColumn id="2" xr3:uid="{00000000-0010-0000-1D00-000002000000}" name="Model " dataDxfId="51"/>
    <tableColumn id="12" xr3:uid="{00000000-0010-0000-1D00-00000C000000}" name="Type" dataDxfId="50"/>
    <tableColumn id="6" xr3:uid="{00000000-0010-0000-1D00-000006000000}" name="Power use (W)" dataDxfId="49"/>
    <tableColumn id="7" xr3:uid="{00000000-0010-0000-1D00-000007000000}" name="PPF (µmol/s)" dataDxfId="48"/>
    <tableColumn id="20" xr3:uid="{00000000-0010-0000-1D00-000014000000}" name="Range ≤ 300" dataDxfId="47"/>
    <tableColumn id="19" xr3:uid="{00000000-0010-0000-1D00-000013000000}" name="Range 300-600" dataDxfId="46"/>
    <tableColumn id="18" xr3:uid="{00000000-0010-0000-1D00-000012000000}" name="Range 600-900" dataDxfId="45"/>
    <tableColumn id="17" xr3:uid="{00000000-0010-0000-1D00-000011000000}" name="Range 900-1200" dataDxfId="44"/>
    <tableColumn id="16" xr3:uid="{00000000-0010-0000-1D00-000010000000}" name="Range 1200-1500" dataDxfId="43"/>
    <tableColumn id="3" xr3:uid="{00000000-0010-0000-1D00-000003000000}" name="Range &gt;1500" dataDxfId="42"/>
    <tableColumn id="11" xr3:uid="{00000000-0010-0000-1D00-00000B000000}" name="More info" dataDxfId="41"/>
  </tableColumns>
  <tableStyleInfo name="TableStyleMedium17"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E000000}" name="Tabla53310" displayName="Tabla53310" ref="E5:K9" totalsRowShown="0" headerRowDxfId="40" dataDxfId="38" headerRowBorderDxfId="39" tableBorderDxfId="37" totalsRowBorderDxfId="36">
  <autoFilter ref="E5:K9" xr:uid="{00000000-0009-0000-0100-000009000000}"/>
  <tableColumns count="7">
    <tableColumn id="1" xr3:uid="{00000000-0010-0000-1E00-000001000000}" name=" " dataDxfId="35"/>
    <tableColumn id="2" xr3:uid="{00000000-0010-0000-1E00-000002000000}" name="Range ≤ 300" dataDxfId="34">
      <calculatedColumnFormula>COUNTA(F73:K1793)</calculatedColumnFormula>
    </tableColumn>
    <tableColumn id="3" xr3:uid="{00000000-0010-0000-1E00-000003000000}" name="Range 300-600" dataDxfId="33"/>
    <tableColumn id="4" xr3:uid="{00000000-0010-0000-1E00-000004000000}" name="Range 600-900" dataDxfId="32">
      <calculatedColumnFormula>AVERAGE(F73:K1793)</calculatedColumnFormula>
    </tableColumn>
    <tableColumn id="5" xr3:uid="{00000000-0010-0000-1E00-000005000000}" name="Range 900-1200" dataDxfId="31"/>
    <tableColumn id="6" xr3:uid="{00000000-0010-0000-1E00-000006000000}" name="Range 1200-1500" dataDxfId="30"/>
    <tableColumn id="7" xr3:uid="{00000000-0010-0000-1E00-000007000000}" name="Range &gt;1500" dataDxfId="29"/>
  </tableColumns>
  <tableStyleInfo name="TableStyleMedium17"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F000000}" name="Tabla14914" displayName="Tabla14914" ref="A76:N1806" totalsRowShown="0" headerRowDxfId="28" dataDxfId="26" headerRowBorderDxfId="27">
  <autoFilter ref="A76:N1806" xr:uid="{00000000-0009-0000-0100-00000D000000}">
    <filterColumn colId="2">
      <filters>
        <filter val="Top lighting (4 traditional panel style)"/>
        <filter val="Top lighting (linear traditional panel)"/>
        <filter val="Top lighting (traditional panel style)"/>
        <filter val="Top lighting (traditional panel)"/>
        <filter val="Top lighting (traditional panel)(linear)"/>
        <filter val="Top lighting (traditional panel]"/>
      </filters>
    </filterColumn>
  </autoFilter>
  <tableColumns count="14">
    <tableColumn id="1" xr3:uid="{00000000-0010-0000-1F00-000001000000}" name="Company " dataDxfId="25"/>
    <tableColumn id="2" xr3:uid="{00000000-0010-0000-1F00-000002000000}" name="Model " dataDxfId="24"/>
    <tableColumn id="4" xr3:uid="{00000000-0010-0000-1F00-000004000000}" name="Type" dataDxfId="23"/>
    <tableColumn id="6" xr3:uid="{00000000-0010-0000-1F00-000006000000}" name="Power use (W)" dataDxfId="22"/>
    <tableColumn id="7" xr3:uid="{00000000-0010-0000-1F00-000007000000}" name="PPF (µmol/s)" dataDxfId="21"/>
    <tableColumn id="8" xr3:uid="{00000000-0010-0000-1F00-000008000000}" name="Efficacy  provided  (μmol/J)" dataDxfId="20"/>
    <tableColumn id="14" xr3:uid="{00000000-0010-0000-1F00-00000E000000}" name="Efficacy calculated (μmol/J)" dataDxfId="19">
      <calculatedColumnFormula>Tabla14914[[#This Row],[PPF (µmol/s)]]/Tabla14914[[#This Row],[Power use (W)]]</calculatedColumnFormula>
    </tableColumn>
    <tableColumn id="15" xr3:uid="{00000000-0010-0000-1F00-00000F000000}" name="Range ≤ 1" dataDxfId="18"/>
    <tableColumn id="5" xr3:uid="{00000000-0010-0000-1F00-000005000000}" name="Range 1-1.5" dataDxfId="17"/>
    <tableColumn id="9" xr3:uid="{00000000-0010-0000-1F00-000009000000}" name="Range 1.5-2" dataDxfId="16"/>
    <tableColumn id="10" xr3:uid="{00000000-0010-0000-1F00-00000A000000}" name="Range 2-2.5" dataDxfId="15"/>
    <tableColumn id="12" xr3:uid="{00000000-0010-0000-1F00-00000C000000}" name="Range 2.5-3" dataDxfId="14"/>
    <tableColumn id="13" xr3:uid="{00000000-0010-0000-1F00-00000D000000}" name="Range ≥ 3" dataDxfId="13"/>
    <tableColumn id="11" xr3:uid="{00000000-0010-0000-1F00-00000B000000}" name="More info" dataDxfId="12"/>
  </tableColumns>
  <tableStyleInfo name="TableStyleMedium17"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0000000}" name="Tabla517" displayName="Tabla517" ref="G3:M7" totalsRowShown="0" headerRowDxfId="11" dataDxfId="9" headerRowBorderDxfId="10" tableBorderDxfId="8" totalsRowBorderDxfId="7">
  <autoFilter ref="G3:M7" xr:uid="{00000000-0009-0000-0100-000010000000}"/>
  <tableColumns count="7">
    <tableColumn id="1" xr3:uid="{00000000-0010-0000-2000-000001000000}" name=" " dataDxfId="6"/>
    <tableColumn id="2" xr3:uid="{00000000-0010-0000-2000-000002000000}" name="Efficacy Range ≤ 1 (μmol/J)" dataDxfId="5"/>
    <tableColumn id="3" xr3:uid="{00000000-0010-0000-2000-000003000000}" name="Efficacy Range 1-1,5 (μmol/J)" dataDxfId="4"/>
    <tableColumn id="4" xr3:uid="{00000000-0010-0000-2000-000004000000}" name="Efficacy Range 1,5-2 (μmol/J)" dataDxfId="3"/>
    <tableColumn id="5" xr3:uid="{00000000-0010-0000-2000-000005000000}" name="Efficacy Range 2-2,5 (μmol/J)" dataDxfId="2"/>
    <tableColumn id="6" xr3:uid="{00000000-0010-0000-2000-000006000000}" name="Efficacy Range 2,5-3 (μmol/J)" dataDxfId="1"/>
    <tableColumn id="7" xr3:uid="{00000000-0010-0000-2000-000007000000}" name="Efficacy Range ≥ 3 (μmol/J)" dataDxfId="0"/>
  </tableColumns>
  <tableStyleInfo name="TableStyleMedium1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Tabla28" displayName="Tabla28" ref="A7:I305" totalsRowShown="0" headerRowDxfId="340" dataDxfId="339">
  <autoFilter ref="A7:I305" xr:uid="{00000000-0009-0000-0100-000007000000}"/>
  <tableColumns count="9">
    <tableColumn id="1" xr3:uid="{00000000-0010-0000-0300-000001000000}" name="Company name" dataDxfId="338"/>
    <tableColumn id="2" xr3:uid="{00000000-0010-0000-0300-000002000000}" name="LED grow lights" dataDxfId="337"/>
    <tableColumn id="3" xr3:uid="{00000000-0010-0000-0300-000003000000}" name="Info" dataDxfId="336"/>
    <tableColumn id="4" xr3:uid="{00000000-0010-0000-0300-000004000000}" name="LED Market Study Table" dataDxfId="335"/>
    <tableColumn id="5" xr3:uid="{00000000-0010-0000-0300-000005000000}" name="Country" dataDxfId="334"/>
    <tableColumn id="7" xr3:uid="{00000000-0010-0000-0300-000007000000}" name="R" dataDxfId="333"/>
    <tableColumn id="9" xr3:uid="{00000000-0010-0000-0300-000009000000}" name="Nº" dataDxfId="332"/>
    <tableColumn id="8" xr3:uid="{00000000-0010-0000-0300-000008000000}" name="Ranking" dataDxfId="331"/>
    <tableColumn id="6" xr3:uid="{00000000-0010-0000-0300-000006000000}" name="% Worldwide market" dataDxfId="330">
      <calculatedColumnFormula>(Tabla28[[#This Row],[Nº]]/SUM($G7:$G32))*100</calculatedColumnFormula>
    </tableColumn>
  </tableColumns>
  <tableStyleInfo name="TableStyleMedium1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4000000}" name="Tabla423" displayName="Tabla423" ref="A310:E328" totalsRowShown="0" headerRowDxfId="329" dataDxfId="328" tableBorderDxfId="327">
  <autoFilter ref="A310:E328" xr:uid="{00000000-0009-0000-0100-000016000000}"/>
  <tableColumns count="5">
    <tableColumn id="1" xr3:uid="{00000000-0010-0000-0400-000001000000}" name="Company name" dataDxfId="326"/>
    <tableColumn id="2" xr3:uid="{00000000-0010-0000-0400-000002000000}" name="LED grow lights" dataDxfId="325"/>
    <tableColumn id="3" xr3:uid="{00000000-0010-0000-0400-000003000000}" name="Info" dataDxfId="324"/>
    <tableColumn id="4" xr3:uid="{00000000-0010-0000-0400-000004000000}" name="LED Market Study Table" dataDxfId="323"/>
    <tableColumn id="5" xr3:uid="{00000000-0010-0000-0400-000005000000}" name="Country" dataDxfId="322"/>
  </tableColumns>
  <tableStyleInfo name="TableStyleMedium1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a147" displayName="Tabla147" ref="A36:J1762" totalsRowShown="0" headerRowDxfId="321" dataDxfId="319" headerRowBorderDxfId="320">
  <autoFilter ref="A36:J1762" xr:uid="{00000000-0009-0000-0100-000006000000}"/>
  <tableColumns count="10">
    <tableColumn id="1" xr3:uid="{00000000-0010-0000-0500-000001000000}" name="Company " dataDxfId="318"/>
    <tableColumn id="2" xr3:uid="{00000000-0010-0000-0500-000002000000}" name="Model " dataDxfId="317"/>
    <tableColumn id="3" xr3:uid="{00000000-0010-0000-0500-000003000000}" name="Type" dataDxfId="316"/>
    <tableColumn id="10" xr3:uid="{00000000-0010-0000-0500-00000A000000}" name="Hours rated life      (h≥)" dataDxfId="315"/>
    <tableColumn id="9" xr3:uid="{00000000-0010-0000-0500-000009000000}" name="Range hours                         0-25000" dataDxfId="314"/>
    <tableColumn id="8" xr3:uid="{00000000-0010-0000-0500-000008000000}" name="Range hours         25000-50000" dataDxfId="313"/>
    <tableColumn id="7" xr3:uid="{00000000-0010-0000-0500-000007000000}" name="Range hours         50000-75000" dataDxfId="312"/>
    <tableColumn id="6" xr3:uid="{00000000-0010-0000-0500-000006000000}" name="Range hours        75000-100000" dataDxfId="311"/>
    <tableColumn id="5" xr3:uid="{00000000-0010-0000-0500-000005000000}" name="Range hours           &gt;100000" dataDxfId="310"/>
    <tableColumn id="11" xr3:uid="{00000000-0010-0000-0500-00000B000000}" name="More info" dataDxfId="309"/>
  </tableColumns>
  <tableStyleInfo name="TableStyleMedium1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abla511" displayName="Tabla511" ref="D3:I7" totalsRowShown="0" headerRowDxfId="308" dataDxfId="306" headerRowBorderDxfId="307" tableBorderDxfId="305" totalsRowBorderDxfId="304">
  <autoFilter ref="D3:I7" xr:uid="{00000000-0009-0000-0100-00000A000000}"/>
  <tableColumns count="6">
    <tableColumn id="1" xr3:uid="{00000000-0010-0000-0600-000001000000}" name="L90 LAMPS" dataDxfId="303"/>
    <tableColumn id="2" xr3:uid="{00000000-0010-0000-0600-000002000000}" name="Range hours                          &lt; 25000" dataDxfId="302"/>
    <tableColumn id="3" xr3:uid="{00000000-0010-0000-0600-000003000000}" name="Range hours         25000-50000" dataDxfId="301"/>
    <tableColumn id="4" xr3:uid="{00000000-0010-0000-0600-000004000000}" name="Range hours         50000-75000" dataDxfId="300"/>
    <tableColumn id="5" xr3:uid="{00000000-0010-0000-0600-000005000000}" name="Range hours        75000-100000" dataDxfId="299"/>
    <tableColumn id="6" xr3:uid="{00000000-0010-0000-0600-000006000000}" name="Range hours           &gt;100000" dataDxfId="298"/>
  </tableColumns>
  <tableStyleInfo name="TableStyleMedium1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7000000}" name="Tabla14715" displayName="Tabla14715" ref="Q36:Z134" totalsRowShown="0" headerRowDxfId="297" dataDxfId="295" headerRowBorderDxfId="296">
  <autoFilter ref="Q36:Z134" xr:uid="{00000000-0009-0000-0100-00000E000000}"/>
  <tableColumns count="10">
    <tableColumn id="1" xr3:uid="{00000000-0010-0000-0700-000001000000}" name="Company " dataDxfId="294"/>
    <tableColumn id="2" xr3:uid="{00000000-0010-0000-0700-000002000000}" name="Model " dataDxfId="293"/>
    <tableColumn id="3" xr3:uid="{00000000-0010-0000-0700-000003000000}" name="Type" dataDxfId="292"/>
    <tableColumn id="10" xr3:uid="{00000000-0010-0000-0700-00000A000000}" name="Hours rated life      (h≥)" dataDxfId="291"/>
    <tableColumn id="9" xr3:uid="{00000000-0010-0000-0700-000009000000}" name="Range hours                         0-25000" dataDxfId="290"/>
    <tableColumn id="8" xr3:uid="{00000000-0010-0000-0700-000008000000}" name="Range hours         25000-50000" dataDxfId="289"/>
    <tableColumn id="7" xr3:uid="{00000000-0010-0000-0700-000007000000}" name="Range hours         50000-75000" dataDxfId="288"/>
    <tableColumn id="6" xr3:uid="{00000000-0010-0000-0700-000006000000}" name="Range hours        75000-100000" dataDxfId="287"/>
    <tableColumn id="5" xr3:uid="{00000000-0010-0000-0700-000005000000}" name="Range hours           &gt;100000" dataDxfId="286"/>
    <tableColumn id="11" xr3:uid="{00000000-0010-0000-0700-00000B000000}" name="More info" dataDxfId="285"/>
  </tableColumns>
  <tableStyleInfo name="TableStyleMedium1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Tabla14716" displayName="Tabla14716" ref="Q143:Z209" totalsRowShown="0" headerRowDxfId="284" dataDxfId="282" headerRowBorderDxfId="283">
  <autoFilter ref="Q143:Z209" xr:uid="{00000000-0009-0000-0100-00000F000000}"/>
  <tableColumns count="10">
    <tableColumn id="1" xr3:uid="{00000000-0010-0000-0800-000001000000}" name="Company " dataDxfId="281"/>
    <tableColumn id="2" xr3:uid="{00000000-0010-0000-0800-000002000000}" name="Model " dataDxfId="280"/>
    <tableColumn id="3" xr3:uid="{00000000-0010-0000-0800-000003000000}" name="Type" dataDxfId="279"/>
    <tableColumn id="10" xr3:uid="{00000000-0010-0000-0800-00000A000000}" name="Hours rated life      (h≥)" dataDxfId="278"/>
    <tableColumn id="9" xr3:uid="{00000000-0010-0000-0800-000009000000}" name="Range hours                         0-25000" dataDxfId="277"/>
    <tableColumn id="8" xr3:uid="{00000000-0010-0000-0800-000008000000}" name="Range hours         25000-50000" dataDxfId="276"/>
    <tableColumn id="7" xr3:uid="{00000000-0010-0000-0800-000007000000}" name="Range hours         50000-75000" dataDxfId="275"/>
    <tableColumn id="6" xr3:uid="{00000000-0010-0000-0800-000006000000}" name="Range hours        75000-100000" dataDxfId="274"/>
    <tableColumn id="5" xr3:uid="{00000000-0010-0000-0800-000005000000}" name="Range hours           &gt;100000" dataDxfId="273"/>
    <tableColumn id="11" xr3:uid="{00000000-0010-0000-0800-00000B000000}" name="More info" dataDxfId="272"/>
  </tableColumns>
  <tableStyleInfo name="TableStyleMedium1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ciclocultivo.com.ar/lamparas-y-paneles-led/" TargetMode="External"/><Relationship Id="rId18" Type="http://schemas.openxmlformats.org/officeDocument/2006/relationships/hyperlink" Target="https://www.starled.fr/eclairage-horticole-led" TargetMode="External"/><Relationship Id="rId26" Type="http://schemas.openxmlformats.org/officeDocument/2006/relationships/hyperlink" Target="http://spectrolight.pl/" TargetMode="External"/><Relationship Id="rId39" Type="http://schemas.openxmlformats.org/officeDocument/2006/relationships/hyperlink" Target="http://www.ushiolighting.co.jp/en/products/lighting_system/b04.html" TargetMode="External"/><Relationship Id="rId21" Type="http://schemas.openxmlformats.org/officeDocument/2006/relationships/hyperlink" Target="https://www.lomar.it/produzione-luci-a-led/prodotti-lomar/led-per-orticoltura/" TargetMode="External"/><Relationship Id="rId34" Type="http://schemas.openxmlformats.org/officeDocument/2006/relationships/hyperlink" Target="https://www.mars-hydro.com/led-grow-light" TargetMode="External"/><Relationship Id="rId42" Type="http://schemas.openxmlformats.org/officeDocument/2006/relationships/hyperlink" Target="http://www.luminlighting.com/Products/iLUMMINI400WMulti-ba.html" TargetMode="External"/><Relationship Id="rId47" Type="http://schemas.openxmlformats.org/officeDocument/2006/relationships/hyperlink" Target="https://rainbowgreenhouse.en.made-in-china.com/product-group/fouJNgDGmRUn/Light-System-catalog-1.html" TargetMode="External"/><Relationship Id="rId50" Type="http://schemas.openxmlformats.org/officeDocument/2006/relationships/hyperlink" Target="http://lokozo.com/subcategory/plant-grow-light" TargetMode="External"/><Relationship Id="rId7" Type="http://schemas.openxmlformats.org/officeDocument/2006/relationships/hyperlink" Target="https://www.sunblasterlighting.com/" TargetMode="External"/><Relationship Id="rId2" Type="http://schemas.openxmlformats.org/officeDocument/2006/relationships/hyperlink" Target="https://delvirogrow.com/delgrow600/" TargetMode="External"/><Relationship Id="rId16" Type="http://schemas.openxmlformats.org/officeDocument/2006/relationships/hyperlink" Target="http://tootem.eu/accueil" TargetMode="External"/><Relationship Id="rId29" Type="http://schemas.openxmlformats.org/officeDocument/2006/relationships/hyperlink" Target="https://hortiled.lt/en/" TargetMode="External"/><Relationship Id="rId11" Type="http://schemas.openxmlformats.org/officeDocument/2006/relationships/hyperlink" Target="https://www.yearld.com/collections/all" TargetMode="External"/><Relationship Id="rId24" Type="http://schemas.openxmlformats.org/officeDocument/2006/relationships/hyperlink" Target="https://www.klutronic.com/" TargetMode="External"/><Relationship Id="rId32" Type="http://schemas.openxmlformats.org/officeDocument/2006/relationships/hyperlink" Target="https://opticledgrowlights.com/" TargetMode="External"/><Relationship Id="rId37" Type="http://schemas.openxmlformats.org/officeDocument/2006/relationships/hyperlink" Target="https://www.sdk.co.jp/english/products/160/164/13978.html" TargetMode="External"/><Relationship Id="rId40" Type="http://schemas.openxmlformats.org/officeDocument/2006/relationships/hyperlink" Target="http://www.apachetechinc.com/8-growth-chamber-tent-lighting" TargetMode="External"/><Relationship Id="rId45" Type="http://schemas.openxmlformats.org/officeDocument/2006/relationships/hyperlink" Target="https://vigenstar29.en.made-in-china.com/product-group/DbxJUrqHILWY/LED-Grow-Light-catalog-1.html" TargetMode="External"/><Relationship Id="rId53" Type="http://schemas.openxmlformats.org/officeDocument/2006/relationships/table" Target="../tables/table2.xml"/><Relationship Id="rId5" Type="http://schemas.openxmlformats.org/officeDocument/2006/relationships/hyperlink" Target="https://www.feit.com/product-category/grow-lights/" TargetMode="External"/><Relationship Id="rId10" Type="http://schemas.openxmlformats.org/officeDocument/2006/relationships/hyperlink" Target="https://aeliusled.com/products/" TargetMode="External"/><Relationship Id="rId19" Type="http://schemas.openxmlformats.org/officeDocument/2006/relationships/hyperlink" Target="https://plantphotonics.com/" TargetMode="External"/><Relationship Id="rId31" Type="http://schemas.openxmlformats.org/officeDocument/2006/relationships/hyperlink" Target="https://timbergrowlights.com/" TargetMode="External"/><Relationship Id="rId44" Type="http://schemas.openxmlformats.org/officeDocument/2006/relationships/hyperlink" Target="https://bozong.en.made-in-china.com/product-group/UodQCbpZLYVM/Grow-light-1.html" TargetMode="External"/><Relationship Id="rId52" Type="http://schemas.openxmlformats.org/officeDocument/2006/relationships/table" Target="../tables/table1.xml"/><Relationship Id="rId4" Type="http://schemas.openxmlformats.org/officeDocument/2006/relationships/hyperlink" Target="http://www.natechlighting.com/products/" TargetMode="External"/><Relationship Id="rId9" Type="http://schemas.openxmlformats.org/officeDocument/2006/relationships/hyperlink" Target="https://nextlight.com/index.php?route=product/category&amp;path=62_69" TargetMode="External"/><Relationship Id="rId14" Type="http://schemas.openxmlformats.org/officeDocument/2006/relationships/hyperlink" Target="https://www.ioled.cl/producto" TargetMode="External"/><Relationship Id="rId22" Type="http://schemas.openxmlformats.org/officeDocument/2006/relationships/hyperlink" Target="https://www.spectradesignlab.com/store/c1/Prodotti_in_primo_piano.html" TargetMode="External"/><Relationship Id="rId27" Type="http://schemas.openxmlformats.org/officeDocument/2006/relationships/hyperlink" Target="https://ledfury.be/" TargetMode="External"/><Relationship Id="rId30" Type="http://schemas.openxmlformats.org/officeDocument/2006/relationships/hyperlink" Target="http://ledlife.dk/pages/grow/" TargetMode="External"/><Relationship Id="rId35" Type="http://schemas.openxmlformats.org/officeDocument/2006/relationships/hyperlink" Target="http://www.sansi.com/products/led-ceramic-grow-lights.htm?gclid=EAIaIQobChMIkrTJlLii6QIVybvVCh0f_gbCEAMYAyAAEgKVffD_BwE" TargetMode="External"/><Relationship Id="rId43" Type="http://schemas.openxmlformats.org/officeDocument/2006/relationships/hyperlink" Target="http://www.qingchenlight.com/led-grow-light_0068" TargetMode="External"/><Relationship Id="rId48" Type="http://schemas.openxmlformats.org/officeDocument/2006/relationships/hyperlink" Target="http://www.szidealight.com/Products?product_category=5" TargetMode="External"/><Relationship Id="rId8" Type="http://schemas.openxmlformats.org/officeDocument/2006/relationships/hyperlink" Target="https://lumagro.ca/collections/led-lights" TargetMode="External"/><Relationship Id="rId51" Type="http://schemas.openxmlformats.org/officeDocument/2006/relationships/printerSettings" Target="../printerSettings/printerSettings1.bin"/><Relationship Id="rId3" Type="http://schemas.openxmlformats.org/officeDocument/2006/relationships/hyperlink" Target="http://www.audax.ind.br/horticulture/" TargetMode="External"/><Relationship Id="rId12" Type="http://schemas.openxmlformats.org/officeDocument/2006/relationships/hyperlink" Target="https://www.todogrowled.com/es/12-lamparas-led-tgl" TargetMode="External"/><Relationship Id="rId17" Type="http://schemas.openxmlformats.org/officeDocument/2006/relationships/hyperlink" Target="https://boutique.isled.fr/" TargetMode="External"/><Relationship Id="rId25" Type="http://schemas.openxmlformats.org/officeDocument/2006/relationships/hyperlink" Target="https://pflanzen-lampen.de/" TargetMode="External"/><Relationship Id="rId33" Type="http://schemas.openxmlformats.org/officeDocument/2006/relationships/hyperlink" Target="https://platinumgrowlights.com/?fbclid=IwAR2wf4iOrx6PpZ8t9Ys1Nz2nPxX0cacSje5t605pNZ1mzQzLsrydLVV4ndY" TargetMode="External"/><Relationship Id="rId38" Type="http://schemas.openxmlformats.org/officeDocument/2006/relationships/hyperlink" Target="https://www.advanced-agri.com/" TargetMode="External"/><Relationship Id="rId46" Type="http://schemas.openxmlformats.org/officeDocument/2006/relationships/hyperlink" Target="https://hondolight.en.made-in-china.com/product-group/wbmEPkQVOuWg/LED-Grow-Light-catalog-1.html" TargetMode="External"/><Relationship Id="rId20" Type="http://schemas.openxmlformats.org/officeDocument/2006/relationships/hyperlink" Target="http://www.aecilluminazione.it/soluzioni-led-per-orticoltura" TargetMode="External"/><Relationship Id="rId41" Type="http://schemas.openxmlformats.org/officeDocument/2006/relationships/hyperlink" Target="http://www.asia-grow.com/product/7" TargetMode="External"/><Relationship Id="rId1" Type="http://schemas.openxmlformats.org/officeDocument/2006/relationships/hyperlink" Target="https://www.sonarayled.com/products?category=Horticultural" TargetMode="External"/><Relationship Id="rId6" Type="http://schemas.openxmlformats.org/officeDocument/2006/relationships/hyperlink" Target="https://www.ledworld.ca/led-grow-light/" TargetMode="External"/><Relationship Id="rId15" Type="http://schemas.openxmlformats.org/officeDocument/2006/relationships/hyperlink" Target="http://www.growopz.com/" TargetMode="External"/><Relationship Id="rId23" Type="http://schemas.openxmlformats.org/officeDocument/2006/relationships/hyperlink" Target="https://www.growking.de/" TargetMode="External"/><Relationship Id="rId28" Type="http://schemas.openxmlformats.org/officeDocument/2006/relationships/hyperlink" Target="https://bestvaled.com/" TargetMode="External"/><Relationship Id="rId36" Type="http://schemas.openxmlformats.org/officeDocument/2006/relationships/hyperlink" Target="https://enduraliteled.com/horticultural-lighting/" TargetMode="External"/><Relationship Id="rId49" Type="http://schemas.openxmlformats.org/officeDocument/2006/relationships/hyperlink" Target="http://www.orizzonteled.com/luci-led-per-orticoltura/"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www.zsp-tech.com/" TargetMode="External"/><Relationship Id="rId21" Type="http://schemas.openxmlformats.org/officeDocument/2006/relationships/hyperlink" Target="https://www.hortilux.com/total-solution/products" TargetMode="External"/><Relationship Id="rId42" Type="http://schemas.openxmlformats.org/officeDocument/2006/relationships/hyperlink" Target="https://www.bjb.com/en/light-for-vertical-farming" TargetMode="External"/><Relationship Id="rId63" Type="http://schemas.openxmlformats.org/officeDocument/2006/relationships/hyperlink" Target="https://www.kroptek.com/led-grow-lights" TargetMode="External"/><Relationship Id="rId84" Type="http://schemas.openxmlformats.org/officeDocument/2006/relationships/hyperlink" Target="https://www.liftedled.com/" TargetMode="External"/><Relationship Id="rId138" Type="http://schemas.openxmlformats.org/officeDocument/2006/relationships/hyperlink" Target="https://www.hortibloom.com/all-products" TargetMode="External"/><Relationship Id="rId159" Type="http://schemas.openxmlformats.org/officeDocument/2006/relationships/hyperlink" Target="https://growthled.com.ar/luminaria-cultivos/" TargetMode="External"/><Relationship Id="rId170" Type="http://schemas.openxmlformats.org/officeDocument/2006/relationships/hyperlink" Target="https://horticulturaled.com/collections/lamparas-led" TargetMode="External"/><Relationship Id="rId191" Type="http://schemas.openxmlformats.org/officeDocument/2006/relationships/hyperlink" Target="https://lcsvet.ru/catalog/svetodiodnye-svetilniki/fito-osveschenie/" TargetMode="External"/><Relationship Id="rId107" Type="http://schemas.openxmlformats.org/officeDocument/2006/relationships/hyperlink" Target="https://www.compled.de/pages/products.html" TargetMode="External"/><Relationship Id="rId11" Type="http://schemas.openxmlformats.org/officeDocument/2006/relationships/hyperlink" Target="mailto:info@lumigrow.com" TargetMode="External"/><Relationship Id="rId32" Type="http://schemas.openxmlformats.org/officeDocument/2006/relationships/hyperlink" Target="https://www.hubbell.com/hubbellindustriallighting/en/contactUs" TargetMode="External"/><Relationship Id="rId53" Type="http://schemas.openxmlformats.org/officeDocument/2006/relationships/hyperlink" Target="https://products.gecurrent.com/horticulture-led-grow-lights" TargetMode="External"/><Relationship Id="rId74" Type="http://schemas.openxmlformats.org/officeDocument/2006/relationships/hyperlink" Target="https://www.sylvania-lighting.com/product/en-mea/category/special-lighting/grow-lights/families/" TargetMode="External"/><Relationship Id="rId128" Type="http://schemas.openxmlformats.org/officeDocument/2006/relationships/hyperlink" Target="http://flygrow.it/index.html" TargetMode="External"/><Relationship Id="rId149" Type="http://schemas.openxmlformats.org/officeDocument/2006/relationships/hyperlink" Target="https://ledstorm.ua/osveshenie/fitoosveschenie/fitosvetilniki/" TargetMode="External"/><Relationship Id="rId5" Type="http://schemas.openxmlformats.org/officeDocument/2006/relationships/hyperlink" Target="mailto:support@sanlight.info" TargetMode="External"/><Relationship Id="rId95" Type="http://schemas.openxmlformats.org/officeDocument/2006/relationships/hyperlink" Target="http://www.ecospeedled.com/" TargetMode="External"/><Relationship Id="rId160" Type="http://schemas.openxmlformats.org/officeDocument/2006/relationships/hyperlink" Target="https://www.nutriled.com.ar/shop" TargetMode="External"/><Relationship Id="rId181" Type="http://schemas.openxmlformats.org/officeDocument/2006/relationships/hyperlink" Target="https://www.lightcann.com/" TargetMode="External"/><Relationship Id="rId22" Type="http://schemas.openxmlformats.org/officeDocument/2006/relationships/hyperlink" Target="https://www.sanlight.com/en/" TargetMode="External"/><Relationship Id="rId43" Type="http://schemas.openxmlformats.org/officeDocument/2006/relationships/hyperlink" Target="mailto:info@bjb.com" TargetMode="External"/><Relationship Id="rId64" Type="http://schemas.openxmlformats.org/officeDocument/2006/relationships/hyperlink" Target="https://www.cropmaster-led.co.uk/" TargetMode="External"/><Relationship Id="rId118" Type="http://schemas.openxmlformats.org/officeDocument/2006/relationships/hyperlink" Target="https://www.vanqled.com/product-list/" TargetMode="External"/><Relationship Id="rId139" Type="http://schemas.openxmlformats.org/officeDocument/2006/relationships/hyperlink" Target="mailto:info@hortibloom.com" TargetMode="External"/><Relationship Id="rId85" Type="http://schemas.openxmlformats.org/officeDocument/2006/relationships/hyperlink" Target="http://groweliteled.com/" TargetMode="External"/><Relationship Id="rId150" Type="http://schemas.openxmlformats.org/officeDocument/2006/relationships/hyperlink" Target="https://svetozar-led.ru/catalog/agrar/" TargetMode="External"/><Relationship Id="rId171" Type="http://schemas.openxmlformats.org/officeDocument/2006/relationships/hyperlink" Target="http://www.grupoprilux.com/productos/01/dossier/tecnico/ds-vera-luminaria-horticultura.pdf" TargetMode="External"/><Relationship Id="rId192" Type="http://schemas.openxmlformats.org/officeDocument/2006/relationships/hyperlink" Target="https://growtech.com.ar/nuestros-productos/" TargetMode="External"/><Relationship Id="rId12" Type="http://schemas.openxmlformats.org/officeDocument/2006/relationships/hyperlink" Target="https://fluence.science/" TargetMode="External"/><Relationship Id="rId33" Type="http://schemas.openxmlformats.org/officeDocument/2006/relationships/hyperlink" Target="http://www.ledeven.net/" TargetMode="External"/><Relationship Id="rId108" Type="http://schemas.openxmlformats.org/officeDocument/2006/relationships/hyperlink" Target="https://www.exactlux.com/products" TargetMode="External"/><Relationship Id="rId129" Type="http://schemas.openxmlformats.org/officeDocument/2006/relationships/hyperlink" Target="https://futurvert.com/en/horticultural/" TargetMode="External"/><Relationship Id="rId54" Type="http://schemas.openxmlformats.org/officeDocument/2006/relationships/hyperlink" Target="https://agnetix.com/product/agnetix-a3/" TargetMode="External"/><Relationship Id="rId75" Type="http://schemas.openxmlformats.org/officeDocument/2006/relationships/hyperlink" Target="https://www.horti-growlight.com/grow-lights" TargetMode="External"/><Relationship Id="rId96" Type="http://schemas.openxmlformats.org/officeDocument/2006/relationships/hyperlink" Target="https://www.ledsmart.com/shop?category=AGRICULTURE" TargetMode="External"/><Relationship Id="rId140" Type="http://schemas.openxmlformats.org/officeDocument/2006/relationships/hyperlink" Target="https://barronltg.com/category.php?category=Growlite-LED-Luminaires&amp;id=91" TargetMode="External"/><Relationship Id="rId161" Type="http://schemas.openxmlformats.org/officeDocument/2006/relationships/hyperlink" Target="https://powergrow.cl/" TargetMode="External"/><Relationship Id="rId182" Type="http://schemas.openxmlformats.org/officeDocument/2006/relationships/hyperlink" Target="https://www.exciteled.com/models" TargetMode="External"/><Relationship Id="rId6" Type="http://schemas.openxmlformats.org/officeDocument/2006/relationships/hyperlink" Target="https://www.heliospectra.com/led-grow-lights/" TargetMode="External"/><Relationship Id="rId23" Type="http://schemas.openxmlformats.org/officeDocument/2006/relationships/hyperlink" Target="https://www.kindledgrowlights.com/collections/all" TargetMode="External"/><Relationship Id="rId119" Type="http://schemas.openxmlformats.org/officeDocument/2006/relationships/hyperlink" Target="https://www.ikioledlighting.com/product-category/horticulture-lighting/linear-grow-light/" TargetMode="External"/><Relationship Id="rId44" Type="http://schemas.openxmlformats.org/officeDocument/2006/relationships/hyperlink" Target="http://www.blv-licht.com/products/led-lighting-systems/horturion-led-luminaires.html" TargetMode="External"/><Relationship Id="rId65" Type="http://schemas.openxmlformats.org/officeDocument/2006/relationships/hyperlink" Target="http://www.superliteledcn.com/en/products.html" TargetMode="External"/><Relationship Id="rId86" Type="http://schemas.openxmlformats.org/officeDocument/2006/relationships/hyperlink" Target="https://www.growlightengine.com/" TargetMode="External"/><Relationship Id="rId130" Type="http://schemas.openxmlformats.org/officeDocument/2006/relationships/hyperlink" Target="https://ecogrow.ecopowerinc.com/products" TargetMode="External"/><Relationship Id="rId151" Type="http://schemas.openxmlformats.org/officeDocument/2006/relationships/hyperlink" Target="https://svs-lighting.by/fitosvetilniki-5nff" TargetMode="External"/><Relationship Id="rId172" Type="http://schemas.openxmlformats.org/officeDocument/2006/relationships/hyperlink" Target="https://lumilightgrow.com/led-grow/productos-led-grow/" TargetMode="External"/><Relationship Id="rId193" Type="http://schemas.openxmlformats.org/officeDocument/2006/relationships/hyperlink" Target="https://www.gsiluminaciones.com.ar/" TargetMode="External"/><Relationship Id="rId13" Type="http://schemas.openxmlformats.org/officeDocument/2006/relationships/hyperlink" Target="mailto:emea@fluencebioengineering.com" TargetMode="External"/><Relationship Id="rId109" Type="http://schemas.openxmlformats.org/officeDocument/2006/relationships/hyperlink" Target="https://growspectra.com/" TargetMode="External"/><Relationship Id="rId34" Type="http://schemas.openxmlformats.org/officeDocument/2006/relationships/hyperlink" Target="http://grow-spec.com/?page_id=734" TargetMode="External"/><Relationship Id="rId55" Type="http://schemas.openxmlformats.org/officeDocument/2006/relationships/hyperlink" Target="https://linnaeuslighting.com/" TargetMode="External"/><Relationship Id="rId76" Type="http://schemas.openxmlformats.org/officeDocument/2006/relationships/hyperlink" Target="http://photobioled.com/" TargetMode="External"/><Relationship Id="rId97" Type="http://schemas.openxmlformats.org/officeDocument/2006/relationships/hyperlink" Target="https://www.maxlite.com/products/led-solutions/list" TargetMode="External"/><Relationship Id="rId120" Type="http://schemas.openxmlformats.org/officeDocument/2006/relationships/hyperlink" Target="http://www.fohse.com/" TargetMode="External"/><Relationship Id="rId141" Type="http://schemas.openxmlformats.org/officeDocument/2006/relationships/hyperlink" Target="https://emersongrow.com/collections/all-products" TargetMode="External"/><Relationship Id="rId7" Type="http://schemas.openxmlformats.org/officeDocument/2006/relationships/hyperlink" Target="https://www.gelighting.com/contact" TargetMode="External"/><Relationship Id="rId162" Type="http://schemas.openxmlformats.org/officeDocument/2006/relationships/hyperlink" Target="https://delightchile.cl/content/14-productos-delight" TargetMode="External"/><Relationship Id="rId183" Type="http://schemas.openxmlformats.org/officeDocument/2006/relationships/hyperlink" Target="https://g2voptics.com/products/commercial-led-grow-lights/" TargetMode="External"/><Relationship Id="rId2" Type="http://schemas.openxmlformats.org/officeDocument/2006/relationships/hyperlink" Target="https://gavita.com/retail/contact/" TargetMode="External"/><Relationship Id="rId29" Type="http://schemas.openxmlformats.org/officeDocument/2006/relationships/hyperlink" Target="https://www.valoya.com/led-products/" TargetMode="External"/><Relationship Id="rId24" Type="http://schemas.openxmlformats.org/officeDocument/2006/relationships/hyperlink" Target="https://spectrumkingled.com/collections/led-grow-lights" TargetMode="External"/><Relationship Id="rId40" Type="http://schemas.openxmlformats.org/officeDocument/2006/relationships/hyperlink" Target="https://arunalighting.com/en/products/horticulture-led" TargetMode="External"/><Relationship Id="rId45" Type="http://schemas.openxmlformats.org/officeDocument/2006/relationships/hyperlink" Target="http://www.ble.lighting/" TargetMode="External"/><Relationship Id="rId66" Type="http://schemas.openxmlformats.org/officeDocument/2006/relationships/hyperlink" Target="mailto:dahua@superliteledcn.com" TargetMode="External"/><Relationship Id="rId87" Type="http://schemas.openxmlformats.org/officeDocument/2006/relationships/hyperlink" Target="https://www.aessensegrows.com/en/lighting" TargetMode="External"/><Relationship Id="rId110" Type="http://schemas.openxmlformats.org/officeDocument/2006/relationships/hyperlink" Target="http://www.brightsunled.com/product.html" TargetMode="External"/><Relationship Id="rId115" Type="http://schemas.openxmlformats.org/officeDocument/2006/relationships/hyperlink" Target="mailto:info@crecerlighting.com" TargetMode="External"/><Relationship Id="rId131" Type="http://schemas.openxmlformats.org/officeDocument/2006/relationships/hyperlink" Target="https://www.aliteled.com/mobile/products/index/cid/40.html" TargetMode="External"/><Relationship Id="rId136" Type="http://schemas.openxmlformats.org/officeDocument/2006/relationships/hyperlink" Target="https://www.makerlight-france.com/" TargetMode="External"/><Relationship Id="rId157" Type="http://schemas.openxmlformats.org/officeDocument/2006/relationships/hyperlink" Target="https://koraylights.com/shop/" TargetMode="External"/><Relationship Id="rId178" Type="http://schemas.openxmlformats.org/officeDocument/2006/relationships/hyperlink" Target="https://blackdogled.eu/" TargetMode="External"/><Relationship Id="rId61" Type="http://schemas.openxmlformats.org/officeDocument/2006/relationships/hyperlink" Target="https://www.c-led.it/led-per-coltivazione/" TargetMode="External"/><Relationship Id="rId82" Type="http://schemas.openxmlformats.org/officeDocument/2006/relationships/hyperlink" Target="https://bestlitetech.com/" TargetMode="External"/><Relationship Id="rId152" Type="http://schemas.openxmlformats.org/officeDocument/2006/relationships/hyperlink" Target="https://www.varton.ru/upload/iblock/8e2/8e21a3463657780935297e4988f5fafd.pdf" TargetMode="External"/><Relationship Id="rId173" Type="http://schemas.openxmlformats.org/officeDocument/2006/relationships/hyperlink" Target="https://shop.growindoors.co.za/product-category/led-grow-lights/" TargetMode="External"/><Relationship Id="rId194" Type="http://schemas.openxmlformats.org/officeDocument/2006/relationships/hyperlink" Target="https://www.bioledlighting.com/products/" TargetMode="External"/><Relationship Id="rId199" Type="http://schemas.openxmlformats.org/officeDocument/2006/relationships/hyperlink" Target="https://www.lucius.com.au/product-category/lucius-led/" TargetMode="External"/><Relationship Id="rId203" Type="http://schemas.openxmlformats.org/officeDocument/2006/relationships/table" Target="../tables/table21.xml"/><Relationship Id="rId19" Type="http://schemas.openxmlformats.org/officeDocument/2006/relationships/hyperlink" Target="mailto:dgtsales@senmatic.com" TargetMode="External"/><Relationship Id="rId14" Type="http://schemas.openxmlformats.org/officeDocument/2006/relationships/hyperlink" Target="https://gavita.com/retail/products/gavita-pro-line-led/" TargetMode="External"/><Relationship Id="rId30" Type="http://schemas.openxmlformats.org/officeDocument/2006/relationships/hyperlink" Target="https://www.samsung.com/led/lighting/led-modules/industrial-light-module/horticulture-linear/" TargetMode="External"/><Relationship Id="rId35" Type="http://schemas.openxmlformats.org/officeDocument/2006/relationships/hyperlink" Target="mailto:info@grow-spec.com" TargetMode="External"/><Relationship Id="rId56" Type="http://schemas.openxmlformats.org/officeDocument/2006/relationships/hyperlink" Target="https://gn.uk/led-grow-lights" TargetMode="External"/><Relationship Id="rId77" Type="http://schemas.openxmlformats.org/officeDocument/2006/relationships/hyperlink" Target="https://vividgro.com/grow-lights/" TargetMode="External"/><Relationship Id="rId100" Type="http://schemas.openxmlformats.org/officeDocument/2006/relationships/hyperlink" Target="https://scynceled.com/solutions/" TargetMode="External"/><Relationship Id="rId105" Type="http://schemas.openxmlformats.org/officeDocument/2006/relationships/hyperlink" Target="https://www.reli.global/products" TargetMode="External"/><Relationship Id="rId126" Type="http://schemas.openxmlformats.org/officeDocument/2006/relationships/hyperlink" Target="http://washington.lighting/product/kanab600/" TargetMode="External"/><Relationship Id="rId147" Type="http://schemas.openxmlformats.org/officeDocument/2006/relationships/hyperlink" Target="http://www.optogan.ru/products/led_lamps/special_lightning/optolyuksspeysagro/" TargetMode="External"/><Relationship Id="rId168" Type="http://schemas.openxmlformats.org/officeDocument/2006/relationships/hyperlink" Target="https://growgenetics.com/producto/led/" TargetMode="External"/><Relationship Id="rId8" Type="http://schemas.openxmlformats.org/officeDocument/2006/relationships/hyperlink" Target="https://www.lighting.philips.com/main/products/horticulture" TargetMode="External"/><Relationship Id="rId51" Type="http://schemas.openxmlformats.org/officeDocument/2006/relationships/hyperlink" Target="mailto:solutions@netled.fi" TargetMode="External"/><Relationship Id="rId72" Type="http://schemas.openxmlformats.org/officeDocument/2006/relationships/hyperlink" Target="mailto:paul@cropmaster-led.co.uk" TargetMode="External"/><Relationship Id="rId93" Type="http://schemas.openxmlformats.org/officeDocument/2006/relationships/hyperlink" Target="https://gs-horti.com/products/led-grow-lights.html" TargetMode="External"/><Relationship Id="rId98" Type="http://schemas.openxmlformats.org/officeDocument/2006/relationships/hyperlink" Target="https://horticulture.beverinnovations.com/en/products/" TargetMode="External"/><Relationship Id="rId121" Type="http://schemas.openxmlformats.org/officeDocument/2006/relationships/hyperlink" Target="https://plantalux.pl/en/offer/" TargetMode="External"/><Relationship Id="rId142" Type="http://schemas.openxmlformats.org/officeDocument/2006/relationships/hyperlink" Target="https://eyehortilux.com/" TargetMode="External"/><Relationship Id="rId163" Type="http://schemas.openxmlformats.org/officeDocument/2006/relationships/hyperlink" Target="https://www.piranha.cl/20/iluminacion-led-tesla" TargetMode="External"/><Relationship Id="rId184" Type="http://schemas.openxmlformats.org/officeDocument/2006/relationships/hyperlink" Target="http://www.horticoled.com/" TargetMode="External"/><Relationship Id="rId189" Type="http://schemas.openxmlformats.org/officeDocument/2006/relationships/hyperlink" Target="https://fitoled.pro/" TargetMode="External"/><Relationship Id="rId3" Type="http://schemas.openxmlformats.org/officeDocument/2006/relationships/hyperlink" Target="mailto:support@cidly.com" TargetMode="External"/><Relationship Id="rId25" Type="http://schemas.openxmlformats.org/officeDocument/2006/relationships/hyperlink" Target="https://lumatek-lighting.com/lumatek-led-product-range/" TargetMode="External"/><Relationship Id="rId46" Type="http://schemas.openxmlformats.org/officeDocument/2006/relationships/hyperlink" Target="mailto:sales@bleled.com" TargetMode="External"/><Relationship Id="rId67" Type="http://schemas.openxmlformats.org/officeDocument/2006/relationships/hyperlink" Target="http://indolighting.com/product-category/horticulture/" TargetMode="External"/><Relationship Id="rId116" Type="http://schemas.openxmlformats.org/officeDocument/2006/relationships/hyperlink" Target="https://www.atophort.com/products/" TargetMode="External"/><Relationship Id="rId137" Type="http://schemas.openxmlformats.org/officeDocument/2006/relationships/hyperlink" Target="mailto:jthevenet@makerlight-france.com" TargetMode="External"/><Relationship Id="rId158" Type="http://schemas.openxmlformats.org/officeDocument/2006/relationships/hyperlink" Target="http://www.cosmel.com.ar/categoria/iluminacion-indoor/horticultura/" TargetMode="External"/><Relationship Id="rId20" Type="http://schemas.openxmlformats.org/officeDocument/2006/relationships/hyperlink" Target="http://led-ohmax.com/cate-61739-64656.html" TargetMode="External"/><Relationship Id="rId41" Type="http://schemas.openxmlformats.org/officeDocument/2006/relationships/hyperlink" Target="https://arunalighting.com/en/buy" TargetMode="External"/><Relationship Id="rId62" Type="http://schemas.openxmlformats.org/officeDocument/2006/relationships/hyperlink" Target="https://aldgreen.tech/exwatch/" TargetMode="External"/><Relationship Id="rId83" Type="http://schemas.openxmlformats.org/officeDocument/2006/relationships/hyperlink" Target="https://growray.com/products/" TargetMode="External"/><Relationship Id="rId88" Type="http://schemas.openxmlformats.org/officeDocument/2006/relationships/hyperlink" Target="https://www.agrify.com/led-grow-lights" TargetMode="External"/><Relationship Id="rId111" Type="http://schemas.openxmlformats.org/officeDocument/2006/relationships/hyperlink" Target="https://www.trusolis.com/harvester-series" TargetMode="External"/><Relationship Id="rId132" Type="http://schemas.openxmlformats.org/officeDocument/2006/relationships/hyperlink" Target="http://www.mldrled.com/led-grow-lights.html" TargetMode="External"/><Relationship Id="rId153" Type="http://schemas.openxmlformats.org/officeDocument/2006/relationships/hyperlink" Target="https://geniled.ru/collection/Fitoosveshchenie/" TargetMode="External"/><Relationship Id="rId174" Type="http://schemas.openxmlformats.org/officeDocument/2006/relationships/hyperlink" Target="https://www.growindoors.co.za/uploads/1/1/2/0/11208189/platinum_africa_specs.jpg" TargetMode="External"/><Relationship Id="rId179" Type="http://schemas.openxmlformats.org/officeDocument/2006/relationships/hyperlink" Target="https://www.migrolight.com/shop/" TargetMode="External"/><Relationship Id="rId195" Type="http://schemas.openxmlformats.org/officeDocument/2006/relationships/hyperlink" Target="https://www.elighting.co.za/horticulturallighting.html" TargetMode="External"/><Relationship Id="rId190" Type="http://schemas.openxmlformats.org/officeDocument/2006/relationships/hyperlink" Target="https://www.varton.ru/products/fito_svetilniki_phyto/" TargetMode="External"/><Relationship Id="rId204" Type="http://schemas.openxmlformats.org/officeDocument/2006/relationships/table" Target="../tables/table22.xml"/><Relationship Id="rId15" Type="http://schemas.openxmlformats.org/officeDocument/2006/relationships/hyperlink" Target="https://www.kessil.com/products/" TargetMode="External"/><Relationship Id="rId36" Type="http://schemas.openxmlformats.org/officeDocument/2006/relationships/hyperlink" Target="https://nanoluxtech.com/ledex/" TargetMode="External"/><Relationship Id="rId57" Type="http://schemas.openxmlformats.org/officeDocument/2006/relationships/hyperlink" Target="https://gn.uk/support" TargetMode="External"/><Relationship Id="rId106" Type="http://schemas.openxmlformats.org/officeDocument/2006/relationships/hyperlink" Target="http://allstategardensupply.com/product-category/led/led-fixtures-jungle/" TargetMode="External"/><Relationship Id="rId127" Type="http://schemas.openxmlformats.org/officeDocument/2006/relationships/hyperlink" Target="http://www.hortled.com/arc600" TargetMode="External"/><Relationship Id="rId10" Type="http://schemas.openxmlformats.org/officeDocument/2006/relationships/hyperlink" Target="https://www.lumigrow.com/" TargetMode="External"/><Relationship Id="rId31" Type="http://schemas.openxmlformats.org/officeDocument/2006/relationships/hyperlink" Target="https://www.hubbell.com/hubbellindustriallighting/en/Products/Lighting-Controls/Industrial-Lighting/Horticultural-Growth-Lighting/c/535501" TargetMode="External"/><Relationship Id="rId52" Type="http://schemas.openxmlformats.org/officeDocument/2006/relationships/hyperlink" Target="http://www.hyperiongrowlights.com/products/" TargetMode="External"/><Relationship Id="rId73" Type="http://schemas.openxmlformats.org/officeDocument/2006/relationships/hyperlink" Target="http://totalgrowlight.com/products.html" TargetMode="External"/><Relationship Id="rId78" Type="http://schemas.openxmlformats.org/officeDocument/2006/relationships/hyperlink" Target="https://heiluxllc.com/specifications" TargetMode="External"/><Relationship Id="rId94" Type="http://schemas.openxmlformats.org/officeDocument/2006/relationships/hyperlink" Target="https://www.iluminarlighting.com/led-fixtures" TargetMode="External"/><Relationship Id="rId99" Type="http://schemas.openxmlformats.org/officeDocument/2006/relationships/hyperlink" Target="https://www.horticulture.red/en/" TargetMode="External"/><Relationship Id="rId101" Type="http://schemas.openxmlformats.org/officeDocument/2006/relationships/hyperlink" Target="mailto:info@scynce.ag" TargetMode="External"/><Relationship Id="rId122" Type="http://schemas.openxmlformats.org/officeDocument/2006/relationships/hyperlink" Target="https://www.americanbrightled.com/product/horticultural-lighting/" TargetMode="External"/><Relationship Id="rId143" Type="http://schemas.openxmlformats.org/officeDocument/2006/relationships/hyperlink" Target="https://humboldtlighting.com/shop-2/?categories=2&amp;sub-categories=12" TargetMode="External"/><Relationship Id="rId148" Type="http://schemas.openxmlformats.org/officeDocument/2006/relationships/hyperlink" Target="mailto:info@ledstorm.ua" TargetMode="External"/><Relationship Id="rId164" Type="http://schemas.openxmlformats.org/officeDocument/2006/relationships/hyperlink" Target="https://www.blackcob.cl/iluminacion" TargetMode="External"/><Relationship Id="rId169" Type="http://schemas.openxmlformats.org/officeDocument/2006/relationships/hyperlink" Target="http://www.secom.es/product-category/sistemas-iluminacion-especial/" TargetMode="External"/><Relationship Id="rId185" Type="http://schemas.openxmlformats.org/officeDocument/2006/relationships/hyperlink" Target="https://www.optexlighting.com/" TargetMode="External"/><Relationship Id="rId4" Type="http://schemas.openxmlformats.org/officeDocument/2006/relationships/hyperlink" Target="http://www.thriveagritech.com/products/" TargetMode="External"/><Relationship Id="rId9" Type="http://schemas.openxmlformats.org/officeDocument/2006/relationships/hyperlink" Target="https://illumitex.com/products/" TargetMode="External"/><Relationship Id="rId180" Type="http://schemas.openxmlformats.org/officeDocument/2006/relationships/hyperlink" Target="http://www.ambralight.it/it/prodotti/uso-professionale" TargetMode="External"/><Relationship Id="rId26" Type="http://schemas.openxmlformats.org/officeDocument/2006/relationships/hyperlink" Target="https://horticulturelightinggroup.com/collections/lamps" TargetMode="External"/><Relationship Id="rId47" Type="http://schemas.openxmlformats.org/officeDocument/2006/relationships/hyperlink" Target="https://growlight.com.tr/Products" TargetMode="External"/><Relationship Id="rId68" Type="http://schemas.openxmlformats.org/officeDocument/2006/relationships/hyperlink" Target="https://www.igrox.com/tecnologia/index" TargetMode="External"/><Relationship Id="rId89" Type="http://schemas.openxmlformats.org/officeDocument/2006/relationships/hyperlink" Target="https://www.horticraftholland.com/product/horticraft-holland-ts-tristar/" TargetMode="External"/><Relationship Id="rId112" Type="http://schemas.openxmlformats.org/officeDocument/2006/relationships/hyperlink" Target="https://www.magnuslight.com/lightsbars" TargetMode="External"/><Relationship Id="rId133" Type="http://schemas.openxmlformats.org/officeDocument/2006/relationships/hyperlink" Target="mailto:sales@sunritek.com" TargetMode="External"/><Relationship Id="rId154" Type="http://schemas.openxmlformats.org/officeDocument/2006/relationships/hyperlink" Target="https://jazz-way.com/catalog/svetilniki-spetsialnogo-naznacheniya/?iblock_id=21" TargetMode="External"/><Relationship Id="rId175" Type="http://schemas.openxmlformats.org/officeDocument/2006/relationships/hyperlink" Target="https://www.hydrogrowled.com/" TargetMode="External"/><Relationship Id="rId196" Type="http://schemas.openxmlformats.org/officeDocument/2006/relationships/hyperlink" Target="https://www.acdc.co.za/pages/led-grow-lights" TargetMode="External"/><Relationship Id="rId200" Type="http://schemas.openxmlformats.org/officeDocument/2006/relationships/hyperlink" Target="http://www.sunritek.com/content/Spectrum/6.html" TargetMode="External"/><Relationship Id="rId16" Type="http://schemas.openxmlformats.org/officeDocument/2006/relationships/hyperlink" Target="mailto:kessil@kessil.com" TargetMode="External"/><Relationship Id="rId37" Type="http://schemas.openxmlformats.org/officeDocument/2006/relationships/hyperlink" Target="https://www.plusrite.com.au/product-category/led-grow-lights/" TargetMode="External"/><Relationship Id="rId58" Type="http://schemas.openxmlformats.org/officeDocument/2006/relationships/hyperlink" Target="https://revolutionmicro.com/avici/" TargetMode="External"/><Relationship Id="rId79" Type="http://schemas.openxmlformats.org/officeDocument/2006/relationships/hyperlink" Target="https://californialightworks.com/" TargetMode="External"/><Relationship Id="rId102" Type="http://schemas.openxmlformats.org/officeDocument/2006/relationships/hyperlink" Target="https://www.edison-opto.com.tw/en/professional-lighting/horticulture-lighting-ac-module-collection/" TargetMode="External"/><Relationship Id="rId123" Type="http://schemas.openxmlformats.org/officeDocument/2006/relationships/hyperlink" Target="https://www.smartgrow.systems/" TargetMode="External"/><Relationship Id="rId144" Type="http://schemas.openxmlformats.org/officeDocument/2006/relationships/hyperlink" Target="https://lushledlighting.com/product-category/vegetation-flowering-grow-lights/" TargetMode="External"/><Relationship Id="rId90" Type="http://schemas.openxmlformats.org/officeDocument/2006/relationships/hyperlink" Target="https://www.progrowtech.com/" TargetMode="External"/><Relationship Id="rId165" Type="http://schemas.openxmlformats.org/officeDocument/2006/relationships/hyperlink" Target="https://www.mars.com.ar/" TargetMode="External"/><Relationship Id="rId186" Type="http://schemas.openxmlformats.org/officeDocument/2006/relationships/hyperlink" Target="https://www.incotex.com/en/catalog/led-light/horticultural-led-lighting/" TargetMode="External"/><Relationship Id="rId27" Type="http://schemas.openxmlformats.org/officeDocument/2006/relationships/hyperlink" Target="https://www.viparspectra.com/category.php?id=1" TargetMode="External"/><Relationship Id="rId48" Type="http://schemas.openxmlformats.org/officeDocument/2006/relationships/hyperlink" Target="https://agritech.tungsram.com/en" TargetMode="External"/><Relationship Id="rId69" Type="http://schemas.openxmlformats.org/officeDocument/2006/relationships/hyperlink" Target="https://www.plusrite.com.au/product-category/led-grow-lights/" TargetMode="External"/><Relationship Id="rId113" Type="http://schemas.openxmlformats.org/officeDocument/2006/relationships/hyperlink" Target="http://testsite.heliohex.com/products/" TargetMode="External"/><Relationship Id="rId134" Type="http://schemas.openxmlformats.org/officeDocument/2006/relationships/hyperlink" Target="mailto:chris.shi@dxapac.com" TargetMode="External"/><Relationship Id="rId80" Type="http://schemas.openxmlformats.org/officeDocument/2006/relationships/hyperlink" Target="https://www.acuitybrands.com/en/products/detail/761254/lithonia-lighting/grwl-linear/grwl-led-grow-light" TargetMode="External"/><Relationship Id="rId155" Type="http://schemas.openxmlformats.org/officeDocument/2006/relationships/hyperlink" Target="http://komled.com/index.php/teplichnoe-osveshchenie" TargetMode="External"/><Relationship Id="rId176" Type="http://schemas.openxmlformats.org/officeDocument/2006/relationships/hyperlink" Target="http://www.sunritek.com/" TargetMode="External"/><Relationship Id="rId197" Type="http://schemas.openxmlformats.org/officeDocument/2006/relationships/hyperlink" Target="https://www.jves.co.za/other-products/led" TargetMode="External"/><Relationship Id="rId201" Type="http://schemas.openxmlformats.org/officeDocument/2006/relationships/printerSettings" Target="../printerSettings/printerSettings10.bin"/><Relationship Id="rId17" Type="http://schemas.openxmlformats.org/officeDocument/2006/relationships/hyperlink" Target="https://www.senmatic.com/horticulture/products/led-grow-light" TargetMode="External"/><Relationship Id="rId38" Type="http://schemas.openxmlformats.org/officeDocument/2006/relationships/hyperlink" Target="http://www.parus.co.kr/" TargetMode="External"/><Relationship Id="rId59" Type="http://schemas.openxmlformats.org/officeDocument/2006/relationships/hyperlink" Target="https://revolutionmicro.com/contact/" TargetMode="External"/><Relationship Id="rId103" Type="http://schemas.openxmlformats.org/officeDocument/2006/relationships/hyperlink" Target="https://www.edison-opto.com.tw/en/%E8%81%AF%E7%B5%A1%E6%88%91%E5%80%91/" TargetMode="External"/><Relationship Id="rId124" Type="http://schemas.openxmlformats.org/officeDocument/2006/relationships/hyperlink" Target="https://www.fyledlight.com/led-grow-lights/" TargetMode="External"/><Relationship Id="rId70" Type="http://schemas.openxmlformats.org/officeDocument/2006/relationships/hyperlink" Target="https://www.oreon-led.com/en/products" TargetMode="External"/><Relationship Id="rId91" Type="http://schemas.openxmlformats.org/officeDocument/2006/relationships/hyperlink" Target="https://www.vipple.cn/products/" TargetMode="External"/><Relationship Id="rId145" Type="http://schemas.openxmlformats.org/officeDocument/2006/relationships/hyperlink" Target="https://www.uot-toshibalighting.eu/index.php?action=products_list&amp;fid=251&amp;cid=263" TargetMode="External"/><Relationship Id="rId166" Type="http://schemas.openxmlformats.org/officeDocument/2006/relationships/hyperlink" Target="https://ledech.com.ar/" TargetMode="External"/><Relationship Id="rId187" Type="http://schemas.openxmlformats.org/officeDocument/2006/relationships/hyperlink" Target="https://gcsvt.ru/svetodiodnyie-svetilniki/fito-dlya-rasteniy-svetodiodnye-svetilniki/" TargetMode="External"/><Relationship Id="rId1" Type="http://schemas.openxmlformats.org/officeDocument/2006/relationships/hyperlink" Target="https://www.gelighting.com/led-bulbs/grow-light-led" TargetMode="External"/><Relationship Id="rId28" Type="http://schemas.openxmlformats.org/officeDocument/2006/relationships/hyperlink" Target="mailto:sales@valoya.com" TargetMode="External"/><Relationship Id="rId49" Type="http://schemas.openxmlformats.org/officeDocument/2006/relationships/hyperlink" Target="https://agritech.tungsram.com/en/contact" TargetMode="External"/><Relationship Id="rId114" Type="http://schemas.openxmlformats.org/officeDocument/2006/relationships/hyperlink" Target="https://www.crecerlighting.com/collections/led-grow-lights" TargetMode="External"/><Relationship Id="rId60" Type="http://schemas.openxmlformats.org/officeDocument/2006/relationships/hyperlink" Target="http://www.jnclighting.com/HORTICULTURE--LIGHTING.html" TargetMode="External"/><Relationship Id="rId81" Type="http://schemas.openxmlformats.org/officeDocument/2006/relationships/hyperlink" Target="https://www.growflux.com/fluxscale" TargetMode="External"/><Relationship Id="rId135" Type="http://schemas.openxmlformats.org/officeDocument/2006/relationships/hyperlink" Target="http://fotonica.io/" TargetMode="External"/><Relationship Id="rId156" Type="http://schemas.openxmlformats.org/officeDocument/2006/relationships/hyperlink" Target="https://venom.ua/osveshenie/fito-osveshhenie/?page=3" TargetMode="External"/><Relationship Id="rId177" Type="http://schemas.openxmlformats.org/officeDocument/2006/relationships/hyperlink" Target="http://www.dx-hydro.com/Led-growing-light-pl3680365.html" TargetMode="External"/><Relationship Id="rId198" Type="http://schemas.openxmlformats.org/officeDocument/2006/relationships/hyperlink" Target="https://growlightsaustralia.com/product-category/high-light/" TargetMode="External"/><Relationship Id="rId202" Type="http://schemas.openxmlformats.org/officeDocument/2006/relationships/drawing" Target="../drawings/drawing4.xml"/><Relationship Id="rId18" Type="http://schemas.openxmlformats.org/officeDocument/2006/relationships/hyperlink" Target="https://www.cidly.com/" TargetMode="External"/><Relationship Id="rId39" Type="http://schemas.openxmlformats.org/officeDocument/2006/relationships/hyperlink" Target="mailto:parusEurope@parus.co.kr" TargetMode="External"/><Relationship Id="rId50" Type="http://schemas.openxmlformats.org/officeDocument/2006/relationships/hyperlink" Target="https://netled.fi/greenhousesolutions/" TargetMode="External"/><Relationship Id="rId104" Type="http://schemas.openxmlformats.org/officeDocument/2006/relationships/hyperlink" Target="https://www.gsgrow.com/fully-integrated-solution/led-lighting/" TargetMode="External"/><Relationship Id="rId125" Type="http://schemas.openxmlformats.org/officeDocument/2006/relationships/hyperlink" Target="https://www.plantekno.com/" TargetMode="External"/><Relationship Id="rId146" Type="http://schemas.openxmlformats.org/officeDocument/2006/relationships/hyperlink" Target="http://&#1083;&#1072;&#1084;&#1087;&#1072;&#1076;&#1083;&#1103;&#1088;&#1072;&#1089;&#1089;&#1072;&#1076;&#1099;.&#1088;&#1092;/index.php?route=product/category&amp;path=61" TargetMode="External"/><Relationship Id="rId167" Type="http://schemas.openxmlformats.org/officeDocument/2006/relationships/hyperlink" Target="https://venalsol.com/es/iluminacion-led-cultivo" TargetMode="External"/><Relationship Id="rId188" Type="http://schemas.openxmlformats.org/officeDocument/2006/relationships/hyperlink" Target="https://rdm-led.ru/collection/fitosvetilniki" TargetMode="External"/><Relationship Id="rId71" Type="http://schemas.openxmlformats.org/officeDocument/2006/relationships/hyperlink" Target="https://activegrowled.com/" TargetMode="External"/><Relationship Id="rId92" Type="http://schemas.openxmlformats.org/officeDocument/2006/relationships/hyperlink" Target="http://www.ppflux.com/homepage.html"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ecogrow.ecopowerinc.com/products" TargetMode="External"/><Relationship Id="rId21" Type="http://schemas.openxmlformats.org/officeDocument/2006/relationships/hyperlink" Target="https://activegrowled.com/" TargetMode="External"/><Relationship Id="rId42" Type="http://schemas.openxmlformats.org/officeDocument/2006/relationships/hyperlink" Target="http://www.blv-licht.com/products/led-lighting-systems/horturion-led-luminaires.html" TargetMode="External"/><Relationship Id="rId63" Type="http://schemas.openxmlformats.org/officeDocument/2006/relationships/hyperlink" Target="https://www.sanlight.com/en/" TargetMode="External"/><Relationship Id="rId84" Type="http://schemas.openxmlformats.org/officeDocument/2006/relationships/hyperlink" Target="https://www.iluminarlighting.com/led-fixtures" TargetMode="External"/><Relationship Id="rId138" Type="http://schemas.openxmlformats.org/officeDocument/2006/relationships/hyperlink" Target="https://koraylights.com/shop/" TargetMode="External"/><Relationship Id="rId159" Type="http://schemas.openxmlformats.org/officeDocument/2006/relationships/hyperlink" Target="http://www.ambralight.it/it/prodotti/uso-professionale" TargetMode="External"/><Relationship Id="rId170" Type="http://schemas.openxmlformats.org/officeDocument/2006/relationships/hyperlink" Target="https://lcsvet.ru/catalog/svetodiodnye-svetilniki/fito-osveschenie/" TargetMode="External"/><Relationship Id="rId191" Type="http://schemas.openxmlformats.org/officeDocument/2006/relationships/hyperlink" Target="mailto:info@grow-spec.com" TargetMode="External"/><Relationship Id="rId107" Type="http://schemas.openxmlformats.org/officeDocument/2006/relationships/hyperlink" Target="http://www.fohse.com/" TargetMode="External"/><Relationship Id="rId11" Type="http://schemas.openxmlformats.org/officeDocument/2006/relationships/hyperlink" Target="https://bestlitetech.com/" TargetMode="External"/><Relationship Id="rId32" Type="http://schemas.openxmlformats.org/officeDocument/2006/relationships/hyperlink" Target="https://revolutionmicro.com/avici/" TargetMode="External"/><Relationship Id="rId53" Type="http://schemas.openxmlformats.org/officeDocument/2006/relationships/hyperlink" Target="http://www.ledeven.net/" TargetMode="External"/><Relationship Id="rId74" Type="http://schemas.openxmlformats.org/officeDocument/2006/relationships/hyperlink" Target="mailto:info@lumigrow.com" TargetMode="External"/><Relationship Id="rId128" Type="http://schemas.openxmlformats.org/officeDocument/2006/relationships/hyperlink" Target="https://www.uot-toshibalighting.eu/index.php?action=products_list&amp;fid=251&amp;cid=263" TargetMode="External"/><Relationship Id="rId149" Type="http://schemas.openxmlformats.org/officeDocument/2006/relationships/hyperlink" Target="http://www.secom.es/product-category/sistemas-iluminacion-especial/" TargetMode="External"/><Relationship Id="rId5" Type="http://schemas.openxmlformats.org/officeDocument/2006/relationships/hyperlink" Target="https://www.agrify.com/led-grow-lights" TargetMode="External"/><Relationship Id="rId95" Type="http://schemas.openxmlformats.org/officeDocument/2006/relationships/hyperlink" Target="http://allstategardensupply.com/product-category/led/led-fixtures-jungle/" TargetMode="External"/><Relationship Id="rId160" Type="http://schemas.openxmlformats.org/officeDocument/2006/relationships/hyperlink" Target="https://www.lightcann.com/" TargetMode="External"/><Relationship Id="rId181" Type="http://schemas.openxmlformats.org/officeDocument/2006/relationships/hyperlink" Target="https://www.gelighting.com/contact" TargetMode="External"/><Relationship Id="rId22" Type="http://schemas.openxmlformats.org/officeDocument/2006/relationships/hyperlink" Target="https://www.oreon-led.com/en/products" TargetMode="External"/><Relationship Id="rId43" Type="http://schemas.openxmlformats.org/officeDocument/2006/relationships/hyperlink" Target="mailto:info@bjb.com" TargetMode="External"/><Relationship Id="rId64" Type="http://schemas.openxmlformats.org/officeDocument/2006/relationships/hyperlink" Target="https://www.hortilux.com/total-solution/products" TargetMode="External"/><Relationship Id="rId118" Type="http://schemas.openxmlformats.org/officeDocument/2006/relationships/hyperlink" Target="https://www.aliteled.com/mobile/products/index/cid/40.html" TargetMode="External"/><Relationship Id="rId139" Type="http://schemas.openxmlformats.org/officeDocument/2006/relationships/hyperlink" Target="http://www.cosmel.com.ar/categoria/iluminacion-indoor/horticultura/" TargetMode="External"/><Relationship Id="rId85" Type="http://schemas.openxmlformats.org/officeDocument/2006/relationships/hyperlink" Target="http://www.ecospeedled.com/" TargetMode="External"/><Relationship Id="rId150" Type="http://schemas.openxmlformats.org/officeDocument/2006/relationships/hyperlink" Target="https://horticulturaled.com/collections/lamparas-led" TargetMode="External"/><Relationship Id="rId171" Type="http://schemas.openxmlformats.org/officeDocument/2006/relationships/hyperlink" Target="https://growtech.com.ar/nuestros-productos/" TargetMode="External"/><Relationship Id="rId192" Type="http://schemas.openxmlformats.org/officeDocument/2006/relationships/hyperlink" Target="mailto:parusEurope@parus.co.kr" TargetMode="External"/><Relationship Id="rId12" Type="http://schemas.openxmlformats.org/officeDocument/2006/relationships/hyperlink" Target="https://www.growflux.com/fluxscale" TargetMode="External"/><Relationship Id="rId33" Type="http://schemas.openxmlformats.org/officeDocument/2006/relationships/hyperlink" Target="https://gn.uk/led-grow-lights" TargetMode="External"/><Relationship Id="rId108" Type="http://schemas.openxmlformats.org/officeDocument/2006/relationships/hyperlink" Target="https://plantalux.pl/en/offer/" TargetMode="External"/><Relationship Id="rId129" Type="http://schemas.openxmlformats.org/officeDocument/2006/relationships/hyperlink" Target="http://&#1083;&#1072;&#1084;&#1087;&#1072;&#1076;&#1083;&#1103;&#1088;&#1072;&#1089;&#1089;&#1072;&#1076;&#1099;.&#1088;&#1092;/index.php?route=product/category&amp;path=61" TargetMode="External"/><Relationship Id="rId54" Type="http://schemas.openxmlformats.org/officeDocument/2006/relationships/hyperlink" Target="https://www.hubbell.com/hubbellindustriallighting/en/Products/Lighting-Controls/Industrial-Lighting/Horticultural-Growth-Lighting/c/535501" TargetMode="External"/><Relationship Id="rId75" Type="http://schemas.openxmlformats.org/officeDocument/2006/relationships/hyperlink" Target="https://www.lumigrow.com/" TargetMode="External"/><Relationship Id="rId96" Type="http://schemas.openxmlformats.org/officeDocument/2006/relationships/hyperlink" Target="https://www.compled.de/pages/products.html" TargetMode="External"/><Relationship Id="rId140" Type="http://schemas.openxmlformats.org/officeDocument/2006/relationships/hyperlink" Target="https://growthled.com.ar/luminaria-cultivos/" TargetMode="External"/><Relationship Id="rId161" Type="http://schemas.openxmlformats.org/officeDocument/2006/relationships/hyperlink" Target="https://www.exciteled.com/models" TargetMode="External"/><Relationship Id="rId182" Type="http://schemas.openxmlformats.org/officeDocument/2006/relationships/hyperlink" Target="mailto:info@lumigrow.com" TargetMode="External"/><Relationship Id="rId6" Type="http://schemas.openxmlformats.org/officeDocument/2006/relationships/hyperlink" Target="https://www.aessensegrows.com/en/lighting" TargetMode="External"/><Relationship Id="rId23" Type="http://schemas.openxmlformats.org/officeDocument/2006/relationships/hyperlink" Target="https://www.igrox.com/tecnologia/index" TargetMode="External"/><Relationship Id="rId119" Type="http://schemas.openxmlformats.org/officeDocument/2006/relationships/hyperlink" Target="http://www.mldrled.com/led-grow-lights.html" TargetMode="External"/><Relationship Id="rId44" Type="http://schemas.openxmlformats.org/officeDocument/2006/relationships/hyperlink" Target="https://www.bjb.com/en/light-for-vertical-farming" TargetMode="External"/><Relationship Id="rId65" Type="http://schemas.openxmlformats.org/officeDocument/2006/relationships/hyperlink" Target="http://led-ohmax.com/cate-61739-64656.html" TargetMode="External"/><Relationship Id="rId86" Type="http://schemas.openxmlformats.org/officeDocument/2006/relationships/hyperlink" Target="https://www.ledsmart.com/shop?category=AGRICULTURE" TargetMode="External"/><Relationship Id="rId130" Type="http://schemas.openxmlformats.org/officeDocument/2006/relationships/hyperlink" Target="http://www.optogan.ru/products/led_lamps/special_lightning/optolyuksspeysagro/" TargetMode="External"/><Relationship Id="rId151" Type="http://schemas.openxmlformats.org/officeDocument/2006/relationships/hyperlink" Target="http://www.grupoprilux.com/productos/01/dossier/tecnico/ds-vera-luminaria-horticultura.pdf" TargetMode="External"/><Relationship Id="rId172" Type="http://schemas.openxmlformats.org/officeDocument/2006/relationships/hyperlink" Target="https://www.gsiluminaciones.com.ar/" TargetMode="External"/><Relationship Id="rId193" Type="http://schemas.openxmlformats.org/officeDocument/2006/relationships/hyperlink" Target="mailto:info@bjb.com" TargetMode="External"/><Relationship Id="rId13" Type="http://schemas.openxmlformats.org/officeDocument/2006/relationships/hyperlink" Target="https://www.acuitybrands.com/en/products/detail/761254/lithonia-lighting/grwl-linear/grwl-led-grow-light" TargetMode="External"/><Relationship Id="rId109" Type="http://schemas.openxmlformats.org/officeDocument/2006/relationships/hyperlink" Target="https://www.americanbrightled.com/product/horticultural-lighting/" TargetMode="External"/><Relationship Id="rId34" Type="http://schemas.openxmlformats.org/officeDocument/2006/relationships/hyperlink" Target="https://linnaeuslighting.com/" TargetMode="External"/><Relationship Id="rId55" Type="http://schemas.openxmlformats.org/officeDocument/2006/relationships/hyperlink" Target="https://www.samsung.com/led/lighting/led-modules/industrial-light-module/horticulture-linear/" TargetMode="External"/><Relationship Id="rId76" Type="http://schemas.openxmlformats.org/officeDocument/2006/relationships/hyperlink" Target="https://illumitex.com/products/" TargetMode="External"/><Relationship Id="rId97" Type="http://schemas.openxmlformats.org/officeDocument/2006/relationships/hyperlink" Target="https://www.exactlux.com/products" TargetMode="External"/><Relationship Id="rId120" Type="http://schemas.openxmlformats.org/officeDocument/2006/relationships/hyperlink" Target="http://fotonica.io/" TargetMode="External"/><Relationship Id="rId141" Type="http://schemas.openxmlformats.org/officeDocument/2006/relationships/hyperlink" Target="https://powergrow.cl/" TargetMode="External"/><Relationship Id="rId7" Type="http://schemas.openxmlformats.org/officeDocument/2006/relationships/hyperlink" Target="https://www.growlightengine.com/" TargetMode="External"/><Relationship Id="rId71" Type="http://schemas.openxmlformats.org/officeDocument/2006/relationships/hyperlink" Target="https://gavita.com/retail/products/gavita-pro-line-led/" TargetMode="External"/><Relationship Id="rId92" Type="http://schemas.openxmlformats.org/officeDocument/2006/relationships/hyperlink" Target="https://www.edison-opto.com.tw/en/professional-lighting/horticulture-lighting-ac-module-collection/" TargetMode="External"/><Relationship Id="rId162" Type="http://schemas.openxmlformats.org/officeDocument/2006/relationships/hyperlink" Target="https://g2voptics.com/products/commercial-led-grow-lights/" TargetMode="External"/><Relationship Id="rId183" Type="http://schemas.openxmlformats.org/officeDocument/2006/relationships/hyperlink" Target="mailto:emea@fluencebioengineering.com" TargetMode="External"/><Relationship Id="rId2" Type="http://schemas.openxmlformats.org/officeDocument/2006/relationships/hyperlink" Target="https://www.vipple.cn/products/" TargetMode="External"/><Relationship Id="rId29" Type="http://schemas.openxmlformats.org/officeDocument/2006/relationships/hyperlink" Target="https://aldgreen.tech/exwatch/" TargetMode="External"/><Relationship Id="rId24" Type="http://schemas.openxmlformats.org/officeDocument/2006/relationships/hyperlink" Target="http://indolighting.com/product-category/horticulture/" TargetMode="External"/><Relationship Id="rId40" Type="http://schemas.openxmlformats.org/officeDocument/2006/relationships/hyperlink" Target="https://growlight.com.tr/Products" TargetMode="External"/><Relationship Id="rId45" Type="http://schemas.openxmlformats.org/officeDocument/2006/relationships/hyperlink" Target="https://arunalighting.com/en/buy" TargetMode="External"/><Relationship Id="rId66" Type="http://schemas.openxmlformats.org/officeDocument/2006/relationships/hyperlink" Target="mailto:dgtsales@senmatic.com" TargetMode="External"/><Relationship Id="rId87" Type="http://schemas.openxmlformats.org/officeDocument/2006/relationships/hyperlink" Target="https://www.maxlite.com/products/led-solutions/list" TargetMode="External"/><Relationship Id="rId110" Type="http://schemas.openxmlformats.org/officeDocument/2006/relationships/hyperlink" Target="https://www.smartgrow.systems/" TargetMode="External"/><Relationship Id="rId115" Type="http://schemas.openxmlformats.org/officeDocument/2006/relationships/hyperlink" Target="http://flygrow.it/index.html" TargetMode="External"/><Relationship Id="rId131" Type="http://schemas.openxmlformats.org/officeDocument/2006/relationships/hyperlink" Target="https://ledstorm.ua/osveshenie/fitoosveschenie/fitosvetilniki/" TargetMode="External"/><Relationship Id="rId136" Type="http://schemas.openxmlformats.org/officeDocument/2006/relationships/hyperlink" Target="http://komled.com/index.php/teplichnoe-osveshchenie" TargetMode="External"/><Relationship Id="rId157" Type="http://schemas.openxmlformats.org/officeDocument/2006/relationships/hyperlink" Target="https://blackdogled.eu/" TargetMode="External"/><Relationship Id="rId178" Type="http://schemas.openxmlformats.org/officeDocument/2006/relationships/hyperlink" Target="https://www.lucius.com.au/product-category/lucius-led/" TargetMode="External"/><Relationship Id="rId61" Type="http://schemas.openxmlformats.org/officeDocument/2006/relationships/hyperlink" Target="https://spectrumkingled.com/collections/led-grow-lights" TargetMode="External"/><Relationship Id="rId82" Type="http://schemas.openxmlformats.org/officeDocument/2006/relationships/hyperlink" Target="https://www.gelighting.com/led-bulbs/grow-light-led" TargetMode="External"/><Relationship Id="rId152" Type="http://schemas.openxmlformats.org/officeDocument/2006/relationships/hyperlink" Target="https://lumilightgrow.com/led-grow/productos-led-grow/" TargetMode="External"/><Relationship Id="rId173" Type="http://schemas.openxmlformats.org/officeDocument/2006/relationships/hyperlink" Target="https://www.bioledlighting.com/products/" TargetMode="External"/><Relationship Id="rId194" Type="http://schemas.openxmlformats.org/officeDocument/2006/relationships/hyperlink" Target="mailto:info@scynce.ag" TargetMode="External"/><Relationship Id="rId199" Type="http://schemas.openxmlformats.org/officeDocument/2006/relationships/table" Target="../tables/table23.xml"/><Relationship Id="rId19" Type="http://schemas.openxmlformats.org/officeDocument/2006/relationships/hyperlink" Target="https://www.sylvania-lighting.com/product/en-mea/category/special-lighting/grow-lights/families/" TargetMode="External"/><Relationship Id="rId14" Type="http://schemas.openxmlformats.org/officeDocument/2006/relationships/hyperlink" Target="https://californialightworks.com/" TargetMode="External"/><Relationship Id="rId30" Type="http://schemas.openxmlformats.org/officeDocument/2006/relationships/hyperlink" Target="https://www.c-led.it/led-per-coltivazione/" TargetMode="External"/><Relationship Id="rId35" Type="http://schemas.openxmlformats.org/officeDocument/2006/relationships/hyperlink" Target="https://agnetix.com/product/agnetix-a3/" TargetMode="External"/><Relationship Id="rId56" Type="http://schemas.openxmlformats.org/officeDocument/2006/relationships/hyperlink" Target="https://www.valoya.com/led-products/" TargetMode="External"/><Relationship Id="rId77" Type="http://schemas.openxmlformats.org/officeDocument/2006/relationships/hyperlink" Target="https://www.lighting.philips.com/main/products/horticulture" TargetMode="External"/><Relationship Id="rId100" Type="http://schemas.openxmlformats.org/officeDocument/2006/relationships/hyperlink" Target="https://www.trusolis.com/harvester-series" TargetMode="External"/><Relationship Id="rId105" Type="http://schemas.openxmlformats.org/officeDocument/2006/relationships/hyperlink" Target="https://www.vanqled.com/product-list/" TargetMode="External"/><Relationship Id="rId126" Type="http://schemas.openxmlformats.org/officeDocument/2006/relationships/hyperlink" Target="https://humboldtlighting.com/shop-2/?categories=2&amp;sub-categories=12" TargetMode="External"/><Relationship Id="rId147" Type="http://schemas.openxmlformats.org/officeDocument/2006/relationships/hyperlink" Target="https://venalsol.com/es/iluminacion-led-cultivo" TargetMode="External"/><Relationship Id="rId168" Type="http://schemas.openxmlformats.org/officeDocument/2006/relationships/hyperlink" Target="https://fitoled.pro/" TargetMode="External"/><Relationship Id="rId8" Type="http://schemas.openxmlformats.org/officeDocument/2006/relationships/hyperlink" Target="http://groweliteled.com/" TargetMode="External"/><Relationship Id="rId51" Type="http://schemas.openxmlformats.org/officeDocument/2006/relationships/hyperlink" Target="mailto:info@grow-spec.com" TargetMode="External"/><Relationship Id="rId72" Type="http://schemas.openxmlformats.org/officeDocument/2006/relationships/hyperlink" Target="mailto:emea@fluencebioengineering.com" TargetMode="External"/><Relationship Id="rId93" Type="http://schemas.openxmlformats.org/officeDocument/2006/relationships/hyperlink" Target="https://www.gsgrow.com/fully-integrated-solution/led-lighting/" TargetMode="External"/><Relationship Id="rId98" Type="http://schemas.openxmlformats.org/officeDocument/2006/relationships/hyperlink" Target="https://growspectra.com/" TargetMode="External"/><Relationship Id="rId121" Type="http://schemas.openxmlformats.org/officeDocument/2006/relationships/hyperlink" Target="https://www.makerlight-france.com/" TargetMode="External"/><Relationship Id="rId142" Type="http://schemas.openxmlformats.org/officeDocument/2006/relationships/hyperlink" Target="https://delightchile.cl/content/14-productos-delight" TargetMode="External"/><Relationship Id="rId163" Type="http://schemas.openxmlformats.org/officeDocument/2006/relationships/hyperlink" Target="http://www.horticoled.com/" TargetMode="External"/><Relationship Id="rId184" Type="http://schemas.openxmlformats.org/officeDocument/2006/relationships/hyperlink" Target="https://gavita.com/retail/contact/" TargetMode="External"/><Relationship Id="rId189" Type="http://schemas.openxmlformats.org/officeDocument/2006/relationships/hyperlink" Target="mailto:sales@valoya.com" TargetMode="External"/><Relationship Id="rId3" Type="http://schemas.openxmlformats.org/officeDocument/2006/relationships/hyperlink" Target="https://www.progrowtech.com/" TargetMode="External"/><Relationship Id="rId25" Type="http://schemas.openxmlformats.org/officeDocument/2006/relationships/hyperlink" Target="mailto:dahua@superliteledcn.com" TargetMode="External"/><Relationship Id="rId46" Type="http://schemas.openxmlformats.org/officeDocument/2006/relationships/hyperlink" Target="https://arunalighting.com/en/products/horticulture-led" TargetMode="External"/><Relationship Id="rId67" Type="http://schemas.openxmlformats.org/officeDocument/2006/relationships/hyperlink" Target="https://www.cidly.com/" TargetMode="External"/><Relationship Id="rId116" Type="http://schemas.openxmlformats.org/officeDocument/2006/relationships/hyperlink" Target="https://futurvert.com/en/horticultural/" TargetMode="External"/><Relationship Id="rId137" Type="http://schemas.openxmlformats.org/officeDocument/2006/relationships/hyperlink" Target="https://venom.ua/osveshenie/fito-osveshhenie/?page=3" TargetMode="External"/><Relationship Id="rId158" Type="http://schemas.openxmlformats.org/officeDocument/2006/relationships/hyperlink" Target="https://www.migrolight.com/shop/" TargetMode="External"/><Relationship Id="rId20" Type="http://schemas.openxmlformats.org/officeDocument/2006/relationships/hyperlink" Target="http://totalgrowlight.com/products.html" TargetMode="External"/><Relationship Id="rId41" Type="http://schemas.openxmlformats.org/officeDocument/2006/relationships/hyperlink" Target="http://www.ble.lighting/" TargetMode="External"/><Relationship Id="rId62" Type="http://schemas.openxmlformats.org/officeDocument/2006/relationships/hyperlink" Target="https://www.kindledgrowlights.com/collections/all" TargetMode="External"/><Relationship Id="rId83" Type="http://schemas.openxmlformats.org/officeDocument/2006/relationships/hyperlink" Target="https://gs-horti.com/products/led-grow-lights.html" TargetMode="External"/><Relationship Id="rId88" Type="http://schemas.openxmlformats.org/officeDocument/2006/relationships/hyperlink" Target="https://horticulture.beverinnovations.com/en/products/" TargetMode="External"/><Relationship Id="rId111" Type="http://schemas.openxmlformats.org/officeDocument/2006/relationships/hyperlink" Target="https://www.fyledlight.com/led-grow-lights/" TargetMode="External"/><Relationship Id="rId132" Type="http://schemas.openxmlformats.org/officeDocument/2006/relationships/hyperlink" Target="https://svetozar-led.ru/catalog/agrar/" TargetMode="External"/><Relationship Id="rId153" Type="http://schemas.openxmlformats.org/officeDocument/2006/relationships/hyperlink" Target="https://shop.growindoors.co.za/product-category/led-grow-lights/" TargetMode="External"/><Relationship Id="rId174" Type="http://schemas.openxmlformats.org/officeDocument/2006/relationships/hyperlink" Target="https://www.elighting.co.za/horticulturallighting.html" TargetMode="External"/><Relationship Id="rId179" Type="http://schemas.openxmlformats.org/officeDocument/2006/relationships/hyperlink" Target="http://www.sunritek.com/content/Spectrum/6.html" TargetMode="External"/><Relationship Id="rId195" Type="http://schemas.openxmlformats.org/officeDocument/2006/relationships/hyperlink" Target="https://www.growlightengine.com/" TargetMode="External"/><Relationship Id="rId190" Type="http://schemas.openxmlformats.org/officeDocument/2006/relationships/hyperlink" Target="mailto:dahua@superliteledcn.com" TargetMode="External"/><Relationship Id="rId15" Type="http://schemas.openxmlformats.org/officeDocument/2006/relationships/hyperlink" Target="https://heiluxllc.com/specifications" TargetMode="External"/><Relationship Id="rId36" Type="http://schemas.openxmlformats.org/officeDocument/2006/relationships/hyperlink" Target="https://products.gecurrent.com/horticulture-led-grow-lights" TargetMode="External"/><Relationship Id="rId57" Type="http://schemas.openxmlformats.org/officeDocument/2006/relationships/hyperlink" Target="mailto:sales@valoya.com" TargetMode="External"/><Relationship Id="rId106" Type="http://schemas.openxmlformats.org/officeDocument/2006/relationships/hyperlink" Target="https://www.ikioledlighting.com/product-category/horticulture-lighting/linear-grow-light/" TargetMode="External"/><Relationship Id="rId127" Type="http://schemas.openxmlformats.org/officeDocument/2006/relationships/hyperlink" Target="https://lushledlighting.com/product-category/vegetation-flowering-grow-lights/" TargetMode="External"/><Relationship Id="rId10" Type="http://schemas.openxmlformats.org/officeDocument/2006/relationships/hyperlink" Target="https://growray.com/products/" TargetMode="External"/><Relationship Id="rId31" Type="http://schemas.openxmlformats.org/officeDocument/2006/relationships/hyperlink" Target="http://www.jnclighting.com/HORTICULTURE--LIGHTING.html" TargetMode="External"/><Relationship Id="rId52" Type="http://schemas.openxmlformats.org/officeDocument/2006/relationships/hyperlink" Target="http://grow-spec.com/?page_id=734" TargetMode="External"/><Relationship Id="rId73" Type="http://schemas.openxmlformats.org/officeDocument/2006/relationships/hyperlink" Target="https://fluence.science/" TargetMode="External"/><Relationship Id="rId78" Type="http://schemas.openxmlformats.org/officeDocument/2006/relationships/hyperlink" Target="https://www.heliospectra.com/led-grow-lights/" TargetMode="External"/><Relationship Id="rId94" Type="http://schemas.openxmlformats.org/officeDocument/2006/relationships/hyperlink" Target="https://www.reli.global/products" TargetMode="External"/><Relationship Id="rId99" Type="http://schemas.openxmlformats.org/officeDocument/2006/relationships/hyperlink" Target="http://www.brightsunled.com/product.html" TargetMode="External"/><Relationship Id="rId101" Type="http://schemas.openxmlformats.org/officeDocument/2006/relationships/hyperlink" Target="http://testsite.heliohex.com/products/" TargetMode="External"/><Relationship Id="rId122" Type="http://schemas.openxmlformats.org/officeDocument/2006/relationships/hyperlink" Target="https://www.hortibloom.com/all-products" TargetMode="External"/><Relationship Id="rId143" Type="http://schemas.openxmlformats.org/officeDocument/2006/relationships/hyperlink" Target="https://www.piranha.cl/20/iluminacion-led-tesla" TargetMode="External"/><Relationship Id="rId148" Type="http://schemas.openxmlformats.org/officeDocument/2006/relationships/hyperlink" Target="https://growgenetics.com/producto/led/" TargetMode="External"/><Relationship Id="rId164" Type="http://schemas.openxmlformats.org/officeDocument/2006/relationships/hyperlink" Target="https://www.optexlighting.com/" TargetMode="External"/><Relationship Id="rId169" Type="http://schemas.openxmlformats.org/officeDocument/2006/relationships/hyperlink" Target="https://www.varton.ru/products/fito_svetilniki_phyto/" TargetMode="External"/><Relationship Id="rId185" Type="http://schemas.openxmlformats.org/officeDocument/2006/relationships/hyperlink" Target="https://www.hubbell.com/hubbellindustriallighting/en/contactUs" TargetMode="External"/><Relationship Id="rId4" Type="http://schemas.openxmlformats.org/officeDocument/2006/relationships/hyperlink" Target="https://www.horticraftholland.com/product/horticraft-holland-ts-tristar/" TargetMode="External"/><Relationship Id="rId9" Type="http://schemas.openxmlformats.org/officeDocument/2006/relationships/hyperlink" Target="https://www.liftedled.com/" TargetMode="External"/><Relationship Id="rId180" Type="http://schemas.openxmlformats.org/officeDocument/2006/relationships/hyperlink" Target="https://www.gelighting.com/contact" TargetMode="External"/><Relationship Id="rId26" Type="http://schemas.openxmlformats.org/officeDocument/2006/relationships/hyperlink" Target="http://www.superliteledcn.com/en/products.html" TargetMode="External"/><Relationship Id="rId47" Type="http://schemas.openxmlformats.org/officeDocument/2006/relationships/hyperlink" Target="mailto:parusEurope@parus.co.kr" TargetMode="External"/><Relationship Id="rId68" Type="http://schemas.openxmlformats.org/officeDocument/2006/relationships/hyperlink" Target="https://www.senmatic.com/horticulture/products/led-grow-light" TargetMode="External"/><Relationship Id="rId89" Type="http://schemas.openxmlformats.org/officeDocument/2006/relationships/hyperlink" Target="https://www.horticulture.red/en/" TargetMode="External"/><Relationship Id="rId112" Type="http://schemas.openxmlformats.org/officeDocument/2006/relationships/hyperlink" Target="https://www.plantekno.com/" TargetMode="External"/><Relationship Id="rId133" Type="http://schemas.openxmlformats.org/officeDocument/2006/relationships/hyperlink" Target="https://svs-lighting.by/fitosvetilniki-5nff" TargetMode="External"/><Relationship Id="rId154" Type="http://schemas.openxmlformats.org/officeDocument/2006/relationships/hyperlink" Target="https://www.hydrogrowled.com/" TargetMode="External"/><Relationship Id="rId175" Type="http://schemas.openxmlformats.org/officeDocument/2006/relationships/hyperlink" Target="https://www.acdc.co.za/pages/led-grow-lights" TargetMode="External"/><Relationship Id="rId196" Type="http://schemas.openxmlformats.org/officeDocument/2006/relationships/hyperlink" Target="https://www.optexlighting.com/" TargetMode="External"/><Relationship Id="rId200" Type="http://schemas.openxmlformats.org/officeDocument/2006/relationships/table" Target="../tables/table24.xml"/><Relationship Id="rId16" Type="http://schemas.openxmlformats.org/officeDocument/2006/relationships/hyperlink" Target="https://vividgro.com/grow-lights/" TargetMode="External"/><Relationship Id="rId37" Type="http://schemas.openxmlformats.org/officeDocument/2006/relationships/hyperlink" Target="http://www.hyperiongrowlights.com/products/" TargetMode="External"/><Relationship Id="rId58" Type="http://schemas.openxmlformats.org/officeDocument/2006/relationships/hyperlink" Target="https://www.viparspectra.com/category.php?id=1" TargetMode="External"/><Relationship Id="rId79" Type="http://schemas.openxmlformats.org/officeDocument/2006/relationships/hyperlink" Target="http://www.thriveagritech.com/products/" TargetMode="External"/><Relationship Id="rId102" Type="http://schemas.openxmlformats.org/officeDocument/2006/relationships/hyperlink" Target="https://www.crecerlighting.com/collections/led-grow-lights" TargetMode="External"/><Relationship Id="rId123" Type="http://schemas.openxmlformats.org/officeDocument/2006/relationships/hyperlink" Target="https://barronltg.com/category.php?category=Growlite-LED-Luminaires&amp;id=91" TargetMode="External"/><Relationship Id="rId144" Type="http://schemas.openxmlformats.org/officeDocument/2006/relationships/hyperlink" Target="https://www.blackcob.cl/iluminacion" TargetMode="External"/><Relationship Id="rId90" Type="http://schemas.openxmlformats.org/officeDocument/2006/relationships/hyperlink" Target="https://scynceled.com/solutions/" TargetMode="External"/><Relationship Id="rId165" Type="http://schemas.openxmlformats.org/officeDocument/2006/relationships/hyperlink" Target="https://www.incotex.com/en/catalog/led-light/horticultural-led-lighting/" TargetMode="External"/><Relationship Id="rId186" Type="http://schemas.openxmlformats.org/officeDocument/2006/relationships/hyperlink" Target="mailto:kessil@kessil.com" TargetMode="External"/><Relationship Id="rId27" Type="http://schemas.openxmlformats.org/officeDocument/2006/relationships/hyperlink" Target="https://www.cropmaster-led.co.uk/" TargetMode="External"/><Relationship Id="rId48" Type="http://schemas.openxmlformats.org/officeDocument/2006/relationships/hyperlink" Target="http://www.parus.co.kr/" TargetMode="External"/><Relationship Id="rId69" Type="http://schemas.openxmlformats.org/officeDocument/2006/relationships/hyperlink" Target="mailto:kessil@kessil.com" TargetMode="External"/><Relationship Id="rId113" Type="http://schemas.openxmlformats.org/officeDocument/2006/relationships/hyperlink" Target="http://washington.lighting/product/kanab600/" TargetMode="External"/><Relationship Id="rId134" Type="http://schemas.openxmlformats.org/officeDocument/2006/relationships/hyperlink" Target="https://geniled.ru/collection/Fitoosveshchenie/" TargetMode="External"/><Relationship Id="rId80" Type="http://schemas.openxmlformats.org/officeDocument/2006/relationships/hyperlink" Target="mailto:support@cidly.com" TargetMode="External"/><Relationship Id="rId155" Type="http://schemas.openxmlformats.org/officeDocument/2006/relationships/hyperlink" Target="http://www.sunritek.com/" TargetMode="External"/><Relationship Id="rId176" Type="http://schemas.openxmlformats.org/officeDocument/2006/relationships/hyperlink" Target="https://www.jves.co.za/other-products/led" TargetMode="External"/><Relationship Id="rId197" Type="http://schemas.openxmlformats.org/officeDocument/2006/relationships/printerSettings" Target="../printerSettings/printerSettings11.bin"/><Relationship Id="rId17" Type="http://schemas.openxmlformats.org/officeDocument/2006/relationships/hyperlink" Target="http://photobioled.com/" TargetMode="External"/><Relationship Id="rId38" Type="http://schemas.openxmlformats.org/officeDocument/2006/relationships/hyperlink" Target="https://netled.fi/greenhousesolutions/" TargetMode="External"/><Relationship Id="rId59" Type="http://schemas.openxmlformats.org/officeDocument/2006/relationships/hyperlink" Target="https://horticulturelightinggroup.com/collections/lamps" TargetMode="External"/><Relationship Id="rId103" Type="http://schemas.openxmlformats.org/officeDocument/2006/relationships/hyperlink" Target="https://www.atophort.com/products/" TargetMode="External"/><Relationship Id="rId124" Type="http://schemas.openxmlformats.org/officeDocument/2006/relationships/hyperlink" Target="https://emersongrow.com/collections/all-products" TargetMode="External"/><Relationship Id="rId70" Type="http://schemas.openxmlformats.org/officeDocument/2006/relationships/hyperlink" Target="https://www.kessil.com/products/" TargetMode="External"/><Relationship Id="rId91" Type="http://schemas.openxmlformats.org/officeDocument/2006/relationships/hyperlink" Target="mailto:info@scynce.ag" TargetMode="External"/><Relationship Id="rId145" Type="http://schemas.openxmlformats.org/officeDocument/2006/relationships/hyperlink" Target="https://www.mars.com.ar/" TargetMode="External"/><Relationship Id="rId166" Type="http://schemas.openxmlformats.org/officeDocument/2006/relationships/hyperlink" Target="https://gcsvt.ru/svetodiodnyie-svetilniki/fito-dlya-rasteniy-svetodiodnye-svetilniki/" TargetMode="External"/><Relationship Id="rId187" Type="http://schemas.openxmlformats.org/officeDocument/2006/relationships/hyperlink" Target="mailto:dgtsales@senmatic.com" TargetMode="External"/><Relationship Id="rId1" Type="http://schemas.openxmlformats.org/officeDocument/2006/relationships/hyperlink" Target="http://www.ppflux.com/homepage.html" TargetMode="External"/><Relationship Id="rId28" Type="http://schemas.openxmlformats.org/officeDocument/2006/relationships/hyperlink" Target="https://www.kroptek.com/led-grow-lights" TargetMode="External"/><Relationship Id="rId49" Type="http://schemas.openxmlformats.org/officeDocument/2006/relationships/hyperlink" Target="https://www.plusrite.com.au/product-category/led-grow-lights/" TargetMode="External"/><Relationship Id="rId114" Type="http://schemas.openxmlformats.org/officeDocument/2006/relationships/hyperlink" Target="http://www.hortled.com/arc600" TargetMode="External"/><Relationship Id="rId60" Type="http://schemas.openxmlformats.org/officeDocument/2006/relationships/hyperlink" Target="https://lumatek-lighting.com/lumatek-led-product-range/" TargetMode="External"/><Relationship Id="rId81" Type="http://schemas.openxmlformats.org/officeDocument/2006/relationships/hyperlink" Target="https://gavita.com/retail/contact/" TargetMode="External"/><Relationship Id="rId135" Type="http://schemas.openxmlformats.org/officeDocument/2006/relationships/hyperlink" Target="https://jazz-way.com/catalog/svetilniki-spetsialnogo-naznacheniya/?iblock_id=21" TargetMode="External"/><Relationship Id="rId156" Type="http://schemas.openxmlformats.org/officeDocument/2006/relationships/hyperlink" Target="http://www.dx-hydro.com/Led-growing-light-pl3680365.html" TargetMode="External"/><Relationship Id="rId177" Type="http://schemas.openxmlformats.org/officeDocument/2006/relationships/hyperlink" Target="https://growlightsaustralia.com/product-category/high-light/" TargetMode="External"/><Relationship Id="rId198" Type="http://schemas.openxmlformats.org/officeDocument/2006/relationships/drawing" Target="../drawings/drawing5.xml"/><Relationship Id="rId18" Type="http://schemas.openxmlformats.org/officeDocument/2006/relationships/hyperlink" Target="https://www.horti-growlight.com/grow-lights" TargetMode="External"/><Relationship Id="rId39" Type="http://schemas.openxmlformats.org/officeDocument/2006/relationships/hyperlink" Target="https://agritech.tungsram.com/en" TargetMode="External"/><Relationship Id="rId50" Type="http://schemas.openxmlformats.org/officeDocument/2006/relationships/hyperlink" Target="https://nanoluxtech.com/ledex/" TargetMode="External"/><Relationship Id="rId104" Type="http://schemas.openxmlformats.org/officeDocument/2006/relationships/hyperlink" Target="http://www.zsp-tech.com/" TargetMode="External"/><Relationship Id="rId125" Type="http://schemas.openxmlformats.org/officeDocument/2006/relationships/hyperlink" Target="https://eyehortilux.com/" TargetMode="External"/><Relationship Id="rId146" Type="http://schemas.openxmlformats.org/officeDocument/2006/relationships/hyperlink" Target="https://ledech.com.ar/" TargetMode="External"/><Relationship Id="rId167" Type="http://schemas.openxmlformats.org/officeDocument/2006/relationships/hyperlink" Target="https://rdm-led.ru/collection/fitosvetilniki" TargetMode="External"/><Relationship Id="rId188" Type="http://schemas.openxmlformats.org/officeDocument/2006/relationships/hyperlink" Target="mailto:support@cidly.com"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jnclighting.com/HORTICULTURE--LIGHTING.html" TargetMode="External"/><Relationship Id="rId21" Type="http://schemas.openxmlformats.org/officeDocument/2006/relationships/hyperlink" Target="https://products.gecurrent.com/horticulture-led-grow-lights" TargetMode="External"/><Relationship Id="rId42" Type="http://schemas.openxmlformats.org/officeDocument/2006/relationships/hyperlink" Target="http://washington.lighting/product/kanab600/" TargetMode="External"/><Relationship Id="rId47" Type="http://schemas.openxmlformats.org/officeDocument/2006/relationships/hyperlink" Target="https://g2voptics.com/products/commercial-led-grow-lights/" TargetMode="External"/><Relationship Id="rId63" Type="http://schemas.openxmlformats.org/officeDocument/2006/relationships/hyperlink" Target="http://photobioled.com/" TargetMode="External"/><Relationship Id="rId68" Type="http://schemas.openxmlformats.org/officeDocument/2006/relationships/hyperlink" Target="mailto:info@bjb.com" TargetMode="External"/><Relationship Id="rId84" Type="http://schemas.openxmlformats.org/officeDocument/2006/relationships/hyperlink" Target="https://growray.com/products/" TargetMode="External"/><Relationship Id="rId89" Type="http://schemas.openxmlformats.org/officeDocument/2006/relationships/hyperlink" Target="https://eyehortilux.com/" TargetMode="External"/><Relationship Id="rId16" Type="http://schemas.openxmlformats.org/officeDocument/2006/relationships/hyperlink" Target="https://growlight.com.tr/Products" TargetMode="External"/><Relationship Id="rId11" Type="http://schemas.openxmlformats.org/officeDocument/2006/relationships/hyperlink" Target="https://www.valoya.com/led-products/" TargetMode="External"/><Relationship Id="rId32" Type="http://schemas.openxmlformats.org/officeDocument/2006/relationships/hyperlink" Target="http://photobioled.com/" TargetMode="External"/><Relationship Id="rId37" Type="http://schemas.openxmlformats.org/officeDocument/2006/relationships/hyperlink" Target="https://www.progrowtech.com/" TargetMode="External"/><Relationship Id="rId53" Type="http://schemas.openxmlformats.org/officeDocument/2006/relationships/hyperlink" Target="https://growlight.com.tr/Products" TargetMode="External"/><Relationship Id="rId58" Type="http://schemas.openxmlformats.org/officeDocument/2006/relationships/hyperlink" Target="https://www.horti-growlight.com/grow-lights" TargetMode="External"/><Relationship Id="rId74" Type="http://schemas.openxmlformats.org/officeDocument/2006/relationships/hyperlink" Target="https://netled.fi/greenhousesolutions/" TargetMode="External"/><Relationship Id="rId79" Type="http://schemas.openxmlformats.org/officeDocument/2006/relationships/hyperlink" Target="https://www.sanlight.com/en/" TargetMode="External"/><Relationship Id="rId5" Type="http://schemas.openxmlformats.org/officeDocument/2006/relationships/hyperlink" Target="https://illumitex.com/products/" TargetMode="External"/><Relationship Id="rId90" Type="http://schemas.openxmlformats.org/officeDocument/2006/relationships/hyperlink" Target="https://g2voptics.com/products/commercial-led-grow-lights/" TargetMode="External"/><Relationship Id="rId95" Type="http://schemas.openxmlformats.org/officeDocument/2006/relationships/printerSettings" Target="../printerSettings/printerSettings12.bin"/><Relationship Id="rId22" Type="http://schemas.openxmlformats.org/officeDocument/2006/relationships/hyperlink" Target="https://agnetix.com/product/agnetix-a3/" TargetMode="External"/><Relationship Id="rId27" Type="http://schemas.openxmlformats.org/officeDocument/2006/relationships/hyperlink" Target="https://aldgreen.tech/exwatch/" TargetMode="External"/><Relationship Id="rId43" Type="http://schemas.openxmlformats.org/officeDocument/2006/relationships/hyperlink" Target="https://futurvert.com/en/horticultural/" TargetMode="External"/><Relationship Id="rId48" Type="http://schemas.openxmlformats.org/officeDocument/2006/relationships/hyperlink" Target="https://gavita.com/retail/products/gavita-pro-line-led/" TargetMode="External"/><Relationship Id="rId64" Type="http://schemas.openxmlformats.org/officeDocument/2006/relationships/hyperlink" Target="https://www.maxlite.com/products/led-solutions/list" TargetMode="External"/><Relationship Id="rId69" Type="http://schemas.openxmlformats.org/officeDocument/2006/relationships/hyperlink" Target="https://activegrowled.com/" TargetMode="External"/><Relationship Id="rId80" Type="http://schemas.openxmlformats.org/officeDocument/2006/relationships/hyperlink" Target="https://fluence.science/" TargetMode="External"/><Relationship Id="rId85" Type="http://schemas.openxmlformats.org/officeDocument/2006/relationships/hyperlink" Target="https://www.aessensegrows.com/en/lighting" TargetMode="External"/><Relationship Id="rId12" Type="http://schemas.openxmlformats.org/officeDocument/2006/relationships/hyperlink" Target="https://www.hubbell.com/hubbellindustriallighting/en/Products/Lighting-Controls/Industrial-Lighting/Horticultural-Growth-Lighting/c/535501" TargetMode="External"/><Relationship Id="rId17" Type="http://schemas.openxmlformats.org/officeDocument/2006/relationships/hyperlink" Target="https://agritech.tungsram.com/en" TargetMode="External"/><Relationship Id="rId25" Type="http://schemas.openxmlformats.org/officeDocument/2006/relationships/hyperlink" Target="https://revolutionmicro.com/contact/" TargetMode="External"/><Relationship Id="rId33" Type="http://schemas.openxmlformats.org/officeDocument/2006/relationships/hyperlink" Target="https://vividgro.com/grow-lights/" TargetMode="External"/><Relationship Id="rId38" Type="http://schemas.openxmlformats.org/officeDocument/2006/relationships/hyperlink" Target="https://www.iluminarlighting.com/led-fixtures" TargetMode="External"/><Relationship Id="rId46" Type="http://schemas.openxmlformats.org/officeDocument/2006/relationships/hyperlink" Target="https://eyehortilux.com/" TargetMode="External"/><Relationship Id="rId59" Type="http://schemas.openxmlformats.org/officeDocument/2006/relationships/hyperlink" Target="https://vividgro.com/grow-lights/" TargetMode="External"/><Relationship Id="rId67" Type="http://schemas.openxmlformats.org/officeDocument/2006/relationships/hyperlink" Target="https://www.bjb.com/en/light-for-vertical-farming" TargetMode="External"/><Relationship Id="rId20" Type="http://schemas.openxmlformats.org/officeDocument/2006/relationships/hyperlink" Target="mailto:solutions@netled.fi" TargetMode="External"/><Relationship Id="rId41" Type="http://schemas.openxmlformats.org/officeDocument/2006/relationships/hyperlink" Target="https://www.fyledlight.com/led-grow-lights/" TargetMode="External"/><Relationship Id="rId54" Type="http://schemas.openxmlformats.org/officeDocument/2006/relationships/hyperlink" Target="https://agritech.tungsram.com/en/contact" TargetMode="External"/><Relationship Id="rId62" Type="http://schemas.openxmlformats.org/officeDocument/2006/relationships/hyperlink" Target="https://www.kroptek.com/led-grow-lights" TargetMode="External"/><Relationship Id="rId70" Type="http://schemas.openxmlformats.org/officeDocument/2006/relationships/hyperlink" Target="http://www.jnclighting.com/HORTICULTURE--LIGHTING.html" TargetMode="External"/><Relationship Id="rId75" Type="http://schemas.openxmlformats.org/officeDocument/2006/relationships/hyperlink" Target="mailto:solutions@netled.fi" TargetMode="External"/><Relationship Id="rId83" Type="http://schemas.openxmlformats.org/officeDocument/2006/relationships/hyperlink" Target="https://gavita.com/retail/contact/" TargetMode="External"/><Relationship Id="rId88" Type="http://schemas.openxmlformats.org/officeDocument/2006/relationships/hyperlink" Target="http://fotonica.io/" TargetMode="External"/><Relationship Id="rId91" Type="http://schemas.openxmlformats.org/officeDocument/2006/relationships/hyperlink" Target="https://www.iluminarlighting.com/led-fixtures" TargetMode="External"/><Relationship Id="rId96" Type="http://schemas.openxmlformats.org/officeDocument/2006/relationships/drawing" Target="../drawings/drawing6.xml"/><Relationship Id="rId1" Type="http://schemas.openxmlformats.org/officeDocument/2006/relationships/hyperlink" Target="http://www.thriveagritech.com/products/" TargetMode="External"/><Relationship Id="rId6" Type="http://schemas.openxmlformats.org/officeDocument/2006/relationships/hyperlink" Target="https://fluence.science/" TargetMode="External"/><Relationship Id="rId15" Type="http://schemas.openxmlformats.org/officeDocument/2006/relationships/hyperlink" Target="mailto:info@bjb.com" TargetMode="External"/><Relationship Id="rId23" Type="http://schemas.openxmlformats.org/officeDocument/2006/relationships/hyperlink" Target="https://linnaeuslighting.com/" TargetMode="External"/><Relationship Id="rId28" Type="http://schemas.openxmlformats.org/officeDocument/2006/relationships/hyperlink" Target="https://www.kroptek.com/led-grow-lights" TargetMode="External"/><Relationship Id="rId36" Type="http://schemas.openxmlformats.org/officeDocument/2006/relationships/hyperlink" Target="https://www.aessensegrows.com/en/lighting" TargetMode="External"/><Relationship Id="rId49" Type="http://schemas.openxmlformats.org/officeDocument/2006/relationships/hyperlink" Target="https://gavita.com/retail/contact/" TargetMode="External"/><Relationship Id="rId57" Type="http://schemas.openxmlformats.org/officeDocument/2006/relationships/hyperlink" Target="https://linnaeuslighting.com/" TargetMode="External"/><Relationship Id="rId10" Type="http://schemas.openxmlformats.org/officeDocument/2006/relationships/hyperlink" Target="mailto:sales@valoya.com" TargetMode="External"/><Relationship Id="rId31" Type="http://schemas.openxmlformats.org/officeDocument/2006/relationships/hyperlink" Target="https://www.horti-growlight.com/grow-lights" TargetMode="External"/><Relationship Id="rId44" Type="http://schemas.openxmlformats.org/officeDocument/2006/relationships/hyperlink" Target="https://ecogrow.ecopowerinc.com/products" TargetMode="External"/><Relationship Id="rId52" Type="http://schemas.openxmlformats.org/officeDocument/2006/relationships/hyperlink" Target="http://www.thriveagritech.com/products/" TargetMode="External"/><Relationship Id="rId60" Type="http://schemas.openxmlformats.org/officeDocument/2006/relationships/hyperlink" Target="https://futurvert.com/en/horticultural/" TargetMode="External"/><Relationship Id="rId65" Type="http://schemas.openxmlformats.org/officeDocument/2006/relationships/hyperlink" Target="mailto:sales@valoya.com" TargetMode="External"/><Relationship Id="rId73" Type="http://schemas.openxmlformats.org/officeDocument/2006/relationships/hyperlink" Target="https://agritech.tungsram.com/en" TargetMode="External"/><Relationship Id="rId78" Type="http://schemas.openxmlformats.org/officeDocument/2006/relationships/hyperlink" Target="mailto:support@sanlight.info" TargetMode="External"/><Relationship Id="rId81" Type="http://schemas.openxmlformats.org/officeDocument/2006/relationships/hyperlink" Target="mailto:emea@fluencebioengineering.com" TargetMode="External"/><Relationship Id="rId86" Type="http://schemas.openxmlformats.org/officeDocument/2006/relationships/hyperlink" Target="https://www.progrowtech.com/" TargetMode="External"/><Relationship Id="rId94" Type="http://schemas.openxmlformats.org/officeDocument/2006/relationships/hyperlink" Target="https://ecogrow.ecopowerinc.com/products" TargetMode="External"/><Relationship Id="rId99" Type="http://schemas.openxmlformats.org/officeDocument/2006/relationships/table" Target="../tables/table27.xml"/><Relationship Id="rId101" Type="http://schemas.openxmlformats.org/officeDocument/2006/relationships/table" Target="../tables/table29.xml"/><Relationship Id="rId4" Type="http://schemas.openxmlformats.org/officeDocument/2006/relationships/hyperlink" Target="https://www.lighting.philips.com/main/products/horticulture" TargetMode="External"/><Relationship Id="rId9" Type="http://schemas.openxmlformats.org/officeDocument/2006/relationships/hyperlink" Target="https://spectrumkingled.com/collections/led-grow-lights" TargetMode="External"/><Relationship Id="rId13" Type="http://schemas.openxmlformats.org/officeDocument/2006/relationships/hyperlink" Target="https://www.hubbell.com/hubbellindustriallighting/en/contactUs" TargetMode="External"/><Relationship Id="rId18" Type="http://schemas.openxmlformats.org/officeDocument/2006/relationships/hyperlink" Target="https://agritech.tungsram.com/en/contact" TargetMode="External"/><Relationship Id="rId39" Type="http://schemas.openxmlformats.org/officeDocument/2006/relationships/hyperlink" Target="https://www.maxlite.com/products/led-solutions/list" TargetMode="External"/><Relationship Id="rId34" Type="http://schemas.openxmlformats.org/officeDocument/2006/relationships/hyperlink" Target="https://heiluxllc.com/specifications" TargetMode="External"/><Relationship Id="rId50" Type="http://schemas.openxmlformats.org/officeDocument/2006/relationships/hyperlink" Target="https://www.lighting.philips.com/main/products/horticulture" TargetMode="External"/><Relationship Id="rId55" Type="http://schemas.openxmlformats.org/officeDocument/2006/relationships/hyperlink" Target="https://products.gecurrent.com/horticulture-led-grow-lights" TargetMode="External"/><Relationship Id="rId76" Type="http://schemas.openxmlformats.org/officeDocument/2006/relationships/hyperlink" Target="https://aldgreen.tech/exwatch/" TargetMode="External"/><Relationship Id="rId97" Type="http://schemas.openxmlformats.org/officeDocument/2006/relationships/table" Target="../tables/table25.xml"/><Relationship Id="rId7" Type="http://schemas.openxmlformats.org/officeDocument/2006/relationships/hyperlink" Target="mailto:emea@fluencebioengineering.com" TargetMode="External"/><Relationship Id="rId71" Type="http://schemas.openxmlformats.org/officeDocument/2006/relationships/hyperlink" Target="https://spectrumkingled.com/collections/led-grow-lights" TargetMode="External"/><Relationship Id="rId92" Type="http://schemas.openxmlformats.org/officeDocument/2006/relationships/hyperlink" Target="https://www.fyledlight.com/led-grow-lights/" TargetMode="External"/><Relationship Id="rId2" Type="http://schemas.openxmlformats.org/officeDocument/2006/relationships/hyperlink" Target="mailto:support@sanlight.info" TargetMode="External"/><Relationship Id="rId29" Type="http://schemas.openxmlformats.org/officeDocument/2006/relationships/hyperlink" Target="https://www.oreon-led.com/en/products" TargetMode="External"/><Relationship Id="rId24" Type="http://schemas.openxmlformats.org/officeDocument/2006/relationships/hyperlink" Target="https://revolutionmicro.com/avici/" TargetMode="External"/><Relationship Id="rId40" Type="http://schemas.openxmlformats.org/officeDocument/2006/relationships/hyperlink" Target="http://www.fohse.com/" TargetMode="External"/><Relationship Id="rId45" Type="http://schemas.openxmlformats.org/officeDocument/2006/relationships/hyperlink" Target="http://fotonica.io/" TargetMode="External"/><Relationship Id="rId66" Type="http://schemas.openxmlformats.org/officeDocument/2006/relationships/hyperlink" Target="https://www.valoya.com/led-products/" TargetMode="External"/><Relationship Id="rId87" Type="http://schemas.openxmlformats.org/officeDocument/2006/relationships/hyperlink" Target="http://www.fohse.com/" TargetMode="External"/><Relationship Id="rId61" Type="http://schemas.openxmlformats.org/officeDocument/2006/relationships/hyperlink" Target="https://www.heliospectra.com/led-grow-lights/" TargetMode="External"/><Relationship Id="rId82" Type="http://schemas.openxmlformats.org/officeDocument/2006/relationships/hyperlink" Target="https://gavita.com/retail/products/gavita-pro-line-led/" TargetMode="External"/><Relationship Id="rId19" Type="http://schemas.openxmlformats.org/officeDocument/2006/relationships/hyperlink" Target="https://netled.fi/greenhousesolutions/" TargetMode="External"/><Relationship Id="rId14" Type="http://schemas.openxmlformats.org/officeDocument/2006/relationships/hyperlink" Target="https://www.bjb.com/en/light-for-vertical-farming" TargetMode="External"/><Relationship Id="rId30" Type="http://schemas.openxmlformats.org/officeDocument/2006/relationships/hyperlink" Target="https://activegrowled.com/" TargetMode="External"/><Relationship Id="rId35" Type="http://schemas.openxmlformats.org/officeDocument/2006/relationships/hyperlink" Target="https://growray.com/products/" TargetMode="External"/><Relationship Id="rId56" Type="http://schemas.openxmlformats.org/officeDocument/2006/relationships/hyperlink" Target="https://agnetix.com/product/agnetix-a3/" TargetMode="External"/><Relationship Id="rId77" Type="http://schemas.openxmlformats.org/officeDocument/2006/relationships/hyperlink" Target="http://washington.lighting/product/kanab600/" TargetMode="External"/><Relationship Id="rId100" Type="http://schemas.openxmlformats.org/officeDocument/2006/relationships/table" Target="../tables/table28.xml"/><Relationship Id="rId8" Type="http://schemas.openxmlformats.org/officeDocument/2006/relationships/hyperlink" Target="https://www.sanlight.com/en/" TargetMode="External"/><Relationship Id="rId51" Type="http://schemas.openxmlformats.org/officeDocument/2006/relationships/hyperlink" Target="https://illumitex.com/products/" TargetMode="External"/><Relationship Id="rId72" Type="http://schemas.openxmlformats.org/officeDocument/2006/relationships/hyperlink" Target="https://www.oreon-led.com/en/products" TargetMode="External"/><Relationship Id="rId93" Type="http://schemas.openxmlformats.org/officeDocument/2006/relationships/hyperlink" Target="https://heiluxllc.com/specifications" TargetMode="External"/><Relationship Id="rId98" Type="http://schemas.openxmlformats.org/officeDocument/2006/relationships/table" Target="../tables/table26.xml"/><Relationship Id="rId3" Type="http://schemas.openxmlformats.org/officeDocument/2006/relationships/hyperlink" Target="https://www.heliospectra.com/led-grow-lights/"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www.zsp-tech.com/" TargetMode="External"/><Relationship Id="rId299" Type="http://schemas.openxmlformats.org/officeDocument/2006/relationships/hyperlink" Target="https://www.incotex.com/en/catalog/led-light/horticultural-led-lighting/" TargetMode="External"/><Relationship Id="rId21" Type="http://schemas.openxmlformats.org/officeDocument/2006/relationships/hyperlink" Target="https://www.hortilux.com/total-solution/products" TargetMode="External"/><Relationship Id="rId63" Type="http://schemas.openxmlformats.org/officeDocument/2006/relationships/hyperlink" Target="https://www.kroptek.com/led-grow-lights" TargetMode="External"/><Relationship Id="rId159" Type="http://schemas.openxmlformats.org/officeDocument/2006/relationships/hyperlink" Target="https://growthled.com.ar/luminaria-cultivos/" TargetMode="External"/><Relationship Id="rId324" Type="http://schemas.openxmlformats.org/officeDocument/2006/relationships/hyperlink" Target="https://delightchile.cl/content/14-productos-delight" TargetMode="External"/><Relationship Id="rId366" Type="http://schemas.openxmlformats.org/officeDocument/2006/relationships/hyperlink" Target="https://www.exactlux.com/products" TargetMode="External"/><Relationship Id="rId170" Type="http://schemas.openxmlformats.org/officeDocument/2006/relationships/hyperlink" Target="https://horticulturaled.com/collections/lamparas-led" TargetMode="External"/><Relationship Id="rId226" Type="http://schemas.openxmlformats.org/officeDocument/2006/relationships/hyperlink" Target="https://growspectra.com/" TargetMode="External"/><Relationship Id="rId268" Type="http://schemas.openxmlformats.org/officeDocument/2006/relationships/hyperlink" Target="http://www.superliteledcn.com/en/products.html" TargetMode="External"/><Relationship Id="rId32" Type="http://schemas.openxmlformats.org/officeDocument/2006/relationships/hyperlink" Target="https://www.hubbell.com/hubbellindustriallighting/en/contactUs" TargetMode="External"/><Relationship Id="rId74" Type="http://schemas.openxmlformats.org/officeDocument/2006/relationships/hyperlink" Target="https://www.sylvania-lighting.com/product/en-mea/category/special-lighting/grow-lights/families/" TargetMode="External"/><Relationship Id="rId128" Type="http://schemas.openxmlformats.org/officeDocument/2006/relationships/hyperlink" Target="http://flygrow.it/index.html" TargetMode="External"/><Relationship Id="rId335" Type="http://schemas.openxmlformats.org/officeDocument/2006/relationships/hyperlink" Target="https://www.elighting.co.za/horticulturallighting.html" TargetMode="External"/><Relationship Id="rId377" Type="http://schemas.openxmlformats.org/officeDocument/2006/relationships/hyperlink" Target="https://www.fyledlight.com/led-grow-lights/" TargetMode="External"/><Relationship Id="rId5" Type="http://schemas.openxmlformats.org/officeDocument/2006/relationships/hyperlink" Target="mailto:support@sanlight.info" TargetMode="External"/><Relationship Id="rId181" Type="http://schemas.openxmlformats.org/officeDocument/2006/relationships/hyperlink" Target="https://www.lightcann.com/" TargetMode="External"/><Relationship Id="rId237" Type="http://schemas.openxmlformats.org/officeDocument/2006/relationships/hyperlink" Target="https://lumilightgrow.com/led-grow/productos-led-grow/" TargetMode="External"/><Relationship Id="rId279" Type="http://schemas.openxmlformats.org/officeDocument/2006/relationships/hyperlink" Target="https://www.magnuslight.com/lightsbars" TargetMode="External"/><Relationship Id="rId43" Type="http://schemas.openxmlformats.org/officeDocument/2006/relationships/hyperlink" Target="mailto:info@bjb.com" TargetMode="External"/><Relationship Id="rId139" Type="http://schemas.openxmlformats.org/officeDocument/2006/relationships/hyperlink" Target="mailto:info@hortibloom.com" TargetMode="External"/><Relationship Id="rId290" Type="http://schemas.openxmlformats.org/officeDocument/2006/relationships/hyperlink" Target="http://www.secom.es/product-category/sistemas-iluminacion-especial/" TargetMode="External"/><Relationship Id="rId304" Type="http://schemas.openxmlformats.org/officeDocument/2006/relationships/hyperlink" Target="https://www.viparspectra.com/category.php?id=1" TargetMode="External"/><Relationship Id="rId346" Type="http://schemas.openxmlformats.org/officeDocument/2006/relationships/hyperlink" Target="https://growray.com/products/" TargetMode="External"/><Relationship Id="rId388" Type="http://schemas.openxmlformats.org/officeDocument/2006/relationships/hyperlink" Target="https://www.mars.com.ar/" TargetMode="External"/><Relationship Id="rId85" Type="http://schemas.openxmlformats.org/officeDocument/2006/relationships/hyperlink" Target="http://groweliteled.com/" TargetMode="External"/><Relationship Id="rId150" Type="http://schemas.openxmlformats.org/officeDocument/2006/relationships/hyperlink" Target="https://svetozar-led.ru/catalog/agrar/" TargetMode="External"/><Relationship Id="rId192" Type="http://schemas.openxmlformats.org/officeDocument/2006/relationships/hyperlink" Target="https://growtech.com.ar/nuestros-productos/" TargetMode="External"/><Relationship Id="rId206" Type="http://schemas.openxmlformats.org/officeDocument/2006/relationships/hyperlink" Target="https://www.igrox.com/tecnologia/index" TargetMode="External"/><Relationship Id="rId248" Type="http://schemas.openxmlformats.org/officeDocument/2006/relationships/hyperlink" Target="http://www.grupoprilux.com/productos/01/dossier/tecnico/ds-vera-luminaria-horticultura.pdf" TargetMode="External"/><Relationship Id="rId12" Type="http://schemas.openxmlformats.org/officeDocument/2006/relationships/hyperlink" Target="https://fluence.science/" TargetMode="External"/><Relationship Id="rId108" Type="http://schemas.openxmlformats.org/officeDocument/2006/relationships/hyperlink" Target="https://www.exactlux.com/products" TargetMode="External"/><Relationship Id="rId315" Type="http://schemas.openxmlformats.org/officeDocument/2006/relationships/hyperlink" Target="https://growgenetics.com/producto/led/" TargetMode="External"/><Relationship Id="rId357" Type="http://schemas.openxmlformats.org/officeDocument/2006/relationships/hyperlink" Target="https://eyehortilux.com/" TargetMode="External"/><Relationship Id="rId54" Type="http://schemas.openxmlformats.org/officeDocument/2006/relationships/hyperlink" Target="https://agnetix.com/product/agnetix-a3/" TargetMode="External"/><Relationship Id="rId96" Type="http://schemas.openxmlformats.org/officeDocument/2006/relationships/hyperlink" Target="https://www.ledsmart.com/shop?category=AGRICULTURE" TargetMode="External"/><Relationship Id="rId161" Type="http://schemas.openxmlformats.org/officeDocument/2006/relationships/hyperlink" Target="https://powergrow.cl/" TargetMode="External"/><Relationship Id="rId217" Type="http://schemas.openxmlformats.org/officeDocument/2006/relationships/hyperlink" Target="https://www.horticraftholland.com/product/horticraft-holland-ts-tristar/" TargetMode="External"/><Relationship Id="rId259" Type="http://schemas.openxmlformats.org/officeDocument/2006/relationships/hyperlink" Target="http://www.zsp-tech.com/" TargetMode="External"/><Relationship Id="rId23" Type="http://schemas.openxmlformats.org/officeDocument/2006/relationships/hyperlink" Target="https://www.kindledgrowlights.com/collections/all" TargetMode="External"/><Relationship Id="rId119" Type="http://schemas.openxmlformats.org/officeDocument/2006/relationships/hyperlink" Target="https://www.ikioledlighting.com/product-category/horticulture-lighting/linear-grow-light/" TargetMode="External"/><Relationship Id="rId270" Type="http://schemas.openxmlformats.org/officeDocument/2006/relationships/hyperlink" Target="https://www.oreon-led.com/en/products" TargetMode="External"/><Relationship Id="rId326" Type="http://schemas.openxmlformats.org/officeDocument/2006/relationships/hyperlink" Target="https://www.piranha.cl/20/iluminacion-led-tesla" TargetMode="External"/><Relationship Id="rId65" Type="http://schemas.openxmlformats.org/officeDocument/2006/relationships/hyperlink" Target="http://www.superliteledcn.com/en/products.html" TargetMode="External"/><Relationship Id="rId130" Type="http://schemas.openxmlformats.org/officeDocument/2006/relationships/hyperlink" Target="https://ecogrow.ecopowerinc.com/products" TargetMode="External"/><Relationship Id="rId368" Type="http://schemas.openxmlformats.org/officeDocument/2006/relationships/hyperlink" Target="http://www.ledeven.net/" TargetMode="External"/><Relationship Id="rId172" Type="http://schemas.openxmlformats.org/officeDocument/2006/relationships/hyperlink" Target="https://lumilightgrow.com/led-grow/productos-led-grow/" TargetMode="External"/><Relationship Id="rId228" Type="http://schemas.openxmlformats.org/officeDocument/2006/relationships/hyperlink" Target="https://futurvert.com/en/horticultural/" TargetMode="External"/><Relationship Id="rId281" Type="http://schemas.openxmlformats.org/officeDocument/2006/relationships/hyperlink" Target="http://www.hortled.com/arc600" TargetMode="External"/><Relationship Id="rId337" Type="http://schemas.openxmlformats.org/officeDocument/2006/relationships/hyperlink" Target="mailto:emea@fluencebioengineering.com" TargetMode="External"/><Relationship Id="rId34" Type="http://schemas.openxmlformats.org/officeDocument/2006/relationships/hyperlink" Target="http://grow-spec.com/?page_id=734" TargetMode="External"/><Relationship Id="rId76" Type="http://schemas.openxmlformats.org/officeDocument/2006/relationships/hyperlink" Target="http://photobioled.com/" TargetMode="External"/><Relationship Id="rId141" Type="http://schemas.openxmlformats.org/officeDocument/2006/relationships/hyperlink" Target="https://emersongrow.com/collections/all-products" TargetMode="External"/><Relationship Id="rId379" Type="http://schemas.openxmlformats.org/officeDocument/2006/relationships/hyperlink" Target="https://heiluxllc.com/specifications" TargetMode="External"/><Relationship Id="rId7" Type="http://schemas.openxmlformats.org/officeDocument/2006/relationships/hyperlink" Target="https://www.gelighting.com/contact" TargetMode="External"/><Relationship Id="rId183" Type="http://schemas.openxmlformats.org/officeDocument/2006/relationships/hyperlink" Target="https://g2voptics.com/products/commercial-led-grow-lights/" TargetMode="External"/><Relationship Id="rId239" Type="http://schemas.openxmlformats.org/officeDocument/2006/relationships/hyperlink" Target="https://www.heliospectra.com/led-grow-lights/" TargetMode="External"/><Relationship Id="rId390" Type="http://schemas.openxmlformats.org/officeDocument/2006/relationships/hyperlink" Target="https://horticulture.beverinnovations.com/en/products/" TargetMode="External"/><Relationship Id="rId250" Type="http://schemas.openxmlformats.org/officeDocument/2006/relationships/hyperlink" Target="https://www.valoya.com/led-products/" TargetMode="External"/><Relationship Id="rId292" Type="http://schemas.openxmlformats.org/officeDocument/2006/relationships/hyperlink" Target="https://www.sanlight.com/en/" TargetMode="External"/><Relationship Id="rId306" Type="http://schemas.openxmlformats.org/officeDocument/2006/relationships/hyperlink" Target="https://californialightworks.com/" TargetMode="External"/><Relationship Id="rId45" Type="http://schemas.openxmlformats.org/officeDocument/2006/relationships/hyperlink" Target="http://www.ble.lighting/" TargetMode="External"/><Relationship Id="rId87" Type="http://schemas.openxmlformats.org/officeDocument/2006/relationships/hyperlink" Target="https://www.aessensegrows.com/en/lighting" TargetMode="External"/><Relationship Id="rId110" Type="http://schemas.openxmlformats.org/officeDocument/2006/relationships/hyperlink" Target="http://www.brightsunled.com/product.html" TargetMode="External"/><Relationship Id="rId348" Type="http://schemas.openxmlformats.org/officeDocument/2006/relationships/hyperlink" Target="https://www.aessensegrows.com/en/lighting" TargetMode="External"/><Relationship Id="rId152" Type="http://schemas.openxmlformats.org/officeDocument/2006/relationships/hyperlink" Target="https://www.varton.ru/upload/iblock/8e2/8e21a3463657780935297e4988f5fafd.pdf" TargetMode="External"/><Relationship Id="rId194" Type="http://schemas.openxmlformats.org/officeDocument/2006/relationships/hyperlink" Target="https://www.bioledlighting.com/products/" TargetMode="External"/><Relationship Id="rId208" Type="http://schemas.openxmlformats.org/officeDocument/2006/relationships/hyperlink" Target="mailto:parusEurope@parus.co.kr" TargetMode="External"/><Relationship Id="rId261" Type="http://schemas.openxmlformats.org/officeDocument/2006/relationships/hyperlink" Target="http://www.dx-hydro.com/Led-growing-light-pl3680365.html" TargetMode="External"/><Relationship Id="rId14" Type="http://schemas.openxmlformats.org/officeDocument/2006/relationships/hyperlink" Target="https://gavita.com/retail/products/gavita-pro-line-led/" TargetMode="External"/><Relationship Id="rId56" Type="http://schemas.openxmlformats.org/officeDocument/2006/relationships/hyperlink" Target="https://gn.uk/led-grow-lights" TargetMode="External"/><Relationship Id="rId317" Type="http://schemas.openxmlformats.org/officeDocument/2006/relationships/hyperlink" Target="https://www.acdc.co.za/pages/led-grow-lights" TargetMode="External"/><Relationship Id="rId359" Type="http://schemas.openxmlformats.org/officeDocument/2006/relationships/hyperlink" Target="mailto:support@cidly.com" TargetMode="External"/><Relationship Id="rId98" Type="http://schemas.openxmlformats.org/officeDocument/2006/relationships/hyperlink" Target="https://horticulture.beverinnovations.com/en/products/" TargetMode="External"/><Relationship Id="rId121" Type="http://schemas.openxmlformats.org/officeDocument/2006/relationships/hyperlink" Target="https://plantalux.pl/en/offer/" TargetMode="External"/><Relationship Id="rId163" Type="http://schemas.openxmlformats.org/officeDocument/2006/relationships/hyperlink" Target="https://www.piranha.cl/20/iluminacion-led-tesla" TargetMode="External"/><Relationship Id="rId219" Type="http://schemas.openxmlformats.org/officeDocument/2006/relationships/hyperlink" Target="https://plantalux.pl/en/offer/" TargetMode="External"/><Relationship Id="rId370" Type="http://schemas.openxmlformats.org/officeDocument/2006/relationships/hyperlink" Target="https://venalsol.com/es/iluminacion-led-cultivo" TargetMode="External"/><Relationship Id="rId230" Type="http://schemas.openxmlformats.org/officeDocument/2006/relationships/hyperlink" Target="https://barronltg.com/category.php?category=Growlite-LED-Luminaires&amp;id=91" TargetMode="External"/><Relationship Id="rId25" Type="http://schemas.openxmlformats.org/officeDocument/2006/relationships/hyperlink" Target="https://lumatek-lighting.com/lumatek-led-product-range/" TargetMode="External"/><Relationship Id="rId67" Type="http://schemas.openxmlformats.org/officeDocument/2006/relationships/hyperlink" Target="http://indolighting.com/product-category/horticulture/" TargetMode="External"/><Relationship Id="rId272" Type="http://schemas.openxmlformats.org/officeDocument/2006/relationships/hyperlink" Target="https://netled.fi/greenhousesolutions/" TargetMode="External"/><Relationship Id="rId328" Type="http://schemas.openxmlformats.org/officeDocument/2006/relationships/hyperlink" Target="https://horticulturaled.com/collections/lamparas-led" TargetMode="External"/><Relationship Id="rId132" Type="http://schemas.openxmlformats.org/officeDocument/2006/relationships/hyperlink" Target="http://www.mldrled.com/led-grow-lights.html" TargetMode="External"/><Relationship Id="rId174" Type="http://schemas.openxmlformats.org/officeDocument/2006/relationships/hyperlink" Target="https://www.growindoors.co.za/uploads/1/1/2/0/11208189/platinum_africa_specs.jpg" TargetMode="External"/><Relationship Id="rId381" Type="http://schemas.openxmlformats.org/officeDocument/2006/relationships/hyperlink" Target="https://www.cropmaster-led.co.uk/" TargetMode="External"/><Relationship Id="rId241" Type="http://schemas.openxmlformats.org/officeDocument/2006/relationships/hyperlink" Target="https://gn.uk/led-grow-lights" TargetMode="External"/><Relationship Id="rId36" Type="http://schemas.openxmlformats.org/officeDocument/2006/relationships/hyperlink" Target="https://nanoluxtech.com/ledex/" TargetMode="External"/><Relationship Id="rId283" Type="http://schemas.openxmlformats.org/officeDocument/2006/relationships/hyperlink" Target="mailto:jthevenet@makerlight-france.com" TargetMode="External"/><Relationship Id="rId339" Type="http://schemas.openxmlformats.org/officeDocument/2006/relationships/hyperlink" Target="https://gavita.com/retail/products/gavita-pro-line-led/" TargetMode="External"/><Relationship Id="rId78" Type="http://schemas.openxmlformats.org/officeDocument/2006/relationships/hyperlink" Target="https://heiluxllc.com/specifications" TargetMode="External"/><Relationship Id="rId101" Type="http://schemas.openxmlformats.org/officeDocument/2006/relationships/hyperlink" Target="mailto:info@scynce.ag" TargetMode="External"/><Relationship Id="rId143" Type="http://schemas.openxmlformats.org/officeDocument/2006/relationships/hyperlink" Target="https://humboldtlighting.com/shop-2/?categories=2&amp;sub-categories=12" TargetMode="External"/><Relationship Id="rId185" Type="http://schemas.openxmlformats.org/officeDocument/2006/relationships/hyperlink" Target="https://www.optexlighting.com/" TargetMode="External"/><Relationship Id="rId350" Type="http://schemas.openxmlformats.org/officeDocument/2006/relationships/hyperlink" Target="http://www.fohse.com/" TargetMode="External"/><Relationship Id="rId9" Type="http://schemas.openxmlformats.org/officeDocument/2006/relationships/hyperlink" Target="https://illumitex.com/products/" TargetMode="External"/><Relationship Id="rId210" Type="http://schemas.openxmlformats.org/officeDocument/2006/relationships/hyperlink" Target="https://agritech.tungsram.com/en/contact" TargetMode="External"/><Relationship Id="rId392" Type="http://schemas.openxmlformats.org/officeDocument/2006/relationships/table" Target="../tables/table30.xml"/><Relationship Id="rId252" Type="http://schemas.openxmlformats.org/officeDocument/2006/relationships/hyperlink" Target="https://nanoluxtech.com/ledex/" TargetMode="External"/><Relationship Id="rId294" Type="http://schemas.openxmlformats.org/officeDocument/2006/relationships/hyperlink" Target="http://www.ppflux.com/homepage.html" TargetMode="External"/><Relationship Id="rId308" Type="http://schemas.openxmlformats.org/officeDocument/2006/relationships/hyperlink" Target="https://www.ledsmart.com/shop?category=AGRICULTURE" TargetMode="External"/><Relationship Id="rId47" Type="http://schemas.openxmlformats.org/officeDocument/2006/relationships/hyperlink" Target="https://growlight.com.tr/Products" TargetMode="External"/><Relationship Id="rId89" Type="http://schemas.openxmlformats.org/officeDocument/2006/relationships/hyperlink" Target="https://www.horticraftholland.com/product/horticraft-holland-ts-tristar/" TargetMode="External"/><Relationship Id="rId112" Type="http://schemas.openxmlformats.org/officeDocument/2006/relationships/hyperlink" Target="https://www.magnuslight.com/lightsbars" TargetMode="External"/><Relationship Id="rId154" Type="http://schemas.openxmlformats.org/officeDocument/2006/relationships/hyperlink" Target="https://jazz-way.com/catalog/svetilniki-spetsialnogo-naznacheniya/?iblock_id=21" TargetMode="External"/><Relationship Id="rId361" Type="http://schemas.openxmlformats.org/officeDocument/2006/relationships/hyperlink" Target="http://www.ble.lighting/" TargetMode="External"/><Relationship Id="rId196" Type="http://schemas.openxmlformats.org/officeDocument/2006/relationships/hyperlink" Target="https://www.acdc.co.za/pages/led-grow-lights" TargetMode="External"/><Relationship Id="rId16" Type="http://schemas.openxmlformats.org/officeDocument/2006/relationships/hyperlink" Target="mailto:kessil@kessil.com" TargetMode="External"/><Relationship Id="rId221" Type="http://schemas.openxmlformats.org/officeDocument/2006/relationships/hyperlink" Target="https://scynceled.com/solutions/" TargetMode="External"/><Relationship Id="rId242" Type="http://schemas.openxmlformats.org/officeDocument/2006/relationships/hyperlink" Target="https://gn.uk/support" TargetMode="External"/><Relationship Id="rId263" Type="http://schemas.openxmlformats.org/officeDocument/2006/relationships/hyperlink" Target="https://fitoled.pro/" TargetMode="External"/><Relationship Id="rId284" Type="http://schemas.openxmlformats.org/officeDocument/2006/relationships/hyperlink" Target="http://www.optogan.ru/products/led_lamps/special_lightning/optolyuksspeysagro/" TargetMode="External"/><Relationship Id="rId319" Type="http://schemas.openxmlformats.org/officeDocument/2006/relationships/hyperlink" Target="https://www.liftedled.com/" TargetMode="External"/><Relationship Id="rId37" Type="http://schemas.openxmlformats.org/officeDocument/2006/relationships/hyperlink" Target="https://www.plusrite.com.au/product-category/led-grow-lights/" TargetMode="External"/><Relationship Id="rId58" Type="http://schemas.openxmlformats.org/officeDocument/2006/relationships/hyperlink" Target="https://revolutionmicro.com/avici/" TargetMode="External"/><Relationship Id="rId79" Type="http://schemas.openxmlformats.org/officeDocument/2006/relationships/hyperlink" Target="https://californialightworks.com/" TargetMode="External"/><Relationship Id="rId102" Type="http://schemas.openxmlformats.org/officeDocument/2006/relationships/hyperlink" Target="https://www.edison-opto.com.tw/en/professional-lighting/horticulture-lighting-ac-module-collection/" TargetMode="External"/><Relationship Id="rId123" Type="http://schemas.openxmlformats.org/officeDocument/2006/relationships/hyperlink" Target="https://www.smartgrow.systems/" TargetMode="External"/><Relationship Id="rId144" Type="http://schemas.openxmlformats.org/officeDocument/2006/relationships/hyperlink" Target="https://lushledlighting.com/product-category/vegetation-flowering-grow-lights/" TargetMode="External"/><Relationship Id="rId330" Type="http://schemas.openxmlformats.org/officeDocument/2006/relationships/hyperlink" Target="https://www.gelighting.com/contact" TargetMode="External"/><Relationship Id="rId90" Type="http://schemas.openxmlformats.org/officeDocument/2006/relationships/hyperlink" Target="https://www.progrowtech.com/" TargetMode="External"/><Relationship Id="rId165" Type="http://schemas.openxmlformats.org/officeDocument/2006/relationships/hyperlink" Target="https://www.mars.com.ar/" TargetMode="External"/><Relationship Id="rId186" Type="http://schemas.openxmlformats.org/officeDocument/2006/relationships/hyperlink" Target="https://www.incotex.com/en/catalog/led-light/horticultural-led-lighting/" TargetMode="External"/><Relationship Id="rId351" Type="http://schemas.openxmlformats.org/officeDocument/2006/relationships/hyperlink" Target="https://www.gsgrow.com/fully-integrated-solution/led-lighting/" TargetMode="External"/><Relationship Id="rId372" Type="http://schemas.openxmlformats.org/officeDocument/2006/relationships/hyperlink" Target="mailto:info@lumigrow.com" TargetMode="External"/><Relationship Id="rId393" Type="http://schemas.openxmlformats.org/officeDocument/2006/relationships/table" Target="../tables/table31.xml"/><Relationship Id="rId211" Type="http://schemas.openxmlformats.org/officeDocument/2006/relationships/hyperlink" Target="https://products.gecurrent.com/horticulture-led-grow-lights" TargetMode="External"/><Relationship Id="rId232" Type="http://schemas.openxmlformats.org/officeDocument/2006/relationships/hyperlink" Target="https://rdm-led.ru/collection/fitosvetilniki" TargetMode="External"/><Relationship Id="rId253" Type="http://schemas.openxmlformats.org/officeDocument/2006/relationships/hyperlink" Target="https://www.bjb.com/en/light-for-vertical-farming" TargetMode="External"/><Relationship Id="rId274" Type="http://schemas.openxmlformats.org/officeDocument/2006/relationships/hyperlink" Target="http://www.hyperiongrowlights.com/products/" TargetMode="External"/><Relationship Id="rId295" Type="http://schemas.openxmlformats.org/officeDocument/2006/relationships/hyperlink" Target="https://www.smartgrow.systems/" TargetMode="External"/><Relationship Id="rId309" Type="http://schemas.openxmlformats.org/officeDocument/2006/relationships/hyperlink" Target="http://www.mldrled.com/led-grow-lights.html" TargetMode="External"/><Relationship Id="rId27" Type="http://schemas.openxmlformats.org/officeDocument/2006/relationships/hyperlink" Target="https://www.viparspectra.com/category.php?id=1" TargetMode="External"/><Relationship Id="rId48" Type="http://schemas.openxmlformats.org/officeDocument/2006/relationships/hyperlink" Target="https://agritech.tungsram.com/en" TargetMode="External"/><Relationship Id="rId69" Type="http://schemas.openxmlformats.org/officeDocument/2006/relationships/hyperlink" Target="https://www.plusrite.com.au/product-category/led-grow-lights/" TargetMode="External"/><Relationship Id="rId113" Type="http://schemas.openxmlformats.org/officeDocument/2006/relationships/hyperlink" Target="http://testsite.heliohex.com/products/" TargetMode="External"/><Relationship Id="rId134" Type="http://schemas.openxmlformats.org/officeDocument/2006/relationships/hyperlink" Target="mailto:chris.shi@dxapac.com" TargetMode="External"/><Relationship Id="rId320" Type="http://schemas.openxmlformats.org/officeDocument/2006/relationships/hyperlink" Target="https://www.vanqled.com/product-list/" TargetMode="External"/><Relationship Id="rId80" Type="http://schemas.openxmlformats.org/officeDocument/2006/relationships/hyperlink" Target="https://www.acuitybrands.com/en/products/detail/761254/lithonia-lighting/grwl-linear/grwl-led-grow-light" TargetMode="External"/><Relationship Id="rId155" Type="http://schemas.openxmlformats.org/officeDocument/2006/relationships/hyperlink" Target="http://komled.com/index.php/teplichnoe-osveshchenie" TargetMode="External"/><Relationship Id="rId176" Type="http://schemas.openxmlformats.org/officeDocument/2006/relationships/hyperlink" Target="http://www.sunritek.com/" TargetMode="External"/><Relationship Id="rId197" Type="http://schemas.openxmlformats.org/officeDocument/2006/relationships/hyperlink" Target="https://www.jves.co.za/other-products/led" TargetMode="External"/><Relationship Id="rId341" Type="http://schemas.openxmlformats.org/officeDocument/2006/relationships/hyperlink" Target="https://www.hubbell.com/hubbellindustriallighting/en/contactUs" TargetMode="External"/><Relationship Id="rId362" Type="http://schemas.openxmlformats.org/officeDocument/2006/relationships/hyperlink" Target="mailto:sales@bleled.com" TargetMode="External"/><Relationship Id="rId383" Type="http://schemas.openxmlformats.org/officeDocument/2006/relationships/hyperlink" Target="https://koraylights.com/shop/" TargetMode="External"/><Relationship Id="rId201" Type="http://schemas.openxmlformats.org/officeDocument/2006/relationships/hyperlink" Target="https://www.lighting.philips.com/main/products/horticulture" TargetMode="External"/><Relationship Id="rId222" Type="http://schemas.openxmlformats.org/officeDocument/2006/relationships/hyperlink" Target="mailto:info@scynce.ag" TargetMode="External"/><Relationship Id="rId243" Type="http://schemas.openxmlformats.org/officeDocument/2006/relationships/hyperlink" Target="https://www.kroptek.com/led-grow-lights" TargetMode="External"/><Relationship Id="rId264" Type="http://schemas.openxmlformats.org/officeDocument/2006/relationships/hyperlink" Target="https://jazz-way.com/catalog/svetilniki-spetsialnogo-naznacheniya/?iblock_id=21" TargetMode="External"/><Relationship Id="rId285" Type="http://schemas.openxmlformats.org/officeDocument/2006/relationships/hyperlink" Target="https://svs-lighting.by/fitosvetilniki-5nff" TargetMode="External"/><Relationship Id="rId17" Type="http://schemas.openxmlformats.org/officeDocument/2006/relationships/hyperlink" Target="https://www.senmatic.com/horticulture/products/led-grow-light" TargetMode="External"/><Relationship Id="rId38" Type="http://schemas.openxmlformats.org/officeDocument/2006/relationships/hyperlink" Target="http://www.parus.co.kr/" TargetMode="External"/><Relationship Id="rId59" Type="http://schemas.openxmlformats.org/officeDocument/2006/relationships/hyperlink" Target="https://revolutionmicro.com/contact/" TargetMode="External"/><Relationship Id="rId103" Type="http://schemas.openxmlformats.org/officeDocument/2006/relationships/hyperlink" Target="https://www.edison-opto.com.tw/en/%E8%81%AF%E7%B5%A1%E6%88%91%E5%80%91/" TargetMode="External"/><Relationship Id="rId124" Type="http://schemas.openxmlformats.org/officeDocument/2006/relationships/hyperlink" Target="https://www.fyledlight.com/led-grow-lights/" TargetMode="External"/><Relationship Id="rId310" Type="http://schemas.openxmlformats.org/officeDocument/2006/relationships/hyperlink" Target="https://blackdogled.eu/" TargetMode="External"/><Relationship Id="rId70" Type="http://schemas.openxmlformats.org/officeDocument/2006/relationships/hyperlink" Target="https://www.oreon-led.com/en/products" TargetMode="External"/><Relationship Id="rId91" Type="http://schemas.openxmlformats.org/officeDocument/2006/relationships/hyperlink" Target="https://www.vipple.cn/products/" TargetMode="External"/><Relationship Id="rId145" Type="http://schemas.openxmlformats.org/officeDocument/2006/relationships/hyperlink" Target="https://www.uot-toshibalighting.eu/index.php?action=products_list&amp;fid=251&amp;cid=263" TargetMode="External"/><Relationship Id="rId166" Type="http://schemas.openxmlformats.org/officeDocument/2006/relationships/hyperlink" Target="https://ledech.com.ar/" TargetMode="External"/><Relationship Id="rId187" Type="http://schemas.openxmlformats.org/officeDocument/2006/relationships/hyperlink" Target="https://gcsvt.ru/svetodiodnyie-svetilniki/fito-dlya-rasteniy-svetodiodnye-svetilniki/" TargetMode="External"/><Relationship Id="rId331" Type="http://schemas.openxmlformats.org/officeDocument/2006/relationships/hyperlink" Target="https://www.sylvania-lighting.com/product/en-mea/category/special-lighting/grow-lights/families/" TargetMode="External"/><Relationship Id="rId352" Type="http://schemas.openxmlformats.org/officeDocument/2006/relationships/hyperlink" Target="http://allstategardensupply.com/product-category/led/led-fixtures-jungle/" TargetMode="External"/><Relationship Id="rId373" Type="http://schemas.openxmlformats.org/officeDocument/2006/relationships/hyperlink" Target="https://www.hortibloom.com/all-products" TargetMode="External"/><Relationship Id="rId1" Type="http://schemas.openxmlformats.org/officeDocument/2006/relationships/hyperlink" Target="https://www.gelighting.com/led-bulbs/grow-light-led" TargetMode="External"/><Relationship Id="rId212" Type="http://schemas.openxmlformats.org/officeDocument/2006/relationships/hyperlink" Target="https://agnetix.com/product/agnetix-a3/" TargetMode="External"/><Relationship Id="rId233" Type="http://schemas.openxmlformats.org/officeDocument/2006/relationships/hyperlink" Target="https://www.varton.ru/upload/iblock/8e2/8e21a3463657780935297e4988f5fafd.pdf" TargetMode="External"/><Relationship Id="rId254" Type="http://schemas.openxmlformats.org/officeDocument/2006/relationships/hyperlink" Target="mailto:info@bjb.com" TargetMode="External"/><Relationship Id="rId28" Type="http://schemas.openxmlformats.org/officeDocument/2006/relationships/hyperlink" Target="mailto:sales@valoya.com" TargetMode="External"/><Relationship Id="rId49" Type="http://schemas.openxmlformats.org/officeDocument/2006/relationships/hyperlink" Target="https://agritech.tungsram.com/en/contact" TargetMode="External"/><Relationship Id="rId114" Type="http://schemas.openxmlformats.org/officeDocument/2006/relationships/hyperlink" Target="https://www.crecerlighting.com/collections/led-grow-lights" TargetMode="External"/><Relationship Id="rId275" Type="http://schemas.openxmlformats.org/officeDocument/2006/relationships/hyperlink" Target="https://aldgreen.tech/exwatch/" TargetMode="External"/><Relationship Id="rId296" Type="http://schemas.openxmlformats.org/officeDocument/2006/relationships/hyperlink" Target="https://www.crecerlighting.com/collections/led-grow-lights" TargetMode="External"/><Relationship Id="rId300" Type="http://schemas.openxmlformats.org/officeDocument/2006/relationships/hyperlink" Target="https://gcsvt.ru/svetodiodnyie-svetilniki/fito-dlya-rasteniy-svetodiodnye-svetilniki/" TargetMode="External"/><Relationship Id="rId60" Type="http://schemas.openxmlformats.org/officeDocument/2006/relationships/hyperlink" Target="http://www.jnclighting.com/HORTICULTURE--LIGHTING.html" TargetMode="External"/><Relationship Id="rId81" Type="http://schemas.openxmlformats.org/officeDocument/2006/relationships/hyperlink" Target="https://www.growflux.com/fluxscale" TargetMode="External"/><Relationship Id="rId135" Type="http://schemas.openxmlformats.org/officeDocument/2006/relationships/hyperlink" Target="http://fotonica.io/" TargetMode="External"/><Relationship Id="rId156" Type="http://schemas.openxmlformats.org/officeDocument/2006/relationships/hyperlink" Target="https://venom.ua/osveshenie/fito-osveshhenie/?page=3" TargetMode="External"/><Relationship Id="rId177" Type="http://schemas.openxmlformats.org/officeDocument/2006/relationships/hyperlink" Target="http://www.dx-hydro.com/Led-growing-light-pl3680365.html" TargetMode="External"/><Relationship Id="rId198" Type="http://schemas.openxmlformats.org/officeDocument/2006/relationships/hyperlink" Target="https://growlightsaustralia.com/product-category/high-light/" TargetMode="External"/><Relationship Id="rId321" Type="http://schemas.openxmlformats.org/officeDocument/2006/relationships/hyperlink" Target="http://www.brightsunled.com/product.html" TargetMode="External"/><Relationship Id="rId342" Type="http://schemas.openxmlformats.org/officeDocument/2006/relationships/hyperlink" Target="https://lumatek-lighting.com/lumatek-led-product-range/" TargetMode="External"/><Relationship Id="rId363" Type="http://schemas.openxmlformats.org/officeDocument/2006/relationships/hyperlink" Target="https://www.agrify.com/led-grow-lights" TargetMode="External"/><Relationship Id="rId384" Type="http://schemas.openxmlformats.org/officeDocument/2006/relationships/hyperlink" Target="https://www.hydrogrowled.com/" TargetMode="External"/><Relationship Id="rId202" Type="http://schemas.openxmlformats.org/officeDocument/2006/relationships/hyperlink" Target="https://illumitex.com/products/" TargetMode="External"/><Relationship Id="rId223" Type="http://schemas.openxmlformats.org/officeDocument/2006/relationships/hyperlink" Target="https://www.edison-opto.com.tw/en/professional-lighting/horticulture-lighting-ac-module-collection/" TargetMode="External"/><Relationship Id="rId244" Type="http://schemas.openxmlformats.org/officeDocument/2006/relationships/hyperlink" Target="http://photobioled.com/" TargetMode="External"/><Relationship Id="rId18" Type="http://schemas.openxmlformats.org/officeDocument/2006/relationships/hyperlink" Target="https://www.cidly.com/" TargetMode="External"/><Relationship Id="rId39" Type="http://schemas.openxmlformats.org/officeDocument/2006/relationships/hyperlink" Target="mailto:parusEurope@parus.co.kr" TargetMode="External"/><Relationship Id="rId265" Type="http://schemas.openxmlformats.org/officeDocument/2006/relationships/hyperlink" Target="https://www.senmatic.com/horticulture/products/led-grow-light" TargetMode="External"/><Relationship Id="rId286" Type="http://schemas.openxmlformats.org/officeDocument/2006/relationships/hyperlink" Target="http://komled.com/index.php/teplichnoe-osveshchenie" TargetMode="External"/><Relationship Id="rId50" Type="http://schemas.openxmlformats.org/officeDocument/2006/relationships/hyperlink" Target="https://netled.fi/greenhousesolutions/" TargetMode="External"/><Relationship Id="rId104" Type="http://schemas.openxmlformats.org/officeDocument/2006/relationships/hyperlink" Target="https://www.gsgrow.com/fully-integrated-solution/led-lighting/" TargetMode="External"/><Relationship Id="rId125" Type="http://schemas.openxmlformats.org/officeDocument/2006/relationships/hyperlink" Target="https://www.plantekno.com/" TargetMode="External"/><Relationship Id="rId146" Type="http://schemas.openxmlformats.org/officeDocument/2006/relationships/hyperlink" Target="http://&#1083;&#1072;&#1084;&#1087;&#1072;&#1076;&#1083;&#1103;&#1088;&#1072;&#1089;&#1089;&#1072;&#1076;&#1099;.&#1088;&#1092;/index.php?route=product/category&amp;path=61" TargetMode="External"/><Relationship Id="rId167" Type="http://schemas.openxmlformats.org/officeDocument/2006/relationships/hyperlink" Target="https://venalsol.com/es/iluminacion-led-cultivo" TargetMode="External"/><Relationship Id="rId188" Type="http://schemas.openxmlformats.org/officeDocument/2006/relationships/hyperlink" Target="https://rdm-led.ru/collection/fitosvetilniki" TargetMode="External"/><Relationship Id="rId311" Type="http://schemas.openxmlformats.org/officeDocument/2006/relationships/hyperlink" Target="https://emersongrow.com/collections/all-products" TargetMode="External"/><Relationship Id="rId332" Type="http://schemas.openxmlformats.org/officeDocument/2006/relationships/hyperlink" Target="https://arunalighting.com/en/products/horticulture-led" TargetMode="External"/><Relationship Id="rId353" Type="http://schemas.openxmlformats.org/officeDocument/2006/relationships/hyperlink" Target="mailto:sales@sunritek.com" TargetMode="External"/><Relationship Id="rId374" Type="http://schemas.openxmlformats.org/officeDocument/2006/relationships/hyperlink" Target="mailto:info@hortibloom.com" TargetMode="External"/><Relationship Id="rId71" Type="http://schemas.openxmlformats.org/officeDocument/2006/relationships/hyperlink" Target="https://activegrowled.com/" TargetMode="External"/><Relationship Id="rId92" Type="http://schemas.openxmlformats.org/officeDocument/2006/relationships/hyperlink" Target="http://www.ppflux.com/homepage.html" TargetMode="External"/><Relationship Id="rId213" Type="http://schemas.openxmlformats.org/officeDocument/2006/relationships/hyperlink" Target="https://linnaeuslighting.com/" TargetMode="External"/><Relationship Id="rId234" Type="http://schemas.openxmlformats.org/officeDocument/2006/relationships/hyperlink" Target="https://www.varton.ru/products/fito_svetilniki_phyto/" TargetMode="External"/><Relationship Id="rId2" Type="http://schemas.openxmlformats.org/officeDocument/2006/relationships/hyperlink" Target="https://gavita.com/retail/contact/" TargetMode="External"/><Relationship Id="rId29" Type="http://schemas.openxmlformats.org/officeDocument/2006/relationships/hyperlink" Target="https://www.valoya.com/led-products/" TargetMode="External"/><Relationship Id="rId255" Type="http://schemas.openxmlformats.org/officeDocument/2006/relationships/hyperlink" Target="http://www.blv-licht.com/products/led-lighting-systems/horturion-led-luminaires.html" TargetMode="External"/><Relationship Id="rId276" Type="http://schemas.openxmlformats.org/officeDocument/2006/relationships/hyperlink" Target="https://www.growlightengine.com/" TargetMode="External"/><Relationship Id="rId297" Type="http://schemas.openxmlformats.org/officeDocument/2006/relationships/hyperlink" Target="mailto:info@crecerlighting.com" TargetMode="External"/><Relationship Id="rId40" Type="http://schemas.openxmlformats.org/officeDocument/2006/relationships/hyperlink" Target="https://arunalighting.com/en/products/horticulture-led" TargetMode="External"/><Relationship Id="rId115" Type="http://schemas.openxmlformats.org/officeDocument/2006/relationships/hyperlink" Target="mailto:info@crecerlighting.com" TargetMode="External"/><Relationship Id="rId136" Type="http://schemas.openxmlformats.org/officeDocument/2006/relationships/hyperlink" Target="https://www.makerlight-france.com/" TargetMode="External"/><Relationship Id="rId157" Type="http://schemas.openxmlformats.org/officeDocument/2006/relationships/hyperlink" Target="https://koraylights.com/shop/" TargetMode="External"/><Relationship Id="rId178" Type="http://schemas.openxmlformats.org/officeDocument/2006/relationships/hyperlink" Target="https://blackdogled.eu/" TargetMode="External"/><Relationship Id="rId301" Type="http://schemas.openxmlformats.org/officeDocument/2006/relationships/hyperlink" Target="https://geniled.ru/collection/Fitoosveshchenie/" TargetMode="External"/><Relationship Id="rId322" Type="http://schemas.openxmlformats.org/officeDocument/2006/relationships/hyperlink" Target="http://www.horticoled.com/" TargetMode="External"/><Relationship Id="rId343" Type="http://schemas.openxmlformats.org/officeDocument/2006/relationships/hyperlink" Target="https://www.plusrite.com.au/product-category/led-grow-lights/" TargetMode="External"/><Relationship Id="rId364" Type="http://schemas.openxmlformats.org/officeDocument/2006/relationships/hyperlink" Target="https://www.iluminarlighting.com/led-fixtures" TargetMode="External"/><Relationship Id="rId61" Type="http://schemas.openxmlformats.org/officeDocument/2006/relationships/hyperlink" Target="https://www.c-led.it/led-per-coltivazione/" TargetMode="External"/><Relationship Id="rId82" Type="http://schemas.openxmlformats.org/officeDocument/2006/relationships/hyperlink" Target="https://bestlitetech.com/" TargetMode="External"/><Relationship Id="rId199" Type="http://schemas.openxmlformats.org/officeDocument/2006/relationships/hyperlink" Target="https://www.lucius.com.au/product-category/lucius-led/" TargetMode="External"/><Relationship Id="rId203" Type="http://schemas.openxmlformats.org/officeDocument/2006/relationships/hyperlink" Target="https://www.samsung.com/led/lighting/led-modules/industrial-light-module/horticulture-linear/" TargetMode="External"/><Relationship Id="rId385" Type="http://schemas.openxmlformats.org/officeDocument/2006/relationships/hyperlink" Target="https://www.bioledlighting.com/products/" TargetMode="External"/><Relationship Id="rId19" Type="http://schemas.openxmlformats.org/officeDocument/2006/relationships/hyperlink" Target="mailto:dgtsales@senmatic.com" TargetMode="External"/><Relationship Id="rId224" Type="http://schemas.openxmlformats.org/officeDocument/2006/relationships/hyperlink" Target="https://www.edison-opto.com.tw/en/%E8%81%AF%E7%B5%A1%E6%88%91%E5%80%91/" TargetMode="External"/><Relationship Id="rId245" Type="http://schemas.openxmlformats.org/officeDocument/2006/relationships/hyperlink" Target="https://www.maxlite.com/products/led-solutions/list" TargetMode="External"/><Relationship Id="rId266" Type="http://schemas.openxmlformats.org/officeDocument/2006/relationships/hyperlink" Target="mailto:dgtsales@senmatic.com" TargetMode="External"/><Relationship Id="rId287" Type="http://schemas.openxmlformats.org/officeDocument/2006/relationships/hyperlink" Target="http://www.cosmel.com.ar/categoria/iluminacion-indoor/horticultura/" TargetMode="External"/><Relationship Id="rId30" Type="http://schemas.openxmlformats.org/officeDocument/2006/relationships/hyperlink" Target="https://www.samsung.com/led/lighting/led-modules/industrial-light-module/horticulture-linear/" TargetMode="External"/><Relationship Id="rId105" Type="http://schemas.openxmlformats.org/officeDocument/2006/relationships/hyperlink" Target="https://www.reli.global/products" TargetMode="External"/><Relationship Id="rId126" Type="http://schemas.openxmlformats.org/officeDocument/2006/relationships/hyperlink" Target="http://washington.lighting/product/kanab600/" TargetMode="External"/><Relationship Id="rId147" Type="http://schemas.openxmlformats.org/officeDocument/2006/relationships/hyperlink" Target="http://www.optogan.ru/products/led_lamps/special_lightning/optolyuksspeysagro/" TargetMode="External"/><Relationship Id="rId168" Type="http://schemas.openxmlformats.org/officeDocument/2006/relationships/hyperlink" Target="https://growgenetics.com/producto/led/" TargetMode="External"/><Relationship Id="rId312" Type="http://schemas.openxmlformats.org/officeDocument/2006/relationships/hyperlink" Target="https://www.exciteled.com/models" TargetMode="External"/><Relationship Id="rId333" Type="http://schemas.openxmlformats.org/officeDocument/2006/relationships/hyperlink" Target="https://arunalighting.com/en/buy" TargetMode="External"/><Relationship Id="rId354" Type="http://schemas.openxmlformats.org/officeDocument/2006/relationships/hyperlink" Target="http://www.sunritek.com/" TargetMode="External"/><Relationship Id="rId51" Type="http://schemas.openxmlformats.org/officeDocument/2006/relationships/hyperlink" Target="mailto:solutions@netled.fi" TargetMode="External"/><Relationship Id="rId72" Type="http://schemas.openxmlformats.org/officeDocument/2006/relationships/hyperlink" Target="mailto:paul@cropmaster-led.co.uk" TargetMode="External"/><Relationship Id="rId93" Type="http://schemas.openxmlformats.org/officeDocument/2006/relationships/hyperlink" Target="https://gs-horti.com/products/led-grow-lights.html" TargetMode="External"/><Relationship Id="rId189" Type="http://schemas.openxmlformats.org/officeDocument/2006/relationships/hyperlink" Target="https://fitoled.pro/" TargetMode="External"/><Relationship Id="rId375" Type="http://schemas.openxmlformats.org/officeDocument/2006/relationships/hyperlink" Target="http://led-ohmax.com/cate-61739-64656.html" TargetMode="External"/><Relationship Id="rId3" Type="http://schemas.openxmlformats.org/officeDocument/2006/relationships/hyperlink" Target="mailto:support@cidly.com" TargetMode="External"/><Relationship Id="rId214" Type="http://schemas.openxmlformats.org/officeDocument/2006/relationships/hyperlink" Target="http://totalgrowlight.com/products.html" TargetMode="External"/><Relationship Id="rId235" Type="http://schemas.openxmlformats.org/officeDocument/2006/relationships/hyperlink" Target="https://lcsvet.ru/catalog/svetodiodnye-svetilniki/fito-osveschenie/" TargetMode="External"/><Relationship Id="rId256" Type="http://schemas.openxmlformats.org/officeDocument/2006/relationships/hyperlink" Target="https://activegrowled.com/" TargetMode="External"/><Relationship Id="rId277" Type="http://schemas.openxmlformats.org/officeDocument/2006/relationships/hyperlink" Target="https://www.compled.de/pages/products.html" TargetMode="External"/><Relationship Id="rId298" Type="http://schemas.openxmlformats.org/officeDocument/2006/relationships/hyperlink" Target="https://www.optexlighting.com/" TargetMode="External"/><Relationship Id="rId116" Type="http://schemas.openxmlformats.org/officeDocument/2006/relationships/hyperlink" Target="https://www.atophort.com/products/" TargetMode="External"/><Relationship Id="rId137" Type="http://schemas.openxmlformats.org/officeDocument/2006/relationships/hyperlink" Target="mailto:jthevenet@makerlight-france.com" TargetMode="External"/><Relationship Id="rId158" Type="http://schemas.openxmlformats.org/officeDocument/2006/relationships/hyperlink" Target="http://www.cosmel.com.ar/categoria/iluminacion-indoor/horticultura/" TargetMode="External"/><Relationship Id="rId302" Type="http://schemas.openxmlformats.org/officeDocument/2006/relationships/hyperlink" Target="https://www.jves.co.za/other-products/led" TargetMode="External"/><Relationship Id="rId323" Type="http://schemas.openxmlformats.org/officeDocument/2006/relationships/hyperlink" Target="https://powergrow.cl/" TargetMode="External"/><Relationship Id="rId344" Type="http://schemas.openxmlformats.org/officeDocument/2006/relationships/hyperlink" Target="https://www.plusrite.com.au/product-category/led-grow-lights/" TargetMode="External"/><Relationship Id="rId20" Type="http://schemas.openxmlformats.org/officeDocument/2006/relationships/hyperlink" Target="http://led-ohmax.com/cate-61739-64656.html" TargetMode="External"/><Relationship Id="rId41" Type="http://schemas.openxmlformats.org/officeDocument/2006/relationships/hyperlink" Target="https://arunalighting.com/en/buy" TargetMode="External"/><Relationship Id="rId62" Type="http://schemas.openxmlformats.org/officeDocument/2006/relationships/hyperlink" Target="https://aldgreen.tech/exwatch/" TargetMode="External"/><Relationship Id="rId83" Type="http://schemas.openxmlformats.org/officeDocument/2006/relationships/hyperlink" Target="https://growray.com/products/" TargetMode="External"/><Relationship Id="rId179" Type="http://schemas.openxmlformats.org/officeDocument/2006/relationships/hyperlink" Target="https://www.migrolight.com/shop/" TargetMode="External"/><Relationship Id="rId365" Type="http://schemas.openxmlformats.org/officeDocument/2006/relationships/hyperlink" Target="https://www.ikioledlighting.com/product-category/horticulture-lighting/linear-grow-light/" TargetMode="External"/><Relationship Id="rId386" Type="http://schemas.openxmlformats.org/officeDocument/2006/relationships/hyperlink" Target="https://growlightsaustralia.com/product-category/high-light/" TargetMode="External"/><Relationship Id="rId190" Type="http://schemas.openxmlformats.org/officeDocument/2006/relationships/hyperlink" Target="https://www.varton.ru/products/fito_svetilniki_phyto/" TargetMode="External"/><Relationship Id="rId204" Type="http://schemas.openxmlformats.org/officeDocument/2006/relationships/hyperlink" Target="http://www.thriveagritech.com/products/" TargetMode="External"/><Relationship Id="rId225" Type="http://schemas.openxmlformats.org/officeDocument/2006/relationships/hyperlink" Target="https://www.reli.global/products" TargetMode="External"/><Relationship Id="rId246" Type="http://schemas.openxmlformats.org/officeDocument/2006/relationships/hyperlink" Target="https://www.makerlight-france.com/" TargetMode="External"/><Relationship Id="rId267" Type="http://schemas.openxmlformats.org/officeDocument/2006/relationships/hyperlink" Target="https://spectrumkingled.com/collections/led-grow-lights" TargetMode="External"/><Relationship Id="rId288" Type="http://schemas.openxmlformats.org/officeDocument/2006/relationships/hyperlink" Target="https://growthled.com.ar/luminaria-cultivos/" TargetMode="External"/><Relationship Id="rId106" Type="http://schemas.openxmlformats.org/officeDocument/2006/relationships/hyperlink" Target="http://allstategardensupply.com/product-category/led/led-fixtures-jungle/" TargetMode="External"/><Relationship Id="rId127" Type="http://schemas.openxmlformats.org/officeDocument/2006/relationships/hyperlink" Target="http://www.hortled.com/arc600" TargetMode="External"/><Relationship Id="rId313" Type="http://schemas.openxmlformats.org/officeDocument/2006/relationships/hyperlink" Target="https://lushledlighting.com/product-category/vegetation-flowering-grow-lights/" TargetMode="External"/><Relationship Id="rId10" Type="http://schemas.openxmlformats.org/officeDocument/2006/relationships/hyperlink" Target="https://www.lumigrow.com/" TargetMode="External"/><Relationship Id="rId31" Type="http://schemas.openxmlformats.org/officeDocument/2006/relationships/hyperlink" Target="https://www.hubbell.com/hubbellindustriallighting/en/Products/Lighting-Controls/Industrial-Lighting/Horticultural-Growth-Lighting/c/535501" TargetMode="External"/><Relationship Id="rId52" Type="http://schemas.openxmlformats.org/officeDocument/2006/relationships/hyperlink" Target="http://www.hyperiongrowlights.com/products/" TargetMode="External"/><Relationship Id="rId73" Type="http://schemas.openxmlformats.org/officeDocument/2006/relationships/hyperlink" Target="http://totalgrowlight.com/products.html" TargetMode="External"/><Relationship Id="rId94" Type="http://schemas.openxmlformats.org/officeDocument/2006/relationships/hyperlink" Target="https://www.iluminarlighting.com/led-fixtures" TargetMode="External"/><Relationship Id="rId148" Type="http://schemas.openxmlformats.org/officeDocument/2006/relationships/hyperlink" Target="mailto:info@ledstorm.ua" TargetMode="External"/><Relationship Id="rId169" Type="http://schemas.openxmlformats.org/officeDocument/2006/relationships/hyperlink" Target="http://www.secom.es/product-category/sistemas-iluminacion-especial/" TargetMode="External"/><Relationship Id="rId334" Type="http://schemas.openxmlformats.org/officeDocument/2006/relationships/hyperlink" Target="https://www.uot-toshibalighting.eu/index.php?action=products_list&amp;fid=251&amp;cid=263" TargetMode="External"/><Relationship Id="rId355" Type="http://schemas.openxmlformats.org/officeDocument/2006/relationships/hyperlink" Target="http://www.sunritek.com/content/Spectrum/6.html" TargetMode="External"/><Relationship Id="rId376" Type="http://schemas.openxmlformats.org/officeDocument/2006/relationships/hyperlink" Target="http://grow-spec.com/?page_id=734" TargetMode="External"/><Relationship Id="rId4" Type="http://schemas.openxmlformats.org/officeDocument/2006/relationships/hyperlink" Target="http://www.thriveagritech.com/products/" TargetMode="External"/><Relationship Id="rId180" Type="http://schemas.openxmlformats.org/officeDocument/2006/relationships/hyperlink" Target="http://www.ambralight.it/it/prodotti/uso-professionale" TargetMode="External"/><Relationship Id="rId215" Type="http://schemas.openxmlformats.org/officeDocument/2006/relationships/hyperlink" Target="https://www.horti-growlight.com/grow-lights" TargetMode="External"/><Relationship Id="rId236" Type="http://schemas.openxmlformats.org/officeDocument/2006/relationships/hyperlink" Target="https://www.gsiluminaciones.com.ar/" TargetMode="External"/><Relationship Id="rId257" Type="http://schemas.openxmlformats.org/officeDocument/2006/relationships/hyperlink" Target="http://www.jnclighting.com/HORTICULTURE--LIGHTING.html" TargetMode="External"/><Relationship Id="rId278" Type="http://schemas.openxmlformats.org/officeDocument/2006/relationships/hyperlink" Target="https://www.trusolis.com/harvester-series" TargetMode="External"/><Relationship Id="rId303" Type="http://schemas.openxmlformats.org/officeDocument/2006/relationships/hyperlink" Target="https://www.kindledgrowlights.com/collections/all" TargetMode="External"/><Relationship Id="rId42" Type="http://schemas.openxmlformats.org/officeDocument/2006/relationships/hyperlink" Target="https://www.bjb.com/en/light-for-vertical-farming" TargetMode="External"/><Relationship Id="rId84" Type="http://schemas.openxmlformats.org/officeDocument/2006/relationships/hyperlink" Target="https://www.liftedled.com/" TargetMode="External"/><Relationship Id="rId138" Type="http://schemas.openxmlformats.org/officeDocument/2006/relationships/hyperlink" Target="https://www.hortibloom.com/all-products" TargetMode="External"/><Relationship Id="rId345" Type="http://schemas.openxmlformats.org/officeDocument/2006/relationships/hyperlink" Target="https://bestlitetech.com/" TargetMode="External"/><Relationship Id="rId387" Type="http://schemas.openxmlformats.org/officeDocument/2006/relationships/hyperlink" Target="https://ecogrow.ecopowerinc.com/products" TargetMode="External"/><Relationship Id="rId191" Type="http://schemas.openxmlformats.org/officeDocument/2006/relationships/hyperlink" Target="https://lcsvet.ru/catalog/svetodiodnye-svetilniki/fito-osveschenie/" TargetMode="External"/><Relationship Id="rId205" Type="http://schemas.openxmlformats.org/officeDocument/2006/relationships/hyperlink" Target="https://www.hortilux.com/total-solution/products" TargetMode="External"/><Relationship Id="rId247" Type="http://schemas.openxmlformats.org/officeDocument/2006/relationships/hyperlink" Target="https://growtech.com.ar/nuestros-productos/" TargetMode="External"/><Relationship Id="rId107" Type="http://schemas.openxmlformats.org/officeDocument/2006/relationships/hyperlink" Target="https://www.compled.de/pages/products.html" TargetMode="External"/><Relationship Id="rId289" Type="http://schemas.openxmlformats.org/officeDocument/2006/relationships/hyperlink" Target="https://www.nutriled.com.ar/shop" TargetMode="External"/><Relationship Id="rId11" Type="http://schemas.openxmlformats.org/officeDocument/2006/relationships/hyperlink" Target="mailto:info@lumigrow.com" TargetMode="External"/><Relationship Id="rId53" Type="http://schemas.openxmlformats.org/officeDocument/2006/relationships/hyperlink" Target="https://products.gecurrent.com/horticulture-led-grow-lights" TargetMode="External"/><Relationship Id="rId149" Type="http://schemas.openxmlformats.org/officeDocument/2006/relationships/hyperlink" Target="https://ledstorm.ua/osveshenie/fitoosveschenie/fitosvetilniki/" TargetMode="External"/><Relationship Id="rId314" Type="http://schemas.openxmlformats.org/officeDocument/2006/relationships/hyperlink" Target="https://ledech.com.ar/" TargetMode="External"/><Relationship Id="rId356" Type="http://schemas.openxmlformats.org/officeDocument/2006/relationships/hyperlink" Target="http://fotonica.io/" TargetMode="External"/><Relationship Id="rId95" Type="http://schemas.openxmlformats.org/officeDocument/2006/relationships/hyperlink" Target="http://www.ecospeedled.com/" TargetMode="External"/><Relationship Id="rId160" Type="http://schemas.openxmlformats.org/officeDocument/2006/relationships/hyperlink" Target="https://www.nutriled.com.ar/shop" TargetMode="External"/><Relationship Id="rId216" Type="http://schemas.openxmlformats.org/officeDocument/2006/relationships/hyperlink" Target="https://vividgro.com/grow-lights/" TargetMode="External"/><Relationship Id="rId258" Type="http://schemas.openxmlformats.org/officeDocument/2006/relationships/hyperlink" Target="https://www.plantekno.com/" TargetMode="External"/><Relationship Id="rId22" Type="http://schemas.openxmlformats.org/officeDocument/2006/relationships/hyperlink" Target="https://www.sanlight.com/en/" TargetMode="External"/><Relationship Id="rId64" Type="http://schemas.openxmlformats.org/officeDocument/2006/relationships/hyperlink" Target="https://www.cropmaster-led.co.uk/" TargetMode="External"/><Relationship Id="rId118" Type="http://schemas.openxmlformats.org/officeDocument/2006/relationships/hyperlink" Target="https://www.vanqled.com/product-list/" TargetMode="External"/><Relationship Id="rId325" Type="http://schemas.openxmlformats.org/officeDocument/2006/relationships/hyperlink" Target="mailto:kessil@kessil.com" TargetMode="External"/><Relationship Id="rId367" Type="http://schemas.openxmlformats.org/officeDocument/2006/relationships/hyperlink" Target="https://www.aliteled.com/mobile/products/index/cid/40.html" TargetMode="External"/><Relationship Id="rId171" Type="http://schemas.openxmlformats.org/officeDocument/2006/relationships/hyperlink" Target="http://www.grupoprilux.com/productos/01/dossier/tecnico/ds-vera-luminaria-horticultura.pdf" TargetMode="External"/><Relationship Id="rId227" Type="http://schemas.openxmlformats.org/officeDocument/2006/relationships/hyperlink" Target="https://www.atophort.com/products/" TargetMode="External"/><Relationship Id="rId269" Type="http://schemas.openxmlformats.org/officeDocument/2006/relationships/hyperlink" Target="mailto:dahua@superliteledcn.com" TargetMode="External"/><Relationship Id="rId33" Type="http://schemas.openxmlformats.org/officeDocument/2006/relationships/hyperlink" Target="http://www.ledeven.net/" TargetMode="External"/><Relationship Id="rId129" Type="http://schemas.openxmlformats.org/officeDocument/2006/relationships/hyperlink" Target="https://futurvert.com/en/horticultural/" TargetMode="External"/><Relationship Id="rId280" Type="http://schemas.openxmlformats.org/officeDocument/2006/relationships/hyperlink" Target="http://washington.lighting/product/kanab600/" TargetMode="External"/><Relationship Id="rId336" Type="http://schemas.openxmlformats.org/officeDocument/2006/relationships/hyperlink" Target="https://fluence.science/" TargetMode="External"/><Relationship Id="rId75" Type="http://schemas.openxmlformats.org/officeDocument/2006/relationships/hyperlink" Target="https://www.horti-growlight.com/grow-lights" TargetMode="External"/><Relationship Id="rId140" Type="http://schemas.openxmlformats.org/officeDocument/2006/relationships/hyperlink" Target="https://barronltg.com/category.php?category=Growlite-LED-Luminaires&amp;id=91" TargetMode="External"/><Relationship Id="rId182" Type="http://schemas.openxmlformats.org/officeDocument/2006/relationships/hyperlink" Target="https://www.exciteled.com/models" TargetMode="External"/><Relationship Id="rId378" Type="http://schemas.openxmlformats.org/officeDocument/2006/relationships/hyperlink" Target="https://shop.growindoors.co.za/product-category/led-grow-lights/" TargetMode="External"/><Relationship Id="rId6" Type="http://schemas.openxmlformats.org/officeDocument/2006/relationships/hyperlink" Target="https://www.heliospectra.com/led-grow-lights/" TargetMode="External"/><Relationship Id="rId238" Type="http://schemas.openxmlformats.org/officeDocument/2006/relationships/hyperlink" Target="https://www.lucius.com.au/product-category/lucius-led/" TargetMode="External"/><Relationship Id="rId291" Type="http://schemas.openxmlformats.org/officeDocument/2006/relationships/hyperlink" Target="mailto:support@sanlight.info" TargetMode="External"/><Relationship Id="rId305" Type="http://schemas.openxmlformats.org/officeDocument/2006/relationships/hyperlink" Target="https://revolutionmicro.com/avici/" TargetMode="External"/><Relationship Id="rId347" Type="http://schemas.openxmlformats.org/officeDocument/2006/relationships/hyperlink" Target="http://groweliteled.com/" TargetMode="External"/><Relationship Id="rId44" Type="http://schemas.openxmlformats.org/officeDocument/2006/relationships/hyperlink" Target="http://www.blv-licht.com/products/led-lighting-systems/horturion-led-luminaires.html" TargetMode="External"/><Relationship Id="rId86" Type="http://schemas.openxmlformats.org/officeDocument/2006/relationships/hyperlink" Target="https://www.growlightengine.com/" TargetMode="External"/><Relationship Id="rId151" Type="http://schemas.openxmlformats.org/officeDocument/2006/relationships/hyperlink" Target="https://svs-lighting.by/fitosvetilniki-5nff" TargetMode="External"/><Relationship Id="rId389" Type="http://schemas.openxmlformats.org/officeDocument/2006/relationships/hyperlink" Target="https://www.americanbrightled.com/product/horticultural-lighting/" TargetMode="External"/><Relationship Id="rId193" Type="http://schemas.openxmlformats.org/officeDocument/2006/relationships/hyperlink" Target="https://www.gsiluminaciones.com.ar/" TargetMode="External"/><Relationship Id="rId207" Type="http://schemas.openxmlformats.org/officeDocument/2006/relationships/hyperlink" Target="http://www.parus.co.kr/" TargetMode="External"/><Relationship Id="rId249" Type="http://schemas.openxmlformats.org/officeDocument/2006/relationships/hyperlink" Target="mailto:sales@valoya.com" TargetMode="External"/><Relationship Id="rId13" Type="http://schemas.openxmlformats.org/officeDocument/2006/relationships/hyperlink" Target="mailto:emea@fluencebioengineering.com" TargetMode="External"/><Relationship Id="rId109" Type="http://schemas.openxmlformats.org/officeDocument/2006/relationships/hyperlink" Target="https://growspectra.com/" TargetMode="External"/><Relationship Id="rId260" Type="http://schemas.openxmlformats.org/officeDocument/2006/relationships/hyperlink" Target="mailto:chris.shi@dxapac.com" TargetMode="External"/><Relationship Id="rId316" Type="http://schemas.openxmlformats.org/officeDocument/2006/relationships/hyperlink" Target="https://www.growindoors.co.za/uploads/1/1/2/0/11208189/platinum_africa_specs.jpg" TargetMode="External"/><Relationship Id="rId55" Type="http://schemas.openxmlformats.org/officeDocument/2006/relationships/hyperlink" Target="https://linnaeuslighting.com/" TargetMode="External"/><Relationship Id="rId97" Type="http://schemas.openxmlformats.org/officeDocument/2006/relationships/hyperlink" Target="https://www.maxlite.com/products/led-solutions/list" TargetMode="External"/><Relationship Id="rId120" Type="http://schemas.openxmlformats.org/officeDocument/2006/relationships/hyperlink" Target="http://www.fohse.com/" TargetMode="External"/><Relationship Id="rId358" Type="http://schemas.openxmlformats.org/officeDocument/2006/relationships/hyperlink" Target="https://g2voptics.com/products/commercial-led-grow-lights/" TargetMode="External"/><Relationship Id="rId162" Type="http://schemas.openxmlformats.org/officeDocument/2006/relationships/hyperlink" Target="https://delightchile.cl/content/14-productos-delight" TargetMode="External"/><Relationship Id="rId218" Type="http://schemas.openxmlformats.org/officeDocument/2006/relationships/hyperlink" Target="https://gs-horti.com/products/led-grow-lights.html" TargetMode="External"/><Relationship Id="rId271" Type="http://schemas.openxmlformats.org/officeDocument/2006/relationships/hyperlink" Target="https://agritech.tungsram.com/en" TargetMode="External"/><Relationship Id="rId24" Type="http://schemas.openxmlformats.org/officeDocument/2006/relationships/hyperlink" Target="https://spectrumkingled.com/collections/led-grow-lights" TargetMode="External"/><Relationship Id="rId66" Type="http://schemas.openxmlformats.org/officeDocument/2006/relationships/hyperlink" Target="mailto:dahua@superliteledcn.com" TargetMode="External"/><Relationship Id="rId131" Type="http://schemas.openxmlformats.org/officeDocument/2006/relationships/hyperlink" Target="https://www.aliteled.com/mobile/products/index/cid/40.html" TargetMode="External"/><Relationship Id="rId327" Type="http://schemas.openxmlformats.org/officeDocument/2006/relationships/hyperlink" Target="https://www.blackcob.cl/iluminacion" TargetMode="External"/><Relationship Id="rId369" Type="http://schemas.openxmlformats.org/officeDocument/2006/relationships/hyperlink" Target="https://www.c-led.it/led-per-coltivazione/" TargetMode="External"/><Relationship Id="rId173" Type="http://schemas.openxmlformats.org/officeDocument/2006/relationships/hyperlink" Target="https://shop.growindoors.co.za/product-category/led-grow-lights/" TargetMode="External"/><Relationship Id="rId229" Type="http://schemas.openxmlformats.org/officeDocument/2006/relationships/hyperlink" Target="https://www.lightcann.com/" TargetMode="External"/><Relationship Id="rId380" Type="http://schemas.openxmlformats.org/officeDocument/2006/relationships/hyperlink" Target="https://horticulturelightinggroup.com/collections/lamps" TargetMode="External"/><Relationship Id="rId240" Type="http://schemas.openxmlformats.org/officeDocument/2006/relationships/hyperlink" Target="http://indolighting.com/product-category/horticulture/" TargetMode="External"/><Relationship Id="rId35" Type="http://schemas.openxmlformats.org/officeDocument/2006/relationships/hyperlink" Target="mailto:info@grow-spec.com" TargetMode="External"/><Relationship Id="rId77" Type="http://schemas.openxmlformats.org/officeDocument/2006/relationships/hyperlink" Target="https://vividgro.com/grow-lights/" TargetMode="External"/><Relationship Id="rId100" Type="http://schemas.openxmlformats.org/officeDocument/2006/relationships/hyperlink" Target="https://scynceled.com/solutions/" TargetMode="External"/><Relationship Id="rId282" Type="http://schemas.openxmlformats.org/officeDocument/2006/relationships/hyperlink" Target="https://www.migrolight.com/shop/" TargetMode="External"/><Relationship Id="rId338" Type="http://schemas.openxmlformats.org/officeDocument/2006/relationships/hyperlink" Target="https://gavita.com/retail/contact/" TargetMode="External"/><Relationship Id="rId8" Type="http://schemas.openxmlformats.org/officeDocument/2006/relationships/hyperlink" Target="https://www.lighting.philips.com/main/products/horticulture" TargetMode="External"/><Relationship Id="rId142" Type="http://schemas.openxmlformats.org/officeDocument/2006/relationships/hyperlink" Target="https://eyehortilux.com/" TargetMode="External"/><Relationship Id="rId184" Type="http://schemas.openxmlformats.org/officeDocument/2006/relationships/hyperlink" Target="http://www.horticoled.com/" TargetMode="External"/><Relationship Id="rId391" Type="http://schemas.openxmlformats.org/officeDocument/2006/relationships/printerSettings" Target="../printerSettings/printerSettings13.bin"/><Relationship Id="rId251" Type="http://schemas.openxmlformats.org/officeDocument/2006/relationships/hyperlink" Target="mailto:info@grow-spec.com" TargetMode="External"/><Relationship Id="rId46" Type="http://schemas.openxmlformats.org/officeDocument/2006/relationships/hyperlink" Target="mailto:sales@bleled.com" TargetMode="External"/><Relationship Id="rId293" Type="http://schemas.openxmlformats.org/officeDocument/2006/relationships/hyperlink" Target="http://flygrow.it/index.html" TargetMode="External"/><Relationship Id="rId307" Type="http://schemas.openxmlformats.org/officeDocument/2006/relationships/hyperlink" Target="https://www.vipple.cn/products/" TargetMode="External"/><Relationship Id="rId349" Type="http://schemas.openxmlformats.org/officeDocument/2006/relationships/hyperlink" Target="https://www.progrowtech.com/" TargetMode="External"/><Relationship Id="rId88" Type="http://schemas.openxmlformats.org/officeDocument/2006/relationships/hyperlink" Target="https://www.agrify.com/led-grow-lights" TargetMode="External"/><Relationship Id="rId111" Type="http://schemas.openxmlformats.org/officeDocument/2006/relationships/hyperlink" Target="https://www.trusolis.com/harvester-series" TargetMode="External"/><Relationship Id="rId153" Type="http://schemas.openxmlformats.org/officeDocument/2006/relationships/hyperlink" Target="https://geniled.ru/collection/Fitoosveshchenie/" TargetMode="External"/><Relationship Id="rId195" Type="http://schemas.openxmlformats.org/officeDocument/2006/relationships/hyperlink" Target="https://www.elighting.co.za/horticulturallighting.html" TargetMode="External"/><Relationship Id="rId209" Type="http://schemas.openxmlformats.org/officeDocument/2006/relationships/hyperlink" Target="https://growlight.com.tr/Products" TargetMode="External"/><Relationship Id="rId360" Type="http://schemas.openxmlformats.org/officeDocument/2006/relationships/hyperlink" Target="https://www.cidly.com/" TargetMode="External"/><Relationship Id="rId220" Type="http://schemas.openxmlformats.org/officeDocument/2006/relationships/hyperlink" Target="https://www.horticulture.red/en/" TargetMode="External"/><Relationship Id="rId15" Type="http://schemas.openxmlformats.org/officeDocument/2006/relationships/hyperlink" Target="https://www.kessil.com/products/" TargetMode="External"/><Relationship Id="rId57" Type="http://schemas.openxmlformats.org/officeDocument/2006/relationships/hyperlink" Target="https://gn.uk/support" TargetMode="External"/><Relationship Id="rId262" Type="http://schemas.openxmlformats.org/officeDocument/2006/relationships/hyperlink" Target="http://www.ambralight.it/it/prodotti/uso-professionale" TargetMode="External"/><Relationship Id="rId318" Type="http://schemas.openxmlformats.org/officeDocument/2006/relationships/hyperlink" Target="https://www.kessil.com/products/" TargetMode="External"/><Relationship Id="rId99" Type="http://schemas.openxmlformats.org/officeDocument/2006/relationships/hyperlink" Target="https://www.horticulture.red/en/" TargetMode="External"/><Relationship Id="rId122" Type="http://schemas.openxmlformats.org/officeDocument/2006/relationships/hyperlink" Target="https://www.americanbrightled.com/product/horticultural-lighting/" TargetMode="External"/><Relationship Id="rId164" Type="http://schemas.openxmlformats.org/officeDocument/2006/relationships/hyperlink" Target="https://www.blackcob.cl/iluminacion" TargetMode="External"/><Relationship Id="rId371" Type="http://schemas.openxmlformats.org/officeDocument/2006/relationships/hyperlink" Target="https://www.lumigrow.com/" TargetMode="External"/><Relationship Id="rId26" Type="http://schemas.openxmlformats.org/officeDocument/2006/relationships/hyperlink" Target="https://horticulturelightinggroup.com/collections/lamps" TargetMode="External"/><Relationship Id="rId231" Type="http://schemas.openxmlformats.org/officeDocument/2006/relationships/hyperlink" Target="https://humboldtlighting.com/shop-2/?categories=2&amp;sub-categories=12" TargetMode="External"/><Relationship Id="rId273" Type="http://schemas.openxmlformats.org/officeDocument/2006/relationships/hyperlink" Target="mailto:solutions@netled.fi" TargetMode="External"/><Relationship Id="rId329" Type="http://schemas.openxmlformats.org/officeDocument/2006/relationships/hyperlink" Target="https://www.gelighting.com/led-bulbs/grow-light-led" TargetMode="External"/><Relationship Id="rId68" Type="http://schemas.openxmlformats.org/officeDocument/2006/relationships/hyperlink" Target="https://www.igrox.com/tecnologia/index" TargetMode="External"/><Relationship Id="rId133" Type="http://schemas.openxmlformats.org/officeDocument/2006/relationships/hyperlink" Target="mailto:sales@sunritek.com" TargetMode="External"/><Relationship Id="rId175" Type="http://schemas.openxmlformats.org/officeDocument/2006/relationships/hyperlink" Target="https://www.hydrogrowled.com/" TargetMode="External"/><Relationship Id="rId340" Type="http://schemas.openxmlformats.org/officeDocument/2006/relationships/hyperlink" Target="https://www.hubbell.com/hubbellindustriallighting/en/Products/Lighting-Controls/Industrial-Lighting/Horticultural-Growth-Lighting/c/535501" TargetMode="External"/><Relationship Id="rId200" Type="http://schemas.openxmlformats.org/officeDocument/2006/relationships/hyperlink" Target="http://www.sunritek.com/content/Spectrum/6.html" TargetMode="External"/><Relationship Id="rId382" Type="http://schemas.openxmlformats.org/officeDocument/2006/relationships/hyperlink" Target="mailto:paul@cropmaster-led.co.uk"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www.zsp-tech.com/" TargetMode="External"/><Relationship Id="rId299" Type="http://schemas.openxmlformats.org/officeDocument/2006/relationships/hyperlink" Target="https://www.incotex.com/en/catalog/led-light/horticultural-led-lighting/" TargetMode="External"/><Relationship Id="rId21" Type="http://schemas.openxmlformats.org/officeDocument/2006/relationships/hyperlink" Target="https://www.hortilux.com/total-solution/products" TargetMode="External"/><Relationship Id="rId63" Type="http://schemas.openxmlformats.org/officeDocument/2006/relationships/hyperlink" Target="https://www.kroptek.com/led-grow-lights" TargetMode="External"/><Relationship Id="rId159" Type="http://schemas.openxmlformats.org/officeDocument/2006/relationships/hyperlink" Target="https://growthled.com.ar/luminaria-cultivos/" TargetMode="External"/><Relationship Id="rId324" Type="http://schemas.openxmlformats.org/officeDocument/2006/relationships/hyperlink" Target="https://delightchile.cl/content/14-productos-delight" TargetMode="External"/><Relationship Id="rId366" Type="http://schemas.openxmlformats.org/officeDocument/2006/relationships/hyperlink" Target="https://www.exactlux.com/products" TargetMode="External"/><Relationship Id="rId170" Type="http://schemas.openxmlformats.org/officeDocument/2006/relationships/hyperlink" Target="https://horticulturaled.com/collections/lamparas-led" TargetMode="External"/><Relationship Id="rId226" Type="http://schemas.openxmlformats.org/officeDocument/2006/relationships/hyperlink" Target="https://linnaeuslighting.com/" TargetMode="External"/><Relationship Id="rId268" Type="http://schemas.openxmlformats.org/officeDocument/2006/relationships/hyperlink" Target="http://www.superliteledcn.com/en/products.html" TargetMode="External"/><Relationship Id="rId32" Type="http://schemas.openxmlformats.org/officeDocument/2006/relationships/hyperlink" Target="https://www.hubbell.com/hubbellindustriallighting/en/contactUs" TargetMode="External"/><Relationship Id="rId74" Type="http://schemas.openxmlformats.org/officeDocument/2006/relationships/hyperlink" Target="https://www.sylvania-lighting.com/product/en-mea/category/special-lighting/grow-lights/families/" TargetMode="External"/><Relationship Id="rId128" Type="http://schemas.openxmlformats.org/officeDocument/2006/relationships/hyperlink" Target="http://flygrow.it/index.html" TargetMode="External"/><Relationship Id="rId335" Type="http://schemas.openxmlformats.org/officeDocument/2006/relationships/hyperlink" Target="https://www.elighting.co.za/horticulturallighting.html" TargetMode="External"/><Relationship Id="rId377" Type="http://schemas.openxmlformats.org/officeDocument/2006/relationships/hyperlink" Target="https://www.fyledlight.com/led-grow-lights/" TargetMode="External"/><Relationship Id="rId5" Type="http://schemas.openxmlformats.org/officeDocument/2006/relationships/hyperlink" Target="mailto:support@sanlight.info" TargetMode="External"/><Relationship Id="rId181" Type="http://schemas.openxmlformats.org/officeDocument/2006/relationships/hyperlink" Target="https://www.lightcann.com/" TargetMode="External"/><Relationship Id="rId237" Type="http://schemas.openxmlformats.org/officeDocument/2006/relationships/hyperlink" Target="https://illumitex.com/products/" TargetMode="External"/><Relationship Id="rId279" Type="http://schemas.openxmlformats.org/officeDocument/2006/relationships/hyperlink" Target="https://www.magnuslight.com/lightsbars" TargetMode="External"/><Relationship Id="rId43" Type="http://schemas.openxmlformats.org/officeDocument/2006/relationships/hyperlink" Target="mailto:info@bjb.com" TargetMode="External"/><Relationship Id="rId139" Type="http://schemas.openxmlformats.org/officeDocument/2006/relationships/hyperlink" Target="mailto:info@hortibloom.com" TargetMode="External"/><Relationship Id="rId290" Type="http://schemas.openxmlformats.org/officeDocument/2006/relationships/hyperlink" Target="http://www.secom.es/product-category/sistemas-iluminacion-especial/" TargetMode="External"/><Relationship Id="rId304" Type="http://schemas.openxmlformats.org/officeDocument/2006/relationships/hyperlink" Target="https://www.viparspectra.com/category.php?id=1" TargetMode="External"/><Relationship Id="rId346" Type="http://schemas.openxmlformats.org/officeDocument/2006/relationships/hyperlink" Target="https://growray.com/products/" TargetMode="External"/><Relationship Id="rId388" Type="http://schemas.openxmlformats.org/officeDocument/2006/relationships/hyperlink" Target="https://www.mars.com.ar/" TargetMode="External"/><Relationship Id="rId85" Type="http://schemas.openxmlformats.org/officeDocument/2006/relationships/hyperlink" Target="http://groweliteled.com/" TargetMode="External"/><Relationship Id="rId150" Type="http://schemas.openxmlformats.org/officeDocument/2006/relationships/hyperlink" Target="https://svetozar-led.ru/catalog/agrar/" TargetMode="External"/><Relationship Id="rId192" Type="http://schemas.openxmlformats.org/officeDocument/2006/relationships/hyperlink" Target="https://growtech.com.ar/nuestros-productos/" TargetMode="External"/><Relationship Id="rId206" Type="http://schemas.openxmlformats.org/officeDocument/2006/relationships/hyperlink" Target="https://www.varton.ru/upload/iblock/8e2/8e21a3463657780935297e4988f5fafd.pdf" TargetMode="External"/><Relationship Id="rId248" Type="http://schemas.openxmlformats.org/officeDocument/2006/relationships/hyperlink" Target="http://www.grupoprilux.com/productos/01/dossier/tecnico/ds-vera-luminaria-horticultura.pdf" TargetMode="External"/><Relationship Id="rId12" Type="http://schemas.openxmlformats.org/officeDocument/2006/relationships/hyperlink" Target="https://fluence.science/" TargetMode="External"/><Relationship Id="rId108" Type="http://schemas.openxmlformats.org/officeDocument/2006/relationships/hyperlink" Target="https://www.exactlux.com/products" TargetMode="External"/><Relationship Id="rId315" Type="http://schemas.openxmlformats.org/officeDocument/2006/relationships/hyperlink" Target="https://growgenetics.com/producto/led/" TargetMode="External"/><Relationship Id="rId357" Type="http://schemas.openxmlformats.org/officeDocument/2006/relationships/hyperlink" Target="https://eyehortilux.com/" TargetMode="External"/><Relationship Id="rId54" Type="http://schemas.openxmlformats.org/officeDocument/2006/relationships/hyperlink" Target="https://agnetix.com/product/agnetix-a3/" TargetMode="External"/><Relationship Id="rId96" Type="http://schemas.openxmlformats.org/officeDocument/2006/relationships/hyperlink" Target="https://www.ledsmart.com/shop?category=AGRICULTURE" TargetMode="External"/><Relationship Id="rId161" Type="http://schemas.openxmlformats.org/officeDocument/2006/relationships/hyperlink" Target="https://powergrow.cl/" TargetMode="External"/><Relationship Id="rId217" Type="http://schemas.openxmlformats.org/officeDocument/2006/relationships/hyperlink" Target="mailto:info@scynce.ag" TargetMode="External"/><Relationship Id="rId259" Type="http://schemas.openxmlformats.org/officeDocument/2006/relationships/hyperlink" Target="http://www.zsp-tech.com/" TargetMode="External"/><Relationship Id="rId23" Type="http://schemas.openxmlformats.org/officeDocument/2006/relationships/hyperlink" Target="https://www.kindledgrowlights.com/collections/all" TargetMode="External"/><Relationship Id="rId119" Type="http://schemas.openxmlformats.org/officeDocument/2006/relationships/hyperlink" Target="https://www.ikioledlighting.com/product-category/horticulture-lighting/linear-grow-light/" TargetMode="External"/><Relationship Id="rId270" Type="http://schemas.openxmlformats.org/officeDocument/2006/relationships/hyperlink" Target="https://www.oreon-led.com/en/products" TargetMode="External"/><Relationship Id="rId326" Type="http://schemas.openxmlformats.org/officeDocument/2006/relationships/hyperlink" Target="https://www.piranha.cl/20/iluminacion-led-tesla" TargetMode="External"/><Relationship Id="rId65" Type="http://schemas.openxmlformats.org/officeDocument/2006/relationships/hyperlink" Target="http://www.superliteledcn.com/en/products.html" TargetMode="External"/><Relationship Id="rId130" Type="http://schemas.openxmlformats.org/officeDocument/2006/relationships/hyperlink" Target="https://ecogrow.ecopowerinc.com/products" TargetMode="External"/><Relationship Id="rId368" Type="http://schemas.openxmlformats.org/officeDocument/2006/relationships/hyperlink" Target="http://www.ledeven.net/" TargetMode="External"/><Relationship Id="rId172" Type="http://schemas.openxmlformats.org/officeDocument/2006/relationships/hyperlink" Target="https://lumilightgrow.com/led-grow/productos-led-grow/" TargetMode="External"/><Relationship Id="rId228" Type="http://schemas.openxmlformats.org/officeDocument/2006/relationships/hyperlink" Target="https://products.gecurrent.com/horticulture-led-grow-lights" TargetMode="External"/><Relationship Id="rId281" Type="http://schemas.openxmlformats.org/officeDocument/2006/relationships/hyperlink" Target="http://www.hortled.com/arc600" TargetMode="External"/><Relationship Id="rId337" Type="http://schemas.openxmlformats.org/officeDocument/2006/relationships/hyperlink" Target="mailto:emea@fluencebioengineering.com" TargetMode="External"/><Relationship Id="rId34" Type="http://schemas.openxmlformats.org/officeDocument/2006/relationships/hyperlink" Target="http://grow-spec.com/?page_id=734" TargetMode="External"/><Relationship Id="rId76" Type="http://schemas.openxmlformats.org/officeDocument/2006/relationships/hyperlink" Target="http://photobioled.com/" TargetMode="External"/><Relationship Id="rId141" Type="http://schemas.openxmlformats.org/officeDocument/2006/relationships/hyperlink" Target="https://emersongrow.com/collections/all-products" TargetMode="External"/><Relationship Id="rId379" Type="http://schemas.openxmlformats.org/officeDocument/2006/relationships/hyperlink" Target="https://heiluxllc.com/specifications" TargetMode="External"/><Relationship Id="rId7" Type="http://schemas.openxmlformats.org/officeDocument/2006/relationships/hyperlink" Target="https://www.gelighting.com/contact" TargetMode="External"/><Relationship Id="rId183" Type="http://schemas.openxmlformats.org/officeDocument/2006/relationships/hyperlink" Target="https://g2voptics.com/products/commercial-led-grow-lights/" TargetMode="External"/><Relationship Id="rId239" Type="http://schemas.openxmlformats.org/officeDocument/2006/relationships/hyperlink" Target="https://www.heliospectra.com/led-grow-lights/" TargetMode="External"/><Relationship Id="rId390" Type="http://schemas.openxmlformats.org/officeDocument/2006/relationships/printerSettings" Target="../printerSettings/printerSettings14.bin"/><Relationship Id="rId250" Type="http://schemas.openxmlformats.org/officeDocument/2006/relationships/hyperlink" Target="https://www.valoya.com/led-products/" TargetMode="External"/><Relationship Id="rId292" Type="http://schemas.openxmlformats.org/officeDocument/2006/relationships/hyperlink" Target="https://www.sanlight.com/en/" TargetMode="External"/><Relationship Id="rId306" Type="http://schemas.openxmlformats.org/officeDocument/2006/relationships/hyperlink" Target="https://californialightworks.com/" TargetMode="External"/><Relationship Id="rId45" Type="http://schemas.openxmlformats.org/officeDocument/2006/relationships/hyperlink" Target="http://www.ble.lighting/" TargetMode="External"/><Relationship Id="rId87" Type="http://schemas.openxmlformats.org/officeDocument/2006/relationships/hyperlink" Target="https://www.aessensegrows.com/en/lighting" TargetMode="External"/><Relationship Id="rId110" Type="http://schemas.openxmlformats.org/officeDocument/2006/relationships/hyperlink" Target="http://www.brightsunled.com/product.html" TargetMode="External"/><Relationship Id="rId348" Type="http://schemas.openxmlformats.org/officeDocument/2006/relationships/hyperlink" Target="https://www.aessensegrows.com/en/lighting" TargetMode="External"/><Relationship Id="rId152" Type="http://schemas.openxmlformats.org/officeDocument/2006/relationships/hyperlink" Target="https://www.varton.ru/upload/iblock/8e2/8e21a3463657780935297e4988f5fafd.pdf" TargetMode="External"/><Relationship Id="rId194" Type="http://schemas.openxmlformats.org/officeDocument/2006/relationships/hyperlink" Target="https://www.bioledlighting.com/products/" TargetMode="External"/><Relationship Id="rId208" Type="http://schemas.openxmlformats.org/officeDocument/2006/relationships/hyperlink" Target="https://humboldtlighting.com/shop-2/?categories=2&amp;sub-categories=12" TargetMode="External"/><Relationship Id="rId261" Type="http://schemas.openxmlformats.org/officeDocument/2006/relationships/hyperlink" Target="http://www.dx-hydro.com/Led-growing-light-pl3680365.html" TargetMode="External"/><Relationship Id="rId14" Type="http://schemas.openxmlformats.org/officeDocument/2006/relationships/hyperlink" Target="https://gavita.com/retail/products/gavita-pro-line-led/" TargetMode="External"/><Relationship Id="rId56" Type="http://schemas.openxmlformats.org/officeDocument/2006/relationships/hyperlink" Target="https://gn.uk/led-grow-lights" TargetMode="External"/><Relationship Id="rId317" Type="http://schemas.openxmlformats.org/officeDocument/2006/relationships/hyperlink" Target="https://www.acdc.co.za/pages/led-grow-lights" TargetMode="External"/><Relationship Id="rId359" Type="http://schemas.openxmlformats.org/officeDocument/2006/relationships/hyperlink" Target="mailto:support@cidly.com" TargetMode="External"/><Relationship Id="rId98" Type="http://schemas.openxmlformats.org/officeDocument/2006/relationships/hyperlink" Target="https://horticulture.beverinnovations.com/en/products/" TargetMode="External"/><Relationship Id="rId121" Type="http://schemas.openxmlformats.org/officeDocument/2006/relationships/hyperlink" Target="https://plantalux.pl/en/offer/" TargetMode="External"/><Relationship Id="rId163" Type="http://schemas.openxmlformats.org/officeDocument/2006/relationships/hyperlink" Target="https://www.piranha.cl/20/iluminacion-led-tesla" TargetMode="External"/><Relationship Id="rId219" Type="http://schemas.openxmlformats.org/officeDocument/2006/relationships/hyperlink" Target="https://www.horticulture.red/en/" TargetMode="External"/><Relationship Id="rId370" Type="http://schemas.openxmlformats.org/officeDocument/2006/relationships/hyperlink" Target="https://venalsol.com/es/iluminacion-led-cultivo" TargetMode="External"/><Relationship Id="rId230" Type="http://schemas.openxmlformats.org/officeDocument/2006/relationships/hyperlink" Target="https://growlight.com.tr/Products" TargetMode="External"/><Relationship Id="rId25" Type="http://schemas.openxmlformats.org/officeDocument/2006/relationships/hyperlink" Target="https://lumatek-lighting.com/lumatek-led-product-range/" TargetMode="External"/><Relationship Id="rId67" Type="http://schemas.openxmlformats.org/officeDocument/2006/relationships/hyperlink" Target="http://indolighting.com/product-category/horticulture/" TargetMode="External"/><Relationship Id="rId272" Type="http://schemas.openxmlformats.org/officeDocument/2006/relationships/hyperlink" Target="https://netled.fi/greenhousesolutions/" TargetMode="External"/><Relationship Id="rId328" Type="http://schemas.openxmlformats.org/officeDocument/2006/relationships/hyperlink" Target="https://horticulturaled.com/collections/lamparas-led" TargetMode="External"/><Relationship Id="rId132" Type="http://schemas.openxmlformats.org/officeDocument/2006/relationships/hyperlink" Target="http://www.mldrled.com/led-grow-lights.html" TargetMode="External"/><Relationship Id="rId174" Type="http://schemas.openxmlformats.org/officeDocument/2006/relationships/hyperlink" Target="https://www.growindoors.co.za/uploads/1/1/2/0/11208189/platinum_africa_specs.jpg" TargetMode="External"/><Relationship Id="rId381" Type="http://schemas.openxmlformats.org/officeDocument/2006/relationships/hyperlink" Target="https://www.cropmaster-led.co.uk/" TargetMode="External"/><Relationship Id="rId241" Type="http://schemas.openxmlformats.org/officeDocument/2006/relationships/hyperlink" Target="https://gn.uk/led-grow-lights" TargetMode="External"/><Relationship Id="rId36" Type="http://schemas.openxmlformats.org/officeDocument/2006/relationships/hyperlink" Target="https://nanoluxtech.com/ledex/" TargetMode="External"/><Relationship Id="rId283" Type="http://schemas.openxmlformats.org/officeDocument/2006/relationships/hyperlink" Target="mailto:jthevenet@makerlight-france.com" TargetMode="External"/><Relationship Id="rId339" Type="http://schemas.openxmlformats.org/officeDocument/2006/relationships/hyperlink" Target="https://gavita.com/retail/products/gavita-pro-line-led/" TargetMode="External"/><Relationship Id="rId78" Type="http://schemas.openxmlformats.org/officeDocument/2006/relationships/hyperlink" Target="https://heiluxllc.com/specifications" TargetMode="External"/><Relationship Id="rId101" Type="http://schemas.openxmlformats.org/officeDocument/2006/relationships/hyperlink" Target="mailto:info@scynce.ag" TargetMode="External"/><Relationship Id="rId143" Type="http://schemas.openxmlformats.org/officeDocument/2006/relationships/hyperlink" Target="https://humboldtlighting.com/shop-2/?categories=2&amp;sub-categories=12" TargetMode="External"/><Relationship Id="rId185" Type="http://schemas.openxmlformats.org/officeDocument/2006/relationships/hyperlink" Target="https://www.optexlighting.com/" TargetMode="External"/><Relationship Id="rId350" Type="http://schemas.openxmlformats.org/officeDocument/2006/relationships/hyperlink" Target="http://www.fohse.com/" TargetMode="External"/><Relationship Id="rId9" Type="http://schemas.openxmlformats.org/officeDocument/2006/relationships/hyperlink" Target="https://illumitex.com/products/" TargetMode="External"/><Relationship Id="rId210" Type="http://schemas.openxmlformats.org/officeDocument/2006/relationships/hyperlink" Target="https://www.lightcann.com/" TargetMode="External"/><Relationship Id="rId392" Type="http://schemas.openxmlformats.org/officeDocument/2006/relationships/table" Target="../tables/table33.xml"/><Relationship Id="rId252" Type="http://schemas.openxmlformats.org/officeDocument/2006/relationships/hyperlink" Target="https://nanoluxtech.com/ledex/" TargetMode="External"/><Relationship Id="rId294" Type="http://schemas.openxmlformats.org/officeDocument/2006/relationships/hyperlink" Target="http://www.ppflux.com/homepage.html" TargetMode="External"/><Relationship Id="rId308" Type="http://schemas.openxmlformats.org/officeDocument/2006/relationships/hyperlink" Target="https://www.ledsmart.com/shop?category=AGRICULTURE" TargetMode="External"/><Relationship Id="rId47" Type="http://schemas.openxmlformats.org/officeDocument/2006/relationships/hyperlink" Target="https://growlight.com.tr/Products" TargetMode="External"/><Relationship Id="rId89" Type="http://schemas.openxmlformats.org/officeDocument/2006/relationships/hyperlink" Target="https://www.horticraftholland.com/product/horticraft-holland-ts-tristar/" TargetMode="External"/><Relationship Id="rId112" Type="http://schemas.openxmlformats.org/officeDocument/2006/relationships/hyperlink" Target="https://www.magnuslight.com/lightsbars" TargetMode="External"/><Relationship Id="rId154" Type="http://schemas.openxmlformats.org/officeDocument/2006/relationships/hyperlink" Target="https://jazz-way.com/catalog/svetilniki-spetsialnogo-naznacheniya/?iblock_id=21" TargetMode="External"/><Relationship Id="rId361" Type="http://schemas.openxmlformats.org/officeDocument/2006/relationships/hyperlink" Target="http://www.ble.lighting/" TargetMode="External"/><Relationship Id="rId196" Type="http://schemas.openxmlformats.org/officeDocument/2006/relationships/hyperlink" Target="https://www.acdc.co.za/pages/led-grow-lights" TargetMode="External"/><Relationship Id="rId200" Type="http://schemas.openxmlformats.org/officeDocument/2006/relationships/hyperlink" Target="http://www.sunritek.com/content/Spectrum/6.html" TargetMode="External"/><Relationship Id="rId382" Type="http://schemas.openxmlformats.org/officeDocument/2006/relationships/hyperlink" Target="mailto:paul@cropmaster-led.co.uk" TargetMode="External"/><Relationship Id="rId16" Type="http://schemas.openxmlformats.org/officeDocument/2006/relationships/hyperlink" Target="mailto:kessil@kessil.com" TargetMode="External"/><Relationship Id="rId221" Type="http://schemas.openxmlformats.org/officeDocument/2006/relationships/hyperlink" Target="https://gs-horti.com/products/led-grow-lights.html" TargetMode="External"/><Relationship Id="rId242" Type="http://schemas.openxmlformats.org/officeDocument/2006/relationships/hyperlink" Target="https://gn.uk/support" TargetMode="External"/><Relationship Id="rId263" Type="http://schemas.openxmlformats.org/officeDocument/2006/relationships/hyperlink" Target="https://fitoled.pro/" TargetMode="External"/><Relationship Id="rId284" Type="http://schemas.openxmlformats.org/officeDocument/2006/relationships/hyperlink" Target="http://www.optogan.ru/products/led_lamps/special_lightning/optolyuksspeysagro/" TargetMode="External"/><Relationship Id="rId319" Type="http://schemas.openxmlformats.org/officeDocument/2006/relationships/hyperlink" Target="https://www.liftedled.com/" TargetMode="External"/><Relationship Id="rId37" Type="http://schemas.openxmlformats.org/officeDocument/2006/relationships/hyperlink" Target="https://www.plusrite.com.au/product-category/led-grow-lights/" TargetMode="External"/><Relationship Id="rId58" Type="http://schemas.openxmlformats.org/officeDocument/2006/relationships/hyperlink" Target="https://revolutionmicro.com/avici/" TargetMode="External"/><Relationship Id="rId79" Type="http://schemas.openxmlformats.org/officeDocument/2006/relationships/hyperlink" Target="https://californialightworks.com/" TargetMode="External"/><Relationship Id="rId102" Type="http://schemas.openxmlformats.org/officeDocument/2006/relationships/hyperlink" Target="https://www.edison-opto.com.tw/en/professional-lighting/horticulture-lighting-ac-module-collection/" TargetMode="External"/><Relationship Id="rId123" Type="http://schemas.openxmlformats.org/officeDocument/2006/relationships/hyperlink" Target="https://www.smartgrow.systems/" TargetMode="External"/><Relationship Id="rId144" Type="http://schemas.openxmlformats.org/officeDocument/2006/relationships/hyperlink" Target="https://lushledlighting.com/product-category/vegetation-flowering-grow-lights/" TargetMode="External"/><Relationship Id="rId330" Type="http://schemas.openxmlformats.org/officeDocument/2006/relationships/hyperlink" Target="https://www.gelighting.com/contact" TargetMode="External"/><Relationship Id="rId90" Type="http://schemas.openxmlformats.org/officeDocument/2006/relationships/hyperlink" Target="https://www.progrowtech.com/" TargetMode="External"/><Relationship Id="rId165" Type="http://schemas.openxmlformats.org/officeDocument/2006/relationships/hyperlink" Target="https://www.mars.com.ar/" TargetMode="External"/><Relationship Id="rId186" Type="http://schemas.openxmlformats.org/officeDocument/2006/relationships/hyperlink" Target="https://www.incotex.com/en/catalog/led-light/horticultural-led-lighting/" TargetMode="External"/><Relationship Id="rId351" Type="http://schemas.openxmlformats.org/officeDocument/2006/relationships/hyperlink" Target="https://www.gsgrow.com/fully-integrated-solution/led-lighting/" TargetMode="External"/><Relationship Id="rId372" Type="http://schemas.openxmlformats.org/officeDocument/2006/relationships/hyperlink" Target="mailto:info@lumigrow.com" TargetMode="External"/><Relationship Id="rId211" Type="http://schemas.openxmlformats.org/officeDocument/2006/relationships/hyperlink" Target="https://futurvert.com/en/horticultural/" TargetMode="External"/><Relationship Id="rId232" Type="http://schemas.openxmlformats.org/officeDocument/2006/relationships/hyperlink" Target="http://www.parus.co.kr/" TargetMode="External"/><Relationship Id="rId253" Type="http://schemas.openxmlformats.org/officeDocument/2006/relationships/hyperlink" Target="https://www.bjb.com/en/light-for-vertical-farming" TargetMode="External"/><Relationship Id="rId274" Type="http://schemas.openxmlformats.org/officeDocument/2006/relationships/hyperlink" Target="http://www.hyperiongrowlights.com/products/" TargetMode="External"/><Relationship Id="rId295" Type="http://schemas.openxmlformats.org/officeDocument/2006/relationships/hyperlink" Target="https://www.smartgrow.systems/" TargetMode="External"/><Relationship Id="rId309" Type="http://schemas.openxmlformats.org/officeDocument/2006/relationships/hyperlink" Target="http://www.mldrled.com/led-grow-lights.html" TargetMode="External"/><Relationship Id="rId27" Type="http://schemas.openxmlformats.org/officeDocument/2006/relationships/hyperlink" Target="https://www.viparspectra.com/category.php?id=1" TargetMode="External"/><Relationship Id="rId48" Type="http://schemas.openxmlformats.org/officeDocument/2006/relationships/hyperlink" Target="https://agritech.tungsram.com/en" TargetMode="External"/><Relationship Id="rId69" Type="http://schemas.openxmlformats.org/officeDocument/2006/relationships/hyperlink" Target="https://www.plusrite.com.au/product-category/led-grow-lights/" TargetMode="External"/><Relationship Id="rId113" Type="http://schemas.openxmlformats.org/officeDocument/2006/relationships/hyperlink" Target="http://testsite.heliohex.com/products/" TargetMode="External"/><Relationship Id="rId134" Type="http://schemas.openxmlformats.org/officeDocument/2006/relationships/hyperlink" Target="mailto:chris.shi@dxapac.com" TargetMode="External"/><Relationship Id="rId320" Type="http://schemas.openxmlformats.org/officeDocument/2006/relationships/hyperlink" Target="https://www.vanqled.com/product-list/" TargetMode="External"/><Relationship Id="rId80" Type="http://schemas.openxmlformats.org/officeDocument/2006/relationships/hyperlink" Target="https://www.acuitybrands.com/en/products/detail/761254/lithonia-lighting/grwl-linear/grwl-led-grow-light" TargetMode="External"/><Relationship Id="rId155" Type="http://schemas.openxmlformats.org/officeDocument/2006/relationships/hyperlink" Target="http://komled.com/index.php/teplichnoe-osveshchenie" TargetMode="External"/><Relationship Id="rId176" Type="http://schemas.openxmlformats.org/officeDocument/2006/relationships/hyperlink" Target="http://www.sunritek.com/" TargetMode="External"/><Relationship Id="rId197" Type="http://schemas.openxmlformats.org/officeDocument/2006/relationships/hyperlink" Target="https://www.jves.co.za/other-products/led" TargetMode="External"/><Relationship Id="rId341" Type="http://schemas.openxmlformats.org/officeDocument/2006/relationships/hyperlink" Target="https://www.hubbell.com/hubbellindustriallighting/en/contactUs" TargetMode="External"/><Relationship Id="rId362" Type="http://schemas.openxmlformats.org/officeDocument/2006/relationships/hyperlink" Target="mailto:sales@bleled.com" TargetMode="External"/><Relationship Id="rId383" Type="http://schemas.openxmlformats.org/officeDocument/2006/relationships/hyperlink" Target="https://koraylights.com/shop/" TargetMode="External"/><Relationship Id="rId201" Type="http://schemas.openxmlformats.org/officeDocument/2006/relationships/hyperlink" Target="https://www.lucius.com.au/product-category/lucius-led/" TargetMode="External"/><Relationship Id="rId222" Type="http://schemas.openxmlformats.org/officeDocument/2006/relationships/hyperlink" Target="https://www.horticraftholland.com/product/horticraft-holland-ts-tristar/" TargetMode="External"/><Relationship Id="rId243" Type="http://schemas.openxmlformats.org/officeDocument/2006/relationships/hyperlink" Target="https://www.kroptek.com/led-grow-lights" TargetMode="External"/><Relationship Id="rId264" Type="http://schemas.openxmlformats.org/officeDocument/2006/relationships/hyperlink" Target="https://jazz-way.com/catalog/svetilniki-spetsialnogo-naznacheniya/?iblock_id=21" TargetMode="External"/><Relationship Id="rId285" Type="http://schemas.openxmlformats.org/officeDocument/2006/relationships/hyperlink" Target="https://svs-lighting.by/fitosvetilniki-5nff" TargetMode="External"/><Relationship Id="rId17" Type="http://schemas.openxmlformats.org/officeDocument/2006/relationships/hyperlink" Target="https://www.senmatic.com/horticulture/products/led-grow-light" TargetMode="External"/><Relationship Id="rId38" Type="http://schemas.openxmlformats.org/officeDocument/2006/relationships/hyperlink" Target="http://www.parus.co.kr/" TargetMode="External"/><Relationship Id="rId59" Type="http://schemas.openxmlformats.org/officeDocument/2006/relationships/hyperlink" Target="https://revolutionmicro.com/contact/" TargetMode="External"/><Relationship Id="rId103" Type="http://schemas.openxmlformats.org/officeDocument/2006/relationships/hyperlink" Target="https://www.edison-opto.com.tw/en/%E8%81%AF%E7%B5%A1%E6%88%91%E5%80%91/" TargetMode="External"/><Relationship Id="rId124" Type="http://schemas.openxmlformats.org/officeDocument/2006/relationships/hyperlink" Target="https://www.fyledlight.com/led-grow-lights/" TargetMode="External"/><Relationship Id="rId310" Type="http://schemas.openxmlformats.org/officeDocument/2006/relationships/hyperlink" Target="https://blackdogled.eu/" TargetMode="External"/><Relationship Id="rId70" Type="http://schemas.openxmlformats.org/officeDocument/2006/relationships/hyperlink" Target="https://www.oreon-led.com/en/products" TargetMode="External"/><Relationship Id="rId91" Type="http://schemas.openxmlformats.org/officeDocument/2006/relationships/hyperlink" Target="https://www.vipple.cn/products/" TargetMode="External"/><Relationship Id="rId145" Type="http://schemas.openxmlformats.org/officeDocument/2006/relationships/hyperlink" Target="https://www.uot-toshibalighting.eu/index.php?action=products_list&amp;fid=251&amp;cid=263" TargetMode="External"/><Relationship Id="rId166" Type="http://schemas.openxmlformats.org/officeDocument/2006/relationships/hyperlink" Target="https://ledech.com.ar/" TargetMode="External"/><Relationship Id="rId187" Type="http://schemas.openxmlformats.org/officeDocument/2006/relationships/hyperlink" Target="https://gcsvt.ru/svetodiodnyie-svetilniki/fito-dlya-rasteniy-svetodiodnye-svetilniki/" TargetMode="External"/><Relationship Id="rId331" Type="http://schemas.openxmlformats.org/officeDocument/2006/relationships/hyperlink" Target="https://www.sylvania-lighting.com/product/en-mea/category/special-lighting/grow-lights/families/" TargetMode="External"/><Relationship Id="rId352" Type="http://schemas.openxmlformats.org/officeDocument/2006/relationships/hyperlink" Target="http://allstategardensupply.com/product-category/led/led-fixtures-jungle/" TargetMode="External"/><Relationship Id="rId373" Type="http://schemas.openxmlformats.org/officeDocument/2006/relationships/hyperlink" Target="https://www.hortibloom.com/all-products" TargetMode="External"/><Relationship Id="rId1" Type="http://schemas.openxmlformats.org/officeDocument/2006/relationships/hyperlink" Target="https://www.gelighting.com/led-bulbs/grow-light-led" TargetMode="External"/><Relationship Id="rId212" Type="http://schemas.openxmlformats.org/officeDocument/2006/relationships/hyperlink" Target="https://www.atophort.com/products/" TargetMode="External"/><Relationship Id="rId233" Type="http://schemas.openxmlformats.org/officeDocument/2006/relationships/hyperlink" Target="https://www.igrox.com/tecnologia/index" TargetMode="External"/><Relationship Id="rId254" Type="http://schemas.openxmlformats.org/officeDocument/2006/relationships/hyperlink" Target="mailto:info@bjb.com" TargetMode="External"/><Relationship Id="rId28" Type="http://schemas.openxmlformats.org/officeDocument/2006/relationships/hyperlink" Target="mailto:sales@valoya.com" TargetMode="External"/><Relationship Id="rId49" Type="http://schemas.openxmlformats.org/officeDocument/2006/relationships/hyperlink" Target="https://agritech.tungsram.com/en/contact" TargetMode="External"/><Relationship Id="rId114" Type="http://schemas.openxmlformats.org/officeDocument/2006/relationships/hyperlink" Target="https://www.crecerlighting.com/collections/led-grow-lights" TargetMode="External"/><Relationship Id="rId275" Type="http://schemas.openxmlformats.org/officeDocument/2006/relationships/hyperlink" Target="https://aldgreen.tech/exwatch/" TargetMode="External"/><Relationship Id="rId296" Type="http://schemas.openxmlformats.org/officeDocument/2006/relationships/hyperlink" Target="https://www.crecerlighting.com/collections/led-grow-lights" TargetMode="External"/><Relationship Id="rId300" Type="http://schemas.openxmlformats.org/officeDocument/2006/relationships/hyperlink" Target="https://gcsvt.ru/svetodiodnyie-svetilniki/fito-dlya-rasteniy-svetodiodnye-svetilniki/" TargetMode="External"/><Relationship Id="rId60" Type="http://schemas.openxmlformats.org/officeDocument/2006/relationships/hyperlink" Target="http://www.jnclighting.com/HORTICULTURE--LIGHTING.html" TargetMode="External"/><Relationship Id="rId81" Type="http://schemas.openxmlformats.org/officeDocument/2006/relationships/hyperlink" Target="https://www.growflux.com/fluxscale" TargetMode="External"/><Relationship Id="rId135" Type="http://schemas.openxmlformats.org/officeDocument/2006/relationships/hyperlink" Target="http://fotonica.io/" TargetMode="External"/><Relationship Id="rId156" Type="http://schemas.openxmlformats.org/officeDocument/2006/relationships/hyperlink" Target="https://venom.ua/osveshenie/fito-osveshhenie/?page=3" TargetMode="External"/><Relationship Id="rId177" Type="http://schemas.openxmlformats.org/officeDocument/2006/relationships/hyperlink" Target="http://www.dx-hydro.com/Led-growing-light-pl3680365.html" TargetMode="External"/><Relationship Id="rId198" Type="http://schemas.openxmlformats.org/officeDocument/2006/relationships/hyperlink" Target="https://growlightsaustralia.com/product-category/high-light/" TargetMode="External"/><Relationship Id="rId321" Type="http://schemas.openxmlformats.org/officeDocument/2006/relationships/hyperlink" Target="http://www.brightsunled.com/product.html" TargetMode="External"/><Relationship Id="rId342" Type="http://schemas.openxmlformats.org/officeDocument/2006/relationships/hyperlink" Target="https://lumatek-lighting.com/lumatek-led-product-range/" TargetMode="External"/><Relationship Id="rId363" Type="http://schemas.openxmlformats.org/officeDocument/2006/relationships/hyperlink" Target="https://www.agrify.com/led-grow-lights" TargetMode="External"/><Relationship Id="rId384" Type="http://schemas.openxmlformats.org/officeDocument/2006/relationships/hyperlink" Target="https://www.hydrogrowled.com/" TargetMode="External"/><Relationship Id="rId202" Type="http://schemas.openxmlformats.org/officeDocument/2006/relationships/hyperlink" Target="https://lumilightgrow.com/led-grow/productos-led-grow/" TargetMode="External"/><Relationship Id="rId223" Type="http://schemas.openxmlformats.org/officeDocument/2006/relationships/hyperlink" Target="https://vividgro.com/grow-lights/" TargetMode="External"/><Relationship Id="rId244" Type="http://schemas.openxmlformats.org/officeDocument/2006/relationships/hyperlink" Target="http://photobioled.com/" TargetMode="External"/><Relationship Id="rId18" Type="http://schemas.openxmlformats.org/officeDocument/2006/relationships/hyperlink" Target="https://www.cidly.com/" TargetMode="External"/><Relationship Id="rId39" Type="http://schemas.openxmlformats.org/officeDocument/2006/relationships/hyperlink" Target="mailto:parusEurope@parus.co.kr" TargetMode="External"/><Relationship Id="rId265" Type="http://schemas.openxmlformats.org/officeDocument/2006/relationships/hyperlink" Target="https://www.senmatic.com/horticulture/products/led-grow-light" TargetMode="External"/><Relationship Id="rId286" Type="http://schemas.openxmlformats.org/officeDocument/2006/relationships/hyperlink" Target="http://komled.com/index.php/teplichnoe-osveshchenie" TargetMode="External"/><Relationship Id="rId50" Type="http://schemas.openxmlformats.org/officeDocument/2006/relationships/hyperlink" Target="https://netled.fi/greenhousesolutions/" TargetMode="External"/><Relationship Id="rId104" Type="http://schemas.openxmlformats.org/officeDocument/2006/relationships/hyperlink" Target="https://www.gsgrow.com/fully-integrated-solution/led-lighting/" TargetMode="External"/><Relationship Id="rId125" Type="http://schemas.openxmlformats.org/officeDocument/2006/relationships/hyperlink" Target="https://www.plantekno.com/" TargetMode="External"/><Relationship Id="rId146" Type="http://schemas.openxmlformats.org/officeDocument/2006/relationships/hyperlink" Target="http://&#1083;&#1072;&#1084;&#1087;&#1072;&#1076;&#1083;&#1103;&#1088;&#1072;&#1089;&#1089;&#1072;&#1076;&#1099;.&#1088;&#1092;/index.php?route=product/category&amp;path=61" TargetMode="External"/><Relationship Id="rId167" Type="http://schemas.openxmlformats.org/officeDocument/2006/relationships/hyperlink" Target="https://venalsol.com/es/iluminacion-led-cultivo" TargetMode="External"/><Relationship Id="rId188" Type="http://schemas.openxmlformats.org/officeDocument/2006/relationships/hyperlink" Target="https://rdm-led.ru/collection/fitosvetilniki" TargetMode="External"/><Relationship Id="rId311" Type="http://schemas.openxmlformats.org/officeDocument/2006/relationships/hyperlink" Target="https://emersongrow.com/collections/all-products" TargetMode="External"/><Relationship Id="rId332" Type="http://schemas.openxmlformats.org/officeDocument/2006/relationships/hyperlink" Target="https://arunalighting.com/en/products/horticulture-led" TargetMode="External"/><Relationship Id="rId353" Type="http://schemas.openxmlformats.org/officeDocument/2006/relationships/hyperlink" Target="mailto:sales@sunritek.com" TargetMode="External"/><Relationship Id="rId374" Type="http://schemas.openxmlformats.org/officeDocument/2006/relationships/hyperlink" Target="mailto:info@hortibloom.com" TargetMode="External"/><Relationship Id="rId71" Type="http://schemas.openxmlformats.org/officeDocument/2006/relationships/hyperlink" Target="https://activegrowled.com/" TargetMode="External"/><Relationship Id="rId92" Type="http://schemas.openxmlformats.org/officeDocument/2006/relationships/hyperlink" Target="http://www.ppflux.com/homepage.html" TargetMode="External"/><Relationship Id="rId213" Type="http://schemas.openxmlformats.org/officeDocument/2006/relationships/hyperlink" Target="https://growspectra.com/" TargetMode="External"/><Relationship Id="rId234" Type="http://schemas.openxmlformats.org/officeDocument/2006/relationships/hyperlink" Target="https://www.hortilux.com/total-solution/products" TargetMode="External"/><Relationship Id="rId2" Type="http://schemas.openxmlformats.org/officeDocument/2006/relationships/hyperlink" Target="https://gavita.com/retail/contact/" TargetMode="External"/><Relationship Id="rId29" Type="http://schemas.openxmlformats.org/officeDocument/2006/relationships/hyperlink" Target="https://www.valoya.com/led-products/" TargetMode="External"/><Relationship Id="rId255" Type="http://schemas.openxmlformats.org/officeDocument/2006/relationships/hyperlink" Target="http://www.blv-licht.com/products/led-lighting-systems/horturion-led-luminaires.html" TargetMode="External"/><Relationship Id="rId276" Type="http://schemas.openxmlformats.org/officeDocument/2006/relationships/hyperlink" Target="https://www.growlightengine.com/" TargetMode="External"/><Relationship Id="rId297" Type="http://schemas.openxmlformats.org/officeDocument/2006/relationships/hyperlink" Target="mailto:info@crecerlighting.com" TargetMode="External"/><Relationship Id="rId40" Type="http://schemas.openxmlformats.org/officeDocument/2006/relationships/hyperlink" Target="https://arunalighting.com/en/products/horticulture-led" TargetMode="External"/><Relationship Id="rId115" Type="http://schemas.openxmlformats.org/officeDocument/2006/relationships/hyperlink" Target="mailto:info@crecerlighting.com" TargetMode="External"/><Relationship Id="rId136" Type="http://schemas.openxmlformats.org/officeDocument/2006/relationships/hyperlink" Target="https://www.makerlight-france.com/" TargetMode="External"/><Relationship Id="rId157" Type="http://schemas.openxmlformats.org/officeDocument/2006/relationships/hyperlink" Target="https://koraylights.com/shop/" TargetMode="External"/><Relationship Id="rId178" Type="http://schemas.openxmlformats.org/officeDocument/2006/relationships/hyperlink" Target="https://blackdogled.eu/" TargetMode="External"/><Relationship Id="rId301" Type="http://schemas.openxmlformats.org/officeDocument/2006/relationships/hyperlink" Target="https://geniled.ru/collection/Fitoosveshchenie/" TargetMode="External"/><Relationship Id="rId322" Type="http://schemas.openxmlformats.org/officeDocument/2006/relationships/hyperlink" Target="http://www.horticoled.com/" TargetMode="External"/><Relationship Id="rId343" Type="http://schemas.openxmlformats.org/officeDocument/2006/relationships/hyperlink" Target="https://www.plusrite.com.au/product-category/led-grow-lights/" TargetMode="External"/><Relationship Id="rId364" Type="http://schemas.openxmlformats.org/officeDocument/2006/relationships/hyperlink" Target="https://www.iluminarlighting.com/led-fixtures" TargetMode="External"/><Relationship Id="rId61" Type="http://schemas.openxmlformats.org/officeDocument/2006/relationships/hyperlink" Target="https://www.c-led.it/led-per-coltivazione/" TargetMode="External"/><Relationship Id="rId82" Type="http://schemas.openxmlformats.org/officeDocument/2006/relationships/hyperlink" Target="https://bestlitetech.com/" TargetMode="External"/><Relationship Id="rId199" Type="http://schemas.openxmlformats.org/officeDocument/2006/relationships/hyperlink" Target="https://www.lucius.com.au/product-category/lucius-led/" TargetMode="External"/><Relationship Id="rId203" Type="http://schemas.openxmlformats.org/officeDocument/2006/relationships/hyperlink" Target="https://www.gsiluminaciones.com.ar/" TargetMode="External"/><Relationship Id="rId385" Type="http://schemas.openxmlformats.org/officeDocument/2006/relationships/hyperlink" Target="https://www.bioledlighting.com/products/" TargetMode="External"/><Relationship Id="rId19" Type="http://schemas.openxmlformats.org/officeDocument/2006/relationships/hyperlink" Target="mailto:dgtsales@senmatic.com" TargetMode="External"/><Relationship Id="rId224" Type="http://schemas.openxmlformats.org/officeDocument/2006/relationships/hyperlink" Target="https://www.horti-growlight.com/grow-lights" TargetMode="External"/><Relationship Id="rId245" Type="http://schemas.openxmlformats.org/officeDocument/2006/relationships/hyperlink" Target="https://www.maxlite.com/products/led-solutions/list" TargetMode="External"/><Relationship Id="rId266" Type="http://schemas.openxmlformats.org/officeDocument/2006/relationships/hyperlink" Target="mailto:dgtsales@senmatic.com" TargetMode="External"/><Relationship Id="rId287" Type="http://schemas.openxmlformats.org/officeDocument/2006/relationships/hyperlink" Target="http://www.cosmel.com.ar/categoria/iluminacion-indoor/horticultura/" TargetMode="External"/><Relationship Id="rId30" Type="http://schemas.openxmlformats.org/officeDocument/2006/relationships/hyperlink" Target="https://www.samsung.com/led/lighting/led-modules/industrial-light-module/horticulture-linear/" TargetMode="External"/><Relationship Id="rId105" Type="http://schemas.openxmlformats.org/officeDocument/2006/relationships/hyperlink" Target="https://www.reli.global/products" TargetMode="External"/><Relationship Id="rId126" Type="http://schemas.openxmlformats.org/officeDocument/2006/relationships/hyperlink" Target="http://washington.lighting/product/kanab600/" TargetMode="External"/><Relationship Id="rId147" Type="http://schemas.openxmlformats.org/officeDocument/2006/relationships/hyperlink" Target="http://www.optogan.ru/products/led_lamps/special_lightning/optolyuksspeysagro/" TargetMode="External"/><Relationship Id="rId168" Type="http://schemas.openxmlformats.org/officeDocument/2006/relationships/hyperlink" Target="https://growgenetics.com/producto/led/" TargetMode="External"/><Relationship Id="rId312" Type="http://schemas.openxmlformats.org/officeDocument/2006/relationships/hyperlink" Target="https://www.exciteled.com/models" TargetMode="External"/><Relationship Id="rId333" Type="http://schemas.openxmlformats.org/officeDocument/2006/relationships/hyperlink" Target="https://arunalighting.com/en/buy" TargetMode="External"/><Relationship Id="rId354" Type="http://schemas.openxmlformats.org/officeDocument/2006/relationships/hyperlink" Target="http://www.sunritek.com/" TargetMode="External"/><Relationship Id="rId51" Type="http://schemas.openxmlformats.org/officeDocument/2006/relationships/hyperlink" Target="mailto:solutions@netled.fi" TargetMode="External"/><Relationship Id="rId72" Type="http://schemas.openxmlformats.org/officeDocument/2006/relationships/hyperlink" Target="mailto:paul@cropmaster-led.co.uk" TargetMode="External"/><Relationship Id="rId93" Type="http://schemas.openxmlformats.org/officeDocument/2006/relationships/hyperlink" Target="https://gs-horti.com/products/led-grow-lights.html" TargetMode="External"/><Relationship Id="rId189" Type="http://schemas.openxmlformats.org/officeDocument/2006/relationships/hyperlink" Target="https://fitoled.pro/" TargetMode="External"/><Relationship Id="rId375" Type="http://schemas.openxmlformats.org/officeDocument/2006/relationships/hyperlink" Target="http://led-ohmax.com/cate-61739-64656.html" TargetMode="External"/><Relationship Id="rId3" Type="http://schemas.openxmlformats.org/officeDocument/2006/relationships/hyperlink" Target="mailto:support@cidly.com" TargetMode="External"/><Relationship Id="rId214" Type="http://schemas.openxmlformats.org/officeDocument/2006/relationships/hyperlink" Target="https://www.reli.global/products" TargetMode="External"/><Relationship Id="rId235" Type="http://schemas.openxmlformats.org/officeDocument/2006/relationships/hyperlink" Target="http://www.thriveagritech.com/products/" TargetMode="External"/><Relationship Id="rId256" Type="http://schemas.openxmlformats.org/officeDocument/2006/relationships/hyperlink" Target="https://activegrowled.com/" TargetMode="External"/><Relationship Id="rId277" Type="http://schemas.openxmlformats.org/officeDocument/2006/relationships/hyperlink" Target="https://www.compled.de/pages/products.html" TargetMode="External"/><Relationship Id="rId298" Type="http://schemas.openxmlformats.org/officeDocument/2006/relationships/hyperlink" Target="https://www.optexlighting.com/" TargetMode="External"/><Relationship Id="rId116" Type="http://schemas.openxmlformats.org/officeDocument/2006/relationships/hyperlink" Target="https://www.atophort.com/products/" TargetMode="External"/><Relationship Id="rId137" Type="http://schemas.openxmlformats.org/officeDocument/2006/relationships/hyperlink" Target="mailto:jthevenet@makerlight-france.com" TargetMode="External"/><Relationship Id="rId158" Type="http://schemas.openxmlformats.org/officeDocument/2006/relationships/hyperlink" Target="http://www.cosmel.com.ar/categoria/iluminacion-indoor/horticultura/" TargetMode="External"/><Relationship Id="rId302" Type="http://schemas.openxmlformats.org/officeDocument/2006/relationships/hyperlink" Target="https://www.jves.co.za/other-products/led" TargetMode="External"/><Relationship Id="rId323" Type="http://schemas.openxmlformats.org/officeDocument/2006/relationships/hyperlink" Target="https://powergrow.cl/" TargetMode="External"/><Relationship Id="rId344" Type="http://schemas.openxmlformats.org/officeDocument/2006/relationships/hyperlink" Target="https://www.plusrite.com.au/product-category/led-grow-lights/" TargetMode="External"/><Relationship Id="rId20" Type="http://schemas.openxmlformats.org/officeDocument/2006/relationships/hyperlink" Target="http://led-ohmax.com/cate-61739-64656.html" TargetMode="External"/><Relationship Id="rId41" Type="http://schemas.openxmlformats.org/officeDocument/2006/relationships/hyperlink" Target="https://arunalighting.com/en/buy" TargetMode="External"/><Relationship Id="rId62" Type="http://schemas.openxmlformats.org/officeDocument/2006/relationships/hyperlink" Target="https://aldgreen.tech/exwatch/" TargetMode="External"/><Relationship Id="rId83" Type="http://schemas.openxmlformats.org/officeDocument/2006/relationships/hyperlink" Target="https://growray.com/products/" TargetMode="External"/><Relationship Id="rId179" Type="http://schemas.openxmlformats.org/officeDocument/2006/relationships/hyperlink" Target="https://www.migrolight.com/shop/" TargetMode="External"/><Relationship Id="rId365" Type="http://schemas.openxmlformats.org/officeDocument/2006/relationships/hyperlink" Target="https://www.ikioledlighting.com/product-category/horticulture-lighting/linear-grow-light/" TargetMode="External"/><Relationship Id="rId386" Type="http://schemas.openxmlformats.org/officeDocument/2006/relationships/hyperlink" Target="https://growlightsaustralia.com/product-category/high-light/" TargetMode="External"/><Relationship Id="rId190" Type="http://schemas.openxmlformats.org/officeDocument/2006/relationships/hyperlink" Target="https://www.varton.ru/products/fito_svetilniki_phyto/" TargetMode="External"/><Relationship Id="rId204" Type="http://schemas.openxmlformats.org/officeDocument/2006/relationships/hyperlink" Target="https://lcsvet.ru/catalog/svetodiodnye-svetilniki/fito-osveschenie/" TargetMode="External"/><Relationship Id="rId225" Type="http://schemas.openxmlformats.org/officeDocument/2006/relationships/hyperlink" Target="http://totalgrowlight.com/products.html" TargetMode="External"/><Relationship Id="rId246" Type="http://schemas.openxmlformats.org/officeDocument/2006/relationships/hyperlink" Target="https://www.makerlight-france.com/" TargetMode="External"/><Relationship Id="rId267" Type="http://schemas.openxmlformats.org/officeDocument/2006/relationships/hyperlink" Target="https://spectrumkingled.com/collections/led-grow-lights" TargetMode="External"/><Relationship Id="rId288" Type="http://schemas.openxmlformats.org/officeDocument/2006/relationships/hyperlink" Target="https://growthled.com.ar/luminaria-cultivos/" TargetMode="External"/><Relationship Id="rId106" Type="http://schemas.openxmlformats.org/officeDocument/2006/relationships/hyperlink" Target="http://allstategardensupply.com/product-category/led/led-fixtures-jungle/" TargetMode="External"/><Relationship Id="rId127" Type="http://schemas.openxmlformats.org/officeDocument/2006/relationships/hyperlink" Target="http://www.hortled.com/arc600" TargetMode="External"/><Relationship Id="rId313" Type="http://schemas.openxmlformats.org/officeDocument/2006/relationships/hyperlink" Target="https://lushledlighting.com/product-category/vegetation-flowering-grow-lights/" TargetMode="External"/><Relationship Id="rId10" Type="http://schemas.openxmlformats.org/officeDocument/2006/relationships/hyperlink" Target="https://www.lumigrow.com/" TargetMode="External"/><Relationship Id="rId31" Type="http://schemas.openxmlformats.org/officeDocument/2006/relationships/hyperlink" Target="https://www.hubbell.com/hubbellindustriallighting/en/Products/Lighting-Controls/Industrial-Lighting/Horticultural-Growth-Lighting/c/535501" TargetMode="External"/><Relationship Id="rId52" Type="http://schemas.openxmlformats.org/officeDocument/2006/relationships/hyperlink" Target="http://www.hyperiongrowlights.com/products/" TargetMode="External"/><Relationship Id="rId73" Type="http://schemas.openxmlformats.org/officeDocument/2006/relationships/hyperlink" Target="http://totalgrowlight.com/products.html" TargetMode="External"/><Relationship Id="rId94" Type="http://schemas.openxmlformats.org/officeDocument/2006/relationships/hyperlink" Target="https://www.iluminarlighting.com/led-fixtures" TargetMode="External"/><Relationship Id="rId148" Type="http://schemas.openxmlformats.org/officeDocument/2006/relationships/hyperlink" Target="mailto:info@ledstorm.ua" TargetMode="External"/><Relationship Id="rId169" Type="http://schemas.openxmlformats.org/officeDocument/2006/relationships/hyperlink" Target="http://www.secom.es/product-category/sistemas-iluminacion-especial/" TargetMode="External"/><Relationship Id="rId334" Type="http://schemas.openxmlformats.org/officeDocument/2006/relationships/hyperlink" Target="https://www.uot-toshibalighting.eu/index.php?action=products_list&amp;fid=251&amp;cid=263" TargetMode="External"/><Relationship Id="rId355" Type="http://schemas.openxmlformats.org/officeDocument/2006/relationships/hyperlink" Target="http://www.sunritek.com/content/Spectrum/6.html" TargetMode="External"/><Relationship Id="rId376" Type="http://schemas.openxmlformats.org/officeDocument/2006/relationships/hyperlink" Target="http://grow-spec.com/?page_id=734" TargetMode="External"/><Relationship Id="rId4" Type="http://schemas.openxmlformats.org/officeDocument/2006/relationships/hyperlink" Target="http://www.thriveagritech.com/products/" TargetMode="External"/><Relationship Id="rId180" Type="http://schemas.openxmlformats.org/officeDocument/2006/relationships/hyperlink" Target="http://www.ambralight.it/it/prodotti/uso-professionale" TargetMode="External"/><Relationship Id="rId215" Type="http://schemas.openxmlformats.org/officeDocument/2006/relationships/hyperlink" Target="https://www.edison-opto.com.tw/en/%E8%81%AF%E7%B5%A1%E6%88%91%E5%80%91/" TargetMode="External"/><Relationship Id="rId236" Type="http://schemas.openxmlformats.org/officeDocument/2006/relationships/hyperlink" Target="https://www.samsung.com/led/lighting/led-modules/industrial-light-module/horticulture-linear/" TargetMode="External"/><Relationship Id="rId257" Type="http://schemas.openxmlformats.org/officeDocument/2006/relationships/hyperlink" Target="http://www.jnclighting.com/HORTICULTURE--LIGHTING.html" TargetMode="External"/><Relationship Id="rId278" Type="http://schemas.openxmlformats.org/officeDocument/2006/relationships/hyperlink" Target="https://www.trusolis.com/harvester-series" TargetMode="External"/><Relationship Id="rId303" Type="http://schemas.openxmlformats.org/officeDocument/2006/relationships/hyperlink" Target="https://www.kindledgrowlights.com/collections/all" TargetMode="External"/><Relationship Id="rId42" Type="http://schemas.openxmlformats.org/officeDocument/2006/relationships/hyperlink" Target="https://www.bjb.com/en/light-for-vertical-farming" TargetMode="External"/><Relationship Id="rId84" Type="http://schemas.openxmlformats.org/officeDocument/2006/relationships/hyperlink" Target="https://www.liftedled.com/" TargetMode="External"/><Relationship Id="rId138" Type="http://schemas.openxmlformats.org/officeDocument/2006/relationships/hyperlink" Target="https://www.hortibloom.com/all-products" TargetMode="External"/><Relationship Id="rId345" Type="http://schemas.openxmlformats.org/officeDocument/2006/relationships/hyperlink" Target="https://bestlitetech.com/" TargetMode="External"/><Relationship Id="rId387" Type="http://schemas.openxmlformats.org/officeDocument/2006/relationships/hyperlink" Target="https://ecogrow.ecopowerinc.com/products" TargetMode="External"/><Relationship Id="rId191" Type="http://schemas.openxmlformats.org/officeDocument/2006/relationships/hyperlink" Target="https://lcsvet.ru/catalog/svetodiodnye-svetilniki/fito-osveschenie/" TargetMode="External"/><Relationship Id="rId205" Type="http://schemas.openxmlformats.org/officeDocument/2006/relationships/hyperlink" Target="https://www.varton.ru/products/fito_svetilniki_phyto/" TargetMode="External"/><Relationship Id="rId247" Type="http://schemas.openxmlformats.org/officeDocument/2006/relationships/hyperlink" Target="https://growtech.com.ar/nuestros-productos/" TargetMode="External"/><Relationship Id="rId107" Type="http://schemas.openxmlformats.org/officeDocument/2006/relationships/hyperlink" Target="https://www.compled.de/pages/products.html" TargetMode="External"/><Relationship Id="rId289" Type="http://schemas.openxmlformats.org/officeDocument/2006/relationships/hyperlink" Target="https://www.nutriled.com.ar/shop" TargetMode="External"/><Relationship Id="rId11" Type="http://schemas.openxmlformats.org/officeDocument/2006/relationships/hyperlink" Target="mailto:info@lumigrow.com" TargetMode="External"/><Relationship Id="rId53" Type="http://schemas.openxmlformats.org/officeDocument/2006/relationships/hyperlink" Target="https://products.gecurrent.com/horticulture-led-grow-lights" TargetMode="External"/><Relationship Id="rId149" Type="http://schemas.openxmlformats.org/officeDocument/2006/relationships/hyperlink" Target="https://ledstorm.ua/osveshenie/fitoosveschenie/fitosvetilniki/" TargetMode="External"/><Relationship Id="rId314" Type="http://schemas.openxmlformats.org/officeDocument/2006/relationships/hyperlink" Target="https://ledech.com.ar/" TargetMode="External"/><Relationship Id="rId356" Type="http://schemas.openxmlformats.org/officeDocument/2006/relationships/hyperlink" Target="http://fotonica.io/" TargetMode="External"/><Relationship Id="rId95" Type="http://schemas.openxmlformats.org/officeDocument/2006/relationships/hyperlink" Target="http://www.ecospeedled.com/" TargetMode="External"/><Relationship Id="rId160" Type="http://schemas.openxmlformats.org/officeDocument/2006/relationships/hyperlink" Target="https://www.nutriled.com.ar/shop" TargetMode="External"/><Relationship Id="rId216" Type="http://schemas.openxmlformats.org/officeDocument/2006/relationships/hyperlink" Target="https://www.edison-opto.com.tw/en/professional-lighting/horticulture-lighting-ac-module-collection/" TargetMode="External"/><Relationship Id="rId258" Type="http://schemas.openxmlformats.org/officeDocument/2006/relationships/hyperlink" Target="https://www.plantekno.com/" TargetMode="External"/><Relationship Id="rId22" Type="http://schemas.openxmlformats.org/officeDocument/2006/relationships/hyperlink" Target="https://www.sanlight.com/en/" TargetMode="External"/><Relationship Id="rId64" Type="http://schemas.openxmlformats.org/officeDocument/2006/relationships/hyperlink" Target="https://www.cropmaster-led.co.uk/" TargetMode="External"/><Relationship Id="rId118" Type="http://schemas.openxmlformats.org/officeDocument/2006/relationships/hyperlink" Target="https://www.vanqled.com/product-list/" TargetMode="External"/><Relationship Id="rId325" Type="http://schemas.openxmlformats.org/officeDocument/2006/relationships/hyperlink" Target="mailto:kessil@kessil.com" TargetMode="External"/><Relationship Id="rId367" Type="http://schemas.openxmlformats.org/officeDocument/2006/relationships/hyperlink" Target="https://www.aliteled.com/mobile/products/index/cid/40.html" TargetMode="External"/><Relationship Id="rId171" Type="http://schemas.openxmlformats.org/officeDocument/2006/relationships/hyperlink" Target="http://www.grupoprilux.com/productos/01/dossier/tecnico/ds-vera-luminaria-horticultura.pdf" TargetMode="External"/><Relationship Id="rId227" Type="http://schemas.openxmlformats.org/officeDocument/2006/relationships/hyperlink" Target="https://agnetix.com/product/agnetix-a3/" TargetMode="External"/><Relationship Id="rId269" Type="http://schemas.openxmlformats.org/officeDocument/2006/relationships/hyperlink" Target="mailto:dahua@superliteledcn.com" TargetMode="External"/><Relationship Id="rId33" Type="http://schemas.openxmlformats.org/officeDocument/2006/relationships/hyperlink" Target="http://www.ledeven.net/" TargetMode="External"/><Relationship Id="rId129" Type="http://schemas.openxmlformats.org/officeDocument/2006/relationships/hyperlink" Target="https://futurvert.com/en/horticultural/" TargetMode="External"/><Relationship Id="rId280" Type="http://schemas.openxmlformats.org/officeDocument/2006/relationships/hyperlink" Target="http://washington.lighting/product/kanab600/" TargetMode="External"/><Relationship Id="rId336" Type="http://schemas.openxmlformats.org/officeDocument/2006/relationships/hyperlink" Target="https://fluence.science/" TargetMode="External"/><Relationship Id="rId75" Type="http://schemas.openxmlformats.org/officeDocument/2006/relationships/hyperlink" Target="https://www.horti-growlight.com/grow-lights" TargetMode="External"/><Relationship Id="rId140" Type="http://schemas.openxmlformats.org/officeDocument/2006/relationships/hyperlink" Target="https://barronltg.com/category.php?category=Growlite-LED-Luminaires&amp;id=91" TargetMode="External"/><Relationship Id="rId182" Type="http://schemas.openxmlformats.org/officeDocument/2006/relationships/hyperlink" Target="https://www.exciteled.com/models" TargetMode="External"/><Relationship Id="rId378" Type="http://schemas.openxmlformats.org/officeDocument/2006/relationships/hyperlink" Target="https://shop.growindoors.co.za/product-category/led-grow-lights/" TargetMode="External"/><Relationship Id="rId6" Type="http://schemas.openxmlformats.org/officeDocument/2006/relationships/hyperlink" Target="https://www.heliospectra.com/led-grow-lights/" TargetMode="External"/><Relationship Id="rId238" Type="http://schemas.openxmlformats.org/officeDocument/2006/relationships/hyperlink" Target="https://www.lighting.philips.com/main/products/horticulture" TargetMode="External"/><Relationship Id="rId291" Type="http://schemas.openxmlformats.org/officeDocument/2006/relationships/hyperlink" Target="mailto:support@sanlight.info" TargetMode="External"/><Relationship Id="rId305" Type="http://schemas.openxmlformats.org/officeDocument/2006/relationships/hyperlink" Target="https://revolutionmicro.com/avici/" TargetMode="External"/><Relationship Id="rId347" Type="http://schemas.openxmlformats.org/officeDocument/2006/relationships/hyperlink" Target="http://groweliteled.com/" TargetMode="External"/><Relationship Id="rId44" Type="http://schemas.openxmlformats.org/officeDocument/2006/relationships/hyperlink" Target="http://www.blv-licht.com/products/led-lighting-systems/horturion-led-luminaires.html" TargetMode="External"/><Relationship Id="rId86" Type="http://schemas.openxmlformats.org/officeDocument/2006/relationships/hyperlink" Target="https://www.growlightengine.com/" TargetMode="External"/><Relationship Id="rId151" Type="http://schemas.openxmlformats.org/officeDocument/2006/relationships/hyperlink" Target="https://svs-lighting.by/fitosvetilniki-5nff" TargetMode="External"/><Relationship Id="rId389" Type="http://schemas.openxmlformats.org/officeDocument/2006/relationships/hyperlink" Target="https://www.americanbrightled.com/product/horticultural-lighting/" TargetMode="External"/><Relationship Id="rId193" Type="http://schemas.openxmlformats.org/officeDocument/2006/relationships/hyperlink" Target="https://www.gsiluminaciones.com.ar/" TargetMode="External"/><Relationship Id="rId207" Type="http://schemas.openxmlformats.org/officeDocument/2006/relationships/hyperlink" Target="https://rdm-led.ru/collection/fitosvetilniki" TargetMode="External"/><Relationship Id="rId249" Type="http://schemas.openxmlformats.org/officeDocument/2006/relationships/hyperlink" Target="mailto:sales@valoya.com" TargetMode="External"/><Relationship Id="rId13" Type="http://schemas.openxmlformats.org/officeDocument/2006/relationships/hyperlink" Target="mailto:emea@fluencebioengineering.com" TargetMode="External"/><Relationship Id="rId109" Type="http://schemas.openxmlformats.org/officeDocument/2006/relationships/hyperlink" Target="https://growspectra.com/" TargetMode="External"/><Relationship Id="rId260" Type="http://schemas.openxmlformats.org/officeDocument/2006/relationships/hyperlink" Target="mailto:chris.shi@dxapac.com" TargetMode="External"/><Relationship Id="rId316" Type="http://schemas.openxmlformats.org/officeDocument/2006/relationships/hyperlink" Target="https://www.growindoors.co.za/uploads/1/1/2/0/11208189/platinum_africa_specs.jpg" TargetMode="External"/><Relationship Id="rId55" Type="http://schemas.openxmlformats.org/officeDocument/2006/relationships/hyperlink" Target="https://linnaeuslighting.com/" TargetMode="External"/><Relationship Id="rId97" Type="http://schemas.openxmlformats.org/officeDocument/2006/relationships/hyperlink" Target="https://www.maxlite.com/products/led-solutions/list" TargetMode="External"/><Relationship Id="rId120" Type="http://schemas.openxmlformats.org/officeDocument/2006/relationships/hyperlink" Target="http://www.fohse.com/" TargetMode="External"/><Relationship Id="rId358" Type="http://schemas.openxmlformats.org/officeDocument/2006/relationships/hyperlink" Target="https://g2voptics.com/products/commercial-led-grow-lights/" TargetMode="External"/><Relationship Id="rId162" Type="http://schemas.openxmlformats.org/officeDocument/2006/relationships/hyperlink" Target="https://delightchile.cl/content/14-productos-delight" TargetMode="External"/><Relationship Id="rId218" Type="http://schemas.openxmlformats.org/officeDocument/2006/relationships/hyperlink" Target="https://scynceled.com/solutions/" TargetMode="External"/><Relationship Id="rId271" Type="http://schemas.openxmlformats.org/officeDocument/2006/relationships/hyperlink" Target="https://agritech.tungsram.com/en" TargetMode="External"/><Relationship Id="rId24" Type="http://schemas.openxmlformats.org/officeDocument/2006/relationships/hyperlink" Target="https://spectrumkingled.com/collections/led-grow-lights" TargetMode="External"/><Relationship Id="rId66" Type="http://schemas.openxmlformats.org/officeDocument/2006/relationships/hyperlink" Target="mailto:dahua@superliteledcn.com" TargetMode="External"/><Relationship Id="rId131" Type="http://schemas.openxmlformats.org/officeDocument/2006/relationships/hyperlink" Target="https://www.aliteled.com/mobile/products/index/cid/40.html" TargetMode="External"/><Relationship Id="rId327" Type="http://schemas.openxmlformats.org/officeDocument/2006/relationships/hyperlink" Target="https://www.blackcob.cl/iluminacion" TargetMode="External"/><Relationship Id="rId369" Type="http://schemas.openxmlformats.org/officeDocument/2006/relationships/hyperlink" Target="https://www.c-led.it/led-per-coltivazione/" TargetMode="External"/><Relationship Id="rId173" Type="http://schemas.openxmlformats.org/officeDocument/2006/relationships/hyperlink" Target="https://shop.growindoors.co.za/product-category/led-grow-lights/" TargetMode="External"/><Relationship Id="rId229" Type="http://schemas.openxmlformats.org/officeDocument/2006/relationships/hyperlink" Target="https://agritech.tungsram.com/en/contact" TargetMode="External"/><Relationship Id="rId380" Type="http://schemas.openxmlformats.org/officeDocument/2006/relationships/hyperlink" Target="https://horticulturelightinggroup.com/collections/lamps" TargetMode="External"/><Relationship Id="rId240" Type="http://schemas.openxmlformats.org/officeDocument/2006/relationships/hyperlink" Target="http://indolighting.com/product-category/horticulture/" TargetMode="External"/><Relationship Id="rId35" Type="http://schemas.openxmlformats.org/officeDocument/2006/relationships/hyperlink" Target="mailto:info@grow-spec.com" TargetMode="External"/><Relationship Id="rId77" Type="http://schemas.openxmlformats.org/officeDocument/2006/relationships/hyperlink" Target="https://vividgro.com/grow-lights/" TargetMode="External"/><Relationship Id="rId100" Type="http://schemas.openxmlformats.org/officeDocument/2006/relationships/hyperlink" Target="https://scynceled.com/solutions/" TargetMode="External"/><Relationship Id="rId282" Type="http://schemas.openxmlformats.org/officeDocument/2006/relationships/hyperlink" Target="https://www.migrolight.com/shop/" TargetMode="External"/><Relationship Id="rId338" Type="http://schemas.openxmlformats.org/officeDocument/2006/relationships/hyperlink" Target="https://gavita.com/retail/contact/" TargetMode="External"/><Relationship Id="rId8" Type="http://schemas.openxmlformats.org/officeDocument/2006/relationships/hyperlink" Target="https://www.lighting.philips.com/main/products/horticulture" TargetMode="External"/><Relationship Id="rId142" Type="http://schemas.openxmlformats.org/officeDocument/2006/relationships/hyperlink" Target="https://eyehortilux.com/" TargetMode="External"/><Relationship Id="rId184" Type="http://schemas.openxmlformats.org/officeDocument/2006/relationships/hyperlink" Target="http://www.horticoled.com/" TargetMode="External"/><Relationship Id="rId391" Type="http://schemas.openxmlformats.org/officeDocument/2006/relationships/table" Target="../tables/table32.xml"/><Relationship Id="rId251" Type="http://schemas.openxmlformats.org/officeDocument/2006/relationships/hyperlink" Target="mailto:info@grow-spec.com" TargetMode="External"/><Relationship Id="rId46" Type="http://schemas.openxmlformats.org/officeDocument/2006/relationships/hyperlink" Target="mailto:sales@bleled.com" TargetMode="External"/><Relationship Id="rId293" Type="http://schemas.openxmlformats.org/officeDocument/2006/relationships/hyperlink" Target="http://flygrow.it/index.html" TargetMode="External"/><Relationship Id="rId307" Type="http://schemas.openxmlformats.org/officeDocument/2006/relationships/hyperlink" Target="https://www.vipple.cn/products/" TargetMode="External"/><Relationship Id="rId349" Type="http://schemas.openxmlformats.org/officeDocument/2006/relationships/hyperlink" Target="https://www.progrowtech.com/" TargetMode="External"/><Relationship Id="rId88" Type="http://schemas.openxmlformats.org/officeDocument/2006/relationships/hyperlink" Target="https://www.agrify.com/led-grow-lights" TargetMode="External"/><Relationship Id="rId111" Type="http://schemas.openxmlformats.org/officeDocument/2006/relationships/hyperlink" Target="https://www.trusolis.com/harvester-series" TargetMode="External"/><Relationship Id="rId153" Type="http://schemas.openxmlformats.org/officeDocument/2006/relationships/hyperlink" Target="https://geniled.ru/collection/Fitoosveshchenie/" TargetMode="External"/><Relationship Id="rId195" Type="http://schemas.openxmlformats.org/officeDocument/2006/relationships/hyperlink" Target="https://www.elighting.co.za/horticulturallighting.html" TargetMode="External"/><Relationship Id="rId209" Type="http://schemas.openxmlformats.org/officeDocument/2006/relationships/hyperlink" Target="https://barronltg.com/category.php?category=Growlite-LED-Luminaires&amp;id=91" TargetMode="External"/><Relationship Id="rId360" Type="http://schemas.openxmlformats.org/officeDocument/2006/relationships/hyperlink" Target="https://www.cidly.com/" TargetMode="External"/><Relationship Id="rId220" Type="http://schemas.openxmlformats.org/officeDocument/2006/relationships/hyperlink" Target="https://plantalux.pl/en/offer/" TargetMode="External"/><Relationship Id="rId15" Type="http://schemas.openxmlformats.org/officeDocument/2006/relationships/hyperlink" Target="https://www.kessil.com/products/" TargetMode="External"/><Relationship Id="rId57" Type="http://schemas.openxmlformats.org/officeDocument/2006/relationships/hyperlink" Target="https://gn.uk/support" TargetMode="External"/><Relationship Id="rId262" Type="http://schemas.openxmlformats.org/officeDocument/2006/relationships/hyperlink" Target="http://www.ambralight.it/it/prodotti/uso-professionale" TargetMode="External"/><Relationship Id="rId318" Type="http://schemas.openxmlformats.org/officeDocument/2006/relationships/hyperlink" Target="https://www.kessil.com/products/" TargetMode="External"/><Relationship Id="rId99" Type="http://schemas.openxmlformats.org/officeDocument/2006/relationships/hyperlink" Target="https://www.horticulture.red/en/" TargetMode="External"/><Relationship Id="rId122" Type="http://schemas.openxmlformats.org/officeDocument/2006/relationships/hyperlink" Target="https://www.americanbrightled.com/product/horticultural-lighting/" TargetMode="External"/><Relationship Id="rId164" Type="http://schemas.openxmlformats.org/officeDocument/2006/relationships/hyperlink" Target="https://www.blackcob.cl/iluminacion" TargetMode="External"/><Relationship Id="rId371" Type="http://schemas.openxmlformats.org/officeDocument/2006/relationships/hyperlink" Target="https://www.lumigrow.com/" TargetMode="External"/><Relationship Id="rId26" Type="http://schemas.openxmlformats.org/officeDocument/2006/relationships/hyperlink" Target="https://horticulturelightinggroup.com/collections/lamps" TargetMode="External"/><Relationship Id="rId231" Type="http://schemas.openxmlformats.org/officeDocument/2006/relationships/hyperlink" Target="mailto:parusEurope@parus.co.kr" TargetMode="External"/><Relationship Id="rId273" Type="http://schemas.openxmlformats.org/officeDocument/2006/relationships/hyperlink" Target="mailto:solutions@netled.fi" TargetMode="External"/><Relationship Id="rId329" Type="http://schemas.openxmlformats.org/officeDocument/2006/relationships/hyperlink" Target="https://www.gelighting.com/led-bulbs/grow-light-led" TargetMode="External"/><Relationship Id="rId68" Type="http://schemas.openxmlformats.org/officeDocument/2006/relationships/hyperlink" Target="https://www.igrox.com/tecnologia/index" TargetMode="External"/><Relationship Id="rId133" Type="http://schemas.openxmlformats.org/officeDocument/2006/relationships/hyperlink" Target="mailto:sales@sunritek.com" TargetMode="External"/><Relationship Id="rId175" Type="http://schemas.openxmlformats.org/officeDocument/2006/relationships/hyperlink" Target="https://www.hydrogrowled.com/" TargetMode="External"/><Relationship Id="rId340" Type="http://schemas.openxmlformats.org/officeDocument/2006/relationships/hyperlink" Target="https://www.hubbell.com/hubbellindustriallighting/en/Products/Lighting-Controls/Industrial-Lighting/Horticultural-Growth-Lighting/c/535501"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17" Type="http://schemas.openxmlformats.org/officeDocument/2006/relationships/hyperlink" Target="https://www.atophort.com/products/" TargetMode="External"/><Relationship Id="rId21" Type="http://schemas.openxmlformats.org/officeDocument/2006/relationships/hyperlink" Target="https://www.hortilux.com/total-solution/products" TargetMode="External"/><Relationship Id="rId42" Type="http://schemas.openxmlformats.org/officeDocument/2006/relationships/hyperlink" Target="https://www.bjb.com/en/light-for-vertical-farming" TargetMode="External"/><Relationship Id="rId63" Type="http://schemas.openxmlformats.org/officeDocument/2006/relationships/hyperlink" Target="https://www.kroptek.com/led-grow-lights" TargetMode="External"/><Relationship Id="rId84" Type="http://schemas.openxmlformats.org/officeDocument/2006/relationships/hyperlink" Target="https://growray.com/products/" TargetMode="External"/><Relationship Id="rId138" Type="http://schemas.openxmlformats.org/officeDocument/2006/relationships/hyperlink" Target="mailto:jthevenet@makerlight-france.com" TargetMode="External"/><Relationship Id="rId159" Type="http://schemas.openxmlformats.org/officeDocument/2006/relationships/hyperlink" Target="http://www.cosmel.com.ar/categoria/iluminacion-indoor/horticultura/" TargetMode="External"/><Relationship Id="rId170" Type="http://schemas.openxmlformats.org/officeDocument/2006/relationships/hyperlink" Target="http://www.secom.es/product-category/sistemas-iluminacion-especial/" TargetMode="External"/><Relationship Id="rId191" Type="http://schemas.openxmlformats.org/officeDocument/2006/relationships/hyperlink" Target="https://www.varton.ru/products/fito_svetilniki_phyto/" TargetMode="External"/><Relationship Id="rId205" Type="http://schemas.openxmlformats.org/officeDocument/2006/relationships/printerSettings" Target="../printerSettings/printerSettings2.bin"/><Relationship Id="rId107" Type="http://schemas.openxmlformats.org/officeDocument/2006/relationships/hyperlink" Target="http://allstategardensupply.com/product-category/led/led-fixtures-jungle/" TargetMode="External"/><Relationship Id="rId11" Type="http://schemas.openxmlformats.org/officeDocument/2006/relationships/hyperlink" Target="mailto:info@lumigrow.com" TargetMode="External"/><Relationship Id="rId32" Type="http://schemas.openxmlformats.org/officeDocument/2006/relationships/hyperlink" Target="https://www.hubbell.com/hubbellindustriallighting/en/contactUs" TargetMode="External"/><Relationship Id="rId53" Type="http://schemas.openxmlformats.org/officeDocument/2006/relationships/hyperlink" Target="https://products.gecurrent.com/horticulture-led-grow-lights" TargetMode="External"/><Relationship Id="rId74" Type="http://schemas.openxmlformats.org/officeDocument/2006/relationships/hyperlink" Target="https://www.sylvania-lighting.com/product/en-mea/category/special-lighting/grow-lights/families/" TargetMode="External"/><Relationship Id="rId128" Type="http://schemas.openxmlformats.org/officeDocument/2006/relationships/hyperlink" Target="http://www.hortled.com/arc600" TargetMode="External"/><Relationship Id="rId149" Type="http://schemas.openxmlformats.org/officeDocument/2006/relationships/hyperlink" Target="mailto:info@ledstorm.ua" TargetMode="External"/><Relationship Id="rId5" Type="http://schemas.openxmlformats.org/officeDocument/2006/relationships/hyperlink" Target="mailto:support@sanlight.info" TargetMode="External"/><Relationship Id="rId95" Type="http://schemas.openxmlformats.org/officeDocument/2006/relationships/hyperlink" Target="https://www.iluminarlighting.com/led-fixtures" TargetMode="External"/><Relationship Id="rId160" Type="http://schemas.openxmlformats.org/officeDocument/2006/relationships/hyperlink" Target="https://growthled.com.ar/luminaria-cultivos/" TargetMode="External"/><Relationship Id="rId181" Type="http://schemas.openxmlformats.org/officeDocument/2006/relationships/hyperlink" Target="http://www.ambralight.it/it/prodotti/uso-professionale" TargetMode="External"/><Relationship Id="rId22" Type="http://schemas.openxmlformats.org/officeDocument/2006/relationships/hyperlink" Target="https://www.sanlight.com/en/" TargetMode="External"/><Relationship Id="rId43" Type="http://schemas.openxmlformats.org/officeDocument/2006/relationships/hyperlink" Target="mailto:info@bjb.com" TargetMode="External"/><Relationship Id="rId64" Type="http://schemas.openxmlformats.org/officeDocument/2006/relationships/hyperlink" Target="https://www.cropmaster-led.co.uk/" TargetMode="External"/><Relationship Id="rId118" Type="http://schemas.openxmlformats.org/officeDocument/2006/relationships/hyperlink" Target="http://www.zsp-tech.com/" TargetMode="External"/><Relationship Id="rId139" Type="http://schemas.openxmlformats.org/officeDocument/2006/relationships/hyperlink" Target="https://www.hortibloom.com/all-products" TargetMode="External"/><Relationship Id="rId85" Type="http://schemas.openxmlformats.org/officeDocument/2006/relationships/hyperlink" Target="https://www.liftedled.com/" TargetMode="External"/><Relationship Id="rId150" Type="http://schemas.openxmlformats.org/officeDocument/2006/relationships/hyperlink" Target="https://ledstorm.ua/osveshenie/fitoosveschenie/fitosvetilniki/" TargetMode="External"/><Relationship Id="rId171" Type="http://schemas.openxmlformats.org/officeDocument/2006/relationships/hyperlink" Target="https://horticulturaled.com/collections/lamparas-led" TargetMode="External"/><Relationship Id="rId192" Type="http://schemas.openxmlformats.org/officeDocument/2006/relationships/hyperlink" Target="https://lcsvet.ru/catalog/svetodiodnye-svetilniki/fito-osveschenie/" TargetMode="External"/><Relationship Id="rId206" Type="http://schemas.openxmlformats.org/officeDocument/2006/relationships/table" Target="../tables/table3.xml"/><Relationship Id="rId12" Type="http://schemas.openxmlformats.org/officeDocument/2006/relationships/hyperlink" Target="https://fluence.science/" TargetMode="External"/><Relationship Id="rId33" Type="http://schemas.openxmlformats.org/officeDocument/2006/relationships/hyperlink" Target="http://www.ledeven.net/" TargetMode="External"/><Relationship Id="rId108" Type="http://schemas.openxmlformats.org/officeDocument/2006/relationships/hyperlink" Target="https://www.compled.de/pages/products.html" TargetMode="External"/><Relationship Id="rId129" Type="http://schemas.openxmlformats.org/officeDocument/2006/relationships/hyperlink" Target="http://flygrow.it/index.html" TargetMode="External"/><Relationship Id="rId54" Type="http://schemas.openxmlformats.org/officeDocument/2006/relationships/hyperlink" Target="https://agnetix.com/product/agnetix-a3/" TargetMode="External"/><Relationship Id="rId75" Type="http://schemas.openxmlformats.org/officeDocument/2006/relationships/hyperlink" Target="https://www.sylvania-lighting.com/product/en-mea/category/special-lighting/grow-lights/families/" TargetMode="External"/><Relationship Id="rId96" Type="http://schemas.openxmlformats.org/officeDocument/2006/relationships/hyperlink" Target="http://www.ecospeedled.com/" TargetMode="External"/><Relationship Id="rId140" Type="http://schemas.openxmlformats.org/officeDocument/2006/relationships/hyperlink" Target="mailto:info@hortibloom.com" TargetMode="External"/><Relationship Id="rId161" Type="http://schemas.openxmlformats.org/officeDocument/2006/relationships/hyperlink" Target="https://www.nutriled.com.ar/shop" TargetMode="External"/><Relationship Id="rId182" Type="http://schemas.openxmlformats.org/officeDocument/2006/relationships/hyperlink" Target="https://www.lightcann.com/" TargetMode="External"/><Relationship Id="rId6" Type="http://schemas.openxmlformats.org/officeDocument/2006/relationships/hyperlink" Target="https://www.heliospectra.com/led-grow-lights/" TargetMode="External"/><Relationship Id="rId23" Type="http://schemas.openxmlformats.org/officeDocument/2006/relationships/hyperlink" Target="https://www.kindledgrowlights.com/collections/all" TargetMode="External"/><Relationship Id="rId119" Type="http://schemas.openxmlformats.org/officeDocument/2006/relationships/hyperlink" Target="https://www.vanqled.com/product-list/" TargetMode="External"/><Relationship Id="rId44" Type="http://schemas.openxmlformats.org/officeDocument/2006/relationships/hyperlink" Target="http://www.blv-licht.com/products/led-lighting-systems/horturion-led-luminaires.html" TargetMode="External"/><Relationship Id="rId65" Type="http://schemas.openxmlformats.org/officeDocument/2006/relationships/hyperlink" Target="http://www.superliteledcn.com/en/products.html" TargetMode="External"/><Relationship Id="rId86" Type="http://schemas.openxmlformats.org/officeDocument/2006/relationships/hyperlink" Target="http://groweliteled.com/" TargetMode="External"/><Relationship Id="rId130" Type="http://schemas.openxmlformats.org/officeDocument/2006/relationships/hyperlink" Target="https://futurvert.com/en/horticultural/" TargetMode="External"/><Relationship Id="rId151" Type="http://schemas.openxmlformats.org/officeDocument/2006/relationships/hyperlink" Target="https://svetozar-led.ru/catalog/agrar/" TargetMode="External"/><Relationship Id="rId172" Type="http://schemas.openxmlformats.org/officeDocument/2006/relationships/hyperlink" Target="http://www.grupoprilux.com/productos/01/dossier/tecnico/ds-vera-luminaria-horticultura.pdf" TargetMode="External"/><Relationship Id="rId193" Type="http://schemas.openxmlformats.org/officeDocument/2006/relationships/hyperlink" Target="https://growtech.com.ar/nuestros-productos/" TargetMode="External"/><Relationship Id="rId13" Type="http://schemas.openxmlformats.org/officeDocument/2006/relationships/hyperlink" Target="mailto:emea@fluencebioengineering.com" TargetMode="External"/><Relationship Id="rId109" Type="http://schemas.openxmlformats.org/officeDocument/2006/relationships/hyperlink" Target="https://www.exactlux.com/products" TargetMode="External"/><Relationship Id="rId34" Type="http://schemas.openxmlformats.org/officeDocument/2006/relationships/hyperlink" Target="http://grow-spec.com/?page_id=734" TargetMode="External"/><Relationship Id="rId55" Type="http://schemas.openxmlformats.org/officeDocument/2006/relationships/hyperlink" Target="https://linnaeuslighting.com/" TargetMode="External"/><Relationship Id="rId76" Type="http://schemas.openxmlformats.org/officeDocument/2006/relationships/hyperlink" Target="https://www.horti-growlight.com/grow-lights" TargetMode="External"/><Relationship Id="rId97" Type="http://schemas.openxmlformats.org/officeDocument/2006/relationships/hyperlink" Target="https://www.ledsmart.com/shop?category=AGRICULTURE" TargetMode="External"/><Relationship Id="rId120" Type="http://schemas.openxmlformats.org/officeDocument/2006/relationships/hyperlink" Target="https://www.ikioledlighting.com/product-category/horticulture-lighting/linear-grow-light/" TargetMode="External"/><Relationship Id="rId141" Type="http://schemas.openxmlformats.org/officeDocument/2006/relationships/hyperlink" Target="https://barronltg.com/category.php?category=Growlite-LED-Luminaires&amp;id=91" TargetMode="External"/><Relationship Id="rId7" Type="http://schemas.openxmlformats.org/officeDocument/2006/relationships/hyperlink" Target="https://www.gelighting.com/contact" TargetMode="External"/><Relationship Id="rId162" Type="http://schemas.openxmlformats.org/officeDocument/2006/relationships/hyperlink" Target="https://powergrow.cl/" TargetMode="External"/><Relationship Id="rId183" Type="http://schemas.openxmlformats.org/officeDocument/2006/relationships/hyperlink" Target="https://www.exciteled.com/models" TargetMode="External"/><Relationship Id="rId24" Type="http://schemas.openxmlformats.org/officeDocument/2006/relationships/hyperlink" Target="https://spectrumkingled.com/collections/led-grow-lights" TargetMode="External"/><Relationship Id="rId40" Type="http://schemas.openxmlformats.org/officeDocument/2006/relationships/hyperlink" Target="https://arunalighting.com/en/products/horticulture-led" TargetMode="External"/><Relationship Id="rId45" Type="http://schemas.openxmlformats.org/officeDocument/2006/relationships/hyperlink" Target="http://www.ble.lighting/" TargetMode="External"/><Relationship Id="rId66" Type="http://schemas.openxmlformats.org/officeDocument/2006/relationships/hyperlink" Target="mailto:dahua@superliteledcn.com" TargetMode="External"/><Relationship Id="rId87" Type="http://schemas.openxmlformats.org/officeDocument/2006/relationships/hyperlink" Target="https://www.growlightengine.com/" TargetMode="External"/><Relationship Id="rId110" Type="http://schemas.openxmlformats.org/officeDocument/2006/relationships/hyperlink" Target="https://growspectra.com/" TargetMode="External"/><Relationship Id="rId115" Type="http://schemas.openxmlformats.org/officeDocument/2006/relationships/hyperlink" Target="https://www.crecerlighting.com/collections/led-grow-lights" TargetMode="External"/><Relationship Id="rId131" Type="http://schemas.openxmlformats.org/officeDocument/2006/relationships/hyperlink" Target="https://ecogrow.ecopowerinc.com/products" TargetMode="External"/><Relationship Id="rId136" Type="http://schemas.openxmlformats.org/officeDocument/2006/relationships/hyperlink" Target="http://fotonica.io/" TargetMode="External"/><Relationship Id="rId157" Type="http://schemas.openxmlformats.org/officeDocument/2006/relationships/hyperlink" Target="https://venom.ua/osveshenie/fito-osveshhenie/?page=3" TargetMode="External"/><Relationship Id="rId178" Type="http://schemas.openxmlformats.org/officeDocument/2006/relationships/hyperlink" Target="http://www.dx-hydro.com/Led-growing-light-pl3680365.html" TargetMode="External"/><Relationship Id="rId61" Type="http://schemas.openxmlformats.org/officeDocument/2006/relationships/hyperlink" Target="https://www.c-led.it/led-per-coltivazione/" TargetMode="External"/><Relationship Id="rId82" Type="http://schemas.openxmlformats.org/officeDocument/2006/relationships/hyperlink" Target="https://www.growflux.com/fluxscale" TargetMode="External"/><Relationship Id="rId152" Type="http://schemas.openxmlformats.org/officeDocument/2006/relationships/hyperlink" Target="https://svs-lighting.by/fitosvetilniki-5nff" TargetMode="External"/><Relationship Id="rId173" Type="http://schemas.openxmlformats.org/officeDocument/2006/relationships/hyperlink" Target="https://lumilightgrow.com/led-grow/productos-led-grow/" TargetMode="External"/><Relationship Id="rId194" Type="http://schemas.openxmlformats.org/officeDocument/2006/relationships/hyperlink" Target="https://www.gsiluminaciones.com.ar/" TargetMode="External"/><Relationship Id="rId199" Type="http://schemas.openxmlformats.org/officeDocument/2006/relationships/hyperlink" Target="https://growlightsaustralia.com/product-category/high-light/" TargetMode="External"/><Relationship Id="rId203" Type="http://schemas.openxmlformats.org/officeDocument/2006/relationships/hyperlink" Target="http://www.sansi.com/products/led-ceramic-grow-lights.htm" TargetMode="External"/><Relationship Id="rId19" Type="http://schemas.openxmlformats.org/officeDocument/2006/relationships/hyperlink" Target="mailto:dgtsales@senmatic.com" TargetMode="External"/><Relationship Id="rId14" Type="http://schemas.openxmlformats.org/officeDocument/2006/relationships/hyperlink" Target="https://gavita.com/retail/products/gavita-pro-line-led/" TargetMode="External"/><Relationship Id="rId30" Type="http://schemas.openxmlformats.org/officeDocument/2006/relationships/hyperlink" Target="https://www.samsung.com/led/lighting/led-modules/industrial-light-module/horticulture-linear/" TargetMode="External"/><Relationship Id="rId35" Type="http://schemas.openxmlformats.org/officeDocument/2006/relationships/hyperlink" Target="mailto:info@grow-spec.com" TargetMode="External"/><Relationship Id="rId56" Type="http://schemas.openxmlformats.org/officeDocument/2006/relationships/hyperlink" Target="https://gn.uk/led-grow-lights" TargetMode="External"/><Relationship Id="rId77" Type="http://schemas.openxmlformats.org/officeDocument/2006/relationships/hyperlink" Target="http://photobioled.com/" TargetMode="External"/><Relationship Id="rId100" Type="http://schemas.openxmlformats.org/officeDocument/2006/relationships/hyperlink" Target="https://www.horticulture.red/en/" TargetMode="External"/><Relationship Id="rId105" Type="http://schemas.openxmlformats.org/officeDocument/2006/relationships/hyperlink" Target="https://www.gsgrow.com/fully-integrated-solution/led-lighting/" TargetMode="External"/><Relationship Id="rId126" Type="http://schemas.openxmlformats.org/officeDocument/2006/relationships/hyperlink" Target="https://www.plantekno.com/" TargetMode="External"/><Relationship Id="rId147" Type="http://schemas.openxmlformats.org/officeDocument/2006/relationships/hyperlink" Target="http://&#1083;&#1072;&#1084;&#1087;&#1072;&#1076;&#1083;&#1103;&#1088;&#1072;&#1089;&#1089;&#1072;&#1076;&#1099;.&#1088;&#1092;/index.php?route=product/category&amp;path=61" TargetMode="External"/><Relationship Id="rId168" Type="http://schemas.openxmlformats.org/officeDocument/2006/relationships/hyperlink" Target="https://venalsol.com/es/iluminacion-led-cultivo" TargetMode="External"/><Relationship Id="rId8" Type="http://schemas.openxmlformats.org/officeDocument/2006/relationships/hyperlink" Target="https://www.lighting.philips.com/main/products/horticulture" TargetMode="External"/><Relationship Id="rId51" Type="http://schemas.openxmlformats.org/officeDocument/2006/relationships/hyperlink" Target="mailto:solutions@netled.fi" TargetMode="External"/><Relationship Id="rId72" Type="http://schemas.openxmlformats.org/officeDocument/2006/relationships/hyperlink" Target="mailto:paul@cropmaster-led.co.uk" TargetMode="External"/><Relationship Id="rId93" Type="http://schemas.openxmlformats.org/officeDocument/2006/relationships/hyperlink" Target="http://www.ppflux.com/homepage.html" TargetMode="External"/><Relationship Id="rId98" Type="http://schemas.openxmlformats.org/officeDocument/2006/relationships/hyperlink" Target="https://www.maxlite.com/products/led-solutions/list" TargetMode="External"/><Relationship Id="rId121" Type="http://schemas.openxmlformats.org/officeDocument/2006/relationships/hyperlink" Target="http://www.fohse.com/" TargetMode="External"/><Relationship Id="rId142" Type="http://schemas.openxmlformats.org/officeDocument/2006/relationships/hyperlink" Target="https://emersongrow.com/collections/all-products" TargetMode="External"/><Relationship Id="rId163" Type="http://schemas.openxmlformats.org/officeDocument/2006/relationships/hyperlink" Target="https://delightchile.cl/content/14-productos-delight" TargetMode="External"/><Relationship Id="rId184" Type="http://schemas.openxmlformats.org/officeDocument/2006/relationships/hyperlink" Target="https://g2voptics.com/products/commercial-led-grow-lights/" TargetMode="External"/><Relationship Id="rId189" Type="http://schemas.openxmlformats.org/officeDocument/2006/relationships/hyperlink" Target="https://rdm-led.ru/collection/fitosvetilniki" TargetMode="External"/><Relationship Id="rId3" Type="http://schemas.openxmlformats.org/officeDocument/2006/relationships/hyperlink" Target="mailto:support@cidly.com" TargetMode="External"/><Relationship Id="rId25" Type="http://schemas.openxmlformats.org/officeDocument/2006/relationships/hyperlink" Target="https://lumatek-lighting.com/lumatek-led-product-range/" TargetMode="External"/><Relationship Id="rId46" Type="http://schemas.openxmlformats.org/officeDocument/2006/relationships/hyperlink" Target="mailto:sales@bleled.com" TargetMode="External"/><Relationship Id="rId67" Type="http://schemas.openxmlformats.org/officeDocument/2006/relationships/hyperlink" Target="http://indolighting.com/product-category/horticulture/" TargetMode="External"/><Relationship Id="rId116" Type="http://schemas.openxmlformats.org/officeDocument/2006/relationships/hyperlink" Target="mailto:info@crecerlighting.com" TargetMode="External"/><Relationship Id="rId137" Type="http://schemas.openxmlformats.org/officeDocument/2006/relationships/hyperlink" Target="https://www.makerlight-france.com/" TargetMode="External"/><Relationship Id="rId158" Type="http://schemas.openxmlformats.org/officeDocument/2006/relationships/hyperlink" Target="https://koraylights.com/shop/" TargetMode="External"/><Relationship Id="rId20" Type="http://schemas.openxmlformats.org/officeDocument/2006/relationships/hyperlink" Target="http://led-ohmax.com/cate-61739-64656.html" TargetMode="External"/><Relationship Id="rId41" Type="http://schemas.openxmlformats.org/officeDocument/2006/relationships/hyperlink" Target="https://arunalighting.com/en/buy" TargetMode="External"/><Relationship Id="rId62" Type="http://schemas.openxmlformats.org/officeDocument/2006/relationships/hyperlink" Target="https://aldgreen.tech/exwatch/" TargetMode="External"/><Relationship Id="rId83" Type="http://schemas.openxmlformats.org/officeDocument/2006/relationships/hyperlink" Target="https://bestlitetech.com/" TargetMode="External"/><Relationship Id="rId88" Type="http://schemas.openxmlformats.org/officeDocument/2006/relationships/hyperlink" Target="https://www.aessensegrows.com/en/lighting" TargetMode="External"/><Relationship Id="rId111" Type="http://schemas.openxmlformats.org/officeDocument/2006/relationships/hyperlink" Target="http://www.brightsunled.com/product.html" TargetMode="External"/><Relationship Id="rId132" Type="http://schemas.openxmlformats.org/officeDocument/2006/relationships/hyperlink" Target="https://www.aliteled.com/mobile/products/index/cid/40.html" TargetMode="External"/><Relationship Id="rId153" Type="http://schemas.openxmlformats.org/officeDocument/2006/relationships/hyperlink" Target="https://www.varton.ru/upload/iblock/8e2/8e21a3463657780935297e4988f5fafd.pdf" TargetMode="External"/><Relationship Id="rId174" Type="http://schemas.openxmlformats.org/officeDocument/2006/relationships/hyperlink" Target="https://shop.growindoors.co.za/product-category/led-grow-lights/" TargetMode="External"/><Relationship Id="rId179" Type="http://schemas.openxmlformats.org/officeDocument/2006/relationships/hyperlink" Target="https://blackdogled.eu/" TargetMode="External"/><Relationship Id="rId195" Type="http://schemas.openxmlformats.org/officeDocument/2006/relationships/hyperlink" Target="https://www.bioledlighting.com/products/" TargetMode="External"/><Relationship Id="rId190" Type="http://schemas.openxmlformats.org/officeDocument/2006/relationships/hyperlink" Target="https://fitoled.pro/" TargetMode="External"/><Relationship Id="rId204" Type="http://schemas.openxmlformats.org/officeDocument/2006/relationships/hyperlink" Target="mailto:kevin@delviro.com" TargetMode="External"/><Relationship Id="rId15" Type="http://schemas.openxmlformats.org/officeDocument/2006/relationships/hyperlink" Target="https://www.kessil.com/products/" TargetMode="External"/><Relationship Id="rId36" Type="http://schemas.openxmlformats.org/officeDocument/2006/relationships/hyperlink" Target="https://nanoluxtech.com/ledex/" TargetMode="External"/><Relationship Id="rId57" Type="http://schemas.openxmlformats.org/officeDocument/2006/relationships/hyperlink" Target="https://gn.uk/support" TargetMode="External"/><Relationship Id="rId106" Type="http://schemas.openxmlformats.org/officeDocument/2006/relationships/hyperlink" Target="https://www.reli.global/products" TargetMode="External"/><Relationship Id="rId127" Type="http://schemas.openxmlformats.org/officeDocument/2006/relationships/hyperlink" Target="http://washington.lighting/product/kanab600/" TargetMode="External"/><Relationship Id="rId10" Type="http://schemas.openxmlformats.org/officeDocument/2006/relationships/hyperlink" Target="https://www.lumigrow.com/" TargetMode="External"/><Relationship Id="rId31" Type="http://schemas.openxmlformats.org/officeDocument/2006/relationships/hyperlink" Target="https://www.hubbell.com/hubbellindustriallighting/en/Products/Lighting-Controls/Industrial-Lighting/Horticultural-Growth-Lighting/c/535501" TargetMode="External"/><Relationship Id="rId52" Type="http://schemas.openxmlformats.org/officeDocument/2006/relationships/hyperlink" Target="http://www.hyperiongrowlights.com/products/" TargetMode="External"/><Relationship Id="rId73" Type="http://schemas.openxmlformats.org/officeDocument/2006/relationships/hyperlink" Target="http://totalgrowlight.com/products.html" TargetMode="External"/><Relationship Id="rId78" Type="http://schemas.openxmlformats.org/officeDocument/2006/relationships/hyperlink" Target="https://vividgro.com/grow-lights/" TargetMode="External"/><Relationship Id="rId94" Type="http://schemas.openxmlformats.org/officeDocument/2006/relationships/hyperlink" Target="https://gs-horti.com/products/led-grow-lights.html" TargetMode="External"/><Relationship Id="rId99" Type="http://schemas.openxmlformats.org/officeDocument/2006/relationships/hyperlink" Target="https://horticulture.beverinnovations.com/en/products/" TargetMode="External"/><Relationship Id="rId101" Type="http://schemas.openxmlformats.org/officeDocument/2006/relationships/hyperlink" Target="https://scynceled.com/solutions/" TargetMode="External"/><Relationship Id="rId122" Type="http://schemas.openxmlformats.org/officeDocument/2006/relationships/hyperlink" Target="https://plantalux.pl/en/offer/" TargetMode="External"/><Relationship Id="rId143" Type="http://schemas.openxmlformats.org/officeDocument/2006/relationships/hyperlink" Target="https://eyehortilux.com/" TargetMode="External"/><Relationship Id="rId148" Type="http://schemas.openxmlformats.org/officeDocument/2006/relationships/hyperlink" Target="http://www.optogan.ru/products/led_lamps/special_lightning/optolyuksspeysagro/" TargetMode="External"/><Relationship Id="rId164" Type="http://schemas.openxmlformats.org/officeDocument/2006/relationships/hyperlink" Target="https://www.piranha.cl/20/iluminacion-led-tesla" TargetMode="External"/><Relationship Id="rId169" Type="http://schemas.openxmlformats.org/officeDocument/2006/relationships/hyperlink" Target="https://growgenetics.com/producto/led/" TargetMode="External"/><Relationship Id="rId185" Type="http://schemas.openxmlformats.org/officeDocument/2006/relationships/hyperlink" Target="http://www.horticoled.com/" TargetMode="External"/><Relationship Id="rId4" Type="http://schemas.openxmlformats.org/officeDocument/2006/relationships/hyperlink" Target="http://www.thriveagritech.com/products/" TargetMode="External"/><Relationship Id="rId9" Type="http://schemas.openxmlformats.org/officeDocument/2006/relationships/hyperlink" Target="https://illumitex.com/products/" TargetMode="External"/><Relationship Id="rId180" Type="http://schemas.openxmlformats.org/officeDocument/2006/relationships/hyperlink" Target="https://www.migrolight.com/shop/" TargetMode="External"/><Relationship Id="rId26" Type="http://schemas.openxmlformats.org/officeDocument/2006/relationships/hyperlink" Target="https://horticulturelightinggroup.com/collections/lamps" TargetMode="External"/><Relationship Id="rId47" Type="http://schemas.openxmlformats.org/officeDocument/2006/relationships/hyperlink" Target="https://growlight.com.tr/Products" TargetMode="External"/><Relationship Id="rId68" Type="http://schemas.openxmlformats.org/officeDocument/2006/relationships/hyperlink" Target="https://www.igrox.com/tecnologia/index" TargetMode="External"/><Relationship Id="rId89" Type="http://schemas.openxmlformats.org/officeDocument/2006/relationships/hyperlink" Target="https://www.agrify.com/led-grow-lights" TargetMode="External"/><Relationship Id="rId112" Type="http://schemas.openxmlformats.org/officeDocument/2006/relationships/hyperlink" Target="https://www.trusolis.com/harvester-series" TargetMode="External"/><Relationship Id="rId133" Type="http://schemas.openxmlformats.org/officeDocument/2006/relationships/hyperlink" Target="http://www.mldrled.com/led-grow-lights.html" TargetMode="External"/><Relationship Id="rId154" Type="http://schemas.openxmlformats.org/officeDocument/2006/relationships/hyperlink" Target="https://geniled.ru/collection/Fitoosveshchenie/" TargetMode="External"/><Relationship Id="rId175" Type="http://schemas.openxmlformats.org/officeDocument/2006/relationships/hyperlink" Target="https://www.growindoors.co.za/uploads/1/1/2/0/11208189/platinum_africa_specs.jpg" TargetMode="External"/><Relationship Id="rId196" Type="http://schemas.openxmlformats.org/officeDocument/2006/relationships/hyperlink" Target="https://www.elighting.co.za/horticulturallighting.html" TargetMode="External"/><Relationship Id="rId200" Type="http://schemas.openxmlformats.org/officeDocument/2006/relationships/hyperlink" Target="https://www.lucius.com.au/product-category/lucius-led/" TargetMode="External"/><Relationship Id="rId16" Type="http://schemas.openxmlformats.org/officeDocument/2006/relationships/hyperlink" Target="mailto:kessil@kessil.com" TargetMode="External"/><Relationship Id="rId37" Type="http://schemas.openxmlformats.org/officeDocument/2006/relationships/hyperlink" Target="https://www.plusrite.com.au/product-category/led-grow-lights/" TargetMode="External"/><Relationship Id="rId58" Type="http://schemas.openxmlformats.org/officeDocument/2006/relationships/hyperlink" Target="https://revolutionmicro.com/avici/" TargetMode="External"/><Relationship Id="rId79" Type="http://schemas.openxmlformats.org/officeDocument/2006/relationships/hyperlink" Target="https://heiluxllc.com/specifications" TargetMode="External"/><Relationship Id="rId102" Type="http://schemas.openxmlformats.org/officeDocument/2006/relationships/hyperlink" Target="mailto:info@scynce.ag" TargetMode="External"/><Relationship Id="rId123" Type="http://schemas.openxmlformats.org/officeDocument/2006/relationships/hyperlink" Target="https://www.americanbrightled.com/product/horticultural-lighting/" TargetMode="External"/><Relationship Id="rId144" Type="http://schemas.openxmlformats.org/officeDocument/2006/relationships/hyperlink" Target="https://humboldtlighting.com/shop-2/?categories=2&amp;sub-categories=12" TargetMode="External"/><Relationship Id="rId90" Type="http://schemas.openxmlformats.org/officeDocument/2006/relationships/hyperlink" Target="https://www.horticraftholland.com/product/horticraft-holland-ts-tristar/" TargetMode="External"/><Relationship Id="rId165" Type="http://schemas.openxmlformats.org/officeDocument/2006/relationships/hyperlink" Target="https://www.blackcob.cl/iluminacion" TargetMode="External"/><Relationship Id="rId186" Type="http://schemas.openxmlformats.org/officeDocument/2006/relationships/hyperlink" Target="https://www.optexlighting.com/" TargetMode="External"/><Relationship Id="rId27" Type="http://schemas.openxmlformats.org/officeDocument/2006/relationships/hyperlink" Target="https://www.viparspectra.com/category.php?id=1" TargetMode="External"/><Relationship Id="rId48" Type="http://schemas.openxmlformats.org/officeDocument/2006/relationships/hyperlink" Target="https://agritech.tungsram.com/en" TargetMode="External"/><Relationship Id="rId69" Type="http://schemas.openxmlformats.org/officeDocument/2006/relationships/hyperlink" Target="https://www.plusrite.com.au/product-category/led-grow-lights/" TargetMode="External"/><Relationship Id="rId113" Type="http://schemas.openxmlformats.org/officeDocument/2006/relationships/hyperlink" Target="https://www.magnuslight.com/lightsbars" TargetMode="External"/><Relationship Id="rId134" Type="http://schemas.openxmlformats.org/officeDocument/2006/relationships/hyperlink" Target="mailto:sales@sunritek.com" TargetMode="External"/><Relationship Id="rId80" Type="http://schemas.openxmlformats.org/officeDocument/2006/relationships/hyperlink" Target="https://californialightworks.com/" TargetMode="External"/><Relationship Id="rId155" Type="http://schemas.openxmlformats.org/officeDocument/2006/relationships/hyperlink" Target="https://jazz-way.com/catalog/svetilniki-spetsialnogo-naznacheniya/?iblock_id=21" TargetMode="External"/><Relationship Id="rId176" Type="http://schemas.openxmlformats.org/officeDocument/2006/relationships/hyperlink" Target="https://www.hydrogrowled.com/" TargetMode="External"/><Relationship Id="rId197" Type="http://schemas.openxmlformats.org/officeDocument/2006/relationships/hyperlink" Target="https://www.acdc.co.za/pages/led-grow-lights" TargetMode="External"/><Relationship Id="rId201" Type="http://schemas.openxmlformats.org/officeDocument/2006/relationships/hyperlink" Target="http://www.sunritek.com/content/Spectrum/6.html" TargetMode="External"/><Relationship Id="rId17" Type="http://schemas.openxmlformats.org/officeDocument/2006/relationships/hyperlink" Target="https://www.senmatic.com/horticulture/products/led-grow-light" TargetMode="External"/><Relationship Id="rId38" Type="http://schemas.openxmlformats.org/officeDocument/2006/relationships/hyperlink" Target="http://www.parus.co.kr/" TargetMode="External"/><Relationship Id="rId59" Type="http://schemas.openxmlformats.org/officeDocument/2006/relationships/hyperlink" Target="https://revolutionmicro.com/contact/" TargetMode="External"/><Relationship Id="rId103" Type="http://schemas.openxmlformats.org/officeDocument/2006/relationships/hyperlink" Target="https://www.edison-opto.com.tw/en/professional-lighting/horticulture-lighting-ac-module-collection/" TargetMode="External"/><Relationship Id="rId124" Type="http://schemas.openxmlformats.org/officeDocument/2006/relationships/hyperlink" Target="https://www.smartgrow.systems/" TargetMode="External"/><Relationship Id="rId70" Type="http://schemas.openxmlformats.org/officeDocument/2006/relationships/hyperlink" Target="https://www.oreon-led.com/en/products" TargetMode="External"/><Relationship Id="rId91" Type="http://schemas.openxmlformats.org/officeDocument/2006/relationships/hyperlink" Target="https://www.progrowtech.com/" TargetMode="External"/><Relationship Id="rId145" Type="http://schemas.openxmlformats.org/officeDocument/2006/relationships/hyperlink" Target="https://lushledlighting.com/product-category/vegetation-flowering-grow-lights/" TargetMode="External"/><Relationship Id="rId166" Type="http://schemas.openxmlformats.org/officeDocument/2006/relationships/hyperlink" Target="https://www.mars.com.ar/" TargetMode="External"/><Relationship Id="rId187" Type="http://schemas.openxmlformats.org/officeDocument/2006/relationships/hyperlink" Target="https://www.incotex.com/en/catalog/led-light/horticultural-led-lighting/" TargetMode="External"/><Relationship Id="rId1" Type="http://schemas.openxmlformats.org/officeDocument/2006/relationships/hyperlink" Target="https://www.gelighting.com/led-bulbs/grow-light-led" TargetMode="External"/><Relationship Id="rId28" Type="http://schemas.openxmlformats.org/officeDocument/2006/relationships/hyperlink" Target="mailto:sales@valoya.com" TargetMode="External"/><Relationship Id="rId49" Type="http://schemas.openxmlformats.org/officeDocument/2006/relationships/hyperlink" Target="https://agritech.tungsram.com/en/contact" TargetMode="External"/><Relationship Id="rId114" Type="http://schemas.openxmlformats.org/officeDocument/2006/relationships/hyperlink" Target="http://testsite.heliohex.com/products/" TargetMode="External"/><Relationship Id="rId60" Type="http://schemas.openxmlformats.org/officeDocument/2006/relationships/hyperlink" Target="http://www.jnclighting.com/HORTICULTURE--LIGHTING.html" TargetMode="External"/><Relationship Id="rId81" Type="http://schemas.openxmlformats.org/officeDocument/2006/relationships/hyperlink" Target="https://www.acuitybrands.com/en/products/detail/761254/lithonia-lighting/grwl-linear/grwl-led-grow-light" TargetMode="External"/><Relationship Id="rId135" Type="http://schemas.openxmlformats.org/officeDocument/2006/relationships/hyperlink" Target="mailto:chris.shi@dxapac.com" TargetMode="External"/><Relationship Id="rId156" Type="http://schemas.openxmlformats.org/officeDocument/2006/relationships/hyperlink" Target="http://komled.com/index.php/teplichnoe-osveshchenie" TargetMode="External"/><Relationship Id="rId177" Type="http://schemas.openxmlformats.org/officeDocument/2006/relationships/hyperlink" Target="http://www.sunritek.com/" TargetMode="External"/><Relationship Id="rId198" Type="http://schemas.openxmlformats.org/officeDocument/2006/relationships/hyperlink" Target="https://www.jves.co.za/other-products/led" TargetMode="External"/><Relationship Id="rId202" Type="http://schemas.openxmlformats.org/officeDocument/2006/relationships/hyperlink" Target="https://www.lumeri.it/lampada-da-coltivazione.html" TargetMode="External"/><Relationship Id="rId18" Type="http://schemas.openxmlformats.org/officeDocument/2006/relationships/hyperlink" Target="https://www.cidly.com/" TargetMode="External"/><Relationship Id="rId39" Type="http://schemas.openxmlformats.org/officeDocument/2006/relationships/hyperlink" Target="mailto:parusEurope@parus.co.kr" TargetMode="External"/><Relationship Id="rId50" Type="http://schemas.openxmlformats.org/officeDocument/2006/relationships/hyperlink" Target="https://netled.fi/greenhousesolutions/" TargetMode="External"/><Relationship Id="rId104" Type="http://schemas.openxmlformats.org/officeDocument/2006/relationships/hyperlink" Target="https://www.edison-opto.com.tw/en/%E8%81%AF%E7%B5%A1%E6%88%91%E5%80%91/" TargetMode="External"/><Relationship Id="rId125" Type="http://schemas.openxmlformats.org/officeDocument/2006/relationships/hyperlink" Target="https://www.fyledlight.com/led-grow-lights/" TargetMode="External"/><Relationship Id="rId146" Type="http://schemas.openxmlformats.org/officeDocument/2006/relationships/hyperlink" Target="https://www.uot-toshibalighting.eu/index.php?action=products_list&amp;fid=251&amp;cid=263" TargetMode="External"/><Relationship Id="rId167" Type="http://schemas.openxmlformats.org/officeDocument/2006/relationships/hyperlink" Target="https://ledech.com.ar/" TargetMode="External"/><Relationship Id="rId188" Type="http://schemas.openxmlformats.org/officeDocument/2006/relationships/hyperlink" Target="https://gcsvt.ru/svetodiodnyie-svetilniki/fito-dlya-rasteniy-svetodiodnye-svetilniki/" TargetMode="External"/><Relationship Id="rId71" Type="http://schemas.openxmlformats.org/officeDocument/2006/relationships/hyperlink" Target="https://activegrowled.com/" TargetMode="External"/><Relationship Id="rId92" Type="http://schemas.openxmlformats.org/officeDocument/2006/relationships/hyperlink" Target="https://www.vipple.cn/products/" TargetMode="External"/><Relationship Id="rId2" Type="http://schemas.openxmlformats.org/officeDocument/2006/relationships/hyperlink" Target="https://gavita.com/retail/contact/" TargetMode="External"/><Relationship Id="rId29" Type="http://schemas.openxmlformats.org/officeDocument/2006/relationships/hyperlink" Target="https://www.valoya.com/led-product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google.com/maps/d/u/0/edit?mid=1OnSDq6d2bQ6oGciTUJkS6Uyn03woD3jb&amp;ll=-3.7024827785349217%2C0&amp;z=2" TargetMode="External"/><Relationship Id="rId5" Type="http://schemas.openxmlformats.org/officeDocument/2006/relationships/table" Target="../tables/table5.xml"/><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117" Type="http://schemas.openxmlformats.org/officeDocument/2006/relationships/hyperlink" Target="https://www.gsgrow.com/fully-integrated-solution/led-lighting/" TargetMode="External"/><Relationship Id="rId21" Type="http://schemas.openxmlformats.org/officeDocument/2006/relationships/hyperlink" Target="https://www.hortilux.com/total-solution/products" TargetMode="External"/><Relationship Id="rId42" Type="http://schemas.openxmlformats.org/officeDocument/2006/relationships/hyperlink" Target="mailto:info@bjb.com" TargetMode="External"/><Relationship Id="rId63" Type="http://schemas.openxmlformats.org/officeDocument/2006/relationships/hyperlink" Target="https://www.cropmaster-led.co.uk/" TargetMode="External"/><Relationship Id="rId84" Type="http://schemas.openxmlformats.org/officeDocument/2006/relationships/hyperlink" Target="http://groweliteled.com/" TargetMode="External"/><Relationship Id="rId138" Type="http://schemas.openxmlformats.org/officeDocument/2006/relationships/hyperlink" Target="https://www.plantekno.com/" TargetMode="External"/><Relationship Id="rId159" Type="http://schemas.openxmlformats.org/officeDocument/2006/relationships/hyperlink" Target="https://emersongrow.com/collections/all-products" TargetMode="External"/><Relationship Id="rId170" Type="http://schemas.openxmlformats.org/officeDocument/2006/relationships/hyperlink" Target="https://www.varton.ru/upload/iblock/8e2/8e21a3463657780935297e4988f5fafd.pdf" TargetMode="External"/><Relationship Id="rId191" Type="http://schemas.openxmlformats.org/officeDocument/2006/relationships/hyperlink" Target="https://shop.growindoors.co.za/product-category/led-grow-lights/" TargetMode="External"/><Relationship Id="rId205" Type="http://schemas.openxmlformats.org/officeDocument/2006/relationships/hyperlink" Target="https://gcsvt.ru/svetodiodnyie-svetilniki/fito-dlya-rasteniy-svetodiodnye-svetilniki/" TargetMode="External"/><Relationship Id="rId226" Type="http://schemas.openxmlformats.org/officeDocument/2006/relationships/drawing" Target="../drawings/drawing2.xml"/><Relationship Id="rId107" Type="http://schemas.openxmlformats.org/officeDocument/2006/relationships/hyperlink" Target="https://www.iluminarlighting.com/led-fixtures" TargetMode="External"/><Relationship Id="rId11" Type="http://schemas.openxmlformats.org/officeDocument/2006/relationships/hyperlink" Target="mailto:info@lumigrow.com" TargetMode="External"/><Relationship Id="rId32" Type="http://schemas.openxmlformats.org/officeDocument/2006/relationships/hyperlink" Target="https://www.hubbell.com/hubbellindustriallighting/en/contactUs" TargetMode="External"/><Relationship Id="rId53" Type="http://schemas.openxmlformats.org/officeDocument/2006/relationships/hyperlink" Target="https://agnetix.com/product/agnetix-a3/" TargetMode="External"/><Relationship Id="rId74" Type="http://schemas.openxmlformats.org/officeDocument/2006/relationships/hyperlink" Target="https://www.horti-growlight.com/grow-lights" TargetMode="External"/><Relationship Id="rId128" Type="http://schemas.openxmlformats.org/officeDocument/2006/relationships/hyperlink" Target="mailto:info@crecerlighting.com" TargetMode="External"/><Relationship Id="rId149" Type="http://schemas.openxmlformats.org/officeDocument/2006/relationships/hyperlink" Target="https://www.aliteled.com/mobile/products/index/cid/40.html" TargetMode="External"/><Relationship Id="rId5" Type="http://schemas.openxmlformats.org/officeDocument/2006/relationships/hyperlink" Target="mailto:support@sanlight.info" TargetMode="External"/><Relationship Id="rId95" Type="http://schemas.openxmlformats.org/officeDocument/2006/relationships/hyperlink" Target="https://www.sylvania-lighting.com/product/en-mea/category/special-lighting/grow-lights/families/" TargetMode="External"/><Relationship Id="rId160" Type="http://schemas.openxmlformats.org/officeDocument/2006/relationships/hyperlink" Target="https://eyehortilux.com/" TargetMode="External"/><Relationship Id="rId181" Type="http://schemas.openxmlformats.org/officeDocument/2006/relationships/hyperlink" Target="https://www.piranha.cl/20/iluminacion-led-tesla" TargetMode="External"/><Relationship Id="rId216" Type="http://schemas.openxmlformats.org/officeDocument/2006/relationships/hyperlink" Target="https://growlightsaustralia.com/product-category/high-light/" TargetMode="External"/><Relationship Id="rId22" Type="http://schemas.openxmlformats.org/officeDocument/2006/relationships/hyperlink" Target="https://www.sanlight.com/en/" TargetMode="External"/><Relationship Id="rId43" Type="http://schemas.openxmlformats.org/officeDocument/2006/relationships/hyperlink" Target="http://www.blv-licht.com/products/led-lighting-systems/horturion-led-luminaires.html" TargetMode="External"/><Relationship Id="rId64" Type="http://schemas.openxmlformats.org/officeDocument/2006/relationships/hyperlink" Target="http://www.superliteledcn.com/en/products.html" TargetMode="External"/><Relationship Id="rId118" Type="http://schemas.openxmlformats.org/officeDocument/2006/relationships/hyperlink" Target="https://www.reli.global/products" TargetMode="External"/><Relationship Id="rId139" Type="http://schemas.openxmlformats.org/officeDocument/2006/relationships/hyperlink" Target="http://washington.lighting/product/kanab600/" TargetMode="External"/><Relationship Id="rId85" Type="http://schemas.openxmlformats.org/officeDocument/2006/relationships/hyperlink" Target="https://www.growlightengine.com/" TargetMode="External"/><Relationship Id="rId150" Type="http://schemas.openxmlformats.org/officeDocument/2006/relationships/hyperlink" Target="http://www.mldrled.com/led-grow-lights.html" TargetMode="External"/><Relationship Id="rId171" Type="http://schemas.openxmlformats.org/officeDocument/2006/relationships/hyperlink" Target="https://geniled.ru/collection/Fitoosveshchenie/" TargetMode="External"/><Relationship Id="rId192" Type="http://schemas.openxmlformats.org/officeDocument/2006/relationships/hyperlink" Target="https://www.growindoors.co.za/uploads/1/1/2/0/11208189/platinum_africa_specs.jpg" TargetMode="External"/><Relationship Id="rId206" Type="http://schemas.openxmlformats.org/officeDocument/2006/relationships/hyperlink" Target="https://rdm-led.ru/collection/fitosvetilniki" TargetMode="External"/><Relationship Id="rId227" Type="http://schemas.openxmlformats.org/officeDocument/2006/relationships/table" Target="../tables/table6.xml"/><Relationship Id="rId12" Type="http://schemas.openxmlformats.org/officeDocument/2006/relationships/hyperlink" Target="https://fluence.science/" TargetMode="External"/><Relationship Id="rId33" Type="http://schemas.openxmlformats.org/officeDocument/2006/relationships/hyperlink" Target="http://www.ledeven.net/" TargetMode="External"/><Relationship Id="rId108" Type="http://schemas.openxmlformats.org/officeDocument/2006/relationships/hyperlink" Target="http://www.ecospeedled.com/" TargetMode="External"/><Relationship Id="rId129" Type="http://schemas.openxmlformats.org/officeDocument/2006/relationships/hyperlink" Target="https://www.atophort.com/products/" TargetMode="External"/><Relationship Id="rId54" Type="http://schemas.openxmlformats.org/officeDocument/2006/relationships/hyperlink" Target="https://linnaeuslighting.com/" TargetMode="External"/><Relationship Id="rId75" Type="http://schemas.openxmlformats.org/officeDocument/2006/relationships/hyperlink" Target="http://photobioled.com/" TargetMode="External"/><Relationship Id="rId96" Type="http://schemas.openxmlformats.org/officeDocument/2006/relationships/hyperlink" Target="https://www.senmatic.com/horticulture/products/led-grow-light" TargetMode="External"/><Relationship Id="rId140" Type="http://schemas.openxmlformats.org/officeDocument/2006/relationships/hyperlink" Target="http://www.hortled.com/arc600" TargetMode="External"/><Relationship Id="rId161" Type="http://schemas.openxmlformats.org/officeDocument/2006/relationships/hyperlink" Target="https://humboldtlighting.com/shop-2/?categories=2&amp;sub-categories=12" TargetMode="External"/><Relationship Id="rId182" Type="http://schemas.openxmlformats.org/officeDocument/2006/relationships/hyperlink" Target="https://www.blackcob.cl/iluminacion" TargetMode="External"/><Relationship Id="rId217" Type="http://schemas.openxmlformats.org/officeDocument/2006/relationships/hyperlink" Target="https://www.lucius.com.au/product-category/lucius-led/" TargetMode="External"/><Relationship Id="rId6" Type="http://schemas.openxmlformats.org/officeDocument/2006/relationships/hyperlink" Target="https://www.heliospectra.com/led-grow-lights/" TargetMode="External"/><Relationship Id="rId23" Type="http://schemas.openxmlformats.org/officeDocument/2006/relationships/hyperlink" Target="https://www.kindledgrowlights.com/collections/all" TargetMode="External"/><Relationship Id="rId119" Type="http://schemas.openxmlformats.org/officeDocument/2006/relationships/hyperlink" Target="http://allstategardensupply.com/product-category/led/led-fixtures-jungle/" TargetMode="External"/><Relationship Id="rId44" Type="http://schemas.openxmlformats.org/officeDocument/2006/relationships/hyperlink" Target="http://www.ble.lighting/" TargetMode="External"/><Relationship Id="rId65" Type="http://schemas.openxmlformats.org/officeDocument/2006/relationships/hyperlink" Target="mailto:dahua@superliteledcn.com" TargetMode="External"/><Relationship Id="rId86" Type="http://schemas.openxmlformats.org/officeDocument/2006/relationships/hyperlink" Target="https://www.aessensegrows.com/en/lighting" TargetMode="External"/><Relationship Id="rId130" Type="http://schemas.openxmlformats.org/officeDocument/2006/relationships/hyperlink" Target="http://www.zsp-tech.com/" TargetMode="External"/><Relationship Id="rId151" Type="http://schemas.openxmlformats.org/officeDocument/2006/relationships/hyperlink" Target="mailto:sales@sunritek.com" TargetMode="External"/><Relationship Id="rId172" Type="http://schemas.openxmlformats.org/officeDocument/2006/relationships/hyperlink" Target="https://jazz-way.com/catalog/svetilniki-spetsialnogo-naznacheniya/?iblock_id=21" TargetMode="External"/><Relationship Id="rId193" Type="http://schemas.openxmlformats.org/officeDocument/2006/relationships/hyperlink" Target="https://www.hydrogrowled.com/" TargetMode="External"/><Relationship Id="rId207" Type="http://schemas.openxmlformats.org/officeDocument/2006/relationships/hyperlink" Target="https://fitoled.pro/" TargetMode="External"/><Relationship Id="rId228" Type="http://schemas.openxmlformats.org/officeDocument/2006/relationships/table" Target="../tables/table7.xml"/><Relationship Id="rId13" Type="http://schemas.openxmlformats.org/officeDocument/2006/relationships/hyperlink" Target="mailto:emea@fluencebioengineering.com" TargetMode="External"/><Relationship Id="rId109" Type="http://schemas.openxmlformats.org/officeDocument/2006/relationships/hyperlink" Target="https://www.ledsmart.com/shop?category=AGRICULTURE" TargetMode="External"/><Relationship Id="rId34" Type="http://schemas.openxmlformats.org/officeDocument/2006/relationships/hyperlink" Target="http://grow-spec.com/?page_id=734" TargetMode="External"/><Relationship Id="rId55" Type="http://schemas.openxmlformats.org/officeDocument/2006/relationships/hyperlink" Target="https://gn.uk/led-grow-lights" TargetMode="External"/><Relationship Id="rId76" Type="http://schemas.openxmlformats.org/officeDocument/2006/relationships/hyperlink" Target="https://vividgro.com/grow-lights/" TargetMode="External"/><Relationship Id="rId97" Type="http://schemas.openxmlformats.org/officeDocument/2006/relationships/hyperlink" Target="mailto:dgtsales@senmatic.com" TargetMode="External"/><Relationship Id="rId120" Type="http://schemas.openxmlformats.org/officeDocument/2006/relationships/hyperlink" Target="https://www.compled.de/pages/products.html" TargetMode="External"/><Relationship Id="rId141" Type="http://schemas.openxmlformats.org/officeDocument/2006/relationships/hyperlink" Target="https://www.ikioledlighting.com/product-category/horticulture-lighting/linear-grow-light/" TargetMode="External"/><Relationship Id="rId7" Type="http://schemas.openxmlformats.org/officeDocument/2006/relationships/hyperlink" Target="https://www.gelighting.com/contact" TargetMode="External"/><Relationship Id="rId162" Type="http://schemas.openxmlformats.org/officeDocument/2006/relationships/hyperlink" Target="https://lushledlighting.com/product-category/vegetation-flowering-grow-lights/" TargetMode="External"/><Relationship Id="rId183" Type="http://schemas.openxmlformats.org/officeDocument/2006/relationships/hyperlink" Target="https://www.mars.com.ar/" TargetMode="External"/><Relationship Id="rId218" Type="http://schemas.openxmlformats.org/officeDocument/2006/relationships/hyperlink" Target="http://www.sunritek.com/content/Spectrum/6.html" TargetMode="External"/><Relationship Id="rId24" Type="http://schemas.openxmlformats.org/officeDocument/2006/relationships/hyperlink" Target="https://spectrumkingled.com/collections/led-grow-lights" TargetMode="External"/><Relationship Id="rId45" Type="http://schemas.openxmlformats.org/officeDocument/2006/relationships/hyperlink" Target="mailto:sales@bleled.com" TargetMode="External"/><Relationship Id="rId66" Type="http://schemas.openxmlformats.org/officeDocument/2006/relationships/hyperlink" Target="http://indolighting.com/product-category/horticulture/" TargetMode="External"/><Relationship Id="rId87" Type="http://schemas.openxmlformats.org/officeDocument/2006/relationships/hyperlink" Target="https://www.agrify.com/led-grow-lights" TargetMode="External"/><Relationship Id="rId110" Type="http://schemas.openxmlformats.org/officeDocument/2006/relationships/hyperlink" Target="https://www.maxlite.com/products/led-solutions/list" TargetMode="External"/><Relationship Id="rId131" Type="http://schemas.openxmlformats.org/officeDocument/2006/relationships/hyperlink" Target="https://www.vanqled.com/product-list/" TargetMode="External"/><Relationship Id="rId152" Type="http://schemas.openxmlformats.org/officeDocument/2006/relationships/hyperlink" Target="mailto:chris.shi@dxapac.com" TargetMode="External"/><Relationship Id="rId173" Type="http://schemas.openxmlformats.org/officeDocument/2006/relationships/hyperlink" Target="http://komled.com/index.php/teplichnoe-osveshchenie" TargetMode="External"/><Relationship Id="rId194" Type="http://schemas.openxmlformats.org/officeDocument/2006/relationships/hyperlink" Target="http://www.sunritek.com/" TargetMode="External"/><Relationship Id="rId208" Type="http://schemas.openxmlformats.org/officeDocument/2006/relationships/hyperlink" Target="https://www.varton.ru/products/fito_svetilniki_phyto/" TargetMode="External"/><Relationship Id="rId229" Type="http://schemas.openxmlformats.org/officeDocument/2006/relationships/table" Target="../tables/table8.xml"/><Relationship Id="rId14" Type="http://schemas.openxmlformats.org/officeDocument/2006/relationships/hyperlink" Target="https://gavita.com/retail/products/gavita-pro-line-led/" TargetMode="External"/><Relationship Id="rId35" Type="http://schemas.openxmlformats.org/officeDocument/2006/relationships/hyperlink" Target="mailto:info@grow-spec.com" TargetMode="External"/><Relationship Id="rId56" Type="http://schemas.openxmlformats.org/officeDocument/2006/relationships/hyperlink" Target="https://gn.uk/support" TargetMode="External"/><Relationship Id="rId77" Type="http://schemas.openxmlformats.org/officeDocument/2006/relationships/hyperlink" Target="https://heiluxllc.com/specifications" TargetMode="External"/><Relationship Id="rId100" Type="http://schemas.openxmlformats.org/officeDocument/2006/relationships/hyperlink" Target="https://www.igrox.com/tecnologia/index" TargetMode="External"/><Relationship Id="rId8" Type="http://schemas.openxmlformats.org/officeDocument/2006/relationships/hyperlink" Target="https://www.lighting.philips.com/main/products/horticulture" TargetMode="External"/><Relationship Id="rId98" Type="http://schemas.openxmlformats.org/officeDocument/2006/relationships/hyperlink" Target="http://grow-spec.com/?page_id=734" TargetMode="External"/><Relationship Id="rId121" Type="http://schemas.openxmlformats.org/officeDocument/2006/relationships/hyperlink" Target="https://www.exactlux.com/products" TargetMode="External"/><Relationship Id="rId142" Type="http://schemas.openxmlformats.org/officeDocument/2006/relationships/hyperlink" Target="https://www.smartgrow.systems/" TargetMode="External"/><Relationship Id="rId163" Type="http://schemas.openxmlformats.org/officeDocument/2006/relationships/hyperlink" Target="https://www.uot-toshibalighting.eu/index.php?action=products_list&amp;fid=251&amp;cid=263" TargetMode="External"/><Relationship Id="rId184" Type="http://schemas.openxmlformats.org/officeDocument/2006/relationships/hyperlink" Target="https://ledech.com.ar/" TargetMode="External"/><Relationship Id="rId219" Type="http://schemas.openxmlformats.org/officeDocument/2006/relationships/hyperlink" Target="https://www.mars.com.ar/" TargetMode="External"/><Relationship Id="rId230" Type="http://schemas.openxmlformats.org/officeDocument/2006/relationships/table" Target="../tables/table9.xml"/><Relationship Id="rId25" Type="http://schemas.openxmlformats.org/officeDocument/2006/relationships/hyperlink" Target="https://lumatek-lighting.com/lumatek-led-product-range/" TargetMode="External"/><Relationship Id="rId46" Type="http://schemas.openxmlformats.org/officeDocument/2006/relationships/hyperlink" Target="https://growlight.com.tr/Products" TargetMode="External"/><Relationship Id="rId67" Type="http://schemas.openxmlformats.org/officeDocument/2006/relationships/hyperlink" Target="https://www.igrox.com/tecnologia/index" TargetMode="External"/><Relationship Id="rId116" Type="http://schemas.openxmlformats.org/officeDocument/2006/relationships/hyperlink" Target="https://www.edison-opto.com.tw/en/%E8%81%AF%E7%B5%A1%E6%88%91%E5%80%91/" TargetMode="External"/><Relationship Id="rId137" Type="http://schemas.openxmlformats.org/officeDocument/2006/relationships/hyperlink" Target="https://www.fyledlight.com/led-grow-lights/" TargetMode="External"/><Relationship Id="rId158" Type="http://schemas.openxmlformats.org/officeDocument/2006/relationships/hyperlink" Target="https://barronltg.com/category.php?category=Growlite-LED-Luminaires&amp;id=91" TargetMode="External"/><Relationship Id="rId20" Type="http://schemas.openxmlformats.org/officeDocument/2006/relationships/hyperlink" Target="http://led-ohmax.com/cate-61739-64656.html" TargetMode="External"/><Relationship Id="rId41" Type="http://schemas.openxmlformats.org/officeDocument/2006/relationships/hyperlink" Target="https://www.bjb.com/en/light-for-vertical-farming" TargetMode="External"/><Relationship Id="rId62" Type="http://schemas.openxmlformats.org/officeDocument/2006/relationships/hyperlink" Target="https://www.kroptek.com/led-grow-lights" TargetMode="External"/><Relationship Id="rId83" Type="http://schemas.openxmlformats.org/officeDocument/2006/relationships/hyperlink" Target="https://www.liftedled.com/" TargetMode="External"/><Relationship Id="rId88" Type="http://schemas.openxmlformats.org/officeDocument/2006/relationships/hyperlink" Target="https://www.horticraftholland.com/product/horticraft-holland-ts-tristar/" TargetMode="External"/><Relationship Id="rId111" Type="http://schemas.openxmlformats.org/officeDocument/2006/relationships/hyperlink" Target="https://horticulture.beverinnovations.com/en/products/" TargetMode="External"/><Relationship Id="rId132" Type="http://schemas.openxmlformats.org/officeDocument/2006/relationships/hyperlink" Target="https://www.ikioledlighting.com/product-category/horticulture-lighting/linear-grow-light/" TargetMode="External"/><Relationship Id="rId153" Type="http://schemas.openxmlformats.org/officeDocument/2006/relationships/hyperlink" Target="http://fotonica.io/" TargetMode="External"/><Relationship Id="rId174" Type="http://schemas.openxmlformats.org/officeDocument/2006/relationships/hyperlink" Target="https://venom.ua/osveshenie/fito-osveshhenie/?page=3" TargetMode="External"/><Relationship Id="rId179" Type="http://schemas.openxmlformats.org/officeDocument/2006/relationships/hyperlink" Target="https://powergrow.cl/" TargetMode="External"/><Relationship Id="rId195" Type="http://schemas.openxmlformats.org/officeDocument/2006/relationships/hyperlink" Target="http://www.dx-hydro.com/Led-growing-light-pl3680365.html" TargetMode="External"/><Relationship Id="rId209" Type="http://schemas.openxmlformats.org/officeDocument/2006/relationships/hyperlink" Target="https://lcsvet.ru/catalog/svetodiodnye-svetilniki/fito-osveschenie/" TargetMode="External"/><Relationship Id="rId190" Type="http://schemas.openxmlformats.org/officeDocument/2006/relationships/hyperlink" Target="https://lumilightgrow.com/led-grow/productos-led-grow/" TargetMode="External"/><Relationship Id="rId204" Type="http://schemas.openxmlformats.org/officeDocument/2006/relationships/hyperlink" Target="https://www.incotex.com/en/catalog/led-light/horticultural-led-lighting/" TargetMode="External"/><Relationship Id="rId220" Type="http://schemas.openxmlformats.org/officeDocument/2006/relationships/hyperlink" Target="https://www.exciteled.com/models" TargetMode="External"/><Relationship Id="rId225" Type="http://schemas.openxmlformats.org/officeDocument/2006/relationships/printerSettings" Target="../printerSettings/printerSettings4.bin"/><Relationship Id="rId15" Type="http://schemas.openxmlformats.org/officeDocument/2006/relationships/hyperlink" Target="https://www.kessil.com/products/" TargetMode="External"/><Relationship Id="rId36" Type="http://schemas.openxmlformats.org/officeDocument/2006/relationships/hyperlink" Target="https://nanoluxtech.com/ledex/" TargetMode="External"/><Relationship Id="rId57" Type="http://schemas.openxmlformats.org/officeDocument/2006/relationships/hyperlink" Target="https://revolutionmicro.com/avici/" TargetMode="External"/><Relationship Id="rId106" Type="http://schemas.openxmlformats.org/officeDocument/2006/relationships/hyperlink" Target="https://gs-horti.com/products/led-grow-lights.html" TargetMode="External"/><Relationship Id="rId127" Type="http://schemas.openxmlformats.org/officeDocument/2006/relationships/hyperlink" Target="https://www.crecerlighting.com/collections/led-grow-lights" TargetMode="External"/><Relationship Id="rId10" Type="http://schemas.openxmlformats.org/officeDocument/2006/relationships/hyperlink" Target="https://www.lumigrow.com/" TargetMode="External"/><Relationship Id="rId31" Type="http://schemas.openxmlformats.org/officeDocument/2006/relationships/hyperlink" Target="https://www.hubbell.com/hubbellindustriallighting/en/Products/Lighting-Controls/Industrial-Lighting/Horticultural-Growth-Lighting/c/535501" TargetMode="External"/><Relationship Id="rId52" Type="http://schemas.openxmlformats.org/officeDocument/2006/relationships/hyperlink" Target="https://products.gecurrent.com/horticulture-led-grow-lights" TargetMode="External"/><Relationship Id="rId73" Type="http://schemas.openxmlformats.org/officeDocument/2006/relationships/hyperlink" Target="https://www.sylvania-lighting.com/product/en-mea/category/special-lighting/grow-lights/families/" TargetMode="External"/><Relationship Id="rId78" Type="http://schemas.openxmlformats.org/officeDocument/2006/relationships/hyperlink" Target="https://californialightworks.com/" TargetMode="External"/><Relationship Id="rId94" Type="http://schemas.openxmlformats.org/officeDocument/2006/relationships/hyperlink" Target="http://totalgrowlight.com/products.html" TargetMode="External"/><Relationship Id="rId99" Type="http://schemas.openxmlformats.org/officeDocument/2006/relationships/hyperlink" Target="mailto:info@grow-spec.com" TargetMode="External"/><Relationship Id="rId101" Type="http://schemas.openxmlformats.org/officeDocument/2006/relationships/hyperlink" Target="https://www.growlightengine.com/" TargetMode="External"/><Relationship Id="rId122" Type="http://schemas.openxmlformats.org/officeDocument/2006/relationships/hyperlink" Target="https://growspectra.com/" TargetMode="External"/><Relationship Id="rId143" Type="http://schemas.openxmlformats.org/officeDocument/2006/relationships/hyperlink" Target="https://www.plantekno.com/" TargetMode="External"/><Relationship Id="rId148" Type="http://schemas.openxmlformats.org/officeDocument/2006/relationships/hyperlink" Target="https://ecogrow.ecopowerinc.com/products" TargetMode="External"/><Relationship Id="rId164" Type="http://schemas.openxmlformats.org/officeDocument/2006/relationships/hyperlink" Target="http://&#1083;&#1072;&#1084;&#1087;&#1072;&#1076;&#1083;&#1103;&#1088;&#1072;&#1089;&#1089;&#1072;&#1076;&#1099;.&#1088;&#1092;/index.php?route=product/category&amp;path=61" TargetMode="External"/><Relationship Id="rId169" Type="http://schemas.openxmlformats.org/officeDocument/2006/relationships/hyperlink" Target="https://svs-lighting.by/fitosvetilniki-5nff" TargetMode="External"/><Relationship Id="rId185" Type="http://schemas.openxmlformats.org/officeDocument/2006/relationships/hyperlink" Target="https://venalsol.com/es/iluminacion-led-cultivo" TargetMode="External"/><Relationship Id="rId4" Type="http://schemas.openxmlformats.org/officeDocument/2006/relationships/hyperlink" Target="http://www.thriveagritech.com/products/" TargetMode="External"/><Relationship Id="rId9" Type="http://schemas.openxmlformats.org/officeDocument/2006/relationships/hyperlink" Target="https://illumitex.com/products/" TargetMode="External"/><Relationship Id="rId180" Type="http://schemas.openxmlformats.org/officeDocument/2006/relationships/hyperlink" Target="https://delightchile.cl/content/14-productos-delight" TargetMode="External"/><Relationship Id="rId210" Type="http://schemas.openxmlformats.org/officeDocument/2006/relationships/hyperlink" Target="https://growtech.com.ar/nuestros-productos/" TargetMode="External"/><Relationship Id="rId215" Type="http://schemas.openxmlformats.org/officeDocument/2006/relationships/hyperlink" Target="https://www.jves.co.za/other-products/led" TargetMode="External"/><Relationship Id="rId26" Type="http://schemas.openxmlformats.org/officeDocument/2006/relationships/hyperlink" Target="https://horticulturelightinggroup.com/collections/lamps" TargetMode="External"/><Relationship Id="rId231" Type="http://schemas.openxmlformats.org/officeDocument/2006/relationships/table" Target="../tables/table10.xml"/><Relationship Id="rId47" Type="http://schemas.openxmlformats.org/officeDocument/2006/relationships/hyperlink" Target="https://agritech.tungsram.com/en" TargetMode="External"/><Relationship Id="rId68" Type="http://schemas.openxmlformats.org/officeDocument/2006/relationships/hyperlink" Target="https://www.plusrite.com.au/product-category/led-grow-lights/" TargetMode="External"/><Relationship Id="rId89" Type="http://schemas.openxmlformats.org/officeDocument/2006/relationships/hyperlink" Target="https://www.progrowtech.com/" TargetMode="External"/><Relationship Id="rId112" Type="http://schemas.openxmlformats.org/officeDocument/2006/relationships/hyperlink" Target="https://www.horticulture.red/en/" TargetMode="External"/><Relationship Id="rId133" Type="http://schemas.openxmlformats.org/officeDocument/2006/relationships/hyperlink" Target="http://www.fohse.com/" TargetMode="External"/><Relationship Id="rId154" Type="http://schemas.openxmlformats.org/officeDocument/2006/relationships/hyperlink" Target="https://www.makerlight-france.com/" TargetMode="External"/><Relationship Id="rId175" Type="http://schemas.openxmlformats.org/officeDocument/2006/relationships/hyperlink" Target="https://koraylights.com/shop/" TargetMode="External"/><Relationship Id="rId196" Type="http://schemas.openxmlformats.org/officeDocument/2006/relationships/hyperlink" Target="https://blackdogled.eu/" TargetMode="External"/><Relationship Id="rId200" Type="http://schemas.openxmlformats.org/officeDocument/2006/relationships/hyperlink" Target="https://www.exciteled.com/models" TargetMode="External"/><Relationship Id="rId16" Type="http://schemas.openxmlformats.org/officeDocument/2006/relationships/hyperlink" Target="mailto:kessil@kessil.com" TargetMode="External"/><Relationship Id="rId221" Type="http://schemas.openxmlformats.org/officeDocument/2006/relationships/hyperlink" Target="https://barronltg.com/category.php?category=Growlite-LED-Luminaires&amp;id=91" TargetMode="External"/><Relationship Id="rId37" Type="http://schemas.openxmlformats.org/officeDocument/2006/relationships/hyperlink" Target="https://www.plusrite.com.au/product-category/led-grow-lights/" TargetMode="External"/><Relationship Id="rId58" Type="http://schemas.openxmlformats.org/officeDocument/2006/relationships/hyperlink" Target="https://revolutionmicro.com/contact/" TargetMode="External"/><Relationship Id="rId79" Type="http://schemas.openxmlformats.org/officeDocument/2006/relationships/hyperlink" Target="https://www.acuitybrands.com/en/products/detail/761254/lithonia-lighting/grwl-linear/grwl-led-grow-light" TargetMode="External"/><Relationship Id="rId102" Type="http://schemas.openxmlformats.org/officeDocument/2006/relationships/hyperlink" Target="https://www.heliospectra.com/led-grow-lights/" TargetMode="External"/><Relationship Id="rId123" Type="http://schemas.openxmlformats.org/officeDocument/2006/relationships/hyperlink" Target="http://www.brightsunled.com/product.html" TargetMode="External"/><Relationship Id="rId144" Type="http://schemas.openxmlformats.org/officeDocument/2006/relationships/hyperlink" Target="https://www.crecerlighting.com/collections/led-grow-lights" TargetMode="External"/><Relationship Id="rId90" Type="http://schemas.openxmlformats.org/officeDocument/2006/relationships/hyperlink" Target="https://www.vipple.cn/products/" TargetMode="External"/><Relationship Id="rId165" Type="http://schemas.openxmlformats.org/officeDocument/2006/relationships/hyperlink" Target="http://www.optogan.ru/products/led_lamps/special_lightning/optolyuksspeysagro/" TargetMode="External"/><Relationship Id="rId186" Type="http://schemas.openxmlformats.org/officeDocument/2006/relationships/hyperlink" Target="https://growgenetics.com/producto/led/" TargetMode="External"/><Relationship Id="rId211" Type="http://schemas.openxmlformats.org/officeDocument/2006/relationships/hyperlink" Target="https://www.gsiluminaciones.com.ar/" TargetMode="External"/><Relationship Id="rId232" Type="http://schemas.openxmlformats.org/officeDocument/2006/relationships/table" Target="../tables/table11.xml"/><Relationship Id="rId27" Type="http://schemas.openxmlformats.org/officeDocument/2006/relationships/hyperlink" Target="https://www.viparspectra.com/category.php?id=1" TargetMode="External"/><Relationship Id="rId48" Type="http://schemas.openxmlformats.org/officeDocument/2006/relationships/hyperlink" Target="https://agritech.tungsram.com/en/contact" TargetMode="External"/><Relationship Id="rId69" Type="http://schemas.openxmlformats.org/officeDocument/2006/relationships/hyperlink" Target="https://www.oreon-led.com/en/products" TargetMode="External"/><Relationship Id="rId113" Type="http://schemas.openxmlformats.org/officeDocument/2006/relationships/hyperlink" Target="https://scynceled.com/solutions/" TargetMode="External"/><Relationship Id="rId134" Type="http://schemas.openxmlformats.org/officeDocument/2006/relationships/hyperlink" Target="https://plantalux.pl/en/offer/" TargetMode="External"/><Relationship Id="rId80" Type="http://schemas.openxmlformats.org/officeDocument/2006/relationships/hyperlink" Target="https://www.growflux.com/fluxscale" TargetMode="External"/><Relationship Id="rId155" Type="http://schemas.openxmlformats.org/officeDocument/2006/relationships/hyperlink" Target="mailto:jthevenet@makerlight-france.com" TargetMode="External"/><Relationship Id="rId176" Type="http://schemas.openxmlformats.org/officeDocument/2006/relationships/hyperlink" Target="http://www.cosmel.com.ar/categoria/iluminacion-indoor/horticultura/" TargetMode="External"/><Relationship Id="rId197" Type="http://schemas.openxmlformats.org/officeDocument/2006/relationships/hyperlink" Target="https://www.migrolight.com/shop/" TargetMode="External"/><Relationship Id="rId201" Type="http://schemas.openxmlformats.org/officeDocument/2006/relationships/hyperlink" Target="https://g2voptics.com/products/commercial-led-grow-lights/" TargetMode="External"/><Relationship Id="rId222" Type="http://schemas.openxmlformats.org/officeDocument/2006/relationships/hyperlink" Target="https://www.uot-toshibalighting.eu/index.php?action=products_list&amp;fid=251&amp;cid=263" TargetMode="External"/><Relationship Id="rId17" Type="http://schemas.openxmlformats.org/officeDocument/2006/relationships/hyperlink" Target="https://www.senmatic.com/horticulture/products/led-grow-light" TargetMode="External"/><Relationship Id="rId38" Type="http://schemas.openxmlformats.org/officeDocument/2006/relationships/hyperlink" Target="http://www.parus.co.kr/" TargetMode="External"/><Relationship Id="rId59" Type="http://schemas.openxmlformats.org/officeDocument/2006/relationships/hyperlink" Target="http://www.jnclighting.com/HORTICULTURE--LIGHTING.html" TargetMode="External"/><Relationship Id="rId103" Type="http://schemas.openxmlformats.org/officeDocument/2006/relationships/hyperlink" Target="https://horticulturelightinggroup.com/collections/lamps" TargetMode="External"/><Relationship Id="rId124" Type="http://schemas.openxmlformats.org/officeDocument/2006/relationships/hyperlink" Target="https://www.trusolis.com/harvester-series" TargetMode="External"/><Relationship Id="rId70" Type="http://schemas.openxmlformats.org/officeDocument/2006/relationships/hyperlink" Target="https://activegrowled.com/" TargetMode="External"/><Relationship Id="rId91" Type="http://schemas.openxmlformats.org/officeDocument/2006/relationships/hyperlink" Target="http://www.ppflux.com/homepage.html" TargetMode="External"/><Relationship Id="rId145" Type="http://schemas.openxmlformats.org/officeDocument/2006/relationships/hyperlink" Target="mailto:info@crecerlighting.com" TargetMode="External"/><Relationship Id="rId166" Type="http://schemas.openxmlformats.org/officeDocument/2006/relationships/hyperlink" Target="mailto:info@ledstorm.ua" TargetMode="External"/><Relationship Id="rId187" Type="http://schemas.openxmlformats.org/officeDocument/2006/relationships/hyperlink" Target="http://www.secom.es/product-category/sistemas-iluminacion-especial/" TargetMode="External"/><Relationship Id="rId1" Type="http://schemas.openxmlformats.org/officeDocument/2006/relationships/hyperlink" Target="https://www.gelighting.com/led-bulbs/grow-light-led" TargetMode="External"/><Relationship Id="rId212" Type="http://schemas.openxmlformats.org/officeDocument/2006/relationships/hyperlink" Target="https://www.bioledlighting.com/products/" TargetMode="External"/><Relationship Id="rId28" Type="http://schemas.openxmlformats.org/officeDocument/2006/relationships/hyperlink" Target="mailto:sales@valoya.com" TargetMode="External"/><Relationship Id="rId49" Type="http://schemas.openxmlformats.org/officeDocument/2006/relationships/hyperlink" Target="https://netled.fi/greenhousesolutions/" TargetMode="External"/><Relationship Id="rId114" Type="http://schemas.openxmlformats.org/officeDocument/2006/relationships/hyperlink" Target="mailto:info@scynce.ag" TargetMode="External"/><Relationship Id="rId60" Type="http://schemas.openxmlformats.org/officeDocument/2006/relationships/hyperlink" Target="https://www.c-led.it/led-per-coltivazione/" TargetMode="External"/><Relationship Id="rId81" Type="http://schemas.openxmlformats.org/officeDocument/2006/relationships/hyperlink" Target="https://bestlitetech.com/" TargetMode="External"/><Relationship Id="rId135" Type="http://schemas.openxmlformats.org/officeDocument/2006/relationships/hyperlink" Target="https://www.americanbrightled.com/product/horticultural-lighting/" TargetMode="External"/><Relationship Id="rId156" Type="http://schemas.openxmlformats.org/officeDocument/2006/relationships/hyperlink" Target="https://www.hortibloom.com/all-products" TargetMode="External"/><Relationship Id="rId177" Type="http://schemas.openxmlformats.org/officeDocument/2006/relationships/hyperlink" Target="https://growthled.com.ar/luminaria-cultivos/" TargetMode="External"/><Relationship Id="rId198" Type="http://schemas.openxmlformats.org/officeDocument/2006/relationships/hyperlink" Target="http://www.ambralight.it/it/prodotti/uso-professionale" TargetMode="External"/><Relationship Id="rId202" Type="http://schemas.openxmlformats.org/officeDocument/2006/relationships/hyperlink" Target="http://www.horticoled.com/" TargetMode="External"/><Relationship Id="rId223" Type="http://schemas.openxmlformats.org/officeDocument/2006/relationships/hyperlink" Target="https://geniled.ru/collection/Fitoosveshchenie/" TargetMode="External"/><Relationship Id="rId18" Type="http://schemas.openxmlformats.org/officeDocument/2006/relationships/hyperlink" Target="https://www.cidly.com/" TargetMode="External"/><Relationship Id="rId39" Type="http://schemas.openxmlformats.org/officeDocument/2006/relationships/hyperlink" Target="mailto:parusEurope@parus.co.kr" TargetMode="External"/><Relationship Id="rId50" Type="http://schemas.openxmlformats.org/officeDocument/2006/relationships/hyperlink" Target="mailto:solutions@netled.fi" TargetMode="External"/><Relationship Id="rId104" Type="http://schemas.openxmlformats.org/officeDocument/2006/relationships/hyperlink" Target="https://lumatek-lighting.com/lumatek-led-product-range/" TargetMode="External"/><Relationship Id="rId125" Type="http://schemas.openxmlformats.org/officeDocument/2006/relationships/hyperlink" Target="https://www.magnuslight.com/lightsbars" TargetMode="External"/><Relationship Id="rId146" Type="http://schemas.openxmlformats.org/officeDocument/2006/relationships/hyperlink" Target="http://flygrow.it/index.html" TargetMode="External"/><Relationship Id="rId167" Type="http://schemas.openxmlformats.org/officeDocument/2006/relationships/hyperlink" Target="https://ledstorm.ua/osveshenie/fitoosveschenie/fitosvetilniki/" TargetMode="External"/><Relationship Id="rId188" Type="http://schemas.openxmlformats.org/officeDocument/2006/relationships/hyperlink" Target="https://horticulturaled.com/collections/lamparas-led" TargetMode="External"/><Relationship Id="rId71" Type="http://schemas.openxmlformats.org/officeDocument/2006/relationships/hyperlink" Target="mailto:paul@cropmaster-led.co.uk" TargetMode="External"/><Relationship Id="rId92" Type="http://schemas.openxmlformats.org/officeDocument/2006/relationships/hyperlink" Target="https://www.samsung.com/led/lighting/led-modules/industrial-light-module/horticulture-linear/" TargetMode="External"/><Relationship Id="rId213" Type="http://schemas.openxmlformats.org/officeDocument/2006/relationships/hyperlink" Target="https://www.elighting.co.za/horticulturallighting.html" TargetMode="External"/><Relationship Id="rId2" Type="http://schemas.openxmlformats.org/officeDocument/2006/relationships/hyperlink" Target="https://gavita.com/retail/contact/" TargetMode="External"/><Relationship Id="rId29" Type="http://schemas.openxmlformats.org/officeDocument/2006/relationships/hyperlink" Target="https://www.valoya.com/led-products/" TargetMode="External"/><Relationship Id="rId40" Type="http://schemas.openxmlformats.org/officeDocument/2006/relationships/hyperlink" Target="https://arunalighting.com/en/products/horticulture-led" TargetMode="External"/><Relationship Id="rId115" Type="http://schemas.openxmlformats.org/officeDocument/2006/relationships/hyperlink" Target="https://www.edison-opto.com.tw/en/professional-lighting/horticulture-lighting-ac-module-collection/" TargetMode="External"/><Relationship Id="rId136" Type="http://schemas.openxmlformats.org/officeDocument/2006/relationships/hyperlink" Target="https://www.smartgrow.systems/" TargetMode="External"/><Relationship Id="rId157" Type="http://schemas.openxmlformats.org/officeDocument/2006/relationships/hyperlink" Target="mailto:info@hortibloom.com" TargetMode="External"/><Relationship Id="rId178" Type="http://schemas.openxmlformats.org/officeDocument/2006/relationships/hyperlink" Target="https://www.nutriled.com.ar/shop" TargetMode="External"/><Relationship Id="rId61" Type="http://schemas.openxmlformats.org/officeDocument/2006/relationships/hyperlink" Target="https://aldgreen.tech/exwatch/" TargetMode="External"/><Relationship Id="rId82" Type="http://schemas.openxmlformats.org/officeDocument/2006/relationships/hyperlink" Target="https://growray.com/products/" TargetMode="External"/><Relationship Id="rId199" Type="http://schemas.openxmlformats.org/officeDocument/2006/relationships/hyperlink" Target="https://www.lightcann.com/" TargetMode="External"/><Relationship Id="rId203" Type="http://schemas.openxmlformats.org/officeDocument/2006/relationships/hyperlink" Target="https://www.optexlighting.com/" TargetMode="External"/><Relationship Id="rId19" Type="http://schemas.openxmlformats.org/officeDocument/2006/relationships/hyperlink" Target="mailto:dgtsales@senmatic.com" TargetMode="External"/><Relationship Id="rId224" Type="http://schemas.openxmlformats.org/officeDocument/2006/relationships/hyperlink" Target="http://www.grupoprilux.com/productos/01/dossier/tecnico/ds-vera-luminaria-horticultura.pdf" TargetMode="External"/><Relationship Id="rId30" Type="http://schemas.openxmlformats.org/officeDocument/2006/relationships/hyperlink" Target="https://www.samsung.com/led/lighting/led-modules/industrial-light-module/horticulture-linear/" TargetMode="External"/><Relationship Id="rId105" Type="http://schemas.openxmlformats.org/officeDocument/2006/relationships/hyperlink" Target="https://www.hortilux.com/total-solution/products" TargetMode="External"/><Relationship Id="rId126" Type="http://schemas.openxmlformats.org/officeDocument/2006/relationships/hyperlink" Target="http://testsite.heliohex.com/products/" TargetMode="External"/><Relationship Id="rId147" Type="http://schemas.openxmlformats.org/officeDocument/2006/relationships/hyperlink" Target="https://futurvert.com/en/horticultural/" TargetMode="External"/><Relationship Id="rId168" Type="http://schemas.openxmlformats.org/officeDocument/2006/relationships/hyperlink" Target="https://svetozar-led.ru/catalog/agrar/" TargetMode="External"/><Relationship Id="rId51" Type="http://schemas.openxmlformats.org/officeDocument/2006/relationships/hyperlink" Target="http://www.hyperiongrowlights.com/products/" TargetMode="External"/><Relationship Id="rId72" Type="http://schemas.openxmlformats.org/officeDocument/2006/relationships/hyperlink" Target="http://totalgrowlight.com/products.html" TargetMode="External"/><Relationship Id="rId93" Type="http://schemas.openxmlformats.org/officeDocument/2006/relationships/hyperlink" Target="https://www.c-led.it/led-per-coltivazione/" TargetMode="External"/><Relationship Id="rId189" Type="http://schemas.openxmlformats.org/officeDocument/2006/relationships/hyperlink" Target="http://www.grupoprilux.com/productos/01/dossier/tecnico/ds-vera-luminaria-horticultura.pdf" TargetMode="External"/><Relationship Id="rId3" Type="http://schemas.openxmlformats.org/officeDocument/2006/relationships/hyperlink" Target="mailto:support@cidly.com" TargetMode="External"/><Relationship Id="rId214" Type="http://schemas.openxmlformats.org/officeDocument/2006/relationships/hyperlink" Target="https://www.acdc.co.za/pages/led-grow-lights"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www.zsp-tech.com/" TargetMode="External"/><Relationship Id="rId21" Type="http://schemas.openxmlformats.org/officeDocument/2006/relationships/hyperlink" Target="https://www.hortilux.com/total-solution/products" TargetMode="External"/><Relationship Id="rId42" Type="http://schemas.openxmlformats.org/officeDocument/2006/relationships/hyperlink" Target="https://www.bjb.com/en/light-for-vertical-farming" TargetMode="External"/><Relationship Id="rId63" Type="http://schemas.openxmlformats.org/officeDocument/2006/relationships/hyperlink" Target="https://www.kroptek.com/led-grow-lights" TargetMode="External"/><Relationship Id="rId84" Type="http://schemas.openxmlformats.org/officeDocument/2006/relationships/hyperlink" Target="https://www.liftedled.com/" TargetMode="External"/><Relationship Id="rId138" Type="http://schemas.openxmlformats.org/officeDocument/2006/relationships/hyperlink" Target="https://www.hortibloom.com/all-products" TargetMode="External"/><Relationship Id="rId159" Type="http://schemas.openxmlformats.org/officeDocument/2006/relationships/hyperlink" Target="https://growthled.com.ar/luminaria-cultivos/" TargetMode="External"/><Relationship Id="rId170" Type="http://schemas.openxmlformats.org/officeDocument/2006/relationships/hyperlink" Target="https://horticulturaled.com/collections/lamparas-led" TargetMode="External"/><Relationship Id="rId191" Type="http://schemas.openxmlformats.org/officeDocument/2006/relationships/hyperlink" Target="https://lcsvet.ru/catalog/svetodiodnye-svetilniki/fito-osveschenie/" TargetMode="External"/><Relationship Id="rId107" Type="http://schemas.openxmlformats.org/officeDocument/2006/relationships/hyperlink" Target="https://www.compled.de/pages/products.html" TargetMode="External"/><Relationship Id="rId11" Type="http://schemas.openxmlformats.org/officeDocument/2006/relationships/hyperlink" Target="mailto:info@lumigrow.com" TargetMode="External"/><Relationship Id="rId32" Type="http://schemas.openxmlformats.org/officeDocument/2006/relationships/hyperlink" Target="https://www.hubbell.com/hubbellindustriallighting/en/contactUs" TargetMode="External"/><Relationship Id="rId53" Type="http://schemas.openxmlformats.org/officeDocument/2006/relationships/hyperlink" Target="https://products.gecurrent.com/horticulture-led-grow-lights" TargetMode="External"/><Relationship Id="rId74" Type="http://schemas.openxmlformats.org/officeDocument/2006/relationships/hyperlink" Target="https://www.sylvania-lighting.com/product/en-mea/category/special-lighting/grow-lights/families/" TargetMode="External"/><Relationship Id="rId128" Type="http://schemas.openxmlformats.org/officeDocument/2006/relationships/hyperlink" Target="http://flygrow.it/index.html" TargetMode="External"/><Relationship Id="rId149" Type="http://schemas.openxmlformats.org/officeDocument/2006/relationships/hyperlink" Target="https://ledstorm.ua/osveshenie/fitoosveschenie/fitosvetilniki/" TargetMode="External"/><Relationship Id="rId5" Type="http://schemas.openxmlformats.org/officeDocument/2006/relationships/hyperlink" Target="mailto:support@sanlight.info" TargetMode="External"/><Relationship Id="rId95" Type="http://schemas.openxmlformats.org/officeDocument/2006/relationships/hyperlink" Target="http://www.ecospeedled.com/" TargetMode="External"/><Relationship Id="rId160" Type="http://schemas.openxmlformats.org/officeDocument/2006/relationships/hyperlink" Target="https://www.nutriled.com.ar/shop" TargetMode="External"/><Relationship Id="rId181" Type="http://schemas.openxmlformats.org/officeDocument/2006/relationships/hyperlink" Target="https://www.lightcann.com/" TargetMode="External"/><Relationship Id="rId22" Type="http://schemas.openxmlformats.org/officeDocument/2006/relationships/hyperlink" Target="https://www.sanlight.com/en/" TargetMode="External"/><Relationship Id="rId43" Type="http://schemas.openxmlformats.org/officeDocument/2006/relationships/hyperlink" Target="mailto:info@bjb.com" TargetMode="External"/><Relationship Id="rId64" Type="http://schemas.openxmlformats.org/officeDocument/2006/relationships/hyperlink" Target="https://www.cropmaster-led.co.uk/" TargetMode="External"/><Relationship Id="rId118" Type="http://schemas.openxmlformats.org/officeDocument/2006/relationships/hyperlink" Target="https://www.vanqled.com/product-list/" TargetMode="External"/><Relationship Id="rId139" Type="http://schemas.openxmlformats.org/officeDocument/2006/relationships/hyperlink" Target="mailto:info@hortibloom.com" TargetMode="External"/><Relationship Id="rId85" Type="http://schemas.openxmlformats.org/officeDocument/2006/relationships/hyperlink" Target="http://groweliteled.com/" TargetMode="External"/><Relationship Id="rId150" Type="http://schemas.openxmlformats.org/officeDocument/2006/relationships/hyperlink" Target="https://svetozar-led.ru/catalog/agrar/" TargetMode="External"/><Relationship Id="rId171" Type="http://schemas.openxmlformats.org/officeDocument/2006/relationships/hyperlink" Target="http://www.grupoprilux.com/productos/01/dossier/tecnico/ds-vera-luminaria-horticultura.pdf" TargetMode="External"/><Relationship Id="rId192" Type="http://schemas.openxmlformats.org/officeDocument/2006/relationships/hyperlink" Target="https://growtech.com.ar/nuestros-productos/" TargetMode="External"/><Relationship Id="rId12" Type="http://schemas.openxmlformats.org/officeDocument/2006/relationships/hyperlink" Target="https://fluence.science/" TargetMode="External"/><Relationship Id="rId33" Type="http://schemas.openxmlformats.org/officeDocument/2006/relationships/hyperlink" Target="http://www.ledeven.net/" TargetMode="External"/><Relationship Id="rId108" Type="http://schemas.openxmlformats.org/officeDocument/2006/relationships/hyperlink" Target="https://www.exactlux.com/products" TargetMode="External"/><Relationship Id="rId129" Type="http://schemas.openxmlformats.org/officeDocument/2006/relationships/hyperlink" Target="https://futurvert.com/en/horticultural/" TargetMode="External"/><Relationship Id="rId54" Type="http://schemas.openxmlformats.org/officeDocument/2006/relationships/hyperlink" Target="https://agnetix.com/product/agnetix-a3/" TargetMode="External"/><Relationship Id="rId75" Type="http://schemas.openxmlformats.org/officeDocument/2006/relationships/hyperlink" Target="https://www.horti-growlight.com/grow-lights" TargetMode="External"/><Relationship Id="rId96" Type="http://schemas.openxmlformats.org/officeDocument/2006/relationships/hyperlink" Target="https://www.ledsmart.com/shop?category=AGRICULTURE" TargetMode="External"/><Relationship Id="rId140" Type="http://schemas.openxmlformats.org/officeDocument/2006/relationships/hyperlink" Target="https://barronltg.com/category.php?category=Growlite-LED-Luminaires&amp;id=91" TargetMode="External"/><Relationship Id="rId161" Type="http://schemas.openxmlformats.org/officeDocument/2006/relationships/hyperlink" Target="https://powergrow.cl/" TargetMode="External"/><Relationship Id="rId182" Type="http://schemas.openxmlformats.org/officeDocument/2006/relationships/hyperlink" Target="https://www.exciteled.com/models" TargetMode="External"/><Relationship Id="rId6" Type="http://schemas.openxmlformats.org/officeDocument/2006/relationships/hyperlink" Target="https://www.heliospectra.com/led-grow-lights/" TargetMode="External"/><Relationship Id="rId23" Type="http://schemas.openxmlformats.org/officeDocument/2006/relationships/hyperlink" Target="https://www.kindledgrowlights.com/collections/all" TargetMode="External"/><Relationship Id="rId119" Type="http://schemas.openxmlformats.org/officeDocument/2006/relationships/hyperlink" Target="https://www.ikioledlighting.com/product-category/horticulture-lighting/linear-grow-light/" TargetMode="External"/><Relationship Id="rId44" Type="http://schemas.openxmlformats.org/officeDocument/2006/relationships/hyperlink" Target="http://www.blv-licht.com/products/led-lighting-systems/horturion-led-luminaires.html" TargetMode="External"/><Relationship Id="rId65" Type="http://schemas.openxmlformats.org/officeDocument/2006/relationships/hyperlink" Target="http://www.superliteledcn.com/en/products.html" TargetMode="External"/><Relationship Id="rId86" Type="http://schemas.openxmlformats.org/officeDocument/2006/relationships/hyperlink" Target="https://www.growlightengine.com/" TargetMode="External"/><Relationship Id="rId130" Type="http://schemas.openxmlformats.org/officeDocument/2006/relationships/hyperlink" Target="https://ecogrow.ecopowerinc.com/products" TargetMode="External"/><Relationship Id="rId151" Type="http://schemas.openxmlformats.org/officeDocument/2006/relationships/hyperlink" Target="https://svs-lighting.by/fitosvetilniki-5nff" TargetMode="External"/><Relationship Id="rId172" Type="http://schemas.openxmlformats.org/officeDocument/2006/relationships/hyperlink" Target="https://lumilightgrow.com/led-grow/productos-led-grow/" TargetMode="External"/><Relationship Id="rId193" Type="http://schemas.openxmlformats.org/officeDocument/2006/relationships/hyperlink" Target="https://www.gsiluminaciones.com.ar/" TargetMode="External"/><Relationship Id="rId13" Type="http://schemas.openxmlformats.org/officeDocument/2006/relationships/hyperlink" Target="mailto:emea@fluencebioengineering.com" TargetMode="External"/><Relationship Id="rId109" Type="http://schemas.openxmlformats.org/officeDocument/2006/relationships/hyperlink" Target="https://growspectra.com/" TargetMode="External"/><Relationship Id="rId34" Type="http://schemas.openxmlformats.org/officeDocument/2006/relationships/hyperlink" Target="http://grow-spec.com/?page_id=734" TargetMode="External"/><Relationship Id="rId55" Type="http://schemas.openxmlformats.org/officeDocument/2006/relationships/hyperlink" Target="https://linnaeuslighting.com/" TargetMode="External"/><Relationship Id="rId76" Type="http://schemas.openxmlformats.org/officeDocument/2006/relationships/hyperlink" Target="http://photobioled.com/" TargetMode="External"/><Relationship Id="rId97" Type="http://schemas.openxmlformats.org/officeDocument/2006/relationships/hyperlink" Target="https://www.maxlite.com/products/led-solutions/list" TargetMode="External"/><Relationship Id="rId120" Type="http://schemas.openxmlformats.org/officeDocument/2006/relationships/hyperlink" Target="http://www.fohse.com/" TargetMode="External"/><Relationship Id="rId141" Type="http://schemas.openxmlformats.org/officeDocument/2006/relationships/hyperlink" Target="https://emersongrow.com/collections/all-products" TargetMode="External"/><Relationship Id="rId7" Type="http://schemas.openxmlformats.org/officeDocument/2006/relationships/hyperlink" Target="https://www.gelighting.com/contact" TargetMode="External"/><Relationship Id="rId162" Type="http://schemas.openxmlformats.org/officeDocument/2006/relationships/hyperlink" Target="https://delightchile.cl/content/14-productos-delight" TargetMode="External"/><Relationship Id="rId183" Type="http://schemas.openxmlformats.org/officeDocument/2006/relationships/hyperlink" Target="https://g2voptics.com/products/commercial-led-grow-lights/" TargetMode="External"/><Relationship Id="rId2" Type="http://schemas.openxmlformats.org/officeDocument/2006/relationships/hyperlink" Target="https://gavita.com/retail/contact/" TargetMode="External"/><Relationship Id="rId29" Type="http://schemas.openxmlformats.org/officeDocument/2006/relationships/hyperlink" Target="https://www.valoya.com/led-products/" TargetMode="External"/><Relationship Id="rId24" Type="http://schemas.openxmlformats.org/officeDocument/2006/relationships/hyperlink" Target="https://spectrumkingled.com/collections/led-grow-lights" TargetMode="External"/><Relationship Id="rId40" Type="http://schemas.openxmlformats.org/officeDocument/2006/relationships/hyperlink" Target="https://arunalighting.com/en/products/horticulture-led" TargetMode="External"/><Relationship Id="rId45" Type="http://schemas.openxmlformats.org/officeDocument/2006/relationships/hyperlink" Target="http://www.ble.lighting/" TargetMode="External"/><Relationship Id="rId66" Type="http://schemas.openxmlformats.org/officeDocument/2006/relationships/hyperlink" Target="mailto:dahua@superliteledcn.com" TargetMode="External"/><Relationship Id="rId87" Type="http://schemas.openxmlformats.org/officeDocument/2006/relationships/hyperlink" Target="https://www.aessensegrows.com/en/lighting" TargetMode="External"/><Relationship Id="rId110" Type="http://schemas.openxmlformats.org/officeDocument/2006/relationships/hyperlink" Target="http://www.brightsunled.com/product.html" TargetMode="External"/><Relationship Id="rId115" Type="http://schemas.openxmlformats.org/officeDocument/2006/relationships/hyperlink" Target="mailto:info@crecerlighting.com" TargetMode="External"/><Relationship Id="rId131" Type="http://schemas.openxmlformats.org/officeDocument/2006/relationships/hyperlink" Target="https://www.aliteled.com/mobile/products/index/cid/40.html" TargetMode="External"/><Relationship Id="rId136" Type="http://schemas.openxmlformats.org/officeDocument/2006/relationships/hyperlink" Target="https://www.makerlight-france.com/" TargetMode="External"/><Relationship Id="rId157" Type="http://schemas.openxmlformats.org/officeDocument/2006/relationships/hyperlink" Target="https://koraylights.com/shop/" TargetMode="External"/><Relationship Id="rId178" Type="http://schemas.openxmlformats.org/officeDocument/2006/relationships/hyperlink" Target="https://blackdogled.eu/" TargetMode="External"/><Relationship Id="rId61" Type="http://schemas.openxmlformats.org/officeDocument/2006/relationships/hyperlink" Target="https://www.c-led.it/led-per-coltivazione/" TargetMode="External"/><Relationship Id="rId82" Type="http://schemas.openxmlformats.org/officeDocument/2006/relationships/hyperlink" Target="https://bestlitetech.com/" TargetMode="External"/><Relationship Id="rId152" Type="http://schemas.openxmlformats.org/officeDocument/2006/relationships/hyperlink" Target="https://www.varton.ru/upload/iblock/8e2/8e21a3463657780935297e4988f5fafd.pdf" TargetMode="External"/><Relationship Id="rId173" Type="http://schemas.openxmlformats.org/officeDocument/2006/relationships/hyperlink" Target="https://shop.growindoors.co.za/product-category/led-grow-lights/" TargetMode="External"/><Relationship Id="rId194" Type="http://schemas.openxmlformats.org/officeDocument/2006/relationships/hyperlink" Target="https://www.bioledlighting.com/products/" TargetMode="External"/><Relationship Id="rId199" Type="http://schemas.openxmlformats.org/officeDocument/2006/relationships/hyperlink" Target="https://www.lucius.com.au/product-category/lucius-led/" TargetMode="External"/><Relationship Id="rId203" Type="http://schemas.openxmlformats.org/officeDocument/2006/relationships/table" Target="../tables/table13.xml"/><Relationship Id="rId19" Type="http://schemas.openxmlformats.org/officeDocument/2006/relationships/hyperlink" Target="mailto:dgtsales@senmatic.com" TargetMode="External"/><Relationship Id="rId14" Type="http://schemas.openxmlformats.org/officeDocument/2006/relationships/hyperlink" Target="https://gavita.com/retail/products/gavita-pro-line-led/" TargetMode="External"/><Relationship Id="rId30" Type="http://schemas.openxmlformats.org/officeDocument/2006/relationships/hyperlink" Target="https://www.samsung.com/led/lighting/led-modules/industrial-light-module/horticulture-linear/" TargetMode="External"/><Relationship Id="rId35" Type="http://schemas.openxmlformats.org/officeDocument/2006/relationships/hyperlink" Target="mailto:info@grow-spec.com" TargetMode="External"/><Relationship Id="rId56" Type="http://schemas.openxmlformats.org/officeDocument/2006/relationships/hyperlink" Target="https://gn.uk/led-grow-lights" TargetMode="External"/><Relationship Id="rId77" Type="http://schemas.openxmlformats.org/officeDocument/2006/relationships/hyperlink" Target="https://vividgro.com/grow-lights/" TargetMode="External"/><Relationship Id="rId100" Type="http://schemas.openxmlformats.org/officeDocument/2006/relationships/hyperlink" Target="https://scynceled.com/solutions/" TargetMode="External"/><Relationship Id="rId105" Type="http://schemas.openxmlformats.org/officeDocument/2006/relationships/hyperlink" Target="https://www.reli.global/products" TargetMode="External"/><Relationship Id="rId126" Type="http://schemas.openxmlformats.org/officeDocument/2006/relationships/hyperlink" Target="http://washington.lighting/product/kanab600/" TargetMode="External"/><Relationship Id="rId147" Type="http://schemas.openxmlformats.org/officeDocument/2006/relationships/hyperlink" Target="http://www.optogan.ru/products/led_lamps/special_lightning/optolyuksspeysagro/" TargetMode="External"/><Relationship Id="rId168" Type="http://schemas.openxmlformats.org/officeDocument/2006/relationships/hyperlink" Target="https://growgenetics.com/producto/led/" TargetMode="External"/><Relationship Id="rId8" Type="http://schemas.openxmlformats.org/officeDocument/2006/relationships/hyperlink" Target="https://www.lighting.philips.com/main/products/horticulture" TargetMode="External"/><Relationship Id="rId51" Type="http://schemas.openxmlformats.org/officeDocument/2006/relationships/hyperlink" Target="mailto:solutions@netled.fi" TargetMode="External"/><Relationship Id="rId72" Type="http://schemas.openxmlformats.org/officeDocument/2006/relationships/hyperlink" Target="mailto:paul@cropmaster-led.co.uk" TargetMode="External"/><Relationship Id="rId93" Type="http://schemas.openxmlformats.org/officeDocument/2006/relationships/hyperlink" Target="https://gs-horti.com/products/led-grow-lights.html" TargetMode="External"/><Relationship Id="rId98" Type="http://schemas.openxmlformats.org/officeDocument/2006/relationships/hyperlink" Target="https://horticulture.beverinnovations.com/en/products/" TargetMode="External"/><Relationship Id="rId121" Type="http://schemas.openxmlformats.org/officeDocument/2006/relationships/hyperlink" Target="https://plantalux.pl/en/offer/" TargetMode="External"/><Relationship Id="rId142" Type="http://schemas.openxmlformats.org/officeDocument/2006/relationships/hyperlink" Target="https://eyehortilux.com/" TargetMode="External"/><Relationship Id="rId163" Type="http://schemas.openxmlformats.org/officeDocument/2006/relationships/hyperlink" Target="https://www.piranha.cl/20/iluminacion-led-tesla" TargetMode="External"/><Relationship Id="rId184" Type="http://schemas.openxmlformats.org/officeDocument/2006/relationships/hyperlink" Target="http://www.horticoled.com/" TargetMode="External"/><Relationship Id="rId189" Type="http://schemas.openxmlformats.org/officeDocument/2006/relationships/hyperlink" Target="https://fitoled.pro/" TargetMode="External"/><Relationship Id="rId3" Type="http://schemas.openxmlformats.org/officeDocument/2006/relationships/hyperlink" Target="mailto:support@cidly.com" TargetMode="External"/><Relationship Id="rId25" Type="http://schemas.openxmlformats.org/officeDocument/2006/relationships/hyperlink" Target="https://lumatek-lighting.com/lumatek-led-product-range/" TargetMode="External"/><Relationship Id="rId46" Type="http://schemas.openxmlformats.org/officeDocument/2006/relationships/hyperlink" Target="mailto:sales@bleled.com" TargetMode="External"/><Relationship Id="rId67" Type="http://schemas.openxmlformats.org/officeDocument/2006/relationships/hyperlink" Target="http://indolighting.com/product-category/horticulture/" TargetMode="External"/><Relationship Id="rId116" Type="http://schemas.openxmlformats.org/officeDocument/2006/relationships/hyperlink" Target="https://www.atophort.com/products/" TargetMode="External"/><Relationship Id="rId137" Type="http://schemas.openxmlformats.org/officeDocument/2006/relationships/hyperlink" Target="mailto:jthevenet@makerlight-france.com" TargetMode="External"/><Relationship Id="rId158" Type="http://schemas.openxmlformats.org/officeDocument/2006/relationships/hyperlink" Target="http://www.cosmel.com.ar/categoria/iluminacion-indoor/horticultura/" TargetMode="External"/><Relationship Id="rId20" Type="http://schemas.openxmlformats.org/officeDocument/2006/relationships/hyperlink" Target="http://led-ohmax.com/cate-61739-64656.html" TargetMode="External"/><Relationship Id="rId41" Type="http://schemas.openxmlformats.org/officeDocument/2006/relationships/hyperlink" Target="https://arunalighting.com/en/buy" TargetMode="External"/><Relationship Id="rId62" Type="http://schemas.openxmlformats.org/officeDocument/2006/relationships/hyperlink" Target="https://aldgreen.tech/exwatch/" TargetMode="External"/><Relationship Id="rId83" Type="http://schemas.openxmlformats.org/officeDocument/2006/relationships/hyperlink" Target="https://growray.com/products/" TargetMode="External"/><Relationship Id="rId88" Type="http://schemas.openxmlformats.org/officeDocument/2006/relationships/hyperlink" Target="https://www.agrify.com/led-grow-lights" TargetMode="External"/><Relationship Id="rId111" Type="http://schemas.openxmlformats.org/officeDocument/2006/relationships/hyperlink" Target="https://www.trusolis.com/harvester-series" TargetMode="External"/><Relationship Id="rId132" Type="http://schemas.openxmlformats.org/officeDocument/2006/relationships/hyperlink" Target="http://www.mldrled.com/led-grow-lights.html" TargetMode="External"/><Relationship Id="rId153" Type="http://schemas.openxmlformats.org/officeDocument/2006/relationships/hyperlink" Target="https://geniled.ru/collection/Fitoosveshchenie/" TargetMode="External"/><Relationship Id="rId174" Type="http://schemas.openxmlformats.org/officeDocument/2006/relationships/hyperlink" Target="https://www.growindoors.co.za/uploads/1/1/2/0/11208189/platinum_africa_specs.jpg" TargetMode="External"/><Relationship Id="rId179" Type="http://schemas.openxmlformats.org/officeDocument/2006/relationships/hyperlink" Target="https://www.migrolight.com/shop/" TargetMode="External"/><Relationship Id="rId195" Type="http://schemas.openxmlformats.org/officeDocument/2006/relationships/hyperlink" Target="https://www.elighting.co.za/horticulturallighting.html" TargetMode="External"/><Relationship Id="rId190" Type="http://schemas.openxmlformats.org/officeDocument/2006/relationships/hyperlink" Target="https://www.varton.ru/products/fito_svetilniki_phyto/" TargetMode="External"/><Relationship Id="rId15" Type="http://schemas.openxmlformats.org/officeDocument/2006/relationships/hyperlink" Target="https://www.kessil.com/products/" TargetMode="External"/><Relationship Id="rId36" Type="http://schemas.openxmlformats.org/officeDocument/2006/relationships/hyperlink" Target="https://nanoluxtech.com/ledex/" TargetMode="External"/><Relationship Id="rId57" Type="http://schemas.openxmlformats.org/officeDocument/2006/relationships/hyperlink" Target="https://gn.uk/support" TargetMode="External"/><Relationship Id="rId106" Type="http://schemas.openxmlformats.org/officeDocument/2006/relationships/hyperlink" Target="http://allstategardensupply.com/product-category/led/led-fixtures-jungle/" TargetMode="External"/><Relationship Id="rId127" Type="http://schemas.openxmlformats.org/officeDocument/2006/relationships/hyperlink" Target="http://www.hortled.com/arc600" TargetMode="External"/><Relationship Id="rId10" Type="http://schemas.openxmlformats.org/officeDocument/2006/relationships/hyperlink" Target="https://www.lumigrow.com/" TargetMode="External"/><Relationship Id="rId31" Type="http://schemas.openxmlformats.org/officeDocument/2006/relationships/hyperlink" Target="https://www.hubbell.com/hubbellindustriallighting/en/Products/Lighting-Controls/Industrial-Lighting/Horticultural-Growth-Lighting/c/535501" TargetMode="External"/><Relationship Id="rId52" Type="http://schemas.openxmlformats.org/officeDocument/2006/relationships/hyperlink" Target="http://www.hyperiongrowlights.com/products/" TargetMode="External"/><Relationship Id="rId73" Type="http://schemas.openxmlformats.org/officeDocument/2006/relationships/hyperlink" Target="http://totalgrowlight.com/products.html" TargetMode="External"/><Relationship Id="rId78" Type="http://schemas.openxmlformats.org/officeDocument/2006/relationships/hyperlink" Target="https://heiluxllc.com/specifications" TargetMode="External"/><Relationship Id="rId94" Type="http://schemas.openxmlformats.org/officeDocument/2006/relationships/hyperlink" Target="https://www.iluminarlighting.com/led-fixtures" TargetMode="External"/><Relationship Id="rId99" Type="http://schemas.openxmlformats.org/officeDocument/2006/relationships/hyperlink" Target="https://www.horticulture.red/en/" TargetMode="External"/><Relationship Id="rId101" Type="http://schemas.openxmlformats.org/officeDocument/2006/relationships/hyperlink" Target="mailto:info@scynce.ag" TargetMode="External"/><Relationship Id="rId122" Type="http://schemas.openxmlformats.org/officeDocument/2006/relationships/hyperlink" Target="https://www.americanbrightled.com/product/horticultural-lighting/" TargetMode="External"/><Relationship Id="rId143" Type="http://schemas.openxmlformats.org/officeDocument/2006/relationships/hyperlink" Target="https://humboldtlighting.com/shop-2/?categories=2&amp;sub-categories=12" TargetMode="External"/><Relationship Id="rId148" Type="http://schemas.openxmlformats.org/officeDocument/2006/relationships/hyperlink" Target="mailto:info@ledstorm.ua" TargetMode="External"/><Relationship Id="rId164" Type="http://schemas.openxmlformats.org/officeDocument/2006/relationships/hyperlink" Target="https://www.blackcob.cl/iluminacion" TargetMode="External"/><Relationship Id="rId169" Type="http://schemas.openxmlformats.org/officeDocument/2006/relationships/hyperlink" Target="http://www.secom.es/product-category/sistemas-iluminacion-especial/" TargetMode="External"/><Relationship Id="rId185" Type="http://schemas.openxmlformats.org/officeDocument/2006/relationships/hyperlink" Target="https://www.optexlighting.com/" TargetMode="External"/><Relationship Id="rId4" Type="http://schemas.openxmlformats.org/officeDocument/2006/relationships/hyperlink" Target="http://www.thriveagritech.com/products/" TargetMode="External"/><Relationship Id="rId9" Type="http://schemas.openxmlformats.org/officeDocument/2006/relationships/hyperlink" Target="https://illumitex.com/products/" TargetMode="External"/><Relationship Id="rId180" Type="http://schemas.openxmlformats.org/officeDocument/2006/relationships/hyperlink" Target="http://www.ambralight.it/it/prodotti/uso-professionale" TargetMode="External"/><Relationship Id="rId26" Type="http://schemas.openxmlformats.org/officeDocument/2006/relationships/hyperlink" Target="https://horticulturelightinggroup.com/collections/lamps" TargetMode="External"/><Relationship Id="rId47" Type="http://schemas.openxmlformats.org/officeDocument/2006/relationships/hyperlink" Target="https://growlight.com.tr/Products" TargetMode="External"/><Relationship Id="rId68" Type="http://schemas.openxmlformats.org/officeDocument/2006/relationships/hyperlink" Target="https://www.igrox.com/tecnologia/index" TargetMode="External"/><Relationship Id="rId89" Type="http://schemas.openxmlformats.org/officeDocument/2006/relationships/hyperlink" Target="https://www.horticraftholland.com/product/horticraft-holland-ts-tristar/" TargetMode="External"/><Relationship Id="rId112" Type="http://schemas.openxmlformats.org/officeDocument/2006/relationships/hyperlink" Target="https://www.magnuslight.com/lightsbars" TargetMode="External"/><Relationship Id="rId133" Type="http://schemas.openxmlformats.org/officeDocument/2006/relationships/hyperlink" Target="mailto:sales@sunritek.com" TargetMode="External"/><Relationship Id="rId154" Type="http://schemas.openxmlformats.org/officeDocument/2006/relationships/hyperlink" Target="https://jazz-way.com/catalog/svetilniki-spetsialnogo-naznacheniya/?iblock_id=21" TargetMode="External"/><Relationship Id="rId175" Type="http://schemas.openxmlformats.org/officeDocument/2006/relationships/hyperlink" Target="https://www.hydrogrowled.com/" TargetMode="External"/><Relationship Id="rId196" Type="http://schemas.openxmlformats.org/officeDocument/2006/relationships/hyperlink" Target="https://www.acdc.co.za/pages/led-grow-lights" TargetMode="External"/><Relationship Id="rId200" Type="http://schemas.openxmlformats.org/officeDocument/2006/relationships/hyperlink" Target="http://www.sunritek.com/content/Spectrum/6.html" TargetMode="External"/><Relationship Id="rId16" Type="http://schemas.openxmlformats.org/officeDocument/2006/relationships/hyperlink" Target="mailto:kessil@kessil.com" TargetMode="External"/><Relationship Id="rId37" Type="http://schemas.openxmlformats.org/officeDocument/2006/relationships/hyperlink" Target="https://www.plusrite.com.au/product-category/led-grow-lights/" TargetMode="External"/><Relationship Id="rId58" Type="http://schemas.openxmlformats.org/officeDocument/2006/relationships/hyperlink" Target="https://revolutionmicro.com/avici/" TargetMode="External"/><Relationship Id="rId79" Type="http://schemas.openxmlformats.org/officeDocument/2006/relationships/hyperlink" Target="https://californialightworks.com/" TargetMode="External"/><Relationship Id="rId102" Type="http://schemas.openxmlformats.org/officeDocument/2006/relationships/hyperlink" Target="https://www.edison-opto.com.tw/en/professional-lighting/horticulture-lighting-ac-module-collection/" TargetMode="External"/><Relationship Id="rId123" Type="http://schemas.openxmlformats.org/officeDocument/2006/relationships/hyperlink" Target="https://www.smartgrow.systems/" TargetMode="External"/><Relationship Id="rId144" Type="http://schemas.openxmlformats.org/officeDocument/2006/relationships/hyperlink" Target="https://lushledlighting.com/product-category/vegetation-flowering-grow-lights/" TargetMode="External"/><Relationship Id="rId90" Type="http://schemas.openxmlformats.org/officeDocument/2006/relationships/hyperlink" Target="https://www.progrowtech.com/" TargetMode="External"/><Relationship Id="rId165" Type="http://schemas.openxmlformats.org/officeDocument/2006/relationships/hyperlink" Target="https://www.mars.com.ar/" TargetMode="External"/><Relationship Id="rId186" Type="http://schemas.openxmlformats.org/officeDocument/2006/relationships/hyperlink" Target="https://www.incotex.com/en/catalog/led-light/horticultural-led-lighting/" TargetMode="External"/><Relationship Id="rId27" Type="http://schemas.openxmlformats.org/officeDocument/2006/relationships/hyperlink" Target="https://www.viparspectra.com/category.php?id=1" TargetMode="External"/><Relationship Id="rId48" Type="http://schemas.openxmlformats.org/officeDocument/2006/relationships/hyperlink" Target="https://agritech.tungsram.com/en" TargetMode="External"/><Relationship Id="rId69" Type="http://schemas.openxmlformats.org/officeDocument/2006/relationships/hyperlink" Target="https://www.plusrite.com.au/product-category/led-grow-lights/" TargetMode="External"/><Relationship Id="rId113" Type="http://schemas.openxmlformats.org/officeDocument/2006/relationships/hyperlink" Target="http://testsite.heliohex.com/products/" TargetMode="External"/><Relationship Id="rId134" Type="http://schemas.openxmlformats.org/officeDocument/2006/relationships/hyperlink" Target="mailto:chris.shi@dxapac.com" TargetMode="External"/><Relationship Id="rId80" Type="http://schemas.openxmlformats.org/officeDocument/2006/relationships/hyperlink" Target="https://www.acuitybrands.com/en/products/detail/761254/lithonia-lighting/grwl-linear/grwl-led-grow-light" TargetMode="External"/><Relationship Id="rId155" Type="http://schemas.openxmlformats.org/officeDocument/2006/relationships/hyperlink" Target="http://komled.com/index.php/teplichnoe-osveshchenie" TargetMode="External"/><Relationship Id="rId176" Type="http://schemas.openxmlformats.org/officeDocument/2006/relationships/hyperlink" Target="http://www.sunritek.com/" TargetMode="External"/><Relationship Id="rId197" Type="http://schemas.openxmlformats.org/officeDocument/2006/relationships/hyperlink" Target="https://www.jves.co.za/other-products/led" TargetMode="External"/><Relationship Id="rId201" Type="http://schemas.openxmlformats.org/officeDocument/2006/relationships/printerSettings" Target="../printerSettings/printerSettings5.bin"/><Relationship Id="rId17" Type="http://schemas.openxmlformats.org/officeDocument/2006/relationships/hyperlink" Target="https://www.senmatic.com/horticulture/products/led-grow-light" TargetMode="External"/><Relationship Id="rId38" Type="http://schemas.openxmlformats.org/officeDocument/2006/relationships/hyperlink" Target="http://www.parus.co.kr/" TargetMode="External"/><Relationship Id="rId59" Type="http://schemas.openxmlformats.org/officeDocument/2006/relationships/hyperlink" Target="https://revolutionmicro.com/contact/" TargetMode="External"/><Relationship Id="rId103" Type="http://schemas.openxmlformats.org/officeDocument/2006/relationships/hyperlink" Target="https://www.edison-opto.com.tw/en/%E8%81%AF%E7%B5%A1%E6%88%91%E5%80%91/" TargetMode="External"/><Relationship Id="rId124" Type="http://schemas.openxmlformats.org/officeDocument/2006/relationships/hyperlink" Target="https://www.fyledlight.com/led-grow-lights/" TargetMode="External"/><Relationship Id="rId70" Type="http://schemas.openxmlformats.org/officeDocument/2006/relationships/hyperlink" Target="https://www.oreon-led.com/en/products" TargetMode="External"/><Relationship Id="rId91" Type="http://schemas.openxmlformats.org/officeDocument/2006/relationships/hyperlink" Target="https://www.vipple.cn/products/" TargetMode="External"/><Relationship Id="rId145" Type="http://schemas.openxmlformats.org/officeDocument/2006/relationships/hyperlink" Target="https://www.uot-toshibalighting.eu/index.php?action=products_list&amp;fid=251&amp;cid=263" TargetMode="External"/><Relationship Id="rId166" Type="http://schemas.openxmlformats.org/officeDocument/2006/relationships/hyperlink" Target="https://ledech.com.ar/" TargetMode="External"/><Relationship Id="rId187" Type="http://schemas.openxmlformats.org/officeDocument/2006/relationships/hyperlink" Target="https://gcsvt.ru/svetodiodnyie-svetilniki/fito-dlya-rasteniy-svetodiodnye-svetilniki/" TargetMode="External"/><Relationship Id="rId1" Type="http://schemas.openxmlformats.org/officeDocument/2006/relationships/hyperlink" Target="https://www.gelighting.com/led-bulbs/grow-light-led" TargetMode="External"/><Relationship Id="rId28" Type="http://schemas.openxmlformats.org/officeDocument/2006/relationships/hyperlink" Target="mailto:sales@valoya.com" TargetMode="External"/><Relationship Id="rId49" Type="http://schemas.openxmlformats.org/officeDocument/2006/relationships/hyperlink" Target="https://agritech.tungsram.com/en/contact" TargetMode="External"/><Relationship Id="rId114" Type="http://schemas.openxmlformats.org/officeDocument/2006/relationships/hyperlink" Target="https://www.crecerlighting.com/collections/led-grow-lights" TargetMode="External"/><Relationship Id="rId60" Type="http://schemas.openxmlformats.org/officeDocument/2006/relationships/hyperlink" Target="http://www.jnclighting.com/HORTICULTURE--LIGHTING.html" TargetMode="External"/><Relationship Id="rId81" Type="http://schemas.openxmlformats.org/officeDocument/2006/relationships/hyperlink" Target="https://www.growflux.com/fluxscale" TargetMode="External"/><Relationship Id="rId135" Type="http://schemas.openxmlformats.org/officeDocument/2006/relationships/hyperlink" Target="http://fotonica.io/" TargetMode="External"/><Relationship Id="rId156" Type="http://schemas.openxmlformats.org/officeDocument/2006/relationships/hyperlink" Target="https://venom.ua/osveshenie/fito-osveshhenie/?page=3" TargetMode="External"/><Relationship Id="rId177" Type="http://schemas.openxmlformats.org/officeDocument/2006/relationships/hyperlink" Target="http://www.dx-hydro.com/Led-growing-light-pl3680365.html" TargetMode="External"/><Relationship Id="rId198" Type="http://schemas.openxmlformats.org/officeDocument/2006/relationships/hyperlink" Target="https://growlightsaustralia.com/product-category/high-light/" TargetMode="External"/><Relationship Id="rId202" Type="http://schemas.openxmlformats.org/officeDocument/2006/relationships/table" Target="../tables/table12.xml"/><Relationship Id="rId18" Type="http://schemas.openxmlformats.org/officeDocument/2006/relationships/hyperlink" Target="https://www.cidly.com/" TargetMode="External"/><Relationship Id="rId39" Type="http://schemas.openxmlformats.org/officeDocument/2006/relationships/hyperlink" Target="mailto:parusEurope@parus.co.kr" TargetMode="External"/><Relationship Id="rId50" Type="http://schemas.openxmlformats.org/officeDocument/2006/relationships/hyperlink" Target="https://netled.fi/greenhousesolutions/" TargetMode="External"/><Relationship Id="rId104" Type="http://schemas.openxmlformats.org/officeDocument/2006/relationships/hyperlink" Target="https://www.gsgrow.com/fully-integrated-solution/led-lighting/" TargetMode="External"/><Relationship Id="rId125" Type="http://schemas.openxmlformats.org/officeDocument/2006/relationships/hyperlink" Target="https://www.plantekno.com/" TargetMode="External"/><Relationship Id="rId146" Type="http://schemas.openxmlformats.org/officeDocument/2006/relationships/hyperlink" Target="http://&#1083;&#1072;&#1084;&#1087;&#1072;&#1076;&#1083;&#1103;&#1088;&#1072;&#1089;&#1089;&#1072;&#1076;&#1099;.&#1088;&#1092;/index.php?route=product/category&amp;path=61" TargetMode="External"/><Relationship Id="rId167" Type="http://schemas.openxmlformats.org/officeDocument/2006/relationships/hyperlink" Target="https://venalsol.com/es/iluminacion-led-cultivo" TargetMode="External"/><Relationship Id="rId188" Type="http://schemas.openxmlformats.org/officeDocument/2006/relationships/hyperlink" Target="https://rdm-led.ru/collection/fitosvetilniki" TargetMode="External"/><Relationship Id="rId71" Type="http://schemas.openxmlformats.org/officeDocument/2006/relationships/hyperlink" Target="https://activegrowled.com/" TargetMode="External"/><Relationship Id="rId92" Type="http://schemas.openxmlformats.org/officeDocument/2006/relationships/hyperlink" Target="http://www.ppflux.com/homepage.html"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www.zsp-tech.com/" TargetMode="External"/><Relationship Id="rId21" Type="http://schemas.openxmlformats.org/officeDocument/2006/relationships/hyperlink" Target="https://www.hortilux.com/total-solution/products" TargetMode="External"/><Relationship Id="rId42" Type="http://schemas.openxmlformats.org/officeDocument/2006/relationships/hyperlink" Target="https://www.bjb.com/en/light-for-vertical-farming" TargetMode="External"/><Relationship Id="rId63" Type="http://schemas.openxmlformats.org/officeDocument/2006/relationships/hyperlink" Target="https://www.kroptek.com/led-grow-lights" TargetMode="External"/><Relationship Id="rId84" Type="http://schemas.openxmlformats.org/officeDocument/2006/relationships/hyperlink" Target="https://www.liftedled.com/" TargetMode="External"/><Relationship Id="rId138" Type="http://schemas.openxmlformats.org/officeDocument/2006/relationships/hyperlink" Target="https://www.hortibloom.com/all-products" TargetMode="External"/><Relationship Id="rId159" Type="http://schemas.openxmlformats.org/officeDocument/2006/relationships/hyperlink" Target="https://growthled.com.ar/luminaria-cultivos/" TargetMode="External"/><Relationship Id="rId170" Type="http://schemas.openxmlformats.org/officeDocument/2006/relationships/hyperlink" Target="https://horticulturaled.com/collections/lamparas-led" TargetMode="External"/><Relationship Id="rId191" Type="http://schemas.openxmlformats.org/officeDocument/2006/relationships/hyperlink" Target="https://lcsvet.ru/catalog/svetodiodnye-svetilniki/fito-osveschenie/" TargetMode="External"/><Relationship Id="rId107" Type="http://schemas.openxmlformats.org/officeDocument/2006/relationships/hyperlink" Target="https://www.compled.de/pages/products.html" TargetMode="External"/><Relationship Id="rId11" Type="http://schemas.openxmlformats.org/officeDocument/2006/relationships/hyperlink" Target="mailto:info@lumigrow.com" TargetMode="External"/><Relationship Id="rId32" Type="http://schemas.openxmlformats.org/officeDocument/2006/relationships/hyperlink" Target="https://www.hubbell.com/hubbellindustriallighting/en/contactUs" TargetMode="External"/><Relationship Id="rId53" Type="http://schemas.openxmlformats.org/officeDocument/2006/relationships/hyperlink" Target="https://products.gecurrent.com/horticulture-led-grow-lights" TargetMode="External"/><Relationship Id="rId74" Type="http://schemas.openxmlformats.org/officeDocument/2006/relationships/hyperlink" Target="https://www.sylvania-lighting.com/product/en-mea/category/special-lighting/grow-lights/families/" TargetMode="External"/><Relationship Id="rId128" Type="http://schemas.openxmlformats.org/officeDocument/2006/relationships/hyperlink" Target="http://flygrow.it/index.html" TargetMode="External"/><Relationship Id="rId149" Type="http://schemas.openxmlformats.org/officeDocument/2006/relationships/hyperlink" Target="https://ledstorm.ua/osveshenie/fitoosveschenie/fitosvetilniki/" TargetMode="External"/><Relationship Id="rId5" Type="http://schemas.openxmlformats.org/officeDocument/2006/relationships/hyperlink" Target="mailto:support@sanlight.info" TargetMode="External"/><Relationship Id="rId95" Type="http://schemas.openxmlformats.org/officeDocument/2006/relationships/hyperlink" Target="http://www.ecospeedled.com/" TargetMode="External"/><Relationship Id="rId160" Type="http://schemas.openxmlformats.org/officeDocument/2006/relationships/hyperlink" Target="https://www.nutriled.com.ar/shop" TargetMode="External"/><Relationship Id="rId181" Type="http://schemas.openxmlformats.org/officeDocument/2006/relationships/hyperlink" Target="https://www.lightcann.com/" TargetMode="External"/><Relationship Id="rId22" Type="http://schemas.openxmlformats.org/officeDocument/2006/relationships/hyperlink" Target="https://www.sanlight.com/en/" TargetMode="External"/><Relationship Id="rId43" Type="http://schemas.openxmlformats.org/officeDocument/2006/relationships/hyperlink" Target="mailto:info@bjb.com" TargetMode="External"/><Relationship Id="rId64" Type="http://schemas.openxmlformats.org/officeDocument/2006/relationships/hyperlink" Target="https://www.cropmaster-led.co.uk/" TargetMode="External"/><Relationship Id="rId118" Type="http://schemas.openxmlformats.org/officeDocument/2006/relationships/hyperlink" Target="https://www.vanqled.com/product-list/" TargetMode="External"/><Relationship Id="rId139" Type="http://schemas.openxmlformats.org/officeDocument/2006/relationships/hyperlink" Target="mailto:info@hortibloom.com" TargetMode="External"/><Relationship Id="rId85" Type="http://schemas.openxmlformats.org/officeDocument/2006/relationships/hyperlink" Target="http://groweliteled.com/" TargetMode="External"/><Relationship Id="rId150" Type="http://schemas.openxmlformats.org/officeDocument/2006/relationships/hyperlink" Target="https://svetozar-led.ru/catalog/agrar/" TargetMode="External"/><Relationship Id="rId171" Type="http://schemas.openxmlformats.org/officeDocument/2006/relationships/hyperlink" Target="http://www.grupoprilux.com/productos/01/dossier/tecnico/ds-vera-luminaria-horticultura.pdf" TargetMode="External"/><Relationship Id="rId192" Type="http://schemas.openxmlformats.org/officeDocument/2006/relationships/hyperlink" Target="https://growtech.com.ar/nuestros-productos/" TargetMode="External"/><Relationship Id="rId12" Type="http://schemas.openxmlformats.org/officeDocument/2006/relationships/hyperlink" Target="https://fluence.science/" TargetMode="External"/><Relationship Id="rId33" Type="http://schemas.openxmlformats.org/officeDocument/2006/relationships/hyperlink" Target="http://www.ledeven.net/" TargetMode="External"/><Relationship Id="rId108" Type="http://schemas.openxmlformats.org/officeDocument/2006/relationships/hyperlink" Target="https://www.exactlux.com/products" TargetMode="External"/><Relationship Id="rId129" Type="http://schemas.openxmlformats.org/officeDocument/2006/relationships/hyperlink" Target="https://futurvert.com/en/horticultural/" TargetMode="External"/><Relationship Id="rId54" Type="http://schemas.openxmlformats.org/officeDocument/2006/relationships/hyperlink" Target="https://agnetix.com/product/agnetix-a3/" TargetMode="External"/><Relationship Id="rId75" Type="http://schemas.openxmlformats.org/officeDocument/2006/relationships/hyperlink" Target="https://www.horti-growlight.com/grow-lights" TargetMode="External"/><Relationship Id="rId96" Type="http://schemas.openxmlformats.org/officeDocument/2006/relationships/hyperlink" Target="https://www.ledsmart.com/shop?category=AGRICULTURE" TargetMode="External"/><Relationship Id="rId140" Type="http://schemas.openxmlformats.org/officeDocument/2006/relationships/hyperlink" Target="https://barronltg.com/category.php?category=Growlite-LED-Luminaires&amp;id=91" TargetMode="External"/><Relationship Id="rId161" Type="http://schemas.openxmlformats.org/officeDocument/2006/relationships/hyperlink" Target="https://powergrow.cl/" TargetMode="External"/><Relationship Id="rId182" Type="http://schemas.openxmlformats.org/officeDocument/2006/relationships/hyperlink" Target="https://www.exciteled.com/models" TargetMode="External"/><Relationship Id="rId6" Type="http://schemas.openxmlformats.org/officeDocument/2006/relationships/hyperlink" Target="https://www.heliospectra.com/led-grow-lights/" TargetMode="External"/><Relationship Id="rId23" Type="http://schemas.openxmlformats.org/officeDocument/2006/relationships/hyperlink" Target="https://www.kindledgrowlights.com/collections/all" TargetMode="External"/><Relationship Id="rId119" Type="http://schemas.openxmlformats.org/officeDocument/2006/relationships/hyperlink" Target="https://www.ikioledlighting.com/product-category/horticulture-lighting/linear-grow-light/" TargetMode="External"/><Relationship Id="rId44" Type="http://schemas.openxmlformats.org/officeDocument/2006/relationships/hyperlink" Target="http://www.blv-licht.com/products/led-lighting-systems/horturion-led-luminaires.html" TargetMode="External"/><Relationship Id="rId65" Type="http://schemas.openxmlformats.org/officeDocument/2006/relationships/hyperlink" Target="http://www.superliteledcn.com/en/products.html" TargetMode="External"/><Relationship Id="rId86" Type="http://schemas.openxmlformats.org/officeDocument/2006/relationships/hyperlink" Target="https://www.growlightengine.com/" TargetMode="External"/><Relationship Id="rId130" Type="http://schemas.openxmlformats.org/officeDocument/2006/relationships/hyperlink" Target="https://ecogrow.ecopowerinc.com/products" TargetMode="External"/><Relationship Id="rId151" Type="http://schemas.openxmlformats.org/officeDocument/2006/relationships/hyperlink" Target="https://svs-lighting.by/fitosvetilniki-5nff" TargetMode="External"/><Relationship Id="rId172" Type="http://schemas.openxmlformats.org/officeDocument/2006/relationships/hyperlink" Target="https://lumilightgrow.com/led-grow/productos-led-grow/" TargetMode="External"/><Relationship Id="rId193" Type="http://schemas.openxmlformats.org/officeDocument/2006/relationships/hyperlink" Target="https://www.gsiluminaciones.com.ar/" TargetMode="External"/><Relationship Id="rId13" Type="http://schemas.openxmlformats.org/officeDocument/2006/relationships/hyperlink" Target="mailto:emea@fluencebioengineering.com" TargetMode="External"/><Relationship Id="rId109" Type="http://schemas.openxmlformats.org/officeDocument/2006/relationships/hyperlink" Target="https://growspectra.com/" TargetMode="External"/><Relationship Id="rId34" Type="http://schemas.openxmlformats.org/officeDocument/2006/relationships/hyperlink" Target="http://grow-spec.com/?page_id=734" TargetMode="External"/><Relationship Id="rId55" Type="http://schemas.openxmlformats.org/officeDocument/2006/relationships/hyperlink" Target="https://linnaeuslighting.com/" TargetMode="External"/><Relationship Id="rId76" Type="http://schemas.openxmlformats.org/officeDocument/2006/relationships/hyperlink" Target="http://photobioled.com/" TargetMode="External"/><Relationship Id="rId97" Type="http://schemas.openxmlformats.org/officeDocument/2006/relationships/hyperlink" Target="https://www.maxlite.com/products/led-solutions/list" TargetMode="External"/><Relationship Id="rId120" Type="http://schemas.openxmlformats.org/officeDocument/2006/relationships/hyperlink" Target="http://www.fohse.com/" TargetMode="External"/><Relationship Id="rId141" Type="http://schemas.openxmlformats.org/officeDocument/2006/relationships/hyperlink" Target="https://emersongrow.com/collections/all-products" TargetMode="External"/><Relationship Id="rId7" Type="http://schemas.openxmlformats.org/officeDocument/2006/relationships/hyperlink" Target="https://www.gelighting.com/contact" TargetMode="External"/><Relationship Id="rId162" Type="http://schemas.openxmlformats.org/officeDocument/2006/relationships/hyperlink" Target="https://delightchile.cl/content/14-productos-delight" TargetMode="External"/><Relationship Id="rId183" Type="http://schemas.openxmlformats.org/officeDocument/2006/relationships/hyperlink" Target="https://g2voptics.com/products/commercial-led-grow-lights/" TargetMode="External"/><Relationship Id="rId2" Type="http://schemas.openxmlformats.org/officeDocument/2006/relationships/hyperlink" Target="https://gavita.com/retail/contact/" TargetMode="External"/><Relationship Id="rId29" Type="http://schemas.openxmlformats.org/officeDocument/2006/relationships/hyperlink" Target="https://www.valoya.com/led-products/" TargetMode="External"/><Relationship Id="rId24" Type="http://schemas.openxmlformats.org/officeDocument/2006/relationships/hyperlink" Target="https://spectrumkingled.com/collections/led-grow-lights" TargetMode="External"/><Relationship Id="rId40" Type="http://schemas.openxmlformats.org/officeDocument/2006/relationships/hyperlink" Target="https://arunalighting.com/en/products/horticulture-led" TargetMode="External"/><Relationship Id="rId45" Type="http://schemas.openxmlformats.org/officeDocument/2006/relationships/hyperlink" Target="http://www.ble.lighting/" TargetMode="External"/><Relationship Id="rId66" Type="http://schemas.openxmlformats.org/officeDocument/2006/relationships/hyperlink" Target="mailto:dahua@superliteledcn.com" TargetMode="External"/><Relationship Id="rId87" Type="http://schemas.openxmlformats.org/officeDocument/2006/relationships/hyperlink" Target="https://www.aessensegrows.com/en/lighting" TargetMode="External"/><Relationship Id="rId110" Type="http://schemas.openxmlformats.org/officeDocument/2006/relationships/hyperlink" Target="http://www.brightsunled.com/product.html" TargetMode="External"/><Relationship Id="rId115" Type="http://schemas.openxmlformats.org/officeDocument/2006/relationships/hyperlink" Target="mailto:info@crecerlighting.com" TargetMode="External"/><Relationship Id="rId131" Type="http://schemas.openxmlformats.org/officeDocument/2006/relationships/hyperlink" Target="https://www.aliteled.com/mobile/products/index/cid/40.html" TargetMode="External"/><Relationship Id="rId136" Type="http://schemas.openxmlformats.org/officeDocument/2006/relationships/hyperlink" Target="https://www.makerlight-france.com/" TargetMode="External"/><Relationship Id="rId157" Type="http://schemas.openxmlformats.org/officeDocument/2006/relationships/hyperlink" Target="https://koraylights.com/shop/" TargetMode="External"/><Relationship Id="rId178" Type="http://schemas.openxmlformats.org/officeDocument/2006/relationships/hyperlink" Target="https://blackdogled.eu/" TargetMode="External"/><Relationship Id="rId61" Type="http://schemas.openxmlformats.org/officeDocument/2006/relationships/hyperlink" Target="https://www.c-led.it/led-per-coltivazione/" TargetMode="External"/><Relationship Id="rId82" Type="http://schemas.openxmlformats.org/officeDocument/2006/relationships/hyperlink" Target="https://bestlitetech.com/" TargetMode="External"/><Relationship Id="rId152" Type="http://schemas.openxmlformats.org/officeDocument/2006/relationships/hyperlink" Target="https://www.varton.ru/upload/iblock/8e2/8e21a3463657780935297e4988f5fafd.pdf" TargetMode="External"/><Relationship Id="rId173" Type="http://schemas.openxmlformats.org/officeDocument/2006/relationships/hyperlink" Target="https://shop.growindoors.co.za/product-category/led-grow-lights/" TargetMode="External"/><Relationship Id="rId194" Type="http://schemas.openxmlformats.org/officeDocument/2006/relationships/hyperlink" Target="https://www.bioledlighting.com/products/" TargetMode="External"/><Relationship Id="rId199" Type="http://schemas.openxmlformats.org/officeDocument/2006/relationships/hyperlink" Target="https://www.lucius.com.au/product-category/lucius-led/" TargetMode="External"/><Relationship Id="rId203" Type="http://schemas.openxmlformats.org/officeDocument/2006/relationships/table" Target="../tables/table15.xml"/><Relationship Id="rId19" Type="http://schemas.openxmlformats.org/officeDocument/2006/relationships/hyperlink" Target="mailto:dgtsales@senmatic.com" TargetMode="External"/><Relationship Id="rId14" Type="http://schemas.openxmlformats.org/officeDocument/2006/relationships/hyperlink" Target="https://gavita.com/retail/products/gavita-pro-line-led/" TargetMode="External"/><Relationship Id="rId30" Type="http://schemas.openxmlformats.org/officeDocument/2006/relationships/hyperlink" Target="https://www.samsung.com/led/lighting/led-modules/industrial-light-module/horticulture-linear/" TargetMode="External"/><Relationship Id="rId35" Type="http://schemas.openxmlformats.org/officeDocument/2006/relationships/hyperlink" Target="mailto:info@grow-spec.com" TargetMode="External"/><Relationship Id="rId56" Type="http://schemas.openxmlformats.org/officeDocument/2006/relationships/hyperlink" Target="https://gn.uk/led-grow-lights" TargetMode="External"/><Relationship Id="rId77" Type="http://schemas.openxmlformats.org/officeDocument/2006/relationships/hyperlink" Target="https://vividgro.com/grow-lights/" TargetMode="External"/><Relationship Id="rId100" Type="http://schemas.openxmlformats.org/officeDocument/2006/relationships/hyperlink" Target="https://scynceled.com/solutions/" TargetMode="External"/><Relationship Id="rId105" Type="http://schemas.openxmlformats.org/officeDocument/2006/relationships/hyperlink" Target="https://www.reli.global/products" TargetMode="External"/><Relationship Id="rId126" Type="http://schemas.openxmlformats.org/officeDocument/2006/relationships/hyperlink" Target="http://washington.lighting/product/kanab600/" TargetMode="External"/><Relationship Id="rId147" Type="http://schemas.openxmlformats.org/officeDocument/2006/relationships/hyperlink" Target="http://www.optogan.ru/products/led_lamps/special_lightning/optolyuksspeysagro/" TargetMode="External"/><Relationship Id="rId168" Type="http://schemas.openxmlformats.org/officeDocument/2006/relationships/hyperlink" Target="https://growgenetics.com/producto/led/" TargetMode="External"/><Relationship Id="rId8" Type="http://schemas.openxmlformats.org/officeDocument/2006/relationships/hyperlink" Target="https://www.lighting.philips.com/main/products/horticulture" TargetMode="External"/><Relationship Id="rId51" Type="http://schemas.openxmlformats.org/officeDocument/2006/relationships/hyperlink" Target="mailto:solutions@netled.fi" TargetMode="External"/><Relationship Id="rId72" Type="http://schemas.openxmlformats.org/officeDocument/2006/relationships/hyperlink" Target="mailto:paul@cropmaster-led.co.uk" TargetMode="External"/><Relationship Id="rId93" Type="http://schemas.openxmlformats.org/officeDocument/2006/relationships/hyperlink" Target="https://gs-horti.com/products/led-grow-lights.html" TargetMode="External"/><Relationship Id="rId98" Type="http://schemas.openxmlformats.org/officeDocument/2006/relationships/hyperlink" Target="https://horticulture.beverinnovations.com/en/products/" TargetMode="External"/><Relationship Id="rId121" Type="http://schemas.openxmlformats.org/officeDocument/2006/relationships/hyperlink" Target="https://plantalux.pl/en/offer/" TargetMode="External"/><Relationship Id="rId142" Type="http://schemas.openxmlformats.org/officeDocument/2006/relationships/hyperlink" Target="https://eyehortilux.com/" TargetMode="External"/><Relationship Id="rId163" Type="http://schemas.openxmlformats.org/officeDocument/2006/relationships/hyperlink" Target="https://www.piranha.cl/20/iluminacion-led-tesla" TargetMode="External"/><Relationship Id="rId184" Type="http://schemas.openxmlformats.org/officeDocument/2006/relationships/hyperlink" Target="http://www.horticoled.com/" TargetMode="External"/><Relationship Id="rId189" Type="http://schemas.openxmlformats.org/officeDocument/2006/relationships/hyperlink" Target="https://fitoled.pro/" TargetMode="External"/><Relationship Id="rId3" Type="http://schemas.openxmlformats.org/officeDocument/2006/relationships/hyperlink" Target="mailto:support@cidly.com" TargetMode="External"/><Relationship Id="rId25" Type="http://schemas.openxmlformats.org/officeDocument/2006/relationships/hyperlink" Target="https://lumatek-lighting.com/lumatek-led-product-range/" TargetMode="External"/><Relationship Id="rId46" Type="http://schemas.openxmlformats.org/officeDocument/2006/relationships/hyperlink" Target="mailto:sales@bleled.com" TargetMode="External"/><Relationship Id="rId67" Type="http://schemas.openxmlformats.org/officeDocument/2006/relationships/hyperlink" Target="http://indolighting.com/product-category/horticulture/" TargetMode="External"/><Relationship Id="rId116" Type="http://schemas.openxmlformats.org/officeDocument/2006/relationships/hyperlink" Target="https://www.atophort.com/products/" TargetMode="External"/><Relationship Id="rId137" Type="http://schemas.openxmlformats.org/officeDocument/2006/relationships/hyperlink" Target="mailto:jthevenet@makerlight-france.com" TargetMode="External"/><Relationship Id="rId158" Type="http://schemas.openxmlformats.org/officeDocument/2006/relationships/hyperlink" Target="http://www.cosmel.com.ar/categoria/iluminacion-indoor/horticultura/" TargetMode="External"/><Relationship Id="rId20" Type="http://schemas.openxmlformats.org/officeDocument/2006/relationships/hyperlink" Target="http://led-ohmax.com/cate-61739-64656.html" TargetMode="External"/><Relationship Id="rId41" Type="http://schemas.openxmlformats.org/officeDocument/2006/relationships/hyperlink" Target="https://arunalighting.com/en/buy" TargetMode="External"/><Relationship Id="rId62" Type="http://schemas.openxmlformats.org/officeDocument/2006/relationships/hyperlink" Target="https://aldgreen.tech/exwatch/" TargetMode="External"/><Relationship Id="rId83" Type="http://schemas.openxmlformats.org/officeDocument/2006/relationships/hyperlink" Target="https://growray.com/products/" TargetMode="External"/><Relationship Id="rId88" Type="http://schemas.openxmlformats.org/officeDocument/2006/relationships/hyperlink" Target="https://www.agrify.com/led-grow-lights" TargetMode="External"/><Relationship Id="rId111" Type="http://schemas.openxmlformats.org/officeDocument/2006/relationships/hyperlink" Target="https://www.trusolis.com/harvester-series" TargetMode="External"/><Relationship Id="rId132" Type="http://schemas.openxmlformats.org/officeDocument/2006/relationships/hyperlink" Target="http://www.mldrled.com/led-grow-lights.html" TargetMode="External"/><Relationship Id="rId153" Type="http://schemas.openxmlformats.org/officeDocument/2006/relationships/hyperlink" Target="https://geniled.ru/collection/Fitoosveshchenie/" TargetMode="External"/><Relationship Id="rId174" Type="http://schemas.openxmlformats.org/officeDocument/2006/relationships/hyperlink" Target="https://www.growindoors.co.za/uploads/1/1/2/0/11208189/platinum_africa_specs.jpg" TargetMode="External"/><Relationship Id="rId179" Type="http://schemas.openxmlformats.org/officeDocument/2006/relationships/hyperlink" Target="https://www.migrolight.com/shop/" TargetMode="External"/><Relationship Id="rId195" Type="http://schemas.openxmlformats.org/officeDocument/2006/relationships/hyperlink" Target="https://www.elighting.co.za/horticulturallighting.html" TargetMode="External"/><Relationship Id="rId190" Type="http://schemas.openxmlformats.org/officeDocument/2006/relationships/hyperlink" Target="https://www.varton.ru/products/fito_svetilniki_phyto/" TargetMode="External"/><Relationship Id="rId15" Type="http://schemas.openxmlformats.org/officeDocument/2006/relationships/hyperlink" Target="https://www.kessil.com/products/" TargetMode="External"/><Relationship Id="rId36" Type="http://schemas.openxmlformats.org/officeDocument/2006/relationships/hyperlink" Target="https://nanoluxtech.com/ledex/" TargetMode="External"/><Relationship Id="rId57" Type="http://schemas.openxmlformats.org/officeDocument/2006/relationships/hyperlink" Target="https://gn.uk/support" TargetMode="External"/><Relationship Id="rId106" Type="http://schemas.openxmlformats.org/officeDocument/2006/relationships/hyperlink" Target="http://allstategardensupply.com/product-category/led/led-fixtures-jungle/" TargetMode="External"/><Relationship Id="rId127" Type="http://schemas.openxmlformats.org/officeDocument/2006/relationships/hyperlink" Target="http://www.hortled.com/arc600" TargetMode="External"/><Relationship Id="rId10" Type="http://schemas.openxmlformats.org/officeDocument/2006/relationships/hyperlink" Target="https://www.lumigrow.com/" TargetMode="External"/><Relationship Id="rId31" Type="http://schemas.openxmlformats.org/officeDocument/2006/relationships/hyperlink" Target="https://www.hubbell.com/hubbellindustriallighting/en/Products/Lighting-Controls/Industrial-Lighting/Horticultural-Growth-Lighting/c/535501" TargetMode="External"/><Relationship Id="rId52" Type="http://schemas.openxmlformats.org/officeDocument/2006/relationships/hyperlink" Target="http://www.hyperiongrowlights.com/products/" TargetMode="External"/><Relationship Id="rId73" Type="http://schemas.openxmlformats.org/officeDocument/2006/relationships/hyperlink" Target="http://totalgrowlight.com/products.html" TargetMode="External"/><Relationship Id="rId78" Type="http://schemas.openxmlformats.org/officeDocument/2006/relationships/hyperlink" Target="https://heiluxllc.com/specifications" TargetMode="External"/><Relationship Id="rId94" Type="http://schemas.openxmlformats.org/officeDocument/2006/relationships/hyperlink" Target="https://www.iluminarlighting.com/led-fixtures" TargetMode="External"/><Relationship Id="rId99" Type="http://schemas.openxmlformats.org/officeDocument/2006/relationships/hyperlink" Target="https://www.horticulture.red/en/" TargetMode="External"/><Relationship Id="rId101" Type="http://schemas.openxmlformats.org/officeDocument/2006/relationships/hyperlink" Target="mailto:info@scynce.ag" TargetMode="External"/><Relationship Id="rId122" Type="http://schemas.openxmlformats.org/officeDocument/2006/relationships/hyperlink" Target="https://www.americanbrightled.com/product/horticultural-lighting/" TargetMode="External"/><Relationship Id="rId143" Type="http://schemas.openxmlformats.org/officeDocument/2006/relationships/hyperlink" Target="https://humboldtlighting.com/shop-2/?categories=2&amp;sub-categories=12" TargetMode="External"/><Relationship Id="rId148" Type="http://schemas.openxmlformats.org/officeDocument/2006/relationships/hyperlink" Target="mailto:info@ledstorm.ua" TargetMode="External"/><Relationship Id="rId164" Type="http://schemas.openxmlformats.org/officeDocument/2006/relationships/hyperlink" Target="https://www.blackcob.cl/iluminacion" TargetMode="External"/><Relationship Id="rId169" Type="http://schemas.openxmlformats.org/officeDocument/2006/relationships/hyperlink" Target="http://www.secom.es/product-category/sistemas-iluminacion-especial/" TargetMode="External"/><Relationship Id="rId185" Type="http://schemas.openxmlformats.org/officeDocument/2006/relationships/hyperlink" Target="https://www.optexlighting.com/" TargetMode="External"/><Relationship Id="rId4" Type="http://schemas.openxmlformats.org/officeDocument/2006/relationships/hyperlink" Target="http://www.thriveagritech.com/products/" TargetMode="External"/><Relationship Id="rId9" Type="http://schemas.openxmlformats.org/officeDocument/2006/relationships/hyperlink" Target="https://illumitex.com/products/" TargetMode="External"/><Relationship Id="rId180" Type="http://schemas.openxmlformats.org/officeDocument/2006/relationships/hyperlink" Target="http://www.ambralight.it/it/prodotti/uso-professionale" TargetMode="External"/><Relationship Id="rId26" Type="http://schemas.openxmlformats.org/officeDocument/2006/relationships/hyperlink" Target="https://horticulturelightinggroup.com/collections/lamps" TargetMode="External"/><Relationship Id="rId47" Type="http://schemas.openxmlformats.org/officeDocument/2006/relationships/hyperlink" Target="https://growlight.com.tr/Products" TargetMode="External"/><Relationship Id="rId68" Type="http://schemas.openxmlformats.org/officeDocument/2006/relationships/hyperlink" Target="https://www.igrox.com/tecnologia/index" TargetMode="External"/><Relationship Id="rId89" Type="http://schemas.openxmlformats.org/officeDocument/2006/relationships/hyperlink" Target="https://www.horticraftholland.com/product/horticraft-holland-ts-tristar/" TargetMode="External"/><Relationship Id="rId112" Type="http://schemas.openxmlformats.org/officeDocument/2006/relationships/hyperlink" Target="https://www.magnuslight.com/lightsbars" TargetMode="External"/><Relationship Id="rId133" Type="http://schemas.openxmlformats.org/officeDocument/2006/relationships/hyperlink" Target="mailto:sales@sunritek.com" TargetMode="External"/><Relationship Id="rId154" Type="http://schemas.openxmlformats.org/officeDocument/2006/relationships/hyperlink" Target="https://jazz-way.com/catalog/svetilniki-spetsialnogo-naznacheniya/?iblock_id=21" TargetMode="External"/><Relationship Id="rId175" Type="http://schemas.openxmlformats.org/officeDocument/2006/relationships/hyperlink" Target="https://www.hydrogrowled.com/" TargetMode="External"/><Relationship Id="rId196" Type="http://schemas.openxmlformats.org/officeDocument/2006/relationships/hyperlink" Target="https://www.acdc.co.za/pages/led-grow-lights" TargetMode="External"/><Relationship Id="rId200" Type="http://schemas.openxmlformats.org/officeDocument/2006/relationships/hyperlink" Target="http://www.sunritek.com/content/Spectrum/6.html" TargetMode="External"/><Relationship Id="rId16" Type="http://schemas.openxmlformats.org/officeDocument/2006/relationships/hyperlink" Target="mailto:kessil@kessil.com" TargetMode="External"/><Relationship Id="rId37" Type="http://schemas.openxmlformats.org/officeDocument/2006/relationships/hyperlink" Target="https://www.plusrite.com.au/product-category/led-grow-lights/" TargetMode="External"/><Relationship Id="rId58" Type="http://schemas.openxmlformats.org/officeDocument/2006/relationships/hyperlink" Target="https://revolutionmicro.com/avici/" TargetMode="External"/><Relationship Id="rId79" Type="http://schemas.openxmlformats.org/officeDocument/2006/relationships/hyperlink" Target="https://californialightworks.com/" TargetMode="External"/><Relationship Id="rId102" Type="http://schemas.openxmlformats.org/officeDocument/2006/relationships/hyperlink" Target="https://www.edison-opto.com.tw/en/professional-lighting/horticulture-lighting-ac-module-collection/" TargetMode="External"/><Relationship Id="rId123" Type="http://schemas.openxmlformats.org/officeDocument/2006/relationships/hyperlink" Target="https://www.smartgrow.systems/" TargetMode="External"/><Relationship Id="rId144" Type="http://schemas.openxmlformats.org/officeDocument/2006/relationships/hyperlink" Target="https://lushledlighting.com/product-category/vegetation-flowering-grow-lights/" TargetMode="External"/><Relationship Id="rId90" Type="http://schemas.openxmlformats.org/officeDocument/2006/relationships/hyperlink" Target="https://www.progrowtech.com/" TargetMode="External"/><Relationship Id="rId165" Type="http://schemas.openxmlformats.org/officeDocument/2006/relationships/hyperlink" Target="https://www.mars.com.ar/" TargetMode="External"/><Relationship Id="rId186" Type="http://schemas.openxmlformats.org/officeDocument/2006/relationships/hyperlink" Target="https://www.incotex.com/en/catalog/led-light/horticultural-led-lighting/" TargetMode="External"/><Relationship Id="rId27" Type="http://schemas.openxmlformats.org/officeDocument/2006/relationships/hyperlink" Target="https://www.viparspectra.com/category.php?id=1" TargetMode="External"/><Relationship Id="rId48" Type="http://schemas.openxmlformats.org/officeDocument/2006/relationships/hyperlink" Target="https://agritech.tungsram.com/en" TargetMode="External"/><Relationship Id="rId69" Type="http://schemas.openxmlformats.org/officeDocument/2006/relationships/hyperlink" Target="https://www.plusrite.com.au/product-category/led-grow-lights/" TargetMode="External"/><Relationship Id="rId113" Type="http://schemas.openxmlformats.org/officeDocument/2006/relationships/hyperlink" Target="http://testsite.heliohex.com/products/" TargetMode="External"/><Relationship Id="rId134" Type="http://schemas.openxmlformats.org/officeDocument/2006/relationships/hyperlink" Target="mailto:chris.shi@dxapac.com" TargetMode="External"/><Relationship Id="rId80" Type="http://schemas.openxmlformats.org/officeDocument/2006/relationships/hyperlink" Target="https://www.acuitybrands.com/en/products/detail/761254/lithonia-lighting/grwl-linear/grwl-led-grow-light" TargetMode="External"/><Relationship Id="rId155" Type="http://schemas.openxmlformats.org/officeDocument/2006/relationships/hyperlink" Target="http://komled.com/index.php/teplichnoe-osveshchenie" TargetMode="External"/><Relationship Id="rId176" Type="http://schemas.openxmlformats.org/officeDocument/2006/relationships/hyperlink" Target="http://www.sunritek.com/" TargetMode="External"/><Relationship Id="rId197" Type="http://schemas.openxmlformats.org/officeDocument/2006/relationships/hyperlink" Target="https://www.jves.co.za/other-products/led" TargetMode="External"/><Relationship Id="rId201" Type="http://schemas.openxmlformats.org/officeDocument/2006/relationships/printerSettings" Target="../printerSettings/printerSettings6.bin"/><Relationship Id="rId17" Type="http://schemas.openxmlformats.org/officeDocument/2006/relationships/hyperlink" Target="https://www.senmatic.com/horticulture/products/led-grow-light" TargetMode="External"/><Relationship Id="rId38" Type="http://schemas.openxmlformats.org/officeDocument/2006/relationships/hyperlink" Target="http://www.parus.co.kr/" TargetMode="External"/><Relationship Id="rId59" Type="http://schemas.openxmlformats.org/officeDocument/2006/relationships/hyperlink" Target="https://revolutionmicro.com/contact/" TargetMode="External"/><Relationship Id="rId103" Type="http://schemas.openxmlformats.org/officeDocument/2006/relationships/hyperlink" Target="https://www.edison-opto.com.tw/en/%E8%81%AF%E7%B5%A1%E6%88%91%E5%80%91/" TargetMode="External"/><Relationship Id="rId124" Type="http://schemas.openxmlformats.org/officeDocument/2006/relationships/hyperlink" Target="https://www.fyledlight.com/led-grow-lights/" TargetMode="External"/><Relationship Id="rId70" Type="http://schemas.openxmlformats.org/officeDocument/2006/relationships/hyperlink" Target="https://www.oreon-led.com/en/products" TargetMode="External"/><Relationship Id="rId91" Type="http://schemas.openxmlformats.org/officeDocument/2006/relationships/hyperlink" Target="https://www.vipple.cn/products/" TargetMode="External"/><Relationship Id="rId145" Type="http://schemas.openxmlformats.org/officeDocument/2006/relationships/hyperlink" Target="https://www.uot-toshibalighting.eu/index.php?action=products_list&amp;fid=251&amp;cid=263" TargetMode="External"/><Relationship Id="rId166" Type="http://schemas.openxmlformats.org/officeDocument/2006/relationships/hyperlink" Target="https://ledech.com.ar/" TargetMode="External"/><Relationship Id="rId187" Type="http://schemas.openxmlformats.org/officeDocument/2006/relationships/hyperlink" Target="https://gcsvt.ru/svetodiodnyie-svetilniki/fito-dlya-rasteniy-svetodiodnye-svetilniki/" TargetMode="External"/><Relationship Id="rId1" Type="http://schemas.openxmlformats.org/officeDocument/2006/relationships/hyperlink" Target="https://www.gelighting.com/led-bulbs/grow-light-led" TargetMode="External"/><Relationship Id="rId28" Type="http://schemas.openxmlformats.org/officeDocument/2006/relationships/hyperlink" Target="mailto:sales@valoya.com" TargetMode="External"/><Relationship Id="rId49" Type="http://schemas.openxmlformats.org/officeDocument/2006/relationships/hyperlink" Target="https://agritech.tungsram.com/en/contact" TargetMode="External"/><Relationship Id="rId114" Type="http://schemas.openxmlformats.org/officeDocument/2006/relationships/hyperlink" Target="https://www.crecerlighting.com/collections/led-grow-lights" TargetMode="External"/><Relationship Id="rId60" Type="http://schemas.openxmlformats.org/officeDocument/2006/relationships/hyperlink" Target="http://www.jnclighting.com/HORTICULTURE--LIGHTING.html" TargetMode="External"/><Relationship Id="rId81" Type="http://schemas.openxmlformats.org/officeDocument/2006/relationships/hyperlink" Target="https://www.growflux.com/fluxscale" TargetMode="External"/><Relationship Id="rId135" Type="http://schemas.openxmlformats.org/officeDocument/2006/relationships/hyperlink" Target="http://fotonica.io/" TargetMode="External"/><Relationship Id="rId156" Type="http://schemas.openxmlformats.org/officeDocument/2006/relationships/hyperlink" Target="https://venom.ua/osveshenie/fito-osveshhenie/?page=3" TargetMode="External"/><Relationship Id="rId177" Type="http://schemas.openxmlformats.org/officeDocument/2006/relationships/hyperlink" Target="http://www.dx-hydro.com/Led-growing-light-pl3680365.html" TargetMode="External"/><Relationship Id="rId198" Type="http://schemas.openxmlformats.org/officeDocument/2006/relationships/hyperlink" Target="https://growlightsaustralia.com/product-category/high-light/" TargetMode="External"/><Relationship Id="rId202" Type="http://schemas.openxmlformats.org/officeDocument/2006/relationships/table" Target="../tables/table14.xml"/><Relationship Id="rId18" Type="http://schemas.openxmlformats.org/officeDocument/2006/relationships/hyperlink" Target="https://www.cidly.com/" TargetMode="External"/><Relationship Id="rId39" Type="http://schemas.openxmlformats.org/officeDocument/2006/relationships/hyperlink" Target="mailto:parusEurope@parus.co.kr" TargetMode="External"/><Relationship Id="rId50" Type="http://schemas.openxmlformats.org/officeDocument/2006/relationships/hyperlink" Target="https://netled.fi/greenhousesolutions/" TargetMode="External"/><Relationship Id="rId104" Type="http://schemas.openxmlformats.org/officeDocument/2006/relationships/hyperlink" Target="https://www.gsgrow.com/fully-integrated-solution/led-lighting/" TargetMode="External"/><Relationship Id="rId125" Type="http://schemas.openxmlformats.org/officeDocument/2006/relationships/hyperlink" Target="https://www.plantekno.com/" TargetMode="External"/><Relationship Id="rId146" Type="http://schemas.openxmlformats.org/officeDocument/2006/relationships/hyperlink" Target="http://&#1083;&#1072;&#1084;&#1087;&#1072;&#1076;&#1083;&#1103;&#1088;&#1072;&#1089;&#1089;&#1072;&#1076;&#1099;.&#1088;&#1092;/index.php?route=product/category&amp;path=61" TargetMode="External"/><Relationship Id="rId167" Type="http://schemas.openxmlformats.org/officeDocument/2006/relationships/hyperlink" Target="https://venalsol.com/es/iluminacion-led-cultivo" TargetMode="External"/><Relationship Id="rId188" Type="http://schemas.openxmlformats.org/officeDocument/2006/relationships/hyperlink" Target="https://rdm-led.ru/collection/fitosvetilniki" TargetMode="External"/><Relationship Id="rId71" Type="http://schemas.openxmlformats.org/officeDocument/2006/relationships/hyperlink" Target="https://activegrowled.com/" TargetMode="External"/><Relationship Id="rId92" Type="http://schemas.openxmlformats.org/officeDocument/2006/relationships/hyperlink" Target="http://www.ppflux.com/homepage.html"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www.zsp-tech.com/" TargetMode="External"/><Relationship Id="rId21" Type="http://schemas.openxmlformats.org/officeDocument/2006/relationships/hyperlink" Target="https://www.hortilux.com/total-solution/products" TargetMode="External"/><Relationship Id="rId42" Type="http://schemas.openxmlformats.org/officeDocument/2006/relationships/hyperlink" Target="https://www.bjb.com/en/light-for-vertical-farming" TargetMode="External"/><Relationship Id="rId63" Type="http://schemas.openxmlformats.org/officeDocument/2006/relationships/hyperlink" Target="https://www.kroptek.com/led-grow-lights" TargetMode="External"/><Relationship Id="rId84" Type="http://schemas.openxmlformats.org/officeDocument/2006/relationships/hyperlink" Target="https://www.liftedled.com/" TargetMode="External"/><Relationship Id="rId138" Type="http://schemas.openxmlformats.org/officeDocument/2006/relationships/hyperlink" Target="https://www.hortibloom.com/all-products" TargetMode="External"/><Relationship Id="rId159" Type="http://schemas.openxmlformats.org/officeDocument/2006/relationships/hyperlink" Target="https://growthled.com.ar/luminaria-cultivos/" TargetMode="External"/><Relationship Id="rId170" Type="http://schemas.openxmlformats.org/officeDocument/2006/relationships/hyperlink" Target="https://horticulturaled.com/collections/lamparas-led" TargetMode="External"/><Relationship Id="rId191" Type="http://schemas.openxmlformats.org/officeDocument/2006/relationships/hyperlink" Target="https://lcsvet.ru/catalog/svetodiodnye-svetilniki/fito-osveschenie/" TargetMode="External"/><Relationship Id="rId107" Type="http://schemas.openxmlformats.org/officeDocument/2006/relationships/hyperlink" Target="https://www.compled.de/pages/products.html" TargetMode="External"/><Relationship Id="rId11" Type="http://schemas.openxmlformats.org/officeDocument/2006/relationships/hyperlink" Target="mailto:info@lumigrow.com" TargetMode="External"/><Relationship Id="rId32" Type="http://schemas.openxmlformats.org/officeDocument/2006/relationships/hyperlink" Target="https://www.hubbell.com/hubbellindustriallighting/en/contactUs" TargetMode="External"/><Relationship Id="rId53" Type="http://schemas.openxmlformats.org/officeDocument/2006/relationships/hyperlink" Target="https://products.gecurrent.com/horticulture-led-grow-lights" TargetMode="External"/><Relationship Id="rId74" Type="http://schemas.openxmlformats.org/officeDocument/2006/relationships/hyperlink" Target="https://www.sylvania-lighting.com/product/en-mea/category/special-lighting/grow-lights/families/" TargetMode="External"/><Relationship Id="rId128" Type="http://schemas.openxmlformats.org/officeDocument/2006/relationships/hyperlink" Target="http://flygrow.it/index.html" TargetMode="External"/><Relationship Id="rId149" Type="http://schemas.openxmlformats.org/officeDocument/2006/relationships/hyperlink" Target="https://ledstorm.ua/osveshenie/fitoosveschenie/fitosvetilniki/" TargetMode="External"/><Relationship Id="rId5" Type="http://schemas.openxmlformats.org/officeDocument/2006/relationships/hyperlink" Target="mailto:support@sanlight.info" TargetMode="External"/><Relationship Id="rId95" Type="http://schemas.openxmlformats.org/officeDocument/2006/relationships/hyperlink" Target="http://www.ecospeedled.com/" TargetMode="External"/><Relationship Id="rId160" Type="http://schemas.openxmlformats.org/officeDocument/2006/relationships/hyperlink" Target="https://www.nutriled.com.ar/shop" TargetMode="External"/><Relationship Id="rId181" Type="http://schemas.openxmlformats.org/officeDocument/2006/relationships/hyperlink" Target="https://www.lightcann.com/" TargetMode="External"/><Relationship Id="rId22" Type="http://schemas.openxmlformats.org/officeDocument/2006/relationships/hyperlink" Target="https://www.sanlight.com/en/" TargetMode="External"/><Relationship Id="rId43" Type="http://schemas.openxmlformats.org/officeDocument/2006/relationships/hyperlink" Target="mailto:info@bjb.com" TargetMode="External"/><Relationship Id="rId64" Type="http://schemas.openxmlformats.org/officeDocument/2006/relationships/hyperlink" Target="https://www.cropmaster-led.co.uk/" TargetMode="External"/><Relationship Id="rId118" Type="http://schemas.openxmlformats.org/officeDocument/2006/relationships/hyperlink" Target="https://www.vanqled.com/product-list/" TargetMode="External"/><Relationship Id="rId139" Type="http://schemas.openxmlformats.org/officeDocument/2006/relationships/hyperlink" Target="mailto:info@hortibloom.com" TargetMode="External"/><Relationship Id="rId85" Type="http://schemas.openxmlformats.org/officeDocument/2006/relationships/hyperlink" Target="http://groweliteled.com/" TargetMode="External"/><Relationship Id="rId150" Type="http://schemas.openxmlformats.org/officeDocument/2006/relationships/hyperlink" Target="https://svetozar-led.ru/catalog/agrar/" TargetMode="External"/><Relationship Id="rId171" Type="http://schemas.openxmlformats.org/officeDocument/2006/relationships/hyperlink" Target="http://www.grupoprilux.com/productos/01/dossier/tecnico/ds-vera-luminaria-horticultura.pdf" TargetMode="External"/><Relationship Id="rId192" Type="http://schemas.openxmlformats.org/officeDocument/2006/relationships/hyperlink" Target="https://growtech.com.ar/nuestros-productos/" TargetMode="External"/><Relationship Id="rId12" Type="http://schemas.openxmlformats.org/officeDocument/2006/relationships/hyperlink" Target="https://fluence.science/" TargetMode="External"/><Relationship Id="rId33" Type="http://schemas.openxmlformats.org/officeDocument/2006/relationships/hyperlink" Target="http://www.ledeven.net/" TargetMode="External"/><Relationship Id="rId108" Type="http://schemas.openxmlformats.org/officeDocument/2006/relationships/hyperlink" Target="https://www.exactlux.com/products" TargetMode="External"/><Relationship Id="rId129" Type="http://schemas.openxmlformats.org/officeDocument/2006/relationships/hyperlink" Target="https://futurvert.com/en/horticultural/" TargetMode="External"/><Relationship Id="rId54" Type="http://schemas.openxmlformats.org/officeDocument/2006/relationships/hyperlink" Target="https://agnetix.com/product/agnetix-a3/" TargetMode="External"/><Relationship Id="rId75" Type="http://schemas.openxmlformats.org/officeDocument/2006/relationships/hyperlink" Target="https://www.horti-growlight.com/grow-lights" TargetMode="External"/><Relationship Id="rId96" Type="http://schemas.openxmlformats.org/officeDocument/2006/relationships/hyperlink" Target="https://www.ledsmart.com/shop?category=AGRICULTURE" TargetMode="External"/><Relationship Id="rId140" Type="http://schemas.openxmlformats.org/officeDocument/2006/relationships/hyperlink" Target="https://barronltg.com/category.php?category=Growlite-LED-Luminaires&amp;id=91" TargetMode="External"/><Relationship Id="rId161" Type="http://schemas.openxmlformats.org/officeDocument/2006/relationships/hyperlink" Target="https://powergrow.cl/" TargetMode="External"/><Relationship Id="rId182" Type="http://schemas.openxmlformats.org/officeDocument/2006/relationships/hyperlink" Target="https://www.exciteled.com/models" TargetMode="External"/><Relationship Id="rId6" Type="http://schemas.openxmlformats.org/officeDocument/2006/relationships/hyperlink" Target="https://www.heliospectra.com/led-grow-lights/" TargetMode="External"/><Relationship Id="rId23" Type="http://schemas.openxmlformats.org/officeDocument/2006/relationships/hyperlink" Target="https://www.kindledgrowlights.com/collections/all" TargetMode="External"/><Relationship Id="rId119" Type="http://schemas.openxmlformats.org/officeDocument/2006/relationships/hyperlink" Target="https://www.ikioledlighting.com/product-category/horticulture-lighting/linear-grow-light/" TargetMode="External"/><Relationship Id="rId44" Type="http://schemas.openxmlformats.org/officeDocument/2006/relationships/hyperlink" Target="http://www.blv-licht.com/products/led-lighting-systems/horturion-led-luminaires.html" TargetMode="External"/><Relationship Id="rId65" Type="http://schemas.openxmlformats.org/officeDocument/2006/relationships/hyperlink" Target="http://www.superliteledcn.com/en/products.html" TargetMode="External"/><Relationship Id="rId86" Type="http://schemas.openxmlformats.org/officeDocument/2006/relationships/hyperlink" Target="https://www.growlightengine.com/" TargetMode="External"/><Relationship Id="rId130" Type="http://schemas.openxmlformats.org/officeDocument/2006/relationships/hyperlink" Target="https://ecogrow.ecopowerinc.com/products" TargetMode="External"/><Relationship Id="rId151" Type="http://schemas.openxmlformats.org/officeDocument/2006/relationships/hyperlink" Target="https://svs-lighting.by/fitosvetilniki-5nff" TargetMode="External"/><Relationship Id="rId172" Type="http://schemas.openxmlformats.org/officeDocument/2006/relationships/hyperlink" Target="https://lumilightgrow.com/led-grow/productos-led-grow/" TargetMode="External"/><Relationship Id="rId193" Type="http://schemas.openxmlformats.org/officeDocument/2006/relationships/hyperlink" Target="https://www.gsiluminaciones.com.ar/" TargetMode="External"/><Relationship Id="rId13" Type="http://schemas.openxmlformats.org/officeDocument/2006/relationships/hyperlink" Target="mailto:emea@fluencebioengineering.com" TargetMode="External"/><Relationship Id="rId109" Type="http://schemas.openxmlformats.org/officeDocument/2006/relationships/hyperlink" Target="https://growspectra.com/" TargetMode="External"/><Relationship Id="rId34" Type="http://schemas.openxmlformats.org/officeDocument/2006/relationships/hyperlink" Target="http://grow-spec.com/?page_id=734" TargetMode="External"/><Relationship Id="rId55" Type="http://schemas.openxmlformats.org/officeDocument/2006/relationships/hyperlink" Target="https://linnaeuslighting.com/" TargetMode="External"/><Relationship Id="rId76" Type="http://schemas.openxmlformats.org/officeDocument/2006/relationships/hyperlink" Target="http://photobioled.com/" TargetMode="External"/><Relationship Id="rId97" Type="http://schemas.openxmlformats.org/officeDocument/2006/relationships/hyperlink" Target="https://www.maxlite.com/products/led-solutions/list" TargetMode="External"/><Relationship Id="rId120" Type="http://schemas.openxmlformats.org/officeDocument/2006/relationships/hyperlink" Target="http://www.fohse.com/" TargetMode="External"/><Relationship Id="rId141" Type="http://schemas.openxmlformats.org/officeDocument/2006/relationships/hyperlink" Target="https://emersongrow.com/collections/all-products" TargetMode="External"/><Relationship Id="rId7" Type="http://schemas.openxmlformats.org/officeDocument/2006/relationships/hyperlink" Target="https://www.gelighting.com/contact" TargetMode="External"/><Relationship Id="rId162" Type="http://schemas.openxmlformats.org/officeDocument/2006/relationships/hyperlink" Target="https://delightchile.cl/content/14-productos-delight" TargetMode="External"/><Relationship Id="rId183" Type="http://schemas.openxmlformats.org/officeDocument/2006/relationships/hyperlink" Target="https://g2voptics.com/products/commercial-led-grow-lights/" TargetMode="External"/><Relationship Id="rId2" Type="http://schemas.openxmlformats.org/officeDocument/2006/relationships/hyperlink" Target="https://gavita.com/retail/contact/" TargetMode="External"/><Relationship Id="rId29" Type="http://schemas.openxmlformats.org/officeDocument/2006/relationships/hyperlink" Target="https://www.valoya.com/led-products/" TargetMode="External"/><Relationship Id="rId24" Type="http://schemas.openxmlformats.org/officeDocument/2006/relationships/hyperlink" Target="https://spectrumkingled.com/collections/led-grow-lights" TargetMode="External"/><Relationship Id="rId40" Type="http://schemas.openxmlformats.org/officeDocument/2006/relationships/hyperlink" Target="https://arunalighting.com/en/products/horticulture-led" TargetMode="External"/><Relationship Id="rId45" Type="http://schemas.openxmlformats.org/officeDocument/2006/relationships/hyperlink" Target="http://www.ble.lighting/" TargetMode="External"/><Relationship Id="rId66" Type="http://schemas.openxmlformats.org/officeDocument/2006/relationships/hyperlink" Target="mailto:dahua@superliteledcn.com" TargetMode="External"/><Relationship Id="rId87" Type="http://schemas.openxmlformats.org/officeDocument/2006/relationships/hyperlink" Target="https://www.aessensegrows.com/en/lighting" TargetMode="External"/><Relationship Id="rId110" Type="http://schemas.openxmlformats.org/officeDocument/2006/relationships/hyperlink" Target="http://www.brightsunled.com/product.html" TargetMode="External"/><Relationship Id="rId115" Type="http://schemas.openxmlformats.org/officeDocument/2006/relationships/hyperlink" Target="mailto:info@crecerlighting.com" TargetMode="External"/><Relationship Id="rId131" Type="http://schemas.openxmlformats.org/officeDocument/2006/relationships/hyperlink" Target="https://www.aliteled.com/mobile/products/index/cid/40.html" TargetMode="External"/><Relationship Id="rId136" Type="http://schemas.openxmlformats.org/officeDocument/2006/relationships/hyperlink" Target="https://www.makerlight-france.com/" TargetMode="External"/><Relationship Id="rId157" Type="http://schemas.openxmlformats.org/officeDocument/2006/relationships/hyperlink" Target="https://koraylights.com/shop/" TargetMode="External"/><Relationship Id="rId178" Type="http://schemas.openxmlformats.org/officeDocument/2006/relationships/hyperlink" Target="https://blackdogled.eu/" TargetMode="External"/><Relationship Id="rId61" Type="http://schemas.openxmlformats.org/officeDocument/2006/relationships/hyperlink" Target="https://www.c-led.it/led-per-coltivazione/" TargetMode="External"/><Relationship Id="rId82" Type="http://schemas.openxmlformats.org/officeDocument/2006/relationships/hyperlink" Target="https://bestlitetech.com/" TargetMode="External"/><Relationship Id="rId152" Type="http://schemas.openxmlformats.org/officeDocument/2006/relationships/hyperlink" Target="https://www.varton.ru/upload/iblock/8e2/8e21a3463657780935297e4988f5fafd.pdf" TargetMode="External"/><Relationship Id="rId173" Type="http://schemas.openxmlformats.org/officeDocument/2006/relationships/hyperlink" Target="https://shop.growindoors.co.za/product-category/led-grow-lights/" TargetMode="External"/><Relationship Id="rId194" Type="http://schemas.openxmlformats.org/officeDocument/2006/relationships/hyperlink" Target="https://www.bioledlighting.com/products/" TargetMode="External"/><Relationship Id="rId199" Type="http://schemas.openxmlformats.org/officeDocument/2006/relationships/hyperlink" Target="https://www.lucius.com.au/product-category/lucius-led/" TargetMode="External"/><Relationship Id="rId19" Type="http://schemas.openxmlformats.org/officeDocument/2006/relationships/hyperlink" Target="mailto:dgtsales@senmatic.com" TargetMode="External"/><Relationship Id="rId14" Type="http://schemas.openxmlformats.org/officeDocument/2006/relationships/hyperlink" Target="https://gavita.com/retail/products/gavita-pro-line-led/" TargetMode="External"/><Relationship Id="rId30" Type="http://schemas.openxmlformats.org/officeDocument/2006/relationships/hyperlink" Target="https://www.samsung.com/led/lighting/led-modules/industrial-light-module/horticulture-linear/" TargetMode="External"/><Relationship Id="rId35" Type="http://schemas.openxmlformats.org/officeDocument/2006/relationships/hyperlink" Target="mailto:info@grow-spec.com" TargetMode="External"/><Relationship Id="rId56" Type="http://schemas.openxmlformats.org/officeDocument/2006/relationships/hyperlink" Target="https://gn.uk/led-grow-lights" TargetMode="External"/><Relationship Id="rId77" Type="http://schemas.openxmlformats.org/officeDocument/2006/relationships/hyperlink" Target="https://vividgro.com/grow-lights/" TargetMode="External"/><Relationship Id="rId100" Type="http://schemas.openxmlformats.org/officeDocument/2006/relationships/hyperlink" Target="https://scynceled.com/solutions/" TargetMode="External"/><Relationship Id="rId105" Type="http://schemas.openxmlformats.org/officeDocument/2006/relationships/hyperlink" Target="https://www.reli.global/products" TargetMode="External"/><Relationship Id="rId126" Type="http://schemas.openxmlformats.org/officeDocument/2006/relationships/hyperlink" Target="http://washington.lighting/product/kanab600/" TargetMode="External"/><Relationship Id="rId147" Type="http://schemas.openxmlformats.org/officeDocument/2006/relationships/hyperlink" Target="http://www.optogan.ru/products/led_lamps/special_lightning/optolyuksspeysagro/" TargetMode="External"/><Relationship Id="rId168" Type="http://schemas.openxmlformats.org/officeDocument/2006/relationships/hyperlink" Target="https://growgenetics.com/producto/led/" TargetMode="External"/><Relationship Id="rId8" Type="http://schemas.openxmlformats.org/officeDocument/2006/relationships/hyperlink" Target="https://www.lighting.philips.com/main/products/horticulture" TargetMode="External"/><Relationship Id="rId51" Type="http://schemas.openxmlformats.org/officeDocument/2006/relationships/hyperlink" Target="mailto:solutions@netled.fi" TargetMode="External"/><Relationship Id="rId72" Type="http://schemas.openxmlformats.org/officeDocument/2006/relationships/hyperlink" Target="mailto:paul@cropmaster-led.co.uk" TargetMode="External"/><Relationship Id="rId93" Type="http://schemas.openxmlformats.org/officeDocument/2006/relationships/hyperlink" Target="https://gs-horti.com/products/led-grow-lights.html" TargetMode="External"/><Relationship Id="rId98" Type="http://schemas.openxmlformats.org/officeDocument/2006/relationships/hyperlink" Target="https://horticulture.beverinnovations.com/en/products/" TargetMode="External"/><Relationship Id="rId121" Type="http://schemas.openxmlformats.org/officeDocument/2006/relationships/hyperlink" Target="https://plantalux.pl/en/offer/" TargetMode="External"/><Relationship Id="rId142" Type="http://schemas.openxmlformats.org/officeDocument/2006/relationships/hyperlink" Target="https://eyehortilux.com/" TargetMode="External"/><Relationship Id="rId163" Type="http://schemas.openxmlformats.org/officeDocument/2006/relationships/hyperlink" Target="https://www.piranha.cl/20/iluminacion-led-tesla" TargetMode="External"/><Relationship Id="rId184" Type="http://schemas.openxmlformats.org/officeDocument/2006/relationships/hyperlink" Target="http://www.horticoled.com/" TargetMode="External"/><Relationship Id="rId189" Type="http://schemas.openxmlformats.org/officeDocument/2006/relationships/hyperlink" Target="https://fitoled.pro/" TargetMode="External"/><Relationship Id="rId3" Type="http://schemas.openxmlformats.org/officeDocument/2006/relationships/hyperlink" Target="mailto:support@cidly.com" TargetMode="External"/><Relationship Id="rId25" Type="http://schemas.openxmlformats.org/officeDocument/2006/relationships/hyperlink" Target="https://lumatek-lighting.com/lumatek-led-product-range/" TargetMode="External"/><Relationship Id="rId46" Type="http://schemas.openxmlformats.org/officeDocument/2006/relationships/hyperlink" Target="mailto:sales@bleled.com" TargetMode="External"/><Relationship Id="rId67" Type="http://schemas.openxmlformats.org/officeDocument/2006/relationships/hyperlink" Target="http://indolighting.com/product-category/horticulture/" TargetMode="External"/><Relationship Id="rId116" Type="http://schemas.openxmlformats.org/officeDocument/2006/relationships/hyperlink" Target="https://www.atophort.com/products/" TargetMode="External"/><Relationship Id="rId137" Type="http://schemas.openxmlformats.org/officeDocument/2006/relationships/hyperlink" Target="mailto:jthevenet@makerlight-france.com" TargetMode="External"/><Relationship Id="rId158" Type="http://schemas.openxmlformats.org/officeDocument/2006/relationships/hyperlink" Target="http://www.cosmel.com.ar/categoria/iluminacion-indoor/horticultura/" TargetMode="External"/><Relationship Id="rId20" Type="http://schemas.openxmlformats.org/officeDocument/2006/relationships/hyperlink" Target="http://led-ohmax.com/cate-61739-64656.html" TargetMode="External"/><Relationship Id="rId41" Type="http://schemas.openxmlformats.org/officeDocument/2006/relationships/hyperlink" Target="https://arunalighting.com/en/buy" TargetMode="External"/><Relationship Id="rId62" Type="http://schemas.openxmlformats.org/officeDocument/2006/relationships/hyperlink" Target="https://aldgreen.tech/exwatch/" TargetMode="External"/><Relationship Id="rId83" Type="http://schemas.openxmlformats.org/officeDocument/2006/relationships/hyperlink" Target="https://growray.com/products/" TargetMode="External"/><Relationship Id="rId88" Type="http://schemas.openxmlformats.org/officeDocument/2006/relationships/hyperlink" Target="https://www.agrify.com/led-grow-lights" TargetMode="External"/><Relationship Id="rId111" Type="http://schemas.openxmlformats.org/officeDocument/2006/relationships/hyperlink" Target="https://www.trusolis.com/harvester-series" TargetMode="External"/><Relationship Id="rId132" Type="http://schemas.openxmlformats.org/officeDocument/2006/relationships/hyperlink" Target="http://www.mldrled.com/led-grow-lights.html" TargetMode="External"/><Relationship Id="rId153" Type="http://schemas.openxmlformats.org/officeDocument/2006/relationships/hyperlink" Target="https://geniled.ru/collection/Fitoosveshchenie/" TargetMode="External"/><Relationship Id="rId174" Type="http://schemas.openxmlformats.org/officeDocument/2006/relationships/hyperlink" Target="https://www.growindoors.co.za/uploads/1/1/2/0/11208189/platinum_africa_specs.jpg" TargetMode="External"/><Relationship Id="rId179" Type="http://schemas.openxmlformats.org/officeDocument/2006/relationships/hyperlink" Target="https://www.migrolight.com/shop/" TargetMode="External"/><Relationship Id="rId195" Type="http://schemas.openxmlformats.org/officeDocument/2006/relationships/hyperlink" Target="https://www.elighting.co.za/horticulturallighting.html" TargetMode="External"/><Relationship Id="rId190" Type="http://schemas.openxmlformats.org/officeDocument/2006/relationships/hyperlink" Target="https://www.varton.ru/products/fito_svetilniki_phyto/" TargetMode="External"/><Relationship Id="rId15" Type="http://schemas.openxmlformats.org/officeDocument/2006/relationships/hyperlink" Target="https://www.kessil.com/products/" TargetMode="External"/><Relationship Id="rId36" Type="http://schemas.openxmlformats.org/officeDocument/2006/relationships/hyperlink" Target="https://nanoluxtech.com/ledex/" TargetMode="External"/><Relationship Id="rId57" Type="http://schemas.openxmlformats.org/officeDocument/2006/relationships/hyperlink" Target="https://gn.uk/support" TargetMode="External"/><Relationship Id="rId106" Type="http://schemas.openxmlformats.org/officeDocument/2006/relationships/hyperlink" Target="http://allstategardensupply.com/product-category/led/led-fixtures-jungle/" TargetMode="External"/><Relationship Id="rId127" Type="http://schemas.openxmlformats.org/officeDocument/2006/relationships/hyperlink" Target="http://www.hortled.com/arc600" TargetMode="External"/><Relationship Id="rId10" Type="http://schemas.openxmlformats.org/officeDocument/2006/relationships/hyperlink" Target="https://www.lumigrow.com/" TargetMode="External"/><Relationship Id="rId31" Type="http://schemas.openxmlformats.org/officeDocument/2006/relationships/hyperlink" Target="https://www.hubbell.com/hubbellindustriallighting/en/Products/Lighting-Controls/Industrial-Lighting/Horticultural-Growth-Lighting/c/535501" TargetMode="External"/><Relationship Id="rId52" Type="http://schemas.openxmlformats.org/officeDocument/2006/relationships/hyperlink" Target="http://www.hyperiongrowlights.com/products/" TargetMode="External"/><Relationship Id="rId73" Type="http://schemas.openxmlformats.org/officeDocument/2006/relationships/hyperlink" Target="http://totalgrowlight.com/products.html" TargetMode="External"/><Relationship Id="rId78" Type="http://schemas.openxmlformats.org/officeDocument/2006/relationships/hyperlink" Target="https://heiluxllc.com/specifications" TargetMode="External"/><Relationship Id="rId94" Type="http://schemas.openxmlformats.org/officeDocument/2006/relationships/hyperlink" Target="https://www.iluminarlighting.com/led-fixtures" TargetMode="External"/><Relationship Id="rId99" Type="http://schemas.openxmlformats.org/officeDocument/2006/relationships/hyperlink" Target="https://www.horticulture.red/en/" TargetMode="External"/><Relationship Id="rId101" Type="http://schemas.openxmlformats.org/officeDocument/2006/relationships/hyperlink" Target="mailto:info@scynce.ag" TargetMode="External"/><Relationship Id="rId122" Type="http://schemas.openxmlformats.org/officeDocument/2006/relationships/hyperlink" Target="https://www.americanbrightled.com/product/horticultural-lighting/" TargetMode="External"/><Relationship Id="rId143" Type="http://schemas.openxmlformats.org/officeDocument/2006/relationships/hyperlink" Target="https://humboldtlighting.com/shop-2/?categories=2&amp;sub-categories=12" TargetMode="External"/><Relationship Id="rId148" Type="http://schemas.openxmlformats.org/officeDocument/2006/relationships/hyperlink" Target="mailto:info@ledstorm.ua" TargetMode="External"/><Relationship Id="rId164" Type="http://schemas.openxmlformats.org/officeDocument/2006/relationships/hyperlink" Target="https://www.blackcob.cl/iluminacion" TargetMode="External"/><Relationship Id="rId169" Type="http://schemas.openxmlformats.org/officeDocument/2006/relationships/hyperlink" Target="http://www.secom.es/product-category/sistemas-iluminacion-especial/" TargetMode="External"/><Relationship Id="rId185" Type="http://schemas.openxmlformats.org/officeDocument/2006/relationships/hyperlink" Target="https://www.optexlighting.com/" TargetMode="External"/><Relationship Id="rId4" Type="http://schemas.openxmlformats.org/officeDocument/2006/relationships/hyperlink" Target="http://www.thriveagritech.com/products/" TargetMode="External"/><Relationship Id="rId9" Type="http://schemas.openxmlformats.org/officeDocument/2006/relationships/hyperlink" Target="https://illumitex.com/products/" TargetMode="External"/><Relationship Id="rId180" Type="http://schemas.openxmlformats.org/officeDocument/2006/relationships/hyperlink" Target="http://www.ambralight.it/it/prodotti/uso-professionale" TargetMode="External"/><Relationship Id="rId26" Type="http://schemas.openxmlformats.org/officeDocument/2006/relationships/hyperlink" Target="https://horticulturelightinggroup.com/collections/lamps" TargetMode="External"/><Relationship Id="rId47" Type="http://schemas.openxmlformats.org/officeDocument/2006/relationships/hyperlink" Target="https://growlight.com.tr/Products" TargetMode="External"/><Relationship Id="rId68" Type="http://schemas.openxmlformats.org/officeDocument/2006/relationships/hyperlink" Target="https://www.igrox.com/tecnologia/index" TargetMode="External"/><Relationship Id="rId89" Type="http://schemas.openxmlformats.org/officeDocument/2006/relationships/hyperlink" Target="https://www.horticraftholland.com/product/horticraft-holland-ts-tristar/" TargetMode="External"/><Relationship Id="rId112" Type="http://schemas.openxmlformats.org/officeDocument/2006/relationships/hyperlink" Target="https://www.magnuslight.com/lightsbars" TargetMode="External"/><Relationship Id="rId133" Type="http://schemas.openxmlformats.org/officeDocument/2006/relationships/hyperlink" Target="mailto:sales@sunritek.com" TargetMode="External"/><Relationship Id="rId154" Type="http://schemas.openxmlformats.org/officeDocument/2006/relationships/hyperlink" Target="https://jazz-way.com/catalog/svetilniki-spetsialnogo-naznacheniya/?iblock_id=21" TargetMode="External"/><Relationship Id="rId175" Type="http://schemas.openxmlformats.org/officeDocument/2006/relationships/hyperlink" Target="https://www.hydrogrowled.com/" TargetMode="External"/><Relationship Id="rId196" Type="http://schemas.openxmlformats.org/officeDocument/2006/relationships/hyperlink" Target="https://www.acdc.co.za/pages/led-grow-lights" TargetMode="External"/><Relationship Id="rId200" Type="http://schemas.openxmlformats.org/officeDocument/2006/relationships/hyperlink" Target="http://www.sunritek.com/content/Spectrum/6.html" TargetMode="External"/><Relationship Id="rId16" Type="http://schemas.openxmlformats.org/officeDocument/2006/relationships/hyperlink" Target="mailto:kessil@kessil.com" TargetMode="External"/><Relationship Id="rId37" Type="http://schemas.openxmlformats.org/officeDocument/2006/relationships/hyperlink" Target="https://www.plusrite.com.au/product-category/led-grow-lights/" TargetMode="External"/><Relationship Id="rId58" Type="http://schemas.openxmlformats.org/officeDocument/2006/relationships/hyperlink" Target="https://revolutionmicro.com/avici/" TargetMode="External"/><Relationship Id="rId79" Type="http://schemas.openxmlformats.org/officeDocument/2006/relationships/hyperlink" Target="https://californialightworks.com/" TargetMode="External"/><Relationship Id="rId102" Type="http://schemas.openxmlformats.org/officeDocument/2006/relationships/hyperlink" Target="https://www.edison-opto.com.tw/en/professional-lighting/horticulture-lighting-ac-module-collection/" TargetMode="External"/><Relationship Id="rId123" Type="http://schemas.openxmlformats.org/officeDocument/2006/relationships/hyperlink" Target="https://www.smartgrow.systems/" TargetMode="External"/><Relationship Id="rId144" Type="http://schemas.openxmlformats.org/officeDocument/2006/relationships/hyperlink" Target="https://lushledlighting.com/product-category/vegetation-flowering-grow-lights/" TargetMode="External"/><Relationship Id="rId90" Type="http://schemas.openxmlformats.org/officeDocument/2006/relationships/hyperlink" Target="https://www.progrowtech.com/" TargetMode="External"/><Relationship Id="rId165" Type="http://schemas.openxmlformats.org/officeDocument/2006/relationships/hyperlink" Target="https://www.mars.com.ar/" TargetMode="External"/><Relationship Id="rId186" Type="http://schemas.openxmlformats.org/officeDocument/2006/relationships/hyperlink" Target="https://www.incotex.com/en/catalog/led-light/horticultural-led-lighting/" TargetMode="External"/><Relationship Id="rId27" Type="http://schemas.openxmlformats.org/officeDocument/2006/relationships/hyperlink" Target="https://www.viparspectra.com/category.php?id=1" TargetMode="External"/><Relationship Id="rId48" Type="http://schemas.openxmlformats.org/officeDocument/2006/relationships/hyperlink" Target="https://agritech.tungsram.com/en" TargetMode="External"/><Relationship Id="rId69" Type="http://schemas.openxmlformats.org/officeDocument/2006/relationships/hyperlink" Target="https://www.plusrite.com.au/product-category/led-grow-lights/" TargetMode="External"/><Relationship Id="rId113" Type="http://schemas.openxmlformats.org/officeDocument/2006/relationships/hyperlink" Target="http://testsite.heliohex.com/products/" TargetMode="External"/><Relationship Id="rId134" Type="http://schemas.openxmlformats.org/officeDocument/2006/relationships/hyperlink" Target="mailto:chris.shi@dxapac.com" TargetMode="External"/><Relationship Id="rId80" Type="http://schemas.openxmlformats.org/officeDocument/2006/relationships/hyperlink" Target="https://www.acuitybrands.com/en/products/detail/761254/lithonia-lighting/grwl-linear/grwl-led-grow-light" TargetMode="External"/><Relationship Id="rId155" Type="http://schemas.openxmlformats.org/officeDocument/2006/relationships/hyperlink" Target="http://komled.com/index.php/teplichnoe-osveshchenie" TargetMode="External"/><Relationship Id="rId176" Type="http://schemas.openxmlformats.org/officeDocument/2006/relationships/hyperlink" Target="http://www.sunritek.com/" TargetMode="External"/><Relationship Id="rId197" Type="http://schemas.openxmlformats.org/officeDocument/2006/relationships/hyperlink" Target="https://www.jves.co.za/other-products/led" TargetMode="External"/><Relationship Id="rId201" Type="http://schemas.openxmlformats.org/officeDocument/2006/relationships/printerSettings" Target="../printerSettings/printerSettings7.bin"/><Relationship Id="rId17" Type="http://schemas.openxmlformats.org/officeDocument/2006/relationships/hyperlink" Target="https://www.senmatic.com/horticulture/products/led-grow-light" TargetMode="External"/><Relationship Id="rId38" Type="http://schemas.openxmlformats.org/officeDocument/2006/relationships/hyperlink" Target="http://www.parus.co.kr/" TargetMode="External"/><Relationship Id="rId59" Type="http://schemas.openxmlformats.org/officeDocument/2006/relationships/hyperlink" Target="https://revolutionmicro.com/contact/" TargetMode="External"/><Relationship Id="rId103" Type="http://schemas.openxmlformats.org/officeDocument/2006/relationships/hyperlink" Target="https://www.edison-opto.com.tw/en/%E8%81%AF%E7%B5%A1%E6%88%91%E5%80%91/" TargetMode="External"/><Relationship Id="rId124" Type="http://schemas.openxmlformats.org/officeDocument/2006/relationships/hyperlink" Target="https://www.fyledlight.com/led-grow-lights/" TargetMode="External"/><Relationship Id="rId70" Type="http://schemas.openxmlformats.org/officeDocument/2006/relationships/hyperlink" Target="https://www.oreon-led.com/en/products" TargetMode="External"/><Relationship Id="rId91" Type="http://schemas.openxmlformats.org/officeDocument/2006/relationships/hyperlink" Target="https://www.vipple.cn/products/" TargetMode="External"/><Relationship Id="rId145" Type="http://schemas.openxmlformats.org/officeDocument/2006/relationships/hyperlink" Target="https://www.uot-toshibalighting.eu/index.php?action=products_list&amp;fid=251&amp;cid=263" TargetMode="External"/><Relationship Id="rId166" Type="http://schemas.openxmlformats.org/officeDocument/2006/relationships/hyperlink" Target="https://ledech.com.ar/" TargetMode="External"/><Relationship Id="rId187" Type="http://schemas.openxmlformats.org/officeDocument/2006/relationships/hyperlink" Target="https://gcsvt.ru/svetodiodnyie-svetilniki/fito-dlya-rasteniy-svetodiodnye-svetilniki/" TargetMode="External"/><Relationship Id="rId1" Type="http://schemas.openxmlformats.org/officeDocument/2006/relationships/hyperlink" Target="https://www.gelighting.com/led-bulbs/grow-light-led" TargetMode="External"/><Relationship Id="rId28" Type="http://schemas.openxmlformats.org/officeDocument/2006/relationships/hyperlink" Target="mailto:sales@valoya.com" TargetMode="External"/><Relationship Id="rId49" Type="http://schemas.openxmlformats.org/officeDocument/2006/relationships/hyperlink" Target="https://agritech.tungsram.com/en/contact" TargetMode="External"/><Relationship Id="rId114" Type="http://schemas.openxmlformats.org/officeDocument/2006/relationships/hyperlink" Target="https://www.crecerlighting.com/collections/led-grow-lights" TargetMode="External"/><Relationship Id="rId60" Type="http://schemas.openxmlformats.org/officeDocument/2006/relationships/hyperlink" Target="http://www.jnclighting.com/HORTICULTURE--LIGHTING.html" TargetMode="External"/><Relationship Id="rId81" Type="http://schemas.openxmlformats.org/officeDocument/2006/relationships/hyperlink" Target="https://www.growflux.com/fluxscale" TargetMode="External"/><Relationship Id="rId135" Type="http://schemas.openxmlformats.org/officeDocument/2006/relationships/hyperlink" Target="http://fotonica.io/" TargetMode="External"/><Relationship Id="rId156" Type="http://schemas.openxmlformats.org/officeDocument/2006/relationships/hyperlink" Target="https://venom.ua/osveshenie/fito-osveshhenie/?page=3" TargetMode="External"/><Relationship Id="rId177" Type="http://schemas.openxmlformats.org/officeDocument/2006/relationships/hyperlink" Target="http://www.dx-hydro.com/Led-growing-light-pl3680365.html" TargetMode="External"/><Relationship Id="rId198" Type="http://schemas.openxmlformats.org/officeDocument/2006/relationships/hyperlink" Target="https://growlightsaustralia.com/product-category/high-light/" TargetMode="External"/><Relationship Id="rId202" Type="http://schemas.openxmlformats.org/officeDocument/2006/relationships/table" Target="../tables/table16.xml"/><Relationship Id="rId18" Type="http://schemas.openxmlformats.org/officeDocument/2006/relationships/hyperlink" Target="https://www.cidly.com/" TargetMode="External"/><Relationship Id="rId39" Type="http://schemas.openxmlformats.org/officeDocument/2006/relationships/hyperlink" Target="mailto:parusEurope@parus.co.kr" TargetMode="External"/><Relationship Id="rId50" Type="http://schemas.openxmlformats.org/officeDocument/2006/relationships/hyperlink" Target="https://netled.fi/greenhousesolutions/" TargetMode="External"/><Relationship Id="rId104" Type="http://schemas.openxmlformats.org/officeDocument/2006/relationships/hyperlink" Target="https://www.gsgrow.com/fully-integrated-solution/led-lighting/" TargetMode="External"/><Relationship Id="rId125" Type="http://schemas.openxmlformats.org/officeDocument/2006/relationships/hyperlink" Target="https://www.plantekno.com/" TargetMode="External"/><Relationship Id="rId146" Type="http://schemas.openxmlformats.org/officeDocument/2006/relationships/hyperlink" Target="http://&#1083;&#1072;&#1084;&#1087;&#1072;&#1076;&#1083;&#1103;&#1088;&#1072;&#1089;&#1089;&#1072;&#1076;&#1099;.&#1088;&#1092;/index.php?route=product/category&amp;path=61" TargetMode="External"/><Relationship Id="rId167" Type="http://schemas.openxmlformats.org/officeDocument/2006/relationships/hyperlink" Target="https://venalsol.com/es/iluminacion-led-cultivo" TargetMode="External"/><Relationship Id="rId188" Type="http://schemas.openxmlformats.org/officeDocument/2006/relationships/hyperlink" Target="https://rdm-led.ru/collection/fitosvetilniki" TargetMode="External"/><Relationship Id="rId71" Type="http://schemas.openxmlformats.org/officeDocument/2006/relationships/hyperlink" Target="https://activegrowled.com/" TargetMode="External"/><Relationship Id="rId92" Type="http://schemas.openxmlformats.org/officeDocument/2006/relationships/hyperlink" Target="http://www.ppflux.com/homepage.html"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www.zsp-tech.com/" TargetMode="External"/><Relationship Id="rId299" Type="http://schemas.openxmlformats.org/officeDocument/2006/relationships/hyperlink" Target="https://www.incotex.com/en/catalog/led-light/horticultural-led-lighting/" TargetMode="External"/><Relationship Id="rId21" Type="http://schemas.openxmlformats.org/officeDocument/2006/relationships/hyperlink" Target="https://www.hortilux.com/total-solution/products" TargetMode="External"/><Relationship Id="rId63" Type="http://schemas.openxmlformats.org/officeDocument/2006/relationships/hyperlink" Target="https://www.kroptek.com/led-grow-lights" TargetMode="External"/><Relationship Id="rId159" Type="http://schemas.openxmlformats.org/officeDocument/2006/relationships/hyperlink" Target="https://growthled.com.ar/luminaria-cultivos/" TargetMode="External"/><Relationship Id="rId324" Type="http://schemas.openxmlformats.org/officeDocument/2006/relationships/hyperlink" Target="https://delightchile.cl/content/14-productos-delight" TargetMode="External"/><Relationship Id="rId366" Type="http://schemas.openxmlformats.org/officeDocument/2006/relationships/hyperlink" Target="https://www.exactlux.com/products" TargetMode="External"/><Relationship Id="rId170" Type="http://schemas.openxmlformats.org/officeDocument/2006/relationships/hyperlink" Target="https://horticulturaled.com/collections/lamparas-led" TargetMode="External"/><Relationship Id="rId226" Type="http://schemas.openxmlformats.org/officeDocument/2006/relationships/hyperlink" Target="https://growspectra.com/" TargetMode="External"/><Relationship Id="rId268" Type="http://schemas.openxmlformats.org/officeDocument/2006/relationships/hyperlink" Target="http://www.superliteledcn.com/en/products.html" TargetMode="External"/><Relationship Id="rId32" Type="http://schemas.openxmlformats.org/officeDocument/2006/relationships/hyperlink" Target="https://www.hubbell.com/hubbellindustriallighting/en/contactUs" TargetMode="External"/><Relationship Id="rId74" Type="http://schemas.openxmlformats.org/officeDocument/2006/relationships/hyperlink" Target="https://www.sylvania-lighting.com/product/en-mea/category/special-lighting/grow-lights/families/" TargetMode="External"/><Relationship Id="rId128" Type="http://schemas.openxmlformats.org/officeDocument/2006/relationships/hyperlink" Target="http://flygrow.it/index.html" TargetMode="External"/><Relationship Id="rId335" Type="http://schemas.openxmlformats.org/officeDocument/2006/relationships/hyperlink" Target="https://www.elighting.co.za/horticulturallighting.html" TargetMode="External"/><Relationship Id="rId377" Type="http://schemas.openxmlformats.org/officeDocument/2006/relationships/hyperlink" Target="https://www.fyledlight.com/led-grow-lights/" TargetMode="External"/><Relationship Id="rId5" Type="http://schemas.openxmlformats.org/officeDocument/2006/relationships/hyperlink" Target="mailto:support@sanlight.info" TargetMode="External"/><Relationship Id="rId181" Type="http://schemas.openxmlformats.org/officeDocument/2006/relationships/hyperlink" Target="https://www.lightcann.com/" TargetMode="External"/><Relationship Id="rId237" Type="http://schemas.openxmlformats.org/officeDocument/2006/relationships/hyperlink" Target="https://lumilightgrow.com/led-grow/productos-led-grow/" TargetMode="External"/><Relationship Id="rId279" Type="http://schemas.openxmlformats.org/officeDocument/2006/relationships/hyperlink" Target="https://www.magnuslight.com/lightsbars" TargetMode="External"/><Relationship Id="rId43" Type="http://schemas.openxmlformats.org/officeDocument/2006/relationships/hyperlink" Target="mailto:info@bjb.com" TargetMode="External"/><Relationship Id="rId139" Type="http://schemas.openxmlformats.org/officeDocument/2006/relationships/hyperlink" Target="mailto:info@hortibloom.com" TargetMode="External"/><Relationship Id="rId290" Type="http://schemas.openxmlformats.org/officeDocument/2006/relationships/hyperlink" Target="http://www.secom.es/product-category/sistemas-iluminacion-especial/" TargetMode="External"/><Relationship Id="rId304" Type="http://schemas.openxmlformats.org/officeDocument/2006/relationships/hyperlink" Target="https://www.viparspectra.com/category.php?id=1" TargetMode="External"/><Relationship Id="rId346" Type="http://schemas.openxmlformats.org/officeDocument/2006/relationships/hyperlink" Target="https://growray.com/products/" TargetMode="External"/><Relationship Id="rId388" Type="http://schemas.openxmlformats.org/officeDocument/2006/relationships/hyperlink" Target="https://www.mars.com.ar/" TargetMode="External"/><Relationship Id="rId85" Type="http://schemas.openxmlformats.org/officeDocument/2006/relationships/hyperlink" Target="http://groweliteled.com/" TargetMode="External"/><Relationship Id="rId150" Type="http://schemas.openxmlformats.org/officeDocument/2006/relationships/hyperlink" Target="https://svetozar-led.ru/catalog/agrar/" TargetMode="External"/><Relationship Id="rId192" Type="http://schemas.openxmlformats.org/officeDocument/2006/relationships/hyperlink" Target="https://growtech.com.ar/nuestros-productos/" TargetMode="External"/><Relationship Id="rId206" Type="http://schemas.openxmlformats.org/officeDocument/2006/relationships/hyperlink" Target="https://www.igrox.com/tecnologia/index" TargetMode="External"/><Relationship Id="rId248" Type="http://schemas.openxmlformats.org/officeDocument/2006/relationships/hyperlink" Target="http://www.grupoprilux.com/productos/01/dossier/tecnico/ds-vera-luminaria-horticultura.pdf" TargetMode="External"/><Relationship Id="rId12" Type="http://schemas.openxmlformats.org/officeDocument/2006/relationships/hyperlink" Target="https://fluence.science/" TargetMode="External"/><Relationship Id="rId108" Type="http://schemas.openxmlformats.org/officeDocument/2006/relationships/hyperlink" Target="https://www.exactlux.com/products" TargetMode="External"/><Relationship Id="rId315" Type="http://schemas.openxmlformats.org/officeDocument/2006/relationships/hyperlink" Target="https://growgenetics.com/producto/led/" TargetMode="External"/><Relationship Id="rId357" Type="http://schemas.openxmlformats.org/officeDocument/2006/relationships/hyperlink" Target="https://eyehortilux.com/" TargetMode="External"/><Relationship Id="rId54" Type="http://schemas.openxmlformats.org/officeDocument/2006/relationships/hyperlink" Target="https://agnetix.com/product/agnetix-a3/" TargetMode="External"/><Relationship Id="rId96" Type="http://schemas.openxmlformats.org/officeDocument/2006/relationships/hyperlink" Target="https://www.ledsmart.com/shop?category=AGRICULTURE" TargetMode="External"/><Relationship Id="rId161" Type="http://schemas.openxmlformats.org/officeDocument/2006/relationships/hyperlink" Target="https://powergrow.cl/" TargetMode="External"/><Relationship Id="rId217" Type="http://schemas.openxmlformats.org/officeDocument/2006/relationships/hyperlink" Target="https://www.horticraftholland.com/product/horticraft-holland-ts-tristar/" TargetMode="External"/><Relationship Id="rId259" Type="http://schemas.openxmlformats.org/officeDocument/2006/relationships/hyperlink" Target="http://www.zsp-tech.com/" TargetMode="External"/><Relationship Id="rId23" Type="http://schemas.openxmlformats.org/officeDocument/2006/relationships/hyperlink" Target="https://www.kindledgrowlights.com/collections/all" TargetMode="External"/><Relationship Id="rId119" Type="http://schemas.openxmlformats.org/officeDocument/2006/relationships/hyperlink" Target="https://www.ikioledlighting.com/product-category/horticulture-lighting/linear-grow-light/" TargetMode="External"/><Relationship Id="rId270" Type="http://schemas.openxmlformats.org/officeDocument/2006/relationships/hyperlink" Target="https://www.oreon-led.com/en/products" TargetMode="External"/><Relationship Id="rId326" Type="http://schemas.openxmlformats.org/officeDocument/2006/relationships/hyperlink" Target="https://www.piranha.cl/20/iluminacion-led-tesla" TargetMode="External"/><Relationship Id="rId65" Type="http://schemas.openxmlformats.org/officeDocument/2006/relationships/hyperlink" Target="http://www.superliteledcn.com/en/products.html" TargetMode="External"/><Relationship Id="rId130" Type="http://schemas.openxmlformats.org/officeDocument/2006/relationships/hyperlink" Target="https://ecogrow.ecopowerinc.com/products" TargetMode="External"/><Relationship Id="rId368" Type="http://schemas.openxmlformats.org/officeDocument/2006/relationships/hyperlink" Target="http://www.ledeven.net/" TargetMode="External"/><Relationship Id="rId172" Type="http://schemas.openxmlformats.org/officeDocument/2006/relationships/hyperlink" Target="https://lumilightgrow.com/led-grow/productos-led-grow/" TargetMode="External"/><Relationship Id="rId228" Type="http://schemas.openxmlformats.org/officeDocument/2006/relationships/hyperlink" Target="https://futurvert.com/en/horticultural/" TargetMode="External"/><Relationship Id="rId281" Type="http://schemas.openxmlformats.org/officeDocument/2006/relationships/hyperlink" Target="http://www.hortled.com/arc600" TargetMode="External"/><Relationship Id="rId337" Type="http://schemas.openxmlformats.org/officeDocument/2006/relationships/hyperlink" Target="mailto:emea@fluencebioengineering.com" TargetMode="External"/><Relationship Id="rId34" Type="http://schemas.openxmlformats.org/officeDocument/2006/relationships/hyperlink" Target="http://grow-spec.com/?page_id=734" TargetMode="External"/><Relationship Id="rId76" Type="http://schemas.openxmlformats.org/officeDocument/2006/relationships/hyperlink" Target="http://photobioled.com/" TargetMode="External"/><Relationship Id="rId141" Type="http://schemas.openxmlformats.org/officeDocument/2006/relationships/hyperlink" Target="https://emersongrow.com/collections/all-products" TargetMode="External"/><Relationship Id="rId379" Type="http://schemas.openxmlformats.org/officeDocument/2006/relationships/hyperlink" Target="https://horticulturelightinggroup.com/collections/lamps" TargetMode="External"/><Relationship Id="rId7" Type="http://schemas.openxmlformats.org/officeDocument/2006/relationships/hyperlink" Target="https://www.gelighting.com/contact" TargetMode="External"/><Relationship Id="rId183" Type="http://schemas.openxmlformats.org/officeDocument/2006/relationships/hyperlink" Target="https://g2voptics.com/products/commercial-led-grow-lights/" TargetMode="External"/><Relationship Id="rId239" Type="http://schemas.openxmlformats.org/officeDocument/2006/relationships/hyperlink" Target="https://www.heliospectra.com/led-grow-lights/" TargetMode="External"/><Relationship Id="rId390" Type="http://schemas.openxmlformats.org/officeDocument/2006/relationships/hyperlink" Target="https://horticulture.beverinnovations.com/en/products/" TargetMode="External"/><Relationship Id="rId250" Type="http://schemas.openxmlformats.org/officeDocument/2006/relationships/hyperlink" Target="https://www.valoya.com/led-products/" TargetMode="External"/><Relationship Id="rId292" Type="http://schemas.openxmlformats.org/officeDocument/2006/relationships/hyperlink" Target="https://www.sanlight.com/en/" TargetMode="External"/><Relationship Id="rId306" Type="http://schemas.openxmlformats.org/officeDocument/2006/relationships/hyperlink" Target="https://californialightworks.com/" TargetMode="External"/><Relationship Id="rId45" Type="http://schemas.openxmlformats.org/officeDocument/2006/relationships/hyperlink" Target="http://www.ble.lighting/" TargetMode="External"/><Relationship Id="rId87" Type="http://schemas.openxmlformats.org/officeDocument/2006/relationships/hyperlink" Target="https://www.aessensegrows.com/en/lighting" TargetMode="External"/><Relationship Id="rId110" Type="http://schemas.openxmlformats.org/officeDocument/2006/relationships/hyperlink" Target="http://www.brightsunled.com/product.html" TargetMode="External"/><Relationship Id="rId348" Type="http://schemas.openxmlformats.org/officeDocument/2006/relationships/hyperlink" Target="https://www.aessensegrows.com/en/lighting" TargetMode="External"/><Relationship Id="rId152" Type="http://schemas.openxmlformats.org/officeDocument/2006/relationships/hyperlink" Target="https://www.varton.ru/upload/iblock/8e2/8e21a3463657780935297e4988f5fafd.pdf" TargetMode="External"/><Relationship Id="rId194" Type="http://schemas.openxmlformats.org/officeDocument/2006/relationships/hyperlink" Target="https://www.bioledlighting.com/products/" TargetMode="External"/><Relationship Id="rId208" Type="http://schemas.openxmlformats.org/officeDocument/2006/relationships/hyperlink" Target="mailto:parusEurope@parus.co.kr" TargetMode="External"/><Relationship Id="rId261" Type="http://schemas.openxmlformats.org/officeDocument/2006/relationships/hyperlink" Target="http://www.dx-hydro.com/Led-growing-light-pl3680365.html" TargetMode="External"/><Relationship Id="rId14" Type="http://schemas.openxmlformats.org/officeDocument/2006/relationships/hyperlink" Target="https://gavita.com/retail/products/gavita-pro-line-led/" TargetMode="External"/><Relationship Id="rId56" Type="http://schemas.openxmlformats.org/officeDocument/2006/relationships/hyperlink" Target="https://gn.uk/led-grow-lights" TargetMode="External"/><Relationship Id="rId317" Type="http://schemas.openxmlformats.org/officeDocument/2006/relationships/hyperlink" Target="https://www.acdc.co.za/pages/led-grow-lights" TargetMode="External"/><Relationship Id="rId359" Type="http://schemas.openxmlformats.org/officeDocument/2006/relationships/hyperlink" Target="mailto:support@cidly.com" TargetMode="External"/><Relationship Id="rId98" Type="http://schemas.openxmlformats.org/officeDocument/2006/relationships/hyperlink" Target="https://horticulture.beverinnovations.com/en/products/" TargetMode="External"/><Relationship Id="rId121" Type="http://schemas.openxmlformats.org/officeDocument/2006/relationships/hyperlink" Target="https://plantalux.pl/en/offer/" TargetMode="External"/><Relationship Id="rId163" Type="http://schemas.openxmlformats.org/officeDocument/2006/relationships/hyperlink" Target="https://www.piranha.cl/20/iluminacion-led-tesla" TargetMode="External"/><Relationship Id="rId219" Type="http://schemas.openxmlformats.org/officeDocument/2006/relationships/hyperlink" Target="https://plantalux.pl/en/offer/" TargetMode="External"/><Relationship Id="rId370" Type="http://schemas.openxmlformats.org/officeDocument/2006/relationships/hyperlink" Target="https://venalsol.com/es/iluminacion-led-cultivo" TargetMode="External"/><Relationship Id="rId230" Type="http://schemas.openxmlformats.org/officeDocument/2006/relationships/hyperlink" Target="https://barronltg.com/category.php?category=Growlite-LED-Luminaires&amp;id=91" TargetMode="External"/><Relationship Id="rId25" Type="http://schemas.openxmlformats.org/officeDocument/2006/relationships/hyperlink" Target="https://lumatek-lighting.com/lumatek-led-product-range/" TargetMode="External"/><Relationship Id="rId67" Type="http://schemas.openxmlformats.org/officeDocument/2006/relationships/hyperlink" Target="http://indolighting.com/product-category/horticulture/" TargetMode="External"/><Relationship Id="rId272" Type="http://schemas.openxmlformats.org/officeDocument/2006/relationships/hyperlink" Target="https://netled.fi/greenhousesolutions/" TargetMode="External"/><Relationship Id="rId328" Type="http://schemas.openxmlformats.org/officeDocument/2006/relationships/hyperlink" Target="https://horticulturaled.com/collections/lamparas-led" TargetMode="External"/><Relationship Id="rId132" Type="http://schemas.openxmlformats.org/officeDocument/2006/relationships/hyperlink" Target="http://www.mldrled.com/led-grow-lights.html" TargetMode="External"/><Relationship Id="rId174" Type="http://schemas.openxmlformats.org/officeDocument/2006/relationships/hyperlink" Target="https://www.growindoors.co.za/uploads/1/1/2/0/11208189/platinum_africa_specs.jpg" TargetMode="External"/><Relationship Id="rId381" Type="http://schemas.openxmlformats.org/officeDocument/2006/relationships/hyperlink" Target="mailto:paul@cropmaster-led.co.uk" TargetMode="External"/><Relationship Id="rId241" Type="http://schemas.openxmlformats.org/officeDocument/2006/relationships/hyperlink" Target="https://gn.uk/led-grow-lights" TargetMode="External"/><Relationship Id="rId36" Type="http://schemas.openxmlformats.org/officeDocument/2006/relationships/hyperlink" Target="https://nanoluxtech.com/ledex/" TargetMode="External"/><Relationship Id="rId283" Type="http://schemas.openxmlformats.org/officeDocument/2006/relationships/hyperlink" Target="mailto:jthevenet@makerlight-france.com" TargetMode="External"/><Relationship Id="rId339" Type="http://schemas.openxmlformats.org/officeDocument/2006/relationships/hyperlink" Target="https://gavita.com/retail/products/gavita-pro-line-led/" TargetMode="External"/><Relationship Id="rId78" Type="http://schemas.openxmlformats.org/officeDocument/2006/relationships/hyperlink" Target="https://heiluxllc.com/specifications" TargetMode="External"/><Relationship Id="rId101" Type="http://schemas.openxmlformats.org/officeDocument/2006/relationships/hyperlink" Target="mailto:info@scynce.ag" TargetMode="External"/><Relationship Id="rId143" Type="http://schemas.openxmlformats.org/officeDocument/2006/relationships/hyperlink" Target="https://humboldtlighting.com/shop-2/?categories=2&amp;sub-categories=12" TargetMode="External"/><Relationship Id="rId185" Type="http://schemas.openxmlformats.org/officeDocument/2006/relationships/hyperlink" Target="https://www.optexlighting.com/" TargetMode="External"/><Relationship Id="rId350" Type="http://schemas.openxmlformats.org/officeDocument/2006/relationships/hyperlink" Target="http://www.fohse.com/" TargetMode="External"/><Relationship Id="rId9" Type="http://schemas.openxmlformats.org/officeDocument/2006/relationships/hyperlink" Target="https://illumitex.com/products/" TargetMode="External"/><Relationship Id="rId210" Type="http://schemas.openxmlformats.org/officeDocument/2006/relationships/hyperlink" Target="https://agritech.tungsram.com/en/contact" TargetMode="External"/><Relationship Id="rId392" Type="http://schemas.openxmlformats.org/officeDocument/2006/relationships/table" Target="../tables/table17.xml"/><Relationship Id="rId252" Type="http://schemas.openxmlformats.org/officeDocument/2006/relationships/hyperlink" Target="https://nanoluxtech.com/ledex/" TargetMode="External"/><Relationship Id="rId294" Type="http://schemas.openxmlformats.org/officeDocument/2006/relationships/hyperlink" Target="http://www.ppflux.com/homepage.html" TargetMode="External"/><Relationship Id="rId308" Type="http://schemas.openxmlformats.org/officeDocument/2006/relationships/hyperlink" Target="https://www.ledsmart.com/shop?category=AGRICULTURE" TargetMode="External"/><Relationship Id="rId47" Type="http://schemas.openxmlformats.org/officeDocument/2006/relationships/hyperlink" Target="https://growlight.com.tr/Products" TargetMode="External"/><Relationship Id="rId89" Type="http://schemas.openxmlformats.org/officeDocument/2006/relationships/hyperlink" Target="https://www.horticraftholland.com/product/horticraft-holland-ts-tristar/" TargetMode="External"/><Relationship Id="rId112" Type="http://schemas.openxmlformats.org/officeDocument/2006/relationships/hyperlink" Target="https://www.magnuslight.com/lightsbars" TargetMode="External"/><Relationship Id="rId154" Type="http://schemas.openxmlformats.org/officeDocument/2006/relationships/hyperlink" Target="https://jazz-way.com/catalog/svetilniki-spetsialnogo-naznacheniya/?iblock_id=21" TargetMode="External"/><Relationship Id="rId361" Type="http://schemas.openxmlformats.org/officeDocument/2006/relationships/hyperlink" Target="http://www.ble.lighting/" TargetMode="External"/><Relationship Id="rId196" Type="http://schemas.openxmlformats.org/officeDocument/2006/relationships/hyperlink" Target="https://www.acdc.co.za/pages/led-grow-lights" TargetMode="External"/><Relationship Id="rId16" Type="http://schemas.openxmlformats.org/officeDocument/2006/relationships/hyperlink" Target="mailto:kessil@kessil.com" TargetMode="External"/><Relationship Id="rId221" Type="http://schemas.openxmlformats.org/officeDocument/2006/relationships/hyperlink" Target="https://scynceled.com/solutions/" TargetMode="External"/><Relationship Id="rId242" Type="http://schemas.openxmlformats.org/officeDocument/2006/relationships/hyperlink" Target="https://gn.uk/support" TargetMode="External"/><Relationship Id="rId263" Type="http://schemas.openxmlformats.org/officeDocument/2006/relationships/hyperlink" Target="https://fitoled.pro/" TargetMode="External"/><Relationship Id="rId284" Type="http://schemas.openxmlformats.org/officeDocument/2006/relationships/hyperlink" Target="http://www.optogan.ru/products/led_lamps/special_lightning/optolyuksspeysagro/" TargetMode="External"/><Relationship Id="rId319" Type="http://schemas.openxmlformats.org/officeDocument/2006/relationships/hyperlink" Target="https://www.liftedled.com/" TargetMode="External"/><Relationship Id="rId37" Type="http://schemas.openxmlformats.org/officeDocument/2006/relationships/hyperlink" Target="https://www.plusrite.com.au/product-category/led-grow-lights/" TargetMode="External"/><Relationship Id="rId58" Type="http://schemas.openxmlformats.org/officeDocument/2006/relationships/hyperlink" Target="https://revolutionmicro.com/avici/" TargetMode="External"/><Relationship Id="rId79" Type="http://schemas.openxmlformats.org/officeDocument/2006/relationships/hyperlink" Target="https://californialightworks.com/" TargetMode="External"/><Relationship Id="rId102" Type="http://schemas.openxmlformats.org/officeDocument/2006/relationships/hyperlink" Target="https://www.edison-opto.com.tw/en/professional-lighting/horticulture-lighting-ac-module-collection/" TargetMode="External"/><Relationship Id="rId123" Type="http://schemas.openxmlformats.org/officeDocument/2006/relationships/hyperlink" Target="https://www.smartgrow.systems/" TargetMode="External"/><Relationship Id="rId144" Type="http://schemas.openxmlformats.org/officeDocument/2006/relationships/hyperlink" Target="https://lushledlighting.com/product-category/vegetation-flowering-grow-lights/" TargetMode="External"/><Relationship Id="rId330" Type="http://schemas.openxmlformats.org/officeDocument/2006/relationships/hyperlink" Target="https://www.gelighting.com/contact" TargetMode="External"/><Relationship Id="rId90" Type="http://schemas.openxmlformats.org/officeDocument/2006/relationships/hyperlink" Target="https://www.progrowtech.com/" TargetMode="External"/><Relationship Id="rId165" Type="http://schemas.openxmlformats.org/officeDocument/2006/relationships/hyperlink" Target="https://www.mars.com.ar/" TargetMode="External"/><Relationship Id="rId186" Type="http://schemas.openxmlformats.org/officeDocument/2006/relationships/hyperlink" Target="https://www.incotex.com/en/catalog/led-light/horticultural-led-lighting/" TargetMode="External"/><Relationship Id="rId351" Type="http://schemas.openxmlformats.org/officeDocument/2006/relationships/hyperlink" Target="https://www.gsgrow.com/fully-integrated-solution/led-lighting/" TargetMode="External"/><Relationship Id="rId372" Type="http://schemas.openxmlformats.org/officeDocument/2006/relationships/hyperlink" Target="mailto:info@lumigrow.com" TargetMode="External"/><Relationship Id="rId393" Type="http://schemas.openxmlformats.org/officeDocument/2006/relationships/table" Target="../tables/table18.xml"/><Relationship Id="rId211" Type="http://schemas.openxmlformats.org/officeDocument/2006/relationships/hyperlink" Target="https://products.gecurrent.com/horticulture-led-grow-lights" TargetMode="External"/><Relationship Id="rId232" Type="http://schemas.openxmlformats.org/officeDocument/2006/relationships/hyperlink" Target="https://rdm-led.ru/collection/fitosvetilniki" TargetMode="External"/><Relationship Id="rId253" Type="http://schemas.openxmlformats.org/officeDocument/2006/relationships/hyperlink" Target="https://www.bjb.com/en/light-for-vertical-farming" TargetMode="External"/><Relationship Id="rId274" Type="http://schemas.openxmlformats.org/officeDocument/2006/relationships/hyperlink" Target="http://www.hyperiongrowlights.com/products/" TargetMode="External"/><Relationship Id="rId295" Type="http://schemas.openxmlformats.org/officeDocument/2006/relationships/hyperlink" Target="https://www.smartgrow.systems/" TargetMode="External"/><Relationship Id="rId309" Type="http://schemas.openxmlformats.org/officeDocument/2006/relationships/hyperlink" Target="http://www.mldrled.com/led-grow-lights.html" TargetMode="External"/><Relationship Id="rId27" Type="http://schemas.openxmlformats.org/officeDocument/2006/relationships/hyperlink" Target="https://www.viparspectra.com/category.php?id=1" TargetMode="External"/><Relationship Id="rId48" Type="http://schemas.openxmlformats.org/officeDocument/2006/relationships/hyperlink" Target="https://agritech.tungsram.com/en" TargetMode="External"/><Relationship Id="rId69" Type="http://schemas.openxmlformats.org/officeDocument/2006/relationships/hyperlink" Target="https://www.plusrite.com.au/product-category/led-grow-lights/" TargetMode="External"/><Relationship Id="rId113" Type="http://schemas.openxmlformats.org/officeDocument/2006/relationships/hyperlink" Target="http://testsite.heliohex.com/products/" TargetMode="External"/><Relationship Id="rId134" Type="http://schemas.openxmlformats.org/officeDocument/2006/relationships/hyperlink" Target="mailto:chris.shi@dxapac.com" TargetMode="External"/><Relationship Id="rId320" Type="http://schemas.openxmlformats.org/officeDocument/2006/relationships/hyperlink" Target="https://www.vanqled.com/product-list/" TargetMode="External"/><Relationship Id="rId80" Type="http://schemas.openxmlformats.org/officeDocument/2006/relationships/hyperlink" Target="https://www.acuitybrands.com/en/products/detail/761254/lithonia-lighting/grwl-linear/grwl-led-grow-light" TargetMode="External"/><Relationship Id="rId155" Type="http://schemas.openxmlformats.org/officeDocument/2006/relationships/hyperlink" Target="http://komled.com/index.php/teplichnoe-osveshchenie" TargetMode="External"/><Relationship Id="rId176" Type="http://schemas.openxmlformats.org/officeDocument/2006/relationships/hyperlink" Target="http://www.sunritek.com/" TargetMode="External"/><Relationship Id="rId197" Type="http://schemas.openxmlformats.org/officeDocument/2006/relationships/hyperlink" Target="https://www.jves.co.za/other-products/led" TargetMode="External"/><Relationship Id="rId341" Type="http://schemas.openxmlformats.org/officeDocument/2006/relationships/hyperlink" Target="https://www.hubbell.com/hubbellindustriallighting/en/contactUs" TargetMode="External"/><Relationship Id="rId362" Type="http://schemas.openxmlformats.org/officeDocument/2006/relationships/hyperlink" Target="mailto:sales@bleled.com" TargetMode="External"/><Relationship Id="rId383" Type="http://schemas.openxmlformats.org/officeDocument/2006/relationships/hyperlink" Target="https://www.hydrogrowled.com/" TargetMode="External"/><Relationship Id="rId201" Type="http://schemas.openxmlformats.org/officeDocument/2006/relationships/hyperlink" Target="https://www.lighting.philips.com/main/products/horticulture" TargetMode="External"/><Relationship Id="rId222" Type="http://schemas.openxmlformats.org/officeDocument/2006/relationships/hyperlink" Target="mailto:info@scynce.ag" TargetMode="External"/><Relationship Id="rId243" Type="http://schemas.openxmlformats.org/officeDocument/2006/relationships/hyperlink" Target="https://www.kroptek.com/led-grow-lights" TargetMode="External"/><Relationship Id="rId264" Type="http://schemas.openxmlformats.org/officeDocument/2006/relationships/hyperlink" Target="https://jazz-way.com/catalog/svetilniki-spetsialnogo-naznacheniya/?iblock_id=21" TargetMode="External"/><Relationship Id="rId285" Type="http://schemas.openxmlformats.org/officeDocument/2006/relationships/hyperlink" Target="https://svs-lighting.by/fitosvetilniki-5nff" TargetMode="External"/><Relationship Id="rId17" Type="http://schemas.openxmlformats.org/officeDocument/2006/relationships/hyperlink" Target="https://www.senmatic.com/horticulture/products/led-grow-light" TargetMode="External"/><Relationship Id="rId38" Type="http://schemas.openxmlformats.org/officeDocument/2006/relationships/hyperlink" Target="http://www.parus.co.kr/" TargetMode="External"/><Relationship Id="rId59" Type="http://schemas.openxmlformats.org/officeDocument/2006/relationships/hyperlink" Target="https://revolutionmicro.com/contact/" TargetMode="External"/><Relationship Id="rId103" Type="http://schemas.openxmlformats.org/officeDocument/2006/relationships/hyperlink" Target="https://www.edison-opto.com.tw/en/%E8%81%AF%E7%B5%A1%E6%88%91%E5%80%91/" TargetMode="External"/><Relationship Id="rId124" Type="http://schemas.openxmlformats.org/officeDocument/2006/relationships/hyperlink" Target="https://www.fyledlight.com/led-grow-lights/" TargetMode="External"/><Relationship Id="rId310" Type="http://schemas.openxmlformats.org/officeDocument/2006/relationships/hyperlink" Target="https://blackdogled.eu/" TargetMode="External"/><Relationship Id="rId70" Type="http://schemas.openxmlformats.org/officeDocument/2006/relationships/hyperlink" Target="https://www.oreon-led.com/en/products" TargetMode="External"/><Relationship Id="rId91" Type="http://schemas.openxmlformats.org/officeDocument/2006/relationships/hyperlink" Target="https://www.vipple.cn/products/" TargetMode="External"/><Relationship Id="rId145" Type="http://schemas.openxmlformats.org/officeDocument/2006/relationships/hyperlink" Target="https://www.uot-toshibalighting.eu/index.php?action=products_list&amp;fid=251&amp;cid=263" TargetMode="External"/><Relationship Id="rId166" Type="http://schemas.openxmlformats.org/officeDocument/2006/relationships/hyperlink" Target="https://ledech.com.ar/" TargetMode="External"/><Relationship Id="rId187" Type="http://schemas.openxmlformats.org/officeDocument/2006/relationships/hyperlink" Target="https://gcsvt.ru/svetodiodnyie-svetilniki/fito-dlya-rasteniy-svetodiodnye-svetilniki/" TargetMode="External"/><Relationship Id="rId331" Type="http://schemas.openxmlformats.org/officeDocument/2006/relationships/hyperlink" Target="https://www.sylvania-lighting.com/product/en-mea/category/special-lighting/grow-lights/families/" TargetMode="External"/><Relationship Id="rId352" Type="http://schemas.openxmlformats.org/officeDocument/2006/relationships/hyperlink" Target="http://allstategardensupply.com/product-category/led/led-fixtures-jungle/" TargetMode="External"/><Relationship Id="rId373" Type="http://schemas.openxmlformats.org/officeDocument/2006/relationships/hyperlink" Target="https://www.hortibloom.com/all-products" TargetMode="External"/><Relationship Id="rId1" Type="http://schemas.openxmlformats.org/officeDocument/2006/relationships/hyperlink" Target="https://www.gelighting.com/led-bulbs/grow-light-led" TargetMode="External"/><Relationship Id="rId212" Type="http://schemas.openxmlformats.org/officeDocument/2006/relationships/hyperlink" Target="https://agnetix.com/product/agnetix-a3/" TargetMode="External"/><Relationship Id="rId233" Type="http://schemas.openxmlformats.org/officeDocument/2006/relationships/hyperlink" Target="https://www.varton.ru/upload/iblock/8e2/8e21a3463657780935297e4988f5fafd.pdf" TargetMode="External"/><Relationship Id="rId254" Type="http://schemas.openxmlformats.org/officeDocument/2006/relationships/hyperlink" Target="mailto:info@bjb.com" TargetMode="External"/><Relationship Id="rId28" Type="http://schemas.openxmlformats.org/officeDocument/2006/relationships/hyperlink" Target="mailto:sales@valoya.com" TargetMode="External"/><Relationship Id="rId49" Type="http://schemas.openxmlformats.org/officeDocument/2006/relationships/hyperlink" Target="https://agritech.tungsram.com/en/contact" TargetMode="External"/><Relationship Id="rId114" Type="http://schemas.openxmlformats.org/officeDocument/2006/relationships/hyperlink" Target="https://www.crecerlighting.com/collections/led-grow-lights" TargetMode="External"/><Relationship Id="rId275" Type="http://schemas.openxmlformats.org/officeDocument/2006/relationships/hyperlink" Target="https://aldgreen.tech/exwatch/" TargetMode="External"/><Relationship Id="rId296" Type="http://schemas.openxmlformats.org/officeDocument/2006/relationships/hyperlink" Target="https://www.crecerlighting.com/collections/led-grow-lights" TargetMode="External"/><Relationship Id="rId300" Type="http://schemas.openxmlformats.org/officeDocument/2006/relationships/hyperlink" Target="https://gcsvt.ru/svetodiodnyie-svetilniki/fito-dlya-rasteniy-svetodiodnye-svetilniki/" TargetMode="External"/><Relationship Id="rId60" Type="http://schemas.openxmlformats.org/officeDocument/2006/relationships/hyperlink" Target="http://www.jnclighting.com/HORTICULTURE--LIGHTING.html" TargetMode="External"/><Relationship Id="rId81" Type="http://schemas.openxmlformats.org/officeDocument/2006/relationships/hyperlink" Target="https://www.growflux.com/fluxscale" TargetMode="External"/><Relationship Id="rId135" Type="http://schemas.openxmlformats.org/officeDocument/2006/relationships/hyperlink" Target="http://fotonica.io/" TargetMode="External"/><Relationship Id="rId156" Type="http://schemas.openxmlformats.org/officeDocument/2006/relationships/hyperlink" Target="https://venom.ua/osveshenie/fito-osveshhenie/?page=3" TargetMode="External"/><Relationship Id="rId177" Type="http://schemas.openxmlformats.org/officeDocument/2006/relationships/hyperlink" Target="http://www.dx-hydro.com/Led-growing-light-pl3680365.html" TargetMode="External"/><Relationship Id="rId198" Type="http://schemas.openxmlformats.org/officeDocument/2006/relationships/hyperlink" Target="https://growlightsaustralia.com/product-category/high-light/" TargetMode="External"/><Relationship Id="rId321" Type="http://schemas.openxmlformats.org/officeDocument/2006/relationships/hyperlink" Target="http://www.brightsunled.com/product.html" TargetMode="External"/><Relationship Id="rId342" Type="http://schemas.openxmlformats.org/officeDocument/2006/relationships/hyperlink" Target="https://lumatek-lighting.com/lumatek-led-product-range/" TargetMode="External"/><Relationship Id="rId363" Type="http://schemas.openxmlformats.org/officeDocument/2006/relationships/hyperlink" Target="https://www.agrify.com/led-grow-lights" TargetMode="External"/><Relationship Id="rId384" Type="http://schemas.openxmlformats.org/officeDocument/2006/relationships/hyperlink" Target="https://www.bioledlighting.com/products/" TargetMode="External"/><Relationship Id="rId202" Type="http://schemas.openxmlformats.org/officeDocument/2006/relationships/hyperlink" Target="https://illumitex.com/products/" TargetMode="External"/><Relationship Id="rId223" Type="http://schemas.openxmlformats.org/officeDocument/2006/relationships/hyperlink" Target="https://www.edison-opto.com.tw/en/professional-lighting/horticulture-lighting-ac-module-collection/" TargetMode="External"/><Relationship Id="rId244" Type="http://schemas.openxmlformats.org/officeDocument/2006/relationships/hyperlink" Target="http://photobioled.com/" TargetMode="External"/><Relationship Id="rId18" Type="http://schemas.openxmlformats.org/officeDocument/2006/relationships/hyperlink" Target="https://www.cidly.com/" TargetMode="External"/><Relationship Id="rId39" Type="http://schemas.openxmlformats.org/officeDocument/2006/relationships/hyperlink" Target="mailto:parusEurope@parus.co.kr" TargetMode="External"/><Relationship Id="rId265" Type="http://schemas.openxmlformats.org/officeDocument/2006/relationships/hyperlink" Target="https://www.senmatic.com/horticulture/products/led-grow-light" TargetMode="External"/><Relationship Id="rId286" Type="http://schemas.openxmlformats.org/officeDocument/2006/relationships/hyperlink" Target="http://komled.com/index.php/teplichnoe-osveshchenie" TargetMode="External"/><Relationship Id="rId50" Type="http://schemas.openxmlformats.org/officeDocument/2006/relationships/hyperlink" Target="https://netled.fi/greenhousesolutions/" TargetMode="External"/><Relationship Id="rId104" Type="http://schemas.openxmlformats.org/officeDocument/2006/relationships/hyperlink" Target="https://www.gsgrow.com/fully-integrated-solution/led-lighting/" TargetMode="External"/><Relationship Id="rId125" Type="http://schemas.openxmlformats.org/officeDocument/2006/relationships/hyperlink" Target="https://www.plantekno.com/" TargetMode="External"/><Relationship Id="rId146" Type="http://schemas.openxmlformats.org/officeDocument/2006/relationships/hyperlink" Target="http://&#1083;&#1072;&#1084;&#1087;&#1072;&#1076;&#1083;&#1103;&#1088;&#1072;&#1089;&#1089;&#1072;&#1076;&#1099;.&#1088;&#1092;/index.php?route=product/category&amp;path=61" TargetMode="External"/><Relationship Id="rId167" Type="http://schemas.openxmlformats.org/officeDocument/2006/relationships/hyperlink" Target="https://venalsol.com/es/iluminacion-led-cultivo" TargetMode="External"/><Relationship Id="rId188" Type="http://schemas.openxmlformats.org/officeDocument/2006/relationships/hyperlink" Target="https://rdm-led.ru/collection/fitosvetilniki" TargetMode="External"/><Relationship Id="rId311" Type="http://schemas.openxmlformats.org/officeDocument/2006/relationships/hyperlink" Target="https://emersongrow.com/collections/all-products" TargetMode="External"/><Relationship Id="rId332" Type="http://schemas.openxmlformats.org/officeDocument/2006/relationships/hyperlink" Target="https://arunalighting.com/en/products/horticulture-led" TargetMode="External"/><Relationship Id="rId353" Type="http://schemas.openxmlformats.org/officeDocument/2006/relationships/hyperlink" Target="mailto:sales@sunritek.com" TargetMode="External"/><Relationship Id="rId374" Type="http://schemas.openxmlformats.org/officeDocument/2006/relationships/hyperlink" Target="mailto:info@hortibloom.com" TargetMode="External"/><Relationship Id="rId71" Type="http://schemas.openxmlformats.org/officeDocument/2006/relationships/hyperlink" Target="https://activegrowled.com/" TargetMode="External"/><Relationship Id="rId92" Type="http://schemas.openxmlformats.org/officeDocument/2006/relationships/hyperlink" Target="http://www.ppflux.com/homepage.html" TargetMode="External"/><Relationship Id="rId213" Type="http://schemas.openxmlformats.org/officeDocument/2006/relationships/hyperlink" Target="https://linnaeuslighting.com/" TargetMode="External"/><Relationship Id="rId234" Type="http://schemas.openxmlformats.org/officeDocument/2006/relationships/hyperlink" Target="https://www.varton.ru/products/fito_svetilniki_phyto/" TargetMode="External"/><Relationship Id="rId2" Type="http://schemas.openxmlformats.org/officeDocument/2006/relationships/hyperlink" Target="https://gavita.com/retail/contact/" TargetMode="External"/><Relationship Id="rId29" Type="http://schemas.openxmlformats.org/officeDocument/2006/relationships/hyperlink" Target="https://www.valoya.com/led-products/" TargetMode="External"/><Relationship Id="rId255" Type="http://schemas.openxmlformats.org/officeDocument/2006/relationships/hyperlink" Target="http://www.blv-licht.com/products/led-lighting-systems/horturion-led-luminaires.html" TargetMode="External"/><Relationship Id="rId276" Type="http://schemas.openxmlformats.org/officeDocument/2006/relationships/hyperlink" Target="https://www.growlightengine.com/" TargetMode="External"/><Relationship Id="rId297" Type="http://schemas.openxmlformats.org/officeDocument/2006/relationships/hyperlink" Target="mailto:info@crecerlighting.com" TargetMode="External"/><Relationship Id="rId40" Type="http://schemas.openxmlformats.org/officeDocument/2006/relationships/hyperlink" Target="https://arunalighting.com/en/products/horticulture-led" TargetMode="External"/><Relationship Id="rId115" Type="http://schemas.openxmlformats.org/officeDocument/2006/relationships/hyperlink" Target="mailto:info@crecerlighting.com" TargetMode="External"/><Relationship Id="rId136" Type="http://schemas.openxmlformats.org/officeDocument/2006/relationships/hyperlink" Target="https://www.makerlight-france.com/" TargetMode="External"/><Relationship Id="rId157" Type="http://schemas.openxmlformats.org/officeDocument/2006/relationships/hyperlink" Target="https://koraylights.com/shop/" TargetMode="External"/><Relationship Id="rId178" Type="http://schemas.openxmlformats.org/officeDocument/2006/relationships/hyperlink" Target="https://blackdogled.eu/" TargetMode="External"/><Relationship Id="rId301" Type="http://schemas.openxmlformats.org/officeDocument/2006/relationships/hyperlink" Target="https://geniled.ru/collection/Fitoosveshchenie/" TargetMode="External"/><Relationship Id="rId322" Type="http://schemas.openxmlformats.org/officeDocument/2006/relationships/hyperlink" Target="http://www.horticoled.com/" TargetMode="External"/><Relationship Id="rId343" Type="http://schemas.openxmlformats.org/officeDocument/2006/relationships/hyperlink" Target="https://www.plusrite.com.au/product-category/led-grow-lights/" TargetMode="External"/><Relationship Id="rId364" Type="http://schemas.openxmlformats.org/officeDocument/2006/relationships/hyperlink" Target="https://www.iluminarlighting.com/led-fixtures" TargetMode="External"/><Relationship Id="rId61" Type="http://schemas.openxmlformats.org/officeDocument/2006/relationships/hyperlink" Target="https://www.c-led.it/led-per-coltivazione/" TargetMode="External"/><Relationship Id="rId82" Type="http://schemas.openxmlformats.org/officeDocument/2006/relationships/hyperlink" Target="https://bestlitetech.com/" TargetMode="External"/><Relationship Id="rId199" Type="http://schemas.openxmlformats.org/officeDocument/2006/relationships/hyperlink" Target="https://www.lucius.com.au/product-category/lucius-led/" TargetMode="External"/><Relationship Id="rId203" Type="http://schemas.openxmlformats.org/officeDocument/2006/relationships/hyperlink" Target="https://www.samsung.com/led/lighting/led-modules/industrial-light-module/horticulture-linear/" TargetMode="External"/><Relationship Id="rId385" Type="http://schemas.openxmlformats.org/officeDocument/2006/relationships/hyperlink" Target="https://growlightsaustralia.com/product-category/high-light/" TargetMode="External"/><Relationship Id="rId19" Type="http://schemas.openxmlformats.org/officeDocument/2006/relationships/hyperlink" Target="mailto:dgtsales@senmatic.com" TargetMode="External"/><Relationship Id="rId224" Type="http://schemas.openxmlformats.org/officeDocument/2006/relationships/hyperlink" Target="https://www.edison-opto.com.tw/en/%E8%81%AF%E7%B5%A1%E6%88%91%E5%80%91/" TargetMode="External"/><Relationship Id="rId245" Type="http://schemas.openxmlformats.org/officeDocument/2006/relationships/hyperlink" Target="https://www.maxlite.com/products/led-solutions/list" TargetMode="External"/><Relationship Id="rId266" Type="http://schemas.openxmlformats.org/officeDocument/2006/relationships/hyperlink" Target="mailto:dgtsales@senmatic.com" TargetMode="External"/><Relationship Id="rId287" Type="http://schemas.openxmlformats.org/officeDocument/2006/relationships/hyperlink" Target="http://www.cosmel.com.ar/categoria/iluminacion-indoor/horticultura/" TargetMode="External"/><Relationship Id="rId30" Type="http://schemas.openxmlformats.org/officeDocument/2006/relationships/hyperlink" Target="https://www.samsung.com/led/lighting/led-modules/industrial-light-module/horticulture-linear/" TargetMode="External"/><Relationship Id="rId105" Type="http://schemas.openxmlformats.org/officeDocument/2006/relationships/hyperlink" Target="https://www.reli.global/products" TargetMode="External"/><Relationship Id="rId126" Type="http://schemas.openxmlformats.org/officeDocument/2006/relationships/hyperlink" Target="http://washington.lighting/product/kanab600/" TargetMode="External"/><Relationship Id="rId147" Type="http://schemas.openxmlformats.org/officeDocument/2006/relationships/hyperlink" Target="http://www.optogan.ru/products/led_lamps/special_lightning/optolyuksspeysagro/" TargetMode="External"/><Relationship Id="rId168" Type="http://schemas.openxmlformats.org/officeDocument/2006/relationships/hyperlink" Target="https://growgenetics.com/producto/led/" TargetMode="External"/><Relationship Id="rId312" Type="http://schemas.openxmlformats.org/officeDocument/2006/relationships/hyperlink" Target="https://www.exciteled.com/models" TargetMode="External"/><Relationship Id="rId333" Type="http://schemas.openxmlformats.org/officeDocument/2006/relationships/hyperlink" Target="https://arunalighting.com/en/buy" TargetMode="External"/><Relationship Id="rId354" Type="http://schemas.openxmlformats.org/officeDocument/2006/relationships/hyperlink" Target="http://www.sunritek.com/" TargetMode="External"/><Relationship Id="rId51" Type="http://schemas.openxmlformats.org/officeDocument/2006/relationships/hyperlink" Target="mailto:solutions@netled.fi" TargetMode="External"/><Relationship Id="rId72" Type="http://schemas.openxmlformats.org/officeDocument/2006/relationships/hyperlink" Target="mailto:paul@cropmaster-led.co.uk" TargetMode="External"/><Relationship Id="rId93" Type="http://schemas.openxmlformats.org/officeDocument/2006/relationships/hyperlink" Target="https://gs-horti.com/products/led-grow-lights.html" TargetMode="External"/><Relationship Id="rId189" Type="http://schemas.openxmlformats.org/officeDocument/2006/relationships/hyperlink" Target="https://fitoled.pro/" TargetMode="External"/><Relationship Id="rId375" Type="http://schemas.openxmlformats.org/officeDocument/2006/relationships/hyperlink" Target="http://led-ohmax.com/cate-61739-64656.html" TargetMode="External"/><Relationship Id="rId3" Type="http://schemas.openxmlformats.org/officeDocument/2006/relationships/hyperlink" Target="mailto:support@cidly.com" TargetMode="External"/><Relationship Id="rId214" Type="http://schemas.openxmlformats.org/officeDocument/2006/relationships/hyperlink" Target="http://totalgrowlight.com/products.html" TargetMode="External"/><Relationship Id="rId235" Type="http://schemas.openxmlformats.org/officeDocument/2006/relationships/hyperlink" Target="https://lcsvet.ru/catalog/svetodiodnye-svetilniki/fito-osveschenie/" TargetMode="External"/><Relationship Id="rId256" Type="http://schemas.openxmlformats.org/officeDocument/2006/relationships/hyperlink" Target="https://activegrowled.com/" TargetMode="External"/><Relationship Id="rId277" Type="http://schemas.openxmlformats.org/officeDocument/2006/relationships/hyperlink" Target="https://www.compled.de/pages/products.html" TargetMode="External"/><Relationship Id="rId298" Type="http://schemas.openxmlformats.org/officeDocument/2006/relationships/hyperlink" Target="https://www.optexlighting.com/" TargetMode="External"/><Relationship Id="rId116" Type="http://schemas.openxmlformats.org/officeDocument/2006/relationships/hyperlink" Target="https://www.atophort.com/products/" TargetMode="External"/><Relationship Id="rId137" Type="http://schemas.openxmlformats.org/officeDocument/2006/relationships/hyperlink" Target="mailto:jthevenet@makerlight-france.com" TargetMode="External"/><Relationship Id="rId158" Type="http://schemas.openxmlformats.org/officeDocument/2006/relationships/hyperlink" Target="http://www.cosmel.com.ar/categoria/iluminacion-indoor/horticultura/" TargetMode="External"/><Relationship Id="rId302" Type="http://schemas.openxmlformats.org/officeDocument/2006/relationships/hyperlink" Target="https://www.jves.co.za/other-products/led" TargetMode="External"/><Relationship Id="rId323" Type="http://schemas.openxmlformats.org/officeDocument/2006/relationships/hyperlink" Target="https://powergrow.cl/" TargetMode="External"/><Relationship Id="rId344" Type="http://schemas.openxmlformats.org/officeDocument/2006/relationships/hyperlink" Target="https://www.plusrite.com.au/product-category/led-grow-lights/" TargetMode="External"/><Relationship Id="rId20" Type="http://schemas.openxmlformats.org/officeDocument/2006/relationships/hyperlink" Target="http://led-ohmax.com/cate-61739-64656.html" TargetMode="External"/><Relationship Id="rId41" Type="http://schemas.openxmlformats.org/officeDocument/2006/relationships/hyperlink" Target="https://arunalighting.com/en/buy" TargetMode="External"/><Relationship Id="rId62" Type="http://schemas.openxmlformats.org/officeDocument/2006/relationships/hyperlink" Target="https://aldgreen.tech/exwatch/" TargetMode="External"/><Relationship Id="rId83" Type="http://schemas.openxmlformats.org/officeDocument/2006/relationships/hyperlink" Target="https://growray.com/products/" TargetMode="External"/><Relationship Id="rId179" Type="http://schemas.openxmlformats.org/officeDocument/2006/relationships/hyperlink" Target="https://www.migrolight.com/shop/" TargetMode="External"/><Relationship Id="rId365" Type="http://schemas.openxmlformats.org/officeDocument/2006/relationships/hyperlink" Target="https://www.ikioledlighting.com/product-category/horticulture-lighting/linear-grow-light/" TargetMode="External"/><Relationship Id="rId386" Type="http://schemas.openxmlformats.org/officeDocument/2006/relationships/hyperlink" Target="https://heiluxllc.com/specifications" TargetMode="External"/><Relationship Id="rId190" Type="http://schemas.openxmlformats.org/officeDocument/2006/relationships/hyperlink" Target="https://www.varton.ru/products/fito_svetilniki_phyto/" TargetMode="External"/><Relationship Id="rId204" Type="http://schemas.openxmlformats.org/officeDocument/2006/relationships/hyperlink" Target="http://www.thriveagritech.com/products/" TargetMode="External"/><Relationship Id="rId225" Type="http://schemas.openxmlformats.org/officeDocument/2006/relationships/hyperlink" Target="https://www.reli.global/products" TargetMode="External"/><Relationship Id="rId246" Type="http://schemas.openxmlformats.org/officeDocument/2006/relationships/hyperlink" Target="https://www.makerlight-france.com/" TargetMode="External"/><Relationship Id="rId267" Type="http://schemas.openxmlformats.org/officeDocument/2006/relationships/hyperlink" Target="https://spectrumkingled.com/collections/led-grow-lights" TargetMode="External"/><Relationship Id="rId288" Type="http://schemas.openxmlformats.org/officeDocument/2006/relationships/hyperlink" Target="https://growthled.com.ar/luminaria-cultivos/" TargetMode="External"/><Relationship Id="rId106" Type="http://schemas.openxmlformats.org/officeDocument/2006/relationships/hyperlink" Target="http://allstategardensupply.com/product-category/led/led-fixtures-jungle/" TargetMode="External"/><Relationship Id="rId127" Type="http://schemas.openxmlformats.org/officeDocument/2006/relationships/hyperlink" Target="http://www.hortled.com/arc600" TargetMode="External"/><Relationship Id="rId313" Type="http://schemas.openxmlformats.org/officeDocument/2006/relationships/hyperlink" Target="https://lushledlighting.com/product-category/vegetation-flowering-grow-lights/" TargetMode="External"/><Relationship Id="rId10" Type="http://schemas.openxmlformats.org/officeDocument/2006/relationships/hyperlink" Target="https://www.lumigrow.com/" TargetMode="External"/><Relationship Id="rId31" Type="http://schemas.openxmlformats.org/officeDocument/2006/relationships/hyperlink" Target="https://www.hubbell.com/hubbellindustriallighting/en/Products/Lighting-Controls/Industrial-Lighting/Horticultural-Growth-Lighting/c/535501" TargetMode="External"/><Relationship Id="rId52" Type="http://schemas.openxmlformats.org/officeDocument/2006/relationships/hyperlink" Target="http://www.hyperiongrowlights.com/products/" TargetMode="External"/><Relationship Id="rId73" Type="http://schemas.openxmlformats.org/officeDocument/2006/relationships/hyperlink" Target="http://totalgrowlight.com/products.html" TargetMode="External"/><Relationship Id="rId94" Type="http://schemas.openxmlformats.org/officeDocument/2006/relationships/hyperlink" Target="https://www.iluminarlighting.com/led-fixtures" TargetMode="External"/><Relationship Id="rId148" Type="http://schemas.openxmlformats.org/officeDocument/2006/relationships/hyperlink" Target="mailto:info@ledstorm.ua" TargetMode="External"/><Relationship Id="rId169" Type="http://schemas.openxmlformats.org/officeDocument/2006/relationships/hyperlink" Target="http://www.secom.es/product-category/sistemas-iluminacion-especial/" TargetMode="External"/><Relationship Id="rId334" Type="http://schemas.openxmlformats.org/officeDocument/2006/relationships/hyperlink" Target="https://www.uot-toshibalighting.eu/index.php?action=products_list&amp;fid=251&amp;cid=263" TargetMode="External"/><Relationship Id="rId355" Type="http://schemas.openxmlformats.org/officeDocument/2006/relationships/hyperlink" Target="http://www.sunritek.com/content/Spectrum/6.html" TargetMode="External"/><Relationship Id="rId376" Type="http://schemas.openxmlformats.org/officeDocument/2006/relationships/hyperlink" Target="http://grow-spec.com/?page_id=734" TargetMode="External"/><Relationship Id="rId4" Type="http://schemas.openxmlformats.org/officeDocument/2006/relationships/hyperlink" Target="http://www.thriveagritech.com/products/" TargetMode="External"/><Relationship Id="rId180" Type="http://schemas.openxmlformats.org/officeDocument/2006/relationships/hyperlink" Target="http://www.ambralight.it/it/prodotti/uso-professionale" TargetMode="External"/><Relationship Id="rId215" Type="http://schemas.openxmlformats.org/officeDocument/2006/relationships/hyperlink" Target="https://www.horti-growlight.com/grow-lights" TargetMode="External"/><Relationship Id="rId236" Type="http://schemas.openxmlformats.org/officeDocument/2006/relationships/hyperlink" Target="https://www.gsiluminaciones.com.ar/" TargetMode="External"/><Relationship Id="rId257" Type="http://schemas.openxmlformats.org/officeDocument/2006/relationships/hyperlink" Target="http://www.jnclighting.com/HORTICULTURE--LIGHTING.html" TargetMode="External"/><Relationship Id="rId278" Type="http://schemas.openxmlformats.org/officeDocument/2006/relationships/hyperlink" Target="https://www.trusolis.com/harvester-series" TargetMode="External"/><Relationship Id="rId303" Type="http://schemas.openxmlformats.org/officeDocument/2006/relationships/hyperlink" Target="https://www.kindledgrowlights.com/collections/all" TargetMode="External"/><Relationship Id="rId42" Type="http://schemas.openxmlformats.org/officeDocument/2006/relationships/hyperlink" Target="https://www.bjb.com/en/light-for-vertical-farming" TargetMode="External"/><Relationship Id="rId84" Type="http://schemas.openxmlformats.org/officeDocument/2006/relationships/hyperlink" Target="https://www.liftedled.com/" TargetMode="External"/><Relationship Id="rId138" Type="http://schemas.openxmlformats.org/officeDocument/2006/relationships/hyperlink" Target="https://www.hortibloom.com/all-products" TargetMode="External"/><Relationship Id="rId345" Type="http://schemas.openxmlformats.org/officeDocument/2006/relationships/hyperlink" Target="https://bestlitetech.com/" TargetMode="External"/><Relationship Id="rId387" Type="http://schemas.openxmlformats.org/officeDocument/2006/relationships/hyperlink" Target="https://ecogrow.ecopowerinc.com/products" TargetMode="External"/><Relationship Id="rId191" Type="http://schemas.openxmlformats.org/officeDocument/2006/relationships/hyperlink" Target="https://lcsvet.ru/catalog/svetodiodnye-svetilniki/fito-osveschenie/" TargetMode="External"/><Relationship Id="rId205" Type="http://schemas.openxmlformats.org/officeDocument/2006/relationships/hyperlink" Target="https://www.hortilux.com/total-solution/products" TargetMode="External"/><Relationship Id="rId247" Type="http://schemas.openxmlformats.org/officeDocument/2006/relationships/hyperlink" Target="https://growtech.com.ar/nuestros-productos/" TargetMode="External"/><Relationship Id="rId107" Type="http://schemas.openxmlformats.org/officeDocument/2006/relationships/hyperlink" Target="https://www.compled.de/pages/products.html" TargetMode="External"/><Relationship Id="rId289" Type="http://schemas.openxmlformats.org/officeDocument/2006/relationships/hyperlink" Target="https://www.nutriled.com.ar/shop" TargetMode="External"/><Relationship Id="rId11" Type="http://schemas.openxmlformats.org/officeDocument/2006/relationships/hyperlink" Target="mailto:info@lumigrow.com" TargetMode="External"/><Relationship Id="rId53" Type="http://schemas.openxmlformats.org/officeDocument/2006/relationships/hyperlink" Target="https://products.gecurrent.com/horticulture-led-grow-lights" TargetMode="External"/><Relationship Id="rId149" Type="http://schemas.openxmlformats.org/officeDocument/2006/relationships/hyperlink" Target="https://ledstorm.ua/osveshenie/fitoosveschenie/fitosvetilniki/" TargetMode="External"/><Relationship Id="rId314" Type="http://schemas.openxmlformats.org/officeDocument/2006/relationships/hyperlink" Target="https://ledech.com.ar/" TargetMode="External"/><Relationship Id="rId356" Type="http://schemas.openxmlformats.org/officeDocument/2006/relationships/hyperlink" Target="http://fotonica.io/" TargetMode="External"/><Relationship Id="rId95" Type="http://schemas.openxmlformats.org/officeDocument/2006/relationships/hyperlink" Target="http://www.ecospeedled.com/" TargetMode="External"/><Relationship Id="rId160" Type="http://schemas.openxmlformats.org/officeDocument/2006/relationships/hyperlink" Target="https://www.nutriled.com.ar/shop" TargetMode="External"/><Relationship Id="rId216" Type="http://schemas.openxmlformats.org/officeDocument/2006/relationships/hyperlink" Target="https://vividgro.com/grow-lights/" TargetMode="External"/><Relationship Id="rId258" Type="http://schemas.openxmlformats.org/officeDocument/2006/relationships/hyperlink" Target="https://www.plantekno.com/" TargetMode="External"/><Relationship Id="rId22" Type="http://schemas.openxmlformats.org/officeDocument/2006/relationships/hyperlink" Target="https://www.sanlight.com/en/" TargetMode="External"/><Relationship Id="rId64" Type="http://schemas.openxmlformats.org/officeDocument/2006/relationships/hyperlink" Target="https://www.cropmaster-led.co.uk/" TargetMode="External"/><Relationship Id="rId118" Type="http://schemas.openxmlformats.org/officeDocument/2006/relationships/hyperlink" Target="https://www.vanqled.com/product-list/" TargetMode="External"/><Relationship Id="rId325" Type="http://schemas.openxmlformats.org/officeDocument/2006/relationships/hyperlink" Target="mailto:kessil@kessil.com" TargetMode="External"/><Relationship Id="rId367" Type="http://schemas.openxmlformats.org/officeDocument/2006/relationships/hyperlink" Target="https://www.aliteled.com/mobile/products/index/cid/40.html" TargetMode="External"/><Relationship Id="rId171" Type="http://schemas.openxmlformats.org/officeDocument/2006/relationships/hyperlink" Target="http://www.grupoprilux.com/productos/01/dossier/tecnico/ds-vera-luminaria-horticultura.pdf" TargetMode="External"/><Relationship Id="rId227" Type="http://schemas.openxmlformats.org/officeDocument/2006/relationships/hyperlink" Target="https://www.atophort.com/products/" TargetMode="External"/><Relationship Id="rId269" Type="http://schemas.openxmlformats.org/officeDocument/2006/relationships/hyperlink" Target="mailto:dahua@superliteledcn.com" TargetMode="External"/><Relationship Id="rId33" Type="http://schemas.openxmlformats.org/officeDocument/2006/relationships/hyperlink" Target="http://www.ledeven.net/" TargetMode="External"/><Relationship Id="rId129" Type="http://schemas.openxmlformats.org/officeDocument/2006/relationships/hyperlink" Target="https://futurvert.com/en/horticultural/" TargetMode="External"/><Relationship Id="rId280" Type="http://schemas.openxmlformats.org/officeDocument/2006/relationships/hyperlink" Target="http://washington.lighting/product/kanab600/" TargetMode="External"/><Relationship Id="rId336" Type="http://schemas.openxmlformats.org/officeDocument/2006/relationships/hyperlink" Target="https://fluence.science/" TargetMode="External"/><Relationship Id="rId75" Type="http://schemas.openxmlformats.org/officeDocument/2006/relationships/hyperlink" Target="https://www.horti-growlight.com/grow-lights" TargetMode="External"/><Relationship Id="rId140" Type="http://schemas.openxmlformats.org/officeDocument/2006/relationships/hyperlink" Target="https://barronltg.com/category.php?category=Growlite-LED-Luminaires&amp;id=91" TargetMode="External"/><Relationship Id="rId182" Type="http://schemas.openxmlformats.org/officeDocument/2006/relationships/hyperlink" Target="https://www.exciteled.com/models" TargetMode="External"/><Relationship Id="rId378" Type="http://schemas.openxmlformats.org/officeDocument/2006/relationships/hyperlink" Target="https://shop.growindoors.co.za/product-category/led-grow-lights/" TargetMode="External"/><Relationship Id="rId6" Type="http://schemas.openxmlformats.org/officeDocument/2006/relationships/hyperlink" Target="https://www.heliospectra.com/led-grow-lights/" TargetMode="External"/><Relationship Id="rId238" Type="http://schemas.openxmlformats.org/officeDocument/2006/relationships/hyperlink" Target="https://www.lucius.com.au/product-category/lucius-led/" TargetMode="External"/><Relationship Id="rId291" Type="http://schemas.openxmlformats.org/officeDocument/2006/relationships/hyperlink" Target="mailto:support@sanlight.info" TargetMode="External"/><Relationship Id="rId305" Type="http://schemas.openxmlformats.org/officeDocument/2006/relationships/hyperlink" Target="https://revolutionmicro.com/avici/" TargetMode="External"/><Relationship Id="rId347" Type="http://schemas.openxmlformats.org/officeDocument/2006/relationships/hyperlink" Target="http://groweliteled.com/" TargetMode="External"/><Relationship Id="rId44" Type="http://schemas.openxmlformats.org/officeDocument/2006/relationships/hyperlink" Target="http://www.blv-licht.com/products/led-lighting-systems/horturion-led-luminaires.html" TargetMode="External"/><Relationship Id="rId86" Type="http://schemas.openxmlformats.org/officeDocument/2006/relationships/hyperlink" Target="https://www.growlightengine.com/" TargetMode="External"/><Relationship Id="rId151" Type="http://schemas.openxmlformats.org/officeDocument/2006/relationships/hyperlink" Target="https://svs-lighting.by/fitosvetilniki-5nff" TargetMode="External"/><Relationship Id="rId389" Type="http://schemas.openxmlformats.org/officeDocument/2006/relationships/hyperlink" Target="https://www.americanbrightled.com/product/horticultural-lighting/" TargetMode="External"/><Relationship Id="rId193" Type="http://schemas.openxmlformats.org/officeDocument/2006/relationships/hyperlink" Target="https://www.gsiluminaciones.com.ar/" TargetMode="External"/><Relationship Id="rId207" Type="http://schemas.openxmlformats.org/officeDocument/2006/relationships/hyperlink" Target="http://www.parus.co.kr/" TargetMode="External"/><Relationship Id="rId249" Type="http://schemas.openxmlformats.org/officeDocument/2006/relationships/hyperlink" Target="mailto:sales@valoya.com" TargetMode="External"/><Relationship Id="rId13" Type="http://schemas.openxmlformats.org/officeDocument/2006/relationships/hyperlink" Target="mailto:emea@fluencebioengineering.com" TargetMode="External"/><Relationship Id="rId109" Type="http://schemas.openxmlformats.org/officeDocument/2006/relationships/hyperlink" Target="https://growspectra.com/" TargetMode="External"/><Relationship Id="rId260" Type="http://schemas.openxmlformats.org/officeDocument/2006/relationships/hyperlink" Target="mailto:chris.shi@dxapac.com" TargetMode="External"/><Relationship Id="rId316" Type="http://schemas.openxmlformats.org/officeDocument/2006/relationships/hyperlink" Target="https://www.growindoors.co.za/uploads/1/1/2/0/11208189/platinum_africa_specs.jpg" TargetMode="External"/><Relationship Id="rId55" Type="http://schemas.openxmlformats.org/officeDocument/2006/relationships/hyperlink" Target="https://linnaeuslighting.com/" TargetMode="External"/><Relationship Id="rId97" Type="http://schemas.openxmlformats.org/officeDocument/2006/relationships/hyperlink" Target="https://www.maxlite.com/products/led-solutions/list" TargetMode="External"/><Relationship Id="rId120" Type="http://schemas.openxmlformats.org/officeDocument/2006/relationships/hyperlink" Target="http://www.fohse.com/" TargetMode="External"/><Relationship Id="rId358" Type="http://schemas.openxmlformats.org/officeDocument/2006/relationships/hyperlink" Target="https://g2voptics.com/products/commercial-led-grow-lights/" TargetMode="External"/><Relationship Id="rId162" Type="http://schemas.openxmlformats.org/officeDocument/2006/relationships/hyperlink" Target="https://delightchile.cl/content/14-productos-delight" TargetMode="External"/><Relationship Id="rId218" Type="http://schemas.openxmlformats.org/officeDocument/2006/relationships/hyperlink" Target="https://gs-horti.com/products/led-grow-lights.html" TargetMode="External"/><Relationship Id="rId271" Type="http://schemas.openxmlformats.org/officeDocument/2006/relationships/hyperlink" Target="https://agritech.tungsram.com/en" TargetMode="External"/><Relationship Id="rId24" Type="http://schemas.openxmlformats.org/officeDocument/2006/relationships/hyperlink" Target="https://spectrumkingled.com/collections/led-grow-lights" TargetMode="External"/><Relationship Id="rId66" Type="http://schemas.openxmlformats.org/officeDocument/2006/relationships/hyperlink" Target="mailto:dahua@superliteledcn.com" TargetMode="External"/><Relationship Id="rId131" Type="http://schemas.openxmlformats.org/officeDocument/2006/relationships/hyperlink" Target="https://www.aliteled.com/mobile/products/index/cid/40.html" TargetMode="External"/><Relationship Id="rId327" Type="http://schemas.openxmlformats.org/officeDocument/2006/relationships/hyperlink" Target="https://www.blackcob.cl/iluminacion" TargetMode="External"/><Relationship Id="rId369" Type="http://schemas.openxmlformats.org/officeDocument/2006/relationships/hyperlink" Target="https://www.c-led.it/led-per-coltivazione/" TargetMode="External"/><Relationship Id="rId173" Type="http://schemas.openxmlformats.org/officeDocument/2006/relationships/hyperlink" Target="https://shop.growindoors.co.za/product-category/led-grow-lights/" TargetMode="External"/><Relationship Id="rId229" Type="http://schemas.openxmlformats.org/officeDocument/2006/relationships/hyperlink" Target="https://www.lightcann.com/" TargetMode="External"/><Relationship Id="rId380" Type="http://schemas.openxmlformats.org/officeDocument/2006/relationships/hyperlink" Target="https://www.cropmaster-led.co.uk/" TargetMode="External"/><Relationship Id="rId240" Type="http://schemas.openxmlformats.org/officeDocument/2006/relationships/hyperlink" Target="http://indolighting.com/product-category/horticulture/" TargetMode="External"/><Relationship Id="rId35" Type="http://schemas.openxmlformats.org/officeDocument/2006/relationships/hyperlink" Target="mailto:info@grow-spec.com" TargetMode="External"/><Relationship Id="rId77" Type="http://schemas.openxmlformats.org/officeDocument/2006/relationships/hyperlink" Target="https://vividgro.com/grow-lights/" TargetMode="External"/><Relationship Id="rId100" Type="http://schemas.openxmlformats.org/officeDocument/2006/relationships/hyperlink" Target="https://scynceled.com/solutions/" TargetMode="External"/><Relationship Id="rId282" Type="http://schemas.openxmlformats.org/officeDocument/2006/relationships/hyperlink" Target="https://www.migrolight.com/shop/" TargetMode="External"/><Relationship Id="rId338" Type="http://schemas.openxmlformats.org/officeDocument/2006/relationships/hyperlink" Target="https://gavita.com/retail/contact/" TargetMode="External"/><Relationship Id="rId8" Type="http://schemas.openxmlformats.org/officeDocument/2006/relationships/hyperlink" Target="https://www.lighting.philips.com/main/products/horticulture" TargetMode="External"/><Relationship Id="rId142" Type="http://schemas.openxmlformats.org/officeDocument/2006/relationships/hyperlink" Target="https://eyehortilux.com/" TargetMode="External"/><Relationship Id="rId184" Type="http://schemas.openxmlformats.org/officeDocument/2006/relationships/hyperlink" Target="http://www.horticoled.com/" TargetMode="External"/><Relationship Id="rId391" Type="http://schemas.openxmlformats.org/officeDocument/2006/relationships/printerSettings" Target="../printerSettings/printerSettings8.bin"/><Relationship Id="rId251" Type="http://schemas.openxmlformats.org/officeDocument/2006/relationships/hyperlink" Target="mailto:info@grow-spec.com" TargetMode="External"/><Relationship Id="rId46" Type="http://schemas.openxmlformats.org/officeDocument/2006/relationships/hyperlink" Target="mailto:sales@bleled.com" TargetMode="External"/><Relationship Id="rId293" Type="http://schemas.openxmlformats.org/officeDocument/2006/relationships/hyperlink" Target="http://flygrow.it/index.html" TargetMode="External"/><Relationship Id="rId307" Type="http://schemas.openxmlformats.org/officeDocument/2006/relationships/hyperlink" Target="https://www.vipple.cn/products/" TargetMode="External"/><Relationship Id="rId349" Type="http://schemas.openxmlformats.org/officeDocument/2006/relationships/hyperlink" Target="https://www.progrowtech.com/" TargetMode="External"/><Relationship Id="rId88" Type="http://schemas.openxmlformats.org/officeDocument/2006/relationships/hyperlink" Target="https://www.agrify.com/led-grow-lights" TargetMode="External"/><Relationship Id="rId111" Type="http://schemas.openxmlformats.org/officeDocument/2006/relationships/hyperlink" Target="https://www.trusolis.com/harvester-series" TargetMode="External"/><Relationship Id="rId153" Type="http://schemas.openxmlformats.org/officeDocument/2006/relationships/hyperlink" Target="https://geniled.ru/collection/Fitoosveshchenie/" TargetMode="External"/><Relationship Id="rId195" Type="http://schemas.openxmlformats.org/officeDocument/2006/relationships/hyperlink" Target="https://www.elighting.co.za/horticulturallighting.html" TargetMode="External"/><Relationship Id="rId209" Type="http://schemas.openxmlformats.org/officeDocument/2006/relationships/hyperlink" Target="https://growlight.com.tr/Products" TargetMode="External"/><Relationship Id="rId360" Type="http://schemas.openxmlformats.org/officeDocument/2006/relationships/hyperlink" Target="https://www.cidly.com/" TargetMode="External"/><Relationship Id="rId220" Type="http://schemas.openxmlformats.org/officeDocument/2006/relationships/hyperlink" Target="https://www.horticulture.red/en/" TargetMode="External"/><Relationship Id="rId15" Type="http://schemas.openxmlformats.org/officeDocument/2006/relationships/hyperlink" Target="https://www.kessil.com/products/" TargetMode="External"/><Relationship Id="rId57" Type="http://schemas.openxmlformats.org/officeDocument/2006/relationships/hyperlink" Target="https://gn.uk/support" TargetMode="External"/><Relationship Id="rId262" Type="http://schemas.openxmlformats.org/officeDocument/2006/relationships/hyperlink" Target="http://www.ambralight.it/it/prodotti/uso-professionale" TargetMode="External"/><Relationship Id="rId318" Type="http://schemas.openxmlformats.org/officeDocument/2006/relationships/hyperlink" Target="https://www.kessil.com/products/" TargetMode="External"/><Relationship Id="rId99" Type="http://schemas.openxmlformats.org/officeDocument/2006/relationships/hyperlink" Target="https://www.horticulture.red/en/" TargetMode="External"/><Relationship Id="rId122" Type="http://schemas.openxmlformats.org/officeDocument/2006/relationships/hyperlink" Target="https://www.americanbrightled.com/product/horticultural-lighting/" TargetMode="External"/><Relationship Id="rId164" Type="http://schemas.openxmlformats.org/officeDocument/2006/relationships/hyperlink" Target="https://www.blackcob.cl/iluminacion" TargetMode="External"/><Relationship Id="rId371" Type="http://schemas.openxmlformats.org/officeDocument/2006/relationships/hyperlink" Target="https://www.lumigrow.com/" TargetMode="External"/><Relationship Id="rId26" Type="http://schemas.openxmlformats.org/officeDocument/2006/relationships/hyperlink" Target="https://horticulturelightinggroup.com/collections/lamps" TargetMode="External"/><Relationship Id="rId231" Type="http://schemas.openxmlformats.org/officeDocument/2006/relationships/hyperlink" Target="https://humboldtlighting.com/shop-2/?categories=2&amp;sub-categories=12" TargetMode="External"/><Relationship Id="rId273" Type="http://schemas.openxmlformats.org/officeDocument/2006/relationships/hyperlink" Target="mailto:solutions@netled.fi" TargetMode="External"/><Relationship Id="rId329" Type="http://schemas.openxmlformats.org/officeDocument/2006/relationships/hyperlink" Target="https://www.gelighting.com/led-bulbs/grow-light-led" TargetMode="External"/><Relationship Id="rId68" Type="http://schemas.openxmlformats.org/officeDocument/2006/relationships/hyperlink" Target="https://www.igrox.com/tecnologia/index" TargetMode="External"/><Relationship Id="rId133" Type="http://schemas.openxmlformats.org/officeDocument/2006/relationships/hyperlink" Target="mailto:sales@sunritek.com" TargetMode="External"/><Relationship Id="rId175" Type="http://schemas.openxmlformats.org/officeDocument/2006/relationships/hyperlink" Target="https://www.hydrogrowled.com/" TargetMode="External"/><Relationship Id="rId340" Type="http://schemas.openxmlformats.org/officeDocument/2006/relationships/hyperlink" Target="https://www.hubbell.com/hubbellindustriallighting/en/Products/Lighting-Controls/Industrial-Lighting/Horticultural-Growth-Lighting/c/535501" TargetMode="External"/><Relationship Id="rId200" Type="http://schemas.openxmlformats.org/officeDocument/2006/relationships/hyperlink" Target="http://www.sunritek.com/content/Spectrum/6.html" TargetMode="External"/><Relationship Id="rId382" Type="http://schemas.openxmlformats.org/officeDocument/2006/relationships/hyperlink" Target="https://koraylights.com/shop/"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s://www.vanqled.com/product-list/" TargetMode="External"/><Relationship Id="rId21" Type="http://schemas.openxmlformats.org/officeDocument/2006/relationships/hyperlink" Target="mailto:paul@cropmaster-led.co.uk" TargetMode="External"/><Relationship Id="rId42" Type="http://schemas.openxmlformats.org/officeDocument/2006/relationships/hyperlink" Target="mailto:solutions@netled.fi" TargetMode="External"/><Relationship Id="rId63" Type="http://schemas.openxmlformats.org/officeDocument/2006/relationships/hyperlink" Target="https://www.samsung.com/led/lighting/led-modules/industrial-light-module/horticulture-linear/" TargetMode="External"/><Relationship Id="rId84" Type="http://schemas.openxmlformats.org/officeDocument/2006/relationships/hyperlink" Target="https://illumitex.com/products/" TargetMode="External"/><Relationship Id="rId138" Type="http://schemas.openxmlformats.org/officeDocument/2006/relationships/hyperlink" Target="mailto:info@hortibloom.com" TargetMode="External"/><Relationship Id="rId159" Type="http://schemas.openxmlformats.org/officeDocument/2006/relationships/hyperlink" Target="https://www.nutriled.com.ar/shop" TargetMode="External"/><Relationship Id="rId170" Type="http://schemas.openxmlformats.org/officeDocument/2006/relationships/hyperlink" Target="http://www.grupoprilux.com/productos/01/dossier/tecnico/ds-vera-luminaria-horticultura.pdf" TargetMode="External"/><Relationship Id="rId191" Type="http://schemas.openxmlformats.org/officeDocument/2006/relationships/hyperlink" Target="https://growtech.com.ar/nuestros-productos/" TargetMode="External"/><Relationship Id="rId107" Type="http://schemas.openxmlformats.org/officeDocument/2006/relationships/hyperlink" Target="https://www.compled.de/pages/products.html" TargetMode="External"/><Relationship Id="rId11" Type="http://schemas.openxmlformats.org/officeDocument/2006/relationships/hyperlink" Target="https://bestlitetech.com/" TargetMode="External"/><Relationship Id="rId32" Type="http://schemas.openxmlformats.org/officeDocument/2006/relationships/hyperlink" Target="https://www.c-led.it/led-per-coltivazione/" TargetMode="External"/><Relationship Id="rId53" Type="http://schemas.openxmlformats.org/officeDocument/2006/relationships/hyperlink" Target="https://arunalighting.com/en/products/horticulture-led" TargetMode="External"/><Relationship Id="rId74" Type="http://schemas.openxmlformats.org/officeDocument/2006/relationships/hyperlink" Target="mailto:dgtsales@senmatic.com" TargetMode="External"/><Relationship Id="rId128" Type="http://schemas.openxmlformats.org/officeDocument/2006/relationships/hyperlink" Target="https://futurvert.com/en/horticultural/" TargetMode="External"/><Relationship Id="rId149" Type="http://schemas.openxmlformats.org/officeDocument/2006/relationships/hyperlink" Target="https://svetozar-led.ru/catalog/agrar/" TargetMode="External"/><Relationship Id="rId5" Type="http://schemas.openxmlformats.org/officeDocument/2006/relationships/hyperlink" Target="https://www.agrify.com/led-grow-lights" TargetMode="External"/><Relationship Id="rId95" Type="http://schemas.openxmlformats.org/officeDocument/2006/relationships/hyperlink" Target="http://www.ecospeedled.com/" TargetMode="External"/><Relationship Id="rId160" Type="http://schemas.openxmlformats.org/officeDocument/2006/relationships/hyperlink" Target="https://powergrow.cl/" TargetMode="External"/><Relationship Id="rId181" Type="http://schemas.openxmlformats.org/officeDocument/2006/relationships/hyperlink" Target="https://www.exciteled.com/models" TargetMode="External"/><Relationship Id="rId22" Type="http://schemas.openxmlformats.org/officeDocument/2006/relationships/hyperlink" Target="https://activegrowled.com/" TargetMode="External"/><Relationship Id="rId43" Type="http://schemas.openxmlformats.org/officeDocument/2006/relationships/hyperlink" Target="https://netled.fi/greenhousesolutions/" TargetMode="External"/><Relationship Id="rId64" Type="http://schemas.openxmlformats.org/officeDocument/2006/relationships/hyperlink" Target="https://www.valoya.com/led-products/" TargetMode="External"/><Relationship Id="rId118" Type="http://schemas.openxmlformats.org/officeDocument/2006/relationships/hyperlink" Target="https://www.ikioledlighting.com/product-category/horticulture-lighting/linear-grow-light/" TargetMode="External"/><Relationship Id="rId139" Type="http://schemas.openxmlformats.org/officeDocument/2006/relationships/hyperlink" Target="https://barronltg.com/category.php?category=Growlite-LED-Luminaires&amp;id=91" TargetMode="External"/><Relationship Id="rId85" Type="http://schemas.openxmlformats.org/officeDocument/2006/relationships/hyperlink" Target="https://www.lighting.philips.com/main/products/horticulture" TargetMode="External"/><Relationship Id="rId150" Type="http://schemas.openxmlformats.org/officeDocument/2006/relationships/hyperlink" Target="https://svs-lighting.by/fitosvetilniki-5nff" TargetMode="External"/><Relationship Id="rId171" Type="http://schemas.openxmlformats.org/officeDocument/2006/relationships/hyperlink" Target="https://lumilightgrow.com/led-grow/productos-led-grow/" TargetMode="External"/><Relationship Id="rId192" Type="http://schemas.openxmlformats.org/officeDocument/2006/relationships/hyperlink" Target="https://www.gsiluminaciones.com.ar/" TargetMode="External"/><Relationship Id="rId12" Type="http://schemas.openxmlformats.org/officeDocument/2006/relationships/hyperlink" Target="https://www.growflux.com/fluxscale" TargetMode="External"/><Relationship Id="rId33" Type="http://schemas.openxmlformats.org/officeDocument/2006/relationships/hyperlink" Target="http://www.jnclighting.com/HORTICULTURE--LIGHTING.html" TargetMode="External"/><Relationship Id="rId108" Type="http://schemas.openxmlformats.org/officeDocument/2006/relationships/hyperlink" Target="https://www.exactlux.com/products" TargetMode="External"/><Relationship Id="rId129" Type="http://schemas.openxmlformats.org/officeDocument/2006/relationships/hyperlink" Target="https://ecogrow.ecopowerinc.com/products" TargetMode="External"/><Relationship Id="rId54" Type="http://schemas.openxmlformats.org/officeDocument/2006/relationships/hyperlink" Target="mailto:parusEurope@parus.co.kr" TargetMode="External"/><Relationship Id="rId75" Type="http://schemas.openxmlformats.org/officeDocument/2006/relationships/hyperlink" Target="https://www.cidly.com/" TargetMode="External"/><Relationship Id="rId96" Type="http://schemas.openxmlformats.org/officeDocument/2006/relationships/hyperlink" Target="https://www.ledsmart.com/shop?category=AGRICULTURE" TargetMode="External"/><Relationship Id="rId140" Type="http://schemas.openxmlformats.org/officeDocument/2006/relationships/hyperlink" Target="https://emersongrow.com/collections/all-products" TargetMode="External"/><Relationship Id="rId161" Type="http://schemas.openxmlformats.org/officeDocument/2006/relationships/hyperlink" Target="https://delightchile.cl/content/14-productos-delight" TargetMode="External"/><Relationship Id="rId182" Type="http://schemas.openxmlformats.org/officeDocument/2006/relationships/hyperlink" Target="https://g2voptics.com/products/commercial-led-grow-lights/" TargetMode="External"/><Relationship Id="rId6" Type="http://schemas.openxmlformats.org/officeDocument/2006/relationships/hyperlink" Target="https://www.aessensegrows.com/en/lighting" TargetMode="External"/><Relationship Id="rId23" Type="http://schemas.openxmlformats.org/officeDocument/2006/relationships/hyperlink" Target="https://www.oreon-led.com/en/products" TargetMode="External"/><Relationship Id="rId119" Type="http://schemas.openxmlformats.org/officeDocument/2006/relationships/hyperlink" Target="http://www.fohse.com/" TargetMode="External"/><Relationship Id="rId44" Type="http://schemas.openxmlformats.org/officeDocument/2006/relationships/hyperlink" Target="https://agritech.tungsram.com/en/contact" TargetMode="External"/><Relationship Id="rId65" Type="http://schemas.openxmlformats.org/officeDocument/2006/relationships/hyperlink" Target="mailto:sales@valoya.com" TargetMode="External"/><Relationship Id="rId86" Type="http://schemas.openxmlformats.org/officeDocument/2006/relationships/hyperlink" Target="https://www.gelighting.com/contact" TargetMode="External"/><Relationship Id="rId130" Type="http://schemas.openxmlformats.org/officeDocument/2006/relationships/hyperlink" Target="https://www.aliteled.com/mobile/products/index/cid/40.html" TargetMode="External"/><Relationship Id="rId151" Type="http://schemas.openxmlformats.org/officeDocument/2006/relationships/hyperlink" Target="https://www.varton.ru/upload/iblock/8e2/8e21a3463657780935297e4988f5fafd.pdf" TargetMode="External"/><Relationship Id="rId172" Type="http://schemas.openxmlformats.org/officeDocument/2006/relationships/hyperlink" Target="https://shop.growindoors.co.za/product-category/led-grow-lights/" TargetMode="External"/><Relationship Id="rId193" Type="http://schemas.openxmlformats.org/officeDocument/2006/relationships/hyperlink" Target="https://www.bioledlighting.com/products/" TargetMode="External"/><Relationship Id="rId13" Type="http://schemas.openxmlformats.org/officeDocument/2006/relationships/hyperlink" Target="https://www.acuitybrands.com/en/products/detail/761254/lithonia-lighting/grwl-linear/grwl-led-grow-light" TargetMode="External"/><Relationship Id="rId109" Type="http://schemas.openxmlformats.org/officeDocument/2006/relationships/hyperlink" Target="https://growspectra.com/" TargetMode="External"/><Relationship Id="rId34" Type="http://schemas.openxmlformats.org/officeDocument/2006/relationships/hyperlink" Target="https://revolutionmicro.com/contact/" TargetMode="External"/><Relationship Id="rId55" Type="http://schemas.openxmlformats.org/officeDocument/2006/relationships/hyperlink" Target="http://www.parus.co.kr/" TargetMode="External"/><Relationship Id="rId76" Type="http://schemas.openxmlformats.org/officeDocument/2006/relationships/hyperlink" Target="https://www.senmatic.com/horticulture/products/led-grow-light" TargetMode="External"/><Relationship Id="rId97" Type="http://schemas.openxmlformats.org/officeDocument/2006/relationships/hyperlink" Target="https://www.maxlite.com/products/led-solutions/list" TargetMode="External"/><Relationship Id="rId120" Type="http://schemas.openxmlformats.org/officeDocument/2006/relationships/hyperlink" Target="https://plantalux.pl/en/offer/" TargetMode="External"/><Relationship Id="rId141" Type="http://schemas.openxmlformats.org/officeDocument/2006/relationships/hyperlink" Target="https://eyehortilux.com/" TargetMode="External"/><Relationship Id="rId7" Type="http://schemas.openxmlformats.org/officeDocument/2006/relationships/hyperlink" Target="https://www.growlightengine.com/" TargetMode="External"/><Relationship Id="rId162" Type="http://schemas.openxmlformats.org/officeDocument/2006/relationships/hyperlink" Target="https://www.piranha.cl/20/iluminacion-led-tesla" TargetMode="External"/><Relationship Id="rId183" Type="http://schemas.openxmlformats.org/officeDocument/2006/relationships/hyperlink" Target="http://www.horticoled.com/" TargetMode="External"/><Relationship Id="rId2" Type="http://schemas.openxmlformats.org/officeDocument/2006/relationships/hyperlink" Target="https://www.vipple.cn/products/" TargetMode="External"/><Relationship Id="rId29" Type="http://schemas.openxmlformats.org/officeDocument/2006/relationships/hyperlink" Target="https://www.cropmaster-led.co.uk/" TargetMode="External"/><Relationship Id="rId24" Type="http://schemas.openxmlformats.org/officeDocument/2006/relationships/hyperlink" Target="https://www.plusrite.com.au/product-category/led-grow-lights/" TargetMode="External"/><Relationship Id="rId40" Type="http://schemas.openxmlformats.org/officeDocument/2006/relationships/hyperlink" Target="https://products.gecurrent.com/horticulture-led-grow-lights" TargetMode="External"/><Relationship Id="rId45" Type="http://schemas.openxmlformats.org/officeDocument/2006/relationships/hyperlink" Target="https://agritech.tungsram.com/en" TargetMode="External"/><Relationship Id="rId66" Type="http://schemas.openxmlformats.org/officeDocument/2006/relationships/hyperlink" Target="https://www.viparspectra.com/category.php?id=1" TargetMode="External"/><Relationship Id="rId87" Type="http://schemas.openxmlformats.org/officeDocument/2006/relationships/hyperlink" Target="https://www.heliospectra.com/led-grow-lights/" TargetMode="External"/><Relationship Id="rId110" Type="http://schemas.openxmlformats.org/officeDocument/2006/relationships/hyperlink" Target="http://www.brightsunled.com/product.html" TargetMode="External"/><Relationship Id="rId115" Type="http://schemas.openxmlformats.org/officeDocument/2006/relationships/hyperlink" Target="https://www.atophort.com/products/" TargetMode="External"/><Relationship Id="rId131" Type="http://schemas.openxmlformats.org/officeDocument/2006/relationships/hyperlink" Target="http://www.mldrled.com/led-grow-lights.html" TargetMode="External"/><Relationship Id="rId136" Type="http://schemas.openxmlformats.org/officeDocument/2006/relationships/hyperlink" Target="mailto:jthevenet@makerlight-france.com" TargetMode="External"/><Relationship Id="rId157" Type="http://schemas.openxmlformats.org/officeDocument/2006/relationships/hyperlink" Target="http://www.cosmel.com.ar/categoria/iluminacion-indoor/horticultura/" TargetMode="External"/><Relationship Id="rId178" Type="http://schemas.openxmlformats.org/officeDocument/2006/relationships/hyperlink" Target="https://www.migrolight.com/shop/" TargetMode="External"/><Relationship Id="rId61" Type="http://schemas.openxmlformats.org/officeDocument/2006/relationships/hyperlink" Target="https://www.hubbell.com/hubbellindustriallighting/en/contactUs" TargetMode="External"/><Relationship Id="rId82" Type="http://schemas.openxmlformats.org/officeDocument/2006/relationships/hyperlink" Target="mailto:info@lumigrow.com" TargetMode="External"/><Relationship Id="rId152" Type="http://schemas.openxmlformats.org/officeDocument/2006/relationships/hyperlink" Target="https://geniled.ru/collection/Fitoosveshchenie/" TargetMode="External"/><Relationship Id="rId173" Type="http://schemas.openxmlformats.org/officeDocument/2006/relationships/hyperlink" Target="https://www.growindoors.co.za/uploads/1/1/2/0/11208189/platinum_africa_specs.jpg" TargetMode="External"/><Relationship Id="rId194" Type="http://schemas.openxmlformats.org/officeDocument/2006/relationships/hyperlink" Target="https://www.elighting.co.za/horticulturallighting.html" TargetMode="External"/><Relationship Id="rId199" Type="http://schemas.openxmlformats.org/officeDocument/2006/relationships/hyperlink" Target="http://www.sunritek.com/content/Spectrum/6.html" TargetMode="External"/><Relationship Id="rId203" Type="http://schemas.openxmlformats.org/officeDocument/2006/relationships/table" Target="../tables/table20.xml"/><Relationship Id="rId19" Type="http://schemas.openxmlformats.org/officeDocument/2006/relationships/hyperlink" Target="https://www.sylvania-lighting.com/product/en-mea/category/special-lighting/grow-lights/families/" TargetMode="External"/><Relationship Id="rId14" Type="http://schemas.openxmlformats.org/officeDocument/2006/relationships/hyperlink" Target="https://californialightworks.com/" TargetMode="External"/><Relationship Id="rId30" Type="http://schemas.openxmlformats.org/officeDocument/2006/relationships/hyperlink" Target="https://www.kroptek.com/led-grow-lights" TargetMode="External"/><Relationship Id="rId35" Type="http://schemas.openxmlformats.org/officeDocument/2006/relationships/hyperlink" Target="https://revolutionmicro.com/avici/" TargetMode="External"/><Relationship Id="rId56" Type="http://schemas.openxmlformats.org/officeDocument/2006/relationships/hyperlink" Target="https://www.plusrite.com.au/product-category/led-grow-lights/" TargetMode="External"/><Relationship Id="rId77" Type="http://schemas.openxmlformats.org/officeDocument/2006/relationships/hyperlink" Target="mailto:kessil@kessil.com" TargetMode="External"/><Relationship Id="rId100" Type="http://schemas.openxmlformats.org/officeDocument/2006/relationships/hyperlink" Target="https://scynceled.com/solutions/" TargetMode="External"/><Relationship Id="rId105" Type="http://schemas.openxmlformats.org/officeDocument/2006/relationships/hyperlink" Target="https://www.reli.global/products" TargetMode="External"/><Relationship Id="rId126" Type="http://schemas.openxmlformats.org/officeDocument/2006/relationships/hyperlink" Target="http://www.hortled.com/arc600" TargetMode="External"/><Relationship Id="rId147" Type="http://schemas.openxmlformats.org/officeDocument/2006/relationships/hyperlink" Target="mailto:info@ledstorm.ua" TargetMode="External"/><Relationship Id="rId168" Type="http://schemas.openxmlformats.org/officeDocument/2006/relationships/hyperlink" Target="http://www.secom.es/product-category/sistemas-iluminacion-especial/" TargetMode="External"/><Relationship Id="rId8" Type="http://schemas.openxmlformats.org/officeDocument/2006/relationships/hyperlink" Target="http://groweliteled.com/" TargetMode="External"/><Relationship Id="rId51" Type="http://schemas.openxmlformats.org/officeDocument/2006/relationships/hyperlink" Target="https://www.bjb.com/en/light-for-vertical-farming" TargetMode="External"/><Relationship Id="rId72" Type="http://schemas.openxmlformats.org/officeDocument/2006/relationships/hyperlink" Target="https://www.hortilux.com/total-solution/products" TargetMode="External"/><Relationship Id="rId93" Type="http://schemas.openxmlformats.org/officeDocument/2006/relationships/hyperlink" Target="https://gs-horti.com/products/led-grow-lights.html" TargetMode="External"/><Relationship Id="rId98" Type="http://schemas.openxmlformats.org/officeDocument/2006/relationships/hyperlink" Target="https://horticulture.beverinnovations.com/en/products/" TargetMode="External"/><Relationship Id="rId121" Type="http://schemas.openxmlformats.org/officeDocument/2006/relationships/hyperlink" Target="https://www.americanbrightled.com/product/horticultural-lighting/" TargetMode="External"/><Relationship Id="rId142" Type="http://schemas.openxmlformats.org/officeDocument/2006/relationships/hyperlink" Target="https://humboldtlighting.com/shop-2/?categories=2&amp;sub-categories=12" TargetMode="External"/><Relationship Id="rId163" Type="http://schemas.openxmlformats.org/officeDocument/2006/relationships/hyperlink" Target="https://www.blackcob.cl/iluminacion" TargetMode="External"/><Relationship Id="rId184" Type="http://schemas.openxmlformats.org/officeDocument/2006/relationships/hyperlink" Target="https://www.optexlighting.com/" TargetMode="External"/><Relationship Id="rId189" Type="http://schemas.openxmlformats.org/officeDocument/2006/relationships/hyperlink" Target="https://www.varton.ru/products/fito_svetilniki_phyto/" TargetMode="External"/><Relationship Id="rId3" Type="http://schemas.openxmlformats.org/officeDocument/2006/relationships/hyperlink" Target="https://www.progrowtech.com/" TargetMode="External"/><Relationship Id="rId25" Type="http://schemas.openxmlformats.org/officeDocument/2006/relationships/hyperlink" Target="https://www.igrox.com/tecnologia/index" TargetMode="External"/><Relationship Id="rId46" Type="http://schemas.openxmlformats.org/officeDocument/2006/relationships/hyperlink" Target="https://growlight.com.tr/Products" TargetMode="External"/><Relationship Id="rId67" Type="http://schemas.openxmlformats.org/officeDocument/2006/relationships/hyperlink" Target="https://horticulturelightinggroup.com/collections/lamps" TargetMode="External"/><Relationship Id="rId116" Type="http://schemas.openxmlformats.org/officeDocument/2006/relationships/hyperlink" Target="http://www.zsp-tech.com/" TargetMode="External"/><Relationship Id="rId137" Type="http://schemas.openxmlformats.org/officeDocument/2006/relationships/hyperlink" Target="https://www.hortibloom.com/all-products" TargetMode="External"/><Relationship Id="rId158" Type="http://schemas.openxmlformats.org/officeDocument/2006/relationships/hyperlink" Target="https://growthled.com.ar/luminaria-cultivos/" TargetMode="External"/><Relationship Id="rId20" Type="http://schemas.openxmlformats.org/officeDocument/2006/relationships/hyperlink" Target="http://totalgrowlight.com/products.html" TargetMode="External"/><Relationship Id="rId41" Type="http://schemas.openxmlformats.org/officeDocument/2006/relationships/hyperlink" Target="http://www.hyperiongrowlights.com/products/" TargetMode="External"/><Relationship Id="rId62" Type="http://schemas.openxmlformats.org/officeDocument/2006/relationships/hyperlink" Target="https://www.hubbell.com/hubbellindustriallighting/en/Products/Lighting-Controls/Industrial-Lighting/Horticultural-Growth-Lighting/c/535501" TargetMode="External"/><Relationship Id="rId83" Type="http://schemas.openxmlformats.org/officeDocument/2006/relationships/hyperlink" Target="https://www.lumigrow.com/" TargetMode="External"/><Relationship Id="rId88" Type="http://schemas.openxmlformats.org/officeDocument/2006/relationships/hyperlink" Target="mailto:support@sanlight.info" TargetMode="External"/><Relationship Id="rId111" Type="http://schemas.openxmlformats.org/officeDocument/2006/relationships/hyperlink" Target="https://www.trusolis.com/harvester-series" TargetMode="External"/><Relationship Id="rId132" Type="http://schemas.openxmlformats.org/officeDocument/2006/relationships/hyperlink" Target="mailto:sales@sunritek.com" TargetMode="External"/><Relationship Id="rId153" Type="http://schemas.openxmlformats.org/officeDocument/2006/relationships/hyperlink" Target="https://jazz-way.com/catalog/svetilniki-spetsialnogo-naznacheniya/?iblock_id=21" TargetMode="External"/><Relationship Id="rId174" Type="http://schemas.openxmlformats.org/officeDocument/2006/relationships/hyperlink" Target="https://www.hydrogrowled.com/" TargetMode="External"/><Relationship Id="rId179" Type="http://schemas.openxmlformats.org/officeDocument/2006/relationships/hyperlink" Target="http://www.ambralight.it/it/prodotti/uso-professionale" TargetMode="External"/><Relationship Id="rId195" Type="http://schemas.openxmlformats.org/officeDocument/2006/relationships/hyperlink" Target="https://www.acdc.co.za/pages/led-grow-lights" TargetMode="External"/><Relationship Id="rId190" Type="http://schemas.openxmlformats.org/officeDocument/2006/relationships/hyperlink" Target="https://lcsvet.ru/catalog/svetodiodnye-svetilniki/fito-osveschenie/" TargetMode="External"/><Relationship Id="rId15" Type="http://schemas.openxmlformats.org/officeDocument/2006/relationships/hyperlink" Target="https://heiluxllc.com/specifications" TargetMode="External"/><Relationship Id="rId36" Type="http://schemas.openxmlformats.org/officeDocument/2006/relationships/hyperlink" Target="https://gn.uk/support" TargetMode="External"/><Relationship Id="rId57" Type="http://schemas.openxmlformats.org/officeDocument/2006/relationships/hyperlink" Target="https://nanoluxtech.com/ledex/" TargetMode="External"/><Relationship Id="rId106" Type="http://schemas.openxmlformats.org/officeDocument/2006/relationships/hyperlink" Target="http://allstategardensupply.com/product-category/led/led-fixtures-jungle/" TargetMode="External"/><Relationship Id="rId127" Type="http://schemas.openxmlformats.org/officeDocument/2006/relationships/hyperlink" Target="http://flygrow.it/index.html" TargetMode="External"/><Relationship Id="rId10" Type="http://schemas.openxmlformats.org/officeDocument/2006/relationships/hyperlink" Target="https://growray.com/products/" TargetMode="External"/><Relationship Id="rId31" Type="http://schemas.openxmlformats.org/officeDocument/2006/relationships/hyperlink" Target="https://aldgreen.tech/exwatch/" TargetMode="External"/><Relationship Id="rId52" Type="http://schemas.openxmlformats.org/officeDocument/2006/relationships/hyperlink" Target="https://arunalighting.com/en/buy" TargetMode="External"/><Relationship Id="rId73" Type="http://schemas.openxmlformats.org/officeDocument/2006/relationships/hyperlink" Target="http://led-ohmax.com/cate-61739-64656.html" TargetMode="External"/><Relationship Id="rId78" Type="http://schemas.openxmlformats.org/officeDocument/2006/relationships/hyperlink" Target="https://www.kessil.com/products/" TargetMode="External"/><Relationship Id="rId94" Type="http://schemas.openxmlformats.org/officeDocument/2006/relationships/hyperlink" Target="https://www.iluminarlighting.com/led-fixtures" TargetMode="External"/><Relationship Id="rId99" Type="http://schemas.openxmlformats.org/officeDocument/2006/relationships/hyperlink" Target="https://www.horticulture.red/en/" TargetMode="External"/><Relationship Id="rId101" Type="http://schemas.openxmlformats.org/officeDocument/2006/relationships/hyperlink" Target="mailto:info@scynce.ag" TargetMode="External"/><Relationship Id="rId122" Type="http://schemas.openxmlformats.org/officeDocument/2006/relationships/hyperlink" Target="https://www.smartgrow.systems/" TargetMode="External"/><Relationship Id="rId143" Type="http://schemas.openxmlformats.org/officeDocument/2006/relationships/hyperlink" Target="https://lushledlighting.com/product-category/vegetation-flowering-grow-lights/" TargetMode="External"/><Relationship Id="rId148" Type="http://schemas.openxmlformats.org/officeDocument/2006/relationships/hyperlink" Target="https://ledstorm.ua/osveshenie/fitoosveschenie/fitosvetilniki/" TargetMode="External"/><Relationship Id="rId164" Type="http://schemas.openxmlformats.org/officeDocument/2006/relationships/hyperlink" Target="https://www.mars.com.ar/" TargetMode="External"/><Relationship Id="rId169" Type="http://schemas.openxmlformats.org/officeDocument/2006/relationships/hyperlink" Target="https://horticulturaled.com/collections/lamparas-led" TargetMode="External"/><Relationship Id="rId185" Type="http://schemas.openxmlformats.org/officeDocument/2006/relationships/hyperlink" Target="https://www.incotex.com/en/catalog/led-light/horticultural-led-lighting/" TargetMode="External"/><Relationship Id="rId4" Type="http://schemas.openxmlformats.org/officeDocument/2006/relationships/hyperlink" Target="https://www.horticraftholland.com/product/horticraft-holland-ts-tristar/" TargetMode="External"/><Relationship Id="rId9" Type="http://schemas.openxmlformats.org/officeDocument/2006/relationships/hyperlink" Target="https://www.liftedled.com/" TargetMode="External"/><Relationship Id="rId180" Type="http://schemas.openxmlformats.org/officeDocument/2006/relationships/hyperlink" Target="https://www.lightcann.com/" TargetMode="External"/><Relationship Id="rId26" Type="http://schemas.openxmlformats.org/officeDocument/2006/relationships/hyperlink" Target="http://indolighting.com/product-category/horticulture/" TargetMode="External"/><Relationship Id="rId47" Type="http://schemas.openxmlformats.org/officeDocument/2006/relationships/hyperlink" Target="mailto:sales@bleled.com" TargetMode="External"/><Relationship Id="rId68" Type="http://schemas.openxmlformats.org/officeDocument/2006/relationships/hyperlink" Target="https://lumatek-lighting.com/lumatek-led-product-range/" TargetMode="External"/><Relationship Id="rId89" Type="http://schemas.openxmlformats.org/officeDocument/2006/relationships/hyperlink" Target="http://www.thriveagritech.com/products/" TargetMode="External"/><Relationship Id="rId112" Type="http://schemas.openxmlformats.org/officeDocument/2006/relationships/hyperlink" Target="http://testsite.heliohex.com/products/" TargetMode="External"/><Relationship Id="rId133" Type="http://schemas.openxmlformats.org/officeDocument/2006/relationships/hyperlink" Target="mailto:chris.shi@dxapac.com" TargetMode="External"/><Relationship Id="rId154" Type="http://schemas.openxmlformats.org/officeDocument/2006/relationships/hyperlink" Target="http://komled.com/index.php/teplichnoe-osveshchenie" TargetMode="External"/><Relationship Id="rId175" Type="http://schemas.openxmlformats.org/officeDocument/2006/relationships/hyperlink" Target="http://www.sunritek.com/" TargetMode="External"/><Relationship Id="rId196" Type="http://schemas.openxmlformats.org/officeDocument/2006/relationships/hyperlink" Target="https://www.jves.co.za/other-products/led" TargetMode="External"/><Relationship Id="rId200" Type="http://schemas.openxmlformats.org/officeDocument/2006/relationships/printerSettings" Target="../printerSettings/printerSettings9.bin"/><Relationship Id="rId16" Type="http://schemas.openxmlformats.org/officeDocument/2006/relationships/hyperlink" Target="https://vividgro.com/grow-lights/" TargetMode="External"/><Relationship Id="rId37" Type="http://schemas.openxmlformats.org/officeDocument/2006/relationships/hyperlink" Target="https://gn.uk/led-grow-lights" TargetMode="External"/><Relationship Id="rId58" Type="http://schemas.openxmlformats.org/officeDocument/2006/relationships/hyperlink" Target="mailto:info@grow-spec.com" TargetMode="External"/><Relationship Id="rId79" Type="http://schemas.openxmlformats.org/officeDocument/2006/relationships/hyperlink" Target="https://gavita.com/retail/products/gavita-pro-line-led/" TargetMode="External"/><Relationship Id="rId102" Type="http://schemas.openxmlformats.org/officeDocument/2006/relationships/hyperlink" Target="https://www.edison-opto.com.tw/en/professional-lighting/horticulture-lighting-ac-module-collection/" TargetMode="External"/><Relationship Id="rId123" Type="http://schemas.openxmlformats.org/officeDocument/2006/relationships/hyperlink" Target="https://www.fyledlight.com/led-grow-lights/" TargetMode="External"/><Relationship Id="rId144" Type="http://schemas.openxmlformats.org/officeDocument/2006/relationships/hyperlink" Target="https://www.uot-toshibalighting.eu/index.php?action=products_list&amp;fid=251&amp;cid=263" TargetMode="External"/><Relationship Id="rId90" Type="http://schemas.openxmlformats.org/officeDocument/2006/relationships/hyperlink" Target="mailto:support@cidly.com" TargetMode="External"/><Relationship Id="rId165" Type="http://schemas.openxmlformats.org/officeDocument/2006/relationships/hyperlink" Target="https://ledech.com.ar/" TargetMode="External"/><Relationship Id="rId186" Type="http://schemas.openxmlformats.org/officeDocument/2006/relationships/hyperlink" Target="https://gcsvt.ru/svetodiodnyie-svetilniki/fito-dlya-rasteniy-svetodiodnye-svetilniki/" TargetMode="External"/><Relationship Id="rId27" Type="http://schemas.openxmlformats.org/officeDocument/2006/relationships/hyperlink" Target="mailto:dahua@superliteledcn.com" TargetMode="External"/><Relationship Id="rId48" Type="http://schemas.openxmlformats.org/officeDocument/2006/relationships/hyperlink" Target="http://www.ble.lighting/" TargetMode="External"/><Relationship Id="rId69" Type="http://schemas.openxmlformats.org/officeDocument/2006/relationships/hyperlink" Target="https://spectrumkingled.com/collections/led-grow-lights" TargetMode="External"/><Relationship Id="rId113" Type="http://schemas.openxmlformats.org/officeDocument/2006/relationships/hyperlink" Target="https://www.crecerlighting.com/collections/led-grow-lights" TargetMode="External"/><Relationship Id="rId134" Type="http://schemas.openxmlformats.org/officeDocument/2006/relationships/hyperlink" Target="http://fotonica.io/" TargetMode="External"/><Relationship Id="rId80" Type="http://schemas.openxmlformats.org/officeDocument/2006/relationships/hyperlink" Target="mailto:emea@fluencebioengineering.com" TargetMode="External"/><Relationship Id="rId155" Type="http://schemas.openxmlformats.org/officeDocument/2006/relationships/hyperlink" Target="https://venom.ua/osveshenie/fito-osveshhenie/?page=3" TargetMode="External"/><Relationship Id="rId176" Type="http://schemas.openxmlformats.org/officeDocument/2006/relationships/hyperlink" Target="http://www.dx-hydro.com/Led-growing-light-pl3680365.html" TargetMode="External"/><Relationship Id="rId197" Type="http://schemas.openxmlformats.org/officeDocument/2006/relationships/hyperlink" Target="https://growlightsaustralia.com/product-category/high-light/" TargetMode="External"/><Relationship Id="rId201" Type="http://schemas.openxmlformats.org/officeDocument/2006/relationships/drawing" Target="../drawings/drawing3.xml"/><Relationship Id="rId17" Type="http://schemas.openxmlformats.org/officeDocument/2006/relationships/hyperlink" Target="http://photobioled.com/" TargetMode="External"/><Relationship Id="rId38" Type="http://schemas.openxmlformats.org/officeDocument/2006/relationships/hyperlink" Target="https://linnaeuslighting.com/" TargetMode="External"/><Relationship Id="rId59" Type="http://schemas.openxmlformats.org/officeDocument/2006/relationships/hyperlink" Target="http://grow-spec.com/?page_id=734" TargetMode="External"/><Relationship Id="rId103" Type="http://schemas.openxmlformats.org/officeDocument/2006/relationships/hyperlink" Target="https://www.edison-opto.com.tw/en/%E8%81%AF%E7%B5%A1%E6%88%91%E5%80%91/" TargetMode="External"/><Relationship Id="rId124" Type="http://schemas.openxmlformats.org/officeDocument/2006/relationships/hyperlink" Target="https://www.plantekno.com/" TargetMode="External"/><Relationship Id="rId70" Type="http://schemas.openxmlformats.org/officeDocument/2006/relationships/hyperlink" Target="https://www.kindledgrowlights.com/collections/all" TargetMode="External"/><Relationship Id="rId91" Type="http://schemas.openxmlformats.org/officeDocument/2006/relationships/hyperlink" Target="https://gavita.com/retail/contact/" TargetMode="External"/><Relationship Id="rId145" Type="http://schemas.openxmlformats.org/officeDocument/2006/relationships/hyperlink" Target="http://&#1083;&#1072;&#1084;&#1087;&#1072;&#1076;&#1083;&#1103;&#1088;&#1072;&#1089;&#1089;&#1072;&#1076;&#1099;.&#1088;&#1092;/index.php?route=product/category&amp;path=61" TargetMode="External"/><Relationship Id="rId166" Type="http://schemas.openxmlformats.org/officeDocument/2006/relationships/hyperlink" Target="https://venalsol.com/es/iluminacion-led-cultivo" TargetMode="External"/><Relationship Id="rId187" Type="http://schemas.openxmlformats.org/officeDocument/2006/relationships/hyperlink" Target="https://rdm-led.ru/collection/fitosvetilniki" TargetMode="External"/><Relationship Id="rId1" Type="http://schemas.openxmlformats.org/officeDocument/2006/relationships/hyperlink" Target="http://www.ppflux.com/homepage.html" TargetMode="External"/><Relationship Id="rId28" Type="http://schemas.openxmlformats.org/officeDocument/2006/relationships/hyperlink" Target="http://www.superliteledcn.com/en/products.html" TargetMode="External"/><Relationship Id="rId49" Type="http://schemas.openxmlformats.org/officeDocument/2006/relationships/hyperlink" Target="http://www.blv-licht.com/products/led-lighting-systems/horturion-led-luminaires.html" TargetMode="External"/><Relationship Id="rId114" Type="http://schemas.openxmlformats.org/officeDocument/2006/relationships/hyperlink" Target="mailto:info@crecerlighting.com" TargetMode="External"/><Relationship Id="rId60" Type="http://schemas.openxmlformats.org/officeDocument/2006/relationships/hyperlink" Target="http://www.ledeven.net/" TargetMode="External"/><Relationship Id="rId81" Type="http://schemas.openxmlformats.org/officeDocument/2006/relationships/hyperlink" Target="https://fluence.science/" TargetMode="External"/><Relationship Id="rId135" Type="http://schemas.openxmlformats.org/officeDocument/2006/relationships/hyperlink" Target="https://www.makerlight-france.com/" TargetMode="External"/><Relationship Id="rId156" Type="http://schemas.openxmlformats.org/officeDocument/2006/relationships/hyperlink" Target="https://koraylights.com/shop/" TargetMode="External"/><Relationship Id="rId177" Type="http://schemas.openxmlformats.org/officeDocument/2006/relationships/hyperlink" Target="https://blackdogled.eu/" TargetMode="External"/><Relationship Id="rId198" Type="http://schemas.openxmlformats.org/officeDocument/2006/relationships/hyperlink" Target="https://www.lucius.com.au/product-category/lucius-led/" TargetMode="External"/><Relationship Id="rId202" Type="http://schemas.openxmlformats.org/officeDocument/2006/relationships/table" Target="../tables/table19.xml"/><Relationship Id="rId18" Type="http://schemas.openxmlformats.org/officeDocument/2006/relationships/hyperlink" Target="https://www.horti-growlight.com/grow-lights" TargetMode="External"/><Relationship Id="rId39" Type="http://schemas.openxmlformats.org/officeDocument/2006/relationships/hyperlink" Target="https://agnetix.com/product/agnetix-a3/" TargetMode="External"/><Relationship Id="rId50" Type="http://schemas.openxmlformats.org/officeDocument/2006/relationships/hyperlink" Target="mailto:info@bjb.com" TargetMode="External"/><Relationship Id="rId104" Type="http://schemas.openxmlformats.org/officeDocument/2006/relationships/hyperlink" Target="https://www.gsgrow.com/fully-integrated-solution/led-lighting/" TargetMode="External"/><Relationship Id="rId125" Type="http://schemas.openxmlformats.org/officeDocument/2006/relationships/hyperlink" Target="http://washington.lighting/product/kanab600/" TargetMode="External"/><Relationship Id="rId146" Type="http://schemas.openxmlformats.org/officeDocument/2006/relationships/hyperlink" Target="http://www.optogan.ru/products/led_lamps/special_lightning/optolyuksspeysagro/" TargetMode="External"/><Relationship Id="rId167" Type="http://schemas.openxmlformats.org/officeDocument/2006/relationships/hyperlink" Target="https://growgenetics.com/producto/led/" TargetMode="External"/><Relationship Id="rId188" Type="http://schemas.openxmlformats.org/officeDocument/2006/relationships/hyperlink" Target="https://fitoled.pro/" TargetMode="External"/><Relationship Id="rId71" Type="http://schemas.openxmlformats.org/officeDocument/2006/relationships/hyperlink" Target="https://www.sanlight.com/en/" TargetMode="External"/><Relationship Id="rId92" Type="http://schemas.openxmlformats.org/officeDocument/2006/relationships/hyperlink" Target="https://www.gelighting.com/led-bulbs/grow-light-le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06"/>
  <sheetViews>
    <sheetView tabSelected="1" zoomScale="70" zoomScaleNormal="70" workbookViewId="0">
      <selection activeCell="F2" sqref="F2"/>
    </sheetView>
  </sheetViews>
  <sheetFormatPr defaultColWidth="11" defaultRowHeight="14.4" x14ac:dyDescent="0.3"/>
  <cols>
    <col min="1" max="1" width="35.33203125" customWidth="1"/>
    <col min="2" max="2" width="23.77734375" customWidth="1"/>
    <col min="3" max="3" width="26" customWidth="1"/>
    <col min="4" max="4" width="31.21875" customWidth="1"/>
    <col min="5" max="5" width="23.109375" style="1" customWidth="1"/>
    <col min="6" max="6" width="43" customWidth="1"/>
    <col min="7" max="7" width="10.88671875" customWidth="1"/>
    <col min="8" max="8" width="26.109375" customWidth="1"/>
    <col min="9" max="9" width="19.44140625" customWidth="1"/>
    <col min="10" max="10" width="24.77734375" customWidth="1"/>
    <col min="11" max="11" width="34.77734375" customWidth="1"/>
    <col min="12" max="12" width="20" customWidth="1"/>
    <col min="13" max="13" width="16.88671875" customWidth="1"/>
  </cols>
  <sheetData>
    <row r="1" spans="1:13" ht="31.2" x14ac:dyDescent="0.6">
      <c r="A1" s="505" t="s">
        <v>2715</v>
      </c>
    </row>
    <row r="3" spans="1:13" ht="21" x14ac:dyDescent="0.4">
      <c r="A3" s="504" t="s">
        <v>4117</v>
      </c>
      <c r="E3" s="1" t="s">
        <v>559</v>
      </c>
      <c r="F3">
        <f>COUNTIF(D7:D239, "YES")</f>
        <v>165</v>
      </c>
    </row>
    <row r="4" spans="1:13" ht="15" thickBot="1" x14ac:dyDescent="0.35"/>
    <row r="5" spans="1:13" ht="18.600000000000001" thickBot="1" x14ac:dyDescent="0.4">
      <c r="A5" s="931" t="s">
        <v>1521</v>
      </c>
      <c r="B5" s="932"/>
      <c r="C5" s="932"/>
      <c r="D5" s="932"/>
      <c r="E5" s="932"/>
      <c r="F5" s="933"/>
      <c r="H5" s="931" t="s">
        <v>1522</v>
      </c>
      <c r="I5" s="932"/>
      <c r="J5" s="932"/>
      <c r="K5" s="932"/>
      <c r="L5" s="933"/>
      <c r="M5" s="506"/>
    </row>
    <row r="6" spans="1:13" ht="18" x14ac:dyDescent="0.35">
      <c r="A6" s="32" t="s">
        <v>345</v>
      </c>
      <c r="B6" s="32" t="s">
        <v>364</v>
      </c>
      <c r="C6" s="32" t="s">
        <v>357</v>
      </c>
      <c r="D6" s="32" t="s">
        <v>1331</v>
      </c>
      <c r="E6" s="32" t="s">
        <v>1494</v>
      </c>
      <c r="F6" s="32" t="s">
        <v>1496</v>
      </c>
      <c r="H6" s="32" t="s">
        <v>345</v>
      </c>
      <c r="I6" s="32" t="s">
        <v>364</v>
      </c>
      <c r="J6" s="32" t="s">
        <v>357</v>
      </c>
      <c r="K6" s="32" t="s">
        <v>1331</v>
      </c>
      <c r="L6" s="32" t="s">
        <v>1494</v>
      </c>
      <c r="M6" s="32"/>
    </row>
    <row r="7" spans="1:13" x14ac:dyDescent="0.3">
      <c r="A7" s="535" t="s">
        <v>3</v>
      </c>
      <c r="B7" s="67" t="s">
        <v>346</v>
      </c>
      <c r="C7" s="1"/>
      <c r="D7" s="1" t="s">
        <v>567</v>
      </c>
      <c r="E7" s="1" t="s">
        <v>1495</v>
      </c>
      <c r="H7" s="31" t="s">
        <v>359</v>
      </c>
      <c r="I7" s="67" t="s">
        <v>346</v>
      </c>
      <c r="J7" s="1" t="s">
        <v>358</v>
      </c>
      <c r="K7" s="1" t="s">
        <v>567</v>
      </c>
      <c r="L7" s="1" t="s">
        <v>1503</v>
      </c>
      <c r="M7" s="1"/>
    </row>
    <row r="8" spans="1:13" x14ac:dyDescent="0.3">
      <c r="A8" s="535" t="s">
        <v>347</v>
      </c>
      <c r="B8" s="67" t="s">
        <v>346</v>
      </c>
      <c r="C8" s="1"/>
      <c r="D8" s="1" t="s">
        <v>567</v>
      </c>
      <c r="E8" s="1" t="s">
        <v>1497</v>
      </c>
      <c r="H8" s="31" t="s">
        <v>362</v>
      </c>
      <c r="I8" s="33" t="s">
        <v>365</v>
      </c>
      <c r="J8" s="1" t="s">
        <v>360</v>
      </c>
      <c r="K8" s="33" t="s">
        <v>365</v>
      </c>
      <c r="L8" s="1" t="s">
        <v>1497</v>
      </c>
      <c r="M8" s="1"/>
    </row>
    <row r="9" spans="1:13" x14ac:dyDescent="0.3">
      <c r="A9" s="31" t="s">
        <v>348</v>
      </c>
      <c r="B9" s="67" t="s">
        <v>346</v>
      </c>
      <c r="C9" s="1"/>
      <c r="D9" s="1" t="s">
        <v>567</v>
      </c>
      <c r="E9" s="1" t="s">
        <v>1498</v>
      </c>
      <c r="H9" s="31" t="s">
        <v>361</v>
      </c>
      <c r="I9" s="33" t="s">
        <v>365</v>
      </c>
      <c r="J9" s="1" t="s">
        <v>360</v>
      </c>
      <c r="K9" s="33" t="s">
        <v>365</v>
      </c>
      <c r="L9" s="1" t="s">
        <v>1497</v>
      </c>
      <c r="M9" s="1"/>
    </row>
    <row r="10" spans="1:13" x14ac:dyDescent="0.3">
      <c r="A10" s="31" t="s">
        <v>349</v>
      </c>
      <c r="B10" s="67" t="s">
        <v>346</v>
      </c>
      <c r="C10" s="1"/>
      <c r="D10" s="1" t="s">
        <v>567</v>
      </c>
      <c r="E10" s="1" t="s">
        <v>1497</v>
      </c>
      <c r="H10" s="31" t="s">
        <v>1446</v>
      </c>
      <c r="I10" s="33" t="s">
        <v>365</v>
      </c>
      <c r="J10" s="1" t="s">
        <v>360</v>
      </c>
      <c r="K10" s="33" t="s">
        <v>365</v>
      </c>
      <c r="L10" s="1" t="s">
        <v>1503</v>
      </c>
      <c r="M10" s="1"/>
    </row>
    <row r="11" spans="1:13" x14ac:dyDescent="0.3">
      <c r="A11" s="31" t="s">
        <v>350</v>
      </c>
      <c r="B11" s="67" t="s">
        <v>346</v>
      </c>
      <c r="C11" s="1"/>
      <c r="D11" s="1" t="s">
        <v>567</v>
      </c>
      <c r="E11" s="1" t="s">
        <v>1497</v>
      </c>
      <c r="H11" s="503" t="s">
        <v>2273</v>
      </c>
      <c r="I11" s="33" t="s">
        <v>365</v>
      </c>
      <c r="J11" s="1" t="s">
        <v>360</v>
      </c>
      <c r="K11" s="33" t="s">
        <v>365</v>
      </c>
      <c r="L11" s="1" t="s">
        <v>1497</v>
      </c>
      <c r="M11" s="1"/>
    </row>
    <row r="12" spans="1:13" x14ac:dyDescent="0.3">
      <c r="A12" s="31" t="s">
        <v>351</v>
      </c>
      <c r="B12" s="67" t="s">
        <v>346</v>
      </c>
      <c r="C12" s="1"/>
      <c r="D12" s="1" t="s">
        <v>567</v>
      </c>
      <c r="E12" s="1" t="s">
        <v>1499</v>
      </c>
      <c r="F12" t="s">
        <v>1502</v>
      </c>
      <c r="H12" s="31" t="s">
        <v>2894</v>
      </c>
      <c r="I12" s="33" t="s">
        <v>365</v>
      </c>
      <c r="J12" s="1" t="s">
        <v>360</v>
      </c>
      <c r="K12" s="33" t="s">
        <v>365</v>
      </c>
      <c r="L12" s="1" t="s">
        <v>1497</v>
      </c>
      <c r="M12" s="1"/>
    </row>
    <row r="13" spans="1:13" x14ac:dyDescent="0.3">
      <c r="A13" s="31" t="s">
        <v>352</v>
      </c>
      <c r="B13" s="67" t="s">
        <v>346</v>
      </c>
      <c r="C13" s="1"/>
      <c r="D13" s="1" t="s">
        <v>567</v>
      </c>
      <c r="E13" s="1" t="s">
        <v>1498</v>
      </c>
      <c r="H13" s="31" t="s">
        <v>3657</v>
      </c>
      <c r="I13" s="33" t="s">
        <v>365</v>
      </c>
      <c r="J13" s="1" t="s">
        <v>360</v>
      </c>
      <c r="K13" s="33" t="s">
        <v>365</v>
      </c>
      <c r="L13" s="1" t="s">
        <v>3656</v>
      </c>
      <c r="M13" s="1"/>
    </row>
    <row r="14" spans="1:13" ht="41.4" x14ac:dyDescent="0.3">
      <c r="A14" s="31" t="s">
        <v>353</v>
      </c>
      <c r="B14" s="33" t="s">
        <v>365</v>
      </c>
      <c r="C14" s="104" t="s">
        <v>1337</v>
      </c>
      <c r="D14" s="33" t="s">
        <v>365</v>
      </c>
      <c r="H14" s="31" t="s">
        <v>2958</v>
      </c>
      <c r="I14" s="33" t="s">
        <v>365</v>
      </c>
      <c r="J14" s="1" t="s">
        <v>360</v>
      </c>
      <c r="K14" s="33" t="s">
        <v>365</v>
      </c>
      <c r="L14" s="1" t="s">
        <v>1503</v>
      </c>
      <c r="M14" s="1"/>
    </row>
    <row r="15" spans="1:13" x14ac:dyDescent="0.3">
      <c r="A15" s="31" t="s">
        <v>1500</v>
      </c>
      <c r="B15" s="67" t="s">
        <v>346</v>
      </c>
      <c r="C15" s="1"/>
      <c r="D15" s="1" t="s">
        <v>567</v>
      </c>
      <c r="E15" s="1" t="s">
        <v>1501</v>
      </c>
      <c r="F15" t="s">
        <v>3660</v>
      </c>
      <c r="H15" s="31" t="s">
        <v>3017</v>
      </c>
      <c r="I15" s="33" t="s">
        <v>365</v>
      </c>
      <c r="J15" s="1" t="s">
        <v>360</v>
      </c>
      <c r="K15" s="33" t="s">
        <v>365</v>
      </c>
      <c r="L15" s="1" t="s">
        <v>1519</v>
      </c>
      <c r="M15" s="1"/>
    </row>
    <row r="16" spans="1:13" x14ac:dyDescent="0.3">
      <c r="A16" s="31" t="s">
        <v>78</v>
      </c>
      <c r="B16" s="67" t="s">
        <v>346</v>
      </c>
      <c r="C16" s="1"/>
      <c r="D16" s="1" t="s">
        <v>567</v>
      </c>
      <c r="E16" s="1" t="s">
        <v>1499</v>
      </c>
      <c r="H16" s="31" t="s">
        <v>3018</v>
      </c>
      <c r="I16" s="33" t="s">
        <v>365</v>
      </c>
      <c r="J16" s="1" t="s">
        <v>360</v>
      </c>
      <c r="K16" s="33" t="s">
        <v>365</v>
      </c>
      <c r="L16" s="1" t="s">
        <v>1519</v>
      </c>
      <c r="M16" s="1"/>
    </row>
    <row r="17" spans="1:13" x14ac:dyDescent="0.3">
      <c r="A17" s="31" t="s">
        <v>359</v>
      </c>
      <c r="B17" s="67" t="s">
        <v>346</v>
      </c>
      <c r="C17" s="1" t="s">
        <v>358</v>
      </c>
      <c r="D17" s="1" t="s">
        <v>567</v>
      </c>
      <c r="E17" s="1" t="s">
        <v>1503</v>
      </c>
      <c r="H17" s="31" t="s">
        <v>3081</v>
      </c>
      <c r="I17" s="33" t="s">
        <v>365</v>
      </c>
      <c r="J17" s="1" t="s">
        <v>360</v>
      </c>
      <c r="K17" s="33" t="s">
        <v>365</v>
      </c>
      <c r="L17" s="1" t="s">
        <v>3658</v>
      </c>
      <c r="M17" s="1"/>
    </row>
    <row r="18" spans="1:13" x14ac:dyDescent="0.3">
      <c r="A18" s="31" t="s">
        <v>83</v>
      </c>
      <c r="B18" s="67" t="s">
        <v>346</v>
      </c>
      <c r="C18" s="1" t="s">
        <v>1017</v>
      </c>
      <c r="D18" s="1" t="s">
        <v>567</v>
      </c>
      <c r="E18" s="1" t="s">
        <v>1499</v>
      </c>
      <c r="H18" s="31" t="s">
        <v>3249</v>
      </c>
      <c r="I18" s="33" t="s">
        <v>365</v>
      </c>
      <c r="J18" s="1" t="s">
        <v>360</v>
      </c>
      <c r="K18" s="33" t="s">
        <v>365</v>
      </c>
      <c r="L18" s="1" t="s">
        <v>1512</v>
      </c>
      <c r="M18" s="1"/>
    </row>
    <row r="19" spans="1:13" x14ac:dyDescent="0.3">
      <c r="A19" s="31" t="s">
        <v>96</v>
      </c>
      <c r="B19" s="67" t="s">
        <v>346</v>
      </c>
      <c r="C19" s="1"/>
      <c r="D19" s="1" t="s">
        <v>567</v>
      </c>
      <c r="E19" s="1" t="s">
        <v>1504</v>
      </c>
      <c r="H19" s="31" t="s">
        <v>4032</v>
      </c>
      <c r="I19" s="67"/>
      <c r="J19" s="1" t="s">
        <v>4033</v>
      </c>
      <c r="K19" s="33" t="s">
        <v>365</v>
      </c>
      <c r="L19" s="1" t="s">
        <v>1519</v>
      </c>
    </row>
    <row r="20" spans="1:13" x14ac:dyDescent="0.3">
      <c r="A20" s="31" t="s">
        <v>106</v>
      </c>
      <c r="B20" s="67" t="s">
        <v>346</v>
      </c>
      <c r="C20" s="1"/>
      <c r="D20" s="1" t="s">
        <v>567</v>
      </c>
      <c r="E20" s="1" t="s">
        <v>1501</v>
      </c>
      <c r="H20" s="31" t="s">
        <v>4034</v>
      </c>
      <c r="I20" s="67"/>
      <c r="J20" s="1" t="s">
        <v>360</v>
      </c>
      <c r="K20" s="33" t="s">
        <v>365</v>
      </c>
      <c r="L20" s="1" t="s">
        <v>1497</v>
      </c>
    </row>
    <row r="21" spans="1:13" x14ac:dyDescent="0.3">
      <c r="A21" s="31" t="s">
        <v>354</v>
      </c>
      <c r="B21" s="67" t="s">
        <v>346</v>
      </c>
      <c r="C21" s="1"/>
      <c r="D21" s="1" t="s">
        <v>567</v>
      </c>
      <c r="E21" s="1" t="s">
        <v>1501</v>
      </c>
      <c r="H21" s="31" t="s">
        <v>4038</v>
      </c>
      <c r="I21" s="67"/>
      <c r="J21" s="1" t="s">
        <v>360</v>
      </c>
      <c r="K21" s="33" t="s">
        <v>365</v>
      </c>
      <c r="L21" s="1" t="s">
        <v>1519</v>
      </c>
    </row>
    <row r="22" spans="1:13" x14ac:dyDescent="0.3">
      <c r="A22" s="31" t="s">
        <v>155</v>
      </c>
      <c r="B22" s="67" t="s">
        <v>346</v>
      </c>
      <c r="C22" s="1"/>
      <c r="D22" s="1" t="s">
        <v>567</v>
      </c>
      <c r="E22" s="1" t="s">
        <v>1497</v>
      </c>
      <c r="H22" s="31" t="s">
        <v>4039</v>
      </c>
      <c r="I22" s="67"/>
      <c r="J22" s="1" t="s">
        <v>360</v>
      </c>
      <c r="K22" s="33" t="s">
        <v>365</v>
      </c>
      <c r="L22" s="1" t="s">
        <v>1501</v>
      </c>
    </row>
    <row r="23" spans="1:13" x14ac:dyDescent="0.3">
      <c r="A23" s="31" t="s">
        <v>164</v>
      </c>
      <c r="B23" s="67" t="s">
        <v>346</v>
      </c>
      <c r="C23" s="1"/>
      <c r="D23" s="1" t="s">
        <v>567</v>
      </c>
      <c r="E23" s="1" t="s">
        <v>1498</v>
      </c>
      <c r="H23" s="31" t="s">
        <v>4040</v>
      </c>
      <c r="I23" s="67"/>
      <c r="J23" s="1" t="s">
        <v>4033</v>
      </c>
      <c r="K23" s="1"/>
      <c r="L23" s="1" t="s">
        <v>1501</v>
      </c>
    </row>
    <row r="24" spans="1:13" x14ac:dyDescent="0.3">
      <c r="A24" s="31" t="s">
        <v>172</v>
      </c>
      <c r="B24" s="67" t="s">
        <v>346</v>
      </c>
      <c r="C24" s="1"/>
      <c r="D24" s="1" t="s">
        <v>567</v>
      </c>
      <c r="E24" s="1" t="s">
        <v>1505</v>
      </c>
      <c r="H24" s="31" t="s">
        <v>4125</v>
      </c>
      <c r="I24" s="67"/>
      <c r="J24" s="1" t="s">
        <v>360</v>
      </c>
      <c r="K24" s="1"/>
      <c r="L24" s="1" t="s">
        <v>1512</v>
      </c>
    </row>
    <row r="25" spans="1:13" x14ac:dyDescent="0.3">
      <c r="A25" s="31" t="s">
        <v>355</v>
      </c>
      <c r="B25" s="67" t="s">
        <v>346</v>
      </c>
      <c r="C25" s="1"/>
      <c r="D25" s="1" t="s">
        <v>567</v>
      </c>
      <c r="E25" s="1" t="s">
        <v>1497</v>
      </c>
    </row>
    <row r="26" spans="1:13" x14ac:dyDescent="0.3">
      <c r="A26" s="31" t="s">
        <v>356</v>
      </c>
      <c r="B26" s="67" t="s">
        <v>346</v>
      </c>
      <c r="C26" s="1" t="s">
        <v>1017</v>
      </c>
      <c r="D26" s="1" t="s">
        <v>567</v>
      </c>
      <c r="E26" s="1" t="s">
        <v>1497</v>
      </c>
    </row>
    <row r="27" spans="1:13" x14ac:dyDescent="0.3">
      <c r="A27" s="31" t="s">
        <v>211</v>
      </c>
      <c r="B27" s="67" t="s">
        <v>346</v>
      </c>
      <c r="C27" s="1"/>
      <c r="D27" s="1" t="s">
        <v>567</v>
      </c>
      <c r="E27" s="1" t="s">
        <v>1506</v>
      </c>
    </row>
    <row r="28" spans="1:13" x14ac:dyDescent="0.3">
      <c r="A28" s="31" t="s">
        <v>247</v>
      </c>
      <c r="B28" s="67" t="s">
        <v>346</v>
      </c>
      <c r="C28" s="1"/>
      <c r="D28" s="1" t="s">
        <v>567</v>
      </c>
      <c r="E28" s="1" t="s">
        <v>1497</v>
      </c>
    </row>
    <row r="29" spans="1:13" x14ac:dyDescent="0.3">
      <c r="A29" s="31" t="s">
        <v>250</v>
      </c>
      <c r="B29" s="67" t="s">
        <v>346</v>
      </c>
      <c r="C29" s="1"/>
      <c r="D29" s="1" t="s">
        <v>567</v>
      </c>
      <c r="E29" s="1" t="s">
        <v>1497</v>
      </c>
    </row>
    <row r="30" spans="1:13" x14ac:dyDescent="0.3">
      <c r="A30" s="31" t="s">
        <v>362</v>
      </c>
      <c r="B30" s="33" t="s">
        <v>365</v>
      </c>
      <c r="C30" s="1" t="s">
        <v>360</v>
      </c>
      <c r="D30" s="33" t="s">
        <v>365</v>
      </c>
      <c r="E30" s="1" t="s">
        <v>1497</v>
      </c>
    </row>
    <row r="31" spans="1:13" x14ac:dyDescent="0.3">
      <c r="A31" s="31" t="s">
        <v>361</v>
      </c>
      <c r="B31" s="33" t="s">
        <v>365</v>
      </c>
      <c r="C31" s="1" t="s">
        <v>360</v>
      </c>
      <c r="D31" s="33" t="s">
        <v>365</v>
      </c>
      <c r="E31" s="1" t="s">
        <v>1497</v>
      </c>
    </row>
    <row r="32" spans="1:13" x14ac:dyDescent="0.3">
      <c r="A32" s="31" t="s">
        <v>277</v>
      </c>
      <c r="B32" s="67" t="s">
        <v>346</v>
      </c>
      <c r="C32" s="1"/>
      <c r="D32" s="1" t="s">
        <v>567</v>
      </c>
      <c r="E32" s="1" t="s">
        <v>1507</v>
      </c>
    </row>
    <row r="33" spans="1:8" x14ac:dyDescent="0.3">
      <c r="A33" s="31" t="s">
        <v>363</v>
      </c>
      <c r="B33" s="67" t="s">
        <v>346</v>
      </c>
      <c r="C33" s="1" t="s">
        <v>1017</v>
      </c>
      <c r="D33" s="1" t="s">
        <v>567</v>
      </c>
      <c r="E33" s="1" t="s">
        <v>1501</v>
      </c>
    </row>
    <row r="34" spans="1:8" x14ac:dyDescent="0.3">
      <c r="A34" s="31" t="s">
        <v>372</v>
      </c>
      <c r="B34" s="67" t="s">
        <v>346</v>
      </c>
      <c r="C34" s="1"/>
      <c r="D34" s="1" t="s">
        <v>567</v>
      </c>
      <c r="E34" s="1" t="s">
        <v>1506</v>
      </c>
    </row>
    <row r="35" spans="1:8" x14ac:dyDescent="0.3">
      <c r="A35" s="31" t="s">
        <v>376</v>
      </c>
      <c r="B35" s="67" t="s">
        <v>346</v>
      </c>
      <c r="C35" s="1"/>
      <c r="D35" s="1" t="s">
        <v>567</v>
      </c>
      <c r="E35" s="1" t="s">
        <v>1508</v>
      </c>
    </row>
    <row r="36" spans="1:8" x14ac:dyDescent="0.3">
      <c r="A36" s="31" t="s">
        <v>412</v>
      </c>
      <c r="B36" s="67" t="s">
        <v>346</v>
      </c>
      <c r="C36" s="1"/>
      <c r="D36" s="1" t="s">
        <v>567</v>
      </c>
      <c r="E36" s="1" t="s">
        <v>1509</v>
      </c>
    </row>
    <row r="37" spans="1:8" x14ac:dyDescent="0.3">
      <c r="A37" s="31" t="s">
        <v>451</v>
      </c>
      <c r="B37" s="67" t="s">
        <v>346</v>
      </c>
      <c r="C37" s="1"/>
      <c r="D37" s="1" t="s">
        <v>567</v>
      </c>
      <c r="E37" s="1" t="s">
        <v>1510</v>
      </c>
    </row>
    <row r="38" spans="1:8" x14ac:dyDescent="0.3">
      <c r="A38" s="31" t="s">
        <v>468</v>
      </c>
      <c r="B38" s="67" t="s">
        <v>346</v>
      </c>
      <c r="C38" s="1"/>
      <c r="D38" s="1" t="s">
        <v>567</v>
      </c>
      <c r="E38" s="1" t="s">
        <v>1497</v>
      </c>
      <c r="H38" s="44"/>
    </row>
    <row r="39" spans="1:8" x14ac:dyDescent="0.3">
      <c r="A39" s="31" t="s">
        <v>1523</v>
      </c>
      <c r="B39" s="67" t="s">
        <v>346</v>
      </c>
      <c r="C39" s="1"/>
      <c r="D39" s="1" t="s">
        <v>567</v>
      </c>
      <c r="E39" s="1" t="s">
        <v>3616</v>
      </c>
      <c r="F39" t="s">
        <v>3659</v>
      </c>
    </row>
    <row r="40" spans="1:8" x14ac:dyDescent="0.3">
      <c r="A40" s="31" t="s">
        <v>510</v>
      </c>
      <c r="B40" s="67" t="s">
        <v>346</v>
      </c>
      <c r="C40" s="1"/>
      <c r="D40" s="1" t="s">
        <v>567</v>
      </c>
      <c r="E40" s="1" t="s">
        <v>1498</v>
      </c>
    </row>
    <row r="41" spans="1:8" x14ac:dyDescent="0.3">
      <c r="A41" s="31" t="s">
        <v>515</v>
      </c>
      <c r="B41" s="67" t="s">
        <v>346</v>
      </c>
      <c r="C41" s="1"/>
      <c r="D41" s="1" t="s">
        <v>567</v>
      </c>
      <c r="E41" s="1" t="s">
        <v>1503</v>
      </c>
      <c r="F41" t="s">
        <v>1511</v>
      </c>
    </row>
    <row r="42" spans="1:8" x14ac:dyDescent="0.3">
      <c r="A42" s="31" t="s">
        <v>558</v>
      </c>
      <c r="B42" s="67" t="s">
        <v>346</v>
      </c>
      <c r="C42" s="1"/>
      <c r="D42" s="1" t="s">
        <v>567</v>
      </c>
      <c r="E42" s="1" t="s">
        <v>1498</v>
      </c>
    </row>
    <row r="43" spans="1:8" x14ac:dyDescent="0.3">
      <c r="A43" s="31" t="s">
        <v>568</v>
      </c>
      <c r="B43" s="67" t="s">
        <v>346</v>
      </c>
      <c r="C43" s="1"/>
      <c r="D43" s="1" t="s">
        <v>567</v>
      </c>
      <c r="E43" s="1" t="s">
        <v>1512</v>
      </c>
    </row>
    <row r="44" spans="1:8" x14ac:dyDescent="0.3">
      <c r="A44" s="31" t="s">
        <v>579</v>
      </c>
      <c r="B44" s="67" t="s">
        <v>346</v>
      </c>
      <c r="C44" s="1"/>
      <c r="D44" s="1" t="s">
        <v>567</v>
      </c>
      <c r="E44" s="1" t="s">
        <v>1512</v>
      </c>
    </row>
    <row r="45" spans="1:8" x14ac:dyDescent="0.3">
      <c r="A45" s="31" t="s">
        <v>653</v>
      </c>
      <c r="B45" s="67" t="s">
        <v>346</v>
      </c>
      <c r="C45" s="1"/>
      <c r="D45" s="1" t="s">
        <v>567</v>
      </c>
      <c r="E45" s="1" t="s">
        <v>1501</v>
      </c>
    </row>
    <row r="46" spans="1:8" x14ac:dyDescent="0.3">
      <c r="A46" s="31" t="s">
        <v>673</v>
      </c>
      <c r="B46" s="67" t="s">
        <v>346</v>
      </c>
      <c r="C46" s="1"/>
      <c r="D46" s="1" t="s">
        <v>567</v>
      </c>
      <c r="E46" s="1" t="s">
        <v>1513</v>
      </c>
    </row>
    <row r="47" spans="1:8" x14ac:dyDescent="0.3">
      <c r="A47" s="31" t="s">
        <v>705</v>
      </c>
      <c r="B47" s="67" t="s">
        <v>346</v>
      </c>
      <c r="C47" s="1"/>
      <c r="D47" s="1" t="s">
        <v>567</v>
      </c>
      <c r="E47" s="1" t="s">
        <v>1514</v>
      </c>
    </row>
    <row r="48" spans="1:8" x14ac:dyDescent="0.3">
      <c r="A48" s="31" t="s">
        <v>739</v>
      </c>
      <c r="B48" s="67" t="s">
        <v>346</v>
      </c>
      <c r="C48" s="1"/>
      <c r="D48" s="1" t="s">
        <v>567</v>
      </c>
      <c r="E48" s="1" t="s">
        <v>1507</v>
      </c>
    </row>
    <row r="49" spans="1:9" x14ac:dyDescent="0.3">
      <c r="A49" s="31" t="s">
        <v>747</v>
      </c>
      <c r="B49" s="67" t="s">
        <v>346</v>
      </c>
      <c r="C49" s="1"/>
      <c r="D49" s="1" t="s">
        <v>567</v>
      </c>
      <c r="E49" s="1" t="s">
        <v>1506</v>
      </c>
    </row>
    <row r="50" spans="1:9" x14ac:dyDescent="0.3">
      <c r="A50" s="31" t="s">
        <v>757</v>
      </c>
      <c r="B50" s="67" t="s">
        <v>346</v>
      </c>
      <c r="C50" s="1"/>
      <c r="D50" s="1" t="s">
        <v>567</v>
      </c>
      <c r="E50" s="1" t="s">
        <v>1497</v>
      </c>
    </row>
    <row r="51" spans="1:9" x14ac:dyDescent="0.3">
      <c r="A51" s="31" t="s">
        <v>795</v>
      </c>
      <c r="B51" s="67" t="s">
        <v>346</v>
      </c>
      <c r="C51" s="1"/>
      <c r="D51" s="1" t="s">
        <v>567</v>
      </c>
      <c r="E51" s="1" t="s">
        <v>1497</v>
      </c>
    </row>
    <row r="52" spans="1:9" x14ac:dyDescent="0.3">
      <c r="A52" s="31" t="s">
        <v>803</v>
      </c>
      <c r="B52" s="67" t="s">
        <v>346</v>
      </c>
      <c r="C52" s="1"/>
      <c r="D52" s="1" t="s">
        <v>567</v>
      </c>
      <c r="E52" s="1" t="s">
        <v>1516</v>
      </c>
    </row>
    <row r="53" spans="1:9" x14ac:dyDescent="0.3">
      <c r="A53" s="31" t="s">
        <v>810</v>
      </c>
      <c r="B53" s="67" t="s">
        <v>346</v>
      </c>
      <c r="C53" s="1"/>
      <c r="D53" s="1" t="s">
        <v>567</v>
      </c>
      <c r="E53" s="1" t="s">
        <v>1506</v>
      </c>
    </row>
    <row r="54" spans="1:9" x14ac:dyDescent="0.3">
      <c r="A54" s="31" t="s">
        <v>816</v>
      </c>
      <c r="B54" s="67" t="s">
        <v>346</v>
      </c>
      <c r="C54" s="1"/>
      <c r="D54" s="1" t="s">
        <v>567</v>
      </c>
      <c r="E54" s="1" t="s">
        <v>1517</v>
      </c>
    </row>
    <row r="55" spans="1:9" x14ac:dyDescent="0.3">
      <c r="A55" s="31" t="s">
        <v>820</v>
      </c>
      <c r="B55" s="67" t="s">
        <v>346</v>
      </c>
      <c r="C55" s="1"/>
      <c r="D55" s="1" t="s">
        <v>567</v>
      </c>
      <c r="E55" s="1" t="s">
        <v>1497</v>
      </c>
    </row>
    <row r="56" spans="1:9" x14ac:dyDescent="0.3">
      <c r="A56" s="31" t="s">
        <v>809</v>
      </c>
      <c r="B56" s="67" t="s">
        <v>346</v>
      </c>
      <c r="C56" s="1"/>
      <c r="D56" s="1" t="s">
        <v>567</v>
      </c>
      <c r="E56" s="1" t="s">
        <v>1501</v>
      </c>
    </row>
    <row r="57" spans="1:9" x14ac:dyDescent="0.3">
      <c r="A57" s="31" t="s">
        <v>892</v>
      </c>
      <c r="B57" s="67" t="s">
        <v>346</v>
      </c>
      <c r="C57" s="1"/>
      <c r="D57" s="1" t="s">
        <v>567</v>
      </c>
      <c r="E57" s="1" t="s">
        <v>1518</v>
      </c>
    </row>
    <row r="58" spans="1:9" ht="27.6" x14ac:dyDescent="0.3">
      <c r="A58" s="31" t="s">
        <v>900</v>
      </c>
      <c r="B58" s="67" t="s">
        <v>346</v>
      </c>
      <c r="C58" s="104" t="s">
        <v>1358</v>
      </c>
      <c r="D58" s="1" t="s">
        <v>567</v>
      </c>
      <c r="E58" s="1" t="s">
        <v>1518</v>
      </c>
    </row>
    <row r="59" spans="1:9" x14ac:dyDescent="0.3">
      <c r="A59" s="31" t="s">
        <v>904</v>
      </c>
      <c r="B59" s="67" t="s">
        <v>346</v>
      </c>
      <c r="C59" s="1"/>
      <c r="D59" s="1" t="s">
        <v>567</v>
      </c>
      <c r="E59" s="1" t="s">
        <v>1497</v>
      </c>
    </row>
    <row r="60" spans="1:9" x14ac:dyDescent="0.3">
      <c r="A60" s="31" t="s">
        <v>909</v>
      </c>
      <c r="B60" s="67" t="s">
        <v>346</v>
      </c>
      <c r="C60" s="1"/>
      <c r="D60" s="1" t="s">
        <v>567</v>
      </c>
      <c r="E60" s="1" t="s">
        <v>1506</v>
      </c>
    </row>
    <row r="61" spans="1:9" x14ac:dyDescent="0.3">
      <c r="A61" s="31" t="s">
        <v>938</v>
      </c>
      <c r="B61" s="67" t="s">
        <v>346</v>
      </c>
      <c r="C61" s="1"/>
      <c r="D61" s="1" t="s">
        <v>567</v>
      </c>
      <c r="E61" s="1" t="s">
        <v>1506</v>
      </c>
    </row>
    <row r="62" spans="1:9" x14ac:dyDescent="0.3">
      <c r="A62" s="31" t="s">
        <v>1309</v>
      </c>
      <c r="B62" s="67" t="s">
        <v>346</v>
      </c>
      <c r="C62" s="1"/>
      <c r="D62" s="1" t="s">
        <v>567</v>
      </c>
      <c r="E62" s="1" t="s">
        <v>1497</v>
      </c>
    </row>
    <row r="63" spans="1:9" ht="27.6" x14ac:dyDescent="0.3">
      <c r="A63" s="1" t="s">
        <v>1356</v>
      </c>
      <c r="B63" s="33" t="s">
        <v>365</v>
      </c>
      <c r="C63" s="104" t="s">
        <v>1357</v>
      </c>
      <c r="D63" s="1" t="s">
        <v>567</v>
      </c>
      <c r="E63" s="1" t="s">
        <v>1497</v>
      </c>
    </row>
    <row r="64" spans="1:9" ht="27.6" x14ac:dyDescent="0.3">
      <c r="A64" s="1" t="s">
        <v>1445</v>
      </c>
      <c r="B64" s="33" t="s">
        <v>365</v>
      </c>
      <c r="C64" s="104" t="s">
        <v>1357</v>
      </c>
      <c r="D64" s="1" t="s">
        <v>567</v>
      </c>
      <c r="E64" s="1" t="s">
        <v>1497</v>
      </c>
      <c r="I64" s="44"/>
    </row>
    <row r="65" spans="1:7" x14ac:dyDescent="0.3">
      <c r="A65" s="31" t="s">
        <v>1359</v>
      </c>
      <c r="B65" s="67" t="s">
        <v>346</v>
      </c>
      <c r="C65" s="1"/>
      <c r="D65" s="1" t="s">
        <v>567</v>
      </c>
      <c r="E65" s="1" t="s">
        <v>1519</v>
      </c>
    </row>
    <row r="66" spans="1:7" x14ac:dyDescent="0.3">
      <c r="A66" s="31" t="s">
        <v>1385</v>
      </c>
      <c r="B66" s="67" t="s">
        <v>346</v>
      </c>
      <c r="C66" s="1"/>
      <c r="D66" s="1" t="s">
        <v>567</v>
      </c>
      <c r="E66" s="1" t="s">
        <v>1501</v>
      </c>
    </row>
    <row r="67" spans="1:7" x14ac:dyDescent="0.3">
      <c r="A67" s="31" t="s">
        <v>1395</v>
      </c>
      <c r="B67" s="67" t="s">
        <v>346</v>
      </c>
      <c r="C67" s="1"/>
      <c r="D67" s="1" t="s">
        <v>567</v>
      </c>
      <c r="E67" s="1" t="s">
        <v>1497</v>
      </c>
    </row>
    <row r="68" spans="1:7" x14ac:dyDescent="0.3">
      <c r="A68" s="31" t="s">
        <v>3661</v>
      </c>
      <c r="B68" s="67" t="s">
        <v>346</v>
      </c>
      <c r="C68" s="148"/>
      <c r="D68" s="1" t="s">
        <v>567</v>
      </c>
      <c r="E68" s="1" t="s">
        <v>1497</v>
      </c>
      <c r="F68" s="150"/>
    </row>
    <row r="69" spans="1:7" x14ac:dyDescent="0.3">
      <c r="A69" s="31" t="s">
        <v>1448</v>
      </c>
      <c r="B69" s="67" t="s">
        <v>346</v>
      </c>
      <c r="C69" s="1"/>
      <c r="D69" s="1" t="s">
        <v>567</v>
      </c>
      <c r="E69" s="1" t="s">
        <v>1497</v>
      </c>
    </row>
    <row r="70" spans="1:7" x14ac:dyDescent="0.3">
      <c r="A70" s="31" t="s">
        <v>1455</v>
      </c>
      <c r="B70" s="67" t="s">
        <v>346</v>
      </c>
      <c r="C70" s="1"/>
      <c r="D70" s="1" t="s">
        <v>567</v>
      </c>
      <c r="E70" s="1" t="s">
        <v>1497</v>
      </c>
    </row>
    <row r="71" spans="1:7" x14ac:dyDescent="0.3">
      <c r="A71" s="31" t="s">
        <v>1467</v>
      </c>
      <c r="B71" s="67" t="s">
        <v>346</v>
      </c>
      <c r="C71" s="1"/>
      <c r="D71" s="1" t="s">
        <v>567</v>
      </c>
      <c r="E71" s="1" t="s">
        <v>1497</v>
      </c>
    </row>
    <row r="72" spans="1:7" ht="55.2" x14ac:dyDescent="0.3">
      <c r="A72" s="1" t="s">
        <v>1454</v>
      </c>
      <c r="B72" s="33" t="s">
        <v>365</v>
      </c>
      <c r="C72" s="120" t="s">
        <v>1493</v>
      </c>
      <c r="D72" s="33" t="s">
        <v>365</v>
      </c>
      <c r="E72" s="1" t="s">
        <v>1506</v>
      </c>
    </row>
    <row r="73" spans="1:7" ht="55.2" x14ac:dyDescent="0.3">
      <c r="A73" s="1" t="s">
        <v>1476</v>
      </c>
      <c r="B73" s="33" t="s">
        <v>365</v>
      </c>
      <c r="C73" s="120" t="s">
        <v>1493</v>
      </c>
      <c r="D73" s="33" t="s">
        <v>365</v>
      </c>
      <c r="E73" s="1" t="s">
        <v>1520</v>
      </c>
    </row>
    <row r="74" spans="1:7" ht="55.2" x14ac:dyDescent="0.3">
      <c r="A74" s="1" t="s">
        <v>1447</v>
      </c>
      <c r="B74" s="33" t="s">
        <v>365</v>
      </c>
      <c r="C74" s="120" t="s">
        <v>1493</v>
      </c>
      <c r="D74" s="33" t="s">
        <v>365</v>
      </c>
      <c r="E74" s="1" t="s">
        <v>1498</v>
      </c>
      <c r="G74" s="121"/>
    </row>
    <row r="75" spans="1:7" x14ac:dyDescent="0.3">
      <c r="A75" s="31" t="s">
        <v>1537</v>
      </c>
      <c r="B75" s="67" t="s">
        <v>346</v>
      </c>
      <c r="C75" s="1"/>
      <c r="D75" s="1" t="s">
        <v>567</v>
      </c>
      <c r="E75" s="1" t="s">
        <v>1501</v>
      </c>
      <c r="G75" s="121"/>
    </row>
    <row r="76" spans="1:7" x14ac:dyDescent="0.3">
      <c r="A76" s="31" t="s">
        <v>1540</v>
      </c>
      <c r="B76" s="67" t="s">
        <v>346</v>
      </c>
      <c r="C76" s="1"/>
      <c r="D76" s="1" t="s">
        <v>567</v>
      </c>
      <c r="E76" s="1" t="s">
        <v>1497</v>
      </c>
      <c r="G76" s="121"/>
    </row>
    <row r="77" spans="1:7" x14ac:dyDescent="0.3">
      <c r="A77" s="31" t="s">
        <v>1555</v>
      </c>
      <c r="B77" s="67" t="s">
        <v>346</v>
      </c>
      <c r="C77" s="1"/>
      <c r="D77" s="1" t="s">
        <v>567</v>
      </c>
      <c r="E77" s="1" t="s">
        <v>1497</v>
      </c>
      <c r="G77" s="121"/>
    </row>
    <row r="78" spans="1:7" x14ac:dyDescent="0.3">
      <c r="A78" s="31" t="s">
        <v>1573</v>
      </c>
      <c r="B78" s="67" t="s">
        <v>346</v>
      </c>
      <c r="C78" s="1"/>
      <c r="D78" s="1" t="s">
        <v>567</v>
      </c>
      <c r="E78" s="1" t="s">
        <v>1507</v>
      </c>
    </row>
    <row r="79" spans="1:7" x14ac:dyDescent="0.3">
      <c r="A79" s="31" t="s">
        <v>1579</v>
      </c>
      <c r="B79" s="67" t="s">
        <v>346</v>
      </c>
      <c r="C79" s="1"/>
      <c r="D79" s="1" t="s">
        <v>567</v>
      </c>
      <c r="E79" s="1" t="s">
        <v>1501</v>
      </c>
    </row>
    <row r="80" spans="1:7" x14ac:dyDescent="0.3">
      <c r="A80" s="31" t="s">
        <v>1597</v>
      </c>
      <c r="B80" s="67" t="s">
        <v>346</v>
      </c>
      <c r="C80" s="1"/>
      <c r="D80" s="1" t="s">
        <v>567</v>
      </c>
      <c r="E80" s="1" t="s">
        <v>1497</v>
      </c>
    </row>
    <row r="81" spans="1:5" x14ac:dyDescent="0.3">
      <c r="A81" s="31" t="s">
        <v>1614</v>
      </c>
      <c r="B81" s="67" t="s">
        <v>346</v>
      </c>
      <c r="C81" s="1"/>
      <c r="D81" s="1" t="s">
        <v>567</v>
      </c>
      <c r="E81" s="1" t="s">
        <v>1497</v>
      </c>
    </row>
    <row r="82" spans="1:5" x14ac:dyDescent="0.3">
      <c r="A82" s="31" t="s">
        <v>1625</v>
      </c>
      <c r="B82" s="67" t="s">
        <v>346</v>
      </c>
      <c r="C82" s="1"/>
      <c r="D82" s="1" t="s">
        <v>567</v>
      </c>
      <c r="E82" s="1" t="s">
        <v>1498</v>
      </c>
    </row>
    <row r="83" spans="1:5" x14ac:dyDescent="0.3">
      <c r="A83" s="31" t="s">
        <v>1632</v>
      </c>
      <c r="B83" s="67" t="s">
        <v>346</v>
      </c>
      <c r="C83" s="1"/>
      <c r="D83" s="1" t="s">
        <v>567</v>
      </c>
      <c r="E83" s="1" t="s">
        <v>1497</v>
      </c>
    </row>
    <row r="84" spans="1:5" x14ac:dyDescent="0.3">
      <c r="A84" s="31" t="s">
        <v>2139</v>
      </c>
      <c r="B84" s="67" t="s">
        <v>346</v>
      </c>
      <c r="C84" s="1"/>
      <c r="D84" s="1" t="s">
        <v>567</v>
      </c>
      <c r="E84" s="1" t="s">
        <v>2645</v>
      </c>
    </row>
    <row r="85" spans="1:5" x14ac:dyDescent="0.3">
      <c r="A85" s="31" t="s">
        <v>2163</v>
      </c>
      <c r="B85" s="67" t="s">
        <v>346</v>
      </c>
      <c r="C85" s="1"/>
      <c r="D85" s="1" t="s">
        <v>567</v>
      </c>
      <c r="E85" s="1" t="s">
        <v>1497</v>
      </c>
    </row>
    <row r="86" spans="1:5" ht="55.2" x14ac:dyDescent="0.3">
      <c r="A86" s="31" t="s">
        <v>2197</v>
      </c>
      <c r="B86" s="33" t="s">
        <v>365</v>
      </c>
      <c r="C86" s="120" t="s">
        <v>1493</v>
      </c>
      <c r="D86" s="33" t="s">
        <v>365</v>
      </c>
      <c r="E86" s="1" t="s">
        <v>1501</v>
      </c>
    </row>
    <row r="87" spans="1:5" x14ac:dyDescent="0.3">
      <c r="A87" s="31" t="s">
        <v>2201</v>
      </c>
      <c r="B87" s="67" t="s">
        <v>346</v>
      </c>
      <c r="C87" s="1"/>
      <c r="D87" s="1" t="s">
        <v>567</v>
      </c>
      <c r="E87" s="1" t="s">
        <v>1516</v>
      </c>
    </row>
    <row r="88" spans="1:5" x14ac:dyDescent="0.3">
      <c r="A88" s="31" t="s">
        <v>2239</v>
      </c>
      <c r="B88" s="67" t="s">
        <v>346</v>
      </c>
      <c r="C88" s="1"/>
      <c r="D88" s="1" t="s">
        <v>567</v>
      </c>
      <c r="E88" s="1" t="s">
        <v>1497</v>
      </c>
    </row>
    <row r="89" spans="1:5" x14ac:dyDescent="0.3">
      <c r="A89" s="31" t="s">
        <v>2274</v>
      </c>
      <c r="B89" s="67" t="s">
        <v>346</v>
      </c>
      <c r="C89" s="1"/>
      <c r="D89" s="1" t="s">
        <v>567</v>
      </c>
      <c r="E89" s="1" t="s">
        <v>1497</v>
      </c>
    </row>
    <row r="90" spans="1:5" ht="55.2" x14ac:dyDescent="0.3">
      <c r="A90" s="31" t="s">
        <v>2648</v>
      </c>
      <c r="B90" s="33" t="s">
        <v>365</v>
      </c>
      <c r="C90" s="120" t="s">
        <v>1493</v>
      </c>
      <c r="D90" s="33" t="s">
        <v>365</v>
      </c>
      <c r="E90" s="1" t="s">
        <v>1506</v>
      </c>
    </row>
    <row r="91" spans="1:5" x14ac:dyDescent="0.3">
      <c r="A91" s="31" t="s">
        <v>2279</v>
      </c>
      <c r="B91" s="67" t="s">
        <v>346</v>
      </c>
      <c r="C91" s="1"/>
      <c r="D91" s="1" t="s">
        <v>567</v>
      </c>
      <c r="E91" s="1" t="s">
        <v>1498</v>
      </c>
    </row>
    <row r="92" spans="1:5" x14ac:dyDescent="0.3">
      <c r="A92" s="31" t="s">
        <v>2293</v>
      </c>
      <c r="B92" s="67" t="s">
        <v>346</v>
      </c>
      <c r="C92" s="1"/>
      <c r="D92" s="1" t="s">
        <v>567</v>
      </c>
      <c r="E92" s="1" t="s">
        <v>1497</v>
      </c>
    </row>
    <row r="93" spans="1:5" x14ac:dyDescent="0.3">
      <c r="A93" s="31" t="s">
        <v>2302</v>
      </c>
      <c r="B93" s="67" t="s">
        <v>346</v>
      </c>
      <c r="C93" s="1"/>
      <c r="D93" s="1" t="s">
        <v>567</v>
      </c>
      <c r="E93" s="1" t="s">
        <v>1501</v>
      </c>
    </row>
    <row r="94" spans="1:5" x14ac:dyDescent="0.3">
      <c r="A94" s="31" t="s">
        <v>2314</v>
      </c>
      <c r="B94" s="67" t="s">
        <v>346</v>
      </c>
      <c r="C94" s="1"/>
      <c r="D94" s="1" t="s">
        <v>567</v>
      </c>
      <c r="E94" s="1" t="s">
        <v>1510</v>
      </c>
    </row>
    <row r="95" spans="1:5" ht="55.2" x14ac:dyDescent="0.3">
      <c r="A95" s="31" t="s">
        <v>2644</v>
      </c>
      <c r="B95" s="33" t="s">
        <v>365</v>
      </c>
      <c r="C95" s="120" t="s">
        <v>1493</v>
      </c>
      <c r="D95" s="33" t="s">
        <v>365</v>
      </c>
      <c r="E95" s="31" t="s">
        <v>1516</v>
      </c>
    </row>
    <row r="96" spans="1:5" x14ac:dyDescent="0.3">
      <c r="A96" s="31" t="s">
        <v>2323</v>
      </c>
      <c r="B96" s="67" t="s">
        <v>346</v>
      </c>
      <c r="C96" s="1"/>
      <c r="D96" s="1" t="s">
        <v>567</v>
      </c>
      <c r="E96" s="1" t="s">
        <v>1508</v>
      </c>
    </row>
    <row r="97" spans="1:5" x14ac:dyDescent="0.3">
      <c r="A97" s="31" t="s">
        <v>2329</v>
      </c>
      <c r="B97" s="67" t="s">
        <v>346</v>
      </c>
      <c r="C97" s="1"/>
      <c r="D97" s="1" t="s">
        <v>567</v>
      </c>
      <c r="E97" s="1" t="s">
        <v>1497</v>
      </c>
    </row>
    <row r="98" spans="1:5" x14ac:dyDescent="0.3">
      <c r="A98" s="31" t="s">
        <v>2344</v>
      </c>
      <c r="B98" s="67" t="s">
        <v>346</v>
      </c>
      <c r="C98" s="1"/>
      <c r="D98" s="1" t="s">
        <v>567</v>
      </c>
      <c r="E98" s="1" t="s">
        <v>1497</v>
      </c>
    </row>
    <row r="99" spans="1:5" x14ac:dyDescent="0.3">
      <c r="A99" s="31" t="s">
        <v>2346</v>
      </c>
      <c r="B99" s="67" t="s">
        <v>346</v>
      </c>
      <c r="C99" s="1"/>
      <c r="D99" s="1" t="s">
        <v>567</v>
      </c>
      <c r="E99" s="1" t="s">
        <v>1519</v>
      </c>
    </row>
    <row r="100" spans="1:5" x14ac:dyDescent="0.3">
      <c r="A100" s="31" t="s">
        <v>2369</v>
      </c>
      <c r="B100" s="67" t="s">
        <v>346</v>
      </c>
      <c r="C100" s="1"/>
      <c r="D100" s="1" t="s">
        <v>567</v>
      </c>
      <c r="E100" s="1" t="s">
        <v>1497</v>
      </c>
    </row>
    <row r="101" spans="1:5" x14ac:dyDescent="0.3">
      <c r="A101" s="31" t="s">
        <v>2375</v>
      </c>
      <c r="B101" s="67" t="s">
        <v>346</v>
      </c>
      <c r="C101" s="1"/>
      <c r="D101" s="1" t="s">
        <v>567</v>
      </c>
      <c r="E101" s="1" t="s">
        <v>1497</v>
      </c>
    </row>
    <row r="102" spans="1:5" x14ac:dyDescent="0.3">
      <c r="A102" s="31" t="s">
        <v>2387</v>
      </c>
      <c r="B102" s="67" t="s">
        <v>346</v>
      </c>
      <c r="C102" s="1"/>
      <c r="D102" s="1" t="s">
        <v>567</v>
      </c>
      <c r="E102" s="1" t="s">
        <v>1501</v>
      </c>
    </row>
    <row r="103" spans="1:5" x14ac:dyDescent="0.3">
      <c r="A103" s="31" t="s">
        <v>2438</v>
      </c>
      <c r="B103" s="67" t="s">
        <v>346</v>
      </c>
      <c r="C103" s="1"/>
      <c r="D103" s="1" t="s">
        <v>567</v>
      </c>
      <c r="E103" s="1" t="s">
        <v>1497</v>
      </c>
    </row>
    <row r="104" spans="1:5" x14ac:dyDescent="0.3">
      <c r="A104" s="31" t="s">
        <v>2459</v>
      </c>
      <c r="B104" s="67" t="s">
        <v>346</v>
      </c>
      <c r="C104" s="1"/>
      <c r="D104" s="1" t="s">
        <v>567</v>
      </c>
      <c r="E104" s="1" t="s">
        <v>1497</v>
      </c>
    </row>
    <row r="105" spans="1:5" x14ac:dyDescent="0.3">
      <c r="A105" s="31" t="s">
        <v>2471</v>
      </c>
      <c r="B105" s="67" t="s">
        <v>346</v>
      </c>
      <c r="C105" s="1"/>
      <c r="D105" s="1" t="s">
        <v>567</v>
      </c>
      <c r="E105" s="1" t="s">
        <v>1512</v>
      </c>
    </row>
    <row r="106" spans="1:5" x14ac:dyDescent="0.3">
      <c r="A106" s="31" t="s">
        <v>2483</v>
      </c>
      <c r="B106" s="67" t="s">
        <v>346</v>
      </c>
      <c r="C106" s="1"/>
      <c r="D106" s="1" t="s">
        <v>567</v>
      </c>
      <c r="E106" s="1" t="s">
        <v>1497</v>
      </c>
    </row>
    <row r="107" spans="1:5" x14ac:dyDescent="0.3">
      <c r="A107" s="31" t="s">
        <v>2491</v>
      </c>
      <c r="B107" s="67" t="s">
        <v>346</v>
      </c>
      <c r="C107" s="1"/>
      <c r="D107" s="1" t="s">
        <v>567</v>
      </c>
      <c r="E107" s="1" t="s">
        <v>1497</v>
      </c>
    </row>
    <row r="108" spans="1:5" x14ac:dyDescent="0.3">
      <c r="A108" s="31" t="s">
        <v>2511</v>
      </c>
      <c r="B108" s="67" t="s">
        <v>346</v>
      </c>
      <c r="C108" s="1"/>
      <c r="D108" s="1" t="s">
        <v>567</v>
      </c>
      <c r="E108" s="1" t="s">
        <v>2045</v>
      </c>
    </row>
    <row r="109" spans="1:5" x14ac:dyDescent="0.3">
      <c r="A109" s="31" t="s">
        <v>2534</v>
      </c>
      <c r="B109" s="67" t="s">
        <v>346</v>
      </c>
      <c r="C109" s="1"/>
      <c r="D109" s="1" t="s">
        <v>567</v>
      </c>
      <c r="E109" s="1" t="s">
        <v>1501</v>
      </c>
    </row>
    <row r="110" spans="1:5" x14ac:dyDescent="0.3">
      <c r="A110" s="31" t="s">
        <v>2551</v>
      </c>
      <c r="B110" s="67" t="s">
        <v>346</v>
      </c>
      <c r="C110" s="1"/>
      <c r="D110" s="1" t="s">
        <v>567</v>
      </c>
      <c r="E110" s="1" t="s">
        <v>1497</v>
      </c>
    </row>
    <row r="111" spans="1:5" x14ac:dyDescent="0.3">
      <c r="A111" s="31" t="s">
        <v>2557</v>
      </c>
      <c r="B111" s="67" t="s">
        <v>346</v>
      </c>
      <c r="C111" s="1"/>
      <c r="D111" s="1" t="s">
        <v>567</v>
      </c>
      <c r="E111" s="1" t="s">
        <v>2649</v>
      </c>
    </row>
    <row r="112" spans="1:5" ht="55.2" x14ac:dyDescent="0.3">
      <c r="A112" s="31" t="s">
        <v>2345</v>
      </c>
      <c r="B112" s="33" t="s">
        <v>365</v>
      </c>
      <c r="C112" s="120" t="s">
        <v>1493</v>
      </c>
      <c r="D112" s="33" t="s">
        <v>365</v>
      </c>
      <c r="E112" s="1" t="s">
        <v>1501</v>
      </c>
    </row>
    <row r="113" spans="1:5" ht="55.2" x14ac:dyDescent="0.3">
      <c r="A113" s="31" t="s">
        <v>2577</v>
      </c>
      <c r="B113" s="33" t="s">
        <v>365</v>
      </c>
      <c r="C113" s="120" t="s">
        <v>1493</v>
      </c>
      <c r="D113" s="33" t="s">
        <v>365</v>
      </c>
      <c r="E113" s="1" t="s">
        <v>1497</v>
      </c>
    </row>
    <row r="114" spans="1:5" ht="55.2" x14ac:dyDescent="0.3">
      <c r="A114" s="31" t="s">
        <v>2368</v>
      </c>
      <c r="B114" s="33" t="s">
        <v>365</v>
      </c>
      <c r="C114" s="120" t="s">
        <v>1493</v>
      </c>
      <c r="D114" s="33" t="s">
        <v>365</v>
      </c>
      <c r="E114" s="1" t="s">
        <v>2650</v>
      </c>
    </row>
    <row r="115" spans="1:5" ht="55.2" x14ac:dyDescent="0.3">
      <c r="A115" s="31" t="s">
        <v>2643</v>
      </c>
      <c r="B115" s="33" t="s">
        <v>365</v>
      </c>
      <c r="C115" s="120" t="s">
        <v>1493</v>
      </c>
      <c r="D115" s="33" t="s">
        <v>365</v>
      </c>
      <c r="E115" s="1" t="s">
        <v>1518</v>
      </c>
    </row>
    <row r="116" spans="1:5" x14ac:dyDescent="0.3">
      <c r="A116" s="31" t="s">
        <v>2580</v>
      </c>
      <c r="B116" s="67" t="s">
        <v>346</v>
      </c>
      <c r="C116" s="1"/>
      <c r="D116" s="1" t="s">
        <v>567</v>
      </c>
      <c r="E116" s="1" t="s">
        <v>1497</v>
      </c>
    </row>
    <row r="117" spans="1:5" x14ac:dyDescent="0.3">
      <c r="A117" s="31" t="s">
        <v>2590</v>
      </c>
      <c r="B117" s="67" t="s">
        <v>346</v>
      </c>
      <c r="C117" s="1"/>
      <c r="D117" s="1" t="s">
        <v>567</v>
      </c>
      <c r="E117" s="1" t="s">
        <v>1501</v>
      </c>
    </row>
    <row r="118" spans="1:5" x14ac:dyDescent="0.3">
      <c r="A118" s="31" t="s">
        <v>2625</v>
      </c>
      <c r="B118" s="67" t="s">
        <v>346</v>
      </c>
      <c r="C118" s="1"/>
      <c r="D118" s="1" t="s">
        <v>567</v>
      </c>
      <c r="E118" s="1" t="s">
        <v>1497</v>
      </c>
    </row>
    <row r="119" spans="1:5" x14ac:dyDescent="0.3">
      <c r="A119" s="31" t="s">
        <v>2627</v>
      </c>
      <c r="B119" s="67" t="s">
        <v>346</v>
      </c>
      <c r="C119" s="1"/>
      <c r="D119" s="1" t="s">
        <v>567</v>
      </c>
      <c r="E119" s="1" t="s">
        <v>1501</v>
      </c>
    </row>
    <row r="120" spans="1:5" x14ac:dyDescent="0.3">
      <c r="A120" s="31" t="s">
        <v>2638</v>
      </c>
      <c r="B120" s="67" t="s">
        <v>346</v>
      </c>
      <c r="C120" s="1"/>
      <c r="D120" s="1" t="s">
        <v>567</v>
      </c>
      <c r="E120" s="1" t="s">
        <v>1497</v>
      </c>
    </row>
    <row r="121" spans="1:5" x14ac:dyDescent="0.3">
      <c r="A121" s="31" t="s">
        <v>2721</v>
      </c>
      <c r="B121" s="148"/>
      <c r="C121" s="1"/>
      <c r="D121" s="1" t="s">
        <v>567</v>
      </c>
      <c r="E121" s="1" t="s">
        <v>1501</v>
      </c>
    </row>
    <row r="122" spans="1:5" x14ac:dyDescent="0.3">
      <c r="A122" s="31" t="s">
        <v>2763</v>
      </c>
      <c r="B122" s="67" t="s">
        <v>346</v>
      </c>
      <c r="C122" s="1"/>
      <c r="D122" s="1" t="s">
        <v>567</v>
      </c>
      <c r="E122" s="1" t="s">
        <v>1516</v>
      </c>
    </row>
    <row r="123" spans="1:5" x14ac:dyDescent="0.3">
      <c r="A123" s="31" t="s">
        <v>2773</v>
      </c>
      <c r="B123" s="67" t="s">
        <v>346</v>
      </c>
      <c r="C123" s="1"/>
      <c r="D123" s="1" t="s">
        <v>567</v>
      </c>
      <c r="E123" s="1" t="s">
        <v>1516</v>
      </c>
    </row>
    <row r="124" spans="1:5" x14ac:dyDescent="0.3">
      <c r="A124" s="31" t="s">
        <v>2794</v>
      </c>
      <c r="B124" s="67" t="s">
        <v>346</v>
      </c>
      <c r="C124" s="1"/>
      <c r="D124" s="1" t="s">
        <v>567</v>
      </c>
      <c r="E124" s="1" t="s">
        <v>1501</v>
      </c>
    </row>
    <row r="125" spans="1:5" x14ac:dyDescent="0.3">
      <c r="A125" s="31" t="s">
        <v>2829</v>
      </c>
      <c r="B125" s="67" t="s">
        <v>346</v>
      </c>
      <c r="C125" s="1"/>
      <c r="D125" s="1" t="s">
        <v>567</v>
      </c>
      <c r="E125" s="1" t="s">
        <v>1497</v>
      </c>
    </row>
    <row r="126" spans="1:5" x14ac:dyDescent="0.3">
      <c r="A126" s="31" t="s">
        <v>2842</v>
      </c>
      <c r="B126" s="67" t="s">
        <v>346</v>
      </c>
      <c r="C126" s="1"/>
      <c r="D126" s="1" t="s">
        <v>567</v>
      </c>
      <c r="E126" s="1" t="s">
        <v>1501</v>
      </c>
    </row>
    <row r="127" spans="1:5" x14ac:dyDescent="0.3">
      <c r="A127" s="31" t="s">
        <v>2862</v>
      </c>
      <c r="B127" s="67" t="s">
        <v>346</v>
      </c>
      <c r="C127" s="1"/>
      <c r="D127" s="1" t="s">
        <v>567</v>
      </c>
      <c r="E127" s="1" t="s">
        <v>1501</v>
      </c>
    </row>
    <row r="128" spans="1:5" x14ac:dyDescent="0.3">
      <c r="A128" s="31" t="s">
        <v>2885</v>
      </c>
      <c r="B128" s="67" t="s">
        <v>346</v>
      </c>
      <c r="C128" s="1"/>
      <c r="D128" s="1" t="s">
        <v>567</v>
      </c>
      <c r="E128" s="1" t="s">
        <v>1501</v>
      </c>
    </row>
    <row r="129" spans="1:8" x14ac:dyDescent="0.3">
      <c r="A129" s="31" t="s">
        <v>2895</v>
      </c>
      <c r="B129" s="67" t="s">
        <v>346</v>
      </c>
      <c r="C129" s="1"/>
      <c r="D129" s="1" t="s">
        <v>567</v>
      </c>
      <c r="E129" s="1" t="s">
        <v>1512</v>
      </c>
    </row>
    <row r="130" spans="1:8" x14ac:dyDescent="0.3">
      <c r="A130" s="31" t="s">
        <v>2908</v>
      </c>
      <c r="B130" s="67" t="s">
        <v>346</v>
      </c>
      <c r="C130" s="1"/>
      <c r="D130" s="1" t="s">
        <v>567</v>
      </c>
      <c r="E130" s="1" t="s">
        <v>3551</v>
      </c>
      <c r="H130" s="2"/>
    </row>
    <row r="131" spans="1:8" x14ac:dyDescent="0.3">
      <c r="A131" s="31" t="s">
        <v>3552</v>
      </c>
      <c r="B131" s="67" t="s">
        <v>346</v>
      </c>
      <c r="C131" s="1"/>
      <c r="D131" s="1" t="s">
        <v>567</v>
      </c>
      <c r="E131" s="1" t="s">
        <v>2650</v>
      </c>
    </row>
    <row r="132" spans="1:8" x14ac:dyDescent="0.3">
      <c r="A132" s="31" t="s">
        <v>2945</v>
      </c>
      <c r="B132" s="67" t="s">
        <v>346</v>
      </c>
      <c r="C132" s="1"/>
      <c r="D132" s="1" t="s">
        <v>567</v>
      </c>
      <c r="E132" s="1" t="s">
        <v>2650</v>
      </c>
    </row>
    <row r="133" spans="1:8" x14ac:dyDescent="0.3">
      <c r="A133" s="31" t="s">
        <v>2950</v>
      </c>
      <c r="B133" s="67" t="s">
        <v>346</v>
      </c>
      <c r="C133" s="1"/>
      <c r="D133" s="1" t="s">
        <v>567</v>
      </c>
      <c r="E133" s="1" t="s">
        <v>1508</v>
      </c>
    </row>
    <row r="134" spans="1:8" x14ac:dyDescent="0.3">
      <c r="A134" s="31" t="s">
        <v>2957</v>
      </c>
      <c r="B134" s="67" t="s">
        <v>346</v>
      </c>
      <c r="C134" s="1"/>
      <c r="D134" s="1" t="s">
        <v>567</v>
      </c>
      <c r="E134" s="1" t="s">
        <v>1501</v>
      </c>
    </row>
    <row r="135" spans="1:8" x14ac:dyDescent="0.3">
      <c r="A135" s="31" t="s">
        <v>2986</v>
      </c>
      <c r="B135" s="67" t="s">
        <v>346</v>
      </c>
      <c r="C135" s="1"/>
      <c r="D135" s="1" t="s">
        <v>567</v>
      </c>
      <c r="E135" s="1" t="s">
        <v>1497</v>
      </c>
    </row>
    <row r="136" spans="1:8" x14ac:dyDescent="0.3">
      <c r="A136" s="31" t="s">
        <v>3001</v>
      </c>
      <c r="B136" s="67" t="s">
        <v>346</v>
      </c>
      <c r="C136" s="1"/>
      <c r="D136" s="1" t="s">
        <v>567</v>
      </c>
      <c r="E136" s="1" t="s">
        <v>1516</v>
      </c>
    </row>
    <row r="137" spans="1:8" x14ac:dyDescent="0.3">
      <c r="A137" s="31" t="s">
        <v>3019</v>
      </c>
      <c r="B137" s="67" t="s">
        <v>346</v>
      </c>
      <c r="C137" s="1"/>
      <c r="D137" s="1" t="s">
        <v>567</v>
      </c>
      <c r="E137" s="1" t="s">
        <v>3553</v>
      </c>
    </row>
    <row r="138" spans="1:8" x14ac:dyDescent="0.3">
      <c r="A138" s="31" t="s">
        <v>3036</v>
      </c>
      <c r="B138" s="67" t="s">
        <v>346</v>
      </c>
      <c r="C138" s="1"/>
      <c r="D138" s="1" t="s">
        <v>567</v>
      </c>
      <c r="E138" s="1" t="s">
        <v>1497</v>
      </c>
    </row>
    <row r="139" spans="1:8" x14ac:dyDescent="0.3">
      <c r="A139" s="31" t="s">
        <v>3045</v>
      </c>
      <c r="B139" s="67" t="s">
        <v>346</v>
      </c>
      <c r="C139" s="1"/>
      <c r="D139" s="1" t="s">
        <v>567</v>
      </c>
      <c r="E139" s="1" t="s">
        <v>1516</v>
      </c>
    </row>
    <row r="140" spans="1:8" x14ac:dyDescent="0.3">
      <c r="A140" s="31" t="s">
        <v>3050</v>
      </c>
      <c r="B140" s="67" t="s">
        <v>346</v>
      </c>
      <c r="C140" s="1"/>
      <c r="D140" s="1" t="s">
        <v>567</v>
      </c>
      <c r="E140" s="1" t="s">
        <v>1508</v>
      </c>
    </row>
    <row r="141" spans="1:8" x14ac:dyDescent="0.3">
      <c r="A141" s="31" t="s">
        <v>3054</v>
      </c>
      <c r="B141" s="67" t="s">
        <v>346</v>
      </c>
      <c r="C141" s="1"/>
      <c r="D141" s="1" t="s">
        <v>567</v>
      </c>
      <c r="E141" s="1" t="s">
        <v>1497</v>
      </c>
    </row>
    <row r="142" spans="1:8" x14ac:dyDescent="0.3">
      <c r="A142" s="31" t="s">
        <v>3065</v>
      </c>
      <c r="B142" s="67" t="s">
        <v>346</v>
      </c>
      <c r="C142" s="1"/>
      <c r="D142" s="1" t="s">
        <v>567</v>
      </c>
      <c r="E142" s="1" t="s">
        <v>1497</v>
      </c>
    </row>
    <row r="143" spans="1:8" x14ac:dyDescent="0.3">
      <c r="A143" s="31" t="s">
        <v>3082</v>
      </c>
      <c r="B143" s="67" t="s">
        <v>346</v>
      </c>
      <c r="C143" s="1"/>
      <c r="D143" s="1" t="s">
        <v>567</v>
      </c>
      <c r="E143" s="1" t="s">
        <v>1516</v>
      </c>
    </row>
    <row r="144" spans="1:8" x14ac:dyDescent="0.3">
      <c r="A144" s="31" t="s">
        <v>3556</v>
      </c>
      <c r="B144" s="67" t="s">
        <v>346</v>
      </c>
      <c r="C144" s="1"/>
      <c r="D144" s="1" t="s">
        <v>567</v>
      </c>
      <c r="E144" s="1" t="s">
        <v>1519</v>
      </c>
    </row>
    <row r="145" spans="1:5" x14ac:dyDescent="0.3">
      <c r="A145" s="31" t="s">
        <v>3093</v>
      </c>
      <c r="B145" s="67" t="s">
        <v>346</v>
      </c>
      <c r="C145" s="1"/>
      <c r="D145" s="1" t="s">
        <v>567</v>
      </c>
      <c r="E145" s="1" t="s">
        <v>3557</v>
      </c>
    </row>
    <row r="146" spans="1:5" x14ac:dyDescent="0.3">
      <c r="A146" s="31" t="s">
        <v>3117</v>
      </c>
      <c r="B146" s="67" t="s">
        <v>346</v>
      </c>
      <c r="C146" s="1"/>
      <c r="D146" s="1" t="s">
        <v>567</v>
      </c>
      <c r="E146" s="1" t="s">
        <v>3557</v>
      </c>
    </row>
    <row r="147" spans="1:5" x14ac:dyDescent="0.3">
      <c r="A147" s="31" t="s">
        <v>3122</v>
      </c>
      <c r="B147" s="67" t="s">
        <v>346</v>
      </c>
      <c r="C147" s="1"/>
      <c r="D147" s="1" t="s">
        <v>567</v>
      </c>
      <c r="E147" s="1" t="s">
        <v>3557</v>
      </c>
    </row>
    <row r="148" spans="1:5" x14ac:dyDescent="0.3">
      <c r="A148" s="31" t="s">
        <v>3130</v>
      </c>
      <c r="B148" s="67" t="s">
        <v>346</v>
      </c>
      <c r="C148" s="1"/>
      <c r="D148" s="1" t="s">
        <v>567</v>
      </c>
      <c r="E148" s="1" t="s">
        <v>3557</v>
      </c>
    </row>
    <row r="149" spans="1:5" x14ac:dyDescent="0.3">
      <c r="A149" s="31" t="s">
        <v>3133</v>
      </c>
      <c r="B149" s="67" t="s">
        <v>346</v>
      </c>
      <c r="C149" s="1"/>
      <c r="D149" s="1" t="s">
        <v>567</v>
      </c>
      <c r="E149" s="1" t="s">
        <v>3557</v>
      </c>
    </row>
    <row r="150" spans="1:5" x14ac:dyDescent="0.3">
      <c r="A150" s="31" t="s">
        <v>3136</v>
      </c>
      <c r="B150" s="67" t="s">
        <v>346</v>
      </c>
      <c r="C150" s="1"/>
      <c r="D150" s="1" t="s">
        <v>567</v>
      </c>
      <c r="E150" s="1" t="s">
        <v>3557</v>
      </c>
    </row>
    <row r="151" spans="1:5" x14ac:dyDescent="0.3">
      <c r="A151" s="31" t="s">
        <v>3173</v>
      </c>
      <c r="B151" s="67" t="s">
        <v>346</v>
      </c>
      <c r="C151" s="1"/>
      <c r="D151" s="1" t="s">
        <v>567</v>
      </c>
      <c r="E151" s="1" t="s">
        <v>3557</v>
      </c>
    </row>
    <row r="152" spans="1:5" x14ac:dyDescent="0.3">
      <c r="A152" s="31" t="s">
        <v>3176</v>
      </c>
      <c r="B152" s="67" t="s">
        <v>346</v>
      </c>
      <c r="C152" s="1"/>
      <c r="D152" s="1" t="s">
        <v>567</v>
      </c>
      <c r="E152" s="1" t="s">
        <v>3560</v>
      </c>
    </row>
    <row r="153" spans="1:5" x14ac:dyDescent="0.3">
      <c r="A153" s="31" t="s">
        <v>3188</v>
      </c>
      <c r="B153" s="67" t="s">
        <v>346</v>
      </c>
      <c r="C153" s="1"/>
      <c r="D153" s="1" t="s">
        <v>567</v>
      </c>
      <c r="E153" s="1" t="s">
        <v>3557</v>
      </c>
    </row>
    <row r="154" spans="1:5" x14ac:dyDescent="0.3">
      <c r="A154" s="31" t="s">
        <v>3208</v>
      </c>
      <c r="B154" s="67" t="s">
        <v>346</v>
      </c>
      <c r="C154" s="1"/>
      <c r="D154" s="1" t="s">
        <v>567</v>
      </c>
      <c r="E154" s="1" t="s">
        <v>3557</v>
      </c>
    </row>
    <row r="155" spans="1:5" x14ac:dyDescent="0.3">
      <c r="A155" s="31" t="s">
        <v>3215</v>
      </c>
      <c r="B155" s="67" t="s">
        <v>346</v>
      </c>
      <c r="C155" s="1"/>
      <c r="D155" s="1" t="s">
        <v>567</v>
      </c>
      <c r="E155" s="1" t="s">
        <v>3557</v>
      </c>
    </row>
    <row r="156" spans="1:5" x14ac:dyDescent="0.3">
      <c r="A156" s="31" t="s">
        <v>3225</v>
      </c>
      <c r="B156" s="67" t="s">
        <v>346</v>
      </c>
      <c r="C156" s="1"/>
      <c r="D156" s="1" t="s">
        <v>567</v>
      </c>
      <c r="E156" s="1" t="s">
        <v>3557</v>
      </c>
    </row>
    <row r="157" spans="1:5" x14ac:dyDescent="0.3">
      <c r="A157" s="31" t="s">
        <v>3240</v>
      </c>
      <c r="B157" s="67" t="s">
        <v>346</v>
      </c>
      <c r="C157" s="1"/>
      <c r="D157" s="1" t="s">
        <v>567</v>
      </c>
      <c r="E157" s="1" t="s">
        <v>3557</v>
      </c>
    </row>
    <row r="158" spans="1:5" x14ac:dyDescent="0.3">
      <c r="A158" s="31" t="s">
        <v>3246</v>
      </c>
      <c r="B158" s="148"/>
      <c r="C158" s="1"/>
      <c r="D158" s="2"/>
      <c r="E158" s="1" t="s">
        <v>3965</v>
      </c>
    </row>
    <row r="159" spans="1:5" x14ac:dyDescent="0.3">
      <c r="A159" s="31" t="s">
        <v>3561</v>
      </c>
      <c r="B159" s="67" t="s">
        <v>346</v>
      </c>
      <c r="C159" s="1"/>
      <c r="D159" s="1" t="s">
        <v>567</v>
      </c>
      <c r="E159" s="1" t="s">
        <v>3562</v>
      </c>
    </row>
    <row r="160" spans="1:5" x14ac:dyDescent="0.3">
      <c r="A160" s="31" t="s">
        <v>3256</v>
      </c>
      <c r="B160" s="67" t="s">
        <v>346</v>
      </c>
      <c r="C160" s="1"/>
      <c r="D160" s="1" t="s">
        <v>567</v>
      </c>
      <c r="E160" s="1" t="s">
        <v>3562</v>
      </c>
    </row>
    <row r="161" spans="1:6" x14ac:dyDescent="0.3">
      <c r="A161" s="31" t="s">
        <v>3263</v>
      </c>
      <c r="B161" s="67" t="s">
        <v>346</v>
      </c>
      <c r="C161" s="1"/>
      <c r="D161" s="1" t="s">
        <v>567</v>
      </c>
      <c r="E161" s="1" t="s">
        <v>3563</v>
      </c>
    </row>
    <row r="162" spans="1:6" x14ac:dyDescent="0.3">
      <c r="A162" s="31" t="s">
        <v>3285</v>
      </c>
      <c r="B162" s="67" t="s">
        <v>346</v>
      </c>
      <c r="C162" s="1"/>
      <c r="D162" s="1" t="s">
        <v>567</v>
      </c>
      <c r="E162" s="1" t="s">
        <v>3563</v>
      </c>
    </row>
    <row r="163" spans="1:6" x14ac:dyDescent="0.3">
      <c r="A163" s="31" t="s">
        <v>3304</v>
      </c>
      <c r="B163" s="67" t="s">
        <v>346</v>
      </c>
      <c r="C163" s="1"/>
      <c r="D163" s="1" t="s">
        <v>567</v>
      </c>
      <c r="E163" s="1" t="s">
        <v>3563</v>
      </c>
    </row>
    <row r="164" spans="1:6" x14ac:dyDescent="0.3">
      <c r="A164" s="31" t="s">
        <v>3318</v>
      </c>
      <c r="B164" s="67" t="s">
        <v>346</v>
      </c>
      <c r="C164" s="1"/>
      <c r="D164" s="1" t="s">
        <v>567</v>
      </c>
      <c r="E164" s="1" t="s">
        <v>3563</v>
      </c>
    </row>
    <row r="165" spans="1:6" x14ac:dyDescent="0.3">
      <c r="A165" s="31" t="s">
        <v>3331</v>
      </c>
      <c r="B165" s="67" t="s">
        <v>346</v>
      </c>
      <c r="C165" s="1"/>
      <c r="D165" s="1" t="s">
        <v>567</v>
      </c>
      <c r="E165" s="1" t="s">
        <v>3562</v>
      </c>
    </row>
    <row r="166" spans="1:6" x14ac:dyDescent="0.3">
      <c r="A166" s="31" t="s">
        <v>3347</v>
      </c>
      <c r="B166" s="67" t="s">
        <v>346</v>
      </c>
      <c r="C166" s="1"/>
      <c r="D166" s="1" t="s">
        <v>567</v>
      </c>
      <c r="E166" s="1" t="s">
        <v>3562</v>
      </c>
    </row>
    <row r="167" spans="1:6" x14ac:dyDescent="0.3">
      <c r="A167" s="31" t="s">
        <v>3356</v>
      </c>
      <c r="B167" s="67" t="s">
        <v>346</v>
      </c>
      <c r="C167" s="1"/>
      <c r="D167" s="1" t="s">
        <v>567</v>
      </c>
      <c r="E167" s="1" t="s">
        <v>3562</v>
      </c>
    </row>
    <row r="168" spans="1:6" x14ac:dyDescent="0.3">
      <c r="A168" s="31" t="s">
        <v>3361</v>
      </c>
      <c r="B168" s="67" t="s">
        <v>346</v>
      </c>
      <c r="C168" s="1"/>
      <c r="D168" s="1" t="s">
        <v>567</v>
      </c>
      <c r="E168" s="1" t="s">
        <v>3562</v>
      </c>
    </row>
    <row r="169" spans="1:6" x14ac:dyDescent="0.3">
      <c r="A169" s="31" t="s">
        <v>3371</v>
      </c>
      <c r="B169" s="67" t="s">
        <v>346</v>
      </c>
      <c r="C169" s="1"/>
      <c r="D169" s="1" t="s">
        <v>567</v>
      </c>
      <c r="E169" s="1" t="s">
        <v>2649</v>
      </c>
    </row>
    <row r="170" spans="1:6" x14ac:dyDescent="0.3">
      <c r="A170" s="31" t="s">
        <v>3415</v>
      </c>
      <c r="B170" s="67" t="s">
        <v>346</v>
      </c>
      <c r="C170" s="1"/>
      <c r="D170" s="1" t="s">
        <v>567</v>
      </c>
      <c r="E170" s="1" t="s">
        <v>2649</v>
      </c>
    </row>
    <row r="171" spans="1:6" x14ac:dyDescent="0.3">
      <c r="A171" s="31" t="s">
        <v>3425</v>
      </c>
      <c r="B171" s="67" t="s">
        <v>346</v>
      </c>
      <c r="C171" s="1"/>
      <c r="D171" s="1" t="s">
        <v>567</v>
      </c>
      <c r="E171" s="1" t="s">
        <v>3563</v>
      </c>
    </row>
    <row r="172" spans="1:6" x14ac:dyDescent="0.3">
      <c r="A172" s="31" t="s">
        <v>3432</v>
      </c>
      <c r="B172" s="67" t="s">
        <v>346</v>
      </c>
      <c r="C172" s="1"/>
      <c r="D172" s="1" t="s">
        <v>567</v>
      </c>
      <c r="E172" s="1" t="s">
        <v>2649</v>
      </c>
    </row>
    <row r="173" spans="1:6" x14ac:dyDescent="0.3">
      <c r="A173" s="31" t="s">
        <v>3487</v>
      </c>
      <c r="B173" s="67" t="s">
        <v>346</v>
      </c>
      <c r="C173" s="1"/>
      <c r="D173" s="1" t="s">
        <v>567</v>
      </c>
      <c r="E173" s="1" t="s">
        <v>2649</v>
      </c>
      <c r="F173" t="s">
        <v>3849</v>
      </c>
    </row>
    <row r="174" spans="1:6" x14ac:dyDescent="0.3">
      <c r="A174" s="31" t="s">
        <v>3498</v>
      </c>
      <c r="B174" s="67" t="s">
        <v>346</v>
      </c>
      <c r="C174" s="1"/>
      <c r="D174" s="1" t="s">
        <v>567</v>
      </c>
      <c r="E174" s="1" t="s">
        <v>2649</v>
      </c>
    </row>
    <row r="175" spans="1:6" x14ac:dyDescent="0.3">
      <c r="A175" s="31" t="s">
        <v>3503</v>
      </c>
      <c r="B175" s="67" t="s">
        <v>346</v>
      </c>
      <c r="C175" s="148"/>
      <c r="D175" s="1" t="s">
        <v>567</v>
      </c>
      <c r="E175" s="1" t="s">
        <v>2649</v>
      </c>
      <c r="F175" s="150"/>
    </row>
    <row r="176" spans="1:6" x14ac:dyDescent="0.3">
      <c r="A176" s="31" t="s">
        <v>3535</v>
      </c>
      <c r="B176" s="67" t="s">
        <v>346</v>
      </c>
      <c r="C176" s="1"/>
      <c r="D176" s="1" t="s">
        <v>567</v>
      </c>
      <c r="E176" s="1" t="s">
        <v>3574</v>
      </c>
    </row>
    <row r="177" spans="1:6" x14ac:dyDescent="0.3">
      <c r="A177" s="31" t="s">
        <v>3564</v>
      </c>
      <c r="B177" s="67" t="s">
        <v>346</v>
      </c>
      <c r="C177" s="1"/>
      <c r="D177" s="1" t="s">
        <v>567</v>
      </c>
      <c r="E177" s="1" t="s">
        <v>3574</v>
      </c>
    </row>
    <row r="178" spans="1:6" x14ac:dyDescent="0.3">
      <c r="A178" s="31" t="s">
        <v>3575</v>
      </c>
      <c r="B178" s="67" t="s">
        <v>346</v>
      </c>
      <c r="C178" s="1"/>
      <c r="D178" s="1" t="s">
        <v>567</v>
      </c>
      <c r="E178" s="1" t="s">
        <v>3574</v>
      </c>
    </row>
    <row r="179" spans="1:6" x14ac:dyDescent="0.3">
      <c r="A179" s="31" t="s">
        <v>3591</v>
      </c>
      <c r="B179" s="67" t="s">
        <v>346</v>
      </c>
      <c r="C179" s="1"/>
      <c r="D179" s="1" t="s">
        <v>567</v>
      </c>
      <c r="E179" s="1" t="s">
        <v>3574</v>
      </c>
    </row>
    <row r="180" spans="1:6" x14ac:dyDescent="0.3">
      <c r="A180" s="31" t="s">
        <v>3597</v>
      </c>
      <c r="B180" s="67" t="s">
        <v>346</v>
      </c>
      <c r="C180" s="1"/>
      <c r="D180" s="1" t="s">
        <v>567</v>
      </c>
      <c r="E180" s="1" t="s">
        <v>3616</v>
      </c>
    </row>
    <row r="181" spans="1:6" x14ac:dyDescent="0.3">
      <c r="A181" s="31" t="s">
        <v>3605</v>
      </c>
      <c r="B181" s="67" t="s">
        <v>346</v>
      </c>
      <c r="C181" s="1"/>
      <c r="D181" s="1" t="s">
        <v>567</v>
      </c>
      <c r="E181" s="1" t="s">
        <v>3616</v>
      </c>
    </row>
    <row r="182" spans="1:6" x14ac:dyDescent="0.3">
      <c r="A182" s="31" t="s">
        <v>3617</v>
      </c>
      <c r="B182" s="67" t="s">
        <v>346</v>
      </c>
      <c r="C182" s="1"/>
      <c r="D182" s="1" t="s">
        <v>567</v>
      </c>
      <c r="E182" s="1" t="s">
        <v>1504</v>
      </c>
    </row>
    <row r="183" spans="1:6" x14ac:dyDescent="0.3">
      <c r="A183" s="31" t="s">
        <v>3770</v>
      </c>
      <c r="B183" s="67" t="s">
        <v>346</v>
      </c>
      <c r="C183" s="1"/>
      <c r="D183" s="1" t="s">
        <v>567</v>
      </c>
      <c r="E183" s="1" t="s">
        <v>1501</v>
      </c>
      <c r="F183" s="44" t="s">
        <v>3769</v>
      </c>
    </row>
    <row r="184" spans="1:6" x14ac:dyDescent="0.3">
      <c r="A184" s="31" t="s">
        <v>3771</v>
      </c>
      <c r="B184" s="67" t="s">
        <v>346</v>
      </c>
      <c r="C184" s="1"/>
      <c r="D184" s="1" t="s">
        <v>567</v>
      </c>
      <c r="E184" s="1" t="s">
        <v>1497</v>
      </c>
      <c r="F184" s="44" t="s">
        <v>3772</v>
      </c>
    </row>
    <row r="185" spans="1:6" x14ac:dyDescent="0.3">
      <c r="A185" s="31" t="s">
        <v>3773</v>
      </c>
      <c r="B185" s="67" t="s">
        <v>346</v>
      </c>
      <c r="C185" s="1"/>
      <c r="D185" s="1" t="s">
        <v>567</v>
      </c>
      <c r="E185" s="1" t="s">
        <v>1516</v>
      </c>
      <c r="F185" s="44" t="s">
        <v>3774</v>
      </c>
    </row>
    <row r="186" spans="1:6" x14ac:dyDescent="0.3">
      <c r="A186" s="31" t="s">
        <v>3776</v>
      </c>
      <c r="B186" s="1"/>
      <c r="C186" s="1"/>
      <c r="D186" s="2"/>
      <c r="E186" s="1" t="s">
        <v>1516</v>
      </c>
      <c r="F186" s="44" t="s">
        <v>3778</v>
      </c>
    </row>
    <row r="187" spans="1:6" x14ac:dyDescent="0.3">
      <c r="A187" s="31" t="s">
        <v>3777</v>
      </c>
      <c r="B187" s="1"/>
      <c r="C187" s="1"/>
      <c r="D187" s="2"/>
      <c r="E187" s="1" t="s">
        <v>1497</v>
      </c>
      <c r="F187" t="s">
        <v>3775</v>
      </c>
    </row>
    <row r="188" spans="1:6" x14ac:dyDescent="0.3">
      <c r="A188" s="31" t="s">
        <v>3779</v>
      </c>
      <c r="B188" s="1"/>
      <c r="C188" s="1"/>
      <c r="D188" s="2"/>
      <c r="E188" s="1" t="s">
        <v>3780</v>
      </c>
      <c r="F188" s="44" t="s">
        <v>3781</v>
      </c>
    </row>
    <row r="189" spans="1:6" x14ac:dyDescent="0.3">
      <c r="A189" s="31" t="s">
        <v>3782</v>
      </c>
      <c r="B189" s="1"/>
      <c r="C189" s="1"/>
      <c r="D189" s="2"/>
      <c r="E189" s="1" t="s">
        <v>1516</v>
      </c>
    </row>
    <row r="190" spans="1:6" x14ac:dyDescent="0.3">
      <c r="A190" s="31" t="s">
        <v>3784</v>
      </c>
      <c r="B190" s="1"/>
      <c r="C190" s="1"/>
      <c r="D190" s="2"/>
      <c r="E190" s="1" t="s">
        <v>1516</v>
      </c>
      <c r="F190" s="44" t="s">
        <v>3783</v>
      </c>
    </row>
    <row r="191" spans="1:6" x14ac:dyDescent="0.3">
      <c r="A191" s="31" t="s">
        <v>3785</v>
      </c>
      <c r="B191" s="1"/>
      <c r="C191" s="1"/>
      <c r="D191" s="2"/>
      <c r="E191" s="1" t="s">
        <v>1516</v>
      </c>
      <c r="F191" s="44" t="s">
        <v>3786</v>
      </c>
    </row>
    <row r="192" spans="1:6" x14ac:dyDescent="0.3">
      <c r="A192" s="31" t="s">
        <v>3787</v>
      </c>
      <c r="B192" s="1"/>
      <c r="C192" s="1"/>
      <c r="D192" s="2"/>
      <c r="E192" s="1" t="s">
        <v>1516</v>
      </c>
      <c r="F192" s="44" t="s">
        <v>3788</v>
      </c>
    </row>
    <row r="193" spans="1:8" x14ac:dyDescent="0.3">
      <c r="A193" s="31" t="s">
        <v>3789</v>
      </c>
      <c r="B193" s="1"/>
      <c r="C193" s="1"/>
      <c r="D193" s="2"/>
      <c r="E193" s="1" t="s">
        <v>1516</v>
      </c>
      <c r="F193" s="44" t="s">
        <v>3790</v>
      </c>
    </row>
    <row r="194" spans="1:8" x14ac:dyDescent="0.3">
      <c r="A194" s="31" t="s">
        <v>3792</v>
      </c>
      <c r="B194" s="1"/>
      <c r="C194" s="1"/>
      <c r="D194" s="2"/>
      <c r="E194" s="1" t="s">
        <v>1516</v>
      </c>
      <c r="F194" t="s">
        <v>3791</v>
      </c>
    </row>
    <row r="195" spans="1:8" x14ac:dyDescent="0.3">
      <c r="A195" s="31" t="s">
        <v>3793</v>
      </c>
      <c r="B195" s="1"/>
      <c r="C195" s="1"/>
      <c r="D195" s="2"/>
      <c r="E195" s="1" t="s">
        <v>1516</v>
      </c>
      <c r="F195" s="44" t="s">
        <v>3794</v>
      </c>
    </row>
    <row r="196" spans="1:8" x14ac:dyDescent="0.3">
      <c r="A196" s="31" t="s">
        <v>3795</v>
      </c>
      <c r="B196" s="1"/>
      <c r="C196" s="1"/>
      <c r="D196" s="2"/>
      <c r="E196" s="1" t="s">
        <v>1516</v>
      </c>
    </row>
    <row r="197" spans="1:8" x14ac:dyDescent="0.3">
      <c r="A197" s="31" t="s">
        <v>3797</v>
      </c>
      <c r="B197" s="1"/>
      <c r="C197" s="1"/>
      <c r="D197" s="2"/>
      <c r="E197" s="1" t="s">
        <v>1516</v>
      </c>
      <c r="F197" t="s">
        <v>3796</v>
      </c>
    </row>
    <row r="198" spans="1:8" x14ac:dyDescent="0.3">
      <c r="A198" s="31" t="s">
        <v>3798</v>
      </c>
      <c r="B198" s="1"/>
      <c r="C198" s="1"/>
      <c r="D198" s="2"/>
      <c r="E198" s="1" t="s">
        <v>1516</v>
      </c>
      <c r="F198" s="44" t="s">
        <v>3799</v>
      </c>
    </row>
    <row r="199" spans="1:8" x14ac:dyDescent="0.3">
      <c r="A199" s="31" t="s">
        <v>3800</v>
      </c>
      <c r="B199" s="1"/>
      <c r="C199" s="1"/>
      <c r="D199" s="2"/>
      <c r="E199" s="1" t="s">
        <v>1516</v>
      </c>
      <c r="F199" s="44" t="s">
        <v>3801</v>
      </c>
    </row>
    <row r="200" spans="1:8" x14ac:dyDescent="0.3">
      <c r="A200" s="31" t="s">
        <v>3802</v>
      </c>
      <c r="B200" s="1"/>
      <c r="C200" s="1"/>
      <c r="D200" s="2"/>
      <c r="E200" s="1" t="s">
        <v>2645</v>
      </c>
      <c r="F200" s="44" t="s">
        <v>3803</v>
      </c>
    </row>
    <row r="201" spans="1:8" x14ac:dyDescent="0.3">
      <c r="A201" s="31" t="s">
        <v>3805</v>
      </c>
      <c r="B201" s="1"/>
      <c r="C201" s="1"/>
      <c r="D201" s="2"/>
      <c r="E201" s="1" t="s">
        <v>3780</v>
      </c>
    </row>
    <row r="202" spans="1:8" x14ac:dyDescent="0.3">
      <c r="A202" s="530" t="s">
        <v>3804</v>
      </c>
      <c r="B202" s="1"/>
      <c r="C202" s="1"/>
      <c r="D202" s="2"/>
      <c r="E202" s="1" t="s">
        <v>2649</v>
      </c>
      <c r="F202" s="44" t="s">
        <v>3806</v>
      </c>
    </row>
    <row r="203" spans="1:8" x14ac:dyDescent="0.3">
      <c r="A203" s="31" t="s">
        <v>3807</v>
      </c>
      <c r="B203" s="1"/>
      <c r="C203" s="1"/>
      <c r="D203" s="2"/>
      <c r="E203" s="1" t="s">
        <v>3562</v>
      </c>
      <c r="F203" s="44" t="s">
        <v>3808</v>
      </c>
    </row>
    <row r="204" spans="1:8" x14ac:dyDescent="0.3">
      <c r="A204" s="31" t="s">
        <v>3810</v>
      </c>
      <c r="B204" s="1"/>
      <c r="C204" s="1"/>
      <c r="D204" s="2"/>
      <c r="E204" s="1" t="s">
        <v>3562</v>
      </c>
      <c r="F204" t="s">
        <v>3809</v>
      </c>
      <c r="H204" s="533"/>
    </row>
    <row r="205" spans="1:8" x14ac:dyDescent="0.3">
      <c r="A205" s="31" t="s">
        <v>3811</v>
      </c>
      <c r="B205" s="1"/>
      <c r="C205" s="1"/>
      <c r="D205" s="2"/>
      <c r="E205" s="1" t="s">
        <v>3563</v>
      </c>
      <c r="F205" s="44" t="s">
        <v>3812</v>
      </c>
      <c r="H205" s="533"/>
    </row>
    <row r="206" spans="1:8" x14ac:dyDescent="0.3">
      <c r="A206" s="31" t="s">
        <v>3813</v>
      </c>
      <c r="B206" s="1"/>
      <c r="C206" s="1"/>
      <c r="D206" s="2"/>
      <c r="E206" s="1" t="s">
        <v>3574</v>
      </c>
      <c r="H206" s="534"/>
    </row>
    <row r="207" spans="1:8" x14ac:dyDescent="0.3">
      <c r="A207" s="31" t="s">
        <v>3814</v>
      </c>
      <c r="B207" s="1"/>
      <c r="C207" s="1"/>
      <c r="D207" s="2"/>
      <c r="E207" s="1" t="s">
        <v>3574</v>
      </c>
      <c r="F207" t="s">
        <v>3815</v>
      </c>
      <c r="H207" s="533"/>
    </row>
    <row r="208" spans="1:8" x14ac:dyDescent="0.3">
      <c r="A208" s="31" t="s">
        <v>3816</v>
      </c>
      <c r="B208" s="1"/>
      <c r="C208" s="1"/>
      <c r="D208" s="2"/>
      <c r="E208" s="1" t="s">
        <v>3574</v>
      </c>
      <c r="F208" s="44" t="s">
        <v>3817</v>
      </c>
      <c r="H208" s="533"/>
    </row>
    <row r="209" spans="1:8" x14ac:dyDescent="0.3">
      <c r="A209" s="31" t="s">
        <v>3820</v>
      </c>
      <c r="B209" s="1"/>
      <c r="C209" s="1"/>
      <c r="D209" s="2"/>
      <c r="E209" s="1" t="s">
        <v>2649</v>
      </c>
      <c r="H209" s="533"/>
    </row>
    <row r="210" spans="1:8" x14ac:dyDescent="0.3">
      <c r="A210" s="31" t="s">
        <v>3819</v>
      </c>
      <c r="B210" s="1"/>
      <c r="C210" s="1"/>
      <c r="D210" s="2"/>
      <c r="E210" s="1" t="s">
        <v>1512</v>
      </c>
      <c r="F210" t="s">
        <v>3818</v>
      </c>
      <c r="H210" s="533"/>
    </row>
    <row r="211" spans="1:8" x14ac:dyDescent="0.3">
      <c r="A211" s="31" t="s">
        <v>3834</v>
      </c>
      <c r="B211" s="1"/>
      <c r="C211" s="1"/>
      <c r="D211" s="2"/>
      <c r="E211" s="1" t="s">
        <v>1508</v>
      </c>
      <c r="H211" s="533"/>
    </row>
    <row r="212" spans="1:8" x14ac:dyDescent="0.3">
      <c r="A212" s="31" t="s">
        <v>3822</v>
      </c>
      <c r="B212" s="1"/>
      <c r="C212" s="1"/>
      <c r="D212" s="2"/>
      <c r="E212" s="1" t="s">
        <v>1508</v>
      </c>
      <c r="F212" t="s">
        <v>3821</v>
      </c>
    </row>
    <row r="213" spans="1:8" x14ac:dyDescent="0.3">
      <c r="A213" s="31" t="s">
        <v>3824</v>
      </c>
      <c r="B213" s="1"/>
      <c r="C213" s="1"/>
      <c r="D213" s="2"/>
      <c r="E213" s="1" t="s">
        <v>1508</v>
      </c>
      <c r="F213" t="s">
        <v>3823</v>
      </c>
    </row>
    <row r="214" spans="1:8" x14ac:dyDescent="0.3">
      <c r="A214" s="31" t="s">
        <v>3825</v>
      </c>
      <c r="B214" s="1"/>
      <c r="C214" s="1"/>
      <c r="D214" s="2"/>
      <c r="E214" s="1" t="s">
        <v>3826</v>
      </c>
      <c r="F214" t="s">
        <v>3827</v>
      </c>
    </row>
    <row r="215" spans="1:8" x14ac:dyDescent="0.3">
      <c r="A215" s="31" t="s">
        <v>3828</v>
      </c>
      <c r="B215" s="1"/>
      <c r="C215" s="1"/>
      <c r="D215" s="2"/>
      <c r="E215" s="1" t="s">
        <v>1508</v>
      </c>
      <c r="F215" s="44" t="s">
        <v>3829</v>
      </c>
    </row>
    <row r="216" spans="1:8" x14ac:dyDescent="0.3">
      <c r="A216" s="31" t="s">
        <v>3830</v>
      </c>
      <c r="B216" s="1"/>
      <c r="C216" s="1"/>
      <c r="D216" s="2"/>
      <c r="E216" s="1" t="s">
        <v>1508</v>
      </c>
      <c r="F216" t="s">
        <v>3831</v>
      </c>
    </row>
    <row r="217" spans="1:8" x14ac:dyDescent="0.3">
      <c r="A217" s="31" t="s">
        <v>3832</v>
      </c>
      <c r="B217" s="1"/>
      <c r="C217" s="1"/>
      <c r="D217" s="2"/>
      <c r="E217" s="1" t="s">
        <v>1508</v>
      </c>
      <c r="F217" s="44" t="s">
        <v>3833</v>
      </c>
    </row>
    <row r="218" spans="1:8" x14ac:dyDescent="0.3">
      <c r="A218" s="31" t="s">
        <v>3836</v>
      </c>
      <c r="B218" s="1"/>
      <c r="C218" s="1"/>
      <c r="D218" s="2"/>
      <c r="E218" s="1" t="s">
        <v>1508</v>
      </c>
      <c r="F218" t="s">
        <v>3835</v>
      </c>
    </row>
    <row r="219" spans="1:8" x14ac:dyDescent="0.3">
      <c r="A219" s="31" t="s">
        <v>3837</v>
      </c>
      <c r="B219" s="1"/>
      <c r="C219" s="1"/>
      <c r="D219" s="2"/>
      <c r="E219" s="1" t="s">
        <v>1508</v>
      </c>
      <c r="F219" t="s">
        <v>3838</v>
      </c>
    </row>
    <row r="220" spans="1:8" x14ac:dyDescent="0.3">
      <c r="A220" s="31" t="s">
        <v>3839</v>
      </c>
      <c r="B220" s="1"/>
      <c r="C220" s="1"/>
      <c r="D220" s="2"/>
      <c r="E220" s="1" t="s">
        <v>1508</v>
      </c>
      <c r="F220" t="s">
        <v>3840</v>
      </c>
    </row>
    <row r="221" spans="1:8" x14ac:dyDescent="0.3">
      <c r="A221" s="31" t="s">
        <v>3842</v>
      </c>
      <c r="B221" s="1"/>
      <c r="C221" s="1"/>
      <c r="D221" s="2"/>
      <c r="E221" s="1" t="s">
        <v>1508</v>
      </c>
      <c r="F221" s="44" t="s">
        <v>3841</v>
      </c>
    </row>
    <row r="222" spans="1:8" x14ac:dyDescent="0.3">
      <c r="A222" s="31" t="s">
        <v>3843</v>
      </c>
      <c r="B222" s="1"/>
      <c r="C222" s="1"/>
      <c r="D222" s="2"/>
      <c r="E222" s="1" t="s">
        <v>1508</v>
      </c>
      <c r="F222" t="s">
        <v>3844</v>
      </c>
    </row>
    <row r="223" spans="1:8" x14ac:dyDescent="0.3">
      <c r="A223" s="31" t="s">
        <v>3845</v>
      </c>
      <c r="B223" s="1"/>
      <c r="C223" s="1"/>
      <c r="D223" s="2"/>
      <c r="E223" s="1" t="s">
        <v>2649</v>
      </c>
      <c r="F223" s="44" t="s">
        <v>3846</v>
      </c>
    </row>
    <row r="224" spans="1:8" x14ac:dyDescent="0.3">
      <c r="A224" s="31" t="s">
        <v>3847</v>
      </c>
      <c r="B224" s="1"/>
      <c r="C224" s="1"/>
      <c r="D224" s="2"/>
      <c r="E224" s="1" t="s">
        <v>2649</v>
      </c>
      <c r="F224" t="s">
        <v>3848</v>
      </c>
    </row>
    <row r="225" spans="1:6" x14ac:dyDescent="0.3">
      <c r="A225" s="31" t="s">
        <v>3850</v>
      </c>
      <c r="B225" s="1"/>
      <c r="C225" s="1"/>
      <c r="D225" s="2"/>
      <c r="E225" s="1" t="s">
        <v>1518</v>
      </c>
      <c r="F225" s="44" t="s">
        <v>3851</v>
      </c>
    </row>
    <row r="226" spans="1:6" x14ac:dyDescent="0.3">
      <c r="A226" s="31" t="s">
        <v>3853</v>
      </c>
      <c r="B226" s="1"/>
      <c r="C226" s="1"/>
      <c r="D226" s="2"/>
      <c r="E226" s="1" t="s">
        <v>1518</v>
      </c>
      <c r="F226" t="s">
        <v>3852</v>
      </c>
    </row>
    <row r="227" spans="1:6" x14ac:dyDescent="0.3">
      <c r="A227" s="31" t="s">
        <v>3854</v>
      </c>
      <c r="B227" s="1"/>
      <c r="C227" s="1"/>
      <c r="D227" s="2"/>
      <c r="E227" s="1" t="s">
        <v>1518</v>
      </c>
      <c r="F227" s="44" t="s">
        <v>3855</v>
      </c>
    </row>
    <row r="228" spans="1:6" x14ac:dyDescent="0.3">
      <c r="A228" s="31" t="s">
        <v>3856</v>
      </c>
      <c r="B228" s="1"/>
      <c r="C228" s="1"/>
      <c r="D228" s="2"/>
      <c r="E228" s="1" t="s">
        <v>1518</v>
      </c>
    </row>
    <row r="229" spans="1:6" x14ac:dyDescent="0.3">
      <c r="A229" s="31" t="s">
        <v>3857</v>
      </c>
      <c r="B229" s="1"/>
      <c r="C229" s="1"/>
      <c r="D229" s="2"/>
      <c r="E229" s="1" t="s">
        <v>1518</v>
      </c>
      <c r="F229" t="s">
        <v>3858</v>
      </c>
    </row>
    <row r="230" spans="1:6" x14ac:dyDescent="0.3">
      <c r="A230" s="530" t="s">
        <v>3859</v>
      </c>
      <c r="B230" s="1"/>
      <c r="C230" s="148" t="s">
        <v>3861</v>
      </c>
      <c r="D230" s="2"/>
      <c r="E230" s="1" t="s">
        <v>1518</v>
      </c>
      <c r="F230" s="44" t="s">
        <v>3860</v>
      </c>
    </row>
    <row r="231" spans="1:6" x14ac:dyDescent="0.3">
      <c r="A231" s="31" t="s">
        <v>3862</v>
      </c>
      <c r="B231" s="1"/>
      <c r="C231" s="1"/>
      <c r="D231" s="2"/>
      <c r="E231" s="1" t="s">
        <v>1518</v>
      </c>
      <c r="F231" t="s">
        <v>3863</v>
      </c>
    </row>
    <row r="232" spans="1:6" x14ac:dyDescent="0.3">
      <c r="A232" s="31" t="s">
        <v>3864</v>
      </c>
      <c r="B232" s="1"/>
      <c r="C232" s="1"/>
      <c r="D232" s="2"/>
      <c r="E232" s="1" t="s">
        <v>1518</v>
      </c>
      <c r="F232" t="s">
        <v>3865</v>
      </c>
    </row>
    <row r="233" spans="1:6" x14ac:dyDescent="0.3">
      <c r="A233" s="31" t="s">
        <v>3866</v>
      </c>
      <c r="B233" s="1"/>
      <c r="C233" s="1"/>
      <c r="D233" s="2"/>
      <c r="E233" s="1" t="s">
        <v>1518</v>
      </c>
      <c r="F233" s="44" t="s">
        <v>3867</v>
      </c>
    </row>
    <row r="234" spans="1:6" x14ac:dyDescent="0.3">
      <c r="A234" s="31" t="s">
        <v>3869</v>
      </c>
      <c r="B234" s="1"/>
      <c r="C234" s="1"/>
      <c r="D234" s="2"/>
      <c r="E234" s="1" t="s">
        <v>1512</v>
      </c>
      <c r="F234" s="44" t="s">
        <v>3868</v>
      </c>
    </row>
    <row r="235" spans="1:6" x14ac:dyDescent="0.3">
      <c r="A235" s="31" t="s">
        <v>3870</v>
      </c>
      <c r="B235" s="1"/>
      <c r="C235" s="1"/>
      <c r="D235" s="2"/>
      <c r="E235" s="1" t="s">
        <v>3553</v>
      </c>
      <c r="F235" t="s">
        <v>3871</v>
      </c>
    </row>
    <row r="236" spans="1:6" x14ac:dyDescent="0.3">
      <c r="A236" s="31" t="s">
        <v>3873</v>
      </c>
      <c r="B236" s="1"/>
      <c r="C236" s="1"/>
      <c r="D236" s="2"/>
      <c r="E236" s="1" t="s">
        <v>3553</v>
      </c>
      <c r="F236" t="s">
        <v>3872</v>
      </c>
    </row>
    <row r="237" spans="1:6" x14ac:dyDescent="0.3">
      <c r="A237" s="31" t="s">
        <v>3874</v>
      </c>
      <c r="B237" s="1"/>
      <c r="C237" s="1"/>
      <c r="D237" s="2"/>
      <c r="E237" s="1" t="s">
        <v>1497</v>
      </c>
      <c r="F237" t="s">
        <v>3877</v>
      </c>
    </row>
    <row r="238" spans="1:6" x14ac:dyDescent="0.3">
      <c r="A238" s="31" t="s">
        <v>3875</v>
      </c>
      <c r="B238" s="1"/>
      <c r="C238" s="1"/>
      <c r="D238" s="2"/>
      <c r="E238" s="1" t="s">
        <v>3553</v>
      </c>
      <c r="F238" t="s">
        <v>3876</v>
      </c>
    </row>
    <row r="239" spans="1:6" x14ac:dyDescent="0.3">
      <c r="A239" s="31" t="s">
        <v>3878</v>
      </c>
      <c r="B239" s="1"/>
      <c r="C239" s="1"/>
      <c r="D239" s="2"/>
      <c r="E239" s="1" t="s">
        <v>1505</v>
      </c>
      <c r="F239" s="44" t="s">
        <v>3879</v>
      </c>
    </row>
    <row r="240" spans="1:6" x14ac:dyDescent="0.3">
      <c r="A240" s="31" t="s">
        <v>3880</v>
      </c>
      <c r="B240" s="1"/>
      <c r="C240" s="1"/>
      <c r="D240" s="2"/>
      <c r="E240" s="1" t="s">
        <v>1505</v>
      </c>
      <c r="F240" t="s">
        <v>3881</v>
      </c>
    </row>
    <row r="241" spans="1:6" x14ac:dyDescent="0.3">
      <c r="A241" s="31" t="s">
        <v>3882</v>
      </c>
      <c r="B241" s="1"/>
      <c r="C241" s="1"/>
      <c r="D241" s="2"/>
      <c r="E241" s="1" t="s">
        <v>1512</v>
      </c>
      <c r="F241" t="s">
        <v>3883</v>
      </c>
    </row>
    <row r="242" spans="1:6" x14ac:dyDescent="0.3">
      <c r="A242" s="31" t="s">
        <v>3893</v>
      </c>
      <c r="B242" s="1"/>
      <c r="C242" s="1"/>
      <c r="D242" s="2"/>
      <c r="E242" s="1" t="s">
        <v>1512</v>
      </c>
      <c r="F242" s="44" t="s">
        <v>3884</v>
      </c>
    </row>
    <row r="243" spans="1:6" x14ac:dyDescent="0.3">
      <c r="A243" s="31" t="s">
        <v>3885</v>
      </c>
      <c r="B243" s="1"/>
      <c r="C243" s="1"/>
      <c r="D243" s="2"/>
      <c r="E243" s="1" t="s">
        <v>1512</v>
      </c>
      <c r="F243" t="s">
        <v>3886</v>
      </c>
    </row>
    <row r="244" spans="1:6" x14ac:dyDescent="0.3">
      <c r="A244" s="31" t="s">
        <v>3889</v>
      </c>
      <c r="B244" s="1"/>
      <c r="C244" s="1"/>
      <c r="D244" s="2"/>
      <c r="E244" s="1" t="s">
        <v>1512</v>
      </c>
      <c r="F244" t="s">
        <v>3890</v>
      </c>
    </row>
    <row r="245" spans="1:6" x14ac:dyDescent="0.3">
      <c r="A245" s="31" t="s">
        <v>3888</v>
      </c>
      <c r="B245" s="1"/>
      <c r="C245" s="1"/>
      <c r="D245" s="2"/>
      <c r="E245" s="1" t="s">
        <v>1505</v>
      </c>
      <c r="F245" t="s">
        <v>3887</v>
      </c>
    </row>
    <row r="246" spans="1:6" x14ac:dyDescent="0.3">
      <c r="A246" s="31" t="s">
        <v>3892</v>
      </c>
      <c r="B246" s="1"/>
      <c r="C246" s="1"/>
      <c r="D246" s="2"/>
      <c r="E246" s="1" t="s">
        <v>1512</v>
      </c>
      <c r="F246" t="s">
        <v>3891</v>
      </c>
    </row>
    <row r="247" spans="1:6" x14ac:dyDescent="0.3">
      <c r="A247" s="31" t="s">
        <v>3894</v>
      </c>
      <c r="B247" s="1"/>
      <c r="C247" s="1"/>
      <c r="D247" s="2"/>
      <c r="E247" s="1" t="s">
        <v>3896</v>
      </c>
      <c r="F247" t="s">
        <v>3895</v>
      </c>
    </row>
    <row r="248" spans="1:6" x14ac:dyDescent="0.3">
      <c r="A248" s="31" t="s">
        <v>3898</v>
      </c>
      <c r="B248" s="1"/>
      <c r="C248" s="1"/>
      <c r="D248" s="2"/>
      <c r="E248" s="1" t="s">
        <v>1510</v>
      </c>
      <c r="F248" t="s">
        <v>3897</v>
      </c>
    </row>
    <row r="249" spans="1:6" x14ac:dyDescent="0.3">
      <c r="A249" s="31" t="s">
        <v>3666</v>
      </c>
      <c r="B249" s="1"/>
      <c r="C249" s="1"/>
      <c r="D249" s="2"/>
      <c r="E249" s="1" t="s">
        <v>1510</v>
      </c>
      <c r="F249" t="s">
        <v>3899</v>
      </c>
    </row>
    <row r="250" spans="1:6" x14ac:dyDescent="0.3">
      <c r="A250" s="31" t="s">
        <v>3901</v>
      </c>
      <c r="B250" s="1"/>
      <c r="C250" s="1"/>
      <c r="D250" s="2"/>
      <c r="E250" s="1" t="s">
        <v>1510</v>
      </c>
      <c r="F250" s="44" t="s">
        <v>3900</v>
      </c>
    </row>
    <row r="251" spans="1:6" x14ac:dyDescent="0.3">
      <c r="A251" s="31" t="s">
        <v>3902</v>
      </c>
      <c r="B251" s="1"/>
      <c r="C251" s="1"/>
      <c r="D251" s="2"/>
      <c r="E251" s="1" t="s">
        <v>1514</v>
      </c>
      <c r="F251" t="s">
        <v>3903</v>
      </c>
    </row>
    <row r="252" spans="1:6" x14ac:dyDescent="0.3">
      <c r="A252" s="31" t="s">
        <v>3904</v>
      </c>
      <c r="B252" s="1"/>
      <c r="C252" s="1"/>
      <c r="D252" s="2"/>
      <c r="E252" s="1" t="s">
        <v>1498</v>
      </c>
      <c r="F252" t="s">
        <v>3905</v>
      </c>
    </row>
    <row r="253" spans="1:6" x14ac:dyDescent="0.3">
      <c r="A253" s="31" t="s">
        <v>3907</v>
      </c>
      <c r="B253" s="1"/>
      <c r="C253" s="1"/>
      <c r="D253" s="2"/>
      <c r="E253" s="1" t="s">
        <v>1498</v>
      </c>
      <c r="F253" t="s">
        <v>3906</v>
      </c>
    </row>
    <row r="254" spans="1:6" x14ac:dyDescent="0.3">
      <c r="A254" s="31" t="s">
        <v>3908</v>
      </c>
      <c r="B254" s="1"/>
      <c r="C254" s="1"/>
      <c r="D254" s="2"/>
      <c r="E254" s="1" t="s">
        <v>1498</v>
      </c>
      <c r="F254" t="s">
        <v>3909</v>
      </c>
    </row>
    <row r="255" spans="1:6" x14ac:dyDescent="0.3">
      <c r="A255" s="31" t="s">
        <v>3910</v>
      </c>
      <c r="B255" s="1"/>
      <c r="C255" s="1"/>
      <c r="D255" s="2"/>
      <c r="E255" s="1" t="s">
        <v>1498</v>
      </c>
      <c r="F255" t="s">
        <v>3911</v>
      </c>
    </row>
    <row r="256" spans="1:6" x14ac:dyDescent="0.3">
      <c r="A256" s="31" t="s">
        <v>3912</v>
      </c>
      <c r="B256" s="1"/>
      <c r="C256" s="1"/>
      <c r="D256" s="2"/>
      <c r="E256" s="1" t="s">
        <v>3913</v>
      </c>
      <c r="F256" s="44" t="s">
        <v>3914</v>
      </c>
    </row>
    <row r="257" spans="1:6" x14ac:dyDescent="0.3">
      <c r="A257" s="31" t="s">
        <v>3915</v>
      </c>
      <c r="B257" s="1"/>
      <c r="C257" s="1"/>
      <c r="D257" s="2"/>
      <c r="E257" s="1" t="s">
        <v>3913</v>
      </c>
      <c r="F257" t="s">
        <v>3916</v>
      </c>
    </row>
    <row r="258" spans="1:6" x14ac:dyDescent="0.3">
      <c r="A258" s="31" t="s">
        <v>3917</v>
      </c>
      <c r="B258" s="1"/>
      <c r="C258" s="1"/>
      <c r="D258" s="2"/>
      <c r="E258" s="1" t="s">
        <v>1506</v>
      </c>
      <c r="F258" t="s">
        <v>3918</v>
      </c>
    </row>
    <row r="259" spans="1:6" x14ac:dyDescent="0.3">
      <c r="A259" s="31" t="s">
        <v>3920</v>
      </c>
      <c r="B259" s="1"/>
      <c r="C259" s="1"/>
      <c r="D259" s="2"/>
      <c r="E259" s="1" t="s">
        <v>1506</v>
      </c>
      <c r="F259" t="s">
        <v>3919</v>
      </c>
    </row>
    <row r="260" spans="1:6" x14ac:dyDescent="0.3">
      <c r="A260" s="31" t="s">
        <v>3922</v>
      </c>
      <c r="B260" s="1"/>
      <c r="C260" s="1"/>
      <c r="D260" s="2"/>
      <c r="E260" s="1" t="s">
        <v>1506</v>
      </c>
      <c r="F260" t="s">
        <v>3921</v>
      </c>
    </row>
    <row r="261" spans="1:6" x14ac:dyDescent="0.3">
      <c r="A261" s="31" t="s">
        <v>3924</v>
      </c>
      <c r="B261" s="1"/>
      <c r="C261" s="1"/>
      <c r="D261" s="2"/>
      <c r="E261" s="1" t="s">
        <v>1506</v>
      </c>
      <c r="F261" t="s">
        <v>3923</v>
      </c>
    </row>
    <row r="262" spans="1:6" x14ac:dyDescent="0.3">
      <c r="A262" s="31" t="s">
        <v>3925</v>
      </c>
      <c r="B262" s="1"/>
      <c r="C262" s="1"/>
      <c r="D262" s="2"/>
      <c r="E262" s="1" t="s">
        <v>1501</v>
      </c>
      <c r="F262" s="44" t="s">
        <v>3926</v>
      </c>
    </row>
    <row r="263" spans="1:6" x14ac:dyDescent="0.3">
      <c r="A263" s="31" t="s">
        <v>3928</v>
      </c>
      <c r="B263" s="1"/>
      <c r="C263" s="1"/>
      <c r="D263" s="2"/>
      <c r="E263" s="1" t="s">
        <v>1495</v>
      </c>
      <c r="F263" t="s">
        <v>3927</v>
      </c>
    </row>
    <row r="264" spans="1:6" x14ac:dyDescent="0.3">
      <c r="A264" s="31" t="s">
        <v>3929</v>
      </c>
      <c r="B264" s="1"/>
      <c r="C264" s="1"/>
      <c r="D264" s="2"/>
      <c r="E264" s="1" t="s">
        <v>3930</v>
      </c>
      <c r="F264" s="44" t="s">
        <v>3931</v>
      </c>
    </row>
    <row r="265" spans="1:6" x14ac:dyDescent="0.3">
      <c r="A265" s="31" t="s">
        <v>3932</v>
      </c>
      <c r="B265" s="1"/>
      <c r="C265" s="1"/>
      <c r="D265" s="2"/>
      <c r="E265" s="1" t="s">
        <v>1504</v>
      </c>
      <c r="F265" s="44" t="s">
        <v>3933</v>
      </c>
    </row>
    <row r="266" spans="1:6" x14ac:dyDescent="0.3">
      <c r="A266" s="31" t="s">
        <v>3935</v>
      </c>
      <c r="B266" s="1"/>
      <c r="C266" s="1"/>
      <c r="D266" s="2"/>
      <c r="E266" s="1" t="s">
        <v>1516</v>
      </c>
      <c r="F266" t="s">
        <v>3934</v>
      </c>
    </row>
    <row r="267" spans="1:6" x14ac:dyDescent="0.3">
      <c r="A267" s="31" t="s">
        <v>3936</v>
      </c>
      <c r="B267" s="1"/>
      <c r="C267" s="1"/>
      <c r="D267" s="2"/>
      <c r="E267" s="1" t="s">
        <v>1497</v>
      </c>
      <c r="F267" s="44" t="s">
        <v>3937</v>
      </c>
    </row>
    <row r="268" spans="1:6" x14ac:dyDescent="0.3">
      <c r="A268" s="31" t="s">
        <v>3939</v>
      </c>
      <c r="B268" s="1"/>
      <c r="C268" s="1"/>
      <c r="D268" s="2"/>
      <c r="E268" s="1" t="s">
        <v>1497</v>
      </c>
      <c r="F268" t="s">
        <v>3938</v>
      </c>
    </row>
    <row r="269" spans="1:6" x14ac:dyDescent="0.3">
      <c r="A269" s="31" t="s">
        <v>3940</v>
      </c>
      <c r="B269" s="1"/>
      <c r="C269" s="1"/>
      <c r="D269" s="2"/>
      <c r="E269" s="1" t="s">
        <v>1497</v>
      </c>
      <c r="F269" s="44" t="s">
        <v>3941</v>
      </c>
    </row>
    <row r="270" spans="1:6" x14ac:dyDescent="0.3">
      <c r="A270" s="31" t="s">
        <v>3942</v>
      </c>
      <c r="B270" s="1"/>
      <c r="C270" s="1"/>
      <c r="D270" s="2"/>
      <c r="E270" s="1" t="s">
        <v>1497</v>
      </c>
      <c r="F270" s="44" t="s">
        <v>3943</v>
      </c>
    </row>
    <row r="271" spans="1:6" x14ac:dyDescent="0.3">
      <c r="A271" s="31" t="s">
        <v>3944</v>
      </c>
      <c r="B271" s="1"/>
      <c r="C271" s="1"/>
      <c r="D271" s="2"/>
      <c r="E271" s="1" t="s">
        <v>1506</v>
      </c>
      <c r="F271" t="s">
        <v>3946</v>
      </c>
    </row>
    <row r="272" spans="1:6" x14ac:dyDescent="0.3">
      <c r="A272" s="31" t="s">
        <v>3945</v>
      </c>
      <c r="B272" s="1"/>
      <c r="C272" s="1"/>
      <c r="D272" s="2"/>
      <c r="E272" s="1" t="s">
        <v>1497</v>
      </c>
      <c r="F272" t="s">
        <v>3947</v>
      </c>
    </row>
    <row r="273" spans="1:6" x14ac:dyDescent="0.3">
      <c r="A273" s="31" t="s">
        <v>3948</v>
      </c>
      <c r="B273" s="1"/>
      <c r="C273" s="1"/>
      <c r="D273" s="2"/>
      <c r="E273" s="1" t="s">
        <v>1497</v>
      </c>
      <c r="F273" t="s">
        <v>3947</v>
      </c>
    </row>
    <row r="274" spans="1:6" x14ac:dyDescent="0.3">
      <c r="A274" s="31" t="s">
        <v>3950</v>
      </c>
      <c r="B274" s="1"/>
      <c r="C274" s="1"/>
      <c r="D274" s="2"/>
      <c r="E274" s="1" t="s">
        <v>1497</v>
      </c>
      <c r="F274" t="s">
        <v>3949</v>
      </c>
    </row>
    <row r="275" spans="1:6" x14ac:dyDescent="0.3">
      <c r="A275" s="31" t="s">
        <v>3951</v>
      </c>
      <c r="B275" s="1"/>
      <c r="C275" s="1"/>
      <c r="D275" s="2"/>
      <c r="E275" s="1" t="s">
        <v>1497</v>
      </c>
      <c r="F275" t="s">
        <v>3952</v>
      </c>
    </row>
    <row r="276" spans="1:6" x14ac:dyDescent="0.3">
      <c r="A276" s="31" t="s">
        <v>3954</v>
      </c>
      <c r="B276" s="1"/>
      <c r="C276" s="1"/>
      <c r="D276" s="2"/>
      <c r="E276" s="1" t="s">
        <v>1497</v>
      </c>
      <c r="F276" t="s">
        <v>3953</v>
      </c>
    </row>
    <row r="277" spans="1:6" x14ac:dyDescent="0.3">
      <c r="A277" s="31" t="s">
        <v>3955</v>
      </c>
      <c r="B277" s="1"/>
      <c r="C277" s="1"/>
      <c r="D277" s="2"/>
      <c r="E277" s="1" t="s">
        <v>1501</v>
      </c>
      <c r="F277" s="44" t="s">
        <v>3956</v>
      </c>
    </row>
    <row r="278" spans="1:6" x14ac:dyDescent="0.3">
      <c r="A278" s="31" t="s">
        <v>3957</v>
      </c>
      <c r="B278" s="1"/>
      <c r="C278" s="1"/>
      <c r="D278" s="2"/>
      <c r="E278" s="1" t="s">
        <v>1501</v>
      </c>
      <c r="F278" t="s">
        <v>3958</v>
      </c>
    </row>
    <row r="279" spans="1:6" x14ac:dyDescent="0.3">
      <c r="A279" s="31" t="s">
        <v>3960</v>
      </c>
      <c r="B279" s="1"/>
      <c r="C279" s="1"/>
      <c r="D279" s="2"/>
      <c r="E279" s="1" t="s">
        <v>1501</v>
      </c>
      <c r="F279" t="s">
        <v>3959</v>
      </c>
    </row>
    <row r="280" spans="1:6" x14ac:dyDescent="0.3">
      <c r="A280" s="31" t="s">
        <v>3962</v>
      </c>
      <c r="B280" s="1"/>
      <c r="C280" s="1"/>
      <c r="D280" s="2"/>
      <c r="E280" s="1" t="s">
        <v>1501</v>
      </c>
      <c r="F280" t="s">
        <v>3961</v>
      </c>
    </row>
    <row r="281" spans="1:6" x14ac:dyDescent="0.3">
      <c r="A281" s="530" t="s">
        <v>3963</v>
      </c>
      <c r="B281" s="148"/>
      <c r="C281" s="148"/>
      <c r="D281" s="531"/>
      <c r="E281" s="148" t="s">
        <v>3656</v>
      </c>
      <c r="F281" s="44" t="s">
        <v>3964</v>
      </c>
    </row>
    <row r="282" spans="1:6" ht="55.2" x14ac:dyDescent="0.3">
      <c r="A282" s="31" t="s">
        <v>4015</v>
      </c>
      <c r="B282" s="1"/>
      <c r="C282" s="120" t="s">
        <v>1493</v>
      </c>
      <c r="D282" s="2"/>
      <c r="E282" s="1" t="s">
        <v>3658</v>
      </c>
      <c r="F282" s="44" t="s">
        <v>4016</v>
      </c>
    </row>
    <row r="283" spans="1:6" x14ac:dyDescent="0.3">
      <c r="A283" s="31" t="s">
        <v>4018</v>
      </c>
      <c r="B283" s="1"/>
      <c r="C283" s="1"/>
      <c r="D283" s="2"/>
      <c r="E283" s="1" t="s">
        <v>3658</v>
      </c>
      <c r="F283" s="44" t="s">
        <v>4017</v>
      </c>
    </row>
    <row r="284" spans="1:6" x14ac:dyDescent="0.3">
      <c r="A284" s="31" t="s">
        <v>4020</v>
      </c>
      <c r="B284" s="1"/>
      <c r="C284" s="1"/>
      <c r="D284" s="2"/>
      <c r="E284" s="1" t="s">
        <v>3658</v>
      </c>
      <c r="F284" t="s">
        <v>4019</v>
      </c>
    </row>
    <row r="285" spans="1:6" x14ac:dyDescent="0.3">
      <c r="A285" s="31" t="s">
        <v>4021</v>
      </c>
      <c r="B285" s="1"/>
      <c r="C285" s="1"/>
      <c r="D285" s="2"/>
      <c r="E285" s="1" t="s">
        <v>3658</v>
      </c>
      <c r="F285" s="44" t="s">
        <v>4022</v>
      </c>
    </row>
    <row r="286" spans="1:6" x14ac:dyDescent="0.3">
      <c r="A286" s="31" t="s">
        <v>4023</v>
      </c>
      <c r="B286" s="1"/>
      <c r="C286" s="1" t="s">
        <v>4024</v>
      </c>
      <c r="D286" s="2"/>
      <c r="E286" s="1" t="s">
        <v>3658</v>
      </c>
      <c r="F286" t="s">
        <v>4025</v>
      </c>
    </row>
    <row r="287" spans="1:6" x14ac:dyDescent="0.3">
      <c r="A287" s="31" t="s">
        <v>4026</v>
      </c>
      <c r="B287" s="1"/>
      <c r="C287" s="1" t="s">
        <v>4024</v>
      </c>
      <c r="D287" s="2"/>
      <c r="E287" s="1" t="s">
        <v>3658</v>
      </c>
      <c r="F287" t="s">
        <v>4025</v>
      </c>
    </row>
    <row r="288" spans="1:6" x14ac:dyDescent="0.3">
      <c r="A288" s="31" t="s">
        <v>4027</v>
      </c>
      <c r="B288" s="1"/>
      <c r="C288" s="1" t="s">
        <v>4024</v>
      </c>
      <c r="D288" s="2"/>
      <c r="E288" s="1" t="s">
        <v>3658</v>
      </c>
      <c r="F288" t="s">
        <v>4025</v>
      </c>
    </row>
    <row r="289" spans="1:6" x14ac:dyDescent="0.3">
      <c r="A289" s="31" t="s">
        <v>4029</v>
      </c>
      <c r="B289" s="1"/>
      <c r="C289" s="1"/>
      <c r="D289" s="2"/>
      <c r="E289" s="1" t="s">
        <v>1497</v>
      </c>
      <c r="F289" s="44" t="s">
        <v>4028</v>
      </c>
    </row>
    <row r="290" spans="1:6" x14ac:dyDescent="0.3">
      <c r="A290" s="31" t="s">
        <v>4030</v>
      </c>
      <c r="B290" s="1"/>
      <c r="C290" s="1"/>
      <c r="D290" s="2"/>
      <c r="E290" s="1" t="s">
        <v>1501</v>
      </c>
      <c r="F290" s="44" t="s">
        <v>4031</v>
      </c>
    </row>
    <row r="291" spans="1:6" x14ac:dyDescent="0.3">
      <c r="A291" s="31" t="s">
        <v>4035</v>
      </c>
      <c r="B291" s="1"/>
      <c r="C291" s="1" t="s">
        <v>4037</v>
      </c>
      <c r="D291" s="2"/>
      <c r="E291" s="1" t="s">
        <v>1516</v>
      </c>
      <c r="F291" t="s">
        <v>4036</v>
      </c>
    </row>
    <row r="292" spans="1:6" x14ac:dyDescent="0.3">
      <c r="A292" s="31" t="s">
        <v>4040</v>
      </c>
      <c r="B292" s="1"/>
      <c r="C292" s="1"/>
      <c r="D292" s="2"/>
      <c r="E292" s="1" t="s">
        <v>1501</v>
      </c>
      <c r="F292" t="s">
        <v>4041</v>
      </c>
    </row>
    <row r="293" spans="1:6" x14ac:dyDescent="0.3">
      <c r="A293" s="31" t="s">
        <v>4043</v>
      </c>
      <c r="B293" s="1"/>
      <c r="C293" s="1"/>
      <c r="D293" s="2"/>
      <c r="E293" s="1" t="s">
        <v>1497</v>
      </c>
      <c r="F293" t="s">
        <v>4042</v>
      </c>
    </row>
    <row r="294" spans="1:6" x14ac:dyDescent="0.3">
      <c r="A294" s="31" t="s">
        <v>4045</v>
      </c>
      <c r="B294" s="1"/>
      <c r="C294" s="1"/>
      <c r="D294" s="2"/>
      <c r="E294" s="1" t="s">
        <v>1501</v>
      </c>
      <c r="F294" t="s">
        <v>4044</v>
      </c>
    </row>
    <row r="295" spans="1:6" x14ac:dyDescent="0.3">
      <c r="A295" s="31" t="s">
        <v>4048</v>
      </c>
      <c r="B295" s="1"/>
      <c r="C295" s="1"/>
      <c r="D295" s="2"/>
      <c r="E295" s="1" t="s">
        <v>4047</v>
      </c>
      <c r="F295" s="44" t="s">
        <v>4046</v>
      </c>
    </row>
    <row r="296" spans="1:6" x14ac:dyDescent="0.3">
      <c r="A296" s="31" t="s">
        <v>4050</v>
      </c>
      <c r="B296" s="1"/>
      <c r="C296" s="1"/>
      <c r="D296" s="2"/>
      <c r="E296" s="1" t="s">
        <v>1501</v>
      </c>
      <c r="F296" t="s">
        <v>4049</v>
      </c>
    </row>
    <row r="297" spans="1:6" x14ac:dyDescent="0.3">
      <c r="A297" s="31" t="s">
        <v>4052</v>
      </c>
      <c r="B297" s="1"/>
      <c r="C297" s="1"/>
      <c r="D297" s="2"/>
      <c r="E297" s="1" t="s">
        <v>1501</v>
      </c>
      <c r="F297" t="s">
        <v>4051</v>
      </c>
    </row>
    <row r="298" spans="1:6" x14ac:dyDescent="0.3">
      <c r="A298" s="31" t="s">
        <v>4054</v>
      </c>
      <c r="B298" s="1"/>
      <c r="C298" s="1"/>
      <c r="D298" s="2"/>
      <c r="E298" s="1" t="s">
        <v>1501</v>
      </c>
      <c r="F298" s="44" t="s">
        <v>4053</v>
      </c>
    </row>
    <row r="299" spans="1:6" x14ac:dyDescent="0.3">
      <c r="A299" s="31" t="s">
        <v>4055</v>
      </c>
      <c r="B299" s="1"/>
      <c r="C299" s="1"/>
      <c r="D299" s="2"/>
      <c r="E299" s="1" t="s">
        <v>1501</v>
      </c>
      <c r="F299" s="44" t="s">
        <v>4056</v>
      </c>
    </row>
    <row r="300" spans="1:6" x14ac:dyDescent="0.3">
      <c r="A300" s="31" t="s">
        <v>4057</v>
      </c>
      <c r="B300" s="1"/>
      <c r="C300" s="1"/>
      <c r="D300" s="2"/>
      <c r="E300" s="1" t="s">
        <v>1501</v>
      </c>
      <c r="F300" s="44" t="s">
        <v>4058</v>
      </c>
    </row>
    <row r="301" spans="1:6" x14ac:dyDescent="0.3">
      <c r="A301" s="31" t="s">
        <v>4059</v>
      </c>
      <c r="B301" s="1"/>
      <c r="C301" s="1"/>
      <c r="D301" s="2"/>
      <c r="E301" s="1" t="s">
        <v>1501</v>
      </c>
      <c r="F301" t="s">
        <v>4060</v>
      </c>
    </row>
    <row r="302" spans="1:6" x14ac:dyDescent="0.3">
      <c r="A302" s="31" t="s">
        <v>4061</v>
      </c>
      <c r="B302" s="1"/>
      <c r="C302" s="1"/>
      <c r="D302" s="2"/>
      <c r="E302" s="1" t="s">
        <v>1501</v>
      </c>
      <c r="F302" s="44" t="s">
        <v>4062</v>
      </c>
    </row>
    <row r="303" spans="1:6" x14ac:dyDescent="0.3">
      <c r="A303" s="31" t="s">
        <v>4063</v>
      </c>
      <c r="B303" s="1"/>
      <c r="C303" s="1"/>
      <c r="D303" s="2"/>
      <c r="E303" s="1" t="s">
        <v>1501</v>
      </c>
      <c r="F303" s="44" t="s">
        <v>4064</v>
      </c>
    </row>
    <row r="304" spans="1:6" x14ac:dyDescent="0.3">
      <c r="A304" s="31" t="s">
        <v>4066</v>
      </c>
      <c r="B304" s="1"/>
      <c r="C304" s="1"/>
      <c r="D304" s="2"/>
      <c r="E304" s="1" t="s">
        <v>1501</v>
      </c>
      <c r="F304" s="44" t="s">
        <v>4065</v>
      </c>
    </row>
    <row r="305" spans="1:6" x14ac:dyDescent="0.3">
      <c r="A305" s="31" t="s">
        <v>4068</v>
      </c>
      <c r="B305" s="1"/>
      <c r="C305" s="1"/>
      <c r="D305" s="2"/>
      <c r="E305" s="1" t="s">
        <v>1501</v>
      </c>
      <c r="F305" t="s">
        <v>4067</v>
      </c>
    </row>
    <row r="306" spans="1:6" x14ac:dyDescent="0.3">
      <c r="A306" s="31" t="s">
        <v>4069</v>
      </c>
      <c r="B306" s="1"/>
      <c r="C306" s="1"/>
      <c r="D306" s="2"/>
      <c r="E306" s="1" t="s">
        <v>1501</v>
      </c>
      <c r="F306" t="s">
        <v>4070</v>
      </c>
    </row>
  </sheetData>
  <sheetProtection formatCells="0" formatColumns="0" formatRows="0" insertColumns="0" insertRows="0" insertHyperlinks="0" deleteColumns="0" deleteRows="0" sort="0" pivotTables="0"/>
  <mergeCells count="2">
    <mergeCell ref="A5:F5"/>
    <mergeCell ref="H5:L5"/>
  </mergeCells>
  <hyperlinks>
    <hyperlink ref="F184" r:id="rId1" xr:uid="{00000000-0004-0000-0000-000000000000}"/>
    <hyperlink ref="F185" r:id="rId2" xr:uid="{00000000-0004-0000-0000-000001000000}"/>
    <hyperlink ref="F188" r:id="rId3" xr:uid="{00000000-0004-0000-0000-000002000000}"/>
    <hyperlink ref="F190" r:id="rId4" xr:uid="{00000000-0004-0000-0000-000003000000}"/>
    <hyperlink ref="F191" r:id="rId5" xr:uid="{00000000-0004-0000-0000-000004000000}"/>
    <hyperlink ref="F192" r:id="rId6" xr:uid="{00000000-0004-0000-0000-000005000000}"/>
    <hyperlink ref="F193" r:id="rId7" xr:uid="{00000000-0004-0000-0000-000006000000}"/>
    <hyperlink ref="F195" r:id="rId8" xr:uid="{00000000-0004-0000-0000-000007000000}"/>
    <hyperlink ref="F198" r:id="rId9" xr:uid="{00000000-0004-0000-0000-000008000000}"/>
    <hyperlink ref="F199" r:id="rId10" xr:uid="{00000000-0004-0000-0000-000009000000}"/>
    <hyperlink ref="F200" r:id="rId11" xr:uid="{00000000-0004-0000-0000-00000A000000}"/>
    <hyperlink ref="F202" r:id="rId12" xr:uid="{00000000-0004-0000-0000-00000B000000}"/>
    <hyperlink ref="F203" r:id="rId13" xr:uid="{00000000-0004-0000-0000-00000C000000}"/>
    <hyperlink ref="F205" r:id="rId14" xr:uid="{00000000-0004-0000-0000-00000D000000}"/>
    <hyperlink ref="F208" r:id="rId15" xr:uid="{00000000-0004-0000-0000-00000E000000}"/>
    <hyperlink ref="F215" r:id="rId16" xr:uid="{00000000-0004-0000-0000-00000F000000}"/>
    <hyperlink ref="F217" r:id="rId17" xr:uid="{00000000-0004-0000-0000-000010000000}"/>
    <hyperlink ref="F221" r:id="rId18" xr:uid="{00000000-0004-0000-0000-000011000000}"/>
    <hyperlink ref="F223" r:id="rId19" xr:uid="{00000000-0004-0000-0000-000012000000}"/>
    <hyperlink ref="F225" r:id="rId20" xr:uid="{00000000-0004-0000-0000-000013000000}"/>
    <hyperlink ref="F227" r:id="rId21" xr:uid="{00000000-0004-0000-0000-000014000000}"/>
    <hyperlink ref="F233" r:id="rId22" xr:uid="{00000000-0004-0000-0000-000015000000}"/>
    <hyperlink ref="F234" r:id="rId23" xr:uid="{00000000-0004-0000-0000-000016000000}"/>
    <hyperlink ref="F239" r:id="rId24" xr:uid="{00000000-0004-0000-0000-000017000000}"/>
    <hyperlink ref="F242" r:id="rId25" xr:uid="{00000000-0004-0000-0000-000018000000}"/>
    <hyperlink ref="F250" r:id="rId26" xr:uid="{00000000-0004-0000-0000-000019000000}"/>
    <hyperlink ref="F256" r:id="rId27" xr:uid="{00000000-0004-0000-0000-00001A000000}"/>
    <hyperlink ref="F262" r:id="rId28" xr:uid="{00000000-0004-0000-0000-00001B000000}"/>
    <hyperlink ref="F264" r:id="rId29" xr:uid="{00000000-0004-0000-0000-00001C000000}"/>
    <hyperlink ref="F265" r:id="rId30" xr:uid="{00000000-0004-0000-0000-00001D000000}"/>
    <hyperlink ref="F267" r:id="rId31" xr:uid="{00000000-0004-0000-0000-00001E000000}"/>
    <hyperlink ref="F269" r:id="rId32" xr:uid="{00000000-0004-0000-0000-00001F000000}"/>
    <hyperlink ref="F270" r:id="rId33" xr:uid="{00000000-0004-0000-0000-000020000000}"/>
    <hyperlink ref="F277" r:id="rId34" xr:uid="{00000000-0004-0000-0000-000021000000}"/>
    <hyperlink ref="F183" r:id="rId35" xr:uid="{00000000-0004-0000-0000-000022000000}"/>
    <hyperlink ref="A7" location="'Market study table'!A2" tooltip="Heliospectra" display="Heliospectra" xr:uid="{00000000-0004-0000-0000-000023000000}"/>
    <hyperlink ref="A8" location="'Market study table'!A19" tooltip="General Electric Company" display="General Electric Company" xr:uid="{00000000-0004-0000-0000-000024000000}"/>
    <hyperlink ref="F186" r:id="rId36" xr:uid="{00000000-0004-0000-0000-000025000000}"/>
    <hyperlink ref="F282" r:id="rId37" xr:uid="{00000000-0004-0000-0000-000026000000}"/>
    <hyperlink ref="F283" r:id="rId38" xr:uid="{00000000-0004-0000-0000-000027000000}"/>
    <hyperlink ref="F285" r:id="rId39" xr:uid="{00000000-0004-0000-0000-000028000000}"/>
    <hyperlink ref="F289" r:id="rId40" xr:uid="{00000000-0004-0000-0000-000029000000}"/>
    <hyperlink ref="F290" r:id="rId41" xr:uid="{00000000-0004-0000-0000-00002A000000}"/>
    <hyperlink ref="F295" r:id="rId42" xr:uid="{00000000-0004-0000-0000-00002B000000}"/>
    <hyperlink ref="F298" r:id="rId43" xr:uid="{00000000-0004-0000-0000-00002C000000}"/>
    <hyperlink ref="F299" r:id="rId44" xr:uid="{00000000-0004-0000-0000-00002D000000}"/>
    <hyperlink ref="F300" r:id="rId45" xr:uid="{00000000-0004-0000-0000-00002E000000}"/>
    <hyperlink ref="F302" r:id="rId46" xr:uid="{00000000-0004-0000-0000-00002F000000}"/>
    <hyperlink ref="F303" r:id="rId47" xr:uid="{00000000-0004-0000-0000-000030000000}"/>
    <hyperlink ref="F304" r:id="rId48" xr:uid="{00000000-0004-0000-0000-000031000000}"/>
    <hyperlink ref="F230" r:id="rId49" xr:uid="{00000000-0004-0000-0000-000032000000}"/>
    <hyperlink ref="F281" r:id="rId50" xr:uid="{00000000-0004-0000-0000-000033000000}"/>
  </hyperlinks>
  <pageMargins left="0.7" right="0.7" top="0.75" bottom="0.75" header="0.3" footer="0.3"/>
  <pageSetup paperSize="9" orientation="portrait" r:id="rId51"/>
  <tableParts count="2">
    <tablePart r:id="rId52"/>
    <tablePart r:id="rId5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833"/>
  <sheetViews>
    <sheetView zoomScale="60" zoomScaleNormal="60" workbookViewId="0">
      <selection activeCell="J96" sqref="J96"/>
    </sheetView>
  </sheetViews>
  <sheetFormatPr defaultColWidth="8.77734375" defaultRowHeight="14.4" x14ac:dyDescent="0.3"/>
  <cols>
    <col min="1" max="1" width="57.109375" style="2" customWidth="1"/>
    <col min="2" max="3" width="79" style="1" customWidth="1"/>
    <col min="4" max="4" width="24.6640625" style="1" customWidth="1"/>
    <col min="5" max="5" width="8.77734375" style="2"/>
    <col min="6" max="6" width="30.5546875" style="2" customWidth="1"/>
    <col min="7" max="7" width="19.6640625" style="2" customWidth="1"/>
    <col min="8" max="8" width="21.88671875" style="2" customWidth="1"/>
    <col min="9" max="12" width="19.6640625" style="2" customWidth="1"/>
    <col min="13" max="13" width="21.88671875" style="2" customWidth="1"/>
    <col min="14" max="17" width="19.6640625" style="2" customWidth="1"/>
    <col min="18" max="18" width="21.88671875" style="2" customWidth="1"/>
    <col min="19" max="21" width="19.6640625" style="2" customWidth="1"/>
    <col min="22" max="22" width="21.88671875" style="2" customWidth="1"/>
    <col min="23" max="25" width="19.6640625" style="2" customWidth="1"/>
    <col min="26" max="16384" width="8.77734375" style="2"/>
  </cols>
  <sheetData>
    <row r="1" spans="1:25" ht="34.200000000000003" thickBot="1" x14ac:dyDescent="0.7">
      <c r="A1" s="509" t="s">
        <v>4112</v>
      </c>
      <c r="F1" s="936" t="s">
        <v>4106</v>
      </c>
      <c r="G1" s="937"/>
      <c r="H1" s="937"/>
      <c r="I1" s="937"/>
      <c r="J1" s="937"/>
      <c r="K1" s="937"/>
    </row>
    <row r="2" spans="1:25" ht="21" x14ac:dyDescent="0.4">
      <c r="F2" s="10" t="s">
        <v>559</v>
      </c>
      <c r="G2" s="250" t="s">
        <v>184</v>
      </c>
      <c r="H2" s="250" t="s">
        <v>2281</v>
      </c>
      <c r="I2" s="250" t="s">
        <v>294</v>
      </c>
      <c r="J2" s="251" t="s">
        <v>3523</v>
      </c>
      <c r="K2" s="250" t="s">
        <v>178</v>
      </c>
      <c r="L2" s="250" t="s">
        <v>24</v>
      </c>
      <c r="M2" s="250" t="s">
        <v>2516</v>
      </c>
      <c r="N2" s="250" t="s">
        <v>140</v>
      </c>
      <c r="O2" s="250" t="s">
        <v>628</v>
      </c>
      <c r="P2" s="250" t="s">
        <v>291</v>
      </c>
      <c r="Q2" s="250" t="s">
        <v>1458</v>
      </c>
      <c r="R2" s="250" t="s">
        <v>279</v>
      </c>
      <c r="S2" s="250" t="s">
        <v>47</v>
      </c>
      <c r="T2" s="250" t="s">
        <v>22</v>
      </c>
      <c r="U2" s="250" t="s">
        <v>28</v>
      </c>
      <c r="V2" s="251" t="s">
        <v>180</v>
      </c>
      <c r="W2" s="304"/>
      <c r="X2" s="304"/>
      <c r="Y2" s="304"/>
    </row>
    <row r="3" spans="1:25" ht="31.2" x14ac:dyDescent="0.3">
      <c r="F3" s="257" t="s">
        <v>2013</v>
      </c>
      <c r="G3" s="260">
        <f>(G4/$G$5)*100</f>
        <v>3.9175257731958761</v>
      </c>
      <c r="H3" s="260">
        <f t="shared" ref="H3:U3" si="0">(H4/$G$5)*100</f>
        <v>0.51546391752577314</v>
      </c>
      <c r="I3" s="260">
        <f t="shared" si="0"/>
        <v>0.92783505154639179</v>
      </c>
      <c r="J3" s="260">
        <f>(J4/$G$5)*100</f>
        <v>0.51546391752577314</v>
      </c>
      <c r="K3" s="260">
        <f t="shared" si="0"/>
        <v>3.7113402061855671</v>
      </c>
      <c r="L3" s="260">
        <f t="shared" si="0"/>
        <v>0.92783505154639179</v>
      </c>
      <c r="M3" s="260">
        <f t="shared" si="0"/>
        <v>0.41237113402061859</v>
      </c>
      <c r="N3" s="260">
        <f t="shared" si="0"/>
        <v>0.41237113402061859</v>
      </c>
      <c r="O3" s="260">
        <f t="shared" si="0"/>
        <v>2.8865979381443299</v>
      </c>
      <c r="P3" s="260">
        <f t="shared" si="0"/>
        <v>2.0618556701030926</v>
      </c>
      <c r="Q3" s="260">
        <f t="shared" si="0"/>
        <v>0.30927835051546393</v>
      </c>
      <c r="R3" s="260">
        <f t="shared" si="0"/>
        <v>0.82474226804123718</v>
      </c>
      <c r="S3" s="260">
        <f t="shared" si="0"/>
        <v>43.195876288659797</v>
      </c>
      <c r="T3" s="260">
        <f t="shared" si="0"/>
        <v>26.185567010309281</v>
      </c>
      <c r="U3" s="260">
        <f t="shared" si="0"/>
        <v>10.412371134020619</v>
      </c>
      <c r="V3" s="260">
        <f>(V4/$G$5)*100</f>
        <v>0.2061855670103093</v>
      </c>
      <c r="W3" s="305"/>
      <c r="X3" s="305"/>
      <c r="Y3" s="305"/>
    </row>
    <row r="4" spans="1:25" ht="31.8" thickBot="1" x14ac:dyDescent="0.35">
      <c r="F4" s="253" t="s">
        <v>2009</v>
      </c>
      <c r="G4" s="255">
        <f>COUNTIF($D$10:$D$1730,"IP20")</f>
        <v>38</v>
      </c>
      <c r="H4" s="255">
        <f>COUNTIF($D$10:$D$1730,"IP21")</f>
        <v>5</v>
      </c>
      <c r="I4" s="255">
        <f>COUNTIF($D$10:$D$1730,"IP24")</f>
        <v>9</v>
      </c>
      <c r="J4" s="255">
        <f>COUNTIF($D$10:$D$1730,"IP25")</f>
        <v>5</v>
      </c>
      <c r="K4" s="255">
        <f t="shared" ref="K4" si="1">COUNTIF($D$10:$D$1730,"IP40")</f>
        <v>36</v>
      </c>
      <c r="L4" s="255">
        <f t="shared" ref="L4" si="2">COUNTIF($D$10:$D$1730,"IP44")</f>
        <v>9</v>
      </c>
      <c r="M4" s="255">
        <f t="shared" ref="M4" si="3">COUNTIF($D$10:$D$1730,"IP52")</f>
        <v>4</v>
      </c>
      <c r="N4" s="255">
        <f t="shared" ref="N4" si="4">COUNTIF($D$10:$D$1730,"IP53")</f>
        <v>4</v>
      </c>
      <c r="O4" s="255">
        <f t="shared" ref="O4" si="5">COUNTIF($D$10:$D$1730,"IP54")</f>
        <v>28</v>
      </c>
      <c r="P4" s="255">
        <f t="shared" ref="P4" si="6">COUNTIF($D$10:$D$1730,"IP55")</f>
        <v>20</v>
      </c>
      <c r="Q4" s="255">
        <f t="shared" ref="Q4" si="7">COUNTIF($D$10:$D$1730,"IP63")</f>
        <v>3</v>
      </c>
      <c r="R4" s="255">
        <f t="shared" ref="R4" si="8">COUNTIF($D$10:$D$1730,"IP64")</f>
        <v>8</v>
      </c>
      <c r="S4" s="255">
        <f t="shared" ref="S4" si="9">COUNTIF($D$10:$D$1730,"IP65")</f>
        <v>419</v>
      </c>
      <c r="T4" s="255">
        <f t="shared" ref="T4" si="10">COUNTIF($D$10:$D$1730,"IP66")</f>
        <v>254</v>
      </c>
      <c r="U4" s="255">
        <f t="shared" ref="U4" si="11">COUNTIF($D$10:$D$1730,"IP67")</f>
        <v>101</v>
      </c>
      <c r="V4" s="776">
        <f t="shared" ref="V4" si="12">COUNTIF($D$10:$D$1730,"IP68")</f>
        <v>2</v>
      </c>
      <c r="W4" s="305"/>
      <c r="X4" s="305"/>
      <c r="Y4" s="305"/>
    </row>
    <row r="5" spans="1:25" ht="36.6" thickBot="1" x14ac:dyDescent="0.35">
      <c r="F5" s="254" t="s">
        <v>2010</v>
      </c>
      <c r="G5" s="259">
        <f>COUNTA(D10:D1730)</f>
        <v>970</v>
      </c>
      <c r="H5" s="777"/>
      <c r="I5" s="778"/>
      <c r="J5" s="777"/>
      <c r="K5" s="779"/>
      <c r="L5" s="13"/>
      <c r="M5" s="13"/>
      <c r="N5" s="13"/>
      <c r="O5" s="13"/>
      <c r="P5" s="13"/>
      <c r="Q5" s="13"/>
      <c r="R5" s="13"/>
      <c r="S5" s="13"/>
      <c r="T5" s="13"/>
      <c r="U5" s="13"/>
      <c r="V5" s="160"/>
      <c r="W5" s="306"/>
      <c r="X5" s="775"/>
      <c r="Y5" s="775"/>
    </row>
    <row r="6" spans="1:25" x14ac:dyDescent="0.3">
      <c r="W6" s="1"/>
      <c r="X6" s="1"/>
      <c r="Y6" s="1"/>
    </row>
    <row r="7" spans="1:25" ht="15" thickBot="1" x14ac:dyDescent="0.35"/>
    <row r="8" spans="1:25" ht="41.1" customHeight="1" thickBot="1" x14ac:dyDescent="0.4">
      <c r="A8" s="105" t="s">
        <v>0</v>
      </c>
      <c r="B8" s="397" t="s">
        <v>1</v>
      </c>
      <c r="C8" s="397" t="s">
        <v>2</v>
      </c>
      <c r="D8" s="105" t="s">
        <v>1304</v>
      </c>
      <c r="E8" s="24"/>
      <c r="F8"/>
    </row>
    <row r="9" spans="1:25" ht="18.600000000000001" thickBot="1" x14ac:dyDescent="0.4">
      <c r="A9" s="56" t="s">
        <v>3</v>
      </c>
      <c r="B9" s="398"/>
      <c r="C9" s="17"/>
      <c r="D9" s="17"/>
      <c r="E9" s="25"/>
    </row>
    <row r="10" spans="1:25" x14ac:dyDescent="0.3">
      <c r="A10" s="419" t="s">
        <v>6</v>
      </c>
      <c r="B10" s="399" t="s">
        <v>947</v>
      </c>
      <c r="C10" s="85" t="s">
        <v>2064</v>
      </c>
      <c r="D10" s="80" t="s">
        <v>28</v>
      </c>
    </row>
    <row r="11" spans="1:25" x14ac:dyDescent="0.3">
      <c r="A11" s="37" t="s">
        <v>296</v>
      </c>
      <c r="B11" s="10" t="s">
        <v>948</v>
      </c>
      <c r="C11" s="14" t="s">
        <v>2064</v>
      </c>
      <c r="D11" s="65" t="s">
        <v>28</v>
      </c>
    </row>
    <row r="12" spans="1:25" ht="15" thickBot="1" x14ac:dyDescent="0.35">
      <c r="A12" s="420"/>
      <c r="B12" s="400" t="s">
        <v>949</v>
      </c>
      <c r="C12" s="93" t="s">
        <v>2064</v>
      </c>
      <c r="D12" s="81" t="s">
        <v>28</v>
      </c>
    </row>
    <row r="13" spans="1:25" x14ac:dyDescent="0.3">
      <c r="A13" s="421"/>
      <c r="B13" s="399" t="s">
        <v>950</v>
      </c>
      <c r="C13" s="79" t="s">
        <v>428</v>
      </c>
      <c r="D13" s="80" t="s">
        <v>28</v>
      </c>
    </row>
    <row r="14" spans="1:25" x14ac:dyDescent="0.3">
      <c r="A14" s="421"/>
      <c r="B14" s="10" t="s">
        <v>951</v>
      </c>
      <c r="C14" s="14" t="s">
        <v>428</v>
      </c>
      <c r="D14" s="65" t="s">
        <v>28</v>
      </c>
    </row>
    <row r="15" spans="1:25" ht="15" thickBot="1" x14ac:dyDescent="0.35">
      <c r="A15" s="421"/>
      <c r="B15" s="400" t="s">
        <v>952</v>
      </c>
      <c r="C15" s="93" t="s">
        <v>428</v>
      </c>
      <c r="D15" s="81" t="s">
        <v>28</v>
      </c>
    </row>
    <row r="16" spans="1:25" x14ac:dyDescent="0.3">
      <c r="A16" s="421"/>
      <c r="B16" s="399" t="s">
        <v>953</v>
      </c>
      <c r="C16" s="79" t="s">
        <v>98</v>
      </c>
      <c r="D16" s="79" t="s">
        <v>294</v>
      </c>
    </row>
    <row r="17" spans="1:4" ht="15" thickBot="1" x14ac:dyDescent="0.35">
      <c r="A17" s="421"/>
      <c r="B17" s="400" t="s">
        <v>954</v>
      </c>
      <c r="C17" s="93" t="s">
        <v>98</v>
      </c>
      <c r="D17" s="93" t="s">
        <v>294</v>
      </c>
    </row>
    <row r="18" spans="1:4" x14ac:dyDescent="0.3">
      <c r="A18" s="421"/>
      <c r="B18" s="399" t="s">
        <v>956</v>
      </c>
      <c r="C18" s="79" t="s">
        <v>98</v>
      </c>
      <c r="D18" s="79" t="s">
        <v>294</v>
      </c>
    </row>
    <row r="19" spans="1:4" ht="15" thickBot="1" x14ac:dyDescent="0.35">
      <c r="A19" s="421"/>
      <c r="B19" s="400" t="s">
        <v>957</v>
      </c>
      <c r="C19" s="93" t="s">
        <v>98</v>
      </c>
      <c r="D19" s="93" t="s">
        <v>294</v>
      </c>
    </row>
    <row r="20" spans="1:4" x14ac:dyDescent="0.3">
      <c r="A20" s="422"/>
      <c r="B20" s="10" t="s">
        <v>4</v>
      </c>
      <c r="C20" s="14" t="s">
        <v>82</v>
      </c>
      <c r="D20" s="14" t="s">
        <v>28</v>
      </c>
    </row>
    <row r="21" spans="1:4" ht="15" thickBot="1" x14ac:dyDescent="0.35">
      <c r="A21" s="421"/>
      <c r="B21" s="252" t="s">
        <v>5</v>
      </c>
      <c r="C21" s="13" t="s">
        <v>98</v>
      </c>
      <c r="D21" s="13" t="s">
        <v>294</v>
      </c>
    </row>
    <row r="22" spans="1:4" x14ac:dyDescent="0.3">
      <c r="A22" s="421"/>
      <c r="B22" s="399" t="s">
        <v>959</v>
      </c>
      <c r="C22" s="79" t="s">
        <v>98</v>
      </c>
      <c r="D22" s="79" t="s">
        <v>294</v>
      </c>
    </row>
    <row r="23" spans="1:4" ht="15" thickBot="1" x14ac:dyDescent="0.35">
      <c r="A23" s="421"/>
      <c r="B23" s="401" t="s">
        <v>960</v>
      </c>
      <c r="C23" s="12" t="s">
        <v>98</v>
      </c>
      <c r="D23" s="12" t="s">
        <v>294</v>
      </c>
    </row>
    <row r="24" spans="1:4" x14ac:dyDescent="0.3">
      <c r="A24" s="421"/>
      <c r="B24" s="402" t="s">
        <v>1345</v>
      </c>
      <c r="C24" s="106" t="s">
        <v>98</v>
      </c>
      <c r="D24" s="80" t="s">
        <v>294</v>
      </c>
    </row>
    <row r="25" spans="1:4" ht="15" thickBot="1" x14ac:dyDescent="0.35">
      <c r="A25" s="423"/>
      <c r="B25" s="403" t="s">
        <v>961</v>
      </c>
      <c r="C25" s="109" t="s">
        <v>98</v>
      </c>
      <c r="D25" s="81" t="s">
        <v>294</v>
      </c>
    </row>
    <row r="26" spans="1:4" ht="18.600000000000001" thickBot="1" x14ac:dyDescent="0.4">
      <c r="A26" s="56" t="s">
        <v>7</v>
      </c>
      <c r="B26" s="15"/>
      <c r="C26" s="27"/>
      <c r="D26" s="27"/>
    </row>
    <row r="27" spans="1:4" x14ac:dyDescent="0.3">
      <c r="A27" s="419" t="s">
        <v>21</v>
      </c>
      <c r="B27" s="10" t="s">
        <v>14</v>
      </c>
      <c r="C27" s="14" t="s">
        <v>15</v>
      </c>
      <c r="D27" s="82"/>
    </row>
    <row r="28" spans="1:4" x14ac:dyDescent="0.3">
      <c r="A28" s="424" t="s">
        <v>299</v>
      </c>
      <c r="B28" s="40" t="s">
        <v>18</v>
      </c>
      <c r="C28" s="11" t="s">
        <v>15</v>
      </c>
      <c r="D28" s="82"/>
    </row>
    <row r="29" spans="1:4" x14ac:dyDescent="0.3">
      <c r="A29" s="425"/>
      <c r="B29" s="40" t="s">
        <v>19</v>
      </c>
      <c r="C29" s="11" t="s">
        <v>15</v>
      </c>
      <c r="D29" s="82"/>
    </row>
    <row r="30" spans="1:4" x14ac:dyDescent="0.3">
      <c r="A30" s="420"/>
      <c r="B30" s="40" t="s">
        <v>20</v>
      </c>
      <c r="C30" s="11" t="s">
        <v>15</v>
      </c>
      <c r="D30" s="82"/>
    </row>
    <row r="31" spans="1:4" x14ac:dyDescent="0.3">
      <c r="A31" s="421"/>
      <c r="B31" s="40" t="s">
        <v>8</v>
      </c>
      <c r="C31" s="11" t="s">
        <v>82</v>
      </c>
      <c r="D31" s="82"/>
    </row>
    <row r="32" spans="1:4" x14ac:dyDescent="0.3">
      <c r="A32" s="421"/>
      <c r="B32" s="40" t="s">
        <v>9</v>
      </c>
      <c r="C32" s="11" t="s">
        <v>82</v>
      </c>
      <c r="D32" s="82"/>
    </row>
    <row r="33" spans="1:4" x14ac:dyDescent="0.3">
      <c r="A33" s="421"/>
      <c r="B33" s="40" t="s">
        <v>10</v>
      </c>
      <c r="C33" s="11" t="s">
        <v>2065</v>
      </c>
      <c r="D33" s="82"/>
    </row>
    <row r="34" spans="1:4" x14ac:dyDescent="0.3">
      <c r="A34" s="421"/>
      <c r="B34" s="40" t="s">
        <v>11</v>
      </c>
      <c r="C34" s="11" t="s">
        <v>2065</v>
      </c>
      <c r="D34" s="82"/>
    </row>
    <row r="35" spans="1:4" x14ac:dyDescent="0.3">
      <c r="A35" s="421"/>
      <c r="B35" s="40" t="s">
        <v>12</v>
      </c>
      <c r="C35" s="11" t="s">
        <v>2065</v>
      </c>
      <c r="D35" s="82"/>
    </row>
    <row r="36" spans="1:4" ht="15" thickBot="1" x14ac:dyDescent="0.35">
      <c r="A36" s="423"/>
      <c r="B36" s="401" t="s">
        <v>13</v>
      </c>
      <c r="C36" s="11" t="s">
        <v>2065</v>
      </c>
      <c r="D36" s="82"/>
    </row>
    <row r="37" spans="1:4" ht="18.600000000000001" thickBot="1" x14ac:dyDescent="0.4">
      <c r="A37" s="56" t="s">
        <v>33</v>
      </c>
      <c r="B37" s="15"/>
      <c r="C37" s="27"/>
      <c r="D37" s="27"/>
    </row>
    <row r="38" spans="1:4" x14ac:dyDescent="0.3">
      <c r="A38" s="426" t="s">
        <v>31</v>
      </c>
      <c r="B38" s="10" t="s">
        <v>26</v>
      </c>
      <c r="C38" s="14" t="s">
        <v>2066</v>
      </c>
      <c r="D38" s="14" t="s">
        <v>22</v>
      </c>
    </row>
    <row r="39" spans="1:4" x14ac:dyDescent="0.3">
      <c r="A39" s="427" t="s">
        <v>32</v>
      </c>
      <c r="B39" s="40" t="s">
        <v>26</v>
      </c>
      <c r="C39" s="11" t="s">
        <v>301</v>
      </c>
      <c r="D39" s="11" t="s">
        <v>22</v>
      </c>
    </row>
    <row r="40" spans="1:4" x14ac:dyDescent="0.3">
      <c r="A40" s="421"/>
      <c r="B40" s="40" t="s">
        <v>26</v>
      </c>
      <c r="C40" s="11" t="s">
        <v>302</v>
      </c>
      <c r="D40" s="11" t="s">
        <v>22</v>
      </c>
    </row>
    <row r="41" spans="1:4" x14ac:dyDescent="0.3">
      <c r="A41" s="420"/>
      <c r="B41" s="40" t="s">
        <v>965</v>
      </c>
      <c r="C41" s="11" t="s">
        <v>962</v>
      </c>
      <c r="D41" s="11" t="s">
        <v>22</v>
      </c>
    </row>
    <row r="42" spans="1:4" x14ac:dyDescent="0.3">
      <c r="A42" s="420"/>
      <c r="B42" s="40" t="s">
        <v>964</v>
      </c>
      <c r="C42" s="11" t="s">
        <v>963</v>
      </c>
      <c r="D42" s="11" t="s">
        <v>22</v>
      </c>
    </row>
    <row r="43" spans="1:4" x14ac:dyDescent="0.3">
      <c r="A43" s="421"/>
      <c r="B43" s="40" t="s">
        <v>966</v>
      </c>
      <c r="C43" s="11" t="s">
        <v>968</v>
      </c>
      <c r="D43" s="11" t="s">
        <v>22</v>
      </c>
    </row>
    <row r="44" spans="1:4" x14ac:dyDescent="0.3">
      <c r="A44" s="421"/>
      <c r="B44" s="40" t="s">
        <v>967</v>
      </c>
      <c r="C44" s="11" t="s">
        <v>969</v>
      </c>
      <c r="D44" s="11" t="s">
        <v>22</v>
      </c>
    </row>
    <row r="45" spans="1:4" x14ac:dyDescent="0.3">
      <c r="A45" s="421"/>
      <c r="B45" s="40" t="s">
        <v>27</v>
      </c>
      <c r="C45" s="11" t="s">
        <v>23</v>
      </c>
      <c r="D45" s="11" t="s">
        <v>24</v>
      </c>
    </row>
    <row r="46" spans="1:4" x14ac:dyDescent="0.3">
      <c r="A46" s="421"/>
      <c r="B46" s="40" t="s">
        <v>27</v>
      </c>
      <c r="C46" s="11" t="s">
        <v>25</v>
      </c>
      <c r="D46" s="11" t="s">
        <v>24</v>
      </c>
    </row>
    <row r="47" spans="1:4" x14ac:dyDescent="0.3">
      <c r="A47" s="421"/>
      <c r="B47" s="40" t="s">
        <v>970</v>
      </c>
      <c r="C47" s="11" t="s">
        <v>303</v>
      </c>
      <c r="D47" s="11" t="s">
        <v>22</v>
      </c>
    </row>
    <row r="48" spans="1:4" x14ac:dyDescent="0.3">
      <c r="A48" s="421"/>
      <c r="B48" s="40" t="s">
        <v>972</v>
      </c>
      <c r="C48" s="11" t="s">
        <v>973</v>
      </c>
      <c r="D48" s="11" t="s">
        <v>22</v>
      </c>
    </row>
    <row r="49" spans="1:4" x14ac:dyDescent="0.3">
      <c r="A49" s="421"/>
      <c r="B49" s="40" t="s">
        <v>972</v>
      </c>
      <c r="C49" s="11" t="s">
        <v>974</v>
      </c>
      <c r="D49" s="11" t="s">
        <v>22</v>
      </c>
    </row>
    <row r="50" spans="1:4" x14ac:dyDescent="0.3">
      <c r="A50" s="421"/>
      <c r="B50" s="344" t="s">
        <v>971</v>
      </c>
      <c r="C50" s="65" t="s">
        <v>976</v>
      </c>
      <c r="D50" s="11" t="s">
        <v>22</v>
      </c>
    </row>
    <row r="51" spans="1:4" ht="15" thickBot="1" x14ac:dyDescent="0.35">
      <c r="A51" s="423"/>
      <c r="B51" s="401" t="s">
        <v>971</v>
      </c>
      <c r="C51" s="12" t="s">
        <v>977</v>
      </c>
      <c r="D51" s="12" t="s">
        <v>22</v>
      </c>
    </row>
    <row r="52" spans="1:4" ht="18.600000000000001" thickBot="1" x14ac:dyDescent="0.4">
      <c r="A52" s="56" t="s">
        <v>34</v>
      </c>
      <c r="B52" s="15"/>
      <c r="C52" s="27"/>
      <c r="D52" s="27"/>
    </row>
    <row r="53" spans="1:4" x14ac:dyDescent="0.3">
      <c r="A53" s="428" t="s">
        <v>41</v>
      </c>
      <c r="B53" s="10" t="s">
        <v>35</v>
      </c>
      <c r="C53" s="14" t="s">
        <v>2067</v>
      </c>
      <c r="D53" s="14" t="s">
        <v>979</v>
      </c>
    </row>
    <row r="54" spans="1:4" x14ac:dyDescent="0.3">
      <c r="A54" s="424" t="s">
        <v>42</v>
      </c>
      <c r="B54" s="40" t="s">
        <v>981</v>
      </c>
      <c r="C54" s="11" t="s">
        <v>304</v>
      </c>
      <c r="D54" s="11" t="s">
        <v>985</v>
      </c>
    </row>
    <row r="55" spans="1:4" x14ac:dyDescent="0.3">
      <c r="A55" s="420"/>
      <c r="B55" s="40" t="s">
        <v>982</v>
      </c>
      <c r="C55" s="11" t="s">
        <v>304</v>
      </c>
      <c r="D55" s="11" t="s">
        <v>985</v>
      </c>
    </row>
    <row r="56" spans="1:4" x14ac:dyDescent="0.3">
      <c r="A56" s="421"/>
      <c r="B56" s="40" t="s">
        <v>980</v>
      </c>
      <c r="C56" s="11" t="s">
        <v>304</v>
      </c>
      <c r="D56" s="11" t="s">
        <v>985</v>
      </c>
    </row>
    <row r="57" spans="1:4" x14ac:dyDescent="0.3">
      <c r="A57" s="420"/>
      <c r="B57" s="40" t="s">
        <v>983</v>
      </c>
      <c r="C57" s="11" t="s">
        <v>305</v>
      </c>
      <c r="D57" s="11" t="s">
        <v>985</v>
      </c>
    </row>
    <row r="58" spans="1:4" x14ac:dyDescent="0.3">
      <c r="A58" s="421"/>
      <c r="B58" s="40" t="s">
        <v>984</v>
      </c>
      <c r="C58" s="11" t="s">
        <v>305</v>
      </c>
      <c r="D58" s="11" t="s">
        <v>985</v>
      </c>
    </row>
    <row r="59" spans="1:4" x14ac:dyDescent="0.3">
      <c r="A59" s="421"/>
      <c r="B59" s="40" t="s">
        <v>39</v>
      </c>
      <c r="C59" s="11" t="s">
        <v>306</v>
      </c>
      <c r="D59" s="11" t="s">
        <v>979</v>
      </c>
    </row>
    <row r="60" spans="1:4" x14ac:dyDescent="0.3">
      <c r="A60" s="421"/>
      <c r="B60" s="40" t="s">
        <v>986</v>
      </c>
      <c r="C60" s="11" t="s">
        <v>428</v>
      </c>
      <c r="D60" s="11" t="s">
        <v>979</v>
      </c>
    </row>
    <row r="61" spans="1:4" x14ac:dyDescent="0.3">
      <c r="A61" s="421"/>
      <c r="B61" s="40" t="s">
        <v>987</v>
      </c>
      <c r="C61" s="11" t="s">
        <v>428</v>
      </c>
      <c r="D61" s="11" t="s">
        <v>985</v>
      </c>
    </row>
    <row r="62" spans="1:4" x14ac:dyDescent="0.3">
      <c r="A62" s="421"/>
      <c r="B62" s="40" t="s">
        <v>40</v>
      </c>
      <c r="C62" s="11" t="s">
        <v>307</v>
      </c>
      <c r="D62" s="11" t="s">
        <v>22</v>
      </c>
    </row>
    <row r="63" spans="1:4" x14ac:dyDescent="0.3">
      <c r="A63" s="421"/>
      <c r="B63" s="40" t="s">
        <v>991</v>
      </c>
      <c r="C63" s="11" t="s">
        <v>307</v>
      </c>
      <c r="D63" s="65" t="s">
        <v>22</v>
      </c>
    </row>
    <row r="64" spans="1:4" ht="15" thickBot="1" x14ac:dyDescent="0.35">
      <c r="A64" s="423"/>
      <c r="B64" s="40" t="s">
        <v>992</v>
      </c>
      <c r="C64" s="11" t="s">
        <v>307</v>
      </c>
      <c r="D64" s="12" t="s">
        <v>22</v>
      </c>
    </row>
    <row r="65" spans="1:4" ht="18.600000000000001" thickBot="1" x14ac:dyDescent="0.4">
      <c r="A65" s="56" t="s">
        <v>43</v>
      </c>
      <c r="B65" s="15"/>
      <c r="C65" s="27"/>
      <c r="D65" s="27"/>
    </row>
    <row r="66" spans="1:4" x14ac:dyDescent="0.3">
      <c r="A66" s="419" t="s">
        <v>49</v>
      </c>
      <c r="B66" s="10" t="s">
        <v>44</v>
      </c>
      <c r="C66" s="14" t="s">
        <v>428</v>
      </c>
      <c r="D66" s="14" t="s">
        <v>28</v>
      </c>
    </row>
    <row r="67" spans="1:4" x14ac:dyDescent="0.3">
      <c r="A67" s="424" t="s">
        <v>50</v>
      </c>
      <c r="B67" s="40" t="s">
        <v>45</v>
      </c>
      <c r="C67" s="11" t="s">
        <v>428</v>
      </c>
      <c r="D67" s="11" t="s">
        <v>28</v>
      </c>
    </row>
    <row r="68" spans="1:4" x14ac:dyDescent="0.3">
      <c r="A68" s="421"/>
      <c r="B68" s="40" t="s">
        <v>46</v>
      </c>
      <c r="C68" s="11" t="s">
        <v>2068</v>
      </c>
      <c r="D68" s="11" t="s">
        <v>47</v>
      </c>
    </row>
    <row r="69" spans="1:4" ht="15" thickBot="1" x14ac:dyDescent="0.35">
      <c r="A69" s="421"/>
      <c r="B69" s="40" t="s">
        <v>48</v>
      </c>
      <c r="C69" s="11" t="s">
        <v>2068</v>
      </c>
      <c r="D69" s="11" t="s">
        <v>47</v>
      </c>
    </row>
    <row r="70" spans="1:4" ht="18.600000000000001" thickBot="1" x14ac:dyDescent="0.4">
      <c r="A70" s="56" t="s">
        <v>51</v>
      </c>
      <c r="B70" s="15"/>
      <c r="C70" s="27"/>
      <c r="D70" s="27"/>
    </row>
    <row r="71" spans="1:4" x14ac:dyDescent="0.3">
      <c r="A71" s="428" t="s">
        <v>68</v>
      </c>
      <c r="B71" s="10" t="s">
        <v>52</v>
      </c>
      <c r="C71" s="14" t="s">
        <v>2069</v>
      </c>
      <c r="D71" s="14" t="s">
        <v>22</v>
      </c>
    </row>
    <row r="72" spans="1:4" x14ac:dyDescent="0.3">
      <c r="A72" s="424" t="s">
        <v>69</v>
      </c>
      <c r="B72" s="40" t="s">
        <v>53</v>
      </c>
      <c r="C72" s="11" t="s">
        <v>2069</v>
      </c>
      <c r="D72" s="11" t="s">
        <v>22</v>
      </c>
    </row>
    <row r="73" spans="1:4" x14ac:dyDescent="0.3">
      <c r="A73" s="420"/>
      <c r="B73" s="40" t="s">
        <v>54</v>
      </c>
      <c r="C73" s="11" t="s">
        <v>2069</v>
      </c>
      <c r="D73" s="11" t="s">
        <v>22</v>
      </c>
    </row>
    <row r="74" spans="1:4" x14ac:dyDescent="0.3">
      <c r="A74" s="421"/>
      <c r="B74" s="40" t="s">
        <v>55</v>
      </c>
      <c r="C74" s="11" t="s">
        <v>2069</v>
      </c>
      <c r="D74" s="11" t="s">
        <v>22</v>
      </c>
    </row>
    <row r="75" spans="1:4" x14ac:dyDescent="0.3">
      <c r="A75" s="421"/>
      <c r="B75" s="40" t="s">
        <v>60</v>
      </c>
      <c r="C75" s="11" t="s">
        <v>2069</v>
      </c>
      <c r="D75" s="11" t="s">
        <v>22</v>
      </c>
    </row>
    <row r="76" spans="1:4" x14ac:dyDescent="0.3">
      <c r="A76" s="421"/>
      <c r="B76" s="40" t="s">
        <v>56</v>
      </c>
      <c r="C76" s="11" t="s">
        <v>2069</v>
      </c>
      <c r="D76" s="11" t="s">
        <v>22</v>
      </c>
    </row>
    <row r="77" spans="1:4" x14ac:dyDescent="0.3">
      <c r="A77" s="421"/>
      <c r="B77" s="40" t="s">
        <v>57</v>
      </c>
      <c r="C77" s="11" t="s">
        <v>2069</v>
      </c>
      <c r="D77" s="11" t="s">
        <v>22</v>
      </c>
    </row>
    <row r="78" spans="1:4" x14ac:dyDescent="0.3">
      <c r="A78" s="421"/>
      <c r="B78" s="40" t="s">
        <v>58</v>
      </c>
      <c r="C78" s="11" t="s">
        <v>424</v>
      </c>
      <c r="D78" s="11" t="s">
        <v>22</v>
      </c>
    </row>
    <row r="79" spans="1:4" x14ac:dyDescent="0.3">
      <c r="A79" s="421"/>
      <c r="B79" s="40" t="s">
        <v>61</v>
      </c>
      <c r="C79" s="11" t="s">
        <v>424</v>
      </c>
      <c r="D79" s="11" t="s">
        <v>22</v>
      </c>
    </row>
    <row r="80" spans="1:4" x14ac:dyDescent="0.3">
      <c r="A80" s="421"/>
      <c r="B80" s="40" t="s">
        <v>1006</v>
      </c>
      <c r="C80" s="11" t="s">
        <v>1339</v>
      </c>
      <c r="D80" s="11" t="s">
        <v>22</v>
      </c>
    </row>
    <row r="81" spans="1:10" x14ac:dyDescent="0.3">
      <c r="A81" s="421"/>
      <c r="B81" s="40" t="s">
        <v>1338</v>
      </c>
      <c r="C81" s="11" t="s">
        <v>2070</v>
      </c>
      <c r="D81" s="11" t="s">
        <v>22</v>
      </c>
    </row>
    <row r="82" spans="1:10" x14ac:dyDescent="0.3">
      <c r="A82" s="421"/>
      <c r="B82" s="40" t="s">
        <v>1341</v>
      </c>
      <c r="C82" s="11" t="s">
        <v>2071</v>
      </c>
      <c r="D82" s="11" t="s">
        <v>22</v>
      </c>
    </row>
    <row r="83" spans="1:10" x14ac:dyDescent="0.3">
      <c r="A83" s="421"/>
      <c r="B83" s="40" t="s">
        <v>1342</v>
      </c>
      <c r="C83" s="11" t="s">
        <v>2072</v>
      </c>
      <c r="D83" s="11" t="s">
        <v>22</v>
      </c>
    </row>
    <row r="84" spans="1:10" x14ac:dyDescent="0.3">
      <c r="A84" s="421"/>
      <c r="B84" s="40" t="s">
        <v>63</v>
      </c>
      <c r="C84" s="11" t="s">
        <v>2071</v>
      </c>
      <c r="D84" s="82"/>
    </row>
    <row r="85" spans="1:10" x14ac:dyDescent="0.3">
      <c r="A85" s="421"/>
      <c r="B85" s="40" t="s">
        <v>65</v>
      </c>
      <c r="C85" s="11" t="s">
        <v>82</v>
      </c>
      <c r="D85" s="82"/>
    </row>
    <row r="86" spans="1:10" x14ac:dyDescent="0.3">
      <c r="A86" s="421"/>
      <c r="B86" s="40" t="s">
        <v>66</v>
      </c>
      <c r="C86" s="11" t="s">
        <v>82</v>
      </c>
      <c r="D86" s="82"/>
    </row>
    <row r="87" spans="1:10" ht="15" thickBot="1" x14ac:dyDescent="0.35">
      <c r="A87" s="429"/>
      <c r="B87" s="252" t="s">
        <v>67</v>
      </c>
      <c r="C87" s="11" t="s">
        <v>82</v>
      </c>
      <c r="D87" s="82"/>
    </row>
    <row r="88" spans="1:10" ht="18.600000000000001" thickBot="1" x14ac:dyDescent="0.4">
      <c r="A88" s="56" t="s">
        <v>70</v>
      </c>
      <c r="B88" s="15"/>
      <c r="C88" s="27"/>
      <c r="D88" s="27"/>
    </row>
    <row r="89" spans="1:10" x14ac:dyDescent="0.3">
      <c r="A89" s="428" t="s">
        <v>75</v>
      </c>
      <c r="B89" s="10" t="s">
        <v>71</v>
      </c>
      <c r="C89" s="14" t="s">
        <v>2073</v>
      </c>
      <c r="D89" s="14" t="s">
        <v>72</v>
      </c>
    </row>
    <row r="90" spans="1:10" x14ac:dyDescent="0.3">
      <c r="A90" s="424" t="s">
        <v>76</v>
      </c>
      <c r="B90" s="40" t="s">
        <v>74</v>
      </c>
      <c r="C90" s="14" t="s">
        <v>2073</v>
      </c>
      <c r="D90" s="11"/>
    </row>
    <row r="91" spans="1:10" ht="15" thickBot="1" x14ac:dyDescent="0.35">
      <c r="A91" s="429"/>
      <c r="B91" s="252"/>
      <c r="C91" s="13"/>
      <c r="D91" s="13"/>
    </row>
    <row r="92" spans="1:10" ht="18.600000000000001" thickBot="1" x14ac:dyDescent="0.4">
      <c r="A92" s="103" t="s">
        <v>1500</v>
      </c>
      <c r="B92" s="15"/>
      <c r="C92" s="27"/>
      <c r="D92" s="27"/>
    </row>
    <row r="93" spans="1:10" x14ac:dyDescent="0.3">
      <c r="A93" s="430" t="s">
        <v>1335</v>
      </c>
      <c r="B93" s="344" t="s">
        <v>1334</v>
      </c>
      <c r="C93" s="65" t="s">
        <v>15</v>
      </c>
      <c r="D93" s="65" t="s">
        <v>24</v>
      </c>
      <c r="I93" s="846">
        <v>23846</v>
      </c>
    </row>
    <row r="94" spans="1:10" x14ac:dyDescent="0.3">
      <c r="A94" s="35" t="s">
        <v>1336</v>
      </c>
      <c r="B94" s="344" t="s">
        <v>1332</v>
      </c>
      <c r="C94" s="65" t="s">
        <v>15</v>
      </c>
      <c r="D94" s="65" t="s">
        <v>24</v>
      </c>
      <c r="I94" s="846">
        <v>36660</v>
      </c>
    </row>
    <row r="95" spans="1:10" ht="15" thickBot="1" x14ac:dyDescent="0.35">
      <c r="A95" s="421"/>
      <c r="B95" s="344"/>
      <c r="C95" s="65"/>
      <c r="D95" s="65"/>
      <c r="I95" s="846">
        <v>46517</v>
      </c>
    </row>
    <row r="96" spans="1:10" ht="18.600000000000001" thickBot="1" x14ac:dyDescent="0.4">
      <c r="A96" s="56" t="s">
        <v>78</v>
      </c>
      <c r="B96" s="15"/>
      <c r="C96" s="27"/>
      <c r="D96" s="27"/>
      <c r="I96" s="846">
        <v>41187</v>
      </c>
      <c r="J96" s="846"/>
    </row>
    <row r="97" spans="1:9" x14ac:dyDescent="0.3">
      <c r="A97" s="426" t="s">
        <v>343</v>
      </c>
      <c r="B97" s="10" t="s">
        <v>1009</v>
      </c>
      <c r="C97" s="14" t="s">
        <v>2074</v>
      </c>
      <c r="D97" s="14" t="s">
        <v>985</v>
      </c>
      <c r="I97" s="846">
        <v>46560</v>
      </c>
    </row>
    <row r="98" spans="1:9" x14ac:dyDescent="0.3">
      <c r="A98" s="427" t="s">
        <v>344</v>
      </c>
      <c r="B98" s="10" t="s">
        <v>1010</v>
      </c>
      <c r="C98" s="14" t="s">
        <v>2075</v>
      </c>
      <c r="D98" s="14" t="s">
        <v>985</v>
      </c>
      <c r="I98" s="846">
        <v>49244</v>
      </c>
    </row>
    <row r="99" spans="1:9" ht="15" thickBot="1" x14ac:dyDescent="0.35">
      <c r="A99" s="429"/>
      <c r="B99" s="10" t="s">
        <v>1011</v>
      </c>
      <c r="C99" s="14" t="s">
        <v>2075</v>
      </c>
      <c r="D99" s="14" t="s">
        <v>985</v>
      </c>
      <c r="I99" s="846">
        <v>53160</v>
      </c>
    </row>
    <row r="100" spans="1:9" ht="18.600000000000001" thickBot="1" x14ac:dyDescent="0.4">
      <c r="A100" s="56" t="s">
        <v>79</v>
      </c>
      <c r="B100" s="15"/>
      <c r="C100" s="27"/>
      <c r="D100" s="27"/>
      <c r="I100" s="846">
        <v>43233</v>
      </c>
    </row>
    <row r="101" spans="1:9" x14ac:dyDescent="0.3">
      <c r="A101" s="428" t="s">
        <v>341</v>
      </c>
      <c r="B101" s="10" t="s">
        <v>80</v>
      </c>
      <c r="C101" s="14" t="s">
        <v>424</v>
      </c>
      <c r="D101" s="82"/>
    </row>
    <row r="102" spans="1:9" ht="15" thickBot="1" x14ac:dyDescent="0.35">
      <c r="A102" s="42" t="s">
        <v>342</v>
      </c>
      <c r="B102" s="252" t="s">
        <v>81</v>
      </c>
      <c r="C102" s="13" t="s">
        <v>424</v>
      </c>
      <c r="D102" s="82"/>
    </row>
    <row r="103" spans="1:9" ht="18.600000000000001" thickBot="1" x14ac:dyDescent="0.4">
      <c r="A103" s="56" t="s">
        <v>83</v>
      </c>
      <c r="B103" s="15"/>
      <c r="C103" s="27"/>
      <c r="D103" s="27"/>
    </row>
    <row r="104" spans="1:9" x14ac:dyDescent="0.3">
      <c r="A104" s="428" t="s">
        <v>94</v>
      </c>
      <c r="B104" s="10" t="s">
        <v>84</v>
      </c>
      <c r="C104" s="11" t="s">
        <v>2076</v>
      </c>
      <c r="D104" s="82"/>
    </row>
    <row r="105" spans="1:9" x14ac:dyDescent="0.3">
      <c r="A105" s="424" t="s">
        <v>95</v>
      </c>
      <c r="B105" s="40" t="s">
        <v>86</v>
      </c>
      <c r="C105" s="11" t="s">
        <v>2077</v>
      </c>
      <c r="D105" s="82"/>
    </row>
    <row r="106" spans="1:9" x14ac:dyDescent="0.3">
      <c r="A106" s="431" t="s">
        <v>1346</v>
      </c>
      <c r="B106" s="40" t="s">
        <v>89</v>
      </c>
      <c r="C106" s="11" t="s">
        <v>2077</v>
      </c>
      <c r="D106" s="82"/>
    </row>
    <row r="107" spans="1:9" x14ac:dyDescent="0.3">
      <c r="A107" s="421"/>
      <c r="B107" s="40" t="s">
        <v>91</v>
      </c>
      <c r="C107" s="11" t="s">
        <v>2077</v>
      </c>
      <c r="D107" s="82"/>
    </row>
    <row r="108" spans="1:9" ht="15" thickBot="1" x14ac:dyDescent="0.35">
      <c r="A108" s="421"/>
      <c r="B108" s="40" t="s">
        <v>93</v>
      </c>
      <c r="C108" s="11" t="s">
        <v>2077</v>
      </c>
      <c r="D108" s="82"/>
    </row>
    <row r="109" spans="1:9" ht="18.600000000000001" thickBot="1" x14ac:dyDescent="0.4">
      <c r="A109" s="56" t="s">
        <v>96</v>
      </c>
      <c r="B109" s="15"/>
      <c r="C109" s="83"/>
      <c r="D109" s="27"/>
    </row>
    <row r="110" spans="1:9" x14ac:dyDescent="0.3">
      <c r="A110" s="419" t="s">
        <v>104</v>
      </c>
      <c r="B110" s="10" t="s">
        <v>97</v>
      </c>
      <c r="C110" s="11" t="s">
        <v>98</v>
      </c>
      <c r="D110" s="82"/>
    </row>
    <row r="111" spans="1:9" x14ac:dyDescent="0.3">
      <c r="A111" s="424" t="s">
        <v>105</v>
      </c>
      <c r="B111" s="40" t="s">
        <v>99</v>
      </c>
      <c r="C111" s="11" t="s">
        <v>98</v>
      </c>
      <c r="D111" s="82"/>
    </row>
    <row r="112" spans="1:9" x14ac:dyDescent="0.3">
      <c r="A112" s="421"/>
      <c r="B112" s="40" t="s">
        <v>100</v>
      </c>
      <c r="C112" s="11" t="s">
        <v>98</v>
      </c>
      <c r="D112" s="82"/>
    </row>
    <row r="113" spans="1:4" x14ac:dyDescent="0.3">
      <c r="A113" s="421"/>
      <c r="B113" s="40" t="s">
        <v>101</v>
      </c>
      <c r="C113" s="11" t="s">
        <v>82</v>
      </c>
      <c r="D113" s="82"/>
    </row>
    <row r="114" spans="1:4" x14ac:dyDescent="0.3">
      <c r="A114" s="421"/>
      <c r="B114" s="40" t="s">
        <v>102</v>
      </c>
      <c r="C114" s="11" t="s">
        <v>82</v>
      </c>
      <c r="D114" s="82"/>
    </row>
    <row r="115" spans="1:4" ht="15" thickBot="1" x14ac:dyDescent="0.35">
      <c r="A115" s="421"/>
      <c r="B115" s="40" t="s">
        <v>103</v>
      </c>
      <c r="C115" s="11" t="s">
        <v>82</v>
      </c>
      <c r="D115" s="82"/>
    </row>
    <row r="116" spans="1:4" ht="18.600000000000001" thickBot="1" x14ac:dyDescent="0.4">
      <c r="A116" s="56" t="s">
        <v>106</v>
      </c>
      <c r="B116" s="15"/>
      <c r="C116" s="83"/>
      <c r="D116" s="27"/>
    </row>
    <row r="117" spans="1:4" x14ac:dyDescent="0.3">
      <c r="A117" s="419" t="s">
        <v>134</v>
      </c>
      <c r="B117" s="40" t="s">
        <v>108</v>
      </c>
      <c r="C117" s="11" t="s">
        <v>308</v>
      </c>
      <c r="D117" s="82"/>
    </row>
    <row r="118" spans="1:4" x14ac:dyDescent="0.3">
      <c r="A118" s="424" t="s">
        <v>135</v>
      </c>
      <c r="B118" s="40" t="s">
        <v>109</v>
      </c>
      <c r="C118" s="11" t="s">
        <v>308</v>
      </c>
      <c r="D118" s="82"/>
    </row>
    <row r="119" spans="1:4" x14ac:dyDescent="0.3">
      <c r="A119" s="421"/>
      <c r="B119" s="40" t="s">
        <v>110</v>
      </c>
      <c r="C119" s="11" t="s">
        <v>309</v>
      </c>
      <c r="D119" s="82"/>
    </row>
    <row r="120" spans="1:4" x14ac:dyDescent="0.3">
      <c r="A120" s="421"/>
      <c r="B120" s="40" t="s">
        <v>111</v>
      </c>
      <c r="C120" s="11" t="s">
        <v>314</v>
      </c>
      <c r="D120" s="82"/>
    </row>
    <row r="121" spans="1:4" x14ac:dyDescent="0.3">
      <c r="A121" s="421"/>
      <c r="B121" s="40" t="s">
        <v>1027</v>
      </c>
      <c r="C121" s="11" t="s">
        <v>424</v>
      </c>
      <c r="D121" s="82"/>
    </row>
    <row r="122" spans="1:4" x14ac:dyDescent="0.3">
      <c r="A122" s="421"/>
      <c r="B122" s="40" t="s">
        <v>1028</v>
      </c>
      <c r="C122" s="11" t="s">
        <v>424</v>
      </c>
      <c r="D122" s="82"/>
    </row>
    <row r="123" spans="1:4" x14ac:dyDescent="0.3">
      <c r="A123" s="421"/>
      <c r="B123" s="40" t="s">
        <v>112</v>
      </c>
      <c r="C123" s="11" t="s">
        <v>424</v>
      </c>
      <c r="D123" s="82"/>
    </row>
    <row r="124" spans="1:4" x14ac:dyDescent="0.3">
      <c r="A124" s="421" t="s">
        <v>1347</v>
      </c>
      <c r="B124" s="40" t="s">
        <v>113</v>
      </c>
      <c r="C124" s="11" t="s">
        <v>424</v>
      </c>
      <c r="D124" s="82"/>
    </row>
    <row r="125" spans="1:4" x14ac:dyDescent="0.3">
      <c r="A125" s="421" t="s">
        <v>1041</v>
      </c>
      <c r="B125" s="40" t="s">
        <v>114</v>
      </c>
      <c r="C125" s="11" t="s">
        <v>424</v>
      </c>
      <c r="D125" s="82"/>
    </row>
    <row r="126" spans="1:4" x14ac:dyDescent="0.3">
      <c r="A126" s="421"/>
      <c r="B126" s="40" t="s">
        <v>1030</v>
      </c>
      <c r="C126" s="11" t="s">
        <v>424</v>
      </c>
      <c r="D126" s="82"/>
    </row>
    <row r="127" spans="1:4" x14ac:dyDescent="0.3">
      <c r="A127" s="421"/>
      <c r="B127" s="40" t="s">
        <v>115</v>
      </c>
      <c r="C127" s="11" t="s">
        <v>424</v>
      </c>
      <c r="D127" s="82"/>
    </row>
    <row r="128" spans="1:4" x14ac:dyDescent="0.3">
      <c r="A128" s="421"/>
      <c r="B128" s="40" t="s">
        <v>116</v>
      </c>
      <c r="C128" s="11" t="s">
        <v>424</v>
      </c>
      <c r="D128" s="82"/>
    </row>
    <row r="129" spans="1:4" x14ac:dyDescent="0.3">
      <c r="A129" s="421"/>
      <c r="B129" s="40" t="s">
        <v>1040</v>
      </c>
      <c r="C129" s="11" t="s">
        <v>2076</v>
      </c>
      <c r="D129" s="82"/>
    </row>
    <row r="130" spans="1:4" x14ac:dyDescent="0.3">
      <c r="A130" s="421"/>
      <c r="B130" s="40" t="s">
        <v>117</v>
      </c>
      <c r="C130" s="11" t="s">
        <v>2076</v>
      </c>
      <c r="D130" s="82"/>
    </row>
    <row r="131" spans="1:4" x14ac:dyDescent="0.3">
      <c r="A131" s="421"/>
      <c r="B131" s="40" t="s">
        <v>118</v>
      </c>
      <c r="C131" s="11" t="s">
        <v>2076</v>
      </c>
      <c r="D131" s="82" t="s">
        <v>559</v>
      </c>
    </row>
    <row r="132" spans="1:4" x14ac:dyDescent="0.3">
      <c r="A132" s="421"/>
      <c r="B132" s="40" t="s">
        <v>119</v>
      </c>
      <c r="C132" s="11" t="s">
        <v>2076</v>
      </c>
      <c r="D132" s="82"/>
    </row>
    <row r="133" spans="1:4" x14ac:dyDescent="0.3">
      <c r="A133" s="421"/>
      <c r="B133" s="40" t="s">
        <v>120</v>
      </c>
      <c r="C133" s="11" t="s">
        <v>2076</v>
      </c>
      <c r="D133" s="82"/>
    </row>
    <row r="134" spans="1:4" x14ac:dyDescent="0.3">
      <c r="A134" s="421"/>
      <c r="B134" s="40" t="s">
        <v>121</v>
      </c>
      <c r="C134" s="11" t="s">
        <v>2076</v>
      </c>
      <c r="D134" s="82"/>
    </row>
    <row r="135" spans="1:4" x14ac:dyDescent="0.3">
      <c r="A135" s="421"/>
      <c r="B135" s="40" t="s">
        <v>122</v>
      </c>
      <c r="C135" s="11" t="s">
        <v>2078</v>
      </c>
      <c r="D135" s="82"/>
    </row>
    <row r="136" spans="1:4" x14ac:dyDescent="0.3">
      <c r="A136" s="421"/>
      <c r="B136" s="40" t="s">
        <v>124</v>
      </c>
      <c r="C136" s="11" t="s">
        <v>2078</v>
      </c>
      <c r="D136" s="82"/>
    </row>
    <row r="137" spans="1:4" x14ac:dyDescent="0.3">
      <c r="A137" s="421"/>
      <c r="B137" s="40" t="s">
        <v>125</v>
      </c>
      <c r="C137" s="11" t="s">
        <v>2079</v>
      </c>
      <c r="D137" s="82"/>
    </row>
    <row r="138" spans="1:4" x14ac:dyDescent="0.3">
      <c r="A138" s="421"/>
      <c r="B138" s="40" t="s">
        <v>126</v>
      </c>
      <c r="C138" s="11" t="s">
        <v>2079</v>
      </c>
      <c r="D138" s="82"/>
    </row>
    <row r="139" spans="1:4" x14ac:dyDescent="0.3">
      <c r="A139" s="421"/>
      <c r="B139" s="40" t="s">
        <v>127</v>
      </c>
      <c r="C139" s="11" t="s">
        <v>2079</v>
      </c>
      <c r="D139" s="82"/>
    </row>
    <row r="140" spans="1:4" x14ac:dyDescent="0.3">
      <c r="A140" s="421"/>
      <c r="B140" s="40" t="s">
        <v>128</v>
      </c>
      <c r="C140" s="11" t="s">
        <v>2079</v>
      </c>
      <c r="D140" s="82"/>
    </row>
    <row r="141" spans="1:4" x14ac:dyDescent="0.3">
      <c r="A141" s="421"/>
      <c r="B141" s="40" t="s">
        <v>129</v>
      </c>
      <c r="C141" s="11" t="s">
        <v>2079</v>
      </c>
      <c r="D141" s="82"/>
    </row>
    <row r="142" spans="1:4" x14ac:dyDescent="0.3">
      <c r="A142" s="421"/>
      <c r="B142" s="40" t="s">
        <v>130</v>
      </c>
      <c r="C142" s="11" t="s">
        <v>2079</v>
      </c>
      <c r="D142" s="82"/>
    </row>
    <row r="143" spans="1:4" x14ac:dyDescent="0.3">
      <c r="A143" s="421"/>
      <c r="B143" s="40" t="s">
        <v>131</v>
      </c>
      <c r="C143" s="11" t="s">
        <v>2079</v>
      </c>
      <c r="D143" s="82"/>
    </row>
    <row r="144" spans="1:4" ht="15" thickBot="1" x14ac:dyDescent="0.35">
      <c r="A144" s="429"/>
      <c r="B144" s="252" t="s">
        <v>132</v>
      </c>
      <c r="C144" s="13" t="s">
        <v>2079</v>
      </c>
      <c r="D144" s="86"/>
    </row>
    <row r="145" spans="1:4" ht="18.600000000000001" thickBot="1" x14ac:dyDescent="0.4">
      <c r="A145" s="56" t="s">
        <v>133</v>
      </c>
      <c r="B145" s="15"/>
      <c r="C145" s="27"/>
      <c r="D145" s="27"/>
    </row>
    <row r="146" spans="1:4" x14ac:dyDescent="0.3">
      <c r="A146" s="428" t="s">
        <v>153</v>
      </c>
      <c r="B146" s="10" t="s">
        <v>1043</v>
      </c>
      <c r="C146" s="14" t="s">
        <v>2078</v>
      </c>
      <c r="D146" s="14" t="s">
        <v>22</v>
      </c>
    </row>
    <row r="147" spans="1:4" x14ac:dyDescent="0.3">
      <c r="A147" s="35" t="s">
        <v>154</v>
      </c>
      <c r="B147" s="10" t="s">
        <v>1044</v>
      </c>
      <c r="C147" s="11" t="s">
        <v>2078</v>
      </c>
      <c r="D147" s="14" t="s">
        <v>22</v>
      </c>
    </row>
    <row r="148" spans="1:4" x14ac:dyDescent="0.3">
      <c r="A148" s="421"/>
      <c r="B148" s="40" t="s">
        <v>136</v>
      </c>
      <c r="C148" s="11" t="s">
        <v>2080</v>
      </c>
      <c r="D148" s="82"/>
    </row>
    <row r="149" spans="1:4" x14ac:dyDescent="0.3">
      <c r="A149" s="421" t="s">
        <v>1350</v>
      </c>
      <c r="B149" s="40" t="s">
        <v>137</v>
      </c>
      <c r="C149" s="11" t="s">
        <v>2085</v>
      </c>
      <c r="D149" s="82"/>
    </row>
    <row r="150" spans="1:4" x14ac:dyDescent="0.3">
      <c r="A150" s="421" t="s">
        <v>1348</v>
      </c>
      <c r="B150" s="40" t="s">
        <v>138</v>
      </c>
      <c r="C150" s="11" t="s">
        <v>2085</v>
      </c>
      <c r="D150" s="82" t="s">
        <v>559</v>
      </c>
    </row>
    <row r="151" spans="1:4" x14ac:dyDescent="0.3">
      <c r="A151" s="421" t="s">
        <v>1349</v>
      </c>
      <c r="B151" s="40" t="s">
        <v>139</v>
      </c>
      <c r="C151" s="11" t="s">
        <v>319</v>
      </c>
      <c r="D151" s="11" t="s">
        <v>140</v>
      </c>
    </row>
    <row r="152" spans="1:4" x14ac:dyDescent="0.3">
      <c r="A152" s="421"/>
      <c r="B152" s="40" t="s">
        <v>141</v>
      </c>
      <c r="C152" s="11" t="s">
        <v>319</v>
      </c>
      <c r="D152" s="82"/>
    </row>
    <row r="153" spans="1:4" x14ac:dyDescent="0.3">
      <c r="A153" s="421"/>
      <c r="B153" s="40" t="s">
        <v>142</v>
      </c>
      <c r="C153" s="11" t="s">
        <v>320</v>
      </c>
      <c r="D153" s="82"/>
    </row>
    <row r="154" spans="1:4" x14ac:dyDescent="0.3">
      <c r="A154" s="421"/>
      <c r="B154" s="40" t="s">
        <v>143</v>
      </c>
      <c r="C154" s="11" t="s">
        <v>2085</v>
      </c>
      <c r="D154" s="11" t="s">
        <v>140</v>
      </c>
    </row>
    <row r="155" spans="1:4" x14ac:dyDescent="0.3">
      <c r="A155" s="421"/>
      <c r="B155" s="40" t="s">
        <v>144</v>
      </c>
      <c r="C155" s="11" t="s">
        <v>319</v>
      </c>
      <c r="D155" s="11" t="s">
        <v>140</v>
      </c>
    </row>
    <row r="156" spans="1:4" x14ac:dyDescent="0.3">
      <c r="A156" s="421"/>
      <c r="B156" s="40" t="s">
        <v>145</v>
      </c>
      <c r="C156" s="11" t="s">
        <v>319</v>
      </c>
      <c r="D156" s="11" t="s">
        <v>47</v>
      </c>
    </row>
    <row r="157" spans="1:4" x14ac:dyDescent="0.3">
      <c r="A157" s="421"/>
      <c r="B157" s="40" t="s">
        <v>146</v>
      </c>
      <c r="C157" s="11" t="s">
        <v>168</v>
      </c>
      <c r="D157" s="96" t="s">
        <v>47</v>
      </c>
    </row>
    <row r="158" spans="1:4" x14ac:dyDescent="0.3">
      <c r="A158" s="421"/>
      <c r="B158" s="40" t="s">
        <v>147</v>
      </c>
      <c r="C158" s="11" t="s">
        <v>319</v>
      </c>
      <c r="D158" s="11" t="s">
        <v>140</v>
      </c>
    </row>
    <row r="159" spans="1:4" x14ac:dyDescent="0.3">
      <c r="A159" s="421"/>
      <c r="B159" s="40" t="s">
        <v>148</v>
      </c>
      <c r="C159" s="11" t="s">
        <v>2085</v>
      </c>
      <c r="D159" s="82" t="s">
        <v>559</v>
      </c>
    </row>
    <row r="160" spans="1:4" x14ac:dyDescent="0.3">
      <c r="A160" s="421"/>
      <c r="B160" s="40" t="s">
        <v>150</v>
      </c>
      <c r="C160" s="11" t="s">
        <v>2085</v>
      </c>
      <c r="D160" s="82"/>
    </row>
    <row r="161" spans="1:4" x14ac:dyDescent="0.3">
      <c r="A161" s="421"/>
      <c r="B161" s="40" t="s">
        <v>151</v>
      </c>
      <c r="C161" s="11" t="s">
        <v>2085</v>
      </c>
      <c r="D161" s="82"/>
    </row>
    <row r="162" spans="1:4" x14ac:dyDescent="0.3">
      <c r="A162" s="421"/>
      <c r="B162" s="40" t="s">
        <v>152</v>
      </c>
      <c r="C162" s="11" t="s">
        <v>2078</v>
      </c>
      <c r="D162" s="82"/>
    </row>
    <row r="163" spans="1:4" ht="15" thickBot="1" x14ac:dyDescent="0.35">
      <c r="A163" s="429"/>
      <c r="B163" s="252"/>
      <c r="C163" s="13"/>
      <c r="D163" s="13"/>
    </row>
    <row r="164" spans="1:4" ht="18.600000000000001" thickBot="1" x14ac:dyDescent="0.4">
      <c r="A164" s="56" t="s">
        <v>155</v>
      </c>
      <c r="B164" s="15"/>
      <c r="C164" s="27"/>
      <c r="D164" s="27"/>
    </row>
    <row r="165" spans="1:4" x14ac:dyDescent="0.3">
      <c r="A165" s="428" t="s">
        <v>162</v>
      </c>
      <c r="B165" s="10" t="s">
        <v>156</v>
      </c>
      <c r="C165" s="14" t="s">
        <v>424</v>
      </c>
      <c r="D165" s="14" t="s">
        <v>22</v>
      </c>
    </row>
    <row r="166" spans="1:4" x14ac:dyDescent="0.3">
      <c r="A166" s="35" t="s">
        <v>163</v>
      </c>
      <c r="B166" s="40" t="s">
        <v>157</v>
      </c>
      <c r="C166" s="11" t="s">
        <v>82</v>
      </c>
      <c r="D166" s="11" t="s">
        <v>22</v>
      </c>
    </row>
    <row r="167" spans="1:4" x14ac:dyDescent="0.3">
      <c r="A167" s="421"/>
      <c r="B167" s="40" t="s">
        <v>158</v>
      </c>
      <c r="C167" s="11" t="s">
        <v>82</v>
      </c>
      <c r="D167" s="11" t="s">
        <v>22</v>
      </c>
    </row>
    <row r="168" spans="1:4" x14ac:dyDescent="0.3">
      <c r="A168" s="421"/>
      <c r="B168" s="40" t="s">
        <v>159</v>
      </c>
      <c r="C168" s="11" t="s">
        <v>2081</v>
      </c>
      <c r="D168" s="11" t="s">
        <v>22</v>
      </c>
    </row>
    <row r="169" spans="1:4" x14ac:dyDescent="0.3">
      <c r="A169" s="421"/>
      <c r="B169" s="40" t="s">
        <v>161</v>
      </c>
      <c r="C169" s="11" t="s">
        <v>82</v>
      </c>
      <c r="D169" s="11" t="s">
        <v>22</v>
      </c>
    </row>
    <row r="170" spans="1:4" ht="15" thickBot="1" x14ac:dyDescent="0.35">
      <c r="A170" s="429"/>
      <c r="B170" s="252" t="s">
        <v>1062</v>
      </c>
      <c r="C170" s="13" t="s">
        <v>82</v>
      </c>
      <c r="D170" s="13" t="s">
        <v>22</v>
      </c>
    </row>
    <row r="171" spans="1:4" ht="18.600000000000001" thickBot="1" x14ac:dyDescent="0.4">
      <c r="A171" s="56" t="s">
        <v>164</v>
      </c>
      <c r="B171" s="53"/>
      <c r="C171" s="27"/>
      <c r="D171" s="27"/>
    </row>
    <row r="172" spans="1:4" x14ac:dyDescent="0.3">
      <c r="A172" s="419" t="s">
        <v>170</v>
      </c>
      <c r="B172" s="10" t="s">
        <v>165</v>
      </c>
      <c r="C172" s="14" t="s">
        <v>424</v>
      </c>
      <c r="D172" s="14" t="s">
        <v>47</v>
      </c>
    </row>
    <row r="173" spans="1:4" x14ac:dyDescent="0.3">
      <c r="A173" s="35" t="s">
        <v>171</v>
      </c>
      <c r="B173" s="40" t="s">
        <v>167</v>
      </c>
      <c r="C173" s="11" t="s">
        <v>82</v>
      </c>
      <c r="D173" s="11" t="s">
        <v>22</v>
      </c>
    </row>
    <row r="174" spans="1:4" x14ac:dyDescent="0.3">
      <c r="A174" s="421"/>
      <c r="B174" s="40" t="s">
        <v>1065</v>
      </c>
      <c r="C174" s="11" t="s">
        <v>168</v>
      </c>
      <c r="D174" s="11" t="s">
        <v>47</v>
      </c>
    </row>
    <row r="175" spans="1:4" x14ac:dyDescent="0.3">
      <c r="A175" s="421"/>
      <c r="B175" s="40" t="s">
        <v>1066</v>
      </c>
      <c r="C175" s="11" t="s">
        <v>1067</v>
      </c>
      <c r="D175" s="11" t="s">
        <v>47</v>
      </c>
    </row>
    <row r="176" spans="1:4" x14ac:dyDescent="0.3">
      <c r="A176" s="421"/>
      <c r="B176" s="40" t="s">
        <v>1068</v>
      </c>
      <c r="C176" s="11" t="s">
        <v>1070</v>
      </c>
      <c r="D176" s="11" t="s">
        <v>22</v>
      </c>
    </row>
    <row r="177" spans="1:4" ht="15" thickBot="1" x14ac:dyDescent="0.35">
      <c r="A177" s="429"/>
      <c r="B177" s="252" t="s">
        <v>1069</v>
      </c>
      <c r="C177" s="13" t="s">
        <v>1071</v>
      </c>
      <c r="D177" s="13" t="s">
        <v>22</v>
      </c>
    </row>
    <row r="178" spans="1:4" ht="18.600000000000001" thickBot="1" x14ac:dyDescent="0.4">
      <c r="A178" s="56" t="s">
        <v>172</v>
      </c>
      <c r="B178" s="15"/>
      <c r="C178" s="27"/>
      <c r="D178" s="27"/>
    </row>
    <row r="179" spans="1:4" x14ac:dyDescent="0.3">
      <c r="A179" s="428" t="s">
        <v>185</v>
      </c>
      <c r="B179" s="10" t="s">
        <v>173</v>
      </c>
      <c r="C179" s="14" t="s">
        <v>2065</v>
      </c>
      <c r="D179" s="14" t="s">
        <v>178</v>
      </c>
    </row>
    <row r="180" spans="1:4" x14ac:dyDescent="0.3">
      <c r="A180" s="419" t="s">
        <v>181</v>
      </c>
      <c r="B180" s="40" t="s">
        <v>174</v>
      </c>
      <c r="C180" s="11" t="s">
        <v>2065</v>
      </c>
      <c r="D180" s="14" t="s">
        <v>178</v>
      </c>
    </row>
    <row r="181" spans="1:4" x14ac:dyDescent="0.3">
      <c r="A181" s="421"/>
      <c r="B181" s="40" t="s">
        <v>177</v>
      </c>
      <c r="C181" s="11" t="s">
        <v>2065</v>
      </c>
      <c r="D181" s="14" t="s">
        <v>178</v>
      </c>
    </row>
    <row r="182" spans="1:4" x14ac:dyDescent="0.3">
      <c r="A182" s="421"/>
      <c r="B182" s="40" t="s">
        <v>175</v>
      </c>
      <c r="C182" s="11" t="s">
        <v>2065</v>
      </c>
      <c r="D182" s="14" t="s">
        <v>178</v>
      </c>
    </row>
    <row r="183" spans="1:4" x14ac:dyDescent="0.3">
      <c r="A183" s="421"/>
      <c r="B183" s="40" t="s">
        <v>176</v>
      </c>
      <c r="C183" s="11" t="s">
        <v>2065</v>
      </c>
      <c r="D183" s="14" t="s">
        <v>178</v>
      </c>
    </row>
    <row r="184" spans="1:4" x14ac:dyDescent="0.3">
      <c r="A184" s="421"/>
      <c r="B184" s="40" t="s">
        <v>179</v>
      </c>
      <c r="C184" s="11" t="s">
        <v>82</v>
      </c>
      <c r="D184" s="11" t="s">
        <v>180</v>
      </c>
    </row>
    <row r="185" spans="1:4" x14ac:dyDescent="0.3">
      <c r="A185" s="421"/>
      <c r="B185" s="40" t="s">
        <v>182</v>
      </c>
      <c r="C185" s="11" t="s">
        <v>82</v>
      </c>
      <c r="D185" s="11" t="s">
        <v>180</v>
      </c>
    </row>
    <row r="186" spans="1:4" ht="15" thickBot="1" x14ac:dyDescent="0.35">
      <c r="A186" s="421"/>
      <c r="B186" s="40" t="s">
        <v>183</v>
      </c>
      <c r="C186" s="11" t="s">
        <v>424</v>
      </c>
      <c r="D186" s="11" t="s">
        <v>184</v>
      </c>
    </row>
    <row r="187" spans="1:4" ht="18.600000000000001" thickBot="1" x14ac:dyDescent="0.4">
      <c r="A187" s="56" t="s">
        <v>186</v>
      </c>
      <c r="B187" s="15"/>
      <c r="C187" s="83"/>
      <c r="D187" s="27"/>
    </row>
    <row r="188" spans="1:4" x14ac:dyDescent="0.3">
      <c r="A188" s="419" t="s">
        <v>194</v>
      </c>
      <c r="B188" s="10" t="s">
        <v>187</v>
      </c>
      <c r="C188" s="11" t="s">
        <v>2079</v>
      </c>
      <c r="D188" s="82" t="s">
        <v>559</v>
      </c>
    </row>
    <row r="189" spans="1:4" x14ac:dyDescent="0.3">
      <c r="A189" s="35" t="s">
        <v>195</v>
      </c>
      <c r="B189" s="40" t="s">
        <v>188</v>
      </c>
      <c r="C189" s="11" t="s">
        <v>2079</v>
      </c>
      <c r="D189" s="82" t="s">
        <v>559</v>
      </c>
    </row>
    <row r="190" spans="1:4" x14ac:dyDescent="0.3">
      <c r="A190" s="421"/>
      <c r="B190" s="40" t="s">
        <v>189</v>
      </c>
      <c r="C190" s="11" t="s">
        <v>2079</v>
      </c>
      <c r="D190" s="82"/>
    </row>
    <row r="191" spans="1:4" x14ac:dyDescent="0.3">
      <c r="A191" s="421" t="s">
        <v>1192</v>
      </c>
      <c r="B191" s="40" t="s">
        <v>190</v>
      </c>
      <c r="C191" s="11" t="s">
        <v>2079</v>
      </c>
      <c r="D191" s="82"/>
    </row>
    <row r="192" spans="1:4" x14ac:dyDescent="0.3">
      <c r="A192" s="421"/>
      <c r="B192" s="40" t="s">
        <v>191</v>
      </c>
      <c r="C192" s="11" t="s">
        <v>2079</v>
      </c>
      <c r="D192" s="82"/>
    </row>
    <row r="193" spans="1:4" x14ac:dyDescent="0.3">
      <c r="A193" s="421"/>
      <c r="B193" s="40" t="s">
        <v>1079</v>
      </c>
      <c r="C193" s="11" t="s">
        <v>82</v>
      </c>
      <c r="D193" s="11" t="s">
        <v>47</v>
      </c>
    </row>
    <row r="194" spans="1:4" x14ac:dyDescent="0.3">
      <c r="A194" s="421"/>
      <c r="B194" s="40" t="s">
        <v>1080</v>
      </c>
      <c r="C194" s="11" t="s">
        <v>82</v>
      </c>
      <c r="D194" s="11" t="s">
        <v>47</v>
      </c>
    </row>
    <row r="195" spans="1:4" x14ac:dyDescent="0.3">
      <c r="A195" s="421"/>
      <c r="B195" s="40" t="s">
        <v>1081</v>
      </c>
      <c r="C195" s="11" t="s">
        <v>82</v>
      </c>
      <c r="D195" s="11" t="s">
        <v>47</v>
      </c>
    </row>
    <row r="196" spans="1:4" x14ac:dyDescent="0.3">
      <c r="A196" s="421"/>
      <c r="B196" s="40" t="s">
        <v>1082</v>
      </c>
      <c r="C196" s="11" t="s">
        <v>82</v>
      </c>
      <c r="D196" s="11" t="s">
        <v>47</v>
      </c>
    </row>
    <row r="197" spans="1:4" x14ac:dyDescent="0.3">
      <c r="A197" s="421"/>
      <c r="B197" s="40" t="s">
        <v>192</v>
      </c>
      <c r="C197" s="11" t="s">
        <v>82</v>
      </c>
      <c r="D197" s="11" t="s">
        <v>47</v>
      </c>
    </row>
    <row r="198" spans="1:4" x14ac:dyDescent="0.3">
      <c r="A198" s="421"/>
      <c r="B198" s="40" t="s">
        <v>193</v>
      </c>
      <c r="C198" s="11" t="s">
        <v>82</v>
      </c>
      <c r="D198" s="11" t="s">
        <v>47</v>
      </c>
    </row>
    <row r="199" spans="1:4" x14ac:dyDescent="0.3">
      <c r="A199" s="421"/>
      <c r="B199" s="40" t="s">
        <v>1089</v>
      </c>
      <c r="C199" s="11" t="s">
        <v>424</v>
      </c>
      <c r="D199" s="11" t="s">
        <v>47</v>
      </c>
    </row>
    <row r="200" spans="1:4" ht="15" thickBot="1" x14ac:dyDescent="0.35">
      <c r="A200" s="429"/>
      <c r="B200" s="40" t="s">
        <v>1090</v>
      </c>
      <c r="C200" s="11" t="s">
        <v>424</v>
      </c>
      <c r="D200" s="11" t="s">
        <v>47</v>
      </c>
    </row>
    <row r="201" spans="1:4" ht="18.600000000000001" thickBot="1" x14ac:dyDescent="0.4">
      <c r="A201" s="56" t="s">
        <v>196</v>
      </c>
      <c r="B201" s="15"/>
      <c r="C201" s="83"/>
      <c r="D201" s="27"/>
    </row>
    <row r="202" spans="1:4" x14ac:dyDescent="0.3">
      <c r="A202" s="419" t="s">
        <v>209</v>
      </c>
      <c r="B202" s="10" t="s">
        <v>197</v>
      </c>
      <c r="C202" s="11" t="s">
        <v>98</v>
      </c>
      <c r="D202" s="14" t="s">
        <v>47</v>
      </c>
    </row>
    <row r="203" spans="1:4" x14ac:dyDescent="0.3">
      <c r="A203" s="35" t="s">
        <v>210</v>
      </c>
      <c r="B203" s="40" t="s">
        <v>199</v>
      </c>
      <c r="C203" s="11" t="s">
        <v>98</v>
      </c>
      <c r="D203" s="11" t="s">
        <v>47</v>
      </c>
    </row>
    <row r="204" spans="1:4" x14ac:dyDescent="0.3">
      <c r="A204" s="421" t="s">
        <v>1350</v>
      </c>
      <c r="B204" s="40" t="s">
        <v>202</v>
      </c>
      <c r="C204" s="11" t="s">
        <v>2070</v>
      </c>
      <c r="D204" s="82"/>
    </row>
    <row r="205" spans="1:4" x14ac:dyDescent="0.3">
      <c r="A205" s="421" t="s">
        <v>1348</v>
      </c>
      <c r="B205" s="40" t="s">
        <v>201</v>
      </c>
      <c r="C205" s="11" t="s">
        <v>2069</v>
      </c>
      <c r="D205" s="82"/>
    </row>
    <row r="206" spans="1:4" x14ac:dyDescent="0.3">
      <c r="A206" s="421" t="s">
        <v>1349</v>
      </c>
      <c r="B206" s="40" t="s">
        <v>203</v>
      </c>
      <c r="C206" s="11" t="s">
        <v>2082</v>
      </c>
      <c r="D206" s="11" t="s">
        <v>47</v>
      </c>
    </row>
    <row r="207" spans="1:4" x14ac:dyDescent="0.3">
      <c r="A207" s="421"/>
      <c r="B207" s="40" t="s">
        <v>204</v>
      </c>
      <c r="C207" s="11" t="s">
        <v>2082</v>
      </c>
      <c r="D207" s="11" t="s">
        <v>47</v>
      </c>
    </row>
    <row r="208" spans="1:4" x14ac:dyDescent="0.3">
      <c r="A208" s="421"/>
      <c r="B208" s="40" t="s">
        <v>207</v>
      </c>
      <c r="C208" s="11" t="s">
        <v>2082</v>
      </c>
      <c r="D208" s="11" t="s">
        <v>47</v>
      </c>
    </row>
    <row r="209" spans="1:4" ht="15" thickBot="1" x14ac:dyDescent="0.35">
      <c r="A209" s="421"/>
      <c r="B209" s="40" t="s">
        <v>208</v>
      </c>
      <c r="C209" s="11" t="s">
        <v>2082</v>
      </c>
      <c r="D209" s="11" t="s">
        <v>47</v>
      </c>
    </row>
    <row r="210" spans="1:4" ht="18.600000000000001" thickBot="1" x14ac:dyDescent="0.4">
      <c r="A210" s="56" t="s">
        <v>211</v>
      </c>
      <c r="B210" s="15"/>
      <c r="C210" s="83"/>
      <c r="D210" s="27"/>
    </row>
    <row r="211" spans="1:4" x14ac:dyDescent="0.3">
      <c r="A211" s="419" t="s">
        <v>220</v>
      </c>
      <c r="B211" s="10" t="s">
        <v>212</v>
      </c>
      <c r="C211" s="11" t="s">
        <v>2069</v>
      </c>
      <c r="D211" s="14" t="s">
        <v>47</v>
      </c>
    </row>
    <row r="212" spans="1:4" x14ac:dyDescent="0.3">
      <c r="A212" s="42" t="s">
        <v>221</v>
      </c>
      <c r="B212" s="40" t="s">
        <v>214</v>
      </c>
      <c r="C212" s="11" t="s">
        <v>2069</v>
      </c>
      <c r="D212" s="11" t="s">
        <v>47</v>
      </c>
    </row>
    <row r="213" spans="1:4" x14ac:dyDescent="0.3">
      <c r="A213" s="421"/>
      <c r="B213" s="40" t="s">
        <v>216</v>
      </c>
      <c r="C213" s="11" t="s">
        <v>2083</v>
      </c>
      <c r="D213" s="96" t="s">
        <v>184</v>
      </c>
    </row>
    <row r="214" spans="1:4" ht="15" thickBot="1" x14ac:dyDescent="0.35">
      <c r="A214" s="421"/>
      <c r="B214" s="252" t="s">
        <v>219</v>
      </c>
      <c r="C214" s="11" t="s">
        <v>2083</v>
      </c>
      <c r="D214" s="96" t="s">
        <v>184</v>
      </c>
    </row>
    <row r="215" spans="1:4" ht="18.600000000000001" thickBot="1" x14ac:dyDescent="0.4">
      <c r="A215" s="56" t="s">
        <v>247</v>
      </c>
      <c r="B215" s="15"/>
      <c r="C215" s="83"/>
      <c r="D215" s="27"/>
    </row>
    <row r="216" spans="1:4" x14ac:dyDescent="0.3">
      <c r="A216" s="419" t="s">
        <v>248</v>
      </c>
      <c r="B216" s="10" t="s">
        <v>222</v>
      </c>
      <c r="C216" s="11" t="s">
        <v>223</v>
      </c>
      <c r="D216" s="82" t="s">
        <v>559</v>
      </c>
    </row>
    <row r="217" spans="1:4" x14ac:dyDescent="0.3">
      <c r="A217" s="35" t="s">
        <v>249</v>
      </c>
      <c r="B217" s="40" t="s">
        <v>224</v>
      </c>
      <c r="C217" s="11" t="s">
        <v>223</v>
      </c>
      <c r="D217" s="82"/>
    </row>
    <row r="218" spans="1:4" x14ac:dyDescent="0.3">
      <c r="A218" s="421"/>
      <c r="B218" s="40" t="s">
        <v>226</v>
      </c>
      <c r="C218" s="11" t="s">
        <v>223</v>
      </c>
      <c r="D218" s="82"/>
    </row>
    <row r="219" spans="1:4" x14ac:dyDescent="0.3">
      <c r="A219" s="421" t="s">
        <v>1192</v>
      </c>
      <c r="B219" s="40" t="s">
        <v>227</v>
      </c>
      <c r="C219" s="11" t="s">
        <v>223</v>
      </c>
      <c r="D219" s="82"/>
    </row>
    <row r="220" spans="1:4" x14ac:dyDescent="0.3">
      <c r="A220" s="421"/>
      <c r="B220" s="40" t="s">
        <v>229</v>
      </c>
      <c r="C220" s="11" t="s">
        <v>223</v>
      </c>
      <c r="D220" s="82"/>
    </row>
    <row r="221" spans="1:4" x14ac:dyDescent="0.3">
      <c r="A221" s="421"/>
      <c r="B221" s="40" t="s">
        <v>230</v>
      </c>
      <c r="C221" s="11" t="s">
        <v>98</v>
      </c>
      <c r="D221" s="82"/>
    </row>
    <row r="222" spans="1:4" x14ac:dyDescent="0.3">
      <c r="A222" s="421"/>
      <c r="B222" s="40" t="s">
        <v>232</v>
      </c>
      <c r="C222" s="11" t="s">
        <v>223</v>
      </c>
      <c r="D222" s="82" t="s">
        <v>559</v>
      </c>
    </row>
    <row r="223" spans="1:4" x14ac:dyDescent="0.3">
      <c r="A223" s="421"/>
      <c r="B223" s="40" t="s">
        <v>233</v>
      </c>
      <c r="C223" s="11" t="s">
        <v>223</v>
      </c>
      <c r="D223" s="82" t="s">
        <v>559</v>
      </c>
    </row>
    <row r="224" spans="1:4" x14ac:dyDescent="0.3">
      <c r="A224" s="421"/>
      <c r="B224" s="40" t="s">
        <v>234</v>
      </c>
      <c r="C224" s="11" t="s">
        <v>82</v>
      </c>
      <c r="D224" s="82"/>
    </row>
    <row r="225" spans="1:4" x14ac:dyDescent="0.3">
      <c r="A225" s="421"/>
      <c r="B225" s="40" t="s">
        <v>236</v>
      </c>
      <c r="C225" s="11" t="s">
        <v>2084</v>
      </c>
      <c r="D225" s="82"/>
    </row>
    <row r="226" spans="1:4" x14ac:dyDescent="0.3">
      <c r="A226" s="421"/>
      <c r="B226" s="40" t="s">
        <v>238</v>
      </c>
      <c r="C226" s="11" t="s">
        <v>82</v>
      </c>
      <c r="D226" s="82"/>
    </row>
    <row r="227" spans="1:4" x14ac:dyDescent="0.3">
      <c r="A227" s="421"/>
      <c r="B227" s="40" t="s">
        <v>239</v>
      </c>
      <c r="C227" s="11" t="s">
        <v>82</v>
      </c>
      <c r="D227" s="82"/>
    </row>
    <row r="228" spans="1:4" x14ac:dyDescent="0.3">
      <c r="A228" s="421"/>
      <c r="B228" s="40" t="s">
        <v>241</v>
      </c>
      <c r="C228" s="11" t="s">
        <v>242</v>
      </c>
      <c r="D228" s="82"/>
    </row>
    <row r="229" spans="1:4" x14ac:dyDescent="0.3">
      <c r="A229" s="421"/>
      <c r="B229" s="40" t="s">
        <v>244</v>
      </c>
      <c r="C229" s="11" t="s">
        <v>242</v>
      </c>
      <c r="D229" s="82"/>
    </row>
    <row r="230" spans="1:4" x14ac:dyDescent="0.3">
      <c r="A230" s="421"/>
      <c r="B230" s="40" t="s">
        <v>245</v>
      </c>
      <c r="C230" s="11" t="s">
        <v>242</v>
      </c>
      <c r="D230" s="82"/>
    </row>
    <row r="231" spans="1:4" ht="15" thickBot="1" x14ac:dyDescent="0.35">
      <c r="A231" s="421"/>
      <c r="B231" s="40" t="s">
        <v>246</v>
      </c>
      <c r="C231" s="11" t="s">
        <v>242</v>
      </c>
      <c r="D231" s="82"/>
    </row>
    <row r="232" spans="1:4" ht="18.600000000000001" thickBot="1" x14ac:dyDescent="0.4">
      <c r="A232" s="56" t="s">
        <v>250</v>
      </c>
      <c r="B232" s="15"/>
      <c r="C232" s="83"/>
      <c r="D232" s="27"/>
    </row>
    <row r="233" spans="1:4" x14ac:dyDescent="0.3">
      <c r="A233" s="428" t="s">
        <v>328</v>
      </c>
      <c r="B233" s="10" t="s">
        <v>251</v>
      </c>
      <c r="C233" s="11" t="s">
        <v>2086</v>
      </c>
      <c r="D233" s="82"/>
    </row>
    <row r="234" spans="1:4" x14ac:dyDescent="0.3">
      <c r="A234" s="35" t="s">
        <v>329</v>
      </c>
      <c r="B234" s="40" t="s">
        <v>253</v>
      </c>
      <c r="C234" s="11" t="s">
        <v>2086</v>
      </c>
      <c r="D234" s="82"/>
    </row>
    <row r="235" spans="1:4" x14ac:dyDescent="0.3">
      <c r="A235" s="421"/>
      <c r="B235" s="40" t="s">
        <v>254</v>
      </c>
      <c r="C235" s="11" t="s">
        <v>2086</v>
      </c>
      <c r="D235" s="82"/>
    </row>
    <row r="236" spans="1:4" x14ac:dyDescent="0.3">
      <c r="A236" s="421"/>
      <c r="B236" s="40" t="s">
        <v>255</v>
      </c>
      <c r="C236" s="11" t="s">
        <v>2086</v>
      </c>
      <c r="D236" s="82"/>
    </row>
    <row r="237" spans="1:4" x14ac:dyDescent="0.3">
      <c r="A237" s="421"/>
      <c r="B237" s="40" t="s">
        <v>256</v>
      </c>
      <c r="C237" s="11" t="s">
        <v>2086</v>
      </c>
      <c r="D237" s="82"/>
    </row>
    <row r="238" spans="1:4" x14ac:dyDescent="0.3">
      <c r="A238" s="421"/>
      <c r="B238" s="40" t="s">
        <v>257</v>
      </c>
      <c r="C238" s="11" t="s">
        <v>2086</v>
      </c>
      <c r="D238" s="82"/>
    </row>
    <row r="239" spans="1:4" x14ac:dyDescent="0.3">
      <c r="A239" s="421"/>
      <c r="B239" s="40" t="s">
        <v>258</v>
      </c>
      <c r="C239" s="11" t="s">
        <v>2086</v>
      </c>
      <c r="D239" s="82"/>
    </row>
    <row r="240" spans="1:4" x14ac:dyDescent="0.3">
      <c r="A240" s="421"/>
      <c r="B240" s="40" t="s">
        <v>259</v>
      </c>
      <c r="C240" s="11" t="s">
        <v>2086</v>
      </c>
      <c r="D240" s="82"/>
    </row>
    <row r="241" spans="1:4" x14ac:dyDescent="0.3">
      <c r="A241" s="421"/>
      <c r="B241" s="40" t="s">
        <v>260</v>
      </c>
      <c r="C241" s="11" t="s">
        <v>2086</v>
      </c>
      <c r="D241" s="82"/>
    </row>
    <row r="242" spans="1:4" x14ac:dyDescent="0.3">
      <c r="A242" s="421"/>
      <c r="B242" s="40" t="s">
        <v>261</v>
      </c>
      <c r="C242" s="11" t="s">
        <v>2086</v>
      </c>
      <c r="D242" s="82"/>
    </row>
    <row r="243" spans="1:4" x14ac:dyDescent="0.3">
      <c r="A243" s="421"/>
      <c r="B243" s="40" t="s">
        <v>262</v>
      </c>
      <c r="C243" s="11" t="s">
        <v>2086</v>
      </c>
      <c r="D243" s="82"/>
    </row>
    <row r="244" spans="1:4" x14ac:dyDescent="0.3">
      <c r="A244" s="421"/>
      <c r="B244" s="40" t="s">
        <v>263</v>
      </c>
      <c r="C244" s="11" t="s">
        <v>2086</v>
      </c>
      <c r="D244" s="82"/>
    </row>
    <row r="245" spans="1:4" x14ac:dyDescent="0.3">
      <c r="A245" s="421"/>
      <c r="B245" s="40" t="s">
        <v>264</v>
      </c>
      <c r="C245" s="11" t="s">
        <v>2086</v>
      </c>
      <c r="D245" s="82"/>
    </row>
    <row r="246" spans="1:4" x14ac:dyDescent="0.3">
      <c r="A246" s="421"/>
      <c r="B246" s="40" t="s">
        <v>265</v>
      </c>
      <c r="C246" s="11" t="s">
        <v>2086</v>
      </c>
      <c r="D246" s="82"/>
    </row>
    <row r="247" spans="1:4" x14ac:dyDescent="0.3">
      <c r="A247" s="421"/>
      <c r="B247" s="40" t="s">
        <v>266</v>
      </c>
      <c r="C247" s="11" t="s">
        <v>2086</v>
      </c>
      <c r="D247" s="82"/>
    </row>
    <row r="248" spans="1:4" x14ac:dyDescent="0.3">
      <c r="A248" s="421"/>
      <c r="B248" s="40" t="s">
        <v>267</v>
      </c>
      <c r="C248" s="11" t="s">
        <v>2086</v>
      </c>
      <c r="D248" s="82"/>
    </row>
    <row r="249" spans="1:4" x14ac:dyDescent="0.3">
      <c r="A249" s="421"/>
      <c r="B249" s="40" t="s">
        <v>268</v>
      </c>
      <c r="C249" s="11" t="s">
        <v>2086</v>
      </c>
      <c r="D249" s="82"/>
    </row>
    <row r="250" spans="1:4" x14ac:dyDescent="0.3">
      <c r="A250" s="421"/>
      <c r="B250" s="40" t="s">
        <v>269</v>
      </c>
      <c r="C250" s="11" t="s">
        <v>2086</v>
      </c>
      <c r="D250" s="82"/>
    </row>
    <row r="251" spans="1:4" x14ac:dyDescent="0.3">
      <c r="A251" s="421"/>
      <c r="B251" s="40" t="s">
        <v>270</v>
      </c>
      <c r="C251" s="11" t="s">
        <v>2086</v>
      </c>
      <c r="D251" s="82"/>
    </row>
    <row r="252" spans="1:4" x14ac:dyDescent="0.3">
      <c r="A252" s="421"/>
      <c r="B252" s="40" t="s">
        <v>271</v>
      </c>
      <c r="C252" s="11" t="s">
        <v>2086</v>
      </c>
      <c r="D252" s="82"/>
    </row>
    <row r="253" spans="1:4" x14ac:dyDescent="0.3">
      <c r="A253" s="421"/>
      <c r="B253" s="40" t="s">
        <v>272</v>
      </c>
      <c r="C253" s="11" t="s">
        <v>2086</v>
      </c>
      <c r="D253" s="82"/>
    </row>
    <row r="254" spans="1:4" x14ac:dyDescent="0.3">
      <c r="A254" s="421"/>
      <c r="B254" s="40" t="s">
        <v>273</v>
      </c>
      <c r="C254" s="11" t="s">
        <v>2086</v>
      </c>
      <c r="D254" s="82"/>
    </row>
    <row r="255" spans="1:4" x14ac:dyDescent="0.3">
      <c r="A255" s="421"/>
      <c r="B255" s="40" t="s">
        <v>274</v>
      </c>
      <c r="C255" s="11" t="s">
        <v>2087</v>
      </c>
      <c r="D255" s="82"/>
    </row>
    <row r="256" spans="1:4" x14ac:dyDescent="0.3">
      <c r="A256" s="421"/>
      <c r="B256" s="40" t="s">
        <v>275</v>
      </c>
      <c r="C256" s="11" t="s">
        <v>2087</v>
      </c>
      <c r="D256" s="82"/>
    </row>
    <row r="257" spans="1:4" x14ac:dyDescent="0.3">
      <c r="A257" s="421"/>
      <c r="B257" s="40" t="s">
        <v>276</v>
      </c>
      <c r="C257" s="11" t="s">
        <v>2087</v>
      </c>
      <c r="D257" s="82"/>
    </row>
    <row r="258" spans="1:4" ht="15" thickBot="1" x14ac:dyDescent="0.35">
      <c r="A258" s="429"/>
      <c r="B258" s="252" t="s">
        <v>331</v>
      </c>
      <c r="C258" s="11" t="s">
        <v>2087</v>
      </c>
      <c r="D258" s="82"/>
    </row>
    <row r="259" spans="1:4" ht="18.600000000000001" thickBot="1" x14ac:dyDescent="0.4">
      <c r="A259" s="56" t="s">
        <v>277</v>
      </c>
      <c r="B259" s="15"/>
      <c r="C259" s="83"/>
      <c r="D259" s="27"/>
    </row>
    <row r="260" spans="1:4" x14ac:dyDescent="0.3">
      <c r="A260" s="428" t="s">
        <v>332</v>
      </c>
      <c r="B260" s="10" t="s">
        <v>278</v>
      </c>
      <c r="C260" s="11" t="s">
        <v>82</v>
      </c>
      <c r="D260" s="14" t="s">
        <v>279</v>
      </c>
    </row>
    <row r="261" spans="1:4" x14ac:dyDescent="0.3">
      <c r="A261" s="419" t="s">
        <v>333</v>
      </c>
      <c r="B261" s="40" t="s">
        <v>280</v>
      </c>
      <c r="C261" s="11" t="s">
        <v>82</v>
      </c>
      <c r="D261" s="11" t="s">
        <v>279</v>
      </c>
    </row>
    <row r="262" spans="1:4" x14ac:dyDescent="0.3">
      <c r="A262" s="421"/>
      <c r="B262" s="40" t="s">
        <v>281</v>
      </c>
      <c r="C262" s="11" t="s">
        <v>82</v>
      </c>
      <c r="D262" s="11" t="s">
        <v>279</v>
      </c>
    </row>
    <row r="263" spans="1:4" x14ac:dyDescent="0.3">
      <c r="A263" s="421" t="s">
        <v>334</v>
      </c>
      <c r="B263" s="40" t="s">
        <v>282</v>
      </c>
      <c r="C263" s="11" t="s">
        <v>82</v>
      </c>
      <c r="D263" s="11" t="s">
        <v>279</v>
      </c>
    </row>
    <row r="264" spans="1:4" x14ac:dyDescent="0.3">
      <c r="A264" s="421" t="s">
        <v>335</v>
      </c>
      <c r="B264" s="40" t="s">
        <v>283</v>
      </c>
      <c r="C264" s="11" t="s">
        <v>82</v>
      </c>
      <c r="D264" s="11" t="s">
        <v>279</v>
      </c>
    </row>
    <row r="265" spans="1:4" x14ac:dyDescent="0.3">
      <c r="A265" s="421" t="s">
        <v>336</v>
      </c>
      <c r="B265" s="40" t="s">
        <v>284</v>
      </c>
      <c r="C265" s="11" t="s">
        <v>82</v>
      </c>
      <c r="D265" s="11" t="s">
        <v>22</v>
      </c>
    </row>
    <row r="266" spans="1:4" x14ac:dyDescent="0.3">
      <c r="A266" s="421" t="s">
        <v>337</v>
      </c>
      <c r="B266" s="40" t="s">
        <v>285</v>
      </c>
      <c r="C266" s="11" t="s">
        <v>82</v>
      </c>
      <c r="D266" s="11" t="s">
        <v>22</v>
      </c>
    </row>
    <row r="267" spans="1:4" x14ac:dyDescent="0.3">
      <c r="A267" s="421" t="s">
        <v>338</v>
      </c>
      <c r="B267" s="40" t="s">
        <v>286</v>
      </c>
      <c r="C267" s="11" t="s">
        <v>82</v>
      </c>
      <c r="D267" s="11" t="s">
        <v>22</v>
      </c>
    </row>
    <row r="268" spans="1:4" x14ac:dyDescent="0.3">
      <c r="A268" s="421" t="s">
        <v>339</v>
      </c>
      <c r="B268" s="40" t="s">
        <v>287</v>
      </c>
      <c r="C268" s="11" t="s">
        <v>82</v>
      </c>
      <c r="D268" s="11" t="s">
        <v>28</v>
      </c>
    </row>
    <row r="269" spans="1:4" x14ac:dyDescent="0.3">
      <c r="A269" s="421" t="s">
        <v>340</v>
      </c>
      <c r="B269" s="40" t="s">
        <v>288</v>
      </c>
      <c r="C269" s="11" t="s">
        <v>82</v>
      </c>
      <c r="D269" s="11" t="s">
        <v>28</v>
      </c>
    </row>
    <row r="270" spans="1:4" x14ac:dyDescent="0.3">
      <c r="A270" s="421"/>
      <c r="B270" s="40" t="s">
        <v>292</v>
      </c>
      <c r="C270" s="11" t="s">
        <v>82</v>
      </c>
      <c r="D270" s="11" t="s">
        <v>28</v>
      </c>
    </row>
    <row r="271" spans="1:4" x14ac:dyDescent="0.3">
      <c r="A271" s="421"/>
      <c r="B271" s="40" t="s">
        <v>289</v>
      </c>
      <c r="C271" s="11" t="s">
        <v>82</v>
      </c>
      <c r="D271" s="11" t="s">
        <v>22</v>
      </c>
    </row>
    <row r="272" spans="1:4" x14ac:dyDescent="0.3">
      <c r="A272" s="421"/>
      <c r="B272" s="40" t="s">
        <v>290</v>
      </c>
      <c r="C272" s="11" t="s">
        <v>2064</v>
      </c>
      <c r="D272" s="11" t="s">
        <v>291</v>
      </c>
    </row>
    <row r="273" spans="1:22" x14ac:dyDescent="0.3">
      <c r="A273" s="421"/>
      <c r="B273" s="40" t="s">
        <v>1146</v>
      </c>
      <c r="C273" s="11" t="s">
        <v>1145</v>
      </c>
      <c r="D273" s="11" t="s">
        <v>28</v>
      </c>
    </row>
    <row r="274" spans="1:22" x14ac:dyDescent="0.3">
      <c r="A274" s="421"/>
      <c r="B274" s="40" t="s">
        <v>1147</v>
      </c>
      <c r="C274" s="11" t="s">
        <v>1149</v>
      </c>
      <c r="D274" s="11" t="s">
        <v>28</v>
      </c>
    </row>
    <row r="275" spans="1:22" ht="18" x14ac:dyDescent="0.35">
      <c r="A275" s="421"/>
      <c r="B275" s="40" t="s">
        <v>1148</v>
      </c>
      <c r="C275" s="11" t="s">
        <v>1150</v>
      </c>
      <c r="D275" s="11" t="s">
        <v>28</v>
      </c>
      <c r="F275" s="72"/>
      <c r="G275" s="72"/>
      <c r="H275" s="72"/>
      <c r="I275" s="72"/>
      <c r="J275" s="72"/>
      <c r="K275" s="72"/>
      <c r="L275" s="72"/>
      <c r="M275" s="72"/>
      <c r="N275" s="72"/>
      <c r="O275" s="72"/>
      <c r="P275" s="72"/>
      <c r="Q275" s="72"/>
      <c r="R275" s="72"/>
      <c r="S275" s="72"/>
      <c r="T275" s="72"/>
      <c r="U275" s="72"/>
      <c r="V275" s="72"/>
    </row>
    <row r="276" spans="1:22" s="72" customFormat="1" ht="18" x14ac:dyDescent="0.35">
      <c r="A276" s="421"/>
      <c r="B276" s="40" t="s">
        <v>1151</v>
      </c>
      <c r="C276" s="11" t="s">
        <v>1145</v>
      </c>
      <c r="D276" s="11" t="s">
        <v>28</v>
      </c>
      <c r="F276" s="2"/>
      <c r="G276" s="2"/>
      <c r="H276" s="2"/>
      <c r="I276" s="2"/>
      <c r="J276" s="2"/>
      <c r="K276" s="2"/>
      <c r="L276" s="2"/>
      <c r="M276" s="2"/>
      <c r="N276" s="2"/>
      <c r="O276" s="2"/>
      <c r="P276" s="2"/>
      <c r="Q276" s="2"/>
      <c r="R276" s="2"/>
      <c r="S276" s="2"/>
      <c r="T276" s="2"/>
      <c r="U276" s="2"/>
      <c r="V276" s="2"/>
    </row>
    <row r="277" spans="1:22" x14ac:dyDescent="0.3">
      <c r="A277" s="421"/>
      <c r="B277" s="40" t="s">
        <v>1152</v>
      </c>
      <c r="C277" s="11" t="s">
        <v>1149</v>
      </c>
      <c r="D277" s="11" t="s">
        <v>28</v>
      </c>
    </row>
    <row r="278" spans="1:22" x14ac:dyDescent="0.3">
      <c r="A278" s="421"/>
      <c r="B278" s="40" t="s">
        <v>1153</v>
      </c>
      <c r="C278" s="11" t="s">
        <v>1150</v>
      </c>
      <c r="D278" s="11" t="s">
        <v>28</v>
      </c>
    </row>
    <row r="279" spans="1:22" ht="15" thickBot="1" x14ac:dyDescent="0.35">
      <c r="A279" s="429"/>
      <c r="B279" s="252" t="s">
        <v>293</v>
      </c>
      <c r="C279" s="11" t="s">
        <v>98</v>
      </c>
      <c r="D279" s="13" t="s">
        <v>184</v>
      </c>
    </row>
    <row r="280" spans="1:22" ht="18.600000000000001" thickBot="1" x14ac:dyDescent="0.4">
      <c r="A280" s="56" t="s">
        <v>363</v>
      </c>
      <c r="B280" s="404"/>
      <c r="C280" s="686"/>
      <c r="D280" s="70"/>
    </row>
    <row r="281" spans="1:22" x14ac:dyDescent="0.3">
      <c r="A281" s="428" t="s">
        <v>1154</v>
      </c>
      <c r="B281" s="10" t="s">
        <v>367</v>
      </c>
      <c r="C281" s="11" t="s">
        <v>98</v>
      </c>
      <c r="D281" s="14" t="s">
        <v>47</v>
      </c>
    </row>
    <row r="282" spans="1:22" x14ac:dyDescent="0.3">
      <c r="A282" s="424" t="s">
        <v>1155</v>
      </c>
      <c r="B282" s="40" t="s">
        <v>369</v>
      </c>
      <c r="C282" s="11" t="s">
        <v>98</v>
      </c>
      <c r="D282" s="14" t="s">
        <v>47</v>
      </c>
    </row>
    <row r="283" spans="1:22" x14ac:dyDescent="0.3">
      <c r="A283" s="432" t="s">
        <v>1350</v>
      </c>
      <c r="B283" s="40" t="s">
        <v>370</v>
      </c>
      <c r="C283" s="11" t="s">
        <v>424</v>
      </c>
      <c r="D283" s="11" t="s">
        <v>47</v>
      </c>
    </row>
    <row r="284" spans="1:22" ht="15" thickBot="1" x14ac:dyDescent="0.35">
      <c r="A284" s="421"/>
      <c r="B284" s="40" t="s">
        <v>371</v>
      </c>
      <c r="C284" s="11" t="s">
        <v>82</v>
      </c>
      <c r="D284" s="11" t="s">
        <v>47</v>
      </c>
    </row>
    <row r="285" spans="1:22" ht="18.600000000000001" thickBot="1" x14ac:dyDescent="0.4">
      <c r="A285" s="56" t="s">
        <v>372</v>
      </c>
      <c r="B285" s="15"/>
      <c r="C285" s="83"/>
      <c r="D285" s="27"/>
    </row>
    <row r="286" spans="1:22" x14ac:dyDescent="0.3">
      <c r="A286" s="419" t="s">
        <v>1161</v>
      </c>
      <c r="B286" s="344" t="s">
        <v>373</v>
      </c>
      <c r="C286" s="96" t="s">
        <v>2064</v>
      </c>
      <c r="D286" s="65" t="s">
        <v>22</v>
      </c>
    </row>
    <row r="287" spans="1:22" x14ac:dyDescent="0.3">
      <c r="A287" s="433" t="s">
        <v>1162</v>
      </c>
      <c r="B287" s="344" t="s">
        <v>374</v>
      </c>
      <c r="C287" s="96" t="s">
        <v>2090</v>
      </c>
      <c r="D287" s="65" t="s">
        <v>22</v>
      </c>
    </row>
    <row r="288" spans="1:22" ht="15" thickBot="1" x14ac:dyDescent="0.35">
      <c r="A288" s="434"/>
      <c r="B288" s="344" t="s">
        <v>375</v>
      </c>
      <c r="C288" s="96" t="s">
        <v>2091</v>
      </c>
      <c r="D288" s="65" t="s">
        <v>22</v>
      </c>
    </row>
    <row r="289" spans="1:4" ht="18.600000000000001" thickBot="1" x14ac:dyDescent="0.4">
      <c r="A289" s="56" t="s">
        <v>376</v>
      </c>
      <c r="B289" s="15"/>
      <c r="C289" s="83"/>
      <c r="D289" s="27"/>
    </row>
    <row r="290" spans="1:4" x14ac:dyDescent="0.3">
      <c r="A290" s="435" t="s">
        <v>410</v>
      </c>
      <c r="B290" s="405" t="s">
        <v>377</v>
      </c>
      <c r="C290" s="11" t="s">
        <v>168</v>
      </c>
      <c r="D290" s="65" t="s">
        <v>22</v>
      </c>
    </row>
    <row r="291" spans="1:4" x14ac:dyDescent="0.3">
      <c r="A291" s="35" t="s">
        <v>411</v>
      </c>
      <c r="B291" s="40" t="s">
        <v>378</v>
      </c>
      <c r="C291" s="11" t="s">
        <v>168</v>
      </c>
      <c r="D291" s="65" t="s">
        <v>22</v>
      </c>
    </row>
    <row r="292" spans="1:4" x14ac:dyDescent="0.3">
      <c r="A292" s="421"/>
      <c r="B292" s="40" t="s">
        <v>379</v>
      </c>
      <c r="C292" s="11" t="s">
        <v>306</v>
      </c>
      <c r="D292" s="65" t="s">
        <v>47</v>
      </c>
    </row>
    <row r="293" spans="1:4" x14ac:dyDescent="0.3">
      <c r="A293" s="421"/>
      <c r="B293" s="40" t="s">
        <v>380</v>
      </c>
      <c r="C293" s="11" t="s">
        <v>305</v>
      </c>
      <c r="D293" s="65" t="s">
        <v>47</v>
      </c>
    </row>
    <row r="294" spans="1:4" ht="15" thickBot="1" x14ac:dyDescent="0.35">
      <c r="A294" s="421"/>
      <c r="B294" s="252" t="s">
        <v>381</v>
      </c>
      <c r="C294" s="11" t="s">
        <v>382</v>
      </c>
      <c r="D294" s="65" t="s">
        <v>47</v>
      </c>
    </row>
    <row r="295" spans="1:4" x14ac:dyDescent="0.3">
      <c r="A295" s="421" t="s">
        <v>384</v>
      </c>
      <c r="B295" s="406" t="s">
        <v>385</v>
      </c>
      <c r="C295" s="11" t="s">
        <v>2091</v>
      </c>
      <c r="D295" s="65" t="s">
        <v>22</v>
      </c>
    </row>
    <row r="296" spans="1:4" x14ac:dyDescent="0.3">
      <c r="A296" s="421"/>
      <c r="B296" s="407" t="s">
        <v>386</v>
      </c>
      <c r="C296" s="11" t="s">
        <v>2091</v>
      </c>
      <c r="D296" s="65" t="s">
        <v>22</v>
      </c>
    </row>
    <row r="297" spans="1:4" ht="15" thickBot="1" x14ac:dyDescent="0.35">
      <c r="A297" s="421"/>
      <c r="B297" s="408" t="s">
        <v>387</v>
      </c>
      <c r="C297" s="11" t="s">
        <v>2091</v>
      </c>
      <c r="D297" s="65" t="s">
        <v>22</v>
      </c>
    </row>
    <row r="298" spans="1:4" x14ac:dyDescent="0.3">
      <c r="A298" s="421" t="s">
        <v>396</v>
      </c>
      <c r="B298" s="406" t="s">
        <v>388</v>
      </c>
      <c r="C298" s="11" t="s">
        <v>2092</v>
      </c>
      <c r="D298" s="65" t="s">
        <v>22</v>
      </c>
    </row>
    <row r="299" spans="1:4" x14ac:dyDescent="0.3">
      <c r="A299" s="421"/>
      <c r="B299" s="409" t="s">
        <v>390</v>
      </c>
      <c r="C299" s="11" t="s">
        <v>2092</v>
      </c>
      <c r="D299" s="65" t="s">
        <v>22</v>
      </c>
    </row>
    <row r="300" spans="1:4" ht="15" thickBot="1" x14ac:dyDescent="0.35">
      <c r="A300" s="421"/>
      <c r="B300" s="410" t="s">
        <v>391</v>
      </c>
      <c r="C300" s="11" t="s">
        <v>2092</v>
      </c>
      <c r="D300" s="65" t="s">
        <v>22</v>
      </c>
    </row>
    <row r="301" spans="1:4" x14ac:dyDescent="0.3">
      <c r="A301" s="421" t="s">
        <v>384</v>
      </c>
      <c r="B301" s="406" t="s">
        <v>392</v>
      </c>
      <c r="C301" s="11" t="s">
        <v>2093</v>
      </c>
      <c r="D301" s="65" t="s">
        <v>22</v>
      </c>
    </row>
    <row r="302" spans="1:4" x14ac:dyDescent="0.3">
      <c r="A302" s="421"/>
      <c r="B302" s="409" t="s">
        <v>393</v>
      </c>
      <c r="C302" s="11" t="s">
        <v>2093</v>
      </c>
      <c r="D302" s="65" t="s">
        <v>22</v>
      </c>
    </row>
    <row r="303" spans="1:4" ht="15" thickBot="1" x14ac:dyDescent="0.35">
      <c r="A303" s="421"/>
      <c r="B303" s="410" t="s">
        <v>394</v>
      </c>
      <c r="C303" s="11" t="s">
        <v>2093</v>
      </c>
      <c r="D303" s="65" t="s">
        <v>22</v>
      </c>
    </row>
    <row r="304" spans="1:4" x14ac:dyDescent="0.3">
      <c r="A304" s="421" t="s">
        <v>384</v>
      </c>
      <c r="B304" s="406" t="s">
        <v>399</v>
      </c>
      <c r="C304" s="11" t="s">
        <v>2094</v>
      </c>
      <c r="D304" s="65" t="s">
        <v>22</v>
      </c>
    </row>
    <row r="305" spans="1:4" x14ac:dyDescent="0.3">
      <c r="A305" s="421"/>
      <c r="B305" s="409" t="s">
        <v>398</v>
      </c>
      <c r="C305" s="11" t="s">
        <v>2094</v>
      </c>
      <c r="D305" s="65" t="s">
        <v>22</v>
      </c>
    </row>
    <row r="306" spans="1:4" ht="15" thickBot="1" x14ac:dyDescent="0.35">
      <c r="A306" s="421"/>
      <c r="B306" s="410" t="s">
        <v>400</v>
      </c>
      <c r="C306" s="11" t="s">
        <v>2094</v>
      </c>
      <c r="D306" s="65" t="s">
        <v>22</v>
      </c>
    </row>
    <row r="307" spans="1:4" x14ac:dyDescent="0.3">
      <c r="A307" s="421" t="s">
        <v>384</v>
      </c>
      <c r="B307" s="406" t="s">
        <v>404</v>
      </c>
      <c r="C307" s="11" t="s">
        <v>2095</v>
      </c>
      <c r="D307" s="65" t="s">
        <v>22</v>
      </c>
    </row>
    <row r="308" spans="1:4" x14ac:dyDescent="0.3">
      <c r="A308" s="421"/>
      <c r="B308" s="409" t="s">
        <v>402</v>
      </c>
      <c r="C308" s="11" t="s">
        <v>2095</v>
      </c>
      <c r="D308" s="65" t="s">
        <v>22</v>
      </c>
    </row>
    <row r="309" spans="1:4" ht="15" thickBot="1" x14ac:dyDescent="0.35">
      <c r="A309" s="421"/>
      <c r="B309" s="410" t="s">
        <v>403</v>
      </c>
      <c r="C309" s="11" t="s">
        <v>2095</v>
      </c>
      <c r="D309" s="65" t="s">
        <v>22</v>
      </c>
    </row>
    <row r="310" spans="1:4" x14ac:dyDescent="0.3">
      <c r="A310" s="421" t="s">
        <v>384</v>
      </c>
      <c r="B310" s="406" t="s">
        <v>406</v>
      </c>
      <c r="C310" s="11" t="s">
        <v>2096</v>
      </c>
      <c r="D310" s="65" t="s">
        <v>22</v>
      </c>
    </row>
    <row r="311" spans="1:4" x14ac:dyDescent="0.3">
      <c r="A311" s="421"/>
      <c r="B311" s="409" t="s">
        <v>407</v>
      </c>
      <c r="C311" s="11" t="s">
        <v>2096</v>
      </c>
      <c r="D311" s="65" t="s">
        <v>22</v>
      </c>
    </row>
    <row r="312" spans="1:4" ht="15" thickBot="1" x14ac:dyDescent="0.35">
      <c r="A312" s="421"/>
      <c r="B312" s="410" t="s">
        <v>408</v>
      </c>
      <c r="C312" s="11" t="s">
        <v>2096</v>
      </c>
      <c r="D312" s="65" t="s">
        <v>22</v>
      </c>
    </row>
    <row r="313" spans="1:4" ht="18.600000000000001" thickBot="1" x14ac:dyDescent="0.4">
      <c r="A313" s="56" t="s">
        <v>412</v>
      </c>
      <c r="B313" s="15"/>
      <c r="C313" s="83"/>
      <c r="D313" s="27"/>
    </row>
    <row r="314" spans="1:4" x14ac:dyDescent="0.3">
      <c r="A314" s="428" t="s">
        <v>449</v>
      </c>
      <c r="B314" s="409" t="s">
        <v>416</v>
      </c>
      <c r="C314" s="11" t="s">
        <v>424</v>
      </c>
      <c r="D314" s="14" t="s">
        <v>47</v>
      </c>
    </row>
    <row r="315" spans="1:4" x14ac:dyDescent="0.3">
      <c r="A315" s="35" t="s">
        <v>450</v>
      </c>
      <c r="B315" s="407" t="s">
        <v>417</v>
      </c>
      <c r="C315" s="11" t="s">
        <v>424</v>
      </c>
      <c r="D315" s="11" t="s">
        <v>47</v>
      </c>
    </row>
    <row r="316" spans="1:4" x14ac:dyDescent="0.3">
      <c r="A316" s="421" t="s">
        <v>415</v>
      </c>
      <c r="B316" s="407" t="s">
        <v>419</v>
      </c>
      <c r="C316" s="11" t="s">
        <v>424</v>
      </c>
      <c r="D316" s="11" t="s">
        <v>47</v>
      </c>
    </row>
    <row r="317" spans="1:4" ht="15" thickBot="1" x14ac:dyDescent="0.35">
      <c r="A317" s="436" t="s">
        <v>414</v>
      </c>
      <c r="B317" s="408" t="s">
        <v>418</v>
      </c>
      <c r="C317" s="11" t="s">
        <v>424</v>
      </c>
      <c r="D317" s="11" t="s">
        <v>47</v>
      </c>
    </row>
    <row r="318" spans="1:4" x14ac:dyDescent="0.3">
      <c r="A318" s="421"/>
      <c r="B318" s="406" t="s">
        <v>423</v>
      </c>
      <c r="C318" s="11" t="s">
        <v>2065</v>
      </c>
      <c r="D318" s="11" t="s">
        <v>47</v>
      </c>
    </row>
    <row r="319" spans="1:4" ht="15" thickBot="1" x14ac:dyDescent="0.35">
      <c r="A319" s="421" t="s">
        <v>420</v>
      </c>
      <c r="B319" s="411" t="s">
        <v>425</v>
      </c>
      <c r="C319" s="11" t="s">
        <v>2065</v>
      </c>
      <c r="D319" s="11" t="s">
        <v>47</v>
      </c>
    </row>
    <row r="320" spans="1:4" x14ac:dyDescent="0.3">
      <c r="A320" s="429" t="s">
        <v>430</v>
      </c>
      <c r="B320" s="406" t="s">
        <v>431</v>
      </c>
      <c r="C320" s="11" t="s">
        <v>2065</v>
      </c>
      <c r="D320" s="13" t="s">
        <v>47</v>
      </c>
    </row>
    <row r="321" spans="1:4" ht="15" thickBot="1" x14ac:dyDescent="0.35">
      <c r="A321" s="421"/>
      <c r="B321" s="408" t="s">
        <v>431</v>
      </c>
      <c r="C321" s="11" t="s">
        <v>2065</v>
      </c>
      <c r="D321" s="13" t="s">
        <v>47</v>
      </c>
    </row>
    <row r="322" spans="1:4" x14ac:dyDescent="0.3">
      <c r="A322" s="421" t="s">
        <v>421</v>
      </c>
      <c r="B322" s="409" t="s">
        <v>437</v>
      </c>
      <c r="C322" s="173" t="s">
        <v>2097</v>
      </c>
      <c r="D322" s="13" t="s">
        <v>47</v>
      </c>
    </row>
    <row r="323" spans="1:4" ht="15" thickBot="1" x14ac:dyDescent="0.35">
      <c r="A323" s="421"/>
      <c r="B323" s="412" t="s">
        <v>436</v>
      </c>
      <c r="C323" s="173" t="s">
        <v>2097</v>
      </c>
      <c r="D323" s="13" t="s">
        <v>47</v>
      </c>
    </row>
    <row r="324" spans="1:4" x14ac:dyDescent="0.3">
      <c r="A324" s="429" t="s">
        <v>430</v>
      </c>
      <c r="B324" s="406" t="s">
        <v>435</v>
      </c>
      <c r="C324" s="173" t="s">
        <v>2097</v>
      </c>
      <c r="D324" s="11" t="s">
        <v>47</v>
      </c>
    </row>
    <row r="325" spans="1:4" ht="15" thickBot="1" x14ac:dyDescent="0.35">
      <c r="A325" s="421"/>
      <c r="B325" s="410" t="s">
        <v>435</v>
      </c>
      <c r="C325" s="173" t="s">
        <v>2097</v>
      </c>
      <c r="D325" s="11" t="s">
        <v>47</v>
      </c>
    </row>
    <row r="326" spans="1:4" x14ac:dyDescent="0.3">
      <c r="A326" s="421" t="s">
        <v>422</v>
      </c>
      <c r="B326" s="409" t="s">
        <v>434</v>
      </c>
      <c r="C326" s="173" t="s">
        <v>2098</v>
      </c>
      <c r="D326" s="11" t="s">
        <v>47</v>
      </c>
    </row>
    <row r="327" spans="1:4" ht="15" thickBot="1" x14ac:dyDescent="0.35">
      <c r="A327" s="421"/>
      <c r="B327" s="412" t="s">
        <v>433</v>
      </c>
      <c r="C327" s="173" t="s">
        <v>2098</v>
      </c>
      <c r="D327" s="11" t="s">
        <v>47</v>
      </c>
    </row>
    <row r="328" spans="1:4" x14ac:dyDescent="0.3">
      <c r="A328" s="429" t="s">
        <v>430</v>
      </c>
      <c r="B328" s="406" t="s">
        <v>432</v>
      </c>
      <c r="C328" s="173" t="s">
        <v>2098</v>
      </c>
      <c r="D328" s="11" t="s">
        <v>47</v>
      </c>
    </row>
    <row r="329" spans="1:4" ht="15" thickBot="1" x14ac:dyDescent="0.35">
      <c r="A329" s="429"/>
      <c r="B329" s="410" t="s">
        <v>432</v>
      </c>
      <c r="C329" s="173" t="s">
        <v>2098</v>
      </c>
      <c r="D329" s="11" t="s">
        <v>47</v>
      </c>
    </row>
    <row r="330" spans="1:4" x14ac:dyDescent="0.3">
      <c r="A330" s="421" t="s">
        <v>448</v>
      </c>
      <c r="B330" s="406" t="s">
        <v>442</v>
      </c>
      <c r="C330" s="11" t="s">
        <v>446</v>
      </c>
      <c r="D330" s="11" t="s">
        <v>47</v>
      </c>
    </row>
    <row r="331" spans="1:4" x14ac:dyDescent="0.3">
      <c r="A331" s="421"/>
      <c r="B331" s="409" t="s">
        <v>441</v>
      </c>
      <c r="C331" s="11" t="s">
        <v>446</v>
      </c>
      <c r="D331" s="13" t="s">
        <v>47</v>
      </c>
    </row>
    <row r="332" spans="1:4" x14ac:dyDescent="0.3">
      <c r="A332" s="421"/>
      <c r="B332" s="409" t="s">
        <v>440</v>
      </c>
      <c r="C332" s="11" t="s">
        <v>446</v>
      </c>
      <c r="D332" s="13" t="s">
        <v>47</v>
      </c>
    </row>
    <row r="333" spans="1:4" x14ac:dyDescent="0.3">
      <c r="A333" s="420"/>
      <c r="B333" s="409" t="s">
        <v>439</v>
      </c>
      <c r="C333" s="11" t="s">
        <v>446</v>
      </c>
      <c r="D333" s="13" t="s">
        <v>47</v>
      </c>
    </row>
    <row r="334" spans="1:4" x14ac:dyDescent="0.3">
      <c r="A334" s="420"/>
      <c r="B334" s="409" t="s">
        <v>445</v>
      </c>
      <c r="C334" s="11" t="s">
        <v>447</v>
      </c>
      <c r="D334" s="13" t="s">
        <v>47</v>
      </c>
    </row>
    <row r="335" spans="1:4" x14ac:dyDescent="0.3">
      <c r="A335" s="421"/>
      <c r="B335" s="409" t="s">
        <v>444</v>
      </c>
      <c r="C335" s="11" t="s">
        <v>447</v>
      </c>
      <c r="D335" s="11" t="s">
        <v>47</v>
      </c>
    </row>
    <row r="336" spans="1:4" x14ac:dyDescent="0.3">
      <c r="A336" s="421"/>
      <c r="B336" s="409" t="s">
        <v>438</v>
      </c>
      <c r="C336" s="11" t="s">
        <v>447</v>
      </c>
      <c r="D336" s="11" t="s">
        <v>47</v>
      </c>
    </row>
    <row r="337" spans="1:4" ht="15" thickBot="1" x14ac:dyDescent="0.35">
      <c r="A337" s="421"/>
      <c r="B337" s="410" t="s">
        <v>443</v>
      </c>
      <c r="C337" s="11" t="s">
        <v>447</v>
      </c>
      <c r="D337" s="11" t="s">
        <v>47</v>
      </c>
    </row>
    <row r="338" spans="1:4" ht="18.600000000000001" thickBot="1" x14ac:dyDescent="0.4">
      <c r="A338" s="56" t="s">
        <v>451</v>
      </c>
      <c r="B338" s="45"/>
      <c r="C338" s="83"/>
      <c r="D338" s="83"/>
    </row>
    <row r="339" spans="1:4" x14ac:dyDescent="0.3">
      <c r="A339" s="419" t="s">
        <v>466</v>
      </c>
      <c r="B339" s="344" t="s">
        <v>1166</v>
      </c>
      <c r="C339" s="96" t="s">
        <v>2099</v>
      </c>
      <c r="D339" s="65" t="s">
        <v>47</v>
      </c>
    </row>
    <row r="340" spans="1:4" x14ac:dyDescent="0.3">
      <c r="A340" s="424" t="s">
        <v>467</v>
      </c>
      <c r="B340" s="344" t="s">
        <v>452</v>
      </c>
      <c r="C340" s="96" t="s">
        <v>453</v>
      </c>
      <c r="D340" s="65" t="s">
        <v>47</v>
      </c>
    </row>
    <row r="341" spans="1:4" x14ac:dyDescent="0.3">
      <c r="A341" s="421"/>
      <c r="B341" s="344" t="s">
        <v>454</v>
      </c>
      <c r="C341" s="65" t="s">
        <v>453</v>
      </c>
      <c r="D341" s="65" t="s">
        <v>47</v>
      </c>
    </row>
    <row r="342" spans="1:4" x14ac:dyDescent="0.3">
      <c r="A342" s="421"/>
      <c r="B342" s="344" t="s">
        <v>455</v>
      </c>
      <c r="C342" s="65" t="s">
        <v>453</v>
      </c>
      <c r="D342" s="65" t="s">
        <v>47</v>
      </c>
    </row>
    <row r="343" spans="1:4" x14ac:dyDescent="0.3">
      <c r="A343" s="421"/>
      <c r="B343" s="344" t="s">
        <v>456</v>
      </c>
      <c r="C343" s="65" t="s">
        <v>453</v>
      </c>
      <c r="D343" s="96" t="s">
        <v>178</v>
      </c>
    </row>
    <row r="344" spans="1:4" x14ac:dyDescent="0.3">
      <c r="A344" s="421"/>
      <c r="B344" s="344" t="s">
        <v>457</v>
      </c>
      <c r="C344" s="65" t="s">
        <v>453</v>
      </c>
      <c r="D344" s="65" t="s">
        <v>178</v>
      </c>
    </row>
    <row r="345" spans="1:4" x14ac:dyDescent="0.3">
      <c r="A345" s="421"/>
      <c r="B345" s="344" t="s">
        <v>458</v>
      </c>
      <c r="C345" s="65" t="s">
        <v>453</v>
      </c>
      <c r="D345" s="65" t="s">
        <v>178</v>
      </c>
    </row>
    <row r="346" spans="1:4" x14ac:dyDescent="0.3">
      <c r="A346" s="421"/>
      <c r="B346" s="344" t="s">
        <v>459</v>
      </c>
      <c r="C346" s="65" t="s">
        <v>453</v>
      </c>
      <c r="D346" s="65" t="s">
        <v>178</v>
      </c>
    </row>
    <row r="347" spans="1:4" x14ac:dyDescent="0.3">
      <c r="A347" s="421"/>
      <c r="B347" s="344" t="s">
        <v>461</v>
      </c>
      <c r="C347" s="65" t="s">
        <v>453</v>
      </c>
      <c r="D347" s="65" t="s">
        <v>178</v>
      </c>
    </row>
    <row r="348" spans="1:4" x14ac:dyDescent="0.3">
      <c r="A348" s="421"/>
      <c r="B348" s="344" t="s">
        <v>462</v>
      </c>
      <c r="C348" s="65" t="s">
        <v>453</v>
      </c>
      <c r="D348" s="65" t="s">
        <v>178</v>
      </c>
    </row>
    <row r="349" spans="1:4" x14ac:dyDescent="0.3">
      <c r="A349" s="421"/>
      <c r="B349" s="344" t="s">
        <v>463</v>
      </c>
      <c r="C349" s="65" t="s">
        <v>453</v>
      </c>
      <c r="D349" s="65" t="s">
        <v>178</v>
      </c>
    </row>
    <row r="350" spans="1:4" x14ac:dyDescent="0.3">
      <c r="A350" s="421"/>
      <c r="B350" s="344" t="s">
        <v>464</v>
      </c>
      <c r="C350" s="65" t="s">
        <v>453</v>
      </c>
      <c r="D350" s="65" t="s">
        <v>178</v>
      </c>
    </row>
    <row r="351" spans="1:4" ht="15" thickBot="1" x14ac:dyDescent="0.35">
      <c r="A351" s="421"/>
      <c r="B351" s="344" t="s">
        <v>465</v>
      </c>
      <c r="C351" s="65" t="s">
        <v>453</v>
      </c>
      <c r="D351" s="65" t="s">
        <v>178</v>
      </c>
    </row>
    <row r="352" spans="1:4" ht="18.600000000000001" thickBot="1" x14ac:dyDescent="0.4">
      <c r="A352" s="56" t="s">
        <v>468</v>
      </c>
      <c r="B352" s="15"/>
      <c r="C352" s="83"/>
      <c r="D352" s="27"/>
    </row>
    <row r="353" spans="1:4" x14ac:dyDescent="0.3">
      <c r="A353" s="428" t="s">
        <v>502</v>
      </c>
      <c r="B353" s="413" t="s">
        <v>469</v>
      </c>
      <c r="C353" s="65" t="s">
        <v>82</v>
      </c>
      <c r="D353" s="92"/>
    </row>
    <row r="354" spans="1:4" x14ac:dyDescent="0.3">
      <c r="A354" s="35" t="s">
        <v>503</v>
      </c>
      <c r="B354" s="344" t="s">
        <v>471</v>
      </c>
      <c r="C354" s="65" t="s">
        <v>82</v>
      </c>
      <c r="D354" s="82"/>
    </row>
    <row r="355" spans="1:4" x14ac:dyDescent="0.3">
      <c r="A355" s="421"/>
      <c r="B355" s="344" t="s">
        <v>473</v>
      </c>
      <c r="C355" s="65" t="s">
        <v>82</v>
      </c>
      <c r="D355" s="82"/>
    </row>
    <row r="356" spans="1:4" x14ac:dyDescent="0.3">
      <c r="A356" s="421"/>
      <c r="B356" s="344" t="s">
        <v>475</v>
      </c>
      <c r="C356" s="65" t="s">
        <v>82</v>
      </c>
      <c r="D356" s="82"/>
    </row>
    <row r="357" spans="1:4" x14ac:dyDescent="0.3">
      <c r="A357" s="421"/>
      <c r="B357" s="414" t="s">
        <v>1181</v>
      </c>
      <c r="C357" s="65" t="s">
        <v>82</v>
      </c>
      <c r="D357" s="82"/>
    </row>
    <row r="358" spans="1:4" x14ac:dyDescent="0.3">
      <c r="A358" s="421"/>
      <c r="B358" s="344" t="s">
        <v>478</v>
      </c>
      <c r="C358" s="65" t="s">
        <v>477</v>
      </c>
      <c r="D358" s="82"/>
    </row>
    <row r="359" spans="1:4" x14ac:dyDescent="0.3">
      <c r="A359" s="421"/>
      <c r="B359" s="344" t="s">
        <v>479</v>
      </c>
      <c r="C359" s="65" t="s">
        <v>306</v>
      </c>
      <c r="D359" s="82"/>
    </row>
    <row r="360" spans="1:4" x14ac:dyDescent="0.3">
      <c r="A360" s="421"/>
      <c r="B360" s="344" t="s">
        <v>480</v>
      </c>
      <c r="C360" s="65" t="s">
        <v>314</v>
      </c>
      <c r="D360" s="82"/>
    </row>
    <row r="361" spans="1:4" x14ac:dyDescent="0.3">
      <c r="A361" s="421"/>
      <c r="B361" s="344" t="s">
        <v>481</v>
      </c>
      <c r="C361" s="65" t="s">
        <v>314</v>
      </c>
      <c r="D361" s="82"/>
    </row>
    <row r="362" spans="1:4" x14ac:dyDescent="0.3">
      <c r="A362" s="421"/>
      <c r="B362" s="344" t="s">
        <v>482</v>
      </c>
      <c r="C362" s="65" t="s">
        <v>305</v>
      </c>
      <c r="D362" s="82"/>
    </row>
    <row r="363" spans="1:4" x14ac:dyDescent="0.3">
      <c r="A363" s="421"/>
      <c r="B363" s="344" t="s">
        <v>483</v>
      </c>
      <c r="C363" s="65" t="s">
        <v>309</v>
      </c>
      <c r="D363" s="82"/>
    </row>
    <row r="364" spans="1:4" x14ac:dyDescent="0.3">
      <c r="A364" s="429"/>
      <c r="B364" s="344" t="s">
        <v>484</v>
      </c>
      <c r="C364" s="65" t="s">
        <v>304</v>
      </c>
      <c r="D364" s="82"/>
    </row>
    <row r="365" spans="1:4" x14ac:dyDescent="0.3">
      <c r="A365" s="421"/>
      <c r="B365" s="344" t="s">
        <v>485</v>
      </c>
      <c r="C365" s="65" t="s">
        <v>308</v>
      </c>
      <c r="D365" s="82"/>
    </row>
    <row r="366" spans="1:4" x14ac:dyDescent="0.3">
      <c r="A366" s="421"/>
      <c r="B366" s="344" t="s">
        <v>486</v>
      </c>
      <c r="C366" s="65" t="s">
        <v>308</v>
      </c>
      <c r="D366" s="82"/>
    </row>
    <row r="367" spans="1:4" x14ac:dyDescent="0.3">
      <c r="A367" s="421"/>
      <c r="B367" s="344" t="s">
        <v>487</v>
      </c>
      <c r="C367" s="65" t="s">
        <v>382</v>
      </c>
      <c r="D367" s="82"/>
    </row>
    <row r="368" spans="1:4" x14ac:dyDescent="0.3">
      <c r="A368" s="421"/>
      <c r="B368" s="344" t="s">
        <v>488</v>
      </c>
      <c r="C368" s="65" t="s">
        <v>489</v>
      </c>
      <c r="D368" s="82"/>
    </row>
    <row r="369" spans="1:4" x14ac:dyDescent="0.3">
      <c r="A369" s="421"/>
      <c r="B369" s="344" t="s">
        <v>490</v>
      </c>
      <c r="C369" s="65" t="s">
        <v>491</v>
      </c>
      <c r="D369" s="82"/>
    </row>
    <row r="370" spans="1:4" x14ac:dyDescent="0.3">
      <c r="A370" s="421"/>
      <c r="B370" s="344" t="s">
        <v>492</v>
      </c>
      <c r="C370" s="65" t="s">
        <v>493</v>
      </c>
      <c r="D370" s="82"/>
    </row>
    <row r="371" spans="1:4" x14ac:dyDescent="0.3">
      <c r="A371" s="421"/>
      <c r="B371" s="344" t="s">
        <v>494</v>
      </c>
      <c r="C371" s="65" t="s">
        <v>495</v>
      </c>
      <c r="D371" s="82"/>
    </row>
    <row r="372" spans="1:4" x14ac:dyDescent="0.3">
      <c r="A372" s="421"/>
      <c r="B372" s="344" t="s">
        <v>496</v>
      </c>
      <c r="C372" s="65" t="s">
        <v>497</v>
      </c>
      <c r="D372" s="82"/>
    </row>
    <row r="373" spans="1:4" x14ac:dyDescent="0.3">
      <c r="A373" s="421"/>
      <c r="B373" s="344" t="s">
        <v>498</v>
      </c>
      <c r="C373" s="65" t="s">
        <v>499</v>
      </c>
      <c r="D373" s="82"/>
    </row>
    <row r="374" spans="1:4" ht="15" thickBot="1" x14ac:dyDescent="0.35">
      <c r="A374" s="421"/>
      <c r="B374" s="344" t="s">
        <v>500</v>
      </c>
      <c r="C374" s="65" t="s">
        <v>501</v>
      </c>
      <c r="D374" s="82"/>
    </row>
    <row r="375" spans="1:4" ht="18.600000000000001" thickBot="1" x14ac:dyDescent="0.4">
      <c r="A375" s="56" t="s">
        <v>1523</v>
      </c>
      <c r="B375" s="15"/>
      <c r="C375" s="83"/>
      <c r="D375" s="27"/>
    </row>
    <row r="376" spans="1:4" x14ac:dyDescent="0.3">
      <c r="A376" s="435" t="s">
        <v>1188</v>
      </c>
      <c r="B376" s="344" t="s">
        <v>504</v>
      </c>
      <c r="C376" s="96" t="s">
        <v>2100</v>
      </c>
      <c r="D376" s="82"/>
    </row>
    <row r="377" spans="1:4" x14ac:dyDescent="0.3">
      <c r="A377" s="35" t="s">
        <v>509</v>
      </c>
      <c r="B377" s="344" t="s">
        <v>506</v>
      </c>
      <c r="C377" s="96" t="s">
        <v>2100</v>
      </c>
      <c r="D377" s="82"/>
    </row>
    <row r="378" spans="1:4" x14ac:dyDescent="0.3">
      <c r="A378" s="421" t="s">
        <v>1184</v>
      </c>
      <c r="B378" s="344" t="s">
        <v>507</v>
      </c>
      <c r="C378" s="96" t="s">
        <v>2100</v>
      </c>
      <c r="D378" s="82"/>
    </row>
    <row r="379" spans="1:4" x14ac:dyDescent="0.3">
      <c r="A379" s="420" t="s">
        <v>1188</v>
      </c>
      <c r="B379" s="344" t="s">
        <v>508</v>
      </c>
      <c r="C379" s="96" t="s">
        <v>2100</v>
      </c>
      <c r="D379" s="82"/>
    </row>
    <row r="380" spans="1:4" ht="15" thickBot="1" x14ac:dyDescent="0.35">
      <c r="A380" s="429" t="s">
        <v>1186</v>
      </c>
      <c r="B380" s="1" t="s">
        <v>1185</v>
      </c>
      <c r="C380" s="96" t="s">
        <v>2101</v>
      </c>
      <c r="D380" s="82"/>
    </row>
    <row r="381" spans="1:4" ht="18.600000000000001" thickBot="1" x14ac:dyDescent="0.4">
      <c r="A381" s="56" t="s">
        <v>510</v>
      </c>
      <c r="B381" s="15"/>
      <c r="C381" s="83"/>
      <c r="D381" s="27"/>
    </row>
    <row r="382" spans="1:4" x14ac:dyDescent="0.3">
      <c r="A382" s="426" t="s">
        <v>1190</v>
      </c>
      <c r="B382" s="10" t="s">
        <v>511</v>
      </c>
      <c r="C382" s="11" t="s">
        <v>98</v>
      </c>
      <c r="D382" s="14" t="s">
        <v>28</v>
      </c>
    </row>
    <row r="383" spans="1:4" ht="15" thickBot="1" x14ac:dyDescent="0.35">
      <c r="A383" s="421" t="s">
        <v>1191</v>
      </c>
      <c r="B383" s="40" t="s">
        <v>514</v>
      </c>
      <c r="C383" s="11" t="s">
        <v>98</v>
      </c>
      <c r="D383" s="11" t="s">
        <v>28</v>
      </c>
    </row>
    <row r="384" spans="1:4" ht="18.600000000000001" thickBot="1" x14ac:dyDescent="0.4">
      <c r="A384" s="56" t="s">
        <v>515</v>
      </c>
      <c r="B384" s="15"/>
      <c r="C384" s="83"/>
      <c r="D384" s="27"/>
    </row>
    <row r="385" spans="1:4" x14ac:dyDescent="0.3">
      <c r="A385" s="419" t="s">
        <v>551</v>
      </c>
      <c r="B385" s="344" t="s">
        <v>518</v>
      </c>
      <c r="C385" s="96" t="s">
        <v>2102</v>
      </c>
      <c r="D385" s="65" t="s">
        <v>291</v>
      </c>
    </row>
    <row r="386" spans="1:4" x14ac:dyDescent="0.3">
      <c r="A386" s="433" t="s">
        <v>552</v>
      </c>
      <c r="B386" s="344" t="s">
        <v>519</v>
      </c>
      <c r="C386" s="96" t="s">
        <v>2102</v>
      </c>
      <c r="D386" s="65" t="s">
        <v>291</v>
      </c>
    </row>
    <row r="387" spans="1:4" x14ac:dyDescent="0.3">
      <c r="A387" s="434" t="s">
        <v>516</v>
      </c>
      <c r="B387" s="344" t="s">
        <v>520</v>
      </c>
      <c r="C387" s="96" t="s">
        <v>2102</v>
      </c>
      <c r="D387" s="65" t="s">
        <v>291</v>
      </c>
    </row>
    <row r="388" spans="1:4" x14ac:dyDescent="0.3">
      <c r="A388" s="434"/>
      <c r="B388" s="344" t="s">
        <v>521</v>
      </c>
      <c r="C388" s="96" t="s">
        <v>2102</v>
      </c>
      <c r="D388" s="65" t="s">
        <v>291</v>
      </c>
    </row>
    <row r="389" spans="1:4" x14ac:dyDescent="0.3">
      <c r="A389" s="437" t="s">
        <v>1351</v>
      </c>
      <c r="B389" s="344" t="s">
        <v>523</v>
      </c>
      <c r="C389" s="96" t="s">
        <v>2102</v>
      </c>
      <c r="D389" s="65" t="s">
        <v>291</v>
      </c>
    </row>
    <row r="390" spans="1:4" x14ac:dyDescent="0.3">
      <c r="A390" s="434"/>
      <c r="B390" s="344" t="s">
        <v>524</v>
      </c>
      <c r="C390" s="96" t="s">
        <v>2102</v>
      </c>
      <c r="D390" s="65" t="s">
        <v>291</v>
      </c>
    </row>
    <row r="391" spans="1:4" x14ac:dyDescent="0.3">
      <c r="A391" s="434"/>
      <c r="B391" s="344" t="s">
        <v>525</v>
      </c>
      <c r="C391" s="65" t="s">
        <v>168</v>
      </c>
      <c r="D391" s="65" t="s">
        <v>22</v>
      </c>
    </row>
    <row r="392" spans="1:4" x14ac:dyDescent="0.3">
      <c r="A392" s="434"/>
      <c r="B392" s="344" t="s">
        <v>527</v>
      </c>
      <c r="C392" s="96" t="s">
        <v>2103</v>
      </c>
      <c r="D392" s="65" t="s">
        <v>22</v>
      </c>
    </row>
    <row r="393" spans="1:4" x14ac:dyDescent="0.3">
      <c r="A393" s="434"/>
      <c r="B393" s="344" t="s">
        <v>528</v>
      </c>
      <c r="C393" s="96" t="s">
        <v>2103</v>
      </c>
      <c r="D393" s="65" t="s">
        <v>22</v>
      </c>
    </row>
    <row r="394" spans="1:4" x14ac:dyDescent="0.3">
      <c r="A394" s="434"/>
      <c r="B394" s="344" t="s">
        <v>530</v>
      </c>
      <c r="C394" s="65" t="s">
        <v>517</v>
      </c>
      <c r="D394" s="65" t="s">
        <v>22</v>
      </c>
    </row>
    <row r="395" spans="1:4" x14ac:dyDescent="0.3">
      <c r="A395" s="434"/>
      <c r="B395" s="344" t="s">
        <v>531</v>
      </c>
      <c r="C395" s="65" t="s">
        <v>517</v>
      </c>
      <c r="D395" s="65" t="s">
        <v>22</v>
      </c>
    </row>
    <row r="396" spans="1:4" x14ac:dyDescent="0.3">
      <c r="A396" s="434"/>
      <c r="B396" s="344" t="s">
        <v>533</v>
      </c>
      <c r="C396" s="65" t="s">
        <v>517</v>
      </c>
      <c r="D396" s="65" t="s">
        <v>47</v>
      </c>
    </row>
    <row r="397" spans="1:4" x14ac:dyDescent="0.3">
      <c r="A397" s="434"/>
      <c r="B397" s="344" t="s">
        <v>534</v>
      </c>
      <c r="C397" s="65" t="s">
        <v>517</v>
      </c>
      <c r="D397" s="65" t="s">
        <v>47</v>
      </c>
    </row>
    <row r="398" spans="1:4" x14ac:dyDescent="0.3">
      <c r="A398" s="434"/>
      <c r="B398" s="344" t="s">
        <v>535</v>
      </c>
      <c r="C398" s="96" t="s">
        <v>2104</v>
      </c>
      <c r="D398" s="65" t="s">
        <v>291</v>
      </c>
    </row>
    <row r="399" spans="1:4" x14ac:dyDescent="0.3">
      <c r="A399" s="434"/>
      <c r="B399" s="344" t="s">
        <v>538</v>
      </c>
      <c r="C399" s="65" t="s">
        <v>82</v>
      </c>
      <c r="D399" s="65" t="s">
        <v>47</v>
      </c>
    </row>
    <row r="400" spans="1:4" x14ac:dyDescent="0.3">
      <c r="A400" s="434"/>
      <c r="B400" s="344" t="s">
        <v>540</v>
      </c>
      <c r="C400" s="388" t="s">
        <v>2079</v>
      </c>
      <c r="D400" s="65" t="s">
        <v>291</v>
      </c>
    </row>
    <row r="401" spans="1:4" x14ac:dyDescent="0.3">
      <c r="A401" s="434"/>
      <c r="B401" s="344" t="s">
        <v>541</v>
      </c>
      <c r="C401" s="388" t="s">
        <v>2079</v>
      </c>
      <c r="D401" s="65" t="s">
        <v>291</v>
      </c>
    </row>
    <row r="402" spans="1:4" x14ac:dyDescent="0.3">
      <c r="A402" s="434"/>
      <c r="B402" s="344" t="s">
        <v>542</v>
      </c>
      <c r="C402" s="388" t="s">
        <v>2079</v>
      </c>
      <c r="D402" s="65" t="s">
        <v>291</v>
      </c>
    </row>
    <row r="403" spans="1:4" x14ac:dyDescent="0.3">
      <c r="A403" s="434"/>
      <c r="B403" s="344" t="s">
        <v>544</v>
      </c>
      <c r="C403" s="65" t="s">
        <v>82</v>
      </c>
      <c r="D403" s="65" t="s">
        <v>47</v>
      </c>
    </row>
    <row r="404" spans="1:4" x14ac:dyDescent="0.3">
      <c r="A404" s="434"/>
      <c r="B404" s="344" t="s">
        <v>543</v>
      </c>
      <c r="C404" s="65" t="s">
        <v>82</v>
      </c>
      <c r="D404" s="65" t="s">
        <v>47</v>
      </c>
    </row>
    <row r="405" spans="1:4" x14ac:dyDescent="0.3">
      <c r="A405" s="434"/>
      <c r="B405" s="344" t="s">
        <v>545</v>
      </c>
      <c r="C405" s="65" t="s">
        <v>547</v>
      </c>
      <c r="D405" s="82"/>
    </row>
    <row r="406" spans="1:4" x14ac:dyDescent="0.3">
      <c r="A406" s="434"/>
      <c r="B406" s="344" t="s">
        <v>546</v>
      </c>
      <c r="C406" s="65" t="s">
        <v>547</v>
      </c>
      <c r="D406" s="82"/>
    </row>
    <row r="407" spans="1:4" x14ac:dyDescent="0.3">
      <c r="A407" s="434"/>
      <c r="B407" s="344" t="s">
        <v>548</v>
      </c>
      <c r="C407" s="96" t="s">
        <v>547</v>
      </c>
      <c r="D407" s="82"/>
    </row>
    <row r="408" spans="1:4" x14ac:dyDescent="0.3">
      <c r="A408" s="434"/>
      <c r="B408" s="344" t="s">
        <v>549</v>
      </c>
      <c r="C408" s="65" t="s">
        <v>547</v>
      </c>
      <c r="D408" s="82"/>
    </row>
    <row r="409" spans="1:4" ht="15" thickBot="1" x14ac:dyDescent="0.35">
      <c r="A409" s="434"/>
      <c r="B409" s="344" t="s">
        <v>550</v>
      </c>
      <c r="C409" s="65" t="s">
        <v>547</v>
      </c>
      <c r="D409" s="82"/>
    </row>
    <row r="410" spans="1:4" ht="18.600000000000001" thickBot="1" x14ac:dyDescent="0.4">
      <c r="A410" s="56" t="s">
        <v>558</v>
      </c>
      <c r="B410" s="15"/>
      <c r="C410" s="83"/>
      <c r="D410" s="27"/>
    </row>
    <row r="411" spans="1:4" x14ac:dyDescent="0.3">
      <c r="A411" s="428" t="s">
        <v>565</v>
      </c>
      <c r="B411" s="10" t="s">
        <v>562</v>
      </c>
      <c r="C411" s="65" t="s">
        <v>560</v>
      </c>
      <c r="D411" s="65" t="s">
        <v>47</v>
      </c>
    </row>
    <row r="412" spans="1:4" ht="15" thickBot="1" x14ac:dyDescent="0.35">
      <c r="A412" s="424" t="s">
        <v>566</v>
      </c>
      <c r="B412" s="40" t="s">
        <v>561</v>
      </c>
      <c r="C412" s="65" t="s">
        <v>560</v>
      </c>
      <c r="D412" s="65" t="s">
        <v>47</v>
      </c>
    </row>
    <row r="413" spans="1:4" ht="18.600000000000001" thickBot="1" x14ac:dyDescent="0.4">
      <c r="A413" s="56" t="s">
        <v>568</v>
      </c>
      <c r="B413" s="15"/>
      <c r="C413" s="83"/>
      <c r="D413" s="27"/>
    </row>
    <row r="414" spans="1:4" x14ac:dyDescent="0.3">
      <c r="A414" s="428" t="s">
        <v>577</v>
      </c>
      <c r="B414" s="10" t="s">
        <v>569</v>
      </c>
      <c r="C414" s="65" t="s">
        <v>82</v>
      </c>
      <c r="D414" s="65" t="s">
        <v>22</v>
      </c>
    </row>
    <row r="415" spans="1:4" x14ac:dyDescent="0.3">
      <c r="A415" s="424" t="s">
        <v>578</v>
      </c>
      <c r="B415" s="10" t="s">
        <v>570</v>
      </c>
      <c r="C415" s="65" t="s">
        <v>82</v>
      </c>
      <c r="D415" s="65" t="s">
        <v>22</v>
      </c>
    </row>
    <row r="416" spans="1:4" x14ac:dyDescent="0.3">
      <c r="A416" s="421" t="s">
        <v>1198</v>
      </c>
      <c r="B416" s="10" t="s">
        <v>573</v>
      </c>
      <c r="C416" s="65" t="s">
        <v>82</v>
      </c>
      <c r="D416" s="65" t="s">
        <v>22</v>
      </c>
    </row>
    <row r="417" spans="1:4" x14ac:dyDescent="0.3">
      <c r="A417" s="421"/>
      <c r="B417" s="10" t="s">
        <v>574</v>
      </c>
      <c r="C417" s="65" t="s">
        <v>82</v>
      </c>
      <c r="D417" s="65" t="s">
        <v>22</v>
      </c>
    </row>
    <row r="418" spans="1:4" x14ac:dyDescent="0.3">
      <c r="A418" s="421"/>
      <c r="B418" s="10" t="s">
        <v>575</v>
      </c>
      <c r="C418" s="65" t="s">
        <v>82</v>
      </c>
      <c r="D418" s="65" t="s">
        <v>22</v>
      </c>
    </row>
    <row r="419" spans="1:4" ht="15" thickBot="1" x14ac:dyDescent="0.35">
      <c r="A419" s="429"/>
      <c r="B419" s="405" t="s">
        <v>576</v>
      </c>
      <c r="C419" s="65" t="s">
        <v>82</v>
      </c>
      <c r="D419" s="84" t="s">
        <v>22</v>
      </c>
    </row>
    <row r="420" spans="1:4" ht="18.600000000000001" thickBot="1" x14ac:dyDescent="0.4">
      <c r="A420" s="56" t="s">
        <v>579</v>
      </c>
      <c r="B420" s="15"/>
      <c r="C420" s="83"/>
      <c r="D420" s="27"/>
    </row>
    <row r="421" spans="1:4" x14ac:dyDescent="0.3">
      <c r="A421" s="428" t="s">
        <v>651</v>
      </c>
      <c r="B421" s="344" t="s">
        <v>580</v>
      </c>
      <c r="C421" s="65" t="s">
        <v>82</v>
      </c>
      <c r="D421" s="65" t="s">
        <v>22</v>
      </c>
    </row>
    <row r="422" spans="1:4" x14ac:dyDescent="0.3">
      <c r="A422" s="35" t="s">
        <v>652</v>
      </c>
      <c r="B422" s="344" t="s">
        <v>581</v>
      </c>
      <c r="C422" s="65" t="s">
        <v>82</v>
      </c>
      <c r="D422" s="65" t="s">
        <v>22</v>
      </c>
    </row>
    <row r="423" spans="1:4" x14ac:dyDescent="0.3">
      <c r="A423" s="421"/>
      <c r="B423" s="344" t="s">
        <v>582</v>
      </c>
      <c r="C423" s="65" t="s">
        <v>82</v>
      </c>
      <c r="D423" s="65" t="s">
        <v>22</v>
      </c>
    </row>
    <row r="424" spans="1:4" x14ac:dyDescent="0.3">
      <c r="A424" s="421"/>
      <c r="B424" s="344" t="s">
        <v>583</v>
      </c>
      <c r="C424" s="65" t="s">
        <v>82</v>
      </c>
      <c r="D424" s="65" t="s">
        <v>22</v>
      </c>
    </row>
    <row r="425" spans="1:4" x14ac:dyDescent="0.3">
      <c r="A425" s="421"/>
      <c r="B425" s="344" t="s">
        <v>584</v>
      </c>
      <c r="C425" s="65" t="s">
        <v>82</v>
      </c>
      <c r="D425" s="65" t="s">
        <v>22</v>
      </c>
    </row>
    <row r="426" spans="1:4" x14ac:dyDescent="0.3">
      <c r="A426" s="421"/>
      <c r="B426" s="344" t="s">
        <v>585</v>
      </c>
      <c r="C426" s="65" t="s">
        <v>82</v>
      </c>
      <c r="D426" s="65" t="s">
        <v>22</v>
      </c>
    </row>
    <row r="427" spans="1:4" x14ac:dyDescent="0.3">
      <c r="A427" s="421"/>
      <c r="B427" s="344" t="s">
        <v>587</v>
      </c>
      <c r="C427" s="65" t="s">
        <v>82</v>
      </c>
      <c r="D427" s="65" t="s">
        <v>22</v>
      </c>
    </row>
    <row r="428" spans="1:4" x14ac:dyDescent="0.3">
      <c r="A428" s="421"/>
      <c r="B428" s="344" t="s">
        <v>588</v>
      </c>
      <c r="C428" s="65" t="s">
        <v>82</v>
      </c>
      <c r="D428" s="65" t="s">
        <v>22</v>
      </c>
    </row>
    <row r="429" spans="1:4" x14ac:dyDescent="0.3">
      <c r="A429" s="421"/>
      <c r="B429" s="344" t="s">
        <v>589</v>
      </c>
      <c r="C429" s="65" t="s">
        <v>82</v>
      </c>
      <c r="D429" s="65" t="s">
        <v>22</v>
      </c>
    </row>
    <row r="430" spans="1:4" x14ac:dyDescent="0.3">
      <c r="A430" s="421"/>
      <c r="B430" s="344" t="s">
        <v>590</v>
      </c>
      <c r="C430" s="65" t="s">
        <v>82</v>
      </c>
      <c r="D430" s="65" t="s">
        <v>22</v>
      </c>
    </row>
    <row r="431" spans="1:4" x14ac:dyDescent="0.3">
      <c r="A431" s="421"/>
      <c r="B431" s="344" t="s">
        <v>591</v>
      </c>
      <c r="C431" s="65" t="s">
        <v>82</v>
      </c>
      <c r="D431" s="65" t="s">
        <v>22</v>
      </c>
    </row>
    <row r="432" spans="1:4" x14ac:dyDescent="0.3">
      <c r="A432" s="421"/>
      <c r="B432" s="344" t="s">
        <v>592</v>
      </c>
      <c r="C432" s="65" t="s">
        <v>82</v>
      </c>
      <c r="D432" s="65" t="s">
        <v>22</v>
      </c>
    </row>
    <row r="433" spans="1:4" x14ac:dyDescent="0.3">
      <c r="A433" s="421"/>
      <c r="B433" s="344" t="s">
        <v>593</v>
      </c>
      <c r="C433" s="65" t="s">
        <v>82</v>
      </c>
      <c r="D433" s="65" t="s">
        <v>22</v>
      </c>
    </row>
    <row r="434" spans="1:4" x14ac:dyDescent="0.3">
      <c r="A434" s="421"/>
      <c r="B434" s="344" t="s">
        <v>594</v>
      </c>
      <c r="C434" s="65" t="s">
        <v>82</v>
      </c>
      <c r="D434" s="65" t="s">
        <v>22</v>
      </c>
    </row>
    <row r="435" spans="1:4" x14ac:dyDescent="0.3">
      <c r="A435" s="421"/>
      <c r="B435" s="344" t="s">
        <v>595</v>
      </c>
      <c r="C435" s="65" t="s">
        <v>82</v>
      </c>
      <c r="D435" s="65" t="s">
        <v>22</v>
      </c>
    </row>
    <row r="436" spans="1:4" x14ac:dyDescent="0.3">
      <c r="A436" s="421"/>
      <c r="B436" s="344" t="s">
        <v>596</v>
      </c>
      <c r="C436" s="65" t="s">
        <v>82</v>
      </c>
      <c r="D436" s="65" t="s">
        <v>22</v>
      </c>
    </row>
    <row r="437" spans="1:4" x14ac:dyDescent="0.3">
      <c r="A437" s="421"/>
      <c r="B437" s="344" t="s">
        <v>599</v>
      </c>
      <c r="C437" s="65" t="s">
        <v>82</v>
      </c>
      <c r="D437" s="65" t="s">
        <v>22</v>
      </c>
    </row>
    <row r="438" spans="1:4" x14ac:dyDescent="0.3">
      <c r="A438" s="421"/>
      <c r="B438" s="344" t="s">
        <v>600</v>
      </c>
      <c r="C438" s="65" t="s">
        <v>82</v>
      </c>
      <c r="D438" s="65" t="s">
        <v>22</v>
      </c>
    </row>
    <row r="439" spans="1:4" x14ac:dyDescent="0.3">
      <c r="A439" s="421"/>
      <c r="B439" s="344" t="s">
        <v>603</v>
      </c>
      <c r="C439" s="65" t="s">
        <v>82</v>
      </c>
      <c r="D439" s="65" t="s">
        <v>22</v>
      </c>
    </row>
    <row r="440" spans="1:4" x14ac:dyDescent="0.3">
      <c r="A440" s="421"/>
      <c r="B440" s="344" t="s">
        <v>604</v>
      </c>
      <c r="C440" s="65" t="s">
        <v>82</v>
      </c>
      <c r="D440" s="65" t="s">
        <v>22</v>
      </c>
    </row>
    <row r="441" spans="1:4" x14ac:dyDescent="0.3">
      <c r="A441" s="421"/>
      <c r="B441" s="344" t="s">
        <v>605</v>
      </c>
      <c r="C441" s="65" t="s">
        <v>82</v>
      </c>
      <c r="D441" s="65" t="s">
        <v>22</v>
      </c>
    </row>
    <row r="442" spans="1:4" x14ac:dyDescent="0.3">
      <c r="A442" s="421"/>
      <c r="B442" s="344" t="s">
        <v>606</v>
      </c>
      <c r="C442" s="65" t="s">
        <v>82</v>
      </c>
      <c r="D442" s="65" t="s">
        <v>22</v>
      </c>
    </row>
    <row r="443" spans="1:4" x14ac:dyDescent="0.3">
      <c r="A443" s="421"/>
      <c r="B443" s="344" t="s">
        <v>607</v>
      </c>
      <c r="C443" s="65" t="s">
        <v>82</v>
      </c>
      <c r="D443" s="65" t="s">
        <v>22</v>
      </c>
    </row>
    <row r="444" spans="1:4" x14ac:dyDescent="0.3">
      <c r="A444" s="421"/>
      <c r="B444" s="344" t="s">
        <v>608</v>
      </c>
      <c r="C444" s="65" t="s">
        <v>82</v>
      </c>
      <c r="D444" s="65" t="s">
        <v>22</v>
      </c>
    </row>
    <row r="445" spans="1:4" x14ac:dyDescent="0.3">
      <c r="A445" s="421"/>
      <c r="B445" s="344" t="s">
        <v>609</v>
      </c>
      <c r="C445" s="65" t="s">
        <v>82</v>
      </c>
      <c r="D445" s="65" t="s">
        <v>22</v>
      </c>
    </row>
    <row r="446" spans="1:4" x14ac:dyDescent="0.3">
      <c r="A446" s="421"/>
      <c r="B446" s="344" t="s">
        <v>610</v>
      </c>
      <c r="C446" s="65" t="s">
        <v>82</v>
      </c>
      <c r="D446" s="65" t="s">
        <v>22</v>
      </c>
    </row>
    <row r="447" spans="1:4" x14ac:dyDescent="0.3">
      <c r="A447" s="421"/>
      <c r="B447" s="344" t="s">
        <v>611</v>
      </c>
      <c r="C447" s="65" t="s">
        <v>82</v>
      </c>
      <c r="D447" s="65" t="s">
        <v>22</v>
      </c>
    </row>
    <row r="448" spans="1:4" x14ac:dyDescent="0.3">
      <c r="A448" s="421"/>
      <c r="B448" s="344" t="s">
        <v>613</v>
      </c>
      <c r="C448" s="65" t="s">
        <v>82</v>
      </c>
      <c r="D448" s="65" t="s">
        <v>22</v>
      </c>
    </row>
    <row r="449" spans="1:4" x14ac:dyDescent="0.3">
      <c r="A449" s="421"/>
      <c r="B449" s="344" t="s">
        <v>614</v>
      </c>
      <c r="C449" s="65" t="s">
        <v>82</v>
      </c>
      <c r="D449" s="65" t="s">
        <v>22</v>
      </c>
    </row>
    <row r="450" spans="1:4" x14ac:dyDescent="0.3">
      <c r="A450" s="421"/>
      <c r="B450" s="344" t="s">
        <v>615</v>
      </c>
      <c r="C450" s="65" t="s">
        <v>82</v>
      </c>
      <c r="D450" s="65" t="s">
        <v>22</v>
      </c>
    </row>
    <row r="451" spans="1:4" x14ac:dyDescent="0.3">
      <c r="A451" s="421"/>
      <c r="B451" s="344" t="s">
        <v>616</v>
      </c>
      <c r="C451" s="65" t="s">
        <v>82</v>
      </c>
      <c r="D451" s="65" t="s">
        <v>22</v>
      </c>
    </row>
    <row r="452" spans="1:4" x14ac:dyDescent="0.3">
      <c r="A452" s="421"/>
      <c r="B452" s="344" t="s">
        <v>1199</v>
      </c>
      <c r="C452" s="96" t="s">
        <v>2065</v>
      </c>
      <c r="D452" s="65" t="s">
        <v>22</v>
      </c>
    </row>
    <row r="453" spans="1:4" x14ac:dyDescent="0.3">
      <c r="A453" s="421"/>
      <c r="B453" s="344" t="s">
        <v>1200</v>
      </c>
      <c r="C453" s="96" t="s">
        <v>2065</v>
      </c>
      <c r="D453" s="65" t="s">
        <v>22</v>
      </c>
    </row>
    <row r="454" spans="1:4" x14ac:dyDescent="0.3">
      <c r="A454" s="421"/>
      <c r="B454" s="344" t="s">
        <v>1201</v>
      </c>
      <c r="C454" s="96" t="s">
        <v>2065</v>
      </c>
      <c r="D454" s="65" t="s">
        <v>22</v>
      </c>
    </row>
    <row r="455" spans="1:4" x14ac:dyDescent="0.3">
      <c r="A455" s="421"/>
      <c r="B455" s="344" t="s">
        <v>1202</v>
      </c>
      <c r="C455" s="96" t="s">
        <v>2065</v>
      </c>
      <c r="D455" s="65" t="s">
        <v>22</v>
      </c>
    </row>
    <row r="456" spans="1:4" x14ac:dyDescent="0.3">
      <c r="A456" s="421"/>
      <c r="B456" s="344" t="s">
        <v>617</v>
      </c>
      <c r="C456" s="65" t="s">
        <v>168</v>
      </c>
      <c r="D456" s="65" t="s">
        <v>22</v>
      </c>
    </row>
    <row r="457" spans="1:4" x14ac:dyDescent="0.3">
      <c r="A457" s="421"/>
      <c r="B457" s="344" t="s">
        <v>618</v>
      </c>
      <c r="C457" s="65" t="s">
        <v>168</v>
      </c>
      <c r="D457" s="65" t="s">
        <v>22</v>
      </c>
    </row>
    <row r="458" spans="1:4" x14ac:dyDescent="0.3">
      <c r="A458" s="421"/>
      <c r="B458" s="344" t="s">
        <v>620</v>
      </c>
      <c r="C458" s="65" t="s">
        <v>168</v>
      </c>
      <c r="D458" s="65" t="s">
        <v>22</v>
      </c>
    </row>
    <row r="459" spans="1:4" x14ac:dyDescent="0.3">
      <c r="A459" s="421"/>
      <c r="B459" s="344" t="s">
        <v>619</v>
      </c>
      <c r="C459" s="65" t="s">
        <v>168</v>
      </c>
      <c r="D459" s="65" t="s">
        <v>22</v>
      </c>
    </row>
    <row r="460" spans="1:4" x14ac:dyDescent="0.3">
      <c r="A460" s="421"/>
      <c r="B460" s="344" t="s">
        <v>621</v>
      </c>
      <c r="C460" s="65" t="s">
        <v>168</v>
      </c>
      <c r="D460" s="65" t="s">
        <v>22</v>
      </c>
    </row>
    <row r="461" spans="1:4" x14ac:dyDescent="0.3">
      <c r="A461" s="421"/>
      <c r="B461" s="344" t="s">
        <v>622</v>
      </c>
      <c r="C461" s="65" t="s">
        <v>168</v>
      </c>
      <c r="D461" s="65" t="s">
        <v>22</v>
      </c>
    </row>
    <row r="462" spans="1:4" x14ac:dyDescent="0.3">
      <c r="A462" s="421"/>
      <c r="B462" s="344" t="s">
        <v>623</v>
      </c>
      <c r="C462" s="65" t="s">
        <v>624</v>
      </c>
      <c r="D462" s="65" t="s">
        <v>22</v>
      </c>
    </row>
    <row r="463" spans="1:4" x14ac:dyDescent="0.3">
      <c r="A463" s="421"/>
      <c r="B463" s="344" t="s">
        <v>625</v>
      </c>
      <c r="C463" s="65" t="s">
        <v>624</v>
      </c>
      <c r="D463" s="65" t="s">
        <v>22</v>
      </c>
    </row>
    <row r="464" spans="1:4" x14ac:dyDescent="0.3">
      <c r="A464" s="421"/>
      <c r="B464" s="344" t="s">
        <v>626</v>
      </c>
      <c r="C464" s="65" t="s">
        <v>624</v>
      </c>
      <c r="D464" s="65" t="s">
        <v>22</v>
      </c>
    </row>
    <row r="465" spans="1:4" x14ac:dyDescent="0.3">
      <c r="A465" s="421"/>
      <c r="B465" s="344" t="s">
        <v>627</v>
      </c>
      <c r="C465" s="65" t="s">
        <v>624</v>
      </c>
      <c r="D465" s="65" t="s">
        <v>22</v>
      </c>
    </row>
    <row r="466" spans="1:4" x14ac:dyDescent="0.3">
      <c r="A466" s="421"/>
      <c r="B466" s="344" t="s">
        <v>629</v>
      </c>
      <c r="C466" s="65" t="s">
        <v>624</v>
      </c>
      <c r="D466" s="65" t="s">
        <v>22</v>
      </c>
    </row>
    <row r="467" spans="1:4" x14ac:dyDescent="0.3">
      <c r="A467" s="421"/>
      <c r="B467" s="344" t="s">
        <v>630</v>
      </c>
      <c r="C467" s="65" t="s">
        <v>624</v>
      </c>
      <c r="D467" s="65" t="s">
        <v>22</v>
      </c>
    </row>
    <row r="468" spans="1:4" x14ac:dyDescent="0.3">
      <c r="A468" s="421"/>
      <c r="B468" s="344" t="s">
        <v>631</v>
      </c>
      <c r="C468" s="65" t="s">
        <v>624</v>
      </c>
      <c r="D468" s="65" t="s">
        <v>22</v>
      </c>
    </row>
    <row r="469" spans="1:4" x14ac:dyDescent="0.3">
      <c r="A469" s="421"/>
      <c r="B469" s="344" t="s">
        <v>632</v>
      </c>
      <c r="C469" s="65" t="s">
        <v>624</v>
      </c>
      <c r="D469" s="65" t="s">
        <v>22</v>
      </c>
    </row>
    <row r="470" spans="1:4" x14ac:dyDescent="0.3">
      <c r="A470" s="421"/>
      <c r="B470" s="344" t="s">
        <v>633</v>
      </c>
      <c r="C470" s="65" t="s">
        <v>634</v>
      </c>
      <c r="D470" s="65" t="s">
        <v>28</v>
      </c>
    </row>
    <row r="471" spans="1:4" x14ac:dyDescent="0.3">
      <c r="A471" s="421"/>
      <c r="B471" s="344" t="s">
        <v>635</v>
      </c>
      <c r="C471" s="65" t="s">
        <v>634</v>
      </c>
      <c r="D471" s="65" t="s">
        <v>28</v>
      </c>
    </row>
    <row r="472" spans="1:4" x14ac:dyDescent="0.3">
      <c r="A472" s="421"/>
      <c r="B472" s="344" t="s">
        <v>636</v>
      </c>
      <c r="C472" s="65" t="s">
        <v>634</v>
      </c>
      <c r="D472" s="65" t="s">
        <v>28</v>
      </c>
    </row>
    <row r="473" spans="1:4" x14ac:dyDescent="0.3">
      <c r="A473" s="421"/>
      <c r="B473" s="344" t="s">
        <v>637</v>
      </c>
      <c r="C473" s="65" t="s">
        <v>634</v>
      </c>
      <c r="D473" s="65" t="s">
        <v>28</v>
      </c>
    </row>
    <row r="474" spans="1:4" x14ac:dyDescent="0.3">
      <c r="A474" s="421"/>
      <c r="B474" s="344" t="s">
        <v>638</v>
      </c>
      <c r="C474" s="65" t="s">
        <v>634</v>
      </c>
      <c r="D474" s="65" t="s">
        <v>28</v>
      </c>
    </row>
    <row r="475" spans="1:4" x14ac:dyDescent="0.3">
      <c r="A475" s="421"/>
      <c r="B475" s="344" t="s">
        <v>639</v>
      </c>
      <c r="C475" s="65" t="s">
        <v>634</v>
      </c>
      <c r="D475" s="65" t="s">
        <v>28</v>
      </c>
    </row>
    <row r="476" spans="1:4" x14ac:dyDescent="0.3">
      <c r="A476" s="421"/>
      <c r="B476" s="344" t="s">
        <v>640</v>
      </c>
      <c r="C476" s="65" t="s">
        <v>634</v>
      </c>
      <c r="D476" s="65" t="s">
        <v>28</v>
      </c>
    </row>
    <row r="477" spans="1:4" x14ac:dyDescent="0.3">
      <c r="A477" s="421"/>
      <c r="B477" s="344" t="s">
        <v>641</v>
      </c>
      <c r="C477" s="65" t="s">
        <v>634</v>
      </c>
      <c r="D477" s="65" t="s">
        <v>28</v>
      </c>
    </row>
    <row r="478" spans="1:4" x14ac:dyDescent="0.3">
      <c r="A478" s="421"/>
      <c r="B478" s="344" t="s">
        <v>642</v>
      </c>
      <c r="C478" s="65" t="s">
        <v>634</v>
      </c>
      <c r="D478" s="65" t="s">
        <v>28</v>
      </c>
    </row>
    <row r="479" spans="1:4" x14ac:dyDescent="0.3">
      <c r="A479" s="421"/>
      <c r="B479" s="344" t="s">
        <v>643</v>
      </c>
      <c r="C479" s="65" t="s">
        <v>634</v>
      </c>
      <c r="D479" s="65" t="s">
        <v>28</v>
      </c>
    </row>
    <row r="480" spans="1:4" x14ac:dyDescent="0.3">
      <c r="A480" s="421"/>
      <c r="B480" s="344" t="s">
        <v>644</v>
      </c>
      <c r="C480" s="65" t="s">
        <v>634</v>
      </c>
      <c r="D480" s="65" t="s">
        <v>28</v>
      </c>
    </row>
    <row r="481" spans="1:4" x14ac:dyDescent="0.3">
      <c r="A481" s="421"/>
      <c r="B481" s="344" t="s">
        <v>645</v>
      </c>
      <c r="C481" s="65" t="s">
        <v>634</v>
      </c>
      <c r="D481" s="65" t="s">
        <v>28</v>
      </c>
    </row>
    <row r="482" spans="1:4" x14ac:dyDescent="0.3">
      <c r="A482" s="421"/>
      <c r="B482" s="344" t="s">
        <v>646</v>
      </c>
      <c r="C482" s="65" t="s">
        <v>634</v>
      </c>
      <c r="D482" s="65" t="s">
        <v>28</v>
      </c>
    </row>
    <row r="483" spans="1:4" ht="15" thickBot="1" x14ac:dyDescent="0.35">
      <c r="A483" s="421"/>
      <c r="B483" s="415" t="s">
        <v>647</v>
      </c>
      <c r="C483" s="65" t="s">
        <v>634</v>
      </c>
      <c r="D483" s="84" t="s">
        <v>28</v>
      </c>
    </row>
    <row r="484" spans="1:4" ht="18.600000000000001" thickBot="1" x14ac:dyDescent="0.4">
      <c r="A484" s="75" t="s">
        <v>653</v>
      </c>
      <c r="B484" s="15"/>
      <c r="C484" s="83"/>
      <c r="D484" s="27"/>
    </row>
    <row r="485" spans="1:4" x14ac:dyDescent="0.3">
      <c r="A485" s="428" t="s">
        <v>671</v>
      </c>
      <c r="B485" s="344" t="s">
        <v>654</v>
      </c>
      <c r="C485" s="65" t="s">
        <v>308</v>
      </c>
      <c r="D485" s="65" t="s">
        <v>47</v>
      </c>
    </row>
    <row r="486" spans="1:4" x14ac:dyDescent="0.3">
      <c r="A486" s="419" t="s">
        <v>672</v>
      </c>
      <c r="B486" s="344" t="s">
        <v>655</v>
      </c>
      <c r="C486" s="65" t="s">
        <v>309</v>
      </c>
      <c r="D486" s="65" t="s">
        <v>47</v>
      </c>
    </row>
    <row r="487" spans="1:4" x14ac:dyDescent="0.3">
      <c r="A487" s="421"/>
      <c r="B487" s="344" t="s">
        <v>656</v>
      </c>
      <c r="C487" s="65" t="s">
        <v>314</v>
      </c>
      <c r="D487" s="65" t="s">
        <v>47</v>
      </c>
    </row>
    <row r="488" spans="1:4" x14ac:dyDescent="0.3">
      <c r="A488" s="437" t="s">
        <v>1351</v>
      </c>
      <c r="B488" s="344" t="s">
        <v>657</v>
      </c>
      <c r="C488" s="96" t="s">
        <v>2069</v>
      </c>
      <c r="D488" s="65" t="s">
        <v>47</v>
      </c>
    </row>
    <row r="489" spans="1:4" x14ac:dyDescent="0.3">
      <c r="A489" s="437"/>
      <c r="B489" s="344" t="s">
        <v>658</v>
      </c>
      <c r="C489" s="96" t="s">
        <v>98</v>
      </c>
      <c r="D489" s="65" t="s">
        <v>47</v>
      </c>
    </row>
    <row r="490" spans="1:4" x14ac:dyDescent="0.3">
      <c r="A490" s="421"/>
      <c r="B490" s="344" t="s">
        <v>659</v>
      </c>
      <c r="C490" s="96" t="s">
        <v>2065</v>
      </c>
      <c r="D490" s="65" t="s">
        <v>47</v>
      </c>
    </row>
    <row r="491" spans="1:4" x14ac:dyDescent="0.3">
      <c r="A491" s="421"/>
      <c r="B491" s="344" t="s">
        <v>661</v>
      </c>
      <c r="C491" s="96" t="s">
        <v>2065</v>
      </c>
      <c r="D491" s="65" t="s">
        <v>47</v>
      </c>
    </row>
    <row r="492" spans="1:4" x14ac:dyDescent="0.3">
      <c r="A492" s="421"/>
      <c r="B492" s="344" t="s">
        <v>662</v>
      </c>
      <c r="C492" s="96" t="s">
        <v>2065</v>
      </c>
      <c r="D492" s="65" t="s">
        <v>47</v>
      </c>
    </row>
    <row r="493" spans="1:4" x14ac:dyDescent="0.3">
      <c r="A493" s="421"/>
      <c r="B493" s="344" t="s">
        <v>663</v>
      </c>
      <c r="C493" s="65" t="s">
        <v>168</v>
      </c>
      <c r="D493" s="65" t="s">
        <v>47</v>
      </c>
    </row>
    <row r="494" spans="1:4" x14ac:dyDescent="0.3">
      <c r="A494" s="421"/>
      <c r="B494" s="344" t="s">
        <v>664</v>
      </c>
      <c r="C494" s="65" t="s">
        <v>168</v>
      </c>
      <c r="D494" s="65" t="s">
        <v>47</v>
      </c>
    </row>
    <row r="495" spans="1:4" x14ac:dyDescent="0.3">
      <c r="A495" s="421"/>
      <c r="B495" s="344" t="s">
        <v>665</v>
      </c>
      <c r="C495" s="65" t="s">
        <v>82</v>
      </c>
      <c r="D495" s="65" t="s">
        <v>47</v>
      </c>
    </row>
    <row r="496" spans="1:4" x14ac:dyDescent="0.3">
      <c r="A496" s="421"/>
      <c r="B496" s="344" t="s">
        <v>666</v>
      </c>
      <c r="C496" s="65" t="s">
        <v>82</v>
      </c>
      <c r="D496" s="65" t="s">
        <v>47</v>
      </c>
    </row>
    <row r="497" spans="1:4" x14ac:dyDescent="0.3">
      <c r="A497" s="421"/>
      <c r="B497" s="344" t="s">
        <v>667</v>
      </c>
      <c r="C497" s="65" t="s">
        <v>82</v>
      </c>
      <c r="D497" s="65" t="s">
        <v>47</v>
      </c>
    </row>
    <row r="498" spans="1:4" x14ac:dyDescent="0.3">
      <c r="A498" s="421"/>
      <c r="B498" s="344" t="s">
        <v>668</v>
      </c>
      <c r="C498" s="65" t="s">
        <v>82</v>
      </c>
      <c r="D498" s="65" t="s">
        <v>47</v>
      </c>
    </row>
    <row r="499" spans="1:4" x14ac:dyDescent="0.3">
      <c r="A499" s="421"/>
      <c r="B499" s="344" t="s">
        <v>669</v>
      </c>
      <c r="C499" s="65" t="s">
        <v>82</v>
      </c>
      <c r="D499" s="65" t="s">
        <v>47</v>
      </c>
    </row>
    <row r="500" spans="1:4" ht="15" thickBot="1" x14ac:dyDescent="0.35">
      <c r="A500" s="421"/>
      <c r="B500" s="415" t="s">
        <v>670</v>
      </c>
      <c r="C500" s="65" t="s">
        <v>82</v>
      </c>
      <c r="D500" s="84" t="s">
        <v>47</v>
      </c>
    </row>
    <row r="501" spans="1:4" ht="18.600000000000001" thickBot="1" x14ac:dyDescent="0.4">
      <c r="A501" s="56" t="s">
        <v>673</v>
      </c>
      <c r="B501" s="15"/>
      <c r="C501" s="83"/>
      <c r="D501" s="27"/>
    </row>
    <row r="502" spans="1:4" x14ac:dyDescent="0.3">
      <c r="A502" s="419" t="s">
        <v>703</v>
      </c>
      <c r="B502" s="413" t="s">
        <v>674</v>
      </c>
      <c r="C502" s="96" t="s">
        <v>424</v>
      </c>
      <c r="D502" s="85" t="s">
        <v>22</v>
      </c>
    </row>
    <row r="503" spans="1:4" x14ac:dyDescent="0.3">
      <c r="A503" s="433" t="s">
        <v>704</v>
      </c>
      <c r="B503" s="344" t="s">
        <v>675</v>
      </c>
      <c r="C503" s="96" t="s">
        <v>424</v>
      </c>
      <c r="D503" s="65" t="s">
        <v>22</v>
      </c>
    </row>
    <row r="504" spans="1:4" x14ac:dyDescent="0.3">
      <c r="A504" s="434"/>
      <c r="B504" s="344" t="s">
        <v>676</v>
      </c>
      <c r="C504" s="96" t="s">
        <v>424</v>
      </c>
      <c r="D504" s="65" t="s">
        <v>22</v>
      </c>
    </row>
    <row r="505" spans="1:4" x14ac:dyDescent="0.3">
      <c r="A505" s="434"/>
      <c r="B505" s="344" t="s">
        <v>677</v>
      </c>
      <c r="C505" s="65" t="s">
        <v>477</v>
      </c>
      <c r="D505" s="65" t="s">
        <v>22</v>
      </c>
    </row>
    <row r="506" spans="1:4" x14ac:dyDescent="0.3">
      <c r="A506" s="434"/>
      <c r="B506" s="344" t="s">
        <v>678</v>
      </c>
      <c r="C506" s="96" t="s">
        <v>424</v>
      </c>
      <c r="D506" s="65" t="s">
        <v>22</v>
      </c>
    </row>
    <row r="507" spans="1:4" x14ac:dyDescent="0.3">
      <c r="A507" s="434"/>
      <c r="B507" s="344" t="s">
        <v>679</v>
      </c>
      <c r="C507" s="96" t="s">
        <v>424</v>
      </c>
      <c r="D507" s="65" t="s">
        <v>22</v>
      </c>
    </row>
    <row r="508" spans="1:4" x14ac:dyDescent="0.3">
      <c r="A508" s="434"/>
      <c r="B508" s="344" t="s">
        <v>680</v>
      </c>
      <c r="C508" s="96" t="s">
        <v>424</v>
      </c>
      <c r="D508" s="65" t="s">
        <v>22</v>
      </c>
    </row>
    <row r="509" spans="1:4" x14ac:dyDescent="0.3">
      <c r="A509" s="434"/>
      <c r="B509" s="344" t="s">
        <v>681</v>
      </c>
      <c r="C509" s="96" t="s">
        <v>424</v>
      </c>
      <c r="D509" s="65" t="s">
        <v>22</v>
      </c>
    </row>
    <row r="510" spans="1:4" x14ac:dyDescent="0.3">
      <c r="A510" s="434"/>
      <c r="B510" s="344" t="s">
        <v>682</v>
      </c>
      <c r="C510" s="96" t="s">
        <v>424</v>
      </c>
      <c r="D510" s="65" t="s">
        <v>22</v>
      </c>
    </row>
    <row r="511" spans="1:4" x14ac:dyDescent="0.3">
      <c r="A511" s="434"/>
      <c r="B511" s="344" t="s">
        <v>683</v>
      </c>
      <c r="C511" s="96" t="s">
        <v>424</v>
      </c>
      <c r="D511" s="65" t="s">
        <v>22</v>
      </c>
    </row>
    <row r="512" spans="1:4" x14ac:dyDescent="0.3">
      <c r="A512" s="434"/>
      <c r="B512" s="344" t="s">
        <v>684</v>
      </c>
      <c r="C512" s="96" t="s">
        <v>424</v>
      </c>
      <c r="D512" s="65" t="s">
        <v>22</v>
      </c>
    </row>
    <row r="513" spans="1:4" x14ac:dyDescent="0.3">
      <c r="A513" s="434"/>
      <c r="B513" s="344" t="s">
        <v>685</v>
      </c>
      <c r="C513" s="96" t="s">
        <v>424</v>
      </c>
      <c r="D513" s="65" t="s">
        <v>22</v>
      </c>
    </row>
    <row r="514" spans="1:4" x14ac:dyDescent="0.3">
      <c r="A514" s="434"/>
      <c r="B514" s="344" t="s">
        <v>686</v>
      </c>
      <c r="C514" s="96" t="s">
        <v>424</v>
      </c>
      <c r="D514" s="65" t="s">
        <v>22</v>
      </c>
    </row>
    <row r="515" spans="1:4" x14ac:dyDescent="0.3">
      <c r="A515" s="434"/>
      <c r="B515" s="344" t="s">
        <v>687</v>
      </c>
      <c r="C515" s="96" t="s">
        <v>424</v>
      </c>
      <c r="D515" s="65" t="s">
        <v>22</v>
      </c>
    </row>
    <row r="516" spans="1:4" x14ac:dyDescent="0.3">
      <c r="A516" s="434"/>
      <c r="B516" s="344" t="s">
        <v>688</v>
      </c>
      <c r="C516" s="96" t="s">
        <v>424</v>
      </c>
      <c r="D516" s="65" t="s">
        <v>22</v>
      </c>
    </row>
    <row r="517" spans="1:4" x14ac:dyDescent="0.3">
      <c r="A517" s="434"/>
      <c r="B517" s="344" t="s">
        <v>689</v>
      </c>
      <c r="C517" s="96" t="s">
        <v>424</v>
      </c>
      <c r="D517" s="65" t="s">
        <v>22</v>
      </c>
    </row>
    <row r="518" spans="1:4" x14ac:dyDescent="0.3">
      <c r="A518" s="434"/>
      <c r="B518" s="344" t="s">
        <v>690</v>
      </c>
      <c r="C518" s="96" t="s">
        <v>424</v>
      </c>
      <c r="D518" s="65" t="s">
        <v>22</v>
      </c>
    </row>
    <row r="519" spans="1:4" x14ac:dyDescent="0.3">
      <c r="A519" s="434"/>
      <c r="B519" s="344" t="s">
        <v>691</v>
      </c>
      <c r="C519" s="96" t="s">
        <v>424</v>
      </c>
      <c r="D519" s="65" t="s">
        <v>22</v>
      </c>
    </row>
    <row r="520" spans="1:4" x14ac:dyDescent="0.3">
      <c r="A520" s="434"/>
      <c r="B520" s="344" t="s">
        <v>692</v>
      </c>
      <c r="C520" s="96" t="s">
        <v>424</v>
      </c>
      <c r="D520" s="65" t="s">
        <v>22</v>
      </c>
    </row>
    <row r="521" spans="1:4" x14ac:dyDescent="0.3">
      <c r="A521" s="434"/>
      <c r="B521" s="344" t="s">
        <v>693</v>
      </c>
      <c r="C521" s="65" t="s">
        <v>314</v>
      </c>
      <c r="D521" s="65" t="s">
        <v>22</v>
      </c>
    </row>
    <row r="522" spans="1:4" x14ac:dyDescent="0.3">
      <c r="A522" s="434"/>
      <c r="B522" s="344" t="s">
        <v>694</v>
      </c>
      <c r="C522" s="65" t="s">
        <v>314</v>
      </c>
      <c r="D522" s="65" t="s">
        <v>22</v>
      </c>
    </row>
    <row r="523" spans="1:4" x14ac:dyDescent="0.3">
      <c r="A523" s="434"/>
      <c r="B523" s="344" t="s">
        <v>693</v>
      </c>
      <c r="C523" s="65" t="s">
        <v>314</v>
      </c>
      <c r="D523" s="65" t="s">
        <v>22</v>
      </c>
    </row>
    <row r="524" spans="1:4" x14ac:dyDescent="0.3">
      <c r="A524" s="434"/>
      <c r="B524" s="344" t="s">
        <v>695</v>
      </c>
      <c r="C524" s="65" t="s">
        <v>168</v>
      </c>
      <c r="D524" s="65" t="s">
        <v>22</v>
      </c>
    </row>
    <row r="525" spans="1:4" x14ac:dyDescent="0.3">
      <c r="A525" s="434"/>
      <c r="B525" s="344" t="s">
        <v>696</v>
      </c>
      <c r="C525" s="65" t="s">
        <v>168</v>
      </c>
      <c r="D525" s="65" t="s">
        <v>22</v>
      </c>
    </row>
    <row r="526" spans="1:4" x14ac:dyDescent="0.3">
      <c r="A526" s="434"/>
      <c r="B526" s="344" t="s">
        <v>697</v>
      </c>
      <c r="C526" s="65" t="s">
        <v>168</v>
      </c>
      <c r="D526" s="65" t="s">
        <v>22</v>
      </c>
    </row>
    <row r="527" spans="1:4" x14ac:dyDescent="0.3">
      <c r="A527" s="434"/>
      <c r="B527" s="344" t="s">
        <v>698</v>
      </c>
      <c r="C527" s="65" t="s">
        <v>168</v>
      </c>
      <c r="D527" s="65" t="s">
        <v>22</v>
      </c>
    </row>
    <row r="528" spans="1:4" x14ac:dyDescent="0.3">
      <c r="A528" s="434"/>
      <c r="B528" s="344" t="s">
        <v>699</v>
      </c>
      <c r="C528" s="65" t="s">
        <v>168</v>
      </c>
      <c r="D528" s="65" t="s">
        <v>22</v>
      </c>
    </row>
    <row r="529" spans="1:4" x14ac:dyDescent="0.3">
      <c r="A529" s="434"/>
      <c r="B529" s="344" t="s">
        <v>700</v>
      </c>
      <c r="C529" s="65" t="s">
        <v>82</v>
      </c>
      <c r="D529" s="96" t="s">
        <v>47</v>
      </c>
    </row>
    <row r="530" spans="1:4" x14ac:dyDescent="0.3">
      <c r="A530" s="434"/>
      <c r="B530" s="344" t="s">
        <v>701</v>
      </c>
      <c r="C530" s="65" t="s">
        <v>82</v>
      </c>
      <c r="D530" s="65" t="s">
        <v>47</v>
      </c>
    </row>
    <row r="531" spans="1:4" ht="15" thickBot="1" x14ac:dyDescent="0.35">
      <c r="A531" s="434"/>
      <c r="B531" s="415" t="s">
        <v>702</v>
      </c>
      <c r="C531" s="96" t="s">
        <v>424</v>
      </c>
      <c r="D531" s="97" t="s">
        <v>22</v>
      </c>
    </row>
    <row r="532" spans="1:4" ht="18.600000000000001" thickBot="1" x14ac:dyDescent="0.4">
      <c r="A532" s="56" t="s">
        <v>705</v>
      </c>
      <c r="B532" s="15"/>
      <c r="C532" s="83"/>
      <c r="D532" s="27"/>
    </row>
    <row r="533" spans="1:4" x14ac:dyDescent="0.3">
      <c r="A533" s="428" t="s">
        <v>737</v>
      </c>
      <c r="B533" s="344" t="s">
        <v>707</v>
      </c>
      <c r="C533" s="96" t="s">
        <v>98</v>
      </c>
      <c r="D533" s="65" t="s">
        <v>47</v>
      </c>
    </row>
    <row r="534" spans="1:4" x14ac:dyDescent="0.3">
      <c r="A534" s="419" t="s">
        <v>738</v>
      </c>
      <c r="B534" s="344" t="s">
        <v>730</v>
      </c>
      <c r="C534" s="96" t="s">
        <v>424</v>
      </c>
      <c r="D534" s="65" t="s">
        <v>22</v>
      </c>
    </row>
    <row r="535" spans="1:4" x14ac:dyDescent="0.3">
      <c r="A535" s="421"/>
      <c r="B535" s="344" t="s">
        <v>731</v>
      </c>
      <c r="C535" s="96" t="s">
        <v>424</v>
      </c>
      <c r="D535" s="65" t="s">
        <v>22</v>
      </c>
    </row>
    <row r="536" spans="1:4" x14ac:dyDescent="0.3">
      <c r="A536" s="421"/>
      <c r="B536" s="344" t="s">
        <v>732</v>
      </c>
      <c r="C536" s="96" t="s">
        <v>424</v>
      </c>
      <c r="D536" s="65" t="s">
        <v>22</v>
      </c>
    </row>
    <row r="537" spans="1:4" x14ac:dyDescent="0.3">
      <c r="A537" s="421"/>
      <c r="B537" s="344" t="s">
        <v>735</v>
      </c>
      <c r="C537" s="96" t="s">
        <v>424</v>
      </c>
      <c r="D537" s="65" t="s">
        <v>22</v>
      </c>
    </row>
    <row r="538" spans="1:4" x14ac:dyDescent="0.3">
      <c r="A538" s="421"/>
      <c r="B538" s="344" t="s">
        <v>736</v>
      </c>
      <c r="C538" s="96" t="s">
        <v>424</v>
      </c>
      <c r="D538" s="65" t="s">
        <v>22</v>
      </c>
    </row>
    <row r="539" spans="1:4" x14ac:dyDescent="0.3">
      <c r="A539" s="421"/>
      <c r="B539" s="344" t="s">
        <v>734</v>
      </c>
      <c r="C539" s="96" t="s">
        <v>424</v>
      </c>
      <c r="D539" s="65" t="s">
        <v>22</v>
      </c>
    </row>
    <row r="540" spans="1:4" x14ac:dyDescent="0.3">
      <c r="A540" s="421"/>
      <c r="B540" s="344" t="s">
        <v>726</v>
      </c>
      <c r="C540" s="96" t="s">
        <v>2065</v>
      </c>
      <c r="D540" s="65" t="s">
        <v>22</v>
      </c>
    </row>
    <row r="541" spans="1:4" x14ac:dyDescent="0.3">
      <c r="A541" s="421"/>
      <c r="B541" s="344" t="s">
        <v>727</v>
      </c>
      <c r="C541" s="96" t="s">
        <v>2065</v>
      </c>
      <c r="D541" s="65" t="s">
        <v>22</v>
      </c>
    </row>
    <row r="542" spans="1:4" x14ac:dyDescent="0.3">
      <c r="A542" s="421"/>
      <c r="B542" s="344" t="s">
        <v>709</v>
      </c>
      <c r="C542" s="96" t="s">
        <v>98</v>
      </c>
      <c r="D542" s="65" t="s">
        <v>47</v>
      </c>
    </row>
    <row r="543" spans="1:4" x14ac:dyDescent="0.3">
      <c r="A543" s="421"/>
      <c r="B543" s="344" t="s">
        <v>710</v>
      </c>
      <c r="C543" s="96" t="s">
        <v>98</v>
      </c>
      <c r="D543" s="65" t="s">
        <v>47</v>
      </c>
    </row>
    <row r="544" spans="1:4" x14ac:dyDescent="0.3">
      <c r="A544" s="421"/>
      <c r="B544" s="344" t="s">
        <v>713</v>
      </c>
      <c r="C544" s="96" t="s">
        <v>82</v>
      </c>
      <c r="D544" s="65" t="s">
        <v>47</v>
      </c>
    </row>
    <row r="545" spans="1:4" x14ac:dyDescent="0.3">
      <c r="A545" s="421"/>
      <c r="B545" s="344" t="s">
        <v>715</v>
      </c>
      <c r="C545" s="65" t="s">
        <v>82</v>
      </c>
      <c r="D545" s="65" t="s">
        <v>47</v>
      </c>
    </row>
    <row r="546" spans="1:4" x14ac:dyDescent="0.3">
      <c r="A546" s="421"/>
      <c r="B546" s="344" t="s">
        <v>714</v>
      </c>
      <c r="C546" s="65" t="s">
        <v>82</v>
      </c>
      <c r="D546" s="65" t="s">
        <v>47</v>
      </c>
    </row>
    <row r="547" spans="1:4" x14ac:dyDescent="0.3">
      <c r="A547" s="421"/>
      <c r="B547" s="344" t="s">
        <v>716</v>
      </c>
      <c r="C547" s="65" t="s">
        <v>82</v>
      </c>
      <c r="D547" s="65" t="s">
        <v>47</v>
      </c>
    </row>
    <row r="548" spans="1:4" x14ac:dyDescent="0.3">
      <c r="A548" s="421"/>
      <c r="B548" s="344" t="s">
        <v>717</v>
      </c>
      <c r="C548" s="65" t="s">
        <v>82</v>
      </c>
      <c r="D548" s="65" t="s">
        <v>47</v>
      </c>
    </row>
    <row r="549" spans="1:4" x14ac:dyDescent="0.3">
      <c r="A549" s="421"/>
      <c r="B549" s="344" t="s">
        <v>720</v>
      </c>
      <c r="C549" s="65" t="s">
        <v>168</v>
      </c>
      <c r="D549" s="65" t="s">
        <v>47</v>
      </c>
    </row>
    <row r="550" spans="1:4" x14ac:dyDescent="0.3">
      <c r="A550" s="421"/>
      <c r="B550" s="344" t="s">
        <v>721</v>
      </c>
      <c r="C550" s="65" t="s">
        <v>168</v>
      </c>
      <c r="D550" s="65" t="s">
        <v>47</v>
      </c>
    </row>
    <row r="551" spans="1:4" x14ac:dyDescent="0.3">
      <c r="A551" s="421"/>
      <c r="B551" s="344" t="s">
        <v>722</v>
      </c>
      <c r="C551" s="65" t="s">
        <v>168</v>
      </c>
      <c r="D551" s="65" t="s">
        <v>47</v>
      </c>
    </row>
    <row r="552" spans="1:4" ht="15" thickBot="1" x14ac:dyDescent="0.35">
      <c r="A552" s="421"/>
      <c r="B552" s="415" t="s">
        <v>723</v>
      </c>
      <c r="C552" s="65" t="s">
        <v>168</v>
      </c>
      <c r="D552" s="84" t="s">
        <v>47</v>
      </c>
    </row>
    <row r="553" spans="1:4" ht="18.600000000000001" thickBot="1" x14ac:dyDescent="0.4">
      <c r="A553" s="56" t="s">
        <v>739</v>
      </c>
      <c r="B553" s="15"/>
      <c r="C553" s="83"/>
      <c r="D553" s="27"/>
    </row>
    <row r="554" spans="1:4" x14ac:dyDescent="0.3">
      <c r="A554" s="428" t="s">
        <v>745</v>
      </c>
      <c r="B554" s="413" t="s">
        <v>740</v>
      </c>
      <c r="C554" s="96" t="s">
        <v>2105</v>
      </c>
      <c r="D554" s="85" t="s">
        <v>291</v>
      </c>
    </row>
    <row r="555" spans="1:4" x14ac:dyDescent="0.3">
      <c r="A555" s="419" t="s">
        <v>746</v>
      </c>
      <c r="B555" s="344" t="s">
        <v>741</v>
      </c>
      <c r="C555" s="96" t="s">
        <v>2105</v>
      </c>
      <c r="D555" s="65" t="s">
        <v>291</v>
      </c>
    </row>
    <row r="556" spans="1:4" x14ac:dyDescent="0.3">
      <c r="A556" s="35"/>
      <c r="B556" s="344" t="s">
        <v>742</v>
      </c>
      <c r="C556" s="96" t="s">
        <v>2105</v>
      </c>
      <c r="D556" s="65" t="s">
        <v>291</v>
      </c>
    </row>
    <row r="557" spans="1:4" x14ac:dyDescent="0.3">
      <c r="A557" s="421"/>
      <c r="B557" s="344" t="s">
        <v>743</v>
      </c>
      <c r="C557" s="96" t="s">
        <v>2105</v>
      </c>
      <c r="D557" s="65" t="s">
        <v>291</v>
      </c>
    </row>
    <row r="558" spans="1:4" ht="15" thickBot="1" x14ac:dyDescent="0.35">
      <c r="A558" s="421"/>
      <c r="B558" s="344" t="s">
        <v>744</v>
      </c>
      <c r="C558" s="96" t="s">
        <v>2105</v>
      </c>
      <c r="D558" s="65" t="s">
        <v>291</v>
      </c>
    </row>
    <row r="559" spans="1:4" ht="18.600000000000001" thickBot="1" x14ac:dyDescent="0.4">
      <c r="A559" s="56" t="s">
        <v>747</v>
      </c>
      <c r="B559" s="15"/>
      <c r="C559" s="83"/>
      <c r="D559" s="27"/>
    </row>
    <row r="560" spans="1:4" x14ac:dyDescent="0.3">
      <c r="A560" s="428" t="s">
        <v>755</v>
      </c>
      <c r="B560" s="344" t="s">
        <v>748</v>
      </c>
      <c r="C560" s="96" t="s">
        <v>98</v>
      </c>
      <c r="D560" s="65" t="s">
        <v>22</v>
      </c>
    </row>
    <row r="561" spans="1:4" x14ac:dyDescent="0.3">
      <c r="A561" s="35" t="s">
        <v>756</v>
      </c>
      <c r="B561" s="344" t="s">
        <v>749</v>
      </c>
      <c r="C561" s="96" t="s">
        <v>98</v>
      </c>
      <c r="D561" s="65" t="s">
        <v>22</v>
      </c>
    </row>
    <row r="562" spans="1:4" x14ac:dyDescent="0.3">
      <c r="A562" s="35"/>
      <c r="B562" s="344" t="s">
        <v>751</v>
      </c>
      <c r="C562" s="96" t="s">
        <v>98</v>
      </c>
      <c r="D562" s="65" t="s">
        <v>22</v>
      </c>
    </row>
    <row r="563" spans="1:4" x14ac:dyDescent="0.3">
      <c r="A563" s="437"/>
      <c r="B563" s="344" t="s">
        <v>752</v>
      </c>
      <c r="C563" s="96" t="s">
        <v>98</v>
      </c>
      <c r="D563" s="65" t="s">
        <v>22</v>
      </c>
    </row>
    <row r="564" spans="1:4" x14ac:dyDescent="0.3">
      <c r="A564" s="421"/>
      <c r="B564" s="344" t="s">
        <v>753</v>
      </c>
      <c r="C564" s="96" t="s">
        <v>98</v>
      </c>
      <c r="D564" s="65" t="s">
        <v>22</v>
      </c>
    </row>
    <row r="565" spans="1:4" ht="15" thickBot="1" x14ac:dyDescent="0.35">
      <c r="A565" s="421"/>
      <c r="B565" s="344" t="s">
        <v>754</v>
      </c>
      <c r="C565" s="65" t="s">
        <v>168</v>
      </c>
      <c r="D565" s="65" t="s">
        <v>22</v>
      </c>
    </row>
    <row r="566" spans="1:4" ht="18.600000000000001" thickBot="1" x14ac:dyDescent="0.4">
      <c r="A566" s="56" t="s">
        <v>1515</v>
      </c>
      <c r="B566" s="15"/>
      <c r="C566" s="83"/>
      <c r="D566" s="27"/>
    </row>
    <row r="567" spans="1:4" x14ac:dyDescent="0.3">
      <c r="A567" s="419" t="s">
        <v>770</v>
      </c>
      <c r="B567" s="344" t="s">
        <v>759</v>
      </c>
      <c r="C567" s="96" t="s">
        <v>424</v>
      </c>
      <c r="D567" s="65" t="s">
        <v>22</v>
      </c>
    </row>
    <row r="568" spans="1:4" x14ac:dyDescent="0.3">
      <c r="A568" s="433" t="s">
        <v>794</v>
      </c>
      <c r="B568" s="344" t="s">
        <v>760</v>
      </c>
      <c r="C568" s="96" t="s">
        <v>424</v>
      </c>
      <c r="D568" s="65" t="s">
        <v>22</v>
      </c>
    </row>
    <row r="569" spans="1:4" x14ac:dyDescent="0.3">
      <c r="A569" s="434"/>
      <c r="B569" s="344" t="s">
        <v>761</v>
      </c>
      <c r="C569" s="96" t="s">
        <v>424</v>
      </c>
      <c r="D569" s="65" t="s">
        <v>22</v>
      </c>
    </row>
    <row r="570" spans="1:4" x14ac:dyDescent="0.3">
      <c r="A570" s="434"/>
      <c r="B570" s="344" t="s">
        <v>762</v>
      </c>
      <c r="C570" s="96" t="s">
        <v>424</v>
      </c>
      <c r="D570" s="65" t="s">
        <v>22</v>
      </c>
    </row>
    <row r="571" spans="1:4" x14ac:dyDescent="0.3">
      <c r="A571" s="434"/>
      <c r="B571" s="344" t="s">
        <v>763</v>
      </c>
      <c r="C571" s="96" t="s">
        <v>424</v>
      </c>
      <c r="D571" s="65" t="s">
        <v>22</v>
      </c>
    </row>
    <row r="572" spans="1:4" x14ac:dyDescent="0.3">
      <c r="A572" s="434"/>
      <c r="B572" s="344" t="s">
        <v>764</v>
      </c>
      <c r="C572" s="96" t="s">
        <v>424</v>
      </c>
      <c r="D572" s="65" t="s">
        <v>22</v>
      </c>
    </row>
    <row r="573" spans="1:4" x14ac:dyDescent="0.3">
      <c r="A573" s="434"/>
      <c r="B573" s="344" t="s">
        <v>765</v>
      </c>
      <c r="C573" s="96" t="s">
        <v>424</v>
      </c>
      <c r="D573" s="65" t="s">
        <v>22</v>
      </c>
    </row>
    <row r="574" spans="1:4" x14ac:dyDescent="0.3">
      <c r="A574" s="434"/>
      <c r="B574" s="344" t="s">
        <v>766</v>
      </c>
      <c r="C574" s="96" t="s">
        <v>424</v>
      </c>
      <c r="D574" s="65" t="s">
        <v>22</v>
      </c>
    </row>
    <row r="575" spans="1:4" x14ac:dyDescent="0.3">
      <c r="A575" s="434"/>
      <c r="B575" s="344" t="s">
        <v>767</v>
      </c>
      <c r="C575" s="96" t="s">
        <v>424</v>
      </c>
      <c r="D575" s="65" t="s">
        <v>22</v>
      </c>
    </row>
    <row r="576" spans="1:4" x14ac:dyDescent="0.3">
      <c r="A576" s="434"/>
      <c r="B576" s="344" t="s">
        <v>771</v>
      </c>
      <c r="C576" s="65" t="s">
        <v>15</v>
      </c>
      <c r="D576" s="65" t="s">
        <v>22</v>
      </c>
    </row>
    <row r="577" spans="1:4" x14ac:dyDescent="0.3">
      <c r="A577" s="434"/>
      <c r="B577" s="344" t="s">
        <v>773</v>
      </c>
      <c r="C577" s="65" t="s">
        <v>98</v>
      </c>
      <c r="D577" s="65" t="s">
        <v>22</v>
      </c>
    </row>
    <row r="578" spans="1:4" x14ac:dyDescent="0.3">
      <c r="A578" s="434"/>
      <c r="B578" s="344" t="s">
        <v>774</v>
      </c>
      <c r="C578" s="65" t="s">
        <v>82</v>
      </c>
      <c r="D578" s="65" t="s">
        <v>22</v>
      </c>
    </row>
    <row r="579" spans="1:4" x14ac:dyDescent="0.3">
      <c r="A579" s="434"/>
      <c r="B579" s="344" t="s">
        <v>775</v>
      </c>
      <c r="C579" s="65" t="s">
        <v>82</v>
      </c>
      <c r="D579" s="65" t="s">
        <v>22</v>
      </c>
    </row>
    <row r="580" spans="1:4" x14ac:dyDescent="0.3">
      <c r="A580" s="434"/>
      <c r="B580" s="344" t="s">
        <v>776</v>
      </c>
      <c r="C580" s="65" t="s">
        <v>82</v>
      </c>
      <c r="D580" s="65" t="s">
        <v>22</v>
      </c>
    </row>
    <row r="581" spans="1:4" x14ac:dyDescent="0.3">
      <c r="A581" s="434"/>
      <c r="B581" s="344" t="s">
        <v>777</v>
      </c>
      <c r="C581" s="65" t="s">
        <v>82</v>
      </c>
      <c r="D581" s="65" t="s">
        <v>22</v>
      </c>
    </row>
    <row r="582" spans="1:4" x14ac:dyDescent="0.3">
      <c r="A582" s="434"/>
      <c r="B582" s="344" t="s">
        <v>778</v>
      </c>
      <c r="C582" s="65" t="s">
        <v>82</v>
      </c>
      <c r="D582" s="65" t="s">
        <v>22</v>
      </c>
    </row>
    <row r="583" spans="1:4" x14ac:dyDescent="0.3">
      <c r="A583" s="434"/>
      <c r="B583" s="344" t="s">
        <v>779</v>
      </c>
      <c r="C583" s="65" t="s">
        <v>82</v>
      </c>
      <c r="D583" s="65" t="s">
        <v>22</v>
      </c>
    </row>
    <row r="584" spans="1:4" x14ac:dyDescent="0.3">
      <c r="A584" s="434"/>
      <c r="B584" s="344" t="s">
        <v>780</v>
      </c>
      <c r="C584" s="65" t="s">
        <v>82</v>
      </c>
      <c r="D584" s="65" t="s">
        <v>22</v>
      </c>
    </row>
    <row r="585" spans="1:4" x14ac:dyDescent="0.3">
      <c r="A585" s="434"/>
      <c r="B585" s="344" t="s">
        <v>781</v>
      </c>
      <c r="C585" s="65" t="s">
        <v>82</v>
      </c>
      <c r="D585" s="65" t="s">
        <v>22</v>
      </c>
    </row>
    <row r="586" spans="1:4" x14ac:dyDescent="0.3">
      <c r="A586" s="434"/>
      <c r="B586" s="344" t="s">
        <v>782</v>
      </c>
      <c r="C586" s="65" t="s">
        <v>82</v>
      </c>
      <c r="D586" s="65" t="s">
        <v>22</v>
      </c>
    </row>
    <row r="587" spans="1:4" x14ac:dyDescent="0.3">
      <c r="A587" s="434"/>
      <c r="B587" s="344" t="s">
        <v>783</v>
      </c>
      <c r="C587" s="65" t="s">
        <v>82</v>
      </c>
      <c r="D587" s="65" t="s">
        <v>22</v>
      </c>
    </row>
    <row r="588" spans="1:4" x14ac:dyDescent="0.3">
      <c r="A588" s="434"/>
      <c r="B588" s="344" t="s">
        <v>784</v>
      </c>
      <c r="C588" s="65" t="s">
        <v>82</v>
      </c>
      <c r="D588" s="65" t="s">
        <v>22</v>
      </c>
    </row>
    <row r="589" spans="1:4" x14ac:dyDescent="0.3">
      <c r="A589" s="434"/>
      <c r="B589" s="344" t="s">
        <v>785</v>
      </c>
      <c r="C589" s="65" t="s">
        <v>82</v>
      </c>
      <c r="D589" s="65" t="s">
        <v>22</v>
      </c>
    </row>
    <row r="590" spans="1:4" x14ac:dyDescent="0.3">
      <c r="A590" s="434"/>
      <c r="B590" s="344" t="s">
        <v>786</v>
      </c>
      <c r="C590" s="65" t="s">
        <v>82</v>
      </c>
      <c r="D590" s="65" t="s">
        <v>22</v>
      </c>
    </row>
    <row r="591" spans="1:4" x14ac:dyDescent="0.3">
      <c r="A591" s="434"/>
      <c r="B591" s="344" t="s">
        <v>789</v>
      </c>
      <c r="C591" s="65" t="s">
        <v>82</v>
      </c>
      <c r="D591" s="65" t="s">
        <v>22</v>
      </c>
    </row>
    <row r="592" spans="1:4" x14ac:dyDescent="0.3">
      <c r="A592" s="434"/>
      <c r="B592" s="344" t="s">
        <v>790</v>
      </c>
      <c r="C592" s="65" t="s">
        <v>82</v>
      </c>
      <c r="D592" s="65" t="s">
        <v>22</v>
      </c>
    </row>
    <row r="593" spans="1:22" x14ac:dyDescent="0.3">
      <c r="A593" s="434"/>
      <c r="B593" s="344" t="s">
        <v>790</v>
      </c>
      <c r="C593" s="65" t="s">
        <v>82</v>
      </c>
      <c r="D593" s="65" t="s">
        <v>22</v>
      </c>
    </row>
    <row r="594" spans="1:22" x14ac:dyDescent="0.3">
      <c r="A594" s="434"/>
      <c r="B594" s="344" t="s">
        <v>790</v>
      </c>
      <c r="C594" s="65" t="s">
        <v>82</v>
      </c>
      <c r="D594" s="65" t="s">
        <v>22</v>
      </c>
    </row>
    <row r="595" spans="1:22" x14ac:dyDescent="0.3">
      <c r="A595" s="434"/>
      <c r="B595" s="344" t="s">
        <v>790</v>
      </c>
      <c r="C595" s="65" t="s">
        <v>82</v>
      </c>
      <c r="D595" s="65" t="s">
        <v>22</v>
      </c>
    </row>
    <row r="596" spans="1:22" x14ac:dyDescent="0.3">
      <c r="A596" s="434"/>
      <c r="B596" s="344" t="s">
        <v>790</v>
      </c>
      <c r="C596" s="65" t="s">
        <v>82</v>
      </c>
      <c r="D596" s="65" t="s">
        <v>22</v>
      </c>
    </row>
    <row r="597" spans="1:22" x14ac:dyDescent="0.3">
      <c r="A597" s="434"/>
      <c r="B597" s="344" t="s">
        <v>790</v>
      </c>
      <c r="C597" s="65" t="s">
        <v>82</v>
      </c>
      <c r="D597" s="65" t="s">
        <v>22</v>
      </c>
    </row>
    <row r="598" spans="1:22" x14ac:dyDescent="0.3">
      <c r="A598" s="434"/>
      <c r="B598" s="344" t="s">
        <v>791</v>
      </c>
      <c r="C598" s="65" t="s">
        <v>82</v>
      </c>
      <c r="D598" s="65" t="s">
        <v>22</v>
      </c>
    </row>
    <row r="599" spans="1:22" ht="15" thickBot="1" x14ac:dyDescent="0.35">
      <c r="A599" s="434"/>
      <c r="B599" s="344" t="s">
        <v>792</v>
      </c>
      <c r="C599" s="65" t="s">
        <v>82</v>
      </c>
      <c r="D599" s="82" t="s">
        <v>559</v>
      </c>
    </row>
    <row r="600" spans="1:22" ht="18.600000000000001" thickBot="1" x14ac:dyDescent="0.4">
      <c r="A600" s="56" t="s">
        <v>795</v>
      </c>
      <c r="B600" s="15"/>
      <c r="C600" s="83"/>
      <c r="D600" s="27"/>
    </row>
    <row r="601" spans="1:22" x14ac:dyDescent="0.3">
      <c r="A601" s="428" t="s">
        <v>801</v>
      </c>
      <c r="B601" s="344" t="s">
        <v>796</v>
      </c>
      <c r="C601" s="96" t="s">
        <v>424</v>
      </c>
      <c r="D601" s="65" t="s">
        <v>22</v>
      </c>
    </row>
    <row r="602" spans="1:22" x14ac:dyDescent="0.3">
      <c r="A602" s="35" t="s">
        <v>802</v>
      </c>
      <c r="B602" s="344" t="s">
        <v>798</v>
      </c>
      <c r="C602" s="96" t="s">
        <v>424</v>
      </c>
      <c r="D602" s="65" t="s">
        <v>22</v>
      </c>
    </row>
    <row r="603" spans="1:22" ht="18.600000000000001" thickBot="1" x14ac:dyDescent="0.4">
      <c r="A603" s="429"/>
      <c r="B603" s="415" t="s">
        <v>797</v>
      </c>
      <c r="C603" s="96" t="s">
        <v>424</v>
      </c>
      <c r="D603" s="84" t="s">
        <v>22</v>
      </c>
      <c r="F603" s="72"/>
      <c r="G603" s="72"/>
      <c r="H603" s="72"/>
      <c r="I603" s="72"/>
      <c r="J603" s="72"/>
      <c r="K603" s="72"/>
      <c r="L603" s="72"/>
      <c r="M603" s="72"/>
      <c r="N603" s="72"/>
      <c r="O603" s="72"/>
      <c r="P603" s="72"/>
      <c r="Q603" s="72"/>
      <c r="R603" s="72"/>
      <c r="S603" s="72"/>
      <c r="T603" s="72"/>
      <c r="U603" s="72"/>
      <c r="V603" s="72"/>
    </row>
    <row r="604" spans="1:22" s="72" customFormat="1" ht="18.600000000000001" thickBot="1" x14ac:dyDescent="0.4">
      <c r="A604" s="56" t="s">
        <v>803</v>
      </c>
      <c r="B604" s="15"/>
      <c r="C604" s="83"/>
      <c r="D604" s="27"/>
      <c r="F604" s="2"/>
      <c r="G604" s="2"/>
      <c r="H604" s="2"/>
      <c r="I604" s="2"/>
      <c r="J604" s="2"/>
      <c r="K604" s="2"/>
      <c r="L604" s="2"/>
      <c r="M604" s="2"/>
      <c r="N604" s="2"/>
      <c r="O604" s="2"/>
      <c r="P604" s="2"/>
      <c r="Q604" s="2"/>
      <c r="R604" s="2"/>
      <c r="S604" s="2"/>
      <c r="T604" s="2"/>
      <c r="U604" s="2"/>
      <c r="V604" s="2"/>
    </row>
    <row r="605" spans="1:22" x14ac:dyDescent="0.3">
      <c r="A605" s="428" t="s">
        <v>807</v>
      </c>
      <c r="B605" s="10" t="s">
        <v>804</v>
      </c>
      <c r="C605" s="11" t="s">
        <v>424</v>
      </c>
      <c r="D605" s="102" t="s">
        <v>1249</v>
      </c>
    </row>
    <row r="606" spans="1:22" x14ac:dyDescent="0.3">
      <c r="A606" s="35" t="s">
        <v>808</v>
      </c>
      <c r="B606" s="40" t="s">
        <v>805</v>
      </c>
      <c r="C606" s="11" t="s">
        <v>424</v>
      </c>
      <c r="D606" s="96" t="s">
        <v>1249</v>
      </c>
    </row>
    <row r="607" spans="1:22" ht="15" thickBot="1" x14ac:dyDescent="0.35">
      <c r="A607" s="421"/>
      <c r="B607" s="252" t="s">
        <v>806</v>
      </c>
      <c r="C607" s="11" t="s">
        <v>424</v>
      </c>
      <c r="D607" s="97" t="s">
        <v>1249</v>
      </c>
    </row>
    <row r="608" spans="1:22" ht="18.600000000000001" thickBot="1" x14ac:dyDescent="0.4">
      <c r="A608" s="56" t="s">
        <v>810</v>
      </c>
      <c r="B608" s="404"/>
      <c r="C608" s="686"/>
      <c r="D608" s="70"/>
    </row>
    <row r="609" spans="1:4" x14ac:dyDescent="0.3">
      <c r="A609" s="435" t="s">
        <v>814</v>
      </c>
      <c r="B609" s="10" t="s">
        <v>811</v>
      </c>
      <c r="C609" s="11" t="s">
        <v>2064</v>
      </c>
      <c r="D609" s="14" t="s">
        <v>22</v>
      </c>
    </row>
    <row r="610" spans="1:4" x14ac:dyDescent="0.3">
      <c r="A610" s="424" t="s">
        <v>815</v>
      </c>
      <c r="B610" s="40" t="s">
        <v>812</v>
      </c>
      <c r="C610" s="11" t="s">
        <v>2064</v>
      </c>
      <c r="D610" s="11" t="s">
        <v>22</v>
      </c>
    </row>
    <row r="611" spans="1:4" ht="15" thickBot="1" x14ac:dyDescent="0.35">
      <c r="A611" s="429"/>
      <c r="B611" s="252" t="s">
        <v>813</v>
      </c>
      <c r="C611" s="11" t="s">
        <v>2064</v>
      </c>
      <c r="D611" s="13" t="s">
        <v>22</v>
      </c>
    </row>
    <row r="612" spans="1:4" ht="18.600000000000001" thickBot="1" x14ac:dyDescent="0.4">
      <c r="A612" s="56" t="s">
        <v>816</v>
      </c>
      <c r="B612" s="15"/>
      <c r="C612" s="83"/>
      <c r="D612" s="27"/>
    </row>
    <row r="613" spans="1:4" x14ac:dyDescent="0.3">
      <c r="A613" s="428" t="s">
        <v>818</v>
      </c>
      <c r="B613" s="10" t="s">
        <v>817</v>
      </c>
      <c r="C613" s="11" t="s">
        <v>2079</v>
      </c>
      <c r="D613" s="14"/>
    </row>
    <row r="614" spans="1:4" x14ac:dyDescent="0.3">
      <c r="A614" s="419" t="s">
        <v>819</v>
      </c>
      <c r="B614" s="40"/>
      <c r="C614" s="11"/>
      <c r="D614" s="11"/>
    </row>
    <row r="615" spans="1:4" ht="15" thickBot="1" x14ac:dyDescent="0.35">
      <c r="A615" s="419"/>
      <c r="B615" s="252"/>
      <c r="C615" s="11"/>
      <c r="D615" s="13"/>
    </row>
    <row r="616" spans="1:4" ht="18.600000000000001" thickBot="1" x14ac:dyDescent="0.4">
      <c r="A616" s="56" t="s">
        <v>820</v>
      </c>
      <c r="B616" s="15"/>
      <c r="C616" s="83"/>
      <c r="D616" s="27"/>
    </row>
    <row r="617" spans="1:4" x14ac:dyDescent="0.3">
      <c r="A617" s="428" t="s">
        <v>1266</v>
      </c>
      <c r="B617" s="413" t="s">
        <v>821</v>
      </c>
      <c r="C617" s="11" t="s">
        <v>82</v>
      </c>
      <c r="D617" s="92"/>
    </row>
    <row r="618" spans="1:4" x14ac:dyDescent="0.3">
      <c r="A618" s="35" t="s">
        <v>1265</v>
      </c>
      <c r="B618" s="344" t="s">
        <v>822</v>
      </c>
      <c r="C618" s="11" t="s">
        <v>82</v>
      </c>
      <c r="D618" s="82"/>
    </row>
    <row r="619" spans="1:4" x14ac:dyDescent="0.3">
      <c r="A619" s="421"/>
      <c r="B619" s="344" t="s">
        <v>823</v>
      </c>
      <c r="C619" s="11" t="s">
        <v>82</v>
      </c>
      <c r="D619" s="82"/>
    </row>
    <row r="620" spans="1:4" x14ac:dyDescent="0.3">
      <c r="A620" s="421"/>
      <c r="B620" s="40" t="s">
        <v>824</v>
      </c>
      <c r="C620" s="11" t="s">
        <v>82</v>
      </c>
      <c r="D620" s="82"/>
    </row>
    <row r="621" spans="1:4" x14ac:dyDescent="0.3">
      <c r="A621" s="421"/>
      <c r="B621" s="40" t="s">
        <v>825</v>
      </c>
      <c r="C621" s="11" t="s">
        <v>82</v>
      </c>
      <c r="D621" s="82"/>
    </row>
    <row r="622" spans="1:4" x14ac:dyDescent="0.3">
      <c r="A622" s="421"/>
      <c r="B622" s="40" t="s">
        <v>828</v>
      </c>
      <c r="C622" s="11" t="s">
        <v>82</v>
      </c>
      <c r="D622" s="82"/>
    </row>
    <row r="623" spans="1:4" x14ac:dyDescent="0.3">
      <c r="A623" s="421"/>
      <c r="B623" s="1" t="s">
        <v>829</v>
      </c>
      <c r="C623" s="11" t="s">
        <v>82</v>
      </c>
      <c r="D623" s="82"/>
    </row>
    <row r="624" spans="1:4" x14ac:dyDescent="0.3">
      <c r="A624" s="421"/>
      <c r="B624" s="40" t="s">
        <v>830</v>
      </c>
      <c r="C624" s="11" t="s">
        <v>2106</v>
      </c>
      <c r="D624" s="82"/>
    </row>
    <row r="625" spans="1:4" x14ac:dyDescent="0.3">
      <c r="A625" s="421"/>
      <c r="B625" s="40" t="s">
        <v>832</v>
      </c>
      <c r="C625" s="11" t="s">
        <v>2070</v>
      </c>
      <c r="D625" s="82"/>
    </row>
    <row r="626" spans="1:4" x14ac:dyDescent="0.3">
      <c r="A626" s="421"/>
      <c r="B626" s="1" t="s">
        <v>834</v>
      </c>
      <c r="C626" s="11" t="s">
        <v>2107</v>
      </c>
      <c r="D626" s="82"/>
    </row>
    <row r="627" spans="1:4" x14ac:dyDescent="0.3">
      <c r="A627" s="421"/>
      <c r="B627" s="40" t="s">
        <v>835</v>
      </c>
      <c r="C627" s="11" t="s">
        <v>2070</v>
      </c>
      <c r="D627" s="82"/>
    </row>
    <row r="628" spans="1:4" x14ac:dyDescent="0.3">
      <c r="A628" s="421"/>
      <c r="B628" s="40" t="s">
        <v>1260</v>
      </c>
      <c r="C628" s="11" t="s">
        <v>2069</v>
      </c>
      <c r="D628" s="82"/>
    </row>
    <row r="629" spans="1:4" x14ac:dyDescent="0.3">
      <c r="A629" s="421"/>
      <c r="B629" s="40" t="s">
        <v>1263</v>
      </c>
      <c r="C629" s="11" t="s">
        <v>2070</v>
      </c>
      <c r="D629" s="82"/>
    </row>
    <row r="630" spans="1:4" x14ac:dyDescent="0.3">
      <c r="A630" s="421"/>
      <c r="B630" s="40" t="s">
        <v>836</v>
      </c>
      <c r="C630" s="11" t="s">
        <v>2065</v>
      </c>
      <c r="D630" s="82"/>
    </row>
    <row r="631" spans="1:4" x14ac:dyDescent="0.3">
      <c r="A631" s="421"/>
      <c r="B631" s="40" t="s">
        <v>838</v>
      </c>
      <c r="C631" s="11" t="s">
        <v>2065</v>
      </c>
      <c r="D631" s="82"/>
    </row>
    <row r="632" spans="1:4" x14ac:dyDescent="0.3">
      <c r="A632" s="421"/>
      <c r="B632" s="40" t="s">
        <v>839</v>
      </c>
      <c r="C632" s="11" t="s">
        <v>2065</v>
      </c>
      <c r="D632" s="82"/>
    </row>
    <row r="633" spans="1:4" x14ac:dyDescent="0.3">
      <c r="A633" s="421"/>
      <c r="B633" s="40" t="s">
        <v>840</v>
      </c>
      <c r="C633" s="11" t="s">
        <v>2065</v>
      </c>
      <c r="D633" s="82"/>
    </row>
    <row r="634" spans="1:4" x14ac:dyDescent="0.3">
      <c r="A634" s="421"/>
      <c r="B634" s="40" t="s">
        <v>842</v>
      </c>
      <c r="C634" s="11" t="s">
        <v>2065</v>
      </c>
      <c r="D634" s="82"/>
    </row>
    <row r="635" spans="1:4" x14ac:dyDescent="0.3">
      <c r="A635" s="421"/>
      <c r="B635" s="40" t="s">
        <v>843</v>
      </c>
      <c r="C635" s="11" t="s">
        <v>2065</v>
      </c>
      <c r="D635" s="82"/>
    </row>
    <row r="636" spans="1:4" x14ac:dyDescent="0.3">
      <c r="A636" s="421"/>
      <c r="B636" s="40" t="s">
        <v>844</v>
      </c>
      <c r="C636" s="11" t="s">
        <v>2065</v>
      </c>
      <c r="D636" s="82"/>
    </row>
    <row r="637" spans="1:4" x14ac:dyDescent="0.3">
      <c r="A637" s="421"/>
      <c r="B637" s="40" t="s">
        <v>845</v>
      </c>
      <c r="C637" s="11" t="s">
        <v>2065</v>
      </c>
      <c r="D637" s="82"/>
    </row>
    <row r="638" spans="1:4" x14ac:dyDescent="0.3">
      <c r="A638" s="421"/>
      <c r="B638" s="40" t="s">
        <v>846</v>
      </c>
      <c r="C638" s="11" t="s">
        <v>2106</v>
      </c>
      <c r="D638" s="11" t="s">
        <v>47</v>
      </c>
    </row>
    <row r="639" spans="1:4" x14ac:dyDescent="0.3">
      <c r="A639" s="421"/>
      <c r="B639" s="40" t="s">
        <v>847</v>
      </c>
      <c r="C639" s="11" t="s">
        <v>2106</v>
      </c>
      <c r="D639" s="11" t="s">
        <v>47</v>
      </c>
    </row>
    <row r="640" spans="1:4" ht="15" thickBot="1" x14ac:dyDescent="0.35">
      <c r="A640" s="421"/>
      <c r="B640" s="252" t="s">
        <v>848</v>
      </c>
      <c r="C640" s="11" t="s">
        <v>2106</v>
      </c>
      <c r="D640" s="13" t="s">
        <v>47</v>
      </c>
    </row>
    <row r="641" spans="1:4" ht="18.600000000000001" thickBot="1" x14ac:dyDescent="0.4">
      <c r="A641" s="56" t="s">
        <v>809</v>
      </c>
      <c r="B641" s="15"/>
      <c r="C641" s="83"/>
      <c r="D641" s="27"/>
    </row>
    <row r="642" spans="1:4" x14ac:dyDescent="0.3">
      <c r="A642" s="428" t="s">
        <v>890</v>
      </c>
      <c r="B642" s="10" t="s">
        <v>850</v>
      </c>
      <c r="C642" s="11" t="s">
        <v>82</v>
      </c>
      <c r="D642" s="14" t="s">
        <v>184</v>
      </c>
    </row>
    <row r="643" spans="1:4" x14ac:dyDescent="0.3">
      <c r="A643" s="35" t="s">
        <v>891</v>
      </c>
      <c r="B643" s="40" t="s">
        <v>851</v>
      </c>
      <c r="C643" s="11" t="s">
        <v>82</v>
      </c>
      <c r="D643" s="11" t="s">
        <v>184</v>
      </c>
    </row>
    <row r="644" spans="1:4" x14ac:dyDescent="0.3">
      <c r="A644" s="35"/>
      <c r="B644" s="40" t="s">
        <v>852</v>
      </c>
      <c r="C644" s="11" t="s">
        <v>82</v>
      </c>
      <c r="D644" s="11" t="s">
        <v>184</v>
      </c>
    </row>
    <row r="645" spans="1:4" x14ac:dyDescent="0.3">
      <c r="A645" s="35"/>
      <c r="B645" s="40" t="s">
        <v>853</v>
      </c>
      <c r="C645" s="11" t="s">
        <v>82</v>
      </c>
      <c r="D645" s="11" t="s">
        <v>184</v>
      </c>
    </row>
    <row r="646" spans="1:4" x14ac:dyDescent="0.3">
      <c r="A646" s="35"/>
      <c r="B646" s="40" t="s">
        <v>854</v>
      </c>
      <c r="C646" s="11" t="s">
        <v>82</v>
      </c>
      <c r="D646" s="11" t="s">
        <v>184</v>
      </c>
    </row>
    <row r="647" spans="1:4" x14ac:dyDescent="0.3">
      <c r="A647" s="421"/>
      <c r="B647" s="40" t="s">
        <v>855</v>
      </c>
      <c r="C647" s="11" t="s">
        <v>82</v>
      </c>
      <c r="D647" s="11" t="s">
        <v>184</v>
      </c>
    </row>
    <row r="648" spans="1:4" x14ac:dyDescent="0.3">
      <c r="A648" s="421"/>
      <c r="B648" s="40" t="s">
        <v>856</v>
      </c>
      <c r="C648" s="11" t="s">
        <v>82</v>
      </c>
      <c r="D648" s="11" t="s">
        <v>184</v>
      </c>
    </row>
    <row r="649" spans="1:4" x14ac:dyDescent="0.3">
      <c r="A649" s="421"/>
      <c r="B649" s="40" t="s">
        <v>857</v>
      </c>
      <c r="C649" s="11" t="s">
        <v>82</v>
      </c>
      <c r="D649" s="11" t="s">
        <v>184</v>
      </c>
    </row>
    <row r="650" spans="1:4" x14ac:dyDescent="0.3">
      <c r="A650" s="421"/>
      <c r="B650" s="40" t="s">
        <v>858</v>
      </c>
      <c r="C650" s="11" t="s">
        <v>82</v>
      </c>
      <c r="D650" s="11" t="s">
        <v>184</v>
      </c>
    </row>
    <row r="651" spans="1:4" x14ac:dyDescent="0.3">
      <c r="A651" s="421"/>
      <c r="B651" s="40" t="s">
        <v>859</v>
      </c>
      <c r="C651" s="11" t="s">
        <v>82</v>
      </c>
      <c r="D651" s="11" t="s">
        <v>184</v>
      </c>
    </row>
    <row r="652" spans="1:4" x14ac:dyDescent="0.3">
      <c r="A652" s="421"/>
      <c r="B652" s="40" t="s">
        <v>860</v>
      </c>
      <c r="C652" s="11" t="s">
        <v>82</v>
      </c>
      <c r="D652" s="11" t="s">
        <v>184</v>
      </c>
    </row>
    <row r="653" spans="1:4" x14ac:dyDescent="0.3">
      <c r="A653" s="421"/>
      <c r="B653" s="40" t="s">
        <v>861</v>
      </c>
      <c r="C653" s="11" t="s">
        <v>82</v>
      </c>
      <c r="D653" s="11" t="s">
        <v>184</v>
      </c>
    </row>
    <row r="654" spans="1:4" x14ac:dyDescent="0.3">
      <c r="A654" s="421"/>
      <c r="B654" s="40" t="s">
        <v>862</v>
      </c>
      <c r="C654" s="11" t="s">
        <v>82</v>
      </c>
      <c r="D654" s="11" t="s">
        <v>184</v>
      </c>
    </row>
    <row r="655" spans="1:4" x14ac:dyDescent="0.3">
      <c r="A655" s="429"/>
      <c r="B655" s="252" t="s">
        <v>863</v>
      </c>
      <c r="C655" s="11" t="s">
        <v>82</v>
      </c>
      <c r="D655" s="11" t="s">
        <v>184</v>
      </c>
    </row>
    <row r="656" spans="1:4" x14ac:dyDescent="0.3">
      <c r="A656" s="421"/>
      <c r="B656" s="40" t="s">
        <v>864</v>
      </c>
      <c r="C656" s="11" t="s">
        <v>424</v>
      </c>
      <c r="D656" s="11" t="s">
        <v>47</v>
      </c>
    </row>
    <row r="657" spans="1:4" x14ac:dyDescent="0.3">
      <c r="A657" s="421"/>
      <c r="B657" s="40" t="s">
        <v>866</v>
      </c>
      <c r="C657" s="11" t="s">
        <v>168</v>
      </c>
      <c r="D657" s="11" t="s">
        <v>47</v>
      </c>
    </row>
    <row r="658" spans="1:4" x14ac:dyDescent="0.3">
      <c r="A658" s="421"/>
      <c r="B658" s="40" t="s">
        <v>867</v>
      </c>
      <c r="C658" s="11" t="s">
        <v>424</v>
      </c>
      <c r="D658" s="11" t="s">
        <v>47</v>
      </c>
    </row>
    <row r="659" spans="1:4" x14ac:dyDescent="0.3">
      <c r="A659" s="421"/>
      <c r="B659" s="40" t="s">
        <v>869</v>
      </c>
      <c r="C659" s="11" t="s">
        <v>15</v>
      </c>
      <c r="D659" s="82"/>
    </row>
    <row r="660" spans="1:4" x14ac:dyDescent="0.3">
      <c r="A660" s="421"/>
      <c r="B660" s="40" t="s">
        <v>870</v>
      </c>
      <c r="C660" s="11" t="s">
        <v>15</v>
      </c>
      <c r="D660" s="82"/>
    </row>
    <row r="661" spans="1:4" x14ac:dyDescent="0.3">
      <c r="A661" s="421"/>
      <c r="B661" s="40" t="s">
        <v>871</v>
      </c>
      <c r="C661" s="11" t="s">
        <v>15</v>
      </c>
      <c r="D661" s="82"/>
    </row>
    <row r="662" spans="1:4" x14ac:dyDescent="0.3">
      <c r="A662" s="421"/>
      <c r="B662" s="40" t="s">
        <v>872</v>
      </c>
      <c r="C662" s="11" t="s">
        <v>15</v>
      </c>
      <c r="D662" s="82"/>
    </row>
    <row r="663" spans="1:4" x14ac:dyDescent="0.3">
      <c r="A663" s="421"/>
      <c r="B663" s="40" t="s">
        <v>873</v>
      </c>
      <c r="C663" s="11" t="s">
        <v>15</v>
      </c>
      <c r="D663" s="82"/>
    </row>
    <row r="664" spans="1:4" x14ac:dyDescent="0.3">
      <c r="A664" s="421"/>
      <c r="B664" s="40" t="s">
        <v>874</v>
      </c>
      <c r="C664" s="11" t="s">
        <v>15</v>
      </c>
      <c r="D664" s="82"/>
    </row>
    <row r="665" spans="1:4" x14ac:dyDescent="0.3">
      <c r="A665" s="421"/>
      <c r="B665" s="40" t="s">
        <v>875</v>
      </c>
      <c r="C665" s="11" t="s">
        <v>15</v>
      </c>
      <c r="D665" s="11" t="s">
        <v>628</v>
      </c>
    </row>
    <row r="666" spans="1:4" x14ac:dyDescent="0.3">
      <c r="A666" s="421"/>
      <c r="B666" s="40" t="s">
        <v>876</v>
      </c>
      <c r="C666" s="11" t="s">
        <v>15</v>
      </c>
      <c r="D666" s="11" t="s">
        <v>628</v>
      </c>
    </row>
    <row r="667" spans="1:4" x14ac:dyDescent="0.3">
      <c r="A667" s="421"/>
      <c r="B667" s="40" t="s">
        <v>877</v>
      </c>
      <c r="C667" s="11" t="s">
        <v>15</v>
      </c>
      <c r="D667" s="82"/>
    </row>
    <row r="668" spans="1:4" x14ac:dyDescent="0.3">
      <c r="A668" s="429"/>
      <c r="B668" s="40" t="s">
        <v>878</v>
      </c>
      <c r="C668" s="11" t="s">
        <v>15</v>
      </c>
      <c r="D668" s="82"/>
    </row>
    <row r="669" spans="1:4" x14ac:dyDescent="0.3">
      <c r="A669" s="421"/>
      <c r="B669" s="40" t="s">
        <v>879</v>
      </c>
      <c r="C669" s="11" t="s">
        <v>883</v>
      </c>
      <c r="D669" s="11" t="s">
        <v>47</v>
      </c>
    </row>
    <row r="670" spans="1:4" x14ac:dyDescent="0.3">
      <c r="A670" s="421"/>
      <c r="B670" s="40" t="s">
        <v>880</v>
      </c>
      <c r="C670" s="11" t="s">
        <v>883</v>
      </c>
      <c r="D670" s="11" t="s">
        <v>47</v>
      </c>
    </row>
    <row r="671" spans="1:4" x14ac:dyDescent="0.3">
      <c r="A671" s="421"/>
      <c r="B671" s="40" t="s">
        <v>881</v>
      </c>
      <c r="C671" s="11" t="s">
        <v>883</v>
      </c>
      <c r="D671" s="11" t="s">
        <v>47</v>
      </c>
    </row>
    <row r="672" spans="1:4" x14ac:dyDescent="0.3">
      <c r="A672" s="421"/>
      <c r="B672" s="40" t="s">
        <v>884</v>
      </c>
      <c r="C672" s="11" t="s">
        <v>882</v>
      </c>
      <c r="D672" s="11" t="s">
        <v>47</v>
      </c>
    </row>
    <row r="673" spans="1:4" x14ac:dyDescent="0.3">
      <c r="A673" s="421"/>
      <c r="B673" s="40" t="s">
        <v>885</v>
      </c>
      <c r="C673" s="11" t="s">
        <v>882</v>
      </c>
      <c r="D673" s="11" t="s">
        <v>47</v>
      </c>
    </row>
    <row r="674" spans="1:4" x14ac:dyDescent="0.3">
      <c r="A674" s="421"/>
      <c r="B674" s="40" t="s">
        <v>886</v>
      </c>
      <c r="C674" s="11" t="s">
        <v>2064</v>
      </c>
      <c r="D674" s="11" t="s">
        <v>47</v>
      </c>
    </row>
    <row r="675" spans="1:4" x14ac:dyDescent="0.3">
      <c r="A675" s="421"/>
      <c r="B675" s="40" t="s">
        <v>887</v>
      </c>
      <c r="C675" s="11" t="s">
        <v>2064</v>
      </c>
      <c r="D675" s="11" t="s">
        <v>47</v>
      </c>
    </row>
    <row r="676" spans="1:4" ht="15" thickBot="1" x14ac:dyDescent="0.35">
      <c r="A676" s="421"/>
      <c r="B676" s="40" t="s">
        <v>888</v>
      </c>
      <c r="C676" s="11" t="s">
        <v>2064</v>
      </c>
      <c r="D676" s="11" t="s">
        <v>47</v>
      </c>
    </row>
    <row r="677" spans="1:4" ht="18.600000000000001" thickBot="1" x14ac:dyDescent="0.4">
      <c r="A677" s="56" t="s">
        <v>892</v>
      </c>
      <c r="B677" s="15"/>
      <c r="C677" s="83"/>
      <c r="D677" s="27"/>
    </row>
    <row r="678" spans="1:4" x14ac:dyDescent="0.3">
      <c r="A678" s="435" t="s">
        <v>901</v>
      </c>
      <c r="B678" s="405" t="s">
        <v>893</v>
      </c>
      <c r="C678" s="65" t="s">
        <v>168</v>
      </c>
      <c r="D678" s="65" t="s">
        <v>22</v>
      </c>
    </row>
    <row r="679" spans="1:4" x14ac:dyDescent="0.3">
      <c r="A679" s="35" t="s">
        <v>902</v>
      </c>
      <c r="B679" s="40" t="s">
        <v>894</v>
      </c>
      <c r="C679" s="96" t="s">
        <v>424</v>
      </c>
      <c r="D679" s="65" t="s">
        <v>22</v>
      </c>
    </row>
    <row r="680" spans="1:4" x14ac:dyDescent="0.3">
      <c r="A680" s="35"/>
      <c r="B680" s="40" t="s">
        <v>895</v>
      </c>
      <c r="C680" s="11" t="s">
        <v>424</v>
      </c>
      <c r="D680" s="65" t="s">
        <v>22</v>
      </c>
    </row>
    <row r="681" spans="1:4" x14ac:dyDescent="0.3">
      <c r="A681" s="421"/>
      <c r="B681" s="40" t="s">
        <v>896</v>
      </c>
      <c r="C681" s="11" t="s">
        <v>82</v>
      </c>
      <c r="D681" s="65" t="s">
        <v>28</v>
      </c>
    </row>
    <row r="682" spans="1:4" x14ac:dyDescent="0.3">
      <c r="A682" s="421"/>
      <c r="B682" s="40" t="s">
        <v>897</v>
      </c>
      <c r="C682" s="11" t="s">
        <v>82</v>
      </c>
      <c r="D682" s="65" t="s">
        <v>47</v>
      </c>
    </row>
    <row r="683" spans="1:4" ht="15" thickBot="1" x14ac:dyDescent="0.35">
      <c r="A683" s="429"/>
      <c r="B683" s="252" t="s">
        <v>898</v>
      </c>
      <c r="C683" s="11" t="s">
        <v>2108</v>
      </c>
      <c r="D683" s="86"/>
    </row>
    <row r="684" spans="1:4" ht="18.600000000000001" thickBot="1" x14ac:dyDescent="0.4">
      <c r="A684" s="56" t="s">
        <v>900</v>
      </c>
      <c r="B684" s="15"/>
      <c r="C684" s="83"/>
      <c r="D684" s="27"/>
    </row>
    <row r="685" spans="1:4" x14ac:dyDescent="0.3">
      <c r="A685" s="419" t="s">
        <v>903</v>
      </c>
      <c r="B685" s="10" t="s">
        <v>2682</v>
      </c>
      <c r="C685" s="11" t="s">
        <v>2065</v>
      </c>
      <c r="D685" s="14" t="s">
        <v>628</v>
      </c>
    </row>
    <row r="686" spans="1:4" x14ac:dyDescent="0.3">
      <c r="A686" s="424" t="s">
        <v>2692</v>
      </c>
      <c r="B686" s="10" t="s">
        <v>2683</v>
      </c>
      <c r="C686" s="11" t="s">
        <v>2065</v>
      </c>
      <c r="D686" s="14" t="s">
        <v>628</v>
      </c>
    </row>
    <row r="687" spans="1:4" x14ac:dyDescent="0.3">
      <c r="A687" s="420"/>
      <c r="B687" s="11" t="s">
        <v>2686</v>
      </c>
      <c r="C687" s="11" t="s">
        <v>168</v>
      </c>
      <c r="D687" s="14" t="s">
        <v>628</v>
      </c>
    </row>
    <row r="688" spans="1:4" x14ac:dyDescent="0.3">
      <c r="A688" s="420"/>
      <c r="B688" s="11" t="s">
        <v>2687</v>
      </c>
      <c r="C688" s="11" t="s">
        <v>168</v>
      </c>
      <c r="D688" s="14" t="s">
        <v>628</v>
      </c>
    </row>
    <row r="689" spans="1:4" x14ac:dyDescent="0.3">
      <c r="A689" s="420"/>
      <c r="B689" s="11" t="s">
        <v>2688</v>
      </c>
      <c r="C689" s="11" t="s">
        <v>2689</v>
      </c>
      <c r="D689" s="14" t="s">
        <v>628</v>
      </c>
    </row>
    <row r="690" spans="1:4" ht="15" thickBot="1" x14ac:dyDescent="0.35">
      <c r="A690" s="429"/>
      <c r="B690" s="11" t="s">
        <v>2691</v>
      </c>
      <c r="C690" s="11" t="s">
        <v>2689</v>
      </c>
      <c r="D690" s="14" t="s">
        <v>628</v>
      </c>
    </row>
    <row r="691" spans="1:4" ht="18.600000000000001" thickBot="1" x14ac:dyDescent="0.4">
      <c r="A691" s="56" t="s">
        <v>904</v>
      </c>
      <c r="B691" s="15"/>
      <c r="C691" s="83"/>
      <c r="D691" s="27"/>
    </row>
    <row r="692" spans="1:4" x14ac:dyDescent="0.3">
      <c r="A692" s="426" t="s">
        <v>908</v>
      </c>
      <c r="B692" s="10" t="s">
        <v>905</v>
      </c>
      <c r="C692" s="11" t="s">
        <v>98</v>
      </c>
      <c r="D692" s="82"/>
    </row>
    <row r="693" spans="1:4" x14ac:dyDescent="0.3">
      <c r="A693" s="421" t="s">
        <v>907</v>
      </c>
      <c r="B693" s="40"/>
      <c r="C693" s="11"/>
      <c r="D693" s="11"/>
    </row>
    <row r="694" spans="1:4" ht="15" thickBot="1" x14ac:dyDescent="0.35">
      <c r="A694" s="429"/>
      <c r="B694" s="252"/>
      <c r="C694" s="11"/>
      <c r="D694" s="13"/>
    </row>
    <row r="695" spans="1:4" ht="18.600000000000001" thickBot="1" x14ac:dyDescent="0.4">
      <c r="A695" s="56" t="s">
        <v>909</v>
      </c>
      <c r="B695" s="15"/>
      <c r="C695" s="83"/>
      <c r="D695" s="27"/>
    </row>
    <row r="696" spans="1:4" x14ac:dyDescent="0.3">
      <c r="A696" s="426" t="s">
        <v>936</v>
      </c>
      <c r="B696" s="344" t="s">
        <v>910</v>
      </c>
      <c r="C696" s="96" t="s">
        <v>2064</v>
      </c>
      <c r="D696" s="65" t="s">
        <v>47</v>
      </c>
    </row>
    <row r="697" spans="1:4" x14ac:dyDescent="0.3">
      <c r="A697" s="421" t="s">
        <v>937</v>
      </c>
      <c r="B697" s="344" t="s">
        <v>915</v>
      </c>
      <c r="C697" s="96" t="s">
        <v>2064</v>
      </c>
      <c r="D697" s="65" t="s">
        <v>47</v>
      </c>
    </row>
    <row r="698" spans="1:4" x14ac:dyDescent="0.3">
      <c r="A698" s="421"/>
      <c r="B698" s="344" t="s">
        <v>916</v>
      </c>
      <c r="C698" s="96" t="s">
        <v>2064</v>
      </c>
      <c r="D698" s="65" t="s">
        <v>47</v>
      </c>
    </row>
    <row r="699" spans="1:4" x14ac:dyDescent="0.3">
      <c r="A699" s="429"/>
      <c r="B699" s="344" t="s">
        <v>913</v>
      </c>
      <c r="C699" s="96" t="s">
        <v>424</v>
      </c>
      <c r="D699" s="65" t="s">
        <v>47</v>
      </c>
    </row>
    <row r="700" spans="1:4" x14ac:dyDescent="0.3">
      <c r="A700" s="437" t="s">
        <v>1351</v>
      </c>
      <c r="B700" s="344" t="s">
        <v>920</v>
      </c>
      <c r="C700" s="96" t="s">
        <v>2072</v>
      </c>
      <c r="D700" s="65" t="s">
        <v>47</v>
      </c>
    </row>
    <row r="701" spans="1:4" x14ac:dyDescent="0.3">
      <c r="A701" s="421"/>
      <c r="B701" s="344" t="s">
        <v>921</v>
      </c>
      <c r="C701" s="96" t="s">
        <v>2071</v>
      </c>
      <c r="D701" s="65" t="s">
        <v>47</v>
      </c>
    </row>
    <row r="702" spans="1:4" x14ac:dyDescent="0.3">
      <c r="A702" s="421"/>
      <c r="B702" s="344" t="s">
        <v>922</v>
      </c>
      <c r="C702" s="96" t="s">
        <v>2070</v>
      </c>
      <c r="D702" s="65" t="s">
        <v>47</v>
      </c>
    </row>
    <row r="703" spans="1:4" x14ac:dyDescent="0.3">
      <c r="A703" s="421"/>
      <c r="B703" s="344" t="s">
        <v>914</v>
      </c>
      <c r="C703" s="96" t="s">
        <v>424</v>
      </c>
      <c r="D703" s="65" t="s">
        <v>47</v>
      </c>
    </row>
    <row r="704" spans="1:4" x14ac:dyDescent="0.3">
      <c r="A704" s="421"/>
      <c r="B704" s="344" t="s">
        <v>924</v>
      </c>
      <c r="C704" s="96" t="s">
        <v>2064</v>
      </c>
      <c r="D704" s="65" t="s">
        <v>47</v>
      </c>
    </row>
    <row r="705" spans="1:4" x14ac:dyDescent="0.3">
      <c r="A705" s="421"/>
      <c r="B705" s="344" t="s">
        <v>925</v>
      </c>
      <c r="C705" s="96" t="s">
        <v>2064</v>
      </c>
      <c r="D705" s="65" t="s">
        <v>47</v>
      </c>
    </row>
    <row r="706" spans="1:4" x14ac:dyDescent="0.3">
      <c r="A706" s="421"/>
      <c r="B706" s="344" t="s">
        <v>926</v>
      </c>
      <c r="C706" s="96" t="s">
        <v>2064</v>
      </c>
      <c r="D706" s="65" t="s">
        <v>47</v>
      </c>
    </row>
    <row r="707" spans="1:4" x14ac:dyDescent="0.3">
      <c r="A707" s="421"/>
      <c r="B707" s="344" t="s">
        <v>927</v>
      </c>
      <c r="C707" s="96" t="s">
        <v>2064</v>
      </c>
      <c r="D707" s="65" t="s">
        <v>47</v>
      </c>
    </row>
    <row r="708" spans="1:4" x14ac:dyDescent="0.3">
      <c r="A708" s="421"/>
      <c r="B708" s="344" t="s">
        <v>933</v>
      </c>
      <c r="C708" s="65" t="s">
        <v>82</v>
      </c>
      <c r="D708" s="65" t="s">
        <v>47</v>
      </c>
    </row>
    <row r="709" spans="1:4" x14ac:dyDescent="0.3">
      <c r="A709" s="421"/>
      <c r="B709" s="344" t="s">
        <v>934</v>
      </c>
      <c r="C709" s="65" t="s">
        <v>82</v>
      </c>
      <c r="D709" s="65" t="s">
        <v>47</v>
      </c>
    </row>
    <row r="710" spans="1:4" ht="15" thickBot="1" x14ac:dyDescent="0.35">
      <c r="A710" s="421"/>
      <c r="B710" s="344" t="s">
        <v>935</v>
      </c>
      <c r="C710" s="65" t="s">
        <v>82</v>
      </c>
      <c r="D710" s="65" t="s">
        <v>47</v>
      </c>
    </row>
    <row r="711" spans="1:4" ht="18.600000000000001" thickBot="1" x14ac:dyDescent="0.4">
      <c r="A711" s="56" t="s">
        <v>938</v>
      </c>
      <c r="B711" s="15"/>
      <c r="C711" s="83"/>
      <c r="D711" s="27"/>
    </row>
    <row r="712" spans="1:4" x14ac:dyDescent="0.3">
      <c r="A712" s="419" t="s">
        <v>944</v>
      </c>
      <c r="B712" s="344" t="s">
        <v>939</v>
      </c>
      <c r="C712" s="96" t="s">
        <v>2085</v>
      </c>
      <c r="D712" s="82"/>
    </row>
    <row r="713" spans="1:4" x14ac:dyDescent="0.3">
      <c r="A713" s="419" t="s">
        <v>945</v>
      </c>
      <c r="B713" s="344" t="s">
        <v>941</v>
      </c>
      <c r="C713" s="96" t="s">
        <v>2085</v>
      </c>
      <c r="D713" s="82"/>
    </row>
    <row r="714" spans="1:4" x14ac:dyDescent="0.3">
      <c r="A714" s="434"/>
      <c r="B714" s="344" t="s">
        <v>942</v>
      </c>
      <c r="C714" s="96" t="s">
        <v>2085</v>
      </c>
      <c r="D714" s="82"/>
    </row>
    <row r="715" spans="1:4" ht="15" thickBot="1" x14ac:dyDescent="0.35">
      <c r="A715" s="438"/>
      <c r="B715" s="415" t="s">
        <v>943</v>
      </c>
      <c r="C715" s="96" t="s">
        <v>2085</v>
      </c>
      <c r="D715" s="86"/>
    </row>
    <row r="716" spans="1:4" ht="18.600000000000001" thickBot="1" x14ac:dyDescent="0.4">
      <c r="A716" s="101" t="s">
        <v>1309</v>
      </c>
      <c r="B716" s="416"/>
      <c r="C716" s="687"/>
      <c r="D716" s="99"/>
    </row>
    <row r="717" spans="1:4" x14ac:dyDescent="0.3">
      <c r="A717" s="428" t="s">
        <v>1329</v>
      </c>
      <c r="B717" s="417" t="s">
        <v>1310</v>
      </c>
      <c r="C717" s="96" t="s">
        <v>424</v>
      </c>
      <c r="D717" s="96" t="s">
        <v>47</v>
      </c>
    </row>
    <row r="718" spans="1:4" x14ac:dyDescent="0.3">
      <c r="A718" s="433" t="s">
        <v>1330</v>
      </c>
      <c r="B718" s="414" t="s">
        <v>1311</v>
      </c>
      <c r="C718" s="96" t="s">
        <v>424</v>
      </c>
      <c r="D718" s="96" t="s">
        <v>47</v>
      </c>
    </row>
    <row r="719" spans="1:4" x14ac:dyDescent="0.3">
      <c r="A719" s="421"/>
      <c r="B719" s="414" t="s">
        <v>1312</v>
      </c>
      <c r="C719" s="96" t="s">
        <v>424</v>
      </c>
      <c r="D719" s="96" t="s">
        <v>47</v>
      </c>
    </row>
    <row r="720" spans="1:4" x14ac:dyDescent="0.3">
      <c r="A720" s="421"/>
      <c r="B720" s="414" t="s">
        <v>1313</v>
      </c>
      <c r="C720" s="96" t="s">
        <v>424</v>
      </c>
      <c r="D720" s="96" t="s">
        <v>47</v>
      </c>
    </row>
    <row r="721" spans="1:4" x14ac:dyDescent="0.3">
      <c r="A721" s="421"/>
      <c r="B721" s="40" t="s">
        <v>1315</v>
      </c>
      <c r="C721" s="96" t="s">
        <v>424</v>
      </c>
      <c r="D721" s="96" t="s">
        <v>47</v>
      </c>
    </row>
    <row r="722" spans="1:4" x14ac:dyDescent="0.3">
      <c r="A722" s="421"/>
      <c r="B722" s="40" t="s">
        <v>1316</v>
      </c>
      <c r="C722" s="96" t="s">
        <v>2071</v>
      </c>
      <c r="D722" s="96" t="s">
        <v>47</v>
      </c>
    </row>
    <row r="723" spans="1:4" x14ac:dyDescent="0.3">
      <c r="A723" s="421"/>
      <c r="B723" s="40" t="s">
        <v>1317</v>
      </c>
      <c r="C723" s="96" t="s">
        <v>2071</v>
      </c>
      <c r="D723" s="96" t="s">
        <v>47</v>
      </c>
    </row>
    <row r="724" spans="1:4" x14ac:dyDescent="0.3">
      <c r="A724" s="421"/>
      <c r="B724" s="40" t="s">
        <v>1318</v>
      </c>
      <c r="C724" s="96" t="s">
        <v>2070</v>
      </c>
      <c r="D724" s="11" t="s">
        <v>47</v>
      </c>
    </row>
    <row r="725" spans="1:4" x14ac:dyDescent="0.3">
      <c r="A725" s="421"/>
      <c r="B725" s="40" t="s">
        <v>1319</v>
      </c>
      <c r="C725" s="96" t="s">
        <v>2070</v>
      </c>
      <c r="D725" s="11" t="s">
        <v>47</v>
      </c>
    </row>
    <row r="726" spans="1:4" x14ac:dyDescent="0.3">
      <c r="A726" s="421"/>
      <c r="B726" s="40" t="s">
        <v>1320</v>
      </c>
      <c r="C726" s="96" t="s">
        <v>2071</v>
      </c>
      <c r="D726" s="96" t="s">
        <v>47</v>
      </c>
    </row>
    <row r="727" spans="1:4" x14ac:dyDescent="0.3">
      <c r="A727" s="421"/>
      <c r="B727" s="40" t="s">
        <v>1321</v>
      </c>
      <c r="C727" s="96" t="s">
        <v>2071</v>
      </c>
      <c r="D727" s="96" t="s">
        <v>47</v>
      </c>
    </row>
    <row r="728" spans="1:4" x14ac:dyDescent="0.3">
      <c r="A728" s="429"/>
      <c r="B728" s="40" t="s">
        <v>1322</v>
      </c>
      <c r="C728" s="96" t="s">
        <v>2070</v>
      </c>
      <c r="D728" s="11" t="s">
        <v>47</v>
      </c>
    </row>
    <row r="729" spans="1:4" x14ac:dyDescent="0.3">
      <c r="A729" s="421"/>
      <c r="B729" s="40" t="s">
        <v>1323</v>
      </c>
      <c r="C729" s="96" t="s">
        <v>2070</v>
      </c>
      <c r="D729" s="11" t="s">
        <v>47</v>
      </c>
    </row>
    <row r="730" spans="1:4" x14ac:dyDescent="0.3">
      <c r="A730" s="421"/>
      <c r="B730" s="40" t="s">
        <v>1324</v>
      </c>
      <c r="C730" s="11" t="s">
        <v>15</v>
      </c>
      <c r="D730" s="11" t="s">
        <v>47</v>
      </c>
    </row>
    <row r="731" spans="1:4" x14ac:dyDescent="0.3">
      <c r="A731" s="421"/>
      <c r="B731" s="418" t="s">
        <v>1325</v>
      </c>
      <c r="C731" s="11" t="s">
        <v>15</v>
      </c>
      <c r="D731" s="82"/>
    </row>
    <row r="732" spans="1:4" x14ac:dyDescent="0.3">
      <c r="A732" s="421"/>
      <c r="B732" s="418" t="s">
        <v>1326</v>
      </c>
      <c r="C732" s="11" t="s">
        <v>15</v>
      </c>
      <c r="D732" s="82"/>
    </row>
    <row r="733" spans="1:4" ht="15" thickBot="1" x14ac:dyDescent="0.35">
      <c r="A733" s="429"/>
      <c r="B733" s="252" t="s">
        <v>1327</v>
      </c>
      <c r="C733" s="11" t="s">
        <v>15</v>
      </c>
      <c r="D733" s="86"/>
    </row>
    <row r="734" spans="1:4" ht="18.600000000000001" thickBot="1" x14ac:dyDescent="0.4">
      <c r="A734" s="56" t="s">
        <v>1524</v>
      </c>
      <c r="B734" s="416"/>
      <c r="C734" s="687"/>
      <c r="D734" s="99"/>
    </row>
    <row r="735" spans="1:4" x14ac:dyDescent="0.3">
      <c r="A735" s="436" t="s">
        <v>1357</v>
      </c>
      <c r="B735" s="10" t="s">
        <v>1491</v>
      </c>
      <c r="C735" s="11"/>
      <c r="D735" s="82"/>
    </row>
    <row r="736" spans="1:4" ht="15" thickBot="1" x14ac:dyDescent="0.35">
      <c r="A736" s="439" t="s">
        <v>1489</v>
      </c>
      <c r="B736" s="252"/>
      <c r="C736" s="11"/>
      <c r="D736" s="65"/>
    </row>
    <row r="737" spans="1:4" ht="18.600000000000001" thickBot="1" x14ac:dyDescent="0.4">
      <c r="A737" s="101" t="s">
        <v>1445</v>
      </c>
      <c r="B737" s="416"/>
      <c r="C737" s="687"/>
      <c r="D737" s="99"/>
    </row>
    <row r="738" spans="1:4" x14ac:dyDescent="0.3">
      <c r="A738" s="436" t="s">
        <v>1357</v>
      </c>
      <c r="B738" s="10" t="s">
        <v>1490</v>
      </c>
      <c r="C738" s="11"/>
      <c r="D738" s="82"/>
    </row>
    <row r="739" spans="1:4" ht="15" thickBot="1" x14ac:dyDescent="0.35">
      <c r="A739" s="440" t="s">
        <v>1492</v>
      </c>
      <c r="B739" s="252"/>
      <c r="C739" s="11"/>
      <c r="D739" s="13"/>
    </row>
    <row r="740" spans="1:4" ht="18.600000000000001" thickBot="1" x14ac:dyDescent="0.4">
      <c r="A740" s="56" t="s">
        <v>1359</v>
      </c>
      <c r="B740" s="15"/>
      <c r="C740" s="83"/>
      <c r="D740" s="27"/>
    </row>
    <row r="741" spans="1:4" x14ac:dyDescent="0.3">
      <c r="A741" s="428" t="s">
        <v>1382</v>
      </c>
      <c r="B741" s="10" t="s">
        <v>1360</v>
      </c>
      <c r="C741" s="11" t="s">
        <v>424</v>
      </c>
      <c r="D741" s="14" t="s">
        <v>28</v>
      </c>
    </row>
    <row r="742" spans="1:4" x14ac:dyDescent="0.3">
      <c r="A742" s="35" t="s">
        <v>1383</v>
      </c>
      <c r="B742" s="40" t="s">
        <v>1362</v>
      </c>
      <c r="C742" s="11" t="s">
        <v>424</v>
      </c>
      <c r="D742" s="11" t="s">
        <v>28</v>
      </c>
    </row>
    <row r="743" spans="1:4" x14ac:dyDescent="0.3">
      <c r="A743" s="421"/>
      <c r="B743" s="40" t="s">
        <v>1363</v>
      </c>
      <c r="C743" s="11" t="s">
        <v>98</v>
      </c>
      <c r="D743" s="11" t="s">
        <v>28</v>
      </c>
    </row>
    <row r="744" spans="1:4" x14ac:dyDescent="0.3">
      <c r="A744" s="429"/>
      <c r="B744" s="252" t="s">
        <v>1365</v>
      </c>
      <c r="C744" s="11" t="s">
        <v>82</v>
      </c>
      <c r="D744" s="13" t="s">
        <v>22</v>
      </c>
    </row>
    <row r="745" spans="1:4" x14ac:dyDescent="0.3">
      <c r="A745" s="421"/>
      <c r="B745" s="40" t="s">
        <v>1366</v>
      </c>
      <c r="C745" s="11" t="s">
        <v>82</v>
      </c>
      <c r="D745" s="13" t="s">
        <v>22</v>
      </c>
    </row>
    <row r="746" spans="1:4" ht="15" thickBot="1" x14ac:dyDescent="0.35">
      <c r="A746" s="429"/>
      <c r="B746" s="252" t="s">
        <v>1380</v>
      </c>
      <c r="C746" s="173" t="s">
        <v>1381</v>
      </c>
      <c r="D746" s="13" t="s">
        <v>28</v>
      </c>
    </row>
    <row r="747" spans="1:4" ht="18.600000000000001" thickBot="1" x14ac:dyDescent="0.4">
      <c r="A747" s="56" t="s">
        <v>1385</v>
      </c>
      <c r="B747" s="15"/>
      <c r="C747" s="83"/>
      <c r="D747" s="27"/>
    </row>
    <row r="748" spans="1:4" x14ac:dyDescent="0.3">
      <c r="A748" s="428" t="s">
        <v>1393</v>
      </c>
      <c r="B748" s="10" t="s">
        <v>1390</v>
      </c>
      <c r="C748" s="11" t="s">
        <v>2069</v>
      </c>
      <c r="D748" s="14" t="s">
        <v>628</v>
      </c>
    </row>
    <row r="749" spans="1:4" x14ac:dyDescent="0.3">
      <c r="A749" s="35" t="s">
        <v>1394</v>
      </c>
      <c r="B749" s="40" t="s">
        <v>1389</v>
      </c>
      <c r="C749" s="11" t="s">
        <v>2069</v>
      </c>
      <c r="D749" s="11" t="s">
        <v>628</v>
      </c>
    </row>
    <row r="750" spans="1:4" x14ac:dyDescent="0.3">
      <c r="A750" s="429"/>
      <c r="B750" s="252" t="s">
        <v>1391</v>
      </c>
      <c r="C750" s="11" t="s">
        <v>308</v>
      </c>
      <c r="D750" s="13" t="s">
        <v>628</v>
      </c>
    </row>
    <row r="751" spans="1:4" x14ac:dyDescent="0.3">
      <c r="A751" s="421"/>
      <c r="B751" s="40" t="s">
        <v>1392</v>
      </c>
      <c r="C751" s="11" t="s">
        <v>2071</v>
      </c>
      <c r="D751" s="11" t="s">
        <v>628</v>
      </c>
    </row>
    <row r="752" spans="1:4" x14ac:dyDescent="0.3">
      <c r="A752" s="421"/>
      <c r="B752" s="40" t="s">
        <v>1386</v>
      </c>
      <c r="C752" s="11" t="s">
        <v>2109</v>
      </c>
      <c r="D752" s="82"/>
    </row>
    <row r="753" spans="1:4" x14ac:dyDescent="0.3">
      <c r="A753" s="421"/>
      <c r="B753" s="40" t="s">
        <v>1387</v>
      </c>
      <c r="C753" s="11" t="s">
        <v>314</v>
      </c>
      <c r="D753" s="11" t="s">
        <v>628</v>
      </c>
    </row>
    <row r="754" spans="1:4" ht="15" thickBot="1" x14ac:dyDescent="0.35">
      <c r="A754" s="429"/>
      <c r="B754" s="252" t="s">
        <v>1388</v>
      </c>
      <c r="C754" s="11" t="s">
        <v>314</v>
      </c>
      <c r="D754" s="13" t="s">
        <v>628</v>
      </c>
    </row>
    <row r="755" spans="1:4" ht="18.600000000000001" thickBot="1" x14ac:dyDescent="0.4">
      <c r="A755" s="56" t="s">
        <v>1395</v>
      </c>
      <c r="B755" s="15"/>
      <c r="C755" s="83"/>
      <c r="D755" s="27"/>
    </row>
    <row r="756" spans="1:4" x14ac:dyDescent="0.3">
      <c r="A756" s="428" t="s">
        <v>1487</v>
      </c>
      <c r="B756" s="10" t="s">
        <v>1396</v>
      </c>
      <c r="C756" s="11" t="s">
        <v>2111</v>
      </c>
      <c r="D756" s="82"/>
    </row>
    <row r="757" spans="1:4" x14ac:dyDescent="0.3">
      <c r="A757" s="35" t="s">
        <v>1488</v>
      </c>
      <c r="B757" s="40" t="s">
        <v>1400</v>
      </c>
      <c r="C757" s="173" t="s">
        <v>2110</v>
      </c>
      <c r="D757" s="82"/>
    </row>
    <row r="758" spans="1:4" x14ac:dyDescent="0.3">
      <c r="A758" s="421"/>
      <c r="B758" s="40" t="s">
        <v>1401</v>
      </c>
      <c r="C758" s="11" t="s">
        <v>2079</v>
      </c>
      <c r="D758" s="82"/>
    </row>
    <row r="759" spans="1:4" x14ac:dyDescent="0.3">
      <c r="A759" s="421"/>
      <c r="B759" s="40" t="s">
        <v>1402</v>
      </c>
      <c r="C759" s="11" t="s">
        <v>2079</v>
      </c>
      <c r="D759" s="82"/>
    </row>
    <row r="760" spans="1:4" x14ac:dyDescent="0.3">
      <c r="A760" s="421"/>
      <c r="B760" s="40" t="s">
        <v>1403</v>
      </c>
      <c r="C760" s="11" t="s">
        <v>2079</v>
      </c>
      <c r="D760" s="82"/>
    </row>
    <row r="761" spans="1:4" x14ac:dyDescent="0.3">
      <c r="A761" s="421" t="s">
        <v>1486</v>
      </c>
      <c r="B761" s="40" t="s">
        <v>1404</v>
      </c>
      <c r="C761" s="11" t="s">
        <v>2079</v>
      </c>
      <c r="D761" s="82"/>
    </row>
    <row r="762" spans="1:4" x14ac:dyDescent="0.3">
      <c r="A762" s="421" t="s">
        <v>1485</v>
      </c>
      <c r="B762" s="40" t="s">
        <v>1405</v>
      </c>
      <c r="C762" s="11" t="s">
        <v>2112</v>
      </c>
      <c r="D762" s="82"/>
    </row>
    <row r="763" spans="1:4" x14ac:dyDescent="0.3">
      <c r="A763" s="421"/>
      <c r="B763" s="40" t="s">
        <v>1406</v>
      </c>
      <c r="C763" s="173" t="s">
        <v>2079</v>
      </c>
      <c r="D763" s="82"/>
    </row>
    <row r="764" spans="1:4" x14ac:dyDescent="0.3">
      <c r="A764" s="421"/>
      <c r="B764" s="40" t="s">
        <v>1479</v>
      </c>
      <c r="C764" s="173" t="s">
        <v>2079</v>
      </c>
      <c r="D764" s="82"/>
    </row>
    <row r="765" spans="1:4" x14ac:dyDescent="0.3">
      <c r="A765" s="421"/>
      <c r="B765" s="40" t="s">
        <v>1481</v>
      </c>
      <c r="C765" s="173" t="s">
        <v>2079</v>
      </c>
      <c r="D765" s="82"/>
    </row>
    <row r="766" spans="1:4" ht="15" thickBot="1" x14ac:dyDescent="0.35">
      <c r="A766" s="421"/>
      <c r="B766" s="40" t="s">
        <v>1483</v>
      </c>
      <c r="C766" s="11" t="s">
        <v>2114</v>
      </c>
      <c r="D766" s="11" t="s">
        <v>47</v>
      </c>
    </row>
    <row r="767" spans="1:4" ht="18.600000000000001" thickBot="1" x14ac:dyDescent="0.4">
      <c r="A767" s="56" t="s">
        <v>3661</v>
      </c>
      <c r="B767" s="15"/>
      <c r="C767" s="83"/>
      <c r="D767" s="27"/>
    </row>
    <row r="768" spans="1:4" x14ac:dyDescent="0.3">
      <c r="A768" s="435" t="s">
        <v>1443</v>
      </c>
      <c r="B768" s="40" t="s">
        <v>1430</v>
      </c>
      <c r="C768" s="11" t="s">
        <v>2115</v>
      </c>
      <c r="D768" s="11" t="s">
        <v>47</v>
      </c>
    </row>
    <row r="769" spans="1:4" x14ac:dyDescent="0.3">
      <c r="A769" s="35" t="s">
        <v>1444</v>
      </c>
      <c r="B769" s="40" t="s">
        <v>1432</v>
      </c>
      <c r="C769" s="11" t="s">
        <v>2115</v>
      </c>
      <c r="D769" s="11" t="s">
        <v>47</v>
      </c>
    </row>
    <row r="770" spans="1:4" x14ac:dyDescent="0.3">
      <c r="A770" s="421"/>
      <c r="B770" s="40" t="s">
        <v>1433</v>
      </c>
      <c r="C770" s="11" t="s">
        <v>2115</v>
      </c>
      <c r="D770" s="11" t="s">
        <v>47</v>
      </c>
    </row>
    <row r="771" spans="1:4" x14ac:dyDescent="0.3">
      <c r="A771" s="421" t="s">
        <v>1477</v>
      </c>
      <c r="B771" s="40" t="s">
        <v>1434</v>
      </c>
      <c r="C771" s="11" t="s">
        <v>2115</v>
      </c>
      <c r="D771" s="11" t="s">
        <v>47</v>
      </c>
    </row>
    <row r="772" spans="1:4" x14ac:dyDescent="0.3">
      <c r="A772" s="421"/>
      <c r="B772" s="40" t="s">
        <v>1435</v>
      </c>
      <c r="C772" s="11" t="s">
        <v>2115</v>
      </c>
      <c r="D772" s="11" t="s">
        <v>47</v>
      </c>
    </row>
    <row r="773" spans="1:4" x14ac:dyDescent="0.3">
      <c r="A773" s="421"/>
      <c r="B773" s="40" t="s">
        <v>1436</v>
      </c>
      <c r="C773" s="11" t="s">
        <v>2115</v>
      </c>
      <c r="D773" s="11" t="s">
        <v>47</v>
      </c>
    </row>
    <row r="774" spans="1:4" x14ac:dyDescent="0.3">
      <c r="A774" s="421"/>
      <c r="B774" s="40" t="s">
        <v>1408</v>
      </c>
      <c r="C774" s="11" t="s">
        <v>2114</v>
      </c>
      <c r="D774" s="11" t="s">
        <v>47</v>
      </c>
    </row>
    <row r="775" spans="1:4" x14ac:dyDescent="0.3">
      <c r="A775" s="421"/>
      <c r="B775" s="40" t="s">
        <v>1409</v>
      </c>
      <c r="C775" s="11" t="s">
        <v>2114</v>
      </c>
      <c r="D775" s="11" t="s">
        <v>47</v>
      </c>
    </row>
    <row r="776" spans="1:4" x14ac:dyDescent="0.3">
      <c r="A776" s="421"/>
      <c r="B776" s="40" t="s">
        <v>1410</v>
      </c>
      <c r="C776" s="11" t="s">
        <v>2114</v>
      </c>
      <c r="D776" s="11" t="s">
        <v>47</v>
      </c>
    </row>
    <row r="777" spans="1:4" x14ac:dyDescent="0.3">
      <c r="A777" s="421"/>
      <c r="B777" s="40" t="s">
        <v>1411</v>
      </c>
      <c r="C777" s="11" t="s">
        <v>2114</v>
      </c>
      <c r="D777" s="11" t="s">
        <v>47</v>
      </c>
    </row>
    <row r="778" spans="1:4" x14ac:dyDescent="0.3">
      <c r="A778" s="429"/>
      <c r="B778" s="40" t="s">
        <v>1413</v>
      </c>
      <c r="C778" s="11" t="s">
        <v>1417</v>
      </c>
      <c r="D778" s="11" t="s">
        <v>47</v>
      </c>
    </row>
    <row r="779" spans="1:4" x14ac:dyDescent="0.3">
      <c r="A779" s="421"/>
      <c r="B779" s="40" t="s">
        <v>1414</v>
      </c>
      <c r="C779" s="11" t="s">
        <v>1417</v>
      </c>
      <c r="D779" s="11" t="s">
        <v>47</v>
      </c>
    </row>
    <row r="780" spans="1:4" x14ac:dyDescent="0.3">
      <c r="A780" s="421"/>
      <c r="B780" s="40" t="s">
        <v>1415</v>
      </c>
      <c r="C780" s="11" t="s">
        <v>1417</v>
      </c>
      <c r="D780" s="11" t="s">
        <v>47</v>
      </c>
    </row>
    <row r="781" spans="1:4" x14ac:dyDescent="0.3">
      <c r="A781" s="421"/>
      <c r="B781" s="40" t="s">
        <v>1416</v>
      </c>
      <c r="C781" s="11" t="s">
        <v>1417</v>
      </c>
      <c r="D781" s="11" t="s">
        <v>47</v>
      </c>
    </row>
    <row r="782" spans="1:4" x14ac:dyDescent="0.3">
      <c r="A782" s="421"/>
      <c r="B782" s="40" t="s">
        <v>1419</v>
      </c>
      <c r="C782" s="11" t="s">
        <v>1418</v>
      </c>
      <c r="D782" s="11" t="s">
        <v>47</v>
      </c>
    </row>
    <row r="783" spans="1:4" x14ac:dyDescent="0.3">
      <c r="A783" s="421"/>
      <c r="B783" s="40" t="s">
        <v>1420</v>
      </c>
      <c r="C783" s="11" t="s">
        <v>1418</v>
      </c>
      <c r="D783" s="11" t="s">
        <v>47</v>
      </c>
    </row>
    <row r="784" spans="1:4" x14ac:dyDescent="0.3">
      <c r="A784" s="429"/>
      <c r="B784" s="40" t="s">
        <v>1421</v>
      </c>
      <c r="C784" s="11" t="s">
        <v>1418</v>
      </c>
      <c r="D784" s="11" t="s">
        <v>47</v>
      </c>
    </row>
    <row r="785" spans="1:4" x14ac:dyDescent="0.3">
      <c r="A785" s="421"/>
      <c r="B785" s="40" t="s">
        <v>1422</v>
      </c>
      <c r="C785" s="11" t="s">
        <v>1418</v>
      </c>
      <c r="D785" s="11" t="s">
        <v>47</v>
      </c>
    </row>
    <row r="786" spans="1:4" x14ac:dyDescent="0.3">
      <c r="A786" s="421"/>
      <c r="B786" s="40" t="s">
        <v>1423</v>
      </c>
      <c r="C786" s="11" t="s">
        <v>2116</v>
      </c>
      <c r="D786" s="11" t="s">
        <v>47</v>
      </c>
    </row>
    <row r="787" spans="1:4" x14ac:dyDescent="0.3">
      <c r="A787" s="421"/>
      <c r="B787" s="40" t="s">
        <v>1424</v>
      </c>
      <c r="C787" s="11" t="s">
        <v>2116</v>
      </c>
      <c r="D787" s="11" t="s">
        <v>47</v>
      </c>
    </row>
    <row r="788" spans="1:4" x14ac:dyDescent="0.3">
      <c r="A788" s="421"/>
      <c r="B788" s="40" t="s">
        <v>1425</v>
      </c>
      <c r="C788" s="11" t="s">
        <v>2116</v>
      </c>
      <c r="D788" s="11" t="s">
        <v>47</v>
      </c>
    </row>
    <row r="789" spans="1:4" ht="15" thickBot="1" x14ac:dyDescent="0.35">
      <c r="A789" s="429"/>
      <c r="B789" s="252" t="s">
        <v>1427</v>
      </c>
      <c r="C789" s="11" t="s">
        <v>2117</v>
      </c>
      <c r="D789" s="13" t="s">
        <v>47</v>
      </c>
    </row>
    <row r="790" spans="1:4" ht="18.600000000000001" thickBot="1" x14ac:dyDescent="0.4">
      <c r="A790" s="56" t="s">
        <v>1448</v>
      </c>
      <c r="B790" s="15"/>
      <c r="C790" s="83"/>
      <c r="D790" s="27"/>
    </row>
    <row r="791" spans="1:4" x14ac:dyDescent="0.3">
      <c r="A791" s="428" t="s">
        <v>1452</v>
      </c>
      <c r="B791" s="10" t="s">
        <v>1449</v>
      </c>
      <c r="C791" s="11" t="s">
        <v>2070</v>
      </c>
      <c r="D791" s="82"/>
    </row>
    <row r="792" spans="1:4" ht="15" thickBot="1" x14ac:dyDescent="0.35">
      <c r="A792" s="35" t="s">
        <v>1453</v>
      </c>
      <c r="B792" s="40" t="s">
        <v>1451</v>
      </c>
      <c r="C792" s="11" t="s">
        <v>2069</v>
      </c>
      <c r="D792" s="82"/>
    </row>
    <row r="793" spans="1:4" ht="18.600000000000001" thickBot="1" x14ac:dyDescent="0.4">
      <c r="A793" s="56" t="s">
        <v>1455</v>
      </c>
      <c r="B793" s="15"/>
      <c r="C793" s="83"/>
      <c r="D793" s="27"/>
    </row>
    <row r="794" spans="1:4" x14ac:dyDescent="0.3">
      <c r="A794" s="435" t="s">
        <v>1465</v>
      </c>
      <c r="B794" s="10" t="s">
        <v>1456</v>
      </c>
      <c r="C794" s="11" t="s">
        <v>424</v>
      </c>
      <c r="D794" s="14" t="s">
        <v>1458</v>
      </c>
    </row>
    <row r="795" spans="1:4" x14ac:dyDescent="0.3">
      <c r="A795" s="35" t="s">
        <v>1466</v>
      </c>
      <c r="B795" s="40" t="s">
        <v>1459</v>
      </c>
      <c r="C795" s="11" t="s">
        <v>2118</v>
      </c>
      <c r="D795" s="11" t="s">
        <v>1458</v>
      </c>
    </row>
    <row r="796" spans="1:4" x14ac:dyDescent="0.3">
      <c r="A796" s="421" t="s">
        <v>1486</v>
      </c>
      <c r="B796" s="40" t="s">
        <v>1461</v>
      </c>
      <c r="C796" s="11" t="s">
        <v>2100</v>
      </c>
      <c r="D796" s="11" t="s">
        <v>1458</v>
      </c>
    </row>
    <row r="797" spans="1:4" ht="15" thickBot="1" x14ac:dyDescent="0.35">
      <c r="A797" s="429"/>
      <c r="B797" s="252"/>
      <c r="C797" s="11"/>
      <c r="D797" s="13"/>
    </row>
    <row r="798" spans="1:4" ht="18.600000000000001" thickBot="1" x14ac:dyDescent="0.4">
      <c r="A798" s="56" t="s">
        <v>1467</v>
      </c>
      <c r="B798" s="15"/>
      <c r="C798" s="83"/>
      <c r="D798" s="27"/>
    </row>
    <row r="799" spans="1:4" x14ac:dyDescent="0.3">
      <c r="A799" s="435" t="s">
        <v>1474</v>
      </c>
      <c r="B799" s="10" t="s">
        <v>1468</v>
      </c>
      <c r="C799" s="11" t="s">
        <v>1469</v>
      </c>
      <c r="D799" s="82"/>
    </row>
    <row r="800" spans="1:4" x14ac:dyDescent="0.3">
      <c r="A800" s="35" t="s">
        <v>1475</v>
      </c>
      <c r="B800" s="40" t="s">
        <v>1470</v>
      </c>
      <c r="C800" s="11" t="s">
        <v>1469</v>
      </c>
      <c r="D800" s="82"/>
    </row>
    <row r="801" spans="1:4" x14ac:dyDescent="0.3">
      <c r="A801" s="421"/>
      <c r="B801" s="40" t="s">
        <v>1472</v>
      </c>
      <c r="C801" s="11" t="s">
        <v>1469</v>
      </c>
      <c r="D801" s="82"/>
    </row>
    <row r="802" spans="1:4" x14ac:dyDescent="0.3">
      <c r="A802" s="429"/>
      <c r="B802" s="252" t="s">
        <v>1473</v>
      </c>
      <c r="C802" s="11" t="s">
        <v>1469</v>
      </c>
      <c r="D802" s="86"/>
    </row>
    <row r="803" spans="1:4" ht="15" thickBot="1" x14ac:dyDescent="0.35">
      <c r="A803" s="429"/>
      <c r="B803" s="252"/>
      <c r="C803" s="11"/>
      <c r="D803" s="13"/>
    </row>
    <row r="804" spans="1:4" ht="18.600000000000001" thickBot="1" x14ac:dyDescent="0.4">
      <c r="A804" s="56" t="s">
        <v>1537</v>
      </c>
      <c r="B804" s="15"/>
      <c r="C804" s="83"/>
      <c r="D804" s="27"/>
    </row>
    <row r="805" spans="1:4" x14ac:dyDescent="0.3">
      <c r="A805" s="428" t="s">
        <v>1539</v>
      </c>
      <c r="B805" s="10" t="s">
        <v>1526</v>
      </c>
      <c r="C805" s="11" t="s">
        <v>2065</v>
      </c>
      <c r="D805" s="14" t="s">
        <v>47</v>
      </c>
    </row>
    <row r="806" spans="1:4" x14ac:dyDescent="0.3">
      <c r="A806" s="35" t="s">
        <v>1536</v>
      </c>
      <c r="B806" s="40" t="s">
        <v>1528</v>
      </c>
      <c r="C806" s="11" t="s">
        <v>2064</v>
      </c>
      <c r="D806" s="11" t="s">
        <v>47</v>
      </c>
    </row>
    <row r="807" spans="1:4" x14ac:dyDescent="0.3">
      <c r="A807" s="421"/>
      <c r="B807" s="40" t="s">
        <v>1531</v>
      </c>
      <c r="C807" s="11" t="s">
        <v>2078</v>
      </c>
      <c r="D807" s="11" t="s">
        <v>47</v>
      </c>
    </row>
    <row r="808" spans="1:4" x14ac:dyDescent="0.3">
      <c r="A808" s="421"/>
      <c r="B808" s="40" t="s">
        <v>1533</v>
      </c>
      <c r="C808" s="11" t="s">
        <v>1534</v>
      </c>
      <c r="D808" s="11" t="s">
        <v>47</v>
      </c>
    </row>
    <row r="809" spans="1:4" x14ac:dyDescent="0.3">
      <c r="A809" s="421"/>
      <c r="B809" s="40" t="s">
        <v>1535</v>
      </c>
      <c r="C809" s="11" t="s">
        <v>1534</v>
      </c>
      <c r="D809" s="11" t="s">
        <v>47</v>
      </c>
    </row>
    <row r="810" spans="1:4" ht="15" thickBot="1" x14ac:dyDescent="0.35">
      <c r="A810" s="429"/>
      <c r="B810" s="252"/>
      <c r="C810" s="11"/>
      <c r="D810" s="13"/>
    </row>
    <row r="811" spans="1:4" ht="18.600000000000001" thickBot="1" x14ac:dyDescent="0.4">
      <c r="A811" s="56" t="s">
        <v>1540</v>
      </c>
      <c r="B811" s="15"/>
      <c r="C811" s="83"/>
      <c r="D811" s="27"/>
    </row>
    <row r="812" spans="1:4" x14ac:dyDescent="0.3">
      <c r="A812" s="428" t="s">
        <v>1553</v>
      </c>
      <c r="B812" s="10" t="s">
        <v>1542</v>
      </c>
      <c r="C812" s="11" t="s">
        <v>2071</v>
      </c>
      <c r="D812" s="14" t="s">
        <v>47</v>
      </c>
    </row>
    <row r="813" spans="1:4" x14ac:dyDescent="0.3">
      <c r="A813" s="35" t="s">
        <v>1554</v>
      </c>
      <c r="B813" s="10" t="s">
        <v>1543</v>
      </c>
      <c r="C813" s="11" t="s">
        <v>2071</v>
      </c>
      <c r="D813" s="11" t="s">
        <v>47</v>
      </c>
    </row>
    <row r="814" spans="1:4" x14ac:dyDescent="0.3">
      <c r="A814" s="421"/>
      <c r="B814" s="10" t="s">
        <v>1544</v>
      </c>
      <c r="C814" s="11" t="s">
        <v>2069</v>
      </c>
      <c r="D814" s="11" t="s">
        <v>47</v>
      </c>
    </row>
    <row r="815" spans="1:4" x14ac:dyDescent="0.3">
      <c r="A815" s="421"/>
      <c r="B815" s="10" t="s">
        <v>1545</v>
      </c>
      <c r="C815" s="11" t="s">
        <v>2069</v>
      </c>
      <c r="D815" s="11" t="s">
        <v>47</v>
      </c>
    </row>
    <row r="816" spans="1:4" x14ac:dyDescent="0.3">
      <c r="A816" s="421"/>
      <c r="B816" s="10" t="s">
        <v>1546</v>
      </c>
      <c r="C816" s="11" t="s">
        <v>2071</v>
      </c>
      <c r="D816" s="11" t="s">
        <v>47</v>
      </c>
    </row>
    <row r="817" spans="1:4" x14ac:dyDescent="0.3">
      <c r="A817" s="421"/>
      <c r="B817" s="10" t="s">
        <v>1547</v>
      </c>
      <c r="C817" s="11" t="s">
        <v>2071</v>
      </c>
      <c r="D817" s="11" t="s">
        <v>47</v>
      </c>
    </row>
    <row r="818" spans="1:4" x14ac:dyDescent="0.3">
      <c r="A818" s="421"/>
      <c r="B818" s="10" t="s">
        <v>1548</v>
      </c>
      <c r="C818" s="11" t="s">
        <v>2069</v>
      </c>
      <c r="D818" s="11" t="s">
        <v>47</v>
      </c>
    </row>
    <row r="819" spans="1:4" x14ac:dyDescent="0.3">
      <c r="A819" s="421"/>
      <c r="B819" s="10" t="s">
        <v>1549</v>
      </c>
      <c r="C819" s="11" t="s">
        <v>2069</v>
      </c>
      <c r="D819" s="11" t="s">
        <v>47</v>
      </c>
    </row>
    <row r="820" spans="1:4" x14ac:dyDescent="0.3">
      <c r="A820" s="421"/>
      <c r="B820" s="40" t="s">
        <v>1550</v>
      </c>
      <c r="C820" s="11" t="s">
        <v>424</v>
      </c>
      <c r="D820" s="11" t="s">
        <v>47</v>
      </c>
    </row>
    <row r="821" spans="1:4" ht="15" thickBot="1" x14ac:dyDescent="0.35">
      <c r="A821" s="429"/>
      <c r="B821" s="252" t="s">
        <v>1552</v>
      </c>
      <c r="C821" s="11" t="s">
        <v>424</v>
      </c>
      <c r="D821" s="13" t="s">
        <v>47</v>
      </c>
    </row>
    <row r="822" spans="1:4" ht="18.600000000000001" thickBot="1" x14ac:dyDescent="0.4">
      <c r="A822" s="56" t="s">
        <v>1555</v>
      </c>
      <c r="B822" s="15"/>
      <c r="C822" s="83"/>
      <c r="D822" s="27"/>
    </row>
    <row r="823" spans="1:4" x14ac:dyDescent="0.3">
      <c r="A823" s="435" t="s">
        <v>1568</v>
      </c>
      <c r="B823" s="345" t="s">
        <v>1556</v>
      </c>
      <c r="C823" s="96" t="s">
        <v>2076</v>
      </c>
      <c r="D823" s="153"/>
    </row>
    <row r="824" spans="1:4" x14ac:dyDescent="0.3">
      <c r="A824" s="35" t="s">
        <v>1572</v>
      </c>
      <c r="B824" s="345" t="s">
        <v>1561</v>
      </c>
      <c r="C824" s="96" t="s">
        <v>2068</v>
      </c>
      <c r="D824" s="153"/>
    </row>
    <row r="825" spans="1:4" x14ac:dyDescent="0.3">
      <c r="A825" s="421"/>
      <c r="B825" s="345" t="s">
        <v>1564</v>
      </c>
      <c r="C825" s="96" t="s">
        <v>2119</v>
      </c>
      <c r="D825" s="153"/>
    </row>
    <row r="826" spans="1:4" x14ac:dyDescent="0.3">
      <c r="A826" s="421"/>
      <c r="B826" s="345" t="s">
        <v>1565</v>
      </c>
      <c r="C826" s="96" t="s">
        <v>2119</v>
      </c>
      <c r="D826" s="153"/>
    </row>
    <row r="827" spans="1:4" x14ac:dyDescent="0.3">
      <c r="A827" s="421"/>
      <c r="B827" s="345" t="s">
        <v>1569</v>
      </c>
      <c r="C827" s="96" t="s">
        <v>168</v>
      </c>
      <c r="D827" s="153"/>
    </row>
    <row r="828" spans="1:4" ht="15" thickBot="1" x14ac:dyDescent="0.35">
      <c r="A828" s="429"/>
      <c r="B828" s="252"/>
      <c r="C828" s="11"/>
      <c r="D828" s="13"/>
    </row>
    <row r="829" spans="1:4" ht="18.600000000000001" thickBot="1" x14ac:dyDescent="0.4">
      <c r="A829" s="56" t="s">
        <v>1573</v>
      </c>
      <c r="B829" s="15"/>
      <c r="C829" s="83"/>
      <c r="D829" s="27"/>
    </row>
    <row r="830" spans="1:4" x14ac:dyDescent="0.3">
      <c r="A830" s="435" t="s">
        <v>1578</v>
      </c>
      <c r="B830" s="405" t="s">
        <v>1574</v>
      </c>
      <c r="C830" s="11" t="s">
        <v>98</v>
      </c>
      <c r="D830" s="26" t="s">
        <v>28</v>
      </c>
    </row>
    <row r="831" spans="1:4" x14ac:dyDescent="0.3">
      <c r="A831" s="35" t="s">
        <v>1577</v>
      </c>
      <c r="B831" s="40"/>
      <c r="C831" s="11"/>
      <c r="D831" s="11"/>
    </row>
    <row r="832" spans="1:4" ht="15" thickBot="1" x14ac:dyDescent="0.35">
      <c r="A832" s="429"/>
      <c r="B832" s="252"/>
      <c r="C832" s="11"/>
      <c r="D832" s="13"/>
    </row>
    <row r="833" spans="1:4" ht="18.600000000000001" thickBot="1" x14ac:dyDescent="0.4">
      <c r="A833" s="56" t="s">
        <v>1579</v>
      </c>
      <c r="B833" s="15"/>
      <c r="C833" s="83"/>
      <c r="D833" s="27"/>
    </row>
    <row r="834" spans="1:4" x14ac:dyDescent="0.3">
      <c r="A834" s="419" t="s">
        <v>1595</v>
      </c>
      <c r="B834" s="345" t="s">
        <v>1580</v>
      </c>
      <c r="C834" s="96" t="s">
        <v>2079</v>
      </c>
      <c r="D834" s="57" t="s">
        <v>47</v>
      </c>
    </row>
    <row r="835" spans="1:4" x14ac:dyDescent="0.3">
      <c r="A835" s="433" t="s">
        <v>1596</v>
      </c>
      <c r="B835" s="345" t="s">
        <v>1582</v>
      </c>
      <c r="C835" s="96" t="s">
        <v>2079</v>
      </c>
      <c r="D835" s="57" t="s">
        <v>47</v>
      </c>
    </row>
    <row r="836" spans="1:4" x14ac:dyDescent="0.3">
      <c r="A836" s="434"/>
      <c r="B836" s="345" t="s">
        <v>1583</v>
      </c>
      <c r="C836" s="96" t="s">
        <v>2079</v>
      </c>
      <c r="D836" s="57" t="s">
        <v>47</v>
      </c>
    </row>
    <row r="837" spans="1:4" x14ac:dyDescent="0.3">
      <c r="A837" s="434"/>
      <c r="B837" s="345" t="s">
        <v>1585</v>
      </c>
      <c r="C837" s="96" t="s">
        <v>2079</v>
      </c>
      <c r="D837" s="57" t="s">
        <v>47</v>
      </c>
    </row>
    <row r="838" spans="1:4" x14ac:dyDescent="0.3">
      <c r="A838" s="421"/>
      <c r="B838" s="40" t="s">
        <v>1587</v>
      </c>
      <c r="C838" s="96" t="s">
        <v>2079</v>
      </c>
      <c r="D838" s="57" t="s">
        <v>47</v>
      </c>
    </row>
    <row r="839" spans="1:4" ht="15" thickBot="1" x14ac:dyDescent="0.35">
      <c r="A839" s="429"/>
      <c r="B839" s="252" t="s">
        <v>1588</v>
      </c>
      <c r="C839" s="96" t="s">
        <v>2079</v>
      </c>
      <c r="D839" s="13" t="s">
        <v>47</v>
      </c>
    </row>
    <row r="840" spans="1:4" ht="18.600000000000001" thickBot="1" x14ac:dyDescent="0.4">
      <c r="A840" s="56" t="s">
        <v>1597</v>
      </c>
      <c r="B840" s="15"/>
      <c r="C840" s="83"/>
      <c r="D840" s="27"/>
    </row>
    <row r="841" spans="1:4" x14ac:dyDescent="0.3">
      <c r="A841" s="428" t="s">
        <v>1612</v>
      </c>
      <c r="B841" s="10" t="s">
        <v>1598</v>
      </c>
      <c r="C841" s="11" t="s">
        <v>2068</v>
      </c>
      <c r="D841" s="14" t="s">
        <v>47</v>
      </c>
    </row>
    <row r="842" spans="1:4" x14ac:dyDescent="0.3">
      <c r="A842" s="35" t="s">
        <v>1613</v>
      </c>
      <c r="B842" s="40" t="s">
        <v>1600</v>
      </c>
      <c r="C842" s="11" t="s">
        <v>489</v>
      </c>
      <c r="D842" s="14" t="s">
        <v>47</v>
      </c>
    </row>
    <row r="843" spans="1:4" x14ac:dyDescent="0.3">
      <c r="A843" s="421"/>
      <c r="B843" s="40" t="s">
        <v>1606</v>
      </c>
      <c r="C843" s="173" t="s">
        <v>2120</v>
      </c>
      <c r="D843" s="153"/>
    </row>
    <row r="844" spans="1:4" x14ac:dyDescent="0.3">
      <c r="A844" s="421"/>
      <c r="B844" s="40" t="s">
        <v>1605</v>
      </c>
      <c r="C844" s="173" t="s">
        <v>2120</v>
      </c>
      <c r="D844" s="153"/>
    </row>
    <row r="845" spans="1:4" x14ac:dyDescent="0.3">
      <c r="A845" s="429"/>
      <c r="B845" s="252" t="s">
        <v>1610</v>
      </c>
      <c r="C845" s="11" t="s">
        <v>2079</v>
      </c>
      <c r="D845" s="13" t="s">
        <v>628</v>
      </c>
    </row>
    <row r="846" spans="1:4" ht="15" thickBot="1" x14ac:dyDescent="0.35">
      <c r="A846" s="429"/>
      <c r="B846" s="252"/>
      <c r="C846" s="11"/>
      <c r="D846" s="13"/>
    </row>
    <row r="847" spans="1:4" ht="18.600000000000001" thickBot="1" x14ac:dyDescent="0.4">
      <c r="A847" s="56" t="s">
        <v>1614</v>
      </c>
      <c r="B847" s="15"/>
      <c r="C847" s="83"/>
      <c r="D847" s="27"/>
    </row>
    <row r="848" spans="1:4" x14ac:dyDescent="0.3">
      <c r="A848" s="435" t="s">
        <v>1623</v>
      </c>
      <c r="B848" s="10" t="s">
        <v>1615</v>
      </c>
      <c r="C848" s="11" t="s">
        <v>489</v>
      </c>
      <c r="D848" s="14" t="s">
        <v>47</v>
      </c>
    </row>
    <row r="849" spans="1:4" x14ac:dyDescent="0.3">
      <c r="A849" s="35" t="s">
        <v>1624</v>
      </c>
      <c r="B849" s="40" t="s">
        <v>1618</v>
      </c>
      <c r="C849" s="11" t="s">
        <v>314</v>
      </c>
      <c r="D849" s="11" t="s">
        <v>47</v>
      </c>
    </row>
    <row r="850" spans="1:4" ht="15" thickBot="1" x14ac:dyDescent="0.35">
      <c r="A850" s="429"/>
      <c r="B850" s="252" t="s">
        <v>1619</v>
      </c>
      <c r="C850" s="11" t="s">
        <v>314</v>
      </c>
      <c r="D850" s="13" t="s">
        <v>47</v>
      </c>
    </row>
    <row r="851" spans="1:4" ht="18.600000000000001" thickBot="1" x14ac:dyDescent="0.4">
      <c r="A851" s="56" t="s">
        <v>1625</v>
      </c>
      <c r="B851" s="15"/>
      <c r="C851" s="83"/>
      <c r="D851" s="27"/>
    </row>
    <row r="852" spans="1:4" x14ac:dyDescent="0.3">
      <c r="A852" s="426" t="s">
        <v>1630</v>
      </c>
      <c r="B852" s="10" t="s">
        <v>1626</v>
      </c>
      <c r="C852" s="11" t="s">
        <v>2121</v>
      </c>
      <c r="D852" s="14" t="s">
        <v>47</v>
      </c>
    </row>
    <row r="853" spans="1:4" x14ac:dyDescent="0.3">
      <c r="A853" s="42" t="s">
        <v>1631</v>
      </c>
      <c r="B853" s="252"/>
      <c r="C853" s="11"/>
      <c r="D853" s="13"/>
    </row>
    <row r="854" spans="1:4" ht="15" thickBot="1" x14ac:dyDescent="0.35">
      <c r="A854" s="429"/>
      <c r="B854" s="252"/>
      <c r="C854" s="11"/>
      <c r="D854" s="13"/>
    </row>
    <row r="855" spans="1:4" ht="18.600000000000001" thickBot="1" x14ac:dyDescent="0.4">
      <c r="A855" s="56" t="s">
        <v>1632</v>
      </c>
      <c r="B855" s="15"/>
      <c r="C855" s="83"/>
      <c r="D855" s="27"/>
    </row>
    <row r="856" spans="1:4" x14ac:dyDescent="0.3">
      <c r="A856" s="428" t="s">
        <v>1645</v>
      </c>
      <c r="B856" s="10" t="s">
        <v>1633</v>
      </c>
      <c r="C856" s="11" t="s">
        <v>2068</v>
      </c>
      <c r="D856" s="14" t="s">
        <v>22</v>
      </c>
    </row>
    <row r="857" spans="1:4" x14ac:dyDescent="0.3">
      <c r="A857" s="35" t="s">
        <v>1646</v>
      </c>
      <c r="B857" s="40" t="s">
        <v>1634</v>
      </c>
      <c r="C857" s="11" t="s">
        <v>2068</v>
      </c>
      <c r="D857" s="14" t="s">
        <v>22</v>
      </c>
    </row>
    <row r="858" spans="1:4" x14ac:dyDescent="0.3">
      <c r="A858" s="421"/>
      <c r="B858" s="40" t="s">
        <v>1635</v>
      </c>
      <c r="C858" s="11" t="s">
        <v>2070</v>
      </c>
      <c r="D858" s="14" t="s">
        <v>22</v>
      </c>
    </row>
    <row r="859" spans="1:4" x14ac:dyDescent="0.3">
      <c r="A859" s="421"/>
      <c r="B859" s="40" t="s">
        <v>1636</v>
      </c>
      <c r="C859" s="11" t="s">
        <v>2070</v>
      </c>
      <c r="D859" s="14" t="s">
        <v>22</v>
      </c>
    </row>
    <row r="860" spans="1:4" x14ac:dyDescent="0.3">
      <c r="A860" s="421"/>
      <c r="B860" s="40" t="s">
        <v>1639</v>
      </c>
      <c r="C860" s="11" t="s">
        <v>2072</v>
      </c>
      <c r="D860" s="11" t="s">
        <v>22</v>
      </c>
    </row>
    <row r="861" spans="1:4" x14ac:dyDescent="0.3">
      <c r="A861" s="421"/>
      <c r="B861" s="40" t="s">
        <v>1641</v>
      </c>
      <c r="C861" s="11" t="s">
        <v>82</v>
      </c>
      <c r="D861" s="11" t="s">
        <v>22</v>
      </c>
    </row>
    <row r="862" spans="1:4" x14ac:dyDescent="0.3">
      <c r="A862" s="421"/>
      <c r="B862" s="40" t="s">
        <v>1642</v>
      </c>
      <c r="C862" s="11" t="s">
        <v>2068</v>
      </c>
      <c r="D862" s="11" t="s">
        <v>47</v>
      </c>
    </row>
    <row r="863" spans="1:4" x14ac:dyDescent="0.3">
      <c r="A863" s="421"/>
      <c r="B863" s="40" t="s">
        <v>1643</v>
      </c>
      <c r="C863" s="11" t="s">
        <v>2070</v>
      </c>
      <c r="D863" s="11" t="s">
        <v>47</v>
      </c>
    </row>
    <row r="864" spans="1:4" ht="15" thickBot="1" x14ac:dyDescent="0.35">
      <c r="A864" s="429"/>
      <c r="B864" s="252" t="s">
        <v>1644</v>
      </c>
      <c r="C864" s="11" t="s">
        <v>2070</v>
      </c>
      <c r="D864" s="13" t="s">
        <v>47</v>
      </c>
    </row>
    <row r="865" spans="1:4" ht="18.600000000000001" thickBot="1" x14ac:dyDescent="0.4">
      <c r="A865" s="56" t="s">
        <v>2139</v>
      </c>
      <c r="B865" s="15"/>
      <c r="C865" s="83"/>
      <c r="D865" s="27"/>
    </row>
    <row r="866" spans="1:4" x14ac:dyDescent="0.3">
      <c r="A866" s="428" t="s">
        <v>2161</v>
      </c>
      <c r="B866" s="10" t="s">
        <v>2140</v>
      </c>
      <c r="C866" s="11" t="s">
        <v>424</v>
      </c>
      <c r="D866" s="14" t="s">
        <v>47</v>
      </c>
    </row>
    <row r="867" spans="1:4" x14ac:dyDescent="0.3">
      <c r="A867" s="35" t="s">
        <v>2162</v>
      </c>
      <c r="B867" s="40" t="s">
        <v>2142</v>
      </c>
      <c r="C867" s="11" t="s">
        <v>2148</v>
      </c>
      <c r="D867" s="14" t="s">
        <v>47</v>
      </c>
    </row>
    <row r="868" spans="1:4" x14ac:dyDescent="0.3">
      <c r="A868" s="421"/>
      <c r="B868" s="40" t="s">
        <v>2143</v>
      </c>
      <c r="C868" s="11" t="s">
        <v>2148</v>
      </c>
      <c r="D868" s="14" t="s">
        <v>47</v>
      </c>
    </row>
    <row r="869" spans="1:4" x14ac:dyDescent="0.3">
      <c r="A869" s="421"/>
      <c r="B869" s="40" t="s">
        <v>2144</v>
      </c>
      <c r="C869" s="11" t="s">
        <v>2148</v>
      </c>
      <c r="D869" s="14" t="s">
        <v>47</v>
      </c>
    </row>
    <row r="870" spans="1:4" x14ac:dyDescent="0.3">
      <c r="A870" s="421"/>
      <c r="B870" s="40" t="s">
        <v>2149</v>
      </c>
      <c r="C870" s="11" t="s">
        <v>2148</v>
      </c>
      <c r="D870" s="14" t="s">
        <v>47</v>
      </c>
    </row>
    <row r="871" spans="1:4" x14ac:dyDescent="0.3">
      <c r="A871" s="421"/>
      <c r="B871" s="40" t="s">
        <v>2151</v>
      </c>
      <c r="C871" s="11" t="s">
        <v>2152</v>
      </c>
      <c r="D871" s="11" t="s">
        <v>47</v>
      </c>
    </row>
    <row r="872" spans="1:4" x14ac:dyDescent="0.3">
      <c r="A872" s="421"/>
      <c r="B872" s="40" t="s">
        <v>2154</v>
      </c>
      <c r="C872" s="11" t="s">
        <v>2156</v>
      </c>
      <c r="D872" s="11" t="s">
        <v>47</v>
      </c>
    </row>
    <row r="873" spans="1:4" x14ac:dyDescent="0.3">
      <c r="A873" s="421"/>
      <c r="B873" s="40" t="s">
        <v>2155</v>
      </c>
      <c r="C873" s="11" t="s">
        <v>2156</v>
      </c>
      <c r="D873" s="11" t="s">
        <v>47</v>
      </c>
    </row>
    <row r="874" spans="1:4" ht="15" thickBot="1" x14ac:dyDescent="0.35">
      <c r="A874" s="429"/>
      <c r="B874" s="252" t="s">
        <v>2159</v>
      </c>
      <c r="C874" s="11" t="s">
        <v>2152</v>
      </c>
      <c r="D874" s="13" t="s">
        <v>47</v>
      </c>
    </row>
    <row r="875" spans="1:4" ht="18.600000000000001" thickBot="1" x14ac:dyDescent="0.4">
      <c r="A875" s="56" t="s">
        <v>2163</v>
      </c>
      <c r="B875" s="15"/>
      <c r="C875" s="83"/>
      <c r="D875" s="27"/>
    </row>
    <row r="876" spans="1:4" x14ac:dyDescent="0.3">
      <c r="A876" s="428" t="s">
        <v>2164</v>
      </c>
      <c r="B876" s="10" t="s">
        <v>2166</v>
      </c>
      <c r="C876" s="11" t="s">
        <v>2165</v>
      </c>
      <c r="D876" s="14" t="s">
        <v>47</v>
      </c>
    </row>
    <row r="877" spans="1:4" x14ac:dyDescent="0.3">
      <c r="A877" s="35" t="s">
        <v>2196</v>
      </c>
      <c r="B877" s="10" t="s">
        <v>2167</v>
      </c>
      <c r="C877" s="11" t="s">
        <v>2168</v>
      </c>
      <c r="D877" s="14" t="s">
        <v>47</v>
      </c>
    </row>
    <row r="878" spans="1:4" x14ac:dyDescent="0.3">
      <c r="A878" s="421"/>
      <c r="B878" s="40" t="s">
        <v>2169</v>
      </c>
      <c r="C878" s="11" t="s">
        <v>2168</v>
      </c>
      <c r="D878" s="14" t="s">
        <v>47</v>
      </c>
    </row>
    <row r="879" spans="1:4" x14ac:dyDescent="0.3">
      <c r="A879" s="421"/>
      <c r="B879" s="40" t="s">
        <v>2170</v>
      </c>
      <c r="C879" s="11" t="s">
        <v>2171</v>
      </c>
      <c r="D879" s="14" t="s">
        <v>47</v>
      </c>
    </row>
    <row r="880" spans="1:4" x14ac:dyDescent="0.3">
      <c r="A880" s="421"/>
      <c r="B880" s="40" t="s">
        <v>2172</v>
      </c>
      <c r="C880" s="11" t="s">
        <v>2171</v>
      </c>
      <c r="D880" s="14" t="s">
        <v>47</v>
      </c>
    </row>
    <row r="881" spans="1:4" x14ac:dyDescent="0.3">
      <c r="A881" s="421"/>
      <c r="B881" s="40" t="s">
        <v>2173</v>
      </c>
      <c r="C881" s="11" t="s">
        <v>923</v>
      </c>
      <c r="D881" s="14" t="s">
        <v>47</v>
      </c>
    </row>
    <row r="882" spans="1:4" x14ac:dyDescent="0.3">
      <c r="A882" s="429"/>
      <c r="B882" s="252" t="s">
        <v>2174</v>
      </c>
      <c r="C882" s="11" t="s">
        <v>923</v>
      </c>
      <c r="D882" s="14" t="s">
        <v>47</v>
      </c>
    </row>
    <row r="883" spans="1:4" x14ac:dyDescent="0.3">
      <c r="A883" s="421"/>
      <c r="B883" s="252" t="s">
        <v>2175</v>
      </c>
      <c r="C883" s="11" t="s">
        <v>2176</v>
      </c>
      <c r="D883" s="14" t="s">
        <v>47</v>
      </c>
    </row>
    <row r="884" spans="1:4" x14ac:dyDescent="0.3">
      <c r="A884" s="421"/>
      <c r="B884" s="40" t="s">
        <v>2178</v>
      </c>
      <c r="C884" s="11" t="s">
        <v>2179</v>
      </c>
      <c r="D884" s="14" t="s">
        <v>47</v>
      </c>
    </row>
    <row r="885" spans="1:4" x14ac:dyDescent="0.3">
      <c r="A885" s="421"/>
      <c r="B885" s="40" t="s">
        <v>2180</v>
      </c>
      <c r="C885" s="11" t="s">
        <v>2181</v>
      </c>
      <c r="D885" s="14" t="s">
        <v>47</v>
      </c>
    </row>
    <row r="886" spans="1:4" x14ac:dyDescent="0.3">
      <c r="A886" s="421"/>
      <c r="B886" s="40" t="s">
        <v>2182</v>
      </c>
      <c r="C886" s="11" t="s">
        <v>2107</v>
      </c>
      <c r="D886" s="14" t="s">
        <v>47</v>
      </c>
    </row>
    <row r="887" spans="1:4" x14ac:dyDescent="0.3">
      <c r="A887" s="421"/>
      <c r="B887" s="40" t="s">
        <v>2183</v>
      </c>
      <c r="C887" s="11" t="s">
        <v>2184</v>
      </c>
      <c r="D887" s="14" t="s">
        <v>47</v>
      </c>
    </row>
    <row r="888" spans="1:4" x14ac:dyDescent="0.3">
      <c r="A888" s="421"/>
      <c r="B888" s="40" t="s">
        <v>2185</v>
      </c>
      <c r="C888" s="11" t="s">
        <v>2106</v>
      </c>
      <c r="D888" s="14" t="s">
        <v>47</v>
      </c>
    </row>
    <row r="889" spans="1:4" x14ac:dyDescent="0.3">
      <c r="A889" s="421"/>
      <c r="B889" s="40" t="s">
        <v>2186</v>
      </c>
      <c r="C889" s="11" t="s">
        <v>424</v>
      </c>
      <c r="D889" s="14" t="s">
        <v>47</v>
      </c>
    </row>
    <row r="890" spans="1:4" x14ac:dyDescent="0.3">
      <c r="A890" s="421"/>
      <c r="B890" s="40" t="s">
        <v>2187</v>
      </c>
      <c r="C890" s="11" t="s">
        <v>424</v>
      </c>
      <c r="D890" s="14" t="s">
        <v>47</v>
      </c>
    </row>
    <row r="891" spans="1:4" x14ac:dyDescent="0.3">
      <c r="A891" s="421"/>
      <c r="B891" s="40" t="s">
        <v>2188</v>
      </c>
      <c r="C891" s="11" t="s">
        <v>82</v>
      </c>
      <c r="D891" s="14" t="s">
        <v>47</v>
      </c>
    </row>
    <row r="892" spans="1:4" x14ac:dyDescent="0.3">
      <c r="A892" s="421"/>
      <c r="B892" s="40" t="s">
        <v>2189</v>
      </c>
      <c r="C892" s="11" t="s">
        <v>82</v>
      </c>
      <c r="D892" s="14" t="s">
        <v>47</v>
      </c>
    </row>
    <row r="893" spans="1:4" x14ac:dyDescent="0.3">
      <c r="A893" s="421"/>
      <c r="B893" s="40" t="s">
        <v>2191</v>
      </c>
      <c r="C893" s="11" t="s">
        <v>82</v>
      </c>
      <c r="D893" s="14" t="s">
        <v>47</v>
      </c>
    </row>
    <row r="894" spans="1:4" x14ac:dyDescent="0.3">
      <c r="A894" s="421"/>
      <c r="B894" s="40" t="s">
        <v>2192</v>
      </c>
      <c r="C894" s="11" t="s">
        <v>424</v>
      </c>
      <c r="D894" s="14" t="s">
        <v>47</v>
      </c>
    </row>
    <row r="895" spans="1:4" x14ac:dyDescent="0.3">
      <c r="A895" s="429"/>
      <c r="B895" s="40" t="s">
        <v>2195</v>
      </c>
      <c r="C895" s="11" t="s">
        <v>424</v>
      </c>
      <c r="D895" s="14" t="s">
        <v>47</v>
      </c>
    </row>
    <row r="896" spans="1:4" ht="15" thickBot="1" x14ac:dyDescent="0.35">
      <c r="A896" s="429"/>
      <c r="B896" s="252" t="s">
        <v>2194</v>
      </c>
      <c r="C896" s="11" t="s">
        <v>424</v>
      </c>
      <c r="D896" s="26" t="s">
        <v>47</v>
      </c>
    </row>
    <row r="897" spans="1:4" ht="18.600000000000001" thickBot="1" x14ac:dyDescent="0.4">
      <c r="A897" s="56" t="s">
        <v>2197</v>
      </c>
      <c r="B897" s="15"/>
      <c r="C897" s="83"/>
      <c r="D897" s="27"/>
    </row>
    <row r="898" spans="1:4" x14ac:dyDescent="0.3">
      <c r="A898" s="426" t="s">
        <v>2199</v>
      </c>
      <c r="B898" s="10"/>
      <c r="C898" s="11"/>
      <c r="D898" s="14"/>
    </row>
    <row r="899" spans="1:4" x14ac:dyDescent="0.3">
      <c r="A899" s="421" t="s">
        <v>2200</v>
      </c>
      <c r="B899" s="40"/>
      <c r="C899" s="11"/>
      <c r="D899" s="11"/>
    </row>
    <row r="900" spans="1:4" x14ac:dyDescent="0.3">
      <c r="A900" s="436" t="s">
        <v>2198</v>
      </c>
      <c r="B900" s="40"/>
      <c r="C900" s="11"/>
      <c r="D900" s="11"/>
    </row>
    <row r="901" spans="1:4" ht="15" thickBot="1" x14ac:dyDescent="0.35">
      <c r="A901" s="429"/>
      <c r="B901" s="252"/>
      <c r="C901" s="11"/>
      <c r="D901" s="13"/>
    </row>
    <row r="902" spans="1:4" ht="18.600000000000001" thickBot="1" x14ac:dyDescent="0.4">
      <c r="A902" s="56" t="s">
        <v>2201</v>
      </c>
      <c r="B902" s="15"/>
      <c r="C902" s="83"/>
      <c r="D902" s="27"/>
    </row>
    <row r="903" spans="1:4" x14ac:dyDescent="0.3">
      <c r="A903" s="428" t="s">
        <v>2237</v>
      </c>
      <c r="B903" s="10" t="s">
        <v>2202</v>
      </c>
      <c r="C903" s="11" t="s">
        <v>2079</v>
      </c>
      <c r="D903" s="153"/>
    </row>
    <row r="904" spans="1:4" x14ac:dyDescent="0.3">
      <c r="A904" s="35" t="s">
        <v>2238</v>
      </c>
      <c r="B904" s="10" t="s">
        <v>2204</v>
      </c>
      <c r="C904" s="11" t="s">
        <v>2079</v>
      </c>
      <c r="D904" s="153"/>
    </row>
    <row r="905" spans="1:4" x14ac:dyDescent="0.3">
      <c r="A905" s="421"/>
      <c r="B905" s="10" t="s">
        <v>2205</v>
      </c>
      <c r="C905" s="11" t="s">
        <v>2079</v>
      </c>
      <c r="D905" s="153"/>
    </row>
    <row r="906" spans="1:4" x14ac:dyDescent="0.3">
      <c r="A906" s="421" t="s">
        <v>2211</v>
      </c>
      <c r="B906" s="10" t="s">
        <v>2206</v>
      </c>
      <c r="C906" s="11" t="s">
        <v>2079</v>
      </c>
      <c r="D906" s="153"/>
    </row>
    <row r="907" spans="1:4" x14ac:dyDescent="0.3">
      <c r="A907" s="421"/>
      <c r="B907" s="10" t="s">
        <v>2207</v>
      </c>
      <c r="C907" s="11" t="s">
        <v>2079</v>
      </c>
      <c r="D907" s="153"/>
    </row>
    <row r="908" spans="1:4" x14ac:dyDescent="0.3">
      <c r="A908" s="421"/>
      <c r="B908" s="10" t="s">
        <v>2208</v>
      </c>
      <c r="C908" s="11" t="s">
        <v>2079</v>
      </c>
      <c r="D908" s="153"/>
    </row>
    <row r="909" spans="1:4" x14ac:dyDescent="0.3">
      <c r="A909" s="421"/>
      <c r="B909" s="10" t="s">
        <v>2209</v>
      </c>
      <c r="C909" s="11" t="s">
        <v>2079</v>
      </c>
      <c r="D909" s="153"/>
    </row>
    <row r="910" spans="1:4" x14ac:dyDescent="0.3">
      <c r="A910" s="421"/>
      <c r="B910" s="10" t="s">
        <v>2210</v>
      </c>
      <c r="C910" s="11" t="s">
        <v>2079</v>
      </c>
      <c r="D910" s="153"/>
    </row>
    <row r="911" spans="1:4" x14ac:dyDescent="0.3">
      <c r="A911" s="421"/>
      <c r="B911" s="40" t="s">
        <v>2212</v>
      </c>
      <c r="C911" s="11" t="s">
        <v>2078</v>
      </c>
      <c r="D911" s="153"/>
    </row>
    <row r="912" spans="1:4" x14ac:dyDescent="0.3">
      <c r="A912" s="421"/>
      <c r="B912" s="40" t="s">
        <v>2213</v>
      </c>
      <c r="C912" s="11" t="s">
        <v>2078</v>
      </c>
      <c r="D912" s="153"/>
    </row>
    <row r="913" spans="1:4" x14ac:dyDescent="0.3">
      <c r="A913" s="421"/>
      <c r="B913" s="40" t="s">
        <v>2214</v>
      </c>
      <c r="C913" s="11" t="s">
        <v>2078</v>
      </c>
      <c r="D913" s="153"/>
    </row>
    <row r="914" spans="1:4" x14ac:dyDescent="0.3">
      <c r="A914" s="421"/>
      <c r="B914" s="40" t="s">
        <v>2215</v>
      </c>
      <c r="C914" s="11" t="s">
        <v>2078</v>
      </c>
      <c r="D914" s="153"/>
    </row>
    <row r="915" spans="1:4" x14ac:dyDescent="0.3">
      <c r="A915" s="421"/>
      <c r="B915" s="40" t="s">
        <v>2216</v>
      </c>
      <c r="C915" s="11" t="s">
        <v>2078</v>
      </c>
      <c r="D915" s="153"/>
    </row>
    <row r="916" spans="1:4" x14ac:dyDescent="0.3">
      <c r="A916" s="421"/>
      <c r="B916" s="40" t="s">
        <v>2217</v>
      </c>
      <c r="C916" s="11" t="s">
        <v>2078</v>
      </c>
      <c r="D916" s="153"/>
    </row>
    <row r="917" spans="1:4" x14ac:dyDescent="0.3">
      <c r="A917" s="421"/>
      <c r="B917" s="40" t="s">
        <v>2218</v>
      </c>
      <c r="C917" s="11" t="s">
        <v>424</v>
      </c>
      <c r="D917" s="153"/>
    </row>
    <row r="918" spans="1:4" x14ac:dyDescent="0.3">
      <c r="A918" s="421"/>
      <c r="B918" s="40" t="s">
        <v>2219</v>
      </c>
      <c r="C918" s="11" t="s">
        <v>424</v>
      </c>
      <c r="D918" s="153"/>
    </row>
    <row r="919" spans="1:4" x14ac:dyDescent="0.3">
      <c r="A919" s="421"/>
      <c r="B919" s="40" t="s">
        <v>2220</v>
      </c>
      <c r="C919" s="11" t="s">
        <v>424</v>
      </c>
      <c r="D919" s="153"/>
    </row>
    <row r="920" spans="1:4" x14ac:dyDescent="0.3">
      <c r="A920" s="421"/>
      <c r="B920" s="40" t="s">
        <v>2221</v>
      </c>
      <c r="C920" s="11" t="s">
        <v>424</v>
      </c>
      <c r="D920" s="153"/>
    </row>
    <row r="921" spans="1:4" x14ac:dyDescent="0.3">
      <c r="A921" s="421"/>
      <c r="B921" s="40" t="s">
        <v>2222</v>
      </c>
      <c r="C921" s="11" t="s">
        <v>424</v>
      </c>
      <c r="D921" s="153"/>
    </row>
    <row r="922" spans="1:4" x14ac:dyDescent="0.3">
      <c r="A922" s="421"/>
      <c r="B922" s="40" t="s">
        <v>2223</v>
      </c>
      <c r="C922" s="11" t="s">
        <v>424</v>
      </c>
      <c r="D922" s="153"/>
    </row>
    <row r="923" spans="1:4" x14ac:dyDescent="0.3">
      <c r="A923" s="429"/>
      <c r="B923" s="252" t="s">
        <v>2225</v>
      </c>
      <c r="C923" s="11" t="s">
        <v>424</v>
      </c>
      <c r="D923" s="153"/>
    </row>
    <row r="924" spans="1:4" x14ac:dyDescent="0.3">
      <c r="A924" s="421"/>
      <c r="B924" s="252" t="s">
        <v>2226</v>
      </c>
      <c r="C924" s="11" t="s">
        <v>2064</v>
      </c>
      <c r="D924" s="153"/>
    </row>
    <row r="925" spans="1:4" x14ac:dyDescent="0.3">
      <c r="A925" s="421"/>
      <c r="B925" s="252" t="s">
        <v>2227</v>
      </c>
      <c r="C925" s="11" t="s">
        <v>2064</v>
      </c>
      <c r="D925" s="153"/>
    </row>
    <row r="926" spans="1:4" x14ac:dyDescent="0.3">
      <c r="A926" s="421"/>
      <c r="B926" s="252" t="s">
        <v>2228</v>
      </c>
      <c r="C926" s="11" t="s">
        <v>2064</v>
      </c>
      <c r="D926" s="153"/>
    </row>
    <row r="927" spans="1:4" x14ac:dyDescent="0.3">
      <c r="A927" s="421"/>
      <c r="B927" s="252" t="s">
        <v>2229</v>
      </c>
      <c r="C927" s="11" t="s">
        <v>2064</v>
      </c>
      <c r="D927" s="153"/>
    </row>
    <row r="928" spans="1:4" x14ac:dyDescent="0.3">
      <c r="A928" s="421"/>
      <c r="B928" s="252" t="s">
        <v>2230</v>
      </c>
      <c r="C928" s="11" t="s">
        <v>2064</v>
      </c>
      <c r="D928" s="153"/>
    </row>
    <row r="929" spans="1:4" x14ac:dyDescent="0.3">
      <c r="A929" s="421"/>
      <c r="B929" s="252" t="s">
        <v>2231</v>
      </c>
      <c r="C929" s="11" t="s">
        <v>2064</v>
      </c>
      <c r="D929" s="153"/>
    </row>
    <row r="930" spans="1:4" x14ac:dyDescent="0.3">
      <c r="A930" s="421"/>
      <c r="B930" s="252" t="s">
        <v>2232</v>
      </c>
      <c r="C930" s="11" t="s">
        <v>2064</v>
      </c>
      <c r="D930" s="153"/>
    </row>
    <row r="931" spans="1:4" x14ac:dyDescent="0.3">
      <c r="A931" s="421"/>
      <c r="B931" s="252" t="s">
        <v>2233</v>
      </c>
      <c r="C931" s="11" t="s">
        <v>2064</v>
      </c>
      <c r="D931" s="153"/>
    </row>
    <row r="932" spans="1:4" ht="15" thickBot="1" x14ac:dyDescent="0.35">
      <c r="A932" s="429"/>
      <c r="B932" s="252" t="s">
        <v>2235</v>
      </c>
      <c r="C932" s="11" t="s">
        <v>305</v>
      </c>
      <c r="D932" s="97" t="s">
        <v>291</v>
      </c>
    </row>
    <row r="933" spans="1:4" ht="18.600000000000001" thickBot="1" x14ac:dyDescent="0.4">
      <c r="A933" s="56" t="s">
        <v>2239</v>
      </c>
      <c r="B933" s="15"/>
      <c r="C933" s="83"/>
      <c r="D933" s="27"/>
    </row>
    <row r="934" spans="1:4" x14ac:dyDescent="0.3">
      <c r="A934" s="428" t="s">
        <v>2260</v>
      </c>
      <c r="B934" s="414" t="s">
        <v>2240</v>
      </c>
      <c r="C934" s="11" t="s">
        <v>2064</v>
      </c>
      <c r="D934" s="14" t="s">
        <v>22</v>
      </c>
    </row>
    <row r="935" spans="1:4" x14ac:dyDescent="0.3">
      <c r="A935" s="35" t="s">
        <v>2272</v>
      </c>
      <c r="B935" s="344" t="s">
        <v>2241</v>
      </c>
      <c r="C935" s="11" t="s">
        <v>2064</v>
      </c>
      <c r="D935" s="11" t="s">
        <v>22</v>
      </c>
    </row>
    <row r="936" spans="1:4" x14ac:dyDescent="0.3">
      <c r="A936" s="421"/>
      <c r="B936" s="344" t="s">
        <v>2242</v>
      </c>
      <c r="C936" s="11" t="s">
        <v>2064</v>
      </c>
      <c r="D936" s="11" t="s">
        <v>22</v>
      </c>
    </row>
    <row r="937" spans="1:4" x14ac:dyDescent="0.3">
      <c r="A937" s="421"/>
      <c r="B937" s="344" t="s">
        <v>2243</v>
      </c>
      <c r="C937" s="11" t="s">
        <v>2064</v>
      </c>
      <c r="D937" s="11" t="s">
        <v>22</v>
      </c>
    </row>
    <row r="938" spans="1:4" x14ac:dyDescent="0.3">
      <c r="A938" s="421"/>
      <c r="B938" s="414" t="s">
        <v>2251</v>
      </c>
      <c r="C938" s="11" t="s">
        <v>2064</v>
      </c>
      <c r="D938" s="11" t="s">
        <v>22</v>
      </c>
    </row>
    <row r="939" spans="1:4" x14ac:dyDescent="0.3">
      <c r="A939" s="421"/>
      <c r="B939" s="344" t="s">
        <v>2244</v>
      </c>
      <c r="C939" s="11" t="s">
        <v>2064</v>
      </c>
      <c r="D939" s="11" t="s">
        <v>22</v>
      </c>
    </row>
    <row r="940" spans="1:4" x14ac:dyDescent="0.3">
      <c r="A940" s="421"/>
      <c r="B940" s="344" t="s">
        <v>2245</v>
      </c>
      <c r="C940" s="11" t="s">
        <v>2064</v>
      </c>
      <c r="D940" s="11" t="s">
        <v>22</v>
      </c>
    </row>
    <row r="941" spans="1:4" x14ac:dyDescent="0.3">
      <c r="A941" s="421"/>
      <c r="B941" s="344" t="s">
        <v>2246</v>
      </c>
      <c r="C941" s="11" t="s">
        <v>2064</v>
      </c>
      <c r="D941" s="11" t="s">
        <v>22</v>
      </c>
    </row>
    <row r="942" spans="1:4" x14ac:dyDescent="0.3">
      <c r="A942" s="421"/>
      <c r="B942" s="40" t="s">
        <v>2252</v>
      </c>
      <c r="C942" s="11" t="s">
        <v>2064</v>
      </c>
      <c r="D942" s="11" t="s">
        <v>22</v>
      </c>
    </row>
    <row r="943" spans="1:4" x14ac:dyDescent="0.3">
      <c r="A943" s="421"/>
      <c r="B943" s="40" t="s">
        <v>2253</v>
      </c>
      <c r="C943" s="11" t="s">
        <v>2064</v>
      </c>
      <c r="D943" s="11" t="s">
        <v>22</v>
      </c>
    </row>
    <row r="944" spans="1:4" x14ac:dyDescent="0.3">
      <c r="A944" s="421"/>
      <c r="B944" s="40" t="s">
        <v>2254</v>
      </c>
      <c r="C944" s="11" t="s">
        <v>2064</v>
      </c>
      <c r="D944" s="11" t="s">
        <v>22</v>
      </c>
    </row>
    <row r="945" spans="1:4" x14ac:dyDescent="0.3">
      <c r="A945" s="421"/>
      <c r="B945" s="40" t="s">
        <v>2255</v>
      </c>
      <c r="C945" s="11" t="s">
        <v>2064</v>
      </c>
      <c r="D945" s="11" t="s">
        <v>22</v>
      </c>
    </row>
    <row r="946" spans="1:4" x14ac:dyDescent="0.3">
      <c r="A946" s="429"/>
      <c r="B946" s="252" t="s">
        <v>2256</v>
      </c>
      <c r="C946" s="11" t="s">
        <v>2064</v>
      </c>
      <c r="D946" s="11" t="s">
        <v>22</v>
      </c>
    </row>
    <row r="947" spans="1:4" x14ac:dyDescent="0.3">
      <c r="A947" s="421"/>
      <c r="B947" s="40" t="s">
        <v>2257</v>
      </c>
      <c r="C947" s="11" t="s">
        <v>2064</v>
      </c>
      <c r="D947" s="11" t="s">
        <v>22</v>
      </c>
    </row>
    <row r="948" spans="1:4" x14ac:dyDescent="0.3">
      <c r="A948" s="421"/>
      <c r="B948" s="40" t="s">
        <v>2258</v>
      </c>
      <c r="C948" s="11" t="s">
        <v>2064</v>
      </c>
      <c r="D948" s="11" t="s">
        <v>22</v>
      </c>
    </row>
    <row r="949" spans="1:4" x14ac:dyDescent="0.3">
      <c r="A949" s="421"/>
      <c r="B949" s="40" t="s">
        <v>2259</v>
      </c>
      <c r="C949" s="11" t="s">
        <v>2064</v>
      </c>
      <c r="D949" s="11" t="s">
        <v>22</v>
      </c>
    </row>
    <row r="950" spans="1:4" x14ac:dyDescent="0.3">
      <c r="A950" s="421"/>
      <c r="B950" s="40" t="s">
        <v>2261</v>
      </c>
      <c r="C950" s="11" t="s">
        <v>82</v>
      </c>
      <c r="D950" s="11" t="s">
        <v>47</v>
      </c>
    </row>
    <row r="951" spans="1:4" x14ac:dyDescent="0.3">
      <c r="A951" s="421"/>
      <c r="B951" s="40" t="s">
        <v>2262</v>
      </c>
      <c r="C951" s="11" t="s">
        <v>82</v>
      </c>
      <c r="D951" s="11" t="s">
        <v>47</v>
      </c>
    </row>
    <row r="952" spans="1:4" x14ac:dyDescent="0.3">
      <c r="A952" s="421"/>
      <c r="B952" s="40" t="s">
        <v>2263</v>
      </c>
      <c r="C952" s="11" t="s">
        <v>82</v>
      </c>
      <c r="D952" s="11" t="s">
        <v>47</v>
      </c>
    </row>
    <row r="953" spans="1:4" x14ac:dyDescent="0.3">
      <c r="A953" s="421"/>
      <c r="B953" s="40" t="s">
        <v>2264</v>
      </c>
      <c r="C953" s="11" t="s">
        <v>82</v>
      </c>
      <c r="D953" s="11" t="s">
        <v>47</v>
      </c>
    </row>
    <row r="954" spans="1:4" x14ac:dyDescent="0.3">
      <c r="A954" s="421"/>
      <c r="B954" s="40" t="s">
        <v>2265</v>
      </c>
      <c r="C954" s="11" t="s">
        <v>82</v>
      </c>
      <c r="D954" s="11" t="s">
        <v>47</v>
      </c>
    </row>
    <row r="955" spans="1:4" x14ac:dyDescent="0.3">
      <c r="A955" s="421"/>
      <c r="B955" s="40" t="s">
        <v>2266</v>
      </c>
      <c r="C955" s="11" t="s">
        <v>82</v>
      </c>
      <c r="D955" s="11" t="s">
        <v>47</v>
      </c>
    </row>
    <row r="956" spans="1:4" x14ac:dyDescent="0.3">
      <c r="A956" s="421"/>
      <c r="B956" s="40" t="s">
        <v>2267</v>
      </c>
      <c r="C956" s="11" t="s">
        <v>82</v>
      </c>
      <c r="D956" s="11" t="s">
        <v>47</v>
      </c>
    </row>
    <row r="957" spans="1:4" ht="15" thickBot="1" x14ac:dyDescent="0.35">
      <c r="A957" s="429"/>
      <c r="B957" s="252" t="s">
        <v>2268</v>
      </c>
      <c r="C957" s="11" t="s">
        <v>82</v>
      </c>
      <c r="D957" s="13" t="s">
        <v>47</v>
      </c>
    </row>
    <row r="958" spans="1:4" ht="18.600000000000001" thickBot="1" x14ac:dyDescent="0.4">
      <c r="A958" s="56" t="s">
        <v>2274</v>
      </c>
      <c r="B958" s="15"/>
      <c r="C958" s="83"/>
      <c r="D958" s="27"/>
    </row>
    <row r="959" spans="1:4" x14ac:dyDescent="0.3">
      <c r="A959" s="426" t="s">
        <v>2275</v>
      </c>
      <c r="B959" s="10" t="s">
        <v>2276</v>
      </c>
      <c r="C959" s="11" t="s">
        <v>308</v>
      </c>
      <c r="D959" s="14" t="s">
        <v>291</v>
      </c>
    </row>
    <row r="960" spans="1:4" x14ac:dyDescent="0.3">
      <c r="A960" s="35" t="s">
        <v>2277</v>
      </c>
      <c r="B960" s="40"/>
      <c r="C960" s="11"/>
      <c r="D960" s="11"/>
    </row>
    <row r="961" spans="1:4" ht="15" thickBot="1" x14ac:dyDescent="0.35">
      <c r="A961" s="429"/>
      <c r="B961" s="252"/>
      <c r="C961" s="11"/>
      <c r="D961" s="13"/>
    </row>
    <row r="962" spans="1:4" ht="18.600000000000001" thickBot="1" x14ac:dyDescent="0.4">
      <c r="A962" s="56" t="s">
        <v>2279</v>
      </c>
      <c r="B962" s="15"/>
      <c r="C962" s="83"/>
      <c r="D962" s="27"/>
    </row>
    <row r="963" spans="1:4" x14ac:dyDescent="0.3">
      <c r="A963" s="428" t="s">
        <v>2286</v>
      </c>
      <c r="B963" s="10" t="s">
        <v>2280</v>
      </c>
      <c r="C963" s="65" t="s">
        <v>547</v>
      </c>
      <c r="D963" s="14" t="s">
        <v>2281</v>
      </c>
    </row>
    <row r="964" spans="1:4" x14ac:dyDescent="0.3">
      <c r="A964" s="35" t="s">
        <v>2287</v>
      </c>
      <c r="B964" s="40" t="s">
        <v>2282</v>
      </c>
      <c r="C964" s="65" t="s">
        <v>547</v>
      </c>
      <c r="D964" s="14" t="s">
        <v>2281</v>
      </c>
    </row>
    <row r="965" spans="1:4" x14ac:dyDescent="0.3">
      <c r="A965" s="42"/>
      <c r="B965" s="40" t="s">
        <v>2283</v>
      </c>
      <c r="C965" s="65" t="s">
        <v>547</v>
      </c>
      <c r="D965" s="14" t="s">
        <v>2281</v>
      </c>
    </row>
    <row r="966" spans="1:4" x14ac:dyDescent="0.3">
      <c r="A966" s="35"/>
      <c r="B966" s="40" t="s">
        <v>2284</v>
      </c>
      <c r="C966" s="65" t="s">
        <v>547</v>
      </c>
      <c r="D966" s="14" t="s">
        <v>2281</v>
      </c>
    </row>
    <row r="967" spans="1:4" ht="15" thickBot="1" x14ac:dyDescent="0.35">
      <c r="A967" s="429"/>
      <c r="B967" s="252" t="s">
        <v>2285</v>
      </c>
      <c r="C967" s="65" t="s">
        <v>547</v>
      </c>
      <c r="D967" s="26" t="s">
        <v>2281</v>
      </c>
    </row>
    <row r="968" spans="1:4" ht="18.600000000000001" thickBot="1" x14ac:dyDescent="0.4">
      <c r="A968" s="56" t="s">
        <v>2293</v>
      </c>
      <c r="B968" s="404"/>
      <c r="C968" s="686"/>
      <c r="D968" s="70"/>
    </row>
    <row r="969" spans="1:4" x14ac:dyDescent="0.3">
      <c r="A969" s="428" t="s">
        <v>2646</v>
      </c>
      <c r="B969" s="10" t="s">
        <v>2294</v>
      </c>
      <c r="C969" s="11" t="s">
        <v>2069</v>
      </c>
      <c r="D969" s="14" t="s">
        <v>28</v>
      </c>
    </row>
    <row r="970" spans="1:4" x14ac:dyDescent="0.3">
      <c r="A970" s="35" t="s">
        <v>2647</v>
      </c>
      <c r="B970" s="40" t="s">
        <v>2296</v>
      </c>
      <c r="C970" s="11" t="s">
        <v>308</v>
      </c>
      <c r="D970" s="11" t="s">
        <v>291</v>
      </c>
    </row>
    <row r="971" spans="1:4" x14ac:dyDescent="0.3">
      <c r="A971" s="421"/>
      <c r="B971" s="40" t="s">
        <v>2298</v>
      </c>
      <c r="C971" s="11" t="s">
        <v>308</v>
      </c>
      <c r="D971" s="11" t="s">
        <v>291</v>
      </c>
    </row>
    <row r="972" spans="1:4" ht="15" thickBot="1" x14ac:dyDescent="0.35">
      <c r="A972" s="429"/>
      <c r="B972" s="252" t="s">
        <v>2300</v>
      </c>
      <c r="C972" s="11" t="s">
        <v>98</v>
      </c>
      <c r="D972" s="13" t="s">
        <v>28</v>
      </c>
    </row>
    <row r="973" spans="1:4" ht="18.600000000000001" thickBot="1" x14ac:dyDescent="0.4">
      <c r="A973" s="56" t="s">
        <v>2302</v>
      </c>
      <c r="B973" s="15"/>
      <c r="C973" s="83"/>
      <c r="D973" s="27"/>
    </row>
    <row r="974" spans="1:4" x14ac:dyDescent="0.3">
      <c r="A974" s="426" t="s">
        <v>2310</v>
      </c>
      <c r="B974" s="10" t="s">
        <v>2303</v>
      </c>
      <c r="C974" s="11" t="s">
        <v>2076</v>
      </c>
      <c r="D974" s="153"/>
    </row>
    <row r="975" spans="1:4" x14ac:dyDescent="0.3">
      <c r="A975" s="421" t="s">
        <v>2311</v>
      </c>
      <c r="B975" s="40" t="s">
        <v>2305</v>
      </c>
      <c r="C975" s="11" t="s">
        <v>424</v>
      </c>
      <c r="D975" s="66" t="s">
        <v>47</v>
      </c>
    </row>
    <row r="976" spans="1:4" x14ac:dyDescent="0.3">
      <c r="A976" s="421"/>
      <c r="B976" s="40" t="s">
        <v>2307</v>
      </c>
      <c r="C976" s="11" t="s">
        <v>82</v>
      </c>
      <c r="D976" s="153"/>
    </row>
    <row r="977" spans="1:4" ht="15" thickBot="1" x14ac:dyDescent="0.35">
      <c r="A977" s="429" t="s">
        <v>2309</v>
      </c>
      <c r="B977" s="252" t="s">
        <v>2308</v>
      </c>
      <c r="C977" s="11" t="s">
        <v>82</v>
      </c>
      <c r="D977" s="154"/>
    </row>
    <row r="978" spans="1:4" ht="18.600000000000001" thickBot="1" x14ac:dyDescent="0.4">
      <c r="A978" s="56" t="s">
        <v>2314</v>
      </c>
      <c r="B978" s="15"/>
      <c r="C978" s="83"/>
      <c r="D978" s="27"/>
    </row>
    <row r="979" spans="1:4" x14ac:dyDescent="0.3">
      <c r="A979" s="428" t="s">
        <v>2318</v>
      </c>
      <c r="B979" s="10" t="s">
        <v>2313</v>
      </c>
      <c r="C979" s="11" t="s">
        <v>2102</v>
      </c>
      <c r="D979" s="14" t="s">
        <v>22</v>
      </c>
    </row>
    <row r="980" spans="1:4" x14ac:dyDescent="0.3">
      <c r="A980" s="35" t="s">
        <v>2322</v>
      </c>
      <c r="B980" s="10" t="s">
        <v>2316</v>
      </c>
      <c r="C980" s="11" t="s">
        <v>2102</v>
      </c>
      <c r="D980" s="14" t="s">
        <v>22</v>
      </c>
    </row>
    <row r="981" spans="1:4" x14ac:dyDescent="0.3">
      <c r="A981" s="421"/>
      <c r="B981" s="10" t="s">
        <v>2317</v>
      </c>
      <c r="C981" s="11" t="s">
        <v>2102</v>
      </c>
      <c r="D981" s="14" t="s">
        <v>22</v>
      </c>
    </row>
    <row r="982" spans="1:4" x14ac:dyDescent="0.3">
      <c r="A982" s="421"/>
      <c r="B982" s="40" t="s">
        <v>2319</v>
      </c>
      <c r="C982" s="11" t="s">
        <v>2065</v>
      </c>
      <c r="D982" s="14" t="s">
        <v>22</v>
      </c>
    </row>
    <row r="983" spans="1:4" x14ac:dyDescent="0.3">
      <c r="A983" s="421"/>
      <c r="B983" s="40" t="s">
        <v>2320</v>
      </c>
      <c r="C983" s="11" t="s">
        <v>308</v>
      </c>
      <c r="D983" s="11" t="s">
        <v>22</v>
      </c>
    </row>
    <row r="984" spans="1:4" ht="15" thickBot="1" x14ac:dyDescent="0.35">
      <c r="A984" s="429"/>
      <c r="B984" s="252" t="s">
        <v>2321</v>
      </c>
      <c r="C984" s="11" t="s">
        <v>424</v>
      </c>
      <c r="D984" s="13" t="s">
        <v>22</v>
      </c>
    </row>
    <row r="985" spans="1:4" ht="18.600000000000001" thickBot="1" x14ac:dyDescent="0.4">
      <c r="A985" s="56" t="s">
        <v>2323</v>
      </c>
      <c r="B985" s="15"/>
      <c r="C985" s="83"/>
      <c r="D985" s="27"/>
    </row>
    <row r="986" spans="1:4" x14ac:dyDescent="0.3">
      <c r="A986" s="428" t="s">
        <v>2327</v>
      </c>
      <c r="B986" s="10" t="s">
        <v>2324</v>
      </c>
      <c r="C986" s="11" t="s">
        <v>424</v>
      </c>
      <c r="D986" s="14" t="s">
        <v>47</v>
      </c>
    </row>
    <row r="987" spans="1:4" x14ac:dyDescent="0.3">
      <c r="A987" s="35" t="s">
        <v>2328</v>
      </c>
      <c r="B987" s="40" t="s">
        <v>2326</v>
      </c>
      <c r="C987" s="11" t="s">
        <v>424</v>
      </c>
      <c r="D987" s="14" t="s">
        <v>47</v>
      </c>
    </row>
    <row r="988" spans="1:4" ht="15" thickBot="1" x14ac:dyDescent="0.35">
      <c r="A988" s="429"/>
      <c r="B988" s="252"/>
      <c r="C988" s="11"/>
      <c r="D988" s="13"/>
    </row>
    <row r="989" spans="1:4" ht="18.600000000000001" thickBot="1" x14ac:dyDescent="0.4">
      <c r="A989" s="56" t="s">
        <v>2329</v>
      </c>
      <c r="B989" s="15"/>
      <c r="C989" s="83"/>
      <c r="D989" s="27"/>
    </row>
    <row r="990" spans="1:4" x14ac:dyDescent="0.3">
      <c r="A990" s="430" t="s">
        <v>2330</v>
      </c>
      <c r="B990" s="405" t="s">
        <v>2332</v>
      </c>
      <c r="C990" s="11" t="s">
        <v>2156</v>
      </c>
      <c r="D990" s="26" t="s">
        <v>28</v>
      </c>
    </row>
    <row r="991" spans="1:4" x14ac:dyDescent="0.3">
      <c r="A991" s="35" t="s">
        <v>2331</v>
      </c>
      <c r="B991" s="40"/>
      <c r="C991" s="11"/>
      <c r="D991" s="11"/>
    </row>
    <row r="992" spans="1:4" ht="15" thickBot="1" x14ac:dyDescent="0.35">
      <c r="A992" s="429"/>
      <c r="B992" s="252"/>
      <c r="C992" s="11"/>
      <c r="D992" s="13"/>
    </row>
    <row r="993" spans="1:4" ht="18.600000000000001" thickBot="1" x14ac:dyDescent="0.4">
      <c r="A993" s="56" t="s">
        <v>2344</v>
      </c>
      <c r="B993" s="15"/>
      <c r="C993" s="83"/>
      <c r="D993" s="27"/>
    </row>
    <row r="994" spans="1:4" x14ac:dyDescent="0.3">
      <c r="A994" s="428" t="s">
        <v>2342</v>
      </c>
      <c r="B994" s="10" t="s">
        <v>2334</v>
      </c>
      <c r="C994" s="11" t="s">
        <v>424</v>
      </c>
      <c r="D994" s="14" t="s">
        <v>22</v>
      </c>
    </row>
    <row r="995" spans="1:4" x14ac:dyDescent="0.3">
      <c r="A995" s="419" t="s">
        <v>2343</v>
      </c>
      <c r="B995" s="40" t="s">
        <v>2335</v>
      </c>
      <c r="C995" s="11" t="s">
        <v>424</v>
      </c>
      <c r="D995" s="11" t="s">
        <v>22</v>
      </c>
    </row>
    <row r="996" spans="1:4" x14ac:dyDescent="0.3">
      <c r="A996" s="421"/>
      <c r="B996" s="40" t="s">
        <v>2336</v>
      </c>
      <c r="C996" s="11" t="s">
        <v>424</v>
      </c>
      <c r="D996" s="11" t="s">
        <v>22</v>
      </c>
    </row>
    <row r="997" spans="1:4" ht="15" thickBot="1" x14ac:dyDescent="0.35">
      <c r="A997" s="429"/>
      <c r="B997" s="252" t="s">
        <v>2337</v>
      </c>
      <c r="C997" s="11" t="s">
        <v>2071</v>
      </c>
      <c r="D997" s="13" t="s">
        <v>22</v>
      </c>
    </row>
    <row r="998" spans="1:4" ht="18.600000000000001" thickBot="1" x14ac:dyDescent="0.4">
      <c r="A998" s="56" t="s">
        <v>2346</v>
      </c>
      <c r="B998" s="15"/>
      <c r="C998" s="83"/>
      <c r="D998" s="27"/>
    </row>
    <row r="999" spans="1:4" x14ac:dyDescent="0.3">
      <c r="A999" s="426" t="s">
        <v>2365</v>
      </c>
      <c r="B999" s="10" t="s">
        <v>2347</v>
      </c>
      <c r="C999" s="11" t="s">
        <v>424</v>
      </c>
      <c r="D999" s="14" t="s">
        <v>47</v>
      </c>
    </row>
    <row r="1000" spans="1:4" x14ac:dyDescent="0.3">
      <c r="A1000" s="420" t="s">
        <v>2367</v>
      </c>
      <c r="B1000" s="10" t="s">
        <v>2348</v>
      </c>
      <c r="C1000" s="11" t="s">
        <v>424</v>
      </c>
      <c r="D1000" s="14" t="s">
        <v>47</v>
      </c>
    </row>
    <row r="1001" spans="1:4" x14ac:dyDescent="0.3">
      <c r="A1001" s="421"/>
      <c r="B1001" s="10" t="s">
        <v>2349</v>
      </c>
      <c r="C1001" s="11" t="s">
        <v>424</v>
      </c>
      <c r="D1001" s="14" t="s">
        <v>47</v>
      </c>
    </row>
    <row r="1002" spans="1:4" x14ac:dyDescent="0.3">
      <c r="A1002" s="421"/>
      <c r="B1002" s="10" t="s">
        <v>2350</v>
      </c>
      <c r="C1002" s="11" t="s">
        <v>424</v>
      </c>
      <c r="D1002" s="14" t="s">
        <v>47</v>
      </c>
    </row>
    <row r="1003" spans="1:4" x14ac:dyDescent="0.3">
      <c r="A1003" s="421" t="s">
        <v>2366</v>
      </c>
      <c r="B1003" s="10" t="s">
        <v>2351</v>
      </c>
      <c r="C1003" s="11" t="s">
        <v>424</v>
      </c>
      <c r="D1003" s="14" t="s">
        <v>47</v>
      </c>
    </row>
    <row r="1004" spans="1:4" x14ac:dyDescent="0.3">
      <c r="A1004" s="421"/>
      <c r="B1004" s="10" t="s">
        <v>2352</v>
      </c>
      <c r="C1004" s="11" t="s">
        <v>424</v>
      </c>
      <c r="D1004" s="14" t="s">
        <v>47</v>
      </c>
    </row>
    <row r="1005" spans="1:4" x14ac:dyDescent="0.3">
      <c r="A1005" s="421"/>
      <c r="B1005" s="40" t="s">
        <v>2360</v>
      </c>
      <c r="C1005" s="11" t="s">
        <v>2078</v>
      </c>
      <c r="D1005" s="11" t="s">
        <v>47</v>
      </c>
    </row>
    <row r="1006" spans="1:4" x14ac:dyDescent="0.3">
      <c r="A1006" s="421"/>
      <c r="B1006" s="40" t="s">
        <v>2361</v>
      </c>
      <c r="C1006" s="11" t="s">
        <v>2078</v>
      </c>
      <c r="D1006" s="11" t="s">
        <v>47</v>
      </c>
    </row>
    <row r="1007" spans="1:4" ht="15" thickBot="1" x14ac:dyDescent="0.35">
      <c r="A1007" s="429"/>
      <c r="B1007" s="252" t="s">
        <v>2363</v>
      </c>
      <c r="C1007" s="11" t="s">
        <v>82</v>
      </c>
      <c r="D1007" s="13" t="s">
        <v>47</v>
      </c>
    </row>
    <row r="1008" spans="1:4" ht="18.600000000000001" thickBot="1" x14ac:dyDescent="0.4">
      <c r="A1008" s="56" t="s">
        <v>2369</v>
      </c>
      <c r="B1008" s="15"/>
      <c r="C1008" s="83"/>
      <c r="D1008" s="27"/>
    </row>
    <row r="1009" spans="1:4" x14ac:dyDescent="0.3">
      <c r="A1009" s="430" t="s">
        <v>2373</v>
      </c>
      <c r="B1009" s="405" t="s">
        <v>2370</v>
      </c>
      <c r="C1009" s="65" t="s">
        <v>2070</v>
      </c>
      <c r="D1009" s="26" t="s">
        <v>47</v>
      </c>
    </row>
    <row r="1010" spans="1:4" x14ac:dyDescent="0.3">
      <c r="A1010" s="35" t="s">
        <v>2374</v>
      </c>
      <c r="B1010" s="40" t="s">
        <v>2371</v>
      </c>
      <c r="C1010" s="65" t="s">
        <v>2070</v>
      </c>
      <c r="D1010" s="11" t="s">
        <v>47</v>
      </c>
    </row>
    <row r="1011" spans="1:4" ht="15" thickBot="1" x14ac:dyDescent="0.35">
      <c r="A1011" s="429"/>
      <c r="B1011" s="252"/>
      <c r="C1011" s="11"/>
      <c r="D1011" s="13"/>
    </row>
    <row r="1012" spans="1:4" ht="18.600000000000001" thickBot="1" x14ac:dyDescent="0.4">
      <c r="A1012" s="56" t="s">
        <v>2375</v>
      </c>
      <c r="B1012" s="15"/>
      <c r="C1012" s="83"/>
      <c r="D1012" s="27"/>
    </row>
    <row r="1013" spans="1:4" x14ac:dyDescent="0.3">
      <c r="A1013" s="428" t="s">
        <v>2385</v>
      </c>
      <c r="B1013" s="10" t="s">
        <v>2376</v>
      </c>
      <c r="C1013" s="11" t="s">
        <v>2065</v>
      </c>
      <c r="D1013" s="153"/>
    </row>
    <row r="1014" spans="1:4" x14ac:dyDescent="0.3">
      <c r="A1014" s="35" t="s">
        <v>2386</v>
      </c>
      <c r="B1014" s="10" t="s">
        <v>2379</v>
      </c>
      <c r="C1014" s="11" t="s">
        <v>2377</v>
      </c>
      <c r="D1014" s="153"/>
    </row>
    <row r="1015" spans="1:4" x14ac:dyDescent="0.3">
      <c r="A1015" s="421" t="s">
        <v>2384</v>
      </c>
      <c r="B1015" s="40" t="s">
        <v>2383</v>
      </c>
      <c r="C1015" s="11" t="s">
        <v>2377</v>
      </c>
      <c r="D1015" s="153"/>
    </row>
    <row r="1016" spans="1:4" ht="15" thickBot="1" x14ac:dyDescent="0.35">
      <c r="A1016" s="429"/>
      <c r="B1016" s="252"/>
      <c r="C1016" s="11"/>
      <c r="D1016" s="13"/>
    </row>
    <row r="1017" spans="1:4" ht="18.600000000000001" thickBot="1" x14ac:dyDescent="0.4">
      <c r="A1017" s="56" t="s">
        <v>2387</v>
      </c>
      <c r="B1017" s="15"/>
      <c r="C1017" s="83"/>
      <c r="D1017" s="27"/>
    </row>
    <row r="1018" spans="1:4" x14ac:dyDescent="0.3">
      <c r="A1018" s="428" t="s">
        <v>2436</v>
      </c>
      <c r="B1018" s="10" t="s">
        <v>2388</v>
      </c>
      <c r="C1018" s="11" t="s">
        <v>2078</v>
      </c>
      <c r="D1018" s="14" t="s">
        <v>47</v>
      </c>
    </row>
    <row r="1019" spans="1:4" x14ac:dyDescent="0.3">
      <c r="A1019" s="35" t="s">
        <v>2437</v>
      </c>
      <c r="B1019" s="40" t="s">
        <v>2390</v>
      </c>
      <c r="C1019" s="11" t="s">
        <v>2078</v>
      </c>
      <c r="D1019" s="11" t="s">
        <v>47</v>
      </c>
    </row>
    <row r="1020" spans="1:4" x14ac:dyDescent="0.3">
      <c r="A1020" s="429"/>
      <c r="B1020" s="252" t="s">
        <v>2391</v>
      </c>
      <c r="C1020" s="11" t="s">
        <v>424</v>
      </c>
      <c r="D1020" s="14" t="s">
        <v>47</v>
      </c>
    </row>
    <row r="1021" spans="1:4" x14ac:dyDescent="0.3">
      <c r="A1021" s="421"/>
      <c r="B1021" s="40" t="s">
        <v>2392</v>
      </c>
      <c r="C1021" s="11" t="s">
        <v>424</v>
      </c>
      <c r="D1021" s="14" t="s">
        <v>47</v>
      </c>
    </row>
    <row r="1022" spans="1:4" x14ac:dyDescent="0.3">
      <c r="A1022" s="421"/>
      <c r="B1022" s="40" t="s">
        <v>2395</v>
      </c>
      <c r="C1022" s="11" t="s">
        <v>424</v>
      </c>
      <c r="D1022" s="14" t="s">
        <v>47</v>
      </c>
    </row>
    <row r="1023" spans="1:4" x14ac:dyDescent="0.3">
      <c r="A1023" s="421"/>
      <c r="B1023" s="40" t="s">
        <v>2397</v>
      </c>
      <c r="C1023" s="11" t="s">
        <v>2065</v>
      </c>
      <c r="D1023" s="14" t="s">
        <v>628</v>
      </c>
    </row>
    <row r="1024" spans="1:4" x14ac:dyDescent="0.3">
      <c r="A1024" s="421"/>
      <c r="B1024" s="40" t="s">
        <v>2398</v>
      </c>
      <c r="C1024" s="11" t="s">
        <v>2065</v>
      </c>
      <c r="D1024" s="14" t="s">
        <v>628</v>
      </c>
    </row>
    <row r="1025" spans="1:4" x14ac:dyDescent="0.3">
      <c r="A1025" s="421"/>
      <c r="B1025" s="40" t="s">
        <v>2401</v>
      </c>
      <c r="C1025" s="11" t="s">
        <v>2402</v>
      </c>
      <c r="D1025" s="14" t="s">
        <v>628</v>
      </c>
    </row>
    <row r="1026" spans="1:4" x14ac:dyDescent="0.3">
      <c r="A1026" s="421"/>
      <c r="B1026" s="40" t="s">
        <v>2403</v>
      </c>
      <c r="C1026" s="11" t="s">
        <v>2404</v>
      </c>
      <c r="D1026" s="14" t="s">
        <v>628</v>
      </c>
    </row>
    <row r="1027" spans="1:4" x14ac:dyDescent="0.3">
      <c r="A1027" s="421"/>
      <c r="B1027" s="40" t="s">
        <v>2405</v>
      </c>
      <c r="C1027" s="11" t="s">
        <v>2406</v>
      </c>
      <c r="D1027" s="14" t="s">
        <v>628</v>
      </c>
    </row>
    <row r="1028" spans="1:4" x14ac:dyDescent="0.3">
      <c r="A1028" s="421"/>
      <c r="B1028" s="40" t="s">
        <v>2408</v>
      </c>
      <c r="C1028" s="11" t="s">
        <v>2079</v>
      </c>
      <c r="D1028" s="14" t="s">
        <v>628</v>
      </c>
    </row>
    <row r="1029" spans="1:4" x14ac:dyDescent="0.3">
      <c r="A1029" s="421"/>
      <c r="B1029" s="40" t="s">
        <v>2409</v>
      </c>
      <c r="C1029" s="11" t="s">
        <v>2079</v>
      </c>
      <c r="D1029" s="14" t="s">
        <v>628</v>
      </c>
    </row>
    <row r="1030" spans="1:4" x14ac:dyDescent="0.3">
      <c r="A1030" s="421"/>
      <c r="B1030" s="40" t="s">
        <v>2410</v>
      </c>
      <c r="C1030" s="11" t="s">
        <v>2079</v>
      </c>
      <c r="D1030" s="14" t="s">
        <v>628</v>
      </c>
    </row>
    <row r="1031" spans="1:4" x14ac:dyDescent="0.3">
      <c r="A1031" s="421"/>
      <c r="B1031" s="40" t="s">
        <v>2411</v>
      </c>
      <c r="C1031" s="11" t="s">
        <v>2079</v>
      </c>
      <c r="D1031" s="14" t="s">
        <v>628</v>
      </c>
    </row>
    <row r="1032" spans="1:4" x14ac:dyDescent="0.3">
      <c r="A1032" s="421"/>
      <c r="B1032" s="40" t="s">
        <v>2416</v>
      </c>
      <c r="C1032" s="11" t="s">
        <v>2076</v>
      </c>
      <c r="D1032" s="14" t="s">
        <v>628</v>
      </c>
    </row>
    <row r="1033" spans="1:4" x14ac:dyDescent="0.3">
      <c r="A1033" s="421"/>
      <c r="B1033" s="40" t="s">
        <v>2418</v>
      </c>
      <c r="C1033" s="11" t="s">
        <v>2076</v>
      </c>
      <c r="D1033" s="14" t="s">
        <v>628</v>
      </c>
    </row>
    <row r="1034" spans="1:4" x14ac:dyDescent="0.3">
      <c r="A1034" s="421"/>
      <c r="B1034" s="40" t="s">
        <v>2420</v>
      </c>
      <c r="C1034" s="11" t="s">
        <v>2076</v>
      </c>
      <c r="D1034" s="14" t="s">
        <v>628</v>
      </c>
    </row>
    <row r="1035" spans="1:4" x14ac:dyDescent="0.3">
      <c r="A1035" s="421"/>
      <c r="B1035" s="40" t="s">
        <v>2422</v>
      </c>
      <c r="C1035" s="11" t="s">
        <v>2406</v>
      </c>
      <c r="D1035" s="11" t="s">
        <v>279</v>
      </c>
    </row>
    <row r="1036" spans="1:4" x14ac:dyDescent="0.3">
      <c r="A1036" s="429"/>
      <c r="B1036" s="252" t="s">
        <v>2424</v>
      </c>
      <c r="C1036" s="11" t="s">
        <v>82</v>
      </c>
      <c r="D1036" s="13" t="s">
        <v>22</v>
      </c>
    </row>
    <row r="1037" spans="1:4" x14ac:dyDescent="0.3">
      <c r="A1037" s="421"/>
      <c r="B1037" s="252" t="s">
        <v>2425</v>
      </c>
      <c r="C1037" s="11" t="s">
        <v>82</v>
      </c>
      <c r="D1037" s="11" t="s">
        <v>22</v>
      </c>
    </row>
    <row r="1038" spans="1:4" x14ac:dyDescent="0.3">
      <c r="A1038" s="421"/>
      <c r="B1038" s="40" t="s">
        <v>2426</v>
      </c>
      <c r="C1038" s="11" t="s">
        <v>82</v>
      </c>
      <c r="D1038" s="11" t="s">
        <v>24</v>
      </c>
    </row>
    <row r="1039" spans="1:4" x14ac:dyDescent="0.3">
      <c r="A1039" s="421"/>
      <c r="B1039" s="40" t="s">
        <v>2427</v>
      </c>
      <c r="C1039" s="11" t="s">
        <v>82</v>
      </c>
      <c r="D1039" s="11" t="s">
        <v>24</v>
      </c>
    </row>
    <row r="1040" spans="1:4" x14ac:dyDescent="0.3">
      <c r="A1040" s="421"/>
      <c r="B1040" s="40" t="s">
        <v>2428</v>
      </c>
      <c r="C1040" s="11" t="s">
        <v>82</v>
      </c>
      <c r="D1040" s="11" t="s">
        <v>24</v>
      </c>
    </row>
    <row r="1041" spans="1:4" ht="15" thickBot="1" x14ac:dyDescent="0.35">
      <c r="A1041" s="429"/>
      <c r="B1041" s="252" t="s">
        <v>2429</v>
      </c>
      <c r="C1041" s="11" t="s">
        <v>82</v>
      </c>
      <c r="D1041" s="13" t="s">
        <v>24</v>
      </c>
    </row>
    <row r="1042" spans="1:4" ht="18.600000000000001" thickBot="1" x14ac:dyDescent="0.4">
      <c r="A1042" s="56" t="s">
        <v>2438</v>
      </c>
      <c r="B1042" s="15"/>
      <c r="C1042" s="83"/>
      <c r="D1042" s="27"/>
    </row>
    <row r="1043" spans="1:4" x14ac:dyDescent="0.3">
      <c r="A1043" s="428" t="s">
        <v>2457</v>
      </c>
      <c r="B1043" s="10" t="s">
        <v>2439</v>
      </c>
      <c r="C1043" s="11" t="s">
        <v>424</v>
      </c>
      <c r="D1043" s="153"/>
    </row>
    <row r="1044" spans="1:4" x14ac:dyDescent="0.3">
      <c r="A1044" s="35" t="s">
        <v>2458</v>
      </c>
      <c r="B1044" s="40" t="s">
        <v>2440</v>
      </c>
      <c r="C1044" s="11" t="s">
        <v>424</v>
      </c>
      <c r="D1044" s="153"/>
    </row>
    <row r="1045" spans="1:4" x14ac:dyDescent="0.3">
      <c r="A1045" s="421"/>
      <c r="B1045" s="40" t="s">
        <v>2443</v>
      </c>
      <c r="C1045" s="11" t="s">
        <v>424</v>
      </c>
      <c r="D1045" s="153"/>
    </row>
    <row r="1046" spans="1:4" x14ac:dyDescent="0.3">
      <c r="A1046" s="429"/>
      <c r="B1046" s="252" t="s">
        <v>2444</v>
      </c>
      <c r="C1046" s="11" t="s">
        <v>424</v>
      </c>
      <c r="D1046" s="153"/>
    </row>
    <row r="1047" spans="1:4" x14ac:dyDescent="0.3">
      <c r="A1047" s="421"/>
      <c r="B1047" s="40" t="s">
        <v>2445</v>
      </c>
      <c r="C1047" s="11" t="s">
        <v>98</v>
      </c>
      <c r="D1047" s="153"/>
    </row>
    <row r="1048" spans="1:4" x14ac:dyDescent="0.3">
      <c r="A1048" s="421"/>
      <c r="B1048" s="40" t="s">
        <v>2446</v>
      </c>
      <c r="C1048" s="11" t="s">
        <v>98</v>
      </c>
      <c r="D1048" s="153"/>
    </row>
    <row r="1049" spans="1:4" x14ac:dyDescent="0.3">
      <c r="A1049" s="421"/>
      <c r="B1049" s="40" t="s">
        <v>2447</v>
      </c>
      <c r="C1049" s="11" t="s">
        <v>98</v>
      </c>
      <c r="D1049" s="153"/>
    </row>
    <row r="1050" spans="1:4" x14ac:dyDescent="0.3">
      <c r="A1050" s="421"/>
      <c r="B1050" s="40" t="s">
        <v>2447</v>
      </c>
      <c r="C1050" s="11" t="s">
        <v>98</v>
      </c>
      <c r="D1050" s="153"/>
    </row>
    <row r="1051" spans="1:4" x14ac:dyDescent="0.3">
      <c r="A1051" s="421"/>
      <c r="B1051" s="1" t="s">
        <v>2448</v>
      </c>
      <c r="C1051" s="11" t="s">
        <v>98</v>
      </c>
      <c r="D1051" s="153"/>
    </row>
    <row r="1052" spans="1:4" x14ac:dyDescent="0.3">
      <c r="A1052" s="421"/>
      <c r="B1052" s="40" t="s">
        <v>2449</v>
      </c>
      <c r="C1052" s="11" t="s">
        <v>98</v>
      </c>
      <c r="D1052" s="153"/>
    </row>
    <row r="1053" spans="1:4" x14ac:dyDescent="0.3">
      <c r="A1053" s="421"/>
      <c r="B1053" s="40" t="s">
        <v>2454</v>
      </c>
      <c r="C1053" s="11" t="s">
        <v>98</v>
      </c>
      <c r="D1053" s="153"/>
    </row>
    <row r="1054" spans="1:4" ht="15" thickBot="1" x14ac:dyDescent="0.35">
      <c r="A1054" s="429"/>
      <c r="B1054" s="252" t="s">
        <v>2455</v>
      </c>
      <c r="C1054" s="11" t="s">
        <v>98</v>
      </c>
      <c r="D1054" s="154"/>
    </row>
    <row r="1055" spans="1:4" ht="18.600000000000001" thickBot="1" x14ac:dyDescent="0.4">
      <c r="A1055" s="56" t="s">
        <v>2459</v>
      </c>
      <c r="B1055" s="15"/>
      <c r="C1055" s="83"/>
      <c r="D1055" s="27"/>
    </row>
    <row r="1056" spans="1:4" x14ac:dyDescent="0.3">
      <c r="A1056" s="426" t="s">
        <v>2469</v>
      </c>
      <c r="B1056" s="10" t="s">
        <v>2460</v>
      </c>
      <c r="C1056" s="11" t="s">
        <v>2461</v>
      </c>
      <c r="D1056" s="14" t="s">
        <v>47</v>
      </c>
    </row>
    <row r="1057" spans="1:4" x14ac:dyDescent="0.3">
      <c r="A1057" s="35" t="s">
        <v>2470</v>
      </c>
      <c r="B1057" s="10" t="s">
        <v>2462</v>
      </c>
      <c r="C1057" s="11" t="s">
        <v>2404</v>
      </c>
      <c r="D1057" s="14" t="s">
        <v>47</v>
      </c>
    </row>
    <row r="1058" spans="1:4" x14ac:dyDescent="0.3">
      <c r="A1058" s="429"/>
      <c r="B1058" s="252" t="s">
        <v>2465</v>
      </c>
      <c r="C1058" s="11" t="s">
        <v>2402</v>
      </c>
      <c r="D1058" s="153"/>
    </row>
    <row r="1059" spans="1:4" x14ac:dyDescent="0.3">
      <c r="A1059" s="421"/>
      <c r="B1059" s="40" t="s">
        <v>2466</v>
      </c>
      <c r="C1059" s="11" t="s">
        <v>2068</v>
      </c>
      <c r="D1059" s="153"/>
    </row>
    <row r="1060" spans="1:4" ht="15" thickBot="1" x14ac:dyDescent="0.35">
      <c r="A1060" s="429"/>
      <c r="B1060" s="252" t="s">
        <v>2467</v>
      </c>
      <c r="C1060" s="11" t="s">
        <v>82</v>
      </c>
      <c r="D1060" s="154"/>
    </row>
    <row r="1061" spans="1:4" ht="18.600000000000001" thickBot="1" x14ac:dyDescent="0.4">
      <c r="A1061" s="56" t="s">
        <v>2471</v>
      </c>
      <c r="B1061" s="15"/>
      <c r="C1061" s="83"/>
      <c r="D1061" s="27"/>
    </row>
    <row r="1062" spans="1:4" x14ac:dyDescent="0.3">
      <c r="A1062" s="428" t="s">
        <v>2481</v>
      </c>
      <c r="B1062" s="10" t="s">
        <v>2472</v>
      </c>
      <c r="C1062" s="11" t="s">
        <v>98</v>
      </c>
      <c r="D1062" s="153"/>
    </row>
    <row r="1063" spans="1:4" x14ac:dyDescent="0.3">
      <c r="A1063" s="35" t="s">
        <v>2482</v>
      </c>
      <c r="B1063" s="40" t="s">
        <v>2473</v>
      </c>
      <c r="C1063" s="11" t="s">
        <v>98</v>
      </c>
      <c r="D1063" s="153"/>
    </row>
    <row r="1064" spans="1:4" x14ac:dyDescent="0.3">
      <c r="A1064" s="421" t="s">
        <v>2484</v>
      </c>
      <c r="B1064" s="40" t="s">
        <v>2474</v>
      </c>
      <c r="C1064" s="11" t="s">
        <v>98</v>
      </c>
      <c r="D1064" s="153"/>
    </row>
    <row r="1065" spans="1:4" ht="15" thickBot="1" x14ac:dyDescent="0.35">
      <c r="A1065" s="429"/>
      <c r="B1065" s="252" t="s">
        <v>2478</v>
      </c>
      <c r="C1065" s="11" t="s">
        <v>2479</v>
      </c>
      <c r="D1065" s="154"/>
    </row>
    <row r="1066" spans="1:4" ht="18.600000000000001" thickBot="1" x14ac:dyDescent="0.4">
      <c r="A1066" s="56" t="s">
        <v>2483</v>
      </c>
      <c r="B1066" s="15"/>
      <c r="C1066" s="83"/>
      <c r="D1066" s="27"/>
    </row>
    <row r="1067" spans="1:4" x14ac:dyDescent="0.3">
      <c r="A1067" s="428" t="s">
        <v>2489</v>
      </c>
      <c r="B1067" s="10" t="s">
        <v>2485</v>
      </c>
      <c r="C1067" s="11" t="s">
        <v>2486</v>
      </c>
      <c r="D1067" s="153"/>
    </row>
    <row r="1068" spans="1:4" x14ac:dyDescent="0.3">
      <c r="A1068" s="35" t="s">
        <v>2490</v>
      </c>
      <c r="B1068" s="40" t="s">
        <v>2487</v>
      </c>
      <c r="C1068" s="11" t="s">
        <v>2486</v>
      </c>
      <c r="D1068" s="153"/>
    </row>
    <row r="1069" spans="1:4" ht="15" thickBot="1" x14ac:dyDescent="0.35">
      <c r="A1069" s="429"/>
      <c r="B1069" s="252" t="s">
        <v>2488</v>
      </c>
      <c r="C1069" s="11" t="s">
        <v>2486</v>
      </c>
      <c r="D1069" s="154"/>
    </row>
    <row r="1070" spans="1:4" ht="18.600000000000001" thickBot="1" x14ac:dyDescent="0.4">
      <c r="A1070" s="56" t="s">
        <v>2491</v>
      </c>
      <c r="B1070" s="15"/>
      <c r="C1070" s="83"/>
      <c r="D1070" s="27"/>
    </row>
    <row r="1071" spans="1:4" x14ac:dyDescent="0.3">
      <c r="A1071" s="428" t="s">
        <v>2509</v>
      </c>
      <c r="B1071" s="10" t="s">
        <v>2492</v>
      </c>
      <c r="C1071" s="11" t="s">
        <v>424</v>
      </c>
      <c r="D1071" s="14" t="s">
        <v>47</v>
      </c>
    </row>
    <row r="1072" spans="1:4" x14ac:dyDescent="0.3">
      <c r="A1072" s="35" t="s">
        <v>2510</v>
      </c>
      <c r="B1072" s="40" t="s">
        <v>2493</v>
      </c>
      <c r="C1072" s="11" t="s">
        <v>424</v>
      </c>
      <c r="D1072" s="11" t="s">
        <v>47</v>
      </c>
    </row>
    <row r="1073" spans="1:4" x14ac:dyDescent="0.3">
      <c r="A1073" s="421"/>
      <c r="B1073" s="40" t="s">
        <v>2495</v>
      </c>
      <c r="C1073" s="11" t="s">
        <v>424</v>
      </c>
      <c r="D1073" s="11" t="s">
        <v>47</v>
      </c>
    </row>
    <row r="1074" spans="1:4" x14ac:dyDescent="0.3">
      <c r="A1074" s="429"/>
      <c r="B1074" s="252" t="s">
        <v>2496</v>
      </c>
      <c r="C1074" s="11" t="s">
        <v>424</v>
      </c>
      <c r="D1074" s="13" t="s">
        <v>47</v>
      </c>
    </row>
    <row r="1075" spans="1:4" x14ac:dyDescent="0.3">
      <c r="A1075" s="421"/>
      <c r="B1075" s="40" t="s">
        <v>2497</v>
      </c>
      <c r="C1075" s="11" t="s">
        <v>314</v>
      </c>
      <c r="D1075" s="13" t="s">
        <v>47</v>
      </c>
    </row>
    <row r="1076" spans="1:4" x14ac:dyDescent="0.3">
      <c r="A1076" s="421"/>
      <c r="B1076" s="40" t="s">
        <v>2498</v>
      </c>
      <c r="C1076" s="11" t="s">
        <v>2500</v>
      </c>
      <c r="D1076" s="13" t="s">
        <v>47</v>
      </c>
    </row>
    <row r="1077" spans="1:4" x14ac:dyDescent="0.3">
      <c r="A1077" s="421"/>
      <c r="B1077" s="40" t="s">
        <v>2499</v>
      </c>
      <c r="C1077" s="11" t="s">
        <v>2501</v>
      </c>
      <c r="D1077" s="11" t="s">
        <v>47</v>
      </c>
    </row>
    <row r="1078" spans="1:4" x14ac:dyDescent="0.3">
      <c r="A1078" s="421"/>
      <c r="B1078" s="40" t="s">
        <v>2502</v>
      </c>
      <c r="C1078" s="11" t="s">
        <v>2461</v>
      </c>
      <c r="D1078" s="11" t="s">
        <v>47</v>
      </c>
    </row>
    <row r="1079" spans="1:4" x14ac:dyDescent="0.3">
      <c r="A1079" s="421"/>
      <c r="B1079" s="40" t="s">
        <v>2503</v>
      </c>
      <c r="C1079" s="11" t="s">
        <v>2402</v>
      </c>
      <c r="D1079" s="11" t="s">
        <v>47</v>
      </c>
    </row>
    <row r="1080" spans="1:4" x14ac:dyDescent="0.3">
      <c r="A1080" s="421"/>
      <c r="B1080" s="40" t="s">
        <v>2504</v>
      </c>
      <c r="C1080" s="11" t="s">
        <v>2404</v>
      </c>
      <c r="D1080" s="11" t="s">
        <v>47</v>
      </c>
    </row>
    <row r="1081" spans="1:4" x14ac:dyDescent="0.3">
      <c r="A1081" s="421"/>
      <c r="B1081" s="40" t="s">
        <v>2505</v>
      </c>
      <c r="C1081" s="11" t="s">
        <v>2406</v>
      </c>
      <c r="D1081" s="11" t="s">
        <v>47</v>
      </c>
    </row>
    <row r="1082" spans="1:4" x14ac:dyDescent="0.3">
      <c r="A1082" s="429"/>
      <c r="B1082" s="252" t="s">
        <v>2506</v>
      </c>
      <c r="C1082" s="11" t="s">
        <v>82</v>
      </c>
      <c r="D1082" s="11" t="s">
        <v>47</v>
      </c>
    </row>
    <row r="1083" spans="1:4" x14ac:dyDescent="0.3">
      <c r="A1083" s="421"/>
      <c r="B1083" s="40" t="s">
        <v>2507</v>
      </c>
      <c r="C1083" s="11" t="s">
        <v>82</v>
      </c>
      <c r="D1083" s="11" t="s">
        <v>47</v>
      </c>
    </row>
    <row r="1084" spans="1:4" ht="15" thickBot="1" x14ac:dyDescent="0.35">
      <c r="A1084" s="429"/>
      <c r="B1084" s="252" t="s">
        <v>2508</v>
      </c>
      <c r="C1084" s="11" t="s">
        <v>82</v>
      </c>
      <c r="D1084" s="13" t="s">
        <v>47</v>
      </c>
    </row>
    <row r="1085" spans="1:4" ht="18.600000000000001" thickBot="1" x14ac:dyDescent="0.4">
      <c r="A1085" s="56" t="s">
        <v>2511</v>
      </c>
      <c r="B1085" s="15"/>
      <c r="C1085" s="83"/>
      <c r="D1085" s="27"/>
    </row>
    <row r="1086" spans="1:4" x14ac:dyDescent="0.3">
      <c r="A1086" s="428" t="s">
        <v>2532</v>
      </c>
      <c r="B1086" s="10" t="s">
        <v>2512</v>
      </c>
      <c r="C1086" s="11" t="s">
        <v>82</v>
      </c>
      <c r="D1086" s="14" t="s">
        <v>2516</v>
      </c>
    </row>
    <row r="1087" spans="1:4" x14ac:dyDescent="0.3">
      <c r="A1087" s="35" t="s">
        <v>2533</v>
      </c>
      <c r="B1087" s="40" t="s">
        <v>2513</v>
      </c>
      <c r="C1087" s="11" t="s">
        <v>82</v>
      </c>
      <c r="D1087" s="14" t="s">
        <v>2516</v>
      </c>
    </row>
    <row r="1088" spans="1:4" x14ac:dyDescent="0.3">
      <c r="A1088" s="421"/>
      <c r="B1088" s="40" t="s">
        <v>2514</v>
      </c>
      <c r="C1088" s="11" t="s">
        <v>82</v>
      </c>
      <c r="D1088" s="14" t="s">
        <v>2516</v>
      </c>
    </row>
    <row r="1089" spans="1:4" x14ac:dyDescent="0.3">
      <c r="A1089" s="421"/>
      <c r="B1089" s="40" t="s">
        <v>2515</v>
      </c>
      <c r="C1089" s="11" t="s">
        <v>82</v>
      </c>
      <c r="D1089" s="14" t="s">
        <v>2516</v>
      </c>
    </row>
    <row r="1090" spans="1:4" x14ac:dyDescent="0.3">
      <c r="A1090" s="421"/>
      <c r="B1090" s="40" t="s">
        <v>2521</v>
      </c>
      <c r="C1090" s="11" t="s">
        <v>424</v>
      </c>
      <c r="D1090" s="11" t="s">
        <v>47</v>
      </c>
    </row>
    <row r="1091" spans="1:4" x14ac:dyDescent="0.3">
      <c r="A1091" s="421"/>
      <c r="B1091" s="40" t="s">
        <v>2522</v>
      </c>
      <c r="C1091" s="11" t="s">
        <v>424</v>
      </c>
      <c r="D1091" s="11" t="s">
        <v>47</v>
      </c>
    </row>
    <row r="1092" spans="1:4" x14ac:dyDescent="0.3">
      <c r="A1092" s="429"/>
      <c r="B1092" s="252" t="s">
        <v>2523</v>
      </c>
      <c r="C1092" s="11" t="s">
        <v>424</v>
      </c>
      <c r="D1092" s="11" t="s">
        <v>47</v>
      </c>
    </row>
    <row r="1093" spans="1:4" x14ac:dyDescent="0.3">
      <c r="A1093" s="421"/>
      <c r="B1093" s="40" t="s">
        <v>2524</v>
      </c>
      <c r="C1093" s="11" t="s">
        <v>424</v>
      </c>
      <c r="D1093" s="11" t="s">
        <v>47</v>
      </c>
    </row>
    <row r="1094" spans="1:4" x14ac:dyDescent="0.3">
      <c r="A1094" s="421"/>
      <c r="B1094" s="40" t="s">
        <v>2525</v>
      </c>
      <c r="C1094" s="11" t="s">
        <v>424</v>
      </c>
      <c r="D1094" s="11" t="s">
        <v>47</v>
      </c>
    </row>
    <row r="1095" spans="1:4" x14ac:dyDescent="0.3">
      <c r="A1095" s="421"/>
      <c r="B1095" s="40" t="s">
        <v>2526</v>
      </c>
      <c r="C1095" s="11" t="s">
        <v>424</v>
      </c>
      <c r="D1095" s="11" t="s">
        <v>47</v>
      </c>
    </row>
    <row r="1096" spans="1:4" x14ac:dyDescent="0.3">
      <c r="A1096" s="421"/>
      <c r="B1096" s="40" t="s">
        <v>2528</v>
      </c>
      <c r="C1096" s="11" t="s">
        <v>98</v>
      </c>
      <c r="D1096" s="11" t="s">
        <v>47</v>
      </c>
    </row>
    <row r="1097" spans="1:4" x14ac:dyDescent="0.3">
      <c r="A1097" s="421"/>
      <c r="B1097" s="40" t="s">
        <v>2529</v>
      </c>
      <c r="C1097" s="11" t="s">
        <v>98</v>
      </c>
      <c r="D1097" s="11" t="s">
        <v>47</v>
      </c>
    </row>
    <row r="1098" spans="1:4" x14ac:dyDescent="0.3">
      <c r="A1098" s="421"/>
      <c r="B1098" s="40" t="s">
        <v>2530</v>
      </c>
      <c r="C1098" s="11" t="s">
        <v>98</v>
      </c>
      <c r="D1098" s="11" t="s">
        <v>47</v>
      </c>
    </row>
    <row r="1099" spans="1:4" ht="15" thickBot="1" x14ac:dyDescent="0.35">
      <c r="A1099" s="429"/>
      <c r="B1099" s="252" t="s">
        <v>2531</v>
      </c>
      <c r="C1099" s="11" t="s">
        <v>98</v>
      </c>
      <c r="D1099" s="13" t="s">
        <v>47</v>
      </c>
    </row>
    <row r="1100" spans="1:4" ht="18.600000000000001" thickBot="1" x14ac:dyDescent="0.4">
      <c r="A1100" s="56" t="s">
        <v>2534</v>
      </c>
      <c r="B1100" s="15"/>
      <c r="C1100" s="83"/>
      <c r="D1100" s="27"/>
    </row>
    <row r="1101" spans="1:4" x14ac:dyDescent="0.3">
      <c r="A1101" s="428" t="s">
        <v>2549</v>
      </c>
      <c r="B1101" s="10" t="s">
        <v>2535</v>
      </c>
      <c r="C1101" s="11" t="s">
        <v>2076</v>
      </c>
      <c r="D1101" s="154"/>
    </row>
    <row r="1102" spans="1:4" x14ac:dyDescent="0.3">
      <c r="A1102" s="42" t="s">
        <v>2550</v>
      </c>
      <c r="B1102" s="252" t="s">
        <v>2537</v>
      </c>
      <c r="C1102" s="11" t="s">
        <v>2076</v>
      </c>
      <c r="D1102" s="154"/>
    </row>
    <row r="1103" spans="1:4" x14ac:dyDescent="0.3">
      <c r="A1103" s="421"/>
      <c r="B1103" s="40" t="s">
        <v>2538</v>
      </c>
      <c r="C1103" s="11" t="s">
        <v>2076</v>
      </c>
      <c r="D1103" s="154"/>
    </row>
    <row r="1104" spans="1:4" x14ac:dyDescent="0.3">
      <c r="A1104" s="421"/>
      <c r="B1104" s="40" t="s">
        <v>2539</v>
      </c>
      <c r="C1104" s="11" t="s">
        <v>2076</v>
      </c>
      <c r="D1104" s="154"/>
    </row>
    <row r="1105" spans="1:4" x14ac:dyDescent="0.3">
      <c r="A1105" s="421"/>
      <c r="B1105" s="40" t="s">
        <v>2540</v>
      </c>
      <c r="C1105" s="11" t="s">
        <v>2076</v>
      </c>
      <c r="D1105" s="154"/>
    </row>
    <row r="1106" spans="1:4" x14ac:dyDescent="0.3">
      <c r="A1106" s="421"/>
      <c r="B1106" s="40" t="s">
        <v>2542</v>
      </c>
      <c r="C1106" s="11" t="s">
        <v>2076</v>
      </c>
      <c r="D1106" s="154"/>
    </row>
    <row r="1107" spans="1:4" x14ac:dyDescent="0.3">
      <c r="A1107" s="421"/>
      <c r="B1107" s="40" t="s">
        <v>2543</v>
      </c>
      <c r="C1107" s="11" t="s">
        <v>2076</v>
      </c>
      <c r="D1107" s="154"/>
    </row>
    <row r="1108" spans="1:4" x14ac:dyDescent="0.3">
      <c r="A1108" s="421"/>
      <c r="B1108" s="40" t="s">
        <v>2544</v>
      </c>
      <c r="C1108" s="11" t="s">
        <v>2076</v>
      </c>
      <c r="D1108" s="154"/>
    </row>
    <row r="1109" spans="1:4" x14ac:dyDescent="0.3">
      <c r="A1109" s="429"/>
      <c r="B1109" s="40" t="s">
        <v>2545</v>
      </c>
      <c r="C1109" s="11" t="s">
        <v>2076</v>
      </c>
      <c r="D1109" s="154"/>
    </row>
    <row r="1110" spans="1:4" x14ac:dyDescent="0.3">
      <c r="A1110" s="421"/>
      <c r="B1110" s="40" t="s">
        <v>2546</v>
      </c>
      <c r="C1110" s="11" t="s">
        <v>2076</v>
      </c>
      <c r="D1110" s="154"/>
    </row>
    <row r="1111" spans="1:4" x14ac:dyDescent="0.3">
      <c r="A1111" s="421"/>
      <c r="B1111" s="40" t="s">
        <v>2547</v>
      </c>
      <c r="C1111" s="11" t="s">
        <v>2076</v>
      </c>
      <c r="D1111" s="154"/>
    </row>
    <row r="1112" spans="1:4" ht="15" thickBot="1" x14ac:dyDescent="0.35">
      <c r="A1112" s="429"/>
      <c r="B1112" s="252" t="s">
        <v>2548</v>
      </c>
      <c r="C1112" s="11" t="s">
        <v>2076</v>
      </c>
      <c r="D1112" s="154"/>
    </row>
    <row r="1113" spans="1:4" ht="18.600000000000001" thickBot="1" x14ac:dyDescent="0.4">
      <c r="A1113" s="56" t="s">
        <v>2551</v>
      </c>
      <c r="B1113" s="15"/>
      <c r="C1113" s="83"/>
      <c r="D1113" s="27"/>
    </row>
    <row r="1114" spans="1:4" x14ac:dyDescent="0.3">
      <c r="A1114" s="428" t="s">
        <v>2555</v>
      </c>
      <c r="B1114" s="10" t="s">
        <v>2552</v>
      </c>
      <c r="C1114" s="11" t="s">
        <v>98</v>
      </c>
      <c r="D1114" s="154"/>
    </row>
    <row r="1115" spans="1:4" x14ac:dyDescent="0.3">
      <c r="A1115" s="35" t="s">
        <v>2556</v>
      </c>
      <c r="B1115" s="40" t="s">
        <v>2553</v>
      </c>
      <c r="C1115" s="11" t="s">
        <v>98</v>
      </c>
      <c r="D1115" s="154"/>
    </row>
    <row r="1116" spans="1:4" ht="15" thickBot="1" x14ac:dyDescent="0.35">
      <c r="A1116" s="429"/>
      <c r="B1116" s="252" t="s">
        <v>2554</v>
      </c>
      <c r="C1116" s="11" t="s">
        <v>98</v>
      </c>
      <c r="D1116" s="154"/>
    </row>
    <row r="1117" spans="1:4" ht="18.600000000000001" thickBot="1" x14ac:dyDescent="0.4">
      <c r="A1117" s="56" t="s">
        <v>2557</v>
      </c>
      <c r="B1117" s="15"/>
      <c r="C1117" s="83"/>
      <c r="D1117" s="27"/>
    </row>
    <row r="1118" spans="1:4" x14ac:dyDescent="0.3">
      <c r="A1118" s="428" t="s">
        <v>2575</v>
      </c>
      <c r="B1118" s="10" t="s">
        <v>2563</v>
      </c>
      <c r="C1118" s="11" t="s">
        <v>2558</v>
      </c>
      <c r="D1118" s="154"/>
    </row>
    <row r="1119" spans="1:4" x14ac:dyDescent="0.3">
      <c r="A1119" s="35" t="s">
        <v>2576</v>
      </c>
      <c r="B1119" s="40" t="s">
        <v>2564</v>
      </c>
      <c r="C1119" s="11" t="s">
        <v>2558</v>
      </c>
      <c r="D1119" s="154"/>
    </row>
    <row r="1120" spans="1:4" x14ac:dyDescent="0.3">
      <c r="A1120" s="421"/>
      <c r="B1120" s="40" t="s">
        <v>2565</v>
      </c>
      <c r="C1120" s="11" t="s">
        <v>2558</v>
      </c>
      <c r="D1120" s="154"/>
    </row>
    <row r="1121" spans="1:4" x14ac:dyDescent="0.3">
      <c r="A1121" s="429"/>
      <c r="B1121" s="252" t="s">
        <v>2562</v>
      </c>
      <c r="C1121" s="11" t="s">
        <v>2558</v>
      </c>
      <c r="D1121" s="154"/>
    </row>
    <row r="1122" spans="1:4" x14ac:dyDescent="0.3">
      <c r="A1122" s="421"/>
      <c r="B1122" s="40" t="s">
        <v>2566</v>
      </c>
      <c r="C1122" s="11" t="s">
        <v>82</v>
      </c>
      <c r="D1122" s="154"/>
    </row>
    <row r="1123" spans="1:4" x14ac:dyDescent="0.3">
      <c r="A1123" s="421"/>
      <c r="B1123" s="40" t="s">
        <v>2567</v>
      </c>
      <c r="C1123" s="11" t="s">
        <v>82</v>
      </c>
      <c r="D1123" s="154"/>
    </row>
    <row r="1124" spans="1:4" x14ac:dyDescent="0.3">
      <c r="A1124" s="421"/>
      <c r="B1124" s="40" t="s">
        <v>2568</v>
      </c>
      <c r="C1124" s="11" t="s">
        <v>82</v>
      </c>
      <c r="D1124" s="154"/>
    </row>
    <row r="1125" spans="1:4" x14ac:dyDescent="0.3">
      <c r="A1125" s="421"/>
      <c r="B1125" s="40" t="s">
        <v>2571</v>
      </c>
      <c r="C1125" s="11" t="s">
        <v>168</v>
      </c>
      <c r="D1125" s="57" t="s">
        <v>28</v>
      </c>
    </row>
    <row r="1126" spans="1:4" x14ac:dyDescent="0.3">
      <c r="A1126" s="421"/>
      <c r="B1126" s="40" t="s">
        <v>2572</v>
      </c>
      <c r="C1126" s="65" t="s">
        <v>547</v>
      </c>
      <c r="D1126" s="154"/>
    </row>
    <row r="1127" spans="1:4" ht="15" thickBot="1" x14ac:dyDescent="0.35">
      <c r="A1127" s="429"/>
      <c r="B1127" s="252" t="s">
        <v>2573</v>
      </c>
      <c r="C1127" s="65" t="s">
        <v>547</v>
      </c>
      <c r="D1127" s="154"/>
    </row>
    <row r="1128" spans="1:4" ht="18.600000000000001" thickBot="1" x14ac:dyDescent="0.4">
      <c r="A1128" s="56" t="s">
        <v>2577</v>
      </c>
      <c r="B1128" s="15"/>
      <c r="C1128" s="83"/>
      <c r="D1128" s="27"/>
    </row>
    <row r="1129" spans="1:4" x14ac:dyDescent="0.3">
      <c r="A1129" s="435" t="s">
        <v>2578</v>
      </c>
      <c r="B1129" s="405"/>
      <c r="C1129" s="11"/>
      <c r="D1129" s="26"/>
    </row>
    <row r="1130" spans="1:4" x14ac:dyDescent="0.3">
      <c r="A1130" s="421" t="s">
        <v>2579</v>
      </c>
      <c r="B1130" s="40"/>
      <c r="C1130" s="11"/>
      <c r="D1130" s="11"/>
    </row>
    <row r="1131" spans="1:4" ht="15" thickBot="1" x14ac:dyDescent="0.35">
      <c r="A1131" s="429"/>
      <c r="B1131" s="252"/>
      <c r="C1131" s="11"/>
      <c r="D1131" s="13"/>
    </row>
    <row r="1132" spans="1:4" ht="18.600000000000001" thickBot="1" x14ac:dyDescent="0.4">
      <c r="A1132" s="56" t="s">
        <v>2580</v>
      </c>
      <c r="B1132" s="15"/>
      <c r="C1132" s="83"/>
      <c r="D1132" s="27"/>
    </row>
    <row r="1133" spans="1:4" x14ac:dyDescent="0.3">
      <c r="A1133" s="426" t="s">
        <v>2588</v>
      </c>
      <c r="B1133" s="10" t="s">
        <v>2581</v>
      </c>
      <c r="C1133" s="11" t="s">
        <v>2065</v>
      </c>
      <c r="D1133" s="154"/>
    </row>
    <row r="1134" spans="1:4" x14ac:dyDescent="0.3">
      <c r="A1134" s="419" t="s">
        <v>2589</v>
      </c>
      <c r="B1134" s="40" t="s">
        <v>2582</v>
      </c>
      <c r="C1134" s="11" t="s">
        <v>2065</v>
      </c>
      <c r="D1134" s="154"/>
    </row>
    <row r="1135" spans="1:4" x14ac:dyDescent="0.3">
      <c r="A1135" s="429"/>
      <c r="B1135" s="252" t="s">
        <v>2585</v>
      </c>
      <c r="C1135" s="11" t="s">
        <v>428</v>
      </c>
      <c r="D1135" s="13" t="s">
        <v>47</v>
      </c>
    </row>
    <row r="1136" spans="1:4" x14ac:dyDescent="0.3">
      <c r="A1136" s="421"/>
      <c r="B1136" s="40" t="s">
        <v>2587</v>
      </c>
      <c r="C1136" s="11" t="s">
        <v>424</v>
      </c>
      <c r="D1136" s="13" t="s">
        <v>47</v>
      </c>
    </row>
    <row r="1137" spans="1:4" ht="15" thickBot="1" x14ac:dyDescent="0.35">
      <c r="A1137" s="429"/>
      <c r="B1137" s="252"/>
      <c r="C1137" s="11"/>
      <c r="D1137" s="13"/>
    </row>
    <row r="1138" spans="1:4" ht="18.600000000000001" thickBot="1" x14ac:dyDescent="0.4">
      <c r="A1138" s="56" t="s">
        <v>2590</v>
      </c>
      <c r="B1138" s="53"/>
      <c r="C1138" s="83"/>
      <c r="D1138" s="27"/>
    </row>
    <row r="1139" spans="1:4" x14ac:dyDescent="0.3">
      <c r="A1139" s="441" t="s">
        <v>2622</v>
      </c>
      <c r="B1139" s="10" t="s">
        <v>2591</v>
      </c>
      <c r="C1139" s="11" t="s">
        <v>424</v>
      </c>
      <c r="D1139" s="14" t="s">
        <v>47</v>
      </c>
    </row>
    <row r="1140" spans="1:4" x14ac:dyDescent="0.3">
      <c r="A1140" s="433" t="s">
        <v>2623</v>
      </c>
      <c r="B1140" s="40" t="s">
        <v>2592</v>
      </c>
      <c r="C1140" s="11" t="s">
        <v>2078</v>
      </c>
      <c r="D1140" s="14" t="s">
        <v>47</v>
      </c>
    </row>
    <row r="1141" spans="1:4" x14ac:dyDescent="0.3">
      <c r="A1141" s="434"/>
      <c r="B1141" s="40" t="s">
        <v>2594</v>
      </c>
      <c r="C1141" s="11" t="s">
        <v>2596</v>
      </c>
      <c r="D1141" s="14" t="s">
        <v>47</v>
      </c>
    </row>
    <row r="1142" spans="1:4" x14ac:dyDescent="0.3">
      <c r="A1142" s="434"/>
      <c r="B1142" s="40" t="s">
        <v>2597</v>
      </c>
      <c r="C1142" s="11" t="s">
        <v>2078</v>
      </c>
      <c r="D1142" s="14" t="s">
        <v>47</v>
      </c>
    </row>
    <row r="1143" spans="1:4" x14ac:dyDescent="0.3">
      <c r="A1143" s="434"/>
      <c r="B1143" s="40" t="s">
        <v>2598</v>
      </c>
      <c r="C1143" s="11" t="s">
        <v>2078</v>
      </c>
      <c r="D1143" s="14" t="s">
        <v>47</v>
      </c>
    </row>
    <row r="1144" spans="1:4" x14ac:dyDescent="0.3">
      <c r="A1144" s="434"/>
      <c r="B1144" s="40" t="s">
        <v>2602</v>
      </c>
      <c r="C1144" s="11" t="s">
        <v>424</v>
      </c>
      <c r="D1144" s="14" t="s">
        <v>47</v>
      </c>
    </row>
    <row r="1145" spans="1:4" x14ac:dyDescent="0.3">
      <c r="A1145" s="434"/>
      <c r="B1145" s="252" t="s">
        <v>2604</v>
      </c>
      <c r="C1145" s="11" t="s">
        <v>168</v>
      </c>
      <c r="D1145" s="14" t="s">
        <v>47</v>
      </c>
    </row>
    <row r="1146" spans="1:4" x14ac:dyDescent="0.3">
      <c r="A1146" s="434"/>
      <c r="B1146" s="252" t="s">
        <v>2605</v>
      </c>
      <c r="C1146" s="11" t="s">
        <v>168</v>
      </c>
      <c r="D1146" s="14" t="s">
        <v>47</v>
      </c>
    </row>
    <row r="1147" spans="1:4" x14ac:dyDescent="0.3">
      <c r="A1147" s="434"/>
      <c r="B1147" s="40" t="s">
        <v>2606</v>
      </c>
      <c r="C1147" s="11" t="s">
        <v>168</v>
      </c>
      <c r="D1147" s="11" t="s">
        <v>47</v>
      </c>
    </row>
    <row r="1148" spans="1:4" x14ac:dyDescent="0.3">
      <c r="A1148" s="434"/>
      <c r="B1148" s="40" t="s">
        <v>2607</v>
      </c>
      <c r="C1148" s="11" t="s">
        <v>2078</v>
      </c>
      <c r="D1148" s="11" t="s">
        <v>47</v>
      </c>
    </row>
    <row r="1149" spans="1:4" x14ac:dyDescent="0.3">
      <c r="A1149" s="434"/>
      <c r="B1149" s="40" t="s">
        <v>2609</v>
      </c>
      <c r="C1149" s="11" t="s">
        <v>82</v>
      </c>
      <c r="D1149" s="11" t="s">
        <v>184</v>
      </c>
    </row>
    <row r="1150" spans="1:4" x14ac:dyDescent="0.3">
      <c r="A1150" s="434"/>
      <c r="B1150" s="40" t="s">
        <v>2610</v>
      </c>
      <c r="C1150" s="11" t="s">
        <v>82</v>
      </c>
      <c r="D1150" s="11" t="s">
        <v>184</v>
      </c>
    </row>
    <row r="1151" spans="1:4" x14ac:dyDescent="0.3">
      <c r="A1151" s="421"/>
      <c r="B1151" s="40" t="s">
        <v>2611</v>
      </c>
      <c r="C1151" s="11" t="s">
        <v>82</v>
      </c>
      <c r="D1151" s="11" t="s">
        <v>184</v>
      </c>
    </row>
    <row r="1152" spans="1:4" x14ac:dyDescent="0.3">
      <c r="A1152" s="421" t="s">
        <v>2621</v>
      </c>
      <c r="B1152" s="40" t="s">
        <v>2612</v>
      </c>
      <c r="C1152" s="11" t="s">
        <v>82</v>
      </c>
      <c r="D1152" s="11" t="s">
        <v>184</v>
      </c>
    </row>
    <row r="1153" spans="1:4" x14ac:dyDescent="0.3">
      <c r="A1153" s="421"/>
      <c r="B1153" s="40" t="s">
        <v>2613</v>
      </c>
      <c r="C1153" s="11" t="s">
        <v>82</v>
      </c>
      <c r="D1153" s="11" t="s">
        <v>184</v>
      </c>
    </row>
    <row r="1154" spans="1:4" ht="15" thickBot="1" x14ac:dyDescent="0.35">
      <c r="A1154" s="423"/>
      <c r="B1154" s="40" t="s">
        <v>2614</v>
      </c>
      <c r="C1154" s="11" t="s">
        <v>82</v>
      </c>
      <c r="D1154" s="11" t="s">
        <v>184</v>
      </c>
    </row>
    <row r="1155" spans="1:4" x14ac:dyDescent="0.3">
      <c r="A1155" s="421"/>
      <c r="B1155" s="40" t="s">
        <v>2615</v>
      </c>
      <c r="C1155" s="11" t="s">
        <v>82</v>
      </c>
      <c r="D1155" s="11" t="s">
        <v>184</v>
      </c>
    </row>
    <row r="1156" spans="1:4" x14ac:dyDescent="0.3">
      <c r="A1156" s="421"/>
      <c r="B1156" s="40" t="s">
        <v>2616</v>
      </c>
      <c r="C1156" s="11" t="s">
        <v>82</v>
      </c>
      <c r="D1156" s="11" t="s">
        <v>184</v>
      </c>
    </row>
    <row r="1157" spans="1:4" x14ac:dyDescent="0.3">
      <c r="A1157" s="421"/>
      <c r="B1157" s="11" t="s">
        <v>2617</v>
      </c>
      <c r="C1157" s="11" t="s">
        <v>2078</v>
      </c>
      <c r="D1157" s="11" t="s">
        <v>47</v>
      </c>
    </row>
    <row r="1158" spans="1:4" x14ac:dyDescent="0.3">
      <c r="A1158" s="429"/>
      <c r="B1158" s="11" t="s">
        <v>2618</v>
      </c>
      <c r="C1158" s="11" t="s">
        <v>2078</v>
      </c>
      <c r="D1158" s="11" t="s">
        <v>47</v>
      </c>
    </row>
    <row r="1159" spans="1:4" ht="15" thickBot="1" x14ac:dyDescent="0.35">
      <c r="A1159" s="429"/>
      <c r="B1159" s="13" t="s">
        <v>2619</v>
      </c>
      <c r="C1159" s="11" t="s">
        <v>2078</v>
      </c>
      <c r="D1159" s="13" t="s">
        <v>47</v>
      </c>
    </row>
    <row r="1160" spans="1:4" ht="18.600000000000001" thickBot="1" x14ac:dyDescent="0.4">
      <c r="A1160" s="56" t="s">
        <v>2625</v>
      </c>
      <c r="B1160" s="53"/>
      <c r="C1160" s="83"/>
      <c r="D1160" s="27"/>
    </row>
    <row r="1161" spans="1:4" x14ac:dyDescent="0.3">
      <c r="A1161" s="426" t="s">
        <v>2651</v>
      </c>
      <c r="B1161" s="14" t="s">
        <v>2624</v>
      </c>
      <c r="C1161" s="11" t="s">
        <v>2105</v>
      </c>
      <c r="D1161" s="153"/>
    </row>
    <row r="1162" spans="1:4" ht="15" thickBot="1" x14ac:dyDescent="0.35">
      <c r="A1162" s="429" t="s">
        <v>2652</v>
      </c>
      <c r="B1162" s="13"/>
      <c r="C1162" s="11"/>
      <c r="D1162" s="13"/>
    </row>
    <row r="1163" spans="1:4" ht="18.600000000000001" thickBot="1" x14ac:dyDescent="0.4">
      <c r="A1163" s="56" t="s">
        <v>2627</v>
      </c>
      <c r="B1163" s="53"/>
      <c r="C1163" s="83"/>
      <c r="D1163" s="27"/>
    </row>
    <row r="1164" spans="1:4" x14ac:dyDescent="0.3">
      <c r="A1164" s="428" t="s">
        <v>2636</v>
      </c>
      <c r="B1164" s="14" t="s">
        <v>2628</v>
      </c>
      <c r="C1164" s="11" t="s">
        <v>82</v>
      </c>
      <c r="D1164" s="153"/>
    </row>
    <row r="1165" spans="1:4" x14ac:dyDescent="0.3">
      <c r="A1165" s="421" t="s">
        <v>2637</v>
      </c>
      <c r="B1165" s="14" t="s">
        <v>2630</v>
      </c>
      <c r="C1165" s="11" t="s">
        <v>82</v>
      </c>
      <c r="D1165" s="153"/>
    </row>
    <row r="1166" spans="1:4" x14ac:dyDescent="0.3">
      <c r="A1166" s="421"/>
      <c r="B1166" s="11" t="s">
        <v>2631</v>
      </c>
      <c r="C1166" s="11" t="s">
        <v>82</v>
      </c>
      <c r="D1166" s="153"/>
    </row>
    <row r="1167" spans="1:4" x14ac:dyDescent="0.3">
      <c r="A1167" s="421"/>
      <c r="B1167" s="11" t="s">
        <v>2632</v>
      </c>
      <c r="C1167" s="11" t="s">
        <v>82</v>
      </c>
      <c r="D1167" s="153"/>
    </row>
    <row r="1168" spans="1:4" x14ac:dyDescent="0.3">
      <c r="A1168" s="421"/>
      <c r="B1168" s="11" t="s">
        <v>2633</v>
      </c>
      <c r="C1168" s="11" t="s">
        <v>82</v>
      </c>
      <c r="D1168" s="153"/>
    </row>
    <row r="1169" spans="1:4" ht="15" thickBot="1" x14ac:dyDescent="0.35">
      <c r="A1169" s="429"/>
      <c r="B1169" s="13" t="s">
        <v>2634</v>
      </c>
      <c r="C1169" s="11" t="s">
        <v>2064</v>
      </c>
      <c r="D1169" s="154"/>
    </row>
    <row r="1170" spans="1:4" ht="18.600000000000001" thickBot="1" x14ac:dyDescent="0.4">
      <c r="A1170" s="56" t="s">
        <v>2638</v>
      </c>
      <c r="B1170" s="53"/>
      <c r="C1170" s="83"/>
      <c r="D1170" s="27"/>
    </row>
    <row r="1171" spans="1:4" x14ac:dyDescent="0.3">
      <c r="A1171" s="428" t="s">
        <v>2640</v>
      </c>
      <c r="B1171" s="14" t="s">
        <v>2639</v>
      </c>
      <c r="C1171" s="11" t="s">
        <v>2558</v>
      </c>
      <c r="D1171" s="57"/>
    </row>
    <row r="1172" spans="1:4" x14ac:dyDescent="0.3">
      <c r="A1172" s="35" t="s">
        <v>2642</v>
      </c>
      <c r="B1172" s="11"/>
      <c r="C1172" s="11"/>
      <c r="D1172" s="11"/>
    </row>
    <row r="1173" spans="1:4" ht="15" thickBot="1" x14ac:dyDescent="0.35">
      <c r="A1173" s="429"/>
      <c r="B1173" s="13"/>
      <c r="C1173" s="11"/>
      <c r="D1173" s="13"/>
    </row>
    <row r="1174" spans="1:4" ht="18.600000000000001" thickBot="1" x14ac:dyDescent="0.4">
      <c r="A1174" s="56" t="s">
        <v>2721</v>
      </c>
      <c r="B1174" s="53"/>
      <c r="C1174" s="83"/>
      <c r="D1174" s="27"/>
    </row>
    <row r="1175" spans="1:4" x14ac:dyDescent="0.3">
      <c r="A1175" s="428" t="s">
        <v>2761</v>
      </c>
      <c r="B1175" s="14" t="s">
        <v>2722</v>
      </c>
      <c r="C1175" s="11" t="s">
        <v>223</v>
      </c>
      <c r="D1175" s="153"/>
    </row>
    <row r="1176" spans="1:4" x14ac:dyDescent="0.3">
      <c r="A1176" s="429"/>
      <c r="B1176" s="13" t="s">
        <v>2724</v>
      </c>
      <c r="C1176" s="11" t="s">
        <v>309</v>
      </c>
      <c r="D1176" s="153"/>
    </row>
    <row r="1177" spans="1:4" x14ac:dyDescent="0.3">
      <c r="A1177" s="421"/>
      <c r="B1177" s="13" t="s">
        <v>2725</v>
      </c>
      <c r="C1177" s="11" t="s">
        <v>309</v>
      </c>
      <c r="D1177" s="153"/>
    </row>
    <row r="1178" spans="1:4" x14ac:dyDescent="0.3">
      <c r="A1178" s="421"/>
      <c r="B1178" s="11" t="s">
        <v>2728</v>
      </c>
      <c r="C1178" s="11" t="s">
        <v>309</v>
      </c>
      <c r="D1178" s="153"/>
    </row>
    <row r="1179" spans="1:4" x14ac:dyDescent="0.3">
      <c r="A1179" s="421"/>
      <c r="B1179" s="11" t="s">
        <v>2730</v>
      </c>
      <c r="C1179" s="11" t="s">
        <v>424</v>
      </c>
      <c r="D1179" s="153"/>
    </row>
    <row r="1180" spans="1:4" x14ac:dyDescent="0.3">
      <c r="A1180" s="421"/>
      <c r="B1180" s="11" t="s">
        <v>2731</v>
      </c>
      <c r="C1180" s="11" t="s">
        <v>424</v>
      </c>
      <c r="D1180" s="153"/>
    </row>
    <row r="1181" spans="1:4" x14ac:dyDescent="0.3">
      <c r="A1181" s="421"/>
      <c r="B1181" s="11" t="s">
        <v>2732</v>
      </c>
      <c r="C1181" s="11" t="s">
        <v>424</v>
      </c>
      <c r="D1181" s="153"/>
    </row>
    <row r="1182" spans="1:4" x14ac:dyDescent="0.3">
      <c r="A1182" s="421"/>
      <c r="B1182" s="11" t="s">
        <v>2734</v>
      </c>
      <c r="C1182" s="11" t="s">
        <v>424</v>
      </c>
      <c r="D1182" s="153"/>
    </row>
    <row r="1183" spans="1:4" x14ac:dyDescent="0.3">
      <c r="A1183" s="421"/>
      <c r="B1183" s="11" t="s">
        <v>2738</v>
      </c>
      <c r="C1183" s="11" t="s">
        <v>314</v>
      </c>
      <c r="D1183" s="11" t="s">
        <v>47</v>
      </c>
    </row>
    <row r="1184" spans="1:4" x14ac:dyDescent="0.3">
      <c r="A1184" s="421"/>
      <c r="B1184" s="11" t="s">
        <v>2740</v>
      </c>
      <c r="C1184" s="11" t="s">
        <v>424</v>
      </c>
      <c r="D1184" s="11" t="s">
        <v>279</v>
      </c>
    </row>
    <row r="1185" spans="1:4" x14ac:dyDescent="0.3">
      <c r="A1185" s="421"/>
      <c r="B1185" s="11" t="s">
        <v>2742</v>
      </c>
      <c r="C1185" s="11" t="s">
        <v>424</v>
      </c>
      <c r="D1185" s="11" t="s">
        <v>47</v>
      </c>
    </row>
    <row r="1186" spans="1:4" x14ac:dyDescent="0.3">
      <c r="A1186" s="421"/>
      <c r="B1186" s="11" t="s">
        <v>2743</v>
      </c>
      <c r="C1186" s="11" t="s">
        <v>424</v>
      </c>
      <c r="D1186" s="11" t="s">
        <v>47</v>
      </c>
    </row>
    <row r="1187" spans="1:4" x14ac:dyDescent="0.3">
      <c r="A1187" s="421"/>
      <c r="B1187" s="11" t="s">
        <v>2744</v>
      </c>
      <c r="C1187" s="11" t="s">
        <v>424</v>
      </c>
      <c r="D1187" s="11" t="s">
        <v>47</v>
      </c>
    </row>
    <row r="1188" spans="1:4" x14ac:dyDescent="0.3">
      <c r="A1188" s="421"/>
      <c r="B1188" s="11" t="s">
        <v>2747</v>
      </c>
      <c r="C1188" s="11" t="s">
        <v>2069</v>
      </c>
      <c r="D1188" s="153"/>
    </row>
    <row r="1189" spans="1:4" x14ac:dyDescent="0.3">
      <c r="A1189" s="421"/>
      <c r="B1189" s="11" t="s">
        <v>2750</v>
      </c>
      <c r="C1189" s="11" t="s">
        <v>309</v>
      </c>
      <c r="D1189" s="153"/>
    </row>
    <row r="1190" spans="1:4" x14ac:dyDescent="0.3">
      <c r="A1190" s="421"/>
      <c r="B1190" s="11" t="s">
        <v>2752</v>
      </c>
      <c r="C1190" s="11" t="s">
        <v>2078</v>
      </c>
      <c r="D1190" s="153"/>
    </row>
    <row r="1191" spans="1:4" x14ac:dyDescent="0.3">
      <c r="A1191" s="429"/>
      <c r="B1191" s="13" t="s">
        <v>2754</v>
      </c>
      <c r="C1191" s="11" t="s">
        <v>82</v>
      </c>
      <c r="D1191" s="57" t="s">
        <v>279</v>
      </c>
    </row>
    <row r="1192" spans="1:4" x14ac:dyDescent="0.3">
      <c r="A1192" s="421"/>
      <c r="B1192" s="11" t="s">
        <v>2756</v>
      </c>
      <c r="C1192" s="11" t="s">
        <v>82</v>
      </c>
      <c r="D1192" s="57" t="s">
        <v>47</v>
      </c>
    </row>
    <row r="1193" spans="1:4" x14ac:dyDescent="0.3">
      <c r="A1193" s="510" t="s">
        <v>2760</v>
      </c>
      <c r="B1193" s="11" t="s">
        <v>2757</v>
      </c>
      <c r="C1193" s="11" t="s">
        <v>82</v>
      </c>
      <c r="D1193" s="57" t="s">
        <v>22</v>
      </c>
    </row>
    <row r="1194" spans="1:4" x14ac:dyDescent="0.3">
      <c r="A1194" s="421" t="s">
        <v>2762</v>
      </c>
      <c r="B1194" s="11"/>
      <c r="C1194" s="11"/>
      <c r="D1194" s="11"/>
    </row>
    <row r="1195" spans="1:4" ht="15" thickBot="1" x14ac:dyDescent="0.35">
      <c r="A1195" s="429" t="s">
        <v>2772</v>
      </c>
      <c r="B1195" s="13"/>
      <c r="C1195" s="11"/>
      <c r="D1195" s="13"/>
    </row>
    <row r="1196" spans="1:4" ht="18.600000000000001" thickBot="1" x14ac:dyDescent="0.4">
      <c r="A1196" s="56" t="s">
        <v>2763</v>
      </c>
      <c r="B1196" s="53"/>
      <c r="C1196" s="83"/>
      <c r="D1196" s="27"/>
    </row>
    <row r="1197" spans="1:4" x14ac:dyDescent="0.3">
      <c r="A1197" s="435" t="s">
        <v>2770</v>
      </c>
      <c r="B1197" s="26" t="s">
        <v>2764</v>
      </c>
      <c r="C1197" s="11" t="s">
        <v>2082</v>
      </c>
      <c r="D1197" s="26" t="s">
        <v>47</v>
      </c>
    </row>
    <row r="1198" spans="1:4" x14ac:dyDescent="0.3">
      <c r="A1198" s="35" t="s">
        <v>2771</v>
      </c>
      <c r="B1198" s="11" t="s">
        <v>2765</v>
      </c>
      <c r="C1198" s="11" t="s">
        <v>2065</v>
      </c>
      <c r="D1198" s="153"/>
    </row>
    <row r="1199" spans="1:4" ht="15" thickBot="1" x14ac:dyDescent="0.35">
      <c r="A1199" s="429"/>
      <c r="B1199" s="13" t="s">
        <v>2766</v>
      </c>
      <c r="C1199" s="11" t="s">
        <v>2065</v>
      </c>
      <c r="D1199" s="154"/>
    </row>
    <row r="1200" spans="1:4" ht="18.600000000000001" thickBot="1" x14ac:dyDescent="0.4">
      <c r="A1200" s="56" t="s">
        <v>2773</v>
      </c>
      <c r="B1200" s="53"/>
      <c r="C1200" s="83"/>
      <c r="D1200" s="27"/>
    </row>
    <row r="1201" spans="1:4" x14ac:dyDescent="0.3">
      <c r="A1201" s="428" t="s">
        <v>2792</v>
      </c>
      <c r="B1201" s="14" t="s">
        <v>2774</v>
      </c>
      <c r="C1201" s="11" t="s">
        <v>424</v>
      </c>
      <c r="D1201" s="66" t="s">
        <v>47</v>
      </c>
    </row>
    <row r="1202" spans="1:4" x14ac:dyDescent="0.3">
      <c r="A1202" s="42" t="s">
        <v>2793</v>
      </c>
      <c r="B1202" s="13" t="s">
        <v>2775</v>
      </c>
      <c r="C1202" s="11" t="s">
        <v>424</v>
      </c>
      <c r="D1202" s="66" t="s">
        <v>47</v>
      </c>
    </row>
    <row r="1203" spans="1:4" x14ac:dyDescent="0.3">
      <c r="A1203" s="421"/>
      <c r="B1203" s="11" t="s">
        <v>2776</v>
      </c>
      <c r="C1203" s="11" t="s">
        <v>424</v>
      </c>
      <c r="D1203" s="66" t="s">
        <v>47</v>
      </c>
    </row>
    <row r="1204" spans="1:4" x14ac:dyDescent="0.3">
      <c r="A1204" s="421"/>
      <c r="B1204" s="11" t="s">
        <v>2777</v>
      </c>
      <c r="C1204" s="11" t="s">
        <v>424</v>
      </c>
      <c r="D1204" s="66" t="s">
        <v>47</v>
      </c>
    </row>
    <row r="1205" spans="1:4" x14ac:dyDescent="0.3">
      <c r="A1205" s="421"/>
      <c r="B1205" s="11" t="s">
        <v>2782</v>
      </c>
      <c r="C1205" s="11" t="s">
        <v>2071</v>
      </c>
      <c r="D1205" s="66" t="s">
        <v>47</v>
      </c>
    </row>
    <row r="1206" spans="1:4" x14ac:dyDescent="0.3">
      <c r="A1206" s="421"/>
      <c r="B1206" s="11" t="s">
        <v>2783</v>
      </c>
      <c r="C1206" s="11" t="s">
        <v>2070</v>
      </c>
      <c r="D1206" s="66" t="s">
        <v>47</v>
      </c>
    </row>
    <row r="1207" spans="1:4" x14ac:dyDescent="0.3">
      <c r="A1207" s="421"/>
      <c r="B1207" s="11" t="s">
        <v>2784</v>
      </c>
      <c r="C1207" s="11" t="s">
        <v>2069</v>
      </c>
      <c r="D1207" s="66" t="s">
        <v>47</v>
      </c>
    </row>
    <row r="1208" spans="1:4" x14ac:dyDescent="0.3">
      <c r="A1208" s="421"/>
      <c r="B1208" s="11" t="s">
        <v>2785</v>
      </c>
      <c r="C1208" s="11" t="s">
        <v>2068</v>
      </c>
      <c r="D1208" s="66" t="s">
        <v>47</v>
      </c>
    </row>
    <row r="1209" spans="1:4" x14ac:dyDescent="0.3">
      <c r="A1209" s="421"/>
      <c r="B1209" s="11" t="s">
        <v>2788</v>
      </c>
      <c r="C1209" s="11" t="s">
        <v>82</v>
      </c>
      <c r="D1209" s="66" t="s">
        <v>47</v>
      </c>
    </row>
    <row r="1210" spans="1:4" x14ac:dyDescent="0.3">
      <c r="A1210" s="421"/>
      <c r="B1210" s="11" t="s">
        <v>2789</v>
      </c>
      <c r="C1210" s="11" t="s">
        <v>82</v>
      </c>
      <c r="D1210" s="66" t="s">
        <v>47</v>
      </c>
    </row>
    <row r="1211" spans="1:4" ht="15" thickBot="1" x14ac:dyDescent="0.35">
      <c r="A1211" s="429"/>
      <c r="B1211" s="13" t="s">
        <v>2790</v>
      </c>
      <c r="C1211" s="11" t="s">
        <v>82</v>
      </c>
      <c r="D1211" s="76" t="s">
        <v>47</v>
      </c>
    </row>
    <row r="1212" spans="1:4" ht="18.600000000000001" thickBot="1" x14ac:dyDescent="0.4">
      <c r="A1212" s="56" t="s">
        <v>2794</v>
      </c>
      <c r="B1212" s="53"/>
      <c r="C1212" s="83"/>
      <c r="D1212" s="27"/>
    </row>
    <row r="1213" spans="1:4" x14ac:dyDescent="0.3">
      <c r="A1213" s="426" t="s">
        <v>2827</v>
      </c>
      <c r="B1213" s="14" t="s">
        <v>2795</v>
      </c>
      <c r="C1213" s="11" t="s">
        <v>308</v>
      </c>
      <c r="D1213" s="153"/>
    </row>
    <row r="1214" spans="1:4" x14ac:dyDescent="0.3">
      <c r="A1214" s="35" t="s">
        <v>2828</v>
      </c>
      <c r="B1214" s="14" t="s">
        <v>2796</v>
      </c>
      <c r="C1214" s="11" t="s">
        <v>308</v>
      </c>
      <c r="D1214" s="153"/>
    </row>
    <row r="1215" spans="1:4" x14ac:dyDescent="0.3">
      <c r="A1215" s="421"/>
      <c r="B1215" s="14" t="s">
        <v>2797</v>
      </c>
      <c r="C1215" s="11" t="s">
        <v>308</v>
      </c>
      <c r="D1215" s="153"/>
    </row>
    <row r="1216" spans="1:4" x14ac:dyDescent="0.3">
      <c r="A1216" s="421"/>
      <c r="B1216" s="14" t="s">
        <v>2798</v>
      </c>
      <c r="C1216" s="11" t="s">
        <v>308</v>
      </c>
      <c r="D1216" s="153"/>
    </row>
    <row r="1217" spans="1:4" x14ac:dyDescent="0.3">
      <c r="A1217" s="421"/>
      <c r="B1217" s="14" t="s">
        <v>2799</v>
      </c>
      <c r="C1217" s="11" t="s">
        <v>308</v>
      </c>
      <c r="D1217" s="153"/>
    </row>
    <row r="1218" spans="1:4" x14ac:dyDescent="0.3">
      <c r="A1218" s="429"/>
      <c r="B1218" s="14" t="s">
        <v>2800</v>
      </c>
      <c r="C1218" s="11" t="s">
        <v>308</v>
      </c>
      <c r="D1218" s="153"/>
    </row>
    <row r="1219" spans="1:4" x14ac:dyDescent="0.3">
      <c r="A1219" s="421"/>
      <c r="B1219" s="14" t="s">
        <v>2801</v>
      </c>
      <c r="C1219" s="11" t="s">
        <v>308</v>
      </c>
      <c r="D1219" s="153"/>
    </row>
    <row r="1220" spans="1:4" x14ac:dyDescent="0.3">
      <c r="A1220" s="421"/>
      <c r="B1220" s="14" t="s">
        <v>2802</v>
      </c>
      <c r="C1220" s="11" t="s">
        <v>308</v>
      </c>
      <c r="D1220" s="153"/>
    </row>
    <row r="1221" spans="1:4" x14ac:dyDescent="0.3">
      <c r="A1221" s="421"/>
      <c r="B1221" s="11" t="s">
        <v>2807</v>
      </c>
      <c r="C1221" s="11" t="s">
        <v>2064</v>
      </c>
      <c r="D1221" s="153"/>
    </row>
    <row r="1222" spans="1:4" x14ac:dyDescent="0.3">
      <c r="A1222" s="421"/>
      <c r="B1222" s="11" t="s">
        <v>2808</v>
      </c>
      <c r="C1222" s="11" t="s">
        <v>2064</v>
      </c>
      <c r="D1222" s="153"/>
    </row>
    <row r="1223" spans="1:4" x14ac:dyDescent="0.3">
      <c r="A1223" s="421"/>
      <c r="B1223" s="11" t="s">
        <v>2809</v>
      </c>
      <c r="C1223" s="11" t="s">
        <v>2064</v>
      </c>
      <c r="D1223" s="153"/>
    </row>
    <row r="1224" spans="1:4" x14ac:dyDescent="0.3">
      <c r="A1224" s="421"/>
      <c r="B1224" s="11" t="s">
        <v>2810</v>
      </c>
      <c r="C1224" s="11" t="s">
        <v>2064</v>
      </c>
      <c r="D1224" s="153"/>
    </row>
    <row r="1225" spans="1:4" x14ac:dyDescent="0.3">
      <c r="A1225" s="421"/>
      <c r="B1225" s="11" t="s">
        <v>2811</v>
      </c>
      <c r="C1225" s="11" t="s">
        <v>2064</v>
      </c>
      <c r="D1225" s="153"/>
    </row>
    <row r="1226" spans="1:4" x14ac:dyDescent="0.3">
      <c r="A1226" s="421"/>
      <c r="B1226" s="11" t="s">
        <v>2812</v>
      </c>
      <c r="C1226" s="11" t="s">
        <v>2064</v>
      </c>
      <c r="D1226" s="153"/>
    </row>
    <row r="1227" spans="1:4" x14ac:dyDescent="0.3">
      <c r="A1227" s="421"/>
      <c r="B1227" s="11" t="s">
        <v>2813</v>
      </c>
      <c r="C1227" s="11" t="s">
        <v>2064</v>
      </c>
      <c r="D1227" s="153"/>
    </row>
    <row r="1228" spans="1:4" x14ac:dyDescent="0.3">
      <c r="A1228" s="429"/>
      <c r="B1228" s="11" t="s">
        <v>2814</v>
      </c>
      <c r="C1228" s="11" t="s">
        <v>2064</v>
      </c>
      <c r="D1228" s="153"/>
    </row>
    <row r="1229" spans="1:4" x14ac:dyDescent="0.3">
      <c r="A1229" s="421"/>
      <c r="B1229" s="11" t="s">
        <v>2815</v>
      </c>
      <c r="C1229" s="11" t="s">
        <v>2064</v>
      </c>
      <c r="D1229" s="153"/>
    </row>
    <row r="1230" spans="1:4" x14ac:dyDescent="0.3">
      <c r="A1230" s="421"/>
      <c r="B1230" s="11" t="s">
        <v>2816</v>
      </c>
      <c r="C1230" s="11" t="s">
        <v>2064</v>
      </c>
      <c r="D1230" s="153"/>
    </row>
    <row r="1231" spans="1:4" x14ac:dyDescent="0.3">
      <c r="A1231" s="421"/>
      <c r="B1231" s="11" t="s">
        <v>2817</v>
      </c>
      <c r="C1231" s="11" t="s">
        <v>2064</v>
      </c>
      <c r="D1231" s="153"/>
    </row>
    <row r="1232" spans="1:4" ht="15" thickBot="1" x14ac:dyDescent="0.35">
      <c r="A1232" s="429"/>
      <c r="B1232" s="13" t="s">
        <v>2818</v>
      </c>
      <c r="C1232" s="11" t="s">
        <v>2064</v>
      </c>
      <c r="D1232" s="154"/>
    </row>
    <row r="1233" spans="1:4" ht="18.600000000000001" thickBot="1" x14ac:dyDescent="0.4">
      <c r="A1233" s="56" t="s">
        <v>2829</v>
      </c>
      <c r="B1233" s="53"/>
      <c r="C1233" s="83"/>
      <c r="D1233" s="27"/>
    </row>
    <row r="1234" spans="1:4" x14ac:dyDescent="0.3">
      <c r="A1234" s="428" t="s">
        <v>2839</v>
      </c>
      <c r="B1234" s="14" t="s">
        <v>2830</v>
      </c>
      <c r="C1234" s="11" t="s">
        <v>2831</v>
      </c>
      <c r="D1234" s="153"/>
    </row>
    <row r="1235" spans="1:4" x14ac:dyDescent="0.3">
      <c r="A1235" s="35" t="s">
        <v>2840</v>
      </c>
      <c r="B1235" s="14" t="s">
        <v>2832</v>
      </c>
      <c r="C1235" s="11" t="s">
        <v>2831</v>
      </c>
      <c r="D1235" s="153"/>
    </row>
    <row r="1236" spans="1:4" x14ac:dyDescent="0.3">
      <c r="A1236" s="421"/>
      <c r="B1236" s="14" t="s">
        <v>2833</v>
      </c>
      <c r="C1236" s="11" t="s">
        <v>2831</v>
      </c>
      <c r="D1236" s="153"/>
    </row>
    <row r="1237" spans="1:4" x14ac:dyDescent="0.3">
      <c r="A1237" s="421"/>
      <c r="B1237" s="11" t="s">
        <v>2834</v>
      </c>
      <c r="C1237" s="11" t="s">
        <v>2831</v>
      </c>
      <c r="D1237" s="153"/>
    </row>
    <row r="1238" spans="1:4" x14ac:dyDescent="0.3">
      <c r="A1238" s="421"/>
      <c r="B1238" s="11" t="s">
        <v>2837</v>
      </c>
      <c r="C1238" s="11" t="s">
        <v>2831</v>
      </c>
      <c r="D1238" s="153"/>
    </row>
    <row r="1239" spans="1:4" ht="15" thickBot="1" x14ac:dyDescent="0.35">
      <c r="A1239" s="429" t="s">
        <v>2841</v>
      </c>
      <c r="B1239" s="13" t="s">
        <v>2838</v>
      </c>
      <c r="C1239" s="11" t="s">
        <v>2831</v>
      </c>
      <c r="D1239" s="154"/>
    </row>
    <row r="1240" spans="1:4" ht="18.600000000000001" thickBot="1" x14ac:dyDescent="0.4">
      <c r="A1240" s="56" t="s">
        <v>2842</v>
      </c>
      <c r="B1240" s="53"/>
      <c r="C1240" s="83"/>
      <c r="D1240" s="27"/>
    </row>
    <row r="1241" spans="1:4" x14ac:dyDescent="0.3">
      <c r="A1241" s="428" t="s">
        <v>2843</v>
      </c>
      <c r="B1241" s="14" t="s">
        <v>2844</v>
      </c>
      <c r="C1241" s="11" t="s">
        <v>2079</v>
      </c>
      <c r="D1241" s="153"/>
    </row>
    <row r="1242" spans="1:4" x14ac:dyDescent="0.3">
      <c r="A1242" s="35" t="s">
        <v>2861</v>
      </c>
      <c r="B1242" s="11" t="s">
        <v>2845</v>
      </c>
      <c r="C1242" s="11" t="s">
        <v>2079</v>
      </c>
      <c r="D1242" s="153"/>
    </row>
    <row r="1243" spans="1:4" x14ac:dyDescent="0.3">
      <c r="A1243" s="421"/>
      <c r="B1243" s="11" t="s">
        <v>2848</v>
      </c>
      <c r="C1243" s="11" t="s">
        <v>2079</v>
      </c>
      <c r="D1243" s="153"/>
    </row>
    <row r="1244" spans="1:4" x14ac:dyDescent="0.3">
      <c r="A1244" s="421"/>
      <c r="B1244" s="11" t="s">
        <v>2849</v>
      </c>
      <c r="C1244" s="11" t="s">
        <v>2558</v>
      </c>
      <c r="D1244" s="153"/>
    </row>
    <row r="1245" spans="1:4" x14ac:dyDescent="0.3">
      <c r="A1245" s="421"/>
      <c r="B1245" s="11" t="s">
        <v>2851</v>
      </c>
      <c r="C1245" s="11" t="s">
        <v>2076</v>
      </c>
      <c r="D1245" s="153"/>
    </row>
    <row r="1246" spans="1:4" x14ac:dyDescent="0.3">
      <c r="A1246" s="421"/>
      <c r="B1246" s="11" t="s">
        <v>2853</v>
      </c>
      <c r="C1246" s="11" t="s">
        <v>2076</v>
      </c>
      <c r="D1246" s="153"/>
    </row>
    <row r="1247" spans="1:4" x14ac:dyDescent="0.3">
      <c r="A1247" s="421"/>
      <c r="B1247" s="11" t="s">
        <v>2855</v>
      </c>
      <c r="C1247" s="11" t="s">
        <v>2076</v>
      </c>
      <c r="D1247" s="153"/>
    </row>
    <row r="1248" spans="1:4" x14ac:dyDescent="0.3">
      <c r="A1248" s="421"/>
      <c r="B1248" s="11" t="s">
        <v>2857</v>
      </c>
      <c r="C1248" s="11" t="s">
        <v>82</v>
      </c>
      <c r="D1248" s="66" t="s">
        <v>47</v>
      </c>
    </row>
    <row r="1249" spans="1:4" ht="15" thickBot="1" x14ac:dyDescent="0.35">
      <c r="A1249" s="429"/>
      <c r="B1249" s="13" t="s">
        <v>2859</v>
      </c>
      <c r="C1249" s="11" t="s">
        <v>2156</v>
      </c>
      <c r="D1249" s="154"/>
    </row>
    <row r="1250" spans="1:4" ht="18.600000000000001" thickBot="1" x14ac:dyDescent="0.4">
      <c r="A1250" s="56" t="s">
        <v>2862</v>
      </c>
      <c r="B1250" s="53"/>
      <c r="C1250" s="83"/>
      <c r="D1250" s="27"/>
    </row>
    <row r="1251" spans="1:4" x14ac:dyDescent="0.3">
      <c r="A1251" s="428" t="s">
        <v>2883</v>
      </c>
      <c r="B1251" s="14" t="s">
        <v>2863</v>
      </c>
      <c r="C1251" s="11" t="s">
        <v>2071</v>
      </c>
      <c r="D1251" s="153"/>
    </row>
    <row r="1252" spans="1:4" x14ac:dyDescent="0.3">
      <c r="A1252" s="424" t="s">
        <v>2884</v>
      </c>
      <c r="B1252" s="14" t="s">
        <v>2864</v>
      </c>
      <c r="C1252" s="11" t="s">
        <v>2070</v>
      </c>
      <c r="D1252" s="153"/>
    </row>
    <row r="1253" spans="1:4" x14ac:dyDescent="0.3">
      <c r="A1253" s="421"/>
      <c r="B1253" s="14" t="s">
        <v>2865</v>
      </c>
      <c r="C1253" s="11" t="s">
        <v>2069</v>
      </c>
      <c r="D1253" s="153"/>
    </row>
    <row r="1254" spans="1:4" x14ac:dyDescent="0.3">
      <c r="A1254" s="429"/>
      <c r="B1254" s="14" t="s">
        <v>2866</v>
      </c>
      <c r="C1254" s="11" t="s">
        <v>2068</v>
      </c>
      <c r="D1254" s="153"/>
    </row>
    <row r="1255" spans="1:4" x14ac:dyDescent="0.3">
      <c r="A1255" s="421"/>
      <c r="B1255" s="11" t="s">
        <v>2868</v>
      </c>
      <c r="C1255" s="11" t="s">
        <v>314</v>
      </c>
      <c r="D1255" s="153"/>
    </row>
    <row r="1256" spans="1:4" x14ac:dyDescent="0.3">
      <c r="A1256" s="421"/>
      <c r="B1256" s="11" t="s">
        <v>2869</v>
      </c>
      <c r="C1256" s="11" t="s">
        <v>309</v>
      </c>
      <c r="D1256" s="153"/>
    </row>
    <row r="1257" spans="1:4" x14ac:dyDescent="0.3">
      <c r="A1257" s="421"/>
      <c r="B1257" s="11" t="s">
        <v>2870</v>
      </c>
      <c r="C1257" s="11" t="s">
        <v>382</v>
      </c>
      <c r="D1257" s="153"/>
    </row>
    <row r="1258" spans="1:4" x14ac:dyDescent="0.3">
      <c r="A1258" s="421"/>
      <c r="B1258" s="11" t="s">
        <v>2871</v>
      </c>
      <c r="C1258" s="11" t="s">
        <v>424</v>
      </c>
      <c r="D1258" s="153"/>
    </row>
    <row r="1259" spans="1:4" x14ac:dyDescent="0.3">
      <c r="A1259" s="421"/>
      <c r="B1259" s="11" t="s">
        <v>2872</v>
      </c>
      <c r="C1259" s="11" t="s">
        <v>424</v>
      </c>
      <c r="D1259" s="153"/>
    </row>
    <row r="1260" spans="1:4" x14ac:dyDescent="0.3">
      <c r="A1260" s="421"/>
      <c r="B1260" s="11" t="s">
        <v>2873</v>
      </c>
      <c r="C1260" s="11" t="s">
        <v>82</v>
      </c>
      <c r="D1260" s="153"/>
    </row>
    <row r="1261" spans="1:4" x14ac:dyDescent="0.3">
      <c r="A1261" s="429"/>
      <c r="B1261" s="11" t="s">
        <v>2874</v>
      </c>
      <c r="C1261" s="11" t="s">
        <v>82</v>
      </c>
      <c r="D1261" s="153"/>
    </row>
    <row r="1262" spans="1:4" x14ac:dyDescent="0.3">
      <c r="A1262" s="421"/>
      <c r="B1262" s="11" t="s">
        <v>2875</v>
      </c>
      <c r="C1262" s="11" t="s">
        <v>82</v>
      </c>
      <c r="D1262" s="153"/>
    </row>
    <row r="1263" spans="1:4" x14ac:dyDescent="0.3">
      <c r="A1263" s="421"/>
      <c r="B1263" s="11" t="s">
        <v>2876</v>
      </c>
      <c r="C1263" s="11" t="s">
        <v>424</v>
      </c>
      <c r="D1263" s="153"/>
    </row>
    <row r="1264" spans="1:4" x14ac:dyDescent="0.3">
      <c r="A1264" s="421"/>
      <c r="B1264" s="11" t="s">
        <v>2877</v>
      </c>
      <c r="C1264" s="11" t="s">
        <v>424</v>
      </c>
      <c r="D1264" s="153"/>
    </row>
    <row r="1265" spans="1:4" x14ac:dyDescent="0.3">
      <c r="A1265" s="421" t="s">
        <v>2882</v>
      </c>
      <c r="B1265" s="11" t="s">
        <v>2878</v>
      </c>
      <c r="C1265" s="11" t="s">
        <v>424</v>
      </c>
      <c r="D1265" s="96" t="s">
        <v>47</v>
      </c>
    </row>
    <row r="1266" spans="1:4" x14ac:dyDescent="0.3">
      <c r="A1266" s="421"/>
      <c r="B1266" s="11" t="s">
        <v>2879</v>
      </c>
      <c r="C1266" s="11" t="s">
        <v>424</v>
      </c>
      <c r="D1266" s="96" t="s">
        <v>47</v>
      </c>
    </row>
    <row r="1267" spans="1:4" x14ac:dyDescent="0.3">
      <c r="A1267" s="421"/>
      <c r="B1267" s="11" t="s">
        <v>2880</v>
      </c>
      <c r="C1267" s="11" t="s">
        <v>2070</v>
      </c>
      <c r="D1267" s="153"/>
    </row>
    <row r="1268" spans="1:4" ht="15" thickBot="1" x14ac:dyDescent="0.35">
      <c r="A1268" s="429"/>
      <c r="B1268" s="13" t="s">
        <v>2881</v>
      </c>
      <c r="C1268" s="11" t="s">
        <v>2068</v>
      </c>
      <c r="D1268" s="154"/>
    </row>
    <row r="1269" spans="1:4" ht="18.600000000000001" thickBot="1" x14ac:dyDescent="0.4">
      <c r="A1269" s="56" t="s">
        <v>2885</v>
      </c>
      <c r="B1269" s="53"/>
      <c r="C1269" s="83"/>
      <c r="D1269" s="27"/>
    </row>
    <row r="1270" spans="1:4" x14ac:dyDescent="0.3">
      <c r="A1270" s="428" t="s">
        <v>2892</v>
      </c>
      <c r="B1270" s="14" t="s">
        <v>2886</v>
      </c>
      <c r="C1270" s="11" t="s">
        <v>82</v>
      </c>
      <c r="D1270" s="153"/>
    </row>
    <row r="1271" spans="1:4" x14ac:dyDescent="0.3">
      <c r="A1271" s="419" t="s">
        <v>2893</v>
      </c>
      <c r="B1271" s="14" t="s">
        <v>2887</v>
      </c>
      <c r="C1271" s="11" t="s">
        <v>82</v>
      </c>
      <c r="D1271" s="11" t="s">
        <v>47</v>
      </c>
    </row>
    <row r="1272" spans="1:4" x14ac:dyDescent="0.3">
      <c r="A1272" s="421"/>
      <c r="B1272" s="14" t="s">
        <v>2888</v>
      </c>
      <c r="C1272" s="11" t="s">
        <v>82</v>
      </c>
      <c r="D1272" s="11" t="s">
        <v>47</v>
      </c>
    </row>
    <row r="1273" spans="1:4" x14ac:dyDescent="0.3">
      <c r="A1273" s="421" t="s">
        <v>1486</v>
      </c>
      <c r="B1273" s="14" t="s">
        <v>2891</v>
      </c>
      <c r="C1273" s="11" t="s">
        <v>82</v>
      </c>
      <c r="D1273" s="11" t="s">
        <v>47</v>
      </c>
    </row>
    <row r="1274" spans="1:4" ht="15" thickBot="1" x14ac:dyDescent="0.35">
      <c r="A1274" s="429"/>
      <c r="B1274" s="13"/>
      <c r="C1274" s="11"/>
      <c r="D1274" s="13"/>
    </row>
    <row r="1275" spans="1:4" ht="18.600000000000001" thickBot="1" x14ac:dyDescent="0.4">
      <c r="A1275" s="56" t="s">
        <v>2895</v>
      </c>
      <c r="B1275" s="53"/>
      <c r="C1275" s="83"/>
      <c r="D1275" s="27"/>
    </row>
    <row r="1276" spans="1:4" x14ac:dyDescent="0.3">
      <c r="A1276" s="428" t="s">
        <v>2906</v>
      </c>
      <c r="B1276" s="14" t="s">
        <v>2896</v>
      </c>
      <c r="C1276" s="11" t="s">
        <v>2079</v>
      </c>
      <c r="D1276" s="153"/>
    </row>
    <row r="1277" spans="1:4" x14ac:dyDescent="0.3">
      <c r="A1277" s="35" t="s">
        <v>2907</v>
      </c>
      <c r="B1277" s="14" t="s">
        <v>2897</v>
      </c>
      <c r="C1277" s="11" t="s">
        <v>2079</v>
      </c>
      <c r="D1277" s="153"/>
    </row>
    <row r="1278" spans="1:4" x14ac:dyDescent="0.3">
      <c r="A1278" s="421"/>
      <c r="B1278" s="14" t="s">
        <v>2898</v>
      </c>
      <c r="C1278" s="11" t="s">
        <v>2079</v>
      </c>
      <c r="D1278" s="153"/>
    </row>
    <row r="1279" spans="1:4" x14ac:dyDescent="0.3">
      <c r="A1279" s="421"/>
      <c r="B1279" s="14" t="s">
        <v>2899</v>
      </c>
      <c r="C1279" s="11" t="s">
        <v>2079</v>
      </c>
      <c r="D1279" s="153"/>
    </row>
    <row r="1280" spans="1:4" ht="15" thickBot="1" x14ac:dyDescent="0.35">
      <c r="A1280" s="429"/>
      <c r="B1280" s="26" t="s">
        <v>2900</v>
      </c>
      <c r="C1280" s="11" t="s">
        <v>2079</v>
      </c>
      <c r="D1280" s="154"/>
    </row>
    <row r="1281" spans="1:4" ht="18.600000000000001" thickBot="1" x14ac:dyDescent="0.4">
      <c r="A1281" s="56" t="s">
        <v>2908</v>
      </c>
      <c r="B1281" s="53"/>
      <c r="C1281" s="83"/>
      <c r="D1281" s="27"/>
    </row>
    <row r="1282" spans="1:4" x14ac:dyDescent="0.3">
      <c r="A1282" s="428" t="s">
        <v>2921</v>
      </c>
      <c r="B1282" s="14" t="s">
        <v>2913</v>
      </c>
      <c r="C1282" s="11" t="s">
        <v>98</v>
      </c>
      <c r="D1282" s="66" t="s">
        <v>28</v>
      </c>
    </row>
    <row r="1283" spans="1:4" x14ac:dyDescent="0.3">
      <c r="A1283" s="35" t="s">
        <v>2922</v>
      </c>
      <c r="B1283" s="11" t="s">
        <v>2909</v>
      </c>
      <c r="C1283" s="11" t="s">
        <v>98</v>
      </c>
      <c r="D1283" s="66" t="s">
        <v>28</v>
      </c>
    </row>
    <row r="1284" spans="1:4" x14ac:dyDescent="0.3">
      <c r="A1284" s="421"/>
      <c r="B1284" s="11" t="s">
        <v>2912</v>
      </c>
      <c r="C1284" s="11" t="s">
        <v>98</v>
      </c>
      <c r="D1284" s="66" t="s">
        <v>28</v>
      </c>
    </row>
    <row r="1285" spans="1:4" x14ac:dyDescent="0.3">
      <c r="A1285" s="421"/>
      <c r="B1285" s="11" t="s">
        <v>2915</v>
      </c>
      <c r="C1285" s="11" t="s">
        <v>98</v>
      </c>
      <c r="D1285" s="66" t="s">
        <v>28</v>
      </c>
    </row>
    <row r="1286" spans="1:4" x14ac:dyDescent="0.3">
      <c r="A1286" s="429"/>
      <c r="B1286" s="13" t="s">
        <v>2917</v>
      </c>
      <c r="C1286" s="11" t="s">
        <v>98</v>
      </c>
      <c r="D1286" s="66" t="s">
        <v>28</v>
      </c>
    </row>
    <row r="1287" spans="1:4" ht="15" thickBot="1" x14ac:dyDescent="0.35">
      <c r="A1287" s="429"/>
      <c r="B1287" s="13" t="s">
        <v>2919</v>
      </c>
      <c r="C1287" s="11" t="s">
        <v>98</v>
      </c>
      <c r="D1287" s="76" t="s">
        <v>28</v>
      </c>
    </row>
    <row r="1288" spans="1:4" ht="18.600000000000001" thickBot="1" x14ac:dyDescent="0.4">
      <c r="A1288" s="56" t="s">
        <v>2923</v>
      </c>
      <c r="B1288" s="53"/>
      <c r="C1288" s="83"/>
      <c r="D1288" s="27"/>
    </row>
    <row r="1289" spans="1:4" x14ac:dyDescent="0.3">
      <c r="A1289" s="428" t="s">
        <v>2939</v>
      </c>
      <c r="B1289" s="14" t="s">
        <v>2924</v>
      </c>
      <c r="C1289" s="11" t="s">
        <v>82</v>
      </c>
      <c r="D1289" s="14" t="s">
        <v>47</v>
      </c>
    </row>
    <row r="1290" spans="1:4" x14ac:dyDescent="0.3">
      <c r="A1290" s="35" t="s">
        <v>2940</v>
      </c>
      <c r="B1290" s="11" t="s">
        <v>2925</v>
      </c>
      <c r="C1290" s="11" t="s">
        <v>424</v>
      </c>
      <c r="D1290" s="14" t="s">
        <v>47</v>
      </c>
    </row>
    <row r="1291" spans="1:4" x14ac:dyDescent="0.3">
      <c r="A1291" s="421"/>
      <c r="B1291" s="11" t="s">
        <v>2927</v>
      </c>
      <c r="C1291" s="11" t="s">
        <v>424</v>
      </c>
      <c r="D1291" s="14" t="s">
        <v>47</v>
      </c>
    </row>
    <row r="1292" spans="1:4" x14ac:dyDescent="0.3">
      <c r="A1292" s="421"/>
      <c r="B1292" s="11" t="s">
        <v>2929</v>
      </c>
      <c r="C1292" s="11" t="s">
        <v>424</v>
      </c>
      <c r="D1292" s="14" t="s">
        <v>47</v>
      </c>
    </row>
    <row r="1293" spans="1:4" x14ac:dyDescent="0.3">
      <c r="A1293" s="421"/>
      <c r="B1293" s="11" t="s">
        <v>2931</v>
      </c>
      <c r="C1293" s="11" t="s">
        <v>424</v>
      </c>
      <c r="D1293" s="14" t="s">
        <v>47</v>
      </c>
    </row>
    <row r="1294" spans="1:4" x14ac:dyDescent="0.3">
      <c r="A1294" s="421"/>
      <c r="B1294" s="11" t="s">
        <v>2933</v>
      </c>
      <c r="C1294" s="11" t="s">
        <v>98</v>
      </c>
      <c r="D1294" s="14" t="s">
        <v>47</v>
      </c>
    </row>
    <row r="1295" spans="1:4" x14ac:dyDescent="0.3">
      <c r="A1295" s="421"/>
      <c r="B1295" s="11" t="s">
        <v>2934</v>
      </c>
      <c r="C1295" s="11" t="s">
        <v>15</v>
      </c>
      <c r="D1295" s="153"/>
    </row>
    <row r="1296" spans="1:4" x14ac:dyDescent="0.3">
      <c r="A1296" s="421"/>
      <c r="B1296" s="11" t="s">
        <v>2936</v>
      </c>
      <c r="C1296" s="11" t="s">
        <v>98</v>
      </c>
      <c r="D1296" s="153"/>
    </row>
    <row r="1297" spans="1:4" ht="15" thickBot="1" x14ac:dyDescent="0.35">
      <c r="A1297" s="429"/>
      <c r="B1297" s="13" t="s">
        <v>2938</v>
      </c>
      <c r="C1297" s="11" t="s">
        <v>98</v>
      </c>
      <c r="D1297" s="154"/>
    </row>
    <row r="1298" spans="1:4" ht="18.600000000000001" thickBot="1" x14ac:dyDescent="0.4">
      <c r="A1298" s="56" t="s">
        <v>3552</v>
      </c>
      <c r="B1298" s="53"/>
      <c r="C1298" s="83"/>
      <c r="D1298" s="27"/>
    </row>
    <row r="1299" spans="1:4" x14ac:dyDescent="0.3">
      <c r="A1299" s="428" t="s">
        <v>2943</v>
      </c>
      <c r="B1299" s="14" t="s">
        <v>2941</v>
      </c>
      <c r="C1299" s="11" t="s">
        <v>424</v>
      </c>
      <c r="D1299" s="153"/>
    </row>
    <row r="1300" spans="1:4" x14ac:dyDescent="0.3">
      <c r="A1300" s="35" t="s">
        <v>2944</v>
      </c>
      <c r="B1300" s="11"/>
      <c r="C1300" s="11"/>
      <c r="D1300" s="11"/>
    </row>
    <row r="1301" spans="1:4" ht="15" thickBot="1" x14ac:dyDescent="0.35">
      <c r="A1301" s="429"/>
      <c r="B1301" s="13"/>
      <c r="C1301" s="11"/>
      <c r="D1301" s="13"/>
    </row>
    <row r="1302" spans="1:4" ht="18.600000000000001" thickBot="1" x14ac:dyDescent="0.4">
      <c r="A1302" s="56" t="s">
        <v>2945</v>
      </c>
      <c r="B1302" s="53"/>
      <c r="C1302" s="83"/>
      <c r="D1302" s="27"/>
    </row>
    <row r="1303" spans="1:4" x14ac:dyDescent="0.3">
      <c r="A1303" s="39" t="s">
        <v>2948</v>
      </c>
      <c r="B1303" s="14" t="s">
        <v>2946</v>
      </c>
      <c r="C1303" s="11" t="s">
        <v>2069</v>
      </c>
      <c r="D1303" s="153"/>
    </row>
    <row r="1304" spans="1:4" x14ac:dyDescent="0.3">
      <c r="A1304" s="35" t="s">
        <v>2949</v>
      </c>
      <c r="B1304" s="11"/>
      <c r="C1304" s="11"/>
      <c r="D1304" s="11"/>
    </row>
    <row r="1305" spans="1:4" ht="15" thickBot="1" x14ac:dyDescent="0.35">
      <c r="A1305" s="429"/>
      <c r="B1305" s="13"/>
      <c r="C1305" s="11"/>
      <c r="D1305" s="13"/>
    </row>
    <row r="1306" spans="1:4" ht="18.600000000000001" thickBot="1" x14ac:dyDescent="0.4">
      <c r="A1306" s="56" t="s">
        <v>2950</v>
      </c>
      <c r="B1306" s="53"/>
      <c r="C1306" s="83"/>
      <c r="D1306" s="27"/>
    </row>
    <row r="1307" spans="1:4" x14ac:dyDescent="0.3">
      <c r="A1307" s="39" t="s">
        <v>2955</v>
      </c>
      <c r="B1307" s="14" t="s">
        <v>2951</v>
      </c>
      <c r="C1307" s="11" t="s">
        <v>2064</v>
      </c>
      <c r="D1307" s="153"/>
    </row>
    <row r="1308" spans="1:4" x14ac:dyDescent="0.3">
      <c r="A1308" s="424" t="s">
        <v>2956</v>
      </c>
      <c r="B1308" s="11" t="s">
        <v>2953</v>
      </c>
      <c r="C1308" s="11" t="s">
        <v>98</v>
      </c>
      <c r="D1308" s="11" t="s">
        <v>47</v>
      </c>
    </row>
    <row r="1309" spans="1:4" x14ac:dyDescent="0.3">
      <c r="A1309" s="429"/>
      <c r="B1309" s="13"/>
      <c r="C1309" s="11"/>
      <c r="D1309" s="13"/>
    </row>
    <row r="1310" spans="1:4" ht="15" thickBot="1" x14ac:dyDescent="0.35">
      <c r="A1310" s="429"/>
      <c r="B1310" s="13"/>
      <c r="C1310" s="11"/>
      <c r="D1310" s="13"/>
    </row>
    <row r="1311" spans="1:4" ht="18.600000000000001" thickBot="1" x14ac:dyDescent="0.4">
      <c r="A1311" s="56" t="s">
        <v>2957</v>
      </c>
      <c r="B1311" s="53"/>
      <c r="C1311" s="83"/>
      <c r="D1311" s="27"/>
    </row>
    <row r="1312" spans="1:4" x14ac:dyDescent="0.3">
      <c r="A1312" s="426" t="s">
        <v>2984</v>
      </c>
      <c r="B1312" s="14" t="s">
        <v>2959</v>
      </c>
      <c r="C1312" s="11" t="s">
        <v>428</v>
      </c>
      <c r="D1312" s="153"/>
    </row>
    <row r="1313" spans="1:4" x14ac:dyDescent="0.3">
      <c r="A1313" s="420" t="s">
        <v>2985</v>
      </c>
      <c r="B1313" s="11" t="s">
        <v>2960</v>
      </c>
      <c r="C1313" s="11" t="s">
        <v>428</v>
      </c>
      <c r="D1313" s="153"/>
    </row>
    <row r="1314" spans="1:4" x14ac:dyDescent="0.3">
      <c r="A1314" s="421"/>
      <c r="B1314" s="11" t="s">
        <v>2962</v>
      </c>
      <c r="C1314" s="11" t="s">
        <v>428</v>
      </c>
      <c r="D1314" s="153"/>
    </row>
    <row r="1315" spans="1:4" x14ac:dyDescent="0.3">
      <c r="A1315" s="421"/>
      <c r="B1315" s="11" t="s">
        <v>2963</v>
      </c>
      <c r="C1315" s="11" t="s">
        <v>424</v>
      </c>
      <c r="D1315" s="153"/>
    </row>
    <row r="1316" spans="1:4" x14ac:dyDescent="0.3">
      <c r="A1316" s="421"/>
      <c r="B1316" s="11" t="s">
        <v>2964</v>
      </c>
      <c r="C1316" s="11" t="s">
        <v>424</v>
      </c>
      <c r="D1316" s="153"/>
    </row>
    <row r="1317" spans="1:4" x14ac:dyDescent="0.3">
      <c r="A1317" s="421"/>
      <c r="B1317" s="11" t="s">
        <v>2965</v>
      </c>
      <c r="C1317" s="11" t="s">
        <v>424</v>
      </c>
      <c r="D1317" s="153"/>
    </row>
    <row r="1318" spans="1:4" x14ac:dyDescent="0.3">
      <c r="A1318" s="421"/>
      <c r="B1318" s="11" t="s">
        <v>2966</v>
      </c>
      <c r="C1318" s="11" t="s">
        <v>2967</v>
      </c>
      <c r="D1318" s="153"/>
    </row>
    <row r="1319" spans="1:4" x14ac:dyDescent="0.3">
      <c r="A1319" s="421"/>
      <c r="B1319" s="11" t="s">
        <v>2968</v>
      </c>
      <c r="C1319" s="11" t="s">
        <v>2102</v>
      </c>
      <c r="D1319" s="153"/>
    </row>
    <row r="1320" spans="1:4" x14ac:dyDescent="0.3">
      <c r="A1320" s="421"/>
      <c r="B1320" s="11" t="s">
        <v>2969</v>
      </c>
      <c r="C1320" s="11" t="s">
        <v>2102</v>
      </c>
      <c r="D1320" s="153"/>
    </row>
    <row r="1321" spans="1:4" x14ac:dyDescent="0.3">
      <c r="A1321" s="429"/>
      <c r="B1321" s="13" t="s">
        <v>2970</v>
      </c>
      <c r="C1321" s="11" t="s">
        <v>2102</v>
      </c>
      <c r="D1321" s="153"/>
    </row>
    <row r="1322" spans="1:4" x14ac:dyDescent="0.3">
      <c r="A1322" s="421"/>
      <c r="B1322" s="11" t="s">
        <v>2971</v>
      </c>
      <c r="C1322" s="11" t="s">
        <v>2102</v>
      </c>
      <c r="D1322" s="153"/>
    </row>
    <row r="1323" spans="1:4" x14ac:dyDescent="0.3">
      <c r="A1323" s="421"/>
      <c r="B1323" s="11" t="s">
        <v>2972</v>
      </c>
      <c r="C1323" s="11" t="s">
        <v>2076</v>
      </c>
      <c r="D1323" s="153"/>
    </row>
    <row r="1324" spans="1:4" x14ac:dyDescent="0.3">
      <c r="A1324" s="421"/>
      <c r="B1324" s="11" t="s">
        <v>2974</v>
      </c>
      <c r="C1324" s="11" t="s">
        <v>2102</v>
      </c>
      <c r="D1324" s="153"/>
    </row>
    <row r="1325" spans="1:4" x14ac:dyDescent="0.3">
      <c r="A1325" s="421"/>
      <c r="B1325" s="11" t="s">
        <v>2976</v>
      </c>
      <c r="C1325" s="11" t="s">
        <v>2076</v>
      </c>
      <c r="D1325" s="153"/>
    </row>
    <row r="1326" spans="1:4" x14ac:dyDescent="0.3">
      <c r="A1326" s="421"/>
      <c r="B1326" s="11" t="s">
        <v>2977</v>
      </c>
      <c r="C1326" s="11" t="s">
        <v>2076</v>
      </c>
      <c r="D1326" s="153"/>
    </row>
    <row r="1327" spans="1:4" x14ac:dyDescent="0.3">
      <c r="A1327" s="421"/>
      <c r="B1327" s="11" t="s">
        <v>2978</v>
      </c>
      <c r="C1327" s="11" t="s">
        <v>2076</v>
      </c>
      <c r="D1327" s="153"/>
    </row>
    <row r="1328" spans="1:4" x14ac:dyDescent="0.3">
      <c r="A1328" s="421"/>
      <c r="B1328" s="11" t="s">
        <v>2979</v>
      </c>
      <c r="C1328" s="11" t="s">
        <v>2076</v>
      </c>
      <c r="D1328" s="153"/>
    </row>
    <row r="1329" spans="1:4" x14ac:dyDescent="0.3">
      <c r="A1329" s="421"/>
      <c r="B1329" s="11" t="s">
        <v>2980</v>
      </c>
      <c r="C1329" s="11" t="s">
        <v>2076</v>
      </c>
      <c r="D1329" s="153"/>
    </row>
    <row r="1330" spans="1:4" x14ac:dyDescent="0.3">
      <c r="A1330" s="421"/>
      <c r="B1330" s="11" t="s">
        <v>2982</v>
      </c>
      <c r="C1330" s="11" t="s">
        <v>2076</v>
      </c>
      <c r="D1330" s="153"/>
    </row>
    <row r="1331" spans="1:4" ht="15" thickBot="1" x14ac:dyDescent="0.35">
      <c r="A1331" s="429"/>
      <c r="B1331" s="13" t="s">
        <v>2983</v>
      </c>
      <c r="C1331" s="11" t="s">
        <v>2076</v>
      </c>
      <c r="D1331" s="154"/>
    </row>
    <row r="1332" spans="1:4" ht="18.600000000000001" thickBot="1" x14ac:dyDescent="0.4">
      <c r="A1332" s="56" t="s">
        <v>2986</v>
      </c>
      <c r="B1332" s="512"/>
      <c r="C1332" s="83"/>
      <c r="D1332" s="513"/>
    </row>
    <row r="1333" spans="1:4" x14ac:dyDescent="0.3">
      <c r="A1333" s="426" t="s">
        <v>2999</v>
      </c>
      <c r="B1333" s="14" t="s">
        <v>2995</v>
      </c>
      <c r="C1333" s="11" t="s">
        <v>424</v>
      </c>
      <c r="D1333" s="153"/>
    </row>
    <row r="1334" spans="1:4" x14ac:dyDescent="0.3">
      <c r="A1334" s="421" t="s">
        <v>3000</v>
      </c>
      <c r="B1334" s="11" t="s">
        <v>2996</v>
      </c>
      <c r="C1334" s="11" t="s">
        <v>424</v>
      </c>
      <c r="D1334" s="153"/>
    </row>
    <row r="1335" spans="1:4" x14ac:dyDescent="0.3">
      <c r="A1335" s="421"/>
      <c r="B1335" s="11" t="s">
        <v>2997</v>
      </c>
      <c r="C1335" s="11" t="s">
        <v>424</v>
      </c>
      <c r="D1335" s="153"/>
    </row>
    <row r="1336" spans="1:4" x14ac:dyDescent="0.3">
      <c r="A1336" s="421"/>
      <c r="B1336" s="11" t="s">
        <v>2994</v>
      </c>
      <c r="C1336" s="11" t="s">
        <v>424</v>
      </c>
      <c r="D1336" s="96" t="s">
        <v>22</v>
      </c>
    </row>
    <row r="1337" spans="1:4" x14ac:dyDescent="0.3">
      <c r="A1337" s="421"/>
      <c r="B1337" s="11" t="s">
        <v>2993</v>
      </c>
      <c r="C1337" s="11" t="s">
        <v>2070</v>
      </c>
      <c r="D1337" s="153"/>
    </row>
    <row r="1338" spans="1:4" ht="15" thickBot="1" x14ac:dyDescent="0.35">
      <c r="A1338" s="429"/>
      <c r="B1338" s="13" t="s">
        <v>2992</v>
      </c>
      <c r="C1338" s="11" t="s">
        <v>2065</v>
      </c>
      <c r="D1338" s="154"/>
    </row>
    <row r="1339" spans="1:4" ht="18.600000000000001" thickBot="1" x14ac:dyDescent="0.4">
      <c r="A1339" s="56" t="s">
        <v>3001</v>
      </c>
      <c r="B1339" s="53"/>
      <c r="C1339" s="83"/>
      <c r="D1339" s="27"/>
    </row>
    <row r="1340" spans="1:4" x14ac:dyDescent="0.3">
      <c r="A1340" s="435" t="s">
        <v>3016</v>
      </c>
      <c r="B1340" s="26" t="s">
        <v>3002</v>
      </c>
      <c r="C1340" s="11" t="s">
        <v>2079</v>
      </c>
      <c r="D1340" s="26" t="s">
        <v>24</v>
      </c>
    </row>
    <row r="1341" spans="1:4" x14ac:dyDescent="0.3">
      <c r="A1341" s="35" t="s">
        <v>3015</v>
      </c>
      <c r="B1341" s="11" t="s">
        <v>3004</v>
      </c>
      <c r="C1341" s="11" t="s">
        <v>82</v>
      </c>
      <c r="D1341" s="153"/>
    </row>
    <row r="1342" spans="1:4" x14ac:dyDescent="0.3">
      <c r="A1342" s="421"/>
      <c r="B1342" s="11" t="s">
        <v>3006</v>
      </c>
      <c r="C1342" s="11" t="s">
        <v>82</v>
      </c>
      <c r="D1342" s="153"/>
    </row>
    <row r="1343" spans="1:4" x14ac:dyDescent="0.3">
      <c r="A1343" s="421"/>
      <c r="B1343" s="11" t="s">
        <v>3007</v>
      </c>
      <c r="C1343" s="11" t="s">
        <v>82</v>
      </c>
      <c r="D1343" s="153"/>
    </row>
    <row r="1344" spans="1:4" x14ac:dyDescent="0.3">
      <c r="A1344" s="421"/>
      <c r="B1344" s="11" t="s">
        <v>3009</v>
      </c>
      <c r="C1344" s="11" t="s">
        <v>82</v>
      </c>
      <c r="D1344" s="153"/>
    </row>
    <row r="1345" spans="1:4" x14ac:dyDescent="0.3">
      <c r="A1345" s="421"/>
      <c r="B1345" s="11" t="s">
        <v>3010</v>
      </c>
      <c r="C1345" s="11" t="s">
        <v>305</v>
      </c>
      <c r="D1345" s="11" t="s">
        <v>628</v>
      </c>
    </row>
    <row r="1346" spans="1:4" x14ac:dyDescent="0.3">
      <c r="A1346" s="421"/>
      <c r="B1346" s="11" t="s">
        <v>3011</v>
      </c>
      <c r="C1346" s="11" t="s">
        <v>424</v>
      </c>
      <c r="D1346" s="11" t="s">
        <v>47</v>
      </c>
    </row>
    <row r="1347" spans="1:4" x14ac:dyDescent="0.3">
      <c r="A1347" s="421"/>
      <c r="B1347" s="11" t="s">
        <v>3011</v>
      </c>
      <c r="C1347" s="11" t="s">
        <v>424</v>
      </c>
      <c r="D1347" s="11" t="s">
        <v>47</v>
      </c>
    </row>
    <row r="1348" spans="1:4" ht="15" thickBot="1" x14ac:dyDescent="0.35">
      <c r="A1348" s="429"/>
      <c r="B1348" s="13" t="s">
        <v>3014</v>
      </c>
      <c r="C1348" s="11" t="s">
        <v>2068</v>
      </c>
      <c r="D1348" s="154"/>
    </row>
    <row r="1349" spans="1:4" ht="18.600000000000001" thickBot="1" x14ac:dyDescent="0.4">
      <c r="A1349" s="56" t="s">
        <v>3019</v>
      </c>
      <c r="B1349" s="53"/>
      <c r="C1349" s="83"/>
      <c r="D1349" s="27"/>
    </row>
    <row r="1350" spans="1:4" x14ac:dyDescent="0.3">
      <c r="A1350" s="426" t="s">
        <v>3034</v>
      </c>
      <c r="B1350" s="14" t="s">
        <v>3022</v>
      </c>
      <c r="C1350" s="11" t="s">
        <v>3020</v>
      </c>
      <c r="D1350" s="153"/>
    </row>
    <row r="1351" spans="1:4" x14ac:dyDescent="0.3">
      <c r="A1351" s="421" t="s">
        <v>3035</v>
      </c>
      <c r="B1351" s="11" t="s">
        <v>3023</v>
      </c>
      <c r="C1351" s="11" t="s">
        <v>3020</v>
      </c>
      <c r="D1351" s="153"/>
    </row>
    <row r="1352" spans="1:4" x14ac:dyDescent="0.3">
      <c r="A1352" s="421"/>
      <c r="B1352" s="11" t="s">
        <v>3025</v>
      </c>
      <c r="C1352" s="11" t="s">
        <v>3026</v>
      </c>
      <c r="D1352" s="153"/>
    </row>
    <row r="1353" spans="1:4" x14ac:dyDescent="0.3">
      <c r="A1353" s="421"/>
      <c r="B1353" s="11" t="s">
        <v>3027</v>
      </c>
      <c r="C1353" s="11" t="s">
        <v>3026</v>
      </c>
      <c r="D1353" s="153"/>
    </row>
    <row r="1354" spans="1:4" x14ac:dyDescent="0.3">
      <c r="A1354" s="421"/>
      <c r="B1354" s="11" t="s">
        <v>3028</v>
      </c>
      <c r="C1354" s="11" t="s">
        <v>3020</v>
      </c>
      <c r="D1354" s="153"/>
    </row>
    <row r="1355" spans="1:4" x14ac:dyDescent="0.3">
      <c r="A1355" s="421"/>
      <c r="B1355" s="11" t="s">
        <v>3030</v>
      </c>
      <c r="C1355" s="11" t="s">
        <v>3020</v>
      </c>
      <c r="D1355" s="153"/>
    </row>
    <row r="1356" spans="1:4" x14ac:dyDescent="0.3">
      <c r="A1356" s="421"/>
      <c r="B1356" s="11" t="s">
        <v>3032</v>
      </c>
      <c r="C1356" s="11" t="s">
        <v>3020</v>
      </c>
      <c r="D1356" s="153"/>
    </row>
    <row r="1357" spans="1:4" ht="15" thickBot="1" x14ac:dyDescent="0.35">
      <c r="A1357" s="429"/>
      <c r="B1357" s="13" t="s">
        <v>3033</v>
      </c>
      <c r="C1357" s="11" t="s">
        <v>3020</v>
      </c>
      <c r="D1357" s="154"/>
    </row>
    <row r="1358" spans="1:4" ht="18.600000000000001" thickBot="1" x14ac:dyDescent="0.4">
      <c r="A1358" s="56" t="s">
        <v>3036</v>
      </c>
      <c r="B1358" s="53"/>
      <c r="C1358" s="83"/>
      <c r="D1358" s="27"/>
    </row>
    <row r="1359" spans="1:4" x14ac:dyDescent="0.3">
      <c r="A1359" s="426" t="s">
        <v>3043</v>
      </c>
      <c r="B1359" s="14" t="s">
        <v>3037</v>
      </c>
      <c r="C1359" s="11" t="s">
        <v>2069</v>
      </c>
      <c r="D1359" s="57" t="s">
        <v>22</v>
      </c>
    </row>
    <row r="1360" spans="1:4" x14ac:dyDescent="0.3">
      <c r="A1360" s="421" t="s">
        <v>3044</v>
      </c>
      <c r="B1360" s="11" t="s">
        <v>3038</v>
      </c>
      <c r="C1360" s="11" t="s">
        <v>2070</v>
      </c>
      <c r="D1360" s="66" t="s">
        <v>22</v>
      </c>
    </row>
    <row r="1361" spans="1:4" ht="15" thickBot="1" x14ac:dyDescent="0.35">
      <c r="A1361" s="429"/>
      <c r="B1361" s="13" t="s">
        <v>3041</v>
      </c>
      <c r="C1361" s="11" t="s">
        <v>2078</v>
      </c>
      <c r="D1361" s="154"/>
    </row>
    <row r="1362" spans="1:4" ht="18.600000000000001" thickBot="1" x14ac:dyDescent="0.4">
      <c r="A1362" s="56" t="s">
        <v>3045</v>
      </c>
      <c r="B1362" s="53"/>
      <c r="C1362" s="83"/>
      <c r="D1362" s="27"/>
    </row>
    <row r="1363" spans="1:4" x14ac:dyDescent="0.3">
      <c r="A1363" s="426" t="s">
        <v>3047</v>
      </c>
      <c r="B1363" s="14" t="s">
        <v>3046</v>
      </c>
      <c r="C1363" s="11" t="s">
        <v>2068</v>
      </c>
      <c r="D1363" s="14" t="s">
        <v>47</v>
      </c>
    </row>
    <row r="1364" spans="1:4" x14ac:dyDescent="0.3">
      <c r="A1364" s="421" t="s">
        <v>3049</v>
      </c>
      <c r="B1364" s="11"/>
      <c r="C1364" s="11"/>
      <c r="D1364" s="11"/>
    </row>
    <row r="1365" spans="1:4" ht="15" thickBot="1" x14ac:dyDescent="0.35">
      <c r="A1365" s="429"/>
      <c r="B1365" s="13"/>
      <c r="C1365" s="11"/>
      <c r="D1365" s="13"/>
    </row>
    <row r="1366" spans="1:4" ht="18.600000000000001" thickBot="1" x14ac:dyDescent="0.4">
      <c r="A1366" s="56" t="s">
        <v>3050</v>
      </c>
      <c r="B1366" s="53"/>
      <c r="C1366" s="83"/>
      <c r="D1366" s="27"/>
    </row>
    <row r="1367" spans="1:4" x14ac:dyDescent="0.3">
      <c r="A1367" s="426" t="s">
        <v>3554</v>
      </c>
      <c r="B1367" s="14" t="s">
        <v>3051</v>
      </c>
      <c r="C1367" s="11" t="s">
        <v>3052</v>
      </c>
      <c r="D1367" s="14"/>
    </row>
    <row r="1368" spans="1:4" x14ac:dyDescent="0.3">
      <c r="A1368" s="421" t="s">
        <v>3555</v>
      </c>
      <c r="B1368" s="11"/>
      <c r="C1368" s="11"/>
      <c r="D1368" s="11"/>
    </row>
    <row r="1369" spans="1:4" ht="15" thickBot="1" x14ac:dyDescent="0.35">
      <c r="A1369" s="421" t="s">
        <v>3053</v>
      </c>
      <c r="B1369" s="13"/>
      <c r="C1369" s="11"/>
      <c r="D1369" s="13"/>
    </row>
    <row r="1370" spans="1:4" ht="18.600000000000001" thickBot="1" x14ac:dyDescent="0.4">
      <c r="A1370" s="56" t="s">
        <v>3054</v>
      </c>
      <c r="B1370" s="53"/>
      <c r="C1370" s="83"/>
      <c r="D1370" s="27"/>
    </row>
    <row r="1371" spans="1:4" x14ac:dyDescent="0.3">
      <c r="A1371" s="426" t="s">
        <v>3055</v>
      </c>
      <c r="B1371" s="14" t="s">
        <v>3056</v>
      </c>
      <c r="C1371" s="11" t="s">
        <v>424</v>
      </c>
      <c r="D1371" s="153"/>
    </row>
    <row r="1372" spans="1:4" x14ac:dyDescent="0.3">
      <c r="A1372" s="421" t="s">
        <v>3064</v>
      </c>
      <c r="B1372" s="11" t="s">
        <v>3058</v>
      </c>
      <c r="C1372" s="11" t="s">
        <v>424</v>
      </c>
      <c r="D1372" s="153"/>
    </row>
    <row r="1373" spans="1:4" x14ac:dyDescent="0.3">
      <c r="A1373" s="421"/>
      <c r="B1373" s="11" t="s">
        <v>3059</v>
      </c>
      <c r="C1373" s="11" t="s">
        <v>424</v>
      </c>
      <c r="D1373" s="153"/>
    </row>
    <row r="1374" spans="1:4" x14ac:dyDescent="0.3">
      <c r="A1374" s="421"/>
      <c r="B1374" s="11" t="s">
        <v>3062</v>
      </c>
      <c r="C1374" s="11" t="s">
        <v>2076</v>
      </c>
      <c r="D1374" s="153"/>
    </row>
    <row r="1375" spans="1:4" x14ac:dyDescent="0.3">
      <c r="A1375" s="421" t="s">
        <v>3053</v>
      </c>
      <c r="B1375" s="11" t="s">
        <v>3063</v>
      </c>
      <c r="C1375" s="11" t="s">
        <v>82</v>
      </c>
      <c r="D1375" s="153"/>
    </row>
    <row r="1376" spans="1:4" ht="15" thickBot="1" x14ac:dyDescent="0.35">
      <c r="A1376" s="429"/>
      <c r="B1376" s="13"/>
      <c r="C1376" s="11"/>
      <c r="D1376" s="13"/>
    </row>
    <row r="1377" spans="1:4" ht="18.600000000000001" thickBot="1" x14ac:dyDescent="0.4">
      <c r="A1377" s="56" t="s">
        <v>3065</v>
      </c>
      <c r="B1377" s="53"/>
      <c r="C1377" s="83"/>
      <c r="D1377" s="27"/>
    </row>
    <row r="1378" spans="1:4" x14ac:dyDescent="0.3">
      <c r="A1378" s="426" t="s">
        <v>3079</v>
      </c>
      <c r="B1378" s="14" t="s">
        <v>3066</v>
      </c>
      <c r="C1378" s="11" t="s">
        <v>3071</v>
      </c>
      <c r="D1378" s="153"/>
    </row>
    <row r="1379" spans="1:4" x14ac:dyDescent="0.3">
      <c r="A1379" s="421" t="s">
        <v>3080</v>
      </c>
      <c r="B1379" s="11" t="s">
        <v>3068</v>
      </c>
      <c r="C1379" s="11" t="s">
        <v>3071</v>
      </c>
      <c r="D1379" s="153"/>
    </row>
    <row r="1380" spans="1:4" x14ac:dyDescent="0.3">
      <c r="A1380" s="421"/>
      <c r="B1380" s="11" t="s">
        <v>3070</v>
      </c>
      <c r="C1380" s="11" t="s">
        <v>2079</v>
      </c>
      <c r="D1380" s="153"/>
    </row>
    <row r="1381" spans="1:4" x14ac:dyDescent="0.3">
      <c r="A1381" s="421"/>
      <c r="B1381" s="11" t="s">
        <v>3073</v>
      </c>
      <c r="C1381" s="11" t="s">
        <v>3071</v>
      </c>
      <c r="D1381" s="153"/>
    </row>
    <row r="1382" spans="1:4" x14ac:dyDescent="0.3">
      <c r="A1382" s="421"/>
      <c r="B1382" s="11" t="s">
        <v>3075</v>
      </c>
      <c r="C1382" s="11" t="s">
        <v>3071</v>
      </c>
      <c r="D1382" s="153"/>
    </row>
    <row r="1383" spans="1:4" ht="15" thickBot="1" x14ac:dyDescent="0.35">
      <c r="A1383" s="429"/>
      <c r="B1383" s="13" t="s">
        <v>3077</v>
      </c>
      <c r="C1383" s="11" t="s">
        <v>2079</v>
      </c>
      <c r="D1383" s="154"/>
    </row>
    <row r="1384" spans="1:4" ht="18.600000000000001" thickBot="1" x14ac:dyDescent="0.4">
      <c r="A1384" s="56" t="s">
        <v>3082</v>
      </c>
      <c r="B1384" s="53"/>
      <c r="C1384" s="83"/>
      <c r="D1384" s="27"/>
    </row>
    <row r="1385" spans="1:4" x14ac:dyDescent="0.3">
      <c r="A1385" s="426" t="s">
        <v>3086</v>
      </c>
      <c r="B1385" s="14" t="s">
        <v>3083</v>
      </c>
      <c r="C1385" s="11" t="s">
        <v>2065</v>
      </c>
      <c r="D1385" s="14" t="s">
        <v>47</v>
      </c>
    </row>
    <row r="1386" spans="1:4" x14ac:dyDescent="0.3">
      <c r="A1386" s="421" t="s">
        <v>3087</v>
      </c>
      <c r="B1386" s="11" t="s">
        <v>3085</v>
      </c>
      <c r="C1386" s="11" t="s">
        <v>168</v>
      </c>
      <c r="D1386" s="153"/>
    </row>
    <row r="1387" spans="1:4" ht="15" thickBot="1" x14ac:dyDescent="0.35">
      <c r="A1387" s="429"/>
      <c r="B1387" s="13"/>
      <c r="C1387" s="11"/>
      <c r="D1387" s="13"/>
    </row>
    <row r="1388" spans="1:4" ht="18.600000000000001" thickBot="1" x14ac:dyDescent="0.4">
      <c r="A1388" s="56" t="s">
        <v>3556</v>
      </c>
      <c r="B1388" s="53"/>
      <c r="C1388" s="83"/>
      <c r="D1388" s="27"/>
    </row>
    <row r="1389" spans="1:4" x14ac:dyDescent="0.3">
      <c r="A1389" s="426" t="s">
        <v>3088</v>
      </c>
      <c r="B1389" s="14" t="s">
        <v>3089</v>
      </c>
      <c r="C1389" s="11" t="s">
        <v>15</v>
      </c>
      <c r="D1389" s="153"/>
    </row>
    <row r="1390" spans="1:4" x14ac:dyDescent="0.3">
      <c r="A1390" s="421"/>
      <c r="B1390" s="11" t="s">
        <v>3091</v>
      </c>
      <c r="C1390" s="11" t="s">
        <v>15</v>
      </c>
      <c r="D1390" s="153"/>
    </row>
    <row r="1391" spans="1:4" ht="15" thickBot="1" x14ac:dyDescent="0.35">
      <c r="A1391" s="429"/>
      <c r="B1391" s="13" t="s">
        <v>3092</v>
      </c>
      <c r="C1391" s="11" t="s">
        <v>2065</v>
      </c>
      <c r="D1391" s="154"/>
    </row>
    <row r="1392" spans="1:4" ht="18.600000000000001" thickBot="1" x14ac:dyDescent="0.4">
      <c r="A1392" s="56" t="s">
        <v>3093</v>
      </c>
      <c r="B1392" s="53"/>
      <c r="C1392" s="83"/>
      <c r="D1392" s="27"/>
    </row>
    <row r="1393" spans="1:4" x14ac:dyDescent="0.3">
      <c r="A1393" s="518" t="s">
        <v>3113</v>
      </c>
      <c r="B1393" s="14" t="s">
        <v>3095</v>
      </c>
      <c r="C1393" s="11" t="s">
        <v>2065</v>
      </c>
      <c r="D1393" s="14" t="s">
        <v>47</v>
      </c>
    </row>
    <row r="1394" spans="1:4" x14ac:dyDescent="0.3">
      <c r="A1394" s="421" t="s">
        <v>3114</v>
      </c>
      <c r="B1394" s="11" t="s">
        <v>3096</v>
      </c>
      <c r="C1394" s="11" t="s">
        <v>2065</v>
      </c>
      <c r="D1394" s="14" t="s">
        <v>47</v>
      </c>
    </row>
    <row r="1395" spans="1:4" x14ac:dyDescent="0.3">
      <c r="A1395" s="421"/>
      <c r="B1395" s="11" t="s">
        <v>3097</v>
      </c>
      <c r="C1395" s="11" t="s">
        <v>2065</v>
      </c>
      <c r="D1395" s="14" t="s">
        <v>47</v>
      </c>
    </row>
    <row r="1396" spans="1:4" x14ac:dyDescent="0.3">
      <c r="A1396" s="429"/>
      <c r="B1396" s="13" t="s">
        <v>3098</v>
      </c>
      <c r="C1396" s="11" t="s">
        <v>424</v>
      </c>
      <c r="D1396" s="14" t="s">
        <v>47</v>
      </c>
    </row>
    <row r="1397" spans="1:4" x14ac:dyDescent="0.3">
      <c r="A1397" s="421"/>
      <c r="B1397" s="11" t="s">
        <v>3099</v>
      </c>
      <c r="C1397" s="11" t="s">
        <v>424</v>
      </c>
      <c r="D1397" s="14" t="s">
        <v>47</v>
      </c>
    </row>
    <row r="1398" spans="1:4" x14ac:dyDescent="0.3">
      <c r="A1398" s="421"/>
      <c r="B1398" s="11" t="s">
        <v>3100</v>
      </c>
      <c r="C1398" s="11" t="s">
        <v>424</v>
      </c>
      <c r="D1398" s="14" t="s">
        <v>47</v>
      </c>
    </row>
    <row r="1399" spans="1:4" x14ac:dyDescent="0.3">
      <c r="A1399" s="421"/>
      <c r="B1399" s="11" t="s">
        <v>3101</v>
      </c>
      <c r="C1399" s="11" t="s">
        <v>428</v>
      </c>
      <c r="D1399" s="14" t="s">
        <v>47</v>
      </c>
    </row>
    <row r="1400" spans="1:4" x14ac:dyDescent="0.3">
      <c r="A1400" s="421"/>
      <c r="B1400" s="11" t="s">
        <v>3102</v>
      </c>
      <c r="C1400" s="11" t="s">
        <v>428</v>
      </c>
      <c r="D1400" s="14" t="s">
        <v>47</v>
      </c>
    </row>
    <row r="1401" spans="1:4" x14ac:dyDescent="0.3">
      <c r="A1401" s="421"/>
      <c r="B1401" s="11" t="s">
        <v>3103</v>
      </c>
      <c r="C1401" s="11" t="s">
        <v>428</v>
      </c>
      <c r="D1401" s="14" t="s">
        <v>47</v>
      </c>
    </row>
    <row r="1402" spans="1:4" x14ac:dyDescent="0.3">
      <c r="A1402" s="421"/>
      <c r="B1402" s="11" t="s">
        <v>3104</v>
      </c>
      <c r="C1402" s="11" t="s">
        <v>424</v>
      </c>
      <c r="D1402" s="14" t="s">
        <v>47</v>
      </c>
    </row>
    <row r="1403" spans="1:4" x14ac:dyDescent="0.3">
      <c r="A1403" s="421"/>
      <c r="B1403" s="11" t="s">
        <v>3105</v>
      </c>
      <c r="C1403" s="11" t="s">
        <v>424</v>
      </c>
      <c r="D1403" s="14" t="s">
        <v>47</v>
      </c>
    </row>
    <row r="1404" spans="1:4" x14ac:dyDescent="0.3">
      <c r="A1404" s="421"/>
      <c r="B1404" s="11" t="s">
        <v>3106</v>
      </c>
      <c r="C1404" s="11" t="s">
        <v>424</v>
      </c>
      <c r="D1404" s="14" t="s">
        <v>47</v>
      </c>
    </row>
    <row r="1405" spans="1:4" x14ac:dyDescent="0.3">
      <c r="A1405" s="421"/>
      <c r="B1405" s="11" t="s">
        <v>3107</v>
      </c>
      <c r="C1405" s="11" t="s">
        <v>424</v>
      </c>
      <c r="D1405" s="14" t="s">
        <v>47</v>
      </c>
    </row>
    <row r="1406" spans="1:4" x14ac:dyDescent="0.3">
      <c r="A1406" s="421"/>
      <c r="B1406" s="11" t="s">
        <v>3109</v>
      </c>
      <c r="C1406" s="11" t="s">
        <v>3110</v>
      </c>
      <c r="D1406" s="14" t="s">
        <v>47</v>
      </c>
    </row>
    <row r="1407" spans="1:4" ht="15" thickBot="1" x14ac:dyDescent="0.35">
      <c r="A1407" s="429"/>
      <c r="B1407" s="13" t="s">
        <v>3112</v>
      </c>
      <c r="C1407" s="11" t="s">
        <v>3110</v>
      </c>
      <c r="D1407" s="26" t="s">
        <v>47</v>
      </c>
    </row>
    <row r="1408" spans="1:4" ht="18.600000000000001" thickBot="1" x14ac:dyDescent="0.4">
      <c r="A1408" s="56" t="s">
        <v>3117</v>
      </c>
      <c r="B1408" s="53"/>
      <c r="C1408" s="83"/>
      <c r="D1408" s="27"/>
    </row>
    <row r="1409" spans="1:4" x14ac:dyDescent="0.3">
      <c r="A1409" s="426" t="s">
        <v>3120</v>
      </c>
      <c r="B1409" s="14" t="s">
        <v>3115</v>
      </c>
      <c r="C1409" s="11" t="s">
        <v>2065</v>
      </c>
      <c r="D1409" s="14" t="s">
        <v>28</v>
      </c>
    </row>
    <row r="1410" spans="1:4" x14ac:dyDescent="0.3">
      <c r="A1410" s="421" t="s">
        <v>3121</v>
      </c>
      <c r="B1410" s="11" t="s">
        <v>3116</v>
      </c>
      <c r="C1410" s="11" t="s">
        <v>2065</v>
      </c>
      <c r="D1410" s="14" t="s">
        <v>28</v>
      </c>
    </row>
    <row r="1411" spans="1:4" x14ac:dyDescent="0.3">
      <c r="A1411" s="421"/>
      <c r="B1411" s="11" t="s">
        <v>3118</v>
      </c>
      <c r="C1411" s="11" t="s">
        <v>2065</v>
      </c>
      <c r="D1411" s="14" t="s">
        <v>28</v>
      </c>
    </row>
    <row r="1412" spans="1:4" ht="15" thickBot="1" x14ac:dyDescent="0.35">
      <c r="A1412" s="429"/>
      <c r="B1412" s="13" t="s">
        <v>3119</v>
      </c>
      <c r="C1412" s="11" t="s">
        <v>98</v>
      </c>
      <c r="D1412" s="26" t="s">
        <v>28</v>
      </c>
    </row>
    <row r="1413" spans="1:4" ht="18.600000000000001" thickBot="1" x14ac:dyDescent="0.4">
      <c r="A1413" s="56" t="s">
        <v>3122</v>
      </c>
      <c r="B1413" s="53"/>
      <c r="C1413" s="83"/>
      <c r="D1413" s="27"/>
    </row>
    <row r="1414" spans="1:4" x14ac:dyDescent="0.3">
      <c r="A1414" s="426" t="s">
        <v>3127</v>
      </c>
      <c r="B1414" s="14" t="s">
        <v>3123</v>
      </c>
      <c r="C1414" s="11" t="s">
        <v>424</v>
      </c>
      <c r="D1414" s="14" t="s">
        <v>47</v>
      </c>
    </row>
    <row r="1415" spans="1:4" x14ac:dyDescent="0.3">
      <c r="A1415" s="421" t="s">
        <v>3128</v>
      </c>
      <c r="B1415" s="11" t="s">
        <v>3124</v>
      </c>
      <c r="C1415" s="11" t="s">
        <v>424</v>
      </c>
      <c r="D1415" s="14" t="s">
        <v>47</v>
      </c>
    </row>
    <row r="1416" spans="1:4" x14ac:dyDescent="0.3">
      <c r="A1416" s="421"/>
      <c r="B1416" s="11" t="s">
        <v>3125</v>
      </c>
      <c r="C1416" s="11" t="s">
        <v>424</v>
      </c>
      <c r="D1416" s="14" t="s">
        <v>47</v>
      </c>
    </row>
    <row r="1417" spans="1:4" ht="15" thickBot="1" x14ac:dyDescent="0.35">
      <c r="A1417" s="429"/>
      <c r="B1417" s="13" t="s">
        <v>3126</v>
      </c>
      <c r="C1417" s="11" t="s">
        <v>98</v>
      </c>
      <c r="D1417" s="26" t="s">
        <v>47</v>
      </c>
    </row>
    <row r="1418" spans="1:4" ht="18.600000000000001" thickBot="1" x14ac:dyDescent="0.4">
      <c r="A1418" s="56" t="s">
        <v>3130</v>
      </c>
      <c r="B1418" s="53"/>
      <c r="C1418" s="83"/>
      <c r="D1418" s="27"/>
    </row>
    <row r="1419" spans="1:4" x14ac:dyDescent="0.3">
      <c r="A1419" s="430" t="s">
        <v>3129</v>
      </c>
      <c r="B1419" s="26" t="s">
        <v>3131</v>
      </c>
      <c r="C1419" s="11"/>
      <c r="D1419" s="26"/>
    </row>
    <row r="1420" spans="1:4" x14ac:dyDescent="0.3">
      <c r="A1420" s="421"/>
      <c r="B1420" s="11"/>
      <c r="C1420" s="11"/>
      <c r="D1420" s="11"/>
    </row>
    <row r="1421" spans="1:4" x14ac:dyDescent="0.3">
      <c r="A1421" s="421" t="s">
        <v>3132</v>
      </c>
      <c r="B1421" s="11"/>
      <c r="C1421" s="11"/>
      <c r="D1421" s="11"/>
    </row>
    <row r="1422" spans="1:4" ht="15" thickBot="1" x14ac:dyDescent="0.35">
      <c r="A1422" s="429"/>
      <c r="B1422" s="13"/>
      <c r="C1422" s="11"/>
      <c r="D1422" s="13"/>
    </row>
    <row r="1423" spans="1:4" ht="18.600000000000001" thickBot="1" x14ac:dyDescent="0.4">
      <c r="A1423" s="56" t="s">
        <v>3133</v>
      </c>
      <c r="B1423" s="53"/>
      <c r="C1423" s="83"/>
      <c r="D1423" s="27"/>
    </row>
    <row r="1424" spans="1:4" x14ac:dyDescent="0.3">
      <c r="A1424" s="426" t="s">
        <v>3135</v>
      </c>
      <c r="B1424" s="14" t="s">
        <v>3134</v>
      </c>
      <c r="C1424" s="11" t="s">
        <v>98</v>
      </c>
      <c r="D1424" s="14" t="s">
        <v>22</v>
      </c>
    </row>
    <row r="1425" spans="1:4" x14ac:dyDescent="0.3">
      <c r="A1425" s="421"/>
      <c r="B1425" s="11"/>
      <c r="C1425" s="11"/>
      <c r="D1425" s="11"/>
    </row>
    <row r="1426" spans="1:4" ht="15" thickBot="1" x14ac:dyDescent="0.35">
      <c r="A1426" s="429"/>
      <c r="B1426" s="13"/>
      <c r="C1426" s="11"/>
      <c r="D1426" s="13"/>
    </row>
    <row r="1427" spans="1:4" ht="18.600000000000001" thickBot="1" x14ac:dyDescent="0.4">
      <c r="A1427" s="56" t="s">
        <v>3136</v>
      </c>
      <c r="B1427" s="53"/>
      <c r="C1427" s="83"/>
      <c r="D1427" s="27"/>
    </row>
    <row r="1428" spans="1:4" x14ac:dyDescent="0.3">
      <c r="A1428" s="44" t="s">
        <v>3558</v>
      </c>
      <c r="B1428" s="14" t="s">
        <v>3137</v>
      </c>
      <c r="C1428" s="11" t="s">
        <v>82</v>
      </c>
      <c r="D1428" s="14" t="s">
        <v>184</v>
      </c>
    </row>
    <row r="1429" spans="1:4" x14ac:dyDescent="0.3">
      <c r="A1429" s="421" t="s">
        <v>3559</v>
      </c>
      <c r="B1429" s="11" t="s">
        <v>3139</v>
      </c>
      <c r="C1429" s="11" t="s">
        <v>82</v>
      </c>
      <c r="D1429" s="14" t="s">
        <v>178</v>
      </c>
    </row>
    <row r="1430" spans="1:4" x14ac:dyDescent="0.3">
      <c r="A1430" s="421"/>
      <c r="B1430" s="11" t="s">
        <v>3140</v>
      </c>
      <c r="C1430" s="11" t="s">
        <v>82</v>
      </c>
      <c r="D1430" s="14" t="s">
        <v>178</v>
      </c>
    </row>
    <row r="1431" spans="1:4" x14ac:dyDescent="0.3">
      <c r="A1431" s="421"/>
      <c r="B1431" s="11" t="s">
        <v>3141</v>
      </c>
      <c r="C1431" s="11" t="s">
        <v>82</v>
      </c>
      <c r="D1431" s="14" t="s">
        <v>178</v>
      </c>
    </row>
    <row r="1432" spans="1:4" x14ac:dyDescent="0.3">
      <c r="A1432" s="421"/>
      <c r="B1432" s="11" t="s">
        <v>3142</v>
      </c>
      <c r="C1432" s="11" t="s">
        <v>82</v>
      </c>
      <c r="D1432" s="14" t="s">
        <v>178</v>
      </c>
    </row>
    <row r="1433" spans="1:4" x14ac:dyDescent="0.3">
      <c r="A1433" s="421"/>
      <c r="B1433" s="11" t="s">
        <v>3143</v>
      </c>
      <c r="C1433" s="11" t="s">
        <v>82</v>
      </c>
      <c r="D1433" s="14" t="s">
        <v>178</v>
      </c>
    </row>
    <row r="1434" spans="1:4" x14ac:dyDescent="0.3">
      <c r="A1434" s="421"/>
      <c r="B1434" s="11" t="s">
        <v>3144</v>
      </c>
      <c r="C1434" s="11" t="s">
        <v>82</v>
      </c>
      <c r="D1434" s="14" t="s">
        <v>178</v>
      </c>
    </row>
    <row r="1435" spans="1:4" x14ac:dyDescent="0.3">
      <c r="A1435" s="421"/>
      <c r="B1435" s="11" t="s">
        <v>3145</v>
      </c>
      <c r="C1435" s="11" t="s">
        <v>82</v>
      </c>
      <c r="D1435" s="14" t="s">
        <v>178</v>
      </c>
    </row>
    <row r="1436" spans="1:4" x14ac:dyDescent="0.3">
      <c r="A1436" s="421"/>
      <c r="B1436" s="11" t="s">
        <v>3146</v>
      </c>
      <c r="C1436" s="11" t="s">
        <v>82</v>
      </c>
      <c r="D1436" s="14" t="s">
        <v>178</v>
      </c>
    </row>
    <row r="1437" spans="1:4" x14ac:dyDescent="0.3">
      <c r="A1437" s="421"/>
      <c r="B1437" s="11" t="s">
        <v>3147</v>
      </c>
      <c r="C1437" s="11" t="s">
        <v>424</v>
      </c>
      <c r="D1437" s="14" t="s">
        <v>47</v>
      </c>
    </row>
    <row r="1438" spans="1:4" x14ac:dyDescent="0.3">
      <c r="A1438" s="421"/>
      <c r="B1438" s="11" t="s">
        <v>3148</v>
      </c>
      <c r="C1438" s="11" t="s">
        <v>424</v>
      </c>
      <c r="D1438" s="14" t="s">
        <v>47</v>
      </c>
    </row>
    <row r="1439" spans="1:4" x14ac:dyDescent="0.3">
      <c r="A1439" s="421"/>
      <c r="B1439" s="11" t="s">
        <v>3149</v>
      </c>
      <c r="C1439" s="11" t="s">
        <v>424</v>
      </c>
      <c r="D1439" s="14" t="s">
        <v>47</v>
      </c>
    </row>
    <row r="1440" spans="1:4" x14ac:dyDescent="0.3">
      <c r="A1440" s="421"/>
      <c r="B1440" s="11" t="s">
        <v>3150</v>
      </c>
      <c r="C1440" s="11" t="s">
        <v>82</v>
      </c>
      <c r="D1440" s="14" t="s">
        <v>178</v>
      </c>
    </row>
    <row r="1441" spans="1:4" x14ac:dyDescent="0.3">
      <c r="A1441" s="421"/>
      <c r="B1441" s="11" t="s">
        <v>3151</v>
      </c>
      <c r="C1441" s="11" t="s">
        <v>82</v>
      </c>
      <c r="D1441" s="14" t="s">
        <v>178</v>
      </c>
    </row>
    <row r="1442" spans="1:4" x14ac:dyDescent="0.3">
      <c r="A1442" s="429"/>
      <c r="B1442" s="11" t="s">
        <v>3153</v>
      </c>
      <c r="C1442" s="11" t="s">
        <v>82</v>
      </c>
      <c r="D1442" s="14" t="s">
        <v>178</v>
      </c>
    </row>
    <row r="1443" spans="1:4" x14ac:dyDescent="0.3">
      <c r="A1443" s="421"/>
      <c r="B1443" s="11" t="s">
        <v>3154</v>
      </c>
      <c r="C1443" s="11" t="s">
        <v>82</v>
      </c>
      <c r="D1443" s="14" t="s">
        <v>178</v>
      </c>
    </row>
    <row r="1444" spans="1:4" x14ac:dyDescent="0.3">
      <c r="A1444" s="421"/>
      <c r="B1444" s="11" t="s">
        <v>3155</v>
      </c>
      <c r="C1444" s="11" t="s">
        <v>424</v>
      </c>
      <c r="D1444" s="14" t="s">
        <v>47</v>
      </c>
    </row>
    <row r="1445" spans="1:4" x14ac:dyDescent="0.3">
      <c r="A1445" s="421"/>
      <c r="B1445" s="11" t="s">
        <v>3156</v>
      </c>
      <c r="C1445" s="11" t="s">
        <v>424</v>
      </c>
      <c r="D1445" s="14" t="s">
        <v>178</v>
      </c>
    </row>
    <row r="1446" spans="1:4" x14ac:dyDescent="0.3">
      <c r="A1446" s="421"/>
      <c r="B1446" s="11" t="s">
        <v>3157</v>
      </c>
      <c r="C1446" s="11" t="s">
        <v>424</v>
      </c>
      <c r="D1446" s="11" t="s">
        <v>47</v>
      </c>
    </row>
    <row r="1447" spans="1:4" x14ac:dyDescent="0.3">
      <c r="A1447" s="421"/>
      <c r="B1447" s="11" t="s">
        <v>3158</v>
      </c>
      <c r="C1447" s="11" t="s">
        <v>424</v>
      </c>
      <c r="D1447" s="14" t="s">
        <v>178</v>
      </c>
    </row>
    <row r="1448" spans="1:4" x14ac:dyDescent="0.3">
      <c r="A1448" s="421"/>
      <c r="B1448" s="11" t="s">
        <v>3159</v>
      </c>
      <c r="C1448" s="11" t="s">
        <v>424</v>
      </c>
      <c r="D1448" s="11" t="s">
        <v>47</v>
      </c>
    </row>
    <row r="1449" spans="1:4" x14ac:dyDescent="0.3">
      <c r="A1449" s="421"/>
      <c r="B1449" s="11" t="s">
        <v>3160</v>
      </c>
      <c r="C1449" s="11" t="s">
        <v>424</v>
      </c>
      <c r="D1449" s="11" t="s">
        <v>47</v>
      </c>
    </row>
    <row r="1450" spans="1:4" x14ac:dyDescent="0.3">
      <c r="A1450" s="421"/>
      <c r="B1450" s="11" t="s">
        <v>3161</v>
      </c>
      <c r="C1450" s="11" t="s">
        <v>82</v>
      </c>
      <c r="D1450" s="11" t="s">
        <v>178</v>
      </c>
    </row>
    <row r="1451" spans="1:4" x14ac:dyDescent="0.3">
      <c r="A1451" s="421"/>
      <c r="B1451" s="11" t="s">
        <v>3162</v>
      </c>
      <c r="C1451" s="11" t="s">
        <v>82</v>
      </c>
      <c r="D1451" s="11" t="s">
        <v>178</v>
      </c>
    </row>
    <row r="1452" spans="1:4" x14ac:dyDescent="0.3">
      <c r="A1452" s="421"/>
      <c r="B1452" s="11" t="s">
        <v>3163</v>
      </c>
      <c r="C1452" s="11" t="s">
        <v>82</v>
      </c>
      <c r="D1452" s="11" t="s">
        <v>178</v>
      </c>
    </row>
    <row r="1453" spans="1:4" x14ac:dyDescent="0.3">
      <c r="A1453" s="421"/>
      <c r="B1453" s="11" t="s">
        <v>3164</v>
      </c>
      <c r="C1453" s="11" t="s">
        <v>82</v>
      </c>
      <c r="D1453" s="11" t="s">
        <v>178</v>
      </c>
    </row>
    <row r="1454" spans="1:4" x14ac:dyDescent="0.3">
      <c r="A1454" s="421"/>
      <c r="B1454" s="11" t="s">
        <v>3165</v>
      </c>
      <c r="C1454" s="11" t="s">
        <v>82</v>
      </c>
      <c r="D1454" s="11" t="s">
        <v>178</v>
      </c>
    </row>
    <row r="1455" spans="1:4" x14ac:dyDescent="0.3">
      <c r="A1455" s="421"/>
      <c r="B1455" s="11" t="s">
        <v>3166</v>
      </c>
      <c r="C1455" s="11" t="s">
        <v>82</v>
      </c>
      <c r="D1455" s="11" t="s">
        <v>178</v>
      </c>
    </row>
    <row r="1456" spans="1:4" x14ac:dyDescent="0.3">
      <c r="A1456" s="421"/>
      <c r="B1456" s="11" t="s">
        <v>3167</v>
      </c>
      <c r="C1456" s="11" t="s">
        <v>82</v>
      </c>
      <c r="D1456" s="11" t="s">
        <v>178</v>
      </c>
    </row>
    <row r="1457" spans="1:4" ht="15" thickBot="1" x14ac:dyDescent="0.35">
      <c r="A1457" s="429"/>
      <c r="B1457" s="13" t="s">
        <v>3166</v>
      </c>
      <c r="C1457" s="11" t="s">
        <v>82</v>
      </c>
      <c r="D1457" s="13" t="s">
        <v>178</v>
      </c>
    </row>
    <row r="1458" spans="1:4" ht="18.600000000000001" thickBot="1" x14ac:dyDescent="0.4">
      <c r="A1458" s="519" t="s">
        <v>3170</v>
      </c>
      <c r="B1458" s="53"/>
      <c r="C1458" s="83"/>
      <c r="D1458" s="27"/>
    </row>
    <row r="1459" spans="1:4" x14ac:dyDescent="0.3">
      <c r="A1459" s="426" t="s">
        <v>3168</v>
      </c>
      <c r="B1459" s="57"/>
      <c r="C1459" s="65"/>
      <c r="D1459" s="57"/>
    </row>
    <row r="1460" spans="1:4" x14ac:dyDescent="0.3">
      <c r="A1460" s="427" t="s">
        <v>3169</v>
      </c>
      <c r="B1460" s="57"/>
      <c r="C1460" s="65"/>
      <c r="D1460" s="57"/>
    </row>
    <row r="1461" spans="1:4" ht="15" thickBot="1" x14ac:dyDescent="0.35">
      <c r="A1461" s="429"/>
      <c r="B1461" s="13"/>
      <c r="C1461" s="11"/>
      <c r="D1461" s="13"/>
    </row>
    <row r="1462" spans="1:4" ht="18.600000000000001" thickBot="1" x14ac:dyDescent="0.4">
      <c r="A1462" s="56" t="s">
        <v>3173</v>
      </c>
      <c r="B1462" s="53"/>
      <c r="C1462" s="83"/>
      <c r="D1462" s="27"/>
    </row>
    <row r="1463" spans="1:4" x14ac:dyDescent="0.3">
      <c r="A1463" s="426" t="s">
        <v>3174</v>
      </c>
      <c r="B1463" s="14" t="s">
        <v>3172</v>
      </c>
      <c r="C1463" s="82"/>
      <c r="D1463" s="517"/>
    </row>
    <row r="1464" spans="1:4" x14ac:dyDescent="0.3">
      <c r="A1464" s="421" t="s">
        <v>3175</v>
      </c>
      <c r="B1464" s="11" t="s">
        <v>3171</v>
      </c>
      <c r="C1464" s="11" t="s">
        <v>2065</v>
      </c>
      <c r="D1464" s="11" t="s">
        <v>47</v>
      </c>
    </row>
    <row r="1465" spans="1:4" ht="15" thickBot="1" x14ac:dyDescent="0.35">
      <c r="A1465" s="429"/>
      <c r="B1465" s="13"/>
      <c r="C1465" s="11"/>
      <c r="D1465" s="13"/>
    </row>
    <row r="1466" spans="1:4" ht="18.600000000000001" thickBot="1" x14ac:dyDescent="0.4">
      <c r="A1466" s="56" t="s">
        <v>3176</v>
      </c>
      <c r="B1466" s="53"/>
      <c r="C1466" s="83"/>
      <c r="D1466" s="27"/>
    </row>
    <row r="1467" spans="1:4" x14ac:dyDescent="0.3">
      <c r="A1467" s="426" t="s">
        <v>3186</v>
      </c>
      <c r="B1467" s="14" t="s">
        <v>3177</v>
      </c>
      <c r="C1467" s="11" t="s">
        <v>98</v>
      </c>
      <c r="D1467" s="14" t="s">
        <v>47</v>
      </c>
    </row>
    <row r="1468" spans="1:4" x14ac:dyDescent="0.3">
      <c r="A1468" s="421" t="s">
        <v>3187</v>
      </c>
      <c r="B1468" s="14" t="s">
        <v>3178</v>
      </c>
      <c r="C1468" s="11" t="s">
        <v>98</v>
      </c>
      <c r="D1468" s="14" t="s">
        <v>47</v>
      </c>
    </row>
    <row r="1469" spans="1:4" x14ac:dyDescent="0.3">
      <c r="A1469" s="421"/>
      <c r="B1469" s="14" t="s">
        <v>3179</v>
      </c>
      <c r="C1469" s="11" t="s">
        <v>98</v>
      </c>
      <c r="D1469" s="14" t="s">
        <v>47</v>
      </c>
    </row>
    <row r="1470" spans="1:4" x14ac:dyDescent="0.3">
      <c r="A1470" s="421"/>
      <c r="B1470" s="14" t="s">
        <v>3180</v>
      </c>
      <c r="C1470" s="11" t="s">
        <v>98</v>
      </c>
      <c r="D1470" s="14" t="s">
        <v>47</v>
      </c>
    </row>
    <row r="1471" spans="1:4" x14ac:dyDescent="0.3">
      <c r="A1471" s="421"/>
      <c r="B1471" s="14" t="s">
        <v>3181</v>
      </c>
      <c r="C1471" s="11" t="s">
        <v>98</v>
      </c>
      <c r="D1471" s="14" t="s">
        <v>47</v>
      </c>
    </row>
    <row r="1472" spans="1:4" ht="15" thickBot="1" x14ac:dyDescent="0.35">
      <c r="A1472" s="429"/>
      <c r="B1472" s="26" t="s">
        <v>3182</v>
      </c>
      <c r="C1472" s="11" t="s">
        <v>98</v>
      </c>
      <c r="D1472" s="26" t="s">
        <v>47</v>
      </c>
    </row>
    <row r="1473" spans="1:4" ht="18.600000000000001" thickBot="1" x14ac:dyDescent="0.4">
      <c r="A1473" s="56" t="s">
        <v>3188</v>
      </c>
      <c r="B1473" s="53"/>
      <c r="C1473" s="83"/>
      <c r="D1473" s="27"/>
    </row>
    <row r="1474" spans="1:4" x14ac:dyDescent="0.3">
      <c r="A1474" s="426" t="s">
        <v>3206</v>
      </c>
      <c r="B1474" s="14" t="s">
        <v>3189</v>
      </c>
      <c r="C1474" s="11" t="s">
        <v>424</v>
      </c>
      <c r="D1474" s="14" t="s">
        <v>28</v>
      </c>
    </row>
    <row r="1475" spans="1:4" x14ac:dyDescent="0.3">
      <c r="A1475" s="421" t="s">
        <v>3207</v>
      </c>
      <c r="B1475" s="11" t="s">
        <v>3190</v>
      </c>
      <c r="C1475" s="11" t="s">
        <v>424</v>
      </c>
      <c r="D1475" s="14" t="s">
        <v>28</v>
      </c>
    </row>
    <row r="1476" spans="1:4" x14ac:dyDescent="0.3">
      <c r="A1476" s="420" t="s">
        <v>3205</v>
      </c>
      <c r="B1476" s="11" t="s">
        <v>3191</v>
      </c>
      <c r="C1476" s="11" t="s">
        <v>424</v>
      </c>
      <c r="D1476" s="14" t="s">
        <v>28</v>
      </c>
    </row>
    <row r="1477" spans="1:4" x14ac:dyDescent="0.3">
      <c r="A1477" s="421"/>
      <c r="B1477" s="11" t="s">
        <v>3192</v>
      </c>
      <c r="C1477" s="11" t="s">
        <v>2064</v>
      </c>
      <c r="D1477" s="11" t="s">
        <v>47</v>
      </c>
    </row>
    <row r="1478" spans="1:4" x14ac:dyDescent="0.3">
      <c r="A1478" s="421"/>
      <c r="B1478" s="11" t="s">
        <v>3193</v>
      </c>
      <c r="C1478" s="11" t="s">
        <v>2064</v>
      </c>
      <c r="D1478" s="11" t="s">
        <v>47</v>
      </c>
    </row>
    <row r="1479" spans="1:4" x14ac:dyDescent="0.3">
      <c r="A1479" s="421"/>
      <c r="B1479" s="11" t="s">
        <v>3194</v>
      </c>
      <c r="C1479" s="11" t="s">
        <v>2064</v>
      </c>
      <c r="D1479" s="11" t="s">
        <v>47</v>
      </c>
    </row>
    <row r="1480" spans="1:4" x14ac:dyDescent="0.3">
      <c r="A1480" s="421"/>
      <c r="B1480" s="11" t="s">
        <v>3195</v>
      </c>
      <c r="C1480" s="11" t="s">
        <v>2064</v>
      </c>
      <c r="D1480" s="11" t="s">
        <v>47</v>
      </c>
    </row>
    <row r="1481" spans="1:4" x14ac:dyDescent="0.3">
      <c r="A1481" s="429"/>
      <c r="B1481" s="11" t="s">
        <v>3196</v>
      </c>
      <c r="C1481" s="11" t="s">
        <v>2064</v>
      </c>
      <c r="D1481" s="11" t="s">
        <v>47</v>
      </c>
    </row>
    <row r="1482" spans="1:4" x14ac:dyDescent="0.3">
      <c r="A1482" s="421"/>
      <c r="B1482" s="11" t="s">
        <v>3197</v>
      </c>
      <c r="C1482" s="11" t="s">
        <v>2064</v>
      </c>
      <c r="D1482" s="11" t="s">
        <v>47</v>
      </c>
    </row>
    <row r="1483" spans="1:4" x14ac:dyDescent="0.3">
      <c r="A1483" s="421"/>
      <c r="B1483" s="11" t="s">
        <v>3198</v>
      </c>
      <c r="C1483" s="11" t="s">
        <v>2064</v>
      </c>
      <c r="D1483" s="11" t="s">
        <v>47</v>
      </c>
    </row>
    <row r="1484" spans="1:4" x14ac:dyDescent="0.3">
      <c r="A1484" s="421"/>
      <c r="B1484" s="11" t="s">
        <v>3199</v>
      </c>
      <c r="C1484" s="11" t="s">
        <v>2064</v>
      </c>
      <c r="D1484" s="11" t="s">
        <v>47</v>
      </c>
    </row>
    <row r="1485" spans="1:4" x14ac:dyDescent="0.3">
      <c r="A1485" s="421"/>
      <c r="B1485" s="11" t="s">
        <v>3200</v>
      </c>
      <c r="C1485" s="11" t="s">
        <v>2064</v>
      </c>
      <c r="D1485" s="11" t="s">
        <v>47</v>
      </c>
    </row>
    <row r="1486" spans="1:4" x14ac:dyDescent="0.3">
      <c r="A1486" s="421"/>
      <c r="B1486" s="11" t="s">
        <v>3201</v>
      </c>
      <c r="C1486" s="11" t="s">
        <v>2064</v>
      </c>
      <c r="D1486" s="11" t="s">
        <v>47</v>
      </c>
    </row>
    <row r="1487" spans="1:4" x14ac:dyDescent="0.3">
      <c r="A1487" s="421"/>
      <c r="B1487" s="11" t="s">
        <v>3198</v>
      </c>
      <c r="C1487" s="11" t="s">
        <v>2064</v>
      </c>
      <c r="D1487" s="11" t="s">
        <v>47</v>
      </c>
    </row>
    <row r="1488" spans="1:4" x14ac:dyDescent="0.3">
      <c r="A1488" s="421"/>
      <c r="B1488" s="11" t="s">
        <v>3199</v>
      </c>
      <c r="C1488" s="11" t="s">
        <v>2064</v>
      </c>
      <c r="D1488" s="11" t="s">
        <v>47</v>
      </c>
    </row>
    <row r="1489" spans="1:4" x14ac:dyDescent="0.3">
      <c r="A1489" s="421"/>
      <c r="B1489" s="11" t="s">
        <v>3200</v>
      </c>
      <c r="C1489" s="11" t="s">
        <v>2064</v>
      </c>
      <c r="D1489" s="11" t="s">
        <v>47</v>
      </c>
    </row>
    <row r="1490" spans="1:4" ht="15" thickBot="1" x14ac:dyDescent="0.35">
      <c r="A1490" s="429"/>
      <c r="B1490" s="13" t="s">
        <v>3201</v>
      </c>
      <c r="C1490" s="11" t="s">
        <v>2064</v>
      </c>
      <c r="D1490" s="13" t="s">
        <v>47</v>
      </c>
    </row>
    <row r="1491" spans="1:4" ht="18.600000000000001" thickBot="1" x14ac:dyDescent="0.4">
      <c r="A1491" s="75" t="s">
        <v>3208</v>
      </c>
      <c r="B1491" s="53"/>
      <c r="C1491" s="83"/>
      <c r="D1491" s="27"/>
    </row>
    <row r="1492" spans="1:4" x14ac:dyDescent="0.3">
      <c r="A1492" s="426" t="s">
        <v>3213</v>
      </c>
      <c r="B1492" s="14" t="s">
        <v>3209</v>
      </c>
      <c r="C1492" s="11" t="s">
        <v>424</v>
      </c>
      <c r="D1492" s="14" t="s">
        <v>28</v>
      </c>
    </row>
    <row r="1493" spans="1:4" x14ac:dyDescent="0.3">
      <c r="A1493" s="421" t="s">
        <v>3214</v>
      </c>
      <c r="B1493" s="11" t="s">
        <v>3210</v>
      </c>
      <c r="C1493" s="11" t="s">
        <v>424</v>
      </c>
      <c r="D1493" s="14" t="s">
        <v>28</v>
      </c>
    </row>
    <row r="1494" spans="1:4" x14ac:dyDescent="0.3">
      <c r="A1494" s="421"/>
      <c r="B1494" s="11" t="s">
        <v>3211</v>
      </c>
      <c r="C1494" s="11" t="s">
        <v>424</v>
      </c>
      <c r="D1494" s="14" t="s">
        <v>28</v>
      </c>
    </row>
    <row r="1495" spans="1:4" ht="15" thickBot="1" x14ac:dyDescent="0.35">
      <c r="A1495" s="429"/>
      <c r="B1495" s="13" t="s">
        <v>3212</v>
      </c>
      <c r="C1495" s="11" t="s">
        <v>424</v>
      </c>
      <c r="D1495" s="26" t="s">
        <v>28</v>
      </c>
    </row>
    <row r="1496" spans="1:4" ht="18.600000000000001" thickBot="1" x14ac:dyDescent="0.4">
      <c r="A1496" s="56" t="s">
        <v>3215</v>
      </c>
      <c r="B1496" s="53"/>
      <c r="C1496" s="83"/>
      <c r="D1496" s="27"/>
    </row>
    <row r="1497" spans="1:4" x14ac:dyDescent="0.3">
      <c r="A1497" s="426" t="s">
        <v>3223</v>
      </c>
      <c r="B1497" s="14" t="s">
        <v>3217</v>
      </c>
      <c r="C1497" s="11" t="s">
        <v>2065</v>
      </c>
      <c r="D1497" s="14" t="s">
        <v>47</v>
      </c>
    </row>
    <row r="1498" spans="1:4" x14ac:dyDescent="0.3">
      <c r="A1498" s="429" t="s">
        <v>3224</v>
      </c>
      <c r="B1498" s="14" t="s">
        <v>3218</v>
      </c>
      <c r="C1498" s="11" t="s">
        <v>2065</v>
      </c>
      <c r="D1498" s="14" t="s">
        <v>47</v>
      </c>
    </row>
    <row r="1499" spans="1:4" x14ac:dyDescent="0.3">
      <c r="A1499" s="421"/>
      <c r="B1499" s="14" t="s">
        <v>3219</v>
      </c>
      <c r="C1499" s="11" t="s">
        <v>2065</v>
      </c>
      <c r="D1499" s="14" t="s">
        <v>47</v>
      </c>
    </row>
    <row r="1500" spans="1:4" x14ac:dyDescent="0.3">
      <c r="A1500" s="421"/>
      <c r="B1500" s="14" t="s">
        <v>3220</v>
      </c>
      <c r="C1500" s="11" t="s">
        <v>2065</v>
      </c>
      <c r="D1500" s="14" t="s">
        <v>47</v>
      </c>
    </row>
    <row r="1501" spans="1:4" x14ac:dyDescent="0.3">
      <c r="A1501" s="421"/>
      <c r="B1501" s="14" t="s">
        <v>3221</v>
      </c>
      <c r="C1501" s="11" t="s">
        <v>2065</v>
      </c>
      <c r="D1501" s="14" t="s">
        <v>47</v>
      </c>
    </row>
    <row r="1502" spans="1:4" ht="15" thickBot="1" x14ac:dyDescent="0.35">
      <c r="A1502" s="429"/>
      <c r="B1502" s="26" t="s">
        <v>3222</v>
      </c>
      <c r="C1502" s="11" t="s">
        <v>2065</v>
      </c>
      <c r="D1502" s="26" t="s">
        <v>47</v>
      </c>
    </row>
    <row r="1503" spans="1:4" ht="18.600000000000001" thickBot="1" x14ac:dyDescent="0.4">
      <c r="A1503" s="56" t="s">
        <v>3225</v>
      </c>
      <c r="B1503" s="53"/>
      <c r="C1503" s="83"/>
      <c r="D1503" s="27"/>
    </row>
    <row r="1504" spans="1:4" x14ac:dyDescent="0.3">
      <c r="A1504" s="426" t="s">
        <v>3238</v>
      </c>
      <c r="B1504" s="14" t="s">
        <v>3226</v>
      </c>
      <c r="C1504" s="11" t="s">
        <v>82</v>
      </c>
      <c r="D1504" s="14" t="s">
        <v>184</v>
      </c>
    </row>
    <row r="1505" spans="1:4" x14ac:dyDescent="0.3">
      <c r="A1505" s="421" t="s">
        <v>3239</v>
      </c>
      <c r="B1505" s="11" t="s">
        <v>3228</v>
      </c>
      <c r="C1505" s="11" t="s">
        <v>82</v>
      </c>
      <c r="D1505" s="14" t="s">
        <v>184</v>
      </c>
    </row>
    <row r="1506" spans="1:4" x14ac:dyDescent="0.3">
      <c r="A1506" s="421"/>
      <c r="B1506" s="11" t="s">
        <v>3229</v>
      </c>
      <c r="C1506" s="11" t="s">
        <v>82</v>
      </c>
      <c r="D1506" s="14" t="s">
        <v>184</v>
      </c>
    </row>
    <row r="1507" spans="1:4" x14ac:dyDescent="0.3">
      <c r="A1507" s="421"/>
      <c r="B1507" s="11" t="s">
        <v>3230</v>
      </c>
      <c r="C1507" s="11" t="s">
        <v>82</v>
      </c>
      <c r="D1507" s="14" t="s">
        <v>47</v>
      </c>
    </row>
    <row r="1508" spans="1:4" x14ac:dyDescent="0.3">
      <c r="A1508" s="421"/>
      <c r="B1508" s="11" t="s">
        <v>3231</v>
      </c>
      <c r="C1508" s="11" t="s">
        <v>82</v>
      </c>
      <c r="D1508" s="14" t="s">
        <v>47</v>
      </c>
    </row>
    <row r="1509" spans="1:4" x14ac:dyDescent="0.3">
      <c r="A1509" s="421"/>
      <c r="B1509" s="11" t="s">
        <v>3232</v>
      </c>
      <c r="C1509" s="11" t="s">
        <v>82</v>
      </c>
      <c r="D1509" s="14" t="s">
        <v>47</v>
      </c>
    </row>
    <row r="1510" spans="1:4" x14ac:dyDescent="0.3">
      <c r="A1510" s="421"/>
      <c r="B1510" s="11" t="s">
        <v>3233</v>
      </c>
      <c r="C1510" s="11" t="s">
        <v>82</v>
      </c>
      <c r="D1510" s="14" t="s">
        <v>184</v>
      </c>
    </row>
    <row r="1511" spans="1:4" x14ac:dyDescent="0.3">
      <c r="A1511" s="421"/>
      <c r="B1511" s="11" t="s">
        <v>3235</v>
      </c>
      <c r="C1511" s="11" t="s">
        <v>82</v>
      </c>
      <c r="D1511" s="14" t="s">
        <v>47</v>
      </c>
    </row>
    <row r="1512" spans="1:4" x14ac:dyDescent="0.3">
      <c r="A1512" s="421"/>
      <c r="B1512" s="11" t="s">
        <v>3234</v>
      </c>
      <c r="C1512" s="11" t="s">
        <v>82</v>
      </c>
      <c r="D1512" s="14" t="s">
        <v>47</v>
      </c>
    </row>
    <row r="1513" spans="1:4" ht="15" thickBot="1" x14ac:dyDescent="0.35">
      <c r="A1513" s="429"/>
      <c r="B1513" s="13" t="s">
        <v>3236</v>
      </c>
      <c r="C1513" s="11" t="s">
        <v>82</v>
      </c>
      <c r="D1513" s="26" t="s">
        <v>47</v>
      </c>
    </row>
    <row r="1514" spans="1:4" ht="18.600000000000001" thickBot="1" x14ac:dyDescent="0.4">
      <c r="A1514" s="103" t="s">
        <v>3240</v>
      </c>
      <c r="B1514" s="53"/>
      <c r="C1514" s="83"/>
      <c r="D1514" s="27"/>
    </row>
    <row r="1515" spans="1:4" x14ac:dyDescent="0.3">
      <c r="A1515" s="430" t="s">
        <v>3244</v>
      </c>
      <c r="B1515" s="26" t="s">
        <v>3241</v>
      </c>
      <c r="C1515" s="11" t="s">
        <v>98</v>
      </c>
      <c r="D1515" s="26"/>
    </row>
    <row r="1516" spans="1:4" x14ac:dyDescent="0.3">
      <c r="A1516" s="421" t="s">
        <v>3243</v>
      </c>
      <c r="B1516" s="11" t="s">
        <v>3242</v>
      </c>
      <c r="C1516" s="11" t="s">
        <v>82</v>
      </c>
      <c r="D1516" s="11"/>
    </row>
    <row r="1517" spans="1:4" ht="15" thickBot="1" x14ac:dyDescent="0.35">
      <c r="A1517" s="429" t="s">
        <v>3245</v>
      </c>
      <c r="B1517" s="13"/>
      <c r="C1517" s="11"/>
      <c r="D1517" s="13"/>
    </row>
    <row r="1518" spans="1:4" ht="18.600000000000001" thickBot="1" x14ac:dyDescent="0.4">
      <c r="A1518" s="56" t="s">
        <v>3246</v>
      </c>
      <c r="B1518" s="53"/>
      <c r="C1518" s="83"/>
      <c r="D1518" s="27"/>
    </row>
    <row r="1519" spans="1:4" x14ac:dyDescent="0.3">
      <c r="A1519" s="426" t="s">
        <v>3247</v>
      </c>
      <c r="B1519" s="14"/>
      <c r="C1519" s="11"/>
      <c r="D1519" s="14"/>
    </row>
    <row r="1520" spans="1:4" x14ac:dyDescent="0.3">
      <c r="A1520" s="35" t="s">
        <v>3248</v>
      </c>
      <c r="B1520" s="11"/>
      <c r="C1520" s="11"/>
      <c r="D1520" s="11"/>
    </row>
    <row r="1521" spans="1:4" x14ac:dyDescent="0.3">
      <c r="A1521" s="421" t="s">
        <v>3132</v>
      </c>
      <c r="B1521" s="11"/>
      <c r="C1521" s="11"/>
      <c r="D1521" s="11"/>
    </row>
    <row r="1522" spans="1:4" ht="15" thickBot="1" x14ac:dyDescent="0.35">
      <c r="A1522" s="429"/>
      <c r="B1522" s="13"/>
      <c r="C1522" s="11"/>
      <c r="D1522" s="13"/>
    </row>
    <row r="1523" spans="1:4" ht="18.600000000000001" thickBot="1" x14ac:dyDescent="0.4">
      <c r="A1523" s="56" t="s">
        <v>3250</v>
      </c>
      <c r="B1523" s="53"/>
      <c r="C1523" s="83"/>
      <c r="D1523" s="27"/>
    </row>
    <row r="1524" spans="1:4" x14ac:dyDescent="0.3">
      <c r="A1524" s="426" t="s">
        <v>3251</v>
      </c>
      <c r="B1524" s="14" t="s">
        <v>3252</v>
      </c>
      <c r="C1524" s="11" t="s">
        <v>98</v>
      </c>
      <c r="D1524" s="14"/>
    </row>
    <row r="1525" spans="1:4" x14ac:dyDescent="0.3">
      <c r="A1525" s="35" t="s">
        <v>3254</v>
      </c>
      <c r="B1525" s="11" t="s">
        <v>3253</v>
      </c>
      <c r="C1525" s="11" t="s">
        <v>2079</v>
      </c>
      <c r="D1525" s="11"/>
    </row>
    <row r="1526" spans="1:4" ht="15" thickBot="1" x14ac:dyDescent="0.35">
      <c r="A1526" s="429" t="s">
        <v>3053</v>
      </c>
      <c r="B1526" s="13"/>
      <c r="C1526" s="11"/>
      <c r="D1526" s="13"/>
    </row>
    <row r="1527" spans="1:4" ht="18.600000000000001" thickBot="1" x14ac:dyDescent="0.4">
      <c r="A1527" s="56" t="s">
        <v>3256</v>
      </c>
      <c r="B1527" s="53"/>
      <c r="C1527" s="83"/>
      <c r="D1527" s="27"/>
    </row>
    <row r="1528" spans="1:4" x14ac:dyDescent="0.3">
      <c r="A1528" s="426" t="s">
        <v>3260</v>
      </c>
      <c r="B1528" s="14" t="s">
        <v>3255</v>
      </c>
      <c r="C1528" s="11" t="s">
        <v>98</v>
      </c>
      <c r="D1528" s="14" t="s">
        <v>47</v>
      </c>
    </row>
    <row r="1529" spans="1:4" x14ac:dyDescent="0.3">
      <c r="A1529" s="420" t="s">
        <v>3261</v>
      </c>
      <c r="B1529" s="14" t="s">
        <v>3257</v>
      </c>
      <c r="C1529" s="11" t="s">
        <v>98</v>
      </c>
      <c r="D1529" s="14" t="s">
        <v>47</v>
      </c>
    </row>
    <row r="1530" spans="1:4" x14ac:dyDescent="0.3">
      <c r="A1530" s="421" t="s">
        <v>3262</v>
      </c>
      <c r="B1530" s="14" t="s">
        <v>3258</v>
      </c>
      <c r="C1530" s="11" t="s">
        <v>2065</v>
      </c>
      <c r="D1530" s="14" t="s">
        <v>47</v>
      </c>
    </row>
    <row r="1531" spans="1:4" ht="15" thickBot="1" x14ac:dyDescent="0.35">
      <c r="A1531" s="429"/>
      <c r="B1531" s="13" t="s">
        <v>3259</v>
      </c>
      <c r="C1531" s="11" t="s">
        <v>2065</v>
      </c>
      <c r="D1531" s="13"/>
    </row>
    <row r="1532" spans="1:4" ht="18.600000000000001" thickBot="1" x14ac:dyDescent="0.4">
      <c r="A1532" s="56" t="s">
        <v>3263</v>
      </c>
      <c r="B1532" s="53"/>
      <c r="C1532" s="83"/>
      <c r="D1532" s="27"/>
    </row>
    <row r="1533" spans="1:4" x14ac:dyDescent="0.3">
      <c r="A1533" s="426" t="s">
        <v>3264</v>
      </c>
      <c r="B1533" s="14" t="s">
        <v>3265</v>
      </c>
      <c r="C1533" s="11" t="s">
        <v>2076</v>
      </c>
      <c r="D1533" s="14"/>
    </row>
    <row r="1534" spans="1:4" x14ac:dyDescent="0.3">
      <c r="A1534" s="421" t="s">
        <v>3284</v>
      </c>
      <c r="B1534" s="11" t="s">
        <v>3266</v>
      </c>
      <c r="C1534" s="11" t="s">
        <v>2076</v>
      </c>
      <c r="D1534" s="11"/>
    </row>
    <row r="1535" spans="1:4" x14ac:dyDescent="0.3">
      <c r="A1535" s="421"/>
      <c r="B1535" s="11" t="s">
        <v>3267</v>
      </c>
      <c r="C1535" s="11" t="s">
        <v>2076</v>
      </c>
      <c r="D1535" s="11"/>
    </row>
    <row r="1536" spans="1:4" x14ac:dyDescent="0.3">
      <c r="A1536" s="421"/>
      <c r="B1536" s="11" t="s">
        <v>3271</v>
      </c>
      <c r="C1536" s="11" t="s">
        <v>2076</v>
      </c>
      <c r="D1536" s="11"/>
    </row>
    <row r="1537" spans="1:4" x14ac:dyDescent="0.3">
      <c r="A1537" s="421"/>
      <c r="B1537" s="11" t="s">
        <v>3272</v>
      </c>
      <c r="C1537" s="11" t="s">
        <v>2076</v>
      </c>
      <c r="D1537" s="11"/>
    </row>
    <row r="1538" spans="1:4" x14ac:dyDescent="0.3">
      <c r="A1538" s="421"/>
      <c r="B1538" s="11" t="s">
        <v>3273</v>
      </c>
      <c r="C1538" s="11" t="s">
        <v>2079</v>
      </c>
      <c r="D1538" s="11"/>
    </row>
    <row r="1539" spans="1:4" x14ac:dyDescent="0.3">
      <c r="A1539" s="421"/>
      <c r="B1539" s="11" t="s">
        <v>3275</v>
      </c>
      <c r="C1539" s="11" t="s">
        <v>2076</v>
      </c>
      <c r="D1539" s="11"/>
    </row>
    <row r="1540" spans="1:4" x14ac:dyDescent="0.3">
      <c r="A1540" s="421"/>
      <c r="B1540" s="11" t="s">
        <v>3279</v>
      </c>
      <c r="C1540" s="11" t="s">
        <v>2076</v>
      </c>
      <c r="D1540" s="11"/>
    </row>
    <row r="1541" spans="1:4" x14ac:dyDescent="0.3">
      <c r="A1541" s="421"/>
      <c r="B1541" s="11" t="s">
        <v>3280</v>
      </c>
      <c r="C1541" s="11" t="s">
        <v>2076</v>
      </c>
      <c r="D1541" s="11"/>
    </row>
    <row r="1542" spans="1:4" ht="15" thickBot="1" x14ac:dyDescent="0.35">
      <c r="A1542" s="429"/>
      <c r="B1542" s="13" t="s">
        <v>3282</v>
      </c>
      <c r="C1542" s="11" t="s">
        <v>2076</v>
      </c>
      <c r="D1542" s="13"/>
    </row>
    <row r="1543" spans="1:4" ht="18.600000000000001" thickBot="1" x14ac:dyDescent="0.4">
      <c r="A1543" s="56" t="s">
        <v>3285</v>
      </c>
      <c r="B1543" s="53"/>
      <c r="C1543" s="83"/>
      <c r="D1543" s="27"/>
    </row>
    <row r="1544" spans="1:4" x14ac:dyDescent="0.3">
      <c r="A1544" s="430" t="s">
        <v>3286</v>
      </c>
      <c r="B1544" s="65" t="s">
        <v>3287</v>
      </c>
      <c r="C1544" s="11" t="s">
        <v>2076</v>
      </c>
      <c r="D1544" s="26"/>
    </row>
    <row r="1545" spans="1:4" x14ac:dyDescent="0.3">
      <c r="A1545" s="421" t="s">
        <v>3303</v>
      </c>
      <c r="B1545" s="65" t="s">
        <v>3288</v>
      </c>
      <c r="C1545" s="11" t="s">
        <v>2076</v>
      </c>
      <c r="D1545" s="11"/>
    </row>
    <row r="1546" spans="1:4" x14ac:dyDescent="0.3">
      <c r="A1546" s="421"/>
      <c r="B1546" s="65" t="s">
        <v>3289</v>
      </c>
      <c r="C1546" s="11" t="s">
        <v>2076</v>
      </c>
      <c r="D1546" s="11"/>
    </row>
    <row r="1547" spans="1:4" x14ac:dyDescent="0.3">
      <c r="A1547" s="421"/>
      <c r="B1547" s="65" t="s">
        <v>3290</v>
      </c>
      <c r="C1547" s="11" t="s">
        <v>2076</v>
      </c>
      <c r="D1547" s="11"/>
    </row>
    <row r="1548" spans="1:4" x14ac:dyDescent="0.3">
      <c r="A1548" s="421"/>
      <c r="B1548" s="65" t="s">
        <v>3291</v>
      </c>
      <c r="C1548" s="11" t="s">
        <v>2076</v>
      </c>
      <c r="D1548" s="11"/>
    </row>
    <row r="1549" spans="1:4" x14ac:dyDescent="0.3">
      <c r="A1549" s="421"/>
      <c r="B1549" s="11" t="s">
        <v>3297</v>
      </c>
      <c r="C1549" s="11" t="s">
        <v>2102</v>
      </c>
      <c r="D1549" s="11"/>
    </row>
    <row r="1550" spans="1:4" x14ac:dyDescent="0.3">
      <c r="A1550" s="421"/>
      <c r="B1550" s="11" t="s">
        <v>3298</v>
      </c>
      <c r="C1550" s="11" t="s">
        <v>2077</v>
      </c>
      <c r="D1550" s="11"/>
    </row>
    <row r="1551" spans="1:4" ht="15" thickBot="1" x14ac:dyDescent="0.35">
      <c r="A1551" s="429"/>
      <c r="B1551" s="13" t="s">
        <v>3301</v>
      </c>
      <c r="C1551" s="11" t="s">
        <v>2102</v>
      </c>
      <c r="D1551" s="13"/>
    </row>
    <row r="1552" spans="1:4" ht="18.600000000000001" thickBot="1" x14ac:dyDescent="0.4">
      <c r="A1552" s="56" t="s">
        <v>3304</v>
      </c>
      <c r="B1552" s="53"/>
      <c r="C1552" s="83"/>
      <c r="D1552" s="27"/>
    </row>
    <row r="1553" spans="1:4" x14ac:dyDescent="0.3">
      <c r="A1553" s="426" t="s">
        <v>3316</v>
      </c>
      <c r="B1553" s="14" t="s">
        <v>3305</v>
      </c>
      <c r="C1553" s="11" t="s">
        <v>2077</v>
      </c>
      <c r="D1553" s="14"/>
    </row>
    <row r="1554" spans="1:4" x14ac:dyDescent="0.3">
      <c r="A1554" s="421" t="s">
        <v>3317</v>
      </c>
      <c r="B1554" s="11" t="s">
        <v>3306</v>
      </c>
      <c r="C1554" s="11" t="s">
        <v>2076</v>
      </c>
      <c r="D1554" s="11"/>
    </row>
    <row r="1555" spans="1:4" x14ac:dyDescent="0.3">
      <c r="A1555" s="421"/>
      <c r="B1555" s="11" t="s">
        <v>3308</v>
      </c>
      <c r="C1555" s="11" t="s">
        <v>2076</v>
      </c>
      <c r="D1555" s="11"/>
    </row>
    <row r="1556" spans="1:4" x14ac:dyDescent="0.3">
      <c r="A1556" s="421"/>
      <c r="B1556" s="11" t="s">
        <v>3310</v>
      </c>
      <c r="C1556" s="11" t="s">
        <v>2076</v>
      </c>
      <c r="D1556" s="11"/>
    </row>
    <row r="1557" spans="1:4" x14ac:dyDescent="0.3">
      <c r="A1557" s="421"/>
      <c r="B1557" s="11" t="s">
        <v>3312</v>
      </c>
      <c r="C1557" s="11" t="s">
        <v>2076</v>
      </c>
      <c r="D1557" s="11"/>
    </row>
    <row r="1558" spans="1:4" ht="15" thickBot="1" x14ac:dyDescent="0.35">
      <c r="A1558" s="429"/>
      <c r="B1558" s="13" t="s">
        <v>3314</v>
      </c>
      <c r="C1558" s="11" t="s">
        <v>2076</v>
      </c>
      <c r="D1558" s="13"/>
    </row>
    <row r="1559" spans="1:4" ht="18.600000000000001" thickBot="1" x14ac:dyDescent="0.4">
      <c r="A1559" s="56" t="s">
        <v>3318</v>
      </c>
      <c r="B1559" s="53"/>
      <c r="C1559" s="83"/>
      <c r="D1559" s="27"/>
    </row>
    <row r="1560" spans="1:4" x14ac:dyDescent="0.3">
      <c r="A1560" s="430" t="s">
        <v>3329</v>
      </c>
      <c r="B1560" s="26" t="s">
        <v>3319</v>
      </c>
      <c r="C1560" s="11" t="s">
        <v>2077</v>
      </c>
      <c r="D1560" s="153"/>
    </row>
    <row r="1561" spans="1:4" x14ac:dyDescent="0.3">
      <c r="A1561" s="421" t="s">
        <v>3330</v>
      </c>
      <c r="B1561" s="11" t="s">
        <v>3320</v>
      </c>
      <c r="C1561" s="11" t="s">
        <v>3321</v>
      </c>
      <c r="D1561" s="153"/>
    </row>
    <row r="1562" spans="1:4" x14ac:dyDescent="0.3">
      <c r="A1562" s="421"/>
      <c r="B1562" s="11" t="s">
        <v>3322</v>
      </c>
      <c r="C1562" s="11" t="s">
        <v>3321</v>
      </c>
      <c r="D1562" s="153"/>
    </row>
    <row r="1563" spans="1:4" x14ac:dyDescent="0.3">
      <c r="A1563" s="421"/>
      <c r="B1563" s="11" t="s">
        <v>3323</v>
      </c>
      <c r="C1563" s="11" t="s">
        <v>3324</v>
      </c>
      <c r="D1563" s="153"/>
    </row>
    <row r="1564" spans="1:4" x14ac:dyDescent="0.3">
      <c r="A1564" s="421"/>
      <c r="B1564" s="11" t="s">
        <v>3325</v>
      </c>
      <c r="C1564" s="11" t="s">
        <v>2077</v>
      </c>
      <c r="D1564" s="153"/>
    </row>
    <row r="1565" spans="1:4" x14ac:dyDescent="0.3">
      <c r="A1565" s="421"/>
      <c r="B1565" s="11" t="s">
        <v>3326</v>
      </c>
      <c r="C1565" s="11" t="s">
        <v>3321</v>
      </c>
      <c r="D1565" s="153"/>
    </row>
    <row r="1566" spans="1:4" x14ac:dyDescent="0.3">
      <c r="A1566" s="421"/>
      <c r="B1566" s="11" t="s">
        <v>3327</v>
      </c>
      <c r="C1566" s="11" t="s">
        <v>2077</v>
      </c>
      <c r="D1566" s="11"/>
    </row>
    <row r="1567" spans="1:4" ht="15" thickBot="1" x14ac:dyDescent="0.35">
      <c r="A1567" s="429"/>
      <c r="B1567" s="13" t="s">
        <v>3328</v>
      </c>
      <c r="C1567" s="11" t="s">
        <v>2077</v>
      </c>
      <c r="D1567" s="13"/>
    </row>
    <row r="1568" spans="1:4" ht="18.600000000000001" thickBot="1" x14ac:dyDescent="0.4">
      <c r="A1568" s="56" t="s">
        <v>3331</v>
      </c>
      <c r="B1568" s="53"/>
      <c r="C1568" s="83"/>
      <c r="D1568" s="27"/>
    </row>
    <row r="1569" spans="1:4" x14ac:dyDescent="0.3">
      <c r="A1569" s="426" t="s">
        <v>3345</v>
      </c>
      <c r="B1569" s="14" t="s">
        <v>3332</v>
      </c>
      <c r="C1569" s="11" t="s">
        <v>2064</v>
      </c>
      <c r="D1569" s="14"/>
    </row>
    <row r="1570" spans="1:4" x14ac:dyDescent="0.3">
      <c r="A1570" s="421" t="s">
        <v>3346</v>
      </c>
      <c r="B1570" s="11" t="s">
        <v>3334</v>
      </c>
      <c r="C1570" s="11" t="s">
        <v>2064</v>
      </c>
      <c r="D1570" s="11"/>
    </row>
    <row r="1571" spans="1:4" x14ac:dyDescent="0.3">
      <c r="A1571" s="421"/>
      <c r="B1571" s="11" t="s">
        <v>3336</v>
      </c>
      <c r="C1571" s="11" t="s">
        <v>2064</v>
      </c>
      <c r="D1571" s="11"/>
    </row>
    <row r="1572" spans="1:4" x14ac:dyDescent="0.3">
      <c r="A1572" s="421"/>
      <c r="B1572" s="11" t="s">
        <v>3338</v>
      </c>
      <c r="C1572" s="11" t="s">
        <v>2064</v>
      </c>
      <c r="D1572" s="11"/>
    </row>
    <row r="1573" spans="1:4" x14ac:dyDescent="0.3">
      <c r="A1573" s="421"/>
      <c r="B1573" s="11" t="s">
        <v>3340</v>
      </c>
      <c r="C1573" s="11" t="s">
        <v>2064</v>
      </c>
      <c r="D1573" s="11"/>
    </row>
    <row r="1574" spans="1:4" x14ac:dyDescent="0.3">
      <c r="A1574" s="421"/>
      <c r="B1574" s="11" t="s">
        <v>3342</v>
      </c>
      <c r="C1574" s="11" t="s">
        <v>2064</v>
      </c>
      <c r="D1574" s="11"/>
    </row>
    <row r="1575" spans="1:4" ht="15" thickBot="1" x14ac:dyDescent="0.35">
      <c r="A1575" s="429"/>
      <c r="B1575" s="13" t="s">
        <v>3343</v>
      </c>
      <c r="C1575" s="11" t="s">
        <v>2064</v>
      </c>
      <c r="D1575" s="13"/>
    </row>
    <row r="1576" spans="1:4" ht="18.600000000000001" thickBot="1" x14ac:dyDescent="0.4">
      <c r="A1576" s="56" t="s">
        <v>3347</v>
      </c>
      <c r="B1576" s="53"/>
      <c r="C1576" s="83"/>
      <c r="D1576" s="27"/>
    </row>
    <row r="1577" spans="1:4" x14ac:dyDescent="0.3">
      <c r="A1577" s="426" t="s">
        <v>3348</v>
      </c>
      <c r="B1577" s="14" t="s">
        <v>3349</v>
      </c>
      <c r="C1577" s="11" t="s">
        <v>2082</v>
      </c>
      <c r="D1577" s="14" t="s">
        <v>47</v>
      </c>
    </row>
    <row r="1578" spans="1:4" x14ac:dyDescent="0.3">
      <c r="A1578" s="421" t="s">
        <v>3355</v>
      </c>
      <c r="B1578" s="11" t="s">
        <v>3350</v>
      </c>
      <c r="C1578" s="11" t="s">
        <v>305</v>
      </c>
      <c r="D1578" s="14" t="s">
        <v>47</v>
      </c>
    </row>
    <row r="1579" spans="1:4" ht="15" thickBot="1" x14ac:dyDescent="0.35">
      <c r="A1579" s="429"/>
      <c r="B1579" s="13" t="s">
        <v>3353</v>
      </c>
      <c r="C1579" s="11" t="s">
        <v>382</v>
      </c>
      <c r="D1579" s="26" t="s">
        <v>47</v>
      </c>
    </row>
    <row r="1580" spans="1:4" ht="18.600000000000001" thickBot="1" x14ac:dyDescent="0.4">
      <c r="A1580" s="56" t="s">
        <v>3356</v>
      </c>
      <c r="B1580" s="53"/>
      <c r="C1580" s="83"/>
      <c r="D1580" s="27"/>
    </row>
    <row r="1581" spans="1:4" x14ac:dyDescent="0.3">
      <c r="A1581" s="426" t="s">
        <v>3357</v>
      </c>
      <c r="B1581" s="14" t="s">
        <v>3358</v>
      </c>
      <c r="C1581" s="11" t="s">
        <v>2079</v>
      </c>
      <c r="D1581" s="14"/>
    </row>
    <row r="1582" spans="1:4" x14ac:dyDescent="0.3">
      <c r="A1582" s="421" t="s">
        <v>3360</v>
      </c>
      <c r="B1582" s="11" t="s">
        <v>3359</v>
      </c>
      <c r="C1582" s="11" t="s">
        <v>2079</v>
      </c>
      <c r="D1582" s="11"/>
    </row>
    <row r="1583" spans="1:4" ht="15" thickBot="1" x14ac:dyDescent="0.35">
      <c r="A1583" s="429" t="s">
        <v>3053</v>
      </c>
      <c r="B1583" s="13"/>
      <c r="C1583" s="11"/>
      <c r="D1583" s="13"/>
    </row>
    <row r="1584" spans="1:4" ht="18.600000000000001" thickBot="1" x14ac:dyDescent="0.4">
      <c r="A1584" s="103" t="s">
        <v>3361</v>
      </c>
      <c r="B1584" s="53"/>
      <c r="C1584" s="83"/>
      <c r="D1584" s="27"/>
    </row>
    <row r="1585" spans="1:4" x14ac:dyDescent="0.3">
      <c r="A1585" s="426" t="s">
        <v>3369</v>
      </c>
      <c r="B1585" s="14" t="s">
        <v>3362</v>
      </c>
      <c r="C1585" s="11" t="s">
        <v>424</v>
      </c>
      <c r="D1585" s="14" t="s">
        <v>47</v>
      </c>
    </row>
    <row r="1586" spans="1:4" x14ac:dyDescent="0.3">
      <c r="A1586" s="421" t="s">
        <v>3370</v>
      </c>
      <c r="B1586" s="11" t="s">
        <v>3363</v>
      </c>
      <c r="C1586" s="11" t="s">
        <v>98</v>
      </c>
      <c r="D1586" s="14" t="s">
        <v>47</v>
      </c>
    </row>
    <row r="1587" spans="1:4" x14ac:dyDescent="0.3">
      <c r="A1587" s="421"/>
      <c r="B1587" s="11" t="s">
        <v>3364</v>
      </c>
      <c r="C1587" s="11" t="s">
        <v>2064</v>
      </c>
      <c r="D1587" s="14" t="s">
        <v>47</v>
      </c>
    </row>
    <row r="1588" spans="1:4" ht="15" thickBot="1" x14ac:dyDescent="0.35">
      <c r="A1588" s="429"/>
      <c r="B1588" s="13" t="s">
        <v>3367</v>
      </c>
      <c r="C1588" s="11" t="s">
        <v>2064</v>
      </c>
      <c r="D1588" s="26" t="s">
        <v>47</v>
      </c>
    </row>
    <row r="1589" spans="1:4" ht="18.600000000000001" thickBot="1" x14ac:dyDescent="0.4">
      <c r="A1589" s="56" t="s">
        <v>3371</v>
      </c>
      <c r="B1589" s="53"/>
      <c r="C1589" s="83"/>
      <c r="D1589" s="27"/>
    </row>
    <row r="1590" spans="1:4" x14ac:dyDescent="0.3">
      <c r="A1590" s="426" t="s">
        <v>3413</v>
      </c>
      <c r="B1590" s="14" t="s">
        <v>3373</v>
      </c>
      <c r="C1590" s="11" t="s">
        <v>168</v>
      </c>
      <c r="D1590" s="14" t="s">
        <v>47</v>
      </c>
    </row>
    <row r="1591" spans="1:4" x14ac:dyDescent="0.3">
      <c r="A1591" s="421" t="s">
        <v>3414</v>
      </c>
      <c r="B1591" s="14" t="s">
        <v>3374</v>
      </c>
      <c r="C1591" s="11" t="s">
        <v>168</v>
      </c>
      <c r="D1591" s="14" t="s">
        <v>47</v>
      </c>
    </row>
    <row r="1592" spans="1:4" x14ac:dyDescent="0.3">
      <c r="A1592" s="421"/>
      <c r="B1592" s="14" t="s">
        <v>3375</v>
      </c>
      <c r="C1592" s="11" t="s">
        <v>168</v>
      </c>
      <c r="D1592" s="14" t="s">
        <v>47</v>
      </c>
    </row>
    <row r="1593" spans="1:4" x14ac:dyDescent="0.3">
      <c r="A1593" s="421"/>
      <c r="B1593" s="11" t="s">
        <v>3376</v>
      </c>
      <c r="C1593" s="11" t="s">
        <v>2078</v>
      </c>
      <c r="D1593" s="14" t="s">
        <v>47</v>
      </c>
    </row>
    <row r="1594" spans="1:4" x14ac:dyDescent="0.3">
      <c r="A1594" s="421"/>
      <c r="B1594" s="11" t="s">
        <v>3377</v>
      </c>
      <c r="C1594" s="11" t="s">
        <v>2078</v>
      </c>
      <c r="D1594" s="14" t="s">
        <v>47</v>
      </c>
    </row>
    <row r="1595" spans="1:4" x14ac:dyDescent="0.3">
      <c r="A1595" s="421"/>
      <c r="B1595" s="11" t="s">
        <v>3379</v>
      </c>
      <c r="C1595" s="11" t="s">
        <v>424</v>
      </c>
      <c r="D1595" s="14" t="s">
        <v>47</v>
      </c>
    </row>
    <row r="1596" spans="1:4" x14ac:dyDescent="0.3">
      <c r="A1596" s="421"/>
      <c r="B1596" s="11" t="s">
        <v>3381</v>
      </c>
      <c r="C1596" s="11" t="s">
        <v>2070</v>
      </c>
      <c r="D1596" s="14" t="s">
        <v>47</v>
      </c>
    </row>
    <row r="1597" spans="1:4" x14ac:dyDescent="0.3">
      <c r="A1597" s="421"/>
      <c r="B1597" s="11" t="s">
        <v>3382</v>
      </c>
      <c r="C1597" s="11" t="s">
        <v>2070</v>
      </c>
      <c r="D1597" s="14" t="s">
        <v>47</v>
      </c>
    </row>
    <row r="1598" spans="1:4" x14ac:dyDescent="0.3">
      <c r="A1598" s="421"/>
      <c r="B1598" s="11" t="s">
        <v>3383</v>
      </c>
      <c r="C1598" s="11" t="s">
        <v>2070</v>
      </c>
      <c r="D1598" s="14" t="s">
        <v>47</v>
      </c>
    </row>
    <row r="1599" spans="1:4" x14ac:dyDescent="0.3">
      <c r="A1599" s="421"/>
      <c r="B1599" s="11" t="s">
        <v>3384</v>
      </c>
      <c r="C1599" s="11" t="s">
        <v>2070</v>
      </c>
      <c r="D1599" s="14" t="s">
        <v>47</v>
      </c>
    </row>
    <row r="1600" spans="1:4" x14ac:dyDescent="0.3">
      <c r="A1600" s="421"/>
      <c r="B1600" s="11" t="s">
        <v>3385</v>
      </c>
      <c r="C1600" s="11" t="s">
        <v>2070</v>
      </c>
      <c r="D1600" s="14" t="s">
        <v>47</v>
      </c>
    </row>
    <row r="1601" spans="1:4" x14ac:dyDescent="0.3">
      <c r="A1601" s="421"/>
      <c r="B1601" s="11" t="s">
        <v>3389</v>
      </c>
      <c r="C1601" s="11" t="s">
        <v>82</v>
      </c>
      <c r="D1601" s="11" t="s">
        <v>184</v>
      </c>
    </row>
    <row r="1602" spans="1:4" x14ac:dyDescent="0.3">
      <c r="A1602" s="429"/>
      <c r="B1602" s="11" t="s">
        <v>3390</v>
      </c>
      <c r="C1602" s="11" t="s">
        <v>82</v>
      </c>
      <c r="D1602" s="11" t="s">
        <v>184</v>
      </c>
    </row>
    <row r="1603" spans="1:4" x14ac:dyDescent="0.3">
      <c r="A1603" s="421"/>
      <c r="B1603" s="11" t="s">
        <v>3391</v>
      </c>
      <c r="C1603" s="11" t="s">
        <v>82</v>
      </c>
      <c r="D1603" s="11" t="s">
        <v>184</v>
      </c>
    </row>
    <row r="1604" spans="1:4" x14ac:dyDescent="0.3">
      <c r="A1604" s="421"/>
      <c r="B1604" s="11" t="s">
        <v>3392</v>
      </c>
      <c r="C1604" s="11" t="s">
        <v>82</v>
      </c>
      <c r="D1604" s="11" t="s">
        <v>184</v>
      </c>
    </row>
    <row r="1605" spans="1:4" x14ac:dyDescent="0.3">
      <c r="A1605" s="421"/>
      <c r="B1605" s="11" t="s">
        <v>3393</v>
      </c>
      <c r="C1605" s="11" t="s">
        <v>82</v>
      </c>
      <c r="D1605" s="11" t="s">
        <v>184</v>
      </c>
    </row>
    <row r="1606" spans="1:4" x14ac:dyDescent="0.3">
      <c r="A1606" s="421"/>
      <c r="B1606" s="11" t="s">
        <v>3394</v>
      </c>
      <c r="C1606" s="11" t="s">
        <v>82</v>
      </c>
      <c r="D1606" s="11" t="s">
        <v>184</v>
      </c>
    </row>
    <row r="1607" spans="1:4" x14ac:dyDescent="0.3">
      <c r="A1607" s="421"/>
      <c r="B1607" s="11" t="s">
        <v>3395</v>
      </c>
      <c r="C1607" s="11" t="s">
        <v>82</v>
      </c>
      <c r="D1607" s="11" t="s">
        <v>184</v>
      </c>
    </row>
    <row r="1608" spans="1:4" x14ac:dyDescent="0.3">
      <c r="A1608" s="421"/>
      <c r="B1608" s="11" t="s">
        <v>3398</v>
      </c>
      <c r="C1608" s="11" t="s">
        <v>3400</v>
      </c>
      <c r="D1608" s="11" t="s">
        <v>47</v>
      </c>
    </row>
    <row r="1609" spans="1:4" x14ac:dyDescent="0.3">
      <c r="A1609" s="421"/>
      <c r="B1609" s="11" t="s">
        <v>3399</v>
      </c>
      <c r="C1609" s="11" t="s">
        <v>3400</v>
      </c>
      <c r="D1609" s="11" t="s">
        <v>47</v>
      </c>
    </row>
    <row r="1610" spans="1:4" x14ac:dyDescent="0.3">
      <c r="A1610" s="421"/>
      <c r="B1610" s="11" t="s">
        <v>3403</v>
      </c>
      <c r="C1610" s="11" t="s">
        <v>424</v>
      </c>
      <c r="D1610" s="11" t="s">
        <v>47</v>
      </c>
    </row>
    <row r="1611" spans="1:4" x14ac:dyDescent="0.3">
      <c r="A1611" s="421"/>
      <c r="B1611" s="11" t="s">
        <v>3404</v>
      </c>
      <c r="C1611" s="11" t="s">
        <v>424</v>
      </c>
      <c r="D1611" s="11" t="s">
        <v>47</v>
      </c>
    </row>
    <row r="1612" spans="1:4" x14ac:dyDescent="0.3">
      <c r="A1612" s="421"/>
      <c r="B1612" s="11" t="s">
        <v>3406</v>
      </c>
      <c r="C1612" s="11" t="s">
        <v>2082</v>
      </c>
      <c r="D1612" s="11" t="s">
        <v>47</v>
      </c>
    </row>
    <row r="1613" spans="1:4" x14ac:dyDescent="0.3">
      <c r="A1613" s="421"/>
      <c r="B1613" s="11" t="s">
        <v>3407</v>
      </c>
      <c r="C1613" s="11" t="s">
        <v>2082</v>
      </c>
      <c r="D1613" s="11" t="s">
        <v>47</v>
      </c>
    </row>
    <row r="1614" spans="1:4" x14ac:dyDescent="0.3">
      <c r="A1614" s="421"/>
      <c r="B1614" s="11" t="s">
        <v>3410</v>
      </c>
      <c r="C1614" s="11" t="s">
        <v>2068</v>
      </c>
      <c r="D1614" s="11" t="s">
        <v>47</v>
      </c>
    </row>
    <row r="1615" spans="1:4" ht="15" thickBot="1" x14ac:dyDescent="0.35">
      <c r="A1615" s="429"/>
      <c r="B1615" s="13" t="s">
        <v>3411</v>
      </c>
      <c r="C1615" s="11" t="s">
        <v>2068</v>
      </c>
      <c r="D1615" s="13" t="s">
        <v>47</v>
      </c>
    </row>
    <row r="1616" spans="1:4" ht="18.600000000000001" thickBot="1" x14ac:dyDescent="0.4">
      <c r="A1616" s="56" t="s">
        <v>3415</v>
      </c>
      <c r="B1616" s="53"/>
      <c r="C1616" s="83"/>
      <c r="D1616" s="27"/>
    </row>
    <row r="1617" spans="1:4" x14ac:dyDescent="0.3">
      <c r="A1617" s="426" t="s">
        <v>3416</v>
      </c>
      <c r="B1617" s="14" t="s">
        <v>3417</v>
      </c>
      <c r="C1617" s="11" t="s">
        <v>242</v>
      </c>
      <c r="D1617" s="14"/>
    </row>
    <row r="1618" spans="1:4" x14ac:dyDescent="0.3">
      <c r="A1618" s="421" t="s">
        <v>3424</v>
      </c>
      <c r="B1618" s="11" t="s">
        <v>3418</v>
      </c>
      <c r="C1618" s="11" t="s">
        <v>82</v>
      </c>
      <c r="D1618" s="11"/>
    </row>
    <row r="1619" spans="1:4" x14ac:dyDescent="0.3">
      <c r="A1619" s="421"/>
      <c r="B1619" s="11" t="s">
        <v>3419</v>
      </c>
      <c r="C1619" s="11" t="s">
        <v>3420</v>
      </c>
      <c r="D1619" s="11"/>
    </row>
    <row r="1620" spans="1:4" ht="15" thickBot="1" x14ac:dyDescent="0.35">
      <c r="A1620" s="429" t="s">
        <v>3423</v>
      </c>
      <c r="B1620" s="13" t="s">
        <v>3422</v>
      </c>
      <c r="C1620" s="11" t="s">
        <v>82</v>
      </c>
      <c r="D1620" s="13"/>
    </row>
    <row r="1621" spans="1:4" ht="18.600000000000001" thickBot="1" x14ac:dyDescent="0.4">
      <c r="A1621" s="56" t="s">
        <v>3425</v>
      </c>
      <c r="B1621" s="53"/>
      <c r="C1621" s="83"/>
      <c r="D1621" s="27"/>
    </row>
    <row r="1622" spans="1:4" x14ac:dyDescent="0.3">
      <c r="A1622" s="426" t="s">
        <v>3429</v>
      </c>
      <c r="B1622" s="14" t="s">
        <v>3426</v>
      </c>
      <c r="C1622" s="11" t="s">
        <v>2079</v>
      </c>
      <c r="D1622" s="14"/>
    </row>
    <row r="1623" spans="1:4" x14ac:dyDescent="0.3">
      <c r="A1623" s="421" t="s">
        <v>3430</v>
      </c>
      <c r="B1623" s="11" t="s">
        <v>3427</v>
      </c>
      <c r="C1623" s="11" t="s">
        <v>2079</v>
      </c>
      <c r="D1623" s="11"/>
    </row>
    <row r="1624" spans="1:4" x14ac:dyDescent="0.3">
      <c r="A1624" s="429" t="s">
        <v>3431</v>
      </c>
      <c r="B1624" s="11" t="s">
        <v>3428</v>
      </c>
      <c r="C1624" s="11" t="s">
        <v>2079</v>
      </c>
      <c r="D1624" s="11"/>
    </row>
    <row r="1625" spans="1:4" ht="15" thickBot="1" x14ac:dyDescent="0.35">
      <c r="A1625" s="429"/>
      <c r="B1625" s="13"/>
      <c r="C1625" s="11"/>
      <c r="D1625" s="13"/>
    </row>
    <row r="1626" spans="1:4" ht="18.600000000000001" thickBot="1" x14ac:dyDescent="0.4">
      <c r="A1626" s="56" t="s">
        <v>3432</v>
      </c>
      <c r="B1626" s="53"/>
      <c r="C1626" s="83"/>
      <c r="D1626" s="27"/>
    </row>
    <row r="1627" spans="1:4" x14ac:dyDescent="0.3">
      <c r="A1627" s="426" t="s">
        <v>3441</v>
      </c>
      <c r="B1627" s="14" t="s">
        <v>3433</v>
      </c>
      <c r="C1627" s="11" t="s">
        <v>98</v>
      </c>
      <c r="D1627" s="14" t="s">
        <v>47</v>
      </c>
    </row>
    <row r="1628" spans="1:4" x14ac:dyDescent="0.3">
      <c r="A1628" s="420" t="s">
        <v>3486</v>
      </c>
      <c r="B1628" s="14" t="s">
        <v>3434</v>
      </c>
      <c r="C1628" s="11" t="s">
        <v>98</v>
      </c>
      <c r="D1628" s="14" t="s">
        <v>47</v>
      </c>
    </row>
    <row r="1629" spans="1:4" x14ac:dyDescent="0.3">
      <c r="A1629" s="429"/>
      <c r="B1629" s="14" t="s">
        <v>3435</v>
      </c>
      <c r="C1629" s="11" t="s">
        <v>98</v>
      </c>
      <c r="D1629" s="14" t="s">
        <v>47</v>
      </c>
    </row>
    <row r="1630" spans="1:4" x14ac:dyDescent="0.3">
      <c r="A1630" s="421"/>
      <c r="B1630" s="14" t="s">
        <v>3436</v>
      </c>
      <c r="C1630" s="11" t="s">
        <v>98</v>
      </c>
      <c r="D1630" s="14" t="s">
        <v>47</v>
      </c>
    </row>
    <row r="1631" spans="1:4" x14ac:dyDescent="0.3">
      <c r="A1631" s="421"/>
      <c r="B1631" s="14" t="s">
        <v>3437</v>
      </c>
      <c r="C1631" s="11" t="s">
        <v>98</v>
      </c>
      <c r="D1631" s="14" t="s">
        <v>47</v>
      </c>
    </row>
    <row r="1632" spans="1:4" x14ac:dyDescent="0.3">
      <c r="A1632" s="421"/>
      <c r="B1632" s="14" t="s">
        <v>3438</v>
      </c>
      <c r="C1632" s="11" t="s">
        <v>98</v>
      </c>
      <c r="D1632" s="14" t="s">
        <v>47</v>
      </c>
    </row>
    <row r="1633" spans="1:4" x14ac:dyDescent="0.3">
      <c r="A1633" s="421"/>
      <c r="B1633" s="11" t="s">
        <v>3442</v>
      </c>
      <c r="C1633" s="11" t="s">
        <v>424</v>
      </c>
      <c r="D1633" s="11" t="s">
        <v>28</v>
      </c>
    </row>
    <row r="1634" spans="1:4" x14ac:dyDescent="0.3">
      <c r="A1634" s="421"/>
      <c r="B1634" s="11" t="s">
        <v>3443</v>
      </c>
      <c r="C1634" s="11" t="s">
        <v>424</v>
      </c>
      <c r="D1634" s="11" t="s">
        <v>28</v>
      </c>
    </row>
    <row r="1635" spans="1:4" x14ac:dyDescent="0.3">
      <c r="A1635" s="421"/>
      <c r="B1635" s="11" t="s">
        <v>3444</v>
      </c>
      <c r="C1635" s="11" t="s">
        <v>424</v>
      </c>
      <c r="D1635" s="11" t="s">
        <v>28</v>
      </c>
    </row>
    <row r="1636" spans="1:4" x14ac:dyDescent="0.3">
      <c r="A1636" s="421"/>
      <c r="B1636" s="11" t="s">
        <v>3445</v>
      </c>
      <c r="C1636" s="11" t="s">
        <v>424</v>
      </c>
      <c r="D1636" s="11" t="s">
        <v>28</v>
      </c>
    </row>
    <row r="1637" spans="1:4" x14ac:dyDescent="0.3">
      <c r="A1637" s="421"/>
      <c r="B1637" s="11" t="s">
        <v>3447</v>
      </c>
      <c r="C1637" s="11" t="s">
        <v>424</v>
      </c>
      <c r="D1637" s="11" t="s">
        <v>28</v>
      </c>
    </row>
    <row r="1638" spans="1:4" x14ac:dyDescent="0.3">
      <c r="A1638" s="421"/>
      <c r="B1638" s="11" t="s">
        <v>3448</v>
      </c>
      <c r="C1638" s="11" t="s">
        <v>424</v>
      </c>
      <c r="D1638" s="11" t="s">
        <v>28</v>
      </c>
    </row>
    <row r="1639" spans="1:4" x14ac:dyDescent="0.3">
      <c r="A1639" s="421"/>
      <c r="B1639" s="11" t="s">
        <v>3450</v>
      </c>
      <c r="C1639" s="11" t="s">
        <v>424</v>
      </c>
      <c r="D1639" s="11" t="s">
        <v>28</v>
      </c>
    </row>
    <row r="1640" spans="1:4" x14ac:dyDescent="0.3">
      <c r="A1640" s="421"/>
      <c r="B1640" s="11" t="s">
        <v>3451</v>
      </c>
      <c r="C1640" s="11" t="s">
        <v>424</v>
      </c>
      <c r="D1640" s="11" t="s">
        <v>28</v>
      </c>
    </row>
    <row r="1641" spans="1:4" x14ac:dyDescent="0.3">
      <c r="A1641" s="421"/>
      <c r="B1641" s="11" t="s">
        <v>3453</v>
      </c>
      <c r="C1641" s="11" t="s">
        <v>3465</v>
      </c>
      <c r="D1641" s="11" t="s">
        <v>28</v>
      </c>
    </row>
    <row r="1642" spans="1:4" x14ac:dyDescent="0.3">
      <c r="A1642" s="421"/>
      <c r="B1642" s="11" t="s">
        <v>3454</v>
      </c>
      <c r="C1642" s="11" t="s">
        <v>3465</v>
      </c>
      <c r="D1642" s="11" t="s">
        <v>28</v>
      </c>
    </row>
    <row r="1643" spans="1:4" x14ac:dyDescent="0.3">
      <c r="A1643" s="421"/>
      <c r="B1643" s="11" t="s">
        <v>3455</v>
      </c>
      <c r="C1643" s="11" t="s">
        <v>3465</v>
      </c>
      <c r="D1643" s="11" t="s">
        <v>28</v>
      </c>
    </row>
    <row r="1644" spans="1:4" x14ac:dyDescent="0.3">
      <c r="A1644" s="421"/>
      <c r="B1644" s="11" t="s">
        <v>3456</v>
      </c>
      <c r="C1644" s="11" t="s">
        <v>3465</v>
      </c>
      <c r="D1644" s="11" t="s">
        <v>28</v>
      </c>
    </row>
    <row r="1645" spans="1:4" x14ac:dyDescent="0.3">
      <c r="A1645" s="421"/>
      <c r="B1645" s="11" t="s">
        <v>3457</v>
      </c>
      <c r="C1645" s="11" t="s">
        <v>3465</v>
      </c>
      <c r="D1645" s="11" t="s">
        <v>28</v>
      </c>
    </row>
    <row r="1646" spans="1:4" x14ac:dyDescent="0.3">
      <c r="A1646" s="421"/>
      <c r="B1646" s="11" t="s">
        <v>3458</v>
      </c>
      <c r="C1646" s="11" t="s">
        <v>3465</v>
      </c>
      <c r="D1646" s="11" t="s">
        <v>28</v>
      </c>
    </row>
    <row r="1647" spans="1:4" x14ac:dyDescent="0.3">
      <c r="A1647" s="421"/>
      <c r="B1647" s="11" t="s">
        <v>3459</v>
      </c>
      <c r="C1647" s="11" t="s">
        <v>3465</v>
      </c>
      <c r="D1647" s="11" t="s">
        <v>28</v>
      </c>
    </row>
    <row r="1648" spans="1:4" x14ac:dyDescent="0.3">
      <c r="A1648" s="421"/>
      <c r="B1648" s="11" t="s">
        <v>3460</v>
      </c>
      <c r="C1648" s="11" t="s">
        <v>3465</v>
      </c>
      <c r="D1648" s="11" t="s">
        <v>28</v>
      </c>
    </row>
    <row r="1649" spans="1:4" x14ac:dyDescent="0.3">
      <c r="A1649" s="421"/>
      <c r="B1649" s="11" t="s">
        <v>3461</v>
      </c>
      <c r="C1649" s="11" t="s">
        <v>3465</v>
      </c>
      <c r="D1649" s="11" t="s">
        <v>28</v>
      </c>
    </row>
    <row r="1650" spans="1:4" x14ac:dyDescent="0.3">
      <c r="A1650" s="421"/>
      <c r="B1650" s="11" t="s">
        <v>3462</v>
      </c>
      <c r="C1650" s="11" t="s">
        <v>3465</v>
      </c>
      <c r="D1650" s="11" t="s">
        <v>28</v>
      </c>
    </row>
    <row r="1651" spans="1:4" x14ac:dyDescent="0.3">
      <c r="A1651" s="421"/>
      <c r="B1651" s="11" t="s">
        <v>3463</v>
      </c>
      <c r="C1651" s="11" t="s">
        <v>3465</v>
      </c>
      <c r="D1651" s="11" t="s">
        <v>28</v>
      </c>
    </row>
    <row r="1652" spans="1:4" x14ac:dyDescent="0.3">
      <c r="A1652" s="421"/>
      <c r="B1652" s="11" t="s">
        <v>3464</v>
      </c>
      <c r="C1652" s="11" t="s">
        <v>3465</v>
      </c>
      <c r="D1652" s="11" t="s">
        <v>28</v>
      </c>
    </row>
    <row r="1653" spans="1:4" x14ac:dyDescent="0.3">
      <c r="A1653" s="421"/>
      <c r="B1653" s="11" t="s">
        <v>3466</v>
      </c>
      <c r="C1653" s="11" t="s">
        <v>3465</v>
      </c>
      <c r="D1653" s="11" t="s">
        <v>28</v>
      </c>
    </row>
    <row r="1654" spans="1:4" x14ac:dyDescent="0.3">
      <c r="A1654" s="421"/>
      <c r="B1654" s="11" t="s">
        <v>3467</v>
      </c>
      <c r="C1654" s="11" t="s">
        <v>3465</v>
      </c>
      <c r="D1654" s="11" t="s">
        <v>28</v>
      </c>
    </row>
    <row r="1655" spans="1:4" x14ac:dyDescent="0.3">
      <c r="A1655" s="429"/>
      <c r="B1655" s="11" t="s">
        <v>3468</v>
      </c>
      <c r="C1655" s="11" t="s">
        <v>3465</v>
      </c>
      <c r="D1655" s="11" t="s">
        <v>28</v>
      </c>
    </row>
    <row r="1656" spans="1:4" x14ac:dyDescent="0.3">
      <c r="A1656" s="421"/>
      <c r="B1656" s="11" t="s">
        <v>3469</v>
      </c>
      <c r="C1656" s="11" t="s">
        <v>3465</v>
      </c>
      <c r="D1656" s="11" t="s">
        <v>28</v>
      </c>
    </row>
    <row r="1657" spans="1:4" x14ac:dyDescent="0.3">
      <c r="A1657" s="421"/>
      <c r="B1657" s="11" t="s">
        <v>3470</v>
      </c>
      <c r="C1657" s="11" t="s">
        <v>3465</v>
      </c>
      <c r="D1657" s="11" t="s">
        <v>28</v>
      </c>
    </row>
    <row r="1658" spans="1:4" x14ac:dyDescent="0.3">
      <c r="A1658" s="421"/>
      <c r="B1658" s="11" t="s">
        <v>3471</v>
      </c>
      <c r="C1658" s="11" t="s">
        <v>3465</v>
      </c>
      <c r="D1658" s="11" t="s">
        <v>28</v>
      </c>
    </row>
    <row r="1659" spans="1:4" x14ac:dyDescent="0.3">
      <c r="A1659" s="421"/>
      <c r="B1659" s="11" t="s">
        <v>3472</v>
      </c>
      <c r="C1659" s="11" t="s">
        <v>3465</v>
      </c>
      <c r="D1659" s="11" t="s">
        <v>28</v>
      </c>
    </row>
    <row r="1660" spans="1:4" x14ac:dyDescent="0.3">
      <c r="A1660" s="421"/>
      <c r="B1660" s="11" t="s">
        <v>3473</v>
      </c>
      <c r="C1660" s="11" t="s">
        <v>3465</v>
      </c>
      <c r="D1660" s="11" t="s">
        <v>28</v>
      </c>
    </row>
    <row r="1661" spans="1:4" x14ac:dyDescent="0.3">
      <c r="A1661" s="421"/>
      <c r="B1661" s="11" t="s">
        <v>3474</v>
      </c>
      <c r="C1661" s="11" t="s">
        <v>3465</v>
      </c>
      <c r="D1661" s="11" t="s">
        <v>28</v>
      </c>
    </row>
    <row r="1662" spans="1:4" x14ac:dyDescent="0.3">
      <c r="A1662" s="421"/>
      <c r="B1662" s="11" t="s">
        <v>3475</v>
      </c>
      <c r="C1662" s="11" t="s">
        <v>3465</v>
      </c>
      <c r="D1662" s="11" t="s">
        <v>28</v>
      </c>
    </row>
    <row r="1663" spans="1:4" x14ac:dyDescent="0.3">
      <c r="A1663" s="421"/>
      <c r="B1663" s="11" t="s">
        <v>3476</v>
      </c>
      <c r="C1663" s="11" t="s">
        <v>3465</v>
      </c>
      <c r="D1663" s="11" t="s">
        <v>28</v>
      </c>
    </row>
    <row r="1664" spans="1:4" x14ac:dyDescent="0.3">
      <c r="A1664" s="421"/>
      <c r="B1664" s="11" t="s">
        <v>3477</v>
      </c>
      <c r="C1664" s="11" t="s">
        <v>3465</v>
      </c>
      <c r="D1664" s="11" t="s">
        <v>28</v>
      </c>
    </row>
    <row r="1665" spans="1:4" x14ac:dyDescent="0.3">
      <c r="A1665" s="421"/>
      <c r="B1665" s="11" t="s">
        <v>3478</v>
      </c>
      <c r="C1665" s="11" t="s">
        <v>3465</v>
      </c>
      <c r="D1665" s="11" t="s">
        <v>28</v>
      </c>
    </row>
    <row r="1666" spans="1:4" x14ac:dyDescent="0.3">
      <c r="A1666" s="421"/>
      <c r="B1666" s="11" t="s">
        <v>3479</v>
      </c>
      <c r="C1666" s="11" t="s">
        <v>3465</v>
      </c>
      <c r="D1666" s="11" t="s">
        <v>28</v>
      </c>
    </row>
    <row r="1667" spans="1:4" x14ac:dyDescent="0.3">
      <c r="A1667" s="421"/>
      <c r="B1667" s="11" t="s">
        <v>3480</v>
      </c>
      <c r="C1667" s="11" t="s">
        <v>3465</v>
      </c>
      <c r="D1667" s="11" t="s">
        <v>28</v>
      </c>
    </row>
    <row r="1668" spans="1:4" x14ac:dyDescent="0.3">
      <c r="A1668" s="421"/>
      <c r="B1668" s="11" t="s">
        <v>3481</v>
      </c>
      <c r="C1668" s="11" t="s">
        <v>3465</v>
      </c>
      <c r="D1668" s="11" t="s">
        <v>28</v>
      </c>
    </row>
    <row r="1669" spans="1:4" x14ac:dyDescent="0.3">
      <c r="A1669" s="421"/>
      <c r="B1669" s="11" t="s">
        <v>3482</v>
      </c>
      <c r="C1669" s="11" t="s">
        <v>3465</v>
      </c>
      <c r="D1669" s="11" t="s">
        <v>28</v>
      </c>
    </row>
    <row r="1670" spans="1:4" x14ac:dyDescent="0.3">
      <c r="A1670" s="421"/>
      <c r="B1670" s="11" t="s">
        <v>3483</v>
      </c>
      <c r="C1670" s="11" t="s">
        <v>3465</v>
      </c>
      <c r="D1670" s="11" t="s">
        <v>28</v>
      </c>
    </row>
    <row r="1671" spans="1:4" x14ac:dyDescent="0.3">
      <c r="A1671" s="421"/>
      <c r="B1671" s="11" t="s">
        <v>3484</v>
      </c>
      <c r="C1671" s="11" t="s">
        <v>3465</v>
      </c>
      <c r="D1671" s="11" t="s">
        <v>28</v>
      </c>
    </row>
    <row r="1672" spans="1:4" ht="15" thickBot="1" x14ac:dyDescent="0.35">
      <c r="A1672" s="429"/>
      <c r="B1672" s="13" t="s">
        <v>3485</v>
      </c>
      <c r="C1672" s="11" t="s">
        <v>3465</v>
      </c>
      <c r="D1672" s="13" t="s">
        <v>28</v>
      </c>
    </row>
    <row r="1673" spans="1:4" ht="18.600000000000001" thickBot="1" x14ac:dyDescent="0.4">
      <c r="A1673" s="56" t="s">
        <v>3487</v>
      </c>
      <c r="B1673" s="53"/>
      <c r="C1673" s="83"/>
      <c r="D1673" s="27"/>
    </row>
    <row r="1674" spans="1:4" x14ac:dyDescent="0.3">
      <c r="A1674" s="426" t="s">
        <v>3495</v>
      </c>
      <c r="B1674" s="14" t="s">
        <v>3488</v>
      </c>
      <c r="C1674" s="11" t="s">
        <v>2077</v>
      </c>
      <c r="D1674" s="14"/>
    </row>
    <row r="1675" spans="1:4" x14ac:dyDescent="0.3">
      <c r="A1675" s="421" t="s">
        <v>3496</v>
      </c>
      <c r="B1675" s="11" t="s">
        <v>3489</v>
      </c>
      <c r="C1675" s="11" t="s">
        <v>2077</v>
      </c>
      <c r="D1675" s="11"/>
    </row>
    <row r="1676" spans="1:4" x14ac:dyDescent="0.3">
      <c r="A1676" s="421" t="s">
        <v>3497</v>
      </c>
      <c r="B1676" s="11" t="s">
        <v>3491</v>
      </c>
      <c r="C1676" s="11" t="s">
        <v>2077</v>
      </c>
      <c r="D1676" s="14"/>
    </row>
    <row r="1677" spans="1:4" ht="15" thickBot="1" x14ac:dyDescent="0.35">
      <c r="A1677" s="429"/>
      <c r="B1677" s="13" t="s">
        <v>3492</v>
      </c>
      <c r="C1677" s="11" t="s">
        <v>3493</v>
      </c>
      <c r="D1677" s="13"/>
    </row>
    <row r="1678" spans="1:4" ht="18.600000000000001" thickBot="1" x14ac:dyDescent="0.4">
      <c r="A1678" s="56" t="s">
        <v>3498</v>
      </c>
      <c r="B1678" s="53"/>
      <c r="C1678" s="83"/>
      <c r="D1678" s="27"/>
    </row>
    <row r="1679" spans="1:4" x14ac:dyDescent="0.3">
      <c r="A1679" s="426" t="s">
        <v>3501</v>
      </c>
      <c r="B1679" s="14" t="s">
        <v>3499</v>
      </c>
      <c r="C1679" s="11" t="s">
        <v>2064</v>
      </c>
      <c r="D1679" s="14" t="s">
        <v>47</v>
      </c>
    </row>
    <row r="1680" spans="1:4" x14ac:dyDescent="0.3">
      <c r="A1680" s="421" t="s">
        <v>3502</v>
      </c>
      <c r="B1680" s="11"/>
      <c r="C1680" s="11"/>
      <c r="D1680" s="11"/>
    </row>
    <row r="1681" spans="1:4" ht="15" thickBot="1" x14ac:dyDescent="0.35">
      <c r="A1681" s="429"/>
      <c r="B1681" s="13"/>
      <c r="C1681" s="11"/>
      <c r="D1681" s="13"/>
    </row>
    <row r="1682" spans="1:4" ht="18.600000000000001" thickBot="1" x14ac:dyDescent="0.4">
      <c r="A1682" s="56" t="s">
        <v>3503</v>
      </c>
      <c r="B1682" s="53"/>
      <c r="C1682" s="83"/>
      <c r="D1682" s="27"/>
    </row>
    <row r="1683" spans="1:4" x14ac:dyDescent="0.3">
      <c r="A1683" s="426" t="s">
        <v>3533</v>
      </c>
      <c r="B1683" s="14" t="s">
        <v>3504</v>
      </c>
      <c r="C1683" s="11" t="s">
        <v>424</v>
      </c>
      <c r="D1683" s="14"/>
    </row>
    <row r="1684" spans="1:4" x14ac:dyDescent="0.3">
      <c r="A1684" s="421" t="s">
        <v>3534</v>
      </c>
      <c r="B1684" s="11" t="s">
        <v>3505</v>
      </c>
      <c r="C1684" s="11" t="s">
        <v>424</v>
      </c>
      <c r="D1684" s="14"/>
    </row>
    <row r="1685" spans="1:4" x14ac:dyDescent="0.3">
      <c r="A1685" s="421"/>
      <c r="B1685" s="11" t="s">
        <v>3508</v>
      </c>
      <c r="C1685" s="11" t="s">
        <v>424</v>
      </c>
      <c r="D1685" s="14"/>
    </row>
    <row r="1686" spans="1:4" x14ac:dyDescent="0.3">
      <c r="A1686" s="421"/>
      <c r="B1686" s="11" t="s">
        <v>3509</v>
      </c>
      <c r="C1686" s="11" t="s">
        <v>424</v>
      </c>
      <c r="D1686" s="14"/>
    </row>
    <row r="1687" spans="1:4" x14ac:dyDescent="0.3">
      <c r="A1687" s="421"/>
      <c r="B1687" s="11" t="s">
        <v>3511</v>
      </c>
      <c r="C1687" s="11" t="s">
        <v>424</v>
      </c>
      <c r="D1687" s="14"/>
    </row>
    <row r="1688" spans="1:4" x14ac:dyDescent="0.3">
      <c r="A1688" s="421"/>
      <c r="B1688" s="11" t="s">
        <v>3513</v>
      </c>
      <c r="C1688" s="11" t="s">
        <v>424</v>
      </c>
      <c r="D1688" s="14"/>
    </row>
    <row r="1689" spans="1:4" x14ac:dyDescent="0.3">
      <c r="A1689" s="421"/>
      <c r="B1689" s="11" t="s">
        <v>3515</v>
      </c>
      <c r="C1689" s="11" t="s">
        <v>424</v>
      </c>
      <c r="D1689" s="14"/>
    </row>
    <row r="1690" spans="1:4" x14ac:dyDescent="0.3">
      <c r="A1690" s="421"/>
      <c r="B1690" s="11" t="s">
        <v>3517</v>
      </c>
      <c r="C1690" s="11" t="s">
        <v>424</v>
      </c>
      <c r="D1690" s="14"/>
    </row>
    <row r="1691" spans="1:4" x14ac:dyDescent="0.3">
      <c r="A1691" s="429"/>
      <c r="B1691" s="13" t="s">
        <v>3519</v>
      </c>
      <c r="C1691" s="11" t="s">
        <v>424</v>
      </c>
      <c r="D1691" s="14"/>
    </row>
    <row r="1692" spans="1:4" x14ac:dyDescent="0.3">
      <c r="A1692" s="421"/>
      <c r="B1692" s="11" t="s">
        <v>3522</v>
      </c>
      <c r="C1692" s="11" t="s">
        <v>2077</v>
      </c>
      <c r="D1692" s="11" t="s">
        <v>3523</v>
      </c>
    </row>
    <row r="1693" spans="1:4" x14ac:dyDescent="0.3">
      <c r="A1693" s="421"/>
      <c r="B1693" s="11" t="s">
        <v>3526</v>
      </c>
      <c r="C1693" s="11" t="s">
        <v>2077</v>
      </c>
      <c r="D1693" s="11" t="s">
        <v>3523</v>
      </c>
    </row>
    <row r="1694" spans="1:4" x14ac:dyDescent="0.3">
      <c r="A1694" s="421"/>
      <c r="B1694" s="11" t="s">
        <v>3527</v>
      </c>
      <c r="C1694" s="11" t="s">
        <v>2077</v>
      </c>
      <c r="D1694" s="11" t="s">
        <v>3523</v>
      </c>
    </row>
    <row r="1695" spans="1:4" x14ac:dyDescent="0.3">
      <c r="A1695" s="421"/>
      <c r="B1695" s="11" t="s">
        <v>3529</v>
      </c>
      <c r="C1695" s="11" t="s">
        <v>2077</v>
      </c>
      <c r="D1695" s="11" t="s">
        <v>3523</v>
      </c>
    </row>
    <row r="1696" spans="1:4" ht="15" thickBot="1" x14ac:dyDescent="0.35">
      <c r="A1696" s="429"/>
      <c r="B1696" s="13" t="s">
        <v>3531</v>
      </c>
      <c r="C1696" s="11" t="s">
        <v>424</v>
      </c>
      <c r="D1696" s="13" t="s">
        <v>3523</v>
      </c>
    </row>
    <row r="1697" spans="1:4" ht="18.600000000000001" thickBot="1" x14ac:dyDescent="0.4">
      <c r="A1697" s="56" t="s">
        <v>3535</v>
      </c>
      <c r="B1697" s="53"/>
      <c r="C1697" s="83"/>
      <c r="D1697" s="27"/>
    </row>
    <row r="1698" spans="1:4" x14ac:dyDescent="0.3">
      <c r="A1698" s="426" t="s">
        <v>3548</v>
      </c>
      <c r="B1698" s="14" t="s">
        <v>3536</v>
      </c>
      <c r="C1698" s="11" t="s">
        <v>2078</v>
      </c>
      <c r="D1698" s="14"/>
    </row>
    <row r="1699" spans="1:4" x14ac:dyDescent="0.3">
      <c r="A1699" s="421" t="s">
        <v>3549</v>
      </c>
      <c r="B1699" s="11" t="s">
        <v>3537</v>
      </c>
      <c r="C1699" s="11" t="s">
        <v>2079</v>
      </c>
      <c r="D1699" s="11"/>
    </row>
    <row r="1700" spans="1:4" x14ac:dyDescent="0.3">
      <c r="A1700" s="420" t="s">
        <v>3550</v>
      </c>
      <c r="B1700" s="11" t="s">
        <v>3538</v>
      </c>
      <c r="C1700" s="11" t="s">
        <v>2079</v>
      </c>
      <c r="D1700" s="11"/>
    </row>
    <row r="1701" spans="1:4" x14ac:dyDescent="0.3">
      <c r="A1701" s="421"/>
      <c r="B1701" s="11" t="s">
        <v>3539</v>
      </c>
      <c r="C1701" s="11" t="s">
        <v>3541</v>
      </c>
      <c r="D1701" s="11"/>
    </row>
    <row r="1702" spans="1:4" x14ac:dyDescent="0.3">
      <c r="A1702" s="421"/>
      <c r="B1702" s="11" t="s">
        <v>3540</v>
      </c>
      <c r="C1702" s="11" t="s">
        <v>3541</v>
      </c>
      <c r="D1702" s="11"/>
    </row>
    <row r="1703" spans="1:4" ht="15" thickBot="1" x14ac:dyDescent="0.35">
      <c r="A1703" s="429"/>
      <c r="B1703" s="13" t="s">
        <v>3542</v>
      </c>
      <c r="C1703" s="11" t="s">
        <v>3541</v>
      </c>
      <c r="D1703" s="13"/>
    </row>
    <row r="1704" spans="1:4" ht="18.600000000000001" thickBot="1" x14ac:dyDescent="0.4">
      <c r="A1704" s="56" t="s">
        <v>3564</v>
      </c>
      <c r="B1704" s="53"/>
      <c r="C1704" s="83"/>
      <c r="D1704" s="27"/>
    </row>
    <row r="1705" spans="1:4" x14ac:dyDescent="0.3">
      <c r="A1705" s="426" t="s">
        <v>3565</v>
      </c>
      <c r="B1705" s="14" t="s">
        <v>3566</v>
      </c>
      <c r="C1705" s="11" t="s">
        <v>15</v>
      </c>
      <c r="D1705" s="14"/>
    </row>
    <row r="1706" spans="1:4" x14ac:dyDescent="0.3">
      <c r="A1706" s="421" t="s">
        <v>3573</v>
      </c>
      <c r="B1706" s="11" t="s">
        <v>3568</v>
      </c>
      <c r="C1706" s="11" t="s">
        <v>82</v>
      </c>
      <c r="D1706" s="11"/>
    </row>
    <row r="1707" spans="1:4" x14ac:dyDescent="0.3">
      <c r="A1707" s="429" t="s">
        <v>3572</v>
      </c>
      <c r="B1707" s="11" t="s">
        <v>3569</v>
      </c>
      <c r="C1707" s="11" t="s">
        <v>82</v>
      </c>
      <c r="D1707" s="13"/>
    </row>
    <row r="1708" spans="1:4" x14ac:dyDescent="0.3">
      <c r="A1708" s="421"/>
      <c r="B1708" s="11" t="s">
        <v>3570</v>
      </c>
      <c r="C1708" s="11" t="s">
        <v>82</v>
      </c>
      <c r="D1708" s="11"/>
    </row>
    <row r="1709" spans="1:4" ht="15" thickBot="1" x14ac:dyDescent="0.35">
      <c r="A1709" s="429"/>
      <c r="B1709" s="13" t="s">
        <v>3571</v>
      </c>
      <c r="C1709" s="11" t="s">
        <v>82</v>
      </c>
      <c r="D1709" s="13"/>
    </row>
    <row r="1710" spans="1:4" ht="18.600000000000001" thickBot="1" x14ac:dyDescent="0.4">
      <c r="A1710" s="56" t="s">
        <v>3575</v>
      </c>
      <c r="B1710" s="53"/>
      <c r="C1710" s="83"/>
      <c r="D1710" s="27"/>
    </row>
    <row r="1711" spans="1:4" x14ac:dyDescent="0.3">
      <c r="A1711" s="426" t="s">
        <v>3589</v>
      </c>
      <c r="B1711" s="14" t="s">
        <v>3576</v>
      </c>
      <c r="C1711" s="11" t="s">
        <v>2079</v>
      </c>
      <c r="D1711" s="14"/>
    </row>
    <row r="1712" spans="1:4" x14ac:dyDescent="0.3">
      <c r="A1712" s="421" t="s">
        <v>3590</v>
      </c>
      <c r="B1712" s="11" t="s">
        <v>3577</v>
      </c>
      <c r="C1712" s="11" t="s">
        <v>2079</v>
      </c>
      <c r="D1712" s="11"/>
    </row>
    <row r="1713" spans="1:4" x14ac:dyDescent="0.3">
      <c r="A1713" s="421"/>
      <c r="B1713" s="11" t="s">
        <v>3578</v>
      </c>
      <c r="C1713" s="11" t="s">
        <v>2079</v>
      </c>
      <c r="D1713" s="11"/>
    </row>
    <row r="1714" spans="1:4" x14ac:dyDescent="0.3">
      <c r="A1714" s="421"/>
      <c r="B1714" s="11" t="s">
        <v>3582</v>
      </c>
      <c r="C1714" s="11" t="s">
        <v>82</v>
      </c>
      <c r="D1714" s="11"/>
    </row>
    <row r="1715" spans="1:4" x14ac:dyDescent="0.3">
      <c r="A1715" s="421"/>
      <c r="B1715" s="11" t="s">
        <v>3584</v>
      </c>
      <c r="C1715" s="11" t="s">
        <v>82</v>
      </c>
      <c r="D1715" s="11"/>
    </row>
    <row r="1716" spans="1:4" x14ac:dyDescent="0.3">
      <c r="A1716" s="421"/>
      <c r="B1716" s="11" t="s">
        <v>3586</v>
      </c>
      <c r="C1716" s="11" t="s">
        <v>82</v>
      </c>
      <c r="D1716" s="11"/>
    </row>
    <row r="1717" spans="1:4" ht="15" thickBot="1" x14ac:dyDescent="0.35">
      <c r="A1717" s="429"/>
      <c r="B1717" s="13" t="s">
        <v>3588</v>
      </c>
      <c r="C1717" s="11" t="s">
        <v>82</v>
      </c>
      <c r="D1717" s="13"/>
    </row>
    <row r="1718" spans="1:4" ht="18.600000000000001" thickBot="1" x14ac:dyDescent="0.4">
      <c r="A1718" s="56" t="s">
        <v>3591</v>
      </c>
      <c r="B1718" s="53"/>
      <c r="C1718" s="83"/>
      <c r="D1718" s="27"/>
    </row>
    <row r="1719" spans="1:4" x14ac:dyDescent="0.3">
      <c r="A1719" s="426" t="s">
        <v>3595</v>
      </c>
      <c r="B1719" s="14" t="s">
        <v>3592</v>
      </c>
      <c r="C1719" s="11" t="s">
        <v>3596</v>
      </c>
      <c r="D1719" s="14"/>
    </row>
    <row r="1720" spans="1:4" x14ac:dyDescent="0.3">
      <c r="A1720" s="421" t="s">
        <v>3594</v>
      </c>
      <c r="B1720" s="11"/>
      <c r="C1720" s="11"/>
      <c r="D1720" s="11"/>
    </row>
    <row r="1721" spans="1:4" ht="15" thickBot="1" x14ac:dyDescent="0.35">
      <c r="A1721" s="429"/>
      <c r="B1721" s="13"/>
      <c r="C1721" s="11"/>
      <c r="D1721" s="13"/>
    </row>
    <row r="1722" spans="1:4" ht="18.600000000000001" thickBot="1" x14ac:dyDescent="0.4">
      <c r="A1722" s="56" t="s">
        <v>3597</v>
      </c>
      <c r="B1722" s="53"/>
      <c r="C1722" s="83"/>
      <c r="D1722" s="27"/>
    </row>
    <row r="1723" spans="1:4" x14ac:dyDescent="0.3">
      <c r="A1723" s="426" t="s">
        <v>3598</v>
      </c>
      <c r="B1723" s="14" t="s">
        <v>3599</v>
      </c>
      <c r="C1723" s="11" t="s">
        <v>3600</v>
      </c>
      <c r="D1723" s="14"/>
    </row>
    <row r="1724" spans="1:4" x14ac:dyDescent="0.3">
      <c r="A1724" s="421" t="s">
        <v>3604</v>
      </c>
      <c r="B1724" s="11" t="s">
        <v>3602</v>
      </c>
      <c r="C1724" s="11" t="s">
        <v>3600</v>
      </c>
      <c r="D1724" s="11"/>
    </row>
    <row r="1725" spans="1:4" ht="15" thickBot="1" x14ac:dyDescent="0.35">
      <c r="A1725" s="429"/>
      <c r="B1725" s="13"/>
      <c r="C1725" s="11"/>
      <c r="D1725" s="13"/>
    </row>
    <row r="1726" spans="1:4" ht="18.600000000000001" thickBot="1" x14ac:dyDescent="0.4">
      <c r="A1726" s="56" t="s">
        <v>3605</v>
      </c>
      <c r="B1726" s="53"/>
      <c r="C1726" s="83"/>
      <c r="D1726" s="27"/>
    </row>
    <row r="1727" spans="1:4" x14ac:dyDescent="0.3">
      <c r="A1727" s="426" t="s">
        <v>3614</v>
      </c>
      <c r="B1727" s="14" t="s">
        <v>3606</v>
      </c>
      <c r="C1727" s="11" t="s">
        <v>424</v>
      </c>
      <c r="D1727" s="14" t="s">
        <v>22</v>
      </c>
    </row>
    <row r="1728" spans="1:4" x14ac:dyDescent="0.3">
      <c r="A1728" s="421" t="s">
        <v>3615</v>
      </c>
      <c r="B1728" s="11" t="s">
        <v>3607</v>
      </c>
      <c r="C1728" s="11" t="s">
        <v>424</v>
      </c>
      <c r="D1728" s="14" t="s">
        <v>22</v>
      </c>
    </row>
    <row r="1729" spans="1:4" x14ac:dyDescent="0.3">
      <c r="A1729" s="421"/>
      <c r="B1729" s="11" t="s">
        <v>3608</v>
      </c>
      <c r="C1729" s="11" t="s">
        <v>424</v>
      </c>
      <c r="D1729" s="14" t="s">
        <v>22</v>
      </c>
    </row>
    <row r="1730" spans="1:4" x14ac:dyDescent="0.3">
      <c r="A1730" s="429"/>
      <c r="B1730" s="13" t="s">
        <v>3609</v>
      </c>
      <c r="C1730" s="13" t="s">
        <v>424</v>
      </c>
      <c r="D1730" s="26" t="s">
        <v>22</v>
      </c>
    </row>
    <row r="1731" spans="1:4" ht="18" x14ac:dyDescent="0.35">
      <c r="A1731" s="365"/>
    </row>
    <row r="1732" spans="1:4" x14ac:dyDescent="0.3">
      <c r="A1732" s="366"/>
    </row>
    <row r="1733" spans="1:4" x14ac:dyDescent="0.3">
      <c r="A1733" s="1"/>
    </row>
    <row r="1806" spans="1:4" ht="18" x14ac:dyDescent="0.35">
      <c r="A1806" s="365"/>
      <c r="B1806" s="365"/>
      <c r="C1806" s="365"/>
      <c r="D1806" s="365"/>
    </row>
    <row r="1807" spans="1:4" x14ac:dyDescent="0.3">
      <c r="A1807" s="369"/>
    </row>
    <row r="1808" spans="1:4" x14ac:dyDescent="0.3">
      <c r="A1808" s="1"/>
    </row>
    <row r="1825" spans="1:4" ht="18" x14ac:dyDescent="0.35">
      <c r="A1825" s="365"/>
      <c r="B1825" s="377"/>
      <c r="C1825" s="377"/>
      <c r="D1825" s="377"/>
    </row>
    <row r="1830" spans="1:4" ht="18" x14ac:dyDescent="0.35">
      <c r="A1830" s="365"/>
    </row>
    <row r="1831" spans="1:4" x14ac:dyDescent="0.3">
      <c r="D1831" s="378"/>
    </row>
    <row r="1832" spans="1:4" x14ac:dyDescent="0.3">
      <c r="A1832" s="765"/>
    </row>
    <row r="1833" spans="1:4" ht="18" x14ac:dyDescent="0.35">
      <c r="A1833" s="365"/>
    </row>
  </sheetData>
  <mergeCells count="1">
    <mergeCell ref="F1:K1"/>
  </mergeCells>
  <hyperlinks>
    <hyperlink ref="A27" r:id="rId1" xr:uid="{00000000-0004-0000-0900-000000000000}"/>
    <hyperlink ref="A90" r:id="rId2" xr:uid="{00000000-0004-0000-0900-000001000000}"/>
    <hyperlink ref="A118" r:id="rId3" xr:uid="{00000000-0004-0000-0900-000002000000}"/>
    <hyperlink ref="A165" r:id="rId4" xr:uid="{00000000-0004-0000-0900-000003000000}"/>
    <hyperlink ref="A180" r:id="rId5" xr:uid="{00000000-0004-0000-0900-000004000000}"/>
    <hyperlink ref="A10" r:id="rId6" xr:uid="{00000000-0004-0000-0900-000005000000}"/>
    <hyperlink ref="A28" r:id="rId7" xr:uid="{00000000-0004-0000-0900-000006000000}"/>
    <hyperlink ref="A38" r:id="rId8" xr:uid="{00000000-0004-0000-0900-000007000000}"/>
    <hyperlink ref="A53" r:id="rId9" xr:uid="{00000000-0004-0000-0900-000008000000}"/>
    <hyperlink ref="A66" r:id="rId10" xr:uid="{00000000-0004-0000-0900-000009000000}"/>
    <hyperlink ref="A67" r:id="rId11" xr:uid="{00000000-0004-0000-0900-00000A000000}"/>
    <hyperlink ref="A71" r:id="rId12" xr:uid="{00000000-0004-0000-0900-00000B000000}"/>
    <hyperlink ref="A72" r:id="rId13" xr:uid="{00000000-0004-0000-0900-00000C000000}"/>
    <hyperlink ref="A89" r:id="rId14" xr:uid="{00000000-0004-0000-0900-00000D000000}"/>
    <hyperlink ref="A104" r:id="rId15" location="HorticultureLight" xr:uid="{00000000-0004-0000-0900-00000E000000}"/>
    <hyperlink ref="A105" r:id="rId16" xr:uid="{00000000-0004-0000-0900-00000F000000}"/>
    <hyperlink ref="A110" r:id="rId17" xr:uid="{00000000-0004-0000-0900-000010000000}"/>
    <hyperlink ref="A117" r:id="rId18" xr:uid="{00000000-0004-0000-0900-000011000000}"/>
    <hyperlink ref="A111" r:id="rId19" xr:uid="{00000000-0004-0000-0900-000012000000}"/>
    <hyperlink ref="A146" r:id="rId20" xr:uid="{00000000-0004-0000-0900-000013000000}"/>
    <hyperlink ref="A172" r:id="rId21" xr:uid="{00000000-0004-0000-0900-000014000000}"/>
    <hyperlink ref="A179" r:id="rId22" xr:uid="{00000000-0004-0000-0900-000015000000}"/>
    <hyperlink ref="A188" r:id="rId23" xr:uid="{00000000-0004-0000-0900-000016000000}"/>
    <hyperlink ref="A202" r:id="rId24" xr:uid="{00000000-0004-0000-0900-000017000000}"/>
    <hyperlink ref="A211" r:id="rId25" xr:uid="{00000000-0004-0000-0900-000018000000}"/>
    <hyperlink ref="A216" r:id="rId26" xr:uid="{00000000-0004-0000-0900-000019000000}"/>
    <hyperlink ref="A233" r:id="rId27" xr:uid="{00000000-0004-0000-0900-00001A000000}"/>
    <hyperlink ref="A261" r:id="rId28" xr:uid="{00000000-0004-0000-0900-00001B000000}"/>
    <hyperlink ref="A260" r:id="rId29" xr:uid="{00000000-0004-0000-0900-00001C000000}"/>
    <hyperlink ref="A101" r:id="rId30" xr:uid="{00000000-0004-0000-0900-00001D000000}"/>
    <hyperlink ref="A97" r:id="rId31" xr:uid="{00000000-0004-0000-0900-00001E000000}"/>
    <hyperlink ref="A98" r:id="rId32" xr:uid="{00000000-0004-0000-0900-00001F000000}"/>
    <hyperlink ref="A290" r:id="rId33" xr:uid="{00000000-0004-0000-0900-000020000000}"/>
    <hyperlink ref="A339" r:id="rId34" xr:uid="{00000000-0004-0000-0900-000021000000}"/>
    <hyperlink ref="A340" r:id="rId35" xr:uid="{00000000-0004-0000-0900-000022000000}"/>
    <hyperlink ref="A353" r:id="rId36" xr:uid="{00000000-0004-0000-0900-000023000000}"/>
    <hyperlink ref="A376" r:id="rId37" xr:uid="{00000000-0004-0000-0900-000024000000}"/>
    <hyperlink ref="A385" r:id="rId38" xr:uid="{00000000-0004-0000-0900-000025000000}"/>
    <hyperlink ref="A386" r:id="rId39" xr:uid="{00000000-0004-0000-0900-000026000000}"/>
    <hyperlink ref="A411" r:id="rId40" xr:uid="{00000000-0004-0000-0900-000027000000}"/>
    <hyperlink ref="A412" r:id="rId41" xr:uid="{00000000-0004-0000-0900-000028000000}"/>
    <hyperlink ref="A414" r:id="rId42" xr:uid="{00000000-0004-0000-0900-000029000000}"/>
    <hyperlink ref="A415" r:id="rId43" xr:uid="{00000000-0004-0000-0900-00002A000000}"/>
    <hyperlink ref="A421" r:id="rId44" xr:uid="{00000000-0004-0000-0900-00002B000000}"/>
    <hyperlink ref="A485" r:id="rId45" xr:uid="{00000000-0004-0000-0900-00002C000000}"/>
    <hyperlink ref="A486" r:id="rId46" xr:uid="{00000000-0004-0000-0900-00002D000000}"/>
    <hyperlink ref="A502" r:id="rId47" xr:uid="{00000000-0004-0000-0900-00002E000000}"/>
    <hyperlink ref="A533" r:id="rId48" xr:uid="{00000000-0004-0000-0900-00002F000000}"/>
    <hyperlink ref="A534" r:id="rId49" xr:uid="{00000000-0004-0000-0900-000030000000}"/>
    <hyperlink ref="A554" r:id="rId50" xr:uid="{00000000-0004-0000-0900-000031000000}"/>
    <hyperlink ref="A555" r:id="rId51" xr:uid="{00000000-0004-0000-0900-000032000000}"/>
    <hyperlink ref="A560" r:id="rId52" xr:uid="{00000000-0004-0000-0900-000033000000}"/>
    <hyperlink ref="A567" r:id="rId53" xr:uid="{00000000-0004-0000-0900-000034000000}"/>
    <hyperlink ref="A601" r:id="rId54" xr:uid="{00000000-0004-0000-0900-000035000000}"/>
    <hyperlink ref="A605" r:id="rId55" xr:uid="{00000000-0004-0000-0900-000036000000}"/>
    <hyperlink ref="A609" r:id="rId56" xr:uid="{00000000-0004-0000-0900-000037000000}"/>
    <hyperlink ref="A610" r:id="rId57" xr:uid="{00000000-0004-0000-0900-000038000000}"/>
    <hyperlink ref="A613" r:id="rId58" xr:uid="{00000000-0004-0000-0900-000039000000}"/>
    <hyperlink ref="A614" r:id="rId59" xr:uid="{00000000-0004-0000-0900-00003A000000}"/>
    <hyperlink ref="A642" r:id="rId60" xr:uid="{00000000-0004-0000-0900-00003B000000}"/>
    <hyperlink ref="A678" r:id="rId61" xr:uid="{00000000-0004-0000-0900-00003C000000}"/>
    <hyperlink ref="A692" r:id="rId62" xr:uid="{00000000-0004-0000-0900-00003D000000}"/>
    <hyperlink ref="A696" r:id="rId63" xr:uid="{00000000-0004-0000-0900-00003E000000}"/>
    <hyperlink ref="A712" r:id="rId64" xr:uid="{00000000-0004-0000-0900-00003F000000}"/>
    <hyperlink ref="A281" r:id="rId65" xr:uid="{00000000-0004-0000-0900-000040000000}"/>
    <hyperlink ref="A282" r:id="rId66" xr:uid="{00000000-0004-0000-0900-000041000000}"/>
    <hyperlink ref="A286" r:id="rId67" xr:uid="{00000000-0004-0000-0900-000042000000}"/>
    <hyperlink ref="A314" r:id="rId68" xr:uid="{00000000-0004-0000-0900-000043000000}"/>
    <hyperlink ref="A379" r:id="rId69" xr:uid="{00000000-0004-0000-0900-000044000000}"/>
    <hyperlink ref="A382" r:id="rId70" xr:uid="{00000000-0004-0000-0900-000045000000}"/>
    <hyperlink ref="A617" r:id="rId71" xr:uid="{00000000-0004-0000-0900-000046000000}"/>
    <hyperlink ref="A713" r:id="rId72" xr:uid="{00000000-0004-0000-0900-000047000000}"/>
    <hyperlink ref="A717" r:id="rId73" xr:uid="{00000000-0004-0000-0900-000048000000}"/>
    <hyperlink ref="A93" r:id="rId74" xr:uid="{00000000-0004-0000-0900-000049000000}"/>
    <hyperlink ref="A741" r:id="rId75" xr:uid="{00000000-0004-0000-0900-00004A000000}"/>
    <hyperlink ref="A768" r:id="rId76" xr:uid="{00000000-0004-0000-0900-00004B000000}"/>
    <hyperlink ref="A794" r:id="rId77" xr:uid="{00000000-0004-0000-0900-00004C000000}"/>
    <hyperlink ref="A799" r:id="rId78" xr:uid="{00000000-0004-0000-0900-00004D000000}"/>
    <hyperlink ref="A756" r:id="rId79" xr:uid="{00000000-0004-0000-0900-00004E000000}"/>
    <hyperlink ref="A736" r:id="rId80" xr:uid="{00000000-0004-0000-0900-00004F000000}"/>
    <hyperlink ref="A739" r:id="rId81" xr:uid="{00000000-0004-0000-0900-000050000000}"/>
    <hyperlink ref="A748" r:id="rId82" xr:uid="{00000000-0004-0000-0900-000051000000}"/>
    <hyperlink ref="A791" r:id="rId83" xr:uid="{00000000-0004-0000-0900-000052000000}"/>
    <hyperlink ref="A823" r:id="rId84" xr:uid="{00000000-0004-0000-0900-000053000000}"/>
    <hyperlink ref="A812" r:id="rId85" location="products" xr:uid="{00000000-0004-0000-0900-000054000000}"/>
    <hyperlink ref="A830" r:id="rId86" xr:uid="{00000000-0004-0000-0900-000055000000}"/>
    <hyperlink ref="A841" r:id="rId87" xr:uid="{00000000-0004-0000-0900-000056000000}"/>
    <hyperlink ref="A848" r:id="rId88" xr:uid="{00000000-0004-0000-0900-000057000000}"/>
    <hyperlink ref="A852" r:id="rId89" xr:uid="{00000000-0004-0000-0900-000058000000}"/>
    <hyperlink ref="A856" r:id="rId90" xr:uid="{00000000-0004-0000-0900-000059000000}"/>
    <hyperlink ref="A834" r:id="rId91" xr:uid="{00000000-0004-0000-0900-00005A000000}"/>
    <hyperlink ref="A805" r:id="rId92" xr:uid="{00000000-0004-0000-0900-00005B000000}"/>
    <hyperlink ref="A866" r:id="rId93" xr:uid="{00000000-0004-0000-0900-00005C000000}"/>
    <hyperlink ref="A876" r:id="rId94" xr:uid="{00000000-0004-0000-0900-00005D000000}"/>
    <hyperlink ref="A898" r:id="rId95" xr:uid="{00000000-0004-0000-0900-00005E000000}"/>
    <hyperlink ref="A903" r:id="rId96" xr:uid="{00000000-0004-0000-0900-00005F000000}"/>
    <hyperlink ref="A934" r:id="rId97" xr:uid="{00000000-0004-0000-0900-000060000000}"/>
    <hyperlink ref="A963" r:id="rId98" xr:uid="{00000000-0004-0000-0900-000061000000}"/>
    <hyperlink ref="A986" r:id="rId99" xr:uid="{00000000-0004-0000-0900-000062000000}"/>
    <hyperlink ref="A994" r:id="rId100" xr:uid="{00000000-0004-0000-0900-000063000000}"/>
    <hyperlink ref="A995" r:id="rId101" xr:uid="{00000000-0004-0000-0900-000064000000}"/>
    <hyperlink ref="A999" r:id="rId102" xr:uid="{00000000-0004-0000-0900-000065000000}"/>
    <hyperlink ref="A1000" r:id="rId103" location="company-tab" xr:uid="{00000000-0004-0000-0900-000066000000}"/>
    <hyperlink ref="A1009" r:id="rId104" xr:uid="{00000000-0004-0000-0900-000067000000}"/>
    <hyperlink ref="A1043" r:id="rId105" xr:uid="{00000000-0004-0000-0900-000068000000}"/>
    <hyperlink ref="A1056" r:id="rId106" xr:uid="{00000000-0004-0000-0900-000069000000}"/>
    <hyperlink ref="A1062" r:id="rId107" xr:uid="{00000000-0004-0000-0900-00006A000000}"/>
    <hyperlink ref="A1067" r:id="rId108" xr:uid="{00000000-0004-0000-0900-00006B000000}"/>
    <hyperlink ref="A1071" r:id="rId109" xr:uid="{00000000-0004-0000-0900-00006C000000}"/>
    <hyperlink ref="A1101" r:id="rId110" xr:uid="{00000000-0004-0000-0900-00006D000000}"/>
    <hyperlink ref="A1114" r:id="rId111" xr:uid="{00000000-0004-0000-0900-00006E000000}"/>
    <hyperlink ref="A1118" r:id="rId112" xr:uid="{00000000-0004-0000-0900-00006F000000}"/>
    <hyperlink ref="A1129" r:id="rId113" xr:uid="{00000000-0004-0000-0900-000070000000}"/>
    <hyperlink ref="A1133" r:id="rId114" xr:uid="{00000000-0004-0000-0900-000071000000}"/>
    <hyperlink ref="A1134" r:id="rId115" xr:uid="{00000000-0004-0000-0900-000072000000}"/>
    <hyperlink ref="A1139" r:id="rId116" xr:uid="{00000000-0004-0000-0900-000073000000}"/>
    <hyperlink ref="A1164" r:id="rId117" xr:uid="{00000000-0004-0000-0900-000074000000}"/>
    <hyperlink ref="A974" r:id="rId118" xr:uid="{00000000-0004-0000-0900-000075000000}"/>
    <hyperlink ref="A959" r:id="rId119" xr:uid="{00000000-0004-0000-0900-000076000000}"/>
    <hyperlink ref="A969" r:id="rId120" xr:uid="{00000000-0004-0000-0900-000077000000}"/>
    <hyperlink ref="A979" r:id="rId121" xr:uid="{00000000-0004-0000-0900-000078000000}"/>
    <hyperlink ref="A990" r:id="rId122" xr:uid="{00000000-0004-0000-0900-000079000000}"/>
    <hyperlink ref="A1013" r:id="rId123" xr:uid="{00000000-0004-0000-0900-00007A000000}"/>
    <hyperlink ref="A1018" r:id="rId124" xr:uid="{00000000-0004-0000-0900-00007B000000}"/>
    <hyperlink ref="A1086" r:id="rId125" xr:uid="{00000000-0004-0000-0900-00007C000000}"/>
    <hyperlink ref="A1161" r:id="rId126" xr:uid="{00000000-0004-0000-0900-00007D000000}"/>
    <hyperlink ref="A1171" r:id="rId127" xr:uid="{00000000-0004-0000-0900-00007E000000}"/>
    <hyperlink ref="A685" r:id="rId128" xr:uid="{00000000-0004-0000-0900-00007F000000}"/>
    <hyperlink ref="A1201" r:id="rId129" xr:uid="{00000000-0004-0000-0900-000080000000}"/>
    <hyperlink ref="A1197" r:id="rId130" xr:uid="{00000000-0004-0000-0900-000081000000}"/>
    <hyperlink ref="A1213" r:id="rId131" xr:uid="{00000000-0004-0000-0900-000082000000}"/>
    <hyperlink ref="A1241" r:id="rId132" xr:uid="{00000000-0004-0000-0900-000083000000}"/>
    <hyperlink ref="A1252" r:id="rId133" xr:uid="{00000000-0004-0000-0900-000084000000}"/>
    <hyperlink ref="A1271" r:id="rId134" xr:uid="{00000000-0004-0000-0900-000085000000}"/>
    <hyperlink ref="A1303" r:id="rId135" xr:uid="{00000000-0004-0000-0900-000086000000}"/>
    <hyperlink ref="A1307" r:id="rId136" xr:uid="{00000000-0004-0000-0900-000087000000}"/>
    <hyperlink ref="A1308" r:id="rId137" xr:uid="{00000000-0004-0000-0900-000088000000}"/>
    <hyperlink ref="A1312" r:id="rId138" xr:uid="{00000000-0004-0000-0900-000089000000}"/>
    <hyperlink ref="A1313" r:id="rId139" xr:uid="{00000000-0004-0000-0900-00008A000000}"/>
    <hyperlink ref="A1333" r:id="rId140" xr:uid="{00000000-0004-0000-0900-00008B000000}"/>
    <hyperlink ref="A1340" r:id="rId141" xr:uid="{00000000-0004-0000-0900-00008C000000}"/>
    <hyperlink ref="A1359" r:id="rId142" xr:uid="{00000000-0004-0000-0900-00008D000000}"/>
    <hyperlink ref="A1371" r:id="rId143" xr:uid="{00000000-0004-0000-0900-00008E000000}"/>
    <hyperlink ref="A1378" r:id="rId144" xr:uid="{00000000-0004-0000-0900-00008F000000}"/>
    <hyperlink ref="A1389" r:id="rId145" xr:uid="{00000000-0004-0000-0900-000090000000}"/>
    <hyperlink ref="A1419" r:id="rId146" xr:uid="{00000000-0004-0000-0900-000091000000}"/>
    <hyperlink ref="A1424" r:id="rId147" xr:uid="{00000000-0004-0000-0900-000092000000}"/>
    <hyperlink ref="A1460" r:id="rId148" xr:uid="{00000000-0004-0000-0900-000093000000}"/>
    <hyperlink ref="A1459" r:id="rId149" xr:uid="{00000000-0004-0000-0900-000094000000}"/>
    <hyperlink ref="A1463" r:id="rId150" xr:uid="{00000000-0004-0000-0900-000095000000}"/>
    <hyperlink ref="A1467" r:id="rId151" xr:uid="{00000000-0004-0000-0900-000096000000}"/>
    <hyperlink ref="A1476" r:id="rId152" xr:uid="{00000000-0004-0000-0900-000097000000}"/>
    <hyperlink ref="A1497" r:id="rId153" xr:uid="{00000000-0004-0000-0900-000098000000}"/>
    <hyperlink ref="A1504" r:id="rId154" xr:uid="{00000000-0004-0000-0900-000099000000}"/>
    <hyperlink ref="A1515" r:id="rId155" xr:uid="{00000000-0004-0000-0900-00009A000000}"/>
    <hyperlink ref="A1519" r:id="rId156" xr:uid="{00000000-0004-0000-0900-00009B000000}"/>
    <hyperlink ref="A1175" r:id="rId157" xr:uid="{00000000-0004-0000-0900-00009C000000}"/>
    <hyperlink ref="A1524" r:id="rId158" xr:uid="{00000000-0004-0000-0900-00009D000000}"/>
    <hyperlink ref="A1528" r:id="rId159" xr:uid="{00000000-0004-0000-0900-00009E000000}"/>
    <hyperlink ref="A1529" r:id="rId160" xr:uid="{00000000-0004-0000-0900-00009F000000}"/>
    <hyperlink ref="A1533" r:id="rId161" xr:uid="{00000000-0004-0000-0900-0000A0000000}"/>
    <hyperlink ref="A1544" r:id="rId162" xr:uid="{00000000-0004-0000-0900-0000A1000000}"/>
    <hyperlink ref="A1553" r:id="rId163" xr:uid="{00000000-0004-0000-0900-0000A2000000}"/>
    <hyperlink ref="A1560" r:id="rId164" xr:uid="{00000000-0004-0000-0900-0000A3000000}"/>
    <hyperlink ref="A1577" r:id="rId165" xr:uid="{00000000-0004-0000-0900-0000A4000000}"/>
    <hyperlink ref="A1581" r:id="rId166" location="productos" xr:uid="{00000000-0004-0000-0900-0000A5000000}"/>
    <hyperlink ref="A1590" r:id="rId167" xr:uid="{00000000-0004-0000-0900-0000A6000000}"/>
    <hyperlink ref="A1622" r:id="rId168" xr:uid="{00000000-0004-0000-0900-0000A7000000}"/>
    <hyperlink ref="A1627" r:id="rId169" xr:uid="{00000000-0004-0000-0900-0000A8000000}"/>
    <hyperlink ref="A1674" r:id="rId170" xr:uid="{00000000-0004-0000-0900-0000A9000000}"/>
    <hyperlink ref="A1679" r:id="rId171" xr:uid="{00000000-0004-0000-0900-0000AA000000}"/>
    <hyperlink ref="A1683" r:id="rId172" xr:uid="{00000000-0004-0000-0900-0000AB000000}"/>
    <hyperlink ref="A1698" r:id="rId173" xr:uid="{00000000-0004-0000-0900-0000AC000000}"/>
    <hyperlink ref="A1700" r:id="rId174" xr:uid="{00000000-0004-0000-0900-0000AD000000}"/>
    <hyperlink ref="A1234" r:id="rId175" xr:uid="{00000000-0004-0000-0900-0000AE000000}"/>
    <hyperlink ref="A1251" r:id="rId176" xr:uid="{00000000-0004-0000-0900-0000AF000000}"/>
    <hyperlink ref="A1270" r:id="rId177" xr:uid="{00000000-0004-0000-0900-0000B0000000}"/>
    <hyperlink ref="A1276" r:id="rId178" xr:uid="{00000000-0004-0000-0900-0000B1000000}"/>
    <hyperlink ref="A1282" r:id="rId179" xr:uid="{00000000-0004-0000-0900-0000B2000000}"/>
    <hyperlink ref="A1289" r:id="rId180" xr:uid="{00000000-0004-0000-0900-0000B3000000}"/>
    <hyperlink ref="A1299" r:id="rId181" xr:uid="{00000000-0004-0000-0900-0000B4000000}"/>
    <hyperlink ref="A1350" r:id="rId182" xr:uid="{00000000-0004-0000-0900-0000B5000000}"/>
    <hyperlink ref="A1363" r:id="rId183" xr:uid="{00000000-0004-0000-0900-0000B6000000}"/>
    <hyperlink ref="A1367" r:id="rId184" xr:uid="{00000000-0004-0000-0900-0000B7000000}"/>
    <hyperlink ref="A1385" r:id="rId185" xr:uid="{00000000-0004-0000-0900-0000B8000000}"/>
    <hyperlink ref="A1393" r:id="rId186" xr:uid="{00000000-0004-0000-0900-0000B9000000}"/>
    <hyperlink ref="A1409" r:id="rId187" xr:uid="{00000000-0004-0000-0900-0000BA000000}"/>
    <hyperlink ref="A1414" r:id="rId188" xr:uid="{00000000-0004-0000-0900-0000BB000000}"/>
    <hyperlink ref="A1428" r:id="rId189" xr:uid="{00000000-0004-0000-0900-0000BC000000}"/>
    <hyperlink ref="A1474" r:id="rId190" xr:uid="{00000000-0004-0000-0900-0000BD000000}"/>
    <hyperlink ref="A1492" r:id="rId191" xr:uid="{00000000-0004-0000-0900-0000BE000000}"/>
    <hyperlink ref="A1569" r:id="rId192" xr:uid="{00000000-0004-0000-0900-0000BF000000}"/>
    <hyperlink ref="A1585" r:id="rId193" xr:uid="{00000000-0004-0000-0900-0000C0000000}"/>
    <hyperlink ref="A1617" r:id="rId194" xr:uid="{00000000-0004-0000-0900-0000C1000000}"/>
    <hyperlink ref="A1705" r:id="rId195" xr:uid="{00000000-0004-0000-0900-0000C2000000}"/>
    <hyperlink ref="A1711" r:id="rId196" xr:uid="{00000000-0004-0000-0900-0000C3000000}"/>
    <hyperlink ref="A1719" r:id="rId197" xr:uid="{00000000-0004-0000-0900-0000C4000000}"/>
    <hyperlink ref="A1723" r:id="rId198" xr:uid="{00000000-0004-0000-0900-0000C5000000}"/>
    <hyperlink ref="A1727" r:id="rId199" xr:uid="{00000000-0004-0000-0900-0000C6000000}"/>
    <hyperlink ref="E1251" r:id="rId200" display="http://www.sunritek.com/content/Spectrum/6.html" xr:uid="{00000000-0004-0000-0900-0000C7000000}"/>
  </hyperlinks>
  <pageMargins left="0.7" right="0.7" top="0.75" bottom="0.75" header="0.3" footer="0.3"/>
  <pageSetup paperSize="9" orientation="portrait" r:id="rId201"/>
  <drawing r:id="rId202"/>
  <tableParts count="2">
    <tablePart r:id="rId203"/>
    <tablePart r:id="rId20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1720"/>
  <sheetViews>
    <sheetView zoomScale="70" zoomScaleNormal="70" workbookViewId="0">
      <selection activeCell="AK69" sqref="AK69"/>
    </sheetView>
  </sheetViews>
  <sheetFormatPr defaultColWidth="8.77734375" defaultRowHeight="14.4" x14ac:dyDescent="0.3"/>
  <cols>
    <col min="1" max="1" width="43.21875" style="2" customWidth="1"/>
    <col min="2" max="2" width="54.77734375" style="1" customWidth="1"/>
    <col min="3" max="3" width="47" style="1" customWidth="1"/>
    <col min="4" max="4" width="12.88671875" style="1" customWidth="1"/>
    <col min="5" max="5" width="25.109375" style="1" customWidth="1"/>
    <col min="6" max="6" width="31.109375" style="31" customWidth="1"/>
    <col min="7" max="7" width="19.6640625" style="1" customWidth="1"/>
    <col min="8" max="9" width="24.6640625" style="1" customWidth="1"/>
    <col min="10" max="20" width="19.6640625" style="1" customWidth="1"/>
    <col min="21" max="24" width="21.109375" style="1" customWidth="1"/>
    <col min="25" max="43" width="24.6640625" style="1" customWidth="1"/>
    <col min="44" max="44" width="33.44140625" style="2" customWidth="1"/>
    <col min="45" max="45" width="57.109375" style="2" customWidth="1"/>
    <col min="46" max="46" width="79" style="2" customWidth="1"/>
    <col min="47" max="47" width="66.33203125" style="2" customWidth="1"/>
    <col min="48" max="48" width="143.21875" style="2" customWidth="1"/>
    <col min="49" max="49" width="17.6640625" style="2" customWidth="1"/>
    <col min="50" max="51" width="19.6640625" style="2" customWidth="1"/>
    <col min="52" max="53" width="24.6640625" style="2" customWidth="1"/>
    <col min="54" max="54" width="19.6640625" style="2" customWidth="1"/>
    <col min="55" max="55" width="21.109375" style="2" customWidth="1"/>
    <col min="56" max="57" width="24.6640625" style="2" customWidth="1"/>
    <col min="58" max="58" width="153.21875" style="2" customWidth="1"/>
    <col min="59" max="16384" width="8.77734375" style="2"/>
  </cols>
  <sheetData>
    <row r="1" spans="1:48" ht="34.200000000000003" thickBot="1" x14ac:dyDescent="0.7">
      <c r="A1" s="509" t="s">
        <v>4215</v>
      </c>
      <c r="F1" s="947" t="s">
        <v>2059</v>
      </c>
      <c r="G1" s="948"/>
      <c r="H1" s="945" t="s">
        <v>2124</v>
      </c>
      <c r="I1" s="946"/>
      <c r="J1" s="945" t="s">
        <v>2060</v>
      </c>
      <c r="K1" s="946"/>
      <c r="L1" s="945" t="s">
        <v>2061</v>
      </c>
      <c r="M1" s="946"/>
      <c r="N1" s="945" t="s">
        <v>4203</v>
      </c>
      <c r="O1" s="946"/>
      <c r="P1" s="945" t="s">
        <v>2062</v>
      </c>
      <c r="Q1" s="946"/>
      <c r="R1" s="945" t="s">
        <v>4073</v>
      </c>
      <c r="S1" s="946"/>
      <c r="T1" s="945" t="s">
        <v>2128</v>
      </c>
      <c r="U1" s="946"/>
      <c r="V1" s="945" t="s">
        <v>2129</v>
      </c>
      <c r="W1" s="946"/>
      <c r="X1" s="945" t="s">
        <v>2130</v>
      </c>
      <c r="Y1" s="946"/>
      <c r="Z1" s="945" t="s">
        <v>2063</v>
      </c>
      <c r="AA1" s="946"/>
      <c r="AB1" s="945" t="s">
        <v>168</v>
      </c>
      <c r="AC1" s="946"/>
      <c r="AD1" s="945" t="s">
        <v>4206</v>
      </c>
      <c r="AE1" s="946"/>
      <c r="AF1" s="945" t="s">
        <v>2131</v>
      </c>
      <c r="AG1" s="946"/>
      <c r="AH1" s="949" t="s">
        <v>4207</v>
      </c>
      <c r="AI1" s="946"/>
      <c r="AJ1" s="945" t="s">
        <v>2133</v>
      </c>
      <c r="AK1" s="946"/>
      <c r="AL1" s="945" t="s">
        <v>2134</v>
      </c>
      <c r="AM1" s="946"/>
      <c r="AN1" s="945" t="s">
        <v>2135</v>
      </c>
      <c r="AO1" s="946"/>
      <c r="AP1" s="945" t="s">
        <v>2714</v>
      </c>
      <c r="AQ1" s="946"/>
      <c r="AS1" s="105" t="s">
        <v>0</v>
      </c>
      <c r="AT1" s="107" t="s">
        <v>1</v>
      </c>
      <c r="AU1" s="107" t="s">
        <v>2</v>
      </c>
      <c r="AV1" s="105" t="s">
        <v>366</v>
      </c>
    </row>
    <row r="2" spans="1:48" ht="18.600000000000001" thickBot="1" x14ac:dyDescent="0.4">
      <c r="F2" s="847" t="s">
        <v>33</v>
      </c>
      <c r="G2" s="851" t="s">
        <v>1498</v>
      </c>
      <c r="H2" s="281" t="s">
        <v>3</v>
      </c>
      <c r="I2" s="858" t="s">
        <v>1495</v>
      </c>
      <c r="J2" s="281" t="s">
        <v>3</v>
      </c>
      <c r="K2" s="851" t="s">
        <v>1495</v>
      </c>
      <c r="L2" s="281" t="s">
        <v>3</v>
      </c>
      <c r="M2" s="851" t="s">
        <v>1495</v>
      </c>
      <c r="N2" s="281" t="s">
        <v>7</v>
      </c>
      <c r="O2" s="851" t="s">
        <v>1497</v>
      </c>
      <c r="P2" s="281" t="s">
        <v>106</v>
      </c>
      <c r="Q2" s="851" t="s">
        <v>1501</v>
      </c>
      <c r="R2" s="281" t="s">
        <v>83</v>
      </c>
      <c r="S2" s="851" t="s">
        <v>1497</v>
      </c>
      <c r="T2" s="281" t="s">
        <v>83</v>
      </c>
      <c r="U2" s="858" t="s">
        <v>1497</v>
      </c>
      <c r="V2" s="281" t="s">
        <v>7</v>
      </c>
      <c r="W2" s="858" t="s">
        <v>1497</v>
      </c>
      <c r="X2" s="281" t="s">
        <v>43</v>
      </c>
      <c r="Y2" s="851" t="s">
        <v>1497</v>
      </c>
      <c r="Z2" s="281" t="s">
        <v>34</v>
      </c>
      <c r="AA2" s="851" t="s">
        <v>1497</v>
      </c>
      <c r="AB2" s="281" t="s">
        <v>33</v>
      </c>
      <c r="AC2" s="851" t="s">
        <v>1498</v>
      </c>
      <c r="AD2" s="281" t="s">
        <v>3</v>
      </c>
      <c r="AE2" s="858" t="s">
        <v>1495</v>
      </c>
      <c r="AF2" s="281" t="s">
        <v>106</v>
      </c>
      <c r="AG2" s="851" t="s">
        <v>1501</v>
      </c>
      <c r="AH2" s="289" t="s">
        <v>1467</v>
      </c>
      <c r="AI2" s="858" t="s">
        <v>1497</v>
      </c>
      <c r="AJ2" s="281" t="s">
        <v>133</v>
      </c>
      <c r="AK2" s="851" t="s">
        <v>1501</v>
      </c>
      <c r="AL2" s="281" t="s">
        <v>196</v>
      </c>
      <c r="AM2" s="851" t="s">
        <v>1497</v>
      </c>
      <c r="AN2" s="281" t="s">
        <v>809</v>
      </c>
      <c r="AO2" s="851" t="s">
        <v>1501</v>
      </c>
      <c r="AP2" s="281" t="s">
        <v>515</v>
      </c>
      <c r="AQ2" s="851" t="s">
        <v>1503</v>
      </c>
      <c r="AS2" s="56" t="s">
        <v>3</v>
      </c>
      <c r="AT2" s="17"/>
      <c r="AU2" s="17"/>
      <c r="AV2" s="18"/>
    </row>
    <row r="3" spans="1:48" x14ac:dyDescent="0.3">
      <c r="F3" s="847" t="s">
        <v>34</v>
      </c>
      <c r="G3" s="851" t="s">
        <v>1497</v>
      </c>
      <c r="H3" s="281" t="s">
        <v>277</v>
      </c>
      <c r="I3" s="858" t="s">
        <v>1507</v>
      </c>
      <c r="J3" s="281" t="s">
        <v>7</v>
      </c>
      <c r="K3" s="851" t="s">
        <v>1497</v>
      </c>
      <c r="L3" s="281" t="s">
        <v>51</v>
      </c>
      <c r="M3" s="851" t="s">
        <v>1497</v>
      </c>
      <c r="N3" s="281" t="s">
        <v>172</v>
      </c>
      <c r="O3" s="851" t="s">
        <v>1505</v>
      </c>
      <c r="P3" s="281" t="s">
        <v>186</v>
      </c>
      <c r="Q3" s="851" t="s">
        <v>1497</v>
      </c>
      <c r="R3" s="281" t="s">
        <v>106</v>
      </c>
      <c r="S3" s="851" t="s">
        <v>1501</v>
      </c>
      <c r="T3" s="281" t="s">
        <v>133</v>
      </c>
      <c r="U3" s="858" t="s">
        <v>1501</v>
      </c>
      <c r="V3" s="281" t="s">
        <v>33</v>
      </c>
      <c r="W3" s="858" t="s">
        <v>1498</v>
      </c>
      <c r="X3" s="281" t="s">
        <v>51</v>
      </c>
      <c r="Y3" s="851" t="s">
        <v>1497</v>
      </c>
      <c r="Z3" s="281" t="s">
        <v>106</v>
      </c>
      <c r="AA3" s="851" t="s">
        <v>1501</v>
      </c>
      <c r="AB3" s="281" t="s">
        <v>133</v>
      </c>
      <c r="AC3" s="851" t="s">
        <v>1501</v>
      </c>
      <c r="AD3" s="281" t="s">
        <v>34</v>
      </c>
      <c r="AE3" s="858" t="s">
        <v>1497</v>
      </c>
      <c r="AF3" s="281" t="s">
        <v>133</v>
      </c>
      <c r="AG3" s="851" t="s">
        <v>1501</v>
      </c>
      <c r="AJ3" s="281" t="s">
        <v>247</v>
      </c>
      <c r="AK3" s="851" t="s">
        <v>1497</v>
      </c>
      <c r="AL3" s="281" t="s">
        <v>2763</v>
      </c>
      <c r="AM3" s="851" t="s">
        <v>1516</v>
      </c>
      <c r="AN3" s="281" t="s">
        <v>2139</v>
      </c>
      <c r="AO3" s="851" t="s">
        <v>2645</v>
      </c>
      <c r="AP3" s="281" t="s">
        <v>2279</v>
      </c>
      <c r="AQ3" s="851" t="s">
        <v>1498</v>
      </c>
      <c r="AS3" s="58" t="s">
        <v>6</v>
      </c>
      <c r="AT3" s="384" t="s">
        <v>947</v>
      </c>
      <c r="AU3" s="85" t="s">
        <v>2064</v>
      </c>
      <c r="AV3" s="385" t="s">
        <v>1654</v>
      </c>
    </row>
    <row r="4" spans="1:48" ht="21" x14ac:dyDescent="0.4">
      <c r="A4" s="389" t="s">
        <v>2122</v>
      </c>
      <c r="B4" s="389" t="s">
        <v>2123</v>
      </c>
      <c r="C4" s="389" t="s">
        <v>3654</v>
      </c>
      <c r="F4" s="847" t="s">
        <v>51</v>
      </c>
      <c r="G4" s="851" t="s">
        <v>1497</v>
      </c>
      <c r="H4" s="281" t="s">
        <v>372</v>
      </c>
      <c r="I4" s="858" t="s">
        <v>1506</v>
      </c>
      <c r="J4" s="281" t="s">
        <v>33</v>
      </c>
      <c r="K4" s="851" t="s">
        <v>1498</v>
      </c>
      <c r="L4" s="281" t="s">
        <v>96</v>
      </c>
      <c r="M4" s="851" t="s">
        <v>1504</v>
      </c>
      <c r="N4" s="281" t="s">
        <v>412</v>
      </c>
      <c r="O4" s="851" t="s">
        <v>1509</v>
      </c>
      <c r="P4" s="281" t="s">
        <v>250</v>
      </c>
      <c r="Q4" s="851" t="s">
        <v>1497</v>
      </c>
      <c r="R4" s="281" t="s">
        <v>1555</v>
      </c>
      <c r="S4" s="851" t="s">
        <v>1497</v>
      </c>
      <c r="T4" s="281" t="s">
        <v>900</v>
      </c>
      <c r="U4" s="858" t="s">
        <v>1509</v>
      </c>
      <c r="V4" s="281" t="s">
        <v>1333</v>
      </c>
      <c r="W4" s="858" t="s">
        <v>1501</v>
      </c>
      <c r="X4" s="281" t="s">
        <v>70</v>
      </c>
      <c r="Y4" s="851" t="s">
        <v>1498</v>
      </c>
      <c r="Z4" s="281" t="s">
        <v>376</v>
      </c>
      <c r="AA4" s="851" t="s">
        <v>1508</v>
      </c>
      <c r="AB4" s="281" t="s">
        <v>155</v>
      </c>
      <c r="AC4" s="851" t="s">
        <v>1497</v>
      </c>
      <c r="AD4" s="281" t="s">
        <v>43</v>
      </c>
      <c r="AE4" s="858" t="s">
        <v>1497</v>
      </c>
      <c r="AF4" s="281" t="s">
        <v>451</v>
      </c>
      <c r="AG4" s="851" t="s">
        <v>1510</v>
      </c>
      <c r="AJ4" s="281" t="s">
        <v>250</v>
      </c>
      <c r="AK4" s="851" t="s">
        <v>1497</v>
      </c>
      <c r="AL4" s="281" t="s">
        <v>4208</v>
      </c>
      <c r="AM4" s="851" t="s">
        <v>3562</v>
      </c>
      <c r="AN4" s="281" t="s">
        <v>2329</v>
      </c>
      <c r="AO4" s="851" t="s">
        <v>1497</v>
      </c>
      <c r="AP4" s="281" t="s">
        <v>2557</v>
      </c>
      <c r="AQ4" s="851" t="s">
        <v>2649</v>
      </c>
      <c r="AS4" s="59" t="s">
        <v>3</v>
      </c>
      <c r="AT4" s="60" t="s">
        <v>948</v>
      </c>
      <c r="AU4" s="14" t="s">
        <v>2064</v>
      </c>
      <c r="AV4" s="163" t="s">
        <v>1654</v>
      </c>
    </row>
    <row r="5" spans="1:48" ht="15" thickBot="1" x14ac:dyDescent="0.35">
      <c r="A5" s="390" t="s">
        <v>2059</v>
      </c>
      <c r="B5" s="11">
        <v>238</v>
      </c>
      <c r="C5" s="305">
        <f>(Tabla2624[[#This Row],[Number of each in the study]]/$B$25)*100</f>
        <v>16.157501697216563</v>
      </c>
      <c r="F5" s="847" t="s">
        <v>79</v>
      </c>
      <c r="G5" s="851" t="s">
        <v>1503</v>
      </c>
      <c r="H5" s="281" t="s">
        <v>376</v>
      </c>
      <c r="I5" s="858" t="s">
        <v>1508</v>
      </c>
      <c r="J5" s="281" t="s">
        <v>34</v>
      </c>
      <c r="K5" s="851" t="s">
        <v>1497</v>
      </c>
      <c r="L5" s="281" t="s">
        <v>196</v>
      </c>
      <c r="M5" s="851" t="s">
        <v>1497</v>
      </c>
      <c r="N5" s="281" t="s">
        <v>579</v>
      </c>
      <c r="O5" s="851" t="s">
        <v>1512</v>
      </c>
      <c r="P5" s="281" t="s">
        <v>515</v>
      </c>
      <c r="Q5" s="851" t="s">
        <v>1503</v>
      </c>
      <c r="R5" s="281" t="s">
        <v>2387</v>
      </c>
      <c r="S5" s="851" t="s">
        <v>1501</v>
      </c>
      <c r="T5" s="281" t="s">
        <v>3285</v>
      </c>
      <c r="U5" s="858" t="s">
        <v>3563</v>
      </c>
      <c r="V5" s="281" t="s">
        <v>133</v>
      </c>
      <c r="W5" s="858" t="s">
        <v>1501</v>
      </c>
      <c r="X5" s="281" t="s">
        <v>78</v>
      </c>
      <c r="Y5" s="851" t="s">
        <v>1497</v>
      </c>
      <c r="Z5" s="281" t="s">
        <v>468</v>
      </c>
      <c r="AA5" s="851" t="s">
        <v>1497</v>
      </c>
      <c r="AB5" s="281" t="s">
        <v>164</v>
      </c>
      <c r="AC5" s="851" t="s">
        <v>1498</v>
      </c>
      <c r="AD5" s="281" t="s">
        <v>2580</v>
      </c>
      <c r="AE5" s="858" t="s">
        <v>1497</v>
      </c>
      <c r="AF5" s="281" t="s">
        <v>1537</v>
      </c>
      <c r="AG5" s="851" t="s">
        <v>1501</v>
      </c>
      <c r="AJ5" s="281" t="s">
        <v>938</v>
      </c>
      <c r="AK5" s="851" t="s">
        <v>1506</v>
      </c>
      <c r="AL5" s="281" t="s">
        <v>3371</v>
      </c>
      <c r="AM5" s="851" t="s">
        <v>2649</v>
      </c>
      <c r="AN5" s="281" t="s">
        <v>2842</v>
      </c>
      <c r="AO5" s="851" t="s">
        <v>1501</v>
      </c>
      <c r="AS5" s="59" t="s">
        <v>3</v>
      </c>
      <c r="AT5" s="52" t="s">
        <v>949</v>
      </c>
      <c r="AU5" s="93" t="s">
        <v>2064</v>
      </c>
      <c r="AV5" s="63" t="s">
        <v>1654</v>
      </c>
    </row>
    <row r="6" spans="1:48" x14ac:dyDescent="0.3">
      <c r="A6" s="391" t="s">
        <v>2124</v>
      </c>
      <c r="B6" s="11">
        <v>107</v>
      </c>
      <c r="C6" s="305">
        <f>(Tabla2624[[#This Row],[Number of each in the study]]/$B$25)*100</f>
        <v>7.2640868974881201</v>
      </c>
      <c r="E6"/>
      <c r="F6" s="847" t="s">
        <v>106</v>
      </c>
      <c r="G6" s="851" t="s">
        <v>1501</v>
      </c>
      <c r="H6" s="292" t="s">
        <v>810</v>
      </c>
      <c r="I6" s="858" t="s">
        <v>1506</v>
      </c>
      <c r="J6" s="281" t="s">
        <v>51</v>
      </c>
      <c r="K6" s="851" t="s">
        <v>1497</v>
      </c>
      <c r="L6" s="281" t="s">
        <v>247</v>
      </c>
      <c r="M6" s="851" t="s">
        <v>1497</v>
      </c>
      <c r="N6" s="281" t="s">
        <v>653</v>
      </c>
      <c r="O6" s="851" t="s">
        <v>1501</v>
      </c>
      <c r="P6" s="281" t="s">
        <v>816</v>
      </c>
      <c r="Q6" s="851" t="s">
        <v>1517</v>
      </c>
      <c r="R6" s="281" t="s">
        <v>2534</v>
      </c>
      <c r="S6" s="851" t="s">
        <v>1501</v>
      </c>
      <c r="T6" s="281" t="s">
        <v>3304</v>
      </c>
      <c r="U6" s="858" t="s">
        <v>3563</v>
      </c>
      <c r="V6" s="281" t="s">
        <v>247</v>
      </c>
      <c r="W6" s="858" t="s">
        <v>1497</v>
      </c>
      <c r="X6" s="281" t="s">
        <v>196</v>
      </c>
      <c r="Y6" s="851" t="s">
        <v>1497</v>
      </c>
      <c r="Z6" s="292" t="s">
        <v>653</v>
      </c>
      <c r="AA6" s="851" t="s">
        <v>1501</v>
      </c>
      <c r="AB6" s="281" t="s">
        <v>376</v>
      </c>
      <c r="AC6" s="851" t="s">
        <v>1508</v>
      </c>
      <c r="AD6" s="281" t="s">
        <v>2957</v>
      </c>
      <c r="AE6" s="858" t="s">
        <v>1501</v>
      </c>
      <c r="AF6" s="281" t="s">
        <v>2201</v>
      </c>
      <c r="AG6" s="851" t="s">
        <v>1516</v>
      </c>
      <c r="AJ6" s="292" t="s">
        <v>1597</v>
      </c>
      <c r="AK6" s="851" t="s">
        <v>1497</v>
      </c>
      <c r="AS6" s="59" t="s">
        <v>3</v>
      </c>
      <c r="AT6" s="47" t="s">
        <v>950</v>
      </c>
      <c r="AU6" s="79" t="s">
        <v>428</v>
      </c>
      <c r="AV6" s="62" t="s">
        <v>1654</v>
      </c>
    </row>
    <row r="7" spans="1:48" x14ac:dyDescent="0.3">
      <c r="A7" s="391" t="s">
        <v>2060</v>
      </c>
      <c r="B7" s="11">
        <v>327</v>
      </c>
      <c r="C7" s="305">
        <f>(Tabla2624[[#This Row],[Number of each in the study]]/$B$25)*100</f>
        <v>22.19959266802444</v>
      </c>
      <c r="E7"/>
      <c r="F7" s="847" t="s">
        <v>155</v>
      </c>
      <c r="G7" s="851" t="s">
        <v>1497</v>
      </c>
      <c r="H7" s="292" t="s">
        <v>809</v>
      </c>
      <c r="I7" s="858" t="s">
        <v>1501</v>
      </c>
      <c r="J7" s="281" t="s">
        <v>96</v>
      </c>
      <c r="K7" s="851" t="s">
        <v>1504</v>
      </c>
      <c r="L7" s="281" t="s">
        <v>277</v>
      </c>
      <c r="M7" s="851" t="s">
        <v>1507</v>
      </c>
      <c r="N7" s="281" t="s">
        <v>705</v>
      </c>
      <c r="O7" s="851" t="s">
        <v>1514</v>
      </c>
      <c r="P7" s="281" t="s">
        <v>1385</v>
      </c>
      <c r="Q7" s="851" t="s">
        <v>1501</v>
      </c>
      <c r="R7" s="281" t="s">
        <v>2842</v>
      </c>
      <c r="S7" s="851" t="s">
        <v>1501</v>
      </c>
      <c r="T7" s="281" t="s">
        <v>3318</v>
      </c>
      <c r="U7" s="858" t="s">
        <v>3563</v>
      </c>
      <c r="V7" s="281" t="s">
        <v>558</v>
      </c>
      <c r="W7" s="858" t="s">
        <v>1498</v>
      </c>
      <c r="X7" s="281" t="s">
        <v>211</v>
      </c>
      <c r="Y7" s="851" t="s">
        <v>1506</v>
      </c>
      <c r="Z7" s="281" t="s">
        <v>673</v>
      </c>
      <c r="AA7" s="851" t="s">
        <v>1513</v>
      </c>
      <c r="AB7" s="281" t="s">
        <v>515</v>
      </c>
      <c r="AC7" s="851" t="s">
        <v>1503</v>
      </c>
      <c r="AD7" s="281" t="s">
        <v>3093</v>
      </c>
      <c r="AE7" s="858" t="s">
        <v>3557</v>
      </c>
      <c r="AF7" s="281" t="s">
        <v>2346</v>
      </c>
      <c r="AG7" s="851" t="s">
        <v>1519</v>
      </c>
      <c r="AJ7" s="292" t="s">
        <v>2721</v>
      </c>
      <c r="AK7" s="851" t="s">
        <v>1501</v>
      </c>
      <c r="AS7" s="59" t="s">
        <v>3</v>
      </c>
      <c r="AT7" s="60" t="s">
        <v>951</v>
      </c>
      <c r="AU7" s="14" t="s">
        <v>428</v>
      </c>
      <c r="AV7" s="163" t="s">
        <v>1654</v>
      </c>
    </row>
    <row r="8" spans="1:48" ht="15" thickBot="1" x14ac:dyDescent="0.35">
      <c r="A8" s="391" t="s">
        <v>2125</v>
      </c>
      <c r="B8" s="11">
        <v>105</v>
      </c>
      <c r="C8" s="305">
        <f>(Tabla2624[[#This Row],[Number of each in the study]]/$B$25)*100</f>
        <v>7.1283095723014247</v>
      </c>
      <c r="F8" s="847" t="s">
        <v>164</v>
      </c>
      <c r="G8" s="851" t="s">
        <v>1498</v>
      </c>
      <c r="H8" s="281" t="s">
        <v>909</v>
      </c>
      <c r="I8" s="858" t="s">
        <v>1506</v>
      </c>
      <c r="J8" s="281" t="s">
        <v>133</v>
      </c>
      <c r="K8" s="851" t="s">
        <v>1501</v>
      </c>
      <c r="L8" s="281" t="s">
        <v>363</v>
      </c>
      <c r="M8" s="851" t="s">
        <v>1501</v>
      </c>
      <c r="N8" s="281" t="s">
        <v>820</v>
      </c>
      <c r="O8" s="851" t="s">
        <v>1497</v>
      </c>
      <c r="P8" s="281" t="s">
        <v>1395</v>
      </c>
      <c r="Q8" s="851" t="s">
        <v>1497</v>
      </c>
      <c r="R8" s="281" t="s">
        <v>2957</v>
      </c>
      <c r="S8" s="851" t="s">
        <v>1501</v>
      </c>
      <c r="T8" s="281" t="s">
        <v>3487</v>
      </c>
      <c r="U8" s="858" t="s">
        <v>2649</v>
      </c>
      <c r="V8" s="281" t="s">
        <v>1515</v>
      </c>
      <c r="W8" s="858" t="s">
        <v>1497</v>
      </c>
      <c r="X8" s="281" t="s">
        <v>1523</v>
      </c>
      <c r="Y8" s="851" t="s">
        <v>3616</v>
      </c>
      <c r="Z8" s="281" t="s">
        <v>1385</v>
      </c>
      <c r="AA8" s="851" t="s">
        <v>1501</v>
      </c>
      <c r="AB8" s="281" t="s">
        <v>579</v>
      </c>
      <c r="AC8" s="851" t="s">
        <v>1512</v>
      </c>
      <c r="AF8" s="281" t="s">
        <v>2387</v>
      </c>
      <c r="AG8" s="851" t="s">
        <v>1501</v>
      </c>
      <c r="AJ8" s="292" t="s">
        <v>2829</v>
      </c>
      <c r="AK8" s="851" t="s">
        <v>1497</v>
      </c>
      <c r="AS8" s="59" t="s">
        <v>3</v>
      </c>
      <c r="AT8" s="52" t="s">
        <v>952</v>
      </c>
      <c r="AU8" s="93" t="s">
        <v>428</v>
      </c>
      <c r="AV8" s="63" t="s">
        <v>1654</v>
      </c>
    </row>
    <row r="9" spans="1:48" x14ac:dyDescent="0.3">
      <c r="A9" s="391" t="s">
        <v>2126</v>
      </c>
      <c r="B9" s="11">
        <v>68</v>
      </c>
      <c r="C9" s="305">
        <f>(Tabla2624[[#This Row],[Number of each in the study]]/$B$25)*100</f>
        <v>4.6164290563475898</v>
      </c>
      <c r="D9"/>
      <c r="F9" s="847" t="s">
        <v>172</v>
      </c>
      <c r="G9" s="851" t="s">
        <v>1505</v>
      </c>
      <c r="H9" s="281" t="s">
        <v>1429</v>
      </c>
      <c r="I9" s="858" t="s">
        <v>1497</v>
      </c>
      <c r="J9" s="281" t="s">
        <v>155</v>
      </c>
      <c r="K9" s="851" t="s">
        <v>1497</v>
      </c>
      <c r="L9" s="281" t="s">
        <v>510</v>
      </c>
      <c r="M9" s="851" t="s">
        <v>1498</v>
      </c>
      <c r="N9" s="281" t="s">
        <v>900</v>
      </c>
      <c r="O9" s="851" t="s">
        <v>1509</v>
      </c>
      <c r="P9" s="859" t="s">
        <v>1579</v>
      </c>
      <c r="Q9" s="851" t="s">
        <v>1501</v>
      </c>
      <c r="R9" s="281" t="s">
        <v>3050</v>
      </c>
      <c r="S9" s="851" t="s">
        <v>1508</v>
      </c>
      <c r="T9" s="281" t="s">
        <v>3503</v>
      </c>
      <c r="U9" s="858" t="s">
        <v>2649</v>
      </c>
      <c r="V9" s="281" t="s">
        <v>809</v>
      </c>
      <c r="W9" s="858" t="s">
        <v>1501</v>
      </c>
      <c r="X9" s="859" t="s">
        <v>653</v>
      </c>
      <c r="Y9" s="851" t="s">
        <v>1501</v>
      </c>
      <c r="Z9" s="292" t="s">
        <v>1429</v>
      </c>
      <c r="AA9" s="851" t="s">
        <v>1497</v>
      </c>
      <c r="AB9" s="281" t="s">
        <v>653</v>
      </c>
      <c r="AC9" s="851" t="s">
        <v>1501</v>
      </c>
      <c r="AF9" s="281" t="s">
        <v>2590</v>
      </c>
      <c r="AG9" s="851" t="s">
        <v>1501</v>
      </c>
      <c r="AJ9" s="292" t="s">
        <v>3415</v>
      </c>
      <c r="AK9" s="851" t="s">
        <v>2649</v>
      </c>
      <c r="AS9" s="59" t="s">
        <v>3</v>
      </c>
      <c r="AT9" s="47" t="s">
        <v>953</v>
      </c>
      <c r="AU9" s="79" t="s">
        <v>98</v>
      </c>
      <c r="AV9" s="48" t="s">
        <v>1655</v>
      </c>
    </row>
    <row r="10" spans="1:48" ht="15" thickBot="1" x14ac:dyDescent="0.35">
      <c r="A10" s="391" t="s">
        <v>2062</v>
      </c>
      <c r="B10" s="11">
        <v>105</v>
      </c>
      <c r="C10" s="305">
        <f>(Tabla2624[[#This Row],[Number of each in the study]]/$B$25)*100</f>
        <v>7.1283095723014247</v>
      </c>
      <c r="F10" s="847" t="s">
        <v>186</v>
      </c>
      <c r="G10" s="851" t="s">
        <v>1497</v>
      </c>
      <c r="H10" s="281" t="s">
        <v>1537</v>
      </c>
      <c r="I10" s="858" t="s">
        <v>1501</v>
      </c>
      <c r="J10" s="281" t="s">
        <v>164</v>
      </c>
      <c r="K10" s="851" t="s">
        <v>1498</v>
      </c>
      <c r="L10" s="281" t="s">
        <v>653</v>
      </c>
      <c r="M10" s="851" t="s">
        <v>1501</v>
      </c>
      <c r="N10" s="857" t="s">
        <v>4204</v>
      </c>
      <c r="O10" s="851" t="s">
        <v>1501</v>
      </c>
      <c r="P10" s="281" t="s">
        <v>1597</v>
      </c>
      <c r="Q10" s="851" t="s">
        <v>1497</v>
      </c>
      <c r="R10" s="281" t="s">
        <v>3054</v>
      </c>
      <c r="S10" s="851" t="s">
        <v>1497</v>
      </c>
      <c r="V10" s="281" t="s">
        <v>1309</v>
      </c>
      <c r="W10" s="858" t="s">
        <v>1497</v>
      </c>
      <c r="X10" s="859" t="s">
        <v>820</v>
      </c>
      <c r="Y10" s="851" t="s">
        <v>1497</v>
      </c>
      <c r="Z10" s="859" t="s">
        <v>1597</v>
      </c>
      <c r="AA10" s="851" t="s">
        <v>1497</v>
      </c>
      <c r="AB10" s="281" t="s">
        <v>673</v>
      </c>
      <c r="AC10" s="851" t="s">
        <v>1513</v>
      </c>
      <c r="AF10" s="281" t="s">
        <v>2721</v>
      </c>
      <c r="AG10" s="851" t="s">
        <v>1501</v>
      </c>
      <c r="AJ10" s="281" t="s">
        <v>3597</v>
      </c>
      <c r="AK10" s="851" t="s">
        <v>3616</v>
      </c>
      <c r="AS10" s="59" t="s">
        <v>3</v>
      </c>
      <c r="AT10" s="52" t="s">
        <v>954</v>
      </c>
      <c r="AU10" s="93" t="s">
        <v>98</v>
      </c>
      <c r="AV10" s="51" t="s">
        <v>1656</v>
      </c>
    </row>
    <row r="11" spans="1:48" x14ac:dyDescent="0.3">
      <c r="A11" s="391" t="s">
        <v>2127</v>
      </c>
      <c r="B11" s="11">
        <v>56</v>
      </c>
      <c r="C11" s="305">
        <f>(Tabla2624[[#This Row],[Number of each in the study]]/$B$25)*100</f>
        <v>3.8017651052274268</v>
      </c>
      <c r="F11" s="847" t="s">
        <v>363</v>
      </c>
      <c r="G11" s="851" t="s">
        <v>1501</v>
      </c>
      <c r="H11" s="281" t="s">
        <v>2201</v>
      </c>
      <c r="I11" s="858" t="s">
        <v>1516</v>
      </c>
      <c r="J11" s="281" t="s">
        <v>172</v>
      </c>
      <c r="K11" s="851" t="s">
        <v>1505</v>
      </c>
      <c r="L11" s="281" t="s">
        <v>705</v>
      </c>
      <c r="M11" s="851" t="s">
        <v>1514</v>
      </c>
      <c r="N11" s="700" t="s">
        <v>2314</v>
      </c>
      <c r="O11" s="851" t="s">
        <v>1510</v>
      </c>
      <c r="P11" s="281" t="s">
        <v>2201</v>
      </c>
      <c r="Q11" s="851" t="s">
        <v>1516</v>
      </c>
      <c r="R11" s="281" t="s">
        <v>3263</v>
      </c>
      <c r="S11" s="851" t="s">
        <v>3563</v>
      </c>
      <c r="V11" s="859" t="s">
        <v>2923</v>
      </c>
      <c r="W11" s="858" t="s">
        <v>1509</v>
      </c>
      <c r="X11" s="859" t="s">
        <v>909</v>
      </c>
      <c r="Y11" s="851" t="s">
        <v>1506</v>
      </c>
      <c r="Z11" s="859" t="s">
        <v>1614</v>
      </c>
      <c r="AA11" s="851" t="s">
        <v>1497</v>
      </c>
      <c r="AB11" s="292" t="s">
        <v>705</v>
      </c>
      <c r="AC11" s="851" t="s">
        <v>1514</v>
      </c>
      <c r="AF11" s="860" t="s">
        <v>3036</v>
      </c>
      <c r="AG11" s="851" t="s">
        <v>1497</v>
      </c>
      <c r="AS11" s="59" t="s">
        <v>3</v>
      </c>
      <c r="AT11" s="47" t="s">
        <v>956</v>
      </c>
      <c r="AU11" s="79" t="s">
        <v>98</v>
      </c>
      <c r="AV11" s="48" t="s">
        <v>1657</v>
      </c>
    </row>
    <row r="12" spans="1:48" ht="15" thickBot="1" x14ac:dyDescent="0.35">
      <c r="A12" s="391" t="s">
        <v>2128</v>
      </c>
      <c r="B12" s="11">
        <v>24</v>
      </c>
      <c r="C12" s="305">
        <f>(Tabla2624[[#This Row],[Number of each in the study]]/$B$25)*100</f>
        <v>1.6293279022403258</v>
      </c>
      <c r="F12" s="847" t="s">
        <v>412</v>
      </c>
      <c r="G12" s="851" t="s">
        <v>1509</v>
      </c>
      <c r="H12" s="281" t="s">
        <v>2239</v>
      </c>
      <c r="I12" s="858" t="s">
        <v>1497</v>
      </c>
      <c r="J12" s="281" t="s">
        <v>186</v>
      </c>
      <c r="K12" s="851" t="s">
        <v>1497</v>
      </c>
      <c r="L12" s="281" t="s">
        <v>739</v>
      </c>
      <c r="M12" s="851" t="s">
        <v>1507</v>
      </c>
      <c r="N12" s="281" t="s">
        <v>2375</v>
      </c>
      <c r="O12" s="851" t="s">
        <v>1497</v>
      </c>
      <c r="P12" s="281" t="s">
        <v>2387</v>
      </c>
      <c r="Q12" s="851" t="s">
        <v>1501</v>
      </c>
      <c r="R12" s="859" t="s">
        <v>3285</v>
      </c>
      <c r="S12" s="851" t="s">
        <v>3563</v>
      </c>
      <c r="V12" s="859" t="s">
        <v>3556</v>
      </c>
      <c r="W12" s="858" t="s">
        <v>1519</v>
      </c>
      <c r="X12" s="859" t="s">
        <v>1309</v>
      </c>
      <c r="Y12" s="851" t="s">
        <v>1497</v>
      </c>
      <c r="Z12" s="281" t="s">
        <v>2163</v>
      </c>
      <c r="AA12" s="851" t="s">
        <v>1497</v>
      </c>
      <c r="AB12" s="292" t="s">
        <v>747</v>
      </c>
      <c r="AC12" s="851" t="s">
        <v>1506</v>
      </c>
      <c r="AF12" s="292" t="s">
        <v>3371</v>
      </c>
      <c r="AG12" s="851" t="s">
        <v>2649</v>
      </c>
      <c r="AS12" s="59" t="s">
        <v>3</v>
      </c>
      <c r="AT12" s="52" t="s">
        <v>957</v>
      </c>
      <c r="AU12" s="93" t="s">
        <v>98</v>
      </c>
      <c r="AV12" s="51" t="s">
        <v>1656</v>
      </c>
    </row>
    <row r="13" spans="1:48" x14ac:dyDescent="0.3">
      <c r="A13" s="391" t="s">
        <v>2129</v>
      </c>
      <c r="B13" s="11">
        <v>31</v>
      </c>
      <c r="C13" s="305">
        <f>(Tabla2624[[#This Row],[Number of each in the study]]/$B$25)*100</f>
        <v>2.1045485403937541</v>
      </c>
      <c r="F13" s="848" t="s">
        <v>515</v>
      </c>
      <c r="G13" s="851" t="s">
        <v>1503</v>
      </c>
      <c r="H13" s="281" t="s">
        <v>2627</v>
      </c>
      <c r="I13" s="858" t="s">
        <v>1501</v>
      </c>
      <c r="J13" s="281" t="s">
        <v>247</v>
      </c>
      <c r="K13" s="851" t="s">
        <v>1497</v>
      </c>
      <c r="L13" s="859" t="s">
        <v>747</v>
      </c>
      <c r="M13" s="851" t="s">
        <v>1506</v>
      </c>
      <c r="N13" s="859" t="s">
        <v>2387</v>
      </c>
      <c r="O13" s="851" t="s">
        <v>1501</v>
      </c>
      <c r="P13" s="281" t="s">
        <v>2842</v>
      </c>
      <c r="Q13" s="851" t="s">
        <v>1501</v>
      </c>
      <c r="R13" s="859" t="s">
        <v>3304</v>
      </c>
      <c r="S13" s="851" t="s">
        <v>3563</v>
      </c>
      <c r="V13" s="859" t="s">
        <v>3564</v>
      </c>
      <c r="W13" s="858" t="s">
        <v>3574</v>
      </c>
      <c r="X13" s="859" t="s">
        <v>1385</v>
      </c>
      <c r="Y13" s="851" t="s">
        <v>1501</v>
      </c>
      <c r="Z13" s="281" t="s">
        <v>2201</v>
      </c>
      <c r="AA13" s="851" t="s">
        <v>1516</v>
      </c>
      <c r="AB13" s="292" t="s">
        <v>809</v>
      </c>
      <c r="AC13" s="851" t="s">
        <v>1501</v>
      </c>
      <c r="AF13" s="292" t="s">
        <v>3535</v>
      </c>
      <c r="AG13" s="851" t="s">
        <v>3574</v>
      </c>
      <c r="AS13" s="59" t="s">
        <v>3</v>
      </c>
      <c r="AT13" s="14" t="s">
        <v>4</v>
      </c>
      <c r="AU13" s="14" t="s">
        <v>82</v>
      </c>
      <c r="AV13" s="19" t="s">
        <v>1659</v>
      </c>
    </row>
    <row r="14" spans="1:48" ht="15" thickBot="1" x14ac:dyDescent="0.35">
      <c r="A14" s="391" t="s">
        <v>2130</v>
      </c>
      <c r="B14" s="11">
        <v>123</v>
      </c>
      <c r="C14" s="305">
        <f>(Tabla2624[[#This Row],[Number of each in the study]]/$B$25)*100</f>
        <v>8.350305498981669</v>
      </c>
      <c r="F14" s="848" t="s">
        <v>673</v>
      </c>
      <c r="G14" s="851" t="s">
        <v>1513</v>
      </c>
      <c r="H14" s="281" t="s">
        <v>2794</v>
      </c>
      <c r="I14" s="858" t="s">
        <v>1501</v>
      </c>
      <c r="J14" s="859" t="s">
        <v>277</v>
      </c>
      <c r="K14" s="851" t="s">
        <v>1507</v>
      </c>
      <c r="L14" s="700" t="s">
        <v>1515</v>
      </c>
      <c r="M14" s="851" t="s">
        <v>1497</v>
      </c>
      <c r="N14" s="859" t="s">
        <v>2580</v>
      </c>
      <c r="O14" s="851" t="s">
        <v>1497</v>
      </c>
      <c r="P14" s="281" t="s">
        <v>2895</v>
      </c>
      <c r="Q14" s="851" t="s">
        <v>1512</v>
      </c>
      <c r="R14" s="361"/>
      <c r="V14" s="361"/>
      <c r="X14" s="859" t="s">
        <v>1429</v>
      </c>
      <c r="Y14" s="851" t="s">
        <v>1497</v>
      </c>
      <c r="Z14" s="281" t="s">
        <v>2274</v>
      </c>
      <c r="AA14" s="851" t="s">
        <v>1497</v>
      </c>
      <c r="AB14" s="700" t="s">
        <v>4205</v>
      </c>
      <c r="AC14" s="851" t="s">
        <v>1509</v>
      </c>
      <c r="AF14" s="367"/>
      <c r="AS14" s="59" t="s">
        <v>3</v>
      </c>
      <c r="AT14" s="13" t="s">
        <v>5</v>
      </c>
      <c r="AU14" s="13" t="s">
        <v>98</v>
      </c>
      <c r="AV14" s="22" t="s">
        <v>1660</v>
      </c>
    </row>
    <row r="15" spans="1:48" x14ac:dyDescent="0.3">
      <c r="A15" s="391" t="s">
        <v>2063</v>
      </c>
      <c r="B15" s="11">
        <v>124</v>
      </c>
      <c r="C15" s="305">
        <f>(Tabla2624[[#This Row],[Number of each in the study]]/$B$25)*100</f>
        <v>8.4181941615750162</v>
      </c>
      <c r="F15" s="849" t="s">
        <v>705</v>
      </c>
      <c r="G15" s="851" t="s">
        <v>1514</v>
      </c>
      <c r="H15" s="857" t="s">
        <v>2950</v>
      </c>
      <c r="I15" s="858" t="s">
        <v>1508</v>
      </c>
      <c r="J15" s="281" t="s">
        <v>363</v>
      </c>
      <c r="K15" s="851" t="s">
        <v>1501</v>
      </c>
      <c r="L15" s="281" t="s">
        <v>892</v>
      </c>
      <c r="M15" s="851" t="s">
        <v>1509</v>
      </c>
      <c r="N15" s="859" t="s">
        <v>2763</v>
      </c>
      <c r="O15" s="851" t="s">
        <v>1516</v>
      </c>
      <c r="P15" s="281" t="s">
        <v>3001</v>
      </c>
      <c r="Q15" s="851" t="s">
        <v>1516</v>
      </c>
      <c r="R15" s="361"/>
      <c r="V15" s="361"/>
      <c r="X15" s="859" t="s">
        <v>1448</v>
      </c>
      <c r="Y15" s="851" t="s">
        <v>1497</v>
      </c>
      <c r="Z15" s="281" t="s">
        <v>2293</v>
      </c>
      <c r="AA15" s="851" t="s">
        <v>1497</v>
      </c>
      <c r="AB15" s="292" t="s">
        <v>900</v>
      </c>
      <c r="AC15" s="851" t="s">
        <v>1509</v>
      </c>
      <c r="AF15" s="367"/>
      <c r="AS15" s="59" t="s">
        <v>3</v>
      </c>
      <c r="AT15" s="47" t="s">
        <v>959</v>
      </c>
      <c r="AU15" s="79" t="s">
        <v>98</v>
      </c>
      <c r="AV15" s="48" t="s">
        <v>1661</v>
      </c>
    </row>
    <row r="16" spans="1:48" ht="15" thickBot="1" x14ac:dyDescent="0.35">
      <c r="A16" s="391" t="s">
        <v>168</v>
      </c>
      <c r="B16" s="11">
        <v>49</v>
      </c>
      <c r="C16" s="305">
        <f>(Tabla2624[[#This Row],[Number of each in the study]]/$B$25)*100</f>
        <v>3.3265444670739988</v>
      </c>
      <c r="F16" s="847" t="s">
        <v>1515</v>
      </c>
      <c r="G16" s="851" t="s">
        <v>1497</v>
      </c>
      <c r="H16" s="281" t="s">
        <v>3188</v>
      </c>
      <c r="I16" s="858" t="s">
        <v>3557</v>
      </c>
      <c r="J16" s="281" t="s">
        <v>412</v>
      </c>
      <c r="K16" s="851" t="s">
        <v>1509</v>
      </c>
      <c r="L16" s="859" t="s">
        <v>904</v>
      </c>
      <c r="M16" s="851" t="s">
        <v>1497</v>
      </c>
      <c r="N16" s="859" t="s">
        <v>2986</v>
      </c>
      <c r="O16" s="851" t="s">
        <v>1497</v>
      </c>
      <c r="P16" s="281" t="s">
        <v>3019</v>
      </c>
      <c r="Q16" s="851" t="s">
        <v>3553</v>
      </c>
      <c r="R16" s="361"/>
      <c r="V16" s="361"/>
      <c r="X16" s="859" t="s">
        <v>1455</v>
      </c>
      <c r="Y16" s="851" t="s">
        <v>1497</v>
      </c>
      <c r="Z16" s="281" t="s">
        <v>2314</v>
      </c>
      <c r="AA16" s="851" t="s">
        <v>1510</v>
      </c>
      <c r="AB16" s="281" t="s">
        <v>1429</v>
      </c>
      <c r="AC16" s="851" t="s">
        <v>1497</v>
      </c>
      <c r="AF16" s="367"/>
      <c r="AS16" s="59" t="s">
        <v>3</v>
      </c>
      <c r="AT16" s="49" t="s">
        <v>960</v>
      </c>
      <c r="AU16" s="12" t="s">
        <v>98</v>
      </c>
      <c r="AV16" s="50" t="s">
        <v>1662</v>
      </c>
    </row>
    <row r="17" spans="1:48" x14ac:dyDescent="0.3">
      <c r="A17" s="391" t="s">
        <v>2713</v>
      </c>
      <c r="B17" s="11">
        <v>14</v>
      </c>
      <c r="C17" s="305">
        <f>(Tabla2624[[#This Row],[Number of each in the study]]/$B$25)*100</f>
        <v>0.95044127630685671</v>
      </c>
      <c r="F17" s="850" t="s">
        <v>4202</v>
      </c>
      <c r="G17" s="851" t="s">
        <v>1497</v>
      </c>
      <c r="H17" s="281" t="s">
        <v>3331</v>
      </c>
      <c r="I17" s="858" t="s">
        <v>3562</v>
      </c>
      <c r="J17" s="281" t="s">
        <v>451</v>
      </c>
      <c r="K17" s="851" t="s">
        <v>1510</v>
      </c>
      <c r="L17" s="859" t="s">
        <v>1359</v>
      </c>
      <c r="M17" s="851" t="s">
        <v>1519</v>
      </c>
      <c r="N17" s="857" t="s">
        <v>3082</v>
      </c>
      <c r="O17" s="851" t="s">
        <v>1516</v>
      </c>
      <c r="P17" s="281" t="s">
        <v>3065</v>
      </c>
      <c r="Q17" s="851" t="s">
        <v>1497</v>
      </c>
      <c r="R17" s="361"/>
      <c r="V17" s="361"/>
      <c r="X17" s="859" t="s">
        <v>1540</v>
      </c>
      <c r="Y17" s="851" t="s">
        <v>1497</v>
      </c>
      <c r="Z17" s="281" t="s">
        <v>2483</v>
      </c>
      <c r="AA17" s="851" t="s">
        <v>1497</v>
      </c>
      <c r="AB17" s="281" t="s">
        <v>1537</v>
      </c>
      <c r="AC17" s="851" t="s">
        <v>1501</v>
      </c>
      <c r="AF17" s="367"/>
      <c r="AS17" s="59" t="s">
        <v>3</v>
      </c>
      <c r="AT17" s="110" t="s">
        <v>1345</v>
      </c>
      <c r="AU17" s="106" t="s">
        <v>98</v>
      </c>
      <c r="AV17" s="62" t="s">
        <v>1663</v>
      </c>
    </row>
    <row r="18" spans="1:48" ht="15" thickBot="1" x14ac:dyDescent="0.35">
      <c r="A18" s="391" t="s">
        <v>2131</v>
      </c>
      <c r="B18" s="11">
        <v>29</v>
      </c>
      <c r="C18" s="305">
        <f>(Tabla2624[[#This Row],[Number of each in the study]]/$B$25)*100</f>
        <v>1.9687712152070607</v>
      </c>
      <c r="F18" s="847" t="s">
        <v>803</v>
      </c>
      <c r="G18" s="851" t="s">
        <v>1516</v>
      </c>
      <c r="H18" s="281" t="s">
        <v>3361</v>
      </c>
      <c r="I18" s="858" t="s">
        <v>3562</v>
      </c>
      <c r="J18" s="281" t="s">
        <v>468</v>
      </c>
      <c r="K18" s="851" t="s">
        <v>1497</v>
      </c>
      <c r="L18" s="859" t="s">
        <v>1395</v>
      </c>
      <c r="M18" s="851" t="s">
        <v>1497</v>
      </c>
      <c r="N18" s="859" t="s">
        <v>3556</v>
      </c>
      <c r="O18" s="851" t="s">
        <v>1519</v>
      </c>
      <c r="P18" s="281" t="s">
        <v>3250</v>
      </c>
      <c r="Q18" s="851" t="s">
        <v>3562</v>
      </c>
      <c r="R18" s="361"/>
      <c r="V18" s="361"/>
      <c r="X18" s="859" t="s">
        <v>1555</v>
      </c>
      <c r="Y18" s="851" t="s">
        <v>1497</v>
      </c>
      <c r="Z18" s="281" t="s">
        <v>2491</v>
      </c>
      <c r="AA18" s="851" t="s">
        <v>1497</v>
      </c>
      <c r="AB18" s="281" t="s">
        <v>1555</v>
      </c>
      <c r="AC18" s="851" t="s">
        <v>1497</v>
      </c>
      <c r="AF18" s="367"/>
      <c r="AS18" s="59" t="s">
        <v>3</v>
      </c>
      <c r="AT18" s="111" t="s">
        <v>961</v>
      </c>
      <c r="AU18" s="109" t="s">
        <v>98</v>
      </c>
      <c r="AV18" s="63" t="s">
        <v>1664</v>
      </c>
    </row>
    <row r="19" spans="1:48" ht="18.600000000000001" thickBot="1" x14ac:dyDescent="0.4">
      <c r="A19" s="391" t="s">
        <v>2132</v>
      </c>
      <c r="B19" s="11">
        <v>4</v>
      </c>
      <c r="C19" s="305">
        <f>(Tabla2624[[#This Row],[Number of each in the study]]/$B$25)*100</f>
        <v>0.27155465037338761</v>
      </c>
      <c r="F19" s="847" t="s">
        <v>809</v>
      </c>
      <c r="G19" s="851" t="s">
        <v>1501</v>
      </c>
      <c r="H19" s="281" t="s">
        <v>3498</v>
      </c>
      <c r="I19" s="858" t="s">
        <v>2649</v>
      </c>
      <c r="J19" s="281" t="s">
        <v>515</v>
      </c>
      <c r="K19" s="851" t="s">
        <v>1503</v>
      </c>
      <c r="L19" s="857" t="s">
        <v>1573</v>
      </c>
      <c r="M19" s="851" t="s">
        <v>1507</v>
      </c>
      <c r="N19" s="281" t="s">
        <v>3093</v>
      </c>
      <c r="O19" s="851" t="s">
        <v>3557</v>
      </c>
      <c r="P19" s="281" t="s">
        <v>3263</v>
      </c>
      <c r="Q19" s="851" t="s">
        <v>3563</v>
      </c>
      <c r="R19" s="361"/>
      <c r="V19" s="361"/>
      <c r="X19" s="281" t="s">
        <v>1597</v>
      </c>
      <c r="Y19" s="851" t="s">
        <v>1497</v>
      </c>
      <c r="Z19" s="281" t="s">
        <v>2721</v>
      </c>
      <c r="AA19" s="851" t="s">
        <v>1501</v>
      </c>
      <c r="AB19" s="281" t="s">
        <v>2557</v>
      </c>
      <c r="AC19" s="851" t="s">
        <v>2649</v>
      </c>
      <c r="AF19" s="367"/>
      <c r="AS19" s="56" t="s">
        <v>7</v>
      </c>
      <c r="AT19" s="15"/>
      <c r="AU19" s="27"/>
      <c r="AV19" s="16"/>
    </row>
    <row r="20" spans="1:48" x14ac:dyDescent="0.3">
      <c r="A20" s="391" t="s">
        <v>2133</v>
      </c>
      <c r="B20" s="11">
        <v>37</v>
      </c>
      <c r="C20" s="305">
        <f>(Tabla2624[[#This Row],[Number of each in the study]]/$B$25)*100</f>
        <v>2.5118805159538358</v>
      </c>
      <c r="F20" s="849" t="s">
        <v>892</v>
      </c>
      <c r="G20" s="851" t="s">
        <v>1509</v>
      </c>
      <c r="J20" s="281" t="s">
        <v>568</v>
      </c>
      <c r="K20" s="851" t="s">
        <v>1512</v>
      </c>
      <c r="L20" s="859" t="s">
        <v>2293</v>
      </c>
      <c r="M20" s="851" t="s">
        <v>1497</v>
      </c>
      <c r="N20" s="281" t="s">
        <v>3117</v>
      </c>
      <c r="O20" s="851" t="s">
        <v>3557</v>
      </c>
      <c r="P20" s="281" t="s">
        <v>3356</v>
      </c>
      <c r="Q20" s="851" t="s">
        <v>3562</v>
      </c>
      <c r="R20" s="361"/>
      <c r="V20" s="361"/>
      <c r="X20" s="859" t="s">
        <v>1632</v>
      </c>
      <c r="Y20" s="851" t="s">
        <v>1497</v>
      </c>
      <c r="Z20" s="281" t="s">
        <v>2794</v>
      </c>
      <c r="AA20" s="851" t="s">
        <v>1501</v>
      </c>
      <c r="AB20" s="281" t="s">
        <v>2590</v>
      </c>
      <c r="AC20" s="851" t="s">
        <v>1501</v>
      </c>
      <c r="AF20" s="367"/>
      <c r="AS20" s="28" t="s">
        <v>21</v>
      </c>
      <c r="AT20" s="14" t="s">
        <v>14</v>
      </c>
      <c r="AU20" s="14" t="s">
        <v>15</v>
      </c>
      <c r="AV20" s="19" t="s">
        <v>1665</v>
      </c>
    </row>
    <row r="21" spans="1:48" x14ac:dyDescent="0.3">
      <c r="A21" s="391" t="s">
        <v>2134</v>
      </c>
      <c r="B21" s="11">
        <v>8</v>
      </c>
      <c r="C21" s="305">
        <f>(Tabla2624[[#This Row],[Number of each in the study]]/$B$25)*100</f>
        <v>0.54310930074677521</v>
      </c>
      <c r="F21" s="849" t="s">
        <v>909</v>
      </c>
      <c r="G21" s="851" t="s">
        <v>1506</v>
      </c>
      <c r="J21" s="281" t="s">
        <v>579</v>
      </c>
      <c r="K21" s="851" t="s">
        <v>1512</v>
      </c>
      <c r="L21" s="859" t="s">
        <v>2438</v>
      </c>
      <c r="M21" s="851" t="s">
        <v>1497</v>
      </c>
      <c r="N21" s="281" t="s">
        <v>3173</v>
      </c>
      <c r="O21" s="851" t="s">
        <v>3557</v>
      </c>
      <c r="P21" s="281" t="s">
        <v>3425</v>
      </c>
      <c r="Q21" s="851" t="s">
        <v>3563</v>
      </c>
      <c r="R21" s="361"/>
      <c r="V21" s="361"/>
      <c r="X21" s="859" t="s">
        <v>2163</v>
      </c>
      <c r="Y21" s="851" t="s">
        <v>1497</v>
      </c>
      <c r="Z21" s="281" t="s">
        <v>2862</v>
      </c>
      <c r="AA21" s="851" t="s">
        <v>1501</v>
      </c>
      <c r="AB21" s="292" t="s">
        <v>3082</v>
      </c>
      <c r="AC21" s="851" t="s">
        <v>1516</v>
      </c>
      <c r="AF21" s="367"/>
      <c r="AS21" s="73" t="s">
        <v>7</v>
      </c>
      <c r="AT21" s="11" t="s">
        <v>18</v>
      </c>
      <c r="AU21" s="11" t="s">
        <v>15</v>
      </c>
      <c r="AV21" s="20" t="s">
        <v>298</v>
      </c>
    </row>
    <row r="22" spans="1:48" x14ac:dyDescent="0.3">
      <c r="A22" s="391" t="s">
        <v>2135</v>
      </c>
      <c r="B22" s="11">
        <v>11</v>
      </c>
      <c r="C22" s="305">
        <f>(Tabla2624[[#This Row],[Number of each in the study]]/$B$25)*100</f>
        <v>0.74677528852681607</v>
      </c>
      <c r="F22" s="847" t="s">
        <v>1309</v>
      </c>
      <c r="G22" s="858" t="s">
        <v>1497</v>
      </c>
      <c r="J22" s="875" t="s">
        <v>653</v>
      </c>
      <c r="K22" s="851" t="s">
        <v>1501</v>
      </c>
      <c r="L22" s="281" t="s">
        <v>2471</v>
      </c>
      <c r="M22" s="851" t="s">
        <v>1512</v>
      </c>
      <c r="N22" s="281" t="s">
        <v>3215</v>
      </c>
      <c r="O22" s="851" t="s">
        <v>3557</v>
      </c>
      <c r="P22" s="281" t="s">
        <v>3535</v>
      </c>
      <c r="Q22" s="851" t="s">
        <v>3574</v>
      </c>
      <c r="R22" s="361"/>
      <c r="V22" s="361"/>
      <c r="X22" s="281" t="s">
        <v>2293</v>
      </c>
      <c r="Y22" s="851" t="s">
        <v>1497</v>
      </c>
      <c r="Z22" s="281" t="s">
        <v>2957</v>
      </c>
      <c r="AA22" s="851" t="s">
        <v>1501</v>
      </c>
      <c r="AB22" s="281" t="s">
        <v>3093</v>
      </c>
      <c r="AC22" s="851" t="s">
        <v>3557</v>
      </c>
      <c r="AF22" s="367"/>
      <c r="AS22" s="73" t="s">
        <v>7</v>
      </c>
      <c r="AT22" s="11" t="s">
        <v>19</v>
      </c>
      <c r="AU22" s="11" t="s">
        <v>15</v>
      </c>
      <c r="AV22" s="20" t="s">
        <v>297</v>
      </c>
    </row>
    <row r="23" spans="1:48" x14ac:dyDescent="0.3">
      <c r="A23" s="391" t="s">
        <v>2714</v>
      </c>
      <c r="B23" s="11">
        <v>13</v>
      </c>
      <c r="C23" s="305">
        <f>(Tabla2624[[#This Row],[Number of each in the study]]/$B$25)*100</f>
        <v>0.8825526137135099</v>
      </c>
      <c r="F23" s="847" t="s">
        <v>1359</v>
      </c>
      <c r="G23" s="858" t="s">
        <v>1519</v>
      </c>
      <c r="J23" s="876" t="s">
        <v>673</v>
      </c>
      <c r="K23" s="851" t="s">
        <v>1513</v>
      </c>
      <c r="L23" s="281" t="s">
        <v>2511</v>
      </c>
      <c r="M23" s="851" t="s">
        <v>1513</v>
      </c>
      <c r="N23" s="281" t="s">
        <v>3256</v>
      </c>
      <c r="O23" s="851" t="s">
        <v>3562</v>
      </c>
      <c r="P23" s="281" t="s">
        <v>3575</v>
      </c>
      <c r="Q23" s="851" t="s">
        <v>3574</v>
      </c>
      <c r="R23" s="361"/>
      <c r="V23" s="361"/>
      <c r="X23" s="859" t="s">
        <v>2344</v>
      </c>
      <c r="Y23" s="851" t="s">
        <v>1497</v>
      </c>
      <c r="Z23" s="281" t="s">
        <v>3001</v>
      </c>
      <c r="AA23" s="851" t="s">
        <v>1516</v>
      </c>
      <c r="AB23" s="859" t="s">
        <v>3371</v>
      </c>
      <c r="AC23" s="851" t="s">
        <v>2649</v>
      </c>
      <c r="AF23" s="367"/>
      <c r="AS23" s="73" t="s">
        <v>7</v>
      </c>
      <c r="AT23" s="11" t="s">
        <v>20</v>
      </c>
      <c r="AU23" s="11" t="s">
        <v>15</v>
      </c>
      <c r="AV23" s="20" t="s">
        <v>298</v>
      </c>
    </row>
    <row r="24" spans="1:48" ht="15" thickBot="1" x14ac:dyDescent="0.35">
      <c r="A24" s="8"/>
      <c r="B24" s="13"/>
      <c r="F24" s="847" t="s">
        <v>1395</v>
      </c>
      <c r="G24" s="858" t="s">
        <v>1497</v>
      </c>
      <c r="J24" s="876" t="s">
        <v>705</v>
      </c>
      <c r="K24" s="851" t="s">
        <v>1514</v>
      </c>
      <c r="L24" s="281" t="s">
        <v>2551</v>
      </c>
      <c r="M24" s="851" t="s">
        <v>1497</v>
      </c>
      <c r="R24" s="361"/>
      <c r="V24" s="361"/>
      <c r="X24" s="859" t="s">
        <v>2369</v>
      </c>
      <c r="Y24" s="851" t="s">
        <v>1497</v>
      </c>
      <c r="Z24" s="281" t="s">
        <v>3347</v>
      </c>
      <c r="AA24" s="851" t="s">
        <v>3562</v>
      </c>
      <c r="AB24" s="361"/>
      <c r="AF24" s="367"/>
      <c r="AS24" s="73" t="s">
        <v>7</v>
      </c>
      <c r="AT24" s="11" t="s">
        <v>8</v>
      </c>
      <c r="AU24" s="11" t="s">
        <v>82</v>
      </c>
      <c r="AV24" s="20" t="s">
        <v>298</v>
      </c>
    </row>
    <row r="25" spans="1:48" x14ac:dyDescent="0.3">
      <c r="A25" s="392" t="s">
        <v>2137</v>
      </c>
      <c r="B25" s="393">
        <f>SUM(B5:B23)</f>
        <v>1473</v>
      </c>
      <c r="C25" s="1">
        <f>(Tabla2624[[#This Row],[Number of each in the study]]/$B$25)*100</f>
        <v>100</v>
      </c>
      <c r="F25" s="847" t="s">
        <v>1429</v>
      </c>
      <c r="G25" s="858" t="s">
        <v>1497</v>
      </c>
      <c r="J25" s="876" t="s">
        <v>1515</v>
      </c>
      <c r="K25" s="851" t="s">
        <v>1497</v>
      </c>
      <c r="L25" s="281" t="s">
        <v>2557</v>
      </c>
      <c r="M25" s="851" t="s">
        <v>2649</v>
      </c>
      <c r="R25" s="361"/>
      <c r="V25" s="361"/>
      <c r="X25" s="859" t="s">
        <v>2375</v>
      </c>
      <c r="Y25" s="851" t="s">
        <v>1497</v>
      </c>
      <c r="Z25" s="281" t="s">
        <v>3432</v>
      </c>
      <c r="AA25" s="851" t="s">
        <v>2649</v>
      </c>
      <c r="AB25" s="361"/>
      <c r="AF25" s="367"/>
      <c r="AI25"/>
      <c r="AK25"/>
      <c r="AL25"/>
      <c r="AM25"/>
      <c r="AN25"/>
      <c r="AO25"/>
      <c r="AP25"/>
      <c r="AQ25"/>
      <c r="AS25" s="73" t="s">
        <v>7</v>
      </c>
      <c r="AT25" s="11" t="s">
        <v>9</v>
      </c>
      <c r="AU25" s="11" t="s">
        <v>82</v>
      </c>
      <c r="AV25" s="20" t="s">
        <v>297</v>
      </c>
    </row>
    <row r="26" spans="1:48" ht="18.600000000000001" customHeight="1" x14ac:dyDescent="0.3">
      <c r="F26" s="847" t="s">
        <v>1455</v>
      </c>
      <c r="G26" s="858" t="s">
        <v>1497</v>
      </c>
      <c r="J26" s="875" t="s">
        <v>820</v>
      </c>
      <c r="K26" s="851" t="s">
        <v>1497</v>
      </c>
      <c r="L26" s="281" t="s">
        <v>2625</v>
      </c>
      <c r="M26" s="856" t="s">
        <v>1497</v>
      </c>
      <c r="O26" s="362"/>
      <c r="Q26" s="362"/>
      <c r="R26" s="361"/>
      <c r="S26" s="362"/>
      <c r="T26" s="362"/>
      <c r="U26" s="362"/>
      <c r="V26" s="361"/>
      <c r="W26" s="362"/>
      <c r="X26" s="859" t="s">
        <v>2387</v>
      </c>
      <c r="Y26" s="851" t="s">
        <v>1501</v>
      </c>
      <c r="AA26" s="362"/>
      <c r="AB26" s="361"/>
      <c r="AC26" s="362"/>
      <c r="AD26" s="362"/>
      <c r="AE26" s="362"/>
      <c r="AF26" s="367"/>
      <c r="AG26" s="362"/>
      <c r="AH26" s="362"/>
      <c r="AI26" s="362"/>
      <c r="AK26" s="362"/>
      <c r="AL26" s="362"/>
      <c r="AM26" s="362"/>
      <c r="AN26" s="362"/>
      <c r="AO26" s="362"/>
      <c r="AP26" s="362"/>
      <c r="AQ26" s="362"/>
      <c r="AR26" s="362"/>
      <c r="AS26" s="73" t="s">
        <v>7</v>
      </c>
      <c r="AT26" s="11" t="s">
        <v>10</v>
      </c>
      <c r="AU26" s="11" t="s">
        <v>2065</v>
      </c>
      <c r="AV26" s="20" t="s">
        <v>297</v>
      </c>
    </row>
    <row r="27" spans="1:48" ht="18" x14ac:dyDescent="0.35">
      <c r="D27" s="364"/>
      <c r="E27" s="364"/>
      <c r="F27" s="847" t="s">
        <v>1540</v>
      </c>
      <c r="G27" s="851" t="s">
        <v>1497</v>
      </c>
      <c r="J27" s="281" t="s">
        <v>809</v>
      </c>
      <c r="K27" s="851" t="s">
        <v>1501</v>
      </c>
      <c r="L27" s="281" t="s">
        <v>2638</v>
      </c>
      <c r="M27" s="855" t="s">
        <v>1497</v>
      </c>
      <c r="O27" s="24"/>
      <c r="Q27" s="24"/>
      <c r="R27" s="361"/>
      <c r="S27" s="24"/>
      <c r="T27" s="24"/>
      <c r="U27" s="24"/>
      <c r="V27" s="361"/>
      <c r="W27" s="24"/>
      <c r="X27" s="859" t="s">
        <v>2459</v>
      </c>
      <c r="Y27" s="855" t="s">
        <v>1497</v>
      </c>
      <c r="AA27" s="24"/>
      <c r="AB27" s="361"/>
      <c r="AC27" s="24"/>
      <c r="AD27" s="24"/>
      <c r="AE27" s="24"/>
      <c r="AF27" s="367"/>
      <c r="AG27" s="24"/>
      <c r="AH27" s="24"/>
      <c r="AI27" s="24"/>
      <c r="AK27" s="24"/>
      <c r="AL27" s="24"/>
      <c r="AM27" s="24"/>
      <c r="AN27" s="24"/>
      <c r="AO27" s="24"/>
      <c r="AP27" s="24"/>
      <c r="AQ27" s="24"/>
      <c r="AR27" s="25"/>
      <c r="AS27" s="73" t="s">
        <v>7</v>
      </c>
      <c r="AT27" s="11" t="s">
        <v>11</v>
      </c>
      <c r="AU27" s="11" t="s">
        <v>2065</v>
      </c>
      <c r="AV27" s="20" t="s">
        <v>297</v>
      </c>
    </row>
    <row r="28" spans="1:48" ht="18" x14ac:dyDescent="0.35">
      <c r="C28" s="789"/>
      <c r="D28" s="24"/>
      <c r="E28" s="24"/>
      <c r="F28" s="847" t="s">
        <v>1555</v>
      </c>
      <c r="G28" s="851" t="s">
        <v>1497</v>
      </c>
      <c r="J28" s="281" t="s">
        <v>892</v>
      </c>
      <c r="K28" s="851" t="s">
        <v>1509</v>
      </c>
      <c r="L28" s="281" t="s">
        <v>2842</v>
      </c>
      <c r="M28" s="851" t="s">
        <v>1501</v>
      </c>
      <c r="R28" s="361"/>
      <c r="U28" s="361"/>
      <c r="V28" s="361"/>
      <c r="W28" s="361"/>
      <c r="X28" s="859" t="s">
        <v>2491</v>
      </c>
      <c r="Y28" s="851" t="s">
        <v>1497</v>
      </c>
      <c r="AA28" s="367"/>
      <c r="AB28" s="361"/>
      <c r="AC28" s="367"/>
      <c r="AD28" s="367"/>
      <c r="AE28" s="367"/>
      <c r="AF28" s="367"/>
      <c r="AG28" s="367"/>
      <c r="AH28" s="367"/>
      <c r="AI28" s="367"/>
      <c r="AK28" s="367"/>
      <c r="AL28" s="367"/>
      <c r="AM28" s="367"/>
      <c r="AN28" s="367"/>
      <c r="AO28" s="367"/>
      <c r="AP28" s="367"/>
      <c r="AQ28" s="367"/>
      <c r="AR28" s="359"/>
      <c r="AS28" s="73" t="s">
        <v>7</v>
      </c>
      <c r="AT28" s="11" t="s">
        <v>12</v>
      </c>
      <c r="AU28" s="11" t="s">
        <v>2065</v>
      </c>
      <c r="AV28" s="20" t="s">
        <v>298</v>
      </c>
    </row>
    <row r="29" spans="1:48" ht="18.600000000000001" thickBot="1" x14ac:dyDescent="0.4">
      <c r="B29" s="24"/>
      <c r="C29" s="790"/>
      <c r="E29" s="791"/>
      <c r="F29" s="847" t="s">
        <v>1625</v>
      </c>
      <c r="G29" s="852" t="s">
        <v>1498</v>
      </c>
      <c r="J29" s="859" t="s">
        <v>909</v>
      </c>
      <c r="K29" s="851" t="s">
        <v>1506</v>
      </c>
      <c r="L29" s="281" t="s">
        <v>2908</v>
      </c>
      <c r="M29" s="851" t="s">
        <v>3551</v>
      </c>
      <c r="R29" s="361"/>
      <c r="U29" s="361"/>
      <c r="V29" s="361"/>
      <c r="W29" s="361"/>
      <c r="X29" s="859" t="s">
        <v>2590</v>
      </c>
      <c r="Y29" s="851" t="s">
        <v>1501</v>
      </c>
      <c r="AA29" s="367"/>
      <c r="AB29" s="361"/>
      <c r="AC29" s="367"/>
      <c r="AD29" s="367"/>
      <c r="AE29" s="367"/>
      <c r="AF29" s="367"/>
      <c r="AG29" s="367"/>
      <c r="AH29" s="367"/>
      <c r="AI29" s="367"/>
      <c r="AK29" s="367"/>
      <c r="AL29" s="367"/>
      <c r="AM29" s="367"/>
      <c r="AN29" s="367"/>
      <c r="AO29" s="367"/>
      <c r="AP29" s="367"/>
      <c r="AQ29" s="367"/>
      <c r="AR29" s="359"/>
      <c r="AS29" s="73" t="s">
        <v>7</v>
      </c>
      <c r="AT29" s="12" t="s">
        <v>13</v>
      </c>
      <c r="AU29" s="11" t="s">
        <v>2065</v>
      </c>
      <c r="AV29" s="21" t="s">
        <v>298</v>
      </c>
    </row>
    <row r="30" spans="1:48" ht="18.600000000000001" thickBot="1" x14ac:dyDescent="0.4">
      <c r="E30" s="791"/>
      <c r="F30" s="847" t="s">
        <v>2139</v>
      </c>
      <c r="G30" s="851" t="s">
        <v>2645</v>
      </c>
      <c r="J30" s="859" t="s">
        <v>1359</v>
      </c>
      <c r="K30" s="851" t="s">
        <v>1519</v>
      </c>
      <c r="L30" s="281" t="s">
        <v>2923</v>
      </c>
      <c r="M30" s="851" t="s">
        <v>1509</v>
      </c>
      <c r="R30" s="361"/>
      <c r="U30" s="361"/>
      <c r="V30" s="361"/>
      <c r="W30" s="361"/>
      <c r="X30" s="859" t="s">
        <v>2721</v>
      </c>
      <c r="Y30" s="853" t="s">
        <v>1501</v>
      </c>
      <c r="AA30" s="367"/>
      <c r="AB30" s="361"/>
      <c r="AC30" s="367"/>
      <c r="AD30" s="367"/>
      <c r="AE30" s="367"/>
      <c r="AF30" s="367"/>
      <c r="AG30" s="367"/>
      <c r="AH30" s="367"/>
      <c r="AI30" s="367"/>
      <c r="AK30" s="367"/>
      <c r="AL30" s="367"/>
      <c r="AM30" s="367"/>
      <c r="AN30" s="367"/>
      <c r="AO30" s="367"/>
      <c r="AP30" s="367"/>
      <c r="AQ30" s="367"/>
      <c r="AR30" s="359"/>
      <c r="AS30" s="332" t="s">
        <v>33</v>
      </c>
      <c r="AT30" s="15"/>
      <c r="AU30" s="27"/>
      <c r="AV30" s="16"/>
    </row>
    <row r="31" spans="1:48" x14ac:dyDescent="0.3">
      <c r="C31" s="305"/>
      <c r="E31" s="358"/>
      <c r="F31" s="849" t="s">
        <v>2163</v>
      </c>
      <c r="G31" s="851" t="s">
        <v>1497</v>
      </c>
      <c r="J31" s="859" t="s">
        <v>1632</v>
      </c>
      <c r="K31" s="851" t="s">
        <v>1497</v>
      </c>
      <c r="L31" s="281" t="s">
        <v>2950</v>
      </c>
      <c r="M31" s="851" t="s">
        <v>1508</v>
      </c>
      <c r="R31" s="361"/>
      <c r="U31" s="361"/>
      <c r="V31" s="361"/>
      <c r="W31" s="361"/>
      <c r="X31" s="859" t="s">
        <v>2773</v>
      </c>
      <c r="Y31" s="852" t="s">
        <v>1516</v>
      </c>
      <c r="AA31" s="367"/>
      <c r="AB31" s="361"/>
      <c r="AC31" s="367"/>
      <c r="AD31" s="367"/>
      <c r="AE31" s="367"/>
      <c r="AF31" s="367"/>
      <c r="AG31" s="367"/>
      <c r="AH31" s="367"/>
      <c r="AI31" s="367"/>
      <c r="AK31" s="367"/>
      <c r="AL31" s="367"/>
      <c r="AM31" s="367"/>
      <c r="AN31" s="367"/>
      <c r="AO31" s="367"/>
      <c r="AP31" s="367"/>
      <c r="AQ31" s="367"/>
      <c r="AR31" s="359"/>
      <c r="AS31" s="333" t="s">
        <v>31</v>
      </c>
      <c r="AT31" s="14" t="s">
        <v>26</v>
      </c>
      <c r="AU31" s="14" t="s">
        <v>2066</v>
      </c>
      <c r="AV31" s="19" t="s">
        <v>1666</v>
      </c>
    </row>
    <row r="32" spans="1:48" x14ac:dyDescent="0.3">
      <c r="C32" s="305"/>
      <c r="E32" s="358"/>
      <c r="F32" s="849" t="s">
        <v>2201</v>
      </c>
      <c r="G32" s="851" t="s">
        <v>1516</v>
      </c>
      <c r="J32" s="859" t="s">
        <v>2139</v>
      </c>
      <c r="K32" s="851" t="s">
        <v>2645</v>
      </c>
      <c r="L32" s="281" t="s">
        <v>3117</v>
      </c>
      <c r="M32" s="851" t="s">
        <v>3557</v>
      </c>
      <c r="R32" s="361"/>
      <c r="U32" s="361"/>
      <c r="V32" s="361"/>
      <c r="W32" s="361"/>
      <c r="X32" s="281" t="s">
        <v>2862</v>
      </c>
      <c r="Y32" s="851" t="s">
        <v>1501</v>
      </c>
      <c r="AA32" s="367"/>
      <c r="AB32" s="361"/>
      <c r="AC32" s="367"/>
      <c r="AD32" s="367"/>
      <c r="AE32" s="367"/>
      <c r="AF32" s="367"/>
      <c r="AG32" s="367"/>
      <c r="AH32" s="367"/>
      <c r="AI32" s="367"/>
      <c r="AK32" s="367"/>
      <c r="AL32" s="367"/>
      <c r="AM32" s="367"/>
      <c r="AN32" s="367"/>
      <c r="AO32" s="367"/>
      <c r="AP32" s="367"/>
      <c r="AQ32" s="367"/>
      <c r="AR32" s="359"/>
      <c r="AS32" s="334" t="s">
        <v>33</v>
      </c>
      <c r="AT32" s="11" t="s">
        <v>26</v>
      </c>
      <c r="AU32" s="11" t="s">
        <v>301</v>
      </c>
      <c r="AV32" s="19" t="s">
        <v>1667</v>
      </c>
    </row>
    <row r="33" spans="2:48" x14ac:dyDescent="0.3">
      <c r="E33" s="358"/>
      <c r="F33" s="847" t="s">
        <v>2302</v>
      </c>
      <c r="G33" s="852" t="s">
        <v>1501</v>
      </c>
      <c r="J33" s="859" t="s">
        <v>2163</v>
      </c>
      <c r="K33" s="851" t="s">
        <v>1497</v>
      </c>
      <c r="L33" s="281" t="s">
        <v>3122</v>
      </c>
      <c r="M33" s="851" t="s">
        <v>3557</v>
      </c>
      <c r="R33" s="361"/>
      <c r="U33" s="361"/>
      <c r="V33" s="361"/>
      <c r="W33" s="361"/>
      <c r="X33" s="700" t="s">
        <v>2945</v>
      </c>
      <c r="Y33" s="854" t="s">
        <v>2650</v>
      </c>
      <c r="AA33" s="367"/>
      <c r="AB33" s="361"/>
      <c r="AC33" s="367"/>
      <c r="AD33" s="367"/>
      <c r="AE33" s="367"/>
      <c r="AF33" s="367"/>
      <c r="AG33" s="367"/>
      <c r="AH33" s="367"/>
      <c r="AI33" s="367"/>
      <c r="AK33" s="367"/>
      <c r="AL33" s="367"/>
      <c r="AM33" s="367"/>
      <c r="AN33" s="367"/>
      <c r="AO33" s="367"/>
      <c r="AP33" s="367"/>
      <c r="AQ33" s="367"/>
      <c r="AR33" s="359"/>
      <c r="AS33" s="334" t="s">
        <v>33</v>
      </c>
      <c r="AT33" s="11" t="s">
        <v>26</v>
      </c>
      <c r="AU33" s="11" t="s">
        <v>302</v>
      </c>
      <c r="AV33" s="19" t="s">
        <v>1668</v>
      </c>
    </row>
    <row r="34" spans="2:48" x14ac:dyDescent="0.3">
      <c r="F34" s="848" t="s">
        <v>2314</v>
      </c>
      <c r="G34" s="851" t="s">
        <v>1510</v>
      </c>
      <c r="J34" s="281" t="s">
        <v>2239</v>
      </c>
      <c r="K34" s="851" t="s">
        <v>1497</v>
      </c>
      <c r="L34" s="281" t="s">
        <v>3133</v>
      </c>
      <c r="M34" s="851" t="s">
        <v>3557</v>
      </c>
      <c r="R34" s="361"/>
      <c r="U34" s="361"/>
      <c r="V34" s="361"/>
      <c r="W34" s="361"/>
      <c r="X34" s="281" t="s">
        <v>2986</v>
      </c>
      <c r="Y34" s="851" t="s">
        <v>1497</v>
      </c>
      <c r="AB34" s="361"/>
      <c r="AS34" s="334" t="s">
        <v>33</v>
      </c>
      <c r="AT34" s="11" t="s">
        <v>965</v>
      </c>
      <c r="AU34" s="11" t="s">
        <v>962</v>
      </c>
      <c r="AV34" s="20" t="s">
        <v>1669</v>
      </c>
    </row>
    <row r="35" spans="2:48" x14ac:dyDescent="0.3">
      <c r="F35" s="849" t="s">
        <v>2323</v>
      </c>
      <c r="G35" s="852" t="s">
        <v>1508</v>
      </c>
      <c r="J35" s="859" t="s">
        <v>2302</v>
      </c>
      <c r="K35" s="852" t="s">
        <v>1501</v>
      </c>
      <c r="L35" s="281" t="s">
        <v>3176</v>
      </c>
      <c r="M35" s="851" t="s">
        <v>3560</v>
      </c>
      <c r="R35" s="361"/>
      <c r="U35" s="361"/>
      <c r="V35" s="361"/>
      <c r="W35" s="361"/>
      <c r="X35" s="281" t="s">
        <v>3001</v>
      </c>
      <c r="Y35" s="851" t="s">
        <v>1516</v>
      </c>
      <c r="AB35" s="361"/>
      <c r="AS35" s="334" t="s">
        <v>33</v>
      </c>
      <c r="AT35" s="11" t="s">
        <v>964</v>
      </c>
      <c r="AU35" s="11" t="s">
        <v>963</v>
      </c>
      <c r="AV35" s="20" t="s">
        <v>1669</v>
      </c>
    </row>
    <row r="36" spans="2:48" x14ac:dyDescent="0.3">
      <c r="F36" s="847" t="s">
        <v>2344</v>
      </c>
      <c r="G36" s="851" t="s">
        <v>1497</v>
      </c>
      <c r="J36" s="281" t="s">
        <v>2346</v>
      </c>
      <c r="K36" s="851" t="s">
        <v>1519</v>
      </c>
      <c r="L36" s="281" t="s">
        <v>3240</v>
      </c>
      <c r="M36" s="851" t="s">
        <v>3557</v>
      </c>
      <c r="R36" s="361"/>
      <c r="U36" s="361"/>
      <c r="V36" s="361"/>
      <c r="W36" s="361"/>
      <c r="X36" s="281" t="s">
        <v>3036</v>
      </c>
      <c r="Y36" s="851" t="s">
        <v>1497</v>
      </c>
      <c r="AB36" s="361"/>
      <c r="AS36" s="334" t="s">
        <v>33</v>
      </c>
      <c r="AT36" s="11" t="s">
        <v>966</v>
      </c>
      <c r="AU36" s="11" t="s">
        <v>968</v>
      </c>
      <c r="AV36" s="20" t="s">
        <v>1669</v>
      </c>
    </row>
    <row r="37" spans="2:48" x14ac:dyDescent="0.3">
      <c r="F37" s="847" t="s">
        <v>2346</v>
      </c>
      <c r="G37" s="853" t="s">
        <v>1519</v>
      </c>
      <c r="J37" s="281" t="s">
        <v>2387</v>
      </c>
      <c r="K37" s="851" t="s">
        <v>1501</v>
      </c>
      <c r="L37" s="281" t="s">
        <v>3561</v>
      </c>
      <c r="M37" s="851" t="s">
        <v>2649</v>
      </c>
      <c r="R37" s="361"/>
      <c r="U37" s="361"/>
      <c r="V37" s="361"/>
      <c r="W37" s="361"/>
      <c r="X37" s="281" t="s">
        <v>3045</v>
      </c>
      <c r="Y37" s="851" t="s">
        <v>1516</v>
      </c>
      <c r="AA37"/>
      <c r="AB37" s="361"/>
      <c r="AC37"/>
      <c r="AD37"/>
      <c r="AE37"/>
      <c r="AF37"/>
      <c r="AG37"/>
      <c r="AH37"/>
      <c r="AS37" s="334" t="s">
        <v>33</v>
      </c>
      <c r="AT37" s="11" t="s">
        <v>967</v>
      </c>
      <c r="AU37" s="11" t="s">
        <v>969</v>
      </c>
      <c r="AV37" s="20" t="s">
        <v>1669</v>
      </c>
    </row>
    <row r="38" spans="2:48" x14ac:dyDescent="0.3">
      <c r="F38" s="849" t="s">
        <v>2387</v>
      </c>
      <c r="G38" s="851" t="s">
        <v>1501</v>
      </c>
      <c r="J38" s="281" t="s">
        <v>2459</v>
      </c>
      <c r="K38" s="855" t="s">
        <v>1497</v>
      </c>
      <c r="L38" s="281" t="s">
        <v>3256</v>
      </c>
      <c r="M38" s="851" t="s">
        <v>3562</v>
      </c>
      <c r="R38" s="361"/>
      <c r="U38" s="361"/>
      <c r="V38" s="361"/>
      <c r="W38" s="361"/>
      <c r="X38" s="859" t="s">
        <v>3371</v>
      </c>
      <c r="Y38" s="851" t="s">
        <v>2649</v>
      </c>
      <c r="AB38" s="361"/>
      <c r="AS38" s="334" t="s">
        <v>33</v>
      </c>
      <c r="AT38" s="11" t="s">
        <v>27</v>
      </c>
      <c r="AU38" s="11" t="s">
        <v>23</v>
      </c>
      <c r="AV38" s="20" t="s">
        <v>1670</v>
      </c>
    </row>
    <row r="39" spans="2:48" x14ac:dyDescent="0.3">
      <c r="F39" s="847" t="s">
        <v>2438</v>
      </c>
      <c r="G39" s="851" t="s">
        <v>1497</v>
      </c>
      <c r="J39" s="281" t="s">
        <v>2491</v>
      </c>
      <c r="K39" s="851" t="s">
        <v>1497</v>
      </c>
      <c r="L39" s="281" t="s">
        <v>3361</v>
      </c>
      <c r="M39" s="851" t="s">
        <v>3562</v>
      </c>
      <c r="O39" s="361"/>
      <c r="Q39" s="361"/>
      <c r="R39" s="361"/>
      <c r="S39" s="361"/>
      <c r="T39" s="361"/>
      <c r="U39" s="361"/>
      <c r="V39" s="361"/>
      <c r="W39" s="361"/>
      <c r="X39" s="361"/>
      <c r="AB39" s="361"/>
      <c r="AS39" s="334" t="s">
        <v>33</v>
      </c>
      <c r="AT39" s="11" t="s">
        <v>27</v>
      </c>
      <c r="AU39" s="11" t="s">
        <v>25</v>
      </c>
      <c r="AV39" s="20" t="s">
        <v>1671</v>
      </c>
    </row>
    <row r="40" spans="2:48" x14ac:dyDescent="0.3">
      <c r="F40" s="847" t="s">
        <v>2491</v>
      </c>
      <c r="G40" s="851" t="s">
        <v>1497</v>
      </c>
      <c r="J40" s="281" t="s">
        <v>2511</v>
      </c>
      <c r="K40" s="851" t="s">
        <v>1513</v>
      </c>
      <c r="L40" s="281" t="s">
        <v>3432</v>
      </c>
      <c r="M40" s="851" t="s">
        <v>2649</v>
      </c>
      <c r="R40" s="361"/>
      <c r="U40" s="361"/>
      <c r="V40" s="361"/>
      <c r="W40" s="361"/>
      <c r="X40" s="361"/>
      <c r="AB40" s="361"/>
      <c r="AS40" s="334" t="s">
        <v>33</v>
      </c>
      <c r="AT40" s="11" t="s">
        <v>970</v>
      </c>
      <c r="AU40" s="11" t="s">
        <v>303</v>
      </c>
      <c r="AV40" s="19" t="s">
        <v>1672</v>
      </c>
    </row>
    <row r="41" spans="2:48" x14ac:dyDescent="0.3">
      <c r="F41" s="847" t="s">
        <v>2511</v>
      </c>
      <c r="G41" s="853" t="s">
        <v>1513</v>
      </c>
      <c r="J41" s="859" t="s">
        <v>2557</v>
      </c>
      <c r="K41" s="851" t="s">
        <v>2649</v>
      </c>
      <c r="L41" s="281" t="s">
        <v>3487</v>
      </c>
      <c r="M41" s="851" t="s">
        <v>2649</v>
      </c>
      <c r="R41" s="361"/>
      <c r="U41" s="361"/>
      <c r="V41" s="361"/>
      <c r="W41" s="361"/>
      <c r="X41" s="361"/>
      <c r="AB41" s="361"/>
      <c r="AS41" s="334" t="s">
        <v>33</v>
      </c>
      <c r="AT41" s="11" t="s">
        <v>972</v>
      </c>
      <c r="AU41" s="11" t="s">
        <v>973</v>
      </c>
      <c r="AV41" s="20" t="s">
        <v>975</v>
      </c>
    </row>
    <row r="42" spans="2:48" x14ac:dyDescent="0.3">
      <c r="D42" s="367"/>
      <c r="E42" s="367"/>
      <c r="F42" s="847" t="s">
        <v>2580</v>
      </c>
      <c r="G42" s="851" t="s">
        <v>1497</v>
      </c>
      <c r="J42" s="281" t="s">
        <v>2590</v>
      </c>
      <c r="K42" s="851" t="s">
        <v>1501</v>
      </c>
      <c r="M42" s="370"/>
      <c r="O42" s="370"/>
      <c r="Q42" s="370"/>
      <c r="R42" s="361"/>
      <c r="S42" s="370"/>
      <c r="T42" s="370"/>
      <c r="U42"/>
      <c r="V42"/>
      <c r="W42"/>
      <c r="X42" s="361"/>
      <c r="Y42"/>
      <c r="AA42"/>
      <c r="AB42" s="361"/>
      <c r="AC42"/>
      <c r="AD42"/>
      <c r="AE42"/>
      <c r="AF42"/>
      <c r="AG42"/>
      <c r="AH42"/>
      <c r="AI42" s="367"/>
      <c r="AJ42" s="367"/>
      <c r="AK42" s="367"/>
      <c r="AL42" s="367"/>
      <c r="AM42" s="367"/>
      <c r="AN42" s="367"/>
      <c r="AO42" s="367"/>
      <c r="AP42" s="367"/>
      <c r="AQ42" s="367"/>
      <c r="AR42" s="359"/>
      <c r="AS42" s="334" t="s">
        <v>33</v>
      </c>
      <c r="AT42" s="11" t="s">
        <v>972</v>
      </c>
      <c r="AU42" s="11" t="s">
        <v>974</v>
      </c>
      <c r="AV42" s="20" t="s">
        <v>975</v>
      </c>
    </row>
    <row r="43" spans="2:48" x14ac:dyDescent="0.3">
      <c r="B43" s="367"/>
      <c r="C43" s="370"/>
      <c r="D43" s="367"/>
      <c r="E43" s="367"/>
      <c r="F43" s="847" t="s">
        <v>2590</v>
      </c>
      <c r="G43" s="851" t="s">
        <v>1501</v>
      </c>
      <c r="J43" s="859" t="s">
        <v>2627</v>
      </c>
      <c r="K43" s="851" t="s">
        <v>1501</v>
      </c>
      <c r="M43" s="370"/>
      <c r="O43" s="370"/>
      <c r="Q43" s="370"/>
      <c r="R43" s="361"/>
      <c r="S43" s="370"/>
      <c r="T43" s="370"/>
      <c r="U43" s="361"/>
      <c r="V43" s="361"/>
      <c r="W43" s="361"/>
      <c r="X43" s="361"/>
      <c r="Y43" s="367"/>
      <c r="AA43" s="367"/>
      <c r="AB43" s="361"/>
      <c r="AC43" s="367"/>
      <c r="AD43" s="367"/>
      <c r="AE43" s="367"/>
      <c r="AF43" s="367"/>
      <c r="AG43" s="367"/>
      <c r="AH43" s="367"/>
      <c r="AI43" s="367"/>
      <c r="AJ43" s="367"/>
      <c r="AK43" s="367"/>
      <c r="AL43" s="367"/>
      <c r="AM43" s="367"/>
      <c r="AN43" s="367"/>
      <c r="AO43" s="367"/>
      <c r="AP43" s="367"/>
      <c r="AQ43" s="367"/>
      <c r="AR43" s="359"/>
      <c r="AS43" s="334" t="s">
        <v>33</v>
      </c>
      <c r="AT43" s="65" t="s">
        <v>971</v>
      </c>
      <c r="AU43" s="65" t="s">
        <v>976</v>
      </c>
      <c r="AV43" s="19" t="s">
        <v>1673</v>
      </c>
    </row>
    <row r="44" spans="2:48" ht="15" thickBot="1" x14ac:dyDescent="0.35">
      <c r="B44" s="370"/>
      <c r="C44" s="370"/>
      <c r="F44" s="847" t="s">
        <v>2721</v>
      </c>
      <c r="G44" s="851" t="s">
        <v>1501</v>
      </c>
      <c r="J44" s="859" t="s">
        <v>2721</v>
      </c>
      <c r="K44" s="851" t="s">
        <v>1501</v>
      </c>
      <c r="R44" s="361"/>
      <c r="X44" s="361"/>
      <c r="AB44" s="361"/>
      <c r="AS44" s="334" t="s">
        <v>33</v>
      </c>
      <c r="AT44" s="12" t="s">
        <v>971</v>
      </c>
      <c r="AU44" s="12" t="s">
        <v>977</v>
      </c>
      <c r="AV44" s="19" t="s">
        <v>1674</v>
      </c>
    </row>
    <row r="45" spans="2:48" ht="18.600000000000001" thickBot="1" x14ac:dyDescent="0.4">
      <c r="E45" s="361"/>
      <c r="F45" s="849" t="s">
        <v>2773</v>
      </c>
      <c r="G45" s="852" t="s">
        <v>1516</v>
      </c>
      <c r="J45" s="859" t="s">
        <v>2773</v>
      </c>
      <c r="K45" s="852" t="s">
        <v>1516</v>
      </c>
      <c r="M45" s="361"/>
      <c r="O45" s="361"/>
      <c r="Q45" s="361"/>
      <c r="R45" s="361"/>
      <c r="S45" s="361"/>
      <c r="T45" s="361"/>
      <c r="U45" s="361"/>
      <c r="V45" s="361"/>
      <c r="W45" s="361"/>
      <c r="X45" s="361"/>
      <c r="Y45" s="361"/>
      <c r="AA45" s="361"/>
      <c r="AB45" s="361"/>
      <c r="AC45" s="361"/>
      <c r="AD45" s="361"/>
      <c r="AE45" s="361"/>
      <c r="AF45" s="361"/>
      <c r="AG45" s="361"/>
      <c r="AH45" s="361"/>
      <c r="AS45" s="332" t="s">
        <v>34</v>
      </c>
      <c r="AT45" s="15"/>
      <c r="AU45" s="27"/>
      <c r="AV45" s="16"/>
    </row>
    <row r="46" spans="2:48" x14ac:dyDescent="0.3">
      <c r="E46" s="361"/>
      <c r="F46" s="847" t="s">
        <v>2862</v>
      </c>
      <c r="G46" s="851" t="s">
        <v>1501</v>
      </c>
      <c r="J46" s="859" t="s">
        <v>2842</v>
      </c>
      <c r="K46" s="851" t="s">
        <v>1501</v>
      </c>
      <c r="M46" s="361"/>
      <c r="O46" s="361"/>
      <c r="Q46" s="361"/>
      <c r="R46" s="361"/>
      <c r="S46" s="361"/>
      <c r="T46" s="361"/>
      <c r="U46" s="361"/>
      <c r="V46" s="361"/>
      <c r="W46" s="361"/>
      <c r="X46" s="361"/>
      <c r="Y46" s="361"/>
      <c r="AA46" s="361"/>
      <c r="AB46" s="361"/>
      <c r="AC46" s="361"/>
      <c r="AD46" s="361"/>
      <c r="AE46" s="361"/>
      <c r="AF46" s="361"/>
      <c r="AG46" s="361"/>
      <c r="AH46" s="361"/>
      <c r="AS46" s="336" t="s">
        <v>41</v>
      </c>
      <c r="AT46" s="14" t="s">
        <v>35</v>
      </c>
      <c r="AU46" s="14" t="s">
        <v>2067</v>
      </c>
      <c r="AV46" s="19" t="s">
        <v>1675</v>
      </c>
    </row>
    <row r="47" spans="2:48" x14ac:dyDescent="0.3">
      <c r="E47" s="361"/>
      <c r="F47" s="847" t="s">
        <v>2923</v>
      </c>
      <c r="G47" s="851" t="s">
        <v>1509</v>
      </c>
      <c r="J47" s="859" t="s">
        <v>2862</v>
      </c>
      <c r="K47" s="851" t="s">
        <v>1501</v>
      </c>
      <c r="M47" s="361"/>
      <c r="O47" s="361"/>
      <c r="Q47" s="361"/>
      <c r="R47" s="361"/>
      <c r="S47" s="361"/>
      <c r="T47" s="361"/>
      <c r="U47" s="361"/>
      <c r="V47" s="361"/>
      <c r="W47" s="361"/>
      <c r="X47" s="361"/>
      <c r="Y47" s="361"/>
      <c r="AA47" s="361"/>
      <c r="AB47" s="361"/>
      <c r="AC47" s="361"/>
      <c r="AD47" s="361"/>
      <c r="AE47" s="361"/>
      <c r="AF47" s="361"/>
      <c r="AG47" s="361"/>
      <c r="AH47" s="361"/>
      <c r="AS47" s="337" t="s">
        <v>34</v>
      </c>
      <c r="AT47" s="11" t="s">
        <v>981</v>
      </c>
      <c r="AU47" s="11" t="s">
        <v>304</v>
      </c>
      <c r="AV47" s="19" t="s">
        <v>1675</v>
      </c>
    </row>
    <row r="48" spans="2:48" x14ac:dyDescent="0.3">
      <c r="E48" s="361"/>
      <c r="F48" s="847" t="s">
        <v>3552</v>
      </c>
      <c r="G48" s="854" t="s">
        <v>2650</v>
      </c>
      <c r="J48" s="859" t="s">
        <v>2885</v>
      </c>
      <c r="K48" s="854" t="s">
        <v>1501</v>
      </c>
      <c r="M48" s="361"/>
      <c r="O48" s="361"/>
      <c r="Q48" s="361"/>
      <c r="R48" s="361"/>
      <c r="S48" s="361"/>
      <c r="T48" s="361"/>
      <c r="U48" s="361"/>
      <c r="V48" s="361"/>
      <c r="W48" s="361"/>
      <c r="X48" s="361"/>
      <c r="Y48" s="361"/>
      <c r="AA48" s="361"/>
      <c r="AB48" s="361"/>
      <c r="AC48" s="361"/>
      <c r="AD48" s="361"/>
      <c r="AE48" s="361"/>
      <c r="AF48" s="361"/>
      <c r="AG48" s="361"/>
      <c r="AH48" s="361"/>
      <c r="AS48" s="337" t="s">
        <v>34</v>
      </c>
      <c r="AT48" s="11" t="s">
        <v>982</v>
      </c>
      <c r="AU48" s="11" t="s">
        <v>304</v>
      </c>
      <c r="AV48" s="19" t="s">
        <v>1675</v>
      </c>
    </row>
    <row r="49" spans="3:48" x14ac:dyDescent="0.3">
      <c r="E49" s="361"/>
      <c r="F49" s="847" t="s">
        <v>2957</v>
      </c>
      <c r="G49" s="851" t="s">
        <v>1501</v>
      </c>
      <c r="J49" s="859" t="s">
        <v>2923</v>
      </c>
      <c r="K49" s="851" t="s">
        <v>1509</v>
      </c>
      <c r="M49" s="361"/>
      <c r="O49" s="361"/>
      <c r="Q49" s="361"/>
      <c r="R49" s="361"/>
      <c r="S49" s="361"/>
      <c r="T49" s="361"/>
      <c r="U49" s="361"/>
      <c r="V49" s="361"/>
      <c r="W49" s="361"/>
      <c r="X49" s="361"/>
      <c r="Y49" s="361"/>
      <c r="AA49" s="361"/>
      <c r="AB49" s="361"/>
      <c r="AC49" s="361"/>
      <c r="AD49" s="361"/>
      <c r="AE49" s="361"/>
      <c r="AF49" s="361"/>
      <c r="AG49" s="361"/>
      <c r="AH49" s="361"/>
      <c r="AS49" s="337" t="s">
        <v>34</v>
      </c>
      <c r="AT49" s="11" t="s">
        <v>980</v>
      </c>
      <c r="AU49" s="11" t="s">
        <v>304</v>
      </c>
      <c r="AV49" s="19" t="s">
        <v>1676</v>
      </c>
    </row>
    <row r="50" spans="3:48" x14ac:dyDescent="0.3">
      <c r="E50" s="361"/>
      <c r="F50" s="847" t="s">
        <v>2986</v>
      </c>
      <c r="G50" s="851" t="s">
        <v>1497</v>
      </c>
      <c r="J50" s="859" t="s">
        <v>3001</v>
      </c>
      <c r="K50" s="851" t="s">
        <v>1516</v>
      </c>
      <c r="M50" s="361"/>
      <c r="O50" s="361"/>
      <c r="Q50" s="361"/>
      <c r="R50" s="361"/>
      <c r="S50" s="361"/>
      <c r="T50" s="361"/>
      <c r="U50" s="361"/>
      <c r="V50" s="361"/>
      <c r="W50" s="361"/>
      <c r="X50" s="361"/>
      <c r="Y50" s="361"/>
      <c r="AA50" s="361"/>
      <c r="AB50" s="361"/>
      <c r="AC50" s="361"/>
      <c r="AD50" s="361"/>
      <c r="AE50" s="361"/>
      <c r="AF50" s="361"/>
      <c r="AG50" s="361"/>
      <c r="AH50" s="361"/>
      <c r="AI50"/>
      <c r="AJ50"/>
      <c r="AK50"/>
      <c r="AL50"/>
      <c r="AM50"/>
      <c r="AN50"/>
      <c r="AO50"/>
      <c r="AP50"/>
      <c r="AQ50"/>
      <c r="AS50" s="337" t="s">
        <v>34</v>
      </c>
      <c r="AT50" s="11" t="s">
        <v>983</v>
      </c>
      <c r="AU50" s="11" t="s">
        <v>305</v>
      </c>
      <c r="AV50" s="19" t="s">
        <v>1676</v>
      </c>
    </row>
    <row r="51" spans="3:48" x14ac:dyDescent="0.3">
      <c r="E51" s="361"/>
      <c r="F51" s="847" t="s">
        <v>3001</v>
      </c>
      <c r="G51" s="851" t="s">
        <v>1516</v>
      </c>
      <c r="J51" s="281" t="s">
        <v>3054</v>
      </c>
      <c r="K51" s="851" t="s">
        <v>1497</v>
      </c>
      <c r="M51" s="361"/>
      <c r="O51" s="361"/>
      <c r="Q51" s="361"/>
      <c r="R51" s="361"/>
      <c r="S51" s="361"/>
      <c r="T51" s="361"/>
      <c r="U51" s="361"/>
      <c r="V51" s="361"/>
      <c r="W51" s="361"/>
      <c r="X51" s="361"/>
      <c r="Y51" s="361"/>
      <c r="AA51" s="361"/>
      <c r="AB51" s="361"/>
      <c r="AC51" s="361"/>
      <c r="AD51" s="361"/>
      <c r="AE51" s="361"/>
      <c r="AF51" s="361"/>
      <c r="AG51" s="361"/>
      <c r="AH51" s="361"/>
      <c r="AS51" s="337" t="s">
        <v>34</v>
      </c>
      <c r="AT51" s="11" t="s">
        <v>984</v>
      </c>
      <c r="AU51" s="11" t="s">
        <v>305</v>
      </c>
      <c r="AV51" s="19" t="s">
        <v>1676</v>
      </c>
    </row>
    <row r="52" spans="3:48" x14ac:dyDescent="0.3">
      <c r="E52" s="361"/>
      <c r="F52" s="849" t="s">
        <v>3054</v>
      </c>
      <c r="G52" s="851" t="s">
        <v>1497</v>
      </c>
      <c r="J52" s="281" t="s">
        <v>3136</v>
      </c>
      <c r="K52" s="851" t="s">
        <v>3557</v>
      </c>
      <c r="M52" s="361"/>
      <c r="O52" s="361"/>
      <c r="Q52" s="361"/>
      <c r="R52" s="361"/>
      <c r="S52" s="361"/>
      <c r="T52" s="361"/>
      <c r="U52" s="361"/>
      <c r="V52" s="361"/>
      <c r="W52" s="361"/>
      <c r="X52" s="361"/>
      <c r="Y52" s="361"/>
      <c r="AA52" s="361"/>
      <c r="AB52" s="361"/>
      <c r="AC52" s="361"/>
      <c r="AD52" s="361"/>
      <c r="AE52" s="361"/>
      <c r="AF52" s="361"/>
      <c r="AG52" s="361"/>
      <c r="AH52" s="361"/>
      <c r="AS52" s="337" t="s">
        <v>34</v>
      </c>
      <c r="AT52" s="11" t="s">
        <v>39</v>
      </c>
      <c r="AU52" s="11" t="s">
        <v>306</v>
      </c>
      <c r="AV52" s="19" t="s">
        <v>1676</v>
      </c>
    </row>
    <row r="53" spans="3:48" x14ac:dyDescent="0.3">
      <c r="E53" s="361"/>
      <c r="F53" s="849" t="s">
        <v>3093</v>
      </c>
      <c r="G53" s="851" t="s">
        <v>3557</v>
      </c>
      <c r="J53" s="859" t="s">
        <v>3225</v>
      </c>
      <c r="K53" s="851" t="s">
        <v>3557</v>
      </c>
      <c r="M53" s="361"/>
      <c r="O53" s="361"/>
      <c r="Q53" s="361"/>
      <c r="R53" s="361"/>
      <c r="S53" s="361"/>
      <c r="T53" s="361"/>
      <c r="U53" s="361"/>
      <c r="V53" s="361"/>
      <c r="W53" s="361"/>
      <c r="X53" s="361"/>
      <c r="Y53" s="361"/>
      <c r="AA53" s="361"/>
      <c r="AB53" s="361"/>
      <c r="AC53" s="361"/>
      <c r="AD53" s="361"/>
      <c r="AE53" s="361"/>
      <c r="AF53" s="361"/>
      <c r="AG53" s="361"/>
      <c r="AH53" s="361"/>
      <c r="AS53" s="337" t="s">
        <v>34</v>
      </c>
      <c r="AT53" s="11" t="s">
        <v>986</v>
      </c>
      <c r="AU53" s="11" t="s">
        <v>428</v>
      </c>
      <c r="AV53" s="20" t="s">
        <v>1677</v>
      </c>
    </row>
    <row r="54" spans="3:48" x14ac:dyDescent="0.3">
      <c r="E54" s="361"/>
      <c r="F54" s="847" t="s">
        <v>3122</v>
      </c>
      <c r="G54" s="851" t="s">
        <v>3557</v>
      </c>
      <c r="I54" s="367"/>
      <c r="J54" s="292" t="s">
        <v>3240</v>
      </c>
      <c r="K54" s="851" t="s">
        <v>3557</v>
      </c>
      <c r="M54" s="361"/>
      <c r="O54" s="361"/>
      <c r="Q54" s="361"/>
      <c r="R54" s="361"/>
      <c r="S54" s="361"/>
      <c r="T54" s="361"/>
      <c r="U54" s="361"/>
      <c r="V54" s="361"/>
      <c r="W54" s="361"/>
      <c r="X54" s="361"/>
      <c r="Y54" s="361"/>
      <c r="AA54" s="361"/>
      <c r="AB54" s="361"/>
      <c r="AC54" s="361"/>
      <c r="AD54" s="361"/>
      <c r="AE54" s="361"/>
      <c r="AF54" s="361"/>
      <c r="AG54" s="361"/>
      <c r="AH54" s="361"/>
      <c r="AS54" s="337" t="s">
        <v>34</v>
      </c>
      <c r="AT54" s="11" t="s">
        <v>987</v>
      </c>
      <c r="AU54" s="11" t="s">
        <v>428</v>
      </c>
      <c r="AV54" s="20" t="s">
        <v>1678</v>
      </c>
    </row>
    <row r="55" spans="3:48" x14ac:dyDescent="0.3">
      <c r="F55" s="847" t="s">
        <v>3136</v>
      </c>
      <c r="G55" s="851" t="s">
        <v>3557</v>
      </c>
      <c r="J55" s="292" t="s">
        <v>3371</v>
      </c>
      <c r="K55" s="851" t="s">
        <v>2649</v>
      </c>
      <c r="X55" s="361"/>
      <c r="AR55" s="386"/>
      <c r="AS55" s="337" t="s">
        <v>34</v>
      </c>
      <c r="AT55" s="11" t="s">
        <v>40</v>
      </c>
      <c r="AU55" s="11" t="s">
        <v>307</v>
      </c>
      <c r="AV55" s="20" t="s">
        <v>1679</v>
      </c>
    </row>
    <row r="56" spans="3:48" x14ac:dyDescent="0.3">
      <c r="F56" s="849" t="s">
        <v>3188</v>
      </c>
      <c r="G56" s="851" t="s">
        <v>3557</v>
      </c>
      <c r="J56" s="292" t="s">
        <v>3415</v>
      </c>
      <c r="K56" s="851" t="s">
        <v>2649</v>
      </c>
      <c r="U56" s="361"/>
      <c r="V56" s="361"/>
      <c r="W56" s="361"/>
      <c r="X56" s="361"/>
      <c r="AS56" s="337" t="s">
        <v>34</v>
      </c>
      <c r="AT56" s="11" t="s">
        <v>991</v>
      </c>
      <c r="AU56" s="11" t="s">
        <v>307</v>
      </c>
      <c r="AV56" s="66" t="s">
        <v>1680</v>
      </c>
    </row>
    <row r="57" spans="3:48" ht="15" thickBot="1" x14ac:dyDescent="0.35">
      <c r="D57"/>
      <c r="F57" s="849" t="s">
        <v>3208</v>
      </c>
      <c r="G57" s="851" t="s">
        <v>3557</v>
      </c>
      <c r="J57" s="292" t="s">
        <v>3564</v>
      </c>
      <c r="K57" s="851" t="s">
        <v>3574</v>
      </c>
      <c r="U57" s="361"/>
      <c r="V57" s="361"/>
      <c r="W57" s="361"/>
      <c r="X57" s="361"/>
      <c r="AS57" s="337" t="s">
        <v>34</v>
      </c>
      <c r="AT57" s="11" t="s">
        <v>992</v>
      </c>
      <c r="AU57" s="11" t="s">
        <v>307</v>
      </c>
      <c r="AV57" s="66" t="s">
        <v>1681</v>
      </c>
    </row>
    <row r="58" spans="3:48" ht="18.600000000000001" thickBot="1" x14ac:dyDescent="0.4">
      <c r="E58" s="361"/>
      <c r="F58" s="849" t="s">
        <v>3285</v>
      </c>
      <c r="G58" s="851" t="s">
        <v>3563</v>
      </c>
      <c r="J58" s="292" t="s">
        <v>3575</v>
      </c>
      <c r="K58" s="851" t="s">
        <v>3574</v>
      </c>
      <c r="U58" s="361"/>
      <c r="V58" s="361"/>
      <c r="W58" s="361"/>
      <c r="X58" s="361"/>
      <c r="AS58" s="332" t="s">
        <v>43</v>
      </c>
      <c r="AT58" s="15"/>
      <c r="AU58" s="27"/>
      <c r="AV58" s="16"/>
    </row>
    <row r="59" spans="3:48" x14ac:dyDescent="0.3">
      <c r="F59" s="849" t="s">
        <v>3361</v>
      </c>
      <c r="G59" s="851" t="s">
        <v>3562</v>
      </c>
      <c r="J59" s="367"/>
      <c r="U59" s="361"/>
      <c r="V59" s="361"/>
      <c r="W59" s="361"/>
      <c r="X59" s="361"/>
      <c r="AS59" s="338" t="s">
        <v>49</v>
      </c>
      <c r="AT59" s="14" t="s">
        <v>44</v>
      </c>
      <c r="AU59" s="14" t="s">
        <v>428</v>
      </c>
      <c r="AV59" s="19" t="s">
        <v>994</v>
      </c>
    </row>
    <row r="60" spans="3:48" x14ac:dyDescent="0.3">
      <c r="C60"/>
      <c r="F60" s="849" t="s">
        <v>3371</v>
      </c>
      <c r="G60" s="851" t="s">
        <v>2649</v>
      </c>
      <c r="J60" s="367"/>
      <c r="U60" s="361"/>
      <c r="V60" s="361"/>
      <c r="W60" s="361"/>
      <c r="X60" s="361"/>
      <c r="AS60" s="337" t="s">
        <v>43</v>
      </c>
      <c r="AT60" s="11" t="s">
        <v>45</v>
      </c>
      <c r="AU60" s="11" t="s">
        <v>428</v>
      </c>
      <c r="AV60" s="20" t="s">
        <v>995</v>
      </c>
    </row>
    <row r="61" spans="3:48" x14ac:dyDescent="0.3">
      <c r="F61" s="849" t="s">
        <v>3432</v>
      </c>
      <c r="G61" s="851" t="s">
        <v>2649</v>
      </c>
      <c r="J61" s="367"/>
      <c r="U61" s="361"/>
      <c r="V61" s="361"/>
      <c r="W61" s="361"/>
      <c r="X61" s="361"/>
      <c r="AS61" s="337" t="s">
        <v>43</v>
      </c>
      <c r="AT61" s="11" t="s">
        <v>46</v>
      </c>
      <c r="AU61" s="11" t="s">
        <v>2068</v>
      </c>
      <c r="AV61" s="20" t="s">
        <v>1682</v>
      </c>
    </row>
    <row r="62" spans="3:48" ht="15" thickBot="1" x14ac:dyDescent="0.35">
      <c r="F62" s="847" t="s">
        <v>3503</v>
      </c>
      <c r="G62" s="851" t="s">
        <v>2649</v>
      </c>
      <c r="J62" s="367"/>
      <c r="U62" s="361"/>
      <c r="V62" s="361"/>
      <c r="W62" s="361"/>
      <c r="X62" s="361"/>
      <c r="AS62" s="337" t="s">
        <v>43</v>
      </c>
      <c r="AT62" s="11" t="s">
        <v>48</v>
      </c>
      <c r="AU62" s="11" t="s">
        <v>2068</v>
      </c>
      <c r="AV62" s="20" t="s">
        <v>1683</v>
      </c>
    </row>
    <row r="63" spans="3:48" ht="18.600000000000001" thickBot="1" x14ac:dyDescent="0.4">
      <c r="F63" s="849" t="s">
        <v>3605</v>
      </c>
      <c r="G63" s="852" t="s">
        <v>3616</v>
      </c>
      <c r="J63" s="367"/>
      <c r="U63" s="361"/>
      <c r="V63" s="361"/>
      <c r="W63" s="361"/>
      <c r="X63" s="361"/>
      <c r="AS63" s="332" t="s">
        <v>51</v>
      </c>
      <c r="AT63" s="15"/>
      <c r="AU63" s="27"/>
      <c r="AV63" s="16"/>
    </row>
    <row r="64" spans="3:48" ht="18.600000000000001" thickBot="1" x14ac:dyDescent="0.4">
      <c r="F64" s="360"/>
      <c r="G64" s="370"/>
      <c r="J64" s="367"/>
      <c r="U64" s="361"/>
      <c r="V64" s="361"/>
      <c r="W64" s="361"/>
      <c r="X64" s="361"/>
      <c r="AS64" s="867"/>
      <c r="AT64" s="11"/>
      <c r="AU64" s="11"/>
      <c r="AV64" s="4"/>
    </row>
    <row r="65" spans="1:48" ht="18.600000000000001" thickBot="1" x14ac:dyDescent="0.4">
      <c r="F65" s="947" t="s">
        <v>2059</v>
      </c>
      <c r="G65" s="948"/>
      <c r="H65" s="945" t="s">
        <v>2124</v>
      </c>
      <c r="I65" s="946"/>
      <c r="J65" s="945" t="s">
        <v>2060</v>
      </c>
      <c r="K65" s="946"/>
      <c r="L65" s="945" t="s">
        <v>2061</v>
      </c>
      <c r="M65" s="946"/>
      <c r="N65" s="945" t="s">
        <v>4203</v>
      </c>
      <c r="O65" s="946"/>
      <c r="P65" s="945" t="s">
        <v>2062</v>
      </c>
      <c r="Q65" s="946"/>
      <c r="R65" s="945" t="s">
        <v>4073</v>
      </c>
      <c r="S65" s="946"/>
      <c r="T65" s="945" t="s">
        <v>2128</v>
      </c>
      <c r="U65" s="946"/>
      <c r="V65" s="945" t="s">
        <v>2129</v>
      </c>
      <c r="W65" s="946"/>
      <c r="X65" s="945" t="s">
        <v>2130</v>
      </c>
      <c r="Y65" s="946"/>
      <c r="Z65" s="945" t="s">
        <v>2063</v>
      </c>
      <c r="AA65" s="946"/>
      <c r="AB65" s="945" t="s">
        <v>168</v>
      </c>
      <c r="AC65" s="946"/>
      <c r="AD65" s="945" t="s">
        <v>4206</v>
      </c>
      <c r="AE65" s="946"/>
      <c r="AF65" s="945" t="s">
        <v>2131</v>
      </c>
      <c r="AG65" s="946"/>
      <c r="AH65" s="949" t="s">
        <v>4207</v>
      </c>
      <c r="AI65" s="950"/>
      <c r="AJ65" s="945" t="s">
        <v>2133</v>
      </c>
      <c r="AK65" s="946"/>
      <c r="AL65" s="945" t="s">
        <v>2134</v>
      </c>
      <c r="AM65" s="946"/>
      <c r="AN65" s="945" t="s">
        <v>2135</v>
      </c>
      <c r="AO65" s="946"/>
      <c r="AP65" s="945" t="s">
        <v>2714</v>
      </c>
      <c r="AQ65" s="946"/>
      <c r="AS65" s="336" t="s">
        <v>68</v>
      </c>
      <c r="AT65" s="14" t="s">
        <v>52</v>
      </c>
      <c r="AU65" s="14" t="s">
        <v>2069</v>
      </c>
      <c r="AV65" s="19" t="s">
        <v>1684</v>
      </c>
    </row>
    <row r="66" spans="1:48" ht="15" thickBot="1" x14ac:dyDescent="0.35">
      <c r="F66" s="868" t="s">
        <v>1497</v>
      </c>
      <c r="G66" s="869">
        <f>G77/G96</f>
        <v>0.30645161290322581</v>
      </c>
      <c r="H66" s="879" t="s">
        <v>1501</v>
      </c>
      <c r="I66" s="887">
        <f>I80/I86</f>
        <v>0.22222222222222221</v>
      </c>
      <c r="J66" s="868" t="s">
        <v>1497</v>
      </c>
      <c r="K66" s="887">
        <f>K77/K96</f>
        <v>0.26315789473684209</v>
      </c>
      <c r="L66" s="879" t="s">
        <v>1497</v>
      </c>
      <c r="M66" s="887">
        <f>M77/M94</f>
        <v>0.27500000000000002</v>
      </c>
      <c r="N66" s="879" t="s">
        <v>1497</v>
      </c>
      <c r="O66" s="887">
        <f>O76/O87</f>
        <v>0.22727272727272727</v>
      </c>
      <c r="P66" s="879" t="s">
        <v>1501</v>
      </c>
      <c r="Q66" s="887">
        <f>Q76/Q86</f>
        <v>0.22727272727272727</v>
      </c>
      <c r="R66" s="879" t="s">
        <v>1497</v>
      </c>
      <c r="S66" s="887">
        <f>S76/S80</f>
        <v>0.25</v>
      </c>
      <c r="T66" s="879" t="s">
        <v>3563</v>
      </c>
      <c r="U66" s="896">
        <f>U79/U81</f>
        <v>0.375</v>
      </c>
      <c r="V66" s="894" t="s">
        <v>1497</v>
      </c>
      <c r="W66" s="899">
        <f>W76/W82</f>
        <v>0.33333333333333331</v>
      </c>
      <c r="X66" s="894" t="s">
        <v>1497</v>
      </c>
      <c r="Y66" s="877">
        <f>Y76/Y84</f>
        <v>0.59459459459459463</v>
      </c>
      <c r="Z66" s="894" t="s">
        <v>1497</v>
      </c>
      <c r="AA66" s="877">
        <f>AA76/AA84</f>
        <v>0.41666666666666669</v>
      </c>
      <c r="AB66" s="895" t="s">
        <v>1501</v>
      </c>
      <c r="AC66" s="888">
        <f>AC77/AC89</f>
        <v>0.22727272727272727</v>
      </c>
      <c r="AD66" s="902" t="s">
        <v>1497</v>
      </c>
      <c r="AE66" s="903">
        <f>AE77/AE80</f>
        <v>0.5</v>
      </c>
      <c r="AF66" s="904" t="s">
        <v>1501</v>
      </c>
      <c r="AG66" s="905">
        <f>AG76/AG83</f>
        <v>0.5</v>
      </c>
      <c r="AH66" s="902" t="s">
        <v>1497</v>
      </c>
      <c r="AI66" s="903">
        <v>1</v>
      </c>
      <c r="AJ66" s="902" t="s">
        <v>1497</v>
      </c>
      <c r="AK66" s="903">
        <f>AK77/AK81</f>
        <v>0.44444444444444442</v>
      </c>
      <c r="AL66" s="1" t="s">
        <v>4209</v>
      </c>
      <c r="AM66" s="909">
        <f>(AM76+AM77)/AM80</f>
        <v>0.5</v>
      </c>
      <c r="AN66" s="902" t="s">
        <v>4210</v>
      </c>
      <c r="AO66" s="905">
        <f>SUM(AO76+AO77)/AO79</f>
        <v>0.75</v>
      </c>
      <c r="AS66" s="337" t="s">
        <v>51</v>
      </c>
      <c r="AT66" s="11" t="s">
        <v>53</v>
      </c>
      <c r="AU66" s="11" t="s">
        <v>2069</v>
      </c>
      <c r="AV66" s="20" t="s">
        <v>1685</v>
      </c>
    </row>
    <row r="67" spans="1:48" ht="15" thickBot="1" x14ac:dyDescent="0.35">
      <c r="F67" s="870" t="s">
        <v>1501</v>
      </c>
      <c r="G67" s="871">
        <f>G79/G96</f>
        <v>0.14516129032258066</v>
      </c>
      <c r="H67" s="880" t="s">
        <v>1506</v>
      </c>
      <c r="I67" s="888">
        <f>I78/I86</f>
        <v>0.16666666666666666</v>
      </c>
      <c r="J67" s="870" t="s">
        <v>1501</v>
      </c>
      <c r="K67" s="888">
        <f>K80/K96</f>
        <v>0.21052631578947367</v>
      </c>
      <c r="L67" s="880" t="s">
        <v>3557</v>
      </c>
      <c r="M67" s="888">
        <f>M91/M94</f>
        <v>0.1</v>
      </c>
      <c r="N67" s="880" t="s">
        <v>3557</v>
      </c>
      <c r="O67" s="888">
        <f>O85/O87</f>
        <v>0.18181818181818182</v>
      </c>
      <c r="P67" s="880" t="s">
        <v>1497</v>
      </c>
      <c r="Q67" s="888">
        <f>Q77/Q86</f>
        <v>0.22727272727272727</v>
      </c>
      <c r="R67" s="880" t="s">
        <v>1501</v>
      </c>
      <c r="S67" s="888">
        <f>S77/S80</f>
        <v>0.41666666666666669</v>
      </c>
      <c r="T67" s="892" t="s">
        <v>2649</v>
      </c>
      <c r="U67" s="897">
        <f>U80/U81</f>
        <v>0.25</v>
      </c>
      <c r="V67" s="895" t="s">
        <v>1501</v>
      </c>
      <c r="W67" s="893">
        <f>W78/W82</f>
        <v>0.25</v>
      </c>
      <c r="X67" s="895" t="s">
        <v>1501</v>
      </c>
      <c r="Y67" s="878">
        <f>Y80/Y84</f>
        <v>0.16216216216216217</v>
      </c>
      <c r="Z67" s="895" t="s">
        <v>4210</v>
      </c>
      <c r="AA67" s="878">
        <f>AA77/AA84</f>
        <v>0.29166666666666669</v>
      </c>
      <c r="AB67" s="891" t="s">
        <v>1497</v>
      </c>
      <c r="AC67" s="866">
        <f>AC78/AC89</f>
        <v>0.13636363636363635</v>
      </c>
      <c r="AF67" s="1" t="s">
        <v>4210</v>
      </c>
      <c r="AG67" s="909">
        <f>(AG76+AG79)/AG83</f>
        <v>0.58333333333333337</v>
      </c>
      <c r="AJ67" s="1" t="s">
        <v>4210</v>
      </c>
      <c r="AK67" s="909">
        <f>(AK76+AK80)/AK81</f>
        <v>0.33333333333333331</v>
      </c>
      <c r="AS67" s="337" t="s">
        <v>51</v>
      </c>
      <c r="AT67" s="11" t="s">
        <v>54</v>
      </c>
      <c r="AU67" s="11" t="s">
        <v>2069</v>
      </c>
      <c r="AV67" s="20" t="s">
        <v>1686</v>
      </c>
    </row>
    <row r="68" spans="1:48" ht="15" thickBot="1" x14ac:dyDescent="0.35">
      <c r="F68" s="872" t="s">
        <v>3557</v>
      </c>
      <c r="G68" s="871">
        <f>G90/G96</f>
        <v>8.0645161290322578E-2</v>
      </c>
      <c r="H68" s="880" t="s">
        <v>1497</v>
      </c>
      <c r="I68" s="888">
        <f>I81/I86</f>
        <v>0.1111111111111111</v>
      </c>
      <c r="J68" s="870" t="s">
        <v>4209</v>
      </c>
      <c r="K68" s="888">
        <f>SUM(K77+K93)/K96</f>
        <v>0.2982456140350877</v>
      </c>
      <c r="L68" s="880" t="s">
        <v>2649</v>
      </c>
      <c r="M68" s="888">
        <f>M88/M94</f>
        <v>0.1</v>
      </c>
      <c r="N68" s="880" t="s">
        <v>1501</v>
      </c>
      <c r="O68" s="888">
        <f>O80/O87</f>
        <v>0.13636363636363635</v>
      </c>
      <c r="P68" s="880" t="s">
        <v>4209</v>
      </c>
      <c r="Q68" s="888">
        <f>SUM(Q77+Q81)/Q86</f>
        <v>0.31818181818181818</v>
      </c>
      <c r="R68" s="880" t="s">
        <v>1508</v>
      </c>
      <c r="S68" s="871">
        <f>S78/S80</f>
        <v>8.3333333333333329E-2</v>
      </c>
      <c r="T68" s="1" t="s">
        <v>4214</v>
      </c>
      <c r="U68" s="911">
        <f>U79/U81</f>
        <v>0.375</v>
      </c>
      <c r="V68" s="892" t="s">
        <v>1498</v>
      </c>
      <c r="W68" s="900">
        <f>W77/W82</f>
        <v>0.16666666666666666</v>
      </c>
      <c r="X68" s="895" t="s">
        <v>4209</v>
      </c>
      <c r="Y68" s="878">
        <f>SUM(Y76+Y81)/Y84</f>
        <v>0.67567567567567566</v>
      </c>
      <c r="Z68" s="895" t="s">
        <v>4209</v>
      </c>
      <c r="AA68" s="878">
        <f>SUM(AA76+AA80)/AA84</f>
        <v>0.5</v>
      </c>
      <c r="AB68" s="895" t="s">
        <v>4209</v>
      </c>
      <c r="AC68" s="866">
        <f>SUM(AC78+AC87)/AC89</f>
        <v>0.18181818181818182</v>
      </c>
      <c r="AF68" s="1" t="s">
        <v>4223</v>
      </c>
      <c r="AG68" s="909">
        <f>(AG77+AG81)/AG83</f>
        <v>0.16666666666666666</v>
      </c>
      <c r="AJ68" s="1" t="s">
        <v>4223</v>
      </c>
      <c r="AK68" s="1">
        <f>(AK78+AK79)/AK81</f>
        <v>0.22222222222222221</v>
      </c>
      <c r="AS68" s="337" t="s">
        <v>51</v>
      </c>
      <c r="AT68" s="11" t="s">
        <v>55</v>
      </c>
      <c r="AU68" s="11" t="s">
        <v>2069</v>
      </c>
      <c r="AV68" s="20" t="s">
        <v>1687</v>
      </c>
    </row>
    <row r="69" spans="1:48" ht="15" thickBot="1" x14ac:dyDescent="0.35">
      <c r="F69" s="870" t="s">
        <v>4209</v>
      </c>
      <c r="G69" s="871">
        <f>(G77+G95)/G96</f>
        <v>0.37096774193548387</v>
      </c>
      <c r="H69" s="880" t="s">
        <v>1508</v>
      </c>
      <c r="I69" s="888">
        <f>I79/I86</f>
        <v>0.1111111111111111</v>
      </c>
      <c r="J69" s="870" t="s">
        <v>4212</v>
      </c>
      <c r="K69" s="888">
        <f>SUM(K76+K78+K79+K81+K82+K83+K84+K86+K88+K89+K92+K94)/K96</f>
        <v>0.35087719298245612</v>
      </c>
      <c r="L69" s="880" t="s">
        <v>4209</v>
      </c>
      <c r="M69" s="888">
        <f>(SUM(M77))/M94</f>
        <v>0.27500000000000002</v>
      </c>
      <c r="N69" s="880" t="s">
        <v>4209</v>
      </c>
      <c r="O69" s="888">
        <f>SUM(O76+O83)/O87</f>
        <v>0.31818181818181818</v>
      </c>
      <c r="P69" s="880" t="s">
        <v>4212</v>
      </c>
      <c r="Q69" s="888">
        <f>SUM(Q80+Q82)/Q86</f>
        <v>9.0909090909090912E-2</v>
      </c>
      <c r="R69" s="881" t="s">
        <v>3563</v>
      </c>
      <c r="S69" s="874">
        <f>S79/S80</f>
        <v>0.25</v>
      </c>
      <c r="T69" s="1" t="s">
        <v>4210</v>
      </c>
      <c r="U69" s="911">
        <f>U77/U81</f>
        <v>0.125</v>
      </c>
      <c r="V69" s="907" t="s">
        <v>4210</v>
      </c>
      <c r="W69" s="912">
        <f>SUM(W78+W80)/W82</f>
        <v>0.33333333333333331</v>
      </c>
      <c r="X69" s="895" t="s">
        <v>4212</v>
      </c>
      <c r="Y69" s="878">
        <f>SUM(Y77+Y78+Y83)/Y84</f>
        <v>0.10810810810810811</v>
      </c>
      <c r="Z69" s="892" t="s">
        <v>4212</v>
      </c>
      <c r="AA69" s="901">
        <f>SUM(AA78+AA81+AA83)/AA84</f>
        <v>0.125</v>
      </c>
      <c r="AB69" s="895" t="s">
        <v>4212</v>
      </c>
      <c r="AC69" s="866">
        <f>SUM(AC76+AC79+AC81+AC83+AC84+AC85+AC86+AC88)/AC89</f>
        <v>0.5</v>
      </c>
      <c r="AF69" s="1" t="s">
        <v>4209</v>
      </c>
      <c r="AG69" s="909">
        <f>(AG80+AG78)/AG83</f>
        <v>0.16666666666666666</v>
      </c>
      <c r="AS69" s="337" t="s">
        <v>51</v>
      </c>
      <c r="AT69" s="11" t="s">
        <v>60</v>
      </c>
      <c r="AU69" s="11" t="s">
        <v>2069</v>
      </c>
      <c r="AV69" s="20" t="s">
        <v>1688</v>
      </c>
    </row>
    <row r="70" spans="1:48" ht="15" thickBot="1" x14ac:dyDescent="0.35">
      <c r="B70" s="367"/>
      <c r="C70" s="367"/>
      <c r="F70" s="870" t="s">
        <v>4212</v>
      </c>
      <c r="G70" s="871">
        <f>(G76+G80+G81+G83+G84+G87+G90+G93+G88)/G96</f>
        <v>0.30645161290322581</v>
      </c>
      <c r="H70" s="908" t="s">
        <v>3562</v>
      </c>
      <c r="I70" s="910">
        <f>I84/I86</f>
        <v>0.1111111111111111</v>
      </c>
      <c r="J70" s="889" t="s">
        <v>4210</v>
      </c>
      <c r="K70" s="890">
        <f>SUM(K80+K85+K90+K91)/K96</f>
        <v>0.2807017543859649</v>
      </c>
      <c r="L70" s="880" t="s">
        <v>4212</v>
      </c>
      <c r="M70" s="888">
        <f>SUM(M76+M78+M79+M81+M82+M83+M84+M86+M88+M89+M90+M91+M92)/M94</f>
        <v>0.55000000000000004</v>
      </c>
      <c r="N70" s="880" t="s">
        <v>4212</v>
      </c>
      <c r="O70" s="888">
        <f>SUM(O77+O78+O79+O81+O82+O85)/O87</f>
        <v>0.45454545454545453</v>
      </c>
      <c r="P70" s="880" t="s">
        <v>4213</v>
      </c>
      <c r="Q70" s="871">
        <f>SUM(Q76+Q78+Q79)/Q86</f>
        <v>0.31818181818181818</v>
      </c>
      <c r="T70" s="1" t="s">
        <v>4223</v>
      </c>
      <c r="U70" s="911">
        <f>(U80+U78)/U81</f>
        <v>0.375</v>
      </c>
      <c r="V70" s="895" t="s">
        <v>4209</v>
      </c>
      <c r="W70" s="911">
        <f>W76/W82</f>
        <v>0.33333333333333331</v>
      </c>
      <c r="X70" s="892" t="s">
        <v>4213</v>
      </c>
      <c r="Y70" s="901">
        <f>SUM(Y80+Y79)/Y84</f>
        <v>0.1891891891891892</v>
      </c>
      <c r="AB70" s="892" t="s">
        <v>4213</v>
      </c>
      <c r="AC70" s="866">
        <f>SUM(AC77+AC80)/AC89</f>
        <v>0.27272727272727271</v>
      </c>
      <c r="AS70" s="337" t="s">
        <v>51</v>
      </c>
      <c r="AT70" s="11" t="s">
        <v>56</v>
      </c>
      <c r="AU70" s="11" t="s">
        <v>2069</v>
      </c>
      <c r="AV70" s="20" t="s">
        <v>1689</v>
      </c>
    </row>
    <row r="71" spans="1:48" ht="15" thickBot="1" x14ac:dyDescent="0.35">
      <c r="F71" s="870" t="s">
        <v>4213</v>
      </c>
      <c r="G71" s="888">
        <f>SUM(G78+G79+G85+G94+G86)/G96</f>
        <v>0.24193548387096775</v>
      </c>
      <c r="H71" s="891" t="s">
        <v>4216</v>
      </c>
      <c r="I71" s="866">
        <f>SUM(I76+I77+I78+I79+I83+I85)/I86</f>
        <v>0.5</v>
      </c>
      <c r="J71" s="367"/>
      <c r="L71" s="880" t="s">
        <v>4213</v>
      </c>
      <c r="M71" s="888">
        <f>(SUM(M80+M85)/M94)</f>
        <v>0.1</v>
      </c>
      <c r="N71" s="881" t="s">
        <v>4213</v>
      </c>
      <c r="O71" s="890">
        <f>SUM(O80+O84)/O87</f>
        <v>0.18181818181818182</v>
      </c>
      <c r="P71" s="880" t="s">
        <v>4214</v>
      </c>
      <c r="Q71" s="871">
        <f>SUM(Q83+Q84)/Q86</f>
        <v>0.18181818181818182</v>
      </c>
      <c r="T71" s="1" t="s">
        <v>4209</v>
      </c>
      <c r="U71" s="909">
        <f>U76/U81</f>
        <v>0.125</v>
      </c>
      <c r="V71" s="1" t="s">
        <v>4212</v>
      </c>
      <c r="W71" s="909">
        <f>SUM(W77+W79)/W82</f>
        <v>0.25</v>
      </c>
      <c r="X71" s="906" t="s">
        <v>1516</v>
      </c>
      <c r="Y71" s="1">
        <f>Y81/Y84</f>
        <v>8.1081081081081086E-2</v>
      </c>
      <c r="AS71" s="337" t="s">
        <v>51</v>
      </c>
      <c r="AT71" s="11" t="s">
        <v>57</v>
      </c>
      <c r="AU71" s="11" t="s">
        <v>2069</v>
      </c>
      <c r="AV71" s="20" t="s">
        <v>1690</v>
      </c>
    </row>
    <row r="72" spans="1:48" ht="18.600000000000001" thickBot="1" x14ac:dyDescent="0.4">
      <c r="A72" s="365"/>
      <c r="F72" s="870" t="s">
        <v>4121</v>
      </c>
      <c r="G72" s="871">
        <f>SUM(G82+G89)/G96</f>
        <v>4.8387096774193547E-2</v>
      </c>
      <c r="H72" s="1" t="s">
        <v>4209</v>
      </c>
      <c r="I72" s="909">
        <f>(I81+I82)/I86</f>
        <v>0.16666666666666666</v>
      </c>
      <c r="J72" s="367"/>
      <c r="L72" s="880" t="s">
        <v>4121</v>
      </c>
      <c r="M72" s="871">
        <f>M87/M94</f>
        <v>2.5000000000000001E-2</v>
      </c>
      <c r="P72" s="881" t="s">
        <v>3574</v>
      </c>
      <c r="Q72" s="874">
        <f>Q85/Q86</f>
        <v>9.0909090909090912E-2</v>
      </c>
      <c r="U72" s="361"/>
      <c r="V72" s="361"/>
      <c r="W72" s="361"/>
      <c r="X72" s="361"/>
      <c r="AS72" s="337" t="s">
        <v>51</v>
      </c>
      <c r="AT72" s="11" t="s">
        <v>58</v>
      </c>
      <c r="AU72" s="11" t="s">
        <v>424</v>
      </c>
      <c r="AV72" s="20" t="s">
        <v>1691</v>
      </c>
    </row>
    <row r="73" spans="1:48" ht="15" thickBot="1" x14ac:dyDescent="0.35">
      <c r="A73" s="366"/>
      <c r="F73" s="873" t="s">
        <v>4214</v>
      </c>
      <c r="G73" s="874">
        <f>(SUM(G91+G92)/G96)</f>
        <v>3.2258064516129031E-2</v>
      </c>
      <c r="H73" s="2" t="s">
        <v>4210</v>
      </c>
      <c r="I73" s="913">
        <f>I80/I86</f>
        <v>0.22222222222222221</v>
      </c>
      <c r="J73" s="367"/>
      <c r="L73" s="881" t="s">
        <v>4214</v>
      </c>
      <c r="M73" s="874">
        <f>M93/M94</f>
        <v>0.05</v>
      </c>
      <c r="U73" s="361"/>
      <c r="V73" s="361"/>
      <c r="W73" s="361"/>
      <c r="X73" s="361"/>
      <c r="AS73" s="337" t="s">
        <v>51</v>
      </c>
      <c r="AT73" s="11" t="s">
        <v>61</v>
      </c>
      <c r="AU73" s="11" t="s">
        <v>424</v>
      </c>
      <c r="AV73" s="20" t="s">
        <v>1692</v>
      </c>
    </row>
    <row r="74" spans="1:48" x14ac:dyDescent="0.3">
      <c r="A74" s="369"/>
      <c r="F74" s="360"/>
      <c r="G74" s="361"/>
      <c r="H74" s="2"/>
      <c r="I74" s="2"/>
      <c r="J74" s="367"/>
      <c r="U74" s="361"/>
      <c r="V74" s="361"/>
      <c r="W74" s="361"/>
      <c r="X74" s="361"/>
      <c r="AS74" s="337" t="s">
        <v>51</v>
      </c>
      <c r="AT74" s="11" t="s">
        <v>1342</v>
      </c>
      <c r="AU74" s="11" t="s">
        <v>2072</v>
      </c>
      <c r="AV74" s="20" t="s">
        <v>1694</v>
      </c>
    </row>
    <row r="75" spans="1:48" x14ac:dyDescent="0.3">
      <c r="F75" s="360"/>
      <c r="G75" s="361"/>
      <c r="H75" s="2"/>
      <c r="I75" s="2"/>
      <c r="J75" s="367"/>
      <c r="U75" s="361"/>
      <c r="V75" s="361"/>
      <c r="W75" s="361"/>
      <c r="X75" s="361"/>
      <c r="AS75" s="337" t="s">
        <v>51</v>
      </c>
      <c r="AT75" s="11" t="s">
        <v>63</v>
      </c>
      <c r="AU75" s="11" t="s">
        <v>2071</v>
      </c>
      <c r="AV75" s="20" t="s">
        <v>1695</v>
      </c>
    </row>
    <row r="76" spans="1:48" x14ac:dyDescent="0.3">
      <c r="F76" s="861" t="s">
        <v>1498</v>
      </c>
      <c r="G76" s="862">
        <f>COUNTIF($G$2:$G$63,F76)</f>
        <v>3</v>
      </c>
      <c r="H76" s="882" t="s">
        <v>1495</v>
      </c>
      <c r="I76" s="884">
        <f>COUNTIF($I$2:$I$19,H76)</f>
        <v>1</v>
      </c>
      <c r="J76" s="882" t="s">
        <v>1495</v>
      </c>
      <c r="K76" s="882">
        <f>COUNTIF($K$2:$K$58,J76)</f>
        <v>1</v>
      </c>
      <c r="L76" s="882" t="s">
        <v>1495</v>
      </c>
      <c r="M76" s="882">
        <f>COUNTIF($M$2:$M$41,L76)</f>
        <v>1</v>
      </c>
      <c r="N76" s="882" t="s">
        <v>1497</v>
      </c>
      <c r="O76" s="882">
        <f>COUNTIF($O$2:$O$23,N76)</f>
        <v>5</v>
      </c>
      <c r="P76" s="882" t="s">
        <v>1501</v>
      </c>
      <c r="Q76" s="882">
        <f>COUNTIF($Q$2:$Q$23,P76)</f>
        <v>5</v>
      </c>
      <c r="R76" s="882" t="s">
        <v>1497</v>
      </c>
      <c r="S76" s="882">
        <f>COUNTIF($S$2:$S$13,R76)</f>
        <v>3</v>
      </c>
      <c r="T76" s="862" t="s">
        <v>1497</v>
      </c>
      <c r="U76" s="862">
        <f>COUNTIF($U$2:$U$9,T76)</f>
        <v>1</v>
      </c>
      <c r="V76" s="862" t="s">
        <v>1497</v>
      </c>
      <c r="W76" s="898">
        <f>COUNTIF($W$2:$W$13,V76)</f>
        <v>4</v>
      </c>
      <c r="X76" s="882" t="s">
        <v>1497</v>
      </c>
      <c r="Y76" s="882">
        <f>COUNTIF($Y$2:$Y$38,X76)</f>
        <v>22</v>
      </c>
      <c r="Z76" s="882" t="s">
        <v>1497</v>
      </c>
      <c r="AA76" s="884">
        <f>COUNTIF($AA$2:$AA$25,Z76)</f>
        <v>10</v>
      </c>
      <c r="AB76" s="882" t="s">
        <v>1498</v>
      </c>
      <c r="AC76" s="882">
        <f>COUNTIF($AC$2:$AC$23,AB76)</f>
        <v>2</v>
      </c>
      <c r="AD76" s="882" t="s">
        <v>1495</v>
      </c>
      <c r="AE76" s="884">
        <f>COUNTIF($AE$2:$AE$7,AD76)</f>
        <v>1</v>
      </c>
      <c r="AF76" s="882" t="s">
        <v>1501</v>
      </c>
      <c r="AG76" s="882">
        <f>COUNTIF($AG$2:$AG$13,AF76)</f>
        <v>6</v>
      </c>
      <c r="AJ76" s="882" t="s">
        <v>1501</v>
      </c>
      <c r="AK76" s="882">
        <f>COUNTIF($AK$2:$AK$10,AJ76)</f>
        <v>2</v>
      </c>
      <c r="AL76" s="862" t="s">
        <v>1497</v>
      </c>
      <c r="AM76" s="882">
        <f>COUNTIF($AM$2:$AM$5,AL76)</f>
        <v>1</v>
      </c>
      <c r="AN76" s="882" t="s">
        <v>1501</v>
      </c>
      <c r="AO76" s="882">
        <f>COUNTIF($AO$2:$AO$5,AN76)</f>
        <v>2</v>
      </c>
      <c r="AP76" s="882" t="s">
        <v>1503</v>
      </c>
      <c r="AQ76" s="882">
        <f>COUNTIF($AQ$2:$AQ$4,AP76)</f>
        <v>1</v>
      </c>
      <c r="AS76" s="337" t="s">
        <v>51</v>
      </c>
      <c r="AT76" s="11" t="s">
        <v>65</v>
      </c>
      <c r="AU76" s="11" t="s">
        <v>82</v>
      </c>
      <c r="AV76" s="20" t="s">
        <v>1696</v>
      </c>
    </row>
    <row r="77" spans="1:48" x14ac:dyDescent="0.3">
      <c r="F77" s="861" t="s">
        <v>1497</v>
      </c>
      <c r="G77" s="862">
        <f t="shared" ref="G77:G95" si="0">COUNTIF($G$2:$G$63,F77)</f>
        <v>19</v>
      </c>
      <c r="H77" s="882" t="s">
        <v>1507</v>
      </c>
      <c r="I77" s="884">
        <f t="shared" ref="I77:I85" si="1">COUNTIF($I$2:$I$19,H77)</f>
        <v>1</v>
      </c>
      <c r="J77" s="882" t="s">
        <v>1497</v>
      </c>
      <c r="K77" s="882">
        <f t="shared" ref="K77:K95" si="2">COUNTIF($K$2:$K$58,J77)</f>
        <v>15</v>
      </c>
      <c r="L77" s="882" t="s">
        <v>1497</v>
      </c>
      <c r="M77" s="882">
        <f t="shared" ref="M77:M78" si="3">COUNTIF($M$2:$M$41,L77)</f>
        <v>11</v>
      </c>
      <c r="N77" s="882" t="s">
        <v>1505</v>
      </c>
      <c r="O77" s="882">
        <f t="shared" ref="O77:O86" si="4">COUNTIF($O$2:$O$23,N77)</f>
        <v>1</v>
      </c>
      <c r="P77" s="882" t="s">
        <v>1497</v>
      </c>
      <c r="Q77" s="882">
        <f t="shared" ref="Q77:Q85" si="5">COUNTIF($Q$2:$Q$23,P77)</f>
        <v>5</v>
      </c>
      <c r="R77" s="882" t="s">
        <v>1501</v>
      </c>
      <c r="S77" s="882">
        <f t="shared" ref="S77:S79" si="6">COUNTIF($S$2:$S$13,R77)</f>
        <v>5</v>
      </c>
      <c r="T77" s="862" t="s">
        <v>1501</v>
      </c>
      <c r="U77" s="862">
        <f t="shared" ref="U77:U80" si="7">COUNTIF($U$2:$U$9,T77)</f>
        <v>1</v>
      </c>
      <c r="V77" s="862" t="s">
        <v>1498</v>
      </c>
      <c r="W77" s="898">
        <f t="shared" ref="W77:W81" si="8">COUNTIF($W$2:$W$13,V77)</f>
        <v>2</v>
      </c>
      <c r="X77" s="882" t="s">
        <v>1498</v>
      </c>
      <c r="Y77" s="882">
        <f t="shared" ref="Y77:Y83" si="9">COUNTIF($Y$2:$Y$38,X77)</f>
        <v>1</v>
      </c>
      <c r="Z77" s="882" t="s">
        <v>1501</v>
      </c>
      <c r="AA77" s="884">
        <f t="shared" ref="AA77:AA83" si="10">COUNTIF($AA$2:$AA$25,Z77)</f>
        <v>7</v>
      </c>
      <c r="AB77" s="882" t="s">
        <v>1501</v>
      </c>
      <c r="AC77" s="882">
        <f t="shared" ref="AC77:AC88" si="11">COUNTIF($AC$2:$AC$23,AB77)</f>
        <v>5</v>
      </c>
      <c r="AD77" s="882" t="s">
        <v>1497</v>
      </c>
      <c r="AE77" s="884">
        <f t="shared" ref="AE77:AE79" si="12">COUNTIF($AE$2:$AE$7,AD77)</f>
        <v>3</v>
      </c>
      <c r="AF77" s="882" t="s">
        <v>1510</v>
      </c>
      <c r="AG77" s="882">
        <f t="shared" ref="AG77:AG82" si="13">COUNTIF($AG$2:$AG$13,AF77)</f>
        <v>1</v>
      </c>
      <c r="AJ77" s="882" t="s">
        <v>1497</v>
      </c>
      <c r="AK77" s="882">
        <f t="shared" ref="AK77:AK80" si="14">COUNTIF($AK$2:$AK$10,AJ77)</f>
        <v>4</v>
      </c>
      <c r="AL77" s="882" t="s">
        <v>1516</v>
      </c>
      <c r="AM77" s="882">
        <f t="shared" ref="AM77:AM79" si="15">COUNTIF($AM$2:$AM$5,AL77)</f>
        <v>1</v>
      </c>
      <c r="AN77" s="882" t="s">
        <v>2645</v>
      </c>
      <c r="AO77" s="882">
        <f t="shared" ref="AO77:AO78" si="16">COUNTIF($AO$2:$AO$5,AN77)</f>
        <v>1</v>
      </c>
      <c r="AP77" s="882" t="s">
        <v>1498</v>
      </c>
      <c r="AQ77" s="882">
        <f t="shared" ref="AQ77:AQ78" si="17">COUNTIF($AQ$2:$AQ$4,AP77)</f>
        <v>1</v>
      </c>
      <c r="AS77" s="337" t="s">
        <v>51</v>
      </c>
      <c r="AT77" s="11" t="s">
        <v>66</v>
      </c>
      <c r="AU77" s="11" t="s">
        <v>82</v>
      </c>
      <c r="AV77" s="20" t="s">
        <v>1696</v>
      </c>
    </row>
    <row r="78" spans="1:48" ht="15" thickBot="1" x14ac:dyDescent="0.35">
      <c r="F78" s="861" t="s">
        <v>1503</v>
      </c>
      <c r="G78" s="862">
        <f t="shared" si="0"/>
        <v>2</v>
      </c>
      <c r="H78" s="882" t="s">
        <v>1506</v>
      </c>
      <c r="I78" s="884">
        <f t="shared" si="1"/>
        <v>3</v>
      </c>
      <c r="J78" s="882" t="s">
        <v>1498</v>
      </c>
      <c r="K78" s="882">
        <f t="shared" si="2"/>
        <v>2</v>
      </c>
      <c r="L78" s="882" t="s">
        <v>1504</v>
      </c>
      <c r="M78" s="882">
        <f t="shared" si="3"/>
        <v>1</v>
      </c>
      <c r="N78" s="882" t="s">
        <v>1509</v>
      </c>
      <c r="O78" s="882">
        <f t="shared" si="4"/>
        <v>2</v>
      </c>
      <c r="P78" s="882" t="s">
        <v>1503</v>
      </c>
      <c r="Q78" s="882">
        <f t="shared" si="5"/>
        <v>1</v>
      </c>
      <c r="R78" s="882" t="s">
        <v>1508</v>
      </c>
      <c r="S78" s="882">
        <f t="shared" si="6"/>
        <v>1</v>
      </c>
      <c r="T78" s="862" t="s">
        <v>1509</v>
      </c>
      <c r="U78" s="862">
        <f t="shared" si="7"/>
        <v>1</v>
      </c>
      <c r="V78" s="862" t="s">
        <v>1501</v>
      </c>
      <c r="W78" s="898">
        <f t="shared" si="8"/>
        <v>3</v>
      </c>
      <c r="X78" s="882" t="s">
        <v>1506</v>
      </c>
      <c r="Y78" s="882">
        <f t="shared" si="9"/>
        <v>2</v>
      </c>
      <c r="Z78" s="882" t="s">
        <v>1508</v>
      </c>
      <c r="AA78" s="884">
        <f t="shared" si="10"/>
        <v>1</v>
      </c>
      <c r="AB78" s="882" t="s">
        <v>1497</v>
      </c>
      <c r="AC78" s="882">
        <f t="shared" si="11"/>
        <v>3</v>
      </c>
      <c r="AD78" s="882" t="s">
        <v>1501</v>
      </c>
      <c r="AE78" s="884">
        <f t="shared" si="12"/>
        <v>1</v>
      </c>
      <c r="AF78" s="882" t="s">
        <v>1516</v>
      </c>
      <c r="AG78" s="882">
        <f t="shared" si="13"/>
        <v>1</v>
      </c>
      <c r="AJ78" s="886" t="s">
        <v>1506</v>
      </c>
      <c r="AK78" s="882">
        <f t="shared" si="14"/>
        <v>1</v>
      </c>
      <c r="AL78" s="882" t="s">
        <v>3562</v>
      </c>
      <c r="AM78" s="882">
        <f t="shared" si="15"/>
        <v>1</v>
      </c>
      <c r="AN78" s="882" t="s">
        <v>1497</v>
      </c>
      <c r="AO78" s="882">
        <f t="shared" si="16"/>
        <v>1</v>
      </c>
      <c r="AP78" s="882" t="s">
        <v>2649</v>
      </c>
      <c r="AQ78" s="882">
        <f t="shared" si="17"/>
        <v>1</v>
      </c>
      <c r="AS78" s="337" t="s">
        <v>51</v>
      </c>
      <c r="AT78" s="13" t="s">
        <v>67</v>
      </c>
      <c r="AU78" s="11" t="s">
        <v>82</v>
      </c>
      <c r="AV78" s="20" t="s">
        <v>1696</v>
      </c>
    </row>
    <row r="79" spans="1:48" ht="18.600000000000001" thickBot="1" x14ac:dyDescent="0.4">
      <c r="F79" s="861" t="s">
        <v>1501</v>
      </c>
      <c r="G79" s="862">
        <f t="shared" si="0"/>
        <v>9</v>
      </c>
      <c r="H79" s="882" t="s">
        <v>1508</v>
      </c>
      <c r="I79" s="884">
        <f t="shared" si="1"/>
        <v>2</v>
      </c>
      <c r="J79" s="882" t="s">
        <v>1504</v>
      </c>
      <c r="K79" s="882">
        <f t="shared" si="2"/>
        <v>1</v>
      </c>
      <c r="L79" s="882" t="s">
        <v>1507</v>
      </c>
      <c r="M79" s="882">
        <f t="shared" ref="M79:M93" si="18">COUNTIF($M$2:$M$41,L79)</f>
        <v>3</v>
      </c>
      <c r="N79" s="882" t="s">
        <v>1512</v>
      </c>
      <c r="O79" s="882">
        <f t="shared" si="4"/>
        <v>1</v>
      </c>
      <c r="P79" s="882" t="s">
        <v>1517</v>
      </c>
      <c r="Q79" s="882">
        <f t="shared" si="5"/>
        <v>1</v>
      </c>
      <c r="R79" s="882" t="s">
        <v>3563</v>
      </c>
      <c r="S79" s="882">
        <f t="shared" si="6"/>
        <v>3</v>
      </c>
      <c r="T79" s="862" t="s">
        <v>3563</v>
      </c>
      <c r="U79" s="862">
        <f t="shared" si="7"/>
        <v>3</v>
      </c>
      <c r="V79" s="862" t="s">
        <v>1509</v>
      </c>
      <c r="W79" s="898">
        <f t="shared" si="8"/>
        <v>1</v>
      </c>
      <c r="X79" s="882" t="s">
        <v>3616</v>
      </c>
      <c r="Y79" s="882">
        <f t="shared" si="9"/>
        <v>1</v>
      </c>
      <c r="Z79" s="882" t="s">
        <v>1513</v>
      </c>
      <c r="AA79" s="884">
        <f t="shared" si="10"/>
        <v>1</v>
      </c>
      <c r="AB79" s="882" t="s">
        <v>1508</v>
      </c>
      <c r="AC79" s="882">
        <f t="shared" si="11"/>
        <v>1</v>
      </c>
      <c r="AD79" s="882" t="s">
        <v>3557</v>
      </c>
      <c r="AE79" s="884">
        <f t="shared" si="12"/>
        <v>1</v>
      </c>
      <c r="AF79" s="882" t="s">
        <v>1519</v>
      </c>
      <c r="AG79" s="882">
        <f t="shared" si="13"/>
        <v>1</v>
      </c>
      <c r="AH79" s="367"/>
      <c r="AI79" s="367"/>
      <c r="AJ79" s="862" t="s">
        <v>2649</v>
      </c>
      <c r="AK79" s="882">
        <f t="shared" si="14"/>
        <v>1</v>
      </c>
      <c r="AL79" s="882" t="s">
        <v>2649</v>
      </c>
      <c r="AM79" s="882">
        <f t="shared" si="15"/>
        <v>1</v>
      </c>
      <c r="AN79" s="864" t="s">
        <v>4211</v>
      </c>
      <c r="AO79" s="885">
        <f>SUM(AO76:AO78)</f>
        <v>4</v>
      </c>
      <c r="AP79" s="367"/>
      <c r="AQ79" s="367"/>
      <c r="AR79" s="359"/>
      <c r="AS79" s="332" t="s">
        <v>70</v>
      </c>
      <c r="AT79" s="15"/>
      <c r="AU79" s="27"/>
      <c r="AV79" s="16"/>
    </row>
    <row r="80" spans="1:48" x14ac:dyDescent="0.3">
      <c r="F80" s="861" t="s">
        <v>1505</v>
      </c>
      <c r="G80" s="862">
        <f t="shared" si="0"/>
        <v>1</v>
      </c>
      <c r="H80" s="882" t="s">
        <v>1501</v>
      </c>
      <c r="I80" s="884">
        <f t="shared" si="1"/>
        <v>4</v>
      </c>
      <c r="J80" s="882" t="s">
        <v>1501</v>
      </c>
      <c r="K80" s="882">
        <f t="shared" si="2"/>
        <v>12</v>
      </c>
      <c r="L80" s="882" t="s">
        <v>1501</v>
      </c>
      <c r="M80" s="882">
        <f t="shared" si="18"/>
        <v>3</v>
      </c>
      <c r="N80" s="882" t="s">
        <v>1501</v>
      </c>
      <c r="O80" s="882">
        <f t="shared" si="4"/>
        <v>3</v>
      </c>
      <c r="P80" s="882" t="s">
        <v>1512</v>
      </c>
      <c r="Q80" s="882">
        <f t="shared" si="5"/>
        <v>1</v>
      </c>
      <c r="R80" s="864" t="s">
        <v>4211</v>
      </c>
      <c r="S80" s="883">
        <f>SUM(S76:S79)</f>
        <v>12</v>
      </c>
      <c r="T80" s="862" t="s">
        <v>2649</v>
      </c>
      <c r="U80" s="862">
        <f t="shared" si="7"/>
        <v>2</v>
      </c>
      <c r="V80" s="862" t="s">
        <v>1519</v>
      </c>
      <c r="W80" s="898">
        <f t="shared" si="8"/>
        <v>1</v>
      </c>
      <c r="X80" s="882" t="s">
        <v>1501</v>
      </c>
      <c r="Y80" s="882">
        <f t="shared" si="9"/>
        <v>6</v>
      </c>
      <c r="Z80" s="882" t="s">
        <v>1516</v>
      </c>
      <c r="AA80" s="884">
        <f t="shared" si="10"/>
        <v>2</v>
      </c>
      <c r="AB80" s="882" t="s">
        <v>1503</v>
      </c>
      <c r="AC80" s="882">
        <f t="shared" si="11"/>
        <v>1</v>
      </c>
      <c r="AD80" s="864" t="s">
        <v>4211</v>
      </c>
      <c r="AE80" s="885">
        <f>SUM(AE67:AE79)</f>
        <v>6</v>
      </c>
      <c r="AF80" s="882" t="s">
        <v>1497</v>
      </c>
      <c r="AG80" s="882">
        <f t="shared" si="13"/>
        <v>1</v>
      </c>
      <c r="AJ80" s="882" t="s">
        <v>3616</v>
      </c>
      <c r="AK80" s="882">
        <f t="shared" si="14"/>
        <v>1</v>
      </c>
      <c r="AL80" s="864" t="s">
        <v>4211</v>
      </c>
      <c r="AM80" s="885">
        <f>SUM(AM76:AM79)</f>
        <v>4</v>
      </c>
      <c r="AR80" s="359"/>
      <c r="AS80" s="336" t="s">
        <v>75</v>
      </c>
      <c r="AT80" s="14" t="s">
        <v>71</v>
      </c>
      <c r="AU80" s="14" t="s">
        <v>2073</v>
      </c>
      <c r="AV80" s="19" t="s">
        <v>73</v>
      </c>
    </row>
    <row r="81" spans="1:48" x14ac:dyDescent="0.3">
      <c r="F81" s="861" t="s">
        <v>1509</v>
      </c>
      <c r="G81" s="862">
        <f t="shared" si="0"/>
        <v>3</v>
      </c>
      <c r="H81" s="882" t="s">
        <v>1497</v>
      </c>
      <c r="I81" s="884">
        <f t="shared" si="1"/>
        <v>2</v>
      </c>
      <c r="J81" s="886" t="s">
        <v>1505</v>
      </c>
      <c r="K81" s="882">
        <f t="shared" si="2"/>
        <v>1</v>
      </c>
      <c r="L81" s="886" t="s">
        <v>1498</v>
      </c>
      <c r="M81" s="882">
        <f t="shared" si="18"/>
        <v>1</v>
      </c>
      <c r="N81" s="882" t="s">
        <v>1514</v>
      </c>
      <c r="O81" s="882">
        <f t="shared" si="4"/>
        <v>1</v>
      </c>
      <c r="P81" s="882" t="s">
        <v>1516</v>
      </c>
      <c r="Q81" s="882">
        <f t="shared" si="5"/>
        <v>2</v>
      </c>
      <c r="T81" s="864" t="s">
        <v>4211</v>
      </c>
      <c r="U81" s="883">
        <f>SUM(U76:U80)</f>
        <v>8</v>
      </c>
      <c r="V81" s="862" t="s">
        <v>3574</v>
      </c>
      <c r="W81" s="898">
        <f t="shared" si="8"/>
        <v>1</v>
      </c>
      <c r="X81" s="882" t="s">
        <v>1516</v>
      </c>
      <c r="Y81" s="882">
        <f t="shared" si="9"/>
        <v>3</v>
      </c>
      <c r="Z81" s="862" t="s">
        <v>1510</v>
      </c>
      <c r="AA81" s="884">
        <f t="shared" si="10"/>
        <v>1</v>
      </c>
      <c r="AB81" s="882" t="s">
        <v>1512</v>
      </c>
      <c r="AC81" s="882">
        <f t="shared" si="11"/>
        <v>1</v>
      </c>
      <c r="AF81" s="882" t="s">
        <v>2649</v>
      </c>
      <c r="AG81" s="882">
        <f t="shared" si="13"/>
        <v>1</v>
      </c>
      <c r="AJ81" s="864" t="s">
        <v>4211</v>
      </c>
      <c r="AK81" s="885">
        <f>SUM(AK76:AK80)</f>
        <v>9</v>
      </c>
      <c r="AS81" s="337" t="s">
        <v>70</v>
      </c>
      <c r="AT81" s="11" t="s">
        <v>74</v>
      </c>
      <c r="AU81" s="14" t="s">
        <v>2073</v>
      </c>
      <c r="AV81" s="20"/>
    </row>
    <row r="82" spans="1:48" ht="18.600000000000001" thickBot="1" x14ac:dyDescent="0.4">
      <c r="A82" s="365"/>
      <c r="F82" s="861" t="s">
        <v>1513</v>
      </c>
      <c r="G82" s="862">
        <f t="shared" si="0"/>
        <v>2</v>
      </c>
      <c r="H82" s="882" t="s">
        <v>1516</v>
      </c>
      <c r="I82" s="884">
        <f t="shared" si="1"/>
        <v>1</v>
      </c>
      <c r="J82" s="862" t="s">
        <v>1507</v>
      </c>
      <c r="K82" s="882">
        <f t="shared" si="2"/>
        <v>1</v>
      </c>
      <c r="L82" s="886" t="s">
        <v>1514</v>
      </c>
      <c r="M82" s="882">
        <f t="shared" si="18"/>
        <v>1</v>
      </c>
      <c r="N82" s="886" t="s">
        <v>1510</v>
      </c>
      <c r="O82" s="882">
        <f t="shared" si="4"/>
        <v>1</v>
      </c>
      <c r="P82" s="882" t="s">
        <v>3553</v>
      </c>
      <c r="Q82" s="882">
        <f t="shared" si="5"/>
        <v>1</v>
      </c>
      <c r="V82" s="864" t="s">
        <v>4211</v>
      </c>
      <c r="W82" s="885">
        <f>SUM(W76:W81)</f>
        <v>12</v>
      </c>
      <c r="X82" s="882" t="s">
        <v>2650</v>
      </c>
      <c r="Y82" s="882">
        <f t="shared" si="9"/>
        <v>1</v>
      </c>
      <c r="Z82" s="886" t="s">
        <v>3562</v>
      </c>
      <c r="AA82" s="884">
        <f t="shared" si="10"/>
        <v>1</v>
      </c>
      <c r="AB82" s="882" t="s">
        <v>1513</v>
      </c>
      <c r="AC82" s="882">
        <f t="shared" si="11"/>
        <v>1</v>
      </c>
      <c r="AF82" s="882" t="s">
        <v>3574</v>
      </c>
      <c r="AG82" s="882">
        <f t="shared" si="13"/>
        <v>1</v>
      </c>
      <c r="AI82" s="361"/>
      <c r="AJ82" s="361"/>
      <c r="AK82" s="361"/>
      <c r="AL82" s="361"/>
      <c r="AM82" s="361"/>
      <c r="AN82" s="361"/>
      <c r="AO82" s="361"/>
      <c r="AP82" s="361"/>
      <c r="AQ82" s="361"/>
      <c r="AS82" s="337" t="s">
        <v>70</v>
      </c>
      <c r="AT82" s="13"/>
      <c r="AU82" s="13"/>
      <c r="AV82" s="22"/>
    </row>
    <row r="83" spans="1:48" ht="18.600000000000001" thickBot="1" x14ac:dyDescent="0.4">
      <c r="A83" s="366"/>
      <c r="F83" s="861" t="s">
        <v>1514</v>
      </c>
      <c r="G83" s="862">
        <f t="shared" si="0"/>
        <v>1</v>
      </c>
      <c r="H83" s="882" t="s">
        <v>3557</v>
      </c>
      <c r="I83" s="884">
        <f t="shared" si="1"/>
        <v>1</v>
      </c>
      <c r="J83" s="882" t="s">
        <v>1509</v>
      </c>
      <c r="K83" s="882">
        <f t="shared" si="2"/>
        <v>3</v>
      </c>
      <c r="L83" s="882" t="s">
        <v>1506</v>
      </c>
      <c r="M83" s="882">
        <f t="shared" si="18"/>
        <v>1</v>
      </c>
      <c r="N83" s="862" t="s">
        <v>1516</v>
      </c>
      <c r="O83" s="882">
        <f t="shared" si="4"/>
        <v>2</v>
      </c>
      <c r="P83" s="882" t="s">
        <v>3562</v>
      </c>
      <c r="Q83" s="882">
        <f t="shared" si="5"/>
        <v>2</v>
      </c>
      <c r="V83" s="361"/>
      <c r="W83" s="361"/>
      <c r="X83" s="882" t="s">
        <v>2649</v>
      </c>
      <c r="Y83" s="882">
        <f t="shared" si="9"/>
        <v>1</v>
      </c>
      <c r="Z83" s="886" t="s">
        <v>2649</v>
      </c>
      <c r="AA83" s="884">
        <f t="shared" si="10"/>
        <v>1</v>
      </c>
      <c r="AB83" s="882" t="s">
        <v>1514</v>
      </c>
      <c r="AC83" s="882">
        <f t="shared" si="11"/>
        <v>1</v>
      </c>
      <c r="AF83" s="864" t="s">
        <v>4211</v>
      </c>
      <c r="AG83" s="885">
        <f>SUM(AG76:AG82)</f>
        <v>12</v>
      </c>
      <c r="AI83" s="361"/>
      <c r="AK83" s="361"/>
      <c r="AM83" s="361"/>
      <c r="AN83" s="361"/>
      <c r="AO83" s="361"/>
      <c r="AP83" s="361"/>
      <c r="AQ83" s="361"/>
      <c r="AS83" s="340" t="s">
        <v>1333</v>
      </c>
      <c r="AT83" s="15"/>
      <c r="AU83" s="27"/>
      <c r="AV83" s="16"/>
    </row>
    <row r="84" spans="1:48" x14ac:dyDescent="0.3">
      <c r="A84" s="371"/>
      <c r="F84" s="861" t="s">
        <v>1506</v>
      </c>
      <c r="G84" s="862">
        <f t="shared" si="0"/>
        <v>1</v>
      </c>
      <c r="H84" s="882" t="s">
        <v>3562</v>
      </c>
      <c r="I84" s="884">
        <f t="shared" si="1"/>
        <v>2</v>
      </c>
      <c r="J84" s="882" t="s">
        <v>1510</v>
      </c>
      <c r="K84" s="882">
        <f t="shared" si="2"/>
        <v>1</v>
      </c>
      <c r="L84" s="862" t="s">
        <v>1509</v>
      </c>
      <c r="M84" s="882">
        <f t="shared" si="18"/>
        <v>2</v>
      </c>
      <c r="N84" s="882" t="s">
        <v>1519</v>
      </c>
      <c r="O84" s="882">
        <f t="shared" si="4"/>
        <v>1</v>
      </c>
      <c r="P84" s="882" t="s">
        <v>3563</v>
      </c>
      <c r="Q84" s="882">
        <f t="shared" si="5"/>
        <v>2</v>
      </c>
      <c r="V84" s="361"/>
      <c r="W84" s="361"/>
      <c r="X84" s="864" t="s">
        <v>4211</v>
      </c>
      <c r="Y84" s="883">
        <f>SUM(Y76:Y83)</f>
        <v>37</v>
      </c>
      <c r="Z84" s="864" t="s">
        <v>4211</v>
      </c>
      <c r="AA84" s="885">
        <f>SUM(AA76:AA83)</f>
        <v>24</v>
      </c>
      <c r="AB84" s="882" t="s">
        <v>1506</v>
      </c>
      <c r="AC84" s="882">
        <f t="shared" si="11"/>
        <v>1</v>
      </c>
      <c r="AS84" s="341" t="s">
        <v>1335</v>
      </c>
      <c r="AT84" s="65" t="s">
        <v>1334</v>
      </c>
      <c r="AU84" s="65" t="s">
        <v>15</v>
      </c>
      <c r="AV84" s="66" t="s">
        <v>1697</v>
      </c>
    </row>
    <row r="85" spans="1:48" x14ac:dyDescent="0.3">
      <c r="F85" s="861" t="s">
        <v>1519</v>
      </c>
      <c r="G85" s="862">
        <f t="shared" si="0"/>
        <v>2</v>
      </c>
      <c r="H85" s="882" t="s">
        <v>2649</v>
      </c>
      <c r="I85" s="884">
        <f t="shared" si="1"/>
        <v>1</v>
      </c>
      <c r="J85" s="882" t="s">
        <v>1503</v>
      </c>
      <c r="K85" s="882">
        <f t="shared" si="2"/>
        <v>1</v>
      </c>
      <c r="L85" s="882" t="s">
        <v>1519</v>
      </c>
      <c r="M85" s="882">
        <f t="shared" si="18"/>
        <v>1</v>
      </c>
      <c r="N85" s="882" t="s">
        <v>3557</v>
      </c>
      <c r="O85" s="882">
        <f t="shared" si="4"/>
        <v>4</v>
      </c>
      <c r="P85" s="882" t="s">
        <v>3574</v>
      </c>
      <c r="Q85" s="882">
        <f t="shared" si="5"/>
        <v>2</v>
      </c>
      <c r="V85" s="361"/>
      <c r="W85" s="361"/>
      <c r="X85" s="361"/>
      <c r="AB85" s="862" t="s">
        <v>1509</v>
      </c>
      <c r="AC85" s="882">
        <f t="shared" si="11"/>
        <v>2</v>
      </c>
      <c r="AS85" s="40" t="s">
        <v>1333</v>
      </c>
      <c r="AT85" s="65" t="s">
        <v>1332</v>
      </c>
      <c r="AU85" s="65" t="s">
        <v>15</v>
      </c>
      <c r="AV85" s="66" t="s">
        <v>1698</v>
      </c>
    </row>
    <row r="86" spans="1:48" ht="15" thickBot="1" x14ac:dyDescent="0.35">
      <c r="F86" s="861" t="s">
        <v>2645</v>
      </c>
      <c r="G86" s="862">
        <f t="shared" si="0"/>
        <v>1</v>
      </c>
      <c r="H86" s="864" t="s">
        <v>4211</v>
      </c>
      <c r="I86" s="885">
        <f>SUM(I76:I85)</f>
        <v>18</v>
      </c>
      <c r="J86" s="862" t="s">
        <v>1512</v>
      </c>
      <c r="K86" s="882">
        <f t="shared" si="2"/>
        <v>2</v>
      </c>
      <c r="L86" s="862" t="s">
        <v>1512</v>
      </c>
      <c r="M86" s="882">
        <f t="shared" si="18"/>
        <v>1</v>
      </c>
      <c r="N86" s="862" t="s">
        <v>3562</v>
      </c>
      <c r="O86" s="882">
        <f t="shared" si="4"/>
        <v>1</v>
      </c>
      <c r="P86" s="864" t="s">
        <v>4211</v>
      </c>
      <c r="Q86" s="883">
        <f>SUM(Q76:Q85)</f>
        <v>22</v>
      </c>
      <c r="W86" s="361"/>
      <c r="X86" s="361"/>
      <c r="AB86" s="882" t="s">
        <v>2649</v>
      </c>
      <c r="AC86" s="882">
        <f t="shared" si="11"/>
        <v>2</v>
      </c>
      <c r="AS86" s="40" t="s">
        <v>1333</v>
      </c>
      <c r="AT86" s="65"/>
      <c r="AU86" s="65"/>
      <c r="AV86" s="4"/>
    </row>
    <row r="87" spans="1:48" ht="18.600000000000001" thickBot="1" x14ac:dyDescent="0.4">
      <c r="A87" s="365"/>
      <c r="F87" s="861" t="s">
        <v>1510</v>
      </c>
      <c r="G87" s="862">
        <f t="shared" si="0"/>
        <v>1</v>
      </c>
      <c r="H87" s="2"/>
      <c r="J87" s="862" t="s">
        <v>1513</v>
      </c>
      <c r="K87" s="882">
        <f t="shared" si="2"/>
        <v>2</v>
      </c>
      <c r="L87" s="862" t="s">
        <v>1513</v>
      </c>
      <c r="M87" s="882">
        <f t="shared" si="18"/>
        <v>1</v>
      </c>
      <c r="N87" s="864" t="s">
        <v>4211</v>
      </c>
      <c r="O87" s="883">
        <f>SUM(O76:O86)</f>
        <v>22</v>
      </c>
      <c r="U87" s="361"/>
      <c r="V87" s="361"/>
      <c r="W87" s="361"/>
      <c r="X87" s="361"/>
      <c r="AB87" s="882" t="s">
        <v>1516</v>
      </c>
      <c r="AC87" s="882">
        <f t="shared" si="11"/>
        <v>1</v>
      </c>
      <c r="AS87" s="332" t="s">
        <v>78</v>
      </c>
      <c r="AT87" s="15"/>
      <c r="AU87" s="27"/>
      <c r="AV87" s="16"/>
    </row>
    <row r="88" spans="1:48" x14ac:dyDescent="0.3">
      <c r="A88" s="366"/>
      <c r="F88" s="861" t="s">
        <v>1508</v>
      </c>
      <c r="G88" s="862">
        <f t="shared" si="0"/>
        <v>1</v>
      </c>
      <c r="H88" s="2"/>
      <c r="J88" s="862" t="s">
        <v>1514</v>
      </c>
      <c r="K88" s="882">
        <f t="shared" si="2"/>
        <v>1</v>
      </c>
      <c r="L88" s="882" t="s">
        <v>2649</v>
      </c>
      <c r="M88" s="882">
        <f t="shared" si="18"/>
        <v>4</v>
      </c>
      <c r="U88" s="361"/>
      <c r="V88" s="361"/>
      <c r="W88" s="361"/>
      <c r="X88" s="361"/>
      <c r="AB88" s="882" t="s">
        <v>3557</v>
      </c>
      <c r="AC88" s="882">
        <f t="shared" si="11"/>
        <v>1</v>
      </c>
      <c r="AS88" s="333" t="s">
        <v>343</v>
      </c>
      <c r="AT88" s="14" t="s">
        <v>1009</v>
      </c>
      <c r="AU88" s="14" t="s">
        <v>2074</v>
      </c>
      <c r="AV88" s="19" t="s">
        <v>1700</v>
      </c>
    </row>
    <row r="89" spans="1:48" ht="15" thickBot="1" x14ac:dyDescent="0.35">
      <c r="A89" s="369"/>
      <c r="F89" s="861" t="s">
        <v>2650</v>
      </c>
      <c r="G89" s="862">
        <f t="shared" si="0"/>
        <v>1</v>
      </c>
      <c r="H89" s="2"/>
      <c r="J89" s="882" t="s">
        <v>1506</v>
      </c>
      <c r="K89" s="882">
        <f t="shared" si="2"/>
        <v>1</v>
      </c>
      <c r="L89" s="882" t="s">
        <v>3551</v>
      </c>
      <c r="M89" s="882">
        <f t="shared" si="18"/>
        <v>1</v>
      </c>
      <c r="V89" s="361"/>
      <c r="W89" s="361"/>
      <c r="X89" s="361"/>
      <c r="AB89" s="864" t="s">
        <v>4211</v>
      </c>
      <c r="AC89" s="885">
        <f>SUM(AC76:AC88)</f>
        <v>22</v>
      </c>
      <c r="AS89" s="334" t="s">
        <v>78</v>
      </c>
      <c r="AT89" s="14" t="s">
        <v>1011</v>
      </c>
      <c r="AU89" s="14" t="s">
        <v>2075</v>
      </c>
      <c r="AV89" s="19" t="s">
        <v>1702</v>
      </c>
    </row>
    <row r="90" spans="1:48" ht="18.600000000000001" thickBot="1" x14ac:dyDescent="0.4">
      <c r="F90" s="861" t="s">
        <v>3557</v>
      </c>
      <c r="G90" s="862">
        <f t="shared" si="0"/>
        <v>5</v>
      </c>
      <c r="H90" s="2"/>
      <c r="J90" s="882" t="s">
        <v>1519</v>
      </c>
      <c r="K90" s="882">
        <f t="shared" si="2"/>
        <v>2</v>
      </c>
      <c r="L90" s="882" t="s">
        <v>1508</v>
      </c>
      <c r="M90" s="882">
        <f t="shared" si="18"/>
        <v>1</v>
      </c>
      <c r="U90" s="361"/>
      <c r="V90" s="361"/>
      <c r="W90" s="361"/>
      <c r="X90" s="361"/>
      <c r="AS90" s="332" t="s">
        <v>79</v>
      </c>
      <c r="AT90" s="15"/>
      <c r="AU90" s="27"/>
      <c r="AV90" s="16"/>
    </row>
    <row r="91" spans="1:48" x14ac:dyDescent="0.3">
      <c r="F91" s="861" t="s">
        <v>3563</v>
      </c>
      <c r="G91" s="862">
        <f t="shared" si="0"/>
        <v>1</v>
      </c>
      <c r="H91" s="2"/>
      <c r="J91" s="882" t="s">
        <v>2645</v>
      </c>
      <c r="K91" s="882">
        <f t="shared" si="2"/>
        <v>1</v>
      </c>
      <c r="L91" s="882" t="s">
        <v>3557</v>
      </c>
      <c r="M91" s="882">
        <f t="shared" si="18"/>
        <v>4</v>
      </c>
      <c r="U91" s="361"/>
      <c r="V91" s="361"/>
      <c r="W91" s="361"/>
      <c r="X91" s="361"/>
      <c r="AA91" s="361"/>
      <c r="AS91" s="336" t="s">
        <v>341</v>
      </c>
      <c r="AT91" s="14" t="s">
        <v>80</v>
      </c>
      <c r="AU91" s="14" t="s">
        <v>424</v>
      </c>
      <c r="AV91" s="19" t="s">
        <v>1703</v>
      </c>
    </row>
    <row r="92" spans="1:48" ht="15" thickBot="1" x14ac:dyDescent="0.35">
      <c r="F92" s="861" t="s">
        <v>3562</v>
      </c>
      <c r="G92" s="862">
        <f t="shared" si="0"/>
        <v>1</v>
      </c>
      <c r="H92" s="2"/>
      <c r="J92" s="882" t="s">
        <v>2649</v>
      </c>
      <c r="K92" s="882">
        <f t="shared" si="2"/>
        <v>3</v>
      </c>
      <c r="L92" s="882" t="s">
        <v>3560</v>
      </c>
      <c r="M92" s="882">
        <f t="shared" si="18"/>
        <v>1</v>
      </c>
      <c r="U92" s="361"/>
      <c r="V92" s="361"/>
      <c r="X92" s="361"/>
      <c r="AA92" s="367"/>
      <c r="AS92" s="252" t="s">
        <v>79</v>
      </c>
      <c r="AT92" s="13" t="s">
        <v>81</v>
      </c>
      <c r="AU92" s="13" t="s">
        <v>424</v>
      </c>
      <c r="AV92" s="19" t="s">
        <v>1704</v>
      </c>
    </row>
    <row r="93" spans="1:48" ht="18.600000000000001" thickBot="1" x14ac:dyDescent="0.4">
      <c r="F93" s="861" t="s">
        <v>2649</v>
      </c>
      <c r="G93" s="862">
        <f t="shared" si="0"/>
        <v>3</v>
      </c>
      <c r="H93" s="2"/>
      <c r="J93" s="882" t="s">
        <v>1516</v>
      </c>
      <c r="K93" s="882">
        <f t="shared" si="2"/>
        <v>2</v>
      </c>
      <c r="L93" s="882" t="s">
        <v>3562</v>
      </c>
      <c r="M93" s="882">
        <f t="shared" si="18"/>
        <v>2</v>
      </c>
      <c r="U93" s="361"/>
      <c r="V93" s="361"/>
      <c r="X93" s="361"/>
      <c r="AA93" s="367"/>
      <c r="AS93" s="332" t="s">
        <v>83</v>
      </c>
      <c r="AT93" s="15"/>
      <c r="AU93" s="27"/>
      <c r="AV93" s="16"/>
    </row>
    <row r="94" spans="1:48" x14ac:dyDescent="0.3">
      <c r="F94" s="861" t="s">
        <v>3616</v>
      </c>
      <c r="G94" s="862">
        <f t="shared" si="0"/>
        <v>1</v>
      </c>
      <c r="J94" s="862" t="s">
        <v>3557</v>
      </c>
      <c r="K94" s="882">
        <f t="shared" si="2"/>
        <v>3</v>
      </c>
      <c r="L94" s="864" t="s">
        <v>4211</v>
      </c>
      <c r="M94" s="883">
        <f>SUM(M76:M93)</f>
        <v>40</v>
      </c>
      <c r="U94" s="361"/>
      <c r="V94" s="361"/>
      <c r="X94" s="361"/>
      <c r="AS94" s="336" t="s">
        <v>94</v>
      </c>
      <c r="AT94" s="14" t="s">
        <v>84</v>
      </c>
      <c r="AU94" s="14" t="s">
        <v>2076</v>
      </c>
      <c r="AV94" s="19" t="s">
        <v>88</v>
      </c>
    </row>
    <row r="95" spans="1:48" x14ac:dyDescent="0.3">
      <c r="F95" s="863" t="s">
        <v>1516</v>
      </c>
      <c r="G95" s="862">
        <f t="shared" si="0"/>
        <v>4</v>
      </c>
      <c r="J95" s="862" t="s">
        <v>3574</v>
      </c>
      <c r="K95" s="882">
        <f t="shared" si="2"/>
        <v>2</v>
      </c>
      <c r="U95" s="361"/>
      <c r="V95" s="361"/>
      <c r="W95" s="361"/>
      <c r="X95" s="361"/>
      <c r="AS95" s="337" t="s">
        <v>83</v>
      </c>
      <c r="AT95" s="11" t="s">
        <v>86</v>
      </c>
      <c r="AU95" s="11" t="s">
        <v>2077</v>
      </c>
      <c r="AV95" s="20" t="s">
        <v>87</v>
      </c>
    </row>
    <row r="96" spans="1:48" x14ac:dyDescent="0.3">
      <c r="F96" s="864" t="s">
        <v>4211</v>
      </c>
      <c r="G96" s="865">
        <f>SUM(G76:G95)</f>
        <v>62</v>
      </c>
      <c r="J96" s="864" t="s">
        <v>4211</v>
      </c>
      <c r="K96" s="883">
        <f>SUM(K76:K95)</f>
        <v>57</v>
      </c>
      <c r="U96" s="361"/>
      <c r="V96" s="361"/>
      <c r="W96" s="361"/>
      <c r="X96" s="361"/>
      <c r="AC96" s="361"/>
      <c r="AS96" s="337" t="s">
        <v>83</v>
      </c>
      <c r="AT96" s="11" t="s">
        <v>89</v>
      </c>
      <c r="AU96" s="11" t="s">
        <v>2077</v>
      </c>
      <c r="AV96" s="20" t="s">
        <v>90</v>
      </c>
    </row>
    <row r="97" spans="1:48" x14ac:dyDescent="0.3">
      <c r="F97" s="360"/>
      <c r="G97" s="361"/>
      <c r="J97" s="367"/>
      <c r="U97" s="361"/>
      <c r="V97" s="361"/>
      <c r="W97" s="361"/>
      <c r="X97" s="361"/>
      <c r="AS97" s="337" t="s">
        <v>83</v>
      </c>
      <c r="AT97" s="11" t="s">
        <v>91</v>
      </c>
      <c r="AU97" s="11" t="s">
        <v>2077</v>
      </c>
      <c r="AV97" s="20" t="s">
        <v>92</v>
      </c>
    </row>
    <row r="98" spans="1:48" ht="15" thickBot="1" x14ac:dyDescent="0.35">
      <c r="F98" s="360"/>
      <c r="G98" s="361"/>
      <c r="J98" s="367"/>
      <c r="U98" s="361"/>
      <c r="V98" s="361"/>
      <c r="W98" s="361"/>
      <c r="X98" s="361"/>
      <c r="AS98" s="337" t="s">
        <v>83</v>
      </c>
      <c r="AT98" s="11" t="s">
        <v>93</v>
      </c>
      <c r="AU98" s="11" t="s">
        <v>2077</v>
      </c>
      <c r="AV98" s="20" t="s">
        <v>92</v>
      </c>
    </row>
    <row r="99" spans="1:48" ht="18.600000000000001" thickBot="1" x14ac:dyDescent="0.4">
      <c r="F99" s="360"/>
      <c r="G99" s="361"/>
      <c r="J99" s="367"/>
      <c r="U99" s="361"/>
      <c r="V99" s="361"/>
      <c r="W99" s="361"/>
      <c r="X99" s="361"/>
      <c r="Y99" s="361"/>
      <c r="Z99" s="361"/>
      <c r="AA99" s="361"/>
      <c r="AB99" s="361"/>
      <c r="AD99" s="361"/>
      <c r="AE99" s="361"/>
      <c r="AF99" s="361"/>
      <c r="AG99" s="361"/>
      <c r="AH99" s="361"/>
      <c r="AS99" s="332" t="s">
        <v>96</v>
      </c>
      <c r="AT99" s="15"/>
      <c r="AU99" s="27"/>
      <c r="AV99" s="16"/>
    </row>
    <row r="100" spans="1:48" x14ac:dyDescent="0.3">
      <c r="F100" s="360"/>
      <c r="G100" s="361"/>
      <c r="J100" s="367"/>
      <c r="U100" s="361"/>
      <c r="V100" s="361"/>
      <c r="W100" s="361"/>
      <c r="X100" s="361"/>
      <c r="Y100" s="361"/>
      <c r="Z100" s="361"/>
      <c r="AA100" s="361"/>
      <c r="AB100" s="361"/>
      <c r="AC100" s="361"/>
      <c r="AD100" s="361"/>
      <c r="AE100" s="361"/>
      <c r="AF100" s="361"/>
      <c r="AG100" s="361"/>
      <c r="AH100" s="361"/>
      <c r="AS100" s="338" t="s">
        <v>104</v>
      </c>
      <c r="AT100" s="14" t="s">
        <v>97</v>
      </c>
      <c r="AU100" s="14" t="s">
        <v>98</v>
      </c>
      <c r="AV100" s="19" t="s">
        <v>1705</v>
      </c>
    </row>
    <row r="101" spans="1:48" x14ac:dyDescent="0.3">
      <c r="F101" s="360"/>
      <c r="J101" s="367"/>
      <c r="U101" s="361"/>
      <c r="V101" s="361"/>
      <c r="W101" s="361"/>
      <c r="X101" s="361"/>
      <c r="Y101" s="361"/>
      <c r="Z101" s="361"/>
      <c r="AA101" s="361"/>
      <c r="AB101" s="361"/>
      <c r="AC101" s="361"/>
      <c r="AD101" s="361"/>
      <c r="AE101" s="361"/>
      <c r="AF101" s="361"/>
      <c r="AG101" s="361"/>
      <c r="AH101" s="361"/>
      <c r="AS101" s="337" t="s">
        <v>96</v>
      </c>
      <c r="AT101" s="11" t="s">
        <v>99</v>
      </c>
      <c r="AU101" s="14" t="s">
        <v>98</v>
      </c>
      <c r="AV101" s="20" t="s">
        <v>1706</v>
      </c>
    </row>
    <row r="102" spans="1:48" x14ac:dyDescent="0.3">
      <c r="F102" s="360"/>
      <c r="J102" s="367"/>
      <c r="Q102" s="2"/>
      <c r="U102" s="361"/>
      <c r="V102" s="361"/>
      <c r="W102" s="361"/>
      <c r="X102" s="361"/>
      <c r="Y102" s="361"/>
      <c r="Z102" s="361"/>
      <c r="AA102" s="361"/>
      <c r="AB102" s="361"/>
      <c r="AC102" s="361"/>
      <c r="AD102" s="361"/>
      <c r="AE102" s="361"/>
      <c r="AF102" s="361"/>
      <c r="AG102" s="361"/>
      <c r="AH102" s="361"/>
      <c r="AS102" s="337" t="s">
        <v>96</v>
      </c>
      <c r="AT102" s="11" t="s">
        <v>100</v>
      </c>
      <c r="AU102" s="14" t="s">
        <v>98</v>
      </c>
      <c r="AV102" s="20" t="s">
        <v>1705</v>
      </c>
    </row>
    <row r="103" spans="1:48" x14ac:dyDescent="0.3">
      <c r="F103" s="360"/>
      <c r="J103" s="367"/>
      <c r="Q103" s="2"/>
      <c r="X103" s="361"/>
      <c r="AS103" s="337" t="s">
        <v>96</v>
      </c>
      <c r="AT103" s="11" t="s">
        <v>101</v>
      </c>
      <c r="AU103" s="11" t="s">
        <v>82</v>
      </c>
      <c r="AV103" s="20" t="s">
        <v>1705</v>
      </c>
    </row>
    <row r="104" spans="1:48" ht="18" x14ac:dyDescent="0.35">
      <c r="A104" s="365"/>
      <c r="E104" s="361"/>
      <c r="F104" s="360"/>
      <c r="J104" s="367"/>
      <c r="Q104" s="2"/>
      <c r="U104" s="361"/>
      <c r="V104" s="361"/>
      <c r="W104" s="361"/>
      <c r="X104" s="361"/>
      <c r="AI104" s="361"/>
      <c r="AJ104" s="361"/>
      <c r="AK104" s="361"/>
      <c r="AL104" s="361"/>
      <c r="AM104" s="361"/>
      <c r="AN104" s="361"/>
      <c r="AO104" s="361"/>
      <c r="AP104" s="361"/>
      <c r="AQ104" s="361"/>
      <c r="AS104" s="337" t="s">
        <v>96</v>
      </c>
      <c r="AT104" s="11" t="s">
        <v>102</v>
      </c>
      <c r="AU104" s="11" t="s">
        <v>82</v>
      </c>
      <c r="AV104" s="20" t="s">
        <v>1705</v>
      </c>
    </row>
    <row r="105" spans="1:48" ht="15" thickBot="1" x14ac:dyDescent="0.35">
      <c r="A105" s="366"/>
      <c r="F105" s="360"/>
      <c r="J105" s="367"/>
      <c r="X105" s="361"/>
      <c r="AS105" s="337" t="s">
        <v>96</v>
      </c>
      <c r="AT105" s="11" t="s">
        <v>103</v>
      </c>
      <c r="AU105" s="11" t="s">
        <v>82</v>
      </c>
      <c r="AV105" s="20" t="s">
        <v>1705</v>
      </c>
    </row>
    <row r="106" spans="1:48" ht="18.600000000000001" thickBot="1" x14ac:dyDescent="0.4">
      <c r="A106" s="371"/>
      <c r="F106" s="360"/>
      <c r="J106" s="367"/>
      <c r="K106" s="367"/>
      <c r="Q106" s="2"/>
      <c r="X106" s="361"/>
      <c r="AS106" s="332" t="s">
        <v>106</v>
      </c>
      <c r="AT106" s="15"/>
      <c r="AU106" s="27"/>
      <c r="AV106" s="16"/>
    </row>
    <row r="107" spans="1:48" x14ac:dyDescent="0.3">
      <c r="F107" s="360"/>
      <c r="J107" s="367"/>
      <c r="K107" s="361"/>
      <c r="M107" s="367"/>
      <c r="O107" s="367"/>
      <c r="Q107" s="2"/>
      <c r="X107" s="361"/>
      <c r="AS107" s="338" t="s">
        <v>134</v>
      </c>
      <c r="AT107" s="11" t="s">
        <v>108</v>
      </c>
      <c r="AU107" s="11" t="s">
        <v>308</v>
      </c>
      <c r="AV107" s="20" t="s">
        <v>1707</v>
      </c>
    </row>
    <row r="108" spans="1:48" ht="18" x14ac:dyDescent="0.35">
      <c r="A108" s="24"/>
      <c r="D108" s="367"/>
      <c r="E108" s="121"/>
      <c r="F108" s="360"/>
      <c r="I108" s="121"/>
      <c r="J108" s="367"/>
      <c r="L108" s="121"/>
      <c r="M108" s="367"/>
      <c r="N108" s="121"/>
      <c r="O108" s="361"/>
      <c r="P108" s="121"/>
      <c r="Q108" s="121"/>
      <c r="R108" s="121"/>
      <c r="S108" s="121"/>
      <c r="T108" s="121"/>
      <c r="U108" s="367"/>
      <c r="V108" s="367"/>
      <c r="W108" s="367"/>
      <c r="X108" s="361"/>
      <c r="Y108" s="367"/>
      <c r="Z108" s="367"/>
      <c r="AB108" s="367"/>
      <c r="AC108" s="367"/>
      <c r="AD108" s="367"/>
      <c r="AE108" s="367"/>
      <c r="AF108" s="367"/>
      <c r="AG108" s="367"/>
      <c r="AH108" s="367"/>
      <c r="AI108" s="367"/>
      <c r="AJ108" s="367"/>
      <c r="AK108" s="367"/>
      <c r="AL108" s="367"/>
      <c r="AM108" s="367"/>
      <c r="AN108" s="367"/>
      <c r="AO108" s="367"/>
      <c r="AP108" s="367"/>
      <c r="AQ108" s="367"/>
      <c r="AR108" s="359"/>
      <c r="AS108" s="337" t="s">
        <v>106</v>
      </c>
      <c r="AT108" s="11" t="s">
        <v>109</v>
      </c>
      <c r="AU108" s="11" t="s">
        <v>308</v>
      </c>
      <c r="AV108" s="20" t="s">
        <v>1024</v>
      </c>
    </row>
    <row r="109" spans="1:48" x14ac:dyDescent="0.3">
      <c r="A109" s="369"/>
      <c r="B109" s="367"/>
      <c r="C109" s="367"/>
      <c r="D109" s="367"/>
      <c r="E109" s="121"/>
      <c r="F109" s="360"/>
      <c r="I109" s="121"/>
      <c r="J109" s="367"/>
      <c r="L109" s="121"/>
      <c r="N109" s="121"/>
      <c r="P109" s="121"/>
      <c r="Q109" s="121"/>
      <c r="R109" s="121"/>
      <c r="S109" s="121"/>
      <c r="T109" s="121"/>
      <c r="U109" s="367"/>
      <c r="V109" s="367"/>
      <c r="W109" s="367"/>
      <c r="X109" s="361"/>
      <c r="Y109" s="367"/>
      <c r="Z109" s="367"/>
      <c r="AB109" s="367"/>
      <c r="AC109" s="367"/>
      <c r="AD109" s="367"/>
      <c r="AE109" s="367"/>
      <c r="AF109" s="367"/>
      <c r="AG109" s="367"/>
      <c r="AH109" s="367"/>
      <c r="AI109" s="367"/>
      <c r="AJ109" s="367"/>
      <c r="AK109" s="367"/>
      <c r="AL109" s="367"/>
      <c r="AM109" s="367"/>
      <c r="AN109" s="367"/>
      <c r="AO109" s="367"/>
      <c r="AP109" s="367"/>
      <c r="AQ109" s="367"/>
      <c r="AR109" s="359"/>
      <c r="AS109" s="337" t="s">
        <v>106</v>
      </c>
      <c r="AT109" s="11" t="s">
        <v>110</v>
      </c>
      <c r="AU109" s="11" t="s">
        <v>309</v>
      </c>
      <c r="AV109" s="20" t="s">
        <v>1025</v>
      </c>
    </row>
    <row r="110" spans="1:48" x14ac:dyDescent="0.3">
      <c r="A110" s="1"/>
      <c r="B110" s="367"/>
      <c r="C110" s="367"/>
      <c r="D110" s="367"/>
      <c r="E110" s="121"/>
      <c r="F110" s="360"/>
      <c r="I110" s="367"/>
      <c r="J110" s="367"/>
      <c r="L110" s="367"/>
      <c r="M110" s="361"/>
      <c r="N110" s="367"/>
      <c r="P110" s="367"/>
      <c r="Q110" s="367"/>
      <c r="R110" s="367"/>
      <c r="S110" s="367"/>
      <c r="T110" s="367"/>
      <c r="U110" s="367"/>
      <c r="V110" s="367"/>
      <c r="W110" s="367"/>
      <c r="X110" s="361"/>
      <c r="Y110" s="367"/>
      <c r="Z110" s="367"/>
      <c r="AA110" s="367"/>
      <c r="AB110" s="367"/>
      <c r="AC110" s="367"/>
      <c r="AD110" s="367"/>
      <c r="AE110" s="367"/>
      <c r="AF110" s="367"/>
      <c r="AG110" s="367"/>
      <c r="AH110" s="367"/>
      <c r="AI110" s="367"/>
      <c r="AJ110" s="367"/>
      <c r="AK110" s="367"/>
      <c r="AL110" s="367"/>
      <c r="AM110" s="367"/>
      <c r="AN110" s="367"/>
      <c r="AO110" s="367"/>
      <c r="AP110" s="367"/>
      <c r="AQ110" s="367"/>
      <c r="AS110" s="337" t="s">
        <v>106</v>
      </c>
      <c r="AT110" s="11" t="s">
        <v>111</v>
      </c>
      <c r="AU110" s="11" t="s">
        <v>314</v>
      </c>
      <c r="AV110" s="20" t="s">
        <v>1026</v>
      </c>
    </row>
    <row r="111" spans="1:48" x14ac:dyDescent="0.3">
      <c r="B111" s="367"/>
      <c r="C111" s="367"/>
      <c r="F111" s="360"/>
      <c r="J111" s="367"/>
      <c r="K111" s="361"/>
      <c r="O111" s="361"/>
      <c r="Q111" s="2"/>
      <c r="X111" s="361"/>
      <c r="AS111" s="337" t="s">
        <v>106</v>
      </c>
      <c r="AT111" s="11" t="s">
        <v>1027</v>
      </c>
      <c r="AU111" s="14" t="s">
        <v>424</v>
      </c>
      <c r="AV111" s="19" t="s">
        <v>1021</v>
      </c>
    </row>
    <row r="112" spans="1:48" ht="18" x14ac:dyDescent="0.35">
      <c r="A112" s="365"/>
      <c r="F112" s="360"/>
      <c r="J112" s="367"/>
      <c r="K112" s="361"/>
      <c r="M112" s="361"/>
      <c r="X112" s="361"/>
      <c r="AS112" s="337" t="s">
        <v>106</v>
      </c>
      <c r="AT112" s="11" t="s">
        <v>1028</v>
      </c>
      <c r="AU112" s="14" t="s">
        <v>424</v>
      </c>
      <c r="AV112" s="19" t="s">
        <v>1020</v>
      </c>
    </row>
    <row r="113" spans="1:48" x14ac:dyDescent="0.3">
      <c r="A113" s="369"/>
      <c r="F113" s="360"/>
      <c r="J113" s="367"/>
      <c r="K113" s="361"/>
      <c r="L113" s="361"/>
      <c r="M113" s="361"/>
      <c r="N113" s="361"/>
      <c r="O113" s="361"/>
      <c r="P113" s="361"/>
      <c r="Q113" s="361"/>
      <c r="R113" s="361"/>
      <c r="S113" s="361"/>
      <c r="T113" s="361"/>
      <c r="X113" s="361"/>
      <c r="AS113" s="337" t="s">
        <v>106</v>
      </c>
      <c r="AT113" s="11" t="s">
        <v>112</v>
      </c>
      <c r="AU113" s="14" t="s">
        <v>424</v>
      </c>
      <c r="AV113" s="19" t="s">
        <v>1029</v>
      </c>
    </row>
    <row r="114" spans="1:48" x14ac:dyDescent="0.3">
      <c r="A114" s="372"/>
      <c r="F114" s="360"/>
      <c r="J114" s="367"/>
      <c r="L114" s="361"/>
      <c r="N114" s="361"/>
      <c r="O114" s="361"/>
      <c r="P114" s="361"/>
      <c r="Q114" s="361"/>
      <c r="R114" s="361"/>
      <c r="S114" s="361"/>
      <c r="T114" s="361"/>
      <c r="X114" s="361"/>
      <c r="AS114" s="337" t="s">
        <v>106</v>
      </c>
      <c r="AT114" s="11" t="s">
        <v>113</v>
      </c>
      <c r="AU114" s="14" t="s">
        <v>424</v>
      </c>
      <c r="AV114" s="20" t="s">
        <v>1032</v>
      </c>
    </row>
    <row r="115" spans="1:48" x14ac:dyDescent="0.3">
      <c r="F115" s="360"/>
      <c r="J115" s="367"/>
      <c r="X115" s="361"/>
      <c r="AS115" s="337" t="s">
        <v>106</v>
      </c>
      <c r="AT115" s="11" t="s">
        <v>114</v>
      </c>
      <c r="AU115" s="14" t="s">
        <v>424</v>
      </c>
      <c r="AV115" s="20" t="s">
        <v>1031</v>
      </c>
    </row>
    <row r="116" spans="1:48" ht="18" x14ac:dyDescent="0.35">
      <c r="A116" s="365"/>
      <c r="F116" s="360"/>
      <c r="J116" s="367"/>
      <c r="U116" s="361"/>
      <c r="V116" s="361"/>
      <c r="W116" s="361"/>
      <c r="X116" s="361"/>
      <c r="Y116" s="361"/>
      <c r="Z116" s="361"/>
      <c r="AA116" s="361"/>
      <c r="AB116" s="361"/>
      <c r="AC116" s="361"/>
      <c r="AD116" s="361"/>
      <c r="AE116" s="361"/>
      <c r="AF116" s="361"/>
      <c r="AG116" s="361"/>
      <c r="AH116" s="361"/>
      <c r="AS116" s="337" t="s">
        <v>106</v>
      </c>
      <c r="AT116" s="11" t="s">
        <v>1030</v>
      </c>
      <c r="AU116" s="14" t="s">
        <v>424</v>
      </c>
      <c r="AV116" s="20" t="s">
        <v>1022</v>
      </c>
    </row>
    <row r="117" spans="1:48" x14ac:dyDescent="0.3">
      <c r="A117" s="366"/>
      <c r="F117" s="360"/>
      <c r="J117" s="367"/>
      <c r="U117" s="361"/>
      <c r="V117" s="361"/>
      <c r="W117" s="361"/>
      <c r="X117" s="361"/>
      <c r="Y117" s="361"/>
      <c r="Z117" s="361"/>
      <c r="AA117" s="361"/>
      <c r="AB117" s="361"/>
      <c r="AC117" s="361"/>
      <c r="AD117" s="361"/>
      <c r="AE117" s="361"/>
      <c r="AF117" s="361"/>
      <c r="AG117" s="361"/>
      <c r="AH117" s="361"/>
      <c r="AS117" s="337" t="s">
        <v>106</v>
      </c>
      <c r="AT117" s="11" t="s">
        <v>115</v>
      </c>
      <c r="AU117" s="14" t="s">
        <v>424</v>
      </c>
      <c r="AV117" s="20" t="s">
        <v>1034</v>
      </c>
    </row>
    <row r="118" spans="1:48" x14ac:dyDescent="0.3">
      <c r="A118" s="1"/>
      <c r="F118" s="360"/>
      <c r="J118" s="367"/>
      <c r="AS118" s="337" t="s">
        <v>106</v>
      </c>
      <c r="AT118" s="11" t="s">
        <v>116</v>
      </c>
      <c r="AU118" s="14" t="s">
        <v>424</v>
      </c>
      <c r="AV118" s="20" t="s">
        <v>1033</v>
      </c>
    </row>
    <row r="119" spans="1:48" ht="18" x14ac:dyDescent="0.35">
      <c r="A119" s="365"/>
      <c r="F119" s="360"/>
      <c r="I119" s="361"/>
      <c r="J119" s="367"/>
      <c r="K119" s="361"/>
      <c r="L119" s="361"/>
      <c r="N119" s="361"/>
      <c r="O119" s="361"/>
      <c r="P119" s="361"/>
      <c r="Q119" s="361"/>
      <c r="R119" s="361"/>
      <c r="S119" s="361"/>
      <c r="T119" s="361"/>
      <c r="U119" s="361"/>
      <c r="V119" s="361"/>
      <c r="W119" s="361"/>
      <c r="X119" s="361"/>
      <c r="Y119" s="361"/>
      <c r="Z119" s="361"/>
      <c r="AA119" s="361"/>
      <c r="AB119" s="361"/>
      <c r="AC119" s="361"/>
      <c r="AD119" s="361"/>
      <c r="AE119" s="361"/>
      <c r="AF119" s="361"/>
      <c r="AG119" s="361"/>
      <c r="AH119" s="361"/>
      <c r="AI119" s="361"/>
      <c r="AJ119" s="361"/>
      <c r="AK119" s="361"/>
      <c r="AL119" s="361"/>
      <c r="AM119" s="361"/>
      <c r="AN119" s="361"/>
      <c r="AO119" s="361"/>
      <c r="AP119" s="361"/>
      <c r="AQ119" s="361"/>
      <c r="AS119" s="337" t="s">
        <v>106</v>
      </c>
      <c r="AT119" s="11" t="s">
        <v>1040</v>
      </c>
      <c r="AU119" s="11" t="s">
        <v>2076</v>
      </c>
      <c r="AV119" s="20" t="s">
        <v>1035</v>
      </c>
    </row>
    <row r="120" spans="1:48" x14ac:dyDescent="0.3">
      <c r="A120" s="366"/>
      <c r="F120" s="360"/>
      <c r="G120" s="361"/>
      <c r="I120" s="361"/>
      <c r="J120" s="367"/>
      <c r="K120" s="361"/>
      <c r="L120" s="361"/>
      <c r="M120" s="361"/>
      <c r="N120" s="361"/>
      <c r="O120" s="361"/>
      <c r="P120" s="361"/>
      <c r="Q120" s="361"/>
      <c r="R120" s="361"/>
      <c r="S120" s="361"/>
      <c r="T120" s="361"/>
      <c r="U120" s="361"/>
      <c r="V120" s="361"/>
      <c r="W120" s="361"/>
      <c r="X120" s="361"/>
      <c r="Y120" s="361"/>
      <c r="Z120" s="361"/>
      <c r="AA120" s="361"/>
      <c r="AB120" s="361"/>
      <c r="AC120" s="361"/>
      <c r="AD120" s="361"/>
      <c r="AE120" s="361"/>
      <c r="AF120" s="361"/>
      <c r="AG120" s="361"/>
      <c r="AH120" s="361"/>
      <c r="AI120" s="361"/>
      <c r="AJ120" s="361"/>
      <c r="AK120" s="361"/>
      <c r="AL120" s="361"/>
      <c r="AM120" s="361"/>
      <c r="AN120" s="361"/>
      <c r="AO120" s="361"/>
      <c r="AP120" s="361"/>
      <c r="AQ120" s="361"/>
      <c r="AS120" s="337" t="s">
        <v>106</v>
      </c>
      <c r="AT120" s="11" t="s">
        <v>117</v>
      </c>
      <c r="AU120" s="11" t="s">
        <v>2076</v>
      </c>
      <c r="AV120" s="20" t="s">
        <v>1036</v>
      </c>
    </row>
    <row r="121" spans="1:48" x14ac:dyDescent="0.3">
      <c r="A121" s="371"/>
      <c r="F121" s="360"/>
      <c r="G121" s="361"/>
      <c r="I121" s="361"/>
      <c r="J121" s="367"/>
      <c r="K121" s="361"/>
      <c r="L121" s="361"/>
      <c r="M121" s="2"/>
      <c r="N121" s="361"/>
      <c r="O121" s="361"/>
      <c r="P121" s="361"/>
      <c r="Q121" s="361"/>
      <c r="R121" s="361"/>
      <c r="S121" s="361"/>
      <c r="T121" s="361"/>
      <c r="U121" s="361"/>
      <c r="V121" s="361"/>
      <c r="W121" s="361"/>
      <c r="X121" s="361"/>
      <c r="Y121" s="361"/>
      <c r="Z121" s="361"/>
      <c r="AA121" s="361"/>
      <c r="AB121" s="361"/>
      <c r="AC121" s="361"/>
      <c r="AD121" s="361"/>
      <c r="AE121" s="361"/>
      <c r="AF121" s="361"/>
      <c r="AG121" s="361"/>
      <c r="AH121" s="361"/>
      <c r="AI121" s="361"/>
      <c r="AJ121" s="361"/>
      <c r="AK121" s="361"/>
      <c r="AL121" s="361"/>
      <c r="AM121" s="361"/>
      <c r="AN121" s="361"/>
      <c r="AO121" s="361"/>
      <c r="AP121" s="361"/>
      <c r="AQ121" s="361"/>
      <c r="AS121" s="337" t="s">
        <v>106</v>
      </c>
      <c r="AT121" s="11" t="s">
        <v>118</v>
      </c>
      <c r="AU121" s="11" t="s">
        <v>2076</v>
      </c>
      <c r="AV121" s="20" t="s">
        <v>1037</v>
      </c>
    </row>
    <row r="122" spans="1:48" x14ac:dyDescent="0.3">
      <c r="A122" s="373"/>
      <c r="F122" s="360"/>
      <c r="G122" s="361"/>
      <c r="I122" s="361"/>
      <c r="J122" s="367"/>
      <c r="K122" s="2"/>
      <c r="L122" s="361"/>
      <c r="M122" s="2"/>
      <c r="N122" s="361"/>
      <c r="O122" s="361"/>
      <c r="P122" s="361"/>
      <c r="Q122" s="361"/>
      <c r="R122" s="361"/>
      <c r="S122" s="361"/>
      <c r="T122" s="361"/>
      <c r="U122" s="361"/>
      <c r="V122" s="361"/>
      <c r="W122" s="361"/>
      <c r="X122" s="361"/>
      <c r="Y122" s="361"/>
      <c r="Z122" s="361"/>
      <c r="AA122" s="361"/>
      <c r="AB122" s="361"/>
      <c r="AC122" s="361"/>
      <c r="AD122" s="361"/>
      <c r="AE122" s="361"/>
      <c r="AF122" s="361"/>
      <c r="AG122" s="361"/>
      <c r="AH122" s="361"/>
      <c r="AI122" s="361"/>
      <c r="AJ122" s="361"/>
      <c r="AK122" s="361"/>
      <c r="AL122" s="361"/>
      <c r="AM122" s="361"/>
      <c r="AN122" s="361"/>
      <c r="AO122" s="361"/>
      <c r="AP122" s="361"/>
      <c r="AQ122" s="361"/>
      <c r="AS122" s="337" t="s">
        <v>106</v>
      </c>
      <c r="AT122" s="11" t="s">
        <v>119</v>
      </c>
      <c r="AU122" s="11" t="s">
        <v>2076</v>
      </c>
      <c r="AV122" s="20" t="s">
        <v>1038</v>
      </c>
    </row>
    <row r="123" spans="1:48" x14ac:dyDescent="0.3">
      <c r="F123" s="360"/>
      <c r="G123" s="361"/>
      <c r="I123" s="361"/>
      <c r="J123" s="367"/>
      <c r="K123" s="2"/>
      <c r="L123" s="361"/>
      <c r="M123" s="2"/>
      <c r="N123" s="361"/>
      <c r="O123" s="361"/>
      <c r="P123" s="361"/>
      <c r="Q123" s="361"/>
      <c r="R123" s="361"/>
      <c r="S123" s="361"/>
      <c r="T123" s="361"/>
      <c r="U123" s="361"/>
      <c r="V123" s="361"/>
      <c r="W123" s="361"/>
      <c r="X123" s="361"/>
      <c r="Y123" s="361"/>
      <c r="Z123" s="361"/>
      <c r="AA123" s="361"/>
      <c r="AB123" s="361"/>
      <c r="AC123" s="361"/>
      <c r="AD123" s="361"/>
      <c r="AE123" s="361"/>
      <c r="AF123" s="361"/>
      <c r="AG123" s="361"/>
      <c r="AH123" s="361"/>
      <c r="AI123" s="361"/>
      <c r="AJ123" s="361"/>
      <c r="AK123" s="361"/>
      <c r="AL123" s="361"/>
      <c r="AM123" s="361"/>
      <c r="AN123" s="361"/>
      <c r="AO123" s="361"/>
      <c r="AP123" s="361"/>
      <c r="AQ123" s="361"/>
      <c r="AS123" s="337" t="s">
        <v>106</v>
      </c>
      <c r="AT123" s="11" t="s">
        <v>120</v>
      </c>
      <c r="AU123" s="11" t="s">
        <v>2076</v>
      </c>
      <c r="AV123" s="20" t="s">
        <v>1039</v>
      </c>
    </row>
    <row r="124" spans="1:48" x14ac:dyDescent="0.3">
      <c r="F124" s="360"/>
      <c r="J124" s="367"/>
      <c r="M124" s="2"/>
      <c r="AS124" s="337" t="s">
        <v>106</v>
      </c>
      <c r="AT124" s="11" t="s">
        <v>121</v>
      </c>
      <c r="AU124" s="11" t="s">
        <v>2076</v>
      </c>
      <c r="AV124" s="20" t="s">
        <v>1042</v>
      </c>
    </row>
    <row r="125" spans="1:48" ht="18" x14ac:dyDescent="0.35">
      <c r="A125" s="365"/>
      <c r="E125" s="361"/>
      <c r="F125" s="360"/>
      <c r="I125" s="361"/>
      <c r="J125" s="367"/>
      <c r="U125" s="361"/>
      <c r="V125" s="361"/>
      <c r="W125" s="361"/>
      <c r="X125" s="361"/>
      <c r="Y125" s="361"/>
      <c r="Z125" s="361"/>
      <c r="AA125" s="361"/>
      <c r="AB125" s="361"/>
      <c r="AC125" s="361"/>
      <c r="AD125" s="361"/>
      <c r="AE125" s="361"/>
      <c r="AF125" s="361"/>
      <c r="AG125" s="361"/>
      <c r="AH125" s="361"/>
      <c r="AS125" s="337" t="s">
        <v>106</v>
      </c>
      <c r="AT125" s="11" t="s">
        <v>122</v>
      </c>
      <c r="AU125" s="11" t="s">
        <v>2078</v>
      </c>
      <c r="AV125" s="20"/>
    </row>
    <row r="126" spans="1:48" x14ac:dyDescent="0.3">
      <c r="A126" s="366"/>
      <c r="E126" s="361"/>
      <c r="F126" s="360"/>
      <c r="I126" s="361"/>
      <c r="J126" s="367"/>
      <c r="Y126" s="361"/>
      <c r="Z126" s="361"/>
      <c r="AA126" s="361"/>
      <c r="AB126" s="361"/>
      <c r="AC126" s="361"/>
      <c r="AD126" s="361"/>
      <c r="AE126" s="361"/>
      <c r="AF126" s="361"/>
      <c r="AG126" s="361"/>
      <c r="AH126" s="361"/>
      <c r="AS126" s="337" t="s">
        <v>106</v>
      </c>
      <c r="AT126" s="11" t="s">
        <v>124</v>
      </c>
      <c r="AU126" s="11" t="s">
        <v>2078</v>
      </c>
      <c r="AV126" s="20"/>
    </row>
    <row r="127" spans="1:48" x14ac:dyDescent="0.3">
      <c r="A127" s="371"/>
      <c r="E127" s="361"/>
      <c r="F127" s="360"/>
      <c r="I127" s="361"/>
      <c r="J127" s="367"/>
      <c r="U127" s="361"/>
      <c r="V127" s="361"/>
      <c r="W127" s="361"/>
      <c r="X127" s="361"/>
      <c r="Y127" s="361"/>
      <c r="Z127" s="361"/>
      <c r="AA127" s="361"/>
      <c r="AB127" s="361"/>
      <c r="AC127" s="361"/>
      <c r="AD127" s="361"/>
      <c r="AE127" s="361"/>
      <c r="AF127" s="361"/>
      <c r="AG127" s="361"/>
      <c r="AH127" s="361"/>
      <c r="AS127" s="337" t="s">
        <v>106</v>
      </c>
      <c r="AT127" s="11" t="s">
        <v>125</v>
      </c>
      <c r="AU127" s="173" t="s">
        <v>2079</v>
      </c>
      <c r="AV127" s="20"/>
    </row>
    <row r="128" spans="1:48" x14ac:dyDescent="0.3">
      <c r="F128" s="360"/>
      <c r="I128" s="361"/>
      <c r="J128" s="367"/>
      <c r="K128" s="2"/>
      <c r="U128" s="361"/>
      <c r="V128" s="361"/>
      <c r="W128" s="361"/>
      <c r="X128" s="361"/>
      <c r="Y128" s="361"/>
      <c r="Z128" s="361"/>
      <c r="AA128" s="361"/>
      <c r="AB128" s="361"/>
      <c r="AC128" s="361"/>
      <c r="AD128" s="361"/>
      <c r="AE128" s="361"/>
      <c r="AF128" s="361"/>
      <c r="AG128" s="361"/>
      <c r="AH128" s="361"/>
      <c r="AS128" s="337" t="s">
        <v>106</v>
      </c>
      <c r="AT128" s="11" t="s">
        <v>126</v>
      </c>
      <c r="AU128" s="173" t="s">
        <v>2079</v>
      </c>
      <c r="AV128" s="20" t="s">
        <v>107</v>
      </c>
    </row>
    <row r="129" spans="1:48" x14ac:dyDescent="0.3">
      <c r="F129" s="360"/>
      <c r="I129" s="361"/>
      <c r="J129" s="367"/>
      <c r="K129" s="2"/>
      <c r="U129" s="361"/>
      <c r="V129" s="361"/>
      <c r="W129" s="361"/>
      <c r="X129" s="361"/>
      <c r="Y129" s="361"/>
      <c r="Z129" s="361"/>
      <c r="AA129" s="361"/>
      <c r="AB129" s="361"/>
      <c r="AC129" s="361"/>
      <c r="AD129" s="361"/>
      <c r="AE129" s="361"/>
      <c r="AF129" s="361"/>
      <c r="AG129" s="361"/>
      <c r="AH129" s="361"/>
      <c r="AS129" s="337" t="s">
        <v>106</v>
      </c>
      <c r="AT129" s="11" t="s">
        <v>127</v>
      </c>
      <c r="AU129" s="173" t="s">
        <v>2079</v>
      </c>
      <c r="AV129" s="20" t="s">
        <v>107</v>
      </c>
    </row>
    <row r="130" spans="1:48" x14ac:dyDescent="0.3">
      <c r="F130" s="360"/>
      <c r="I130" s="361"/>
      <c r="J130" s="367"/>
      <c r="M130" s="2"/>
      <c r="U130" s="361"/>
      <c r="V130" s="361"/>
      <c r="W130" s="361"/>
      <c r="X130" s="361"/>
      <c r="Y130" s="361"/>
      <c r="Z130" s="361"/>
      <c r="AA130" s="361"/>
      <c r="AB130" s="361"/>
      <c r="AC130" s="361"/>
      <c r="AD130" s="361"/>
      <c r="AE130" s="361"/>
      <c r="AF130" s="361"/>
      <c r="AG130" s="361"/>
      <c r="AH130" s="361"/>
      <c r="AS130" s="337" t="s">
        <v>106</v>
      </c>
      <c r="AT130" s="11" t="s">
        <v>128</v>
      </c>
      <c r="AU130" s="173" t="s">
        <v>2079</v>
      </c>
      <c r="AV130" s="20"/>
    </row>
    <row r="131" spans="1:48" x14ac:dyDescent="0.3">
      <c r="F131" s="360"/>
      <c r="J131" s="367"/>
      <c r="K131" s="2"/>
      <c r="M131" s="2"/>
      <c r="AS131" s="337" t="s">
        <v>106</v>
      </c>
      <c r="AT131" s="11" t="s">
        <v>129</v>
      </c>
      <c r="AU131" s="173" t="s">
        <v>2079</v>
      </c>
      <c r="AV131" s="20"/>
    </row>
    <row r="132" spans="1:48" ht="18" x14ac:dyDescent="0.35">
      <c r="A132" s="365"/>
      <c r="F132" s="360"/>
      <c r="J132" s="367"/>
      <c r="Y132" s="361"/>
      <c r="Z132" s="361"/>
      <c r="AA132" s="361"/>
      <c r="AB132" s="361"/>
      <c r="AC132" s="361"/>
      <c r="AD132" s="361"/>
      <c r="AE132" s="361"/>
      <c r="AF132" s="361"/>
      <c r="AG132" s="361"/>
      <c r="AH132" s="361"/>
      <c r="AI132" s="121"/>
      <c r="AJ132" s="121"/>
      <c r="AK132" s="121"/>
      <c r="AL132" s="121"/>
      <c r="AM132" s="121"/>
      <c r="AN132" s="121"/>
      <c r="AO132" s="121"/>
      <c r="AP132" s="121"/>
      <c r="AQ132" s="121"/>
      <c r="AS132" s="337" t="s">
        <v>106</v>
      </c>
      <c r="AT132" s="11" t="s">
        <v>130</v>
      </c>
      <c r="AU132" s="173" t="s">
        <v>2079</v>
      </c>
      <c r="AV132" s="20"/>
    </row>
    <row r="133" spans="1:48" x14ac:dyDescent="0.3">
      <c r="A133" s="366"/>
      <c r="F133" s="360"/>
      <c r="J133" s="367"/>
      <c r="Y133" s="361"/>
      <c r="Z133" s="361"/>
      <c r="AA133" s="361"/>
      <c r="AB133" s="361"/>
      <c r="AC133" s="361"/>
      <c r="AD133" s="361"/>
      <c r="AE133" s="361"/>
      <c r="AF133" s="361"/>
      <c r="AG133" s="361"/>
      <c r="AH133" s="361"/>
      <c r="AI133" s="361"/>
      <c r="AJ133" s="361"/>
      <c r="AK133" s="361"/>
      <c r="AL133" s="361"/>
      <c r="AM133" s="361"/>
      <c r="AN133" s="361"/>
      <c r="AO133" s="361"/>
      <c r="AP133" s="361"/>
      <c r="AQ133" s="361"/>
      <c r="AS133" s="337" t="s">
        <v>106</v>
      </c>
      <c r="AT133" s="11" t="s">
        <v>131</v>
      </c>
      <c r="AU133" s="173" t="s">
        <v>2079</v>
      </c>
      <c r="AV133" s="20" t="s">
        <v>107</v>
      </c>
    </row>
    <row r="134" spans="1:48" ht="15" thickBot="1" x14ac:dyDescent="0.35">
      <c r="A134" s="371"/>
      <c r="F134" s="360"/>
      <c r="J134" s="367"/>
      <c r="M134" s="2"/>
      <c r="Y134" s="361"/>
      <c r="Z134" s="361"/>
      <c r="AA134" s="361"/>
      <c r="AB134" s="361"/>
      <c r="AC134" s="361"/>
      <c r="AD134" s="361"/>
      <c r="AE134" s="361"/>
      <c r="AF134" s="361"/>
      <c r="AG134" s="361"/>
      <c r="AH134" s="361"/>
      <c r="AI134" s="361"/>
      <c r="AJ134" s="361"/>
      <c r="AK134" s="361"/>
      <c r="AL134" s="361"/>
      <c r="AM134" s="361"/>
      <c r="AN134" s="361"/>
      <c r="AO134" s="361"/>
      <c r="AP134" s="361"/>
      <c r="AQ134" s="361"/>
      <c r="AS134" s="337" t="s">
        <v>106</v>
      </c>
      <c r="AT134" s="11" t="s">
        <v>132</v>
      </c>
      <c r="AU134" s="173" t="s">
        <v>2079</v>
      </c>
      <c r="AV134" s="20"/>
    </row>
    <row r="135" spans="1:48" ht="18.600000000000001" thickBot="1" x14ac:dyDescent="0.4">
      <c r="F135" s="360"/>
      <c r="J135" s="367"/>
      <c r="Y135" s="361"/>
      <c r="Z135" s="361"/>
      <c r="AA135" s="361"/>
      <c r="AB135" s="361"/>
      <c r="AC135" s="361"/>
      <c r="AD135" s="361"/>
      <c r="AE135" s="361"/>
      <c r="AF135" s="361"/>
      <c r="AG135" s="361"/>
      <c r="AH135" s="361"/>
      <c r="AI135" s="361"/>
      <c r="AJ135" s="361"/>
      <c r="AK135" s="361"/>
      <c r="AL135" s="361"/>
      <c r="AM135" s="361"/>
      <c r="AN135" s="361"/>
      <c r="AO135" s="361"/>
      <c r="AP135" s="361"/>
      <c r="AQ135" s="361"/>
      <c r="AS135" s="332" t="s">
        <v>133</v>
      </c>
      <c r="AT135" s="15"/>
      <c r="AU135" s="27"/>
      <c r="AV135" s="16"/>
    </row>
    <row r="136" spans="1:48" x14ac:dyDescent="0.3">
      <c r="F136" s="360"/>
      <c r="I136" s="374"/>
      <c r="J136" s="367"/>
      <c r="Y136" s="361"/>
      <c r="Z136" s="361"/>
      <c r="AA136" s="361"/>
      <c r="AB136" s="361"/>
      <c r="AC136" s="361"/>
      <c r="AD136" s="361"/>
      <c r="AE136" s="361"/>
      <c r="AF136" s="361"/>
      <c r="AG136" s="361"/>
      <c r="AH136" s="361"/>
      <c r="AI136" s="361"/>
      <c r="AJ136" s="361"/>
      <c r="AK136" s="361"/>
      <c r="AL136" s="361"/>
      <c r="AM136" s="361"/>
      <c r="AN136" s="361"/>
      <c r="AO136" s="361"/>
      <c r="AP136" s="361"/>
      <c r="AQ136" s="361"/>
      <c r="AS136" s="338" t="s">
        <v>153</v>
      </c>
      <c r="AT136" s="14" t="s">
        <v>1043</v>
      </c>
      <c r="AU136" s="14" t="s">
        <v>2078</v>
      </c>
      <c r="AV136" s="19" t="s">
        <v>1708</v>
      </c>
    </row>
    <row r="137" spans="1:48" x14ac:dyDescent="0.3">
      <c r="F137" s="360"/>
      <c r="I137" s="374"/>
      <c r="J137" s="367"/>
      <c r="M137" s="2"/>
      <c r="Y137" s="361"/>
      <c r="Z137" s="361"/>
      <c r="AA137" s="361"/>
      <c r="AB137" s="361"/>
      <c r="AC137" s="361"/>
      <c r="AD137" s="361"/>
      <c r="AE137" s="361"/>
      <c r="AF137" s="361"/>
      <c r="AG137" s="361"/>
      <c r="AH137" s="361"/>
      <c r="AI137" s="361"/>
      <c r="AJ137" s="361"/>
      <c r="AK137" s="361"/>
      <c r="AL137" s="361"/>
      <c r="AM137" s="361"/>
      <c r="AN137" s="361"/>
      <c r="AO137" s="361"/>
      <c r="AP137" s="361"/>
      <c r="AQ137" s="361"/>
      <c r="AS137" s="40" t="s">
        <v>133</v>
      </c>
      <c r="AT137" s="14" t="s">
        <v>1044</v>
      </c>
      <c r="AU137" s="14" t="s">
        <v>2078</v>
      </c>
      <c r="AV137" s="19" t="s">
        <v>1046</v>
      </c>
    </row>
    <row r="138" spans="1:48" x14ac:dyDescent="0.3">
      <c r="F138" s="360"/>
      <c r="J138" s="367"/>
      <c r="Y138" s="361"/>
      <c r="Z138" s="361"/>
      <c r="AA138" s="361"/>
      <c r="AB138" s="361"/>
      <c r="AC138" s="361"/>
      <c r="AD138" s="361"/>
      <c r="AE138" s="361"/>
      <c r="AF138" s="361"/>
      <c r="AG138" s="361"/>
      <c r="AH138" s="361"/>
      <c r="AI138" s="361"/>
      <c r="AJ138" s="361"/>
      <c r="AK138" s="361"/>
      <c r="AL138" s="361"/>
      <c r="AM138" s="361"/>
      <c r="AN138" s="361"/>
      <c r="AO138" s="361"/>
      <c r="AP138" s="361"/>
      <c r="AQ138" s="361"/>
      <c r="AS138" s="40" t="s">
        <v>133</v>
      </c>
      <c r="AT138" s="11" t="s">
        <v>136</v>
      </c>
      <c r="AU138" s="11" t="s">
        <v>2080</v>
      </c>
      <c r="AV138" s="20" t="s">
        <v>1047</v>
      </c>
    </row>
    <row r="139" spans="1:48" x14ac:dyDescent="0.3">
      <c r="F139" s="360"/>
      <c r="G139" s="361"/>
      <c r="J139" s="367"/>
      <c r="Y139" s="361"/>
      <c r="Z139" s="361"/>
      <c r="AA139" s="361"/>
      <c r="AB139" s="361"/>
      <c r="AC139" s="361"/>
      <c r="AD139" s="361"/>
      <c r="AE139" s="361"/>
      <c r="AF139" s="361"/>
      <c r="AG139" s="361"/>
      <c r="AH139" s="361"/>
      <c r="AI139" s="121"/>
      <c r="AJ139" s="121"/>
      <c r="AK139" s="121"/>
      <c r="AL139" s="121"/>
      <c r="AM139" s="121"/>
      <c r="AN139" s="121"/>
      <c r="AO139" s="121"/>
      <c r="AP139" s="121"/>
      <c r="AQ139" s="121"/>
      <c r="AS139" s="40" t="s">
        <v>133</v>
      </c>
      <c r="AT139" s="11" t="s">
        <v>137</v>
      </c>
      <c r="AU139" s="173" t="s">
        <v>2085</v>
      </c>
      <c r="AV139" s="20" t="s">
        <v>1049</v>
      </c>
    </row>
    <row r="140" spans="1:48" x14ac:dyDescent="0.3">
      <c r="F140" s="360"/>
      <c r="G140" s="361"/>
      <c r="J140" s="367"/>
      <c r="K140" s="2"/>
      <c r="Y140" s="361"/>
      <c r="Z140" s="361"/>
      <c r="AA140" s="361"/>
      <c r="AB140" s="361"/>
      <c r="AC140" s="361"/>
      <c r="AD140" s="361"/>
      <c r="AE140" s="361"/>
      <c r="AF140" s="361"/>
      <c r="AG140" s="361"/>
      <c r="AH140" s="361"/>
      <c r="AI140" s="121"/>
      <c r="AJ140" s="121"/>
      <c r="AK140" s="121"/>
      <c r="AL140" s="121"/>
      <c r="AM140" s="121"/>
      <c r="AN140" s="121"/>
      <c r="AO140" s="121"/>
      <c r="AP140" s="121"/>
      <c r="AQ140" s="121"/>
      <c r="AS140" s="40" t="s">
        <v>133</v>
      </c>
      <c r="AT140" s="11" t="s">
        <v>138</v>
      </c>
      <c r="AU140" s="173" t="s">
        <v>2085</v>
      </c>
      <c r="AV140" s="20" t="s">
        <v>1050</v>
      </c>
    </row>
    <row r="141" spans="1:48" x14ac:dyDescent="0.3">
      <c r="F141" s="360"/>
      <c r="G141" s="361"/>
      <c r="J141" s="367"/>
      <c r="Y141" s="361"/>
      <c r="Z141" s="361"/>
      <c r="AA141" s="361"/>
      <c r="AB141" s="361"/>
      <c r="AC141" s="361"/>
      <c r="AD141" s="361"/>
      <c r="AE141" s="361"/>
      <c r="AF141" s="361"/>
      <c r="AG141" s="361"/>
      <c r="AH141" s="361"/>
      <c r="AI141" s="121"/>
      <c r="AJ141" s="121"/>
      <c r="AK141" s="121"/>
      <c r="AL141" s="121"/>
      <c r="AM141" s="121"/>
      <c r="AN141" s="121"/>
      <c r="AO141" s="121"/>
      <c r="AP141" s="121"/>
      <c r="AQ141" s="121"/>
      <c r="AS141" s="40" t="s">
        <v>133</v>
      </c>
      <c r="AT141" s="11" t="s">
        <v>139</v>
      </c>
      <c r="AU141" s="11" t="s">
        <v>319</v>
      </c>
      <c r="AV141" s="20" t="s">
        <v>1051</v>
      </c>
    </row>
    <row r="142" spans="1:48" x14ac:dyDescent="0.3">
      <c r="F142" s="360"/>
      <c r="G142" s="361"/>
      <c r="J142" s="367"/>
      <c r="Y142" s="361"/>
      <c r="Z142" s="361"/>
      <c r="AA142" s="361"/>
      <c r="AB142" s="361"/>
      <c r="AC142" s="361"/>
      <c r="AD142" s="361"/>
      <c r="AE142" s="361"/>
      <c r="AF142" s="361"/>
      <c r="AG142" s="361"/>
      <c r="AH142" s="361"/>
      <c r="AI142" s="121"/>
      <c r="AJ142" s="121"/>
      <c r="AK142" s="121"/>
      <c r="AL142" s="121"/>
      <c r="AM142" s="121"/>
      <c r="AN142" s="121"/>
      <c r="AO142" s="121"/>
      <c r="AP142" s="121"/>
      <c r="AQ142" s="121"/>
      <c r="AS142" s="40" t="s">
        <v>133</v>
      </c>
      <c r="AT142" s="11" t="s">
        <v>141</v>
      </c>
      <c r="AU142" s="11" t="s">
        <v>319</v>
      </c>
      <c r="AV142" s="20" t="s">
        <v>1048</v>
      </c>
    </row>
    <row r="143" spans="1:48" x14ac:dyDescent="0.3">
      <c r="F143" s="360"/>
      <c r="G143" s="361"/>
      <c r="I143" s="374"/>
      <c r="J143" s="367"/>
      <c r="Y143" s="361"/>
      <c r="Z143" s="361"/>
      <c r="AA143" s="361"/>
      <c r="AB143" s="361"/>
      <c r="AC143" s="361"/>
      <c r="AD143" s="361"/>
      <c r="AE143" s="361"/>
      <c r="AF143" s="361"/>
      <c r="AG143" s="361"/>
      <c r="AH143" s="361"/>
      <c r="AI143" s="121"/>
      <c r="AJ143" s="121"/>
      <c r="AK143" s="121"/>
      <c r="AL143" s="121"/>
      <c r="AM143" s="121"/>
      <c r="AN143" s="121"/>
      <c r="AO143" s="121"/>
      <c r="AP143" s="121"/>
      <c r="AQ143" s="121"/>
      <c r="AS143" s="40" t="s">
        <v>133</v>
      </c>
      <c r="AT143" s="11" t="s">
        <v>142</v>
      </c>
      <c r="AU143" s="11" t="s">
        <v>320</v>
      </c>
      <c r="AV143" s="20" t="s">
        <v>1052</v>
      </c>
    </row>
    <row r="144" spans="1:48" x14ac:dyDescent="0.3">
      <c r="F144" s="360"/>
      <c r="J144" s="367"/>
      <c r="K144" s="2"/>
      <c r="Y144" s="361"/>
      <c r="Z144" s="361"/>
      <c r="AA144" s="361"/>
      <c r="AB144" s="361"/>
      <c r="AC144" s="361"/>
      <c r="AD144" s="361"/>
      <c r="AE144" s="361"/>
      <c r="AF144" s="361"/>
      <c r="AG144" s="361"/>
      <c r="AH144" s="361"/>
      <c r="AI144" s="361"/>
      <c r="AJ144" s="361"/>
      <c r="AK144" s="361"/>
      <c r="AL144" s="361"/>
      <c r="AM144" s="361"/>
      <c r="AN144" s="361"/>
      <c r="AO144" s="361"/>
      <c r="AP144" s="361"/>
      <c r="AQ144" s="361"/>
      <c r="AS144" s="40" t="s">
        <v>133</v>
      </c>
      <c r="AT144" s="11" t="s">
        <v>143</v>
      </c>
      <c r="AU144" s="173" t="s">
        <v>2085</v>
      </c>
      <c r="AV144" s="20" t="s">
        <v>1053</v>
      </c>
    </row>
    <row r="145" spans="4:48" x14ac:dyDescent="0.3">
      <c r="F145" s="360"/>
      <c r="J145" s="367"/>
      <c r="Y145" s="361"/>
      <c r="Z145" s="361"/>
      <c r="AA145" s="361"/>
      <c r="AB145" s="361"/>
      <c r="AC145" s="361"/>
      <c r="AD145" s="361"/>
      <c r="AE145" s="361"/>
      <c r="AF145" s="361"/>
      <c r="AG145" s="361"/>
      <c r="AH145" s="361"/>
      <c r="AI145" s="361"/>
      <c r="AJ145" s="361"/>
      <c r="AK145" s="361"/>
      <c r="AL145" s="361"/>
      <c r="AM145" s="361"/>
      <c r="AN145" s="361"/>
      <c r="AO145" s="361"/>
      <c r="AP145" s="361"/>
      <c r="AQ145" s="361"/>
      <c r="AS145" s="40" t="s">
        <v>133</v>
      </c>
      <c r="AT145" s="11" t="s">
        <v>144</v>
      </c>
      <c r="AU145" s="11" t="s">
        <v>319</v>
      </c>
      <c r="AV145" s="20" t="s">
        <v>1054</v>
      </c>
    </row>
    <row r="146" spans="4:48" x14ac:dyDescent="0.3">
      <c r="F146" s="360"/>
      <c r="J146" s="367"/>
      <c r="Y146" s="361"/>
      <c r="Z146" s="361"/>
      <c r="AA146" s="361"/>
      <c r="AB146" s="361"/>
      <c r="AC146" s="361"/>
      <c r="AD146" s="361"/>
      <c r="AE146" s="361"/>
      <c r="AF146" s="361"/>
      <c r="AG146" s="361"/>
      <c r="AH146" s="361"/>
      <c r="AI146" s="361"/>
      <c r="AJ146" s="361"/>
      <c r="AK146" s="361"/>
      <c r="AL146" s="361"/>
      <c r="AM146" s="361"/>
      <c r="AN146" s="361"/>
      <c r="AO146" s="361"/>
      <c r="AP146" s="361"/>
      <c r="AQ146" s="361"/>
      <c r="AS146" s="40" t="s">
        <v>133</v>
      </c>
      <c r="AT146" s="11" t="s">
        <v>145</v>
      </c>
      <c r="AU146" s="11" t="s">
        <v>319</v>
      </c>
      <c r="AV146" s="20" t="s">
        <v>1055</v>
      </c>
    </row>
    <row r="147" spans="4:48" x14ac:dyDescent="0.3">
      <c r="F147" s="360"/>
      <c r="J147" s="367"/>
      <c r="Y147" s="361"/>
      <c r="Z147" s="361"/>
      <c r="AA147" s="361"/>
      <c r="AB147" s="361"/>
      <c r="AC147" s="361"/>
      <c r="AD147" s="361"/>
      <c r="AE147" s="361"/>
      <c r="AF147" s="361"/>
      <c r="AG147" s="361"/>
      <c r="AH147" s="361"/>
      <c r="AI147" s="361"/>
      <c r="AJ147" s="361"/>
      <c r="AK147" s="361"/>
      <c r="AL147" s="361"/>
      <c r="AM147" s="361"/>
      <c r="AN147" s="361"/>
      <c r="AO147" s="361"/>
      <c r="AP147" s="361"/>
      <c r="AQ147" s="361"/>
      <c r="AS147" s="40" t="s">
        <v>133</v>
      </c>
      <c r="AT147" s="11" t="s">
        <v>146</v>
      </c>
      <c r="AU147" s="11" t="s">
        <v>168</v>
      </c>
      <c r="AV147" s="20" t="s">
        <v>1056</v>
      </c>
    </row>
    <row r="148" spans="4:48" x14ac:dyDescent="0.3">
      <c r="F148" s="360"/>
      <c r="J148" s="367"/>
      <c r="Y148" s="361"/>
      <c r="Z148" s="361"/>
      <c r="AA148" s="361"/>
      <c r="AB148" s="361"/>
      <c r="AC148" s="361"/>
      <c r="AD148" s="361"/>
      <c r="AE148" s="361"/>
      <c r="AF148" s="361"/>
      <c r="AG148" s="361"/>
      <c r="AH148" s="361"/>
      <c r="AI148" s="361"/>
      <c r="AJ148" s="361"/>
      <c r="AK148" s="361"/>
      <c r="AL148" s="361"/>
      <c r="AM148" s="361"/>
      <c r="AN148" s="361"/>
      <c r="AO148" s="361"/>
      <c r="AP148" s="361"/>
      <c r="AQ148" s="361"/>
      <c r="AS148" s="40" t="s">
        <v>133</v>
      </c>
      <c r="AT148" s="11" t="s">
        <v>147</v>
      </c>
      <c r="AU148" s="11" t="s">
        <v>319</v>
      </c>
      <c r="AV148" s="20" t="s">
        <v>1057</v>
      </c>
    </row>
    <row r="149" spans="4:48" x14ac:dyDescent="0.3">
      <c r="F149" s="360"/>
      <c r="J149" s="367"/>
      <c r="Y149" s="361"/>
      <c r="Z149" s="361"/>
      <c r="AA149" s="361"/>
      <c r="AB149" s="361"/>
      <c r="AC149" s="361"/>
      <c r="AD149" s="361"/>
      <c r="AE149" s="361"/>
      <c r="AF149" s="361"/>
      <c r="AG149" s="361"/>
      <c r="AH149" s="361"/>
      <c r="AI149" s="361"/>
      <c r="AJ149" s="361"/>
      <c r="AK149" s="361"/>
      <c r="AL149" s="361"/>
      <c r="AM149" s="361"/>
      <c r="AN149" s="361"/>
      <c r="AO149" s="361"/>
      <c r="AP149" s="361"/>
      <c r="AQ149" s="361"/>
      <c r="AS149" s="40" t="s">
        <v>133</v>
      </c>
      <c r="AT149" s="11" t="s">
        <v>148</v>
      </c>
      <c r="AU149" s="173" t="s">
        <v>2085</v>
      </c>
      <c r="AV149" s="20" t="s">
        <v>149</v>
      </c>
    </row>
    <row r="150" spans="4:48" x14ac:dyDescent="0.3">
      <c r="F150" s="360"/>
      <c r="I150" s="361"/>
      <c r="J150" s="367"/>
      <c r="K150" s="361"/>
      <c r="L150" s="361"/>
      <c r="M150" s="361"/>
      <c r="N150" s="361"/>
      <c r="O150" s="361"/>
      <c r="P150" s="361"/>
      <c r="Q150" s="361"/>
      <c r="R150" s="361"/>
      <c r="S150" s="361"/>
      <c r="T150" s="361"/>
      <c r="U150" s="361"/>
      <c r="V150" s="361"/>
      <c r="W150" s="361"/>
      <c r="X150" s="361"/>
      <c r="Y150" s="361"/>
      <c r="Z150" s="361"/>
      <c r="AA150" s="361"/>
      <c r="AB150" s="361"/>
      <c r="AC150" s="361"/>
      <c r="AD150" s="361"/>
      <c r="AE150" s="361"/>
      <c r="AF150" s="361"/>
      <c r="AG150" s="361"/>
      <c r="AH150" s="361"/>
      <c r="AI150" s="361"/>
      <c r="AJ150" s="361"/>
      <c r="AK150" s="361"/>
      <c r="AL150" s="361"/>
      <c r="AM150" s="361"/>
      <c r="AN150" s="361"/>
      <c r="AO150" s="361"/>
      <c r="AP150" s="361"/>
      <c r="AQ150" s="361"/>
      <c r="AS150" s="40" t="s">
        <v>133</v>
      </c>
      <c r="AT150" s="11" t="s">
        <v>150</v>
      </c>
      <c r="AU150" s="173" t="s">
        <v>2085</v>
      </c>
      <c r="AV150" s="20" t="s">
        <v>149</v>
      </c>
    </row>
    <row r="151" spans="4:48" x14ac:dyDescent="0.3">
      <c r="F151" s="360"/>
      <c r="I151" s="361"/>
      <c r="J151" s="367"/>
      <c r="K151" s="2"/>
      <c r="L151" s="361"/>
      <c r="M151" s="361"/>
      <c r="N151" s="361"/>
      <c r="O151" s="361"/>
      <c r="P151" s="361"/>
      <c r="Q151" s="361"/>
      <c r="R151" s="361"/>
      <c r="S151" s="361"/>
      <c r="T151" s="361"/>
      <c r="U151" s="361"/>
      <c r="V151" s="361"/>
      <c r="W151" s="361"/>
      <c r="X151" s="361"/>
      <c r="Y151" s="361"/>
      <c r="Z151" s="361"/>
      <c r="AA151" s="361"/>
      <c r="AB151" s="361"/>
      <c r="AC151" s="361"/>
      <c r="AD151" s="361"/>
      <c r="AE151" s="361"/>
      <c r="AF151" s="361"/>
      <c r="AG151" s="361"/>
      <c r="AH151" s="361"/>
      <c r="AI151" s="361"/>
      <c r="AJ151" s="361"/>
      <c r="AK151" s="361"/>
      <c r="AL151" s="361"/>
      <c r="AM151" s="361"/>
      <c r="AN151" s="361"/>
      <c r="AO151" s="361"/>
      <c r="AP151" s="361"/>
      <c r="AQ151" s="361"/>
      <c r="AS151" s="40" t="s">
        <v>133</v>
      </c>
      <c r="AT151" s="11" t="s">
        <v>151</v>
      </c>
      <c r="AU151" s="173" t="s">
        <v>2085</v>
      </c>
      <c r="AV151" s="20" t="s">
        <v>149</v>
      </c>
    </row>
    <row r="152" spans="4:48" x14ac:dyDescent="0.3">
      <c r="D152" s="361"/>
      <c r="E152" s="361"/>
      <c r="F152" s="360"/>
      <c r="G152" s="361"/>
      <c r="I152" s="361"/>
      <c r="J152" s="367"/>
      <c r="K152" s="361"/>
      <c r="L152" s="361"/>
      <c r="M152" s="361"/>
      <c r="N152" s="361"/>
      <c r="O152" s="361"/>
      <c r="P152" s="361"/>
      <c r="Q152" s="361"/>
      <c r="R152" s="361"/>
      <c r="S152" s="361"/>
      <c r="T152" s="361"/>
      <c r="U152" s="361"/>
      <c r="V152" s="361"/>
      <c r="W152" s="361"/>
      <c r="X152" s="361"/>
      <c r="Y152" s="361"/>
      <c r="Z152" s="361"/>
      <c r="AA152" s="361"/>
      <c r="AB152" s="361"/>
      <c r="AC152" s="361"/>
      <c r="AD152" s="361"/>
      <c r="AE152" s="361"/>
      <c r="AF152" s="361"/>
      <c r="AG152" s="361"/>
      <c r="AH152" s="361"/>
      <c r="AI152" s="361"/>
      <c r="AJ152" s="361"/>
      <c r="AK152" s="361"/>
      <c r="AL152" s="361"/>
      <c r="AM152" s="361"/>
      <c r="AN152" s="361"/>
      <c r="AO152" s="361"/>
      <c r="AP152" s="361"/>
      <c r="AQ152" s="361"/>
      <c r="AS152" s="40" t="s">
        <v>133</v>
      </c>
      <c r="AT152" s="11" t="s">
        <v>152</v>
      </c>
      <c r="AU152" s="11" t="s">
        <v>2078</v>
      </c>
      <c r="AV152" s="20" t="s">
        <v>1058</v>
      </c>
    </row>
    <row r="153" spans="4:48" ht="15" thickBot="1" x14ac:dyDescent="0.35">
      <c r="F153" s="360"/>
      <c r="I153" s="361"/>
      <c r="J153" s="367"/>
      <c r="K153" s="361"/>
      <c r="L153" s="361"/>
      <c r="M153" s="361"/>
      <c r="N153" s="361"/>
      <c r="O153" s="361"/>
      <c r="P153" s="361"/>
      <c r="Q153" s="361"/>
      <c r="R153" s="361"/>
      <c r="S153" s="361"/>
      <c r="T153" s="361"/>
      <c r="U153" s="361"/>
      <c r="V153" s="361"/>
      <c r="W153" s="361"/>
      <c r="X153" s="361"/>
      <c r="Y153" s="361"/>
      <c r="Z153" s="361"/>
      <c r="AA153" s="361"/>
      <c r="AB153" s="361"/>
      <c r="AC153" s="361"/>
      <c r="AD153" s="361"/>
      <c r="AE153" s="361"/>
      <c r="AF153" s="361"/>
      <c r="AG153" s="361"/>
      <c r="AH153" s="361"/>
      <c r="AI153" s="361"/>
      <c r="AJ153" s="361"/>
      <c r="AK153" s="361"/>
      <c r="AL153" s="361"/>
      <c r="AM153" s="361"/>
      <c r="AN153" s="361"/>
      <c r="AO153" s="361"/>
      <c r="AP153" s="361"/>
      <c r="AQ153" s="361"/>
      <c r="AS153" s="40" t="s">
        <v>133</v>
      </c>
      <c r="AT153" s="13"/>
      <c r="AU153" s="13"/>
      <c r="AV153" s="22"/>
    </row>
    <row r="154" spans="4:48" ht="18.600000000000001" thickBot="1" x14ac:dyDescent="0.4">
      <c r="F154" s="360"/>
      <c r="I154" s="361"/>
      <c r="J154" s="367"/>
      <c r="K154" s="361"/>
      <c r="L154" s="361"/>
      <c r="M154" s="361"/>
      <c r="N154" s="361"/>
      <c r="O154" s="361"/>
      <c r="P154" s="361"/>
      <c r="Q154" s="361"/>
      <c r="R154" s="361"/>
      <c r="S154" s="361"/>
      <c r="T154" s="361"/>
      <c r="U154" s="361"/>
      <c r="V154" s="361"/>
      <c r="W154" s="361"/>
      <c r="X154" s="361"/>
      <c r="Y154" s="361"/>
      <c r="Z154" s="361"/>
      <c r="AA154" s="361"/>
      <c r="AB154" s="361"/>
      <c r="AC154" s="361"/>
      <c r="AD154" s="361"/>
      <c r="AE154" s="361"/>
      <c r="AF154" s="361"/>
      <c r="AG154" s="361"/>
      <c r="AH154" s="361"/>
      <c r="AI154" s="361"/>
      <c r="AJ154" s="361"/>
      <c r="AK154" s="361"/>
      <c r="AL154" s="361"/>
      <c r="AM154" s="361"/>
      <c r="AN154" s="361"/>
      <c r="AO154" s="361"/>
      <c r="AP154" s="361"/>
      <c r="AQ154" s="361"/>
      <c r="AS154" s="332" t="s">
        <v>155</v>
      </c>
      <c r="AT154" s="15"/>
      <c r="AU154" s="27"/>
      <c r="AV154" s="16"/>
    </row>
    <row r="155" spans="4:48" x14ac:dyDescent="0.3">
      <c r="F155" s="360"/>
      <c r="I155" s="361"/>
      <c r="J155" s="367"/>
      <c r="K155" s="361"/>
      <c r="L155" s="361"/>
      <c r="M155" s="361"/>
      <c r="N155" s="361"/>
      <c r="O155" s="361"/>
      <c r="P155" s="361"/>
      <c r="Q155" s="361"/>
      <c r="R155" s="361"/>
      <c r="S155" s="361"/>
      <c r="T155" s="361"/>
      <c r="U155" s="361"/>
      <c r="V155" s="361"/>
      <c r="W155" s="361"/>
      <c r="X155" s="361"/>
      <c r="Y155" s="361"/>
      <c r="Z155" s="361"/>
      <c r="AA155" s="361"/>
      <c r="AB155" s="361"/>
      <c r="AC155" s="361"/>
      <c r="AD155" s="361"/>
      <c r="AE155" s="361"/>
      <c r="AF155" s="361"/>
      <c r="AG155" s="361"/>
      <c r="AH155" s="361"/>
      <c r="AI155" s="361"/>
      <c r="AJ155" s="361"/>
      <c r="AK155" s="361"/>
      <c r="AL155" s="361"/>
      <c r="AM155" s="361"/>
      <c r="AN155" s="361"/>
      <c r="AO155" s="361"/>
      <c r="AP155" s="361"/>
      <c r="AQ155" s="361"/>
      <c r="AS155" s="338" t="s">
        <v>162</v>
      </c>
      <c r="AT155" s="14" t="s">
        <v>156</v>
      </c>
      <c r="AU155" s="14" t="s">
        <v>424</v>
      </c>
      <c r="AV155" s="19" t="s">
        <v>1709</v>
      </c>
    </row>
    <row r="156" spans="4:48" x14ac:dyDescent="0.3">
      <c r="F156" s="360"/>
      <c r="I156" s="361"/>
      <c r="J156" s="367"/>
      <c r="K156" s="361"/>
      <c r="L156" s="361"/>
      <c r="M156" s="361"/>
      <c r="N156" s="361"/>
      <c r="O156" s="361"/>
      <c r="P156" s="361"/>
      <c r="Q156" s="361"/>
      <c r="R156" s="361"/>
      <c r="S156" s="361"/>
      <c r="T156" s="361"/>
      <c r="U156" s="361"/>
      <c r="V156" s="361"/>
      <c r="W156" s="361"/>
      <c r="X156" s="361"/>
      <c r="Y156" s="361"/>
      <c r="Z156" s="361"/>
      <c r="AA156" s="361"/>
      <c r="AB156" s="361"/>
      <c r="AC156" s="361"/>
      <c r="AD156" s="361"/>
      <c r="AE156" s="361"/>
      <c r="AF156" s="361"/>
      <c r="AG156" s="361"/>
      <c r="AH156" s="361"/>
      <c r="AI156" s="361"/>
      <c r="AJ156" s="361"/>
      <c r="AK156" s="361"/>
      <c r="AL156" s="361"/>
      <c r="AM156" s="361"/>
      <c r="AN156" s="361"/>
      <c r="AO156" s="361"/>
      <c r="AP156" s="361"/>
      <c r="AQ156" s="361"/>
      <c r="AS156" s="40" t="s">
        <v>155</v>
      </c>
      <c r="AT156" s="11" t="s">
        <v>157</v>
      </c>
      <c r="AU156" s="11" t="s">
        <v>82</v>
      </c>
      <c r="AV156" s="19" t="s">
        <v>1710</v>
      </c>
    </row>
    <row r="157" spans="4:48" x14ac:dyDescent="0.3">
      <c r="F157" s="360"/>
      <c r="I157" s="361"/>
      <c r="J157" s="367"/>
      <c r="K157" s="2"/>
      <c r="L157" s="361"/>
      <c r="M157" s="361"/>
      <c r="N157" s="361"/>
      <c r="O157" s="361"/>
      <c r="P157" s="361"/>
      <c r="Q157" s="361"/>
      <c r="R157" s="361"/>
      <c r="S157" s="361"/>
      <c r="T157" s="361"/>
      <c r="U157" s="361"/>
      <c r="V157" s="361"/>
      <c r="W157" s="361"/>
      <c r="X157" s="361"/>
      <c r="Y157" s="361"/>
      <c r="Z157" s="361"/>
      <c r="AA157" s="361"/>
      <c r="AB157" s="361"/>
      <c r="AC157" s="361"/>
      <c r="AD157" s="361"/>
      <c r="AE157" s="361"/>
      <c r="AF157" s="361"/>
      <c r="AG157" s="361"/>
      <c r="AH157" s="361"/>
      <c r="AI157" s="361"/>
      <c r="AJ157" s="361"/>
      <c r="AK157" s="361"/>
      <c r="AL157" s="361"/>
      <c r="AM157" s="361"/>
      <c r="AN157" s="361"/>
      <c r="AO157" s="361"/>
      <c r="AP157" s="361"/>
      <c r="AQ157" s="361"/>
      <c r="AS157" s="40" t="s">
        <v>155</v>
      </c>
      <c r="AT157" s="11" t="s">
        <v>158</v>
      </c>
      <c r="AU157" s="11" t="s">
        <v>82</v>
      </c>
      <c r="AV157" s="19" t="s">
        <v>1711</v>
      </c>
    </row>
    <row r="158" spans="4:48" x14ac:dyDescent="0.3">
      <c r="F158" s="360"/>
      <c r="I158" s="361"/>
      <c r="J158" s="367"/>
      <c r="K158" s="361"/>
      <c r="L158" s="361"/>
      <c r="M158" s="361"/>
      <c r="N158" s="361"/>
      <c r="O158" s="361"/>
      <c r="P158" s="361"/>
      <c r="Q158" s="361"/>
      <c r="R158" s="361"/>
      <c r="S158" s="361"/>
      <c r="T158" s="361"/>
      <c r="U158" s="361"/>
      <c r="V158" s="361"/>
      <c r="W158" s="361"/>
      <c r="X158" s="361"/>
      <c r="Y158" s="361"/>
      <c r="Z158" s="361"/>
      <c r="AA158" s="361"/>
      <c r="AB158" s="361"/>
      <c r="AC158" s="361"/>
      <c r="AD158" s="361"/>
      <c r="AE158" s="361"/>
      <c r="AF158" s="361"/>
      <c r="AG158" s="361"/>
      <c r="AH158" s="361"/>
      <c r="AI158" s="361"/>
      <c r="AJ158" s="361"/>
      <c r="AK158" s="361"/>
      <c r="AL158" s="361"/>
      <c r="AM158" s="361"/>
      <c r="AN158" s="361"/>
      <c r="AO158" s="361"/>
      <c r="AP158" s="361"/>
      <c r="AQ158" s="361"/>
      <c r="AS158" s="40" t="s">
        <v>155</v>
      </c>
      <c r="AT158" s="11" t="s">
        <v>159</v>
      </c>
      <c r="AU158" s="11" t="s">
        <v>2081</v>
      </c>
      <c r="AV158" s="20" t="s">
        <v>1712</v>
      </c>
    </row>
    <row r="159" spans="4:48" x14ac:dyDescent="0.3">
      <c r="F159" s="360"/>
      <c r="I159" s="361"/>
      <c r="J159" s="367"/>
      <c r="K159" s="361"/>
      <c r="L159" s="361"/>
      <c r="M159" s="361"/>
      <c r="N159" s="361"/>
      <c r="O159" s="361"/>
      <c r="P159" s="361"/>
      <c r="Q159" s="361"/>
      <c r="R159" s="361"/>
      <c r="S159" s="361"/>
      <c r="T159" s="361"/>
      <c r="U159" s="361"/>
      <c r="V159" s="361"/>
      <c r="W159" s="361"/>
      <c r="X159" s="361"/>
      <c r="Y159" s="361"/>
      <c r="Z159" s="361"/>
      <c r="AA159" s="361"/>
      <c r="AB159" s="361"/>
      <c r="AC159" s="361"/>
      <c r="AD159" s="361"/>
      <c r="AE159" s="361"/>
      <c r="AF159" s="361"/>
      <c r="AG159" s="361"/>
      <c r="AH159" s="361"/>
      <c r="AI159" s="361"/>
      <c r="AJ159" s="361"/>
      <c r="AK159" s="361"/>
      <c r="AL159" s="361"/>
      <c r="AM159" s="361"/>
      <c r="AN159" s="361"/>
      <c r="AO159" s="361"/>
      <c r="AP159" s="361"/>
      <c r="AQ159" s="361"/>
      <c r="AS159" s="40" t="s">
        <v>155</v>
      </c>
      <c r="AT159" s="11" t="s">
        <v>161</v>
      </c>
      <c r="AU159" s="11" t="s">
        <v>82</v>
      </c>
      <c r="AV159" s="19" t="s">
        <v>1713</v>
      </c>
    </row>
    <row r="160" spans="4:48" ht="15" thickBot="1" x14ac:dyDescent="0.35">
      <c r="F160" s="360"/>
      <c r="J160" s="367"/>
      <c r="AS160" s="40" t="s">
        <v>155</v>
      </c>
      <c r="AT160" s="13" t="s">
        <v>1062</v>
      </c>
      <c r="AU160" s="13" t="s">
        <v>82</v>
      </c>
      <c r="AV160" s="22" t="s">
        <v>1714</v>
      </c>
    </row>
    <row r="161" spans="1:48" ht="18.600000000000001" thickBot="1" x14ac:dyDescent="0.4">
      <c r="A161" s="365"/>
      <c r="F161" s="360"/>
      <c r="J161" s="367"/>
      <c r="K161" s="361"/>
      <c r="L161" s="361"/>
      <c r="M161" s="361"/>
      <c r="N161" s="361"/>
      <c r="O161" s="361"/>
      <c r="P161" s="361"/>
      <c r="Q161" s="361"/>
      <c r="R161" s="361"/>
      <c r="S161" s="361"/>
      <c r="T161" s="361"/>
      <c r="AS161" s="332" t="s">
        <v>164</v>
      </c>
      <c r="AT161" s="15"/>
      <c r="AU161" s="27"/>
      <c r="AV161" s="16"/>
    </row>
    <row r="162" spans="1:48" x14ac:dyDescent="0.3">
      <c r="A162" s="366"/>
      <c r="F162" s="360"/>
      <c r="J162" s="367"/>
      <c r="K162" s="361"/>
      <c r="L162" s="361"/>
      <c r="M162" s="361"/>
      <c r="N162" s="361"/>
      <c r="O162" s="361"/>
      <c r="P162" s="361"/>
      <c r="Q162" s="361"/>
      <c r="R162" s="361"/>
      <c r="S162" s="361"/>
      <c r="T162" s="361"/>
      <c r="AS162" s="338" t="s">
        <v>170</v>
      </c>
      <c r="AT162" s="14" t="s">
        <v>165</v>
      </c>
      <c r="AU162" s="14" t="s">
        <v>424</v>
      </c>
      <c r="AV162" s="19" t="s">
        <v>166</v>
      </c>
    </row>
    <row r="163" spans="1:48" x14ac:dyDescent="0.3">
      <c r="A163" s="1"/>
      <c r="F163" s="360"/>
      <c r="I163" s="361"/>
      <c r="J163" s="367"/>
      <c r="K163" s="361"/>
      <c r="L163" s="361"/>
      <c r="M163" s="361"/>
      <c r="N163" s="361"/>
      <c r="O163" s="361"/>
      <c r="P163" s="361"/>
      <c r="Q163" s="361"/>
      <c r="R163" s="361"/>
      <c r="S163" s="361"/>
      <c r="T163" s="361"/>
      <c r="Y163" s="361"/>
      <c r="Z163" s="361"/>
      <c r="AA163" s="361"/>
      <c r="AB163" s="361"/>
      <c r="AC163" s="361"/>
      <c r="AD163" s="361"/>
      <c r="AE163" s="361"/>
      <c r="AF163" s="361"/>
      <c r="AG163" s="361"/>
      <c r="AH163" s="361"/>
      <c r="AS163" s="40" t="s">
        <v>164</v>
      </c>
      <c r="AT163" s="11" t="s">
        <v>167</v>
      </c>
      <c r="AU163" s="11" t="s">
        <v>82</v>
      </c>
      <c r="AV163" s="20" t="s">
        <v>1064</v>
      </c>
    </row>
    <row r="164" spans="1:48" x14ac:dyDescent="0.3">
      <c r="F164" s="360"/>
      <c r="I164" s="361"/>
      <c r="J164" s="367"/>
      <c r="K164" s="361"/>
      <c r="L164" s="361"/>
      <c r="M164" s="361"/>
      <c r="N164" s="361"/>
      <c r="O164" s="361"/>
      <c r="P164" s="361"/>
      <c r="Q164" s="361"/>
      <c r="R164" s="361"/>
      <c r="S164" s="361"/>
      <c r="T164" s="361"/>
      <c r="Y164" s="361"/>
      <c r="Z164" s="361"/>
      <c r="AA164" s="361"/>
      <c r="AB164" s="361"/>
      <c r="AC164" s="361"/>
      <c r="AD164" s="361"/>
      <c r="AE164" s="361"/>
      <c r="AF164" s="361"/>
      <c r="AG164" s="361"/>
      <c r="AH164" s="361"/>
      <c r="AS164" s="40" t="s">
        <v>164</v>
      </c>
      <c r="AT164" s="11" t="s">
        <v>1065</v>
      </c>
      <c r="AU164" s="11" t="s">
        <v>168</v>
      </c>
      <c r="AV164" s="20" t="s">
        <v>169</v>
      </c>
    </row>
    <row r="165" spans="1:48" x14ac:dyDescent="0.3">
      <c r="F165" s="360"/>
      <c r="I165" s="361"/>
      <c r="J165" s="367"/>
      <c r="K165" s="361"/>
      <c r="L165" s="361"/>
      <c r="M165" s="361"/>
      <c r="N165" s="361"/>
      <c r="O165" s="361"/>
      <c r="P165" s="361"/>
      <c r="Q165" s="361"/>
      <c r="R165" s="361"/>
      <c r="S165" s="361"/>
      <c r="T165" s="361"/>
      <c r="Y165" s="361"/>
      <c r="Z165" s="361"/>
      <c r="AA165" s="361"/>
      <c r="AB165" s="361"/>
      <c r="AC165" s="361"/>
      <c r="AD165" s="361"/>
      <c r="AE165" s="361"/>
      <c r="AF165" s="361"/>
      <c r="AG165" s="361"/>
      <c r="AH165" s="361"/>
      <c r="AS165" s="40" t="s">
        <v>164</v>
      </c>
      <c r="AT165" s="11" t="s">
        <v>1066</v>
      </c>
      <c r="AU165" s="11" t="s">
        <v>1067</v>
      </c>
      <c r="AV165" s="20" t="s">
        <v>169</v>
      </c>
    </row>
    <row r="166" spans="1:48" x14ac:dyDescent="0.3">
      <c r="F166" s="360"/>
      <c r="I166" s="361"/>
      <c r="J166" s="367"/>
      <c r="K166" s="361"/>
      <c r="L166" s="361"/>
      <c r="M166" s="361"/>
      <c r="N166" s="361"/>
      <c r="O166" s="361"/>
      <c r="P166" s="361"/>
      <c r="Q166" s="361"/>
      <c r="R166" s="361"/>
      <c r="S166" s="361"/>
      <c r="T166" s="361"/>
      <c r="AS166" s="40" t="s">
        <v>164</v>
      </c>
      <c r="AT166" s="11" t="s">
        <v>1068</v>
      </c>
      <c r="AU166" s="11" t="s">
        <v>1070</v>
      </c>
      <c r="AV166" s="20" t="s">
        <v>1072</v>
      </c>
    </row>
    <row r="167" spans="1:48" ht="15" thickBot="1" x14ac:dyDescent="0.35">
      <c r="F167" s="360"/>
      <c r="I167" s="361"/>
      <c r="J167" s="367"/>
      <c r="K167" s="361"/>
      <c r="L167" s="361"/>
      <c r="M167" s="361"/>
      <c r="N167" s="361"/>
      <c r="O167" s="361"/>
      <c r="P167" s="361"/>
      <c r="Q167" s="361"/>
      <c r="R167" s="361"/>
      <c r="S167" s="361"/>
      <c r="T167" s="361"/>
      <c r="U167" s="361"/>
      <c r="V167" s="361"/>
      <c r="W167" s="361"/>
      <c r="X167" s="361"/>
      <c r="Y167" s="361"/>
      <c r="Z167" s="361"/>
      <c r="AA167" s="361"/>
      <c r="AB167" s="361"/>
      <c r="AC167" s="361"/>
      <c r="AD167" s="361"/>
      <c r="AE167" s="361"/>
      <c r="AF167" s="361"/>
      <c r="AG167" s="361"/>
      <c r="AH167" s="361"/>
      <c r="AS167" s="40" t="s">
        <v>164</v>
      </c>
      <c r="AT167" s="11" t="s">
        <v>1069</v>
      </c>
      <c r="AU167" s="11" t="s">
        <v>1071</v>
      </c>
      <c r="AV167" s="20" t="s">
        <v>1073</v>
      </c>
    </row>
    <row r="168" spans="1:48" ht="18.600000000000001" thickBot="1" x14ac:dyDescent="0.4">
      <c r="F168" s="360"/>
      <c r="I168" s="361"/>
      <c r="J168" s="367"/>
      <c r="K168" s="361"/>
      <c r="L168" s="361"/>
      <c r="M168" s="361"/>
      <c r="N168" s="361"/>
      <c r="O168" s="361"/>
      <c r="P168" s="361"/>
      <c r="Q168" s="361"/>
      <c r="R168" s="361"/>
      <c r="S168" s="361"/>
      <c r="T168" s="361"/>
      <c r="Y168" s="361"/>
      <c r="Z168" s="361"/>
      <c r="AA168" s="361"/>
      <c r="AB168" s="361"/>
      <c r="AC168" s="361"/>
      <c r="AD168" s="361"/>
      <c r="AE168" s="361"/>
      <c r="AF168" s="361"/>
      <c r="AG168" s="361"/>
      <c r="AH168" s="361"/>
      <c r="AS168" s="332" t="s">
        <v>172</v>
      </c>
      <c r="AT168" s="15"/>
      <c r="AU168" s="27"/>
      <c r="AV168" s="16"/>
    </row>
    <row r="169" spans="1:48" x14ac:dyDescent="0.3">
      <c r="F169" s="360"/>
      <c r="J169" s="367"/>
      <c r="K169" s="361"/>
      <c r="L169" s="361"/>
      <c r="M169" s="361"/>
      <c r="N169" s="361"/>
      <c r="O169" s="361"/>
      <c r="P169" s="361"/>
      <c r="Q169" s="361"/>
      <c r="R169" s="361"/>
      <c r="S169" s="361"/>
      <c r="T169" s="361"/>
      <c r="U169" s="361"/>
      <c r="V169" s="361"/>
      <c r="W169" s="361"/>
      <c r="X169" s="361"/>
      <c r="AS169" s="338" t="s">
        <v>185</v>
      </c>
      <c r="AT169" s="14" t="s">
        <v>173</v>
      </c>
      <c r="AU169" s="14" t="s">
        <v>2065</v>
      </c>
      <c r="AV169" s="19" t="s">
        <v>1715</v>
      </c>
    </row>
    <row r="170" spans="1:48" x14ac:dyDescent="0.3">
      <c r="F170" s="360"/>
      <c r="I170" s="361"/>
      <c r="J170" s="367"/>
      <c r="K170" s="361"/>
      <c r="L170" s="361"/>
      <c r="M170" s="361"/>
      <c r="N170" s="361"/>
      <c r="O170" s="361"/>
      <c r="P170" s="361"/>
      <c r="Q170" s="361"/>
      <c r="R170" s="361"/>
      <c r="S170" s="361"/>
      <c r="T170" s="361"/>
      <c r="U170" s="361"/>
      <c r="V170" s="361"/>
      <c r="W170" s="361"/>
      <c r="X170" s="361"/>
      <c r="AS170" s="286" t="s">
        <v>172</v>
      </c>
      <c r="AT170" s="11" t="s">
        <v>174</v>
      </c>
      <c r="AU170" s="14" t="s">
        <v>2065</v>
      </c>
      <c r="AV170" s="20" t="s">
        <v>1715</v>
      </c>
    </row>
    <row r="171" spans="1:48" x14ac:dyDescent="0.3">
      <c r="F171" s="360"/>
      <c r="I171" s="361"/>
      <c r="J171" s="367"/>
      <c r="K171" s="361"/>
      <c r="L171" s="361"/>
      <c r="M171" s="361"/>
      <c r="N171" s="361"/>
      <c r="O171" s="361"/>
      <c r="P171" s="361"/>
      <c r="Q171" s="361"/>
      <c r="R171" s="361"/>
      <c r="S171" s="361"/>
      <c r="T171" s="361"/>
      <c r="AS171" s="286" t="s">
        <v>172</v>
      </c>
      <c r="AT171" s="11" t="s">
        <v>177</v>
      </c>
      <c r="AU171" s="14" t="s">
        <v>2065</v>
      </c>
      <c r="AV171" s="20" t="s">
        <v>1715</v>
      </c>
    </row>
    <row r="172" spans="1:48" x14ac:dyDescent="0.3">
      <c r="F172" s="360"/>
      <c r="I172" s="361"/>
      <c r="J172" s="367"/>
      <c r="K172" s="361"/>
      <c r="L172" s="361"/>
      <c r="M172" s="361"/>
      <c r="N172" s="361"/>
      <c r="O172" s="361"/>
      <c r="P172" s="361"/>
      <c r="Q172" s="361"/>
      <c r="R172" s="361"/>
      <c r="S172" s="361"/>
      <c r="T172" s="361"/>
      <c r="Y172" s="370"/>
      <c r="Z172" s="370"/>
      <c r="AA172" s="370"/>
      <c r="AB172" s="370"/>
      <c r="AC172" s="370"/>
      <c r="AD172" s="370"/>
      <c r="AE172" s="370"/>
      <c r="AF172" s="370"/>
      <c r="AG172" s="370"/>
      <c r="AH172" s="370"/>
      <c r="AS172" s="286" t="s">
        <v>172</v>
      </c>
      <c r="AT172" s="11" t="s">
        <v>175</v>
      </c>
      <c r="AU172" s="14" t="s">
        <v>2065</v>
      </c>
      <c r="AV172" s="20" t="s">
        <v>1715</v>
      </c>
    </row>
    <row r="173" spans="1:48" x14ac:dyDescent="0.3">
      <c r="F173" s="360"/>
      <c r="I173" s="361"/>
      <c r="J173" s="367"/>
      <c r="K173" s="361"/>
      <c r="L173" s="361"/>
      <c r="M173" s="361"/>
      <c r="N173" s="361"/>
      <c r="O173" s="361"/>
      <c r="P173" s="361"/>
      <c r="Q173" s="361"/>
      <c r="R173" s="361"/>
      <c r="S173" s="361"/>
      <c r="T173" s="361"/>
      <c r="AS173" s="286" t="s">
        <v>172</v>
      </c>
      <c r="AT173" s="11" t="s">
        <v>176</v>
      </c>
      <c r="AU173" s="14" t="s">
        <v>2065</v>
      </c>
      <c r="AV173" s="20" t="s">
        <v>1715</v>
      </c>
    </row>
    <row r="174" spans="1:48" x14ac:dyDescent="0.3">
      <c r="F174" s="360"/>
      <c r="I174" s="361"/>
      <c r="J174" s="367"/>
      <c r="K174" s="361"/>
      <c r="L174" s="361"/>
      <c r="M174" s="361"/>
      <c r="N174" s="361"/>
      <c r="O174" s="361"/>
      <c r="P174" s="361"/>
      <c r="Q174" s="361"/>
      <c r="R174" s="361"/>
      <c r="S174" s="361"/>
      <c r="T174" s="361"/>
      <c r="U174" s="361"/>
      <c r="V174" s="361"/>
      <c r="W174" s="361"/>
      <c r="X174" s="361"/>
      <c r="Y174" s="361"/>
      <c r="Z174" s="361"/>
      <c r="AA174" s="361"/>
      <c r="AB174" s="361"/>
      <c r="AC174" s="361"/>
      <c r="AD174" s="361"/>
      <c r="AE174" s="361"/>
      <c r="AF174" s="361"/>
      <c r="AG174" s="361"/>
      <c r="AH174" s="361"/>
      <c r="AS174" s="286" t="s">
        <v>172</v>
      </c>
      <c r="AT174" s="11" t="s">
        <v>179</v>
      </c>
      <c r="AU174" s="11" t="s">
        <v>82</v>
      </c>
      <c r="AV174" s="20" t="s">
        <v>327</v>
      </c>
    </row>
    <row r="175" spans="1:48" x14ac:dyDescent="0.3">
      <c r="F175" s="360"/>
      <c r="I175" s="361"/>
      <c r="J175" s="367"/>
      <c r="K175" s="361"/>
      <c r="L175" s="361"/>
      <c r="M175" s="361"/>
      <c r="N175" s="361"/>
      <c r="O175" s="361"/>
      <c r="P175" s="361"/>
      <c r="Q175" s="361"/>
      <c r="R175" s="361"/>
      <c r="S175" s="361"/>
      <c r="T175" s="361"/>
      <c r="U175" s="361"/>
      <c r="V175" s="361"/>
      <c r="W175" s="361"/>
      <c r="X175" s="361"/>
      <c r="Y175" s="361"/>
      <c r="Z175" s="361"/>
      <c r="AA175" s="361"/>
      <c r="AB175" s="361"/>
      <c r="AC175" s="361"/>
      <c r="AD175" s="361"/>
      <c r="AE175" s="361"/>
      <c r="AF175" s="361"/>
      <c r="AG175" s="361"/>
      <c r="AH175" s="361"/>
      <c r="AS175" s="286" t="s">
        <v>172</v>
      </c>
      <c r="AT175" s="11" t="s">
        <v>182</v>
      </c>
      <c r="AU175" s="11" t="s">
        <v>82</v>
      </c>
      <c r="AV175" s="20" t="s">
        <v>327</v>
      </c>
    </row>
    <row r="176" spans="1:48" ht="15" thickBot="1" x14ac:dyDescent="0.35">
      <c r="F176" s="360"/>
      <c r="I176" s="361"/>
      <c r="J176" s="367"/>
      <c r="K176" s="361"/>
      <c r="L176" s="361"/>
      <c r="M176" s="361"/>
      <c r="N176" s="361"/>
      <c r="O176" s="361"/>
      <c r="P176" s="361"/>
      <c r="Q176" s="361"/>
      <c r="R176" s="361"/>
      <c r="S176" s="361"/>
      <c r="T176" s="361"/>
      <c r="U176" s="361"/>
      <c r="V176" s="361"/>
      <c r="W176" s="361"/>
      <c r="X176" s="361"/>
      <c r="Y176" s="361"/>
      <c r="Z176" s="361"/>
      <c r="AA176" s="361"/>
      <c r="AB176" s="361"/>
      <c r="AC176" s="361"/>
      <c r="AD176" s="361"/>
      <c r="AE176" s="361"/>
      <c r="AF176" s="361"/>
      <c r="AG176" s="361"/>
      <c r="AH176" s="361"/>
      <c r="AS176" s="286" t="s">
        <v>172</v>
      </c>
      <c r="AT176" s="11" t="s">
        <v>183</v>
      </c>
      <c r="AU176" s="11" t="s">
        <v>424</v>
      </c>
      <c r="AV176" s="20" t="s">
        <v>1716</v>
      </c>
    </row>
    <row r="177" spans="1:48" ht="18.600000000000001" thickBot="1" x14ac:dyDescent="0.4">
      <c r="F177" s="360"/>
      <c r="I177" s="361"/>
      <c r="J177" s="367"/>
      <c r="K177" s="361"/>
      <c r="L177" s="361"/>
      <c r="M177" s="361"/>
      <c r="N177" s="361"/>
      <c r="O177" s="361"/>
      <c r="P177" s="361"/>
      <c r="Q177" s="361"/>
      <c r="R177" s="361"/>
      <c r="S177" s="361"/>
      <c r="T177" s="361"/>
      <c r="U177" s="121"/>
      <c r="V177" s="121"/>
      <c r="W177" s="121"/>
      <c r="X177" s="121"/>
      <c r="Y177" s="361"/>
      <c r="Z177" s="361"/>
      <c r="AA177" s="361"/>
      <c r="AB177" s="361"/>
      <c r="AC177" s="361"/>
      <c r="AD177" s="361"/>
      <c r="AE177" s="361"/>
      <c r="AF177" s="361"/>
      <c r="AG177" s="361"/>
      <c r="AH177" s="361"/>
      <c r="AS177" s="332" t="s">
        <v>186</v>
      </c>
      <c r="AT177" s="15"/>
      <c r="AU177" s="27"/>
      <c r="AV177" s="23"/>
    </row>
    <row r="178" spans="1:48" x14ac:dyDescent="0.3">
      <c r="F178" s="360"/>
      <c r="J178" s="367"/>
      <c r="AS178" s="338" t="s">
        <v>194</v>
      </c>
      <c r="AT178" s="14" t="s">
        <v>187</v>
      </c>
      <c r="AU178" s="14" t="s">
        <v>2079</v>
      </c>
      <c r="AV178" s="19" t="s">
        <v>1718</v>
      </c>
    </row>
    <row r="179" spans="1:48" x14ac:dyDescent="0.3">
      <c r="F179" s="360"/>
      <c r="J179" s="367"/>
      <c r="AS179" s="40" t="s">
        <v>186</v>
      </c>
      <c r="AT179" s="11" t="s">
        <v>188</v>
      </c>
      <c r="AU179" s="14" t="s">
        <v>2079</v>
      </c>
      <c r="AV179" s="20" t="s">
        <v>1075</v>
      </c>
    </row>
    <row r="180" spans="1:48" ht="18" x14ac:dyDescent="0.35">
      <c r="A180" s="365"/>
      <c r="F180" s="360"/>
      <c r="G180" s="361"/>
      <c r="J180" s="367"/>
      <c r="AS180" s="40" t="s">
        <v>186</v>
      </c>
      <c r="AT180" s="11" t="s">
        <v>189</v>
      </c>
      <c r="AU180" s="14" t="s">
        <v>2079</v>
      </c>
      <c r="AV180" s="20" t="s">
        <v>1076</v>
      </c>
    </row>
    <row r="181" spans="1:48" x14ac:dyDescent="0.3">
      <c r="A181" s="366"/>
      <c r="F181" s="360"/>
      <c r="G181" s="361"/>
      <c r="J181" s="367"/>
      <c r="AS181" s="40" t="s">
        <v>186</v>
      </c>
      <c r="AT181" s="11" t="s">
        <v>190</v>
      </c>
      <c r="AU181" s="14" t="s">
        <v>2079</v>
      </c>
      <c r="AV181" s="20" t="s">
        <v>1077</v>
      </c>
    </row>
    <row r="182" spans="1:48" x14ac:dyDescent="0.3">
      <c r="A182" s="1"/>
      <c r="F182" s="360"/>
      <c r="G182" s="361"/>
      <c r="J182" s="367"/>
      <c r="AS182" s="40" t="s">
        <v>186</v>
      </c>
      <c r="AT182" s="11" t="s">
        <v>191</v>
      </c>
      <c r="AU182" s="14" t="s">
        <v>2079</v>
      </c>
      <c r="AV182" s="20" t="s">
        <v>1078</v>
      </c>
    </row>
    <row r="183" spans="1:48" x14ac:dyDescent="0.3">
      <c r="F183" s="360"/>
      <c r="G183" s="361"/>
      <c r="J183" s="367"/>
      <c r="U183" s="361"/>
      <c r="V183" s="361"/>
      <c r="W183" s="361"/>
      <c r="X183" s="361"/>
      <c r="AS183" s="40" t="s">
        <v>186</v>
      </c>
      <c r="AT183" s="11" t="s">
        <v>1079</v>
      </c>
      <c r="AU183" s="11" t="s">
        <v>82</v>
      </c>
      <c r="AV183" s="20" t="s">
        <v>1083</v>
      </c>
    </row>
    <row r="184" spans="1:48" x14ac:dyDescent="0.3">
      <c r="F184" s="360"/>
      <c r="G184" s="361"/>
      <c r="J184" s="367"/>
      <c r="U184" s="361"/>
      <c r="V184" s="361"/>
      <c r="W184" s="361"/>
      <c r="X184" s="361"/>
      <c r="AS184" s="40" t="s">
        <v>186</v>
      </c>
      <c r="AT184" s="11" t="s">
        <v>1080</v>
      </c>
      <c r="AU184" s="11" t="s">
        <v>82</v>
      </c>
      <c r="AV184" s="20" t="s">
        <v>1084</v>
      </c>
    </row>
    <row r="185" spans="1:48" x14ac:dyDescent="0.3">
      <c r="F185" s="360"/>
      <c r="G185" s="361"/>
      <c r="I185" s="361"/>
      <c r="J185" s="367"/>
      <c r="K185" s="361"/>
      <c r="L185" s="361"/>
      <c r="M185" s="361"/>
      <c r="N185" s="361"/>
      <c r="O185" s="361"/>
      <c r="P185" s="361"/>
      <c r="Q185" s="361"/>
      <c r="R185" s="361"/>
      <c r="S185" s="361"/>
      <c r="T185" s="361"/>
      <c r="U185" s="361"/>
      <c r="V185" s="361"/>
      <c r="W185" s="361"/>
      <c r="X185" s="361"/>
      <c r="AS185" s="40" t="s">
        <v>186</v>
      </c>
      <c r="AT185" s="11" t="s">
        <v>1081</v>
      </c>
      <c r="AU185" s="11" t="s">
        <v>82</v>
      </c>
      <c r="AV185" s="20" t="s">
        <v>1085</v>
      </c>
    </row>
    <row r="186" spans="1:48" x14ac:dyDescent="0.3">
      <c r="F186" s="360"/>
      <c r="J186" s="367"/>
      <c r="AS186" s="40" t="s">
        <v>186</v>
      </c>
      <c r="AT186" s="11" t="s">
        <v>1082</v>
      </c>
      <c r="AU186" s="11" t="s">
        <v>82</v>
      </c>
      <c r="AV186" s="20" t="s">
        <v>1086</v>
      </c>
    </row>
    <row r="187" spans="1:48" ht="18" x14ac:dyDescent="0.35">
      <c r="A187" s="365"/>
      <c r="E187" s="361"/>
      <c r="F187" s="360"/>
      <c r="J187" s="367"/>
      <c r="U187" s="361"/>
      <c r="V187" s="361"/>
      <c r="W187" s="361"/>
      <c r="X187" s="361"/>
      <c r="AI187" s="361"/>
      <c r="AJ187" s="361"/>
      <c r="AK187" s="361"/>
      <c r="AL187" s="361"/>
      <c r="AM187" s="361"/>
      <c r="AN187" s="361"/>
      <c r="AO187" s="361"/>
      <c r="AP187" s="361"/>
      <c r="AQ187" s="361"/>
      <c r="AS187" s="40" t="s">
        <v>186</v>
      </c>
      <c r="AT187" s="11" t="s">
        <v>192</v>
      </c>
      <c r="AU187" s="11" t="s">
        <v>82</v>
      </c>
      <c r="AV187" s="20" t="s">
        <v>1087</v>
      </c>
    </row>
    <row r="188" spans="1:48" x14ac:dyDescent="0.3">
      <c r="A188" s="366"/>
      <c r="F188" s="360"/>
      <c r="J188" s="367"/>
      <c r="U188" s="361"/>
      <c r="V188" s="361"/>
      <c r="W188" s="361"/>
      <c r="X188" s="361"/>
      <c r="AI188" s="361"/>
      <c r="AJ188" s="361"/>
      <c r="AK188" s="361"/>
      <c r="AL188" s="361"/>
      <c r="AM188" s="361"/>
      <c r="AN188" s="361"/>
      <c r="AO188" s="361"/>
      <c r="AP188" s="361"/>
      <c r="AQ188" s="361"/>
      <c r="AS188" s="40" t="s">
        <v>186</v>
      </c>
      <c r="AT188" s="11" t="s">
        <v>193</v>
      </c>
      <c r="AU188" s="11" t="s">
        <v>82</v>
      </c>
      <c r="AV188" s="20" t="s">
        <v>1088</v>
      </c>
    </row>
    <row r="189" spans="1:48" x14ac:dyDescent="0.3">
      <c r="A189" s="1"/>
      <c r="F189" s="360"/>
      <c r="J189" s="367"/>
      <c r="U189" s="361"/>
      <c r="V189" s="361"/>
      <c r="W189" s="361"/>
      <c r="X189" s="361"/>
      <c r="AI189" s="361"/>
      <c r="AJ189" s="361"/>
      <c r="AK189" s="361"/>
      <c r="AL189" s="361"/>
      <c r="AM189" s="361"/>
      <c r="AN189" s="361"/>
      <c r="AO189" s="361"/>
      <c r="AP189" s="361"/>
      <c r="AQ189" s="361"/>
      <c r="AS189" s="40" t="s">
        <v>186</v>
      </c>
      <c r="AT189" s="11" t="s">
        <v>1089</v>
      </c>
      <c r="AU189" s="173" t="s">
        <v>424</v>
      </c>
      <c r="AV189" s="20" t="s">
        <v>1091</v>
      </c>
    </row>
    <row r="190" spans="1:48" ht="15" thickBot="1" x14ac:dyDescent="0.35">
      <c r="F190" s="360"/>
      <c r="J190" s="367"/>
      <c r="U190" s="361"/>
      <c r="V190" s="361"/>
      <c r="W190" s="361"/>
      <c r="X190" s="361"/>
      <c r="AI190" s="361"/>
      <c r="AJ190" s="361"/>
      <c r="AK190" s="361"/>
      <c r="AL190" s="361"/>
      <c r="AM190" s="361"/>
      <c r="AN190" s="361"/>
      <c r="AO190" s="361"/>
      <c r="AP190" s="361"/>
      <c r="AQ190" s="361"/>
      <c r="AS190" s="40" t="s">
        <v>186</v>
      </c>
      <c r="AT190" s="11" t="s">
        <v>1090</v>
      </c>
      <c r="AU190" s="173" t="s">
        <v>424</v>
      </c>
      <c r="AV190" s="20" t="s">
        <v>1092</v>
      </c>
    </row>
    <row r="191" spans="1:48" ht="18.600000000000001" thickBot="1" x14ac:dyDescent="0.4">
      <c r="F191" s="360"/>
      <c r="J191" s="367"/>
      <c r="U191" s="361"/>
      <c r="V191" s="361"/>
      <c r="W191" s="361"/>
      <c r="X191" s="361"/>
      <c r="AI191" s="361"/>
      <c r="AJ191" s="361"/>
      <c r="AK191" s="361"/>
      <c r="AL191" s="361"/>
      <c r="AM191" s="361"/>
      <c r="AN191" s="361"/>
      <c r="AO191" s="361"/>
      <c r="AP191" s="361"/>
      <c r="AQ191" s="361"/>
      <c r="AS191" s="332" t="s">
        <v>196</v>
      </c>
      <c r="AT191" s="15"/>
      <c r="AU191" s="27"/>
      <c r="AV191" s="23"/>
    </row>
    <row r="192" spans="1:48" x14ac:dyDescent="0.3">
      <c r="F192" s="360"/>
      <c r="J192" s="367"/>
      <c r="U192" s="361"/>
      <c r="V192" s="361"/>
      <c r="W192" s="361"/>
      <c r="X192" s="361"/>
      <c r="AI192" s="361"/>
      <c r="AJ192" s="361"/>
      <c r="AK192" s="361"/>
      <c r="AL192" s="361"/>
      <c r="AM192" s="361"/>
      <c r="AN192" s="361"/>
      <c r="AO192" s="361"/>
      <c r="AP192" s="361"/>
      <c r="AQ192" s="361"/>
      <c r="AS192" s="338" t="s">
        <v>209</v>
      </c>
      <c r="AT192" s="14" t="s">
        <v>197</v>
      </c>
      <c r="AU192" s="14" t="s">
        <v>98</v>
      </c>
      <c r="AV192" s="19" t="s">
        <v>1719</v>
      </c>
    </row>
    <row r="193" spans="1:48" x14ac:dyDescent="0.3">
      <c r="F193" s="360"/>
      <c r="J193" s="367"/>
      <c r="AS193" s="40" t="s">
        <v>196</v>
      </c>
      <c r="AT193" s="11" t="s">
        <v>199</v>
      </c>
      <c r="AU193" s="11" t="s">
        <v>98</v>
      </c>
      <c r="AV193" s="20" t="s">
        <v>1720</v>
      </c>
    </row>
    <row r="194" spans="1:48" ht="18" x14ac:dyDescent="0.35">
      <c r="A194" s="365"/>
      <c r="F194" s="360"/>
      <c r="G194" s="361"/>
      <c r="J194" s="367"/>
      <c r="U194" s="361"/>
      <c r="V194" s="361"/>
      <c r="W194" s="361"/>
      <c r="X194" s="361"/>
      <c r="AS194" s="40" t="s">
        <v>196</v>
      </c>
      <c r="AT194" s="11" t="s">
        <v>202</v>
      </c>
      <c r="AU194" s="11" t="s">
        <v>2070</v>
      </c>
      <c r="AV194" s="4" t="s">
        <v>1721</v>
      </c>
    </row>
    <row r="195" spans="1:48" x14ac:dyDescent="0.3">
      <c r="A195" s="366"/>
      <c r="F195" s="360"/>
      <c r="G195" s="361"/>
      <c r="J195" s="367"/>
      <c r="U195" s="361"/>
      <c r="V195" s="361"/>
      <c r="W195" s="361"/>
      <c r="X195" s="361"/>
      <c r="AS195" s="40" t="s">
        <v>196</v>
      </c>
      <c r="AT195" s="11" t="s">
        <v>201</v>
      </c>
      <c r="AU195" s="11" t="s">
        <v>2069</v>
      </c>
      <c r="AV195" s="4" t="s">
        <v>1722</v>
      </c>
    </row>
    <row r="196" spans="1:48" x14ac:dyDescent="0.3">
      <c r="A196" s="366"/>
      <c r="F196" s="360"/>
      <c r="G196" s="361"/>
      <c r="J196" s="367"/>
      <c r="U196" s="361"/>
      <c r="V196" s="361"/>
      <c r="W196" s="361"/>
      <c r="X196" s="361"/>
      <c r="AS196" s="40" t="s">
        <v>196</v>
      </c>
      <c r="AT196" s="11" t="s">
        <v>203</v>
      </c>
      <c r="AU196" s="11" t="s">
        <v>2082</v>
      </c>
      <c r="AV196" s="4" t="s">
        <v>1723</v>
      </c>
    </row>
    <row r="197" spans="1:48" x14ac:dyDescent="0.3">
      <c r="F197" s="360"/>
      <c r="G197" s="361"/>
      <c r="J197" s="367"/>
      <c r="U197" s="361"/>
      <c r="V197" s="361"/>
      <c r="W197" s="361"/>
      <c r="X197" s="361"/>
      <c r="AS197" s="40" t="s">
        <v>196</v>
      </c>
      <c r="AT197" s="11" t="s">
        <v>204</v>
      </c>
      <c r="AU197" s="11" t="s">
        <v>2082</v>
      </c>
      <c r="AV197" s="4" t="s">
        <v>1724</v>
      </c>
    </row>
    <row r="198" spans="1:48" x14ac:dyDescent="0.3">
      <c r="F198" s="360"/>
      <c r="G198" s="361"/>
      <c r="J198" s="367"/>
      <c r="U198" s="361"/>
      <c r="V198" s="361"/>
      <c r="W198" s="361"/>
      <c r="X198" s="361"/>
      <c r="AS198" s="40" t="s">
        <v>196</v>
      </c>
      <c r="AT198" s="11" t="s">
        <v>207</v>
      </c>
      <c r="AU198" s="11" t="s">
        <v>2082</v>
      </c>
      <c r="AV198" s="4" t="s">
        <v>1725</v>
      </c>
    </row>
    <row r="199" spans="1:48" ht="15" thickBot="1" x14ac:dyDescent="0.35">
      <c r="E199" s="361"/>
      <c r="F199" s="360"/>
      <c r="G199" s="361"/>
      <c r="J199" s="367"/>
      <c r="U199" s="361"/>
      <c r="V199" s="361"/>
      <c r="W199" s="361"/>
      <c r="X199" s="361"/>
      <c r="AI199" s="361"/>
      <c r="AJ199" s="361"/>
      <c r="AK199" s="361"/>
      <c r="AL199" s="361"/>
      <c r="AM199" s="361"/>
      <c r="AN199" s="361"/>
      <c r="AO199" s="361"/>
      <c r="AP199" s="361"/>
      <c r="AQ199" s="361"/>
      <c r="AS199" s="40" t="s">
        <v>196</v>
      </c>
      <c r="AT199" s="11" t="s">
        <v>208</v>
      </c>
      <c r="AU199" s="11" t="s">
        <v>2082</v>
      </c>
      <c r="AV199" s="4" t="s">
        <v>1726</v>
      </c>
    </row>
    <row r="200" spans="1:48" ht="18.600000000000001" thickBot="1" x14ac:dyDescent="0.4">
      <c r="E200" s="361"/>
      <c r="F200" s="360"/>
      <c r="G200" s="361"/>
      <c r="J200" s="367"/>
      <c r="U200" s="361"/>
      <c r="V200" s="361"/>
      <c r="W200" s="361"/>
      <c r="X200" s="361"/>
      <c r="AI200" s="361"/>
      <c r="AJ200" s="361"/>
      <c r="AK200" s="361"/>
      <c r="AL200" s="361"/>
      <c r="AM200" s="361"/>
      <c r="AN200" s="361"/>
      <c r="AO200" s="361"/>
      <c r="AP200" s="361"/>
      <c r="AQ200" s="361"/>
      <c r="AS200" s="332" t="s">
        <v>211</v>
      </c>
      <c r="AT200" s="15"/>
      <c r="AU200" s="27"/>
      <c r="AV200" s="23"/>
    </row>
    <row r="201" spans="1:48" x14ac:dyDescent="0.3">
      <c r="F201" s="360"/>
      <c r="J201" s="367"/>
      <c r="U201" s="361"/>
      <c r="V201" s="361"/>
      <c r="W201" s="361"/>
      <c r="X201" s="361"/>
      <c r="AS201" s="338" t="s">
        <v>220</v>
      </c>
      <c r="AT201" s="14" t="s">
        <v>212</v>
      </c>
      <c r="AU201" s="14" t="s">
        <v>2069</v>
      </c>
      <c r="AV201" s="19" t="s">
        <v>1727</v>
      </c>
    </row>
    <row r="202" spans="1:48" x14ac:dyDescent="0.3">
      <c r="F202" s="360"/>
      <c r="J202" s="367"/>
      <c r="AS202" s="252" t="s">
        <v>211</v>
      </c>
      <c r="AT202" s="11" t="s">
        <v>214</v>
      </c>
      <c r="AU202" s="11" t="s">
        <v>2069</v>
      </c>
      <c r="AV202" s="20" t="s">
        <v>1727</v>
      </c>
    </row>
    <row r="203" spans="1:48" ht="18" x14ac:dyDescent="0.35">
      <c r="A203" s="365"/>
      <c r="F203" s="360"/>
      <c r="G203" s="361"/>
      <c r="I203" s="361"/>
      <c r="J203" s="367"/>
      <c r="K203" s="361"/>
      <c r="L203" s="361"/>
      <c r="M203" s="361"/>
      <c r="N203" s="361"/>
      <c r="O203" s="361"/>
      <c r="P203" s="361"/>
      <c r="Q203" s="361"/>
      <c r="R203" s="361"/>
      <c r="S203" s="361"/>
      <c r="T203" s="361"/>
      <c r="Y203" s="361"/>
      <c r="Z203" s="361"/>
      <c r="AA203" s="361"/>
      <c r="AB203" s="361"/>
      <c r="AC203" s="361"/>
      <c r="AD203" s="361"/>
      <c r="AE203" s="361"/>
      <c r="AF203" s="361"/>
      <c r="AG203" s="361"/>
      <c r="AH203" s="361"/>
      <c r="AS203" s="252" t="s">
        <v>211</v>
      </c>
      <c r="AT203" s="11" t="s">
        <v>216</v>
      </c>
      <c r="AU203" s="173" t="s">
        <v>2083</v>
      </c>
      <c r="AV203" s="20" t="s">
        <v>1727</v>
      </c>
    </row>
    <row r="204" spans="1:48" ht="15" thickBot="1" x14ac:dyDescent="0.35">
      <c r="A204" s="366"/>
      <c r="F204" s="360"/>
      <c r="G204" s="361"/>
      <c r="I204" s="361"/>
      <c r="J204" s="367"/>
      <c r="K204" s="361"/>
      <c r="L204" s="361"/>
      <c r="M204" s="361"/>
      <c r="N204" s="361"/>
      <c r="O204" s="361"/>
      <c r="P204" s="361"/>
      <c r="Q204" s="361"/>
      <c r="R204" s="361"/>
      <c r="S204" s="361"/>
      <c r="T204" s="361"/>
      <c r="Y204" s="361"/>
      <c r="Z204" s="361"/>
      <c r="AA204" s="361"/>
      <c r="AB204" s="361"/>
      <c r="AC204" s="361"/>
      <c r="AD204" s="361"/>
      <c r="AE204" s="361"/>
      <c r="AF204" s="361"/>
      <c r="AG204" s="361"/>
      <c r="AH204" s="361"/>
      <c r="AS204" s="252" t="s">
        <v>211</v>
      </c>
      <c r="AT204" s="13" t="s">
        <v>219</v>
      </c>
      <c r="AU204" s="173" t="s">
        <v>2083</v>
      </c>
      <c r="AV204" s="22" t="s">
        <v>1727</v>
      </c>
    </row>
    <row r="205" spans="1:48" ht="18.600000000000001" thickBot="1" x14ac:dyDescent="0.4">
      <c r="A205" s="1"/>
      <c r="F205" s="360"/>
      <c r="G205" s="361"/>
      <c r="I205" s="361"/>
      <c r="J205" s="367"/>
      <c r="K205" s="361"/>
      <c r="L205" s="361"/>
      <c r="M205" s="361"/>
      <c r="N205" s="361"/>
      <c r="O205" s="361"/>
      <c r="P205" s="361"/>
      <c r="Q205" s="361"/>
      <c r="R205" s="361"/>
      <c r="S205" s="361"/>
      <c r="T205" s="361"/>
      <c r="Y205" s="361"/>
      <c r="Z205" s="361"/>
      <c r="AA205" s="361"/>
      <c r="AB205" s="361"/>
      <c r="AC205" s="361"/>
      <c r="AD205" s="361"/>
      <c r="AE205" s="361"/>
      <c r="AF205" s="361"/>
      <c r="AG205" s="361"/>
      <c r="AH205" s="361"/>
      <c r="AS205" s="343" t="s">
        <v>247</v>
      </c>
      <c r="AT205" s="27"/>
      <c r="AU205" s="27"/>
      <c r="AV205" s="16"/>
    </row>
    <row r="206" spans="1:48" x14ac:dyDescent="0.3">
      <c r="F206" s="360"/>
      <c r="G206" s="361"/>
      <c r="I206" s="361"/>
      <c r="J206" s="367"/>
      <c r="K206" s="361"/>
      <c r="L206" s="361"/>
      <c r="M206" s="361"/>
      <c r="N206" s="361"/>
      <c r="O206" s="361"/>
      <c r="P206" s="361"/>
      <c r="Q206" s="361"/>
      <c r="R206" s="361"/>
      <c r="S206" s="361"/>
      <c r="T206" s="361"/>
      <c r="Y206" s="361"/>
      <c r="Z206" s="361"/>
      <c r="AA206" s="361"/>
      <c r="AB206" s="361"/>
      <c r="AC206" s="361"/>
      <c r="AD206" s="361"/>
      <c r="AE206" s="361"/>
      <c r="AF206" s="361"/>
      <c r="AG206" s="361"/>
      <c r="AH206" s="361"/>
      <c r="AS206" s="338" t="s">
        <v>248</v>
      </c>
      <c r="AT206" s="14" t="s">
        <v>222</v>
      </c>
      <c r="AU206" s="11" t="s">
        <v>223</v>
      </c>
      <c r="AV206" s="6" t="s">
        <v>1728</v>
      </c>
    </row>
    <row r="207" spans="1:48" x14ac:dyDescent="0.3">
      <c r="F207" s="360"/>
      <c r="G207" s="361"/>
      <c r="I207" s="361"/>
      <c r="J207" s="367"/>
      <c r="K207" s="361"/>
      <c r="L207" s="361"/>
      <c r="M207" s="361"/>
      <c r="N207" s="361"/>
      <c r="O207" s="361"/>
      <c r="P207" s="361"/>
      <c r="Q207" s="361"/>
      <c r="R207" s="361"/>
      <c r="S207" s="361"/>
      <c r="T207" s="361"/>
      <c r="Y207" s="361"/>
      <c r="Z207" s="361"/>
      <c r="AA207" s="361"/>
      <c r="AB207" s="361"/>
      <c r="AC207" s="361"/>
      <c r="AD207" s="361"/>
      <c r="AE207" s="361"/>
      <c r="AF207" s="361"/>
      <c r="AG207" s="361"/>
      <c r="AH207" s="361"/>
      <c r="AS207" s="40" t="s">
        <v>247</v>
      </c>
      <c r="AT207" s="11" t="s">
        <v>224</v>
      </c>
      <c r="AU207" s="11" t="s">
        <v>223</v>
      </c>
      <c r="AV207" s="4" t="s">
        <v>225</v>
      </c>
    </row>
    <row r="208" spans="1:48" x14ac:dyDescent="0.3">
      <c r="F208" s="360"/>
      <c r="G208" s="361"/>
      <c r="I208" s="361"/>
      <c r="J208" s="367"/>
      <c r="K208" s="361"/>
      <c r="L208" s="361"/>
      <c r="M208" s="361"/>
      <c r="N208" s="361"/>
      <c r="O208" s="361"/>
      <c r="P208" s="361"/>
      <c r="Q208" s="361"/>
      <c r="R208" s="361"/>
      <c r="S208" s="361"/>
      <c r="T208" s="361"/>
      <c r="AS208" s="40" t="s">
        <v>247</v>
      </c>
      <c r="AT208" s="11" t="s">
        <v>226</v>
      </c>
      <c r="AU208" s="11" t="s">
        <v>223</v>
      </c>
      <c r="AV208" s="4" t="s">
        <v>1105</v>
      </c>
    </row>
    <row r="209" spans="1:48" x14ac:dyDescent="0.3">
      <c r="F209" s="360"/>
      <c r="G209" s="361"/>
      <c r="I209" s="361"/>
      <c r="J209" s="367"/>
      <c r="K209" s="361"/>
      <c r="L209" s="361"/>
      <c r="M209" s="361"/>
      <c r="N209" s="361"/>
      <c r="O209" s="361"/>
      <c r="P209" s="361"/>
      <c r="Q209" s="361"/>
      <c r="R209" s="361"/>
      <c r="S209" s="361"/>
      <c r="T209" s="361"/>
      <c r="AS209" s="40" t="s">
        <v>247</v>
      </c>
      <c r="AT209" s="11" t="s">
        <v>227</v>
      </c>
      <c r="AU209" s="11" t="s">
        <v>223</v>
      </c>
      <c r="AV209" s="4" t="s">
        <v>228</v>
      </c>
    </row>
    <row r="210" spans="1:48" x14ac:dyDescent="0.3">
      <c r="F210" s="360"/>
      <c r="G210" s="361"/>
      <c r="I210" s="361"/>
      <c r="J210" s="367"/>
      <c r="K210" s="361"/>
      <c r="L210" s="361"/>
      <c r="M210" s="361"/>
      <c r="N210" s="361"/>
      <c r="O210" s="361"/>
      <c r="P210" s="361"/>
      <c r="Q210" s="361"/>
      <c r="R210" s="361"/>
      <c r="S210" s="361"/>
      <c r="T210" s="361"/>
      <c r="AS210" s="40" t="s">
        <v>247</v>
      </c>
      <c r="AT210" s="11" t="s">
        <v>229</v>
      </c>
      <c r="AU210" s="11" t="s">
        <v>223</v>
      </c>
      <c r="AV210" s="4" t="s">
        <v>225</v>
      </c>
    </row>
    <row r="211" spans="1:48" x14ac:dyDescent="0.3">
      <c r="F211" s="360"/>
      <c r="G211" s="361"/>
      <c r="I211" s="361"/>
      <c r="J211" s="367"/>
      <c r="K211" s="361"/>
      <c r="L211" s="361"/>
      <c r="M211" s="361"/>
      <c r="N211" s="361"/>
      <c r="O211" s="361"/>
      <c r="P211" s="361"/>
      <c r="Q211" s="361"/>
      <c r="R211" s="361"/>
      <c r="S211" s="361"/>
      <c r="T211" s="361"/>
      <c r="AS211" s="40" t="s">
        <v>247</v>
      </c>
      <c r="AT211" s="11" t="s">
        <v>230</v>
      </c>
      <c r="AU211" s="11" t="s">
        <v>98</v>
      </c>
      <c r="AV211" s="4" t="s">
        <v>231</v>
      </c>
    </row>
    <row r="212" spans="1:48" x14ac:dyDescent="0.3">
      <c r="F212" s="360"/>
      <c r="G212" s="361"/>
      <c r="I212" s="361"/>
      <c r="J212" s="367"/>
      <c r="K212" s="361"/>
      <c r="L212" s="361"/>
      <c r="M212" s="361"/>
      <c r="N212" s="361"/>
      <c r="O212" s="361"/>
      <c r="P212" s="361"/>
      <c r="Q212" s="361"/>
      <c r="R212" s="361"/>
      <c r="S212" s="361"/>
      <c r="T212" s="361"/>
      <c r="AS212" s="40" t="s">
        <v>247</v>
      </c>
      <c r="AT212" s="11" t="s">
        <v>232</v>
      </c>
      <c r="AU212" s="11" t="s">
        <v>223</v>
      </c>
      <c r="AV212" s="4" t="s">
        <v>1103</v>
      </c>
    </row>
    <row r="213" spans="1:48" x14ac:dyDescent="0.3">
      <c r="F213" s="360"/>
      <c r="G213" s="361"/>
      <c r="I213" s="361"/>
      <c r="J213" s="367"/>
      <c r="K213" s="361"/>
      <c r="L213" s="361"/>
      <c r="M213" s="361"/>
      <c r="N213" s="361"/>
      <c r="O213" s="361"/>
      <c r="P213" s="361"/>
      <c r="Q213" s="361"/>
      <c r="R213" s="361"/>
      <c r="S213" s="361"/>
      <c r="T213" s="361"/>
      <c r="AS213" s="40" t="s">
        <v>247</v>
      </c>
      <c r="AT213" s="11" t="s">
        <v>233</v>
      </c>
      <c r="AU213" s="11" t="s">
        <v>223</v>
      </c>
      <c r="AV213" s="4" t="s">
        <v>1104</v>
      </c>
    </row>
    <row r="214" spans="1:48" x14ac:dyDescent="0.3">
      <c r="F214" s="360"/>
      <c r="G214" s="361"/>
      <c r="I214" s="361"/>
      <c r="J214" s="367"/>
      <c r="K214" s="361"/>
      <c r="L214" s="361"/>
      <c r="M214" s="361"/>
      <c r="N214" s="361"/>
      <c r="O214" s="361"/>
      <c r="P214" s="361"/>
      <c r="Q214" s="361"/>
      <c r="R214" s="361"/>
      <c r="S214" s="361"/>
      <c r="T214" s="361"/>
      <c r="AS214" s="40" t="s">
        <v>247</v>
      </c>
      <c r="AT214" s="11" t="s">
        <v>234</v>
      </c>
      <c r="AU214" s="11" t="s">
        <v>82</v>
      </c>
      <c r="AV214" s="4" t="s">
        <v>235</v>
      </c>
    </row>
    <row r="215" spans="1:48" x14ac:dyDescent="0.3">
      <c r="F215" s="360"/>
      <c r="G215" s="361"/>
      <c r="I215" s="361"/>
      <c r="J215" s="367"/>
      <c r="K215" s="361"/>
      <c r="L215" s="361"/>
      <c r="M215" s="361"/>
      <c r="N215" s="361"/>
      <c r="O215" s="361"/>
      <c r="P215" s="361"/>
      <c r="Q215" s="361"/>
      <c r="R215" s="361"/>
      <c r="S215" s="361"/>
      <c r="T215" s="361"/>
      <c r="AS215" s="40" t="s">
        <v>247</v>
      </c>
      <c r="AT215" s="11" t="s">
        <v>236</v>
      </c>
      <c r="AU215" s="11" t="s">
        <v>2084</v>
      </c>
      <c r="AV215" s="4" t="s">
        <v>1107</v>
      </c>
    </row>
    <row r="216" spans="1:48" x14ac:dyDescent="0.3">
      <c r="F216" s="360"/>
      <c r="J216" s="367"/>
      <c r="AS216" s="40" t="s">
        <v>247</v>
      </c>
      <c r="AT216" s="11" t="s">
        <v>238</v>
      </c>
      <c r="AU216" s="11" t="s">
        <v>82</v>
      </c>
      <c r="AV216" s="4"/>
    </row>
    <row r="217" spans="1:48" ht="18" x14ac:dyDescent="0.35">
      <c r="A217" s="365"/>
      <c r="F217" s="360"/>
      <c r="I217" s="361"/>
      <c r="J217" s="367"/>
      <c r="K217" s="361"/>
      <c r="L217" s="361"/>
      <c r="M217" s="361"/>
      <c r="N217" s="361"/>
      <c r="O217" s="361"/>
      <c r="P217" s="361"/>
      <c r="Q217" s="361"/>
      <c r="R217" s="361"/>
      <c r="S217" s="361"/>
      <c r="T217" s="361"/>
      <c r="U217" s="361"/>
      <c r="V217" s="361"/>
      <c r="W217" s="361"/>
      <c r="X217" s="361"/>
      <c r="AI217" s="367"/>
      <c r="AJ217" s="367"/>
      <c r="AK217" s="367"/>
      <c r="AL217" s="367"/>
      <c r="AM217" s="367"/>
      <c r="AN217" s="367"/>
      <c r="AO217" s="367"/>
      <c r="AP217" s="367"/>
      <c r="AQ217" s="367"/>
      <c r="AS217" s="40" t="s">
        <v>247</v>
      </c>
      <c r="AT217" s="11" t="s">
        <v>239</v>
      </c>
      <c r="AU217" s="11" t="s">
        <v>82</v>
      </c>
      <c r="AV217" s="4" t="s">
        <v>240</v>
      </c>
    </row>
    <row r="218" spans="1:48" x14ac:dyDescent="0.3">
      <c r="A218" s="366"/>
      <c r="F218" s="360"/>
      <c r="I218" s="361"/>
      <c r="J218" s="367"/>
      <c r="U218" s="361"/>
      <c r="V218" s="361"/>
      <c r="W218" s="361"/>
      <c r="X218" s="361"/>
      <c r="AI218" s="367"/>
      <c r="AJ218" s="367"/>
      <c r="AK218" s="367"/>
      <c r="AL218" s="367"/>
      <c r="AM218" s="367"/>
      <c r="AN218" s="367"/>
      <c r="AO218" s="367"/>
      <c r="AP218" s="367"/>
      <c r="AQ218" s="367"/>
      <c r="AS218" s="40" t="s">
        <v>247</v>
      </c>
      <c r="AT218" s="11" t="s">
        <v>241</v>
      </c>
      <c r="AU218" s="11" t="s">
        <v>242</v>
      </c>
      <c r="AV218" s="4" t="s">
        <v>243</v>
      </c>
    </row>
    <row r="219" spans="1:48" x14ac:dyDescent="0.3">
      <c r="A219" s="1"/>
      <c r="F219" s="360"/>
      <c r="G219" s="361"/>
      <c r="I219" s="361"/>
      <c r="J219" s="367"/>
      <c r="K219" s="361"/>
      <c r="L219" s="361"/>
      <c r="M219" s="361"/>
      <c r="N219" s="361"/>
      <c r="O219" s="361"/>
      <c r="P219" s="361"/>
      <c r="Q219" s="361"/>
      <c r="R219" s="361"/>
      <c r="S219" s="361"/>
      <c r="T219" s="361"/>
      <c r="U219" s="361"/>
      <c r="V219" s="361"/>
      <c r="W219" s="361"/>
      <c r="X219" s="361"/>
      <c r="Y219" s="361"/>
      <c r="Z219" s="361"/>
      <c r="AA219" s="361"/>
      <c r="AB219" s="361"/>
      <c r="AC219" s="361"/>
      <c r="AD219" s="361"/>
      <c r="AE219" s="361"/>
      <c r="AF219" s="361"/>
      <c r="AG219" s="361"/>
      <c r="AH219" s="361"/>
      <c r="AI219" s="367"/>
      <c r="AJ219" s="367"/>
      <c r="AK219" s="367"/>
      <c r="AL219" s="367"/>
      <c r="AM219" s="367"/>
      <c r="AN219" s="367"/>
      <c r="AO219" s="367"/>
      <c r="AP219" s="367"/>
      <c r="AQ219" s="367"/>
      <c r="AS219" s="40" t="s">
        <v>247</v>
      </c>
      <c r="AT219" s="11" t="s">
        <v>244</v>
      </c>
      <c r="AU219" s="11" t="s">
        <v>242</v>
      </c>
      <c r="AV219" s="4" t="s">
        <v>243</v>
      </c>
    </row>
    <row r="220" spans="1:48" x14ac:dyDescent="0.3">
      <c r="F220" s="360"/>
      <c r="G220" s="361"/>
      <c r="I220" s="361"/>
      <c r="J220" s="367"/>
      <c r="K220" s="361"/>
      <c r="L220" s="361"/>
      <c r="M220" s="361"/>
      <c r="N220" s="361"/>
      <c r="O220" s="361"/>
      <c r="P220" s="361"/>
      <c r="Q220" s="361"/>
      <c r="R220" s="361"/>
      <c r="S220" s="361"/>
      <c r="T220" s="361"/>
      <c r="U220" s="361"/>
      <c r="V220" s="361"/>
      <c r="W220" s="361"/>
      <c r="X220" s="361"/>
      <c r="Y220" s="361"/>
      <c r="Z220" s="361"/>
      <c r="AA220" s="361"/>
      <c r="AB220" s="361"/>
      <c r="AC220" s="361"/>
      <c r="AD220" s="361"/>
      <c r="AE220" s="361"/>
      <c r="AF220" s="361"/>
      <c r="AG220" s="361"/>
      <c r="AH220" s="361"/>
      <c r="AI220" s="367"/>
      <c r="AJ220" s="367"/>
      <c r="AK220" s="367"/>
      <c r="AL220" s="367"/>
      <c r="AM220" s="367"/>
      <c r="AN220" s="367"/>
      <c r="AO220" s="367"/>
      <c r="AP220" s="367"/>
      <c r="AQ220" s="367"/>
      <c r="AS220" s="40" t="s">
        <v>247</v>
      </c>
      <c r="AT220" s="11" t="s">
        <v>245</v>
      </c>
      <c r="AU220" s="11" t="s">
        <v>242</v>
      </c>
      <c r="AV220" s="4" t="s">
        <v>243</v>
      </c>
    </row>
    <row r="221" spans="1:48" ht="15" thickBot="1" x14ac:dyDescent="0.35">
      <c r="F221" s="360"/>
      <c r="I221" s="361"/>
      <c r="J221" s="367"/>
      <c r="K221" s="361"/>
      <c r="L221" s="361"/>
      <c r="M221" s="361"/>
      <c r="N221" s="361"/>
      <c r="O221" s="361"/>
      <c r="P221" s="361"/>
      <c r="Q221" s="361"/>
      <c r="R221" s="361"/>
      <c r="S221" s="361"/>
      <c r="T221" s="361"/>
      <c r="U221" s="361"/>
      <c r="V221" s="361"/>
      <c r="W221" s="361"/>
      <c r="X221" s="361"/>
      <c r="AI221" s="367"/>
      <c r="AJ221" s="367"/>
      <c r="AK221" s="367"/>
      <c r="AL221" s="367"/>
      <c r="AM221" s="367"/>
      <c r="AN221" s="367"/>
      <c r="AO221" s="367"/>
      <c r="AP221" s="367"/>
      <c r="AQ221" s="367"/>
      <c r="AS221" s="40" t="s">
        <v>247</v>
      </c>
      <c r="AT221" s="11" t="s">
        <v>246</v>
      </c>
      <c r="AU221" s="11" t="s">
        <v>242</v>
      </c>
      <c r="AV221" s="4" t="s">
        <v>243</v>
      </c>
    </row>
    <row r="222" spans="1:48" ht="18.600000000000001" thickBot="1" x14ac:dyDescent="0.4">
      <c r="F222" s="360"/>
      <c r="I222" s="361"/>
      <c r="J222" s="367"/>
      <c r="K222" s="361"/>
      <c r="L222" s="361"/>
      <c r="M222" s="361"/>
      <c r="N222" s="361"/>
      <c r="O222" s="361"/>
      <c r="P222" s="361"/>
      <c r="Q222" s="361"/>
      <c r="R222" s="361"/>
      <c r="S222" s="361"/>
      <c r="T222" s="361"/>
      <c r="U222" s="361"/>
      <c r="V222" s="361"/>
      <c r="W222" s="361"/>
      <c r="X222" s="361"/>
      <c r="AI222" s="367"/>
      <c r="AJ222" s="367"/>
      <c r="AK222" s="367"/>
      <c r="AL222" s="367"/>
      <c r="AM222" s="367"/>
      <c r="AN222" s="367"/>
      <c r="AO222" s="367"/>
      <c r="AP222" s="367"/>
      <c r="AQ222" s="367"/>
      <c r="AS222" s="332" t="s">
        <v>250</v>
      </c>
      <c r="AT222" s="15"/>
      <c r="AU222" s="27"/>
      <c r="AV222" s="16"/>
    </row>
    <row r="223" spans="1:48" x14ac:dyDescent="0.3">
      <c r="F223" s="360"/>
      <c r="I223" s="361"/>
      <c r="J223" s="367"/>
      <c r="K223" s="361"/>
      <c r="L223" s="361"/>
      <c r="M223" s="361"/>
      <c r="N223" s="361"/>
      <c r="O223" s="361"/>
      <c r="P223" s="361"/>
      <c r="Q223" s="361"/>
      <c r="R223" s="361"/>
      <c r="S223" s="361"/>
      <c r="T223" s="361"/>
      <c r="U223" s="361"/>
      <c r="V223" s="361"/>
      <c r="W223" s="361"/>
      <c r="X223" s="361"/>
      <c r="AI223" s="367"/>
      <c r="AJ223" s="367"/>
      <c r="AK223" s="367"/>
      <c r="AL223" s="367"/>
      <c r="AM223" s="367"/>
      <c r="AN223" s="367"/>
      <c r="AO223" s="367"/>
      <c r="AP223" s="367"/>
      <c r="AQ223" s="367"/>
      <c r="AS223" s="336" t="s">
        <v>328</v>
      </c>
      <c r="AT223" s="14" t="s">
        <v>251</v>
      </c>
      <c r="AU223" s="14" t="s">
        <v>2086</v>
      </c>
      <c r="AV223" s="6" t="s">
        <v>1730</v>
      </c>
    </row>
    <row r="224" spans="1:48" x14ac:dyDescent="0.3">
      <c r="F224" s="360"/>
      <c r="I224" s="361"/>
      <c r="J224" s="367"/>
      <c r="K224" s="361"/>
      <c r="L224" s="361"/>
      <c r="M224" s="361"/>
      <c r="N224" s="361"/>
      <c r="O224" s="361"/>
      <c r="P224" s="361"/>
      <c r="Q224" s="361"/>
      <c r="R224" s="361"/>
      <c r="S224" s="361"/>
      <c r="T224" s="361"/>
      <c r="U224" s="361"/>
      <c r="V224" s="361"/>
      <c r="W224" s="361"/>
      <c r="X224" s="361"/>
      <c r="AI224" s="367"/>
      <c r="AJ224" s="367"/>
      <c r="AK224" s="367"/>
      <c r="AL224" s="367"/>
      <c r="AM224" s="367"/>
      <c r="AN224" s="367"/>
      <c r="AO224" s="367"/>
      <c r="AP224" s="367"/>
      <c r="AQ224" s="367"/>
      <c r="AS224" s="40" t="s">
        <v>250</v>
      </c>
      <c r="AT224" s="11" t="s">
        <v>253</v>
      </c>
      <c r="AU224" s="14" t="s">
        <v>2086</v>
      </c>
      <c r="AV224" s="4" t="s">
        <v>1731</v>
      </c>
    </row>
    <row r="225" spans="1:48" x14ac:dyDescent="0.3">
      <c r="F225" s="360"/>
      <c r="J225" s="367"/>
      <c r="AS225" s="40" t="s">
        <v>250</v>
      </c>
      <c r="AT225" s="11" t="s">
        <v>254</v>
      </c>
      <c r="AU225" s="14" t="s">
        <v>2086</v>
      </c>
      <c r="AV225" s="4" t="s">
        <v>1732</v>
      </c>
    </row>
    <row r="226" spans="1:48" ht="18" x14ac:dyDescent="0.35">
      <c r="A226" s="365"/>
      <c r="F226" s="360"/>
      <c r="J226" s="367"/>
      <c r="U226" s="361"/>
      <c r="V226" s="361"/>
      <c r="W226" s="361"/>
      <c r="X226" s="361"/>
      <c r="AS226" s="40" t="s">
        <v>250</v>
      </c>
      <c r="AT226" s="11" t="s">
        <v>255</v>
      </c>
      <c r="AU226" s="14" t="s">
        <v>2086</v>
      </c>
      <c r="AV226" s="4" t="s">
        <v>1733</v>
      </c>
    </row>
    <row r="227" spans="1:48" x14ac:dyDescent="0.3">
      <c r="A227" s="366"/>
      <c r="F227" s="360"/>
      <c r="J227" s="367"/>
      <c r="U227" s="361"/>
      <c r="V227" s="361"/>
      <c r="W227" s="361"/>
      <c r="X227" s="361"/>
      <c r="AS227" s="40" t="s">
        <v>250</v>
      </c>
      <c r="AT227" s="11" t="s">
        <v>256</v>
      </c>
      <c r="AU227" s="14" t="s">
        <v>2086</v>
      </c>
      <c r="AV227" s="4" t="s">
        <v>1734</v>
      </c>
    </row>
    <row r="228" spans="1:48" x14ac:dyDescent="0.3">
      <c r="A228" s="1"/>
      <c r="F228" s="360"/>
      <c r="J228" s="367"/>
      <c r="U228" s="361"/>
      <c r="V228" s="361"/>
      <c r="W228" s="361"/>
      <c r="X228" s="361"/>
      <c r="Y228" s="370"/>
      <c r="Z228" s="370"/>
      <c r="AA228" s="370"/>
      <c r="AB228" s="370"/>
      <c r="AC228" s="370"/>
      <c r="AD228" s="370"/>
      <c r="AE228" s="370"/>
      <c r="AF228" s="370"/>
      <c r="AG228" s="370"/>
      <c r="AH228" s="370"/>
      <c r="AS228" s="40" t="s">
        <v>250</v>
      </c>
      <c r="AT228" s="11" t="s">
        <v>257</v>
      </c>
      <c r="AU228" s="14" t="s">
        <v>2086</v>
      </c>
      <c r="AV228" s="4" t="s">
        <v>1735</v>
      </c>
    </row>
    <row r="229" spans="1:48" x14ac:dyDescent="0.3">
      <c r="F229" s="360"/>
      <c r="J229" s="367"/>
      <c r="U229" s="361"/>
      <c r="V229" s="361"/>
      <c r="W229" s="361"/>
      <c r="X229" s="361"/>
      <c r="Y229" s="370"/>
      <c r="Z229" s="370"/>
      <c r="AA229" s="370"/>
      <c r="AB229" s="370"/>
      <c r="AC229" s="370"/>
      <c r="AD229" s="370"/>
      <c r="AE229" s="370"/>
      <c r="AF229" s="370"/>
      <c r="AG229" s="370"/>
      <c r="AH229" s="370"/>
      <c r="AS229" s="40" t="s">
        <v>250</v>
      </c>
      <c r="AT229" s="11" t="s">
        <v>258</v>
      </c>
      <c r="AU229" s="14" t="s">
        <v>2086</v>
      </c>
      <c r="AV229" s="4" t="s">
        <v>1736</v>
      </c>
    </row>
    <row r="230" spans="1:48" x14ac:dyDescent="0.3">
      <c r="F230" s="360"/>
      <c r="J230" s="367"/>
      <c r="AS230" s="40" t="s">
        <v>250</v>
      </c>
      <c r="AT230" s="11" t="s">
        <v>259</v>
      </c>
      <c r="AU230" s="14" t="s">
        <v>2086</v>
      </c>
      <c r="AV230" s="4" t="s">
        <v>1737</v>
      </c>
    </row>
    <row r="231" spans="1:48" ht="18" x14ac:dyDescent="0.35">
      <c r="A231" s="365"/>
      <c r="F231" s="360"/>
      <c r="G231" s="361"/>
      <c r="J231" s="367"/>
      <c r="Y231" s="361"/>
      <c r="Z231" s="361"/>
      <c r="AA231" s="361"/>
      <c r="AB231" s="361"/>
      <c r="AC231" s="361"/>
      <c r="AD231" s="361"/>
      <c r="AE231" s="361"/>
      <c r="AF231" s="361"/>
      <c r="AG231" s="361"/>
      <c r="AH231" s="361"/>
      <c r="AI231" s="361"/>
      <c r="AJ231" s="361"/>
      <c r="AK231" s="361"/>
      <c r="AL231" s="361"/>
      <c r="AM231" s="361"/>
      <c r="AN231" s="361"/>
      <c r="AO231" s="361"/>
      <c r="AP231" s="361"/>
      <c r="AQ231" s="361"/>
      <c r="AS231" s="40" t="s">
        <v>250</v>
      </c>
      <c r="AT231" s="11" t="s">
        <v>260</v>
      </c>
      <c r="AU231" s="14" t="s">
        <v>2086</v>
      </c>
      <c r="AV231" s="4" t="s">
        <v>1738</v>
      </c>
    </row>
    <row r="232" spans="1:48" x14ac:dyDescent="0.3">
      <c r="A232" s="366"/>
      <c r="F232" s="360"/>
      <c r="G232" s="361"/>
      <c r="J232" s="367"/>
      <c r="U232" s="361"/>
      <c r="V232" s="361"/>
      <c r="W232" s="361"/>
      <c r="X232" s="361"/>
      <c r="Y232" s="361"/>
      <c r="Z232" s="361"/>
      <c r="AA232" s="361"/>
      <c r="AB232" s="361"/>
      <c r="AC232" s="361"/>
      <c r="AD232" s="361"/>
      <c r="AE232" s="361"/>
      <c r="AF232" s="361"/>
      <c r="AG232" s="361"/>
      <c r="AH232" s="361"/>
      <c r="AI232" s="361"/>
      <c r="AJ232" s="361"/>
      <c r="AK232" s="361"/>
      <c r="AL232" s="361"/>
      <c r="AM232" s="361"/>
      <c r="AN232" s="361"/>
      <c r="AO232" s="361"/>
      <c r="AP232" s="361"/>
      <c r="AQ232" s="361"/>
      <c r="AS232" s="40" t="s">
        <v>250</v>
      </c>
      <c r="AT232" s="11" t="s">
        <v>261</v>
      </c>
      <c r="AU232" s="14" t="s">
        <v>2086</v>
      </c>
      <c r="AV232" s="4" t="s">
        <v>1739</v>
      </c>
    </row>
    <row r="233" spans="1:48" x14ac:dyDescent="0.3">
      <c r="A233" s="1"/>
      <c r="F233" s="360"/>
      <c r="G233" s="361"/>
      <c r="J233" s="367"/>
      <c r="Y233" s="361"/>
      <c r="Z233" s="361"/>
      <c r="AA233" s="361"/>
      <c r="AB233" s="361"/>
      <c r="AC233" s="361"/>
      <c r="AD233" s="361"/>
      <c r="AE233" s="361"/>
      <c r="AF233" s="361"/>
      <c r="AG233" s="361"/>
      <c r="AH233" s="361"/>
      <c r="AI233" s="361"/>
      <c r="AJ233" s="361"/>
      <c r="AK233" s="361"/>
      <c r="AL233" s="361"/>
      <c r="AM233" s="361"/>
      <c r="AN233" s="361"/>
      <c r="AO233" s="361"/>
      <c r="AP233" s="361"/>
      <c r="AQ233" s="361"/>
      <c r="AS233" s="40" t="s">
        <v>250</v>
      </c>
      <c r="AT233" s="11" t="s">
        <v>262</v>
      </c>
      <c r="AU233" s="14" t="s">
        <v>2086</v>
      </c>
      <c r="AV233" s="4" t="s">
        <v>1740</v>
      </c>
    </row>
    <row r="234" spans="1:48" x14ac:dyDescent="0.3">
      <c r="F234" s="360"/>
      <c r="G234" s="361"/>
      <c r="J234" s="367"/>
      <c r="U234" s="361"/>
      <c r="V234" s="361"/>
      <c r="W234" s="361"/>
      <c r="X234" s="361"/>
      <c r="Y234" s="361"/>
      <c r="Z234" s="361"/>
      <c r="AA234" s="361"/>
      <c r="AB234" s="361"/>
      <c r="AC234" s="361"/>
      <c r="AD234" s="361"/>
      <c r="AE234" s="361"/>
      <c r="AF234" s="361"/>
      <c r="AG234" s="361"/>
      <c r="AH234" s="361"/>
      <c r="AI234" s="361"/>
      <c r="AJ234" s="361"/>
      <c r="AK234" s="361"/>
      <c r="AL234" s="361"/>
      <c r="AM234" s="361"/>
      <c r="AN234" s="361"/>
      <c r="AO234" s="361"/>
      <c r="AP234" s="361"/>
      <c r="AQ234" s="361"/>
      <c r="AS234" s="40" t="s">
        <v>250</v>
      </c>
      <c r="AT234" s="11" t="s">
        <v>263</v>
      </c>
      <c r="AU234" s="14" t="s">
        <v>2086</v>
      </c>
      <c r="AV234" s="4" t="s">
        <v>1741</v>
      </c>
    </row>
    <row r="235" spans="1:48" x14ac:dyDescent="0.3">
      <c r="F235" s="360"/>
      <c r="G235" s="361"/>
      <c r="J235" s="367"/>
      <c r="U235" s="361"/>
      <c r="V235" s="361"/>
      <c r="W235" s="361"/>
      <c r="X235" s="361"/>
      <c r="Y235" s="361"/>
      <c r="Z235" s="361"/>
      <c r="AA235" s="361"/>
      <c r="AB235" s="361"/>
      <c r="AC235" s="361"/>
      <c r="AD235" s="361"/>
      <c r="AE235" s="361"/>
      <c r="AF235" s="361"/>
      <c r="AG235" s="361"/>
      <c r="AH235" s="361"/>
      <c r="AI235" s="361"/>
      <c r="AJ235" s="361"/>
      <c r="AK235" s="361"/>
      <c r="AL235" s="361"/>
      <c r="AM235" s="361"/>
      <c r="AN235" s="361"/>
      <c r="AO235" s="361"/>
      <c r="AP235" s="361"/>
      <c r="AQ235" s="361"/>
      <c r="AS235" s="40" t="s">
        <v>250</v>
      </c>
      <c r="AT235" s="11" t="s">
        <v>264</v>
      </c>
      <c r="AU235" s="14" t="s">
        <v>2086</v>
      </c>
      <c r="AV235" s="4" t="s">
        <v>1742</v>
      </c>
    </row>
    <row r="236" spans="1:48" x14ac:dyDescent="0.3">
      <c r="F236" s="360"/>
      <c r="G236" s="361"/>
      <c r="J236" s="367"/>
      <c r="U236" s="361"/>
      <c r="V236" s="361"/>
      <c r="W236" s="361"/>
      <c r="X236" s="361"/>
      <c r="Y236" s="361"/>
      <c r="Z236" s="361"/>
      <c r="AA236" s="361"/>
      <c r="AB236" s="361"/>
      <c r="AC236" s="361"/>
      <c r="AD236" s="361"/>
      <c r="AE236" s="361"/>
      <c r="AF236" s="361"/>
      <c r="AG236" s="361"/>
      <c r="AH236" s="361"/>
      <c r="AI236" s="361"/>
      <c r="AJ236" s="361"/>
      <c r="AK236" s="361"/>
      <c r="AL236" s="361"/>
      <c r="AM236" s="361"/>
      <c r="AN236" s="361"/>
      <c r="AO236" s="361"/>
      <c r="AP236" s="361"/>
      <c r="AQ236" s="361"/>
      <c r="AS236" s="40" t="s">
        <v>250</v>
      </c>
      <c r="AT236" s="11" t="s">
        <v>265</v>
      </c>
      <c r="AU236" s="14" t="s">
        <v>2086</v>
      </c>
      <c r="AV236" s="4" t="s">
        <v>1743</v>
      </c>
    </row>
    <row r="237" spans="1:48" x14ac:dyDescent="0.3">
      <c r="F237" s="360"/>
      <c r="G237" s="361"/>
      <c r="J237" s="367"/>
      <c r="Y237" s="361"/>
      <c r="Z237" s="361"/>
      <c r="AA237" s="361"/>
      <c r="AB237" s="361"/>
      <c r="AC237" s="361"/>
      <c r="AD237" s="361"/>
      <c r="AE237" s="361"/>
      <c r="AF237" s="361"/>
      <c r="AG237" s="361"/>
      <c r="AH237" s="361"/>
      <c r="AI237" s="361"/>
      <c r="AJ237" s="361"/>
      <c r="AK237" s="361"/>
      <c r="AL237" s="361"/>
      <c r="AM237" s="361"/>
      <c r="AN237" s="361"/>
      <c r="AO237" s="361"/>
      <c r="AP237" s="361"/>
      <c r="AQ237" s="361"/>
      <c r="AS237" s="40" t="s">
        <v>250</v>
      </c>
      <c r="AT237" s="11" t="s">
        <v>266</v>
      </c>
      <c r="AU237" s="14" t="s">
        <v>2086</v>
      </c>
      <c r="AV237" s="4" t="s">
        <v>1744</v>
      </c>
    </row>
    <row r="238" spans="1:48" x14ac:dyDescent="0.3">
      <c r="F238" s="360"/>
      <c r="G238" s="361"/>
      <c r="J238" s="367"/>
      <c r="Y238" s="361"/>
      <c r="Z238" s="361"/>
      <c r="AA238" s="361"/>
      <c r="AB238" s="361"/>
      <c r="AC238" s="361"/>
      <c r="AD238" s="361"/>
      <c r="AE238" s="361"/>
      <c r="AF238" s="361"/>
      <c r="AG238" s="361"/>
      <c r="AH238" s="361"/>
      <c r="AI238" s="361"/>
      <c r="AJ238" s="361"/>
      <c r="AK238" s="361"/>
      <c r="AL238" s="361"/>
      <c r="AM238" s="361"/>
      <c r="AN238" s="361"/>
      <c r="AO238" s="361"/>
      <c r="AP238" s="361"/>
      <c r="AQ238" s="361"/>
      <c r="AS238" s="40" t="s">
        <v>250</v>
      </c>
      <c r="AT238" s="11" t="s">
        <v>267</v>
      </c>
      <c r="AU238" s="14" t="s">
        <v>2086</v>
      </c>
      <c r="AV238" s="4" t="s">
        <v>1745</v>
      </c>
    </row>
    <row r="239" spans="1:48" x14ac:dyDescent="0.3">
      <c r="F239" s="360"/>
      <c r="G239" s="361"/>
      <c r="I239" s="361"/>
      <c r="J239" s="367"/>
      <c r="K239" s="361"/>
      <c r="L239" s="361"/>
      <c r="M239" s="361"/>
      <c r="N239" s="361"/>
      <c r="O239" s="361"/>
      <c r="P239" s="361"/>
      <c r="Q239" s="361"/>
      <c r="R239" s="361"/>
      <c r="S239" s="361"/>
      <c r="T239" s="361"/>
      <c r="U239" s="361"/>
      <c r="V239" s="361"/>
      <c r="W239" s="361"/>
      <c r="X239" s="361"/>
      <c r="Y239" s="361"/>
      <c r="Z239" s="361"/>
      <c r="AA239" s="361"/>
      <c r="AB239" s="361"/>
      <c r="AC239" s="361"/>
      <c r="AD239" s="361"/>
      <c r="AE239" s="361"/>
      <c r="AF239" s="361"/>
      <c r="AG239" s="361"/>
      <c r="AH239" s="361"/>
      <c r="AI239" s="361"/>
      <c r="AJ239" s="361"/>
      <c r="AK239" s="361"/>
      <c r="AL239" s="361"/>
      <c r="AM239" s="361"/>
      <c r="AN239" s="361"/>
      <c r="AO239" s="361"/>
      <c r="AP239" s="361"/>
      <c r="AQ239" s="361"/>
      <c r="AS239" s="40" t="s">
        <v>250</v>
      </c>
      <c r="AT239" s="11" t="s">
        <v>268</v>
      </c>
      <c r="AU239" s="14" t="s">
        <v>2086</v>
      </c>
      <c r="AV239" s="4" t="s">
        <v>1746</v>
      </c>
    </row>
    <row r="240" spans="1:48" x14ac:dyDescent="0.3">
      <c r="D240" s="361"/>
      <c r="E240" s="361"/>
      <c r="F240" s="360"/>
      <c r="G240" s="361"/>
      <c r="I240" s="361"/>
      <c r="J240" s="367"/>
      <c r="K240" s="361"/>
      <c r="L240" s="361"/>
      <c r="M240" s="361"/>
      <c r="N240" s="361"/>
      <c r="O240" s="361"/>
      <c r="P240" s="361"/>
      <c r="Q240" s="361"/>
      <c r="R240" s="361"/>
      <c r="S240" s="361"/>
      <c r="T240" s="361"/>
      <c r="U240" s="361"/>
      <c r="V240" s="361"/>
      <c r="W240" s="361"/>
      <c r="X240" s="361"/>
      <c r="Y240" s="361"/>
      <c r="Z240" s="361"/>
      <c r="AA240" s="361"/>
      <c r="AB240" s="361"/>
      <c r="AC240" s="361"/>
      <c r="AD240" s="361"/>
      <c r="AE240" s="361"/>
      <c r="AF240" s="361"/>
      <c r="AG240" s="361"/>
      <c r="AH240" s="361"/>
      <c r="AI240" s="361"/>
      <c r="AJ240" s="361"/>
      <c r="AK240" s="361"/>
      <c r="AL240" s="361"/>
      <c r="AM240" s="361"/>
      <c r="AN240" s="361"/>
      <c r="AO240" s="361"/>
      <c r="AP240" s="361"/>
      <c r="AQ240" s="361"/>
      <c r="AS240" s="40" t="s">
        <v>250</v>
      </c>
      <c r="AT240" s="11" t="s">
        <v>269</v>
      </c>
      <c r="AU240" s="14" t="s">
        <v>2086</v>
      </c>
      <c r="AV240" s="4" t="s">
        <v>1747</v>
      </c>
    </row>
    <row r="241" spans="1:48" x14ac:dyDescent="0.3">
      <c r="D241" s="361"/>
      <c r="E241" s="361"/>
      <c r="F241" s="360"/>
      <c r="G241" s="361"/>
      <c r="J241" s="367"/>
      <c r="K241" s="361"/>
      <c r="L241" s="361"/>
      <c r="M241" s="361"/>
      <c r="N241" s="361"/>
      <c r="O241" s="361"/>
      <c r="P241" s="361"/>
      <c r="Q241" s="361"/>
      <c r="R241" s="361"/>
      <c r="S241" s="361"/>
      <c r="T241" s="361"/>
      <c r="U241" s="361"/>
      <c r="V241" s="361"/>
      <c r="W241" s="361"/>
      <c r="X241" s="361"/>
      <c r="Y241" s="361"/>
      <c r="Z241" s="361"/>
      <c r="AA241" s="361"/>
      <c r="AB241" s="361"/>
      <c r="AC241" s="361"/>
      <c r="AD241" s="361"/>
      <c r="AE241" s="361"/>
      <c r="AF241" s="361"/>
      <c r="AG241" s="361"/>
      <c r="AH241" s="361"/>
      <c r="AI241" s="361"/>
      <c r="AJ241" s="361"/>
      <c r="AK241" s="361"/>
      <c r="AL241" s="361"/>
      <c r="AM241" s="361"/>
      <c r="AN241" s="361"/>
      <c r="AO241" s="361"/>
      <c r="AP241" s="361"/>
      <c r="AQ241" s="361"/>
      <c r="AS241" s="40" t="s">
        <v>250</v>
      </c>
      <c r="AT241" s="11" t="s">
        <v>270</v>
      </c>
      <c r="AU241" s="14" t="s">
        <v>2086</v>
      </c>
      <c r="AV241" s="4" t="s">
        <v>1748</v>
      </c>
    </row>
    <row r="242" spans="1:48" x14ac:dyDescent="0.3">
      <c r="D242" s="361"/>
      <c r="E242" s="361"/>
      <c r="F242" s="360"/>
      <c r="G242" s="361"/>
      <c r="I242" s="361"/>
      <c r="J242" s="367"/>
      <c r="K242" s="361"/>
      <c r="L242" s="361"/>
      <c r="M242" s="361"/>
      <c r="N242" s="361"/>
      <c r="O242" s="361"/>
      <c r="P242" s="361"/>
      <c r="Q242" s="361"/>
      <c r="R242" s="361"/>
      <c r="S242" s="361"/>
      <c r="T242" s="361"/>
      <c r="U242" s="361"/>
      <c r="V242" s="361"/>
      <c r="W242" s="361"/>
      <c r="X242" s="361"/>
      <c r="Y242" s="361"/>
      <c r="Z242" s="361"/>
      <c r="AA242" s="361"/>
      <c r="AB242" s="361"/>
      <c r="AC242" s="361"/>
      <c r="AD242" s="361"/>
      <c r="AE242" s="361"/>
      <c r="AF242" s="361"/>
      <c r="AG242" s="361"/>
      <c r="AH242" s="361"/>
      <c r="AI242" s="361"/>
      <c r="AJ242" s="361"/>
      <c r="AK242" s="361"/>
      <c r="AL242" s="361"/>
      <c r="AM242" s="361"/>
      <c r="AN242" s="361"/>
      <c r="AO242" s="361"/>
      <c r="AP242" s="361"/>
      <c r="AQ242" s="361"/>
      <c r="AS242" s="40" t="s">
        <v>250</v>
      </c>
      <c r="AT242" s="11" t="s">
        <v>271</v>
      </c>
      <c r="AU242" s="14" t="s">
        <v>2086</v>
      </c>
      <c r="AV242" s="4" t="s">
        <v>1749</v>
      </c>
    </row>
    <row r="243" spans="1:48" x14ac:dyDescent="0.3">
      <c r="F243" s="360"/>
      <c r="G243" s="361"/>
      <c r="J243" s="367"/>
      <c r="U243" s="361"/>
      <c r="V243" s="361"/>
      <c r="W243" s="361"/>
      <c r="X243" s="361"/>
      <c r="Y243" s="361"/>
      <c r="Z243" s="361"/>
      <c r="AA243" s="361"/>
      <c r="AB243" s="361"/>
      <c r="AC243" s="361"/>
      <c r="AD243" s="361"/>
      <c r="AE243" s="361"/>
      <c r="AF243" s="361"/>
      <c r="AG243" s="361"/>
      <c r="AH243" s="361"/>
      <c r="AI243" s="361"/>
      <c r="AJ243" s="361"/>
      <c r="AK243" s="361"/>
      <c r="AL243" s="361"/>
      <c r="AM243" s="361"/>
      <c r="AN243" s="361"/>
      <c r="AO243" s="361"/>
      <c r="AP243" s="361"/>
      <c r="AQ243" s="361"/>
      <c r="AS243" s="40" t="s">
        <v>250</v>
      </c>
      <c r="AT243" s="11" t="s">
        <v>272</v>
      </c>
      <c r="AU243" s="14" t="s">
        <v>2086</v>
      </c>
      <c r="AV243" s="4" t="s">
        <v>1750</v>
      </c>
    </row>
    <row r="244" spans="1:48" x14ac:dyDescent="0.3">
      <c r="F244" s="360"/>
      <c r="G244" s="361"/>
      <c r="J244" s="367"/>
      <c r="U244" s="361"/>
      <c r="V244" s="361"/>
      <c r="W244" s="361"/>
      <c r="X244" s="361"/>
      <c r="Y244" s="361"/>
      <c r="Z244" s="361"/>
      <c r="AA244" s="361"/>
      <c r="AB244" s="361"/>
      <c r="AC244" s="361"/>
      <c r="AD244" s="361"/>
      <c r="AE244" s="361"/>
      <c r="AF244" s="361"/>
      <c r="AG244" s="361"/>
      <c r="AH244" s="361"/>
      <c r="AI244" s="361"/>
      <c r="AJ244" s="361"/>
      <c r="AK244" s="361"/>
      <c r="AL244" s="361"/>
      <c r="AM244" s="361"/>
      <c r="AN244" s="361"/>
      <c r="AO244" s="361"/>
      <c r="AP244" s="361"/>
      <c r="AQ244" s="361"/>
      <c r="AS244" s="40" t="s">
        <v>250</v>
      </c>
      <c r="AT244" s="11" t="s">
        <v>273</v>
      </c>
      <c r="AU244" s="14" t="s">
        <v>2086</v>
      </c>
      <c r="AV244" s="4" t="s">
        <v>1730</v>
      </c>
    </row>
    <row r="245" spans="1:48" x14ac:dyDescent="0.3">
      <c r="F245" s="360"/>
      <c r="G245" s="361"/>
      <c r="H245" s="361"/>
      <c r="I245" s="361"/>
      <c r="J245" s="367"/>
      <c r="K245" s="361"/>
      <c r="L245" s="361"/>
      <c r="M245" s="361"/>
      <c r="N245" s="361"/>
      <c r="O245" s="361"/>
      <c r="P245" s="361"/>
      <c r="Q245" s="361"/>
      <c r="R245" s="361"/>
      <c r="S245" s="361"/>
      <c r="T245" s="361"/>
      <c r="U245" s="361"/>
      <c r="V245" s="361"/>
      <c r="W245" s="361"/>
      <c r="X245" s="361"/>
      <c r="Y245" s="361"/>
      <c r="Z245" s="361"/>
      <c r="AA245" s="361"/>
      <c r="AB245" s="361"/>
      <c r="AC245" s="361"/>
      <c r="AD245" s="361"/>
      <c r="AE245" s="361"/>
      <c r="AF245" s="361"/>
      <c r="AG245" s="361"/>
      <c r="AH245" s="361"/>
      <c r="AI245" s="361"/>
      <c r="AJ245" s="361"/>
      <c r="AK245" s="361"/>
      <c r="AL245" s="361"/>
      <c r="AM245" s="361"/>
      <c r="AN245" s="361"/>
      <c r="AO245" s="361"/>
      <c r="AP245" s="361"/>
      <c r="AQ245" s="361"/>
      <c r="AS245" s="40" t="s">
        <v>250</v>
      </c>
      <c r="AT245" s="11" t="s">
        <v>274</v>
      </c>
      <c r="AU245" s="11" t="s">
        <v>2087</v>
      </c>
      <c r="AV245" s="4" t="s">
        <v>1751</v>
      </c>
    </row>
    <row r="246" spans="1:48" x14ac:dyDescent="0.3">
      <c r="F246" s="360"/>
      <c r="G246" s="361"/>
      <c r="J246" s="367"/>
      <c r="U246" s="361"/>
      <c r="V246" s="361"/>
      <c r="W246" s="361"/>
      <c r="X246" s="361"/>
      <c r="Y246" s="361"/>
      <c r="Z246" s="361"/>
      <c r="AA246" s="361"/>
      <c r="AB246" s="361"/>
      <c r="AC246" s="361"/>
      <c r="AD246" s="361"/>
      <c r="AE246" s="361"/>
      <c r="AF246" s="361"/>
      <c r="AG246" s="361"/>
      <c r="AH246" s="361"/>
      <c r="AI246" s="361"/>
      <c r="AJ246" s="361"/>
      <c r="AK246" s="361"/>
      <c r="AL246" s="361"/>
      <c r="AM246" s="361"/>
      <c r="AN246" s="361"/>
      <c r="AO246" s="361"/>
      <c r="AP246" s="361"/>
      <c r="AQ246" s="361"/>
      <c r="AS246" s="40" t="s">
        <v>250</v>
      </c>
      <c r="AT246" s="11" t="s">
        <v>275</v>
      </c>
      <c r="AU246" s="11" t="s">
        <v>2087</v>
      </c>
      <c r="AV246" s="4" t="s">
        <v>1752</v>
      </c>
    </row>
    <row r="247" spans="1:48" x14ac:dyDescent="0.3">
      <c r="J247" s="367"/>
      <c r="AS247" s="40" t="s">
        <v>250</v>
      </c>
      <c r="AT247" s="11" t="s">
        <v>276</v>
      </c>
      <c r="AU247" s="11" t="s">
        <v>2087</v>
      </c>
      <c r="AV247" s="4" t="s">
        <v>1753</v>
      </c>
    </row>
    <row r="248" spans="1:48" ht="18.600000000000001" thickBot="1" x14ac:dyDescent="0.4">
      <c r="A248" s="365"/>
      <c r="I248" s="361"/>
      <c r="J248" s="367"/>
      <c r="K248" s="361"/>
      <c r="L248" s="361"/>
      <c r="M248" s="361"/>
      <c r="N248" s="361"/>
      <c r="O248" s="361"/>
      <c r="P248" s="361"/>
      <c r="Q248" s="361"/>
      <c r="R248" s="361"/>
      <c r="S248" s="361"/>
      <c r="T248" s="361"/>
      <c r="Y248" s="361"/>
      <c r="Z248" s="361"/>
      <c r="AA248" s="361"/>
      <c r="AB248" s="361"/>
      <c r="AC248" s="361"/>
      <c r="AD248" s="361"/>
      <c r="AE248" s="361"/>
      <c r="AF248" s="361"/>
      <c r="AG248" s="361"/>
      <c r="AH248" s="361"/>
      <c r="AS248" s="40" t="s">
        <v>250</v>
      </c>
      <c r="AT248" s="13" t="s">
        <v>331</v>
      </c>
      <c r="AU248" s="11" t="s">
        <v>2087</v>
      </c>
      <c r="AV248" s="4" t="s">
        <v>1754</v>
      </c>
    </row>
    <row r="249" spans="1:48" ht="18.600000000000001" thickBot="1" x14ac:dyDescent="0.4">
      <c r="A249" s="366"/>
      <c r="I249" s="361"/>
      <c r="J249" s="367"/>
      <c r="K249" s="361"/>
      <c r="L249" s="361"/>
      <c r="M249" s="361"/>
      <c r="N249" s="361"/>
      <c r="O249" s="361"/>
      <c r="P249" s="361"/>
      <c r="Q249" s="361"/>
      <c r="R249" s="361"/>
      <c r="S249" s="361"/>
      <c r="T249" s="361"/>
      <c r="Y249" s="361"/>
      <c r="Z249" s="361"/>
      <c r="AA249" s="361"/>
      <c r="AB249" s="361"/>
      <c r="AC249" s="361"/>
      <c r="AD249" s="361"/>
      <c r="AE249" s="361"/>
      <c r="AF249" s="361"/>
      <c r="AG249" s="361"/>
      <c r="AH249" s="361"/>
      <c r="AS249" s="332" t="s">
        <v>277</v>
      </c>
      <c r="AT249" s="15"/>
      <c r="AU249" s="27"/>
      <c r="AV249" s="16"/>
    </row>
    <row r="250" spans="1:48" x14ac:dyDescent="0.3">
      <c r="A250" s="1"/>
      <c r="I250" s="361"/>
      <c r="J250" s="367"/>
      <c r="K250" s="361"/>
      <c r="L250" s="361"/>
      <c r="M250" s="361"/>
      <c r="N250" s="361"/>
      <c r="O250" s="361"/>
      <c r="P250" s="361"/>
      <c r="Q250" s="361"/>
      <c r="R250" s="361"/>
      <c r="S250" s="361"/>
      <c r="T250" s="361"/>
      <c r="Y250" s="361"/>
      <c r="Z250" s="361"/>
      <c r="AA250" s="361"/>
      <c r="AB250" s="361"/>
      <c r="AC250" s="361"/>
      <c r="AD250" s="361"/>
      <c r="AE250" s="361"/>
      <c r="AF250" s="361"/>
      <c r="AG250" s="361"/>
      <c r="AH250" s="361"/>
      <c r="AS250" s="336" t="s">
        <v>332</v>
      </c>
      <c r="AT250" s="14" t="s">
        <v>278</v>
      </c>
      <c r="AU250" s="14" t="s">
        <v>82</v>
      </c>
      <c r="AV250" s="6" t="s">
        <v>1755</v>
      </c>
    </row>
    <row r="251" spans="1:48" x14ac:dyDescent="0.3">
      <c r="I251" s="361"/>
      <c r="J251" s="367"/>
      <c r="K251" s="361"/>
      <c r="L251" s="361"/>
      <c r="M251" s="361"/>
      <c r="N251" s="361"/>
      <c r="O251" s="361"/>
      <c r="P251" s="361"/>
      <c r="Q251" s="361"/>
      <c r="R251" s="361"/>
      <c r="S251" s="361"/>
      <c r="T251" s="361"/>
      <c r="Y251" s="361"/>
      <c r="Z251" s="361"/>
      <c r="AA251" s="361"/>
      <c r="AB251" s="361"/>
      <c r="AC251" s="361"/>
      <c r="AD251" s="361"/>
      <c r="AE251" s="361"/>
      <c r="AF251" s="361"/>
      <c r="AG251" s="361"/>
      <c r="AH251" s="361"/>
      <c r="AS251" s="338" t="s">
        <v>277</v>
      </c>
      <c r="AT251" s="11" t="s">
        <v>280</v>
      </c>
      <c r="AU251" s="11" t="s">
        <v>82</v>
      </c>
      <c r="AV251" s="4" t="s">
        <v>1756</v>
      </c>
    </row>
    <row r="252" spans="1:48" x14ac:dyDescent="0.3">
      <c r="I252" s="361"/>
      <c r="J252" s="367"/>
      <c r="K252" s="361"/>
      <c r="L252" s="361"/>
      <c r="M252" s="361"/>
      <c r="N252" s="361"/>
      <c r="O252" s="361"/>
      <c r="P252" s="361"/>
      <c r="Q252" s="361"/>
      <c r="R252" s="361"/>
      <c r="S252" s="361"/>
      <c r="T252" s="361"/>
      <c r="Y252" s="361"/>
      <c r="Z252" s="361"/>
      <c r="AA252" s="361"/>
      <c r="AB252" s="361"/>
      <c r="AC252" s="361"/>
      <c r="AD252" s="361"/>
      <c r="AE252" s="361"/>
      <c r="AF252" s="361"/>
      <c r="AG252" s="361"/>
      <c r="AH252" s="361"/>
      <c r="AS252" s="338" t="s">
        <v>277</v>
      </c>
      <c r="AT252" s="11" t="s">
        <v>281</v>
      </c>
      <c r="AU252" s="11" t="s">
        <v>82</v>
      </c>
      <c r="AV252" s="4" t="s">
        <v>1757</v>
      </c>
    </row>
    <row r="253" spans="1:48" x14ac:dyDescent="0.3">
      <c r="I253" s="361"/>
      <c r="J253" s="367"/>
      <c r="K253" s="361"/>
      <c r="L253" s="361"/>
      <c r="M253" s="361"/>
      <c r="N253" s="361"/>
      <c r="O253" s="361"/>
      <c r="P253" s="361"/>
      <c r="Q253" s="361"/>
      <c r="R253" s="361"/>
      <c r="S253" s="361"/>
      <c r="T253" s="361"/>
      <c r="Y253" s="361"/>
      <c r="Z253" s="361"/>
      <c r="AA253" s="361"/>
      <c r="AB253" s="361"/>
      <c r="AC253" s="361"/>
      <c r="AD253" s="361"/>
      <c r="AE253" s="361"/>
      <c r="AF253" s="361"/>
      <c r="AG253" s="361"/>
      <c r="AH253" s="361"/>
      <c r="AS253" s="338" t="s">
        <v>277</v>
      </c>
      <c r="AT253" s="11" t="s">
        <v>282</v>
      </c>
      <c r="AU253" s="11" t="s">
        <v>82</v>
      </c>
      <c r="AV253" s="4" t="s">
        <v>1758</v>
      </c>
    </row>
    <row r="254" spans="1:48" x14ac:dyDescent="0.3">
      <c r="I254" s="361"/>
      <c r="J254" s="367"/>
      <c r="K254" s="361"/>
      <c r="L254" s="361"/>
      <c r="M254" s="361"/>
      <c r="N254" s="361"/>
      <c r="O254" s="361"/>
      <c r="P254" s="361"/>
      <c r="Q254" s="361"/>
      <c r="R254" s="361"/>
      <c r="S254" s="361"/>
      <c r="T254" s="361"/>
      <c r="Y254" s="361"/>
      <c r="Z254" s="361"/>
      <c r="AA254" s="361"/>
      <c r="AB254" s="361"/>
      <c r="AC254" s="361"/>
      <c r="AD254" s="361"/>
      <c r="AE254" s="361"/>
      <c r="AF254" s="361"/>
      <c r="AG254" s="361"/>
      <c r="AH254" s="361"/>
      <c r="AS254" s="338" t="s">
        <v>277</v>
      </c>
      <c r="AT254" s="11" t="s">
        <v>283</v>
      </c>
      <c r="AU254" s="11" t="s">
        <v>82</v>
      </c>
      <c r="AV254" s="4" t="s">
        <v>1759</v>
      </c>
    </row>
    <row r="255" spans="1:48" x14ac:dyDescent="0.3">
      <c r="I255" s="361"/>
      <c r="J255" s="367"/>
      <c r="K255" s="361"/>
      <c r="L255" s="361"/>
      <c r="M255" s="361"/>
      <c r="N255" s="361"/>
      <c r="O255" s="361"/>
      <c r="P255" s="361"/>
      <c r="Q255" s="361"/>
      <c r="R255" s="361"/>
      <c r="S255" s="361"/>
      <c r="T255" s="361"/>
      <c r="Y255" s="361"/>
      <c r="Z255" s="361"/>
      <c r="AA255" s="361"/>
      <c r="AB255" s="361"/>
      <c r="AC255" s="361"/>
      <c r="AD255" s="361"/>
      <c r="AE255" s="361"/>
      <c r="AF255" s="361"/>
      <c r="AG255" s="361"/>
      <c r="AH255" s="361"/>
      <c r="AS255" s="338" t="s">
        <v>277</v>
      </c>
      <c r="AT255" s="11" t="s">
        <v>284</v>
      </c>
      <c r="AU255" s="11" t="s">
        <v>82</v>
      </c>
      <c r="AV255" s="4" t="s">
        <v>1760</v>
      </c>
    </row>
    <row r="256" spans="1:48" x14ac:dyDescent="0.3">
      <c r="I256" s="361"/>
      <c r="J256" s="367"/>
      <c r="K256" s="361"/>
      <c r="L256" s="361"/>
      <c r="M256" s="361"/>
      <c r="N256" s="361"/>
      <c r="O256" s="361"/>
      <c r="P256" s="361"/>
      <c r="Q256" s="361"/>
      <c r="R256" s="361"/>
      <c r="S256" s="361"/>
      <c r="T256" s="361"/>
      <c r="Y256" s="361"/>
      <c r="Z256" s="361"/>
      <c r="AA256" s="361"/>
      <c r="AB256" s="361"/>
      <c r="AC256" s="361"/>
      <c r="AD256" s="361"/>
      <c r="AE256" s="361"/>
      <c r="AF256" s="361"/>
      <c r="AG256" s="361"/>
      <c r="AH256" s="361"/>
      <c r="AS256" s="338" t="s">
        <v>277</v>
      </c>
      <c r="AT256" s="11" t="s">
        <v>285</v>
      </c>
      <c r="AU256" s="11" t="s">
        <v>82</v>
      </c>
      <c r="AV256" s="4" t="s">
        <v>1761</v>
      </c>
    </row>
    <row r="257" spans="9:48" x14ac:dyDescent="0.3">
      <c r="I257" s="361"/>
      <c r="J257" s="367"/>
      <c r="K257" s="361"/>
      <c r="L257" s="361"/>
      <c r="M257" s="361"/>
      <c r="N257" s="361"/>
      <c r="O257" s="361"/>
      <c r="P257" s="361"/>
      <c r="Q257" s="361"/>
      <c r="R257" s="361"/>
      <c r="S257" s="361"/>
      <c r="T257" s="361"/>
      <c r="Y257" s="361"/>
      <c r="Z257" s="361"/>
      <c r="AA257" s="361"/>
      <c r="AB257" s="361"/>
      <c r="AC257" s="361"/>
      <c r="AD257" s="361"/>
      <c r="AE257" s="361"/>
      <c r="AF257" s="361"/>
      <c r="AG257" s="361"/>
      <c r="AH257" s="361"/>
      <c r="AS257" s="338" t="s">
        <v>277</v>
      </c>
      <c r="AT257" s="11" t="s">
        <v>286</v>
      </c>
      <c r="AU257" s="11" t="s">
        <v>82</v>
      </c>
      <c r="AV257" s="4" t="s">
        <v>1761</v>
      </c>
    </row>
    <row r="258" spans="9:48" x14ac:dyDescent="0.3">
      <c r="I258" s="361"/>
      <c r="J258" s="367"/>
      <c r="K258" s="361"/>
      <c r="L258" s="361"/>
      <c r="M258" s="361"/>
      <c r="N258" s="361"/>
      <c r="O258" s="361"/>
      <c r="P258" s="361"/>
      <c r="Q258" s="361"/>
      <c r="R258" s="361"/>
      <c r="S258" s="361"/>
      <c r="T258" s="361"/>
      <c r="Y258" s="361"/>
      <c r="Z258" s="361"/>
      <c r="AA258" s="361"/>
      <c r="AB258" s="361"/>
      <c r="AC258" s="361"/>
      <c r="AD258" s="361"/>
      <c r="AE258" s="361"/>
      <c r="AF258" s="361"/>
      <c r="AG258" s="361"/>
      <c r="AH258" s="361"/>
      <c r="AS258" s="338" t="s">
        <v>277</v>
      </c>
      <c r="AT258" s="11" t="s">
        <v>287</v>
      </c>
      <c r="AU258" s="11" t="s">
        <v>82</v>
      </c>
      <c r="AV258" s="4" t="s">
        <v>1762</v>
      </c>
    </row>
    <row r="259" spans="9:48" x14ac:dyDescent="0.3">
      <c r="I259" s="361"/>
      <c r="J259" s="367"/>
      <c r="K259" s="361"/>
      <c r="L259" s="361"/>
      <c r="M259" s="361"/>
      <c r="N259" s="361"/>
      <c r="O259" s="361"/>
      <c r="P259" s="361"/>
      <c r="Q259" s="361"/>
      <c r="R259" s="361"/>
      <c r="S259" s="361"/>
      <c r="T259" s="361"/>
      <c r="Y259" s="361"/>
      <c r="Z259" s="361"/>
      <c r="AA259" s="361"/>
      <c r="AB259" s="361"/>
      <c r="AC259" s="361"/>
      <c r="AD259" s="361"/>
      <c r="AE259" s="361"/>
      <c r="AF259" s="361"/>
      <c r="AG259" s="361"/>
      <c r="AH259" s="361"/>
      <c r="AS259" s="338" t="s">
        <v>277</v>
      </c>
      <c r="AT259" s="11" t="s">
        <v>288</v>
      </c>
      <c r="AU259" s="11" t="s">
        <v>82</v>
      </c>
      <c r="AV259" s="4" t="s">
        <v>1763</v>
      </c>
    </row>
    <row r="260" spans="9:48" x14ac:dyDescent="0.3">
      <c r="I260" s="361"/>
      <c r="J260" s="367"/>
      <c r="K260" s="361"/>
      <c r="L260" s="361"/>
      <c r="M260" s="361"/>
      <c r="N260" s="361"/>
      <c r="O260" s="361"/>
      <c r="P260" s="361"/>
      <c r="Q260" s="361"/>
      <c r="R260" s="361"/>
      <c r="S260" s="361"/>
      <c r="T260" s="361"/>
      <c r="Y260" s="361"/>
      <c r="Z260" s="361"/>
      <c r="AA260" s="361"/>
      <c r="AB260" s="361"/>
      <c r="AC260" s="361"/>
      <c r="AD260" s="361"/>
      <c r="AE260" s="361"/>
      <c r="AF260" s="361"/>
      <c r="AG260" s="361"/>
      <c r="AH260" s="361"/>
      <c r="AS260" s="338" t="s">
        <v>277</v>
      </c>
      <c r="AT260" s="11" t="s">
        <v>292</v>
      </c>
      <c r="AU260" s="11" t="s">
        <v>82</v>
      </c>
      <c r="AV260" s="4" t="s">
        <v>1764</v>
      </c>
    </row>
    <row r="261" spans="9:48" x14ac:dyDescent="0.3">
      <c r="I261" s="361"/>
      <c r="J261" s="367"/>
      <c r="K261" s="361"/>
      <c r="L261" s="361"/>
      <c r="M261" s="361"/>
      <c r="N261" s="361"/>
      <c r="O261" s="361"/>
      <c r="P261" s="361"/>
      <c r="Q261" s="361"/>
      <c r="R261" s="361"/>
      <c r="S261" s="361"/>
      <c r="T261" s="361"/>
      <c r="Y261" s="361"/>
      <c r="Z261" s="361"/>
      <c r="AA261" s="361"/>
      <c r="AB261" s="361"/>
      <c r="AC261" s="361"/>
      <c r="AD261" s="361"/>
      <c r="AE261" s="361"/>
      <c r="AF261" s="361"/>
      <c r="AG261" s="361"/>
      <c r="AH261" s="361"/>
      <c r="AS261" s="338" t="s">
        <v>277</v>
      </c>
      <c r="AT261" s="11" t="s">
        <v>289</v>
      </c>
      <c r="AU261" s="11" t="s">
        <v>82</v>
      </c>
      <c r="AV261" s="4" t="s">
        <v>1765</v>
      </c>
    </row>
    <row r="262" spans="9:48" x14ac:dyDescent="0.3">
      <c r="I262" s="361"/>
      <c r="J262" s="367"/>
      <c r="K262" s="361"/>
      <c r="L262" s="361"/>
      <c r="M262" s="361"/>
      <c r="N262" s="361"/>
      <c r="O262" s="361"/>
      <c r="P262" s="361"/>
      <c r="Q262" s="361"/>
      <c r="R262" s="361"/>
      <c r="S262" s="361"/>
      <c r="T262" s="361"/>
      <c r="Y262" s="361"/>
      <c r="Z262" s="361"/>
      <c r="AA262" s="361"/>
      <c r="AB262" s="361"/>
      <c r="AC262" s="361"/>
      <c r="AD262" s="361"/>
      <c r="AE262" s="361"/>
      <c r="AF262" s="361"/>
      <c r="AG262" s="361"/>
      <c r="AH262" s="361"/>
      <c r="AS262" s="338" t="s">
        <v>277</v>
      </c>
      <c r="AT262" s="11" t="s">
        <v>290</v>
      </c>
      <c r="AU262" s="11" t="s">
        <v>2064</v>
      </c>
      <c r="AV262" s="4" t="s">
        <v>1766</v>
      </c>
    </row>
    <row r="263" spans="9:48" x14ac:dyDescent="0.3">
      <c r="I263" s="361"/>
      <c r="J263" s="367"/>
      <c r="K263" s="361"/>
      <c r="L263" s="361"/>
      <c r="M263" s="361"/>
      <c r="N263" s="361"/>
      <c r="O263" s="361"/>
      <c r="P263" s="361"/>
      <c r="Q263" s="361"/>
      <c r="R263" s="361"/>
      <c r="S263" s="361"/>
      <c r="T263" s="361"/>
      <c r="Y263" s="361"/>
      <c r="Z263" s="361"/>
      <c r="AA263" s="361"/>
      <c r="AB263" s="361"/>
      <c r="AC263" s="361"/>
      <c r="AD263" s="361"/>
      <c r="AE263" s="361"/>
      <c r="AF263" s="361"/>
      <c r="AG263" s="361"/>
      <c r="AH263" s="361"/>
      <c r="AS263" s="338" t="s">
        <v>277</v>
      </c>
      <c r="AT263" s="11" t="s">
        <v>1146</v>
      </c>
      <c r="AU263" s="11" t="s">
        <v>1145</v>
      </c>
      <c r="AV263" s="4" t="s">
        <v>1767</v>
      </c>
    </row>
    <row r="264" spans="9:48" x14ac:dyDescent="0.3">
      <c r="I264" s="361"/>
      <c r="J264" s="367"/>
      <c r="K264" s="361"/>
      <c r="L264" s="361"/>
      <c r="M264" s="361"/>
      <c r="N264" s="361"/>
      <c r="O264" s="361"/>
      <c r="P264" s="361"/>
      <c r="Q264" s="361"/>
      <c r="R264" s="361"/>
      <c r="S264" s="361"/>
      <c r="T264" s="361"/>
      <c r="Y264" s="361"/>
      <c r="Z264" s="361"/>
      <c r="AA264" s="361"/>
      <c r="AB264" s="361"/>
      <c r="AC264" s="361"/>
      <c r="AD264" s="361"/>
      <c r="AE264" s="361"/>
      <c r="AF264" s="361"/>
      <c r="AG264" s="361"/>
      <c r="AH264" s="361"/>
      <c r="AS264" s="338" t="s">
        <v>277</v>
      </c>
      <c r="AT264" s="11" t="s">
        <v>1147</v>
      </c>
      <c r="AU264" s="11" t="s">
        <v>1149</v>
      </c>
      <c r="AV264" s="4" t="s">
        <v>1767</v>
      </c>
    </row>
    <row r="265" spans="9:48" x14ac:dyDescent="0.3">
      <c r="I265" s="361"/>
      <c r="J265" s="367"/>
      <c r="K265" s="361"/>
      <c r="L265" s="361"/>
      <c r="M265" s="361"/>
      <c r="N265" s="361"/>
      <c r="O265" s="361"/>
      <c r="P265" s="361"/>
      <c r="Q265" s="361"/>
      <c r="R265" s="361"/>
      <c r="S265" s="361"/>
      <c r="T265" s="361"/>
      <c r="Y265" s="361"/>
      <c r="Z265" s="361"/>
      <c r="AA265" s="361"/>
      <c r="AB265" s="361"/>
      <c r="AC265" s="361"/>
      <c r="AD265" s="361"/>
      <c r="AE265" s="361"/>
      <c r="AF265" s="361"/>
      <c r="AG265" s="361"/>
      <c r="AH265" s="361"/>
      <c r="AS265" s="338" t="s">
        <v>277</v>
      </c>
      <c r="AT265" s="11" t="s">
        <v>1148</v>
      </c>
      <c r="AU265" s="11" t="s">
        <v>1150</v>
      </c>
      <c r="AV265" s="4" t="s">
        <v>1767</v>
      </c>
    </row>
    <row r="266" spans="9:48" x14ac:dyDescent="0.3">
      <c r="I266" s="361"/>
      <c r="J266" s="367"/>
      <c r="K266" s="361"/>
      <c r="L266" s="361"/>
      <c r="M266" s="361"/>
      <c r="N266" s="361"/>
      <c r="O266" s="361"/>
      <c r="P266" s="361"/>
      <c r="Q266" s="361"/>
      <c r="R266" s="361"/>
      <c r="S266" s="361"/>
      <c r="T266" s="361"/>
      <c r="Y266" s="361"/>
      <c r="Z266" s="361"/>
      <c r="AA266" s="361"/>
      <c r="AB266" s="361"/>
      <c r="AC266" s="361"/>
      <c r="AD266" s="361"/>
      <c r="AE266" s="361"/>
      <c r="AF266" s="361"/>
      <c r="AG266" s="361"/>
      <c r="AH266" s="361"/>
      <c r="AS266" s="338" t="s">
        <v>277</v>
      </c>
      <c r="AT266" s="11" t="s">
        <v>1151</v>
      </c>
      <c r="AU266" s="11" t="s">
        <v>1145</v>
      </c>
      <c r="AV266" s="4" t="s">
        <v>1767</v>
      </c>
    </row>
    <row r="267" spans="9:48" x14ac:dyDescent="0.3">
      <c r="I267" s="361"/>
      <c r="J267" s="367"/>
      <c r="K267" s="361"/>
      <c r="L267" s="361"/>
      <c r="M267" s="361"/>
      <c r="N267" s="361"/>
      <c r="O267" s="361"/>
      <c r="P267" s="361"/>
      <c r="Q267" s="361"/>
      <c r="R267" s="361"/>
      <c r="S267" s="361"/>
      <c r="T267" s="361"/>
      <c r="Y267" s="361"/>
      <c r="Z267" s="361"/>
      <c r="AA267" s="361"/>
      <c r="AB267" s="361"/>
      <c r="AC267" s="361"/>
      <c r="AD267" s="361"/>
      <c r="AE267" s="361"/>
      <c r="AF267" s="361"/>
      <c r="AG267" s="361"/>
      <c r="AH267" s="361"/>
      <c r="AS267" s="338" t="s">
        <v>277</v>
      </c>
      <c r="AT267" s="11" t="s">
        <v>2088</v>
      </c>
      <c r="AU267" s="11" t="s">
        <v>1149</v>
      </c>
      <c r="AV267" s="4" t="s">
        <v>1767</v>
      </c>
    </row>
    <row r="268" spans="9:48" x14ac:dyDescent="0.3">
      <c r="I268" s="361"/>
      <c r="J268" s="367"/>
      <c r="K268" s="361"/>
      <c r="L268" s="361"/>
      <c r="M268" s="361"/>
      <c r="N268" s="361"/>
      <c r="O268" s="361"/>
      <c r="P268" s="361"/>
      <c r="Q268" s="361"/>
      <c r="R268" s="361"/>
      <c r="S268" s="361"/>
      <c r="T268" s="361"/>
      <c r="Y268" s="361"/>
      <c r="Z268" s="361"/>
      <c r="AA268" s="361"/>
      <c r="AB268" s="361"/>
      <c r="AC268" s="361"/>
      <c r="AD268" s="361"/>
      <c r="AE268" s="361"/>
      <c r="AF268" s="361"/>
      <c r="AG268" s="361"/>
      <c r="AH268" s="361"/>
      <c r="AS268" s="338" t="s">
        <v>277</v>
      </c>
      <c r="AT268" s="11" t="s">
        <v>2089</v>
      </c>
      <c r="AU268" s="11" t="s">
        <v>1150</v>
      </c>
      <c r="AV268" s="4" t="s">
        <v>1767</v>
      </c>
    </row>
    <row r="269" spans="9:48" ht="15" thickBot="1" x14ac:dyDescent="0.35">
      <c r="I269" s="361"/>
      <c r="J269" s="367"/>
      <c r="K269" s="361"/>
      <c r="L269" s="361"/>
      <c r="M269" s="361"/>
      <c r="N269" s="361"/>
      <c r="O269" s="361"/>
      <c r="P269" s="361"/>
      <c r="Q269" s="361"/>
      <c r="R269" s="361"/>
      <c r="S269" s="361"/>
      <c r="T269" s="361"/>
      <c r="Y269" s="361"/>
      <c r="Z269" s="361"/>
      <c r="AA269" s="361"/>
      <c r="AB269" s="361"/>
      <c r="AC269" s="361"/>
      <c r="AD269" s="361"/>
      <c r="AE269" s="361"/>
      <c r="AF269" s="361"/>
      <c r="AG269" s="361"/>
      <c r="AH269" s="361"/>
      <c r="AS269" s="338" t="s">
        <v>277</v>
      </c>
      <c r="AT269" s="13" t="s">
        <v>293</v>
      </c>
      <c r="AU269" s="13" t="s">
        <v>98</v>
      </c>
      <c r="AV269" s="8" t="s">
        <v>1768</v>
      </c>
    </row>
    <row r="270" spans="9:48" ht="18.600000000000001" thickBot="1" x14ac:dyDescent="0.4">
      <c r="I270" s="361"/>
      <c r="J270" s="367"/>
      <c r="K270" s="361"/>
      <c r="L270" s="361"/>
      <c r="M270" s="361"/>
      <c r="N270" s="361"/>
      <c r="O270" s="361"/>
      <c r="P270" s="361"/>
      <c r="Q270" s="361"/>
      <c r="R270" s="361"/>
      <c r="S270" s="361"/>
      <c r="T270" s="361"/>
      <c r="Y270" s="361"/>
      <c r="Z270" s="361"/>
      <c r="AA270" s="361"/>
      <c r="AB270" s="361"/>
      <c r="AC270" s="361"/>
      <c r="AD270" s="361"/>
      <c r="AE270" s="361"/>
      <c r="AF270" s="361"/>
      <c r="AG270" s="361"/>
      <c r="AH270" s="361"/>
      <c r="AS270" s="343" t="s">
        <v>363</v>
      </c>
      <c r="AT270" s="70"/>
      <c r="AU270" s="70"/>
      <c r="AV270" s="71"/>
    </row>
    <row r="271" spans="9:48" x14ac:dyDescent="0.3">
      <c r="I271" s="361"/>
      <c r="J271" s="367"/>
      <c r="K271" s="361"/>
      <c r="L271" s="361"/>
      <c r="M271" s="361"/>
      <c r="N271" s="361"/>
      <c r="O271" s="361"/>
      <c r="P271" s="361"/>
      <c r="Q271" s="361"/>
      <c r="R271" s="361"/>
      <c r="S271" s="361"/>
      <c r="T271" s="361"/>
      <c r="Y271" s="361"/>
      <c r="Z271" s="361"/>
      <c r="AA271" s="361"/>
      <c r="AB271" s="361"/>
      <c r="AC271" s="361"/>
      <c r="AD271" s="361"/>
      <c r="AE271" s="361"/>
      <c r="AF271" s="361"/>
      <c r="AG271" s="361"/>
      <c r="AH271" s="361"/>
      <c r="AS271" s="336" t="s">
        <v>1154</v>
      </c>
      <c r="AT271" s="14" t="s">
        <v>367</v>
      </c>
      <c r="AU271" s="14" t="s">
        <v>98</v>
      </c>
      <c r="AV271" s="4" t="s">
        <v>1769</v>
      </c>
    </row>
    <row r="272" spans="9:48" x14ac:dyDescent="0.3">
      <c r="I272" s="361"/>
      <c r="J272" s="367"/>
      <c r="K272" s="361"/>
      <c r="L272" s="361"/>
      <c r="M272" s="361"/>
      <c r="N272" s="361"/>
      <c r="O272" s="361"/>
      <c r="P272" s="361"/>
      <c r="Q272" s="361"/>
      <c r="R272" s="361"/>
      <c r="S272" s="361"/>
      <c r="T272" s="361"/>
      <c r="Y272" s="361"/>
      <c r="Z272" s="361"/>
      <c r="AA272" s="361"/>
      <c r="AB272" s="361"/>
      <c r="AC272" s="361"/>
      <c r="AD272" s="361"/>
      <c r="AE272" s="361"/>
      <c r="AF272" s="361"/>
      <c r="AG272" s="361"/>
      <c r="AH272" s="361"/>
      <c r="AS272" s="337" t="s">
        <v>363</v>
      </c>
      <c r="AT272" s="11" t="s">
        <v>369</v>
      </c>
      <c r="AU272" s="14" t="s">
        <v>98</v>
      </c>
      <c r="AV272" s="4" t="s">
        <v>1769</v>
      </c>
    </row>
    <row r="273" spans="1:48" x14ac:dyDescent="0.3">
      <c r="I273" s="361"/>
      <c r="J273" s="367"/>
      <c r="K273" s="361"/>
      <c r="L273" s="361"/>
      <c r="M273" s="361"/>
      <c r="N273" s="361"/>
      <c r="O273" s="361"/>
      <c r="P273" s="361"/>
      <c r="Q273" s="361"/>
      <c r="R273" s="361"/>
      <c r="S273" s="361"/>
      <c r="T273" s="361"/>
      <c r="Y273" s="361"/>
      <c r="Z273" s="361"/>
      <c r="AA273" s="361"/>
      <c r="AB273" s="361"/>
      <c r="AC273" s="361"/>
      <c r="AD273" s="361"/>
      <c r="AE273" s="361"/>
      <c r="AF273" s="361"/>
      <c r="AG273" s="361"/>
      <c r="AH273" s="361"/>
      <c r="AS273" s="337" t="s">
        <v>363</v>
      </c>
      <c r="AT273" s="11" t="s">
        <v>370</v>
      </c>
      <c r="AU273" s="14" t="s">
        <v>424</v>
      </c>
      <c r="AV273" s="4" t="s">
        <v>1769</v>
      </c>
    </row>
    <row r="274" spans="1:48" ht="15" thickBot="1" x14ac:dyDescent="0.35">
      <c r="J274" s="367"/>
      <c r="AS274" s="337" t="s">
        <v>363</v>
      </c>
      <c r="AT274" s="11" t="s">
        <v>371</v>
      </c>
      <c r="AU274" s="14" t="s">
        <v>82</v>
      </c>
      <c r="AV274" s="4" t="s">
        <v>1769</v>
      </c>
    </row>
    <row r="275" spans="1:48" ht="18.600000000000001" thickBot="1" x14ac:dyDescent="0.4">
      <c r="A275" s="365"/>
      <c r="F275" s="360"/>
      <c r="G275" s="361"/>
      <c r="I275" s="361"/>
      <c r="J275" s="367"/>
      <c r="AS275" s="332" t="s">
        <v>372</v>
      </c>
      <c r="AT275" s="15"/>
      <c r="AU275" s="27"/>
      <c r="AV275" s="16"/>
    </row>
    <row r="276" spans="1:48" x14ac:dyDescent="0.3">
      <c r="A276" s="366"/>
      <c r="F276" s="360"/>
      <c r="G276" s="361"/>
      <c r="I276" s="361"/>
      <c r="J276" s="367"/>
      <c r="AS276" s="338" t="s">
        <v>1161</v>
      </c>
      <c r="AT276" s="65" t="s">
        <v>373</v>
      </c>
      <c r="AU276" s="96" t="s">
        <v>2064</v>
      </c>
      <c r="AV276" s="66" t="s">
        <v>1771</v>
      </c>
    </row>
    <row r="277" spans="1:48" x14ac:dyDescent="0.3">
      <c r="A277" s="366"/>
      <c r="F277" s="360"/>
      <c r="G277" s="361"/>
      <c r="I277" s="361"/>
      <c r="J277" s="367"/>
      <c r="AS277" s="344" t="s">
        <v>372</v>
      </c>
      <c r="AT277" s="65" t="s">
        <v>374</v>
      </c>
      <c r="AU277" s="96" t="s">
        <v>2090</v>
      </c>
      <c r="AV277" s="66" t="s">
        <v>1770</v>
      </c>
    </row>
    <row r="278" spans="1:48" ht="15" thickBot="1" x14ac:dyDescent="0.35">
      <c r="F278" s="360"/>
      <c r="G278" s="361"/>
      <c r="I278" s="361"/>
      <c r="J278" s="367"/>
      <c r="AS278" s="344" t="s">
        <v>372</v>
      </c>
      <c r="AT278" s="65" t="s">
        <v>375</v>
      </c>
      <c r="AU278" s="96" t="s">
        <v>2091</v>
      </c>
      <c r="AV278" s="66" t="s">
        <v>1772</v>
      </c>
    </row>
    <row r="279" spans="1:48" ht="18.600000000000001" thickBot="1" x14ac:dyDescent="0.4">
      <c r="F279" s="360"/>
      <c r="G279" s="361"/>
      <c r="I279" s="361"/>
      <c r="J279" s="367"/>
      <c r="AS279" s="343" t="s">
        <v>376</v>
      </c>
      <c r="AT279" s="27"/>
      <c r="AU279" s="27"/>
      <c r="AV279" s="16"/>
    </row>
    <row r="280" spans="1:48" x14ac:dyDescent="0.3">
      <c r="F280" s="360"/>
      <c r="G280" s="361"/>
      <c r="I280" s="361"/>
      <c r="J280" s="367"/>
      <c r="AS280" s="39" t="s">
        <v>410</v>
      </c>
      <c r="AT280" s="26" t="s">
        <v>377</v>
      </c>
      <c r="AU280" s="26" t="s">
        <v>168</v>
      </c>
      <c r="AV280" s="66" t="s">
        <v>1773</v>
      </c>
    </row>
    <row r="281" spans="1:48" x14ac:dyDescent="0.3">
      <c r="F281" s="360"/>
      <c r="G281" s="361"/>
      <c r="I281" s="361"/>
      <c r="J281" s="367"/>
      <c r="AS281" s="40" t="s">
        <v>376</v>
      </c>
      <c r="AT281" s="11" t="s">
        <v>378</v>
      </c>
      <c r="AU281" s="11" t="s">
        <v>168</v>
      </c>
      <c r="AV281" s="66" t="s">
        <v>1773</v>
      </c>
    </row>
    <row r="282" spans="1:48" x14ac:dyDescent="0.3">
      <c r="F282" s="360"/>
      <c r="G282" s="361"/>
      <c r="I282" s="361"/>
      <c r="J282" s="367"/>
      <c r="AS282" s="40" t="s">
        <v>376</v>
      </c>
      <c r="AT282" s="11" t="s">
        <v>379</v>
      </c>
      <c r="AU282" s="11" t="s">
        <v>306</v>
      </c>
      <c r="AV282" s="66" t="s">
        <v>1774</v>
      </c>
    </row>
    <row r="283" spans="1:48" x14ac:dyDescent="0.3">
      <c r="F283" s="360"/>
      <c r="G283" s="361"/>
      <c r="I283" s="361"/>
      <c r="J283" s="367"/>
      <c r="AS283" s="40" t="s">
        <v>376</v>
      </c>
      <c r="AT283" s="11" t="s">
        <v>380</v>
      </c>
      <c r="AU283" s="11" t="s">
        <v>305</v>
      </c>
      <c r="AV283" s="66" t="s">
        <v>1774</v>
      </c>
    </row>
    <row r="284" spans="1:48" ht="15" thickBot="1" x14ac:dyDescent="0.35">
      <c r="F284" s="360"/>
      <c r="G284" s="361"/>
      <c r="I284" s="361"/>
      <c r="J284" s="367"/>
      <c r="AS284" s="40" t="s">
        <v>376</v>
      </c>
      <c r="AT284" s="13" t="s">
        <v>381</v>
      </c>
      <c r="AU284" s="11" t="s">
        <v>382</v>
      </c>
      <c r="AV284" s="66" t="s">
        <v>1775</v>
      </c>
    </row>
    <row r="285" spans="1:48" x14ac:dyDescent="0.3">
      <c r="F285" s="360"/>
      <c r="G285" s="361"/>
      <c r="I285" s="361"/>
      <c r="J285" s="367"/>
      <c r="AS285" s="40" t="s">
        <v>376</v>
      </c>
      <c r="AT285" s="34" t="s">
        <v>385</v>
      </c>
      <c r="AU285" s="40" t="s">
        <v>2091</v>
      </c>
      <c r="AV285" s="66" t="s">
        <v>1776</v>
      </c>
    </row>
    <row r="286" spans="1:48" x14ac:dyDescent="0.3">
      <c r="F286" s="360"/>
      <c r="G286" s="361"/>
      <c r="I286" s="361"/>
      <c r="J286" s="367"/>
      <c r="AS286" s="40" t="s">
        <v>376</v>
      </c>
      <c r="AT286" s="35" t="s">
        <v>386</v>
      </c>
      <c r="AU286" s="40" t="s">
        <v>2091</v>
      </c>
      <c r="AV286" s="66" t="s">
        <v>1776</v>
      </c>
    </row>
    <row r="287" spans="1:48" ht="15" thickBot="1" x14ac:dyDescent="0.35">
      <c r="F287" s="360"/>
      <c r="G287" s="361"/>
      <c r="I287" s="361"/>
      <c r="J287" s="367"/>
      <c r="AS287" s="40" t="s">
        <v>376</v>
      </c>
      <c r="AT287" s="36" t="s">
        <v>387</v>
      </c>
      <c r="AU287" s="40" t="s">
        <v>2091</v>
      </c>
      <c r="AV287" s="66" t="s">
        <v>1776</v>
      </c>
    </row>
    <row r="288" spans="1:48" x14ac:dyDescent="0.3">
      <c r="F288" s="360"/>
      <c r="G288" s="361"/>
      <c r="I288" s="361"/>
      <c r="J288" s="367"/>
      <c r="U288" s="361"/>
      <c r="V288" s="361"/>
      <c r="W288" s="361"/>
      <c r="X288" s="361"/>
      <c r="AS288" s="40" t="s">
        <v>376</v>
      </c>
      <c r="AT288" s="34" t="s">
        <v>388</v>
      </c>
      <c r="AU288" s="40" t="s">
        <v>2092</v>
      </c>
      <c r="AV288" s="66" t="s">
        <v>1776</v>
      </c>
    </row>
    <row r="289" spans="1:48" x14ac:dyDescent="0.3">
      <c r="F289" s="360"/>
      <c r="G289" s="361"/>
      <c r="I289" s="361"/>
      <c r="J289" s="367"/>
      <c r="U289" s="361"/>
      <c r="V289" s="361"/>
      <c r="W289" s="361"/>
      <c r="X289" s="361"/>
      <c r="AS289" s="40" t="s">
        <v>376</v>
      </c>
      <c r="AT289" s="37" t="s">
        <v>390</v>
      </c>
      <c r="AU289" s="40" t="s">
        <v>2092</v>
      </c>
      <c r="AV289" s="66" t="s">
        <v>1776</v>
      </c>
    </row>
    <row r="290" spans="1:48" ht="15" thickBot="1" x14ac:dyDescent="0.35">
      <c r="F290" s="360"/>
      <c r="G290" s="361"/>
      <c r="I290" s="361"/>
      <c r="J290" s="367"/>
      <c r="U290" s="361"/>
      <c r="V290" s="361"/>
      <c r="W290" s="361"/>
      <c r="X290" s="361"/>
      <c r="AS290" s="40" t="s">
        <v>376</v>
      </c>
      <c r="AT290" s="38" t="s">
        <v>391</v>
      </c>
      <c r="AU290" s="40" t="s">
        <v>2092</v>
      </c>
      <c r="AV290" s="66" t="s">
        <v>1776</v>
      </c>
    </row>
    <row r="291" spans="1:48" s="72" customFormat="1" ht="18" x14ac:dyDescent="0.35">
      <c r="A291" s="2"/>
      <c r="B291" s="1"/>
      <c r="C291" s="1"/>
      <c r="D291" s="1"/>
      <c r="E291" s="1"/>
      <c r="F291" s="360"/>
      <c r="G291" s="361"/>
      <c r="H291" s="1"/>
      <c r="I291" s="361"/>
      <c r="J291" s="367"/>
      <c r="K291" s="1"/>
      <c r="L291" s="1"/>
      <c r="M291" s="1"/>
      <c r="N291" s="1"/>
      <c r="O291" s="1"/>
      <c r="P291" s="1"/>
      <c r="Q291" s="1"/>
      <c r="R291" s="1"/>
      <c r="S291" s="1"/>
      <c r="T291" s="1"/>
      <c r="U291" s="361"/>
      <c r="V291" s="361"/>
      <c r="W291" s="361"/>
      <c r="X291" s="361"/>
      <c r="Y291" s="1"/>
      <c r="Z291" s="1"/>
      <c r="AA291" s="1"/>
      <c r="AB291" s="1"/>
      <c r="AC291" s="1"/>
      <c r="AD291" s="1"/>
      <c r="AE291" s="1"/>
      <c r="AF291" s="1"/>
      <c r="AG291" s="1"/>
      <c r="AH291" s="1"/>
      <c r="AI291" s="1"/>
      <c r="AJ291" s="1"/>
      <c r="AK291" s="1"/>
      <c r="AL291" s="1"/>
      <c r="AM291" s="1"/>
      <c r="AN291" s="1"/>
      <c r="AO291" s="1"/>
      <c r="AP291" s="1"/>
      <c r="AQ291" s="1"/>
      <c r="AR291" s="2"/>
      <c r="AS291" s="40" t="s">
        <v>376</v>
      </c>
      <c r="AT291" s="34" t="s">
        <v>392</v>
      </c>
      <c r="AU291" s="40" t="s">
        <v>2093</v>
      </c>
      <c r="AV291" s="66" t="s">
        <v>1776</v>
      </c>
    </row>
    <row r="292" spans="1:48" x14ac:dyDescent="0.3">
      <c r="F292" s="360"/>
      <c r="G292" s="361"/>
      <c r="I292" s="361"/>
      <c r="J292" s="367"/>
      <c r="U292" s="361"/>
      <c r="V292" s="361"/>
      <c r="W292" s="361"/>
      <c r="X292" s="361"/>
      <c r="AS292" s="40" t="s">
        <v>376</v>
      </c>
      <c r="AT292" s="37" t="s">
        <v>393</v>
      </c>
      <c r="AU292" s="40" t="s">
        <v>2093</v>
      </c>
      <c r="AV292" s="66" t="s">
        <v>1776</v>
      </c>
    </row>
    <row r="293" spans="1:48" ht="15" thickBot="1" x14ac:dyDescent="0.35">
      <c r="F293" s="360"/>
      <c r="G293" s="361"/>
      <c r="I293" s="361"/>
      <c r="J293" s="367"/>
      <c r="U293" s="361"/>
      <c r="V293" s="361"/>
      <c r="W293" s="361"/>
      <c r="X293" s="361"/>
      <c r="AS293" s="40" t="s">
        <v>376</v>
      </c>
      <c r="AT293" s="38" t="s">
        <v>394</v>
      </c>
      <c r="AU293" s="40" t="s">
        <v>2093</v>
      </c>
      <c r="AV293" s="66" t="s">
        <v>1776</v>
      </c>
    </row>
    <row r="294" spans="1:48" x14ac:dyDescent="0.3">
      <c r="F294" s="360"/>
      <c r="G294" s="361"/>
      <c r="I294" s="361"/>
      <c r="J294" s="367"/>
      <c r="U294" s="361"/>
      <c r="V294" s="361"/>
      <c r="W294" s="361"/>
      <c r="X294" s="361"/>
      <c r="AS294" s="40" t="s">
        <v>376</v>
      </c>
      <c r="AT294" s="34" t="s">
        <v>399</v>
      </c>
      <c r="AU294" s="40" t="s">
        <v>2094</v>
      </c>
      <c r="AV294" s="66" t="s">
        <v>1776</v>
      </c>
    </row>
    <row r="295" spans="1:48" ht="18" x14ac:dyDescent="0.35">
      <c r="D295" s="375"/>
      <c r="E295" s="375"/>
      <c r="F295" s="376"/>
      <c r="G295" s="375"/>
      <c r="H295" s="375"/>
      <c r="I295" s="375"/>
      <c r="J295" s="367"/>
      <c r="K295" s="375"/>
      <c r="L295" s="375"/>
      <c r="M295" s="375"/>
      <c r="N295" s="375"/>
      <c r="O295" s="375"/>
      <c r="P295" s="375"/>
      <c r="Q295" s="375"/>
      <c r="R295" s="375"/>
      <c r="S295" s="375"/>
      <c r="T295" s="375"/>
      <c r="U295" s="375"/>
      <c r="V295" s="375"/>
      <c r="W295" s="375"/>
      <c r="X295" s="375"/>
      <c r="Y295" s="375"/>
      <c r="Z295" s="375"/>
      <c r="AA295" s="375"/>
      <c r="AB295" s="375"/>
      <c r="AC295" s="375"/>
      <c r="AD295" s="375"/>
      <c r="AE295" s="375"/>
      <c r="AF295" s="375"/>
      <c r="AG295" s="375"/>
      <c r="AH295" s="375"/>
      <c r="AI295" s="375"/>
      <c r="AJ295" s="375"/>
      <c r="AK295" s="375"/>
      <c r="AL295" s="375"/>
      <c r="AM295" s="375"/>
      <c r="AN295" s="375"/>
      <c r="AO295" s="375"/>
      <c r="AP295" s="375"/>
      <c r="AQ295" s="375"/>
      <c r="AR295" s="72"/>
      <c r="AS295" s="40" t="s">
        <v>376</v>
      </c>
      <c r="AT295" s="37" t="s">
        <v>398</v>
      </c>
      <c r="AU295" s="40" t="s">
        <v>2094</v>
      </c>
      <c r="AV295" s="66" t="s">
        <v>1776</v>
      </c>
    </row>
    <row r="296" spans="1:48" ht="18.600000000000001" thickBot="1" x14ac:dyDescent="0.4">
      <c r="A296" s="365"/>
      <c r="B296" s="375"/>
      <c r="C296" s="375"/>
      <c r="I296" s="361"/>
      <c r="J296" s="367"/>
      <c r="K296" s="361"/>
      <c r="L296" s="361"/>
      <c r="M296" s="361"/>
      <c r="N296" s="361"/>
      <c r="O296" s="361"/>
      <c r="P296" s="361"/>
      <c r="Q296" s="361"/>
      <c r="R296" s="361"/>
      <c r="S296" s="361"/>
      <c r="T296" s="361"/>
      <c r="U296" s="361"/>
      <c r="V296" s="361"/>
      <c r="W296" s="361"/>
      <c r="X296" s="361"/>
      <c r="AI296" s="361"/>
      <c r="AJ296" s="361"/>
      <c r="AK296" s="361"/>
      <c r="AL296" s="361"/>
      <c r="AM296" s="361"/>
      <c r="AN296" s="361"/>
      <c r="AO296" s="361"/>
      <c r="AP296" s="361"/>
      <c r="AQ296" s="361"/>
      <c r="AS296" s="40" t="s">
        <v>376</v>
      </c>
      <c r="AT296" s="38" t="s">
        <v>400</v>
      </c>
      <c r="AU296" s="40" t="s">
        <v>2094</v>
      </c>
      <c r="AV296" s="66" t="s">
        <v>1776</v>
      </c>
    </row>
    <row r="297" spans="1:48" x14ac:dyDescent="0.3">
      <c r="A297" s="366"/>
      <c r="I297" s="361"/>
      <c r="J297" s="367"/>
      <c r="K297" s="361"/>
      <c r="L297" s="361"/>
      <c r="M297" s="361"/>
      <c r="N297" s="361"/>
      <c r="O297" s="361"/>
      <c r="P297" s="361"/>
      <c r="Q297" s="361"/>
      <c r="R297" s="361"/>
      <c r="S297" s="361"/>
      <c r="T297" s="361"/>
      <c r="U297" s="361"/>
      <c r="V297" s="361"/>
      <c r="W297" s="361"/>
      <c r="X297" s="361"/>
      <c r="AI297" s="361"/>
      <c r="AJ297" s="361"/>
      <c r="AK297" s="361"/>
      <c r="AL297" s="361"/>
      <c r="AM297" s="361"/>
      <c r="AN297" s="361"/>
      <c r="AO297" s="361"/>
      <c r="AP297" s="361"/>
      <c r="AQ297" s="361"/>
      <c r="AS297" s="40" t="s">
        <v>376</v>
      </c>
      <c r="AT297" s="34" t="s">
        <v>404</v>
      </c>
      <c r="AU297" s="40" t="s">
        <v>2095</v>
      </c>
      <c r="AV297" s="66" t="s">
        <v>1776</v>
      </c>
    </row>
    <row r="298" spans="1:48" x14ac:dyDescent="0.3">
      <c r="A298" s="371"/>
      <c r="I298" s="361"/>
      <c r="J298" s="367"/>
      <c r="K298" s="361"/>
      <c r="L298" s="361"/>
      <c r="M298" s="361"/>
      <c r="N298" s="361"/>
      <c r="O298" s="361"/>
      <c r="P298" s="361"/>
      <c r="Q298" s="361"/>
      <c r="R298" s="361"/>
      <c r="S298" s="361"/>
      <c r="T298" s="361"/>
      <c r="U298" s="361"/>
      <c r="V298" s="361"/>
      <c r="W298" s="361"/>
      <c r="X298" s="361"/>
      <c r="AI298" s="361"/>
      <c r="AJ298" s="361"/>
      <c r="AK298" s="361"/>
      <c r="AL298" s="361"/>
      <c r="AM298" s="361"/>
      <c r="AN298" s="361"/>
      <c r="AO298" s="361"/>
      <c r="AP298" s="361"/>
      <c r="AQ298" s="361"/>
      <c r="AS298" s="40" t="s">
        <v>376</v>
      </c>
      <c r="AT298" s="37" t="s">
        <v>402</v>
      </c>
      <c r="AU298" s="40" t="s">
        <v>2095</v>
      </c>
      <c r="AV298" s="66" t="s">
        <v>1776</v>
      </c>
    </row>
    <row r="299" spans="1:48" ht="15" thickBot="1" x14ac:dyDescent="0.35">
      <c r="I299" s="361"/>
      <c r="J299" s="367"/>
      <c r="K299" s="361"/>
      <c r="L299" s="361"/>
      <c r="M299" s="361"/>
      <c r="N299" s="361"/>
      <c r="O299" s="361"/>
      <c r="P299" s="361"/>
      <c r="Q299" s="361"/>
      <c r="R299" s="361"/>
      <c r="S299" s="361"/>
      <c r="T299" s="361"/>
      <c r="U299" s="361"/>
      <c r="V299" s="361"/>
      <c r="W299" s="361"/>
      <c r="X299" s="361"/>
      <c r="AI299" s="361"/>
      <c r="AJ299" s="361"/>
      <c r="AK299" s="361"/>
      <c r="AL299" s="361"/>
      <c r="AM299" s="361"/>
      <c r="AN299" s="361"/>
      <c r="AO299" s="361"/>
      <c r="AP299" s="361"/>
      <c r="AQ299" s="361"/>
      <c r="AS299" s="40" t="s">
        <v>376</v>
      </c>
      <c r="AT299" s="38" t="s">
        <v>403</v>
      </c>
      <c r="AU299" s="40" t="s">
        <v>2095</v>
      </c>
      <c r="AV299" s="66" t="s">
        <v>1776</v>
      </c>
    </row>
    <row r="300" spans="1:48" x14ac:dyDescent="0.3">
      <c r="J300" s="367"/>
      <c r="AS300" s="40" t="s">
        <v>376</v>
      </c>
      <c r="AT300" s="34" t="s">
        <v>406</v>
      </c>
      <c r="AU300" s="40" t="s">
        <v>2096</v>
      </c>
      <c r="AV300" s="66" t="s">
        <v>1776</v>
      </c>
    </row>
    <row r="301" spans="1:48" ht="18" x14ac:dyDescent="0.35">
      <c r="A301" s="365"/>
      <c r="D301" s="367"/>
      <c r="E301" s="367"/>
      <c r="F301" s="368"/>
      <c r="G301" s="367"/>
      <c r="H301" s="367"/>
      <c r="I301" s="367"/>
      <c r="J301" s="367"/>
      <c r="K301" s="367"/>
      <c r="L301" s="367"/>
      <c r="M301" s="367"/>
      <c r="N301" s="367"/>
      <c r="O301" s="367"/>
      <c r="P301" s="367"/>
      <c r="Q301" s="367"/>
      <c r="R301" s="367"/>
      <c r="S301" s="367"/>
      <c r="T301" s="367"/>
      <c r="U301" s="361"/>
      <c r="V301" s="361"/>
      <c r="W301" s="361"/>
      <c r="X301" s="361"/>
      <c r="Y301" s="367"/>
      <c r="Z301" s="367"/>
      <c r="AA301" s="367"/>
      <c r="AB301" s="367"/>
      <c r="AC301" s="367"/>
      <c r="AD301" s="367"/>
      <c r="AE301" s="367"/>
      <c r="AF301" s="367"/>
      <c r="AG301" s="367"/>
      <c r="AH301" s="367"/>
      <c r="AI301" s="367"/>
      <c r="AJ301" s="367"/>
      <c r="AK301" s="367"/>
      <c r="AL301" s="367"/>
      <c r="AM301" s="367"/>
      <c r="AN301" s="367"/>
      <c r="AO301" s="367"/>
      <c r="AP301" s="367"/>
      <c r="AQ301" s="367"/>
      <c r="AR301" s="359"/>
      <c r="AS301" s="40" t="s">
        <v>376</v>
      </c>
      <c r="AT301" s="37" t="s">
        <v>407</v>
      </c>
      <c r="AU301" s="40" t="s">
        <v>2096</v>
      </c>
      <c r="AV301" s="66" t="s">
        <v>1776</v>
      </c>
    </row>
    <row r="302" spans="1:48" ht="15" thickBot="1" x14ac:dyDescent="0.35">
      <c r="A302" s="366"/>
      <c r="B302" s="367"/>
      <c r="C302" s="367"/>
      <c r="D302" s="367"/>
      <c r="E302" s="367"/>
      <c r="F302" s="368"/>
      <c r="G302" s="367"/>
      <c r="H302" s="367"/>
      <c r="I302" s="367"/>
      <c r="J302" s="367"/>
      <c r="K302" s="367"/>
      <c r="L302" s="367"/>
      <c r="M302" s="367"/>
      <c r="N302" s="367"/>
      <c r="O302" s="367"/>
      <c r="P302" s="367"/>
      <c r="Q302" s="367"/>
      <c r="R302" s="367"/>
      <c r="S302" s="367"/>
      <c r="T302" s="367"/>
      <c r="U302" s="361"/>
      <c r="V302" s="361"/>
      <c r="W302" s="361"/>
      <c r="X302" s="361"/>
      <c r="Y302" s="367"/>
      <c r="Z302" s="367"/>
      <c r="AA302" s="367"/>
      <c r="AB302" s="367"/>
      <c r="AC302" s="367"/>
      <c r="AD302" s="367"/>
      <c r="AE302" s="367"/>
      <c r="AF302" s="367"/>
      <c r="AG302" s="367"/>
      <c r="AH302" s="367"/>
      <c r="AI302" s="367"/>
      <c r="AJ302" s="367"/>
      <c r="AK302" s="367"/>
      <c r="AL302" s="367"/>
      <c r="AM302" s="367"/>
      <c r="AN302" s="367"/>
      <c r="AO302" s="367"/>
      <c r="AP302" s="367"/>
      <c r="AQ302" s="367"/>
      <c r="AR302" s="359"/>
      <c r="AS302" s="40" t="s">
        <v>376</v>
      </c>
      <c r="AT302" s="38" t="s">
        <v>408</v>
      </c>
      <c r="AU302" s="40" t="s">
        <v>2096</v>
      </c>
      <c r="AV302" s="66" t="s">
        <v>1776</v>
      </c>
    </row>
    <row r="303" spans="1:48" ht="18.600000000000001" thickBot="1" x14ac:dyDescent="0.4">
      <c r="A303" s="367"/>
      <c r="B303" s="367"/>
      <c r="C303" s="367"/>
      <c r="D303" s="367"/>
      <c r="E303" s="367"/>
      <c r="F303" s="368"/>
      <c r="G303" s="367"/>
      <c r="H303" s="367"/>
      <c r="I303" s="367"/>
      <c r="J303" s="367"/>
      <c r="K303" s="367"/>
      <c r="L303" s="367"/>
      <c r="M303" s="367"/>
      <c r="N303" s="367"/>
      <c r="O303" s="367"/>
      <c r="P303" s="367"/>
      <c r="Q303" s="367"/>
      <c r="R303" s="367"/>
      <c r="S303" s="367"/>
      <c r="T303" s="367"/>
      <c r="U303" s="361"/>
      <c r="V303" s="361"/>
      <c r="W303" s="361"/>
      <c r="X303" s="361"/>
      <c r="Y303" s="367"/>
      <c r="Z303" s="367"/>
      <c r="AA303" s="367"/>
      <c r="AB303" s="367"/>
      <c r="AC303" s="367"/>
      <c r="AD303" s="367"/>
      <c r="AE303" s="367"/>
      <c r="AF303" s="367"/>
      <c r="AG303" s="367"/>
      <c r="AH303" s="367"/>
      <c r="AI303" s="367"/>
      <c r="AJ303" s="367"/>
      <c r="AK303" s="367"/>
      <c r="AL303" s="367"/>
      <c r="AM303" s="367"/>
      <c r="AN303" s="367"/>
      <c r="AO303" s="367"/>
      <c r="AP303" s="367"/>
      <c r="AQ303" s="367"/>
      <c r="AR303" s="359"/>
      <c r="AS303" s="332" t="s">
        <v>412</v>
      </c>
      <c r="AT303" s="15"/>
      <c r="AU303" s="27"/>
      <c r="AV303" s="16"/>
    </row>
    <row r="304" spans="1:48" x14ac:dyDescent="0.3">
      <c r="A304" s="121"/>
      <c r="B304" s="367"/>
      <c r="C304" s="367"/>
      <c r="J304" s="367"/>
      <c r="AS304" s="347" t="s">
        <v>449</v>
      </c>
      <c r="AT304" s="37" t="s">
        <v>416</v>
      </c>
      <c r="AU304" s="10" t="s">
        <v>424</v>
      </c>
      <c r="AV304" s="6" t="s">
        <v>1780</v>
      </c>
    </row>
    <row r="305" spans="1:48" ht="18" x14ac:dyDescent="0.35">
      <c r="A305" s="365"/>
      <c r="D305" s="367"/>
      <c r="E305" s="367"/>
      <c r="F305" s="368"/>
      <c r="G305" s="367"/>
      <c r="H305" s="367"/>
      <c r="I305" s="370"/>
      <c r="J305" s="367"/>
      <c r="K305" s="367"/>
      <c r="L305" s="367"/>
      <c r="M305" s="367"/>
      <c r="N305" s="367"/>
      <c r="O305" s="367"/>
      <c r="P305" s="367"/>
      <c r="Q305" s="367"/>
      <c r="R305" s="367"/>
      <c r="S305" s="367"/>
      <c r="T305" s="367"/>
      <c r="U305" s="361"/>
      <c r="V305" s="361"/>
      <c r="W305" s="361"/>
      <c r="X305" s="361"/>
      <c r="Y305" s="367"/>
      <c r="Z305" s="367"/>
      <c r="AA305" s="367"/>
      <c r="AB305" s="367"/>
      <c r="AC305" s="367"/>
      <c r="AD305" s="367"/>
      <c r="AE305" s="367"/>
      <c r="AF305" s="367"/>
      <c r="AG305" s="367"/>
      <c r="AH305" s="367"/>
      <c r="AI305" s="367"/>
      <c r="AJ305" s="367"/>
      <c r="AK305" s="367"/>
      <c r="AL305" s="367"/>
      <c r="AM305" s="367"/>
      <c r="AN305" s="367"/>
      <c r="AO305" s="367"/>
      <c r="AP305" s="367"/>
      <c r="AQ305" s="367"/>
      <c r="AR305" s="359"/>
      <c r="AS305" s="40" t="s">
        <v>412</v>
      </c>
      <c r="AT305" s="35" t="s">
        <v>417</v>
      </c>
      <c r="AU305" s="10" t="s">
        <v>424</v>
      </c>
      <c r="AV305" s="4" t="s">
        <v>1780</v>
      </c>
    </row>
    <row r="306" spans="1:48" x14ac:dyDescent="0.3">
      <c r="A306" s="366"/>
      <c r="D306" s="367"/>
      <c r="E306" s="367"/>
      <c r="F306" s="368"/>
      <c r="G306" s="367"/>
      <c r="H306" s="367"/>
      <c r="I306" s="367"/>
      <c r="J306" s="367"/>
      <c r="K306" s="367"/>
      <c r="L306" s="367"/>
      <c r="M306" s="367"/>
      <c r="N306" s="367"/>
      <c r="O306" s="367"/>
      <c r="P306" s="367"/>
      <c r="Q306" s="367"/>
      <c r="R306" s="367"/>
      <c r="S306" s="367"/>
      <c r="T306" s="367"/>
      <c r="U306" s="361"/>
      <c r="V306" s="361"/>
      <c r="W306" s="361"/>
      <c r="X306" s="361"/>
      <c r="Y306" s="367"/>
      <c r="Z306" s="367"/>
      <c r="AA306" s="367"/>
      <c r="AB306" s="367"/>
      <c r="AC306" s="367"/>
      <c r="AD306" s="367"/>
      <c r="AE306" s="367"/>
      <c r="AF306" s="367"/>
      <c r="AG306" s="367"/>
      <c r="AH306" s="367"/>
      <c r="AI306" s="367"/>
      <c r="AJ306" s="367"/>
      <c r="AK306" s="367"/>
      <c r="AL306" s="367"/>
      <c r="AM306" s="367"/>
      <c r="AN306" s="367"/>
      <c r="AO306" s="367"/>
      <c r="AP306" s="367"/>
      <c r="AQ306" s="367"/>
      <c r="AR306" s="359"/>
      <c r="AS306" s="40" t="s">
        <v>412</v>
      </c>
      <c r="AT306" s="35" t="s">
        <v>419</v>
      </c>
      <c r="AU306" s="10" t="s">
        <v>424</v>
      </c>
      <c r="AV306" s="4" t="s">
        <v>1780</v>
      </c>
    </row>
    <row r="307" spans="1:48" ht="15" thickBot="1" x14ac:dyDescent="0.35">
      <c r="A307" s="1"/>
      <c r="D307" s="367"/>
      <c r="E307" s="367"/>
      <c r="F307" s="368"/>
      <c r="G307" s="367"/>
      <c r="H307" s="367"/>
      <c r="I307" s="367"/>
      <c r="J307" s="367"/>
      <c r="K307" s="367"/>
      <c r="L307" s="367"/>
      <c r="M307" s="367"/>
      <c r="N307" s="367"/>
      <c r="O307" s="367"/>
      <c r="P307" s="367"/>
      <c r="Q307" s="367"/>
      <c r="R307" s="367"/>
      <c r="S307" s="367"/>
      <c r="T307" s="367"/>
      <c r="U307" s="361"/>
      <c r="V307" s="361"/>
      <c r="W307" s="361"/>
      <c r="X307" s="361"/>
      <c r="Y307" s="367"/>
      <c r="Z307" s="367"/>
      <c r="AA307" s="367"/>
      <c r="AB307" s="367"/>
      <c r="AC307" s="367"/>
      <c r="AD307" s="367"/>
      <c r="AE307" s="367"/>
      <c r="AF307" s="367"/>
      <c r="AG307" s="367"/>
      <c r="AH307" s="367"/>
      <c r="AI307" s="367"/>
      <c r="AJ307" s="367"/>
      <c r="AK307" s="367"/>
      <c r="AL307" s="367"/>
      <c r="AM307" s="367"/>
      <c r="AN307" s="367"/>
      <c r="AO307" s="367"/>
      <c r="AP307" s="367"/>
      <c r="AQ307" s="367"/>
      <c r="AR307" s="359"/>
      <c r="AS307" s="40" t="s">
        <v>412</v>
      </c>
      <c r="AT307" s="36" t="s">
        <v>418</v>
      </c>
      <c r="AU307" s="10" t="s">
        <v>424</v>
      </c>
      <c r="AV307" s="4" t="s">
        <v>1780</v>
      </c>
    </row>
    <row r="308" spans="1:48" x14ac:dyDescent="0.3">
      <c r="D308" s="367"/>
      <c r="E308" s="367"/>
      <c r="F308" s="368"/>
      <c r="G308" s="367"/>
      <c r="H308" s="367"/>
      <c r="I308" s="367"/>
      <c r="J308" s="367"/>
      <c r="K308" s="367"/>
      <c r="L308" s="367"/>
      <c r="M308" s="367"/>
      <c r="N308" s="367"/>
      <c r="O308" s="367"/>
      <c r="P308" s="367"/>
      <c r="Q308" s="367"/>
      <c r="R308" s="367"/>
      <c r="S308" s="367"/>
      <c r="T308" s="367"/>
      <c r="U308" s="361"/>
      <c r="V308" s="361"/>
      <c r="W308" s="361"/>
      <c r="X308" s="361"/>
      <c r="Y308" s="367"/>
      <c r="Z308" s="367"/>
      <c r="AA308" s="367"/>
      <c r="AB308" s="367"/>
      <c r="AC308" s="367"/>
      <c r="AD308" s="367"/>
      <c r="AE308" s="367"/>
      <c r="AF308" s="367"/>
      <c r="AG308" s="367"/>
      <c r="AH308" s="367"/>
      <c r="AI308" s="367"/>
      <c r="AJ308" s="367"/>
      <c r="AK308" s="367"/>
      <c r="AL308" s="367"/>
      <c r="AM308" s="367"/>
      <c r="AN308" s="367"/>
      <c r="AO308" s="367"/>
      <c r="AP308" s="367"/>
      <c r="AQ308" s="367"/>
      <c r="AR308" s="359"/>
      <c r="AS308" s="40" t="s">
        <v>412</v>
      </c>
      <c r="AT308" s="34" t="s">
        <v>423</v>
      </c>
      <c r="AU308" s="40" t="s">
        <v>2065</v>
      </c>
      <c r="AV308" s="4" t="s">
        <v>1777</v>
      </c>
    </row>
    <row r="309" spans="1:48" ht="15" thickBot="1" x14ac:dyDescent="0.35">
      <c r="D309" s="367"/>
      <c r="E309" s="367"/>
      <c r="F309" s="368"/>
      <c r="G309" s="367"/>
      <c r="H309" s="367"/>
      <c r="I309" s="367"/>
      <c r="J309" s="367"/>
      <c r="K309" s="367"/>
      <c r="L309" s="367"/>
      <c r="M309" s="367"/>
      <c r="N309" s="367"/>
      <c r="O309" s="367"/>
      <c r="P309" s="367"/>
      <c r="Q309" s="367"/>
      <c r="R309" s="367"/>
      <c r="S309" s="367"/>
      <c r="T309" s="367"/>
      <c r="U309" s="361"/>
      <c r="V309" s="361"/>
      <c r="W309" s="361"/>
      <c r="X309" s="361"/>
      <c r="Y309" s="367"/>
      <c r="Z309" s="367"/>
      <c r="AA309" s="367"/>
      <c r="AB309" s="367"/>
      <c r="AC309" s="367"/>
      <c r="AD309" s="367"/>
      <c r="AE309" s="367"/>
      <c r="AF309" s="367"/>
      <c r="AG309" s="367"/>
      <c r="AH309" s="367"/>
      <c r="AI309" s="367"/>
      <c r="AJ309" s="367"/>
      <c r="AK309" s="367"/>
      <c r="AL309" s="367"/>
      <c r="AM309" s="367"/>
      <c r="AN309" s="367"/>
      <c r="AO309" s="367"/>
      <c r="AP309" s="367"/>
      <c r="AQ309" s="367"/>
      <c r="AR309" s="359"/>
      <c r="AS309" s="40" t="s">
        <v>412</v>
      </c>
      <c r="AT309" s="42" t="s">
        <v>425</v>
      </c>
      <c r="AU309" s="40" t="s">
        <v>2065</v>
      </c>
      <c r="AV309" s="4" t="s">
        <v>1779</v>
      </c>
    </row>
    <row r="310" spans="1:48" x14ac:dyDescent="0.3">
      <c r="D310" s="367"/>
      <c r="E310" s="367"/>
      <c r="F310" s="368"/>
      <c r="G310" s="367"/>
      <c r="H310" s="367"/>
      <c r="I310" s="367"/>
      <c r="J310" s="367"/>
      <c r="K310" s="367"/>
      <c r="L310" s="367"/>
      <c r="M310" s="367"/>
      <c r="N310" s="367"/>
      <c r="O310" s="367"/>
      <c r="P310" s="367"/>
      <c r="Q310" s="367"/>
      <c r="R310" s="367"/>
      <c r="S310" s="367"/>
      <c r="T310" s="367"/>
      <c r="U310" s="361"/>
      <c r="V310" s="361"/>
      <c r="W310" s="361"/>
      <c r="X310" s="361"/>
      <c r="Y310" s="367"/>
      <c r="Z310" s="367"/>
      <c r="AA310" s="367"/>
      <c r="AB310" s="367"/>
      <c r="AC310" s="367"/>
      <c r="AD310" s="367"/>
      <c r="AE310" s="367"/>
      <c r="AF310" s="367"/>
      <c r="AG310" s="367"/>
      <c r="AH310" s="367"/>
      <c r="AI310" s="367"/>
      <c r="AJ310" s="367"/>
      <c r="AK310" s="367"/>
      <c r="AL310" s="367"/>
      <c r="AM310" s="367"/>
      <c r="AN310" s="367"/>
      <c r="AO310" s="367"/>
      <c r="AP310" s="367"/>
      <c r="AQ310" s="367"/>
      <c r="AR310" s="359"/>
      <c r="AS310" s="40" t="s">
        <v>412</v>
      </c>
      <c r="AT310" s="34" t="s">
        <v>431</v>
      </c>
      <c r="AU310" s="40" t="s">
        <v>2065</v>
      </c>
      <c r="AV310" s="4" t="s">
        <v>1778</v>
      </c>
    </row>
    <row r="311" spans="1:48" ht="15" thickBot="1" x14ac:dyDescent="0.35">
      <c r="D311" s="367"/>
      <c r="E311" s="367"/>
      <c r="F311" s="368"/>
      <c r="G311" s="367"/>
      <c r="H311" s="367"/>
      <c r="I311" s="367"/>
      <c r="J311" s="367"/>
      <c r="K311" s="367"/>
      <c r="L311" s="367"/>
      <c r="M311" s="367"/>
      <c r="N311" s="367"/>
      <c r="O311" s="367"/>
      <c r="P311" s="367"/>
      <c r="Q311" s="367"/>
      <c r="R311" s="367"/>
      <c r="S311" s="367"/>
      <c r="T311" s="367"/>
      <c r="U311" s="361"/>
      <c r="V311" s="361"/>
      <c r="W311" s="361"/>
      <c r="X311" s="361"/>
      <c r="Y311" s="367"/>
      <c r="Z311" s="367"/>
      <c r="AA311" s="367"/>
      <c r="AB311" s="367"/>
      <c r="AC311" s="367"/>
      <c r="AD311" s="367"/>
      <c r="AE311" s="367"/>
      <c r="AF311" s="367"/>
      <c r="AG311" s="367"/>
      <c r="AH311" s="367"/>
      <c r="AI311" s="367"/>
      <c r="AJ311" s="367"/>
      <c r="AK311" s="367"/>
      <c r="AL311" s="367"/>
      <c r="AM311" s="367"/>
      <c r="AN311" s="367"/>
      <c r="AO311" s="367"/>
      <c r="AP311" s="367"/>
      <c r="AQ311" s="367"/>
      <c r="AR311" s="359"/>
      <c r="AS311" s="40" t="s">
        <v>412</v>
      </c>
      <c r="AT311" s="36" t="s">
        <v>431</v>
      </c>
      <c r="AU311" s="40" t="s">
        <v>2065</v>
      </c>
      <c r="AV311" s="4" t="s">
        <v>1778</v>
      </c>
    </row>
    <row r="312" spans="1:48" x14ac:dyDescent="0.3">
      <c r="D312" s="367"/>
      <c r="E312" s="367"/>
      <c r="F312" s="368"/>
      <c r="G312" s="367"/>
      <c r="H312" s="367"/>
      <c r="I312" s="367"/>
      <c r="J312" s="367"/>
      <c r="K312" s="367"/>
      <c r="L312" s="367"/>
      <c r="M312" s="367"/>
      <c r="N312" s="367"/>
      <c r="O312" s="367"/>
      <c r="P312" s="367"/>
      <c r="Q312" s="367"/>
      <c r="R312" s="367"/>
      <c r="S312" s="367"/>
      <c r="T312" s="367"/>
      <c r="U312" s="361"/>
      <c r="V312" s="361"/>
      <c r="W312" s="361"/>
      <c r="X312" s="361"/>
      <c r="Y312" s="367"/>
      <c r="Z312" s="367"/>
      <c r="AA312" s="367"/>
      <c r="AB312" s="367"/>
      <c r="AC312" s="367"/>
      <c r="AD312" s="367"/>
      <c r="AE312" s="367"/>
      <c r="AF312" s="367"/>
      <c r="AG312" s="367"/>
      <c r="AH312" s="367"/>
      <c r="AI312" s="367"/>
      <c r="AJ312" s="367"/>
      <c r="AK312" s="367"/>
      <c r="AL312" s="367"/>
      <c r="AM312" s="367"/>
      <c r="AN312" s="367"/>
      <c r="AO312" s="367"/>
      <c r="AP312" s="367"/>
      <c r="AQ312" s="367"/>
      <c r="AR312" s="359"/>
      <c r="AS312" s="40" t="s">
        <v>412</v>
      </c>
      <c r="AT312" s="37" t="s">
        <v>437</v>
      </c>
      <c r="AU312" s="387" t="s">
        <v>2097</v>
      </c>
      <c r="AV312" s="4" t="s">
        <v>1779</v>
      </c>
    </row>
    <row r="313" spans="1:48" ht="15" thickBot="1" x14ac:dyDescent="0.35">
      <c r="D313" s="367"/>
      <c r="E313" s="367"/>
      <c r="F313" s="368"/>
      <c r="G313" s="367"/>
      <c r="H313" s="367"/>
      <c r="I313" s="367"/>
      <c r="J313" s="367"/>
      <c r="K313" s="367"/>
      <c r="L313" s="367"/>
      <c r="M313" s="367"/>
      <c r="N313" s="367"/>
      <c r="O313" s="367"/>
      <c r="P313" s="367"/>
      <c r="Q313" s="367"/>
      <c r="R313" s="367"/>
      <c r="S313" s="367"/>
      <c r="T313" s="367"/>
      <c r="U313" s="361"/>
      <c r="V313" s="361"/>
      <c r="W313" s="361"/>
      <c r="X313" s="361"/>
      <c r="Y313" s="367"/>
      <c r="Z313" s="367"/>
      <c r="AA313" s="367"/>
      <c r="AB313" s="367"/>
      <c r="AC313" s="367"/>
      <c r="AD313" s="367"/>
      <c r="AE313" s="367"/>
      <c r="AF313" s="367"/>
      <c r="AG313" s="367"/>
      <c r="AH313" s="367"/>
      <c r="AI313" s="367"/>
      <c r="AJ313" s="367"/>
      <c r="AK313" s="367"/>
      <c r="AL313" s="367"/>
      <c r="AM313" s="367"/>
      <c r="AN313" s="367"/>
      <c r="AO313" s="367"/>
      <c r="AP313" s="367"/>
      <c r="AQ313" s="367"/>
      <c r="AR313" s="359"/>
      <c r="AS313" s="40" t="s">
        <v>412</v>
      </c>
      <c r="AT313" s="41" t="s">
        <v>436</v>
      </c>
      <c r="AU313" s="387" t="s">
        <v>2097</v>
      </c>
      <c r="AV313" s="4" t="s">
        <v>1779</v>
      </c>
    </row>
    <row r="314" spans="1:48" x14ac:dyDescent="0.3">
      <c r="D314" s="367"/>
      <c r="E314" s="367"/>
      <c r="F314" s="368"/>
      <c r="G314" s="367"/>
      <c r="H314" s="367"/>
      <c r="I314" s="367"/>
      <c r="J314" s="367"/>
      <c r="K314" s="367"/>
      <c r="L314" s="367"/>
      <c r="M314" s="367"/>
      <c r="N314" s="367"/>
      <c r="O314" s="367"/>
      <c r="P314" s="367"/>
      <c r="Q314" s="367"/>
      <c r="R314" s="367"/>
      <c r="S314" s="367"/>
      <c r="T314" s="367"/>
      <c r="U314" s="361"/>
      <c r="V314" s="361"/>
      <c r="W314" s="361"/>
      <c r="X314" s="361"/>
      <c r="Y314" s="367"/>
      <c r="Z314" s="367"/>
      <c r="AA314" s="367"/>
      <c r="AB314" s="367"/>
      <c r="AC314" s="367"/>
      <c r="AD314" s="367"/>
      <c r="AE314" s="367"/>
      <c r="AF314" s="367"/>
      <c r="AG314" s="367"/>
      <c r="AH314" s="367"/>
      <c r="AI314" s="367"/>
      <c r="AJ314" s="367"/>
      <c r="AK314" s="367"/>
      <c r="AL314" s="367"/>
      <c r="AM314" s="367"/>
      <c r="AN314" s="367"/>
      <c r="AO314" s="367"/>
      <c r="AP314" s="367"/>
      <c r="AQ314" s="367"/>
      <c r="AR314" s="359"/>
      <c r="AS314" s="40" t="s">
        <v>412</v>
      </c>
      <c r="AT314" s="34" t="s">
        <v>435</v>
      </c>
      <c r="AU314" s="387" t="s">
        <v>2097</v>
      </c>
      <c r="AV314" s="4" t="s">
        <v>1778</v>
      </c>
    </row>
    <row r="315" spans="1:48" ht="15" thickBot="1" x14ac:dyDescent="0.35">
      <c r="D315" s="367"/>
      <c r="E315" s="367"/>
      <c r="F315" s="368"/>
      <c r="G315" s="367"/>
      <c r="H315" s="367"/>
      <c r="I315" s="367"/>
      <c r="J315" s="367"/>
      <c r="K315" s="367"/>
      <c r="L315" s="367"/>
      <c r="M315" s="367"/>
      <c r="N315" s="367"/>
      <c r="O315" s="367"/>
      <c r="P315" s="367"/>
      <c r="Q315" s="367"/>
      <c r="R315" s="367"/>
      <c r="S315" s="367"/>
      <c r="T315" s="367"/>
      <c r="U315" s="361"/>
      <c r="V315" s="361"/>
      <c r="W315" s="361"/>
      <c r="X315" s="361"/>
      <c r="Y315" s="367"/>
      <c r="Z315" s="367"/>
      <c r="AA315" s="367"/>
      <c r="AB315" s="367"/>
      <c r="AC315" s="367"/>
      <c r="AD315" s="367"/>
      <c r="AE315" s="367"/>
      <c r="AF315" s="367"/>
      <c r="AG315" s="367"/>
      <c r="AH315" s="367"/>
      <c r="AI315" s="367"/>
      <c r="AJ315" s="367"/>
      <c r="AK315" s="367"/>
      <c r="AL315" s="367"/>
      <c r="AM315" s="367"/>
      <c r="AN315" s="367"/>
      <c r="AO315" s="367"/>
      <c r="AP315" s="367"/>
      <c r="AQ315" s="367"/>
      <c r="AR315" s="359"/>
      <c r="AS315" s="40" t="s">
        <v>412</v>
      </c>
      <c r="AT315" s="38" t="s">
        <v>435</v>
      </c>
      <c r="AU315" s="387" t="s">
        <v>2097</v>
      </c>
      <c r="AV315" s="4" t="s">
        <v>1778</v>
      </c>
    </row>
    <row r="316" spans="1:48" x14ac:dyDescent="0.3">
      <c r="D316" s="367"/>
      <c r="E316" s="367"/>
      <c r="F316" s="368"/>
      <c r="G316" s="367"/>
      <c r="H316" s="367"/>
      <c r="I316" s="367"/>
      <c r="J316" s="367"/>
      <c r="K316" s="367"/>
      <c r="L316" s="367"/>
      <c r="M316" s="367"/>
      <c r="N316" s="367"/>
      <c r="O316" s="367"/>
      <c r="P316" s="367"/>
      <c r="Q316" s="367"/>
      <c r="R316" s="367"/>
      <c r="S316" s="367"/>
      <c r="T316" s="367"/>
      <c r="U316" s="361"/>
      <c r="V316" s="361"/>
      <c r="W316" s="361"/>
      <c r="X316" s="361"/>
      <c r="Y316" s="367"/>
      <c r="Z316" s="367"/>
      <c r="AA316" s="367"/>
      <c r="AB316" s="367"/>
      <c r="AC316" s="367"/>
      <c r="AD316" s="367"/>
      <c r="AE316" s="367"/>
      <c r="AF316" s="367"/>
      <c r="AG316" s="367"/>
      <c r="AH316" s="367"/>
      <c r="AI316" s="367"/>
      <c r="AJ316" s="367"/>
      <c r="AK316" s="367"/>
      <c r="AL316" s="367"/>
      <c r="AM316" s="367"/>
      <c r="AN316" s="367"/>
      <c r="AO316" s="367"/>
      <c r="AP316" s="367"/>
      <c r="AQ316" s="367"/>
      <c r="AR316" s="359"/>
      <c r="AS316" s="40" t="s">
        <v>412</v>
      </c>
      <c r="AT316" s="37" t="s">
        <v>434</v>
      </c>
      <c r="AU316" s="387" t="s">
        <v>2098</v>
      </c>
      <c r="AV316" s="4" t="s">
        <v>1779</v>
      </c>
    </row>
    <row r="317" spans="1:48" ht="15" thickBot="1" x14ac:dyDescent="0.35">
      <c r="D317" s="367"/>
      <c r="E317" s="367"/>
      <c r="F317" s="368"/>
      <c r="G317" s="367"/>
      <c r="H317" s="367"/>
      <c r="I317" s="367"/>
      <c r="J317" s="367"/>
      <c r="K317" s="367"/>
      <c r="L317" s="367"/>
      <c r="M317" s="367"/>
      <c r="N317" s="367"/>
      <c r="O317" s="367"/>
      <c r="P317" s="367"/>
      <c r="Q317" s="367"/>
      <c r="R317" s="367"/>
      <c r="S317" s="367"/>
      <c r="T317" s="367"/>
      <c r="U317" s="361"/>
      <c r="V317" s="361"/>
      <c r="W317" s="361"/>
      <c r="X317" s="361"/>
      <c r="Y317" s="367"/>
      <c r="Z317" s="367"/>
      <c r="AA317" s="367"/>
      <c r="AB317" s="367"/>
      <c r="AC317" s="367"/>
      <c r="AD317" s="367"/>
      <c r="AE317" s="367"/>
      <c r="AF317" s="367"/>
      <c r="AG317" s="367"/>
      <c r="AH317" s="367"/>
      <c r="AI317" s="367"/>
      <c r="AJ317" s="367"/>
      <c r="AK317" s="367"/>
      <c r="AL317" s="367"/>
      <c r="AM317" s="367"/>
      <c r="AN317" s="367"/>
      <c r="AO317" s="367"/>
      <c r="AP317" s="367"/>
      <c r="AQ317" s="367"/>
      <c r="AR317" s="359"/>
      <c r="AS317" s="40" t="s">
        <v>412</v>
      </c>
      <c r="AT317" s="41" t="s">
        <v>433</v>
      </c>
      <c r="AU317" s="387" t="s">
        <v>2098</v>
      </c>
      <c r="AV317" s="4" t="s">
        <v>1779</v>
      </c>
    </row>
    <row r="318" spans="1:48" x14ac:dyDescent="0.3">
      <c r="D318" s="367"/>
      <c r="E318" s="367"/>
      <c r="F318" s="368"/>
      <c r="G318" s="367"/>
      <c r="H318" s="367"/>
      <c r="I318" s="367"/>
      <c r="J318" s="367"/>
      <c r="K318" s="367"/>
      <c r="L318" s="367"/>
      <c r="M318" s="367"/>
      <c r="N318" s="367"/>
      <c r="O318" s="367"/>
      <c r="P318" s="367"/>
      <c r="Q318" s="367"/>
      <c r="R318" s="367"/>
      <c r="S318" s="367"/>
      <c r="T318" s="367"/>
      <c r="U318" s="361"/>
      <c r="V318" s="361"/>
      <c r="W318" s="361"/>
      <c r="X318" s="361"/>
      <c r="Y318" s="367"/>
      <c r="Z318" s="367"/>
      <c r="AA318" s="367"/>
      <c r="AB318" s="367"/>
      <c r="AC318" s="367"/>
      <c r="AD318" s="367"/>
      <c r="AE318" s="367"/>
      <c r="AF318" s="367"/>
      <c r="AG318" s="367"/>
      <c r="AH318" s="367"/>
      <c r="AI318" s="367"/>
      <c r="AJ318" s="367"/>
      <c r="AK318" s="367"/>
      <c r="AL318" s="367"/>
      <c r="AM318" s="367"/>
      <c r="AN318" s="367"/>
      <c r="AO318" s="367"/>
      <c r="AP318" s="367"/>
      <c r="AQ318" s="367"/>
      <c r="AR318" s="359"/>
      <c r="AS318" s="40" t="s">
        <v>412</v>
      </c>
      <c r="AT318" s="34" t="s">
        <v>432</v>
      </c>
      <c r="AU318" s="387" t="s">
        <v>2098</v>
      </c>
      <c r="AV318" s="4" t="s">
        <v>1778</v>
      </c>
    </row>
    <row r="319" spans="1:48" ht="15" thickBot="1" x14ac:dyDescent="0.35">
      <c r="D319" s="367"/>
      <c r="E319" s="367"/>
      <c r="F319" s="368"/>
      <c r="G319" s="367"/>
      <c r="H319" s="367"/>
      <c r="I319" s="367"/>
      <c r="J319" s="367"/>
      <c r="K319" s="367"/>
      <c r="L319" s="367"/>
      <c r="M319" s="367"/>
      <c r="N319" s="367"/>
      <c r="O319" s="367"/>
      <c r="P319" s="367"/>
      <c r="Q319" s="367"/>
      <c r="R319" s="367"/>
      <c r="S319" s="367"/>
      <c r="T319" s="367"/>
      <c r="U319" s="361"/>
      <c r="V319" s="361"/>
      <c r="W319" s="361"/>
      <c r="X319" s="361"/>
      <c r="Y319" s="367"/>
      <c r="Z319" s="367"/>
      <c r="AA319" s="367"/>
      <c r="AB319" s="367"/>
      <c r="AC319" s="367"/>
      <c r="AD319" s="367"/>
      <c r="AE319" s="367"/>
      <c r="AF319" s="367"/>
      <c r="AG319" s="367"/>
      <c r="AH319" s="367"/>
      <c r="AI319" s="367"/>
      <c r="AJ319" s="367"/>
      <c r="AK319" s="367"/>
      <c r="AL319" s="367"/>
      <c r="AM319" s="367"/>
      <c r="AN319" s="367"/>
      <c r="AO319" s="367"/>
      <c r="AP319" s="367"/>
      <c r="AQ319" s="367"/>
      <c r="AR319" s="359"/>
      <c r="AS319" s="40" t="s">
        <v>412</v>
      </c>
      <c r="AT319" s="38" t="s">
        <v>432</v>
      </c>
      <c r="AU319" s="387" t="s">
        <v>2098</v>
      </c>
      <c r="AV319" s="4" t="s">
        <v>1778</v>
      </c>
    </row>
    <row r="320" spans="1:48" x14ac:dyDescent="0.3">
      <c r="D320" s="367"/>
      <c r="E320" s="367"/>
      <c r="F320" s="368"/>
      <c r="G320" s="367"/>
      <c r="H320" s="367"/>
      <c r="I320" s="367"/>
      <c r="J320" s="367"/>
      <c r="K320" s="367"/>
      <c r="L320" s="367"/>
      <c r="M320" s="367"/>
      <c r="N320" s="367"/>
      <c r="O320" s="367"/>
      <c r="P320" s="367"/>
      <c r="Q320" s="367"/>
      <c r="R320" s="367"/>
      <c r="S320" s="367"/>
      <c r="T320" s="367"/>
      <c r="U320" s="361"/>
      <c r="V320" s="361"/>
      <c r="W320" s="361"/>
      <c r="X320" s="361"/>
      <c r="Y320" s="367"/>
      <c r="Z320" s="367"/>
      <c r="AA320" s="367"/>
      <c r="AB320" s="367"/>
      <c r="AC320" s="367"/>
      <c r="AD320" s="367"/>
      <c r="AE320" s="367"/>
      <c r="AF320" s="367"/>
      <c r="AG320" s="367"/>
      <c r="AH320" s="367"/>
      <c r="AI320" s="367"/>
      <c r="AJ320" s="367"/>
      <c r="AK320" s="367"/>
      <c r="AL320" s="367"/>
      <c r="AM320" s="367"/>
      <c r="AN320" s="367"/>
      <c r="AO320" s="367"/>
      <c r="AP320" s="367"/>
      <c r="AQ320" s="367"/>
      <c r="AR320" s="359"/>
      <c r="AS320" s="40" t="s">
        <v>412</v>
      </c>
      <c r="AT320" s="34" t="s">
        <v>442</v>
      </c>
      <c r="AU320" s="40" t="s">
        <v>446</v>
      </c>
      <c r="AV320" s="4" t="s">
        <v>1779</v>
      </c>
    </row>
    <row r="321" spans="1:48" x14ac:dyDescent="0.3">
      <c r="D321" s="367"/>
      <c r="E321" s="367"/>
      <c r="F321" s="368"/>
      <c r="G321" s="367"/>
      <c r="H321" s="367"/>
      <c r="I321" s="367"/>
      <c r="J321" s="367"/>
      <c r="K321" s="367"/>
      <c r="L321" s="367"/>
      <c r="M321" s="367"/>
      <c r="N321" s="367"/>
      <c r="O321" s="367"/>
      <c r="P321" s="367"/>
      <c r="Q321" s="367"/>
      <c r="R321" s="367"/>
      <c r="S321" s="367"/>
      <c r="T321" s="367"/>
      <c r="U321" s="361"/>
      <c r="V321" s="361"/>
      <c r="W321" s="361"/>
      <c r="X321" s="361"/>
      <c r="Y321" s="367"/>
      <c r="Z321" s="367"/>
      <c r="AA321" s="367"/>
      <c r="AB321" s="367"/>
      <c r="AC321" s="367"/>
      <c r="AD321" s="367"/>
      <c r="AE321" s="367"/>
      <c r="AF321" s="367"/>
      <c r="AG321" s="367"/>
      <c r="AH321" s="367"/>
      <c r="AI321" s="367"/>
      <c r="AJ321" s="367"/>
      <c r="AK321" s="367"/>
      <c r="AL321" s="367"/>
      <c r="AM321" s="367"/>
      <c r="AN321" s="367"/>
      <c r="AO321" s="367"/>
      <c r="AP321" s="367"/>
      <c r="AQ321" s="367"/>
      <c r="AR321" s="359"/>
      <c r="AS321" s="40" t="s">
        <v>412</v>
      </c>
      <c r="AT321" s="37" t="s">
        <v>441</v>
      </c>
      <c r="AU321" s="40" t="s">
        <v>446</v>
      </c>
      <c r="AV321" s="4" t="s">
        <v>1779</v>
      </c>
    </row>
    <row r="322" spans="1:48" x14ac:dyDescent="0.3">
      <c r="D322" s="367"/>
      <c r="E322" s="367"/>
      <c r="F322" s="368"/>
      <c r="G322" s="367"/>
      <c r="H322" s="367"/>
      <c r="I322" s="367"/>
      <c r="J322" s="367"/>
      <c r="K322" s="367"/>
      <c r="L322" s="367"/>
      <c r="M322" s="367"/>
      <c r="N322" s="367"/>
      <c r="O322" s="367"/>
      <c r="P322" s="367"/>
      <c r="Q322" s="367"/>
      <c r="R322" s="367"/>
      <c r="S322" s="367"/>
      <c r="T322" s="367"/>
      <c r="U322" s="361"/>
      <c r="V322" s="361"/>
      <c r="W322" s="361"/>
      <c r="X322" s="361"/>
      <c r="Y322" s="367"/>
      <c r="Z322" s="367"/>
      <c r="AA322" s="367"/>
      <c r="AB322" s="367"/>
      <c r="AC322" s="367"/>
      <c r="AD322" s="367"/>
      <c r="AE322" s="367"/>
      <c r="AF322" s="367"/>
      <c r="AG322" s="367"/>
      <c r="AH322" s="367"/>
      <c r="AI322" s="367"/>
      <c r="AJ322" s="367"/>
      <c r="AK322" s="367"/>
      <c r="AL322" s="367"/>
      <c r="AM322" s="367"/>
      <c r="AN322" s="367"/>
      <c r="AO322" s="367"/>
      <c r="AP322" s="367"/>
      <c r="AQ322" s="367"/>
      <c r="AR322" s="359"/>
      <c r="AS322" s="40" t="s">
        <v>412</v>
      </c>
      <c r="AT322" s="37" t="s">
        <v>440</v>
      </c>
      <c r="AU322" s="40" t="s">
        <v>446</v>
      </c>
      <c r="AV322" s="4" t="s">
        <v>1779</v>
      </c>
    </row>
    <row r="323" spans="1:48" x14ac:dyDescent="0.3">
      <c r="D323" s="367"/>
      <c r="E323" s="367"/>
      <c r="F323" s="368"/>
      <c r="G323" s="367"/>
      <c r="H323" s="367"/>
      <c r="I323" s="367"/>
      <c r="J323" s="367"/>
      <c r="K323" s="367"/>
      <c r="L323" s="367"/>
      <c r="M323" s="367"/>
      <c r="N323" s="367"/>
      <c r="O323" s="367"/>
      <c r="P323" s="367"/>
      <c r="Q323" s="367"/>
      <c r="R323" s="367"/>
      <c r="S323" s="367"/>
      <c r="T323" s="367"/>
      <c r="U323" s="361"/>
      <c r="V323" s="361"/>
      <c r="W323" s="361"/>
      <c r="X323" s="361"/>
      <c r="Y323" s="367"/>
      <c r="Z323" s="367"/>
      <c r="AA323" s="367"/>
      <c r="AB323" s="367"/>
      <c r="AC323" s="367"/>
      <c r="AD323" s="367"/>
      <c r="AE323" s="367"/>
      <c r="AF323" s="367"/>
      <c r="AG323" s="367"/>
      <c r="AH323" s="367"/>
      <c r="AI323" s="367"/>
      <c r="AJ323" s="367"/>
      <c r="AK323" s="367"/>
      <c r="AL323" s="367"/>
      <c r="AM323" s="367"/>
      <c r="AN323" s="367"/>
      <c r="AO323" s="367"/>
      <c r="AP323" s="367"/>
      <c r="AQ323" s="367"/>
      <c r="AR323" s="359"/>
      <c r="AS323" s="40" t="s">
        <v>412</v>
      </c>
      <c r="AT323" s="37" t="s">
        <v>439</v>
      </c>
      <c r="AU323" s="40" t="s">
        <v>446</v>
      </c>
      <c r="AV323" s="4" t="s">
        <v>1779</v>
      </c>
    </row>
    <row r="324" spans="1:48" x14ac:dyDescent="0.3">
      <c r="D324" s="367"/>
      <c r="E324" s="367"/>
      <c r="F324" s="368"/>
      <c r="G324" s="367"/>
      <c r="H324" s="367"/>
      <c r="I324" s="367"/>
      <c r="J324" s="367"/>
      <c r="K324" s="367"/>
      <c r="L324" s="367"/>
      <c r="M324" s="367"/>
      <c r="N324" s="367"/>
      <c r="O324" s="367"/>
      <c r="P324" s="367"/>
      <c r="Q324" s="367"/>
      <c r="R324" s="367"/>
      <c r="S324" s="367"/>
      <c r="T324" s="367"/>
      <c r="U324" s="361"/>
      <c r="V324" s="361"/>
      <c r="W324" s="361"/>
      <c r="X324" s="361"/>
      <c r="Y324" s="367"/>
      <c r="Z324" s="367"/>
      <c r="AA324" s="367"/>
      <c r="AB324" s="367"/>
      <c r="AC324" s="367"/>
      <c r="AD324" s="367"/>
      <c r="AE324" s="367"/>
      <c r="AF324" s="367"/>
      <c r="AG324" s="367"/>
      <c r="AH324" s="367"/>
      <c r="AI324" s="367"/>
      <c r="AJ324" s="367"/>
      <c r="AK324" s="367"/>
      <c r="AL324" s="367"/>
      <c r="AM324" s="367"/>
      <c r="AN324" s="367"/>
      <c r="AO324" s="367"/>
      <c r="AP324" s="367"/>
      <c r="AQ324" s="367"/>
      <c r="AR324" s="359"/>
      <c r="AS324" s="40" t="s">
        <v>412</v>
      </c>
      <c r="AT324" s="37" t="s">
        <v>445</v>
      </c>
      <c r="AU324" s="40" t="s">
        <v>447</v>
      </c>
      <c r="AV324" s="4" t="s">
        <v>1779</v>
      </c>
    </row>
    <row r="325" spans="1:48" x14ac:dyDescent="0.3">
      <c r="D325" s="367"/>
      <c r="E325" s="367"/>
      <c r="F325" s="368"/>
      <c r="G325" s="367"/>
      <c r="H325" s="367"/>
      <c r="I325" s="367"/>
      <c r="J325" s="367"/>
      <c r="K325" s="367"/>
      <c r="L325" s="367"/>
      <c r="M325" s="367"/>
      <c r="N325" s="367"/>
      <c r="O325" s="367"/>
      <c r="P325" s="367"/>
      <c r="Q325" s="367"/>
      <c r="R325" s="367"/>
      <c r="S325" s="367"/>
      <c r="T325" s="367"/>
      <c r="U325" s="361"/>
      <c r="V325" s="361"/>
      <c r="W325" s="361"/>
      <c r="X325" s="361"/>
      <c r="Y325" s="367"/>
      <c r="Z325" s="367"/>
      <c r="AA325" s="367"/>
      <c r="AB325" s="367"/>
      <c r="AC325" s="367"/>
      <c r="AD325" s="367"/>
      <c r="AE325" s="367"/>
      <c r="AF325" s="367"/>
      <c r="AG325" s="367"/>
      <c r="AH325" s="367"/>
      <c r="AI325" s="367"/>
      <c r="AJ325" s="367"/>
      <c r="AK325" s="367"/>
      <c r="AL325" s="367"/>
      <c r="AM325" s="367"/>
      <c r="AN325" s="367"/>
      <c r="AO325" s="367"/>
      <c r="AP325" s="367"/>
      <c r="AQ325" s="367"/>
      <c r="AR325" s="359"/>
      <c r="AS325" s="40" t="s">
        <v>412</v>
      </c>
      <c r="AT325" s="37" t="s">
        <v>444</v>
      </c>
      <c r="AU325" s="40" t="s">
        <v>447</v>
      </c>
      <c r="AV325" s="4" t="s">
        <v>1779</v>
      </c>
    </row>
    <row r="326" spans="1:48" x14ac:dyDescent="0.3">
      <c r="D326" s="367"/>
      <c r="E326" s="367"/>
      <c r="F326" s="368"/>
      <c r="G326" s="367"/>
      <c r="H326" s="367"/>
      <c r="I326" s="367"/>
      <c r="J326" s="367"/>
      <c r="K326" s="367"/>
      <c r="L326" s="367"/>
      <c r="M326" s="367"/>
      <c r="N326" s="367"/>
      <c r="O326" s="367"/>
      <c r="P326" s="367"/>
      <c r="Q326" s="367"/>
      <c r="R326" s="367"/>
      <c r="S326" s="367"/>
      <c r="T326" s="367"/>
      <c r="U326" s="361"/>
      <c r="V326" s="361"/>
      <c r="W326" s="361"/>
      <c r="X326" s="361"/>
      <c r="Y326" s="367"/>
      <c r="Z326" s="367"/>
      <c r="AA326" s="367"/>
      <c r="AB326" s="367"/>
      <c r="AC326" s="367"/>
      <c r="AD326" s="367"/>
      <c r="AE326" s="367"/>
      <c r="AF326" s="367"/>
      <c r="AG326" s="367"/>
      <c r="AH326" s="367"/>
      <c r="AI326" s="367"/>
      <c r="AJ326" s="367"/>
      <c r="AK326" s="367"/>
      <c r="AL326" s="367"/>
      <c r="AM326" s="367"/>
      <c r="AN326" s="367"/>
      <c r="AO326" s="367"/>
      <c r="AP326" s="367"/>
      <c r="AQ326" s="367"/>
      <c r="AR326" s="359"/>
      <c r="AS326" s="40" t="s">
        <v>412</v>
      </c>
      <c r="AT326" s="37" t="s">
        <v>438</v>
      </c>
      <c r="AU326" s="40" t="s">
        <v>447</v>
      </c>
      <c r="AV326" s="4" t="s">
        <v>1779</v>
      </c>
    </row>
    <row r="327" spans="1:48" ht="15" thickBot="1" x14ac:dyDescent="0.35">
      <c r="D327" s="367"/>
      <c r="E327" s="367"/>
      <c r="F327" s="368"/>
      <c r="G327" s="367"/>
      <c r="H327" s="367"/>
      <c r="I327" s="367"/>
      <c r="J327" s="367"/>
      <c r="K327" s="367"/>
      <c r="L327" s="367"/>
      <c r="M327" s="367"/>
      <c r="N327" s="367"/>
      <c r="O327" s="367"/>
      <c r="P327" s="367"/>
      <c r="Q327" s="367"/>
      <c r="R327" s="367"/>
      <c r="S327" s="367"/>
      <c r="T327" s="367"/>
      <c r="U327" s="361"/>
      <c r="V327" s="361"/>
      <c r="W327" s="361"/>
      <c r="X327" s="361"/>
      <c r="Y327" s="367"/>
      <c r="Z327" s="367"/>
      <c r="AA327" s="367"/>
      <c r="AB327" s="367"/>
      <c r="AC327" s="367"/>
      <c r="AD327" s="367"/>
      <c r="AE327" s="367"/>
      <c r="AF327" s="367"/>
      <c r="AG327" s="367"/>
      <c r="AH327" s="367"/>
      <c r="AI327" s="367"/>
      <c r="AJ327" s="367"/>
      <c r="AK327" s="367"/>
      <c r="AL327" s="367"/>
      <c r="AM327" s="367"/>
      <c r="AN327" s="367"/>
      <c r="AO327" s="367"/>
      <c r="AP327" s="367"/>
      <c r="AQ327" s="367"/>
      <c r="AR327" s="359"/>
      <c r="AS327" s="40" t="s">
        <v>412</v>
      </c>
      <c r="AT327" s="38" t="s">
        <v>443</v>
      </c>
      <c r="AU327" s="40" t="s">
        <v>447</v>
      </c>
      <c r="AV327" s="4" t="s">
        <v>1779</v>
      </c>
    </row>
    <row r="328" spans="1:48" ht="18.600000000000001" thickBot="1" x14ac:dyDescent="0.4">
      <c r="AS328" s="332" t="s">
        <v>451</v>
      </c>
      <c r="AT328" s="45"/>
      <c r="AU328" s="83"/>
      <c r="AV328" s="46"/>
    </row>
    <row r="329" spans="1:48" ht="18" x14ac:dyDescent="0.35">
      <c r="A329" s="365"/>
      <c r="E329" s="367"/>
      <c r="U329" s="361"/>
      <c r="V329" s="361"/>
      <c r="W329" s="361"/>
      <c r="X329" s="361"/>
      <c r="AS329" s="338" t="s">
        <v>466</v>
      </c>
      <c r="AT329" s="65" t="s">
        <v>1166</v>
      </c>
      <c r="AU329" s="96" t="s">
        <v>2099</v>
      </c>
      <c r="AV329" s="66" t="s">
        <v>1781</v>
      </c>
    </row>
    <row r="330" spans="1:48" x14ac:dyDescent="0.3">
      <c r="A330" s="366"/>
      <c r="E330" s="367"/>
      <c r="U330" s="361"/>
      <c r="V330" s="361"/>
      <c r="W330" s="361"/>
      <c r="X330" s="361"/>
      <c r="AS330" s="337" t="s">
        <v>451</v>
      </c>
      <c r="AT330" s="65" t="s">
        <v>452</v>
      </c>
      <c r="AU330" s="96" t="s">
        <v>453</v>
      </c>
      <c r="AV330" s="66" t="s">
        <v>1782</v>
      </c>
    </row>
    <row r="331" spans="1:48" x14ac:dyDescent="0.3">
      <c r="A331" s="1"/>
      <c r="E331" s="367"/>
      <c r="U331" s="361"/>
      <c r="V331" s="361"/>
      <c r="W331" s="361"/>
      <c r="X331" s="361"/>
      <c r="AS331" s="337" t="s">
        <v>451</v>
      </c>
      <c r="AT331" s="65" t="s">
        <v>454</v>
      </c>
      <c r="AU331" s="65" t="s">
        <v>453</v>
      </c>
      <c r="AV331" s="66" t="s">
        <v>1783</v>
      </c>
    </row>
    <row r="332" spans="1:48" x14ac:dyDescent="0.3">
      <c r="E332" s="367"/>
      <c r="U332" s="361"/>
      <c r="V332" s="361"/>
      <c r="W332" s="361"/>
      <c r="X332" s="361"/>
      <c r="AS332" s="337" t="s">
        <v>451</v>
      </c>
      <c r="AT332" s="65" t="s">
        <v>455</v>
      </c>
      <c r="AU332" s="65" t="s">
        <v>453</v>
      </c>
      <c r="AV332" s="66" t="s">
        <v>1784</v>
      </c>
    </row>
    <row r="333" spans="1:48" x14ac:dyDescent="0.3">
      <c r="E333" s="367"/>
      <c r="U333" s="361"/>
      <c r="V333" s="361"/>
      <c r="W333" s="361"/>
      <c r="X333" s="361"/>
      <c r="AS333" s="337" t="s">
        <v>451</v>
      </c>
      <c r="AT333" s="65" t="s">
        <v>456</v>
      </c>
      <c r="AU333" s="65" t="s">
        <v>453</v>
      </c>
      <c r="AV333" s="66" t="s">
        <v>1785</v>
      </c>
    </row>
    <row r="334" spans="1:48" x14ac:dyDescent="0.3">
      <c r="E334" s="367"/>
      <c r="U334" s="361"/>
      <c r="V334" s="361"/>
      <c r="W334" s="361"/>
      <c r="X334" s="361"/>
      <c r="AS334" s="337" t="s">
        <v>451</v>
      </c>
      <c r="AT334" s="65" t="s">
        <v>457</v>
      </c>
      <c r="AU334" s="65" t="s">
        <v>453</v>
      </c>
      <c r="AV334" s="66" t="s">
        <v>1786</v>
      </c>
    </row>
    <row r="335" spans="1:48" x14ac:dyDescent="0.3">
      <c r="E335" s="367"/>
      <c r="U335" s="361"/>
      <c r="V335" s="361"/>
      <c r="W335" s="361"/>
      <c r="X335" s="361"/>
      <c r="AS335" s="337" t="s">
        <v>451</v>
      </c>
      <c r="AT335" s="65" t="s">
        <v>458</v>
      </c>
      <c r="AU335" s="65" t="s">
        <v>453</v>
      </c>
      <c r="AV335" s="66" t="s">
        <v>1787</v>
      </c>
    </row>
    <row r="336" spans="1:48" x14ac:dyDescent="0.3">
      <c r="E336" s="367"/>
      <c r="U336" s="361"/>
      <c r="V336" s="361"/>
      <c r="W336" s="361"/>
      <c r="X336" s="361"/>
      <c r="AS336" s="337" t="s">
        <v>451</v>
      </c>
      <c r="AT336" s="65" t="s">
        <v>459</v>
      </c>
      <c r="AU336" s="65" t="s">
        <v>453</v>
      </c>
      <c r="AV336" s="66" t="s">
        <v>1788</v>
      </c>
    </row>
    <row r="337" spans="1:48" x14ac:dyDescent="0.3">
      <c r="E337" s="367"/>
      <c r="U337" s="361"/>
      <c r="V337" s="361"/>
      <c r="W337" s="361"/>
      <c r="X337" s="361"/>
      <c r="AS337" s="337" t="s">
        <v>451</v>
      </c>
      <c r="AT337" s="65" t="s">
        <v>461</v>
      </c>
      <c r="AU337" s="65" t="s">
        <v>453</v>
      </c>
      <c r="AV337" s="66" t="s">
        <v>1789</v>
      </c>
    </row>
    <row r="338" spans="1:48" x14ac:dyDescent="0.3">
      <c r="E338" s="367"/>
      <c r="U338" s="361"/>
      <c r="V338" s="361"/>
      <c r="W338" s="361"/>
      <c r="X338" s="361"/>
      <c r="AS338" s="337" t="s">
        <v>451</v>
      </c>
      <c r="AT338" s="65" t="s">
        <v>462</v>
      </c>
      <c r="AU338" s="65" t="s">
        <v>453</v>
      </c>
      <c r="AV338" s="66" t="s">
        <v>1790</v>
      </c>
    </row>
    <row r="339" spans="1:48" x14ac:dyDescent="0.3">
      <c r="E339" s="367"/>
      <c r="U339" s="361"/>
      <c r="V339" s="361"/>
      <c r="W339" s="361"/>
      <c r="X339" s="361"/>
      <c r="AS339" s="337" t="s">
        <v>451</v>
      </c>
      <c r="AT339" s="65" t="s">
        <v>463</v>
      </c>
      <c r="AU339" s="65" t="s">
        <v>453</v>
      </c>
      <c r="AV339" s="66" t="s">
        <v>1791</v>
      </c>
    </row>
    <row r="340" spans="1:48" x14ac:dyDescent="0.3">
      <c r="E340" s="367"/>
      <c r="U340" s="361"/>
      <c r="V340" s="361"/>
      <c r="W340" s="361"/>
      <c r="X340" s="361"/>
      <c r="AS340" s="337" t="s">
        <v>451</v>
      </c>
      <c r="AT340" s="65" t="s">
        <v>464</v>
      </c>
      <c r="AU340" s="65" t="s">
        <v>453</v>
      </c>
      <c r="AV340" s="66" t="s">
        <v>1792</v>
      </c>
    </row>
    <row r="341" spans="1:48" ht="15" thickBot="1" x14ac:dyDescent="0.35">
      <c r="E341" s="367"/>
      <c r="U341" s="361"/>
      <c r="V341" s="361"/>
      <c r="W341" s="361"/>
      <c r="X341" s="361"/>
      <c r="AS341" s="337" t="s">
        <v>451</v>
      </c>
      <c r="AT341" s="65" t="s">
        <v>465</v>
      </c>
      <c r="AU341" s="65" t="s">
        <v>453</v>
      </c>
      <c r="AV341" s="66" t="s">
        <v>1793</v>
      </c>
    </row>
    <row r="342" spans="1:48" ht="18.600000000000001" thickBot="1" x14ac:dyDescent="0.4">
      <c r="E342" s="367"/>
      <c r="U342" s="361"/>
      <c r="V342" s="361"/>
      <c r="W342" s="361"/>
      <c r="X342" s="361"/>
      <c r="AS342" s="332" t="s">
        <v>468</v>
      </c>
      <c r="AT342" s="53"/>
      <c r="AU342" s="27"/>
      <c r="AV342" s="16"/>
    </row>
    <row r="343" spans="1:48" x14ac:dyDescent="0.3">
      <c r="E343" s="367"/>
      <c r="U343" s="361"/>
      <c r="V343" s="361"/>
      <c r="W343" s="361"/>
      <c r="X343" s="361"/>
      <c r="AS343" s="336" t="s">
        <v>502</v>
      </c>
      <c r="AT343" s="85" t="s">
        <v>469</v>
      </c>
      <c r="AU343" s="85" t="s">
        <v>82</v>
      </c>
      <c r="AV343" s="61" t="s">
        <v>470</v>
      </c>
    </row>
    <row r="344" spans="1:48" x14ac:dyDescent="0.3">
      <c r="E344" s="367"/>
      <c r="U344" s="361"/>
      <c r="V344" s="361"/>
      <c r="W344" s="361"/>
      <c r="X344" s="361"/>
      <c r="AS344" s="40" t="s">
        <v>468</v>
      </c>
      <c r="AT344" s="65" t="s">
        <v>471</v>
      </c>
      <c r="AU344" s="65" t="s">
        <v>82</v>
      </c>
      <c r="AV344" s="57" t="s">
        <v>472</v>
      </c>
    </row>
    <row r="345" spans="1:48" x14ac:dyDescent="0.3">
      <c r="E345" s="367"/>
      <c r="U345" s="361"/>
      <c r="V345" s="361"/>
      <c r="W345" s="361"/>
      <c r="X345" s="361"/>
      <c r="AS345" s="40" t="s">
        <v>468</v>
      </c>
      <c r="AT345" s="65" t="s">
        <v>473</v>
      </c>
      <c r="AU345" s="65" t="s">
        <v>82</v>
      </c>
      <c r="AV345" s="57" t="s">
        <v>474</v>
      </c>
    </row>
    <row r="346" spans="1:48" x14ac:dyDescent="0.3">
      <c r="E346" s="367"/>
      <c r="U346" s="361"/>
      <c r="V346" s="361"/>
      <c r="W346" s="361"/>
      <c r="X346" s="361"/>
      <c r="AS346" s="40" t="s">
        <v>468</v>
      </c>
      <c r="AT346" s="65" t="s">
        <v>475</v>
      </c>
      <c r="AU346" s="65" t="s">
        <v>82</v>
      </c>
      <c r="AV346" s="57" t="s">
        <v>476</v>
      </c>
    </row>
    <row r="347" spans="1:48" x14ac:dyDescent="0.3">
      <c r="E347" s="367"/>
      <c r="U347" s="361"/>
      <c r="V347" s="361"/>
      <c r="W347" s="361"/>
      <c r="X347" s="361"/>
      <c r="AS347" s="40" t="s">
        <v>468</v>
      </c>
      <c r="AT347" s="96" t="s">
        <v>1181</v>
      </c>
      <c r="AU347" s="65" t="s">
        <v>82</v>
      </c>
      <c r="AV347" s="66" t="s">
        <v>1182</v>
      </c>
    </row>
    <row r="348" spans="1:48" x14ac:dyDescent="0.3">
      <c r="E348" s="367"/>
      <c r="U348" s="361"/>
      <c r="V348" s="361"/>
      <c r="W348" s="361"/>
      <c r="X348" s="361"/>
      <c r="AS348" s="40" t="s">
        <v>468</v>
      </c>
      <c r="AT348" s="65" t="s">
        <v>478</v>
      </c>
      <c r="AU348" s="65" t="s">
        <v>477</v>
      </c>
      <c r="AV348" s="66" t="s">
        <v>1183</v>
      </c>
    </row>
    <row r="349" spans="1:48" x14ac:dyDescent="0.3">
      <c r="A349" s="369"/>
      <c r="E349" s="367"/>
      <c r="U349" s="361"/>
      <c r="V349" s="361"/>
      <c r="W349" s="361"/>
      <c r="X349" s="361"/>
      <c r="AS349" s="40" t="s">
        <v>468</v>
      </c>
      <c r="AT349" s="65" t="s">
        <v>479</v>
      </c>
      <c r="AU349" s="65" t="s">
        <v>306</v>
      </c>
      <c r="AV349" s="66" t="s">
        <v>1183</v>
      </c>
    </row>
    <row r="350" spans="1:48" x14ac:dyDescent="0.3">
      <c r="A350" s="369"/>
      <c r="E350" s="367"/>
      <c r="U350" s="361"/>
      <c r="V350" s="361"/>
      <c r="W350" s="361"/>
      <c r="X350" s="361"/>
      <c r="AS350" s="40" t="s">
        <v>468</v>
      </c>
      <c r="AT350" s="65" t="s">
        <v>480</v>
      </c>
      <c r="AU350" s="65" t="s">
        <v>314</v>
      </c>
      <c r="AV350" s="66" t="s">
        <v>1183</v>
      </c>
    </row>
    <row r="351" spans="1:48" x14ac:dyDescent="0.3">
      <c r="E351" s="367"/>
      <c r="U351" s="361"/>
      <c r="V351" s="361"/>
      <c r="W351" s="361"/>
      <c r="X351" s="361"/>
      <c r="AS351" s="40" t="s">
        <v>468</v>
      </c>
      <c r="AT351" s="65" t="s">
        <v>481</v>
      </c>
      <c r="AU351" s="65" t="s">
        <v>314</v>
      </c>
      <c r="AV351" s="66" t="s">
        <v>1183</v>
      </c>
    </row>
    <row r="352" spans="1:48" x14ac:dyDescent="0.3">
      <c r="E352" s="367"/>
      <c r="U352" s="361"/>
      <c r="V352" s="361"/>
      <c r="W352" s="361"/>
      <c r="X352" s="361"/>
      <c r="AS352" s="40" t="s">
        <v>468</v>
      </c>
      <c r="AT352" s="65" t="s">
        <v>482</v>
      </c>
      <c r="AU352" s="65" t="s">
        <v>305</v>
      </c>
      <c r="AV352" s="66" t="s">
        <v>1183</v>
      </c>
    </row>
    <row r="353" spans="1:48" x14ac:dyDescent="0.3">
      <c r="AS353" s="40" t="s">
        <v>468</v>
      </c>
      <c r="AT353" s="65" t="s">
        <v>483</v>
      </c>
      <c r="AU353" s="65" t="s">
        <v>309</v>
      </c>
      <c r="AV353" s="66" t="s">
        <v>1183</v>
      </c>
    </row>
    <row r="354" spans="1:48" ht="18" x14ac:dyDescent="0.35">
      <c r="A354" s="365"/>
      <c r="D354" s="367"/>
      <c r="E354" s="367"/>
      <c r="F354" s="368"/>
      <c r="G354" s="367"/>
      <c r="H354" s="367"/>
      <c r="I354" s="361"/>
      <c r="J354" s="361"/>
      <c r="K354" s="361"/>
      <c r="L354" s="361"/>
      <c r="M354" s="361"/>
      <c r="N354" s="361"/>
      <c r="O354" s="361"/>
      <c r="P354" s="361"/>
      <c r="Q354" s="361"/>
      <c r="R354" s="361"/>
      <c r="S354" s="361"/>
      <c r="T354" s="361"/>
      <c r="U354" s="370"/>
      <c r="V354" s="370"/>
      <c r="W354" s="370"/>
      <c r="X354" s="370"/>
      <c r="Y354" s="367"/>
      <c r="Z354" s="367"/>
      <c r="AA354" s="367"/>
      <c r="AB354" s="367"/>
      <c r="AC354" s="367"/>
      <c r="AD354" s="367"/>
      <c r="AE354" s="367"/>
      <c r="AF354" s="367"/>
      <c r="AG354" s="367"/>
      <c r="AH354" s="367"/>
      <c r="AI354" s="367"/>
      <c r="AJ354" s="367"/>
      <c r="AK354" s="367"/>
      <c r="AL354" s="367"/>
      <c r="AM354" s="367"/>
      <c r="AN354" s="367"/>
      <c r="AO354" s="367"/>
      <c r="AP354" s="367"/>
      <c r="AQ354" s="367"/>
      <c r="AR354" s="359"/>
      <c r="AS354" s="40" t="s">
        <v>468</v>
      </c>
      <c r="AT354" s="65" t="s">
        <v>484</v>
      </c>
      <c r="AU354" s="65" t="s">
        <v>304</v>
      </c>
      <c r="AV354" s="66" t="s">
        <v>1183</v>
      </c>
    </row>
    <row r="355" spans="1:48" x14ac:dyDescent="0.3">
      <c r="A355" s="366"/>
      <c r="B355" s="367"/>
      <c r="C355" s="367"/>
      <c r="D355" s="367"/>
      <c r="E355" s="361"/>
      <c r="F355" s="368"/>
      <c r="G355" s="361"/>
      <c r="H355" s="367"/>
      <c r="I355" s="367"/>
      <c r="J355" s="361"/>
      <c r="K355" s="361"/>
      <c r="L355" s="361"/>
      <c r="M355" s="361"/>
      <c r="N355" s="361"/>
      <c r="O355" s="361"/>
      <c r="P355" s="361"/>
      <c r="Q355" s="361"/>
      <c r="R355" s="361"/>
      <c r="S355" s="361"/>
      <c r="T355" s="361"/>
      <c r="U355" s="370"/>
      <c r="V355" s="370"/>
      <c r="W355" s="370"/>
      <c r="X355" s="370"/>
      <c r="Y355" s="367"/>
      <c r="Z355" s="367"/>
      <c r="AA355" s="367"/>
      <c r="AB355" s="367"/>
      <c r="AC355" s="367"/>
      <c r="AD355" s="367"/>
      <c r="AE355" s="367"/>
      <c r="AF355" s="367"/>
      <c r="AG355" s="367"/>
      <c r="AH355" s="367"/>
      <c r="AI355" s="367"/>
      <c r="AJ355" s="367"/>
      <c r="AK355" s="367"/>
      <c r="AL355" s="367"/>
      <c r="AM355" s="367"/>
      <c r="AN355" s="367"/>
      <c r="AO355" s="367"/>
      <c r="AP355" s="367"/>
      <c r="AQ355" s="367"/>
      <c r="AR355" s="359"/>
      <c r="AS355" s="40" t="s">
        <v>468</v>
      </c>
      <c r="AT355" s="65" t="s">
        <v>485</v>
      </c>
      <c r="AU355" s="65" t="s">
        <v>308</v>
      </c>
      <c r="AV355" s="66" t="s">
        <v>1183</v>
      </c>
    </row>
    <row r="356" spans="1:48" x14ac:dyDescent="0.3">
      <c r="A356" s="371"/>
      <c r="B356" s="367"/>
      <c r="C356" s="367"/>
      <c r="D356" s="367"/>
      <c r="E356" s="361"/>
      <c r="F356" s="368"/>
      <c r="G356" s="361"/>
      <c r="H356" s="367"/>
      <c r="I356" s="367"/>
      <c r="J356" s="361"/>
      <c r="K356" s="361"/>
      <c r="L356" s="361"/>
      <c r="M356" s="361"/>
      <c r="N356" s="361"/>
      <c r="O356" s="361"/>
      <c r="P356" s="361"/>
      <c r="Q356" s="361"/>
      <c r="R356" s="361"/>
      <c r="S356" s="361"/>
      <c r="T356" s="361"/>
      <c r="U356" s="370"/>
      <c r="V356" s="370"/>
      <c r="W356" s="370"/>
      <c r="X356" s="370"/>
      <c r="Y356" s="367"/>
      <c r="Z356" s="367"/>
      <c r="AA356" s="367"/>
      <c r="AB356" s="367"/>
      <c r="AC356" s="367"/>
      <c r="AD356" s="367"/>
      <c r="AE356" s="367"/>
      <c r="AF356" s="367"/>
      <c r="AG356" s="367"/>
      <c r="AH356" s="367"/>
      <c r="AI356" s="367"/>
      <c r="AJ356" s="367"/>
      <c r="AK356" s="367"/>
      <c r="AL356" s="367"/>
      <c r="AM356" s="367"/>
      <c r="AN356" s="367"/>
      <c r="AO356" s="367"/>
      <c r="AP356" s="367"/>
      <c r="AQ356" s="367"/>
      <c r="AR356" s="359"/>
      <c r="AS356" s="40" t="s">
        <v>468</v>
      </c>
      <c r="AT356" s="65" t="s">
        <v>486</v>
      </c>
      <c r="AU356" s="65" t="s">
        <v>308</v>
      </c>
      <c r="AV356" s="66" t="s">
        <v>1183</v>
      </c>
    </row>
    <row r="357" spans="1:48" x14ac:dyDescent="0.3">
      <c r="B357" s="367"/>
      <c r="C357" s="367"/>
      <c r="D357" s="367"/>
      <c r="E357" s="361"/>
      <c r="F357" s="368"/>
      <c r="G357" s="361"/>
      <c r="H357" s="367"/>
      <c r="I357" s="367"/>
      <c r="J357" s="361"/>
      <c r="K357" s="361"/>
      <c r="L357" s="361"/>
      <c r="M357" s="361"/>
      <c r="N357" s="361"/>
      <c r="O357" s="361"/>
      <c r="P357" s="361"/>
      <c r="Q357" s="361"/>
      <c r="R357" s="361"/>
      <c r="S357" s="361"/>
      <c r="T357" s="361"/>
      <c r="U357" s="370"/>
      <c r="V357" s="370"/>
      <c r="W357" s="370"/>
      <c r="X357" s="370"/>
      <c r="Y357" s="367"/>
      <c r="Z357" s="367"/>
      <c r="AA357" s="367"/>
      <c r="AB357" s="367"/>
      <c r="AC357" s="367"/>
      <c r="AD357" s="367"/>
      <c r="AE357" s="367"/>
      <c r="AF357" s="367"/>
      <c r="AG357" s="367"/>
      <c r="AH357" s="367"/>
      <c r="AI357" s="367"/>
      <c r="AJ357" s="367"/>
      <c r="AK357" s="367"/>
      <c r="AL357" s="367"/>
      <c r="AM357" s="367"/>
      <c r="AN357" s="367"/>
      <c r="AO357" s="367"/>
      <c r="AP357" s="367"/>
      <c r="AQ357" s="367"/>
      <c r="AR357" s="359"/>
      <c r="AS357" s="40" t="s">
        <v>468</v>
      </c>
      <c r="AT357" s="65" t="s">
        <v>487</v>
      </c>
      <c r="AU357" s="65" t="s">
        <v>382</v>
      </c>
      <c r="AV357" s="66" t="s">
        <v>1183</v>
      </c>
    </row>
    <row r="358" spans="1:48" x14ac:dyDescent="0.3">
      <c r="B358" s="367"/>
      <c r="C358" s="367"/>
      <c r="D358" s="367"/>
      <c r="E358" s="361"/>
      <c r="F358" s="360"/>
      <c r="G358" s="361"/>
      <c r="H358" s="367"/>
      <c r="I358" s="361"/>
      <c r="J358" s="361"/>
      <c r="K358" s="361"/>
      <c r="L358" s="361"/>
      <c r="M358" s="361"/>
      <c r="N358" s="361"/>
      <c r="O358" s="361"/>
      <c r="P358" s="361"/>
      <c r="Q358" s="361"/>
      <c r="R358" s="361"/>
      <c r="S358" s="361"/>
      <c r="T358" s="361"/>
      <c r="U358" s="370"/>
      <c r="V358" s="370"/>
      <c r="W358" s="370"/>
      <c r="X358" s="370"/>
      <c r="Y358" s="370"/>
      <c r="Z358" s="370"/>
      <c r="AA358" s="370"/>
      <c r="AB358" s="370"/>
      <c r="AC358" s="370"/>
      <c r="AD358" s="370"/>
      <c r="AE358" s="370"/>
      <c r="AF358" s="370"/>
      <c r="AG358" s="370"/>
      <c r="AH358" s="370"/>
      <c r="AI358" s="367"/>
      <c r="AJ358" s="367"/>
      <c r="AK358" s="367"/>
      <c r="AL358" s="367"/>
      <c r="AM358" s="367"/>
      <c r="AN358" s="367"/>
      <c r="AO358" s="367"/>
      <c r="AP358" s="367"/>
      <c r="AQ358" s="367"/>
      <c r="AR358" s="359"/>
      <c r="AS358" s="40" t="s">
        <v>468</v>
      </c>
      <c r="AT358" s="65" t="s">
        <v>488</v>
      </c>
      <c r="AU358" s="65" t="s">
        <v>489</v>
      </c>
      <c r="AV358" s="66" t="s">
        <v>1183</v>
      </c>
    </row>
    <row r="359" spans="1:48" x14ac:dyDescent="0.3">
      <c r="B359" s="367"/>
      <c r="C359" s="367"/>
      <c r="D359" s="367"/>
      <c r="E359" s="361"/>
      <c r="F359" s="360"/>
      <c r="G359" s="361"/>
      <c r="H359" s="367"/>
      <c r="I359" s="361"/>
      <c r="J359" s="361"/>
      <c r="K359" s="361"/>
      <c r="L359" s="361"/>
      <c r="M359" s="361"/>
      <c r="N359" s="361"/>
      <c r="O359" s="361"/>
      <c r="P359" s="361"/>
      <c r="Q359" s="361"/>
      <c r="R359" s="361"/>
      <c r="S359" s="361"/>
      <c r="T359" s="361"/>
      <c r="U359" s="370"/>
      <c r="V359" s="370"/>
      <c r="W359" s="370"/>
      <c r="X359" s="370"/>
      <c r="Y359" s="367"/>
      <c r="Z359" s="367"/>
      <c r="AA359" s="367"/>
      <c r="AB359" s="367"/>
      <c r="AC359" s="367"/>
      <c r="AD359" s="367"/>
      <c r="AE359" s="367"/>
      <c r="AF359" s="367"/>
      <c r="AG359" s="367"/>
      <c r="AH359" s="367"/>
      <c r="AI359" s="367"/>
      <c r="AJ359" s="367"/>
      <c r="AK359" s="367"/>
      <c r="AL359" s="367"/>
      <c r="AM359" s="367"/>
      <c r="AN359" s="367"/>
      <c r="AO359" s="367"/>
      <c r="AP359" s="367"/>
      <c r="AQ359" s="367"/>
      <c r="AR359" s="359"/>
      <c r="AS359" s="40" t="s">
        <v>468</v>
      </c>
      <c r="AT359" s="65" t="s">
        <v>490</v>
      </c>
      <c r="AU359" s="65" t="s">
        <v>491</v>
      </c>
      <c r="AV359" s="66" t="s">
        <v>1183</v>
      </c>
    </row>
    <row r="360" spans="1:48" x14ac:dyDescent="0.3">
      <c r="B360" s="367"/>
      <c r="C360" s="367"/>
      <c r="D360" s="367"/>
      <c r="E360" s="361"/>
      <c r="F360" s="360"/>
      <c r="G360" s="361"/>
      <c r="H360" s="367"/>
      <c r="I360" s="361"/>
      <c r="J360" s="361"/>
      <c r="K360" s="361"/>
      <c r="L360" s="361"/>
      <c r="M360" s="361"/>
      <c r="N360" s="361"/>
      <c r="O360" s="361"/>
      <c r="P360" s="361"/>
      <c r="Q360" s="361"/>
      <c r="R360" s="361"/>
      <c r="S360" s="361"/>
      <c r="T360" s="361"/>
      <c r="U360" s="370"/>
      <c r="V360" s="370"/>
      <c r="W360" s="370"/>
      <c r="X360" s="370"/>
      <c r="Y360" s="367"/>
      <c r="Z360" s="367"/>
      <c r="AA360" s="367"/>
      <c r="AB360" s="367"/>
      <c r="AC360" s="367"/>
      <c r="AD360" s="367"/>
      <c r="AE360" s="367"/>
      <c r="AF360" s="367"/>
      <c r="AG360" s="367"/>
      <c r="AH360" s="367"/>
      <c r="AI360" s="367"/>
      <c r="AJ360" s="367"/>
      <c r="AK360" s="367"/>
      <c r="AL360" s="367"/>
      <c r="AM360" s="367"/>
      <c r="AN360" s="367"/>
      <c r="AO360" s="367"/>
      <c r="AP360" s="367"/>
      <c r="AQ360" s="367"/>
      <c r="AR360" s="359"/>
      <c r="AS360" s="40" t="s">
        <v>468</v>
      </c>
      <c r="AT360" s="65" t="s">
        <v>492</v>
      </c>
      <c r="AU360" s="65" t="s">
        <v>493</v>
      </c>
      <c r="AV360" s="66" t="s">
        <v>1183</v>
      </c>
    </row>
    <row r="361" spans="1:48" x14ac:dyDescent="0.3">
      <c r="B361" s="367"/>
      <c r="C361" s="367"/>
      <c r="D361" s="367"/>
      <c r="E361" s="361"/>
      <c r="F361" s="360"/>
      <c r="G361" s="361"/>
      <c r="H361" s="367"/>
      <c r="I361" s="361"/>
      <c r="J361" s="361"/>
      <c r="K361" s="361"/>
      <c r="L361" s="361"/>
      <c r="M361" s="361"/>
      <c r="N361" s="361"/>
      <c r="O361" s="361"/>
      <c r="P361" s="361"/>
      <c r="Q361" s="361"/>
      <c r="R361" s="361"/>
      <c r="S361" s="361"/>
      <c r="T361" s="361"/>
      <c r="U361" s="370"/>
      <c r="V361" s="370"/>
      <c r="W361" s="370"/>
      <c r="X361" s="370"/>
      <c r="Y361" s="367"/>
      <c r="Z361" s="367"/>
      <c r="AA361" s="367"/>
      <c r="AB361" s="367"/>
      <c r="AC361" s="367"/>
      <c r="AD361" s="367"/>
      <c r="AE361" s="367"/>
      <c r="AF361" s="367"/>
      <c r="AG361" s="367"/>
      <c r="AH361" s="367"/>
      <c r="AI361" s="367"/>
      <c r="AJ361" s="367"/>
      <c r="AK361" s="367"/>
      <c r="AL361" s="367"/>
      <c r="AM361" s="367"/>
      <c r="AN361" s="367"/>
      <c r="AO361" s="367"/>
      <c r="AP361" s="367"/>
      <c r="AQ361" s="367"/>
      <c r="AR361" s="359"/>
      <c r="AS361" s="40" t="s">
        <v>468</v>
      </c>
      <c r="AT361" s="65" t="s">
        <v>494</v>
      </c>
      <c r="AU361" s="65" t="s">
        <v>495</v>
      </c>
      <c r="AV361" s="66" t="s">
        <v>1183</v>
      </c>
    </row>
    <row r="362" spans="1:48" x14ac:dyDescent="0.3">
      <c r="B362" s="367"/>
      <c r="C362" s="367"/>
      <c r="D362" s="367"/>
      <c r="E362" s="361"/>
      <c r="F362" s="360"/>
      <c r="G362" s="361"/>
      <c r="H362" s="367"/>
      <c r="I362" s="361"/>
      <c r="J362" s="361"/>
      <c r="K362" s="361"/>
      <c r="L362" s="361"/>
      <c r="M362" s="361"/>
      <c r="N362" s="361"/>
      <c r="O362" s="361"/>
      <c r="P362" s="361"/>
      <c r="Q362" s="361"/>
      <c r="R362" s="361"/>
      <c r="S362" s="361"/>
      <c r="T362" s="361"/>
      <c r="U362" s="370"/>
      <c r="V362" s="370"/>
      <c r="W362" s="370"/>
      <c r="X362" s="370"/>
      <c r="Y362" s="367"/>
      <c r="Z362" s="367"/>
      <c r="AA362" s="367"/>
      <c r="AB362" s="367"/>
      <c r="AC362" s="367"/>
      <c r="AD362" s="367"/>
      <c r="AE362" s="367"/>
      <c r="AF362" s="367"/>
      <c r="AG362" s="367"/>
      <c r="AH362" s="367"/>
      <c r="AI362" s="367"/>
      <c r="AJ362" s="367"/>
      <c r="AK362" s="367"/>
      <c r="AL362" s="367"/>
      <c r="AM362" s="367"/>
      <c r="AN362" s="367"/>
      <c r="AO362" s="367"/>
      <c r="AP362" s="367"/>
      <c r="AQ362" s="367"/>
      <c r="AR362" s="359"/>
      <c r="AS362" s="40" t="s">
        <v>468</v>
      </c>
      <c r="AT362" s="65" t="s">
        <v>496</v>
      </c>
      <c r="AU362" s="65" t="s">
        <v>497</v>
      </c>
      <c r="AV362" s="66" t="s">
        <v>1183</v>
      </c>
    </row>
    <row r="363" spans="1:48" x14ac:dyDescent="0.3">
      <c r="B363" s="367"/>
      <c r="C363" s="367"/>
      <c r="D363" s="367"/>
      <c r="E363" s="361"/>
      <c r="F363" s="360"/>
      <c r="G363" s="361"/>
      <c r="H363" s="367"/>
      <c r="I363" s="361"/>
      <c r="J363" s="361"/>
      <c r="K363" s="361"/>
      <c r="L363" s="361"/>
      <c r="M363" s="361"/>
      <c r="N363" s="361"/>
      <c r="O363" s="361"/>
      <c r="P363" s="361"/>
      <c r="Q363" s="361"/>
      <c r="R363" s="361"/>
      <c r="S363" s="361"/>
      <c r="T363" s="361"/>
      <c r="U363" s="370"/>
      <c r="V363" s="370"/>
      <c r="W363" s="370"/>
      <c r="X363" s="370"/>
      <c r="Y363" s="367"/>
      <c r="Z363" s="367"/>
      <c r="AA363" s="367"/>
      <c r="AB363" s="367"/>
      <c r="AC363" s="367"/>
      <c r="AD363" s="367"/>
      <c r="AE363" s="367"/>
      <c r="AF363" s="367"/>
      <c r="AG363" s="367"/>
      <c r="AH363" s="367"/>
      <c r="AI363" s="367"/>
      <c r="AJ363" s="367"/>
      <c r="AK363" s="367"/>
      <c r="AL363" s="367"/>
      <c r="AM363" s="367"/>
      <c r="AN363" s="367"/>
      <c r="AO363" s="367"/>
      <c r="AP363" s="367"/>
      <c r="AQ363" s="367"/>
      <c r="AR363" s="359"/>
      <c r="AS363" s="40" t="s">
        <v>468</v>
      </c>
      <c r="AT363" s="65" t="s">
        <v>498</v>
      </c>
      <c r="AU363" s="65" t="s">
        <v>499</v>
      </c>
      <c r="AV363" s="66" t="s">
        <v>1183</v>
      </c>
    </row>
    <row r="364" spans="1:48" ht="15" thickBot="1" x14ac:dyDescent="0.35">
      <c r="B364" s="367"/>
      <c r="C364" s="367"/>
      <c r="D364" s="367"/>
      <c r="E364" s="361"/>
      <c r="F364" s="360"/>
      <c r="G364" s="361"/>
      <c r="H364" s="367"/>
      <c r="I364" s="361"/>
      <c r="J364" s="361"/>
      <c r="K364" s="361"/>
      <c r="L364" s="361"/>
      <c r="M364" s="361"/>
      <c r="N364" s="361"/>
      <c r="O364" s="361"/>
      <c r="P364" s="361"/>
      <c r="Q364" s="361"/>
      <c r="R364" s="361"/>
      <c r="S364" s="361"/>
      <c r="T364" s="361"/>
      <c r="U364" s="370"/>
      <c r="V364" s="370"/>
      <c r="W364" s="370"/>
      <c r="X364" s="370"/>
      <c r="Y364" s="367"/>
      <c r="Z364" s="367"/>
      <c r="AA364" s="367"/>
      <c r="AB364" s="367"/>
      <c r="AC364" s="367"/>
      <c r="AD364" s="367"/>
      <c r="AE364" s="367"/>
      <c r="AF364" s="367"/>
      <c r="AG364" s="367"/>
      <c r="AH364" s="367"/>
      <c r="AI364" s="367"/>
      <c r="AJ364" s="367"/>
      <c r="AK364" s="367"/>
      <c r="AL364" s="367"/>
      <c r="AM364" s="367"/>
      <c r="AN364" s="367"/>
      <c r="AO364" s="367"/>
      <c r="AP364" s="367"/>
      <c r="AQ364" s="367"/>
      <c r="AR364" s="359"/>
      <c r="AS364" s="40" t="s">
        <v>468</v>
      </c>
      <c r="AT364" s="65" t="s">
        <v>500</v>
      </c>
      <c r="AU364" s="65" t="s">
        <v>501</v>
      </c>
      <c r="AV364" s="66" t="s">
        <v>1183</v>
      </c>
    </row>
    <row r="365" spans="1:48" ht="18.600000000000001" thickBot="1" x14ac:dyDescent="0.4">
      <c r="B365" s="367"/>
      <c r="C365" s="367"/>
      <c r="D365" s="367"/>
      <c r="E365" s="361"/>
      <c r="F365" s="360"/>
      <c r="G365" s="361"/>
      <c r="H365" s="367"/>
      <c r="I365" s="361"/>
      <c r="J365" s="361"/>
      <c r="K365" s="361"/>
      <c r="L365" s="361"/>
      <c r="M365" s="361"/>
      <c r="N365" s="361"/>
      <c r="O365" s="361"/>
      <c r="P365" s="361"/>
      <c r="Q365" s="361"/>
      <c r="R365" s="361"/>
      <c r="S365" s="361"/>
      <c r="T365" s="361"/>
      <c r="U365" s="370"/>
      <c r="V365" s="370"/>
      <c r="W365" s="370"/>
      <c r="X365" s="370"/>
      <c r="Y365" s="367"/>
      <c r="Z365" s="367"/>
      <c r="AA365" s="367"/>
      <c r="AB365" s="367"/>
      <c r="AC365" s="367"/>
      <c r="AD365" s="367"/>
      <c r="AE365" s="367"/>
      <c r="AF365" s="367"/>
      <c r="AG365" s="367"/>
      <c r="AH365" s="367"/>
      <c r="AI365" s="367"/>
      <c r="AJ365" s="367"/>
      <c r="AK365" s="367"/>
      <c r="AL365" s="367"/>
      <c r="AM365" s="367"/>
      <c r="AN365" s="367"/>
      <c r="AO365" s="367"/>
      <c r="AP365" s="367"/>
      <c r="AQ365" s="367"/>
      <c r="AR365" s="359"/>
      <c r="AS365" s="332" t="s">
        <v>1523</v>
      </c>
      <c r="AT365" s="15"/>
      <c r="AU365" s="27"/>
      <c r="AV365" s="16"/>
    </row>
    <row r="366" spans="1:48" x14ac:dyDescent="0.3">
      <c r="B366" s="367"/>
      <c r="C366" s="367"/>
      <c r="D366" s="367"/>
      <c r="E366" s="361"/>
      <c r="F366" s="360"/>
      <c r="G366" s="361"/>
      <c r="H366" s="367"/>
      <c r="I366" s="361"/>
      <c r="J366" s="361"/>
      <c r="K366" s="361"/>
      <c r="L366" s="361"/>
      <c r="M366" s="361"/>
      <c r="N366" s="361"/>
      <c r="O366" s="361"/>
      <c r="P366" s="361"/>
      <c r="Q366" s="361"/>
      <c r="R366" s="361"/>
      <c r="S366" s="361"/>
      <c r="T366" s="361"/>
      <c r="U366" s="370"/>
      <c r="V366" s="370"/>
      <c r="W366" s="370"/>
      <c r="X366" s="370"/>
      <c r="Y366" s="367"/>
      <c r="Z366" s="367"/>
      <c r="AA366" s="367"/>
      <c r="AB366" s="367"/>
      <c r="AC366" s="367"/>
      <c r="AD366" s="367"/>
      <c r="AE366" s="367"/>
      <c r="AF366" s="367"/>
      <c r="AG366" s="367"/>
      <c r="AH366" s="367"/>
      <c r="AI366" s="367"/>
      <c r="AJ366" s="367"/>
      <c r="AK366" s="367"/>
      <c r="AL366" s="367"/>
      <c r="AM366" s="367"/>
      <c r="AN366" s="367"/>
      <c r="AO366" s="367"/>
      <c r="AP366" s="367"/>
      <c r="AQ366" s="367"/>
      <c r="AR366" s="359"/>
      <c r="AS366" s="39" t="s">
        <v>1188</v>
      </c>
      <c r="AT366" s="65" t="s">
        <v>504</v>
      </c>
      <c r="AU366" s="96" t="s">
        <v>2100</v>
      </c>
      <c r="AV366" s="66" t="s">
        <v>1795</v>
      </c>
    </row>
    <row r="367" spans="1:48" x14ac:dyDescent="0.3">
      <c r="B367" s="367"/>
      <c r="C367" s="367"/>
      <c r="AS367" s="40" t="s">
        <v>1523</v>
      </c>
      <c r="AT367" s="65" t="s">
        <v>506</v>
      </c>
      <c r="AU367" s="96" t="s">
        <v>2100</v>
      </c>
      <c r="AV367" s="66" t="s">
        <v>1795</v>
      </c>
    </row>
    <row r="368" spans="1:48" ht="18" x14ac:dyDescent="0.35">
      <c r="A368" s="365"/>
      <c r="D368" s="367"/>
      <c r="E368" s="367"/>
      <c r="F368" s="360"/>
      <c r="G368" s="361"/>
      <c r="H368" s="367"/>
      <c r="I368" s="367"/>
      <c r="J368" s="367"/>
      <c r="K368" s="367"/>
      <c r="L368" s="367"/>
      <c r="M368" s="367"/>
      <c r="N368" s="367"/>
      <c r="O368" s="367"/>
      <c r="P368" s="367"/>
      <c r="Q368" s="367"/>
      <c r="R368" s="367"/>
      <c r="S368" s="367"/>
      <c r="T368" s="367"/>
      <c r="U368" s="361"/>
      <c r="V368" s="361"/>
      <c r="W368" s="361"/>
      <c r="X368" s="361"/>
      <c r="Y368" s="361"/>
      <c r="Z368" s="361"/>
      <c r="AA368" s="361"/>
      <c r="AB368" s="361"/>
      <c r="AC368" s="361"/>
      <c r="AD368" s="361"/>
      <c r="AE368" s="361"/>
      <c r="AF368" s="361"/>
      <c r="AG368" s="361"/>
      <c r="AH368" s="361"/>
      <c r="AI368" s="361"/>
      <c r="AJ368" s="361"/>
      <c r="AK368" s="361"/>
      <c r="AL368" s="361"/>
      <c r="AM368" s="361"/>
      <c r="AN368" s="361"/>
      <c r="AO368" s="361"/>
      <c r="AP368" s="361"/>
      <c r="AQ368" s="361"/>
      <c r="AR368" s="121"/>
      <c r="AS368" s="40" t="s">
        <v>1523</v>
      </c>
      <c r="AT368" s="65" t="s">
        <v>507</v>
      </c>
      <c r="AU368" s="96" t="s">
        <v>2100</v>
      </c>
      <c r="AV368" s="66" t="s">
        <v>1795</v>
      </c>
    </row>
    <row r="369" spans="1:48" x14ac:dyDescent="0.3">
      <c r="A369" s="366"/>
      <c r="B369" s="367"/>
      <c r="C369" s="367"/>
      <c r="D369" s="367"/>
      <c r="E369" s="367"/>
      <c r="F369" s="360"/>
      <c r="G369" s="361"/>
      <c r="H369" s="367"/>
      <c r="I369" s="367"/>
      <c r="J369" s="367"/>
      <c r="K369" s="367"/>
      <c r="L369" s="367"/>
      <c r="M369" s="367"/>
      <c r="N369" s="367"/>
      <c r="O369" s="367"/>
      <c r="P369" s="367"/>
      <c r="Q369" s="367"/>
      <c r="R369" s="367"/>
      <c r="S369" s="367"/>
      <c r="T369" s="367"/>
      <c r="U369" s="361"/>
      <c r="V369" s="361"/>
      <c r="W369" s="361"/>
      <c r="X369" s="361"/>
      <c r="Y369" s="361"/>
      <c r="Z369" s="361"/>
      <c r="AA369" s="361"/>
      <c r="AB369" s="361"/>
      <c r="AC369" s="361"/>
      <c r="AD369" s="361"/>
      <c r="AE369" s="361"/>
      <c r="AF369" s="361"/>
      <c r="AG369" s="361"/>
      <c r="AH369" s="361"/>
      <c r="AI369" s="361"/>
      <c r="AJ369" s="361"/>
      <c r="AK369" s="361"/>
      <c r="AL369" s="361"/>
      <c r="AM369" s="361"/>
      <c r="AN369" s="361"/>
      <c r="AO369" s="361"/>
      <c r="AP369" s="361"/>
      <c r="AQ369" s="361"/>
      <c r="AR369" s="121"/>
      <c r="AS369" s="40" t="s">
        <v>1523</v>
      </c>
      <c r="AT369" s="65" t="s">
        <v>508</v>
      </c>
      <c r="AU369" s="96" t="s">
        <v>2100</v>
      </c>
      <c r="AV369" s="66" t="s">
        <v>1795</v>
      </c>
    </row>
    <row r="370" spans="1:48" ht="15" thickBot="1" x14ac:dyDescent="0.35">
      <c r="A370" s="1"/>
      <c r="B370" s="367"/>
      <c r="C370" s="367"/>
      <c r="D370" s="367"/>
      <c r="E370" s="367"/>
      <c r="F370" s="360"/>
      <c r="G370" s="361"/>
      <c r="H370" s="367"/>
      <c r="I370" s="367"/>
      <c r="J370" s="367"/>
      <c r="K370" s="367"/>
      <c r="L370" s="367"/>
      <c r="M370" s="367"/>
      <c r="N370" s="367"/>
      <c r="O370" s="367"/>
      <c r="P370" s="367"/>
      <c r="Q370" s="367"/>
      <c r="R370" s="367"/>
      <c r="S370" s="367"/>
      <c r="T370" s="367"/>
      <c r="U370" s="361"/>
      <c r="V370" s="361"/>
      <c r="W370" s="361"/>
      <c r="X370" s="361"/>
      <c r="Y370" s="361"/>
      <c r="Z370" s="361"/>
      <c r="AA370" s="361"/>
      <c r="AB370" s="361"/>
      <c r="AC370" s="361"/>
      <c r="AD370" s="361"/>
      <c r="AE370" s="361"/>
      <c r="AF370" s="361"/>
      <c r="AG370" s="361"/>
      <c r="AH370" s="361"/>
      <c r="AI370" s="361"/>
      <c r="AJ370" s="361"/>
      <c r="AK370" s="361"/>
      <c r="AL370" s="361"/>
      <c r="AM370" s="361"/>
      <c r="AN370" s="361"/>
      <c r="AO370" s="361"/>
      <c r="AP370" s="361"/>
      <c r="AQ370" s="361"/>
      <c r="AR370" s="121"/>
      <c r="AS370" s="40" t="s">
        <v>1523</v>
      </c>
      <c r="AT370" s="1" t="s">
        <v>1185</v>
      </c>
      <c r="AU370" s="96" t="s">
        <v>2101</v>
      </c>
      <c r="AV370" s="8" t="s">
        <v>1794</v>
      </c>
    </row>
    <row r="371" spans="1:48" ht="18.600000000000001" thickBot="1" x14ac:dyDescent="0.4">
      <c r="B371" s="367"/>
      <c r="C371" s="367"/>
      <c r="D371" s="367"/>
      <c r="E371" s="367"/>
      <c r="F371" s="360"/>
      <c r="G371" s="361"/>
      <c r="H371" s="367"/>
      <c r="I371" s="367"/>
      <c r="J371" s="367"/>
      <c r="K371" s="367"/>
      <c r="L371" s="367"/>
      <c r="M371" s="367"/>
      <c r="N371" s="367"/>
      <c r="O371" s="367"/>
      <c r="P371" s="367"/>
      <c r="Q371" s="367"/>
      <c r="R371" s="367"/>
      <c r="S371" s="367"/>
      <c r="T371" s="367"/>
      <c r="U371" s="361"/>
      <c r="V371" s="361"/>
      <c r="W371" s="361"/>
      <c r="X371" s="361"/>
      <c r="Y371" s="361"/>
      <c r="Z371" s="361"/>
      <c r="AA371" s="361"/>
      <c r="AB371" s="361"/>
      <c r="AC371" s="361"/>
      <c r="AD371" s="361"/>
      <c r="AE371" s="361"/>
      <c r="AF371" s="361"/>
      <c r="AG371" s="361"/>
      <c r="AH371" s="361"/>
      <c r="AI371" s="361"/>
      <c r="AJ371" s="361"/>
      <c r="AK371" s="361"/>
      <c r="AL371" s="361"/>
      <c r="AM371" s="361"/>
      <c r="AN371" s="361"/>
      <c r="AO371" s="361"/>
      <c r="AP371" s="361"/>
      <c r="AQ371" s="361"/>
      <c r="AR371" s="121"/>
      <c r="AS371" s="332" t="s">
        <v>510</v>
      </c>
      <c r="AT371" s="15"/>
      <c r="AU371" s="27"/>
      <c r="AV371" s="16"/>
    </row>
    <row r="372" spans="1:48" x14ac:dyDescent="0.3">
      <c r="B372" s="367"/>
      <c r="C372" s="367"/>
      <c r="D372" s="367"/>
      <c r="E372" s="367"/>
      <c r="F372" s="360"/>
      <c r="G372" s="361"/>
      <c r="H372" s="367"/>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361"/>
      <c r="AH372" s="361"/>
      <c r="AI372" s="361"/>
      <c r="AJ372" s="361"/>
      <c r="AK372" s="361"/>
      <c r="AL372" s="361"/>
      <c r="AM372" s="361"/>
      <c r="AN372" s="361"/>
      <c r="AO372" s="361"/>
      <c r="AP372" s="361"/>
      <c r="AQ372" s="361"/>
      <c r="AR372" s="359"/>
      <c r="AS372" s="333" t="s">
        <v>1190</v>
      </c>
      <c r="AT372" s="14" t="s">
        <v>511</v>
      </c>
      <c r="AU372" s="14" t="s">
        <v>98</v>
      </c>
      <c r="AV372" s="6" t="s">
        <v>1796</v>
      </c>
    </row>
    <row r="373" spans="1:48" ht="15" thickBot="1" x14ac:dyDescent="0.35">
      <c r="B373" s="370"/>
      <c r="C373" s="367"/>
      <c r="D373" s="367"/>
      <c r="E373" s="367"/>
      <c r="F373" s="368"/>
      <c r="G373" s="367"/>
      <c r="H373" s="367"/>
      <c r="I373" s="367"/>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361"/>
      <c r="AH373" s="361"/>
      <c r="AI373" s="361"/>
      <c r="AJ373" s="361"/>
      <c r="AK373" s="361"/>
      <c r="AL373" s="361"/>
      <c r="AM373" s="361"/>
      <c r="AN373" s="361"/>
      <c r="AO373" s="361"/>
      <c r="AP373" s="361"/>
      <c r="AQ373" s="361"/>
      <c r="AR373" s="359"/>
      <c r="AS373" s="286" t="s">
        <v>510</v>
      </c>
      <c r="AT373" s="11" t="s">
        <v>514</v>
      </c>
      <c r="AU373" s="14" t="s">
        <v>98</v>
      </c>
      <c r="AV373" s="6" t="s">
        <v>1796</v>
      </c>
    </row>
    <row r="374" spans="1:48" ht="18.600000000000001" thickBot="1" x14ac:dyDescent="0.4">
      <c r="B374" s="367"/>
      <c r="C374" s="367"/>
      <c r="D374" s="367"/>
      <c r="E374" s="367"/>
      <c r="F374" s="368"/>
      <c r="G374" s="367"/>
      <c r="H374" s="367"/>
      <c r="I374" s="367"/>
      <c r="J374" s="361"/>
      <c r="K374" s="361"/>
      <c r="L374" s="361"/>
      <c r="M374" s="361"/>
      <c r="N374" s="361"/>
      <c r="O374" s="361"/>
      <c r="P374" s="361"/>
      <c r="Q374" s="361"/>
      <c r="R374" s="361"/>
      <c r="S374" s="361"/>
      <c r="T374" s="361"/>
      <c r="U374" s="361"/>
      <c r="V374" s="361"/>
      <c r="W374" s="361"/>
      <c r="X374" s="361"/>
      <c r="Y374" s="361"/>
      <c r="Z374" s="361"/>
      <c r="AA374" s="361"/>
      <c r="AB374" s="361"/>
      <c r="AC374" s="361"/>
      <c r="AD374" s="361"/>
      <c r="AE374" s="361"/>
      <c r="AF374" s="361"/>
      <c r="AG374" s="361"/>
      <c r="AH374" s="361"/>
      <c r="AI374" s="361"/>
      <c r="AJ374" s="361"/>
      <c r="AK374" s="361"/>
      <c r="AL374" s="361"/>
      <c r="AM374" s="361"/>
      <c r="AN374" s="361"/>
      <c r="AO374" s="361"/>
      <c r="AP374" s="361"/>
      <c r="AQ374" s="361"/>
      <c r="AR374" s="359"/>
      <c r="AS374" s="332" t="s">
        <v>515</v>
      </c>
      <c r="AT374" s="15"/>
      <c r="AU374" s="27"/>
      <c r="AV374" s="16"/>
    </row>
    <row r="375" spans="1:48" x14ac:dyDescent="0.3">
      <c r="B375" s="367"/>
      <c r="C375" s="367"/>
      <c r="D375" s="367"/>
      <c r="E375" s="367"/>
      <c r="F375" s="368"/>
      <c r="G375" s="367"/>
      <c r="H375" s="367"/>
      <c r="I375" s="367"/>
      <c r="J375" s="361"/>
      <c r="K375" s="361"/>
      <c r="L375" s="361"/>
      <c r="M375" s="361"/>
      <c r="N375" s="361"/>
      <c r="O375" s="361"/>
      <c r="P375" s="361"/>
      <c r="Q375" s="361"/>
      <c r="R375" s="361"/>
      <c r="S375" s="361"/>
      <c r="T375" s="361"/>
      <c r="U375" s="361"/>
      <c r="V375" s="361"/>
      <c r="W375" s="361"/>
      <c r="X375" s="361"/>
      <c r="Y375" s="361"/>
      <c r="Z375" s="361"/>
      <c r="AA375" s="361"/>
      <c r="AB375" s="361"/>
      <c r="AC375" s="361"/>
      <c r="AD375" s="361"/>
      <c r="AE375" s="361"/>
      <c r="AF375" s="361"/>
      <c r="AG375" s="361"/>
      <c r="AH375" s="361"/>
      <c r="AI375" s="361"/>
      <c r="AJ375" s="361"/>
      <c r="AK375" s="361"/>
      <c r="AL375" s="361"/>
      <c r="AM375" s="361"/>
      <c r="AN375" s="361"/>
      <c r="AO375" s="361"/>
      <c r="AP375" s="361"/>
      <c r="AQ375" s="361"/>
      <c r="AR375" s="359"/>
      <c r="AS375" s="338" t="s">
        <v>551</v>
      </c>
      <c r="AT375" s="65" t="s">
        <v>518</v>
      </c>
      <c r="AU375" s="96" t="s">
        <v>2102</v>
      </c>
      <c r="AV375" s="66" t="s">
        <v>1803</v>
      </c>
    </row>
    <row r="376" spans="1:48" x14ac:dyDescent="0.3">
      <c r="B376" s="367"/>
      <c r="C376" s="367"/>
      <c r="D376" s="367"/>
      <c r="E376" s="367"/>
      <c r="F376" s="368"/>
      <c r="G376" s="367"/>
      <c r="H376" s="367"/>
      <c r="I376" s="367"/>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c r="AI376" s="361"/>
      <c r="AJ376" s="361"/>
      <c r="AK376" s="361"/>
      <c r="AL376" s="361"/>
      <c r="AM376" s="361"/>
      <c r="AN376" s="361"/>
      <c r="AO376" s="361"/>
      <c r="AP376" s="361"/>
      <c r="AQ376" s="361"/>
      <c r="AR376" s="359"/>
      <c r="AS376" s="344" t="s">
        <v>515</v>
      </c>
      <c r="AT376" s="65" t="s">
        <v>519</v>
      </c>
      <c r="AU376" s="96" t="s">
        <v>2102</v>
      </c>
      <c r="AV376" s="66" t="s">
        <v>1804</v>
      </c>
    </row>
    <row r="377" spans="1:48" x14ac:dyDescent="0.3">
      <c r="B377" s="367"/>
      <c r="C377" s="367"/>
      <c r="D377" s="367"/>
      <c r="E377" s="367"/>
      <c r="F377" s="368"/>
      <c r="G377" s="367"/>
      <c r="H377" s="367"/>
      <c r="I377" s="367"/>
      <c r="J377" s="361"/>
      <c r="K377" s="361"/>
      <c r="L377" s="361"/>
      <c r="M377" s="361"/>
      <c r="N377" s="361"/>
      <c r="O377" s="361"/>
      <c r="P377" s="361"/>
      <c r="Q377" s="361"/>
      <c r="R377" s="361"/>
      <c r="S377" s="361"/>
      <c r="T377" s="361"/>
      <c r="U377" s="361"/>
      <c r="V377" s="361"/>
      <c r="W377" s="361"/>
      <c r="X377" s="361"/>
      <c r="Y377" s="361"/>
      <c r="Z377" s="361"/>
      <c r="AA377" s="361"/>
      <c r="AB377" s="361"/>
      <c r="AC377" s="361"/>
      <c r="AD377" s="361"/>
      <c r="AE377" s="361"/>
      <c r="AF377" s="361"/>
      <c r="AG377" s="361"/>
      <c r="AH377" s="361"/>
      <c r="AI377" s="361"/>
      <c r="AJ377" s="361"/>
      <c r="AK377" s="361"/>
      <c r="AL377" s="361"/>
      <c r="AM377" s="361"/>
      <c r="AN377" s="361"/>
      <c r="AO377" s="361"/>
      <c r="AP377" s="361"/>
      <c r="AQ377" s="361"/>
      <c r="AR377" s="359"/>
      <c r="AS377" s="344" t="s">
        <v>515</v>
      </c>
      <c r="AT377" s="65" t="s">
        <v>520</v>
      </c>
      <c r="AU377" s="96" t="s">
        <v>2102</v>
      </c>
      <c r="AV377" s="66" t="s">
        <v>1806</v>
      </c>
    </row>
    <row r="378" spans="1:48" x14ac:dyDescent="0.3">
      <c r="B378" s="367"/>
      <c r="C378" s="367"/>
      <c r="D378" s="367"/>
      <c r="E378" s="367"/>
      <c r="F378" s="368"/>
      <c r="G378" s="367"/>
      <c r="H378" s="367"/>
      <c r="I378" s="367"/>
      <c r="J378" s="361"/>
      <c r="K378" s="361"/>
      <c r="L378" s="361"/>
      <c r="M378" s="361"/>
      <c r="N378" s="361"/>
      <c r="O378" s="361"/>
      <c r="P378" s="361"/>
      <c r="Q378" s="361"/>
      <c r="R378" s="361"/>
      <c r="S378" s="361"/>
      <c r="T378" s="361"/>
      <c r="U378" s="361"/>
      <c r="V378" s="361"/>
      <c r="W378" s="361"/>
      <c r="X378" s="361"/>
      <c r="Y378" s="361"/>
      <c r="Z378" s="361"/>
      <c r="AA378" s="361"/>
      <c r="AB378" s="361"/>
      <c r="AC378" s="361"/>
      <c r="AD378" s="361"/>
      <c r="AE378" s="361"/>
      <c r="AF378" s="361"/>
      <c r="AG378" s="361"/>
      <c r="AH378" s="361"/>
      <c r="AI378" s="361"/>
      <c r="AJ378" s="361"/>
      <c r="AK378" s="361"/>
      <c r="AL378" s="361"/>
      <c r="AM378" s="361"/>
      <c r="AN378" s="361"/>
      <c r="AO378" s="361"/>
      <c r="AP378" s="361"/>
      <c r="AQ378" s="361"/>
      <c r="AR378" s="359"/>
      <c r="AS378" s="344" t="s">
        <v>515</v>
      </c>
      <c r="AT378" s="65" t="s">
        <v>521</v>
      </c>
      <c r="AU378" s="96" t="s">
        <v>2102</v>
      </c>
      <c r="AV378" s="66" t="s">
        <v>1807</v>
      </c>
    </row>
    <row r="379" spans="1:48" x14ac:dyDescent="0.3">
      <c r="B379" s="367"/>
      <c r="C379" s="367"/>
      <c r="D379" s="367"/>
      <c r="E379" s="367"/>
      <c r="F379" s="368"/>
      <c r="G379" s="367"/>
      <c r="H379" s="367"/>
      <c r="I379" s="367"/>
      <c r="J379" s="361"/>
      <c r="K379" s="361"/>
      <c r="L379" s="361"/>
      <c r="M379" s="361"/>
      <c r="N379" s="361"/>
      <c r="O379" s="361"/>
      <c r="P379" s="361"/>
      <c r="Q379" s="361"/>
      <c r="R379" s="361"/>
      <c r="S379" s="361"/>
      <c r="T379" s="361"/>
      <c r="U379" s="361"/>
      <c r="V379" s="361"/>
      <c r="W379" s="361"/>
      <c r="X379" s="361"/>
      <c r="Y379" s="361"/>
      <c r="Z379" s="361"/>
      <c r="AA379" s="361"/>
      <c r="AB379" s="361"/>
      <c r="AC379" s="361"/>
      <c r="AD379" s="361"/>
      <c r="AE379" s="361"/>
      <c r="AF379" s="361"/>
      <c r="AG379" s="361"/>
      <c r="AH379" s="361"/>
      <c r="AI379" s="361"/>
      <c r="AJ379" s="361"/>
      <c r="AK379" s="361"/>
      <c r="AL379" s="361"/>
      <c r="AM379" s="361"/>
      <c r="AN379" s="361"/>
      <c r="AO379" s="361"/>
      <c r="AP379" s="361"/>
      <c r="AQ379" s="361"/>
      <c r="AR379" s="359"/>
      <c r="AS379" s="344" t="s">
        <v>515</v>
      </c>
      <c r="AT379" s="65" t="s">
        <v>523</v>
      </c>
      <c r="AU379" s="96" t="s">
        <v>2102</v>
      </c>
      <c r="AV379" s="66" t="s">
        <v>1808</v>
      </c>
    </row>
    <row r="380" spans="1:48" x14ac:dyDescent="0.3">
      <c r="B380" s="367"/>
      <c r="C380" s="367"/>
      <c r="D380" s="367"/>
      <c r="E380" s="367"/>
      <c r="F380" s="368"/>
      <c r="G380" s="367"/>
      <c r="H380" s="367"/>
      <c r="I380" s="367"/>
      <c r="J380" s="361"/>
      <c r="K380" s="361"/>
      <c r="L380" s="361"/>
      <c r="M380" s="361"/>
      <c r="N380" s="361"/>
      <c r="O380" s="361"/>
      <c r="P380" s="361"/>
      <c r="Q380" s="361"/>
      <c r="R380" s="361"/>
      <c r="S380" s="361"/>
      <c r="T380" s="361"/>
      <c r="U380" s="361"/>
      <c r="V380" s="361"/>
      <c r="W380" s="361"/>
      <c r="X380" s="361"/>
      <c r="Y380" s="361"/>
      <c r="Z380" s="361"/>
      <c r="AA380" s="361"/>
      <c r="AB380" s="361"/>
      <c r="AC380" s="361"/>
      <c r="AD380" s="361"/>
      <c r="AE380" s="361"/>
      <c r="AF380" s="361"/>
      <c r="AG380" s="361"/>
      <c r="AH380" s="361"/>
      <c r="AI380" s="361"/>
      <c r="AJ380" s="361"/>
      <c r="AK380" s="361"/>
      <c r="AL380" s="361"/>
      <c r="AM380" s="361"/>
      <c r="AN380" s="361"/>
      <c r="AO380" s="361"/>
      <c r="AP380" s="361"/>
      <c r="AQ380" s="361"/>
      <c r="AR380" s="359"/>
      <c r="AS380" s="344" t="s">
        <v>515</v>
      </c>
      <c r="AT380" s="65" t="s">
        <v>524</v>
      </c>
      <c r="AU380" s="96" t="s">
        <v>2102</v>
      </c>
      <c r="AV380" s="66" t="s">
        <v>1809</v>
      </c>
    </row>
    <row r="381" spans="1:48" x14ac:dyDescent="0.3">
      <c r="B381" s="367"/>
      <c r="C381" s="367"/>
      <c r="D381" s="367"/>
      <c r="E381" s="367"/>
      <c r="F381" s="368"/>
      <c r="G381" s="367"/>
      <c r="H381" s="367"/>
      <c r="I381" s="367"/>
      <c r="J381" s="361"/>
      <c r="K381" s="361"/>
      <c r="L381" s="361"/>
      <c r="M381" s="361"/>
      <c r="N381" s="361"/>
      <c r="O381" s="361"/>
      <c r="P381" s="361"/>
      <c r="Q381" s="361"/>
      <c r="R381" s="361"/>
      <c r="S381" s="361"/>
      <c r="T381" s="361"/>
      <c r="U381" s="361"/>
      <c r="V381" s="361"/>
      <c r="W381" s="361"/>
      <c r="X381" s="361"/>
      <c r="Y381" s="361"/>
      <c r="Z381" s="361"/>
      <c r="AA381" s="361"/>
      <c r="AB381" s="361"/>
      <c r="AC381" s="361"/>
      <c r="AD381" s="361"/>
      <c r="AE381" s="361"/>
      <c r="AF381" s="361"/>
      <c r="AG381" s="361"/>
      <c r="AH381" s="361"/>
      <c r="AI381" s="361"/>
      <c r="AJ381" s="361"/>
      <c r="AK381" s="361"/>
      <c r="AL381" s="361"/>
      <c r="AM381" s="361"/>
      <c r="AN381" s="361"/>
      <c r="AO381" s="361"/>
      <c r="AP381" s="361"/>
      <c r="AQ381" s="361"/>
      <c r="AR381" s="359"/>
      <c r="AS381" s="344" t="s">
        <v>515</v>
      </c>
      <c r="AT381" s="65" t="s">
        <v>525</v>
      </c>
      <c r="AU381" s="65" t="s">
        <v>168</v>
      </c>
      <c r="AV381" s="66" t="s">
        <v>1810</v>
      </c>
    </row>
    <row r="382" spans="1:48" x14ac:dyDescent="0.3">
      <c r="B382" s="367"/>
      <c r="C382" s="367"/>
      <c r="D382" s="367"/>
      <c r="E382" s="367"/>
      <c r="F382" s="368"/>
      <c r="G382" s="367"/>
      <c r="H382" s="367"/>
      <c r="I382" s="367"/>
      <c r="J382" s="361"/>
      <c r="K382" s="361"/>
      <c r="L382" s="361"/>
      <c r="M382" s="361"/>
      <c r="N382" s="361"/>
      <c r="O382" s="361"/>
      <c r="P382" s="361"/>
      <c r="Q382" s="361"/>
      <c r="R382" s="361"/>
      <c r="S382" s="361"/>
      <c r="T382" s="361"/>
      <c r="U382" s="361"/>
      <c r="V382" s="361"/>
      <c r="W382" s="361"/>
      <c r="X382" s="361"/>
      <c r="Y382" s="361"/>
      <c r="Z382" s="361"/>
      <c r="AA382" s="361"/>
      <c r="AB382" s="361"/>
      <c r="AC382" s="361"/>
      <c r="AD382" s="361"/>
      <c r="AE382" s="361"/>
      <c r="AF382" s="361"/>
      <c r="AG382" s="361"/>
      <c r="AH382" s="361"/>
      <c r="AI382" s="361"/>
      <c r="AJ382" s="361"/>
      <c r="AK382" s="361"/>
      <c r="AL382" s="361"/>
      <c r="AM382" s="361"/>
      <c r="AN382" s="361"/>
      <c r="AO382" s="361"/>
      <c r="AP382" s="361"/>
      <c r="AQ382" s="361"/>
      <c r="AR382" s="359"/>
      <c r="AS382" s="344" t="s">
        <v>515</v>
      </c>
      <c r="AT382" s="65" t="s">
        <v>527</v>
      </c>
      <c r="AU382" s="96" t="s">
        <v>2103</v>
      </c>
      <c r="AV382" s="66" t="s">
        <v>1811</v>
      </c>
    </row>
    <row r="383" spans="1:48" x14ac:dyDescent="0.3">
      <c r="B383" s="367"/>
      <c r="C383" s="367"/>
      <c r="D383" s="367"/>
      <c r="E383" s="367"/>
      <c r="F383" s="368"/>
      <c r="G383" s="367"/>
      <c r="H383" s="367"/>
      <c r="I383" s="367"/>
      <c r="J383" s="361"/>
      <c r="K383" s="361"/>
      <c r="L383" s="361"/>
      <c r="M383" s="361"/>
      <c r="N383" s="361"/>
      <c r="O383" s="361"/>
      <c r="P383" s="361"/>
      <c r="Q383" s="361"/>
      <c r="R383" s="361"/>
      <c r="S383" s="361"/>
      <c r="T383" s="361"/>
      <c r="U383" s="361"/>
      <c r="V383" s="361"/>
      <c r="W383" s="361"/>
      <c r="X383" s="361"/>
      <c r="Y383" s="361"/>
      <c r="Z383" s="361"/>
      <c r="AA383" s="361"/>
      <c r="AB383" s="361"/>
      <c r="AC383" s="361"/>
      <c r="AD383" s="361"/>
      <c r="AE383" s="361"/>
      <c r="AF383" s="361"/>
      <c r="AG383" s="361"/>
      <c r="AH383" s="361"/>
      <c r="AI383" s="361"/>
      <c r="AJ383" s="361"/>
      <c r="AK383" s="361"/>
      <c r="AL383" s="361"/>
      <c r="AM383" s="361"/>
      <c r="AN383" s="361"/>
      <c r="AO383" s="361"/>
      <c r="AP383" s="361"/>
      <c r="AQ383" s="361"/>
      <c r="AR383" s="359"/>
      <c r="AS383" s="344" t="s">
        <v>515</v>
      </c>
      <c r="AT383" s="65" t="s">
        <v>528</v>
      </c>
      <c r="AU383" s="96" t="s">
        <v>2103</v>
      </c>
      <c r="AV383" s="66" t="s">
        <v>1812</v>
      </c>
    </row>
    <row r="384" spans="1:48" x14ac:dyDescent="0.3">
      <c r="B384" s="367"/>
      <c r="C384" s="367"/>
      <c r="D384" s="367"/>
      <c r="E384" s="367"/>
      <c r="F384" s="368"/>
      <c r="G384" s="367"/>
      <c r="H384" s="367"/>
      <c r="I384" s="367"/>
      <c r="J384" s="361"/>
      <c r="K384" s="361"/>
      <c r="L384" s="361"/>
      <c r="M384" s="361"/>
      <c r="N384" s="361"/>
      <c r="O384" s="361"/>
      <c r="P384" s="361"/>
      <c r="Q384" s="361"/>
      <c r="R384" s="361"/>
      <c r="S384" s="361"/>
      <c r="T384" s="361"/>
      <c r="U384" s="361"/>
      <c r="V384" s="361"/>
      <c r="W384" s="361"/>
      <c r="X384" s="361"/>
      <c r="Y384" s="361"/>
      <c r="Z384" s="361"/>
      <c r="AA384" s="361"/>
      <c r="AB384" s="361"/>
      <c r="AC384" s="361"/>
      <c r="AD384" s="361"/>
      <c r="AE384" s="361"/>
      <c r="AF384" s="361"/>
      <c r="AG384" s="361"/>
      <c r="AH384" s="361"/>
      <c r="AI384" s="361"/>
      <c r="AJ384" s="361"/>
      <c r="AK384" s="361"/>
      <c r="AL384" s="361"/>
      <c r="AM384" s="361"/>
      <c r="AN384" s="361"/>
      <c r="AO384" s="361"/>
      <c r="AP384" s="361"/>
      <c r="AQ384" s="361"/>
      <c r="AR384" s="359"/>
      <c r="AS384" s="344" t="s">
        <v>515</v>
      </c>
      <c r="AT384" s="65" t="s">
        <v>530</v>
      </c>
      <c r="AU384" s="65" t="s">
        <v>517</v>
      </c>
      <c r="AV384" s="66" t="s">
        <v>1805</v>
      </c>
    </row>
    <row r="385" spans="1:48" x14ac:dyDescent="0.3">
      <c r="B385" s="367"/>
      <c r="C385" s="367"/>
      <c r="D385" s="367"/>
      <c r="E385" s="367"/>
      <c r="F385" s="368"/>
      <c r="G385" s="367"/>
      <c r="H385" s="367"/>
      <c r="I385" s="367"/>
      <c r="J385" s="361"/>
      <c r="K385" s="361"/>
      <c r="L385" s="361"/>
      <c r="M385" s="361"/>
      <c r="N385" s="361"/>
      <c r="O385" s="361"/>
      <c r="P385" s="361"/>
      <c r="Q385" s="361"/>
      <c r="R385" s="361"/>
      <c r="S385" s="361"/>
      <c r="T385" s="361"/>
      <c r="U385" s="361"/>
      <c r="V385" s="361"/>
      <c r="W385" s="361"/>
      <c r="X385" s="361"/>
      <c r="Y385" s="361"/>
      <c r="Z385" s="361"/>
      <c r="AA385" s="361"/>
      <c r="AB385" s="361"/>
      <c r="AC385" s="361"/>
      <c r="AD385" s="361"/>
      <c r="AE385" s="361"/>
      <c r="AF385" s="361"/>
      <c r="AG385" s="361"/>
      <c r="AH385" s="361"/>
      <c r="AI385" s="361"/>
      <c r="AJ385" s="361"/>
      <c r="AK385" s="361"/>
      <c r="AL385" s="361"/>
      <c r="AM385" s="361"/>
      <c r="AN385" s="361"/>
      <c r="AO385" s="361"/>
      <c r="AP385" s="361"/>
      <c r="AQ385" s="361"/>
      <c r="AR385" s="359"/>
      <c r="AS385" s="344" t="s">
        <v>515</v>
      </c>
      <c r="AT385" s="65" t="s">
        <v>531</v>
      </c>
      <c r="AU385" s="65" t="s">
        <v>517</v>
      </c>
      <c r="AV385" s="66" t="s">
        <v>1805</v>
      </c>
    </row>
    <row r="386" spans="1:48" x14ac:dyDescent="0.3">
      <c r="B386" s="367"/>
      <c r="C386" s="367"/>
      <c r="D386" s="367"/>
      <c r="E386" s="367"/>
      <c r="F386" s="368"/>
      <c r="G386" s="367"/>
      <c r="H386" s="367"/>
      <c r="I386" s="367"/>
      <c r="J386" s="361"/>
      <c r="K386" s="361"/>
      <c r="L386" s="361"/>
      <c r="M386" s="361"/>
      <c r="N386" s="361"/>
      <c r="O386" s="361"/>
      <c r="P386" s="361"/>
      <c r="Q386" s="361"/>
      <c r="R386" s="361"/>
      <c r="S386" s="361"/>
      <c r="T386" s="361"/>
      <c r="U386" s="361"/>
      <c r="V386" s="361"/>
      <c r="W386" s="361"/>
      <c r="X386" s="361"/>
      <c r="Y386" s="361"/>
      <c r="Z386" s="361"/>
      <c r="AA386" s="361"/>
      <c r="AB386" s="361"/>
      <c r="AC386" s="361"/>
      <c r="AD386" s="361"/>
      <c r="AE386" s="361"/>
      <c r="AF386" s="361"/>
      <c r="AG386" s="361"/>
      <c r="AH386" s="361"/>
      <c r="AI386" s="361"/>
      <c r="AJ386" s="361"/>
      <c r="AK386" s="361"/>
      <c r="AL386" s="361"/>
      <c r="AM386" s="361"/>
      <c r="AN386" s="361"/>
      <c r="AO386" s="361"/>
      <c r="AP386" s="361"/>
      <c r="AQ386" s="361"/>
      <c r="AR386" s="359"/>
      <c r="AS386" s="344" t="s">
        <v>515</v>
      </c>
      <c r="AT386" s="65" t="s">
        <v>533</v>
      </c>
      <c r="AU386" s="65" t="s">
        <v>517</v>
      </c>
      <c r="AV386" s="66" t="s">
        <v>1813</v>
      </c>
    </row>
    <row r="387" spans="1:48" x14ac:dyDescent="0.3">
      <c r="B387" s="367"/>
      <c r="C387" s="367"/>
      <c r="D387" s="367"/>
      <c r="E387" s="367"/>
      <c r="F387" s="368"/>
      <c r="G387" s="367"/>
      <c r="H387" s="367"/>
      <c r="I387" s="367"/>
      <c r="J387" s="361"/>
      <c r="K387" s="361"/>
      <c r="L387" s="361"/>
      <c r="M387" s="361"/>
      <c r="N387" s="361"/>
      <c r="O387" s="361"/>
      <c r="P387" s="361"/>
      <c r="Q387" s="361"/>
      <c r="R387" s="361"/>
      <c r="S387" s="361"/>
      <c r="T387" s="361"/>
      <c r="U387" s="361"/>
      <c r="V387" s="361"/>
      <c r="W387" s="361"/>
      <c r="X387" s="361"/>
      <c r="Y387" s="361"/>
      <c r="Z387" s="361"/>
      <c r="AA387" s="361"/>
      <c r="AB387" s="361"/>
      <c r="AC387" s="361"/>
      <c r="AD387" s="361"/>
      <c r="AE387" s="361"/>
      <c r="AF387" s="361"/>
      <c r="AG387" s="361"/>
      <c r="AH387" s="361"/>
      <c r="AI387" s="361"/>
      <c r="AJ387" s="361"/>
      <c r="AK387" s="361"/>
      <c r="AL387" s="361"/>
      <c r="AM387" s="361"/>
      <c r="AN387" s="361"/>
      <c r="AO387" s="361"/>
      <c r="AP387" s="361"/>
      <c r="AQ387" s="361"/>
      <c r="AR387" s="359"/>
      <c r="AS387" s="344" t="s">
        <v>515</v>
      </c>
      <c r="AT387" s="65" t="s">
        <v>534</v>
      </c>
      <c r="AU387" s="65" t="s">
        <v>517</v>
      </c>
      <c r="AV387" s="66" t="s">
        <v>1814</v>
      </c>
    </row>
    <row r="388" spans="1:48" x14ac:dyDescent="0.3">
      <c r="B388" s="367"/>
      <c r="C388" s="367"/>
      <c r="D388" s="367"/>
      <c r="E388" s="367"/>
      <c r="F388" s="368"/>
      <c r="G388" s="367"/>
      <c r="H388" s="367"/>
      <c r="I388" s="367"/>
      <c r="J388" s="361"/>
      <c r="K388" s="361"/>
      <c r="L388" s="361"/>
      <c r="M388" s="361"/>
      <c r="N388" s="361"/>
      <c r="O388" s="361"/>
      <c r="P388" s="361"/>
      <c r="Q388" s="361"/>
      <c r="R388" s="361"/>
      <c r="S388" s="361"/>
      <c r="T388" s="361"/>
      <c r="U388" s="361"/>
      <c r="V388" s="361"/>
      <c r="W388" s="361"/>
      <c r="X388" s="361"/>
      <c r="Y388" s="361"/>
      <c r="Z388" s="361"/>
      <c r="AA388" s="361"/>
      <c r="AB388" s="361"/>
      <c r="AC388" s="361"/>
      <c r="AD388" s="361"/>
      <c r="AE388" s="361"/>
      <c r="AF388" s="361"/>
      <c r="AG388" s="361"/>
      <c r="AH388" s="361"/>
      <c r="AI388" s="361"/>
      <c r="AJ388" s="361"/>
      <c r="AK388" s="361"/>
      <c r="AL388" s="361"/>
      <c r="AM388" s="361"/>
      <c r="AN388" s="361"/>
      <c r="AO388" s="361"/>
      <c r="AP388" s="361"/>
      <c r="AQ388" s="361"/>
      <c r="AR388" s="359"/>
      <c r="AS388" s="344" t="s">
        <v>515</v>
      </c>
      <c r="AT388" s="65" t="s">
        <v>535</v>
      </c>
      <c r="AU388" s="96" t="s">
        <v>2104</v>
      </c>
      <c r="AV388" s="66" t="s">
        <v>1815</v>
      </c>
    </row>
    <row r="389" spans="1:48" x14ac:dyDescent="0.3">
      <c r="B389" s="367"/>
      <c r="C389" s="367"/>
      <c r="D389" s="367"/>
      <c r="E389" s="367"/>
      <c r="F389" s="368"/>
      <c r="G389" s="367"/>
      <c r="H389" s="367"/>
      <c r="I389" s="367"/>
      <c r="J389" s="361"/>
      <c r="K389" s="361"/>
      <c r="L389" s="361"/>
      <c r="M389" s="361"/>
      <c r="N389" s="361"/>
      <c r="O389" s="361"/>
      <c r="P389" s="361"/>
      <c r="Q389" s="361"/>
      <c r="R389" s="361"/>
      <c r="S389" s="361"/>
      <c r="T389" s="361"/>
      <c r="U389" s="361"/>
      <c r="V389" s="361"/>
      <c r="W389" s="361"/>
      <c r="X389" s="361"/>
      <c r="Y389" s="361"/>
      <c r="Z389" s="361"/>
      <c r="AA389" s="361"/>
      <c r="AB389" s="361"/>
      <c r="AC389" s="361"/>
      <c r="AD389" s="361"/>
      <c r="AE389" s="361"/>
      <c r="AF389" s="361"/>
      <c r="AG389" s="361"/>
      <c r="AH389" s="361"/>
      <c r="AI389" s="361"/>
      <c r="AJ389" s="361"/>
      <c r="AK389" s="361"/>
      <c r="AL389" s="361"/>
      <c r="AM389" s="361"/>
      <c r="AN389" s="361"/>
      <c r="AO389" s="361"/>
      <c r="AP389" s="361"/>
      <c r="AQ389" s="361"/>
      <c r="AR389" s="359"/>
      <c r="AS389" s="344" t="s">
        <v>515</v>
      </c>
      <c r="AT389" s="65" t="s">
        <v>538</v>
      </c>
      <c r="AU389" s="65" t="s">
        <v>82</v>
      </c>
      <c r="AV389" s="66" t="s">
        <v>1816</v>
      </c>
    </row>
    <row r="390" spans="1:48" x14ac:dyDescent="0.3">
      <c r="B390" s="367"/>
      <c r="C390" s="367"/>
      <c r="AS390" s="344" t="s">
        <v>515</v>
      </c>
      <c r="AT390" s="65" t="s">
        <v>540</v>
      </c>
      <c r="AU390" s="388" t="s">
        <v>2079</v>
      </c>
      <c r="AV390" s="66" t="s">
        <v>1817</v>
      </c>
    </row>
    <row r="391" spans="1:48" ht="18" x14ac:dyDescent="0.35">
      <c r="A391" s="365"/>
      <c r="D391" s="367"/>
      <c r="E391" s="367"/>
      <c r="F391" s="360"/>
      <c r="G391" s="361"/>
      <c r="H391" s="367"/>
      <c r="I391" s="367"/>
      <c r="J391" s="361"/>
      <c r="K391" s="361"/>
      <c r="L391" s="361"/>
      <c r="M391" s="361"/>
      <c r="N391" s="361"/>
      <c r="O391" s="361"/>
      <c r="P391" s="361"/>
      <c r="Q391" s="361"/>
      <c r="R391" s="361"/>
      <c r="S391" s="361"/>
      <c r="T391" s="361"/>
      <c r="U391" s="361"/>
      <c r="V391" s="361"/>
      <c r="W391" s="361"/>
      <c r="X391" s="361"/>
      <c r="Y391" s="361"/>
      <c r="Z391" s="361"/>
      <c r="AA391" s="361"/>
      <c r="AB391" s="361"/>
      <c r="AC391" s="361"/>
      <c r="AD391" s="361"/>
      <c r="AE391" s="361"/>
      <c r="AF391" s="361"/>
      <c r="AG391" s="361"/>
      <c r="AH391" s="361"/>
      <c r="AI391" s="367"/>
      <c r="AJ391" s="367"/>
      <c r="AK391" s="367"/>
      <c r="AL391" s="367"/>
      <c r="AM391" s="367"/>
      <c r="AN391" s="367"/>
      <c r="AO391" s="367"/>
      <c r="AP391" s="367"/>
      <c r="AQ391" s="367"/>
      <c r="AR391" s="359"/>
      <c r="AS391" s="344" t="s">
        <v>515</v>
      </c>
      <c r="AT391" s="65" t="s">
        <v>541</v>
      </c>
      <c r="AU391" s="388" t="s">
        <v>2079</v>
      </c>
      <c r="AV391" s="66" t="s">
        <v>1817</v>
      </c>
    </row>
    <row r="392" spans="1:48" x14ac:dyDescent="0.3">
      <c r="A392" s="366"/>
      <c r="B392" s="367"/>
      <c r="C392" s="367"/>
      <c r="D392" s="367"/>
      <c r="E392" s="367"/>
      <c r="F392" s="360"/>
      <c r="G392" s="361"/>
      <c r="H392" s="367"/>
      <c r="I392" s="367"/>
      <c r="J392" s="361"/>
      <c r="K392" s="361"/>
      <c r="L392" s="361"/>
      <c r="M392" s="361"/>
      <c r="N392" s="361"/>
      <c r="O392" s="361"/>
      <c r="P392" s="361"/>
      <c r="Q392" s="361"/>
      <c r="R392" s="361"/>
      <c r="S392" s="361"/>
      <c r="T392" s="361"/>
      <c r="U392" s="361"/>
      <c r="V392" s="361"/>
      <c r="W392" s="361"/>
      <c r="X392" s="361"/>
      <c r="Y392" s="361"/>
      <c r="Z392" s="361"/>
      <c r="AA392" s="361"/>
      <c r="AB392" s="361"/>
      <c r="AC392" s="361"/>
      <c r="AD392" s="361"/>
      <c r="AE392" s="361"/>
      <c r="AF392" s="361"/>
      <c r="AG392" s="361"/>
      <c r="AH392" s="361"/>
      <c r="AI392" s="367"/>
      <c r="AJ392" s="367"/>
      <c r="AK392" s="367"/>
      <c r="AL392" s="367"/>
      <c r="AM392" s="367"/>
      <c r="AN392" s="367"/>
      <c r="AO392" s="367"/>
      <c r="AP392" s="367"/>
      <c r="AQ392" s="367"/>
      <c r="AR392" s="359"/>
      <c r="AS392" s="344" t="s">
        <v>515</v>
      </c>
      <c r="AT392" s="65" t="s">
        <v>542</v>
      </c>
      <c r="AU392" s="388" t="s">
        <v>2079</v>
      </c>
      <c r="AV392" s="66" t="s">
        <v>1818</v>
      </c>
    </row>
    <row r="393" spans="1:48" x14ac:dyDescent="0.3">
      <c r="A393" s="1"/>
      <c r="B393" s="367"/>
      <c r="C393" s="367"/>
      <c r="D393" s="367"/>
      <c r="E393" s="367"/>
      <c r="F393" s="360"/>
      <c r="G393" s="361"/>
      <c r="H393" s="367"/>
      <c r="I393" s="367"/>
      <c r="J393" s="361"/>
      <c r="K393" s="361"/>
      <c r="L393" s="361"/>
      <c r="M393" s="361"/>
      <c r="N393" s="361"/>
      <c r="O393" s="361"/>
      <c r="P393" s="361"/>
      <c r="Q393" s="361"/>
      <c r="R393" s="361"/>
      <c r="S393" s="361"/>
      <c r="T393" s="361"/>
      <c r="U393" s="361"/>
      <c r="V393" s="361"/>
      <c r="W393" s="361"/>
      <c r="X393" s="361"/>
      <c r="Y393" s="361"/>
      <c r="Z393" s="361"/>
      <c r="AA393" s="361"/>
      <c r="AB393" s="361"/>
      <c r="AC393" s="361"/>
      <c r="AD393" s="361"/>
      <c r="AE393" s="361"/>
      <c r="AF393" s="361"/>
      <c r="AG393" s="361"/>
      <c r="AH393" s="361"/>
      <c r="AI393" s="367"/>
      <c r="AJ393" s="367"/>
      <c r="AK393" s="367"/>
      <c r="AL393" s="367"/>
      <c r="AM393" s="367"/>
      <c r="AN393" s="367"/>
      <c r="AO393" s="367"/>
      <c r="AP393" s="367"/>
      <c r="AQ393" s="367"/>
      <c r="AR393" s="359"/>
      <c r="AS393" s="344" t="s">
        <v>515</v>
      </c>
      <c r="AT393" s="65" t="s">
        <v>544</v>
      </c>
      <c r="AU393" s="65" t="s">
        <v>82</v>
      </c>
      <c r="AV393" s="66" t="s">
        <v>1819</v>
      </c>
    </row>
    <row r="394" spans="1:48" x14ac:dyDescent="0.3">
      <c r="B394" s="367"/>
      <c r="C394" s="367"/>
      <c r="D394" s="367"/>
      <c r="E394" s="367"/>
      <c r="F394" s="360"/>
      <c r="G394" s="361"/>
      <c r="H394" s="367"/>
      <c r="I394" s="367"/>
      <c r="J394" s="361"/>
      <c r="K394" s="361"/>
      <c r="L394" s="361"/>
      <c r="M394" s="361"/>
      <c r="N394" s="361"/>
      <c r="O394" s="361"/>
      <c r="P394" s="361"/>
      <c r="Q394" s="361"/>
      <c r="R394" s="361"/>
      <c r="S394" s="361"/>
      <c r="T394" s="361"/>
      <c r="U394" s="361"/>
      <c r="V394" s="361"/>
      <c r="W394" s="361"/>
      <c r="X394" s="361"/>
      <c r="Y394" s="361"/>
      <c r="Z394" s="361"/>
      <c r="AA394" s="361"/>
      <c r="AB394" s="361"/>
      <c r="AC394" s="361"/>
      <c r="AD394" s="361"/>
      <c r="AE394" s="361"/>
      <c r="AF394" s="361"/>
      <c r="AG394" s="361"/>
      <c r="AH394" s="361"/>
      <c r="AI394" s="367"/>
      <c r="AJ394" s="367"/>
      <c r="AK394" s="367"/>
      <c r="AL394" s="367"/>
      <c r="AM394" s="367"/>
      <c r="AN394" s="367"/>
      <c r="AO394" s="367"/>
      <c r="AP394" s="367"/>
      <c r="AQ394" s="367"/>
      <c r="AR394" s="359"/>
      <c r="AS394" s="344" t="s">
        <v>515</v>
      </c>
      <c r="AT394" s="65" t="s">
        <v>543</v>
      </c>
      <c r="AU394" s="65" t="s">
        <v>82</v>
      </c>
      <c r="AV394" s="66" t="s">
        <v>1820</v>
      </c>
    </row>
    <row r="395" spans="1:48" x14ac:dyDescent="0.3">
      <c r="A395" s="369"/>
      <c r="B395" s="367"/>
      <c r="C395" s="367"/>
      <c r="F395" s="360"/>
      <c r="G395" s="361"/>
      <c r="Y395" s="361"/>
      <c r="Z395" s="361"/>
      <c r="AA395" s="361"/>
      <c r="AB395" s="361"/>
      <c r="AC395" s="361"/>
      <c r="AD395" s="361"/>
      <c r="AE395" s="361"/>
      <c r="AF395" s="361"/>
      <c r="AG395" s="361"/>
      <c r="AH395" s="361"/>
      <c r="AI395" s="367"/>
      <c r="AJ395" s="367"/>
      <c r="AK395" s="367"/>
      <c r="AL395" s="367"/>
      <c r="AM395" s="367"/>
      <c r="AN395" s="367"/>
      <c r="AO395" s="367"/>
      <c r="AP395" s="367"/>
      <c r="AQ395" s="367"/>
      <c r="AS395" s="344" t="s">
        <v>515</v>
      </c>
      <c r="AT395" s="65" t="s">
        <v>545</v>
      </c>
      <c r="AU395" s="65" t="s">
        <v>547</v>
      </c>
      <c r="AV395" s="66" t="s">
        <v>1821</v>
      </c>
    </row>
    <row r="396" spans="1:48" x14ac:dyDescent="0.3">
      <c r="C396" s="370"/>
      <c r="AS396" s="344" t="s">
        <v>515</v>
      </c>
      <c r="AT396" s="65" t="s">
        <v>546</v>
      </c>
      <c r="AU396" s="65" t="s">
        <v>547</v>
      </c>
      <c r="AV396" s="66" t="s">
        <v>1822</v>
      </c>
    </row>
    <row r="397" spans="1:48" ht="18" x14ac:dyDescent="0.35">
      <c r="A397" s="365"/>
      <c r="U397" s="361"/>
      <c r="V397" s="361"/>
      <c r="W397" s="361"/>
      <c r="X397" s="361"/>
      <c r="AS397" s="344" t="s">
        <v>515</v>
      </c>
      <c r="AT397" s="65" t="s">
        <v>548</v>
      </c>
      <c r="AU397" s="96" t="s">
        <v>547</v>
      </c>
      <c r="AV397" s="66" t="s">
        <v>1821</v>
      </c>
    </row>
    <row r="398" spans="1:48" x14ac:dyDescent="0.3">
      <c r="A398" s="369"/>
      <c r="U398" s="361"/>
      <c r="V398" s="361"/>
      <c r="W398" s="361"/>
      <c r="X398" s="361"/>
      <c r="AS398" s="344" t="s">
        <v>515</v>
      </c>
      <c r="AT398" s="65" t="s">
        <v>549</v>
      </c>
      <c r="AU398" s="65" t="s">
        <v>547</v>
      </c>
      <c r="AV398" s="66" t="s">
        <v>1821</v>
      </c>
    </row>
    <row r="399" spans="1:48" ht="15" thickBot="1" x14ac:dyDescent="0.35">
      <c r="AS399" s="344" t="s">
        <v>515</v>
      </c>
      <c r="AT399" s="65" t="s">
        <v>550</v>
      </c>
      <c r="AU399" s="65" t="s">
        <v>547</v>
      </c>
      <c r="AV399" s="66" t="s">
        <v>1821</v>
      </c>
    </row>
    <row r="400" spans="1:48" ht="18.600000000000001" thickBot="1" x14ac:dyDescent="0.4">
      <c r="A400" s="365"/>
      <c r="D400" s="367"/>
      <c r="E400" s="367"/>
      <c r="F400" s="368"/>
      <c r="G400" s="367"/>
      <c r="H400" s="367"/>
      <c r="I400" s="367"/>
      <c r="J400" s="367"/>
      <c r="K400" s="367"/>
      <c r="L400" s="367"/>
      <c r="M400" s="367"/>
      <c r="N400" s="367"/>
      <c r="O400" s="367"/>
      <c r="P400" s="367"/>
      <c r="Q400" s="367"/>
      <c r="R400" s="367"/>
      <c r="S400" s="367"/>
      <c r="T400" s="367"/>
      <c r="U400" s="367"/>
      <c r="V400" s="367"/>
      <c r="W400" s="367"/>
      <c r="X400" s="367"/>
      <c r="Y400" s="367"/>
      <c r="Z400" s="367"/>
      <c r="AA400" s="367"/>
      <c r="AB400" s="367"/>
      <c r="AC400" s="367"/>
      <c r="AD400" s="367"/>
      <c r="AE400" s="367"/>
      <c r="AF400" s="367"/>
      <c r="AG400" s="367"/>
      <c r="AH400" s="367"/>
      <c r="AI400" s="367"/>
      <c r="AJ400" s="367"/>
      <c r="AK400" s="367"/>
      <c r="AL400" s="367"/>
      <c r="AM400" s="367"/>
      <c r="AN400" s="367"/>
      <c r="AO400" s="367"/>
      <c r="AP400" s="367"/>
      <c r="AQ400" s="367"/>
      <c r="AR400" s="359"/>
      <c r="AS400" s="332" t="s">
        <v>558</v>
      </c>
      <c r="AT400" s="15"/>
      <c r="AU400" s="27"/>
      <c r="AV400" s="16"/>
    </row>
    <row r="401" spans="1:48" x14ac:dyDescent="0.3">
      <c r="A401" s="366"/>
      <c r="B401" s="367"/>
      <c r="C401" s="367"/>
      <c r="D401" s="367"/>
      <c r="E401" s="367"/>
      <c r="F401" s="368"/>
      <c r="G401" s="367"/>
      <c r="H401" s="367"/>
      <c r="I401" s="367"/>
      <c r="J401" s="367"/>
      <c r="K401" s="367"/>
      <c r="L401" s="367"/>
      <c r="M401" s="367"/>
      <c r="N401" s="367"/>
      <c r="O401" s="367"/>
      <c r="P401" s="367"/>
      <c r="Q401" s="367"/>
      <c r="R401" s="367"/>
      <c r="S401" s="367"/>
      <c r="T401" s="367"/>
      <c r="U401" s="367"/>
      <c r="V401" s="367"/>
      <c r="W401" s="367"/>
      <c r="X401" s="367"/>
      <c r="Y401" s="367"/>
      <c r="Z401" s="367"/>
      <c r="AA401" s="367"/>
      <c r="AB401" s="367"/>
      <c r="AC401" s="367"/>
      <c r="AD401" s="367"/>
      <c r="AE401" s="367"/>
      <c r="AF401" s="367"/>
      <c r="AG401" s="367"/>
      <c r="AH401" s="367"/>
      <c r="AI401" s="367"/>
      <c r="AJ401" s="367"/>
      <c r="AK401" s="367"/>
      <c r="AL401" s="367"/>
      <c r="AM401" s="367"/>
      <c r="AN401" s="367"/>
      <c r="AO401" s="367"/>
      <c r="AP401" s="367"/>
      <c r="AQ401" s="367"/>
      <c r="AR401" s="359"/>
      <c r="AS401" s="336" t="s">
        <v>565</v>
      </c>
      <c r="AT401" s="14" t="s">
        <v>562</v>
      </c>
      <c r="AU401" s="65" t="s">
        <v>560</v>
      </c>
      <c r="AV401" s="66" t="s">
        <v>1823</v>
      </c>
    </row>
    <row r="402" spans="1:48" ht="15" thickBot="1" x14ac:dyDescent="0.35">
      <c r="A402" s="367"/>
      <c r="B402" s="367"/>
      <c r="C402" s="367"/>
      <c r="D402" s="367"/>
      <c r="E402" s="367"/>
      <c r="F402" s="368"/>
      <c r="G402" s="367"/>
      <c r="H402" s="367"/>
      <c r="I402" s="367"/>
      <c r="J402" s="367"/>
      <c r="K402" s="367"/>
      <c r="L402" s="367"/>
      <c r="M402" s="367"/>
      <c r="N402" s="367"/>
      <c r="O402" s="367"/>
      <c r="P402" s="367"/>
      <c r="Q402" s="367"/>
      <c r="R402" s="367"/>
      <c r="S402" s="367"/>
      <c r="T402" s="367"/>
      <c r="U402" s="367"/>
      <c r="V402" s="367"/>
      <c r="W402" s="367"/>
      <c r="X402" s="367"/>
      <c r="Y402" s="367"/>
      <c r="Z402" s="367"/>
      <c r="AA402" s="367"/>
      <c r="AB402" s="367"/>
      <c r="AC402" s="367"/>
      <c r="AD402" s="367"/>
      <c r="AE402" s="367"/>
      <c r="AF402" s="367"/>
      <c r="AG402" s="367"/>
      <c r="AH402" s="367"/>
      <c r="AI402" s="367"/>
      <c r="AJ402" s="367"/>
      <c r="AK402" s="367"/>
      <c r="AL402" s="367"/>
      <c r="AM402" s="367"/>
      <c r="AN402" s="367"/>
      <c r="AO402" s="367"/>
      <c r="AP402" s="367"/>
      <c r="AQ402" s="367"/>
      <c r="AR402" s="359"/>
      <c r="AS402" s="337" t="s">
        <v>558</v>
      </c>
      <c r="AT402" s="11" t="s">
        <v>561</v>
      </c>
      <c r="AU402" s="65" t="s">
        <v>560</v>
      </c>
      <c r="AV402" s="66" t="s">
        <v>1824</v>
      </c>
    </row>
    <row r="403" spans="1:48" ht="18.600000000000001" thickBot="1" x14ac:dyDescent="0.4">
      <c r="A403" s="121"/>
      <c r="B403" s="367"/>
      <c r="C403" s="367"/>
      <c r="D403" s="367"/>
      <c r="E403" s="367"/>
      <c r="F403" s="368"/>
      <c r="G403" s="367"/>
      <c r="H403" s="367"/>
      <c r="I403" s="367"/>
      <c r="J403" s="367"/>
      <c r="K403" s="367"/>
      <c r="L403" s="367"/>
      <c r="M403" s="367"/>
      <c r="N403" s="367"/>
      <c r="O403" s="367"/>
      <c r="P403" s="367"/>
      <c r="Q403" s="367"/>
      <c r="R403" s="367"/>
      <c r="S403" s="367"/>
      <c r="T403" s="367"/>
      <c r="U403" s="367"/>
      <c r="V403" s="367"/>
      <c r="W403" s="367"/>
      <c r="X403" s="367"/>
      <c r="Y403" s="367"/>
      <c r="Z403" s="367"/>
      <c r="AA403" s="367"/>
      <c r="AB403" s="367"/>
      <c r="AC403" s="367"/>
      <c r="AD403" s="367"/>
      <c r="AE403" s="367"/>
      <c r="AF403" s="367"/>
      <c r="AG403" s="367"/>
      <c r="AH403" s="367"/>
      <c r="AI403" s="367"/>
      <c r="AJ403" s="367"/>
      <c r="AK403" s="367"/>
      <c r="AL403" s="367"/>
      <c r="AM403" s="367"/>
      <c r="AN403" s="367"/>
      <c r="AO403" s="367"/>
      <c r="AP403" s="367"/>
      <c r="AQ403" s="367"/>
      <c r="AR403" s="359"/>
      <c r="AS403" s="332" t="s">
        <v>568</v>
      </c>
      <c r="AT403" s="15"/>
      <c r="AU403" s="27"/>
      <c r="AV403" s="16"/>
    </row>
    <row r="404" spans="1:48" x14ac:dyDescent="0.3">
      <c r="A404" s="121"/>
      <c r="B404" s="367"/>
      <c r="C404" s="367"/>
      <c r="D404" s="367"/>
      <c r="E404" s="367"/>
      <c r="F404" s="368"/>
      <c r="G404" s="367"/>
      <c r="H404" s="367"/>
      <c r="I404" s="367"/>
      <c r="J404" s="367"/>
      <c r="K404" s="367"/>
      <c r="L404" s="367"/>
      <c r="M404" s="367"/>
      <c r="N404" s="367"/>
      <c r="O404" s="367"/>
      <c r="P404" s="367"/>
      <c r="Q404" s="367"/>
      <c r="R404" s="367"/>
      <c r="S404" s="367"/>
      <c r="T404" s="367"/>
      <c r="U404" s="367"/>
      <c r="V404" s="367"/>
      <c r="W404" s="367"/>
      <c r="X404" s="367"/>
      <c r="Y404" s="367"/>
      <c r="Z404" s="367"/>
      <c r="AA404" s="367"/>
      <c r="AB404" s="367"/>
      <c r="AC404" s="367"/>
      <c r="AD404" s="367"/>
      <c r="AE404" s="367"/>
      <c r="AF404" s="367"/>
      <c r="AG404" s="367"/>
      <c r="AH404" s="367"/>
      <c r="AI404" s="367"/>
      <c r="AJ404" s="367"/>
      <c r="AK404" s="367"/>
      <c r="AL404" s="367"/>
      <c r="AM404" s="367"/>
      <c r="AN404" s="367"/>
      <c r="AO404" s="367"/>
      <c r="AP404" s="367"/>
      <c r="AQ404" s="367"/>
      <c r="AR404" s="359"/>
      <c r="AS404" s="336" t="s">
        <v>577</v>
      </c>
      <c r="AT404" s="14" t="s">
        <v>569</v>
      </c>
      <c r="AU404" s="65" t="s">
        <v>82</v>
      </c>
      <c r="AV404" s="66" t="s">
        <v>1825</v>
      </c>
    </row>
    <row r="405" spans="1:48" x14ac:dyDescent="0.3">
      <c r="A405" s="359"/>
      <c r="B405" s="367"/>
      <c r="C405" s="367"/>
      <c r="D405" s="367"/>
      <c r="E405" s="367"/>
      <c r="F405" s="368"/>
      <c r="G405" s="367"/>
      <c r="H405" s="367"/>
      <c r="I405" s="367"/>
      <c r="J405" s="367"/>
      <c r="K405" s="367"/>
      <c r="L405" s="367"/>
      <c r="M405" s="367"/>
      <c r="N405" s="367"/>
      <c r="O405" s="367"/>
      <c r="P405" s="367"/>
      <c r="Q405" s="367"/>
      <c r="R405" s="367"/>
      <c r="S405" s="367"/>
      <c r="T405" s="367"/>
      <c r="U405" s="367"/>
      <c r="V405" s="367"/>
      <c r="W405" s="367"/>
      <c r="X405" s="367"/>
      <c r="Y405" s="367"/>
      <c r="Z405" s="367"/>
      <c r="AA405" s="367"/>
      <c r="AB405" s="367"/>
      <c r="AC405" s="367"/>
      <c r="AD405" s="367"/>
      <c r="AE405" s="367"/>
      <c r="AF405" s="367"/>
      <c r="AG405" s="367"/>
      <c r="AH405" s="367"/>
      <c r="AI405" s="367"/>
      <c r="AJ405" s="367"/>
      <c r="AK405" s="367"/>
      <c r="AL405" s="367"/>
      <c r="AM405" s="367"/>
      <c r="AN405" s="367"/>
      <c r="AO405" s="367"/>
      <c r="AP405" s="367"/>
      <c r="AQ405" s="367"/>
      <c r="AR405" s="359"/>
      <c r="AS405" s="337" t="s">
        <v>568</v>
      </c>
      <c r="AT405" s="14" t="s">
        <v>570</v>
      </c>
      <c r="AU405" s="65" t="s">
        <v>82</v>
      </c>
      <c r="AV405" s="66" t="s">
        <v>1826</v>
      </c>
    </row>
    <row r="406" spans="1:48" x14ac:dyDescent="0.3">
      <c r="A406" s="121"/>
      <c r="B406" s="367"/>
      <c r="C406" s="367"/>
      <c r="D406" s="367"/>
      <c r="E406" s="367"/>
      <c r="F406" s="368"/>
      <c r="G406" s="367"/>
      <c r="H406" s="367"/>
      <c r="I406" s="361"/>
      <c r="J406" s="361"/>
      <c r="K406" s="361"/>
      <c r="L406" s="361"/>
      <c r="M406" s="361"/>
      <c r="N406" s="361"/>
      <c r="O406" s="361"/>
      <c r="P406" s="361"/>
      <c r="Q406" s="361"/>
      <c r="R406" s="361"/>
      <c r="S406" s="361"/>
      <c r="T406" s="361"/>
      <c r="U406" s="367"/>
      <c r="V406" s="367"/>
      <c r="W406" s="367"/>
      <c r="X406" s="367"/>
      <c r="Y406" s="367"/>
      <c r="Z406" s="367"/>
      <c r="AA406" s="367"/>
      <c r="AB406" s="367"/>
      <c r="AC406" s="367"/>
      <c r="AD406" s="367"/>
      <c r="AE406" s="367"/>
      <c r="AF406" s="367"/>
      <c r="AG406" s="367"/>
      <c r="AH406" s="367"/>
      <c r="AI406" s="367"/>
      <c r="AJ406" s="367"/>
      <c r="AK406" s="367"/>
      <c r="AL406" s="367"/>
      <c r="AM406" s="367"/>
      <c r="AN406" s="367"/>
      <c r="AO406" s="367"/>
      <c r="AP406" s="367"/>
      <c r="AQ406" s="367"/>
      <c r="AR406" s="359"/>
      <c r="AS406" s="337" t="s">
        <v>568</v>
      </c>
      <c r="AT406" s="14" t="s">
        <v>573</v>
      </c>
      <c r="AU406" s="65" t="s">
        <v>82</v>
      </c>
      <c r="AV406" s="66" t="s">
        <v>1827</v>
      </c>
    </row>
    <row r="407" spans="1:48" x14ac:dyDescent="0.3">
      <c r="A407" s="121"/>
      <c r="B407" s="367"/>
      <c r="C407" s="367"/>
      <c r="D407" s="367"/>
      <c r="E407" s="367"/>
      <c r="F407" s="368"/>
      <c r="G407" s="367"/>
      <c r="H407" s="367"/>
      <c r="I407" s="361"/>
      <c r="J407" s="361"/>
      <c r="K407" s="361"/>
      <c r="L407" s="361"/>
      <c r="M407" s="361"/>
      <c r="N407" s="361"/>
      <c r="O407" s="361"/>
      <c r="P407" s="361"/>
      <c r="Q407" s="361"/>
      <c r="R407" s="361"/>
      <c r="S407" s="361"/>
      <c r="T407" s="361"/>
      <c r="U407" s="367"/>
      <c r="V407" s="367"/>
      <c r="W407" s="367"/>
      <c r="X407" s="367"/>
      <c r="Y407" s="367"/>
      <c r="Z407" s="367"/>
      <c r="AA407" s="367"/>
      <c r="AB407" s="367"/>
      <c r="AC407" s="367"/>
      <c r="AD407" s="367"/>
      <c r="AE407" s="367"/>
      <c r="AF407" s="367"/>
      <c r="AG407" s="367"/>
      <c r="AH407" s="367"/>
      <c r="AI407" s="367"/>
      <c r="AJ407" s="367"/>
      <c r="AK407" s="367"/>
      <c r="AL407" s="367"/>
      <c r="AM407" s="367"/>
      <c r="AN407" s="367"/>
      <c r="AO407" s="367"/>
      <c r="AP407" s="367"/>
      <c r="AQ407" s="367"/>
      <c r="AR407" s="359"/>
      <c r="AS407" s="337" t="s">
        <v>568</v>
      </c>
      <c r="AT407" s="14" t="s">
        <v>574</v>
      </c>
      <c r="AU407" s="65" t="s">
        <v>82</v>
      </c>
      <c r="AV407" s="66" t="s">
        <v>1827</v>
      </c>
    </row>
    <row r="408" spans="1:48" x14ac:dyDescent="0.3">
      <c r="A408" s="121"/>
      <c r="B408" s="367"/>
      <c r="C408" s="367"/>
      <c r="D408" s="367"/>
      <c r="E408" s="367"/>
      <c r="F408" s="368"/>
      <c r="G408" s="367"/>
      <c r="H408" s="367"/>
      <c r="I408" s="361"/>
      <c r="J408" s="361"/>
      <c r="K408" s="361"/>
      <c r="L408" s="361"/>
      <c r="M408" s="361"/>
      <c r="N408" s="361"/>
      <c r="O408" s="361"/>
      <c r="P408" s="361"/>
      <c r="Q408" s="361"/>
      <c r="R408" s="361"/>
      <c r="S408" s="361"/>
      <c r="T408" s="361"/>
      <c r="U408" s="367"/>
      <c r="V408" s="367"/>
      <c r="W408" s="367"/>
      <c r="X408" s="367"/>
      <c r="Y408" s="367"/>
      <c r="Z408" s="367"/>
      <c r="AA408" s="367"/>
      <c r="AB408" s="367"/>
      <c r="AC408" s="367"/>
      <c r="AD408" s="367"/>
      <c r="AE408" s="367"/>
      <c r="AF408" s="367"/>
      <c r="AG408" s="367"/>
      <c r="AH408" s="367"/>
      <c r="AI408" s="367"/>
      <c r="AJ408" s="367"/>
      <c r="AK408" s="367"/>
      <c r="AL408" s="367"/>
      <c r="AM408" s="367"/>
      <c r="AN408" s="367"/>
      <c r="AO408" s="367"/>
      <c r="AP408" s="367"/>
      <c r="AQ408" s="367"/>
      <c r="AR408" s="359"/>
      <c r="AS408" s="337" t="s">
        <v>568</v>
      </c>
      <c r="AT408" s="14" t="s">
        <v>575</v>
      </c>
      <c r="AU408" s="65" t="s">
        <v>82</v>
      </c>
      <c r="AV408" s="66" t="s">
        <v>1826</v>
      </c>
    </row>
    <row r="409" spans="1:48" ht="15" thickBot="1" x14ac:dyDescent="0.35">
      <c r="A409" s="121"/>
      <c r="B409" s="367"/>
      <c r="C409" s="367"/>
      <c r="D409" s="367"/>
      <c r="E409" s="367"/>
      <c r="F409" s="368"/>
      <c r="G409" s="367"/>
      <c r="H409" s="367"/>
      <c r="I409" s="361"/>
      <c r="J409" s="361"/>
      <c r="K409" s="361"/>
      <c r="L409" s="361"/>
      <c r="M409" s="361"/>
      <c r="N409" s="361"/>
      <c r="O409" s="361"/>
      <c r="P409" s="361"/>
      <c r="Q409" s="361"/>
      <c r="R409" s="361"/>
      <c r="S409" s="361"/>
      <c r="T409" s="361"/>
      <c r="U409" s="367"/>
      <c r="V409" s="367"/>
      <c r="W409" s="367"/>
      <c r="X409" s="367"/>
      <c r="Y409" s="367"/>
      <c r="Z409" s="367"/>
      <c r="AA409" s="367"/>
      <c r="AB409" s="367"/>
      <c r="AC409" s="367"/>
      <c r="AD409" s="367"/>
      <c r="AE409" s="367"/>
      <c r="AF409" s="367"/>
      <c r="AG409" s="367"/>
      <c r="AH409" s="367"/>
      <c r="AI409" s="367"/>
      <c r="AJ409" s="367"/>
      <c r="AK409" s="367"/>
      <c r="AL409" s="367"/>
      <c r="AM409" s="367"/>
      <c r="AN409" s="367"/>
      <c r="AO409" s="367"/>
      <c r="AP409" s="367"/>
      <c r="AQ409" s="367"/>
      <c r="AR409" s="359"/>
      <c r="AS409" s="337" t="s">
        <v>568</v>
      </c>
      <c r="AT409" s="26" t="s">
        <v>576</v>
      </c>
      <c r="AU409" s="84" t="s">
        <v>82</v>
      </c>
      <c r="AV409" s="76" t="s">
        <v>1826</v>
      </c>
    </row>
    <row r="410" spans="1:48" ht="18.600000000000001" thickBot="1" x14ac:dyDescent="0.4">
      <c r="A410" s="121"/>
      <c r="B410" s="367"/>
      <c r="C410" s="367"/>
      <c r="D410" s="367"/>
      <c r="E410" s="367"/>
      <c r="F410" s="368"/>
      <c r="G410" s="367"/>
      <c r="H410" s="367"/>
      <c r="I410" s="361"/>
      <c r="J410" s="361"/>
      <c r="K410" s="361"/>
      <c r="L410" s="361"/>
      <c r="M410" s="361"/>
      <c r="N410" s="361"/>
      <c r="O410" s="361"/>
      <c r="P410" s="361"/>
      <c r="Q410" s="361"/>
      <c r="R410" s="361"/>
      <c r="S410" s="361"/>
      <c r="T410" s="361"/>
      <c r="U410" s="367"/>
      <c r="V410" s="367"/>
      <c r="W410" s="367"/>
      <c r="X410" s="367"/>
      <c r="Y410" s="367"/>
      <c r="Z410" s="367"/>
      <c r="AA410" s="367"/>
      <c r="AB410" s="367"/>
      <c r="AC410" s="367"/>
      <c r="AD410" s="367"/>
      <c r="AE410" s="367"/>
      <c r="AF410" s="367"/>
      <c r="AG410" s="367"/>
      <c r="AH410" s="367"/>
      <c r="AI410" s="367"/>
      <c r="AJ410" s="367"/>
      <c r="AK410" s="367"/>
      <c r="AL410" s="367"/>
      <c r="AM410" s="367"/>
      <c r="AN410" s="367"/>
      <c r="AO410" s="367"/>
      <c r="AP410" s="367"/>
      <c r="AQ410" s="367"/>
      <c r="AR410" s="359"/>
      <c r="AS410" s="332" t="s">
        <v>579</v>
      </c>
      <c r="AT410" s="15"/>
      <c r="AU410" s="15"/>
      <c r="AV410" s="16"/>
    </row>
    <row r="411" spans="1:48" x14ac:dyDescent="0.3">
      <c r="A411" s="121"/>
      <c r="B411" s="367"/>
      <c r="C411" s="367"/>
      <c r="D411" s="367"/>
      <c r="E411" s="367"/>
      <c r="F411" s="368"/>
      <c r="G411" s="367"/>
      <c r="H411" s="367"/>
      <c r="I411" s="361"/>
      <c r="J411" s="361"/>
      <c r="K411" s="361"/>
      <c r="L411" s="361"/>
      <c r="M411" s="361"/>
      <c r="N411" s="361"/>
      <c r="O411" s="361"/>
      <c r="P411" s="361"/>
      <c r="Q411" s="361"/>
      <c r="R411" s="361"/>
      <c r="S411" s="361"/>
      <c r="T411" s="361"/>
      <c r="U411" s="367"/>
      <c r="V411" s="367"/>
      <c r="W411" s="367"/>
      <c r="X411" s="367"/>
      <c r="Y411" s="367"/>
      <c r="Z411" s="367"/>
      <c r="AA411" s="367"/>
      <c r="AB411" s="367"/>
      <c r="AC411" s="367"/>
      <c r="AD411" s="367"/>
      <c r="AE411" s="367"/>
      <c r="AF411" s="367"/>
      <c r="AG411" s="367"/>
      <c r="AH411" s="367"/>
      <c r="AI411" s="367"/>
      <c r="AJ411" s="367"/>
      <c r="AK411" s="367"/>
      <c r="AL411" s="367"/>
      <c r="AM411" s="367"/>
      <c r="AN411" s="367"/>
      <c r="AO411" s="367"/>
      <c r="AP411" s="367"/>
      <c r="AQ411" s="367"/>
      <c r="AR411" s="359"/>
      <c r="AS411" s="336" t="s">
        <v>651</v>
      </c>
      <c r="AT411" s="65" t="s">
        <v>580</v>
      </c>
      <c r="AU411" s="65" t="s">
        <v>82</v>
      </c>
      <c r="AV411" s="66" t="s">
        <v>1207</v>
      </c>
    </row>
    <row r="412" spans="1:48" x14ac:dyDescent="0.3">
      <c r="A412" s="121"/>
      <c r="B412" s="367"/>
      <c r="C412" s="367"/>
      <c r="D412" s="367"/>
      <c r="E412" s="367"/>
      <c r="F412" s="368"/>
      <c r="G412" s="367"/>
      <c r="H412" s="367"/>
      <c r="I412" s="361"/>
      <c r="J412" s="361"/>
      <c r="K412" s="361"/>
      <c r="L412" s="361"/>
      <c r="M412" s="361"/>
      <c r="N412" s="361"/>
      <c r="O412" s="361"/>
      <c r="P412" s="361"/>
      <c r="Q412" s="361"/>
      <c r="R412" s="361"/>
      <c r="S412" s="361"/>
      <c r="T412" s="361"/>
      <c r="U412" s="367"/>
      <c r="V412" s="367"/>
      <c r="W412" s="367"/>
      <c r="X412" s="367"/>
      <c r="Y412" s="367"/>
      <c r="Z412" s="367"/>
      <c r="AA412" s="367"/>
      <c r="AB412" s="367"/>
      <c r="AC412" s="367"/>
      <c r="AD412" s="367"/>
      <c r="AE412" s="367"/>
      <c r="AF412" s="367"/>
      <c r="AG412" s="367"/>
      <c r="AH412" s="367"/>
      <c r="AI412" s="367"/>
      <c r="AJ412" s="367"/>
      <c r="AK412" s="367"/>
      <c r="AL412" s="367"/>
      <c r="AM412" s="367"/>
      <c r="AN412" s="367"/>
      <c r="AO412" s="367"/>
      <c r="AP412" s="367"/>
      <c r="AQ412" s="367"/>
      <c r="AR412" s="359"/>
      <c r="AS412" s="40" t="s">
        <v>579</v>
      </c>
      <c r="AT412" s="65" t="s">
        <v>581</v>
      </c>
      <c r="AU412" s="65" t="s">
        <v>82</v>
      </c>
      <c r="AV412" s="66" t="s">
        <v>1208</v>
      </c>
    </row>
    <row r="413" spans="1:48" x14ac:dyDescent="0.3">
      <c r="A413" s="121"/>
      <c r="B413" s="367"/>
      <c r="C413" s="367"/>
      <c r="D413" s="367"/>
      <c r="E413" s="367"/>
      <c r="F413" s="368"/>
      <c r="G413" s="367"/>
      <c r="H413" s="367"/>
      <c r="I413" s="361"/>
      <c r="J413" s="361"/>
      <c r="K413" s="361"/>
      <c r="L413" s="361"/>
      <c r="M413" s="361"/>
      <c r="N413" s="361"/>
      <c r="O413" s="361"/>
      <c r="P413" s="361"/>
      <c r="Q413" s="361"/>
      <c r="R413" s="361"/>
      <c r="S413" s="361"/>
      <c r="T413" s="361"/>
      <c r="U413" s="367"/>
      <c r="V413" s="367"/>
      <c r="W413" s="367"/>
      <c r="X413" s="367"/>
      <c r="Y413" s="367"/>
      <c r="Z413" s="367"/>
      <c r="AA413" s="367"/>
      <c r="AB413" s="367"/>
      <c r="AC413" s="367"/>
      <c r="AD413" s="367"/>
      <c r="AE413" s="367"/>
      <c r="AF413" s="367"/>
      <c r="AG413" s="367"/>
      <c r="AH413" s="367"/>
      <c r="AI413" s="367"/>
      <c r="AJ413" s="367"/>
      <c r="AK413" s="367"/>
      <c r="AL413" s="367"/>
      <c r="AM413" s="367"/>
      <c r="AN413" s="367"/>
      <c r="AO413" s="367"/>
      <c r="AP413" s="367"/>
      <c r="AQ413" s="367"/>
      <c r="AR413" s="359"/>
      <c r="AS413" s="40" t="s">
        <v>579</v>
      </c>
      <c r="AT413" s="65" t="s">
        <v>582</v>
      </c>
      <c r="AU413" s="65" t="s">
        <v>82</v>
      </c>
      <c r="AV413" s="66" t="s">
        <v>1209</v>
      </c>
    </row>
    <row r="414" spans="1:48" x14ac:dyDescent="0.3">
      <c r="A414" s="121"/>
      <c r="B414" s="367"/>
      <c r="C414" s="367"/>
      <c r="D414" s="367"/>
      <c r="E414" s="367"/>
      <c r="F414" s="368"/>
      <c r="G414" s="367"/>
      <c r="H414" s="367"/>
      <c r="I414" s="361"/>
      <c r="J414" s="361"/>
      <c r="K414" s="361"/>
      <c r="L414" s="361"/>
      <c r="M414" s="361"/>
      <c r="N414" s="361"/>
      <c r="O414" s="361"/>
      <c r="P414" s="361"/>
      <c r="Q414" s="361"/>
      <c r="R414" s="361"/>
      <c r="S414" s="361"/>
      <c r="T414" s="361"/>
      <c r="U414" s="367"/>
      <c r="V414" s="367"/>
      <c r="W414" s="367"/>
      <c r="X414" s="367"/>
      <c r="Y414" s="367"/>
      <c r="Z414" s="367"/>
      <c r="AA414" s="367"/>
      <c r="AB414" s="367"/>
      <c r="AC414" s="367"/>
      <c r="AD414" s="367"/>
      <c r="AE414" s="367"/>
      <c r="AF414" s="367"/>
      <c r="AG414" s="367"/>
      <c r="AH414" s="367"/>
      <c r="AI414" s="367"/>
      <c r="AJ414" s="367"/>
      <c r="AK414" s="367"/>
      <c r="AL414" s="367"/>
      <c r="AM414" s="367"/>
      <c r="AN414" s="367"/>
      <c r="AO414" s="367"/>
      <c r="AP414" s="367"/>
      <c r="AQ414" s="367"/>
      <c r="AR414" s="359"/>
      <c r="AS414" s="40" t="s">
        <v>579</v>
      </c>
      <c r="AT414" s="65" t="s">
        <v>583</v>
      </c>
      <c r="AU414" s="65" t="s">
        <v>82</v>
      </c>
      <c r="AV414" s="66" t="s">
        <v>1209</v>
      </c>
    </row>
    <row r="415" spans="1:48" x14ac:dyDescent="0.3">
      <c r="A415" s="121"/>
      <c r="B415" s="367"/>
      <c r="C415" s="367"/>
      <c r="D415" s="367"/>
      <c r="E415" s="367"/>
      <c r="F415" s="368"/>
      <c r="G415" s="367"/>
      <c r="H415" s="367"/>
      <c r="I415" s="361"/>
      <c r="J415" s="361"/>
      <c r="K415" s="361"/>
      <c r="L415" s="361"/>
      <c r="M415" s="361"/>
      <c r="N415" s="361"/>
      <c r="O415" s="361"/>
      <c r="P415" s="361"/>
      <c r="Q415" s="361"/>
      <c r="R415" s="361"/>
      <c r="S415" s="361"/>
      <c r="T415" s="361"/>
      <c r="U415" s="367"/>
      <c r="V415" s="367"/>
      <c r="W415" s="367"/>
      <c r="X415" s="367"/>
      <c r="Y415" s="367"/>
      <c r="Z415" s="367"/>
      <c r="AA415" s="367"/>
      <c r="AB415" s="367"/>
      <c r="AC415" s="367"/>
      <c r="AD415" s="367"/>
      <c r="AE415" s="367"/>
      <c r="AF415" s="367"/>
      <c r="AG415" s="367"/>
      <c r="AH415" s="367"/>
      <c r="AI415" s="367"/>
      <c r="AJ415" s="367"/>
      <c r="AK415" s="367"/>
      <c r="AL415" s="367"/>
      <c r="AM415" s="367"/>
      <c r="AN415" s="367"/>
      <c r="AO415" s="367"/>
      <c r="AP415" s="367"/>
      <c r="AQ415" s="367"/>
      <c r="AR415" s="359"/>
      <c r="AS415" s="40" t="s">
        <v>579</v>
      </c>
      <c r="AT415" s="65" t="s">
        <v>584</v>
      </c>
      <c r="AU415" s="65" t="s">
        <v>82</v>
      </c>
      <c r="AV415" s="66" t="s">
        <v>1210</v>
      </c>
    </row>
    <row r="416" spans="1:48" x14ac:dyDescent="0.3">
      <c r="A416" s="121"/>
      <c r="B416" s="367"/>
      <c r="C416" s="367"/>
      <c r="D416" s="367"/>
      <c r="E416" s="367"/>
      <c r="F416" s="368"/>
      <c r="G416" s="367"/>
      <c r="H416" s="367"/>
      <c r="I416" s="361"/>
      <c r="J416" s="361"/>
      <c r="K416" s="361"/>
      <c r="L416" s="361"/>
      <c r="M416" s="361"/>
      <c r="N416" s="361"/>
      <c r="O416" s="361"/>
      <c r="P416" s="361"/>
      <c r="Q416" s="361"/>
      <c r="R416" s="361"/>
      <c r="S416" s="361"/>
      <c r="T416" s="361"/>
      <c r="U416" s="367"/>
      <c r="V416" s="367"/>
      <c r="W416" s="367"/>
      <c r="X416" s="367"/>
      <c r="Y416" s="367"/>
      <c r="Z416" s="367"/>
      <c r="AA416" s="367"/>
      <c r="AB416" s="367"/>
      <c r="AC416" s="367"/>
      <c r="AD416" s="367"/>
      <c r="AE416" s="367"/>
      <c r="AF416" s="367"/>
      <c r="AG416" s="367"/>
      <c r="AH416" s="367"/>
      <c r="AI416" s="367"/>
      <c r="AJ416" s="367"/>
      <c r="AK416" s="367"/>
      <c r="AL416" s="367"/>
      <c r="AM416" s="367"/>
      <c r="AN416" s="367"/>
      <c r="AO416" s="367"/>
      <c r="AP416" s="367"/>
      <c r="AQ416" s="367"/>
      <c r="AR416" s="359"/>
      <c r="AS416" s="40" t="s">
        <v>579</v>
      </c>
      <c r="AT416" s="65" t="s">
        <v>585</v>
      </c>
      <c r="AU416" s="65" t="s">
        <v>82</v>
      </c>
      <c r="AV416" s="66" t="s">
        <v>1210</v>
      </c>
    </row>
    <row r="417" spans="1:48" x14ac:dyDescent="0.3">
      <c r="A417" s="121"/>
      <c r="B417" s="367"/>
      <c r="C417" s="367"/>
      <c r="D417" s="367"/>
      <c r="E417" s="367"/>
      <c r="F417" s="368"/>
      <c r="G417" s="367"/>
      <c r="H417" s="367"/>
      <c r="I417" s="361"/>
      <c r="J417" s="361"/>
      <c r="K417" s="361"/>
      <c r="L417" s="361"/>
      <c r="M417" s="361"/>
      <c r="N417" s="361"/>
      <c r="O417" s="361"/>
      <c r="P417" s="361"/>
      <c r="Q417" s="361"/>
      <c r="R417" s="361"/>
      <c r="S417" s="361"/>
      <c r="T417" s="361"/>
      <c r="U417" s="367"/>
      <c r="V417" s="367"/>
      <c r="W417" s="367"/>
      <c r="X417" s="367"/>
      <c r="Y417" s="367"/>
      <c r="Z417" s="367"/>
      <c r="AA417" s="367"/>
      <c r="AB417" s="367"/>
      <c r="AC417" s="367"/>
      <c r="AD417" s="367"/>
      <c r="AE417" s="367"/>
      <c r="AF417" s="367"/>
      <c r="AG417" s="367"/>
      <c r="AH417" s="367"/>
      <c r="AI417" s="367"/>
      <c r="AJ417" s="367"/>
      <c r="AK417" s="367"/>
      <c r="AL417" s="367"/>
      <c r="AM417" s="367"/>
      <c r="AN417" s="367"/>
      <c r="AO417" s="367"/>
      <c r="AP417" s="367"/>
      <c r="AQ417" s="367"/>
      <c r="AR417" s="359"/>
      <c r="AS417" s="40" t="s">
        <v>579</v>
      </c>
      <c r="AT417" s="65" t="s">
        <v>587</v>
      </c>
      <c r="AU417" s="65" t="s">
        <v>82</v>
      </c>
      <c r="AV417" s="66" t="s">
        <v>1211</v>
      </c>
    </row>
    <row r="418" spans="1:48" x14ac:dyDescent="0.3">
      <c r="A418" s="121"/>
      <c r="B418" s="367"/>
      <c r="C418" s="367"/>
      <c r="D418" s="367"/>
      <c r="E418" s="367"/>
      <c r="F418" s="368"/>
      <c r="G418" s="367"/>
      <c r="H418" s="367"/>
      <c r="I418" s="361"/>
      <c r="J418" s="361"/>
      <c r="K418" s="361"/>
      <c r="L418" s="361"/>
      <c r="M418" s="361"/>
      <c r="N418" s="361"/>
      <c r="O418" s="361"/>
      <c r="P418" s="361"/>
      <c r="Q418" s="361"/>
      <c r="R418" s="361"/>
      <c r="S418" s="361"/>
      <c r="T418" s="361"/>
      <c r="U418" s="367"/>
      <c r="V418" s="367"/>
      <c r="W418" s="367"/>
      <c r="X418" s="367"/>
      <c r="Y418" s="367"/>
      <c r="Z418" s="367"/>
      <c r="AA418" s="367"/>
      <c r="AB418" s="367"/>
      <c r="AC418" s="367"/>
      <c r="AD418" s="367"/>
      <c r="AE418" s="367"/>
      <c r="AF418" s="367"/>
      <c r="AG418" s="367"/>
      <c r="AH418" s="367"/>
      <c r="AI418" s="367"/>
      <c r="AJ418" s="367"/>
      <c r="AK418" s="367"/>
      <c r="AL418" s="367"/>
      <c r="AM418" s="367"/>
      <c r="AN418" s="367"/>
      <c r="AO418" s="367"/>
      <c r="AP418" s="367"/>
      <c r="AQ418" s="367"/>
      <c r="AR418" s="359"/>
      <c r="AS418" s="40" t="s">
        <v>579</v>
      </c>
      <c r="AT418" s="65" t="s">
        <v>588</v>
      </c>
      <c r="AU418" s="65" t="s">
        <v>82</v>
      </c>
      <c r="AV418" s="66" t="s">
        <v>1211</v>
      </c>
    </row>
    <row r="419" spans="1:48" x14ac:dyDescent="0.3">
      <c r="A419" s="121"/>
      <c r="B419" s="367"/>
      <c r="C419" s="367"/>
      <c r="D419" s="367"/>
      <c r="E419" s="367"/>
      <c r="F419" s="368"/>
      <c r="G419" s="367"/>
      <c r="H419" s="367"/>
      <c r="I419" s="361"/>
      <c r="J419" s="361"/>
      <c r="K419" s="361"/>
      <c r="L419" s="361"/>
      <c r="M419" s="361"/>
      <c r="N419" s="361"/>
      <c r="O419" s="361"/>
      <c r="P419" s="361"/>
      <c r="Q419" s="361"/>
      <c r="R419" s="361"/>
      <c r="S419" s="361"/>
      <c r="T419" s="361"/>
      <c r="U419" s="367"/>
      <c r="V419" s="367"/>
      <c r="W419" s="367"/>
      <c r="X419" s="367"/>
      <c r="Y419" s="367"/>
      <c r="Z419" s="367"/>
      <c r="AA419" s="367"/>
      <c r="AB419" s="367"/>
      <c r="AC419" s="367"/>
      <c r="AD419" s="367"/>
      <c r="AE419" s="367"/>
      <c r="AF419" s="367"/>
      <c r="AG419" s="367"/>
      <c r="AH419" s="367"/>
      <c r="AI419" s="367"/>
      <c r="AJ419" s="367"/>
      <c r="AK419" s="367"/>
      <c r="AL419" s="367"/>
      <c r="AM419" s="367"/>
      <c r="AN419" s="367"/>
      <c r="AO419" s="367"/>
      <c r="AP419" s="367"/>
      <c r="AQ419" s="367"/>
      <c r="AR419" s="359"/>
      <c r="AS419" s="40" t="s">
        <v>579</v>
      </c>
      <c r="AT419" s="65" t="s">
        <v>589</v>
      </c>
      <c r="AU419" s="65" t="s">
        <v>82</v>
      </c>
      <c r="AV419" s="66" t="s">
        <v>1212</v>
      </c>
    </row>
    <row r="420" spans="1:48" x14ac:dyDescent="0.3">
      <c r="A420" s="121"/>
      <c r="B420" s="367"/>
      <c r="C420" s="367"/>
      <c r="D420" s="367"/>
      <c r="E420" s="367"/>
      <c r="F420" s="368"/>
      <c r="G420" s="367"/>
      <c r="H420" s="367"/>
      <c r="I420" s="361"/>
      <c r="J420" s="361"/>
      <c r="K420" s="361"/>
      <c r="L420" s="361"/>
      <c r="M420" s="361"/>
      <c r="N420" s="361"/>
      <c r="O420" s="361"/>
      <c r="P420" s="361"/>
      <c r="Q420" s="361"/>
      <c r="R420" s="361"/>
      <c r="S420" s="361"/>
      <c r="T420" s="361"/>
      <c r="U420" s="367"/>
      <c r="V420" s="367"/>
      <c r="W420" s="367"/>
      <c r="X420" s="367"/>
      <c r="Y420" s="361"/>
      <c r="Z420" s="361"/>
      <c r="AA420" s="361"/>
      <c r="AB420" s="361"/>
      <c r="AC420" s="361"/>
      <c r="AD420" s="361"/>
      <c r="AE420" s="361"/>
      <c r="AF420" s="361"/>
      <c r="AG420" s="361"/>
      <c r="AH420" s="361"/>
      <c r="AI420" s="367"/>
      <c r="AJ420" s="367"/>
      <c r="AK420" s="367"/>
      <c r="AL420" s="367"/>
      <c r="AM420" s="367"/>
      <c r="AN420" s="367"/>
      <c r="AO420" s="367"/>
      <c r="AP420" s="367"/>
      <c r="AQ420" s="367"/>
      <c r="AR420" s="359"/>
      <c r="AS420" s="40" t="s">
        <v>579</v>
      </c>
      <c r="AT420" s="65" t="s">
        <v>590</v>
      </c>
      <c r="AU420" s="65" t="s">
        <v>82</v>
      </c>
      <c r="AV420" s="66" t="s">
        <v>1212</v>
      </c>
    </row>
    <row r="421" spans="1:48" x14ac:dyDescent="0.3">
      <c r="A421" s="121"/>
      <c r="B421" s="367"/>
      <c r="C421" s="367"/>
      <c r="D421" s="367"/>
      <c r="E421" s="367"/>
      <c r="F421" s="368"/>
      <c r="G421" s="367"/>
      <c r="H421" s="367"/>
      <c r="I421" s="361"/>
      <c r="J421" s="361"/>
      <c r="K421" s="361"/>
      <c r="L421" s="361"/>
      <c r="M421" s="361"/>
      <c r="N421" s="361"/>
      <c r="O421" s="361"/>
      <c r="P421" s="361"/>
      <c r="Q421" s="361"/>
      <c r="R421" s="361"/>
      <c r="S421" s="361"/>
      <c r="T421" s="361"/>
      <c r="U421" s="367"/>
      <c r="V421" s="367"/>
      <c r="W421" s="367"/>
      <c r="X421" s="367"/>
      <c r="Y421" s="361"/>
      <c r="Z421" s="361"/>
      <c r="AA421" s="361"/>
      <c r="AB421" s="361"/>
      <c r="AC421" s="361"/>
      <c r="AD421" s="361"/>
      <c r="AE421" s="361"/>
      <c r="AF421" s="361"/>
      <c r="AG421" s="361"/>
      <c r="AH421" s="361"/>
      <c r="AI421" s="367"/>
      <c r="AJ421" s="367"/>
      <c r="AK421" s="367"/>
      <c r="AL421" s="367"/>
      <c r="AM421" s="367"/>
      <c r="AN421" s="367"/>
      <c r="AO421" s="367"/>
      <c r="AP421" s="367"/>
      <c r="AQ421" s="367"/>
      <c r="AR421" s="359"/>
      <c r="AS421" s="40" t="s">
        <v>579</v>
      </c>
      <c r="AT421" s="65" t="s">
        <v>591</v>
      </c>
      <c r="AU421" s="65" t="s">
        <v>82</v>
      </c>
      <c r="AV421" s="66" t="s">
        <v>1213</v>
      </c>
    </row>
    <row r="422" spans="1:48" x14ac:dyDescent="0.3">
      <c r="A422" s="121"/>
      <c r="B422" s="367"/>
      <c r="C422" s="367"/>
      <c r="D422" s="367"/>
      <c r="E422" s="367"/>
      <c r="F422" s="368"/>
      <c r="G422" s="367"/>
      <c r="H422" s="367"/>
      <c r="I422" s="361"/>
      <c r="J422" s="361"/>
      <c r="K422" s="361"/>
      <c r="L422" s="361"/>
      <c r="M422" s="361"/>
      <c r="N422" s="361"/>
      <c r="O422" s="361"/>
      <c r="P422" s="361"/>
      <c r="Q422" s="361"/>
      <c r="R422" s="361"/>
      <c r="S422" s="361"/>
      <c r="T422" s="361"/>
      <c r="U422" s="367"/>
      <c r="V422" s="367"/>
      <c r="W422" s="367"/>
      <c r="X422" s="367"/>
      <c r="Y422" s="361"/>
      <c r="Z422" s="361"/>
      <c r="AA422" s="361"/>
      <c r="AB422" s="361"/>
      <c r="AC422" s="361"/>
      <c r="AD422" s="361"/>
      <c r="AE422" s="361"/>
      <c r="AF422" s="361"/>
      <c r="AG422" s="361"/>
      <c r="AH422" s="361"/>
      <c r="AI422" s="367"/>
      <c r="AJ422" s="367"/>
      <c r="AK422" s="367"/>
      <c r="AL422" s="367"/>
      <c r="AM422" s="367"/>
      <c r="AN422" s="367"/>
      <c r="AO422" s="367"/>
      <c r="AP422" s="367"/>
      <c r="AQ422" s="367"/>
      <c r="AR422" s="359"/>
      <c r="AS422" s="40" t="s">
        <v>579</v>
      </c>
      <c r="AT422" s="65" t="s">
        <v>592</v>
      </c>
      <c r="AU422" s="65" t="s">
        <v>82</v>
      </c>
      <c r="AV422" s="66" t="s">
        <v>1214</v>
      </c>
    </row>
    <row r="423" spans="1:48" x14ac:dyDescent="0.3">
      <c r="A423" s="121"/>
      <c r="B423" s="367"/>
      <c r="C423" s="367"/>
      <c r="D423" s="367"/>
      <c r="E423" s="367"/>
      <c r="F423" s="368"/>
      <c r="G423" s="361"/>
      <c r="H423" s="367"/>
      <c r="I423" s="361"/>
      <c r="J423" s="361"/>
      <c r="K423" s="361"/>
      <c r="L423" s="361"/>
      <c r="M423" s="361"/>
      <c r="N423" s="361"/>
      <c r="O423" s="361"/>
      <c r="P423" s="361"/>
      <c r="Q423" s="361"/>
      <c r="R423" s="361"/>
      <c r="S423" s="361"/>
      <c r="T423" s="361"/>
      <c r="U423" s="367"/>
      <c r="V423" s="367"/>
      <c r="W423" s="367"/>
      <c r="X423" s="367"/>
      <c r="Y423" s="361"/>
      <c r="Z423" s="361"/>
      <c r="AA423" s="361"/>
      <c r="AB423" s="361"/>
      <c r="AC423" s="361"/>
      <c r="AD423" s="361"/>
      <c r="AE423" s="361"/>
      <c r="AF423" s="361"/>
      <c r="AG423" s="361"/>
      <c r="AH423" s="361"/>
      <c r="AI423" s="367"/>
      <c r="AJ423" s="367"/>
      <c r="AK423" s="367"/>
      <c r="AL423" s="367"/>
      <c r="AM423" s="367"/>
      <c r="AN423" s="367"/>
      <c r="AO423" s="367"/>
      <c r="AP423" s="367"/>
      <c r="AQ423" s="367"/>
      <c r="AR423" s="359"/>
      <c r="AS423" s="40" t="s">
        <v>579</v>
      </c>
      <c r="AT423" s="65" t="s">
        <v>593</v>
      </c>
      <c r="AU423" s="65" t="s">
        <v>82</v>
      </c>
      <c r="AV423" s="66" t="s">
        <v>1215</v>
      </c>
    </row>
    <row r="424" spans="1:48" x14ac:dyDescent="0.3">
      <c r="A424" s="121"/>
      <c r="B424" s="367"/>
      <c r="C424" s="367"/>
      <c r="D424" s="367"/>
      <c r="E424" s="367"/>
      <c r="F424" s="368"/>
      <c r="G424" s="361"/>
      <c r="H424" s="367"/>
      <c r="I424" s="361"/>
      <c r="J424" s="361"/>
      <c r="K424" s="361"/>
      <c r="L424" s="361"/>
      <c r="M424" s="361"/>
      <c r="N424" s="361"/>
      <c r="O424" s="361"/>
      <c r="P424" s="361"/>
      <c r="Q424" s="361"/>
      <c r="R424" s="361"/>
      <c r="S424" s="361"/>
      <c r="T424" s="361"/>
      <c r="U424" s="367"/>
      <c r="V424" s="367"/>
      <c r="W424" s="367"/>
      <c r="X424" s="367"/>
      <c r="Y424" s="361"/>
      <c r="Z424" s="361"/>
      <c r="AA424" s="361"/>
      <c r="AB424" s="361"/>
      <c r="AC424" s="361"/>
      <c r="AD424" s="361"/>
      <c r="AE424" s="361"/>
      <c r="AF424" s="361"/>
      <c r="AG424" s="361"/>
      <c r="AH424" s="361"/>
      <c r="AI424" s="367"/>
      <c r="AJ424" s="367"/>
      <c r="AK424" s="367"/>
      <c r="AL424" s="367"/>
      <c r="AM424" s="367"/>
      <c r="AN424" s="367"/>
      <c r="AO424" s="367"/>
      <c r="AP424" s="367"/>
      <c r="AQ424" s="367"/>
      <c r="AR424" s="359"/>
      <c r="AS424" s="40" t="s">
        <v>579</v>
      </c>
      <c r="AT424" s="65" t="s">
        <v>594</v>
      </c>
      <c r="AU424" s="65" t="s">
        <v>82</v>
      </c>
      <c r="AV424" s="66" t="s">
        <v>1215</v>
      </c>
    </row>
    <row r="425" spans="1:48" x14ac:dyDescent="0.3">
      <c r="A425" s="121"/>
      <c r="B425" s="367"/>
      <c r="C425" s="367"/>
      <c r="AS425" s="40" t="s">
        <v>579</v>
      </c>
      <c r="AT425" s="65" t="s">
        <v>595</v>
      </c>
      <c r="AU425" s="65" t="s">
        <v>82</v>
      </c>
      <c r="AV425" s="66" t="s">
        <v>1216</v>
      </c>
    </row>
    <row r="426" spans="1:48" ht="18" x14ac:dyDescent="0.35">
      <c r="A426" s="365"/>
      <c r="D426" s="367"/>
      <c r="E426" s="361"/>
      <c r="F426" s="360"/>
      <c r="G426" s="361"/>
      <c r="H426" s="367"/>
      <c r="I426" s="367"/>
      <c r="J426" s="361"/>
      <c r="K426" s="361"/>
      <c r="L426" s="361"/>
      <c r="M426" s="361"/>
      <c r="N426" s="361"/>
      <c r="O426" s="361"/>
      <c r="P426" s="361"/>
      <c r="Q426" s="361"/>
      <c r="R426" s="361"/>
      <c r="S426" s="361"/>
      <c r="T426" s="361"/>
      <c r="U426" s="361"/>
      <c r="V426" s="361"/>
      <c r="W426" s="361"/>
      <c r="X426" s="361"/>
      <c r="Y426" s="367"/>
      <c r="Z426" s="367"/>
      <c r="AA426" s="367"/>
      <c r="AB426" s="367"/>
      <c r="AC426" s="367"/>
      <c r="AD426" s="367"/>
      <c r="AE426" s="367"/>
      <c r="AF426" s="367"/>
      <c r="AG426" s="367"/>
      <c r="AH426" s="367"/>
      <c r="AI426" s="367"/>
      <c r="AJ426" s="367"/>
      <c r="AK426" s="367"/>
      <c r="AL426" s="367"/>
      <c r="AM426" s="367"/>
      <c r="AN426" s="367"/>
      <c r="AO426" s="367"/>
      <c r="AP426" s="367"/>
      <c r="AQ426" s="367"/>
      <c r="AR426" s="359"/>
      <c r="AS426" s="40" t="s">
        <v>579</v>
      </c>
      <c r="AT426" s="65" t="s">
        <v>596</v>
      </c>
      <c r="AU426" s="65" t="s">
        <v>82</v>
      </c>
      <c r="AV426" s="66" t="s">
        <v>1216</v>
      </c>
    </row>
    <row r="427" spans="1:48" x14ac:dyDescent="0.3">
      <c r="A427" s="366"/>
      <c r="C427" s="367"/>
      <c r="D427" s="367"/>
      <c r="E427" s="361"/>
      <c r="F427" s="360"/>
      <c r="G427" s="361"/>
      <c r="H427" s="367"/>
      <c r="I427" s="367"/>
      <c r="J427" s="361"/>
      <c r="K427" s="361"/>
      <c r="L427" s="361"/>
      <c r="M427" s="361"/>
      <c r="N427" s="361"/>
      <c r="O427" s="361"/>
      <c r="P427" s="361"/>
      <c r="Q427" s="361"/>
      <c r="R427" s="361"/>
      <c r="S427" s="361"/>
      <c r="T427" s="361"/>
      <c r="U427" s="361"/>
      <c r="V427" s="361"/>
      <c r="W427" s="361"/>
      <c r="X427" s="361"/>
      <c r="Y427" s="367"/>
      <c r="Z427" s="367"/>
      <c r="AA427" s="367"/>
      <c r="AB427" s="367"/>
      <c r="AC427" s="367"/>
      <c r="AD427" s="367"/>
      <c r="AE427" s="367"/>
      <c r="AF427" s="367"/>
      <c r="AG427" s="367"/>
      <c r="AH427" s="367"/>
      <c r="AI427" s="367"/>
      <c r="AJ427" s="367"/>
      <c r="AK427" s="367"/>
      <c r="AL427" s="367"/>
      <c r="AM427" s="367"/>
      <c r="AN427" s="367"/>
      <c r="AO427" s="367"/>
      <c r="AP427" s="367"/>
      <c r="AQ427" s="367"/>
      <c r="AR427" s="359"/>
      <c r="AS427" s="40" t="s">
        <v>579</v>
      </c>
      <c r="AT427" s="65" t="s">
        <v>599</v>
      </c>
      <c r="AU427" s="65" t="s">
        <v>82</v>
      </c>
      <c r="AV427" s="66" t="s">
        <v>1217</v>
      </c>
    </row>
    <row r="428" spans="1:48" x14ac:dyDescent="0.3">
      <c r="A428" s="371"/>
      <c r="C428" s="367"/>
      <c r="AS428" s="40" t="s">
        <v>579</v>
      </c>
      <c r="AT428" s="65" t="s">
        <v>600</v>
      </c>
      <c r="AU428" s="65" t="s">
        <v>82</v>
      </c>
      <c r="AV428" s="66" t="s">
        <v>1218</v>
      </c>
    </row>
    <row r="429" spans="1:48" ht="18" x14ac:dyDescent="0.35">
      <c r="A429" s="365"/>
      <c r="D429" s="367"/>
      <c r="E429" s="367"/>
      <c r="F429" s="360"/>
      <c r="G429" s="361"/>
      <c r="H429" s="367"/>
      <c r="I429" s="367"/>
      <c r="J429" s="367"/>
      <c r="K429" s="367"/>
      <c r="L429" s="367"/>
      <c r="M429" s="367"/>
      <c r="N429" s="367"/>
      <c r="O429" s="367"/>
      <c r="P429" s="367"/>
      <c r="Q429" s="367"/>
      <c r="R429" s="367"/>
      <c r="S429" s="367"/>
      <c r="T429" s="367"/>
      <c r="U429" s="361"/>
      <c r="V429" s="361"/>
      <c r="W429" s="361"/>
      <c r="X429" s="361"/>
      <c r="Y429" s="367"/>
      <c r="Z429" s="367"/>
      <c r="AA429" s="367"/>
      <c r="AB429" s="367"/>
      <c r="AC429" s="367"/>
      <c r="AD429" s="367"/>
      <c r="AE429" s="367"/>
      <c r="AF429" s="367"/>
      <c r="AG429" s="367"/>
      <c r="AH429" s="367"/>
      <c r="AI429" s="367"/>
      <c r="AJ429" s="367"/>
      <c r="AK429" s="367"/>
      <c r="AL429" s="367"/>
      <c r="AM429" s="367"/>
      <c r="AN429" s="367"/>
      <c r="AO429" s="367"/>
      <c r="AP429" s="367"/>
      <c r="AQ429" s="367"/>
      <c r="AR429" s="359"/>
      <c r="AS429" s="40" t="s">
        <v>579</v>
      </c>
      <c r="AT429" s="65" t="s">
        <v>603</v>
      </c>
      <c r="AU429" s="65" t="s">
        <v>82</v>
      </c>
      <c r="AV429" s="66" t="s">
        <v>1219</v>
      </c>
    </row>
    <row r="430" spans="1:48" x14ac:dyDescent="0.3">
      <c r="A430" s="366"/>
      <c r="C430" s="367"/>
      <c r="D430" s="367"/>
      <c r="E430" s="367"/>
      <c r="F430" s="360"/>
      <c r="G430" s="361"/>
      <c r="H430" s="367"/>
      <c r="I430" s="367"/>
      <c r="J430" s="367"/>
      <c r="K430" s="367"/>
      <c r="L430" s="367"/>
      <c r="M430" s="367"/>
      <c r="N430" s="367"/>
      <c r="O430" s="367"/>
      <c r="P430" s="367"/>
      <c r="Q430" s="367"/>
      <c r="R430" s="367"/>
      <c r="S430" s="367"/>
      <c r="T430" s="367"/>
      <c r="U430" s="361"/>
      <c r="V430" s="361"/>
      <c r="W430" s="361"/>
      <c r="X430" s="361"/>
      <c r="Y430" s="367"/>
      <c r="Z430" s="367"/>
      <c r="AA430" s="367"/>
      <c r="AB430" s="367"/>
      <c r="AC430" s="367"/>
      <c r="AD430" s="367"/>
      <c r="AE430" s="367"/>
      <c r="AF430" s="367"/>
      <c r="AG430" s="367"/>
      <c r="AH430" s="367"/>
      <c r="AI430" s="367"/>
      <c r="AJ430" s="367"/>
      <c r="AK430" s="367"/>
      <c r="AL430" s="367"/>
      <c r="AM430" s="367"/>
      <c r="AN430" s="367"/>
      <c r="AO430" s="367"/>
      <c r="AP430" s="367"/>
      <c r="AQ430" s="367"/>
      <c r="AR430" s="359"/>
      <c r="AS430" s="40" t="s">
        <v>579</v>
      </c>
      <c r="AT430" s="65" t="s">
        <v>604</v>
      </c>
      <c r="AU430" s="65" t="s">
        <v>82</v>
      </c>
      <c r="AV430" s="66" t="s">
        <v>1220</v>
      </c>
    </row>
    <row r="431" spans="1:48" x14ac:dyDescent="0.3">
      <c r="A431" s="371"/>
      <c r="C431" s="367"/>
      <c r="D431" s="367"/>
      <c r="E431" s="367"/>
      <c r="F431" s="360"/>
      <c r="G431" s="361"/>
      <c r="H431" s="367"/>
      <c r="I431" s="367"/>
      <c r="J431" s="367"/>
      <c r="K431" s="367"/>
      <c r="L431" s="367"/>
      <c r="M431" s="367"/>
      <c r="N431" s="367"/>
      <c r="O431" s="367"/>
      <c r="P431" s="367"/>
      <c r="Q431" s="367"/>
      <c r="R431" s="367"/>
      <c r="S431" s="367"/>
      <c r="T431" s="367"/>
      <c r="U431" s="361"/>
      <c r="V431" s="361"/>
      <c r="W431" s="361"/>
      <c r="X431" s="361"/>
      <c r="Y431" s="367"/>
      <c r="Z431" s="367"/>
      <c r="AA431" s="367"/>
      <c r="AB431" s="367"/>
      <c r="AC431" s="367"/>
      <c r="AD431" s="367"/>
      <c r="AE431" s="367"/>
      <c r="AF431" s="367"/>
      <c r="AG431" s="367"/>
      <c r="AH431" s="367"/>
      <c r="AI431" s="367"/>
      <c r="AJ431" s="367"/>
      <c r="AK431" s="367"/>
      <c r="AL431" s="367"/>
      <c r="AM431" s="367"/>
      <c r="AN431" s="367"/>
      <c r="AO431" s="367"/>
      <c r="AP431" s="367"/>
      <c r="AQ431" s="367"/>
      <c r="AR431" s="359"/>
      <c r="AS431" s="40" t="s">
        <v>579</v>
      </c>
      <c r="AT431" s="65" t="s">
        <v>605</v>
      </c>
      <c r="AU431" s="65" t="s">
        <v>82</v>
      </c>
      <c r="AV431" s="66" t="s">
        <v>1221</v>
      </c>
    </row>
    <row r="432" spans="1:48" x14ac:dyDescent="0.3">
      <c r="C432" s="367"/>
      <c r="D432" s="367"/>
      <c r="E432" s="367"/>
      <c r="F432" s="360"/>
      <c r="G432" s="361"/>
      <c r="H432" s="367"/>
      <c r="I432" s="367"/>
      <c r="J432" s="367"/>
      <c r="K432" s="367"/>
      <c r="L432" s="367"/>
      <c r="M432" s="367"/>
      <c r="N432" s="367"/>
      <c r="O432" s="367"/>
      <c r="P432" s="367"/>
      <c r="Q432" s="367"/>
      <c r="R432" s="367"/>
      <c r="S432" s="367"/>
      <c r="T432" s="367"/>
      <c r="U432" s="361"/>
      <c r="V432" s="361"/>
      <c r="W432" s="361"/>
      <c r="X432" s="361"/>
      <c r="Y432" s="367"/>
      <c r="Z432" s="367"/>
      <c r="AA432" s="367"/>
      <c r="AB432" s="367"/>
      <c r="AC432" s="367"/>
      <c r="AD432" s="367"/>
      <c r="AE432" s="367"/>
      <c r="AF432" s="367"/>
      <c r="AG432" s="367"/>
      <c r="AH432" s="367"/>
      <c r="AI432" s="367"/>
      <c r="AJ432" s="367"/>
      <c r="AK432" s="367"/>
      <c r="AL432" s="367"/>
      <c r="AM432" s="367"/>
      <c r="AN432" s="367"/>
      <c r="AO432" s="367"/>
      <c r="AP432" s="367"/>
      <c r="AQ432" s="367"/>
      <c r="AR432" s="359"/>
      <c r="AS432" s="40" t="s">
        <v>579</v>
      </c>
      <c r="AT432" s="65" t="s">
        <v>606</v>
      </c>
      <c r="AU432" s="65" t="s">
        <v>82</v>
      </c>
      <c r="AV432" s="66" t="s">
        <v>1222</v>
      </c>
    </row>
    <row r="433" spans="1:48" x14ac:dyDescent="0.3">
      <c r="C433" s="367"/>
      <c r="D433" s="367"/>
      <c r="E433" s="367"/>
      <c r="F433" s="360"/>
      <c r="G433" s="361"/>
      <c r="H433" s="367"/>
      <c r="I433" s="367"/>
      <c r="J433" s="367"/>
      <c r="K433" s="367"/>
      <c r="L433" s="367"/>
      <c r="M433" s="367"/>
      <c r="N433" s="367"/>
      <c r="O433" s="367"/>
      <c r="P433" s="367"/>
      <c r="Q433" s="367"/>
      <c r="R433" s="367"/>
      <c r="S433" s="367"/>
      <c r="T433" s="367"/>
      <c r="U433" s="361"/>
      <c r="V433" s="361"/>
      <c r="W433" s="361"/>
      <c r="X433" s="361"/>
      <c r="Y433" s="367"/>
      <c r="Z433" s="367"/>
      <c r="AA433" s="367"/>
      <c r="AB433" s="367"/>
      <c r="AC433" s="367"/>
      <c r="AD433" s="367"/>
      <c r="AE433" s="367"/>
      <c r="AF433" s="367"/>
      <c r="AG433" s="367"/>
      <c r="AH433" s="367"/>
      <c r="AI433" s="367"/>
      <c r="AJ433" s="367"/>
      <c r="AK433" s="367"/>
      <c r="AL433" s="367"/>
      <c r="AM433" s="367"/>
      <c r="AN433" s="367"/>
      <c r="AO433" s="367"/>
      <c r="AP433" s="367"/>
      <c r="AQ433" s="367"/>
      <c r="AR433" s="359"/>
      <c r="AS433" s="40" t="s">
        <v>579</v>
      </c>
      <c r="AT433" s="65" t="s">
        <v>607</v>
      </c>
      <c r="AU433" s="65" t="s">
        <v>82</v>
      </c>
      <c r="AV433" s="66" t="s">
        <v>1223</v>
      </c>
    </row>
    <row r="434" spans="1:48" x14ac:dyDescent="0.3">
      <c r="C434" s="367"/>
      <c r="D434" s="367"/>
      <c r="E434" s="367"/>
      <c r="F434" s="360"/>
      <c r="G434" s="361"/>
      <c r="H434" s="367"/>
      <c r="I434" s="367"/>
      <c r="J434" s="367"/>
      <c r="K434" s="367"/>
      <c r="L434" s="367"/>
      <c r="M434" s="367"/>
      <c r="N434" s="367"/>
      <c r="O434" s="367"/>
      <c r="P434" s="367"/>
      <c r="Q434" s="367"/>
      <c r="R434" s="367"/>
      <c r="S434" s="367"/>
      <c r="T434" s="367"/>
      <c r="U434" s="361"/>
      <c r="V434" s="361"/>
      <c r="W434" s="361"/>
      <c r="X434" s="361"/>
      <c r="Y434" s="367"/>
      <c r="Z434" s="367"/>
      <c r="AA434" s="367"/>
      <c r="AB434" s="367"/>
      <c r="AC434" s="367"/>
      <c r="AD434" s="367"/>
      <c r="AE434" s="367"/>
      <c r="AF434" s="367"/>
      <c r="AG434" s="367"/>
      <c r="AH434" s="367"/>
      <c r="AI434" s="367"/>
      <c r="AJ434" s="367"/>
      <c r="AK434" s="367"/>
      <c r="AL434" s="367"/>
      <c r="AM434" s="367"/>
      <c r="AN434" s="367"/>
      <c r="AO434" s="367"/>
      <c r="AP434" s="367"/>
      <c r="AQ434" s="367"/>
      <c r="AR434" s="359"/>
      <c r="AS434" s="40" t="s">
        <v>579</v>
      </c>
      <c r="AT434" s="65" t="s">
        <v>608</v>
      </c>
      <c r="AU434" s="65" t="s">
        <v>82</v>
      </c>
      <c r="AV434" s="66" t="s">
        <v>1224</v>
      </c>
    </row>
    <row r="435" spans="1:48" x14ac:dyDescent="0.3">
      <c r="C435" s="367"/>
      <c r="E435" s="366"/>
      <c r="AS435" s="40" t="s">
        <v>579</v>
      </c>
      <c r="AT435" s="65" t="s">
        <v>609</v>
      </c>
      <c r="AU435" s="65" t="s">
        <v>82</v>
      </c>
      <c r="AV435" s="66" t="s">
        <v>1210</v>
      </c>
    </row>
    <row r="436" spans="1:48" ht="18" x14ac:dyDescent="0.35">
      <c r="A436" s="365"/>
      <c r="D436" s="367"/>
      <c r="E436" s="361"/>
      <c r="F436" s="360"/>
      <c r="G436" s="361"/>
      <c r="H436" s="367"/>
      <c r="I436" s="367"/>
      <c r="J436" s="367"/>
      <c r="K436" s="367"/>
      <c r="L436" s="367"/>
      <c r="M436" s="367"/>
      <c r="N436" s="367"/>
      <c r="O436" s="367"/>
      <c r="P436" s="367"/>
      <c r="Q436" s="367"/>
      <c r="R436" s="367"/>
      <c r="S436" s="367"/>
      <c r="T436" s="367"/>
      <c r="U436" s="367"/>
      <c r="V436" s="367"/>
      <c r="W436" s="367"/>
      <c r="X436" s="367"/>
      <c r="Y436" s="367"/>
      <c r="Z436" s="367"/>
      <c r="AA436" s="367"/>
      <c r="AB436" s="367"/>
      <c r="AC436" s="367"/>
      <c r="AD436" s="367"/>
      <c r="AE436" s="367"/>
      <c r="AF436" s="367"/>
      <c r="AG436" s="367"/>
      <c r="AH436" s="367"/>
      <c r="AI436" s="361"/>
      <c r="AJ436" s="361"/>
      <c r="AK436" s="361"/>
      <c r="AL436" s="361"/>
      <c r="AM436" s="361"/>
      <c r="AN436" s="361"/>
      <c r="AO436" s="361"/>
      <c r="AP436" s="361"/>
      <c r="AQ436" s="361"/>
      <c r="AR436" s="359"/>
      <c r="AS436" s="40" t="s">
        <v>579</v>
      </c>
      <c r="AT436" s="65" t="s">
        <v>610</v>
      </c>
      <c r="AU436" s="65" t="s">
        <v>82</v>
      </c>
      <c r="AV436" s="66" t="s">
        <v>1211</v>
      </c>
    </row>
    <row r="437" spans="1:48" x14ac:dyDescent="0.3">
      <c r="A437" s="366"/>
      <c r="B437" s="367"/>
      <c r="C437" s="367"/>
      <c r="D437" s="367"/>
      <c r="E437" s="361"/>
      <c r="F437" s="360"/>
      <c r="G437" s="361"/>
      <c r="H437" s="367"/>
      <c r="I437" s="367"/>
      <c r="J437" s="367"/>
      <c r="K437" s="367"/>
      <c r="L437" s="367"/>
      <c r="M437" s="367"/>
      <c r="N437" s="367"/>
      <c r="O437" s="367"/>
      <c r="P437" s="367"/>
      <c r="Q437" s="367"/>
      <c r="R437" s="367"/>
      <c r="S437" s="367"/>
      <c r="T437" s="367"/>
      <c r="U437" s="367"/>
      <c r="V437" s="367"/>
      <c r="W437" s="367"/>
      <c r="X437" s="367"/>
      <c r="Y437" s="367"/>
      <c r="Z437" s="367"/>
      <c r="AA437" s="367"/>
      <c r="AB437" s="367"/>
      <c r="AC437" s="367"/>
      <c r="AD437" s="367"/>
      <c r="AE437" s="367"/>
      <c r="AF437" s="367"/>
      <c r="AG437" s="367"/>
      <c r="AH437" s="367"/>
      <c r="AI437" s="361"/>
      <c r="AJ437" s="361"/>
      <c r="AK437" s="361"/>
      <c r="AL437" s="361"/>
      <c r="AM437" s="361"/>
      <c r="AN437" s="361"/>
      <c r="AO437" s="361"/>
      <c r="AP437" s="361"/>
      <c r="AQ437" s="361"/>
      <c r="AR437" s="359"/>
      <c r="AS437" s="40" t="s">
        <v>579</v>
      </c>
      <c r="AT437" s="65" t="s">
        <v>611</v>
      </c>
      <c r="AU437" s="65" t="s">
        <v>82</v>
      </c>
      <c r="AV437" s="66" t="s">
        <v>1225</v>
      </c>
    </row>
    <row r="438" spans="1:48" x14ac:dyDescent="0.3">
      <c r="A438" s="1"/>
      <c r="B438" s="367"/>
      <c r="C438" s="367"/>
      <c r="D438" s="367"/>
      <c r="E438" s="361"/>
      <c r="F438" s="360"/>
      <c r="G438" s="361"/>
      <c r="H438" s="367"/>
      <c r="I438" s="367"/>
      <c r="J438" s="367"/>
      <c r="K438" s="367"/>
      <c r="L438" s="367"/>
      <c r="M438" s="367"/>
      <c r="N438" s="367"/>
      <c r="O438" s="367"/>
      <c r="P438" s="367"/>
      <c r="Q438" s="367"/>
      <c r="R438" s="367"/>
      <c r="S438" s="367"/>
      <c r="T438" s="367"/>
      <c r="U438" s="367"/>
      <c r="V438" s="367"/>
      <c r="W438" s="367"/>
      <c r="X438" s="367"/>
      <c r="Y438" s="367"/>
      <c r="Z438" s="367"/>
      <c r="AA438" s="367"/>
      <c r="AB438" s="367"/>
      <c r="AC438" s="367"/>
      <c r="AD438" s="367"/>
      <c r="AE438" s="367"/>
      <c r="AF438" s="367"/>
      <c r="AG438" s="367"/>
      <c r="AH438" s="367"/>
      <c r="AI438" s="361"/>
      <c r="AJ438" s="361"/>
      <c r="AK438" s="361"/>
      <c r="AL438" s="361"/>
      <c r="AM438" s="361"/>
      <c r="AN438" s="361"/>
      <c r="AO438" s="361"/>
      <c r="AP438" s="361"/>
      <c r="AQ438" s="361"/>
      <c r="AR438" s="359"/>
      <c r="AS438" s="40" t="s">
        <v>579</v>
      </c>
      <c r="AT438" s="65" t="s">
        <v>613</v>
      </c>
      <c r="AU438" s="65" t="s">
        <v>82</v>
      </c>
      <c r="AV438" s="66" t="s">
        <v>1226</v>
      </c>
    </row>
    <row r="439" spans="1:48" x14ac:dyDescent="0.3">
      <c r="B439" s="367"/>
      <c r="C439" s="367"/>
      <c r="D439" s="367"/>
      <c r="E439" s="361"/>
      <c r="F439" s="360"/>
      <c r="G439" s="361"/>
      <c r="H439" s="367"/>
      <c r="I439" s="367"/>
      <c r="J439" s="367"/>
      <c r="K439" s="367"/>
      <c r="L439" s="367"/>
      <c r="M439" s="367"/>
      <c r="N439" s="367"/>
      <c r="O439" s="367"/>
      <c r="P439" s="367"/>
      <c r="Q439" s="367"/>
      <c r="R439" s="367"/>
      <c r="S439" s="367"/>
      <c r="T439" s="367"/>
      <c r="U439" s="367"/>
      <c r="V439" s="367"/>
      <c r="W439" s="367"/>
      <c r="X439" s="367"/>
      <c r="Y439" s="367"/>
      <c r="Z439" s="367"/>
      <c r="AA439" s="367"/>
      <c r="AB439" s="367"/>
      <c r="AC439" s="367"/>
      <c r="AD439" s="367"/>
      <c r="AE439" s="367"/>
      <c r="AF439" s="367"/>
      <c r="AG439" s="367"/>
      <c r="AH439" s="367"/>
      <c r="AI439" s="361"/>
      <c r="AJ439" s="361"/>
      <c r="AK439" s="361"/>
      <c r="AL439" s="361"/>
      <c r="AM439" s="361"/>
      <c r="AN439" s="361"/>
      <c r="AO439" s="361"/>
      <c r="AP439" s="361"/>
      <c r="AQ439" s="361"/>
      <c r="AR439" s="359"/>
      <c r="AS439" s="40" t="s">
        <v>579</v>
      </c>
      <c r="AT439" s="65" t="s">
        <v>614</v>
      </c>
      <c r="AU439" s="65" t="s">
        <v>82</v>
      </c>
      <c r="AV439" s="66" t="s">
        <v>1217</v>
      </c>
    </row>
    <row r="440" spans="1:48" x14ac:dyDescent="0.3">
      <c r="B440" s="367"/>
      <c r="C440" s="367"/>
      <c r="D440" s="367"/>
      <c r="E440" s="361"/>
      <c r="F440" s="360"/>
      <c r="G440" s="361"/>
      <c r="H440" s="367"/>
      <c r="I440" s="367"/>
      <c r="J440" s="367"/>
      <c r="K440" s="367"/>
      <c r="L440" s="367"/>
      <c r="M440" s="367"/>
      <c r="N440" s="367"/>
      <c r="O440" s="367"/>
      <c r="P440" s="367"/>
      <c r="Q440" s="367"/>
      <c r="R440" s="367"/>
      <c r="S440" s="367"/>
      <c r="T440" s="367"/>
      <c r="U440" s="367"/>
      <c r="V440" s="367"/>
      <c r="W440" s="367"/>
      <c r="X440" s="367"/>
      <c r="Y440" s="367"/>
      <c r="Z440" s="367"/>
      <c r="AA440" s="367"/>
      <c r="AB440" s="367"/>
      <c r="AC440" s="367"/>
      <c r="AD440" s="367"/>
      <c r="AE440" s="367"/>
      <c r="AF440" s="367"/>
      <c r="AG440" s="367"/>
      <c r="AH440" s="367"/>
      <c r="AI440" s="361"/>
      <c r="AJ440" s="361"/>
      <c r="AK440" s="361"/>
      <c r="AL440" s="361"/>
      <c r="AM440" s="361"/>
      <c r="AN440" s="361"/>
      <c r="AO440" s="361"/>
      <c r="AP440" s="361"/>
      <c r="AQ440" s="361"/>
      <c r="AR440" s="359"/>
      <c r="AS440" s="40" t="s">
        <v>579</v>
      </c>
      <c r="AT440" s="65" t="s">
        <v>615</v>
      </c>
      <c r="AU440" s="65" t="s">
        <v>82</v>
      </c>
      <c r="AV440" s="66" t="s">
        <v>1219</v>
      </c>
    </row>
    <row r="441" spans="1:48" x14ac:dyDescent="0.3">
      <c r="B441" s="367"/>
      <c r="C441" s="367"/>
      <c r="D441" s="367"/>
      <c r="E441" s="361"/>
      <c r="F441" s="360"/>
      <c r="G441" s="361"/>
      <c r="H441" s="367"/>
      <c r="I441" s="367"/>
      <c r="J441" s="367"/>
      <c r="K441" s="367"/>
      <c r="L441" s="367"/>
      <c r="M441" s="367"/>
      <c r="N441" s="367"/>
      <c r="O441" s="367"/>
      <c r="P441" s="367"/>
      <c r="Q441" s="367"/>
      <c r="R441" s="367"/>
      <c r="S441" s="367"/>
      <c r="T441" s="367"/>
      <c r="U441" s="367"/>
      <c r="V441" s="367"/>
      <c r="W441" s="367"/>
      <c r="X441" s="367"/>
      <c r="Y441" s="367"/>
      <c r="Z441" s="367"/>
      <c r="AA441" s="367"/>
      <c r="AB441" s="367"/>
      <c r="AC441" s="367"/>
      <c r="AD441" s="367"/>
      <c r="AE441" s="367"/>
      <c r="AF441" s="367"/>
      <c r="AG441" s="367"/>
      <c r="AH441" s="367"/>
      <c r="AI441" s="361"/>
      <c r="AJ441" s="361"/>
      <c r="AK441" s="361"/>
      <c r="AL441" s="361"/>
      <c r="AM441" s="361"/>
      <c r="AN441" s="361"/>
      <c r="AO441" s="361"/>
      <c r="AP441" s="361"/>
      <c r="AQ441" s="361"/>
      <c r="AR441" s="359"/>
      <c r="AS441" s="40" t="s">
        <v>579</v>
      </c>
      <c r="AT441" s="65" t="s">
        <v>616</v>
      </c>
      <c r="AU441" s="65" t="s">
        <v>82</v>
      </c>
      <c r="AV441" s="66" t="s">
        <v>1227</v>
      </c>
    </row>
    <row r="442" spans="1:48" x14ac:dyDescent="0.3">
      <c r="B442" s="367"/>
      <c r="C442" s="367"/>
      <c r="D442" s="367"/>
      <c r="E442" s="361"/>
      <c r="F442" s="360"/>
      <c r="G442" s="361"/>
      <c r="H442" s="367"/>
      <c r="I442" s="367"/>
      <c r="J442" s="367"/>
      <c r="K442" s="367"/>
      <c r="L442" s="367"/>
      <c r="M442" s="367"/>
      <c r="N442" s="367"/>
      <c r="O442" s="367"/>
      <c r="P442" s="367"/>
      <c r="Q442" s="367"/>
      <c r="R442" s="367"/>
      <c r="S442" s="367"/>
      <c r="T442" s="367"/>
      <c r="U442" s="367"/>
      <c r="V442" s="367"/>
      <c r="W442" s="367"/>
      <c r="X442" s="367"/>
      <c r="Y442" s="367"/>
      <c r="Z442" s="367"/>
      <c r="AA442" s="367"/>
      <c r="AB442" s="367"/>
      <c r="AC442" s="367"/>
      <c r="AD442" s="367"/>
      <c r="AE442" s="367"/>
      <c r="AF442" s="367"/>
      <c r="AG442" s="367"/>
      <c r="AH442" s="367"/>
      <c r="AI442" s="361"/>
      <c r="AJ442" s="361"/>
      <c r="AK442" s="361"/>
      <c r="AL442" s="361"/>
      <c r="AM442" s="361"/>
      <c r="AN442" s="361"/>
      <c r="AO442" s="361"/>
      <c r="AP442" s="361"/>
      <c r="AQ442" s="361"/>
      <c r="AR442" s="359"/>
      <c r="AS442" s="40" t="s">
        <v>579</v>
      </c>
      <c r="AT442" s="65" t="s">
        <v>1199</v>
      </c>
      <c r="AU442" s="96" t="s">
        <v>2065</v>
      </c>
      <c r="AV442" s="57" t="s">
        <v>597</v>
      </c>
    </row>
    <row r="443" spans="1:48" x14ac:dyDescent="0.3">
      <c r="B443" s="367"/>
      <c r="C443" s="367"/>
      <c r="D443" s="367"/>
      <c r="E443" s="361"/>
      <c r="F443" s="360"/>
      <c r="G443" s="361"/>
      <c r="H443" s="367"/>
      <c r="I443" s="367"/>
      <c r="J443" s="367"/>
      <c r="K443" s="367"/>
      <c r="L443" s="367"/>
      <c r="M443" s="367"/>
      <c r="N443" s="367"/>
      <c r="O443" s="367"/>
      <c r="P443" s="367"/>
      <c r="Q443" s="367"/>
      <c r="R443" s="367"/>
      <c r="S443" s="367"/>
      <c r="T443" s="367"/>
      <c r="U443" s="367"/>
      <c r="V443" s="367"/>
      <c r="W443" s="367"/>
      <c r="X443" s="367"/>
      <c r="Y443" s="367"/>
      <c r="Z443" s="367"/>
      <c r="AA443" s="367"/>
      <c r="AB443" s="367"/>
      <c r="AC443" s="367"/>
      <c r="AD443" s="367"/>
      <c r="AE443" s="367"/>
      <c r="AF443" s="367"/>
      <c r="AG443" s="367"/>
      <c r="AH443" s="367"/>
      <c r="AI443" s="361"/>
      <c r="AJ443" s="361"/>
      <c r="AK443" s="361"/>
      <c r="AL443" s="361"/>
      <c r="AM443" s="361"/>
      <c r="AN443" s="361"/>
      <c r="AO443" s="361"/>
      <c r="AP443" s="361"/>
      <c r="AQ443" s="361"/>
      <c r="AR443" s="359"/>
      <c r="AS443" s="40" t="s">
        <v>579</v>
      </c>
      <c r="AT443" s="65" t="s">
        <v>1200</v>
      </c>
      <c r="AU443" s="96" t="s">
        <v>2065</v>
      </c>
      <c r="AV443" s="57" t="s">
        <v>597</v>
      </c>
    </row>
    <row r="444" spans="1:48" x14ac:dyDescent="0.3">
      <c r="B444" s="367"/>
      <c r="C444" s="367"/>
      <c r="D444" s="367"/>
      <c r="E444" s="361"/>
      <c r="F444" s="360"/>
      <c r="G444" s="361"/>
      <c r="H444" s="367"/>
      <c r="I444" s="367"/>
      <c r="J444" s="367"/>
      <c r="K444" s="367"/>
      <c r="L444" s="367"/>
      <c r="M444" s="367"/>
      <c r="N444" s="367"/>
      <c r="O444" s="367"/>
      <c r="P444" s="367"/>
      <c r="Q444" s="367"/>
      <c r="R444" s="367"/>
      <c r="S444" s="367"/>
      <c r="T444" s="367"/>
      <c r="U444" s="367"/>
      <c r="V444" s="367"/>
      <c r="W444" s="367"/>
      <c r="X444" s="367"/>
      <c r="Y444" s="367"/>
      <c r="Z444" s="367"/>
      <c r="AA444" s="367"/>
      <c r="AB444" s="367"/>
      <c r="AC444" s="367"/>
      <c r="AD444" s="367"/>
      <c r="AE444" s="367"/>
      <c r="AF444" s="367"/>
      <c r="AG444" s="367"/>
      <c r="AH444" s="367"/>
      <c r="AI444" s="361"/>
      <c r="AJ444" s="361"/>
      <c r="AK444" s="361"/>
      <c r="AL444" s="361"/>
      <c r="AM444" s="361"/>
      <c r="AN444" s="361"/>
      <c r="AO444" s="361"/>
      <c r="AP444" s="361"/>
      <c r="AQ444" s="361"/>
      <c r="AR444" s="359"/>
      <c r="AS444" s="40" t="s">
        <v>579</v>
      </c>
      <c r="AT444" s="65" t="s">
        <v>1201</v>
      </c>
      <c r="AU444" s="96" t="s">
        <v>2065</v>
      </c>
      <c r="AV444" s="57" t="s">
        <v>597</v>
      </c>
    </row>
    <row r="445" spans="1:48" x14ac:dyDescent="0.3">
      <c r="B445" s="367"/>
      <c r="C445" s="367"/>
      <c r="D445" s="367"/>
      <c r="E445" s="361"/>
      <c r="F445" s="360"/>
      <c r="G445" s="361"/>
      <c r="H445" s="367"/>
      <c r="I445" s="367"/>
      <c r="J445" s="367"/>
      <c r="K445" s="367"/>
      <c r="L445" s="367"/>
      <c r="M445" s="367"/>
      <c r="N445" s="367"/>
      <c r="O445" s="367"/>
      <c r="P445" s="367"/>
      <c r="Q445" s="367"/>
      <c r="R445" s="367"/>
      <c r="S445" s="367"/>
      <c r="T445" s="367"/>
      <c r="U445" s="367"/>
      <c r="V445" s="367"/>
      <c r="W445" s="367"/>
      <c r="X445" s="367"/>
      <c r="Y445" s="367"/>
      <c r="Z445" s="367"/>
      <c r="AA445" s="367"/>
      <c r="AB445" s="367"/>
      <c r="AC445" s="367"/>
      <c r="AD445" s="367"/>
      <c r="AE445" s="367"/>
      <c r="AF445" s="367"/>
      <c r="AG445" s="367"/>
      <c r="AH445" s="367"/>
      <c r="AI445" s="361"/>
      <c r="AJ445" s="361"/>
      <c r="AK445" s="361"/>
      <c r="AL445" s="361"/>
      <c r="AM445" s="361"/>
      <c r="AN445" s="361"/>
      <c r="AO445" s="361"/>
      <c r="AP445" s="361"/>
      <c r="AQ445" s="361"/>
      <c r="AR445" s="359"/>
      <c r="AS445" s="40" t="s">
        <v>579</v>
      </c>
      <c r="AT445" s="65" t="s">
        <v>1202</v>
      </c>
      <c r="AU445" s="96" t="s">
        <v>2065</v>
      </c>
      <c r="AV445" s="57" t="s">
        <v>597</v>
      </c>
    </row>
    <row r="446" spans="1:48" x14ac:dyDescent="0.3">
      <c r="B446" s="367"/>
      <c r="C446" s="367"/>
      <c r="D446" s="367"/>
      <c r="E446" s="361"/>
      <c r="F446" s="360"/>
      <c r="G446" s="361"/>
      <c r="H446" s="367"/>
      <c r="I446" s="367"/>
      <c r="J446" s="367"/>
      <c r="K446" s="367"/>
      <c r="L446" s="367"/>
      <c r="M446" s="367"/>
      <c r="N446" s="367"/>
      <c r="O446" s="367"/>
      <c r="P446" s="367"/>
      <c r="Q446" s="367"/>
      <c r="R446" s="367"/>
      <c r="S446" s="367"/>
      <c r="T446" s="367"/>
      <c r="U446" s="367"/>
      <c r="V446" s="367"/>
      <c r="W446" s="367"/>
      <c r="X446" s="367"/>
      <c r="Y446" s="367"/>
      <c r="Z446" s="367"/>
      <c r="AA446" s="367"/>
      <c r="AB446" s="367"/>
      <c r="AC446" s="367"/>
      <c r="AD446" s="367"/>
      <c r="AE446" s="367"/>
      <c r="AF446" s="367"/>
      <c r="AG446" s="367"/>
      <c r="AH446" s="367"/>
      <c r="AI446" s="361"/>
      <c r="AJ446" s="361"/>
      <c r="AK446" s="361"/>
      <c r="AL446" s="361"/>
      <c r="AM446" s="361"/>
      <c r="AN446" s="361"/>
      <c r="AO446" s="361"/>
      <c r="AP446" s="361"/>
      <c r="AQ446" s="361"/>
      <c r="AR446" s="359"/>
      <c r="AS446" s="40" t="s">
        <v>579</v>
      </c>
      <c r="AT446" s="65" t="s">
        <v>617</v>
      </c>
      <c r="AU446" s="65" t="s">
        <v>168</v>
      </c>
      <c r="AV446" s="66" t="s">
        <v>1203</v>
      </c>
    </row>
    <row r="447" spans="1:48" x14ac:dyDescent="0.3">
      <c r="B447" s="367"/>
      <c r="C447" s="367"/>
      <c r="D447" s="367"/>
      <c r="E447" s="361"/>
      <c r="F447" s="360"/>
      <c r="G447" s="361"/>
      <c r="H447" s="367"/>
      <c r="I447" s="367"/>
      <c r="J447" s="367"/>
      <c r="K447" s="367"/>
      <c r="L447" s="367"/>
      <c r="M447" s="367"/>
      <c r="N447" s="367"/>
      <c r="O447" s="367"/>
      <c r="P447" s="367"/>
      <c r="Q447" s="367"/>
      <c r="R447" s="367"/>
      <c r="S447" s="367"/>
      <c r="T447" s="367"/>
      <c r="U447" s="367"/>
      <c r="V447" s="367"/>
      <c r="W447" s="367"/>
      <c r="X447" s="367"/>
      <c r="Y447" s="367"/>
      <c r="Z447" s="367"/>
      <c r="AA447" s="367"/>
      <c r="AB447" s="367"/>
      <c r="AC447" s="367"/>
      <c r="AD447" s="367"/>
      <c r="AE447" s="367"/>
      <c r="AF447" s="367"/>
      <c r="AG447" s="367"/>
      <c r="AH447" s="367"/>
      <c r="AI447" s="361"/>
      <c r="AJ447" s="361"/>
      <c r="AK447" s="361"/>
      <c r="AL447" s="361"/>
      <c r="AM447" s="361"/>
      <c r="AN447" s="361"/>
      <c r="AO447" s="361"/>
      <c r="AP447" s="361"/>
      <c r="AQ447" s="361"/>
      <c r="AR447" s="359"/>
      <c r="AS447" s="40" t="s">
        <v>579</v>
      </c>
      <c r="AT447" s="65" t="s">
        <v>618</v>
      </c>
      <c r="AU447" s="65" t="s">
        <v>168</v>
      </c>
      <c r="AV447" s="66" t="s">
        <v>1203</v>
      </c>
    </row>
    <row r="448" spans="1:48" x14ac:dyDescent="0.3">
      <c r="B448" s="367"/>
      <c r="C448" s="367"/>
      <c r="D448" s="367"/>
      <c r="E448" s="361"/>
      <c r="F448" s="360"/>
      <c r="G448" s="361"/>
      <c r="H448" s="367"/>
      <c r="I448" s="367"/>
      <c r="J448" s="367"/>
      <c r="K448" s="367"/>
      <c r="L448" s="367"/>
      <c r="M448" s="367"/>
      <c r="N448" s="367"/>
      <c r="O448" s="367"/>
      <c r="P448" s="367"/>
      <c r="Q448" s="367"/>
      <c r="R448" s="367"/>
      <c r="S448" s="367"/>
      <c r="T448" s="367"/>
      <c r="U448" s="367"/>
      <c r="V448" s="367"/>
      <c r="W448" s="367"/>
      <c r="X448" s="367"/>
      <c r="Y448" s="367"/>
      <c r="Z448" s="367"/>
      <c r="AA448" s="367"/>
      <c r="AB448" s="367"/>
      <c r="AC448" s="367"/>
      <c r="AD448" s="367"/>
      <c r="AE448" s="367"/>
      <c r="AF448" s="367"/>
      <c r="AG448" s="367"/>
      <c r="AH448" s="367"/>
      <c r="AI448" s="361"/>
      <c r="AJ448" s="361"/>
      <c r="AK448" s="361"/>
      <c r="AL448" s="361"/>
      <c r="AM448" s="361"/>
      <c r="AN448" s="361"/>
      <c r="AO448" s="361"/>
      <c r="AP448" s="361"/>
      <c r="AQ448" s="361"/>
      <c r="AR448" s="359"/>
      <c r="AS448" s="40" t="s">
        <v>579</v>
      </c>
      <c r="AT448" s="65" t="s">
        <v>620</v>
      </c>
      <c r="AU448" s="65" t="s">
        <v>168</v>
      </c>
      <c r="AV448" s="66" t="s">
        <v>1204</v>
      </c>
    </row>
    <row r="449" spans="2:48" x14ac:dyDescent="0.3">
      <c r="B449" s="367"/>
      <c r="C449" s="367"/>
      <c r="D449" s="367"/>
      <c r="E449" s="361"/>
      <c r="F449" s="360"/>
      <c r="G449" s="361"/>
      <c r="H449" s="367"/>
      <c r="I449" s="367"/>
      <c r="J449" s="367"/>
      <c r="K449" s="367"/>
      <c r="L449" s="367"/>
      <c r="M449" s="367"/>
      <c r="N449" s="367"/>
      <c r="O449" s="367"/>
      <c r="P449" s="367"/>
      <c r="Q449" s="367"/>
      <c r="R449" s="367"/>
      <c r="S449" s="367"/>
      <c r="T449" s="367"/>
      <c r="U449" s="367"/>
      <c r="V449" s="367"/>
      <c r="W449" s="367"/>
      <c r="X449" s="367"/>
      <c r="Y449" s="367"/>
      <c r="Z449" s="367"/>
      <c r="AA449" s="367"/>
      <c r="AB449" s="367"/>
      <c r="AC449" s="367"/>
      <c r="AD449" s="367"/>
      <c r="AE449" s="367"/>
      <c r="AF449" s="367"/>
      <c r="AG449" s="367"/>
      <c r="AH449" s="367"/>
      <c r="AI449" s="361"/>
      <c r="AJ449" s="361"/>
      <c r="AK449" s="361"/>
      <c r="AL449" s="361"/>
      <c r="AM449" s="361"/>
      <c r="AN449" s="361"/>
      <c r="AO449" s="361"/>
      <c r="AP449" s="361"/>
      <c r="AQ449" s="361"/>
      <c r="AR449" s="359"/>
      <c r="AS449" s="40" t="s">
        <v>579</v>
      </c>
      <c r="AT449" s="65" t="s">
        <v>619</v>
      </c>
      <c r="AU449" s="65" t="s">
        <v>168</v>
      </c>
      <c r="AV449" s="66" t="s">
        <v>1205</v>
      </c>
    </row>
    <row r="450" spans="2:48" x14ac:dyDescent="0.3">
      <c r="B450" s="367"/>
      <c r="C450" s="367"/>
      <c r="D450" s="367"/>
      <c r="E450" s="361"/>
      <c r="F450" s="360"/>
      <c r="G450" s="361"/>
      <c r="H450" s="367"/>
      <c r="I450" s="367"/>
      <c r="J450" s="367"/>
      <c r="K450" s="367"/>
      <c r="L450" s="367"/>
      <c r="M450" s="367"/>
      <c r="N450" s="367"/>
      <c r="O450" s="367"/>
      <c r="P450" s="367"/>
      <c r="Q450" s="367"/>
      <c r="R450" s="367"/>
      <c r="S450" s="367"/>
      <c r="T450" s="367"/>
      <c r="U450" s="367"/>
      <c r="V450" s="367"/>
      <c r="W450" s="367"/>
      <c r="X450" s="367"/>
      <c r="Y450" s="367"/>
      <c r="Z450" s="367"/>
      <c r="AA450" s="367"/>
      <c r="AB450" s="367"/>
      <c r="AC450" s="367"/>
      <c r="AD450" s="367"/>
      <c r="AE450" s="367"/>
      <c r="AF450" s="367"/>
      <c r="AG450" s="367"/>
      <c r="AH450" s="367"/>
      <c r="AI450" s="361"/>
      <c r="AJ450" s="361"/>
      <c r="AK450" s="361"/>
      <c r="AL450" s="361"/>
      <c r="AM450" s="361"/>
      <c r="AN450" s="361"/>
      <c r="AO450" s="361"/>
      <c r="AP450" s="361"/>
      <c r="AQ450" s="361"/>
      <c r="AR450" s="359"/>
      <c r="AS450" s="40" t="s">
        <v>579</v>
      </c>
      <c r="AT450" s="65" t="s">
        <v>621</v>
      </c>
      <c r="AU450" s="65" t="s">
        <v>168</v>
      </c>
      <c r="AV450" s="66" t="s">
        <v>1206</v>
      </c>
    </row>
    <row r="451" spans="2:48" x14ac:dyDescent="0.3">
      <c r="B451" s="367"/>
      <c r="C451" s="367"/>
      <c r="D451" s="367"/>
      <c r="E451" s="361"/>
      <c r="F451" s="360"/>
      <c r="G451" s="361"/>
      <c r="H451" s="367"/>
      <c r="I451" s="367"/>
      <c r="J451" s="367"/>
      <c r="K451" s="367"/>
      <c r="L451" s="367"/>
      <c r="M451" s="367"/>
      <c r="N451" s="367"/>
      <c r="O451" s="367"/>
      <c r="P451" s="367"/>
      <c r="Q451" s="367"/>
      <c r="R451" s="367"/>
      <c r="S451" s="367"/>
      <c r="T451" s="367"/>
      <c r="U451" s="367"/>
      <c r="V451" s="367"/>
      <c r="W451" s="367"/>
      <c r="X451" s="367"/>
      <c r="Y451" s="367"/>
      <c r="Z451" s="367"/>
      <c r="AA451" s="367"/>
      <c r="AB451" s="367"/>
      <c r="AC451" s="367"/>
      <c r="AD451" s="367"/>
      <c r="AE451" s="367"/>
      <c r="AF451" s="367"/>
      <c r="AG451" s="367"/>
      <c r="AH451" s="367"/>
      <c r="AI451" s="361"/>
      <c r="AJ451" s="361"/>
      <c r="AK451" s="361"/>
      <c r="AL451" s="361"/>
      <c r="AM451" s="361"/>
      <c r="AN451" s="361"/>
      <c r="AO451" s="361"/>
      <c r="AP451" s="361"/>
      <c r="AQ451" s="361"/>
      <c r="AR451" s="359"/>
      <c r="AS451" s="40" t="s">
        <v>579</v>
      </c>
      <c r="AT451" s="65" t="s">
        <v>622</v>
      </c>
      <c r="AU451" s="65" t="s">
        <v>168</v>
      </c>
      <c r="AV451" s="66" t="s">
        <v>1206</v>
      </c>
    </row>
    <row r="452" spans="2:48" x14ac:dyDescent="0.3">
      <c r="B452" s="367"/>
      <c r="C452" s="367"/>
      <c r="D452" s="367"/>
      <c r="E452" s="361"/>
      <c r="F452" s="360"/>
      <c r="G452" s="361"/>
      <c r="H452" s="367"/>
      <c r="I452" s="367"/>
      <c r="J452" s="367"/>
      <c r="K452" s="367"/>
      <c r="L452" s="367"/>
      <c r="M452" s="367"/>
      <c r="N452" s="367"/>
      <c r="O452" s="367"/>
      <c r="P452" s="367"/>
      <c r="Q452" s="367"/>
      <c r="R452" s="367"/>
      <c r="S452" s="367"/>
      <c r="T452" s="367"/>
      <c r="U452" s="367"/>
      <c r="V452" s="367"/>
      <c r="W452" s="367"/>
      <c r="X452" s="367"/>
      <c r="Y452" s="367"/>
      <c r="Z452" s="367"/>
      <c r="AA452" s="367"/>
      <c r="AB452" s="367"/>
      <c r="AC452" s="367"/>
      <c r="AD452" s="367"/>
      <c r="AE452" s="367"/>
      <c r="AF452" s="367"/>
      <c r="AG452" s="367"/>
      <c r="AH452" s="367"/>
      <c r="AI452" s="361"/>
      <c r="AJ452" s="361"/>
      <c r="AK452" s="361"/>
      <c r="AL452" s="361"/>
      <c r="AM452" s="361"/>
      <c r="AN452" s="361"/>
      <c r="AO452" s="361"/>
      <c r="AP452" s="361"/>
      <c r="AQ452" s="361"/>
      <c r="AR452" s="359"/>
      <c r="AS452" s="40" t="s">
        <v>579</v>
      </c>
      <c r="AT452" s="65" t="s">
        <v>623</v>
      </c>
      <c r="AU452" s="65" t="s">
        <v>624</v>
      </c>
      <c r="AV452" s="66" t="s">
        <v>1828</v>
      </c>
    </row>
    <row r="453" spans="2:48" x14ac:dyDescent="0.3">
      <c r="B453" s="367"/>
      <c r="C453" s="367"/>
      <c r="D453" s="367"/>
      <c r="E453" s="361"/>
      <c r="F453" s="360"/>
      <c r="G453" s="361"/>
      <c r="H453" s="367"/>
      <c r="I453" s="367"/>
      <c r="J453" s="367"/>
      <c r="K453" s="367"/>
      <c r="L453" s="367"/>
      <c r="M453" s="367"/>
      <c r="N453" s="367"/>
      <c r="O453" s="367"/>
      <c r="P453" s="367"/>
      <c r="Q453" s="367"/>
      <c r="R453" s="367"/>
      <c r="S453" s="367"/>
      <c r="T453" s="367"/>
      <c r="U453" s="367"/>
      <c r="V453" s="367"/>
      <c r="W453" s="367"/>
      <c r="X453" s="367"/>
      <c r="Y453" s="367"/>
      <c r="Z453" s="367"/>
      <c r="AA453" s="367"/>
      <c r="AB453" s="367"/>
      <c r="AC453" s="367"/>
      <c r="AD453" s="367"/>
      <c r="AE453" s="367"/>
      <c r="AF453" s="367"/>
      <c r="AG453" s="367"/>
      <c r="AH453" s="367"/>
      <c r="AI453" s="361"/>
      <c r="AJ453" s="361"/>
      <c r="AK453" s="361"/>
      <c r="AL453" s="361"/>
      <c r="AM453" s="361"/>
      <c r="AN453" s="361"/>
      <c r="AO453" s="361"/>
      <c r="AP453" s="361"/>
      <c r="AQ453" s="361"/>
      <c r="AR453" s="359"/>
      <c r="AS453" s="40" t="s">
        <v>579</v>
      </c>
      <c r="AT453" s="65" t="s">
        <v>625</v>
      </c>
      <c r="AU453" s="65" t="s">
        <v>624</v>
      </c>
      <c r="AV453" s="66" t="s">
        <v>1828</v>
      </c>
    </row>
    <row r="454" spans="2:48" x14ac:dyDescent="0.3">
      <c r="B454" s="367"/>
      <c r="C454" s="367"/>
      <c r="D454" s="367"/>
      <c r="E454" s="361"/>
      <c r="F454" s="360"/>
      <c r="G454" s="361"/>
      <c r="H454" s="367"/>
      <c r="I454" s="367"/>
      <c r="J454" s="367"/>
      <c r="K454" s="367"/>
      <c r="L454" s="367"/>
      <c r="M454" s="367"/>
      <c r="N454" s="367"/>
      <c r="O454" s="367"/>
      <c r="P454" s="367"/>
      <c r="Q454" s="367"/>
      <c r="R454" s="367"/>
      <c r="S454" s="367"/>
      <c r="T454" s="367"/>
      <c r="U454" s="367"/>
      <c r="V454" s="367"/>
      <c r="W454" s="367"/>
      <c r="X454" s="367"/>
      <c r="Y454" s="367"/>
      <c r="Z454" s="367"/>
      <c r="AA454" s="367"/>
      <c r="AB454" s="367"/>
      <c r="AC454" s="367"/>
      <c r="AD454" s="367"/>
      <c r="AE454" s="367"/>
      <c r="AF454" s="367"/>
      <c r="AG454" s="367"/>
      <c r="AH454" s="367"/>
      <c r="AI454" s="361"/>
      <c r="AJ454" s="361"/>
      <c r="AK454" s="361"/>
      <c r="AL454" s="361"/>
      <c r="AM454" s="361"/>
      <c r="AN454" s="361"/>
      <c r="AO454" s="361"/>
      <c r="AP454" s="361"/>
      <c r="AQ454" s="361"/>
      <c r="AR454" s="359"/>
      <c r="AS454" s="40" t="s">
        <v>579</v>
      </c>
      <c r="AT454" s="65" t="s">
        <v>626</v>
      </c>
      <c r="AU454" s="65" t="s">
        <v>624</v>
      </c>
      <c r="AV454" s="66" t="s">
        <v>1829</v>
      </c>
    </row>
    <row r="455" spans="2:48" x14ac:dyDescent="0.3">
      <c r="B455" s="367"/>
      <c r="C455" s="367"/>
      <c r="D455" s="367"/>
      <c r="E455" s="361"/>
      <c r="F455" s="360"/>
      <c r="G455" s="361"/>
      <c r="H455" s="367"/>
      <c r="I455" s="367"/>
      <c r="J455" s="367"/>
      <c r="K455" s="367"/>
      <c r="L455" s="367"/>
      <c r="M455" s="367"/>
      <c r="N455" s="367"/>
      <c r="O455" s="367"/>
      <c r="P455" s="367"/>
      <c r="Q455" s="367"/>
      <c r="R455" s="367"/>
      <c r="S455" s="367"/>
      <c r="T455" s="367"/>
      <c r="U455" s="367"/>
      <c r="V455" s="367"/>
      <c r="W455" s="367"/>
      <c r="X455" s="367"/>
      <c r="Y455" s="367"/>
      <c r="Z455" s="367"/>
      <c r="AA455" s="367"/>
      <c r="AB455" s="367"/>
      <c r="AC455" s="367"/>
      <c r="AD455" s="367"/>
      <c r="AE455" s="367"/>
      <c r="AF455" s="367"/>
      <c r="AG455" s="367"/>
      <c r="AH455" s="367"/>
      <c r="AI455" s="361"/>
      <c r="AJ455" s="361"/>
      <c r="AK455" s="361"/>
      <c r="AL455" s="361"/>
      <c r="AM455" s="361"/>
      <c r="AN455" s="361"/>
      <c r="AO455" s="361"/>
      <c r="AP455" s="361"/>
      <c r="AQ455" s="361"/>
      <c r="AR455" s="359"/>
      <c r="AS455" s="40" t="s">
        <v>579</v>
      </c>
      <c r="AT455" s="65" t="s">
        <v>627</v>
      </c>
      <c r="AU455" s="65" t="s">
        <v>624</v>
      </c>
      <c r="AV455" s="66" t="s">
        <v>1829</v>
      </c>
    </row>
    <row r="456" spans="2:48" x14ac:dyDescent="0.3">
      <c r="B456" s="367"/>
      <c r="C456" s="367"/>
      <c r="D456" s="367"/>
      <c r="E456" s="361"/>
      <c r="F456" s="360"/>
      <c r="G456" s="361"/>
      <c r="H456" s="367"/>
      <c r="I456" s="367"/>
      <c r="J456" s="367"/>
      <c r="K456" s="367"/>
      <c r="L456" s="367"/>
      <c r="M456" s="367"/>
      <c r="N456" s="367"/>
      <c r="O456" s="367"/>
      <c r="P456" s="367"/>
      <c r="Q456" s="367"/>
      <c r="R456" s="367"/>
      <c r="S456" s="367"/>
      <c r="T456" s="367"/>
      <c r="U456" s="367"/>
      <c r="V456" s="367"/>
      <c r="W456" s="367"/>
      <c r="X456" s="367"/>
      <c r="Y456" s="367"/>
      <c r="Z456" s="367"/>
      <c r="AA456" s="367"/>
      <c r="AB456" s="367"/>
      <c r="AC456" s="367"/>
      <c r="AD456" s="367"/>
      <c r="AE456" s="367"/>
      <c r="AF456" s="367"/>
      <c r="AG456" s="367"/>
      <c r="AH456" s="367"/>
      <c r="AI456" s="361"/>
      <c r="AJ456" s="361"/>
      <c r="AK456" s="361"/>
      <c r="AL456" s="361"/>
      <c r="AM456" s="361"/>
      <c r="AN456" s="361"/>
      <c r="AO456" s="361"/>
      <c r="AP456" s="361"/>
      <c r="AQ456" s="361"/>
      <c r="AR456" s="359"/>
      <c r="AS456" s="40" t="s">
        <v>579</v>
      </c>
      <c r="AT456" s="65" t="s">
        <v>629</v>
      </c>
      <c r="AU456" s="65" t="s">
        <v>624</v>
      </c>
      <c r="AV456" s="66" t="s">
        <v>1830</v>
      </c>
    </row>
    <row r="457" spans="2:48" x14ac:dyDescent="0.3">
      <c r="B457" s="367"/>
      <c r="C457" s="367"/>
      <c r="D457" s="367"/>
      <c r="E457" s="361"/>
      <c r="F457" s="360"/>
      <c r="G457" s="361"/>
      <c r="H457" s="367"/>
      <c r="I457" s="367"/>
      <c r="J457" s="367"/>
      <c r="K457" s="367"/>
      <c r="L457" s="367"/>
      <c r="M457" s="367"/>
      <c r="N457" s="367"/>
      <c r="O457" s="367"/>
      <c r="P457" s="367"/>
      <c r="Q457" s="367"/>
      <c r="R457" s="367"/>
      <c r="S457" s="367"/>
      <c r="T457" s="367"/>
      <c r="U457" s="367"/>
      <c r="V457" s="367"/>
      <c r="W457" s="367"/>
      <c r="X457" s="367"/>
      <c r="Y457" s="367"/>
      <c r="Z457" s="367"/>
      <c r="AA457" s="367"/>
      <c r="AB457" s="367"/>
      <c r="AC457" s="367"/>
      <c r="AD457" s="367"/>
      <c r="AE457" s="367"/>
      <c r="AF457" s="367"/>
      <c r="AG457" s="367"/>
      <c r="AH457" s="367"/>
      <c r="AI457" s="361"/>
      <c r="AJ457" s="361"/>
      <c r="AK457" s="361"/>
      <c r="AL457" s="361"/>
      <c r="AM457" s="361"/>
      <c r="AN457" s="361"/>
      <c r="AO457" s="361"/>
      <c r="AP457" s="361"/>
      <c r="AQ457" s="361"/>
      <c r="AR457" s="359"/>
      <c r="AS457" s="40" t="s">
        <v>579</v>
      </c>
      <c r="AT457" s="65" t="s">
        <v>630</v>
      </c>
      <c r="AU457" s="65" t="s">
        <v>624</v>
      </c>
      <c r="AV457" s="66" t="s">
        <v>1830</v>
      </c>
    </row>
    <row r="458" spans="2:48" x14ac:dyDescent="0.3">
      <c r="B458" s="367"/>
      <c r="C458" s="367"/>
      <c r="D458" s="367"/>
      <c r="E458" s="367"/>
      <c r="F458" s="360"/>
      <c r="G458" s="361"/>
      <c r="H458" s="367"/>
      <c r="I458" s="367"/>
      <c r="J458" s="367"/>
      <c r="K458" s="367"/>
      <c r="L458" s="367"/>
      <c r="M458" s="367"/>
      <c r="N458" s="367"/>
      <c r="O458" s="367"/>
      <c r="P458" s="367"/>
      <c r="Q458" s="367"/>
      <c r="R458" s="367"/>
      <c r="S458" s="367"/>
      <c r="T458" s="367"/>
      <c r="U458" s="367"/>
      <c r="V458" s="367"/>
      <c r="W458" s="367"/>
      <c r="X458" s="367"/>
      <c r="Y458" s="367"/>
      <c r="Z458" s="367"/>
      <c r="AA458" s="367"/>
      <c r="AB458" s="367"/>
      <c r="AC458" s="367"/>
      <c r="AD458" s="367"/>
      <c r="AE458" s="367"/>
      <c r="AF458" s="367"/>
      <c r="AG458" s="367"/>
      <c r="AH458" s="367"/>
      <c r="AI458" s="361"/>
      <c r="AJ458" s="361"/>
      <c r="AK458" s="361"/>
      <c r="AL458" s="361"/>
      <c r="AM458" s="361"/>
      <c r="AN458" s="361"/>
      <c r="AO458" s="361"/>
      <c r="AP458" s="361"/>
      <c r="AQ458" s="361"/>
      <c r="AR458" s="359"/>
      <c r="AS458" s="40" t="s">
        <v>579</v>
      </c>
      <c r="AT458" s="65" t="s">
        <v>631</v>
      </c>
      <c r="AU458" s="65" t="s">
        <v>624</v>
      </c>
      <c r="AV458" s="66" t="s">
        <v>1830</v>
      </c>
    </row>
    <row r="459" spans="2:48" x14ac:dyDescent="0.3">
      <c r="B459" s="367"/>
      <c r="C459" s="367"/>
      <c r="D459" s="367"/>
      <c r="E459" s="367"/>
      <c r="F459" s="360"/>
      <c r="G459" s="361"/>
      <c r="H459" s="367"/>
      <c r="I459" s="367"/>
      <c r="J459" s="367"/>
      <c r="K459" s="367"/>
      <c r="L459" s="367"/>
      <c r="M459" s="367"/>
      <c r="N459" s="367"/>
      <c r="O459" s="367"/>
      <c r="P459" s="367"/>
      <c r="Q459" s="367"/>
      <c r="R459" s="367"/>
      <c r="S459" s="367"/>
      <c r="T459" s="367"/>
      <c r="U459" s="367"/>
      <c r="V459" s="367"/>
      <c r="W459" s="367"/>
      <c r="X459" s="367"/>
      <c r="Y459" s="367"/>
      <c r="Z459" s="367"/>
      <c r="AA459" s="367"/>
      <c r="AB459" s="367"/>
      <c r="AC459" s="367"/>
      <c r="AD459" s="367"/>
      <c r="AE459" s="367"/>
      <c r="AF459" s="367"/>
      <c r="AG459" s="367"/>
      <c r="AH459" s="367"/>
      <c r="AI459" s="361"/>
      <c r="AJ459" s="361"/>
      <c r="AK459" s="361"/>
      <c r="AL459" s="361"/>
      <c r="AM459" s="361"/>
      <c r="AN459" s="361"/>
      <c r="AO459" s="361"/>
      <c r="AP459" s="361"/>
      <c r="AQ459" s="361"/>
      <c r="AR459" s="359"/>
      <c r="AS459" s="40" t="s">
        <v>579</v>
      </c>
      <c r="AT459" s="65" t="s">
        <v>632</v>
      </c>
      <c r="AU459" s="65" t="s">
        <v>624</v>
      </c>
      <c r="AV459" s="66" t="s">
        <v>1831</v>
      </c>
    </row>
    <row r="460" spans="2:48" x14ac:dyDescent="0.3">
      <c r="B460" s="367"/>
      <c r="C460" s="367"/>
      <c r="D460" s="367"/>
      <c r="E460" s="367"/>
      <c r="F460" s="360"/>
      <c r="G460" s="361"/>
      <c r="H460" s="367"/>
      <c r="I460" s="367"/>
      <c r="J460" s="367"/>
      <c r="K460" s="367"/>
      <c r="L460" s="367"/>
      <c r="M460" s="367"/>
      <c r="N460" s="367"/>
      <c r="O460" s="367"/>
      <c r="P460" s="367"/>
      <c r="Q460" s="367"/>
      <c r="R460" s="367"/>
      <c r="S460" s="367"/>
      <c r="T460" s="367"/>
      <c r="U460" s="367"/>
      <c r="V460" s="367"/>
      <c r="W460" s="367"/>
      <c r="X460" s="367"/>
      <c r="Y460" s="367"/>
      <c r="Z460" s="367"/>
      <c r="AA460" s="367"/>
      <c r="AB460" s="367"/>
      <c r="AC460" s="367"/>
      <c r="AD460" s="367"/>
      <c r="AE460" s="367"/>
      <c r="AF460" s="367"/>
      <c r="AG460" s="367"/>
      <c r="AH460" s="367"/>
      <c r="AI460" s="361"/>
      <c r="AJ460" s="361"/>
      <c r="AK460" s="361"/>
      <c r="AL460" s="361"/>
      <c r="AM460" s="361"/>
      <c r="AN460" s="361"/>
      <c r="AO460" s="361"/>
      <c r="AP460" s="361"/>
      <c r="AQ460" s="361"/>
      <c r="AR460" s="359"/>
      <c r="AS460" s="40" t="s">
        <v>579</v>
      </c>
      <c r="AT460" s="65" t="s">
        <v>633</v>
      </c>
      <c r="AU460" s="65" t="s">
        <v>634</v>
      </c>
      <c r="AV460" s="57" t="s">
        <v>598</v>
      </c>
    </row>
    <row r="461" spans="2:48" x14ac:dyDescent="0.3">
      <c r="B461" s="367"/>
      <c r="C461" s="367"/>
      <c r="D461" s="367"/>
      <c r="E461" s="367"/>
      <c r="F461" s="360"/>
      <c r="G461" s="361"/>
      <c r="H461" s="367"/>
      <c r="I461" s="367"/>
      <c r="J461" s="367"/>
      <c r="K461" s="367"/>
      <c r="L461" s="367"/>
      <c r="M461" s="367"/>
      <c r="N461" s="367"/>
      <c r="O461" s="367"/>
      <c r="P461" s="367"/>
      <c r="Q461" s="367"/>
      <c r="R461" s="367"/>
      <c r="S461" s="367"/>
      <c r="T461" s="367"/>
      <c r="U461" s="367"/>
      <c r="V461" s="367"/>
      <c r="W461" s="367"/>
      <c r="X461" s="367"/>
      <c r="Y461" s="367"/>
      <c r="Z461" s="367"/>
      <c r="AA461" s="367"/>
      <c r="AB461" s="367"/>
      <c r="AC461" s="367"/>
      <c r="AD461" s="367"/>
      <c r="AE461" s="367"/>
      <c r="AF461" s="367"/>
      <c r="AG461" s="367"/>
      <c r="AH461" s="367"/>
      <c r="AI461" s="361"/>
      <c r="AJ461" s="361"/>
      <c r="AK461" s="361"/>
      <c r="AL461" s="361"/>
      <c r="AM461" s="361"/>
      <c r="AN461" s="361"/>
      <c r="AO461" s="361"/>
      <c r="AP461" s="361"/>
      <c r="AQ461" s="361"/>
      <c r="AR461" s="359"/>
      <c r="AS461" s="40" t="s">
        <v>579</v>
      </c>
      <c r="AT461" s="65" t="s">
        <v>635</v>
      </c>
      <c r="AU461" s="65" t="s">
        <v>634</v>
      </c>
      <c r="AV461" s="57" t="s">
        <v>598</v>
      </c>
    </row>
    <row r="462" spans="2:48" x14ac:dyDescent="0.3">
      <c r="B462" s="367"/>
      <c r="C462" s="367"/>
      <c r="D462" s="367"/>
      <c r="E462" s="367"/>
      <c r="F462" s="360"/>
      <c r="G462" s="361"/>
      <c r="H462" s="367"/>
      <c r="I462" s="367"/>
      <c r="J462" s="367"/>
      <c r="K462" s="367"/>
      <c r="L462" s="367"/>
      <c r="M462" s="367"/>
      <c r="N462" s="367"/>
      <c r="O462" s="367"/>
      <c r="P462" s="367"/>
      <c r="Q462" s="367"/>
      <c r="R462" s="367"/>
      <c r="S462" s="367"/>
      <c r="T462" s="367"/>
      <c r="U462" s="367"/>
      <c r="V462" s="367"/>
      <c r="W462" s="367"/>
      <c r="X462" s="367"/>
      <c r="Y462" s="367"/>
      <c r="Z462" s="367"/>
      <c r="AA462" s="367"/>
      <c r="AB462" s="367"/>
      <c r="AC462" s="367"/>
      <c r="AD462" s="367"/>
      <c r="AE462" s="367"/>
      <c r="AF462" s="367"/>
      <c r="AG462" s="367"/>
      <c r="AH462" s="367"/>
      <c r="AI462" s="361"/>
      <c r="AJ462" s="361"/>
      <c r="AK462" s="361"/>
      <c r="AL462" s="361"/>
      <c r="AM462" s="361"/>
      <c r="AN462" s="361"/>
      <c r="AO462" s="361"/>
      <c r="AP462" s="361"/>
      <c r="AQ462" s="361"/>
      <c r="AR462" s="359"/>
      <c r="AS462" s="40" t="s">
        <v>579</v>
      </c>
      <c r="AT462" s="65" t="s">
        <v>636</v>
      </c>
      <c r="AU462" s="65" t="s">
        <v>634</v>
      </c>
      <c r="AV462" s="57" t="s">
        <v>602</v>
      </c>
    </row>
    <row r="463" spans="2:48" x14ac:dyDescent="0.3">
      <c r="B463" s="367"/>
      <c r="C463" s="367"/>
      <c r="D463" s="367"/>
      <c r="E463" s="367"/>
      <c r="F463" s="360"/>
      <c r="G463" s="361"/>
      <c r="H463" s="367"/>
      <c r="I463" s="367"/>
      <c r="J463" s="367"/>
      <c r="K463" s="367"/>
      <c r="L463" s="367"/>
      <c r="M463" s="367"/>
      <c r="N463" s="367"/>
      <c r="O463" s="367"/>
      <c r="P463" s="367"/>
      <c r="Q463" s="367"/>
      <c r="R463" s="367"/>
      <c r="S463" s="367"/>
      <c r="T463" s="367"/>
      <c r="U463" s="367"/>
      <c r="V463" s="367"/>
      <c r="W463" s="367"/>
      <c r="X463" s="367"/>
      <c r="Y463" s="367"/>
      <c r="Z463" s="367"/>
      <c r="AA463" s="367"/>
      <c r="AB463" s="367"/>
      <c r="AC463" s="367"/>
      <c r="AD463" s="367"/>
      <c r="AE463" s="367"/>
      <c r="AF463" s="367"/>
      <c r="AG463" s="367"/>
      <c r="AH463" s="367"/>
      <c r="AI463" s="361"/>
      <c r="AJ463" s="361"/>
      <c r="AK463" s="361"/>
      <c r="AL463" s="361"/>
      <c r="AM463" s="361"/>
      <c r="AN463" s="361"/>
      <c r="AO463" s="361"/>
      <c r="AP463" s="361"/>
      <c r="AQ463" s="361"/>
      <c r="AR463" s="359"/>
      <c r="AS463" s="40" t="s">
        <v>579</v>
      </c>
      <c r="AT463" s="65" t="s">
        <v>637</v>
      </c>
      <c r="AU463" s="65" t="s">
        <v>634</v>
      </c>
      <c r="AV463" s="57" t="s">
        <v>602</v>
      </c>
    </row>
    <row r="464" spans="2:48" x14ac:dyDescent="0.3">
      <c r="B464" s="367"/>
      <c r="C464" s="367"/>
      <c r="D464" s="367"/>
      <c r="E464" s="367"/>
      <c r="F464" s="360"/>
      <c r="G464" s="361"/>
      <c r="H464" s="367"/>
      <c r="I464" s="367"/>
      <c r="J464" s="367"/>
      <c r="K464" s="367"/>
      <c r="L464" s="367"/>
      <c r="M464" s="367"/>
      <c r="N464" s="367"/>
      <c r="O464" s="367"/>
      <c r="P464" s="367"/>
      <c r="Q464" s="367"/>
      <c r="R464" s="367"/>
      <c r="S464" s="367"/>
      <c r="T464" s="367"/>
      <c r="U464" s="367"/>
      <c r="V464" s="367"/>
      <c r="W464" s="367"/>
      <c r="X464" s="367"/>
      <c r="Y464" s="367"/>
      <c r="Z464" s="367"/>
      <c r="AA464" s="367"/>
      <c r="AB464" s="367"/>
      <c r="AC464" s="367"/>
      <c r="AD464" s="367"/>
      <c r="AE464" s="367"/>
      <c r="AF464" s="367"/>
      <c r="AG464" s="367"/>
      <c r="AH464" s="367"/>
      <c r="AI464" s="361"/>
      <c r="AJ464" s="361"/>
      <c r="AK464" s="361"/>
      <c r="AL464" s="361"/>
      <c r="AM464" s="361"/>
      <c r="AN464" s="361"/>
      <c r="AO464" s="361"/>
      <c r="AP464" s="361"/>
      <c r="AQ464" s="361"/>
      <c r="AR464" s="359"/>
      <c r="AS464" s="40" t="s">
        <v>579</v>
      </c>
      <c r="AT464" s="65" t="s">
        <v>638</v>
      </c>
      <c r="AU464" s="65" t="s">
        <v>634</v>
      </c>
      <c r="AV464" s="57" t="s">
        <v>612</v>
      </c>
    </row>
    <row r="465" spans="2:48" x14ac:dyDescent="0.3">
      <c r="B465" s="367"/>
      <c r="C465" s="367"/>
      <c r="D465" s="367"/>
      <c r="E465" s="367"/>
      <c r="F465" s="360"/>
      <c r="G465" s="361"/>
      <c r="H465" s="367"/>
      <c r="I465" s="367"/>
      <c r="J465" s="367"/>
      <c r="K465" s="367"/>
      <c r="L465" s="367"/>
      <c r="M465" s="367"/>
      <c r="N465" s="367"/>
      <c r="O465" s="367"/>
      <c r="P465" s="367"/>
      <c r="Q465" s="367"/>
      <c r="R465" s="367"/>
      <c r="S465" s="367"/>
      <c r="T465" s="367"/>
      <c r="U465" s="367"/>
      <c r="V465" s="367"/>
      <c r="W465" s="367"/>
      <c r="X465" s="367"/>
      <c r="Y465" s="367"/>
      <c r="Z465" s="367"/>
      <c r="AA465" s="367"/>
      <c r="AB465" s="367"/>
      <c r="AC465" s="367"/>
      <c r="AD465" s="367"/>
      <c r="AE465" s="367"/>
      <c r="AF465" s="367"/>
      <c r="AG465" s="367"/>
      <c r="AH465" s="367"/>
      <c r="AI465" s="361"/>
      <c r="AJ465" s="361"/>
      <c r="AK465" s="361"/>
      <c r="AL465" s="361"/>
      <c r="AM465" s="361"/>
      <c r="AN465" s="361"/>
      <c r="AO465" s="361"/>
      <c r="AP465" s="361"/>
      <c r="AQ465" s="361"/>
      <c r="AR465" s="359"/>
      <c r="AS465" s="40" t="s">
        <v>579</v>
      </c>
      <c r="AT465" s="65" t="s">
        <v>639</v>
      </c>
      <c r="AU465" s="65" t="s">
        <v>634</v>
      </c>
      <c r="AV465" s="57" t="s">
        <v>612</v>
      </c>
    </row>
    <row r="466" spans="2:48" x14ac:dyDescent="0.3">
      <c r="B466" s="367"/>
      <c r="C466" s="367"/>
      <c r="D466" s="367"/>
      <c r="E466" s="367"/>
      <c r="F466" s="360"/>
      <c r="G466" s="361"/>
      <c r="H466" s="367"/>
      <c r="I466" s="367"/>
      <c r="J466" s="367"/>
      <c r="K466" s="367"/>
      <c r="L466" s="367"/>
      <c r="M466" s="367"/>
      <c r="N466" s="367"/>
      <c r="O466" s="367"/>
      <c r="P466" s="367"/>
      <c r="Q466" s="367"/>
      <c r="R466" s="367"/>
      <c r="S466" s="367"/>
      <c r="T466" s="367"/>
      <c r="U466" s="367"/>
      <c r="V466" s="367"/>
      <c r="W466" s="367"/>
      <c r="X466" s="367"/>
      <c r="Y466" s="367"/>
      <c r="Z466" s="367"/>
      <c r="AA466" s="367"/>
      <c r="AB466" s="367"/>
      <c r="AC466" s="367"/>
      <c r="AD466" s="367"/>
      <c r="AE466" s="367"/>
      <c r="AF466" s="367"/>
      <c r="AG466" s="367"/>
      <c r="AH466" s="367"/>
      <c r="AI466" s="361"/>
      <c r="AJ466" s="361"/>
      <c r="AK466" s="361"/>
      <c r="AL466" s="361"/>
      <c r="AM466" s="361"/>
      <c r="AN466" s="361"/>
      <c r="AO466" s="361"/>
      <c r="AP466" s="361"/>
      <c r="AQ466" s="361"/>
      <c r="AR466" s="359"/>
      <c r="AS466" s="40" t="s">
        <v>579</v>
      </c>
      <c r="AT466" s="65" t="s">
        <v>640</v>
      </c>
      <c r="AU466" s="65" t="s">
        <v>634</v>
      </c>
      <c r="AV466" s="57" t="s">
        <v>648</v>
      </c>
    </row>
    <row r="467" spans="2:48" x14ac:dyDescent="0.3">
      <c r="B467" s="367"/>
      <c r="C467" s="367"/>
      <c r="D467" s="367"/>
      <c r="E467" s="361"/>
      <c r="F467" s="360"/>
      <c r="G467" s="361"/>
      <c r="H467" s="367"/>
      <c r="I467" s="367"/>
      <c r="J467" s="370"/>
      <c r="K467" s="370"/>
      <c r="L467" s="370"/>
      <c r="M467" s="370"/>
      <c r="N467" s="370"/>
      <c r="O467" s="370"/>
      <c r="P467" s="370"/>
      <c r="Q467" s="370"/>
      <c r="R467" s="370"/>
      <c r="S467" s="370"/>
      <c r="T467" s="370"/>
      <c r="U467" s="361"/>
      <c r="V467" s="361"/>
      <c r="W467" s="361"/>
      <c r="X467" s="361"/>
      <c r="Y467" s="367"/>
      <c r="Z467" s="367"/>
      <c r="AA467" s="367"/>
      <c r="AB467" s="367"/>
      <c r="AC467" s="367"/>
      <c r="AD467" s="367"/>
      <c r="AE467" s="367"/>
      <c r="AF467" s="367"/>
      <c r="AG467" s="367"/>
      <c r="AH467" s="367"/>
      <c r="AI467" s="361"/>
      <c r="AJ467" s="361"/>
      <c r="AK467" s="361"/>
      <c r="AL467" s="361"/>
      <c r="AM467" s="361"/>
      <c r="AN467" s="361"/>
      <c r="AO467" s="361"/>
      <c r="AP467" s="361"/>
      <c r="AQ467" s="361"/>
      <c r="AR467" s="121"/>
      <c r="AS467" s="40" t="s">
        <v>579</v>
      </c>
      <c r="AT467" s="65" t="s">
        <v>641</v>
      </c>
      <c r="AU467" s="65" t="s">
        <v>634</v>
      </c>
      <c r="AV467" s="57" t="s">
        <v>648</v>
      </c>
    </row>
    <row r="468" spans="2:48" x14ac:dyDescent="0.3">
      <c r="B468" s="367"/>
      <c r="C468" s="370"/>
      <c r="D468" s="367"/>
      <c r="E468" s="361"/>
      <c r="F468" s="360"/>
      <c r="G468" s="361"/>
      <c r="H468" s="367"/>
      <c r="I468" s="367"/>
      <c r="J468" s="370"/>
      <c r="K468" s="370"/>
      <c r="L468" s="370"/>
      <c r="M468" s="370"/>
      <c r="N468" s="370"/>
      <c r="O468" s="370"/>
      <c r="P468" s="370"/>
      <c r="Q468" s="370"/>
      <c r="R468" s="370"/>
      <c r="S468" s="370"/>
      <c r="T468" s="370"/>
      <c r="U468" s="361"/>
      <c r="V468" s="361"/>
      <c r="W468" s="361"/>
      <c r="X468" s="361"/>
      <c r="Y468" s="367"/>
      <c r="Z468" s="367"/>
      <c r="AA468" s="367"/>
      <c r="AB468" s="367"/>
      <c r="AC468" s="367"/>
      <c r="AD468" s="367"/>
      <c r="AE468" s="367"/>
      <c r="AF468" s="367"/>
      <c r="AG468" s="367"/>
      <c r="AH468" s="367"/>
      <c r="AI468" s="361"/>
      <c r="AJ468" s="361"/>
      <c r="AK468" s="361"/>
      <c r="AL468" s="361"/>
      <c r="AM468" s="361"/>
      <c r="AN468" s="361"/>
      <c r="AO468" s="361"/>
      <c r="AP468" s="361"/>
      <c r="AQ468" s="361"/>
      <c r="AR468" s="121"/>
      <c r="AS468" s="40" t="s">
        <v>579</v>
      </c>
      <c r="AT468" s="65" t="s">
        <v>642</v>
      </c>
      <c r="AU468" s="65" t="s">
        <v>634</v>
      </c>
      <c r="AV468" s="57" t="s">
        <v>649</v>
      </c>
    </row>
    <row r="469" spans="2:48" x14ac:dyDescent="0.3">
      <c r="B469" s="367"/>
      <c r="C469" s="370"/>
      <c r="D469" s="367"/>
      <c r="E469" s="361"/>
      <c r="F469" s="360"/>
      <c r="G469" s="361"/>
      <c r="H469" s="367"/>
      <c r="I469" s="367"/>
      <c r="J469" s="370"/>
      <c r="K469" s="370"/>
      <c r="L469" s="370"/>
      <c r="M469" s="370"/>
      <c r="N469" s="370"/>
      <c r="O469" s="370"/>
      <c r="P469" s="370"/>
      <c r="Q469" s="370"/>
      <c r="R469" s="370"/>
      <c r="S469" s="370"/>
      <c r="T469" s="370"/>
      <c r="U469" s="361"/>
      <c r="V469" s="361"/>
      <c r="W469" s="361"/>
      <c r="X469" s="361"/>
      <c r="Y469" s="367"/>
      <c r="Z469" s="367"/>
      <c r="AA469" s="367"/>
      <c r="AB469" s="367"/>
      <c r="AC469" s="367"/>
      <c r="AD469" s="367"/>
      <c r="AE469" s="367"/>
      <c r="AF469" s="367"/>
      <c r="AG469" s="367"/>
      <c r="AH469" s="367"/>
      <c r="AI469" s="361"/>
      <c r="AJ469" s="361"/>
      <c r="AK469" s="361"/>
      <c r="AL469" s="361"/>
      <c r="AM469" s="361"/>
      <c r="AN469" s="361"/>
      <c r="AO469" s="361"/>
      <c r="AP469" s="361"/>
      <c r="AQ469" s="361"/>
      <c r="AR469" s="121"/>
      <c r="AS469" s="40" t="s">
        <v>579</v>
      </c>
      <c r="AT469" s="65" t="s">
        <v>643</v>
      </c>
      <c r="AU469" s="65" t="s">
        <v>634</v>
      </c>
      <c r="AV469" s="57" t="s">
        <v>649</v>
      </c>
    </row>
    <row r="470" spans="2:48" x14ac:dyDescent="0.3">
      <c r="B470" s="367"/>
      <c r="C470" s="370"/>
      <c r="D470" s="367"/>
      <c r="E470" s="361"/>
      <c r="F470" s="360"/>
      <c r="G470" s="361"/>
      <c r="H470" s="367"/>
      <c r="I470" s="367"/>
      <c r="J470" s="370"/>
      <c r="K470" s="370"/>
      <c r="L470" s="370"/>
      <c r="M470" s="370"/>
      <c r="N470" s="370"/>
      <c r="O470" s="370"/>
      <c r="P470" s="370"/>
      <c r="Q470" s="370"/>
      <c r="R470" s="370"/>
      <c r="S470" s="370"/>
      <c r="T470" s="370"/>
      <c r="U470" s="361"/>
      <c r="V470" s="361"/>
      <c r="W470" s="361"/>
      <c r="X470" s="361"/>
      <c r="Y470" s="367"/>
      <c r="Z470" s="367"/>
      <c r="AA470" s="367"/>
      <c r="AB470" s="367"/>
      <c r="AC470" s="367"/>
      <c r="AD470" s="367"/>
      <c r="AE470" s="367"/>
      <c r="AF470" s="367"/>
      <c r="AG470" s="367"/>
      <c r="AH470" s="367"/>
      <c r="AI470" s="361"/>
      <c r="AJ470" s="361"/>
      <c r="AK470" s="361"/>
      <c r="AL470" s="361"/>
      <c r="AM470" s="361"/>
      <c r="AN470" s="361"/>
      <c r="AO470" s="361"/>
      <c r="AP470" s="361"/>
      <c r="AQ470" s="361"/>
      <c r="AR470" s="121"/>
      <c r="AS470" s="40" t="s">
        <v>579</v>
      </c>
      <c r="AT470" s="65" t="s">
        <v>644</v>
      </c>
      <c r="AU470" s="65" t="s">
        <v>634</v>
      </c>
      <c r="AV470" s="57" t="s">
        <v>586</v>
      </c>
    </row>
    <row r="471" spans="2:48" x14ac:dyDescent="0.3">
      <c r="B471" s="367"/>
      <c r="C471" s="370"/>
      <c r="D471" s="367"/>
      <c r="E471" s="361"/>
      <c r="F471" s="360"/>
      <c r="G471" s="361"/>
      <c r="H471" s="367"/>
      <c r="I471" s="367"/>
      <c r="J471" s="367"/>
      <c r="K471" s="367"/>
      <c r="L471" s="367"/>
      <c r="M471" s="367"/>
      <c r="N471" s="367"/>
      <c r="O471" s="367"/>
      <c r="P471" s="367"/>
      <c r="Q471" s="367"/>
      <c r="R471" s="367"/>
      <c r="S471" s="367"/>
      <c r="T471" s="367"/>
      <c r="U471" s="367"/>
      <c r="V471" s="367"/>
      <c r="W471" s="367"/>
      <c r="X471" s="367"/>
      <c r="Y471" s="367"/>
      <c r="Z471" s="367"/>
      <c r="AA471" s="367"/>
      <c r="AB471" s="367"/>
      <c r="AC471" s="367"/>
      <c r="AD471" s="367"/>
      <c r="AE471" s="367"/>
      <c r="AF471" s="367"/>
      <c r="AG471" s="367"/>
      <c r="AH471" s="367"/>
      <c r="AI471" s="361"/>
      <c r="AJ471" s="361"/>
      <c r="AK471" s="361"/>
      <c r="AL471" s="361"/>
      <c r="AM471" s="361"/>
      <c r="AN471" s="361"/>
      <c r="AO471" s="361"/>
      <c r="AP471" s="361"/>
      <c r="AQ471" s="361"/>
      <c r="AR471" s="359"/>
      <c r="AS471" s="40" t="s">
        <v>579</v>
      </c>
      <c r="AT471" s="65" t="s">
        <v>645</v>
      </c>
      <c r="AU471" s="65" t="s">
        <v>634</v>
      </c>
      <c r="AV471" s="57" t="s">
        <v>586</v>
      </c>
    </row>
    <row r="472" spans="2:48" x14ac:dyDescent="0.3">
      <c r="B472" s="367"/>
      <c r="C472" s="367"/>
      <c r="D472" s="367"/>
      <c r="E472" s="361"/>
      <c r="F472" s="360"/>
      <c r="G472" s="361"/>
      <c r="H472" s="367"/>
      <c r="I472" s="367"/>
      <c r="J472" s="367"/>
      <c r="K472" s="367"/>
      <c r="L472" s="367"/>
      <c r="M472" s="367"/>
      <c r="N472" s="367"/>
      <c r="O472" s="367"/>
      <c r="P472" s="367"/>
      <c r="Q472" s="367"/>
      <c r="R472" s="367"/>
      <c r="S472" s="367"/>
      <c r="T472" s="367"/>
      <c r="U472" s="367"/>
      <c r="V472" s="367"/>
      <c r="W472" s="367"/>
      <c r="X472" s="367"/>
      <c r="Y472" s="367"/>
      <c r="Z472" s="367"/>
      <c r="AA472" s="367"/>
      <c r="AB472" s="367"/>
      <c r="AC472" s="367"/>
      <c r="AD472" s="367"/>
      <c r="AE472" s="367"/>
      <c r="AF472" s="367"/>
      <c r="AG472" s="367"/>
      <c r="AH472" s="367"/>
      <c r="AI472" s="361"/>
      <c r="AJ472" s="361"/>
      <c r="AK472" s="361"/>
      <c r="AL472" s="361"/>
      <c r="AM472" s="361"/>
      <c r="AN472" s="361"/>
      <c r="AO472" s="361"/>
      <c r="AP472" s="361"/>
      <c r="AQ472" s="361"/>
      <c r="AR472" s="359"/>
      <c r="AS472" s="40" t="s">
        <v>579</v>
      </c>
      <c r="AT472" s="65" t="s">
        <v>646</v>
      </c>
      <c r="AU472" s="65" t="s">
        <v>634</v>
      </c>
      <c r="AV472" s="57" t="s">
        <v>650</v>
      </c>
    </row>
    <row r="473" spans="2:48" ht="15" thickBot="1" x14ac:dyDescent="0.35">
      <c r="B473" s="367"/>
      <c r="C473" s="367"/>
      <c r="D473" s="367"/>
      <c r="E473" s="361"/>
      <c r="F473" s="360"/>
      <c r="G473" s="361"/>
      <c r="H473" s="367"/>
      <c r="I473" s="367"/>
      <c r="J473" s="367"/>
      <c r="K473" s="367"/>
      <c r="L473" s="367"/>
      <c r="M473" s="367"/>
      <c r="N473" s="367"/>
      <c r="O473" s="367"/>
      <c r="P473" s="367"/>
      <c r="Q473" s="367"/>
      <c r="R473" s="367"/>
      <c r="S473" s="367"/>
      <c r="T473" s="367"/>
      <c r="U473" s="367"/>
      <c r="V473" s="367"/>
      <c r="W473" s="367"/>
      <c r="X473" s="367"/>
      <c r="Y473" s="367"/>
      <c r="Z473" s="367"/>
      <c r="AA473" s="367"/>
      <c r="AB473" s="367"/>
      <c r="AC473" s="367"/>
      <c r="AD473" s="367"/>
      <c r="AE473" s="367"/>
      <c r="AF473" s="367"/>
      <c r="AG473" s="367"/>
      <c r="AH473" s="367"/>
      <c r="AI473" s="361"/>
      <c r="AJ473" s="361"/>
      <c r="AK473" s="361"/>
      <c r="AL473" s="361"/>
      <c r="AM473" s="361"/>
      <c r="AN473" s="361"/>
      <c r="AO473" s="361"/>
      <c r="AP473" s="361"/>
      <c r="AQ473" s="361"/>
      <c r="AR473" s="359"/>
      <c r="AS473" s="40" t="s">
        <v>579</v>
      </c>
      <c r="AT473" s="84" t="s">
        <v>647</v>
      </c>
      <c r="AU473" s="84" t="s">
        <v>634</v>
      </c>
      <c r="AV473" s="64" t="s">
        <v>650</v>
      </c>
    </row>
    <row r="474" spans="2:48" ht="18.600000000000001" thickBot="1" x14ac:dyDescent="0.4">
      <c r="B474" s="367"/>
      <c r="C474" s="367"/>
      <c r="D474" s="367"/>
      <c r="E474" s="361"/>
      <c r="F474" s="360"/>
      <c r="G474" s="361"/>
      <c r="H474" s="367"/>
      <c r="I474" s="367"/>
      <c r="J474" s="367"/>
      <c r="K474" s="367"/>
      <c r="L474" s="367"/>
      <c r="M474" s="367"/>
      <c r="N474" s="367"/>
      <c r="O474" s="367"/>
      <c r="P474" s="367"/>
      <c r="Q474" s="367"/>
      <c r="R474" s="367"/>
      <c r="S474" s="367"/>
      <c r="T474" s="367"/>
      <c r="U474" s="367"/>
      <c r="V474" s="367"/>
      <c r="W474" s="367"/>
      <c r="X474" s="367"/>
      <c r="Y474" s="367"/>
      <c r="Z474" s="367"/>
      <c r="AA474" s="367"/>
      <c r="AB474" s="367"/>
      <c r="AC474" s="367"/>
      <c r="AD474" s="367"/>
      <c r="AE474" s="367"/>
      <c r="AF474" s="367"/>
      <c r="AG474" s="367"/>
      <c r="AH474" s="367"/>
      <c r="AI474" s="361"/>
      <c r="AJ474" s="361"/>
      <c r="AK474" s="361"/>
      <c r="AL474" s="361"/>
      <c r="AM474" s="361"/>
      <c r="AN474" s="361"/>
      <c r="AO474" s="361"/>
      <c r="AP474" s="361"/>
      <c r="AQ474" s="361"/>
      <c r="AR474" s="359"/>
      <c r="AS474" s="351" t="s">
        <v>653</v>
      </c>
      <c r="AT474" s="53"/>
      <c r="AU474" s="27"/>
      <c r="AV474" s="16"/>
    </row>
    <row r="475" spans="2:48" x14ac:dyDescent="0.3">
      <c r="B475" s="367"/>
      <c r="C475" s="367"/>
      <c r="D475" s="367"/>
      <c r="E475" s="361"/>
      <c r="F475" s="360"/>
      <c r="G475" s="361"/>
      <c r="H475" s="367"/>
      <c r="I475" s="367"/>
      <c r="J475" s="367"/>
      <c r="K475" s="367"/>
      <c r="L475" s="367"/>
      <c r="M475" s="367"/>
      <c r="N475" s="367"/>
      <c r="O475" s="367"/>
      <c r="P475" s="367"/>
      <c r="Q475" s="367"/>
      <c r="R475" s="367"/>
      <c r="S475" s="367"/>
      <c r="T475" s="367"/>
      <c r="U475" s="367"/>
      <c r="V475" s="367"/>
      <c r="W475" s="367"/>
      <c r="X475" s="367"/>
      <c r="Y475" s="367"/>
      <c r="Z475" s="367"/>
      <c r="AA475" s="367"/>
      <c r="AB475" s="367"/>
      <c r="AC475" s="367"/>
      <c r="AD475" s="367"/>
      <c r="AE475" s="367"/>
      <c r="AF475" s="367"/>
      <c r="AG475" s="367"/>
      <c r="AH475" s="367"/>
      <c r="AI475" s="361"/>
      <c r="AJ475" s="361"/>
      <c r="AK475" s="361"/>
      <c r="AL475" s="361"/>
      <c r="AM475" s="361"/>
      <c r="AN475" s="361"/>
      <c r="AO475" s="361"/>
      <c r="AP475" s="361"/>
      <c r="AQ475" s="361"/>
      <c r="AR475" s="359"/>
      <c r="AS475" s="336" t="s">
        <v>671</v>
      </c>
      <c r="AT475" s="65" t="s">
        <v>654</v>
      </c>
      <c r="AU475" s="65" t="s">
        <v>308</v>
      </c>
      <c r="AV475" s="66" t="s">
        <v>1234</v>
      </c>
    </row>
    <row r="476" spans="2:48" x14ac:dyDescent="0.3">
      <c r="B476" s="367"/>
      <c r="C476" s="367"/>
      <c r="D476" s="367"/>
      <c r="E476" s="361"/>
      <c r="F476" s="360"/>
      <c r="G476" s="361"/>
      <c r="H476" s="367"/>
      <c r="I476" s="367"/>
      <c r="J476" s="367"/>
      <c r="K476" s="367"/>
      <c r="L476" s="367"/>
      <c r="M476" s="367"/>
      <c r="N476" s="367"/>
      <c r="O476" s="367"/>
      <c r="P476" s="367"/>
      <c r="Q476" s="367"/>
      <c r="R476" s="367"/>
      <c r="S476" s="367"/>
      <c r="T476" s="367"/>
      <c r="U476" s="367"/>
      <c r="V476" s="367"/>
      <c r="W476" s="367"/>
      <c r="X476" s="367"/>
      <c r="Y476" s="367"/>
      <c r="Z476" s="367"/>
      <c r="AA476" s="367"/>
      <c r="AB476" s="367"/>
      <c r="AC476" s="367"/>
      <c r="AD476" s="367"/>
      <c r="AE476" s="367"/>
      <c r="AF476" s="367"/>
      <c r="AG476" s="367"/>
      <c r="AH476" s="367"/>
      <c r="AI476" s="361"/>
      <c r="AJ476" s="361"/>
      <c r="AK476" s="361"/>
      <c r="AL476" s="361"/>
      <c r="AM476" s="361"/>
      <c r="AN476" s="361"/>
      <c r="AO476" s="361"/>
      <c r="AP476" s="361"/>
      <c r="AQ476" s="361"/>
      <c r="AR476" s="359"/>
      <c r="AS476" s="286" t="s">
        <v>653</v>
      </c>
      <c r="AT476" s="65" t="s">
        <v>655</v>
      </c>
      <c r="AU476" s="65" t="s">
        <v>309</v>
      </c>
      <c r="AV476" s="66" t="s">
        <v>1234</v>
      </c>
    </row>
    <row r="477" spans="2:48" x14ac:dyDescent="0.3">
      <c r="B477" s="367"/>
      <c r="C477" s="367"/>
      <c r="D477" s="361"/>
      <c r="E477" s="361"/>
      <c r="F477" s="360"/>
      <c r="G477" s="361"/>
      <c r="H477" s="367"/>
      <c r="I477" s="367"/>
      <c r="J477" s="367"/>
      <c r="K477" s="367"/>
      <c r="L477" s="367"/>
      <c r="M477" s="367"/>
      <c r="N477" s="367"/>
      <c r="O477" s="367"/>
      <c r="P477" s="367"/>
      <c r="Q477" s="367"/>
      <c r="R477" s="367"/>
      <c r="S477" s="367"/>
      <c r="T477" s="367"/>
      <c r="U477" s="361"/>
      <c r="V477" s="361"/>
      <c r="W477" s="361"/>
      <c r="X477" s="361"/>
      <c r="Y477" s="367"/>
      <c r="Z477" s="367"/>
      <c r="AA477" s="367"/>
      <c r="AB477" s="367"/>
      <c r="AC477" s="367"/>
      <c r="AD477" s="367"/>
      <c r="AE477" s="367"/>
      <c r="AF477" s="367"/>
      <c r="AG477" s="367"/>
      <c r="AH477" s="367"/>
      <c r="AI477" s="367"/>
      <c r="AJ477" s="367"/>
      <c r="AK477" s="367"/>
      <c r="AL477" s="367"/>
      <c r="AM477" s="367"/>
      <c r="AN477" s="367"/>
      <c r="AO477" s="367"/>
      <c r="AP477" s="367"/>
      <c r="AQ477" s="367"/>
      <c r="AR477" s="359"/>
      <c r="AS477" s="286" t="s">
        <v>653</v>
      </c>
      <c r="AT477" s="65" t="s">
        <v>656</v>
      </c>
      <c r="AU477" s="65" t="s">
        <v>314</v>
      </c>
      <c r="AV477" s="66" t="s">
        <v>1233</v>
      </c>
    </row>
    <row r="478" spans="2:48" x14ac:dyDescent="0.3">
      <c r="B478" s="367"/>
      <c r="C478" s="367"/>
      <c r="D478" s="361"/>
      <c r="E478" s="361"/>
      <c r="F478" s="360"/>
      <c r="G478" s="361"/>
      <c r="H478" s="367"/>
      <c r="I478" s="367"/>
      <c r="J478" s="367"/>
      <c r="K478" s="367"/>
      <c r="L478" s="367"/>
      <c r="M478" s="367"/>
      <c r="N478" s="367"/>
      <c r="O478" s="367"/>
      <c r="P478" s="367"/>
      <c r="Q478" s="367"/>
      <c r="R478" s="367"/>
      <c r="S478" s="367"/>
      <c r="T478" s="367"/>
      <c r="U478" s="361"/>
      <c r="V478" s="361"/>
      <c r="W478" s="361"/>
      <c r="X478" s="361"/>
      <c r="Y478" s="367"/>
      <c r="Z478" s="367"/>
      <c r="AA478" s="367"/>
      <c r="AB478" s="367"/>
      <c r="AC478" s="367"/>
      <c r="AD478" s="367"/>
      <c r="AE478" s="367"/>
      <c r="AF478" s="367"/>
      <c r="AG478" s="367"/>
      <c r="AH478" s="367"/>
      <c r="AI478" s="367"/>
      <c r="AJ478" s="367"/>
      <c r="AK478" s="367"/>
      <c r="AL478" s="367"/>
      <c r="AM478" s="367"/>
      <c r="AN478" s="367"/>
      <c r="AO478" s="367"/>
      <c r="AP478" s="367"/>
      <c r="AQ478" s="367"/>
      <c r="AR478" s="359"/>
      <c r="AS478" s="286" t="s">
        <v>653</v>
      </c>
      <c r="AT478" s="65" t="s">
        <v>657</v>
      </c>
      <c r="AU478" s="96" t="s">
        <v>2069</v>
      </c>
      <c r="AV478" s="66" t="s">
        <v>1234</v>
      </c>
    </row>
    <row r="479" spans="2:48" x14ac:dyDescent="0.3">
      <c r="B479" s="367"/>
      <c r="C479" s="367"/>
      <c r="D479" s="361"/>
      <c r="E479" s="361"/>
      <c r="F479" s="360"/>
      <c r="G479" s="361"/>
      <c r="H479" s="367"/>
      <c r="I479" s="367"/>
      <c r="J479" s="367"/>
      <c r="K479" s="367"/>
      <c r="L479" s="367"/>
      <c r="M479" s="367"/>
      <c r="N479" s="367"/>
      <c r="O479" s="367"/>
      <c r="P479" s="367"/>
      <c r="Q479" s="367"/>
      <c r="R479" s="367"/>
      <c r="S479" s="367"/>
      <c r="T479" s="367"/>
      <c r="U479" s="361"/>
      <c r="V479" s="361"/>
      <c r="W479" s="361"/>
      <c r="X479" s="361"/>
      <c r="Y479" s="367"/>
      <c r="Z479" s="367"/>
      <c r="AA479" s="367"/>
      <c r="AB479" s="367"/>
      <c r="AC479" s="367"/>
      <c r="AD479" s="367"/>
      <c r="AE479" s="367"/>
      <c r="AF479" s="367"/>
      <c r="AG479" s="367"/>
      <c r="AH479" s="367"/>
      <c r="AI479" s="367"/>
      <c r="AJ479" s="367"/>
      <c r="AK479" s="367"/>
      <c r="AL479" s="367"/>
      <c r="AM479" s="367"/>
      <c r="AN479" s="367"/>
      <c r="AO479" s="367"/>
      <c r="AP479" s="367"/>
      <c r="AQ479" s="367"/>
      <c r="AR479" s="359"/>
      <c r="AS479" s="286" t="s">
        <v>653</v>
      </c>
      <c r="AT479" s="65" t="s">
        <v>658</v>
      </c>
      <c r="AU479" s="96" t="s">
        <v>98</v>
      </c>
      <c r="AV479" s="66" t="s">
        <v>1234</v>
      </c>
    </row>
    <row r="480" spans="2:48" x14ac:dyDescent="0.3">
      <c r="B480" s="367"/>
      <c r="C480" s="367"/>
      <c r="D480" s="361"/>
      <c r="E480" s="361"/>
      <c r="F480" s="360"/>
      <c r="G480" s="361"/>
      <c r="H480" s="367"/>
      <c r="I480" s="367"/>
      <c r="J480" s="367"/>
      <c r="K480" s="367"/>
      <c r="L480" s="367"/>
      <c r="M480" s="367"/>
      <c r="N480" s="367"/>
      <c r="O480" s="367"/>
      <c r="P480" s="367"/>
      <c r="Q480" s="367"/>
      <c r="R480" s="367"/>
      <c r="S480" s="367"/>
      <c r="T480" s="367"/>
      <c r="U480" s="361"/>
      <c r="V480" s="361"/>
      <c r="W480" s="361"/>
      <c r="X480" s="361"/>
      <c r="Y480" s="367"/>
      <c r="Z480" s="367"/>
      <c r="AA480" s="367"/>
      <c r="AB480" s="367"/>
      <c r="AC480" s="367"/>
      <c r="AD480" s="367"/>
      <c r="AE480" s="367"/>
      <c r="AF480" s="367"/>
      <c r="AG480" s="367"/>
      <c r="AH480" s="367"/>
      <c r="AI480" s="367"/>
      <c r="AJ480" s="367"/>
      <c r="AK480" s="367"/>
      <c r="AL480" s="367"/>
      <c r="AM480" s="367"/>
      <c r="AN480" s="367"/>
      <c r="AO480" s="367"/>
      <c r="AP480" s="367"/>
      <c r="AQ480" s="367"/>
      <c r="AR480" s="359"/>
      <c r="AS480" s="286" t="s">
        <v>653</v>
      </c>
      <c r="AT480" s="65" t="s">
        <v>659</v>
      </c>
      <c r="AU480" s="96" t="s">
        <v>2065</v>
      </c>
      <c r="AV480" s="66" t="s">
        <v>1235</v>
      </c>
    </row>
    <row r="481" spans="2:48" x14ac:dyDescent="0.3">
      <c r="B481" s="367"/>
      <c r="C481" s="367"/>
      <c r="D481" s="361"/>
      <c r="E481" s="361"/>
      <c r="F481" s="360"/>
      <c r="G481" s="361"/>
      <c r="H481" s="367"/>
      <c r="I481" s="367"/>
      <c r="J481" s="367"/>
      <c r="K481" s="367"/>
      <c r="L481" s="367"/>
      <c r="M481" s="367"/>
      <c r="N481" s="367"/>
      <c r="O481" s="367"/>
      <c r="P481" s="367"/>
      <c r="Q481" s="367"/>
      <c r="R481" s="367"/>
      <c r="S481" s="367"/>
      <c r="T481" s="367"/>
      <c r="U481" s="361"/>
      <c r="V481" s="361"/>
      <c r="W481" s="361"/>
      <c r="X481" s="361"/>
      <c r="Y481" s="367"/>
      <c r="Z481" s="367"/>
      <c r="AA481" s="367"/>
      <c r="AB481" s="367"/>
      <c r="AC481" s="367"/>
      <c r="AD481" s="367"/>
      <c r="AE481" s="367"/>
      <c r="AF481" s="367"/>
      <c r="AG481" s="367"/>
      <c r="AH481" s="367"/>
      <c r="AI481" s="367"/>
      <c r="AJ481" s="367"/>
      <c r="AK481" s="367"/>
      <c r="AL481" s="367"/>
      <c r="AM481" s="367"/>
      <c r="AN481" s="367"/>
      <c r="AO481" s="367"/>
      <c r="AP481" s="367"/>
      <c r="AQ481" s="367"/>
      <c r="AR481" s="359"/>
      <c r="AS481" s="286" t="s">
        <v>653</v>
      </c>
      <c r="AT481" s="65" t="s">
        <v>661</v>
      </c>
      <c r="AU481" s="96" t="s">
        <v>2065</v>
      </c>
      <c r="AV481" s="66" t="s">
        <v>1237</v>
      </c>
    </row>
    <row r="482" spans="2:48" x14ac:dyDescent="0.3">
      <c r="B482" s="367"/>
      <c r="C482" s="367"/>
      <c r="D482" s="361"/>
      <c r="E482" s="361"/>
      <c r="F482" s="360"/>
      <c r="G482" s="361"/>
      <c r="H482" s="367"/>
      <c r="I482" s="367"/>
      <c r="J482" s="367"/>
      <c r="K482" s="367"/>
      <c r="L482" s="367"/>
      <c r="M482" s="367"/>
      <c r="N482" s="367"/>
      <c r="O482" s="367"/>
      <c r="P482" s="367"/>
      <c r="Q482" s="367"/>
      <c r="R482" s="367"/>
      <c r="S482" s="367"/>
      <c r="T482" s="367"/>
      <c r="U482" s="361"/>
      <c r="V482" s="361"/>
      <c r="W482" s="361"/>
      <c r="X482" s="361"/>
      <c r="Y482" s="367"/>
      <c r="Z482" s="367"/>
      <c r="AA482" s="367"/>
      <c r="AB482" s="367"/>
      <c r="AC482" s="367"/>
      <c r="AD482" s="367"/>
      <c r="AE482" s="367"/>
      <c r="AF482" s="367"/>
      <c r="AG482" s="367"/>
      <c r="AH482" s="367"/>
      <c r="AI482" s="367"/>
      <c r="AJ482" s="367"/>
      <c r="AK482" s="367"/>
      <c r="AL482" s="367"/>
      <c r="AM482" s="367"/>
      <c r="AN482" s="367"/>
      <c r="AO482" s="367"/>
      <c r="AP482" s="367"/>
      <c r="AQ482" s="367"/>
      <c r="AR482" s="359"/>
      <c r="AS482" s="286" t="s">
        <v>653</v>
      </c>
      <c r="AT482" s="65" t="s">
        <v>662</v>
      </c>
      <c r="AU482" s="96" t="s">
        <v>2065</v>
      </c>
      <c r="AV482" s="66" t="s">
        <v>1238</v>
      </c>
    </row>
    <row r="483" spans="2:48" x14ac:dyDescent="0.3">
      <c r="B483" s="367"/>
      <c r="C483" s="367"/>
      <c r="D483" s="361"/>
      <c r="E483" s="361"/>
      <c r="F483" s="360"/>
      <c r="G483" s="361"/>
      <c r="H483" s="367"/>
      <c r="I483" s="367"/>
      <c r="J483" s="367"/>
      <c r="K483" s="367"/>
      <c r="L483" s="367"/>
      <c r="M483" s="367"/>
      <c r="N483" s="367"/>
      <c r="O483" s="367"/>
      <c r="P483" s="367"/>
      <c r="Q483" s="367"/>
      <c r="R483" s="367"/>
      <c r="S483" s="367"/>
      <c r="T483" s="367"/>
      <c r="U483" s="361"/>
      <c r="V483" s="361"/>
      <c r="W483" s="361"/>
      <c r="X483" s="361"/>
      <c r="Y483" s="367"/>
      <c r="Z483" s="367"/>
      <c r="AA483" s="367"/>
      <c r="AB483" s="367"/>
      <c r="AC483" s="367"/>
      <c r="AD483" s="367"/>
      <c r="AE483" s="367"/>
      <c r="AF483" s="367"/>
      <c r="AG483" s="367"/>
      <c r="AH483" s="367"/>
      <c r="AI483" s="367"/>
      <c r="AJ483" s="367"/>
      <c r="AK483" s="367"/>
      <c r="AL483" s="367"/>
      <c r="AM483" s="367"/>
      <c r="AN483" s="367"/>
      <c r="AO483" s="367"/>
      <c r="AP483" s="367"/>
      <c r="AQ483" s="367"/>
      <c r="AR483" s="359"/>
      <c r="AS483" s="286" t="s">
        <v>653</v>
      </c>
      <c r="AT483" s="65" t="s">
        <v>663</v>
      </c>
      <c r="AU483" s="65" t="s">
        <v>168</v>
      </c>
      <c r="AV483" s="57"/>
    </row>
    <row r="484" spans="2:48" x14ac:dyDescent="0.3">
      <c r="B484" s="367"/>
      <c r="C484" s="367"/>
      <c r="D484" s="361"/>
      <c r="E484" s="361"/>
      <c r="F484" s="360"/>
      <c r="G484" s="361"/>
      <c r="H484" s="367"/>
      <c r="I484" s="367"/>
      <c r="J484" s="367"/>
      <c r="K484" s="367"/>
      <c r="L484" s="367"/>
      <c r="M484" s="367"/>
      <c r="N484" s="367"/>
      <c r="O484" s="367"/>
      <c r="P484" s="367"/>
      <c r="Q484" s="367"/>
      <c r="R484" s="367"/>
      <c r="S484" s="367"/>
      <c r="T484" s="367"/>
      <c r="U484" s="361"/>
      <c r="V484" s="361"/>
      <c r="W484" s="361"/>
      <c r="X484" s="361"/>
      <c r="Y484" s="367"/>
      <c r="Z484" s="367"/>
      <c r="AA484" s="367"/>
      <c r="AB484" s="367"/>
      <c r="AC484" s="367"/>
      <c r="AD484" s="367"/>
      <c r="AE484" s="367"/>
      <c r="AF484" s="367"/>
      <c r="AG484" s="367"/>
      <c r="AH484" s="367"/>
      <c r="AI484" s="367"/>
      <c r="AJ484" s="367"/>
      <c r="AK484" s="367"/>
      <c r="AL484" s="367"/>
      <c r="AM484" s="367"/>
      <c r="AN484" s="367"/>
      <c r="AO484" s="367"/>
      <c r="AP484" s="367"/>
      <c r="AQ484" s="367"/>
      <c r="AR484" s="359"/>
      <c r="AS484" s="286" t="s">
        <v>653</v>
      </c>
      <c r="AT484" s="65" t="s">
        <v>664</v>
      </c>
      <c r="AU484" s="65" t="s">
        <v>168</v>
      </c>
      <c r="AV484" s="57"/>
    </row>
    <row r="485" spans="2:48" x14ac:dyDescent="0.3">
      <c r="B485" s="367"/>
      <c r="C485" s="367"/>
      <c r="D485" s="367"/>
      <c r="E485" s="361"/>
      <c r="F485" s="360"/>
      <c r="G485" s="361"/>
      <c r="H485" s="367"/>
      <c r="I485" s="367"/>
      <c r="J485" s="367"/>
      <c r="K485" s="367"/>
      <c r="L485" s="367"/>
      <c r="M485" s="367"/>
      <c r="N485" s="367"/>
      <c r="O485" s="367"/>
      <c r="P485" s="367"/>
      <c r="Q485" s="367"/>
      <c r="R485" s="367"/>
      <c r="S485" s="367"/>
      <c r="T485" s="367"/>
      <c r="U485" s="367"/>
      <c r="V485" s="367"/>
      <c r="W485" s="367"/>
      <c r="X485" s="367"/>
      <c r="Y485" s="367"/>
      <c r="Z485" s="367"/>
      <c r="AA485" s="367"/>
      <c r="AB485" s="367"/>
      <c r="AC485" s="367"/>
      <c r="AD485" s="367"/>
      <c r="AE485" s="367"/>
      <c r="AF485" s="367"/>
      <c r="AG485" s="367"/>
      <c r="AH485" s="367"/>
      <c r="AI485" s="361"/>
      <c r="AJ485" s="361"/>
      <c r="AK485" s="361"/>
      <c r="AL485" s="361"/>
      <c r="AM485" s="361"/>
      <c r="AN485" s="361"/>
      <c r="AO485" s="361"/>
      <c r="AP485" s="361"/>
      <c r="AQ485" s="361"/>
      <c r="AR485" s="121"/>
      <c r="AS485" s="286" t="s">
        <v>653</v>
      </c>
      <c r="AT485" s="65" t="s">
        <v>665</v>
      </c>
      <c r="AU485" s="65" t="s">
        <v>82</v>
      </c>
      <c r="AV485" s="66" t="s">
        <v>1230</v>
      </c>
    </row>
    <row r="486" spans="2:48" x14ac:dyDescent="0.3">
      <c r="B486" s="367"/>
      <c r="C486" s="367"/>
      <c r="D486" s="367"/>
      <c r="E486" s="361"/>
      <c r="F486" s="360"/>
      <c r="G486" s="361"/>
      <c r="H486" s="367"/>
      <c r="I486" s="367"/>
      <c r="J486" s="367"/>
      <c r="K486" s="367"/>
      <c r="L486" s="367"/>
      <c r="M486" s="367"/>
      <c r="N486" s="367"/>
      <c r="O486" s="367"/>
      <c r="P486" s="367"/>
      <c r="Q486" s="367"/>
      <c r="R486" s="367"/>
      <c r="S486" s="367"/>
      <c r="T486" s="367"/>
      <c r="U486" s="367"/>
      <c r="V486" s="367"/>
      <c r="W486" s="367"/>
      <c r="X486" s="367"/>
      <c r="Y486" s="367"/>
      <c r="Z486" s="367"/>
      <c r="AA486" s="367"/>
      <c r="AB486" s="367"/>
      <c r="AC486" s="367"/>
      <c r="AD486" s="367"/>
      <c r="AE486" s="367"/>
      <c r="AF486" s="367"/>
      <c r="AG486" s="367"/>
      <c r="AH486" s="367"/>
      <c r="AI486" s="361"/>
      <c r="AJ486" s="361"/>
      <c r="AK486" s="361"/>
      <c r="AL486" s="361"/>
      <c r="AM486" s="361"/>
      <c r="AN486" s="361"/>
      <c r="AO486" s="361"/>
      <c r="AP486" s="361"/>
      <c r="AQ486" s="361"/>
      <c r="AR486" s="121"/>
      <c r="AS486" s="286" t="s">
        <v>653</v>
      </c>
      <c r="AT486" s="65" t="s">
        <v>666</v>
      </c>
      <c r="AU486" s="65" t="s">
        <v>82</v>
      </c>
      <c r="AV486" s="66" t="s">
        <v>1231</v>
      </c>
    </row>
    <row r="487" spans="2:48" x14ac:dyDescent="0.3">
      <c r="B487" s="367"/>
      <c r="C487" s="367"/>
      <c r="D487" s="367"/>
      <c r="E487" s="361"/>
      <c r="F487" s="360"/>
      <c r="G487" s="361"/>
      <c r="H487" s="367"/>
      <c r="I487" s="367"/>
      <c r="J487" s="367"/>
      <c r="K487" s="367"/>
      <c r="L487" s="367"/>
      <c r="M487" s="367"/>
      <c r="N487" s="367"/>
      <c r="O487" s="367"/>
      <c r="P487" s="367"/>
      <c r="Q487" s="367"/>
      <c r="R487" s="367"/>
      <c r="S487" s="367"/>
      <c r="T487" s="367"/>
      <c r="U487" s="367"/>
      <c r="V487" s="367"/>
      <c r="W487" s="367"/>
      <c r="X487" s="367"/>
      <c r="Y487" s="367"/>
      <c r="Z487" s="367"/>
      <c r="AA487" s="367"/>
      <c r="AB487" s="367"/>
      <c r="AC487" s="367"/>
      <c r="AD487" s="367"/>
      <c r="AE487" s="367"/>
      <c r="AF487" s="367"/>
      <c r="AG487" s="367"/>
      <c r="AH487" s="367"/>
      <c r="AI487" s="361"/>
      <c r="AJ487" s="361"/>
      <c r="AK487" s="361"/>
      <c r="AL487" s="361"/>
      <c r="AM487" s="361"/>
      <c r="AN487" s="361"/>
      <c r="AO487" s="361"/>
      <c r="AP487" s="361"/>
      <c r="AQ487" s="361"/>
      <c r="AR487" s="121"/>
      <c r="AS487" s="286" t="s">
        <v>653</v>
      </c>
      <c r="AT487" s="65" t="s">
        <v>667</v>
      </c>
      <c r="AU487" s="65" t="s">
        <v>82</v>
      </c>
      <c r="AV487" s="66" t="s">
        <v>1232</v>
      </c>
    </row>
    <row r="488" spans="2:48" x14ac:dyDescent="0.3">
      <c r="B488" s="367"/>
      <c r="C488" s="367"/>
      <c r="D488" s="367"/>
      <c r="E488" s="361"/>
      <c r="F488" s="360"/>
      <c r="G488" s="361"/>
      <c r="H488" s="367"/>
      <c r="I488" s="367"/>
      <c r="J488" s="367"/>
      <c r="K488" s="367"/>
      <c r="L488" s="367"/>
      <c r="M488" s="367"/>
      <c r="N488" s="367"/>
      <c r="O488" s="367"/>
      <c r="P488" s="367"/>
      <c r="Q488" s="367"/>
      <c r="R488" s="367"/>
      <c r="S488" s="367"/>
      <c r="T488" s="367"/>
      <c r="U488" s="367"/>
      <c r="V488" s="367"/>
      <c r="W488" s="367"/>
      <c r="X488" s="367"/>
      <c r="Y488" s="367"/>
      <c r="Z488" s="367"/>
      <c r="AA488" s="367"/>
      <c r="AB488" s="367"/>
      <c r="AC488" s="367"/>
      <c r="AD488" s="367"/>
      <c r="AE488" s="367"/>
      <c r="AF488" s="367"/>
      <c r="AG488" s="367"/>
      <c r="AH488" s="367"/>
      <c r="AI488" s="361"/>
      <c r="AJ488" s="361"/>
      <c r="AK488" s="361"/>
      <c r="AL488" s="361"/>
      <c r="AM488" s="361"/>
      <c r="AN488" s="361"/>
      <c r="AO488" s="361"/>
      <c r="AP488" s="361"/>
      <c r="AQ488" s="361"/>
      <c r="AR488" s="121"/>
      <c r="AS488" s="286" t="s">
        <v>653</v>
      </c>
      <c r="AT488" s="65" t="s">
        <v>668</v>
      </c>
      <c r="AU488" s="65" t="s">
        <v>82</v>
      </c>
      <c r="AV488" s="66" t="s">
        <v>1239</v>
      </c>
    </row>
    <row r="489" spans="2:48" x14ac:dyDescent="0.3">
      <c r="B489" s="367"/>
      <c r="C489" s="367"/>
      <c r="D489" s="367"/>
      <c r="E489" s="361"/>
      <c r="F489" s="360"/>
      <c r="G489" s="361"/>
      <c r="H489" s="367"/>
      <c r="I489" s="367"/>
      <c r="J489" s="367"/>
      <c r="K489" s="367"/>
      <c r="L489" s="367"/>
      <c r="M489" s="367"/>
      <c r="N489" s="367"/>
      <c r="O489" s="367"/>
      <c r="P489" s="367"/>
      <c r="Q489" s="367"/>
      <c r="R489" s="367"/>
      <c r="S489" s="367"/>
      <c r="T489" s="367"/>
      <c r="U489" s="367"/>
      <c r="V489" s="367"/>
      <c r="W489" s="367"/>
      <c r="X489" s="367"/>
      <c r="Y489" s="367"/>
      <c r="Z489" s="367"/>
      <c r="AA489" s="367"/>
      <c r="AB489" s="367"/>
      <c r="AC489" s="367"/>
      <c r="AD489" s="367"/>
      <c r="AE489" s="367"/>
      <c r="AF489" s="367"/>
      <c r="AG489" s="367"/>
      <c r="AH489" s="367"/>
      <c r="AI489" s="361"/>
      <c r="AJ489" s="361"/>
      <c r="AK489" s="361"/>
      <c r="AL489" s="361"/>
      <c r="AM489" s="361"/>
      <c r="AN489" s="361"/>
      <c r="AO489" s="361"/>
      <c r="AP489" s="361"/>
      <c r="AQ489" s="361"/>
      <c r="AR489" s="121"/>
      <c r="AS489" s="286" t="s">
        <v>653</v>
      </c>
      <c r="AT489" s="65" t="s">
        <v>669</v>
      </c>
      <c r="AU489" s="65" t="s">
        <v>82</v>
      </c>
      <c r="AV489" s="66" t="s">
        <v>1236</v>
      </c>
    </row>
    <row r="490" spans="2:48" ht="15" thickBot="1" x14ac:dyDescent="0.35">
      <c r="B490" s="367"/>
      <c r="C490" s="367"/>
      <c r="D490" s="367"/>
      <c r="E490" s="361"/>
      <c r="F490" s="360"/>
      <c r="G490" s="361"/>
      <c r="H490" s="367"/>
      <c r="I490" s="367"/>
      <c r="J490" s="367"/>
      <c r="K490" s="367"/>
      <c r="L490" s="367"/>
      <c r="M490" s="367"/>
      <c r="N490" s="367"/>
      <c r="O490" s="367"/>
      <c r="P490" s="367"/>
      <c r="Q490" s="367"/>
      <c r="R490" s="367"/>
      <c r="S490" s="367"/>
      <c r="T490" s="367"/>
      <c r="U490" s="367"/>
      <c r="V490" s="367"/>
      <c r="W490" s="367"/>
      <c r="X490" s="367"/>
      <c r="Y490" s="367"/>
      <c r="Z490" s="367"/>
      <c r="AA490" s="367"/>
      <c r="AB490" s="367"/>
      <c r="AC490" s="367"/>
      <c r="AD490" s="367"/>
      <c r="AE490" s="367"/>
      <c r="AF490" s="367"/>
      <c r="AG490" s="367"/>
      <c r="AH490" s="367"/>
      <c r="AI490" s="361"/>
      <c r="AJ490" s="361"/>
      <c r="AK490" s="361"/>
      <c r="AL490" s="361"/>
      <c r="AM490" s="361"/>
      <c r="AN490" s="361"/>
      <c r="AO490" s="361"/>
      <c r="AP490" s="361"/>
      <c r="AQ490" s="361"/>
      <c r="AR490" s="121"/>
      <c r="AS490" s="286" t="s">
        <v>653</v>
      </c>
      <c r="AT490" s="84" t="s">
        <v>670</v>
      </c>
      <c r="AU490" s="84" t="s">
        <v>82</v>
      </c>
      <c r="AV490" s="76" t="s">
        <v>1236</v>
      </c>
    </row>
    <row r="491" spans="2:48" ht="18.600000000000001" thickBot="1" x14ac:dyDescent="0.4">
      <c r="B491" s="367"/>
      <c r="C491" s="367"/>
      <c r="D491" s="367"/>
      <c r="E491" s="361"/>
      <c r="F491" s="360"/>
      <c r="G491" s="361"/>
      <c r="H491" s="367"/>
      <c r="I491" s="367"/>
      <c r="J491" s="367"/>
      <c r="K491" s="367"/>
      <c r="L491" s="367"/>
      <c r="M491" s="367"/>
      <c r="N491" s="367"/>
      <c r="O491" s="367"/>
      <c r="P491" s="367"/>
      <c r="Q491" s="367"/>
      <c r="R491" s="367"/>
      <c r="S491" s="367"/>
      <c r="T491" s="367"/>
      <c r="U491" s="367"/>
      <c r="V491" s="367"/>
      <c r="W491" s="367"/>
      <c r="X491" s="367"/>
      <c r="Y491" s="367"/>
      <c r="Z491" s="367"/>
      <c r="AA491" s="367"/>
      <c r="AB491" s="367"/>
      <c r="AC491" s="367"/>
      <c r="AD491" s="367"/>
      <c r="AE491" s="367"/>
      <c r="AF491" s="367"/>
      <c r="AG491" s="367"/>
      <c r="AH491" s="367"/>
      <c r="AI491" s="361"/>
      <c r="AJ491" s="361"/>
      <c r="AK491" s="361"/>
      <c r="AL491" s="361"/>
      <c r="AM491" s="361"/>
      <c r="AN491" s="361"/>
      <c r="AO491" s="361"/>
      <c r="AP491" s="361"/>
      <c r="AQ491" s="361"/>
      <c r="AR491" s="121"/>
      <c r="AS491" s="332" t="s">
        <v>673</v>
      </c>
      <c r="AT491" s="53"/>
      <c r="AU491" s="27"/>
      <c r="AV491" s="16"/>
    </row>
    <row r="492" spans="2:48" x14ac:dyDescent="0.3">
      <c r="B492" s="367"/>
      <c r="C492" s="367"/>
      <c r="D492" s="367"/>
      <c r="E492" s="361"/>
      <c r="F492" s="360"/>
      <c r="G492" s="361"/>
      <c r="H492" s="367"/>
      <c r="I492" s="367"/>
      <c r="J492" s="367"/>
      <c r="K492" s="367"/>
      <c r="L492" s="367"/>
      <c r="M492" s="367"/>
      <c r="N492" s="367"/>
      <c r="O492" s="367"/>
      <c r="P492" s="367"/>
      <c r="Q492" s="367"/>
      <c r="R492" s="367"/>
      <c r="S492" s="367"/>
      <c r="T492" s="367"/>
      <c r="U492" s="367"/>
      <c r="V492" s="367"/>
      <c r="W492" s="367"/>
      <c r="X492" s="367"/>
      <c r="Y492" s="367"/>
      <c r="Z492" s="367"/>
      <c r="AA492" s="367"/>
      <c r="AB492" s="367"/>
      <c r="AC492" s="367"/>
      <c r="AD492" s="367"/>
      <c r="AE492" s="367"/>
      <c r="AF492" s="367"/>
      <c r="AG492" s="367"/>
      <c r="AH492" s="367"/>
      <c r="AI492" s="361"/>
      <c r="AJ492" s="361"/>
      <c r="AK492" s="361"/>
      <c r="AL492" s="361"/>
      <c r="AM492" s="361"/>
      <c r="AN492" s="361"/>
      <c r="AO492" s="361"/>
      <c r="AP492" s="361"/>
      <c r="AQ492" s="361"/>
      <c r="AR492" s="121"/>
      <c r="AS492" s="338" t="s">
        <v>703</v>
      </c>
      <c r="AT492" s="85" t="s">
        <v>674</v>
      </c>
      <c r="AU492" s="102" t="s">
        <v>424</v>
      </c>
      <c r="AV492" s="68" t="s">
        <v>1832</v>
      </c>
    </row>
    <row r="493" spans="2:48" x14ac:dyDescent="0.3">
      <c r="B493" s="367"/>
      <c r="C493" s="367"/>
      <c r="D493" s="367"/>
      <c r="E493" s="361"/>
      <c r="F493" s="360"/>
      <c r="G493" s="361"/>
      <c r="H493" s="367"/>
      <c r="I493" s="367"/>
      <c r="J493" s="367"/>
      <c r="K493" s="367"/>
      <c r="L493" s="367"/>
      <c r="M493" s="367"/>
      <c r="N493" s="367"/>
      <c r="O493" s="367"/>
      <c r="P493" s="367"/>
      <c r="Q493" s="367"/>
      <c r="R493" s="367"/>
      <c r="S493" s="367"/>
      <c r="T493" s="367"/>
      <c r="U493" s="367"/>
      <c r="V493" s="367"/>
      <c r="W493" s="367"/>
      <c r="X493" s="367"/>
      <c r="Y493" s="367"/>
      <c r="Z493" s="367"/>
      <c r="AA493" s="367"/>
      <c r="AB493" s="367"/>
      <c r="AC493" s="367"/>
      <c r="AD493" s="367"/>
      <c r="AE493" s="367"/>
      <c r="AF493" s="367"/>
      <c r="AG493" s="367"/>
      <c r="AH493" s="367"/>
      <c r="AI493" s="361"/>
      <c r="AJ493" s="361"/>
      <c r="AK493" s="361"/>
      <c r="AL493" s="361"/>
      <c r="AM493" s="361"/>
      <c r="AN493" s="361"/>
      <c r="AO493" s="361"/>
      <c r="AP493" s="361"/>
      <c r="AQ493" s="361"/>
      <c r="AR493" s="121"/>
      <c r="AS493" s="344" t="s">
        <v>673</v>
      </c>
      <c r="AT493" s="65" t="s">
        <v>675</v>
      </c>
      <c r="AU493" s="102" t="s">
        <v>424</v>
      </c>
      <c r="AV493" s="66" t="s">
        <v>1832</v>
      </c>
    </row>
    <row r="494" spans="2:48" x14ac:dyDescent="0.3">
      <c r="B494" s="367"/>
      <c r="C494" s="367"/>
      <c r="D494" s="367"/>
      <c r="E494" s="361"/>
      <c r="F494" s="360"/>
      <c r="G494" s="361"/>
      <c r="H494" s="367"/>
      <c r="I494" s="367"/>
      <c r="J494" s="367"/>
      <c r="K494" s="367"/>
      <c r="L494" s="367"/>
      <c r="M494" s="367"/>
      <c r="N494" s="367"/>
      <c r="O494" s="367"/>
      <c r="P494" s="367"/>
      <c r="Q494" s="367"/>
      <c r="R494" s="367"/>
      <c r="S494" s="367"/>
      <c r="T494" s="367"/>
      <c r="U494" s="367"/>
      <c r="V494" s="367"/>
      <c r="W494" s="367"/>
      <c r="X494" s="367"/>
      <c r="Y494" s="367"/>
      <c r="Z494" s="367"/>
      <c r="AA494" s="367"/>
      <c r="AB494" s="367"/>
      <c r="AC494" s="367"/>
      <c r="AD494" s="367"/>
      <c r="AE494" s="367"/>
      <c r="AF494" s="367"/>
      <c r="AG494" s="367"/>
      <c r="AH494" s="367"/>
      <c r="AI494" s="361"/>
      <c r="AJ494" s="361"/>
      <c r="AK494" s="361"/>
      <c r="AL494" s="361"/>
      <c r="AM494" s="361"/>
      <c r="AN494" s="361"/>
      <c r="AO494" s="361"/>
      <c r="AP494" s="361"/>
      <c r="AQ494" s="361"/>
      <c r="AR494" s="121"/>
      <c r="AS494" s="344" t="s">
        <v>673</v>
      </c>
      <c r="AT494" s="65" t="s">
        <v>676</v>
      </c>
      <c r="AU494" s="102" t="s">
        <v>424</v>
      </c>
      <c r="AV494" s="66" t="s">
        <v>1832</v>
      </c>
    </row>
    <row r="495" spans="2:48" x14ac:dyDescent="0.3">
      <c r="B495" s="367"/>
      <c r="C495" s="367"/>
      <c r="D495" s="367"/>
      <c r="E495" s="361"/>
      <c r="F495" s="360"/>
      <c r="G495" s="361"/>
      <c r="H495" s="367"/>
      <c r="I495" s="367"/>
      <c r="J495" s="367"/>
      <c r="K495" s="367"/>
      <c r="L495" s="367"/>
      <c r="M495" s="367"/>
      <c r="N495" s="367"/>
      <c r="O495" s="367"/>
      <c r="P495" s="367"/>
      <c r="Q495" s="367"/>
      <c r="R495" s="367"/>
      <c r="S495" s="367"/>
      <c r="T495" s="367"/>
      <c r="U495" s="367"/>
      <c r="V495" s="367"/>
      <c r="W495" s="367"/>
      <c r="X495" s="367"/>
      <c r="Y495" s="367"/>
      <c r="Z495" s="367"/>
      <c r="AA495" s="367"/>
      <c r="AB495" s="367"/>
      <c r="AC495" s="367"/>
      <c r="AD495" s="367"/>
      <c r="AE495" s="367"/>
      <c r="AF495" s="367"/>
      <c r="AG495" s="367"/>
      <c r="AH495" s="367"/>
      <c r="AI495" s="361"/>
      <c r="AJ495" s="361"/>
      <c r="AK495" s="361"/>
      <c r="AL495" s="361"/>
      <c r="AM495" s="361"/>
      <c r="AN495" s="361"/>
      <c r="AO495" s="361"/>
      <c r="AP495" s="361"/>
      <c r="AQ495" s="361"/>
      <c r="AR495" s="121"/>
      <c r="AS495" s="344" t="s">
        <v>673</v>
      </c>
      <c r="AT495" s="65" t="s">
        <v>677</v>
      </c>
      <c r="AU495" s="65" t="s">
        <v>477</v>
      </c>
      <c r="AV495" s="66" t="s">
        <v>1833</v>
      </c>
    </row>
    <row r="496" spans="2:48" x14ac:dyDescent="0.3">
      <c r="B496" s="367"/>
      <c r="C496" s="367"/>
      <c r="D496" s="367"/>
      <c r="E496" s="361"/>
      <c r="F496" s="360"/>
      <c r="G496" s="361"/>
      <c r="H496" s="367"/>
      <c r="I496" s="367"/>
      <c r="J496" s="367"/>
      <c r="K496" s="367"/>
      <c r="L496" s="367"/>
      <c r="M496" s="367"/>
      <c r="N496" s="367"/>
      <c r="O496" s="367"/>
      <c r="P496" s="367"/>
      <c r="Q496" s="367"/>
      <c r="R496" s="367"/>
      <c r="S496" s="367"/>
      <c r="T496" s="367"/>
      <c r="U496" s="367"/>
      <c r="V496" s="367"/>
      <c r="W496" s="367"/>
      <c r="X496" s="367"/>
      <c r="Y496" s="367"/>
      <c r="Z496" s="367"/>
      <c r="AA496" s="367"/>
      <c r="AB496" s="367"/>
      <c r="AC496" s="367"/>
      <c r="AD496" s="367"/>
      <c r="AE496" s="367"/>
      <c r="AF496" s="367"/>
      <c r="AG496" s="367"/>
      <c r="AH496" s="367"/>
      <c r="AI496" s="361"/>
      <c r="AJ496" s="361"/>
      <c r="AK496" s="361"/>
      <c r="AL496" s="361"/>
      <c r="AM496" s="361"/>
      <c r="AN496" s="361"/>
      <c r="AO496" s="361"/>
      <c r="AP496" s="361"/>
      <c r="AQ496" s="361"/>
      <c r="AR496" s="121"/>
      <c r="AS496" s="344" t="s">
        <v>673</v>
      </c>
      <c r="AT496" s="65" t="s">
        <v>678</v>
      </c>
      <c r="AU496" s="96" t="s">
        <v>424</v>
      </c>
      <c r="AV496" s="66" t="s">
        <v>1832</v>
      </c>
    </row>
    <row r="497" spans="1:48" x14ac:dyDescent="0.3">
      <c r="B497" s="367"/>
      <c r="C497" s="367"/>
      <c r="D497" s="367"/>
      <c r="E497" s="361"/>
      <c r="F497" s="360"/>
      <c r="G497" s="361"/>
      <c r="H497" s="367"/>
      <c r="I497" s="367"/>
      <c r="J497" s="367"/>
      <c r="K497" s="367"/>
      <c r="L497" s="367"/>
      <c r="M497" s="367"/>
      <c r="N497" s="367"/>
      <c r="O497" s="367"/>
      <c r="P497" s="367"/>
      <c r="Q497" s="367"/>
      <c r="R497" s="367"/>
      <c r="S497" s="367"/>
      <c r="T497" s="367"/>
      <c r="U497" s="367"/>
      <c r="V497" s="367"/>
      <c r="W497" s="367"/>
      <c r="X497" s="367"/>
      <c r="Y497" s="367"/>
      <c r="Z497" s="367"/>
      <c r="AA497" s="367"/>
      <c r="AB497" s="367"/>
      <c r="AC497" s="367"/>
      <c r="AD497" s="367"/>
      <c r="AE497" s="367"/>
      <c r="AF497" s="367"/>
      <c r="AG497" s="367"/>
      <c r="AH497" s="367"/>
      <c r="AI497" s="361"/>
      <c r="AJ497" s="361"/>
      <c r="AK497" s="361"/>
      <c r="AL497" s="361"/>
      <c r="AM497" s="361"/>
      <c r="AN497" s="361"/>
      <c r="AO497" s="361"/>
      <c r="AP497" s="361"/>
      <c r="AQ497" s="361"/>
      <c r="AR497" s="121"/>
      <c r="AS497" s="344" t="s">
        <v>673</v>
      </c>
      <c r="AT497" s="65" t="s">
        <v>679</v>
      </c>
      <c r="AU497" s="96" t="s">
        <v>424</v>
      </c>
      <c r="AV497" s="66" t="s">
        <v>1832</v>
      </c>
    </row>
    <row r="498" spans="1:48" x14ac:dyDescent="0.3">
      <c r="B498" s="367"/>
      <c r="C498" s="367"/>
      <c r="D498" s="367"/>
      <c r="E498" s="361"/>
      <c r="F498" s="360"/>
      <c r="G498" s="361"/>
      <c r="H498" s="367"/>
      <c r="I498" s="367"/>
      <c r="J498" s="367"/>
      <c r="K498" s="367"/>
      <c r="L498" s="367"/>
      <c r="M498" s="367"/>
      <c r="N498" s="367"/>
      <c r="O498" s="367"/>
      <c r="P498" s="367"/>
      <c r="Q498" s="367"/>
      <c r="R498" s="367"/>
      <c r="S498" s="367"/>
      <c r="T498" s="367"/>
      <c r="U498" s="367"/>
      <c r="V498" s="367"/>
      <c r="W498" s="367"/>
      <c r="X498" s="367"/>
      <c r="Y498" s="367"/>
      <c r="Z498" s="367"/>
      <c r="AA498" s="367"/>
      <c r="AB498" s="367"/>
      <c r="AC498" s="367"/>
      <c r="AD498" s="367"/>
      <c r="AE498" s="367"/>
      <c r="AF498" s="367"/>
      <c r="AG498" s="367"/>
      <c r="AH498" s="367"/>
      <c r="AI498" s="361"/>
      <c r="AJ498" s="361"/>
      <c r="AK498" s="361"/>
      <c r="AL498" s="361"/>
      <c r="AM498" s="361"/>
      <c r="AN498" s="361"/>
      <c r="AO498" s="361"/>
      <c r="AP498" s="361"/>
      <c r="AQ498" s="361"/>
      <c r="AR498" s="121"/>
      <c r="AS498" s="344" t="s">
        <v>673</v>
      </c>
      <c r="AT498" s="65" t="s">
        <v>680</v>
      </c>
      <c r="AU498" s="96" t="s">
        <v>424</v>
      </c>
      <c r="AV498" s="66" t="s">
        <v>1832</v>
      </c>
    </row>
    <row r="499" spans="1:48" x14ac:dyDescent="0.3">
      <c r="B499" s="367"/>
      <c r="C499" s="367"/>
      <c r="AS499" s="344" t="s">
        <v>673</v>
      </c>
      <c r="AT499" s="65" t="s">
        <v>681</v>
      </c>
      <c r="AU499" s="96" t="s">
        <v>424</v>
      </c>
      <c r="AV499" s="66" t="s">
        <v>1832</v>
      </c>
    </row>
    <row r="500" spans="1:48" ht="18" x14ac:dyDescent="0.35">
      <c r="A500" s="377"/>
      <c r="D500" s="367"/>
      <c r="E500" s="367"/>
      <c r="F500" s="368"/>
      <c r="G500" s="367"/>
      <c r="H500" s="367"/>
      <c r="I500" s="367"/>
      <c r="J500" s="367"/>
      <c r="K500" s="367"/>
      <c r="L500" s="367"/>
      <c r="M500" s="367"/>
      <c r="N500" s="367"/>
      <c r="O500" s="367"/>
      <c r="P500" s="367"/>
      <c r="Q500" s="367"/>
      <c r="R500" s="367"/>
      <c r="S500" s="367"/>
      <c r="T500" s="367"/>
      <c r="U500" s="367"/>
      <c r="V500" s="367"/>
      <c r="W500" s="367"/>
      <c r="X500" s="367"/>
      <c r="Y500" s="367"/>
      <c r="Z500" s="367"/>
      <c r="AA500" s="367"/>
      <c r="AB500" s="367"/>
      <c r="AC500" s="367"/>
      <c r="AD500" s="367"/>
      <c r="AE500" s="367"/>
      <c r="AF500" s="367"/>
      <c r="AG500" s="367"/>
      <c r="AH500" s="367"/>
      <c r="AI500" s="361"/>
      <c r="AJ500" s="361"/>
      <c r="AK500" s="361"/>
      <c r="AL500" s="361"/>
      <c r="AM500" s="361"/>
      <c r="AN500" s="361"/>
      <c r="AO500" s="361"/>
      <c r="AP500" s="361"/>
      <c r="AQ500" s="361"/>
      <c r="AR500" s="359"/>
      <c r="AS500" s="344" t="s">
        <v>673</v>
      </c>
      <c r="AT500" s="65" t="s">
        <v>682</v>
      </c>
      <c r="AU500" s="96" t="s">
        <v>424</v>
      </c>
      <c r="AV500" s="66" t="s">
        <v>1832</v>
      </c>
    </row>
    <row r="501" spans="1:48" x14ac:dyDescent="0.3">
      <c r="A501" s="366"/>
      <c r="B501" s="367"/>
      <c r="C501" s="367"/>
      <c r="D501" s="367"/>
      <c r="E501" s="367"/>
      <c r="F501" s="368"/>
      <c r="G501" s="367"/>
      <c r="H501" s="367"/>
      <c r="I501" s="367"/>
      <c r="J501" s="367"/>
      <c r="K501" s="367"/>
      <c r="L501" s="367"/>
      <c r="M501" s="367"/>
      <c r="N501" s="367"/>
      <c r="O501" s="367"/>
      <c r="P501" s="367"/>
      <c r="Q501" s="367"/>
      <c r="R501" s="367"/>
      <c r="S501" s="367"/>
      <c r="T501" s="367"/>
      <c r="U501" s="367"/>
      <c r="V501" s="367"/>
      <c r="W501" s="367"/>
      <c r="X501" s="367"/>
      <c r="Y501" s="367"/>
      <c r="Z501" s="367"/>
      <c r="AA501" s="367"/>
      <c r="AB501" s="367"/>
      <c r="AC501" s="367"/>
      <c r="AD501" s="367"/>
      <c r="AE501" s="367"/>
      <c r="AF501" s="367"/>
      <c r="AG501" s="367"/>
      <c r="AH501" s="367"/>
      <c r="AI501" s="361"/>
      <c r="AJ501" s="361"/>
      <c r="AK501" s="361"/>
      <c r="AL501" s="361"/>
      <c r="AM501" s="361"/>
      <c r="AN501" s="361"/>
      <c r="AO501" s="361"/>
      <c r="AP501" s="361"/>
      <c r="AQ501" s="361"/>
      <c r="AR501" s="359"/>
      <c r="AS501" s="344" t="s">
        <v>673</v>
      </c>
      <c r="AT501" s="65" t="s">
        <v>683</v>
      </c>
      <c r="AU501" s="96" t="s">
        <v>424</v>
      </c>
      <c r="AV501" s="66" t="s">
        <v>1832</v>
      </c>
    </row>
    <row r="502" spans="1:48" x14ac:dyDescent="0.3">
      <c r="A502" s="366"/>
      <c r="B502" s="367"/>
      <c r="C502" s="367"/>
      <c r="D502" s="367"/>
      <c r="E502" s="367"/>
      <c r="F502" s="368"/>
      <c r="G502" s="367"/>
      <c r="H502" s="367"/>
      <c r="I502" s="367"/>
      <c r="J502" s="367"/>
      <c r="K502" s="367"/>
      <c r="L502" s="367"/>
      <c r="M502" s="367"/>
      <c r="N502" s="367"/>
      <c r="O502" s="367"/>
      <c r="P502" s="367"/>
      <c r="Q502" s="367"/>
      <c r="R502" s="367"/>
      <c r="S502" s="367"/>
      <c r="T502" s="367"/>
      <c r="U502" s="367"/>
      <c r="V502" s="367"/>
      <c r="W502" s="367"/>
      <c r="X502" s="367"/>
      <c r="Y502" s="367"/>
      <c r="Z502" s="367"/>
      <c r="AA502" s="367"/>
      <c r="AB502" s="367"/>
      <c r="AC502" s="367"/>
      <c r="AD502" s="367"/>
      <c r="AE502" s="367"/>
      <c r="AF502" s="367"/>
      <c r="AG502" s="367"/>
      <c r="AH502" s="367"/>
      <c r="AI502" s="361"/>
      <c r="AJ502" s="361"/>
      <c r="AK502" s="361"/>
      <c r="AL502" s="361"/>
      <c r="AM502" s="361"/>
      <c r="AN502" s="361"/>
      <c r="AO502" s="361"/>
      <c r="AP502" s="361"/>
      <c r="AQ502" s="361"/>
      <c r="AR502" s="359"/>
      <c r="AS502" s="344" t="s">
        <v>673</v>
      </c>
      <c r="AT502" s="65" t="s">
        <v>684</v>
      </c>
      <c r="AU502" s="96" t="s">
        <v>424</v>
      </c>
      <c r="AV502" s="66" t="s">
        <v>1832</v>
      </c>
    </row>
    <row r="503" spans="1:48" x14ac:dyDescent="0.3">
      <c r="B503" s="367"/>
      <c r="C503" s="367"/>
      <c r="D503" s="367"/>
      <c r="E503" s="367"/>
      <c r="F503" s="368"/>
      <c r="G503" s="367"/>
      <c r="H503" s="367"/>
      <c r="I503" s="367"/>
      <c r="J503" s="367"/>
      <c r="K503" s="367"/>
      <c r="L503" s="367"/>
      <c r="M503" s="367"/>
      <c r="N503" s="367"/>
      <c r="O503" s="367"/>
      <c r="P503" s="367"/>
      <c r="Q503" s="367"/>
      <c r="R503" s="367"/>
      <c r="S503" s="367"/>
      <c r="T503" s="367"/>
      <c r="U503" s="367"/>
      <c r="V503" s="367"/>
      <c r="W503" s="367"/>
      <c r="X503" s="367"/>
      <c r="Y503" s="367"/>
      <c r="Z503" s="367"/>
      <c r="AA503" s="367"/>
      <c r="AB503" s="367"/>
      <c r="AC503" s="367"/>
      <c r="AD503" s="367"/>
      <c r="AE503" s="367"/>
      <c r="AF503" s="367"/>
      <c r="AG503" s="367"/>
      <c r="AH503" s="367"/>
      <c r="AI503" s="361"/>
      <c r="AJ503" s="361"/>
      <c r="AK503" s="361"/>
      <c r="AL503" s="361"/>
      <c r="AM503" s="361"/>
      <c r="AN503" s="361"/>
      <c r="AO503" s="361"/>
      <c r="AP503" s="361"/>
      <c r="AQ503" s="361"/>
      <c r="AR503" s="359"/>
      <c r="AS503" s="344" t="s">
        <v>673</v>
      </c>
      <c r="AT503" s="65" t="s">
        <v>685</v>
      </c>
      <c r="AU503" s="96" t="s">
        <v>424</v>
      </c>
      <c r="AV503" s="66" t="s">
        <v>1834</v>
      </c>
    </row>
    <row r="504" spans="1:48" x14ac:dyDescent="0.3">
      <c r="A504" s="359"/>
      <c r="B504" s="367"/>
      <c r="C504" s="367"/>
      <c r="D504" s="367"/>
      <c r="E504" s="367"/>
      <c r="F504" s="368"/>
      <c r="G504" s="367"/>
      <c r="H504" s="367"/>
      <c r="I504" s="367"/>
      <c r="J504" s="367"/>
      <c r="K504" s="367"/>
      <c r="L504" s="367"/>
      <c r="M504" s="367"/>
      <c r="N504" s="367"/>
      <c r="O504" s="367"/>
      <c r="P504" s="367"/>
      <c r="Q504" s="367"/>
      <c r="R504" s="367"/>
      <c r="S504" s="367"/>
      <c r="T504" s="367"/>
      <c r="U504" s="367"/>
      <c r="V504" s="367"/>
      <c r="W504" s="367"/>
      <c r="X504" s="367"/>
      <c r="Y504" s="367"/>
      <c r="Z504" s="367"/>
      <c r="AA504" s="367"/>
      <c r="AB504" s="367"/>
      <c r="AC504" s="367"/>
      <c r="AD504" s="367"/>
      <c r="AE504" s="367"/>
      <c r="AF504" s="367"/>
      <c r="AG504" s="367"/>
      <c r="AH504" s="367"/>
      <c r="AI504" s="361"/>
      <c r="AJ504" s="361"/>
      <c r="AK504" s="361"/>
      <c r="AL504" s="361"/>
      <c r="AM504" s="361"/>
      <c r="AN504" s="361"/>
      <c r="AO504" s="361"/>
      <c r="AP504" s="361"/>
      <c r="AQ504" s="361"/>
      <c r="AR504" s="359"/>
      <c r="AS504" s="344" t="s">
        <v>673</v>
      </c>
      <c r="AT504" s="65" t="s">
        <v>686</v>
      </c>
      <c r="AU504" s="96" t="s">
        <v>424</v>
      </c>
      <c r="AV504" s="66" t="s">
        <v>1834</v>
      </c>
    </row>
    <row r="505" spans="1:48" x14ac:dyDescent="0.3">
      <c r="A505" s="359"/>
      <c r="B505" s="367"/>
      <c r="C505" s="367"/>
      <c r="D505" s="367"/>
      <c r="E505" s="367"/>
      <c r="F505" s="368"/>
      <c r="G505" s="367"/>
      <c r="H505" s="367"/>
      <c r="I505" s="367"/>
      <c r="J505" s="367"/>
      <c r="K505" s="367"/>
      <c r="L505" s="367"/>
      <c r="M505" s="367"/>
      <c r="N505" s="367"/>
      <c r="O505" s="367"/>
      <c r="P505" s="367"/>
      <c r="Q505" s="367"/>
      <c r="R505" s="367"/>
      <c r="S505" s="367"/>
      <c r="T505" s="367"/>
      <c r="U505" s="367"/>
      <c r="V505" s="367"/>
      <c r="W505" s="367"/>
      <c r="X505" s="367"/>
      <c r="Y505" s="367"/>
      <c r="Z505" s="367"/>
      <c r="AA505" s="367"/>
      <c r="AB505" s="367"/>
      <c r="AC505" s="367"/>
      <c r="AD505" s="367"/>
      <c r="AE505" s="367"/>
      <c r="AF505" s="367"/>
      <c r="AG505" s="367"/>
      <c r="AH505" s="367"/>
      <c r="AI505" s="361"/>
      <c r="AJ505" s="361"/>
      <c r="AK505" s="361"/>
      <c r="AL505" s="361"/>
      <c r="AM505" s="361"/>
      <c r="AN505" s="361"/>
      <c r="AO505" s="361"/>
      <c r="AP505" s="361"/>
      <c r="AQ505" s="361"/>
      <c r="AR505" s="359"/>
      <c r="AS505" s="344" t="s">
        <v>673</v>
      </c>
      <c r="AT505" s="65" t="s">
        <v>687</v>
      </c>
      <c r="AU505" s="96" t="s">
        <v>424</v>
      </c>
      <c r="AV505" s="66" t="s">
        <v>1834</v>
      </c>
    </row>
    <row r="506" spans="1:48" x14ac:dyDescent="0.3">
      <c r="B506" s="367"/>
      <c r="C506" s="367"/>
      <c r="D506" s="367"/>
      <c r="E506" s="367"/>
      <c r="F506" s="368"/>
      <c r="G506" s="367"/>
      <c r="H506" s="367"/>
      <c r="I506" s="367"/>
      <c r="J506" s="367"/>
      <c r="K506" s="367"/>
      <c r="L506" s="367"/>
      <c r="M506" s="367"/>
      <c r="N506" s="367"/>
      <c r="O506" s="367"/>
      <c r="P506" s="367"/>
      <c r="Q506" s="367"/>
      <c r="R506" s="367"/>
      <c r="S506" s="367"/>
      <c r="T506" s="367"/>
      <c r="U506" s="367"/>
      <c r="V506" s="367"/>
      <c r="W506" s="367"/>
      <c r="X506" s="367"/>
      <c r="Y506" s="367"/>
      <c r="Z506" s="367"/>
      <c r="AA506" s="367"/>
      <c r="AB506" s="367"/>
      <c r="AC506" s="367"/>
      <c r="AD506" s="367"/>
      <c r="AE506" s="367"/>
      <c r="AF506" s="367"/>
      <c r="AG506" s="367"/>
      <c r="AH506" s="367"/>
      <c r="AI506" s="361"/>
      <c r="AJ506" s="361"/>
      <c r="AK506" s="361"/>
      <c r="AL506" s="361"/>
      <c r="AM506" s="361"/>
      <c r="AN506" s="361"/>
      <c r="AO506" s="361"/>
      <c r="AP506" s="361"/>
      <c r="AQ506" s="361"/>
      <c r="AR506" s="359"/>
      <c r="AS506" s="344" t="s">
        <v>673</v>
      </c>
      <c r="AT506" s="65" t="s">
        <v>688</v>
      </c>
      <c r="AU506" s="96" t="s">
        <v>424</v>
      </c>
      <c r="AV506" s="66" t="s">
        <v>1834</v>
      </c>
    </row>
    <row r="507" spans="1:48" x14ac:dyDescent="0.3">
      <c r="B507" s="367"/>
      <c r="C507" s="367"/>
      <c r="D507" s="367"/>
      <c r="E507" s="367"/>
      <c r="F507" s="368"/>
      <c r="G507" s="367"/>
      <c r="H507" s="367"/>
      <c r="I507" s="367"/>
      <c r="J507" s="367"/>
      <c r="K507" s="367"/>
      <c r="L507" s="367"/>
      <c r="M507" s="367"/>
      <c r="N507" s="367"/>
      <c r="O507" s="367"/>
      <c r="P507" s="367"/>
      <c r="Q507" s="367"/>
      <c r="R507" s="367"/>
      <c r="S507" s="367"/>
      <c r="T507" s="367"/>
      <c r="U507" s="367"/>
      <c r="V507" s="367"/>
      <c r="W507" s="367"/>
      <c r="X507" s="367"/>
      <c r="Y507" s="367"/>
      <c r="Z507" s="367"/>
      <c r="AA507" s="367"/>
      <c r="AB507" s="367"/>
      <c r="AC507" s="367"/>
      <c r="AD507" s="367"/>
      <c r="AE507" s="367"/>
      <c r="AF507" s="367"/>
      <c r="AG507" s="367"/>
      <c r="AH507" s="367"/>
      <c r="AI507" s="361"/>
      <c r="AJ507" s="361"/>
      <c r="AK507" s="361"/>
      <c r="AL507" s="361"/>
      <c r="AM507" s="361"/>
      <c r="AN507" s="361"/>
      <c r="AO507" s="361"/>
      <c r="AP507" s="361"/>
      <c r="AQ507" s="361"/>
      <c r="AR507" s="359"/>
      <c r="AS507" s="344" t="s">
        <v>673</v>
      </c>
      <c r="AT507" s="65" t="s">
        <v>689</v>
      </c>
      <c r="AU507" s="96" t="s">
        <v>424</v>
      </c>
      <c r="AV507" s="66" t="s">
        <v>1834</v>
      </c>
    </row>
    <row r="508" spans="1:48" x14ac:dyDescent="0.3">
      <c r="B508" s="367"/>
      <c r="C508" s="367"/>
      <c r="D508" s="367"/>
      <c r="E508" s="367"/>
      <c r="F508" s="368"/>
      <c r="G508" s="367"/>
      <c r="H508" s="367"/>
      <c r="I508" s="367"/>
      <c r="J508" s="367"/>
      <c r="K508" s="367"/>
      <c r="L508" s="367"/>
      <c r="M508" s="367"/>
      <c r="N508" s="367"/>
      <c r="O508" s="367"/>
      <c r="P508" s="367"/>
      <c r="Q508" s="367"/>
      <c r="R508" s="367"/>
      <c r="S508" s="367"/>
      <c r="T508" s="367"/>
      <c r="U508" s="361"/>
      <c r="V508" s="361"/>
      <c r="W508" s="361"/>
      <c r="X508" s="361"/>
      <c r="Y508" s="367"/>
      <c r="Z508" s="367"/>
      <c r="AA508" s="367"/>
      <c r="AB508" s="367"/>
      <c r="AC508" s="367"/>
      <c r="AD508" s="367"/>
      <c r="AE508" s="367"/>
      <c r="AF508" s="367"/>
      <c r="AG508" s="367"/>
      <c r="AH508" s="367"/>
      <c r="AI508" s="361"/>
      <c r="AJ508" s="361"/>
      <c r="AK508" s="361"/>
      <c r="AL508" s="361"/>
      <c r="AM508" s="361"/>
      <c r="AN508" s="361"/>
      <c r="AO508" s="361"/>
      <c r="AP508" s="361"/>
      <c r="AQ508" s="361"/>
      <c r="AR508" s="121"/>
      <c r="AS508" s="344" t="s">
        <v>673</v>
      </c>
      <c r="AT508" s="65" t="s">
        <v>690</v>
      </c>
      <c r="AU508" s="96" t="s">
        <v>424</v>
      </c>
      <c r="AV508" s="66" t="s">
        <v>1834</v>
      </c>
    </row>
    <row r="509" spans="1:48" x14ac:dyDescent="0.3">
      <c r="B509" s="367"/>
      <c r="C509" s="367"/>
      <c r="D509" s="367"/>
      <c r="E509" s="367"/>
      <c r="F509" s="368"/>
      <c r="G509" s="367"/>
      <c r="H509" s="367"/>
      <c r="I509" s="367"/>
      <c r="J509" s="367"/>
      <c r="K509" s="367"/>
      <c r="L509" s="367"/>
      <c r="M509" s="367"/>
      <c r="N509" s="367"/>
      <c r="O509" s="367"/>
      <c r="P509" s="367"/>
      <c r="Q509" s="367"/>
      <c r="R509" s="367"/>
      <c r="S509" s="367"/>
      <c r="T509" s="367"/>
      <c r="U509" s="361"/>
      <c r="V509" s="361"/>
      <c r="W509" s="361"/>
      <c r="X509" s="361"/>
      <c r="Y509" s="367"/>
      <c r="Z509" s="367"/>
      <c r="AA509" s="367"/>
      <c r="AB509" s="367"/>
      <c r="AC509" s="367"/>
      <c r="AD509" s="367"/>
      <c r="AE509" s="367"/>
      <c r="AF509" s="367"/>
      <c r="AG509" s="367"/>
      <c r="AH509" s="367"/>
      <c r="AI509" s="361"/>
      <c r="AJ509" s="361"/>
      <c r="AK509" s="361"/>
      <c r="AL509" s="361"/>
      <c r="AM509" s="361"/>
      <c r="AN509" s="361"/>
      <c r="AO509" s="361"/>
      <c r="AP509" s="361"/>
      <c r="AQ509" s="361"/>
      <c r="AR509" s="121"/>
      <c r="AS509" s="344" t="s">
        <v>673</v>
      </c>
      <c r="AT509" s="65" t="s">
        <v>691</v>
      </c>
      <c r="AU509" s="96" t="s">
        <v>424</v>
      </c>
      <c r="AV509" s="66" t="s">
        <v>1834</v>
      </c>
    </row>
    <row r="510" spans="1:48" x14ac:dyDescent="0.3">
      <c r="B510" s="367"/>
      <c r="C510" s="367"/>
      <c r="D510" s="367"/>
      <c r="E510" s="367"/>
      <c r="F510" s="368"/>
      <c r="G510" s="367"/>
      <c r="H510" s="367"/>
      <c r="I510" s="367"/>
      <c r="J510" s="367"/>
      <c r="K510" s="367"/>
      <c r="L510" s="367"/>
      <c r="M510" s="367"/>
      <c r="N510" s="367"/>
      <c r="O510" s="367"/>
      <c r="P510" s="367"/>
      <c r="Q510" s="367"/>
      <c r="R510" s="367"/>
      <c r="S510" s="367"/>
      <c r="T510" s="367"/>
      <c r="U510" s="370"/>
      <c r="V510" s="370"/>
      <c r="W510" s="370"/>
      <c r="X510" s="370"/>
      <c r="Y510" s="367"/>
      <c r="Z510" s="367"/>
      <c r="AA510" s="367"/>
      <c r="AB510" s="367"/>
      <c r="AC510" s="367"/>
      <c r="AD510" s="367"/>
      <c r="AE510" s="367"/>
      <c r="AF510" s="367"/>
      <c r="AG510" s="367"/>
      <c r="AH510" s="367"/>
      <c r="AI510" s="361"/>
      <c r="AJ510" s="361"/>
      <c r="AK510" s="361"/>
      <c r="AL510" s="361"/>
      <c r="AM510" s="361"/>
      <c r="AN510" s="361"/>
      <c r="AO510" s="361"/>
      <c r="AP510" s="361"/>
      <c r="AQ510" s="361"/>
      <c r="AR510" s="359"/>
      <c r="AS510" s="344" t="s">
        <v>673</v>
      </c>
      <c r="AT510" s="65" t="s">
        <v>692</v>
      </c>
      <c r="AU510" s="96" t="s">
        <v>424</v>
      </c>
      <c r="AV510" s="66" t="s">
        <v>1834</v>
      </c>
    </row>
    <row r="511" spans="1:48" x14ac:dyDescent="0.3">
      <c r="B511" s="367"/>
      <c r="C511" s="367"/>
      <c r="D511" s="367"/>
      <c r="E511" s="367"/>
      <c r="F511" s="368"/>
      <c r="G511" s="367"/>
      <c r="H511" s="367"/>
      <c r="I511" s="367"/>
      <c r="J511" s="367"/>
      <c r="K511" s="367"/>
      <c r="L511" s="367"/>
      <c r="M511" s="367"/>
      <c r="N511" s="367"/>
      <c r="O511" s="367"/>
      <c r="P511" s="367"/>
      <c r="Q511" s="367"/>
      <c r="R511" s="367"/>
      <c r="S511" s="367"/>
      <c r="T511" s="367"/>
      <c r="U511" s="370"/>
      <c r="V511" s="370"/>
      <c r="W511" s="370"/>
      <c r="X511" s="370"/>
      <c r="Y511" s="367"/>
      <c r="Z511" s="367"/>
      <c r="AA511" s="367"/>
      <c r="AB511" s="367"/>
      <c r="AC511" s="367"/>
      <c r="AD511" s="367"/>
      <c r="AE511" s="367"/>
      <c r="AF511" s="367"/>
      <c r="AG511" s="367"/>
      <c r="AH511" s="367"/>
      <c r="AI511" s="361"/>
      <c r="AJ511" s="361"/>
      <c r="AK511" s="361"/>
      <c r="AL511" s="361"/>
      <c r="AM511" s="361"/>
      <c r="AN511" s="361"/>
      <c r="AO511" s="361"/>
      <c r="AP511" s="361"/>
      <c r="AQ511" s="361"/>
      <c r="AR511" s="359"/>
      <c r="AS511" s="344" t="s">
        <v>673</v>
      </c>
      <c r="AT511" s="65" t="s">
        <v>693</v>
      </c>
      <c r="AU511" s="65" t="s">
        <v>314</v>
      </c>
      <c r="AV511" s="66" t="s">
        <v>1835</v>
      </c>
    </row>
    <row r="512" spans="1:48" x14ac:dyDescent="0.3">
      <c r="B512" s="367"/>
      <c r="C512" s="367"/>
      <c r="D512" s="367"/>
      <c r="E512" s="367"/>
      <c r="F512" s="368"/>
      <c r="G512" s="367"/>
      <c r="H512" s="367"/>
      <c r="I512" s="367"/>
      <c r="J512" s="367"/>
      <c r="K512" s="367"/>
      <c r="L512" s="367"/>
      <c r="M512" s="367"/>
      <c r="N512" s="367"/>
      <c r="O512" s="367"/>
      <c r="P512" s="367"/>
      <c r="Q512" s="367"/>
      <c r="R512" s="367"/>
      <c r="S512" s="367"/>
      <c r="T512" s="367"/>
      <c r="U512" s="370"/>
      <c r="V512" s="370"/>
      <c r="W512" s="370"/>
      <c r="X512" s="370"/>
      <c r="Y512" s="367"/>
      <c r="Z512" s="367"/>
      <c r="AA512" s="367"/>
      <c r="AB512" s="367"/>
      <c r="AC512" s="367"/>
      <c r="AD512" s="367"/>
      <c r="AE512" s="367"/>
      <c r="AF512" s="367"/>
      <c r="AG512" s="367"/>
      <c r="AH512" s="367"/>
      <c r="AI512" s="361"/>
      <c r="AJ512" s="361"/>
      <c r="AK512" s="361"/>
      <c r="AL512" s="361"/>
      <c r="AM512" s="361"/>
      <c r="AN512" s="361"/>
      <c r="AO512" s="361"/>
      <c r="AP512" s="361"/>
      <c r="AQ512" s="361"/>
      <c r="AR512" s="359"/>
      <c r="AS512" s="344" t="s">
        <v>673</v>
      </c>
      <c r="AT512" s="65" t="s">
        <v>694</v>
      </c>
      <c r="AU512" s="65" t="s">
        <v>314</v>
      </c>
      <c r="AV512" s="66" t="s">
        <v>1835</v>
      </c>
    </row>
    <row r="513" spans="1:48" x14ac:dyDescent="0.3">
      <c r="B513" s="367"/>
      <c r="C513" s="367"/>
      <c r="D513" s="367"/>
      <c r="E513" s="367"/>
      <c r="F513" s="368"/>
      <c r="G513" s="367"/>
      <c r="H513" s="367"/>
      <c r="I513" s="367"/>
      <c r="J513" s="367"/>
      <c r="K513" s="367"/>
      <c r="L513" s="367"/>
      <c r="M513" s="367"/>
      <c r="N513" s="367"/>
      <c r="O513" s="367"/>
      <c r="P513" s="367"/>
      <c r="Q513" s="367"/>
      <c r="R513" s="367"/>
      <c r="S513" s="367"/>
      <c r="T513" s="367"/>
      <c r="U513" s="367"/>
      <c r="V513" s="367"/>
      <c r="W513" s="367"/>
      <c r="X513" s="367"/>
      <c r="Y513" s="367"/>
      <c r="Z513" s="367"/>
      <c r="AA513" s="367"/>
      <c r="AB513" s="367"/>
      <c r="AC513" s="367"/>
      <c r="AD513" s="367"/>
      <c r="AE513" s="367"/>
      <c r="AF513" s="367"/>
      <c r="AG513" s="367"/>
      <c r="AH513" s="367"/>
      <c r="AI513" s="361"/>
      <c r="AJ513" s="361"/>
      <c r="AK513" s="361"/>
      <c r="AL513" s="361"/>
      <c r="AM513" s="361"/>
      <c r="AN513" s="361"/>
      <c r="AO513" s="361"/>
      <c r="AP513" s="361"/>
      <c r="AQ513" s="361"/>
      <c r="AR513" s="359"/>
      <c r="AS513" s="344" t="s">
        <v>673</v>
      </c>
      <c r="AT513" s="65" t="s">
        <v>693</v>
      </c>
      <c r="AU513" s="65" t="s">
        <v>314</v>
      </c>
      <c r="AV513" s="66" t="s">
        <v>1835</v>
      </c>
    </row>
    <row r="514" spans="1:48" x14ac:dyDescent="0.3">
      <c r="B514" s="367"/>
      <c r="C514" s="367"/>
      <c r="D514" s="367"/>
      <c r="E514" s="367"/>
      <c r="F514" s="368"/>
      <c r="G514" s="367"/>
      <c r="H514" s="367"/>
      <c r="I514" s="367"/>
      <c r="J514" s="367"/>
      <c r="K514" s="367"/>
      <c r="L514" s="367"/>
      <c r="M514" s="367"/>
      <c r="N514" s="367"/>
      <c r="O514" s="367"/>
      <c r="P514" s="367"/>
      <c r="Q514" s="367"/>
      <c r="R514" s="367"/>
      <c r="S514" s="367"/>
      <c r="T514" s="367"/>
      <c r="U514" s="367"/>
      <c r="V514" s="367"/>
      <c r="W514" s="367"/>
      <c r="X514" s="367"/>
      <c r="Y514" s="367"/>
      <c r="Z514" s="367"/>
      <c r="AA514" s="367"/>
      <c r="AB514" s="367"/>
      <c r="AC514" s="367"/>
      <c r="AD514" s="367"/>
      <c r="AE514" s="367"/>
      <c r="AF514" s="367"/>
      <c r="AG514" s="367"/>
      <c r="AH514" s="367"/>
      <c r="AI514" s="361"/>
      <c r="AJ514" s="361"/>
      <c r="AK514" s="361"/>
      <c r="AL514" s="361"/>
      <c r="AM514" s="361"/>
      <c r="AN514" s="361"/>
      <c r="AO514" s="361"/>
      <c r="AP514" s="361"/>
      <c r="AQ514" s="361"/>
      <c r="AR514" s="359"/>
      <c r="AS514" s="344" t="s">
        <v>673</v>
      </c>
      <c r="AT514" s="65" t="s">
        <v>695</v>
      </c>
      <c r="AU514" s="65" t="s">
        <v>168</v>
      </c>
      <c r="AV514" s="66" t="s">
        <v>1835</v>
      </c>
    </row>
    <row r="515" spans="1:48" x14ac:dyDescent="0.3">
      <c r="B515" s="367"/>
      <c r="C515" s="367"/>
      <c r="D515" s="367"/>
      <c r="E515" s="367"/>
      <c r="F515" s="368"/>
      <c r="G515" s="367"/>
      <c r="H515" s="367"/>
      <c r="I515" s="367"/>
      <c r="J515" s="367"/>
      <c r="K515" s="367"/>
      <c r="L515" s="367"/>
      <c r="M515" s="367"/>
      <c r="N515" s="367"/>
      <c r="O515" s="367"/>
      <c r="P515" s="367"/>
      <c r="Q515" s="367"/>
      <c r="R515" s="367"/>
      <c r="S515" s="367"/>
      <c r="T515" s="367"/>
      <c r="U515" s="367"/>
      <c r="V515" s="367"/>
      <c r="W515" s="367"/>
      <c r="X515" s="367"/>
      <c r="Y515" s="367"/>
      <c r="Z515" s="367"/>
      <c r="AA515" s="367"/>
      <c r="AB515" s="367"/>
      <c r="AC515" s="367"/>
      <c r="AD515" s="367"/>
      <c r="AE515" s="367"/>
      <c r="AF515" s="367"/>
      <c r="AG515" s="367"/>
      <c r="AH515" s="367"/>
      <c r="AI515" s="361"/>
      <c r="AJ515" s="361"/>
      <c r="AK515" s="361"/>
      <c r="AL515" s="361"/>
      <c r="AM515" s="361"/>
      <c r="AN515" s="361"/>
      <c r="AO515" s="361"/>
      <c r="AP515" s="361"/>
      <c r="AQ515" s="361"/>
      <c r="AR515" s="359"/>
      <c r="AS515" s="344" t="s">
        <v>673</v>
      </c>
      <c r="AT515" s="65" t="s">
        <v>696</v>
      </c>
      <c r="AU515" s="65" t="s">
        <v>168</v>
      </c>
      <c r="AV515" s="66" t="s">
        <v>1835</v>
      </c>
    </row>
    <row r="516" spans="1:48" x14ac:dyDescent="0.3">
      <c r="B516" s="367"/>
      <c r="C516" s="367"/>
      <c r="AS516" s="344" t="s">
        <v>673</v>
      </c>
      <c r="AT516" s="65" t="s">
        <v>697</v>
      </c>
      <c r="AU516" s="65" t="s">
        <v>168</v>
      </c>
      <c r="AV516" s="66" t="s">
        <v>1835</v>
      </c>
    </row>
    <row r="517" spans="1:48" ht="18" x14ac:dyDescent="0.35">
      <c r="A517" s="365"/>
      <c r="D517" s="367"/>
      <c r="E517" s="367"/>
      <c r="F517" s="368"/>
      <c r="G517" s="367"/>
      <c r="H517" s="367"/>
      <c r="I517" s="367"/>
      <c r="J517" s="367"/>
      <c r="K517" s="367"/>
      <c r="L517" s="367"/>
      <c r="M517" s="367"/>
      <c r="N517" s="367"/>
      <c r="O517" s="367"/>
      <c r="P517" s="367"/>
      <c r="Q517" s="367"/>
      <c r="R517" s="367"/>
      <c r="S517" s="367"/>
      <c r="T517" s="367"/>
      <c r="U517" s="361"/>
      <c r="V517" s="361"/>
      <c r="W517" s="361"/>
      <c r="X517" s="361"/>
      <c r="Y517" s="367"/>
      <c r="Z517" s="367"/>
      <c r="AA517" s="367"/>
      <c r="AB517" s="367"/>
      <c r="AC517" s="367"/>
      <c r="AD517" s="367"/>
      <c r="AE517" s="367"/>
      <c r="AF517" s="367"/>
      <c r="AG517" s="367"/>
      <c r="AH517" s="367"/>
      <c r="AI517" s="367"/>
      <c r="AJ517" s="367"/>
      <c r="AK517" s="367"/>
      <c r="AL517" s="367"/>
      <c r="AM517" s="367"/>
      <c r="AN517" s="367"/>
      <c r="AO517" s="367"/>
      <c r="AP517" s="367"/>
      <c r="AQ517" s="367"/>
      <c r="AR517" s="359"/>
      <c r="AS517" s="344" t="s">
        <v>673</v>
      </c>
      <c r="AT517" s="65" t="s">
        <v>698</v>
      </c>
      <c r="AU517" s="65" t="s">
        <v>168</v>
      </c>
      <c r="AV517" s="66" t="s">
        <v>1835</v>
      </c>
    </row>
    <row r="518" spans="1:48" x14ac:dyDescent="0.3">
      <c r="A518" s="366"/>
      <c r="B518" s="367"/>
      <c r="C518" s="367"/>
      <c r="D518" s="367"/>
      <c r="E518" s="367"/>
      <c r="F518" s="368"/>
      <c r="G518" s="367"/>
      <c r="H518" s="367"/>
      <c r="I518" s="367"/>
      <c r="J518" s="367"/>
      <c r="K518" s="367"/>
      <c r="L518" s="367"/>
      <c r="M518" s="367"/>
      <c r="N518" s="367"/>
      <c r="O518" s="367"/>
      <c r="P518" s="367"/>
      <c r="Q518" s="367"/>
      <c r="R518" s="367"/>
      <c r="S518" s="367"/>
      <c r="T518" s="367"/>
      <c r="U518" s="361"/>
      <c r="V518" s="361"/>
      <c r="W518" s="361"/>
      <c r="X518" s="361"/>
      <c r="Y518" s="367"/>
      <c r="Z518" s="367"/>
      <c r="AA518" s="367"/>
      <c r="AB518" s="367"/>
      <c r="AC518" s="367"/>
      <c r="AD518" s="367"/>
      <c r="AE518" s="367"/>
      <c r="AF518" s="367"/>
      <c r="AG518" s="367"/>
      <c r="AH518" s="367"/>
      <c r="AI518" s="367"/>
      <c r="AJ518" s="367"/>
      <c r="AK518" s="367"/>
      <c r="AL518" s="367"/>
      <c r="AM518" s="367"/>
      <c r="AN518" s="367"/>
      <c r="AO518" s="367"/>
      <c r="AP518" s="367"/>
      <c r="AQ518" s="367"/>
      <c r="AR518" s="359"/>
      <c r="AS518" s="344" t="s">
        <v>673</v>
      </c>
      <c r="AT518" s="65" t="s">
        <v>699</v>
      </c>
      <c r="AU518" s="65" t="s">
        <v>168</v>
      </c>
      <c r="AV518" s="66" t="s">
        <v>1835</v>
      </c>
    </row>
    <row r="519" spans="1:48" x14ac:dyDescent="0.3">
      <c r="A519" s="367"/>
      <c r="B519" s="367"/>
      <c r="C519" s="367"/>
      <c r="D519" s="367"/>
      <c r="E519" s="367"/>
      <c r="F519" s="368"/>
      <c r="G519" s="367"/>
      <c r="H519" s="367"/>
      <c r="I519" s="367"/>
      <c r="J519" s="367"/>
      <c r="K519" s="367"/>
      <c r="L519" s="367"/>
      <c r="M519" s="367"/>
      <c r="N519" s="367"/>
      <c r="O519" s="367"/>
      <c r="P519" s="367"/>
      <c r="Q519" s="367"/>
      <c r="R519" s="367"/>
      <c r="S519" s="367"/>
      <c r="T519" s="367"/>
      <c r="U519" s="361"/>
      <c r="V519" s="361"/>
      <c r="W519" s="361"/>
      <c r="X519" s="361"/>
      <c r="Y519" s="367"/>
      <c r="Z519" s="367"/>
      <c r="AA519" s="367"/>
      <c r="AB519" s="367"/>
      <c r="AC519" s="367"/>
      <c r="AD519" s="367"/>
      <c r="AE519" s="367"/>
      <c r="AF519" s="367"/>
      <c r="AG519" s="367"/>
      <c r="AH519" s="367"/>
      <c r="AI519" s="367"/>
      <c r="AJ519" s="367"/>
      <c r="AK519" s="367"/>
      <c r="AL519" s="367"/>
      <c r="AM519" s="367"/>
      <c r="AN519" s="367"/>
      <c r="AO519" s="367"/>
      <c r="AP519" s="367"/>
      <c r="AQ519" s="367"/>
      <c r="AR519" s="359"/>
      <c r="AS519" s="344" t="s">
        <v>673</v>
      </c>
      <c r="AT519" s="65" t="s">
        <v>700</v>
      </c>
      <c r="AU519" s="65" t="s">
        <v>82</v>
      </c>
      <c r="AV519" s="66" t="s">
        <v>1835</v>
      </c>
    </row>
    <row r="520" spans="1:48" x14ac:dyDescent="0.3">
      <c r="A520" s="121"/>
      <c r="B520" s="367"/>
      <c r="C520" s="367"/>
      <c r="D520" s="367"/>
      <c r="E520" s="367"/>
      <c r="F520" s="368"/>
      <c r="G520" s="367"/>
      <c r="H520" s="367"/>
      <c r="I520" s="367"/>
      <c r="J520" s="361"/>
      <c r="K520" s="361"/>
      <c r="L520" s="361"/>
      <c r="M520" s="361"/>
      <c r="N520" s="361"/>
      <c r="O520" s="361"/>
      <c r="P520" s="361"/>
      <c r="Q520" s="361"/>
      <c r="R520" s="361"/>
      <c r="S520" s="361"/>
      <c r="T520" s="361"/>
      <c r="U520" s="361"/>
      <c r="V520" s="361"/>
      <c r="W520" s="361"/>
      <c r="X520" s="361"/>
      <c r="Y520" s="367"/>
      <c r="Z520" s="367"/>
      <c r="AA520" s="367"/>
      <c r="AB520" s="367"/>
      <c r="AC520" s="367"/>
      <c r="AD520" s="367"/>
      <c r="AE520" s="367"/>
      <c r="AF520" s="367"/>
      <c r="AG520" s="367"/>
      <c r="AH520" s="367"/>
      <c r="AI520" s="367"/>
      <c r="AJ520" s="367"/>
      <c r="AK520" s="367"/>
      <c r="AL520" s="367"/>
      <c r="AM520" s="367"/>
      <c r="AN520" s="367"/>
      <c r="AO520" s="367"/>
      <c r="AP520" s="367"/>
      <c r="AQ520" s="367"/>
      <c r="AR520" s="359"/>
      <c r="AS520" s="344" t="s">
        <v>673</v>
      </c>
      <c r="AT520" s="65" t="s">
        <v>701</v>
      </c>
      <c r="AU520" s="65" t="s">
        <v>82</v>
      </c>
      <c r="AV520" s="66" t="s">
        <v>1836</v>
      </c>
    </row>
    <row r="521" spans="1:48" ht="15" thickBot="1" x14ac:dyDescent="0.35">
      <c r="A521" s="121"/>
      <c r="B521" s="367"/>
      <c r="C521" s="367"/>
      <c r="D521" s="367"/>
      <c r="E521" s="367"/>
      <c r="F521" s="368"/>
      <c r="G521" s="367"/>
      <c r="H521" s="367"/>
      <c r="I521" s="367"/>
      <c r="J521" s="367"/>
      <c r="K521" s="367"/>
      <c r="L521" s="367"/>
      <c r="M521" s="367"/>
      <c r="N521" s="367"/>
      <c r="O521" s="367"/>
      <c r="P521" s="367"/>
      <c r="Q521" s="367"/>
      <c r="R521" s="367"/>
      <c r="S521" s="367"/>
      <c r="T521" s="367"/>
      <c r="U521" s="361"/>
      <c r="V521" s="361"/>
      <c r="W521" s="361"/>
      <c r="X521" s="361"/>
      <c r="Y521" s="367"/>
      <c r="Z521" s="367"/>
      <c r="AA521" s="367"/>
      <c r="AB521" s="367"/>
      <c r="AC521" s="367"/>
      <c r="AD521" s="367"/>
      <c r="AE521" s="367"/>
      <c r="AF521" s="367"/>
      <c r="AG521" s="367"/>
      <c r="AH521" s="367"/>
      <c r="AI521" s="367"/>
      <c r="AJ521" s="367"/>
      <c r="AK521" s="367"/>
      <c r="AL521" s="367"/>
      <c r="AM521" s="367"/>
      <c r="AN521" s="367"/>
      <c r="AO521" s="367"/>
      <c r="AP521" s="367"/>
      <c r="AQ521" s="367"/>
      <c r="AR521" s="359"/>
      <c r="AS521" s="344" t="s">
        <v>673</v>
      </c>
      <c r="AT521" s="84" t="s">
        <v>702</v>
      </c>
      <c r="AU521" s="97" t="s">
        <v>424</v>
      </c>
      <c r="AV521" s="76" t="s">
        <v>1837</v>
      </c>
    </row>
    <row r="522" spans="1:48" ht="18.600000000000001" thickBot="1" x14ac:dyDescent="0.4">
      <c r="A522" s="121"/>
      <c r="B522" s="367"/>
      <c r="C522" s="367"/>
      <c r="D522" s="367"/>
      <c r="E522" s="367"/>
      <c r="F522" s="368"/>
      <c r="G522" s="367"/>
      <c r="H522" s="367"/>
      <c r="I522" s="367"/>
      <c r="J522" s="367"/>
      <c r="K522" s="367"/>
      <c r="L522" s="367"/>
      <c r="M522" s="367"/>
      <c r="N522" s="367"/>
      <c r="O522" s="367"/>
      <c r="P522" s="367"/>
      <c r="Q522" s="367"/>
      <c r="R522" s="367"/>
      <c r="S522" s="367"/>
      <c r="T522" s="367"/>
      <c r="U522" s="361"/>
      <c r="V522" s="361"/>
      <c r="W522" s="361"/>
      <c r="X522" s="361"/>
      <c r="Y522" s="367"/>
      <c r="Z522" s="367"/>
      <c r="AA522" s="367"/>
      <c r="AB522" s="367"/>
      <c r="AC522" s="367"/>
      <c r="AD522" s="367"/>
      <c r="AE522" s="367"/>
      <c r="AF522" s="367"/>
      <c r="AG522" s="367"/>
      <c r="AH522" s="367"/>
      <c r="AI522" s="367"/>
      <c r="AJ522" s="367"/>
      <c r="AK522" s="367"/>
      <c r="AL522" s="367"/>
      <c r="AM522" s="367"/>
      <c r="AN522" s="367"/>
      <c r="AO522" s="367"/>
      <c r="AP522" s="367"/>
      <c r="AQ522" s="367"/>
      <c r="AR522" s="359"/>
      <c r="AS522" s="332" t="s">
        <v>705</v>
      </c>
      <c r="AT522" s="53"/>
      <c r="AU522" s="27"/>
      <c r="AV522" s="16"/>
    </row>
    <row r="523" spans="1:48" x14ac:dyDescent="0.3">
      <c r="A523" s="121"/>
      <c r="B523" s="367"/>
      <c r="C523" s="367"/>
      <c r="D523" s="367"/>
      <c r="E523" s="367"/>
      <c r="F523" s="368"/>
      <c r="G523" s="367"/>
      <c r="H523" s="367"/>
      <c r="I523" s="367"/>
      <c r="J523" s="367"/>
      <c r="K523" s="367"/>
      <c r="L523" s="367"/>
      <c r="M523" s="367"/>
      <c r="N523" s="367"/>
      <c r="O523" s="367"/>
      <c r="P523" s="367"/>
      <c r="Q523" s="367"/>
      <c r="R523" s="367"/>
      <c r="S523" s="367"/>
      <c r="T523" s="367"/>
      <c r="U523" s="361"/>
      <c r="V523" s="361"/>
      <c r="W523" s="361"/>
      <c r="X523" s="361"/>
      <c r="Y523" s="367"/>
      <c r="Z523" s="367"/>
      <c r="AA523" s="367"/>
      <c r="AB523" s="367"/>
      <c r="AC523" s="367"/>
      <c r="AD523" s="367"/>
      <c r="AE523" s="367"/>
      <c r="AF523" s="367"/>
      <c r="AG523" s="367"/>
      <c r="AH523" s="367"/>
      <c r="AI523" s="367"/>
      <c r="AJ523" s="367"/>
      <c r="AK523" s="367"/>
      <c r="AL523" s="367"/>
      <c r="AM523" s="367"/>
      <c r="AN523" s="367"/>
      <c r="AO523" s="367"/>
      <c r="AP523" s="367"/>
      <c r="AQ523" s="367"/>
      <c r="AR523" s="359"/>
      <c r="AS523" s="336" t="s">
        <v>737</v>
      </c>
      <c r="AT523" s="65" t="s">
        <v>707</v>
      </c>
      <c r="AU523" s="96" t="s">
        <v>98</v>
      </c>
      <c r="AV523" s="66" t="s">
        <v>1843</v>
      </c>
    </row>
    <row r="524" spans="1:48" x14ac:dyDescent="0.3">
      <c r="A524" s="121"/>
      <c r="B524" s="367"/>
      <c r="C524" s="367"/>
      <c r="D524" s="367"/>
      <c r="E524" s="367"/>
      <c r="F524" s="368"/>
      <c r="G524" s="367"/>
      <c r="H524" s="367"/>
      <c r="I524" s="367"/>
      <c r="J524" s="367"/>
      <c r="K524" s="367"/>
      <c r="L524" s="367"/>
      <c r="M524" s="367"/>
      <c r="N524" s="367"/>
      <c r="O524" s="367"/>
      <c r="P524" s="367"/>
      <c r="Q524" s="367"/>
      <c r="R524" s="367"/>
      <c r="S524" s="367"/>
      <c r="T524" s="367"/>
      <c r="U524" s="361"/>
      <c r="V524" s="361"/>
      <c r="W524" s="361"/>
      <c r="X524" s="361"/>
      <c r="Y524" s="367"/>
      <c r="Z524" s="367"/>
      <c r="AA524" s="367"/>
      <c r="AB524" s="367"/>
      <c r="AC524" s="367"/>
      <c r="AD524" s="367"/>
      <c r="AE524" s="367"/>
      <c r="AF524" s="367"/>
      <c r="AG524" s="367"/>
      <c r="AH524" s="367"/>
      <c r="AI524" s="367"/>
      <c r="AJ524" s="367"/>
      <c r="AK524" s="367"/>
      <c r="AL524" s="367"/>
      <c r="AM524" s="367"/>
      <c r="AN524" s="367"/>
      <c r="AO524" s="367"/>
      <c r="AP524" s="367"/>
      <c r="AQ524" s="367"/>
      <c r="AR524" s="359"/>
      <c r="AS524" s="346" t="s">
        <v>705</v>
      </c>
      <c r="AT524" s="65" t="s">
        <v>730</v>
      </c>
      <c r="AU524" s="96" t="s">
        <v>424</v>
      </c>
      <c r="AV524" s="66" t="s">
        <v>1844</v>
      </c>
    </row>
    <row r="525" spans="1:48" x14ac:dyDescent="0.3">
      <c r="A525" s="121"/>
      <c r="B525" s="367"/>
      <c r="C525" s="367"/>
      <c r="D525" s="367"/>
      <c r="E525" s="367"/>
      <c r="F525" s="368"/>
      <c r="G525" s="367"/>
      <c r="H525" s="367"/>
      <c r="I525" s="367"/>
      <c r="J525" s="367"/>
      <c r="K525" s="367"/>
      <c r="L525" s="367"/>
      <c r="M525" s="367"/>
      <c r="N525" s="367"/>
      <c r="O525" s="367"/>
      <c r="P525" s="367"/>
      <c r="Q525" s="367"/>
      <c r="R525" s="367"/>
      <c r="S525" s="367"/>
      <c r="T525" s="367"/>
      <c r="U525" s="361"/>
      <c r="V525" s="361"/>
      <c r="W525" s="361"/>
      <c r="X525" s="361"/>
      <c r="Y525" s="367"/>
      <c r="Z525" s="367"/>
      <c r="AA525" s="367"/>
      <c r="AB525" s="367"/>
      <c r="AC525" s="367"/>
      <c r="AD525" s="367"/>
      <c r="AE525" s="367"/>
      <c r="AF525" s="367"/>
      <c r="AG525" s="367"/>
      <c r="AH525" s="367"/>
      <c r="AI525" s="367"/>
      <c r="AJ525" s="367"/>
      <c r="AK525" s="367"/>
      <c r="AL525" s="367"/>
      <c r="AM525" s="367"/>
      <c r="AN525" s="367"/>
      <c r="AO525" s="367"/>
      <c r="AP525" s="367"/>
      <c r="AQ525" s="367"/>
      <c r="AR525" s="359"/>
      <c r="AS525" s="346" t="s">
        <v>705</v>
      </c>
      <c r="AT525" s="65" t="s">
        <v>731</v>
      </c>
      <c r="AU525" s="96" t="s">
        <v>424</v>
      </c>
      <c r="AV525" s="66" t="s">
        <v>1845</v>
      </c>
    </row>
    <row r="526" spans="1:48" x14ac:dyDescent="0.3">
      <c r="A526" s="121"/>
      <c r="B526" s="367"/>
      <c r="C526" s="367"/>
      <c r="D526" s="367"/>
      <c r="E526" s="367"/>
      <c r="F526" s="368"/>
      <c r="G526" s="367"/>
      <c r="H526" s="367"/>
      <c r="I526" s="367"/>
      <c r="J526" s="367"/>
      <c r="K526" s="367"/>
      <c r="L526" s="367"/>
      <c r="M526" s="367"/>
      <c r="N526" s="367"/>
      <c r="O526" s="367"/>
      <c r="P526" s="367"/>
      <c r="Q526" s="367"/>
      <c r="R526" s="367"/>
      <c r="S526" s="367"/>
      <c r="T526" s="367"/>
      <c r="U526" s="361"/>
      <c r="V526" s="361"/>
      <c r="W526" s="361"/>
      <c r="X526" s="361"/>
      <c r="Y526" s="367"/>
      <c r="Z526" s="367"/>
      <c r="AA526" s="367"/>
      <c r="AB526" s="367"/>
      <c r="AC526" s="367"/>
      <c r="AD526" s="367"/>
      <c r="AE526" s="367"/>
      <c r="AF526" s="367"/>
      <c r="AG526" s="367"/>
      <c r="AH526" s="367"/>
      <c r="AI526" s="367"/>
      <c r="AJ526" s="367"/>
      <c r="AK526" s="367"/>
      <c r="AL526" s="367"/>
      <c r="AM526" s="367"/>
      <c r="AN526" s="367"/>
      <c r="AO526" s="367"/>
      <c r="AP526" s="367"/>
      <c r="AQ526" s="367"/>
      <c r="AR526" s="359"/>
      <c r="AS526" s="346" t="s">
        <v>705</v>
      </c>
      <c r="AT526" s="65" t="s">
        <v>732</v>
      </c>
      <c r="AU526" s="96" t="s">
        <v>424</v>
      </c>
      <c r="AV526" s="66" t="s">
        <v>1845</v>
      </c>
    </row>
    <row r="527" spans="1:48" x14ac:dyDescent="0.3">
      <c r="A527" s="121"/>
      <c r="B527" s="367"/>
      <c r="C527" s="367"/>
      <c r="D527" s="367"/>
      <c r="E527" s="367"/>
      <c r="F527" s="368"/>
      <c r="G527" s="367"/>
      <c r="H527" s="367"/>
      <c r="I527" s="367"/>
      <c r="J527" s="367"/>
      <c r="K527" s="367"/>
      <c r="L527" s="367"/>
      <c r="M527" s="367"/>
      <c r="N527" s="367"/>
      <c r="O527" s="367"/>
      <c r="P527" s="367"/>
      <c r="Q527" s="367"/>
      <c r="R527" s="367"/>
      <c r="S527" s="367"/>
      <c r="T527" s="367"/>
      <c r="U527" s="361"/>
      <c r="V527" s="361"/>
      <c r="W527" s="361"/>
      <c r="X527" s="361"/>
      <c r="Y527" s="367"/>
      <c r="Z527" s="367"/>
      <c r="AA527" s="367"/>
      <c r="AB527" s="367"/>
      <c r="AC527" s="367"/>
      <c r="AD527" s="367"/>
      <c r="AE527" s="367"/>
      <c r="AF527" s="367"/>
      <c r="AG527" s="367"/>
      <c r="AH527" s="367"/>
      <c r="AI527" s="367"/>
      <c r="AJ527" s="367"/>
      <c r="AK527" s="367"/>
      <c r="AL527" s="367"/>
      <c r="AM527" s="367"/>
      <c r="AN527" s="367"/>
      <c r="AO527" s="367"/>
      <c r="AP527" s="367"/>
      <c r="AQ527" s="367"/>
      <c r="AR527" s="359"/>
      <c r="AS527" s="346" t="s">
        <v>705</v>
      </c>
      <c r="AT527" s="65" t="s">
        <v>735</v>
      </c>
      <c r="AU527" s="96" t="s">
        <v>424</v>
      </c>
      <c r="AV527" s="66" t="s">
        <v>1846</v>
      </c>
    </row>
    <row r="528" spans="1:48" x14ac:dyDescent="0.3">
      <c r="A528" s="121"/>
      <c r="B528" s="367"/>
      <c r="C528" s="367"/>
      <c r="D528" s="367"/>
      <c r="E528" s="367"/>
      <c r="F528" s="368"/>
      <c r="G528" s="367"/>
      <c r="H528" s="367"/>
      <c r="I528" s="367"/>
      <c r="J528" s="367"/>
      <c r="K528" s="367"/>
      <c r="L528" s="367"/>
      <c r="M528" s="367"/>
      <c r="N528" s="367"/>
      <c r="O528" s="367"/>
      <c r="P528" s="367"/>
      <c r="Q528" s="367"/>
      <c r="R528" s="367"/>
      <c r="S528" s="367"/>
      <c r="T528" s="367"/>
      <c r="U528" s="361"/>
      <c r="V528" s="361"/>
      <c r="W528" s="361"/>
      <c r="X528" s="361"/>
      <c r="Y528" s="367"/>
      <c r="Z528" s="367"/>
      <c r="AA528" s="367"/>
      <c r="AB528" s="367"/>
      <c r="AC528" s="367"/>
      <c r="AD528" s="367"/>
      <c r="AE528" s="367"/>
      <c r="AF528" s="367"/>
      <c r="AG528" s="367"/>
      <c r="AH528" s="367"/>
      <c r="AI528" s="367"/>
      <c r="AJ528" s="367"/>
      <c r="AK528" s="367"/>
      <c r="AL528" s="367"/>
      <c r="AM528" s="367"/>
      <c r="AN528" s="367"/>
      <c r="AO528" s="367"/>
      <c r="AP528" s="367"/>
      <c r="AQ528" s="367"/>
      <c r="AR528" s="359"/>
      <c r="AS528" s="346" t="s">
        <v>705</v>
      </c>
      <c r="AT528" s="65" t="s">
        <v>736</v>
      </c>
      <c r="AU528" s="96" t="s">
        <v>424</v>
      </c>
      <c r="AV528" s="66" t="s">
        <v>1846</v>
      </c>
    </row>
    <row r="529" spans="1:48" x14ac:dyDescent="0.3">
      <c r="A529" s="121"/>
      <c r="B529" s="367"/>
      <c r="C529" s="367"/>
      <c r="D529" s="367"/>
      <c r="E529" s="367"/>
      <c r="F529" s="368"/>
      <c r="G529" s="367"/>
      <c r="H529" s="367"/>
      <c r="I529" s="367"/>
      <c r="J529" s="367"/>
      <c r="K529" s="367"/>
      <c r="L529" s="367"/>
      <c r="M529" s="367"/>
      <c r="N529" s="367"/>
      <c r="O529" s="367"/>
      <c r="P529" s="367"/>
      <c r="Q529" s="367"/>
      <c r="R529" s="367"/>
      <c r="S529" s="367"/>
      <c r="T529" s="367"/>
      <c r="U529" s="361"/>
      <c r="V529" s="361"/>
      <c r="W529" s="361"/>
      <c r="X529" s="361"/>
      <c r="Y529" s="367"/>
      <c r="Z529" s="367"/>
      <c r="AA529" s="367"/>
      <c r="AB529" s="367"/>
      <c r="AC529" s="367"/>
      <c r="AD529" s="367"/>
      <c r="AE529" s="367"/>
      <c r="AF529" s="367"/>
      <c r="AG529" s="367"/>
      <c r="AH529" s="367"/>
      <c r="AI529" s="367"/>
      <c r="AJ529" s="367"/>
      <c r="AK529" s="367"/>
      <c r="AL529" s="367"/>
      <c r="AM529" s="367"/>
      <c r="AN529" s="367"/>
      <c r="AO529" s="367"/>
      <c r="AP529" s="367"/>
      <c r="AQ529" s="367"/>
      <c r="AR529" s="359"/>
      <c r="AS529" s="346" t="s">
        <v>705</v>
      </c>
      <c r="AT529" s="65" t="s">
        <v>734</v>
      </c>
      <c r="AU529" s="96" t="s">
        <v>424</v>
      </c>
      <c r="AV529" s="66" t="s">
        <v>1846</v>
      </c>
    </row>
    <row r="530" spans="1:48" x14ac:dyDescent="0.3">
      <c r="A530" s="121"/>
      <c r="B530" s="367"/>
      <c r="C530" s="367"/>
      <c r="D530" s="367"/>
      <c r="E530" s="367"/>
      <c r="F530" s="368"/>
      <c r="G530" s="367"/>
      <c r="H530" s="367"/>
      <c r="I530" s="367"/>
      <c r="J530" s="367"/>
      <c r="K530" s="367"/>
      <c r="L530" s="367"/>
      <c r="M530" s="367"/>
      <c r="N530" s="367"/>
      <c r="O530" s="367"/>
      <c r="P530" s="367"/>
      <c r="Q530" s="367"/>
      <c r="R530" s="367"/>
      <c r="S530" s="367"/>
      <c r="T530" s="367"/>
      <c r="U530" s="361"/>
      <c r="V530" s="361"/>
      <c r="W530" s="361"/>
      <c r="X530" s="361"/>
      <c r="Y530" s="367"/>
      <c r="Z530" s="367"/>
      <c r="AA530" s="367"/>
      <c r="AB530" s="367"/>
      <c r="AC530" s="367"/>
      <c r="AD530" s="367"/>
      <c r="AE530" s="367"/>
      <c r="AF530" s="367"/>
      <c r="AG530" s="367"/>
      <c r="AH530" s="367"/>
      <c r="AI530" s="367"/>
      <c r="AJ530" s="367"/>
      <c r="AK530" s="367"/>
      <c r="AL530" s="367"/>
      <c r="AM530" s="367"/>
      <c r="AN530" s="367"/>
      <c r="AO530" s="367"/>
      <c r="AP530" s="367"/>
      <c r="AQ530" s="367"/>
      <c r="AR530" s="359"/>
      <c r="AS530" s="346" t="s">
        <v>705</v>
      </c>
      <c r="AT530" s="65" t="s">
        <v>726</v>
      </c>
      <c r="AU530" s="96" t="s">
        <v>2065</v>
      </c>
      <c r="AV530" s="66" t="s">
        <v>1847</v>
      </c>
    </row>
    <row r="531" spans="1:48" x14ac:dyDescent="0.3">
      <c r="A531" s="121"/>
      <c r="B531" s="367"/>
      <c r="C531" s="367"/>
      <c r="D531" s="367"/>
      <c r="E531" s="367"/>
      <c r="F531" s="368"/>
      <c r="G531" s="367"/>
      <c r="H531" s="367"/>
      <c r="I531" s="367"/>
      <c r="J531" s="367"/>
      <c r="K531" s="367"/>
      <c r="L531" s="367"/>
      <c r="M531" s="367"/>
      <c r="N531" s="367"/>
      <c r="O531" s="367"/>
      <c r="P531" s="367"/>
      <c r="Q531" s="367"/>
      <c r="R531" s="367"/>
      <c r="S531" s="367"/>
      <c r="T531" s="367"/>
      <c r="U531" s="361"/>
      <c r="V531" s="361"/>
      <c r="W531" s="361"/>
      <c r="X531" s="361"/>
      <c r="Y531" s="367"/>
      <c r="Z531" s="367"/>
      <c r="AA531" s="367"/>
      <c r="AB531" s="367"/>
      <c r="AC531" s="367"/>
      <c r="AD531" s="367"/>
      <c r="AE531" s="367"/>
      <c r="AF531" s="367"/>
      <c r="AG531" s="367"/>
      <c r="AH531" s="367"/>
      <c r="AI531" s="367"/>
      <c r="AJ531" s="367"/>
      <c r="AK531" s="367"/>
      <c r="AL531" s="367"/>
      <c r="AM531" s="367"/>
      <c r="AN531" s="367"/>
      <c r="AO531" s="367"/>
      <c r="AP531" s="367"/>
      <c r="AQ531" s="367"/>
      <c r="AR531" s="359"/>
      <c r="AS531" s="346" t="s">
        <v>705</v>
      </c>
      <c r="AT531" s="65" t="s">
        <v>727</v>
      </c>
      <c r="AU531" s="96" t="s">
        <v>2065</v>
      </c>
      <c r="AV531" s="66" t="s">
        <v>1846</v>
      </c>
    </row>
    <row r="532" spans="1:48" x14ac:dyDescent="0.3">
      <c r="A532" s="121"/>
      <c r="B532" s="367"/>
      <c r="C532" s="367"/>
      <c r="D532" s="367"/>
      <c r="E532" s="367"/>
      <c r="F532" s="368"/>
      <c r="G532" s="367"/>
      <c r="H532" s="367"/>
      <c r="I532" s="367"/>
      <c r="J532" s="367"/>
      <c r="K532" s="367"/>
      <c r="L532" s="367"/>
      <c r="M532" s="367"/>
      <c r="N532" s="367"/>
      <c r="O532" s="367"/>
      <c r="P532" s="367"/>
      <c r="Q532" s="367"/>
      <c r="R532" s="367"/>
      <c r="S532" s="367"/>
      <c r="T532" s="367"/>
      <c r="U532" s="361"/>
      <c r="V532" s="361"/>
      <c r="W532" s="361"/>
      <c r="X532" s="361"/>
      <c r="Y532" s="367"/>
      <c r="Z532" s="367"/>
      <c r="AA532" s="367"/>
      <c r="AB532" s="367"/>
      <c r="AC532" s="367"/>
      <c r="AD532" s="367"/>
      <c r="AE532" s="367"/>
      <c r="AF532" s="367"/>
      <c r="AG532" s="367"/>
      <c r="AH532" s="367"/>
      <c r="AI532" s="367"/>
      <c r="AJ532" s="367"/>
      <c r="AK532" s="367"/>
      <c r="AL532" s="367"/>
      <c r="AM532" s="367"/>
      <c r="AN532" s="367"/>
      <c r="AO532" s="367"/>
      <c r="AP532" s="367"/>
      <c r="AQ532" s="367"/>
      <c r="AR532" s="359"/>
      <c r="AS532" s="346" t="s">
        <v>705</v>
      </c>
      <c r="AT532" s="65" t="s">
        <v>709</v>
      </c>
      <c r="AU532" s="96" t="s">
        <v>98</v>
      </c>
      <c r="AV532" s="66" t="s">
        <v>1848</v>
      </c>
    </row>
    <row r="533" spans="1:48" x14ac:dyDescent="0.3">
      <c r="A533" s="121"/>
      <c r="B533" s="367"/>
      <c r="C533" s="367"/>
      <c r="D533" s="367"/>
      <c r="E533" s="367"/>
      <c r="F533" s="368"/>
      <c r="G533" s="367"/>
      <c r="H533" s="367"/>
      <c r="I533" s="367"/>
      <c r="J533" s="367"/>
      <c r="K533" s="367"/>
      <c r="L533" s="367"/>
      <c r="M533" s="367"/>
      <c r="N533" s="367"/>
      <c r="O533" s="367"/>
      <c r="P533" s="367"/>
      <c r="Q533" s="367"/>
      <c r="R533" s="367"/>
      <c r="S533" s="367"/>
      <c r="T533" s="367"/>
      <c r="U533" s="361"/>
      <c r="V533" s="361"/>
      <c r="W533" s="361"/>
      <c r="X533" s="361"/>
      <c r="Y533" s="367"/>
      <c r="Z533" s="367"/>
      <c r="AA533" s="367"/>
      <c r="AB533" s="367"/>
      <c r="AC533" s="367"/>
      <c r="AD533" s="367"/>
      <c r="AE533" s="367"/>
      <c r="AF533" s="367"/>
      <c r="AG533" s="367"/>
      <c r="AH533" s="367"/>
      <c r="AI533" s="367"/>
      <c r="AJ533" s="367"/>
      <c r="AK533" s="367"/>
      <c r="AL533" s="367"/>
      <c r="AM533" s="367"/>
      <c r="AN533" s="367"/>
      <c r="AO533" s="367"/>
      <c r="AP533" s="367"/>
      <c r="AQ533" s="367"/>
      <c r="AR533" s="359"/>
      <c r="AS533" s="346" t="s">
        <v>705</v>
      </c>
      <c r="AT533" s="65" t="s">
        <v>710</v>
      </c>
      <c r="AU533" s="96" t="s">
        <v>98</v>
      </c>
      <c r="AV533" s="66" t="s">
        <v>1849</v>
      </c>
    </row>
    <row r="534" spans="1:48" x14ac:dyDescent="0.3">
      <c r="A534" s="121"/>
      <c r="B534" s="367"/>
      <c r="C534" s="367"/>
      <c r="D534" s="367"/>
      <c r="E534" s="367"/>
      <c r="F534" s="368"/>
      <c r="G534" s="367"/>
      <c r="H534" s="367"/>
      <c r="I534" s="367"/>
      <c r="J534" s="367"/>
      <c r="K534" s="367"/>
      <c r="L534" s="367"/>
      <c r="M534" s="367"/>
      <c r="N534" s="367"/>
      <c r="O534" s="367"/>
      <c r="P534" s="367"/>
      <c r="Q534" s="367"/>
      <c r="R534" s="367"/>
      <c r="S534" s="367"/>
      <c r="T534" s="367"/>
      <c r="U534" s="361"/>
      <c r="V534" s="361"/>
      <c r="W534" s="361"/>
      <c r="X534" s="361"/>
      <c r="Y534" s="367"/>
      <c r="Z534" s="367"/>
      <c r="AA534" s="367"/>
      <c r="AB534" s="367"/>
      <c r="AC534" s="367"/>
      <c r="AD534" s="367"/>
      <c r="AE534" s="367"/>
      <c r="AF534" s="367"/>
      <c r="AG534" s="367"/>
      <c r="AH534" s="367"/>
      <c r="AI534" s="367"/>
      <c r="AJ534" s="367"/>
      <c r="AK534" s="367"/>
      <c r="AL534" s="367"/>
      <c r="AM534" s="367"/>
      <c r="AN534" s="367"/>
      <c r="AO534" s="367"/>
      <c r="AP534" s="367"/>
      <c r="AQ534" s="367"/>
      <c r="AR534" s="359"/>
      <c r="AS534" s="346" t="s">
        <v>705</v>
      </c>
      <c r="AT534" s="65" t="s">
        <v>713</v>
      </c>
      <c r="AU534" s="96" t="s">
        <v>82</v>
      </c>
      <c r="AV534" s="66" t="s">
        <v>1850</v>
      </c>
    </row>
    <row r="535" spans="1:48" x14ac:dyDescent="0.3">
      <c r="A535" s="121"/>
      <c r="B535" s="367"/>
      <c r="C535" s="367"/>
      <c r="D535" s="367"/>
      <c r="E535" s="367"/>
      <c r="F535" s="368"/>
      <c r="G535" s="367"/>
      <c r="H535" s="367"/>
      <c r="I535" s="367"/>
      <c r="J535" s="367"/>
      <c r="K535" s="367"/>
      <c r="L535" s="367"/>
      <c r="M535" s="367"/>
      <c r="N535" s="367"/>
      <c r="O535" s="367"/>
      <c r="P535" s="367"/>
      <c r="Q535" s="367"/>
      <c r="R535" s="367"/>
      <c r="S535" s="367"/>
      <c r="T535" s="367"/>
      <c r="U535" s="361"/>
      <c r="V535" s="361"/>
      <c r="W535" s="361"/>
      <c r="X535" s="361"/>
      <c r="Y535" s="367"/>
      <c r="Z535" s="367"/>
      <c r="AA535" s="367"/>
      <c r="AB535" s="367"/>
      <c r="AC535" s="367"/>
      <c r="AD535" s="367"/>
      <c r="AE535" s="367"/>
      <c r="AF535" s="367"/>
      <c r="AG535" s="367"/>
      <c r="AH535" s="367"/>
      <c r="AI535" s="367"/>
      <c r="AJ535" s="367"/>
      <c r="AK535" s="367"/>
      <c r="AL535" s="367"/>
      <c r="AM535" s="367"/>
      <c r="AN535" s="367"/>
      <c r="AO535" s="367"/>
      <c r="AP535" s="367"/>
      <c r="AQ535" s="367"/>
      <c r="AR535" s="359"/>
      <c r="AS535" s="346" t="s">
        <v>705</v>
      </c>
      <c r="AT535" s="65" t="s">
        <v>715</v>
      </c>
      <c r="AU535" s="65" t="s">
        <v>82</v>
      </c>
      <c r="AV535" s="66" t="s">
        <v>1850</v>
      </c>
    </row>
    <row r="536" spans="1:48" x14ac:dyDescent="0.3">
      <c r="A536" s="121"/>
      <c r="B536" s="367"/>
      <c r="C536" s="367"/>
      <c r="D536" s="367"/>
      <c r="E536" s="367"/>
      <c r="F536" s="368"/>
      <c r="G536" s="367"/>
      <c r="H536" s="367"/>
      <c r="I536" s="367"/>
      <c r="J536" s="361"/>
      <c r="K536" s="361"/>
      <c r="L536" s="361"/>
      <c r="M536" s="361"/>
      <c r="N536" s="361"/>
      <c r="O536" s="361"/>
      <c r="P536" s="361"/>
      <c r="Q536" s="361"/>
      <c r="R536" s="361"/>
      <c r="S536" s="361"/>
      <c r="T536" s="361"/>
      <c r="U536" s="361"/>
      <c r="V536" s="361"/>
      <c r="W536" s="361"/>
      <c r="X536" s="361"/>
      <c r="Y536" s="367"/>
      <c r="Z536" s="367"/>
      <c r="AA536" s="367"/>
      <c r="AB536" s="367"/>
      <c r="AC536" s="367"/>
      <c r="AD536" s="367"/>
      <c r="AE536" s="367"/>
      <c r="AF536" s="367"/>
      <c r="AG536" s="367"/>
      <c r="AH536" s="367"/>
      <c r="AI536" s="367"/>
      <c r="AJ536" s="367"/>
      <c r="AK536" s="367"/>
      <c r="AL536" s="367"/>
      <c r="AM536" s="367"/>
      <c r="AN536" s="367"/>
      <c r="AO536" s="367"/>
      <c r="AP536" s="367"/>
      <c r="AQ536" s="367"/>
      <c r="AR536" s="359"/>
      <c r="AS536" s="346" t="s">
        <v>705</v>
      </c>
      <c r="AT536" s="65" t="s">
        <v>714</v>
      </c>
      <c r="AU536" s="65" t="s">
        <v>82</v>
      </c>
      <c r="AV536" s="66" t="s">
        <v>1850</v>
      </c>
    </row>
    <row r="537" spans="1:48" x14ac:dyDescent="0.3">
      <c r="A537" s="121"/>
      <c r="B537" s="367"/>
      <c r="C537" s="367"/>
      <c r="D537" s="367"/>
      <c r="E537" s="367"/>
      <c r="F537" s="368"/>
      <c r="G537" s="367"/>
      <c r="H537" s="367"/>
      <c r="I537" s="367"/>
      <c r="J537" s="361"/>
      <c r="K537" s="361"/>
      <c r="L537" s="361"/>
      <c r="M537" s="361"/>
      <c r="N537" s="361"/>
      <c r="O537" s="361"/>
      <c r="P537" s="361"/>
      <c r="Q537" s="361"/>
      <c r="R537" s="361"/>
      <c r="S537" s="361"/>
      <c r="T537" s="361"/>
      <c r="U537" s="361"/>
      <c r="V537" s="361"/>
      <c r="W537" s="361"/>
      <c r="X537" s="361"/>
      <c r="Y537" s="367"/>
      <c r="Z537" s="367"/>
      <c r="AA537" s="367"/>
      <c r="AB537" s="367"/>
      <c r="AC537" s="367"/>
      <c r="AD537" s="367"/>
      <c r="AE537" s="367"/>
      <c r="AF537" s="367"/>
      <c r="AG537" s="367"/>
      <c r="AH537" s="367"/>
      <c r="AI537" s="367"/>
      <c r="AJ537" s="367"/>
      <c r="AK537" s="367"/>
      <c r="AL537" s="367"/>
      <c r="AM537" s="367"/>
      <c r="AN537" s="367"/>
      <c r="AO537" s="367"/>
      <c r="AP537" s="367"/>
      <c r="AQ537" s="367"/>
      <c r="AR537" s="359"/>
      <c r="AS537" s="346" t="s">
        <v>705</v>
      </c>
      <c r="AT537" s="65" t="s">
        <v>716</v>
      </c>
      <c r="AU537" s="65" t="s">
        <v>82</v>
      </c>
      <c r="AV537" s="66" t="s">
        <v>1850</v>
      </c>
    </row>
    <row r="538" spans="1:48" x14ac:dyDescent="0.3">
      <c r="A538" s="121"/>
      <c r="B538" s="367"/>
      <c r="C538" s="367"/>
      <c r="D538" s="367"/>
      <c r="E538" s="367"/>
      <c r="F538" s="368"/>
      <c r="G538" s="367"/>
      <c r="H538" s="367"/>
      <c r="I538" s="367"/>
      <c r="J538" s="361"/>
      <c r="K538" s="361"/>
      <c r="L538" s="361"/>
      <c r="M538" s="361"/>
      <c r="N538" s="361"/>
      <c r="O538" s="361"/>
      <c r="P538" s="361"/>
      <c r="Q538" s="361"/>
      <c r="R538" s="361"/>
      <c r="S538" s="361"/>
      <c r="T538" s="361"/>
      <c r="U538" s="361"/>
      <c r="V538" s="361"/>
      <c r="W538" s="361"/>
      <c r="X538" s="361"/>
      <c r="Y538" s="367"/>
      <c r="Z538" s="367"/>
      <c r="AA538" s="367"/>
      <c r="AB538" s="367"/>
      <c r="AC538" s="367"/>
      <c r="AD538" s="367"/>
      <c r="AE538" s="367"/>
      <c r="AF538" s="367"/>
      <c r="AG538" s="367"/>
      <c r="AH538" s="367"/>
      <c r="AI538" s="367"/>
      <c r="AJ538" s="367"/>
      <c r="AK538" s="367"/>
      <c r="AL538" s="367"/>
      <c r="AM538" s="367"/>
      <c r="AN538" s="367"/>
      <c r="AO538" s="367"/>
      <c r="AP538" s="367"/>
      <c r="AQ538" s="367"/>
      <c r="AR538" s="359"/>
      <c r="AS538" s="346" t="s">
        <v>705</v>
      </c>
      <c r="AT538" s="65" t="s">
        <v>717</v>
      </c>
      <c r="AU538" s="65" t="s">
        <v>82</v>
      </c>
      <c r="AV538" s="66" t="s">
        <v>1851</v>
      </c>
    </row>
    <row r="539" spans="1:48" x14ac:dyDescent="0.3">
      <c r="A539" s="121"/>
      <c r="B539" s="367"/>
      <c r="C539" s="367"/>
      <c r="D539" s="367"/>
      <c r="E539" s="367"/>
      <c r="F539" s="368"/>
      <c r="G539" s="367"/>
      <c r="H539" s="367"/>
      <c r="I539" s="367"/>
      <c r="J539" s="367"/>
      <c r="K539" s="367"/>
      <c r="L539" s="367"/>
      <c r="M539" s="367"/>
      <c r="N539" s="367"/>
      <c r="O539" s="367"/>
      <c r="P539" s="367"/>
      <c r="Q539" s="367"/>
      <c r="R539" s="367"/>
      <c r="S539" s="367"/>
      <c r="T539" s="367"/>
      <c r="U539" s="361"/>
      <c r="V539" s="361"/>
      <c r="W539" s="361"/>
      <c r="X539" s="361"/>
      <c r="Y539" s="367"/>
      <c r="Z539" s="367"/>
      <c r="AA539" s="367"/>
      <c r="AB539" s="367"/>
      <c r="AC539" s="367"/>
      <c r="AD539" s="367"/>
      <c r="AE539" s="367"/>
      <c r="AF539" s="367"/>
      <c r="AG539" s="367"/>
      <c r="AH539" s="367"/>
      <c r="AI539" s="367"/>
      <c r="AJ539" s="367"/>
      <c r="AK539" s="367"/>
      <c r="AL539" s="367"/>
      <c r="AM539" s="367"/>
      <c r="AN539" s="367"/>
      <c r="AO539" s="367"/>
      <c r="AP539" s="367"/>
      <c r="AQ539" s="367"/>
      <c r="AR539" s="359"/>
      <c r="AS539" s="346" t="s">
        <v>705</v>
      </c>
      <c r="AT539" s="65" t="s">
        <v>720</v>
      </c>
      <c r="AU539" s="65" t="s">
        <v>168</v>
      </c>
      <c r="AV539" s="66" t="s">
        <v>1852</v>
      </c>
    </row>
    <row r="540" spans="1:48" x14ac:dyDescent="0.3">
      <c r="A540" s="121"/>
      <c r="B540" s="367"/>
      <c r="C540" s="367"/>
      <c r="D540" s="367"/>
      <c r="E540" s="367"/>
      <c r="F540" s="368"/>
      <c r="G540" s="367"/>
      <c r="H540" s="367"/>
      <c r="I540" s="367"/>
      <c r="J540" s="367"/>
      <c r="K540" s="367"/>
      <c r="L540" s="367"/>
      <c r="M540" s="367"/>
      <c r="N540" s="367"/>
      <c r="O540" s="367"/>
      <c r="P540" s="367"/>
      <c r="Q540" s="367"/>
      <c r="R540" s="367"/>
      <c r="S540" s="367"/>
      <c r="T540" s="367"/>
      <c r="U540" s="361"/>
      <c r="V540" s="361"/>
      <c r="W540" s="361"/>
      <c r="X540" s="361"/>
      <c r="Y540" s="367"/>
      <c r="Z540" s="367"/>
      <c r="AA540" s="367"/>
      <c r="AB540" s="367"/>
      <c r="AC540" s="367"/>
      <c r="AD540" s="367"/>
      <c r="AE540" s="367"/>
      <c r="AF540" s="367"/>
      <c r="AG540" s="367"/>
      <c r="AH540" s="367"/>
      <c r="AI540" s="367"/>
      <c r="AJ540" s="367"/>
      <c r="AK540" s="367"/>
      <c r="AL540" s="367"/>
      <c r="AM540" s="367"/>
      <c r="AN540" s="367"/>
      <c r="AO540" s="367"/>
      <c r="AP540" s="367"/>
      <c r="AQ540" s="367"/>
      <c r="AR540" s="359"/>
      <c r="AS540" s="346" t="s">
        <v>705</v>
      </c>
      <c r="AT540" s="65" t="s">
        <v>721</v>
      </c>
      <c r="AU540" s="65" t="s">
        <v>168</v>
      </c>
      <c r="AV540" s="66" t="s">
        <v>1853</v>
      </c>
    </row>
    <row r="541" spans="1:48" x14ac:dyDescent="0.3">
      <c r="A541" s="121"/>
      <c r="B541" s="367"/>
      <c r="C541" s="367"/>
      <c r="D541" s="367"/>
      <c r="E541" s="367"/>
      <c r="F541" s="368"/>
      <c r="G541" s="367"/>
      <c r="H541" s="367"/>
      <c r="I541" s="367"/>
      <c r="J541" s="367"/>
      <c r="K541" s="367"/>
      <c r="L541" s="367"/>
      <c r="M541" s="367"/>
      <c r="N541" s="367"/>
      <c r="O541" s="367"/>
      <c r="P541" s="367"/>
      <c r="Q541" s="367"/>
      <c r="R541" s="367"/>
      <c r="S541" s="367"/>
      <c r="T541" s="367"/>
      <c r="U541" s="361"/>
      <c r="V541" s="361"/>
      <c r="W541" s="361"/>
      <c r="X541" s="361"/>
      <c r="Y541" s="367"/>
      <c r="Z541" s="367"/>
      <c r="AA541" s="367"/>
      <c r="AB541" s="367"/>
      <c r="AC541" s="367"/>
      <c r="AD541" s="367"/>
      <c r="AE541" s="367"/>
      <c r="AF541" s="367"/>
      <c r="AG541" s="367"/>
      <c r="AH541" s="367"/>
      <c r="AI541" s="367"/>
      <c r="AJ541" s="367"/>
      <c r="AK541" s="367"/>
      <c r="AL541" s="367"/>
      <c r="AM541" s="367"/>
      <c r="AN541" s="367"/>
      <c r="AO541" s="367"/>
      <c r="AP541" s="367"/>
      <c r="AQ541" s="367"/>
      <c r="AR541" s="359"/>
      <c r="AS541" s="346" t="s">
        <v>705</v>
      </c>
      <c r="AT541" s="65" t="s">
        <v>722</v>
      </c>
      <c r="AU541" s="65" t="s">
        <v>168</v>
      </c>
      <c r="AV541" s="66" t="s">
        <v>1852</v>
      </c>
    </row>
    <row r="542" spans="1:48" ht="15" thickBot="1" x14ac:dyDescent="0.35">
      <c r="A542" s="121"/>
      <c r="B542" s="367"/>
      <c r="C542" s="367"/>
      <c r="D542" s="367"/>
      <c r="E542" s="367"/>
      <c r="F542" s="368"/>
      <c r="G542" s="367"/>
      <c r="H542" s="367"/>
      <c r="I542" s="367"/>
      <c r="J542" s="367"/>
      <c r="K542" s="367"/>
      <c r="L542" s="367"/>
      <c r="M542" s="367"/>
      <c r="N542" s="367"/>
      <c r="O542" s="367"/>
      <c r="P542" s="367"/>
      <c r="Q542" s="367"/>
      <c r="R542" s="367"/>
      <c r="S542" s="367"/>
      <c r="T542" s="367"/>
      <c r="U542" s="361"/>
      <c r="V542" s="361"/>
      <c r="W542" s="361"/>
      <c r="X542" s="361"/>
      <c r="Y542" s="367"/>
      <c r="Z542" s="367"/>
      <c r="AA542" s="367"/>
      <c r="AB542" s="367"/>
      <c r="AC542" s="367"/>
      <c r="AD542" s="367"/>
      <c r="AE542" s="367"/>
      <c r="AF542" s="367"/>
      <c r="AG542" s="367"/>
      <c r="AH542" s="367"/>
      <c r="AI542" s="367"/>
      <c r="AJ542" s="367"/>
      <c r="AK542" s="367"/>
      <c r="AL542" s="367"/>
      <c r="AM542" s="367"/>
      <c r="AN542" s="367"/>
      <c r="AO542" s="367"/>
      <c r="AP542" s="367"/>
      <c r="AQ542" s="367"/>
      <c r="AR542" s="359"/>
      <c r="AS542" s="346" t="s">
        <v>705</v>
      </c>
      <c r="AT542" s="84" t="s">
        <v>723</v>
      </c>
      <c r="AU542" s="84" t="s">
        <v>168</v>
      </c>
      <c r="AV542" s="76" t="s">
        <v>1853</v>
      </c>
    </row>
    <row r="543" spans="1:48" ht="18.600000000000001" thickBot="1" x14ac:dyDescent="0.4">
      <c r="A543" s="121"/>
      <c r="B543" s="367"/>
      <c r="C543" s="367"/>
      <c r="D543" s="367"/>
      <c r="E543" s="367"/>
      <c r="F543" s="368"/>
      <c r="G543" s="367"/>
      <c r="H543" s="367"/>
      <c r="I543" s="367"/>
      <c r="J543" s="367"/>
      <c r="K543" s="367"/>
      <c r="L543" s="367"/>
      <c r="M543" s="367"/>
      <c r="N543" s="367"/>
      <c r="O543" s="367"/>
      <c r="P543" s="367"/>
      <c r="Q543" s="367"/>
      <c r="R543" s="367"/>
      <c r="S543" s="367"/>
      <c r="T543" s="367"/>
      <c r="U543" s="361"/>
      <c r="V543" s="361"/>
      <c r="W543" s="361"/>
      <c r="X543" s="361"/>
      <c r="Y543" s="367"/>
      <c r="Z543" s="367"/>
      <c r="AA543" s="367"/>
      <c r="AB543" s="367"/>
      <c r="AC543" s="367"/>
      <c r="AD543" s="367"/>
      <c r="AE543" s="367"/>
      <c r="AF543" s="367"/>
      <c r="AG543" s="367"/>
      <c r="AH543" s="367"/>
      <c r="AI543" s="367"/>
      <c r="AJ543" s="367"/>
      <c r="AK543" s="367"/>
      <c r="AL543" s="367"/>
      <c r="AM543" s="367"/>
      <c r="AN543" s="367"/>
      <c r="AO543" s="367"/>
      <c r="AP543" s="367"/>
      <c r="AQ543" s="367"/>
      <c r="AR543" s="359"/>
      <c r="AS543" s="332" t="s">
        <v>739</v>
      </c>
      <c r="AT543" s="53"/>
      <c r="AU543" s="27"/>
      <c r="AV543" s="16"/>
    </row>
    <row r="544" spans="1:48" x14ac:dyDescent="0.3">
      <c r="A544" s="121"/>
      <c r="B544" s="367"/>
      <c r="C544" s="367"/>
      <c r="D544" s="367"/>
      <c r="E544" s="367"/>
      <c r="F544" s="368"/>
      <c r="G544" s="367"/>
      <c r="H544" s="367"/>
      <c r="I544" s="367"/>
      <c r="J544" s="367"/>
      <c r="K544" s="367"/>
      <c r="L544" s="367"/>
      <c r="M544" s="367"/>
      <c r="N544" s="367"/>
      <c r="O544" s="367"/>
      <c r="P544" s="367"/>
      <c r="Q544" s="367"/>
      <c r="R544" s="367"/>
      <c r="S544" s="367"/>
      <c r="T544" s="367"/>
      <c r="U544" s="361"/>
      <c r="V544" s="361"/>
      <c r="W544" s="361"/>
      <c r="X544" s="361"/>
      <c r="Y544" s="370"/>
      <c r="Z544" s="370"/>
      <c r="AA544" s="370"/>
      <c r="AB544" s="370"/>
      <c r="AC544" s="370"/>
      <c r="AD544" s="370"/>
      <c r="AE544" s="370"/>
      <c r="AF544" s="370"/>
      <c r="AG544" s="370"/>
      <c r="AH544" s="370"/>
      <c r="AI544" s="367"/>
      <c r="AJ544" s="367"/>
      <c r="AK544" s="367"/>
      <c r="AL544" s="367"/>
      <c r="AM544" s="367"/>
      <c r="AN544" s="367"/>
      <c r="AO544" s="367"/>
      <c r="AP544" s="367"/>
      <c r="AQ544" s="367"/>
      <c r="AR544" s="359"/>
      <c r="AS544" s="347" t="s">
        <v>745</v>
      </c>
      <c r="AT544" s="85" t="s">
        <v>740</v>
      </c>
      <c r="AU544" s="102" t="s">
        <v>2105</v>
      </c>
      <c r="AV544" s="68" t="s">
        <v>1854</v>
      </c>
    </row>
    <row r="545" spans="1:48" x14ac:dyDescent="0.3">
      <c r="A545" s="121"/>
      <c r="B545" s="367"/>
      <c r="C545" s="367"/>
      <c r="D545" s="367"/>
      <c r="E545" s="367"/>
      <c r="F545" s="368"/>
      <c r="G545" s="367"/>
      <c r="H545" s="367"/>
      <c r="I545" s="361"/>
      <c r="J545" s="361"/>
      <c r="K545" s="361"/>
      <c r="L545" s="361"/>
      <c r="M545" s="361"/>
      <c r="N545" s="361"/>
      <c r="O545" s="361"/>
      <c r="P545" s="361"/>
      <c r="Q545" s="361"/>
      <c r="R545" s="361"/>
      <c r="S545" s="361"/>
      <c r="T545" s="361"/>
      <c r="U545" s="361"/>
      <c r="V545" s="361"/>
      <c r="W545" s="361"/>
      <c r="X545" s="361"/>
      <c r="Y545" s="367"/>
      <c r="Z545" s="367"/>
      <c r="AA545" s="367"/>
      <c r="AB545" s="367"/>
      <c r="AC545" s="367"/>
      <c r="AD545" s="367"/>
      <c r="AE545" s="367"/>
      <c r="AF545" s="367"/>
      <c r="AG545" s="367"/>
      <c r="AH545" s="367"/>
      <c r="AI545" s="367"/>
      <c r="AJ545" s="367"/>
      <c r="AK545" s="367"/>
      <c r="AL545" s="367"/>
      <c r="AM545" s="367"/>
      <c r="AN545" s="367"/>
      <c r="AO545" s="367"/>
      <c r="AP545" s="367"/>
      <c r="AQ545" s="367"/>
      <c r="AR545" s="359"/>
      <c r="AS545" s="353" t="s">
        <v>739</v>
      </c>
      <c r="AT545" s="65" t="s">
        <v>741</v>
      </c>
      <c r="AU545" s="102" t="s">
        <v>2105</v>
      </c>
      <c r="AV545" s="66" t="s">
        <v>1855</v>
      </c>
    </row>
    <row r="546" spans="1:48" x14ac:dyDescent="0.3">
      <c r="A546" s="121"/>
      <c r="B546" s="367"/>
      <c r="C546" s="367"/>
      <c r="D546" s="367"/>
      <c r="E546" s="361"/>
      <c r="F546" s="360"/>
      <c r="G546" s="361"/>
      <c r="H546" s="367"/>
      <c r="I546" s="361"/>
      <c r="J546" s="361"/>
      <c r="K546" s="361"/>
      <c r="L546" s="361"/>
      <c r="M546" s="361"/>
      <c r="N546" s="361"/>
      <c r="O546" s="361"/>
      <c r="P546" s="361"/>
      <c r="Q546" s="361"/>
      <c r="R546" s="361"/>
      <c r="S546" s="361"/>
      <c r="T546" s="361"/>
      <c r="U546" s="367"/>
      <c r="V546" s="367"/>
      <c r="W546" s="367"/>
      <c r="X546" s="367"/>
      <c r="Y546" s="370"/>
      <c r="Z546" s="370"/>
      <c r="AA546" s="370"/>
      <c r="AB546" s="370"/>
      <c r="AC546" s="370"/>
      <c r="AD546" s="370"/>
      <c r="AE546" s="370"/>
      <c r="AF546" s="370"/>
      <c r="AG546" s="370"/>
      <c r="AH546" s="370"/>
      <c r="AI546" s="367"/>
      <c r="AJ546" s="367"/>
      <c r="AK546" s="367"/>
      <c r="AL546" s="367"/>
      <c r="AM546" s="367"/>
      <c r="AN546" s="367"/>
      <c r="AO546" s="367"/>
      <c r="AP546" s="367"/>
      <c r="AQ546" s="367"/>
      <c r="AR546" s="359"/>
      <c r="AS546" s="353" t="s">
        <v>739</v>
      </c>
      <c r="AT546" s="65" t="s">
        <v>742</v>
      </c>
      <c r="AU546" s="102" t="s">
        <v>2105</v>
      </c>
      <c r="AV546" s="66" t="s">
        <v>1856</v>
      </c>
    </row>
    <row r="547" spans="1:48" x14ac:dyDescent="0.3">
      <c r="A547" s="121"/>
      <c r="B547" s="367"/>
      <c r="C547" s="367"/>
      <c r="AS547" s="353" t="s">
        <v>739</v>
      </c>
      <c r="AT547" s="65" t="s">
        <v>743</v>
      </c>
      <c r="AU547" s="102" t="s">
        <v>2105</v>
      </c>
      <c r="AV547" s="66" t="s">
        <v>1857</v>
      </c>
    </row>
    <row r="548" spans="1:48" ht="18.600000000000001" thickBot="1" x14ac:dyDescent="0.4">
      <c r="A548" s="365"/>
      <c r="D548" s="367"/>
      <c r="E548" s="367"/>
      <c r="F548" s="368"/>
      <c r="G548" s="367"/>
      <c r="H548" s="367"/>
      <c r="I548" s="367"/>
      <c r="J548" s="367"/>
      <c r="K548" s="367"/>
      <c r="L548" s="367"/>
      <c r="M548" s="367"/>
      <c r="N548" s="367"/>
      <c r="O548" s="367"/>
      <c r="P548" s="367"/>
      <c r="Q548" s="367"/>
      <c r="R548" s="367"/>
      <c r="S548" s="367"/>
      <c r="T548" s="367"/>
      <c r="U548" s="361"/>
      <c r="V548" s="361"/>
      <c r="W548" s="361"/>
      <c r="X548" s="361"/>
      <c r="Y548" s="367"/>
      <c r="Z548" s="367"/>
      <c r="AA548" s="367"/>
      <c r="AB548" s="367"/>
      <c r="AC548" s="367"/>
      <c r="AD548" s="367"/>
      <c r="AE548" s="367"/>
      <c r="AF548" s="367"/>
      <c r="AG548" s="367"/>
      <c r="AH548" s="367"/>
      <c r="AI548" s="367"/>
      <c r="AJ548" s="367"/>
      <c r="AK548" s="367"/>
      <c r="AL548" s="367"/>
      <c r="AM548" s="367"/>
      <c r="AN548" s="367"/>
      <c r="AO548" s="367"/>
      <c r="AP548" s="367"/>
      <c r="AQ548" s="367"/>
      <c r="AR548" s="359"/>
      <c r="AS548" s="353" t="s">
        <v>739</v>
      </c>
      <c r="AT548" s="65" t="s">
        <v>744</v>
      </c>
      <c r="AU548" s="102" t="s">
        <v>2105</v>
      </c>
      <c r="AV548" s="66" t="s">
        <v>1858</v>
      </c>
    </row>
    <row r="549" spans="1:48" ht="18.600000000000001" thickBot="1" x14ac:dyDescent="0.4">
      <c r="A549" s="366"/>
      <c r="B549" s="367"/>
      <c r="C549" s="367"/>
      <c r="D549" s="367"/>
      <c r="E549" s="367"/>
      <c r="F549" s="368"/>
      <c r="G549" s="367"/>
      <c r="H549" s="367"/>
      <c r="I549" s="367"/>
      <c r="J549" s="367"/>
      <c r="K549" s="367"/>
      <c r="L549" s="367"/>
      <c r="M549" s="367"/>
      <c r="N549" s="367"/>
      <c r="O549" s="367"/>
      <c r="P549" s="367"/>
      <c r="Q549" s="367"/>
      <c r="R549" s="367"/>
      <c r="S549" s="367"/>
      <c r="T549" s="367"/>
      <c r="U549" s="361"/>
      <c r="V549" s="361"/>
      <c r="W549" s="361"/>
      <c r="X549" s="361"/>
      <c r="Y549" s="367"/>
      <c r="Z549" s="367"/>
      <c r="AA549" s="367"/>
      <c r="AB549" s="367"/>
      <c r="AC549" s="367"/>
      <c r="AD549" s="367"/>
      <c r="AE549" s="367"/>
      <c r="AF549" s="367"/>
      <c r="AG549" s="367"/>
      <c r="AH549" s="367"/>
      <c r="AI549" s="367"/>
      <c r="AJ549" s="367"/>
      <c r="AK549" s="367"/>
      <c r="AL549" s="367"/>
      <c r="AM549" s="367"/>
      <c r="AN549" s="367"/>
      <c r="AO549" s="367"/>
      <c r="AP549" s="367"/>
      <c r="AQ549" s="367"/>
      <c r="AR549" s="359"/>
      <c r="AS549" s="332" t="s">
        <v>747</v>
      </c>
      <c r="AT549" s="53"/>
      <c r="AU549" s="27"/>
      <c r="AV549" s="16"/>
    </row>
    <row r="550" spans="1:48" x14ac:dyDescent="0.3">
      <c r="A550" s="366"/>
      <c r="B550" s="367"/>
      <c r="C550" s="367"/>
      <c r="D550" s="367"/>
      <c r="E550" s="367"/>
      <c r="F550" s="368"/>
      <c r="G550" s="367"/>
      <c r="H550" s="367"/>
      <c r="I550" s="367"/>
      <c r="J550" s="367"/>
      <c r="K550" s="367"/>
      <c r="L550" s="367"/>
      <c r="M550" s="367"/>
      <c r="N550" s="367"/>
      <c r="O550" s="367"/>
      <c r="P550" s="367"/>
      <c r="Q550" s="367"/>
      <c r="R550" s="367"/>
      <c r="S550" s="367"/>
      <c r="T550" s="367"/>
      <c r="U550" s="361"/>
      <c r="V550" s="361"/>
      <c r="W550" s="361"/>
      <c r="X550" s="361"/>
      <c r="Y550" s="367"/>
      <c r="Z550" s="367"/>
      <c r="AA550" s="367"/>
      <c r="AB550" s="367"/>
      <c r="AC550" s="367"/>
      <c r="AD550" s="367"/>
      <c r="AE550" s="367"/>
      <c r="AF550" s="367"/>
      <c r="AG550" s="367"/>
      <c r="AH550" s="367"/>
      <c r="AI550" s="367"/>
      <c r="AJ550" s="367"/>
      <c r="AK550" s="367"/>
      <c r="AL550" s="367"/>
      <c r="AM550" s="367"/>
      <c r="AN550" s="367"/>
      <c r="AO550" s="367"/>
      <c r="AP550" s="367"/>
      <c r="AQ550" s="367"/>
      <c r="AR550" s="359"/>
      <c r="AS550" s="336" t="s">
        <v>755</v>
      </c>
      <c r="AT550" s="65" t="s">
        <v>748</v>
      </c>
      <c r="AU550" s="96" t="s">
        <v>98</v>
      </c>
      <c r="AV550" s="66" t="s">
        <v>1864</v>
      </c>
    </row>
    <row r="551" spans="1:48" x14ac:dyDescent="0.3">
      <c r="B551" s="367"/>
      <c r="C551" s="367"/>
      <c r="D551" s="367"/>
      <c r="E551" s="367"/>
      <c r="F551" s="368"/>
      <c r="G551" s="367"/>
      <c r="H551" s="367"/>
      <c r="I551" s="367"/>
      <c r="J551" s="367"/>
      <c r="K551" s="367"/>
      <c r="L551" s="367"/>
      <c r="M551" s="367"/>
      <c r="N551" s="367"/>
      <c r="O551" s="367"/>
      <c r="P551" s="367"/>
      <c r="Q551" s="367"/>
      <c r="R551" s="367"/>
      <c r="S551" s="367"/>
      <c r="T551" s="367"/>
      <c r="U551" s="361"/>
      <c r="V551" s="361"/>
      <c r="W551" s="361"/>
      <c r="X551" s="361"/>
      <c r="Y551" s="367"/>
      <c r="Z551" s="367"/>
      <c r="AA551" s="367"/>
      <c r="AB551" s="367"/>
      <c r="AC551" s="367"/>
      <c r="AD551" s="367"/>
      <c r="AE551" s="367"/>
      <c r="AF551" s="367"/>
      <c r="AG551" s="367"/>
      <c r="AH551" s="367"/>
      <c r="AI551" s="367"/>
      <c r="AJ551" s="367"/>
      <c r="AK551" s="367"/>
      <c r="AL551" s="367"/>
      <c r="AM551" s="367"/>
      <c r="AN551" s="367"/>
      <c r="AO551" s="367"/>
      <c r="AP551" s="367"/>
      <c r="AQ551" s="367"/>
      <c r="AR551" s="359"/>
      <c r="AS551" s="40" t="s">
        <v>747</v>
      </c>
      <c r="AT551" s="65" t="s">
        <v>749</v>
      </c>
      <c r="AU551" s="96" t="s">
        <v>98</v>
      </c>
      <c r="AV551" s="66" t="s">
        <v>1865</v>
      </c>
    </row>
    <row r="552" spans="1:48" x14ac:dyDescent="0.3">
      <c r="B552" s="367"/>
      <c r="C552" s="367"/>
      <c r="D552" s="367"/>
      <c r="E552" s="367"/>
      <c r="F552" s="368"/>
      <c r="G552" s="367"/>
      <c r="H552" s="367"/>
      <c r="I552" s="367"/>
      <c r="J552" s="367"/>
      <c r="K552" s="367"/>
      <c r="L552" s="367"/>
      <c r="M552" s="367"/>
      <c r="N552" s="367"/>
      <c r="O552" s="367"/>
      <c r="P552" s="367"/>
      <c r="Q552" s="367"/>
      <c r="R552" s="367"/>
      <c r="S552" s="367"/>
      <c r="T552" s="367"/>
      <c r="U552" s="361"/>
      <c r="V552" s="361"/>
      <c r="W552" s="361"/>
      <c r="X552" s="361"/>
      <c r="Y552" s="367"/>
      <c r="Z552" s="367"/>
      <c r="AA552" s="367"/>
      <c r="AB552" s="367"/>
      <c r="AC552" s="367"/>
      <c r="AD552" s="367"/>
      <c r="AE552" s="367"/>
      <c r="AF552" s="367"/>
      <c r="AG552" s="367"/>
      <c r="AH552" s="367"/>
      <c r="AI552" s="367"/>
      <c r="AJ552" s="367"/>
      <c r="AK552" s="367"/>
      <c r="AL552" s="367"/>
      <c r="AM552" s="367"/>
      <c r="AN552" s="367"/>
      <c r="AO552" s="367"/>
      <c r="AP552" s="367"/>
      <c r="AQ552" s="367"/>
      <c r="AR552" s="359"/>
      <c r="AS552" s="40" t="s">
        <v>747</v>
      </c>
      <c r="AT552" s="65" t="s">
        <v>751</v>
      </c>
      <c r="AU552" s="96" t="s">
        <v>98</v>
      </c>
      <c r="AV552" s="66" t="s">
        <v>1866</v>
      </c>
    </row>
    <row r="553" spans="1:48" x14ac:dyDescent="0.3">
      <c r="B553" s="367"/>
      <c r="C553" s="367"/>
      <c r="D553" s="367"/>
      <c r="E553" s="367"/>
      <c r="F553" s="368"/>
      <c r="G553" s="367"/>
      <c r="H553" s="367"/>
      <c r="I553" s="367"/>
      <c r="J553" s="367"/>
      <c r="K553" s="367"/>
      <c r="L553" s="367"/>
      <c r="M553" s="367"/>
      <c r="N553" s="367"/>
      <c r="O553" s="367"/>
      <c r="P553" s="367"/>
      <c r="Q553" s="367"/>
      <c r="R553" s="367"/>
      <c r="S553" s="367"/>
      <c r="T553" s="367"/>
      <c r="U553" s="361"/>
      <c r="V553" s="361"/>
      <c r="W553" s="361"/>
      <c r="X553" s="361"/>
      <c r="Y553" s="367"/>
      <c r="Z553" s="367"/>
      <c r="AA553" s="367"/>
      <c r="AB553" s="367"/>
      <c r="AC553" s="367"/>
      <c r="AD553" s="367"/>
      <c r="AE553" s="367"/>
      <c r="AF553" s="367"/>
      <c r="AG553" s="367"/>
      <c r="AH553" s="367"/>
      <c r="AI553" s="367"/>
      <c r="AJ553" s="367"/>
      <c r="AK553" s="367"/>
      <c r="AL553" s="367"/>
      <c r="AM553" s="367"/>
      <c r="AN553" s="367"/>
      <c r="AO553" s="367"/>
      <c r="AP553" s="367"/>
      <c r="AQ553" s="367"/>
      <c r="AR553" s="359"/>
      <c r="AS553" s="40" t="s">
        <v>747</v>
      </c>
      <c r="AT553" s="65" t="s">
        <v>752</v>
      </c>
      <c r="AU553" s="96" t="s">
        <v>98</v>
      </c>
      <c r="AV553" s="66" t="s">
        <v>1246</v>
      </c>
    </row>
    <row r="554" spans="1:48" x14ac:dyDescent="0.3">
      <c r="B554" s="367"/>
      <c r="C554" s="367"/>
      <c r="D554" s="367"/>
      <c r="E554" s="367"/>
      <c r="F554" s="368"/>
      <c r="G554" s="367"/>
      <c r="H554" s="367"/>
      <c r="I554" s="367"/>
      <c r="J554" s="367"/>
      <c r="K554" s="367"/>
      <c r="L554" s="367"/>
      <c r="M554" s="367"/>
      <c r="N554" s="367"/>
      <c r="O554" s="367"/>
      <c r="P554" s="367"/>
      <c r="Q554" s="367"/>
      <c r="R554" s="367"/>
      <c r="S554" s="367"/>
      <c r="T554" s="367"/>
      <c r="U554" s="361"/>
      <c r="V554" s="361"/>
      <c r="W554" s="361"/>
      <c r="X554" s="361"/>
      <c r="Y554" s="367"/>
      <c r="Z554" s="367"/>
      <c r="AA554" s="367"/>
      <c r="AB554" s="367"/>
      <c r="AC554" s="367"/>
      <c r="AD554" s="367"/>
      <c r="AE554" s="367"/>
      <c r="AF554" s="367"/>
      <c r="AG554" s="367"/>
      <c r="AH554" s="367"/>
      <c r="AI554" s="367"/>
      <c r="AJ554" s="367"/>
      <c r="AK554" s="367"/>
      <c r="AL554" s="367"/>
      <c r="AM554" s="367"/>
      <c r="AN554" s="367"/>
      <c r="AO554" s="367"/>
      <c r="AP554" s="367"/>
      <c r="AQ554" s="367"/>
      <c r="AR554" s="359"/>
      <c r="AS554" s="40" t="s">
        <v>747</v>
      </c>
      <c r="AT554" s="65" t="s">
        <v>753</v>
      </c>
      <c r="AU554" s="96" t="s">
        <v>98</v>
      </c>
      <c r="AV554" s="66" t="s">
        <v>1246</v>
      </c>
    </row>
    <row r="555" spans="1:48" ht="15" thickBot="1" x14ac:dyDescent="0.35">
      <c r="B555" s="367"/>
      <c r="C555" s="367"/>
      <c r="D555" s="367"/>
      <c r="E555" s="367"/>
      <c r="F555" s="368"/>
      <c r="G555" s="367"/>
      <c r="H555" s="367"/>
      <c r="I555" s="367"/>
      <c r="J555" s="367"/>
      <c r="K555" s="367"/>
      <c r="L555" s="367"/>
      <c r="M555" s="367"/>
      <c r="N555" s="367"/>
      <c r="O555" s="367"/>
      <c r="P555" s="367"/>
      <c r="Q555" s="367"/>
      <c r="R555" s="367"/>
      <c r="S555" s="367"/>
      <c r="T555" s="367"/>
      <c r="U555" s="361"/>
      <c r="V555" s="361"/>
      <c r="W555" s="361"/>
      <c r="X555" s="361"/>
      <c r="Y555" s="367"/>
      <c r="Z555" s="367"/>
      <c r="AA555" s="367"/>
      <c r="AB555" s="367"/>
      <c r="AC555" s="367"/>
      <c r="AD555" s="367"/>
      <c r="AE555" s="367"/>
      <c r="AF555" s="367"/>
      <c r="AG555" s="367"/>
      <c r="AH555" s="367"/>
      <c r="AI555" s="367"/>
      <c r="AJ555" s="367"/>
      <c r="AK555" s="367"/>
      <c r="AL555" s="367"/>
      <c r="AM555" s="367"/>
      <c r="AN555" s="367"/>
      <c r="AO555" s="367"/>
      <c r="AP555" s="367"/>
      <c r="AQ555" s="367"/>
      <c r="AR555" s="359"/>
      <c r="AS555" s="40" t="s">
        <v>747</v>
      </c>
      <c r="AT555" s="65" t="s">
        <v>754</v>
      </c>
      <c r="AU555" s="65" t="s">
        <v>168</v>
      </c>
      <c r="AV555" s="66" t="s">
        <v>1867</v>
      </c>
    </row>
    <row r="556" spans="1:48" ht="18.600000000000001" thickBot="1" x14ac:dyDescent="0.4">
      <c r="B556" s="367"/>
      <c r="C556" s="367"/>
      <c r="D556" s="367"/>
      <c r="E556" s="367"/>
      <c r="F556" s="368"/>
      <c r="G556" s="367"/>
      <c r="H556" s="367"/>
      <c r="I556" s="367"/>
      <c r="J556" s="367"/>
      <c r="K556" s="367"/>
      <c r="L556" s="367"/>
      <c r="M556" s="367"/>
      <c r="N556" s="367"/>
      <c r="O556" s="367"/>
      <c r="P556" s="367"/>
      <c r="Q556" s="367"/>
      <c r="R556" s="367"/>
      <c r="S556" s="367"/>
      <c r="T556" s="367"/>
      <c r="U556" s="361"/>
      <c r="V556" s="361"/>
      <c r="W556" s="361"/>
      <c r="X556" s="361"/>
      <c r="Y556" s="367"/>
      <c r="Z556" s="367"/>
      <c r="AA556" s="367"/>
      <c r="AB556" s="367"/>
      <c r="AC556" s="367"/>
      <c r="AD556" s="367"/>
      <c r="AE556" s="367"/>
      <c r="AF556" s="367"/>
      <c r="AG556" s="367"/>
      <c r="AH556" s="367"/>
      <c r="AI556" s="367"/>
      <c r="AJ556" s="367"/>
      <c r="AK556" s="367"/>
      <c r="AL556" s="367"/>
      <c r="AM556" s="367"/>
      <c r="AN556" s="367"/>
      <c r="AO556" s="367"/>
      <c r="AP556" s="367"/>
      <c r="AQ556" s="367"/>
      <c r="AR556" s="359"/>
      <c r="AS556" s="332" t="s">
        <v>1515</v>
      </c>
      <c r="AT556" s="53"/>
      <c r="AU556" s="27"/>
      <c r="AV556" s="16"/>
    </row>
    <row r="557" spans="1:48" x14ac:dyDescent="0.3">
      <c r="B557" s="367"/>
      <c r="C557" s="367"/>
      <c r="D557" s="367"/>
      <c r="E557" s="367"/>
      <c r="F557" s="368"/>
      <c r="G557" s="367"/>
      <c r="H557" s="367"/>
      <c r="I557" s="367"/>
      <c r="J557" s="367"/>
      <c r="K557" s="367"/>
      <c r="L557" s="367"/>
      <c r="M557" s="367"/>
      <c r="N557" s="367"/>
      <c r="O557" s="367"/>
      <c r="P557" s="367"/>
      <c r="Q557" s="367"/>
      <c r="R557" s="367"/>
      <c r="S557" s="367"/>
      <c r="T557" s="367"/>
      <c r="U557" s="361"/>
      <c r="V557" s="361"/>
      <c r="W557" s="361"/>
      <c r="X557" s="361"/>
      <c r="Y557" s="367"/>
      <c r="Z557" s="367"/>
      <c r="AA557" s="367"/>
      <c r="AB557" s="367"/>
      <c r="AC557" s="367"/>
      <c r="AD557" s="367"/>
      <c r="AE557" s="367"/>
      <c r="AF557" s="367"/>
      <c r="AG557" s="367"/>
      <c r="AH557" s="367"/>
      <c r="AI557" s="367"/>
      <c r="AJ557" s="367"/>
      <c r="AK557" s="367"/>
      <c r="AL557" s="367"/>
      <c r="AM557" s="367"/>
      <c r="AN557" s="367"/>
      <c r="AO557" s="367"/>
      <c r="AP557" s="367"/>
      <c r="AQ557" s="367"/>
      <c r="AR557" s="359"/>
      <c r="AS557" s="338" t="s">
        <v>770</v>
      </c>
      <c r="AT557" s="65" t="s">
        <v>759</v>
      </c>
      <c r="AU557" s="96" t="s">
        <v>424</v>
      </c>
      <c r="AV557" s="66" t="s">
        <v>1868</v>
      </c>
    </row>
    <row r="558" spans="1:48" x14ac:dyDescent="0.3">
      <c r="B558" s="367"/>
      <c r="C558" s="367"/>
      <c r="D558" s="367"/>
      <c r="E558" s="367"/>
      <c r="F558" s="368"/>
      <c r="G558" s="367"/>
      <c r="H558" s="367"/>
      <c r="I558" s="367"/>
      <c r="J558" s="367"/>
      <c r="K558" s="367"/>
      <c r="L558" s="367"/>
      <c r="M558" s="367"/>
      <c r="N558" s="367"/>
      <c r="O558" s="367"/>
      <c r="P558" s="367"/>
      <c r="Q558" s="367"/>
      <c r="R558" s="367"/>
      <c r="S558" s="367"/>
      <c r="T558" s="367"/>
      <c r="U558" s="361"/>
      <c r="V558" s="361"/>
      <c r="W558" s="361"/>
      <c r="X558" s="361"/>
      <c r="Y558" s="367"/>
      <c r="Z558" s="367"/>
      <c r="AA558" s="367"/>
      <c r="AB558" s="367"/>
      <c r="AC558" s="367"/>
      <c r="AD558" s="367"/>
      <c r="AE558" s="367"/>
      <c r="AF558" s="367"/>
      <c r="AG558" s="367"/>
      <c r="AH558" s="367"/>
      <c r="AI558" s="367"/>
      <c r="AJ558" s="367"/>
      <c r="AK558" s="367"/>
      <c r="AL558" s="367"/>
      <c r="AM558" s="367"/>
      <c r="AN558" s="367"/>
      <c r="AO558" s="367"/>
      <c r="AP558" s="367"/>
      <c r="AQ558" s="367"/>
      <c r="AR558" s="359"/>
      <c r="AS558" s="345" t="s">
        <v>1515</v>
      </c>
      <c r="AT558" s="65" t="s">
        <v>760</v>
      </c>
      <c r="AU558" s="96" t="s">
        <v>424</v>
      </c>
      <c r="AV558" s="66" t="s">
        <v>1869</v>
      </c>
    </row>
    <row r="559" spans="1:48" x14ac:dyDescent="0.3">
      <c r="B559" s="367"/>
      <c r="C559" s="367"/>
      <c r="D559" s="367"/>
      <c r="E559" s="367"/>
      <c r="F559" s="368"/>
      <c r="G559" s="367"/>
      <c r="H559" s="367"/>
      <c r="I559" s="367"/>
      <c r="J559" s="367"/>
      <c r="K559" s="367"/>
      <c r="L559" s="367"/>
      <c r="M559" s="367"/>
      <c r="N559" s="367"/>
      <c r="O559" s="367"/>
      <c r="P559" s="367"/>
      <c r="Q559" s="367"/>
      <c r="R559" s="367"/>
      <c r="S559" s="367"/>
      <c r="T559" s="367"/>
      <c r="U559" s="361"/>
      <c r="V559" s="361"/>
      <c r="W559" s="361"/>
      <c r="X559" s="361"/>
      <c r="Y559" s="367"/>
      <c r="Z559" s="367"/>
      <c r="AA559" s="367"/>
      <c r="AB559" s="367"/>
      <c r="AC559" s="367"/>
      <c r="AD559" s="367"/>
      <c r="AE559" s="367"/>
      <c r="AF559" s="367"/>
      <c r="AG559" s="367"/>
      <c r="AH559" s="367"/>
      <c r="AI559" s="367"/>
      <c r="AJ559" s="367"/>
      <c r="AK559" s="367"/>
      <c r="AL559" s="367"/>
      <c r="AM559" s="367"/>
      <c r="AN559" s="367"/>
      <c r="AO559" s="367"/>
      <c r="AP559" s="367"/>
      <c r="AQ559" s="367"/>
      <c r="AR559" s="359"/>
      <c r="AS559" s="345" t="s">
        <v>1515</v>
      </c>
      <c r="AT559" s="65" t="s">
        <v>761</v>
      </c>
      <c r="AU559" s="96" t="s">
        <v>424</v>
      </c>
      <c r="AV559" s="66" t="s">
        <v>1868</v>
      </c>
    </row>
    <row r="560" spans="1:48" x14ac:dyDescent="0.3">
      <c r="B560" s="367"/>
      <c r="C560" s="367"/>
      <c r="D560" s="367"/>
      <c r="E560" s="367"/>
      <c r="F560" s="368"/>
      <c r="G560" s="367"/>
      <c r="H560" s="367"/>
      <c r="I560" s="367"/>
      <c r="J560" s="367"/>
      <c r="K560" s="367"/>
      <c r="L560" s="367"/>
      <c r="M560" s="367"/>
      <c r="N560" s="367"/>
      <c r="O560" s="367"/>
      <c r="P560" s="367"/>
      <c r="Q560" s="367"/>
      <c r="R560" s="367"/>
      <c r="S560" s="367"/>
      <c r="T560" s="367"/>
      <c r="U560" s="361"/>
      <c r="V560" s="361"/>
      <c r="W560" s="361"/>
      <c r="X560" s="361"/>
      <c r="Y560" s="367"/>
      <c r="Z560" s="367"/>
      <c r="AA560" s="367"/>
      <c r="AB560" s="367"/>
      <c r="AC560" s="367"/>
      <c r="AD560" s="367"/>
      <c r="AE560" s="367"/>
      <c r="AF560" s="367"/>
      <c r="AG560" s="367"/>
      <c r="AH560" s="367"/>
      <c r="AI560" s="367"/>
      <c r="AJ560" s="367"/>
      <c r="AK560" s="367"/>
      <c r="AL560" s="367"/>
      <c r="AM560" s="367"/>
      <c r="AN560" s="367"/>
      <c r="AO560" s="367"/>
      <c r="AP560" s="367"/>
      <c r="AQ560" s="367"/>
      <c r="AR560" s="359"/>
      <c r="AS560" s="345" t="s">
        <v>1515</v>
      </c>
      <c r="AT560" s="65" t="s">
        <v>762</v>
      </c>
      <c r="AU560" s="96" t="s">
        <v>424</v>
      </c>
      <c r="AV560" s="66" t="s">
        <v>1869</v>
      </c>
    </row>
    <row r="561" spans="1:48" x14ac:dyDescent="0.3">
      <c r="B561" s="367"/>
      <c r="C561" s="367"/>
      <c r="D561" s="367"/>
      <c r="E561" s="367"/>
      <c r="F561" s="368"/>
      <c r="G561" s="367"/>
      <c r="H561" s="367"/>
      <c r="I561" s="367"/>
      <c r="J561" s="367"/>
      <c r="K561" s="367"/>
      <c r="L561" s="367"/>
      <c r="M561" s="367"/>
      <c r="N561" s="367"/>
      <c r="O561" s="367"/>
      <c r="P561" s="367"/>
      <c r="Q561" s="367"/>
      <c r="R561" s="367"/>
      <c r="S561" s="367"/>
      <c r="T561" s="367"/>
      <c r="U561" s="361"/>
      <c r="V561" s="361"/>
      <c r="W561" s="361"/>
      <c r="X561" s="361"/>
      <c r="Y561" s="367"/>
      <c r="Z561" s="367"/>
      <c r="AA561" s="367"/>
      <c r="AB561" s="367"/>
      <c r="AC561" s="367"/>
      <c r="AD561" s="367"/>
      <c r="AE561" s="367"/>
      <c r="AF561" s="367"/>
      <c r="AG561" s="367"/>
      <c r="AH561" s="367"/>
      <c r="AI561" s="367"/>
      <c r="AJ561" s="367"/>
      <c r="AK561" s="367"/>
      <c r="AL561" s="367"/>
      <c r="AM561" s="367"/>
      <c r="AN561" s="367"/>
      <c r="AO561" s="367"/>
      <c r="AP561" s="367"/>
      <c r="AQ561" s="367"/>
      <c r="AR561" s="359"/>
      <c r="AS561" s="345" t="s">
        <v>1515</v>
      </c>
      <c r="AT561" s="65" t="s">
        <v>763</v>
      </c>
      <c r="AU561" s="96" t="s">
        <v>424</v>
      </c>
      <c r="AV561" s="66" t="s">
        <v>1868</v>
      </c>
    </row>
    <row r="562" spans="1:48" x14ac:dyDescent="0.3">
      <c r="B562" s="367"/>
      <c r="C562" s="367"/>
      <c r="D562" s="367"/>
      <c r="E562" s="367"/>
      <c r="F562" s="368"/>
      <c r="G562" s="367"/>
      <c r="H562" s="367"/>
      <c r="I562" s="367"/>
      <c r="J562" s="367"/>
      <c r="K562" s="367"/>
      <c r="L562" s="367"/>
      <c r="M562" s="367"/>
      <c r="N562" s="367"/>
      <c r="O562" s="367"/>
      <c r="P562" s="367"/>
      <c r="Q562" s="367"/>
      <c r="R562" s="367"/>
      <c r="S562" s="367"/>
      <c r="T562" s="367"/>
      <c r="U562" s="361"/>
      <c r="V562" s="361"/>
      <c r="W562" s="361"/>
      <c r="X562" s="361"/>
      <c r="Y562" s="367"/>
      <c r="Z562" s="367"/>
      <c r="AA562" s="367"/>
      <c r="AB562" s="367"/>
      <c r="AC562" s="367"/>
      <c r="AD562" s="367"/>
      <c r="AE562" s="367"/>
      <c r="AF562" s="367"/>
      <c r="AG562" s="367"/>
      <c r="AH562" s="367"/>
      <c r="AI562" s="367"/>
      <c r="AJ562" s="367"/>
      <c r="AK562" s="367"/>
      <c r="AL562" s="367"/>
      <c r="AM562" s="367"/>
      <c r="AN562" s="367"/>
      <c r="AO562" s="367"/>
      <c r="AP562" s="367"/>
      <c r="AQ562" s="367"/>
      <c r="AR562" s="359"/>
      <c r="AS562" s="345" t="s">
        <v>1515</v>
      </c>
      <c r="AT562" s="65" t="s">
        <v>764</v>
      </c>
      <c r="AU562" s="96" t="s">
        <v>424</v>
      </c>
      <c r="AV562" s="66" t="s">
        <v>1869</v>
      </c>
    </row>
    <row r="563" spans="1:48" x14ac:dyDescent="0.3">
      <c r="B563" s="367"/>
      <c r="C563" s="367"/>
      <c r="D563" s="367"/>
      <c r="E563" s="367"/>
      <c r="F563" s="368"/>
      <c r="G563" s="367"/>
      <c r="H563" s="367"/>
      <c r="I563" s="367"/>
      <c r="J563" s="367"/>
      <c r="K563" s="367"/>
      <c r="L563" s="367"/>
      <c r="M563" s="367"/>
      <c r="N563" s="367"/>
      <c r="O563" s="367"/>
      <c r="P563" s="367"/>
      <c r="Q563" s="367"/>
      <c r="R563" s="367"/>
      <c r="S563" s="367"/>
      <c r="T563" s="367"/>
      <c r="U563" s="361"/>
      <c r="V563" s="361"/>
      <c r="W563" s="361"/>
      <c r="X563" s="361"/>
      <c r="Y563" s="367"/>
      <c r="Z563" s="367"/>
      <c r="AA563" s="367"/>
      <c r="AB563" s="367"/>
      <c r="AC563" s="367"/>
      <c r="AD563" s="367"/>
      <c r="AE563" s="367"/>
      <c r="AF563" s="367"/>
      <c r="AG563" s="367"/>
      <c r="AH563" s="367"/>
      <c r="AI563" s="367"/>
      <c r="AJ563" s="367"/>
      <c r="AK563" s="367"/>
      <c r="AL563" s="367"/>
      <c r="AM563" s="367"/>
      <c r="AN563" s="367"/>
      <c r="AO563" s="367"/>
      <c r="AP563" s="367"/>
      <c r="AQ563" s="367"/>
      <c r="AR563" s="359"/>
      <c r="AS563" s="345" t="s">
        <v>1515</v>
      </c>
      <c r="AT563" s="65" t="s">
        <v>765</v>
      </c>
      <c r="AU563" s="96" t="s">
        <v>424</v>
      </c>
      <c r="AV563" s="66" t="s">
        <v>1868</v>
      </c>
    </row>
    <row r="564" spans="1:48" x14ac:dyDescent="0.3">
      <c r="B564" s="367"/>
      <c r="C564" s="367"/>
      <c r="D564" s="367"/>
      <c r="E564" s="367"/>
      <c r="F564" s="368"/>
      <c r="G564" s="367"/>
      <c r="H564" s="367"/>
      <c r="I564" s="367"/>
      <c r="J564" s="367"/>
      <c r="K564" s="367"/>
      <c r="L564" s="367"/>
      <c r="M564" s="367"/>
      <c r="N564" s="367"/>
      <c r="O564" s="367"/>
      <c r="P564" s="367"/>
      <c r="Q564" s="367"/>
      <c r="R564" s="367"/>
      <c r="S564" s="367"/>
      <c r="T564" s="367"/>
      <c r="U564" s="361"/>
      <c r="V564" s="361"/>
      <c r="W564" s="361"/>
      <c r="X564" s="361"/>
      <c r="Y564" s="367"/>
      <c r="Z564" s="367"/>
      <c r="AA564" s="367"/>
      <c r="AB564" s="367"/>
      <c r="AC564" s="367"/>
      <c r="AD564" s="367"/>
      <c r="AE564" s="367"/>
      <c r="AF564" s="367"/>
      <c r="AG564" s="367"/>
      <c r="AH564" s="367"/>
      <c r="AI564" s="367"/>
      <c r="AJ564" s="367"/>
      <c r="AK564" s="367"/>
      <c r="AL564" s="367"/>
      <c r="AM564" s="367"/>
      <c r="AN564" s="367"/>
      <c r="AO564" s="367"/>
      <c r="AP564" s="367"/>
      <c r="AQ564" s="367"/>
      <c r="AR564" s="359"/>
      <c r="AS564" s="345" t="s">
        <v>1515</v>
      </c>
      <c r="AT564" s="65" t="s">
        <v>766</v>
      </c>
      <c r="AU564" s="96" t="s">
        <v>424</v>
      </c>
      <c r="AV564" s="66" t="s">
        <v>1870</v>
      </c>
    </row>
    <row r="565" spans="1:48" x14ac:dyDescent="0.3">
      <c r="B565" s="367"/>
      <c r="C565" s="367"/>
      <c r="D565" s="367"/>
      <c r="E565" s="367"/>
      <c r="F565" s="368"/>
      <c r="G565" s="367"/>
      <c r="H565" s="367"/>
      <c r="I565" s="367"/>
      <c r="J565" s="367"/>
      <c r="K565" s="367"/>
      <c r="L565" s="367"/>
      <c r="M565" s="367"/>
      <c r="N565" s="367"/>
      <c r="O565" s="367"/>
      <c r="P565" s="367"/>
      <c r="Q565" s="367"/>
      <c r="R565" s="367"/>
      <c r="S565" s="367"/>
      <c r="T565" s="367"/>
      <c r="U565" s="361"/>
      <c r="V565" s="361"/>
      <c r="W565" s="361"/>
      <c r="X565" s="361"/>
      <c r="Y565" s="367"/>
      <c r="Z565" s="367"/>
      <c r="AA565" s="367"/>
      <c r="AB565" s="367"/>
      <c r="AC565" s="367"/>
      <c r="AD565" s="367"/>
      <c r="AE565" s="367"/>
      <c r="AF565" s="367"/>
      <c r="AG565" s="367"/>
      <c r="AH565" s="367"/>
      <c r="AI565" s="367"/>
      <c r="AJ565" s="367"/>
      <c r="AK565" s="367"/>
      <c r="AL565" s="367"/>
      <c r="AM565" s="367"/>
      <c r="AN565" s="367"/>
      <c r="AO565" s="367"/>
      <c r="AP565" s="367"/>
      <c r="AQ565" s="367"/>
      <c r="AR565" s="359"/>
      <c r="AS565" s="345" t="s">
        <v>1515</v>
      </c>
      <c r="AT565" s="65" t="s">
        <v>767</v>
      </c>
      <c r="AU565" s="96" t="s">
        <v>424</v>
      </c>
      <c r="AV565" s="66" t="s">
        <v>1871</v>
      </c>
    </row>
    <row r="566" spans="1:48" x14ac:dyDescent="0.3">
      <c r="B566" s="367"/>
      <c r="C566" s="367"/>
      <c r="D566" s="367"/>
      <c r="E566" s="367"/>
      <c r="F566" s="368"/>
      <c r="G566" s="367"/>
      <c r="H566" s="367"/>
      <c r="I566" s="367"/>
      <c r="J566" s="367"/>
      <c r="K566" s="367"/>
      <c r="L566" s="367"/>
      <c r="M566" s="367"/>
      <c r="N566" s="367"/>
      <c r="O566" s="367"/>
      <c r="P566" s="367"/>
      <c r="Q566" s="367"/>
      <c r="R566" s="367"/>
      <c r="S566" s="367"/>
      <c r="T566" s="367"/>
      <c r="U566" s="361"/>
      <c r="V566" s="361"/>
      <c r="W566" s="361"/>
      <c r="X566" s="361"/>
      <c r="Y566" s="367"/>
      <c r="Z566" s="367"/>
      <c r="AA566" s="367"/>
      <c r="AB566" s="367"/>
      <c r="AC566" s="367"/>
      <c r="AD566" s="367"/>
      <c r="AE566" s="367"/>
      <c r="AF566" s="367"/>
      <c r="AG566" s="367"/>
      <c r="AH566" s="367"/>
      <c r="AI566" s="367"/>
      <c r="AJ566" s="367"/>
      <c r="AK566" s="367"/>
      <c r="AL566" s="367"/>
      <c r="AM566" s="367"/>
      <c r="AN566" s="367"/>
      <c r="AO566" s="367"/>
      <c r="AP566" s="367"/>
      <c r="AQ566" s="367"/>
      <c r="AR566" s="359"/>
      <c r="AS566" s="345" t="s">
        <v>1515</v>
      </c>
      <c r="AT566" s="65" t="s">
        <v>771</v>
      </c>
      <c r="AU566" s="65" t="s">
        <v>15</v>
      </c>
      <c r="AV566" s="66" t="s">
        <v>1872</v>
      </c>
    </row>
    <row r="567" spans="1:48" x14ac:dyDescent="0.3">
      <c r="B567" s="367"/>
      <c r="C567" s="367"/>
      <c r="D567" s="367"/>
      <c r="E567" s="367"/>
      <c r="F567" s="368"/>
      <c r="G567" s="367"/>
      <c r="H567" s="367"/>
      <c r="I567" s="367"/>
      <c r="J567" s="367"/>
      <c r="K567" s="367"/>
      <c r="L567" s="367"/>
      <c r="M567" s="367"/>
      <c r="N567" s="367"/>
      <c r="O567" s="367"/>
      <c r="P567" s="367"/>
      <c r="Q567" s="367"/>
      <c r="R567" s="367"/>
      <c r="S567" s="367"/>
      <c r="T567" s="367"/>
      <c r="U567" s="361"/>
      <c r="V567" s="361"/>
      <c r="W567" s="361"/>
      <c r="X567" s="361"/>
      <c r="Y567" s="367"/>
      <c r="Z567" s="367"/>
      <c r="AA567" s="367"/>
      <c r="AB567" s="367"/>
      <c r="AC567" s="367"/>
      <c r="AD567" s="367"/>
      <c r="AE567" s="367"/>
      <c r="AF567" s="367"/>
      <c r="AG567" s="367"/>
      <c r="AH567" s="367"/>
      <c r="AI567" s="367"/>
      <c r="AJ567" s="367"/>
      <c r="AK567" s="367"/>
      <c r="AL567" s="367"/>
      <c r="AM567" s="367"/>
      <c r="AN567" s="367"/>
      <c r="AO567" s="367"/>
      <c r="AP567" s="367"/>
      <c r="AQ567" s="367"/>
      <c r="AR567" s="359"/>
      <c r="AS567" s="345" t="s">
        <v>1515</v>
      </c>
      <c r="AT567" s="65" t="s">
        <v>773</v>
      </c>
      <c r="AU567" s="65" t="s">
        <v>98</v>
      </c>
      <c r="AV567" s="66" t="s">
        <v>1873</v>
      </c>
    </row>
    <row r="568" spans="1:48" x14ac:dyDescent="0.3">
      <c r="B568" s="367"/>
      <c r="C568" s="367"/>
      <c r="AS568" s="345" t="s">
        <v>1515</v>
      </c>
      <c r="AT568" s="65" t="s">
        <v>774</v>
      </c>
      <c r="AU568" s="65" t="s">
        <v>82</v>
      </c>
      <c r="AV568" s="66" t="s">
        <v>1874</v>
      </c>
    </row>
    <row r="569" spans="1:48" ht="18" x14ac:dyDescent="0.35">
      <c r="A569" s="365"/>
      <c r="D569" s="367"/>
      <c r="E569" s="367"/>
      <c r="F569" s="368"/>
      <c r="G569" s="361"/>
      <c r="H569" s="367"/>
      <c r="I569" s="367"/>
      <c r="J569" s="367"/>
      <c r="K569" s="367"/>
      <c r="L569" s="367"/>
      <c r="M569" s="367"/>
      <c r="N569" s="367"/>
      <c r="O569" s="367"/>
      <c r="P569" s="367"/>
      <c r="Q569" s="367"/>
      <c r="R569" s="367"/>
      <c r="S569" s="367"/>
      <c r="T569" s="367"/>
      <c r="U569" s="361"/>
      <c r="V569" s="361"/>
      <c r="W569" s="361"/>
      <c r="X569" s="361"/>
      <c r="Y569" s="367"/>
      <c r="Z569" s="367"/>
      <c r="AA569" s="367"/>
      <c r="AB569" s="367"/>
      <c r="AC569" s="367"/>
      <c r="AD569" s="367"/>
      <c r="AE569" s="367"/>
      <c r="AF569" s="367"/>
      <c r="AG569" s="367"/>
      <c r="AH569" s="367"/>
      <c r="AI569" s="367"/>
      <c r="AJ569" s="367"/>
      <c r="AK569" s="367"/>
      <c r="AL569" s="367"/>
      <c r="AM569" s="367"/>
      <c r="AN569" s="367"/>
      <c r="AO569" s="367"/>
      <c r="AP569" s="367"/>
      <c r="AQ569" s="367"/>
      <c r="AR569" s="359"/>
      <c r="AS569" s="345" t="s">
        <v>1515</v>
      </c>
      <c r="AT569" s="65" t="s">
        <v>775</v>
      </c>
      <c r="AU569" s="65" t="s">
        <v>82</v>
      </c>
      <c r="AV569" s="66" t="s">
        <v>1874</v>
      </c>
    </row>
    <row r="570" spans="1:48" x14ac:dyDescent="0.3">
      <c r="A570" s="366"/>
      <c r="B570" s="367"/>
      <c r="C570" s="367"/>
      <c r="D570" s="367"/>
      <c r="E570" s="367"/>
      <c r="F570" s="368"/>
      <c r="G570" s="361"/>
      <c r="H570" s="367"/>
      <c r="I570" s="367"/>
      <c r="J570" s="367"/>
      <c r="K570" s="367"/>
      <c r="L570" s="367"/>
      <c r="M570" s="367"/>
      <c r="N570" s="367"/>
      <c r="O570" s="367"/>
      <c r="P570" s="367"/>
      <c r="Q570" s="367"/>
      <c r="R570" s="367"/>
      <c r="S570" s="367"/>
      <c r="T570" s="367"/>
      <c r="U570" s="361"/>
      <c r="V570" s="361"/>
      <c r="W570" s="361"/>
      <c r="X570" s="361"/>
      <c r="Y570" s="367"/>
      <c r="Z570" s="367"/>
      <c r="AA570" s="367"/>
      <c r="AB570" s="367"/>
      <c r="AC570" s="367"/>
      <c r="AD570" s="367"/>
      <c r="AE570" s="367"/>
      <c r="AF570" s="367"/>
      <c r="AG570" s="367"/>
      <c r="AH570" s="367"/>
      <c r="AI570" s="367"/>
      <c r="AJ570" s="367"/>
      <c r="AK570" s="367"/>
      <c r="AL570" s="367"/>
      <c r="AM570" s="367"/>
      <c r="AN570" s="367"/>
      <c r="AO570" s="367"/>
      <c r="AP570" s="367"/>
      <c r="AQ570" s="367"/>
      <c r="AR570" s="359"/>
      <c r="AS570" s="345" t="s">
        <v>1515</v>
      </c>
      <c r="AT570" s="65" t="s">
        <v>776</v>
      </c>
      <c r="AU570" s="65" t="s">
        <v>82</v>
      </c>
      <c r="AV570" s="66" t="s">
        <v>1874</v>
      </c>
    </row>
    <row r="571" spans="1:48" x14ac:dyDescent="0.3">
      <c r="A571" s="366"/>
      <c r="B571" s="367"/>
      <c r="C571" s="367"/>
      <c r="D571" s="367"/>
      <c r="E571" s="367"/>
      <c r="F571" s="368"/>
      <c r="G571" s="361"/>
      <c r="H571" s="367"/>
      <c r="I571" s="367"/>
      <c r="J571" s="367"/>
      <c r="K571" s="367"/>
      <c r="L571" s="367"/>
      <c r="M571" s="367"/>
      <c r="N571" s="367"/>
      <c r="O571" s="367"/>
      <c r="P571" s="367"/>
      <c r="Q571" s="367"/>
      <c r="R571" s="367"/>
      <c r="S571" s="367"/>
      <c r="T571" s="367"/>
      <c r="U571" s="361"/>
      <c r="V571" s="361"/>
      <c r="W571" s="361"/>
      <c r="X571" s="361"/>
      <c r="Y571" s="367"/>
      <c r="Z571" s="367"/>
      <c r="AA571" s="367"/>
      <c r="AB571" s="367"/>
      <c r="AC571" s="367"/>
      <c r="AD571" s="367"/>
      <c r="AE571" s="367"/>
      <c r="AF571" s="367"/>
      <c r="AG571" s="367"/>
      <c r="AH571" s="367"/>
      <c r="AI571" s="367"/>
      <c r="AJ571" s="367"/>
      <c r="AK571" s="367"/>
      <c r="AL571" s="367"/>
      <c r="AM571" s="367"/>
      <c r="AN571" s="367"/>
      <c r="AO571" s="367"/>
      <c r="AP571" s="367"/>
      <c r="AQ571" s="367"/>
      <c r="AR571" s="359"/>
      <c r="AS571" s="345" t="s">
        <v>1515</v>
      </c>
      <c r="AT571" s="65" t="s">
        <v>777</v>
      </c>
      <c r="AU571" s="65" t="s">
        <v>82</v>
      </c>
      <c r="AV571" s="66" t="s">
        <v>1874</v>
      </c>
    </row>
    <row r="572" spans="1:48" x14ac:dyDescent="0.3">
      <c r="A572" s="1"/>
      <c r="B572" s="367"/>
      <c r="C572" s="367"/>
      <c r="D572" s="367"/>
      <c r="E572" s="361"/>
      <c r="F572" s="368"/>
      <c r="G572" s="361"/>
      <c r="H572" s="367"/>
      <c r="I572" s="367"/>
      <c r="J572" s="367"/>
      <c r="K572" s="367"/>
      <c r="L572" s="367"/>
      <c r="M572" s="367"/>
      <c r="N572" s="367"/>
      <c r="O572" s="367"/>
      <c r="P572" s="367"/>
      <c r="Q572" s="367"/>
      <c r="R572" s="367"/>
      <c r="S572" s="367"/>
      <c r="T572" s="367"/>
      <c r="U572" s="361"/>
      <c r="V572" s="361"/>
      <c r="W572" s="361"/>
      <c r="X572" s="361"/>
      <c r="Y572" s="367"/>
      <c r="Z572" s="367"/>
      <c r="AA572" s="367"/>
      <c r="AB572" s="367"/>
      <c r="AC572" s="367"/>
      <c r="AD572" s="367"/>
      <c r="AE572" s="367"/>
      <c r="AF572" s="367"/>
      <c r="AG572" s="367"/>
      <c r="AH572" s="367"/>
      <c r="AI572" s="367"/>
      <c r="AJ572" s="367"/>
      <c r="AK572" s="367"/>
      <c r="AL572" s="367"/>
      <c r="AM572" s="367"/>
      <c r="AN572" s="367"/>
      <c r="AO572" s="367"/>
      <c r="AP572" s="367"/>
      <c r="AQ572" s="367"/>
      <c r="AR572" s="359"/>
      <c r="AS572" s="345" t="s">
        <v>1515</v>
      </c>
      <c r="AT572" s="65" t="s">
        <v>778</v>
      </c>
      <c r="AU572" s="65" t="s">
        <v>82</v>
      </c>
      <c r="AV572" s="66" t="s">
        <v>1875</v>
      </c>
    </row>
    <row r="573" spans="1:48" x14ac:dyDescent="0.3">
      <c r="B573" s="367"/>
      <c r="C573" s="367"/>
      <c r="D573" s="367"/>
      <c r="E573" s="361"/>
      <c r="F573" s="368"/>
      <c r="G573" s="361"/>
      <c r="H573" s="367"/>
      <c r="I573" s="367"/>
      <c r="J573" s="367"/>
      <c r="K573" s="367"/>
      <c r="L573" s="367"/>
      <c r="M573" s="367"/>
      <c r="N573" s="367"/>
      <c r="O573" s="367"/>
      <c r="P573" s="367"/>
      <c r="Q573" s="367"/>
      <c r="R573" s="367"/>
      <c r="S573" s="367"/>
      <c r="T573" s="367"/>
      <c r="U573" s="361"/>
      <c r="V573" s="361"/>
      <c r="W573" s="361"/>
      <c r="X573" s="361"/>
      <c r="Y573" s="367"/>
      <c r="Z573" s="367"/>
      <c r="AA573" s="367"/>
      <c r="AB573" s="367"/>
      <c r="AC573" s="367"/>
      <c r="AD573" s="367"/>
      <c r="AE573" s="367"/>
      <c r="AF573" s="367"/>
      <c r="AG573" s="367"/>
      <c r="AH573" s="367"/>
      <c r="AI573" s="367"/>
      <c r="AJ573" s="367"/>
      <c r="AK573" s="367"/>
      <c r="AL573" s="367"/>
      <c r="AM573" s="367"/>
      <c r="AN573" s="367"/>
      <c r="AO573" s="367"/>
      <c r="AP573" s="367"/>
      <c r="AQ573" s="367"/>
      <c r="AR573" s="359"/>
      <c r="AS573" s="345" t="s">
        <v>1515</v>
      </c>
      <c r="AT573" s="65" t="s">
        <v>779</v>
      </c>
      <c r="AU573" s="65" t="s">
        <v>82</v>
      </c>
      <c r="AV573" s="66" t="s">
        <v>1875</v>
      </c>
    </row>
    <row r="574" spans="1:48" x14ac:dyDescent="0.3">
      <c r="B574" s="367"/>
      <c r="C574" s="367"/>
      <c r="AS574" s="345" t="s">
        <v>1515</v>
      </c>
      <c r="AT574" s="65" t="s">
        <v>780</v>
      </c>
      <c r="AU574" s="65" t="s">
        <v>82</v>
      </c>
      <c r="AV574" s="66" t="s">
        <v>1875</v>
      </c>
    </row>
    <row r="575" spans="1:48" ht="18" x14ac:dyDescent="0.35">
      <c r="A575" s="365"/>
      <c r="D575" s="361"/>
      <c r="E575" s="361"/>
      <c r="F575" s="360"/>
      <c r="G575" s="361"/>
      <c r="H575" s="367"/>
      <c r="I575" s="367"/>
      <c r="J575" s="367"/>
      <c r="K575" s="367"/>
      <c r="L575" s="367"/>
      <c r="M575" s="367"/>
      <c r="N575" s="367"/>
      <c r="O575" s="367"/>
      <c r="P575" s="367"/>
      <c r="Q575" s="367"/>
      <c r="R575" s="367"/>
      <c r="S575" s="367"/>
      <c r="T575" s="367"/>
      <c r="U575" s="361"/>
      <c r="V575" s="361"/>
      <c r="W575" s="361"/>
      <c r="X575" s="361"/>
      <c r="Y575" s="367"/>
      <c r="Z575" s="367"/>
      <c r="AA575" s="367"/>
      <c r="AB575" s="367"/>
      <c r="AC575" s="367"/>
      <c r="AD575" s="367"/>
      <c r="AE575" s="367"/>
      <c r="AF575" s="367"/>
      <c r="AG575" s="367"/>
      <c r="AH575" s="367"/>
      <c r="AI575" s="367"/>
      <c r="AJ575" s="367"/>
      <c r="AK575" s="367"/>
      <c r="AL575" s="367"/>
      <c r="AM575" s="367"/>
      <c r="AN575" s="367"/>
      <c r="AO575" s="367"/>
      <c r="AP575" s="367"/>
      <c r="AQ575" s="367"/>
      <c r="AR575" s="359"/>
      <c r="AS575" s="345" t="s">
        <v>1515</v>
      </c>
      <c r="AT575" s="65" t="s">
        <v>781</v>
      </c>
      <c r="AU575" s="65" t="s">
        <v>82</v>
      </c>
      <c r="AV575" s="66" t="s">
        <v>1876</v>
      </c>
    </row>
    <row r="576" spans="1:48" x14ac:dyDescent="0.3">
      <c r="A576" s="366"/>
      <c r="B576" s="367"/>
      <c r="C576" s="367"/>
      <c r="D576" s="367"/>
      <c r="E576" s="367"/>
      <c r="F576" s="368"/>
      <c r="G576" s="367"/>
      <c r="H576" s="367"/>
      <c r="I576" s="367"/>
      <c r="J576" s="367"/>
      <c r="K576" s="367"/>
      <c r="L576" s="367"/>
      <c r="M576" s="367"/>
      <c r="N576" s="367"/>
      <c r="O576" s="367"/>
      <c r="P576" s="367"/>
      <c r="Q576" s="367"/>
      <c r="R576" s="367"/>
      <c r="S576" s="367"/>
      <c r="T576" s="367"/>
      <c r="U576" s="361"/>
      <c r="V576" s="361"/>
      <c r="W576" s="361"/>
      <c r="X576" s="361"/>
      <c r="Y576" s="367"/>
      <c r="Z576" s="367"/>
      <c r="AA576" s="367"/>
      <c r="AB576" s="367"/>
      <c r="AC576" s="367"/>
      <c r="AD576" s="367"/>
      <c r="AE576" s="367"/>
      <c r="AF576" s="367"/>
      <c r="AG576" s="367"/>
      <c r="AH576" s="367"/>
      <c r="AI576" s="367"/>
      <c r="AJ576" s="367"/>
      <c r="AK576" s="367"/>
      <c r="AL576" s="367"/>
      <c r="AM576" s="367"/>
      <c r="AN576" s="367"/>
      <c r="AO576" s="367"/>
      <c r="AP576" s="367"/>
      <c r="AQ576" s="367"/>
      <c r="AR576" s="359"/>
      <c r="AS576" s="345" t="s">
        <v>1515</v>
      </c>
      <c r="AT576" s="65" t="s">
        <v>782</v>
      </c>
      <c r="AU576" s="65" t="s">
        <v>82</v>
      </c>
      <c r="AV576" s="66" t="s">
        <v>1874</v>
      </c>
    </row>
    <row r="577" spans="1:48" x14ac:dyDescent="0.3">
      <c r="A577" s="1"/>
      <c r="B577" s="367"/>
      <c r="C577" s="367"/>
      <c r="D577" s="367"/>
      <c r="E577" s="367"/>
      <c r="F577" s="368"/>
      <c r="G577" s="367"/>
      <c r="H577" s="367"/>
      <c r="I577" s="367"/>
      <c r="J577" s="367"/>
      <c r="K577" s="367"/>
      <c r="L577" s="367"/>
      <c r="M577" s="367"/>
      <c r="N577" s="367"/>
      <c r="O577" s="367"/>
      <c r="P577" s="367"/>
      <c r="Q577" s="367"/>
      <c r="R577" s="367"/>
      <c r="S577" s="367"/>
      <c r="T577" s="367"/>
      <c r="U577" s="361"/>
      <c r="V577" s="361"/>
      <c r="W577" s="361"/>
      <c r="X577" s="361"/>
      <c r="Y577" s="367"/>
      <c r="Z577" s="367"/>
      <c r="AA577" s="367"/>
      <c r="AB577" s="367"/>
      <c r="AC577" s="367"/>
      <c r="AD577" s="367"/>
      <c r="AE577" s="367"/>
      <c r="AF577" s="367"/>
      <c r="AG577" s="367"/>
      <c r="AH577" s="367"/>
      <c r="AI577" s="367"/>
      <c r="AJ577" s="367"/>
      <c r="AK577" s="367"/>
      <c r="AL577" s="367"/>
      <c r="AM577" s="367"/>
      <c r="AN577" s="367"/>
      <c r="AO577" s="367"/>
      <c r="AP577" s="367"/>
      <c r="AQ577" s="367"/>
      <c r="AR577" s="359"/>
      <c r="AS577" s="345" t="s">
        <v>1515</v>
      </c>
      <c r="AT577" s="65" t="s">
        <v>783</v>
      </c>
      <c r="AU577" s="65" t="s">
        <v>82</v>
      </c>
      <c r="AV577" s="66" t="s">
        <v>1875</v>
      </c>
    </row>
    <row r="578" spans="1:48" x14ac:dyDescent="0.3">
      <c r="A578" s="1"/>
      <c r="B578" s="367"/>
      <c r="C578" s="367"/>
      <c r="D578" s="367"/>
      <c r="E578" s="361"/>
      <c r="F578" s="360"/>
      <c r="G578" s="361"/>
      <c r="H578" s="367"/>
      <c r="I578" s="367"/>
      <c r="J578" s="367"/>
      <c r="K578" s="367"/>
      <c r="L578" s="367"/>
      <c r="M578" s="367"/>
      <c r="N578" s="367"/>
      <c r="O578" s="367"/>
      <c r="P578" s="367"/>
      <c r="Q578" s="367"/>
      <c r="R578" s="367"/>
      <c r="S578" s="367"/>
      <c r="T578" s="367"/>
      <c r="U578" s="367"/>
      <c r="V578" s="367"/>
      <c r="W578" s="367"/>
      <c r="X578" s="367"/>
      <c r="Y578" s="367"/>
      <c r="Z578" s="367"/>
      <c r="AA578" s="367"/>
      <c r="AB578" s="367"/>
      <c r="AC578" s="367"/>
      <c r="AD578" s="367"/>
      <c r="AE578" s="367"/>
      <c r="AF578" s="367"/>
      <c r="AG578" s="367"/>
      <c r="AH578" s="367"/>
      <c r="AI578" s="361"/>
      <c r="AJ578" s="361"/>
      <c r="AK578" s="361"/>
      <c r="AL578" s="361"/>
      <c r="AM578" s="361"/>
      <c r="AN578" s="361"/>
      <c r="AO578" s="361"/>
      <c r="AP578" s="361"/>
      <c r="AQ578" s="361"/>
      <c r="AR578" s="359"/>
      <c r="AS578" s="345" t="s">
        <v>1515</v>
      </c>
      <c r="AT578" s="65" t="s">
        <v>784</v>
      </c>
      <c r="AU578" s="65" t="s">
        <v>82</v>
      </c>
      <c r="AV578" s="66" t="s">
        <v>1876</v>
      </c>
    </row>
    <row r="579" spans="1:48" x14ac:dyDescent="0.3">
      <c r="A579" s="359"/>
      <c r="B579" s="367"/>
      <c r="C579" s="367"/>
      <c r="D579" s="367"/>
      <c r="E579" s="361"/>
      <c r="F579" s="360"/>
      <c r="G579" s="361"/>
      <c r="H579" s="367"/>
      <c r="I579" s="367"/>
      <c r="J579" s="367"/>
      <c r="K579" s="367"/>
      <c r="L579" s="367"/>
      <c r="M579" s="367"/>
      <c r="N579" s="367"/>
      <c r="O579" s="367"/>
      <c r="P579" s="367"/>
      <c r="Q579" s="367"/>
      <c r="R579" s="367"/>
      <c r="S579" s="367"/>
      <c r="T579" s="367"/>
      <c r="U579" s="367"/>
      <c r="V579" s="367"/>
      <c r="W579" s="367"/>
      <c r="X579" s="367"/>
      <c r="Y579" s="367"/>
      <c r="Z579" s="367"/>
      <c r="AA579" s="367"/>
      <c r="AB579" s="367"/>
      <c r="AC579" s="367"/>
      <c r="AD579" s="367"/>
      <c r="AE579" s="367"/>
      <c r="AF579" s="367"/>
      <c r="AG579" s="367"/>
      <c r="AH579" s="367"/>
      <c r="AI579" s="361"/>
      <c r="AJ579" s="361"/>
      <c r="AK579" s="361"/>
      <c r="AL579" s="361"/>
      <c r="AM579" s="361"/>
      <c r="AN579" s="361"/>
      <c r="AO579" s="361"/>
      <c r="AP579" s="361"/>
      <c r="AQ579" s="361"/>
      <c r="AR579" s="359"/>
      <c r="AS579" s="345" t="s">
        <v>1515</v>
      </c>
      <c r="AT579" s="65" t="s">
        <v>785</v>
      </c>
      <c r="AU579" s="65" t="s">
        <v>82</v>
      </c>
      <c r="AV579" s="66" t="s">
        <v>1874</v>
      </c>
    </row>
    <row r="580" spans="1:48" x14ac:dyDescent="0.3">
      <c r="B580" s="367"/>
      <c r="C580" s="367"/>
      <c r="D580" s="367"/>
      <c r="E580" s="361"/>
      <c r="F580" s="368"/>
      <c r="G580" s="367"/>
      <c r="H580" s="367"/>
      <c r="I580" s="367"/>
      <c r="J580" s="367"/>
      <c r="K580" s="367"/>
      <c r="L580" s="367"/>
      <c r="M580" s="367"/>
      <c r="N580" s="367"/>
      <c r="O580" s="367"/>
      <c r="P580" s="367"/>
      <c r="Q580" s="367"/>
      <c r="R580" s="367"/>
      <c r="S580" s="367"/>
      <c r="T580" s="367"/>
      <c r="U580" s="361"/>
      <c r="V580" s="361"/>
      <c r="W580" s="361"/>
      <c r="X580" s="361"/>
      <c r="Y580" s="367"/>
      <c r="Z580" s="367"/>
      <c r="AA580" s="367"/>
      <c r="AB580" s="367"/>
      <c r="AC580" s="367"/>
      <c r="AD580" s="367"/>
      <c r="AE580" s="367"/>
      <c r="AF580" s="367"/>
      <c r="AG580" s="367"/>
      <c r="AH580" s="367"/>
      <c r="AI580" s="367"/>
      <c r="AJ580" s="367"/>
      <c r="AK580" s="367"/>
      <c r="AL580" s="367"/>
      <c r="AM580" s="367"/>
      <c r="AN580" s="367"/>
      <c r="AO580" s="367"/>
      <c r="AP580" s="367"/>
      <c r="AQ580" s="367"/>
      <c r="AR580" s="359"/>
      <c r="AS580" s="345" t="s">
        <v>1515</v>
      </c>
      <c r="AT580" s="65" t="s">
        <v>786</v>
      </c>
      <c r="AU580" s="65" t="s">
        <v>82</v>
      </c>
      <c r="AV580" s="66" t="s">
        <v>1875</v>
      </c>
    </row>
    <row r="581" spans="1:48" x14ac:dyDescent="0.3">
      <c r="B581" s="367"/>
      <c r="C581" s="367"/>
      <c r="AS581" s="345" t="s">
        <v>1515</v>
      </c>
      <c r="AT581" s="65" t="s">
        <v>789</v>
      </c>
      <c r="AU581" s="65" t="s">
        <v>82</v>
      </c>
      <c r="AV581" s="66" t="s">
        <v>1874</v>
      </c>
    </row>
    <row r="582" spans="1:48" ht="18" x14ac:dyDescent="0.35">
      <c r="A582" s="365"/>
      <c r="D582" s="367"/>
      <c r="E582" s="367"/>
      <c r="F582" s="368"/>
      <c r="G582" s="367"/>
      <c r="H582" s="367"/>
      <c r="I582" s="367"/>
      <c r="J582" s="367"/>
      <c r="K582" s="367"/>
      <c r="L582" s="367"/>
      <c r="M582" s="367"/>
      <c r="N582" s="367"/>
      <c r="O582" s="367"/>
      <c r="P582" s="367"/>
      <c r="Q582" s="367"/>
      <c r="R582" s="367"/>
      <c r="S582" s="367"/>
      <c r="T582" s="367"/>
      <c r="U582" s="361"/>
      <c r="V582" s="361"/>
      <c r="W582" s="361"/>
      <c r="X582" s="361"/>
      <c r="Y582" s="367"/>
      <c r="Z582" s="367"/>
      <c r="AA582" s="367"/>
      <c r="AB582" s="367"/>
      <c r="AC582" s="367"/>
      <c r="AD582" s="367"/>
      <c r="AE582" s="367"/>
      <c r="AF582" s="367"/>
      <c r="AG582" s="367"/>
      <c r="AH582" s="367"/>
      <c r="AI582" s="367"/>
      <c r="AJ582" s="367"/>
      <c r="AK582" s="367"/>
      <c r="AL582" s="367"/>
      <c r="AM582" s="367"/>
      <c r="AN582" s="367"/>
      <c r="AO582" s="367"/>
      <c r="AP582" s="367"/>
      <c r="AQ582" s="367"/>
      <c r="AR582" s="359"/>
      <c r="AS582" s="345" t="s">
        <v>1515</v>
      </c>
      <c r="AT582" s="65" t="s">
        <v>790</v>
      </c>
      <c r="AU582" s="65" t="s">
        <v>82</v>
      </c>
      <c r="AV582" s="66" t="s">
        <v>1875</v>
      </c>
    </row>
    <row r="583" spans="1:48" x14ac:dyDescent="0.3">
      <c r="A583" s="366"/>
      <c r="B583" s="367"/>
      <c r="C583" s="367"/>
      <c r="D583" s="367"/>
      <c r="E583" s="367"/>
      <c r="F583" s="368"/>
      <c r="G583" s="367"/>
      <c r="H583" s="367"/>
      <c r="I583" s="367"/>
      <c r="J583" s="367"/>
      <c r="K583" s="367"/>
      <c r="L583" s="367"/>
      <c r="M583" s="367"/>
      <c r="N583" s="367"/>
      <c r="O583" s="367"/>
      <c r="P583" s="367"/>
      <c r="Q583" s="367"/>
      <c r="R583" s="367"/>
      <c r="S583" s="367"/>
      <c r="T583" s="367"/>
      <c r="U583" s="361"/>
      <c r="V583" s="361"/>
      <c r="W583" s="361"/>
      <c r="X583" s="361"/>
      <c r="Y583" s="367"/>
      <c r="Z583" s="367"/>
      <c r="AA583" s="367"/>
      <c r="AB583" s="367"/>
      <c r="AC583" s="367"/>
      <c r="AD583" s="367"/>
      <c r="AE583" s="367"/>
      <c r="AF583" s="367"/>
      <c r="AG583" s="367"/>
      <c r="AH583" s="367"/>
      <c r="AI583" s="367"/>
      <c r="AJ583" s="367"/>
      <c r="AK583" s="367"/>
      <c r="AL583" s="367"/>
      <c r="AM583" s="367"/>
      <c r="AN583" s="367"/>
      <c r="AO583" s="367"/>
      <c r="AP583" s="367"/>
      <c r="AQ583" s="367"/>
      <c r="AR583" s="359"/>
      <c r="AS583" s="345" t="s">
        <v>1515</v>
      </c>
      <c r="AT583" s="65" t="s">
        <v>790</v>
      </c>
      <c r="AU583" s="65" t="s">
        <v>82</v>
      </c>
      <c r="AV583" s="66" t="s">
        <v>1875</v>
      </c>
    </row>
    <row r="584" spans="1:48" x14ac:dyDescent="0.3">
      <c r="A584" s="367"/>
      <c r="B584" s="367"/>
      <c r="C584" s="367"/>
      <c r="D584" s="367"/>
      <c r="E584" s="367"/>
      <c r="F584" s="368"/>
      <c r="G584" s="367"/>
      <c r="H584" s="367"/>
      <c r="I584" s="367"/>
      <c r="J584" s="367"/>
      <c r="K584" s="367"/>
      <c r="L584" s="367"/>
      <c r="M584" s="367"/>
      <c r="N584" s="367"/>
      <c r="O584" s="367"/>
      <c r="P584" s="367"/>
      <c r="Q584" s="367"/>
      <c r="R584" s="367"/>
      <c r="S584" s="367"/>
      <c r="T584" s="367"/>
      <c r="U584" s="361"/>
      <c r="V584" s="361"/>
      <c r="W584" s="361"/>
      <c r="X584" s="361"/>
      <c r="Y584" s="367"/>
      <c r="Z584" s="367"/>
      <c r="AA584" s="367"/>
      <c r="AB584" s="367"/>
      <c r="AC584" s="367"/>
      <c r="AD584" s="367"/>
      <c r="AE584" s="367"/>
      <c r="AF584" s="367"/>
      <c r="AG584" s="367"/>
      <c r="AH584" s="367"/>
      <c r="AI584" s="367"/>
      <c r="AJ584" s="367"/>
      <c r="AK584" s="367"/>
      <c r="AL584" s="367"/>
      <c r="AM584" s="367"/>
      <c r="AN584" s="367"/>
      <c r="AO584" s="367"/>
      <c r="AP584" s="367"/>
      <c r="AQ584" s="367"/>
      <c r="AR584" s="359"/>
      <c r="AS584" s="345" t="s">
        <v>1515</v>
      </c>
      <c r="AT584" s="65" t="s">
        <v>790</v>
      </c>
      <c r="AU584" s="65" t="s">
        <v>82</v>
      </c>
      <c r="AV584" s="66" t="s">
        <v>1876</v>
      </c>
    </row>
    <row r="585" spans="1:48" x14ac:dyDescent="0.3">
      <c r="A585" s="121"/>
      <c r="B585" s="367"/>
      <c r="C585" s="367"/>
      <c r="D585" s="367"/>
      <c r="E585" s="367"/>
      <c r="F585" s="368"/>
      <c r="G585" s="367"/>
      <c r="H585" s="367"/>
      <c r="I585" s="367"/>
      <c r="J585" s="367"/>
      <c r="K585" s="367"/>
      <c r="L585" s="367"/>
      <c r="M585" s="367"/>
      <c r="N585" s="367"/>
      <c r="O585" s="367"/>
      <c r="P585" s="367"/>
      <c r="Q585" s="367"/>
      <c r="R585" s="367"/>
      <c r="S585" s="367"/>
      <c r="T585" s="367"/>
      <c r="U585" s="361"/>
      <c r="V585" s="361"/>
      <c r="W585" s="361"/>
      <c r="X585" s="361"/>
      <c r="Y585" s="367"/>
      <c r="Z585" s="367"/>
      <c r="AA585" s="367"/>
      <c r="AB585" s="367"/>
      <c r="AC585" s="367"/>
      <c r="AD585" s="367"/>
      <c r="AE585" s="367"/>
      <c r="AF585" s="367"/>
      <c r="AG585" s="367"/>
      <c r="AH585" s="367"/>
      <c r="AI585" s="367"/>
      <c r="AJ585" s="367"/>
      <c r="AK585" s="367"/>
      <c r="AL585" s="367"/>
      <c r="AM585" s="367"/>
      <c r="AN585" s="367"/>
      <c r="AO585" s="367"/>
      <c r="AP585" s="367"/>
      <c r="AQ585" s="367"/>
      <c r="AR585" s="359"/>
      <c r="AS585" s="345" t="s">
        <v>1515</v>
      </c>
      <c r="AT585" s="65" t="s">
        <v>790</v>
      </c>
      <c r="AU585" s="65" t="s">
        <v>82</v>
      </c>
      <c r="AV585" s="66" t="s">
        <v>1874</v>
      </c>
    </row>
    <row r="586" spans="1:48" x14ac:dyDescent="0.3">
      <c r="A586" s="121"/>
      <c r="B586" s="367"/>
      <c r="C586" s="367"/>
      <c r="D586" s="367"/>
      <c r="E586" s="367"/>
      <c r="F586" s="368"/>
      <c r="G586" s="367"/>
      <c r="H586" s="367"/>
      <c r="I586" s="367"/>
      <c r="J586" s="367"/>
      <c r="K586" s="367"/>
      <c r="L586" s="367"/>
      <c r="M586" s="367"/>
      <c r="N586" s="367"/>
      <c r="O586" s="367"/>
      <c r="P586" s="367"/>
      <c r="Q586" s="367"/>
      <c r="R586" s="367"/>
      <c r="S586" s="367"/>
      <c r="T586" s="367"/>
      <c r="U586" s="361"/>
      <c r="V586" s="361"/>
      <c r="W586" s="361"/>
      <c r="X586" s="361"/>
      <c r="Y586" s="367"/>
      <c r="Z586" s="367"/>
      <c r="AA586" s="367"/>
      <c r="AB586" s="367"/>
      <c r="AC586" s="367"/>
      <c r="AD586" s="367"/>
      <c r="AE586" s="367"/>
      <c r="AF586" s="367"/>
      <c r="AG586" s="367"/>
      <c r="AH586" s="367"/>
      <c r="AI586" s="367"/>
      <c r="AJ586" s="367"/>
      <c r="AK586" s="367"/>
      <c r="AL586" s="367"/>
      <c r="AM586" s="367"/>
      <c r="AN586" s="367"/>
      <c r="AO586" s="367"/>
      <c r="AP586" s="367"/>
      <c r="AQ586" s="367"/>
      <c r="AR586" s="359"/>
      <c r="AS586" s="345" t="s">
        <v>1515</v>
      </c>
      <c r="AT586" s="65" t="s">
        <v>790</v>
      </c>
      <c r="AU586" s="65" t="s">
        <v>82</v>
      </c>
      <c r="AV586" s="66" t="s">
        <v>1874</v>
      </c>
    </row>
    <row r="587" spans="1:48" x14ac:dyDescent="0.3">
      <c r="A587" s="121"/>
      <c r="B587" s="367"/>
      <c r="C587" s="367"/>
      <c r="D587" s="367"/>
      <c r="E587" s="367"/>
      <c r="F587" s="368"/>
      <c r="G587" s="367"/>
      <c r="H587" s="367"/>
      <c r="I587" s="367"/>
      <c r="J587" s="367"/>
      <c r="K587" s="367"/>
      <c r="L587" s="367"/>
      <c r="M587" s="367"/>
      <c r="N587" s="367"/>
      <c r="O587" s="367"/>
      <c r="P587" s="367"/>
      <c r="Q587" s="367"/>
      <c r="R587" s="367"/>
      <c r="S587" s="367"/>
      <c r="T587" s="367"/>
      <c r="U587" s="361"/>
      <c r="V587" s="361"/>
      <c r="W587" s="361"/>
      <c r="X587" s="361"/>
      <c r="Y587" s="367"/>
      <c r="Z587" s="367"/>
      <c r="AA587" s="367"/>
      <c r="AB587" s="367"/>
      <c r="AC587" s="367"/>
      <c r="AD587" s="367"/>
      <c r="AE587" s="367"/>
      <c r="AF587" s="367"/>
      <c r="AG587" s="367"/>
      <c r="AH587" s="367"/>
      <c r="AI587" s="367"/>
      <c r="AJ587" s="367"/>
      <c r="AK587" s="367"/>
      <c r="AL587" s="367"/>
      <c r="AM587" s="367"/>
      <c r="AN587" s="367"/>
      <c r="AO587" s="367"/>
      <c r="AP587" s="367"/>
      <c r="AQ587" s="367"/>
      <c r="AR587" s="359"/>
      <c r="AS587" s="345" t="s">
        <v>1515</v>
      </c>
      <c r="AT587" s="65" t="s">
        <v>790</v>
      </c>
      <c r="AU587" s="65" t="s">
        <v>82</v>
      </c>
      <c r="AV587" s="66" t="s">
        <v>1875</v>
      </c>
    </row>
    <row r="588" spans="1:48" x14ac:dyDescent="0.3">
      <c r="A588" s="121"/>
      <c r="B588" s="367"/>
      <c r="C588" s="367"/>
      <c r="D588" s="367"/>
      <c r="E588" s="367"/>
      <c r="F588" s="368"/>
      <c r="G588" s="367"/>
      <c r="H588" s="367"/>
      <c r="I588" s="367"/>
      <c r="J588" s="367"/>
      <c r="K588" s="367"/>
      <c r="L588" s="367"/>
      <c r="M588" s="367"/>
      <c r="N588" s="367"/>
      <c r="O588" s="367"/>
      <c r="P588" s="367"/>
      <c r="Q588" s="367"/>
      <c r="R588" s="367"/>
      <c r="S588" s="367"/>
      <c r="T588" s="367"/>
      <c r="U588" s="361"/>
      <c r="V588" s="361"/>
      <c r="W588" s="361"/>
      <c r="X588" s="361"/>
      <c r="Y588" s="367"/>
      <c r="Z588" s="367"/>
      <c r="AA588" s="367"/>
      <c r="AB588" s="367"/>
      <c r="AC588" s="367"/>
      <c r="AD588" s="367"/>
      <c r="AE588" s="367"/>
      <c r="AF588" s="367"/>
      <c r="AG588" s="367"/>
      <c r="AH588" s="367"/>
      <c r="AI588" s="367"/>
      <c r="AJ588" s="367"/>
      <c r="AK588" s="367"/>
      <c r="AL588" s="367"/>
      <c r="AM588" s="367"/>
      <c r="AN588" s="367"/>
      <c r="AO588" s="367"/>
      <c r="AP588" s="367"/>
      <c r="AQ588" s="367"/>
      <c r="AR588" s="359"/>
      <c r="AS588" s="345" t="s">
        <v>1515</v>
      </c>
      <c r="AT588" s="65" t="s">
        <v>791</v>
      </c>
      <c r="AU588" s="65" t="s">
        <v>82</v>
      </c>
      <c r="AV588" s="66" t="s">
        <v>1876</v>
      </c>
    </row>
    <row r="589" spans="1:48" ht="15" thickBot="1" x14ac:dyDescent="0.35">
      <c r="A589" s="121"/>
      <c r="B589" s="367"/>
      <c r="C589" s="367"/>
      <c r="D589" s="367"/>
      <c r="E589" s="367"/>
      <c r="F589" s="368"/>
      <c r="G589" s="367"/>
      <c r="H589" s="367"/>
      <c r="I589" s="367"/>
      <c r="J589" s="367"/>
      <c r="K589" s="367"/>
      <c r="L589" s="367"/>
      <c r="M589" s="367"/>
      <c r="N589" s="367"/>
      <c r="O589" s="367"/>
      <c r="P589" s="367"/>
      <c r="Q589" s="367"/>
      <c r="R589" s="367"/>
      <c r="S589" s="367"/>
      <c r="T589" s="367"/>
      <c r="U589" s="361"/>
      <c r="V589" s="361"/>
      <c r="W589" s="361"/>
      <c r="X589" s="361"/>
      <c r="Y589" s="367"/>
      <c r="Z589" s="367"/>
      <c r="AA589" s="367"/>
      <c r="AB589" s="367"/>
      <c r="AC589" s="367"/>
      <c r="AD589" s="367"/>
      <c r="AE589" s="367"/>
      <c r="AF589" s="367"/>
      <c r="AG589" s="367"/>
      <c r="AH589" s="367"/>
      <c r="AI589" s="367"/>
      <c r="AJ589" s="367"/>
      <c r="AK589" s="367"/>
      <c r="AL589" s="367"/>
      <c r="AM589" s="367"/>
      <c r="AN589" s="367"/>
      <c r="AO589" s="367"/>
      <c r="AP589" s="367"/>
      <c r="AQ589" s="367"/>
      <c r="AR589" s="359"/>
      <c r="AS589" s="345" t="s">
        <v>1515</v>
      </c>
      <c r="AT589" s="65" t="s">
        <v>792</v>
      </c>
      <c r="AU589" s="65" t="s">
        <v>82</v>
      </c>
      <c r="AV589" s="66" t="s">
        <v>1877</v>
      </c>
    </row>
    <row r="590" spans="1:48" ht="18.600000000000001" thickBot="1" x14ac:dyDescent="0.4">
      <c r="A590" s="121"/>
      <c r="B590" s="367"/>
      <c r="C590" s="367"/>
      <c r="D590" s="367"/>
      <c r="E590" s="367"/>
      <c r="F590" s="368"/>
      <c r="G590" s="367"/>
      <c r="H590" s="367"/>
      <c r="I590" s="367"/>
      <c r="J590" s="367"/>
      <c r="K590" s="367"/>
      <c r="L590" s="367"/>
      <c r="M590" s="367"/>
      <c r="N590" s="367"/>
      <c r="O590" s="367"/>
      <c r="P590" s="367"/>
      <c r="Q590" s="367"/>
      <c r="R590" s="367"/>
      <c r="S590" s="367"/>
      <c r="T590" s="367"/>
      <c r="U590" s="361"/>
      <c r="V590" s="361"/>
      <c r="W590" s="361"/>
      <c r="X590" s="361"/>
      <c r="Y590" s="367"/>
      <c r="Z590" s="367"/>
      <c r="AA590" s="367"/>
      <c r="AB590" s="367"/>
      <c r="AC590" s="367"/>
      <c r="AD590" s="367"/>
      <c r="AE590" s="367"/>
      <c r="AF590" s="367"/>
      <c r="AG590" s="367"/>
      <c r="AH590" s="367"/>
      <c r="AI590" s="367"/>
      <c r="AJ590" s="367"/>
      <c r="AK590" s="367"/>
      <c r="AL590" s="367"/>
      <c r="AM590" s="367"/>
      <c r="AN590" s="367"/>
      <c r="AO590" s="367"/>
      <c r="AP590" s="367"/>
      <c r="AQ590" s="367"/>
      <c r="AR590" s="359"/>
      <c r="AS590" s="332" t="s">
        <v>795</v>
      </c>
      <c r="AT590" s="15"/>
      <c r="AU590" s="27"/>
      <c r="AV590" s="16"/>
    </row>
    <row r="591" spans="1:48" x14ac:dyDescent="0.3">
      <c r="A591" s="121"/>
      <c r="B591" s="367"/>
      <c r="C591" s="367"/>
      <c r="D591" s="367"/>
      <c r="E591" s="367"/>
      <c r="F591" s="368"/>
      <c r="G591" s="367"/>
      <c r="H591" s="367"/>
      <c r="I591" s="367"/>
      <c r="J591" s="367"/>
      <c r="K591" s="367"/>
      <c r="L591" s="367"/>
      <c r="M591" s="367"/>
      <c r="N591" s="367"/>
      <c r="O591" s="367"/>
      <c r="P591" s="367"/>
      <c r="Q591" s="367"/>
      <c r="R591" s="367"/>
      <c r="S591" s="367"/>
      <c r="T591" s="367"/>
      <c r="U591" s="361"/>
      <c r="V591" s="361"/>
      <c r="W591" s="361"/>
      <c r="X591" s="361"/>
      <c r="Y591" s="367"/>
      <c r="Z591" s="367"/>
      <c r="AA591" s="367"/>
      <c r="AB591" s="367"/>
      <c r="AC591" s="367"/>
      <c r="AD591" s="367"/>
      <c r="AE591" s="367"/>
      <c r="AF591" s="367"/>
      <c r="AG591" s="367"/>
      <c r="AH591" s="367"/>
      <c r="AI591" s="367"/>
      <c r="AJ591" s="367"/>
      <c r="AK591" s="367"/>
      <c r="AL591" s="367"/>
      <c r="AM591" s="367"/>
      <c r="AN591" s="367"/>
      <c r="AO591" s="367"/>
      <c r="AP591" s="367"/>
      <c r="AQ591" s="367"/>
      <c r="AR591" s="359"/>
      <c r="AS591" s="336" t="s">
        <v>801</v>
      </c>
      <c r="AT591" s="65" t="s">
        <v>796</v>
      </c>
      <c r="AU591" s="96" t="s">
        <v>424</v>
      </c>
      <c r="AV591" s="66" t="s">
        <v>1878</v>
      </c>
    </row>
    <row r="592" spans="1:48" x14ac:dyDescent="0.3">
      <c r="A592" s="121"/>
      <c r="B592" s="367"/>
      <c r="C592" s="367"/>
      <c r="D592" s="367"/>
      <c r="E592" s="367"/>
      <c r="F592" s="368"/>
      <c r="G592" s="367"/>
      <c r="H592" s="367"/>
      <c r="I592" s="367"/>
      <c r="J592" s="367"/>
      <c r="K592" s="367"/>
      <c r="L592" s="367"/>
      <c r="M592" s="367"/>
      <c r="N592" s="367"/>
      <c r="O592" s="367"/>
      <c r="P592" s="367"/>
      <c r="Q592" s="367"/>
      <c r="R592" s="367"/>
      <c r="S592" s="367"/>
      <c r="T592" s="367"/>
      <c r="U592" s="361"/>
      <c r="V592" s="361"/>
      <c r="W592" s="361"/>
      <c r="X592" s="361"/>
      <c r="Y592" s="367"/>
      <c r="Z592" s="367"/>
      <c r="AA592" s="367"/>
      <c r="AB592" s="367"/>
      <c r="AC592" s="367"/>
      <c r="AD592" s="367"/>
      <c r="AE592" s="367"/>
      <c r="AF592" s="367"/>
      <c r="AG592" s="367"/>
      <c r="AH592" s="367"/>
      <c r="AI592" s="367"/>
      <c r="AJ592" s="367"/>
      <c r="AK592" s="367"/>
      <c r="AL592" s="367"/>
      <c r="AM592" s="367"/>
      <c r="AN592" s="367"/>
      <c r="AO592" s="367"/>
      <c r="AP592" s="367"/>
      <c r="AQ592" s="367"/>
      <c r="AR592" s="359"/>
      <c r="AS592" s="40" t="s">
        <v>795</v>
      </c>
      <c r="AT592" s="65" t="s">
        <v>798</v>
      </c>
      <c r="AU592" s="96" t="s">
        <v>424</v>
      </c>
      <c r="AV592" s="66" t="s">
        <v>1878</v>
      </c>
    </row>
    <row r="593" spans="1:48" ht="15" thickBot="1" x14ac:dyDescent="0.35">
      <c r="A593" s="121"/>
      <c r="B593" s="367"/>
      <c r="C593" s="367"/>
      <c r="D593" s="367"/>
      <c r="E593" s="367"/>
      <c r="F593" s="368"/>
      <c r="G593" s="367"/>
      <c r="H593" s="367"/>
      <c r="I593" s="367"/>
      <c r="J593" s="367"/>
      <c r="K593" s="367"/>
      <c r="L593" s="367"/>
      <c r="M593" s="367"/>
      <c r="N593" s="367"/>
      <c r="O593" s="367"/>
      <c r="P593" s="367"/>
      <c r="Q593" s="367"/>
      <c r="R593" s="367"/>
      <c r="S593" s="367"/>
      <c r="T593" s="367"/>
      <c r="U593" s="361"/>
      <c r="V593" s="361"/>
      <c r="W593" s="361"/>
      <c r="X593" s="361"/>
      <c r="Y593" s="367"/>
      <c r="Z593" s="367"/>
      <c r="AA593" s="367"/>
      <c r="AB593" s="367"/>
      <c r="AC593" s="367"/>
      <c r="AD593" s="367"/>
      <c r="AE593" s="367"/>
      <c r="AF593" s="367"/>
      <c r="AG593" s="367"/>
      <c r="AH593" s="367"/>
      <c r="AI593" s="367"/>
      <c r="AJ593" s="367"/>
      <c r="AK593" s="367"/>
      <c r="AL593" s="367"/>
      <c r="AM593" s="367"/>
      <c r="AN593" s="367"/>
      <c r="AO593" s="367"/>
      <c r="AP593" s="367"/>
      <c r="AQ593" s="367"/>
      <c r="AR593" s="359"/>
      <c r="AS593" s="40" t="s">
        <v>4202</v>
      </c>
      <c r="AT593" s="84" t="s">
        <v>797</v>
      </c>
      <c r="AU593" s="96" t="s">
        <v>424</v>
      </c>
      <c r="AV593" s="76" t="s">
        <v>1879</v>
      </c>
    </row>
    <row r="594" spans="1:48" ht="18.600000000000001" thickBot="1" x14ac:dyDescent="0.4">
      <c r="A594" s="121"/>
      <c r="B594" s="367"/>
      <c r="C594" s="367"/>
      <c r="D594" s="367"/>
      <c r="E594" s="367"/>
      <c r="F594" s="368"/>
      <c r="G594" s="367"/>
      <c r="H594" s="367"/>
      <c r="I594" s="367"/>
      <c r="J594" s="367"/>
      <c r="K594" s="367"/>
      <c r="L594" s="367"/>
      <c r="M594" s="367"/>
      <c r="N594" s="367"/>
      <c r="O594" s="367"/>
      <c r="P594" s="367"/>
      <c r="Q594" s="367"/>
      <c r="R594" s="367"/>
      <c r="S594" s="367"/>
      <c r="T594" s="367"/>
      <c r="U594" s="361"/>
      <c r="V594" s="361"/>
      <c r="W594" s="361"/>
      <c r="X594" s="361"/>
      <c r="Y594" s="367"/>
      <c r="Z594" s="367"/>
      <c r="AA594" s="367"/>
      <c r="AB594" s="367"/>
      <c r="AC594" s="367"/>
      <c r="AD594" s="367"/>
      <c r="AE594" s="367"/>
      <c r="AF594" s="367"/>
      <c r="AG594" s="367"/>
      <c r="AH594" s="367"/>
      <c r="AI594" s="367"/>
      <c r="AJ594" s="367"/>
      <c r="AK594" s="367"/>
      <c r="AL594" s="367"/>
      <c r="AM594" s="367"/>
      <c r="AN594" s="367"/>
      <c r="AO594" s="367"/>
      <c r="AP594" s="367"/>
      <c r="AQ594" s="367"/>
      <c r="AR594" s="359"/>
      <c r="AS594" s="332" t="s">
        <v>803</v>
      </c>
      <c r="AT594" s="53"/>
      <c r="AU594" s="27"/>
      <c r="AV594" s="16"/>
    </row>
    <row r="595" spans="1:48" x14ac:dyDescent="0.3">
      <c r="A595" s="121"/>
      <c r="B595" s="367"/>
      <c r="C595" s="367"/>
      <c r="D595" s="367"/>
      <c r="E595" s="367"/>
      <c r="F595" s="368"/>
      <c r="G595" s="367"/>
      <c r="H595" s="367"/>
      <c r="I595" s="367"/>
      <c r="J595" s="367"/>
      <c r="K595" s="367"/>
      <c r="L595" s="367"/>
      <c r="M595" s="367"/>
      <c r="N595" s="367"/>
      <c r="O595" s="367"/>
      <c r="P595" s="367"/>
      <c r="Q595" s="367"/>
      <c r="R595" s="367"/>
      <c r="S595" s="367"/>
      <c r="T595" s="367"/>
      <c r="U595" s="361"/>
      <c r="V595" s="361"/>
      <c r="W595" s="361"/>
      <c r="X595" s="361"/>
      <c r="Y595" s="367"/>
      <c r="Z595" s="367"/>
      <c r="AA595" s="367"/>
      <c r="AB595" s="367"/>
      <c r="AC595" s="367"/>
      <c r="AD595" s="367"/>
      <c r="AE595" s="367"/>
      <c r="AF595" s="367"/>
      <c r="AG595" s="367"/>
      <c r="AH595" s="367"/>
      <c r="AI595" s="367"/>
      <c r="AJ595" s="367"/>
      <c r="AK595" s="367"/>
      <c r="AL595" s="367"/>
      <c r="AM595" s="367"/>
      <c r="AN595" s="367"/>
      <c r="AO595" s="367"/>
      <c r="AP595" s="367"/>
      <c r="AQ595" s="367"/>
      <c r="AR595" s="359"/>
      <c r="AS595" s="336" t="s">
        <v>807</v>
      </c>
      <c r="AT595" s="14" t="s">
        <v>804</v>
      </c>
      <c r="AU595" s="14" t="s">
        <v>424</v>
      </c>
      <c r="AV595" s="68" t="s">
        <v>1880</v>
      </c>
    </row>
    <row r="596" spans="1:48" x14ac:dyDescent="0.3">
      <c r="A596" s="121"/>
      <c r="B596" s="367"/>
      <c r="C596" s="367"/>
      <c r="D596" s="367"/>
      <c r="E596" s="367"/>
      <c r="F596" s="368"/>
      <c r="G596" s="367"/>
      <c r="H596" s="367"/>
      <c r="I596" s="367"/>
      <c r="J596" s="367"/>
      <c r="K596" s="367"/>
      <c r="L596" s="367"/>
      <c r="M596" s="367"/>
      <c r="N596" s="367"/>
      <c r="O596" s="367"/>
      <c r="P596" s="367"/>
      <c r="Q596" s="367"/>
      <c r="R596" s="367"/>
      <c r="S596" s="367"/>
      <c r="T596" s="367"/>
      <c r="U596" s="361"/>
      <c r="V596" s="361"/>
      <c r="W596" s="361"/>
      <c r="X596" s="361"/>
      <c r="Y596" s="367"/>
      <c r="Z596" s="367"/>
      <c r="AA596" s="367"/>
      <c r="AB596" s="367"/>
      <c r="AC596" s="367"/>
      <c r="AD596" s="367"/>
      <c r="AE596" s="367"/>
      <c r="AF596" s="367"/>
      <c r="AG596" s="367"/>
      <c r="AH596" s="367"/>
      <c r="AI596" s="367"/>
      <c r="AJ596" s="367"/>
      <c r="AK596" s="367"/>
      <c r="AL596" s="367"/>
      <c r="AM596" s="367"/>
      <c r="AN596" s="367"/>
      <c r="AO596" s="367"/>
      <c r="AP596" s="367"/>
      <c r="AQ596" s="367"/>
      <c r="AR596" s="359"/>
      <c r="AS596" s="40" t="s">
        <v>803</v>
      </c>
      <c r="AT596" s="11" t="s">
        <v>805</v>
      </c>
      <c r="AU596" s="14" t="s">
        <v>424</v>
      </c>
      <c r="AV596" s="66" t="s">
        <v>1881</v>
      </c>
    </row>
    <row r="597" spans="1:48" ht="15" thickBot="1" x14ac:dyDescent="0.35">
      <c r="A597" s="121"/>
      <c r="B597" s="367"/>
      <c r="C597" s="367"/>
      <c r="D597" s="367"/>
      <c r="E597" s="367"/>
      <c r="F597" s="368"/>
      <c r="G597" s="367"/>
      <c r="H597" s="367"/>
      <c r="I597" s="367"/>
      <c r="J597" s="367"/>
      <c r="K597" s="367"/>
      <c r="L597" s="367"/>
      <c r="M597" s="367"/>
      <c r="N597" s="367"/>
      <c r="O597" s="367"/>
      <c r="P597" s="367"/>
      <c r="Q597" s="367"/>
      <c r="R597" s="367"/>
      <c r="S597" s="367"/>
      <c r="T597" s="367"/>
      <c r="U597" s="361"/>
      <c r="V597" s="361"/>
      <c r="W597" s="361"/>
      <c r="X597" s="361"/>
      <c r="Y597" s="367"/>
      <c r="Z597" s="367"/>
      <c r="AA597" s="367"/>
      <c r="AB597" s="367"/>
      <c r="AC597" s="367"/>
      <c r="AD597" s="367"/>
      <c r="AE597" s="367"/>
      <c r="AF597" s="367"/>
      <c r="AG597" s="367"/>
      <c r="AH597" s="367"/>
      <c r="AI597" s="367"/>
      <c r="AJ597" s="367"/>
      <c r="AK597" s="367"/>
      <c r="AL597" s="367"/>
      <c r="AM597" s="367"/>
      <c r="AN597" s="367"/>
      <c r="AO597" s="367"/>
      <c r="AP597" s="367"/>
      <c r="AQ597" s="367"/>
      <c r="AR597" s="359"/>
      <c r="AS597" s="40" t="s">
        <v>803</v>
      </c>
      <c r="AT597" s="13" t="s">
        <v>806</v>
      </c>
      <c r="AU597" s="14" t="s">
        <v>424</v>
      </c>
      <c r="AV597" s="76" t="s">
        <v>1882</v>
      </c>
    </row>
    <row r="598" spans="1:48" ht="18.600000000000001" thickBot="1" x14ac:dyDescent="0.4">
      <c r="A598" s="121"/>
      <c r="B598" s="367"/>
      <c r="C598" s="367"/>
      <c r="D598" s="367"/>
      <c r="E598" s="367"/>
      <c r="F598" s="368"/>
      <c r="G598" s="367"/>
      <c r="H598" s="367"/>
      <c r="I598" s="367"/>
      <c r="J598" s="367"/>
      <c r="K598" s="367"/>
      <c r="L598" s="367"/>
      <c r="M598" s="367"/>
      <c r="N598" s="367"/>
      <c r="O598" s="367"/>
      <c r="P598" s="367"/>
      <c r="Q598" s="367"/>
      <c r="R598" s="367"/>
      <c r="S598" s="367"/>
      <c r="T598" s="367"/>
      <c r="U598" s="361"/>
      <c r="V598" s="361"/>
      <c r="W598" s="361"/>
      <c r="X598" s="361"/>
      <c r="Y598" s="367"/>
      <c r="Z598" s="367"/>
      <c r="AA598" s="367"/>
      <c r="AB598" s="367"/>
      <c r="AC598" s="367"/>
      <c r="AD598" s="367"/>
      <c r="AE598" s="367"/>
      <c r="AF598" s="367"/>
      <c r="AG598" s="367"/>
      <c r="AH598" s="367"/>
      <c r="AI598" s="367"/>
      <c r="AJ598" s="367"/>
      <c r="AK598" s="367"/>
      <c r="AL598" s="367"/>
      <c r="AM598" s="367"/>
      <c r="AN598" s="367"/>
      <c r="AO598" s="367"/>
      <c r="AP598" s="367"/>
      <c r="AQ598" s="367"/>
      <c r="AR598" s="359"/>
      <c r="AS598" s="332" t="s">
        <v>810</v>
      </c>
      <c r="AT598" s="122"/>
      <c r="AU598" s="70"/>
      <c r="AV598" s="71"/>
    </row>
    <row r="599" spans="1:48" x14ac:dyDescent="0.3">
      <c r="A599" s="121"/>
      <c r="B599" s="367"/>
      <c r="C599" s="367"/>
      <c r="D599" s="367"/>
      <c r="E599" s="367"/>
      <c r="F599" s="368"/>
      <c r="G599" s="367"/>
      <c r="H599" s="367"/>
      <c r="I599" s="367"/>
      <c r="J599" s="367"/>
      <c r="K599" s="367"/>
      <c r="L599" s="367"/>
      <c r="M599" s="367"/>
      <c r="N599" s="367"/>
      <c r="O599" s="367"/>
      <c r="P599" s="367"/>
      <c r="Q599" s="367"/>
      <c r="R599" s="367"/>
      <c r="S599" s="367"/>
      <c r="T599" s="367"/>
      <c r="U599" s="361"/>
      <c r="V599" s="361"/>
      <c r="W599" s="361"/>
      <c r="X599" s="361"/>
      <c r="Y599" s="367"/>
      <c r="Z599" s="367"/>
      <c r="AA599" s="367"/>
      <c r="AB599" s="367"/>
      <c r="AC599" s="367"/>
      <c r="AD599" s="367"/>
      <c r="AE599" s="367"/>
      <c r="AF599" s="367"/>
      <c r="AG599" s="367"/>
      <c r="AH599" s="367"/>
      <c r="AI599" s="367"/>
      <c r="AJ599" s="367"/>
      <c r="AK599" s="367"/>
      <c r="AL599" s="367"/>
      <c r="AM599" s="367"/>
      <c r="AN599" s="367"/>
      <c r="AO599" s="367"/>
      <c r="AP599" s="367"/>
      <c r="AQ599" s="367"/>
      <c r="AR599" s="359"/>
      <c r="AS599" s="39" t="s">
        <v>814</v>
      </c>
      <c r="AT599" s="14" t="s">
        <v>811</v>
      </c>
      <c r="AU599" s="14" t="s">
        <v>2064</v>
      </c>
      <c r="AV599" s="6" t="s">
        <v>1252</v>
      </c>
    </row>
    <row r="600" spans="1:48" x14ac:dyDescent="0.3">
      <c r="A600" s="121"/>
      <c r="B600" s="367"/>
      <c r="C600" s="367"/>
      <c r="D600" s="367"/>
      <c r="E600" s="367"/>
      <c r="F600" s="368"/>
      <c r="G600" s="367"/>
      <c r="H600" s="367"/>
      <c r="I600" s="367"/>
      <c r="J600" s="367"/>
      <c r="K600" s="367"/>
      <c r="L600" s="367"/>
      <c r="M600" s="367"/>
      <c r="N600" s="367"/>
      <c r="O600" s="367"/>
      <c r="P600" s="367"/>
      <c r="Q600" s="367"/>
      <c r="R600" s="367"/>
      <c r="S600" s="367"/>
      <c r="T600" s="367"/>
      <c r="U600" s="361"/>
      <c r="V600" s="361"/>
      <c r="W600" s="361"/>
      <c r="X600" s="361"/>
      <c r="Y600" s="367"/>
      <c r="Z600" s="367"/>
      <c r="AA600" s="367"/>
      <c r="AB600" s="367"/>
      <c r="AC600" s="367"/>
      <c r="AD600" s="367"/>
      <c r="AE600" s="367"/>
      <c r="AF600" s="367"/>
      <c r="AG600" s="367"/>
      <c r="AH600" s="367"/>
      <c r="AI600" s="367"/>
      <c r="AJ600" s="367"/>
      <c r="AK600" s="367"/>
      <c r="AL600" s="367"/>
      <c r="AM600" s="367"/>
      <c r="AN600" s="367"/>
      <c r="AO600" s="367"/>
      <c r="AP600" s="367"/>
      <c r="AQ600" s="367"/>
      <c r="AR600" s="359"/>
      <c r="AS600" s="339" t="s">
        <v>810</v>
      </c>
      <c r="AT600" s="11" t="s">
        <v>812</v>
      </c>
      <c r="AU600" s="14" t="s">
        <v>2064</v>
      </c>
      <c r="AV600" s="4" t="s">
        <v>1253</v>
      </c>
    </row>
    <row r="601" spans="1:48" ht="15" thickBot="1" x14ac:dyDescent="0.35">
      <c r="A601" s="121"/>
      <c r="B601" s="367"/>
      <c r="C601" s="367"/>
      <c r="D601" s="367"/>
      <c r="E601" s="367"/>
      <c r="F601" s="368"/>
      <c r="G601" s="367"/>
      <c r="H601" s="367"/>
      <c r="I601" s="367"/>
      <c r="J601" s="367"/>
      <c r="K601" s="367"/>
      <c r="L601" s="367"/>
      <c r="M601" s="367"/>
      <c r="N601" s="367"/>
      <c r="O601" s="367"/>
      <c r="P601" s="367"/>
      <c r="Q601" s="367"/>
      <c r="R601" s="367"/>
      <c r="S601" s="367"/>
      <c r="T601" s="367"/>
      <c r="U601" s="361"/>
      <c r="V601" s="361"/>
      <c r="W601" s="361"/>
      <c r="X601" s="361"/>
      <c r="Y601" s="367"/>
      <c r="Z601" s="367"/>
      <c r="AA601" s="367"/>
      <c r="AB601" s="367"/>
      <c r="AC601" s="367"/>
      <c r="AD601" s="367"/>
      <c r="AE601" s="367"/>
      <c r="AF601" s="367"/>
      <c r="AG601" s="367"/>
      <c r="AH601" s="367"/>
      <c r="AI601" s="367"/>
      <c r="AJ601" s="367"/>
      <c r="AK601" s="367"/>
      <c r="AL601" s="367"/>
      <c r="AM601" s="367"/>
      <c r="AN601" s="367"/>
      <c r="AO601" s="367"/>
      <c r="AP601" s="367"/>
      <c r="AQ601" s="367"/>
      <c r="AR601" s="359"/>
      <c r="AS601" s="339" t="s">
        <v>810</v>
      </c>
      <c r="AT601" s="13" t="s">
        <v>813</v>
      </c>
      <c r="AU601" s="14" t="s">
        <v>2064</v>
      </c>
      <c r="AV601" s="8" t="s">
        <v>1254</v>
      </c>
    </row>
    <row r="602" spans="1:48" ht="18.600000000000001" thickBot="1" x14ac:dyDescent="0.4">
      <c r="A602" s="121"/>
      <c r="B602" s="367"/>
      <c r="C602" s="367"/>
      <c r="D602" s="367"/>
      <c r="E602" s="367"/>
      <c r="F602" s="368"/>
      <c r="G602" s="367"/>
      <c r="H602" s="367"/>
      <c r="I602" s="367"/>
      <c r="J602" s="367"/>
      <c r="K602" s="367"/>
      <c r="L602" s="367"/>
      <c r="M602" s="367"/>
      <c r="N602" s="367"/>
      <c r="O602" s="367"/>
      <c r="P602" s="367"/>
      <c r="Q602" s="367"/>
      <c r="R602" s="367"/>
      <c r="S602" s="367"/>
      <c r="T602" s="367"/>
      <c r="U602" s="361"/>
      <c r="V602" s="361"/>
      <c r="W602" s="361"/>
      <c r="X602" s="361"/>
      <c r="Y602" s="367"/>
      <c r="Z602" s="367"/>
      <c r="AA602" s="367"/>
      <c r="AB602" s="367"/>
      <c r="AC602" s="367"/>
      <c r="AD602" s="367"/>
      <c r="AE602" s="367"/>
      <c r="AF602" s="367"/>
      <c r="AG602" s="367"/>
      <c r="AH602" s="367"/>
      <c r="AI602" s="367"/>
      <c r="AJ602" s="367"/>
      <c r="AK602" s="367"/>
      <c r="AL602" s="367"/>
      <c r="AM602" s="367"/>
      <c r="AN602" s="367"/>
      <c r="AO602" s="367"/>
      <c r="AP602" s="367"/>
      <c r="AQ602" s="367"/>
      <c r="AR602" s="359"/>
      <c r="AS602" s="332" t="s">
        <v>816</v>
      </c>
      <c r="AT602" s="53"/>
      <c r="AU602" s="27"/>
      <c r="AV602" s="16"/>
    </row>
    <row r="603" spans="1:48" x14ac:dyDescent="0.3">
      <c r="A603" s="121"/>
      <c r="B603" s="367"/>
      <c r="C603" s="367"/>
      <c r="D603" s="367"/>
      <c r="E603" s="367"/>
      <c r="F603" s="368"/>
      <c r="G603" s="367"/>
      <c r="H603" s="367"/>
      <c r="I603" s="367"/>
      <c r="J603" s="367"/>
      <c r="K603" s="367"/>
      <c r="L603" s="367"/>
      <c r="M603" s="367"/>
      <c r="N603" s="367"/>
      <c r="O603" s="367"/>
      <c r="P603" s="367"/>
      <c r="Q603" s="367"/>
      <c r="R603" s="367"/>
      <c r="S603" s="367"/>
      <c r="T603" s="367"/>
      <c r="U603" s="361"/>
      <c r="V603" s="361"/>
      <c r="W603" s="361"/>
      <c r="X603" s="361"/>
      <c r="Y603" s="367"/>
      <c r="Z603" s="367"/>
      <c r="AA603" s="367"/>
      <c r="AB603" s="367"/>
      <c r="AC603" s="367"/>
      <c r="AD603" s="367"/>
      <c r="AE603" s="367"/>
      <c r="AF603" s="367"/>
      <c r="AG603" s="367"/>
      <c r="AH603" s="367"/>
      <c r="AI603" s="367"/>
      <c r="AJ603" s="367"/>
      <c r="AK603" s="367"/>
      <c r="AL603" s="367"/>
      <c r="AM603" s="367"/>
      <c r="AN603" s="367"/>
      <c r="AO603" s="367"/>
      <c r="AP603" s="367"/>
      <c r="AQ603" s="367"/>
      <c r="AR603" s="359"/>
      <c r="AS603" s="336" t="s">
        <v>818</v>
      </c>
      <c r="AT603" s="14" t="s">
        <v>817</v>
      </c>
      <c r="AU603" s="14" t="s">
        <v>2079</v>
      </c>
      <c r="AV603" s="6" t="s">
        <v>1883</v>
      </c>
    </row>
    <row r="604" spans="1:48" x14ac:dyDescent="0.3">
      <c r="A604" s="121"/>
      <c r="B604" s="367"/>
      <c r="C604" s="367"/>
      <c r="D604" s="367"/>
      <c r="E604" s="367"/>
      <c r="F604" s="368"/>
      <c r="G604" s="367"/>
      <c r="H604" s="367"/>
      <c r="I604" s="367"/>
      <c r="J604" s="367"/>
      <c r="K604" s="367"/>
      <c r="L604" s="367"/>
      <c r="M604" s="367"/>
      <c r="N604" s="367"/>
      <c r="O604" s="367"/>
      <c r="P604" s="367"/>
      <c r="Q604" s="367"/>
      <c r="R604" s="367"/>
      <c r="S604" s="367"/>
      <c r="T604" s="367"/>
      <c r="U604" s="361"/>
      <c r="V604" s="361"/>
      <c r="W604" s="361"/>
      <c r="X604" s="361"/>
      <c r="Y604" s="367"/>
      <c r="Z604" s="367"/>
      <c r="AA604" s="367"/>
      <c r="AB604" s="367"/>
      <c r="AC604" s="367"/>
      <c r="AD604" s="367"/>
      <c r="AE604" s="367"/>
      <c r="AF604" s="367"/>
      <c r="AG604" s="367"/>
      <c r="AH604" s="367"/>
      <c r="AI604" s="367"/>
      <c r="AJ604" s="367"/>
      <c r="AK604" s="367"/>
      <c r="AL604" s="367"/>
      <c r="AM604" s="367"/>
      <c r="AN604" s="367"/>
      <c r="AO604" s="367"/>
      <c r="AP604" s="367"/>
      <c r="AQ604" s="367"/>
      <c r="AR604" s="359"/>
      <c r="AS604" s="338" t="s">
        <v>816</v>
      </c>
      <c r="AT604" s="11"/>
      <c r="AU604" s="11"/>
      <c r="AV604" s="4"/>
    </row>
    <row r="605" spans="1:48" ht="15" thickBot="1" x14ac:dyDescent="0.35">
      <c r="A605" s="121"/>
      <c r="B605" s="367"/>
      <c r="C605" s="367"/>
      <c r="D605" s="367"/>
      <c r="E605" s="367"/>
      <c r="F605" s="368"/>
      <c r="G605" s="367"/>
      <c r="H605" s="367"/>
      <c r="I605" s="367"/>
      <c r="J605" s="367"/>
      <c r="K605" s="367"/>
      <c r="L605" s="367"/>
      <c r="M605" s="367"/>
      <c r="N605" s="367"/>
      <c r="O605" s="367"/>
      <c r="P605" s="367"/>
      <c r="Q605" s="367"/>
      <c r="R605" s="367"/>
      <c r="S605" s="367"/>
      <c r="T605" s="367"/>
      <c r="U605" s="361"/>
      <c r="V605" s="361"/>
      <c r="W605" s="361"/>
      <c r="X605" s="361"/>
      <c r="Y605" s="367"/>
      <c r="Z605" s="367"/>
      <c r="AA605" s="367"/>
      <c r="AB605" s="367"/>
      <c r="AC605" s="367"/>
      <c r="AD605" s="367"/>
      <c r="AE605" s="367"/>
      <c r="AF605" s="367"/>
      <c r="AG605" s="367"/>
      <c r="AH605" s="367"/>
      <c r="AI605" s="367"/>
      <c r="AJ605" s="367"/>
      <c r="AK605" s="367"/>
      <c r="AL605" s="367"/>
      <c r="AM605" s="367"/>
      <c r="AN605" s="367"/>
      <c r="AO605" s="367"/>
      <c r="AP605" s="367"/>
      <c r="AQ605" s="367"/>
      <c r="AR605" s="359"/>
      <c r="AS605" s="338" t="s">
        <v>816</v>
      </c>
      <c r="AT605" s="13"/>
      <c r="AU605" s="13"/>
      <c r="AV605" s="8"/>
    </row>
    <row r="606" spans="1:48" ht="18.600000000000001" thickBot="1" x14ac:dyDescent="0.4">
      <c r="A606" s="121"/>
      <c r="B606" s="367"/>
      <c r="C606" s="367"/>
      <c r="D606" s="367"/>
      <c r="E606" s="367"/>
      <c r="F606" s="368"/>
      <c r="G606" s="367"/>
      <c r="H606" s="367"/>
      <c r="I606" s="367"/>
      <c r="J606" s="367"/>
      <c r="K606" s="367"/>
      <c r="L606" s="367"/>
      <c r="M606" s="367"/>
      <c r="N606" s="367"/>
      <c r="O606" s="367"/>
      <c r="P606" s="367"/>
      <c r="Q606" s="367"/>
      <c r="R606" s="367"/>
      <c r="S606" s="367"/>
      <c r="T606" s="367"/>
      <c r="U606" s="361"/>
      <c r="V606" s="361"/>
      <c r="W606" s="361"/>
      <c r="X606" s="361"/>
      <c r="Y606" s="367"/>
      <c r="Z606" s="367"/>
      <c r="AA606" s="367"/>
      <c r="AB606" s="367"/>
      <c r="AC606" s="367"/>
      <c r="AD606" s="367"/>
      <c r="AE606" s="367"/>
      <c r="AF606" s="367"/>
      <c r="AG606" s="367"/>
      <c r="AH606" s="367"/>
      <c r="AI606" s="367"/>
      <c r="AJ606" s="367"/>
      <c r="AK606" s="367"/>
      <c r="AL606" s="367"/>
      <c r="AM606" s="367"/>
      <c r="AN606" s="367"/>
      <c r="AO606" s="367"/>
      <c r="AP606" s="367"/>
      <c r="AQ606" s="367"/>
      <c r="AR606" s="359"/>
      <c r="AS606" s="332" t="s">
        <v>820</v>
      </c>
      <c r="AT606" s="53"/>
      <c r="AU606" s="27"/>
      <c r="AV606" s="16"/>
    </row>
    <row r="607" spans="1:48" x14ac:dyDescent="0.3">
      <c r="A607" s="121"/>
      <c r="B607" s="367"/>
      <c r="C607" s="367"/>
      <c r="D607" s="367"/>
      <c r="E607" s="367"/>
      <c r="F607" s="368"/>
      <c r="G607" s="367"/>
      <c r="H607" s="367"/>
      <c r="I607" s="367"/>
      <c r="J607" s="367"/>
      <c r="K607" s="367"/>
      <c r="L607" s="367"/>
      <c r="M607" s="367"/>
      <c r="N607" s="367"/>
      <c r="O607" s="367"/>
      <c r="P607" s="367"/>
      <c r="Q607" s="367"/>
      <c r="R607" s="367"/>
      <c r="S607" s="367"/>
      <c r="T607" s="367"/>
      <c r="U607" s="361"/>
      <c r="V607" s="361"/>
      <c r="W607" s="361"/>
      <c r="X607" s="361"/>
      <c r="Y607" s="367"/>
      <c r="Z607" s="367"/>
      <c r="AA607" s="367"/>
      <c r="AB607" s="367"/>
      <c r="AC607" s="367"/>
      <c r="AD607" s="367"/>
      <c r="AE607" s="367"/>
      <c r="AF607" s="367"/>
      <c r="AG607" s="367"/>
      <c r="AH607" s="367"/>
      <c r="AI607" s="367"/>
      <c r="AJ607" s="367"/>
      <c r="AK607" s="367"/>
      <c r="AL607" s="367"/>
      <c r="AM607" s="367"/>
      <c r="AN607" s="367"/>
      <c r="AO607" s="367"/>
      <c r="AP607" s="367"/>
      <c r="AQ607" s="367"/>
      <c r="AR607" s="359"/>
      <c r="AS607" s="336" t="s">
        <v>1266</v>
      </c>
      <c r="AT607" s="85" t="s">
        <v>821</v>
      </c>
      <c r="AU607" s="14" t="s">
        <v>82</v>
      </c>
      <c r="AV607" s="6" t="s">
        <v>1887</v>
      </c>
    </row>
    <row r="608" spans="1:48" x14ac:dyDescent="0.3">
      <c r="A608" s="121"/>
      <c r="B608" s="367"/>
      <c r="C608" s="367"/>
      <c r="D608" s="367"/>
      <c r="E608" s="367"/>
      <c r="F608" s="368"/>
      <c r="G608" s="367"/>
      <c r="H608" s="367"/>
      <c r="I608" s="367"/>
      <c r="J608" s="367"/>
      <c r="K608" s="367"/>
      <c r="L608" s="367"/>
      <c r="M608" s="367"/>
      <c r="N608" s="367"/>
      <c r="O608" s="367"/>
      <c r="P608" s="367"/>
      <c r="Q608" s="367"/>
      <c r="R608" s="367"/>
      <c r="S608" s="367"/>
      <c r="T608" s="367"/>
      <c r="U608" s="361"/>
      <c r="V608" s="361"/>
      <c r="W608" s="361"/>
      <c r="X608" s="361"/>
      <c r="Y608" s="367"/>
      <c r="Z608" s="367"/>
      <c r="AA608" s="367"/>
      <c r="AB608" s="367"/>
      <c r="AC608" s="367"/>
      <c r="AD608" s="367"/>
      <c r="AE608" s="367"/>
      <c r="AF608" s="367"/>
      <c r="AG608" s="367"/>
      <c r="AH608" s="367"/>
      <c r="AI608" s="367"/>
      <c r="AJ608" s="367"/>
      <c r="AK608" s="367"/>
      <c r="AL608" s="367"/>
      <c r="AM608" s="367"/>
      <c r="AN608" s="367"/>
      <c r="AO608" s="367"/>
      <c r="AP608" s="367"/>
      <c r="AQ608" s="367"/>
      <c r="AR608" s="359"/>
      <c r="AS608" s="286" t="s">
        <v>820</v>
      </c>
      <c r="AT608" s="65" t="s">
        <v>822</v>
      </c>
      <c r="AU608" s="14" t="s">
        <v>82</v>
      </c>
      <c r="AV608" s="4" t="s">
        <v>1888</v>
      </c>
    </row>
    <row r="609" spans="1:48" x14ac:dyDescent="0.3">
      <c r="A609" s="121"/>
      <c r="B609" s="367"/>
      <c r="C609" s="367"/>
      <c r="D609" s="367"/>
      <c r="E609" s="367"/>
      <c r="F609" s="368"/>
      <c r="G609" s="367"/>
      <c r="H609" s="367"/>
      <c r="I609" s="367"/>
      <c r="J609" s="367"/>
      <c r="K609" s="367"/>
      <c r="L609" s="367"/>
      <c r="M609" s="367"/>
      <c r="N609" s="367"/>
      <c r="O609" s="367"/>
      <c r="P609" s="367"/>
      <c r="Q609" s="367"/>
      <c r="R609" s="367"/>
      <c r="S609" s="367"/>
      <c r="T609" s="367"/>
      <c r="U609" s="361"/>
      <c r="V609" s="361"/>
      <c r="W609" s="361"/>
      <c r="X609" s="361"/>
      <c r="Y609" s="367"/>
      <c r="Z609" s="367"/>
      <c r="AA609" s="367"/>
      <c r="AB609" s="367"/>
      <c r="AC609" s="367"/>
      <c r="AD609" s="367"/>
      <c r="AE609" s="367"/>
      <c r="AF609" s="367"/>
      <c r="AG609" s="367"/>
      <c r="AH609" s="367"/>
      <c r="AI609" s="367"/>
      <c r="AJ609" s="367"/>
      <c r="AK609" s="367"/>
      <c r="AL609" s="367"/>
      <c r="AM609" s="367"/>
      <c r="AN609" s="367"/>
      <c r="AO609" s="367"/>
      <c r="AP609" s="367"/>
      <c r="AQ609" s="367"/>
      <c r="AR609" s="359"/>
      <c r="AS609" s="286" t="s">
        <v>820</v>
      </c>
      <c r="AT609" s="65" t="s">
        <v>823</v>
      </c>
      <c r="AU609" s="14" t="s">
        <v>82</v>
      </c>
      <c r="AV609" s="4" t="s">
        <v>1889</v>
      </c>
    </row>
    <row r="610" spans="1:48" x14ac:dyDescent="0.3">
      <c r="A610" s="121"/>
      <c r="B610" s="367"/>
      <c r="C610" s="367"/>
      <c r="D610" s="367"/>
      <c r="E610" s="367"/>
      <c r="F610" s="368"/>
      <c r="G610" s="367"/>
      <c r="H610" s="367"/>
      <c r="I610" s="367"/>
      <c r="J610" s="367"/>
      <c r="K610" s="367"/>
      <c r="L610" s="367"/>
      <c r="M610" s="367"/>
      <c r="N610" s="367"/>
      <c r="O610" s="367"/>
      <c r="P610" s="367"/>
      <c r="Q610" s="367"/>
      <c r="R610" s="367"/>
      <c r="S610" s="367"/>
      <c r="T610" s="367"/>
      <c r="U610" s="361"/>
      <c r="V610" s="361"/>
      <c r="W610" s="361"/>
      <c r="X610" s="361"/>
      <c r="Y610" s="367"/>
      <c r="Z610" s="367"/>
      <c r="AA610" s="367"/>
      <c r="AB610" s="367"/>
      <c r="AC610" s="367"/>
      <c r="AD610" s="367"/>
      <c r="AE610" s="367"/>
      <c r="AF610" s="367"/>
      <c r="AG610" s="367"/>
      <c r="AH610" s="367"/>
      <c r="AI610" s="367"/>
      <c r="AJ610" s="367"/>
      <c r="AK610" s="367"/>
      <c r="AL610" s="367"/>
      <c r="AM610" s="367"/>
      <c r="AN610" s="367"/>
      <c r="AO610" s="367"/>
      <c r="AP610" s="367"/>
      <c r="AQ610" s="367"/>
      <c r="AR610" s="359"/>
      <c r="AS610" s="286" t="s">
        <v>820</v>
      </c>
      <c r="AT610" s="11" t="s">
        <v>824</v>
      </c>
      <c r="AU610" s="14" t="s">
        <v>82</v>
      </c>
      <c r="AV610" t="s">
        <v>1887</v>
      </c>
    </row>
    <row r="611" spans="1:48" x14ac:dyDescent="0.3">
      <c r="A611" s="121"/>
      <c r="B611" s="367"/>
      <c r="C611" s="367"/>
      <c r="D611" s="367"/>
      <c r="E611" s="367"/>
      <c r="F611" s="368"/>
      <c r="G611" s="367"/>
      <c r="H611" s="367"/>
      <c r="I611" s="367"/>
      <c r="J611" s="367"/>
      <c r="K611" s="367"/>
      <c r="L611" s="367"/>
      <c r="M611" s="367"/>
      <c r="N611" s="367"/>
      <c r="O611" s="367"/>
      <c r="P611" s="367"/>
      <c r="Q611" s="367"/>
      <c r="R611" s="367"/>
      <c r="S611" s="367"/>
      <c r="T611" s="367"/>
      <c r="U611" s="361"/>
      <c r="V611" s="361"/>
      <c r="W611" s="361"/>
      <c r="X611" s="361"/>
      <c r="Y611" s="367"/>
      <c r="Z611" s="367"/>
      <c r="AA611" s="367"/>
      <c r="AB611" s="367"/>
      <c r="AC611" s="367"/>
      <c r="AD611" s="367"/>
      <c r="AE611" s="367"/>
      <c r="AF611" s="367"/>
      <c r="AG611" s="367"/>
      <c r="AH611" s="367"/>
      <c r="AI611" s="367"/>
      <c r="AJ611" s="367"/>
      <c r="AK611" s="367"/>
      <c r="AL611" s="367"/>
      <c r="AM611" s="367"/>
      <c r="AN611" s="367"/>
      <c r="AO611" s="367"/>
      <c r="AP611" s="367"/>
      <c r="AQ611" s="367"/>
      <c r="AR611" s="359"/>
      <c r="AS611" s="286" t="s">
        <v>820</v>
      </c>
      <c r="AT611" s="11" t="s">
        <v>825</v>
      </c>
      <c r="AU611" s="14" t="s">
        <v>82</v>
      </c>
      <c r="AV611" t="s">
        <v>1888</v>
      </c>
    </row>
    <row r="612" spans="1:48" x14ac:dyDescent="0.3">
      <c r="A612" s="121"/>
      <c r="B612" s="367"/>
      <c r="C612" s="367"/>
      <c r="D612" s="367"/>
      <c r="E612" s="367"/>
      <c r="F612" s="368"/>
      <c r="G612" s="367"/>
      <c r="H612" s="367"/>
      <c r="I612" s="367"/>
      <c r="J612" s="367"/>
      <c r="K612" s="367"/>
      <c r="L612" s="367"/>
      <c r="M612" s="367"/>
      <c r="N612" s="367"/>
      <c r="O612" s="367"/>
      <c r="P612" s="367"/>
      <c r="Q612" s="367"/>
      <c r="R612" s="367"/>
      <c r="S612" s="367"/>
      <c r="T612" s="367"/>
      <c r="U612" s="361"/>
      <c r="V612" s="361"/>
      <c r="W612" s="361"/>
      <c r="X612" s="361"/>
      <c r="Y612" s="367"/>
      <c r="Z612" s="367"/>
      <c r="AA612" s="367"/>
      <c r="AB612" s="367"/>
      <c r="AC612" s="367"/>
      <c r="AD612" s="367"/>
      <c r="AE612" s="367"/>
      <c r="AF612" s="367"/>
      <c r="AG612" s="367"/>
      <c r="AH612" s="367"/>
      <c r="AI612" s="367"/>
      <c r="AJ612" s="367"/>
      <c r="AK612" s="367"/>
      <c r="AL612" s="367"/>
      <c r="AM612" s="367"/>
      <c r="AN612" s="367"/>
      <c r="AO612" s="367"/>
      <c r="AP612" s="367"/>
      <c r="AQ612" s="367"/>
      <c r="AR612" s="359"/>
      <c r="AS612" s="286" t="s">
        <v>820</v>
      </c>
      <c r="AT612" s="11" t="s">
        <v>828</v>
      </c>
      <c r="AU612" s="14" t="s">
        <v>82</v>
      </c>
      <c r="AV612" t="s">
        <v>1890</v>
      </c>
    </row>
    <row r="613" spans="1:48" x14ac:dyDescent="0.3">
      <c r="A613" s="121"/>
      <c r="B613" s="367"/>
      <c r="C613" s="367"/>
      <c r="D613" s="367"/>
      <c r="E613" s="367"/>
      <c r="F613" s="368"/>
      <c r="G613" s="367"/>
      <c r="H613" s="367"/>
      <c r="I613" s="367"/>
      <c r="J613" s="367"/>
      <c r="K613" s="367"/>
      <c r="L613" s="367"/>
      <c r="M613" s="367"/>
      <c r="N613" s="367"/>
      <c r="O613" s="367"/>
      <c r="P613" s="367"/>
      <c r="Q613" s="367"/>
      <c r="R613" s="367"/>
      <c r="S613" s="367"/>
      <c r="T613" s="367"/>
      <c r="U613" s="361"/>
      <c r="V613" s="361"/>
      <c r="W613" s="361"/>
      <c r="X613" s="361"/>
      <c r="Y613" s="367"/>
      <c r="Z613" s="367"/>
      <c r="AA613" s="367"/>
      <c r="AB613" s="367"/>
      <c r="AC613" s="367"/>
      <c r="AD613" s="367"/>
      <c r="AE613" s="367"/>
      <c r="AF613" s="367"/>
      <c r="AG613" s="367"/>
      <c r="AH613" s="367"/>
      <c r="AI613" s="367"/>
      <c r="AJ613" s="367"/>
      <c r="AK613" s="367"/>
      <c r="AL613" s="367"/>
      <c r="AM613" s="367"/>
      <c r="AN613" s="367"/>
      <c r="AO613" s="367"/>
      <c r="AP613" s="367"/>
      <c r="AQ613" s="367"/>
      <c r="AR613" s="359"/>
      <c r="AS613" s="286" t="s">
        <v>820</v>
      </c>
      <c r="AT613" s="1" t="s">
        <v>829</v>
      </c>
      <c r="AU613" s="14" t="s">
        <v>82</v>
      </c>
      <c r="AV613" t="s">
        <v>1888</v>
      </c>
    </row>
    <row r="614" spans="1:48" x14ac:dyDescent="0.3">
      <c r="A614" s="121"/>
      <c r="B614" s="367"/>
      <c r="C614" s="367"/>
      <c r="D614" s="367"/>
      <c r="E614" s="361"/>
      <c r="F614" s="360"/>
      <c r="G614" s="361"/>
      <c r="H614" s="367"/>
      <c r="I614" s="367"/>
      <c r="J614" s="367"/>
      <c r="K614" s="367"/>
      <c r="L614" s="367"/>
      <c r="M614" s="367"/>
      <c r="N614" s="367"/>
      <c r="O614" s="367"/>
      <c r="P614" s="367"/>
      <c r="Q614" s="367"/>
      <c r="R614" s="367"/>
      <c r="S614" s="367"/>
      <c r="T614" s="367"/>
      <c r="U614" s="361"/>
      <c r="V614" s="361"/>
      <c r="W614" s="361"/>
      <c r="X614" s="361"/>
      <c r="Y614" s="361"/>
      <c r="Z614" s="361"/>
      <c r="AA614" s="361"/>
      <c r="AB614" s="361"/>
      <c r="AC614" s="361"/>
      <c r="AD614" s="361"/>
      <c r="AE614" s="361"/>
      <c r="AF614" s="361"/>
      <c r="AG614" s="361"/>
      <c r="AH614" s="361"/>
      <c r="AI614" s="367"/>
      <c r="AJ614" s="367"/>
      <c r="AK614" s="367"/>
      <c r="AL614" s="367"/>
      <c r="AM614" s="367"/>
      <c r="AN614" s="367"/>
      <c r="AO614" s="367"/>
      <c r="AP614" s="367"/>
      <c r="AQ614" s="367"/>
      <c r="AR614" s="359"/>
      <c r="AS614" s="286" t="s">
        <v>820</v>
      </c>
      <c r="AT614" s="11" t="s">
        <v>830</v>
      </c>
      <c r="AU614" s="11" t="s">
        <v>2106</v>
      </c>
      <c r="AV614" s="4" t="s">
        <v>1891</v>
      </c>
    </row>
    <row r="615" spans="1:48" x14ac:dyDescent="0.3">
      <c r="A615" s="121"/>
      <c r="B615" s="367"/>
      <c r="C615" s="367"/>
      <c r="AS615" s="286" t="s">
        <v>820</v>
      </c>
      <c r="AT615" s="11" t="s">
        <v>832</v>
      </c>
      <c r="AU615" s="11" t="s">
        <v>2070</v>
      </c>
      <c r="AV615" s="4" t="s">
        <v>1892</v>
      </c>
    </row>
    <row r="616" spans="1:48" ht="18" x14ac:dyDescent="0.35">
      <c r="A616" s="365"/>
      <c r="D616" s="367"/>
      <c r="E616" s="367"/>
      <c r="F616" s="368"/>
      <c r="G616" s="367"/>
      <c r="H616" s="367"/>
      <c r="I616" s="367"/>
      <c r="J616" s="367"/>
      <c r="K616" s="367"/>
      <c r="L616" s="367"/>
      <c r="M616" s="367"/>
      <c r="N616" s="367"/>
      <c r="O616" s="367"/>
      <c r="P616" s="367"/>
      <c r="Q616" s="367"/>
      <c r="R616" s="367"/>
      <c r="S616" s="367"/>
      <c r="T616" s="367"/>
      <c r="U616" s="361"/>
      <c r="V616" s="361"/>
      <c r="W616" s="361"/>
      <c r="X616" s="361"/>
      <c r="Y616" s="367"/>
      <c r="Z616" s="367"/>
      <c r="AA616" s="367"/>
      <c r="AB616" s="367"/>
      <c r="AC616" s="367"/>
      <c r="AD616" s="367"/>
      <c r="AE616" s="367"/>
      <c r="AF616" s="367"/>
      <c r="AG616" s="367"/>
      <c r="AH616" s="367"/>
      <c r="AI616" s="367"/>
      <c r="AJ616" s="367"/>
      <c r="AK616" s="367"/>
      <c r="AL616" s="367"/>
      <c r="AM616" s="367"/>
      <c r="AN616" s="367"/>
      <c r="AO616" s="367"/>
      <c r="AP616" s="367"/>
      <c r="AQ616" s="367"/>
      <c r="AR616" s="359"/>
      <c r="AS616" s="286" t="s">
        <v>820</v>
      </c>
      <c r="AT616" s="1" t="s">
        <v>834</v>
      </c>
      <c r="AU616" s="11" t="s">
        <v>2107</v>
      </c>
      <c r="AV616" s="4" t="s">
        <v>1893</v>
      </c>
    </row>
    <row r="617" spans="1:48" x14ac:dyDescent="0.3">
      <c r="A617" s="366"/>
      <c r="B617" s="367"/>
      <c r="C617" s="367"/>
      <c r="D617" s="367"/>
      <c r="E617" s="367"/>
      <c r="F617" s="368"/>
      <c r="G617" s="367"/>
      <c r="H617" s="367"/>
      <c r="I617" s="367"/>
      <c r="J617" s="367"/>
      <c r="K617" s="367"/>
      <c r="L617" s="367"/>
      <c r="M617" s="367"/>
      <c r="N617" s="367"/>
      <c r="O617" s="367"/>
      <c r="P617" s="367"/>
      <c r="Q617" s="367"/>
      <c r="R617" s="367"/>
      <c r="S617" s="367"/>
      <c r="T617" s="367"/>
      <c r="U617" s="361"/>
      <c r="V617" s="361"/>
      <c r="W617" s="361"/>
      <c r="X617" s="361"/>
      <c r="Y617" s="367"/>
      <c r="Z617" s="367"/>
      <c r="AA617" s="367"/>
      <c r="AB617" s="367"/>
      <c r="AC617" s="367"/>
      <c r="AD617" s="367"/>
      <c r="AE617" s="367"/>
      <c r="AF617" s="367"/>
      <c r="AG617" s="367"/>
      <c r="AH617" s="367"/>
      <c r="AI617" s="367"/>
      <c r="AJ617" s="367"/>
      <c r="AK617" s="367"/>
      <c r="AL617" s="367"/>
      <c r="AM617" s="367"/>
      <c r="AN617" s="367"/>
      <c r="AO617" s="367"/>
      <c r="AP617" s="367"/>
      <c r="AQ617" s="367"/>
      <c r="AR617" s="359"/>
      <c r="AS617" s="286" t="s">
        <v>820</v>
      </c>
      <c r="AT617" s="11" t="s">
        <v>835</v>
      </c>
      <c r="AU617" s="11" t="s">
        <v>2070</v>
      </c>
      <c r="AV617" s="4" t="s">
        <v>1894</v>
      </c>
    </row>
    <row r="618" spans="1:48" x14ac:dyDescent="0.3">
      <c r="A618" s="1"/>
      <c r="B618" s="367"/>
      <c r="C618" s="367"/>
      <c r="D618" s="367"/>
      <c r="E618" s="367"/>
      <c r="F618" s="368"/>
      <c r="G618" s="367"/>
      <c r="H618" s="367"/>
      <c r="I618" s="367"/>
      <c r="J618" s="367"/>
      <c r="K618" s="367"/>
      <c r="L618" s="367"/>
      <c r="M618" s="367"/>
      <c r="N618" s="367"/>
      <c r="O618" s="367"/>
      <c r="P618" s="367"/>
      <c r="Q618" s="367"/>
      <c r="R618" s="367"/>
      <c r="S618" s="367"/>
      <c r="T618" s="367"/>
      <c r="U618" s="361"/>
      <c r="V618" s="361"/>
      <c r="W618" s="361"/>
      <c r="X618" s="361"/>
      <c r="Y618" s="367"/>
      <c r="Z618" s="367"/>
      <c r="AA618" s="367"/>
      <c r="AB618" s="367"/>
      <c r="AC618" s="367"/>
      <c r="AD618" s="367"/>
      <c r="AE618" s="367"/>
      <c r="AF618" s="367"/>
      <c r="AG618" s="367"/>
      <c r="AH618" s="367"/>
      <c r="AI618" s="367"/>
      <c r="AJ618" s="367"/>
      <c r="AK618" s="367"/>
      <c r="AL618" s="367"/>
      <c r="AM618" s="367"/>
      <c r="AN618" s="367"/>
      <c r="AO618" s="367"/>
      <c r="AP618" s="367"/>
      <c r="AQ618" s="367"/>
      <c r="AR618" s="359"/>
      <c r="AS618" s="286" t="s">
        <v>820</v>
      </c>
      <c r="AT618" s="11" t="s">
        <v>1260</v>
      </c>
      <c r="AU618" s="11" t="s">
        <v>2069</v>
      </c>
      <c r="AV618" s="4" t="s">
        <v>1895</v>
      </c>
    </row>
    <row r="619" spans="1:48" s="72" customFormat="1" ht="18" x14ac:dyDescent="0.35">
      <c r="A619" s="2"/>
      <c r="B619" s="367"/>
      <c r="C619" s="367"/>
      <c r="D619" s="1"/>
      <c r="E619" s="1"/>
      <c r="F619" s="3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2"/>
      <c r="AS619" s="286" t="s">
        <v>820</v>
      </c>
      <c r="AT619" s="11" t="s">
        <v>1263</v>
      </c>
      <c r="AU619" s="11" t="s">
        <v>2070</v>
      </c>
      <c r="AV619" s="4" t="s">
        <v>1264</v>
      </c>
    </row>
    <row r="620" spans="1:48" ht="18" x14ac:dyDescent="0.35">
      <c r="A620" s="365"/>
      <c r="D620" s="367"/>
      <c r="E620" s="367"/>
      <c r="F620" s="360"/>
      <c r="G620" s="361"/>
      <c r="H620" s="367"/>
      <c r="I620" s="367"/>
      <c r="J620" s="367"/>
      <c r="K620" s="367"/>
      <c r="L620" s="367"/>
      <c r="M620" s="367"/>
      <c r="N620" s="367"/>
      <c r="O620" s="367"/>
      <c r="P620" s="367"/>
      <c r="Q620" s="367"/>
      <c r="R620" s="367"/>
      <c r="S620" s="367"/>
      <c r="T620" s="367"/>
      <c r="U620" s="361"/>
      <c r="V620" s="361"/>
      <c r="W620" s="361"/>
      <c r="X620" s="361"/>
      <c r="Y620" s="370"/>
      <c r="Z620" s="370"/>
      <c r="AA620" s="370"/>
      <c r="AB620" s="370"/>
      <c r="AC620" s="370"/>
      <c r="AD620" s="370"/>
      <c r="AE620" s="370"/>
      <c r="AF620" s="370"/>
      <c r="AG620" s="370"/>
      <c r="AH620" s="370"/>
      <c r="AI620" s="367"/>
      <c r="AJ620" s="367"/>
      <c r="AK620" s="367"/>
      <c r="AL620" s="367"/>
      <c r="AM620" s="367"/>
      <c r="AN620" s="367"/>
      <c r="AO620" s="367"/>
      <c r="AP620" s="367"/>
      <c r="AQ620" s="367"/>
      <c r="AR620" s="359"/>
      <c r="AS620" s="286" t="s">
        <v>820</v>
      </c>
      <c r="AT620" s="11" t="s">
        <v>836</v>
      </c>
      <c r="AU620" s="14" t="s">
        <v>2065</v>
      </c>
      <c r="AV620" t="s">
        <v>1896</v>
      </c>
    </row>
    <row r="621" spans="1:48" x14ac:dyDescent="0.3">
      <c r="A621" s="366"/>
      <c r="D621" s="367"/>
      <c r="E621" s="367"/>
      <c r="F621" s="360"/>
      <c r="G621" s="361"/>
      <c r="H621" s="367"/>
      <c r="I621" s="367"/>
      <c r="J621" s="367"/>
      <c r="K621" s="367"/>
      <c r="L621" s="367"/>
      <c r="M621" s="367"/>
      <c r="N621" s="367"/>
      <c r="O621" s="367"/>
      <c r="P621" s="367"/>
      <c r="Q621" s="367"/>
      <c r="R621" s="367"/>
      <c r="S621" s="367"/>
      <c r="T621" s="367"/>
      <c r="U621" s="361"/>
      <c r="V621" s="361"/>
      <c r="W621" s="361"/>
      <c r="X621" s="361"/>
      <c r="Y621" s="370"/>
      <c r="Z621" s="370"/>
      <c r="AA621" s="370"/>
      <c r="AB621" s="370"/>
      <c r="AC621" s="370"/>
      <c r="AD621" s="370"/>
      <c r="AE621" s="370"/>
      <c r="AF621" s="370"/>
      <c r="AG621" s="370"/>
      <c r="AH621" s="370"/>
      <c r="AI621" s="367"/>
      <c r="AJ621" s="367"/>
      <c r="AK621" s="367"/>
      <c r="AL621" s="367"/>
      <c r="AM621" s="367"/>
      <c r="AN621" s="367"/>
      <c r="AO621" s="367"/>
      <c r="AP621" s="367"/>
      <c r="AQ621" s="367"/>
      <c r="AR621" s="359"/>
      <c r="AS621" s="286" t="s">
        <v>820</v>
      </c>
      <c r="AT621" s="11" t="s">
        <v>838</v>
      </c>
      <c r="AU621" s="14" t="s">
        <v>2065</v>
      </c>
      <c r="AV621" t="s">
        <v>1897</v>
      </c>
    </row>
    <row r="622" spans="1:48" x14ac:dyDescent="0.3">
      <c r="A622" s="1"/>
      <c r="D622" s="367"/>
      <c r="E622" s="367"/>
      <c r="F622" s="360"/>
      <c r="G622" s="361"/>
      <c r="H622" s="367"/>
      <c r="I622" s="367"/>
      <c r="J622" s="367"/>
      <c r="K622" s="367"/>
      <c r="L622" s="367"/>
      <c r="M622" s="367"/>
      <c r="N622" s="367"/>
      <c r="O622" s="367"/>
      <c r="P622" s="367"/>
      <c r="Q622" s="367"/>
      <c r="R622" s="367"/>
      <c r="S622" s="367"/>
      <c r="T622" s="367"/>
      <c r="U622" s="361"/>
      <c r="V622" s="361"/>
      <c r="W622" s="361"/>
      <c r="X622" s="361"/>
      <c r="Y622" s="370"/>
      <c r="Z622" s="370"/>
      <c r="AA622" s="370"/>
      <c r="AB622" s="370"/>
      <c r="AC622" s="370"/>
      <c r="AD622" s="370"/>
      <c r="AE622" s="370"/>
      <c r="AF622" s="370"/>
      <c r="AG622" s="370"/>
      <c r="AH622" s="370"/>
      <c r="AI622" s="367"/>
      <c r="AJ622" s="367"/>
      <c r="AK622" s="367"/>
      <c r="AL622" s="367"/>
      <c r="AM622" s="367"/>
      <c r="AN622" s="367"/>
      <c r="AO622" s="367"/>
      <c r="AP622" s="367"/>
      <c r="AQ622" s="367"/>
      <c r="AR622" s="359"/>
      <c r="AS622" s="286" t="s">
        <v>820</v>
      </c>
      <c r="AT622" s="11" t="s">
        <v>839</v>
      </c>
      <c r="AU622" s="14" t="s">
        <v>2065</v>
      </c>
      <c r="AV622" t="s">
        <v>1896</v>
      </c>
    </row>
    <row r="623" spans="1:48" ht="18" x14ac:dyDescent="0.35">
      <c r="D623" s="375"/>
      <c r="E623" s="375"/>
      <c r="F623" s="376"/>
      <c r="G623" s="375"/>
      <c r="H623" s="375"/>
      <c r="I623" s="375"/>
      <c r="J623" s="375"/>
      <c r="K623" s="375"/>
      <c r="L623" s="375"/>
      <c r="M623" s="375"/>
      <c r="N623" s="375"/>
      <c r="O623" s="375"/>
      <c r="P623" s="375"/>
      <c r="Q623" s="375"/>
      <c r="R623" s="375"/>
      <c r="S623" s="375"/>
      <c r="T623" s="375"/>
      <c r="U623" s="375"/>
      <c r="V623" s="375"/>
      <c r="W623" s="375"/>
      <c r="X623" s="375"/>
      <c r="Y623" s="375"/>
      <c r="Z623" s="375"/>
      <c r="AA623" s="375"/>
      <c r="AB623" s="375"/>
      <c r="AC623" s="375"/>
      <c r="AD623" s="375"/>
      <c r="AE623" s="375"/>
      <c r="AF623" s="375"/>
      <c r="AG623" s="375"/>
      <c r="AH623" s="375"/>
      <c r="AI623" s="375"/>
      <c r="AJ623" s="375"/>
      <c r="AK623" s="375"/>
      <c r="AL623" s="375"/>
      <c r="AM623" s="375"/>
      <c r="AN623" s="375"/>
      <c r="AO623" s="375"/>
      <c r="AP623" s="375"/>
      <c r="AQ623" s="375"/>
      <c r="AR623" s="72"/>
      <c r="AS623" s="286" t="s">
        <v>820</v>
      </c>
      <c r="AT623" s="11" t="s">
        <v>840</v>
      </c>
      <c r="AU623" s="14" t="s">
        <v>2065</v>
      </c>
      <c r="AV623" t="s">
        <v>1897</v>
      </c>
    </row>
    <row r="624" spans="1:48" ht="18" x14ac:dyDescent="0.35">
      <c r="A624" s="365"/>
      <c r="B624" s="375"/>
      <c r="C624" s="375"/>
      <c r="E624" s="367"/>
      <c r="AI624" s="378"/>
      <c r="AJ624" s="378"/>
      <c r="AK624" s="378"/>
      <c r="AL624" s="378"/>
      <c r="AM624" s="378"/>
      <c r="AN624" s="378"/>
      <c r="AO624" s="378"/>
      <c r="AP624" s="378"/>
      <c r="AQ624" s="378"/>
      <c r="AS624" s="286" t="s">
        <v>820</v>
      </c>
      <c r="AT624" s="11" t="s">
        <v>842</v>
      </c>
      <c r="AU624" s="14" t="s">
        <v>2065</v>
      </c>
      <c r="AV624" t="s">
        <v>1896</v>
      </c>
    </row>
    <row r="625" spans="1:48" x14ac:dyDescent="0.3">
      <c r="A625" s="366"/>
      <c r="E625" s="367"/>
      <c r="AI625" s="378"/>
      <c r="AJ625" s="378"/>
      <c r="AK625" s="378"/>
      <c r="AL625" s="378"/>
      <c r="AM625" s="378"/>
      <c r="AN625" s="378"/>
      <c r="AO625" s="378"/>
      <c r="AP625" s="378"/>
      <c r="AQ625" s="378"/>
      <c r="AS625" s="286" t="s">
        <v>820</v>
      </c>
      <c r="AT625" s="11" t="s">
        <v>843</v>
      </c>
      <c r="AU625" s="14" t="s">
        <v>2065</v>
      </c>
      <c r="AV625" t="s">
        <v>1897</v>
      </c>
    </row>
    <row r="626" spans="1:48" x14ac:dyDescent="0.3">
      <c r="A626" s="371"/>
      <c r="E626" s="367"/>
      <c r="AI626" s="378"/>
      <c r="AJ626" s="378"/>
      <c r="AK626" s="378"/>
      <c r="AL626" s="378"/>
      <c r="AM626" s="378"/>
      <c r="AN626" s="378"/>
      <c r="AO626" s="378"/>
      <c r="AP626" s="378"/>
      <c r="AQ626" s="378"/>
      <c r="AS626" s="286" t="s">
        <v>820</v>
      </c>
      <c r="AT626" s="11" t="s">
        <v>844</v>
      </c>
      <c r="AU626" s="14" t="s">
        <v>2065</v>
      </c>
      <c r="AV626" t="s">
        <v>1896</v>
      </c>
    </row>
    <row r="627" spans="1:48" x14ac:dyDescent="0.3">
      <c r="AS627" s="286" t="s">
        <v>820</v>
      </c>
      <c r="AT627" s="11" t="s">
        <v>845</v>
      </c>
      <c r="AU627" s="14" t="s">
        <v>2065</v>
      </c>
      <c r="AV627" t="s">
        <v>1897</v>
      </c>
    </row>
    <row r="628" spans="1:48" ht="18" x14ac:dyDescent="0.35">
      <c r="A628" s="365"/>
      <c r="E628" s="367"/>
      <c r="J628" s="379"/>
      <c r="K628" s="379"/>
      <c r="L628" s="379"/>
      <c r="M628" s="379"/>
      <c r="N628" s="379"/>
      <c r="O628" s="379"/>
      <c r="P628" s="379"/>
      <c r="Q628" s="379"/>
      <c r="R628" s="379"/>
      <c r="S628" s="379"/>
      <c r="T628" s="379"/>
      <c r="U628" s="374"/>
      <c r="V628" s="374"/>
      <c r="W628" s="374"/>
      <c r="X628" s="374"/>
      <c r="AS628" s="286" t="s">
        <v>820</v>
      </c>
      <c r="AT628" s="11" t="s">
        <v>846</v>
      </c>
      <c r="AU628" s="11" t="s">
        <v>2106</v>
      </c>
      <c r="AV628" s="4" t="s">
        <v>1898</v>
      </c>
    </row>
    <row r="629" spans="1:48" x14ac:dyDescent="0.3">
      <c r="A629" s="366"/>
      <c r="E629" s="367"/>
      <c r="AS629" s="286" t="s">
        <v>820</v>
      </c>
      <c r="AT629" s="11" t="s">
        <v>847</v>
      </c>
      <c r="AU629" s="11" t="s">
        <v>2106</v>
      </c>
      <c r="AV629" s="4" t="s">
        <v>1898</v>
      </c>
    </row>
    <row r="630" spans="1:48" ht="15" thickBot="1" x14ac:dyDescent="0.35">
      <c r="A630" s="366"/>
      <c r="E630" s="367"/>
      <c r="AS630" s="286" t="s">
        <v>820</v>
      </c>
      <c r="AT630" s="13" t="s">
        <v>848</v>
      </c>
      <c r="AU630" s="13" t="s">
        <v>2106</v>
      </c>
      <c r="AV630" s="8" t="s">
        <v>1898</v>
      </c>
    </row>
    <row r="631" spans="1:48" ht="18.600000000000001" thickBot="1" x14ac:dyDescent="0.4">
      <c r="A631" s="366"/>
      <c r="AS631" s="332" t="s">
        <v>809</v>
      </c>
      <c r="AT631" s="53"/>
      <c r="AU631" s="27"/>
      <c r="AV631" s="16"/>
    </row>
    <row r="632" spans="1:48" ht="18" x14ac:dyDescent="0.35">
      <c r="A632" s="365"/>
      <c r="E632" s="361"/>
      <c r="U632" s="361"/>
      <c r="V632" s="361"/>
      <c r="W632" s="361"/>
      <c r="X632" s="361"/>
      <c r="Y632" s="361"/>
      <c r="Z632" s="361"/>
      <c r="AA632" s="361"/>
      <c r="AB632" s="361"/>
      <c r="AC632" s="361"/>
      <c r="AD632" s="361"/>
      <c r="AE632" s="361"/>
      <c r="AF632" s="361"/>
      <c r="AG632" s="361"/>
      <c r="AH632" s="361"/>
      <c r="AS632" s="336" t="s">
        <v>890</v>
      </c>
      <c r="AT632" s="14" t="s">
        <v>850</v>
      </c>
      <c r="AU632" s="14" t="s">
        <v>82</v>
      </c>
      <c r="AV632" t="s">
        <v>1899</v>
      </c>
    </row>
    <row r="633" spans="1:48" x14ac:dyDescent="0.3">
      <c r="A633" s="366"/>
      <c r="B633" s="367"/>
      <c r="E633" s="361"/>
      <c r="U633" s="361"/>
      <c r="V633" s="361"/>
      <c r="W633" s="361"/>
      <c r="X633" s="361"/>
      <c r="Y633" s="361"/>
      <c r="Z633" s="361"/>
      <c r="AA633" s="361"/>
      <c r="AB633" s="361"/>
      <c r="AC633" s="361"/>
      <c r="AD633" s="361"/>
      <c r="AE633" s="361"/>
      <c r="AF633" s="361"/>
      <c r="AG633" s="361"/>
      <c r="AH633" s="361"/>
      <c r="AS633" s="40" t="s">
        <v>809</v>
      </c>
      <c r="AT633" s="11" t="s">
        <v>851</v>
      </c>
      <c r="AU633" s="14" t="s">
        <v>82</v>
      </c>
      <c r="AV633" t="s">
        <v>1899</v>
      </c>
    </row>
    <row r="634" spans="1:48" x14ac:dyDescent="0.3">
      <c r="A634" s="1"/>
      <c r="B634" s="367"/>
      <c r="E634" s="361"/>
      <c r="U634" s="361"/>
      <c r="V634" s="361"/>
      <c r="W634" s="361"/>
      <c r="X634" s="361"/>
      <c r="Y634" s="361"/>
      <c r="Z634" s="361"/>
      <c r="AA634" s="361"/>
      <c r="AB634" s="361"/>
      <c r="AC634" s="361"/>
      <c r="AD634" s="361"/>
      <c r="AE634" s="361"/>
      <c r="AF634" s="361"/>
      <c r="AG634" s="361"/>
      <c r="AH634" s="361"/>
      <c r="AS634" s="40" t="s">
        <v>809</v>
      </c>
      <c r="AT634" s="11" t="s">
        <v>852</v>
      </c>
      <c r="AU634" s="14" t="s">
        <v>82</v>
      </c>
      <c r="AV634" t="s">
        <v>1900</v>
      </c>
    </row>
    <row r="635" spans="1:48" x14ac:dyDescent="0.3">
      <c r="B635" s="367"/>
      <c r="E635" s="361"/>
      <c r="U635" s="361"/>
      <c r="V635" s="361"/>
      <c r="W635" s="361"/>
      <c r="X635" s="361"/>
      <c r="Y635" s="361"/>
      <c r="Z635" s="361"/>
      <c r="AA635" s="361"/>
      <c r="AB635" s="361"/>
      <c r="AC635" s="361"/>
      <c r="AD635" s="361"/>
      <c r="AE635" s="361"/>
      <c r="AF635" s="361"/>
      <c r="AG635" s="361"/>
      <c r="AH635" s="361"/>
      <c r="AR635"/>
      <c r="AS635" s="40" t="s">
        <v>809</v>
      </c>
      <c r="AT635" s="11" t="s">
        <v>853</v>
      </c>
      <c r="AU635" s="14" t="s">
        <v>82</v>
      </c>
      <c r="AV635" t="s">
        <v>1901</v>
      </c>
    </row>
    <row r="636" spans="1:48" x14ac:dyDescent="0.3">
      <c r="E636" s="361"/>
      <c r="U636" s="361"/>
      <c r="V636" s="361"/>
      <c r="W636" s="361"/>
      <c r="X636" s="361"/>
      <c r="Y636" s="361"/>
      <c r="Z636" s="361"/>
      <c r="AA636" s="361"/>
      <c r="AB636" s="361"/>
      <c r="AC636" s="361"/>
      <c r="AD636" s="361"/>
      <c r="AE636" s="361"/>
      <c r="AF636" s="361"/>
      <c r="AG636" s="361"/>
      <c r="AH636" s="361"/>
      <c r="AR636"/>
      <c r="AS636" s="40" t="s">
        <v>809</v>
      </c>
      <c r="AT636" s="11" t="s">
        <v>854</v>
      </c>
      <c r="AU636" s="14" t="s">
        <v>82</v>
      </c>
      <c r="AV636" t="s">
        <v>1902</v>
      </c>
    </row>
    <row r="637" spans="1:48" x14ac:dyDescent="0.3">
      <c r="E637" s="367"/>
      <c r="U637" s="361"/>
      <c r="V637" s="361"/>
      <c r="W637" s="361"/>
      <c r="X637" s="361"/>
      <c r="Y637" s="361"/>
      <c r="Z637" s="361"/>
      <c r="AA637" s="361"/>
      <c r="AB637" s="361"/>
      <c r="AC637" s="361"/>
      <c r="AD637" s="361"/>
      <c r="AE637" s="361"/>
      <c r="AF637" s="361"/>
      <c r="AG637" s="361"/>
      <c r="AH637" s="361"/>
      <c r="AR637"/>
      <c r="AS637" s="40" t="s">
        <v>809</v>
      </c>
      <c r="AT637" s="11" t="s">
        <v>855</v>
      </c>
      <c r="AU637" s="14" t="s">
        <v>82</v>
      </c>
      <c r="AV637" t="s">
        <v>1903</v>
      </c>
    </row>
    <row r="638" spans="1:48" x14ac:dyDescent="0.3">
      <c r="E638" s="367"/>
      <c r="U638" s="361"/>
      <c r="V638" s="361"/>
      <c r="W638" s="361"/>
      <c r="X638" s="361"/>
      <c r="Y638" s="361"/>
      <c r="Z638" s="361"/>
      <c r="AA638" s="361"/>
      <c r="AB638" s="361"/>
      <c r="AC638" s="361"/>
      <c r="AD638" s="361"/>
      <c r="AE638" s="361"/>
      <c r="AF638" s="361"/>
      <c r="AG638" s="361"/>
      <c r="AH638" s="361"/>
      <c r="AR638"/>
      <c r="AS638" s="40" t="s">
        <v>809</v>
      </c>
      <c r="AT638" s="11" t="s">
        <v>856</v>
      </c>
      <c r="AU638" s="14" t="s">
        <v>82</v>
      </c>
      <c r="AV638" t="s">
        <v>1904</v>
      </c>
    </row>
    <row r="639" spans="1:48" x14ac:dyDescent="0.3">
      <c r="E639" s="361"/>
      <c r="I639" s="361"/>
      <c r="J639" s="361"/>
      <c r="K639" s="361"/>
      <c r="L639" s="361"/>
      <c r="M639" s="361"/>
      <c r="N639" s="361"/>
      <c r="O639" s="361"/>
      <c r="P639" s="361"/>
      <c r="Q639" s="361"/>
      <c r="R639" s="361"/>
      <c r="S639" s="361"/>
      <c r="T639" s="361"/>
      <c r="Y639" s="361"/>
      <c r="Z639" s="361"/>
      <c r="AA639" s="361"/>
      <c r="AB639" s="361"/>
      <c r="AC639" s="361"/>
      <c r="AD639" s="361"/>
      <c r="AE639" s="361"/>
      <c r="AF639" s="361"/>
      <c r="AG639" s="361"/>
      <c r="AH639" s="361"/>
      <c r="AS639" s="40" t="s">
        <v>809</v>
      </c>
      <c r="AT639" s="11" t="s">
        <v>857</v>
      </c>
      <c r="AU639" s="14" t="s">
        <v>82</v>
      </c>
      <c r="AV639" t="s">
        <v>1905</v>
      </c>
    </row>
    <row r="640" spans="1:48" x14ac:dyDescent="0.3">
      <c r="E640" s="361"/>
      <c r="I640" s="361"/>
      <c r="J640" s="361"/>
      <c r="K640" s="361"/>
      <c r="L640" s="361"/>
      <c r="M640" s="361"/>
      <c r="N640" s="361"/>
      <c r="O640" s="361"/>
      <c r="P640" s="361"/>
      <c r="Q640" s="361"/>
      <c r="R640" s="361"/>
      <c r="S640" s="361"/>
      <c r="T640" s="361"/>
      <c r="Y640" s="361"/>
      <c r="Z640" s="361"/>
      <c r="AA640" s="361"/>
      <c r="AB640" s="361"/>
      <c r="AC640" s="361"/>
      <c r="AD640" s="361"/>
      <c r="AE640" s="361"/>
      <c r="AF640" s="361"/>
      <c r="AG640" s="361"/>
      <c r="AH640" s="361"/>
      <c r="AS640" s="40" t="s">
        <v>809</v>
      </c>
      <c r="AT640" s="11" t="s">
        <v>858</v>
      </c>
      <c r="AU640" s="14" t="s">
        <v>82</v>
      </c>
      <c r="AV640" t="s">
        <v>1906</v>
      </c>
    </row>
    <row r="641" spans="5:48" x14ac:dyDescent="0.3">
      <c r="E641" s="361"/>
      <c r="I641" s="361"/>
      <c r="J641" s="361"/>
      <c r="K641" s="361"/>
      <c r="L641" s="361"/>
      <c r="M641" s="361"/>
      <c r="N641" s="361"/>
      <c r="O641" s="361"/>
      <c r="P641" s="361"/>
      <c r="Q641" s="361"/>
      <c r="R641" s="361"/>
      <c r="S641" s="361"/>
      <c r="T641" s="361"/>
      <c r="Y641" s="361"/>
      <c r="Z641" s="361"/>
      <c r="AA641" s="361"/>
      <c r="AB641" s="361"/>
      <c r="AC641" s="361"/>
      <c r="AD641" s="361"/>
      <c r="AE641" s="361"/>
      <c r="AF641" s="361"/>
      <c r="AG641" s="361"/>
      <c r="AH641" s="361"/>
      <c r="AS641" s="40" t="s">
        <v>809</v>
      </c>
      <c r="AT641" s="11" t="s">
        <v>859</v>
      </c>
      <c r="AU641" s="14" t="s">
        <v>82</v>
      </c>
      <c r="AV641" t="s">
        <v>1900</v>
      </c>
    </row>
    <row r="642" spans="5:48" x14ac:dyDescent="0.3">
      <c r="E642" s="367"/>
      <c r="I642" s="361"/>
      <c r="J642" s="361"/>
      <c r="K642" s="361"/>
      <c r="L642" s="361"/>
      <c r="M642" s="361"/>
      <c r="N642" s="361"/>
      <c r="O642" s="361"/>
      <c r="P642" s="361"/>
      <c r="Q642" s="361"/>
      <c r="R642" s="361"/>
      <c r="S642" s="361"/>
      <c r="T642" s="361"/>
      <c r="Y642" s="361"/>
      <c r="Z642" s="361"/>
      <c r="AA642" s="361"/>
      <c r="AB642" s="361"/>
      <c r="AC642" s="361"/>
      <c r="AD642" s="361"/>
      <c r="AE642" s="361"/>
      <c r="AF642" s="361"/>
      <c r="AG642" s="361"/>
      <c r="AH642" s="361"/>
      <c r="AS642" s="40" t="s">
        <v>809</v>
      </c>
      <c r="AT642" s="11" t="s">
        <v>860</v>
      </c>
      <c r="AU642" s="14" t="s">
        <v>82</v>
      </c>
      <c r="AV642" t="s">
        <v>1907</v>
      </c>
    </row>
    <row r="643" spans="5:48" x14ac:dyDescent="0.3">
      <c r="E643" s="367"/>
      <c r="I643" s="361"/>
      <c r="J643" s="361"/>
      <c r="K643" s="361"/>
      <c r="L643" s="361"/>
      <c r="M643" s="361"/>
      <c r="N643" s="361"/>
      <c r="O643" s="361"/>
      <c r="P643" s="361"/>
      <c r="Q643" s="361"/>
      <c r="R643" s="361"/>
      <c r="S643" s="361"/>
      <c r="T643" s="361"/>
      <c r="Y643" s="361"/>
      <c r="Z643" s="361"/>
      <c r="AA643" s="361"/>
      <c r="AB643" s="361"/>
      <c r="AC643" s="361"/>
      <c r="AD643" s="361"/>
      <c r="AE643" s="361"/>
      <c r="AF643" s="361"/>
      <c r="AG643" s="361"/>
      <c r="AH643" s="361"/>
      <c r="AS643" s="40" t="s">
        <v>809</v>
      </c>
      <c r="AT643" s="11" t="s">
        <v>861</v>
      </c>
      <c r="AU643" s="14" t="s">
        <v>82</v>
      </c>
      <c r="AV643" t="s">
        <v>1908</v>
      </c>
    </row>
    <row r="644" spans="5:48" x14ac:dyDescent="0.3">
      <c r="E644" s="367"/>
      <c r="H644" s="361"/>
      <c r="I644" s="361"/>
      <c r="J644" s="361"/>
      <c r="K644" s="361"/>
      <c r="L644" s="361"/>
      <c r="M644" s="361"/>
      <c r="N644" s="361"/>
      <c r="O644" s="361"/>
      <c r="P644" s="361"/>
      <c r="Q644" s="361"/>
      <c r="R644" s="361"/>
      <c r="S644" s="361"/>
      <c r="T644" s="361"/>
      <c r="U644" s="361"/>
      <c r="V644" s="361"/>
      <c r="W644" s="361"/>
      <c r="X644" s="361"/>
      <c r="Y644" s="361"/>
      <c r="Z644" s="361"/>
      <c r="AA644" s="361"/>
      <c r="AB644" s="361"/>
      <c r="AC644" s="361"/>
      <c r="AD644" s="361"/>
      <c r="AE644" s="361"/>
      <c r="AF644" s="361"/>
      <c r="AG644" s="361"/>
      <c r="AH644" s="361"/>
      <c r="AI644" s="361"/>
      <c r="AJ644" s="361"/>
      <c r="AK644" s="361"/>
      <c r="AL644" s="361"/>
      <c r="AM644" s="361"/>
      <c r="AN644" s="361"/>
      <c r="AO644" s="361"/>
      <c r="AP644" s="361"/>
      <c r="AQ644" s="361"/>
      <c r="AS644" s="40" t="s">
        <v>809</v>
      </c>
      <c r="AT644" s="11" t="s">
        <v>862</v>
      </c>
      <c r="AU644" s="14" t="s">
        <v>82</v>
      </c>
      <c r="AV644" t="s">
        <v>1908</v>
      </c>
    </row>
    <row r="645" spans="5:48" x14ac:dyDescent="0.3">
      <c r="E645" s="361"/>
      <c r="U645" s="361"/>
      <c r="V645" s="361"/>
      <c r="W645" s="361"/>
      <c r="X645" s="361"/>
      <c r="Y645" s="361"/>
      <c r="Z645" s="361"/>
      <c r="AA645" s="361"/>
      <c r="AB645" s="361"/>
      <c r="AC645" s="361"/>
      <c r="AD645" s="361"/>
      <c r="AE645" s="361"/>
      <c r="AF645" s="361"/>
      <c r="AG645" s="361"/>
      <c r="AH645" s="361"/>
      <c r="AR645"/>
      <c r="AS645" s="40" t="s">
        <v>809</v>
      </c>
      <c r="AT645" s="13" t="s">
        <v>863</v>
      </c>
      <c r="AU645" s="14" t="s">
        <v>82</v>
      </c>
      <c r="AV645" t="s">
        <v>1909</v>
      </c>
    </row>
    <row r="646" spans="5:48" x14ac:dyDescent="0.3">
      <c r="E646" s="361"/>
      <c r="U646" s="361"/>
      <c r="V646" s="361"/>
      <c r="W646" s="361"/>
      <c r="X646" s="361"/>
      <c r="Y646" s="361"/>
      <c r="Z646" s="361"/>
      <c r="AA646" s="361"/>
      <c r="AB646" s="361"/>
      <c r="AC646" s="361"/>
      <c r="AD646" s="361"/>
      <c r="AE646" s="361"/>
      <c r="AF646" s="361"/>
      <c r="AG646" s="361"/>
      <c r="AH646" s="361"/>
      <c r="AR646"/>
      <c r="AS646" s="40" t="s">
        <v>809</v>
      </c>
      <c r="AT646" s="11" t="s">
        <v>864</v>
      </c>
      <c r="AU646" s="14" t="s">
        <v>424</v>
      </c>
      <c r="AV646" s="4" t="s">
        <v>1910</v>
      </c>
    </row>
    <row r="647" spans="5:48" x14ac:dyDescent="0.3">
      <c r="E647" s="361"/>
      <c r="U647" s="361"/>
      <c r="V647" s="361"/>
      <c r="W647" s="361"/>
      <c r="X647" s="361"/>
      <c r="Y647" s="361"/>
      <c r="Z647" s="361"/>
      <c r="AA647" s="361"/>
      <c r="AB647" s="361"/>
      <c r="AC647" s="361"/>
      <c r="AD647" s="361"/>
      <c r="AE647" s="361"/>
      <c r="AF647" s="361"/>
      <c r="AG647" s="361"/>
      <c r="AH647" s="361"/>
      <c r="AR647"/>
      <c r="AS647" s="40" t="s">
        <v>809</v>
      </c>
      <c r="AT647" s="11" t="s">
        <v>866</v>
      </c>
      <c r="AU647" s="11" t="s">
        <v>168</v>
      </c>
      <c r="AV647" s="4" t="s">
        <v>1910</v>
      </c>
    </row>
    <row r="648" spans="5:48" x14ac:dyDescent="0.3">
      <c r="E648" s="361"/>
      <c r="U648" s="361"/>
      <c r="V648" s="361"/>
      <c r="W648" s="361"/>
      <c r="X648" s="361"/>
      <c r="Y648" s="361"/>
      <c r="Z648" s="361"/>
      <c r="AA648" s="361"/>
      <c r="AB648" s="361"/>
      <c r="AC648" s="361"/>
      <c r="AD648" s="361"/>
      <c r="AE648" s="361"/>
      <c r="AF648" s="361"/>
      <c r="AG648" s="361"/>
      <c r="AH648" s="361"/>
      <c r="AR648"/>
      <c r="AS648" s="40" t="s">
        <v>809</v>
      </c>
      <c r="AT648" s="11" t="s">
        <v>867</v>
      </c>
      <c r="AU648" s="14" t="s">
        <v>424</v>
      </c>
      <c r="AV648" s="4" t="s">
        <v>868</v>
      </c>
    </row>
    <row r="649" spans="5:48" x14ac:dyDescent="0.3">
      <c r="E649" s="361"/>
      <c r="U649" s="361"/>
      <c r="V649" s="361"/>
      <c r="W649" s="361"/>
      <c r="X649" s="361"/>
      <c r="Y649" s="361"/>
      <c r="Z649" s="361"/>
      <c r="AA649" s="361"/>
      <c r="AB649" s="361"/>
      <c r="AC649" s="361"/>
      <c r="AD649" s="361"/>
      <c r="AE649" s="361"/>
      <c r="AF649" s="361"/>
      <c r="AG649" s="361"/>
      <c r="AH649" s="361"/>
      <c r="AR649"/>
      <c r="AS649" s="40" t="s">
        <v>809</v>
      </c>
      <c r="AT649" s="11" t="s">
        <v>869</v>
      </c>
      <c r="AU649" s="11" t="s">
        <v>15</v>
      </c>
      <c r="AV649" s="4" t="s">
        <v>1911</v>
      </c>
    </row>
    <row r="650" spans="5:48" x14ac:dyDescent="0.3">
      <c r="E650" s="361"/>
      <c r="U650" s="361"/>
      <c r="V650" s="361"/>
      <c r="W650" s="361"/>
      <c r="X650" s="361"/>
      <c r="Y650" s="361"/>
      <c r="Z650" s="361"/>
      <c r="AA650" s="361"/>
      <c r="AB650" s="361"/>
      <c r="AC650" s="361"/>
      <c r="AD650" s="361"/>
      <c r="AE650" s="361"/>
      <c r="AF650" s="361"/>
      <c r="AG650" s="361"/>
      <c r="AH650" s="361"/>
      <c r="AR650"/>
      <c r="AS650" s="40" t="s">
        <v>809</v>
      </c>
      <c r="AT650" s="11" t="s">
        <v>870</v>
      </c>
      <c r="AU650" s="11" t="s">
        <v>15</v>
      </c>
      <c r="AV650" s="4" t="s">
        <v>1911</v>
      </c>
    </row>
    <row r="651" spans="5:48" x14ac:dyDescent="0.3">
      <c r="E651" s="361"/>
      <c r="I651" s="361"/>
      <c r="J651" s="361"/>
      <c r="K651" s="361"/>
      <c r="L651" s="361"/>
      <c r="M651" s="361"/>
      <c r="N651" s="361"/>
      <c r="O651" s="361"/>
      <c r="P651" s="361"/>
      <c r="Q651" s="361"/>
      <c r="R651" s="361"/>
      <c r="S651" s="361"/>
      <c r="T651" s="361"/>
      <c r="U651" s="361"/>
      <c r="V651" s="361"/>
      <c r="W651" s="361"/>
      <c r="X651" s="361"/>
      <c r="Y651" s="361"/>
      <c r="Z651" s="361"/>
      <c r="AA651" s="361"/>
      <c r="AB651" s="361"/>
      <c r="AC651" s="361"/>
      <c r="AD651" s="361"/>
      <c r="AE651" s="361"/>
      <c r="AF651" s="361"/>
      <c r="AG651" s="361"/>
      <c r="AH651" s="361"/>
      <c r="AR651"/>
      <c r="AS651" s="40" t="s">
        <v>809</v>
      </c>
      <c r="AT651" s="11" t="s">
        <v>871</v>
      </c>
      <c r="AU651" s="11" t="s">
        <v>15</v>
      </c>
      <c r="AV651" s="4" t="s">
        <v>1911</v>
      </c>
    </row>
    <row r="652" spans="5:48" x14ac:dyDescent="0.3">
      <c r="E652" s="361"/>
      <c r="I652" s="361"/>
      <c r="J652" s="361"/>
      <c r="K652" s="361"/>
      <c r="L652" s="361"/>
      <c r="M652" s="361"/>
      <c r="N652" s="361"/>
      <c r="O652" s="361"/>
      <c r="P652" s="361"/>
      <c r="Q652" s="361"/>
      <c r="R652" s="361"/>
      <c r="S652" s="361"/>
      <c r="T652" s="361"/>
      <c r="U652" s="361"/>
      <c r="V652" s="361"/>
      <c r="W652" s="361"/>
      <c r="X652" s="361"/>
      <c r="Y652" s="361"/>
      <c r="Z652" s="361"/>
      <c r="AA652" s="361"/>
      <c r="AB652" s="361"/>
      <c r="AC652" s="361"/>
      <c r="AD652" s="361"/>
      <c r="AE652" s="361"/>
      <c r="AF652" s="361"/>
      <c r="AG652" s="361"/>
      <c r="AH652" s="361"/>
      <c r="AR652"/>
      <c r="AS652" s="40" t="s">
        <v>809</v>
      </c>
      <c r="AT652" s="11" t="s">
        <v>872</v>
      </c>
      <c r="AU652" s="11" t="s">
        <v>15</v>
      </c>
      <c r="AV652" t="s">
        <v>1912</v>
      </c>
    </row>
    <row r="653" spans="5:48" x14ac:dyDescent="0.3">
      <c r="E653" s="367"/>
      <c r="U653" s="361"/>
      <c r="V653" s="361"/>
      <c r="W653" s="361"/>
      <c r="X653" s="361"/>
      <c r="AS653" s="40" t="s">
        <v>809</v>
      </c>
      <c r="AT653" s="11" t="s">
        <v>873</v>
      </c>
      <c r="AU653" s="11" t="s">
        <v>15</v>
      </c>
      <c r="AV653" t="s">
        <v>1913</v>
      </c>
    </row>
    <row r="654" spans="5:48" x14ac:dyDescent="0.3">
      <c r="E654" s="367"/>
      <c r="U654" s="361"/>
      <c r="V654" s="361"/>
      <c r="W654" s="361"/>
      <c r="X654" s="361"/>
      <c r="AS654" s="40" t="s">
        <v>809</v>
      </c>
      <c r="AT654" s="11" t="s">
        <v>874</v>
      </c>
      <c r="AU654" s="11" t="s">
        <v>15</v>
      </c>
      <c r="AV654" t="s">
        <v>1914</v>
      </c>
    </row>
    <row r="655" spans="5:48" x14ac:dyDescent="0.3">
      <c r="E655" s="367"/>
      <c r="U655" s="361"/>
      <c r="V655" s="361"/>
      <c r="W655" s="361"/>
      <c r="X655" s="361"/>
      <c r="AS655" s="40" t="s">
        <v>809</v>
      </c>
      <c r="AT655" s="11" t="s">
        <v>875</v>
      </c>
      <c r="AU655" s="11" t="s">
        <v>15</v>
      </c>
      <c r="AV655" t="s">
        <v>1915</v>
      </c>
    </row>
    <row r="656" spans="5:48" x14ac:dyDescent="0.3">
      <c r="AS656" s="40" t="s">
        <v>809</v>
      </c>
      <c r="AT656" s="11" t="s">
        <v>876</v>
      </c>
      <c r="AU656" s="11" t="s">
        <v>15</v>
      </c>
      <c r="AV656" t="s">
        <v>1915</v>
      </c>
    </row>
    <row r="657" spans="1:48" ht="18" x14ac:dyDescent="0.35">
      <c r="A657" s="365"/>
      <c r="E657" s="367"/>
      <c r="F657" s="360"/>
      <c r="G657" s="361"/>
      <c r="J657" s="361"/>
      <c r="K657" s="361"/>
      <c r="L657" s="361"/>
      <c r="M657" s="361"/>
      <c r="N657" s="361"/>
      <c r="O657" s="361"/>
      <c r="P657" s="361"/>
      <c r="Q657" s="361"/>
      <c r="R657" s="361"/>
      <c r="S657" s="361"/>
      <c r="T657" s="361"/>
      <c r="U657" s="367"/>
      <c r="V657" s="367"/>
      <c r="W657" s="367"/>
      <c r="X657" s="367"/>
      <c r="AR657"/>
      <c r="AS657" s="40" t="s">
        <v>809</v>
      </c>
      <c r="AT657" s="11" t="s">
        <v>877</v>
      </c>
      <c r="AU657" s="11" t="s">
        <v>15</v>
      </c>
      <c r="AV657" t="s">
        <v>1916</v>
      </c>
    </row>
    <row r="658" spans="1:48" x14ac:dyDescent="0.3">
      <c r="A658" s="366"/>
      <c r="E658" s="367"/>
      <c r="F658" s="360"/>
      <c r="G658" s="361"/>
      <c r="J658" s="361"/>
      <c r="K658" s="361"/>
      <c r="L658" s="361"/>
      <c r="M658" s="361"/>
      <c r="N658" s="361"/>
      <c r="O658" s="361"/>
      <c r="P658" s="361"/>
      <c r="Q658" s="361"/>
      <c r="R658" s="361"/>
      <c r="S658" s="361"/>
      <c r="T658" s="361"/>
      <c r="U658" s="367"/>
      <c r="V658" s="367"/>
      <c r="W658" s="367"/>
      <c r="X658" s="367"/>
      <c r="AR658"/>
      <c r="AS658" s="40" t="s">
        <v>809</v>
      </c>
      <c r="AT658" s="11" t="s">
        <v>878</v>
      </c>
      <c r="AU658" s="11" t="s">
        <v>15</v>
      </c>
      <c r="AV658" t="s">
        <v>1916</v>
      </c>
    </row>
    <row r="659" spans="1:48" x14ac:dyDescent="0.3">
      <c r="A659" s="1"/>
      <c r="E659" s="367"/>
      <c r="F659" s="360"/>
      <c r="G659" s="361"/>
      <c r="J659" s="361"/>
      <c r="K659" s="361"/>
      <c r="L659" s="361"/>
      <c r="M659" s="361"/>
      <c r="N659" s="361"/>
      <c r="O659" s="361"/>
      <c r="P659" s="361"/>
      <c r="Q659" s="361"/>
      <c r="R659" s="361"/>
      <c r="S659" s="361"/>
      <c r="T659" s="361"/>
      <c r="U659" s="367"/>
      <c r="V659" s="367"/>
      <c r="W659" s="367"/>
      <c r="X659" s="367"/>
      <c r="AR659"/>
      <c r="AS659" s="40" t="s">
        <v>809</v>
      </c>
      <c r="AT659" s="11" t="s">
        <v>879</v>
      </c>
      <c r="AU659" s="11" t="s">
        <v>883</v>
      </c>
      <c r="AV659" t="s">
        <v>1917</v>
      </c>
    </row>
    <row r="660" spans="1:48" x14ac:dyDescent="0.3">
      <c r="A660" s="1"/>
      <c r="E660" s="367"/>
      <c r="F660" s="360"/>
      <c r="G660" s="361"/>
      <c r="J660" s="361"/>
      <c r="K660" s="361"/>
      <c r="L660" s="361"/>
      <c r="M660" s="361"/>
      <c r="N660" s="361"/>
      <c r="O660" s="361"/>
      <c r="P660" s="361"/>
      <c r="Q660" s="361"/>
      <c r="R660" s="361"/>
      <c r="S660" s="361"/>
      <c r="T660" s="361"/>
      <c r="U660" s="367"/>
      <c r="V660" s="367"/>
      <c r="W660" s="367"/>
      <c r="X660" s="367"/>
      <c r="AR660"/>
      <c r="AS660" s="40" t="s">
        <v>809</v>
      </c>
      <c r="AT660" s="11" t="s">
        <v>880</v>
      </c>
      <c r="AU660" s="11" t="s">
        <v>883</v>
      </c>
      <c r="AV660" t="s">
        <v>1917</v>
      </c>
    </row>
    <row r="661" spans="1:48" x14ac:dyDescent="0.3">
      <c r="A661" s="1"/>
      <c r="E661" s="367"/>
      <c r="F661" s="360"/>
      <c r="G661" s="361"/>
      <c r="J661" s="361"/>
      <c r="K661" s="361"/>
      <c r="L661" s="361"/>
      <c r="M661" s="361"/>
      <c r="N661" s="361"/>
      <c r="O661" s="361"/>
      <c r="P661" s="361"/>
      <c r="Q661" s="361"/>
      <c r="R661" s="361"/>
      <c r="S661" s="361"/>
      <c r="T661" s="361"/>
      <c r="U661" s="367"/>
      <c r="V661" s="367"/>
      <c r="W661" s="367"/>
      <c r="X661" s="367"/>
      <c r="AR661"/>
      <c r="AS661" s="40" t="s">
        <v>809</v>
      </c>
      <c r="AT661" s="11" t="s">
        <v>881</v>
      </c>
      <c r="AU661" s="11" t="s">
        <v>883</v>
      </c>
      <c r="AV661" t="s">
        <v>1917</v>
      </c>
    </row>
    <row r="662" spans="1:48" x14ac:dyDescent="0.3">
      <c r="A662" s="1"/>
      <c r="E662" s="367"/>
      <c r="F662" s="360"/>
      <c r="G662" s="361"/>
      <c r="J662" s="361"/>
      <c r="K662" s="361"/>
      <c r="L662" s="361"/>
      <c r="M662" s="361"/>
      <c r="N662" s="361"/>
      <c r="O662" s="361"/>
      <c r="P662" s="361"/>
      <c r="Q662" s="361"/>
      <c r="R662" s="361"/>
      <c r="S662" s="361"/>
      <c r="T662" s="361"/>
      <c r="U662" s="367"/>
      <c r="V662" s="367"/>
      <c r="W662" s="367"/>
      <c r="X662" s="367"/>
      <c r="AR662"/>
      <c r="AS662" s="40" t="s">
        <v>809</v>
      </c>
      <c r="AT662" s="11" t="s">
        <v>884</v>
      </c>
      <c r="AU662" s="11" t="s">
        <v>882</v>
      </c>
      <c r="AV662" t="s">
        <v>1918</v>
      </c>
    </row>
    <row r="663" spans="1:48" x14ac:dyDescent="0.3">
      <c r="E663" s="367"/>
      <c r="F663" s="360"/>
      <c r="G663" s="361"/>
      <c r="J663" s="361"/>
      <c r="K663" s="361"/>
      <c r="L663" s="361"/>
      <c r="M663" s="361"/>
      <c r="N663" s="361"/>
      <c r="O663" s="361"/>
      <c r="P663" s="361"/>
      <c r="Q663" s="361"/>
      <c r="R663" s="361"/>
      <c r="S663" s="361"/>
      <c r="T663" s="361"/>
      <c r="U663" s="367"/>
      <c r="V663" s="367"/>
      <c r="W663" s="367"/>
      <c r="X663" s="367"/>
      <c r="AR663"/>
      <c r="AS663" s="40" t="s">
        <v>809</v>
      </c>
      <c r="AT663" s="11" t="s">
        <v>885</v>
      </c>
      <c r="AU663" s="11" t="s">
        <v>882</v>
      </c>
      <c r="AV663" t="s">
        <v>1919</v>
      </c>
    </row>
    <row r="664" spans="1:48" x14ac:dyDescent="0.3">
      <c r="E664" s="367"/>
      <c r="F664" s="360"/>
      <c r="G664" s="361"/>
      <c r="J664" s="361"/>
      <c r="K664" s="361"/>
      <c r="L664" s="361"/>
      <c r="M664" s="361"/>
      <c r="N664" s="361"/>
      <c r="O664" s="361"/>
      <c r="P664" s="361"/>
      <c r="Q664" s="361"/>
      <c r="R664" s="361"/>
      <c r="S664" s="361"/>
      <c r="T664" s="361"/>
      <c r="U664" s="367"/>
      <c r="V664" s="367"/>
      <c r="W664" s="367"/>
      <c r="X664" s="367"/>
      <c r="AR664"/>
      <c r="AS664" s="40" t="s">
        <v>809</v>
      </c>
      <c r="AT664" s="11" t="s">
        <v>886</v>
      </c>
      <c r="AU664" s="11" t="s">
        <v>2064</v>
      </c>
      <c r="AV664" s="4" t="s">
        <v>1920</v>
      </c>
    </row>
    <row r="665" spans="1:48" x14ac:dyDescent="0.3">
      <c r="E665" s="367"/>
      <c r="F665" s="360"/>
      <c r="G665" s="361"/>
      <c r="J665" s="361"/>
      <c r="K665" s="361"/>
      <c r="L665" s="361"/>
      <c r="M665" s="361"/>
      <c r="N665" s="361"/>
      <c r="O665" s="361"/>
      <c r="P665" s="361"/>
      <c r="Q665" s="361"/>
      <c r="R665" s="361"/>
      <c r="S665" s="361"/>
      <c r="T665" s="361"/>
      <c r="U665" s="367"/>
      <c r="V665" s="367"/>
      <c r="W665" s="367"/>
      <c r="X665" s="367"/>
      <c r="AR665"/>
      <c r="AS665" s="40" t="s">
        <v>809</v>
      </c>
      <c r="AT665" s="11" t="s">
        <v>887</v>
      </c>
      <c r="AU665" s="11" t="s">
        <v>2064</v>
      </c>
      <c r="AV665" s="4" t="s">
        <v>1921</v>
      </c>
    </row>
    <row r="666" spans="1:48" ht="15" thickBot="1" x14ac:dyDescent="0.35">
      <c r="E666" s="367"/>
      <c r="F666" s="360"/>
      <c r="G666" s="361"/>
      <c r="J666" s="361"/>
      <c r="K666" s="361"/>
      <c r="L666" s="361"/>
      <c r="M666" s="361"/>
      <c r="N666" s="361"/>
      <c r="O666" s="361"/>
      <c r="P666" s="361"/>
      <c r="Q666" s="361"/>
      <c r="R666" s="361"/>
      <c r="S666" s="361"/>
      <c r="T666" s="361"/>
      <c r="U666" s="367"/>
      <c r="V666" s="367"/>
      <c r="W666" s="367"/>
      <c r="X666" s="367"/>
      <c r="AR666"/>
      <c r="AS666" s="40" t="s">
        <v>809</v>
      </c>
      <c r="AT666" s="11" t="s">
        <v>888</v>
      </c>
      <c r="AU666" s="11" t="s">
        <v>2064</v>
      </c>
      <c r="AV666" s="4" t="s">
        <v>1922</v>
      </c>
    </row>
    <row r="667" spans="1:48" ht="18.600000000000001" thickBot="1" x14ac:dyDescent="0.4">
      <c r="E667" s="367"/>
      <c r="F667" s="360"/>
      <c r="G667" s="361"/>
      <c r="J667" s="361"/>
      <c r="K667" s="361"/>
      <c r="L667" s="361"/>
      <c r="M667" s="361"/>
      <c r="N667" s="361"/>
      <c r="O667" s="361"/>
      <c r="P667" s="361"/>
      <c r="Q667" s="361"/>
      <c r="R667" s="361"/>
      <c r="S667" s="361"/>
      <c r="T667" s="361"/>
      <c r="U667" s="367"/>
      <c r="V667" s="367"/>
      <c r="W667" s="367"/>
      <c r="X667" s="367"/>
      <c r="AR667"/>
      <c r="AS667" s="332" t="s">
        <v>892</v>
      </c>
      <c r="AT667" s="53"/>
      <c r="AU667" s="27"/>
      <c r="AV667" s="16"/>
    </row>
    <row r="668" spans="1:48" x14ac:dyDescent="0.3">
      <c r="E668" s="367"/>
      <c r="F668" s="360"/>
      <c r="G668" s="361"/>
      <c r="J668" s="361"/>
      <c r="K668" s="361"/>
      <c r="L668" s="361"/>
      <c r="M668" s="361"/>
      <c r="N668" s="361"/>
      <c r="O668" s="361"/>
      <c r="P668" s="361"/>
      <c r="Q668" s="361"/>
      <c r="R668" s="361"/>
      <c r="S668" s="361"/>
      <c r="T668" s="361"/>
      <c r="U668" s="367"/>
      <c r="V668" s="367"/>
      <c r="W668" s="367"/>
      <c r="X668" s="367"/>
      <c r="AR668"/>
      <c r="AS668" s="295" t="s">
        <v>901</v>
      </c>
      <c r="AT668" s="26" t="s">
        <v>893</v>
      </c>
      <c r="AU668" s="65" t="s">
        <v>168</v>
      </c>
      <c r="AV668" s="66" t="s">
        <v>1924</v>
      </c>
    </row>
    <row r="669" spans="1:48" x14ac:dyDescent="0.3">
      <c r="E669" s="367"/>
      <c r="F669" s="360"/>
      <c r="G669" s="361"/>
      <c r="J669" s="361"/>
      <c r="K669" s="361"/>
      <c r="L669" s="361"/>
      <c r="M669" s="361"/>
      <c r="N669" s="361"/>
      <c r="O669" s="361"/>
      <c r="P669" s="361"/>
      <c r="Q669" s="361"/>
      <c r="R669" s="361"/>
      <c r="S669" s="361"/>
      <c r="T669" s="361"/>
      <c r="U669" s="367"/>
      <c r="V669" s="367"/>
      <c r="W669" s="367"/>
      <c r="X669" s="367"/>
      <c r="AR669"/>
      <c r="AS669" s="40" t="s">
        <v>892</v>
      </c>
      <c r="AT669" s="11" t="s">
        <v>894</v>
      </c>
      <c r="AU669" s="96" t="s">
        <v>424</v>
      </c>
      <c r="AV669" s="66" t="s">
        <v>1924</v>
      </c>
    </row>
    <row r="670" spans="1:48" x14ac:dyDescent="0.3">
      <c r="E670" s="367"/>
      <c r="F670" s="360"/>
      <c r="G670" s="361"/>
      <c r="J670" s="361"/>
      <c r="K670" s="361"/>
      <c r="L670" s="361"/>
      <c r="M670" s="361"/>
      <c r="N670" s="361"/>
      <c r="O670" s="361"/>
      <c r="P670" s="361"/>
      <c r="Q670" s="361"/>
      <c r="R670" s="361"/>
      <c r="S670" s="361"/>
      <c r="T670" s="361"/>
      <c r="U670" s="367"/>
      <c r="V670" s="367"/>
      <c r="W670" s="367"/>
      <c r="X670" s="367"/>
      <c r="AR670"/>
      <c r="AS670" s="40" t="s">
        <v>892</v>
      </c>
      <c r="AT670" s="11" t="s">
        <v>895</v>
      </c>
      <c r="AU670" s="14" t="s">
        <v>424</v>
      </c>
      <c r="AV670" s="66" t="s">
        <v>1924</v>
      </c>
    </row>
    <row r="671" spans="1:48" x14ac:dyDescent="0.3">
      <c r="E671" s="367"/>
      <c r="F671" s="360"/>
      <c r="G671" s="361"/>
      <c r="U671" s="367"/>
      <c r="V671" s="367"/>
      <c r="W671" s="367"/>
      <c r="X671" s="367"/>
      <c r="AS671" s="40" t="s">
        <v>892</v>
      </c>
      <c r="AT671" s="11" t="s">
        <v>896</v>
      </c>
      <c r="AU671" s="14" t="s">
        <v>82</v>
      </c>
      <c r="AV671" s="4" t="s">
        <v>1925</v>
      </c>
    </row>
    <row r="672" spans="1:48" x14ac:dyDescent="0.3">
      <c r="E672" s="367"/>
      <c r="F672" s="360"/>
      <c r="G672" s="361"/>
      <c r="U672" s="367"/>
      <c r="V672" s="367"/>
      <c r="W672" s="367"/>
      <c r="X672" s="367"/>
      <c r="AS672" s="40" t="s">
        <v>892</v>
      </c>
      <c r="AT672" s="11" t="s">
        <v>897</v>
      </c>
      <c r="AU672" s="14" t="s">
        <v>82</v>
      </c>
      <c r="AV672" s="4" t="s">
        <v>1926</v>
      </c>
    </row>
    <row r="673" spans="5:48" ht="15" thickBot="1" x14ac:dyDescent="0.35">
      <c r="E673" s="367"/>
      <c r="F673" s="360"/>
      <c r="G673" s="361"/>
      <c r="U673" s="367"/>
      <c r="V673" s="367"/>
      <c r="W673" s="367"/>
      <c r="X673" s="367"/>
      <c r="AI673" s="361"/>
      <c r="AJ673" s="361"/>
      <c r="AK673" s="361"/>
      <c r="AL673" s="361"/>
      <c r="AM673" s="361"/>
      <c r="AN673" s="361"/>
      <c r="AO673" s="361"/>
      <c r="AP673" s="361"/>
      <c r="AQ673" s="361"/>
      <c r="AS673" s="40" t="s">
        <v>892</v>
      </c>
      <c r="AT673" s="13" t="s">
        <v>898</v>
      </c>
      <c r="AU673" s="13" t="s">
        <v>2108</v>
      </c>
      <c r="AV673" s="8" t="s">
        <v>1289</v>
      </c>
    </row>
    <row r="674" spans="5:48" ht="18.600000000000001" thickBot="1" x14ac:dyDescent="0.4">
      <c r="E674" s="367"/>
      <c r="F674" s="360"/>
      <c r="G674" s="361"/>
      <c r="J674" s="361"/>
      <c r="K674" s="361"/>
      <c r="L674" s="361"/>
      <c r="M674" s="361"/>
      <c r="N674" s="361"/>
      <c r="O674" s="361"/>
      <c r="P674" s="361"/>
      <c r="Q674" s="361"/>
      <c r="R674" s="361"/>
      <c r="S674" s="361"/>
      <c r="T674" s="361"/>
      <c r="U674" s="367"/>
      <c r="V674" s="367"/>
      <c r="W674" s="367"/>
      <c r="X674" s="367"/>
      <c r="Y674" s="361"/>
      <c r="Z674" s="361"/>
      <c r="AA674" s="361"/>
      <c r="AB674" s="361"/>
      <c r="AC674" s="361"/>
      <c r="AD674" s="361"/>
      <c r="AE674" s="361"/>
      <c r="AF674" s="361"/>
      <c r="AG674" s="361"/>
      <c r="AH674" s="361"/>
      <c r="AS674" s="332" t="s">
        <v>900</v>
      </c>
      <c r="AT674" s="15"/>
      <c r="AU674" s="27"/>
      <c r="AV674" s="16"/>
    </row>
    <row r="675" spans="5:48" x14ac:dyDescent="0.3">
      <c r="E675" s="367"/>
      <c r="F675" s="360"/>
      <c r="G675" s="361"/>
      <c r="J675" s="361"/>
      <c r="K675" s="361"/>
      <c r="L675" s="361"/>
      <c r="M675" s="361"/>
      <c r="N675" s="361"/>
      <c r="O675" s="361"/>
      <c r="P675" s="361"/>
      <c r="Q675" s="361"/>
      <c r="R675" s="361"/>
      <c r="S675" s="361"/>
      <c r="T675" s="361"/>
      <c r="U675" s="367"/>
      <c r="V675" s="367"/>
      <c r="W675" s="367"/>
      <c r="X675" s="367"/>
      <c r="Y675" s="361"/>
      <c r="Z675" s="361"/>
      <c r="AA675" s="361"/>
      <c r="AB675" s="361"/>
      <c r="AC675" s="361"/>
      <c r="AD675" s="361"/>
      <c r="AE675" s="361"/>
      <c r="AF675" s="361"/>
      <c r="AG675" s="361"/>
      <c r="AH675" s="361"/>
      <c r="AS675" s="419" t="s">
        <v>903</v>
      </c>
      <c r="AT675" s="10" t="s">
        <v>2682</v>
      </c>
      <c r="AU675" s="14" t="s">
        <v>2065</v>
      </c>
      <c r="AV675" s="6" t="s">
        <v>2685</v>
      </c>
    </row>
    <row r="676" spans="5:48" x14ac:dyDescent="0.3">
      <c r="E676" s="367"/>
      <c r="F676" s="360"/>
      <c r="G676" s="361"/>
      <c r="J676" s="361"/>
      <c r="K676" s="361"/>
      <c r="L676" s="361"/>
      <c r="M676" s="361"/>
      <c r="N676" s="361"/>
      <c r="O676" s="361"/>
      <c r="P676" s="361"/>
      <c r="Q676" s="361"/>
      <c r="R676" s="361"/>
      <c r="S676" s="361"/>
      <c r="T676" s="361"/>
      <c r="U676" s="367"/>
      <c r="V676" s="367"/>
      <c r="W676" s="367"/>
      <c r="X676" s="367"/>
      <c r="Y676" s="361"/>
      <c r="Z676" s="361"/>
      <c r="AA676" s="361"/>
      <c r="AB676" s="361"/>
      <c r="AC676" s="361"/>
      <c r="AD676" s="361"/>
      <c r="AE676" s="361"/>
      <c r="AF676" s="361"/>
      <c r="AG676" s="361"/>
      <c r="AH676" s="361"/>
      <c r="AS676" s="420" t="s">
        <v>900</v>
      </c>
      <c r="AT676" s="10" t="s">
        <v>2683</v>
      </c>
      <c r="AU676" s="14" t="s">
        <v>2065</v>
      </c>
      <c r="AV676" s="6" t="s">
        <v>2684</v>
      </c>
    </row>
    <row r="677" spans="5:48" x14ac:dyDescent="0.3">
      <c r="E677" s="361"/>
      <c r="F677" s="360"/>
      <c r="G677" s="361"/>
      <c r="J677" s="361"/>
      <c r="K677" s="361"/>
      <c r="L677" s="361"/>
      <c r="M677" s="361"/>
      <c r="N677" s="361"/>
      <c r="O677" s="361"/>
      <c r="P677" s="361"/>
      <c r="Q677" s="361"/>
      <c r="R677" s="361"/>
      <c r="S677" s="361"/>
      <c r="T677" s="361"/>
      <c r="U677" s="367"/>
      <c r="V677" s="367"/>
      <c r="W677" s="367"/>
      <c r="X677" s="367"/>
      <c r="Y677" s="361"/>
      <c r="Z677" s="361"/>
      <c r="AA677" s="361"/>
      <c r="AB677" s="361"/>
      <c r="AC677" s="361"/>
      <c r="AD677" s="361"/>
      <c r="AE677" s="361"/>
      <c r="AF677" s="361"/>
      <c r="AG677" s="361"/>
      <c r="AH677" s="361"/>
      <c r="AR677"/>
      <c r="AS677" s="420" t="s">
        <v>900</v>
      </c>
      <c r="AT677" s="11" t="s">
        <v>2686</v>
      </c>
      <c r="AU677" s="11" t="s">
        <v>168</v>
      </c>
      <c r="AV677" s="6" t="s">
        <v>2685</v>
      </c>
    </row>
    <row r="678" spans="5:48" x14ac:dyDescent="0.3">
      <c r="E678" s="361"/>
      <c r="F678" s="360"/>
      <c r="G678" s="361"/>
      <c r="J678" s="361"/>
      <c r="K678" s="361"/>
      <c r="L678" s="361"/>
      <c r="M678" s="361"/>
      <c r="N678" s="361"/>
      <c r="O678" s="361"/>
      <c r="P678" s="361"/>
      <c r="Q678" s="361"/>
      <c r="R678" s="361"/>
      <c r="S678" s="361"/>
      <c r="T678" s="361"/>
      <c r="U678" s="367"/>
      <c r="V678" s="367"/>
      <c r="W678" s="367"/>
      <c r="X678" s="367"/>
      <c r="Y678" s="361"/>
      <c r="Z678" s="361"/>
      <c r="AA678" s="361"/>
      <c r="AB678" s="361"/>
      <c r="AC678" s="361"/>
      <c r="AD678" s="361"/>
      <c r="AE678" s="361"/>
      <c r="AF678" s="361"/>
      <c r="AG678" s="361"/>
      <c r="AH678" s="361"/>
      <c r="AR678"/>
      <c r="AS678" s="420" t="s">
        <v>900</v>
      </c>
      <c r="AT678" s="11" t="s">
        <v>2687</v>
      </c>
      <c r="AU678" s="11" t="s">
        <v>168</v>
      </c>
      <c r="AV678" s="6" t="s">
        <v>2684</v>
      </c>
    </row>
    <row r="679" spans="5:48" x14ac:dyDescent="0.3">
      <c r="E679" s="361"/>
      <c r="F679" s="360"/>
      <c r="G679" s="361"/>
      <c r="J679" s="361"/>
      <c r="K679" s="361"/>
      <c r="L679" s="361"/>
      <c r="M679" s="361"/>
      <c r="N679" s="361"/>
      <c r="O679" s="361"/>
      <c r="P679" s="361"/>
      <c r="Q679" s="361"/>
      <c r="R679" s="361"/>
      <c r="S679" s="361"/>
      <c r="T679" s="361"/>
      <c r="U679" s="367"/>
      <c r="V679" s="367"/>
      <c r="W679" s="367"/>
      <c r="X679" s="367"/>
      <c r="Y679" s="361"/>
      <c r="Z679" s="361"/>
      <c r="AA679" s="361"/>
      <c r="AB679" s="361"/>
      <c r="AC679" s="361"/>
      <c r="AD679" s="361"/>
      <c r="AE679" s="361"/>
      <c r="AF679" s="361"/>
      <c r="AG679" s="361"/>
      <c r="AH679" s="361"/>
      <c r="AR679"/>
      <c r="AS679" s="420" t="s">
        <v>900</v>
      </c>
      <c r="AT679" s="11" t="s">
        <v>2688</v>
      </c>
      <c r="AU679" s="11" t="s">
        <v>2689</v>
      </c>
      <c r="AV679" s="4" t="s">
        <v>2690</v>
      </c>
    </row>
    <row r="680" spans="5:48" ht="15" thickBot="1" x14ac:dyDescent="0.35">
      <c r="E680" s="367"/>
      <c r="F680" s="360"/>
      <c r="G680" s="361"/>
      <c r="J680" s="361"/>
      <c r="K680" s="361"/>
      <c r="L680" s="361"/>
      <c r="M680" s="361"/>
      <c r="N680" s="361"/>
      <c r="O680" s="361"/>
      <c r="P680" s="361"/>
      <c r="Q680" s="361"/>
      <c r="R680" s="361"/>
      <c r="S680" s="361"/>
      <c r="T680" s="361"/>
      <c r="U680" s="367"/>
      <c r="V680" s="367"/>
      <c r="W680" s="367"/>
      <c r="X680" s="367"/>
      <c r="AR680"/>
      <c r="AS680" s="420" t="s">
        <v>900</v>
      </c>
      <c r="AT680" s="11" t="s">
        <v>2691</v>
      </c>
      <c r="AU680" s="11" t="s">
        <v>2689</v>
      </c>
      <c r="AV680" s="6" t="s">
        <v>2684</v>
      </c>
    </row>
    <row r="681" spans="5:48" ht="18.600000000000001" thickBot="1" x14ac:dyDescent="0.4">
      <c r="E681" s="367"/>
      <c r="F681" s="360"/>
      <c r="G681" s="361"/>
      <c r="J681" s="361"/>
      <c r="K681" s="361"/>
      <c r="L681" s="361"/>
      <c r="M681" s="361"/>
      <c r="N681" s="361"/>
      <c r="O681" s="361"/>
      <c r="P681" s="361"/>
      <c r="Q681" s="361"/>
      <c r="R681" s="361"/>
      <c r="S681" s="361"/>
      <c r="T681" s="361"/>
      <c r="U681" s="367"/>
      <c r="V681" s="367"/>
      <c r="W681" s="367"/>
      <c r="X681" s="367"/>
      <c r="AR681"/>
      <c r="AS681" s="332" t="s">
        <v>904</v>
      </c>
      <c r="AT681" s="15"/>
      <c r="AU681" s="27"/>
      <c r="AV681" s="16"/>
    </row>
    <row r="682" spans="5:48" x14ac:dyDescent="0.3">
      <c r="E682" s="361"/>
      <c r="F682" s="360"/>
      <c r="G682" s="361"/>
      <c r="J682" s="361"/>
      <c r="K682" s="361"/>
      <c r="L682" s="361"/>
      <c r="M682" s="361"/>
      <c r="N682" s="361"/>
      <c r="O682" s="361"/>
      <c r="P682" s="361"/>
      <c r="Q682" s="361"/>
      <c r="R682" s="361"/>
      <c r="S682" s="361"/>
      <c r="T682" s="361"/>
      <c r="U682" s="367"/>
      <c r="V682" s="367"/>
      <c r="W682" s="367"/>
      <c r="X682" s="367"/>
      <c r="Y682" s="361"/>
      <c r="Z682" s="361"/>
      <c r="AA682" s="361"/>
      <c r="AB682" s="361"/>
      <c r="AC682" s="361"/>
      <c r="AD682" s="361"/>
      <c r="AE682" s="361"/>
      <c r="AF682" s="361"/>
      <c r="AG682" s="361"/>
      <c r="AH682" s="361"/>
      <c r="AR682"/>
      <c r="AS682" s="333" t="s">
        <v>908</v>
      </c>
      <c r="AT682" s="14" t="s">
        <v>905</v>
      </c>
      <c r="AU682" s="14" t="s">
        <v>98</v>
      </c>
      <c r="AV682" s="6" t="s">
        <v>1927</v>
      </c>
    </row>
    <row r="683" spans="5:48" x14ac:dyDescent="0.3">
      <c r="F683" s="360"/>
      <c r="G683" s="361"/>
      <c r="J683" s="361"/>
      <c r="K683" s="361"/>
      <c r="L683" s="361"/>
      <c r="M683" s="361"/>
      <c r="N683" s="361"/>
      <c r="O683" s="361"/>
      <c r="P683" s="361"/>
      <c r="Q683" s="361"/>
      <c r="R683" s="361"/>
      <c r="S683" s="361"/>
      <c r="T683" s="361"/>
      <c r="U683" s="367"/>
      <c r="V683" s="367"/>
      <c r="W683" s="367"/>
      <c r="X683" s="367"/>
      <c r="Y683" s="361"/>
      <c r="Z683" s="361"/>
      <c r="AA683" s="361"/>
      <c r="AB683" s="361"/>
      <c r="AC683" s="361"/>
      <c r="AD683" s="361"/>
      <c r="AE683" s="361"/>
      <c r="AF683" s="361"/>
      <c r="AG683" s="361"/>
      <c r="AH683" s="361"/>
      <c r="AR683"/>
      <c r="AS683" s="286" t="s">
        <v>904</v>
      </c>
      <c r="AT683" s="11"/>
      <c r="AU683" s="11"/>
      <c r="AV683" s="4"/>
    </row>
    <row r="684" spans="5:48" ht="15" thickBot="1" x14ac:dyDescent="0.35">
      <c r="F684" s="360"/>
      <c r="G684" s="361"/>
      <c r="J684" s="361"/>
      <c r="K684" s="361"/>
      <c r="L684" s="361"/>
      <c r="M684" s="361"/>
      <c r="N684" s="361"/>
      <c r="O684" s="361"/>
      <c r="P684" s="361"/>
      <c r="Q684" s="361"/>
      <c r="R684" s="361"/>
      <c r="S684" s="361"/>
      <c r="T684" s="361"/>
      <c r="U684" s="367"/>
      <c r="V684" s="367"/>
      <c r="W684" s="367"/>
      <c r="X684" s="367"/>
      <c r="AR684"/>
      <c r="AS684" s="286" t="s">
        <v>904</v>
      </c>
      <c r="AT684" s="13"/>
      <c r="AU684" s="13"/>
      <c r="AV684" s="8"/>
    </row>
    <row r="685" spans="5:48" ht="18.600000000000001" thickBot="1" x14ac:dyDescent="0.4">
      <c r="F685" s="360"/>
      <c r="G685" s="361"/>
      <c r="J685" s="361"/>
      <c r="K685" s="361"/>
      <c r="L685" s="361"/>
      <c r="M685" s="361"/>
      <c r="N685" s="361"/>
      <c r="O685" s="361"/>
      <c r="P685" s="361"/>
      <c r="Q685" s="361"/>
      <c r="R685" s="361"/>
      <c r="S685" s="361"/>
      <c r="T685" s="361"/>
      <c r="U685" s="367"/>
      <c r="V685" s="367"/>
      <c r="W685" s="367"/>
      <c r="X685" s="367"/>
      <c r="AR685"/>
      <c r="AS685" s="332" t="s">
        <v>909</v>
      </c>
      <c r="AT685" s="15"/>
      <c r="AU685" s="27"/>
      <c r="AV685" s="16"/>
    </row>
    <row r="686" spans="5:48" x14ac:dyDescent="0.3">
      <c r="F686" s="360"/>
      <c r="G686" s="361"/>
      <c r="J686" s="361"/>
      <c r="K686" s="361"/>
      <c r="L686" s="361"/>
      <c r="M686" s="361"/>
      <c r="N686" s="361"/>
      <c r="O686" s="361"/>
      <c r="P686" s="361"/>
      <c r="Q686" s="361"/>
      <c r="R686" s="361"/>
      <c r="S686" s="361"/>
      <c r="T686" s="361"/>
      <c r="U686" s="367"/>
      <c r="V686" s="367"/>
      <c r="W686" s="367"/>
      <c r="X686" s="367"/>
      <c r="AR686"/>
      <c r="AS686" s="333" t="s">
        <v>936</v>
      </c>
      <c r="AT686" s="65" t="s">
        <v>910</v>
      </c>
      <c r="AU686" s="96" t="s">
        <v>2064</v>
      </c>
      <c r="AV686" s="66" t="s">
        <v>1931</v>
      </c>
    </row>
    <row r="687" spans="5:48" x14ac:dyDescent="0.3">
      <c r="E687" s="361"/>
      <c r="F687" s="360"/>
      <c r="G687" s="361"/>
      <c r="J687" s="361"/>
      <c r="K687" s="361"/>
      <c r="L687" s="361"/>
      <c r="M687" s="361"/>
      <c r="N687" s="361"/>
      <c r="O687" s="361"/>
      <c r="P687" s="361"/>
      <c r="Q687" s="361"/>
      <c r="R687" s="361"/>
      <c r="S687" s="361"/>
      <c r="T687" s="361"/>
      <c r="U687" s="370"/>
      <c r="V687" s="370"/>
      <c r="W687" s="370"/>
      <c r="X687" s="370"/>
      <c r="AR687"/>
      <c r="AS687" s="286" t="s">
        <v>909</v>
      </c>
      <c r="AT687" s="65" t="s">
        <v>915</v>
      </c>
      <c r="AU687" s="96" t="s">
        <v>2064</v>
      </c>
      <c r="AV687" s="66" t="s">
        <v>1933</v>
      </c>
    </row>
    <row r="688" spans="5:48" x14ac:dyDescent="0.3">
      <c r="E688" s="361"/>
      <c r="F688" s="360"/>
      <c r="G688" s="361"/>
      <c r="J688" s="361"/>
      <c r="K688" s="361"/>
      <c r="L688" s="361"/>
      <c r="M688" s="361"/>
      <c r="N688" s="361"/>
      <c r="O688" s="361"/>
      <c r="P688" s="361"/>
      <c r="Q688" s="361"/>
      <c r="R688" s="361"/>
      <c r="S688" s="361"/>
      <c r="T688" s="361"/>
      <c r="U688" s="370"/>
      <c r="V688" s="370"/>
      <c r="W688" s="370"/>
      <c r="X688" s="370"/>
      <c r="AR688"/>
      <c r="AS688" s="286" t="s">
        <v>909</v>
      </c>
      <c r="AT688" s="65" t="s">
        <v>916</v>
      </c>
      <c r="AU688" s="96" t="s">
        <v>2064</v>
      </c>
      <c r="AV688" s="66" t="s">
        <v>1932</v>
      </c>
    </row>
    <row r="689" spans="1:48" x14ac:dyDescent="0.3">
      <c r="E689" s="367"/>
      <c r="F689" s="360"/>
      <c r="G689" s="361"/>
      <c r="U689" s="367"/>
      <c r="V689" s="367"/>
      <c r="W689" s="367"/>
      <c r="X689" s="367"/>
      <c r="AS689" s="286" t="s">
        <v>909</v>
      </c>
      <c r="AT689" s="65" t="s">
        <v>913</v>
      </c>
      <c r="AU689" s="96" t="s">
        <v>424</v>
      </c>
      <c r="AV689" s="66" t="s">
        <v>1934</v>
      </c>
    </row>
    <row r="690" spans="1:48" x14ac:dyDescent="0.3">
      <c r="E690" s="367"/>
      <c r="F690" s="360"/>
      <c r="G690" s="361"/>
      <c r="U690" s="367"/>
      <c r="V690" s="367"/>
      <c r="W690" s="367"/>
      <c r="X690" s="367"/>
      <c r="AS690" s="286" t="s">
        <v>909</v>
      </c>
      <c r="AT690" s="65" t="s">
        <v>920</v>
      </c>
      <c r="AU690" s="96" t="s">
        <v>2072</v>
      </c>
      <c r="AV690" s="66" t="s">
        <v>1932</v>
      </c>
    </row>
    <row r="691" spans="1:48" x14ac:dyDescent="0.3">
      <c r="E691" s="367"/>
      <c r="F691" s="360"/>
      <c r="G691" s="361"/>
      <c r="U691" s="367"/>
      <c r="V691" s="367"/>
      <c r="W691" s="367"/>
      <c r="X691" s="367"/>
      <c r="AS691" s="286" t="s">
        <v>909</v>
      </c>
      <c r="AT691" s="65" t="s">
        <v>921</v>
      </c>
      <c r="AU691" s="96" t="s">
        <v>2071</v>
      </c>
      <c r="AV691" s="66" t="s">
        <v>1933</v>
      </c>
    </row>
    <row r="692" spans="1:48" x14ac:dyDescent="0.3">
      <c r="AS692" s="286" t="s">
        <v>909</v>
      </c>
      <c r="AT692" s="65" t="s">
        <v>922</v>
      </c>
      <c r="AU692" s="96" t="s">
        <v>2070</v>
      </c>
      <c r="AV692" s="66" t="s">
        <v>1933</v>
      </c>
    </row>
    <row r="693" spans="1:48" ht="18" x14ac:dyDescent="0.35">
      <c r="A693" s="365"/>
      <c r="E693" s="367"/>
      <c r="F693" s="360"/>
      <c r="G693" s="361"/>
      <c r="U693" s="361"/>
      <c r="V693" s="361"/>
      <c r="W693" s="361"/>
      <c r="X693" s="361"/>
      <c r="Y693" s="367"/>
      <c r="Z693" s="367"/>
      <c r="AA693" s="367"/>
      <c r="AB693" s="367"/>
      <c r="AC693" s="367"/>
      <c r="AD693" s="367"/>
      <c r="AE693" s="367"/>
      <c r="AF693" s="367"/>
      <c r="AG693" s="367"/>
      <c r="AH693" s="367"/>
      <c r="AI693" s="367"/>
      <c r="AJ693" s="367"/>
      <c r="AK693" s="367"/>
      <c r="AL693" s="367"/>
      <c r="AM693" s="367"/>
      <c r="AN693" s="367"/>
      <c r="AO693" s="367"/>
      <c r="AP693" s="367"/>
      <c r="AQ693" s="367"/>
      <c r="AR693" s="359"/>
      <c r="AS693" s="286" t="s">
        <v>909</v>
      </c>
      <c r="AT693" s="65" t="s">
        <v>914</v>
      </c>
      <c r="AU693" s="96" t="s">
        <v>424</v>
      </c>
      <c r="AV693" s="66" t="s">
        <v>1928</v>
      </c>
    </row>
    <row r="694" spans="1:48" x14ac:dyDescent="0.3">
      <c r="A694" s="366"/>
      <c r="C694" s="367"/>
      <c r="E694" s="367"/>
      <c r="U694" s="361"/>
      <c r="V694" s="361"/>
      <c r="W694" s="361"/>
      <c r="X694" s="361"/>
      <c r="Y694" s="367"/>
      <c r="Z694" s="367"/>
      <c r="AA694" s="367"/>
      <c r="AB694" s="367"/>
      <c r="AC694" s="367"/>
      <c r="AD694" s="367"/>
      <c r="AE694" s="367"/>
      <c r="AF694" s="367"/>
      <c r="AG694" s="367"/>
      <c r="AH694" s="367"/>
      <c r="AI694" s="367"/>
      <c r="AJ694" s="367"/>
      <c r="AK694" s="367"/>
      <c r="AL694" s="367"/>
      <c r="AM694" s="367"/>
      <c r="AN694" s="367"/>
      <c r="AO694" s="367"/>
      <c r="AP694" s="367"/>
      <c r="AQ694" s="367"/>
      <c r="AR694" s="359"/>
      <c r="AS694" s="286" t="s">
        <v>909</v>
      </c>
      <c r="AT694" s="65" t="s">
        <v>924</v>
      </c>
      <c r="AU694" s="96" t="s">
        <v>2064</v>
      </c>
      <c r="AV694" s="66" t="s">
        <v>1929</v>
      </c>
    </row>
    <row r="695" spans="1:48" x14ac:dyDescent="0.3">
      <c r="A695" s="1"/>
      <c r="C695" s="367"/>
      <c r="E695" s="367"/>
      <c r="U695" s="361"/>
      <c r="V695" s="361"/>
      <c r="W695" s="361"/>
      <c r="X695" s="361"/>
      <c r="Y695" s="367"/>
      <c r="Z695" s="367"/>
      <c r="AA695" s="367"/>
      <c r="AB695" s="367"/>
      <c r="AC695" s="367"/>
      <c r="AD695" s="367"/>
      <c r="AE695" s="367"/>
      <c r="AF695" s="367"/>
      <c r="AG695" s="367"/>
      <c r="AH695" s="367"/>
      <c r="AI695" s="367"/>
      <c r="AJ695" s="367"/>
      <c r="AK695" s="367"/>
      <c r="AL695" s="367"/>
      <c r="AM695" s="367"/>
      <c r="AN695" s="367"/>
      <c r="AO695" s="367"/>
      <c r="AP695" s="367"/>
      <c r="AQ695" s="367"/>
      <c r="AR695" s="359"/>
      <c r="AS695" s="286" t="s">
        <v>909</v>
      </c>
      <c r="AT695" s="65" t="s">
        <v>925</v>
      </c>
      <c r="AU695" s="96" t="s">
        <v>2064</v>
      </c>
      <c r="AV695" s="66" t="s">
        <v>1929</v>
      </c>
    </row>
    <row r="696" spans="1:48" x14ac:dyDescent="0.3">
      <c r="A696" s="1"/>
      <c r="E696" s="367"/>
      <c r="J696" s="361"/>
      <c r="K696" s="361"/>
      <c r="L696" s="361"/>
      <c r="M696" s="361"/>
      <c r="N696" s="361"/>
      <c r="O696" s="361"/>
      <c r="P696" s="361"/>
      <c r="Q696" s="361"/>
      <c r="R696" s="361"/>
      <c r="S696" s="361"/>
      <c r="T696" s="361"/>
      <c r="U696" s="361"/>
      <c r="V696" s="361"/>
      <c r="W696" s="361"/>
      <c r="X696" s="361"/>
      <c r="Y696" s="367"/>
      <c r="Z696" s="367"/>
      <c r="AA696" s="367"/>
      <c r="AB696" s="367"/>
      <c r="AC696" s="367"/>
      <c r="AD696" s="367"/>
      <c r="AE696" s="367"/>
      <c r="AF696" s="367"/>
      <c r="AG696" s="367"/>
      <c r="AH696" s="367"/>
      <c r="AI696" s="367"/>
      <c r="AJ696" s="367"/>
      <c r="AK696" s="367"/>
      <c r="AL696" s="367"/>
      <c r="AM696" s="367"/>
      <c r="AN696" s="367"/>
      <c r="AO696" s="367"/>
      <c r="AP696" s="367"/>
      <c r="AQ696" s="367"/>
      <c r="AS696" s="286" t="s">
        <v>909</v>
      </c>
      <c r="AT696" s="65" t="s">
        <v>926</v>
      </c>
      <c r="AU696" s="96" t="s">
        <v>2064</v>
      </c>
      <c r="AV696" s="66" t="s">
        <v>1929</v>
      </c>
    </row>
    <row r="697" spans="1:48" x14ac:dyDescent="0.3">
      <c r="E697" s="361"/>
      <c r="F697" s="360"/>
      <c r="G697" s="361"/>
      <c r="J697" s="361"/>
      <c r="K697" s="361"/>
      <c r="L697" s="361"/>
      <c r="M697" s="361"/>
      <c r="N697" s="361"/>
      <c r="O697" s="361"/>
      <c r="P697" s="361"/>
      <c r="Q697" s="361"/>
      <c r="R697" s="361"/>
      <c r="S697" s="361"/>
      <c r="T697" s="361"/>
      <c r="U697" s="361"/>
      <c r="V697" s="361"/>
      <c r="W697" s="361"/>
      <c r="X697" s="361"/>
      <c r="Y697" s="367"/>
      <c r="Z697" s="367"/>
      <c r="AA697" s="367"/>
      <c r="AB697" s="367"/>
      <c r="AC697" s="367"/>
      <c r="AD697" s="367"/>
      <c r="AE697" s="367"/>
      <c r="AF697" s="367"/>
      <c r="AG697" s="367"/>
      <c r="AH697" s="367"/>
      <c r="AI697" s="367"/>
      <c r="AJ697" s="367"/>
      <c r="AK697" s="367"/>
      <c r="AL697" s="367"/>
      <c r="AM697" s="367"/>
      <c r="AN697" s="367"/>
      <c r="AO697" s="367"/>
      <c r="AP697" s="367"/>
      <c r="AQ697" s="367"/>
      <c r="AS697" s="286" t="s">
        <v>909</v>
      </c>
      <c r="AT697" s="65" t="s">
        <v>927</v>
      </c>
      <c r="AU697" s="96" t="s">
        <v>2064</v>
      </c>
      <c r="AV697" s="66" t="s">
        <v>1929</v>
      </c>
    </row>
    <row r="698" spans="1:48" x14ac:dyDescent="0.3">
      <c r="D698" s="361"/>
      <c r="E698" s="361"/>
      <c r="F698" s="360"/>
      <c r="G698" s="361"/>
      <c r="H698" s="361"/>
      <c r="I698" s="361"/>
      <c r="J698" s="361"/>
      <c r="K698" s="361"/>
      <c r="L698" s="361"/>
      <c r="M698" s="361"/>
      <c r="N698" s="361"/>
      <c r="O698" s="361"/>
      <c r="P698" s="361"/>
      <c r="Q698" s="361"/>
      <c r="R698" s="361"/>
      <c r="S698" s="361"/>
      <c r="T698" s="361"/>
      <c r="U698" s="361"/>
      <c r="V698" s="361"/>
      <c r="W698" s="361"/>
      <c r="X698" s="361"/>
      <c r="Y698" s="361"/>
      <c r="Z698" s="361"/>
      <c r="AA698" s="361"/>
      <c r="AB698" s="361"/>
      <c r="AC698" s="361"/>
      <c r="AD698" s="361"/>
      <c r="AE698" s="361"/>
      <c r="AF698" s="361"/>
      <c r="AG698" s="361"/>
      <c r="AH698" s="361"/>
      <c r="AI698" s="361"/>
      <c r="AJ698" s="361"/>
      <c r="AK698" s="361"/>
      <c r="AL698" s="361"/>
      <c r="AM698" s="361"/>
      <c r="AN698" s="361"/>
      <c r="AO698" s="361"/>
      <c r="AP698" s="361"/>
      <c r="AQ698" s="361"/>
      <c r="AS698" s="286" t="s">
        <v>909</v>
      </c>
      <c r="AT698" s="65" t="s">
        <v>933</v>
      </c>
      <c r="AU698" s="65" t="s">
        <v>82</v>
      </c>
      <c r="AV698" s="66" t="s">
        <v>1930</v>
      </c>
    </row>
    <row r="699" spans="1:48" x14ac:dyDescent="0.3">
      <c r="AS699" s="286" t="s">
        <v>909</v>
      </c>
      <c r="AT699" s="65" t="s">
        <v>934</v>
      </c>
      <c r="AU699" s="65" t="s">
        <v>82</v>
      </c>
      <c r="AV699" s="66" t="s">
        <v>1930</v>
      </c>
    </row>
    <row r="700" spans="1:48" ht="18.600000000000001" thickBot="1" x14ac:dyDescent="0.4">
      <c r="A700" s="365"/>
      <c r="D700" s="367"/>
      <c r="E700" s="367"/>
      <c r="F700" s="368"/>
      <c r="AS700" s="286" t="s">
        <v>909</v>
      </c>
      <c r="AT700" s="65" t="s">
        <v>935</v>
      </c>
      <c r="AU700" s="65" t="s">
        <v>82</v>
      </c>
      <c r="AV700" s="66" t="s">
        <v>1930</v>
      </c>
    </row>
    <row r="701" spans="1:48" ht="18.600000000000001" thickBot="1" x14ac:dyDescent="0.4">
      <c r="D701" s="367"/>
      <c r="E701" s="367"/>
      <c r="F701" s="368"/>
      <c r="AS701" s="332" t="s">
        <v>938</v>
      </c>
      <c r="AT701" s="53"/>
      <c r="AU701" s="27"/>
      <c r="AV701" s="16"/>
    </row>
    <row r="702" spans="1:48" x14ac:dyDescent="0.3">
      <c r="A702" s="369"/>
      <c r="D702" s="367"/>
      <c r="E702" s="367"/>
      <c r="F702" s="368"/>
      <c r="AS702" s="338" t="s">
        <v>944</v>
      </c>
      <c r="AT702" s="65" t="s">
        <v>939</v>
      </c>
      <c r="AU702" s="96" t="s">
        <v>2085</v>
      </c>
      <c r="AV702" s="66" t="s">
        <v>1935</v>
      </c>
    </row>
    <row r="703" spans="1:48" x14ac:dyDescent="0.3">
      <c r="AS703" s="354" t="s">
        <v>938</v>
      </c>
      <c r="AT703" s="65" t="s">
        <v>941</v>
      </c>
      <c r="AU703" s="96" t="s">
        <v>2085</v>
      </c>
      <c r="AV703" s="66" t="s">
        <v>1936</v>
      </c>
    </row>
    <row r="704" spans="1:48" ht="18" x14ac:dyDescent="0.35">
      <c r="A704" s="365"/>
      <c r="D704" s="367"/>
      <c r="E704" s="367"/>
      <c r="F704" s="360"/>
      <c r="G704" s="361"/>
      <c r="H704" s="367"/>
      <c r="I704" s="367"/>
      <c r="U704" s="361"/>
      <c r="V704" s="361"/>
      <c r="W704" s="361"/>
      <c r="X704" s="361"/>
      <c r="Y704" s="361"/>
      <c r="Z704" s="361"/>
      <c r="AA704" s="361"/>
      <c r="AB704" s="361"/>
      <c r="AC704" s="361"/>
      <c r="AD704" s="361"/>
      <c r="AE704" s="361"/>
      <c r="AF704" s="361"/>
      <c r="AG704" s="361"/>
      <c r="AH704" s="361"/>
      <c r="AS704" s="354" t="s">
        <v>938</v>
      </c>
      <c r="AT704" s="65" t="s">
        <v>942</v>
      </c>
      <c r="AU704" s="96" t="s">
        <v>2085</v>
      </c>
      <c r="AV704" s="66" t="s">
        <v>1308</v>
      </c>
    </row>
    <row r="705" spans="1:48" ht="15" thickBot="1" x14ac:dyDescent="0.35">
      <c r="A705" s="369"/>
      <c r="D705" s="367"/>
      <c r="E705" s="367"/>
      <c r="F705" s="368"/>
      <c r="G705" s="367"/>
      <c r="H705" s="367"/>
      <c r="I705" s="367"/>
      <c r="AS705" s="354" t="s">
        <v>938</v>
      </c>
      <c r="AT705" s="84" t="s">
        <v>943</v>
      </c>
      <c r="AU705" s="96" t="s">
        <v>2085</v>
      </c>
      <c r="AV705" s="76" t="s">
        <v>1308</v>
      </c>
    </row>
    <row r="706" spans="1:48" ht="18.600000000000001" thickBot="1" x14ac:dyDescent="0.4">
      <c r="D706" s="367"/>
      <c r="E706" s="367"/>
      <c r="F706" s="368"/>
      <c r="G706" s="367"/>
      <c r="H706" s="367"/>
      <c r="I706" s="367"/>
      <c r="AS706" s="355" t="s">
        <v>1309</v>
      </c>
      <c r="AT706" s="98"/>
      <c r="AU706" s="99"/>
      <c r="AV706" s="100"/>
    </row>
    <row r="707" spans="1:48" x14ac:dyDescent="0.3">
      <c r="AS707" s="336" t="s">
        <v>1329</v>
      </c>
      <c r="AT707" s="102" t="s">
        <v>1310</v>
      </c>
      <c r="AU707" s="96" t="s">
        <v>424</v>
      </c>
      <c r="AV707" s="68" t="s">
        <v>1937</v>
      </c>
    </row>
    <row r="708" spans="1:48" ht="18" x14ac:dyDescent="0.35">
      <c r="A708" s="365"/>
      <c r="D708" s="367"/>
      <c r="E708" s="367"/>
      <c r="F708" s="368"/>
      <c r="G708" s="367"/>
      <c r="H708" s="367"/>
      <c r="I708" s="361"/>
      <c r="J708" s="367"/>
      <c r="K708" s="367"/>
      <c r="L708" s="367"/>
      <c r="M708" s="367"/>
      <c r="N708" s="367"/>
      <c r="O708" s="367"/>
      <c r="P708" s="367"/>
      <c r="Q708" s="367"/>
      <c r="R708" s="367"/>
      <c r="S708" s="367"/>
      <c r="T708" s="367"/>
      <c r="U708" s="367"/>
      <c r="V708" s="367"/>
      <c r="W708" s="367"/>
      <c r="X708" s="367"/>
      <c r="Y708" s="367"/>
      <c r="Z708" s="367"/>
      <c r="AA708" s="367"/>
      <c r="AB708" s="367"/>
      <c r="AC708" s="367"/>
      <c r="AD708" s="367"/>
      <c r="AE708" s="367"/>
      <c r="AF708" s="367"/>
      <c r="AG708" s="367"/>
      <c r="AH708" s="367"/>
      <c r="AI708" s="367"/>
      <c r="AJ708" s="367"/>
      <c r="AK708" s="367"/>
      <c r="AL708" s="367"/>
      <c r="AM708" s="367"/>
      <c r="AN708" s="367"/>
      <c r="AO708" s="367"/>
      <c r="AP708" s="367"/>
      <c r="AQ708" s="367"/>
      <c r="AR708" s="359"/>
      <c r="AS708" s="344" t="s">
        <v>1309</v>
      </c>
      <c r="AT708" s="96" t="s">
        <v>1311</v>
      </c>
      <c r="AU708" s="96" t="s">
        <v>424</v>
      </c>
      <c r="AV708" s="68" t="s">
        <v>1938</v>
      </c>
    </row>
    <row r="709" spans="1:48" x14ac:dyDescent="0.3">
      <c r="A709" s="369"/>
      <c r="B709" s="367"/>
      <c r="C709" s="367"/>
      <c r="D709" s="367"/>
      <c r="E709" s="367"/>
      <c r="F709" s="368"/>
      <c r="G709" s="367"/>
      <c r="H709" s="367"/>
      <c r="I709" s="361"/>
      <c r="J709" s="367"/>
      <c r="K709" s="367"/>
      <c r="L709" s="367"/>
      <c r="M709" s="367"/>
      <c r="N709" s="367"/>
      <c r="O709" s="367"/>
      <c r="P709" s="367"/>
      <c r="Q709" s="367"/>
      <c r="R709" s="367"/>
      <c r="S709" s="367"/>
      <c r="T709" s="367"/>
      <c r="U709" s="361"/>
      <c r="V709" s="361"/>
      <c r="W709" s="361"/>
      <c r="X709" s="361"/>
      <c r="Y709" s="367"/>
      <c r="Z709" s="367"/>
      <c r="AA709" s="367"/>
      <c r="AB709" s="367"/>
      <c r="AC709" s="367"/>
      <c r="AD709" s="367"/>
      <c r="AE709" s="367"/>
      <c r="AF709" s="367"/>
      <c r="AG709" s="367"/>
      <c r="AH709" s="367"/>
      <c r="AI709" s="367"/>
      <c r="AJ709" s="367"/>
      <c r="AK709" s="367"/>
      <c r="AL709" s="367"/>
      <c r="AM709" s="367"/>
      <c r="AN709" s="367"/>
      <c r="AO709" s="367"/>
      <c r="AP709" s="367"/>
      <c r="AQ709" s="367"/>
      <c r="AR709" s="359"/>
      <c r="AS709" s="344" t="s">
        <v>1309</v>
      </c>
      <c r="AT709" s="96" t="s">
        <v>1312</v>
      </c>
      <c r="AU709" s="96" t="s">
        <v>424</v>
      </c>
      <c r="AV709" s="68" t="s">
        <v>1938</v>
      </c>
    </row>
    <row r="710" spans="1:48" x14ac:dyDescent="0.3">
      <c r="B710" s="367"/>
      <c r="C710" s="367"/>
      <c r="D710" s="367"/>
      <c r="E710" s="367"/>
      <c r="F710" s="368"/>
      <c r="G710" s="367"/>
      <c r="H710" s="367"/>
      <c r="I710" s="361"/>
      <c r="J710" s="367"/>
      <c r="K710" s="367"/>
      <c r="L710" s="367"/>
      <c r="M710" s="367"/>
      <c r="N710" s="367"/>
      <c r="O710" s="367"/>
      <c r="P710" s="367"/>
      <c r="Q710" s="367"/>
      <c r="R710" s="367"/>
      <c r="S710" s="367"/>
      <c r="T710" s="367"/>
      <c r="U710" s="361"/>
      <c r="V710" s="361"/>
      <c r="W710" s="361"/>
      <c r="X710" s="361"/>
      <c r="Y710" s="367"/>
      <c r="Z710" s="367"/>
      <c r="AA710" s="367"/>
      <c r="AB710" s="367"/>
      <c r="AC710" s="367"/>
      <c r="AD710" s="367"/>
      <c r="AE710" s="367"/>
      <c r="AF710" s="367"/>
      <c r="AG710" s="367"/>
      <c r="AH710" s="367"/>
      <c r="AI710" s="367"/>
      <c r="AJ710" s="367"/>
      <c r="AK710" s="367"/>
      <c r="AL710" s="367"/>
      <c r="AM710" s="367"/>
      <c r="AN710" s="367"/>
      <c r="AO710" s="367"/>
      <c r="AP710" s="367"/>
      <c r="AQ710" s="367"/>
      <c r="AR710" s="359"/>
      <c r="AS710" s="344" t="s">
        <v>1309</v>
      </c>
      <c r="AT710" s="96" t="s">
        <v>1313</v>
      </c>
      <c r="AU710" s="96" t="s">
        <v>424</v>
      </c>
      <c r="AV710" s="68" t="s">
        <v>1938</v>
      </c>
    </row>
    <row r="711" spans="1:48" x14ac:dyDescent="0.3">
      <c r="B711" s="367"/>
      <c r="C711" s="367"/>
      <c r="D711" s="367"/>
      <c r="E711" s="367"/>
      <c r="F711" s="368"/>
      <c r="G711" s="367"/>
      <c r="H711" s="367"/>
      <c r="I711" s="361"/>
      <c r="J711" s="367"/>
      <c r="K711" s="367"/>
      <c r="L711" s="367"/>
      <c r="M711" s="367"/>
      <c r="N711" s="367"/>
      <c r="O711" s="367"/>
      <c r="P711" s="367"/>
      <c r="Q711" s="367"/>
      <c r="R711" s="367"/>
      <c r="S711" s="367"/>
      <c r="T711" s="367"/>
      <c r="U711" s="367"/>
      <c r="V711" s="367"/>
      <c r="W711" s="367"/>
      <c r="X711" s="367"/>
      <c r="Y711" s="367"/>
      <c r="Z711" s="367"/>
      <c r="AA711" s="367"/>
      <c r="AB711" s="367"/>
      <c r="AC711" s="367"/>
      <c r="AD711" s="367"/>
      <c r="AE711" s="367"/>
      <c r="AF711" s="367"/>
      <c r="AG711" s="367"/>
      <c r="AH711" s="367"/>
      <c r="AI711" s="367"/>
      <c r="AJ711" s="367"/>
      <c r="AK711" s="367"/>
      <c r="AL711" s="367"/>
      <c r="AM711" s="367"/>
      <c r="AN711" s="367"/>
      <c r="AO711" s="367"/>
      <c r="AP711" s="367"/>
      <c r="AQ711" s="367"/>
      <c r="AR711" s="359"/>
      <c r="AS711" s="344" t="s">
        <v>1309</v>
      </c>
      <c r="AT711" s="11" t="s">
        <v>1315</v>
      </c>
      <c r="AU711" s="96" t="s">
        <v>424</v>
      </c>
      <c r="AV711" s="68" t="s">
        <v>1938</v>
      </c>
    </row>
    <row r="712" spans="1:48" x14ac:dyDescent="0.3">
      <c r="B712" s="367"/>
      <c r="C712" s="367"/>
      <c r="D712" s="367"/>
      <c r="E712" s="367"/>
      <c r="F712" s="368"/>
      <c r="G712" s="367"/>
      <c r="H712" s="367"/>
      <c r="I712" s="361"/>
      <c r="J712" s="367"/>
      <c r="K712" s="367"/>
      <c r="L712" s="367"/>
      <c r="M712" s="367"/>
      <c r="N712" s="367"/>
      <c r="O712" s="367"/>
      <c r="P712" s="367"/>
      <c r="Q712" s="367"/>
      <c r="R712" s="367"/>
      <c r="S712" s="367"/>
      <c r="T712" s="367"/>
      <c r="U712" s="361"/>
      <c r="V712" s="361"/>
      <c r="W712" s="361"/>
      <c r="X712" s="361"/>
      <c r="Y712" s="367"/>
      <c r="Z712" s="367"/>
      <c r="AA712" s="367"/>
      <c r="AB712" s="367"/>
      <c r="AC712" s="367"/>
      <c r="AD712" s="367"/>
      <c r="AE712" s="367"/>
      <c r="AF712" s="367"/>
      <c r="AG712" s="367"/>
      <c r="AH712" s="367"/>
      <c r="AI712" s="367"/>
      <c r="AJ712" s="367"/>
      <c r="AK712" s="367"/>
      <c r="AL712" s="367"/>
      <c r="AM712" s="367"/>
      <c r="AN712" s="367"/>
      <c r="AO712" s="367"/>
      <c r="AP712" s="367"/>
      <c r="AQ712" s="367"/>
      <c r="AR712" s="359"/>
      <c r="AS712" s="344" t="s">
        <v>1309</v>
      </c>
      <c r="AT712" s="11" t="s">
        <v>1316</v>
      </c>
      <c r="AU712" s="96" t="s">
        <v>2071</v>
      </c>
      <c r="AV712" s="68" t="s">
        <v>1939</v>
      </c>
    </row>
    <row r="713" spans="1:48" x14ac:dyDescent="0.3">
      <c r="A713" s="359"/>
      <c r="B713" s="367"/>
      <c r="C713" s="367"/>
      <c r="D713" s="367"/>
      <c r="E713" s="367"/>
      <c r="F713" s="368"/>
      <c r="G713" s="367"/>
      <c r="H713" s="367"/>
      <c r="I713" s="361"/>
      <c r="J713" s="367"/>
      <c r="K713" s="367"/>
      <c r="L713" s="367"/>
      <c r="M713" s="367"/>
      <c r="N713" s="367"/>
      <c r="O713" s="367"/>
      <c r="P713" s="367"/>
      <c r="Q713" s="367"/>
      <c r="R713" s="367"/>
      <c r="S713" s="367"/>
      <c r="T713" s="367"/>
      <c r="U713" s="361"/>
      <c r="V713" s="361"/>
      <c r="W713" s="361"/>
      <c r="X713" s="361"/>
      <c r="Y713" s="367"/>
      <c r="Z713" s="367"/>
      <c r="AA713" s="367"/>
      <c r="AB713" s="367"/>
      <c r="AC713" s="367"/>
      <c r="AD713" s="367"/>
      <c r="AE713" s="367"/>
      <c r="AF713" s="367"/>
      <c r="AG713" s="367"/>
      <c r="AH713" s="367"/>
      <c r="AI713" s="367"/>
      <c r="AJ713" s="367"/>
      <c r="AK713" s="367"/>
      <c r="AL713" s="367"/>
      <c r="AM713" s="367"/>
      <c r="AN713" s="367"/>
      <c r="AO713" s="367"/>
      <c r="AP713" s="367"/>
      <c r="AQ713" s="367"/>
      <c r="AR713" s="359"/>
      <c r="AS713" s="344" t="s">
        <v>1309</v>
      </c>
      <c r="AT713" s="11" t="s">
        <v>1317</v>
      </c>
      <c r="AU713" s="96" t="s">
        <v>2071</v>
      </c>
      <c r="AV713" s="68" t="s">
        <v>1940</v>
      </c>
    </row>
    <row r="714" spans="1:48" x14ac:dyDescent="0.3">
      <c r="B714" s="367"/>
      <c r="C714" s="367"/>
      <c r="D714" s="367"/>
      <c r="E714" s="367"/>
      <c r="F714" s="368"/>
      <c r="G714" s="367"/>
      <c r="H714" s="367"/>
      <c r="I714" s="361"/>
      <c r="J714" s="367"/>
      <c r="K714" s="367"/>
      <c r="L714" s="367"/>
      <c r="M714" s="367"/>
      <c r="N714" s="367"/>
      <c r="O714" s="367"/>
      <c r="P714" s="367"/>
      <c r="Q714" s="367"/>
      <c r="R714" s="367"/>
      <c r="S714" s="367"/>
      <c r="T714" s="367"/>
      <c r="U714" s="361"/>
      <c r="V714" s="361"/>
      <c r="W714" s="361"/>
      <c r="X714" s="361"/>
      <c r="Y714" s="367"/>
      <c r="Z714" s="367"/>
      <c r="AA714" s="367"/>
      <c r="AB714" s="367"/>
      <c r="AC714" s="367"/>
      <c r="AD714" s="367"/>
      <c r="AE714" s="367"/>
      <c r="AF714" s="367"/>
      <c r="AG714" s="367"/>
      <c r="AH714" s="367"/>
      <c r="AI714" s="367"/>
      <c r="AJ714" s="367"/>
      <c r="AK714" s="367"/>
      <c r="AL714" s="367"/>
      <c r="AM714" s="367"/>
      <c r="AN714" s="367"/>
      <c r="AO714" s="367"/>
      <c r="AP714" s="367"/>
      <c r="AQ714" s="367"/>
      <c r="AR714" s="359"/>
      <c r="AS714" s="344" t="s">
        <v>1309</v>
      </c>
      <c r="AT714" s="11" t="s">
        <v>1318</v>
      </c>
      <c r="AU714" s="96" t="s">
        <v>2070</v>
      </c>
      <c r="AV714" s="68" t="s">
        <v>1941</v>
      </c>
    </row>
    <row r="715" spans="1:48" x14ac:dyDescent="0.3">
      <c r="B715" s="367"/>
      <c r="C715" s="367"/>
      <c r="D715" s="367"/>
      <c r="E715" s="367"/>
      <c r="F715" s="368"/>
      <c r="G715" s="367"/>
      <c r="H715" s="367"/>
      <c r="I715" s="361"/>
      <c r="J715" s="367"/>
      <c r="K715" s="367"/>
      <c r="L715" s="367"/>
      <c r="M715" s="367"/>
      <c r="N715" s="367"/>
      <c r="O715" s="367"/>
      <c r="P715" s="367"/>
      <c r="Q715" s="367"/>
      <c r="R715" s="367"/>
      <c r="S715" s="367"/>
      <c r="T715" s="367"/>
      <c r="U715" s="367"/>
      <c r="V715" s="367"/>
      <c r="W715" s="367"/>
      <c r="X715" s="367"/>
      <c r="Y715" s="367"/>
      <c r="Z715" s="367"/>
      <c r="AA715" s="367"/>
      <c r="AB715" s="367"/>
      <c r="AC715" s="367"/>
      <c r="AD715" s="367"/>
      <c r="AE715" s="367"/>
      <c r="AF715" s="367"/>
      <c r="AG715" s="367"/>
      <c r="AH715" s="367"/>
      <c r="AI715" s="367"/>
      <c r="AJ715" s="367"/>
      <c r="AK715" s="367"/>
      <c r="AL715" s="367"/>
      <c r="AM715" s="367"/>
      <c r="AN715" s="367"/>
      <c r="AO715" s="367"/>
      <c r="AP715" s="367"/>
      <c r="AQ715" s="367"/>
      <c r="AR715" s="359"/>
      <c r="AS715" s="344" t="s">
        <v>1309</v>
      </c>
      <c r="AT715" s="11" t="s">
        <v>1319</v>
      </c>
      <c r="AU715" s="96" t="s">
        <v>2070</v>
      </c>
      <c r="AV715" s="68" t="s">
        <v>1942</v>
      </c>
    </row>
    <row r="716" spans="1:48" x14ac:dyDescent="0.3">
      <c r="B716" s="367"/>
      <c r="C716" s="367"/>
      <c r="D716" s="367"/>
      <c r="E716" s="367"/>
      <c r="F716" s="368"/>
      <c r="G716" s="367"/>
      <c r="H716" s="367"/>
      <c r="I716" s="361"/>
      <c r="J716" s="367"/>
      <c r="K716" s="367"/>
      <c r="L716" s="367"/>
      <c r="M716" s="367"/>
      <c r="N716" s="367"/>
      <c r="O716" s="367"/>
      <c r="P716" s="367"/>
      <c r="Q716" s="367"/>
      <c r="R716" s="367"/>
      <c r="S716" s="367"/>
      <c r="T716" s="367"/>
      <c r="U716" s="361"/>
      <c r="V716" s="361"/>
      <c r="W716" s="361"/>
      <c r="X716" s="361"/>
      <c r="Y716" s="367"/>
      <c r="Z716" s="367"/>
      <c r="AA716" s="367"/>
      <c r="AB716" s="367"/>
      <c r="AC716" s="367"/>
      <c r="AD716" s="367"/>
      <c r="AE716" s="367"/>
      <c r="AF716" s="367"/>
      <c r="AG716" s="367"/>
      <c r="AH716" s="367"/>
      <c r="AI716" s="367"/>
      <c r="AJ716" s="367"/>
      <c r="AK716" s="367"/>
      <c r="AL716" s="367"/>
      <c r="AM716" s="367"/>
      <c r="AN716" s="367"/>
      <c r="AO716" s="367"/>
      <c r="AP716" s="367"/>
      <c r="AQ716" s="367"/>
      <c r="AR716" s="359"/>
      <c r="AS716" s="344" t="s">
        <v>1309</v>
      </c>
      <c r="AT716" s="11" t="s">
        <v>1320</v>
      </c>
      <c r="AU716" s="96" t="s">
        <v>2071</v>
      </c>
      <c r="AV716" s="68" t="s">
        <v>1943</v>
      </c>
    </row>
    <row r="717" spans="1:48" x14ac:dyDescent="0.3">
      <c r="B717" s="367"/>
      <c r="C717" s="367"/>
      <c r="D717" s="367"/>
      <c r="E717" s="367"/>
      <c r="F717" s="368"/>
      <c r="G717" s="367"/>
      <c r="H717" s="367"/>
      <c r="I717" s="361"/>
      <c r="J717" s="367"/>
      <c r="K717" s="367"/>
      <c r="L717" s="367"/>
      <c r="M717" s="367"/>
      <c r="N717" s="367"/>
      <c r="O717" s="367"/>
      <c r="P717" s="367"/>
      <c r="Q717" s="367"/>
      <c r="R717" s="367"/>
      <c r="S717" s="367"/>
      <c r="T717" s="367"/>
      <c r="U717" s="361"/>
      <c r="V717" s="361"/>
      <c r="W717" s="361"/>
      <c r="X717" s="361"/>
      <c r="Y717" s="367"/>
      <c r="Z717" s="367"/>
      <c r="AA717" s="367"/>
      <c r="AB717" s="367"/>
      <c r="AC717" s="367"/>
      <c r="AD717" s="367"/>
      <c r="AE717" s="367"/>
      <c r="AF717" s="367"/>
      <c r="AG717" s="367"/>
      <c r="AH717" s="367"/>
      <c r="AI717" s="367"/>
      <c r="AJ717" s="367"/>
      <c r="AK717" s="367"/>
      <c r="AL717" s="367"/>
      <c r="AM717" s="367"/>
      <c r="AN717" s="367"/>
      <c r="AO717" s="367"/>
      <c r="AP717" s="367"/>
      <c r="AQ717" s="367"/>
      <c r="AR717" s="359"/>
      <c r="AS717" s="344" t="s">
        <v>1309</v>
      </c>
      <c r="AT717" s="11" t="s">
        <v>1321</v>
      </c>
      <c r="AU717" s="96" t="s">
        <v>2071</v>
      </c>
      <c r="AV717" s="68" t="s">
        <v>1944</v>
      </c>
    </row>
    <row r="718" spans="1:48" x14ac:dyDescent="0.3">
      <c r="B718" s="367"/>
      <c r="C718" s="367"/>
      <c r="D718" s="367"/>
      <c r="E718" s="367"/>
      <c r="F718" s="368"/>
      <c r="G718" s="367"/>
      <c r="H718" s="367"/>
      <c r="I718" s="361"/>
      <c r="J718" s="367"/>
      <c r="K718" s="367"/>
      <c r="L718" s="367"/>
      <c r="M718" s="367"/>
      <c r="N718" s="367"/>
      <c r="O718" s="367"/>
      <c r="P718" s="367"/>
      <c r="Q718" s="367"/>
      <c r="R718" s="367"/>
      <c r="S718" s="367"/>
      <c r="T718" s="367"/>
      <c r="U718" s="361"/>
      <c r="V718" s="361"/>
      <c r="W718" s="361"/>
      <c r="X718" s="361"/>
      <c r="Y718" s="367"/>
      <c r="Z718" s="367"/>
      <c r="AA718" s="367"/>
      <c r="AB718" s="367"/>
      <c r="AC718" s="367"/>
      <c r="AD718" s="367"/>
      <c r="AE718" s="367"/>
      <c r="AF718" s="367"/>
      <c r="AG718" s="367"/>
      <c r="AH718" s="367"/>
      <c r="AI718" s="367"/>
      <c r="AJ718" s="367"/>
      <c r="AK718" s="367"/>
      <c r="AL718" s="367"/>
      <c r="AM718" s="367"/>
      <c r="AN718" s="367"/>
      <c r="AO718" s="367"/>
      <c r="AP718" s="367"/>
      <c r="AQ718" s="367"/>
      <c r="AR718" s="359"/>
      <c r="AS718" s="344" t="s">
        <v>1309</v>
      </c>
      <c r="AT718" s="11" t="s">
        <v>1322</v>
      </c>
      <c r="AU718" s="96" t="s">
        <v>2070</v>
      </c>
      <c r="AV718" s="68" t="s">
        <v>1945</v>
      </c>
    </row>
    <row r="719" spans="1:48" x14ac:dyDescent="0.3">
      <c r="B719" s="367"/>
      <c r="C719" s="367"/>
      <c r="D719" s="367"/>
      <c r="E719" s="367"/>
      <c r="F719" s="368"/>
      <c r="G719" s="367"/>
      <c r="H719" s="367"/>
      <c r="I719" s="361"/>
      <c r="J719" s="367"/>
      <c r="K719" s="367"/>
      <c r="L719" s="367"/>
      <c r="M719" s="367"/>
      <c r="N719" s="367"/>
      <c r="O719" s="367"/>
      <c r="P719" s="367"/>
      <c r="Q719" s="367"/>
      <c r="R719" s="367"/>
      <c r="S719" s="367"/>
      <c r="T719" s="367"/>
      <c r="U719" s="361"/>
      <c r="V719" s="361"/>
      <c r="W719" s="361"/>
      <c r="X719" s="361"/>
      <c r="Y719" s="367"/>
      <c r="Z719" s="367"/>
      <c r="AA719" s="367"/>
      <c r="AB719" s="367"/>
      <c r="AC719" s="367"/>
      <c r="AD719" s="367"/>
      <c r="AE719" s="367"/>
      <c r="AF719" s="367"/>
      <c r="AG719" s="367"/>
      <c r="AH719" s="367"/>
      <c r="AI719" s="367"/>
      <c r="AJ719" s="367"/>
      <c r="AK719" s="367"/>
      <c r="AL719" s="367"/>
      <c r="AM719" s="367"/>
      <c r="AN719" s="367"/>
      <c r="AO719" s="367"/>
      <c r="AP719" s="367"/>
      <c r="AQ719" s="367"/>
      <c r="AR719" s="359"/>
      <c r="AS719" s="344" t="s">
        <v>1309</v>
      </c>
      <c r="AT719" s="11" t="s">
        <v>1323</v>
      </c>
      <c r="AU719" s="96" t="s">
        <v>2070</v>
      </c>
      <c r="AV719" s="68" t="s">
        <v>1946</v>
      </c>
    </row>
    <row r="720" spans="1:48" x14ac:dyDescent="0.3">
      <c r="B720" s="367"/>
      <c r="C720" s="367"/>
      <c r="D720" s="367"/>
      <c r="E720" s="367"/>
      <c r="F720" s="368"/>
      <c r="G720" s="367"/>
      <c r="H720" s="367"/>
      <c r="I720" s="361"/>
      <c r="J720" s="367"/>
      <c r="K720" s="367"/>
      <c r="L720" s="367"/>
      <c r="M720" s="367"/>
      <c r="N720" s="367"/>
      <c r="O720" s="367"/>
      <c r="P720" s="367"/>
      <c r="Q720" s="367"/>
      <c r="R720" s="367"/>
      <c r="S720" s="367"/>
      <c r="T720" s="367"/>
      <c r="U720" s="367"/>
      <c r="V720" s="367"/>
      <c r="W720" s="367"/>
      <c r="X720" s="367"/>
      <c r="Y720" s="367"/>
      <c r="Z720" s="367"/>
      <c r="AA720" s="367"/>
      <c r="AB720" s="367"/>
      <c r="AC720" s="367"/>
      <c r="AD720" s="367"/>
      <c r="AE720" s="367"/>
      <c r="AF720" s="367"/>
      <c r="AG720" s="367"/>
      <c r="AH720" s="367"/>
      <c r="AI720" s="367"/>
      <c r="AJ720" s="367"/>
      <c r="AK720" s="367"/>
      <c r="AL720" s="367"/>
      <c r="AM720" s="367"/>
      <c r="AN720" s="367"/>
      <c r="AO720" s="367"/>
      <c r="AP720" s="367"/>
      <c r="AQ720" s="367"/>
      <c r="AR720" s="359"/>
      <c r="AS720" s="344" t="s">
        <v>1309</v>
      </c>
      <c r="AT720" s="11" t="s">
        <v>1324</v>
      </c>
      <c r="AU720" s="11" t="s">
        <v>15</v>
      </c>
      <c r="AV720" s="4" t="s">
        <v>1947</v>
      </c>
    </row>
    <row r="721" spans="1:48" x14ac:dyDescent="0.3">
      <c r="B721" s="367"/>
      <c r="C721" s="367"/>
      <c r="D721" s="367"/>
      <c r="E721" s="367"/>
      <c r="F721" s="368"/>
      <c r="G721" s="367"/>
      <c r="H721" s="367"/>
      <c r="I721" s="361"/>
      <c r="J721" s="367"/>
      <c r="K721" s="367"/>
      <c r="L721" s="367"/>
      <c r="M721" s="367"/>
      <c r="N721" s="367"/>
      <c r="O721" s="367"/>
      <c r="P721" s="367"/>
      <c r="Q721" s="367"/>
      <c r="R721" s="367"/>
      <c r="S721" s="367"/>
      <c r="T721" s="367"/>
      <c r="U721" s="367"/>
      <c r="V721" s="367"/>
      <c r="W721" s="367"/>
      <c r="X721" s="367"/>
      <c r="Y721" s="367"/>
      <c r="Z721" s="367"/>
      <c r="AA721" s="367"/>
      <c r="AB721" s="367"/>
      <c r="AC721" s="367"/>
      <c r="AD721" s="367"/>
      <c r="AE721" s="367"/>
      <c r="AF721" s="367"/>
      <c r="AG721" s="367"/>
      <c r="AH721" s="367"/>
      <c r="AI721" s="367"/>
      <c r="AJ721" s="367"/>
      <c r="AK721" s="367"/>
      <c r="AL721" s="367"/>
      <c r="AM721" s="367"/>
      <c r="AN721" s="367"/>
      <c r="AO721" s="367"/>
      <c r="AP721" s="367"/>
      <c r="AQ721" s="367"/>
      <c r="AR721" s="359"/>
      <c r="AS721" s="344" t="s">
        <v>1309</v>
      </c>
      <c r="AT721" s="54" t="s">
        <v>1325</v>
      </c>
      <c r="AU721" s="11" t="s">
        <v>15</v>
      </c>
      <c r="AV721" s="4" t="s">
        <v>1948</v>
      </c>
    </row>
    <row r="722" spans="1:48" x14ac:dyDescent="0.3">
      <c r="B722" s="367"/>
      <c r="C722" s="367"/>
      <c r="D722" s="367"/>
      <c r="E722" s="367"/>
      <c r="F722" s="368"/>
      <c r="G722" s="367"/>
      <c r="H722" s="367"/>
      <c r="I722" s="361"/>
      <c r="J722" s="367"/>
      <c r="K722" s="367"/>
      <c r="L722" s="367"/>
      <c r="M722" s="367"/>
      <c r="N722" s="367"/>
      <c r="O722" s="367"/>
      <c r="P722" s="367"/>
      <c r="Q722" s="367"/>
      <c r="R722" s="367"/>
      <c r="S722" s="367"/>
      <c r="T722" s="367"/>
      <c r="U722" s="367"/>
      <c r="V722" s="367"/>
      <c r="W722" s="367"/>
      <c r="X722" s="367"/>
      <c r="Y722" s="367"/>
      <c r="Z722" s="367"/>
      <c r="AA722" s="367"/>
      <c r="AB722" s="367"/>
      <c r="AC722" s="367"/>
      <c r="AD722" s="367"/>
      <c r="AE722" s="367"/>
      <c r="AF722" s="367"/>
      <c r="AG722" s="367"/>
      <c r="AH722" s="367"/>
      <c r="AI722" s="367"/>
      <c r="AJ722" s="367"/>
      <c r="AK722" s="367"/>
      <c r="AL722" s="367"/>
      <c r="AM722" s="367"/>
      <c r="AN722" s="367"/>
      <c r="AO722" s="367"/>
      <c r="AP722" s="367"/>
      <c r="AQ722" s="367"/>
      <c r="AR722" s="359"/>
      <c r="AS722" s="344" t="s">
        <v>1309</v>
      </c>
      <c r="AT722" s="54" t="s">
        <v>1326</v>
      </c>
      <c r="AU722" s="11" t="s">
        <v>15</v>
      </c>
      <c r="AV722" s="4" t="s">
        <v>1949</v>
      </c>
    </row>
    <row r="723" spans="1:48" ht="15" thickBot="1" x14ac:dyDescent="0.35">
      <c r="B723" s="367"/>
      <c r="C723" s="367"/>
      <c r="AS723" s="344" t="s">
        <v>1309</v>
      </c>
      <c r="AT723" s="13" t="s">
        <v>1327</v>
      </c>
      <c r="AU723" s="13" t="s">
        <v>15</v>
      </c>
      <c r="AV723" s="8" t="s">
        <v>1948</v>
      </c>
    </row>
    <row r="724" spans="1:48" ht="18.600000000000001" thickBot="1" x14ac:dyDescent="0.4">
      <c r="A724" s="365"/>
      <c r="D724" s="367"/>
      <c r="E724" s="367"/>
      <c r="F724" s="360"/>
      <c r="G724" s="361"/>
      <c r="H724" s="367"/>
      <c r="I724" s="367"/>
      <c r="J724" s="367"/>
      <c r="K724" s="367"/>
      <c r="L724" s="367"/>
      <c r="M724" s="367"/>
      <c r="N724" s="367"/>
      <c r="O724" s="367"/>
      <c r="P724" s="367"/>
      <c r="Q724" s="367"/>
      <c r="R724" s="367"/>
      <c r="S724" s="367"/>
      <c r="T724" s="367"/>
      <c r="U724" s="367"/>
      <c r="V724" s="367"/>
      <c r="W724" s="367"/>
      <c r="X724" s="367"/>
      <c r="Y724" s="361"/>
      <c r="Z724" s="361"/>
      <c r="AA724" s="361"/>
      <c r="AB724" s="361"/>
      <c r="AC724" s="361"/>
      <c r="AD724" s="361"/>
      <c r="AE724" s="361"/>
      <c r="AF724" s="361"/>
      <c r="AG724" s="361"/>
      <c r="AH724" s="361"/>
      <c r="AI724" s="367"/>
      <c r="AJ724" s="367"/>
      <c r="AK724" s="367"/>
      <c r="AL724" s="367"/>
      <c r="AM724" s="367"/>
      <c r="AN724" s="367"/>
      <c r="AO724" s="367"/>
      <c r="AP724" s="367"/>
      <c r="AQ724" s="367"/>
      <c r="AR724" s="359"/>
      <c r="AS724" s="332" t="s">
        <v>1524</v>
      </c>
      <c r="AT724" s="98"/>
      <c r="AU724" s="99"/>
      <c r="AV724" s="100"/>
    </row>
    <row r="725" spans="1:48" x14ac:dyDescent="0.3">
      <c r="A725" s="366"/>
      <c r="B725" s="367"/>
      <c r="C725" s="367"/>
      <c r="D725" s="367"/>
      <c r="E725" s="367"/>
      <c r="F725" s="360"/>
      <c r="G725" s="361"/>
      <c r="H725" s="367"/>
      <c r="I725" s="367"/>
      <c r="J725" s="367"/>
      <c r="K725" s="367"/>
      <c r="L725" s="367"/>
      <c r="M725" s="367"/>
      <c r="N725" s="367"/>
      <c r="O725" s="367"/>
      <c r="P725" s="367"/>
      <c r="Q725" s="367"/>
      <c r="R725" s="367"/>
      <c r="S725" s="367"/>
      <c r="T725" s="367"/>
      <c r="U725" s="367"/>
      <c r="V725" s="367"/>
      <c r="W725" s="367"/>
      <c r="X725" s="367"/>
      <c r="Y725" s="361"/>
      <c r="Z725" s="361"/>
      <c r="AA725" s="361"/>
      <c r="AB725" s="361"/>
      <c r="AC725" s="361"/>
      <c r="AD725" s="361"/>
      <c r="AE725" s="361"/>
      <c r="AF725" s="361"/>
      <c r="AG725" s="361"/>
      <c r="AH725" s="361"/>
      <c r="AI725" s="367"/>
      <c r="AJ725" s="367"/>
      <c r="AK725" s="367"/>
      <c r="AL725" s="367"/>
      <c r="AM725" s="367"/>
      <c r="AN725" s="367"/>
      <c r="AO725" s="367"/>
      <c r="AP725" s="367"/>
      <c r="AQ725" s="367"/>
      <c r="AR725" s="359"/>
      <c r="AS725" s="291" t="s">
        <v>1357</v>
      </c>
      <c r="AT725" s="14" t="s">
        <v>1491</v>
      </c>
      <c r="AU725" s="14"/>
      <c r="AV725" s="6"/>
    </row>
    <row r="726" spans="1:48" ht="15" thickBot="1" x14ac:dyDescent="0.35">
      <c r="A726" s="366"/>
      <c r="B726" s="367"/>
      <c r="C726" s="367"/>
      <c r="D726" s="367"/>
      <c r="E726" s="367"/>
      <c r="F726" s="360"/>
      <c r="G726" s="361"/>
      <c r="H726" s="361"/>
      <c r="I726" s="361"/>
      <c r="J726" s="361"/>
      <c r="K726" s="361"/>
      <c r="L726" s="361"/>
      <c r="M726" s="361"/>
      <c r="N726" s="361"/>
      <c r="O726" s="361"/>
      <c r="P726" s="361"/>
      <c r="Q726" s="361"/>
      <c r="R726" s="361"/>
      <c r="S726" s="361"/>
      <c r="T726" s="361"/>
      <c r="U726" s="361"/>
      <c r="V726" s="361"/>
      <c r="W726" s="361"/>
      <c r="X726" s="361"/>
      <c r="Y726" s="361"/>
      <c r="Z726" s="361"/>
      <c r="AA726" s="361"/>
      <c r="AB726" s="361"/>
      <c r="AC726" s="361"/>
      <c r="AD726" s="361"/>
      <c r="AE726" s="361"/>
      <c r="AF726" s="361"/>
      <c r="AG726" s="361"/>
      <c r="AH726" s="361"/>
      <c r="AI726" s="361"/>
      <c r="AJ726" s="361"/>
      <c r="AK726" s="361"/>
      <c r="AL726" s="361"/>
      <c r="AM726" s="361"/>
      <c r="AN726" s="361"/>
      <c r="AO726" s="361"/>
      <c r="AP726" s="361"/>
      <c r="AQ726" s="361"/>
      <c r="AR726" s="359"/>
      <c r="AS726" s="356" t="s">
        <v>1489</v>
      </c>
      <c r="AT726" s="13"/>
      <c r="AU726" s="13"/>
      <c r="AV726" s="57"/>
    </row>
    <row r="727" spans="1:48" ht="18.600000000000001" thickBot="1" x14ac:dyDescent="0.4">
      <c r="A727" s="121"/>
      <c r="B727" s="367"/>
      <c r="C727" s="367"/>
      <c r="D727" s="367"/>
      <c r="E727" s="367"/>
      <c r="F727" s="360"/>
      <c r="G727" s="361"/>
      <c r="H727" s="361"/>
      <c r="I727" s="361"/>
      <c r="J727" s="361"/>
      <c r="K727" s="361"/>
      <c r="L727" s="361"/>
      <c r="M727" s="361"/>
      <c r="N727" s="361"/>
      <c r="O727" s="361"/>
      <c r="P727" s="361"/>
      <c r="Q727" s="361"/>
      <c r="R727" s="361"/>
      <c r="S727" s="361"/>
      <c r="T727" s="361"/>
      <c r="U727" s="361"/>
      <c r="V727" s="361"/>
      <c r="W727" s="361"/>
      <c r="X727" s="361"/>
      <c r="Y727" s="361"/>
      <c r="Z727" s="361"/>
      <c r="AA727" s="361"/>
      <c r="AB727" s="361"/>
      <c r="AC727" s="361"/>
      <c r="AD727" s="361"/>
      <c r="AE727" s="361"/>
      <c r="AF727" s="361"/>
      <c r="AG727" s="361"/>
      <c r="AH727" s="361"/>
      <c r="AI727" s="361"/>
      <c r="AJ727" s="361"/>
      <c r="AK727" s="361"/>
      <c r="AL727" s="361"/>
      <c r="AM727" s="361"/>
      <c r="AN727" s="361"/>
      <c r="AO727" s="361"/>
      <c r="AP727" s="361"/>
      <c r="AQ727" s="361"/>
      <c r="AR727" s="359"/>
      <c r="AS727" s="355" t="s">
        <v>1445</v>
      </c>
      <c r="AT727" s="98"/>
      <c r="AU727" s="99"/>
      <c r="AV727" s="100"/>
    </row>
    <row r="728" spans="1:48" x14ac:dyDescent="0.3">
      <c r="A728" s="121"/>
      <c r="B728" s="367"/>
      <c r="C728" s="367"/>
      <c r="D728" s="367"/>
      <c r="E728" s="367"/>
      <c r="F728" s="368"/>
      <c r="G728" s="367"/>
      <c r="H728" s="367"/>
      <c r="I728" s="367"/>
      <c r="J728" s="367"/>
      <c r="K728" s="367"/>
      <c r="L728" s="367"/>
      <c r="M728" s="367"/>
      <c r="N728" s="367"/>
      <c r="O728" s="367"/>
      <c r="P728" s="367"/>
      <c r="Q728" s="367"/>
      <c r="R728" s="367"/>
      <c r="S728" s="367"/>
      <c r="T728" s="367"/>
      <c r="U728" s="367"/>
      <c r="V728" s="367"/>
      <c r="W728" s="367"/>
      <c r="X728" s="367"/>
      <c r="Y728" s="367"/>
      <c r="Z728" s="367"/>
      <c r="AA728" s="367"/>
      <c r="AB728" s="367"/>
      <c r="AC728" s="367"/>
      <c r="AD728" s="367"/>
      <c r="AE728" s="367"/>
      <c r="AF728" s="367"/>
      <c r="AG728" s="367"/>
      <c r="AH728" s="367"/>
      <c r="AI728" s="367"/>
      <c r="AJ728" s="367"/>
      <c r="AK728" s="367"/>
      <c r="AL728" s="367"/>
      <c r="AM728" s="367"/>
      <c r="AN728" s="367"/>
      <c r="AO728" s="367"/>
      <c r="AP728" s="367"/>
      <c r="AQ728" s="367"/>
      <c r="AR728" s="121"/>
      <c r="AS728" s="291" t="s">
        <v>1357</v>
      </c>
      <c r="AT728" s="14" t="s">
        <v>1490</v>
      </c>
      <c r="AU728" s="14"/>
      <c r="AV728" s="6"/>
    </row>
    <row r="729" spans="1:48" ht="18.600000000000001" thickBot="1" x14ac:dyDescent="0.4">
      <c r="A729" s="380"/>
      <c r="B729" s="367"/>
      <c r="C729" s="367"/>
      <c r="D729" s="367"/>
      <c r="E729" s="367"/>
      <c r="F729" s="368"/>
      <c r="G729" s="367"/>
      <c r="H729" s="367"/>
      <c r="I729" s="367"/>
      <c r="J729" s="370"/>
      <c r="K729" s="370"/>
      <c r="L729" s="370"/>
      <c r="M729" s="370"/>
      <c r="N729" s="370"/>
      <c r="O729" s="370"/>
      <c r="P729" s="370"/>
      <c r="Q729" s="370"/>
      <c r="R729" s="370"/>
      <c r="S729" s="370"/>
      <c r="T729" s="370"/>
      <c r="U729" s="361"/>
      <c r="V729" s="361"/>
      <c r="W729" s="361"/>
      <c r="X729" s="361"/>
      <c r="Y729" s="370"/>
      <c r="Z729" s="370"/>
      <c r="AA729" s="370"/>
      <c r="AB729" s="370"/>
      <c r="AC729" s="370"/>
      <c r="AD729" s="370"/>
      <c r="AE729" s="370"/>
      <c r="AF729" s="370"/>
      <c r="AG729" s="370"/>
      <c r="AH729" s="370"/>
      <c r="AI729" s="367"/>
      <c r="AJ729" s="367"/>
      <c r="AK729" s="367"/>
      <c r="AL729" s="367"/>
      <c r="AM729" s="367"/>
      <c r="AN729" s="367"/>
      <c r="AO729" s="367"/>
      <c r="AP729" s="367"/>
      <c r="AQ729" s="367"/>
      <c r="AR729" s="359"/>
      <c r="AS729" s="357" t="s">
        <v>1492</v>
      </c>
      <c r="AT729" s="13"/>
      <c r="AU729" s="13"/>
      <c r="AV729" s="8"/>
    </row>
    <row r="730" spans="1:48" ht="18.600000000000001" thickBot="1" x14ac:dyDescent="0.4">
      <c r="A730" s="366"/>
      <c r="B730" s="370"/>
      <c r="C730" s="370"/>
      <c r="D730" s="367"/>
      <c r="E730" s="367"/>
      <c r="F730" s="368"/>
      <c r="G730" s="367"/>
      <c r="H730" s="367"/>
      <c r="I730" s="367"/>
      <c r="J730" s="370"/>
      <c r="K730" s="370"/>
      <c r="L730" s="370"/>
      <c r="M730" s="370"/>
      <c r="N730" s="370"/>
      <c r="O730" s="370"/>
      <c r="P730" s="370"/>
      <c r="Q730" s="370"/>
      <c r="R730" s="370"/>
      <c r="S730" s="370"/>
      <c r="T730" s="370"/>
      <c r="U730" s="361"/>
      <c r="V730" s="361"/>
      <c r="W730" s="361"/>
      <c r="X730" s="361"/>
      <c r="Y730" s="370"/>
      <c r="Z730" s="370"/>
      <c r="AA730" s="370"/>
      <c r="AB730" s="370"/>
      <c r="AC730" s="370"/>
      <c r="AD730" s="370"/>
      <c r="AE730" s="370"/>
      <c r="AF730" s="370"/>
      <c r="AG730" s="370"/>
      <c r="AH730" s="370"/>
      <c r="AI730" s="367"/>
      <c r="AJ730" s="367"/>
      <c r="AK730" s="367"/>
      <c r="AL730" s="367"/>
      <c r="AM730" s="367"/>
      <c r="AN730" s="367"/>
      <c r="AO730" s="367"/>
      <c r="AP730" s="367"/>
      <c r="AQ730" s="367"/>
      <c r="AR730" s="359"/>
      <c r="AS730" s="343" t="s">
        <v>1359</v>
      </c>
      <c r="AT730" s="27"/>
      <c r="AU730" s="27"/>
      <c r="AV730" s="16"/>
    </row>
    <row r="731" spans="1:48" x14ac:dyDescent="0.3">
      <c r="A731" s="367"/>
      <c r="B731" s="370"/>
      <c r="C731" s="370"/>
      <c r="D731" s="367"/>
      <c r="E731" s="367"/>
      <c r="F731" s="368"/>
      <c r="G731" s="367"/>
      <c r="H731" s="367"/>
      <c r="I731" s="367"/>
      <c r="J731" s="370"/>
      <c r="K731" s="370"/>
      <c r="L731" s="370"/>
      <c r="M731" s="370"/>
      <c r="N731" s="370"/>
      <c r="O731" s="370"/>
      <c r="P731" s="370"/>
      <c r="Q731" s="370"/>
      <c r="R731" s="370"/>
      <c r="S731" s="370"/>
      <c r="T731" s="370"/>
      <c r="U731" s="361"/>
      <c r="V731" s="361"/>
      <c r="W731" s="361"/>
      <c r="X731" s="361"/>
      <c r="Y731" s="370"/>
      <c r="Z731" s="370"/>
      <c r="AA731" s="370"/>
      <c r="AB731" s="370"/>
      <c r="AC731" s="370"/>
      <c r="AD731" s="370"/>
      <c r="AE731" s="370"/>
      <c r="AF731" s="370"/>
      <c r="AG731" s="370"/>
      <c r="AH731" s="370"/>
      <c r="AI731" s="367"/>
      <c r="AJ731" s="367"/>
      <c r="AK731" s="367"/>
      <c r="AL731" s="367"/>
      <c r="AM731" s="367"/>
      <c r="AN731" s="367"/>
      <c r="AO731" s="367"/>
      <c r="AP731" s="367"/>
      <c r="AQ731" s="367"/>
      <c r="AR731" s="359"/>
      <c r="AS731" s="336" t="s">
        <v>1382</v>
      </c>
      <c r="AT731" s="14" t="s">
        <v>1360</v>
      </c>
      <c r="AU731" s="14" t="s">
        <v>424</v>
      </c>
      <c r="AV731" s="6" t="s">
        <v>1950</v>
      </c>
    </row>
    <row r="732" spans="1:48" x14ac:dyDescent="0.3">
      <c r="B732" s="370"/>
      <c r="C732" s="370"/>
      <c r="D732" s="367"/>
      <c r="E732" s="367"/>
      <c r="F732" s="368"/>
      <c r="G732" s="367"/>
      <c r="H732" s="367"/>
      <c r="U732" s="361"/>
      <c r="V732" s="361"/>
      <c r="W732" s="361"/>
      <c r="X732" s="361"/>
      <c r="Y732" s="370"/>
      <c r="Z732" s="370"/>
      <c r="AA732" s="370"/>
      <c r="AB732" s="370"/>
      <c r="AC732" s="370"/>
      <c r="AD732" s="370"/>
      <c r="AE732" s="370"/>
      <c r="AF732" s="370"/>
      <c r="AG732" s="370"/>
      <c r="AH732" s="370"/>
      <c r="AI732" s="367"/>
      <c r="AJ732" s="367"/>
      <c r="AK732" s="367"/>
      <c r="AL732" s="367"/>
      <c r="AM732" s="367"/>
      <c r="AN732" s="367"/>
      <c r="AO732" s="367"/>
      <c r="AP732" s="367"/>
      <c r="AQ732" s="367"/>
      <c r="AR732" s="359"/>
      <c r="AS732" s="40" t="s">
        <v>1359</v>
      </c>
      <c r="AT732" s="11" t="s">
        <v>1362</v>
      </c>
      <c r="AU732" s="14" t="s">
        <v>424</v>
      </c>
      <c r="AV732" s="4" t="s">
        <v>1951</v>
      </c>
    </row>
    <row r="733" spans="1:48" x14ac:dyDescent="0.3">
      <c r="B733" s="370"/>
      <c r="C733" s="370"/>
      <c r="U733" s="361"/>
      <c r="V733" s="361"/>
      <c r="W733" s="361"/>
      <c r="X733" s="361"/>
      <c r="Y733" s="370"/>
      <c r="Z733" s="370"/>
      <c r="AA733" s="370"/>
      <c r="AB733" s="370"/>
      <c r="AC733" s="370"/>
      <c r="AD733" s="370"/>
      <c r="AE733" s="370"/>
      <c r="AF733" s="370"/>
      <c r="AG733" s="370"/>
      <c r="AH733" s="370"/>
      <c r="AR733" s="359"/>
      <c r="AS733" s="40" t="s">
        <v>1359</v>
      </c>
      <c r="AT733" s="11" t="s">
        <v>1363</v>
      </c>
      <c r="AU733" s="11" t="s">
        <v>98</v>
      </c>
      <c r="AV733" s="4" t="s">
        <v>1952</v>
      </c>
    </row>
    <row r="734" spans="1:48" x14ac:dyDescent="0.3">
      <c r="C734" s="370"/>
      <c r="Y734" s="370"/>
      <c r="Z734" s="370"/>
      <c r="AA734" s="370"/>
      <c r="AB734" s="370"/>
      <c r="AC734" s="370"/>
      <c r="AD734" s="370"/>
      <c r="AE734" s="370"/>
      <c r="AF734" s="370"/>
      <c r="AG734" s="370"/>
      <c r="AH734" s="370"/>
      <c r="AR734" s="359"/>
      <c r="AS734" s="40" t="s">
        <v>1359</v>
      </c>
      <c r="AT734" s="13" t="s">
        <v>1365</v>
      </c>
      <c r="AU734" s="13" t="s">
        <v>82</v>
      </c>
      <c r="AV734" s="8" t="s">
        <v>1953</v>
      </c>
    </row>
    <row r="735" spans="1:48" x14ac:dyDescent="0.3">
      <c r="C735" s="370"/>
      <c r="Y735" s="370"/>
      <c r="Z735" s="370"/>
      <c r="AA735" s="370"/>
      <c r="AB735" s="370"/>
      <c r="AC735" s="370"/>
      <c r="AD735" s="370"/>
      <c r="AE735" s="370"/>
      <c r="AF735" s="370"/>
      <c r="AG735" s="370"/>
      <c r="AH735" s="370"/>
      <c r="AR735" s="359"/>
      <c r="AS735" s="40" t="s">
        <v>1359</v>
      </c>
      <c r="AT735" s="11" t="s">
        <v>1366</v>
      </c>
      <c r="AU735" s="13" t="s">
        <v>82</v>
      </c>
      <c r="AV735" s="4" t="s">
        <v>1954</v>
      </c>
    </row>
    <row r="736" spans="1:48" ht="15" thickBot="1" x14ac:dyDescent="0.35">
      <c r="C736" s="370"/>
      <c r="AR736" s="359"/>
      <c r="AS736" s="40" t="s">
        <v>1359</v>
      </c>
      <c r="AT736" s="13" t="s">
        <v>1380</v>
      </c>
      <c r="AU736" s="182" t="s">
        <v>1381</v>
      </c>
      <c r="AV736" s="8" t="s">
        <v>1955</v>
      </c>
    </row>
    <row r="737" spans="1:48" ht="18.600000000000001" thickBot="1" x14ac:dyDescent="0.4">
      <c r="C737" s="370"/>
      <c r="AR737" s="359"/>
      <c r="AS737" s="332" t="s">
        <v>1385</v>
      </c>
      <c r="AT737" s="53"/>
      <c r="AU737" s="27"/>
      <c r="AV737" s="16"/>
    </row>
    <row r="738" spans="1:48" x14ac:dyDescent="0.3">
      <c r="C738" s="370"/>
      <c r="Y738" s="370"/>
      <c r="Z738" s="370"/>
      <c r="AA738" s="370"/>
      <c r="AB738" s="370"/>
      <c r="AC738" s="370"/>
      <c r="AD738" s="370"/>
      <c r="AE738" s="370"/>
      <c r="AF738" s="370"/>
      <c r="AG738" s="370"/>
      <c r="AH738" s="370"/>
      <c r="AR738" s="359"/>
      <c r="AS738" s="336" t="s">
        <v>1393</v>
      </c>
      <c r="AT738" s="14" t="s">
        <v>1390</v>
      </c>
      <c r="AU738" s="14" t="s">
        <v>2069</v>
      </c>
      <c r="AV738" s="6" t="s">
        <v>252</v>
      </c>
    </row>
    <row r="739" spans="1:48" x14ac:dyDescent="0.3">
      <c r="C739" s="370"/>
      <c r="Y739" s="370"/>
      <c r="Z739" s="370"/>
      <c r="AA739" s="370"/>
      <c r="AB739" s="370"/>
      <c r="AC739" s="370"/>
      <c r="AD739" s="370"/>
      <c r="AE739" s="370"/>
      <c r="AF739" s="370"/>
      <c r="AG739" s="370"/>
      <c r="AH739" s="370"/>
      <c r="AR739" s="359"/>
      <c r="AS739" s="40" t="s">
        <v>1385</v>
      </c>
      <c r="AT739" s="11" t="s">
        <v>1389</v>
      </c>
      <c r="AU739" s="11" t="s">
        <v>2069</v>
      </c>
      <c r="AV739" s="4" t="s">
        <v>252</v>
      </c>
    </row>
    <row r="740" spans="1:48" x14ac:dyDescent="0.3">
      <c r="C740" s="370"/>
      <c r="AR740" s="359"/>
      <c r="AS740" s="40" t="s">
        <v>1385</v>
      </c>
      <c r="AT740" s="13" t="s">
        <v>1391</v>
      </c>
      <c r="AU740" s="11" t="s">
        <v>308</v>
      </c>
      <c r="AV740" s="4" t="s">
        <v>252</v>
      </c>
    </row>
    <row r="741" spans="1:48" x14ac:dyDescent="0.3">
      <c r="C741" s="370"/>
      <c r="AR741" s="359"/>
      <c r="AS741" s="40" t="s">
        <v>1385</v>
      </c>
      <c r="AT741" s="11" t="s">
        <v>1392</v>
      </c>
      <c r="AU741" s="11" t="s">
        <v>2071</v>
      </c>
      <c r="AV741" s="4" t="s">
        <v>252</v>
      </c>
    </row>
    <row r="742" spans="1:48" x14ac:dyDescent="0.3">
      <c r="C742" s="370"/>
      <c r="U742" s="361"/>
      <c r="V742" s="361"/>
      <c r="W742" s="361"/>
      <c r="X742" s="361"/>
      <c r="AS742" s="40" t="s">
        <v>1385</v>
      </c>
      <c r="AT742" s="11" t="s">
        <v>1386</v>
      </c>
      <c r="AU742" s="11" t="s">
        <v>2109</v>
      </c>
      <c r="AV742" s="4"/>
    </row>
    <row r="743" spans="1:48" x14ac:dyDescent="0.3">
      <c r="F743" s="360"/>
      <c r="I743" s="361"/>
      <c r="U743" s="361"/>
      <c r="V743" s="361"/>
      <c r="W743" s="361"/>
      <c r="X743" s="361"/>
      <c r="Y743" s="361"/>
      <c r="Z743" s="361"/>
      <c r="AA743" s="361"/>
      <c r="AB743" s="361"/>
      <c r="AC743" s="361"/>
      <c r="AD743" s="361"/>
      <c r="AE743" s="361"/>
      <c r="AF743" s="361"/>
      <c r="AG743" s="361"/>
      <c r="AH743" s="361"/>
      <c r="AS743" s="40" t="s">
        <v>1385</v>
      </c>
      <c r="AT743" s="11" t="s">
        <v>1387</v>
      </c>
      <c r="AU743" s="11" t="s">
        <v>314</v>
      </c>
      <c r="AV743" s="4" t="s">
        <v>252</v>
      </c>
    </row>
    <row r="744" spans="1:48" ht="15" thickBot="1" x14ac:dyDescent="0.35">
      <c r="B744" s="381"/>
      <c r="F744" s="360"/>
      <c r="I744" s="361"/>
      <c r="U744" s="361"/>
      <c r="V744" s="361"/>
      <c r="W744" s="361"/>
      <c r="X744" s="361"/>
      <c r="Y744" s="361"/>
      <c r="Z744" s="361"/>
      <c r="AA744" s="361"/>
      <c r="AB744" s="361"/>
      <c r="AC744" s="361"/>
      <c r="AD744" s="361"/>
      <c r="AE744" s="361"/>
      <c r="AF744" s="361"/>
      <c r="AG744" s="361"/>
      <c r="AH744" s="361"/>
      <c r="AS744" s="40" t="s">
        <v>1385</v>
      </c>
      <c r="AT744" s="13" t="s">
        <v>1388</v>
      </c>
      <c r="AU744" s="13" t="s">
        <v>314</v>
      </c>
      <c r="AV744" s="8" t="s">
        <v>252</v>
      </c>
    </row>
    <row r="745" spans="1:48" ht="18.600000000000001" thickBot="1" x14ac:dyDescent="0.4">
      <c r="B745" s="381"/>
      <c r="F745" s="360"/>
      <c r="I745" s="361"/>
      <c r="U745" s="361"/>
      <c r="V745" s="361"/>
      <c r="W745" s="361"/>
      <c r="X745" s="361"/>
      <c r="Y745" s="361"/>
      <c r="Z745" s="361"/>
      <c r="AA745" s="361"/>
      <c r="AB745" s="361"/>
      <c r="AC745" s="361"/>
      <c r="AD745" s="361"/>
      <c r="AE745" s="361"/>
      <c r="AF745" s="361"/>
      <c r="AG745" s="361"/>
      <c r="AH745" s="361"/>
      <c r="AS745" s="332" t="s">
        <v>1395</v>
      </c>
      <c r="AT745" s="53"/>
      <c r="AU745" s="27"/>
      <c r="AV745" s="16"/>
    </row>
    <row r="746" spans="1:48" x14ac:dyDescent="0.3">
      <c r="D746" s="367"/>
      <c r="E746" s="367"/>
      <c r="F746" s="382"/>
      <c r="G746" s="367"/>
      <c r="H746" s="367"/>
      <c r="I746" s="367"/>
      <c r="J746" s="367"/>
      <c r="K746" s="367"/>
      <c r="L746" s="367"/>
      <c r="M746" s="367"/>
      <c r="N746" s="367"/>
      <c r="O746" s="367"/>
      <c r="P746" s="367"/>
      <c r="Q746" s="367"/>
      <c r="R746" s="367"/>
      <c r="S746" s="367"/>
      <c r="T746" s="367"/>
      <c r="U746" s="367"/>
      <c r="V746" s="367"/>
      <c r="W746" s="367"/>
      <c r="X746" s="367"/>
      <c r="Y746" s="367"/>
      <c r="Z746" s="367"/>
      <c r="AA746" s="367"/>
      <c r="AB746" s="367"/>
      <c r="AC746" s="367"/>
      <c r="AD746" s="367"/>
      <c r="AE746" s="367"/>
      <c r="AF746" s="367"/>
      <c r="AG746" s="367"/>
      <c r="AH746" s="367"/>
      <c r="AI746" s="367"/>
      <c r="AJ746" s="367"/>
      <c r="AK746" s="367"/>
      <c r="AL746" s="367"/>
      <c r="AM746" s="367"/>
      <c r="AN746" s="367"/>
      <c r="AO746" s="367"/>
      <c r="AP746" s="367"/>
      <c r="AQ746" s="367"/>
      <c r="AR746" s="121"/>
      <c r="AS746" s="336" t="s">
        <v>1487</v>
      </c>
      <c r="AT746" s="14" t="s">
        <v>1396</v>
      </c>
      <c r="AU746" s="14" t="s">
        <v>2111</v>
      </c>
      <c r="AV746" s="6" t="s">
        <v>1956</v>
      </c>
    </row>
    <row r="747" spans="1:48" ht="18" x14ac:dyDescent="0.35">
      <c r="A747" s="365"/>
      <c r="B747" s="367"/>
      <c r="C747" s="367"/>
      <c r="D747" s="361"/>
      <c r="E747" s="361"/>
      <c r="F747" s="383"/>
      <c r="G747" s="361"/>
      <c r="H747" s="361"/>
      <c r="I747" s="361"/>
      <c r="J747" s="361"/>
      <c r="K747" s="361"/>
      <c r="L747" s="361"/>
      <c r="M747" s="361"/>
      <c r="N747" s="361"/>
      <c r="O747" s="361"/>
      <c r="P747" s="361"/>
      <c r="Q747" s="361"/>
      <c r="R747" s="361"/>
      <c r="S747" s="361"/>
      <c r="T747" s="361"/>
      <c r="U747" s="361"/>
      <c r="V747" s="361"/>
      <c r="W747" s="361"/>
      <c r="X747" s="361"/>
      <c r="Y747" s="361"/>
      <c r="Z747" s="361"/>
      <c r="AA747" s="361"/>
      <c r="AB747" s="361"/>
      <c r="AC747" s="361"/>
      <c r="AD747" s="361"/>
      <c r="AE747" s="361"/>
      <c r="AF747" s="361"/>
      <c r="AG747" s="361"/>
      <c r="AH747" s="361"/>
      <c r="AI747" s="361"/>
      <c r="AJ747" s="361"/>
      <c r="AK747" s="361"/>
      <c r="AL747" s="361"/>
      <c r="AM747" s="361"/>
      <c r="AN747" s="361"/>
      <c r="AO747" s="361"/>
      <c r="AP747" s="361"/>
      <c r="AQ747" s="361"/>
      <c r="AS747" s="40" t="s">
        <v>1395</v>
      </c>
      <c r="AT747" s="11" t="s">
        <v>1400</v>
      </c>
      <c r="AU747" s="270" t="s">
        <v>2110</v>
      </c>
      <c r="AV747" s="4"/>
    </row>
    <row r="748" spans="1:48" x14ac:dyDescent="0.3">
      <c r="D748" s="367"/>
      <c r="E748" s="367"/>
      <c r="F748" s="382"/>
      <c r="G748" s="367"/>
      <c r="H748" s="367"/>
      <c r="I748" s="367"/>
      <c r="J748" s="367"/>
      <c r="K748" s="367"/>
      <c r="L748" s="367"/>
      <c r="M748" s="367"/>
      <c r="N748" s="367"/>
      <c r="O748" s="367"/>
      <c r="P748" s="367"/>
      <c r="Q748" s="367"/>
      <c r="R748" s="367"/>
      <c r="S748" s="367"/>
      <c r="T748" s="367"/>
      <c r="U748" s="367"/>
      <c r="V748" s="367"/>
      <c r="W748" s="367"/>
      <c r="X748" s="367"/>
      <c r="Y748" s="367"/>
      <c r="Z748" s="367"/>
      <c r="AA748" s="367"/>
      <c r="AB748" s="367"/>
      <c r="AC748" s="367"/>
      <c r="AD748" s="367"/>
      <c r="AE748" s="367"/>
      <c r="AF748" s="367"/>
      <c r="AG748" s="367"/>
      <c r="AH748" s="367"/>
      <c r="AI748" s="367"/>
      <c r="AJ748" s="367"/>
      <c r="AK748" s="367"/>
      <c r="AL748" s="367"/>
      <c r="AM748" s="367"/>
      <c r="AN748" s="367"/>
      <c r="AO748" s="367"/>
      <c r="AP748" s="367"/>
      <c r="AQ748" s="367"/>
      <c r="AR748" s="121"/>
      <c r="AS748" s="40" t="s">
        <v>1395</v>
      </c>
      <c r="AT748" s="11" t="s">
        <v>1401</v>
      </c>
      <c r="AU748" s="11" t="s">
        <v>2079</v>
      </c>
      <c r="AV748" s="6" t="s">
        <v>1957</v>
      </c>
    </row>
    <row r="749" spans="1:48" x14ac:dyDescent="0.3">
      <c r="A749" s="369"/>
      <c r="D749" s="367"/>
      <c r="E749" s="367"/>
      <c r="F749" s="382"/>
      <c r="G749" s="367"/>
      <c r="H749" s="367"/>
      <c r="I749" s="367"/>
      <c r="J749" s="367"/>
      <c r="K749" s="367"/>
      <c r="L749" s="367"/>
      <c r="M749" s="367"/>
      <c r="N749" s="367"/>
      <c r="O749" s="367"/>
      <c r="P749" s="367"/>
      <c r="Q749" s="367"/>
      <c r="R749" s="367"/>
      <c r="S749" s="367"/>
      <c r="T749" s="367"/>
      <c r="U749" s="367"/>
      <c r="V749" s="367"/>
      <c r="W749" s="367"/>
      <c r="X749" s="367"/>
      <c r="Y749" s="367"/>
      <c r="Z749" s="367"/>
      <c r="AA749" s="367"/>
      <c r="AB749" s="367"/>
      <c r="AC749" s="367"/>
      <c r="AD749" s="367"/>
      <c r="AE749" s="367"/>
      <c r="AF749" s="367"/>
      <c r="AG749" s="367"/>
      <c r="AH749" s="367"/>
      <c r="AI749" s="367"/>
      <c r="AJ749" s="367"/>
      <c r="AK749" s="367"/>
      <c r="AL749" s="367"/>
      <c r="AM749" s="367"/>
      <c r="AN749" s="367"/>
      <c r="AO749" s="367"/>
      <c r="AP749" s="367"/>
      <c r="AQ749" s="367"/>
      <c r="AR749" s="121"/>
      <c r="AS749" s="40" t="s">
        <v>1395</v>
      </c>
      <c r="AT749" s="11" t="s">
        <v>1402</v>
      </c>
      <c r="AU749" s="11" t="s">
        <v>2079</v>
      </c>
      <c r="AV749" s="6" t="s">
        <v>1956</v>
      </c>
    </row>
    <row r="750" spans="1:48" ht="18" x14ac:dyDescent="0.35">
      <c r="A750" s="380"/>
      <c r="B750" s="367"/>
      <c r="C750" s="367"/>
      <c r="D750" s="361"/>
      <c r="E750" s="361"/>
      <c r="F750" s="383"/>
      <c r="G750" s="361"/>
      <c r="H750" s="361"/>
      <c r="I750" s="361"/>
      <c r="J750" s="361"/>
      <c r="K750" s="361"/>
      <c r="L750" s="361"/>
      <c r="M750" s="361"/>
      <c r="N750" s="361"/>
      <c r="O750" s="361"/>
      <c r="P750" s="361"/>
      <c r="Q750" s="361"/>
      <c r="R750" s="361"/>
      <c r="S750" s="361"/>
      <c r="T750" s="361"/>
      <c r="U750" s="361"/>
      <c r="V750" s="361"/>
      <c r="W750" s="361"/>
      <c r="X750" s="361"/>
      <c r="Y750" s="361"/>
      <c r="Z750" s="361"/>
      <c r="AA750" s="361"/>
      <c r="AB750" s="361"/>
      <c r="AC750" s="361"/>
      <c r="AD750" s="361"/>
      <c r="AE750" s="361"/>
      <c r="AF750" s="361"/>
      <c r="AG750" s="361"/>
      <c r="AH750" s="361"/>
      <c r="AI750" s="361"/>
      <c r="AJ750" s="361"/>
      <c r="AK750" s="361"/>
      <c r="AL750" s="361"/>
      <c r="AM750" s="361"/>
      <c r="AN750" s="361"/>
      <c r="AO750" s="361"/>
      <c r="AP750" s="361"/>
      <c r="AQ750" s="361"/>
      <c r="AS750" s="40" t="s">
        <v>1395</v>
      </c>
      <c r="AT750" s="11" t="s">
        <v>1403</v>
      </c>
      <c r="AU750" s="11" t="s">
        <v>2079</v>
      </c>
      <c r="AV750" s="6" t="s">
        <v>1956</v>
      </c>
    </row>
    <row r="751" spans="1:48" x14ac:dyDescent="0.3">
      <c r="AS751" s="40" t="s">
        <v>1395</v>
      </c>
      <c r="AT751" s="11" t="s">
        <v>1404</v>
      </c>
      <c r="AU751" s="11" t="s">
        <v>2079</v>
      </c>
      <c r="AV751" s="6" t="s">
        <v>1957</v>
      </c>
    </row>
    <row r="752" spans="1:48" x14ac:dyDescent="0.3">
      <c r="A752" s="366"/>
      <c r="AS752" s="40" t="s">
        <v>1395</v>
      </c>
      <c r="AT752" s="11" t="s">
        <v>1405</v>
      </c>
      <c r="AU752" s="14" t="s">
        <v>2112</v>
      </c>
      <c r="AV752" s="6" t="s">
        <v>1956</v>
      </c>
    </row>
    <row r="753" spans="1:48" ht="18" x14ac:dyDescent="0.35">
      <c r="A753" s="365"/>
      <c r="F753" s="383"/>
      <c r="G753" s="361"/>
      <c r="U753" s="361"/>
      <c r="V753" s="361"/>
      <c r="W753" s="361"/>
      <c r="X753" s="361"/>
      <c r="AS753" s="40" t="s">
        <v>1395</v>
      </c>
      <c r="AT753" s="11" t="s">
        <v>2113</v>
      </c>
      <c r="AU753" s="173" t="s">
        <v>2079</v>
      </c>
      <c r="AV753" s="4" t="s">
        <v>1958</v>
      </c>
    </row>
    <row r="754" spans="1:48" x14ac:dyDescent="0.3">
      <c r="A754" s="366"/>
      <c r="F754" s="383"/>
      <c r="G754" s="361"/>
      <c r="U754" s="361"/>
      <c r="V754" s="361"/>
      <c r="W754" s="361"/>
      <c r="X754" s="361"/>
      <c r="AS754" s="40" t="s">
        <v>1395</v>
      </c>
      <c r="AT754" s="11" t="s">
        <v>1479</v>
      </c>
      <c r="AU754" s="173" t="s">
        <v>2079</v>
      </c>
      <c r="AV754" s="4" t="s">
        <v>1958</v>
      </c>
    </row>
    <row r="755" spans="1:48" x14ac:dyDescent="0.3">
      <c r="A755" s="1"/>
      <c r="F755" s="383"/>
      <c r="G755" s="361"/>
      <c r="U755" s="361"/>
      <c r="V755" s="361"/>
      <c r="W755" s="361"/>
      <c r="X755" s="361"/>
      <c r="AS755" s="40" t="s">
        <v>1395</v>
      </c>
      <c r="AT755" s="11" t="s">
        <v>1481</v>
      </c>
      <c r="AU755" s="173" t="s">
        <v>2079</v>
      </c>
      <c r="AV755" s="4" t="s">
        <v>1959</v>
      </c>
    </row>
    <row r="756" spans="1:48" ht="15" thickBot="1" x14ac:dyDescent="0.35">
      <c r="F756" s="383"/>
      <c r="G756" s="361"/>
      <c r="AS756" s="40" t="s">
        <v>1395</v>
      </c>
      <c r="AT756" s="11" t="s">
        <v>1483</v>
      </c>
      <c r="AU756" s="11" t="s">
        <v>2114</v>
      </c>
      <c r="AV756" s="4" t="s">
        <v>1960</v>
      </c>
    </row>
    <row r="757" spans="1:48" ht="18.600000000000001" thickBot="1" x14ac:dyDescent="0.4">
      <c r="F757" s="383"/>
      <c r="G757" s="361"/>
      <c r="AS757" s="343" t="s">
        <v>1429</v>
      </c>
      <c r="AT757" s="27"/>
      <c r="AU757" s="27"/>
      <c r="AV757" s="16"/>
    </row>
    <row r="758" spans="1:48" x14ac:dyDescent="0.3">
      <c r="F758" s="383"/>
      <c r="G758" s="361"/>
      <c r="J758" s="361"/>
      <c r="K758" s="361"/>
      <c r="L758" s="361"/>
      <c r="M758" s="361"/>
      <c r="N758" s="361"/>
      <c r="O758" s="361"/>
      <c r="P758" s="361"/>
      <c r="Q758" s="361"/>
      <c r="R758" s="361"/>
      <c r="S758" s="361"/>
      <c r="T758" s="361"/>
      <c r="U758" s="361"/>
      <c r="V758" s="361"/>
      <c r="W758" s="361"/>
      <c r="X758" s="361"/>
      <c r="AS758" s="39" t="s">
        <v>1443</v>
      </c>
      <c r="AT758" s="11" t="s">
        <v>1430</v>
      </c>
      <c r="AU758" s="11" t="s">
        <v>2115</v>
      </c>
      <c r="AV758" s="4" t="s">
        <v>1962</v>
      </c>
    </row>
    <row r="759" spans="1:48" x14ac:dyDescent="0.3">
      <c r="AS759" s="40" t="s">
        <v>1429</v>
      </c>
      <c r="AT759" s="11" t="s">
        <v>1432</v>
      </c>
      <c r="AU759" s="11" t="s">
        <v>2115</v>
      </c>
      <c r="AV759" s="4" t="s">
        <v>1963</v>
      </c>
    </row>
    <row r="760" spans="1:48" ht="18" x14ac:dyDescent="0.35">
      <c r="A760" s="365"/>
      <c r="U760" s="361"/>
      <c r="V760" s="361"/>
      <c r="W760" s="361"/>
      <c r="X760" s="361"/>
      <c r="AI760" s="361"/>
      <c r="AJ760" s="361"/>
      <c r="AK760" s="361"/>
      <c r="AL760" s="361"/>
      <c r="AM760" s="361"/>
      <c r="AN760" s="361"/>
      <c r="AO760" s="361"/>
      <c r="AP760" s="361"/>
      <c r="AQ760" s="361"/>
      <c r="AS760" s="40" t="s">
        <v>1429</v>
      </c>
      <c r="AT760" s="11" t="s">
        <v>1433</v>
      </c>
      <c r="AU760" s="11" t="s">
        <v>2115</v>
      </c>
      <c r="AV760" s="4" t="s">
        <v>1964</v>
      </c>
    </row>
    <row r="761" spans="1:48" x14ac:dyDescent="0.3">
      <c r="A761" s="366"/>
      <c r="U761" s="361"/>
      <c r="V761" s="361"/>
      <c r="W761" s="361"/>
      <c r="X761" s="361"/>
      <c r="AI761" s="361"/>
      <c r="AJ761" s="361"/>
      <c r="AK761" s="361"/>
      <c r="AL761" s="361"/>
      <c r="AM761" s="361"/>
      <c r="AN761" s="361"/>
      <c r="AO761" s="361"/>
      <c r="AP761" s="361"/>
      <c r="AQ761" s="361"/>
      <c r="AS761" s="40" t="s">
        <v>1429</v>
      </c>
      <c r="AT761" s="11" t="s">
        <v>1434</v>
      </c>
      <c r="AU761" s="11" t="s">
        <v>2115</v>
      </c>
      <c r="AV761" s="4" t="s">
        <v>1965</v>
      </c>
    </row>
    <row r="762" spans="1:48" x14ac:dyDescent="0.3">
      <c r="A762" s="1"/>
      <c r="U762" s="361"/>
      <c r="V762" s="361"/>
      <c r="W762" s="361"/>
      <c r="X762" s="361"/>
      <c r="AI762" s="361"/>
      <c r="AJ762" s="361"/>
      <c r="AK762" s="361"/>
      <c r="AL762" s="361"/>
      <c r="AM762" s="361"/>
      <c r="AN762" s="361"/>
      <c r="AO762" s="361"/>
      <c r="AP762" s="361"/>
      <c r="AQ762" s="361"/>
      <c r="AS762" s="40" t="s">
        <v>1429</v>
      </c>
      <c r="AT762" s="11" t="s">
        <v>1435</v>
      </c>
      <c r="AU762" s="11" t="s">
        <v>2115</v>
      </c>
      <c r="AV762" s="4" t="s">
        <v>1966</v>
      </c>
    </row>
    <row r="763" spans="1:48" x14ac:dyDescent="0.3">
      <c r="U763" s="361"/>
      <c r="V763" s="361"/>
      <c r="W763" s="361"/>
      <c r="X763" s="361"/>
      <c r="AI763" s="361"/>
      <c r="AJ763" s="361"/>
      <c r="AK763" s="361"/>
      <c r="AL763" s="361"/>
      <c r="AM763" s="361"/>
      <c r="AN763" s="361"/>
      <c r="AO763" s="361"/>
      <c r="AP763" s="361"/>
      <c r="AQ763" s="361"/>
      <c r="AS763" s="40" t="s">
        <v>1429</v>
      </c>
      <c r="AT763" s="11" t="s">
        <v>1436</v>
      </c>
      <c r="AU763" s="11" t="s">
        <v>2115</v>
      </c>
      <c r="AV763" s="4" t="s">
        <v>1963</v>
      </c>
    </row>
    <row r="764" spans="1:48" x14ac:dyDescent="0.3">
      <c r="H764" s="361"/>
      <c r="I764" s="361"/>
      <c r="J764" s="361"/>
      <c r="K764" s="361"/>
      <c r="L764" s="361"/>
      <c r="M764" s="361"/>
      <c r="N764" s="361"/>
      <c r="O764" s="361"/>
      <c r="P764" s="361"/>
      <c r="Q764" s="361"/>
      <c r="R764" s="361"/>
      <c r="S764" s="361"/>
      <c r="T764" s="361"/>
      <c r="U764" s="361"/>
      <c r="V764" s="361"/>
      <c r="W764" s="361"/>
      <c r="X764" s="361"/>
      <c r="Y764" s="361"/>
      <c r="Z764" s="361"/>
      <c r="AA764" s="361"/>
      <c r="AB764" s="361"/>
      <c r="AC764" s="361"/>
      <c r="AD764" s="361"/>
      <c r="AE764" s="361"/>
      <c r="AF764" s="361"/>
      <c r="AG764" s="361"/>
      <c r="AH764" s="361"/>
      <c r="AI764" s="361"/>
      <c r="AJ764" s="361"/>
      <c r="AK764" s="361"/>
      <c r="AL764" s="361"/>
      <c r="AM764" s="361"/>
      <c r="AN764" s="361"/>
      <c r="AO764" s="361"/>
      <c r="AP764" s="361"/>
      <c r="AQ764" s="361"/>
      <c r="AS764" s="40" t="s">
        <v>1429</v>
      </c>
      <c r="AT764" s="11" t="s">
        <v>1408</v>
      </c>
      <c r="AU764" s="11" t="s">
        <v>2114</v>
      </c>
      <c r="AV764" s="4" t="s">
        <v>1962</v>
      </c>
    </row>
    <row r="765" spans="1:48" x14ac:dyDescent="0.3">
      <c r="U765" s="361"/>
      <c r="V765" s="361"/>
      <c r="W765" s="361"/>
      <c r="X765" s="361"/>
      <c r="AI765" s="361"/>
      <c r="AJ765" s="361"/>
      <c r="AK765" s="361"/>
      <c r="AL765" s="361"/>
      <c r="AM765" s="361"/>
      <c r="AN765" s="361"/>
      <c r="AO765" s="361"/>
      <c r="AP765" s="361"/>
      <c r="AQ765" s="361"/>
      <c r="AS765" s="40" t="s">
        <v>1429</v>
      </c>
      <c r="AT765" s="11" t="s">
        <v>1409</v>
      </c>
      <c r="AU765" s="11" t="s">
        <v>2114</v>
      </c>
      <c r="AV765" s="4" t="s">
        <v>1964</v>
      </c>
    </row>
    <row r="766" spans="1:48" x14ac:dyDescent="0.3">
      <c r="U766" s="361"/>
      <c r="V766" s="361"/>
      <c r="W766" s="361"/>
      <c r="X766" s="361"/>
      <c r="AI766" s="361"/>
      <c r="AJ766" s="361"/>
      <c r="AK766" s="361"/>
      <c r="AL766" s="361"/>
      <c r="AM766" s="361"/>
      <c r="AN766" s="361"/>
      <c r="AO766" s="361"/>
      <c r="AP766" s="361"/>
      <c r="AQ766" s="361"/>
      <c r="AS766" s="40" t="s">
        <v>1429</v>
      </c>
      <c r="AT766" s="11" t="s">
        <v>1410</v>
      </c>
      <c r="AU766" s="11" t="s">
        <v>2114</v>
      </c>
      <c r="AV766" s="4" t="s">
        <v>1963</v>
      </c>
    </row>
    <row r="767" spans="1:48" x14ac:dyDescent="0.3">
      <c r="AS767" s="40" t="s">
        <v>1429</v>
      </c>
      <c r="AT767" s="11" t="s">
        <v>1411</v>
      </c>
      <c r="AU767" s="11" t="s">
        <v>2114</v>
      </c>
      <c r="AV767" s="4" t="s">
        <v>1964</v>
      </c>
    </row>
    <row r="768" spans="1:48" ht="18" x14ac:dyDescent="0.35">
      <c r="A768" s="365"/>
      <c r="U768" s="361"/>
      <c r="V768" s="361"/>
      <c r="W768" s="361"/>
      <c r="X768" s="361"/>
      <c r="Y768" s="361"/>
      <c r="Z768" s="361"/>
      <c r="AA768" s="361"/>
      <c r="AB768" s="361"/>
      <c r="AC768" s="361"/>
      <c r="AD768" s="361"/>
      <c r="AE768" s="361"/>
      <c r="AF768" s="361"/>
      <c r="AG768" s="361"/>
      <c r="AH768" s="361"/>
      <c r="AS768" s="40" t="s">
        <v>1429</v>
      </c>
      <c r="AT768" s="11" t="s">
        <v>1413</v>
      </c>
      <c r="AU768" s="11" t="s">
        <v>1417</v>
      </c>
      <c r="AV768" s="4" t="s">
        <v>1963</v>
      </c>
    </row>
    <row r="769" spans="1:48" x14ac:dyDescent="0.3">
      <c r="A769" s="366"/>
      <c r="D769" s="361"/>
      <c r="E769" s="361"/>
      <c r="F769" s="383"/>
      <c r="G769" s="361"/>
      <c r="H769" s="361"/>
      <c r="I769" s="361"/>
      <c r="J769" s="361"/>
      <c r="K769" s="361"/>
      <c r="L769" s="361"/>
      <c r="M769" s="361"/>
      <c r="N769" s="361"/>
      <c r="O769" s="361"/>
      <c r="P769" s="361"/>
      <c r="Q769" s="361"/>
      <c r="R769" s="361"/>
      <c r="S769" s="361"/>
      <c r="T769" s="361"/>
      <c r="U769" s="361"/>
      <c r="V769" s="361"/>
      <c r="W769" s="361"/>
      <c r="X769" s="361"/>
      <c r="Y769" s="361"/>
      <c r="Z769" s="361"/>
      <c r="AA769" s="361"/>
      <c r="AB769" s="361"/>
      <c r="AC769" s="361"/>
      <c r="AD769" s="361"/>
      <c r="AE769" s="361"/>
      <c r="AF769" s="361"/>
      <c r="AG769" s="361"/>
      <c r="AH769" s="361"/>
      <c r="AI769" s="378"/>
      <c r="AJ769" s="378"/>
      <c r="AK769" s="378"/>
      <c r="AL769" s="378"/>
      <c r="AM769" s="378"/>
      <c r="AN769" s="378"/>
      <c r="AO769" s="378"/>
      <c r="AP769" s="378"/>
      <c r="AQ769" s="378"/>
      <c r="AS769" s="40" t="s">
        <v>1429</v>
      </c>
      <c r="AT769" s="11" t="s">
        <v>1414</v>
      </c>
      <c r="AU769" s="11" t="s">
        <v>1417</v>
      </c>
      <c r="AV769" s="4" t="s">
        <v>1967</v>
      </c>
    </row>
    <row r="770" spans="1:48" x14ac:dyDescent="0.3">
      <c r="A770" s="1"/>
      <c r="U770" s="361"/>
      <c r="V770" s="361"/>
      <c r="W770" s="361"/>
      <c r="X770" s="361"/>
      <c r="Y770" s="361"/>
      <c r="Z770" s="361"/>
      <c r="AA770" s="361"/>
      <c r="AB770" s="361"/>
      <c r="AC770" s="361"/>
      <c r="AD770" s="361"/>
      <c r="AE770" s="361"/>
      <c r="AF770" s="361"/>
      <c r="AG770" s="361"/>
      <c r="AH770" s="361"/>
      <c r="AS770" s="40" t="s">
        <v>1429</v>
      </c>
      <c r="AT770" s="11" t="s">
        <v>1415</v>
      </c>
      <c r="AU770" s="11" t="s">
        <v>1417</v>
      </c>
      <c r="AV770" s="4" t="s">
        <v>1968</v>
      </c>
    </row>
    <row r="771" spans="1:48" x14ac:dyDescent="0.3">
      <c r="U771" s="361"/>
      <c r="V771" s="361"/>
      <c r="W771" s="361"/>
      <c r="X771" s="361"/>
      <c r="Y771" s="361"/>
      <c r="Z771" s="361"/>
      <c r="AA771" s="361"/>
      <c r="AB771" s="361"/>
      <c r="AC771" s="361"/>
      <c r="AD771" s="361"/>
      <c r="AE771" s="361"/>
      <c r="AF771" s="361"/>
      <c r="AG771" s="361"/>
      <c r="AH771" s="361"/>
      <c r="AS771" s="40" t="s">
        <v>1429</v>
      </c>
      <c r="AT771" s="11" t="s">
        <v>1416</v>
      </c>
      <c r="AU771" s="11" t="s">
        <v>1417</v>
      </c>
      <c r="AV771" s="4" t="s">
        <v>1961</v>
      </c>
    </row>
    <row r="772" spans="1:48" x14ac:dyDescent="0.3">
      <c r="U772" s="361"/>
      <c r="V772" s="361"/>
      <c r="W772" s="361"/>
      <c r="X772" s="361"/>
      <c r="Y772" s="361"/>
      <c r="Z772" s="361"/>
      <c r="AA772" s="361"/>
      <c r="AB772" s="361"/>
      <c r="AC772" s="361"/>
      <c r="AD772" s="361"/>
      <c r="AE772" s="361"/>
      <c r="AF772" s="361"/>
      <c r="AG772" s="361"/>
      <c r="AH772" s="361"/>
      <c r="AS772" s="40" t="s">
        <v>1429</v>
      </c>
      <c r="AT772" s="11" t="s">
        <v>1419</v>
      </c>
      <c r="AU772" s="11" t="s">
        <v>1418</v>
      </c>
      <c r="AV772" s="4" t="s">
        <v>1963</v>
      </c>
    </row>
    <row r="773" spans="1:48" x14ac:dyDescent="0.3">
      <c r="U773" s="361"/>
      <c r="V773" s="361"/>
      <c r="W773" s="361"/>
      <c r="X773" s="361"/>
      <c r="Y773" s="361"/>
      <c r="Z773" s="361"/>
      <c r="AA773" s="361"/>
      <c r="AB773" s="361"/>
      <c r="AC773" s="361"/>
      <c r="AD773" s="361"/>
      <c r="AE773" s="361"/>
      <c r="AF773" s="361"/>
      <c r="AG773" s="361"/>
      <c r="AH773" s="361"/>
      <c r="AS773" s="40" t="s">
        <v>1429</v>
      </c>
      <c r="AT773" s="11" t="s">
        <v>1420</v>
      </c>
      <c r="AU773" s="11" t="s">
        <v>1418</v>
      </c>
      <c r="AV773" s="4" t="s">
        <v>1966</v>
      </c>
    </row>
    <row r="774" spans="1:48" x14ac:dyDescent="0.3">
      <c r="F774" s="383"/>
      <c r="G774" s="361"/>
      <c r="I774" s="361"/>
      <c r="J774" s="361"/>
      <c r="K774" s="361"/>
      <c r="L774" s="361"/>
      <c r="M774" s="361"/>
      <c r="N774" s="361"/>
      <c r="O774" s="361"/>
      <c r="P774" s="361"/>
      <c r="Q774" s="361"/>
      <c r="R774" s="361"/>
      <c r="S774" s="361"/>
      <c r="T774" s="361"/>
      <c r="U774" s="361"/>
      <c r="V774" s="361"/>
      <c r="W774" s="361"/>
      <c r="X774" s="361"/>
      <c r="Y774" s="361"/>
      <c r="Z774" s="361"/>
      <c r="AA774" s="361"/>
      <c r="AB774" s="361"/>
      <c r="AC774" s="361"/>
      <c r="AD774" s="361"/>
      <c r="AE774" s="361"/>
      <c r="AF774" s="361"/>
      <c r="AG774" s="361"/>
      <c r="AH774" s="361"/>
      <c r="AS774" s="40" t="s">
        <v>1429</v>
      </c>
      <c r="AT774" s="11" t="s">
        <v>1421</v>
      </c>
      <c r="AU774" s="11" t="s">
        <v>1418</v>
      </c>
      <c r="AV774" s="4" t="s">
        <v>1963</v>
      </c>
    </row>
    <row r="775" spans="1:48" x14ac:dyDescent="0.3">
      <c r="I775" s="361"/>
      <c r="J775" s="361"/>
      <c r="K775" s="361"/>
      <c r="L775" s="361"/>
      <c r="M775" s="361"/>
      <c r="N775" s="361"/>
      <c r="O775" s="361"/>
      <c r="P775" s="361"/>
      <c r="Q775" s="361"/>
      <c r="R775" s="361"/>
      <c r="S775" s="361"/>
      <c r="T775" s="361"/>
      <c r="Y775" s="361"/>
      <c r="Z775" s="361"/>
      <c r="AA775" s="361"/>
      <c r="AB775" s="361"/>
      <c r="AC775" s="361"/>
      <c r="AD775" s="361"/>
      <c r="AE775" s="361"/>
      <c r="AF775" s="361"/>
      <c r="AG775" s="361"/>
      <c r="AH775" s="361"/>
      <c r="AS775" s="40" t="s">
        <v>1429</v>
      </c>
      <c r="AT775" s="11" t="s">
        <v>1422</v>
      </c>
      <c r="AU775" s="11" t="s">
        <v>1418</v>
      </c>
      <c r="AV775" s="4" t="s">
        <v>1966</v>
      </c>
    </row>
    <row r="776" spans="1:48" x14ac:dyDescent="0.3">
      <c r="I776" s="361"/>
      <c r="J776" s="361"/>
      <c r="K776" s="361"/>
      <c r="L776" s="361"/>
      <c r="M776" s="361"/>
      <c r="N776" s="361"/>
      <c r="O776" s="361"/>
      <c r="P776" s="361"/>
      <c r="Q776" s="361"/>
      <c r="R776" s="361"/>
      <c r="S776" s="361"/>
      <c r="T776" s="361"/>
      <c r="Y776" s="361"/>
      <c r="Z776" s="361"/>
      <c r="AA776" s="361"/>
      <c r="AB776" s="361"/>
      <c r="AC776" s="361"/>
      <c r="AD776" s="361"/>
      <c r="AE776" s="361"/>
      <c r="AF776" s="361"/>
      <c r="AG776" s="361"/>
      <c r="AH776" s="361"/>
      <c r="AS776" s="40" t="s">
        <v>1429</v>
      </c>
      <c r="AT776" s="11" t="s">
        <v>1423</v>
      </c>
      <c r="AU776" s="11" t="s">
        <v>2116</v>
      </c>
      <c r="AV776" s="4" t="s">
        <v>1969</v>
      </c>
    </row>
    <row r="777" spans="1:48" x14ac:dyDescent="0.3">
      <c r="I777" s="361"/>
      <c r="J777" s="361"/>
      <c r="K777" s="361"/>
      <c r="L777" s="361"/>
      <c r="M777" s="361"/>
      <c r="N777" s="361"/>
      <c r="O777" s="361"/>
      <c r="P777" s="361"/>
      <c r="Q777" s="361"/>
      <c r="R777" s="361"/>
      <c r="S777" s="361"/>
      <c r="T777" s="361"/>
      <c r="Y777" s="361"/>
      <c r="Z777" s="361"/>
      <c r="AA777" s="361"/>
      <c r="AB777" s="361"/>
      <c r="AC777" s="361"/>
      <c r="AD777" s="361"/>
      <c r="AE777" s="361"/>
      <c r="AF777" s="361"/>
      <c r="AG777" s="361"/>
      <c r="AH777" s="361"/>
      <c r="AS777" s="40" t="s">
        <v>1429</v>
      </c>
      <c r="AT777" s="11" t="s">
        <v>1424</v>
      </c>
      <c r="AU777" s="11" t="s">
        <v>2116</v>
      </c>
      <c r="AV777" s="4" t="s">
        <v>1970</v>
      </c>
    </row>
    <row r="778" spans="1:48" x14ac:dyDescent="0.3">
      <c r="I778" s="367"/>
      <c r="J778" s="370"/>
      <c r="K778" s="370"/>
      <c r="L778" s="370"/>
      <c r="M778" s="370"/>
      <c r="N778" s="370"/>
      <c r="O778" s="370"/>
      <c r="P778" s="370"/>
      <c r="Q778" s="370"/>
      <c r="R778" s="370"/>
      <c r="S778" s="370"/>
      <c r="T778" s="370"/>
      <c r="AS778" s="40" t="s">
        <v>1429</v>
      </c>
      <c r="AT778" s="11" t="s">
        <v>1425</v>
      </c>
      <c r="AU778" s="11" t="s">
        <v>2116</v>
      </c>
      <c r="AV778" s="4" t="s">
        <v>1971</v>
      </c>
    </row>
    <row r="779" spans="1:48" ht="15" thickBot="1" x14ac:dyDescent="0.35">
      <c r="AS779" s="40" t="s">
        <v>1429</v>
      </c>
      <c r="AT779" s="13" t="s">
        <v>1427</v>
      </c>
      <c r="AU779" s="13" t="s">
        <v>2117</v>
      </c>
      <c r="AV779" s="8" t="s">
        <v>1972</v>
      </c>
    </row>
    <row r="780" spans="1:48" ht="18.600000000000001" thickBot="1" x14ac:dyDescent="0.4">
      <c r="A780" s="365"/>
      <c r="F780" s="360"/>
      <c r="G780" s="361"/>
      <c r="I780" s="361"/>
      <c r="AS780" s="343" t="s">
        <v>1448</v>
      </c>
      <c r="AT780" s="27"/>
      <c r="AU780" s="27"/>
      <c r="AV780" s="16"/>
    </row>
    <row r="781" spans="1:48" x14ac:dyDescent="0.3">
      <c r="A781" s="366"/>
      <c r="F781" s="360"/>
      <c r="G781" s="361"/>
      <c r="I781" s="361"/>
      <c r="U781" s="361"/>
      <c r="V781" s="361"/>
      <c r="W781" s="361"/>
      <c r="X781" s="361"/>
      <c r="AS781" s="336" t="s">
        <v>1452</v>
      </c>
      <c r="AT781" s="14" t="s">
        <v>1449</v>
      </c>
      <c r="AU781" s="14" t="s">
        <v>2070</v>
      </c>
      <c r="AV781" s="6" t="s">
        <v>1973</v>
      </c>
    </row>
    <row r="782" spans="1:48" ht="15" thickBot="1" x14ac:dyDescent="0.35">
      <c r="A782" s="1"/>
      <c r="F782" s="360"/>
      <c r="G782" s="361"/>
      <c r="I782" s="361"/>
      <c r="U782" s="361"/>
      <c r="V782" s="361"/>
      <c r="W782" s="361"/>
      <c r="X782" s="361"/>
      <c r="AS782" s="40" t="s">
        <v>1448</v>
      </c>
      <c r="AT782" s="11" t="s">
        <v>1451</v>
      </c>
      <c r="AU782" s="14" t="s">
        <v>2069</v>
      </c>
      <c r="AV782" s="6" t="s">
        <v>1974</v>
      </c>
    </row>
    <row r="783" spans="1:48" ht="18.600000000000001" thickBot="1" x14ac:dyDescent="0.4">
      <c r="F783" s="360"/>
      <c r="G783" s="361"/>
      <c r="U783" s="361"/>
      <c r="V783" s="361"/>
      <c r="W783" s="361"/>
      <c r="X783" s="361"/>
      <c r="AS783" s="332" t="s">
        <v>1455</v>
      </c>
      <c r="AT783" s="53"/>
      <c r="AU783" s="27"/>
      <c r="AV783" s="16"/>
    </row>
    <row r="784" spans="1:48" x14ac:dyDescent="0.3">
      <c r="F784" s="360"/>
      <c r="G784" s="361"/>
      <c r="I784" s="361"/>
      <c r="U784" s="361"/>
      <c r="V784" s="361"/>
      <c r="W784" s="361"/>
      <c r="X784" s="361"/>
      <c r="AS784" s="39" t="s">
        <v>1465</v>
      </c>
      <c r="AT784" s="14" t="s">
        <v>1456</v>
      </c>
      <c r="AU784" s="14" t="s">
        <v>424</v>
      </c>
      <c r="AV784" s="6" t="s">
        <v>1975</v>
      </c>
    </row>
    <row r="785" spans="6:48" x14ac:dyDescent="0.3">
      <c r="F785" s="360"/>
      <c r="G785" s="361"/>
      <c r="U785" s="361"/>
      <c r="V785" s="361"/>
      <c r="W785" s="361"/>
      <c r="X785" s="361"/>
      <c r="AS785" s="40" t="s">
        <v>1455</v>
      </c>
      <c r="AT785" s="11" t="s">
        <v>1459</v>
      </c>
      <c r="AU785" s="14" t="s">
        <v>2118</v>
      </c>
      <c r="AV785" s="4" t="s">
        <v>1976</v>
      </c>
    </row>
    <row r="786" spans="6:48" x14ac:dyDescent="0.3">
      <c r="F786" s="360"/>
      <c r="G786" s="361"/>
      <c r="U786" s="361"/>
      <c r="V786" s="361"/>
      <c r="W786" s="361"/>
      <c r="X786" s="361"/>
      <c r="AS786" s="40" t="s">
        <v>1455</v>
      </c>
      <c r="AT786" s="11" t="s">
        <v>1461</v>
      </c>
      <c r="AU786" s="14" t="s">
        <v>2100</v>
      </c>
      <c r="AV786" s="4" t="s">
        <v>1977</v>
      </c>
    </row>
    <row r="787" spans="6:48" ht="15" thickBot="1" x14ac:dyDescent="0.35">
      <c r="F787" s="360"/>
      <c r="G787" s="361"/>
      <c r="U787" s="361"/>
      <c r="V787" s="361"/>
      <c r="W787" s="361"/>
      <c r="X787" s="361"/>
      <c r="AS787" s="40" t="s">
        <v>1455</v>
      </c>
      <c r="AT787" s="13"/>
      <c r="AU787" s="13"/>
      <c r="AV787" s="8"/>
    </row>
    <row r="788" spans="6:48" ht="18.600000000000001" thickBot="1" x14ac:dyDescent="0.4">
      <c r="F788" s="360"/>
      <c r="G788" s="361"/>
      <c r="U788" s="361"/>
      <c r="V788" s="361"/>
      <c r="W788" s="361"/>
      <c r="X788" s="361"/>
      <c r="AS788" s="332" t="s">
        <v>1467</v>
      </c>
      <c r="AT788" s="53"/>
      <c r="AU788" s="27"/>
      <c r="AV788" s="16"/>
    </row>
    <row r="789" spans="6:48" x14ac:dyDescent="0.3">
      <c r="F789" s="360"/>
      <c r="G789" s="361"/>
      <c r="U789" s="361"/>
      <c r="V789" s="361"/>
      <c r="W789" s="361"/>
      <c r="X789" s="361"/>
      <c r="AS789" s="39" t="s">
        <v>1474</v>
      </c>
      <c r="AT789" s="14" t="s">
        <v>1468</v>
      </c>
      <c r="AU789" s="14" t="s">
        <v>1469</v>
      </c>
      <c r="AV789" s="6" t="s">
        <v>1978</v>
      </c>
    </row>
    <row r="790" spans="6:48" x14ac:dyDescent="0.3">
      <c r="F790" s="360"/>
      <c r="G790" s="361"/>
      <c r="U790" s="361"/>
      <c r="V790" s="361"/>
      <c r="W790" s="361"/>
      <c r="X790" s="361"/>
      <c r="AS790" s="40" t="s">
        <v>1467</v>
      </c>
      <c r="AT790" s="11" t="s">
        <v>1470</v>
      </c>
      <c r="AU790" s="14" t="s">
        <v>1469</v>
      </c>
      <c r="AV790" s="6" t="s">
        <v>1979</v>
      </c>
    </row>
    <row r="791" spans="6:48" x14ac:dyDescent="0.3">
      <c r="F791" s="360"/>
      <c r="G791" s="361"/>
      <c r="U791" s="361"/>
      <c r="V791" s="361"/>
      <c r="W791" s="361"/>
      <c r="X791" s="361"/>
      <c r="AS791" s="40" t="s">
        <v>1467</v>
      </c>
      <c r="AT791" s="11" t="s">
        <v>1472</v>
      </c>
      <c r="AU791" s="14" t="s">
        <v>1469</v>
      </c>
      <c r="AV791" s="6" t="s">
        <v>1978</v>
      </c>
    </row>
    <row r="792" spans="6:48" x14ac:dyDescent="0.3">
      <c r="F792" s="360"/>
      <c r="G792" s="361"/>
      <c r="U792" s="361"/>
      <c r="V792" s="361"/>
      <c r="W792" s="361"/>
      <c r="X792" s="361"/>
      <c r="AS792" s="40" t="s">
        <v>1467</v>
      </c>
      <c r="AT792" s="13" t="s">
        <v>1473</v>
      </c>
      <c r="AU792" s="26" t="s">
        <v>1469</v>
      </c>
      <c r="AV792" s="114" t="s">
        <v>1980</v>
      </c>
    </row>
    <row r="793" spans="6:48" ht="15" thickBot="1" x14ac:dyDescent="0.35">
      <c r="F793" s="360"/>
      <c r="G793" s="361"/>
      <c r="U793" s="361"/>
      <c r="V793" s="361"/>
      <c r="W793" s="361"/>
      <c r="X793" s="361"/>
      <c r="AS793" s="40" t="s">
        <v>1467</v>
      </c>
      <c r="AT793" s="13"/>
      <c r="AU793" s="13"/>
      <c r="AV793" s="8"/>
    </row>
    <row r="794" spans="6:48" ht="18.600000000000001" thickBot="1" x14ac:dyDescent="0.4">
      <c r="F794" s="360"/>
      <c r="G794" s="361"/>
      <c r="U794" s="361"/>
      <c r="V794" s="361"/>
      <c r="W794" s="361"/>
      <c r="X794" s="361"/>
      <c r="AS794" s="343" t="s">
        <v>1537</v>
      </c>
      <c r="AT794" s="27"/>
      <c r="AU794" s="27"/>
      <c r="AV794" s="16"/>
    </row>
    <row r="795" spans="6:48" x14ac:dyDescent="0.3">
      <c r="F795" s="360"/>
      <c r="G795" s="361"/>
      <c r="U795" s="361"/>
      <c r="V795" s="361"/>
      <c r="W795" s="361"/>
      <c r="X795" s="361"/>
      <c r="AS795" s="336" t="s">
        <v>1539</v>
      </c>
      <c r="AT795" s="14" t="s">
        <v>1526</v>
      </c>
      <c r="AU795" s="14" t="s">
        <v>2065</v>
      </c>
      <c r="AV795" s="6" t="s">
        <v>1527</v>
      </c>
    </row>
    <row r="796" spans="6:48" x14ac:dyDescent="0.3">
      <c r="F796" s="360"/>
      <c r="G796" s="361"/>
      <c r="U796" s="361"/>
      <c r="V796" s="361"/>
      <c r="W796" s="361"/>
      <c r="X796" s="361"/>
      <c r="AS796" s="40" t="s">
        <v>1537</v>
      </c>
      <c r="AT796" s="11" t="s">
        <v>1528</v>
      </c>
      <c r="AU796" s="14" t="s">
        <v>2064</v>
      </c>
      <c r="AV796" s="6" t="s">
        <v>1527</v>
      </c>
    </row>
    <row r="797" spans="6:48" x14ac:dyDescent="0.3">
      <c r="F797" s="360"/>
      <c r="G797" s="361"/>
      <c r="U797" s="361"/>
      <c r="V797" s="361"/>
      <c r="W797" s="361"/>
      <c r="X797" s="361"/>
      <c r="AS797" s="40" t="s">
        <v>1537</v>
      </c>
      <c r="AT797" s="11" t="s">
        <v>1531</v>
      </c>
      <c r="AU797" s="14" t="s">
        <v>2078</v>
      </c>
      <c r="AV797" s="6" t="s">
        <v>1527</v>
      </c>
    </row>
    <row r="798" spans="6:48" x14ac:dyDescent="0.3">
      <c r="F798" s="360"/>
      <c r="G798" s="361"/>
      <c r="U798" s="361"/>
      <c r="V798" s="361"/>
      <c r="W798" s="361"/>
      <c r="X798" s="361"/>
      <c r="AS798" s="40" t="s">
        <v>1537</v>
      </c>
      <c r="AT798" s="11" t="s">
        <v>1533</v>
      </c>
      <c r="AU798" s="11" t="s">
        <v>1534</v>
      </c>
      <c r="AV798" s="6" t="s">
        <v>1527</v>
      </c>
    </row>
    <row r="799" spans="6:48" x14ac:dyDescent="0.3">
      <c r="F799" s="360"/>
      <c r="G799" s="361"/>
      <c r="U799" s="361"/>
      <c r="V799" s="361"/>
      <c r="W799" s="361"/>
      <c r="X799" s="361"/>
      <c r="AS799" s="40" t="s">
        <v>1537</v>
      </c>
      <c r="AT799" s="11" t="s">
        <v>1535</v>
      </c>
      <c r="AU799" s="11" t="s">
        <v>1534</v>
      </c>
      <c r="AV799" s="6" t="s">
        <v>1527</v>
      </c>
    </row>
    <row r="800" spans="6:48" ht="15" thickBot="1" x14ac:dyDescent="0.35">
      <c r="F800" s="360"/>
      <c r="G800" s="361"/>
      <c r="U800" s="361"/>
      <c r="V800" s="361"/>
      <c r="W800" s="361"/>
      <c r="X800" s="361"/>
      <c r="AS800" s="40" t="s">
        <v>1537</v>
      </c>
      <c r="AT800" s="13"/>
      <c r="AU800" s="13"/>
      <c r="AV800" s="114"/>
    </row>
    <row r="801" spans="1:48" ht="18.600000000000001" thickBot="1" x14ac:dyDescent="0.4">
      <c r="F801" s="360"/>
      <c r="G801" s="361"/>
      <c r="U801" s="361"/>
      <c r="V801" s="361"/>
      <c r="W801" s="361"/>
      <c r="X801" s="361"/>
      <c r="AS801" s="332" t="s">
        <v>1540</v>
      </c>
      <c r="AT801" s="53"/>
      <c r="AU801" s="27"/>
      <c r="AV801" s="16"/>
    </row>
    <row r="802" spans="1:48" x14ac:dyDescent="0.3">
      <c r="AS802" s="336" t="s">
        <v>1553</v>
      </c>
      <c r="AT802" s="14" t="s">
        <v>1542</v>
      </c>
      <c r="AU802" s="14" t="s">
        <v>2071</v>
      </c>
      <c r="AV802" s="6" t="s">
        <v>1981</v>
      </c>
    </row>
    <row r="803" spans="1:48" ht="18" x14ac:dyDescent="0.35">
      <c r="A803" s="365"/>
      <c r="U803" s="361"/>
      <c r="V803" s="361"/>
      <c r="W803" s="361"/>
      <c r="X803" s="361"/>
      <c r="Y803" s="361"/>
      <c r="Z803" s="361"/>
      <c r="AA803" s="361"/>
      <c r="AB803" s="361"/>
      <c r="AC803" s="361"/>
      <c r="AD803" s="361"/>
      <c r="AE803" s="361"/>
      <c r="AF803" s="361"/>
      <c r="AG803" s="361"/>
      <c r="AH803" s="361"/>
      <c r="AS803" s="40" t="s">
        <v>1540</v>
      </c>
      <c r="AT803" s="14" t="s">
        <v>1543</v>
      </c>
      <c r="AU803" s="14" t="s">
        <v>2071</v>
      </c>
      <c r="AV803" s="6" t="s">
        <v>1982</v>
      </c>
    </row>
    <row r="804" spans="1:48" x14ac:dyDescent="0.3">
      <c r="A804" s="366"/>
      <c r="U804" s="361"/>
      <c r="V804" s="361"/>
      <c r="W804" s="361"/>
      <c r="X804" s="361"/>
      <c r="Y804" s="361"/>
      <c r="Z804" s="361"/>
      <c r="AA804" s="361"/>
      <c r="AB804" s="361"/>
      <c r="AC804" s="361"/>
      <c r="AD804" s="361"/>
      <c r="AE804" s="361"/>
      <c r="AF804" s="361"/>
      <c r="AG804" s="361"/>
      <c r="AH804" s="361"/>
      <c r="AS804" s="40" t="s">
        <v>1540</v>
      </c>
      <c r="AT804" s="14" t="s">
        <v>1544</v>
      </c>
      <c r="AU804" s="14" t="s">
        <v>2069</v>
      </c>
      <c r="AV804" s="6" t="s">
        <v>1982</v>
      </c>
    </row>
    <row r="805" spans="1:48" x14ac:dyDescent="0.3">
      <c r="A805" s="1"/>
      <c r="AS805" s="40" t="s">
        <v>1540</v>
      </c>
      <c r="AT805" s="14" t="s">
        <v>1545</v>
      </c>
      <c r="AU805" s="14" t="s">
        <v>2069</v>
      </c>
      <c r="AV805" s="6" t="s">
        <v>1982</v>
      </c>
    </row>
    <row r="806" spans="1:48" ht="18" x14ac:dyDescent="0.35">
      <c r="A806" s="365"/>
      <c r="E806" s="367"/>
      <c r="F806" s="383"/>
      <c r="G806" s="361"/>
      <c r="H806" s="361"/>
      <c r="I806" s="361"/>
      <c r="U806" s="361"/>
      <c r="V806" s="361"/>
      <c r="W806" s="361"/>
      <c r="X806" s="361"/>
      <c r="AS806" s="40" t="s">
        <v>1540</v>
      </c>
      <c r="AT806" s="14" t="s">
        <v>1546</v>
      </c>
      <c r="AU806" s="14" t="s">
        <v>2071</v>
      </c>
      <c r="AV806" s="6" t="s">
        <v>1983</v>
      </c>
    </row>
    <row r="807" spans="1:48" x14ac:dyDescent="0.3">
      <c r="A807" s="366"/>
      <c r="E807" s="367"/>
      <c r="F807" s="383"/>
      <c r="G807" s="361"/>
      <c r="I807" s="361"/>
      <c r="U807" s="361"/>
      <c r="V807" s="361"/>
      <c r="W807" s="361"/>
      <c r="X807" s="361"/>
      <c r="AS807" s="40" t="s">
        <v>1540</v>
      </c>
      <c r="AT807" s="14" t="s">
        <v>1547</v>
      </c>
      <c r="AU807" s="14" t="s">
        <v>2071</v>
      </c>
      <c r="AV807" s="6" t="s">
        <v>1983</v>
      </c>
    </row>
    <row r="808" spans="1:48" x14ac:dyDescent="0.3">
      <c r="A808" s="1"/>
      <c r="F808" s="383"/>
      <c r="G808" s="361"/>
      <c r="I808" s="361"/>
      <c r="U808" s="361"/>
      <c r="V808" s="361"/>
      <c r="W808" s="361"/>
      <c r="X808" s="361"/>
      <c r="AS808" s="40" t="s">
        <v>1540</v>
      </c>
      <c r="AT808" s="14" t="s">
        <v>1548</v>
      </c>
      <c r="AU808" s="14" t="s">
        <v>2069</v>
      </c>
      <c r="AV808" s="6" t="s">
        <v>1983</v>
      </c>
    </row>
    <row r="809" spans="1:48" x14ac:dyDescent="0.3">
      <c r="AS809" s="40" t="s">
        <v>1540</v>
      </c>
      <c r="AT809" s="14" t="s">
        <v>1549</v>
      </c>
      <c r="AU809" s="14" t="s">
        <v>2069</v>
      </c>
      <c r="AV809" s="6" t="s">
        <v>1982</v>
      </c>
    </row>
    <row r="810" spans="1:48" x14ac:dyDescent="0.3">
      <c r="AS810" s="40" t="s">
        <v>1540</v>
      </c>
      <c r="AT810" s="11" t="s">
        <v>1550</v>
      </c>
      <c r="AU810" s="14" t="s">
        <v>424</v>
      </c>
      <c r="AV810" s="6" t="s">
        <v>1983</v>
      </c>
    </row>
    <row r="811" spans="1:48" ht="18.600000000000001" thickBot="1" x14ac:dyDescent="0.4">
      <c r="A811" s="365"/>
      <c r="D811" s="361"/>
      <c r="E811" s="361"/>
      <c r="F811" s="383"/>
      <c r="G811" s="361"/>
      <c r="Y811" s="361"/>
      <c r="Z811" s="361"/>
      <c r="AA811" s="361"/>
      <c r="AB811" s="361"/>
      <c r="AC811" s="361"/>
      <c r="AD811" s="361"/>
      <c r="AE811" s="361"/>
      <c r="AF811" s="361"/>
      <c r="AG811" s="361"/>
      <c r="AH811" s="361"/>
      <c r="AS811" s="40" t="s">
        <v>1540</v>
      </c>
      <c r="AT811" s="13" t="s">
        <v>1552</v>
      </c>
      <c r="AU811" s="26" t="s">
        <v>424</v>
      </c>
      <c r="AV811" s="114" t="s">
        <v>1983</v>
      </c>
    </row>
    <row r="812" spans="1:48" ht="18.600000000000001" thickBot="1" x14ac:dyDescent="0.4">
      <c r="A812" s="366"/>
      <c r="D812" s="361"/>
      <c r="E812" s="361"/>
      <c r="F812" s="383"/>
      <c r="G812" s="361"/>
      <c r="Y812" s="361"/>
      <c r="Z812" s="361"/>
      <c r="AA812" s="361"/>
      <c r="AB812" s="361"/>
      <c r="AC812" s="361"/>
      <c r="AD812" s="361"/>
      <c r="AE812" s="361"/>
      <c r="AF812" s="361"/>
      <c r="AG812" s="361"/>
      <c r="AH812" s="361"/>
      <c r="AS812" s="332" t="s">
        <v>1555</v>
      </c>
      <c r="AT812" s="53"/>
      <c r="AU812" s="27"/>
      <c r="AV812" s="16"/>
    </row>
    <row r="813" spans="1:48" x14ac:dyDescent="0.3">
      <c r="A813" s="1"/>
      <c r="D813" s="361"/>
      <c r="E813" s="361"/>
      <c r="F813" s="383"/>
      <c r="G813" s="361"/>
      <c r="Y813" s="361"/>
      <c r="Z813" s="361"/>
      <c r="AA813" s="361"/>
      <c r="AB813" s="361"/>
      <c r="AC813" s="361"/>
      <c r="AD813" s="361"/>
      <c r="AE813" s="361"/>
      <c r="AF813" s="361"/>
      <c r="AG813" s="361"/>
      <c r="AH813" s="361"/>
      <c r="AS813" s="39" t="s">
        <v>1568</v>
      </c>
      <c r="AT813" s="57" t="s">
        <v>1556</v>
      </c>
      <c r="AU813" s="66" t="s">
        <v>2076</v>
      </c>
      <c r="AV813" s="66" t="s">
        <v>1560</v>
      </c>
    </row>
    <row r="814" spans="1:48" x14ac:dyDescent="0.3">
      <c r="D814" s="361"/>
      <c r="E814" s="361"/>
      <c r="F814" s="383"/>
      <c r="G814" s="361"/>
      <c r="Y814" s="361"/>
      <c r="Z814" s="361"/>
      <c r="AA814" s="361"/>
      <c r="AB814" s="361"/>
      <c r="AC814" s="361"/>
      <c r="AD814" s="361"/>
      <c r="AE814" s="361"/>
      <c r="AF814" s="361"/>
      <c r="AG814" s="361"/>
      <c r="AH814" s="361"/>
      <c r="AS814" s="40" t="s">
        <v>1555</v>
      </c>
      <c r="AT814" s="57" t="s">
        <v>1561</v>
      </c>
      <c r="AU814" s="66" t="s">
        <v>2068</v>
      </c>
      <c r="AV814" s="66" t="s">
        <v>1563</v>
      </c>
    </row>
    <row r="815" spans="1:48" x14ac:dyDescent="0.3">
      <c r="AS815" s="40" t="s">
        <v>1555</v>
      </c>
      <c r="AT815" s="57" t="s">
        <v>1564</v>
      </c>
      <c r="AU815" s="66" t="s">
        <v>2119</v>
      </c>
      <c r="AV815" s="66" t="s">
        <v>1566</v>
      </c>
    </row>
    <row r="816" spans="1:48" x14ac:dyDescent="0.3">
      <c r="AS816" s="40" t="s">
        <v>1555</v>
      </c>
      <c r="AT816" s="57" t="s">
        <v>1565</v>
      </c>
      <c r="AU816" s="66" t="s">
        <v>2119</v>
      </c>
      <c r="AV816" s="57" t="s">
        <v>1567</v>
      </c>
    </row>
    <row r="817" spans="1:48" ht="18" x14ac:dyDescent="0.35">
      <c r="A817" s="365"/>
      <c r="F817" s="378"/>
      <c r="G817" s="378"/>
      <c r="U817" s="378"/>
      <c r="V817" s="378"/>
      <c r="W817" s="378"/>
      <c r="X817" s="378"/>
      <c r="AI817" s="378"/>
      <c r="AJ817" s="378"/>
      <c r="AK817" s="378"/>
      <c r="AL817" s="378"/>
      <c r="AM817" s="378"/>
      <c r="AN817" s="378"/>
      <c r="AO817" s="378"/>
      <c r="AP817" s="378"/>
      <c r="AQ817" s="378"/>
      <c r="AS817" s="40" t="s">
        <v>1555</v>
      </c>
      <c r="AT817" s="57" t="s">
        <v>1569</v>
      </c>
      <c r="AU817" s="66" t="s">
        <v>168</v>
      </c>
      <c r="AV817" s="57" t="s">
        <v>1570</v>
      </c>
    </row>
    <row r="818" spans="1:48" ht="15" thickBot="1" x14ac:dyDescent="0.35">
      <c r="A818" s="366"/>
      <c r="F818" s="378"/>
      <c r="G818" s="378"/>
      <c r="U818" s="378"/>
      <c r="V818" s="378"/>
      <c r="W818" s="378"/>
      <c r="X818" s="378"/>
      <c r="AI818" s="378"/>
      <c r="AJ818" s="378"/>
      <c r="AK818" s="378"/>
      <c r="AL818" s="378"/>
      <c r="AM818" s="378"/>
      <c r="AN818" s="378"/>
      <c r="AO818" s="378"/>
      <c r="AP818" s="378"/>
      <c r="AQ818" s="378"/>
      <c r="AS818" s="40" t="s">
        <v>1555</v>
      </c>
      <c r="AT818" s="13"/>
      <c r="AU818" s="13"/>
      <c r="AV818" s="8"/>
    </row>
    <row r="819" spans="1:48" ht="18.600000000000001" thickBot="1" x14ac:dyDescent="0.4">
      <c r="A819" s="1"/>
      <c r="F819" s="378"/>
      <c r="G819" s="378"/>
      <c r="U819" s="378"/>
      <c r="V819" s="378"/>
      <c r="W819" s="378"/>
      <c r="X819" s="378"/>
      <c r="AI819" s="378"/>
      <c r="AJ819" s="378"/>
      <c r="AK819" s="378"/>
      <c r="AL819" s="378"/>
      <c r="AM819" s="378"/>
      <c r="AN819" s="378"/>
      <c r="AO819" s="378"/>
      <c r="AP819" s="378"/>
      <c r="AQ819" s="378"/>
      <c r="AS819" s="332" t="s">
        <v>1573</v>
      </c>
      <c r="AT819" s="53"/>
      <c r="AU819" s="27"/>
      <c r="AV819" s="16"/>
    </row>
    <row r="820" spans="1:48" x14ac:dyDescent="0.3">
      <c r="F820" s="378"/>
      <c r="G820" s="378"/>
      <c r="U820" s="378"/>
      <c r="V820" s="378"/>
      <c r="W820" s="378"/>
      <c r="X820" s="378"/>
      <c r="AI820" s="378"/>
      <c r="AJ820" s="378"/>
      <c r="AK820" s="378"/>
      <c r="AL820" s="378"/>
      <c r="AM820" s="378"/>
      <c r="AN820" s="378"/>
      <c r="AO820" s="378"/>
      <c r="AP820" s="378"/>
      <c r="AQ820" s="378"/>
      <c r="AS820" s="39" t="s">
        <v>1578</v>
      </c>
      <c r="AT820" s="26" t="s">
        <v>1574</v>
      </c>
      <c r="AU820" s="26" t="s">
        <v>98</v>
      </c>
      <c r="AV820" s="114" t="s">
        <v>1984</v>
      </c>
    </row>
    <row r="821" spans="1:48" x14ac:dyDescent="0.3">
      <c r="F821" s="378"/>
      <c r="G821" s="378"/>
      <c r="I821" s="121"/>
      <c r="U821" s="378"/>
      <c r="V821" s="378"/>
      <c r="W821" s="378"/>
      <c r="X821" s="378"/>
      <c r="AI821" s="378"/>
      <c r="AJ821" s="378"/>
      <c r="AK821" s="378"/>
      <c r="AL821" s="378"/>
      <c r="AM821" s="378"/>
      <c r="AN821" s="378"/>
      <c r="AO821" s="378"/>
      <c r="AP821" s="378"/>
      <c r="AQ821" s="378"/>
      <c r="AS821" s="40" t="s">
        <v>1573</v>
      </c>
      <c r="AT821" s="11"/>
      <c r="AU821" s="11"/>
      <c r="AV821" s="4"/>
    </row>
    <row r="822" spans="1:48" ht="15" thickBot="1" x14ac:dyDescent="0.35">
      <c r="AS822" s="40" t="s">
        <v>1573</v>
      </c>
      <c r="AT822" s="13"/>
      <c r="AU822" s="13"/>
      <c r="AV822" s="8"/>
    </row>
    <row r="823" spans="1:48" ht="18.600000000000001" thickBot="1" x14ac:dyDescent="0.4">
      <c r="AS823" s="332" t="s">
        <v>1579</v>
      </c>
      <c r="AT823" s="53"/>
      <c r="AU823" s="27"/>
      <c r="AV823" s="16"/>
    </row>
    <row r="824" spans="1:48" ht="18" x14ac:dyDescent="0.35">
      <c r="A824" s="365"/>
      <c r="F824" s="378"/>
      <c r="G824" s="378"/>
      <c r="U824" s="378"/>
      <c r="V824" s="378"/>
      <c r="W824" s="378"/>
      <c r="X824" s="378"/>
      <c r="AS824" s="338" t="s">
        <v>1595</v>
      </c>
      <c r="AT824" s="57" t="s">
        <v>1580</v>
      </c>
      <c r="AU824" s="66" t="s">
        <v>2079</v>
      </c>
      <c r="AV824" s="66" t="s">
        <v>1589</v>
      </c>
    </row>
    <row r="825" spans="1:48" x14ac:dyDescent="0.3">
      <c r="A825" s="366"/>
      <c r="E825" s="367"/>
      <c r="F825" s="378"/>
      <c r="G825" s="378"/>
      <c r="U825" s="378"/>
      <c r="V825" s="378"/>
      <c r="W825" s="378"/>
      <c r="X825" s="378"/>
      <c r="AS825" s="344" t="s">
        <v>1579</v>
      </c>
      <c r="AT825" s="57" t="s">
        <v>1582</v>
      </c>
      <c r="AU825" s="66" t="s">
        <v>2079</v>
      </c>
      <c r="AV825" s="66" t="s">
        <v>1590</v>
      </c>
    </row>
    <row r="826" spans="1:48" x14ac:dyDescent="0.3">
      <c r="A826" s="1"/>
      <c r="E826" s="367"/>
      <c r="F826" s="378"/>
      <c r="G826" s="378"/>
      <c r="U826" s="378"/>
      <c r="V826" s="378"/>
      <c r="W826" s="378"/>
      <c r="X826" s="378"/>
      <c r="AS826" s="344" t="s">
        <v>1579</v>
      </c>
      <c r="AT826" s="57" t="s">
        <v>1583</v>
      </c>
      <c r="AU826" s="66" t="s">
        <v>2079</v>
      </c>
      <c r="AV826" s="66" t="s">
        <v>1591</v>
      </c>
    </row>
    <row r="827" spans="1:48" x14ac:dyDescent="0.3">
      <c r="E827" s="367"/>
      <c r="F827" s="378"/>
      <c r="G827" s="378"/>
      <c r="U827" s="378"/>
      <c r="V827" s="378"/>
      <c r="W827" s="378"/>
      <c r="X827" s="378"/>
      <c r="AS827" s="344" t="s">
        <v>1579</v>
      </c>
      <c r="AT827" s="57" t="s">
        <v>1585</v>
      </c>
      <c r="AU827" s="66" t="s">
        <v>2079</v>
      </c>
      <c r="AV827" s="66" t="s">
        <v>1592</v>
      </c>
    </row>
    <row r="828" spans="1:48" x14ac:dyDescent="0.3">
      <c r="F828" s="378"/>
      <c r="G828" s="378"/>
      <c r="U828" s="378"/>
      <c r="V828" s="378"/>
      <c r="W828" s="378"/>
      <c r="X828" s="378"/>
      <c r="AS828" s="344" t="s">
        <v>1579</v>
      </c>
      <c r="AT828" s="11" t="s">
        <v>1587</v>
      </c>
      <c r="AU828" s="66" t="s">
        <v>2079</v>
      </c>
      <c r="AV828" s="66" t="s">
        <v>1593</v>
      </c>
    </row>
    <row r="829" spans="1:48" ht="15" thickBot="1" x14ac:dyDescent="0.35">
      <c r="F829" s="378"/>
      <c r="G829" s="378"/>
      <c r="U829" s="378"/>
      <c r="V829" s="378"/>
      <c r="W829" s="378"/>
      <c r="X829" s="378"/>
      <c r="AS829" s="344" t="s">
        <v>1579</v>
      </c>
      <c r="AT829" s="13" t="s">
        <v>1588</v>
      </c>
      <c r="AU829" s="66" t="s">
        <v>2079</v>
      </c>
      <c r="AV829" s="76" t="s">
        <v>1594</v>
      </c>
    </row>
    <row r="830" spans="1:48" ht="18.600000000000001" thickBot="1" x14ac:dyDescent="0.4">
      <c r="F830" s="378"/>
      <c r="G830" s="378"/>
      <c r="U830" s="378"/>
      <c r="V830" s="378"/>
      <c r="W830" s="378"/>
      <c r="X830" s="378"/>
      <c r="AS830" s="332" t="s">
        <v>1597</v>
      </c>
      <c r="AT830" s="53"/>
      <c r="AU830" s="27"/>
      <c r="AV830" s="16"/>
    </row>
    <row r="831" spans="1:48" x14ac:dyDescent="0.3">
      <c r="F831" s="378"/>
      <c r="G831" s="378"/>
      <c r="U831" s="378"/>
      <c r="V831" s="378"/>
      <c r="W831" s="378"/>
      <c r="X831" s="378"/>
      <c r="AS831" s="336" t="s">
        <v>1612</v>
      </c>
      <c r="AT831" s="14" t="s">
        <v>1598</v>
      </c>
      <c r="AU831" s="14" t="s">
        <v>2068</v>
      </c>
      <c r="AV831" s="6" t="s">
        <v>1985</v>
      </c>
    </row>
    <row r="832" spans="1:48" x14ac:dyDescent="0.3">
      <c r="F832" s="378"/>
      <c r="G832" s="378"/>
      <c r="U832" s="378"/>
      <c r="V832" s="378"/>
      <c r="W832" s="378"/>
      <c r="X832" s="378"/>
      <c r="AS832" s="40" t="s">
        <v>1597</v>
      </c>
      <c r="AT832" s="11" t="s">
        <v>1600</v>
      </c>
      <c r="AU832" s="14" t="s">
        <v>489</v>
      </c>
      <c r="AV832" s="4" t="s">
        <v>1986</v>
      </c>
    </row>
    <row r="833" spans="1:48" x14ac:dyDescent="0.3">
      <c r="F833" s="378"/>
      <c r="G833" s="378"/>
      <c r="U833" s="378"/>
      <c r="V833" s="378"/>
      <c r="W833" s="378"/>
      <c r="X833" s="378"/>
      <c r="AS833" s="40" t="s">
        <v>1597</v>
      </c>
      <c r="AT833" s="11" t="s">
        <v>1606</v>
      </c>
      <c r="AU833" s="270" t="s">
        <v>2120</v>
      </c>
      <c r="AV833" s="4" t="s">
        <v>1987</v>
      </c>
    </row>
    <row r="834" spans="1:48" x14ac:dyDescent="0.3">
      <c r="AS834" s="40" t="s">
        <v>1597</v>
      </c>
      <c r="AT834" s="11" t="s">
        <v>1605</v>
      </c>
      <c r="AU834" s="270" t="s">
        <v>2120</v>
      </c>
      <c r="AV834" s="4" t="s">
        <v>1988</v>
      </c>
    </row>
    <row r="835" spans="1:48" ht="18" x14ac:dyDescent="0.35">
      <c r="A835" s="365"/>
      <c r="D835" s="121"/>
      <c r="E835" s="121"/>
      <c r="F835" s="378"/>
      <c r="G835" s="378"/>
      <c r="H835" s="121"/>
      <c r="I835" s="378"/>
      <c r="J835" s="121"/>
      <c r="K835" s="121"/>
      <c r="L835" s="121"/>
      <c r="M835" s="121"/>
      <c r="N835" s="121"/>
      <c r="O835" s="121"/>
      <c r="P835" s="121"/>
      <c r="Q835" s="121"/>
      <c r="R835" s="121"/>
      <c r="S835" s="121"/>
      <c r="T835" s="121"/>
      <c r="U835" s="121"/>
      <c r="V835" s="121"/>
      <c r="W835" s="121"/>
      <c r="X835" s="121"/>
      <c r="Y835" s="378"/>
      <c r="Z835" s="378"/>
      <c r="AA835" s="378"/>
      <c r="AB835" s="378"/>
      <c r="AC835" s="378"/>
      <c r="AD835" s="378"/>
      <c r="AE835" s="378"/>
      <c r="AF835" s="378"/>
      <c r="AG835" s="378"/>
      <c r="AH835" s="378"/>
      <c r="AI835" s="378"/>
      <c r="AJ835" s="378"/>
      <c r="AK835" s="378"/>
      <c r="AL835" s="378"/>
      <c r="AM835" s="378"/>
      <c r="AN835" s="378"/>
      <c r="AO835" s="378"/>
      <c r="AP835" s="378"/>
      <c r="AQ835" s="378"/>
      <c r="AR835" s="359"/>
      <c r="AS835" s="40" t="s">
        <v>1597</v>
      </c>
      <c r="AT835" s="13" t="s">
        <v>1610</v>
      </c>
      <c r="AU835" s="13" t="s">
        <v>2079</v>
      </c>
      <c r="AV835" s="4" t="s">
        <v>1989</v>
      </c>
    </row>
    <row r="836" spans="1:48" ht="15" thickBot="1" x14ac:dyDescent="0.35">
      <c r="A836" s="366"/>
      <c r="B836" s="121"/>
      <c r="C836" s="121"/>
      <c r="D836" s="121"/>
      <c r="E836" s="121"/>
      <c r="F836" s="378"/>
      <c r="G836" s="378"/>
      <c r="H836" s="121"/>
      <c r="I836" s="121"/>
      <c r="J836" s="121"/>
      <c r="K836" s="121"/>
      <c r="L836" s="121"/>
      <c r="M836" s="121"/>
      <c r="N836" s="121"/>
      <c r="O836" s="121"/>
      <c r="P836" s="121"/>
      <c r="Q836" s="121"/>
      <c r="R836" s="121"/>
      <c r="S836" s="121"/>
      <c r="T836" s="121"/>
      <c r="U836" s="121"/>
      <c r="V836" s="121"/>
      <c r="W836" s="121"/>
      <c r="X836" s="121"/>
      <c r="Y836" s="378"/>
      <c r="Z836" s="378"/>
      <c r="AA836" s="378"/>
      <c r="AB836" s="378"/>
      <c r="AC836" s="378"/>
      <c r="AD836" s="378"/>
      <c r="AE836" s="378"/>
      <c r="AF836" s="378"/>
      <c r="AG836" s="378"/>
      <c r="AH836" s="378"/>
      <c r="AI836" s="378"/>
      <c r="AJ836" s="378"/>
      <c r="AK836" s="378"/>
      <c r="AL836" s="378"/>
      <c r="AM836" s="378"/>
      <c r="AN836" s="378"/>
      <c r="AO836" s="378"/>
      <c r="AP836" s="378"/>
      <c r="AQ836" s="378"/>
      <c r="AR836" s="359"/>
      <c r="AS836" s="40" t="s">
        <v>1597</v>
      </c>
      <c r="AT836" s="13"/>
      <c r="AU836" s="13"/>
      <c r="AV836" s="8"/>
    </row>
    <row r="837" spans="1:48" ht="18.600000000000001" thickBot="1" x14ac:dyDescent="0.4">
      <c r="A837" s="1"/>
      <c r="B837" s="121"/>
      <c r="C837" s="121"/>
      <c r="D837" s="121"/>
      <c r="E837" s="121"/>
      <c r="F837" s="378"/>
      <c r="G837" s="378"/>
      <c r="H837" s="121"/>
      <c r="I837" s="378"/>
      <c r="J837" s="121"/>
      <c r="K837" s="121"/>
      <c r="L837" s="121"/>
      <c r="M837" s="121"/>
      <c r="N837" s="121"/>
      <c r="O837" s="121"/>
      <c r="P837" s="121"/>
      <c r="Q837" s="121"/>
      <c r="R837" s="121"/>
      <c r="S837" s="121"/>
      <c r="T837" s="121"/>
      <c r="U837" s="121"/>
      <c r="V837" s="121"/>
      <c r="W837" s="121"/>
      <c r="X837" s="121"/>
      <c r="Y837" s="378"/>
      <c r="Z837" s="378"/>
      <c r="AA837" s="378"/>
      <c r="AB837" s="378"/>
      <c r="AC837" s="378"/>
      <c r="AD837" s="378"/>
      <c r="AE837" s="378"/>
      <c r="AF837" s="378"/>
      <c r="AG837" s="378"/>
      <c r="AH837" s="378"/>
      <c r="AI837" s="378"/>
      <c r="AJ837" s="378"/>
      <c r="AK837" s="378"/>
      <c r="AL837" s="378"/>
      <c r="AM837" s="378"/>
      <c r="AN837" s="378"/>
      <c r="AO837" s="378"/>
      <c r="AP837" s="378"/>
      <c r="AQ837" s="378"/>
      <c r="AR837" s="359"/>
      <c r="AS837" s="332" t="s">
        <v>1614</v>
      </c>
      <c r="AT837" s="53"/>
      <c r="AU837" s="27"/>
      <c r="AV837" s="16"/>
    </row>
    <row r="838" spans="1:48" x14ac:dyDescent="0.3">
      <c r="B838" s="121"/>
      <c r="C838" s="121"/>
      <c r="D838" s="121"/>
      <c r="E838" s="121"/>
      <c r="F838" s="378"/>
      <c r="G838" s="378"/>
      <c r="H838" s="121"/>
      <c r="I838" s="378"/>
      <c r="J838" s="121"/>
      <c r="K838" s="121"/>
      <c r="L838" s="121"/>
      <c r="M838" s="121"/>
      <c r="N838" s="121"/>
      <c r="O838" s="121"/>
      <c r="P838" s="121"/>
      <c r="Q838" s="121"/>
      <c r="R838" s="121"/>
      <c r="S838" s="121"/>
      <c r="T838" s="121"/>
      <c r="U838" s="121"/>
      <c r="V838" s="121"/>
      <c r="W838" s="121"/>
      <c r="X838" s="121"/>
      <c r="Y838" s="378"/>
      <c r="Z838" s="378"/>
      <c r="AA838" s="378"/>
      <c r="AB838" s="378"/>
      <c r="AC838" s="378"/>
      <c r="AD838" s="378"/>
      <c r="AE838" s="378"/>
      <c r="AF838" s="378"/>
      <c r="AG838" s="378"/>
      <c r="AH838" s="378"/>
      <c r="AI838" s="378"/>
      <c r="AJ838" s="378"/>
      <c r="AK838" s="378"/>
      <c r="AL838" s="378"/>
      <c r="AM838" s="378"/>
      <c r="AN838" s="378"/>
      <c r="AO838" s="378"/>
      <c r="AP838" s="378"/>
      <c r="AQ838" s="378"/>
      <c r="AR838" s="121"/>
      <c r="AS838" s="39" t="s">
        <v>1623</v>
      </c>
      <c r="AT838" s="14" t="s">
        <v>1615</v>
      </c>
      <c r="AU838" s="14" t="s">
        <v>489</v>
      </c>
      <c r="AV838" s="6" t="s">
        <v>1990</v>
      </c>
    </row>
    <row r="839" spans="1:48" x14ac:dyDescent="0.3">
      <c r="B839" s="121"/>
      <c r="C839" s="121"/>
      <c r="D839" s="121"/>
      <c r="E839" s="121"/>
      <c r="F839" s="378"/>
      <c r="G839" s="378"/>
      <c r="H839" s="121"/>
      <c r="I839" s="378"/>
      <c r="J839" s="121"/>
      <c r="K839" s="121"/>
      <c r="L839" s="121"/>
      <c r="M839" s="121"/>
      <c r="N839" s="121"/>
      <c r="O839" s="121"/>
      <c r="P839" s="121"/>
      <c r="Q839" s="121"/>
      <c r="R839" s="121"/>
      <c r="S839" s="121"/>
      <c r="T839" s="121"/>
      <c r="U839" s="121"/>
      <c r="V839" s="121"/>
      <c r="W839" s="121"/>
      <c r="X839" s="121"/>
      <c r="Y839" s="378"/>
      <c r="Z839" s="378"/>
      <c r="AA839" s="378"/>
      <c r="AB839" s="378"/>
      <c r="AC839" s="378"/>
      <c r="AD839" s="378"/>
      <c r="AE839" s="378"/>
      <c r="AF839" s="378"/>
      <c r="AG839" s="378"/>
      <c r="AH839" s="378"/>
      <c r="AI839" s="378"/>
      <c r="AJ839" s="378"/>
      <c r="AK839" s="378"/>
      <c r="AL839" s="378"/>
      <c r="AM839" s="378"/>
      <c r="AN839" s="378"/>
      <c r="AO839" s="378"/>
      <c r="AP839" s="378"/>
      <c r="AQ839" s="378"/>
      <c r="AR839" s="121"/>
      <c r="AS839" s="40" t="s">
        <v>1614</v>
      </c>
      <c r="AT839" s="11" t="s">
        <v>1618</v>
      </c>
      <c r="AU839" s="14" t="s">
        <v>314</v>
      </c>
      <c r="AV839" s="6" t="s">
        <v>1991</v>
      </c>
    </row>
    <row r="840" spans="1:48" ht="15" thickBot="1" x14ac:dyDescent="0.35">
      <c r="B840" s="121"/>
      <c r="C840" s="121"/>
      <c r="AS840" s="40" t="s">
        <v>1614</v>
      </c>
      <c r="AT840" s="13" t="s">
        <v>1619</v>
      </c>
      <c r="AU840" s="26" t="s">
        <v>314</v>
      </c>
      <c r="AV840" s="114" t="s">
        <v>1992</v>
      </c>
    </row>
    <row r="841" spans="1:48" ht="18.600000000000001" thickBot="1" x14ac:dyDescent="0.4">
      <c r="AS841" s="332" t="s">
        <v>1625</v>
      </c>
      <c r="AT841" s="53"/>
      <c r="AU841" s="27"/>
      <c r="AV841" s="16"/>
    </row>
    <row r="842" spans="1:48" ht="18" x14ac:dyDescent="0.35">
      <c r="A842" s="365"/>
      <c r="F842" s="378"/>
      <c r="G842" s="378"/>
      <c r="J842" s="378"/>
      <c r="K842" s="378"/>
      <c r="L842" s="378"/>
      <c r="M842" s="378"/>
      <c r="N842" s="378"/>
      <c r="O842" s="378"/>
      <c r="P842" s="378"/>
      <c r="Q842" s="378"/>
      <c r="R842" s="378"/>
      <c r="S842" s="378"/>
      <c r="T842" s="378"/>
      <c r="AS842" s="333" t="s">
        <v>1630</v>
      </c>
      <c r="AT842" s="14" t="s">
        <v>1626</v>
      </c>
      <c r="AU842" s="14" t="s">
        <v>2121</v>
      </c>
      <c r="AV842" s="6" t="s">
        <v>1993</v>
      </c>
    </row>
    <row r="843" spans="1:48" x14ac:dyDescent="0.3">
      <c r="A843" s="366"/>
      <c r="AS843" s="252" t="s">
        <v>1625</v>
      </c>
      <c r="AT843" s="13"/>
      <c r="AU843" s="13"/>
      <c r="AV843" s="8"/>
    </row>
    <row r="844" spans="1:48" ht="15" thickBot="1" x14ac:dyDescent="0.35">
      <c r="A844" s="1"/>
      <c r="AS844" s="252" t="s">
        <v>1625</v>
      </c>
      <c r="AT844" s="13"/>
      <c r="AU844" s="13"/>
      <c r="AV844" s="8"/>
    </row>
    <row r="845" spans="1:48" ht="18.600000000000001" thickBot="1" x14ac:dyDescent="0.4">
      <c r="AS845" s="332" t="s">
        <v>1632</v>
      </c>
      <c r="AT845" s="53"/>
      <c r="AU845" s="27"/>
      <c r="AV845" s="16"/>
    </row>
    <row r="846" spans="1:48" ht="18" x14ac:dyDescent="0.35">
      <c r="A846" s="365"/>
      <c r="D846" s="121"/>
      <c r="E846" s="121"/>
      <c r="F846" s="121"/>
      <c r="G846" s="121"/>
      <c r="H846" s="121"/>
      <c r="I846" s="378"/>
      <c r="J846" s="378"/>
      <c r="K846" s="378"/>
      <c r="L846" s="378"/>
      <c r="M846" s="378"/>
      <c r="N846" s="378"/>
      <c r="O846" s="378"/>
      <c r="P846" s="378"/>
      <c r="Q846" s="378"/>
      <c r="R846" s="378"/>
      <c r="S846" s="378"/>
      <c r="T846" s="378"/>
      <c r="U846" s="121"/>
      <c r="V846" s="121"/>
      <c r="W846" s="121"/>
      <c r="X846" s="121"/>
      <c r="Y846" s="121"/>
      <c r="Z846" s="121"/>
      <c r="AA846" s="121"/>
      <c r="AB846" s="121"/>
      <c r="AC846" s="121"/>
      <c r="AD846" s="121"/>
      <c r="AE846" s="121"/>
      <c r="AF846" s="121"/>
      <c r="AG846" s="121"/>
      <c r="AH846" s="121"/>
      <c r="AI846" s="378"/>
      <c r="AJ846" s="378"/>
      <c r="AK846" s="378"/>
      <c r="AL846" s="378"/>
      <c r="AM846" s="378"/>
      <c r="AN846" s="378"/>
      <c r="AO846" s="378"/>
      <c r="AP846" s="378"/>
      <c r="AQ846" s="378"/>
      <c r="AR846" s="359"/>
      <c r="AS846" s="336" t="s">
        <v>1645</v>
      </c>
      <c r="AT846" s="14" t="s">
        <v>1633</v>
      </c>
      <c r="AU846" s="14" t="s">
        <v>2068</v>
      </c>
      <c r="AV846" s="6" t="s">
        <v>1994</v>
      </c>
    </row>
    <row r="847" spans="1:48" x14ac:dyDescent="0.3">
      <c r="A847" s="366"/>
      <c r="B847" s="121"/>
      <c r="C847" s="121"/>
      <c r="D847" s="121"/>
      <c r="E847" s="121"/>
      <c r="F847" s="121"/>
      <c r="G847" s="121"/>
      <c r="H847" s="121"/>
      <c r="I847" s="378"/>
      <c r="J847" s="378"/>
      <c r="K847" s="378"/>
      <c r="L847" s="378"/>
      <c r="M847" s="378"/>
      <c r="N847" s="378"/>
      <c r="O847" s="378"/>
      <c r="P847" s="378"/>
      <c r="Q847" s="378"/>
      <c r="R847" s="378"/>
      <c r="S847" s="378"/>
      <c r="T847" s="378"/>
      <c r="U847" s="121"/>
      <c r="V847" s="121"/>
      <c r="W847" s="121"/>
      <c r="X847" s="121"/>
      <c r="Y847" s="121"/>
      <c r="Z847" s="121"/>
      <c r="AA847" s="121"/>
      <c r="AB847" s="121"/>
      <c r="AC847" s="121"/>
      <c r="AD847" s="121"/>
      <c r="AE847" s="121"/>
      <c r="AF847" s="121"/>
      <c r="AG847" s="121"/>
      <c r="AH847" s="121"/>
      <c r="AI847" s="378"/>
      <c r="AJ847" s="378"/>
      <c r="AK847" s="378"/>
      <c r="AL847" s="378"/>
      <c r="AM847" s="378"/>
      <c r="AN847" s="378"/>
      <c r="AO847" s="378"/>
      <c r="AP847" s="378"/>
      <c r="AQ847" s="378"/>
      <c r="AR847" s="359"/>
      <c r="AS847" s="40" t="s">
        <v>1632</v>
      </c>
      <c r="AT847" s="11" t="s">
        <v>1634</v>
      </c>
      <c r="AU847" s="14" t="s">
        <v>2068</v>
      </c>
      <c r="AV847" s="6" t="s">
        <v>1995</v>
      </c>
    </row>
    <row r="848" spans="1:48" x14ac:dyDescent="0.3">
      <c r="A848" s="367"/>
      <c r="B848" s="121"/>
      <c r="C848" s="121"/>
      <c r="D848" s="121"/>
      <c r="E848" s="121"/>
      <c r="F848" s="121"/>
      <c r="G848" s="121"/>
      <c r="H848" s="121"/>
      <c r="I848" s="378"/>
      <c r="J848" s="378"/>
      <c r="K848" s="378"/>
      <c r="L848" s="378"/>
      <c r="M848" s="378"/>
      <c r="N848" s="378"/>
      <c r="O848" s="378"/>
      <c r="P848" s="378"/>
      <c r="Q848" s="378"/>
      <c r="R848" s="378"/>
      <c r="S848" s="378"/>
      <c r="T848" s="378"/>
      <c r="U848" s="121"/>
      <c r="V848" s="121"/>
      <c r="W848" s="121"/>
      <c r="X848" s="121"/>
      <c r="Y848" s="121"/>
      <c r="Z848" s="121"/>
      <c r="AA848" s="121"/>
      <c r="AB848" s="121"/>
      <c r="AC848" s="121"/>
      <c r="AD848" s="121"/>
      <c r="AE848" s="121"/>
      <c r="AF848" s="121"/>
      <c r="AG848" s="121"/>
      <c r="AH848" s="121"/>
      <c r="AI848" s="378"/>
      <c r="AJ848" s="378"/>
      <c r="AK848" s="378"/>
      <c r="AL848" s="378"/>
      <c r="AM848" s="378"/>
      <c r="AN848" s="378"/>
      <c r="AO848" s="378"/>
      <c r="AP848" s="378"/>
      <c r="AQ848" s="378"/>
      <c r="AR848" s="359"/>
      <c r="AS848" s="40" t="s">
        <v>1632</v>
      </c>
      <c r="AT848" s="11" t="s">
        <v>1635</v>
      </c>
      <c r="AU848" s="14" t="s">
        <v>2070</v>
      </c>
      <c r="AV848" s="6" t="s">
        <v>1996</v>
      </c>
    </row>
    <row r="849" spans="1:48" x14ac:dyDescent="0.3">
      <c r="A849" s="121"/>
      <c r="B849" s="121"/>
      <c r="C849" s="121"/>
      <c r="D849" s="121"/>
      <c r="E849" s="121"/>
      <c r="F849" s="121"/>
      <c r="G849" s="121"/>
      <c r="H849" s="121"/>
      <c r="I849" s="378"/>
      <c r="J849" s="378"/>
      <c r="K849" s="378"/>
      <c r="L849" s="378"/>
      <c r="M849" s="378"/>
      <c r="N849" s="378"/>
      <c r="O849" s="378"/>
      <c r="P849" s="378"/>
      <c r="Q849" s="378"/>
      <c r="R849" s="378"/>
      <c r="S849" s="378"/>
      <c r="T849" s="378"/>
      <c r="U849" s="121"/>
      <c r="V849" s="121"/>
      <c r="W849" s="121"/>
      <c r="X849" s="121"/>
      <c r="Y849" s="121"/>
      <c r="Z849" s="121"/>
      <c r="AA849" s="121"/>
      <c r="AB849" s="121"/>
      <c r="AC849" s="121"/>
      <c r="AD849" s="121"/>
      <c r="AE849" s="121"/>
      <c r="AF849" s="121"/>
      <c r="AG849" s="121"/>
      <c r="AH849" s="121"/>
      <c r="AI849" s="378"/>
      <c r="AJ849" s="378"/>
      <c r="AK849" s="378"/>
      <c r="AL849" s="378"/>
      <c r="AM849" s="378"/>
      <c r="AN849" s="378"/>
      <c r="AO849" s="378"/>
      <c r="AP849" s="378"/>
      <c r="AQ849" s="378"/>
      <c r="AR849" s="359"/>
      <c r="AS849" s="40" t="s">
        <v>1632</v>
      </c>
      <c r="AT849" s="11" t="s">
        <v>1636</v>
      </c>
      <c r="AU849" s="14" t="s">
        <v>2070</v>
      </c>
      <c r="AV849" s="6" t="s">
        <v>1995</v>
      </c>
    </row>
    <row r="850" spans="1:48" x14ac:dyDescent="0.3">
      <c r="A850" s="121"/>
      <c r="B850" s="121"/>
      <c r="C850" s="121"/>
      <c r="D850" s="121"/>
      <c r="E850" s="121"/>
      <c r="F850" s="121"/>
      <c r="G850" s="121"/>
      <c r="I850" s="378"/>
      <c r="J850" s="378"/>
      <c r="K850" s="378"/>
      <c r="L850" s="378"/>
      <c r="M850" s="378"/>
      <c r="N850" s="378"/>
      <c r="O850" s="378"/>
      <c r="P850" s="378"/>
      <c r="Q850" s="378"/>
      <c r="R850" s="378"/>
      <c r="S850" s="378"/>
      <c r="T850" s="378"/>
      <c r="Y850" s="121"/>
      <c r="Z850" s="121"/>
      <c r="AA850" s="121"/>
      <c r="AB850" s="121"/>
      <c r="AC850" s="121"/>
      <c r="AD850" s="121"/>
      <c r="AE850" s="121"/>
      <c r="AF850" s="121"/>
      <c r="AG850" s="121"/>
      <c r="AH850" s="121"/>
      <c r="AI850" s="378"/>
      <c r="AJ850" s="378"/>
      <c r="AK850" s="378"/>
      <c r="AL850" s="378"/>
      <c r="AM850" s="378"/>
      <c r="AN850" s="378"/>
      <c r="AO850" s="378"/>
      <c r="AP850" s="378"/>
      <c r="AQ850" s="378"/>
      <c r="AR850" s="359"/>
      <c r="AS850" s="40" t="s">
        <v>1632</v>
      </c>
      <c r="AT850" s="11" t="s">
        <v>1639</v>
      </c>
      <c r="AU850" s="14" t="s">
        <v>2072</v>
      </c>
      <c r="AV850" s="4" t="s">
        <v>1997</v>
      </c>
    </row>
    <row r="851" spans="1:48" x14ac:dyDescent="0.3">
      <c r="C851" s="121"/>
      <c r="D851" s="121"/>
      <c r="E851" s="121"/>
      <c r="F851" s="121"/>
      <c r="G851" s="121"/>
      <c r="I851" s="378"/>
      <c r="J851" s="378"/>
      <c r="K851" s="378"/>
      <c r="L851" s="378"/>
      <c r="M851" s="378"/>
      <c r="N851" s="378"/>
      <c r="O851" s="378"/>
      <c r="P851" s="378"/>
      <c r="Q851" s="378"/>
      <c r="R851" s="378"/>
      <c r="S851" s="378"/>
      <c r="T851" s="378"/>
      <c r="AI851" s="378"/>
      <c r="AJ851" s="378"/>
      <c r="AK851" s="378"/>
      <c r="AL851" s="378"/>
      <c r="AM851" s="378"/>
      <c r="AN851" s="378"/>
      <c r="AO851" s="378"/>
      <c r="AP851" s="378"/>
      <c r="AQ851" s="378"/>
      <c r="AR851" s="359"/>
      <c r="AS851" s="40" t="s">
        <v>1632</v>
      </c>
      <c r="AT851" s="11" t="s">
        <v>1641</v>
      </c>
      <c r="AU851" s="11" t="s">
        <v>82</v>
      </c>
      <c r="AV851" s="4" t="s">
        <v>1997</v>
      </c>
    </row>
    <row r="852" spans="1:48" x14ac:dyDescent="0.3">
      <c r="C852" s="121"/>
      <c r="AS852" s="40" t="s">
        <v>1632</v>
      </c>
      <c r="AT852" s="11" t="s">
        <v>1642</v>
      </c>
      <c r="AU852" s="14" t="s">
        <v>2068</v>
      </c>
      <c r="AV852" s="4" t="s">
        <v>1998</v>
      </c>
    </row>
    <row r="853" spans="1:48" ht="18" x14ac:dyDescent="0.35">
      <c r="A853" s="365"/>
      <c r="AS853" s="40" t="s">
        <v>1632</v>
      </c>
      <c r="AT853" s="11" t="s">
        <v>1643</v>
      </c>
      <c r="AU853" s="14" t="s">
        <v>2070</v>
      </c>
      <c r="AV853" s="4" t="s">
        <v>1999</v>
      </c>
    </row>
    <row r="854" spans="1:48" ht="15" thickBot="1" x14ac:dyDescent="0.35">
      <c r="A854" s="366"/>
      <c r="J854" s="378"/>
      <c r="K854" s="378"/>
      <c r="L854" s="378"/>
      <c r="M854" s="378"/>
      <c r="N854" s="378"/>
      <c r="O854" s="378"/>
      <c r="P854" s="378"/>
      <c r="Q854" s="378"/>
      <c r="R854" s="378"/>
      <c r="S854" s="378"/>
      <c r="T854" s="378"/>
      <c r="AS854" s="40" t="s">
        <v>1632</v>
      </c>
      <c r="AT854" s="11" t="s">
        <v>1644</v>
      </c>
      <c r="AU854" s="14" t="s">
        <v>2070</v>
      </c>
      <c r="AV854" s="6" t="s">
        <v>2000</v>
      </c>
    </row>
    <row r="855" spans="1:48" ht="18.600000000000001" thickBot="1" x14ac:dyDescent="0.4">
      <c r="A855" s="1"/>
      <c r="I855" s="378"/>
      <c r="J855" s="378"/>
      <c r="K855" s="378"/>
      <c r="L855" s="378"/>
      <c r="M855" s="378"/>
      <c r="N855" s="378"/>
      <c r="O855" s="378"/>
      <c r="P855" s="378"/>
      <c r="Q855" s="378"/>
      <c r="R855" s="378"/>
      <c r="S855" s="378"/>
      <c r="T855" s="378"/>
      <c r="Y855" s="378"/>
      <c r="Z855" s="378"/>
      <c r="AA855" s="378"/>
      <c r="AB855" s="378"/>
      <c r="AC855" s="378"/>
      <c r="AD855" s="378"/>
      <c r="AE855" s="378"/>
      <c r="AF855" s="378"/>
      <c r="AG855" s="378"/>
      <c r="AH855" s="378"/>
      <c r="AS855" s="56" t="s">
        <v>2139</v>
      </c>
      <c r="AT855" s="15"/>
      <c r="AU855" s="27"/>
      <c r="AV855" s="16"/>
    </row>
    <row r="856" spans="1:48" x14ac:dyDescent="0.3">
      <c r="I856" s="378"/>
      <c r="J856" s="378"/>
      <c r="K856" s="378"/>
      <c r="L856" s="378"/>
      <c r="M856" s="378"/>
      <c r="N856" s="378"/>
      <c r="O856" s="378"/>
      <c r="P856" s="378"/>
      <c r="Q856" s="378"/>
      <c r="R856" s="378"/>
      <c r="S856" s="378"/>
      <c r="T856" s="378"/>
      <c r="Y856" s="378"/>
      <c r="Z856" s="378"/>
      <c r="AA856" s="378"/>
      <c r="AB856" s="378"/>
      <c r="AC856" s="378"/>
      <c r="AD856" s="378"/>
      <c r="AE856" s="378"/>
      <c r="AF856" s="378"/>
      <c r="AG856" s="378"/>
      <c r="AH856" s="378"/>
      <c r="AS856" s="428" t="s">
        <v>2161</v>
      </c>
      <c r="AT856" s="10" t="s">
        <v>2140</v>
      </c>
      <c r="AU856" s="14" t="s">
        <v>424</v>
      </c>
      <c r="AV856" s="6" t="s">
        <v>2141</v>
      </c>
    </row>
    <row r="857" spans="1:48" x14ac:dyDescent="0.3">
      <c r="I857" s="378"/>
      <c r="J857" s="378"/>
      <c r="K857" s="378"/>
      <c r="L857" s="378"/>
      <c r="M857" s="378"/>
      <c r="N857" s="378"/>
      <c r="O857" s="378"/>
      <c r="P857" s="378"/>
      <c r="Q857" s="378"/>
      <c r="R857" s="378"/>
      <c r="S857" s="378"/>
      <c r="T857" s="378"/>
      <c r="U857" s="374"/>
      <c r="V857" s="374"/>
      <c r="W857" s="374"/>
      <c r="X857" s="374"/>
      <c r="AS857" s="35" t="s">
        <v>2139</v>
      </c>
      <c r="AT857" s="40" t="s">
        <v>2142</v>
      </c>
      <c r="AU857" s="14" t="s">
        <v>2148</v>
      </c>
      <c r="AV857" s="4" t="s">
        <v>2145</v>
      </c>
    </row>
    <row r="858" spans="1:48" x14ac:dyDescent="0.3">
      <c r="AS858" s="35" t="s">
        <v>2139</v>
      </c>
      <c r="AT858" s="40" t="s">
        <v>2143</v>
      </c>
      <c r="AU858" s="14" t="s">
        <v>2148</v>
      </c>
      <c r="AV858" s="4" t="s">
        <v>2146</v>
      </c>
    </row>
    <row r="859" spans="1:48" x14ac:dyDescent="0.3">
      <c r="AS859" s="35" t="s">
        <v>2139</v>
      </c>
      <c r="AT859" s="40" t="s">
        <v>2144</v>
      </c>
      <c r="AU859" s="14" t="s">
        <v>2148</v>
      </c>
      <c r="AV859" s="4" t="s">
        <v>2147</v>
      </c>
    </row>
    <row r="860" spans="1:48" ht="18" x14ac:dyDescent="0.35">
      <c r="A860" s="365"/>
      <c r="D860" s="121"/>
      <c r="E860" s="121"/>
      <c r="F860" s="378"/>
      <c r="G860" s="378"/>
      <c r="AS860" s="35" t="s">
        <v>2139</v>
      </c>
      <c r="AT860" s="40" t="s">
        <v>2149</v>
      </c>
      <c r="AU860" s="14" t="s">
        <v>2148</v>
      </c>
      <c r="AV860" s="4" t="s">
        <v>2150</v>
      </c>
    </row>
    <row r="861" spans="1:48" x14ac:dyDescent="0.3">
      <c r="A861" s="366"/>
      <c r="D861" s="121"/>
      <c r="E861" s="121"/>
      <c r="F861" s="378"/>
      <c r="G861" s="378"/>
      <c r="AS861" s="35" t="s">
        <v>2139</v>
      </c>
      <c r="AT861" s="40" t="s">
        <v>2151</v>
      </c>
      <c r="AU861" s="11" t="s">
        <v>2152</v>
      </c>
      <c r="AV861" s="4" t="s">
        <v>2153</v>
      </c>
    </row>
    <row r="862" spans="1:48" x14ac:dyDescent="0.3">
      <c r="A862" s="1"/>
      <c r="D862" s="121"/>
      <c r="E862" s="121"/>
      <c r="F862" s="378"/>
      <c r="G862" s="378"/>
      <c r="AS862" s="35" t="s">
        <v>2139</v>
      </c>
      <c r="AT862" s="40" t="s">
        <v>2154</v>
      </c>
      <c r="AU862" s="11" t="s">
        <v>2156</v>
      </c>
      <c r="AV862" s="4" t="s">
        <v>2157</v>
      </c>
    </row>
    <row r="863" spans="1:48" x14ac:dyDescent="0.3">
      <c r="AS863" s="35" t="s">
        <v>2139</v>
      </c>
      <c r="AT863" s="40" t="s">
        <v>2155</v>
      </c>
      <c r="AU863" s="11" t="s">
        <v>2156</v>
      </c>
      <c r="AV863" s="4" t="s">
        <v>2158</v>
      </c>
    </row>
    <row r="864" spans="1:48" ht="18.600000000000001" thickBot="1" x14ac:dyDescent="0.4">
      <c r="A864" s="365"/>
      <c r="E864" s="378"/>
      <c r="U864" s="378"/>
      <c r="V864" s="378"/>
      <c r="W864" s="378"/>
      <c r="X864" s="378"/>
      <c r="AS864" s="35" t="s">
        <v>2139</v>
      </c>
      <c r="AT864" s="252" t="s">
        <v>2159</v>
      </c>
      <c r="AU864" s="13" t="s">
        <v>2152</v>
      </c>
      <c r="AV864" s="8" t="s">
        <v>2160</v>
      </c>
    </row>
    <row r="865" spans="1:48" ht="18.600000000000001" thickBot="1" x14ac:dyDescent="0.4">
      <c r="A865" s="369"/>
      <c r="AS865" s="56" t="s">
        <v>2163</v>
      </c>
      <c r="AT865" s="15"/>
      <c r="AU865" s="27"/>
      <c r="AV865" s="16"/>
    </row>
    <row r="866" spans="1:48" x14ac:dyDescent="0.3">
      <c r="A866" s="1"/>
      <c r="AS866" s="428" t="s">
        <v>2164</v>
      </c>
      <c r="AT866" s="10" t="s">
        <v>2166</v>
      </c>
      <c r="AU866" s="14" t="s">
        <v>2165</v>
      </c>
      <c r="AV866" s="6" t="s">
        <v>2177</v>
      </c>
    </row>
    <row r="867" spans="1:48" x14ac:dyDescent="0.3">
      <c r="AS867" s="35" t="s">
        <v>2163</v>
      </c>
      <c r="AT867" s="10" t="s">
        <v>2167</v>
      </c>
      <c r="AU867" s="14" t="s">
        <v>2168</v>
      </c>
      <c r="AV867" s="6" t="s">
        <v>2177</v>
      </c>
    </row>
    <row r="868" spans="1:48" ht="18" x14ac:dyDescent="0.35">
      <c r="A868" s="365"/>
      <c r="D868" s="121"/>
      <c r="E868" s="121"/>
      <c r="F868" s="378"/>
      <c r="G868" s="378"/>
      <c r="U868" s="378"/>
      <c r="V868" s="378"/>
      <c r="W868" s="378"/>
      <c r="X868" s="378"/>
      <c r="AS868" s="35" t="s">
        <v>2163</v>
      </c>
      <c r="AT868" s="40" t="s">
        <v>2169</v>
      </c>
      <c r="AU868" s="14" t="s">
        <v>2168</v>
      </c>
      <c r="AV868" s="6" t="s">
        <v>2177</v>
      </c>
    </row>
    <row r="869" spans="1:48" x14ac:dyDescent="0.3">
      <c r="A869" s="366"/>
      <c r="D869" s="121"/>
      <c r="E869" s="121"/>
      <c r="F869" s="378"/>
      <c r="G869" s="378"/>
      <c r="U869" s="378"/>
      <c r="V869" s="378"/>
      <c r="W869" s="378"/>
      <c r="X869" s="378"/>
      <c r="AS869" s="35" t="s">
        <v>2163</v>
      </c>
      <c r="AT869" s="40" t="s">
        <v>2170</v>
      </c>
      <c r="AU869" s="14" t="s">
        <v>2171</v>
      </c>
      <c r="AV869" s="6" t="s">
        <v>2177</v>
      </c>
    </row>
    <row r="870" spans="1:48" x14ac:dyDescent="0.3">
      <c r="A870" s="1"/>
      <c r="D870" s="121"/>
      <c r="E870" s="121"/>
      <c r="F870" s="378"/>
      <c r="G870" s="378"/>
      <c r="U870" s="378"/>
      <c r="V870" s="378"/>
      <c r="W870" s="378"/>
      <c r="X870" s="378"/>
      <c r="AS870" s="35" t="s">
        <v>2163</v>
      </c>
      <c r="AT870" s="40" t="s">
        <v>2172</v>
      </c>
      <c r="AU870" s="14" t="s">
        <v>2171</v>
      </c>
      <c r="AV870" s="6" t="s">
        <v>2177</v>
      </c>
    </row>
    <row r="871" spans="1:48" x14ac:dyDescent="0.3">
      <c r="D871" s="121"/>
      <c r="E871" s="121"/>
      <c r="F871" s="378"/>
      <c r="G871" s="378"/>
      <c r="U871" s="378"/>
      <c r="V871" s="378"/>
      <c r="W871" s="378"/>
      <c r="X871" s="378"/>
      <c r="AS871" s="35" t="s">
        <v>2163</v>
      </c>
      <c r="AT871" s="40" t="s">
        <v>2173</v>
      </c>
      <c r="AU871" s="14" t="s">
        <v>923</v>
      </c>
      <c r="AV871" s="6" t="s">
        <v>2177</v>
      </c>
    </row>
    <row r="872" spans="1:48" x14ac:dyDescent="0.3">
      <c r="D872" s="121"/>
      <c r="E872" s="121"/>
      <c r="F872" s="378"/>
      <c r="G872" s="378"/>
      <c r="U872" s="378"/>
      <c r="V872" s="378"/>
      <c r="W872" s="378"/>
      <c r="X872" s="378"/>
      <c r="AS872" s="35" t="s">
        <v>2163</v>
      </c>
      <c r="AT872" s="252" t="s">
        <v>2174</v>
      </c>
      <c r="AU872" s="14" t="s">
        <v>923</v>
      </c>
      <c r="AV872" s="6" t="s">
        <v>2177</v>
      </c>
    </row>
    <row r="873" spans="1:48" x14ac:dyDescent="0.3">
      <c r="D873" s="121"/>
      <c r="E873" s="121"/>
      <c r="F873" s="378"/>
      <c r="G873" s="378"/>
      <c r="U873" s="378"/>
      <c r="V873" s="378"/>
      <c r="W873" s="378"/>
      <c r="X873" s="378"/>
      <c r="AS873" s="35" t="s">
        <v>2163</v>
      </c>
      <c r="AT873" s="252" t="s">
        <v>2175</v>
      </c>
      <c r="AU873" s="14" t="s">
        <v>2176</v>
      </c>
      <c r="AV873" s="6" t="s">
        <v>2177</v>
      </c>
    </row>
    <row r="874" spans="1:48" x14ac:dyDescent="0.3">
      <c r="D874" s="121"/>
      <c r="E874" s="121"/>
      <c r="F874" s="378"/>
      <c r="G874" s="378"/>
      <c r="U874" s="378"/>
      <c r="V874" s="378"/>
      <c r="W874" s="378"/>
      <c r="X874" s="378"/>
      <c r="AS874" s="35" t="s">
        <v>2163</v>
      </c>
      <c r="AT874" s="40" t="s">
        <v>2178</v>
      </c>
      <c r="AU874" s="14" t="s">
        <v>2179</v>
      </c>
      <c r="AV874" s="6" t="s">
        <v>2177</v>
      </c>
    </row>
    <row r="875" spans="1:48" x14ac:dyDescent="0.3">
      <c r="D875" s="121"/>
      <c r="E875" s="121"/>
      <c r="F875" s="378"/>
      <c r="G875" s="378"/>
      <c r="U875" s="378"/>
      <c r="V875" s="378"/>
      <c r="W875" s="378"/>
      <c r="X875" s="378"/>
      <c r="AS875" s="35" t="s">
        <v>2163</v>
      </c>
      <c r="AT875" s="40" t="s">
        <v>2180</v>
      </c>
      <c r="AU875" s="14" t="s">
        <v>2181</v>
      </c>
      <c r="AV875" s="6" t="s">
        <v>2177</v>
      </c>
    </row>
    <row r="876" spans="1:48" x14ac:dyDescent="0.3">
      <c r="D876" s="121"/>
      <c r="E876" s="121"/>
      <c r="F876" s="378"/>
      <c r="G876" s="378"/>
      <c r="U876" s="378"/>
      <c r="V876" s="378"/>
      <c r="W876" s="378"/>
      <c r="X876" s="378"/>
      <c r="AS876" s="35" t="s">
        <v>2163</v>
      </c>
      <c r="AT876" s="40" t="s">
        <v>2182</v>
      </c>
      <c r="AU876" s="14" t="s">
        <v>2107</v>
      </c>
      <c r="AV876" s="6" t="s">
        <v>2177</v>
      </c>
    </row>
    <row r="877" spans="1:48" x14ac:dyDescent="0.3">
      <c r="D877" s="121"/>
      <c r="E877" s="121"/>
      <c r="AS877" s="35" t="s">
        <v>2163</v>
      </c>
      <c r="AT877" s="40" t="s">
        <v>2183</v>
      </c>
      <c r="AU877" s="14" t="s">
        <v>2184</v>
      </c>
      <c r="AV877" s="6" t="s">
        <v>2177</v>
      </c>
    </row>
    <row r="878" spans="1:48" x14ac:dyDescent="0.3">
      <c r="AS878" s="35" t="s">
        <v>2163</v>
      </c>
      <c r="AT878" s="40" t="s">
        <v>2185</v>
      </c>
      <c r="AU878" s="14" t="s">
        <v>2106</v>
      </c>
      <c r="AV878" s="6" t="s">
        <v>2177</v>
      </c>
    </row>
    <row r="879" spans="1:48" x14ac:dyDescent="0.3">
      <c r="AS879" s="35" t="s">
        <v>2163</v>
      </c>
      <c r="AT879" s="40" t="s">
        <v>2186</v>
      </c>
      <c r="AU879" s="11" t="s">
        <v>424</v>
      </c>
      <c r="AV879" s="6" t="s">
        <v>2190</v>
      </c>
    </row>
    <row r="880" spans="1:48" x14ac:dyDescent="0.3">
      <c r="AS880" s="35" t="s">
        <v>2163</v>
      </c>
      <c r="AT880" s="40" t="s">
        <v>2187</v>
      </c>
      <c r="AU880" s="11" t="s">
        <v>424</v>
      </c>
      <c r="AV880" s="6" t="s">
        <v>2190</v>
      </c>
    </row>
    <row r="881" spans="45:48" x14ac:dyDescent="0.3">
      <c r="AS881" s="35" t="s">
        <v>2163</v>
      </c>
      <c r="AT881" s="40" t="s">
        <v>2188</v>
      </c>
      <c r="AU881" s="11" t="s">
        <v>82</v>
      </c>
      <c r="AV881" s="6" t="s">
        <v>2190</v>
      </c>
    </row>
    <row r="882" spans="45:48" x14ac:dyDescent="0.3">
      <c r="AS882" s="35" t="s">
        <v>2163</v>
      </c>
      <c r="AT882" s="40" t="s">
        <v>2189</v>
      </c>
      <c r="AU882" s="11" t="s">
        <v>82</v>
      </c>
      <c r="AV882" s="6" t="s">
        <v>2190</v>
      </c>
    </row>
    <row r="883" spans="45:48" x14ac:dyDescent="0.3">
      <c r="AS883" s="35" t="s">
        <v>2163</v>
      </c>
      <c r="AT883" s="40" t="s">
        <v>2191</v>
      </c>
      <c r="AU883" s="11" t="s">
        <v>82</v>
      </c>
      <c r="AV883" s="6" t="s">
        <v>2190</v>
      </c>
    </row>
    <row r="884" spans="45:48" x14ac:dyDescent="0.3">
      <c r="AS884" s="35" t="s">
        <v>2163</v>
      </c>
      <c r="AT884" s="40" t="s">
        <v>2192</v>
      </c>
      <c r="AU884" s="11" t="s">
        <v>424</v>
      </c>
      <c r="AV884" s="6" t="s">
        <v>2193</v>
      </c>
    </row>
    <row r="885" spans="45:48" x14ac:dyDescent="0.3">
      <c r="AS885" s="35" t="s">
        <v>2163</v>
      </c>
      <c r="AT885" s="40" t="s">
        <v>2195</v>
      </c>
      <c r="AU885" s="11" t="s">
        <v>424</v>
      </c>
      <c r="AV885" s="6" t="s">
        <v>2193</v>
      </c>
    </row>
    <row r="886" spans="45:48" ht="15" thickBot="1" x14ac:dyDescent="0.35">
      <c r="AS886" s="35" t="s">
        <v>2163</v>
      </c>
      <c r="AT886" s="252" t="s">
        <v>2194</v>
      </c>
      <c r="AU886" s="13" t="s">
        <v>424</v>
      </c>
      <c r="AV886" s="114" t="s">
        <v>2193</v>
      </c>
    </row>
    <row r="887" spans="45:48" ht="18.600000000000001" thickBot="1" x14ac:dyDescent="0.4">
      <c r="AS887" s="56" t="s">
        <v>2197</v>
      </c>
      <c r="AT887" s="15"/>
      <c r="AU887" s="27"/>
      <c r="AV887" s="16"/>
    </row>
    <row r="888" spans="45:48" x14ac:dyDescent="0.3">
      <c r="AS888" s="426" t="s">
        <v>2199</v>
      </c>
      <c r="AT888" s="10"/>
      <c r="AU888" s="14"/>
      <c r="AV888" s="6"/>
    </row>
    <row r="889" spans="45:48" x14ac:dyDescent="0.3">
      <c r="AS889" s="421" t="s">
        <v>2197</v>
      </c>
      <c r="AT889" s="40"/>
      <c r="AU889" s="11"/>
      <c r="AV889" s="4"/>
    </row>
    <row r="890" spans="45:48" x14ac:dyDescent="0.3">
      <c r="AS890" s="421" t="s">
        <v>2197</v>
      </c>
      <c r="AT890" s="40"/>
      <c r="AU890" s="11"/>
      <c r="AV890" s="4"/>
    </row>
    <row r="891" spans="45:48" ht="15" thickBot="1" x14ac:dyDescent="0.35">
      <c r="AS891" s="421" t="s">
        <v>2197</v>
      </c>
      <c r="AT891" s="252"/>
      <c r="AU891" s="13"/>
      <c r="AV891" s="8"/>
    </row>
    <row r="892" spans="45:48" ht="18.600000000000001" thickBot="1" x14ac:dyDescent="0.4">
      <c r="AS892" s="56" t="s">
        <v>2201</v>
      </c>
      <c r="AT892" s="15"/>
      <c r="AU892" s="27"/>
      <c r="AV892" s="16"/>
    </row>
    <row r="893" spans="45:48" x14ac:dyDescent="0.3">
      <c r="AS893" s="428" t="s">
        <v>2237</v>
      </c>
      <c r="AT893" s="10" t="s">
        <v>2202</v>
      </c>
      <c r="AU893" s="14" t="s">
        <v>2079</v>
      </c>
      <c r="AV893" s="6" t="s">
        <v>2203</v>
      </c>
    </row>
    <row r="894" spans="45:48" x14ac:dyDescent="0.3">
      <c r="AS894" s="35" t="s">
        <v>2201</v>
      </c>
      <c r="AT894" s="10" t="s">
        <v>2204</v>
      </c>
      <c r="AU894" s="14" t="s">
        <v>2079</v>
      </c>
      <c r="AV894" s="6" t="s">
        <v>2203</v>
      </c>
    </row>
    <row r="895" spans="45:48" x14ac:dyDescent="0.3">
      <c r="AS895" s="35" t="s">
        <v>2201</v>
      </c>
      <c r="AT895" s="10" t="s">
        <v>2205</v>
      </c>
      <c r="AU895" s="14" t="s">
        <v>2079</v>
      </c>
      <c r="AV895" s="6" t="s">
        <v>2203</v>
      </c>
    </row>
    <row r="896" spans="45:48" x14ac:dyDescent="0.3">
      <c r="AS896" s="35" t="s">
        <v>2201</v>
      </c>
      <c r="AT896" s="10" t="s">
        <v>2206</v>
      </c>
      <c r="AU896" s="14" t="s">
        <v>2079</v>
      </c>
      <c r="AV896" s="6" t="s">
        <v>2203</v>
      </c>
    </row>
    <row r="897" spans="45:48" x14ac:dyDescent="0.3">
      <c r="AS897" s="35" t="s">
        <v>2201</v>
      </c>
      <c r="AT897" s="10" t="s">
        <v>2207</v>
      </c>
      <c r="AU897" s="14" t="s">
        <v>2079</v>
      </c>
      <c r="AV897" s="6" t="s">
        <v>2203</v>
      </c>
    </row>
    <row r="898" spans="45:48" x14ac:dyDescent="0.3">
      <c r="AS898" s="35" t="s">
        <v>2201</v>
      </c>
      <c r="AT898" s="10" t="s">
        <v>2208</v>
      </c>
      <c r="AU898" s="14" t="s">
        <v>2079</v>
      </c>
      <c r="AV898" s="6" t="s">
        <v>2203</v>
      </c>
    </row>
    <row r="899" spans="45:48" x14ac:dyDescent="0.3">
      <c r="AS899" s="35" t="s">
        <v>2201</v>
      </c>
      <c r="AT899" s="10" t="s">
        <v>2209</v>
      </c>
      <c r="AU899" s="14" t="s">
        <v>2079</v>
      </c>
      <c r="AV899" s="6" t="s">
        <v>2203</v>
      </c>
    </row>
    <row r="900" spans="45:48" x14ac:dyDescent="0.3">
      <c r="AS900" s="35" t="s">
        <v>2201</v>
      </c>
      <c r="AT900" s="10" t="s">
        <v>2210</v>
      </c>
      <c r="AU900" s="14" t="s">
        <v>2079</v>
      </c>
      <c r="AV900" s="6" t="s">
        <v>2203</v>
      </c>
    </row>
    <row r="901" spans="45:48" x14ac:dyDescent="0.3">
      <c r="AS901" s="35" t="s">
        <v>2201</v>
      </c>
      <c r="AT901" s="40" t="s">
        <v>2212</v>
      </c>
      <c r="AU901" s="11" t="s">
        <v>2078</v>
      </c>
      <c r="AV901" s="4" t="s">
        <v>2203</v>
      </c>
    </row>
    <row r="902" spans="45:48" x14ac:dyDescent="0.3">
      <c r="AS902" s="35" t="s">
        <v>2201</v>
      </c>
      <c r="AT902" s="40" t="s">
        <v>2213</v>
      </c>
      <c r="AU902" s="11" t="s">
        <v>2078</v>
      </c>
      <c r="AV902" s="4" t="s">
        <v>2203</v>
      </c>
    </row>
    <row r="903" spans="45:48" x14ac:dyDescent="0.3">
      <c r="AS903" s="35" t="s">
        <v>2201</v>
      </c>
      <c r="AT903" s="40" t="s">
        <v>2214</v>
      </c>
      <c r="AU903" s="11" t="s">
        <v>2078</v>
      </c>
      <c r="AV903" s="4" t="s">
        <v>2203</v>
      </c>
    </row>
    <row r="904" spans="45:48" x14ac:dyDescent="0.3">
      <c r="AS904" s="35" t="s">
        <v>2201</v>
      </c>
      <c r="AT904" s="40" t="s">
        <v>2215</v>
      </c>
      <c r="AU904" s="11" t="s">
        <v>2078</v>
      </c>
      <c r="AV904" s="4" t="s">
        <v>2203</v>
      </c>
    </row>
    <row r="905" spans="45:48" x14ac:dyDescent="0.3">
      <c r="AS905" s="35" t="s">
        <v>2201</v>
      </c>
      <c r="AT905" s="40" t="s">
        <v>2216</v>
      </c>
      <c r="AU905" s="11" t="s">
        <v>2078</v>
      </c>
      <c r="AV905" s="4" t="s">
        <v>2203</v>
      </c>
    </row>
    <row r="906" spans="45:48" x14ac:dyDescent="0.3">
      <c r="AS906" s="35" t="s">
        <v>2201</v>
      </c>
      <c r="AT906" s="40" t="s">
        <v>2217</v>
      </c>
      <c r="AU906" s="11" t="s">
        <v>2078</v>
      </c>
      <c r="AV906" s="4" t="s">
        <v>2203</v>
      </c>
    </row>
    <row r="907" spans="45:48" x14ac:dyDescent="0.3">
      <c r="AS907" s="35" t="s">
        <v>2201</v>
      </c>
      <c r="AT907" s="40" t="s">
        <v>2218</v>
      </c>
      <c r="AU907" s="11" t="s">
        <v>424</v>
      </c>
      <c r="AV907" s="4" t="s">
        <v>2224</v>
      </c>
    </row>
    <row r="908" spans="45:48" x14ac:dyDescent="0.3">
      <c r="AS908" s="35" t="s">
        <v>2201</v>
      </c>
      <c r="AT908" s="40" t="s">
        <v>2219</v>
      </c>
      <c r="AU908" s="11" t="s">
        <v>424</v>
      </c>
      <c r="AV908" s="4" t="s">
        <v>2224</v>
      </c>
    </row>
    <row r="909" spans="45:48" x14ac:dyDescent="0.3">
      <c r="AS909" s="35" t="s">
        <v>2201</v>
      </c>
      <c r="AT909" s="40" t="s">
        <v>2220</v>
      </c>
      <c r="AU909" s="11" t="s">
        <v>424</v>
      </c>
      <c r="AV909" s="4" t="s">
        <v>2224</v>
      </c>
    </row>
    <row r="910" spans="45:48" x14ac:dyDescent="0.3">
      <c r="AS910" s="35" t="s">
        <v>2201</v>
      </c>
      <c r="AT910" s="40" t="s">
        <v>2221</v>
      </c>
      <c r="AU910" s="11" t="s">
        <v>424</v>
      </c>
      <c r="AV910" s="4" t="s">
        <v>2224</v>
      </c>
    </row>
    <row r="911" spans="45:48" x14ac:dyDescent="0.3">
      <c r="AS911" s="35" t="s">
        <v>2201</v>
      </c>
      <c r="AT911" s="40" t="s">
        <v>2222</v>
      </c>
      <c r="AU911" s="11" t="s">
        <v>424</v>
      </c>
      <c r="AV911" s="4" t="s">
        <v>2224</v>
      </c>
    </row>
    <row r="912" spans="45:48" x14ac:dyDescent="0.3">
      <c r="AS912" s="35" t="s">
        <v>2201</v>
      </c>
      <c r="AT912" s="40" t="s">
        <v>2223</v>
      </c>
      <c r="AU912" s="11" t="s">
        <v>424</v>
      </c>
      <c r="AV912" s="4" t="s">
        <v>2224</v>
      </c>
    </row>
    <row r="913" spans="45:48" x14ac:dyDescent="0.3">
      <c r="AS913" s="35" t="s">
        <v>2201</v>
      </c>
      <c r="AT913" s="252" t="s">
        <v>2225</v>
      </c>
      <c r="AU913" s="11" t="s">
        <v>424</v>
      </c>
      <c r="AV913" s="8" t="s">
        <v>2234</v>
      </c>
    </row>
    <row r="914" spans="45:48" x14ac:dyDescent="0.3">
      <c r="AS914" s="35" t="s">
        <v>2201</v>
      </c>
      <c r="AT914" s="252" t="s">
        <v>2226</v>
      </c>
      <c r="AU914" s="11" t="s">
        <v>2064</v>
      </c>
      <c r="AV914" s="8" t="s">
        <v>2234</v>
      </c>
    </row>
    <row r="915" spans="45:48" x14ac:dyDescent="0.3">
      <c r="AS915" s="35" t="s">
        <v>2201</v>
      </c>
      <c r="AT915" s="252" t="s">
        <v>2227</v>
      </c>
      <c r="AU915" s="11" t="s">
        <v>2064</v>
      </c>
      <c r="AV915" s="8" t="s">
        <v>2234</v>
      </c>
    </row>
    <row r="916" spans="45:48" x14ac:dyDescent="0.3">
      <c r="AS916" s="35" t="s">
        <v>2201</v>
      </c>
      <c r="AT916" s="252" t="s">
        <v>2228</v>
      </c>
      <c r="AU916" s="11" t="s">
        <v>2064</v>
      </c>
      <c r="AV916" s="8" t="s">
        <v>2234</v>
      </c>
    </row>
    <row r="917" spans="45:48" x14ac:dyDescent="0.3">
      <c r="AS917" s="35" t="s">
        <v>2201</v>
      </c>
      <c r="AT917" s="252" t="s">
        <v>2229</v>
      </c>
      <c r="AU917" s="11" t="s">
        <v>2064</v>
      </c>
      <c r="AV917" s="8" t="s">
        <v>2234</v>
      </c>
    </row>
    <row r="918" spans="45:48" x14ac:dyDescent="0.3">
      <c r="AS918" s="35" t="s">
        <v>2201</v>
      </c>
      <c r="AT918" s="252" t="s">
        <v>2230</v>
      </c>
      <c r="AU918" s="11" t="s">
        <v>2064</v>
      </c>
      <c r="AV918" s="8" t="s">
        <v>2234</v>
      </c>
    </row>
    <row r="919" spans="45:48" x14ac:dyDescent="0.3">
      <c r="AS919" s="35" t="s">
        <v>2201</v>
      </c>
      <c r="AT919" s="252" t="s">
        <v>2231</v>
      </c>
      <c r="AU919" s="11" t="s">
        <v>2064</v>
      </c>
      <c r="AV919" s="8" t="s">
        <v>2234</v>
      </c>
    </row>
    <row r="920" spans="45:48" x14ac:dyDescent="0.3">
      <c r="AS920" s="35" t="s">
        <v>2201</v>
      </c>
      <c r="AT920" s="252" t="s">
        <v>2232</v>
      </c>
      <c r="AU920" s="11" t="s">
        <v>2064</v>
      </c>
      <c r="AV920" s="8" t="s">
        <v>2234</v>
      </c>
    </row>
    <row r="921" spans="45:48" x14ac:dyDescent="0.3">
      <c r="AS921" s="35" t="s">
        <v>2201</v>
      </c>
      <c r="AT921" s="252" t="s">
        <v>2233</v>
      </c>
      <c r="AU921" s="11" t="s">
        <v>2064</v>
      </c>
      <c r="AV921" s="8" t="s">
        <v>2234</v>
      </c>
    </row>
    <row r="922" spans="45:48" ht="15" thickBot="1" x14ac:dyDescent="0.35">
      <c r="AS922" s="35" t="s">
        <v>2201</v>
      </c>
      <c r="AT922" s="252" t="s">
        <v>2235</v>
      </c>
      <c r="AU922" s="13" t="s">
        <v>305</v>
      </c>
      <c r="AV922" s="8" t="s">
        <v>2236</v>
      </c>
    </row>
    <row r="923" spans="45:48" ht="18.600000000000001" thickBot="1" x14ac:dyDescent="0.4">
      <c r="AS923" s="56" t="s">
        <v>2239</v>
      </c>
      <c r="AT923" s="15"/>
      <c r="AU923" s="27"/>
      <c r="AV923" s="16"/>
    </row>
    <row r="924" spans="45:48" x14ac:dyDescent="0.3">
      <c r="AS924" s="428" t="s">
        <v>2260</v>
      </c>
      <c r="AT924" s="414" t="s">
        <v>2240</v>
      </c>
      <c r="AU924" s="14" t="s">
        <v>2064</v>
      </c>
      <c r="AV924" s="395" t="s">
        <v>2247</v>
      </c>
    </row>
    <row r="925" spans="45:48" x14ac:dyDescent="0.3">
      <c r="AS925" s="35" t="s">
        <v>2239</v>
      </c>
      <c r="AT925" s="344" t="s">
        <v>2241</v>
      </c>
      <c r="AU925" s="14" t="s">
        <v>2064</v>
      </c>
      <c r="AV925" s="4" t="s">
        <v>2248</v>
      </c>
    </row>
    <row r="926" spans="45:48" x14ac:dyDescent="0.3">
      <c r="AS926" s="35" t="s">
        <v>2239</v>
      </c>
      <c r="AT926" s="344" t="s">
        <v>2242</v>
      </c>
      <c r="AU926" s="14" t="s">
        <v>2064</v>
      </c>
      <c r="AV926" s="4" t="s">
        <v>2249</v>
      </c>
    </row>
    <row r="927" spans="45:48" x14ac:dyDescent="0.3">
      <c r="AS927" s="35" t="s">
        <v>2239</v>
      </c>
      <c r="AT927" s="344" t="s">
        <v>2243</v>
      </c>
      <c r="AU927" s="14" t="s">
        <v>2064</v>
      </c>
      <c r="AV927" s="4" t="s">
        <v>2250</v>
      </c>
    </row>
    <row r="928" spans="45:48" x14ac:dyDescent="0.3">
      <c r="AS928" s="35" t="s">
        <v>2239</v>
      </c>
      <c r="AT928" s="414" t="s">
        <v>2251</v>
      </c>
      <c r="AU928" s="14" t="s">
        <v>2064</v>
      </c>
      <c r="AV928" s="395" t="s">
        <v>2247</v>
      </c>
    </row>
    <row r="929" spans="45:48" x14ac:dyDescent="0.3">
      <c r="AS929" s="35" t="s">
        <v>2239</v>
      </c>
      <c r="AT929" s="344" t="s">
        <v>2244</v>
      </c>
      <c r="AU929" s="14" t="s">
        <v>2064</v>
      </c>
      <c r="AV929" s="4" t="s">
        <v>2248</v>
      </c>
    </row>
    <row r="930" spans="45:48" x14ac:dyDescent="0.3">
      <c r="AS930" s="35" t="s">
        <v>2239</v>
      </c>
      <c r="AT930" s="344" t="s">
        <v>2245</v>
      </c>
      <c r="AU930" s="14" t="s">
        <v>2064</v>
      </c>
      <c r="AV930" s="4" t="s">
        <v>2249</v>
      </c>
    </row>
    <row r="931" spans="45:48" x14ac:dyDescent="0.3">
      <c r="AS931" s="35" t="s">
        <v>2239</v>
      </c>
      <c r="AT931" s="344" t="s">
        <v>2246</v>
      </c>
      <c r="AU931" s="14" t="s">
        <v>2064</v>
      </c>
      <c r="AV931" s="4" t="s">
        <v>2250</v>
      </c>
    </row>
    <row r="932" spans="45:48" x14ac:dyDescent="0.3">
      <c r="AS932" s="35" t="s">
        <v>2239</v>
      </c>
      <c r="AT932" s="40" t="s">
        <v>2252</v>
      </c>
      <c r="AU932" s="14" t="s">
        <v>2064</v>
      </c>
      <c r="AV932" s="395" t="s">
        <v>2247</v>
      </c>
    </row>
    <row r="933" spans="45:48" x14ac:dyDescent="0.3">
      <c r="AS933" s="35" t="s">
        <v>2239</v>
      </c>
      <c r="AT933" s="40" t="s">
        <v>2253</v>
      </c>
      <c r="AU933" s="14" t="s">
        <v>2064</v>
      </c>
      <c r="AV933" s="4" t="s">
        <v>2248</v>
      </c>
    </row>
    <row r="934" spans="45:48" x14ac:dyDescent="0.3">
      <c r="AS934" s="35" t="s">
        <v>2239</v>
      </c>
      <c r="AT934" s="40" t="s">
        <v>2254</v>
      </c>
      <c r="AU934" s="14" t="s">
        <v>2064</v>
      </c>
      <c r="AV934" s="4" t="s">
        <v>2249</v>
      </c>
    </row>
    <row r="935" spans="45:48" x14ac:dyDescent="0.3">
      <c r="AS935" s="35" t="s">
        <v>2239</v>
      </c>
      <c r="AT935" s="40" t="s">
        <v>2255</v>
      </c>
      <c r="AU935" s="14" t="s">
        <v>2064</v>
      </c>
      <c r="AV935" s="4" t="s">
        <v>2250</v>
      </c>
    </row>
    <row r="936" spans="45:48" x14ac:dyDescent="0.3">
      <c r="AS936" s="35" t="s">
        <v>2239</v>
      </c>
      <c r="AT936" s="252" t="s">
        <v>2256</v>
      </c>
      <c r="AU936" s="14" t="s">
        <v>2064</v>
      </c>
      <c r="AV936" s="395" t="s">
        <v>2247</v>
      </c>
    </row>
    <row r="937" spans="45:48" x14ac:dyDescent="0.3">
      <c r="AS937" s="35" t="s">
        <v>2239</v>
      </c>
      <c r="AT937" s="40" t="s">
        <v>2257</v>
      </c>
      <c r="AU937" s="14" t="s">
        <v>2064</v>
      </c>
      <c r="AV937" s="4" t="s">
        <v>2248</v>
      </c>
    </row>
    <row r="938" spans="45:48" x14ac:dyDescent="0.3">
      <c r="AS938" s="35" t="s">
        <v>2239</v>
      </c>
      <c r="AT938" s="40" t="s">
        <v>2258</v>
      </c>
      <c r="AU938" s="14" t="s">
        <v>2064</v>
      </c>
      <c r="AV938" s="4" t="s">
        <v>2249</v>
      </c>
    </row>
    <row r="939" spans="45:48" x14ac:dyDescent="0.3">
      <c r="AS939" s="35" t="s">
        <v>2239</v>
      </c>
      <c r="AT939" s="40" t="s">
        <v>2259</v>
      </c>
      <c r="AU939" s="14" t="s">
        <v>2064</v>
      </c>
      <c r="AV939" s="66" t="s">
        <v>2250</v>
      </c>
    </row>
    <row r="940" spans="45:48" x14ac:dyDescent="0.3">
      <c r="AS940" s="35" t="s">
        <v>2239</v>
      </c>
      <c r="AT940" s="40" t="s">
        <v>2261</v>
      </c>
      <c r="AU940" s="11" t="s">
        <v>82</v>
      </c>
      <c r="AV940" s="66" t="s">
        <v>2269</v>
      </c>
    </row>
    <row r="941" spans="45:48" x14ac:dyDescent="0.3">
      <c r="AS941" s="35" t="s">
        <v>2239</v>
      </c>
      <c r="AT941" s="40" t="s">
        <v>2262</v>
      </c>
      <c r="AU941" s="11" t="s">
        <v>82</v>
      </c>
      <c r="AV941" s="66" t="s">
        <v>2270</v>
      </c>
    </row>
    <row r="942" spans="45:48" x14ac:dyDescent="0.3">
      <c r="AS942" s="35" t="s">
        <v>2239</v>
      </c>
      <c r="AT942" s="40" t="s">
        <v>2263</v>
      </c>
      <c r="AU942" s="11" t="s">
        <v>82</v>
      </c>
      <c r="AV942" s="66" t="s">
        <v>2271</v>
      </c>
    </row>
    <row r="943" spans="45:48" x14ac:dyDescent="0.3">
      <c r="AS943" s="35" t="s">
        <v>2239</v>
      </c>
      <c r="AT943" s="40" t="s">
        <v>2264</v>
      </c>
      <c r="AU943" s="11" t="s">
        <v>82</v>
      </c>
      <c r="AV943" s="66" t="s">
        <v>2269</v>
      </c>
    </row>
    <row r="944" spans="45:48" x14ac:dyDescent="0.3">
      <c r="AS944" s="35" t="s">
        <v>2239</v>
      </c>
      <c r="AT944" s="40" t="s">
        <v>2265</v>
      </c>
      <c r="AU944" s="11" t="s">
        <v>82</v>
      </c>
      <c r="AV944" s="66" t="s">
        <v>2270</v>
      </c>
    </row>
    <row r="945" spans="45:48" x14ac:dyDescent="0.3">
      <c r="AS945" s="35" t="s">
        <v>2239</v>
      </c>
      <c r="AT945" s="40" t="s">
        <v>2266</v>
      </c>
      <c r="AU945" s="11" t="s">
        <v>82</v>
      </c>
      <c r="AV945" s="66" t="s">
        <v>2271</v>
      </c>
    </row>
    <row r="946" spans="45:48" x14ac:dyDescent="0.3">
      <c r="AS946" s="35" t="s">
        <v>2239</v>
      </c>
      <c r="AT946" s="40" t="s">
        <v>2267</v>
      </c>
      <c r="AU946" s="11" t="s">
        <v>82</v>
      </c>
      <c r="AV946" s="4" t="s">
        <v>2269</v>
      </c>
    </row>
    <row r="947" spans="45:48" ht="15" thickBot="1" x14ac:dyDescent="0.35">
      <c r="AS947" s="35" t="s">
        <v>2239</v>
      </c>
      <c r="AT947" s="252" t="s">
        <v>2268</v>
      </c>
      <c r="AU947" s="13" t="s">
        <v>82</v>
      </c>
      <c r="AV947" s="8" t="s">
        <v>2269</v>
      </c>
    </row>
    <row r="948" spans="45:48" ht="18.600000000000001" thickBot="1" x14ac:dyDescent="0.4">
      <c r="AS948" s="56" t="s">
        <v>2274</v>
      </c>
      <c r="AT948" s="15"/>
      <c r="AU948" s="27"/>
      <c r="AV948" s="16"/>
    </row>
    <row r="949" spans="45:48" x14ac:dyDescent="0.3">
      <c r="AS949" s="426" t="s">
        <v>2275</v>
      </c>
      <c r="AT949" s="10" t="s">
        <v>2276</v>
      </c>
      <c r="AU949" s="14" t="s">
        <v>308</v>
      </c>
      <c r="AV949" s="6" t="s">
        <v>2278</v>
      </c>
    </row>
    <row r="950" spans="45:48" x14ac:dyDescent="0.3">
      <c r="AS950" s="35" t="s">
        <v>2274</v>
      </c>
      <c r="AT950" s="40"/>
      <c r="AU950" s="11"/>
      <c r="AV950" s="4"/>
    </row>
    <row r="951" spans="45:48" ht="15" thickBot="1" x14ac:dyDescent="0.35">
      <c r="AS951" s="35" t="s">
        <v>2274</v>
      </c>
      <c r="AT951" s="252"/>
      <c r="AU951" s="13"/>
      <c r="AV951" s="8"/>
    </row>
    <row r="952" spans="45:48" ht="18.600000000000001" thickBot="1" x14ac:dyDescent="0.4">
      <c r="AS952" s="56" t="s">
        <v>2279</v>
      </c>
      <c r="AT952" s="15"/>
      <c r="AU952" s="27"/>
      <c r="AV952" s="16"/>
    </row>
    <row r="953" spans="45:48" x14ac:dyDescent="0.3">
      <c r="AS953" s="428" t="s">
        <v>2286</v>
      </c>
      <c r="AT953" s="10" t="s">
        <v>2280</v>
      </c>
      <c r="AU953" s="65" t="s">
        <v>547</v>
      </c>
      <c r="AV953" s="6" t="s">
        <v>2288</v>
      </c>
    </row>
    <row r="954" spans="45:48" x14ac:dyDescent="0.3">
      <c r="AS954" s="35" t="s">
        <v>2279</v>
      </c>
      <c r="AT954" s="40" t="s">
        <v>2282</v>
      </c>
      <c r="AU954" s="65" t="s">
        <v>547</v>
      </c>
      <c r="AV954" s="6" t="s">
        <v>2289</v>
      </c>
    </row>
    <row r="955" spans="45:48" x14ac:dyDescent="0.3">
      <c r="AS955" s="35" t="s">
        <v>2279</v>
      </c>
      <c r="AT955" s="40" t="s">
        <v>2283</v>
      </c>
      <c r="AU955" s="65" t="s">
        <v>547</v>
      </c>
      <c r="AV955" s="6" t="s">
        <v>2290</v>
      </c>
    </row>
    <row r="956" spans="45:48" x14ac:dyDescent="0.3">
      <c r="AS956" s="35" t="s">
        <v>2279</v>
      </c>
      <c r="AT956" s="40" t="s">
        <v>2284</v>
      </c>
      <c r="AU956" s="65" t="s">
        <v>547</v>
      </c>
      <c r="AV956" s="6" t="s">
        <v>2291</v>
      </c>
    </row>
    <row r="957" spans="45:48" ht="15" thickBot="1" x14ac:dyDescent="0.35">
      <c r="AS957" s="35" t="s">
        <v>2279</v>
      </c>
      <c r="AT957" s="252" t="s">
        <v>2285</v>
      </c>
      <c r="AU957" s="84" t="s">
        <v>547</v>
      </c>
      <c r="AV957" s="114" t="s">
        <v>2292</v>
      </c>
    </row>
    <row r="958" spans="45:48" ht="18.600000000000001" thickBot="1" x14ac:dyDescent="0.4">
      <c r="AS958" s="56" t="s">
        <v>2293</v>
      </c>
      <c r="AT958" s="404"/>
      <c r="AU958" s="70"/>
      <c r="AV958" s="71"/>
    </row>
    <row r="959" spans="45:48" x14ac:dyDescent="0.3">
      <c r="AS959" s="428" t="s">
        <v>2646</v>
      </c>
      <c r="AT959" s="10" t="s">
        <v>2294</v>
      </c>
      <c r="AU959" s="14" t="s">
        <v>2069</v>
      </c>
      <c r="AV959" s="6" t="s">
        <v>2295</v>
      </c>
    </row>
    <row r="960" spans="45:48" x14ac:dyDescent="0.3">
      <c r="AS960" s="35" t="s">
        <v>2293</v>
      </c>
      <c r="AT960" s="40" t="s">
        <v>2296</v>
      </c>
      <c r="AU960" s="14" t="s">
        <v>308</v>
      </c>
      <c r="AV960" s="4" t="s">
        <v>2297</v>
      </c>
    </row>
    <row r="961" spans="45:48" x14ac:dyDescent="0.3">
      <c r="AS961" s="35" t="s">
        <v>2293</v>
      </c>
      <c r="AT961" s="40" t="s">
        <v>2298</v>
      </c>
      <c r="AU961" s="14" t="s">
        <v>308</v>
      </c>
      <c r="AV961" s="4" t="s">
        <v>2299</v>
      </c>
    </row>
    <row r="962" spans="45:48" ht="15" thickBot="1" x14ac:dyDescent="0.35">
      <c r="AS962" s="35" t="s">
        <v>2293</v>
      </c>
      <c r="AT962" s="252" t="s">
        <v>2300</v>
      </c>
      <c r="AU962" s="13" t="s">
        <v>98</v>
      </c>
      <c r="AV962" s="8" t="s">
        <v>2301</v>
      </c>
    </row>
    <row r="963" spans="45:48" ht="18.600000000000001" thickBot="1" x14ac:dyDescent="0.4">
      <c r="AS963" s="56" t="s">
        <v>2302</v>
      </c>
      <c r="AT963" s="15"/>
      <c r="AU963" s="27"/>
      <c r="AV963" s="16"/>
    </row>
    <row r="964" spans="45:48" x14ac:dyDescent="0.3">
      <c r="AS964" s="426" t="s">
        <v>2310</v>
      </c>
      <c r="AT964" s="10" t="s">
        <v>2303</v>
      </c>
      <c r="AU964" s="14" t="s">
        <v>2076</v>
      </c>
      <c r="AV964" s="6" t="s">
        <v>2304</v>
      </c>
    </row>
    <row r="965" spans="45:48" x14ac:dyDescent="0.3">
      <c r="AS965" s="421" t="s">
        <v>2302</v>
      </c>
      <c r="AT965" s="40" t="s">
        <v>2305</v>
      </c>
      <c r="AU965" s="14" t="s">
        <v>424</v>
      </c>
      <c r="AV965" s="4" t="s">
        <v>2306</v>
      </c>
    </row>
    <row r="966" spans="45:48" x14ac:dyDescent="0.3">
      <c r="AS966" s="421" t="s">
        <v>2302</v>
      </c>
      <c r="AT966" s="40" t="s">
        <v>2307</v>
      </c>
      <c r="AU966" s="14" t="s">
        <v>82</v>
      </c>
      <c r="AV966" s="4" t="s">
        <v>2312</v>
      </c>
    </row>
    <row r="967" spans="45:48" ht="15" thickBot="1" x14ac:dyDescent="0.35">
      <c r="AS967" s="421" t="s">
        <v>2302</v>
      </c>
      <c r="AT967" s="252" t="s">
        <v>2308</v>
      </c>
      <c r="AU967" s="26" t="s">
        <v>82</v>
      </c>
      <c r="AV967" s="8" t="s">
        <v>2312</v>
      </c>
    </row>
    <row r="968" spans="45:48" ht="18.600000000000001" thickBot="1" x14ac:dyDescent="0.4">
      <c r="AS968" s="56" t="s">
        <v>2314</v>
      </c>
      <c r="AT968" s="15"/>
      <c r="AU968" s="27"/>
      <c r="AV968" s="16"/>
    </row>
    <row r="969" spans="45:48" x14ac:dyDescent="0.3">
      <c r="AS969" s="428" t="s">
        <v>2318</v>
      </c>
      <c r="AT969" s="10" t="s">
        <v>2313</v>
      </c>
      <c r="AU969" s="14" t="s">
        <v>2102</v>
      </c>
      <c r="AV969" s="6" t="s">
        <v>2315</v>
      </c>
    </row>
    <row r="970" spans="45:48" x14ac:dyDescent="0.3">
      <c r="AS970" s="35" t="s">
        <v>2314</v>
      </c>
      <c r="AT970" s="10" t="s">
        <v>2316</v>
      </c>
      <c r="AU970" s="14" t="s">
        <v>2102</v>
      </c>
      <c r="AV970" s="6" t="s">
        <v>2315</v>
      </c>
    </row>
    <row r="971" spans="45:48" x14ac:dyDescent="0.3">
      <c r="AS971" s="35" t="s">
        <v>2314</v>
      </c>
      <c r="AT971" s="10" t="s">
        <v>2317</v>
      </c>
      <c r="AU971" s="14" t="s">
        <v>2102</v>
      </c>
      <c r="AV971" s="6" t="s">
        <v>2315</v>
      </c>
    </row>
    <row r="972" spans="45:48" x14ac:dyDescent="0.3">
      <c r="AS972" s="35" t="s">
        <v>2314</v>
      </c>
      <c r="AT972" s="40" t="s">
        <v>2319</v>
      </c>
      <c r="AU972" s="14" t="s">
        <v>2065</v>
      </c>
      <c r="AV972" s="4" t="s">
        <v>252</v>
      </c>
    </row>
    <row r="973" spans="45:48" x14ac:dyDescent="0.3">
      <c r="AS973" s="35" t="s">
        <v>2314</v>
      </c>
      <c r="AT973" s="40" t="s">
        <v>2320</v>
      </c>
      <c r="AU973" s="14" t="s">
        <v>308</v>
      </c>
      <c r="AV973" s="4" t="s">
        <v>252</v>
      </c>
    </row>
    <row r="974" spans="45:48" ht="15" thickBot="1" x14ac:dyDescent="0.35">
      <c r="AS974" s="35" t="s">
        <v>2314</v>
      </c>
      <c r="AT974" s="252" t="s">
        <v>2321</v>
      </c>
      <c r="AU974" s="26" t="s">
        <v>424</v>
      </c>
      <c r="AV974" s="8" t="s">
        <v>252</v>
      </c>
    </row>
    <row r="975" spans="45:48" ht="18.600000000000001" thickBot="1" x14ac:dyDescent="0.4">
      <c r="AS975" s="56" t="s">
        <v>2323</v>
      </c>
      <c r="AT975" s="15"/>
      <c r="AU975" s="27"/>
      <c r="AV975" s="16"/>
    </row>
    <row r="976" spans="45:48" x14ac:dyDescent="0.3">
      <c r="AS976" s="428" t="s">
        <v>2327</v>
      </c>
      <c r="AT976" s="10" t="s">
        <v>2324</v>
      </c>
      <c r="AU976" s="14" t="s">
        <v>424</v>
      </c>
      <c r="AV976" s="6" t="s">
        <v>2325</v>
      </c>
    </row>
    <row r="977" spans="45:48" x14ac:dyDescent="0.3">
      <c r="AS977" s="35" t="s">
        <v>2323</v>
      </c>
      <c r="AT977" s="40" t="s">
        <v>2326</v>
      </c>
      <c r="AU977" s="14" t="s">
        <v>424</v>
      </c>
      <c r="AV977" s="6" t="s">
        <v>2325</v>
      </c>
    </row>
    <row r="978" spans="45:48" ht="15" thickBot="1" x14ac:dyDescent="0.35">
      <c r="AS978" s="35" t="s">
        <v>2323</v>
      </c>
      <c r="AT978" s="252"/>
      <c r="AU978" s="13"/>
      <c r="AV978" s="8"/>
    </row>
    <row r="979" spans="45:48" ht="18.600000000000001" thickBot="1" x14ac:dyDescent="0.4">
      <c r="AS979" s="56" t="s">
        <v>2329</v>
      </c>
      <c r="AT979" s="15"/>
      <c r="AU979" s="27"/>
      <c r="AV979" s="16"/>
    </row>
    <row r="980" spans="45:48" x14ac:dyDescent="0.3">
      <c r="AS980" s="430" t="s">
        <v>2330</v>
      </c>
      <c r="AT980" s="405" t="s">
        <v>2332</v>
      </c>
      <c r="AU980" s="11" t="s">
        <v>2156</v>
      </c>
      <c r="AV980" s="114" t="s">
        <v>2333</v>
      </c>
    </row>
    <row r="981" spans="45:48" x14ac:dyDescent="0.3">
      <c r="AS981" s="35" t="s">
        <v>2329</v>
      </c>
      <c r="AT981" s="40"/>
      <c r="AU981" s="11"/>
      <c r="AV981" s="4"/>
    </row>
    <row r="982" spans="45:48" ht="15" thickBot="1" x14ac:dyDescent="0.35">
      <c r="AS982" s="35" t="s">
        <v>2329</v>
      </c>
      <c r="AT982" s="252"/>
      <c r="AU982" s="13"/>
      <c r="AV982" s="8"/>
    </row>
    <row r="983" spans="45:48" ht="18.600000000000001" thickBot="1" x14ac:dyDescent="0.4">
      <c r="AS983" s="56" t="s">
        <v>2344</v>
      </c>
      <c r="AT983" s="15"/>
      <c r="AU983" s="27"/>
      <c r="AV983" s="16"/>
    </row>
    <row r="984" spans="45:48" x14ac:dyDescent="0.3">
      <c r="AS984" s="428" t="s">
        <v>2342</v>
      </c>
      <c r="AT984" s="10" t="s">
        <v>2334</v>
      </c>
      <c r="AU984" s="14" t="s">
        <v>424</v>
      </c>
      <c r="AV984" s="6" t="s">
        <v>2338</v>
      </c>
    </row>
    <row r="985" spans="45:48" x14ac:dyDescent="0.3">
      <c r="AS985" s="419" t="s">
        <v>2344</v>
      </c>
      <c r="AT985" s="40" t="s">
        <v>2335</v>
      </c>
      <c r="AU985" s="14" t="s">
        <v>424</v>
      </c>
      <c r="AV985" s="4" t="s">
        <v>2339</v>
      </c>
    </row>
    <row r="986" spans="45:48" x14ac:dyDescent="0.3">
      <c r="AS986" s="419" t="s">
        <v>2344</v>
      </c>
      <c r="AT986" s="40" t="s">
        <v>2336</v>
      </c>
      <c r="AU986" s="14" t="s">
        <v>424</v>
      </c>
      <c r="AV986" s="4" t="s">
        <v>2340</v>
      </c>
    </row>
    <row r="987" spans="45:48" ht="15" thickBot="1" x14ac:dyDescent="0.35">
      <c r="AS987" s="419" t="s">
        <v>2344</v>
      </c>
      <c r="AT987" s="252" t="s">
        <v>2337</v>
      </c>
      <c r="AU987" s="26" t="s">
        <v>2071</v>
      </c>
      <c r="AV987" s="8" t="s">
        <v>2341</v>
      </c>
    </row>
    <row r="988" spans="45:48" ht="18.600000000000001" thickBot="1" x14ac:dyDescent="0.4">
      <c r="AS988" s="56" t="s">
        <v>2346</v>
      </c>
      <c r="AT988" s="15"/>
      <c r="AU988" s="27"/>
      <c r="AV988" s="16"/>
    </row>
    <row r="989" spans="45:48" x14ac:dyDescent="0.3">
      <c r="AS989" s="426" t="s">
        <v>2365</v>
      </c>
      <c r="AT989" s="10" t="s">
        <v>2347</v>
      </c>
      <c r="AU989" s="14" t="s">
        <v>424</v>
      </c>
      <c r="AV989" s="6" t="s">
        <v>2353</v>
      </c>
    </row>
    <row r="990" spans="45:48" x14ac:dyDescent="0.3">
      <c r="AS990" s="421" t="s">
        <v>2346</v>
      </c>
      <c r="AT990" s="10" t="s">
        <v>2348</v>
      </c>
      <c r="AU990" s="14" t="s">
        <v>424</v>
      </c>
      <c r="AV990" s="6" t="s">
        <v>2354</v>
      </c>
    </row>
    <row r="991" spans="45:48" x14ac:dyDescent="0.3">
      <c r="AS991" s="421" t="s">
        <v>2346</v>
      </c>
      <c r="AT991" s="10" t="s">
        <v>2349</v>
      </c>
      <c r="AU991" s="14" t="s">
        <v>424</v>
      </c>
      <c r="AV991" s="6" t="s">
        <v>2355</v>
      </c>
    </row>
    <row r="992" spans="45:48" x14ac:dyDescent="0.3">
      <c r="AS992" s="421" t="s">
        <v>2346</v>
      </c>
      <c r="AT992" s="10" t="s">
        <v>2350</v>
      </c>
      <c r="AU992" s="14" t="s">
        <v>424</v>
      </c>
      <c r="AV992" s="6" t="s">
        <v>2356</v>
      </c>
    </row>
    <row r="993" spans="45:48" x14ac:dyDescent="0.3">
      <c r="AS993" s="421" t="s">
        <v>2346</v>
      </c>
      <c r="AT993" s="10" t="s">
        <v>2351</v>
      </c>
      <c r="AU993" s="14" t="s">
        <v>424</v>
      </c>
      <c r="AV993" s="6" t="s">
        <v>2357</v>
      </c>
    </row>
    <row r="994" spans="45:48" x14ac:dyDescent="0.3">
      <c r="AS994" s="421" t="s">
        <v>2346</v>
      </c>
      <c r="AT994" s="10" t="s">
        <v>2352</v>
      </c>
      <c r="AU994" s="14" t="s">
        <v>424</v>
      </c>
      <c r="AV994" s="6" t="s">
        <v>2358</v>
      </c>
    </row>
    <row r="995" spans="45:48" x14ac:dyDescent="0.3">
      <c r="AS995" s="421" t="s">
        <v>2346</v>
      </c>
      <c r="AT995" s="40" t="s">
        <v>2360</v>
      </c>
      <c r="AU995" s="14" t="s">
        <v>2078</v>
      </c>
      <c r="AV995" s="6" t="s">
        <v>2359</v>
      </c>
    </row>
    <row r="996" spans="45:48" x14ac:dyDescent="0.3">
      <c r="AS996" s="421" t="s">
        <v>2346</v>
      </c>
      <c r="AT996" s="40" t="s">
        <v>2361</v>
      </c>
      <c r="AU996" s="14" t="s">
        <v>2078</v>
      </c>
      <c r="AV996" s="6" t="s">
        <v>2362</v>
      </c>
    </row>
    <row r="997" spans="45:48" ht="15" thickBot="1" x14ac:dyDescent="0.35">
      <c r="AS997" s="421" t="s">
        <v>2346</v>
      </c>
      <c r="AT997" s="252" t="s">
        <v>2363</v>
      </c>
      <c r="AU997" s="26" t="s">
        <v>82</v>
      </c>
      <c r="AV997" s="8" t="s">
        <v>2364</v>
      </c>
    </row>
    <row r="998" spans="45:48" ht="18.600000000000001" thickBot="1" x14ac:dyDescent="0.4">
      <c r="AS998" s="56" t="s">
        <v>2369</v>
      </c>
      <c r="AT998" s="15"/>
      <c r="AU998" s="27"/>
      <c r="AV998" s="16"/>
    </row>
    <row r="999" spans="45:48" x14ac:dyDescent="0.3">
      <c r="AS999" s="430" t="s">
        <v>2373</v>
      </c>
      <c r="AT999" s="405" t="s">
        <v>2370</v>
      </c>
      <c r="AU999" s="57" t="s">
        <v>2070</v>
      </c>
      <c r="AV999" s="57" t="s">
        <v>2372</v>
      </c>
    </row>
    <row r="1000" spans="45:48" x14ac:dyDescent="0.3">
      <c r="AS1000" s="35" t="s">
        <v>2369</v>
      </c>
      <c r="AT1000" s="40" t="s">
        <v>2371</v>
      </c>
      <c r="AU1000" s="57" t="s">
        <v>2070</v>
      </c>
      <c r="AV1000" s="57" t="s">
        <v>2372</v>
      </c>
    </row>
    <row r="1001" spans="45:48" ht="15" thickBot="1" x14ac:dyDescent="0.35">
      <c r="AS1001" s="35" t="s">
        <v>2369</v>
      </c>
      <c r="AT1001" s="252"/>
      <c r="AU1001" s="13"/>
      <c r="AV1001" s="8"/>
    </row>
    <row r="1002" spans="45:48" ht="18.600000000000001" thickBot="1" x14ac:dyDescent="0.4">
      <c r="AS1002" s="56" t="s">
        <v>2375</v>
      </c>
      <c r="AT1002" s="15"/>
      <c r="AU1002" s="27"/>
      <c r="AV1002" s="16"/>
    </row>
    <row r="1003" spans="45:48" x14ac:dyDescent="0.3">
      <c r="AS1003" s="428" t="s">
        <v>2385</v>
      </c>
      <c r="AT1003" s="10" t="s">
        <v>2376</v>
      </c>
      <c r="AU1003" s="14" t="s">
        <v>2065</v>
      </c>
      <c r="AV1003" s="6" t="s">
        <v>2382</v>
      </c>
    </row>
    <row r="1004" spans="45:48" x14ac:dyDescent="0.3">
      <c r="AS1004" s="35" t="s">
        <v>2375</v>
      </c>
      <c r="AT1004" s="10" t="s">
        <v>2379</v>
      </c>
      <c r="AU1004" s="14" t="s">
        <v>2377</v>
      </c>
      <c r="AV1004" s="6" t="s">
        <v>2381</v>
      </c>
    </row>
    <row r="1005" spans="45:48" x14ac:dyDescent="0.3">
      <c r="AS1005" s="35" t="s">
        <v>2375</v>
      </c>
      <c r="AT1005" s="40" t="s">
        <v>2383</v>
      </c>
      <c r="AU1005" s="14" t="s">
        <v>2377</v>
      </c>
      <c r="AV1005" s="6" t="s">
        <v>2380</v>
      </c>
    </row>
    <row r="1006" spans="45:48" ht="15" thickBot="1" x14ac:dyDescent="0.35">
      <c r="AS1006" s="35" t="s">
        <v>2375</v>
      </c>
      <c r="AT1006" s="252"/>
      <c r="AU1006" s="13"/>
      <c r="AV1006" s="8"/>
    </row>
    <row r="1007" spans="45:48" ht="18.600000000000001" thickBot="1" x14ac:dyDescent="0.4">
      <c r="AS1007" s="56" t="s">
        <v>2387</v>
      </c>
      <c r="AT1007" s="15"/>
      <c r="AU1007" s="27"/>
      <c r="AV1007" s="16"/>
    </row>
    <row r="1008" spans="45:48" x14ac:dyDescent="0.3">
      <c r="AS1008" s="428" t="s">
        <v>2436</v>
      </c>
      <c r="AT1008" s="10" t="s">
        <v>2388</v>
      </c>
      <c r="AU1008" s="14" t="s">
        <v>2078</v>
      </c>
      <c r="AV1008" s="6" t="s">
        <v>2389</v>
      </c>
    </row>
    <row r="1009" spans="45:48" x14ac:dyDescent="0.3">
      <c r="AS1009" s="35" t="s">
        <v>2387</v>
      </c>
      <c r="AT1009" s="40" t="s">
        <v>2390</v>
      </c>
      <c r="AU1009" s="14" t="s">
        <v>2078</v>
      </c>
      <c r="AV1009" s="6" t="s">
        <v>2389</v>
      </c>
    </row>
    <row r="1010" spans="45:48" x14ac:dyDescent="0.3">
      <c r="AS1010" s="35" t="s">
        <v>2387</v>
      </c>
      <c r="AT1010" s="252" t="s">
        <v>2391</v>
      </c>
      <c r="AU1010" s="13" t="s">
        <v>424</v>
      </c>
      <c r="AV1010" s="6" t="s">
        <v>2394</v>
      </c>
    </row>
    <row r="1011" spans="45:48" x14ac:dyDescent="0.3">
      <c r="AS1011" s="35" t="s">
        <v>2387</v>
      </c>
      <c r="AT1011" s="40" t="s">
        <v>2392</v>
      </c>
      <c r="AU1011" s="13" t="s">
        <v>424</v>
      </c>
      <c r="AV1011" s="6" t="s">
        <v>2393</v>
      </c>
    </row>
    <row r="1012" spans="45:48" x14ac:dyDescent="0.3">
      <c r="AS1012" s="35" t="s">
        <v>2387</v>
      </c>
      <c r="AT1012" s="40" t="s">
        <v>2395</v>
      </c>
      <c r="AU1012" s="13" t="s">
        <v>424</v>
      </c>
      <c r="AV1012" s="6" t="s">
        <v>2396</v>
      </c>
    </row>
    <row r="1013" spans="45:48" x14ac:dyDescent="0.3">
      <c r="AS1013" s="35" t="s">
        <v>2387</v>
      </c>
      <c r="AT1013" s="40" t="s">
        <v>2397</v>
      </c>
      <c r="AU1013" s="11" t="s">
        <v>2065</v>
      </c>
      <c r="AV1013" s="6" t="s">
        <v>2400</v>
      </c>
    </row>
    <row r="1014" spans="45:48" x14ac:dyDescent="0.3">
      <c r="AS1014" s="35" t="s">
        <v>2387</v>
      </c>
      <c r="AT1014" s="40" t="s">
        <v>2398</v>
      </c>
      <c r="AU1014" s="11" t="s">
        <v>2065</v>
      </c>
      <c r="AV1014" s="6" t="s">
        <v>2399</v>
      </c>
    </row>
    <row r="1015" spans="45:48" x14ac:dyDescent="0.3">
      <c r="AS1015" s="35" t="s">
        <v>2387</v>
      </c>
      <c r="AT1015" s="40" t="s">
        <v>2401</v>
      </c>
      <c r="AU1015" s="11" t="s">
        <v>2402</v>
      </c>
      <c r="AV1015" s="6" t="s">
        <v>2399</v>
      </c>
    </row>
    <row r="1016" spans="45:48" x14ac:dyDescent="0.3">
      <c r="AS1016" s="35" t="s">
        <v>2387</v>
      </c>
      <c r="AT1016" s="40" t="s">
        <v>2403</v>
      </c>
      <c r="AU1016" s="11" t="s">
        <v>2404</v>
      </c>
      <c r="AV1016" s="6" t="s">
        <v>2399</v>
      </c>
    </row>
    <row r="1017" spans="45:48" x14ac:dyDescent="0.3">
      <c r="AS1017" s="35" t="s">
        <v>2387</v>
      </c>
      <c r="AT1017" s="40" t="s">
        <v>2405</v>
      </c>
      <c r="AU1017" s="11" t="s">
        <v>2406</v>
      </c>
      <c r="AV1017" s="6" t="s">
        <v>2407</v>
      </c>
    </row>
    <row r="1018" spans="45:48" x14ac:dyDescent="0.3">
      <c r="AS1018" s="35" t="s">
        <v>2387</v>
      </c>
      <c r="AT1018" s="40" t="s">
        <v>2408</v>
      </c>
      <c r="AU1018" s="11" t="s">
        <v>2079</v>
      </c>
      <c r="AV1018" s="6" t="s">
        <v>2412</v>
      </c>
    </row>
    <row r="1019" spans="45:48" x14ac:dyDescent="0.3">
      <c r="AS1019" s="35" t="s">
        <v>2387</v>
      </c>
      <c r="AT1019" s="40" t="s">
        <v>2409</v>
      </c>
      <c r="AU1019" s="11" t="s">
        <v>2079</v>
      </c>
      <c r="AV1019" s="4" t="s">
        <v>2413</v>
      </c>
    </row>
    <row r="1020" spans="45:48" x14ac:dyDescent="0.3">
      <c r="AS1020" s="35" t="s">
        <v>2387</v>
      </c>
      <c r="AT1020" s="40" t="s">
        <v>2410</v>
      </c>
      <c r="AU1020" s="11" t="s">
        <v>2079</v>
      </c>
      <c r="AV1020" s="4" t="s">
        <v>2414</v>
      </c>
    </row>
    <row r="1021" spans="45:48" x14ac:dyDescent="0.3">
      <c r="AS1021" s="35" t="s">
        <v>2387</v>
      </c>
      <c r="AT1021" s="40" t="s">
        <v>2411</v>
      </c>
      <c r="AU1021" s="11" t="s">
        <v>2079</v>
      </c>
      <c r="AV1021" s="4" t="s">
        <v>2415</v>
      </c>
    </row>
    <row r="1022" spans="45:48" x14ac:dyDescent="0.3">
      <c r="AS1022" s="35" t="s">
        <v>2387</v>
      </c>
      <c r="AT1022" s="40" t="s">
        <v>2416</v>
      </c>
      <c r="AU1022" s="11" t="s">
        <v>2076</v>
      </c>
      <c r="AV1022" s="6" t="s">
        <v>2417</v>
      </c>
    </row>
    <row r="1023" spans="45:48" x14ac:dyDescent="0.3">
      <c r="AS1023" s="35" t="s">
        <v>2387</v>
      </c>
      <c r="AT1023" s="40" t="s">
        <v>2418</v>
      </c>
      <c r="AU1023" s="11" t="s">
        <v>2076</v>
      </c>
      <c r="AV1023" s="6" t="s">
        <v>2419</v>
      </c>
    </row>
    <row r="1024" spans="45:48" x14ac:dyDescent="0.3">
      <c r="AS1024" s="35" t="s">
        <v>2387</v>
      </c>
      <c r="AT1024" s="40" t="s">
        <v>2420</v>
      </c>
      <c r="AU1024" s="11" t="s">
        <v>2076</v>
      </c>
      <c r="AV1024" s="6" t="s">
        <v>2421</v>
      </c>
    </row>
    <row r="1025" spans="45:48" x14ac:dyDescent="0.3">
      <c r="AS1025" s="35" t="s">
        <v>2387</v>
      </c>
      <c r="AT1025" s="40" t="s">
        <v>2422</v>
      </c>
      <c r="AU1025" s="11" t="s">
        <v>2406</v>
      </c>
      <c r="AV1025" s="6" t="s">
        <v>2423</v>
      </c>
    </row>
    <row r="1026" spans="45:48" x14ac:dyDescent="0.3">
      <c r="AS1026" s="35" t="s">
        <v>2387</v>
      </c>
      <c r="AT1026" s="252" t="s">
        <v>2424</v>
      </c>
      <c r="AU1026" s="13" t="s">
        <v>82</v>
      </c>
      <c r="AV1026" s="6" t="s">
        <v>2430</v>
      </c>
    </row>
    <row r="1027" spans="45:48" x14ac:dyDescent="0.3">
      <c r="AS1027" s="35" t="s">
        <v>2387</v>
      </c>
      <c r="AT1027" s="252" t="s">
        <v>2425</v>
      </c>
      <c r="AU1027" s="13" t="s">
        <v>82</v>
      </c>
      <c r="AV1027" s="6" t="s">
        <v>2431</v>
      </c>
    </row>
    <row r="1028" spans="45:48" x14ac:dyDescent="0.3">
      <c r="AS1028" s="35" t="s">
        <v>2387</v>
      </c>
      <c r="AT1028" s="40" t="s">
        <v>2426</v>
      </c>
      <c r="AU1028" s="13" t="s">
        <v>82</v>
      </c>
      <c r="AV1028" s="6" t="s">
        <v>2432</v>
      </c>
    </row>
    <row r="1029" spans="45:48" x14ac:dyDescent="0.3">
      <c r="AS1029" s="35" t="s">
        <v>2387</v>
      </c>
      <c r="AT1029" s="40" t="s">
        <v>2427</v>
      </c>
      <c r="AU1029" s="13" t="s">
        <v>82</v>
      </c>
      <c r="AV1029" s="4" t="s">
        <v>2433</v>
      </c>
    </row>
    <row r="1030" spans="45:48" x14ac:dyDescent="0.3">
      <c r="AS1030" s="35" t="s">
        <v>2387</v>
      </c>
      <c r="AT1030" s="40" t="s">
        <v>2428</v>
      </c>
      <c r="AU1030" s="13" t="s">
        <v>82</v>
      </c>
      <c r="AV1030" s="4" t="s">
        <v>2434</v>
      </c>
    </row>
    <row r="1031" spans="45:48" ht="15" thickBot="1" x14ac:dyDescent="0.35">
      <c r="AS1031" s="35" t="s">
        <v>2387</v>
      </c>
      <c r="AT1031" s="252" t="s">
        <v>2429</v>
      </c>
      <c r="AU1031" s="13" t="s">
        <v>82</v>
      </c>
      <c r="AV1031" s="8" t="s">
        <v>2435</v>
      </c>
    </row>
    <row r="1032" spans="45:48" ht="18.600000000000001" thickBot="1" x14ac:dyDescent="0.4">
      <c r="AS1032" s="56" t="s">
        <v>2438</v>
      </c>
      <c r="AT1032" s="15"/>
      <c r="AU1032" s="27"/>
      <c r="AV1032" s="16"/>
    </row>
    <row r="1033" spans="45:48" x14ac:dyDescent="0.3">
      <c r="AS1033" s="428" t="s">
        <v>2457</v>
      </c>
      <c r="AT1033" s="10" t="s">
        <v>2439</v>
      </c>
      <c r="AU1033" s="14" t="s">
        <v>424</v>
      </c>
      <c r="AV1033" s="6" t="s">
        <v>2441</v>
      </c>
    </row>
    <row r="1034" spans="45:48" x14ac:dyDescent="0.3">
      <c r="AS1034" s="35" t="s">
        <v>2438</v>
      </c>
      <c r="AT1034" s="40" t="s">
        <v>2440</v>
      </c>
      <c r="AU1034" s="14" t="s">
        <v>424</v>
      </c>
      <c r="AV1034" s="6" t="s">
        <v>2441</v>
      </c>
    </row>
    <row r="1035" spans="45:48" x14ac:dyDescent="0.3">
      <c r="AS1035" s="35" t="s">
        <v>2438</v>
      </c>
      <c r="AT1035" s="40" t="s">
        <v>2443</v>
      </c>
      <c r="AU1035" s="14" t="s">
        <v>424</v>
      </c>
      <c r="AV1035" s="6" t="s">
        <v>2442</v>
      </c>
    </row>
    <row r="1036" spans="45:48" x14ac:dyDescent="0.3">
      <c r="AS1036" s="35" t="s">
        <v>2438</v>
      </c>
      <c r="AT1036" s="252" t="s">
        <v>2444</v>
      </c>
      <c r="AU1036" s="14" t="s">
        <v>424</v>
      </c>
      <c r="AV1036" s="6" t="s">
        <v>2442</v>
      </c>
    </row>
    <row r="1037" spans="45:48" x14ac:dyDescent="0.3">
      <c r="AS1037" s="35" t="s">
        <v>2438</v>
      </c>
      <c r="AT1037" s="40" t="s">
        <v>2445</v>
      </c>
      <c r="AU1037" s="11" t="s">
        <v>98</v>
      </c>
      <c r="AV1037" s="6" t="s">
        <v>2451</v>
      </c>
    </row>
    <row r="1038" spans="45:48" x14ac:dyDescent="0.3">
      <c r="AS1038" s="35" t="s">
        <v>2438</v>
      </c>
      <c r="AT1038" s="40" t="s">
        <v>2446</v>
      </c>
      <c r="AU1038" s="11" t="s">
        <v>98</v>
      </c>
      <c r="AV1038" s="6" t="s">
        <v>2450</v>
      </c>
    </row>
    <row r="1039" spans="45:48" x14ac:dyDescent="0.3">
      <c r="AS1039" s="35" t="s">
        <v>2438</v>
      </c>
      <c r="AT1039" s="40" t="s">
        <v>2447</v>
      </c>
      <c r="AU1039" s="11" t="s">
        <v>98</v>
      </c>
      <c r="AV1039" s="6" t="s">
        <v>2452</v>
      </c>
    </row>
    <row r="1040" spans="45:48" x14ac:dyDescent="0.3">
      <c r="AS1040" s="35" t="s">
        <v>2438</v>
      </c>
      <c r="AT1040" s="40" t="s">
        <v>2447</v>
      </c>
      <c r="AU1040" s="11" t="s">
        <v>98</v>
      </c>
      <c r="AV1040" s="6" t="s">
        <v>2452</v>
      </c>
    </row>
    <row r="1041" spans="45:48" x14ac:dyDescent="0.3">
      <c r="AS1041" s="35" t="s">
        <v>2438</v>
      </c>
      <c r="AT1041" s="1" t="s">
        <v>2448</v>
      </c>
      <c r="AU1041" s="11" t="s">
        <v>98</v>
      </c>
      <c r="AV1041" s="4" t="s">
        <v>2453</v>
      </c>
    </row>
    <row r="1042" spans="45:48" x14ac:dyDescent="0.3">
      <c r="AS1042" s="35" t="s">
        <v>2438</v>
      </c>
      <c r="AT1042" s="40" t="s">
        <v>2449</v>
      </c>
      <c r="AU1042" s="11" t="s">
        <v>98</v>
      </c>
      <c r="AV1042" s="4" t="s">
        <v>2453</v>
      </c>
    </row>
    <row r="1043" spans="45:48" x14ac:dyDescent="0.3">
      <c r="AS1043" s="35" t="s">
        <v>2438</v>
      </c>
      <c r="AT1043" s="40" t="s">
        <v>2454</v>
      </c>
      <c r="AU1043" s="11" t="s">
        <v>98</v>
      </c>
      <c r="AV1043" s="4" t="s">
        <v>2456</v>
      </c>
    </row>
    <row r="1044" spans="45:48" ht="15" thickBot="1" x14ac:dyDescent="0.35">
      <c r="AS1044" s="35" t="s">
        <v>2438</v>
      </c>
      <c r="AT1044" s="252" t="s">
        <v>2455</v>
      </c>
      <c r="AU1044" s="13" t="s">
        <v>98</v>
      </c>
      <c r="AV1044" s="8" t="s">
        <v>2456</v>
      </c>
    </row>
    <row r="1045" spans="45:48" ht="18.600000000000001" thickBot="1" x14ac:dyDescent="0.4">
      <c r="AS1045" s="56" t="s">
        <v>2459</v>
      </c>
      <c r="AT1045" s="15"/>
      <c r="AU1045" s="27"/>
      <c r="AV1045" s="16"/>
    </row>
    <row r="1046" spans="45:48" x14ac:dyDescent="0.3">
      <c r="AS1046" s="426" t="s">
        <v>2469</v>
      </c>
      <c r="AT1046" s="10" t="s">
        <v>2460</v>
      </c>
      <c r="AU1046" s="14" t="s">
        <v>2461</v>
      </c>
      <c r="AV1046" s="6" t="s">
        <v>2463</v>
      </c>
    </row>
    <row r="1047" spans="45:48" x14ac:dyDescent="0.3">
      <c r="AS1047" s="35" t="s">
        <v>2459</v>
      </c>
      <c r="AT1047" s="10" t="s">
        <v>2462</v>
      </c>
      <c r="AU1047" s="14" t="s">
        <v>2404</v>
      </c>
      <c r="AV1047" s="6" t="s">
        <v>2464</v>
      </c>
    </row>
    <row r="1048" spans="45:48" x14ac:dyDescent="0.3">
      <c r="AS1048" s="35" t="s">
        <v>2459</v>
      </c>
      <c r="AT1048" s="252" t="s">
        <v>2465</v>
      </c>
      <c r="AU1048" s="13" t="s">
        <v>2402</v>
      </c>
      <c r="AV1048" s="8"/>
    </row>
    <row r="1049" spans="45:48" x14ac:dyDescent="0.3">
      <c r="AS1049" s="35" t="s">
        <v>2459</v>
      </c>
      <c r="AT1049" s="40" t="s">
        <v>2466</v>
      </c>
      <c r="AU1049" s="13" t="s">
        <v>2068</v>
      </c>
      <c r="AV1049" s="4"/>
    </row>
    <row r="1050" spans="45:48" ht="15" thickBot="1" x14ac:dyDescent="0.35">
      <c r="AS1050" s="35" t="s">
        <v>2459</v>
      </c>
      <c r="AT1050" s="252" t="s">
        <v>2467</v>
      </c>
      <c r="AU1050" s="13" t="s">
        <v>82</v>
      </c>
      <c r="AV1050" s="8" t="s">
        <v>2468</v>
      </c>
    </row>
    <row r="1051" spans="45:48" ht="18.600000000000001" thickBot="1" x14ac:dyDescent="0.4">
      <c r="AS1051" s="56" t="s">
        <v>2471</v>
      </c>
      <c r="AT1051" s="15"/>
      <c r="AU1051" s="27"/>
      <c r="AV1051" s="16"/>
    </row>
    <row r="1052" spans="45:48" x14ac:dyDescent="0.3">
      <c r="AS1052" s="428" t="s">
        <v>2481</v>
      </c>
      <c r="AT1052" s="10" t="s">
        <v>2472</v>
      </c>
      <c r="AU1052" s="14" t="s">
        <v>98</v>
      </c>
      <c r="AV1052" s="6" t="s">
        <v>2475</v>
      </c>
    </row>
    <row r="1053" spans="45:48" x14ac:dyDescent="0.3">
      <c r="AS1053" s="35" t="s">
        <v>2471</v>
      </c>
      <c r="AT1053" s="40" t="s">
        <v>2473</v>
      </c>
      <c r="AU1053" s="14" t="s">
        <v>98</v>
      </c>
      <c r="AV1053" s="4" t="s">
        <v>2476</v>
      </c>
    </row>
    <row r="1054" spans="45:48" x14ac:dyDescent="0.3">
      <c r="AS1054" s="35" t="s">
        <v>2471</v>
      </c>
      <c r="AT1054" s="40" t="s">
        <v>2474</v>
      </c>
      <c r="AU1054" s="14" t="s">
        <v>98</v>
      </c>
      <c r="AV1054" s="4" t="s">
        <v>2477</v>
      </c>
    </row>
    <row r="1055" spans="45:48" ht="15" thickBot="1" x14ac:dyDescent="0.35">
      <c r="AS1055" s="35" t="s">
        <v>2471</v>
      </c>
      <c r="AT1055" s="252" t="s">
        <v>2478</v>
      </c>
      <c r="AU1055" s="26" t="s">
        <v>2479</v>
      </c>
      <c r="AV1055" s="8" t="s">
        <v>2480</v>
      </c>
    </row>
    <row r="1056" spans="45:48" ht="18.600000000000001" thickBot="1" x14ac:dyDescent="0.4">
      <c r="AS1056" s="56" t="s">
        <v>2483</v>
      </c>
      <c r="AT1056" s="15"/>
      <c r="AU1056" s="27"/>
      <c r="AV1056" s="16"/>
    </row>
    <row r="1057" spans="45:48" x14ac:dyDescent="0.3">
      <c r="AS1057" s="428" t="s">
        <v>2489</v>
      </c>
      <c r="AT1057" s="10" t="s">
        <v>2485</v>
      </c>
      <c r="AU1057" s="14" t="s">
        <v>2486</v>
      </c>
      <c r="AV1057" s="6"/>
    </row>
    <row r="1058" spans="45:48" x14ac:dyDescent="0.3">
      <c r="AS1058" s="35" t="s">
        <v>2483</v>
      </c>
      <c r="AT1058" s="40" t="s">
        <v>2487</v>
      </c>
      <c r="AU1058" s="14" t="s">
        <v>2486</v>
      </c>
      <c r="AV1058" s="4"/>
    </row>
    <row r="1059" spans="45:48" ht="15" thickBot="1" x14ac:dyDescent="0.35">
      <c r="AS1059" s="35" t="s">
        <v>2483</v>
      </c>
      <c r="AT1059" s="252" t="s">
        <v>2488</v>
      </c>
      <c r="AU1059" s="26" t="s">
        <v>2486</v>
      </c>
      <c r="AV1059" s="8"/>
    </row>
    <row r="1060" spans="45:48" ht="18.600000000000001" thickBot="1" x14ac:dyDescent="0.4">
      <c r="AS1060" s="56" t="s">
        <v>2491</v>
      </c>
      <c r="AT1060" s="15"/>
      <c r="AU1060" s="27"/>
      <c r="AV1060" s="16"/>
    </row>
    <row r="1061" spans="45:48" x14ac:dyDescent="0.3">
      <c r="AS1061" s="428" t="s">
        <v>2509</v>
      </c>
      <c r="AT1061" s="10" t="s">
        <v>2492</v>
      </c>
      <c r="AU1061" s="14" t="s">
        <v>424</v>
      </c>
      <c r="AV1061" s="6" t="s">
        <v>2494</v>
      </c>
    </row>
    <row r="1062" spans="45:48" x14ac:dyDescent="0.3">
      <c r="AS1062" s="35" t="s">
        <v>2491</v>
      </c>
      <c r="AT1062" s="40" t="s">
        <v>2493</v>
      </c>
      <c r="AU1062" s="14" t="s">
        <v>424</v>
      </c>
      <c r="AV1062" s="6" t="s">
        <v>2494</v>
      </c>
    </row>
    <row r="1063" spans="45:48" x14ac:dyDescent="0.3">
      <c r="AS1063" s="35" t="s">
        <v>2491</v>
      </c>
      <c r="AT1063" s="40" t="s">
        <v>2495</v>
      </c>
      <c r="AU1063" s="14" t="s">
        <v>424</v>
      </c>
      <c r="AV1063" s="6" t="s">
        <v>2494</v>
      </c>
    </row>
    <row r="1064" spans="45:48" x14ac:dyDescent="0.3">
      <c r="AS1064" s="35" t="s">
        <v>2491</v>
      </c>
      <c r="AT1064" s="252" t="s">
        <v>2496</v>
      </c>
      <c r="AU1064" s="14" t="s">
        <v>424</v>
      </c>
      <c r="AV1064" s="6" t="s">
        <v>2494</v>
      </c>
    </row>
    <row r="1065" spans="45:48" x14ac:dyDescent="0.3">
      <c r="AS1065" s="35" t="s">
        <v>2491</v>
      </c>
      <c r="AT1065" s="40" t="s">
        <v>2497</v>
      </c>
      <c r="AU1065" s="11" t="s">
        <v>314</v>
      </c>
      <c r="AV1065" s="6" t="s">
        <v>2494</v>
      </c>
    </row>
    <row r="1066" spans="45:48" x14ac:dyDescent="0.3">
      <c r="AS1066" s="35" t="s">
        <v>2491</v>
      </c>
      <c r="AT1066" s="40" t="s">
        <v>2498</v>
      </c>
      <c r="AU1066" s="11" t="s">
        <v>2500</v>
      </c>
      <c r="AV1066" s="6" t="s">
        <v>2494</v>
      </c>
    </row>
    <row r="1067" spans="45:48" x14ac:dyDescent="0.3">
      <c r="AS1067" s="35" t="s">
        <v>2491</v>
      </c>
      <c r="AT1067" s="40" t="s">
        <v>2499</v>
      </c>
      <c r="AU1067" s="11" t="s">
        <v>2501</v>
      </c>
      <c r="AV1067" s="6" t="s">
        <v>2494</v>
      </c>
    </row>
    <row r="1068" spans="45:48" x14ac:dyDescent="0.3">
      <c r="AS1068" s="35" t="s">
        <v>2491</v>
      </c>
      <c r="AT1068" s="40" t="s">
        <v>2502</v>
      </c>
      <c r="AU1068" s="11" t="s">
        <v>2461</v>
      </c>
      <c r="AV1068" s="6" t="s">
        <v>2494</v>
      </c>
    </row>
    <row r="1069" spans="45:48" x14ac:dyDescent="0.3">
      <c r="AS1069" s="35" t="s">
        <v>2491</v>
      </c>
      <c r="AT1069" s="40" t="s">
        <v>2503</v>
      </c>
      <c r="AU1069" s="11" t="s">
        <v>2402</v>
      </c>
      <c r="AV1069" s="6" t="s">
        <v>2494</v>
      </c>
    </row>
    <row r="1070" spans="45:48" x14ac:dyDescent="0.3">
      <c r="AS1070" s="35" t="s">
        <v>2491</v>
      </c>
      <c r="AT1070" s="40" t="s">
        <v>2504</v>
      </c>
      <c r="AU1070" s="11" t="s">
        <v>2404</v>
      </c>
      <c r="AV1070" s="6" t="s">
        <v>2494</v>
      </c>
    </row>
    <row r="1071" spans="45:48" x14ac:dyDescent="0.3">
      <c r="AS1071" s="35" t="s">
        <v>2491</v>
      </c>
      <c r="AT1071" s="40" t="s">
        <v>2505</v>
      </c>
      <c r="AU1071" s="11" t="s">
        <v>2406</v>
      </c>
      <c r="AV1071" s="6" t="s">
        <v>2494</v>
      </c>
    </row>
    <row r="1072" spans="45:48" x14ac:dyDescent="0.3">
      <c r="AS1072" s="35" t="s">
        <v>2491</v>
      </c>
      <c r="AT1072" s="252" t="s">
        <v>2506</v>
      </c>
      <c r="AU1072" s="13" t="s">
        <v>82</v>
      </c>
      <c r="AV1072" s="6" t="s">
        <v>2494</v>
      </c>
    </row>
    <row r="1073" spans="45:48" x14ac:dyDescent="0.3">
      <c r="AS1073" s="35" t="s">
        <v>2491</v>
      </c>
      <c r="AT1073" s="40" t="s">
        <v>2507</v>
      </c>
      <c r="AU1073" s="13" t="s">
        <v>82</v>
      </c>
      <c r="AV1073" s="6" t="s">
        <v>2494</v>
      </c>
    </row>
    <row r="1074" spans="45:48" ht="15" thickBot="1" x14ac:dyDescent="0.35">
      <c r="AS1074" s="35" t="s">
        <v>2491</v>
      </c>
      <c r="AT1074" s="252" t="s">
        <v>2508</v>
      </c>
      <c r="AU1074" s="13" t="s">
        <v>82</v>
      </c>
      <c r="AV1074" s="114" t="s">
        <v>2494</v>
      </c>
    </row>
    <row r="1075" spans="45:48" ht="18.600000000000001" thickBot="1" x14ac:dyDescent="0.4">
      <c r="AS1075" s="56" t="s">
        <v>2511</v>
      </c>
      <c r="AT1075" s="15"/>
      <c r="AU1075" s="27"/>
      <c r="AV1075" s="16"/>
    </row>
    <row r="1076" spans="45:48" x14ac:dyDescent="0.3">
      <c r="AS1076" s="428" t="s">
        <v>2532</v>
      </c>
      <c r="AT1076" s="10" t="s">
        <v>2512</v>
      </c>
      <c r="AU1076" s="14" t="s">
        <v>82</v>
      </c>
      <c r="AV1076" s="6" t="s">
        <v>2517</v>
      </c>
    </row>
    <row r="1077" spans="45:48" x14ac:dyDescent="0.3">
      <c r="AS1077" s="35" t="s">
        <v>2511</v>
      </c>
      <c r="AT1077" s="40" t="s">
        <v>2513</v>
      </c>
      <c r="AU1077" s="14" t="s">
        <v>82</v>
      </c>
      <c r="AV1077" s="6" t="s">
        <v>2518</v>
      </c>
    </row>
    <row r="1078" spans="45:48" x14ac:dyDescent="0.3">
      <c r="AS1078" s="35" t="s">
        <v>2511</v>
      </c>
      <c r="AT1078" s="40" t="s">
        <v>2514</v>
      </c>
      <c r="AU1078" s="14" t="s">
        <v>82</v>
      </c>
      <c r="AV1078" s="4" t="s">
        <v>2519</v>
      </c>
    </row>
    <row r="1079" spans="45:48" x14ac:dyDescent="0.3">
      <c r="AS1079" s="35" t="s">
        <v>2511</v>
      </c>
      <c r="AT1079" s="40" t="s">
        <v>2515</v>
      </c>
      <c r="AU1079" s="14" t="s">
        <v>82</v>
      </c>
      <c r="AV1079" s="4" t="s">
        <v>2520</v>
      </c>
    </row>
    <row r="1080" spans="45:48" x14ac:dyDescent="0.3">
      <c r="AS1080" s="35" t="s">
        <v>2511</v>
      </c>
      <c r="AT1080" s="40" t="s">
        <v>2521</v>
      </c>
      <c r="AU1080" s="11" t="s">
        <v>424</v>
      </c>
      <c r="AV1080" s="6" t="s">
        <v>2517</v>
      </c>
    </row>
    <row r="1081" spans="45:48" x14ac:dyDescent="0.3">
      <c r="AS1081" s="35" t="s">
        <v>2511</v>
      </c>
      <c r="AT1081" s="40" t="s">
        <v>2522</v>
      </c>
      <c r="AU1081" s="11" t="s">
        <v>424</v>
      </c>
      <c r="AV1081" s="6" t="s">
        <v>2527</v>
      </c>
    </row>
    <row r="1082" spans="45:48" x14ac:dyDescent="0.3">
      <c r="AS1082" s="35" t="s">
        <v>2511</v>
      </c>
      <c r="AT1082" s="252" t="s">
        <v>2523</v>
      </c>
      <c r="AU1082" s="11" t="s">
        <v>424</v>
      </c>
      <c r="AV1082" s="6" t="s">
        <v>2517</v>
      </c>
    </row>
    <row r="1083" spans="45:48" x14ac:dyDescent="0.3">
      <c r="AS1083" s="35" t="s">
        <v>2511</v>
      </c>
      <c r="AT1083" s="40" t="s">
        <v>2524</v>
      </c>
      <c r="AU1083" s="11" t="s">
        <v>424</v>
      </c>
      <c r="AV1083" s="6" t="s">
        <v>2527</v>
      </c>
    </row>
    <row r="1084" spans="45:48" x14ac:dyDescent="0.3">
      <c r="AS1084" s="35" t="s">
        <v>2511</v>
      </c>
      <c r="AT1084" s="40" t="s">
        <v>2525</v>
      </c>
      <c r="AU1084" s="11" t="s">
        <v>424</v>
      </c>
      <c r="AV1084" s="6" t="s">
        <v>2517</v>
      </c>
    </row>
    <row r="1085" spans="45:48" x14ac:dyDescent="0.3">
      <c r="AS1085" s="35" t="s">
        <v>2511</v>
      </c>
      <c r="AT1085" s="40" t="s">
        <v>2526</v>
      </c>
      <c r="AU1085" s="11" t="s">
        <v>424</v>
      </c>
      <c r="AV1085" s="6" t="s">
        <v>2527</v>
      </c>
    </row>
    <row r="1086" spans="45:48" x14ac:dyDescent="0.3">
      <c r="AS1086" s="35" t="s">
        <v>2511</v>
      </c>
      <c r="AT1086" s="40" t="s">
        <v>2528</v>
      </c>
      <c r="AU1086" s="11" t="s">
        <v>98</v>
      </c>
      <c r="AV1086" s="6" t="s">
        <v>2517</v>
      </c>
    </row>
    <row r="1087" spans="45:48" x14ac:dyDescent="0.3">
      <c r="AS1087" s="35" t="s">
        <v>2511</v>
      </c>
      <c r="AT1087" s="40" t="s">
        <v>2529</v>
      </c>
      <c r="AU1087" s="11" t="s">
        <v>98</v>
      </c>
      <c r="AV1087" s="6" t="s">
        <v>2517</v>
      </c>
    </row>
    <row r="1088" spans="45:48" x14ac:dyDescent="0.3">
      <c r="AS1088" s="35" t="s">
        <v>2511</v>
      </c>
      <c r="AT1088" s="40" t="s">
        <v>2530</v>
      </c>
      <c r="AU1088" s="11" t="s">
        <v>98</v>
      </c>
      <c r="AV1088" s="6" t="s">
        <v>2527</v>
      </c>
    </row>
    <row r="1089" spans="45:48" ht="15" thickBot="1" x14ac:dyDescent="0.35">
      <c r="AS1089" s="35" t="s">
        <v>2511</v>
      </c>
      <c r="AT1089" s="252" t="s">
        <v>2531</v>
      </c>
      <c r="AU1089" s="13" t="s">
        <v>98</v>
      </c>
      <c r="AV1089" s="114" t="s">
        <v>2527</v>
      </c>
    </row>
    <row r="1090" spans="45:48" ht="18.600000000000001" thickBot="1" x14ac:dyDescent="0.4">
      <c r="AS1090" s="56" t="s">
        <v>2534</v>
      </c>
      <c r="AT1090" s="15"/>
      <c r="AU1090" s="27"/>
      <c r="AV1090" s="16"/>
    </row>
    <row r="1091" spans="45:48" x14ac:dyDescent="0.3">
      <c r="AS1091" s="428" t="s">
        <v>2549</v>
      </c>
      <c r="AT1091" s="10" t="s">
        <v>2535</v>
      </c>
      <c r="AU1091" s="11" t="s">
        <v>2076</v>
      </c>
      <c r="AV1091" s="6" t="s">
        <v>2536</v>
      </c>
    </row>
    <row r="1092" spans="45:48" x14ac:dyDescent="0.3">
      <c r="AS1092" s="42" t="s">
        <v>2534</v>
      </c>
      <c r="AT1092" s="252" t="s">
        <v>2537</v>
      </c>
      <c r="AU1092" s="11" t="s">
        <v>2076</v>
      </c>
      <c r="AV1092" s="6" t="s">
        <v>2536</v>
      </c>
    </row>
    <row r="1093" spans="45:48" x14ac:dyDescent="0.3">
      <c r="AS1093" s="42" t="s">
        <v>2534</v>
      </c>
      <c r="AT1093" s="40" t="s">
        <v>2538</v>
      </c>
      <c r="AU1093" s="11" t="s">
        <v>2076</v>
      </c>
      <c r="AV1093" s="6" t="s">
        <v>2536</v>
      </c>
    </row>
    <row r="1094" spans="45:48" x14ac:dyDescent="0.3">
      <c r="AS1094" s="42" t="s">
        <v>2534</v>
      </c>
      <c r="AT1094" s="40" t="s">
        <v>2539</v>
      </c>
      <c r="AU1094" s="11" t="s">
        <v>2076</v>
      </c>
      <c r="AV1094" s="6" t="s">
        <v>2536</v>
      </c>
    </row>
    <row r="1095" spans="45:48" x14ac:dyDescent="0.3">
      <c r="AS1095" s="42" t="s">
        <v>2534</v>
      </c>
      <c r="AT1095" s="40" t="s">
        <v>2540</v>
      </c>
      <c r="AU1095" s="11" t="s">
        <v>2076</v>
      </c>
      <c r="AV1095" s="6" t="s">
        <v>2541</v>
      </c>
    </row>
    <row r="1096" spans="45:48" x14ac:dyDescent="0.3">
      <c r="AS1096" s="42" t="s">
        <v>2534</v>
      </c>
      <c r="AT1096" s="40" t="s">
        <v>2542</v>
      </c>
      <c r="AU1096" s="11" t="s">
        <v>2076</v>
      </c>
      <c r="AV1096" s="6" t="s">
        <v>2541</v>
      </c>
    </row>
    <row r="1097" spans="45:48" x14ac:dyDescent="0.3">
      <c r="AS1097" s="42" t="s">
        <v>2534</v>
      </c>
      <c r="AT1097" s="40" t="s">
        <v>2543</v>
      </c>
      <c r="AU1097" s="11" t="s">
        <v>2076</v>
      </c>
      <c r="AV1097" s="6" t="s">
        <v>2541</v>
      </c>
    </row>
    <row r="1098" spans="45:48" x14ac:dyDescent="0.3">
      <c r="AS1098" s="42" t="s">
        <v>2534</v>
      </c>
      <c r="AT1098" s="40" t="s">
        <v>2544</v>
      </c>
      <c r="AU1098" s="11" t="s">
        <v>2076</v>
      </c>
      <c r="AV1098" s="6" t="s">
        <v>2536</v>
      </c>
    </row>
    <row r="1099" spans="45:48" x14ac:dyDescent="0.3">
      <c r="AS1099" s="42" t="s">
        <v>2534</v>
      </c>
      <c r="AT1099" s="40" t="s">
        <v>2545</v>
      </c>
      <c r="AU1099" s="11" t="s">
        <v>2076</v>
      </c>
      <c r="AV1099" s="6" t="s">
        <v>2536</v>
      </c>
    </row>
    <row r="1100" spans="45:48" x14ac:dyDescent="0.3">
      <c r="AS1100" s="42" t="s">
        <v>2534</v>
      </c>
      <c r="AT1100" s="40" t="s">
        <v>2546</v>
      </c>
      <c r="AU1100" s="11" t="s">
        <v>2076</v>
      </c>
      <c r="AV1100" s="6" t="s">
        <v>2536</v>
      </c>
    </row>
    <row r="1101" spans="45:48" x14ac:dyDescent="0.3">
      <c r="AS1101" s="42" t="s">
        <v>2534</v>
      </c>
      <c r="AT1101" s="40" t="s">
        <v>2547</v>
      </c>
      <c r="AU1101" s="11" t="s">
        <v>2076</v>
      </c>
      <c r="AV1101" s="6" t="s">
        <v>2541</v>
      </c>
    </row>
    <row r="1102" spans="45:48" ht="15" thickBot="1" x14ac:dyDescent="0.35">
      <c r="AS1102" s="42" t="s">
        <v>2534</v>
      </c>
      <c r="AT1102" s="252" t="s">
        <v>2548</v>
      </c>
      <c r="AU1102" s="13" t="s">
        <v>2076</v>
      </c>
      <c r="AV1102" s="114" t="s">
        <v>2541</v>
      </c>
    </row>
    <row r="1103" spans="45:48" ht="18.600000000000001" thickBot="1" x14ac:dyDescent="0.4">
      <c r="AS1103" s="56" t="s">
        <v>2551</v>
      </c>
      <c r="AT1103" s="15"/>
      <c r="AU1103" s="27"/>
      <c r="AV1103" s="16"/>
    </row>
    <row r="1104" spans="45:48" x14ac:dyDescent="0.3">
      <c r="AS1104" s="428" t="s">
        <v>2555</v>
      </c>
      <c r="AT1104" s="10" t="s">
        <v>2552</v>
      </c>
      <c r="AU1104" s="14" t="s">
        <v>98</v>
      </c>
      <c r="AV1104" s="6"/>
    </row>
    <row r="1105" spans="45:48" x14ac:dyDescent="0.3">
      <c r="AS1105" s="429" t="s">
        <v>2551</v>
      </c>
      <c r="AT1105" s="40" t="s">
        <v>2553</v>
      </c>
      <c r="AU1105" s="14" t="s">
        <v>98</v>
      </c>
      <c r="AV1105" s="4"/>
    </row>
    <row r="1106" spans="45:48" ht="15" thickBot="1" x14ac:dyDescent="0.35">
      <c r="AS1106" s="429" t="s">
        <v>2551</v>
      </c>
      <c r="AT1106" s="252" t="s">
        <v>2554</v>
      </c>
      <c r="AU1106" s="26" t="s">
        <v>98</v>
      </c>
      <c r="AV1106" s="8"/>
    </row>
    <row r="1107" spans="45:48" ht="18.600000000000001" thickBot="1" x14ac:dyDescent="0.4">
      <c r="AS1107" s="56" t="s">
        <v>2557</v>
      </c>
      <c r="AT1107" s="15"/>
      <c r="AU1107" s="27"/>
      <c r="AV1107" s="396"/>
    </row>
    <row r="1108" spans="45:48" x14ac:dyDescent="0.3">
      <c r="AS1108" t="s">
        <v>2557</v>
      </c>
      <c r="AT1108" s="10" t="s">
        <v>2563</v>
      </c>
      <c r="AU1108" s="14" t="s">
        <v>2558</v>
      </c>
      <c r="AV1108" s="6" t="s">
        <v>2561</v>
      </c>
    </row>
    <row r="1109" spans="45:48" x14ac:dyDescent="0.3">
      <c r="AS1109" t="s">
        <v>2557</v>
      </c>
      <c r="AT1109" s="40" t="s">
        <v>2564</v>
      </c>
      <c r="AU1109" s="14" t="s">
        <v>2558</v>
      </c>
      <c r="AV1109" s="6" t="s">
        <v>2560</v>
      </c>
    </row>
    <row r="1110" spans="45:48" x14ac:dyDescent="0.3">
      <c r="AS1110" t="s">
        <v>2557</v>
      </c>
      <c r="AT1110" s="40" t="s">
        <v>2565</v>
      </c>
      <c r="AU1110" s="14" t="s">
        <v>2558</v>
      </c>
      <c r="AV1110" s="6" t="s">
        <v>2559</v>
      </c>
    </row>
    <row r="1111" spans="45:48" x14ac:dyDescent="0.3">
      <c r="AS1111" t="s">
        <v>2557</v>
      </c>
      <c r="AT1111" s="252" t="s">
        <v>2562</v>
      </c>
      <c r="AU1111" s="14" t="s">
        <v>2558</v>
      </c>
      <c r="AV1111" s="6" t="s">
        <v>2559</v>
      </c>
    </row>
    <row r="1112" spans="45:48" x14ac:dyDescent="0.3">
      <c r="AS1112" t="s">
        <v>2557</v>
      </c>
      <c r="AT1112" s="40" t="s">
        <v>2566</v>
      </c>
      <c r="AU1112" s="11" t="s">
        <v>82</v>
      </c>
      <c r="AV1112" s="4" t="s">
        <v>2569</v>
      </c>
    </row>
    <row r="1113" spans="45:48" x14ac:dyDescent="0.3">
      <c r="AS1113" t="s">
        <v>2557</v>
      </c>
      <c r="AT1113" s="40" t="s">
        <v>2567</v>
      </c>
      <c r="AU1113" s="11" t="s">
        <v>82</v>
      </c>
      <c r="AV1113" s="4" t="s">
        <v>2570</v>
      </c>
    </row>
    <row r="1114" spans="45:48" x14ac:dyDescent="0.3">
      <c r="AS1114" t="s">
        <v>2557</v>
      </c>
      <c r="AT1114" s="40" t="s">
        <v>2568</v>
      </c>
      <c r="AU1114" s="11" t="s">
        <v>82</v>
      </c>
      <c r="AV1114" s="4" t="s">
        <v>2570</v>
      </c>
    </row>
    <row r="1115" spans="45:48" x14ac:dyDescent="0.3">
      <c r="AS1115" t="s">
        <v>2557</v>
      </c>
      <c r="AT1115" s="40" t="s">
        <v>2571</v>
      </c>
      <c r="AU1115" s="11" t="s">
        <v>168</v>
      </c>
      <c r="AV1115" s="4" t="s">
        <v>2574</v>
      </c>
    </row>
    <row r="1116" spans="45:48" x14ac:dyDescent="0.3">
      <c r="AS1116" t="s">
        <v>2557</v>
      </c>
      <c r="AT1116" s="40" t="s">
        <v>2572</v>
      </c>
      <c r="AU1116" s="65" t="s">
        <v>547</v>
      </c>
      <c r="AV1116" s="4" t="s">
        <v>2574</v>
      </c>
    </row>
    <row r="1117" spans="45:48" ht="15" thickBot="1" x14ac:dyDescent="0.35">
      <c r="AS1117" t="s">
        <v>2557</v>
      </c>
      <c r="AT1117" s="252" t="s">
        <v>2573</v>
      </c>
      <c r="AU1117" s="84" t="s">
        <v>547</v>
      </c>
      <c r="AV1117" s="8"/>
    </row>
    <row r="1118" spans="45:48" ht="18.600000000000001" thickBot="1" x14ac:dyDescent="0.4">
      <c r="AS1118" s="56" t="s">
        <v>2577</v>
      </c>
      <c r="AT1118" s="15"/>
      <c r="AU1118" s="27"/>
      <c r="AV1118" s="16"/>
    </row>
    <row r="1119" spans="45:48" x14ac:dyDescent="0.3">
      <c r="AS1119" s="435" t="s">
        <v>2578</v>
      </c>
      <c r="AT1119" s="405"/>
      <c r="AU1119" s="26"/>
      <c r="AV1119" s="114"/>
    </row>
    <row r="1120" spans="45:48" x14ac:dyDescent="0.3">
      <c r="AS1120" s="421" t="s">
        <v>2577</v>
      </c>
      <c r="AT1120" s="40"/>
      <c r="AU1120" s="11"/>
      <c r="AV1120" s="4"/>
    </row>
    <row r="1121" spans="45:48" ht="15" thickBot="1" x14ac:dyDescent="0.35">
      <c r="AS1121" s="421" t="s">
        <v>2577</v>
      </c>
      <c r="AT1121" s="252"/>
      <c r="AU1121" s="13"/>
      <c r="AV1121" s="8"/>
    </row>
    <row r="1122" spans="45:48" ht="18.600000000000001" thickBot="1" x14ac:dyDescent="0.4">
      <c r="AS1122" s="56" t="s">
        <v>2580</v>
      </c>
      <c r="AT1122" s="15"/>
      <c r="AU1122" s="27"/>
      <c r="AV1122" s="16"/>
    </row>
    <row r="1123" spans="45:48" x14ac:dyDescent="0.3">
      <c r="AS1123" s="426" t="s">
        <v>2588</v>
      </c>
      <c r="AT1123" s="10" t="s">
        <v>2581</v>
      </c>
      <c r="AU1123" s="14" t="s">
        <v>2065</v>
      </c>
      <c r="AV1123" s="6" t="s">
        <v>2586</v>
      </c>
    </row>
    <row r="1124" spans="45:48" x14ac:dyDescent="0.3">
      <c r="AS1124" s="429" t="s">
        <v>2580</v>
      </c>
      <c r="AT1124" s="40" t="s">
        <v>2582</v>
      </c>
      <c r="AU1124" s="14" t="s">
        <v>2065</v>
      </c>
      <c r="AV1124" s="6" t="s">
        <v>2583</v>
      </c>
    </row>
    <row r="1125" spans="45:48" x14ac:dyDescent="0.3">
      <c r="AS1125" s="429" t="s">
        <v>2580</v>
      </c>
      <c r="AT1125" s="252" t="s">
        <v>2585</v>
      </c>
      <c r="AU1125" s="13" t="s">
        <v>428</v>
      </c>
      <c r="AV1125" s="6" t="s">
        <v>2586</v>
      </c>
    </row>
    <row r="1126" spans="45:48" x14ac:dyDescent="0.3">
      <c r="AS1126" s="429" t="s">
        <v>2580</v>
      </c>
      <c r="AT1126" s="40" t="s">
        <v>2587</v>
      </c>
      <c r="AU1126" s="11" t="s">
        <v>424</v>
      </c>
      <c r="AV1126" s="6" t="s">
        <v>2584</v>
      </c>
    </row>
    <row r="1127" spans="45:48" ht="15" thickBot="1" x14ac:dyDescent="0.35">
      <c r="AS1127" s="429" t="s">
        <v>2580</v>
      </c>
      <c r="AT1127" s="252"/>
      <c r="AU1127" s="13"/>
      <c r="AV1127" s="8"/>
    </row>
    <row r="1128" spans="45:48" ht="18.600000000000001" thickBot="1" x14ac:dyDescent="0.4">
      <c r="AS1128" s="56" t="s">
        <v>2590</v>
      </c>
      <c r="AT1128" s="53"/>
      <c r="AU1128" s="27"/>
      <c r="AV1128" s="16"/>
    </row>
    <row r="1129" spans="45:48" x14ac:dyDescent="0.3">
      <c r="AS1129" s="441" t="s">
        <v>2622</v>
      </c>
      <c r="AT1129" s="10" t="s">
        <v>2591</v>
      </c>
      <c r="AU1129" s="14" t="s">
        <v>424</v>
      </c>
      <c r="AV1129" s="6" t="s">
        <v>2595</v>
      </c>
    </row>
    <row r="1130" spans="45:48" x14ac:dyDescent="0.3">
      <c r="AS1130" s="434" t="s">
        <v>2590</v>
      </c>
      <c r="AT1130" s="40" t="s">
        <v>2592</v>
      </c>
      <c r="AU1130" s="14" t="s">
        <v>2078</v>
      </c>
      <c r="AV1130" s="6" t="s">
        <v>2593</v>
      </c>
    </row>
    <row r="1131" spans="45:48" x14ac:dyDescent="0.3">
      <c r="AS1131" s="434" t="s">
        <v>2590</v>
      </c>
      <c r="AT1131" s="40" t="s">
        <v>2594</v>
      </c>
      <c r="AU1131" s="11" t="s">
        <v>2596</v>
      </c>
      <c r="AV1131" s="6" t="s">
        <v>2601</v>
      </c>
    </row>
    <row r="1132" spans="45:48" x14ac:dyDescent="0.3">
      <c r="AS1132" s="434" t="s">
        <v>2590</v>
      </c>
      <c r="AT1132" s="40" t="s">
        <v>2597</v>
      </c>
      <c r="AU1132" s="14" t="s">
        <v>2078</v>
      </c>
      <c r="AV1132" s="4" t="s">
        <v>2599</v>
      </c>
    </row>
    <row r="1133" spans="45:48" x14ac:dyDescent="0.3">
      <c r="AS1133" s="434" t="s">
        <v>2590</v>
      </c>
      <c r="AT1133" s="40" t="s">
        <v>2598</v>
      </c>
      <c r="AU1133" s="14" t="s">
        <v>2078</v>
      </c>
      <c r="AV1133" s="6" t="s">
        <v>2600</v>
      </c>
    </row>
    <row r="1134" spans="45:48" x14ac:dyDescent="0.3">
      <c r="AS1134" s="434" t="s">
        <v>2590</v>
      </c>
      <c r="AT1134" s="40" t="s">
        <v>2602</v>
      </c>
      <c r="AU1134" s="14" t="s">
        <v>424</v>
      </c>
      <c r="AV1134" s="6" t="s">
        <v>2603</v>
      </c>
    </row>
    <row r="1135" spans="45:48" x14ac:dyDescent="0.3">
      <c r="AS1135" s="434" t="s">
        <v>2590</v>
      </c>
      <c r="AT1135" s="252" t="s">
        <v>2604</v>
      </c>
      <c r="AU1135" s="14" t="s">
        <v>168</v>
      </c>
      <c r="AV1135" s="8"/>
    </row>
    <row r="1136" spans="45:48" x14ac:dyDescent="0.3">
      <c r="AS1136" s="434" t="s">
        <v>2590</v>
      </c>
      <c r="AT1136" s="252" t="s">
        <v>2605</v>
      </c>
      <c r="AU1136" s="14" t="s">
        <v>168</v>
      </c>
      <c r="AV1136" s="4"/>
    </row>
    <row r="1137" spans="45:48" x14ac:dyDescent="0.3">
      <c r="AS1137" s="434" t="s">
        <v>2590</v>
      </c>
      <c r="AT1137" s="40" t="s">
        <v>2606</v>
      </c>
      <c r="AU1137" s="14" t="s">
        <v>168</v>
      </c>
      <c r="AV1137" s="4"/>
    </row>
    <row r="1138" spans="45:48" x14ac:dyDescent="0.3">
      <c r="AS1138" s="434" t="s">
        <v>2590</v>
      </c>
      <c r="AT1138" s="40" t="s">
        <v>2607</v>
      </c>
      <c r="AU1138" s="14" t="s">
        <v>2078</v>
      </c>
      <c r="AV1138" s="6" t="s">
        <v>2608</v>
      </c>
    </row>
    <row r="1139" spans="45:48" x14ac:dyDescent="0.3">
      <c r="AS1139" s="434" t="s">
        <v>2590</v>
      </c>
      <c r="AT1139" s="40" t="s">
        <v>2609</v>
      </c>
      <c r="AU1139" s="11" t="s">
        <v>82</v>
      </c>
      <c r="AV1139" s="4"/>
    </row>
    <row r="1140" spans="45:48" x14ac:dyDescent="0.3">
      <c r="AS1140" s="434" t="s">
        <v>2590</v>
      </c>
      <c r="AT1140" s="40" t="s">
        <v>2610</v>
      </c>
      <c r="AU1140" s="11" t="s">
        <v>82</v>
      </c>
      <c r="AV1140" s="8"/>
    </row>
    <row r="1141" spans="45:48" x14ac:dyDescent="0.3">
      <c r="AS1141" s="434" t="s">
        <v>2590</v>
      </c>
      <c r="AT1141" s="40" t="s">
        <v>2611</v>
      </c>
      <c r="AU1141" s="11" t="s">
        <v>82</v>
      </c>
      <c r="AV1141" s="4"/>
    </row>
    <row r="1142" spans="45:48" x14ac:dyDescent="0.3">
      <c r="AS1142" s="434" t="s">
        <v>2590</v>
      </c>
      <c r="AT1142" s="40" t="s">
        <v>2612</v>
      </c>
      <c r="AU1142" s="11" t="s">
        <v>82</v>
      </c>
      <c r="AV1142" s="4"/>
    </row>
    <row r="1143" spans="45:48" x14ac:dyDescent="0.3">
      <c r="AS1143" s="434" t="s">
        <v>2590</v>
      </c>
      <c r="AT1143" s="40" t="s">
        <v>2613</v>
      </c>
      <c r="AU1143" s="11" t="s">
        <v>82</v>
      </c>
      <c r="AV1143" s="4"/>
    </row>
    <row r="1144" spans="45:48" x14ac:dyDescent="0.3">
      <c r="AS1144" s="434" t="s">
        <v>2590</v>
      </c>
      <c r="AT1144" s="40" t="s">
        <v>2614</v>
      </c>
      <c r="AU1144" s="11" t="s">
        <v>82</v>
      </c>
      <c r="AV1144" s="8"/>
    </row>
    <row r="1145" spans="45:48" x14ac:dyDescent="0.3">
      <c r="AS1145" s="434" t="s">
        <v>2590</v>
      </c>
      <c r="AT1145" s="40" t="s">
        <v>2615</v>
      </c>
      <c r="AU1145" s="11" t="s">
        <v>82</v>
      </c>
      <c r="AV1145" s="4"/>
    </row>
    <row r="1146" spans="45:48" x14ac:dyDescent="0.3">
      <c r="AS1146" s="434" t="s">
        <v>2590</v>
      </c>
      <c r="AT1146" s="40" t="s">
        <v>2616</v>
      </c>
      <c r="AU1146" s="11" t="s">
        <v>82</v>
      </c>
      <c r="AV1146" s="4"/>
    </row>
    <row r="1147" spans="45:48" x14ac:dyDescent="0.3">
      <c r="AS1147" s="434" t="s">
        <v>2590</v>
      </c>
      <c r="AT1147" s="11" t="s">
        <v>2617</v>
      </c>
      <c r="AU1147" s="14" t="s">
        <v>2078</v>
      </c>
      <c r="AV1147" s="4"/>
    </row>
    <row r="1148" spans="45:48" x14ac:dyDescent="0.3">
      <c r="AS1148" s="434" t="s">
        <v>2590</v>
      </c>
      <c r="AT1148" s="11" t="s">
        <v>2618</v>
      </c>
      <c r="AU1148" s="14" t="s">
        <v>2078</v>
      </c>
      <c r="AV1148" s="8"/>
    </row>
    <row r="1149" spans="45:48" ht="15" thickBot="1" x14ac:dyDescent="0.35">
      <c r="AS1149" s="434" t="s">
        <v>2590</v>
      </c>
      <c r="AT1149" s="13" t="s">
        <v>2619</v>
      </c>
      <c r="AU1149" s="26" t="s">
        <v>2078</v>
      </c>
      <c r="AV1149" s="64" t="s">
        <v>2620</v>
      </c>
    </row>
    <row r="1150" spans="45:48" ht="18.600000000000001" thickBot="1" x14ac:dyDescent="0.4">
      <c r="AS1150" s="56" t="s">
        <v>2625</v>
      </c>
      <c r="AT1150" s="53"/>
      <c r="AU1150" s="27"/>
      <c r="AV1150" s="16"/>
    </row>
    <row r="1151" spans="45:48" x14ac:dyDescent="0.3">
      <c r="AS1151" s="426" t="s">
        <v>2651</v>
      </c>
      <c r="AT1151" s="14" t="s">
        <v>2624</v>
      </c>
      <c r="AU1151" s="14" t="s">
        <v>2105</v>
      </c>
      <c r="AV1151" s="6" t="s">
        <v>2626</v>
      </c>
    </row>
    <row r="1152" spans="45:48" ht="15" thickBot="1" x14ac:dyDescent="0.35">
      <c r="AS1152" s="429" t="s">
        <v>2625</v>
      </c>
      <c r="AT1152" s="13"/>
      <c r="AU1152" s="13"/>
      <c r="AV1152" s="8"/>
    </row>
    <row r="1153" spans="45:48" ht="18.600000000000001" thickBot="1" x14ac:dyDescent="0.4">
      <c r="AS1153" s="56" t="s">
        <v>2627</v>
      </c>
      <c r="AT1153" s="53"/>
      <c r="AU1153" s="27"/>
      <c r="AV1153" s="16"/>
    </row>
    <row r="1154" spans="45:48" x14ac:dyDescent="0.3">
      <c r="AS1154" s="428" t="s">
        <v>2636</v>
      </c>
      <c r="AT1154" s="14" t="s">
        <v>2628</v>
      </c>
      <c r="AU1154" s="14" t="s">
        <v>82</v>
      </c>
      <c r="AV1154" s="6" t="s">
        <v>2629</v>
      </c>
    </row>
    <row r="1155" spans="45:48" x14ac:dyDescent="0.3">
      <c r="AS1155" s="429" t="s">
        <v>2627</v>
      </c>
      <c r="AT1155" s="14" t="s">
        <v>2630</v>
      </c>
      <c r="AU1155" s="14" t="s">
        <v>82</v>
      </c>
      <c r="AV1155" s="6" t="s">
        <v>2629</v>
      </c>
    </row>
    <row r="1156" spans="45:48" x14ac:dyDescent="0.3">
      <c r="AS1156" s="429" t="s">
        <v>2627</v>
      </c>
      <c r="AT1156" s="11" t="s">
        <v>2631</v>
      </c>
      <c r="AU1156" s="14" t="s">
        <v>82</v>
      </c>
      <c r="AV1156" s="4"/>
    </row>
    <row r="1157" spans="45:48" x14ac:dyDescent="0.3">
      <c r="AS1157" s="429" t="s">
        <v>2627</v>
      </c>
      <c r="AT1157" s="11" t="s">
        <v>2632</v>
      </c>
      <c r="AU1157" s="14" t="s">
        <v>82</v>
      </c>
      <c r="AV1157" s="4" t="s">
        <v>252</v>
      </c>
    </row>
    <row r="1158" spans="45:48" x14ac:dyDescent="0.3">
      <c r="AS1158" s="429" t="s">
        <v>2627</v>
      </c>
      <c r="AT1158" s="11" t="s">
        <v>2633</v>
      </c>
      <c r="AU1158" s="14" t="s">
        <v>82</v>
      </c>
      <c r="AV1158" s="4"/>
    </row>
    <row r="1159" spans="45:48" ht="15" thickBot="1" x14ac:dyDescent="0.35">
      <c r="AS1159" s="429" t="s">
        <v>2627</v>
      </c>
      <c r="AT1159" s="13" t="s">
        <v>2634</v>
      </c>
      <c r="AU1159" s="13" t="s">
        <v>2064</v>
      </c>
      <c r="AV1159" s="8" t="s">
        <v>2635</v>
      </c>
    </row>
    <row r="1160" spans="45:48" ht="18.600000000000001" thickBot="1" x14ac:dyDescent="0.4">
      <c r="AS1160" s="56" t="s">
        <v>2638</v>
      </c>
      <c r="AT1160" s="53"/>
      <c r="AU1160" s="27"/>
      <c r="AV1160" s="16"/>
    </row>
    <row r="1161" spans="45:48" x14ac:dyDescent="0.3">
      <c r="AS1161" s="428" t="s">
        <v>2640</v>
      </c>
      <c r="AT1161" s="14" t="s">
        <v>2639</v>
      </c>
      <c r="AU1161" s="14" t="s">
        <v>2558</v>
      </c>
      <c r="AV1161" s="6" t="s">
        <v>2641</v>
      </c>
    </row>
    <row r="1162" spans="45:48" x14ac:dyDescent="0.3">
      <c r="AS1162" s="421" t="s">
        <v>2638</v>
      </c>
      <c r="AT1162" s="11"/>
      <c r="AU1162" s="11"/>
      <c r="AV1162" s="4"/>
    </row>
    <row r="1163" spans="45:48" ht="15" thickBot="1" x14ac:dyDescent="0.35">
      <c r="AS1163" s="421" t="s">
        <v>2638</v>
      </c>
      <c r="AT1163" s="11"/>
      <c r="AU1163" s="11"/>
      <c r="AV1163" s="4"/>
    </row>
    <row r="1164" spans="45:48" ht="18.600000000000001" thickBot="1" x14ac:dyDescent="0.4">
      <c r="AS1164" s="56" t="s">
        <v>2721</v>
      </c>
      <c r="AT1164" s="53"/>
      <c r="AU1164" s="27"/>
      <c r="AV1164" s="16"/>
    </row>
    <row r="1165" spans="45:48" x14ac:dyDescent="0.3">
      <c r="AS1165" s="428" t="s">
        <v>2761</v>
      </c>
      <c r="AT1165" s="14" t="s">
        <v>2722</v>
      </c>
      <c r="AU1165" s="14" t="s">
        <v>223</v>
      </c>
      <c r="AV1165" s="6" t="s">
        <v>2723</v>
      </c>
    </row>
    <row r="1166" spans="45:48" x14ac:dyDescent="0.3">
      <c r="AS1166" s="429" t="s">
        <v>2721</v>
      </c>
      <c r="AT1166" s="13" t="s">
        <v>2724</v>
      </c>
      <c r="AU1166" s="13" t="s">
        <v>309</v>
      </c>
      <c r="AV1166" s="6" t="s">
        <v>2726</v>
      </c>
    </row>
    <row r="1167" spans="45:48" x14ac:dyDescent="0.3">
      <c r="AS1167" s="429" t="s">
        <v>2721</v>
      </c>
      <c r="AT1167" s="13" t="s">
        <v>2725</v>
      </c>
      <c r="AU1167" s="13" t="s">
        <v>309</v>
      </c>
      <c r="AV1167" s="6" t="s">
        <v>2727</v>
      </c>
    </row>
    <row r="1168" spans="45:48" x14ac:dyDescent="0.3">
      <c r="AS1168" s="429" t="s">
        <v>2721</v>
      </c>
      <c r="AT1168" s="11" t="s">
        <v>2728</v>
      </c>
      <c r="AU1168" s="13" t="s">
        <v>309</v>
      </c>
      <c r="AV1168" s="6" t="s">
        <v>2729</v>
      </c>
    </row>
    <row r="1169" spans="45:48" x14ac:dyDescent="0.3">
      <c r="AS1169" s="429" t="s">
        <v>2721</v>
      </c>
      <c r="AT1169" s="11" t="s">
        <v>2730</v>
      </c>
      <c r="AU1169" s="11" t="s">
        <v>424</v>
      </c>
      <c r="AV1169" s="6" t="s">
        <v>2737</v>
      </c>
    </row>
    <row r="1170" spans="45:48" x14ac:dyDescent="0.3">
      <c r="AS1170" s="429" t="s">
        <v>2721</v>
      </c>
      <c r="AT1170" s="11" t="s">
        <v>2731</v>
      </c>
      <c r="AU1170" s="11" t="s">
        <v>424</v>
      </c>
      <c r="AV1170" s="6" t="s">
        <v>2736</v>
      </c>
    </row>
    <row r="1171" spans="45:48" x14ac:dyDescent="0.3">
      <c r="AS1171" s="429" t="s">
        <v>2721</v>
      </c>
      <c r="AT1171" s="11" t="s">
        <v>2732</v>
      </c>
      <c r="AU1171" s="11" t="s">
        <v>424</v>
      </c>
      <c r="AV1171" s="6" t="s">
        <v>2733</v>
      </c>
    </row>
    <row r="1172" spans="45:48" x14ac:dyDescent="0.3">
      <c r="AS1172" s="429" t="s">
        <v>2721</v>
      </c>
      <c r="AT1172" s="11" t="s">
        <v>2734</v>
      </c>
      <c r="AU1172" s="11" t="s">
        <v>424</v>
      </c>
      <c r="AV1172" s="6" t="s">
        <v>2735</v>
      </c>
    </row>
    <row r="1173" spans="45:48" x14ac:dyDescent="0.3">
      <c r="AS1173" s="429" t="s">
        <v>2721</v>
      </c>
      <c r="AT1173" s="11" t="s">
        <v>2738</v>
      </c>
      <c r="AU1173" s="13" t="s">
        <v>314</v>
      </c>
      <c r="AV1173" s="6" t="s">
        <v>2739</v>
      </c>
    </row>
    <row r="1174" spans="45:48" x14ac:dyDescent="0.3">
      <c r="AS1174" s="429" t="s">
        <v>2721</v>
      </c>
      <c r="AT1174" s="11" t="s">
        <v>2740</v>
      </c>
      <c r="AU1174" s="11" t="s">
        <v>424</v>
      </c>
      <c r="AV1174" s="6" t="s">
        <v>2741</v>
      </c>
    </row>
    <row r="1175" spans="45:48" x14ac:dyDescent="0.3">
      <c r="AS1175" s="429" t="s">
        <v>2721</v>
      </c>
      <c r="AT1175" s="11" t="s">
        <v>2742</v>
      </c>
      <c r="AU1175" s="11" t="s">
        <v>424</v>
      </c>
      <c r="AV1175" s="6" t="s">
        <v>2745</v>
      </c>
    </row>
    <row r="1176" spans="45:48" x14ac:dyDescent="0.3">
      <c r="AS1176" s="429" t="s">
        <v>2721</v>
      </c>
      <c r="AT1176" s="11" t="s">
        <v>2743</v>
      </c>
      <c r="AU1176" s="11" t="s">
        <v>424</v>
      </c>
      <c r="AV1176" s="6" t="s">
        <v>2746</v>
      </c>
    </row>
    <row r="1177" spans="45:48" x14ac:dyDescent="0.3">
      <c r="AS1177" s="429" t="s">
        <v>2721</v>
      </c>
      <c r="AT1177" s="11" t="s">
        <v>2744</v>
      </c>
      <c r="AU1177" s="11" t="s">
        <v>424</v>
      </c>
      <c r="AV1177" s="6" t="s">
        <v>2748</v>
      </c>
    </row>
    <row r="1178" spans="45:48" x14ac:dyDescent="0.3">
      <c r="AS1178" s="429" t="s">
        <v>2721</v>
      </c>
      <c r="AT1178" s="11" t="s">
        <v>2747</v>
      </c>
      <c r="AU1178" s="13" t="s">
        <v>2069</v>
      </c>
      <c r="AV1178" s="6" t="s">
        <v>2749</v>
      </c>
    </row>
    <row r="1179" spans="45:48" x14ac:dyDescent="0.3">
      <c r="AS1179" s="429" t="s">
        <v>2721</v>
      </c>
      <c r="AT1179" s="11" t="s">
        <v>2750</v>
      </c>
      <c r="AU1179" s="13" t="s">
        <v>309</v>
      </c>
      <c r="AV1179" s="6" t="s">
        <v>2751</v>
      </c>
    </row>
    <row r="1180" spans="45:48" x14ac:dyDescent="0.3">
      <c r="AS1180" s="429" t="s">
        <v>2721</v>
      </c>
      <c r="AT1180" s="11" t="s">
        <v>2752</v>
      </c>
      <c r="AU1180" s="11" t="s">
        <v>2078</v>
      </c>
      <c r="AV1180" s="6" t="s">
        <v>2753</v>
      </c>
    </row>
    <row r="1181" spans="45:48" x14ac:dyDescent="0.3">
      <c r="AS1181" s="429" t="s">
        <v>2721</v>
      </c>
      <c r="AT1181" s="13" t="s">
        <v>2754</v>
      </c>
      <c r="AU1181" s="13" t="s">
        <v>82</v>
      </c>
      <c r="AV1181" s="6" t="s">
        <v>2755</v>
      </c>
    </row>
    <row r="1182" spans="45:48" x14ac:dyDescent="0.3">
      <c r="AS1182" s="429" t="s">
        <v>2721</v>
      </c>
      <c r="AT1182" s="11" t="s">
        <v>2756</v>
      </c>
      <c r="AU1182" s="13" t="s">
        <v>82</v>
      </c>
      <c r="AV1182" s="6" t="s">
        <v>2758</v>
      </c>
    </row>
    <row r="1183" spans="45:48" x14ac:dyDescent="0.3">
      <c r="AS1183" s="429" t="s">
        <v>2721</v>
      </c>
      <c r="AT1183" s="11" t="s">
        <v>2757</v>
      </c>
      <c r="AU1183" s="13" t="s">
        <v>82</v>
      </c>
      <c r="AV1183" s="6" t="s">
        <v>2759</v>
      </c>
    </row>
    <row r="1184" spans="45:48" x14ac:dyDescent="0.3">
      <c r="AS1184" s="429" t="s">
        <v>2721</v>
      </c>
      <c r="AT1184" s="11"/>
      <c r="AU1184" s="11"/>
      <c r="AV1184" s="4"/>
    </row>
    <row r="1185" spans="45:48" ht="15" thickBot="1" x14ac:dyDescent="0.35">
      <c r="AS1185" s="429" t="s">
        <v>2721</v>
      </c>
      <c r="AT1185" s="13"/>
      <c r="AU1185" s="13"/>
      <c r="AV1185" s="8"/>
    </row>
    <row r="1186" spans="45:48" ht="18.600000000000001" thickBot="1" x14ac:dyDescent="0.4">
      <c r="AS1186" s="56" t="s">
        <v>2763</v>
      </c>
      <c r="AT1186" s="53"/>
      <c r="AU1186" s="27"/>
      <c r="AV1186" s="16"/>
    </row>
    <row r="1187" spans="45:48" x14ac:dyDescent="0.3">
      <c r="AS1187" s="435" t="s">
        <v>2770</v>
      </c>
      <c r="AT1187" s="26" t="s">
        <v>2764</v>
      </c>
      <c r="AU1187" s="26" t="s">
        <v>2082</v>
      </c>
      <c r="AV1187" s="66" t="s">
        <v>2767</v>
      </c>
    </row>
    <row r="1188" spans="45:48" x14ac:dyDescent="0.3">
      <c r="AS1188" s="429" t="s">
        <v>2763</v>
      </c>
      <c r="AT1188" s="11" t="s">
        <v>2765</v>
      </c>
      <c r="AU1188" s="11" t="s">
        <v>2065</v>
      </c>
      <c r="AV1188" s="66" t="s">
        <v>2768</v>
      </c>
    </row>
    <row r="1189" spans="45:48" ht="15" thickBot="1" x14ac:dyDescent="0.35">
      <c r="AS1189" s="429" t="s">
        <v>2763</v>
      </c>
      <c r="AT1189" s="13" t="s">
        <v>2766</v>
      </c>
      <c r="AU1189" s="13" t="s">
        <v>2065</v>
      </c>
      <c r="AV1189" s="76" t="s">
        <v>2769</v>
      </c>
    </row>
    <row r="1190" spans="45:48" ht="18.600000000000001" thickBot="1" x14ac:dyDescent="0.4">
      <c r="AS1190" s="56" t="s">
        <v>2773</v>
      </c>
      <c r="AT1190" s="53"/>
      <c r="AU1190" s="27"/>
      <c r="AV1190" s="16"/>
    </row>
    <row r="1191" spans="45:48" x14ac:dyDescent="0.3">
      <c r="AS1191" s="428" t="s">
        <v>2792</v>
      </c>
      <c r="AT1191" s="14" t="s">
        <v>2774</v>
      </c>
      <c r="AU1191" s="11" t="s">
        <v>424</v>
      </c>
      <c r="AV1191" s="6" t="s">
        <v>2778</v>
      </c>
    </row>
    <row r="1192" spans="45:48" x14ac:dyDescent="0.3">
      <c r="AS1192" s="429" t="s">
        <v>2773</v>
      </c>
      <c r="AT1192" s="13" t="s">
        <v>2775</v>
      </c>
      <c r="AU1192" s="11" t="s">
        <v>424</v>
      </c>
      <c r="AV1192" s="6" t="s">
        <v>2779</v>
      </c>
    </row>
    <row r="1193" spans="45:48" x14ac:dyDescent="0.3">
      <c r="AS1193" s="429" t="s">
        <v>2773</v>
      </c>
      <c r="AT1193" s="11" t="s">
        <v>2776</v>
      </c>
      <c r="AU1193" s="11" t="s">
        <v>424</v>
      </c>
      <c r="AV1193" s="6" t="s">
        <v>2780</v>
      </c>
    </row>
    <row r="1194" spans="45:48" x14ac:dyDescent="0.3">
      <c r="AS1194" s="429" t="s">
        <v>2773</v>
      </c>
      <c r="AT1194" s="11" t="s">
        <v>2777</v>
      </c>
      <c r="AU1194" s="11" t="s">
        <v>424</v>
      </c>
      <c r="AV1194" s="4" t="s">
        <v>2781</v>
      </c>
    </row>
    <row r="1195" spans="45:48" x14ac:dyDescent="0.3">
      <c r="AS1195" s="429" t="s">
        <v>2773</v>
      </c>
      <c r="AT1195" s="11" t="s">
        <v>2782</v>
      </c>
      <c r="AU1195" s="13" t="s">
        <v>2071</v>
      </c>
      <c r="AV1195" s="4" t="s">
        <v>2778</v>
      </c>
    </row>
    <row r="1196" spans="45:48" x14ac:dyDescent="0.3">
      <c r="AS1196" s="429" t="s">
        <v>2773</v>
      </c>
      <c r="AT1196" s="11" t="s">
        <v>2783</v>
      </c>
      <c r="AU1196" s="13" t="s">
        <v>2070</v>
      </c>
      <c r="AV1196" s="4" t="s">
        <v>2778</v>
      </c>
    </row>
    <row r="1197" spans="45:48" x14ac:dyDescent="0.3">
      <c r="AS1197" s="429" t="s">
        <v>2773</v>
      </c>
      <c r="AT1197" s="11" t="s">
        <v>2784</v>
      </c>
      <c r="AU1197" s="13" t="s">
        <v>2069</v>
      </c>
      <c r="AV1197" s="4" t="s">
        <v>2778</v>
      </c>
    </row>
    <row r="1198" spans="45:48" x14ac:dyDescent="0.3">
      <c r="AS1198" s="429" t="s">
        <v>2773</v>
      </c>
      <c r="AT1198" s="11" t="s">
        <v>2785</v>
      </c>
      <c r="AU1198" s="13" t="s">
        <v>2068</v>
      </c>
      <c r="AV1198" s="4" t="s">
        <v>2787</v>
      </c>
    </row>
    <row r="1199" spans="45:48" x14ac:dyDescent="0.3">
      <c r="AS1199" s="429" t="s">
        <v>2773</v>
      </c>
      <c r="AT1199" s="11" t="s">
        <v>2788</v>
      </c>
      <c r="AU1199" s="13" t="s">
        <v>82</v>
      </c>
      <c r="AV1199" s="4" t="s">
        <v>2786</v>
      </c>
    </row>
    <row r="1200" spans="45:48" x14ac:dyDescent="0.3">
      <c r="AS1200" s="429" t="s">
        <v>2773</v>
      </c>
      <c r="AT1200" s="11" t="s">
        <v>2789</v>
      </c>
      <c r="AU1200" s="13" t="s">
        <v>82</v>
      </c>
      <c r="AV1200" s="4" t="s">
        <v>2786</v>
      </c>
    </row>
    <row r="1201" spans="45:48" ht="15" thickBot="1" x14ac:dyDescent="0.35">
      <c r="AS1201" s="429" t="s">
        <v>2773</v>
      </c>
      <c r="AT1201" s="13" t="s">
        <v>2790</v>
      </c>
      <c r="AU1201" s="13" t="s">
        <v>82</v>
      </c>
      <c r="AV1201" s="8" t="s">
        <v>2791</v>
      </c>
    </row>
    <row r="1202" spans="45:48" ht="18.600000000000001" thickBot="1" x14ac:dyDescent="0.4">
      <c r="AS1202" s="56" t="s">
        <v>2794</v>
      </c>
      <c r="AT1202" s="53"/>
      <c r="AU1202" s="27"/>
      <c r="AV1202" s="16"/>
    </row>
    <row r="1203" spans="45:48" x14ac:dyDescent="0.3">
      <c r="AS1203" s="426" t="s">
        <v>2827</v>
      </c>
      <c r="AT1203" s="14" t="s">
        <v>2795</v>
      </c>
      <c r="AU1203" s="13" t="s">
        <v>308</v>
      </c>
      <c r="AV1203" s="6" t="s">
        <v>2803</v>
      </c>
    </row>
    <row r="1204" spans="45:48" x14ac:dyDescent="0.3">
      <c r="AS1204" s="35" t="s">
        <v>2794</v>
      </c>
      <c r="AT1204" s="14" t="s">
        <v>2796</v>
      </c>
      <c r="AU1204" s="13" t="s">
        <v>308</v>
      </c>
      <c r="AV1204" s="6" t="s">
        <v>2804</v>
      </c>
    </row>
    <row r="1205" spans="45:48" x14ac:dyDescent="0.3">
      <c r="AS1205" s="35" t="s">
        <v>2794</v>
      </c>
      <c r="AT1205" s="14" t="s">
        <v>2797</v>
      </c>
      <c r="AU1205" s="13" t="s">
        <v>308</v>
      </c>
      <c r="AV1205" s="6" t="s">
        <v>2805</v>
      </c>
    </row>
    <row r="1206" spans="45:48" x14ac:dyDescent="0.3">
      <c r="AS1206" s="35" t="s">
        <v>2794</v>
      </c>
      <c r="AT1206" s="14" t="s">
        <v>2798</v>
      </c>
      <c r="AU1206" s="13" t="s">
        <v>308</v>
      </c>
      <c r="AV1206" s="6" t="s">
        <v>2806</v>
      </c>
    </row>
    <row r="1207" spans="45:48" x14ac:dyDescent="0.3">
      <c r="AS1207" s="35" t="s">
        <v>2794</v>
      </c>
      <c r="AT1207" s="14" t="s">
        <v>2799</v>
      </c>
      <c r="AU1207" s="13" t="s">
        <v>308</v>
      </c>
      <c r="AV1207" s="6" t="s">
        <v>2803</v>
      </c>
    </row>
    <row r="1208" spans="45:48" x14ac:dyDescent="0.3">
      <c r="AS1208" s="35" t="s">
        <v>2794</v>
      </c>
      <c r="AT1208" s="14" t="s">
        <v>2800</v>
      </c>
      <c r="AU1208" s="13" t="s">
        <v>308</v>
      </c>
      <c r="AV1208" s="6" t="s">
        <v>2804</v>
      </c>
    </row>
    <row r="1209" spans="45:48" x14ac:dyDescent="0.3">
      <c r="AS1209" s="35" t="s">
        <v>2794</v>
      </c>
      <c r="AT1209" s="14" t="s">
        <v>2801</v>
      </c>
      <c r="AU1209" s="13" t="s">
        <v>308</v>
      </c>
      <c r="AV1209" s="6" t="s">
        <v>2805</v>
      </c>
    </row>
    <row r="1210" spans="45:48" x14ac:dyDescent="0.3">
      <c r="AS1210" s="35" t="s">
        <v>2794</v>
      </c>
      <c r="AT1210" s="14" t="s">
        <v>2802</v>
      </c>
      <c r="AU1210" s="13" t="s">
        <v>308</v>
      </c>
      <c r="AV1210" s="6" t="s">
        <v>2806</v>
      </c>
    </row>
    <row r="1211" spans="45:48" x14ac:dyDescent="0.3">
      <c r="AS1211" s="35" t="s">
        <v>2794</v>
      </c>
      <c r="AT1211" s="11" t="s">
        <v>2807</v>
      </c>
      <c r="AU1211" s="11" t="s">
        <v>2064</v>
      </c>
      <c r="AV1211" s="6" t="s">
        <v>2824</v>
      </c>
    </row>
    <row r="1212" spans="45:48" x14ac:dyDescent="0.3">
      <c r="AS1212" s="35" t="s">
        <v>2794</v>
      </c>
      <c r="AT1212" s="11" t="s">
        <v>2808</v>
      </c>
      <c r="AU1212" s="11" t="s">
        <v>2064</v>
      </c>
      <c r="AV1212" s="6" t="s">
        <v>2823</v>
      </c>
    </row>
    <row r="1213" spans="45:48" x14ac:dyDescent="0.3">
      <c r="AS1213" s="35" t="s">
        <v>2794</v>
      </c>
      <c r="AT1213" s="11" t="s">
        <v>2809</v>
      </c>
      <c r="AU1213" s="11" t="s">
        <v>2064</v>
      </c>
      <c r="AV1213" s="6" t="s">
        <v>2822</v>
      </c>
    </row>
    <row r="1214" spans="45:48" x14ac:dyDescent="0.3">
      <c r="AS1214" s="35" t="s">
        <v>2794</v>
      </c>
      <c r="AT1214" s="11" t="s">
        <v>2810</v>
      </c>
      <c r="AU1214" s="11" t="s">
        <v>2064</v>
      </c>
      <c r="AV1214" s="6" t="s">
        <v>2826</v>
      </c>
    </row>
    <row r="1215" spans="45:48" x14ac:dyDescent="0.3">
      <c r="AS1215" s="35" t="s">
        <v>2794</v>
      </c>
      <c r="AT1215" s="11" t="s">
        <v>2811</v>
      </c>
      <c r="AU1215" s="11" t="s">
        <v>2064</v>
      </c>
      <c r="AV1215" s="6" t="s">
        <v>2820</v>
      </c>
    </row>
    <row r="1216" spans="45:48" x14ac:dyDescent="0.3">
      <c r="AS1216" s="35" t="s">
        <v>2794</v>
      </c>
      <c r="AT1216" s="11" t="s">
        <v>2812</v>
      </c>
      <c r="AU1216" s="11" t="s">
        <v>2064</v>
      </c>
      <c r="AV1216" s="6" t="s">
        <v>2825</v>
      </c>
    </row>
    <row r="1217" spans="45:48" x14ac:dyDescent="0.3">
      <c r="AS1217" s="35" t="s">
        <v>2794</v>
      </c>
      <c r="AT1217" s="11" t="s">
        <v>2813</v>
      </c>
      <c r="AU1217" s="11" t="s">
        <v>2064</v>
      </c>
      <c r="AV1217" s="6" t="s">
        <v>2824</v>
      </c>
    </row>
    <row r="1218" spans="45:48" x14ac:dyDescent="0.3">
      <c r="AS1218" s="35" t="s">
        <v>2794</v>
      </c>
      <c r="AT1218" s="11" t="s">
        <v>2814</v>
      </c>
      <c r="AU1218" s="11" t="s">
        <v>2064</v>
      </c>
      <c r="AV1218" s="6" t="s">
        <v>2823</v>
      </c>
    </row>
    <row r="1219" spans="45:48" x14ac:dyDescent="0.3">
      <c r="AS1219" s="35" t="s">
        <v>2794</v>
      </c>
      <c r="AT1219" s="11" t="s">
        <v>2815</v>
      </c>
      <c r="AU1219" s="11" t="s">
        <v>2064</v>
      </c>
      <c r="AV1219" s="6" t="s">
        <v>2822</v>
      </c>
    </row>
    <row r="1220" spans="45:48" x14ac:dyDescent="0.3">
      <c r="AS1220" s="35" t="s">
        <v>2794</v>
      </c>
      <c r="AT1220" s="11" t="s">
        <v>2816</v>
      </c>
      <c r="AU1220" s="11" t="s">
        <v>2064</v>
      </c>
      <c r="AV1220" s="6" t="s">
        <v>2821</v>
      </c>
    </row>
    <row r="1221" spans="45:48" x14ac:dyDescent="0.3">
      <c r="AS1221" s="35" t="s">
        <v>2794</v>
      </c>
      <c r="AT1221" s="11" t="s">
        <v>2817</v>
      </c>
      <c r="AU1221" s="11" t="s">
        <v>2064</v>
      </c>
      <c r="AV1221" s="6" t="s">
        <v>2820</v>
      </c>
    </row>
    <row r="1222" spans="45:48" ht="15" thickBot="1" x14ac:dyDescent="0.35">
      <c r="AS1222" s="35" t="s">
        <v>2794</v>
      </c>
      <c r="AT1222" s="13" t="s">
        <v>2818</v>
      </c>
      <c r="AU1222" s="13" t="s">
        <v>2064</v>
      </c>
      <c r="AV1222" s="114" t="s">
        <v>2819</v>
      </c>
    </row>
    <row r="1223" spans="45:48" ht="18.600000000000001" thickBot="1" x14ac:dyDescent="0.4">
      <c r="AS1223" s="56" t="s">
        <v>2829</v>
      </c>
      <c r="AT1223" s="53"/>
      <c r="AU1223" s="27"/>
      <c r="AV1223" s="16"/>
    </row>
    <row r="1224" spans="45:48" x14ac:dyDescent="0.3">
      <c r="AS1224" s="428" t="s">
        <v>2839</v>
      </c>
      <c r="AT1224" s="14" t="s">
        <v>2830</v>
      </c>
      <c r="AU1224" s="14" t="s">
        <v>2831</v>
      </c>
      <c r="AV1224" s="6" t="s">
        <v>2836</v>
      </c>
    </row>
    <row r="1225" spans="45:48" x14ac:dyDescent="0.3">
      <c r="AS1225" s="429" t="s">
        <v>2829</v>
      </c>
      <c r="AT1225" s="14" t="s">
        <v>2832</v>
      </c>
      <c r="AU1225" s="14" t="s">
        <v>2831</v>
      </c>
      <c r="AV1225" s="6" t="s">
        <v>2836</v>
      </c>
    </row>
    <row r="1226" spans="45:48" x14ac:dyDescent="0.3">
      <c r="AS1226" s="429" t="s">
        <v>2829</v>
      </c>
      <c r="AT1226" s="14" t="s">
        <v>2833</v>
      </c>
      <c r="AU1226" s="14" t="s">
        <v>2831</v>
      </c>
      <c r="AV1226" s="6" t="s">
        <v>2836</v>
      </c>
    </row>
    <row r="1227" spans="45:48" x14ac:dyDescent="0.3">
      <c r="AS1227" s="429" t="s">
        <v>2829</v>
      </c>
      <c r="AT1227" s="11" t="s">
        <v>2834</v>
      </c>
      <c r="AU1227" s="14" t="s">
        <v>2831</v>
      </c>
      <c r="AV1227" s="6" t="s">
        <v>2835</v>
      </c>
    </row>
    <row r="1228" spans="45:48" x14ac:dyDescent="0.3">
      <c r="AS1228" s="429" t="s">
        <v>2829</v>
      </c>
      <c r="AT1228" s="11" t="s">
        <v>2837</v>
      </c>
      <c r="AU1228" s="14" t="s">
        <v>2831</v>
      </c>
      <c r="AV1228" s="6" t="s">
        <v>2835</v>
      </c>
    </row>
    <row r="1229" spans="45:48" ht="15" thickBot="1" x14ac:dyDescent="0.35">
      <c r="AS1229" s="429" t="s">
        <v>2829</v>
      </c>
      <c r="AT1229" s="13" t="s">
        <v>2838</v>
      </c>
      <c r="AU1229" s="26" t="s">
        <v>2831</v>
      </c>
      <c r="AV1229" s="114" t="s">
        <v>2835</v>
      </c>
    </row>
    <row r="1230" spans="45:48" ht="18.600000000000001" thickBot="1" x14ac:dyDescent="0.4">
      <c r="AS1230" s="56" t="s">
        <v>2842</v>
      </c>
      <c r="AT1230" s="53"/>
      <c r="AU1230" s="27"/>
      <c r="AV1230" s="16"/>
    </row>
    <row r="1231" spans="45:48" x14ac:dyDescent="0.3">
      <c r="AS1231" s="428" t="s">
        <v>2843</v>
      </c>
      <c r="AT1231" s="14" t="s">
        <v>2844</v>
      </c>
      <c r="AU1231" s="14" t="s">
        <v>2079</v>
      </c>
      <c r="AV1231" s="6" t="s">
        <v>2846</v>
      </c>
    </row>
    <row r="1232" spans="45:48" x14ac:dyDescent="0.3">
      <c r="AS1232" s="421" t="s">
        <v>2842</v>
      </c>
      <c r="AT1232" s="11" t="s">
        <v>2845</v>
      </c>
      <c r="AU1232" s="14" t="s">
        <v>2079</v>
      </c>
      <c r="AV1232" s="6" t="s">
        <v>2847</v>
      </c>
    </row>
    <row r="1233" spans="45:48" x14ac:dyDescent="0.3">
      <c r="AS1233" s="421" t="s">
        <v>2842</v>
      </c>
      <c r="AT1233" s="11" t="s">
        <v>2848</v>
      </c>
      <c r="AU1233" s="14" t="s">
        <v>2079</v>
      </c>
      <c r="AV1233" s="6" t="s">
        <v>2847</v>
      </c>
    </row>
    <row r="1234" spans="45:48" x14ac:dyDescent="0.3">
      <c r="AS1234" s="421" t="s">
        <v>2842</v>
      </c>
      <c r="AT1234" s="11" t="s">
        <v>2849</v>
      </c>
      <c r="AU1234" s="11" t="s">
        <v>2558</v>
      </c>
      <c r="AV1234" s="6" t="s">
        <v>2850</v>
      </c>
    </row>
    <row r="1235" spans="45:48" x14ac:dyDescent="0.3">
      <c r="AS1235" s="421" t="s">
        <v>2842</v>
      </c>
      <c r="AT1235" s="11" t="s">
        <v>2851</v>
      </c>
      <c r="AU1235" s="11" t="s">
        <v>2076</v>
      </c>
      <c r="AV1235" s="4" t="s">
        <v>2852</v>
      </c>
    </row>
    <row r="1236" spans="45:48" x14ac:dyDescent="0.3">
      <c r="AS1236" s="421" t="s">
        <v>2842</v>
      </c>
      <c r="AT1236" s="11" t="s">
        <v>2853</v>
      </c>
      <c r="AU1236" s="11" t="s">
        <v>2076</v>
      </c>
      <c r="AV1236" s="4" t="s">
        <v>2854</v>
      </c>
    </row>
    <row r="1237" spans="45:48" x14ac:dyDescent="0.3">
      <c r="AS1237" s="421" t="s">
        <v>2842</v>
      </c>
      <c r="AT1237" s="11" t="s">
        <v>2855</v>
      </c>
      <c r="AU1237" s="11" t="s">
        <v>2076</v>
      </c>
      <c r="AV1237" s="4" t="s">
        <v>2856</v>
      </c>
    </row>
    <row r="1238" spans="45:48" x14ac:dyDescent="0.3">
      <c r="AS1238" s="421" t="s">
        <v>2842</v>
      </c>
      <c r="AT1238" s="11" t="s">
        <v>2857</v>
      </c>
      <c r="AU1238" s="11" t="s">
        <v>82</v>
      </c>
      <c r="AV1238" s="4" t="s">
        <v>2858</v>
      </c>
    </row>
    <row r="1239" spans="45:48" ht="15" thickBot="1" x14ac:dyDescent="0.35">
      <c r="AS1239" s="421" t="s">
        <v>2842</v>
      </c>
      <c r="AT1239" s="13" t="s">
        <v>2859</v>
      </c>
      <c r="AU1239" s="13" t="s">
        <v>2156</v>
      </c>
      <c r="AV1239" s="8" t="s">
        <v>2860</v>
      </c>
    </row>
    <row r="1240" spans="45:48" ht="18.600000000000001" thickBot="1" x14ac:dyDescent="0.4">
      <c r="AS1240" s="56" t="s">
        <v>2862</v>
      </c>
      <c r="AT1240" s="53"/>
      <c r="AU1240" s="27"/>
      <c r="AV1240" s="16"/>
    </row>
    <row r="1241" spans="45:48" x14ac:dyDescent="0.3">
      <c r="AS1241" s="428" t="s">
        <v>2883</v>
      </c>
      <c r="AT1241" s="14" t="s">
        <v>2863</v>
      </c>
      <c r="AU1241" s="14" t="s">
        <v>2071</v>
      </c>
      <c r="AV1241" s="511" t="s">
        <v>2867</v>
      </c>
    </row>
    <row r="1242" spans="45:48" x14ac:dyDescent="0.3">
      <c r="AS1242" s="421" t="s">
        <v>2862</v>
      </c>
      <c r="AT1242" s="14" t="s">
        <v>2864</v>
      </c>
      <c r="AU1242" s="14" t="s">
        <v>2070</v>
      </c>
      <c r="AV1242" s="4" t="s">
        <v>2867</v>
      </c>
    </row>
    <row r="1243" spans="45:48" x14ac:dyDescent="0.3">
      <c r="AS1243" s="421" t="s">
        <v>2862</v>
      </c>
      <c r="AT1243" s="14" t="s">
        <v>2865</v>
      </c>
      <c r="AU1243" s="14" t="s">
        <v>2069</v>
      </c>
      <c r="AV1243" s="4" t="s">
        <v>2867</v>
      </c>
    </row>
    <row r="1244" spans="45:48" x14ac:dyDescent="0.3">
      <c r="AS1244" s="421" t="s">
        <v>2862</v>
      </c>
      <c r="AT1244" s="14" t="s">
        <v>2866</v>
      </c>
      <c r="AU1244" s="14" t="s">
        <v>2068</v>
      </c>
      <c r="AV1244" s="4" t="s">
        <v>2867</v>
      </c>
    </row>
    <row r="1245" spans="45:48" x14ac:dyDescent="0.3">
      <c r="AS1245" s="421" t="s">
        <v>2862</v>
      </c>
      <c r="AT1245" s="11" t="s">
        <v>2868</v>
      </c>
      <c r="AU1245" s="14" t="s">
        <v>314</v>
      </c>
      <c r="AV1245" s="4" t="s">
        <v>2867</v>
      </c>
    </row>
    <row r="1246" spans="45:48" x14ac:dyDescent="0.3">
      <c r="AS1246" s="421" t="s">
        <v>2862</v>
      </c>
      <c r="AT1246" s="11" t="s">
        <v>2869</v>
      </c>
      <c r="AU1246" s="14" t="s">
        <v>309</v>
      </c>
      <c r="AV1246" s="4" t="s">
        <v>2867</v>
      </c>
    </row>
    <row r="1247" spans="45:48" x14ac:dyDescent="0.3">
      <c r="AS1247" s="421" t="s">
        <v>2862</v>
      </c>
      <c r="AT1247" s="11" t="s">
        <v>2870</v>
      </c>
      <c r="AU1247" s="14" t="s">
        <v>382</v>
      </c>
      <c r="AV1247" s="4" t="s">
        <v>2867</v>
      </c>
    </row>
    <row r="1248" spans="45:48" x14ac:dyDescent="0.3">
      <c r="AS1248" s="421" t="s">
        <v>2862</v>
      </c>
      <c r="AT1248" s="11" t="s">
        <v>2871</v>
      </c>
      <c r="AU1248" s="11" t="s">
        <v>424</v>
      </c>
      <c r="AV1248" s="4" t="s">
        <v>2867</v>
      </c>
    </row>
    <row r="1249" spans="45:48" x14ac:dyDescent="0.3">
      <c r="AS1249" s="421" t="s">
        <v>2862</v>
      </c>
      <c r="AT1249" s="11" t="s">
        <v>2872</v>
      </c>
      <c r="AU1249" s="11" t="s">
        <v>424</v>
      </c>
      <c r="AV1249" s="4" t="s">
        <v>2867</v>
      </c>
    </row>
    <row r="1250" spans="45:48" x14ac:dyDescent="0.3">
      <c r="AS1250" s="421" t="s">
        <v>2862</v>
      </c>
      <c r="AT1250" s="11" t="s">
        <v>2873</v>
      </c>
      <c r="AU1250" s="11" t="s">
        <v>82</v>
      </c>
      <c r="AV1250" s="4" t="s">
        <v>2867</v>
      </c>
    </row>
    <row r="1251" spans="45:48" x14ac:dyDescent="0.3">
      <c r="AS1251" s="421" t="s">
        <v>2862</v>
      </c>
      <c r="AT1251" s="11" t="s">
        <v>2874</v>
      </c>
      <c r="AU1251" s="11" t="s">
        <v>82</v>
      </c>
      <c r="AV1251" s="4" t="s">
        <v>2867</v>
      </c>
    </row>
    <row r="1252" spans="45:48" x14ac:dyDescent="0.3">
      <c r="AS1252" s="421" t="s">
        <v>2862</v>
      </c>
      <c r="AT1252" s="11" t="s">
        <v>2875</v>
      </c>
      <c r="AU1252" s="11" t="s">
        <v>82</v>
      </c>
      <c r="AV1252" s="4" t="s">
        <v>2867</v>
      </c>
    </row>
    <row r="1253" spans="45:48" x14ac:dyDescent="0.3">
      <c r="AS1253" s="421" t="s">
        <v>2862</v>
      </c>
      <c r="AT1253" s="11" t="s">
        <v>2876</v>
      </c>
      <c r="AU1253" s="11" t="s">
        <v>424</v>
      </c>
      <c r="AV1253" s="4" t="s">
        <v>2867</v>
      </c>
    </row>
    <row r="1254" spans="45:48" x14ac:dyDescent="0.3">
      <c r="AS1254" s="421" t="s">
        <v>2862</v>
      </c>
      <c r="AT1254" s="11" t="s">
        <v>2877</v>
      </c>
      <c r="AU1254" s="11" t="s">
        <v>424</v>
      </c>
      <c r="AV1254" s="4" t="s">
        <v>2867</v>
      </c>
    </row>
    <row r="1255" spans="45:48" x14ac:dyDescent="0.3">
      <c r="AS1255" s="421" t="s">
        <v>2862</v>
      </c>
      <c r="AT1255" s="11" t="s">
        <v>2878</v>
      </c>
      <c r="AU1255" s="11" t="s">
        <v>424</v>
      </c>
      <c r="AV1255" s="4" t="s">
        <v>2867</v>
      </c>
    </row>
    <row r="1256" spans="45:48" x14ac:dyDescent="0.3">
      <c r="AS1256" s="421" t="s">
        <v>2862</v>
      </c>
      <c r="AT1256" s="11" t="s">
        <v>2879</v>
      </c>
      <c r="AU1256" s="11" t="s">
        <v>424</v>
      </c>
      <c r="AV1256" s="4" t="s">
        <v>2867</v>
      </c>
    </row>
    <row r="1257" spans="45:48" x14ac:dyDescent="0.3">
      <c r="AS1257" s="421" t="s">
        <v>2862</v>
      </c>
      <c r="AT1257" s="11" t="s">
        <v>2880</v>
      </c>
      <c r="AU1257" s="14" t="s">
        <v>2070</v>
      </c>
      <c r="AV1257" s="4" t="s">
        <v>2867</v>
      </c>
    </row>
    <row r="1258" spans="45:48" ht="15" thickBot="1" x14ac:dyDescent="0.35">
      <c r="AS1258" s="421" t="s">
        <v>2862</v>
      </c>
      <c r="AT1258" s="13" t="s">
        <v>2881</v>
      </c>
      <c r="AU1258" s="26" t="s">
        <v>2068</v>
      </c>
      <c r="AV1258" s="8" t="s">
        <v>2867</v>
      </c>
    </row>
    <row r="1259" spans="45:48" ht="18.600000000000001" thickBot="1" x14ac:dyDescent="0.4">
      <c r="AS1259" s="56" t="s">
        <v>2885</v>
      </c>
      <c r="AT1259" s="53"/>
      <c r="AU1259" s="27"/>
      <c r="AV1259" s="16"/>
    </row>
    <row r="1260" spans="45:48" x14ac:dyDescent="0.3">
      <c r="AS1260" s="428" t="s">
        <v>2892</v>
      </c>
      <c r="AT1260" s="14" t="s">
        <v>2886</v>
      </c>
      <c r="AU1260" s="14" t="s">
        <v>82</v>
      </c>
      <c r="AV1260" s="6" t="s">
        <v>252</v>
      </c>
    </row>
    <row r="1261" spans="45:48" x14ac:dyDescent="0.3">
      <c r="AS1261" s="429" t="s">
        <v>2885</v>
      </c>
      <c r="AT1261" s="14" t="s">
        <v>2887</v>
      </c>
      <c r="AU1261" s="14" t="s">
        <v>82</v>
      </c>
      <c r="AV1261" s="4" t="s">
        <v>2890</v>
      </c>
    </row>
    <row r="1262" spans="45:48" x14ac:dyDescent="0.3">
      <c r="AS1262" s="429" t="s">
        <v>2885</v>
      </c>
      <c r="AT1262" s="14" t="s">
        <v>2888</v>
      </c>
      <c r="AU1262" s="14" t="s">
        <v>82</v>
      </c>
      <c r="AV1262" s="4" t="s">
        <v>2889</v>
      </c>
    </row>
    <row r="1263" spans="45:48" x14ac:dyDescent="0.3">
      <c r="AS1263" s="429" t="s">
        <v>2885</v>
      </c>
      <c r="AT1263" s="14" t="s">
        <v>2891</v>
      </c>
      <c r="AU1263" s="14" t="s">
        <v>82</v>
      </c>
      <c r="AV1263" s="4" t="s">
        <v>2889</v>
      </c>
    </row>
    <row r="1264" spans="45:48" ht="15" thickBot="1" x14ac:dyDescent="0.35">
      <c r="AS1264" s="429" t="s">
        <v>2885</v>
      </c>
      <c r="AT1264" s="13"/>
      <c r="AU1264" s="13"/>
      <c r="AV1264" s="8"/>
    </row>
    <row r="1265" spans="45:48" ht="18.600000000000001" thickBot="1" x14ac:dyDescent="0.4">
      <c r="AS1265" s="56" t="s">
        <v>2895</v>
      </c>
      <c r="AT1265" s="53"/>
      <c r="AU1265" s="27"/>
      <c r="AV1265" s="16"/>
    </row>
    <row r="1266" spans="45:48" x14ac:dyDescent="0.3">
      <c r="AS1266" s="428" t="s">
        <v>2906</v>
      </c>
      <c r="AT1266" s="14" t="s">
        <v>2896</v>
      </c>
      <c r="AU1266" s="14" t="s">
        <v>2079</v>
      </c>
      <c r="AV1266" s="6" t="s">
        <v>2901</v>
      </c>
    </row>
    <row r="1267" spans="45:48" x14ac:dyDescent="0.3">
      <c r="AS1267" s="429" t="s">
        <v>2895</v>
      </c>
      <c r="AT1267" s="14" t="s">
        <v>2897</v>
      </c>
      <c r="AU1267" s="14" t="s">
        <v>2079</v>
      </c>
      <c r="AV1267" s="6" t="s">
        <v>2902</v>
      </c>
    </row>
    <row r="1268" spans="45:48" x14ac:dyDescent="0.3">
      <c r="AS1268" s="429" t="s">
        <v>2895</v>
      </c>
      <c r="AT1268" s="14" t="s">
        <v>2898</v>
      </c>
      <c r="AU1268" s="14" t="s">
        <v>2079</v>
      </c>
      <c r="AV1268" s="6" t="s">
        <v>2903</v>
      </c>
    </row>
    <row r="1269" spans="45:48" x14ac:dyDescent="0.3">
      <c r="AS1269" s="429" t="s">
        <v>2895</v>
      </c>
      <c r="AT1269" s="14" t="s">
        <v>2899</v>
      </c>
      <c r="AU1269" s="14" t="s">
        <v>2079</v>
      </c>
      <c r="AV1269" s="6" t="s">
        <v>2904</v>
      </c>
    </row>
    <row r="1270" spans="45:48" ht="15" thickBot="1" x14ac:dyDescent="0.35">
      <c r="AS1270" s="429" t="s">
        <v>2895</v>
      </c>
      <c r="AT1270" s="26" t="s">
        <v>2900</v>
      </c>
      <c r="AU1270" s="26" t="s">
        <v>2079</v>
      </c>
      <c r="AV1270" s="114" t="s">
        <v>2905</v>
      </c>
    </row>
    <row r="1271" spans="45:48" ht="18.600000000000001" thickBot="1" x14ac:dyDescent="0.4">
      <c r="AS1271" s="56" t="s">
        <v>2908</v>
      </c>
      <c r="AT1271" s="53"/>
      <c r="AU1271" s="27"/>
      <c r="AV1271" s="16"/>
    </row>
    <row r="1272" spans="45:48" x14ac:dyDescent="0.3">
      <c r="AS1272" s="428" t="s">
        <v>2921</v>
      </c>
      <c r="AT1272" s="14" t="s">
        <v>2913</v>
      </c>
      <c r="AU1272" s="14" t="s">
        <v>98</v>
      </c>
      <c r="AV1272" s="6" t="s">
        <v>2910</v>
      </c>
    </row>
    <row r="1273" spans="45:48" x14ac:dyDescent="0.3">
      <c r="AS1273" s="429" t="s">
        <v>2908</v>
      </c>
      <c r="AT1273" s="11" t="s">
        <v>2909</v>
      </c>
      <c r="AU1273" s="14" t="s">
        <v>98</v>
      </c>
      <c r="AV1273" s="6" t="s">
        <v>2911</v>
      </c>
    </row>
    <row r="1274" spans="45:48" x14ac:dyDescent="0.3">
      <c r="AS1274" s="429" t="s">
        <v>2908</v>
      </c>
      <c r="AT1274" s="11" t="s">
        <v>2912</v>
      </c>
      <c r="AU1274" s="14" t="s">
        <v>98</v>
      </c>
      <c r="AV1274" s="6" t="s">
        <v>2914</v>
      </c>
    </row>
    <row r="1275" spans="45:48" x14ac:dyDescent="0.3">
      <c r="AS1275" s="429" t="s">
        <v>2908</v>
      </c>
      <c r="AT1275" s="11" t="s">
        <v>2915</v>
      </c>
      <c r="AU1275" s="14" t="s">
        <v>98</v>
      </c>
      <c r="AV1275" s="6" t="s">
        <v>2916</v>
      </c>
    </row>
    <row r="1276" spans="45:48" x14ac:dyDescent="0.3">
      <c r="AS1276" s="429" t="s">
        <v>2908</v>
      </c>
      <c r="AT1276" s="13" t="s">
        <v>2917</v>
      </c>
      <c r="AU1276" s="14" t="s">
        <v>98</v>
      </c>
      <c r="AV1276" s="6" t="s">
        <v>2918</v>
      </c>
    </row>
    <row r="1277" spans="45:48" ht="15" thickBot="1" x14ac:dyDescent="0.35">
      <c r="AS1277" s="429" t="s">
        <v>2908</v>
      </c>
      <c r="AT1277" s="13" t="s">
        <v>2919</v>
      </c>
      <c r="AU1277" s="26" t="s">
        <v>98</v>
      </c>
      <c r="AV1277" s="114" t="s">
        <v>2920</v>
      </c>
    </row>
    <row r="1278" spans="45:48" ht="18.600000000000001" thickBot="1" x14ac:dyDescent="0.4">
      <c r="AS1278" s="56" t="s">
        <v>2923</v>
      </c>
      <c r="AT1278" s="53"/>
      <c r="AU1278" s="27"/>
      <c r="AV1278" s="16"/>
    </row>
    <row r="1279" spans="45:48" x14ac:dyDescent="0.3">
      <c r="AS1279" s="428" t="s">
        <v>2939</v>
      </c>
      <c r="AT1279" s="14" t="s">
        <v>2924</v>
      </c>
      <c r="AU1279" s="14" t="s">
        <v>82</v>
      </c>
      <c r="AV1279" s="6" t="s">
        <v>2928</v>
      </c>
    </row>
    <row r="1280" spans="45:48" x14ac:dyDescent="0.3">
      <c r="AS1280" s="429" t="s">
        <v>2923</v>
      </c>
      <c r="AT1280" s="11" t="s">
        <v>2925</v>
      </c>
      <c r="AU1280" s="11" t="s">
        <v>424</v>
      </c>
      <c r="AV1280" s="4" t="s">
        <v>2926</v>
      </c>
    </row>
    <row r="1281" spans="45:48" x14ac:dyDescent="0.3">
      <c r="AS1281" s="429" t="s">
        <v>2923</v>
      </c>
      <c r="AT1281" s="11" t="s">
        <v>2927</v>
      </c>
      <c r="AU1281" s="11" t="s">
        <v>424</v>
      </c>
      <c r="AV1281" s="4" t="s">
        <v>2926</v>
      </c>
    </row>
    <row r="1282" spans="45:48" x14ac:dyDescent="0.3">
      <c r="AS1282" s="429" t="s">
        <v>2923</v>
      </c>
      <c r="AT1282" s="11" t="s">
        <v>2929</v>
      </c>
      <c r="AU1282" s="11" t="s">
        <v>424</v>
      </c>
      <c r="AV1282" s="4" t="s">
        <v>2930</v>
      </c>
    </row>
    <row r="1283" spans="45:48" x14ac:dyDescent="0.3">
      <c r="AS1283" s="429" t="s">
        <v>2923</v>
      </c>
      <c r="AT1283" s="11" t="s">
        <v>2931</v>
      </c>
      <c r="AU1283" s="11" t="s">
        <v>424</v>
      </c>
      <c r="AV1283" s="4" t="s">
        <v>2932</v>
      </c>
    </row>
    <row r="1284" spans="45:48" x14ac:dyDescent="0.3">
      <c r="AS1284" s="429" t="s">
        <v>2923</v>
      </c>
      <c r="AT1284" s="11" t="s">
        <v>2933</v>
      </c>
      <c r="AU1284" s="11" t="s">
        <v>98</v>
      </c>
      <c r="AV1284" s="4" t="s">
        <v>2926</v>
      </c>
    </row>
    <row r="1285" spans="45:48" x14ac:dyDescent="0.3">
      <c r="AS1285" s="429" t="s">
        <v>2923</v>
      </c>
      <c r="AT1285" s="11" t="s">
        <v>2934</v>
      </c>
      <c r="AU1285" s="11" t="s">
        <v>15</v>
      </c>
      <c r="AV1285" s="4" t="s">
        <v>2935</v>
      </c>
    </row>
    <row r="1286" spans="45:48" x14ac:dyDescent="0.3">
      <c r="AS1286" s="429" t="s">
        <v>2923</v>
      </c>
      <c r="AT1286" s="11" t="s">
        <v>2936</v>
      </c>
      <c r="AU1286" s="11" t="s">
        <v>98</v>
      </c>
      <c r="AV1286" s="4" t="s">
        <v>2937</v>
      </c>
    </row>
    <row r="1287" spans="45:48" ht="15" thickBot="1" x14ac:dyDescent="0.35">
      <c r="AS1287" s="429" t="s">
        <v>2923</v>
      </c>
      <c r="AT1287" s="13" t="s">
        <v>2938</v>
      </c>
      <c r="AU1287" s="13" t="s">
        <v>98</v>
      </c>
      <c r="AV1287" s="8" t="s">
        <v>2937</v>
      </c>
    </row>
    <row r="1288" spans="45:48" ht="18.600000000000001" thickBot="1" x14ac:dyDescent="0.4">
      <c r="AS1288" s="56" t="s">
        <v>3552</v>
      </c>
      <c r="AT1288" s="53"/>
      <c r="AU1288" s="27"/>
      <c r="AV1288" s="16"/>
    </row>
    <row r="1289" spans="45:48" x14ac:dyDescent="0.3">
      <c r="AS1289" s="428" t="s">
        <v>2943</v>
      </c>
      <c r="AT1289" s="14" t="s">
        <v>2941</v>
      </c>
      <c r="AU1289" s="11" t="s">
        <v>424</v>
      </c>
      <c r="AV1289" s="6" t="s">
        <v>2942</v>
      </c>
    </row>
    <row r="1290" spans="45:48" x14ac:dyDescent="0.3">
      <c r="AS1290" s="429" t="s">
        <v>3552</v>
      </c>
      <c r="AT1290" s="11"/>
      <c r="AU1290" s="11"/>
      <c r="AV1290" s="4"/>
    </row>
    <row r="1291" spans="45:48" ht="15" thickBot="1" x14ac:dyDescent="0.35">
      <c r="AS1291" s="429" t="s">
        <v>3552</v>
      </c>
      <c r="AT1291" s="13"/>
      <c r="AU1291" s="13"/>
      <c r="AV1291" s="8"/>
    </row>
    <row r="1292" spans="45:48" ht="18.600000000000001" thickBot="1" x14ac:dyDescent="0.4">
      <c r="AS1292" s="56" t="s">
        <v>2945</v>
      </c>
      <c r="AT1292" s="53"/>
      <c r="AU1292" s="27"/>
      <c r="AV1292" s="16"/>
    </row>
    <row r="1293" spans="45:48" x14ac:dyDescent="0.3">
      <c r="AS1293" s="39" t="s">
        <v>2948</v>
      </c>
      <c r="AT1293" s="14" t="s">
        <v>2946</v>
      </c>
      <c r="AU1293" s="14" t="s">
        <v>2069</v>
      </c>
      <c r="AV1293" s="6" t="s">
        <v>2947</v>
      </c>
    </row>
    <row r="1294" spans="45:48" x14ac:dyDescent="0.3">
      <c r="AS1294" s="429" t="s">
        <v>2945</v>
      </c>
      <c r="AT1294" s="11"/>
      <c r="AU1294" s="11"/>
      <c r="AV1294" s="4"/>
    </row>
    <row r="1295" spans="45:48" ht="15" thickBot="1" x14ac:dyDescent="0.35">
      <c r="AS1295" s="429" t="s">
        <v>2945</v>
      </c>
      <c r="AT1295" s="13"/>
      <c r="AU1295" s="13"/>
      <c r="AV1295" s="8"/>
    </row>
    <row r="1296" spans="45:48" ht="18.600000000000001" thickBot="1" x14ac:dyDescent="0.4">
      <c r="AS1296" s="56" t="s">
        <v>2950</v>
      </c>
      <c r="AT1296" s="53"/>
      <c r="AU1296" s="27"/>
      <c r="AV1296" s="16"/>
    </row>
    <row r="1297" spans="45:48" x14ac:dyDescent="0.3">
      <c r="AS1297" s="39" t="s">
        <v>2955</v>
      </c>
      <c r="AT1297" s="14" t="s">
        <v>2951</v>
      </c>
      <c r="AU1297" s="14" t="s">
        <v>2064</v>
      </c>
      <c r="AV1297" s="6" t="s">
        <v>2952</v>
      </c>
    </row>
    <row r="1298" spans="45:48" x14ac:dyDescent="0.3">
      <c r="AS1298" s="429" t="s">
        <v>2950</v>
      </c>
      <c r="AT1298" s="11" t="s">
        <v>2953</v>
      </c>
      <c r="AU1298" s="11" t="s">
        <v>98</v>
      </c>
      <c r="AV1298" s="4" t="s">
        <v>2954</v>
      </c>
    </row>
    <row r="1299" spans="45:48" x14ac:dyDescent="0.3">
      <c r="AS1299" s="429" t="s">
        <v>2950</v>
      </c>
      <c r="AT1299" s="13"/>
      <c r="AU1299" s="13"/>
      <c r="AV1299" s="8"/>
    </row>
    <row r="1300" spans="45:48" ht="15" thickBot="1" x14ac:dyDescent="0.35">
      <c r="AS1300" s="429" t="s">
        <v>2950</v>
      </c>
      <c r="AT1300" s="13"/>
      <c r="AU1300" s="13"/>
      <c r="AV1300" s="8"/>
    </row>
    <row r="1301" spans="45:48" ht="18.600000000000001" thickBot="1" x14ac:dyDescent="0.4">
      <c r="AS1301" s="56" t="s">
        <v>2957</v>
      </c>
      <c r="AT1301" s="53"/>
      <c r="AU1301" s="27"/>
      <c r="AV1301" s="16"/>
    </row>
    <row r="1302" spans="45:48" x14ac:dyDescent="0.3">
      <c r="AS1302" s="426" t="s">
        <v>2984</v>
      </c>
      <c r="AT1302" s="14" t="s">
        <v>2959</v>
      </c>
      <c r="AU1302" s="14" t="s">
        <v>428</v>
      </c>
      <c r="AV1302" s="6" t="s">
        <v>215</v>
      </c>
    </row>
    <row r="1303" spans="45:48" x14ac:dyDescent="0.3">
      <c r="AS1303" s="429" t="s">
        <v>2957</v>
      </c>
      <c r="AT1303" s="11" t="s">
        <v>2960</v>
      </c>
      <c r="AU1303" s="14" t="s">
        <v>428</v>
      </c>
      <c r="AV1303" s="4" t="s">
        <v>2961</v>
      </c>
    </row>
    <row r="1304" spans="45:48" x14ac:dyDescent="0.3">
      <c r="AS1304" s="429" t="s">
        <v>2957</v>
      </c>
      <c r="AT1304" s="11" t="s">
        <v>2962</v>
      </c>
      <c r="AU1304" s="14" t="s">
        <v>428</v>
      </c>
      <c r="AV1304" s="4" t="s">
        <v>2961</v>
      </c>
    </row>
    <row r="1305" spans="45:48" x14ac:dyDescent="0.3">
      <c r="AS1305" s="429" t="s">
        <v>2957</v>
      </c>
      <c r="AT1305" s="11" t="s">
        <v>2963</v>
      </c>
      <c r="AU1305" s="11" t="s">
        <v>424</v>
      </c>
      <c r="AV1305" s="4" t="s">
        <v>2961</v>
      </c>
    </row>
    <row r="1306" spans="45:48" x14ac:dyDescent="0.3">
      <c r="AS1306" s="429" t="s">
        <v>2957</v>
      </c>
      <c r="AT1306" s="11" t="s">
        <v>2964</v>
      </c>
      <c r="AU1306" s="11" t="s">
        <v>424</v>
      </c>
      <c r="AV1306" s="4" t="s">
        <v>2961</v>
      </c>
    </row>
    <row r="1307" spans="45:48" x14ac:dyDescent="0.3">
      <c r="AS1307" s="429" t="s">
        <v>2957</v>
      </c>
      <c r="AT1307" s="11" t="s">
        <v>2965</v>
      </c>
      <c r="AU1307" s="11" t="s">
        <v>424</v>
      </c>
      <c r="AV1307" s="4" t="s">
        <v>2961</v>
      </c>
    </row>
    <row r="1308" spans="45:48" x14ac:dyDescent="0.3">
      <c r="AS1308" s="429" t="s">
        <v>2957</v>
      </c>
      <c r="AT1308" s="11" t="s">
        <v>2966</v>
      </c>
      <c r="AU1308" s="11" t="s">
        <v>2967</v>
      </c>
      <c r="AV1308" s="4" t="s">
        <v>2961</v>
      </c>
    </row>
    <row r="1309" spans="45:48" x14ac:dyDescent="0.3">
      <c r="AS1309" s="429" t="s">
        <v>2957</v>
      </c>
      <c r="AT1309" s="11" t="s">
        <v>2968</v>
      </c>
      <c r="AU1309" s="11" t="s">
        <v>2102</v>
      </c>
      <c r="AV1309" s="4" t="s">
        <v>2961</v>
      </c>
    </row>
    <row r="1310" spans="45:48" x14ac:dyDescent="0.3">
      <c r="AS1310" s="429" t="s">
        <v>2957</v>
      </c>
      <c r="AT1310" s="11" t="s">
        <v>2969</v>
      </c>
      <c r="AU1310" s="11" t="s">
        <v>2102</v>
      </c>
      <c r="AV1310" s="4" t="s">
        <v>2961</v>
      </c>
    </row>
    <row r="1311" spans="45:48" x14ac:dyDescent="0.3">
      <c r="AS1311" s="429" t="s">
        <v>2957</v>
      </c>
      <c r="AT1311" s="13" t="s">
        <v>2970</v>
      </c>
      <c r="AU1311" s="11" t="s">
        <v>2102</v>
      </c>
      <c r="AV1311" s="4" t="s">
        <v>2961</v>
      </c>
    </row>
    <row r="1312" spans="45:48" x14ac:dyDescent="0.3">
      <c r="AS1312" s="429" t="s">
        <v>2957</v>
      </c>
      <c r="AT1312" s="11" t="s">
        <v>2971</v>
      </c>
      <c r="AU1312" s="11" t="s">
        <v>2102</v>
      </c>
      <c r="AV1312" s="4" t="s">
        <v>2961</v>
      </c>
    </row>
    <row r="1313" spans="45:48" x14ac:dyDescent="0.3">
      <c r="AS1313" s="429" t="s">
        <v>2957</v>
      </c>
      <c r="AT1313" s="11" t="s">
        <v>2972</v>
      </c>
      <c r="AU1313" s="11" t="s">
        <v>2076</v>
      </c>
      <c r="AV1313" s="4" t="s">
        <v>2973</v>
      </c>
    </row>
    <row r="1314" spans="45:48" x14ac:dyDescent="0.3">
      <c r="AS1314" s="429" t="s">
        <v>2957</v>
      </c>
      <c r="AT1314" s="11" t="s">
        <v>2974</v>
      </c>
      <c r="AU1314" s="11" t="s">
        <v>2102</v>
      </c>
      <c r="AV1314" s="4" t="s">
        <v>2975</v>
      </c>
    </row>
    <row r="1315" spans="45:48" x14ac:dyDescent="0.3">
      <c r="AS1315" s="429" t="s">
        <v>2957</v>
      </c>
      <c r="AT1315" s="11" t="s">
        <v>2976</v>
      </c>
      <c r="AU1315" s="11" t="s">
        <v>2076</v>
      </c>
      <c r="AV1315" s="4" t="s">
        <v>2961</v>
      </c>
    </row>
    <row r="1316" spans="45:48" x14ac:dyDescent="0.3">
      <c r="AS1316" s="429" t="s">
        <v>2957</v>
      </c>
      <c r="AT1316" s="11" t="s">
        <v>2977</v>
      </c>
      <c r="AU1316" s="11" t="s">
        <v>2076</v>
      </c>
      <c r="AV1316" s="4" t="s">
        <v>2961</v>
      </c>
    </row>
    <row r="1317" spans="45:48" x14ac:dyDescent="0.3">
      <c r="AS1317" s="429" t="s">
        <v>2957</v>
      </c>
      <c r="AT1317" s="11" t="s">
        <v>2978</v>
      </c>
      <c r="AU1317" s="11" t="s">
        <v>2076</v>
      </c>
      <c r="AV1317" s="4" t="s">
        <v>2961</v>
      </c>
    </row>
    <row r="1318" spans="45:48" x14ac:dyDescent="0.3">
      <c r="AS1318" s="429" t="s">
        <v>2957</v>
      </c>
      <c r="AT1318" s="11" t="s">
        <v>2979</v>
      </c>
      <c r="AU1318" s="11" t="s">
        <v>2076</v>
      </c>
      <c r="AV1318" s="4" t="s">
        <v>2981</v>
      </c>
    </row>
    <row r="1319" spans="45:48" x14ac:dyDescent="0.3">
      <c r="AS1319" s="429" t="s">
        <v>2957</v>
      </c>
      <c r="AT1319" s="11" t="s">
        <v>2980</v>
      </c>
      <c r="AU1319" s="11" t="s">
        <v>2076</v>
      </c>
      <c r="AV1319" s="4" t="s">
        <v>2981</v>
      </c>
    </row>
    <row r="1320" spans="45:48" x14ac:dyDescent="0.3">
      <c r="AS1320" s="429" t="s">
        <v>2957</v>
      </c>
      <c r="AT1320" s="11" t="s">
        <v>2982</v>
      </c>
      <c r="AU1320" s="11" t="s">
        <v>2076</v>
      </c>
      <c r="AV1320" s="4" t="s">
        <v>2981</v>
      </c>
    </row>
    <row r="1321" spans="45:48" ht="15" thickBot="1" x14ac:dyDescent="0.35">
      <c r="AS1321" s="429" t="s">
        <v>2957</v>
      </c>
      <c r="AT1321" s="13" t="s">
        <v>2983</v>
      </c>
      <c r="AU1321" s="13" t="s">
        <v>2076</v>
      </c>
      <c r="AV1321" s="8" t="s">
        <v>2981</v>
      </c>
    </row>
    <row r="1322" spans="45:48" ht="18.600000000000001" thickBot="1" x14ac:dyDescent="0.4">
      <c r="AS1322" s="56" t="s">
        <v>2986</v>
      </c>
      <c r="AT1322" s="512"/>
      <c r="AU1322" s="513"/>
      <c r="AV1322" s="516"/>
    </row>
    <row r="1323" spans="45:48" x14ac:dyDescent="0.3">
      <c r="AS1323" s="426" t="s">
        <v>2999</v>
      </c>
      <c r="AT1323" s="14" t="s">
        <v>2995</v>
      </c>
      <c r="AU1323" s="11" t="s">
        <v>424</v>
      </c>
      <c r="AV1323" s="6" t="s">
        <v>2987</v>
      </c>
    </row>
    <row r="1324" spans="45:48" x14ac:dyDescent="0.3">
      <c r="AS1324" s="429" t="s">
        <v>2986</v>
      </c>
      <c r="AT1324" s="11" t="s">
        <v>2996</v>
      </c>
      <c r="AU1324" s="11" t="s">
        <v>424</v>
      </c>
      <c r="AV1324" s="4" t="s">
        <v>2988</v>
      </c>
    </row>
    <row r="1325" spans="45:48" x14ac:dyDescent="0.3">
      <c r="AS1325" s="429" t="s">
        <v>2986</v>
      </c>
      <c r="AT1325" s="11" t="s">
        <v>2997</v>
      </c>
      <c r="AU1325" s="11" t="s">
        <v>424</v>
      </c>
      <c r="AV1325" s="4" t="s">
        <v>2989</v>
      </c>
    </row>
    <row r="1326" spans="45:48" x14ac:dyDescent="0.3">
      <c r="AS1326" s="429" t="s">
        <v>2986</v>
      </c>
      <c r="AT1326" s="11" t="s">
        <v>2994</v>
      </c>
      <c r="AU1326" s="11" t="s">
        <v>424</v>
      </c>
      <c r="AV1326" s="4" t="s">
        <v>2990</v>
      </c>
    </row>
    <row r="1327" spans="45:48" x14ac:dyDescent="0.3">
      <c r="AS1327" s="429" t="s">
        <v>2986</v>
      </c>
      <c r="AT1327" s="11" t="s">
        <v>2993</v>
      </c>
      <c r="AU1327" s="14" t="s">
        <v>2070</v>
      </c>
      <c r="AV1327" s="4" t="s">
        <v>2991</v>
      </c>
    </row>
    <row r="1328" spans="45:48" ht="15" thickBot="1" x14ac:dyDescent="0.35">
      <c r="AS1328" s="429" t="s">
        <v>2986</v>
      </c>
      <c r="AT1328" s="13" t="s">
        <v>2992</v>
      </c>
      <c r="AU1328" s="13" t="s">
        <v>2065</v>
      </c>
      <c r="AV1328" s="8" t="s">
        <v>2998</v>
      </c>
    </row>
    <row r="1329" spans="45:48" ht="18.600000000000001" thickBot="1" x14ac:dyDescent="0.4">
      <c r="AS1329" s="56" t="s">
        <v>3001</v>
      </c>
      <c r="AT1329" s="53"/>
      <c r="AU1329" s="27"/>
      <c r="AV1329" s="16"/>
    </row>
    <row r="1330" spans="45:48" x14ac:dyDescent="0.3">
      <c r="AS1330" s="435" t="s">
        <v>3016</v>
      </c>
      <c r="AT1330" s="26" t="s">
        <v>3002</v>
      </c>
      <c r="AU1330" s="26" t="s">
        <v>2079</v>
      </c>
      <c r="AV1330" s="114" t="s">
        <v>3003</v>
      </c>
    </row>
    <row r="1331" spans="45:48" x14ac:dyDescent="0.3">
      <c r="AS1331" s="429" t="s">
        <v>3001</v>
      </c>
      <c r="AT1331" s="11" t="s">
        <v>3004</v>
      </c>
      <c r="AU1331" s="11" t="s">
        <v>82</v>
      </c>
      <c r="AV1331" s="4" t="s">
        <v>3005</v>
      </c>
    </row>
    <row r="1332" spans="45:48" x14ac:dyDescent="0.3">
      <c r="AS1332" s="429" t="s">
        <v>3001</v>
      </c>
      <c r="AT1332" s="11" t="s">
        <v>3006</v>
      </c>
      <c r="AU1332" s="11" t="s">
        <v>82</v>
      </c>
      <c r="AV1332" s="4" t="s">
        <v>3008</v>
      </c>
    </row>
    <row r="1333" spans="45:48" x14ac:dyDescent="0.3">
      <c r="AS1333" s="429" t="s">
        <v>3001</v>
      </c>
      <c r="AT1333" s="11" t="s">
        <v>3007</v>
      </c>
      <c r="AU1333" s="11" t="s">
        <v>82</v>
      </c>
      <c r="AV1333" s="4" t="s">
        <v>3008</v>
      </c>
    </row>
    <row r="1334" spans="45:48" x14ac:dyDescent="0.3">
      <c r="AS1334" s="429" t="s">
        <v>3001</v>
      </c>
      <c r="AT1334" s="11" t="s">
        <v>3009</v>
      </c>
      <c r="AU1334" s="11" t="s">
        <v>82</v>
      </c>
      <c r="AV1334" s="4" t="s">
        <v>3008</v>
      </c>
    </row>
    <row r="1335" spans="45:48" x14ac:dyDescent="0.3">
      <c r="AS1335" s="429" t="s">
        <v>3001</v>
      </c>
      <c r="AT1335" s="11" t="s">
        <v>3010</v>
      </c>
      <c r="AU1335" s="13" t="s">
        <v>305</v>
      </c>
      <c r="AV1335" s="4" t="s">
        <v>3013</v>
      </c>
    </row>
    <row r="1336" spans="45:48" x14ac:dyDescent="0.3">
      <c r="AS1336" s="429" t="s">
        <v>3001</v>
      </c>
      <c r="AT1336" s="11" t="s">
        <v>3011</v>
      </c>
      <c r="AU1336" s="11" t="s">
        <v>424</v>
      </c>
      <c r="AV1336" s="4" t="s">
        <v>3012</v>
      </c>
    </row>
    <row r="1337" spans="45:48" x14ac:dyDescent="0.3">
      <c r="AS1337" s="429" t="s">
        <v>3001</v>
      </c>
      <c r="AT1337" s="11" t="s">
        <v>3011</v>
      </c>
      <c r="AU1337" s="11" t="s">
        <v>424</v>
      </c>
      <c r="AV1337" s="4" t="s">
        <v>3012</v>
      </c>
    </row>
    <row r="1338" spans="45:48" ht="15" thickBot="1" x14ac:dyDescent="0.35">
      <c r="AS1338" s="429" t="s">
        <v>3001</v>
      </c>
      <c r="AT1338" s="13" t="s">
        <v>3014</v>
      </c>
      <c r="AU1338" s="13" t="s">
        <v>2068</v>
      </c>
      <c r="AV1338" s="8"/>
    </row>
    <row r="1339" spans="45:48" ht="18.600000000000001" thickBot="1" x14ac:dyDescent="0.4">
      <c r="AS1339" s="56" t="s">
        <v>3019</v>
      </c>
      <c r="AT1339" s="53"/>
      <c r="AU1339" s="27"/>
      <c r="AV1339" s="16"/>
    </row>
    <row r="1340" spans="45:48" x14ac:dyDescent="0.3">
      <c r="AS1340" s="426" t="s">
        <v>3034</v>
      </c>
      <c r="AT1340" s="14" t="s">
        <v>3022</v>
      </c>
      <c r="AU1340" s="14" t="s">
        <v>3020</v>
      </c>
      <c r="AV1340" s="6" t="s">
        <v>3021</v>
      </c>
    </row>
    <row r="1341" spans="45:48" x14ac:dyDescent="0.3">
      <c r="AS1341" s="429" t="s">
        <v>3019</v>
      </c>
      <c r="AT1341" s="11" t="s">
        <v>3023</v>
      </c>
      <c r="AU1341" s="14" t="s">
        <v>3020</v>
      </c>
      <c r="AV1341" s="6" t="s">
        <v>3024</v>
      </c>
    </row>
    <row r="1342" spans="45:48" x14ac:dyDescent="0.3">
      <c r="AS1342" s="429" t="s">
        <v>3019</v>
      </c>
      <c r="AT1342" s="11" t="s">
        <v>3025</v>
      </c>
      <c r="AU1342" s="14" t="s">
        <v>3026</v>
      </c>
      <c r="AV1342" s="6" t="s">
        <v>3021</v>
      </c>
    </row>
    <row r="1343" spans="45:48" x14ac:dyDescent="0.3">
      <c r="AS1343" s="429" t="s">
        <v>3019</v>
      </c>
      <c r="AT1343" s="11" t="s">
        <v>3027</v>
      </c>
      <c r="AU1343" s="14" t="s">
        <v>3026</v>
      </c>
      <c r="AV1343" s="6" t="s">
        <v>3021</v>
      </c>
    </row>
    <row r="1344" spans="45:48" x14ac:dyDescent="0.3">
      <c r="AS1344" s="429" t="s">
        <v>3019</v>
      </c>
      <c r="AT1344" s="11" t="s">
        <v>3028</v>
      </c>
      <c r="AU1344" s="14" t="s">
        <v>3020</v>
      </c>
      <c r="AV1344" s="6" t="s">
        <v>3029</v>
      </c>
    </row>
    <row r="1345" spans="45:48" x14ac:dyDescent="0.3">
      <c r="AS1345" s="429" t="s">
        <v>3019</v>
      </c>
      <c r="AT1345" s="11" t="s">
        <v>3030</v>
      </c>
      <c r="AU1345" s="14" t="s">
        <v>3020</v>
      </c>
      <c r="AV1345" s="6" t="s">
        <v>3031</v>
      </c>
    </row>
    <row r="1346" spans="45:48" x14ac:dyDescent="0.3">
      <c r="AS1346" s="429" t="s">
        <v>3019</v>
      </c>
      <c r="AT1346" s="11" t="s">
        <v>3032</v>
      </c>
      <c r="AU1346" s="14" t="s">
        <v>3020</v>
      </c>
      <c r="AV1346" s="6" t="s">
        <v>3031</v>
      </c>
    </row>
    <row r="1347" spans="45:48" ht="15" thickBot="1" x14ac:dyDescent="0.35">
      <c r="AS1347" s="429" t="s">
        <v>3019</v>
      </c>
      <c r="AT1347" s="13" t="s">
        <v>3033</v>
      </c>
      <c r="AU1347" s="26" t="s">
        <v>3020</v>
      </c>
      <c r="AV1347" s="114" t="s">
        <v>3031</v>
      </c>
    </row>
    <row r="1348" spans="45:48" ht="18.600000000000001" thickBot="1" x14ac:dyDescent="0.4">
      <c r="AS1348" s="56" t="s">
        <v>3036</v>
      </c>
      <c r="AT1348" s="53"/>
      <c r="AU1348" s="27"/>
      <c r="AV1348" s="16"/>
    </row>
    <row r="1349" spans="45:48" x14ac:dyDescent="0.3">
      <c r="AS1349" s="426" t="s">
        <v>3043</v>
      </c>
      <c r="AT1349" s="14" t="s">
        <v>3037</v>
      </c>
      <c r="AU1349" s="13" t="s">
        <v>2069</v>
      </c>
      <c r="AV1349" s="6" t="s">
        <v>3039</v>
      </c>
    </row>
    <row r="1350" spans="45:48" x14ac:dyDescent="0.3">
      <c r="AS1350" s="429" t="s">
        <v>3036</v>
      </c>
      <c r="AT1350" s="11" t="s">
        <v>3038</v>
      </c>
      <c r="AU1350" s="13" t="s">
        <v>2070</v>
      </c>
      <c r="AV1350" s="6" t="s">
        <v>3040</v>
      </c>
    </row>
    <row r="1351" spans="45:48" ht="15" thickBot="1" x14ac:dyDescent="0.35">
      <c r="AS1351" s="429" t="s">
        <v>3036</v>
      </c>
      <c r="AT1351" s="13" t="s">
        <v>3041</v>
      </c>
      <c r="AU1351" s="13" t="s">
        <v>2078</v>
      </c>
      <c r="AV1351" s="114" t="s">
        <v>3042</v>
      </c>
    </row>
    <row r="1352" spans="45:48" ht="18.600000000000001" thickBot="1" x14ac:dyDescent="0.4">
      <c r="AS1352" s="56" t="s">
        <v>3045</v>
      </c>
      <c r="AT1352" s="53"/>
      <c r="AU1352" s="27"/>
      <c r="AV1352" s="16"/>
    </row>
    <row r="1353" spans="45:48" x14ac:dyDescent="0.3">
      <c r="AS1353" s="426" t="s">
        <v>3047</v>
      </c>
      <c r="AT1353" s="14" t="s">
        <v>3046</v>
      </c>
      <c r="AU1353" s="14" t="s">
        <v>2068</v>
      </c>
      <c r="AV1353" s="6" t="s">
        <v>3048</v>
      </c>
    </row>
    <row r="1354" spans="45:48" x14ac:dyDescent="0.3">
      <c r="AS1354" s="429" t="s">
        <v>3045</v>
      </c>
      <c r="AT1354" s="11"/>
      <c r="AU1354" s="11"/>
      <c r="AV1354" s="4"/>
    </row>
    <row r="1355" spans="45:48" ht="15" thickBot="1" x14ac:dyDescent="0.35">
      <c r="AS1355" s="429" t="s">
        <v>3045</v>
      </c>
      <c r="AT1355" s="13"/>
      <c r="AU1355" s="13"/>
      <c r="AV1355" s="8"/>
    </row>
    <row r="1356" spans="45:48" ht="18.600000000000001" thickBot="1" x14ac:dyDescent="0.4">
      <c r="AS1356" s="56" t="s">
        <v>3050</v>
      </c>
      <c r="AT1356" s="53"/>
      <c r="AU1356" s="27"/>
      <c r="AV1356" s="16"/>
    </row>
    <row r="1357" spans="45:48" x14ac:dyDescent="0.3">
      <c r="AS1357" s="426" t="s">
        <v>3554</v>
      </c>
      <c r="AT1357" s="14" t="s">
        <v>3051</v>
      </c>
      <c r="AU1357" s="14" t="s">
        <v>3052</v>
      </c>
      <c r="AV1357" s="6"/>
    </row>
    <row r="1358" spans="45:48" x14ac:dyDescent="0.3">
      <c r="AS1358" s="421" t="s">
        <v>3050</v>
      </c>
      <c r="AT1358" s="11"/>
      <c r="AU1358" s="11"/>
      <c r="AV1358" s="4"/>
    </row>
    <row r="1359" spans="45:48" ht="15" thickBot="1" x14ac:dyDescent="0.35">
      <c r="AS1359" s="421" t="s">
        <v>3050</v>
      </c>
      <c r="AT1359" s="13"/>
      <c r="AU1359" s="13"/>
      <c r="AV1359" s="8"/>
    </row>
    <row r="1360" spans="45:48" ht="18.600000000000001" thickBot="1" x14ac:dyDescent="0.4">
      <c r="AS1360" s="56" t="s">
        <v>3054</v>
      </c>
      <c r="AT1360" s="53"/>
      <c r="AU1360" s="27"/>
      <c r="AV1360" s="16"/>
    </row>
    <row r="1361" spans="45:48" x14ac:dyDescent="0.3">
      <c r="AS1361" s="426" t="s">
        <v>3055</v>
      </c>
      <c r="AT1361" s="14" t="s">
        <v>3056</v>
      </c>
      <c r="AU1361" s="14" t="s">
        <v>424</v>
      </c>
      <c r="AV1361" s="6" t="s">
        <v>3057</v>
      </c>
    </row>
    <row r="1362" spans="45:48" x14ac:dyDescent="0.3">
      <c r="AS1362" s="429" t="s">
        <v>3054</v>
      </c>
      <c r="AT1362" s="11" t="s">
        <v>3058</v>
      </c>
      <c r="AU1362" s="14" t="s">
        <v>424</v>
      </c>
      <c r="AV1362" s="4" t="s">
        <v>3061</v>
      </c>
    </row>
    <row r="1363" spans="45:48" x14ac:dyDescent="0.3">
      <c r="AS1363" s="429" t="s">
        <v>3054</v>
      </c>
      <c r="AT1363" s="11" t="s">
        <v>3059</v>
      </c>
      <c r="AU1363" s="14" t="s">
        <v>424</v>
      </c>
      <c r="AV1363" s="4" t="s">
        <v>3060</v>
      </c>
    </row>
    <row r="1364" spans="45:48" x14ac:dyDescent="0.3">
      <c r="AS1364" s="429" t="s">
        <v>3054</v>
      </c>
      <c r="AT1364" s="11" t="s">
        <v>3062</v>
      </c>
      <c r="AU1364" s="11" t="s">
        <v>2076</v>
      </c>
      <c r="AV1364" s="4"/>
    </row>
    <row r="1365" spans="45:48" x14ac:dyDescent="0.3">
      <c r="AS1365" s="429" t="s">
        <v>3054</v>
      </c>
      <c r="AT1365" s="11" t="s">
        <v>3063</v>
      </c>
      <c r="AU1365" s="14" t="s">
        <v>82</v>
      </c>
      <c r="AV1365" s="4"/>
    </row>
    <row r="1366" spans="45:48" ht="15" thickBot="1" x14ac:dyDescent="0.35">
      <c r="AS1366" s="429" t="s">
        <v>3054</v>
      </c>
      <c r="AT1366" s="13"/>
      <c r="AU1366" s="13"/>
      <c r="AV1366" s="8"/>
    </row>
    <row r="1367" spans="45:48" ht="18.600000000000001" thickBot="1" x14ac:dyDescent="0.4">
      <c r="AS1367" s="56" t="s">
        <v>3065</v>
      </c>
      <c r="AT1367" s="53"/>
      <c r="AU1367" s="27"/>
      <c r="AV1367" s="16"/>
    </row>
    <row r="1368" spans="45:48" x14ac:dyDescent="0.3">
      <c r="AS1368" s="426" t="s">
        <v>3079</v>
      </c>
      <c r="AT1368" s="14" t="s">
        <v>3066</v>
      </c>
      <c r="AU1368" s="14" t="s">
        <v>3071</v>
      </c>
      <c r="AV1368" s="6" t="s">
        <v>3067</v>
      </c>
    </row>
    <row r="1369" spans="45:48" x14ac:dyDescent="0.3">
      <c r="AS1369" s="429" t="s">
        <v>3065</v>
      </c>
      <c r="AT1369" s="11" t="s">
        <v>3068</v>
      </c>
      <c r="AU1369" s="14" t="s">
        <v>3071</v>
      </c>
      <c r="AV1369" s="6" t="s">
        <v>3069</v>
      </c>
    </row>
    <row r="1370" spans="45:48" x14ac:dyDescent="0.3">
      <c r="AS1370" s="429" t="s">
        <v>3065</v>
      </c>
      <c r="AT1370" s="11" t="s">
        <v>3070</v>
      </c>
      <c r="AU1370" s="14" t="s">
        <v>2079</v>
      </c>
      <c r="AV1370" s="6" t="s">
        <v>3072</v>
      </c>
    </row>
    <row r="1371" spans="45:48" x14ac:dyDescent="0.3">
      <c r="AS1371" s="429" t="s">
        <v>3065</v>
      </c>
      <c r="AT1371" s="11" t="s">
        <v>3073</v>
      </c>
      <c r="AU1371" s="14" t="s">
        <v>3071</v>
      </c>
      <c r="AV1371" s="6" t="s">
        <v>3074</v>
      </c>
    </row>
    <row r="1372" spans="45:48" x14ac:dyDescent="0.3">
      <c r="AS1372" s="429" t="s">
        <v>3065</v>
      </c>
      <c r="AT1372" s="11" t="s">
        <v>3075</v>
      </c>
      <c r="AU1372" s="14" t="s">
        <v>3071</v>
      </c>
      <c r="AV1372" s="6" t="s">
        <v>3076</v>
      </c>
    </row>
    <row r="1373" spans="45:48" ht="15" thickBot="1" x14ac:dyDescent="0.35">
      <c r="AS1373" s="429" t="s">
        <v>3065</v>
      </c>
      <c r="AT1373" s="13" t="s">
        <v>3077</v>
      </c>
      <c r="AU1373" s="26" t="s">
        <v>2079</v>
      </c>
      <c r="AV1373" s="114" t="s">
        <v>3078</v>
      </c>
    </row>
    <row r="1374" spans="45:48" ht="18.600000000000001" thickBot="1" x14ac:dyDescent="0.4">
      <c r="AS1374" s="56" t="s">
        <v>3082</v>
      </c>
      <c r="AT1374" s="53"/>
      <c r="AU1374" s="27"/>
      <c r="AV1374" s="16"/>
    </row>
    <row r="1375" spans="45:48" x14ac:dyDescent="0.3">
      <c r="AS1375" s="426" t="s">
        <v>3086</v>
      </c>
      <c r="AT1375" s="14" t="s">
        <v>3083</v>
      </c>
      <c r="AU1375" s="14" t="s">
        <v>2065</v>
      </c>
      <c r="AV1375" s="6" t="s">
        <v>3084</v>
      </c>
    </row>
    <row r="1376" spans="45:48" x14ac:dyDescent="0.3">
      <c r="AS1376" s="429" t="s">
        <v>3082</v>
      </c>
      <c r="AT1376" s="11" t="s">
        <v>3085</v>
      </c>
      <c r="AU1376" s="11" t="s">
        <v>168</v>
      </c>
      <c r="AV1376" s="4"/>
    </row>
    <row r="1377" spans="45:48" ht="15" thickBot="1" x14ac:dyDescent="0.35">
      <c r="AS1377" s="429" t="s">
        <v>3082</v>
      </c>
      <c r="AT1377" s="13"/>
      <c r="AU1377" s="13"/>
      <c r="AV1377" s="8"/>
    </row>
    <row r="1378" spans="45:48" ht="18.600000000000001" thickBot="1" x14ac:dyDescent="0.4">
      <c r="AS1378" s="56" t="s">
        <v>3556</v>
      </c>
      <c r="AT1378" s="53"/>
      <c r="AU1378" s="27"/>
      <c r="AV1378" s="16"/>
    </row>
    <row r="1379" spans="45:48" x14ac:dyDescent="0.3">
      <c r="AS1379" s="426" t="s">
        <v>3088</v>
      </c>
      <c r="AT1379" s="14" t="s">
        <v>3089</v>
      </c>
      <c r="AU1379" s="14" t="s">
        <v>15</v>
      </c>
      <c r="AV1379" s="6" t="s">
        <v>3090</v>
      </c>
    </row>
    <row r="1380" spans="45:48" x14ac:dyDescent="0.3">
      <c r="AS1380" s="429" t="s">
        <v>3556</v>
      </c>
      <c r="AT1380" s="11" t="s">
        <v>3091</v>
      </c>
      <c r="AU1380" s="14" t="s">
        <v>15</v>
      </c>
      <c r="AV1380" s="6" t="s">
        <v>3090</v>
      </c>
    </row>
    <row r="1381" spans="45:48" ht="15" thickBot="1" x14ac:dyDescent="0.35">
      <c r="AS1381" s="429" t="s">
        <v>3556</v>
      </c>
      <c r="AT1381" s="13" t="s">
        <v>3092</v>
      </c>
      <c r="AU1381" s="26" t="s">
        <v>2065</v>
      </c>
      <c r="AV1381" s="114" t="s">
        <v>3090</v>
      </c>
    </row>
    <row r="1382" spans="45:48" ht="18.600000000000001" thickBot="1" x14ac:dyDescent="0.4">
      <c r="AS1382" s="56" t="s">
        <v>3093</v>
      </c>
      <c r="AT1382" s="53"/>
      <c r="AU1382" s="27"/>
      <c r="AV1382" s="16"/>
    </row>
    <row r="1383" spans="45:48" x14ac:dyDescent="0.3">
      <c r="AS1383" s="518" t="s">
        <v>3113</v>
      </c>
      <c r="AT1383" s="14" t="s">
        <v>3095</v>
      </c>
      <c r="AU1383" s="14" t="s">
        <v>2065</v>
      </c>
      <c r="AV1383" s="6" t="s">
        <v>3094</v>
      </c>
    </row>
    <row r="1384" spans="45:48" x14ac:dyDescent="0.3">
      <c r="AS1384" s="429" t="s">
        <v>3093</v>
      </c>
      <c r="AT1384" s="11" t="s">
        <v>3096</v>
      </c>
      <c r="AU1384" s="14" t="s">
        <v>2065</v>
      </c>
      <c r="AV1384" s="6" t="s">
        <v>3094</v>
      </c>
    </row>
    <row r="1385" spans="45:48" x14ac:dyDescent="0.3">
      <c r="AS1385" s="429" t="s">
        <v>3093</v>
      </c>
      <c r="AT1385" s="11" t="s">
        <v>3097</v>
      </c>
      <c r="AU1385" s="14" t="s">
        <v>2065</v>
      </c>
      <c r="AV1385" s="6" t="s">
        <v>3094</v>
      </c>
    </row>
    <row r="1386" spans="45:48" x14ac:dyDescent="0.3">
      <c r="AS1386" s="429" t="s">
        <v>3093</v>
      </c>
      <c r="AT1386" s="13" t="s">
        <v>3098</v>
      </c>
      <c r="AU1386" s="14" t="s">
        <v>424</v>
      </c>
      <c r="AV1386" s="6" t="s">
        <v>3094</v>
      </c>
    </row>
    <row r="1387" spans="45:48" x14ac:dyDescent="0.3">
      <c r="AS1387" s="429" t="s">
        <v>3093</v>
      </c>
      <c r="AT1387" s="11" t="s">
        <v>3099</v>
      </c>
      <c r="AU1387" s="14" t="s">
        <v>424</v>
      </c>
      <c r="AV1387" s="6" t="s">
        <v>3094</v>
      </c>
    </row>
    <row r="1388" spans="45:48" x14ac:dyDescent="0.3">
      <c r="AS1388" s="429" t="s">
        <v>3093</v>
      </c>
      <c r="AT1388" s="11" t="s">
        <v>3100</v>
      </c>
      <c r="AU1388" s="14" t="s">
        <v>424</v>
      </c>
      <c r="AV1388" s="6" t="s">
        <v>3094</v>
      </c>
    </row>
    <row r="1389" spans="45:48" x14ac:dyDescent="0.3">
      <c r="AS1389" s="429" t="s">
        <v>3093</v>
      </c>
      <c r="AT1389" s="11" t="s">
        <v>3101</v>
      </c>
      <c r="AU1389" s="11" t="s">
        <v>428</v>
      </c>
      <c r="AV1389" s="6" t="s">
        <v>3094</v>
      </c>
    </row>
    <row r="1390" spans="45:48" x14ac:dyDescent="0.3">
      <c r="AS1390" s="429" t="s">
        <v>3093</v>
      </c>
      <c r="AT1390" s="11" t="s">
        <v>3102</v>
      </c>
      <c r="AU1390" s="11" t="s">
        <v>428</v>
      </c>
      <c r="AV1390" s="6" t="s">
        <v>3094</v>
      </c>
    </row>
    <row r="1391" spans="45:48" x14ac:dyDescent="0.3">
      <c r="AS1391" s="429" t="s">
        <v>3093</v>
      </c>
      <c r="AT1391" s="11" t="s">
        <v>3103</v>
      </c>
      <c r="AU1391" s="11" t="s">
        <v>428</v>
      </c>
      <c r="AV1391" s="6" t="s">
        <v>3094</v>
      </c>
    </row>
    <row r="1392" spans="45:48" x14ac:dyDescent="0.3">
      <c r="AS1392" s="429" t="s">
        <v>3093</v>
      </c>
      <c r="AT1392" s="11" t="s">
        <v>3104</v>
      </c>
      <c r="AU1392" s="11" t="s">
        <v>424</v>
      </c>
      <c r="AV1392" s="6" t="s">
        <v>3108</v>
      </c>
    </row>
    <row r="1393" spans="45:48" x14ac:dyDescent="0.3">
      <c r="AS1393" s="429" t="s">
        <v>3093</v>
      </c>
      <c r="AT1393" s="11" t="s">
        <v>3105</v>
      </c>
      <c r="AU1393" s="11" t="s">
        <v>424</v>
      </c>
      <c r="AV1393" s="6" t="s">
        <v>3108</v>
      </c>
    </row>
    <row r="1394" spans="45:48" x14ac:dyDescent="0.3">
      <c r="AS1394" s="429" t="s">
        <v>3093</v>
      </c>
      <c r="AT1394" s="11" t="s">
        <v>3106</v>
      </c>
      <c r="AU1394" s="11" t="s">
        <v>424</v>
      </c>
      <c r="AV1394" s="6" t="s">
        <v>3108</v>
      </c>
    </row>
    <row r="1395" spans="45:48" x14ac:dyDescent="0.3">
      <c r="AS1395" s="429" t="s">
        <v>3093</v>
      </c>
      <c r="AT1395" s="11" t="s">
        <v>3107</v>
      </c>
      <c r="AU1395" s="11" t="s">
        <v>424</v>
      </c>
      <c r="AV1395" s="6" t="s">
        <v>3108</v>
      </c>
    </row>
    <row r="1396" spans="45:48" x14ac:dyDescent="0.3">
      <c r="AS1396" s="429" t="s">
        <v>3093</v>
      </c>
      <c r="AT1396" s="11" t="s">
        <v>3109</v>
      </c>
      <c r="AU1396" s="11" t="s">
        <v>3110</v>
      </c>
      <c r="AV1396" s="6" t="s">
        <v>3111</v>
      </c>
    </row>
    <row r="1397" spans="45:48" ht="15" thickBot="1" x14ac:dyDescent="0.35">
      <c r="AS1397" s="429" t="s">
        <v>3093</v>
      </c>
      <c r="AT1397" s="13" t="s">
        <v>3112</v>
      </c>
      <c r="AU1397" s="13" t="s">
        <v>3110</v>
      </c>
      <c r="AV1397" s="114" t="s">
        <v>3111</v>
      </c>
    </row>
    <row r="1398" spans="45:48" ht="18.600000000000001" thickBot="1" x14ac:dyDescent="0.4">
      <c r="AS1398" s="56" t="s">
        <v>3117</v>
      </c>
      <c r="AT1398" s="53"/>
      <c r="AU1398" s="27"/>
      <c r="AV1398" s="16"/>
    </row>
    <row r="1399" spans="45:48" x14ac:dyDescent="0.3">
      <c r="AS1399" s="426" t="s">
        <v>3120</v>
      </c>
      <c r="AT1399" s="14" t="s">
        <v>3115</v>
      </c>
      <c r="AU1399" s="14" t="s">
        <v>2065</v>
      </c>
      <c r="AV1399" s="6"/>
    </row>
    <row r="1400" spans="45:48" x14ac:dyDescent="0.3">
      <c r="AS1400" s="429" t="s">
        <v>3117</v>
      </c>
      <c r="AT1400" s="11" t="s">
        <v>3116</v>
      </c>
      <c r="AU1400" s="14" t="s">
        <v>2065</v>
      </c>
      <c r="AV1400" s="6"/>
    </row>
    <row r="1401" spans="45:48" x14ac:dyDescent="0.3">
      <c r="AS1401" s="429" t="s">
        <v>3117</v>
      </c>
      <c r="AT1401" s="11" t="s">
        <v>3118</v>
      </c>
      <c r="AU1401" s="14" t="s">
        <v>2065</v>
      </c>
      <c r="AV1401" s="6"/>
    </row>
    <row r="1402" spans="45:48" ht="15" thickBot="1" x14ac:dyDescent="0.35">
      <c r="AS1402" s="429" t="s">
        <v>3117</v>
      </c>
      <c r="AT1402" s="13" t="s">
        <v>3119</v>
      </c>
      <c r="AU1402" s="26" t="s">
        <v>98</v>
      </c>
      <c r="AV1402" s="8"/>
    </row>
    <row r="1403" spans="45:48" ht="18.600000000000001" thickBot="1" x14ac:dyDescent="0.4">
      <c r="AS1403" s="56" t="s">
        <v>3122</v>
      </c>
      <c r="AT1403" s="53"/>
      <c r="AU1403" s="27"/>
      <c r="AV1403" s="16"/>
    </row>
    <row r="1404" spans="45:48" x14ac:dyDescent="0.3">
      <c r="AS1404" s="426" t="s">
        <v>3127</v>
      </c>
      <c r="AT1404" s="14" t="s">
        <v>3123</v>
      </c>
      <c r="AU1404" s="14" t="s">
        <v>424</v>
      </c>
      <c r="AV1404" s="6"/>
    </row>
    <row r="1405" spans="45:48" x14ac:dyDescent="0.3">
      <c r="AS1405" s="429" t="s">
        <v>3122</v>
      </c>
      <c r="AT1405" s="11" t="s">
        <v>3124</v>
      </c>
      <c r="AU1405" s="14" t="s">
        <v>424</v>
      </c>
      <c r="AV1405" s="4"/>
    </row>
    <row r="1406" spans="45:48" x14ac:dyDescent="0.3">
      <c r="AS1406" s="429" t="s">
        <v>3122</v>
      </c>
      <c r="AT1406" s="11" t="s">
        <v>3125</v>
      </c>
      <c r="AU1406" s="14" t="s">
        <v>424</v>
      </c>
      <c r="AV1406" s="4"/>
    </row>
    <row r="1407" spans="45:48" ht="15" thickBot="1" x14ac:dyDescent="0.35">
      <c r="AS1407" s="429" t="s">
        <v>3122</v>
      </c>
      <c r="AT1407" s="13" t="s">
        <v>3126</v>
      </c>
      <c r="AU1407" s="26" t="s">
        <v>98</v>
      </c>
      <c r="AV1407" s="8"/>
    </row>
    <row r="1408" spans="45:48" ht="18.600000000000001" thickBot="1" x14ac:dyDescent="0.4">
      <c r="AS1408" s="56" t="s">
        <v>3130</v>
      </c>
      <c r="AT1408" s="53"/>
      <c r="AU1408" s="27"/>
      <c r="AV1408" s="16"/>
    </row>
    <row r="1409" spans="45:48" x14ac:dyDescent="0.3">
      <c r="AS1409" s="430" t="s">
        <v>3129</v>
      </c>
      <c r="AT1409" s="26" t="s">
        <v>3131</v>
      </c>
      <c r="AU1409" s="26"/>
      <c r="AV1409" s="114"/>
    </row>
    <row r="1410" spans="45:48" x14ac:dyDescent="0.3">
      <c r="AS1410" s="429" t="s">
        <v>3130</v>
      </c>
      <c r="AT1410" s="11"/>
      <c r="AU1410" s="11"/>
      <c r="AV1410" s="4"/>
    </row>
    <row r="1411" spans="45:48" x14ac:dyDescent="0.3">
      <c r="AS1411" s="429" t="s">
        <v>3130</v>
      </c>
      <c r="AT1411" s="11"/>
      <c r="AU1411" s="11"/>
      <c r="AV1411" s="4"/>
    </row>
    <row r="1412" spans="45:48" ht="15" thickBot="1" x14ac:dyDescent="0.35">
      <c r="AS1412" s="429" t="s">
        <v>3130</v>
      </c>
      <c r="AT1412" s="13"/>
      <c r="AU1412" s="13"/>
      <c r="AV1412" s="8"/>
    </row>
    <row r="1413" spans="45:48" ht="18.600000000000001" thickBot="1" x14ac:dyDescent="0.4">
      <c r="AS1413" s="56" t="s">
        <v>3133</v>
      </c>
      <c r="AT1413" s="53"/>
      <c r="AU1413" s="27"/>
      <c r="AV1413" s="16"/>
    </row>
    <row r="1414" spans="45:48" x14ac:dyDescent="0.3">
      <c r="AS1414" s="426" t="s">
        <v>3135</v>
      </c>
      <c r="AT1414" s="14" t="s">
        <v>3134</v>
      </c>
      <c r="AU1414" s="14" t="s">
        <v>98</v>
      </c>
      <c r="AV1414" s="6"/>
    </row>
    <row r="1415" spans="45:48" x14ac:dyDescent="0.3">
      <c r="AS1415" s="429" t="s">
        <v>3133</v>
      </c>
      <c r="AT1415" s="11"/>
      <c r="AU1415" s="11"/>
      <c r="AV1415" s="4"/>
    </row>
    <row r="1416" spans="45:48" ht="15" thickBot="1" x14ac:dyDescent="0.35">
      <c r="AS1416" s="429" t="s">
        <v>3133</v>
      </c>
      <c r="AT1416" s="13"/>
      <c r="AU1416" s="13"/>
      <c r="AV1416" s="8"/>
    </row>
    <row r="1417" spans="45:48" ht="18.600000000000001" thickBot="1" x14ac:dyDescent="0.4">
      <c r="AS1417" s="56" t="s">
        <v>3136</v>
      </c>
      <c r="AT1417" s="53"/>
      <c r="AU1417" s="27"/>
      <c r="AV1417" s="16"/>
    </row>
    <row r="1418" spans="45:48" x14ac:dyDescent="0.3">
      <c r="AS1418" s="44" t="s">
        <v>3558</v>
      </c>
      <c r="AT1418" s="14" t="s">
        <v>3137</v>
      </c>
      <c r="AU1418" s="14" t="s">
        <v>82</v>
      </c>
      <c r="AV1418" s="6" t="s">
        <v>3138</v>
      </c>
    </row>
    <row r="1419" spans="45:48" x14ac:dyDescent="0.3">
      <c r="AS1419" s="429" t="s">
        <v>3136</v>
      </c>
      <c r="AT1419" s="11" t="s">
        <v>3139</v>
      </c>
      <c r="AU1419" s="14" t="s">
        <v>82</v>
      </c>
      <c r="AV1419" s="6" t="s">
        <v>3138</v>
      </c>
    </row>
    <row r="1420" spans="45:48" x14ac:dyDescent="0.3">
      <c r="AS1420" s="429" t="s">
        <v>3136</v>
      </c>
      <c r="AT1420" s="11" t="s">
        <v>3140</v>
      </c>
      <c r="AU1420" s="14" t="s">
        <v>82</v>
      </c>
      <c r="AV1420" s="6" t="s">
        <v>3138</v>
      </c>
    </row>
    <row r="1421" spans="45:48" x14ac:dyDescent="0.3">
      <c r="AS1421" s="429" t="s">
        <v>3136</v>
      </c>
      <c r="AT1421" s="11" t="s">
        <v>3141</v>
      </c>
      <c r="AU1421" s="14" t="s">
        <v>82</v>
      </c>
      <c r="AV1421" s="6" t="s">
        <v>3138</v>
      </c>
    </row>
    <row r="1422" spans="45:48" x14ac:dyDescent="0.3">
      <c r="AS1422" s="429" t="s">
        <v>3136</v>
      </c>
      <c r="AT1422" s="11" t="s">
        <v>3142</v>
      </c>
      <c r="AU1422" s="14" t="s">
        <v>82</v>
      </c>
      <c r="AV1422" s="6" t="s">
        <v>3138</v>
      </c>
    </row>
    <row r="1423" spans="45:48" x14ac:dyDescent="0.3">
      <c r="AS1423" s="429" t="s">
        <v>3136</v>
      </c>
      <c r="AT1423" s="11" t="s">
        <v>3143</v>
      </c>
      <c r="AU1423" s="14" t="s">
        <v>82</v>
      </c>
      <c r="AV1423" s="6" t="s">
        <v>3138</v>
      </c>
    </row>
    <row r="1424" spans="45:48" x14ac:dyDescent="0.3">
      <c r="AS1424" s="429" t="s">
        <v>3136</v>
      </c>
      <c r="AT1424" s="11" t="s">
        <v>3144</v>
      </c>
      <c r="AU1424" s="14" t="s">
        <v>82</v>
      </c>
      <c r="AV1424" s="6" t="s">
        <v>3138</v>
      </c>
    </row>
    <row r="1425" spans="45:48" x14ac:dyDescent="0.3">
      <c r="AS1425" s="429" t="s">
        <v>3136</v>
      </c>
      <c r="AT1425" s="11" t="s">
        <v>3145</v>
      </c>
      <c r="AU1425" s="14" t="s">
        <v>82</v>
      </c>
      <c r="AV1425" s="6" t="s">
        <v>3138</v>
      </c>
    </row>
    <row r="1426" spans="45:48" x14ac:dyDescent="0.3">
      <c r="AS1426" s="429" t="s">
        <v>3136</v>
      </c>
      <c r="AT1426" s="11" t="s">
        <v>3146</v>
      </c>
      <c r="AU1426" s="14" t="s">
        <v>82</v>
      </c>
      <c r="AV1426" s="6" t="s">
        <v>3138</v>
      </c>
    </row>
    <row r="1427" spans="45:48" x14ac:dyDescent="0.3">
      <c r="AS1427" s="429" t="s">
        <v>3136</v>
      </c>
      <c r="AT1427" s="11" t="s">
        <v>3147</v>
      </c>
      <c r="AU1427" s="14" t="s">
        <v>424</v>
      </c>
      <c r="AV1427" s="6" t="s">
        <v>3138</v>
      </c>
    </row>
    <row r="1428" spans="45:48" x14ac:dyDescent="0.3">
      <c r="AS1428" s="429" t="s">
        <v>3136</v>
      </c>
      <c r="AT1428" s="11" t="s">
        <v>3148</v>
      </c>
      <c r="AU1428" s="14" t="s">
        <v>424</v>
      </c>
      <c r="AV1428" s="6" t="s">
        <v>3138</v>
      </c>
    </row>
    <row r="1429" spans="45:48" x14ac:dyDescent="0.3">
      <c r="AS1429" s="429" t="s">
        <v>3136</v>
      </c>
      <c r="AT1429" s="11" t="s">
        <v>3149</v>
      </c>
      <c r="AU1429" s="14" t="s">
        <v>424</v>
      </c>
      <c r="AV1429" s="6" t="s">
        <v>3138</v>
      </c>
    </row>
    <row r="1430" spans="45:48" x14ac:dyDescent="0.3">
      <c r="AS1430" s="429" t="s">
        <v>3136</v>
      </c>
      <c r="AT1430" s="11" t="s">
        <v>3150</v>
      </c>
      <c r="AU1430" s="14" t="s">
        <v>82</v>
      </c>
      <c r="AV1430" s="6" t="s">
        <v>3138</v>
      </c>
    </row>
    <row r="1431" spans="45:48" x14ac:dyDescent="0.3">
      <c r="AS1431" s="429" t="s">
        <v>3136</v>
      </c>
      <c r="AT1431" s="11" t="s">
        <v>3151</v>
      </c>
      <c r="AU1431" s="14" t="s">
        <v>82</v>
      </c>
      <c r="AV1431" s="6" t="s">
        <v>3152</v>
      </c>
    </row>
    <row r="1432" spans="45:48" x14ac:dyDescent="0.3">
      <c r="AS1432" s="429" t="s">
        <v>3136</v>
      </c>
      <c r="AT1432" s="11" t="s">
        <v>3153</v>
      </c>
      <c r="AU1432" s="14" t="s">
        <v>82</v>
      </c>
      <c r="AV1432" s="6" t="s">
        <v>3152</v>
      </c>
    </row>
    <row r="1433" spans="45:48" x14ac:dyDescent="0.3">
      <c r="AS1433" s="429" t="s">
        <v>3136</v>
      </c>
      <c r="AT1433" s="11" t="s">
        <v>3154</v>
      </c>
      <c r="AU1433" s="14" t="s">
        <v>82</v>
      </c>
      <c r="AV1433" s="6" t="s">
        <v>3152</v>
      </c>
    </row>
    <row r="1434" spans="45:48" x14ac:dyDescent="0.3">
      <c r="AS1434" s="429" t="s">
        <v>3136</v>
      </c>
      <c r="AT1434" s="11" t="s">
        <v>3155</v>
      </c>
      <c r="AU1434" s="14" t="s">
        <v>424</v>
      </c>
      <c r="AV1434" s="6" t="s">
        <v>3138</v>
      </c>
    </row>
    <row r="1435" spans="45:48" x14ac:dyDescent="0.3">
      <c r="AS1435" s="429" t="s">
        <v>3136</v>
      </c>
      <c r="AT1435" s="11" t="s">
        <v>3156</v>
      </c>
      <c r="AU1435" s="14" t="s">
        <v>424</v>
      </c>
      <c r="AV1435" s="6" t="s">
        <v>3138</v>
      </c>
    </row>
    <row r="1436" spans="45:48" x14ac:dyDescent="0.3">
      <c r="AS1436" s="429" t="s">
        <v>3136</v>
      </c>
      <c r="AT1436" s="11" t="s">
        <v>3157</v>
      </c>
      <c r="AU1436" s="14" t="s">
        <v>424</v>
      </c>
      <c r="AV1436" s="6" t="s">
        <v>3138</v>
      </c>
    </row>
    <row r="1437" spans="45:48" x14ac:dyDescent="0.3">
      <c r="AS1437" s="429" t="s">
        <v>3136</v>
      </c>
      <c r="AT1437" s="11" t="s">
        <v>3158</v>
      </c>
      <c r="AU1437" s="14" t="s">
        <v>424</v>
      </c>
      <c r="AV1437" s="6" t="s">
        <v>3138</v>
      </c>
    </row>
    <row r="1438" spans="45:48" x14ac:dyDescent="0.3">
      <c r="AS1438" s="429" t="s">
        <v>3136</v>
      </c>
      <c r="AT1438" s="11" t="s">
        <v>3159</v>
      </c>
      <c r="AU1438" s="14" t="s">
        <v>424</v>
      </c>
      <c r="AV1438" s="6" t="s">
        <v>3138</v>
      </c>
    </row>
    <row r="1439" spans="45:48" x14ac:dyDescent="0.3">
      <c r="AS1439" s="429" t="s">
        <v>3136</v>
      </c>
      <c r="AT1439" s="11" t="s">
        <v>3160</v>
      </c>
      <c r="AU1439" s="14" t="s">
        <v>424</v>
      </c>
      <c r="AV1439" s="6" t="s">
        <v>3138</v>
      </c>
    </row>
    <row r="1440" spans="45:48" x14ac:dyDescent="0.3">
      <c r="AS1440" s="429" t="s">
        <v>3136</v>
      </c>
      <c r="AT1440" s="11" t="s">
        <v>3161</v>
      </c>
      <c r="AU1440" s="14" t="s">
        <v>82</v>
      </c>
      <c r="AV1440" s="4"/>
    </row>
    <row r="1441" spans="45:48" x14ac:dyDescent="0.3">
      <c r="AS1441" s="429" t="s">
        <v>3136</v>
      </c>
      <c r="AT1441" s="11" t="s">
        <v>3162</v>
      </c>
      <c r="AU1441" s="14" t="s">
        <v>82</v>
      </c>
      <c r="AV1441" s="4"/>
    </row>
    <row r="1442" spans="45:48" x14ac:dyDescent="0.3">
      <c r="AS1442" s="429" t="s">
        <v>3136</v>
      </c>
      <c r="AT1442" s="11" t="s">
        <v>3163</v>
      </c>
      <c r="AU1442" s="14" t="s">
        <v>82</v>
      </c>
      <c r="AV1442" s="4"/>
    </row>
    <row r="1443" spans="45:48" x14ac:dyDescent="0.3">
      <c r="AS1443" s="429" t="s">
        <v>3136</v>
      </c>
      <c r="AT1443" s="11" t="s">
        <v>3164</v>
      </c>
      <c r="AU1443" s="14" t="s">
        <v>82</v>
      </c>
      <c r="AV1443" s="4"/>
    </row>
    <row r="1444" spans="45:48" x14ac:dyDescent="0.3">
      <c r="AS1444" s="429" t="s">
        <v>3136</v>
      </c>
      <c r="AT1444" s="11" t="s">
        <v>3165</v>
      </c>
      <c r="AU1444" s="14" t="s">
        <v>82</v>
      </c>
      <c r="AV1444" s="4"/>
    </row>
    <row r="1445" spans="45:48" x14ac:dyDescent="0.3">
      <c r="AS1445" s="429" t="s">
        <v>3136</v>
      </c>
      <c r="AT1445" s="11" t="s">
        <v>3166</v>
      </c>
      <c r="AU1445" s="14" t="s">
        <v>82</v>
      </c>
      <c r="AV1445" s="4"/>
    </row>
    <row r="1446" spans="45:48" x14ac:dyDescent="0.3">
      <c r="AS1446" s="429" t="s">
        <v>3136</v>
      </c>
      <c r="AT1446" s="11" t="s">
        <v>3167</v>
      </c>
      <c r="AU1446" s="14" t="s">
        <v>82</v>
      </c>
      <c r="AV1446" s="4"/>
    </row>
    <row r="1447" spans="45:48" ht="15" thickBot="1" x14ac:dyDescent="0.35">
      <c r="AS1447" s="429" t="s">
        <v>3136</v>
      </c>
      <c r="AT1447" s="13" t="s">
        <v>3166</v>
      </c>
      <c r="AU1447" s="26" t="s">
        <v>82</v>
      </c>
      <c r="AV1447" s="8"/>
    </row>
    <row r="1448" spans="45:48" ht="18.600000000000001" thickBot="1" x14ac:dyDescent="0.4">
      <c r="AS1448" s="519" t="s">
        <v>3170</v>
      </c>
      <c r="AT1448" s="53"/>
      <c r="AU1448" s="27"/>
      <c r="AV1448" s="16"/>
    </row>
    <row r="1449" spans="45:48" x14ac:dyDescent="0.3">
      <c r="AS1449" s="426" t="s">
        <v>3168</v>
      </c>
      <c r="AT1449" s="57"/>
      <c r="AU1449" s="57"/>
      <c r="AV1449" s="57"/>
    </row>
    <row r="1450" spans="45:48" x14ac:dyDescent="0.3">
      <c r="AS1450" s="429" t="s">
        <v>3170</v>
      </c>
      <c r="AT1450" s="57"/>
      <c r="AU1450" s="57"/>
      <c r="AV1450" s="57"/>
    </row>
    <row r="1451" spans="45:48" ht="15" thickBot="1" x14ac:dyDescent="0.35">
      <c r="AS1451" s="429" t="s">
        <v>3170</v>
      </c>
      <c r="AT1451" s="13"/>
      <c r="AU1451" s="13"/>
      <c r="AV1451" s="8"/>
    </row>
    <row r="1452" spans="45:48" ht="18.600000000000001" thickBot="1" x14ac:dyDescent="0.4">
      <c r="AS1452" s="56" t="s">
        <v>3173</v>
      </c>
      <c r="AT1452" s="53"/>
      <c r="AU1452" s="27"/>
      <c r="AV1452" s="16"/>
    </row>
    <row r="1453" spans="45:48" x14ac:dyDescent="0.3">
      <c r="AS1453" s="426" t="s">
        <v>3174</v>
      </c>
      <c r="AT1453" s="14" t="s">
        <v>3172</v>
      </c>
      <c r="AU1453" s="517"/>
      <c r="AV1453" s="6"/>
    </row>
    <row r="1454" spans="45:48" x14ac:dyDescent="0.3">
      <c r="AS1454" s="429" t="s">
        <v>3173</v>
      </c>
      <c r="AT1454" s="11" t="s">
        <v>3171</v>
      </c>
      <c r="AU1454" s="14" t="s">
        <v>2065</v>
      </c>
      <c r="AV1454" s="4"/>
    </row>
    <row r="1455" spans="45:48" ht="15" thickBot="1" x14ac:dyDescent="0.35">
      <c r="AS1455" s="429" t="s">
        <v>3173</v>
      </c>
      <c r="AT1455" s="13"/>
      <c r="AU1455" s="26"/>
      <c r="AV1455" s="8"/>
    </row>
    <row r="1456" spans="45:48" ht="18.600000000000001" thickBot="1" x14ac:dyDescent="0.4">
      <c r="AS1456" s="56" t="s">
        <v>3176</v>
      </c>
      <c r="AT1456" s="53"/>
      <c r="AU1456" s="27"/>
      <c r="AV1456" s="16"/>
    </row>
    <row r="1457" spans="45:48" x14ac:dyDescent="0.3">
      <c r="AS1457" s="426" t="s">
        <v>3186</v>
      </c>
      <c r="AT1457" s="14" t="s">
        <v>3177</v>
      </c>
      <c r="AU1457" s="14" t="s">
        <v>98</v>
      </c>
      <c r="AV1457" s="6" t="s">
        <v>3183</v>
      </c>
    </row>
    <row r="1458" spans="45:48" x14ac:dyDescent="0.3">
      <c r="AS1458" s="429" t="s">
        <v>3176</v>
      </c>
      <c r="AT1458" s="14" t="s">
        <v>3178</v>
      </c>
      <c r="AU1458" s="14" t="s">
        <v>98</v>
      </c>
      <c r="AV1458" s="6" t="s">
        <v>3184</v>
      </c>
    </row>
    <row r="1459" spans="45:48" x14ac:dyDescent="0.3">
      <c r="AS1459" s="429" t="s">
        <v>3176</v>
      </c>
      <c r="AT1459" s="14" t="s">
        <v>3179</v>
      </c>
      <c r="AU1459" s="14" t="s">
        <v>98</v>
      </c>
      <c r="AV1459" s="6" t="s">
        <v>3185</v>
      </c>
    </row>
    <row r="1460" spans="45:48" x14ac:dyDescent="0.3">
      <c r="AS1460" s="429" t="s">
        <v>3176</v>
      </c>
      <c r="AT1460" s="14" t="s">
        <v>3180</v>
      </c>
      <c r="AU1460" s="14" t="s">
        <v>98</v>
      </c>
      <c r="AV1460" s="6" t="s">
        <v>3183</v>
      </c>
    </row>
    <row r="1461" spans="45:48" x14ac:dyDescent="0.3">
      <c r="AS1461" s="429" t="s">
        <v>3176</v>
      </c>
      <c r="AT1461" s="14" t="s">
        <v>3181</v>
      </c>
      <c r="AU1461" s="14" t="s">
        <v>98</v>
      </c>
      <c r="AV1461" s="6" t="s">
        <v>3184</v>
      </c>
    </row>
    <row r="1462" spans="45:48" ht="15" thickBot="1" x14ac:dyDescent="0.35">
      <c r="AS1462" s="429" t="s">
        <v>3176</v>
      </c>
      <c r="AT1462" s="26" t="s">
        <v>3182</v>
      </c>
      <c r="AU1462" s="26" t="s">
        <v>98</v>
      </c>
      <c r="AV1462" s="114" t="s">
        <v>3185</v>
      </c>
    </row>
    <row r="1463" spans="45:48" ht="18.600000000000001" thickBot="1" x14ac:dyDescent="0.4">
      <c r="AS1463" s="56" t="s">
        <v>3188</v>
      </c>
      <c r="AT1463" s="53"/>
      <c r="AU1463" s="27"/>
      <c r="AV1463" s="16"/>
    </row>
    <row r="1464" spans="45:48" x14ac:dyDescent="0.3">
      <c r="AS1464" s="426" t="s">
        <v>3206</v>
      </c>
      <c r="AT1464" s="14" t="s">
        <v>3189</v>
      </c>
      <c r="AU1464" s="14" t="s">
        <v>424</v>
      </c>
      <c r="AV1464" s="6" t="s">
        <v>3202</v>
      </c>
    </row>
    <row r="1465" spans="45:48" x14ac:dyDescent="0.3">
      <c r="AS1465" s="429" t="s">
        <v>3188</v>
      </c>
      <c r="AT1465" s="11" t="s">
        <v>3190</v>
      </c>
      <c r="AU1465" s="14" t="s">
        <v>424</v>
      </c>
      <c r="AV1465" s="6" t="s">
        <v>3202</v>
      </c>
    </row>
    <row r="1466" spans="45:48" x14ac:dyDescent="0.3">
      <c r="AS1466" s="429" t="s">
        <v>3188</v>
      </c>
      <c r="AT1466" s="11" t="s">
        <v>3191</v>
      </c>
      <c r="AU1466" s="14" t="s">
        <v>424</v>
      </c>
      <c r="AV1466" s="6" t="s">
        <v>3202</v>
      </c>
    </row>
    <row r="1467" spans="45:48" x14ac:dyDescent="0.3">
      <c r="AS1467" s="429" t="s">
        <v>3188</v>
      </c>
      <c r="AT1467" s="11" t="s">
        <v>3192</v>
      </c>
      <c r="AU1467" s="11" t="s">
        <v>2064</v>
      </c>
      <c r="AV1467" s="4" t="s">
        <v>3203</v>
      </c>
    </row>
    <row r="1468" spans="45:48" x14ac:dyDescent="0.3">
      <c r="AS1468" s="429" t="s">
        <v>3188</v>
      </c>
      <c r="AT1468" s="11" t="s">
        <v>3193</v>
      </c>
      <c r="AU1468" s="11" t="s">
        <v>2064</v>
      </c>
      <c r="AV1468" s="4" t="s">
        <v>3204</v>
      </c>
    </row>
    <row r="1469" spans="45:48" x14ac:dyDescent="0.3">
      <c r="AS1469" s="429" t="s">
        <v>3188</v>
      </c>
      <c r="AT1469" s="11" t="s">
        <v>3194</v>
      </c>
      <c r="AU1469" s="11" t="s">
        <v>2064</v>
      </c>
      <c r="AV1469" s="4" t="s">
        <v>3203</v>
      </c>
    </row>
    <row r="1470" spans="45:48" x14ac:dyDescent="0.3">
      <c r="AS1470" s="429" t="s">
        <v>3188</v>
      </c>
      <c r="AT1470" s="11" t="s">
        <v>3195</v>
      </c>
      <c r="AU1470" s="11" t="s">
        <v>2064</v>
      </c>
      <c r="AV1470" s="4" t="s">
        <v>3203</v>
      </c>
    </row>
    <row r="1471" spans="45:48" x14ac:dyDescent="0.3">
      <c r="AS1471" s="429" t="s">
        <v>3188</v>
      </c>
      <c r="AT1471" s="11" t="s">
        <v>3196</v>
      </c>
      <c r="AU1471" s="11" t="s">
        <v>2064</v>
      </c>
      <c r="AV1471" s="4" t="s">
        <v>3204</v>
      </c>
    </row>
    <row r="1472" spans="45:48" x14ac:dyDescent="0.3">
      <c r="AS1472" s="429" t="s">
        <v>3188</v>
      </c>
      <c r="AT1472" s="11" t="s">
        <v>3197</v>
      </c>
      <c r="AU1472" s="11" t="s">
        <v>2064</v>
      </c>
      <c r="AV1472" s="4" t="s">
        <v>3204</v>
      </c>
    </row>
    <row r="1473" spans="45:48" x14ac:dyDescent="0.3">
      <c r="AS1473" s="429" t="s">
        <v>3188</v>
      </c>
      <c r="AT1473" s="11" t="s">
        <v>3198</v>
      </c>
      <c r="AU1473" s="11" t="s">
        <v>2064</v>
      </c>
      <c r="AV1473" s="4" t="s">
        <v>3203</v>
      </c>
    </row>
    <row r="1474" spans="45:48" x14ac:dyDescent="0.3">
      <c r="AS1474" s="429" t="s">
        <v>3188</v>
      </c>
      <c r="AT1474" s="11" t="s">
        <v>3199</v>
      </c>
      <c r="AU1474" s="11" t="s">
        <v>2064</v>
      </c>
      <c r="AV1474" s="4" t="s">
        <v>3203</v>
      </c>
    </row>
    <row r="1475" spans="45:48" x14ac:dyDescent="0.3">
      <c r="AS1475" s="429" t="s">
        <v>3188</v>
      </c>
      <c r="AT1475" s="11" t="s">
        <v>3200</v>
      </c>
      <c r="AU1475" s="11" t="s">
        <v>2064</v>
      </c>
      <c r="AV1475" s="4" t="s">
        <v>3204</v>
      </c>
    </row>
    <row r="1476" spans="45:48" x14ac:dyDescent="0.3">
      <c r="AS1476" s="429" t="s">
        <v>3188</v>
      </c>
      <c r="AT1476" s="11" t="s">
        <v>3201</v>
      </c>
      <c r="AU1476" s="11" t="s">
        <v>2064</v>
      </c>
      <c r="AV1476" s="4" t="s">
        <v>3204</v>
      </c>
    </row>
    <row r="1477" spans="45:48" x14ac:dyDescent="0.3">
      <c r="AS1477" s="429" t="s">
        <v>3188</v>
      </c>
      <c r="AT1477" s="11" t="s">
        <v>3198</v>
      </c>
      <c r="AU1477" s="11" t="s">
        <v>2064</v>
      </c>
      <c r="AV1477" s="4" t="s">
        <v>3203</v>
      </c>
    </row>
    <row r="1478" spans="45:48" x14ac:dyDescent="0.3">
      <c r="AS1478" s="429" t="s">
        <v>3188</v>
      </c>
      <c r="AT1478" s="11" t="s">
        <v>3199</v>
      </c>
      <c r="AU1478" s="11" t="s">
        <v>2064</v>
      </c>
      <c r="AV1478" s="4" t="s">
        <v>3203</v>
      </c>
    </row>
    <row r="1479" spans="45:48" x14ac:dyDescent="0.3">
      <c r="AS1479" s="429" t="s">
        <v>3188</v>
      </c>
      <c r="AT1479" s="11" t="s">
        <v>3200</v>
      </c>
      <c r="AU1479" s="11" t="s">
        <v>2064</v>
      </c>
      <c r="AV1479" s="4" t="s">
        <v>3204</v>
      </c>
    </row>
    <row r="1480" spans="45:48" ht="15" thickBot="1" x14ac:dyDescent="0.35">
      <c r="AS1480" s="429" t="s">
        <v>3188</v>
      </c>
      <c r="AT1480" s="13" t="s">
        <v>3201</v>
      </c>
      <c r="AU1480" s="13" t="s">
        <v>2064</v>
      </c>
      <c r="AV1480" s="8" t="s">
        <v>3204</v>
      </c>
    </row>
    <row r="1481" spans="45:48" ht="18.600000000000001" thickBot="1" x14ac:dyDescent="0.4">
      <c r="AS1481" s="75" t="s">
        <v>3208</v>
      </c>
      <c r="AT1481" s="53"/>
      <c r="AU1481" s="27"/>
      <c r="AV1481" s="16"/>
    </row>
    <row r="1482" spans="45:48" x14ac:dyDescent="0.3">
      <c r="AS1482" s="426" t="s">
        <v>3213</v>
      </c>
      <c r="AT1482" s="14" t="s">
        <v>3209</v>
      </c>
      <c r="AU1482" s="14" t="s">
        <v>424</v>
      </c>
      <c r="AV1482" s="6"/>
    </row>
    <row r="1483" spans="45:48" x14ac:dyDescent="0.3">
      <c r="AS1483" s="429" t="s">
        <v>3208</v>
      </c>
      <c r="AT1483" s="11" t="s">
        <v>3210</v>
      </c>
      <c r="AU1483" s="14" t="s">
        <v>424</v>
      </c>
      <c r="AV1483" s="4"/>
    </row>
    <row r="1484" spans="45:48" x14ac:dyDescent="0.3">
      <c r="AS1484" s="429" t="s">
        <v>3208</v>
      </c>
      <c r="AT1484" s="11" t="s">
        <v>3211</v>
      </c>
      <c r="AU1484" s="14" t="s">
        <v>424</v>
      </c>
      <c r="AV1484" s="4"/>
    </row>
    <row r="1485" spans="45:48" ht="15" thickBot="1" x14ac:dyDescent="0.35">
      <c r="AS1485" s="429" t="s">
        <v>3208</v>
      </c>
      <c r="AT1485" s="13" t="s">
        <v>3212</v>
      </c>
      <c r="AU1485" s="26" t="s">
        <v>424</v>
      </c>
      <c r="AV1485" s="8"/>
    </row>
    <row r="1486" spans="45:48" ht="18.600000000000001" thickBot="1" x14ac:dyDescent="0.4">
      <c r="AS1486" s="56" t="s">
        <v>3215</v>
      </c>
      <c r="AT1486" s="53"/>
      <c r="AU1486" s="27"/>
      <c r="AV1486" s="16"/>
    </row>
    <row r="1487" spans="45:48" x14ac:dyDescent="0.3">
      <c r="AS1487" s="426" t="s">
        <v>3223</v>
      </c>
      <c r="AT1487" s="14" t="s">
        <v>3217</v>
      </c>
      <c r="AU1487" s="14" t="s">
        <v>2065</v>
      </c>
      <c r="AV1487" s="6" t="s">
        <v>3216</v>
      </c>
    </row>
    <row r="1488" spans="45:48" x14ac:dyDescent="0.3">
      <c r="AS1488" s="429" t="s">
        <v>3215</v>
      </c>
      <c r="AT1488" s="14" t="s">
        <v>3218</v>
      </c>
      <c r="AU1488" s="14" t="s">
        <v>2065</v>
      </c>
      <c r="AV1488" s="6" t="s">
        <v>3216</v>
      </c>
    </row>
    <row r="1489" spans="45:48" x14ac:dyDescent="0.3">
      <c r="AS1489" s="429" t="s">
        <v>3215</v>
      </c>
      <c r="AT1489" s="14" t="s">
        <v>3219</v>
      </c>
      <c r="AU1489" s="14" t="s">
        <v>2065</v>
      </c>
      <c r="AV1489" s="6" t="s">
        <v>3216</v>
      </c>
    </row>
    <row r="1490" spans="45:48" x14ac:dyDescent="0.3">
      <c r="AS1490" s="429" t="s">
        <v>3215</v>
      </c>
      <c r="AT1490" s="14" t="s">
        <v>3220</v>
      </c>
      <c r="AU1490" s="14" t="s">
        <v>2065</v>
      </c>
      <c r="AV1490" s="6" t="s">
        <v>3216</v>
      </c>
    </row>
    <row r="1491" spans="45:48" x14ac:dyDescent="0.3">
      <c r="AS1491" s="429" t="s">
        <v>3215</v>
      </c>
      <c r="AT1491" s="14" t="s">
        <v>3221</v>
      </c>
      <c r="AU1491" s="14" t="s">
        <v>2065</v>
      </c>
      <c r="AV1491" s="6" t="s">
        <v>3216</v>
      </c>
    </row>
    <row r="1492" spans="45:48" ht="15" thickBot="1" x14ac:dyDescent="0.35">
      <c r="AS1492" s="429" t="s">
        <v>3215</v>
      </c>
      <c r="AT1492" s="26" t="s">
        <v>3222</v>
      </c>
      <c r="AU1492" s="26" t="s">
        <v>2065</v>
      </c>
      <c r="AV1492" s="114" t="s">
        <v>3216</v>
      </c>
    </row>
    <row r="1493" spans="45:48" ht="18.600000000000001" thickBot="1" x14ac:dyDescent="0.4">
      <c r="AS1493" s="56" t="s">
        <v>3225</v>
      </c>
      <c r="AT1493" s="53"/>
      <c r="AU1493" s="27"/>
      <c r="AV1493" s="16"/>
    </row>
    <row r="1494" spans="45:48" x14ac:dyDescent="0.3">
      <c r="AS1494" s="426" t="s">
        <v>3238</v>
      </c>
      <c r="AT1494" s="14" t="s">
        <v>3226</v>
      </c>
      <c r="AU1494" s="14" t="s">
        <v>82</v>
      </c>
      <c r="AV1494" s="6" t="s">
        <v>3227</v>
      </c>
    </row>
    <row r="1495" spans="45:48" x14ac:dyDescent="0.3">
      <c r="AS1495" s="429" t="s">
        <v>3225</v>
      </c>
      <c r="AT1495" s="11" t="s">
        <v>3228</v>
      </c>
      <c r="AU1495" s="14" t="s">
        <v>82</v>
      </c>
      <c r="AV1495" s="6" t="s">
        <v>3227</v>
      </c>
    </row>
    <row r="1496" spans="45:48" x14ac:dyDescent="0.3">
      <c r="AS1496" s="429" t="s">
        <v>3225</v>
      </c>
      <c r="AT1496" s="11" t="s">
        <v>3229</v>
      </c>
      <c r="AU1496" s="14" t="s">
        <v>82</v>
      </c>
      <c r="AV1496" s="6" t="s">
        <v>3227</v>
      </c>
    </row>
    <row r="1497" spans="45:48" x14ac:dyDescent="0.3">
      <c r="AS1497" s="429" t="s">
        <v>3225</v>
      </c>
      <c r="AT1497" s="11" t="s">
        <v>3230</v>
      </c>
      <c r="AU1497" s="14" t="s">
        <v>82</v>
      </c>
      <c r="AV1497" s="6" t="s">
        <v>3237</v>
      </c>
    </row>
    <row r="1498" spans="45:48" x14ac:dyDescent="0.3">
      <c r="AS1498" s="429" t="s">
        <v>3225</v>
      </c>
      <c r="AT1498" s="11" t="s">
        <v>3231</v>
      </c>
      <c r="AU1498" s="14" t="s">
        <v>82</v>
      </c>
      <c r="AV1498" s="6" t="s">
        <v>3237</v>
      </c>
    </row>
    <row r="1499" spans="45:48" x14ac:dyDescent="0.3">
      <c r="AS1499" s="429" t="s">
        <v>3225</v>
      </c>
      <c r="AT1499" s="11" t="s">
        <v>3232</v>
      </c>
      <c r="AU1499" s="14" t="s">
        <v>82</v>
      </c>
      <c r="AV1499" s="6" t="s">
        <v>3237</v>
      </c>
    </row>
    <row r="1500" spans="45:48" x14ac:dyDescent="0.3">
      <c r="AS1500" s="429" t="s">
        <v>3225</v>
      </c>
      <c r="AT1500" s="11" t="s">
        <v>3233</v>
      </c>
      <c r="AU1500" s="14" t="s">
        <v>82</v>
      </c>
      <c r="AV1500" s="6" t="s">
        <v>3227</v>
      </c>
    </row>
    <row r="1501" spans="45:48" x14ac:dyDescent="0.3">
      <c r="AS1501" s="429" t="s">
        <v>3225</v>
      </c>
      <c r="AT1501" s="11" t="s">
        <v>3235</v>
      </c>
      <c r="AU1501" s="14" t="s">
        <v>82</v>
      </c>
      <c r="AV1501" s="6" t="s">
        <v>3227</v>
      </c>
    </row>
    <row r="1502" spans="45:48" x14ac:dyDescent="0.3">
      <c r="AS1502" s="429" t="s">
        <v>3225</v>
      </c>
      <c r="AT1502" s="11" t="s">
        <v>3234</v>
      </c>
      <c r="AU1502" s="14" t="s">
        <v>82</v>
      </c>
      <c r="AV1502" s="6" t="s">
        <v>3237</v>
      </c>
    </row>
    <row r="1503" spans="45:48" ht="15" thickBot="1" x14ac:dyDescent="0.35">
      <c r="AS1503" s="429" t="s">
        <v>3225</v>
      </c>
      <c r="AT1503" s="13" t="s">
        <v>3236</v>
      </c>
      <c r="AU1503" s="26" t="s">
        <v>82</v>
      </c>
      <c r="AV1503" s="114" t="s">
        <v>3237</v>
      </c>
    </row>
    <row r="1504" spans="45:48" ht="18.600000000000001" thickBot="1" x14ac:dyDescent="0.4">
      <c r="AS1504" s="103" t="s">
        <v>3240</v>
      </c>
      <c r="AT1504" s="53"/>
      <c r="AU1504" s="27"/>
      <c r="AV1504" s="16"/>
    </row>
    <row r="1505" spans="45:48" x14ac:dyDescent="0.3">
      <c r="AS1505" s="430" t="s">
        <v>3244</v>
      </c>
      <c r="AT1505" s="26" t="s">
        <v>3241</v>
      </c>
      <c r="AU1505" s="14" t="s">
        <v>98</v>
      </c>
      <c r="AV1505" s="114"/>
    </row>
    <row r="1506" spans="45:48" x14ac:dyDescent="0.3">
      <c r="AS1506" s="429" t="s">
        <v>3240</v>
      </c>
      <c r="AT1506" s="11" t="s">
        <v>3242</v>
      </c>
      <c r="AU1506" s="14" t="s">
        <v>82</v>
      </c>
      <c r="AV1506" s="4"/>
    </row>
    <row r="1507" spans="45:48" ht="15" thickBot="1" x14ac:dyDescent="0.35">
      <c r="AS1507" s="429" t="s">
        <v>3240</v>
      </c>
      <c r="AT1507" s="13"/>
      <c r="AU1507" s="13"/>
      <c r="AV1507" s="8"/>
    </row>
    <row r="1508" spans="45:48" ht="18.600000000000001" thickBot="1" x14ac:dyDescent="0.4">
      <c r="AS1508" s="56" t="s">
        <v>3246</v>
      </c>
      <c r="AT1508" s="53"/>
      <c r="AU1508" s="27"/>
      <c r="AV1508" s="16"/>
    </row>
    <row r="1509" spans="45:48" x14ac:dyDescent="0.3">
      <c r="AS1509" s="426" t="s">
        <v>3247</v>
      </c>
      <c r="AT1509" s="14"/>
      <c r="AU1509" s="14"/>
      <c r="AV1509" s="6"/>
    </row>
    <row r="1510" spans="45:48" x14ac:dyDescent="0.3">
      <c r="AS1510" s="429" t="s">
        <v>3246</v>
      </c>
      <c r="AT1510" s="11"/>
      <c r="AU1510" s="11"/>
      <c r="AV1510" s="4"/>
    </row>
    <row r="1511" spans="45:48" x14ac:dyDescent="0.3">
      <c r="AS1511" s="429" t="s">
        <v>3246</v>
      </c>
      <c r="AT1511" s="11"/>
      <c r="AU1511" s="11"/>
      <c r="AV1511" s="4"/>
    </row>
    <row r="1512" spans="45:48" ht="15" thickBot="1" x14ac:dyDescent="0.35">
      <c r="AS1512" s="429" t="s">
        <v>3246</v>
      </c>
      <c r="AT1512" s="13"/>
      <c r="AU1512" s="13"/>
      <c r="AV1512" s="8"/>
    </row>
    <row r="1513" spans="45:48" ht="18.600000000000001" thickBot="1" x14ac:dyDescent="0.4">
      <c r="AS1513" s="56" t="s">
        <v>3250</v>
      </c>
      <c r="AT1513" s="53"/>
      <c r="AU1513" s="27"/>
      <c r="AV1513" s="16"/>
    </row>
    <row r="1514" spans="45:48" x14ac:dyDescent="0.3">
      <c r="AS1514" s="426" t="s">
        <v>3251</v>
      </c>
      <c r="AT1514" s="14" t="s">
        <v>3252</v>
      </c>
      <c r="AU1514" s="14" t="s">
        <v>98</v>
      </c>
      <c r="AV1514" s="6"/>
    </row>
    <row r="1515" spans="45:48" x14ac:dyDescent="0.3">
      <c r="AS1515" s="429" t="s">
        <v>3250</v>
      </c>
      <c r="AT1515" s="11" t="s">
        <v>3253</v>
      </c>
      <c r="AU1515" s="14" t="s">
        <v>2079</v>
      </c>
      <c r="AV1515" s="4"/>
    </row>
    <row r="1516" spans="45:48" ht="15" thickBot="1" x14ac:dyDescent="0.35">
      <c r="AS1516" s="429" t="s">
        <v>3250</v>
      </c>
      <c r="AT1516" s="13"/>
      <c r="AU1516" s="13"/>
      <c r="AV1516" s="8"/>
    </row>
    <row r="1517" spans="45:48" ht="18.600000000000001" thickBot="1" x14ac:dyDescent="0.4">
      <c r="AS1517" s="56" t="s">
        <v>3256</v>
      </c>
      <c r="AT1517" s="53"/>
      <c r="AU1517" s="27"/>
      <c r="AV1517" s="16"/>
    </row>
    <row r="1518" spans="45:48" x14ac:dyDescent="0.3">
      <c r="AS1518" s="426" t="s">
        <v>3260</v>
      </c>
      <c r="AT1518" s="14" t="s">
        <v>3255</v>
      </c>
      <c r="AU1518" s="14" t="s">
        <v>98</v>
      </c>
      <c r="AV1518" s="6" t="s">
        <v>252</v>
      </c>
    </row>
    <row r="1519" spans="45:48" x14ac:dyDescent="0.3">
      <c r="AS1519" s="429" t="s">
        <v>3256</v>
      </c>
      <c r="AT1519" s="14" t="s">
        <v>3257</v>
      </c>
      <c r="AU1519" s="14" t="s">
        <v>98</v>
      </c>
      <c r="AV1519" s="6" t="s">
        <v>252</v>
      </c>
    </row>
    <row r="1520" spans="45:48" x14ac:dyDescent="0.3">
      <c r="AS1520" s="429" t="s">
        <v>3256</v>
      </c>
      <c r="AT1520" s="14" t="s">
        <v>3258</v>
      </c>
      <c r="AU1520" s="14" t="s">
        <v>2065</v>
      </c>
      <c r="AV1520" s="6" t="s">
        <v>252</v>
      </c>
    </row>
    <row r="1521" spans="45:48" ht="15" thickBot="1" x14ac:dyDescent="0.35">
      <c r="AS1521" s="429" t="s">
        <v>3256</v>
      </c>
      <c r="AT1521" s="13" t="s">
        <v>3259</v>
      </c>
      <c r="AU1521" s="26" t="s">
        <v>2065</v>
      </c>
      <c r="AV1521" s="8"/>
    </row>
    <row r="1522" spans="45:48" ht="18.600000000000001" thickBot="1" x14ac:dyDescent="0.4">
      <c r="AS1522" s="56" t="s">
        <v>3263</v>
      </c>
      <c r="AT1522" s="53"/>
      <c r="AU1522" s="27"/>
      <c r="AV1522" s="16"/>
    </row>
    <row r="1523" spans="45:48" x14ac:dyDescent="0.3">
      <c r="AS1523" s="426" t="s">
        <v>3264</v>
      </c>
      <c r="AT1523" s="14" t="s">
        <v>3265</v>
      </c>
      <c r="AU1523" s="14" t="s">
        <v>2076</v>
      </c>
      <c r="AV1523" s="6" t="s">
        <v>3268</v>
      </c>
    </row>
    <row r="1524" spans="45:48" x14ac:dyDescent="0.3">
      <c r="AS1524" s="429" t="s">
        <v>3263</v>
      </c>
      <c r="AT1524" s="11" t="s">
        <v>3266</v>
      </c>
      <c r="AU1524" s="14" t="s">
        <v>2076</v>
      </c>
      <c r="AV1524" s="6" t="s">
        <v>3269</v>
      </c>
    </row>
    <row r="1525" spans="45:48" x14ac:dyDescent="0.3">
      <c r="AS1525" s="429" t="s">
        <v>3263</v>
      </c>
      <c r="AT1525" s="11" t="s">
        <v>3267</v>
      </c>
      <c r="AU1525" s="14" t="s">
        <v>2076</v>
      </c>
      <c r="AV1525" s="6" t="s">
        <v>3270</v>
      </c>
    </row>
    <row r="1526" spans="45:48" x14ac:dyDescent="0.3">
      <c r="AS1526" s="429" t="s">
        <v>3263</v>
      </c>
      <c r="AT1526" s="11" t="s">
        <v>3271</v>
      </c>
      <c r="AU1526" s="14" t="s">
        <v>2076</v>
      </c>
      <c r="AV1526" s="6" t="s">
        <v>3278</v>
      </c>
    </row>
    <row r="1527" spans="45:48" x14ac:dyDescent="0.3">
      <c r="AS1527" s="429" t="s">
        <v>3263</v>
      </c>
      <c r="AT1527" s="11" t="s">
        <v>3272</v>
      </c>
      <c r="AU1527" s="14" t="s">
        <v>2076</v>
      </c>
      <c r="AV1527" s="4" t="s">
        <v>3274</v>
      </c>
    </row>
    <row r="1528" spans="45:48" x14ac:dyDescent="0.3">
      <c r="AS1528" s="429" t="s">
        <v>3263</v>
      </c>
      <c r="AT1528" s="11" t="s">
        <v>3273</v>
      </c>
      <c r="AU1528" s="14" t="s">
        <v>2079</v>
      </c>
      <c r="AV1528" s="6" t="s">
        <v>3277</v>
      </c>
    </row>
    <row r="1529" spans="45:48" x14ac:dyDescent="0.3">
      <c r="AS1529" s="429" t="s">
        <v>3263</v>
      </c>
      <c r="AT1529" s="11" t="s">
        <v>3275</v>
      </c>
      <c r="AU1529" s="14" t="s">
        <v>2076</v>
      </c>
      <c r="AV1529" s="6" t="s">
        <v>3276</v>
      </c>
    </row>
    <row r="1530" spans="45:48" x14ac:dyDescent="0.3">
      <c r="AS1530" s="429" t="s">
        <v>3263</v>
      </c>
      <c r="AT1530" s="11" t="s">
        <v>3279</v>
      </c>
      <c r="AU1530" s="14" t="s">
        <v>2076</v>
      </c>
      <c r="AV1530" s="6" t="s">
        <v>3276</v>
      </c>
    </row>
    <row r="1531" spans="45:48" x14ac:dyDescent="0.3">
      <c r="AS1531" s="429" t="s">
        <v>3263</v>
      </c>
      <c r="AT1531" s="11" t="s">
        <v>3280</v>
      </c>
      <c r="AU1531" s="14" t="s">
        <v>2076</v>
      </c>
      <c r="AV1531" s="6" t="s">
        <v>3281</v>
      </c>
    </row>
    <row r="1532" spans="45:48" ht="15" thickBot="1" x14ac:dyDescent="0.35">
      <c r="AS1532" s="429" t="s">
        <v>3263</v>
      </c>
      <c r="AT1532" s="13" t="s">
        <v>3282</v>
      </c>
      <c r="AU1532" s="26" t="s">
        <v>2076</v>
      </c>
      <c r="AV1532" s="114" t="s">
        <v>3283</v>
      </c>
    </row>
    <row r="1533" spans="45:48" ht="18.600000000000001" thickBot="1" x14ac:dyDescent="0.4">
      <c r="AS1533" s="56" t="s">
        <v>3285</v>
      </c>
      <c r="AT1533" s="53"/>
      <c r="AU1533" s="27"/>
      <c r="AV1533" s="16"/>
    </row>
    <row r="1534" spans="45:48" x14ac:dyDescent="0.3">
      <c r="AS1534" s="430" t="s">
        <v>3286</v>
      </c>
      <c r="AT1534" s="65" t="s">
        <v>3287</v>
      </c>
      <c r="AU1534" s="14" t="s">
        <v>2076</v>
      </c>
      <c r="AV1534" s="57" t="s">
        <v>3292</v>
      </c>
    </row>
    <row r="1535" spans="45:48" x14ac:dyDescent="0.3">
      <c r="AS1535" s="429" t="s">
        <v>3285</v>
      </c>
      <c r="AT1535" s="65" t="s">
        <v>3288</v>
      </c>
      <c r="AU1535" s="14" t="s">
        <v>2076</v>
      </c>
      <c r="AV1535" s="66" t="s">
        <v>3293</v>
      </c>
    </row>
    <row r="1536" spans="45:48" x14ac:dyDescent="0.3">
      <c r="AS1536" s="429" t="s">
        <v>3285</v>
      </c>
      <c r="AT1536" s="65" t="s">
        <v>3289</v>
      </c>
      <c r="AU1536" s="14" t="s">
        <v>2076</v>
      </c>
      <c r="AV1536" s="66" t="s">
        <v>3295</v>
      </c>
    </row>
    <row r="1537" spans="45:48" x14ac:dyDescent="0.3">
      <c r="AS1537" s="429" t="s">
        <v>3285</v>
      </c>
      <c r="AT1537" s="65" t="s">
        <v>3290</v>
      </c>
      <c r="AU1537" s="14" t="s">
        <v>2076</v>
      </c>
      <c r="AV1537" s="66" t="s">
        <v>3294</v>
      </c>
    </row>
    <row r="1538" spans="45:48" x14ac:dyDescent="0.3">
      <c r="AS1538" s="429" t="s">
        <v>3285</v>
      </c>
      <c r="AT1538" s="65" t="s">
        <v>3291</v>
      </c>
      <c r="AU1538" s="14" t="s">
        <v>2076</v>
      </c>
      <c r="AV1538" s="66" t="s">
        <v>3296</v>
      </c>
    </row>
    <row r="1539" spans="45:48" x14ac:dyDescent="0.3">
      <c r="AS1539" s="429" t="s">
        <v>3285</v>
      </c>
      <c r="AT1539" s="11" t="s">
        <v>3297</v>
      </c>
      <c r="AU1539" s="14" t="s">
        <v>2102</v>
      </c>
      <c r="AV1539" s="66" t="s">
        <v>3300</v>
      </c>
    </row>
    <row r="1540" spans="45:48" x14ac:dyDescent="0.3">
      <c r="AS1540" s="429" t="s">
        <v>3285</v>
      </c>
      <c r="AT1540" s="11" t="s">
        <v>3298</v>
      </c>
      <c r="AU1540" s="11" t="s">
        <v>2077</v>
      </c>
      <c r="AV1540" s="66" t="s">
        <v>3299</v>
      </c>
    </row>
    <row r="1541" spans="45:48" ht="15" thickBot="1" x14ac:dyDescent="0.35">
      <c r="AS1541" s="429" t="s">
        <v>3285</v>
      </c>
      <c r="AT1541" s="13" t="s">
        <v>3301</v>
      </c>
      <c r="AU1541" s="26" t="s">
        <v>2102</v>
      </c>
      <c r="AV1541" s="76" t="s">
        <v>3302</v>
      </c>
    </row>
    <row r="1542" spans="45:48" ht="18.600000000000001" thickBot="1" x14ac:dyDescent="0.4">
      <c r="AS1542" s="56" t="s">
        <v>3304</v>
      </c>
      <c r="AT1542" s="53"/>
      <c r="AU1542" s="27"/>
      <c r="AV1542" s="16"/>
    </row>
    <row r="1543" spans="45:48" x14ac:dyDescent="0.3">
      <c r="AS1543" s="426" t="s">
        <v>3316</v>
      </c>
      <c r="AT1543" s="14" t="s">
        <v>3305</v>
      </c>
      <c r="AU1543" s="14" t="s">
        <v>2077</v>
      </c>
      <c r="AV1543" s="6" t="s">
        <v>252</v>
      </c>
    </row>
    <row r="1544" spans="45:48" x14ac:dyDescent="0.3">
      <c r="AS1544" s="429" t="s">
        <v>3304</v>
      </c>
      <c r="AT1544" s="11" t="s">
        <v>3306</v>
      </c>
      <c r="AU1544" s="14" t="s">
        <v>2076</v>
      </c>
      <c r="AV1544" s="6" t="s">
        <v>3307</v>
      </c>
    </row>
    <row r="1545" spans="45:48" x14ac:dyDescent="0.3">
      <c r="AS1545" s="429" t="s">
        <v>3304</v>
      </c>
      <c r="AT1545" s="11" t="s">
        <v>3308</v>
      </c>
      <c r="AU1545" s="14" t="s">
        <v>2076</v>
      </c>
      <c r="AV1545" s="6" t="s">
        <v>3309</v>
      </c>
    </row>
    <row r="1546" spans="45:48" x14ac:dyDescent="0.3">
      <c r="AS1546" s="429" t="s">
        <v>3304</v>
      </c>
      <c r="AT1546" s="11" t="s">
        <v>3310</v>
      </c>
      <c r="AU1546" s="14" t="s">
        <v>2076</v>
      </c>
      <c r="AV1546" s="6" t="s">
        <v>3311</v>
      </c>
    </row>
    <row r="1547" spans="45:48" x14ac:dyDescent="0.3">
      <c r="AS1547" s="429" t="s">
        <v>3304</v>
      </c>
      <c r="AT1547" s="11" t="s">
        <v>3312</v>
      </c>
      <c r="AU1547" s="14" t="s">
        <v>2076</v>
      </c>
      <c r="AV1547" s="6" t="s">
        <v>3313</v>
      </c>
    </row>
    <row r="1548" spans="45:48" ht="15" thickBot="1" x14ac:dyDescent="0.35">
      <c r="AS1548" s="429" t="s">
        <v>3304</v>
      </c>
      <c r="AT1548" s="13" t="s">
        <v>3314</v>
      </c>
      <c r="AU1548" s="26" t="s">
        <v>2076</v>
      </c>
      <c r="AV1548" s="114" t="s">
        <v>3315</v>
      </c>
    </row>
    <row r="1549" spans="45:48" ht="18.600000000000001" thickBot="1" x14ac:dyDescent="0.4">
      <c r="AS1549" s="56" t="s">
        <v>3318</v>
      </c>
      <c r="AT1549" s="53"/>
      <c r="AU1549" s="27"/>
      <c r="AV1549" s="16"/>
    </row>
    <row r="1550" spans="45:48" x14ac:dyDescent="0.3">
      <c r="AS1550" s="430" t="s">
        <v>3329</v>
      </c>
      <c r="AT1550" s="26" t="s">
        <v>3319</v>
      </c>
      <c r="AU1550" s="14" t="s">
        <v>2077</v>
      </c>
      <c r="AV1550" s="114"/>
    </row>
    <row r="1551" spans="45:48" x14ac:dyDescent="0.3">
      <c r="AS1551" s="429" t="s">
        <v>3318</v>
      </c>
      <c r="AT1551" s="11" t="s">
        <v>3320</v>
      </c>
      <c r="AU1551" s="14" t="s">
        <v>3321</v>
      </c>
      <c r="AV1551" s="4"/>
    </row>
    <row r="1552" spans="45:48" x14ac:dyDescent="0.3">
      <c r="AS1552" s="429" t="s">
        <v>3318</v>
      </c>
      <c r="AT1552" s="11" t="s">
        <v>3322</v>
      </c>
      <c r="AU1552" s="14" t="s">
        <v>3321</v>
      </c>
      <c r="AV1552" s="4"/>
    </row>
    <row r="1553" spans="45:48" x14ac:dyDescent="0.3">
      <c r="AS1553" s="429" t="s">
        <v>3318</v>
      </c>
      <c r="AT1553" s="11" t="s">
        <v>3323</v>
      </c>
      <c r="AU1553" s="14" t="s">
        <v>3324</v>
      </c>
      <c r="AV1553" s="4"/>
    </row>
    <row r="1554" spans="45:48" x14ac:dyDescent="0.3">
      <c r="AS1554" s="429" t="s">
        <v>3318</v>
      </c>
      <c r="AT1554" s="11" t="s">
        <v>3325</v>
      </c>
      <c r="AU1554" s="14" t="s">
        <v>2077</v>
      </c>
      <c r="AV1554" s="4"/>
    </row>
    <row r="1555" spans="45:48" x14ac:dyDescent="0.3">
      <c r="AS1555" s="429" t="s">
        <v>3318</v>
      </c>
      <c r="AT1555" s="11" t="s">
        <v>3326</v>
      </c>
      <c r="AU1555" s="14" t="s">
        <v>3321</v>
      </c>
      <c r="AV1555" s="4"/>
    </row>
    <row r="1556" spans="45:48" x14ac:dyDescent="0.3">
      <c r="AS1556" s="429" t="s">
        <v>3318</v>
      </c>
      <c r="AT1556" s="11" t="s">
        <v>3327</v>
      </c>
      <c r="AU1556" s="14" t="s">
        <v>2077</v>
      </c>
      <c r="AV1556" s="4"/>
    </row>
    <row r="1557" spans="45:48" ht="15" thickBot="1" x14ac:dyDescent="0.35">
      <c r="AS1557" s="429" t="s">
        <v>3318</v>
      </c>
      <c r="AT1557" s="13" t="s">
        <v>3328</v>
      </c>
      <c r="AU1557" s="26" t="s">
        <v>2077</v>
      </c>
      <c r="AV1557" s="8"/>
    </row>
    <row r="1558" spans="45:48" ht="18.600000000000001" thickBot="1" x14ac:dyDescent="0.4">
      <c r="AS1558" s="56" t="s">
        <v>3331</v>
      </c>
      <c r="AT1558" s="53"/>
      <c r="AU1558" s="27"/>
      <c r="AV1558" s="16"/>
    </row>
    <row r="1559" spans="45:48" x14ac:dyDescent="0.3">
      <c r="AS1559" s="426" t="s">
        <v>3345</v>
      </c>
      <c r="AT1559" s="14" t="s">
        <v>3332</v>
      </c>
      <c r="AU1559" s="14" t="s">
        <v>2064</v>
      </c>
      <c r="AV1559" s="6" t="s">
        <v>3333</v>
      </c>
    </row>
    <row r="1560" spans="45:48" x14ac:dyDescent="0.3">
      <c r="AS1560" s="429" t="s">
        <v>3331</v>
      </c>
      <c r="AT1560" s="11" t="s">
        <v>3334</v>
      </c>
      <c r="AU1560" s="14" t="s">
        <v>2064</v>
      </c>
      <c r="AV1560" s="6" t="s">
        <v>3335</v>
      </c>
    </row>
    <row r="1561" spans="45:48" x14ac:dyDescent="0.3">
      <c r="AS1561" s="429" t="s">
        <v>3331</v>
      </c>
      <c r="AT1561" s="11" t="s">
        <v>3336</v>
      </c>
      <c r="AU1561" s="14" t="s">
        <v>2064</v>
      </c>
      <c r="AV1561" s="6" t="s">
        <v>3337</v>
      </c>
    </row>
    <row r="1562" spans="45:48" x14ac:dyDescent="0.3">
      <c r="AS1562" s="429" t="s">
        <v>3331</v>
      </c>
      <c r="AT1562" s="11" t="s">
        <v>3338</v>
      </c>
      <c r="AU1562" s="14" t="s">
        <v>2064</v>
      </c>
      <c r="AV1562" s="4" t="s">
        <v>3339</v>
      </c>
    </row>
    <row r="1563" spans="45:48" x14ac:dyDescent="0.3">
      <c r="AS1563" s="429" t="s">
        <v>3331</v>
      </c>
      <c r="AT1563" s="11" t="s">
        <v>3340</v>
      </c>
      <c r="AU1563" s="14" t="s">
        <v>2064</v>
      </c>
      <c r="AV1563" s="4" t="s">
        <v>3344</v>
      </c>
    </row>
    <row r="1564" spans="45:48" x14ac:dyDescent="0.3">
      <c r="AS1564" s="429" t="s">
        <v>3331</v>
      </c>
      <c r="AT1564" s="11" t="s">
        <v>3342</v>
      </c>
      <c r="AU1564" s="14" t="s">
        <v>2064</v>
      </c>
      <c r="AV1564" s="4" t="s">
        <v>3344</v>
      </c>
    </row>
    <row r="1565" spans="45:48" ht="15" thickBot="1" x14ac:dyDescent="0.35">
      <c r="AS1565" s="429" t="s">
        <v>3331</v>
      </c>
      <c r="AT1565" s="13" t="s">
        <v>3343</v>
      </c>
      <c r="AU1565" s="26" t="s">
        <v>2064</v>
      </c>
      <c r="AV1565" s="8" t="s">
        <v>3341</v>
      </c>
    </row>
    <row r="1566" spans="45:48" ht="18.600000000000001" thickBot="1" x14ac:dyDescent="0.4">
      <c r="AS1566" s="56" t="s">
        <v>3347</v>
      </c>
      <c r="AT1566" s="53"/>
      <c r="AU1566" s="27"/>
      <c r="AV1566" s="16"/>
    </row>
    <row r="1567" spans="45:48" x14ac:dyDescent="0.3">
      <c r="AS1567" s="426" t="s">
        <v>3348</v>
      </c>
      <c r="AT1567" s="14" t="s">
        <v>3349</v>
      </c>
      <c r="AU1567" s="14" t="s">
        <v>2082</v>
      </c>
      <c r="AV1567" s="6" t="s">
        <v>3351</v>
      </c>
    </row>
    <row r="1568" spans="45:48" x14ac:dyDescent="0.3">
      <c r="AS1568" s="429" t="s">
        <v>3347</v>
      </c>
      <c r="AT1568" s="11" t="s">
        <v>3350</v>
      </c>
      <c r="AU1568" s="11" t="s">
        <v>305</v>
      </c>
      <c r="AV1568" s="4" t="s">
        <v>3352</v>
      </c>
    </row>
    <row r="1569" spans="45:48" ht="15" thickBot="1" x14ac:dyDescent="0.35">
      <c r="AS1569" s="429" t="s">
        <v>3347</v>
      </c>
      <c r="AT1569" s="13" t="s">
        <v>3353</v>
      </c>
      <c r="AU1569" s="13" t="s">
        <v>382</v>
      </c>
      <c r="AV1569" s="8" t="s">
        <v>3354</v>
      </c>
    </row>
    <row r="1570" spans="45:48" ht="18.600000000000001" thickBot="1" x14ac:dyDescent="0.4">
      <c r="AS1570" s="56" t="s">
        <v>3356</v>
      </c>
      <c r="AT1570" s="53"/>
      <c r="AU1570" s="27"/>
      <c r="AV1570" s="16"/>
    </row>
    <row r="1571" spans="45:48" x14ac:dyDescent="0.3">
      <c r="AS1571" s="426" t="s">
        <v>3357</v>
      </c>
      <c r="AT1571" s="14" t="s">
        <v>3358</v>
      </c>
      <c r="AU1571" s="14" t="s">
        <v>2079</v>
      </c>
      <c r="AV1571" s="6"/>
    </row>
    <row r="1572" spans="45:48" x14ac:dyDescent="0.3">
      <c r="AS1572" s="429" t="s">
        <v>3356</v>
      </c>
      <c r="AT1572" s="11" t="s">
        <v>3359</v>
      </c>
      <c r="AU1572" s="14" t="s">
        <v>2079</v>
      </c>
      <c r="AV1572" s="4"/>
    </row>
    <row r="1573" spans="45:48" ht="15" thickBot="1" x14ac:dyDescent="0.35">
      <c r="AS1573" s="429" t="s">
        <v>3356</v>
      </c>
      <c r="AT1573" s="13"/>
      <c r="AU1573" s="13"/>
      <c r="AV1573" s="8"/>
    </row>
    <row r="1574" spans="45:48" ht="18.600000000000001" thickBot="1" x14ac:dyDescent="0.4">
      <c r="AS1574" s="103" t="s">
        <v>3361</v>
      </c>
      <c r="AT1574" s="53"/>
      <c r="AU1574" s="27"/>
      <c r="AV1574" s="16"/>
    </row>
    <row r="1575" spans="45:48" x14ac:dyDescent="0.3">
      <c r="AS1575" s="426" t="s">
        <v>3369</v>
      </c>
      <c r="AT1575" s="14" t="s">
        <v>3362</v>
      </c>
      <c r="AU1575" s="14" t="s">
        <v>424</v>
      </c>
      <c r="AV1575" s="6" t="s">
        <v>3365</v>
      </c>
    </row>
    <row r="1576" spans="45:48" x14ac:dyDescent="0.3">
      <c r="AS1576" s="429" t="s">
        <v>3361</v>
      </c>
      <c r="AT1576" s="11" t="s">
        <v>3363</v>
      </c>
      <c r="AU1576" s="14" t="s">
        <v>98</v>
      </c>
      <c r="AV1576" s="6" t="s">
        <v>3366</v>
      </c>
    </row>
    <row r="1577" spans="45:48" x14ac:dyDescent="0.3">
      <c r="AS1577" s="429" t="s">
        <v>3361</v>
      </c>
      <c r="AT1577" s="11" t="s">
        <v>3364</v>
      </c>
      <c r="AU1577" s="14" t="s">
        <v>2064</v>
      </c>
      <c r="AV1577" s="6" t="s">
        <v>3365</v>
      </c>
    </row>
    <row r="1578" spans="45:48" ht="15" thickBot="1" x14ac:dyDescent="0.35">
      <c r="AS1578" s="429" t="s">
        <v>3361</v>
      </c>
      <c r="AT1578" s="13" t="s">
        <v>3367</v>
      </c>
      <c r="AU1578" s="26" t="s">
        <v>2064</v>
      </c>
      <c r="AV1578" s="114" t="s">
        <v>3368</v>
      </c>
    </row>
    <row r="1579" spans="45:48" ht="18.600000000000001" thickBot="1" x14ac:dyDescent="0.4">
      <c r="AS1579" s="56" t="s">
        <v>3371</v>
      </c>
      <c r="AT1579" s="53"/>
      <c r="AU1579" s="27"/>
      <c r="AV1579" s="16"/>
    </row>
    <row r="1580" spans="45:48" x14ac:dyDescent="0.3">
      <c r="AS1580" s="426" t="s">
        <v>3413</v>
      </c>
      <c r="AT1580" s="14" t="s">
        <v>3373</v>
      </c>
      <c r="AU1580" s="14" t="s">
        <v>168</v>
      </c>
      <c r="AV1580" s="6" t="s">
        <v>3372</v>
      </c>
    </row>
    <row r="1581" spans="45:48" x14ac:dyDescent="0.3">
      <c r="AS1581" s="429" t="s">
        <v>3371</v>
      </c>
      <c r="AT1581" s="14" t="s">
        <v>3374</v>
      </c>
      <c r="AU1581" s="14" t="s">
        <v>168</v>
      </c>
      <c r="AV1581" s="6" t="s">
        <v>3372</v>
      </c>
    </row>
    <row r="1582" spans="45:48" x14ac:dyDescent="0.3">
      <c r="AS1582" s="429" t="s">
        <v>3371</v>
      </c>
      <c r="AT1582" s="14" t="s">
        <v>3375</v>
      </c>
      <c r="AU1582" s="14" t="s">
        <v>168</v>
      </c>
      <c r="AV1582" s="6" t="s">
        <v>3372</v>
      </c>
    </row>
    <row r="1583" spans="45:48" x14ac:dyDescent="0.3">
      <c r="AS1583" s="429" t="s">
        <v>3371</v>
      </c>
      <c r="AT1583" s="11" t="s">
        <v>3376</v>
      </c>
      <c r="AU1583" s="11" t="s">
        <v>2078</v>
      </c>
      <c r="AV1583" s="4" t="s">
        <v>3378</v>
      </c>
    </row>
    <row r="1584" spans="45:48" x14ac:dyDescent="0.3">
      <c r="AS1584" s="429" t="s">
        <v>3371</v>
      </c>
      <c r="AT1584" s="11" t="s">
        <v>3377</v>
      </c>
      <c r="AU1584" s="11" t="s">
        <v>2078</v>
      </c>
      <c r="AV1584" s="4" t="s">
        <v>3378</v>
      </c>
    </row>
    <row r="1585" spans="45:48" x14ac:dyDescent="0.3">
      <c r="AS1585" s="429" t="s">
        <v>3371</v>
      </c>
      <c r="AT1585" s="11" t="s">
        <v>3379</v>
      </c>
      <c r="AU1585" s="11" t="s">
        <v>424</v>
      </c>
      <c r="AV1585" s="4" t="s">
        <v>3380</v>
      </c>
    </row>
    <row r="1586" spans="45:48" x14ac:dyDescent="0.3">
      <c r="AS1586" s="429" t="s">
        <v>3371</v>
      </c>
      <c r="AT1586" s="11" t="s">
        <v>3381</v>
      </c>
      <c r="AU1586" s="14" t="s">
        <v>2070</v>
      </c>
      <c r="AV1586" s="4" t="s">
        <v>3386</v>
      </c>
    </row>
    <row r="1587" spans="45:48" x14ac:dyDescent="0.3">
      <c r="AS1587" s="429" t="s">
        <v>3371</v>
      </c>
      <c r="AT1587" s="11" t="s">
        <v>3382</v>
      </c>
      <c r="AU1587" s="14" t="s">
        <v>2070</v>
      </c>
      <c r="AV1587" s="4" t="s">
        <v>3387</v>
      </c>
    </row>
    <row r="1588" spans="45:48" x14ac:dyDescent="0.3">
      <c r="AS1588" s="429" t="s">
        <v>3371</v>
      </c>
      <c r="AT1588" s="11" t="s">
        <v>3383</v>
      </c>
      <c r="AU1588" s="14" t="s">
        <v>2070</v>
      </c>
      <c r="AV1588" s="4" t="s">
        <v>3388</v>
      </c>
    </row>
    <row r="1589" spans="45:48" x14ac:dyDescent="0.3">
      <c r="AS1589" s="429" t="s">
        <v>3371</v>
      </c>
      <c r="AT1589" s="11" t="s">
        <v>3384</v>
      </c>
      <c r="AU1589" s="14" t="s">
        <v>2070</v>
      </c>
      <c r="AV1589" s="4" t="s">
        <v>3387</v>
      </c>
    </row>
    <row r="1590" spans="45:48" x14ac:dyDescent="0.3">
      <c r="AS1590" s="429" t="s">
        <v>3371</v>
      </c>
      <c r="AT1590" s="11" t="s">
        <v>3385</v>
      </c>
      <c r="AU1590" s="14" t="s">
        <v>2070</v>
      </c>
      <c r="AV1590" s="4" t="s">
        <v>3388</v>
      </c>
    </row>
    <row r="1591" spans="45:48" x14ac:dyDescent="0.3">
      <c r="AS1591" s="429" t="s">
        <v>3371</v>
      </c>
      <c r="AT1591" s="11" t="s">
        <v>3389</v>
      </c>
      <c r="AU1591" s="11" t="s">
        <v>82</v>
      </c>
      <c r="AV1591" s="4" t="s">
        <v>3396</v>
      </c>
    </row>
    <row r="1592" spans="45:48" x14ac:dyDescent="0.3">
      <c r="AS1592" s="429" t="s">
        <v>3371</v>
      </c>
      <c r="AT1592" s="11" t="s">
        <v>3390</v>
      </c>
      <c r="AU1592" s="11" t="s">
        <v>82</v>
      </c>
      <c r="AV1592" s="4" t="s">
        <v>3396</v>
      </c>
    </row>
    <row r="1593" spans="45:48" x14ac:dyDescent="0.3">
      <c r="AS1593" s="429" t="s">
        <v>3371</v>
      </c>
      <c r="AT1593" s="11" t="s">
        <v>3391</v>
      </c>
      <c r="AU1593" s="11" t="s">
        <v>82</v>
      </c>
      <c r="AV1593" s="4" t="s">
        <v>3397</v>
      </c>
    </row>
    <row r="1594" spans="45:48" x14ac:dyDescent="0.3">
      <c r="AS1594" s="429" t="s">
        <v>3371</v>
      </c>
      <c r="AT1594" s="11" t="s">
        <v>3392</v>
      </c>
      <c r="AU1594" s="11" t="s">
        <v>82</v>
      </c>
      <c r="AV1594" s="4" t="s">
        <v>3396</v>
      </c>
    </row>
    <row r="1595" spans="45:48" x14ac:dyDescent="0.3">
      <c r="AS1595" s="429" t="s">
        <v>3371</v>
      </c>
      <c r="AT1595" s="11" t="s">
        <v>3393</v>
      </c>
      <c r="AU1595" s="11" t="s">
        <v>82</v>
      </c>
      <c r="AV1595" s="4" t="s">
        <v>3397</v>
      </c>
    </row>
    <row r="1596" spans="45:48" x14ac:dyDescent="0.3">
      <c r="AS1596" s="429" t="s">
        <v>3371</v>
      </c>
      <c r="AT1596" s="11" t="s">
        <v>3394</v>
      </c>
      <c r="AU1596" s="11" t="s">
        <v>82</v>
      </c>
      <c r="AV1596" s="4" t="s">
        <v>3396</v>
      </c>
    </row>
    <row r="1597" spans="45:48" x14ac:dyDescent="0.3">
      <c r="AS1597" s="429" t="s">
        <v>3371</v>
      </c>
      <c r="AT1597" s="11" t="s">
        <v>3395</v>
      </c>
      <c r="AU1597" s="11" t="s">
        <v>82</v>
      </c>
      <c r="AV1597" s="4" t="s">
        <v>3397</v>
      </c>
    </row>
    <row r="1598" spans="45:48" x14ac:dyDescent="0.3">
      <c r="AS1598" s="429" t="s">
        <v>3371</v>
      </c>
      <c r="AT1598" s="11" t="s">
        <v>3398</v>
      </c>
      <c r="AU1598" s="11" t="s">
        <v>3400</v>
      </c>
      <c r="AV1598" s="4" t="s">
        <v>3401</v>
      </c>
    </row>
    <row r="1599" spans="45:48" x14ac:dyDescent="0.3">
      <c r="AS1599" s="429" t="s">
        <v>3371</v>
      </c>
      <c r="AT1599" s="11" t="s">
        <v>3399</v>
      </c>
      <c r="AU1599" s="11" t="s">
        <v>3400</v>
      </c>
      <c r="AV1599" s="4" t="s">
        <v>3402</v>
      </c>
    </row>
    <row r="1600" spans="45:48" x14ac:dyDescent="0.3">
      <c r="AS1600" s="429" t="s">
        <v>3371</v>
      </c>
      <c r="AT1600" s="11" t="s">
        <v>3403</v>
      </c>
      <c r="AU1600" s="11" t="s">
        <v>424</v>
      </c>
      <c r="AV1600" s="4" t="s">
        <v>3405</v>
      </c>
    </row>
    <row r="1601" spans="45:48" x14ac:dyDescent="0.3">
      <c r="AS1601" s="429" t="s">
        <v>3371</v>
      </c>
      <c r="AT1601" s="11" t="s">
        <v>3404</v>
      </c>
      <c r="AU1601" s="11" t="s">
        <v>424</v>
      </c>
      <c r="AV1601" s="4" t="s">
        <v>3387</v>
      </c>
    </row>
    <row r="1602" spans="45:48" x14ac:dyDescent="0.3">
      <c r="AS1602" s="429" t="s">
        <v>3371</v>
      </c>
      <c r="AT1602" s="11" t="s">
        <v>3406</v>
      </c>
      <c r="AU1602" s="11" t="s">
        <v>2082</v>
      </c>
      <c r="AV1602" s="4" t="s">
        <v>3408</v>
      </c>
    </row>
    <row r="1603" spans="45:48" x14ac:dyDescent="0.3">
      <c r="AS1603" s="429" t="s">
        <v>3371</v>
      </c>
      <c r="AT1603" s="11" t="s">
        <v>3407</v>
      </c>
      <c r="AU1603" s="11" t="s">
        <v>2082</v>
      </c>
      <c r="AV1603" s="4" t="s">
        <v>3409</v>
      </c>
    </row>
    <row r="1604" spans="45:48" x14ac:dyDescent="0.3">
      <c r="AS1604" s="429" t="s">
        <v>3371</v>
      </c>
      <c r="AT1604" s="11" t="s">
        <v>3410</v>
      </c>
      <c r="AU1604" s="14" t="s">
        <v>2068</v>
      </c>
      <c r="AV1604" s="4" t="s">
        <v>3412</v>
      </c>
    </row>
    <row r="1605" spans="45:48" ht="15" thickBot="1" x14ac:dyDescent="0.35">
      <c r="AS1605" s="429" t="s">
        <v>3371</v>
      </c>
      <c r="AT1605" s="13" t="s">
        <v>3411</v>
      </c>
      <c r="AU1605" s="26" t="s">
        <v>2068</v>
      </c>
      <c r="AV1605" s="8" t="s">
        <v>3412</v>
      </c>
    </row>
    <row r="1606" spans="45:48" ht="18.600000000000001" thickBot="1" x14ac:dyDescent="0.4">
      <c r="AS1606" s="56" t="s">
        <v>3415</v>
      </c>
      <c r="AT1606" s="53"/>
      <c r="AU1606" s="27"/>
      <c r="AV1606" s="16"/>
    </row>
    <row r="1607" spans="45:48" x14ac:dyDescent="0.3">
      <c r="AS1607" s="426" t="s">
        <v>3416</v>
      </c>
      <c r="AT1607" s="14" t="s">
        <v>3417</v>
      </c>
      <c r="AU1607" s="14" t="s">
        <v>242</v>
      </c>
      <c r="AV1607" s="6"/>
    </row>
    <row r="1608" spans="45:48" x14ac:dyDescent="0.3">
      <c r="AS1608" s="429" t="s">
        <v>3415</v>
      </c>
      <c r="AT1608" s="11" t="s">
        <v>3418</v>
      </c>
      <c r="AU1608" s="11" t="s">
        <v>82</v>
      </c>
      <c r="AV1608" s="4"/>
    </row>
    <row r="1609" spans="45:48" x14ac:dyDescent="0.3">
      <c r="AS1609" s="429" t="s">
        <v>3415</v>
      </c>
      <c r="AT1609" s="11" t="s">
        <v>3419</v>
      </c>
      <c r="AU1609" s="11" t="s">
        <v>3420</v>
      </c>
      <c r="AV1609" s="4" t="s">
        <v>3421</v>
      </c>
    </row>
    <row r="1610" spans="45:48" ht="15" thickBot="1" x14ac:dyDescent="0.35">
      <c r="AS1610" s="429" t="s">
        <v>3415</v>
      </c>
      <c r="AT1610" s="13" t="s">
        <v>3422</v>
      </c>
      <c r="AU1610" s="13" t="s">
        <v>82</v>
      </c>
      <c r="AV1610" s="8"/>
    </row>
    <row r="1611" spans="45:48" ht="18.600000000000001" thickBot="1" x14ac:dyDescent="0.4">
      <c r="AS1611" s="56" t="s">
        <v>3425</v>
      </c>
      <c r="AT1611" s="53"/>
      <c r="AU1611" s="27"/>
      <c r="AV1611" s="16"/>
    </row>
    <row r="1612" spans="45:48" x14ac:dyDescent="0.3">
      <c r="AS1612" s="426" t="s">
        <v>3429</v>
      </c>
      <c r="AT1612" s="14" t="s">
        <v>3426</v>
      </c>
      <c r="AU1612" s="14" t="s">
        <v>2079</v>
      </c>
      <c r="AV1612" s="6"/>
    </row>
    <row r="1613" spans="45:48" x14ac:dyDescent="0.3">
      <c r="AS1613" s="429" t="s">
        <v>3425</v>
      </c>
      <c r="AT1613" s="11" t="s">
        <v>3427</v>
      </c>
      <c r="AU1613" s="14" t="s">
        <v>2079</v>
      </c>
      <c r="AV1613" s="4"/>
    </row>
    <row r="1614" spans="45:48" x14ac:dyDescent="0.3">
      <c r="AS1614" s="429" t="s">
        <v>3425</v>
      </c>
      <c r="AT1614" s="11" t="s">
        <v>3428</v>
      </c>
      <c r="AU1614" s="14" t="s">
        <v>2079</v>
      </c>
      <c r="AV1614" s="4"/>
    </row>
    <row r="1615" spans="45:48" ht="15" thickBot="1" x14ac:dyDescent="0.35">
      <c r="AS1615" s="429" t="s">
        <v>3425</v>
      </c>
      <c r="AT1615" s="13"/>
      <c r="AU1615" s="13"/>
      <c r="AV1615" s="8"/>
    </row>
    <row r="1616" spans="45:48" ht="18.600000000000001" thickBot="1" x14ac:dyDescent="0.4">
      <c r="AS1616" s="56" t="s">
        <v>3432</v>
      </c>
      <c r="AT1616" s="53"/>
      <c r="AU1616" s="27"/>
      <c r="AV1616" s="16"/>
    </row>
    <row r="1617" spans="45:48" x14ac:dyDescent="0.3">
      <c r="AS1617" s="426" t="s">
        <v>3441</v>
      </c>
      <c r="AT1617" s="14" t="s">
        <v>3433</v>
      </c>
      <c r="AU1617" s="14" t="s">
        <v>98</v>
      </c>
      <c r="AV1617" s="6" t="s">
        <v>3439</v>
      </c>
    </row>
    <row r="1618" spans="45:48" x14ac:dyDescent="0.3">
      <c r="AS1618" s="429" t="s">
        <v>3432</v>
      </c>
      <c r="AT1618" s="14" t="s">
        <v>3434</v>
      </c>
      <c r="AU1618" s="14" t="s">
        <v>98</v>
      </c>
      <c r="AV1618" s="6" t="s">
        <v>3440</v>
      </c>
    </row>
    <row r="1619" spans="45:48" x14ac:dyDescent="0.3">
      <c r="AS1619" s="429" t="s">
        <v>3432</v>
      </c>
      <c r="AT1619" s="14" t="s">
        <v>3435</v>
      </c>
      <c r="AU1619" s="14" t="s">
        <v>98</v>
      </c>
      <c r="AV1619" s="6" t="s">
        <v>3439</v>
      </c>
    </row>
    <row r="1620" spans="45:48" x14ac:dyDescent="0.3">
      <c r="AS1620" s="429" t="s">
        <v>3432</v>
      </c>
      <c r="AT1620" s="14" t="s">
        <v>3436</v>
      </c>
      <c r="AU1620" s="14" t="s">
        <v>98</v>
      </c>
      <c r="AV1620" s="6" t="s">
        <v>3440</v>
      </c>
    </row>
    <row r="1621" spans="45:48" x14ac:dyDescent="0.3">
      <c r="AS1621" s="429" t="s">
        <v>3432</v>
      </c>
      <c r="AT1621" s="14" t="s">
        <v>3437</v>
      </c>
      <c r="AU1621" s="14" t="s">
        <v>98</v>
      </c>
      <c r="AV1621" s="6" t="s">
        <v>3439</v>
      </c>
    </row>
    <row r="1622" spans="45:48" x14ac:dyDescent="0.3">
      <c r="AS1622" s="429" t="s">
        <v>3432</v>
      </c>
      <c r="AT1622" s="14" t="s">
        <v>3438</v>
      </c>
      <c r="AU1622" s="14" t="s">
        <v>98</v>
      </c>
      <c r="AV1622" s="6" t="s">
        <v>3440</v>
      </c>
    </row>
    <row r="1623" spans="45:48" x14ac:dyDescent="0.3">
      <c r="AS1623" s="429" t="s">
        <v>3432</v>
      </c>
      <c r="AT1623" s="11" t="s">
        <v>3442</v>
      </c>
      <c r="AU1623" s="11" t="s">
        <v>424</v>
      </c>
      <c r="AV1623" s="4" t="s">
        <v>788</v>
      </c>
    </row>
    <row r="1624" spans="45:48" x14ac:dyDescent="0.3">
      <c r="AS1624" s="429" t="s">
        <v>3432</v>
      </c>
      <c r="AT1624" s="11" t="s">
        <v>3443</v>
      </c>
      <c r="AU1624" s="11" t="s">
        <v>424</v>
      </c>
      <c r="AV1624" s="4" t="s">
        <v>788</v>
      </c>
    </row>
    <row r="1625" spans="45:48" x14ac:dyDescent="0.3">
      <c r="AS1625" s="429" t="s">
        <v>3432</v>
      </c>
      <c r="AT1625" s="11" t="s">
        <v>3444</v>
      </c>
      <c r="AU1625" s="11" t="s">
        <v>424</v>
      </c>
      <c r="AV1625" s="4" t="s">
        <v>3446</v>
      </c>
    </row>
    <row r="1626" spans="45:48" x14ac:dyDescent="0.3">
      <c r="AS1626" s="429" t="s">
        <v>3432</v>
      </c>
      <c r="AT1626" s="11" t="s">
        <v>3445</v>
      </c>
      <c r="AU1626" s="11" t="s">
        <v>424</v>
      </c>
      <c r="AV1626" s="4" t="s">
        <v>3446</v>
      </c>
    </row>
    <row r="1627" spans="45:48" x14ac:dyDescent="0.3">
      <c r="AS1627" s="429" t="s">
        <v>3432</v>
      </c>
      <c r="AT1627" s="11" t="s">
        <v>3447</v>
      </c>
      <c r="AU1627" s="11" t="s">
        <v>424</v>
      </c>
      <c r="AV1627" s="4" t="s">
        <v>3449</v>
      </c>
    </row>
    <row r="1628" spans="45:48" x14ac:dyDescent="0.3">
      <c r="AS1628" s="429" t="s">
        <v>3432</v>
      </c>
      <c r="AT1628" s="11" t="s">
        <v>3448</v>
      </c>
      <c r="AU1628" s="11" t="s">
        <v>424</v>
      </c>
      <c r="AV1628" s="4" t="s">
        <v>3449</v>
      </c>
    </row>
    <row r="1629" spans="45:48" x14ac:dyDescent="0.3">
      <c r="AS1629" s="429" t="s">
        <v>3432</v>
      </c>
      <c r="AT1629" s="11" t="s">
        <v>3450</v>
      </c>
      <c r="AU1629" s="11" t="s">
        <v>424</v>
      </c>
      <c r="AV1629" s="4" t="s">
        <v>3452</v>
      </c>
    </row>
    <row r="1630" spans="45:48" x14ac:dyDescent="0.3">
      <c r="AS1630" s="429" t="s">
        <v>3432</v>
      </c>
      <c r="AT1630" s="11" t="s">
        <v>3451</v>
      </c>
      <c r="AU1630" s="11" t="s">
        <v>424</v>
      </c>
      <c r="AV1630" s="4" t="s">
        <v>3452</v>
      </c>
    </row>
    <row r="1631" spans="45:48" x14ac:dyDescent="0.3">
      <c r="AS1631" s="429" t="s">
        <v>3432</v>
      </c>
      <c r="AT1631" s="11" t="s">
        <v>3453</v>
      </c>
      <c r="AU1631" s="11" t="s">
        <v>3465</v>
      </c>
      <c r="AV1631" s="4" t="s">
        <v>788</v>
      </c>
    </row>
    <row r="1632" spans="45:48" x14ac:dyDescent="0.3">
      <c r="AS1632" s="429" t="s">
        <v>3432</v>
      </c>
      <c r="AT1632" s="11" t="s">
        <v>3454</v>
      </c>
      <c r="AU1632" s="11" t="s">
        <v>3465</v>
      </c>
      <c r="AV1632" s="4" t="s">
        <v>788</v>
      </c>
    </row>
    <row r="1633" spans="45:48" x14ac:dyDescent="0.3">
      <c r="AS1633" s="429" t="s">
        <v>3432</v>
      </c>
      <c r="AT1633" s="11" t="s">
        <v>3455</v>
      </c>
      <c r="AU1633" s="11" t="s">
        <v>3465</v>
      </c>
      <c r="AV1633" s="4" t="s">
        <v>788</v>
      </c>
    </row>
    <row r="1634" spans="45:48" x14ac:dyDescent="0.3">
      <c r="AS1634" s="429" t="s">
        <v>3432</v>
      </c>
      <c r="AT1634" s="11" t="s">
        <v>3456</v>
      </c>
      <c r="AU1634" s="11" t="s">
        <v>3465</v>
      </c>
      <c r="AV1634" s="4" t="s">
        <v>788</v>
      </c>
    </row>
    <row r="1635" spans="45:48" x14ac:dyDescent="0.3">
      <c r="AS1635" s="429" t="s">
        <v>3432</v>
      </c>
      <c r="AT1635" s="11" t="s">
        <v>3457</v>
      </c>
      <c r="AU1635" s="11" t="s">
        <v>3465</v>
      </c>
      <c r="AV1635" s="4" t="s">
        <v>3446</v>
      </c>
    </row>
    <row r="1636" spans="45:48" x14ac:dyDescent="0.3">
      <c r="AS1636" s="429" t="s">
        <v>3432</v>
      </c>
      <c r="AT1636" s="11" t="s">
        <v>3458</v>
      </c>
      <c r="AU1636" s="11" t="s">
        <v>3465</v>
      </c>
      <c r="AV1636" s="4" t="s">
        <v>3446</v>
      </c>
    </row>
    <row r="1637" spans="45:48" x14ac:dyDescent="0.3">
      <c r="AS1637" s="429" t="s">
        <v>3432</v>
      </c>
      <c r="AT1637" s="11" t="s">
        <v>3459</v>
      </c>
      <c r="AU1637" s="11" t="s">
        <v>3465</v>
      </c>
      <c r="AV1637" s="4" t="s">
        <v>3446</v>
      </c>
    </row>
    <row r="1638" spans="45:48" x14ac:dyDescent="0.3">
      <c r="AS1638" s="429" t="s">
        <v>3432</v>
      </c>
      <c r="AT1638" s="11" t="s">
        <v>3460</v>
      </c>
      <c r="AU1638" s="11" t="s">
        <v>3465</v>
      </c>
      <c r="AV1638" s="4" t="s">
        <v>3446</v>
      </c>
    </row>
    <row r="1639" spans="45:48" x14ac:dyDescent="0.3">
      <c r="AS1639" s="429" t="s">
        <v>3432</v>
      </c>
      <c r="AT1639" s="11" t="s">
        <v>3461</v>
      </c>
      <c r="AU1639" s="11" t="s">
        <v>3465</v>
      </c>
      <c r="AV1639" s="4" t="s">
        <v>3449</v>
      </c>
    </row>
    <row r="1640" spans="45:48" x14ac:dyDescent="0.3">
      <c r="AS1640" s="429" t="s">
        <v>3432</v>
      </c>
      <c r="AT1640" s="11" t="s">
        <v>3462</v>
      </c>
      <c r="AU1640" s="11" t="s">
        <v>3465</v>
      </c>
      <c r="AV1640" s="4" t="s">
        <v>3449</v>
      </c>
    </row>
    <row r="1641" spans="45:48" x14ac:dyDescent="0.3">
      <c r="AS1641" s="429" t="s">
        <v>3432</v>
      </c>
      <c r="AT1641" s="11" t="s">
        <v>3463</v>
      </c>
      <c r="AU1641" s="11" t="s">
        <v>3465</v>
      </c>
      <c r="AV1641" s="4" t="s">
        <v>3449</v>
      </c>
    </row>
    <row r="1642" spans="45:48" x14ac:dyDescent="0.3">
      <c r="AS1642" s="429" t="s">
        <v>3432</v>
      </c>
      <c r="AT1642" s="11" t="s">
        <v>3464</v>
      </c>
      <c r="AU1642" s="11" t="s">
        <v>3465</v>
      </c>
      <c r="AV1642" s="4" t="s">
        <v>3449</v>
      </c>
    </row>
    <row r="1643" spans="45:48" x14ac:dyDescent="0.3">
      <c r="AS1643" s="429" t="s">
        <v>3432</v>
      </c>
      <c r="AT1643" s="11" t="s">
        <v>3466</v>
      </c>
      <c r="AU1643" s="11" t="s">
        <v>3465</v>
      </c>
      <c r="AV1643" s="4" t="s">
        <v>3452</v>
      </c>
    </row>
    <row r="1644" spans="45:48" x14ac:dyDescent="0.3">
      <c r="AS1644" s="429" t="s">
        <v>3432</v>
      </c>
      <c r="AT1644" s="11" t="s">
        <v>3467</v>
      </c>
      <c r="AU1644" s="11" t="s">
        <v>3465</v>
      </c>
      <c r="AV1644" s="4" t="s">
        <v>3452</v>
      </c>
    </row>
    <row r="1645" spans="45:48" x14ac:dyDescent="0.3">
      <c r="AS1645" s="429" t="s">
        <v>3432</v>
      </c>
      <c r="AT1645" s="11" t="s">
        <v>3468</v>
      </c>
      <c r="AU1645" s="11" t="s">
        <v>3465</v>
      </c>
      <c r="AV1645" s="4" t="s">
        <v>3452</v>
      </c>
    </row>
    <row r="1646" spans="45:48" x14ac:dyDescent="0.3">
      <c r="AS1646" s="429" t="s">
        <v>3432</v>
      </c>
      <c r="AT1646" s="11" t="s">
        <v>3469</v>
      </c>
      <c r="AU1646" s="11" t="s">
        <v>3465</v>
      </c>
      <c r="AV1646" s="4" t="s">
        <v>3452</v>
      </c>
    </row>
    <row r="1647" spans="45:48" x14ac:dyDescent="0.3">
      <c r="AS1647" s="429" t="s">
        <v>3432</v>
      </c>
      <c r="AT1647" s="11" t="s">
        <v>3470</v>
      </c>
      <c r="AU1647" s="11" t="s">
        <v>3465</v>
      </c>
      <c r="AV1647" s="4" t="s">
        <v>788</v>
      </c>
    </row>
    <row r="1648" spans="45:48" x14ac:dyDescent="0.3">
      <c r="AS1648" s="429" t="s">
        <v>3432</v>
      </c>
      <c r="AT1648" s="11" t="s">
        <v>3471</v>
      </c>
      <c r="AU1648" s="11" t="s">
        <v>3465</v>
      </c>
      <c r="AV1648" s="4" t="s">
        <v>788</v>
      </c>
    </row>
    <row r="1649" spans="45:48" x14ac:dyDescent="0.3">
      <c r="AS1649" s="429" t="s">
        <v>3432</v>
      </c>
      <c r="AT1649" s="11" t="s">
        <v>3472</v>
      </c>
      <c r="AU1649" s="11" t="s">
        <v>3465</v>
      </c>
      <c r="AV1649" s="4" t="s">
        <v>788</v>
      </c>
    </row>
    <row r="1650" spans="45:48" x14ac:dyDescent="0.3">
      <c r="AS1650" s="429" t="s">
        <v>3432</v>
      </c>
      <c r="AT1650" s="11" t="s">
        <v>3473</v>
      </c>
      <c r="AU1650" s="11" t="s">
        <v>3465</v>
      </c>
      <c r="AV1650" s="4" t="s">
        <v>788</v>
      </c>
    </row>
    <row r="1651" spans="45:48" x14ac:dyDescent="0.3">
      <c r="AS1651" s="429" t="s">
        <v>3432</v>
      </c>
      <c r="AT1651" s="11" t="s">
        <v>3474</v>
      </c>
      <c r="AU1651" s="11" t="s">
        <v>3465</v>
      </c>
      <c r="AV1651" s="4" t="s">
        <v>3446</v>
      </c>
    </row>
    <row r="1652" spans="45:48" x14ac:dyDescent="0.3">
      <c r="AS1652" s="429" t="s">
        <v>3432</v>
      </c>
      <c r="AT1652" s="11" t="s">
        <v>3475</v>
      </c>
      <c r="AU1652" s="11" t="s">
        <v>3465</v>
      </c>
      <c r="AV1652" s="4" t="s">
        <v>3446</v>
      </c>
    </row>
    <row r="1653" spans="45:48" x14ac:dyDescent="0.3">
      <c r="AS1653" s="429" t="s">
        <v>3432</v>
      </c>
      <c r="AT1653" s="11" t="s">
        <v>3476</v>
      </c>
      <c r="AU1653" s="11" t="s">
        <v>3465</v>
      </c>
      <c r="AV1653" s="4" t="s">
        <v>3446</v>
      </c>
    </row>
    <row r="1654" spans="45:48" x14ac:dyDescent="0.3">
      <c r="AS1654" s="429" t="s">
        <v>3432</v>
      </c>
      <c r="AT1654" s="11" t="s">
        <v>3477</v>
      </c>
      <c r="AU1654" s="11" t="s">
        <v>3465</v>
      </c>
      <c r="AV1654" s="4" t="s">
        <v>3446</v>
      </c>
    </row>
    <row r="1655" spans="45:48" x14ac:dyDescent="0.3">
      <c r="AS1655" s="429" t="s">
        <v>3432</v>
      </c>
      <c r="AT1655" s="11" t="s">
        <v>3478</v>
      </c>
      <c r="AU1655" s="11" t="s">
        <v>3465</v>
      </c>
      <c r="AV1655" s="4" t="s">
        <v>3449</v>
      </c>
    </row>
    <row r="1656" spans="45:48" x14ac:dyDescent="0.3">
      <c r="AS1656" s="429" t="s">
        <v>3432</v>
      </c>
      <c r="AT1656" s="11" t="s">
        <v>3479</v>
      </c>
      <c r="AU1656" s="11" t="s">
        <v>3465</v>
      </c>
      <c r="AV1656" s="4" t="s">
        <v>3449</v>
      </c>
    </row>
    <row r="1657" spans="45:48" x14ac:dyDescent="0.3">
      <c r="AS1657" s="429" t="s">
        <v>3432</v>
      </c>
      <c r="AT1657" s="11" t="s">
        <v>3480</v>
      </c>
      <c r="AU1657" s="11" t="s">
        <v>3465</v>
      </c>
      <c r="AV1657" s="4" t="s">
        <v>3449</v>
      </c>
    </row>
    <row r="1658" spans="45:48" x14ac:dyDescent="0.3">
      <c r="AS1658" s="429" t="s">
        <v>3432</v>
      </c>
      <c r="AT1658" s="11" t="s">
        <v>3481</v>
      </c>
      <c r="AU1658" s="11" t="s">
        <v>3465</v>
      </c>
      <c r="AV1658" s="4" t="s">
        <v>3449</v>
      </c>
    </row>
    <row r="1659" spans="45:48" x14ac:dyDescent="0.3">
      <c r="AS1659" s="429" t="s">
        <v>3432</v>
      </c>
      <c r="AT1659" s="11" t="s">
        <v>3482</v>
      </c>
      <c r="AU1659" s="11" t="s">
        <v>3465</v>
      </c>
      <c r="AV1659" s="4" t="s">
        <v>3452</v>
      </c>
    </row>
    <row r="1660" spans="45:48" x14ac:dyDescent="0.3">
      <c r="AS1660" s="429" t="s">
        <v>3432</v>
      </c>
      <c r="AT1660" s="11" t="s">
        <v>3483</v>
      </c>
      <c r="AU1660" s="11" t="s">
        <v>3465</v>
      </c>
      <c r="AV1660" s="4" t="s">
        <v>3452</v>
      </c>
    </row>
    <row r="1661" spans="45:48" x14ac:dyDescent="0.3">
      <c r="AS1661" s="429" t="s">
        <v>3432</v>
      </c>
      <c r="AT1661" s="11" t="s">
        <v>3484</v>
      </c>
      <c r="AU1661" s="11" t="s">
        <v>3465</v>
      </c>
      <c r="AV1661" s="4" t="s">
        <v>3452</v>
      </c>
    </row>
    <row r="1662" spans="45:48" ht="15" thickBot="1" x14ac:dyDescent="0.35">
      <c r="AS1662" s="429" t="s">
        <v>3432</v>
      </c>
      <c r="AT1662" s="13" t="s">
        <v>3485</v>
      </c>
      <c r="AU1662" s="13" t="s">
        <v>3465</v>
      </c>
      <c r="AV1662" s="8" t="s">
        <v>3452</v>
      </c>
    </row>
    <row r="1663" spans="45:48" ht="18.600000000000001" thickBot="1" x14ac:dyDescent="0.4">
      <c r="AS1663" s="56" t="s">
        <v>3487</v>
      </c>
      <c r="AT1663" s="53"/>
      <c r="AU1663" s="27"/>
      <c r="AV1663" s="16"/>
    </row>
    <row r="1664" spans="45:48" x14ac:dyDescent="0.3">
      <c r="AS1664" s="426" t="s">
        <v>3495</v>
      </c>
      <c r="AT1664" s="14" t="s">
        <v>3488</v>
      </c>
      <c r="AU1664" s="14" t="s">
        <v>2077</v>
      </c>
      <c r="AV1664" s="6" t="s">
        <v>3490</v>
      </c>
    </row>
    <row r="1665" spans="45:48" x14ac:dyDescent="0.3">
      <c r="AS1665" s="429" t="s">
        <v>3487</v>
      </c>
      <c r="AT1665" s="11" t="s">
        <v>3489</v>
      </c>
      <c r="AU1665" s="14" t="s">
        <v>2077</v>
      </c>
      <c r="AV1665" s="4"/>
    </row>
    <row r="1666" spans="45:48" x14ac:dyDescent="0.3">
      <c r="AS1666" s="429" t="s">
        <v>3487</v>
      </c>
      <c r="AT1666" s="11" t="s">
        <v>3491</v>
      </c>
      <c r="AU1666" s="14" t="s">
        <v>2077</v>
      </c>
      <c r="AV1666" s="6" t="s">
        <v>3490</v>
      </c>
    </row>
    <row r="1667" spans="45:48" ht="15" thickBot="1" x14ac:dyDescent="0.35">
      <c r="AS1667" s="429" t="s">
        <v>3487</v>
      </c>
      <c r="AT1667" s="13" t="s">
        <v>3492</v>
      </c>
      <c r="AU1667" s="13" t="s">
        <v>3493</v>
      </c>
      <c r="AV1667" s="8" t="s">
        <v>3494</v>
      </c>
    </row>
    <row r="1668" spans="45:48" ht="18.600000000000001" thickBot="1" x14ac:dyDescent="0.4">
      <c r="AS1668" s="56" t="s">
        <v>3498</v>
      </c>
      <c r="AT1668" s="53"/>
      <c r="AU1668" s="27"/>
      <c r="AV1668" s="16"/>
    </row>
    <row r="1669" spans="45:48" x14ac:dyDescent="0.3">
      <c r="AS1669" s="426" t="s">
        <v>3501</v>
      </c>
      <c r="AT1669" s="14" t="s">
        <v>3499</v>
      </c>
      <c r="AU1669" s="14" t="s">
        <v>2064</v>
      </c>
      <c r="AV1669" s="6" t="s">
        <v>3500</v>
      </c>
    </row>
    <row r="1670" spans="45:48" x14ac:dyDescent="0.3">
      <c r="AS1670" s="429" t="s">
        <v>3498</v>
      </c>
      <c r="AT1670" s="11"/>
      <c r="AU1670" s="11"/>
      <c r="AV1670" s="4"/>
    </row>
    <row r="1671" spans="45:48" ht="15" thickBot="1" x14ac:dyDescent="0.35">
      <c r="AS1671" s="429" t="s">
        <v>3498</v>
      </c>
      <c r="AT1671" s="13"/>
      <c r="AU1671" s="13"/>
      <c r="AV1671" s="8"/>
    </row>
    <row r="1672" spans="45:48" ht="18.600000000000001" thickBot="1" x14ac:dyDescent="0.4">
      <c r="AS1672" s="56" t="s">
        <v>3503</v>
      </c>
      <c r="AT1672" s="53"/>
      <c r="AU1672" s="27"/>
      <c r="AV1672" s="16"/>
    </row>
    <row r="1673" spans="45:48" x14ac:dyDescent="0.3">
      <c r="AS1673" s="426" t="s">
        <v>3533</v>
      </c>
      <c r="AT1673" s="14" t="s">
        <v>3504</v>
      </c>
      <c r="AU1673" s="14" t="s">
        <v>424</v>
      </c>
      <c r="AV1673" s="6" t="s">
        <v>3506</v>
      </c>
    </row>
    <row r="1674" spans="45:48" x14ac:dyDescent="0.3">
      <c r="AS1674" s="429" t="s">
        <v>3503</v>
      </c>
      <c r="AT1674" s="11" t="s">
        <v>3505</v>
      </c>
      <c r="AU1674" s="14" t="s">
        <v>424</v>
      </c>
      <c r="AV1674" s="6" t="s">
        <v>3507</v>
      </c>
    </row>
    <row r="1675" spans="45:48" x14ac:dyDescent="0.3">
      <c r="AS1675" s="429" t="s">
        <v>3503</v>
      </c>
      <c r="AT1675" s="11" t="s">
        <v>3508</v>
      </c>
      <c r="AU1675" s="14" t="s">
        <v>424</v>
      </c>
      <c r="AV1675" s="6" t="s">
        <v>3521</v>
      </c>
    </row>
    <row r="1676" spans="45:48" x14ac:dyDescent="0.3">
      <c r="AS1676" s="429" t="s">
        <v>3503</v>
      </c>
      <c r="AT1676" s="11" t="s">
        <v>3509</v>
      </c>
      <c r="AU1676" s="14" t="s">
        <v>424</v>
      </c>
      <c r="AV1676" s="6" t="s">
        <v>3510</v>
      </c>
    </row>
    <row r="1677" spans="45:48" x14ac:dyDescent="0.3">
      <c r="AS1677" s="429" t="s">
        <v>3503</v>
      </c>
      <c r="AT1677" s="11" t="s">
        <v>3511</v>
      </c>
      <c r="AU1677" s="14" t="s">
        <v>424</v>
      </c>
      <c r="AV1677" s="6" t="s">
        <v>3512</v>
      </c>
    </row>
    <row r="1678" spans="45:48" x14ac:dyDescent="0.3">
      <c r="AS1678" s="429" t="s">
        <v>3503</v>
      </c>
      <c r="AT1678" s="11" t="s">
        <v>3513</v>
      </c>
      <c r="AU1678" s="14" t="s">
        <v>424</v>
      </c>
      <c r="AV1678" s="6" t="s">
        <v>3514</v>
      </c>
    </row>
    <row r="1679" spans="45:48" x14ac:dyDescent="0.3">
      <c r="AS1679" s="429" t="s">
        <v>3503</v>
      </c>
      <c r="AT1679" s="11" t="s">
        <v>3515</v>
      </c>
      <c r="AU1679" s="14" t="s">
        <v>424</v>
      </c>
      <c r="AV1679" s="6" t="s">
        <v>3516</v>
      </c>
    </row>
    <row r="1680" spans="45:48" x14ac:dyDescent="0.3">
      <c r="AS1680" s="429" t="s">
        <v>3503</v>
      </c>
      <c r="AT1680" s="11" t="s">
        <v>3517</v>
      </c>
      <c r="AU1680" s="14" t="s">
        <v>424</v>
      </c>
      <c r="AV1680" s="6" t="s">
        <v>3518</v>
      </c>
    </row>
    <row r="1681" spans="45:48" x14ac:dyDescent="0.3">
      <c r="AS1681" s="429" t="s">
        <v>3503</v>
      </c>
      <c r="AT1681" s="13" t="s">
        <v>3519</v>
      </c>
      <c r="AU1681" s="14" t="s">
        <v>424</v>
      </c>
      <c r="AV1681" s="6" t="s">
        <v>3520</v>
      </c>
    </row>
    <row r="1682" spans="45:48" x14ac:dyDescent="0.3">
      <c r="AS1682" s="429" t="s">
        <v>3503</v>
      </c>
      <c r="AT1682" s="11" t="s">
        <v>3522</v>
      </c>
      <c r="AU1682" s="14" t="s">
        <v>2077</v>
      </c>
      <c r="AV1682" s="4" t="s">
        <v>3524</v>
      </c>
    </row>
    <row r="1683" spans="45:48" x14ac:dyDescent="0.3">
      <c r="AS1683" s="429" t="s">
        <v>3503</v>
      </c>
      <c r="AT1683" s="11" t="s">
        <v>3526</v>
      </c>
      <c r="AU1683" s="14" t="s">
        <v>2077</v>
      </c>
      <c r="AV1683" s="4" t="s">
        <v>3525</v>
      </c>
    </row>
    <row r="1684" spans="45:48" x14ac:dyDescent="0.3">
      <c r="AS1684" s="429" t="s">
        <v>3503</v>
      </c>
      <c r="AT1684" s="11" t="s">
        <v>3527</v>
      </c>
      <c r="AU1684" s="14" t="s">
        <v>2077</v>
      </c>
      <c r="AV1684" s="4" t="s">
        <v>3528</v>
      </c>
    </row>
    <row r="1685" spans="45:48" x14ac:dyDescent="0.3">
      <c r="AS1685" s="429" t="s">
        <v>3503</v>
      </c>
      <c r="AT1685" s="11" t="s">
        <v>3529</v>
      </c>
      <c r="AU1685" s="14" t="s">
        <v>2077</v>
      </c>
      <c r="AV1685" s="4" t="s">
        <v>3530</v>
      </c>
    </row>
    <row r="1686" spans="45:48" ht="15" thickBot="1" x14ac:dyDescent="0.35">
      <c r="AS1686" s="429" t="s">
        <v>3503</v>
      </c>
      <c r="AT1686" s="13" t="s">
        <v>3531</v>
      </c>
      <c r="AU1686" s="26" t="s">
        <v>424</v>
      </c>
      <c r="AV1686" s="114" t="s">
        <v>3532</v>
      </c>
    </row>
    <row r="1687" spans="45:48" ht="18.600000000000001" thickBot="1" x14ac:dyDescent="0.4">
      <c r="AS1687" s="56" t="s">
        <v>3535</v>
      </c>
      <c r="AT1687" s="53"/>
      <c r="AU1687" s="27"/>
      <c r="AV1687" s="16"/>
    </row>
    <row r="1688" spans="45:48" x14ac:dyDescent="0.3">
      <c r="AS1688" s="426" t="s">
        <v>3548</v>
      </c>
      <c r="AT1688" s="14" t="s">
        <v>3536</v>
      </c>
      <c r="AU1688" s="14" t="s">
        <v>2078</v>
      </c>
      <c r="AV1688" s="6"/>
    </row>
    <row r="1689" spans="45:48" x14ac:dyDescent="0.3">
      <c r="AS1689" s="429" t="s">
        <v>3535</v>
      </c>
      <c r="AT1689" s="11" t="s">
        <v>3537</v>
      </c>
      <c r="AU1689" s="14" t="s">
        <v>2079</v>
      </c>
      <c r="AV1689" s="4" t="s">
        <v>3543</v>
      </c>
    </row>
    <row r="1690" spans="45:48" x14ac:dyDescent="0.3">
      <c r="AS1690" s="429" t="s">
        <v>3535</v>
      </c>
      <c r="AT1690" s="11" t="s">
        <v>3538</v>
      </c>
      <c r="AU1690" s="14" t="s">
        <v>2079</v>
      </c>
      <c r="AV1690" s="4" t="s">
        <v>3544</v>
      </c>
    </row>
    <row r="1691" spans="45:48" x14ac:dyDescent="0.3">
      <c r="AS1691" s="429" t="s">
        <v>3535</v>
      </c>
      <c r="AT1691" s="11" t="s">
        <v>3539</v>
      </c>
      <c r="AU1691" s="14" t="s">
        <v>3541</v>
      </c>
      <c r="AV1691" s="4" t="s">
        <v>3545</v>
      </c>
    </row>
    <row r="1692" spans="45:48" x14ac:dyDescent="0.3">
      <c r="AS1692" s="429" t="s">
        <v>3535</v>
      </c>
      <c r="AT1692" s="11" t="s">
        <v>3540</v>
      </c>
      <c r="AU1692" s="14" t="s">
        <v>3541</v>
      </c>
      <c r="AV1692" s="4" t="s">
        <v>3546</v>
      </c>
    </row>
    <row r="1693" spans="45:48" ht="15" thickBot="1" x14ac:dyDescent="0.35">
      <c r="AS1693" s="429" t="s">
        <v>3535</v>
      </c>
      <c r="AT1693" s="13" t="s">
        <v>3542</v>
      </c>
      <c r="AU1693" s="26" t="s">
        <v>3541</v>
      </c>
      <c r="AV1693" s="8" t="s">
        <v>3547</v>
      </c>
    </row>
    <row r="1694" spans="45:48" ht="18.600000000000001" thickBot="1" x14ac:dyDescent="0.4">
      <c r="AS1694" s="56" t="s">
        <v>3564</v>
      </c>
      <c r="AT1694" s="53"/>
      <c r="AU1694" s="27"/>
      <c r="AV1694" s="16"/>
    </row>
    <row r="1695" spans="45:48" x14ac:dyDescent="0.3">
      <c r="AS1695" s="426" t="s">
        <v>3565</v>
      </c>
      <c r="AT1695" s="14" t="s">
        <v>3566</v>
      </c>
      <c r="AU1695" s="14" t="s">
        <v>15</v>
      </c>
      <c r="AV1695" s="6" t="s">
        <v>3567</v>
      </c>
    </row>
    <row r="1696" spans="45:48" x14ac:dyDescent="0.3">
      <c r="AS1696" s="429" t="s">
        <v>3564</v>
      </c>
      <c r="AT1696" s="11" t="s">
        <v>3568</v>
      </c>
      <c r="AU1696" s="13" t="s">
        <v>82</v>
      </c>
      <c r="AV1696" s="4"/>
    </row>
    <row r="1697" spans="45:48" x14ac:dyDescent="0.3">
      <c r="AS1697" s="429" t="s">
        <v>3564</v>
      </c>
      <c r="AT1697" s="11" t="s">
        <v>3569</v>
      </c>
      <c r="AU1697" s="13" t="s">
        <v>82</v>
      </c>
      <c r="AV1697" s="8"/>
    </row>
    <row r="1698" spans="45:48" x14ac:dyDescent="0.3">
      <c r="AS1698" s="429" t="s">
        <v>3564</v>
      </c>
      <c r="AT1698" s="11" t="s">
        <v>3570</v>
      </c>
      <c r="AU1698" s="13" t="s">
        <v>82</v>
      </c>
      <c r="AV1698" s="4"/>
    </row>
    <row r="1699" spans="45:48" ht="15" thickBot="1" x14ac:dyDescent="0.35">
      <c r="AS1699" s="429" t="s">
        <v>3564</v>
      </c>
      <c r="AT1699" s="13" t="s">
        <v>3571</v>
      </c>
      <c r="AU1699" s="13" t="s">
        <v>82</v>
      </c>
      <c r="AV1699" s="8"/>
    </row>
    <row r="1700" spans="45:48" ht="18.600000000000001" thickBot="1" x14ac:dyDescent="0.4">
      <c r="AS1700" s="56" t="s">
        <v>3575</v>
      </c>
      <c r="AT1700" s="53"/>
      <c r="AU1700" s="27"/>
      <c r="AV1700" s="16"/>
    </row>
    <row r="1701" spans="45:48" x14ac:dyDescent="0.3">
      <c r="AS1701" s="426" t="s">
        <v>3589</v>
      </c>
      <c r="AT1701" s="14" t="s">
        <v>3576</v>
      </c>
      <c r="AU1701" s="14" t="s">
        <v>2079</v>
      </c>
      <c r="AV1701" s="6" t="s">
        <v>3580</v>
      </c>
    </row>
    <row r="1702" spans="45:48" x14ac:dyDescent="0.3">
      <c r="AS1702" s="429" t="s">
        <v>3575</v>
      </c>
      <c r="AT1702" s="11" t="s">
        <v>3577</v>
      </c>
      <c r="AU1702" s="14" t="s">
        <v>2079</v>
      </c>
      <c r="AV1702" s="6" t="s">
        <v>3579</v>
      </c>
    </row>
    <row r="1703" spans="45:48" x14ac:dyDescent="0.3">
      <c r="AS1703" s="429" t="s">
        <v>3575</v>
      </c>
      <c r="AT1703" s="11" t="s">
        <v>3578</v>
      </c>
      <c r="AU1703" s="14" t="s">
        <v>2079</v>
      </c>
      <c r="AV1703" s="6" t="s">
        <v>3581</v>
      </c>
    </row>
    <row r="1704" spans="45:48" x14ac:dyDescent="0.3">
      <c r="AS1704" s="429" t="s">
        <v>3575</v>
      </c>
      <c r="AT1704" s="11" t="s">
        <v>3582</v>
      </c>
      <c r="AU1704" s="13" t="s">
        <v>82</v>
      </c>
      <c r="AV1704" s="4" t="s">
        <v>3583</v>
      </c>
    </row>
    <row r="1705" spans="45:48" x14ac:dyDescent="0.3">
      <c r="AS1705" s="429" t="s">
        <v>3575</v>
      </c>
      <c r="AT1705" s="11" t="s">
        <v>3584</v>
      </c>
      <c r="AU1705" s="13" t="s">
        <v>82</v>
      </c>
      <c r="AV1705" s="4" t="s">
        <v>3585</v>
      </c>
    </row>
    <row r="1706" spans="45:48" x14ac:dyDescent="0.3">
      <c r="AS1706" s="429" t="s">
        <v>3575</v>
      </c>
      <c r="AT1706" s="11" t="s">
        <v>3586</v>
      </c>
      <c r="AU1706" s="13" t="s">
        <v>82</v>
      </c>
      <c r="AV1706" s="4" t="s">
        <v>3587</v>
      </c>
    </row>
    <row r="1707" spans="45:48" ht="15" thickBot="1" x14ac:dyDescent="0.35">
      <c r="AS1707" s="429" t="s">
        <v>3575</v>
      </c>
      <c r="AT1707" s="13" t="s">
        <v>3588</v>
      </c>
      <c r="AU1707" s="13" t="s">
        <v>82</v>
      </c>
      <c r="AV1707" s="8" t="s">
        <v>3583</v>
      </c>
    </row>
    <row r="1708" spans="45:48" ht="18.600000000000001" thickBot="1" x14ac:dyDescent="0.4">
      <c r="AS1708" s="56" t="s">
        <v>3591</v>
      </c>
      <c r="AT1708" s="53"/>
      <c r="AU1708" s="27"/>
      <c r="AV1708" s="16"/>
    </row>
    <row r="1709" spans="45:48" x14ac:dyDescent="0.3">
      <c r="AS1709" s="426" t="s">
        <v>3595</v>
      </c>
      <c r="AT1709" s="14" t="s">
        <v>3592</v>
      </c>
      <c r="AU1709" s="14" t="s">
        <v>3596</v>
      </c>
      <c r="AV1709" s="6" t="s">
        <v>3593</v>
      </c>
    </row>
    <row r="1710" spans="45:48" x14ac:dyDescent="0.3">
      <c r="AS1710" s="429" t="s">
        <v>3591</v>
      </c>
      <c r="AT1710" s="11"/>
      <c r="AU1710" s="11"/>
      <c r="AV1710" s="4"/>
    </row>
    <row r="1711" spans="45:48" ht="15" thickBot="1" x14ac:dyDescent="0.35">
      <c r="AS1711" s="429" t="s">
        <v>3591</v>
      </c>
      <c r="AT1711" s="13"/>
      <c r="AU1711" s="13"/>
      <c r="AV1711" s="8"/>
    </row>
    <row r="1712" spans="45:48" ht="18.600000000000001" thickBot="1" x14ac:dyDescent="0.4">
      <c r="AS1712" s="56" t="s">
        <v>3597</v>
      </c>
      <c r="AT1712" s="53"/>
      <c r="AU1712" s="27"/>
      <c r="AV1712" s="16"/>
    </row>
    <row r="1713" spans="45:48" x14ac:dyDescent="0.3">
      <c r="AS1713" s="426" t="s">
        <v>3598</v>
      </c>
      <c r="AT1713" s="14" t="s">
        <v>3599</v>
      </c>
      <c r="AU1713" s="14" t="s">
        <v>3600</v>
      </c>
      <c r="AV1713" s="6" t="s">
        <v>3601</v>
      </c>
    </row>
    <row r="1714" spans="45:48" x14ac:dyDescent="0.3">
      <c r="AS1714" s="429" t="s">
        <v>3597</v>
      </c>
      <c r="AT1714" s="11" t="s">
        <v>3602</v>
      </c>
      <c r="AU1714" s="14" t="s">
        <v>3600</v>
      </c>
      <c r="AV1714" s="6" t="s">
        <v>3603</v>
      </c>
    </row>
    <row r="1715" spans="45:48" ht="15" thickBot="1" x14ac:dyDescent="0.35">
      <c r="AS1715" s="429" t="s">
        <v>3597</v>
      </c>
      <c r="AT1715" s="13"/>
      <c r="AU1715" s="13"/>
      <c r="AV1715" s="8"/>
    </row>
    <row r="1716" spans="45:48" ht="18.600000000000001" thickBot="1" x14ac:dyDescent="0.4">
      <c r="AS1716" s="56" t="s">
        <v>3605</v>
      </c>
      <c r="AT1716" s="53"/>
      <c r="AU1716" s="27"/>
      <c r="AV1716" s="16"/>
    </row>
    <row r="1717" spans="45:48" x14ac:dyDescent="0.3">
      <c r="AS1717" s="426" t="s">
        <v>3614</v>
      </c>
      <c r="AT1717" s="14" t="s">
        <v>3606</v>
      </c>
      <c r="AU1717" s="14" t="s">
        <v>424</v>
      </c>
      <c r="AV1717" s="6" t="s">
        <v>3610</v>
      </c>
    </row>
    <row r="1718" spans="45:48" x14ac:dyDescent="0.3">
      <c r="AS1718" s="429" t="s">
        <v>3605</v>
      </c>
      <c r="AT1718" s="11" t="s">
        <v>3607</v>
      </c>
      <c r="AU1718" s="14" t="s">
        <v>424</v>
      </c>
      <c r="AV1718" s="6" t="s">
        <v>3612</v>
      </c>
    </row>
    <row r="1719" spans="45:48" x14ac:dyDescent="0.3">
      <c r="AS1719" s="429" t="s">
        <v>3605</v>
      </c>
      <c r="AT1719" s="11" t="s">
        <v>3608</v>
      </c>
      <c r="AU1719" s="14" t="s">
        <v>424</v>
      </c>
      <c r="AV1719" s="6" t="s">
        <v>3611</v>
      </c>
    </row>
    <row r="1720" spans="45:48" x14ac:dyDescent="0.3">
      <c r="AS1720" s="429" t="s">
        <v>3605</v>
      </c>
      <c r="AT1720" s="13" t="s">
        <v>3609</v>
      </c>
      <c r="AU1720" s="26" t="s">
        <v>424</v>
      </c>
      <c r="AV1720" s="114" t="s">
        <v>3613</v>
      </c>
    </row>
  </sheetData>
  <mergeCells count="38">
    <mergeCell ref="AJ65:AK65"/>
    <mergeCell ref="AL65:AM65"/>
    <mergeCell ref="AN65:AO65"/>
    <mergeCell ref="AP65:AQ65"/>
    <mergeCell ref="X65:Y65"/>
    <mergeCell ref="Z65:AA65"/>
    <mergeCell ref="AB65:AC65"/>
    <mergeCell ref="AD65:AE65"/>
    <mergeCell ref="AF65:AG65"/>
    <mergeCell ref="AH65:AI65"/>
    <mergeCell ref="AP1:AQ1"/>
    <mergeCell ref="F65:G65"/>
    <mergeCell ref="H65:I65"/>
    <mergeCell ref="J65:K65"/>
    <mergeCell ref="L65:M65"/>
    <mergeCell ref="N65:O65"/>
    <mergeCell ref="P65:Q65"/>
    <mergeCell ref="R65:S65"/>
    <mergeCell ref="T65:U65"/>
    <mergeCell ref="V65:W65"/>
    <mergeCell ref="AD1:AE1"/>
    <mergeCell ref="AF1:AG1"/>
    <mergeCell ref="AH1:AI1"/>
    <mergeCell ref="AJ1:AK1"/>
    <mergeCell ref="AL1:AM1"/>
    <mergeCell ref="AN1:AO1"/>
    <mergeCell ref="AB1:AC1"/>
    <mergeCell ref="F1:G1"/>
    <mergeCell ref="H1:I1"/>
    <mergeCell ref="J1:K1"/>
    <mergeCell ref="L1:M1"/>
    <mergeCell ref="N1:O1"/>
    <mergeCell ref="P1:Q1"/>
    <mergeCell ref="R1:S1"/>
    <mergeCell ref="T1:U1"/>
    <mergeCell ref="V1:W1"/>
    <mergeCell ref="X1:Y1"/>
    <mergeCell ref="Z1:AA1"/>
  </mergeCells>
  <hyperlinks>
    <hyperlink ref="AS795" r:id="rId1" xr:uid="{00000000-0004-0000-0A00-000000000000}"/>
    <hyperlink ref="AS824" r:id="rId2" xr:uid="{00000000-0004-0000-0A00-000001000000}"/>
    <hyperlink ref="AS846" r:id="rId3" xr:uid="{00000000-0004-0000-0A00-000002000000}"/>
    <hyperlink ref="AS842" r:id="rId4" xr:uid="{00000000-0004-0000-0A00-000003000000}"/>
    <hyperlink ref="AS838" r:id="rId5" xr:uid="{00000000-0004-0000-0A00-000004000000}"/>
    <hyperlink ref="AS831" r:id="rId6" xr:uid="{00000000-0004-0000-0A00-000005000000}"/>
    <hyperlink ref="AS820" r:id="rId7" xr:uid="{00000000-0004-0000-0A00-000006000000}"/>
    <hyperlink ref="AS802" r:id="rId8" location="products" xr:uid="{00000000-0004-0000-0A00-000007000000}"/>
    <hyperlink ref="AS813" r:id="rId9" xr:uid="{00000000-0004-0000-0A00-000008000000}"/>
    <hyperlink ref="AS781" r:id="rId10" xr:uid="{00000000-0004-0000-0A00-000009000000}"/>
    <hyperlink ref="AS738" r:id="rId11" xr:uid="{00000000-0004-0000-0A00-00000A000000}"/>
    <hyperlink ref="AS729" r:id="rId12" xr:uid="{00000000-0004-0000-0A00-00000B000000}"/>
    <hyperlink ref="AS726" r:id="rId13" xr:uid="{00000000-0004-0000-0A00-00000C000000}"/>
    <hyperlink ref="AS746" r:id="rId14" xr:uid="{00000000-0004-0000-0A00-00000D000000}"/>
    <hyperlink ref="AS789" r:id="rId15" xr:uid="{00000000-0004-0000-0A00-00000E000000}"/>
    <hyperlink ref="AS784" r:id="rId16" xr:uid="{00000000-0004-0000-0A00-00000F000000}"/>
    <hyperlink ref="AS758" r:id="rId17" xr:uid="{00000000-0004-0000-0A00-000010000000}"/>
    <hyperlink ref="AS731" r:id="rId18" xr:uid="{00000000-0004-0000-0A00-000011000000}"/>
    <hyperlink ref="AS84" r:id="rId19" xr:uid="{00000000-0004-0000-0A00-000012000000}"/>
    <hyperlink ref="AS707" r:id="rId20" xr:uid="{00000000-0004-0000-0A00-000013000000}"/>
    <hyperlink ref="AS607" r:id="rId21" xr:uid="{00000000-0004-0000-0A00-000014000000}"/>
    <hyperlink ref="AS372" r:id="rId22" xr:uid="{00000000-0004-0000-0A00-000015000000}"/>
    <hyperlink ref="AS304" r:id="rId23" xr:uid="{00000000-0004-0000-0A00-000016000000}"/>
    <hyperlink ref="AS276" r:id="rId24" xr:uid="{00000000-0004-0000-0A00-000017000000}"/>
    <hyperlink ref="AS272" r:id="rId25" display="dahua@superliteledcn.com" xr:uid="{00000000-0004-0000-0A00-000018000000}"/>
    <hyperlink ref="AS271" r:id="rId26" xr:uid="{00000000-0004-0000-0A00-000019000000}"/>
    <hyperlink ref="AS702" r:id="rId27" xr:uid="{00000000-0004-0000-0A00-00001A000000}"/>
    <hyperlink ref="AS686" r:id="rId28" xr:uid="{00000000-0004-0000-0A00-00001B000000}"/>
    <hyperlink ref="AS682" r:id="rId29" xr:uid="{00000000-0004-0000-0A00-00001C000000}"/>
    <hyperlink ref="AS668" r:id="rId30" xr:uid="{00000000-0004-0000-0A00-00001D000000}"/>
    <hyperlink ref="AS632" r:id="rId31" xr:uid="{00000000-0004-0000-0A00-00001E000000}"/>
    <hyperlink ref="AS603" r:id="rId32" xr:uid="{00000000-0004-0000-0A00-00001F000000}"/>
    <hyperlink ref="AS599" r:id="rId33" xr:uid="{00000000-0004-0000-0A00-000020000000}"/>
    <hyperlink ref="AS595" r:id="rId34" xr:uid="{00000000-0004-0000-0A00-000021000000}"/>
    <hyperlink ref="AS591" r:id="rId35" xr:uid="{00000000-0004-0000-0A00-000022000000}"/>
    <hyperlink ref="AS557" r:id="rId36" xr:uid="{00000000-0004-0000-0A00-000023000000}"/>
    <hyperlink ref="AS550" r:id="rId37" xr:uid="{00000000-0004-0000-0A00-000024000000}"/>
    <hyperlink ref="AS544" r:id="rId38" xr:uid="{00000000-0004-0000-0A00-000025000000}"/>
    <hyperlink ref="AS523" r:id="rId39" xr:uid="{00000000-0004-0000-0A00-000026000000}"/>
    <hyperlink ref="AS492" r:id="rId40" xr:uid="{00000000-0004-0000-0A00-000027000000}"/>
    <hyperlink ref="AS475" r:id="rId41" xr:uid="{00000000-0004-0000-0A00-000028000000}"/>
    <hyperlink ref="AS411" r:id="rId42" xr:uid="{00000000-0004-0000-0A00-000029000000}"/>
    <hyperlink ref="AS405" r:id="rId43" display="info@bjb.com" xr:uid="{00000000-0004-0000-0A00-00002A000000}"/>
    <hyperlink ref="AS404" r:id="rId44" xr:uid="{00000000-0004-0000-0A00-00002B000000}"/>
    <hyperlink ref="AS402" r:id="rId45" display="https://arunalighting.com/en/buy" xr:uid="{00000000-0004-0000-0A00-00002C000000}"/>
    <hyperlink ref="AS401" r:id="rId46" xr:uid="{00000000-0004-0000-0A00-00002D000000}"/>
    <hyperlink ref="AS376" r:id="rId47" display="parusEurope@parus.co.kr" xr:uid="{00000000-0004-0000-0A00-00002E000000}"/>
    <hyperlink ref="AS375" r:id="rId48" xr:uid="{00000000-0004-0000-0A00-00002F000000}"/>
    <hyperlink ref="AS366" r:id="rId49" xr:uid="{00000000-0004-0000-0A00-000030000000}"/>
    <hyperlink ref="AS343" r:id="rId50" xr:uid="{00000000-0004-0000-0A00-000031000000}"/>
    <hyperlink ref="AS330" r:id="rId51" display="info@grow-spec.com" xr:uid="{00000000-0004-0000-0A00-000032000000}"/>
    <hyperlink ref="AS329" r:id="rId52" xr:uid="{00000000-0004-0000-0A00-000033000000}"/>
    <hyperlink ref="AS280" r:id="rId53" xr:uid="{00000000-0004-0000-0A00-000034000000}"/>
    <hyperlink ref="AS88" r:id="rId54" xr:uid="{00000000-0004-0000-0A00-000035000000}"/>
    <hyperlink ref="AS91" r:id="rId55" xr:uid="{00000000-0004-0000-0A00-000036000000}"/>
    <hyperlink ref="AS250" r:id="rId56" xr:uid="{00000000-0004-0000-0A00-000037000000}"/>
    <hyperlink ref="AS251" r:id="rId57" display="sales@valoya.com" xr:uid="{00000000-0004-0000-0A00-000038000000}"/>
    <hyperlink ref="AS223" r:id="rId58" xr:uid="{00000000-0004-0000-0A00-000039000000}"/>
    <hyperlink ref="AS206" r:id="rId59" xr:uid="{00000000-0004-0000-0A00-00003A000000}"/>
    <hyperlink ref="AS201" r:id="rId60" xr:uid="{00000000-0004-0000-0A00-00003B000000}"/>
    <hyperlink ref="AS192" r:id="rId61" xr:uid="{00000000-0004-0000-0A00-00003C000000}"/>
    <hyperlink ref="AS178" r:id="rId62" xr:uid="{00000000-0004-0000-0A00-00003D000000}"/>
    <hyperlink ref="AS169" r:id="rId63" xr:uid="{00000000-0004-0000-0A00-00003E000000}"/>
    <hyperlink ref="AS162" r:id="rId64" xr:uid="{00000000-0004-0000-0A00-00003F000000}"/>
    <hyperlink ref="AS136" r:id="rId65" xr:uid="{00000000-0004-0000-0A00-000040000000}"/>
    <hyperlink ref="AS101" r:id="rId66" display="dgtsales@senmatic.com" xr:uid="{00000000-0004-0000-0A00-000041000000}"/>
    <hyperlink ref="AS107" r:id="rId67" xr:uid="{00000000-0004-0000-0A00-000042000000}"/>
    <hyperlink ref="AS100" r:id="rId68" xr:uid="{00000000-0004-0000-0A00-000043000000}"/>
    <hyperlink ref="AS95" r:id="rId69" display="kessil@kessil.com" xr:uid="{00000000-0004-0000-0A00-000044000000}"/>
    <hyperlink ref="AS94" r:id="rId70" location="HorticultureLight" xr:uid="{00000000-0004-0000-0A00-000045000000}"/>
    <hyperlink ref="AS80" r:id="rId71" xr:uid="{00000000-0004-0000-0A00-000046000000}"/>
    <hyperlink ref="AS66" r:id="rId72" display="emea@fluencebioengineering.com" xr:uid="{00000000-0004-0000-0A00-000047000000}"/>
    <hyperlink ref="AS65" r:id="rId73" xr:uid="{00000000-0004-0000-0A00-000048000000}"/>
    <hyperlink ref="AS60" r:id="rId74" display="info@lumigrow.com" xr:uid="{00000000-0004-0000-0A00-000049000000}"/>
    <hyperlink ref="AS59" r:id="rId75" xr:uid="{00000000-0004-0000-0A00-00004A000000}"/>
    <hyperlink ref="AS46" r:id="rId76" xr:uid="{00000000-0004-0000-0A00-00004B000000}"/>
    <hyperlink ref="AS31" r:id="rId77" xr:uid="{00000000-0004-0000-0A00-00004C000000}"/>
    <hyperlink ref="AS3" r:id="rId78" xr:uid="{00000000-0004-0000-0A00-00004D000000}"/>
    <hyperlink ref="AS155" r:id="rId79" xr:uid="{00000000-0004-0000-0A00-00004E000000}"/>
    <hyperlink ref="AS108" r:id="rId80" display="support@cidly.com" xr:uid="{00000000-0004-0000-0A00-00004F000000}"/>
    <hyperlink ref="AS81" r:id="rId81" display="https://gavita.com/retail/contact/" xr:uid="{00000000-0004-0000-0A00-000050000000}"/>
    <hyperlink ref="AS20" r:id="rId82" xr:uid="{00000000-0004-0000-0A00-000051000000}"/>
    <hyperlink ref="AS856" r:id="rId83" xr:uid="{00000000-0004-0000-0A00-000052000000}"/>
    <hyperlink ref="AS866" r:id="rId84" xr:uid="{00000000-0004-0000-0A00-000053000000}"/>
    <hyperlink ref="AS888" r:id="rId85" xr:uid="{00000000-0004-0000-0A00-000054000000}"/>
    <hyperlink ref="AS893" r:id="rId86" xr:uid="{00000000-0004-0000-0A00-000055000000}"/>
    <hyperlink ref="AS924" r:id="rId87" xr:uid="{00000000-0004-0000-0A00-000056000000}"/>
    <hyperlink ref="AS953" r:id="rId88" xr:uid="{00000000-0004-0000-0A00-000057000000}"/>
    <hyperlink ref="AS976" r:id="rId89" xr:uid="{00000000-0004-0000-0A00-000058000000}"/>
    <hyperlink ref="AS984" r:id="rId90" xr:uid="{00000000-0004-0000-0A00-000059000000}"/>
    <hyperlink ref="AS985" r:id="rId91" display="info@scynce.ag" xr:uid="{00000000-0004-0000-0A00-00005A000000}"/>
    <hyperlink ref="AS989" r:id="rId92" xr:uid="{00000000-0004-0000-0A00-00005B000000}"/>
    <hyperlink ref="AS999" r:id="rId93" xr:uid="{00000000-0004-0000-0A00-00005C000000}"/>
    <hyperlink ref="AS1033" r:id="rId94" xr:uid="{00000000-0004-0000-0A00-00005D000000}"/>
    <hyperlink ref="AS1046" r:id="rId95" xr:uid="{00000000-0004-0000-0A00-00005E000000}"/>
    <hyperlink ref="AS1052" r:id="rId96" xr:uid="{00000000-0004-0000-0A00-00005F000000}"/>
    <hyperlink ref="AS1057" r:id="rId97" xr:uid="{00000000-0004-0000-0A00-000060000000}"/>
    <hyperlink ref="AS1061" r:id="rId98" xr:uid="{00000000-0004-0000-0A00-000061000000}"/>
    <hyperlink ref="AS1091" r:id="rId99" xr:uid="{00000000-0004-0000-0A00-000062000000}"/>
    <hyperlink ref="AS1104" r:id="rId100" xr:uid="{00000000-0004-0000-0A00-000063000000}"/>
    <hyperlink ref="AS1119" r:id="rId101" xr:uid="{00000000-0004-0000-0A00-000064000000}"/>
    <hyperlink ref="AS1123" r:id="rId102" xr:uid="{00000000-0004-0000-0A00-000065000000}"/>
    <hyperlink ref="AS1129" r:id="rId103" xr:uid="{00000000-0004-0000-0A00-000066000000}"/>
    <hyperlink ref="AS1154" r:id="rId104" xr:uid="{00000000-0004-0000-0A00-000067000000}"/>
    <hyperlink ref="AS964" r:id="rId105" xr:uid="{00000000-0004-0000-0A00-000068000000}"/>
    <hyperlink ref="AS949" r:id="rId106" xr:uid="{00000000-0004-0000-0A00-000069000000}"/>
    <hyperlink ref="AS959" r:id="rId107" xr:uid="{00000000-0004-0000-0A00-00006A000000}"/>
    <hyperlink ref="AS969" r:id="rId108" xr:uid="{00000000-0004-0000-0A00-00006B000000}"/>
    <hyperlink ref="AS980" r:id="rId109" xr:uid="{00000000-0004-0000-0A00-00006C000000}"/>
    <hyperlink ref="AS1003" r:id="rId110" xr:uid="{00000000-0004-0000-0A00-00006D000000}"/>
    <hyperlink ref="AS1008" r:id="rId111" xr:uid="{00000000-0004-0000-0A00-00006E000000}"/>
    <hyperlink ref="AS1076" r:id="rId112" xr:uid="{00000000-0004-0000-0A00-00006F000000}"/>
    <hyperlink ref="AS1151" r:id="rId113" xr:uid="{00000000-0004-0000-0A00-000070000000}"/>
    <hyperlink ref="AS1161" r:id="rId114" xr:uid="{00000000-0004-0000-0A00-000071000000}"/>
    <hyperlink ref="AS675" r:id="rId115" xr:uid="{00000000-0004-0000-0A00-000072000000}"/>
    <hyperlink ref="AS1191" r:id="rId116" xr:uid="{00000000-0004-0000-0A00-000073000000}"/>
    <hyperlink ref="AS1187" r:id="rId117" xr:uid="{00000000-0004-0000-0A00-000074000000}"/>
    <hyperlink ref="AS1203" r:id="rId118" xr:uid="{00000000-0004-0000-0A00-000075000000}"/>
    <hyperlink ref="AS1231" r:id="rId119" xr:uid="{00000000-0004-0000-0A00-000076000000}"/>
    <hyperlink ref="AS1293" r:id="rId120" xr:uid="{00000000-0004-0000-0A00-000077000000}"/>
    <hyperlink ref="AS1297" r:id="rId121" xr:uid="{00000000-0004-0000-0A00-000078000000}"/>
    <hyperlink ref="AS1302" r:id="rId122" xr:uid="{00000000-0004-0000-0A00-000079000000}"/>
    <hyperlink ref="AS1323" r:id="rId123" xr:uid="{00000000-0004-0000-0A00-00007A000000}"/>
    <hyperlink ref="AS1330" r:id="rId124" xr:uid="{00000000-0004-0000-0A00-00007B000000}"/>
    <hyperlink ref="AS1349" r:id="rId125" xr:uid="{00000000-0004-0000-0A00-00007C000000}"/>
    <hyperlink ref="AS1361" r:id="rId126" xr:uid="{00000000-0004-0000-0A00-00007D000000}"/>
    <hyperlink ref="AS1368" r:id="rId127" xr:uid="{00000000-0004-0000-0A00-00007E000000}"/>
    <hyperlink ref="AS1379" r:id="rId128" xr:uid="{00000000-0004-0000-0A00-00007F000000}"/>
    <hyperlink ref="AS1409" r:id="rId129" xr:uid="{00000000-0004-0000-0A00-000080000000}"/>
    <hyperlink ref="AS1414" r:id="rId130" xr:uid="{00000000-0004-0000-0A00-000081000000}"/>
    <hyperlink ref="AS1449" r:id="rId131" xr:uid="{00000000-0004-0000-0A00-000082000000}"/>
    <hyperlink ref="AS1453" r:id="rId132" xr:uid="{00000000-0004-0000-0A00-000083000000}"/>
    <hyperlink ref="AS1457" r:id="rId133" xr:uid="{00000000-0004-0000-0A00-000084000000}"/>
    <hyperlink ref="AS1487" r:id="rId134" xr:uid="{00000000-0004-0000-0A00-000085000000}"/>
    <hyperlink ref="AS1494" r:id="rId135" xr:uid="{00000000-0004-0000-0A00-000086000000}"/>
    <hyperlink ref="AS1505" r:id="rId136" xr:uid="{00000000-0004-0000-0A00-000087000000}"/>
    <hyperlink ref="AS1509" r:id="rId137" xr:uid="{00000000-0004-0000-0A00-000088000000}"/>
    <hyperlink ref="AS1165" r:id="rId138" xr:uid="{00000000-0004-0000-0A00-000089000000}"/>
    <hyperlink ref="AS1514" r:id="rId139" xr:uid="{00000000-0004-0000-0A00-00008A000000}"/>
    <hyperlink ref="AS1518" r:id="rId140" xr:uid="{00000000-0004-0000-0A00-00008B000000}"/>
    <hyperlink ref="AS1523" r:id="rId141" xr:uid="{00000000-0004-0000-0A00-00008C000000}"/>
    <hyperlink ref="AS1534" r:id="rId142" xr:uid="{00000000-0004-0000-0A00-00008D000000}"/>
    <hyperlink ref="AS1543" r:id="rId143" xr:uid="{00000000-0004-0000-0A00-00008E000000}"/>
    <hyperlink ref="AS1550" r:id="rId144" xr:uid="{00000000-0004-0000-0A00-00008F000000}"/>
    <hyperlink ref="AS1567" r:id="rId145" xr:uid="{00000000-0004-0000-0A00-000090000000}"/>
    <hyperlink ref="AS1571" r:id="rId146" location="productos" xr:uid="{00000000-0004-0000-0A00-000091000000}"/>
    <hyperlink ref="AS1580" r:id="rId147" xr:uid="{00000000-0004-0000-0A00-000092000000}"/>
    <hyperlink ref="AS1612" r:id="rId148" xr:uid="{00000000-0004-0000-0A00-000093000000}"/>
    <hyperlink ref="AS1617" r:id="rId149" xr:uid="{00000000-0004-0000-0A00-000094000000}"/>
    <hyperlink ref="AS1664" r:id="rId150" xr:uid="{00000000-0004-0000-0A00-000095000000}"/>
    <hyperlink ref="AS1669" r:id="rId151" xr:uid="{00000000-0004-0000-0A00-000096000000}"/>
    <hyperlink ref="AS1673" r:id="rId152" xr:uid="{00000000-0004-0000-0A00-000097000000}"/>
    <hyperlink ref="AS1688" r:id="rId153" xr:uid="{00000000-0004-0000-0A00-000098000000}"/>
    <hyperlink ref="AS1224" r:id="rId154" xr:uid="{00000000-0004-0000-0A00-000099000000}"/>
    <hyperlink ref="AS1241" r:id="rId155" xr:uid="{00000000-0004-0000-0A00-00009A000000}"/>
    <hyperlink ref="AS1260" r:id="rId156" xr:uid="{00000000-0004-0000-0A00-00009B000000}"/>
    <hyperlink ref="AS1266" r:id="rId157" xr:uid="{00000000-0004-0000-0A00-00009C000000}"/>
    <hyperlink ref="AS1272" r:id="rId158" xr:uid="{00000000-0004-0000-0A00-00009D000000}"/>
    <hyperlink ref="AS1279" r:id="rId159" xr:uid="{00000000-0004-0000-0A00-00009E000000}"/>
    <hyperlink ref="AS1289" r:id="rId160" xr:uid="{00000000-0004-0000-0A00-00009F000000}"/>
    <hyperlink ref="AS1340" r:id="rId161" xr:uid="{00000000-0004-0000-0A00-0000A0000000}"/>
    <hyperlink ref="AS1353" r:id="rId162" xr:uid="{00000000-0004-0000-0A00-0000A1000000}"/>
    <hyperlink ref="AS1357" r:id="rId163" xr:uid="{00000000-0004-0000-0A00-0000A2000000}"/>
    <hyperlink ref="AS1375" r:id="rId164" xr:uid="{00000000-0004-0000-0A00-0000A3000000}"/>
    <hyperlink ref="AS1383" r:id="rId165" xr:uid="{00000000-0004-0000-0A00-0000A4000000}"/>
    <hyperlink ref="AS1399" r:id="rId166" xr:uid="{00000000-0004-0000-0A00-0000A5000000}"/>
    <hyperlink ref="AS1404" r:id="rId167" xr:uid="{00000000-0004-0000-0A00-0000A6000000}"/>
    <hyperlink ref="AS1418" r:id="rId168" xr:uid="{00000000-0004-0000-0A00-0000A7000000}"/>
    <hyperlink ref="AS1464" r:id="rId169" xr:uid="{00000000-0004-0000-0A00-0000A8000000}"/>
    <hyperlink ref="AS1482" r:id="rId170" xr:uid="{00000000-0004-0000-0A00-0000A9000000}"/>
    <hyperlink ref="AS1559" r:id="rId171" xr:uid="{00000000-0004-0000-0A00-0000AA000000}"/>
    <hyperlink ref="AS1575" r:id="rId172" xr:uid="{00000000-0004-0000-0A00-0000AB000000}"/>
    <hyperlink ref="AS1607" r:id="rId173" xr:uid="{00000000-0004-0000-0A00-0000AC000000}"/>
    <hyperlink ref="AS1695" r:id="rId174" xr:uid="{00000000-0004-0000-0A00-0000AD000000}"/>
    <hyperlink ref="AS1701" r:id="rId175" xr:uid="{00000000-0004-0000-0A00-0000AE000000}"/>
    <hyperlink ref="AS1709" r:id="rId176" xr:uid="{00000000-0004-0000-0A00-0000AF000000}"/>
    <hyperlink ref="AS1713" r:id="rId177" xr:uid="{00000000-0004-0000-0A00-0000B0000000}"/>
    <hyperlink ref="AS1717" r:id="rId178" xr:uid="{00000000-0004-0000-0A00-0000B1000000}"/>
    <hyperlink ref="AV1241" r:id="rId179" display="http://www.sunritek.com/content/Spectrum/6.html" xr:uid="{00000000-0004-0000-0A00-0000B2000000}"/>
    <hyperlink ref="AS21" r:id="rId180" display="https://www.gelighting.com/contact " xr:uid="{00000000-0004-0000-0A00-0000B3000000}"/>
    <hyperlink ref="AS22:AS29" r:id="rId181" display="https://www.gelighting.com/contact " xr:uid="{00000000-0004-0000-0A00-0000B4000000}"/>
    <hyperlink ref="AS61:AS62" r:id="rId182" display="info@lumigrow.com" xr:uid="{00000000-0004-0000-0A00-0000B5000000}"/>
    <hyperlink ref="AS67:AS78" r:id="rId183" display="emea@fluencebioengineering.com" xr:uid="{00000000-0004-0000-0A00-0000B6000000}"/>
    <hyperlink ref="AS82" r:id="rId184" display="https://gavita.com/retail/contact/" xr:uid="{00000000-0004-0000-0A00-0000B7000000}"/>
    <hyperlink ref="AS89" r:id="rId185" display="https://www.hubbell.com/hubbellindustriallighting/en/contactUs" xr:uid="{00000000-0004-0000-0A00-0000B8000000}"/>
    <hyperlink ref="AS96:AS98" r:id="rId186" display="kessil@kessil.com" xr:uid="{00000000-0004-0000-0A00-0000B9000000}"/>
    <hyperlink ref="AS102:AS105" r:id="rId187" display="dgtsales@senmatic.com" xr:uid="{00000000-0004-0000-0A00-0000BA000000}"/>
    <hyperlink ref="AS109:AS134" r:id="rId188" display="support@cidly.com" xr:uid="{00000000-0004-0000-0A00-0000BB000000}"/>
    <hyperlink ref="AS252:AS269" r:id="rId189" display="sales@valoya.com" xr:uid="{00000000-0004-0000-0A00-0000BC000000}"/>
    <hyperlink ref="AS273:AS274" r:id="rId190" display="dahua@superliteledcn.com" xr:uid="{00000000-0004-0000-0A00-0000BD000000}"/>
    <hyperlink ref="AS331:AS341" r:id="rId191" display="info@grow-spec.com" xr:uid="{00000000-0004-0000-0A00-0000BE000000}"/>
    <hyperlink ref="AS377:AS399" r:id="rId192" display="parusEurope@parus.co.kr" xr:uid="{00000000-0004-0000-0A00-0000BF000000}"/>
    <hyperlink ref="AS406:AS409" r:id="rId193" display="info@bjb.com" xr:uid="{00000000-0004-0000-0A00-0000C0000000}"/>
    <hyperlink ref="AS986:AS987" r:id="rId194" display="info@scynce.ag" xr:uid="{00000000-0004-0000-0A00-0000C1000000}"/>
    <hyperlink ref="L19:L47" r:id="rId195" display="https://www.growlightengine.com/" xr:uid="{00000000-0004-0000-0A00-0000C2000000}"/>
    <hyperlink ref="N17:N51" r:id="rId196" display="https://www.optexlighting.com/" xr:uid="{00000000-0004-0000-0A00-0000C3000000}"/>
  </hyperlinks>
  <pageMargins left="0.7" right="0.7" top="0.75" bottom="0.75" header="0.3" footer="0.3"/>
  <pageSetup paperSize="9" orientation="portrait" r:id="rId197"/>
  <drawing r:id="rId198"/>
  <tableParts count="2">
    <tablePart r:id="rId199"/>
    <tablePart r:id="rId200"/>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559"/>
  <sheetViews>
    <sheetView zoomScale="60" zoomScaleNormal="60" workbookViewId="0">
      <selection activeCell="G60" sqref="G60"/>
    </sheetView>
  </sheetViews>
  <sheetFormatPr defaultColWidth="8.77734375" defaultRowHeight="14.4" x14ac:dyDescent="0.3"/>
  <cols>
    <col min="1" max="1" width="57.109375" style="2" customWidth="1"/>
    <col min="2" max="3" width="79" style="1" customWidth="1"/>
    <col min="4" max="4" width="37.33203125" style="1" customWidth="1"/>
    <col min="5" max="5" width="24.6640625" style="1" customWidth="1"/>
    <col min="6" max="6" width="26.44140625" style="1" customWidth="1"/>
    <col min="7" max="9" width="24.6640625" style="1" customWidth="1"/>
    <col min="10" max="10" width="153.21875" style="2" customWidth="1"/>
    <col min="11" max="15" width="8.77734375" style="2"/>
    <col min="16" max="16" width="57.109375" style="2" customWidth="1"/>
    <col min="17" max="18" width="79" style="2" customWidth="1"/>
    <col min="19" max="19" width="37.33203125" style="2" customWidth="1"/>
    <col min="20" max="20" width="24.6640625" style="2" customWidth="1"/>
    <col min="21" max="21" width="26.44140625" style="2" customWidth="1"/>
    <col min="22" max="24" width="24.6640625" style="2" customWidth="1"/>
    <col min="25" max="25" width="153.21875" style="2" customWidth="1"/>
    <col min="26" max="16384" width="8.77734375" style="2"/>
  </cols>
  <sheetData>
    <row r="1" spans="1:10" ht="33.6" x14ac:dyDescent="0.65">
      <c r="A1" s="448" t="s">
        <v>2716</v>
      </c>
    </row>
    <row r="2" spans="1:10" ht="16.2" thickBot="1" x14ac:dyDescent="0.35">
      <c r="A2" s="325" t="s">
        <v>2051</v>
      </c>
    </row>
    <row r="3" spans="1:10" ht="36.6" thickBot="1" x14ac:dyDescent="0.45">
      <c r="A3" s="325" t="s">
        <v>2050</v>
      </c>
      <c r="D3" s="307" t="s">
        <v>2029</v>
      </c>
      <c r="E3" s="105" t="s">
        <v>2026</v>
      </c>
      <c r="F3" s="105" t="s">
        <v>2015</v>
      </c>
      <c r="G3" s="105" t="s">
        <v>2016</v>
      </c>
      <c r="H3" s="105" t="s">
        <v>2017</v>
      </c>
      <c r="I3" s="105" t="s">
        <v>2018</v>
      </c>
      <c r="J3" s="304"/>
    </row>
    <row r="4" spans="1:10" ht="31.2" x14ac:dyDescent="0.3">
      <c r="A4" s="325" t="s">
        <v>2052</v>
      </c>
      <c r="D4" s="257" t="s">
        <v>2013</v>
      </c>
      <c r="E4" s="260">
        <f>(E6/$E7)*100</f>
        <v>2.4875621890547266</v>
      </c>
      <c r="F4" s="260">
        <f>(F6/$E7)*100</f>
        <v>48.507462686567166</v>
      </c>
      <c r="G4" s="260">
        <f>(G6/$E7)*100</f>
        <v>45.024875621890544</v>
      </c>
      <c r="H4" s="260">
        <f>(H6/$E7)*100</f>
        <v>1.7412935323383085</v>
      </c>
      <c r="I4" s="260">
        <f>(I6/$E7)*100</f>
        <v>2.2388059701492535</v>
      </c>
      <c r="J4" s="305"/>
    </row>
    <row r="5" spans="1:10" ht="15.6" x14ac:dyDescent="0.3">
      <c r="A5" s="325" t="s">
        <v>2053</v>
      </c>
      <c r="D5" s="256" t="s">
        <v>2027</v>
      </c>
      <c r="E5" s="308">
        <f>AVERAGE(E102:E559)</f>
        <v>15500</v>
      </c>
      <c r="F5" s="308">
        <f>AVERAGE(F102:F559)</f>
        <v>33969.230769230766</v>
      </c>
      <c r="G5" s="308">
        <f>AVERAGE(G102:G559)</f>
        <v>54176.243093922654</v>
      </c>
      <c r="H5" s="308">
        <f>AVERAGE(H102:H559)</f>
        <v>80714.28571428571</v>
      </c>
      <c r="I5" s="308">
        <f>AVERAGE(I102:I559)</f>
        <v>110000</v>
      </c>
      <c r="J5" s="305"/>
    </row>
    <row r="6" spans="1:10" ht="31.8" thickBot="1" x14ac:dyDescent="0.35">
      <c r="A6" s="325" t="s">
        <v>2054</v>
      </c>
      <c r="D6" s="253" t="s">
        <v>2009</v>
      </c>
      <c r="E6" s="255">
        <f>COUNTA(E102:E559)</f>
        <v>10</v>
      </c>
      <c r="F6" s="255">
        <f>COUNTA(F102:F559)</f>
        <v>195</v>
      </c>
      <c r="G6" s="255">
        <f>COUNTA(G102:G559)</f>
        <v>181</v>
      </c>
      <c r="H6" s="255">
        <f>COUNTA(H102:H559)</f>
        <v>7</v>
      </c>
      <c r="I6" s="255">
        <f>COUNTA(I102:I559)</f>
        <v>9</v>
      </c>
      <c r="J6" s="306"/>
    </row>
    <row r="7" spans="1:10" ht="54.6" thickBot="1" x14ac:dyDescent="0.35">
      <c r="A7" s="326" t="s">
        <v>2717</v>
      </c>
      <c r="D7" s="254" t="s">
        <v>2010</v>
      </c>
      <c r="E7" s="259">
        <f>COUNTA(E102:I559)</f>
        <v>402</v>
      </c>
      <c r="F7" s="298" t="s">
        <v>2028</v>
      </c>
      <c r="G7" s="258">
        <f>AVERAGE(E102:I559)</f>
        <v>45124.129353233831</v>
      </c>
      <c r="H7" s="300" t="s">
        <v>2038</v>
      </c>
      <c r="I7" s="303">
        <f>COUNTIF(Tabla1472[[Company ]], "Green")</f>
        <v>39</v>
      </c>
      <c r="J7" s="302"/>
    </row>
    <row r="9" spans="1:10" ht="15" thickBot="1" x14ac:dyDescent="0.35"/>
    <row r="10" spans="1:10" ht="36.6" thickBot="1" x14ac:dyDescent="0.35">
      <c r="D10" s="307" t="s">
        <v>2030</v>
      </c>
      <c r="E10" s="105" t="s">
        <v>2026</v>
      </c>
      <c r="F10" s="105" t="s">
        <v>2015</v>
      </c>
      <c r="G10" s="105" t="s">
        <v>2016</v>
      </c>
      <c r="H10" s="105" t="s">
        <v>2017</v>
      </c>
      <c r="I10" s="105" t="s">
        <v>2018</v>
      </c>
    </row>
    <row r="11" spans="1:10" ht="31.2" x14ac:dyDescent="0.3">
      <c r="D11" s="257" t="s">
        <v>2013</v>
      </c>
      <c r="E11" s="260">
        <v>0</v>
      </c>
      <c r="F11" s="260">
        <f>(F13/$E14)*100</f>
        <v>100</v>
      </c>
      <c r="G11" s="260">
        <f>(G13/$E14)*100</f>
        <v>100</v>
      </c>
      <c r="H11" s="260">
        <f>(H13/$E14)*100</f>
        <v>100</v>
      </c>
      <c r="I11" s="260">
        <f>(I13/$E14)*100</f>
        <v>100</v>
      </c>
    </row>
    <row r="12" spans="1:10" ht="15.6" x14ac:dyDescent="0.3">
      <c r="D12" s="256" t="s">
        <v>2027</v>
      </c>
      <c r="E12" s="308" t="s">
        <v>2032</v>
      </c>
      <c r="F12" s="308" t="e">
        <f>AVERAGE(#REF!)</f>
        <v>#REF!</v>
      </c>
      <c r="G12" s="308" t="e">
        <f>AVERAGE(#REF!)</f>
        <v>#REF!</v>
      </c>
      <c r="H12" s="308" t="e">
        <f>AVERAGE(#REF!)</f>
        <v>#REF!</v>
      </c>
      <c r="I12" s="308" t="s">
        <v>2032</v>
      </c>
    </row>
    <row r="13" spans="1:10" ht="31.8" thickBot="1" x14ac:dyDescent="0.35">
      <c r="A13"/>
      <c r="D13" s="253" t="s">
        <v>2009</v>
      </c>
      <c r="E13" s="255">
        <f>COUNTA(#REF!)</f>
        <v>1</v>
      </c>
      <c r="F13" s="255">
        <f>COUNTA(#REF!)</f>
        <v>1</v>
      </c>
      <c r="G13" s="255">
        <f>COUNTA(#REF!)</f>
        <v>1</v>
      </c>
      <c r="H13" s="255">
        <f>COUNTA(#REF!)</f>
        <v>1</v>
      </c>
      <c r="I13" s="255">
        <f>COUNTA(#REF!)</f>
        <v>1</v>
      </c>
    </row>
    <row r="14" spans="1:10" ht="54.6" thickBot="1" x14ac:dyDescent="0.35">
      <c r="D14" s="254" t="s">
        <v>2010</v>
      </c>
      <c r="E14" s="259">
        <f>COUNTA(#REF!)</f>
        <v>1</v>
      </c>
      <c r="F14" s="298" t="s">
        <v>2028</v>
      </c>
      <c r="G14" s="258" t="e">
        <f>AVERAGE(#REF!)</f>
        <v>#REF!</v>
      </c>
      <c r="H14" s="300" t="s">
        <v>2038</v>
      </c>
      <c r="I14" s="303">
        <f>COUNTIF(Tabla1472[[Company ]], "Brown")</f>
        <v>1</v>
      </c>
    </row>
    <row r="16" spans="1:10" ht="15" thickBot="1" x14ac:dyDescent="0.35"/>
    <row r="17" spans="4:10" ht="36.6" thickBot="1" x14ac:dyDescent="0.35">
      <c r="D17" s="307" t="s">
        <v>2031</v>
      </c>
      <c r="E17" s="105" t="s">
        <v>2026</v>
      </c>
      <c r="F17" s="105" t="s">
        <v>2015</v>
      </c>
      <c r="G17" s="105" t="s">
        <v>2016</v>
      </c>
      <c r="H17" s="105" t="s">
        <v>2017</v>
      </c>
      <c r="I17" s="105" t="s">
        <v>2018</v>
      </c>
    </row>
    <row r="18" spans="4:10" ht="31.2" x14ac:dyDescent="0.3">
      <c r="D18" s="257" t="s">
        <v>2013</v>
      </c>
      <c r="E18" s="260">
        <f>(E20/$E21)*100</f>
        <v>100</v>
      </c>
      <c r="F18" s="260">
        <f>(F20/$E21)*100</f>
        <v>100</v>
      </c>
      <c r="G18" s="260">
        <f>(G20/$E21)*100</f>
        <v>100</v>
      </c>
      <c r="H18" s="260">
        <f>(H20/$E21)*100</f>
        <v>100</v>
      </c>
      <c r="I18" s="260">
        <f>(I20/$E21)*100</f>
        <v>100</v>
      </c>
    </row>
    <row r="19" spans="4:10" ht="15.6" x14ac:dyDescent="0.3">
      <c r="D19" s="256" t="s">
        <v>2027</v>
      </c>
      <c r="E19" s="308" t="e">
        <f>AVERAGE(#REF!)</f>
        <v>#REF!</v>
      </c>
      <c r="F19" s="308" t="e">
        <f>AVERAGE(#REF!)</f>
        <v>#REF!</v>
      </c>
      <c r="G19" s="308" t="e">
        <f>AVERAGE(#REF!)</f>
        <v>#REF!</v>
      </c>
      <c r="H19" s="308" t="e">
        <f>AVERAGE(#REF!)</f>
        <v>#REF!</v>
      </c>
      <c r="I19" s="308" t="e">
        <f>AVERAGE(#REF!)</f>
        <v>#REF!</v>
      </c>
    </row>
    <row r="20" spans="4:10" ht="31.8" thickBot="1" x14ac:dyDescent="0.35">
      <c r="D20" s="253" t="s">
        <v>2009</v>
      </c>
      <c r="E20" s="255">
        <f>COUNTA(#REF!)</f>
        <v>1</v>
      </c>
      <c r="F20" s="255">
        <f>COUNTA(#REF!)</f>
        <v>1</v>
      </c>
      <c r="G20" s="255">
        <f>COUNTA(#REF!)</f>
        <v>1</v>
      </c>
      <c r="H20" s="255">
        <f>COUNTA(#REF!)</f>
        <v>1</v>
      </c>
      <c r="I20" s="255">
        <f>COUNTA(#REF!)</f>
        <v>1</v>
      </c>
    </row>
    <row r="21" spans="4:10" ht="54.6" thickBot="1" x14ac:dyDescent="0.35">
      <c r="D21" s="254" t="s">
        <v>2010</v>
      </c>
      <c r="E21" s="259">
        <f>COUNTA(#REF!)</f>
        <v>1</v>
      </c>
      <c r="F21" s="298" t="s">
        <v>2028</v>
      </c>
      <c r="G21" s="258" t="e">
        <f>AVERAGE(#REF!)</f>
        <v>#REF!</v>
      </c>
      <c r="H21" s="300" t="s">
        <v>2038</v>
      </c>
      <c r="I21" s="303">
        <f>COUNTIF(Tabla1472[[Company ]], "Yellow")</f>
        <v>3</v>
      </c>
    </row>
    <row r="24" spans="4:10" ht="15" thickBot="1" x14ac:dyDescent="0.35"/>
    <row r="25" spans="4:10" ht="72.599999999999994" thickBot="1" x14ac:dyDescent="0.35">
      <c r="D25" s="489" t="s">
        <v>4148</v>
      </c>
      <c r="E25" s="490">
        <f>COUNTIF(Tabla1472[[Company ]], "Grey")</f>
        <v>3</v>
      </c>
      <c r="G25" s="300" t="s">
        <v>4149</v>
      </c>
      <c r="H25" s="804">
        <f>COUNTIF(Tabla1472[[Company ]], "nocategorized")</f>
        <v>0</v>
      </c>
      <c r="I25" s="807">
        <f>(H25/SUM($H$25:$H$28))</f>
        <v>0</v>
      </c>
    </row>
    <row r="26" spans="4:10" ht="72.599999999999994" thickBot="1" x14ac:dyDescent="0.35">
      <c r="D26" s="800" t="s">
        <v>4154</v>
      </c>
      <c r="E26" s="803">
        <f>COUNTIF(Tabla14712[[Company ]], "Available")</f>
        <v>116</v>
      </c>
      <c r="G26" s="713" t="s">
        <v>4155</v>
      </c>
      <c r="H26" s="805">
        <f>COUNTIF(Tabla1472[[Company ]], "Green")</f>
        <v>39</v>
      </c>
      <c r="I26" s="807">
        <f t="shared" ref="I26:I28" si="0">(H26/SUM($H$25:$H$28))</f>
        <v>0.90697674418604646</v>
      </c>
    </row>
    <row r="27" spans="4:10" ht="54.6" thickBot="1" x14ac:dyDescent="0.35">
      <c r="D27" s="801"/>
      <c r="E27" s="802"/>
      <c r="G27" s="713" t="s">
        <v>4156</v>
      </c>
      <c r="H27" s="806">
        <f>COUNTIF(Tabla1472[[Company ]], "Brown")</f>
        <v>1</v>
      </c>
      <c r="I27" s="807">
        <f t="shared" si="0"/>
        <v>2.3255813953488372E-2</v>
      </c>
    </row>
    <row r="28" spans="4:10" ht="54.6" thickBot="1" x14ac:dyDescent="0.35">
      <c r="D28" s="801"/>
      <c r="E28" s="802"/>
      <c r="G28" s="713" t="s">
        <v>4157</v>
      </c>
      <c r="H28" s="806">
        <f>COUNTIF(Tabla1472[[Company ]], "Yellow")</f>
        <v>3</v>
      </c>
      <c r="I28" s="807">
        <f t="shared" si="0"/>
        <v>6.9767441860465115E-2</v>
      </c>
      <c r="J28" s="2" t="s">
        <v>4158</v>
      </c>
    </row>
    <row r="30" spans="4:10" ht="15" thickBot="1" x14ac:dyDescent="0.35"/>
    <row r="31" spans="4:10" ht="15" thickBot="1" x14ac:dyDescent="0.35">
      <c r="D31" s="329"/>
      <c r="E31" s="249" t="s">
        <v>2055</v>
      </c>
    </row>
    <row r="32" spans="4:10" ht="15" thickBot="1" x14ac:dyDescent="0.35">
      <c r="D32" s="330"/>
      <c r="E32" s="249" t="s">
        <v>2056</v>
      </c>
    </row>
    <row r="33" spans="3:9" ht="15" thickBot="1" x14ac:dyDescent="0.35">
      <c r="D33" s="328"/>
      <c r="E33" s="249" t="s">
        <v>2057</v>
      </c>
    </row>
    <row r="34" spans="3:9" ht="15" thickBot="1" x14ac:dyDescent="0.35">
      <c r="D34" s="327"/>
      <c r="E34" s="249" t="s">
        <v>2058</v>
      </c>
    </row>
    <row r="35" spans="3:9" x14ac:dyDescent="0.3">
      <c r="E35" s="249"/>
    </row>
    <row r="36" spans="3:9" x14ac:dyDescent="0.3">
      <c r="E36" s="249"/>
    </row>
    <row r="37" spans="3:9" x14ac:dyDescent="0.3">
      <c r="E37" s="249"/>
    </row>
    <row r="38" spans="3:9" ht="15" thickBot="1" x14ac:dyDescent="0.35">
      <c r="E38" s="249"/>
    </row>
    <row r="39" spans="3:9" ht="36.6" thickBot="1" x14ac:dyDescent="0.35">
      <c r="D39" s="307" t="s">
        <v>2029</v>
      </c>
      <c r="E39" s="105" t="s">
        <v>2026</v>
      </c>
      <c r="F39" s="105" t="s">
        <v>4174</v>
      </c>
      <c r="G39" s="105" t="s">
        <v>4175</v>
      </c>
      <c r="H39" s="105" t="s">
        <v>4176</v>
      </c>
      <c r="I39" s="105" t="s">
        <v>2018</v>
      </c>
    </row>
    <row r="40" spans="3:9" ht="31.2" x14ac:dyDescent="0.3">
      <c r="C40" s="939" t="s">
        <v>4071</v>
      </c>
      <c r="D40" s="257" t="s">
        <v>2013</v>
      </c>
      <c r="E40" s="260">
        <f>(E41/$E$42)*100</f>
        <v>0</v>
      </c>
      <c r="F40" s="260">
        <f t="shared" ref="F40:I40" si="1">(F41/$E$42)*100</f>
        <v>48.529411764705884</v>
      </c>
      <c r="G40" s="260">
        <f t="shared" si="1"/>
        <v>47.058823529411761</v>
      </c>
      <c r="H40" s="260">
        <f t="shared" si="1"/>
        <v>4.4117647058823533</v>
      </c>
      <c r="I40" s="260">
        <f t="shared" si="1"/>
        <v>0</v>
      </c>
    </row>
    <row r="41" spans="3:9" ht="31.8" thickBot="1" x14ac:dyDescent="0.35">
      <c r="C41" s="940"/>
      <c r="D41" s="253" t="s">
        <v>2009</v>
      </c>
      <c r="E41" s="255">
        <f>COUNTA(T101:T168)</f>
        <v>0</v>
      </c>
      <c r="F41" s="255">
        <f t="shared" ref="F41:I41" si="2">COUNTA(U101:U168)</f>
        <v>33</v>
      </c>
      <c r="G41" s="255">
        <f t="shared" si="2"/>
        <v>32</v>
      </c>
      <c r="H41" s="255">
        <f t="shared" si="2"/>
        <v>3</v>
      </c>
      <c r="I41" s="255">
        <f t="shared" si="2"/>
        <v>0</v>
      </c>
    </row>
    <row r="42" spans="3:9" ht="36.6" thickBot="1" x14ac:dyDescent="0.35">
      <c r="C42" s="941"/>
      <c r="D42" s="254" t="s">
        <v>2010</v>
      </c>
      <c r="E42" s="259">
        <f>COUNTA(T101:X168)</f>
        <v>68</v>
      </c>
      <c r="F42" s="298" t="s">
        <v>2028</v>
      </c>
      <c r="G42" s="258">
        <f>AVERAGE(T101:X169)</f>
        <v>46517.647058823532</v>
      </c>
      <c r="H42" s="300"/>
      <c r="I42" s="303"/>
    </row>
    <row r="43" spans="3:9" ht="31.2" x14ac:dyDescent="0.3">
      <c r="C43" s="939" t="s">
        <v>2124</v>
      </c>
      <c r="D43" s="257" t="s">
        <v>2013</v>
      </c>
      <c r="E43" s="260">
        <f>(E44/$E$45)*100</f>
        <v>7.3170731707317067</v>
      </c>
      <c r="F43" s="260">
        <f t="shared" ref="F43:I43" si="3">(F44/$E$45)*100</f>
        <v>19.512195121951219</v>
      </c>
      <c r="G43" s="260">
        <f t="shared" si="3"/>
        <v>73.170731707317074</v>
      </c>
      <c r="H43" s="260">
        <f t="shared" si="3"/>
        <v>0</v>
      </c>
      <c r="I43" s="260">
        <f t="shared" si="3"/>
        <v>0</v>
      </c>
    </row>
    <row r="44" spans="3:9" ht="31.8" thickBot="1" x14ac:dyDescent="0.35">
      <c r="C44" s="940"/>
      <c r="D44" s="253" t="s">
        <v>2009</v>
      </c>
      <c r="E44" s="255">
        <f>COUNTA(T173:T213)</f>
        <v>3</v>
      </c>
      <c r="F44" s="255">
        <f t="shared" ref="F44:I44" si="4">COUNTA(U173:U213)</f>
        <v>8</v>
      </c>
      <c r="G44" s="255">
        <f t="shared" si="4"/>
        <v>30</v>
      </c>
      <c r="H44" s="255">
        <f t="shared" si="4"/>
        <v>0</v>
      </c>
      <c r="I44" s="255">
        <f t="shared" si="4"/>
        <v>0</v>
      </c>
    </row>
    <row r="45" spans="3:9" ht="36.6" thickBot="1" x14ac:dyDescent="0.35">
      <c r="C45" s="941"/>
      <c r="D45" s="254" t="s">
        <v>2010</v>
      </c>
      <c r="E45" s="259">
        <f>COUNTA(T173:X213)</f>
        <v>41</v>
      </c>
      <c r="F45" s="298" t="s">
        <v>2028</v>
      </c>
      <c r="G45" s="258">
        <f>AVERAGE(T173:X213)</f>
        <v>46560.975609756097</v>
      </c>
      <c r="H45" s="300"/>
      <c r="I45" s="303"/>
    </row>
    <row r="46" spans="3:9" ht="31.2" x14ac:dyDescent="0.3">
      <c r="C46" s="939" t="s">
        <v>2060</v>
      </c>
      <c r="D46" s="257" t="s">
        <v>2013</v>
      </c>
      <c r="E46" s="260">
        <f>(E47/$E$48)*100</f>
        <v>0</v>
      </c>
      <c r="F46" s="260">
        <f t="shared" ref="F46:I46" si="5">(F47/$E$48)*100</f>
        <v>79</v>
      </c>
      <c r="G46" s="260">
        <f t="shared" si="5"/>
        <v>21</v>
      </c>
      <c r="H46" s="260">
        <f t="shared" si="5"/>
        <v>0</v>
      </c>
      <c r="I46" s="260">
        <f t="shared" si="5"/>
        <v>0</v>
      </c>
    </row>
    <row r="47" spans="3:9" ht="31.8" thickBot="1" x14ac:dyDescent="0.35">
      <c r="C47" s="940"/>
      <c r="D47" s="253" t="s">
        <v>2009</v>
      </c>
      <c r="E47" s="255">
        <f>COUNTA(T218:T317)</f>
        <v>0</v>
      </c>
      <c r="F47" s="255">
        <f t="shared" ref="F47:I47" si="6">COUNTA(U218:U317)</f>
        <v>79</v>
      </c>
      <c r="G47" s="255">
        <f t="shared" si="6"/>
        <v>21</v>
      </c>
      <c r="H47" s="255">
        <f t="shared" si="6"/>
        <v>0</v>
      </c>
      <c r="I47" s="255">
        <f t="shared" si="6"/>
        <v>0</v>
      </c>
    </row>
    <row r="48" spans="3:9" ht="36.6" thickBot="1" x14ac:dyDescent="0.35">
      <c r="C48" s="941"/>
      <c r="D48" s="254" t="s">
        <v>2010</v>
      </c>
      <c r="E48" s="259">
        <f>COUNTA(T218:X317)</f>
        <v>100</v>
      </c>
      <c r="F48" s="298" t="s">
        <v>2028</v>
      </c>
      <c r="G48" s="258">
        <f>AVERAGE(T218:X317)</f>
        <v>36660</v>
      </c>
      <c r="H48" s="300"/>
      <c r="I48" s="303"/>
    </row>
    <row r="49" spans="3:9" ht="31.2" x14ac:dyDescent="0.3">
      <c r="C49" s="939" t="s">
        <v>2125</v>
      </c>
      <c r="D49" s="257" t="s">
        <v>2013</v>
      </c>
      <c r="E49" s="260">
        <f>(E50/$E$51)*100</f>
        <v>3.3333333333333335</v>
      </c>
      <c r="F49" s="260">
        <f t="shared" ref="F49:I49" si="7">(F50/$E$51)*100</f>
        <v>56.666666666666664</v>
      </c>
      <c r="G49" s="260">
        <f t="shared" si="7"/>
        <v>33.333333333333329</v>
      </c>
      <c r="H49" s="260">
        <f t="shared" si="7"/>
        <v>3.3333333333333335</v>
      </c>
      <c r="I49" s="260">
        <f t="shared" si="7"/>
        <v>3.3333333333333335</v>
      </c>
    </row>
    <row r="50" spans="3:9" ht="31.8" thickBot="1" x14ac:dyDescent="0.35">
      <c r="C50" s="940"/>
      <c r="D50" s="253" t="s">
        <v>2009</v>
      </c>
      <c r="E50" s="255">
        <f>COUNTA(T322:T351)</f>
        <v>1</v>
      </c>
      <c r="F50" s="255">
        <f t="shared" ref="F50:I50" si="8">COUNTA(U322:U351)</f>
        <v>17</v>
      </c>
      <c r="G50" s="255">
        <f t="shared" si="8"/>
        <v>10</v>
      </c>
      <c r="H50" s="255">
        <f t="shared" si="8"/>
        <v>1</v>
      </c>
      <c r="I50" s="255">
        <f t="shared" si="8"/>
        <v>1</v>
      </c>
    </row>
    <row r="51" spans="3:9" ht="36.6" thickBot="1" x14ac:dyDescent="0.35">
      <c r="C51" s="941"/>
      <c r="D51" s="254" t="s">
        <v>2010</v>
      </c>
      <c r="E51" s="259">
        <f>COUNTA(T322:X351)</f>
        <v>30</v>
      </c>
      <c r="F51" s="298" t="s">
        <v>2028</v>
      </c>
      <c r="G51" s="258">
        <f>AVERAGE(T322:X351)</f>
        <v>43233.333333333336</v>
      </c>
      <c r="H51" s="300"/>
      <c r="I51" s="303"/>
    </row>
    <row r="52" spans="3:9" ht="31.2" x14ac:dyDescent="0.3">
      <c r="C52" s="942" t="s">
        <v>2126</v>
      </c>
      <c r="D52" s="257" t="s">
        <v>2013</v>
      </c>
      <c r="E52" s="260">
        <f>(E53/$E$54)*100</f>
        <v>0</v>
      </c>
      <c r="F52" s="260">
        <f t="shared" ref="F52:I52" si="9">(F53/$E$54)*100</f>
        <v>52.631578947368418</v>
      </c>
      <c r="G52" s="260">
        <f t="shared" si="9"/>
        <v>21.052631578947366</v>
      </c>
      <c r="H52" s="260">
        <f t="shared" si="9"/>
        <v>0</v>
      </c>
      <c r="I52" s="260">
        <f t="shared" si="9"/>
        <v>26.315789473684209</v>
      </c>
    </row>
    <row r="53" spans="3:9" ht="31.8" thickBot="1" x14ac:dyDescent="0.35">
      <c r="C53" s="943"/>
      <c r="D53" s="253" t="s">
        <v>2009</v>
      </c>
      <c r="E53" s="255">
        <f>COUNTA(T356:T374)</f>
        <v>0</v>
      </c>
      <c r="F53" s="255">
        <f t="shared" ref="F53:I53" si="10">COUNTA(U356:U374)</f>
        <v>10</v>
      </c>
      <c r="G53" s="255">
        <f t="shared" si="10"/>
        <v>4</v>
      </c>
      <c r="H53" s="255">
        <f t="shared" si="10"/>
        <v>0</v>
      </c>
      <c r="I53" s="255">
        <f t="shared" si="10"/>
        <v>5</v>
      </c>
    </row>
    <row r="54" spans="3:9" ht="36.6" thickBot="1" x14ac:dyDescent="0.35">
      <c r="C54" s="944"/>
      <c r="D54" s="254" t="s">
        <v>2010</v>
      </c>
      <c r="E54" s="259">
        <f>COUNTA(T356:X374)</f>
        <v>19</v>
      </c>
      <c r="F54" s="298" t="s">
        <v>2028</v>
      </c>
      <c r="G54" s="258">
        <f>AVERAGE(T356:X374)</f>
        <v>59400</v>
      </c>
      <c r="H54" s="300"/>
      <c r="I54" s="303"/>
    </row>
    <row r="55" spans="3:9" ht="31.2" x14ac:dyDescent="0.3">
      <c r="C55" s="951" t="s">
        <v>2062</v>
      </c>
      <c r="D55" s="257" t="s">
        <v>2013</v>
      </c>
      <c r="E55" s="260">
        <f>(E56/$E$57)*100</f>
        <v>0</v>
      </c>
      <c r="F55" s="260">
        <f t="shared" ref="F55:I55" si="11">(F56/$E$57)*100</f>
        <v>50</v>
      </c>
      <c r="G55" s="260">
        <f t="shared" si="11"/>
        <v>0</v>
      </c>
      <c r="H55" s="260">
        <f t="shared" si="11"/>
        <v>0</v>
      </c>
      <c r="I55" s="260">
        <f t="shared" si="11"/>
        <v>50</v>
      </c>
    </row>
    <row r="56" spans="3:9" ht="31.8" thickBot="1" x14ac:dyDescent="0.35">
      <c r="C56" s="952"/>
      <c r="D56" s="253" t="s">
        <v>2009</v>
      </c>
      <c r="E56" s="255">
        <f>COUNTA(T378:T379)</f>
        <v>0</v>
      </c>
      <c r="F56" s="255">
        <f t="shared" ref="F56:I56" si="12">COUNTA(U378:U379)</f>
        <v>1</v>
      </c>
      <c r="G56" s="255">
        <f t="shared" si="12"/>
        <v>0</v>
      </c>
      <c r="H56" s="255">
        <f t="shared" si="12"/>
        <v>0</v>
      </c>
      <c r="I56" s="255">
        <f t="shared" si="12"/>
        <v>1</v>
      </c>
    </row>
    <row r="57" spans="3:9" ht="36.6" thickBot="1" x14ac:dyDescent="0.35">
      <c r="C57" s="953"/>
      <c r="D57" s="254" t="s">
        <v>2010</v>
      </c>
      <c r="E57" s="829">
        <f>COUNTA(T378:X379)</f>
        <v>2</v>
      </c>
      <c r="F57" s="298" t="s">
        <v>2028</v>
      </c>
      <c r="G57" s="258">
        <f>AVERAGE(T378:X379)</f>
        <v>96500</v>
      </c>
      <c r="H57" s="300"/>
      <c r="I57" s="303"/>
    </row>
    <row r="58" spans="3:9" ht="31.2" x14ac:dyDescent="0.3">
      <c r="C58" s="951" t="s">
        <v>4073</v>
      </c>
      <c r="D58" s="257" t="s">
        <v>2013</v>
      </c>
      <c r="E58" s="260">
        <f>(E59/$E$60)*100</f>
        <v>0</v>
      </c>
      <c r="F58" s="260">
        <f t="shared" ref="F58:I58" si="13">(F59/$E$60)*100</f>
        <v>0</v>
      </c>
      <c r="G58" s="260">
        <f t="shared" si="13"/>
        <v>100</v>
      </c>
      <c r="H58" s="260">
        <f t="shared" si="13"/>
        <v>0</v>
      </c>
      <c r="I58" s="260">
        <f t="shared" si="13"/>
        <v>0</v>
      </c>
    </row>
    <row r="59" spans="3:9" ht="31.8" thickBot="1" x14ac:dyDescent="0.35">
      <c r="C59" s="952"/>
      <c r="D59" s="253" t="s">
        <v>2009</v>
      </c>
      <c r="E59" s="255">
        <f>COUNTA(T384:T386)</f>
        <v>0</v>
      </c>
      <c r="F59" s="255">
        <f t="shared" ref="F59:I59" si="14">COUNTA(U384:U386)</f>
        <v>0</v>
      </c>
      <c r="G59" s="255">
        <f t="shared" si="14"/>
        <v>3</v>
      </c>
      <c r="H59" s="255">
        <f t="shared" si="14"/>
        <v>0</v>
      </c>
      <c r="I59" s="255">
        <f t="shared" si="14"/>
        <v>0</v>
      </c>
    </row>
    <row r="60" spans="3:9" ht="36.6" thickBot="1" x14ac:dyDescent="0.35">
      <c r="C60" s="953"/>
      <c r="D60" s="254" t="s">
        <v>2010</v>
      </c>
      <c r="E60" s="829">
        <f>COUNTA(T384:X386)</f>
        <v>3</v>
      </c>
      <c r="F60" s="298" t="s">
        <v>2028</v>
      </c>
      <c r="G60" s="258">
        <f>AVERAGE(T384:X386)</f>
        <v>68300</v>
      </c>
      <c r="H60" s="300"/>
      <c r="I60" s="303"/>
    </row>
    <row r="61" spans="3:9" ht="31.2" x14ac:dyDescent="0.3">
      <c r="C61" s="951" t="s">
        <v>4074</v>
      </c>
      <c r="D61" s="257" t="s">
        <v>2013</v>
      </c>
      <c r="E61" s="260" t="s">
        <v>4179</v>
      </c>
      <c r="F61" s="260" t="s">
        <v>4179</v>
      </c>
      <c r="G61" s="260" t="s">
        <v>4179</v>
      </c>
      <c r="H61" s="260" t="s">
        <v>4179</v>
      </c>
      <c r="I61" s="260" t="s">
        <v>4179</v>
      </c>
    </row>
    <row r="62" spans="3:9" ht="31.8" thickBot="1" x14ac:dyDescent="0.35">
      <c r="C62" s="952"/>
      <c r="D62" s="253" t="s">
        <v>2009</v>
      </c>
      <c r="E62" s="255" t="s">
        <v>4179</v>
      </c>
      <c r="F62" s="255" t="s">
        <v>4179</v>
      </c>
      <c r="G62" s="255" t="s">
        <v>4179</v>
      </c>
      <c r="H62" s="255" t="s">
        <v>4179</v>
      </c>
      <c r="I62" s="255" t="s">
        <v>4179</v>
      </c>
    </row>
    <row r="63" spans="3:9" ht="36.6" thickBot="1" x14ac:dyDescent="0.35">
      <c r="C63" s="953"/>
      <c r="D63" s="254" t="s">
        <v>2010</v>
      </c>
      <c r="E63" s="829" t="s">
        <v>4079</v>
      </c>
      <c r="F63" s="298" t="s">
        <v>2028</v>
      </c>
      <c r="G63" s="258" t="s">
        <v>4079</v>
      </c>
      <c r="H63" s="300"/>
      <c r="I63" s="303"/>
    </row>
    <row r="64" spans="3:9" ht="31.2" x14ac:dyDescent="0.3">
      <c r="C64" s="939" t="s">
        <v>560</v>
      </c>
      <c r="D64" s="257" t="s">
        <v>2013</v>
      </c>
      <c r="E64" s="260">
        <f>(E65/$E$66)*100</f>
        <v>7.6923076923076925</v>
      </c>
      <c r="F64" s="260">
        <f t="shared" ref="F64:I64" si="15">(F65/$E$66)*100</f>
        <v>92.307692307692307</v>
      </c>
      <c r="G64" s="260">
        <f t="shared" si="15"/>
        <v>0</v>
      </c>
      <c r="H64" s="260">
        <f t="shared" si="15"/>
        <v>0</v>
      </c>
      <c r="I64" s="260">
        <f t="shared" si="15"/>
        <v>0</v>
      </c>
    </row>
    <row r="65" spans="3:9" ht="31.8" thickBot="1" x14ac:dyDescent="0.35">
      <c r="C65" s="940"/>
      <c r="D65" s="253" t="s">
        <v>2009</v>
      </c>
      <c r="E65" s="255">
        <f>COUNTA(T390:T402)</f>
        <v>1</v>
      </c>
      <c r="F65" s="255">
        <f t="shared" ref="F65:I65" si="16">COUNTA(U390:U402)</f>
        <v>12</v>
      </c>
      <c r="G65" s="255">
        <f t="shared" si="16"/>
        <v>0</v>
      </c>
      <c r="H65" s="255">
        <f t="shared" si="16"/>
        <v>0</v>
      </c>
      <c r="I65" s="255">
        <f t="shared" si="16"/>
        <v>0</v>
      </c>
    </row>
    <row r="66" spans="3:9" ht="36.6" thickBot="1" x14ac:dyDescent="0.35">
      <c r="C66" s="941"/>
      <c r="D66" s="254" t="s">
        <v>2010</v>
      </c>
      <c r="E66" s="259">
        <f>COUNTA(T390:X402)</f>
        <v>13</v>
      </c>
      <c r="F66" s="298" t="s">
        <v>2028</v>
      </c>
      <c r="G66" s="258">
        <f>AVERAGE(T390:X402)</f>
        <v>23846.153846153848</v>
      </c>
      <c r="H66" s="300"/>
      <c r="I66" s="303"/>
    </row>
    <row r="67" spans="3:9" ht="31.2" x14ac:dyDescent="0.3">
      <c r="C67" s="939" t="s">
        <v>4075</v>
      </c>
      <c r="D67" s="257" t="s">
        <v>2013</v>
      </c>
      <c r="E67" s="260">
        <f>(E68/$E$69)*100</f>
        <v>0</v>
      </c>
      <c r="F67" s="260">
        <f t="shared" ref="F67:I67" si="17">(F68/$E$69)*100</f>
        <v>24.137931034482758</v>
      </c>
      <c r="G67" s="260">
        <f t="shared" si="17"/>
        <v>75.862068965517238</v>
      </c>
      <c r="H67" s="260">
        <f t="shared" si="17"/>
        <v>0</v>
      </c>
      <c r="I67" s="260">
        <f t="shared" si="17"/>
        <v>0</v>
      </c>
    </row>
    <row r="68" spans="3:9" ht="31.8" thickBot="1" x14ac:dyDescent="0.35">
      <c r="C68" s="940"/>
      <c r="D68" s="253" t="s">
        <v>2009</v>
      </c>
      <c r="E68" s="255">
        <f>COUNTA(T406:T464)</f>
        <v>0</v>
      </c>
      <c r="F68" s="255">
        <f t="shared" ref="F68:I68" si="18">COUNTA(U406:U464)</f>
        <v>14</v>
      </c>
      <c r="G68" s="255">
        <f t="shared" si="18"/>
        <v>44</v>
      </c>
      <c r="H68" s="255">
        <f t="shared" si="18"/>
        <v>0</v>
      </c>
      <c r="I68" s="255">
        <f t="shared" si="18"/>
        <v>0</v>
      </c>
    </row>
    <row r="69" spans="3:9" ht="36.6" thickBot="1" x14ac:dyDescent="0.35">
      <c r="C69" s="941"/>
      <c r="D69" s="254" t="s">
        <v>2010</v>
      </c>
      <c r="E69" s="259">
        <f>COUNTA(T406:W464)</f>
        <v>58</v>
      </c>
      <c r="F69" s="298" t="s">
        <v>2028</v>
      </c>
      <c r="G69" s="258">
        <f>AVERAGE(T406:X464)</f>
        <v>49244.827586206899</v>
      </c>
      <c r="H69" s="300"/>
      <c r="I69" s="303"/>
    </row>
    <row r="70" spans="3:9" ht="31.2" x14ac:dyDescent="0.3">
      <c r="C70" s="939" t="s">
        <v>2063</v>
      </c>
      <c r="D70" s="257" t="s">
        <v>2013</v>
      </c>
      <c r="E70" s="260">
        <f>(E71/$E$72)*100</f>
        <v>0</v>
      </c>
      <c r="F70" s="260">
        <f t="shared" ref="F70:I70" si="19">(F71/$E$72)*100</f>
        <v>13.333333333333334</v>
      </c>
      <c r="G70" s="260">
        <f t="shared" si="19"/>
        <v>86.666666666666671</v>
      </c>
      <c r="H70" s="260">
        <f t="shared" si="19"/>
        <v>0</v>
      </c>
      <c r="I70" s="260">
        <f t="shared" si="19"/>
        <v>0</v>
      </c>
    </row>
    <row r="71" spans="3:9" ht="31.8" thickBot="1" x14ac:dyDescent="0.35">
      <c r="C71" s="940"/>
      <c r="D71" s="253" t="s">
        <v>2009</v>
      </c>
      <c r="E71" s="255">
        <f>COUNTA(T468:T497)</f>
        <v>0</v>
      </c>
      <c r="F71" s="255">
        <f t="shared" ref="F71:I71" si="20">COUNTA(U468:U497)</f>
        <v>4</v>
      </c>
      <c r="G71" s="255">
        <f t="shared" si="20"/>
        <v>26</v>
      </c>
      <c r="H71" s="255">
        <f t="shared" si="20"/>
        <v>0</v>
      </c>
      <c r="I71" s="255">
        <f t="shared" si="20"/>
        <v>0</v>
      </c>
    </row>
    <row r="72" spans="3:9" ht="36.6" thickBot="1" x14ac:dyDescent="0.35">
      <c r="C72" s="941"/>
      <c r="D72" s="254" t="s">
        <v>2010</v>
      </c>
      <c r="E72" s="259">
        <f>COUNTA(T468:X497)</f>
        <v>30</v>
      </c>
      <c r="F72" s="298" t="s">
        <v>2028</v>
      </c>
      <c r="G72" s="258">
        <f>AVERAGE(T468:X497)</f>
        <v>53160</v>
      </c>
      <c r="H72" s="300"/>
      <c r="I72" s="303"/>
    </row>
    <row r="73" spans="3:9" ht="31.2" x14ac:dyDescent="0.3">
      <c r="C73" s="939" t="s">
        <v>168</v>
      </c>
      <c r="D73" s="257" t="s">
        <v>2013</v>
      </c>
      <c r="E73" s="260">
        <f>(E74/$E$75)*100</f>
        <v>0</v>
      </c>
      <c r="F73" s="260">
        <f t="shared" ref="F73:I73" si="21">(F74/$E$75)*100</f>
        <v>62.5</v>
      </c>
      <c r="G73" s="260">
        <f t="shared" si="21"/>
        <v>37.5</v>
      </c>
      <c r="H73" s="260">
        <f t="shared" si="21"/>
        <v>0</v>
      </c>
      <c r="I73" s="260">
        <f t="shared" si="21"/>
        <v>0</v>
      </c>
    </row>
    <row r="74" spans="3:9" ht="31.8" thickBot="1" x14ac:dyDescent="0.35">
      <c r="C74" s="940"/>
      <c r="D74" s="253" t="s">
        <v>2009</v>
      </c>
      <c r="E74" s="255">
        <f>COUNTA(T502:T517)</f>
        <v>0</v>
      </c>
      <c r="F74" s="255">
        <f t="shared" ref="F74:I74" si="22">COUNTA(U502:U517)</f>
        <v>10</v>
      </c>
      <c r="G74" s="255">
        <f t="shared" si="22"/>
        <v>6</v>
      </c>
      <c r="H74" s="255">
        <f t="shared" si="22"/>
        <v>0</v>
      </c>
      <c r="I74" s="255">
        <f t="shared" si="22"/>
        <v>0</v>
      </c>
    </row>
    <row r="75" spans="3:9" ht="36.6" thickBot="1" x14ac:dyDescent="0.35">
      <c r="C75" s="941"/>
      <c r="D75" s="254" t="s">
        <v>2010</v>
      </c>
      <c r="E75" s="259">
        <f>COUNTA(T502:X517)</f>
        <v>16</v>
      </c>
      <c r="F75" s="298" t="s">
        <v>2028</v>
      </c>
      <c r="G75" s="258">
        <f>AVERAGE(T502:X517)</f>
        <v>41187.5</v>
      </c>
      <c r="H75" s="300"/>
      <c r="I75" s="303"/>
    </row>
    <row r="76" spans="3:9" ht="31.2" x14ac:dyDescent="0.3">
      <c r="C76" s="951" t="s">
        <v>2713</v>
      </c>
      <c r="D76" s="257" t="s">
        <v>2013</v>
      </c>
      <c r="E76" s="260">
        <f>(E77/$E$78)*100</f>
        <v>0</v>
      </c>
      <c r="F76" s="260">
        <f t="shared" ref="F76:I76" si="23">(F77/$E$78)*100</f>
        <v>60</v>
      </c>
      <c r="G76" s="260">
        <f t="shared" si="23"/>
        <v>40</v>
      </c>
      <c r="H76" s="260">
        <f t="shared" si="23"/>
        <v>0</v>
      </c>
      <c r="I76" s="260">
        <f t="shared" si="23"/>
        <v>0</v>
      </c>
    </row>
    <row r="77" spans="3:9" ht="31.8" thickBot="1" x14ac:dyDescent="0.35">
      <c r="C77" s="952"/>
      <c r="D77" s="253" t="s">
        <v>2009</v>
      </c>
      <c r="E77" s="255">
        <f>COUNTA(T520:T524)</f>
        <v>0</v>
      </c>
      <c r="F77" s="255">
        <f t="shared" ref="F77:I77" si="24">COUNTA(U520:U524)</f>
        <v>3</v>
      </c>
      <c r="G77" s="255">
        <f t="shared" si="24"/>
        <v>2</v>
      </c>
      <c r="H77" s="255">
        <f t="shared" si="24"/>
        <v>0</v>
      </c>
      <c r="I77" s="255">
        <f t="shared" si="24"/>
        <v>0</v>
      </c>
    </row>
    <row r="78" spans="3:9" ht="36.6" thickBot="1" x14ac:dyDescent="0.35">
      <c r="C78" s="953"/>
      <c r="D78" s="254" t="s">
        <v>2010</v>
      </c>
      <c r="E78" s="829">
        <f>COUNTA(T520:X524)</f>
        <v>5</v>
      </c>
      <c r="F78" s="298" t="s">
        <v>2028</v>
      </c>
      <c r="G78" s="258">
        <f>AVERAGE(T520:X524)</f>
        <v>54920</v>
      </c>
      <c r="H78" s="300"/>
      <c r="I78" s="303"/>
    </row>
    <row r="79" spans="3:9" ht="31.2" x14ac:dyDescent="0.3">
      <c r="C79" s="951" t="s">
        <v>2131</v>
      </c>
      <c r="D79" s="257" t="s">
        <v>2013</v>
      </c>
      <c r="E79" s="260">
        <f>(E80/$E$81)*100</f>
        <v>0</v>
      </c>
      <c r="F79" s="260">
        <f t="shared" ref="F79:I79" si="25">(F80/$E$81)*100</f>
        <v>0</v>
      </c>
      <c r="G79" s="260">
        <f t="shared" si="25"/>
        <v>100</v>
      </c>
      <c r="H79" s="260">
        <f t="shared" si="25"/>
        <v>0</v>
      </c>
      <c r="I79" s="260">
        <f t="shared" si="25"/>
        <v>0</v>
      </c>
    </row>
    <row r="80" spans="3:9" ht="31.8" thickBot="1" x14ac:dyDescent="0.35">
      <c r="C80" s="952"/>
      <c r="D80" s="253" t="s">
        <v>2009</v>
      </c>
      <c r="E80" s="255">
        <f>COUNTA(T527:T528)</f>
        <v>0</v>
      </c>
      <c r="F80" s="255">
        <f t="shared" ref="F80:I80" si="26">COUNTA(U527:U528)</f>
        <v>0</v>
      </c>
      <c r="G80" s="255">
        <f t="shared" si="26"/>
        <v>2</v>
      </c>
      <c r="H80" s="255">
        <f t="shared" si="26"/>
        <v>0</v>
      </c>
      <c r="I80" s="255">
        <f t="shared" si="26"/>
        <v>0</v>
      </c>
    </row>
    <row r="81" spans="3:9" ht="36.6" thickBot="1" x14ac:dyDescent="0.35">
      <c r="C81" s="953"/>
      <c r="D81" s="254" t="s">
        <v>2010</v>
      </c>
      <c r="E81" s="829">
        <f>COUNTA(T527:X528)</f>
        <v>2</v>
      </c>
      <c r="F81" s="298" t="s">
        <v>2028</v>
      </c>
      <c r="G81" s="258">
        <f>AVERAGE(T527:X528)</f>
        <v>68300</v>
      </c>
      <c r="H81" s="300"/>
      <c r="I81" s="303"/>
    </row>
    <row r="82" spans="3:9" ht="31.2" x14ac:dyDescent="0.3">
      <c r="C82" s="951" t="s">
        <v>2132</v>
      </c>
      <c r="D82" s="257" t="s">
        <v>2013</v>
      </c>
      <c r="E82" s="260">
        <f>(E83/$E$84)*100</f>
        <v>0</v>
      </c>
      <c r="F82" s="260">
        <f t="shared" ref="F82:I82" si="27">(F83/$E$84)*100</f>
        <v>0</v>
      </c>
      <c r="G82" s="260">
        <f t="shared" si="27"/>
        <v>0</v>
      </c>
      <c r="H82" s="260">
        <f t="shared" si="27"/>
        <v>50</v>
      </c>
      <c r="I82" s="260">
        <f t="shared" si="27"/>
        <v>50</v>
      </c>
    </row>
    <row r="83" spans="3:9" ht="31.8" thickBot="1" x14ac:dyDescent="0.35">
      <c r="C83" s="952"/>
      <c r="D83" s="253" t="s">
        <v>2009</v>
      </c>
      <c r="E83" s="255">
        <f>COUNTA(T532:T535)</f>
        <v>0</v>
      </c>
      <c r="F83" s="255">
        <f t="shared" ref="F83:I83" si="28">COUNTA(U532:U535)</f>
        <v>0</v>
      </c>
      <c r="G83" s="255">
        <f t="shared" si="28"/>
        <v>0</v>
      </c>
      <c r="H83" s="255">
        <f t="shared" si="28"/>
        <v>2</v>
      </c>
      <c r="I83" s="255">
        <f t="shared" si="28"/>
        <v>2</v>
      </c>
    </row>
    <row r="84" spans="3:9" ht="36.6" thickBot="1" x14ac:dyDescent="0.35">
      <c r="C84" s="953"/>
      <c r="D84" s="254" t="s">
        <v>2010</v>
      </c>
      <c r="E84" s="829">
        <f>COUNTA(T532:X535)</f>
        <v>4</v>
      </c>
      <c r="F84" s="298" t="s">
        <v>2028</v>
      </c>
      <c r="G84" s="258">
        <f>AVERAGE(T532:X535)</f>
        <v>105000</v>
      </c>
      <c r="H84" s="300"/>
      <c r="I84" s="303"/>
    </row>
    <row r="85" spans="3:9" ht="31.2" x14ac:dyDescent="0.3">
      <c r="C85" s="951" t="s">
        <v>4076</v>
      </c>
      <c r="D85" s="257" t="s">
        <v>2013</v>
      </c>
      <c r="E85" s="260" t="s">
        <v>4079</v>
      </c>
      <c r="F85" s="260" t="s">
        <v>4079</v>
      </c>
      <c r="G85" s="260" t="s">
        <v>4079</v>
      </c>
      <c r="H85" s="260" t="s">
        <v>4079</v>
      </c>
      <c r="I85" s="260" t="s">
        <v>4079</v>
      </c>
    </row>
    <row r="86" spans="3:9" ht="31.8" thickBot="1" x14ac:dyDescent="0.35">
      <c r="C86" s="952"/>
      <c r="D86" s="253" t="s">
        <v>2009</v>
      </c>
      <c r="E86" s="255" t="s">
        <v>4079</v>
      </c>
      <c r="F86" s="255" t="s">
        <v>4079</v>
      </c>
      <c r="G86" s="255" t="s">
        <v>4079</v>
      </c>
      <c r="H86" s="255" t="s">
        <v>4079</v>
      </c>
      <c r="I86" s="255" t="s">
        <v>4079</v>
      </c>
    </row>
    <row r="87" spans="3:9" ht="36.6" thickBot="1" x14ac:dyDescent="0.35">
      <c r="C87" s="953"/>
      <c r="D87" s="254" t="s">
        <v>2010</v>
      </c>
      <c r="E87" s="829" t="s">
        <v>4079</v>
      </c>
      <c r="F87" s="298" t="s">
        <v>2028</v>
      </c>
      <c r="G87" s="258" t="s">
        <v>4079</v>
      </c>
      <c r="H87" s="300"/>
      <c r="I87" s="303"/>
    </row>
    <row r="88" spans="3:9" ht="31.2" x14ac:dyDescent="0.3">
      <c r="C88" s="951" t="s">
        <v>2134</v>
      </c>
      <c r="D88" s="257" t="s">
        <v>2013</v>
      </c>
      <c r="E88" s="260">
        <f>(E89/$E$90)*100</f>
        <v>0</v>
      </c>
      <c r="F88" s="260">
        <f t="shared" ref="F88:I88" si="29">(F89/$E$90)*100</f>
        <v>80</v>
      </c>
      <c r="G88" s="260">
        <f t="shared" si="29"/>
        <v>0</v>
      </c>
      <c r="H88" s="260">
        <f t="shared" si="29"/>
        <v>20</v>
      </c>
      <c r="I88" s="260">
        <f t="shared" si="29"/>
        <v>0</v>
      </c>
    </row>
    <row r="89" spans="3:9" ht="31.8" thickBot="1" x14ac:dyDescent="0.35">
      <c r="C89" s="952"/>
      <c r="D89" s="253" t="s">
        <v>2009</v>
      </c>
      <c r="E89" s="255">
        <f>COUNTA(T538:T542)</f>
        <v>0</v>
      </c>
      <c r="F89" s="255">
        <f t="shared" ref="F89:I89" si="30">COUNTA(U538:U542)</f>
        <v>4</v>
      </c>
      <c r="G89" s="255">
        <f t="shared" si="30"/>
        <v>0</v>
      </c>
      <c r="H89" s="255">
        <f t="shared" si="30"/>
        <v>1</v>
      </c>
      <c r="I89" s="255">
        <f t="shared" si="30"/>
        <v>0</v>
      </c>
    </row>
    <row r="90" spans="3:9" ht="36.6" thickBot="1" x14ac:dyDescent="0.35">
      <c r="C90" s="953"/>
      <c r="D90" s="254" t="s">
        <v>2010</v>
      </c>
      <c r="E90" s="829">
        <f>COUNTA(T538:X542)</f>
        <v>5</v>
      </c>
      <c r="F90" s="298" t="s">
        <v>2028</v>
      </c>
      <c r="G90" s="258">
        <f>AVERAGE(T538:X542)</f>
        <v>40400</v>
      </c>
      <c r="H90" s="300"/>
      <c r="I90" s="303"/>
    </row>
    <row r="91" spans="3:9" ht="31.2" x14ac:dyDescent="0.3">
      <c r="C91" s="951" t="s">
        <v>4077</v>
      </c>
      <c r="D91" s="257" t="s">
        <v>2013</v>
      </c>
      <c r="E91" s="260">
        <f>(E92/$E$93)*100</f>
        <v>100</v>
      </c>
      <c r="F91" s="260">
        <f t="shared" ref="F91:I91" si="31">(F92/$E$93)*100</f>
        <v>0</v>
      </c>
      <c r="G91" s="260">
        <f t="shared" si="31"/>
        <v>0</v>
      </c>
      <c r="H91" s="260">
        <f t="shared" si="31"/>
        <v>0</v>
      </c>
      <c r="I91" s="260">
        <f t="shared" si="31"/>
        <v>0</v>
      </c>
    </row>
    <row r="92" spans="3:9" ht="31.8" thickBot="1" x14ac:dyDescent="0.35">
      <c r="C92" s="952"/>
      <c r="D92" s="253" t="s">
        <v>2009</v>
      </c>
      <c r="E92" s="255">
        <f>COUNTA(T546:T550)</f>
        <v>5</v>
      </c>
      <c r="F92" s="255">
        <f t="shared" ref="F92:I92" si="32">COUNTA(U546:U550)</f>
        <v>0</v>
      </c>
      <c r="G92" s="255">
        <f t="shared" si="32"/>
        <v>0</v>
      </c>
      <c r="H92" s="255">
        <f t="shared" si="32"/>
        <v>0</v>
      </c>
      <c r="I92" s="255">
        <f t="shared" si="32"/>
        <v>0</v>
      </c>
    </row>
    <row r="93" spans="3:9" ht="36.6" thickBot="1" x14ac:dyDescent="0.35">
      <c r="C93" s="953"/>
      <c r="D93" s="254" t="s">
        <v>2010</v>
      </c>
      <c r="E93" s="829">
        <f>COUNTA(T546:X550)</f>
        <v>5</v>
      </c>
      <c r="F93" s="298" t="s">
        <v>2028</v>
      </c>
      <c r="G93" s="258">
        <f>AVERAGE(T546:X550)</f>
        <v>15000</v>
      </c>
      <c r="H93" s="300"/>
      <c r="I93" s="303"/>
    </row>
    <row r="94" spans="3:9" ht="31.2" x14ac:dyDescent="0.3">
      <c r="C94" s="951" t="s">
        <v>4078</v>
      </c>
      <c r="D94" s="257" t="s">
        <v>2013</v>
      </c>
      <c r="E94" s="260" t="s">
        <v>4079</v>
      </c>
      <c r="F94" s="260" t="s">
        <v>4079</v>
      </c>
      <c r="G94" s="260" t="s">
        <v>4079</v>
      </c>
      <c r="H94" s="260" t="s">
        <v>4079</v>
      </c>
      <c r="I94" s="260" t="s">
        <v>4079</v>
      </c>
    </row>
    <row r="95" spans="3:9" ht="31.8" thickBot="1" x14ac:dyDescent="0.35">
      <c r="C95" s="952"/>
      <c r="D95" s="253" t="s">
        <v>2009</v>
      </c>
      <c r="E95" s="255" t="s">
        <v>4079</v>
      </c>
      <c r="F95" s="255" t="s">
        <v>4079</v>
      </c>
      <c r="G95" s="255" t="s">
        <v>4079</v>
      </c>
      <c r="H95" s="255" t="s">
        <v>4079</v>
      </c>
      <c r="I95" s="255" t="s">
        <v>4079</v>
      </c>
    </row>
    <row r="96" spans="3:9" ht="36.6" thickBot="1" x14ac:dyDescent="0.35">
      <c r="C96" s="953"/>
      <c r="D96" s="254" t="s">
        <v>2010</v>
      </c>
      <c r="E96" s="829" t="s">
        <v>4079</v>
      </c>
      <c r="F96" s="298" t="s">
        <v>2028</v>
      </c>
      <c r="G96" s="258" t="s">
        <v>4079</v>
      </c>
      <c r="H96" s="300"/>
      <c r="I96" s="303"/>
    </row>
    <row r="97" spans="1:25" x14ac:dyDescent="0.3">
      <c r="E97" s="249"/>
    </row>
    <row r="98" spans="1:25" x14ac:dyDescent="0.3">
      <c r="C98" s="1">
        <f>COUNTA(C102:C559)</f>
        <v>403</v>
      </c>
      <c r="E98" s="249"/>
    </row>
    <row r="99" spans="1:25" ht="15" thickBot="1" x14ac:dyDescent="0.35"/>
    <row r="100" spans="1:25" ht="41.1" customHeight="1" thickBot="1" x14ac:dyDescent="0.4">
      <c r="A100" s="105" t="s">
        <v>0</v>
      </c>
      <c r="B100" s="107" t="s">
        <v>1</v>
      </c>
      <c r="C100" s="397" t="s">
        <v>2</v>
      </c>
      <c r="D100" s="105" t="s">
        <v>1305</v>
      </c>
      <c r="E100" s="105" t="s">
        <v>2014</v>
      </c>
      <c r="F100" s="105" t="s">
        <v>2015</v>
      </c>
      <c r="G100" s="105" t="s">
        <v>2016</v>
      </c>
      <c r="H100" s="105" t="s">
        <v>2017</v>
      </c>
      <c r="I100" s="105" t="s">
        <v>2018</v>
      </c>
      <c r="J100" s="105" t="s">
        <v>366</v>
      </c>
      <c r="K100" s="24"/>
      <c r="P100" s="2" t="s">
        <v>4178</v>
      </c>
    </row>
    <row r="101" spans="1:25" ht="18.600000000000001" thickBot="1" x14ac:dyDescent="0.4">
      <c r="A101" s="56" t="s">
        <v>3</v>
      </c>
      <c r="B101" s="17"/>
      <c r="C101" s="17"/>
      <c r="D101" s="17"/>
      <c r="E101" s="156"/>
      <c r="F101" s="156"/>
      <c r="G101" s="156"/>
      <c r="H101" s="156"/>
      <c r="I101" s="156"/>
      <c r="J101" s="18"/>
      <c r="K101" s="25"/>
      <c r="P101" s="601" t="s">
        <v>31</v>
      </c>
      <c r="Q101" s="545" t="s">
        <v>26</v>
      </c>
      <c r="R101" s="545" t="s">
        <v>2066</v>
      </c>
      <c r="S101" s="169">
        <v>36000</v>
      </c>
      <c r="T101" s="311"/>
      <c r="U101" s="311">
        <v>36000</v>
      </c>
      <c r="V101" s="311"/>
      <c r="W101" s="311"/>
      <c r="X101" s="311"/>
      <c r="Y101" s="571" t="s">
        <v>1666</v>
      </c>
    </row>
    <row r="102" spans="1:25" ht="14.55" customHeight="1" x14ac:dyDescent="0.3">
      <c r="A102" s="58" t="s">
        <v>6</v>
      </c>
      <c r="B102" s="47" t="s">
        <v>947</v>
      </c>
      <c r="C102" s="85" t="s">
        <v>2064</v>
      </c>
      <c r="D102" s="261">
        <v>46000</v>
      </c>
      <c r="E102" s="200"/>
      <c r="F102" s="200">
        <v>46000</v>
      </c>
      <c r="G102" s="200"/>
      <c r="H102" s="200"/>
      <c r="I102" s="200"/>
      <c r="J102" s="62" t="s">
        <v>1654</v>
      </c>
      <c r="P102" s="30" t="s">
        <v>41</v>
      </c>
      <c r="Q102" s="14" t="s">
        <v>35</v>
      </c>
      <c r="R102" s="14" t="s">
        <v>2067</v>
      </c>
      <c r="S102" s="169">
        <v>68300</v>
      </c>
      <c r="T102" s="311"/>
      <c r="U102" s="311"/>
      <c r="V102" s="311">
        <v>68300</v>
      </c>
      <c r="W102" s="311"/>
      <c r="X102" s="311"/>
      <c r="Y102" s="19" t="s">
        <v>1675</v>
      </c>
    </row>
    <row r="103" spans="1:25" ht="15" customHeight="1" x14ac:dyDescent="0.3">
      <c r="A103" s="59" t="s">
        <v>296</v>
      </c>
      <c r="B103" s="60" t="s">
        <v>948</v>
      </c>
      <c r="C103" s="14" t="s">
        <v>2064</v>
      </c>
      <c r="D103" s="174">
        <v>46000</v>
      </c>
      <c r="E103" s="200"/>
      <c r="F103" s="200">
        <v>46000</v>
      </c>
      <c r="G103" s="200"/>
      <c r="H103" s="200"/>
      <c r="I103" s="200"/>
      <c r="J103" s="163" t="s">
        <v>1654</v>
      </c>
      <c r="P103" s="4"/>
      <c r="Q103" s="11" t="s">
        <v>58</v>
      </c>
      <c r="R103" s="11" t="s">
        <v>424</v>
      </c>
      <c r="S103" s="170">
        <v>50000</v>
      </c>
      <c r="T103" s="282"/>
      <c r="U103" s="282"/>
      <c r="V103" s="282">
        <v>50000</v>
      </c>
      <c r="W103" s="282"/>
      <c r="X103" s="282"/>
      <c r="Y103" s="20" t="s">
        <v>1691</v>
      </c>
    </row>
    <row r="104" spans="1:25" ht="15" customHeight="1" thickBot="1" x14ac:dyDescent="0.35">
      <c r="A104" s="280" t="s">
        <v>2033</v>
      </c>
      <c r="B104" s="52" t="s">
        <v>949</v>
      </c>
      <c r="C104" s="93" t="s">
        <v>2064</v>
      </c>
      <c r="D104" s="262">
        <v>46000</v>
      </c>
      <c r="E104" s="200"/>
      <c r="F104" s="200">
        <v>46000</v>
      </c>
      <c r="G104" s="200"/>
      <c r="H104" s="200"/>
      <c r="I104" s="200"/>
      <c r="J104" s="63" t="s">
        <v>1654</v>
      </c>
      <c r="P104" s="562"/>
      <c r="Q104" s="546" t="s">
        <v>61</v>
      </c>
      <c r="R104" s="546" t="s">
        <v>424</v>
      </c>
      <c r="S104" s="170">
        <v>50000</v>
      </c>
      <c r="T104" s="282"/>
      <c r="U104" s="282"/>
      <c r="V104" s="282">
        <v>50000</v>
      </c>
      <c r="W104" s="282"/>
      <c r="X104" s="282"/>
      <c r="Y104" s="564" t="s">
        <v>1692</v>
      </c>
    </row>
    <row r="105" spans="1:25" ht="15" customHeight="1" x14ac:dyDescent="0.3">
      <c r="A105" s="11" t="s">
        <v>2034</v>
      </c>
      <c r="B105" s="47" t="s">
        <v>950</v>
      </c>
      <c r="C105" s="79" t="s">
        <v>428</v>
      </c>
      <c r="D105" s="261">
        <v>46000</v>
      </c>
      <c r="E105" s="200"/>
      <c r="F105" s="200">
        <v>46000</v>
      </c>
      <c r="G105" s="200"/>
      <c r="H105" s="200"/>
      <c r="I105" s="200"/>
      <c r="J105" s="62" t="s">
        <v>1654</v>
      </c>
      <c r="P105" s="28" t="s">
        <v>162</v>
      </c>
      <c r="Q105" s="14" t="s">
        <v>156</v>
      </c>
      <c r="R105" s="14" t="s">
        <v>424</v>
      </c>
      <c r="S105" s="169">
        <v>40000</v>
      </c>
      <c r="T105" s="311"/>
      <c r="U105" s="311">
        <v>40000</v>
      </c>
      <c r="V105" s="311"/>
      <c r="W105" s="311"/>
      <c r="X105" s="311"/>
      <c r="Y105" s="19" t="s">
        <v>1709</v>
      </c>
    </row>
    <row r="106" spans="1:25" x14ac:dyDescent="0.3">
      <c r="A106" s="20"/>
      <c r="B106" s="60" t="s">
        <v>951</v>
      </c>
      <c r="C106" s="14" t="s">
        <v>428</v>
      </c>
      <c r="D106" s="174">
        <v>46000</v>
      </c>
      <c r="E106" s="200"/>
      <c r="F106" s="200">
        <v>46000</v>
      </c>
      <c r="G106" s="200"/>
      <c r="H106" s="200"/>
      <c r="I106" s="200"/>
      <c r="J106" s="163" t="s">
        <v>1654</v>
      </c>
      <c r="P106" s="562"/>
      <c r="Q106" s="546" t="s">
        <v>183</v>
      </c>
      <c r="R106" s="546" t="s">
        <v>424</v>
      </c>
      <c r="S106" s="170">
        <v>80000</v>
      </c>
      <c r="T106" s="703"/>
      <c r="U106" s="703"/>
      <c r="V106" s="703"/>
      <c r="W106" s="703">
        <v>80000</v>
      </c>
      <c r="X106" s="703"/>
      <c r="Y106" s="564" t="s">
        <v>1716</v>
      </c>
    </row>
    <row r="107" spans="1:25" ht="15" customHeight="1" thickBot="1" x14ac:dyDescent="0.35">
      <c r="A107" s="20"/>
      <c r="B107" s="52" t="s">
        <v>952</v>
      </c>
      <c r="C107" s="93" t="s">
        <v>428</v>
      </c>
      <c r="D107" s="262">
        <v>46000</v>
      </c>
      <c r="E107" s="200"/>
      <c r="F107" s="200">
        <v>46000</v>
      </c>
      <c r="G107" s="200"/>
      <c r="H107" s="200"/>
      <c r="I107" s="200"/>
      <c r="J107" s="63" t="s">
        <v>1654</v>
      </c>
      <c r="P107" s="28" t="s">
        <v>703</v>
      </c>
      <c r="Q107" s="102" t="s">
        <v>674</v>
      </c>
      <c r="R107" s="96" t="s">
        <v>424</v>
      </c>
      <c r="S107" s="633">
        <v>35000</v>
      </c>
      <c r="T107" s="702"/>
      <c r="U107" s="702">
        <v>35000</v>
      </c>
      <c r="V107" s="702"/>
      <c r="W107" s="702"/>
      <c r="X107" s="702"/>
      <c r="Y107" s="68" t="s">
        <v>1832</v>
      </c>
    </row>
    <row r="108" spans="1:25" ht="14.55" customHeight="1" x14ac:dyDescent="0.3">
      <c r="A108" s="20"/>
      <c r="B108" s="47" t="s">
        <v>953</v>
      </c>
      <c r="C108" s="79" t="s">
        <v>98</v>
      </c>
      <c r="D108" s="263">
        <v>50000</v>
      </c>
      <c r="E108" s="200"/>
      <c r="F108" s="200"/>
      <c r="G108" s="200">
        <v>50000</v>
      </c>
      <c r="H108" s="200"/>
      <c r="I108" s="200"/>
      <c r="J108" s="48" t="s">
        <v>1655</v>
      </c>
      <c r="P108" s="623" t="s">
        <v>704</v>
      </c>
      <c r="Q108" s="623" t="s">
        <v>675</v>
      </c>
      <c r="R108" s="623" t="s">
        <v>424</v>
      </c>
      <c r="S108" s="181">
        <v>35000</v>
      </c>
      <c r="T108" s="700"/>
      <c r="U108" s="700">
        <v>35000</v>
      </c>
      <c r="V108" s="700"/>
      <c r="W108" s="700"/>
      <c r="X108" s="700"/>
      <c r="Y108" s="624" t="s">
        <v>1832</v>
      </c>
    </row>
    <row r="109" spans="1:25" ht="15" customHeight="1" thickBot="1" x14ac:dyDescent="0.35">
      <c r="A109" s="20"/>
      <c r="B109" s="52" t="s">
        <v>954</v>
      </c>
      <c r="C109" s="93" t="s">
        <v>98</v>
      </c>
      <c r="D109" s="264">
        <v>50000</v>
      </c>
      <c r="E109" s="200"/>
      <c r="F109" s="200"/>
      <c r="G109" s="200">
        <v>50000</v>
      </c>
      <c r="H109" s="200"/>
      <c r="I109" s="200"/>
      <c r="J109" s="51" t="s">
        <v>1656</v>
      </c>
      <c r="P109" s="96" t="s">
        <v>2033</v>
      </c>
      <c r="Q109" s="96" t="s">
        <v>676</v>
      </c>
      <c r="R109" s="96" t="s">
        <v>424</v>
      </c>
      <c r="S109" s="181">
        <v>35000</v>
      </c>
      <c r="T109" s="700"/>
      <c r="U109" s="700">
        <v>35000</v>
      </c>
      <c r="V109" s="700"/>
      <c r="W109" s="700"/>
      <c r="X109" s="700"/>
      <c r="Y109" s="66" t="s">
        <v>1832</v>
      </c>
    </row>
    <row r="110" spans="1:25" x14ac:dyDescent="0.3">
      <c r="A110" s="20"/>
      <c r="B110" s="47" t="s">
        <v>956</v>
      </c>
      <c r="C110" s="79" t="s">
        <v>98</v>
      </c>
      <c r="D110" s="263">
        <v>50000</v>
      </c>
      <c r="E110" s="200"/>
      <c r="F110" s="200"/>
      <c r="G110" s="200">
        <v>50000</v>
      </c>
      <c r="H110" s="200"/>
      <c r="I110" s="200"/>
      <c r="J110" s="48" t="s">
        <v>1657</v>
      </c>
      <c r="P110" s="66"/>
      <c r="Q110" s="96" t="s">
        <v>678</v>
      </c>
      <c r="R110" s="96" t="s">
        <v>424</v>
      </c>
      <c r="S110" s="181">
        <v>35000</v>
      </c>
      <c r="T110" s="700"/>
      <c r="U110" s="700">
        <v>35000</v>
      </c>
      <c r="V110" s="700"/>
      <c r="W110" s="700"/>
      <c r="X110" s="700"/>
      <c r="Y110" s="66" t="s">
        <v>1832</v>
      </c>
    </row>
    <row r="111" spans="1:25" ht="15" customHeight="1" thickBot="1" x14ac:dyDescent="0.35">
      <c r="A111" s="20"/>
      <c r="B111" s="52" t="s">
        <v>957</v>
      </c>
      <c r="C111" s="93" t="s">
        <v>98</v>
      </c>
      <c r="D111" s="264">
        <v>50000</v>
      </c>
      <c r="E111" s="200"/>
      <c r="F111" s="200"/>
      <c r="G111" s="200">
        <v>50000</v>
      </c>
      <c r="H111" s="200"/>
      <c r="I111" s="200"/>
      <c r="J111" s="51" t="s">
        <v>1656</v>
      </c>
      <c r="P111" s="624"/>
      <c r="Q111" s="623" t="s">
        <v>679</v>
      </c>
      <c r="R111" s="623" t="s">
        <v>424</v>
      </c>
      <c r="S111" s="181">
        <v>35000</v>
      </c>
      <c r="T111" s="700"/>
      <c r="U111" s="700">
        <v>35000</v>
      </c>
      <c r="V111" s="700"/>
      <c r="W111" s="700"/>
      <c r="X111" s="700"/>
      <c r="Y111" s="624" t="s">
        <v>1832</v>
      </c>
    </row>
    <row r="112" spans="1:25" ht="14.55" customHeight="1" x14ac:dyDescent="0.3">
      <c r="A112" s="9"/>
      <c r="B112" s="14" t="s">
        <v>4</v>
      </c>
      <c r="C112" s="14" t="s">
        <v>82</v>
      </c>
      <c r="D112" s="169">
        <v>50000</v>
      </c>
      <c r="E112" s="200"/>
      <c r="F112" s="200"/>
      <c r="G112" s="200">
        <v>50000</v>
      </c>
      <c r="H112" s="200"/>
      <c r="I112" s="200"/>
      <c r="J112" s="19" t="s">
        <v>1659</v>
      </c>
      <c r="P112" s="66"/>
      <c r="Q112" s="96" t="s">
        <v>680</v>
      </c>
      <c r="R112" s="96" t="s">
        <v>424</v>
      </c>
      <c r="S112" s="181">
        <v>35000</v>
      </c>
      <c r="T112" s="700"/>
      <c r="U112" s="700">
        <v>35000</v>
      </c>
      <c r="V112" s="700"/>
      <c r="W112" s="700"/>
      <c r="X112" s="700"/>
      <c r="Y112" s="66" t="s">
        <v>1832</v>
      </c>
    </row>
    <row r="113" spans="1:25" ht="15" customHeight="1" thickBot="1" x14ac:dyDescent="0.35">
      <c r="A113" s="4"/>
      <c r="B113" s="13" t="s">
        <v>5</v>
      </c>
      <c r="C113" s="13" t="s">
        <v>98</v>
      </c>
      <c r="D113" s="265">
        <v>50000</v>
      </c>
      <c r="E113" s="200"/>
      <c r="F113" s="200"/>
      <c r="G113" s="200">
        <v>50000</v>
      </c>
      <c r="H113" s="200"/>
      <c r="I113" s="200"/>
      <c r="J113" s="22" t="s">
        <v>1660</v>
      </c>
      <c r="P113" s="624"/>
      <c r="Q113" s="623" t="s">
        <v>681</v>
      </c>
      <c r="R113" s="623" t="s">
        <v>424</v>
      </c>
      <c r="S113" s="181">
        <v>35000</v>
      </c>
      <c r="T113" s="700"/>
      <c r="U113" s="700">
        <v>35000</v>
      </c>
      <c r="V113" s="700"/>
      <c r="W113" s="700"/>
      <c r="X113" s="700"/>
      <c r="Y113" s="624" t="s">
        <v>1832</v>
      </c>
    </row>
    <row r="114" spans="1:25" ht="19.05" customHeight="1" thickBot="1" x14ac:dyDescent="0.4">
      <c r="A114" s="56" t="s">
        <v>33</v>
      </c>
      <c r="B114" s="15"/>
      <c r="C114" s="27"/>
      <c r="D114" s="27"/>
      <c r="E114" s="158"/>
      <c r="F114" s="158"/>
      <c r="G114" s="158"/>
      <c r="H114" s="158"/>
      <c r="I114" s="158"/>
      <c r="J114" s="16"/>
      <c r="P114" s="66"/>
      <c r="Q114" s="96" t="s">
        <v>682</v>
      </c>
      <c r="R114" s="96" t="s">
        <v>424</v>
      </c>
      <c r="S114" s="181">
        <v>35000</v>
      </c>
      <c r="T114" s="700"/>
      <c r="U114" s="700">
        <v>35000</v>
      </c>
      <c r="V114" s="700"/>
      <c r="W114" s="700"/>
      <c r="X114" s="700"/>
      <c r="Y114" s="66" t="s">
        <v>1832</v>
      </c>
    </row>
    <row r="115" spans="1:25" ht="14.55" customHeight="1" x14ac:dyDescent="0.3">
      <c r="A115" s="29" t="s">
        <v>31</v>
      </c>
      <c r="B115" s="14" t="s">
        <v>26</v>
      </c>
      <c r="C115" s="14" t="s">
        <v>2066</v>
      </c>
      <c r="D115" s="169">
        <v>36000</v>
      </c>
      <c r="E115" s="311"/>
      <c r="F115" s="311">
        <v>36000</v>
      </c>
      <c r="G115" s="311"/>
      <c r="H115" s="311"/>
      <c r="I115" s="311"/>
      <c r="J115" s="19" t="s">
        <v>1666</v>
      </c>
      <c r="P115" s="624"/>
      <c r="Q115" s="623" t="s">
        <v>683</v>
      </c>
      <c r="R115" s="623" t="s">
        <v>424</v>
      </c>
      <c r="S115" s="181">
        <v>35000</v>
      </c>
      <c r="T115" s="700"/>
      <c r="U115" s="700">
        <v>35000</v>
      </c>
      <c r="V115" s="700"/>
      <c r="W115" s="700"/>
      <c r="X115" s="700"/>
      <c r="Y115" s="624" t="s">
        <v>1832</v>
      </c>
    </row>
    <row r="116" spans="1:25" ht="14.55" customHeight="1" x14ac:dyDescent="0.3">
      <c r="A116" s="112" t="s">
        <v>32</v>
      </c>
      <c r="B116" s="11" t="s">
        <v>26</v>
      </c>
      <c r="C116" s="11" t="s">
        <v>301</v>
      </c>
      <c r="D116" s="170">
        <v>36000</v>
      </c>
      <c r="E116" s="311"/>
      <c r="F116" s="311">
        <v>36000</v>
      </c>
      <c r="G116" s="311"/>
      <c r="H116" s="311"/>
      <c r="I116" s="311"/>
      <c r="J116" s="19" t="s">
        <v>1667</v>
      </c>
      <c r="P116" s="66"/>
      <c r="Q116" s="96" t="s">
        <v>684</v>
      </c>
      <c r="R116" s="96" t="s">
        <v>424</v>
      </c>
      <c r="S116" s="181">
        <v>35000</v>
      </c>
      <c r="T116" s="700"/>
      <c r="U116" s="700">
        <v>35000</v>
      </c>
      <c r="V116" s="700"/>
      <c r="W116" s="700"/>
      <c r="X116" s="700"/>
      <c r="Y116" s="66" t="s">
        <v>1832</v>
      </c>
    </row>
    <row r="117" spans="1:25" ht="14.55" customHeight="1" x14ac:dyDescent="0.3">
      <c r="A117" s="11" t="s">
        <v>2033</v>
      </c>
      <c r="B117" s="11" t="s">
        <v>26</v>
      </c>
      <c r="C117" s="11" t="s">
        <v>302</v>
      </c>
      <c r="D117" s="170">
        <v>36000</v>
      </c>
      <c r="E117" s="311"/>
      <c r="F117" s="311">
        <v>36000</v>
      </c>
      <c r="G117" s="311"/>
      <c r="H117" s="311"/>
      <c r="I117" s="311"/>
      <c r="J117" s="19" t="s">
        <v>1668</v>
      </c>
      <c r="P117" s="624"/>
      <c r="Q117" s="623" t="s">
        <v>685</v>
      </c>
      <c r="R117" s="623" t="s">
        <v>424</v>
      </c>
      <c r="S117" s="181">
        <v>35000</v>
      </c>
      <c r="T117" s="700"/>
      <c r="U117" s="700">
        <v>35000</v>
      </c>
      <c r="V117" s="700"/>
      <c r="W117" s="700"/>
      <c r="X117" s="700"/>
      <c r="Y117" s="624" t="s">
        <v>1834</v>
      </c>
    </row>
    <row r="118" spans="1:25" ht="14.55" customHeight="1" x14ac:dyDescent="0.3">
      <c r="A118" s="309" t="s">
        <v>2035</v>
      </c>
      <c r="B118" s="11" t="s">
        <v>965</v>
      </c>
      <c r="C118" s="11" t="s">
        <v>962</v>
      </c>
      <c r="D118" s="170">
        <v>36000</v>
      </c>
      <c r="E118" s="282"/>
      <c r="F118" s="282">
        <v>36000</v>
      </c>
      <c r="G118" s="282"/>
      <c r="H118" s="282"/>
      <c r="I118" s="282"/>
      <c r="J118" s="20" t="s">
        <v>1669</v>
      </c>
      <c r="P118" s="66"/>
      <c r="Q118" s="96" t="s">
        <v>686</v>
      </c>
      <c r="R118" s="96" t="s">
        <v>424</v>
      </c>
      <c r="S118" s="181">
        <v>35000</v>
      </c>
      <c r="T118" s="700"/>
      <c r="U118" s="700">
        <v>35000</v>
      </c>
      <c r="V118" s="700"/>
      <c r="W118" s="700"/>
      <c r="X118" s="700"/>
      <c r="Y118" s="66" t="s">
        <v>1834</v>
      </c>
    </row>
    <row r="119" spans="1:25" ht="14.55" customHeight="1" x14ac:dyDescent="0.3">
      <c r="A119" s="5"/>
      <c r="B119" s="11" t="s">
        <v>964</v>
      </c>
      <c r="C119" s="11" t="s">
        <v>963</v>
      </c>
      <c r="D119" s="170">
        <v>36000</v>
      </c>
      <c r="E119" s="282"/>
      <c r="F119" s="282">
        <v>36000</v>
      </c>
      <c r="G119" s="282"/>
      <c r="H119" s="282"/>
      <c r="I119" s="282"/>
      <c r="J119" s="20" t="s">
        <v>1669</v>
      </c>
      <c r="P119" s="624"/>
      <c r="Q119" s="623" t="s">
        <v>687</v>
      </c>
      <c r="R119" s="623" t="s">
        <v>424</v>
      </c>
      <c r="S119" s="181">
        <v>35000</v>
      </c>
      <c r="T119" s="700"/>
      <c r="U119" s="700">
        <v>35000</v>
      </c>
      <c r="V119" s="700"/>
      <c r="W119" s="700"/>
      <c r="X119" s="700"/>
      <c r="Y119" s="624" t="s">
        <v>1834</v>
      </c>
    </row>
    <row r="120" spans="1:25" ht="14.55" customHeight="1" x14ac:dyDescent="0.3">
      <c r="A120" s="4"/>
      <c r="B120" s="11" t="s">
        <v>966</v>
      </c>
      <c r="C120" s="11" t="s">
        <v>968</v>
      </c>
      <c r="D120" s="170">
        <v>36000</v>
      </c>
      <c r="E120" s="282"/>
      <c r="F120" s="282">
        <v>36000</v>
      </c>
      <c r="G120" s="282"/>
      <c r="H120" s="282"/>
      <c r="I120" s="282"/>
      <c r="J120" s="20" t="s">
        <v>1669</v>
      </c>
      <c r="P120" s="66"/>
      <c r="Q120" s="96" t="s">
        <v>688</v>
      </c>
      <c r="R120" s="96" t="s">
        <v>424</v>
      </c>
      <c r="S120" s="181">
        <v>35000</v>
      </c>
      <c r="T120" s="700"/>
      <c r="U120" s="700">
        <v>35000</v>
      </c>
      <c r="V120" s="700"/>
      <c r="W120" s="700"/>
      <c r="X120" s="700"/>
      <c r="Y120" s="66" t="s">
        <v>1834</v>
      </c>
    </row>
    <row r="121" spans="1:25" ht="14.55" customHeight="1" x14ac:dyDescent="0.3">
      <c r="A121" s="4"/>
      <c r="B121" s="11" t="s">
        <v>967</v>
      </c>
      <c r="C121" s="11" t="s">
        <v>969</v>
      </c>
      <c r="D121" s="170">
        <v>36000</v>
      </c>
      <c r="E121" s="282"/>
      <c r="F121" s="282">
        <v>36000</v>
      </c>
      <c r="G121" s="282"/>
      <c r="H121" s="282"/>
      <c r="I121" s="282"/>
      <c r="J121" s="20" t="s">
        <v>1669</v>
      </c>
      <c r="P121" s="624"/>
      <c r="Q121" s="623" t="s">
        <v>689</v>
      </c>
      <c r="R121" s="623" t="s">
        <v>424</v>
      </c>
      <c r="S121" s="181">
        <v>35000</v>
      </c>
      <c r="T121" s="700"/>
      <c r="U121" s="700">
        <v>35000</v>
      </c>
      <c r="V121" s="700"/>
      <c r="W121" s="700"/>
      <c r="X121" s="700"/>
      <c r="Y121" s="624" t="s">
        <v>1834</v>
      </c>
    </row>
    <row r="122" spans="1:25" ht="14.55" customHeight="1" x14ac:dyDescent="0.3">
      <c r="A122" s="4"/>
      <c r="B122" s="11" t="s">
        <v>27</v>
      </c>
      <c r="C122" s="11" t="s">
        <v>23</v>
      </c>
      <c r="D122" s="170">
        <v>25000</v>
      </c>
      <c r="E122" s="282"/>
      <c r="F122" s="282">
        <v>25000</v>
      </c>
      <c r="G122" s="282"/>
      <c r="H122" s="282"/>
      <c r="I122" s="282"/>
      <c r="J122" s="20" t="s">
        <v>1670</v>
      </c>
      <c r="P122" s="66"/>
      <c r="Q122" s="96" t="s">
        <v>690</v>
      </c>
      <c r="R122" s="96" t="s">
        <v>424</v>
      </c>
      <c r="S122" s="181">
        <v>35000</v>
      </c>
      <c r="T122" s="700"/>
      <c r="U122" s="700">
        <v>35000</v>
      </c>
      <c r="V122" s="700"/>
      <c r="W122" s="700"/>
      <c r="X122" s="700"/>
      <c r="Y122" s="66" t="s">
        <v>1834</v>
      </c>
    </row>
    <row r="123" spans="1:25" ht="14.55" customHeight="1" x14ac:dyDescent="0.3">
      <c r="A123" s="4"/>
      <c r="B123" s="11" t="s">
        <v>27</v>
      </c>
      <c r="C123" s="11" t="s">
        <v>25</v>
      </c>
      <c r="D123" s="170">
        <v>25000</v>
      </c>
      <c r="E123" s="282"/>
      <c r="F123" s="282">
        <v>25000</v>
      </c>
      <c r="G123" s="282"/>
      <c r="H123" s="282"/>
      <c r="I123" s="282"/>
      <c r="J123" s="20" t="s">
        <v>1671</v>
      </c>
      <c r="P123" s="624"/>
      <c r="Q123" s="623" t="s">
        <v>691</v>
      </c>
      <c r="R123" s="623" t="s">
        <v>424</v>
      </c>
      <c r="S123" s="181">
        <v>35000</v>
      </c>
      <c r="T123" s="700"/>
      <c r="U123" s="700">
        <v>35000</v>
      </c>
      <c r="V123" s="700"/>
      <c r="W123" s="700"/>
      <c r="X123" s="700"/>
      <c r="Y123" s="624" t="s">
        <v>1834</v>
      </c>
    </row>
    <row r="124" spans="1:25" ht="14.55" customHeight="1" x14ac:dyDescent="0.3">
      <c r="A124" s="4"/>
      <c r="B124" s="11" t="s">
        <v>970</v>
      </c>
      <c r="C124" s="11" t="s">
        <v>303</v>
      </c>
      <c r="D124" s="170">
        <v>35000</v>
      </c>
      <c r="E124" s="311"/>
      <c r="F124" s="311">
        <v>35000</v>
      </c>
      <c r="G124" s="311"/>
      <c r="H124" s="311"/>
      <c r="I124" s="311"/>
      <c r="J124" s="19" t="s">
        <v>1672</v>
      </c>
      <c r="P124" s="66"/>
      <c r="Q124" s="96" t="s">
        <v>692</v>
      </c>
      <c r="R124" s="96" t="s">
        <v>424</v>
      </c>
      <c r="S124" s="181">
        <v>35000</v>
      </c>
      <c r="T124" s="700"/>
      <c r="U124" s="700">
        <v>35000</v>
      </c>
      <c r="V124" s="700"/>
      <c r="W124" s="700"/>
      <c r="X124" s="700"/>
      <c r="Y124" s="66" t="s">
        <v>1834</v>
      </c>
    </row>
    <row r="125" spans="1:25" ht="14.55" customHeight="1" x14ac:dyDescent="0.3">
      <c r="A125" s="4"/>
      <c r="B125" s="65" t="s">
        <v>971</v>
      </c>
      <c r="C125" s="65" t="s">
        <v>976</v>
      </c>
      <c r="D125" s="170">
        <v>35000</v>
      </c>
      <c r="E125" s="311"/>
      <c r="F125" s="311">
        <v>35000</v>
      </c>
      <c r="G125" s="311"/>
      <c r="H125" s="311"/>
      <c r="I125" s="311"/>
      <c r="J125" s="19" t="s">
        <v>1673</v>
      </c>
      <c r="P125" s="624"/>
      <c r="Q125" s="637" t="s">
        <v>702</v>
      </c>
      <c r="R125" s="623" t="s">
        <v>424</v>
      </c>
      <c r="S125" s="639">
        <v>35000</v>
      </c>
      <c r="T125" s="738"/>
      <c r="U125" s="738">
        <v>35000</v>
      </c>
      <c r="V125" s="738"/>
      <c r="W125" s="738"/>
      <c r="X125" s="738"/>
      <c r="Y125" s="638" t="s">
        <v>1837</v>
      </c>
    </row>
    <row r="126" spans="1:25" ht="15" customHeight="1" thickBot="1" x14ac:dyDescent="0.35">
      <c r="A126" s="7"/>
      <c r="B126" s="12" t="s">
        <v>971</v>
      </c>
      <c r="C126" s="12" t="s">
        <v>977</v>
      </c>
      <c r="D126" s="172">
        <v>35000</v>
      </c>
      <c r="E126" s="313"/>
      <c r="F126" s="313">
        <v>35000</v>
      </c>
      <c r="G126" s="313"/>
      <c r="H126" s="313"/>
      <c r="I126" s="313"/>
      <c r="J126" s="19" t="s">
        <v>1674</v>
      </c>
      <c r="P126" s="58" t="s">
        <v>738</v>
      </c>
      <c r="Q126" s="96" t="s">
        <v>730</v>
      </c>
      <c r="R126" s="96" t="s">
        <v>424</v>
      </c>
      <c r="S126" s="181">
        <v>50000</v>
      </c>
      <c r="T126" s="700"/>
      <c r="U126" s="700"/>
      <c r="V126" s="700">
        <v>50000</v>
      </c>
      <c r="W126" s="700"/>
      <c r="X126" s="700"/>
      <c r="Y126" s="66" t="s">
        <v>1844</v>
      </c>
    </row>
    <row r="127" spans="1:25" ht="18.600000000000001" thickBot="1" x14ac:dyDescent="0.4">
      <c r="A127" s="56" t="s">
        <v>34</v>
      </c>
      <c r="B127" s="15"/>
      <c r="C127" s="27"/>
      <c r="D127" s="27"/>
      <c r="E127" s="158"/>
      <c r="F127" s="158"/>
      <c r="G127" s="158"/>
      <c r="H127" s="158"/>
      <c r="I127" s="158"/>
      <c r="J127" s="16"/>
      <c r="P127" s="602" t="s">
        <v>2033</v>
      </c>
      <c r="Q127" s="623" t="s">
        <v>731</v>
      </c>
      <c r="R127" s="623" t="s">
        <v>424</v>
      </c>
      <c r="S127" s="181">
        <v>50000</v>
      </c>
      <c r="T127" s="700"/>
      <c r="U127" s="700"/>
      <c r="V127" s="700">
        <v>50000</v>
      </c>
      <c r="W127" s="700"/>
      <c r="X127" s="700"/>
      <c r="Y127" s="624" t="s">
        <v>1845</v>
      </c>
    </row>
    <row r="128" spans="1:25" ht="14.55" customHeight="1" x14ac:dyDescent="0.3">
      <c r="A128" s="30" t="s">
        <v>41</v>
      </c>
      <c r="B128" s="14" t="s">
        <v>35</v>
      </c>
      <c r="C128" s="14" t="s">
        <v>2067</v>
      </c>
      <c r="D128" s="169">
        <v>68300</v>
      </c>
      <c r="E128" s="311"/>
      <c r="F128" s="311"/>
      <c r="G128" s="311">
        <v>68300</v>
      </c>
      <c r="H128" s="311"/>
      <c r="I128" s="311"/>
      <c r="J128" s="19" t="s">
        <v>1675</v>
      </c>
      <c r="P128" s="77" t="s">
        <v>2036</v>
      </c>
      <c r="Q128" s="96" t="s">
        <v>732</v>
      </c>
      <c r="R128" s="96" t="s">
        <v>424</v>
      </c>
      <c r="S128" s="181">
        <v>50000</v>
      </c>
      <c r="T128" s="700"/>
      <c r="U128" s="700"/>
      <c r="V128" s="700">
        <v>50000</v>
      </c>
      <c r="W128" s="700"/>
      <c r="X128" s="700"/>
      <c r="Y128" s="66" t="s">
        <v>1845</v>
      </c>
    </row>
    <row r="129" spans="1:25" ht="15" customHeight="1" x14ac:dyDescent="0.3">
      <c r="A129" s="73" t="s">
        <v>42</v>
      </c>
      <c r="B129" s="11" t="s">
        <v>981</v>
      </c>
      <c r="C129" s="11" t="s">
        <v>304</v>
      </c>
      <c r="D129" s="170">
        <v>68300</v>
      </c>
      <c r="E129" s="311"/>
      <c r="F129" s="311"/>
      <c r="G129" s="311">
        <v>68300</v>
      </c>
      <c r="H129" s="311"/>
      <c r="I129" s="311"/>
      <c r="J129" s="19" t="s">
        <v>1675</v>
      </c>
      <c r="P129" s="564"/>
      <c r="Q129" s="623" t="s">
        <v>735</v>
      </c>
      <c r="R129" s="623" t="s">
        <v>424</v>
      </c>
      <c r="S129" s="181">
        <v>50000</v>
      </c>
      <c r="T129" s="700"/>
      <c r="U129" s="700"/>
      <c r="V129" s="700">
        <v>50000</v>
      </c>
      <c r="W129" s="700"/>
      <c r="X129" s="700"/>
      <c r="Y129" s="624" t="s">
        <v>1846</v>
      </c>
    </row>
    <row r="130" spans="1:25" x14ac:dyDescent="0.3">
      <c r="A130" s="11" t="s">
        <v>2033</v>
      </c>
      <c r="B130" s="11" t="s">
        <v>982</v>
      </c>
      <c r="C130" s="11" t="s">
        <v>304</v>
      </c>
      <c r="D130" s="170">
        <v>68300</v>
      </c>
      <c r="E130" s="311"/>
      <c r="F130" s="311"/>
      <c r="G130" s="311">
        <v>68300</v>
      </c>
      <c r="H130" s="311"/>
      <c r="I130" s="311"/>
      <c r="J130" s="19" t="s">
        <v>1675</v>
      </c>
      <c r="P130" s="4"/>
      <c r="Q130" s="96" t="s">
        <v>736</v>
      </c>
      <c r="R130" s="96" t="s">
        <v>424</v>
      </c>
      <c r="S130" s="181">
        <v>50000</v>
      </c>
      <c r="T130" s="700"/>
      <c r="U130" s="700"/>
      <c r="V130" s="700">
        <v>50000</v>
      </c>
      <c r="W130" s="700"/>
      <c r="X130" s="700"/>
      <c r="Y130" s="66" t="s">
        <v>1846</v>
      </c>
    </row>
    <row r="131" spans="1:25" ht="14.55" customHeight="1" x14ac:dyDescent="0.3">
      <c r="A131" s="309" t="s">
        <v>2035</v>
      </c>
      <c r="B131" s="11" t="s">
        <v>980</v>
      </c>
      <c r="C131" s="11" t="s">
        <v>304</v>
      </c>
      <c r="D131" s="170">
        <v>68300</v>
      </c>
      <c r="E131" s="311"/>
      <c r="F131" s="311"/>
      <c r="G131" s="311">
        <v>68300</v>
      </c>
      <c r="H131" s="311"/>
      <c r="I131" s="311"/>
      <c r="J131" s="19" t="s">
        <v>1676</v>
      </c>
      <c r="P131" s="562"/>
      <c r="Q131" s="623" t="s">
        <v>734</v>
      </c>
      <c r="R131" s="623" t="s">
        <v>424</v>
      </c>
      <c r="S131" s="181">
        <v>50000</v>
      </c>
      <c r="T131" s="700"/>
      <c r="U131" s="700"/>
      <c r="V131" s="700">
        <v>50000</v>
      </c>
      <c r="W131" s="700"/>
      <c r="X131" s="700"/>
      <c r="Y131" s="624" t="s">
        <v>1846</v>
      </c>
    </row>
    <row r="132" spans="1:25" ht="14.55" customHeight="1" x14ac:dyDescent="0.3">
      <c r="A132" s="5"/>
      <c r="B132" s="11" t="s">
        <v>983</v>
      </c>
      <c r="C132" s="11" t="s">
        <v>305</v>
      </c>
      <c r="D132" s="170">
        <v>68300</v>
      </c>
      <c r="E132" s="311"/>
      <c r="F132" s="311"/>
      <c r="G132" s="311">
        <v>68300</v>
      </c>
      <c r="H132" s="311"/>
      <c r="I132" s="311"/>
      <c r="J132" s="19" t="s">
        <v>1676</v>
      </c>
      <c r="P132" s="568" t="s">
        <v>770</v>
      </c>
      <c r="Q132" s="623" t="s">
        <v>759</v>
      </c>
      <c r="R132" s="623" t="s">
        <v>424</v>
      </c>
      <c r="S132" s="181">
        <v>36000</v>
      </c>
      <c r="T132" s="700"/>
      <c r="U132" s="700">
        <v>36000</v>
      </c>
      <c r="V132" s="700"/>
      <c r="W132" s="700"/>
      <c r="X132" s="700"/>
      <c r="Y132" s="624" t="s">
        <v>1868</v>
      </c>
    </row>
    <row r="133" spans="1:25" ht="15" customHeight="1" x14ac:dyDescent="0.3">
      <c r="A133" s="4"/>
      <c r="B133" s="11" t="s">
        <v>984</v>
      </c>
      <c r="C133" s="11" t="s">
        <v>305</v>
      </c>
      <c r="D133" s="170">
        <v>68300</v>
      </c>
      <c r="E133" s="311"/>
      <c r="F133" s="311"/>
      <c r="G133" s="311">
        <v>68300</v>
      </c>
      <c r="H133" s="311"/>
      <c r="I133" s="311"/>
      <c r="J133" s="19" t="s">
        <v>1676</v>
      </c>
      <c r="P133" s="96" t="s">
        <v>794</v>
      </c>
      <c r="Q133" s="96" t="s">
        <v>760</v>
      </c>
      <c r="R133" s="96" t="s">
        <v>424</v>
      </c>
      <c r="S133" s="181">
        <v>36000</v>
      </c>
      <c r="T133" s="700"/>
      <c r="U133" s="700">
        <v>36000</v>
      </c>
      <c r="V133" s="700"/>
      <c r="W133" s="700"/>
      <c r="X133" s="700"/>
      <c r="Y133" s="66" t="s">
        <v>1869</v>
      </c>
    </row>
    <row r="134" spans="1:25" x14ac:dyDescent="0.3">
      <c r="A134" s="4"/>
      <c r="B134" s="11" t="s">
        <v>39</v>
      </c>
      <c r="C134" s="11" t="s">
        <v>306</v>
      </c>
      <c r="D134" s="170">
        <v>68300</v>
      </c>
      <c r="E134" s="311"/>
      <c r="F134" s="311"/>
      <c r="G134" s="311">
        <v>68300</v>
      </c>
      <c r="H134" s="311"/>
      <c r="I134" s="311"/>
      <c r="J134" s="19" t="s">
        <v>1676</v>
      </c>
      <c r="P134" s="623" t="s">
        <v>2033</v>
      </c>
      <c r="Q134" s="623" t="s">
        <v>761</v>
      </c>
      <c r="R134" s="623" t="s">
        <v>424</v>
      </c>
      <c r="S134" s="181">
        <v>36000</v>
      </c>
      <c r="T134" s="700"/>
      <c r="U134" s="700">
        <v>36000</v>
      </c>
      <c r="V134" s="700"/>
      <c r="W134" s="700"/>
      <c r="X134" s="700"/>
      <c r="Y134" s="624" t="s">
        <v>1868</v>
      </c>
    </row>
    <row r="135" spans="1:25" ht="14.55" customHeight="1" x14ac:dyDescent="0.3">
      <c r="A135" s="4"/>
      <c r="B135" s="11" t="s">
        <v>986</v>
      </c>
      <c r="C135" s="11" t="s">
        <v>428</v>
      </c>
      <c r="D135" s="170">
        <v>68300</v>
      </c>
      <c r="E135" s="282"/>
      <c r="F135" s="282"/>
      <c r="G135" s="282">
        <v>68300</v>
      </c>
      <c r="H135" s="282"/>
      <c r="I135" s="282"/>
      <c r="J135" s="20" t="s">
        <v>1677</v>
      </c>
      <c r="P135" s="66"/>
      <c r="Q135" s="96" t="s">
        <v>762</v>
      </c>
      <c r="R135" s="96" t="s">
        <v>424</v>
      </c>
      <c r="S135" s="181">
        <v>36000</v>
      </c>
      <c r="T135" s="700"/>
      <c r="U135" s="700">
        <v>36000</v>
      </c>
      <c r="V135" s="700"/>
      <c r="W135" s="700"/>
      <c r="X135" s="700"/>
      <c r="Y135" s="66" t="s">
        <v>1869</v>
      </c>
    </row>
    <row r="136" spans="1:25" ht="14.55" customHeight="1" thickBot="1" x14ac:dyDescent="0.35">
      <c r="A136" s="4"/>
      <c r="B136" s="11" t="s">
        <v>987</v>
      </c>
      <c r="C136" s="11" t="s">
        <v>428</v>
      </c>
      <c r="D136" s="170">
        <v>68300</v>
      </c>
      <c r="E136" s="282"/>
      <c r="F136" s="282"/>
      <c r="G136" s="282">
        <v>68300</v>
      </c>
      <c r="H136" s="282"/>
      <c r="I136" s="282"/>
      <c r="J136" s="20" t="s">
        <v>1678</v>
      </c>
      <c r="P136" s="624"/>
      <c r="Q136" s="623" t="s">
        <v>763</v>
      </c>
      <c r="R136" s="623" t="s">
        <v>424</v>
      </c>
      <c r="S136" s="181">
        <v>36000</v>
      </c>
      <c r="T136" s="700"/>
      <c r="U136" s="700">
        <v>36000</v>
      </c>
      <c r="V136" s="700"/>
      <c r="W136" s="700"/>
      <c r="X136" s="700"/>
      <c r="Y136" s="624" t="s">
        <v>1868</v>
      </c>
    </row>
    <row r="137" spans="1:25" ht="19.05" customHeight="1" thickBot="1" x14ac:dyDescent="0.4">
      <c r="A137" s="56" t="s">
        <v>43</v>
      </c>
      <c r="B137" s="15"/>
      <c r="C137" s="27"/>
      <c r="D137" s="27"/>
      <c r="E137" s="158"/>
      <c r="F137" s="158"/>
      <c r="G137" s="158"/>
      <c r="H137" s="158"/>
      <c r="I137" s="158"/>
      <c r="J137" s="16"/>
      <c r="P137" s="66"/>
      <c r="Q137" s="96" t="s">
        <v>764</v>
      </c>
      <c r="R137" s="96" t="s">
        <v>424</v>
      </c>
      <c r="S137" s="181">
        <v>36000</v>
      </c>
      <c r="T137" s="700"/>
      <c r="U137" s="700">
        <v>36000</v>
      </c>
      <c r="V137" s="700"/>
      <c r="W137" s="700"/>
      <c r="X137" s="700"/>
      <c r="Y137" s="66" t="s">
        <v>1869</v>
      </c>
    </row>
    <row r="138" spans="1:25" ht="14.55" customHeight="1" x14ac:dyDescent="0.3">
      <c r="A138" s="11" t="s">
        <v>2033</v>
      </c>
      <c r="B138" s="11" t="s">
        <v>46</v>
      </c>
      <c r="C138" s="11" t="s">
        <v>2068</v>
      </c>
      <c r="D138" s="170">
        <v>50000</v>
      </c>
      <c r="E138" s="200"/>
      <c r="F138" s="200"/>
      <c r="G138" s="200">
        <v>50000</v>
      </c>
      <c r="H138" s="200"/>
      <c r="I138" s="200"/>
      <c r="J138" s="20" t="s">
        <v>1682</v>
      </c>
      <c r="P138" s="624"/>
      <c r="Q138" s="623" t="s">
        <v>765</v>
      </c>
      <c r="R138" s="623" t="s">
        <v>424</v>
      </c>
      <c r="S138" s="181">
        <v>36000</v>
      </c>
      <c r="T138" s="700"/>
      <c r="U138" s="700">
        <v>36000</v>
      </c>
      <c r="V138" s="700"/>
      <c r="W138" s="700"/>
      <c r="X138" s="700"/>
      <c r="Y138" s="624" t="s">
        <v>1868</v>
      </c>
    </row>
    <row r="139" spans="1:25" ht="15" customHeight="1" thickBot="1" x14ac:dyDescent="0.35">
      <c r="A139" s="4"/>
      <c r="B139" s="11" t="s">
        <v>48</v>
      </c>
      <c r="C139" s="11" t="s">
        <v>2068</v>
      </c>
      <c r="D139" s="170">
        <v>50000</v>
      </c>
      <c r="E139" s="200"/>
      <c r="F139" s="200"/>
      <c r="G139" s="200">
        <v>50000</v>
      </c>
      <c r="H139" s="200"/>
      <c r="I139" s="200"/>
      <c r="J139" s="20" t="s">
        <v>1683</v>
      </c>
      <c r="P139" s="66"/>
      <c r="Q139" s="96" t="s">
        <v>766</v>
      </c>
      <c r="R139" s="96" t="s">
        <v>424</v>
      </c>
      <c r="S139" s="181">
        <v>36000</v>
      </c>
      <c r="T139" s="700"/>
      <c r="U139" s="700">
        <v>36000</v>
      </c>
      <c r="V139" s="700"/>
      <c r="W139" s="700"/>
      <c r="X139" s="700"/>
      <c r="Y139" s="66" t="s">
        <v>1870</v>
      </c>
    </row>
    <row r="140" spans="1:25" ht="19.05" customHeight="1" thickBot="1" x14ac:dyDescent="0.4">
      <c r="A140" s="56" t="s">
        <v>51</v>
      </c>
      <c r="B140" s="15"/>
      <c r="C140" s="27"/>
      <c r="D140" s="27"/>
      <c r="E140" s="158"/>
      <c r="F140" s="158"/>
      <c r="G140" s="158"/>
      <c r="H140" s="158"/>
      <c r="I140" s="158"/>
      <c r="J140" s="16"/>
      <c r="P140" s="624"/>
      <c r="Q140" s="623" t="s">
        <v>767</v>
      </c>
      <c r="R140" s="623" t="s">
        <v>424</v>
      </c>
      <c r="S140" s="181">
        <v>36000</v>
      </c>
      <c r="T140" s="700"/>
      <c r="U140" s="700">
        <v>36000</v>
      </c>
      <c r="V140" s="700"/>
      <c r="W140" s="700"/>
      <c r="X140" s="700"/>
      <c r="Y140" s="624" t="s">
        <v>1871</v>
      </c>
    </row>
    <row r="141" spans="1:25" ht="14.55" customHeight="1" x14ac:dyDescent="0.3">
      <c r="A141" s="30" t="s">
        <v>68</v>
      </c>
      <c r="B141" s="14" t="s">
        <v>52</v>
      </c>
      <c r="C141" s="14" t="s">
        <v>2069</v>
      </c>
      <c r="D141" s="169">
        <v>50000</v>
      </c>
      <c r="E141" s="311"/>
      <c r="F141" s="311"/>
      <c r="G141" s="311">
        <v>50000</v>
      </c>
      <c r="H141" s="311"/>
      <c r="I141" s="311"/>
      <c r="J141" s="19" t="s">
        <v>1684</v>
      </c>
      <c r="P141" s="598" t="s">
        <v>801</v>
      </c>
      <c r="Q141" s="623" t="s">
        <v>796</v>
      </c>
      <c r="R141" s="623" t="s">
        <v>424</v>
      </c>
      <c r="S141" s="181">
        <v>60000</v>
      </c>
      <c r="T141" s="700"/>
      <c r="U141" s="700"/>
      <c r="V141" s="700">
        <v>60000</v>
      </c>
      <c r="W141" s="700"/>
      <c r="X141" s="700"/>
      <c r="Y141" s="624" t="s">
        <v>1878</v>
      </c>
    </row>
    <row r="142" spans="1:25" ht="14.55" customHeight="1" x14ac:dyDescent="0.3">
      <c r="A142" s="73" t="s">
        <v>69</v>
      </c>
      <c r="B142" s="11" t="s">
        <v>53</v>
      </c>
      <c r="C142" s="11" t="s">
        <v>2069</v>
      </c>
      <c r="D142" s="170">
        <v>50000</v>
      </c>
      <c r="E142" s="282"/>
      <c r="F142" s="282"/>
      <c r="G142" s="282">
        <v>50000</v>
      </c>
      <c r="H142" s="282"/>
      <c r="I142" s="282"/>
      <c r="J142" s="20" t="s">
        <v>1685</v>
      </c>
      <c r="P142" s="11" t="s">
        <v>802</v>
      </c>
      <c r="Q142" s="96" t="s">
        <v>798</v>
      </c>
      <c r="R142" s="96" t="s">
        <v>424</v>
      </c>
      <c r="S142" s="181">
        <v>60000</v>
      </c>
      <c r="T142" s="700"/>
      <c r="U142" s="700"/>
      <c r="V142" s="700">
        <v>60000</v>
      </c>
      <c r="W142" s="700"/>
      <c r="X142" s="700"/>
      <c r="Y142" s="66" t="s">
        <v>1878</v>
      </c>
    </row>
    <row r="143" spans="1:25" ht="14.55" customHeight="1" x14ac:dyDescent="0.3">
      <c r="A143" s="11" t="s">
        <v>2033</v>
      </c>
      <c r="B143" s="11" t="s">
        <v>54</v>
      </c>
      <c r="C143" s="11" t="s">
        <v>2069</v>
      </c>
      <c r="D143" s="170">
        <v>50000</v>
      </c>
      <c r="E143" s="282"/>
      <c r="F143" s="282"/>
      <c r="G143" s="282">
        <v>50000</v>
      </c>
      <c r="H143" s="282"/>
      <c r="I143" s="282"/>
      <c r="J143" s="20" t="s">
        <v>1686</v>
      </c>
      <c r="P143" s="552" t="s">
        <v>2033</v>
      </c>
      <c r="Q143" s="637" t="s">
        <v>797</v>
      </c>
      <c r="R143" s="623" t="s">
        <v>424</v>
      </c>
      <c r="S143" s="639">
        <v>60000</v>
      </c>
      <c r="T143" s="738"/>
      <c r="U143" s="738"/>
      <c r="V143" s="738">
        <v>60000</v>
      </c>
      <c r="W143" s="738"/>
      <c r="X143" s="738"/>
      <c r="Y143" s="638" t="s">
        <v>1879</v>
      </c>
    </row>
    <row r="144" spans="1:25" ht="14.55" customHeight="1" x14ac:dyDescent="0.3">
      <c r="A144" s="11" t="s">
        <v>2034</v>
      </c>
      <c r="B144" s="11" t="s">
        <v>55</v>
      </c>
      <c r="C144" s="11" t="s">
        <v>2069</v>
      </c>
      <c r="D144" s="170">
        <v>50000</v>
      </c>
      <c r="E144" s="282"/>
      <c r="F144" s="282"/>
      <c r="G144" s="282">
        <v>50000</v>
      </c>
      <c r="H144" s="282"/>
      <c r="I144" s="282"/>
      <c r="J144" s="20" t="s">
        <v>1687</v>
      </c>
      <c r="P144" s="598" t="s">
        <v>807</v>
      </c>
      <c r="Q144" s="545" t="s">
        <v>804</v>
      </c>
      <c r="R144" s="546" t="s">
        <v>424</v>
      </c>
      <c r="S144" s="633">
        <v>54000</v>
      </c>
      <c r="T144" s="702"/>
      <c r="U144" s="702"/>
      <c r="V144" s="702">
        <v>54000</v>
      </c>
      <c r="W144" s="702"/>
      <c r="X144" s="702"/>
      <c r="Y144" s="635" t="s">
        <v>1880</v>
      </c>
    </row>
    <row r="145" spans="1:25" ht="14.55" customHeight="1" x14ac:dyDescent="0.3">
      <c r="A145" s="4"/>
      <c r="B145" s="11" t="s">
        <v>60</v>
      </c>
      <c r="C145" s="11" t="s">
        <v>2069</v>
      </c>
      <c r="D145" s="170">
        <v>50000</v>
      </c>
      <c r="E145" s="282"/>
      <c r="F145" s="282"/>
      <c r="G145" s="282">
        <v>50000</v>
      </c>
      <c r="H145" s="282"/>
      <c r="I145" s="282"/>
      <c r="J145" s="20" t="s">
        <v>1688</v>
      </c>
      <c r="P145" s="11" t="s">
        <v>808</v>
      </c>
      <c r="Q145" s="11" t="s">
        <v>805</v>
      </c>
      <c r="R145" s="11" t="s">
        <v>424</v>
      </c>
      <c r="S145" s="181">
        <v>54000</v>
      </c>
      <c r="T145" s="700"/>
      <c r="U145" s="700"/>
      <c r="V145" s="700">
        <v>54000</v>
      </c>
      <c r="W145" s="700"/>
      <c r="X145" s="700"/>
      <c r="Y145" s="66" t="s">
        <v>1881</v>
      </c>
    </row>
    <row r="146" spans="1:25" ht="14.55" customHeight="1" x14ac:dyDescent="0.3">
      <c r="A146" s="4"/>
      <c r="B146" s="11" t="s">
        <v>56</v>
      </c>
      <c r="C146" s="11" t="s">
        <v>2069</v>
      </c>
      <c r="D146" s="170">
        <v>50000</v>
      </c>
      <c r="E146" s="282"/>
      <c r="F146" s="282"/>
      <c r="G146" s="282">
        <v>50000</v>
      </c>
      <c r="H146" s="282"/>
      <c r="I146" s="282"/>
      <c r="J146" s="20" t="s">
        <v>1689</v>
      </c>
      <c r="P146" s="546" t="s">
        <v>2033</v>
      </c>
      <c r="Q146" s="552" t="s">
        <v>806</v>
      </c>
      <c r="R146" s="546" t="s">
        <v>424</v>
      </c>
      <c r="S146" s="639">
        <v>54000</v>
      </c>
      <c r="T146" s="738"/>
      <c r="U146" s="738"/>
      <c r="V146" s="738">
        <v>54000</v>
      </c>
      <c r="W146" s="738"/>
      <c r="X146" s="738"/>
      <c r="Y146" s="638" t="s">
        <v>1882</v>
      </c>
    </row>
    <row r="147" spans="1:25" ht="14.55" customHeight="1" x14ac:dyDescent="0.3">
      <c r="A147" s="4"/>
      <c r="B147" s="11" t="s">
        <v>57</v>
      </c>
      <c r="C147" s="11" t="s">
        <v>2069</v>
      </c>
      <c r="D147" s="170">
        <v>50000</v>
      </c>
      <c r="E147" s="282"/>
      <c r="F147" s="282"/>
      <c r="G147" s="282">
        <v>50000</v>
      </c>
      <c r="H147" s="282"/>
      <c r="I147" s="282"/>
      <c r="J147" s="20" t="s">
        <v>1690</v>
      </c>
      <c r="P147" s="562"/>
      <c r="Q147" s="546" t="s">
        <v>864</v>
      </c>
      <c r="R147" s="546" t="s">
        <v>424</v>
      </c>
      <c r="S147" s="170">
        <v>50000</v>
      </c>
      <c r="T147" s="703"/>
      <c r="U147" s="703"/>
      <c r="V147" s="703">
        <v>50000</v>
      </c>
      <c r="W147" s="703"/>
      <c r="X147" s="703"/>
      <c r="Y147" s="624" t="s">
        <v>1910</v>
      </c>
    </row>
    <row r="148" spans="1:25" ht="15" customHeight="1" x14ac:dyDescent="0.3">
      <c r="A148" s="4"/>
      <c r="B148" s="11" t="s">
        <v>58</v>
      </c>
      <c r="C148" s="11" t="s">
        <v>424</v>
      </c>
      <c r="D148" s="170">
        <v>50000</v>
      </c>
      <c r="E148" s="282"/>
      <c r="F148" s="282"/>
      <c r="G148" s="282">
        <v>50000</v>
      </c>
      <c r="H148" s="282"/>
      <c r="I148" s="282"/>
      <c r="J148" s="20" t="s">
        <v>1691</v>
      </c>
      <c r="P148" s="575"/>
      <c r="Q148" s="623" t="s">
        <v>913</v>
      </c>
      <c r="R148" s="623" t="s">
        <v>424</v>
      </c>
      <c r="S148" s="181">
        <v>50000</v>
      </c>
      <c r="T148" s="700"/>
      <c r="U148" s="700"/>
      <c r="V148" s="700">
        <v>50000</v>
      </c>
      <c r="W148" s="700"/>
      <c r="X148" s="700"/>
      <c r="Y148" s="624" t="s">
        <v>1934</v>
      </c>
    </row>
    <row r="149" spans="1:25" x14ac:dyDescent="0.3">
      <c r="A149" s="4"/>
      <c r="B149" s="11" t="s">
        <v>61</v>
      </c>
      <c r="C149" s="11" t="s">
        <v>424</v>
      </c>
      <c r="D149" s="170">
        <v>50000</v>
      </c>
      <c r="E149" s="282"/>
      <c r="F149" s="282"/>
      <c r="G149" s="282">
        <v>50000</v>
      </c>
      <c r="H149" s="282"/>
      <c r="I149" s="282"/>
      <c r="J149" s="20" t="s">
        <v>1692</v>
      </c>
      <c r="P149" s="562"/>
      <c r="Q149" s="623" t="s">
        <v>914</v>
      </c>
      <c r="R149" s="623" t="s">
        <v>424</v>
      </c>
      <c r="S149" s="181">
        <v>50000</v>
      </c>
      <c r="T149" s="700"/>
      <c r="U149" s="700"/>
      <c r="V149" s="700">
        <v>50000</v>
      </c>
      <c r="W149" s="700"/>
      <c r="X149" s="700"/>
      <c r="Y149" s="624" t="s">
        <v>1928</v>
      </c>
    </row>
    <row r="150" spans="1:25" ht="14.55" customHeight="1" x14ac:dyDescent="0.3">
      <c r="A150" s="4"/>
      <c r="B150" s="11" t="s">
        <v>1006</v>
      </c>
      <c r="C150" s="11" t="s">
        <v>1339</v>
      </c>
      <c r="D150" s="170">
        <v>54000</v>
      </c>
      <c r="E150" s="282"/>
      <c r="F150" s="282"/>
      <c r="G150" s="282">
        <v>54000</v>
      </c>
      <c r="H150" s="282"/>
      <c r="I150" s="282"/>
      <c r="J150" s="20" t="s">
        <v>1693</v>
      </c>
      <c r="P150" s="30" t="s">
        <v>1382</v>
      </c>
      <c r="Q150" s="14" t="s">
        <v>1360</v>
      </c>
      <c r="R150" s="11" t="s">
        <v>424</v>
      </c>
      <c r="S150" s="169">
        <v>75000</v>
      </c>
      <c r="T150" s="315"/>
      <c r="U150" s="315"/>
      <c r="V150" s="315"/>
      <c r="W150" s="315">
        <v>75000</v>
      </c>
      <c r="X150" s="315"/>
      <c r="Y150" s="6" t="s">
        <v>1950</v>
      </c>
    </row>
    <row r="151" spans="1:25" ht="14.55" customHeight="1" x14ac:dyDescent="0.3">
      <c r="A151" s="4"/>
      <c r="B151" s="11" t="s">
        <v>1338</v>
      </c>
      <c r="C151" s="11" t="s">
        <v>2070</v>
      </c>
      <c r="D151" s="170">
        <v>54000</v>
      </c>
      <c r="E151" s="282"/>
      <c r="F151" s="282"/>
      <c r="G151" s="282">
        <v>54000</v>
      </c>
      <c r="H151" s="282"/>
      <c r="I151" s="282"/>
      <c r="J151" s="20" t="s">
        <v>1694</v>
      </c>
      <c r="P151" s="546" t="s">
        <v>1383</v>
      </c>
      <c r="Q151" s="546" t="s">
        <v>1362</v>
      </c>
      <c r="R151" s="546" t="s">
        <v>424</v>
      </c>
      <c r="S151" s="170">
        <v>75000</v>
      </c>
      <c r="T151" s="281"/>
      <c r="U151" s="281"/>
      <c r="V151" s="281"/>
      <c r="W151" s="281">
        <v>75000</v>
      </c>
      <c r="X151" s="281"/>
      <c r="Y151" s="562" t="s">
        <v>1951</v>
      </c>
    </row>
    <row r="152" spans="1:25" ht="14.55" customHeight="1" x14ac:dyDescent="0.3">
      <c r="A152" s="4"/>
      <c r="B152" s="11" t="s">
        <v>1341</v>
      </c>
      <c r="C152" s="11" t="s">
        <v>2071</v>
      </c>
      <c r="D152" s="170">
        <v>54000</v>
      </c>
      <c r="E152" s="282"/>
      <c r="F152" s="282"/>
      <c r="G152" s="282">
        <v>54000</v>
      </c>
      <c r="H152" s="282"/>
      <c r="I152" s="282"/>
      <c r="J152" s="20" t="s">
        <v>1694</v>
      </c>
      <c r="P152" s="562"/>
      <c r="Q152" s="546" t="s">
        <v>1408</v>
      </c>
      <c r="R152" s="546" t="s">
        <v>2114</v>
      </c>
      <c r="S152" s="170">
        <v>50000</v>
      </c>
      <c r="T152" s="281"/>
      <c r="U152" s="281"/>
      <c r="V152" s="281">
        <v>50000</v>
      </c>
      <c r="W152" s="281"/>
      <c r="X152" s="281"/>
      <c r="Y152" s="562" t="s">
        <v>1962</v>
      </c>
    </row>
    <row r="153" spans="1:25" ht="14.55" customHeight="1" x14ac:dyDescent="0.3">
      <c r="A153" s="4"/>
      <c r="B153" s="11" t="s">
        <v>1342</v>
      </c>
      <c r="C153" s="11" t="s">
        <v>2072</v>
      </c>
      <c r="D153" s="170">
        <v>54000</v>
      </c>
      <c r="E153" s="282"/>
      <c r="F153" s="282"/>
      <c r="G153" s="282">
        <v>54000</v>
      </c>
      <c r="H153" s="282"/>
      <c r="I153" s="282"/>
      <c r="J153" s="20" t="s">
        <v>1694</v>
      </c>
      <c r="P153" s="4"/>
      <c r="Q153" s="11" t="s">
        <v>1409</v>
      </c>
      <c r="R153" s="11" t="s">
        <v>2114</v>
      </c>
      <c r="S153" s="170">
        <v>50000</v>
      </c>
      <c r="T153" s="281"/>
      <c r="U153" s="281"/>
      <c r="V153" s="281">
        <v>50000</v>
      </c>
      <c r="W153" s="281"/>
      <c r="X153" s="281"/>
      <c r="Y153" s="4" t="s">
        <v>1964</v>
      </c>
    </row>
    <row r="154" spans="1:25" ht="15" customHeight="1" thickBot="1" x14ac:dyDescent="0.35">
      <c r="A154" s="4"/>
      <c r="B154" s="11" t="s">
        <v>63</v>
      </c>
      <c r="C154" s="11" t="s">
        <v>2071</v>
      </c>
      <c r="D154" s="170">
        <v>54000</v>
      </c>
      <c r="E154" s="282"/>
      <c r="F154" s="282"/>
      <c r="G154" s="282">
        <v>54000</v>
      </c>
      <c r="H154" s="282"/>
      <c r="I154" s="282"/>
      <c r="J154" s="20" t="s">
        <v>1695</v>
      </c>
      <c r="P154" s="562"/>
      <c r="Q154" s="546" t="s">
        <v>1410</v>
      </c>
      <c r="R154" s="546" t="s">
        <v>2114</v>
      </c>
      <c r="S154" s="170">
        <v>50000</v>
      </c>
      <c r="T154" s="281"/>
      <c r="U154" s="281"/>
      <c r="V154" s="281">
        <v>50000</v>
      </c>
      <c r="W154" s="281"/>
      <c r="X154" s="281"/>
      <c r="Y154" s="562" t="s">
        <v>1963</v>
      </c>
    </row>
    <row r="155" spans="1:25" ht="18.600000000000001" thickBot="1" x14ac:dyDescent="0.4">
      <c r="A155" s="56" t="s">
        <v>78</v>
      </c>
      <c r="B155" s="15"/>
      <c r="C155" s="27"/>
      <c r="D155" s="27"/>
      <c r="E155" s="158"/>
      <c r="F155" s="158"/>
      <c r="G155" s="158"/>
      <c r="H155" s="158"/>
      <c r="I155" s="158"/>
      <c r="J155" s="16"/>
      <c r="P155" s="4"/>
      <c r="Q155" s="11" t="s">
        <v>1411</v>
      </c>
      <c r="R155" s="11" t="s">
        <v>2114</v>
      </c>
      <c r="S155" s="170">
        <v>50000</v>
      </c>
      <c r="T155" s="281"/>
      <c r="U155" s="281"/>
      <c r="V155" s="281">
        <v>50000</v>
      </c>
      <c r="W155" s="281"/>
      <c r="X155" s="281"/>
      <c r="Y155" s="4" t="s">
        <v>1964</v>
      </c>
    </row>
    <row r="156" spans="1:25" ht="14.55" customHeight="1" x14ac:dyDescent="0.3">
      <c r="A156" s="29" t="s">
        <v>343</v>
      </c>
      <c r="B156" s="14" t="s">
        <v>1009</v>
      </c>
      <c r="C156" s="14" t="s">
        <v>2074</v>
      </c>
      <c r="D156" s="169">
        <v>60000</v>
      </c>
      <c r="E156" s="311"/>
      <c r="F156" s="311"/>
      <c r="G156" s="311">
        <v>60000</v>
      </c>
      <c r="H156" s="311"/>
      <c r="I156" s="311"/>
      <c r="J156" s="19" t="s">
        <v>1700</v>
      </c>
      <c r="P156" s="792" t="s">
        <v>1465</v>
      </c>
      <c r="Q156" s="14" t="s">
        <v>1456</v>
      </c>
      <c r="R156" s="11" t="s">
        <v>424</v>
      </c>
      <c r="S156" s="169">
        <v>36000</v>
      </c>
      <c r="T156" s="315"/>
      <c r="U156" s="315">
        <v>36000</v>
      </c>
      <c r="V156" s="315"/>
      <c r="W156" s="315"/>
      <c r="X156" s="315"/>
      <c r="Y156" s="6" t="s">
        <v>1975</v>
      </c>
    </row>
    <row r="157" spans="1:25" ht="14.55" customHeight="1" x14ac:dyDescent="0.3">
      <c r="A157" s="112" t="s">
        <v>344</v>
      </c>
      <c r="B157" s="14" t="s">
        <v>1010</v>
      </c>
      <c r="C157" s="14" t="s">
        <v>2075</v>
      </c>
      <c r="D157" s="169">
        <v>60000</v>
      </c>
      <c r="E157" s="311"/>
      <c r="F157" s="311"/>
      <c r="G157" s="311">
        <v>60000</v>
      </c>
      <c r="H157" s="311"/>
      <c r="I157" s="311"/>
      <c r="J157" s="19" t="s">
        <v>1701</v>
      </c>
      <c r="P157" s="562"/>
      <c r="Q157" s="546" t="s">
        <v>2186</v>
      </c>
      <c r="R157" s="546" t="s">
        <v>424</v>
      </c>
      <c r="S157" s="170">
        <v>55000</v>
      </c>
      <c r="T157" s="281"/>
      <c r="U157" s="281"/>
      <c r="V157" s="281">
        <v>55000</v>
      </c>
      <c r="W157" s="281"/>
      <c r="X157" s="281"/>
      <c r="Y157" s="574" t="s">
        <v>2190</v>
      </c>
    </row>
    <row r="158" spans="1:25" ht="15" customHeight="1" thickBot="1" x14ac:dyDescent="0.35">
      <c r="A158" s="13" t="s">
        <v>2033</v>
      </c>
      <c r="B158" s="14" t="s">
        <v>1011</v>
      </c>
      <c r="C158" s="14" t="s">
        <v>2075</v>
      </c>
      <c r="D158" s="169">
        <v>60000</v>
      </c>
      <c r="E158" s="311"/>
      <c r="F158" s="311"/>
      <c r="G158" s="311">
        <v>60000</v>
      </c>
      <c r="H158" s="311"/>
      <c r="I158" s="311"/>
      <c r="J158" s="19" t="s">
        <v>1702</v>
      </c>
      <c r="P158" s="4"/>
      <c r="Q158" s="11" t="s">
        <v>2187</v>
      </c>
      <c r="R158" s="11" t="s">
        <v>424</v>
      </c>
      <c r="S158" s="170">
        <v>55000</v>
      </c>
      <c r="T158" s="281"/>
      <c r="U158" s="281"/>
      <c r="V158" s="281">
        <v>55000</v>
      </c>
      <c r="W158" s="281"/>
      <c r="X158" s="281"/>
      <c r="Y158" s="6" t="s">
        <v>2190</v>
      </c>
    </row>
    <row r="159" spans="1:25" ht="19.05" customHeight="1" thickBot="1" x14ac:dyDescent="0.4">
      <c r="A159" s="56" t="s">
        <v>155</v>
      </c>
      <c r="B159" s="15"/>
      <c r="C159" s="27"/>
      <c r="D159" s="27"/>
      <c r="E159" s="158"/>
      <c r="F159" s="158"/>
      <c r="G159" s="158"/>
      <c r="H159" s="158"/>
      <c r="I159" s="158"/>
      <c r="J159" s="16"/>
      <c r="P159" s="4"/>
      <c r="Q159" s="11" t="s">
        <v>2192</v>
      </c>
      <c r="R159" s="11" t="s">
        <v>424</v>
      </c>
      <c r="S159" s="170">
        <v>55000</v>
      </c>
      <c r="T159" s="281"/>
      <c r="U159" s="281"/>
      <c r="V159" s="281">
        <v>55000</v>
      </c>
      <c r="W159" s="281"/>
      <c r="X159" s="281"/>
      <c r="Y159" s="6" t="s">
        <v>2193</v>
      </c>
    </row>
    <row r="160" spans="1:25" x14ac:dyDescent="0.3">
      <c r="A160" s="28" t="s">
        <v>162</v>
      </c>
      <c r="B160" s="14" t="s">
        <v>156</v>
      </c>
      <c r="C160" s="14" t="s">
        <v>424</v>
      </c>
      <c r="D160" s="169">
        <v>40000</v>
      </c>
      <c r="E160" s="311"/>
      <c r="F160" s="311">
        <v>40000</v>
      </c>
      <c r="G160" s="311"/>
      <c r="H160" s="311"/>
      <c r="I160" s="311"/>
      <c r="J160" s="19" t="s">
        <v>1709</v>
      </c>
      <c r="P160" s="562"/>
      <c r="Q160" s="546" t="s">
        <v>2195</v>
      </c>
      <c r="R160" s="546" t="s">
        <v>424</v>
      </c>
      <c r="S160" s="170">
        <v>55000</v>
      </c>
      <c r="T160" s="281"/>
      <c r="U160" s="281"/>
      <c r="V160" s="281">
        <v>55000</v>
      </c>
      <c r="W160" s="281"/>
      <c r="X160" s="281"/>
      <c r="Y160" s="574" t="s">
        <v>2193</v>
      </c>
    </row>
    <row r="161" spans="1:25" ht="14.55" customHeight="1" x14ac:dyDescent="0.3">
      <c r="A161" s="11" t="s">
        <v>163</v>
      </c>
      <c r="B161" s="11" t="s">
        <v>157</v>
      </c>
      <c r="C161" s="11" t="s">
        <v>82</v>
      </c>
      <c r="D161" s="170">
        <v>40000</v>
      </c>
      <c r="E161" s="311"/>
      <c r="F161" s="311">
        <v>40000</v>
      </c>
      <c r="G161" s="311"/>
      <c r="H161" s="311"/>
      <c r="I161" s="311"/>
      <c r="J161" s="19" t="s">
        <v>1710</v>
      </c>
      <c r="P161" s="8"/>
      <c r="Q161" s="11" t="s">
        <v>2194</v>
      </c>
      <c r="R161" s="11" t="s">
        <v>424</v>
      </c>
      <c r="S161" s="175">
        <v>55000</v>
      </c>
      <c r="T161" s="281"/>
      <c r="U161" s="281"/>
      <c r="V161" s="281">
        <v>55000</v>
      </c>
      <c r="W161" s="281"/>
      <c r="X161" s="281"/>
      <c r="Y161" s="114" t="s">
        <v>2193</v>
      </c>
    </row>
    <row r="162" spans="1:25" ht="14.55" customHeight="1" x14ac:dyDescent="0.3">
      <c r="A162" s="11" t="s">
        <v>2033</v>
      </c>
      <c r="B162" s="11" t="s">
        <v>158</v>
      </c>
      <c r="C162" s="11" t="s">
        <v>82</v>
      </c>
      <c r="D162" s="170">
        <v>40000</v>
      </c>
      <c r="E162" s="311"/>
      <c r="F162" s="311">
        <v>40000</v>
      </c>
      <c r="G162" s="311"/>
      <c r="H162" s="311"/>
      <c r="I162" s="311"/>
      <c r="J162" s="19" t="s">
        <v>1711</v>
      </c>
      <c r="P162" s="11" t="s">
        <v>2033</v>
      </c>
      <c r="Q162" s="11" t="s">
        <v>2391</v>
      </c>
      <c r="R162" s="11" t="s">
        <v>424</v>
      </c>
      <c r="S162" s="169">
        <v>68300</v>
      </c>
      <c r="T162" s="281"/>
      <c r="U162" s="281"/>
      <c r="V162" s="281">
        <v>68300</v>
      </c>
      <c r="W162" s="281"/>
      <c r="X162" s="281"/>
      <c r="Y162" s="6" t="s">
        <v>2394</v>
      </c>
    </row>
    <row r="163" spans="1:25" ht="15" customHeight="1" x14ac:dyDescent="0.3">
      <c r="A163" s="11" t="s">
        <v>2034</v>
      </c>
      <c r="B163" s="11" t="s">
        <v>159</v>
      </c>
      <c r="C163" s="11" t="s">
        <v>2081</v>
      </c>
      <c r="D163" s="170">
        <v>40000</v>
      </c>
      <c r="E163" s="282"/>
      <c r="F163" s="282">
        <v>40000</v>
      </c>
      <c r="G163" s="282"/>
      <c r="H163" s="282"/>
      <c r="I163" s="282"/>
      <c r="J163" s="20" t="s">
        <v>1712</v>
      </c>
      <c r="P163" s="562"/>
      <c r="Q163" s="546" t="s">
        <v>2392</v>
      </c>
      <c r="R163" s="546" t="s">
        <v>424</v>
      </c>
      <c r="S163" s="169">
        <v>68300</v>
      </c>
      <c r="T163" s="281"/>
      <c r="U163" s="281"/>
      <c r="V163" s="281">
        <v>68300</v>
      </c>
      <c r="W163" s="281"/>
      <c r="X163" s="281"/>
      <c r="Y163" s="574" t="s">
        <v>2393</v>
      </c>
    </row>
    <row r="164" spans="1:25" ht="15" thickBot="1" x14ac:dyDescent="0.35">
      <c r="A164" s="4"/>
      <c r="B164" s="11" t="s">
        <v>161</v>
      </c>
      <c r="C164" s="11" t="s">
        <v>82</v>
      </c>
      <c r="D164" s="170">
        <v>40000</v>
      </c>
      <c r="E164" s="311"/>
      <c r="F164" s="311">
        <v>40000</v>
      </c>
      <c r="G164" s="311"/>
      <c r="H164" s="311"/>
      <c r="I164" s="311"/>
      <c r="J164" s="19" t="s">
        <v>1713</v>
      </c>
      <c r="P164" s="4"/>
      <c r="Q164" s="11" t="s">
        <v>2395</v>
      </c>
      <c r="R164" s="11" t="s">
        <v>424</v>
      </c>
      <c r="S164" s="169">
        <v>68300</v>
      </c>
      <c r="T164" s="281"/>
      <c r="U164" s="281"/>
      <c r="V164" s="281">
        <v>68300</v>
      </c>
      <c r="W164" s="281"/>
      <c r="X164" s="281"/>
      <c r="Y164" s="6" t="s">
        <v>2396</v>
      </c>
    </row>
    <row r="165" spans="1:25" ht="18.600000000000001" thickBot="1" x14ac:dyDescent="0.4">
      <c r="A165" s="56" t="s">
        <v>172</v>
      </c>
      <c r="B165" s="15"/>
      <c r="C165" s="27"/>
      <c r="D165" s="27"/>
      <c r="E165" s="158"/>
      <c r="F165" s="158"/>
      <c r="G165" s="158"/>
      <c r="H165" s="158"/>
      <c r="I165" s="158"/>
      <c r="J165" s="16"/>
      <c r="P165" s="556" t="s">
        <v>2792</v>
      </c>
      <c r="Q165" s="545" t="s">
        <v>2774</v>
      </c>
      <c r="R165" s="546" t="s">
        <v>424</v>
      </c>
      <c r="S165" s="169">
        <v>54000</v>
      </c>
      <c r="T165" s="281"/>
      <c r="U165" s="281"/>
      <c r="V165" s="281">
        <v>54000</v>
      </c>
      <c r="W165" s="281"/>
      <c r="X165" s="281"/>
      <c r="Y165" s="574" t="s">
        <v>2778</v>
      </c>
    </row>
    <row r="166" spans="1:25" x14ac:dyDescent="0.3">
      <c r="A166" s="28" t="s">
        <v>185</v>
      </c>
      <c r="B166" s="14" t="s">
        <v>173</v>
      </c>
      <c r="C166" s="14" t="s">
        <v>2065</v>
      </c>
      <c r="D166" s="169">
        <v>100000</v>
      </c>
      <c r="E166" s="200"/>
      <c r="F166" s="200"/>
      <c r="G166" s="200"/>
      <c r="H166" s="200"/>
      <c r="I166" s="200">
        <v>100000</v>
      </c>
      <c r="J166" s="19" t="s">
        <v>1715</v>
      </c>
      <c r="P166" s="42" t="s">
        <v>2793</v>
      </c>
      <c r="Q166" s="13" t="s">
        <v>2775</v>
      </c>
      <c r="R166" s="11" t="s">
        <v>424</v>
      </c>
      <c r="S166" s="169">
        <v>54000</v>
      </c>
      <c r="T166" s="281"/>
      <c r="U166" s="281"/>
      <c r="V166" s="281">
        <v>54000</v>
      </c>
      <c r="W166" s="281"/>
      <c r="X166" s="281"/>
      <c r="Y166" s="6" t="s">
        <v>2779</v>
      </c>
    </row>
    <row r="167" spans="1:25" x14ac:dyDescent="0.3">
      <c r="A167" s="28" t="s">
        <v>181</v>
      </c>
      <c r="B167" s="11" t="s">
        <v>174</v>
      </c>
      <c r="C167" s="11" t="s">
        <v>2065</v>
      </c>
      <c r="D167" s="170">
        <v>100000</v>
      </c>
      <c r="E167" s="200"/>
      <c r="F167" s="200"/>
      <c r="G167" s="200"/>
      <c r="H167" s="200"/>
      <c r="I167" s="200">
        <v>100000</v>
      </c>
      <c r="J167" s="20" t="s">
        <v>1715</v>
      </c>
      <c r="P167" s="728" t="s">
        <v>2033</v>
      </c>
      <c r="Q167" s="546" t="s">
        <v>2776</v>
      </c>
      <c r="R167" s="546" t="s">
        <v>424</v>
      </c>
      <c r="S167" s="170">
        <v>42000</v>
      </c>
      <c r="T167" s="281"/>
      <c r="U167" s="281">
        <v>42000</v>
      </c>
      <c r="V167" s="281"/>
      <c r="W167" s="281"/>
      <c r="X167" s="281"/>
      <c r="Y167" s="574" t="s">
        <v>2780</v>
      </c>
    </row>
    <row r="168" spans="1:25" x14ac:dyDescent="0.3">
      <c r="A168" s="11" t="s">
        <v>2033</v>
      </c>
      <c r="B168" s="11" t="s">
        <v>177</v>
      </c>
      <c r="C168" s="11" t="s">
        <v>2065</v>
      </c>
      <c r="D168" s="170">
        <v>100000</v>
      </c>
      <c r="E168" s="200"/>
      <c r="F168" s="200"/>
      <c r="G168" s="200"/>
      <c r="H168" s="200"/>
      <c r="I168" s="200">
        <v>100000</v>
      </c>
      <c r="J168" s="20" t="s">
        <v>1715</v>
      </c>
      <c r="P168" s="421"/>
      <c r="Q168" s="11" t="s">
        <v>2777</v>
      </c>
      <c r="R168" s="11" t="s">
        <v>424</v>
      </c>
      <c r="S168" s="170">
        <v>42000</v>
      </c>
      <c r="T168" s="281"/>
      <c r="U168" s="281">
        <v>42000</v>
      </c>
      <c r="V168" s="281"/>
      <c r="W168" s="281"/>
      <c r="X168" s="281"/>
      <c r="Y168" s="4" t="s">
        <v>2781</v>
      </c>
    </row>
    <row r="169" spans="1:25" x14ac:dyDescent="0.3">
      <c r="A169" s="4"/>
      <c r="B169" s="11" t="s">
        <v>175</v>
      </c>
      <c r="C169" s="11" t="s">
        <v>2065</v>
      </c>
      <c r="D169" s="170">
        <v>100000</v>
      </c>
      <c r="E169" s="200"/>
      <c r="F169" s="200"/>
      <c r="G169" s="200"/>
      <c r="H169" s="200"/>
      <c r="I169" s="200">
        <v>100000</v>
      </c>
      <c r="J169" s="20" t="s">
        <v>1715</v>
      </c>
    </row>
    <row r="170" spans="1:25" x14ac:dyDescent="0.3">
      <c r="A170" s="4"/>
      <c r="B170" s="11" t="s">
        <v>176</v>
      </c>
      <c r="C170" s="11" t="s">
        <v>2065</v>
      </c>
      <c r="D170" s="170">
        <v>100000</v>
      </c>
      <c r="E170" s="200"/>
      <c r="F170" s="200"/>
      <c r="G170" s="200"/>
      <c r="H170" s="200"/>
      <c r="I170" s="200">
        <v>100000</v>
      </c>
      <c r="J170" s="20" t="s">
        <v>1715</v>
      </c>
    </row>
    <row r="171" spans="1:25" ht="15" thickBot="1" x14ac:dyDescent="0.35">
      <c r="A171" s="4"/>
      <c r="B171" s="11" t="s">
        <v>183</v>
      </c>
      <c r="C171" s="11" t="s">
        <v>424</v>
      </c>
      <c r="D171" s="170">
        <v>80000</v>
      </c>
      <c r="E171" s="200"/>
      <c r="F171" s="200"/>
      <c r="G171" s="200"/>
      <c r="H171" s="200">
        <v>80000</v>
      </c>
      <c r="I171" s="200"/>
      <c r="J171" s="20" t="s">
        <v>1716</v>
      </c>
    </row>
    <row r="172" spans="1:25" ht="19.05" customHeight="1" thickBot="1" x14ac:dyDescent="0.4">
      <c r="A172" s="56" t="s">
        <v>196</v>
      </c>
      <c r="B172" s="15"/>
      <c r="C172" s="83"/>
      <c r="D172" s="27"/>
      <c r="E172" s="158"/>
      <c r="F172" s="158"/>
      <c r="G172" s="158"/>
      <c r="H172" s="158"/>
      <c r="I172" s="158"/>
      <c r="J172" s="23"/>
    </row>
    <row r="173" spans="1:25" x14ac:dyDescent="0.3">
      <c r="A173" s="28" t="s">
        <v>209</v>
      </c>
      <c r="B173" s="14" t="s">
        <v>197</v>
      </c>
      <c r="C173" s="11" t="s">
        <v>98</v>
      </c>
      <c r="D173" s="174">
        <v>30500</v>
      </c>
      <c r="E173" s="292"/>
      <c r="F173" s="292">
        <v>30500</v>
      </c>
      <c r="G173" s="292"/>
      <c r="H173" s="292"/>
      <c r="I173" s="292"/>
      <c r="J173" s="19" t="s">
        <v>1719</v>
      </c>
      <c r="P173" s="58" t="s">
        <v>6</v>
      </c>
      <c r="Q173" s="47" t="s">
        <v>947</v>
      </c>
      <c r="R173" s="102" t="s">
        <v>2064</v>
      </c>
      <c r="S173" s="453">
        <v>46000</v>
      </c>
      <c r="T173" s="703"/>
      <c r="U173" s="703">
        <v>46000</v>
      </c>
      <c r="V173" s="703"/>
      <c r="W173" s="703"/>
      <c r="X173" s="703"/>
      <c r="Y173" s="62" t="s">
        <v>1654</v>
      </c>
    </row>
    <row r="174" spans="1:25" x14ac:dyDescent="0.3">
      <c r="A174" s="11" t="s">
        <v>210</v>
      </c>
      <c r="B174" s="11" t="s">
        <v>199</v>
      </c>
      <c r="C174" s="11" t="s">
        <v>98</v>
      </c>
      <c r="D174" s="174">
        <v>30500</v>
      </c>
      <c r="E174" s="292"/>
      <c r="F174" s="292">
        <v>30500</v>
      </c>
      <c r="G174" s="292"/>
      <c r="H174" s="292"/>
      <c r="I174" s="292"/>
      <c r="J174" s="20" t="s">
        <v>1720</v>
      </c>
      <c r="P174" s="561" t="s">
        <v>296</v>
      </c>
      <c r="Q174" s="821" t="s">
        <v>948</v>
      </c>
      <c r="R174" s="545" t="s">
        <v>2064</v>
      </c>
      <c r="S174" s="181">
        <v>46000</v>
      </c>
      <c r="T174" s="703"/>
      <c r="U174" s="703">
        <v>46000</v>
      </c>
      <c r="V174" s="703"/>
      <c r="W174" s="703"/>
      <c r="X174" s="703"/>
      <c r="Y174" s="683" t="s">
        <v>1654</v>
      </c>
    </row>
    <row r="175" spans="1:25" ht="15" thickBot="1" x14ac:dyDescent="0.35">
      <c r="A175" s="4" t="s">
        <v>1350</v>
      </c>
      <c r="B175" s="11" t="s">
        <v>202</v>
      </c>
      <c r="C175" s="11" t="s">
        <v>2070</v>
      </c>
      <c r="D175" s="174">
        <v>30500</v>
      </c>
      <c r="E175" s="292"/>
      <c r="F175" s="292">
        <v>30500</v>
      </c>
      <c r="G175" s="292"/>
      <c r="H175" s="292"/>
      <c r="I175" s="292"/>
      <c r="J175" s="4" t="s">
        <v>1721</v>
      </c>
      <c r="P175" s="280" t="s">
        <v>2033</v>
      </c>
      <c r="Q175" s="52" t="s">
        <v>949</v>
      </c>
      <c r="R175" s="93" t="s">
        <v>2064</v>
      </c>
      <c r="S175" s="454">
        <v>46000</v>
      </c>
      <c r="T175" s="703"/>
      <c r="U175" s="703">
        <v>46000</v>
      </c>
      <c r="V175" s="703"/>
      <c r="W175" s="703"/>
      <c r="X175" s="703"/>
      <c r="Y175" s="63" t="s">
        <v>1654</v>
      </c>
    </row>
    <row r="176" spans="1:25" x14ac:dyDescent="0.3">
      <c r="A176" s="4" t="s">
        <v>1348</v>
      </c>
      <c r="B176" s="11" t="s">
        <v>201</v>
      </c>
      <c r="C176" s="11" t="s">
        <v>2069</v>
      </c>
      <c r="D176" s="174">
        <v>30500</v>
      </c>
      <c r="E176" s="292"/>
      <c r="F176" s="292">
        <v>30500</v>
      </c>
      <c r="G176" s="292"/>
      <c r="H176" s="292"/>
      <c r="I176" s="292"/>
      <c r="J176" s="4" t="s">
        <v>1722</v>
      </c>
      <c r="P176" s="4"/>
      <c r="Q176" s="11" t="s">
        <v>290</v>
      </c>
      <c r="R176" s="11" t="s">
        <v>2064</v>
      </c>
      <c r="S176" s="169">
        <v>36000</v>
      </c>
      <c r="T176" s="315"/>
      <c r="U176" s="315">
        <v>36000</v>
      </c>
      <c r="V176" s="315"/>
      <c r="W176" s="315"/>
      <c r="X176" s="315"/>
      <c r="Y176" s="4" t="s">
        <v>1766</v>
      </c>
    </row>
    <row r="177" spans="1:25" x14ac:dyDescent="0.3">
      <c r="A177" s="4" t="s">
        <v>1349</v>
      </c>
      <c r="B177" s="11" t="s">
        <v>203</v>
      </c>
      <c r="C177" s="11" t="s">
        <v>2082</v>
      </c>
      <c r="D177" s="174">
        <v>30500</v>
      </c>
      <c r="E177" s="292"/>
      <c r="F177" s="292">
        <v>30500</v>
      </c>
      <c r="G177" s="292"/>
      <c r="H177" s="292"/>
      <c r="I177" s="292"/>
      <c r="J177" s="4" t="s">
        <v>1723</v>
      </c>
      <c r="P177" s="4"/>
      <c r="Q177" s="11" t="s">
        <v>886</v>
      </c>
      <c r="R177" s="11" t="s">
        <v>2064</v>
      </c>
      <c r="S177" s="170">
        <v>25000</v>
      </c>
      <c r="T177" s="703"/>
      <c r="U177" s="703">
        <v>25000</v>
      </c>
      <c r="V177" s="703"/>
      <c r="W177" s="703"/>
      <c r="X177" s="703"/>
      <c r="Y177" s="66" t="s">
        <v>1920</v>
      </c>
    </row>
    <row r="178" spans="1:25" x14ac:dyDescent="0.3">
      <c r="A178" s="11" t="s">
        <v>2033</v>
      </c>
      <c r="B178" s="11" t="s">
        <v>204</v>
      </c>
      <c r="C178" s="11" t="s">
        <v>2082</v>
      </c>
      <c r="D178" s="174">
        <v>30500</v>
      </c>
      <c r="E178" s="292"/>
      <c r="F178" s="292">
        <v>30500</v>
      </c>
      <c r="G178" s="292"/>
      <c r="H178" s="292"/>
      <c r="I178" s="292"/>
      <c r="J178" s="4" t="s">
        <v>1724</v>
      </c>
      <c r="P178" s="562"/>
      <c r="Q178" s="546" t="s">
        <v>887</v>
      </c>
      <c r="R178" s="546" t="s">
        <v>2064</v>
      </c>
      <c r="S178" s="170">
        <v>25000</v>
      </c>
      <c r="T178" s="703"/>
      <c r="U178" s="703">
        <v>25000</v>
      </c>
      <c r="V178" s="703"/>
      <c r="W178" s="703"/>
      <c r="X178" s="703"/>
      <c r="Y178" s="624" t="s">
        <v>1921</v>
      </c>
    </row>
    <row r="179" spans="1:25" x14ac:dyDescent="0.3">
      <c r="A179" s="4"/>
      <c r="B179" s="11" t="s">
        <v>207</v>
      </c>
      <c r="C179" s="11" t="s">
        <v>2082</v>
      </c>
      <c r="D179" s="174">
        <v>30500</v>
      </c>
      <c r="E179" s="292"/>
      <c r="F179" s="292">
        <v>30500</v>
      </c>
      <c r="G179" s="292"/>
      <c r="H179" s="292"/>
      <c r="I179" s="292"/>
      <c r="J179" s="4" t="s">
        <v>1725</v>
      </c>
      <c r="P179" s="4"/>
      <c r="Q179" s="11" t="s">
        <v>888</v>
      </c>
      <c r="R179" s="11" t="s">
        <v>2064</v>
      </c>
      <c r="S179" s="170">
        <v>25000</v>
      </c>
      <c r="T179" s="703"/>
      <c r="U179" s="703">
        <v>25000</v>
      </c>
      <c r="V179" s="703"/>
      <c r="W179" s="703"/>
      <c r="X179" s="703"/>
      <c r="Y179" s="66" t="s">
        <v>1922</v>
      </c>
    </row>
    <row r="180" spans="1:25" ht="15" thickBot="1" x14ac:dyDescent="0.35">
      <c r="A180" s="4"/>
      <c r="B180" s="11" t="s">
        <v>208</v>
      </c>
      <c r="C180" s="11" t="s">
        <v>2082</v>
      </c>
      <c r="D180" s="174">
        <v>30500</v>
      </c>
      <c r="E180" s="292"/>
      <c r="F180" s="292">
        <v>30500</v>
      </c>
      <c r="G180" s="292"/>
      <c r="H180" s="292"/>
      <c r="I180" s="292"/>
      <c r="J180" s="4" t="s">
        <v>1726</v>
      </c>
      <c r="P180" s="29" t="s">
        <v>936</v>
      </c>
      <c r="Q180" s="96" t="s">
        <v>910</v>
      </c>
      <c r="R180" s="96" t="s">
        <v>2064</v>
      </c>
      <c r="S180" s="181">
        <v>50000</v>
      </c>
      <c r="T180" s="700"/>
      <c r="U180" s="700"/>
      <c r="V180" s="700">
        <v>50000</v>
      </c>
      <c r="W180" s="700"/>
      <c r="X180" s="700"/>
      <c r="Y180" s="66" t="s">
        <v>1931</v>
      </c>
    </row>
    <row r="181" spans="1:25" ht="19.05" customHeight="1" thickBot="1" x14ac:dyDescent="0.4">
      <c r="A181" s="56" t="s">
        <v>277</v>
      </c>
      <c r="B181" s="15"/>
      <c r="C181" s="83"/>
      <c r="D181" s="27"/>
      <c r="E181" s="158"/>
      <c r="F181" s="158"/>
      <c r="G181" s="158"/>
      <c r="H181" s="158"/>
      <c r="I181" s="158"/>
      <c r="J181" s="16"/>
      <c r="P181" s="562" t="s">
        <v>937</v>
      </c>
      <c r="Q181" s="623" t="s">
        <v>915</v>
      </c>
      <c r="R181" s="623" t="s">
        <v>2064</v>
      </c>
      <c r="S181" s="181">
        <v>50000</v>
      </c>
      <c r="T181" s="700"/>
      <c r="U181" s="700"/>
      <c r="V181" s="700">
        <v>50000</v>
      </c>
      <c r="W181" s="700"/>
      <c r="X181" s="700"/>
      <c r="Y181" s="624" t="s">
        <v>1933</v>
      </c>
    </row>
    <row r="182" spans="1:25" x14ac:dyDescent="0.3">
      <c r="A182" s="30" t="s">
        <v>332</v>
      </c>
      <c r="B182" s="14" t="s">
        <v>278</v>
      </c>
      <c r="C182" s="11" t="s">
        <v>82</v>
      </c>
      <c r="D182" s="169">
        <v>36000</v>
      </c>
      <c r="E182" s="315"/>
      <c r="F182" s="315">
        <v>36000</v>
      </c>
      <c r="G182" s="315"/>
      <c r="H182" s="315"/>
      <c r="I182" s="315"/>
      <c r="J182" s="6" t="s">
        <v>1755</v>
      </c>
      <c r="P182" s="4"/>
      <c r="Q182" s="96" t="s">
        <v>916</v>
      </c>
      <c r="R182" s="96" t="s">
        <v>2064</v>
      </c>
      <c r="S182" s="181">
        <v>50000</v>
      </c>
      <c r="T182" s="700"/>
      <c r="U182" s="700"/>
      <c r="V182" s="700">
        <v>50000</v>
      </c>
      <c r="W182" s="700"/>
      <c r="X182" s="700"/>
      <c r="Y182" s="66" t="s">
        <v>1932</v>
      </c>
    </row>
    <row r="183" spans="1:25" x14ac:dyDescent="0.3">
      <c r="A183" s="28" t="s">
        <v>333</v>
      </c>
      <c r="B183" s="11" t="s">
        <v>280</v>
      </c>
      <c r="C183" s="11" t="s">
        <v>82</v>
      </c>
      <c r="D183" s="169">
        <v>36000</v>
      </c>
      <c r="E183" s="315"/>
      <c r="F183" s="315">
        <v>36000</v>
      </c>
      <c r="G183" s="315"/>
      <c r="H183" s="315"/>
      <c r="I183" s="315"/>
      <c r="J183" s="4" t="s">
        <v>1756</v>
      </c>
      <c r="P183" s="4"/>
      <c r="Q183" s="96" t="s">
        <v>924</v>
      </c>
      <c r="R183" s="96" t="s">
        <v>2064</v>
      </c>
      <c r="S183" s="181">
        <v>50000</v>
      </c>
      <c r="T183" s="700"/>
      <c r="U183" s="700"/>
      <c r="V183" s="700">
        <v>50000</v>
      </c>
      <c r="W183" s="700"/>
      <c r="X183" s="700"/>
      <c r="Y183" s="66" t="s">
        <v>1929</v>
      </c>
    </row>
    <row r="184" spans="1:25" x14ac:dyDescent="0.3">
      <c r="A184" s="4"/>
      <c r="B184" s="11" t="s">
        <v>281</v>
      </c>
      <c r="C184" s="11" t="s">
        <v>82</v>
      </c>
      <c r="D184" s="169">
        <v>36000</v>
      </c>
      <c r="E184" s="315"/>
      <c r="F184" s="315">
        <v>36000</v>
      </c>
      <c r="G184" s="315"/>
      <c r="H184" s="315"/>
      <c r="I184" s="315"/>
      <c r="J184" s="4" t="s">
        <v>1757</v>
      </c>
      <c r="P184" s="562"/>
      <c r="Q184" s="623" t="s">
        <v>925</v>
      </c>
      <c r="R184" s="623" t="s">
        <v>2064</v>
      </c>
      <c r="S184" s="181">
        <v>50000</v>
      </c>
      <c r="T184" s="700"/>
      <c r="U184" s="700"/>
      <c r="V184" s="700">
        <v>50000</v>
      </c>
      <c r="W184" s="700"/>
      <c r="X184" s="700"/>
      <c r="Y184" s="624" t="s">
        <v>1929</v>
      </c>
    </row>
    <row r="185" spans="1:25" x14ac:dyDescent="0.3">
      <c r="A185" s="4" t="s">
        <v>334</v>
      </c>
      <c r="B185" s="11" t="s">
        <v>282</v>
      </c>
      <c r="C185" s="11" t="s">
        <v>82</v>
      </c>
      <c r="D185" s="169">
        <v>36000</v>
      </c>
      <c r="E185" s="315"/>
      <c r="F185" s="315">
        <v>36000</v>
      </c>
      <c r="G185" s="315"/>
      <c r="H185" s="315"/>
      <c r="I185" s="315"/>
      <c r="J185" s="4" t="s">
        <v>1758</v>
      </c>
      <c r="P185" s="4"/>
      <c r="Q185" s="96" t="s">
        <v>926</v>
      </c>
      <c r="R185" s="96" t="s">
        <v>2064</v>
      </c>
      <c r="S185" s="181">
        <v>50000</v>
      </c>
      <c r="T185" s="700"/>
      <c r="U185" s="700"/>
      <c r="V185" s="700">
        <v>50000</v>
      </c>
      <c r="W185" s="700"/>
      <c r="X185" s="700"/>
      <c r="Y185" s="66" t="s">
        <v>1929</v>
      </c>
    </row>
    <row r="186" spans="1:25" x14ac:dyDescent="0.3">
      <c r="A186" s="4" t="s">
        <v>335</v>
      </c>
      <c r="B186" s="11" t="s">
        <v>283</v>
      </c>
      <c r="C186" s="11" t="s">
        <v>82</v>
      </c>
      <c r="D186" s="169">
        <v>36000</v>
      </c>
      <c r="E186" s="315"/>
      <c r="F186" s="315">
        <v>36000</v>
      </c>
      <c r="G186" s="315"/>
      <c r="H186" s="315"/>
      <c r="I186" s="315"/>
      <c r="J186" s="4" t="s">
        <v>1759</v>
      </c>
      <c r="P186" s="562"/>
      <c r="Q186" s="623" t="s">
        <v>927</v>
      </c>
      <c r="R186" s="623" t="s">
        <v>2064</v>
      </c>
      <c r="S186" s="181">
        <v>50000</v>
      </c>
      <c r="T186" s="700"/>
      <c r="U186" s="700"/>
      <c r="V186" s="700">
        <v>50000</v>
      </c>
      <c r="W186" s="700"/>
      <c r="X186" s="700"/>
      <c r="Y186" s="624" t="s">
        <v>1929</v>
      </c>
    </row>
    <row r="187" spans="1:25" x14ac:dyDescent="0.3">
      <c r="A187" s="4" t="s">
        <v>336</v>
      </c>
      <c r="B187" s="11" t="s">
        <v>284</v>
      </c>
      <c r="C187" s="11" t="s">
        <v>82</v>
      </c>
      <c r="D187" s="169">
        <v>36000</v>
      </c>
      <c r="E187" s="315"/>
      <c r="F187" s="315">
        <v>36000</v>
      </c>
      <c r="G187" s="315"/>
      <c r="H187" s="315"/>
      <c r="I187" s="315"/>
      <c r="J187" s="4" t="s">
        <v>1760</v>
      </c>
      <c r="P187" s="824" t="s">
        <v>1443</v>
      </c>
      <c r="Q187" s="546" t="s">
        <v>1430</v>
      </c>
      <c r="R187" s="546" t="s">
        <v>2115</v>
      </c>
      <c r="S187" s="170">
        <v>50000</v>
      </c>
      <c r="T187" s="281"/>
      <c r="U187" s="281"/>
      <c r="V187" s="281">
        <v>50000</v>
      </c>
      <c r="W187" s="281"/>
      <c r="X187" s="281"/>
      <c r="Y187" s="562" t="s">
        <v>1962</v>
      </c>
    </row>
    <row r="188" spans="1:25" x14ac:dyDescent="0.3">
      <c r="A188" s="4" t="s">
        <v>337</v>
      </c>
      <c r="B188" s="11" t="s">
        <v>285</v>
      </c>
      <c r="C188" s="11" t="s">
        <v>82</v>
      </c>
      <c r="D188" s="169">
        <v>36000</v>
      </c>
      <c r="E188" s="315"/>
      <c r="F188" s="315">
        <v>36000</v>
      </c>
      <c r="G188" s="315"/>
      <c r="H188" s="315"/>
      <c r="I188" s="315"/>
      <c r="J188" s="4" t="s">
        <v>1761</v>
      </c>
      <c r="P188" s="11" t="s">
        <v>1444</v>
      </c>
      <c r="Q188" s="11" t="s">
        <v>1432</v>
      </c>
      <c r="R188" s="11" t="s">
        <v>2115</v>
      </c>
      <c r="S188" s="170">
        <v>50000</v>
      </c>
      <c r="T188" s="281"/>
      <c r="U188" s="281"/>
      <c r="V188" s="281">
        <v>50000</v>
      </c>
      <c r="W188" s="281"/>
      <c r="X188" s="281"/>
      <c r="Y188" s="4" t="s">
        <v>1963</v>
      </c>
    </row>
    <row r="189" spans="1:25" x14ac:dyDescent="0.3">
      <c r="A189" s="4" t="s">
        <v>338</v>
      </c>
      <c r="B189" s="11" t="s">
        <v>286</v>
      </c>
      <c r="C189" s="11" t="s">
        <v>82</v>
      </c>
      <c r="D189" s="169">
        <v>36000</v>
      </c>
      <c r="E189" s="315"/>
      <c r="F189" s="315">
        <v>36000</v>
      </c>
      <c r="G189" s="315"/>
      <c r="H189" s="315"/>
      <c r="I189" s="315"/>
      <c r="J189" s="4" t="s">
        <v>1761</v>
      </c>
      <c r="P189" s="562"/>
      <c r="Q189" s="546" t="s">
        <v>1433</v>
      </c>
      <c r="R189" s="546" t="s">
        <v>2115</v>
      </c>
      <c r="S189" s="170">
        <v>50000</v>
      </c>
      <c r="T189" s="281"/>
      <c r="U189" s="281"/>
      <c r="V189" s="281">
        <v>50000</v>
      </c>
      <c r="W189" s="281"/>
      <c r="X189" s="281"/>
      <c r="Y189" s="562" t="s">
        <v>1964</v>
      </c>
    </row>
    <row r="190" spans="1:25" x14ac:dyDescent="0.3">
      <c r="A190" s="4" t="s">
        <v>339</v>
      </c>
      <c r="B190" s="11" t="s">
        <v>287</v>
      </c>
      <c r="C190" s="11" t="s">
        <v>82</v>
      </c>
      <c r="D190" s="169">
        <v>36000</v>
      </c>
      <c r="E190" s="315"/>
      <c r="F190" s="315">
        <v>36000</v>
      </c>
      <c r="G190" s="315"/>
      <c r="H190" s="315"/>
      <c r="I190" s="315"/>
      <c r="J190" s="4" t="s">
        <v>1762</v>
      </c>
      <c r="P190" s="4" t="s">
        <v>1477</v>
      </c>
      <c r="Q190" s="11" t="s">
        <v>1434</v>
      </c>
      <c r="R190" s="11" t="s">
        <v>2115</v>
      </c>
      <c r="S190" s="170">
        <v>50000</v>
      </c>
      <c r="T190" s="281"/>
      <c r="U190" s="281"/>
      <c r="V190" s="281">
        <v>50000</v>
      </c>
      <c r="W190" s="281"/>
      <c r="X190" s="281"/>
      <c r="Y190" s="4" t="s">
        <v>1965</v>
      </c>
    </row>
    <row r="191" spans="1:25" x14ac:dyDescent="0.3">
      <c r="A191" s="4" t="s">
        <v>340</v>
      </c>
      <c r="B191" s="11" t="s">
        <v>288</v>
      </c>
      <c r="C191" s="11" t="s">
        <v>82</v>
      </c>
      <c r="D191" s="169">
        <v>36000</v>
      </c>
      <c r="E191" s="315"/>
      <c r="F191" s="315">
        <v>36000</v>
      </c>
      <c r="G191" s="315"/>
      <c r="H191" s="315"/>
      <c r="I191" s="315"/>
      <c r="J191" s="4" t="s">
        <v>1763</v>
      </c>
      <c r="P191" s="546" t="s">
        <v>2033</v>
      </c>
      <c r="Q191" s="546" t="s">
        <v>1435</v>
      </c>
      <c r="R191" s="546" t="s">
        <v>2115</v>
      </c>
      <c r="S191" s="170">
        <v>50000</v>
      </c>
      <c r="T191" s="281"/>
      <c r="U191" s="281"/>
      <c r="V191" s="281">
        <v>50000</v>
      </c>
      <c r="W191" s="281"/>
      <c r="X191" s="281"/>
      <c r="Y191" s="562" t="s">
        <v>1966</v>
      </c>
    </row>
    <row r="192" spans="1:25" x14ac:dyDescent="0.3">
      <c r="A192" s="11" t="s">
        <v>2033</v>
      </c>
      <c r="B192" s="11" t="s">
        <v>292</v>
      </c>
      <c r="C192" s="11" t="s">
        <v>82</v>
      </c>
      <c r="D192" s="169">
        <v>36000</v>
      </c>
      <c r="E192" s="315"/>
      <c r="F192" s="315">
        <v>36000</v>
      </c>
      <c r="G192" s="315"/>
      <c r="H192" s="315"/>
      <c r="I192" s="315"/>
      <c r="J192" s="4" t="s">
        <v>1764</v>
      </c>
      <c r="P192" s="4"/>
      <c r="Q192" s="11" t="s">
        <v>1436</v>
      </c>
      <c r="R192" s="11" t="s">
        <v>2115</v>
      </c>
      <c r="S192" s="170">
        <v>50000</v>
      </c>
      <c r="T192" s="281"/>
      <c r="U192" s="281"/>
      <c r="V192" s="281">
        <v>50000</v>
      </c>
      <c r="W192" s="281"/>
      <c r="X192" s="281"/>
      <c r="Y192" s="4" t="s">
        <v>1963</v>
      </c>
    </row>
    <row r="193" spans="1:25" x14ac:dyDescent="0.3">
      <c r="A193" s="4"/>
      <c r="B193" s="11" t="s">
        <v>289</v>
      </c>
      <c r="C193" s="11" t="s">
        <v>82</v>
      </c>
      <c r="D193" s="169">
        <v>36000</v>
      </c>
      <c r="E193" s="315"/>
      <c r="F193" s="315">
        <v>36000</v>
      </c>
      <c r="G193" s="315"/>
      <c r="H193" s="315"/>
      <c r="I193" s="315"/>
      <c r="J193" s="4" t="s">
        <v>1765</v>
      </c>
      <c r="P193" s="546" t="s">
        <v>1466</v>
      </c>
      <c r="Q193" s="546" t="s">
        <v>1459</v>
      </c>
      <c r="R193" s="546" t="s">
        <v>4177</v>
      </c>
      <c r="S193" s="169">
        <v>36000</v>
      </c>
      <c r="T193" s="315"/>
      <c r="U193" s="315">
        <v>36000</v>
      </c>
      <c r="V193" s="315"/>
      <c r="W193" s="315"/>
      <c r="X193" s="315"/>
      <c r="Y193" s="562" t="s">
        <v>1976</v>
      </c>
    </row>
    <row r="194" spans="1:25" x14ac:dyDescent="0.3">
      <c r="A194" s="4"/>
      <c r="B194" s="11" t="s">
        <v>290</v>
      </c>
      <c r="C194" s="11" t="s">
        <v>2064</v>
      </c>
      <c r="D194" s="169">
        <v>36000</v>
      </c>
      <c r="E194" s="315"/>
      <c r="F194" s="315">
        <v>36000</v>
      </c>
      <c r="G194" s="315"/>
      <c r="H194" s="315"/>
      <c r="I194" s="315"/>
      <c r="J194" s="4" t="s">
        <v>1766</v>
      </c>
      <c r="P194" s="29" t="s">
        <v>2260</v>
      </c>
      <c r="Q194" s="96" t="s">
        <v>2240</v>
      </c>
      <c r="R194" s="11" t="s">
        <v>2064</v>
      </c>
      <c r="S194" s="169">
        <v>54000</v>
      </c>
      <c r="T194" s="281"/>
      <c r="U194" s="281"/>
      <c r="V194" s="281">
        <v>54000</v>
      </c>
      <c r="W194" s="281"/>
      <c r="X194" s="281"/>
      <c r="Y194" s="395" t="s">
        <v>2247</v>
      </c>
    </row>
    <row r="195" spans="1:25" x14ac:dyDescent="0.3">
      <c r="A195" s="4"/>
      <c r="B195" s="11" t="s">
        <v>1146</v>
      </c>
      <c r="C195" s="11" t="s">
        <v>1145</v>
      </c>
      <c r="D195" s="169">
        <v>36000</v>
      </c>
      <c r="E195" s="315"/>
      <c r="F195" s="315">
        <v>36000</v>
      </c>
      <c r="G195" s="315"/>
      <c r="H195" s="315"/>
      <c r="I195" s="315"/>
      <c r="J195" s="4" t="s">
        <v>1767</v>
      </c>
      <c r="P195" s="562" t="s">
        <v>2272</v>
      </c>
      <c r="Q195" s="623" t="s">
        <v>2241</v>
      </c>
      <c r="R195" s="546" t="s">
        <v>2064</v>
      </c>
      <c r="S195" s="170">
        <v>54000</v>
      </c>
      <c r="T195" s="281"/>
      <c r="U195" s="281"/>
      <c r="V195" s="281">
        <v>54000</v>
      </c>
      <c r="W195" s="281"/>
      <c r="X195" s="281"/>
      <c r="Y195" s="562" t="s">
        <v>2248</v>
      </c>
    </row>
    <row r="196" spans="1:25" x14ac:dyDescent="0.3">
      <c r="A196" s="4"/>
      <c r="B196" s="11" t="s">
        <v>1147</v>
      </c>
      <c r="C196" s="11" t="s">
        <v>1149</v>
      </c>
      <c r="D196" s="169">
        <v>36000</v>
      </c>
      <c r="E196" s="315"/>
      <c r="F196" s="315">
        <v>36000</v>
      </c>
      <c r="G196" s="315"/>
      <c r="H196" s="315"/>
      <c r="I196" s="315"/>
      <c r="J196" s="4" t="s">
        <v>1767</v>
      </c>
      <c r="P196" s="11" t="s">
        <v>2033</v>
      </c>
      <c r="Q196" s="96" t="s">
        <v>2242</v>
      </c>
      <c r="R196" s="11" t="s">
        <v>2064</v>
      </c>
      <c r="S196" s="170">
        <v>54000</v>
      </c>
      <c r="T196" s="281"/>
      <c r="U196" s="281"/>
      <c r="V196" s="281">
        <v>54000</v>
      </c>
      <c r="W196" s="281"/>
      <c r="X196" s="281"/>
      <c r="Y196" s="4" t="s">
        <v>2249</v>
      </c>
    </row>
    <row r="197" spans="1:25" x14ac:dyDescent="0.3">
      <c r="A197" s="4"/>
      <c r="B197" s="11" t="s">
        <v>1148</v>
      </c>
      <c r="C197" s="11" t="s">
        <v>1150</v>
      </c>
      <c r="D197" s="169">
        <v>36000</v>
      </c>
      <c r="E197" s="315"/>
      <c r="F197" s="315">
        <v>36000</v>
      </c>
      <c r="G197" s="315"/>
      <c r="H197" s="315"/>
      <c r="I197" s="315"/>
      <c r="J197" s="4" t="s">
        <v>1767</v>
      </c>
      <c r="P197" s="562"/>
      <c r="Q197" s="623" t="s">
        <v>2243</v>
      </c>
      <c r="R197" s="546" t="s">
        <v>2064</v>
      </c>
      <c r="S197" s="170">
        <v>54000</v>
      </c>
      <c r="T197" s="281"/>
      <c r="U197" s="281"/>
      <c r="V197" s="281">
        <v>54000</v>
      </c>
      <c r="W197" s="281"/>
      <c r="X197" s="281"/>
      <c r="Y197" s="562" t="s">
        <v>2250</v>
      </c>
    </row>
    <row r="198" spans="1:25" s="72" customFormat="1" ht="18" x14ac:dyDescent="0.35">
      <c r="A198" s="4"/>
      <c r="B198" s="11" t="s">
        <v>1151</v>
      </c>
      <c r="C198" s="11" t="s">
        <v>1145</v>
      </c>
      <c r="D198" s="169">
        <v>36000</v>
      </c>
      <c r="E198" s="315"/>
      <c r="F198" s="315">
        <v>36000</v>
      </c>
      <c r="G198" s="315"/>
      <c r="H198" s="315"/>
      <c r="I198" s="315"/>
      <c r="J198" s="4" t="s">
        <v>1767</v>
      </c>
      <c r="P198" s="4"/>
      <c r="Q198" s="96" t="s">
        <v>2251</v>
      </c>
      <c r="R198" s="11" t="s">
        <v>2064</v>
      </c>
      <c r="S198" s="170">
        <v>54000</v>
      </c>
      <c r="T198" s="281"/>
      <c r="U198" s="281"/>
      <c r="V198" s="281">
        <v>54000</v>
      </c>
      <c r="W198" s="281"/>
      <c r="X198" s="281"/>
      <c r="Y198" s="395" t="s">
        <v>2247</v>
      </c>
    </row>
    <row r="199" spans="1:25" x14ac:dyDescent="0.3">
      <c r="A199" s="4"/>
      <c r="B199" s="11" t="s">
        <v>1152</v>
      </c>
      <c r="C199" s="11" t="s">
        <v>1149</v>
      </c>
      <c r="D199" s="169">
        <v>36000</v>
      </c>
      <c r="E199" s="315"/>
      <c r="F199" s="315">
        <v>36000</v>
      </c>
      <c r="G199" s="315"/>
      <c r="H199" s="315"/>
      <c r="I199" s="315"/>
      <c r="J199" s="4" t="s">
        <v>1767</v>
      </c>
      <c r="P199" s="562"/>
      <c r="Q199" s="623" t="s">
        <v>2244</v>
      </c>
      <c r="R199" s="546" t="s">
        <v>2064</v>
      </c>
      <c r="S199" s="170">
        <v>54000</v>
      </c>
      <c r="T199" s="281"/>
      <c r="U199" s="281"/>
      <c r="V199" s="281">
        <v>54000</v>
      </c>
      <c r="W199" s="281"/>
      <c r="X199" s="281"/>
      <c r="Y199" s="562" t="s">
        <v>2248</v>
      </c>
    </row>
    <row r="200" spans="1:25" x14ac:dyDescent="0.3">
      <c r="A200" s="4"/>
      <c r="B200" s="11" t="s">
        <v>1153</v>
      </c>
      <c r="C200" s="11" t="s">
        <v>1150</v>
      </c>
      <c r="D200" s="169">
        <v>36000</v>
      </c>
      <c r="E200" s="315"/>
      <c r="F200" s="315">
        <v>36000</v>
      </c>
      <c r="G200" s="315"/>
      <c r="H200" s="315"/>
      <c r="I200" s="315"/>
      <c r="J200" s="4" t="s">
        <v>1767</v>
      </c>
      <c r="P200" s="4"/>
      <c r="Q200" s="96" t="s">
        <v>2245</v>
      </c>
      <c r="R200" s="11" t="s">
        <v>2064</v>
      </c>
      <c r="S200" s="170">
        <v>54000</v>
      </c>
      <c r="T200" s="281"/>
      <c r="U200" s="281"/>
      <c r="V200" s="281">
        <v>54000</v>
      </c>
      <c r="W200" s="281"/>
      <c r="X200" s="281"/>
      <c r="Y200" s="4" t="s">
        <v>2249</v>
      </c>
    </row>
    <row r="201" spans="1:25" ht="15" thickBot="1" x14ac:dyDescent="0.35">
      <c r="A201" s="8"/>
      <c r="B201" s="13" t="s">
        <v>293</v>
      </c>
      <c r="C201" s="11" t="s">
        <v>98</v>
      </c>
      <c r="D201" s="169">
        <v>36000</v>
      </c>
      <c r="E201" s="316"/>
      <c r="F201" s="316">
        <v>36000</v>
      </c>
      <c r="G201" s="316"/>
      <c r="H201" s="316"/>
      <c r="I201" s="316"/>
      <c r="J201" s="8" t="s">
        <v>1768</v>
      </c>
      <c r="P201" s="562"/>
      <c r="Q201" s="623" t="s">
        <v>2246</v>
      </c>
      <c r="R201" s="546" t="s">
        <v>2064</v>
      </c>
      <c r="S201" s="170">
        <v>54000</v>
      </c>
      <c r="T201" s="281"/>
      <c r="U201" s="281"/>
      <c r="V201" s="281">
        <v>54000</v>
      </c>
      <c r="W201" s="281"/>
      <c r="X201" s="281"/>
      <c r="Y201" s="562" t="s">
        <v>2250</v>
      </c>
    </row>
    <row r="202" spans="1:25" ht="19.05" customHeight="1" thickBot="1" x14ac:dyDescent="0.4">
      <c r="A202" s="56" t="s">
        <v>510</v>
      </c>
      <c r="B202" s="15"/>
      <c r="C202" s="83"/>
      <c r="D202" s="27"/>
      <c r="E202" s="158"/>
      <c r="F202" s="158"/>
      <c r="G202" s="158"/>
      <c r="H202" s="158"/>
      <c r="I202" s="158"/>
      <c r="J202" s="16"/>
      <c r="P202" s="4"/>
      <c r="Q202" s="11" t="s">
        <v>2252</v>
      </c>
      <c r="R202" s="11" t="s">
        <v>2064</v>
      </c>
      <c r="S202" s="170">
        <v>54000</v>
      </c>
      <c r="T202" s="281"/>
      <c r="U202" s="281"/>
      <c r="V202" s="281">
        <v>54000</v>
      </c>
      <c r="W202" s="281"/>
      <c r="X202" s="281"/>
      <c r="Y202" s="395" t="s">
        <v>2247</v>
      </c>
    </row>
    <row r="203" spans="1:25" x14ac:dyDescent="0.3">
      <c r="A203" s="29" t="s">
        <v>2037</v>
      </c>
      <c r="B203" s="14" t="s">
        <v>511</v>
      </c>
      <c r="C203" s="11" t="s">
        <v>98</v>
      </c>
      <c r="D203" s="169">
        <v>35000</v>
      </c>
      <c r="E203" s="315"/>
      <c r="F203" s="315">
        <v>35000</v>
      </c>
      <c r="G203" s="315"/>
      <c r="H203" s="315"/>
      <c r="I203" s="315"/>
      <c r="J203" s="6" t="s">
        <v>1796</v>
      </c>
      <c r="P203" s="562"/>
      <c r="Q203" s="546" t="s">
        <v>2253</v>
      </c>
      <c r="R203" s="546" t="s">
        <v>2064</v>
      </c>
      <c r="S203" s="170">
        <v>54000</v>
      </c>
      <c r="T203" s="281"/>
      <c r="U203" s="281"/>
      <c r="V203" s="281">
        <v>54000</v>
      </c>
      <c r="W203" s="281"/>
      <c r="X203" s="281"/>
      <c r="Y203" s="562" t="s">
        <v>2248</v>
      </c>
    </row>
    <row r="204" spans="1:25" ht="15" thickBot="1" x14ac:dyDescent="0.35">
      <c r="A204" s="11" t="s">
        <v>2033</v>
      </c>
      <c r="B204" s="11" t="s">
        <v>514</v>
      </c>
      <c r="C204" s="11" t="s">
        <v>98</v>
      </c>
      <c r="D204" s="170">
        <v>35000</v>
      </c>
      <c r="E204" s="315"/>
      <c r="F204" s="315">
        <v>35000</v>
      </c>
      <c r="G204" s="315"/>
      <c r="H204" s="315"/>
      <c r="I204" s="315"/>
      <c r="J204" s="6" t="s">
        <v>1796</v>
      </c>
      <c r="P204" s="4"/>
      <c r="Q204" s="11" t="s">
        <v>2254</v>
      </c>
      <c r="R204" s="11" t="s">
        <v>2064</v>
      </c>
      <c r="S204" s="170">
        <v>54000</v>
      </c>
      <c r="T204" s="281"/>
      <c r="U204" s="281"/>
      <c r="V204" s="281">
        <v>54000</v>
      </c>
      <c r="W204" s="281"/>
      <c r="X204" s="281"/>
      <c r="Y204" s="4" t="s">
        <v>2249</v>
      </c>
    </row>
    <row r="205" spans="1:25" ht="19.05" customHeight="1" thickBot="1" x14ac:dyDescent="0.4">
      <c r="A205" s="56" t="s">
        <v>568</v>
      </c>
      <c r="B205" s="15"/>
      <c r="C205" s="83"/>
      <c r="D205" s="27"/>
      <c r="E205" s="158"/>
      <c r="F205" s="158"/>
      <c r="G205" s="158"/>
      <c r="H205" s="158"/>
      <c r="I205" s="158"/>
      <c r="J205" s="16"/>
      <c r="P205" s="562"/>
      <c r="Q205" s="546" t="s">
        <v>2255</v>
      </c>
      <c r="R205" s="546" t="s">
        <v>2064</v>
      </c>
      <c r="S205" s="170">
        <v>54000</v>
      </c>
      <c r="T205" s="281"/>
      <c r="U205" s="281"/>
      <c r="V205" s="281">
        <v>54000</v>
      </c>
      <c r="W205" s="281"/>
      <c r="X205" s="281"/>
      <c r="Y205" s="562" t="s">
        <v>2250</v>
      </c>
    </row>
    <row r="206" spans="1:25" ht="14.55" customHeight="1" x14ac:dyDescent="0.3">
      <c r="A206" s="30" t="s">
        <v>577</v>
      </c>
      <c r="B206" s="14" t="s">
        <v>569</v>
      </c>
      <c r="C206" s="65" t="s">
        <v>82</v>
      </c>
      <c r="D206" s="174">
        <v>25000</v>
      </c>
      <c r="E206" s="292"/>
      <c r="F206" s="292">
        <v>25000</v>
      </c>
      <c r="G206" s="292"/>
      <c r="H206" s="292"/>
      <c r="I206" s="292"/>
      <c r="J206" s="66" t="s">
        <v>1825</v>
      </c>
      <c r="P206" s="4"/>
      <c r="Q206" s="11" t="s">
        <v>2256</v>
      </c>
      <c r="R206" s="11" t="s">
        <v>2064</v>
      </c>
      <c r="S206" s="170">
        <v>54000</v>
      </c>
      <c r="T206" s="281"/>
      <c r="U206" s="281"/>
      <c r="V206" s="281">
        <v>54000</v>
      </c>
      <c r="W206" s="281"/>
      <c r="X206" s="281"/>
      <c r="Y206" s="395" t="s">
        <v>2247</v>
      </c>
    </row>
    <row r="207" spans="1:25" ht="14.55" customHeight="1" x14ac:dyDescent="0.3">
      <c r="A207" s="73" t="s">
        <v>578</v>
      </c>
      <c r="B207" s="14" t="s">
        <v>570</v>
      </c>
      <c r="C207" s="65" t="s">
        <v>82</v>
      </c>
      <c r="D207" s="174">
        <v>25000</v>
      </c>
      <c r="E207" s="292"/>
      <c r="F207" s="292">
        <v>25000</v>
      </c>
      <c r="G207" s="292"/>
      <c r="H207" s="292"/>
      <c r="I207" s="292"/>
      <c r="J207" s="66" t="s">
        <v>1826</v>
      </c>
      <c r="P207" s="562"/>
      <c r="Q207" s="546" t="s">
        <v>2257</v>
      </c>
      <c r="R207" s="546" t="s">
        <v>2064</v>
      </c>
      <c r="S207" s="170">
        <v>54000</v>
      </c>
      <c r="T207" s="281"/>
      <c r="U207" s="281"/>
      <c r="V207" s="281">
        <v>54000</v>
      </c>
      <c r="W207" s="281"/>
      <c r="X207" s="281"/>
      <c r="Y207" s="562" t="s">
        <v>2248</v>
      </c>
    </row>
    <row r="208" spans="1:25" ht="14.55" customHeight="1" x14ac:dyDescent="0.3">
      <c r="A208" s="4" t="s">
        <v>1198</v>
      </c>
      <c r="B208" s="14" t="s">
        <v>573</v>
      </c>
      <c r="C208" s="65" t="s">
        <v>82</v>
      </c>
      <c r="D208" s="174">
        <v>25000</v>
      </c>
      <c r="E208" s="292"/>
      <c r="F208" s="292">
        <v>25000</v>
      </c>
      <c r="G208" s="292"/>
      <c r="H208" s="292"/>
      <c r="I208" s="292"/>
      <c r="J208" s="66" t="s">
        <v>1827</v>
      </c>
      <c r="P208" s="4"/>
      <c r="Q208" s="11" t="s">
        <v>2258</v>
      </c>
      <c r="R208" s="11" t="s">
        <v>2064</v>
      </c>
      <c r="S208" s="170">
        <v>54000</v>
      </c>
      <c r="T208" s="281"/>
      <c r="U208" s="281"/>
      <c r="V208" s="281">
        <v>54000</v>
      </c>
      <c r="W208" s="281"/>
      <c r="X208" s="281"/>
      <c r="Y208" s="4" t="s">
        <v>2249</v>
      </c>
    </row>
    <row r="209" spans="1:25" ht="14.55" customHeight="1" x14ac:dyDescent="0.3">
      <c r="A209" s="11" t="s">
        <v>2033</v>
      </c>
      <c r="B209" s="14" t="s">
        <v>574</v>
      </c>
      <c r="C209" s="65" t="s">
        <v>82</v>
      </c>
      <c r="D209" s="174">
        <v>25000</v>
      </c>
      <c r="E209" s="292"/>
      <c r="F209" s="292">
        <v>25000</v>
      </c>
      <c r="G209" s="292"/>
      <c r="H209" s="292"/>
      <c r="I209" s="292"/>
      <c r="J209" s="66" t="s">
        <v>1827</v>
      </c>
      <c r="P209" s="562"/>
      <c r="Q209" s="546" t="s">
        <v>2259</v>
      </c>
      <c r="R209" s="546" t="s">
        <v>2064</v>
      </c>
      <c r="S209" s="170">
        <v>54000</v>
      </c>
      <c r="T209" s="281"/>
      <c r="U209" s="281"/>
      <c r="V209" s="281">
        <v>54000</v>
      </c>
      <c r="W209" s="281"/>
      <c r="X209" s="281"/>
      <c r="Y209" s="624" t="s">
        <v>2250</v>
      </c>
    </row>
    <row r="210" spans="1:25" ht="14.55" customHeight="1" x14ac:dyDescent="0.3">
      <c r="A210" s="4"/>
      <c r="B210" s="14" t="s">
        <v>575</v>
      </c>
      <c r="C210" s="65" t="s">
        <v>82</v>
      </c>
      <c r="D210" s="174">
        <v>25000</v>
      </c>
      <c r="E210" s="292"/>
      <c r="F210" s="292">
        <v>25000</v>
      </c>
      <c r="G210" s="292"/>
      <c r="H210" s="292"/>
      <c r="I210" s="292"/>
      <c r="J210" s="66" t="s">
        <v>1826</v>
      </c>
      <c r="P210" s="35" t="s">
        <v>2033</v>
      </c>
      <c r="Q210" s="11" t="s">
        <v>3338</v>
      </c>
      <c r="R210" s="11" t="s">
        <v>2064</v>
      </c>
      <c r="S210" s="169">
        <v>50000</v>
      </c>
      <c r="T210" s="281"/>
      <c r="U210" s="281"/>
      <c r="V210" s="281">
        <v>50000</v>
      </c>
      <c r="W210" s="281"/>
      <c r="X210" s="281"/>
      <c r="Y210" s="4" t="s">
        <v>3339</v>
      </c>
    </row>
    <row r="211" spans="1:25" ht="15" customHeight="1" thickBot="1" x14ac:dyDescent="0.35">
      <c r="A211" s="8"/>
      <c r="B211" s="26" t="s">
        <v>576</v>
      </c>
      <c r="C211" s="65" t="s">
        <v>82</v>
      </c>
      <c r="D211" s="276">
        <v>25000</v>
      </c>
      <c r="E211" s="317"/>
      <c r="F211" s="317">
        <v>25000</v>
      </c>
      <c r="G211" s="317"/>
      <c r="H211" s="317"/>
      <c r="I211" s="317"/>
      <c r="J211" s="76" t="s">
        <v>1826</v>
      </c>
      <c r="P211" s="547"/>
      <c r="Q211" s="546" t="s">
        <v>3340</v>
      </c>
      <c r="R211" s="546" t="s">
        <v>2064</v>
      </c>
      <c r="S211" s="170">
        <v>20000</v>
      </c>
      <c r="T211" s="281">
        <v>20000</v>
      </c>
      <c r="U211" s="281"/>
      <c r="V211" s="281"/>
      <c r="W211" s="281"/>
      <c r="X211" s="281"/>
      <c r="Y211" s="562" t="s">
        <v>3344</v>
      </c>
    </row>
    <row r="212" spans="1:25" ht="19.05" customHeight="1" thickBot="1" x14ac:dyDescent="0.4">
      <c r="A212" s="56" t="s">
        <v>579</v>
      </c>
      <c r="B212" s="15"/>
      <c r="C212" s="83"/>
      <c r="D212" s="27"/>
      <c r="E212" s="158"/>
      <c r="F212" s="158"/>
      <c r="G212" s="158"/>
      <c r="H212" s="158"/>
      <c r="I212" s="158"/>
      <c r="J212" s="16"/>
      <c r="P212" s="421"/>
      <c r="Q212" s="11" t="s">
        <v>3342</v>
      </c>
      <c r="R212" s="11" t="s">
        <v>2064</v>
      </c>
      <c r="S212" s="170">
        <v>20000</v>
      </c>
      <c r="T212" s="281">
        <v>20000</v>
      </c>
      <c r="U212" s="281"/>
      <c r="V212" s="281"/>
      <c r="W212" s="281"/>
      <c r="X212" s="281"/>
      <c r="Y212" s="4" t="s">
        <v>3344</v>
      </c>
    </row>
    <row r="213" spans="1:25" ht="14.55" customHeight="1" thickBot="1" x14ac:dyDescent="0.35">
      <c r="A213" s="4"/>
      <c r="B213" s="65" t="s">
        <v>623</v>
      </c>
      <c r="C213" s="65" t="s">
        <v>624</v>
      </c>
      <c r="D213" s="174">
        <v>50000</v>
      </c>
      <c r="E213" s="200"/>
      <c r="F213" s="200"/>
      <c r="G213" s="200">
        <v>50000</v>
      </c>
      <c r="H213" s="200"/>
      <c r="I213" s="200"/>
      <c r="J213" s="66" t="s">
        <v>1828</v>
      </c>
      <c r="P213" s="826"/>
      <c r="Q213" s="822" t="s">
        <v>3343</v>
      </c>
      <c r="R213" s="546" t="s">
        <v>2064</v>
      </c>
      <c r="S213" s="827">
        <v>20000</v>
      </c>
      <c r="T213" s="281">
        <v>20000</v>
      </c>
      <c r="U213" s="281"/>
      <c r="V213" s="281"/>
      <c r="W213" s="281"/>
      <c r="X213" s="281"/>
      <c r="Y213" s="825" t="s">
        <v>3341</v>
      </c>
    </row>
    <row r="214" spans="1:25" ht="14.55" customHeight="1" x14ac:dyDescent="0.3">
      <c r="A214" s="4"/>
      <c r="B214" s="65" t="s">
        <v>625</v>
      </c>
      <c r="C214" s="65" t="s">
        <v>624</v>
      </c>
      <c r="D214" s="174">
        <v>50000</v>
      </c>
      <c r="E214" s="200"/>
      <c r="F214" s="200"/>
      <c r="G214" s="200">
        <v>50000</v>
      </c>
      <c r="H214" s="200"/>
      <c r="I214" s="200"/>
      <c r="J214" s="66" t="s">
        <v>1828</v>
      </c>
    </row>
    <row r="215" spans="1:25" ht="14.55" customHeight="1" x14ac:dyDescent="0.3">
      <c r="A215" s="4"/>
      <c r="B215" s="65" t="s">
        <v>626</v>
      </c>
      <c r="C215" s="65" t="s">
        <v>624</v>
      </c>
      <c r="D215" s="174">
        <v>50000</v>
      </c>
      <c r="E215" s="200"/>
      <c r="F215" s="200"/>
      <c r="G215" s="200">
        <v>50000</v>
      </c>
      <c r="H215" s="200"/>
      <c r="I215" s="200"/>
      <c r="J215" s="66" t="s">
        <v>1829</v>
      </c>
    </row>
    <row r="216" spans="1:25" ht="14.55" customHeight="1" x14ac:dyDescent="0.3">
      <c r="A216" s="4"/>
      <c r="B216" s="65" t="s">
        <v>627</v>
      </c>
      <c r="C216" s="65" t="s">
        <v>624</v>
      </c>
      <c r="D216" s="174">
        <v>50000</v>
      </c>
      <c r="E216" s="200"/>
      <c r="F216" s="200"/>
      <c r="G216" s="200">
        <v>50000</v>
      </c>
      <c r="H216" s="200"/>
      <c r="I216" s="200"/>
      <c r="J216" s="66" t="s">
        <v>1829</v>
      </c>
    </row>
    <row r="217" spans="1:25" ht="14.55" customHeight="1" x14ac:dyDescent="0.3">
      <c r="A217" s="4"/>
      <c r="B217" s="65" t="s">
        <v>629</v>
      </c>
      <c r="C217" s="65" t="s">
        <v>624</v>
      </c>
      <c r="D217" s="174">
        <v>50000</v>
      </c>
      <c r="E217" s="200"/>
      <c r="F217" s="200"/>
      <c r="G217" s="200">
        <v>50000</v>
      </c>
      <c r="H217" s="200"/>
      <c r="I217" s="200"/>
      <c r="J217" s="66" t="s">
        <v>1830</v>
      </c>
    </row>
    <row r="218" spans="1:25" ht="14.55" customHeight="1" x14ac:dyDescent="0.3">
      <c r="A218" s="4"/>
      <c r="B218" s="65" t="s">
        <v>630</v>
      </c>
      <c r="C218" s="65" t="s">
        <v>624</v>
      </c>
      <c r="D218" s="174">
        <v>50000</v>
      </c>
      <c r="E218" s="200"/>
      <c r="F218" s="200"/>
      <c r="G218" s="200">
        <v>50000</v>
      </c>
      <c r="H218" s="200"/>
      <c r="I218" s="200"/>
      <c r="J218" s="66" t="s">
        <v>1830</v>
      </c>
      <c r="P218" s="9"/>
      <c r="Q218" s="14" t="s">
        <v>4</v>
      </c>
      <c r="R218" s="14" t="s">
        <v>82</v>
      </c>
      <c r="S218" s="169">
        <v>50000</v>
      </c>
      <c r="T218" s="703"/>
      <c r="U218" s="703"/>
      <c r="V218" s="703">
        <v>50000</v>
      </c>
      <c r="W218" s="703"/>
      <c r="X218" s="703"/>
      <c r="Y218" s="19" t="s">
        <v>1659</v>
      </c>
    </row>
    <row r="219" spans="1:25" ht="14.55" customHeight="1" x14ac:dyDescent="0.3">
      <c r="A219" s="4"/>
      <c r="B219" s="65" t="s">
        <v>631</v>
      </c>
      <c r="C219" s="65" t="s">
        <v>624</v>
      </c>
      <c r="D219" s="174">
        <v>50000</v>
      </c>
      <c r="E219" s="200"/>
      <c r="F219" s="200"/>
      <c r="G219" s="200">
        <v>50000</v>
      </c>
      <c r="H219" s="200"/>
      <c r="I219" s="200"/>
      <c r="J219" s="66" t="s">
        <v>1830</v>
      </c>
      <c r="P219" s="112" t="s">
        <v>32</v>
      </c>
      <c r="Q219" s="11" t="s">
        <v>26</v>
      </c>
      <c r="R219" s="11" t="s">
        <v>301</v>
      </c>
      <c r="S219" s="170">
        <v>36000</v>
      </c>
      <c r="T219" s="311"/>
      <c r="U219" s="311">
        <v>36000</v>
      </c>
      <c r="V219" s="311"/>
      <c r="W219" s="311"/>
      <c r="X219" s="311"/>
      <c r="Y219" s="19" t="s">
        <v>1667</v>
      </c>
    </row>
    <row r="220" spans="1:25" ht="14.55" customHeight="1" thickBot="1" x14ac:dyDescent="0.35">
      <c r="A220" s="4"/>
      <c r="B220" s="65" t="s">
        <v>632</v>
      </c>
      <c r="C220" s="65" t="s">
        <v>624</v>
      </c>
      <c r="D220" s="174">
        <v>50000</v>
      </c>
      <c r="E220" s="200"/>
      <c r="F220" s="200"/>
      <c r="G220" s="200">
        <v>50000</v>
      </c>
      <c r="H220" s="200"/>
      <c r="I220" s="200"/>
      <c r="J220" s="66" t="s">
        <v>1831</v>
      </c>
      <c r="P220" s="546" t="s">
        <v>2033</v>
      </c>
      <c r="Q220" s="546" t="s">
        <v>26</v>
      </c>
      <c r="R220" s="546" t="s">
        <v>302</v>
      </c>
      <c r="S220" s="170">
        <v>36000</v>
      </c>
      <c r="T220" s="311"/>
      <c r="U220" s="311">
        <v>36000</v>
      </c>
      <c r="V220" s="311"/>
      <c r="W220" s="311"/>
      <c r="X220" s="311"/>
      <c r="Y220" s="571" t="s">
        <v>1668</v>
      </c>
    </row>
    <row r="221" spans="1:25" ht="19.05" customHeight="1" thickBot="1" x14ac:dyDescent="0.4">
      <c r="A221" s="56" t="s">
        <v>673</v>
      </c>
      <c r="B221" s="53"/>
      <c r="C221" s="83"/>
      <c r="D221" s="27"/>
      <c r="E221" s="158"/>
      <c r="F221" s="158"/>
      <c r="G221" s="158"/>
      <c r="H221" s="158"/>
      <c r="I221" s="158"/>
      <c r="J221" s="16"/>
      <c r="P221" s="4"/>
      <c r="Q221" s="11" t="s">
        <v>970</v>
      </c>
      <c r="R221" s="11" t="s">
        <v>303</v>
      </c>
      <c r="S221" s="170">
        <v>35000</v>
      </c>
      <c r="T221" s="311"/>
      <c r="U221" s="311">
        <v>35000</v>
      </c>
      <c r="V221" s="311"/>
      <c r="W221" s="311"/>
      <c r="X221" s="311"/>
      <c r="Y221" s="19" t="s">
        <v>1672</v>
      </c>
    </row>
    <row r="222" spans="1:25" ht="14.55" customHeight="1" x14ac:dyDescent="0.3">
      <c r="A222" s="28" t="s">
        <v>703</v>
      </c>
      <c r="B222" s="85" t="s">
        <v>674</v>
      </c>
      <c r="C222" s="96" t="s">
        <v>424</v>
      </c>
      <c r="D222" s="277">
        <v>35000</v>
      </c>
      <c r="E222" s="318"/>
      <c r="F222" s="318">
        <v>35000</v>
      </c>
      <c r="G222" s="318"/>
      <c r="H222" s="318"/>
      <c r="I222" s="318"/>
      <c r="J222" s="68" t="s">
        <v>1832</v>
      </c>
      <c r="P222" s="562"/>
      <c r="Q222" s="623" t="s">
        <v>971</v>
      </c>
      <c r="R222" s="623" t="s">
        <v>976</v>
      </c>
      <c r="S222" s="170">
        <v>35000</v>
      </c>
      <c r="T222" s="311"/>
      <c r="U222" s="311">
        <v>35000</v>
      </c>
      <c r="V222" s="311"/>
      <c r="W222" s="311"/>
      <c r="X222" s="311"/>
      <c r="Y222" s="571" t="s">
        <v>1673</v>
      </c>
    </row>
    <row r="223" spans="1:25" ht="14.55" customHeight="1" thickBot="1" x14ac:dyDescent="0.35">
      <c r="A223" s="65" t="s">
        <v>704</v>
      </c>
      <c r="B223" s="65" t="s">
        <v>675</v>
      </c>
      <c r="C223" s="96" t="s">
        <v>424</v>
      </c>
      <c r="D223" s="174">
        <v>35000</v>
      </c>
      <c r="E223" s="292"/>
      <c r="F223" s="292">
        <v>35000</v>
      </c>
      <c r="G223" s="292"/>
      <c r="H223" s="292"/>
      <c r="I223" s="292"/>
      <c r="J223" s="66" t="s">
        <v>1832</v>
      </c>
      <c r="P223" s="7"/>
      <c r="Q223" s="12" t="s">
        <v>971</v>
      </c>
      <c r="R223" s="12" t="s">
        <v>977</v>
      </c>
      <c r="S223" s="172">
        <v>35000</v>
      </c>
      <c r="T223" s="313"/>
      <c r="U223" s="313">
        <v>35000</v>
      </c>
      <c r="V223" s="313"/>
      <c r="W223" s="313"/>
      <c r="X223" s="313"/>
      <c r="Y223" s="19" t="s">
        <v>1674</v>
      </c>
    </row>
    <row r="224" spans="1:25" ht="14.55" customHeight="1" x14ac:dyDescent="0.3">
      <c r="A224" s="96" t="s">
        <v>2033</v>
      </c>
      <c r="B224" s="65" t="s">
        <v>676</v>
      </c>
      <c r="C224" s="96" t="s">
        <v>424</v>
      </c>
      <c r="D224" s="174">
        <v>35000</v>
      </c>
      <c r="E224" s="292"/>
      <c r="F224" s="292">
        <v>35000</v>
      </c>
      <c r="G224" s="292"/>
      <c r="H224" s="292"/>
      <c r="I224" s="292"/>
      <c r="J224" s="66" t="s">
        <v>1832</v>
      </c>
      <c r="P224" s="546" t="s">
        <v>163</v>
      </c>
      <c r="Q224" s="546" t="s">
        <v>157</v>
      </c>
      <c r="R224" s="546" t="s">
        <v>82</v>
      </c>
      <c r="S224" s="170">
        <v>40000</v>
      </c>
      <c r="T224" s="311"/>
      <c r="U224" s="311">
        <v>40000</v>
      </c>
      <c r="V224" s="311"/>
      <c r="W224" s="311"/>
      <c r="X224" s="311"/>
      <c r="Y224" s="571" t="s">
        <v>1710</v>
      </c>
    </row>
    <row r="225" spans="1:25" ht="14.55" customHeight="1" x14ac:dyDescent="0.3">
      <c r="A225" s="57"/>
      <c r="B225" s="65" t="s">
        <v>677</v>
      </c>
      <c r="C225" s="65" t="s">
        <v>477</v>
      </c>
      <c r="D225" s="174">
        <v>35000</v>
      </c>
      <c r="E225" s="292"/>
      <c r="F225" s="292">
        <v>35000</v>
      </c>
      <c r="G225" s="292"/>
      <c r="H225" s="292"/>
      <c r="I225" s="292"/>
      <c r="J225" s="66" t="s">
        <v>1833</v>
      </c>
      <c r="P225" s="11" t="s">
        <v>2033</v>
      </c>
      <c r="Q225" s="11" t="s">
        <v>158</v>
      </c>
      <c r="R225" s="11" t="s">
        <v>82</v>
      </c>
      <c r="S225" s="170">
        <v>40000</v>
      </c>
      <c r="T225" s="311"/>
      <c r="U225" s="311">
        <v>40000</v>
      </c>
      <c r="V225" s="311"/>
      <c r="W225" s="311"/>
      <c r="X225" s="311"/>
      <c r="Y225" s="19" t="s">
        <v>1711</v>
      </c>
    </row>
    <row r="226" spans="1:25" ht="14.55" customHeight="1" x14ac:dyDescent="0.3">
      <c r="A226" s="57"/>
      <c r="B226" s="65" t="s">
        <v>678</v>
      </c>
      <c r="C226" s="96" t="s">
        <v>424</v>
      </c>
      <c r="D226" s="174">
        <v>35000</v>
      </c>
      <c r="E226" s="292"/>
      <c r="F226" s="292">
        <v>35000</v>
      </c>
      <c r="G226" s="292"/>
      <c r="H226" s="292"/>
      <c r="I226" s="292"/>
      <c r="J226" s="66" t="s">
        <v>1832</v>
      </c>
      <c r="P226" s="4"/>
      <c r="Q226" s="11" t="s">
        <v>161</v>
      </c>
      <c r="R226" s="11" t="s">
        <v>82</v>
      </c>
      <c r="S226" s="170">
        <v>40000</v>
      </c>
      <c r="T226" s="311"/>
      <c r="U226" s="311">
        <v>40000</v>
      </c>
      <c r="V226" s="311"/>
      <c r="W226" s="311"/>
      <c r="X226" s="311"/>
      <c r="Y226" s="19" t="s">
        <v>1713</v>
      </c>
    </row>
    <row r="227" spans="1:25" ht="14.55" customHeight="1" x14ac:dyDescent="0.3">
      <c r="A227" s="57"/>
      <c r="B227" s="65" t="s">
        <v>679</v>
      </c>
      <c r="C227" s="96" t="s">
        <v>424</v>
      </c>
      <c r="D227" s="174">
        <v>35000</v>
      </c>
      <c r="E227" s="292"/>
      <c r="F227" s="292">
        <v>35000</v>
      </c>
      <c r="G227" s="292"/>
      <c r="H227" s="292"/>
      <c r="I227" s="292"/>
      <c r="J227" s="66" t="s">
        <v>1832</v>
      </c>
      <c r="P227" s="30" t="s">
        <v>332</v>
      </c>
      <c r="Q227" s="14" t="s">
        <v>278</v>
      </c>
      <c r="R227" s="11" t="s">
        <v>82</v>
      </c>
      <c r="S227" s="169">
        <v>36000</v>
      </c>
      <c r="T227" s="315"/>
      <c r="U227" s="315">
        <v>36000</v>
      </c>
      <c r="V227" s="315"/>
      <c r="W227" s="315"/>
      <c r="X227" s="315"/>
      <c r="Y227" s="6" t="s">
        <v>1755</v>
      </c>
    </row>
    <row r="228" spans="1:25" ht="14.55" customHeight="1" x14ac:dyDescent="0.3">
      <c r="A228" s="57"/>
      <c r="B228" s="65" t="s">
        <v>680</v>
      </c>
      <c r="C228" s="96" t="s">
        <v>424</v>
      </c>
      <c r="D228" s="174">
        <v>35000</v>
      </c>
      <c r="E228" s="292"/>
      <c r="F228" s="292">
        <v>35000</v>
      </c>
      <c r="G228" s="292"/>
      <c r="H228" s="292"/>
      <c r="I228" s="292"/>
      <c r="J228" s="66" t="s">
        <v>1832</v>
      </c>
      <c r="P228" s="568" t="s">
        <v>333</v>
      </c>
      <c r="Q228" s="546" t="s">
        <v>280</v>
      </c>
      <c r="R228" s="546" t="s">
        <v>82</v>
      </c>
      <c r="S228" s="169">
        <v>36000</v>
      </c>
      <c r="T228" s="315"/>
      <c r="U228" s="315">
        <v>36000</v>
      </c>
      <c r="V228" s="315"/>
      <c r="W228" s="315"/>
      <c r="X228" s="315"/>
      <c r="Y228" s="562" t="s">
        <v>1756</v>
      </c>
    </row>
    <row r="229" spans="1:25" ht="14.55" customHeight="1" x14ac:dyDescent="0.3">
      <c r="A229" s="57"/>
      <c r="B229" s="65" t="s">
        <v>681</v>
      </c>
      <c r="C229" s="96" t="s">
        <v>424</v>
      </c>
      <c r="D229" s="174">
        <v>35000</v>
      </c>
      <c r="E229" s="292"/>
      <c r="F229" s="292">
        <v>35000</v>
      </c>
      <c r="G229" s="292"/>
      <c r="H229" s="292"/>
      <c r="I229" s="292"/>
      <c r="J229" s="66" t="s">
        <v>1832</v>
      </c>
      <c r="P229" s="4"/>
      <c r="Q229" s="11" t="s">
        <v>281</v>
      </c>
      <c r="R229" s="11" t="s">
        <v>82</v>
      </c>
      <c r="S229" s="169">
        <v>36000</v>
      </c>
      <c r="T229" s="315"/>
      <c r="U229" s="315">
        <v>36000</v>
      </c>
      <c r="V229" s="315"/>
      <c r="W229" s="315"/>
      <c r="X229" s="315"/>
      <c r="Y229" s="4" t="s">
        <v>1757</v>
      </c>
    </row>
    <row r="230" spans="1:25" ht="14.55" customHeight="1" x14ac:dyDescent="0.3">
      <c r="A230" s="57"/>
      <c r="B230" s="65" t="s">
        <v>682</v>
      </c>
      <c r="C230" s="96" t="s">
        <v>424</v>
      </c>
      <c r="D230" s="174">
        <v>35000</v>
      </c>
      <c r="E230" s="292"/>
      <c r="F230" s="292">
        <v>35000</v>
      </c>
      <c r="G230" s="292"/>
      <c r="H230" s="292"/>
      <c r="I230" s="292"/>
      <c r="J230" s="66" t="s">
        <v>1832</v>
      </c>
      <c r="P230" s="562" t="s">
        <v>334</v>
      </c>
      <c r="Q230" s="546" t="s">
        <v>282</v>
      </c>
      <c r="R230" s="546" t="s">
        <v>82</v>
      </c>
      <c r="S230" s="169">
        <v>36000</v>
      </c>
      <c r="T230" s="315"/>
      <c r="U230" s="315">
        <v>36000</v>
      </c>
      <c r="V230" s="315"/>
      <c r="W230" s="315"/>
      <c r="X230" s="315"/>
      <c r="Y230" s="562" t="s">
        <v>1758</v>
      </c>
    </row>
    <row r="231" spans="1:25" ht="14.55" customHeight="1" x14ac:dyDescent="0.3">
      <c r="A231" s="57"/>
      <c r="B231" s="65" t="s">
        <v>683</v>
      </c>
      <c r="C231" s="96" t="s">
        <v>424</v>
      </c>
      <c r="D231" s="174">
        <v>35000</v>
      </c>
      <c r="E231" s="292"/>
      <c r="F231" s="292">
        <v>35000</v>
      </c>
      <c r="G231" s="292"/>
      <c r="H231" s="292"/>
      <c r="I231" s="292"/>
      <c r="J231" s="66" t="s">
        <v>1832</v>
      </c>
      <c r="P231" s="4" t="s">
        <v>335</v>
      </c>
      <c r="Q231" s="11" t="s">
        <v>283</v>
      </c>
      <c r="R231" s="11" t="s">
        <v>82</v>
      </c>
      <c r="S231" s="169">
        <v>36000</v>
      </c>
      <c r="T231" s="315"/>
      <c r="U231" s="315">
        <v>36000</v>
      </c>
      <c r="V231" s="315"/>
      <c r="W231" s="315"/>
      <c r="X231" s="315"/>
      <c r="Y231" s="4" t="s">
        <v>1759</v>
      </c>
    </row>
    <row r="232" spans="1:25" ht="14.55" customHeight="1" x14ac:dyDescent="0.3">
      <c r="A232" s="57"/>
      <c r="B232" s="65" t="s">
        <v>684</v>
      </c>
      <c r="C232" s="96" t="s">
        <v>424</v>
      </c>
      <c r="D232" s="174">
        <v>35000</v>
      </c>
      <c r="E232" s="292"/>
      <c r="F232" s="292">
        <v>35000</v>
      </c>
      <c r="G232" s="292"/>
      <c r="H232" s="292"/>
      <c r="I232" s="292"/>
      <c r="J232" s="66" t="s">
        <v>1832</v>
      </c>
      <c r="P232" s="562" t="s">
        <v>336</v>
      </c>
      <c r="Q232" s="546" t="s">
        <v>284</v>
      </c>
      <c r="R232" s="546" t="s">
        <v>82</v>
      </c>
      <c r="S232" s="169">
        <v>36000</v>
      </c>
      <c r="T232" s="315"/>
      <c r="U232" s="315">
        <v>36000</v>
      </c>
      <c r="V232" s="315"/>
      <c r="W232" s="315"/>
      <c r="X232" s="315"/>
      <c r="Y232" s="562" t="s">
        <v>1760</v>
      </c>
    </row>
    <row r="233" spans="1:25" ht="14.55" customHeight="1" x14ac:dyDescent="0.3">
      <c r="A233" s="57"/>
      <c r="B233" s="65" t="s">
        <v>685</v>
      </c>
      <c r="C233" s="96" t="s">
        <v>424</v>
      </c>
      <c r="D233" s="174">
        <v>35000</v>
      </c>
      <c r="E233" s="292"/>
      <c r="F233" s="292">
        <v>35000</v>
      </c>
      <c r="G233" s="292"/>
      <c r="H233" s="292"/>
      <c r="I233" s="292"/>
      <c r="J233" s="66" t="s">
        <v>1834</v>
      </c>
      <c r="P233" s="4" t="s">
        <v>337</v>
      </c>
      <c r="Q233" s="11" t="s">
        <v>285</v>
      </c>
      <c r="R233" s="11" t="s">
        <v>82</v>
      </c>
      <c r="S233" s="169">
        <v>36000</v>
      </c>
      <c r="T233" s="315"/>
      <c r="U233" s="315">
        <v>36000</v>
      </c>
      <c r="V233" s="315"/>
      <c r="W233" s="315"/>
      <c r="X233" s="315"/>
      <c r="Y233" s="4" t="s">
        <v>1761</v>
      </c>
    </row>
    <row r="234" spans="1:25" ht="14.55" customHeight="1" x14ac:dyDescent="0.3">
      <c r="A234" s="57"/>
      <c r="B234" s="65" t="s">
        <v>686</v>
      </c>
      <c r="C234" s="96" t="s">
        <v>424</v>
      </c>
      <c r="D234" s="174">
        <v>35000</v>
      </c>
      <c r="E234" s="292"/>
      <c r="F234" s="292">
        <v>35000</v>
      </c>
      <c r="G234" s="292"/>
      <c r="H234" s="292"/>
      <c r="I234" s="292"/>
      <c r="J234" s="66" t="s">
        <v>1834</v>
      </c>
      <c r="P234" s="562" t="s">
        <v>338</v>
      </c>
      <c r="Q234" s="546" t="s">
        <v>286</v>
      </c>
      <c r="R234" s="546" t="s">
        <v>82</v>
      </c>
      <c r="S234" s="169">
        <v>36000</v>
      </c>
      <c r="T234" s="315"/>
      <c r="U234" s="315">
        <v>36000</v>
      </c>
      <c r="V234" s="315"/>
      <c r="W234" s="315"/>
      <c r="X234" s="315"/>
      <c r="Y234" s="562" t="s">
        <v>1761</v>
      </c>
    </row>
    <row r="235" spans="1:25" ht="14.55" customHeight="1" x14ac:dyDescent="0.3">
      <c r="A235" s="57"/>
      <c r="B235" s="65" t="s">
        <v>687</v>
      </c>
      <c r="C235" s="96" t="s">
        <v>424</v>
      </c>
      <c r="D235" s="174">
        <v>35000</v>
      </c>
      <c r="E235" s="292"/>
      <c r="F235" s="292">
        <v>35000</v>
      </c>
      <c r="G235" s="292"/>
      <c r="H235" s="292"/>
      <c r="I235" s="292"/>
      <c r="J235" s="66" t="s">
        <v>1834</v>
      </c>
      <c r="P235" s="4" t="s">
        <v>339</v>
      </c>
      <c r="Q235" s="11" t="s">
        <v>287</v>
      </c>
      <c r="R235" s="11" t="s">
        <v>82</v>
      </c>
      <c r="S235" s="169">
        <v>36000</v>
      </c>
      <c r="T235" s="315"/>
      <c r="U235" s="315">
        <v>36000</v>
      </c>
      <c r="V235" s="315"/>
      <c r="W235" s="315"/>
      <c r="X235" s="315"/>
      <c r="Y235" s="4" t="s">
        <v>1762</v>
      </c>
    </row>
    <row r="236" spans="1:25" ht="14.55" customHeight="1" x14ac:dyDescent="0.3">
      <c r="A236" s="57"/>
      <c r="B236" s="65" t="s">
        <v>688</v>
      </c>
      <c r="C236" s="96" t="s">
        <v>424</v>
      </c>
      <c r="D236" s="174">
        <v>35000</v>
      </c>
      <c r="E236" s="292"/>
      <c r="F236" s="292">
        <v>35000</v>
      </c>
      <c r="G236" s="292"/>
      <c r="H236" s="292"/>
      <c r="I236" s="292"/>
      <c r="J236" s="66" t="s">
        <v>1834</v>
      </c>
      <c r="P236" s="562" t="s">
        <v>340</v>
      </c>
      <c r="Q236" s="546" t="s">
        <v>288</v>
      </c>
      <c r="R236" s="546" t="s">
        <v>82</v>
      </c>
      <c r="S236" s="169">
        <v>36000</v>
      </c>
      <c r="T236" s="315"/>
      <c r="U236" s="315">
        <v>36000</v>
      </c>
      <c r="V236" s="315"/>
      <c r="W236" s="315"/>
      <c r="X236" s="315"/>
      <c r="Y236" s="562" t="s">
        <v>1763</v>
      </c>
    </row>
    <row r="237" spans="1:25" ht="14.55" customHeight="1" x14ac:dyDescent="0.3">
      <c r="A237" s="57"/>
      <c r="B237" s="65" t="s">
        <v>689</v>
      </c>
      <c r="C237" s="96" t="s">
        <v>424</v>
      </c>
      <c r="D237" s="174">
        <v>35000</v>
      </c>
      <c r="E237" s="292"/>
      <c r="F237" s="292">
        <v>35000</v>
      </c>
      <c r="G237" s="292"/>
      <c r="H237" s="292"/>
      <c r="I237" s="292"/>
      <c r="J237" s="66" t="s">
        <v>1834</v>
      </c>
      <c r="P237" s="11" t="s">
        <v>2033</v>
      </c>
      <c r="Q237" s="11" t="s">
        <v>292</v>
      </c>
      <c r="R237" s="11" t="s">
        <v>82</v>
      </c>
      <c r="S237" s="169">
        <v>36000</v>
      </c>
      <c r="T237" s="315"/>
      <c r="U237" s="315">
        <v>36000</v>
      </c>
      <c r="V237" s="315"/>
      <c r="W237" s="315"/>
      <c r="X237" s="315"/>
      <c r="Y237" s="4" t="s">
        <v>1764</v>
      </c>
    </row>
    <row r="238" spans="1:25" ht="14.55" customHeight="1" x14ac:dyDescent="0.3">
      <c r="A238" s="57"/>
      <c r="B238" s="65" t="s">
        <v>690</v>
      </c>
      <c r="C238" s="96" t="s">
        <v>424</v>
      </c>
      <c r="D238" s="174">
        <v>35000</v>
      </c>
      <c r="E238" s="292"/>
      <c r="F238" s="292">
        <v>35000</v>
      </c>
      <c r="G238" s="292"/>
      <c r="H238" s="292"/>
      <c r="I238" s="292"/>
      <c r="J238" s="66" t="s">
        <v>1834</v>
      </c>
      <c r="P238" s="562"/>
      <c r="Q238" s="546" t="s">
        <v>289</v>
      </c>
      <c r="R238" s="546" t="s">
        <v>82</v>
      </c>
      <c r="S238" s="169">
        <v>36000</v>
      </c>
      <c r="T238" s="315"/>
      <c r="U238" s="315">
        <v>36000</v>
      </c>
      <c r="V238" s="315"/>
      <c r="W238" s="315"/>
      <c r="X238" s="315"/>
      <c r="Y238" s="562" t="s">
        <v>1765</v>
      </c>
    </row>
    <row r="239" spans="1:25" ht="14.55" customHeight="1" x14ac:dyDescent="0.3">
      <c r="A239" s="57"/>
      <c r="B239" s="65" t="s">
        <v>691</v>
      </c>
      <c r="C239" s="96" t="s">
        <v>424</v>
      </c>
      <c r="D239" s="174">
        <v>35000</v>
      </c>
      <c r="E239" s="292"/>
      <c r="F239" s="292">
        <v>35000</v>
      </c>
      <c r="G239" s="292"/>
      <c r="H239" s="292"/>
      <c r="I239" s="292"/>
      <c r="J239" s="66" t="s">
        <v>1834</v>
      </c>
      <c r="P239" s="30" t="s">
        <v>577</v>
      </c>
      <c r="Q239" s="14" t="s">
        <v>569</v>
      </c>
      <c r="R239" s="96" t="s">
        <v>82</v>
      </c>
      <c r="S239" s="181">
        <v>25000</v>
      </c>
      <c r="T239" s="700"/>
      <c r="U239" s="700">
        <v>25000</v>
      </c>
      <c r="V239" s="700"/>
      <c r="W239" s="700"/>
      <c r="X239" s="700"/>
      <c r="Y239" s="66" t="s">
        <v>1825</v>
      </c>
    </row>
    <row r="240" spans="1:25" ht="14.55" customHeight="1" x14ac:dyDescent="0.3">
      <c r="A240" s="57"/>
      <c r="B240" s="65" t="s">
        <v>692</v>
      </c>
      <c r="C240" s="96" t="s">
        <v>424</v>
      </c>
      <c r="D240" s="174">
        <v>35000</v>
      </c>
      <c r="E240" s="292"/>
      <c r="F240" s="292">
        <v>35000</v>
      </c>
      <c r="G240" s="292"/>
      <c r="H240" s="292"/>
      <c r="I240" s="292"/>
      <c r="J240" s="66" t="s">
        <v>1834</v>
      </c>
      <c r="P240" s="599" t="s">
        <v>578</v>
      </c>
      <c r="Q240" s="545" t="s">
        <v>570</v>
      </c>
      <c r="R240" s="623" t="s">
        <v>82</v>
      </c>
      <c r="S240" s="181">
        <v>25000</v>
      </c>
      <c r="T240" s="700"/>
      <c r="U240" s="700">
        <v>25000</v>
      </c>
      <c r="V240" s="700"/>
      <c r="W240" s="700"/>
      <c r="X240" s="700"/>
      <c r="Y240" s="624" t="s">
        <v>1826</v>
      </c>
    </row>
    <row r="241" spans="1:25" ht="14.55" customHeight="1" x14ac:dyDescent="0.3">
      <c r="A241" s="57"/>
      <c r="B241" s="65" t="s">
        <v>693</v>
      </c>
      <c r="C241" s="65" t="s">
        <v>314</v>
      </c>
      <c r="D241" s="174">
        <v>35000</v>
      </c>
      <c r="E241" s="292"/>
      <c r="F241" s="292">
        <v>35000</v>
      </c>
      <c r="G241" s="292"/>
      <c r="H241" s="292"/>
      <c r="I241" s="292"/>
      <c r="J241" s="66" t="s">
        <v>1835</v>
      </c>
      <c r="P241" s="4" t="s">
        <v>1198</v>
      </c>
      <c r="Q241" s="14" t="s">
        <v>573</v>
      </c>
      <c r="R241" s="96" t="s">
        <v>82</v>
      </c>
      <c r="S241" s="181">
        <v>25000</v>
      </c>
      <c r="T241" s="700"/>
      <c r="U241" s="700">
        <v>25000</v>
      </c>
      <c r="V241" s="700"/>
      <c r="W241" s="700"/>
      <c r="X241" s="700"/>
      <c r="Y241" s="66" t="s">
        <v>1827</v>
      </c>
    </row>
    <row r="242" spans="1:25" ht="14.55" customHeight="1" x14ac:dyDescent="0.3">
      <c r="A242" s="57"/>
      <c r="B242" s="65" t="s">
        <v>694</v>
      </c>
      <c r="C242" s="65" t="s">
        <v>314</v>
      </c>
      <c r="D242" s="174">
        <v>35000</v>
      </c>
      <c r="E242" s="292"/>
      <c r="F242" s="292">
        <v>35000</v>
      </c>
      <c r="G242" s="292"/>
      <c r="H242" s="292"/>
      <c r="I242" s="292"/>
      <c r="J242" s="66" t="s">
        <v>1835</v>
      </c>
      <c r="P242" s="546" t="s">
        <v>2033</v>
      </c>
      <c r="Q242" s="545" t="s">
        <v>574</v>
      </c>
      <c r="R242" s="623" t="s">
        <v>82</v>
      </c>
      <c r="S242" s="181">
        <v>25000</v>
      </c>
      <c r="T242" s="700"/>
      <c r="U242" s="700">
        <v>25000</v>
      </c>
      <c r="V242" s="700"/>
      <c r="W242" s="700"/>
      <c r="X242" s="700"/>
      <c r="Y242" s="624" t="s">
        <v>1827</v>
      </c>
    </row>
    <row r="243" spans="1:25" ht="14.55" customHeight="1" x14ac:dyDescent="0.3">
      <c r="A243" s="57"/>
      <c r="B243" s="65" t="s">
        <v>693</v>
      </c>
      <c r="C243" s="65" t="s">
        <v>314</v>
      </c>
      <c r="D243" s="174">
        <v>35000</v>
      </c>
      <c r="E243" s="292"/>
      <c r="F243" s="292">
        <v>35000</v>
      </c>
      <c r="G243" s="292"/>
      <c r="H243" s="292"/>
      <c r="I243" s="292"/>
      <c r="J243" s="66" t="s">
        <v>1835</v>
      </c>
      <c r="P243" s="4"/>
      <c r="Q243" s="14" t="s">
        <v>575</v>
      </c>
      <c r="R243" s="96" t="s">
        <v>82</v>
      </c>
      <c r="S243" s="181">
        <v>25000</v>
      </c>
      <c r="T243" s="700"/>
      <c r="U243" s="700">
        <v>25000</v>
      </c>
      <c r="V243" s="700"/>
      <c r="W243" s="700"/>
      <c r="X243" s="700"/>
      <c r="Y243" s="66" t="s">
        <v>1826</v>
      </c>
    </row>
    <row r="244" spans="1:25" ht="14.55" customHeight="1" x14ac:dyDescent="0.3">
      <c r="A244" s="57"/>
      <c r="B244" s="65" t="s">
        <v>695</v>
      </c>
      <c r="C244" s="65" t="s">
        <v>168</v>
      </c>
      <c r="D244" s="174">
        <v>35000</v>
      </c>
      <c r="E244" s="292"/>
      <c r="F244" s="292">
        <v>35000</v>
      </c>
      <c r="G244" s="292"/>
      <c r="H244" s="292"/>
      <c r="I244" s="292"/>
      <c r="J244" s="66" t="s">
        <v>1835</v>
      </c>
      <c r="P244" s="575"/>
      <c r="Q244" s="580" t="s">
        <v>576</v>
      </c>
      <c r="R244" s="623" t="s">
        <v>82</v>
      </c>
      <c r="S244" s="639">
        <v>25000</v>
      </c>
      <c r="T244" s="738"/>
      <c r="U244" s="738">
        <v>25000</v>
      </c>
      <c r="V244" s="738"/>
      <c r="W244" s="738"/>
      <c r="X244" s="738"/>
      <c r="Y244" s="638" t="s">
        <v>1826</v>
      </c>
    </row>
    <row r="245" spans="1:25" ht="14.55" customHeight="1" x14ac:dyDescent="0.3">
      <c r="A245" s="57"/>
      <c r="B245" s="65" t="s">
        <v>696</v>
      </c>
      <c r="C245" s="65" t="s">
        <v>168</v>
      </c>
      <c r="D245" s="174">
        <v>35000</v>
      </c>
      <c r="E245" s="292"/>
      <c r="F245" s="292">
        <v>35000</v>
      </c>
      <c r="G245" s="292"/>
      <c r="H245" s="292"/>
      <c r="I245" s="292"/>
      <c r="J245" s="66" t="s">
        <v>1835</v>
      </c>
      <c r="P245" s="562"/>
      <c r="Q245" s="623" t="s">
        <v>623</v>
      </c>
      <c r="R245" s="623" t="s">
        <v>624</v>
      </c>
      <c r="S245" s="181">
        <v>50000</v>
      </c>
      <c r="T245" s="703"/>
      <c r="U245" s="703"/>
      <c r="V245" s="703">
        <v>50000</v>
      </c>
      <c r="W245" s="703"/>
      <c r="X245" s="703"/>
      <c r="Y245" s="624" t="s">
        <v>1828</v>
      </c>
    </row>
    <row r="246" spans="1:25" ht="14.55" customHeight="1" x14ac:dyDescent="0.3">
      <c r="A246" s="57"/>
      <c r="B246" s="65" t="s">
        <v>697</v>
      </c>
      <c r="C246" s="65" t="s">
        <v>168</v>
      </c>
      <c r="D246" s="174">
        <v>35000</v>
      </c>
      <c r="E246" s="292"/>
      <c r="F246" s="292">
        <v>35000</v>
      </c>
      <c r="G246" s="292"/>
      <c r="H246" s="292"/>
      <c r="I246" s="292"/>
      <c r="J246" s="66" t="s">
        <v>1835</v>
      </c>
      <c r="P246" s="4"/>
      <c r="Q246" s="96" t="s">
        <v>625</v>
      </c>
      <c r="R246" s="96" t="s">
        <v>624</v>
      </c>
      <c r="S246" s="181">
        <v>50000</v>
      </c>
      <c r="T246" s="703"/>
      <c r="U246" s="703"/>
      <c r="V246" s="703">
        <v>50000</v>
      </c>
      <c r="W246" s="703"/>
      <c r="X246" s="703"/>
      <c r="Y246" s="66" t="s">
        <v>1828</v>
      </c>
    </row>
    <row r="247" spans="1:25" ht="14.55" customHeight="1" x14ac:dyDescent="0.3">
      <c r="A247" s="57"/>
      <c r="B247" s="65" t="s">
        <v>698</v>
      </c>
      <c r="C247" s="65" t="s">
        <v>168</v>
      </c>
      <c r="D247" s="174">
        <v>35000</v>
      </c>
      <c r="E247" s="292"/>
      <c r="F247" s="292">
        <v>35000</v>
      </c>
      <c r="G247" s="292"/>
      <c r="H247" s="292"/>
      <c r="I247" s="292"/>
      <c r="J247" s="66" t="s">
        <v>1835</v>
      </c>
      <c r="P247" s="562"/>
      <c r="Q247" s="623" t="s">
        <v>626</v>
      </c>
      <c r="R247" s="623" t="s">
        <v>624</v>
      </c>
      <c r="S247" s="181">
        <v>50000</v>
      </c>
      <c r="T247" s="703"/>
      <c r="U247" s="703"/>
      <c r="V247" s="703">
        <v>50000</v>
      </c>
      <c r="W247" s="703"/>
      <c r="X247" s="703"/>
      <c r="Y247" s="624" t="s">
        <v>1829</v>
      </c>
    </row>
    <row r="248" spans="1:25" ht="14.55" customHeight="1" x14ac:dyDescent="0.3">
      <c r="A248" s="57"/>
      <c r="B248" s="65" t="s">
        <v>699</v>
      </c>
      <c r="C248" s="65" t="s">
        <v>168</v>
      </c>
      <c r="D248" s="174">
        <v>35000</v>
      </c>
      <c r="E248" s="292"/>
      <c r="F248" s="292">
        <v>35000</v>
      </c>
      <c r="G248" s="292"/>
      <c r="H248" s="292"/>
      <c r="I248" s="292"/>
      <c r="J248" s="66" t="s">
        <v>1835</v>
      </c>
      <c r="P248" s="4"/>
      <c r="Q248" s="96" t="s">
        <v>627</v>
      </c>
      <c r="R248" s="96" t="s">
        <v>624</v>
      </c>
      <c r="S248" s="181">
        <v>50000</v>
      </c>
      <c r="T248" s="703"/>
      <c r="U248" s="703"/>
      <c r="V248" s="703">
        <v>50000</v>
      </c>
      <c r="W248" s="703"/>
      <c r="X248" s="703"/>
      <c r="Y248" s="66" t="s">
        <v>1829</v>
      </c>
    </row>
    <row r="249" spans="1:25" ht="14.55" customHeight="1" x14ac:dyDescent="0.3">
      <c r="A249" s="57"/>
      <c r="B249" s="65" t="s">
        <v>700</v>
      </c>
      <c r="C249" s="65" t="s">
        <v>82</v>
      </c>
      <c r="D249" s="174">
        <v>35000</v>
      </c>
      <c r="E249" s="292"/>
      <c r="F249" s="292">
        <v>35000</v>
      </c>
      <c r="G249" s="292"/>
      <c r="H249" s="292"/>
      <c r="I249" s="292"/>
      <c r="J249" s="66" t="s">
        <v>1835</v>
      </c>
      <c r="P249" s="562"/>
      <c r="Q249" s="623" t="s">
        <v>629</v>
      </c>
      <c r="R249" s="623" t="s">
        <v>624</v>
      </c>
      <c r="S249" s="181">
        <v>50000</v>
      </c>
      <c r="T249" s="703"/>
      <c r="U249" s="703"/>
      <c r="V249" s="703">
        <v>50000</v>
      </c>
      <c r="W249" s="703"/>
      <c r="X249" s="703"/>
      <c r="Y249" s="624" t="s">
        <v>1830</v>
      </c>
    </row>
    <row r="250" spans="1:25" ht="14.55" customHeight="1" x14ac:dyDescent="0.3">
      <c r="A250" s="57"/>
      <c r="B250" s="65" t="s">
        <v>701</v>
      </c>
      <c r="C250" s="65" t="s">
        <v>82</v>
      </c>
      <c r="D250" s="174">
        <v>35000</v>
      </c>
      <c r="E250" s="292"/>
      <c r="F250" s="292">
        <v>35000</v>
      </c>
      <c r="G250" s="292"/>
      <c r="H250" s="292"/>
      <c r="I250" s="292"/>
      <c r="J250" s="66" t="s">
        <v>1836</v>
      </c>
      <c r="P250" s="4"/>
      <c r="Q250" s="96" t="s">
        <v>630</v>
      </c>
      <c r="R250" s="96" t="s">
        <v>624</v>
      </c>
      <c r="S250" s="181">
        <v>50000</v>
      </c>
      <c r="T250" s="703"/>
      <c r="U250" s="703"/>
      <c r="V250" s="703">
        <v>50000</v>
      </c>
      <c r="W250" s="703"/>
      <c r="X250" s="703"/>
      <c r="Y250" s="66" t="s">
        <v>1830</v>
      </c>
    </row>
    <row r="251" spans="1:25" ht="15" customHeight="1" thickBot="1" x14ac:dyDescent="0.35">
      <c r="A251" s="57"/>
      <c r="B251" s="84" t="s">
        <v>702</v>
      </c>
      <c r="C251" s="96" t="s">
        <v>424</v>
      </c>
      <c r="D251" s="276">
        <v>35000</v>
      </c>
      <c r="E251" s="317"/>
      <c r="F251" s="317">
        <v>35000</v>
      </c>
      <c r="G251" s="317"/>
      <c r="H251" s="317"/>
      <c r="I251" s="317"/>
      <c r="J251" s="76" t="s">
        <v>1837</v>
      </c>
      <c r="P251" s="562"/>
      <c r="Q251" s="623" t="s">
        <v>631</v>
      </c>
      <c r="R251" s="623" t="s">
        <v>624</v>
      </c>
      <c r="S251" s="181">
        <v>50000</v>
      </c>
      <c r="T251" s="703"/>
      <c r="U251" s="703"/>
      <c r="V251" s="703">
        <v>50000</v>
      </c>
      <c r="W251" s="703"/>
      <c r="X251" s="703"/>
      <c r="Y251" s="624" t="s">
        <v>1830</v>
      </c>
    </row>
    <row r="252" spans="1:25" ht="19.05" customHeight="1" thickBot="1" x14ac:dyDescent="0.4">
      <c r="A252" s="56" t="s">
        <v>705</v>
      </c>
      <c r="B252" s="53"/>
      <c r="C252" s="83"/>
      <c r="D252" s="27"/>
      <c r="E252" s="158"/>
      <c r="F252" s="158"/>
      <c r="G252" s="158"/>
      <c r="H252" s="158"/>
      <c r="I252" s="158"/>
      <c r="J252" s="16"/>
      <c r="P252" s="4"/>
      <c r="Q252" s="96" t="s">
        <v>632</v>
      </c>
      <c r="R252" s="96" t="s">
        <v>624</v>
      </c>
      <c r="S252" s="181">
        <v>50000</v>
      </c>
      <c r="T252" s="703"/>
      <c r="U252" s="703"/>
      <c r="V252" s="703">
        <v>50000</v>
      </c>
      <c r="W252" s="703"/>
      <c r="X252" s="703"/>
      <c r="Y252" s="66" t="s">
        <v>1831</v>
      </c>
    </row>
    <row r="253" spans="1:25" ht="14.55" customHeight="1" x14ac:dyDescent="0.3">
      <c r="A253" s="30" t="s">
        <v>737</v>
      </c>
      <c r="B253" s="65" t="s">
        <v>707</v>
      </c>
      <c r="C253" s="96" t="s">
        <v>98</v>
      </c>
      <c r="D253" s="174">
        <v>50000</v>
      </c>
      <c r="E253" s="292"/>
      <c r="F253" s="292"/>
      <c r="G253" s="292">
        <v>50000</v>
      </c>
      <c r="H253" s="292"/>
      <c r="I253" s="292"/>
      <c r="J253" s="66" t="s">
        <v>1843</v>
      </c>
      <c r="P253" s="624"/>
      <c r="Q253" s="623" t="s">
        <v>700</v>
      </c>
      <c r="R253" s="623" t="s">
        <v>82</v>
      </c>
      <c r="S253" s="181">
        <v>35000</v>
      </c>
      <c r="T253" s="700"/>
      <c r="U253" s="700">
        <v>35000</v>
      </c>
      <c r="V253" s="700"/>
      <c r="W253" s="700"/>
      <c r="X253" s="700"/>
      <c r="Y253" s="624" t="s">
        <v>1835</v>
      </c>
    </row>
    <row r="254" spans="1:25" ht="14.55" customHeight="1" x14ac:dyDescent="0.3">
      <c r="A254" s="58" t="s">
        <v>738</v>
      </c>
      <c r="B254" s="65" t="s">
        <v>730</v>
      </c>
      <c r="C254" s="96" t="s">
        <v>424</v>
      </c>
      <c r="D254" s="174">
        <v>50000</v>
      </c>
      <c r="E254" s="292"/>
      <c r="F254" s="292"/>
      <c r="G254" s="292">
        <v>50000</v>
      </c>
      <c r="H254" s="292"/>
      <c r="I254" s="292"/>
      <c r="J254" s="66" t="s">
        <v>1844</v>
      </c>
      <c r="P254" s="66"/>
      <c r="Q254" s="96" t="s">
        <v>701</v>
      </c>
      <c r="R254" s="96" t="s">
        <v>82</v>
      </c>
      <c r="S254" s="181">
        <v>35000</v>
      </c>
      <c r="T254" s="700"/>
      <c r="U254" s="700">
        <v>35000</v>
      </c>
      <c r="V254" s="700"/>
      <c r="W254" s="700"/>
      <c r="X254" s="700"/>
      <c r="Y254" s="66" t="s">
        <v>1836</v>
      </c>
    </row>
    <row r="255" spans="1:25" ht="14.55" customHeight="1" x14ac:dyDescent="0.3">
      <c r="A255" s="77" t="s">
        <v>2033</v>
      </c>
      <c r="B255" s="65" t="s">
        <v>731</v>
      </c>
      <c r="C255" s="96" t="s">
        <v>424</v>
      </c>
      <c r="D255" s="174">
        <v>50000</v>
      </c>
      <c r="E255" s="292"/>
      <c r="F255" s="292"/>
      <c r="G255" s="292">
        <v>50000</v>
      </c>
      <c r="H255" s="292"/>
      <c r="I255" s="292"/>
      <c r="J255" s="66" t="s">
        <v>1845</v>
      </c>
      <c r="P255" s="66"/>
      <c r="Q255" s="96" t="s">
        <v>774</v>
      </c>
      <c r="R255" s="96" t="s">
        <v>82</v>
      </c>
      <c r="S255" s="181">
        <v>36000</v>
      </c>
      <c r="T255" s="700"/>
      <c r="U255" s="700">
        <v>36000</v>
      </c>
      <c r="V255" s="700"/>
      <c r="W255" s="700"/>
      <c r="X255" s="700"/>
      <c r="Y255" s="66" t="s">
        <v>1874</v>
      </c>
    </row>
    <row r="256" spans="1:25" ht="14.55" customHeight="1" x14ac:dyDescent="0.3">
      <c r="A256" s="77" t="s">
        <v>2036</v>
      </c>
      <c r="B256" s="65" t="s">
        <v>732</v>
      </c>
      <c r="C256" s="96" t="s">
        <v>424</v>
      </c>
      <c r="D256" s="174">
        <v>50000</v>
      </c>
      <c r="E256" s="292"/>
      <c r="F256" s="292"/>
      <c r="G256" s="292">
        <v>50000</v>
      </c>
      <c r="H256" s="292"/>
      <c r="I256" s="292"/>
      <c r="J256" s="66" t="s">
        <v>1845</v>
      </c>
      <c r="P256" s="624"/>
      <c r="Q256" s="623" t="s">
        <v>775</v>
      </c>
      <c r="R256" s="623" t="s">
        <v>82</v>
      </c>
      <c r="S256" s="181">
        <v>36000</v>
      </c>
      <c r="T256" s="700"/>
      <c r="U256" s="700">
        <v>36000</v>
      </c>
      <c r="V256" s="700"/>
      <c r="W256" s="700"/>
      <c r="X256" s="700"/>
      <c r="Y256" s="624" t="s">
        <v>1874</v>
      </c>
    </row>
    <row r="257" spans="1:25" ht="14.55" customHeight="1" x14ac:dyDescent="0.3">
      <c r="A257" s="20"/>
      <c r="B257" s="65" t="s">
        <v>735</v>
      </c>
      <c r="C257" s="96" t="s">
        <v>424</v>
      </c>
      <c r="D257" s="174">
        <v>50000</v>
      </c>
      <c r="E257" s="292"/>
      <c r="F257" s="292"/>
      <c r="G257" s="292">
        <v>50000</v>
      </c>
      <c r="H257" s="292"/>
      <c r="I257" s="292"/>
      <c r="J257" s="66" t="s">
        <v>1846</v>
      </c>
      <c r="P257" s="66"/>
      <c r="Q257" s="96" t="s">
        <v>776</v>
      </c>
      <c r="R257" s="96" t="s">
        <v>82</v>
      </c>
      <c r="S257" s="181">
        <v>36000</v>
      </c>
      <c r="T257" s="700"/>
      <c r="U257" s="700">
        <v>36000</v>
      </c>
      <c r="V257" s="700"/>
      <c r="W257" s="700"/>
      <c r="X257" s="700"/>
      <c r="Y257" s="66" t="s">
        <v>1874</v>
      </c>
    </row>
    <row r="258" spans="1:25" ht="14.55" customHeight="1" x14ac:dyDescent="0.3">
      <c r="A258" s="4"/>
      <c r="B258" s="65" t="s">
        <v>736</v>
      </c>
      <c r="C258" s="96" t="s">
        <v>424</v>
      </c>
      <c r="D258" s="174">
        <v>50000</v>
      </c>
      <c r="E258" s="292"/>
      <c r="F258" s="292"/>
      <c r="G258" s="292">
        <v>50000</v>
      </c>
      <c r="H258" s="292"/>
      <c r="I258" s="292"/>
      <c r="J258" s="66" t="s">
        <v>1846</v>
      </c>
      <c r="P258" s="624"/>
      <c r="Q258" s="623" t="s">
        <v>777</v>
      </c>
      <c r="R258" s="623" t="s">
        <v>82</v>
      </c>
      <c r="S258" s="181">
        <v>36000</v>
      </c>
      <c r="T258" s="700"/>
      <c r="U258" s="700">
        <v>36000</v>
      </c>
      <c r="V258" s="700"/>
      <c r="W258" s="700"/>
      <c r="X258" s="700"/>
      <c r="Y258" s="624" t="s">
        <v>1874</v>
      </c>
    </row>
    <row r="259" spans="1:25" ht="14.55" customHeight="1" x14ac:dyDescent="0.3">
      <c r="A259" s="4"/>
      <c r="B259" s="65" t="s">
        <v>734</v>
      </c>
      <c r="C259" s="96" t="s">
        <v>424</v>
      </c>
      <c r="D259" s="174">
        <v>50000</v>
      </c>
      <c r="E259" s="292"/>
      <c r="F259" s="292"/>
      <c r="G259" s="292">
        <v>50000</v>
      </c>
      <c r="H259" s="292"/>
      <c r="I259" s="292"/>
      <c r="J259" s="66" t="s">
        <v>1846</v>
      </c>
      <c r="P259" s="66"/>
      <c r="Q259" s="96" t="s">
        <v>778</v>
      </c>
      <c r="R259" s="96" t="s">
        <v>82</v>
      </c>
      <c r="S259" s="181">
        <v>36000</v>
      </c>
      <c r="T259" s="700"/>
      <c r="U259" s="700">
        <v>36000</v>
      </c>
      <c r="V259" s="700"/>
      <c r="W259" s="700"/>
      <c r="X259" s="700"/>
      <c r="Y259" s="66" t="s">
        <v>1875</v>
      </c>
    </row>
    <row r="260" spans="1:25" ht="14.55" customHeight="1" x14ac:dyDescent="0.3">
      <c r="A260" s="20"/>
      <c r="B260" s="65" t="s">
        <v>726</v>
      </c>
      <c r="C260" s="96" t="s">
        <v>2065</v>
      </c>
      <c r="D260" s="174">
        <v>50000</v>
      </c>
      <c r="E260" s="292"/>
      <c r="F260" s="292"/>
      <c r="G260" s="292">
        <v>50000</v>
      </c>
      <c r="H260" s="292"/>
      <c r="I260" s="292"/>
      <c r="J260" s="66" t="s">
        <v>1847</v>
      </c>
      <c r="P260" s="624"/>
      <c r="Q260" s="623" t="s">
        <v>779</v>
      </c>
      <c r="R260" s="623" t="s">
        <v>82</v>
      </c>
      <c r="S260" s="181">
        <v>36000</v>
      </c>
      <c r="T260" s="700"/>
      <c r="U260" s="700">
        <v>36000</v>
      </c>
      <c r="V260" s="700"/>
      <c r="W260" s="700"/>
      <c r="X260" s="700"/>
      <c r="Y260" s="624" t="s">
        <v>1875</v>
      </c>
    </row>
    <row r="261" spans="1:25" ht="14.55" customHeight="1" x14ac:dyDescent="0.3">
      <c r="A261" s="20"/>
      <c r="B261" s="65" t="s">
        <v>727</v>
      </c>
      <c r="C261" s="96" t="s">
        <v>2065</v>
      </c>
      <c r="D261" s="174">
        <v>50000</v>
      </c>
      <c r="E261" s="292"/>
      <c r="F261" s="292"/>
      <c r="G261" s="292">
        <v>50000</v>
      </c>
      <c r="H261" s="292"/>
      <c r="I261" s="292"/>
      <c r="J261" s="66" t="s">
        <v>1846</v>
      </c>
      <c r="P261" s="66"/>
      <c r="Q261" s="96" t="s">
        <v>780</v>
      </c>
      <c r="R261" s="96" t="s">
        <v>82</v>
      </c>
      <c r="S261" s="181">
        <v>36000</v>
      </c>
      <c r="T261" s="700"/>
      <c r="U261" s="700">
        <v>36000</v>
      </c>
      <c r="V261" s="700"/>
      <c r="W261" s="700"/>
      <c r="X261" s="700"/>
      <c r="Y261" s="66" t="s">
        <v>1875</v>
      </c>
    </row>
    <row r="262" spans="1:25" ht="14.55" customHeight="1" x14ac:dyDescent="0.3">
      <c r="A262" s="4"/>
      <c r="B262" s="65" t="s">
        <v>709</v>
      </c>
      <c r="C262" s="96" t="s">
        <v>98</v>
      </c>
      <c r="D262" s="174">
        <v>50000</v>
      </c>
      <c r="E262" s="292"/>
      <c r="F262" s="292"/>
      <c r="G262" s="292">
        <v>50000</v>
      </c>
      <c r="H262" s="292"/>
      <c r="I262" s="292"/>
      <c r="J262" s="66" t="s">
        <v>1848</v>
      </c>
      <c r="P262" s="624"/>
      <c r="Q262" s="623" t="s">
        <v>781</v>
      </c>
      <c r="R262" s="623" t="s">
        <v>82</v>
      </c>
      <c r="S262" s="181">
        <v>36000</v>
      </c>
      <c r="T262" s="700"/>
      <c r="U262" s="700">
        <v>36000</v>
      </c>
      <c r="V262" s="700"/>
      <c r="W262" s="700"/>
      <c r="X262" s="700"/>
      <c r="Y262" s="624" t="s">
        <v>1876</v>
      </c>
    </row>
    <row r="263" spans="1:25" ht="14.55" customHeight="1" x14ac:dyDescent="0.3">
      <c r="A263" s="4"/>
      <c r="B263" s="65" t="s">
        <v>710</v>
      </c>
      <c r="C263" s="96" t="s">
        <v>98</v>
      </c>
      <c r="D263" s="174">
        <v>50000</v>
      </c>
      <c r="E263" s="292"/>
      <c r="F263" s="292"/>
      <c r="G263" s="292">
        <v>50000</v>
      </c>
      <c r="H263" s="292"/>
      <c r="I263" s="292"/>
      <c r="J263" s="66" t="s">
        <v>1849</v>
      </c>
      <c r="P263" s="66"/>
      <c r="Q263" s="96" t="s">
        <v>782</v>
      </c>
      <c r="R263" s="96" t="s">
        <v>82</v>
      </c>
      <c r="S263" s="181">
        <v>36000</v>
      </c>
      <c r="T263" s="700"/>
      <c r="U263" s="700">
        <v>36000</v>
      </c>
      <c r="V263" s="700"/>
      <c r="W263" s="700"/>
      <c r="X263" s="700"/>
      <c r="Y263" s="66" t="s">
        <v>1874</v>
      </c>
    </row>
    <row r="264" spans="1:25" ht="14.55" customHeight="1" x14ac:dyDescent="0.3">
      <c r="A264" s="4"/>
      <c r="B264" s="65" t="s">
        <v>720</v>
      </c>
      <c r="C264" s="65" t="s">
        <v>168</v>
      </c>
      <c r="D264" s="174">
        <v>50000</v>
      </c>
      <c r="E264" s="292"/>
      <c r="F264" s="292"/>
      <c r="G264" s="292">
        <v>50000</v>
      </c>
      <c r="H264" s="292"/>
      <c r="I264" s="292"/>
      <c r="J264" s="66" t="s">
        <v>1852</v>
      </c>
      <c r="P264" s="624"/>
      <c r="Q264" s="623" t="s">
        <v>783</v>
      </c>
      <c r="R264" s="623" t="s">
        <v>82</v>
      </c>
      <c r="S264" s="181">
        <v>36000</v>
      </c>
      <c r="T264" s="700"/>
      <c r="U264" s="700">
        <v>36000</v>
      </c>
      <c r="V264" s="700"/>
      <c r="W264" s="700"/>
      <c r="X264" s="700"/>
      <c r="Y264" s="624" t="s">
        <v>1875</v>
      </c>
    </row>
    <row r="265" spans="1:25" ht="14.55" customHeight="1" x14ac:dyDescent="0.3">
      <c r="A265" s="4"/>
      <c r="B265" s="65" t="s">
        <v>721</v>
      </c>
      <c r="C265" s="65" t="s">
        <v>168</v>
      </c>
      <c r="D265" s="174">
        <v>50000</v>
      </c>
      <c r="E265" s="292"/>
      <c r="F265" s="292"/>
      <c r="G265" s="292">
        <v>50000</v>
      </c>
      <c r="H265" s="292"/>
      <c r="I265" s="292"/>
      <c r="J265" s="66" t="s">
        <v>1853</v>
      </c>
      <c r="P265" s="66"/>
      <c r="Q265" s="96" t="s">
        <v>784</v>
      </c>
      <c r="R265" s="96" t="s">
        <v>82</v>
      </c>
      <c r="S265" s="181">
        <v>36000</v>
      </c>
      <c r="T265" s="700"/>
      <c r="U265" s="700">
        <v>36000</v>
      </c>
      <c r="V265" s="700"/>
      <c r="W265" s="700"/>
      <c r="X265" s="700"/>
      <c r="Y265" s="66" t="s">
        <v>1876</v>
      </c>
    </row>
    <row r="266" spans="1:25" ht="14.55" customHeight="1" x14ac:dyDescent="0.3">
      <c r="A266" s="4"/>
      <c r="B266" s="65" t="s">
        <v>722</v>
      </c>
      <c r="C266" s="65" t="s">
        <v>168</v>
      </c>
      <c r="D266" s="174">
        <v>50000</v>
      </c>
      <c r="E266" s="292"/>
      <c r="F266" s="292"/>
      <c r="G266" s="292">
        <v>50000</v>
      </c>
      <c r="H266" s="292"/>
      <c r="I266" s="292"/>
      <c r="J266" s="66" t="s">
        <v>1852</v>
      </c>
      <c r="P266" s="624"/>
      <c r="Q266" s="623" t="s">
        <v>785</v>
      </c>
      <c r="R266" s="623" t="s">
        <v>82</v>
      </c>
      <c r="S266" s="181">
        <v>36000</v>
      </c>
      <c r="T266" s="700"/>
      <c r="U266" s="700">
        <v>36000</v>
      </c>
      <c r="V266" s="700"/>
      <c r="W266" s="700"/>
      <c r="X266" s="700"/>
      <c r="Y266" s="624" t="s">
        <v>1874</v>
      </c>
    </row>
    <row r="267" spans="1:25" ht="15" customHeight="1" thickBot="1" x14ac:dyDescent="0.35">
      <c r="A267" s="4"/>
      <c r="B267" s="84" t="s">
        <v>723</v>
      </c>
      <c r="C267" s="65" t="s">
        <v>168</v>
      </c>
      <c r="D267" s="276">
        <v>50000</v>
      </c>
      <c r="E267" s="317"/>
      <c r="F267" s="317"/>
      <c r="G267" s="317">
        <v>50000</v>
      </c>
      <c r="H267" s="317"/>
      <c r="I267" s="317"/>
      <c r="J267" s="76" t="s">
        <v>1853</v>
      </c>
      <c r="P267" s="66"/>
      <c r="Q267" s="96" t="s">
        <v>786</v>
      </c>
      <c r="R267" s="96" t="s">
        <v>82</v>
      </c>
      <c r="S267" s="181">
        <v>36000</v>
      </c>
      <c r="T267" s="700"/>
      <c r="U267" s="700">
        <v>36000</v>
      </c>
      <c r="V267" s="700"/>
      <c r="W267" s="700"/>
      <c r="X267" s="700"/>
      <c r="Y267" s="66" t="s">
        <v>1875</v>
      </c>
    </row>
    <row r="268" spans="1:25" ht="19.05" customHeight="1" thickBot="1" x14ac:dyDescent="0.4">
      <c r="A268" s="56" t="s">
        <v>739</v>
      </c>
      <c r="B268" s="53"/>
      <c r="C268" s="83"/>
      <c r="D268" s="27"/>
      <c r="E268" s="158"/>
      <c r="F268" s="158"/>
      <c r="G268" s="158"/>
      <c r="H268" s="158"/>
      <c r="I268" s="158"/>
      <c r="J268" s="16"/>
      <c r="P268" s="624"/>
      <c r="Q268" s="623" t="s">
        <v>789</v>
      </c>
      <c r="R268" s="623" t="s">
        <v>82</v>
      </c>
      <c r="S268" s="181">
        <v>36000</v>
      </c>
      <c r="T268" s="700"/>
      <c r="U268" s="700">
        <v>36000</v>
      </c>
      <c r="V268" s="700"/>
      <c r="W268" s="700"/>
      <c r="X268" s="700"/>
      <c r="Y268" s="624" t="s">
        <v>1874</v>
      </c>
    </row>
    <row r="269" spans="1:25" ht="14.55" customHeight="1" x14ac:dyDescent="0.3">
      <c r="A269" s="74" t="s">
        <v>745</v>
      </c>
      <c r="B269" s="85" t="s">
        <v>740</v>
      </c>
      <c r="C269" s="96" t="s">
        <v>2105</v>
      </c>
      <c r="D269" s="277">
        <v>40000</v>
      </c>
      <c r="E269" s="318"/>
      <c r="F269" s="318">
        <v>40000</v>
      </c>
      <c r="G269" s="318"/>
      <c r="H269" s="318"/>
      <c r="I269" s="318"/>
      <c r="J269" s="68" t="s">
        <v>1854</v>
      </c>
      <c r="P269" s="66"/>
      <c r="Q269" s="96" t="s">
        <v>790</v>
      </c>
      <c r="R269" s="96" t="s">
        <v>82</v>
      </c>
      <c r="S269" s="181">
        <v>36000</v>
      </c>
      <c r="T269" s="700"/>
      <c r="U269" s="700">
        <v>36000</v>
      </c>
      <c r="V269" s="700"/>
      <c r="W269" s="700"/>
      <c r="X269" s="700"/>
      <c r="Y269" s="66" t="s">
        <v>1875</v>
      </c>
    </row>
    <row r="270" spans="1:25" ht="14.55" customHeight="1" x14ac:dyDescent="0.3">
      <c r="A270" s="58" t="s">
        <v>746</v>
      </c>
      <c r="B270" s="65" t="s">
        <v>741</v>
      </c>
      <c r="C270" s="96" t="s">
        <v>2105</v>
      </c>
      <c r="D270" s="174">
        <v>40000</v>
      </c>
      <c r="E270" s="292"/>
      <c r="F270" s="292">
        <v>40000</v>
      </c>
      <c r="G270" s="292"/>
      <c r="H270" s="292"/>
      <c r="I270" s="292"/>
      <c r="J270" s="66" t="s">
        <v>1855</v>
      </c>
      <c r="P270" s="624"/>
      <c r="Q270" s="623" t="s">
        <v>790</v>
      </c>
      <c r="R270" s="623" t="s">
        <v>82</v>
      </c>
      <c r="S270" s="181">
        <v>36000</v>
      </c>
      <c r="T270" s="700"/>
      <c r="U270" s="700">
        <v>36000</v>
      </c>
      <c r="V270" s="700"/>
      <c r="W270" s="700"/>
      <c r="X270" s="700"/>
      <c r="Y270" s="624" t="s">
        <v>1875</v>
      </c>
    </row>
    <row r="271" spans="1:25" ht="14.55" customHeight="1" x14ac:dyDescent="0.3">
      <c r="A271" s="77" t="s">
        <v>2033</v>
      </c>
      <c r="B271" s="65" t="s">
        <v>742</v>
      </c>
      <c r="C271" s="96" t="s">
        <v>2105</v>
      </c>
      <c r="D271" s="174">
        <v>40000</v>
      </c>
      <c r="E271" s="292"/>
      <c r="F271" s="292">
        <v>40000</v>
      </c>
      <c r="G271" s="292"/>
      <c r="H271" s="292"/>
      <c r="I271" s="292"/>
      <c r="J271" s="66" t="s">
        <v>1856</v>
      </c>
      <c r="P271" s="66"/>
      <c r="Q271" s="96" t="s">
        <v>790</v>
      </c>
      <c r="R271" s="96" t="s">
        <v>82</v>
      </c>
      <c r="S271" s="181">
        <v>36000</v>
      </c>
      <c r="T271" s="700"/>
      <c r="U271" s="700">
        <v>36000</v>
      </c>
      <c r="V271" s="700"/>
      <c r="W271" s="700"/>
      <c r="X271" s="700"/>
      <c r="Y271" s="66" t="s">
        <v>1876</v>
      </c>
    </row>
    <row r="272" spans="1:25" ht="14.55" customHeight="1" x14ac:dyDescent="0.3">
      <c r="A272" s="20"/>
      <c r="B272" s="65" t="s">
        <v>743</v>
      </c>
      <c r="C272" s="96" t="s">
        <v>2105</v>
      </c>
      <c r="D272" s="174">
        <v>40000</v>
      </c>
      <c r="E272" s="292"/>
      <c r="F272" s="292">
        <v>40000</v>
      </c>
      <c r="G272" s="292"/>
      <c r="H272" s="292"/>
      <c r="I272" s="292"/>
      <c r="J272" s="66" t="s">
        <v>1857</v>
      </c>
      <c r="P272" s="624"/>
      <c r="Q272" s="623" t="s">
        <v>790</v>
      </c>
      <c r="R272" s="623" t="s">
        <v>82</v>
      </c>
      <c r="S272" s="181">
        <v>36000</v>
      </c>
      <c r="T272" s="700"/>
      <c r="U272" s="700">
        <v>36000</v>
      </c>
      <c r="V272" s="700"/>
      <c r="W272" s="700"/>
      <c r="X272" s="700"/>
      <c r="Y272" s="624" t="s">
        <v>1874</v>
      </c>
    </row>
    <row r="273" spans="1:25" ht="15" customHeight="1" thickBot="1" x14ac:dyDescent="0.35">
      <c r="A273" s="20"/>
      <c r="B273" s="65" t="s">
        <v>744</v>
      </c>
      <c r="C273" s="96" t="s">
        <v>2105</v>
      </c>
      <c r="D273" s="174">
        <v>40000</v>
      </c>
      <c r="E273" s="292"/>
      <c r="F273" s="292">
        <v>40000</v>
      </c>
      <c r="G273" s="292"/>
      <c r="H273" s="292"/>
      <c r="I273" s="292"/>
      <c r="J273" s="66" t="s">
        <v>1858</v>
      </c>
      <c r="P273" s="66"/>
      <c r="Q273" s="96" t="s">
        <v>790</v>
      </c>
      <c r="R273" s="96" t="s">
        <v>82</v>
      </c>
      <c r="S273" s="181">
        <v>36000</v>
      </c>
      <c r="T273" s="700"/>
      <c r="U273" s="700">
        <v>36000</v>
      </c>
      <c r="V273" s="700"/>
      <c r="W273" s="700"/>
      <c r="X273" s="700"/>
      <c r="Y273" s="66" t="s">
        <v>1874</v>
      </c>
    </row>
    <row r="274" spans="1:25" ht="19.05" customHeight="1" thickBot="1" x14ac:dyDescent="0.4">
      <c r="A274" s="56" t="s">
        <v>1515</v>
      </c>
      <c r="B274" s="53"/>
      <c r="C274" s="83"/>
      <c r="D274" s="27"/>
      <c r="E274" s="158"/>
      <c r="F274" s="158"/>
      <c r="G274" s="158"/>
      <c r="H274" s="158"/>
      <c r="I274" s="158"/>
      <c r="J274" s="16"/>
      <c r="P274" s="624"/>
      <c r="Q274" s="623" t="s">
        <v>790</v>
      </c>
      <c r="R274" s="623" t="s">
        <v>82</v>
      </c>
      <c r="S274" s="181">
        <v>36000</v>
      </c>
      <c r="T274" s="700"/>
      <c r="U274" s="700">
        <v>36000</v>
      </c>
      <c r="V274" s="700"/>
      <c r="W274" s="700"/>
      <c r="X274" s="700"/>
      <c r="Y274" s="624" t="s">
        <v>1875</v>
      </c>
    </row>
    <row r="275" spans="1:25" ht="14.55" customHeight="1" x14ac:dyDescent="0.3">
      <c r="A275" s="28" t="s">
        <v>770</v>
      </c>
      <c r="B275" s="65" t="s">
        <v>759</v>
      </c>
      <c r="C275" s="96" t="s">
        <v>424</v>
      </c>
      <c r="D275" s="174">
        <v>36000</v>
      </c>
      <c r="E275" s="292"/>
      <c r="F275" s="292">
        <v>36000</v>
      </c>
      <c r="G275" s="292"/>
      <c r="H275" s="292"/>
      <c r="I275" s="292"/>
      <c r="J275" s="66" t="s">
        <v>1868</v>
      </c>
      <c r="P275" s="66"/>
      <c r="Q275" s="96" t="s">
        <v>791</v>
      </c>
      <c r="R275" s="96" t="s">
        <v>82</v>
      </c>
      <c r="S275" s="181">
        <v>36000</v>
      </c>
      <c r="T275" s="700"/>
      <c r="U275" s="700">
        <v>36000</v>
      </c>
      <c r="V275" s="700"/>
      <c r="W275" s="700"/>
      <c r="X275" s="700"/>
      <c r="Y275" s="66" t="s">
        <v>1876</v>
      </c>
    </row>
    <row r="276" spans="1:25" ht="14.55" customHeight="1" x14ac:dyDescent="0.3">
      <c r="A276" s="65" t="s">
        <v>794</v>
      </c>
      <c r="B276" s="65" t="s">
        <v>760</v>
      </c>
      <c r="C276" s="96" t="s">
        <v>424</v>
      </c>
      <c r="D276" s="174">
        <v>36000</v>
      </c>
      <c r="E276" s="292"/>
      <c r="F276" s="292">
        <v>36000</v>
      </c>
      <c r="G276" s="292"/>
      <c r="H276" s="292"/>
      <c r="I276" s="292"/>
      <c r="J276" s="66" t="s">
        <v>1869</v>
      </c>
      <c r="P276" s="624"/>
      <c r="Q276" s="623" t="s">
        <v>792</v>
      </c>
      <c r="R276" s="623" t="s">
        <v>82</v>
      </c>
      <c r="S276" s="181">
        <v>36000</v>
      </c>
      <c r="T276" s="700"/>
      <c r="U276" s="700">
        <v>36000</v>
      </c>
      <c r="V276" s="700"/>
      <c r="W276" s="700"/>
      <c r="X276" s="700"/>
      <c r="Y276" s="624" t="s">
        <v>1877</v>
      </c>
    </row>
    <row r="277" spans="1:25" ht="14.55" customHeight="1" x14ac:dyDescent="0.3">
      <c r="A277" s="96" t="s">
        <v>2033</v>
      </c>
      <c r="B277" s="65" t="s">
        <v>761</v>
      </c>
      <c r="C277" s="96" t="s">
        <v>424</v>
      </c>
      <c r="D277" s="174">
        <v>36000</v>
      </c>
      <c r="E277" s="292"/>
      <c r="F277" s="292">
        <v>36000</v>
      </c>
      <c r="G277" s="292"/>
      <c r="H277" s="292"/>
      <c r="I277" s="292"/>
      <c r="J277" s="66" t="s">
        <v>1868</v>
      </c>
      <c r="P277" s="598" t="s">
        <v>1266</v>
      </c>
      <c r="Q277" s="632" t="s">
        <v>821</v>
      </c>
      <c r="R277" s="546" t="s">
        <v>82</v>
      </c>
      <c r="S277" s="169">
        <v>30000</v>
      </c>
      <c r="T277" s="703"/>
      <c r="U277" s="703">
        <v>30000</v>
      </c>
      <c r="V277" s="703"/>
      <c r="W277" s="703"/>
      <c r="X277" s="703"/>
      <c r="Y277" s="624" t="s">
        <v>1887</v>
      </c>
    </row>
    <row r="278" spans="1:25" ht="14.55" customHeight="1" x14ac:dyDescent="0.3">
      <c r="A278" s="57"/>
      <c r="B278" s="65" t="s">
        <v>762</v>
      </c>
      <c r="C278" s="96" t="s">
        <v>424</v>
      </c>
      <c r="D278" s="174">
        <v>36000</v>
      </c>
      <c r="E278" s="292"/>
      <c r="F278" s="292">
        <v>36000</v>
      </c>
      <c r="G278" s="292"/>
      <c r="H278" s="292"/>
      <c r="I278" s="292"/>
      <c r="J278" s="66" t="s">
        <v>1869</v>
      </c>
      <c r="P278" s="11" t="s">
        <v>1265</v>
      </c>
      <c r="Q278" s="96" t="s">
        <v>822</v>
      </c>
      <c r="R278" s="11" t="s">
        <v>82</v>
      </c>
      <c r="S278" s="170">
        <v>30000</v>
      </c>
      <c r="T278" s="703"/>
      <c r="U278" s="703">
        <v>30000</v>
      </c>
      <c r="V278" s="703"/>
      <c r="W278" s="703"/>
      <c r="X278" s="703"/>
      <c r="Y278" s="66" t="s">
        <v>1888</v>
      </c>
    </row>
    <row r="279" spans="1:25" ht="14.55" customHeight="1" x14ac:dyDescent="0.3">
      <c r="A279" s="57"/>
      <c r="B279" s="65" t="s">
        <v>763</v>
      </c>
      <c r="C279" s="96" t="s">
        <v>424</v>
      </c>
      <c r="D279" s="174">
        <v>36000</v>
      </c>
      <c r="E279" s="292"/>
      <c r="F279" s="292">
        <v>36000</v>
      </c>
      <c r="G279" s="292"/>
      <c r="H279" s="292"/>
      <c r="I279" s="292"/>
      <c r="J279" s="66" t="s">
        <v>1868</v>
      </c>
      <c r="P279" s="546" t="s">
        <v>2033</v>
      </c>
      <c r="Q279" s="623" t="s">
        <v>823</v>
      </c>
      <c r="R279" s="546" t="s">
        <v>82</v>
      </c>
      <c r="S279" s="170">
        <v>30000</v>
      </c>
      <c r="T279" s="703"/>
      <c r="U279" s="703">
        <v>30000</v>
      </c>
      <c r="V279" s="703"/>
      <c r="W279" s="703"/>
      <c r="X279" s="703"/>
      <c r="Y279" s="624" t="s">
        <v>1889</v>
      </c>
    </row>
    <row r="280" spans="1:25" ht="14.55" customHeight="1" x14ac:dyDescent="0.3">
      <c r="A280" s="57"/>
      <c r="B280" s="65" t="s">
        <v>764</v>
      </c>
      <c r="C280" s="96" t="s">
        <v>424</v>
      </c>
      <c r="D280" s="174">
        <v>36000</v>
      </c>
      <c r="E280" s="292"/>
      <c r="F280" s="292">
        <v>36000</v>
      </c>
      <c r="G280" s="292"/>
      <c r="H280" s="292"/>
      <c r="I280" s="292"/>
      <c r="J280" s="66" t="s">
        <v>1869</v>
      </c>
      <c r="P280" s="11" t="s">
        <v>2035</v>
      </c>
      <c r="Q280" s="11" t="s">
        <v>824</v>
      </c>
      <c r="R280" s="11" t="s">
        <v>82</v>
      </c>
      <c r="S280" s="170">
        <v>30000</v>
      </c>
      <c r="T280" s="703"/>
      <c r="U280" s="703">
        <v>30000</v>
      </c>
      <c r="V280" s="703"/>
      <c r="W280" s="703"/>
      <c r="X280" s="703"/>
      <c r="Y280" s="66" t="s">
        <v>1887</v>
      </c>
    </row>
    <row r="281" spans="1:25" ht="14.55" customHeight="1" x14ac:dyDescent="0.3">
      <c r="A281" s="57"/>
      <c r="B281" s="65" t="s">
        <v>765</v>
      </c>
      <c r="C281" s="96" t="s">
        <v>424</v>
      </c>
      <c r="D281" s="174">
        <v>36000</v>
      </c>
      <c r="E281" s="292"/>
      <c r="F281" s="292">
        <v>36000</v>
      </c>
      <c r="G281" s="292"/>
      <c r="H281" s="292"/>
      <c r="I281" s="292"/>
      <c r="J281" s="66" t="s">
        <v>1868</v>
      </c>
      <c r="P281" s="562"/>
      <c r="Q281" s="546" t="s">
        <v>825</v>
      </c>
      <c r="R281" s="546" t="s">
        <v>82</v>
      </c>
      <c r="S281" s="170">
        <v>30000</v>
      </c>
      <c r="T281" s="703"/>
      <c r="U281" s="703">
        <v>30000</v>
      </c>
      <c r="V281" s="703"/>
      <c r="W281" s="703"/>
      <c r="X281" s="703"/>
      <c r="Y281" s="624" t="s">
        <v>1888</v>
      </c>
    </row>
    <row r="282" spans="1:25" ht="14.55" customHeight="1" x14ac:dyDescent="0.3">
      <c r="A282" s="57"/>
      <c r="B282" s="65" t="s">
        <v>766</v>
      </c>
      <c r="C282" s="96" t="s">
        <v>424</v>
      </c>
      <c r="D282" s="174">
        <v>36000</v>
      </c>
      <c r="E282" s="292"/>
      <c r="F282" s="292">
        <v>36000</v>
      </c>
      <c r="G282" s="292"/>
      <c r="H282" s="292"/>
      <c r="I282" s="292"/>
      <c r="J282" s="66" t="s">
        <v>1870</v>
      </c>
      <c r="P282" s="4"/>
      <c r="Q282" s="11" t="s">
        <v>828</v>
      </c>
      <c r="R282" s="11" t="s">
        <v>82</v>
      </c>
      <c r="S282" s="170">
        <v>30000</v>
      </c>
      <c r="T282" s="703"/>
      <c r="U282" s="703">
        <v>30000</v>
      </c>
      <c r="V282" s="703"/>
      <c r="W282" s="703"/>
      <c r="X282" s="703"/>
      <c r="Y282" s="66" t="s">
        <v>1890</v>
      </c>
    </row>
    <row r="283" spans="1:25" ht="14.55" customHeight="1" x14ac:dyDescent="0.3">
      <c r="A283" s="57"/>
      <c r="B283" s="65" t="s">
        <v>767</v>
      </c>
      <c r="C283" s="96" t="s">
        <v>424</v>
      </c>
      <c r="D283" s="174">
        <v>36000</v>
      </c>
      <c r="E283" s="292"/>
      <c r="F283" s="292">
        <v>36000</v>
      </c>
      <c r="G283" s="292"/>
      <c r="H283" s="292"/>
      <c r="I283" s="292"/>
      <c r="J283" s="66" t="s">
        <v>1871</v>
      </c>
      <c r="P283" s="562"/>
      <c r="Q283" s="583" t="s">
        <v>829</v>
      </c>
      <c r="R283" s="546" t="s">
        <v>82</v>
      </c>
      <c r="S283" s="170">
        <v>30000</v>
      </c>
      <c r="T283" s="703"/>
      <c r="U283" s="703">
        <v>30000</v>
      </c>
      <c r="V283" s="703"/>
      <c r="W283" s="703"/>
      <c r="X283" s="703"/>
      <c r="Y283" s="624" t="s">
        <v>1888</v>
      </c>
    </row>
    <row r="284" spans="1:25" ht="14.55" customHeight="1" x14ac:dyDescent="0.3">
      <c r="A284" s="57"/>
      <c r="B284" s="65" t="s">
        <v>771</v>
      </c>
      <c r="C284" s="65" t="s">
        <v>15</v>
      </c>
      <c r="D284" s="174">
        <v>10000</v>
      </c>
      <c r="E284" s="292">
        <v>10000</v>
      </c>
      <c r="F284" s="292"/>
      <c r="G284" s="292"/>
      <c r="H284" s="292"/>
      <c r="I284" s="292"/>
      <c r="J284" s="66" t="s">
        <v>1872</v>
      </c>
      <c r="P284" s="598" t="s">
        <v>890</v>
      </c>
      <c r="Q284" s="545" t="s">
        <v>850</v>
      </c>
      <c r="R284" s="546" t="s">
        <v>82</v>
      </c>
      <c r="S284" s="169">
        <v>25000</v>
      </c>
      <c r="T284" s="703"/>
      <c r="U284" s="703">
        <v>25000</v>
      </c>
      <c r="V284" s="703"/>
      <c r="W284" s="703"/>
      <c r="X284" s="703"/>
      <c r="Y284" s="624" t="s">
        <v>1899</v>
      </c>
    </row>
    <row r="285" spans="1:25" ht="14.55" customHeight="1" x14ac:dyDescent="0.3">
      <c r="A285" s="57"/>
      <c r="B285" s="65" t="s">
        <v>773</v>
      </c>
      <c r="C285" s="65" t="s">
        <v>98</v>
      </c>
      <c r="D285" s="174">
        <v>10000</v>
      </c>
      <c r="E285" s="292">
        <v>10000</v>
      </c>
      <c r="F285" s="292"/>
      <c r="G285" s="292"/>
      <c r="H285" s="292"/>
      <c r="I285" s="292"/>
      <c r="J285" s="66" t="s">
        <v>1873</v>
      </c>
      <c r="P285" s="11" t="s">
        <v>891</v>
      </c>
      <c r="Q285" s="11" t="s">
        <v>851</v>
      </c>
      <c r="R285" s="11" t="s">
        <v>82</v>
      </c>
      <c r="S285" s="170">
        <v>25000</v>
      </c>
      <c r="T285" s="703"/>
      <c r="U285" s="703">
        <v>25000</v>
      </c>
      <c r="V285" s="703"/>
      <c r="W285" s="703"/>
      <c r="X285" s="703"/>
      <c r="Y285" s="66" t="s">
        <v>1899</v>
      </c>
    </row>
    <row r="286" spans="1:25" ht="14.55" customHeight="1" x14ac:dyDescent="0.3">
      <c r="A286" s="57"/>
      <c r="B286" s="65" t="s">
        <v>774</v>
      </c>
      <c r="C286" s="65" t="s">
        <v>82</v>
      </c>
      <c r="D286" s="174">
        <v>36000</v>
      </c>
      <c r="E286" s="292"/>
      <c r="F286" s="292">
        <v>36000</v>
      </c>
      <c r="G286" s="292"/>
      <c r="H286" s="292"/>
      <c r="I286" s="292"/>
      <c r="J286" s="66" t="s">
        <v>1874</v>
      </c>
      <c r="P286" s="546" t="s">
        <v>2033</v>
      </c>
      <c r="Q286" s="546" t="s">
        <v>852</v>
      </c>
      <c r="R286" s="546" t="s">
        <v>82</v>
      </c>
      <c r="S286" s="170">
        <v>25000</v>
      </c>
      <c r="T286" s="703"/>
      <c r="U286" s="703">
        <v>25000</v>
      </c>
      <c r="V286" s="703"/>
      <c r="W286" s="703"/>
      <c r="X286" s="703"/>
      <c r="Y286" s="624" t="s">
        <v>1900</v>
      </c>
    </row>
    <row r="287" spans="1:25" ht="14.55" customHeight="1" x14ac:dyDescent="0.3">
      <c r="A287" s="57"/>
      <c r="B287" s="65" t="s">
        <v>775</v>
      </c>
      <c r="C287" s="65" t="s">
        <v>82</v>
      </c>
      <c r="D287" s="174">
        <v>36000</v>
      </c>
      <c r="E287" s="292"/>
      <c r="F287" s="292">
        <v>36000</v>
      </c>
      <c r="G287" s="292"/>
      <c r="H287" s="292"/>
      <c r="I287" s="292"/>
      <c r="J287" s="66" t="s">
        <v>1874</v>
      </c>
      <c r="P287" s="11"/>
      <c r="Q287" s="11" t="s">
        <v>853</v>
      </c>
      <c r="R287" s="11" t="s">
        <v>82</v>
      </c>
      <c r="S287" s="170">
        <v>25000</v>
      </c>
      <c r="T287" s="703"/>
      <c r="U287" s="703">
        <v>25000</v>
      </c>
      <c r="V287" s="703"/>
      <c r="W287" s="703"/>
      <c r="X287" s="703"/>
      <c r="Y287" s="66" t="s">
        <v>1901</v>
      </c>
    </row>
    <row r="288" spans="1:25" ht="14.55" customHeight="1" x14ac:dyDescent="0.3">
      <c r="A288" s="57"/>
      <c r="B288" s="65" t="s">
        <v>776</v>
      </c>
      <c r="C288" s="65" t="s">
        <v>82</v>
      </c>
      <c r="D288" s="174">
        <v>36000</v>
      </c>
      <c r="E288" s="292"/>
      <c r="F288" s="292">
        <v>36000</v>
      </c>
      <c r="G288" s="292"/>
      <c r="H288" s="292"/>
      <c r="I288" s="292"/>
      <c r="J288" s="66" t="s">
        <v>1874</v>
      </c>
      <c r="P288" s="546"/>
      <c r="Q288" s="546" t="s">
        <v>854</v>
      </c>
      <c r="R288" s="546" t="s">
        <v>82</v>
      </c>
      <c r="S288" s="170">
        <v>25000</v>
      </c>
      <c r="T288" s="703"/>
      <c r="U288" s="703">
        <v>25000</v>
      </c>
      <c r="V288" s="703"/>
      <c r="W288" s="703"/>
      <c r="X288" s="703"/>
      <c r="Y288" s="624" t="s">
        <v>1902</v>
      </c>
    </row>
    <row r="289" spans="1:25" ht="14.55" customHeight="1" x14ac:dyDescent="0.3">
      <c r="A289" s="57"/>
      <c r="B289" s="65" t="s">
        <v>777</v>
      </c>
      <c r="C289" s="65" t="s">
        <v>82</v>
      </c>
      <c r="D289" s="174">
        <v>36000</v>
      </c>
      <c r="E289" s="292"/>
      <c r="F289" s="292">
        <v>36000</v>
      </c>
      <c r="G289" s="292"/>
      <c r="H289" s="292"/>
      <c r="I289" s="292"/>
      <c r="J289" s="66" t="s">
        <v>1874</v>
      </c>
      <c r="P289" s="4"/>
      <c r="Q289" s="11" t="s">
        <v>855</v>
      </c>
      <c r="R289" s="11" t="s">
        <v>82</v>
      </c>
      <c r="S289" s="170">
        <v>25000</v>
      </c>
      <c r="T289" s="703"/>
      <c r="U289" s="703">
        <v>25000</v>
      </c>
      <c r="V289" s="703"/>
      <c r="W289" s="703"/>
      <c r="X289" s="703"/>
      <c r="Y289" s="66" t="s">
        <v>1903</v>
      </c>
    </row>
    <row r="290" spans="1:25" ht="14.55" customHeight="1" x14ac:dyDescent="0.3">
      <c r="A290" s="57"/>
      <c r="B290" s="65" t="s">
        <v>778</v>
      </c>
      <c r="C290" s="65" t="s">
        <v>82</v>
      </c>
      <c r="D290" s="174">
        <v>36000</v>
      </c>
      <c r="E290" s="292"/>
      <c r="F290" s="292">
        <v>36000</v>
      </c>
      <c r="G290" s="292"/>
      <c r="H290" s="292"/>
      <c r="I290" s="292"/>
      <c r="J290" s="66" t="s">
        <v>1875</v>
      </c>
      <c r="P290" s="562"/>
      <c r="Q290" s="546" t="s">
        <v>856</v>
      </c>
      <c r="R290" s="546" t="s">
        <v>82</v>
      </c>
      <c r="S290" s="170">
        <v>25000</v>
      </c>
      <c r="T290" s="703"/>
      <c r="U290" s="703">
        <v>25000</v>
      </c>
      <c r="V290" s="703"/>
      <c r="W290" s="703"/>
      <c r="X290" s="703"/>
      <c r="Y290" s="624" t="s">
        <v>1904</v>
      </c>
    </row>
    <row r="291" spans="1:25" ht="14.55" customHeight="1" x14ac:dyDescent="0.3">
      <c r="A291" s="57"/>
      <c r="B291" s="65" t="s">
        <v>779</v>
      </c>
      <c r="C291" s="65" t="s">
        <v>82</v>
      </c>
      <c r="D291" s="174">
        <v>36000</v>
      </c>
      <c r="E291" s="292"/>
      <c r="F291" s="292">
        <v>36000</v>
      </c>
      <c r="G291" s="292"/>
      <c r="H291" s="292"/>
      <c r="I291" s="292"/>
      <c r="J291" s="66" t="s">
        <v>1875</v>
      </c>
      <c r="P291" s="4"/>
      <c r="Q291" s="11" t="s">
        <v>857</v>
      </c>
      <c r="R291" s="11" t="s">
        <v>82</v>
      </c>
      <c r="S291" s="170">
        <v>25000</v>
      </c>
      <c r="T291" s="703"/>
      <c r="U291" s="703">
        <v>25000</v>
      </c>
      <c r="V291" s="703"/>
      <c r="W291" s="703"/>
      <c r="X291" s="703"/>
      <c r="Y291" s="66" t="s">
        <v>1905</v>
      </c>
    </row>
    <row r="292" spans="1:25" ht="14.55" customHeight="1" x14ac:dyDescent="0.3">
      <c r="A292" s="57"/>
      <c r="B292" s="65" t="s">
        <v>780</v>
      </c>
      <c r="C292" s="65" t="s">
        <v>82</v>
      </c>
      <c r="D292" s="174">
        <v>36000</v>
      </c>
      <c r="E292" s="292"/>
      <c r="F292" s="292">
        <v>36000</v>
      </c>
      <c r="G292" s="292"/>
      <c r="H292" s="292"/>
      <c r="I292" s="292"/>
      <c r="J292" s="66" t="s">
        <v>1875</v>
      </c>
      <c r="P292" s="562"/>
      <c r="Q292" s="546" t="s">
        <v>858</v>
      </c>
      <c r="R292" s="546" t="s">
        <v>82</v>
      </c>
      <c r="S292" s="170">
        <v>25000</v>
      </c>
      <c r="T292" s="703"/>
      <c r="U292" s="703">
        <v>25000</v>
      </c>
      <c r="V292" s="703"/>
      <c r="W292" s="703"/>
      <c r="X292" s="703"/>
      <c r="Y292" s="624" t="s">
        <v>1906</v>
      </c>
    </row>
    <row r="293" spans="1:25" ht="14.55" customHeight="1" x14ac:dyDescent="0.3">
      <c r="A293" s="57"/>
      <c r="B293" s="65" t="s">
        <v>781</v>
      </c>
      <c r="C293" s="65" t="s">
        <v>82</v>
      </c>
      <c r="D293" s="174">
        <v>36000</v>
      </c>
      <c r="E293" s="292"/>
      <c r="F293" s="292">
        <v>36000</v>
      </c>
      <c r="G293" s="292"/>
      <c r="H293" s="292"/>
      <c r="I293" s="292"/>
      <c r="J293" s="66" t="s">
        <v>1876</v>
      </c>
      <c r="P293" s="4"/>
      <c r="Q293" s="11" t="s">
        <v>859</v>
      </c>
      <c r="R293" s="11" t="s">
        <v>82</v>
      </c>
      <c r="S293" s="170">
        <v>25000</v>
      </c>
      <c r="T293" s="703"/>
      <c r="U293" s="703">
        <v>25000</v>
      </c>
      <c r="V293" s="703"/>
      <c r="W293" s="703"/>
      <c r="X293" s="703"/>
      <c r="Y293" s="66" t="s">
        <v>1900</v>
      </c>
    </row>
    <row r="294" spans="1:25" ht="14.55" customHeight="1" x14ac:dyDescent="0.3">
      <c r="A294" s="57"/>
      <c r="B294" s="65" t="s">
        <v>782</v>
      </c>
      <c r="C294" s="65" t="s">
        <v>82</v>
      </c>
      <c r="D294" s="174">
        <v>36000</v>
      </c>
      <c r="E294" s="292"/>
      <c r="F294" s="292">
        <v>36000</v>
      </c>
      <c r="G294" s="292"/>
      <c r="H294" s="292"/>
      <c r="I294" s="292"/>
      <c r="J294" s="66" t="s">
        <v>1874</v>
      </c>
      <c r="P294" s="562"/>
      <c r="Q294" s="546" t="s">
        <v>860</v>
      </c>
      <c r="R294" s="546" t="s">
        <v>82</v>
      </c>
      <c r="S294" s="170">
        <v>25000</v>
      </c>
      <c r="T294" s="703"/>
      <c r="U294" s="703">
        <v>25000</v>
      </c>
      <c r="V294" s="703"/>
      <c r="W294" s="703"/>
      <c r="X294" s="703"/>
      <c r="Y294" s="624" t="s">
        <v>1907</v>
      </c>
    </row>
    <row r="295" spans="1:25" ht="14.55" customHeight="1" x14ac:dyDescent="0.3">
      <c r="A295" s="57"/>
      <c r="B295" s="65" t="s">
        <v>783</v>
      </c>
      <c r="C295" s="65" t="s">
        <v>82</v>
      </c>
      <c r="D295" s="174">
        <v>36000</v>
      </c>
      <c r="E295" s="292"/>
      <c r="F295" s="292">
        <v>36000</v>
      </c>
      <c r="G295" s="292"/>
      <c r="H295" s="292"/>
      <c r="I295" s="292"/>
      <c r="J295" s="66" t="s">
        <v>1875</v>
      </c>
      <c r="P295" s="4"/>
      <c r="Q295" s="11" t="s">
        <v>861</v>
      </c>
      <c r="R295" s="11" t="s">
        <v>82</v>
      </c>
      <c r="S295" s="170">
        <v>25000</v>
      </c>
      <c r="T295" s="703"/>
      <c r="U295" s="703">
        <v>25000</v>
      </c>
      <c r="V295" s="703"/>
      <c r="W295" s="703"/>
      <c r="X295" s="703"/>
      <c r="Y295" s="66" t="s">
        <v>1908</v>
      </c>
    </row>
    <row r="296" spans="1:25" ht="14.55" customHeight="1" x14ac:dyDescent="0.3">
      <c r="A296" s="57"/>
      <c r="B296" s="65" t="s">
        <v>784</v>
      </c>
      <c r="C296" s="65" t="s">
        <v>82</v>
      </c>
      <c r="D296" s="174">
        <v>36000</v>
      </c>
      <c r="E296" s="292"/>
      <c r="F296" s="292">
        <v>36000</v>
      </c>
      <c r="G296" s="292"/>
      <c r="H296" s="292"/>
      <c r="I296" s="292"/>
      <c r="J296" s="66" t="s">
        <v>1876</v>
      </c>
      <c r="P296" s="562"/>
      <c r="Q296" s="546" t="s">
        <v>862</v>
      </c>
      <c r="R296" s="546" t="s">
        <v>82</v>
      </c>
      <c r="S296" s="170">
        <v>25000</v>
      </c>
      <c r="T296" s="703"/>
      <c r="U296" s="703">
        <v>25000</v>
      </c>
      <c r="V296" s="703"/>
      <c r="W296" s="703"/>
      <c r="X296" s="703"/>
      <c r="Y296" s="624" t="s">
        <v>1908</v>
      </c>
    </row>
    <row r="297" spans="1:25" ht="14.55" customHeight="1" x14ac:dyDescent="0.3">
      <c r="A297" s="57"/>
      <c r="B297" s="65" t="s">
        <v>785</v>
      </c>
      <c r="C297" s="65" t="s">
        <v>82</v>
      </c>
      <c r="D297" s="174">
        <v>36000</v>
      </c>
      <c r="E297" s="292"/>
      <c r="F297" s="292">
        <v>36000</v>
      </c>
      <c r="G297" s="292"/>
      <c r="H297" s="292"/>
      <c r="I297" s="292"/>
      <c r="J297" s="66" t="s">
        <v>1874</v>
      </c>
      <c r="P297" s="8"/>
      <c r="Q297" s="13" t="s">
        <v>863</v>
      </c>
      <c r="R297" s="11" t="s">
        <v>82</v>
      </c>
      <c r="S297" s="170">
        <v>25000</v>
      </c>
      <c r="T297" s="703"/>
      <c r="U297" s="703">
        <v>25000</v>
      </c>
      <c r="V297" s="703"/>
      <c r="W297" s="703"/>
      <c r="X297" s="703"/>
      <c r="Y297" s="66" t="s">
        <v>1909</v>
      </c>
    </row>
    <row r="298" spans="1:25" ht="14.55" customHeight="1" x14ac:dyDescent="0.3">
      <c r="A298" s="57"/>
      <c r="B298" s="65" t="s">
        <v>786</v>
      </c>
      <c r="C298" s="65" t="s">
        <v>82</v>
      </c>
      <c r="D298" s="174">
        <v>36000</v>
      </c>
      <c r="E298" s="292"/>
      <c r="F298" s="292">
        <v>36000</v>
      </c>
      <c r="G298" s="292"/>
      <c r="H298" s="292"/>
      <c r="I298" s="292"/>
      <c r="J298" s="66" t="s">
        <v>1875</v>
      </c>
      <c r="P298" s="4"/>
      <c r="Q298" s="96" t="s">
        <v>933</v>
      </c>
      <c r="R298" s="96" t="s">
        <v>82</v>
      </c>
      <c r="S298" s="181">
        <v>50000</v>
      </c>
      <c r="T298" s="700"/>
      <c r="U298" s="700"/>
      <c r="V298" s="700">
        <v>50000</v>
      </c>
      <c r="W298" s="700"/>
      <c r="X298" s="700"/>
      <c r="Y298" s="66" t="s">
        <v>1930</v>
      </c>
    </row>
    <row r="299" spans="1:25" ht="14.55" customHeight="1" x14ac:dyDescent="0.3">
      <c r="A299" s="57"/>
      <c r="B299" s="65" t="s">
        <v>789</v>
      </c>
      <c r="C299" s="65" t="s">
        <v>82</v>
      </c>
      <c r="D299" s="174">
        <v>36000</v>
      </c>
      <c r="E299" s="292"/>
      <c r="F299" s="292">
        <v>36000</v>
      </c>
      <c r="G299" s="292"/>
      <c r="H299" s="292"/>
      <c r="I299" s="292"/>
      <c r="J299" s="66" t="s">
        <v>1874</v>
      </c>
      <c r="P299" s="562"/>
      <c r="Q299" s="623" t="s">
        <v>934</v>
      </c>
      <c r="R299" s="623" t="s">
        <v>82</v>
      </c>
      <c r="S299" s="181">
        <v>50000</v>
      </c>
      <c r="T299" s="700"/>
      <c r="U299" s="700"/>
      <c r="V299" s="700">
        <v>50000</v>
      </c>
      <c r="W299" s="700"/>
      <c r="X299" s="700"/>
      <c r="Y299" s="624" t="s">
        <v>1930</v>
      </c>
    </row>
    <row r="300" spans="1:25" ht="14.55" customHeight="1" x14ac:dyDescent="0.3">
      <c r="A300" s="57"/>
      <c r="B300" s="65" t="s">
        <v>790</v>
      </c>
      <c r="C300" s="65" t="s">
        <v>82</v>
      </c>
      <c r="D300" s="174">
        <v>36000</v>
      </c>
      <c r="E300" s="292"/>
      <c r="F300" s="292">
        <v>36000</v>
      </c>
      <c r="G300" s="292"/>
      <c r="H300" s="292"/>
      <c r="I300" s="292"/>
      <c r="J300" s="66" t="s">
        <v>1875</v>
      </c>
      <c r="P300" s="4"/>
      <c r="Q300" s="96" t="s">
        <v>935</v>
      </c>
      <c r="R300" s="96" t="s">
        <v>82</v>
      </c>
      <c r="S300" s="181">
        <v>50000</v>
      </c>
      <c r="T300" s="700"/>
      <c r="U300" s="700"/>
      <c r="V300" s="700">
        <v>50000</v>
      </c>
      <c r="W300" s="700"/>
      <c r="X300" s="700"/>
      <c r="Y300" s="66" t="s">
        <v>1930</v>
      </c>
    </row>
    <row r="301" spans="1:25" ht="14.55" customHeight="1" x14ac:dyDescent="0.3">
      <c r="A301" s="57"/>
      <c r="B301" s="65" t="s">
        <v>790</v>
      </c>
      <c r="C301" s="65" t="s">
        <v>82</v>
      </c>
      <c r="D301" s="174">
        <v>36000</v>
      </c>
      <c r="E301" s="292"/>
      <c r="F301" s="292">
        <v>36000</v>
      </c>
      <c r="G301" s="292"/>
      <c r="H301" s="292"/>
      <c r="I301" s="292"/>
      <c r="J301" s="66" t="s">
        <v>1875</v>
      </c>
      <c r="P301" s="575"/>
      <c r="Q301" s="552" t="s">
        <v>1365</v>
      </c>
      <c r="R301" s="546" t="s">
        <v>82</v>
      </c>
      <c r="S301" s="175">
        <v>50000</v>
      </c>
      <c r="T301" s="314"/>
      <c r="U301" s="314"/>
      <c r="V301" s="314">
        <v>50000</v>
      </c>
      <c r="W301" s="314"/>
      <c r="X301" s="314"/>
      <c r="Y301" s="575" t="s">
        <v>1953</v>
      </c>
    </row>
    <row r="302" spans="1:25" ht="14.55" customHeight="1" x14ac:dyDescent="0.3">
      <c r="A302" s="57"/>
      <c r="B302" s="65" t="s">
        <v>790</v>
      </c>
      <c r="C302" s="65" t="s">
        <v>82</v>
      </c>
      <c r="D302" s="174">
        <v>36000</v>
      </c>
      <c r="E302" s="292"/>
      <c r="F302" s="292">
        <v>36000</v>
      </c>
      <c r="G302" s="292"/>
      <c r="H302" s="292"/>
      <c r="I302" s="292"/>
      <c r="J302" s="66" t="s">
        <v>1876</v>
      </c>
      <c r="P302" s="4"/>
      <c r="Q302" s="11" t="s">
        <v>1366</v>
      </c>
      <c r="R302" s="11" t="s">
        <v>82</v>
      </c>
      <c r="S302" s="170">
        <v>50000</v>
      </c>
      <c r="T302" s="281"/>
      <c r="U302" s="281"/>
      <c r="V302" s="281">
        <v>50000</v>
      </c>
      <c r="W302" s="281"/>
      <c r="X302" s="281"/>
      <c r="Y302" s="4" t="s">
        <v>1954</v>
      </c>
    </row>
    <row r="303" spans="1:25" ht="14.55" customHeight="1" x14ac:dyDescent="0.3">
      <c r="A303" s="57"/>
      <c r="B303" s="65" t="s">
        <v>790</v>
      </c>
      <c r="C303" s="65" t="s">
        <v>82</v>
      </c>
      <c r="D303" s="174">
        <v>36000</v>
      </c>
      <c r="E303" s="292"/>
      <c r="F303" s="292">
        <v>36000</v>
      </c>
      <c r="G303" s="292"/>
      <c r="H303" s="292"/>
      <c r="I303" s="292"/>
      <c r="J303" s="66" t="s">
        <v>1874</v>
      </c>
      <c r="P303" s="562"/>
      <c r="Q303" s="546" t="s">
        <v>1641</v>
      </c>
      <c r="R303" s="546" t="s">
        <v>82</v>
      </c>
      <c r="S303" s="170">
        <v>50000</v>
      </c>
      <c r="T303" s="281"/>
      <c r="U303" s="281"/>
      <c r="V303" s="281">
        <v>50000</v>
      </c>
      <c r="W303" s="281"/>
      <c r="X303" s="281"/>
      <c r="Y303" s="562" t="s">
        <v>1997</v>
      </c>
    </row>
    <row r="304" spans="1:25" ht="14.55" customHeight="1" x14ac:dyDescent="0.3">
      <c r="A304" s="57"/>
      <c r="B304" s="65" t="s">
        <v>790</v>
      </c>
      <c r="C304" s="65" t="s">
        <v>82</v>
      </c>
      <c r="D304" s="174">
        <v>36000</v>
      </c>
      <c r="E304" s="292"/>
      <c r="F304" s="292">
        <v>36000</v>
      </c>
      <c r="G304" s="292"/>
      <c r="H304" s="292"/>
      <c r="I304" s="292"/>
      <c r="J304" s="66" t="s">
        <v>1874</v>
      </c>
      <c r="P304" s="562"/>
      <c r="Q304" s="546" t="s">
        <v>2188</v>
      </c>
      <c r="R304" s="546" t="s">
        <v>82</v>
      </c>
      <c r="S304" s="170">
        <v>55000</v>
      </c>
      <c r="T304" s="281"/>
      <c r="U304" s="281"/>
      <c r="V304" s="281">
        <v>55000</v>
      </c>
      <c r="W304" s="281"/>
      <c r="X304" s="281"/>
      <c r="Y304" s="574" t="s">
        <v>2190</v>
      </c>
    </row>
    <row r="305" spans="1:25" ht="14.55" customHeight="1" x14ac:dyDescent="0.3">
      <c r="A305" s="57"/>
      <c r="B305" s="65" t="s">
        <v>790</v>
      </c>
      <c r="C305" s="65" t="s">
        <v>82</v>
      </c>
      <c r="D305" s="174">
        <v>36000</v>
      </c>
      <c r="E305" s="292"/>
      <c r="F305" s="292">
        <v>36000</v>
      </c>
      <c r="G305" s="292"/>
      <c r="H305" s="292"/>
      <c r="I305" s="292"/>
      <c r="J305" s="66" t="s">
        <v>1875</v>
      </c>
      <c r="P305" s="4"/>
      <c r="Q305" s="11" t="s">
        <v>2189</v>
      </c>
      <c r="R305" s="11" t="s">
        <v>82</v>
      </c>
      <c r="S305" s="170">
        <v>55000</v>
      </c>
      <c r="T305" s="281"/>
      <c r="U305" s="281"/>
      <c r="V305" s="281">
        <v>55000</v>
      </c>
      <c r="W305" s="281"/>
      <c r="X305" s="281"/>
      <c r="Y305" s="6" t="s">
        <v>2190</v>
      </c>
    </row>
    <row r="306" spans="1:25" ht="14.55" customHeight="1" x14ac:dyDescent="0.3">
      <c r="A306" s="57"/>
      <c r="B306" s="65" t="s">
        <v>791</v>
      </c>
      <c r="C306" s="65" t="s">
        <v>82</v>
      </c>
      <c r="D306" s="174">
        <v>36000</v>
      </c>
      <c r="E306" s="292"/>
      <c r="F306" s="292">
        <v>36000</v>
      </c>
      <c r="G306" s="292"/>
      <c r="H306" s="292"/>
      <c r="I306" s="292"/>
      <c r="J306" s="66" t="s">
        <v>1876</v>
      </c>
      <c r="P306" s="562"/>
      <c r="Q306" s="546" t="s">
        <v>2191</v>
      </c>
      <c r="R306" s="546" t="s">
        <v>82</v>
      </c>
      <c r="S306" s="170">
        <v>55000</v>
      </c>
      <c r="T306" s="281"/>
      <c r="U306" s="281"/>
      <c r="V306" s="281">
        <v>55000</v>
      </c>
      <c r="W306" s="281"/>
      <c r="X306" s="281"/>
      <c r="Y306" s="574" t="s">
        <v>2190</v>
      </c>
    </row>
    <row r="307" spans="1:25" ht="15" customHeight="1" thickBot="1" x14ac:dyDescent="0.35">
      <c r="A307" s="57"/>
      <c r="B307" s="65" t="s">
        <v>792</v>
      </c>
      <c r="C307" s="65" t="s">
        <v>82</v>
      </c>
      <c r="D307" s="174">
        <v>36000</v>
      </c>
      <c r="E307" s="292"/>
      <c r="F307" s="292">
        <v>36000</v>
      </c>
      <c r="G307" s="292"/>
      <c r="H307" s="292"/>
      <c r="I307" s="292"/>
      <c r="J307" s="66" t="s">
        <v>1877</v>
      </c>
      <c r="P307" s="4"/>
      <c r="Q307" s="11" t="s">
        <v>2261</v>
      </c>
      <c r="R307" s="11" t="s">
        <v>82</v>
      </c>
      <c r="S307" s="170">
        <v>36000</v>
      </c>
      <c r="T307" s="281"/>
      <c r="U307" s="281">
        <v>36000</v>
      </c>
      <c r="V307" s="281"/>
      <c r="W307" s="281"/>
      <c r="X307" s="281"/>
      <c r="Y307" s="66" t="s">
        <v>2269</v>
      </c>
    </row>
    <row r="308" spans="1:25" ht="19.05" customHeight="1" thickBot="1" x14ac:dyDescent="0.4">
      <c r="A308" s="56" t="s">
        <v>795</v>
      </c>
      <c r="B308" s="15"/>
      <c r="C308" s="83"/>
      <c r="D308" s="27"/>
      <c r="E308" s="158"/>
      <c r="F308" s="158"/>
      <c r="G308" s="158"/>
      <c r="H308" s="158"/>
      <c r="I308" s="158"/>
      <c r="J308" s="16"/>
      <c r="P308" s="562"/>
      <c r="Q308" s="546" t="s">
        <v>2262</v>
      </c>
      <c r="R308" s="546" t="s">
        <v>82</v>
      </c>
      <c r="S308" s="170">
        <v>36000</v>
      </c>
      <c r="T308" s="281"/>
      <c r="U308" s="281">
        <v>36000</v>
      </c>
      <c r="V308" s="281"/>
      <c r="W308" s="281"/>
      <c r="X308" s="281"/>
      <c r="Y308" s="624" t="s">
        <v>2270</v>
      </c>
    </row>
    <row r="309" spans="1:25" ht="14.55" customHeight="1" x14ac:dyDescent="0.3">
      <c r="A309" s="30" t="s">
        <v>801</v>
      </c>
      <c r="B309" s="65" t="s">
        <v>796</v>
      </c>
      <c r="C309" s="96" t="s">
        <v>424</v>
      </c>
      <c r="D309" s="174">
        <v>60000</v>
      </c>
      <c r="E309" s="292"/>
      <c r="F309" s="292"/>
      <c r="G309" s="292">
        <v>60000</v>
      </c>
      <c r="H309" s="292"/>
      <c r="I309" s="292"/>
      <c r="J309" s="66" t="s">
        <v>1878</v>
      </c>
      <c r="P309" s="4"/>
      <c r="Q309" s="11" t="s">
        <v>2263</v>
      </c>
      <c r="R309" s="11" t="s">
        <v>82</v>
      </c>
      <c r="S309" s="170">
        <v>36000</v>
      </c>
      <c r="T309" s="281"/>
      <c r="U309" s="281">
        <v>36000</v>
      </c>
      <c r="V309" s="281"/>
      <c r="W309" s="281"/>
      <c r="X309" s="281"/>
      <c r="Y309" s="66" t="s">
        <v>2271</v>
      </c>
    </row>
    <row r="310" spans="1:25" ht="14.55" customHeight="1" x14ac:dyDescent="0.3">
      <c r="A310" s="11" t="s">
        <v>802</v>
      </c>
      <c r="B310" s="65" t="s">
        <v>798</v>
      </c>
      <c r="C310" s="96" t="s">
        <v>424</v>
      </c>
      <c r="D310" s="174">
        <v>60000</v>
      </c>
      <c r="E310" s="292"/>
      <c r="F310" s="292"/>
      <c r="G310" s="292">
        <v>60000</v>
      </c>
      <c r="H310" s="292"/>
      <c r="I310" s="292"/>
      <c r="J310" s="66" t="s">
        <v>1878</v>
      </c>
      <c r="P310" s="562"/>
      <c r="Q310" s="546" t="s">
        <v>2264</v>
      </c>
      <c r="R310" s="546" t="s">
        <v>82</v>
      </c>
      <c r="S310" s="170">
        <v>36000</v>
      </c>
      <c r="T310" s="281"/>
      <c r="U310" s="281">
        <v>36000</v>
      </c>
      <c r="V310" s="281"/>
      <c r="W310" s="281"/>
      <c r="X310" s="281"/>
      <c r="Y310" s="624" t="s">
        <v>2269</v>
      </c>
    </row>
    <row r="311" spans="1:25" s="72" customFormat="1" ht="18.600000000000001" thickBot="1" x14ac:dyDescent="0.4">
      <c r="A311" s="13" t="s">
        <v>2033</v>
      </c>
      <c r="B311" s="84" t="s">
        <v>797</v>
      </c>
      <c r="C311" s="96" t="s">
        <v>424</v>
      </c>
      <c r="D311" s="276">
        <v>60000</v>
      </c>
      <c r="E311" s="317"/>
      <c r="F311" s="317"/>
      <c r="G311" s="317">
        <v>60000</v>
      </c>
      <c r="H311" s="317"/>
      <c r="I311" s="317"/>
      <c r="J311" s="76" t="s">
        <v>1879</v>
      </c>
      <c r="P311" s="4"/>
      <c r="Q311" s="11" t="s">
        <v>2265</v>
      </c>
      <c r="R311" s="11" t="s">
        <v>82</v>
      </c>
      <c r="S311" s="170">
        <v>36000</v>
      </c>
      <c r="T311" s="281"/>
      <c r="U311" s="281">
        <v>36000</v>
      </c>
      <c r="V311" s="281"/>
      <c r="W311" s="281"/>
      <c r="X311" s="281"/>
      <c r="Y311" s="66" t="s">
        <v>2270</v>
      </c>
    </row>
    <row r="312" spans="1:25" ht="19.05" customHeight="1" thickBot="1" x14ac:dyDescent="0.4">
      <c r="A312" s="56" t="s">
        <v>803</v>
      </c>
      <c r="B312" s="53"/>
      <c r="C312" s="83"/>
      <c r="D312" s="27"/>
      <c r="E312" s="158"/>
      <c r="F312" s="158"/>
      <c r="G312" s="158"/>
      <c r="H312" s="158"/>
      <c r="I312" s="158"/>
      <c r="J312" s="16"/>
      <c r="P312" s="562"/>
      <c r="Q312" s="546" t="s">
        <v>2266</v>
      </c>
      <c r="R312" s="546" t="s">
        <v>82</v>
      </c>
      <c r="S312" s="170">
        <v>36000</v>
      </c>
      <c r="T312" s="281"/>
      <c r="U312" s="281">
        <v>36000</v>
      </c>
      <c r="V312" s="281"/>
      <c r="W312" s="281"/>
      <c r="X312" s="281"/>
      <c r="Y312" s="624" t="s">
        <v>2271</v>
      </c>
    </row>
    <row r="313" spans="1:25" ht="14.55" customHeight="1" x14ac:dyDescent="0.3">
      <c r="A313" s="30" t="s">
        <v>807</v>
      </c>
      <c r="B313" s="14" t="s">
        <v>804</v>
      </c>
      <c r="C313" s="11" t="s">
        <v>424</v>
      </c>
      <c r="D313" s="277">
        <v>54000</v>
      </c>
      <c r="E313" s="318"/>
      <c r="F313" s="318"/>
      <c r="G313" s="318">
        <v>54000</v>
      </c>
      <c r="H313" s="318"/>
      <c r="I313" s="318"/>
      <c r="J313" s="68" t="s">
        <v>1880</v>
      </c>
      <c r="P313" s="4"/>
      <c r="Q313" s="11" t="s">
        <v>2267</v>
      </c>
      <c r="R313" s="11" t="s">
        <v>82</v>
      </c>
      <c r="S313" s="170">
        <v>36000</v>
      </c>
      <c r="T313" s="281"/>
      <c r="U313" s="281">
        <v>36000</v>
      </c>
      <c r="V313" s="281"/>
      <c r="W313" s="281"/>
      <c r="X313" s="281"/>
      <c r="Y313" s="4" t="s">
        <v>2269</v>
      </c>
    </row>
    <row r="314" spans="1:25" ht="14.55" customHeight="1" x14ac:dyDescent="0.3">
      <c r="A314" s="11" t="s">
        <v>808</v>
      </c>
      <c r="B314" s="11" t="s">
        <v>805</v>
      </c>
      <c r="C314" s="11" t="s">
        <v>424</v>
      </c>
      <c r="D314" s="174">
        <v>54000</v>
      </c>
      <c r="E314" s="292"/>
      <c r="F314" s="292"/>
      <c r="G314" s="292">
        <v>54000</v>
      </c>
      <c r="H314" s="292"/>
      <c r="I314" s="292"/>
      <c r="J314" s="66" t="s">
        <v>1881</v>
      </c>
      <c r="P314" s="575"/>
      <c r="Q314" s="546" t="s">
        <v>2268</v>
      </c>
      <c r="R314" s="546" t="s">
        <v>82</v>
      </c>
      <c r="S314" s="175">
        <v>36000</v>
      </c>
      <c r="T314" s="281"/>
      <c r="U314" s="281">
        <v>36000</v>
      </c>
      <c r="V314" s="281"/>
      <c r="W314" s="281"/>
      <c r="X314" s="281"/>
      <c r="Y314" s="575" t="s">
        <v>2269</v>
      </c>
    </row>
    <row r="315" spans="1:25" ht="15" customHeight="1" thickBot="1" x14ac:dyDescent="0.35">
      <c r="A315" s="11" t="s">
        <v>2033</v>
      </c>
      <c r="B315" s="13" t="s">
        <v>806</v>
      </c>
      <c r="C315" s="11" t="s">
        <v>424</v>
      </c>
      <c r="D315" s="276">
        <v>54000</v>
      </c>
      <c r="E315" s="317"/>
      <c r="F315" s="317"/>
      <c r="G315" s="317">
        <v>54000</v>
      </c>
      <c r="H315" s="317"/>
      <c r="I315" s="317"/>
      <c r="J315" s="76" t="s">
        <v>1882</v>
      </c>
      <c r="P315" s="547"/>
      <c r="Q315" s="546" t="s">
        <v>2788</v>
      </c>
      <c r="R315" s="546" t="s">
        <v>82</v>
      </c>
      <c r="S315" s="170">
        <v>54000</v>
      </c>
      <c r="T315" s="281"/>
      <c r="U315" s="281"/>
      <c r="V315" s="281">
        <v>54000</v>
      </c>
      <c r="W315" s="281"/>
      <c r="X315" s="281"/>
      <c r="Y315" s="562" t="s">
        <v>2786</v>
      </c>
    </row>
    <row r="316" spans="1:25" ht="19.05" customHeight="1" thickBot="1" x14ac:dyDescent="0.4">
      <c r="A316" s="56" t="s">
        <v>816</v>
      </c>
      <c r="B316" s="53"/>
      <c r="C316" s="83"/>
      <c r="D316" s="27"/>
      <c r="E316" s="158"/>
      <c r="F316" s="158"/>
      <c r="G316" s="158"/>
      <c r="H316" s="158"/>
      <c r="I316" s="158"/>
      <c r="J316" s="16"/>
      <c r="P316" s="421"/>
      <c r="Q316" s="11" t="s">
        <v>2789</v>
      </c>
      <c r="R316" s="11" t="s">
        <v>82</v>
      </c>
      <c r="S316" s="170">
        <v>54000</v>
      </c>
      <c r="T316" s="281"/>
      <c r="U316" s="281"/>
      <c r="V316" s="281">
        <v>54000</v>
      </c>
      <c r="W316" s="281"/>
      <c r="X316" s="281"/>
      <c r="Y316" s="4" t="s">
        <v>2786</v>
      </c>
    </row>
    <row r="317" spans="1:25" ht="14.55" customHeight="1" x14ac:dyDescent="0.3">
      <c r="A317" s="30" t="s">
        <v>818</v>
      </c>
      <c r="B317" s="14" t="s">
        <v>817</v>
      </c>
      <c r="C317" s="11" t="s">
        <v>2079</v>
      </c>
      <c r="D317" s="169">
        <v>150000</v>
      </c>
      <c r="E317" s="315"/>
      <c r="F317" s="315"/>
      <c r="G317" s="315"/>
      <c r="H317" s="315"/>
      <c r="I317" s="315">
        <v>150000</v>
      </c>
      <c r="J317" s="6" t="s">
        <v>1883</v>
      </c>
      <c r="P317" s="587"/>
      <c r="Q317" s="552" t="s">
        <v>2790</v>
      </c>
      <c r="R317" s="546" t="s">
        <v>82</v>
      </c>
      <c r="S317" s="175">
        <v>54000</v>
      </c>
      <c r="T317" s="281"/>
      <c r="U317" s="281"/>
      <c r="V317" s="281">
        <v>54000</v>
      </c>
      <c r="W317" s="281"/>
      <c r="X317" s="281"/>
      <c r="Y317" s="575" t="s">
        <v>2791</v>
      </c>
    </row>
    <row r="318" spans="1:25" ht="14.55" customHeight="1" x14ac:dyDescent="0.3">
      <c r="A318" s="28" t="s">
        <v>819</v>
      </c>
      <c r="B318" s="11"/>
      <c r="C318" s="11"/>
      <c r="D318" s="11"/>
      <c r="E318" s="281"/>
      <c r="F318" s="281"/>
      <c r="G318" s="281"/>
      <c r="H318" s="281"/>
      <c r="I318" s="281"/>
      <c r="J318" s="4"/>
    </row>
    <row r="319" spans="1:25" ht="15" customHeight="1" thickBot="1" x14ac:dyDescent="0.35">
      <c r="A319" s="309" t="s">
        <v>2033</v>
      </c>
      <c r="B319" s="13"/>
      <c r="C319" s="11"/>
      <c r="D319" s="13"/>
      <c r="E319" s="314"/>
      <c r="F319" s="314"/>
      <c r="G319" s="314"/>
      <c r="H319" s="314"/>
      <c r="I319" s="314"/>
      <c r="J319" s="8"/>
    </row>
    <row r="320" spans="1:25" ht="19.05" customHeight="1" thickBot="1" x14ac:dyDescent="0.4">
      <c r="A320" s="56" t="s">
        <v>820</v>
      </c>
      <c r="B320" s="53"/>
      <c r="C320" s="83"/>
      <c r="D320" s="27"/>
      <c r="E320" s="158"/>
      <c r="F320" s="158"/>
      <c r="G320" s="158"/>
      <c r="H320" s="158"/>
      <c r="I320" s="158"/>
      <c r="J320" s="16"/>
    </row>
    <row r="321" spans="1:25" ht="14.55" customHeight="1" thickBot="1" x14ac:dyDescent="0.35">
      <c r="A321" s="30" t="s">
        <v>1266</v>
      </c>
      <c r="B321" s="85" t="s">
        <v>821</v>
      </c>
      <c r="C321" s="11" t="s">
        <v>82</v>
      </c>
      <c r="D321" s="169">
        <v>30000</v>
      </c>
      <c r="E321" s="200"/>
      <c r="F321" s="200">
        <v>30000</v>
      </c>
      <c r="G321" s="200"/>
      <c r="H321" s="200"/>
      <c r="I321" s="200"/>
      <c r="J321" s="57" t="s">
        <v>1887</v>
      </c>
    </row>
    <row r="322" spans="1:25" ht="14.55" customHeight="1" x14ac:dyDescent="0.3">
      <c r="A322" s="11" t="s">
        <v>1265</v>
      </c>
      <c r="B322" s="65" t="s">
        <v>822</v>
      </c>
      <c r="C322" s="11" t="s">
        <v>82</v>
      </c>
      <c r="D322" s="170">
        <v>30000</v>
      </c>
      <c r="E322" s="200"/>
      <c r="F322" s="200">
        <v>30000</v>
      </c>
      <c r="G322" s="200"/>
      <c r="H322" s="200"/>
      <c r="I322" s="200"/>
      <c r="J322" s="57" t="s">
        <v>1888</v>
      </c>
      <c r="P322" s="20"/>
      <c r="Q322" s="47" t="s">
        <v>953</v>
      </c>
      <c r="R322" s="79" t="s">
        <v>98</v>
      </c>
      <c r="S322" s="263">
        <v>50000</v>
      </c>
      <c r="T322" s="703"/>
      <c r="U322" s="703"/>
      <c r="V322" s="703">
        <v>50000</v>
      </c>
      <c r="W322" s="703"/>
      <c r="X322" s="703"/>
      <c r="Y322" s="48" t="s">
        <v>1655</v>
      </c>
    </row>
    <row r="323" spans="1:25" ht="14.55" customHeight="1" thickBot="1" x14ac:dyDescent="0.35">
      <c r="A323" s="11" t="s">
        <v>2033</v>
      </c>
      <c r="B323" s="65" t="s">
        <v>823</v>
      </c>
      <c r="C323" s="11" t="s">
        <v>82</v>
      </c>
      <c r="D323" s="170">
        <v>30000</v>
      </c>
      <c r="E323" s="200"/>
      <c r="F323" s="200">
        <v>30000</v>
      </c>
      <c r="G323" s="200"/>
      <c r="H323" s="200"/>
      <c r="I323" s="200"/>
      <c r="J323" s="57" t="s">
        <v>1889</v>
      </c>
      <c r="P323" s="564"/>
      <c r="Q323" s="565" t="s">
        <v>954</v>
      </c>
      <c r="R323" s="549" t="s">
        <v>98</v>
      </c>
      <c r="S323" s="264">
        <v>50000</v>
      </c>
      <c r="T323" s="703"/>
      <c r="U323" s="703"/>
      <c r="V323" s="703">
        <v>50000</v>
      </c>
      <c r="W323" s="703"/>
      <c r="X323" s="703"/>
      <c r="Y323" s="572" t="s">
        <v>1656</v>
      </c>
    </row>
    <row r="324" spans="1:25" ht="14.55" customHeight="1" x14ac:dyDescent="0.3">
      <c r="A324" s="11" t="s">
        <v>2035</v>
      </c>
      <c r="B324" s="11" t="s">
        <v>824</v>
      </c>
      <c r="C324" s="11" t="s">
        <v>82</v>
      </c>
      <c r="D324" s="170">
        <v>30000</v>
      </c>
      <c r="E324" s="200"/>
      <c r="F324" s="200">
        <v>30000</v>
      </c>
      <c r="G324" s="200"/>
      <c r="H324" s="200"/>
      <c r="I324" s="200"/>
      <c r="J324" s="57" t="s">
        <v>1887</v>
      </c>
      <c r="P324" s="20"/>
      <c r="Q324" s="47" t="s">
        <v>956</v>
      </c>
      <c r="R324" s="79" t="s">
        <v>98</v>
      </c>
      <c r="S324" s="263">
        <v>50000</v>
      </c>
      <c r="T324" s="703"/>
      <c r="U324" s="703"/>
      <c r="V324" s="703">
        <v>50000</v>
      </c>
      <c r="W324" s="703"/>
      <c r="X324" s="703"/>
      <c r="Y324" s="48" t="s">
        <v>1657</v>
      </c>
    </row>
    <row r="325" spans="1:25" ht="14.55" customHeight="1" thickBot="1" x14ac:dyDescent="0.35">
      <c r="A325" s="4"/>
      <c r="B325" s="11" t="s">
        <v>825</v>
      </c>
      <c r="C325" s="11" t="s">
        <v>82</v>
      </c>
      <c r="D325" s="170">
        <v>30000</v>
      </c>
      <c r="E325" s="200"/>
      <c r="F325" s="200">
        <v>30000</v>
      </c>
      <c r="G325" s="200"/>
      <c r="H325" s="200"/>
      <c r="I325" s="200"/>
      <c r="J325" s="57" t="s">
        <v>1888</v>
      </c>
      <c r="P325" s="564"/>
      <c r="Q325" s="565" t="s">
        <v>957</v>
      </c>
      <c r="R325" s="549" t="s">
        <v>98</v>
      </c>
      <c r="S325" s="264">
        <v>50000</v>
      </c>
      <c r="T325" s="703"/>
      <c r="U325" s="703"/>
      <c r="V325" s="703">
        <v>50000</v>
      </c>
      <c r="W325" s="703"/>
      <c r="X325" s="703"/>
      <c r="Y325" s="572" t="s">
        <v>1656</v>
      </c>
    </row>
    <row r="326" spans="1:25" ht="14.55" customHeight="1" x14ac:dyDescent="0.3">
      <c r="A326" s="4"/>
      <c r="B326" s="11" t="s">
        <v>828</v>
      </c>
      <c r="C326" s="11" t="s">
        <v>82</v>
      </c>
      <c r="D326" s="170">
        <v>30000</v>
      </c>
      <c r="E326" s="200"/>
      <c r="F326" s="200">
        <v>30000</v>
      </c>
      <c r="G326" s="200"/>
      <c r="H326" s="200"/>
      <c r="I326" s="200"/>
      <c r="J326" s="57" t="s">
        <v>1890</v>
      </c>
      <c r="P326" s="562"/>
      <c r="Q326" s="552" t="s">
        <v>5</v>
      </c>
      <c r="R326" s="552" t="s">
        <v>98</v>
      </c>
      <c r="S326" s="265">
        <v>50000</v>
      </c>
      <c r="T326" s="703"/>
      <c r="U326" s="703"/>
      <c r="V326" s="703">
        <v>50000</v>
      </c>
      <c r="W326" s="703"/>
      <c r="X326" s="703"/>
      <c r="Y326" s="573" t="s">
        <v>1660</v>
      </c>
    </row>
    <row r="327" spans="1:25" ht="14.55" customHeight="1" x14ac:dyDescent="0.3">
      <c r="A327" s="4"/>
      <c r="B327" s="1" t="s">
        <v>829</v>
      </c>
      <c r="C327" s="11" t="s">
        <v>82</v>
      </c>
      <c r="D327" s="170">
        <v>30000</v>
      </c>
      <c r="E327" s="200"/>
      <c r="F327" s="200">
        <v>30000</v>
      </c>
      <c r="G327" s="200"/>
      <c r="H327" s="200"/>
      <c r="I327" s="200"/>
      <c r="J327" s="57" t="s">
        <v>1888</v>
      </c>
      <c r="P327" s="4"/>
      <c r="Q327" s="11" t="s">
        <v>1006</v>
      </c>
      <c r="R327" s="11" t="s">
        <v>1339</v>
      </c>
      <c r="S327" s="170">
        <v>54000</v>
      </c>
      <c r="T327" s="282"/>
      <c r="U327" s="282"/>
      <c r="V327" s="282">
        <v>54000</v>
      </c>
      <c r="W327" s="282"/>
      <c r="X327" s="282"/>
      <c r="Y327" s="20" t="s">
        <v>1693</v>
      </c>
    </row>
    <row r="328" spans="1:25" ht="14.55" customHeight="1" x14ac:dyDescent="0.3">
      <c r="A328" s="4"/>
      <c r="B328" s="11" t="s">
        <v>830</v>
      </c>
      <c r="C328" s="11" t="s">
        <v>2106</v>
      </c>
      <c r="D328" s="170">
        <v>30000</v>
      </c>
      <c r="E328" s="200"/>
      <c r="F328" s="200">
        <v>30000</v>
      </c>
      <c r="G328" s="200"/>
      <c r="H328" s="200"/>
      <c r="I328" s="200"/>
      <c r="J328" s="57" t="s">
        <v>1891</v>
      </c>
      <c r="P328" s="568" t="s">
        <v>209</v>
      </c>
      <c r="Q328" s="545" t="s">
        <v>197</v>
      </c>
      <c r="R328" s="546" t="s">
        <v>98</v>
      </c>
      <c r="S328" s="181">
        <v>30500</v>
      </c>
      <c r="T328" s="700"/>
      <c r="U328" s="700">
        <v>30500</v>
      </c>
      <c r="V328" s="700"/>
      <c r="W328" s="700"/>
      <c r="X328" s="700"/>
      <c r="Y328" s="571" t="s">
        <v>1719</v>
      </c>
    </row>
    <row r="329" spans="1:25" ht="14.55" customHeight="1" x14ac:dyDescent="0.3">
      <c r="A329" s="4"/>
      <c r="B329" s="11" t="s">
        <v>832</v>
      </c>
      <c r="C329" s="11" t="s">
        <v>2070</v>
      </c>
      <c r="D329" s="170">
        <v>30000</v>
      </c>
      <c r="E329" s="200"/>
      <c r="F329" s="200">
        <v>30000</v>
      </c>
      <c r="G329" s="200"/>
      <c r="H329" s="200"/>
      <c r="I329" s="200"/>
      <c r="J329" s="57" t="s">
        <v>1892</v>
      </c>
      <c r="P329" s="11" t="s">
        <v>210</v>
      </c>
      <c r="Q329" s="11" t="s">
        <v>199</v>
      </c>
      <c r="R329" s="11" t="s">
        <v>98</v>
      </c>
      <c r="S329" s="181">
        <v>30500</v>
      </c>
      <c r="T329" s="700"/>
      <c r="U329" s="700">
        <v>30500</v>
      </c>
      <c r="V329" s="700"/>
      <c r="W329" s="700"/>
      <c r="X329" s="700"/>
      <c r="Y329" s="20" t="s">
        <v>1720</v>
      </c>
    </row>
    <row r="330" spans="1:25" ht="14.55" customHeight="1" x14ac:dyDescent="0.3">
      <c r="A330" s="4"/>
      <c r="B330" s="1" t="s">
        <v>834</v>
      </c>
      <c r="C330" s="11" t="s">
        <v>2107</v>
      </c>
      <c r="D330" s="170">
        <v>30000</v>
      </c>
      <c r="E330" s="200"/>
      <c r="F330" s="200">
        <v>30000</v>
      </c>
      <c r="G330" s="200"/>
      <c r="H330" s="200"/>
      <c r="I330" s="200"/>
      <c r="J330" s="57" t="s">
        <v>1893</v>
      </c>
      <c r="P330" s="562"/>
      <c r="Q330" s="546" t="s">
        <v>1146</v>
      </c>
      <c r="R330" s="546" t="s">
        <v>1145</v>
      </c>
      <c r="S330" s="169">
        <v>36000</v>
      </c>
      <c r="T330" s="315"/>
      <c r="U330" s="315">
        <v>36000</v>
      </c>
      <c r="V330" s="315"/>
      <c r="W330" s="315"/>
      <c r="X330" s="315"/>
      <c r="Y330" s="562" t="s">
        <v>1767</v>
      </c>
    </row>
    <row r="331" spans="1:25" ht="14.55" customHeight="1" x14ac:dyDescent="0.3">
      <c r="A331" s="4"/>
      <c r="B331" s="11" t="s">
        <v>835</v>
      </c>
      <c r="C331" s="11" t="s">
        <v>2070</v>
      </c>
      <c r="D331" s="170">
        <v>30000</v>
      </c>
      <c r="E331" s="200"/>
      <c r="F331" s="200">
        <v>30000</v>
      </c>
      <c r="G331" s="200"/>
      <c r="H331" s="200"/>
      <c r="I331" s="200"/>
      <c r="J331" s="57" t="s">
        <v>1894</v>
      </c>
      <c r="P331" s="4"/>
      <c r="Q331" s="11" t="s">
        <v>1147</v>
      </c>
      <c r="R331" s="11" t="s">
        <v>1149</v>
      </c>
      <c r="S331" s="169">
        <v>36000</v>
      </c>
      <c r="T331" s="315"/>
      <c r="U331" s="315">
        <v>36000</v>
      </c>
      <c r="V331" s="315"/>
      <c r="W331" s="315"/>
      <c r="X331" s="315"/>
      <c r="Y331" s="4" t="s">
        <v>1767</v>
      </c>
    </row>
    <row r="332" spans="1:25" ht="14.55" customHeight="1" x14ac:dyDescent="0.3">
      <c r="A332" s="4"/>
      <c r="B332" s="11" t="s">
        <v>1260</v>
      </c>
      <c r="C332" s="11" t="s">
        <v>2069</v>
      </c>
      <c r="D332" s="170">
        <v>30000</v>
      </c>
      <c r="E332" s="200"/>
      <c r="F332" s="200">
        <v>30000</v>
      </c>
      <c r="G332" s="200"/>
      <c r="H332" s="200"/>
      <c r="I332" s="200"/>
      <c r="J332" s="57" t="s">
        <v>1895</v>
      </c>
      <c r="P332" s="562"/>
      <c r="Q332" s="546" t="s">
        <v>1148</v>
      </c>
      <c r="R332" s="546" t="s">
        <v>1150</v>
      </c>
      <c r="S332" s="169">
        <v>36000</v>
      </c>
      <c r="T332" s="315"/>
      <c r="U332" s="315">
        <v>36000</v>
      </c>
      <c r="V332" s="315"/>
      <c r="W332" s="315"/>
      <c r="X332" s="315"/>
      <c r="Y332" s="562" t="s">
        <v>1767</v>
      </c>
    </row>
    <row r="333" spans="1:25" ht="14.55" customHeight="1" x14ac:dyDescent="0.3">
      <c r="A333" s="4"/>
      <c r="B333" s="11" t="s">
        <v>1263</v>
      </c>
      <c r="C333" s="11" t="s">
        <v>2070</v>
      </c>
      <c r="D333" s="278"/>
      <c r="E333" s="200"/>
      <c r="F333" s="200"/>
      <c r="G333" s="200"/>
      <c r="H333" s="200"/>
      <c r="I333" s="200"/>
      <c r="J333" s="57" t="s">
        <v>1264</v>
      </c>
      <c r="P333" s="4"/>
      <c r="Q333" s="11" t="s">
        <v>1151</v>
      </c>
      <c r="R333" s="11" t="s">
        <v>1145</v>
      </c>
      <c r="S333" s="169">
        <v>36000</v>
      </c>
      <c r="T333" s="315"/>
      <c r="U333" s="315">
        <v>36000</v>
      </c>
      <c r="V333" s="315"/>
      <c r="W333" s="315"/>
      <c r="X333" s="315"/>
      <c r="Y333" s="4" t="s">
        <v>1767</v>
      </c>
    </row>
    <row r="334" spans="1:25" ht="14.55" customHeight="1" x14ac:dyDescent="0.3">
      <c r="A334" s="4"/>
      <c r="B334" s="11" t="s">
        <v>836</v>
      </c>
      <c r="C334" s="11" t="s">
        <v>2065</v>
      </c>
      <c r="D334" s="170">
        <v>40000</v>
      </c>
      <c r="E334" s="200"/>
      <c r="F334" s="200">
        <v>40000</v>
      </c>
      <c r="G334" s="200"/>
      <c r="H334" s="200"/>
      <c r="I334" s="200"/>
      <c r="J334" s="57" t="s">
        <v>1896</v>
      </c>
      <c r="P334" s="562"/>
      <c r="Q334" s="546" t="s">
        <v>1152</v>
      </c>
      <c r="R334" s="546" t="s">
        <v>1149</v>
      </c>
      <c r="S334" s="169">
        <v>36000</v>
      </c>
      <c r="T334" s="315"/>
      <c r="U334" s="315">
        <v>36000</v>
      </c>
      <c r="V334" s="315"/>
      <c r="W334" s="315"/>
      <c r="X334" s="315"/>
      <c r="Y334" s="562" t="s">
        <v>1767</v>
      </c>
    </row>
    <row r="335" spans="1:25" ht="14.55" customHeight="1" x14ac:dyDescent="0.3">
      <c r="A335" s="4"/>
      <c r="B335" s="11" t="s">
        <v>838</v>
      </c>
      <c r="C335" s="11" t="s">
        <v>2065</v>
      </c>
      <c r="D335" s="170">
        <v>40000</v>
      </c>
      <c r="E335" s="200"/>
      <c r="F335" s="200">
        <v>40000</v>
      </c>
      <c r="G335" s="200"/>
      <c r="H335" s="200"/>
      <c r="I335" s="200"/>
      <c r="J335" s="57" t="s">
        <v>1897</v>
      </c>
      <c r="P335" s="4"/>
      <c r="Q335" s="11" t="s">
        <v>1153</v>
      </c>
      <c r="R335" s="11" t="s">
        <v>1150</v>
      </c>
      <c r="S335" s="169">
        <v>36000</v>
      </c>
      <c r="T335" s="315"/>
      <c r="U335" s="315">
        <v>36000</v>
      </c>
      <c r="V335" s="315"/>
      <c r="W335" s="315"/>
      <c r="X335" s="315"/>
      <c r="Y335" s="4" t="s">
        <v>1767</v>
      </c>
    </row>
    <row r="336" spans="1:25" ht="14.55" customHeight="1" x14ac:dyDescent="0.3">
      <c r="A336" s="4"/>
      <c r="B336" s="11" t="s">
        <v>839</v>
      </c>
      <c r="C336" s="11" t="s">
        <v>2065</v>
      </c>
      <c r="D336" s="170">
        <v>40000</v>
      </c>
      <c r="E336" s="200"/>
      <c r="F336" s="200">
        <v>40000</v>
      </c>
      <c r="G336" s="200"/>
      <c r="H336" s="200"/>
      <c r="I336" s="200"/>
      <c r="J336" s="57" t="s">
        <v>1896</v>
      </c>
      <c r="P336" s="575"/>
      <c r="Q336" s="552" t="s">
        <v>293</v>
      </c>
      <c r="R336" s="546" t="s">
        <v>98</v>
      </c>
      <c r="S336" s="169">
        <v>36000</v>
      </c>
      <c r="T336" s="316"/>
      <c r="U336" s="316">
        <v>36000</v>
      </c>
      <c r="V336" s="316"/>
      <c r="W336" s="316"/>
      <c r="X336" s="316"/>
      <c r="Y336" s="575" t="s">
        <v>1768</v>
      </c>
    </row>
    <row r="337" spans="1:25" ht="14.55" customHeight="1" x14ac:dyDescent="0.3">
      <c r="A337" s="4"/>
      <c r="B337" s="11" t="s">
        <v>840</v>
      </c>
      <c r="C337" s="11" t="s">
        <v>2065</v>
      </c>
      <c r="D337" s="170">
        <v>40000</v>
      </c>
      <c r="E337" s="200"/>
      <c r="F337" s="200">
        <v>40000</v>
      </c>
      <c r="G337" s="200"/>
      <c r="H337" s="200"/>
      <c r="I337" s="200"/>
      <c r="J337" s="57" t="s">
        <v>1897</v>
      </c>
      <c r="P337" s="601" t="s">
        <v>2037</v>
      </c>
      <c r="Q337" s="545" t="s">
        <v>511</v>
      </c>
      <c r="R337" s="546" t="s">
        <v>98</v>
      </c>
      <c r="S337" s="169">
        <v>35000</v>
      </c>
      <c r="T337" s="315"/>
      <c r="U337" s="315">
        <v>35000</v>
      </c>
      <c r="V337" s="315"/>
      <c r="W337" s="315"/>
      <c r="X337" s="315"/>
      <c r="Y337" s="574" t="s">
        <v>1796</v>
      </c>
    </row>
    <row r="338" spans="1:25" ht="14.55" customHeight="1" x14ac:dyDescent="0.3">
      <c r="A338" s="4"/>
      <c r="B338" s="11" t="s">
        <v>842</v>
      </c>
      <c r="C338" s="11" t="s">
        <v>2065</v>
      </c>
      <c r="D338" s="170">
        <v>40000</v>
      </c>
      <c r="E338" s="200"/>
      <c r="F338" s="200">
        <v>40000</v>
      </c>
      <c r="G338" s="200"/>
      <c r="H338" s="200"/>
      <c r="I338" s="200"/>
      <c r="J338" s="57" t="s">
        <v>1896</v>
      </c>
      <c r="P338" s="11" t="s">
        <v>2033</v>
      </c>
      <c r="Q338" s="11" t="s">
        <v>514</v>
      </c>
      <c r="R338" s="11" t="s">
        <v>98</v>
      </c>
      <c r="S338" s="170">
        <v>35000</v>
      </c>
      <c r="T338" s="315"/>
      <c r="U338" s="315">
        <v>35000</v>
      </c>
      <c r="V338" s="315"/>
      <c r="W338" s="315"/>
      <c r="X338" s="315"/>
      <c r="Y338" s="6" t="s">
        <v>1796</v>
      </c>
    </row>
    <row r="339" spans="1:25" ht="14.55" customHeight="1" x14ac:dyDescent="0.3">
      <c r="A339" s="4"/>
      <c r="B339" s="11" t="s">
        <v>843</v>
      </c>
      <c r="C339" s="11" t="s">
        <v>2065</v>
      </c>
      <c r="D339" s="170">
        <v>40000</v>
      </c>
      <c r="E339" s="200"/>
      <c r="F339" s="200">
        <v>40000</v>
      </c>
      <c r="G339" s="200"/>
      <c r="H339" s="200"/>
      <c r="I339" s="200"/>
      <c r="J339" s="57" t="s">
        <v>1897</v>
      </c>
      <c r="P339" s="598" t="s">
        <v>737</v>
      </c>
      <c r="Q339" s="623" t="s">
        <v>707</v>
      </c>
      <c r="R339" s="623" t="s">
        <v>98</v>
      </c>
      <c r="S339" s="181">
        <v>50000</v>
      </c>
      <c r="T339" s="700"/>
      <c r="U339" s="700"/>
      <c r="V339" s="700">
        <v>50000</v>
      </c>
      <c r="W339" s="700"/>
      <c r="X339" s="700"/>
      <c r="Y339" s="624" t="s">
        <v>1843</v>
      </c>
    </row>
    <row r="340" spans="1:25" ht="14.55" customHeight="1" x14ac:dyDescent="0.3">
      <c r="A340" s="4"/>
      <c r="B340" s="11" t="s">
        <v>844</v>
      </c>
      <c r="C340" s="11" t="s">
        <v>2065</v>
      </c>
      <c r="D340" s="170">
        <v>40000</v>
      </c>
      <c r="E340" s="200"/>
      <c r="F340" s="200">
        <v>40000</v>
      </c>
      <c r="G340" s="200"/>
      <c r="H340" s="200"/>
      <c r="I340" s="200"/>
      <c r="J340" s="57" t="s">
        <v>1896</v>
      </c>
      <c r="P340" s="4"/>
      <c r="Q340" s="96" t="s">
        <v>709</v>
      </c>
      <c r="R340" s="96" t="s">
        <v>98</v>
      </c>
      <c r="S340" s="181">
        <v>50000</v>
      </c>
      <c r="T340" s="700"/>
      <c r="U340" s="700"/>
      <c r="V340" s="700">
        <v>50000</v>
      </c>
      <c r="W340" s="700"/>
      <c r="X340" s="700"/>
      <c r="Y340" s="66" t="s">
        <v>1848</v>
      </c>
    </row>
    <row r="341" spans="1:25" ht="14.55" customHeight="1" thickBot="1" x14ac:dyDescent="0.35">
      <c r="A341" s="4"/>
      <c r="B341" s="11" t="s">
        <v>845</v>
      </c>
      <c r="C341" s="11" t="s">
        <v>2065</v>
      </c>
      <c r="D341" s="170">
        <v>40000</v>
      </c>
      <c r="E341" s="200"/>
      <c r="F341" s="200">
        <v>40000</v>
      </c>
      <c r="G341" s="200"/>
      <c r="H341" s="200"/>
      <c r="I341" s="200"/>
      <c r="J341" s="57" t="s">
        <v>1897</v>
      </c>
      <c r="P341" s="562"/>
      <c r="Q341" s="623" t="s">
        <v>710</v>
      </c>
      <c r="R341" s="623" t="s">
        <v>98</v>
      </c>
      <c r="S341" s="181">
        <v>50000</v>
      </c>
      <c r="T341" s="700"/>
      <c r="U341" s="700"/>
      <c r="V341" s="700">
        <v>50000</v>
      </c>
      <c r="W341" s="700"/>
      <c r="X341" s="700"/>
      <c r="Y341" s="624" t="s">
        <v>1849</v>
      </c>
    </row>
    <row r="342" spans="1:25" ht="19.05" customHeight="1" thickBot="1" x14ac:dyDescent="0.4">
      <c r="A342" s="56" t="s">
        <v>809</v>
      </c>
      <c r="B342" s="53"/>
      <c r="C342" s="83"/>
      <c r="D342" s="27"/>
      <c r="E342" s="158"/>
      <c r="F342" s="158"/>
      <c r="G342" s="158"/>
      <c r="H342" s="158"/>
      <c r="I342" s="158"/>
      <c r="J342" s="16"/>
      <c r="P342" s="605" t="s">
        <v>745</v>
      </c>
      <c r="Q342" s="632" t="s">
        <v>740</v>
      </c>
      <c r="R342" s="623" t="s">
        <v>2105</v>
      </c>
      <c r="S342" s="633">
        <v>40000</v>
      </c>
      <c r="T342" s="702"/>
      <c r="U342" s="702">
        <v>40000</v>
      </c>
      <c r="V342" s="702"/>
      <c r="W342" s="702"/>
      <c r="X342" s="702"/>
      <c r="Y342" s="635" t="s">
        <v>1854</v>
      </c>
    </row>
    <row r="343" spans="1:25" ht="14.55" customHeight="1" x14ac:dyDescent="0.3">
      <c r="A343" s="30" t="s">
        <v>890</v>
      </c>
      <c r="B343" s="14" t="s">
        <v>850</v>
      </c>
      <c r="C343" s="11" t="s">
        <v>82</v>
      </c>
      <c r="D343" s="169">
        <v>25000</v>
      </c>
      <c r="E343" s="200"/>
      <c r="F343" s="200">
        <v>25000</v>
      </c>
      <c r="G343" s="200"/>
      <c r="H343" s="200"/>
      <c r="I343" s="200"/>
      <c r="J343" s="57" t="s">
        <v>1899</v>
      </c>
      <c r="P343" s="58" t="s">
        <v>746</v>
      </c>
      <c r="Q343" s="96" t="s">
        <v>741</v>
      </c>
      <c r="R343" s="96" t="s">
        <v>2105</v>
      </c>
      <c r="S343" s="181">
        <v>40000</v>
      </c>
      <c r="T343" s="700"/>
      <c r="U343" s="700">
        <v>40000</v>
      </c>
      <c r="V343" s="700"/>
      <c r="W343" s="700"/>
      <c r="X343" s="700"/>
      <c r="Y343" s="66" t="s">
        <v>1855</v>
      </c>
    </row>
    <row r="344" spans="1:25" ht="14.55" customHeight="1" x14ac:dyDescent="0.3">
      <c r="A344" s="11" t="s">
        <v>891</v>
      </c>
      <c r="B344" s="11" t="s">
        <v>851</v>
      </c>
      <c r="C344" s="11" t="s">
        <v>82</v>
      </c>
      <c r="D344" s="170">
        <v>25000</v>
      </c>
      <c r="E344" s="200"/>
      <c r="F344" s="200">
        <v>25000</v>
      </c>
      <c r="G344" s="200"/>
      <c r="H344" s="200"/>
      <c r="I344" s="200"/>
      <c r="J344" s="57" t="s">
        <v>1899</v>
      </c>
      <c r="P344" s="602" t="s">
        <v>2033</v>
      </c>
      <c r="Q344" s="623" t="s">
        <v>742</v>
      </c>
      <c r="R344" s="623" t="s">
        <v>2105</v>
      </c>
      <c r="S344" s="181">
        <v>40000</v>
      </c>
      <c r="T344" s="700"/>
      <c r="U344" s="700">
        <v>40000</v>
      </c>
      <c r="V344" s="700"/>
      <c r="W344" s="700"/>
      <c r="X344" s="700"/>
      <c r="Y344" s="624" t="s">
        <v>1856</v>
      </c>
    </row>
    <row r="345" spans="1:25" ht="14.55" customHeight="1" x14ac:dyDescent="0.3">
      <c r="A345" s="11" t="s">
        <v>2033</v>
      </c>
      <c r="B345" s="11" t="s">
        <v>852</v>
      </c>
      <c r="C345" s="11" t="s">
        <v>82</v>
      </c>
      <c r="D345" s="170">
        <v>25000</v>
      </c>
      <c r="E345" s="200"/>
      <c r="F345" s="200">
        <v>25000</v>
      </c>
      <c r="G345" s="200"/>
      <c r="H345" s="200"/>
      <c r="I345" s="200"/>
      <c r="J345" s="57" t="s">
        <v>1900</v>
      </c>
      <c r="P345" s="20"/>
      <c r="Q345" s="96" t="s">
        <v>743</v>
      </c>
      <c r="R345" s="96" t="s">
        <v>2105</v>
      </c>
      <c r="S345" s="181">
        <v>40000</v>
      </c>
      <c r="T345" s="700"/>
      <c r="U345" s="700">
        <v>40000</v>
      </c>
      <c r="V345" s="700"/>
      <c r="W345" s="700"/>
      <c r="X345" s="700"/>
      <c r="Y345" s="66" t="s">
        <v>1857</v>
      </c>
    </row>
    <row r="346" spans="1:25" ht="14.55" customHeight="1" x14ac:dyDescent="0.3">
      <c r="A346" s="11"/>
      <c r="B346" s="11" t="s">
        <v>853</v>
      </c>
      <c r="C346" s="11" t="s">
        <v>82</v>
      </c>
      <c r="D346" s="170">
        <v>25000</v>
      </c>
      <c r="E346" s="200"/>
      <c r="F346" s="200">
        <v>25000</v>
      </c>
      <c r="G346" s="200"/>
      <c r="H346" s="200"/>
      <c r="I346" s="200"/>
      <c r="J346" s="57" t="s">
        <v>1901</v>
      </c>
      <c r="P346" s="564"/>
      <c r="Q346" s="623" t="s">
        <v>744</v>
      </c>
      <c r="R346" s="623" t="s">
        <v>2105</v>
      </c>
      <c r="S346" s="181">
        <v>40000</v>
      </c>
      <c r="T346" s="700"/>
      <c r="U346" s="700">
        <v>40000</v>
      </c>
      <c r="V346" s="700"/>
      <c r="W346" s="700"/>
      <c r="X346" s="700"/>
      <c r="Y346" s="624" t="s">
        <v>1858</v>
      </c>
    </row>
    <row r="347" spans="1:25" ht="14.55" customHeight="1" x14ac:dyDescent="0.3">
      <c r="A347" s="11"/>
      <c r="B347" s="11" t="s">
        <v>854</v>
      </c>
      <c r="C347" s="11" t="s">
        <v>82</v>
      </c>
      <c r="D347" s="170">
        <v>25000</v>
      </c>
      <c r="E347" s="200"/>
      <c r="F347" s="200">
        <v>25000</v>
      </c>
      <c r="G347" s="200"/>
      <c r="H347" s="200"/>
      <c r="I347" s="200"/>
      <c r="J347" s="57" t="s">
        <v>1902</v>
      </c>
      <c r="P347" s="624"/>
      <c r="Q347" s="623" t="s">
        <v>773</v>
      </c>
      <c r="R347" s="623" t="s">
        <v>98</v>
      </c>
      <c r="S347" s="181">
        <v>10000</v>
      </c>
      <c r="T347" s="700">
        <v>10000</v>
      </c>
      <c r="U347" s="700"/>
      <c r="V347" s="700"/>
      <c r="W347" s="700"/>
      <c r="X347" s="700"/>
      <c r="Y347" s="624" t="s">
        <v>1873</v>
      </c>
    </row>
    <row r="348" spans="1:25" ht="14.55" customHeight="1" x14ac:dyDescent="0.3">
      <c r="A348" s="4"/>
      <c r="B348" s="11" t="s">
        <v>855</v>
      </c>
      <c r="C348" s="11" t="s">
        <v>82</v>
      </c>
      <c r="D348" s="170">
        <v>25000</v>
      </c>
      <c r="E348" s="200"/>
      <c r="F348" s="200">
        <v>25000</v>
      </c>
      <c r="G348" s="200"/>
      <c r="H348" s="200"/>
      <c r="I348" s="200"/>
      <c r="J348" s="57" t="s">
        <v>1903</v>
      </c>
      <c r="P348" s="29" t="s">
        <v>908</v>
      </c>
      <c r="Q348" s="14" t="s">
        <v>905</v>
      </c>
      <c r="R348" s="11" t="s">
        <v>98</v>
      </c>
      <c r="S348" s="169">
        <v>100000</v>
      </c>
      <c r="T348" s="315"/>
      <c r="U348" s="315"/>
      <c r="V348" s="315"/>
      <c r="W348" s="315"/>
      <c r="X348" s="315">
        <v>100000</v>
      </c>
      <c r="Y348" s="6" t="s">
        <v>1927</v>
      </c>
    </row>
    <row r="349" spans="1:25" ht="14.55" customHeight="1" x14ac:dyDescent="0.3">
      <c r="A349" s="4"/>
      <c r="B349" s="11" t="s">
        <v>856</v>
      </c>
      <c r="C349" s="11" t="s">
        <v>82</v>
      </c>
      <c r="D349" s="170">
        <v>25000</v>
      </c>
      <c r="E349" s="200"/>
      <c r="F349" s="200">
        <v>25000</v>
      </c>
      <c r="G349" s="200"/>
      <c r="H349" s="200"/>
      <c r="I349" s="200"/>
      <c r="J349" s="57" t="s">
        <v>1904</v>
      </c>
      <c r="P349" s="11" t="s">
        <v>2033</v>
      </c>
      <c r="Q349" s="11" t="s">
        <v>1363</v>
      </c>
      <c r="R349" s="11" t="s">
        <v>98</v>
      </c>
      <c r="S349" s="170">
        <v>75000</v>
      </c>
      <c r="T349" s="281"/>
      <c r="U349" s="281"/>
      <c r="V349" s="281"/>
      <c r="W349" s="281">
        <v>75000</v>
      </c>
      <c r="X349" s="281"/>
      <c r="Y349" s="4" t="s">
        <v>1952</v>
      </c>
    </row>
    <row r="350" spans="1:25" ht="14.55" customHeight="1" x14ac:dyDescent="0.3">
      <c r="A350" s="4"/>
      <c r="B350" s="11" t="s">
        <v>857</v>
      </c>
      <c r="C350" s="11" t="s">
        <v>82</v>
      </c>
      <c r="D350" s="170">
        <v>25000</v>
      </c>
      <c r="E350" s="200"/>
      <c r="F350" s="200">
        <v>25000</v>
      </c>
      <c r="G350" s="200"/>
      <c r="H350" s="200"/>
      <c r="I350" s="200"/>
      <c r="J350" s="57" t="s">
        <v>1905</v>
      </c>
      <c r="P350" s="8"/>
      <c r="Q350" s="11" t="s">
        <v>2300</v>
      </c>
      <c r="R350" s="11" t="s">
        <v>98</v>
      </c>
      <c r="S350" s="265">
        <v>50000</v>
      </c>
      <c r="T350" s="281"/>
      <c r="U350" s="281"/>
      <c r="V350" s="281">
        <v>50000</v>
      </c>
      <c r="W350" s="281"/>
      <c r="X350" s="281"/>
      <c r="Y350" s="8" t="s">
        <v>2301</v>
      </c>
    </row>
    <row r="351" spans="1:25" ht="14.55" customHeight="1" x14ac:dyDescent="0.3">
      <c r="A351" s="4"/>
      <c r="B351" s="11" t="s">
        <v>858</v>
      </c>
      <c r="C351" s="11" t="s">
        <v>82</v>
      </c>
      <c r="D351" s="170">
        <v>25000</v>
      </c>
      <c r="E351" s="200"/>
      <c r="F351" s="200">
        <v>25000</v>
      </c>
      <c r="G351" s="200"/>
      <c r="H351" s="200"/>
      <c r="I351" s="200"/>
      <c r="J351" s="57" t="s">
        <v>1906</v>
      </c>
      <c r="P351" s="601" t="s">
        <v>2651</v>
      </c>
      <c r="Q351" s="546" t="s">
        <v>2624</v>
      </c>
      <c r="R351" s="546" t="s">
        <v>2105</v>
      </c>
      <c r="S351" s="169">
        <v>25000</v>
      </c>
      <c r="T351" s="281"/>
      <c r="U351" s="281">
        <v>25000</v>
      </c>
      <c r="V351" s="281"/>
      <c r="W351" s="281"/>
      <c r="X351" s="281"/>
      <c r="Y351" s="574" t="s">
        <v>2626</v>
      </c>
    </row>
    <row r="352" spans="1:25" ht="14.55" customHeight="1" x14ac:dyDescent="0.3">
      <c r="A352" s="4"/>
      <c r="B352" s="11" t="s">
        <v>859</v>
      </c>
      <c r="C352" s="11" t="s">
        <v>82</v>
      </c>
      <c r="D352" s="170">
        <v>25000</v>
      </c>
      <c r="E352" s="200"/>
      <c r="F352" s="200">
        <v>25000</v>
      </c>
      <c r="G352" s="200"/>
      <c r="H352" s="200"/>
      <c r="I352" s="200"/>
      <c r="J352" s="57" t="s">
        <v>1900</v>
      </c>
    </row>
    <row r="353" spans="1:25" ht="14.55" customHeight="1" x14ac:dyDescent="0.3">
      <c r="A353" s="4"/>
      <c r="B353" s="11" t="s">
        <v>860</v>
      </c>
      <c r="C353" s="11" t="s">
        <v>82</v>
      </c>
      <c r="D353" s="170">
        <v>25000</v>
      </c>
      <c r="E353" s="200"/>
      <c r="F353" s="200">
        <v>25000</v>
      </c>
      <c r="G353" s="200"/>
      <c r="H353" s="200"/>
      <c r="I353" s="200"/>
      <c r="J353" s="57" t="s">
        <v>1907</v>
      </c>
    </row>
    <row r="354" spans="1:25" ht="14.55" customHeight="1" x14ac:dyDescent="0.3">
      <c r="A354" s="4"/>
      <c r="B354" s="11" t="s">
        <v>861</v>
      </c>
      <c r="C354" s="11" t="s">
        <v>82</v>
      </c>
      <c r="D354" s="170">
        <v>25000</v>
      </c>
      <c r="E354" s="200"/>
      <c r="F354" s="200">
        <v>25000</v>
      </c>
      <c r="G354" s="200"/>
      <c r="H354" s="200"/>
      <c r="I354" s="200"/>
      <c r="J354" s="57" t="s">
        <v>1908</v>
      </c>
    </row>
    <row r="355" spans="1:25" ht="14.55" customHeight="1" x14ac:dyDescent="0.3">
      <c r="A355" s="4"/>
      <c r="B355" s="11" t="s">
        <v>862</v>
      </c>
      <c r="C355" s="11" t="s">
        <v>82</v>
      </c>
      <c r="D355" s="170">
        <v>25000</v>
      </c>
      <c r="E355" s="200"/>
      <c r="F355" s="200">
        <v>25000</v>
      </c>
      <c r="G355" s="200"/>
      <c r="H355" s="200"/>
      <c r="I355" s="200"/>
      <c r="J355" s="57" t="s">
        <v>1908</v>
      </c>
    </row>
    <row r="356" spans="1:25" ht="14.55" customHeight="1" x14ac:dyDescent="0.3">
      <c r="A356" s="8"/>
      <c r="B356" s="13" t="s">
        <v>863</v>
      </c>
      <c r="C356" s="11" t="s">
        <v>82</v>
      </c>
      <c r="D356" s="170">
        <v>25000</v>
      </c>
      <c r="E356" s="200"/>
      <c r="F356" s="200">
        <v>25000</v>
      </c>
      <c r="G356" s="200"/>
      <c r="H356" s="200"/>
      <c r="I356" s="200"/>
      <c r="J356" s="57" t="s">
        <v>1909</v>
      </c>
      <c r="P356" s="28" t="s">
        <v>185</v>
      </c>
      <c r="Q356" s="14" t="s">
        <v>173</v>
      </c>
      <c r="R356" s="14" t="s">
        <v>2065</v>
      </c>
      <c r="S356" s="169">
        <v>100000</v>
      </c>
      <c r="T356" s="703"/>
      <c r="U356" s="703"/>
      <c r="V356" s="703"/>
      <c r="W356" s="703"/>
      <c r="X356" s="703">
        <v>100000</v>
      </c>
      <c r="Y356" s="19" t="s">
        <v>1715</v>
      </c>
    </row>
    <row r="357" spans="1:25" ht="14.55" customHeight="1" x14ac:dyDescent="0.3">
      <c r="A357" s="4"/>
      <c r="B357" s="11" t="s">
        <v>864</v>
      </c>
      <c r="C357" s="11" t="s">
        <v>424</v>
      </c>
      <c r="D357" s="170">
        <v>50000</v>
      </c>
      <c r="E357" s="200"/>
      <c r="F357" s="200"/>
      <c r="G357" s="200">
        <v>50000</v>
      </c>
      <c r="H357" s="200"/>
      <c r="I357" s="200"/>
      <c r="J357" s="57" t="s">
        <v>1910</v>
      </c>
      <c r="P357" s="568" t="s">
        <v>181</v>
      </c>
      <c r="Q357" s="546" t="s">
        <v>174</v>
      </c>
      <c r="R357" s="546" t="s">
        <v>2065</v>
      </c>
      <c r="S357" s="170">
        <v>100000</v>
      </c>
      <c r="T357" s="703"/>
      <c r="U357" s="703"/>
      <c r="V357" s="703"/>
      <c r="W357" s="703"/>
      <c r="X357" s="703">
        <v>100000</v>
      </c>
      <c r="Y357" s="564" t="s">
        <v>1715</v>
      </c>
    </row>
    <row r="358" spans="1:25" ht="14.55" customHeight="1" x14ac:dyDescent="0.3">
      <c r="A358" s="4"/>
      <c r="B358" s="11" t="s">
        <v>866</v>
      </c>
      <c r="C358" s="11" t="s">
        <v>168</v>
      </c>
      <c r="D358" s="170">
        <v>50000</v>
      </c>
      <c r="E358" s="200"/>
      <c r="F358" s="200"/>
      <c r="G358" s="200">
        <v>50000</v>
      </c>
      <c r="H358" s="200"/>
      <c r="I358" s="200"/>
      <c r="J358" s="57" t="s">
        <v>1910</v>
      </c>
      <c r="P358" s="11" t="s">
        <v>2033</v>
      </c>
      <c r="Q358" s="11" t="s">
        <v>177</v>
      </c>
      <c r="R358" s="11" t="s">
        <v>2065</v>
      </c>
      <c r="S358" s="170">
        <v>100000</v>
      </c>
      <c r="T358" s="703"/>
      <c r="U358" s="703"/>
      <c r="V358" s="703"/>
      <c r="W358" s="703"/>
      <c r="X358" s="703">
        <v>100000</v>
      </c>
      <c r="Y358" s="20" t="s">
        <v>1715</v>
      </c>
    </row>
    <row r="359" spans="1:25" ht="14.55" customHeight="1" x14ac:dyDescent="0.3">
      <c r="A359" s="4"/>
      <c r="B359" s="11" t="s">
        <v>869</v>
      </c>
      <c r="C359" s="11" t="s">
        <v>15</v>
      </c>
      <c r="D359" s="170">
        <v>25000</v>
      </c>
      <c r="E359" s="200"/>
      <c r="F359" s="200">
        <v>25000</v>
      </c>
      <c r="G359" s="200"/>
      <c r="H359" s="200"/>
      <c r="I359" s="200"/>
      <c r="J359" s="57" t="s">
        <v>1911</v>
      </c>
      <c r="P359" s="562"/>
      <c r="Q359" s="546" t="s">
        <v>175</v>
      </c>
      <c r="R359" s="546" t="s">
        <v>2065</v>
      </c>
      <c r="S359" s="170">
        <v>100000</v>
      </c>
      <c r="T359" s="703"/>
      <c r="U359" s="703"/>
      <c r="V359" s="703"/>
      <c r="W359" s="703"/>
      <c r="X359" s="703">
        <v>100000</v>
      </c>
      <c r="Y359" s="564" t="s">
        <v>1715</v>
      </c>
    </row>
    <row r="360" spans="1:25" ht="14.55" customHeight="1" x14ac:dyDescent="0.3">
      <c r="A360" s="4"/>
      <c r="B360" s="11" t="s">
        <v>870</v>
      </c>
      <c r="C360" s="11" t="s">
        <v>15</v>
      </c>
      <c r="D360" s="170">
        <v>25000</v>
      </c>
      <c r="E360" s="200"/>
      <c r="F360" s="200">
        <v>25000</v>
      </c>
      <c r="G360" s="200"/>
      <c r="H360" s="200"/>
      <c r="I360" s="200"/>
      <c r="J360" s="57" t="s">
        <v>1911</v>
      </c>
      <c r="P360" s="4"/>
      <c r="Q360" s="11" t="s">
        <v>176</v>
      </c>
      <c r="R360" s="11" t="s">
        <v>2065</v>
      </c>
      <c r="S360" s="170">
        <v>100000</v>
      </c>
      <c r="T360" s="703"/>
      <c r="U360" s="703"/>
      <c r="V360" s="703"/>
      <c r="W360" s="703"/>
      <c r="X360" s="703">
        <v>100000</v>
      </c>
      <c r="Y360" s="20" t="s">
        <v>1715</v>
      </c>
    </row>
    <row r="361" spans="1:25" ht="14.55" customHeight="1" x14ac:dyDescent="0.3">
      <c r="A361" s="4"/>
      <c r="B361" s="11" t="s">
        <v>871</v>
      </c>
      <c r="C361" s="11" t="s">
        <v>15</v>
      </c>
      <c r="D361" s="170">
        <v>25000</v>
      </c>
      <c r="E361" s="200"/>
      <c r="F361" s="200">
        <v>25000</v>
      </c>
      <c r="G361" s="200"/>
      <c r="H361" s="200"/>
      <c r="I361" s="200"/>
      <c r="J361" s="57" t="s">
        <v>1911</v>
      </c>
      <c r="P361" s="20"/>
      <c r="Q361" s="96" t="s">
        <v>726</v>
      </c>
      <c r="R361" s="96" t="s">
        <v>2065</v>
      </c>
      <c r="S361" s="181">
        <v>50000</v>
      </c>
      <c r="T361" s="700"/>
      <c r="U361" s="700"/>
      <c r="V361" s="700">
        <v>50000</v>
      </c>
      <c r="W361" s="700"/>
      <c r="X361" s="700"/>
      <c r="Y361" s="66" t="s">
        <v>1847</v>
      </c>
    </row>
    <row r="362" spans="1:25" ht="14.55" customHeight="1" x14ac:dyDescent="0.3">
      <c r="A362" s="4"/>
      <c r="B362" s="11" t="s">
        <v>872</v>
      </c>
      <c r="C362" s="11" t="s">
        <v>15</v>
      </c>
      <c r="D362" s="170">
        <v>25000</v>
      </c>
      <c r="E362" s="200"/>
      <c r="F362" s="200">
        <v>25000</v>
      </c>
      <c r="G362" s="200"/>
      <c r="H362" s="200"/>
      <c r="I362" s="200"/>
      <c r="J362" s="57" t="s">
        <v>1912</v>
      </c>
      <c r="P362" s="564"/>
      <c r="Q362" s="623" t="s">
        <v>727</v>
      </c>
      <c r="R362" s="623" t="s">
        <v>2065</v>
      </c>
      <c r="S362" s="181">
        <v>50000</v>
      </c>
      <c r="T362" s="700"/>
      <c r="U362" s="700"/>
      <c r="V362" s="700">
        <v>50000</v>
      </c>
      <c r="W362" s="700"/>
      <c r="X362" s="700"/>
      <c r="Y362" s="624" t="s">
        <v>1846</v>
      </c>
    </row>
    <row r="363" spans="1:25" ht="14.55" customHeight="1" x14ac:dyDescent="0.3">
      <c r="A363" s="4"/>
      <c r="B363" s="11" t="s">
        <v>873</v>
      </c>
      <c r="C363" s="11" t="s">
        <v>15</v>
      </c>
      <c r="D363" s="170">
        <v>25000</v>
      </c>
      <c r="E363" s="200"/>
      <c r="F363" s="200">
        <v>25000</v>
      </c>
      <c r="G363" s="200"/>
      <c r="H363" s="200"/>
      <c r="I363" s="200"/>
      <c r="J363" s="57" t="s">
        <v>1913</v>
      </c>
      <c r="P363" s="4"/>
      <c r="Q363" s="11" t="s">
        <v>836</v>
      </c>
      <c r="R363" s="11" t="s">
        <v>2065</v>
      </c>
      <c r="S363" s="170">
        <v>40000</v>
      </c>
      <c r="T363" s="703"/>
      <c r="U363" s="703">
        <v>40000</v>
      </c>
      <c r="V363" s="703"/>
      <c r="W363" s="703"/>
      <c r="X363" s="703"/>
      <c r="Y363" s="66" t="s">
        <v>1896</v>
      </c>
    </row>
    <row r="364" spans="1:25" ht="14.55" customHeight="1" x14ac:dyDescent="0.3">
      <c r="A364" s="4"/>
      <c r="B364" s="11" t="s">
        <v>874</v>
      </c>
      <c r="C364" s="11" t="s">
        <v>15</v>
      </c>
      <c r="D364" s="170">
        <v>25000</v>
      </c>
      <c r="E364" s="200"/>
      <c r="F364" s="200">
        <v>25000</v>
      </c>
      <c r="G364" s="200"/>
      <c r="H364" s="200"/>
      <c r="I364" s="200"/>
      <c r="J364" s="57" t="s">
        <v>1914</v>
      </c>
      <c r="P364" s="562"/>
      <c r="Q364" s="546" t="s">
        <v>838</v>
      </c>
      <c r="R364" s="546" t="s">
        <v>2065</v>
      </c>
      <c r="S364" s="170">
        <v>40000</v>
      </c>
      <c r="T364" s="703"/>
      <c r="U364" s="703">
        <v>40000</v>
      </c>
      <c r="V364" s="703"/>
      <c r="W364" s="703"/>
      <c r="X364" s="703"/>
      <c r="Y364" s="624" t="s">
        <v>1897</v>
      </c>
    </row>
    <row r="365" spans="1:25" ht="14.55" customHeight="1" x14ac:dyDescent="0.3">
      <c r="A365" s="4"/>
      <c r="B365" s="11" t="s">
        <v>875</v>
      </c>
      <c r="C365" s="11" t="s">
        <v>15</v>
      </c>
      <c r="D365" s="170">
        <v>25000</v>
      </c>
      <c r="E365" s="200"/>
      <c r="F365" s="200">
        <v>25000</v>
      </c>
      <c r="G365" s="200"/>
      <c r="H365" s="200"/>
      <c r="I365" s="200"/>
      <c r="J365" s="57" t="s">
        <v>1915</v>
      </c>
      <c r="P365" s="4"/>
      <c r="Q365" s="11" t="s">
        <v>839</v>
      </c>
      <c r="R365" s="11" t="s">
        <v>2065</v>
      </c>
      <c r="S365" s="170">
        <v>40000</v>
      </c>
      <c r="T365" s="703"/>
      <c r="U365" s="703">
        <v>40000</v>
      </c>
      <c r="V365" s="703"/>
      <c r="W365" s="703"/>
      <c r="X365" s="703"/>
      <c r="Y365" s="66" t="s">
        <v>1896</v>
      </c>
    </row>
    <row r="366" spans="1:25" ht="14.55" customHeight="1" x14ac:dyDescent="0.3">
      <c r="A366" s="4"/>
      <c r="B366" s="11" t="s">
        <v>876</v>
      </c>
      <c r="C366" s="11" t="s">
        <v>15</v>
      </c>
      <c r="D366" s="170">
        <v>25000</v>
      </c>
      <c r="E366" s="200"/>
      <c r="F366" s="200">
        <v>25000</v>
      </c>
      <c r="G366" s="200"/>
      <c r="H366" s="200"/>
      <c r="I366" s="200"/>
      <c r="J366" s="57" t="s">
        <v>1915</v>
      </c>
      <c r="P366" s="562"/>
      <c r="Q366" s="546" t="s">
        <v>840</v>
      </c>
      <c r="R366" s="546" t="s">
        <v>2065</v>
      </c>
      <c r="S366" s="170">
        <v>40000</v>
      </c>
      <c r="T366" s="703"/>
      <c r="U366" s="703">
        <v>40000</v>
      </c>
      <c r="V366" s="703"/>
      <c r="W366" s="703"/>
      <c r="X366" s="703"/>
      <c r="Y366" s="624" t="s">
        <v>1897</v>
      </c>
    </row>
    <row r="367" spans="1:25" ht="14.55" customHeight="1" x14ac:dyDescent="0.3">
      <c r="A367" s="4"/>
      <c r="B367" s="11" t="s">
        <v>877</v>
      </c>
      <c r="C367" s="11" t="s">
        <v>15</v>
      </c>
      <c r="D367" s="170">
        <v>25000</v>
      </c>
      <c r="E367" s="200"/>
      <c r="F367" s="200">
        <v>25000</v>
      </c>
      <c r="G367" s="200"/>
      <c r="H367" s="200"/>
      <c r="I367" s="200"/>
      <c r="J367" s="57" t="s">
        <v>1916</v>
      </c>
      <c r="P367" s="4"/>
      <c r="Q367" s="11" t="s">
        <v>842</v>
      </c>
      <c r="R367" s="11" t="s">
        <v>2065</v>
      </c>
      <c r="S367" s="170">
        <v>40000</v>
      </c>
      <c r="T367" s="703"/>
      <c r="U367" s="703">
        <v>40000</v>
      </c>
      <c r="V367" s="703"/>
      <c r="W367" s="703"/>
      <c r="X367" s="703"/>
      <c r="Y367" s="66" t="s">
        <v>1896</v>
      </c>
    </row>
    <row r="368" spans="1:25" ht="14.55" customHeight="1" x14ac:dyDescent="0.3">
      <c r="A368" s="8"/>
      <c r="B368" s="11" t="s">
        <v>878</v>
      </c>
      <c r="C368" s="11" t="s">
        <v>15</v>
      </c>
      <c r="D368" s="170">
        <v>25000</v>
      </c>
      <c r="E368" s="200"/>
      <c r="F368" s="200">
        <v>25000</v>
      </c>
      <c r="G368" s="200"/>
      <c r="H368" s="200"/>
      <c r="I368" s="200"/>
      <c r="J368" s="57" t="s">
        <v>1916</v>
      </c>
      <c r="P368" s="562"/>
      <c r="Q368" s="546" t="s">
        <v>843</v>
      </c>
      <c r="R368" s="546" t="s">
        <v>2065</v>
      </c>
      <c r="S368" s="170">
        <v>40000</v>
      </c>
      <c r="T368" s="703"/>
      <c r="U368" s="703">
        <v>40000</v>
      </c>
      <c r="V368" s="703"/>
      <c r="W368" s="703"/>
      <c r="X368" s="703"/>
      <c r="Y368" s="624" t="s">
        <v>1897</v>
      </c>
    </row>
    <row r="369" spans="1:25" ht="14.55" customHeight="1" x14ac:dyDescent="0.3">
      <c r="A369" s="4"/>
      <c r="B369" s="11" t="s">
        <v>879</v>
      </c>
      <c r="C369" s="11" t="s">
        <v>883</v>
      </c>
      <c r="D369" s="170">
        <v>15000</v>
      </c>
      <c r="E369" s="200">
        <v>15000</v>
      </c>
      <c r="F369" s="200"/>
      <c r="G369" s="200"/>
      <c r="H369" s="200"/>
      <c r="I369" s="200"/>
      <c r="J369" s="57" t="s">
        <v>1917</v>
      </c>
      <c r="P369" s="4"/>
      <c r="Q369" s="11" t="s">
        <v>844</v>
      </c>
      <c r="R369" s="11" t="s">
        <v>2065</v>
      </c>
      <c r="S369" s="170">
        <v>40000</v>
      </c>
      <c r="T369" s="703"/>
      <c r="U369" s="703">
        <v>40000</v>
      </c>
      <c r="V369" s="703"/>
      <c r="W369" s="703"/>
      <c r="X369" s="703"/>
      <c r="Y369" s="66" t="s">
        <v>1896</v>
      </c>
    </row>
    <row r="370" spans="1:25" ht="14.55" customHeight="1" x14ac:dyDescent="0.3">
      <c r="A370" s="4"/>
      <c r="B370" s="11" t="s">
        <v>880</v>
      </c>
      <c r="C370" s="11" t="s">
        <v>883</v>
      </c>
      <c r="D370" s="170">
        <v>15000</v>
      </c>
      <c r="E370" s="200">
        <v>15000</v>
      </c>
      <c r="F370" s="200"/>
      <c r="G370" s="200"/>
      <c r="H370" s="200"/>
      <c r="I370" s="200"/>
      <c r="J370" s="57" t="s">
        <v>1917</v>
      </c>
      <c r="P370" s="562"/>
      <c r="Q370" s="546" t="s">
        <v>845</v>
      </c>
      <c r="R370" s="546" t="s">
        <v>2065</v>
      </c>
      <c r="S370" s="170">
        <v>40000</v>
      </c>
      <c r="T370" s="703"/>
      <c r="U370" s="703">
        <v>40000</v>
      </c>
      <c r="V370" s="703"/>
      <c r="W370" s="703"/>
      <c r="X370" s="703"/>
      <c r="Y370" s="624" t="s">
        <v>1897</v>
      </c>
    </row>
    <row r="371" spans="1:25" ht="14.55" customHeight="1" x14ac:dyDescent="0.3">
      <c r="A371" s="4"/>
      <c r="B371" s="11" t="s">
        <v>881</v>
      </c>
      <c r="C371" s="11" t="s">
        <v>883</v>
      </c>
      <c r="D371" s="170">
        <v>15000</v>
      </c>
      <c r="E371" s="200">
        <v>15000</v>
      </c>
      <c r="F371" s="200"/>
      <c r="G371" s="200"/>
      <c r="H371" s="200"/>
      <c r="I371" s="200"/>
      <c r="J371" s="57" t="s">
        <v>1917</v>
      </c>
      <c r="P371" s="562"/>
      <c r="Q371" s="546" t="s">
        <v>2397</v>
      </c>
      <c r="R371" s="546" t="s">
        <v>2065</v>
      </c>
      <c r="S371" s="169">
        <v>68300</v>
      </c>
      <c r="T371" s="281"/>
      <c r="U371" s="281"/>
      <c r="V371" s="281">
        <v>68300</v>
      </c>
      <c r="W371" s="281"/>
      <c r="X371" s="281"/>
      <c r="Y371" s="574" t="s">
        <v>2400</v>
      </c>
    </row>
    <row r="372" spans="1:25" ht="14.55" customHeight="1" x14ac:dyDescent="0.3">
      <c r="A372" s="4"/>
      <c r="B372" s="11" t="s">
        <v>884</v>
      </c>
      <c r="C372" s="11" t="s">
        <v>882</v>
      </c>
      <c r="D372" s="170">
        <v>15000</v>
      </c>
      <c r="E372" s="200">
        <v>15000</v>
      </c>
      <c r="F372" s="200"/>
      <c r="G372" s="200"/>
      <c r="H372" s="200"/>
      <c r="I372" s="200"/>
      <c r="J372" s="57" t="s">
        <v>1918</v>
      </c>
      <c r="P372" s="4"/>
      <c r="Q372" s="11" t="s">
        <v>2398</v>
      </c>
      <c r="R372" s="11" t="s">
        <v>2065</v>
      </c>
      <c r="S372" s="169">
        <v>68300</v>
      </c>
      <c r="T372" s="281"/>
      <c r="U372" s="281"/>
      <c r="V372" s="281">
        <v>68300</v>
      </c>
      <c r="W372" s="281"/>
      <c r="X372" s="281"/>
      <c r="Y372" s="6" t="s">
        <v>2399</v>
      </c>
    </row>
    <row r="373" spans="1:25" ht="14.55" customHeight="1" x14ac:dyDescent="0.3">
      <c r="A373" s="4"/>
      <c r="B373" s="11" t="s">
        <v>885</v>
      </c>
      <c r="C373" s="11" t="s">
        <v>882</v>
      </c>
      <c r="D373" s="170">
        <v>15000</v>
      </c>
      <c r="E373" s="200">
        <v>15000</v>
      </c>
      <c r="F373" s="200"/>
      <c r="G373" s="200"/>
      <c r="H373" s="200"/>
      <c r="I373" s="200"/>
      <c r="J373" s="57" t="s">
        <v>1919</v>
      </c>
      <c r="P373" s="35" t="s">
        <v>2771</v>
      </c>
      <c r="Q373" s="11" t="s">
        <v>2765</v>
      </c>
      <c r="R373" s="11" t="s">
        <v>2065</v>
      </c>
      <c r="S373" s="170">
        <v>36000</v>
      </c>
      <c r="T373" s="281"/>
      <c r="U373" s="281">
        <v>36000</v>
      </c>
      <c r="V373" s="281"/>
      <c r="W373" s="281"/>
      <c r="X373" s="281"/>
      <c r="Y373" s="66" t="s">
        <v>2768</v>
      </c>
    </row>
    <row r="374" spans="1:25" ht="14.55" customHeight="1" x14ac:dyDescent="0.3">
      <c r="A374" s="4"/>
      <c r="B374" s="11" t="s">
        <v>886</v>
      </c>
      <c r="C374" s="11" t="s">
        <v>2064</v>
      </c>
      <c r="D374" s="170">
        <v>25000</v>
      </c>
      <c r="E374" s="200"/>
      <c r="F374" s="200">
        <v>25000</v>
      </c>
      <c r="G374" s="200"/>
      <c r="H374" s="200"/>
      <c r="I374" s="200"/>
      <c r="J374" s="57" t="s">
        <v>1920</v>
      </c>
      <c r="P374" s="728" t="s">
        <v>2033</v>
      </c>
      <c r="Q374" s="552" t="s">
        <v>2766</v>
      </c>
      <c r="R374" s="546" t="s">
        <v>2065</v>
      </c>
      <c r="S374" s="175">
        <v>36000</v>
      </c>
      <c r="T374" s="281"/>
      <c r="U374" s="281">
        <v>36000</v>
      </c>
      <c r="V374" s="281"/>
      <c r="W374" s="281"/>
      <c r="X374" s="281"/>
      <c r="Y374" s="638" t="s">
        <v>2769</v>
      </c>
    </row>
    <row r="375" spans="1:25" ht="14.55" customHeight="1" x14ac:dyDescent="0.3">
      <c r="A375" s="4"/>
      <c r="B375" s="11" t="s">
        <v>887</v>
      </c>
      <c r="C375" s="11" t="s">
        <v>2064</v>
      </c>
      <c r="D375" s="170">
        <v>25000</v>
      </c>
      <c r="E375" s="200"/>
      <c r="F375" s="200">
        <v>25000</v>
      </c>
      <c r="G375" s="200"/>
      <c r="H375" s="200"/>
      <c r="I375" s="200"/>
      <c r="J375" s="57" t="s">
        <v>1921</v>
      </c>
    </row>
    <row r="376" spans="1:25" ht="15" customHeight="1" thickBot="1" x14ac:dyDescent="0.35">
      <c r="A376" s="4"/>
      <c r="B376" s="11" t="s">
        <v>888</v>
      </c>
      <c r="C376" s="11" t="s">
        <v>2064</v>
      </c>
      <c r="D376" s="170">
        <v>25000</v>
      </c>
      <c r="E376" s="200"/>
      <c r="F376" s="200">
        <v>25000</v>
      </c>
      <c r="G376" s="200"/>
      <c r="H376" s="200"/>
      <c r="I376" s="200"/>
      <c r="J376" s="57" t="s">
        <v>1922</v>
      </c>
    </row>
    <row r="377" spans="1:25" ht="19.05" customHeight="1" thickBot="1" x14ac:dyDescent="0.4">
      <c r="A377" s="56" t="s">
        <v>904</v>
      </c>
      <c r="B377" s="15"/>
      <c r="C377" s="83"/>
      <c r="D377" s="27"/>
      <c r="E377" s="158"/>
      <c r="F377" s="158"/>
      <c r="G377" s="158"/>
      <c r="H377" s="158"/>
      <c r="I377" s="158"/>
      <c r="J377" s="16"/>
    </row>
    <row r="378" spans="1:25" ht="14.55" customHeight="1" x14ac:dyDescent="0.3">
      <c r="A378" s="29" t="s">
        <v>908</v>
      </c>
      <c r="B378" s="14" t="s">
        <v>905</v>
      </c>
      <c r="C378" s="11" t="s">
        <v>98</v>
      </c>
      <c r="D378" s="169">
        <v>100000</v>
      </c>
      <c r="E378" s="315"/>
      <c r="F378" s="315"/>
      <c r="G378" s="315"/>
      <c r="H378" s="315"/>
      <c r="I378" s="315">
        <v>100000</v>
      </c>
      <c r="J378" s="6" t="s">
        <v>1927</v>
      </c>
      <c r="Q378" s="545" t="s">
        <v>817</v>
      </c>
      <c r="R378" s="546" t="s">
        <v>2079</v>
      </c>
      <c r="S378" s="169">
        <v>150000</v>
      </c>
      <c r="T378" s="315"/>
      <c r="U378" s="315"/>
      <c r="V378" s="315"/>
      <c r="W378" s="315"/>
      <c r="X378" s="315">
        <v>150000</v>
      </c>
      <c r="Y378" s="574" t="s">
        <v>1883</v>
      </c>
    </row>
    <row r="379" spans="1:25" ht="14.55" customHeight="1" x14ac:dyDescent="0.3">
      <c r="A379" s="4" t="s">
        <v>907</v>
      </c>
      <c r="B379" s="11"/>
      <c r="C379" s="11"/>
      <c r="D379" s="11"/>
      <c r="E379" s="281"/>
      <c r="F379" s="281"/>
      <c r="G379" s="281"/>
      <c r="H379" s="281"/>
      <c r="I379" s="281"/>
      <c r="J379" s="4"/>
      <c r="Q379" s="552" t="s">
        <v>1610</v>
      </c>
      <c r="R379" s="546" t="s">
        <v>2079</v>
      </c>
      <c r="S379" s="175">
        <v>43000</v>
      </c>
      <c r="T379" s="314"/>
      <c r="U379" s="314">
        <v>43000</v>
      </c>
      <c r="V379" s="314"/>
      <c r="W379" s="314"/>
      <c r="X379" s="314"/>
      <c r="Y379" s="562" t="s">
        <v>1989</v>
      </c>
    </row>
    <row r="380" spans="1:25" ht="15" customHeight="1" thickBot="1" x14ac:dyDescent="0.35">
      <c r="A380" s="13" t="s">
        <v>2033</v>
      </c>
      <c r="B380" s="13"/>
      <c r="C380" s="11"/>
      <c r="D380" s="13"/>
      <c r="E380" s="314"/>
      <c r="F380" s="314"/>
      <c r="G380" s="314"/>
      <c r="H380" s="314"/>
      <c r="I380" s="314"/>
      <c r="J380" s="8"/>
    </row>
    <row r="381" spans="1:25" ht="19.05" customHeight="1" thickBot="1" x14ac:dyDescent="0.4">
      <c r="A381" s="56" t="s">
        <v>909</v>
      </c>
      <c r="B381" s="15"/>
      <c r="C381" s="83"/>
      <c r="D381" s="27"/>
      <c r="E381" s="158"/>
      <c r="F381" s="158"/>
      <c r="G381" s="158"/>
      <c r="H381" s="158"/>
      <c r="I381" s="158"/>
      <c r="J381" s="16"/>
    </row>
    <row r="382" spans="1:25" ht="14.55" customHeight="1" x14ac:dyDescent="0.3">
      <c r="A382" s="29" t="s">
        <v>936</v>
      </c>
      <c r="B382" s="65" t="s">
        <v>910</v>
      </c>
      <c r="C382" s="96" t="s">
        <v>2064</v>
      </c>
      <c r="D382" s="174">
        <v>50000</v>
      </c>
      <c r="E382" s="292"/>
      <c r="F382" s="292"/>
      <c r="G382" s="292">
        <v>50000</v>
      </c>
      <c r="H382" s="292"/>
      <c r="I382" s="292"/>
      <c r="J382" s="66" t="s">
        <v>1931</v>
      </c>
    </row>
    <row r="383" spans="1:25" ht="14.55" customHeight="1" x14ac:dyDescent="0.3">
      <c r="A383" s="4" t="s">
        <v>937</v>
      </c>
      <c r="B383" s="65" t="s">
        <v>915</v>
      </c>
      <c r="C383" s="96" t="s">
        <v>2064</v>
      </c>
      <c r="D383" s="174">
        <v>50000</v>
      </c>
      <c r="E383" s="292"/>
      <c r="F383" s="292"/>
      <c r="G383" s="292">
        <v>50000</v>
      </c>
      <c r="H383" s="292"/>
      <c r="I383" s="292"/>
      <c r="J383" s="66" t="s">
        <v>1933</v>
      </c>
    </row>
    <row r="384" spans="1:25" ht="14.55" customHeight="1" x14ac:dyDescent="0.3">
      <c r="A384" s="4"/>
      <c r="B384" s="65" t="s">
        <v>916</v>
      </c>
      <c r="C384" s="96" t="s">
        <v>2064</v>
      </c>
      <c r="D384" s="174">
        <v>50000</v>
      </c>
      <c r="E384" s="292"/>
      <c r="F384" s="292"/>
      <c r="G384" s="292">
        <v>50000</v>
      </c>
      <c r="H384" s="292"/>
      <c r="I384" s="292"/>
      <c r="J384" s="66" t="s">
        <v>1932</v>
      </c>
      <c r="P384" s="4"/>
      <c r="Q384" s="11" t="s">
        <v>2416</v>
      </c>
      <c r="R384" s="11" t="s">
        <v>2076</v>
      </c>
      <c r="S384" s="169">
        <v>68300</v>
      </c>
      <c r="T384" s="281"/>
      <c r="U384" s="281"/>
      <c r="V384" s="281">
        <v>68300</v>
      </c>
      <c r="W384" s="281"/>
      <c r="X384" s="281"/>
      <c r="Y384" s="6" t="s">
        <v>2417</v>
      </c>
    </row>
    <row r="385" spans="1:25" ht="14.55" customHeight="1" x14ac:dyDescent="0.3">
      <c r="A385" s="8"/>
      <c r="B385" s="65" t="s">
        <v>913</v>
      </c>
      <c r="C385" s="96" t="s">
        <v>424</v>
      </c>
      <c r="D385" s="174">
        <v>50000</v>
      </c>
      <c r="E385" s="292"/>
      <c r="F385" s="292"/>
      <c r="G385" s="292">
        <v>50000</v>
      </c>
      <c r="H385" s="292"/>
      <c r="I385" s="292"/>
      <c r="J385" s="66" t="s">
        <v>1934</v>
      </c>
      <c r="P385" s="562"/>
      <c r="Q385" s="546" t="s">
        <v>2418</v>
      </c>
      <c r="R385" s="546" t="s">
        <v>2076</v>
      </c>
      <c r="S385" s="169">
        <v>68300</v>
      </c>
      <c r="T385" s="281"/>
      <c r="U385" s="281"/>
      <c r="V385" s="281">
        <v>68300</v>
      </c>
      <c r="W385" s="281"/>
      <c r="X385" s="281"/>
      <c r="Y385" s="574" t="s">
        <v>2419</v>
      </c>
    </row>
    <row r="386" spans="1:25" ht="14.55" customHeight="1" x14ac:dyDescent="0.3">
      <c r="A386" s="66" t="s">
        <v>1351</v>
      </c>
      <c r="B386" s="65" t="s">
        <v>920</v>
      </c>
      <c r="C386" s="96" t="s">
        <v>2072</v>
      </c>
      <c r="D386" s="174">
        <v>50000</v>
      </c>
      <c r="E386" s="292"/>
      <c r="F386" s="292"/>
      <c r="G386" s="292">
        <v>50000</v>
      </c>
      <c r="H386" s="292"/>
      <c r="I386" s="292"/>
      <c r="J386" s="66" t="s">
        <v>1932</v>
      </c>
      <c r="P386" s="4"/>
      <c r="Q386" s="11" t="s">
        <v>2420</v>
      </c>
      <c r="R386" s="11" t="s">
        <v>2076</v>
      </c>
      <c r="S386" s="170">
        <v>68300</v>
      </c>
      <c r="T386" s="281"/>
      <c r="U386" s="281"/>
      <c r="V386" s="281">
        <v>68300</v>
      </c>
      <c r="W386" s="281"/>
      <c r="X386" s="281"/>
      <c r="Y386" s="6" t="s">
        <v>2421</v>
      </c>
    </row>
    <row r="387" spans="1:25" ht="14.55" customHeight="1" x14ac:dyDescent="0.3">
      <c r="A387" s="4"/>
      <c r="B387" s="65" t="s">
        <v>921</v>
      </c>
      <c r="C387" s="96" t="s">
        <v>2071</v>
      </c>
      <c r="D387" s="174">
        <v>50000</v>
      </c>
      <c r="E387" s="292"/>
      <c r="F387" s="292"/>
      <c r="G387" s="292">
        <v>50000</v>
      </c>
      <c r="H387" s="292"/>
      <c r="I387" s="292"/>
      <c r="J387" s="66" t="s">
        <v>1933</v>
      </c>
    </row>
    <row r="388" spans="1:25" ht="14.55" customHeight="1" x14ac:dyDescent="0.3">
      <c r="A388" s="11" t="s">
        <v>2033</v>
      </c>
      <c r="B388" s="65" t="s">
        <v>922</v>
      </c>
      <c r="C388" s="96" t="s">
        <v>2070</v>
      </c>
      <c r="D388" s="174">
        <v>50000</v>
      </c>
      <c r="E388" s="292"/>
      <c r="F388" s="292"/>
      <c r="G388" s="292">
        <v>50000</v>
      </c>
      <c r="H388" s="292"/>
      <c r="I388" s="292"/>
      <c r="J388" s="66" t="s">
        <v>1933</v>
      </c>
    </row>
    <row r="389" spans="1:25" ht="14.55" customHeight="1" x14ac:dyDescent="0.3">
      <c r="A389" s="4"/>
      <c r="B389" s="65" t="s">
        <v>914</v>
      </c>
      <c r="C389" s="96" t="s">
        <v>424</v>
      </c>
      <c r="D389" s="174">
        <v>50000</v>
      </c>
      <c r="E389" s="292"/>
      <c r="F389" s="292"/>
      <c r="G389" s="292">
        <v>50000</v>
      </c>
      <c r="H389" s="292"/>
      <c r="I389" s="292"/>
      <c r="J389" s="66" t="s">
        <v>1928</v>
      </c>
    </row>
    <row r="390" spans="1:25" ht="14.55" customHeight="1" x14ac:dyDescent="0.3">
      <c r="A390" s="4"/>
      <c r="B390" s="65" t="s">
        <v>924</v>
      </c>
      <c r="C390" s="96" t="s">
        <v>2064</v>
      </c>
      <c r="D390" s="174">
        <v>50000</v>
      </c>
      <c r="E390" s="292"/>
      <c r="F390" s="292"/>
      <c r="G390" s="292">
        <v>50000</v>
      </c>
      <c r="H390" s="292"/>
      <c r="I390" s="292"/>
      <c r="J390" s="66" t="s">
        <v>1929</v>
      </c>
      <c r="P390" s="4"/>
      <c r="Q390" s="11" t="s">
        <v>27</v>
      </c>
      <c r="R390" s="11" t="s">
        <v>23</v>
      </c>
      <c r="S390" s="170">
        <v>25000</v>
      </c>
      <c r="T390" s="282"/>
      <c r="U390" s="282">
        <v>25000</v>
      </c>
      <c r="V390" s="282"/>
      <c r="W390" s="282"/>
      <c r="X390" s="282"/>
      <c r="Y390" s="20" t="s">
        <v>1670</v>
      </c>
    </row>
    <row r="391" spans="1:25" ht="14.55" customHeight="1" x14ac:dyDescent="0.3">
      <c r="A391" s="4"/>
      <c r="B391" s="65" t="s">
        <v>925</v>
      </c>
      <c r="C391" s="96" t="s">
        <v>2064</v>
      </c>
      <c r="D391" s="174">
        <v>50000</v>
      </c>
      <c r="E391" s="292"/>
      <c r="F391" s="292"/>
      <c r="G391" s="292">
        <v>50000</v>
      </c>
      <c r="H391" s="292"/>
      <c r="I391" s="292"/>
      <c r="J391" s="66" t="s">
        <v>1929</v>
      </c>
      <c r="P391" s="562"/>
      <c r="Q391" s="546" t="s">
        <v>27</v>
      </c>
      <c r="R391" s="546" t="s">
        <v>25</v>
      </c>
      <c r="S391" s="170">
        <v>25000</v>
      </c>
      <c r="T391" s="282"/>
      <c r="U391" s="282">
        <v>25000</v>
      </c>
      <c r="V391" s="282"/>
      <c r="W391" s="282"/>
      <c r="X391" s="282"/>
      <c r="Y391" s="564" t="s">
        <v>1671</v>
      </c>
    </row>
    <row r="392" spans="1:25" ht="14.55" customHeight="1" x14ac:dyDescent="0.3">
      <c r="A392" s="4"/>
      <c r="B392" s="65" t="s">
        <v>926</v>
      </c>
      <c r="C392" s="96" t="s">
        <v>2064</v>
      </c>
      <c r="D392" s="174">
        <v>50000</v>
      </c>
      <c r="E392" s="292"/>
      <c r="F392" s="292"/>
      <c r="G392" s="292">
        <v>50000</v>
      </c>
      <c r="H392" s="292"/>
      <c r="I392" s="292"/>
      <c r="J392" s="66" t="s">
        <v>1929</v>
      </c>
      <c r="P392" s="66"/>
      <c r="Q392" s="96" t="s">
        <v>771</v>
      </c>
      <c r="R392" s="96" t="s">
        <v>15</v>
      </c>
      <c r="S392" s="181">
        <v>10000</v>
      </c>
      <c r="T392" s="700">
        <v>10000</v>
      </c>
      <c r="U392" s="700"/>
      <c r="V392" s="700"/>
      <c r="W392" s="700"/>
      <c r="X392" s="700"/>
      <c r="Y392" s="66" t="s">
        <v>1872</v>
      </c>
    </row>
    <row r="393" spans="1:25" ht="14.55" customHeight="1" x14ac:dyDescent="0.3">
      <c r="A393" s="4"/>
      <c r="B393" s="65" t="s">
        <v>927</v>
      </c>
      <c r="C393" s="96" t="s">
        <v>2064</v>
      </c>
      <c r="D393" s="174">
        <v>50000</v>
      </c>
      <c r="E393" s="292"/>
      <c r="F393" s="292"/>
      <c r="G393" s="292">
        <v>50000</v>
      </c>
      <c r="H393" s="292"/>
      <c r="I393" s="292"/>
      <c r="J393" s="66" t="s">
        <v>1929</v>
      </c>
      <c r="P393" s="562"/>
      <c r="Q393" s="546" t="s">
        <v>869</v>
      </c>
      <c r="R393" s="546" t="s">
        <v>15</v>
      </c>
      <c r="S393" s="170">
        <v>25000</v>
      </c>
      <c r="T393" s="703"/>
      <c r="U393" s="703">
        <v>25000</v>
      </c>
      <c r="V393" s="703"/>
      <c r="W393" s="703"/>
      <c r="X393" s="703"/>
      <c r="Y393" s="624" t="s">
        <v>1911</v>
      </c>
    </row>
    <row r="394" spans="1:25" ht="14.55" customHeight="1" x14ac:dyDescent="0.3">
      <c r="A394" s="4"/>
      <c r="B394" s="65" t="s">
        <v>933</v>
      </c>
      <c r="C394" s="65" t="s">
        <v>82</v>
      </c>
      <c r="D394" s="174">
        <v>50000</v>
      </c>
      <c r="E394" s="292"/>
      <c r="F394" s="292"/>
      <c r="G394" s="292">
        <v>50000</v>
      </c>
      <c r="H394" s="292"/>
      <c r="I394" s="292"/>
      <c r="J394" s="66" t="s">
        <v>1930</v>
      </c>
      <c r="P394" s="4"/>
      <c r="Q394" s="11" t="s">
        <v>870</v>
      </c>
      <c r="R394" s="11" t="s">
        <v>15</v>
      </c>
      <c r="S394" s="170">
        <v>25000</v>
      </c>
      <c r="T394" s="703"/>
      <c r="U394" s="703">
        <v>25000</v>
      </c>
      <c r="V394" s="703"/>
      <c r="W394" s="703"/>
      <c r="X394" s="703"/>
      <c r="Y394" s="66" t="s">
        <v>1911</v>
      </c>
    </row>
    <row r="395" spans="1:25" ht="14.55" customHeight="1" x14ac:dyDescent="0.3">
      <c r="A395" s="4"/>
      <c r="B395" s="65" t="s">
        <v>934</v>
      </c>
      <c r="C395" s="65" t="s">
        <v>82</v>
      </c>
      <c r="D395" s="174">
        <v>50000</v>
      </c>
      <c r="E395" s="292"/>
      <c r="F395" s="292"/>
      <c r="G395" s="292">
        <v>50000</v>
      </c>
      <c r="H395" s="292"/>
      <c r="I395" s="292"/>
      <c r="J395" s="66" t="s">
        <v>1930</v>
      </c>
      <c r="P395" s="562"/>
      <c r="Q395" s="546" t="s">
        <v>871</v>
      </c>
      <c r="R395" s="546" t="s">
        <v>15</v>
      </c>
      <c r="S395" s="170">
        <v>25000</v>
      </c>
      <c r="T395" s="703"/>
      <c r="U395" s="703">
        <v>25000</v>
      </c>
      <c r="V395" s="703"/>
      <c r="W395" s="703"/>
      <c r="X395" s="703"/>
      <c r="Y395" s="624" t="s">
        <v>1911</v>
      </c>
    </row>
    <row r="396" spans="1:25" ht="15" customHeight="1" thickBot="1" x14ac:dyDescent="0.35">
      <c r="A396" s="4"/>
      <c r="B396" s="65" t="s">
        <v>935</v>
      </c>
      <c r="C396" s="65" t="s">
        <v>82</v>
      </c>
      <c r="D396" s="174">
        <v>50000</v>
      </c>
      <c r="E396" s="292"/>
      <c r="F396" s="292"/>
      <c r="G396" s="292">
        <v>50000</v>
      </c>
      <c r="H396" s="292"/>
      <c r="I396" s="292"/>
      <c r="J396" s="66" t="s">
        <v>1930</v>
      </c>
      <c r="P396" s="4"/>
      <c r="Q396" s="11" t="s">
        <v>872</v>
      </c>
      <c r="R396" s="11" t="s">
        <v>15</v>
      </c>
      <c r="S396" s="170">
        <v>25000</v>
      </c>
      <c r="T396" s="703"/>
      <c r="U396" s="703">
        <v>25000</v>
      </c>
      <c r="V396" s="703"/>
      <c r="W396" s="703"/>
      <c r="X396" s="703"/>
      <c r="Y396" s="66" t="s">
        <v>1912</v>
      </c>
    </row>
    <row r="397" spans="1:25" ht="19.05" customHeight="1" thickBot="1" x14ac:dyDescent="0.4">
      <c r="A397" s="69" t="s">
        <v>1359</v>
      </c>
      <c r="B397" s="27"/>
      <c r="C397" s="83"/>
      <c r="D397" s="27"/>
      <c r="E397" s="158"/>
      <c r="F397" s="158"/>
      <c r="G397" s="158"/>
      <c r="H397" s="158"/>
      <c r="I397" s="158"/>
      <c r="J397" s="16"/>
      <c r="P397" s="562"/>
      <c r="Q397" s="546" t="s">
        <v>873</v>
      </c>
      <c r="R397" s="546" t="s">
        <v>15</v>
      </c>
      <c r="S397" s="170">
        <v>25000</v>
      </c>
      <c r="T397" s="703"/>
      <c r="U397" s="703">
        <v>25000</v>
      </c>
      <c r="V397" s="703"/>
      <c r="W397" s="703"/>
      <c r="X397" s="703"/>
      <c r="Y397" s="624" t="s">
        <v>1913</v>
      </c>
    </row>
    <row r="398" spans="1:25" x14ac:dyDescent="0.3">
      <c r="A398" s="30" t="s">
        <v>1382</v>
      </c>
      <c r="B398" s="14" t="s">
        <v>1360</v>
      </c>
      <c r="C398" s="11" t="s">
        <v>424</v>
      </c>
      <c r="D398" s="169">
        <v>75000</v>
      </c>
      <c r="E398" s="315"/>
      <c r="F398" s="315"/>
      <c r="G398" s="315"/>
      <c r="H398" s="315">
        <v>75000</v>
      </c>
      <c r="I398" s="315"/>
      <c r="J398" s="6" t="s">
        <v>1950</v>
      </c>
      <c r="P398" s="4"/>
      <c r="Q398" s="11" t="s">
        <v>874</v>
      </c>
      <c r="R398" s="11" t="s">
        <v>15</v>
      </c>
      <c r="S398" s="170">
        <v>25000</v>
      </c>
      <c r="T398" s="703"/>
      <c r="U398" s="703">
        <v>25000</v>
      </c>
      <c r="V398" s="703"/>
      <c r="W398" s="703"/>
      <c r="X398" s="703"/>
      <c r="Y398" s="66" t="s">
        <v>1914</v>
      </c>
    </row>
    <row r="399" spans="1:25" x14ac:dyDescent="0.3">
      <c r="A399" s="11" t="s">
        <v>1383</v>
      </c>
      <c r="B399" s="11" t="s">
        <v>1362</v>
      </c>
      <c r="C399" s="11" t="s">
        <v>424</v>
      </c>
      <c r="D399" s="170">
        <v>75000</v>
      </c>
      <c r="E399" s="281"/>
      <c r="F399" s="281"/>
      <c r="G399" s="281"/>
      <c r="H399" s="281">
        <v>75000</v>
      </c>
      <c r="I399" s="281"/>
      <c r="J399" s="4" t="s">
        <v>1951</v>
      </c>
      <c r="P399" s="562"/>
      <c r="Q399" s="546" t="s">
        <v>875</v>
      </c>
      <c r="R399" s="546" t="s">
        <v>15</v>
      </c>
      <c r="S399" s="170">
        <v>25000</v>
      </c>
      <c r="T399" s="703"/>
      <c r="U399" s="703">
        <v>25000</v>
      </c>
      <c r="V399" s="703"/>
      <c r="W399" s="703"/>
      <c r="X399" s="703"/>
      <c r="Y399" s="624" t="s">
        <v>1915</v>
      </c>
    </row>
    <row r="400" spans="1:25" x14ac:dyDescent="0.3">
      <c r="A400" s="11" t="s">
        <v>2033</v>
      </c>
      <c r="B400" s="11" t="s">
        <v>1363</v>
      </c>
      <c r="C400" s="11" t="s">
        <v>98</v>
      </c>
      <c r="D400" s="170">
        <v>75000</v>
      </c>
      <c r="E400" s="281"/>
      <c r="F400" s="281"/>
      <c r="G400" s="281"/>
      <c r="H400" s="281">
        <v>75000</v>
      </c>
      <c r="I400" s="281"/>
      <c r="J400" s="4" t="s">
        <v>1952</v>
      </c>
      <c r="P400" s="4"/>
      <c r="Q400" s="11" t="s">
        <v>876</v>
      </c>
      <c r="R400" s="11" t="s">
        <v>15</v>
      </c>
      <c r="S400" s="170">
        <v>25000</v>
      </c>
      <c r="T400" s="703"/>
      <c r="U400" s="703">
        <v>25000</v>
      </c>
      <c r="V400" s="703"/>
      <c r="W400" s="703"/>
      <c r="X400" s="703"/>
      <c r="Y400" s="66" t="s">
        <v>1915</v>
      </c>
    </row>
    <row r="401" spans="1:25" x14ac:dyDescent="0.3">
      <c r="A401" s="8"/>
      <c r="B401" s="13" t="s">
        <v>1365</v>
      </c>
      <c r="C401" s="11" t="s">
        <v>82</v>
      </c>
      <c r="D401" s="175">
        <v>50000</v>
      </c>
      <c r="E401" s="314"/>
      <c r="F401" s="314"/>
      <c r="G401" s="314">
        <v>50000</v>
      </c>
      <c r="H401" s="314"/>
      <c r="I401" s="314"/>
      <c r="J401" s="8" t="s">
        <v>1953</v>
      </c>
      <c r="P401" s="562"/>
      <c r="Q401" s="546" t="s">
        <v>877</v>
      </c>
      <c r="R401" s="546" t="s">
        <v>15</v>
      </c>
      <c r="S401" s="170">
        <v>25000</v>
      </c>
      <c r="T401" s="703"/>
      <c r="U401" s="703">
        <v>25000</v>
      </c>
      <c r="V401" s="703"/>
      <c r="W401" s="703"/>
      <c r="X401" s="703"/>
      <c r="Y401" s="624" t="s">
        <v>1916</v>
      </c>
    </row>
    <row r="402" spans="1:25" x14ac:dyDescent="0.3">
      <c r="A402" s="4"/>
      <c r="B402" s="11" t="s">
        <v>1366</v>
      </c>
      <c r="C402" s="11" t="s">
        <v>82</v>
      </c>
      <c r="D402" s="170">
        <v>50000</v>
      </c>
      <c r="E402" s="281"/>
      <c r="F402" s="281"/>
      <c r="G402" s="281">
        <v>50000</v>
      </c>
      <c r="H402" s="281"/>
      <c r="I402" s="281"/>
      <c r="J402" s="4" t="s">
        <v>1954</v>
      </c>
      <c r="P402" s="8"/>
      <c r="Q402" s="11" t="s">
        <v>878</v>
      </c>
      <c r="R402" s="11" t="s">
        <v>15</v>
      </c>
      <c r="S402" s="170">
        <v>25000</v>
      </c>
      <c r="T402" s="703"/>
      <c r="U402" s="703">
        <v>25000</v>
      </c>
      <c r="V402" s="703"/>
      <c r="W402" s="703"/>
      <c r="X402" s="703"/>
      <c r="Y402" s="66" t="s">
        <v>1916</v>
      </c>
    </row>
    <row r="403" spans="1:25" ht="15" thickBot="1" x14ac:dyDescent="0.35">
      <c r="A403" s="8"/>
      <c r="B403" s="13" t="s">
        <v>1380</v>
      </c>
      <c r="C403" s="173" t="s">
        <v>1381</v>
      </c>
      <c r="D403" s="175">
        <v>50000</v>
      </c>
      <c r="E403" s="314"/>
      <c r="F403" s="314"/>
      <c r="G403" s="314">
        <v>50000</v>
      </c>
      <c r="H403" s="314"/>
      <c r="I403" s="314"/>
      <c r="J403" s="8" t="s">
        <v>1955</v>
      </c>
    </row>
    <row r="404" spans="1:25" ht="19.05" customHeight="1" thickBot="1" x14ac:dyDescent="0.4">
      <c r="A404" s="69" t="s">
        <v>1429</v>
      </c>
      <c r="B404" s="27"/>
      <c r="C404" s="83"/>
      <c r="D404" s="27"/>
      <c r="E404" s="158"/>
      <c r="F404" s="158"/>
      <c r="G404" s="158"/>
      <c r="H404" s="158"/>
      <c r="I404" s="158"/>
      <c r="J404" s="16"/>
    </row>
    <row r="405" spans="1:25" x14ac:dyDescent="0.3">
      <c r="A405" s="792" t="s">
        <v>1443</v>
      </c>
      <c r="B405" s="11" t="s">
        <v>1430</v>
      </c>
      <c r="C405" s="11" t="s">
        <v>2115</v>
      </c>
      <c r="D405" s="170">
        <v>50000</v>
      </c>
      <c r="E405" s="281"/>
      <c r="F405" s="281"/>
      <c r="G405" s="281">
        <v>50000</v>
      </c>
      <c r="H405" s="281"/>
      <c r="I405" s="281"/>
      <c r="J405" s="4" t="s">
        <v>1962</v>
      </c>
    </row>
    <row r="406" spans="1:25" x14ac:dyDescent="0.3">
      <c r="A406" s="11" t="s">
        <v>1444</v>
      </c>
      <c r="B406" s="11" t="s">
        <v>1432</v>
      </c>
      <c r="C406" s="11" t="s">
        <v>2115</v>
      </c>
      <c r="D406" s="170">
        <v>50000</v>
      </c>
      <c r="E406" s="281"/>
      <c r="F406" s="281"/>
      <c r="G406" s="281">
        <v>50000</v>
      </c>
      <c r="H406" s="281"/>
      <c r="I406" s="281"/>
      <c r="J406" s="4" t="s">
        <v>1963</v>
      </c>
      <c r="P406" s="11" t="s">
        <v>2033</v>
      </c>
      <c r="Q406" s="11" t="s">
        <v>46</v>
      </c>
      <c r="R406" s="11" t="s">
        <v>2068</v>
      </c>
      <c r="S406" s="170">
        <v>50000</v>
      </c>
      <c r="T406" s="703"/>
      <c r="U406" s="703"/>
      <c r="V406" s="703">
        <v>50000</v>
      </c>
      <c r="W406" s="703"/>
      <c r="X406" s="703"/>
      <c r="Y406" s="20" t="s">
        <v>1682</v>
      </c>
    </row>
    <row r="407" spans="1:25" x14ac:dyDescent="0.3">
      <c r="A407" s="4"/>
      <c r="B407" s="11" t="s">
        <v>1433</v>
      </c>
      <c r="C407" s="11" t="s">
        <v>2115</v>
      </c>
      <c r="D407" s="170">
        <v>50000</v>
      </c>
      <c r="E407" s="281"/>
      <c r="F407" s="281"/>
      <c r="G407" s="281">
        <v>50000</v>
      </c>
      <c r="H407" s="281"/>
      <c r="I407" s="281"/>
      <c r="J407" s="4" t="s">
        <v>1964</v>
      </c>
      <c r="P407" s="562"/>
      <c r="Q407" s="546" t="s">
        <v>48</v>
      </c>
      <c r="R407" s="546" t="s">
        <v>2068</v>
      </c>
      <c r="S407" s="170">
        <v>50000</v>
      </c>
      <c r="T407" s="703"/>
      <c r="U407" s="703"/>
      <c r="V407" s="703">
        <v>50000</v>
      </c>
      <c r="W407" s="703"/>
      <c r="X407" s="703"/>
      <c r="Y407" s="564" t="s">
        <v>1683</v>
      </c>
    </row>
    <row r="408" spans="1:25" x14ac:dyDescent="0.3">
      <c r="A408" s="4" t="s">
        <v>1477</v>
      </c>
      <c r="B408" s="11" t="s">
        <v>1434</v>
      </c>
      <c r="C408" s="11" t="s">
        <v>2115</v>
      </c>
      <c r="D408" s="170">
        <v>50000</v>
      </c>
      <c r="E408" s="281"/>
      <c r="F408" s="281"/>
      <c r="G408" s="281">
        <v>50000</v>
      </c>
      <c r="H408" s="281"/>
      <c r="I408" s="281"/>
      <c r="J408" s="4" t="s">
        <v>1965</v>
      </c>
      <c r="P408" s="598" t="s">
        <v>68</v>
      </c>
      <c r="Q408" s="545" t="s">
        <v>52</v>
      </c>
      <c r="R408" s="545" t="s">
        <v>2069</v>
      </c>
      <c r="S408" s="169">
        <v>50000</v>
      </c>
      <c r="T408" s="311"/>
      <c r="U408" s="311"/>
      <c r="V408" s="311">
        <v>50000</v>
      </c>
      <c r="W408" s="311"/>
      <c r="X408" s="311"/>
      <c r="Y408" s="571" t="s">
        <v>1684</v>
      </c>
    </row>
    <row r="409" spans="1:25" x14ac:dyDescent="0.3">
      <c r="A409" s="11" t="s">
        <v>2033</v>
      </c>
      <c r="B409" s="11" t="s">
        <v>1435</v>
      </c>
      <c r="C409" s="11" t="s">
        <v>2115</v>
      </c>
      <c r="D409" s="170">
        <v>50000</v>
      </c>
      <c r="E409" s="281"/>
      <c r="F409" s="281"/>
      <c r="G409" s="281">
        <v>50000</v>
      </c>
      <c r="H409" s="281"/>
      <c r="I409" s="281"/>
      <c r="J409" s="4" t="s">
        <v>1966</v>
      </c>
      <c r="P409" s="73" t="s">
        <v>69</v>
      </c>
      <c r="Q409" s="11" t="s">
        <v>53</v>
      </c>
      <c r="R409" s="11" t="s">
        <v>2069</v>
      </c>
      <c r="S409" s="170">
        <v>50000</v>
      </c>
      <c r="T409" s="282"/>
      <c r="U409" s="282"/>
      <c r="V409" s="282">
        <v>50000</v>
      </c>
      <c r="W409" s="282"/>
      <c r="X409" s="282"/>
      <c r="Y409" s="20" t="s">
        <v>1685</v>
      </c>
    </row>
    <row r="410" spans="1:25" x14ac:dyDescent="0.3">
      <c r="A410" s="4"/>
      <c r="B410" s="11" t="s">
        <v>1436</v>
      </c>
      <c r="C410" s="11" t="s">
        <v>2115</v>
      </c>
      <c r="D410" s="170">
        <v>50000</v>
      </c>
      <c r="E410" s="281"/>
      <c r="F410" s="281"/>
      <c r="G410" s="281">
        <v>50000</v>
      </c>
      <c r="H410" s="281"/>
      <c r="I410" s="281"/>
      <c r="J410" s="4" t="s">
        <v>1963</v>
      </c>
      <c r="P410" s="546" t="s">
        <v>2033</v>
      </c>
      <c r="Q410" s="546" t="s">
        <v>54</v>
      </c>
      <c r="R410" s="546" t="s">
        <v>2069</v>
      </c>
      <c r="S410" s="170">
        <v>50000</v>
      </c>
      <c r="T410" s="282"/>
      <c r="U410" s="282"/>
      <c r="V410" s="282">
        <v>50000</v>
      </c>
      <c r="W410" s="282"/>
      <c r="X410" s="282"/>
      <c r="Y410" s="564" t="s">
        <v>1686</v>
      </c>
    </row>
    <row r="411" spans="1:25" x14ac:dyDescent="0.3">
      <c r="A411" s="4"/>
      <c r="B411" s="11" t="s">
        <v>1408</v>
      </c>
      <c r="C411" s="11" t="s">
        <v>2114</v>
      </c>
      <c r="D411" s="170">
        <v>50000</v>
      </c>
      <c r="E411" s="281"/>
      <c r="F411" s="281"/>
      <c r="G411" s="281">
        <v>50000</v>
      </c>
      <c r="H411" s="281"/>
      <c r="I411" s="281"/>
      <c r="J411" s="4" t="s">
        <v>1962</v>
      </c>
      <c r="P411" s="11" t="s">
        <v>2034</v>
      </c>
      <c r="Q411" s="11" t="s">
        <v>55</v>
      </c>
      <c r="R411" s="11" t="s">
        <v>2069</v>
      </c>
      <c r="S411" s="170">
        <v>50000</v>
      </c>
      <c r="T411" s="282"/>
      <c r="U411" s="282"/>
      <c r="V411" s="282">
        <v>50000</v>
      </c>
      <c r="W411" s="282"/>
      <c r="X411" s="282"/>
      <c r="Y411" s="20" t="s">
        <v>1687</v>
      </c>
    </row>
    <row r="412" spans="1:25" x14ac:dyDescent="0.3">
      <c r="A412" s="4"/>
      <c r="B412" s="11" t="s">
        <v>1409</v>
      </c>
      <c r="C412" s="11" t="s">
        <v>2114</v>
      </c>
      <c r="D412" s="170">
        <v>50000</v>
      </c>
      <c r="E412" s="281"/>
      <c r="F412" s="281"/>
      <c r="G412" s="281">
        <v>50000</v>
      </c>
      <c r="H412" s="281"/>
      <c r="I412" s="281"/>
      <c r="J412" s="4" t="s">
        <v>1964</v>
      </c>
      <c r="P412" s="562"/>
      <c r="Q412" s="546" t="s">
        <v>60</v>
      </c>
      <c r="R412" s="546" t="s">
        <v>2069</v>
      </c>
      <c r="S412" s="170">
        <v>50000</v>
      </c>
      <c r="T412" s="282"/>
      <c r="U412" s="282"/>
      <c r="V412" s="282">
        <v>50000</v>
      </c>
      <c r="W412" s="282"/>
      <c r="X412" s="282"/>
      <c r="Y412" s="564" t="s">
        <v>1688</v>
      </c>
    </row>
    <row r="413" spans="1:25" x14ac:dyDescent="0.3">
      <c r="A413" s="4"/>
      <c r="B413" s="11" t="s">
        <v>1410</v>
      </c>
      <c r="C413" s="11" t="s">
        <v>2114</v>
      </c>
      <c r="D413" s="170">
        <v>50000</v>
      </c>
      <c r="E413" s="281"/>
      <c r="F413" s="281"/>
      <c r="G413" s="281">
        <v>50000</v>
      </c>
      <c r="H413" s="281"/>
      <c r="I413" s="281"/>
      <c r="J413" s="4" t="s">
        <v>1963</v>
      </c>
      <c r="P413" s="4"/>
      <c r="Q413" s="11" t="s">
        <v>56</v>
      </c>
      <c r="R413" s="11" t="s">
        <v>2069</v>
      </c>
      <c r="S413" s="170">
        <v>50000</v>
      </c>
      <c r="T413" s="282"/>
      <c r="U413" s="282"/>
      <c r="V413" s="282">
        <v>50000</v>
      </c>
      <c r="W413" s="282"/>
      <c r="X413" s="282"/>
      <c r="Y413" s="20" t="s">
        <v>1689</v>
      </c>
    </row>
    <row r="414" spans="1:25" x14ac:dyDescent="0.3">
      <c r="A414" s="4"/>
      <c r="B414" s="11" t="s">
        <v>1411</v>
      </c>
      <c r="C414" s="11" t="s">
        <v>2114</v>
      </c>
      <c r="D414" s="170">
        <v>50000</v>
      </c>
      <c r="E414" s="281"/>
      <c r="F414" s="281"/>
      <c r="G414" s="281">
        <v>50000</v>
      </c>
      <c r="H414" s="281"/>
      <c r="I414" s="281"/>
      <c r="J414" s="4" t="s">
        <v>1964</v>
      </c>
      <c r="P414" s="562"/>
      <c r="Q414" s="546" t="s">
        <v>57</v>
      </c>
      <c r="R414" s="546" t="s">
        <v>2069</v>
      </c>
      <c r="S414" s="170">
        <v>50000</v>
      </c>
      <c r="T414" s="282"/>
      <c r="U414" s="282"/>
      <c r="V414" s="282">
        <v>50000</v>
      </c>
      <c r="W414" s="282"/>
      <c r="X414" s="282"/>
      <c r="Y414" s="564" t="s">
        <v>1690</v>
      </c>
    </row>
    <row r="415" spans="1:25" x14ac:dyDescent="0.3">
      <c r="A415" s="8"/>
      <c r="B415" s="11" t="s">
        <v>1413</v>
      </c>
      <c r="C415" s="11" t="s">
        <v>1417</v>
      </c>
      <c r="D415" s="170">
        <v>50000</v>
      </c>
      <c r="E415" s="281"/>
      <c r="F415" s="281"/>
      <c r="G415" s="281">
        <v>50000</v>
      </c>
      <c r="H415" s="281"/>
      <c r="I415" s="281"/>
      <c r="J415" s="4" t="s">
        <v>1963</v>
      </c>
      <c r="P415" s="562"/>
      <c r="Q415" s="546" t="s">
        <v>1338</v>
      </c>
      <c r="R415" s="546" t="s">
        <v>2070</v>
      </c>
      <c r="S415" s="170">
        <v>54000</v>
      </c>
      <c r="T415" s="282"/>
      <c r="U415" s="282"/>
      <c r="V415" s="282">
        <v>54000</v>
      </c>
      <c r="W415" s="282"/>
      <c r="X415" s="282"/>
      <c r="Y415" s="564" t="s">
        <v>1694</v>
      </c>
    </row>
    <row r="416" spans="1:25" x14ac:dyDescent="0.3">
      <c r="A416" s="4"/>
      <c r="B416" s="11" t="s">
        <v>1414</v>
      </c>
      <c r="C416" s="11" t="s">
        <v>1417</v>
      </c>
      <c r="D416" s="170">
        <v>50000</v>
      </c>
      <c r="E416" s="281"/>
      <c r="F416" s="281"/>
      <c r="G416" s="281">
        <v>50000</v>
      </c>
      <c r="H416" s="281"/>
      <c r="I416" s="281"/>
      <c r="J416" s="4" t="s">
        <v>1967</v>
      </c>
      <c r="P416" s="4"/>
      <c r="Q416" s="11" t="s">
        <v>1341</v>
      </c>
      <c r="R416" s="11" t="s">
        <v>2071</v>
      </c>
      <c r="S416" s="170">
        <v>54000</v>
      </c>
      <c r="T416" s="282"/>
      <c r="U416" s="282"/>
      <c r="V416" s="282">
        <v>54000</v>
      </c>
      <c r="W416" s="282"/>
      <c r="X416" s="282"/>
      <c r="Y416" s="20" t="s">
        <v>1694</v>
      </c>
    </row>
    <row r="417" spans="1:25" x14ac:dyDescent="0.3">
      <c r="A417" s="4"/>
      <c r="B417" s="11" t="s">
        <v>1415</v>
      </c>
      <c r="C417" s="11" t="s">
        <v>1417</v>
      </c>
      <c r="D417" s="170">
        <v>50000</v>
      </c>
      <c r="E417" s="281"/>
      <c r="F417" s="281"/>
      <c r="G417" s="281">
        <v>50000</v>
      </c>
      <c r="H417" s="281"/>
      <c r="I417" s="281"/>
      <c r="J417" s="4" t="s">
        <v>1968</v>
      </c>
      <c r="P417" s="562"/>
      <c r="Q417" s="546" t="s">
        <v>1342</v>
      </c>
      <c r="R417" s="546" t="s">
        <v>2072</v>
      </c>
      <c r="S417" s="170">
        <v>54000</v>
      </c>
      <c r="T417" s="282"/>
      <c r="U417" s="282"/>
      <c r="V417" s="282">
        <v>54000</v>
      </c>
      <c r="W417" s="282"/>
      <c r="X417" s="282"/>
      <c r="Y417" s="564" t="s">
        <v>1694</v>
      </c>
    </row>
    <row r="418" spans="1:25" x14ac:dyDescent="0.3">
      <c r="A418" s="4"/>
      <c r="B418" s="11" t="s">
        <v>1416</v>
      </c>
      <c r="C418" s="11" t="s">
        <v>1417</v>
      </c>
      <c r="D418" s="170">
        <v>50000</v>
      </c>
      <c r="E418" s="281"/>
      <c r="F418" s="281"/>
      <c r="G418" s="281">
        <v>50000</v>
      </c>
      <c r="H418" s="281"/>
      <c r="I418" s="281"/>
      <c r="J418" s="4" t="s">
        <v>1961</v>
      </c>
      <c r="P418" s="4"/>
      <c r="Q418" s="11" t="s">
        <v>63</v>
      </c>
      <c r="R418" s="11" t="s">
        <v>2071</v>
      </c>
      <c r="S418" s="170">
        <v>54000</v>
      </c>
      <c r="T418" s="282"/>
      <c r="U418" s="282"/>
      <c r="V418" s="282">
        <v>54000</v>
      </c>
      <c r="W418" s="282"/>
      <c r="X418" s="282"/>
      <c r="Y418" s="20" t="s">
        <v>1695</v>
      </c>
    </row>
    <row r="419" spans="1:25" x14ac:dyDescent="0.3">
      <c r="A419" s="4"/>
      <c r="B419" s="11" t="s">
        <v>1419</v>
      </c>
      <c r="C419" s="11" t="s">
        <v>1418</v>
      </c>
      <c r="D419" s="170">
        <v>50000</v>
      </c>
      <c r="E419" s="281"/>
      <c r="F419" s="281"/>
      <c r="G419" s="281">
        <v>50000</v>
      </c>
      <c r="H419" s="281"/>
      <c r="I419" s="281"/>
      <c r="J419" s="4" t="s">
        <v>1963</v>
      </c>
      <c r="P419" s="29" t="s">
        <v>343</v>
      </c>
      <c r="Q419" s="14" t="s">
        <v>1009</v>
      </c>
      <c r="R419" s="14" t="s">
        <v>2074</v>
      </c>
      <c r="S419" s="169">
        <v>60000</v>
      </c>
      <c r="T419" s="311"/>
      <c r="U419" s="311"/>
      <c r="V419" s="311">
        <v>60000</v>
      </c>
      <c r="W419" s="311"/>
      <c r="X419" s="311"/>
      <c r="Y419" s="19" t="s">
        <v>1700</v>
      </c>
    </row>
    <row r="420" spans="1:25" x14ac:dyDescent="0.3">
      <c r="A420" s="4"/>
      <c r="B420" s="11" t="s">
        <v>1420</v>
      </c>
      <c r="C420" s="11" t="s">
        <v>1418</v>
      </c>
      <c r="D420" s="170">
        <v>50000</v>
      </c>
      <c r="E420" s="281"/>
      <c r="F420" s="281"/>
      <c r="G420" s="281">
        <v>50000</v>
      </c>
      <c r="H420" s="281"/>
      <c r="I420" s="281"/>
      <c r="J420" s="4" t="s">
        <v>1966</v>
      </c>
      <c r="P420" s="595" t="s">
        <v>344</v>
      </c>
      <c r="Q420" s="545" t="s">
        <v>1010</v>
      </c>
      <c r="R420" s="545" t="s">
        <v>2075</v>
      </c>
      <c r="S420" s="169">
        <v>60000</v>
      </c>
      <c r="T420" s="311"/>
      <c r="U420" s="311"/>
      <c r="V420" s="311">
        <v>60000</v>
      </c>
      <c r="W420" s="311"/>
      <c r="X420" s="311"/>
      <c r="Y420" s="571" t="s">
        <v>1701</v>
      </c>
    </row>
    <row r="421" spans="1:25" x14ac:dyDescent="0.3">
      <c r="A421" s="8"/>
      <c r="B421" s="11" t="s">
        <v>1421</v>
      </c>
      <c r="C421" s="11" t="s">
        <v>1418</v>
      </c>
      <c r="D421" s="170">
        <v>50000</v>
      </c>
      <c r="E421" s="281"/>
      <c r="F421" s="281"/>
      <c r="G421" s="281">
        <v>50000</v>
      </c>
      <c r="H421" s="281"/>
      <c r="I421" s="281"/>
      <c r="J421" s="4" t="s">
        <v>1963</v>
      </c>
      <c r="P421" s="13" t="s">
        <v>2033</v>
      </c>
      <c r="Q421" s="14" t="s">
        <v>1011</v>
      </c>
      <c r="R421" s="14" t="s">
        <v>2075</v>
      </c>
      <c r="S421" s="169">
        <v>60000</v>
      </c>
      <c r="T421" s="311"/>
      <c r="U421" s="311"/>
      <c r="V421" s="311">
        <v>60000</v>
      </c>
      <c r="W421" s="311"/>
      <c r="X421" s="311"/>
      <c r="Y421" s="19" t="s">
        <v>1702</v>
      </c>
    </row>
    <row r="422" spans="1:25" x14ac:dyDescent="0.3">
      <c r="A422" s="4"/>
      <c r="B422" s="11" t="s">
        <v>1422</v>
      </c>
      <c r="C422" s="11" t="s">
        <v>1418</v>
      </c>
      <c r="D422" s="170">
        <v>50000</v>
      </c>
      <c r="E422" s="281"/>
      <c r="F422" s="281"/>
      <c r="G422" s="281">
        <v>50000</v>
      </c>
      <c r="H422" s="281"/>
      <c r="I422" s="281"/>
      <c r="J422" s="4" t="s">
        <v>1966</v>
      </c>
      <c r="P422" s="562" t="s">
        <v>1350</v>
      </c>
      <c r="Q422" s="546" t="s">
        <v>202</v>
      </c>
      <c r="R422" s="546" t="s">
        <v>2070</v>
      </c>
      <c r="S422" s="181">
        <v>30500</v>
      </c>
      <c r="T422" s="700"/>
      <c r="U422" s="700">
        <v>30500</v>
      </c>
      <c r="V422" s="700"/>
      <c r="W422" s="700"/>
      <c r="X422" s="700"/>
      <c r="Y422" s="562" t="s">
        <v>1721</v>
      </c>
    </row>
    <row r="423" spans="1:25" x14ac:dyDescent="0.3">
      <c r="A423" s="4"/>
      <c r="B423" s="11" t="s">
        <v>1423</v>
      </c>
      <c r="C423" s="11" t="s">
        <v>2116</v>
      </c>
      <c r="D423" s="170">
        <v>50000</v>
      </c>
      <c r="E423" s="281"/>
      <c r="F423" s="281"/>
      <c r="G423" s="281">
        <v>50000</v>
      </c>
      <c r="H423" s="281"/>
      <c r="I423" s="281"/>
      <c r="J423" s="4" t="s">
        <v>1969</v>
      </c>
      <c r="P423" s="4" t="s">
        <v>1348</v>
      </c>
      <c r="Q423" s="11" t="s">
        <v>201</v>
      </c>
      <c r="R423" s="11" t="s">
        <v>2069</v>
      </c>
      <c r="S423" s="181">
        <v>30500</v>
      </c>
      <c r="T423" s="700"/>
      <c r="U423" s="700">
        <v>30500</v>
      </c>
      <c r="V423" s="700"/>
      <c r="W423" s="700"/>
      <c r="X423" s="700"/>
      <c r="Y423" s="4" t="s">
        <v>1722</v>
      </c>
    </row>
    <row r="424" spans="1:25" x14ac:dyDescent="0.3">
      <c r="A424" s="4"/>
      <c r="B424" s="11" t="s">
        <v>1424</v>
      </c>
      <c r="C424" s="11" t="s">
        <v>2116</v>
      </c>
      <c r="D424" s="170">
        <v>50000</v>
      </c>
      <c r="E424" s="281"/>
      <c r="F424" s="281"/>
      <c r="G424" s="281">
        <v>50000</v>
      </c>
      <c r="H424" s="281"/>
      <c r="I424" s="281"/>
      <c r="J424" s="4" t="s">
        <v>1970</v>
      </c>
      <c r="P424" s="4"/>
      <c r="Q424" s="11" t="s">
        <v>830</v>
      </c>
      <c r="R424" s="11" t="s">
        <v>2106</v>
      </c>
      <c r="S424" s="170">
        <v>30000</v>
      </c>
      <c r="T424" s="703"/>
      <c r="U424" s="703">
        <v>30000</v>
      </c>
      <c r="V424" s="703"/>
      <c r="W424" s="703"/>
      <c r="X424" s="703"/>
      <c r="Y424" s="66" t="s">
        <v>1891</v>
      </c>
    </row>
    <row r="425" spans="1:25" x14ac:dyDescent="0.3">
      <c r="A425" s="4"/>
      <c r="B425" s="11" t="s">
        <v>1425</v>
      </c>
      <c r="C425" s="11" t="s">
        <v>2116</v>
      </c>
      <c r="D425" s="170">
        <v>50000</v>
      </c>
      <c r="E425" s="281"/>
      <c r="F425" s="281"/>
      <c r="G425" s="281">
        <v>50000</v>
      </c>
      <c r="H425" s="281"/>
      <c r="I425" s="281"/>
      <c r="J425" s="4" t="s">
        <v>1971</v>
      </c>
      <c r="P425" s="562"/>
      <c r="Q425" s="546" t="s">
        <v>832</v>
      </c>
      <c r="R425" s="546" t="s">
        <v>2070</v>
      </c>
      <c r="S425" s="170">
        <v>30000</v>
      </c>
      <c r="T425" s="703"/>
      <c r="U425" s="703">
        <v>30000</v>
      </c>
      <c r="V425" s="703"/>
      <c r="W425" s="703"/>
      <c r="X425" s="703"/>
      <c r="Y425" s="624" t="s">
        <v>1892</v>
      </c>
    </row>
    <row r="426" spans="1:25" ht="15" thickBot="1" x14ac:dyDescent="0.35">
      <c r="A426" s="8"/>
      <c r="B426" s="13" t="s">
        <v>1427</v>
      </c>
      <c r="C426" s="11" t="s">
        <v>2117</v>
      </c>
      <c r="D426" s="175">
        <v>50000</v>
      </c>
      <c r="E426" s="314"/>
      <c r="F426" s="314"/>
      <c r="G426" s="314">
        <v>50000</v>
      </c>
      <c r="H426" s="314"/>
      <c r="I426" s="314"/>
      <c r="J426" s="8" t="s">
        <v>1972</v>
      </c>
      <c r="P426" s="4"/>
      <c r="Q426" s="1" t="s">
        <v>834</v>
      </c>
      <c r="R426" s="11" t="s">
        <v>2107</v>
      </c>
      <c r="S426" s="170">
        <v>30000</v>
      </c>
      <c r="T426" s="703"/>
      <c r="U426" s="703">
        <v>30000</v>
      </c>
      <c r="V426" s="703"/>
      <c r="W426" s="703"/>
      <c r="X426" s="703"/>
      <c r="Y426" s="66" t="s">
        <v>1893</v>
      </c>
    </row>
    <row r="427" spans="1:25" ht="19.05" customHeight="1" thickBot="1" x14ac:dyDescent="0.4">
      <c r="A427" s="69" t="s">
        <v>1448</v>
      </c>
      <c r="B427" s="27"/>
      <c r="C427" s="83"/>
      <c r="D427" s="27"/>
      <c r="E427" s="158"/>
      <c r="F427" s="158"/>
      <c r="G427" s="158"/>
      <c r="H427" s="158"/>
      <c r="I427" s="158"/>
      <c r="J427" s="16"/>
      <c r="P427" s="562"/>
      <c r="Q427" s="546" t="s">
        <v>835</v>
      </c>
      <c r="R427" s="546" t="s">
        <v>2070</v>
      </c>
      <c r="S427" s="170">
        <v>30000</v>
      </c>
      <c r="T427" s="703"/>
      <c r="U427" s="703">
        <v>30000</v>
      </c>
      <c r="V427" s="703"/>
      <c r="W427" s="703"/>
      <c r="X427" s="703"/>
      <c r="Y427" s="624" t="s">
        <v>1894</v>
      </c>
    </row>
    <row r="428" spans="1:25" x14ac:dyDescent="0.3">
      <c r="A428" s="30" t="s">
        <v>1452</v>
      </c>
      <c r="B428" s="14" t="s">
        <v>1449</v>
      </c>
      <c r="C428" s="11" t="s">
        <v>2070</v>
      </c>
      <c r="D428" s="169">
        <v>65000</v>
      </c>
      <c r="E428" s="315"/>
      <c r="F428" s="315"/>
      <c r="G428" s="315">
        <v>65000</v>
      </c>
      <c r="H428" s="315"/>
      <c r="I428" s="315"/>
      <c r="J428" s="6" t="s">
        <v>1973</v>
      </c>
      <c r="P428" s="4"/>
      <c r="Q428" s="11" t="s">
        <v>1260</v>
      </c>
      <c r="R428" s="11" t="s">
        <v>2069</v>
      </c>
      <c r="S428" s="170">
        <v>30000</v>
      </c>
      <c r="T428" s="703"/>
      <c r="U428" s="703">
        <v>30000</v>
      </c>
      <c r="V428" s="703"/>
      <c r="W428" s="703"/>
      <c r="X428" s="703"/>
      <c r="Y428" s="66" t="s">
        <v>1895</v>
      </c>
    </row>
    <row r="429" spans="1:25" x14ac:dyDescent="0.3">
      <c r="A429" s="11" t="s">
        <v>1453</v>
      </c>
      <c r="B429" s="11" t="s">
        <v>1451</v>
      </c>
      <c r="C429" s="11" t="s">
        <v>2069</v>
      </c>
      <c r="D429" s="170">
        <v>65000</v>
      </c>
      <c r="E429" s="315"/>
      <c r="F429" s="315"/>
      <c r="G429" s="315">
        <v>65000</v>
      </c>
      <c r="H429" s="315"/>
      <c r="I429" s="315"/>
      <c r="J429" s="6" t="s">
        <v>1974</v>
      </c>
      <c r="P429" s="562"/>
      <c r="Q429" s="546" t="s">
        <v>1263</v>
      </c>
      <c r="R429" s="546" t="s">
        <v>2070</v>
      </c>
      <c r="S429" s="828"/>
      <c r="T429" s="703"/>
      <c r="U429" s="703"/>
      <c r="V429" s="703"/>
      <c r="W429" s="703"/>
      <c r="X429" s="703"/>
      <c r="Y429" s="624" t="s">
        <v>1264</v>
      </c>
    </row>
    <row r="430" spans="1:25" ht="15" thickBot="1" x14ac:dyDescent="0.35">
      <c r="A430" s="11" t="s">
        <v>2033</v>
      </c>
      <c r="B430" s="11"/>
      <c r="C430" s="11"/>
      <c r="D430" s="11"/>
      <c r="E430" s="281"/>
      <c r="F430" s="281"/>
      <c r="G430" s="281"/>
      <c r="H430" s="281"/>
      <c r="I430" s="281"/>
      <c r="J430" s="4"/>
      <c r="P430" s="66" t="s">
        <v>1351</v>
      </c>
      <c r="Q430" s="96" t="s">
        <v>920</v>
      </c>
      <c r="R430" s="96" t="s">
        <v>2072</v>
      </c>
      <c r="S430" s="181">
        <v>50000</v>
      </c>
      <c r="T430" s="700"/>
      <c r="U430" s="700"/>
      <c r="V430" s="700">
        <v>50000</v>
      </c>
      <c r="W430" s="700"/>
      <c r="X430" s="700"/>
      <c r="Y430" s="66" t="s">
        <v>1932</v>
      </c>
    </row>
    <row r="431" spans="1:25" ht="19.05" customHeight="1" thickBot="1" x14ac:dyDescent="0.4">
      <c r="A431" s="56" t="s">
        <v>1455</v>
      </c>
      <c r="B431" s="53"/>
      <c r="C431" s="83"/>
      <c r="D431" s="27"/>
      <c r="E431" s="158"/>
      <c r="F431" s="158"/>
      <c r="G431" s="158"/>
      <c r="H431" s="158"/>
      <c r="I431" s="158"/>
      <c r="J431" s="16"/>
      <c r="P431" s="562"/>
      <c r="Q431" s="623" t="s">
        <v>921</v>
      </c>
      <c r="R431" s="623" t="s">
        <v>2071</v>
      </c>
      <c r="S431" s="181">
        <v>50000</v>
      </c>
      <c r="T431" s="700"/>
      <c r="U431" s="700"/>
      <c r="V431" s="700">
        <v>50000</v>
      </c>
      <c r="W431" s="700"/>
      <c r="X431" s="700"/>
      <c r="Y431" s="624" t="s">
        <v>1933</v>
      </c>
    </row>
    <row r="432" spans="1:25" x14ac:dyDescent="0.3">
      <c r="A432" s="792" t="s">
        <v>1465</v>
      </c>
      <c r="B432" s="14" t="s">
        <v>1456</v>
      </c>
      <c r="C432" s="11" t="s">
        <v>424</v>
      </c>
      <c r="D432" s="169">
        <v>36000</v>
      </c>
      <c r="E432" s="315"/>
      <c r="F432" s="315">
        <v>36000</v>
      </c>
      <c r="G432" s="315"/>
      <c r="H432" s="315"/>
      <c r="I432" s="315"/>
      <c r="J432" s="6" t="s">
        <v>1975</v>
      </c>
      <c r="P432" s="11" t="s">
        <v>2033</v>
      </c>
      <c r="Q432" s="96" t="s">
        <v>922</v>
      </c>
      <c r="R432" s="96" t="s">
        <v>2070</v>
      </c>
      <c r="S432" s="181">
        <v>50000</v>
      </c>
      <c r="T432" s="700"/>
      <c r="U432" s="700"/>
      <c r="V432" s="700">
        <v>50000</v>
      </c>
      <c r="W432" s="700"/>
      <c r="X432" s="700"/>
      <c r="Y432" s="66" t="s">
        <v>1933</v>
      </c>
    </row>
    <row r="433" spans="1:25" x14ac:dyDescent="0.3">
      <c r="A433" s="11" t="s">
        <v>1466</v>
      </c>
      <c r="B433" s="11" t="s">
        <v>1459</v>
      </c>
      <c r="C433" s="11" t="s">
        <v>4177</v>
      </c>
      <c r="D433" s="169">
        <v>36000</v>
      </c>
      <c r="E433" s="315"/>
      <c r="F433" s="315">
        <v>36000</v>
      </c>
      <c r="G433" s="315"/>
      <c r="H433" s="315"/>
      <c r="I433" s="315"/>
      <c r="J433" s="4" t="s">
        <v>1976</v>
      </c>
      <c r="P433" s="562"/>
      <c r="Q433" s="546" t="s">
        <v>1423</v>
      </c>
      <c r="R433" s="546" t="s">
        <v>2116</v>
      </c>
      <c r="S433" s="170">
        <v>50000</v>
      </c>
      <c r="T433" s="281"/>
      <c r="U433" s="281"/>
      <c r="V433" s="281">
        <v>50000</v>
      </c>
      <c r="W433" s="281"/>
      <c r="X433" s="281"/>
      <c r="Y433" s="562" t="s">
        <v>1969</v>
      </c>
    </row>
    <row r="434" spans="1:25" x14ac:dyDescent="0.3">
      <c r="A434" s="4" t="s">
        <v>1486</v>
      </c>
      <c r="B434" s="11" t="s">
        <v>1461</v>
      </c>
      <c r="C434" s="11" t="s">
        <v>2100</v>
      </c>
      <c r="D434" s="169">
        <v>36000</v>
      </c>
      <c r="E434" s="315"/>
      <c r="F434" s="315">
        <v>36000</v>
      </c>
      <c r="G434" s="315"/>
      <c r="H434" s="315"/>
      <c r="I434" s="315"/>
      <c r="J434" s="4" t="s">
        <v>1977</v>
      </c>
      <c r="P434" s="4"/>
      <c r="Q434" s="11" t="s">
        <v>1424</v>
      </c>
      <c r="R434" s="11" t="s">
        <v>2116</v>
      </c>
      <c r="S434" s="170">
        <v>50000</v>
      </c>
      <c r="T434" s="281"/>
      <c r="U434" s="281"/>
      <c r="V434" s="281">
        <v>50000</v>
      </c>
      <c r="W434" s="281"/>
      <c r="X434" s="281"/>
      <c r="Y434" s="4" t="s">
        <v>1970</v>
      </c>
    </row>
    <row r="435" spans="1:25" ht="15" thickBot="1" x14ac:dyDescent="0.35">
      <c r="A435" s="13" t="s">
        <v>2033</v>
      </c>
      <c r="B435" s="13"/>
      <c r="C435" s="11"/>
      <c r="D435" s="13"/>
      <c r="E435" s="314"/>
      <c r="F435" s="314"/>
      <c r="G435" s="314"/>
      <c r="H435" s="314"/>
      <c r="I435" s="314"/>
      <c r="J435" s="8"/>
      <c r="P435" s="562"/>
      <c r="Q435" s="546" t="s">
        <v>1425</v>
      </c>
      <c r="R435" s="546" t="s">
        <v>2116</v>
      </c>
      <c r="S435" s="170">
        <v>50000</v>
      </c>
      <c r="T435" s="281"/>
      <c r="U435" s="281"/>
      <c r="V435" s="281">
        <v>50000</v>
      </c>
      <c r="W435" s="281"/>
      <c r="X435" s="281"/>
      <c r="Y435" s="562" t="s">
        <v>1971</v>
      </c>
    </row>
    <row r="436" spans="1:25" ht="19.05" customHeight="1" thickBot="1" x14ac:dyDescent="0.4">
      <c r="A436" s="56" t="s">
        <v>1467</v>
      </c>
      <c r="B436" s="53"/>
      <c r="C436" s="83"/>
      <c r="D436" s="27"/>
      <c r="E436" s="158"/>
      <c r="F436" s="158"/>
      <c r="G436" s="158"/>
      <c r="H436" s="158"/>
      <c r="I436" s="158"/>
      <c r="J436" s="16"/>
      <c r="P436" s="30" t="s">
        <v>1452</v>
      </c>
      <c r="Q436" s="14" t="s">
        <v>1449</v>
      </c>
      <c r="R436" s="11" t="s">
        <v>2070</v>
      </c>
      <c r="S436" s="169">
        <v>65000</v>
      </c>
      <c r="T436" s="315"/>
      <c r="U436" s="315"/>
      <c r="V436" s="315">
        <v>65000</v>
      </c>
      <c r="W436" s="315"/>
      <c r="X436" s="315"/>
      <c r="Y436" s="6" t="s">
        <v>1973</v>
      </c>
    </row>
    <row r="437" spans="1:25" x14ac:dyDescent="0.3">
      <c r="A437" s="792" t="s">
        <v>1474</v>
      </c>
      <c r="B437" s="14" t="s">
        <v>1468</v>
      </c>
      <c r="C437" s="11" t="s">
        <v>1469</v>
      </c>
      <c r="D437" s="169">
        <v>120000</v>
      </c>
      <c r="E437" s="315"/>
      <c r="F437" s="315"/>
      <c r="G437" s="315"/>
      <c r="H437" s="315"/>
      <c r="I437" s="315">
        <v>120000</v>
      </c>
      <c r="J437" s="6" t="s">
        <v>1978</v>
      </c>
      <c r="P437" s="546" t="s">
        <v>1453</v>
      </c>
      <c r="Q437" s="546" t="s">
        <v>1451</v>
      </c>
      <c r="R437" s="546" t="s">
        <v>2069</v>
      </c>
      <c r="S437" s="170">
        <v>65000</v>
      </c>
      <c r="T437" s="315"/>
      <c r="U437" s="315"/>
      <c r="V437" s="315">
        <v>65000</v>
      </c>
      <c r="W437" s="315"/>
      <c r="X437" s="315"/>
      <c r="Y437" s="574" t="s">
        <v>1974</v>
      </c>
    </row>
    <row r="438" spans="1:25" x14ac:dyDescent="0.3">
      <c r="A438" s="11" t="s">
        <v>1475</v>
      </c>
      <c r="B438" s="11" t="s">
        <v>1470</v>
      </c>
      <c r="C438" s="11" t="s">
        <v>1469</v>
      </c>
      <c r="D438" s="170">
        <v>90000</v>
      </c>
      <c r="E438" s="315"/>
      <c r="F438" s="315"/>
      <c r="G438" s="315"/>
      <c r="H438" s="315">
        <v>90000</v>
      </c>
      <c r="I438" s="315"/>
      <c r="J438" s="6" t="s">
        <v>1979</v>
      </c>
      <c r="P438" s="4" t="s">
        <v>1486</v>
      </c>
      <c r="Q438" s="11" t="s">
        <v>1461</v>
      </c>
      <c r="R438" s="11" t="s">
        <v>2100</v>
      </c>
      <c r="S438" s="169">
        <v>36000</v>
      </c>
      <c r="T438" s="315"/>
      <c r="U438" s="315">
        <v>36000</v>
      </c>
      <c r="V438" s="315"/>
      <c r="W438" s="315"/>
      <c r="X438" s="315"/>
      <c r="Y438" s="4" t="s">
        <v>1977</v>
      </c>
    </row>
    <row r="439" spans="1:25" x14ac:dyDescent="0.3">
      <c r="A439" s="13" t="s">
        <v>2033</v>
      </c>
      <c r="B439" s="11" t="s">
        <v>1472</v>
      </c>
      <c r="C439" s="11" t="s">
        <v>1469</v>
      </c>
      <c r="D439" s="170">
        <v>120000</v>
      </c>
      <c r="E439" s="315"/>
      <c r="F439" s="315"/>
      <c r="G439" s="315"/>
      <c r="H439" s="315"/>
      <c r="I439" s="315">
        <v>120000</v>
      </c>
      <c r="J439" s="6" t="s">
        <v>1978</v>
      </c>
      <c r="P439" s="598" t="s">
        <v>1612</v>
      </c>
      <c r="Q439" s="545" t="s">
        <v>1598</v>
      </c>
      <c r="R439" s="546" t="s">
        <v>2068</v>
      </c>
      <c r="S439" s="169">
        <v>58000</v>
      </c>
      <c r="T439" s="315"/>
      <c r="U439" s="315"/>
      <c r="V439" s="315">
        <v>58000</v>
      </c>
      <c r="W439" s="315"/>
      <c r="X439" s="315"/>
      <c r="Y439" s="574" t="s">
        <v>1985</v>
      </c>
    </row>
    <row r="440" spans="1:25" x14ac:dyDescent="0.3">
      <c r="A440" s="8"/>
      <c r="B440" s="13" t="s">
        <v>1473</v>
      </c>
      <c r="C440" s="11" t="s">
        <v>1469</v>
      </c>
      <c r="D440" s="175">
        <v>90000</v>
      </c>
      <c r="E440" s="316"/>
      <c r="F440" s="316"/>
      <c r="G440" s="316"/>
      <c r="H440" s="316">
        <v>90000</v>
      </c>
      <c r="I440" s="316"/>
      <c r="J440" s="114" t="s">
        <v>1980</v>
      </c>
      <c r="P440" s="30" t="s">
        <v>1645</v>
      </c>
      <c r="Q440" s="14" t="s">
        <v>1633</v>
      </c>
      <c r="R440" s="11" t="s">
        <v>2068</v>
      </c>
      <c r="S440" s="169">
        <v>50000</v>
      </c>
      <c r="T440" s="315"/>
      <c r="U440" s="315"/>
      <c r="V440" s="315">
        <v>50000</v>
      </c>
      <c r="W440" s="315"/>
      <c r="X440" s="315"/>
      <c r="Y440" s="6" t="s">
        <v>1994</v>
      </c>
    </row>
    <row r="441" spans="1:25" ht="15" thickBot="1" x14ac:dyDescent="0.35">
      <c r="A441" s="8"/>
      <c r="B441" s="13"/>
      <c r="C441" s="11"/>
      <c r="D441" s="13"/>
      <c r="E441" s="314"/>
      <c r="F441" s="314"/>
      <c r="G441" s="314"/>
      <c r="H441" s="314"/>
      <c r="I441" s="314"/>
      <c r="J441" s="8"/>
      <c r="P441" s="546" t="s">
        <v>1646</v>
      </c>
      <c r="Q441" s="546" t="s">
        <v>1634</v>
      </c>
      <c r="R441" s="546" t="s">
        <v>2068</v>
      </c>
      <c r="S441" s="170">
        <v>50000</v>
      </c>
      <c r="T441" s="315"/>
      <c r="U441" s="315"/>
      <c r="V441" s="315">
        <v>50000</v>
      </c>
      <c r="W441" s="315"/>
      <c r="X441" s="315"/>
      <c r="Y441" s="574" t="s">
        <v>1995</v>
      </c>
    </row>
    <row r="442" spans="1:25" ht="19.05" customHeight="1" thickBot="1" x14ac:dyDescent="0.4">
      <c r="A442" s="56" t="s">
        <v>1597</v>
      </c>
      <c r="B442" s="53"/>
      <c r="C442" s="83"/>
      <c r="D442" s="27"/>
      <c r="E442" s="158"/>
      <c r="F442" s="158"/>
      <c r="G442" s="158"/>
      <c r="H442" s="158"/>
      <c r="I442" s="158"/>
      <c r="J442" s="16"/>
      <c r="P442" s="11" t="s">
        <v>2033</v>
      </c>
      <c r="Q442" s="11" t="s">
        <v>1635</v>
      </c>
      <c r="R442" s="11" t="s">
        <v>2070</v>
      </c>
      <c r="S442" s="170">
        <v>50000</v>
      </c>
      <c r="T442" s="315"/>
      <c r="U442" s="315"/>
      <c r="V442" s="315">
        <v>50000</v>
      </c>
      <c r="W442" s="315"/>
      <c r="X442" s="315"/>
      <c r="Y442" s="6" t="s">
        <v>1996</v>
      </c>
    </row>
    <row r="443" spans="1:25" x14ac:dyDescent="0.3">
      <c r="A443" s="30" t="s">
        <v>1612</v>
      </c>
      <c r="B443" s="14" t="s">
        <v>1598</v>
      </c>
      <c r="C443" s="11" t="s">
        <v>2068</v>
      </c>
      <c r="D443" s="169">
        <v>58000</v>
      </c>
      <c r="E443" s="315"/>
      <c r="F443" s="315"/>
      <c r="G443" s="315">
        <v>58000</v>
      </c>
      <c r="H443" s="315"/>
      <c r="I443" s="315"/>
      <c r="J443" s="6" t="s">
        <v>1985</v>
      </c>
      <c r="P443" s="562"/>
      <c r="Q443" s="546" t="s">
        <v>1636</v>
      </c>
      <c r="R443" s="546" t="s">
        <v>2070</v>
      </c>
      <c r="S443" s="170">
        <v>50000</v>
      </c>
      <c r="T443" s="315"/>
      <c r="U443" s="315"/>
      <c r="V443" s="315">
        <v>50000</v>
      </c>
      <c r="W443" s="315"/>
      <c r="X443" s="315"/>
      <c r="Y443" s="574" t="s">
        <v>1995</v>
      </c>
    </row>
    <row r="444" spans="1:25" x14ac:dyDescent="0.3">
      <c r="A444" s="11" t="s">
        <v>1613</v>
      </c>
      <c r="B444" s="11" t="s">
        <v>1600</v>
      </c>
      <c r="C444" s="11" t="s">
        <v>489</v>
      </c>
      <c r="D444" s="170">
        <v>50000</v>
      </c>
      <c r="E444" s="281"/>
      <c r="F444" s="281"/>
      <c r="G444" s="281">
        <v>50000</v>
      </c>
      <c r="H444" s="281"/>
      <c r="I444" s="281"/>
      <c r="J444" s="4" t="s">
        <v>1986</v>
      </c>
      <c r="P444" s="4"/>
      <c r="Q444" s="11" t="s">
        <v>1639</v>
      </c>
      <c r="R444" s="11" t="s">
        <v>2072</v>
      </c>
      <c r="S444" s="170">
        <v>50000</v>
      </c>
      <c r="T444" s="281"/>
      <c r="U444" s="281"/>
      <c r="V444" s="281">
        <v>50000</v>
      </c>
      <c r="W444" s="281"/>
      <c r="X444" s="281"/>
      <c r="Y444" s="4" t="s">
        <v>1997</v>
      </c>
    </row>
    <row r="445" spans="1:25" x14ac:dyDescent="0.3">
      <c r="A445" s="8"/>
      <c r="B445" s="13" t="s">
        <v>1610</v>
      </c>
      <c r="C445" s="11" t="s">
        <v>2079</v>
      </c>
      <c r="D445" s="175">
        <v>43000</v>
      </c>
      <c r="E445" s="314"/>
      <c r="F445" s="314">
        <v>43000</v>
      </c>
      <c r="G445" s="314"/>
      <c r="H445" s="314"/>
      <c r="I445" s="314"/>
      <c r="J445" s="4" t="s">
        <v>1989</v>
      </c>
      <c r="P445" s="4"/>
      <c r="Q445" s="11" t="s">
        <v>1642</v>
      </c>
      <c r="R445" s="11" t="s">
        <v>2068</v>
      </c>
      <c r="S445" s="170">
        <v>36000</v>
      </c>
      <c r="T445" s="281"/>
      <c r="U445" s="281">
        <v>36000</v>
      </c>
      <c r="V445" s="281"/>
      <c r="W445" s="281"/>
      <c r="X445" s="281"/>
      <c r="Y445" s="4" t="s">
        <v>1998</v>
      </c>
    </row>
    <row r="446" spans="1:25" ht="15" thickBot="1" x14ac:dyDescent="0.35">
      <c r="A446" s="8"/>
      <c r="B446" s="13"/>
      <c r="C446" s="11"/>
      <c r="D446" s="13"/>
      <c r="E446" s="314"/>
      <c r="F446" s="314"/>
      <c r="G446" s="314"/>
      <c r="H446" s="314"/>
      <c r="I446" s="314"/>
      <c r="J446" s="8"/>
      <c r="P446" s="562"/>
      <c r="Q446" s="546" t="s">
        <v>1643</v>
      </c>
      <c r="R446" s="546" t="s">
        <v>2070</v>
      </c>
      <c r="S446" s="170">
        <v>36000</v>
      </c>
      <c r="T446" s="281"/>
      <c r="U446" s="281">
        <v>36000</v>
      </c>
      <c r="V446" s="281"/>
      <c r="W446" s="281"/>
      <c r="X446" s="281"/>
      <c r="Y446" s="562" t="s">
        <v>1999</v>
      </c>
    </row>
    <row r="447" spans="1:25" ht="19.05" customHeight="1" thickBot="1" x14ac:dyDescent="0.4">
      <c r="A447" s="56" t="s">
        <v>1632</v>
      </c>
      <c r="B447" s="53"/>
      <c r="C447" s="83"/>
      <c r="D447" s="27"/>
      <c r="E447" s="158"/>
      <c r="F447" s="158"/>
      <c r="G447" s="158"/>
      <c r="H447" s="158"/>
      <c r="I447" s="158"/>
      <c r="J447" s="16"/>
      <c r="P447" s="8"/>
      <c r="Q447" s="13" t="s">
        <v>1644</v>
      </c>
      <c r="R447" s="11" t="s">
        <v>2070</v>
      </c>
      <c r="S447" s="175">
        <v>36000</v>
      </c>
      <c r="T447" s="316"/>
      <c r="U447" s="316">
        <v>36000</v>
      </c>
      <c r="V447" s="316"/>
      <c r="W447" s="316"/>
      <c r="X447" s="316"/>
      <c r="Y447" s="114" t="s">
        <v>2000</v>
      </c>
    </row>
    <row r="448" spans="1:25" x14ac:dyDescent="0.3">
      <c r="A448" s="30" t="s">
        <v>1645</v>
      </c>
      <c r="B448" s="14" t="s">
        <v>1633</v>
      </c>
      <c r="C448" s="11" t="s">
        <v>2068</v>
      </c>
      <c r="D448" s="169">
        <v>50000</v>
      </c>
      <c r="E448" s="315"/>
      <c r="F448" s="315"/>
      <c r="G448" s="315">
        <v>50000</v>
      </c>
      <c r="H448" s="315"/>
      <c r="I448" s="315"/>
      <c r="J448" s="6" t="s">
        <v>1994</v>
      </c>
      <c r="P448" s="562"/>
      <c r="Q448" s="546" t="s">
        <v>2180</v>
      </c>
      <c r="R448" s="546" t="s">
        <v>2181</v>
      </c>
      <c r="S448" s="170">
        <v>55000</v>
      </c>
      <c r="T448" s="281"/>
      <c r="U448" s="281"/>
      <c r="V448" s="281">
        <v>55000</v>
      </c>
      <c r="W448" s="281"/>
      <c r="X448" s="281"/>
      <c r="Y448" s="574" t="s">
        <v>2177</v>
      </c>
    </row>
    <row r="449" spans="1:25" x14ac:dyDescent="0.3">
      <c r="A449" s="11" t="s">
        <v>1646</v>
      </c>
      <c r="B449" s="11" t="s">
        <v>1634</v>
      </c>
      <c r="C449" s="11" t="s">
        <v>2068</v>
      </c>
      <c r="D449" s="170">
        <v>50000</v>
      </c>
      <c r="E449" s="315"/>
      <c r="F449" s="315"/>
      <c r="G449" s="315">
        <v>50000</v>
      </c>
      <c r="H449" s="315"/>
      <c r="I449" s="315"/>
      <c r="J449" s="6" t="s">
        <v>1995</v>
      </c>
      <c r="P449" s="4"/>
      <c r="Q449" s="11" t="s">
        <v>2182</v>
      </c>
      <c r="R449" s="11" t="s">
        <v>2107</v>
      </c>
      <c r="S449" s="170">
        <v>55000</v>
      </c>
      <c r="T449" s="281"/>
      <c r="U449" s="281"/>
      <c r="V449" s="281">
        <v>55000</v>
      </c>
      <c r="W449" s="281"/>
      <c r="X449" s="281"/>
      <c r="Y449" s="6" t="s">
        <v>2177</v>
      </c>
    </row>
    <row r="450" spans="1:25" x14ac:dyDescent="0.3">
      <c r="A450" s="11" t="s">
        <v>2033</v>
      </c>
      <c r="B450" s="11" t="s">
        <v>1635</v>
      </c>
      <c r="C450" s="11" t="s">
        <v>2070</v>
      </c>
      <c r="D450" s="170">
        <v>50000</v>
      </c>
      <c r="E450" s="315"/>
      <c r="F450" s="315"/>
      <c r="G450" s="315">
        <v>50000</v>
      </c>
      <c r="H450" s="315"/>
      <c r="I450" s="315"/>
      <c r="J450" s="6" t="s">
        <v>1996</v>
      </c>
      <c r="P450" s="562"/>
      <c r="Q450" s="546" t="s">
        <v>2183</v>
      </c>
      <c r="R450" s="546" t="s">
        <v>2184</v>
      </c>
      <c r="S450" s="170">
        <v>55000</v>
      </c>
      <c r="T450" s="281"/>
      <c r="U450" s="281"/>
      <c r="V450" s="281">
        <v>55000</v>
      </c>
      <c r="W450" s="281"/>
      <c r="X450" s="281"/>
      <c r="Y450" s="574" t="s">
        <v>2177</v>
      </c>
    </row>
    <row r="451" spans="1:25" x14ac:dyDescent="0.3">
      <c r="A451" s="4"/>
      <c r="B451" s="11" t="s">
        <v>1636</v>
      </c>
      <c r="C451" s="11" t="s">
        <v>2070</v>
      </c>
      <c r="D451" s="170">
        <v>50000</v>
      </c>
      <c r="E451" s="315"/>
      <c r="F451" s="315"/>
      <c r="G451" s="315">
        <v>50000</v>
      </c>
      <c r="H451" s="315"/>
      <c r="I451" s="315"/>
      <c r="J451" s="6" t="s">
        <v>1995</v>
      </c>
      <c r="P451" s="4"/>
      <c r="Q451" s="11" t="s">
        <v>2185</v>
      </c>
      <c r="R451" s="11" t="s">
        <v>2106</v>
      </c>
      <c r="S451" s="170">
        <v>55000</v>
      </c>
      <c r="T451" s="281"/>
      <c r="U451" s="281"/>
      <c r="V451" s="281">
        <v>55000</v>
      </c>
      <c r="W451" s="281"/>
      <c r="X451" s="281"/>
      <c r="Y451" s="6" t="s">
        <v>2177</v>
      </c>
    </row>
    <row r="452" spans="1:25" x14ac:dyDescent="0.3">
      <c r="A452" s="4"/>
      <c r="B452" s="11" t="s">
        <v>1639</v>
      </c>
      <c r="C452" s="11" t="s">
        <v>2072</v>
      </c>
      <c r="D452" s="170">
        <v>50000</v>
      </c>
      <c r="E452" s="281"/>
      <c r="F452" s="281"/>
      <c r="G452" s="281">
        <v>50000</v>
      </c>
      <c r="H452" s="281"/>
      <c r="I452" s="281"/>
      <c r="J452" s="4" t="s">
        <v>1997</v>
      </c>
      <c r="P452" s="601" t="s">
        <v>2646</v>
      </c>
      <c r="Q452" s="546" t="s">
        <v>2294</v>
      </c>
      <c r="R452" s="546" t="s">
        <v>2069</v>
      </c>
      <c r="S452" s="169">
        <v>50000</v>
      </c>
      <c r="T452" s="281"/>
      <c r="U452" s="281"/>
      <c r="V452" s="281">
        <v>50000</v>
      </c>
      <c r="W452" s="281"/>
      <c r="X452" s="281"/>
      <c r="Y452" s="574" t="s">
        <v>2295</v>
      </c>
    </row>
    <row r="453" spans="1:25" x14ac:dyDescent="0.3">
      <c r="A453" s="4"/>
      <c r="B453" s="11" t="s">
        <v>1641</v>
      </c>
      <c r="C453" s="11" t="s">
        <v>82</v>
      </c>
      <c r="D453" s="170">
        <v>50000</v>
      </c>
      <c r="E453" s="281"/>
      <c r="F453" s="281"/>
      <c r="G453" s="281">
        <v>50000</v>
      </c>
      <c r="H453" s="281"/>
      <c r="I453" s="281"/>
      <c r="J453" s="4" t="s">
        <v>1997</v>
      </c>
      <c r="P453" s="562"/>
      <c r="Q453" s="546" t="s">
        <v>2401</v>
      </c>
      <c r="R453" s="546" t="s">
        <v>2402</v>
      </c>
      <c r="S453" s="169">
        <v>68300</v>
      </c>
      <c r="T453" s="281"/>
      <c r="U453" s="281"/>
      <c r="V453" s="281">
        <v>68300</v>
      </c>
      <c r="W453" s="281"/>
      <c r="X453" s="281"/>
      <c r="Y453" s="574" t="s">
        <v>2399</v>
      </c>
    </row>
    <row r="454" spans="1:25" x14ac:dyDescent="0.3">
      <c r="A454" s="4"/>
      <c r="B454" s="11" t="s">
        <v>1642</v>
      </c>
      <c r="C454" s="11" t="s">
        <v>2068</v>
      </c>
      <c r="D454" s="170">
        <v>36000</v>
      </c>
      <c r="E454" s="281"/>
      <c r="F454" s="281">
        <v>36000</v>
      </c>
      <c r="G454" s="281"/>
      <c r="H454" s="281"/>
      <c r="I454" s="281"/>
      <c r="J454" s="4" t="s">
        <v>1998</v>
      </c>
      <c r="P454" s="4"/>
      <c r="Q454" s="11" t="s">
        <v>2403</v>
      </c>
      <c r="R454" s="11" t="s">
        <v>2404</v>
      </c>
      <c r="S454" s="169">
        <v>68300</v>
      </c>
      <c r="T454" s="281"/>
      <c r="U454" s="281"/>
      <c r="V454" s="281">
        <v>68300</v>
      </c>
      <c r="W454" s="281"/>
      <c r="X454" s="281"/>
      <c r="Y454" s="6" t="s">
        <v>2399</v>
      </c>
    </row>
    <row r="455" spans="1:25" x14ac:dyDescent="0.3">
      <c r="A455" s="4"/>
      <c r="B455" s="11" t="s">
        <v>1643</v>
      </c>
      <c r="C455" s="11" t="s">
        <v>2070</v>
      </c>
      <c r="D455" s="170">
        <v>36000</v>
      </c>
      <c r="E455" s="281"/>
      <c r="F455" s="281">
        <v>36000</v>
      </c>
      <c r="G455" s="281"/>
      <c r="H455" s="281"/>
      <c r="I455" s="281"/>
      <c r="J455" s="4" t="s">
        <v>1999</v>
      </c>
      <c r="P455" s="562"/>
      <c r="Q455" s="546" t="s">
        <v>2405</v>
      </c>
      <c r="R455" s="546" t="s">
        <v>2406</v>
      </c>
      <c r="S455" s="169">
        <v>68300</v>
      </c>
      <c r="T455" s="281"/>
      <c r="U455" s="281"/>
      <c r="V455" s="281">
        <v>68300</v>
      </c>
      <c r="W455" s="281"/>
      <c r="X455" s="281"/>
      <c r="Y455" s="574" t="s">
        <v>2407</v>
      </c>
    </row>
    <row r="456" spans="1:25" ht="15" thickBot="1" x14ac:dyDescent="0.35">
      <c r="A456" s="8"/>
      <c r="B456" s="13" t="s">
        <v>1644</v>
      </c>
      <c r="C456" s="11" t="s">
        <v>2070</v>
      </c>
      <c r="D456" s="175">
        <v>36000</v>
      </c>
      <c r="E456" s="316"/>
      <c r="F456" s="316">
        <v>36000</v>
      </c>
      <c r="G456" s="316"/>
      <c r="H456" s="316"/>
      <c r="I456" s="316"/>
      <c r="J456" s="114" t="s">
        <v>2000</v>
      </c>
      <c r="P456" s="562"/>
      <c r="Q456" s="546" t="s">
        <v>2422</v>
      </c>
      <c r="R456" s="546" t="s">
        <v>2406</v>
      </c>
      <c r="S456" s="170">
        <v>68300</v>
      </c>
      <c r="T456" s="281"/>
      <c r="U456" s="281"/>
      <c r="V456" s="281">
        <v>68300</v>
      </c>
      <c r="W456" s="281"/>
      <c r="X456" s="281"/>
      <c r="Y456" s="574" t="s">
        <v>2423</v>
      </c>
    </row>
    <row r="457" spans="1:25" ht="19.05" customHeight="1" thickBot="1" x14ac:dyDescent="0.4">
      <c r="A457" s="75" t="s">
        <v>2163</v>
      </c>
      <c r="B457" s="27"/>
      <c r="C457" s="83"/>
      <c r="D457" s="27"/>
      <c r="E457" s="27"/>
      <c r="F457" s="27"/>
      <c r="G457" s="27"/>
      <c r="H457" s="27"/>
      <c r="I457" s="27"/>
      <c r="J457" s="16"/>
      <c r="P457" s="547"/>
      <c r="Q457" s="546" t="s">
        <v>2782</v>
      </c>
      <c r="R457" s="546" t="s">
        <v>2071</v>
      </c>
      <c r="S457" s="170">
        <v>54000</v>
      </c>
      <c r="T457" s="281"/>
      <c r="U457" s="281"/>
      <c r="V457" s="281">
        <v>54000</v>
      </c>
      <c r="W457" s="281"/>
      <c r="X457" s="281"/>
      <c r="Y457" s="562" t="s">
        <v>2778</v>
      </c>
    </row>
    <row r="458" spans="1:25" x14ac:dyDescent="0.3">
      <c r="A458" s="29" t="s">
        <v>2164</v>
      </c>
      <c r="B458" s="11" t="s">
        <v>2166</v>
      </c>
      <c r="C458" s="11" t="s">
        <v>2165</v>
      </c>
      <c r="D458" s="169">
        <v>55000</v>
      </c>
      <c r="E458" s="281"/>
      <c r="F458" s="281"/>
      <c r="G458" s="281">
        <v>55000</v>
      </c>
      <c r="H458" s="281"/>
      <c r="I458" s="281"/>
      <c r="J458" s="6" t="s">
        <v>2177</v>
      </c>
      <c r="P458" s="421"/>
      <c r="Q458" s="11" t="s">
        <v>2783</v>
      </c>
      <c r="R458" s="11" t="s">
        <v>2070</v>
      </c>
      <c r="S458" s="170">
        <v>54000</v>
      </c>
      <c r="T458" s="281"/>
      <c r="U458" s="281"/>
      <c r="V458" s="281">
        <v>54000</v>
      </c>
      <c r="W458" s="281"/>
      <c r="X458" s="281"/>
      <c r="Y458" s="4" t="s">
        <v>2778</v>
      </c>
    </row>
    <row r="459" spans="1:25" x14ac:dyDescent="0.3">
      <c r="A459" s="4" t="s">
        <v>2196</v>
      </c>
      <c r="B459" s="11" t="s">
        <v>2167</v>
      </c>
      <c r="C459" s="11" t="s">
        <v>2168</v>
      </c>
      <c r="D459" s="170">
        <v>55000</v>
      </c>
      <c r="E459" s="281"/>
      <c r="F459" s="281"/>
      <c r="G459" s="281">
        <v>55000</v>
      </c>
      <c r="H459" s="281"/>
      <c r="I459" s="281"/>
      <c r="J459" s="6" t="s">
        <v>2177</v>
      </c>
      <c r="P459" s="547"/>
      <c r="Q459" s="546" t="s">
        <v>2784</v>
      </c>
      <c r="R459" s="546" t="s">
        <v>2069</v>
      </c>
      <c r="S459" s="170">
        <v>54000</v>
      </c>
      <c r="T459" s="281"/>
      <c r="U459" s="281"/>
      <c r="V459" s="281">
        <v>54000</v>
      </c>
      <c r="W459" s="281"/>
      <c r="X459" s="281"/>
      <c r="Y459" s="562" t="s">
        <v>2778</v>
      </c>
    </row>
    <row r="460" spans="1:25" x14ac:dyDescent="0.3">
      <c r="A460" s="11" t="s">
        <v>2033</v>
      </c>
      <c r="B460" s="11" t="s">
        <v>2169</v>
      </c>
      <c r="C460" s="11" t="s">
        <v>2168</v>
      </c>
      <c r="D460" s="170">
        <v>55000</v>
      </c>
      <c r="E460" s="281"/>
      <c r="F460" s="281"/>
      <c r="G460" s="281">
        <v>55000</v>
      </c>
      <c r="H460" s="281"/>
      <c r="I460" s="281"/>
      <c r="J460" s="6" t="s">
        <v>2177</v>
      </c>
      <c r="P460" s="421"/>
      <c r="Q460" s="11" t="s">
        <v>2785</v>
      </c>
      <c r="R460" s="11" t="s">
        <v>2068</v>
      </c>
      <c r="S460" s="170">
        <v>54000</v>
      </c>
      <c r="T460" s="281"/>
      <c r="U460" s="281"/>
      <c r="V460" s="281">
        <v>54000</v>
      </c>
      <c r="W460" s="281"/>
      <c r="X460" s="281"/>
      <c r="Y460" s="4" t="s">
        <v>2787</v>
      </c>
    </row>
    <row r="461" spans="1:25" x14ac:dyDescent="0.3">
      <c r="A461" s="4"/>
      <c r="B461" s="11" t="s">
        <v>2170</v>
      </c>
      <c r="C461" s="11" t="s">
        <v>2171</v>
      </c>
      <c r="D461" s="170">
        <v>55000</v>
      </c>
      <c r="E461" s="281"/>
      <c r="F461" s="281"/>
      <c r="G461" s="281">
        <v>55000</v>
      </c>
      <c r="H461" s="281"/>
      <c r="I461" s="281"/>
      <c r="J461" s="6" t="s">
        <v>2177</v>
      </c>
      <c r="P461" s="824" t="s">
        <v>2948</v>
      </c>
      <c r="Q461" s="545" t="s">
        <v>2946</v>
      </c>
      <c r="R461" s="546" t="s">
        <v>2069</v>
      </c>
      <c r="S461" s="169">
        <v>36000</v>
      </c>
      <c r="T461" s="281"/>
      <c r="U461" s="281">
        <v>36000</v>
      </c>
      <c r="V461" s="281"/>
      <c r="W461" s="281"/>
      <c r="X461" s="281"/>
      <c r="Y461" s="574" t="s">
        <v>2947</v>
      </c>
    </row>
    <row r="462" spans="1:25" x14ac:dyDescent="0.3">
      <c r="A462" s="4"/>
      <c r="B462" s="11" t="s">
        <v>2172</v>
      </c>
      <c r="C462" s="11" t="s">
        <v>2171</v>
      </c>
      <c r="D462" s="170">
        <v>55000</v>
      </c>
      <c r="E462" s="281"/>
      <c r="F462" s="281"/>
      <c r="G462" s="281">
        <v>55000</v>
      </c>
      <c r="H462" s="281"/>
      <c r="I462" s="281"/>
      <c r="J462" s="6" t="s">
        <v>2177</v>
      </c>
      <c r="P462" s="588" t="s">
        <v>3043</v>
      </c>
      <c r="Q462" s="545" t="s">
        <v>3037</v>
      </c>
      <c r="R462" s="546" t="s">
        <v>2069</v>
      </c>
      <c r="S462" s="462">
        <v>36000</v>
      </c>
      <c r="T462" s="281"/>
      <c r="U462" s="281">
        <v>36000</v>
      </c>
      <c r="V462" s="281"/>
      <c r="W462" s="281"/>
      <c r="X462" s="281"/>
      <c r="Y462" s="574" t="s">
        <v>3039</v>
      </c>
    </row>
    <row r="463" spans="1:25" x14ac:dyDescent="0.3">
      <c r="A463" s="4"/>
      <c r="B463" s="11" t="s">
        <v>2173</v>
      </c>
      <c r="C463" s="11" t="s">
        <v>923</v>
      </c>
      <c r="D463" s="170">
        <v>55000</v>
      </c>
      <c r="E463" s="281"/>
      <c r="F463" s="281"/>
      <c r="G463" s="281">
        <v>55000</v>
      </c>
      <c r="H463" s="281"/>
      <c r="I463" s="281"/>
      <c r="J463" s="6" t="s">
        <v>2177</v>
      </c>
      <c r="P463" s="421" t="s">
        <v>3044</v>
      </c>
      <c r="Q463" s="11" t="s">
        <v>3038</v>
      </c>
      <c r="R463" s="11" t="s">
        <v>2070</v>
      </c>
      <c r="S463" s="462">
        <v>36000</v>
      </c>
      <c r="T463" s="281"/>
      <c r="U463" s="281">
        <v>36000</v>
      </c>
      <c r="V463" s="281"/>
      <c r="W463" s="281"/>
      <c r="X463" s="281"/>
      <c r="Y463" s="6" t="s">
        <v>3040</v>
      </c>
    </row>
    <row r="464" spans="1:25" x14ac:dyDescent="0.3">
      <c r="A464" s="4"/>
      <c r="B464" s="11" t="s">
        <v>2174</v>
      </c>
      <c r="C464" s="11" t="s">
        <v>923</v>
      </c>
      <c r="D464" s="170">
        <v>55000</v>
      </c>
      <c r="E464" s="281"/>
      <c r="F464" s="281"/>
      <c r="G464" s="281">
        <v>55000</v>
      </c>
      <c r="H464" s="281"/>
      <c r="I464" s="281"/>
      <c r="J464" s="6" t="s">
        <v>2177</v>
      </c>
      <c r="P464" s="426" t="s">
        <v>3047</v>
      </c>
      <c r="Q464" s="14" t="s">
        <v>3046</v>
      </c>
      <c r="R464" s="11" t="s">
        <v>2068</v>
      </c>
      <c r="S464" s="169">
        <v>50000</v>
      </c>
      <c r="T464" s="281"/>
      <c r="U464" s="281"/>
      <c r="V464" s="281">
        <v>50000</v>
      </c>
      <c r="W464" s="281"/>
      <c r="X464" s="281"/>
      <c r="Y464" s="6" t="s">
        <v>3048</v>
      </c>
    </row>
    <row r="465" spans="1:25" x14ac:dyDescent="0.3">
      <c r="A465" s="4"/>
      <c r="B465" s="11" t="s">
        <v>2175</v>
      </c>
      <c r="C465" s="11" t="s">
        <v>2176</v>
      </c>
      <c r="D465" s="170">
        <v>55000</v>
      </c>
      <c r="E465" s="281"/>
      <c r="F465" s="281"/>
      <c r="G465" s="281">
        <v>55000</v>
      </c>
      <c r="H465" s="281"/>
      <c r="I465" s="281"/>
      <c r="J465" s="6" t="s">
        <v>2177</v>
      </c>
    </row>
    <row r="466" spans="1:25" x14ac:dyDescent="0.3">
      <c r="A466" s="4"/>
      <c r="B466" s="11" t="s">
        <v>2178</v>
      </c>
      <c r="C466" s="11" t="s">
        <v>2179</v>
      </c>
      <c r="D466" s="170">
        <v>55000</v>
      </c>
      <c r="E466" s="281"/>
      <c r="F466" s="281"/>
      <c r="G466" s="281">
        <v>55000</v>
      </c>
      <c r="H466" s="281"/>
      <c r="I466" s="281"/>
      <c r="J466" s="6" t="s">
        <v>2177</v>
      </c>
    </row>
    <row r="467" spans="1:25" x14ac:dyDescent="0.3">
      <c r="A467" s="4"/>
      <c r="B467" s="11" t="s">
        <v>2180</v>
      </c>
      <c r="C467" s="11" t="s">
        <v>2181</v>
      </c>
      <c r="D467" s="170">
        <v>55000</v>
      </c>
      <c r="E467" s="281"/>
      <c r="F467" s="281"/>
      <c r="G467" s="281">
        <v>55000</v>
      </c>
      <c r="H467" s="281"/>
      <c r="I467" s="281"/>
      <c r="J467" s="6" t="s">
        <v>2177</v>
      </c>
    </row>
    <row r="468" spans="1:25" x14ac:dyDescent="0.3">
      <c r="A468" s="4"/>
      <c r="B468" s="11" t="s">
        <v>2182</v>
      </c>
      <c r="C468" s="11" t="s">
        <v>2107</v>
      </c>
      <c r="D468" s="170">
        <v>55000</v>
      </c>
      <c r="E468" s="281"/>
      <c r="F468" s="281"/>
      <c r="G468" s="281">
        <v>55000</v>
      </c>
      <c r="H468" s="281"/>
      <c r="I468" s="281"/>
      <c r="J468" s="6" t="s">
        <v>2177</v>
      </c>
      <c r="P468" s="599" t="s">
        <v>42</v>
      </c>
      <c r="Q468" s="546" t="s">
        <v>981</v>
      </c>
      <c r="R468" s="546" t="s">
        <v>304</v>
      </c>
      <c r="S468" s="170">
        <v>68300</v>
      </c>
      <c r="T468" s="311"/>
      <c r="U468" s="311"/>
      <c r="V468" s="311">
        <v>68300</v>
      </c>
      <c r="W468" s="311"/>
      <c r="X468" s="311"/>
      <c r="Y468" s="571" t="s">
        <v>1675</v>
      </c>
    </row>
    <row r="469" spans="1:25" x14ac:dyDescent="0.3">
      <c r="A469" s="4"/>
      <c r="B469" s="11" t="s">
        <v>2183</v>
      </c>
      <c r="C469" s="11" t="s">
        <v>2184</v>
      </c>
      <c r="D469" s="170">
        <v>55000</v>
      </c>
      <c r="E469" s="281"/>
      <c r="F469" s="281"/>
      <c r="G469" s="281">
        <v>55000</v>
      </c>
      <c r="H469" s="281"/>
      <c r="I469" s="281"/>
      <c r="J469" s="6" t="s">
        <v>2177</v>
      </c>
      <c r="P469" s="11" t="s">
        <v>2033</v>
      </c>
      <c r="Q469" s="11" t="s">
        <v>982</v>
      </c>
      <c r="R469" s="11" t="s">
        <v>304</v>
      </c>
      <c r="S469" s="170">
        <v>68300</v>
      </c>
      <c r="T469" s="311"/>
      <c r="U469" s="311"/>
      <c r="V469" s="311">
        <v>68300</v>
      </c>
      <c r="W469" s="311"/>
      <c r="X469" s="311"/>
      <c r="Y469" s="19" t="s">
        <v>1675</v>
      </c>
    </row>
    <row r="470" spans="1:25" x14ac:dyDescent="0.3">
      <c r="A470" s="4"/>
      <c r="B470" s="11" t="s">
        <v>2185</v>
      </c>
      <c r="C470" s="11" t="s">
        <v>2106</v>
      </c>
      <c r="D470" s="170">
        <v>55000</v>
      </c>
      <c r="E470" s="281"/>
      <c r="F470" s="281"/>
      <c r="G470" s="281">
        <v>55000</v>
      </c>
      <c r="H470" s="281"/>
      <c r="I470" s="281"/>
      <c r="J470" s="6" t="s">
        <v>2177</v>
      </c>
      <c r="P470" s="823" t="s">
        <v>2035</v>
      </c>
      <c r="Q470" s="546" t="s">
        <v>980</v>
      </c>
      <c r="R470" s="546" t="s">
        <v>304</v>
      </c>
      <c r="S470" s="170">
        <v>68300</v>
      </c>
      <c r="T470" s="311"/>
      <c r="U470" s="311"/>
      <c r="V470" s="311">
        <v>68300</v>
      </c>
      <c r="W470" s="311"/>
      <c r="X470" s="311"/>
      <c r="Y470" s="571" t="s">
        <v>1676</v>
      </c>
    </row>
    <row r="471" spans="1:25" x14ac:dyDescent="0.3">
      <c r="A471" s="4"/>
      <c r="B471" s="11" t="s">
        <v>2186</v>
      </c>
      <c r="C471" s="11" t="s">
        <v>424</v>
      </c>
      <c r="D471" s="170">
        <v>55000</v>
      </c>
      <c r="E471" s="281"/>
      <c r="F471" s="281"/>
      <c r="G471" s="281">
        <v>55000</v>
      </c>
      <c r="H471" s="281"/>
      <c r="I471" s="281"/>
      <c r="J471" s="6" t="s">
        <v>2190</v>
      </c>
      <c r="P471" s="5"/>
      <c r="Q471" s="11" t="s">
        <v>983</v>
      </c>
      <c r="R471" s="11" t="s">
        <v>305</v>
      </c>
      <c r="S471" s="170">
        <v>68300</v>
      </c>
      <c r="T471" s="311"/>
      <c r="U471" s="311"/>
      <c r="V471" s="311">
        <v>68300</v>
      </c>
      <c r="W471" s="311"/>
      <c r="X471" s="311"/>
      <c r="Y471" s="19" t="s">
        <v>1676</v>
      </c>
    </row>
    <row r="472" spans="1:25" x14ac:dyDescent="0.3">
      <c r="A472" s="4"/>
      <c r="B472" s="11" t="s">
        <v>2187</v>
      </c>
      <c r="C472" s="11" t="s">
        <v>424</v>
      </c>
      <c r="D472" s="170">
        <v>55000</v>
      </c>
      <c r="E472" s="281"/>
      <c r="F472" s="281"/>
      <c r="G472" s="281">
        <v>55000</v>
      </c>
      <c r="H472" s="281"/>
      <c r="I472" s="281"/>
      <c r="J472" s="6" t="s">
        <v>2190</v>
      </c>
      <c r="P472" s="562"/>
      <c r="Q472" s="546" t="s">
        <v>984</v>
      </c>
      <c r="R472" s="546" t="s">
        <v>305</v>
      </c>
      <c r="S472" s="170">
        <v>68300</v>
      </c>
      <c r="T472" s="311"/>
      <c r="U472" s="311"/>
      <c r="V472" s="311">
        <v>68300</v>
      </c>
      <c r="W472" s="311"/>
      <c r="X472" s="311"/>
      <c r="Y472" s="571" t="s">
        <v>1676</v>
      </c>
    </row>
    <row r="473" spans="1:25" x14ac:dyDescent="0.3">
      <c r="A473" s="4"/>
      <c r="B473" s="11" t="s">
        <v>2188</v>
      </c>
      <c r="C473" s="11" t="s">
        <v>82</v>
      </c>
      <c r="D473" s="170">
        <v>55000</v>
      </c>
      <c r="E473" s="281"/>
      <c r="F473" s="281"/>
      <c r="G473" s="281">
        <v>55000</v>
      </c>
      <c r="H473" s="281"/>
      <c r="I473" s="281"/>
      <c r="J473" s="6" t="s">
        <v>2190</v>
      </c>
      <c r="P473" s="4"/>
      <c r="Q473" s="11" t="s">
        <v>39</v>
      </c>
      <c r="R473" s="11" t="s">
        <v>306</v>
      </c>
      <c r="S473" s="170">
        <v>68300</v>
      </c>
      <c r="T473" s="311"/>
      <c r="U473" s="311"/>
      <c r="V473" s="311">
        <v>68300</v>
      </c>
      <c r="W473" s="311"/>
      <c r="X473" s="311"/>
      <c r="Y473" s="19" t="s">
        <v>1676</v>
      </c>
    </row>
    <row r="474" spans="1:25" x14ac:dyDescent="0.3">
      <c r="A474" s="4"/>
      <c r="B474" s="11" t="s">
        <v>2189</v>
      </c>
      <c r="C474" s="11" t="s">
        <v>82</v>
      </c>
      <c r="D474" s="170">
        <v>55000</v>
      </c>
      <c r="E474" s="281"/>
      <c r="F474" s="281"/>
      <c r="G474" s="281">
        <v>55000</v>
      </c>
      <c r="H474" s="281"/>
      <c r="I474" s="281"/>
      <c r="J474" s="6" t="s">
        <v>2190</v>
      </c>
      <c r="P474" s="624"/>
      <c r="Q474" s="623" t="s">
        <v>677</v>
      </c>
      <c r="R474" s="623" t="s">
        <v>477</v>
      </c>
      <c r="S474" s="181">
        <v>35000</v>
      </c>
      <c r="T474" s="700"/>
      <c r="U474" s="700">
        <v>35000</v>
      </c>
      <c r="V474" s="700"/>
      <c r="W474" s="700"/>
      <c r="X474" s="700"/>
      <c r="Y474" s="624" t="s">
        <v>1833</v>
      </c>
    </row>
    <row r="475" spans="1:25" x14ac:dyDescent="0.3">
      <c r="A475" s="4"/>
      <c r="B475" s="11" t="s">
        <v>2191</v>
      </c>
      <c r="C475" s="11" t="s">
        <v>82</v>
      </c>
      <c r="D475" s="170">
        <v>55000</v>
      </c>
      <c r="E475" s="281"/>
      <c r="F475" s="281"/>
      <c r="G475" s="281">
        <v>55000</v>
      </c>
      <c r="H475" s="281"/>
      <c r="I475" s="281"/>
      <c r="J475" s="6" t="s">
        <v>2190</v>
      </c>
      <c r="P475" s="624"/>
      <c r="Q475" s="623" t="s">
        <v>693</v>
      </c>
      <c r="R475" s="623" t="s">
        <v>314</v>
      </c>
      <c r="S475" s="181">
        <v>35000</v>
      </c>
      <c r="T475" s="700"/>
      <c r="U475" s="700">
        <v>35000</v>
      </c>
      <c r="V475" s="700"/>
      <c r="W475" s="700"/>
      <c r="X475" s="700"/>
      <c r="Y475" s="624" t="s">
        <v>1835</v>
      </c>
    </row>
    <row r="476" spans="1:25" x14ac:dyDescent="0.3">
      <c r="A476" s="4"/>
      <c r="B476" s="11" t="s">
        <v>2192</v>
      </c>
      <c r="C476" s="11" t="s">
        <v>424</v>
      </c>
      <c r="D476" s="170">
        <v>55000</v>
      </c>
      <c r="E476" s="281"/>
      <c r="F476" s="281"/>
      <c r="G476" s="281">
        <v>55000</v>
      </c>
      <c r="H476" s="281"/>
      <c r="I476" s="281"/>
      <c r="J476" s="6" t="s">
        <v>2193</v>
      </c>
      <c r="P476" s="66"/>
      <c r="Q476" s="96" t="s">
        <v>694</v>
      </c>
      <c r="R476" s="96" t="s">
        <v>314</v>
      </c>
      <c r="S476" s="181">
        <v>35000</v>
      </c>
      <c r="T476" s="700"/>
      <c r="U476" s="700">
        <v>35000</v>
      </c>
      <c r="V476" s="700"/>
      <c r="W476" s="700"/>
      <c r="X476" s="700"/>
      <c r="Y476" s="66" t="s">
        <v>1835</v>
      </c>
    </row>
    <row r="477" spans="1:25" x14ac:dyDescent="0.3">
      <c r="A477" s="4"/>
      <c r="B477" s="11" t="s">
        <v>2195</v>
      </c>
      <c r="C477" s="11" t="s">
        <v>424</v>
      </c>
      <c r="D477" s="170">
        <v>55000</v>
      </c>
      <c r="E477" s="281"/>
      <c r="F477" s="281"/>
      <c r="G477" s="281">
        <v>55000</v>
      </c>
      <c r="H477" s="281"/>
      <c r="I477" s="281"/>
      <c r="J477" s="6" t="s">
        <v>2193</v>
      </c>
      <c r="P477" s="624"/>
      <c r="Q477" s="623" t="s">
        <v>693</v>
      </c>
      <c r="R477" s="623" t="s">
        <v>314</v>
      </c>
      <c r="S477" s="181">
        <v>35000</v>
      </c>
      <c r="T477" s="700"/>
      <c r="U477" s="700">
        <v>35000</v>
      </c>
      <c r="V477" s="700"/>
      <c r="W477" s="700"/>
      <c r="X477" s="700"/>
      <c r="Y477" s="624" t="s">
        <v>1835</v>
      </c>
    </row>
    <row r="478" spans="1:25" ht="15" thickBot="1" x14ac:dyDescent="0.35">
      <c r="A478" s="8"/>
      <c r="B478" s="11" t="s">
        <v>2194</v>
      </c>
      <c r="C478" s="11" t="s">
        <v>424</v>
      </c>
      <c r="D478" s="175">
        <v>55000</v>
      </c>
      <c r="E478" s="281"/>
      <c r="F478" s="281"/>
      <c r="G478" s="281">
        <v>55000</v>
      </c>
      <c r="H478" s="281"/>
      <c r="I478" s="281"/>
      <c r="J478" s="114" t="s">
        <v>2193</v>
      </c>
      <c r="P478" s="575"/>
      <c r="Q478" s="546" t="s">
        <v>1413</v>
      </c>
      <c r="R478" s="546" t="s">
        <v>1417</v>
      </c>
      <c r="S478" s="170">
        <v>50000</v>
      </c>
      <c r="T478" s="281"/>
      <c r="U478" s="281"/>
      <c r="V478" s="281">
        <v>50000</v>
      </c>
      <c r="W478" s="281"/>
      <c r="X478" s="281"/>
      <c r="Y478" s="562" t="s">
        <v>1963</v>
      </c>
    </row>
    <row r="479" spans="1:25" ht="19.05" customHeight="1" thickBot="1" x14ac:dyDescent="0.4">
      <c r="A479" s="56" t="s">
        <v>2239</v>
      </c>
      <c r="B479" s="27"/>
      <c r="C479" s="83"/>
      <c r="D479" s="27"/>
      <c r="E479" s="27"/>
      <c r="F479" s="27"/>
      <c r="G479" s="27"/>
      <c r="H479" s="27"/>
      <c r="I479" s="27"/>
      <c r="J479" s="16"/>
      <c r="P479" s="4"/>
      <c r="Q479" s="11" t="s">
        <v>1414</v>
      </c>
      <c r="R479" s="11" t="s">
        <v>1417</v>
      </c>
      <c r="S479" s="170">
        <v>50000</v>
      </c>
      <c r="T479" s="281"/>
      <c r="U479" s="281"/>
      <c r="V479" s="281">
        <v>50000</v>
      </c>
      <c r="W479" s="281"/>
      <c r="X479" s="281"/>
      <c r="Y479" s="4" t="s">
        <v>1967</v>
      </c>
    </row>
    <row r="480" spans="1:25" x14ac:dyDescent="0.3">
      <c r="A480" s="29" t="s">
        <v>2260</v>
      </c>
      <c r="B480" s="96" t="s">
        <v>2240</v>
      </c>
      <c r="C480" s="11" t="s">
        <v>2064</v>
      </c>
      <c r="D480" s="169">
        <v>54000</v>
      </c>
      <c r="E480" s="281"/>
      <c r="F480" s="281"/>
      <c r="G480" s="281">
        <v>54000</v>
      </c>
      <c r="H480" s="281"/>
      <c r="I480" s="281"/>
      <c r="J480" s="395" t="s">
        <v>2247</v>
      </c>
      <c r="P480" s="562"/>
      <c r="Q480" s="546" t="s">
        <v>1415</v>
      </c>
      <c r="R480" s="546" t="s">
        <v>1417</v>
      </c>
      <c r="S480" s="170">
        <v>50000</v>
      </c>
      <c r="T480" s="281"/>
      <c r="U480" s="281"/>
      <c r="V480" s="281">
        <v>50000</v>
      </c>
      <c r="W480" s="281"/>
      <c r="X480" s="281"/>
      <c r="Y480" s="562" t="s">
        <v>1968</v>
      </c>
    </row>
    <row r="481" spans="1:25" x14ac:dyDescent="0.3">
      <c r="A481" s="4" t="s">
        <v>2272</v>
      </c>
      <c r="B481" s="65" t="s">
        <v>2241</v>
      </c>
      <c r="C481" s="11" t="s">
        <v>2064</v>
      </c>
      <c r="D481" s="170">
        <v>54000</v>
      </c>
      <c r="E481" s="281"/>
      <c r="F481" s="281"/>
      <c r="G481" s="281">
        <v>54000</v>
      </c>
      <c r="H481" s="281"/>
      <c r="I481" s="281"/>
      <c r="J481" s="4" t="s">
        <v>2248</v>
      </c>
      <c r="P481" s="4"/>
      <c r="Q481" s="11" t="s">
        <v>1416</v>
      </c>
      <c r="R481" s="11" t="s">
        <v>1417</v>
      </c>
      <c r="S481" s="170">
        <v>50000</v>
      </c>
      <c r="T481" s="281"/>
      <c r="U481" s="281"/>
      <c r="V481" s="281">
        <v>50000</v>
      </c>
      <c r="W481" s="281"/>
      <c r="X481" s="281"/>
      <c r="Y481" s="4" t="s">
        <v>1961</v>
      </c>
    </row>
    <row r="482" spans="1:25" x14ac:dyDescent="0.3">
      <c r="A482" s="11" t="s">
        <v>2033</v>
      </c>
      <c r="B482" s="65" t="s">
        <v>2242</v>
      </c>
      <c r="C482" s="11" t="s">
        <v>2064</v>
      </c>
      <c r="D482" s="170">
        <v>54000</v>
      </c>
      <c r="E482" s="281"/>
      <c r="F482" s="281"/>
      <c r="G482" s="281">
        <v>54000</v>
      </c>
      <c r="H482" s="281"/>
      <c r="I482" s="281"/>
      <c r="J482" s="4" t="s">
        <v>2249</v>
      </c>
      <c r="P482" s="562"/>
      <c r="Q482" s="546" t="s">
        <v>1419</v>
      </c>
      <c r="R482" s="546" t="s">
        <v>1418</v>
      </c>
      <c r="S482" s="170">
        <v>50000</v>
      </c>
      <c r="T482" s="281"/>
      <c r="U482" s="281"/>
      <c r="V482" s="281">
        <v>50000</v>
      </c>
      <c r="W482" s="281"/>
      <c r="X482" s="281"/>
      <c r="Y482" s="562" t="s">
        <v>1963</v>
      </c>
    </row>
    <row r="483" spans="1:25" x14ac:dyDescent="0.3">
      <c r="A483" s="4"/>
      <c r="B483" s="65" t="s">
        <v>2243</v>
      </c>
      <c r="C483" s="11" t="s">
        <v>2064</v>
      </c>
      <c r="D483" s="170">
        <v>54000</v>
      </c>
      <c r="E483" s="281"/>
      <c r="F483" s="281"/>
      <c r="G483" s="281">
        <v>54000</v>
      </c>
      <c r="H483" s="281"/>
      <c r="I483" s="281"/>
      <c r="J483" s="4" t="s">
        <v>2250</v>
      </c>
      <c r="P483" s="4"/>
      <c r="Q483" s="11" t="s">
        <v>1420</v>
      </c>
      <c r="R483" s="11" t="s">
        <v>1418</v>
      </c>
      <c r="S483" s="170">
        <v>50000</v>
      </c>
      <c r="T483" s="281"/>
      <c r="U483" s="281"/>
      <c r="V483" s="281">
        <v>50000</v>
      </c>
      <c r="W483" s="281"/>
      <c r="X483" s="281"/>
      <c r="Y483" s="4" t="s">
        <v>1966</v>
      </c>
    </row>
    <row r="484" spans="1:25" x14ac:dyDescent="0.3">
      <c r="A484" s="4"/>
      <c r="B484" s="96" t="s">
        <v>2251</v>
      </c>
      <c r="C484" s="11" t="s">
        <v>2064</v>
      </c>
      <c r="D484" s="170">
        <v>54000</v>
      </c>
      <c r="E484" s="281"/>
      <c r="F484" s="281"/>
      <c r="G484" s="281">
        <v>54000</v>
      </c>
      <c r="H484" s="281"/>
      <c r="I484" s="281"/>
      <c r="J484" s="395" t="s">
        <v>2247</v>
      </c>
      <c r="P484" s="575"/>
      <c r="Q484" s="546" t="s">
        <v>1421</v>
      </c>
      <c r="R484" s="546" t="s">
        <v>1418</v>
      </c>
      <c r="S484" s="170">
        <v>50000</v>
      </c>
      <c r="T484" s="281"/>
      <c r="U484" s="281"/>
      <c r="V484" s="281">
        <v>50000</v>
      </c>
      <c r="W484" s="281"/>
      <c r="X484" s="281"/>
      <c r="Y484" s="562" t="s">
        <v>1963</v>
      </c>
    </row>
    <row r="485" spans="1:25" x14ac:dyDescent="0.3">
      <c r="A485" s="4"/>
      <c r="B485" s="65" t="s">
        <v>2244</v>
      </c>
      <c r="C485" s="11" t="s">
        <v>2064</v>
      </c>
      <c r="D485" s="170">
        <v>54000</v>
      </c>
      <c r="E485" s="281"/>
      <c r="F485" s="281"/>
      <c r="G485" s="281">
        <v>54000</v>
      </c>
      <c r="H485" s="281"/>
      <c r="I485" s="281"/>
      <c r="J485" s="4" t="s">
        <v>2248</v>
      </c>
      <c r="P485" s="4"/>
      <c r="Q485" s="11" t="s">
        <v>1422</v>
      </c>
      <c r="R485" s="11" t="s">
        <v>1418</v>
      </c>
      <c r="S485" s="170">
        <v>50000</v>
      </c>
      <c r="T485" s="281"/>
      <c r="U485" s="281"/>
      <c r="V485" s="281">
        <v>50000</v>
      </c>
      <c r="W485" s="281"/>
      <c r="X485" s="281"/>
      <c r="Y485" s="4" t="s">
        <v>1966</v>
      </c>
    </row>
    <row r="486" spans="1:25" x14ac:dyDescent="0.3">
      <c r="A486" s="4"/>
      <c r="B486" s="65" t="s">
        <v>2245</v>
      </c>
      <c r="C486" s="11" t="s">
        <v>2064</v>
      </c>
      <c r="D486" s="170">
        <v>54000</v>
      </c>
      <c r="E486" s="281"/>
      <c r="F486" s="281"/>
      <c r="G486" s="281">
        <v>54000</v>
      </c>
      <c r="H486" s="281"/>
      <c r="I486" s="281"/>
      <c r="J486" s="4" t="s">
        <v>2249</v>
      </c>
      <c r="P486" s="11" t="s">
        <v>1613</v>
      </c>
      <c r="Q486" s="11" t="s">
        <v>1600</v>
      </c>
      <c r="R486" s="11" t="s">
        <v>489</v>
      </c>
      <c r="S486" s="170">
        <v>50000</v>
      </c>
      <c r="T486" s="281"/>
      <c r="U486" s="281"/>
      <c r="V486" s="281">
        <v>50000</v>
      </c>
      <c r="W486" s="281"/>
      <c r="X486" s="281"/>
      <c r="Y486" s="4" t="s">
        <v>1986</v>
      </c>
    </row>
    <row r="487" spans="1:25" x14ac:dyDescent="0.3">
      <c r="A487" s="4"/>
      <c r="B487" s="65" t="s">
        <v>2246</v>
      </c>
      <c r="C487" s="11" t="s">
        <v>2064</v>
      </c>
      <c r="D487" s="170">
        <v>54000</v>
      </c>
      <c r="E487" s="281"/>
      <c r="F487" s="281"/>
      <c r="G487" s="281">
        <v>54000</v>
      </c>
      <c r="H487" s="281"/>
      <c r="I487" s="281"/>
      <c r="J487" s="4" t="s">
        <v>2250</v>
      </c>
      <c r="P487" s="29" t="s">
        <v>2164</v>
      </c>
      <c r="Q487" s="11" t="s">
        <v>2166</v>
      </c>
      <c r="R487" s="11" t="s">
        <v>2165</v>
      </c>
      <c r="S487" s="169">
        <v>55000</v>
      </c>
      <c r="T487" s="281"/>
      <c r="U487" s="281"/>
      <c r="V487" s="281">
        <v>55000</v>
      </c>
      <c r="W487" s="281"/>
      <c r="X487" s="281"/>
      <c r="Y487" s="6" t="s">
        <v>2177</v>
      </c>
    </row>
    <row r="488" spans="1:25" x14ac:dyDescent="0.3">
      <c r="A488" s="4"/>
      <c r="B488" s="11" t="s">
        <v>2252</v>
      </c>
      <c r="C488" s="11" t="s">
        <v>2064</v>
      </c>
      <c r="D488" s="170">
        <v>54000</v>
      </c>
      <c r="E488" s="281"/>
      <c r="F488" s="281"/>
      <c r="G488" s="281">
        <v>54000</v>
      </c>
      <c r="H488" s="281"/>
      <c r="I488" s="281"/>
      <c r="J488" s="395" t="s">
        <v>2247</v>
      </c>
      <c r="P488" s="562" t="s">
        <v>2196</v>
      </c>
      <c r="Q488" s="546" t="s">
        <v>2167</v>
      </c>
      <c r="R488" s="546" t="s">
        <v>2168</v>
      </c>
      <c r="S488" s="170">
        <v>55000</v>
      </c>
      <c r="T488" s="281"/>
      <c r="U488" s="281"/>
      <c r="V488" s="281">
        <v>55000</v>
      </c>
      <c r="W488" s="281"/>
      <c r="X488" s="281"/>
      <c r="Y488" s="574" t="s">
        <v>2177</v>
      </c>
    </row>
    <row r="489" spans="1:25" x14ac:dyDescent="0.3">
      <c r="A489" s="4"/>
      <c r="B489" s="11" t="s">
        <v>2253</v>
      </c>
      <c r="C489" s="11" t="s">
        <v>2064</v>
      </c>
      <c r="D489" s="170">
        <v>54000</v>
      </c>
      <c r="E489" s="281"/>
      <c r="F489" s="281"/>
      <c r="G489" s="281">
        <v>54000</v>
      </c>
      <c r="H489" s="281"/>
      <c r="I489" s="281"/>
      <c r="J489" s="4" t="s">
        <v>2248</v>
      </c>
      <c r="P489" s="11" t="s">
        <v>2033</v>
      </c>
      <c r="Q489" s="11" t="s">
        <v>2169</v>
      </c>
      <c r="R489" s="11" t="s">
        <v>2168</v>
      </c>
      <c r="S489" s="170">
        <v>55000</v>
      </c>
      <c r="T489" s="281"/>
      <c r="U489" s="281"/>
      <c r="V489" s="281">
        <v>55000</v>
      </c>
      <c r="W489" s="281"/>
      <c r="X489" s="281"/>
      <c r="Y489" s="6" t="s">
        <v>2177</v>
      </c>
    </row>
    <row r="490" spans="1:25" x14ac:dyDescent="0.3">
      <c r="A490" s="4"/>
      <c r="B490" s="11" t="s">
        <v>2254</v>
      </c>
      <c r="C490" s="11" t="s">
        <v>2064</v>
      </c>
      <c r="D490" s="170">
        <v>54000</v>
      </c>
      <c r="E490" s="281"/>
      <c r="F490" s="281"/>
      <c r="G490" s="281">
        <v>54000</v>
      </c>
      <c r="H490" s="281"/>
      <c r="I490" s="281"/>
      <c r="J490" s="4" t="s">
        <v>2249</v>
      </c>
      <c r="P490" s="562"/>
      <c r="Q490" s="546" t="s">
        <v>2170</v>
      </c>
      <c r="R490" s="546" t="s">
        <v>2171</v>
      </c>
      <c r="S490" s="170">
        <v>55000</v>
      </c>
      <c r="T490" s="281"/>
      <c r="U490" s="281"/>
      <c r="V490" s="281">
        <v>55000</v>
      </c>
      <c r="W490" s="281"/>
      <c r="X490" s="281"/>
      <c r="Y490" s="574" t="s">
        <v>2177</v>
      </c>
    </row>
    <row r="491" spans="1:25" x14ac:dyDescent="0.3">
      <c r="A491" s="4"/>
      <c r="B491" s="11" t="s">
        <v>2255</v>
      </c>
      <c r="C491" s="11" t="s">
        <v>2064</v>
      </c>
      <c r="D491" s="170">
        <v>54000</v>
      </c>
      <c r="E491" s="281"/>
      <c r="F491" s="281"/>
      <c r="G491" s="281">
        <v>54000</v>
      </c>
      <c r="H491" s="281"/>
      <c r="I491" s="281"/>
      <c r="J491" s="4" t="s">
        <v>2250</v>
      </c>
      <c r="P491" s="4"/>
      <c r="Q491" s="11" t="s">
        <v>2172</v>
      </c>
      <c r="R491" s="11" t="s">
        <v>2171</v>
      </c>
      <c r="S491" s="170">
        <v>55000</v>
      </c>
      <c r="T491" s="281"/>
      <c r="U491" s="281"/>
      <c r="V491" s="281">
        <v>55000</v>
      </c>
      <c r="W491" s="281"/>
      <c r="X491" s="281"/>
      <c r="Y491" s="6" t="s">
        <v>2177</v>
      </c>
    </row>
    <row r="492" spans="1:25" x14ac:dyDescent="0.3">
      <c r="A492" s="4"/>
      <c r="B492" s="11" t="s">
        <v>2256</v>
      </c>
      <c r="C492" s="11" t="s">
        <v>2064</v>
      </c>
      <c r="D492" s="170">
        <v>54000</v>
      </c>
      <c r="E492" s="281"/>
      <c r="F492" s="281"/>
      <c r="G492" s="281">
        <v>54000</v>
      </c>
      <c r="H492" s="281"/>
      <c r="I492" s="281"/>
      <c r="J492" s="395" t="s">
        <v>2247</v>
      </c>
      <c r="P492" s="562"/>
      <c r="Q492" s="546" t="s">
        <v>2173</v>
      </c>
      <c r="R492" s="546" t="s">
        <v>923</v>
      </c>
      <c r="S492" s="170">
        <v>55000</v>
      </c>
      <c r="T492" s="281"/>
      <c r="U492" s="281"/>
      <c r="V492" s="281">
        <v>55000</v>
      </c>
      <c r="W492" s="281"/>
      <c r="X492" s="281"/>
      <c r="Y492" s="574" t="s">
        <v>2177</v>
      </c>
    </row>
    <row r="493" spans="1:25" x14ac:dyDescent="0.3">
      <c r="A493" s="4"/>
      <c r="B493" s="11" t="s">
        <v>2257</v>
      </c>
      <c r="C493" s="11" t="s">
        <v>2064</v>
      </c>
      <c r="D493" s="170">
        <v>54000</v>
      </c>
      <c r="E493" s="281"/>
      <c r="F493" s="281"/>
      <c r="G493" s="281">
        <v>54000</v>
      </c>
      <c r="H493" s="281"/>
      <c r="I493" s="281"/>
      <c r="J493" s="4" t="s">
        <v>2248</v>
      </c>
      <c r="P493" s="4"/>
      <c r="Q493" s="11" t="s">
        <v>2174</v>
      </c>
      <c r="R493" s="11" t="s">
        <v>923</v>
      </c>
      <c r="S493" s="170">
        <v>55000</v>
      </c>
      <c r="T493" s="281"/>
      <c r="U493" s="281"/>
      <c r="V493" s="281">
        <v>55000</v>
      </c>
      <c r="W493" s="281"/>
      <c r="X493" s="281"/>
      <c r="Y493" s="6" t="s">
        <v>2177</v>
      </c>
    </row>
    <row r="494" spans="1:25" x14ac:dyDescent="0.3">
      <c r="A494" s="4"/>
      <c r="B494" s="11" t="s">
        <v>2258</v>
      </c>
      <c r="C494" s="11" t="s">
        <v>2064</v>
      </c>
      <c r="D494" s="170">
        <v>54000</v>
      </c>
      <c r="E494" s="281"/>
      <c r="F494" s="281"/>
      <c r="G494" s="281">
        <v>54000</v>
      </c>
      <c r="H494" s="281"/>
      <c r="I494" s="281"/>
      <c r="J494" s="4" t="s">
        <v>2249</v>
      </c>
      <c r="P494" s="562"/>
      <c r="Q494" s="546" t="s">
        <v>2175</v>
      </c>
      <c r="R494" s="546" t="s">
        <v>2176</v>
      </c>
      <c r="S494" s="170">
        <v>55000</v>
      </c>
      <c r="T494" s="281"/>
      <c r="U494" s="281"/>
      <c r="V494" s="281">
        <v>55000</v>
      </c>
      <c r="W494" s="281"/>
      <c r="X494" s="281"/>
      <c r="Y494" s="574" t="s">
        <v>2177</v>
      </c>
    </row>
    <row r="495" spans="1:25" x14ac:dyDescent="0.3">
      <c r="A495" s="4"/>
      <c r="B495" s="11" t="s">
        <v>2259</v>
      </c>
      <c r="C495" s="11" t="s">
        <v>2064</v>
      </c>
      <c r="D495" s="170">
        <v>54000</v>
      </c>
      <c r="E495" s="281"/>
      <c r="F495" s="281"/>
      <c r="G495" s="281">
        <v>54000</v>
      </c>
      <c r="H495" s="281"/>
      <c r="I495" s="281"/>
      <c r="J495" s="66" t="s">
        <v>2250</v>
      </c>
      <c r="P495" s="4"/>
      <c r="Q495" s="11" t="s">
        <v>2178</v>
      </c>
      <c r="R495" s="11" t="s">
        <v>2179</v>
      </c>
      <c r="S495" s="170">
        <v>55000</v>
      </c>
      <c r="T495" s="281"/>
      <c r="U495" s="281"/>
      <c r="V495" s="281">
        <v>55000</v>
      </c>
      <c r="W495" s="281"/>
      <c r="X495" s="281"/>
      <c r="Y495" s="6" t="s">
        <v>2177</v>
      </c>
    </row>
    <row r="496" spans="1:25" x14ac:dyDescent="0.3">
      <c r="A496" s="4"/>
      <c r="B496" s="11" t="s">
        <v>2261</v>
      </c>
      <c r="C496" s="11" t="s">
        <v>82</v>
      </c>
      <c r="D496" s="170">
        <v>36000</v>
      </c>
      <c r="E496" s="281"/>
      <c r="F496" s="281">
        <v>36000</v>
      </c>
      <c r="G496" s="281"/>
      <c r="H496" s="281"/>
      <c r="I496" s="281"/>
      <c r="J496" s="66" t="s">
        <v>2269</v>
      </c>
      <c r="P496" s="4" t="s">
        <v>2647</v>
      </c>
      <c r="Q496" s="11" t="s">
        <v>2296</v>
      </c>
      <c r="R496" s="11" t="s">
        <v>308</v>
      </c>
      <c r="S496" s="169">
        <v>50000</v>
      </c>
      <c r="T496" s="281"/>
      <c r="U496" s="281"/>
      <c r="V496" s="281">
        <v>50000</v>
      </c>
      <c r="W496" s="281"/>
      <c r="X496" s="281"/>
      <c r="Y496" s="4" t="s">
        <v>2297</v>
      </c>
    </row>
    <row r="497" spans="1:25" x14ac:dyDescent="0.3">
      <c r="A497" s="4"/>
      <c r="B497" s="11" t="s">
        <v>2262</v>
      </c>
      <c r="C497" s="11" t="s">
        <v>82</v>
      </c>
      <c r="D497" s="170">
        <v>36000</v>
      </c>
      <c r="E497" s="281"/>
      <c r="F497" s="281">
        <v>36000</v>
      </c>
      <c r="G497" s="281"/>
      <c r="H497" s="281"/>
      <c r="I497" s="281"/>
      <c r="J497" s="66" t="s">
        <v>2270</v>
      </c>
      <c r="P497" s="546" t="s">
        <v>2033</v>
      </c>
      <c r="Q497" s="546" t="s">
        <v>2298</v>
      </c>
      <c r="R497" s="546" t="s">
        <v>308</v>
      </c>
      <c r="S497" s="169">
        <v>50000</v>
      </c>
      <c r="T497" s="281"/>
      <c r="U497" s="281"/>
      <c r="V497" s="281">
        <v>50000</v>
      </c>
      <c r="W497" s="281"/>
      <c r="X497" s="281"/>
      <c r="Y497" s="562" t="s">
        <v>2299</v>
      </c>
    </row>
    <row r="498" spans="1:25" x14ac:dyDescent="0.3">
      <c r="A498" s="4"/>
      <c r="B498" s="11" t="s">
        <v>2263</v>
      </c>
      <c r="C498" s="11" t="s">
        <v>82</v>
      </c>
      <c r="D498" s="170">
        <v>36000</v>
      </c>
      <c r="E498" s="281"/>
      <c r="F498" s="281">
        <v>36000</v>
      </c>
      <c r="G498" s="281"/>
      <c r="H498" s="281"/>
      <c r="I498" s="281"/>
      <c r="J498" s="66" t="s">
        <v>2271</v>
      </c>
    </row>
    <row r="499" spans="1:25" x14ac:dyDescent="0.3">
      <c r="A499" s="4"/>
      <c r="B499" s="11" t="s">
        <v>2264</v>
      </c>
      <c r="C499" s="11" t="s">
        <v>82</v>
      </c>
      <c r="D499" s="170">
        <v>36000</v>
      </c>
      <c r="E499" s="281"/>
      <c r="F499" s="281">
        <v>36000</v>
      </c>
      <c r="G499" s="281"/>
      <c r="H499" s="281"/>
      <c r="I499" s="281"/>
      <c r="J499" s="66" t="s">
        <v>2269</v>
      </c>
    </row>
    <row r="500" spans="1:25" x14ac:dyDescent="0.3">
      <c r="A500" s="4"/>
      <c r="B500" s="11" t="s">
        <v>2265</v>
      </c>
      <c r="C500" s="11" t="s">
        <v>82</v>
      </c>
      <c r="D500" s="170">
        <v>36000</v>
      </c>
      <c r="E500" s="281"/>
      <c r="F500" s="281">
        <v>36000</v>
      </c>
      <c r="G500" s="281"/>
      <c r="H500" s="281"/>
      <c r="I500" s="281"/>
      <c r="J500" s="66" t="s">
        <v>2270</v>
      </c>
    </row>
    <row r="501" spans="1:25" x14ac:dyDescent="0.3">
      <c r="A501" s="4"/>
      <c r="B501" s="11" t="s">
        <v>2266</v>
      </c>
      <c r="C501" s="11" t="s">
        <v>82</v>
      </c>
      <c r="D501" s="170">
        <v>36000</v>
      </c>
      <c r="E501" s="281"/>
      <c r="F501" s="281">
        <v>36000</v>
      </c>
      <c r="G501" s="281"/>
      <c r="H501" s="281"/>
      <c r="I501" s="281"/>
      <c r="J501" s="66" t="s">
        <v>2271</v>
      </c>
    </row>
    <row r="502" spans="1:25" x14ac:dyDescent="0.3">
      <c r="A502" s="4"/>
      <c r="B502" s="11" t="s">
        <v>2267</v>
      </c>
      <c r="C502" s="11" t="s">
        <v>82</v>
      </c>
      <c r="D502" s="170">
        <v>36000</v>
      </c>
      <c r="E502" s="281"/>
      <c r="F502" s="281">
        <v>36000</v>
      </c>
      <c r="G502" s="281"/>
      <c r="H502" s="281"/>
      <c r="I502" s="281"/>
      <c r="J502" s="4" t="s">
        <v>2269</v>
      </c>
      <c r="P502" s="309" t="s">
        <v>2035</v>
      </c>
      <c r="Q502" s="11" t="s">
        <v>965</v>
      </c>
      <c r="R502" s="11" t="s">
        <v>962</v>
      </c>
      <c r="S502" s="170">
        <v>36000</v>
      </c>
      <c r="T502" s="282"/>
      <c r="U502" s="282">
        <v>36000</v>
      </c>
      <c r="V502" s="282"/>
      <c r="W502" s="282"/>
      <c r="X502" s="282"/>
      <c r="Y502" s="20" t="s">
        <v>1669</v>
      </c>
    </row>
    <row r="503" spans="1:25" ht="15" thickBot="1" x14ac:dyDescent="0.35">
      <c r="A503" s="8"/>
      <c r="B503" s="11" t="s">
        <v>2268</v>
      </c>
      <c r="C503" s="11" t="s">
        <v>82</v>
      </c>
      <c r="D503" s="175">
        <v>36000</v>
      </c>
      <c r="E503" s="281"/>
      <c r="F503" s="281">
        <v>36000</v>
      </c>
      <c r="G503" s="281"/>
      <c r="H503" s="281"/>
      <c r="I503" s="281"/>
      <c r="J503" s="8" t="s">
        <v>2269</v>
      </c>
      <c r="P503" s="596"/>
      <c r="Q503" s="546" t="s">
        <v>964</v>
      </c>
      <c r="R503" s="546" t="s">
        <v>963</v>
      </c>
      <c r="S503" s="170">
        <v>36000</v>
      </c>
      <c r="T503" s="282"/>
      <c r="U503" s="282">
        <v>36000</v>
      </c>
      <c r="V503" s="282"/>
      <c r="W503" s="282"/>
      <c r="X503" s="282"/>
      <c r="Y503" s="564" t="s">
        <v>1669</v>
      </c>
    </row>
    <row r="504" spans="1:25" ht="19.05" customHeight="1" thickBot="1" x14ac:dyDescent="0.4">
      <c r="A504" s="56" t="s">
        <v>2293</v>
      </c>
      <c r="B504" s="70"/>
      <c r="C504" s="686"/>
      <c r="D504" s="70"/>
      <c r="E504" s="70"/>
      <c r="F504" s="70"/>
      <c r="G504" s="70"/>
      <c r="H504" s="70"/>
      <c r="I504" s="70"/>
      <c r="J504" s="71"/>
      <c r="P504" s="4"/>
      <c r="Q504" s="11" t="s">
        <v>966</v>
      </c>
      <c r="R504" s="11" t="s">
        <v>968</v>
      </c>
      <c r="S504" s="170">
        <v>36000</v>
      </c>
      <c r="T504" s="282"/>
      <c r="U504" s="282">
        <v>36000</v>
      </c>
      <c r="V504" s="282"/>
      <c r="W504" s="282"/>
      <c r="X504" s="282"/>
      <c r="Y504" s="20" t="s">
        <v>1669</v>
      </c>
    </row>
    <row r="505" spans="1:25" x14ac:dyDescent="0.3">
      <c r="A505" s="29" t="s">
        <v>2646</v>
      </c>
      <c r="B505" s="11" t="s">
        <v>2294</v>
      </c>
      <c r="C505" s="11" t="s">
        <v>2069</v>
      </c>
      <c r="D505" s="169">
        <v>50000</v>
      </c>
      <c r="E505" s="281"/>
      <c r="F505" s="281"/>
      <c r="G505" s="281">
        <v>50000</v>
      </c>
      <c r="H505" s="281"/>
      <c r="I505" s="281"/>
      <c r="J505" s="6" t="s">
        <v>2295</v>
      </c>
      <c r="P505" s="562"/>
      <c r="Q505" s="546" t="s">
        <v>967</v>
      </c>
      <c r="R505" s="546" t="s">
        <v>969</v>
      </c>
      <c r="S505" s="170">
        <v>36000</v>
      </c>
      <c r="T505" s="282"/>
      <c r="U505" s="282">
        <v>36000</v>
      </c>
      <c r="V505" s="282"/>
      <c r="W505" s="282"/>
      <c r="X505" s="282"/>
      <c r="Y505" s="564" t="s">
        <v>1669</v>
      </c>
    </row>
    <row r="506" spans="1:25" x14ac:dyDescent="0.3">
      <c r="A506" s="4" t="s">
        <v>2647</v>
      </c>
      <c r="B506" s="11" t="s">
        <v>2296</v>
      </c>
      <c r="C506" s="11" t="s">
        <v>308</v>
      </c>
      <c r="D506" s="169">
        <v>50000</v>
      </c>
      <c r="E506" s="281"/>
      <c r="F506" s="281"/>
      <c r="G506" s="281">
        <v>50000</v>
      </c>
      <c r="H506" s="281"/>
      <c r="I506" s="281"/>
      <c r="J506" s="4" t="s">
        <v>2297</v>
      </c>
      <c r="P506" s="546" t="s">
        <v>2034</v>
      </c>
      <c r="Q506" s="546" t="s">
        <v>159</v>
      </c>
      <c r="R506" s="546" t="s">
        <v>2081</v>
      </c>
      <c r="S506" s="170">
        <v>40000</v>
      </c>
      <c r="T506" s="282"/>
      <c r="U506" s="282">
        <v>40000</v>
      </c>
      <c r="V506" s="282"/>
      <c r="W506" s="282"/>
      <c r="X506" s="282"/>
      <c r="Y506" s="564" t="s">
        <v>1712</v>
      </c>
    </row>
    <row r="507" spans="1:25" x14ac:dyDescent="0.3">
      <c r="A507" s="11" t="s">
        <v>2033</v>
      </c>
      <c r="B507" s="11" t="s">
        <v>2298</v>
      </c>
      <c r="C507" s="11" t="s">
        <v>308</v>
      </c>
      <c r="D507" s="169">
        <v>50000</v>
      </c>
      <c r="E507" s="281"/>
      <c r="F507" s="281"/>
      <c r="G507" s="281">
        <v>50000</v>
      </c>
      <c r="H507" s="281"/>
      <c r="I507" s="281"/>
      <c r="J507" s="4" t="s">
        <v>2299</v>
      </c>
      <c r="P507" s="66"/>
      <c r="Q507" s="96" t="s">
        <v>695</v>
      </c>
      <c r="R507" s="96" t="s">
        <v>168</v>
      </c>
      <c r="S507" s="181">
        <v>35000</v>
      </c>
      <c r="T507" s="700"/>
      <c r="U507" s="700">
        <v>35000</v>
      </c>
      <c r="V507" s="700"/>
      <c r="W507" s="700"/>
      <c r="X507" s="700"/>
      <c r="Y507" s="66" t="s">
        <v>1835</v>
      </c>
    </row>
    <row r="508" spans="1:25" ht="15" thickBot="1" x14ac:dyDescent="0.35">
      <c r="A508" s="8"/>
      <c r="B508" s="11" t="s">
        <v>2300</v>
      </c>
      <c r="C508" s="11" t="s">
        <v>98</v>
      </c>
      <c r="D508" s="265">
        <v>50000</v>
      </c>
      <c r="E508" s="281"/>
      <c r="F508" s="281"/>
      <c r="G508" s="281">
        <v>50000</v>
      </c>
      <c r="H508" s="281"/>
      <c r="I508" s="281"/>
      <c r="J508" s="8" t="s">
        <v>2301</v>
      </c>
      <c r="P508" s="624"/>
      <c r="Q508" s="623" t="s">
        <v>696</v>
      </c>
      <c r="R508" s="623" t="s">
        <v>168</v>
      </c>
      <c r="S508" s="181">
        <v>35000</v>
      </c>
      <c r="T508" s="700"/>
      <c r="U508" s="700">
        <v>35000</v>
      </c>
      <c r="V508" s="700"/>
      <c r="W508" s="700"/>
      <c r="X508" s="700"/>
      <c r="Y508" s="624" t="s">
        <v>1835</v>
      </c>
    </row>
    <row r="509" spans="1:25" ht="19.05" customHeight="1" thickBot="1" x14ac:dyDescent="0.4">
      <c r="A509" s="75" t="s">
        <v>2387</v>
      </c>
      <c r="B509" s="27"/>
      <c r="C509" s="83"/>
      <c r="D509" s="27"/>
      <c r="E509" s="27"/>
      <c r="F509" s="27"/>
      <c r="G509" s="27"/>
      <c r="H509" s="27"/>
      <c r="I509" s="27"/>
      <c r="J509" s="16"/>
      <c r="P509" s="66"/>
      <c r="Q509" s="96" t="s">
        <v>697</v>
      </c>
      <c r="R509" s="96" t="s">
        <v>168</v>
      </c>
      <c r="S509" s="181">
        <v>35000</v>
      </c>
      <c r="T509" s="700"/>
      <c r="U509" s="700">
        <v>35000</v>
      </c>
      <c r="V509" s="700"/>
      <c r="W509" s="700"/>
      <c r="X509" s="700"/>
      <c r="Y509" s="66" t="s">
        <v>1835</v>
      </c>
    </row>
    <row r="510" spans="1:25" x14ac:dyDescent="0.3">
      <c r="A510" s="29" t="s">
        <v>2436</v>
      </c>
      <c r="B510" s="11" t="s">
        <v>2388</v>
      </c>
      <c r="C510" s="11" t="s">
        <v>2078</v>
      </c>
      <c r="D510" s="169">
        <v>68300</v>
      </c>
      <c r="E510" s="281"/>
      <c r="F510" s="281"/>
      <c r="G510" s="281">
        <v>68300</v>
      </c>
      <c r="H510" s="281"/>
      <c r="I510" s="281"/>
      <c r="J510" s="6" t="s">
        <v>2389</v>
      </c>
      <c r="P510" s="624"/>
      <c r="Q510" s="623" t="s">
        <v>698</v>
      </c>
      <c r="R510" s="623" t="s">
        <v>168</v>
      </c>
      <c r="S510" s="181">
        <v>35000</v>
      </c>
      <c r="T510" s="700"/>
      <c r="U510" s="700">
        <v>35000</v>
      </c>
      <c r="V510" s="700"/>
      <c r="W510" s="700"/>
      <c r="X510" s="700"/>
      <c r="Y510" s="624" t="s">
        <v>1835</v>
      </c>
    </row>
    <row r="511" spans="1:25" x14ac:dyDescent="0.3">
      <c r="A511" s="4" t="s">
        <v>2437</v>
      </c>
      <c r="B511" s="11" t="s">
        <v>2390</v>
      </c>
      <c r="C511" s="11" t="s">
        <v>2078</v>
      </c>
      <c r="D511" s="169">
        <v>68300</v>
      </c>
      <c r="E511" s="281"/>
      <c r="F511" s="281"/>
      <c r="G511" s="281">
        <v>68300</v>
      </c>
      <c r="H511" s="281"/>
      <c r="I511" s="281"/>
      <c r="J511" s="6" t="s">
        <v>2389</v>
      </c>
      <c r="P511" s="66"/>
      <c r="Q511" s="96" t="s">
        <v>699</v>
      </c>
      <c r="R511" s="96" t="s">
        <v>168</v>
      </c>
      <c r="S511" s="181">
        <v>35000</v>
      </c>
      <c r="T511" s="700"/>
      <c r="U511" s="700">
        <v>35000</v>
      </c>
      <c r="V511" s="700"/>
      <c r="W511" s="700"/>
      <c r="X511" s="700"/>
      <c r="Y511" s="66" t="s">
        <v>1835</v>
      </c>
    </row>
    <row r="512" spans="1:25" x14ac:dyDescent="0.3">
      <c r="A512" s="11" t="s">
        <v>2033</v>
      </c>
      <c r="B512" s="11" t="s">
        <v>2391</v>
      </c>
      <c r="C512" s="11" t="s">
        <v>424</v>
      </c>
      <c r="D512" s="169">
        <v>68300</v>
      </c>
      <c r="E512" s="281"/>
      <c r="F512" s="281"/>
      <c r="G512" s="281">
        <v>68300</v>
      </c>
      <c r="H512" s="281"/>
      <c r="I512" s="281"/>
      <c r="J512" s="6" t="s">
        <v>2394</v>
      </c>
      <c r="P512" s="4"/>
      <c r="Q512" s="96" t="s">
        <v>720</v>
      </c>
      <c r="R512" s="96" t="s">
        <v>168</v>
      </c>
      <c r="S512" s="181">
        <v>50000</v>
      </c>
      <c r="T512" s="700"/>
      <c r="U512" s="700"/>
      <c r="V512" s="700">
        <v>50000</v>
      </c>
      <c r="W512" s="700"/>
      <c r="X512" s="700"/>
      <c r="Y512" s="66" t="s">
        <v>1852</v>
      </c>
    </row>
    <row r="513" spans="1:25" x14ac:dyDescent="0.3">
      <c r="A513" s="4"/>
      <c r="B513" s="11" t="s">
        <v>2392</v>
      </c>
      <c r="C513" s="11" t="s">
        <v>424</v>
      </c>
      <c r="D513" s="169">
        <v>68300</v>
      </c>
      <c r="E513" s="281"/>
      <c r="F513" s="281"/>
      <c r="G513" s="281">
        <v>68300</v>
      </c>
      <c r="H513" s="281"/>
      <c r="I513" s="281"/>
      <c r="J513" s="6" t="s">
        <v>2393</v>
      </c>
      <c r="P513" s="562"/>
      <c r="Q513" s="623" t="s">
        <v>721</v>
      </c>
      <c r="R513" s="623" t="s">
        <v>168</v>
      </c>
      <c r="S513" s="181">
        <v>50000</v>
      </c>
      <c r="T513" s="700"/>
      <c r="U513" s="700"/>
      <c r="V513" s="700">
        <v>50000</v>
      </c>
      <c r="W513" s="700"/>
      <c r="X513" s="700"/>
      <c r="Y513" s="624" t="s">
        <v>1853</v>
      </c>
    </row>
    <row r="514" spans="1:25" x14ac:dyDescent="0.3">
      <c r="A514" s="4"/>
      <c r="B514" s="11" t="s">
        <v>2395</v>
      </c>
      <c r="C514" s="11" t="s">
        <v>424</v>
      </c>
      <c r="D514" s="169">
        <v>68300</v>
      </c>
      <c r="E514" s="281"/>
      <c r="F514" s="281"/>
      <c r="G514" s="281">
        <v>68300</v>
      </c>
      <c r="H514" s="281"/>
      <c r="I514" s="281"/>
      <c r="J514" s="6" t="s">
        <v>2396</v>
      </c>
      <c r="P514" s="4"/>
      <c r="Q514" s="96" t="s">
        <v>722</v>
      </c>
      <c r="R514" s="96" t="s">
        <v>168</v>
      </c>
      <c r="S514" s="181">
        <v>50000</v>
      </c>
      <c r="T514" s="700"/>
      <c r="U514" s="700"/>
      <c r="V514" s="700">
        <v>50000</v>
      </c>
      <c r="W514" s="700"/>
      <c r="X514" s="700"/>
      <c r="Y514" s="66" t="s">
        <v>1852</v>
      </c>
    </row>
    <row r="515" spans="1:25" x14ac:dyDescent="0.3">
      <c r="A515" s="4"/>
      <c r="B515" s="11" t="s">
        <v>2397</v>
      </c>
      <c r="C515" s="11" t="s">
        <v>2065</v>
      </c>
      <c r="D515" s="169">
        <v>68300</v>
      </c>
      <c r="E515" s="281"/>
      <c r="F515" s="281"/>
      <c r="G515" s="281">
        <v>68300</v>
      </c>
      <c r="H515" s="281"/>
      <c r="I515" s="281"/>
      <c r="J515" s="6" t="s">
        <v>2400</v>
      </c>
      <c r="P515" s="562"/>
      <c r="Q515" s="637" t="s">
        <v>723</v>
      </c>
      <c r="R515" s="623" t="s">
        <v>168</v>
      </c>
      <c r="S515" s="639">
        <v>50000</v>
      </c>
      <c r="T515" s="738"/>
      <c r="U515" s="738"/>
      <c r="V515" s="738">
        <v>50000</v>
      </c>
      <c r="W515" s="738"/>
      <c r="X515" s="738"/>
      <c r="Y515" s="638" t="s">
        <v>1853</v>
      </c>
    </row>
    <row r="516" spans="1:25" x14ac:dyDescent="0.3">
      <c r="A516" s="4"/>
      <c r="B516" s="11" t="s">
        <v>2398</v>
      </c>
      <c r="C516" s="11" t="s">
        <v>2065</v>
      </c>
      <c r="D516" s="169">
        <v>68300</v>
      </c>
      <c r="E516" s="281"/>
      <c r="F516" s="281"/>
      <c r="G516" s="281">
        <v>68300</v>
      </c>
      <c r="H516" s="281"/>
      <c r="I516" s="281"/>
      <c r="J516" s="6" t="s">
        <v>2399</v>
      </c>
      <c r="P516" s="4"/>
      <c r="Q516" s="11" t="s">
        <v>866</v>
      </c>
      <c r="R516" s="11" t="s">
        <v>168</v>
      </c>
      <c r="S516" s="170">
        <v>50000</v>
      </c>
      <c r="T516" s="703"/>
      <c r="U516" s="703"/>
      <c r="V516" s="703">
        <v>50000</v>
      </c>
      <c r="W516" s="703"/>
      <c r="X516" s="703"/>
      <c r="Y516" s="66" t="s">
        <v>1910</v>
      </c>
    </row>
    <row r="517" spans="1:25" x14ac:dyDescent="0.3">
      <c r="A517" s="4"/>
      <c r="B517" s="11" t="s">
        <v>2401</v>
      </c>
      <c r="C517" s="11" t="s">
        <v>2402</v>
      </c>
      <c r="D517" s="169">
        <v>68300</v>
      </c>
      <c r="E517" s="281"/>
      <c r="F517" s="281"/>
      <c r="G517" s="281">
        <v>68300</v>
      </c>
      <c r="H517" s="281"/>
      <c r="I517" s="281"/>
      <c r="J517" s="6" t="s">
        <v>2399</v>
      </c>
      <c r="P517" s="8"/>
      <c r="Q517" s="13" t="s">
        <v>1427</v>
      </c>
      <c r="R517" s="11" t="s">
        <v>2117</v>
      </c>
      <c r="S517" s="175">
        <v>50000</v>
      </c>
      <c r="T517" s="314"/>
      <c r="U517" s="314"/>
      <c r="V517" s="314">
        <v>50000</v>
      </c>
      <c r="W517" s="314"/>
      <c r="X517" s="314"/>
      <c r="Y517" s="8" t="s">
        <v>1972</v>
      </c>
    </row>
    <row r="518" spans="1:25" x14ac:dyDescent="0.3">
      <c r="A518" s="4"/>
      <c r="B518" s="11" t="s">
        <v>2403</v>
      </c>
      <c r="C518" s="11" t="s">
        <v>2404</v>
      </c>
      <c r="D518" s="169">
        <v>68300</v>
      </c>
      <c r="E518" s="281"/>
      <c r="F518" s="281"/>
      <c r="G518" s="281">
        <v>68300</v>
      </c>
      <c r="H518" s="281"/>
      <c r="I518" s="281"/>
      <c r="J518" s="6" t="s">
        <v>2399</v>
      </c>
    </row>
    <row r="519" spans="1:25" ht="15" thickBot="1" x14ac:dyDescent="0.35">
      <c r="A519" s="4"/>
      <c r="B519" s="11" t="s">
        <v>2405</v>
      </c>
      <c r="C519" s="11" t="s">
        <v>2406</v>
      </c>
      <c r="D519" s="169">
        <v>68300</v>
      </c>
      <c r="E519" s="281"/>
      <c r="F519" s="281"/>
      <c r="G519" s="281">
        <v>68300</v>
      </c>
      <c r="H519" s="281"/>
      <c r="I519" s="281"/>
      <c r="J519" s="6" t="s">
        <v>2407</v>
      </c>
    </row>
    <row r="520" spans="1:25" x14ac:dyDescent="0.3">
      <c r="A520" s="4"/>
      <c r="B520" s="11" t="s">
        <v>2416</v>
      </c>
      <c r="C520" s="11" t="s">
        <v>2076</v>
      </c>
      <c r="D520" s="169">
        <v>68300</v>
      </c>
      <c r="E520" s="281"/>
      <c r="F520" s="281"/>
      <c r="G520" s="281">
        <v>68300</v>
      </c>
      <c r="H520" s="281"/>
      <c r="I520" s="281"/>
      <c r="J520" s="6" t="s">
        <v>2417</v>
      </c>
      <c r="P520" s="546" t="s">
        <v>2034</v>
      </c>
      <c r="Q520" s="563" t="s">
        <v>950</v>
      </c>
      <c r="R520" s="548" t="s">
        <v>428</v>
      </c>
      <c r="S520" s="453">
        <v>46000</v>
      </c>
      <c r="T520" s="703"/>
      <c r="U520" s="703">
        <v>46000</v>
      </c>
      <c r="V520" s="703"/>
      <c r="W520" s="703"/>
      <c r="X520" s="703"/>
      <c r="Y520" s="774" t="s">
        <v>1654</v>
      </c>
    </row>
    <row r="521" spans="1:25" x14ac:dyDescent="0.3">
      <c r="A521" s="4"/>
      <c r="B521" s="11" t="s">
        <v>2418</v>
      </c>
      <c r="C521" s="11" t="s">
        <v>2076</v>
      </c>
      <c r="D521" s="169">
        <v>68300</v>
      </c>
      <c r="E521" s="281"/>
      <c r="F521" s="281"/>
      <c r="G521" s="281">
        <v>68300</v>
      </c>
      <c r="H521" s="281"/>
      <c r="I521" s="281"/>
      <c r="J521" s="6" t="s">
        <v>2419</v>
      </c>
      <c r="P521" s="20"/>
      <c r="Q521" s="60" t="s">
        <v>951</v>
      </c>
      <c r="R521" s="14" t="s">
        <v>428</v>
      </c>
      <c r="S521" s="181">
        <v>46000</v>
      </c>
      <c r="T521" s="703"/>
      <c r="U521" s="703">
        <v>46000</v>
      </c>
      <c r="V521" s="703"/>
      <c r="W521" s="703"/>
      <c r="X521" s="703"/>
      <c r="Y521" s="163" t="s">
        <v>1654</v>
      </c>
    </row>
    <row r="522" spans="1:25" ht="15" thickBot="1" x14ac:dyDescent="0.35">
      <c r="A522" s="4"/>
      <c r="B522" s="11" t="s">
        <v>2420</v>
      </c>
      <c r="C522" s="11" t="s">
        <v>2076</v>
      </c>
      <c r="D522" s="170">
        <v>68300</v>
      </c>
      <c r="E522" s="281"/>
      <c r="F522" s="281"/>
      <c r="G522" s="281">
        <v>68300</v>
      </c>
      <c r="H522" s="281"/>
      <c r="I522" s="281"/>
      <c r="J522" s="6" t="s">
        <v>2421</v>
      </c>
      <c r="P522" s="564"/>
      <c r="Q522" s="565" t="s">
        <v>952</v>
      </c>
      <c r="R522" s="549" t="s">
        <v>428</v>
      </c>
      <c r="S522" s="454">
        <v>46000</v>
      </c>
      <c r="T522" s="703"/>
      <c r="U522" s="703">
        <v>46000</v>
      </c>
      <c r="V522" s="703"/>
      <c r="W522" s="703"/>
      <c r="X522" s="703"/>
      <c r="Y522" s="674" t="s">
        <v>1654</v>
      </c>
    </row>
    <row r="523" spans="1:25" ht="15" thickBot="1" x14ac:dyDescent="0.35">
      <c r="A523" s="4"/>
      <c r="B523" s="11" t="s">
        <v>2422</v>
      </c>
      <c r="C523" s="11" t="s">
        <v>2406</v>
      </c>
      <c r="D523" s="170">
        <v>68300</v>
      </c>
      <c r="E523" s="281"/>
      <c r="F523" s="281"/>
      <c r="G523" s="281">
        <v>68300</v>
      </c>
      <c r="H523" s="281"/>
      <c r="I523" s="281"/>
      <c r="J523" s="6" t="s">
        <v>2423</v>
      </c>
      <c r="P523" s="562"/>
      <c r="Q523" s="546" t="s">
        <v>986</v>
      </c>
      <c r="R523" s="546" t="s">
        <v>428</v>
      </c>
      <c r="S523" s="170">
        <v>68300</v>
      </c>
      <c r="T523" s="282"/>
      <c r="U523" s="282"/>
      <c r="V523" s="282">
        <v>68300</v>
      </c>
      <c r="W523" s="282"/>
      <c r="X523" s="282"/>
      <c r="Y523" s="564" t="s">
        <v>1677</v>
      </c>
    </row>
    <row r="524" spans="1:25" ht="19.05" customHeight="1" thickBot="1" x14ac:dyDescent="0.4">
      <c r="A524" s="75" t="s">
        <v>2625</v>
      </c>
      <c r="B524" s="27"/>
      <c r="C524" s="83"/>
      <c r="D524" s="27"/>
      <c r="E524" s="27"/>
      <c r="F524" s="27"/>
      <c r="G524" s="27"/>
      <c r="H524" s="27"/>
      <c r="I524" s="27"/>
      <c r="J524" s="16"/>
      <c r="P524" s="4"/>
      <c r="Q524" s="11" t="s">
        <v>987</v>
      </c>
      <c r="R524" s="11" t="s">
        <v>428</v>
      </c>
      <c r="S524" s="170">
        <v>68300</v>
      </c>
      <c r="T524" s="282"/>
      <c r="U524" s="282"/>
      <c r="V524" s="282">
        <v>68300</v>
      </c>
      <c r="W524" s="282"/>
      <c r="X524" s="282"/>
      <c r="Y524" s="20" t="s">
        <v>1678</v>
      </c>
    </row>
    <row r="525" spans="1:25" x14ac:dyDescent="0.3">
      <c r="A525" s="29" t="s">
        <v>2651</v>
      </c>
      <c r="B525" s="11" t="s">
        <v>2624</v>
      </c>
      <c r="C525" s="11" t="s">
        <v>2105</v>
      </c>
      <c r="D525" s="169">
        <v>25000</v>
      </c>
      <c r="E525" s="281"/>
      <c r="F525" s="281">
        <v>25000</v>
      </c>
      <c r="G525" s="281"/>
      <c r="H525" s="281"/>
      <c r="I525" s="281"/>
      <c r="J525" s="6" t="s">
        <v>2626</v>
      </c>
    </row>
    <row r="526" spans="1:25" x14ac:dyDescent="0.3">
      <c r="A526" s="8" t="s">
        <v>2652</v>
      </c>
      <c r="B526" s="11"/>
      <c r="C526" s="11"/>
      <c r="D526" s="13"/>
      <c r="E526" s="281"/>
      <c r="F526" s="281"/>
      <c r="G526" s="281"/>
      <c r="H526" s="281"/>
      <c r="I526" s="281"/>
      <c r="J526" s="8"/>
    </row>
    <row r="527" spans="1:25" ht="15" thickBot="1" x14ac:dyDescent="0.35">
      <c r="A527" s="11" t="s">
        <v>2033</v>
      </c>
      <c r="B527" s="11"/>
      <c r="C527" s="11"/>
      <c r="D527" s="11"/>
      <c r="E527" s="281"/>
      <c r="F527" s="281"/>
      <c r="G527" s="281"/>
      <c r="H527" s="281"/>
      <c r="I527" s="281"/>
      <c r="J527" s="4"/>
      <c r="P527" s="29" t="s">
        <v>2436</v>
      </c>
      <c r="Q527" s="11" t="s">
        <v>2388</v>
      </c>
      <c r="R527" s="11" t="s">
        <v>2078</v>
      </c>
      <c r="S527" s="169">
        <v>68300</v>
      </c>
      <c r="T527" s="281"/>
      <c r="U527" s="281"/>
      <c r="V527" s="281">
        <v>68300</v>
      </c>
      <c r="W527" s="281"/>
      <c r="X527" s="281"/>
      <c r="Y527" s="6" t="s">
        <v>2389</v>
      </c>
    </row>
    <row r="528" spans="1:25" ht="19.05" customHeight="1" thickBot="1" x14ac:dyDescent="0.4">
      <c r="A528" s="56" t="s">
        <v>2763</v>
      </c>
      <c r="B528" s="53"/>
      <c r="C528" s="83"/>
      <c r="D528" s="27"/>
      <c r="E528" s="27"/>
      <c r="F528" s="27"/>
      <c r="G528" s="27"/>
      <c r="H528" s="27"/>
      <c r="I528" s="27"/>
      <c r="J528" s="16"/>
      <c r="P528" s="562" t="s">
        <v>2437</v>
      </c>
      <c r="Q528" s="546" t="s">
        <v>2390</v>
      </c>
      <c r="R528" s="546" t="s">
        <v>2078</v>
      </c>
      <c r="S528" s="169">
        <v>68300</v>
      </c>
      <c r="T528" s="281"/>
      <c r="U528" s="281"/>
      <c r="V528" s="281">
        <v>68300</v>
      </c>
      <c r="W528" s="281"/>
      <c r="X528" s="281"/>
      <c r="Y528" s="574" t="s">
        <v>2389</v>
      </c>
    </row>
    <row r="529" spans="1:25" x14ac:dyDescent="0.3">
      <c r="A529" s="435" t="s">
        <v>2770</v>
      </c>
      <c r="B529" s="26" t="s">
        <v>2764</v>
      </c>
      <c r="C529" s="11" t="s">
        <v>2082</v>
      </c>
      <c r="D529" s="265">
        <v>80000</v>
      </c>
      <c r="E529" s="281"/>
      <c r="F529" s="281"/>
      <c r="G529" s="281"/>
      <c r="H529" s="281">
        <v>80000</v>
      </c>
      <c r="I529" s="281"/>
      <c r="J529" s="66" t="s">
        <v>2767</v>
      </c>
    </row>
    <row r="530" spans="1:25" x14ac:dyDescent="0.3">
      <c r="A530" s="35" t="s">
        <v>2771</v>
      </c>
      <c r="B530" s="11" t="s">
        <v>2765</v>
      </c>
      <c r="C530" s="11" t="s">
        <v>2065</v>
      </c>
      <c r="D530" s="170">
        <v>36000</v>
      </c>
      <c r="E530" s="281"/>
      <c r="F530" s="281">
        <v>36000</v>
      </c>
      <c r="G530" s="281"/>
      <c r="H530" s="281"/>
      <c r="I530" s="281"/>
      <c r="J530" s="66" t="s">
        <v>2768</v>
      </c>
    </row>
    <row r="531" spans="1:25" ht="15" thickBot="1" x14ac:dyDescent="0.35">
      <c r="A531" s="42" t="s">
        <v>2033</v>
      </c>
      <c r="B531" s="13" t="s">
        <v>2766</v>
      </c>
      <c r="C531" s="11" t="s">
        <v>2065</v>
      </c>
      <c r="D531" s="175">
        <v>36000</v>
      </c>
      <c r="E531" s="281"/>
      <c r="F531" s="281">
        <v>36000</v>
      </c>
      <c r="G531" s="281"/>
      <c r="H531" s="281"/>
      <c r="I531" s="281"/>
      <c r="J531" s="76" t="s">
        <v>2769</v>
      </c>
    </row>
    <row r="532" spans="1:25" ht="19.05" customHeight="1" thickBot="1" x14ac:dyDescent="0.4">
      <c r="A532" s="56" t="s">
        <v>2773</v>
      </c>
      <c r="B532" s="53"/>
      <c r="C532" s="83"/>
      <c r="D532" s="27"/>
      <c r="E532" s="27"/>
      <c r="F532" s="27"/>
      <c r="G532" s="27"/>
      <c r="H532" s="27"/>
      <c r="I532" s="27"/>
      <c r="J532" s="16"/>
      <c r="P532" s="824" t="s">
        <v>1474</v>
      </c>
      <c r="Q532" s="545" t="s">
        <v>1468</v>
      </c>
      <c r="R532" s="546" t="s">
        <v>1469</v>
      </c>
      <c r="S532" s="169">
        <v>120000</v>
      </c>
      <c r="T532" s="315"/>
      <c r="U532" s="315"/>
      <c r="V532" s="315"/>
      <c r="W532" s="315"/>
      <c r="X532" s="315">
        <v>120000</v>
      </c>
      <c r="Y532" s="574" t="s">
        <v>1978</v>
      </c>
    </row>
    <row r="533" spans="1:25" x14ac:dyDescent="0.3">
      <c r="A533" s="428" t="s">
        <v>2792</v>
      </c>
      <c r="B533" s="14" t="s">
        <v>2774</v>
      </c>
      <c r="C533" s="11" t="s">
        <v>424</v>
      </c>
      <c r="D533" s="169">
        <v>54000</v>
      </c>
      <c r="E533" s="281"/>
      <c r="F533" s="281"/>
      <c r="G533" s="281">
        <v>54000</v>
      </c>
      <c r="H533" s="281"/>
      <c r="I533" s="281"/>
      <c r="J533" s="6" t="s">
        <v>2778</v>
      </c>
      <c r="P533" s="11" t="s">
        <v>1475</v>
      </c>
      <c r="Q533" s="11" t="s">
        <v>1470</v>
      </c>
      <c r="R533" s="11" t="s">
        <v>1469</v>
      </c>
      <c r="S533" s="170">
        <v>90000</v>
      </c>
      <c r="T533" s="315"/>
      <c r="U533" s="315"/>
      <c r="V533" s="315"/>
      <c r="W533" s="315">
        <v>90000</v>
      </c>
      <c r="X533" s="315"/>
      <c r="Y533" s="6" t="s">
        <v>1979</v>
      </c>
    </row>
    <row r="534" spans="1:25" x14ac:dyDescent="0.3">
      <c r="A534" s="42" t="s">
        <v>2793</v>
      </c>
      <c r="B534" s="13" t="s">
        <v>2775</v>
      </c>
      <c r="C534" s="11" t="s">
        <v>424</v>
      </c>
      <c r="D534" s="169">
        <v>54000</v>
      </c>
      <c r="E534" s="281"/>
      <c r="F534" s="281"/>
      <c r="G534" s="281">
        <v>54000</v>
      </c>
      <c r="H534" s="281"/>
      <c r="I534" s="281"/>
      <c r="J534" s="6" t="s">
        <v>2779</v>
      </c>
      <c r="P534" s="552" t="s">
        <v>2033</v>
      </c>
      <c r="Q534" s="546" t="s">
        <v>1472</v>
      </c>
      <c r="R534" s="546" t="s">
        <v>1469</v>
      </c>
      <c r="S534" s="170">
        <v>120000</v>
      </c>
      <c r="T534" s="315"/>
      <c r="U534" s="315"/>
      <c r="V534" s="315"/>
      <c r="W534" s="315"/>
      <c r="X534" s="315">
        <v>120000</v>
      </c>
      <c r="Y534" s="574" t="s">
        <v>1978</v>
      </c>
    </row>
    <row r="535" spans="1:25" x14ac:dyDescent="0.3">
      <c r="A535" s="42" t="s">
        <v>2033</v>
      </c>
      <c r="B535" s="11" t="s">
        <v>2776</v>
      </c>
      <c r="C535" s="11" t="s">
        <v>424</v>
      </c>
      <c r="D535" s="170">
        <v>42000</v>
      </c>
      <c r="E535" s="281"/>
      <c r="F535" s="281">
        <v>42000</v>
      </c>
      <c r="G535" s="281"/>
      <c r="H535" s="281"/>
      <c r="I535" s="281"/>
      <c r="J535" s="6" t="s">
        <v>2780</v>
      </c>
      <c r="P535" s="8"/>
      <c r="Q535" s="13" t="s">
        <v>1473</v>
      </c>
      <c r="R535" s="11" t="s">
        <v>1469</v>
      </c>
      <c r="S535" s="175">
        <v>90000</v>
      </c>
      <c r="T535" s="316"/>
      <c r="U535" s="316"/>
      <c r="V535" s="316"/>
      <c r="W535" s="316">
        <v>90000</v>
      </c>
      <c r="X535" s="316"/>
      <c r="Y535" s="114" t="s">
        <v>1980</v>
      </c>
    </row>
    <row r="536" spans="1:25" x14ac:dyDescent="0.3">
      <c r="A536" s="421"/>
      <c r="B536" s="11" t="s">
        <v>2777</v>
      </c>
      <c r="C536" s="11" t="s">
        <v>424</v>
      </c>
      <c r="D536" s="170">
        <v>42000</v>
      </c>
      <c r="E536" s="281"/>
      <c r="F536" s="281">
        <v>42000</v>
      </c>
      <c r="G536" s="281"/>
      <c r="H536" s="281"/>
      <c r="I536" s="281"/>
      <c r="J536" s="4" t="s">
        <v>2781</v>
      </c>
    </row>
    <row r="537" spans="1:25" x14ac:dyDescent="0.3">
      <c r="A537" s="421"/>
      <c r="B537" s="11" t="s">
        <v>2782</v>
      </c>
      <c r="C537" s="11" t="s">
        <v>2071</v>
      </c>
      <c r="D537" s="170">
        <v>54000</v>
      </c>
      <c r="E537" s="281"/>
      <c r="F537" s="281"/>
      <c r="G537" s="281">
        <v>54000</v>
      </c>
      <c r="H537" s="281"/>
      <c r="I537" s="281"/>
      <c r="J537" s="4" t="s">
        <v>2778</v>
      </c>
    </row>
    <row r="538" spans="1:25" x14ac:dyDescent="0.3">
      <c r="A538" s="421"/>
      <c r="B538" s="11" t="s">
        <v>2783</v>
      </c>
      <c r="C538" s="11" t="s">
        <v>2070</v>
      </c>
      <c r="D538" s="170">
        <v>54000</v>
      </c>
      <c r="E538" s="281"/>
      <c r="F538" s="281"/>
      <c r="G538" s="281">
        <v>54000</v>
      </c>
      <c r="H538" s="281"/>
      <c r="I538" s="281"/>
      <c r="J538" s="4" t="s">
        <v>2778</v>
      </c>
      <c r="P538" s="562" t="s">
        <v>1349</v>
      </c>
      <c r="Q538" s="546" t="s">
        <v>203</v>
      </c>
      <c r="R538" s="546" t="s">
        <v>2082</v>
      </c>
      <c r="S538" s="181">
        <v>30500</v>
      </c>
      <c r="T538" s="700"/>
      <c r="U538" s="700">
        <v>30500</v>
      </c>
      <c r="V538" s="700"/>
      <c r="W538" s="700"/>
      <c r="X538" s="700"/>
      <c r="Y538" s="562" t="s">
        <v>1723</v>
      </c>
    </row>
    <row r="539" spans="1:25" x14ac:dyDescent="0.3">
      <c r="A539" s="421"/>
      <c r="B539" s="11" t="s">
        <v>2784</v>
      </c>
      <c r="C539" s="11" t="s">
        <v>2069</v>
      </c>
      <c r="D539" s="170">
        <v>54000</v>
      </c>
      <c r="E539" s="281"/>
      <c r="F539" s="281"/>
      <c r="G539" s="281">
        <v>54000</v>
      </c>
      <c r="H539" s="281"/>
      <c r="I539" s="281"/>
      <c r="J539" s="4" t="s">
        <v>2778</v>
      </c>
      <c r="P539" s="11" t="s">
        <v>2033</v>
      </c>
      <c r="Q539" s="11" t="s">
        <v>204</v>
      </c>
      <c r="R539" s="11" t="s">
        <v>2082</v>
      </c>
      <c r="S539" s="181">
        <v>30500</v>
      </c>
      <c r="T539" s="700"/>
      <c r="U539" s="700">
        <v>30500</v>
      </c>
      <c r="V539" s="700"/>
      <c r="W539" s="700"/>
      <c r="X539" s="700"/>
      <c r="Y539" s="4" t="s">
        <v>1724</v>
      </c>
    </row>
    <row r="540" spans="1:25" x14ac:dyDescent="0.3">
      <c r="A540" s="421"/>
      <c r="B540" s="11" t="s">
        <v>2785</v>
      </c>
      <c r="C540" s="11" t="s">
        <v>2068</v>
      </c>
      <c r="D540" s="170">
        <v>54000</v>
      </c>
      <c r="E540" s="281"/>
      <c r="F540" s="281"/>
      <c r="G540" s="281">
        <v>54000</v>
      </c>
      <c r="H540" s="281"/>
      <c r="I540" s="281"/>
      <c r="J540" s="4" t="s">
        <v>2787</v>
      </c>
      <c r="P540" s="562"/>
      <c r="Q540" s="546" t="s">
        <v>207</v>
      </c>
      <c r="R540" s="546" t="s">
        <v>2082</v>
      </c>
      <c r="S540" s="181">
        <v>30500</v>
      </c>
      <c r="T540" s="700"/>
      <c r="U540" s="700">
        <v>30500</v>
      </c>
      <c r="V540" s="700"/>
      <c r="W540" s="700"/>
      <c r="X540" s="700"/>
      <c r="Y540" s="562" t="s">
        <v>1725</v>
      </c>
    </row>
    <row r="541" spans="1:25" x14ac:dyDescent="0.3">
      <c r="A541" s="421"/>
      <c r="B541" s="11" t="s">
        <v>2788</v>
      </c>
      <c r="C541" s="11" t="s">
        <v>82</v>
      </c>
      <c r="D541" s="170">
        <v>54000</v>
      </c>
      <c r="E541" s="281"/>
      <c r="F541" s="281"/>
      <c r="G541" s="281">
        <v>54000</v>
      </c>
      <c r="H541" s="281"/>
      <c r="I541" s="281"/>
      <c r="J541" s="4" t="s">
        <v>2786</v>
      </c>
      <c r="P541" s="4"/>
      <c r="Q541" s="11" t="s">
        <v>208</v>
      </c>
      <c r="R541" s="11" t="s">
        <v>2082</v>
      </c>
      <c r="S541" s="181">
        <v>30500</v>
      </c>
      <c r="T541" s="700"/>
      <c r="U541" s="700">
        <v>30500</v>
      </c>
      <c r="V541" s="700"/>
      <c r="W541" s="700"/>
      <c r="X541" s="700"/>
      <c r="Y541" s="4" t="s">
        <v>1726</v>
      </c>
    </row>
    <row r="542" spans="1:25" x14ac:dyDescent="0.3">
      <c r="A542" s="421"/>
      <c r="B542" s="11" t="s">
        <v>2789</v>
      </c>
      <c r="C542" s="11" t="s">
        <v>82</v>
      </c>
      <c r="D542" s="170">
        <v>54000</v>
      </c>
      <c r="E542" s="281"/>
      <c r="F542" s="281"/>
      <c r="G542" s="281">
        <v>54000</v>
      </c>
      <c r="H542" s="281"/>
      <c r="I542" s="281"/>
      <c r="J542" s="4" t="s">
        <v>2786</v>
      </c>
      <c r="P542" s="591" t="s">
        <v>2770</v>
      </c>
      <c r="Q542" s="580" t="s">
        <v>2764</v>
      </c>
      <c r="R542" s="546" t="s">
        <v>2082</v>
      </c>
      <c r="S542" s="265">
        <v>80000</v>
      </c>
      <c r="T542" s="281"/>
      <c r="U542" s="281"/>
      <c r="V542" s="281"/>
      <c r="W542" s="281">
        <v>80000</v>
      </c>
      <c r="X542" s="281"/>
      <c r="Y542" s="624" t="s">
        <v>2767</v>
      </c>
    </row>
    <row r="543" spans="1:25" ht="15" thickBot="1" x14ac:dyDescent="0.35">
      <c r="A543" s="429"/>
      <c r="B543" s="13" t="s">
        <v>2790</v>
      </c>
      <c r="C543" s="11" t="s">
        <v>82</v>
      </c>
      <c r="D543" s="175">
        <v>54000</v>
      </c>
      <c r="E543" s="281"/>
      <c r="F543" s="281"/>
      <c r="G543" s="281">
        <v>54000</v>
      </c>
      <c r="H543" s="281"/>
      <c r="I543" s="281"/>
      <c r="J543" s="8" t="s">
        <v>2791</v>
      </c>
    </row>
    <row r="544" spans="1:25" ht="19.05" customHeight="1" thickBot="1" x14ac:dyDescent="0.4">
      <c r="A544" s="56" t="s">
        <v>2945</v>
      </c>
      <c r="B544" s="53"/>
      <c r="C544" s="83"/>
      <c r="D544" s="27"/>
      <c r="E544" s="27"/>
      <c r="F544" s="27"/>
      <c r="G544" s="27"/>
      <c r="H544" s="27"/>
      <c r="I544" s="27"/>
      <c r="J544" s="16"/>
    </row>
    <row r="545" spans="1:25" x14ac:dyDescent="0.3">
      <c r="A545" s="792" t="s">
        <v>2948</v>
      </c>
      <c r="B545" s="14" t="s">
        <v>2946</v>
      </c>
      <c r="C545" s="11" t="s">
        <v>2069</v>
      </c>
      <c r="D545" s="169">
        <v>36000</v>
      </c>
      <c r="E545" s="281"/>
      <c r="F545" s="281">
        <v>36000</v>
      </c>
      <c r="G545" s="281"/>
      <c r="H545" s="281"/>
      <c r="I545" s="281"/>
      <c r="J545" s="6" t="s">
        <v>2947</v>
      </c>
    </row>
    <row r="546" spans="1:25" x14ac:dyDescent="0.3">
      <c r="A546" s="35" t="s">
        <v>2949</v>
      </c>
      <c r="B546" s="11"/>
      <c r="C546" s="11"/>
      <c r="D546" s="11"/>
      <c r="E546" s="281"/>
      <c r="F546" s="281"/>
      <c r="G546" s="281"/>
      <c r="H546" s="281"/>
      <c r="I546" s="281"/>
      <c r="J546" s="4"/>
      <c r="P546" s="562"/>
      <c r="Q546" s="546" t="s">
        <v>879</v>
      </c>
      <c r="R546" s="546" t="s">
        <v>883</v>
      </c>
      <c r="S546" s="170">
        <v>15000</v>
      </c>
      <c r="T546" s="703">
        <v>15000</v>
      </c>
      <c r="U546" s="703"/>
      <c r="V546" s="703"/>
      <c r="W546" s="703"/>
      <c r="X546" s="703"/>
      <c r="Y546" s="624" t="s">
        <v>1917</v>
      </c>
    </row>
    <row r="547" spans="1:25" ht="15" thickBot="1" x14ac:dyDescent="0.35">
      <c r="A547" s="42" t="s">
        <v>2033</v>
      </c>
      <c r="B547" s="13"/>
      <c r="C547" s="11"/>
      <c r="D547" s="13"/>
      <c r="E547" s="281"/>
      <c r="F547" s="281"/>
      <c r="G547" s="281"/>
      <c r="H547" s="281"/>
      <c r="I547" s="281"/>
      <c r="J547" s="8"/>
      <c r="P547" s="4"/>
      <c r="Q547" s="11" t="s">
        <v>880</v>
      </c>
      <c r="R547" s="11" t="s">
        <v>883</v>
      </c>
      <c r="S547" s="170">
        <v>15000</v>
      </c>
      <c r="T547" s="703">
        <v>15000</v>
      </c>
      <c r="U547" s="703"/>
      <c r="V547" s="703"/>
      <c r="W547" s="703"/>
      <c r="X547" s="703"/>
      <c r="Y547" s="66" t="s">
        <v>1917</v>
      </c>
    </row>
    <row r="548" spans="1:25" ht="19.05" customHeight="1" thickBot="1" x14ac:dyDescent="0.4">
      <c r="A548" s="56" t="s">
        <v>3036</v>
      </c>
      <c r="B548" s="53"/>
      <c r="C548" s="83"/>
      <c r="D548" s="27"/>
      <c r="E548" s="27"/>
      <c r="F548" s="27"/>
      <c r="G548" s="27"/>
      <c r="H548" s="27"/>
      <c r="I548" s="27"/>
      <c r="J548" s="16"/>
      <c r="P548" s="562"/>
      <c r="Q548" s="546" t="s">
        <v>881</v>
      </c>
      <c r="R548" s="546" t="s">
        <v>883</v>
      </c>
      <c r="S548" s="170">
        <v>15000</v>
      </c>
      <c r="T548" s="703">
        <v>15000</v>
      </c>
      <c r="U548" s="703"/>
      <c r="V548" s="703"/>
      <c r="W548" s="703"/>
      <c r="X548" s="703"/>
      <c r="Y548" s="624" t="s">
        <v>1917</v>
      </c>
    </row>
    <row r="549" spans="1:25" x14ac:dyDescent="0.3">
      <c r="A549" s="426" t="s">
        <v>3043</v>
      </c>
      <c r="B549" s="14" t="s">
        <v>3037</v>
      </c>
      <c r="C549" s="11" t="s">
        <v>2069</v>
      </c>
      <c r="D549" s="168">
        <v>36000</v>
      </c>
      <c r="E549" s="281"/>
      <c r="F549" s="281">
        <v>36000</v>
      </c>
      <c r="G549" s="281"/>
      <c r="H549" s="281"/>
      <c r="I549" s="281"/>
      <c r="J549" s="6" t="s">
        <v>3039</v>
      </c>
      <c r="P549" s="4"/>
      <c r="Q549" s="11" t="s">
        <v>884</v>
      </c>
      <c r="R549" s="11" t="s">
        <v>882</v>
      </c>
      <c r="S549" s="170">
        <v>15000</v>
      </c>
      <c r="T549" s="703">
        <v>15000</v>
      </c>
      <c r="U549" s="703"/>
      <c r="V549" s="703"/>
      <c r="W549" s="703"/>
      <c r="X549" s="703"/>
      <c r="Y549" s="66" t="s">
        <v>1918</v>
      </c>
    </row>
    <row r="550" spans="1:25" ht="15" thickBot="1" x14ac:dyDescent="0.35">
      <c r="A550" s="421" t="s">
        <v>3044</v>
      </c>
      <c r="B550" s="11" t="s">
        <v>3038</v>
      </c>
      <c r="C550" s="11" t="s">
        <v>2070</v>
      </c>
      <c r="D550" s="168">
        <v>36000</v>
      </c>
      <c r="E550" s="281"/>
      <c r="F550" s="281">
        <v>36000</v>
      </c>
      <c r="G550" s="281"/>
      <c r="H550" s="281"/>
      <c r="I550" s="281"/>
      <c r="J550" s="6" t="s">
        <v>3040</v>
      </c>
      <c r="P550" s="562"/>
      <c r="Q550" s="546" t="s">
        <v>885</v>
      </c>
      <c r="R550" s="546" t="s">
        <v>882</v>
      </c>
      <c r="S550" s="170">
        <v>15000</v>
      </c>
      <c r="T550" s="703">
        <v>15000</v>
      </c>
      <c r="U550" s="703"/>
      <c r="V550" s="703"/>
      <c r="W550" s="703"/>
      <c r="X550" s="703"/>
      <c r="Y550" s="624" t="s">
        <v>1919</v>
      </c>
    </row>
    <row r="551" spans="1:25" ht="19.05" customHeight="1" thickBot="1" x14ac:dyDescent="0.4">
      <c r="A551" s="56" t="s">
        <v>3045</v>
      </c>
      <c r="B551" s="53"/>
      <c r="C551" s="83"/>
      <c r="D551" s="27"/>
      <c r="E551" s="27"/>
      <c r="F551" s="27"/>
      <c r="G551" s="27"/>
      <c r="H551" s="27"/>
      <c r="I551" s="27"/>
      <c r="J551" s="16"/>
    </row>
    <row r="552" spans="1:25" x14ac:dyDescent="0.3">
      <c r="A552" s="426" t="s">
        <v>3047</v>
      </c>
      <c r="B552" s="14" t="s">
        <v>3046</v>
      </c>
      <c r="C552" s="11" t="s">
        <v>2068</v>
      </c>
      <c r="D552" s="169">
        <v>50000</v>
      </c>
      <c r="E552" s="281"/>
      <c r="F552" s="281"/>
      <c r="G552" s="281">
        <v>50000</v>
      </c>
      <c r="H552" s="281"/>
      <c r="I552" s="281"/>
      <c r="J552" s="6" t="s">
        <v>3048</v>
      </c>
    </row>
    <row r="553" spans="1:25" x14ac:dyDescent="0.3">
      <c r="A553" s="421" t="s">
        <v>3049</v>
      </c>
      <c r="B553" s="11"/>
      <c r="C553" s="11"/>
      <c r="D553" s="11"/>
      <c r="E553" s="281"/>
      <c r="F553" s="281"/>
      <c r="G553" s="281"/>
      <c r="H553" s="281"/>
      <c r="I553" s="281"/>
      <c r="J553" s="4"/>
    </row>
    <row r="554" spans="1:25" ht="15" thickBot="1" x14ac:dyDescent="0.35">
      <c r="A554" s="42" t="s">
        <v>2033</v>
      </c>
      <c r="B554" s="13"/>
      <c r="C554" s="11"/>
      <c r="D554" s="13"/>
      <c r="E554" s="281"/>
      <c r="F554" s="281"/>
      <c r="G554" s="281"/>
      <c r="H554" s="281"/>
      <c r="I554" s="281"/>
      <c r="J554" s="8"/>
    </row>
    <row r="555" spans="1:25" ht="19.05" customHeight="1" thickBot="1" x14ac:dyDescent="0.4">
      <c r="A555" s="56" t="s">
        <v>3331</v>
      </c>
      <c r="B555" s="53"/>
      <c r="C555" s="83"/>
      <c r="D555" s="27"/>
      <c r="E555" s="27"/>
      <c r="F555" s="27"/>
      <c r="G555" s="27"/>
      <c r="H555" s="27"/>
      <c r="I555" s="27"/>
      <c r="J555" s="16"/>
    </row>
    <row r="556" spans="1:25" ht="14.55" customHeight="1" x14ac:dyDescent="0.3">
      <c r="A556" s="35" t="s">
        <v>2033</v>
      </c>
      <c r="B556" s="11" t="s">
        <v>3338</v>
      </c>
      <c r="C556" s="11" t="s">
        <v>2064</v>
      </c>
      <c r="D556" s="169">
        <v>50000</v>
      </c>
      <c r="E556" s="281"/>
      <c r="F556" s="281"/>
      <c r="G556" s="281">
        <v>50000</v>
      </c>
      <c r="H556" s="281"/>
      <c r="I556" s="281"/>
      <c r="J556" s="4" t="s">
        <v>3339</v>
      </c>
    </row>
    <row r="557" spans="1:25" ht="14.55" customHeight="1" x14ac:dyDescent="0.3">
      <c r="A557" s="421"/>
      <c r="B557" s="11" t="s">
        <v>3340</v>
      </c>
      <c r="C557" s="11" t="s">
        <v>2064</v>
      </c>
      <c r="D557" s="170">
        <v>20000</v>
      </c>
      <c r="E557" s="281">
        <v>20000</v>
      </c>
      <c r="F557" s="281"/>
      <c r="G557" s="281"/>
      <c r="H557" s="281"/>
      <c r="I557" s="281"/>
      <c r="J557" s="4" t="s">
        <v>3344</v>
      </c>
    </row>
    <row r="558" spans="1:25" ht="14.55" customHeight="1" x14ac:dyDescent="0.3">
      <c r="A558" s="421"/>
      <c r="B558" s="11" t="s">
        <v>3342</v>
      </c>
      <c r="C558" s="11" t="s">
        <v>2064</v>
      </c>
      <c r="D558" s="170">
        <v>20000</v>
      </c>
      <c r="E558" s="281">
        <v>20000</v>
      </c>
      <c r="F558" s="281"/>
      <c r="G558" s="281"/>
      <c r="H558" s="281"/>
      <c r="I558" s="281"/>
      <c r="J558" s="4" t="s">
        <v>3344</v>
      </c>
    </row>
    <row r="559" spans="1:25" ht="15" customHeight="1" x14ac:dyDescent="0.3">
      <c r="A559" s="429"/>
      <c r="B559" s="13" t="s">
        <v>3343</v>
      </c>
      <c r="C559" s="11" t="s">
        <v>2064</v>
      </c>
      <c r="D559" s="175">
        <v>20000</v>
      </c>
      <c r="E559" s="281">
        <v>20000</v>
      </c>
      <c r="F559" s="281"/>
      <c r="G559" s="281"/>
      <c r="H559" s="281"/>
      <c r="I559" s="281"/>
      <c r="J559" s="8" t="s">
        <v>3341</v>
      </c>
    </row>
  </sheetData>
  <mergeCells count="19">
    <mergeCell ref="C73:C75"/>
    <mergeCell ref="C40:C42"/>
    <mergeCell ref="C43:C45"/>
    <mergeCell ref="C46:C48"/>
    <mergeCell ref="C49:C51"/>
    <mergeCell ref="C52:C54"/>
    <mergeCell ref="C55:C57"/>
    <mergeCell ref="C58:C60"/>
    <mergeCell ref="C61:C63"/>
    <mergeCell ref="C64:C66"/>
    <mergeCell ref="C67:C69"/>
    <mergeCell ref="C70:C72"/>
    <mergeCell ref="C94:C96"/>
    <mergeCell ref="C76:C78"/>
    <mergeCell ref="C79:C81"/>
    <mergeCell ref="C82:C84"/>
    <mergeCell ref="C85:C87"/>
    <mergeCell ref="C88:C90"/>
    <mergeCell ref="C91:C93"/>
  </mergeCells>
  <hyperlinks>
    <hyperlink ref="A160" r:id="rId1" xr:uid="{00000000-0004-0000-0B00-000000000000}"/>
    <hyperlink ref="A167" r:id="rId2" xr:uid="{00000000-0004-0000-0B00-000001000000}"/>
    <hyperlink ref="A102" r:id="rId3" xr:uid="{00000000-0004-0000-0B00-000002000000}"/>
    <hyperlink ref="A115" r:id="rId4" xr:uid="{00000000-0004-0000-0B00-000003000000}"/>
    <hyperlink ref="A128" r:id="rId5" xr:uid="{00000000-0004-0000-0B00-000004000000}"/>
    <hyperlink ref="A141" r:id="rId6" xr:uid="{00000000-0004-0000-0B00-000005000000}"/>
    <hyperlink ref="A142" r:id="rId7" xr:uid="{00000000-0004-0000-0B00-000006000000}"/>
    <hyperlink ref="A166" r:id="rId8" xr:uid="{00000000-0004-0000-0B00-000007000000}"/>
    <hyperlink ref="A173" r:id="rId9" xr:uid="{00000000-0004-0000-0B00-000008000000}"/>
    <hyperlink ref="A183" r:id="rId10" xr:uid="{00000000-0004-0000-0B00-000009000000}"/>
    <hyperlink ref="A182" r:id="rId11" xr:uid="{00000000-0004-0000-0B00-00000A000000}"/>
    <hyperlink ref="A156" r:id="rId12" xr:uid="{00000000-0004-0000-0B00-00000B000000}"/>
    <hyperlink ref="A157" r:id="rId13" xr:uid="{00000000-0004-0000-0B00-00000C000000}"/>
    <hyperlink ref="A206" r:id="rId14" xr:uid="{00000000-0004-0000-0B00-00000D000000}"/>
    <hyperlink ref="A207" r:id="rId15" xr:uid="{00000000-0004-0000-0B00-00000E000000}"/>
    <hyperlink ref="A222" r:id="rId16" xr:uid="{00000000-0004-0000-0B00-00000F000000}"/>
    <hyperlink ref="A253" r:id="rId17" xr:uid="{00000000-0004-0000-0B00-000010000000}"/>
    <hyperlink ref="A254" r:id="rId18" xr:uid="{00000000-0004-0000-0B00-000011000000}"/>
    <hyperlink ref="A269" r:id="rId19" xr:uid="{00000000-0004-0000-0B00-000012000000}"/>
    <hyperlink ref="A270" r:id="rId20" xr:uid="{00000000-0004-0000-0B00-000013000000}"/>
    <hyperlink ref="A275" r:id="rId21" xr:uid="{00000000-0004-0000-0B00-000014000000}"/>
    <hyperlink ref="A309" r:id="rId22" xr:uid="{00000000-0004-0000-0B00-000015000000}"/>
    <hyperlink ref="A313" r:id="rId23" xr:uid="{00000000-0004-0000-0B00-000016000000}"/>
    <hyperlink ref="A317" r:id="rId24" xr:uid="{00000000-0004-0000-0B00-000017000000}"/>
    <hyperlink ref="A318" r:id="rId25" xr:uid="{00000000-0004-0000-0B00-000018000000}"/>
    <hyperlink ref="A343" r:id="rId26" xr:uid="{00000000-0004-0000-0B00-000019000000}"/>
    <hyperlink ref="A378" r:id="rId27" xr:uid="{00000000-0004-0000-0B00-00001A000000}"/>
    <hyperlink ref="A382" r:id="rId28" xr:uid="{00000000-0004-0000-0B00-00001B000000}"/>
    <hyperlink ref="A203" r:id="rId29" display="https://www.oreon-led.com/en/products" xr:uid="{00000000-0004-0000-0B00-00001C000000}"/>
    <hyperlink ref="A321" r:id="rId30" xr:uid="{00000000-0004-0000-0B00-00001D000000}"/>
    <hyperlink ref="A398" r:id="rId31" xr:uid="{00000000-0004-0000-0B00-00001E000000}"/>
    <hyperlink ref="A405" r:id="rId32" xr:uid="{00000000-0004-0000-0B00-00001F000000}"/>
    <hyperlink ref="A432" r:id="rId33" xr:uid="{00000000-0004-0000-0B00-000020000000}"/>
    <hyperlink ref="A437" r:id="rId34" xr:uid="{00000000-0004-0000-0B00-000021000000}"/>
    <hyperlink ref="A428" r:id="rId35" xr:uid="{00000000-0004-0000-0B00-000022000000}"/>
    <hyperlink ref="A443" r:id="rId36" xr:uid="{00000000-0004-0000-0B00-000023000000}"/>
    <hyperlink ref="A448" r:id="rId37" xr:uid="{00000000-0004-0000-0B00-000024000000}"/>
    <hyperlink ref="A458" r:id="rId38" xr:uid="{00000000-0004-0000-0B00-000025000000}"/>
    <hyperlink ref="A480" r:id="rId39" xr:uid="{00000000-0004-0000-0B00-000026000000}"/>
    <hyperlink ref="A505" r:id="rId40" xr:uid="{00000000-0004-0000-0B00-000027000000}"/>
    <hyperlink ref="A510" r:id="rId41" xr:uid="{00000000-0004-0000-0B00-000028000000}"/>
    <hyperlink ref="A525" r:id="rId42" xr:uid="{00000000-0004-0000-0B00-000029000000}"/>
    <hyperlink ref="A533" r:id="rId43" xr:uid="{00000000-0004-0000-0B00-00002A000000}"/>
    <hyperlink ref="A529" r:id="rId44" xr:uid="{00000000-0004-0000-0B00-00002B000000}"/>
    <hyperlink ref="A545" r:id="rId45" xr:uid="{00000000-0004-0000-0B00-00002C000000}"/>
    <hyperlink ref="A549" r:id="rId46" xr:uid="{00000000-0004-0000-0B00-00002D000000}"/>
    <hyperlink ref="A552" r:id="rId47" xr:uid="{00000000-0004-0000-0B00-00002E000000}"/>
    <hyperlink ref="A156" r:id="rId48" display="https://gavita.com/retail/products/gavita-pro-line-led/" xr:uid="{00000000-0004-0000-0B00-00002F000000}"/>
    <hyperlink ref="A157" r:id="rId49" display="https://gavita.com/retail/contact/" xr:uid="{00000000-0004-0000-0B00-000030000000}"/>
    <hyperlink ref="P101" r:id="rId50" xr:uid="{00000000-0004-0000-0B00-000031000000}"/>
    <hyperlink ref="P102" r:id="rId51" xr:uid="{00000000-0004-0000-0B00-000032000000}"/>
    <hyperlink ref="P105" r:id="rId52" xr:uid="{00000000-0004-0000-0B00-000033000000}"/>
    <hyperlink ref="P107" r:id="rId53" xr:uid="{00000000-0004-0000-0B00-000034000000}"/>
    <hyperlink ref="P126" r:id="rId54" xr:uid="{00000000-0004-0000-0B00-000035000000}"/>
    <hyperlink ref="P132" r:id="rId55" xr:uid="{00000000-0004-0000-0B00-000036000000}"/>
    <hyperlink ref="P141" r:id="rId56" xr:uid="{00000000-0004-0000-0B00-000037000000}"/>
    <hyperlink ref="P144" r:id="rId57" xr:uid="{00000000-0004-0000-0B00-000038000000}"/>
    <hyperlink ref="P150" r:id="rId58" xr:uid="{00000000-0004-0000-0B00-000039000000}"/>
    <hyperlink ref="P156" r:id="rId59" xr:uid="{00000000-0004-0000-0B00-00003A000000}"/>
    <hyperlink ref="P165" r:id="rId60" xr:uid="{00000000-0004-0000-0B00-00003B000000}"/>
    <hyperlink ref="P173" r:id="rId61" xr:uid="{00000000-0004-0000-0B00-00003C000000}"/>
    <hyperlink ref="P180" r:id="rId62" xr:uid="{00000000-0004-0000-0B00-00003D000000}"/>
    <hyperlink ref="P187" r:id="rId63" xr:uid="{00000000-0004-0000-0B00-00003E000000}"/>
    <hyperlink ref="P194" r:id="rId64" xr:uid="{00000000-0004-0000-0B00-00003F000000}"/>
    <hyperlink ref="P228" r:id="rId65" xr:uid="{00000000-0004-0000-0B00-000040000000}"/>
    <hyperlink ref="P227" r:id="rId66" xr:uid="{00000000-0004-0000-0B00-000041000000}"/>
    <hyperlink ref="P239" r:id="rId67" xr:uid="{00000000-0004-0000-0B00-000042000000}"/>
    <hyperlink ref="P240" r:id="rId68" xr:uid="{00000000-0004-0000-0B00-000043000000}"/>
    <hyperlink ref="P277" r:id="rId69" xr:uid="{00000000-0004-0000-0B00-000044000000}"/>
    <hyperlink ref="P284" r:id="rId70" xr:uid="{00000000-0004-0000-0B00-000045000000}"/>
    <hyperlink ref="P328" r:id="rId71" xr:uid="{00000000-0004-0000-0B00-000046000000}"/>
    <hyperlink ref="P337" r:id="rId72" display="https://www.oreon-led.com/en/products" xr:uid="{00000000-0004-0000-0B00-000047000000}"/>
    <hyperlink ref="P339" r:id="rId73" xr:uid="{00000000-0004-0000-0B00-000048000000}"/>
    <hyperlink ref="P342" r:id="rId74" xr:uid="{00000000-0004-0000-0B00-000049000000}"/>
    <hyperlink ref="P343" r:id="rId75" xr:uid="{00000000-0004-0000-0B00-00004A000000}"/>
    <hyperlink ref="P348" r:id="rId76" xr:uid="{00000000-0004-0000-0B00-00004B000000}"/>
    <hyperlink ref="P351" r:id="rId77" xr:uid="{00000000-0004-0000-0B00-00004C000000}"/>
    <hyperlink ref="P357" r:id="rId78" xr:uid="{00000000-0004-0000-0B00-00004D000000}"/>
    <hyperlink ref="P356" r:id="rId79" xr:uid="{00000000-0004-0000-0B00-00004E000000}"/>
    <hyperlink ref="P408" r:id="rId80" xr:uid="{00000000-0004-0000-0B00-00004F000000}"/>
    <hyperlink ref="P409" r:id="rId81" xr:uid="{00000000-0004-0000-0B00-000050000000}"/>
    <hyperlink ref="P419" r:id="rId82" display="https://gavita.com/retail/products/gavita-pro-line-led/" xr:uid="{00000000-0004-0000-0B00-000051000000}"/>
    <hyperlink ref="P420" r:id="rId83" display="https://gavita.com/retail/contact/" xr:uid="{00000000-0004-0000-0B00-000052000000}"/>
    <hyperlink ref="P436" r:id="rId84" xr:uid="{00000000-0004-0000-0B00-000053000000}"/>
    <hyperlink ref="P439" r:id="rId85" xr:uid="{00000000-0004-0000-0B00-000054000000}"/>
    <hyperlink ref="P440" r:id="rId86" xr:uid="{00000000-0004-0000-0B00-000055000000}"/>
    <hyperlink ref="P452" r:id="rId87" xr:uid="{00000000-0004-0000-0B00-000056000000}"/>
    <hyperlink ref="P461" r:id="rId88" xr:uid="{00000000-0004-0000-0B00-000057000000}"/>
    <hyperlink ref="P462" r:id="rId89" xr:uid="{00000000-0004-0000-0B00-000058000000}"/>
    <hyperlink ref="P464" r:id="rId90" xr:uid="{00000000-0004-0000-0B00-000059000000}"/>
    <hyperlink ref="P487" r:id="rId91" xr:uid="{00000000-0004-0000-0B00-00005A000000}"/>
    <hyperlink ref="P527" r:id="rId92" xr:uid="{00000000-0004-0000-0B00-00005B000000}"/>
    <hyperlink ref="P532" r:id="rId93" xr:uid="{00000000-0004-0000-0B00-00005C000000}"/>
    <hyperlink ref="P542" r:id="rId94" xr:uid="{00000000-0004-0000-0B00-00005D000000}"/>
  </hyperlinks>
  <pageMargins left="0.7" right="0.7" top="0.75" bottom="0.75" header="0.3" footer="0.3"/>
  <pageSetup paperSize="9" orientation="portrait" r:id="rId95"/>
  <drawing r:id="rId96"/>
  <tableParts count="5">
    <tablePart r:id="rId97"/>
    <tablePart r:id="rId98"/>
    <tablePart r:id="rId99"/>
    <tablePart r:id="rId100"/>
    <tablePart r:id="rId10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B1899"/>
  <sheetViews>
    <sheetView topLeftCell="B1" zoomScale="60" zoomScaleNormal="60" workbookViewId="0">
      <selection activeCell="G30" sqref="G30"/>
    </sheetView>
  </sheetViews>
  <sheetFormatPr defaultColWidth="8.77734375" defaultRowHeight="14.4" x14ac:dyDescent="0.3"/>
  <cols>
    <col min="1" max="1" width="57.109375" style="2" customWidth="1"/>
    <col min="2" max="3" width="79" style="1" customWidth="1"/>
    <col min="4" max="11" width="24.6640625" style="1" customWidth="1"/>
    <col min="12" max="12" width="153.21875" style="2" customWidth="1"/>
    <col min="13" max="16" width="8.77734375" style="2"/>
    <col min="17" max="17" width="57.109375" style="2" customWidth="1"/>
    <col min="18" max="19" width="79" style="2" customWidth="1"/>
    <col min="20" max="27" width="24.6640625" style="2" customWidth="1"/>
    <col min="28" max="28" width="153.21875" style="2" customWidth="1"/>
    <col min="29" max="16384" width="8.77734375" style="2"/>
  </cols>
  <sheetData>
    <row r="1" spans="1:11" ht="33.6" x14ac:dyDescent="0.65">
      <c r="A1" s="509" t="s">
        <v>4114</v>
      </c>
    </row>
    <row r="3" spans="1:11" ht="15" thickBot="1" x14ac:dyDescent="0.35"/>
    <row r="4" spans="1:11" ht="21.6" thickBot="1" x14ac:dyDescent="0.35">
      <c r="E4" s="936" t="s">
        <v>4102</v>
      </c>
      <c r="F4" s="937"/>
      <c r="G4" s="937"/>
      <c r="H4" s="937"/>
      <c r="I4" s="937"/>
      <c r="J4" s="937"/>
      <c r="K4" s="937"/>
    </row>
    <row r="5" spans="1:11" ht="42.6" customHeight="1" thickBot="1" x14ac:dyDescent="0.35">
      <c r="E5" s="10" t="s">
        <v>559</v>
      </c>
      <c r="F5" s="107" t="s">
        <v>4095</v>
      </c>
      <c r="G5" s="105" t="s">
        <v>4096</v>
      </c>
      <c r="H5" s="107" t="s">
        <v>4097</v>
      </c>
      <c r="I5" s="107" t="s">
        <v>4098</v>
      </c>
      <c r="J5" s="107" t="s">
        <v>4099</v>
      </c>
      <c r="K5" s="766" t="s">
        <v>4100</v>
      </c>
    </row>
    <row r="6" spans="1:11" ht="45.6" customHeight="1" x14ac:dyDescent="0.3">
      <c r="E6" s="257" t="s">
        <v>2013</v>
      </c>
      <c r="F6" s="260">
        <f>(F8/$F$9)*100</f>
        <v>41.012909632571997</v>
      </c>
      <c r="G6" s="260">
        <f t="shared" ref="G6:K6" si="0">(G8/$F$9)*100</f>
        <v>18.470705064548163</v>
      </c>
      <c r="H6" s="260">
        <f t="shared" si="0"/>
        <v>14.498510427010924</v>
      </c>
      <c r="I6" s="260">
        <f t="shared" si="0"/>
        <v>6.3555114200595826</v>
      </c>
      <c r="J6" s="260">
        <f t="shared" si="0"/>
        <v>6.2562065541211522</v>
      </c>
      <c r="K6" s="260">
        <f t="shared" si="0"/>
        <v>13.406156901688181</v>
      </c>
    </row>
    <row r="7" spans="1:11" ht="27" customHeight="1" x14ac:dyDescent="0.3">
      <c r="E7" s="256" t="s">
        <v>4103</v>
      </c>
      <c r="F7" s="260">
        <f>AVERAGE(F76:F1796)</f>
        <v>118.1591951219512</v>
      </c>
      <c r="G7" s="260">
        <f t="shared" ref="G7:K7" si="1">AVERAGE(G76:G1796)</f>
        <v>422.14774193548385</v>
      </c>
      <c r="H7" s="260">
        <f t="shared" si="1"/>
        <v>747.73717241379302</v>
      </c>
      <c r="I7" s="260">
        <f t="shared" si="1"/>
        <v>1046.00390625</v>
      </c>
      <c r="J7" s="260">
        <f t="shared" si="1"/>
        <v>1307.9448387096772</v>
      </c>
      <c r="K7" s="260">
        <f t="shared" si="1"/>
        <v>2041.6649253731341</v>
      </c>
    </row>
    <row r="8" spans="1:11" ht="31.8" thickBot="1" x14ac:dyDescent="0.35">
      <c r="E8" s="253" t="s">
        <v>2009</v>
      </c>
      <c r="F8" s="255">
        <f>COUNTA(F76:F1796)</f>
        <v>413</v>
      </c>
      <c r="G8" s="255">
        <f t="shared" ref="G8:K8" si="2">COUNTA(G76:G1796)</f>
        <v>186</v>
      </c>
      <c r="H8" s="255">
        <f t="shared" si="2"/>
        <v>146</v>
      </c>
      <c r="I8" s="255">
        <f t="shared" si="2"/>
        <v>64</v>
      </c>
      <c r="J8" s="255">
        <f t="shared" si="2"/>
        <v>63</v>
      </c>
      <c r="K8" s="255">
        <f t="shared" si="2"/>
        <v>135</v>
      </c>
    </row>
    <row r="9" spans="1:11" ht="54.6" thickBot="1" x14ac:dyDescent="0.35">
      <c r="E9" s="254" t="s">
        <v>2010</v>
      </c>
      <c r="F9" s="259">
        <f t="shared" ref="F9" si="3">COUNTA(F76:K1796)</f>
        <v>1007</v>
      </c>
      <c r="G9" s="298" t="s">
        <v>4101</v>
      </c>
      <c r="H9" s="783">
        <f t="shared" ref="H9" si="4">AVERAGE(F76:K1796)</f>
        <v>656.35021978021962</v>
      </c>
      <c r="I9" s="784"/>
      <c r="J9" s="785"/>
      <c r="K9" s="13"/>
    </row>
    <row r="13" spans="1:11" ht="48.6" customHeight="1" thickBot="1" x14ac:dyDescent="0.35">
      <c r="E13" s="708" t="s">
        <v>559</v>
      </c>
      <c r="F13" s="767" t="s">
        <v>4095</v>
      </c>
      <c r="G13" s="768" t="s">
        <v>4096</v>
      </c>
      <c r="H13" s="767" t="s">
        <v>4097</v>
      </c>
      <c r="I13" s="767" t="s">
        <v>4098</v>
      </c>
      <c r="J13" s="767" t="s">
        <v>4099</v>
      </c>
      <c r="K13" s="769" t="s">
        <v>4100</v>
      </c>
    </row>
    <row r="14" spans="1:11" ht="31.2" x14ac:dyDescent="0.3">
      <c r="D14" s="939" t="s">
        <v>4071</v>
      </c>
      <c r="E14" s="709" t="s">
        <v>2013</v>
      </c>
      <c r="F14" s="559">
        <f>(F15/$F$16)*100</f>
        <v>41.8848167539267</v>
      </c>
      <c r="G14" s="559">
        <f t="shared" ref="G14:K14" si="5">(G15/$F$16)*100</f>
        <v>17.277486910994764</v>
      </c>
      <c r="H14" s="559">
        <f t="shared" si="5"/>
        <v>16.753926701570681</v>
      </c>
      <c r="I14" s="559">
        <f t="shared" si="5"/>
        <v>4.7120418848167542</v>
      </c>
      <c r="J14" s="559">
        <f t="shared" si="5"/>
        <v>6.8062827225130889</v>
      </c>
      <c r="K14" s="559">
        <f t="shared" si="5"/>
        <v>12.56544502617801</v>
      </c>
    </row>
    <row r="15" spans="1:11" ht="31.8" thickBot="1" x14ac:dyDescent="0.35">
      <c r="D15" s="940"/>
      <c r="E15" s="710" t="s">
        <v>2009</v>
      </c>
      <c r="F15" s="560">
        <f>COUNTA(V75:V312)</f>
        <v>80</v>
      </c>
      <c r="G15" s="560">
        <f t="shared" ref="G15:K15" si="6">COUNTA(W75:W312)</f>
        <v>33</v>
      </c>
      <c r="H15" s="560">
        <f t="shared" si="6"/>
        <v>32</v>
      </c>
      <c r="I15" s="560">
        <f t="shared" si="6"/>
        <v>9</v>
      </c>
      <c r="J15" s="560">
        <f t="shared" si="6"/>
        <v>13</v>
      </c>
      <c r="K15" s="560">
        <f t="shared" si="6"/>
        <v>24</v>
      </c>
    </row>
    <row r="16" spans="1:11" ht="47.4" thickBot="1" x14ac:dyDescent="0.35">
      <c r="D16" s="941"/>
      <c r="E16" s="715" t="s">
        <v>4104</v>
      </c>
      <c r="F16" s="711">
        <f>COUNTA(V75:AA312)</f>
        <v>191</v>
      </c>
      <c r="G16" s="716" t="s">
        <v>4101</v>
      </c>
      <c r="H16" s="712">
        <f>AVERAGE(V75:AA312)</f>
        <v>649.88282722513088</v>
      </c>
      <c r="I16" s="713" t="s">
        <v>2010</v>
      </c>
      <c r="J16" s="714">
        <f>COUNTA(S75:S312)</f>
        <v>238</v>
      </c>
      <c r="K16" s="305"/>
    </row>
    <row r="17" spans="4:11" ht="31.05" customHeight="1" x14ac:dyDescent="0.3">
      <c r="D17" s="939" t="s">
        <v>2124</v>
      </c>
      <c r="E17" s="709" t="s">
        <v>2013</v>
      </c>
      <c r="F17" s="559">
        <f>(F18/$F$19)*100</f>
        <v>26.5625</v>
      </c>
      <c r="G17" s="559">
        <f t="shared" ref="G17:K17" si="7">(G18/$F$19)*100</f>
        <v>26.5625</v>
      </c>
      <c r="H17" s="559">
        <f t="shared" si="7"/>
        <v>20.3125</v>
      </c>
      <c r="I17" s="559">
        <f t="shared" si="7"/>
        <v>9.375</v>
      </c>
      <c r="J17" s="559">
        <f t="shared" si="7"/>
        <v>7.8125</v>
      </c>
      <c r="K17" s="559">
        <f t="shared" si="7"/>
        <v>9.375</v>
      </c>
    </row>
    <row r="18" spans="4:11" ht="31.8" thickBot="1" x14ac:dyDescent="0.35">
      <c r="D18" s="940"/>
      <c r="E18" s="710" t="s">
        <v>2009</v>
      </c>
      <c r="F18" s="560">
        <f>COUNTA(V318:V424)</f>
        <v>17</v>
      </c>
      <c r="G18" s="560">
        <f t="shared" ref="G18:K18" si="8">COUNTA(W318:W424)</f>
        <v>17</v>
      </c>
      <c r="H18" s="560">
        <f t="shared" si="8"/>
        <v>13</v>
      </c>
      <c r="I18" s="560">
        <f t="shared" si="8"/>
        <v>6</v>
      </c>
      <c r="J18" s="560">
        <f t="shared" si="8"/>
        <v>5</v>
      </c>
      <c r="K18" s="560">
        <f t="shared" si="8"/>
        <v>6</v>
      </c>
    </row>
    <row r="19" spans="4:11" ht="47.4" thickBot="1" x14ac:dyDescent="0.35">
      <c r="D19" s="941"/>
      <c r="E19" s="715" t="s">
        <v>4104</v>
      </c>
      <c r="F19" s="711">
        <f>COUNTA(V318:AA424)</f>
        <v>64</v>
      </c>
      <c r="G19" s="716" t="s">
        <v>4101</v>
      </c>
      <c r="H19" s="712">
        <f>AVERAGE(V318:AA424)</f>
        <v>667.26218749999987</v>
      </c>
      <c r="I19" s="713" t="s">
        <v>2010</v>
      </c>
      <c r="J19" s="714">
        <f>COUNTA(S318:S424)</f>
        <v>107</v>
      </c>
    </row>
    <row r="20" spans="4:11" ht="31.2" x14ac:dyDescent="0.3">
      <c r="D20" s="939" t="s">
        <v>2060</v>
      </c>
      <c r="E20" s="709" t="s">
        <v>2013</v>
      </c>
      <c r="F20" s="559">
        <f>(F21/$F$22)*100</f>
        <v>81.702127659574458</v>
      </c>
      <c r="G20" s="559">
        <f t="shared" ref="G20:K20" si="9">(G21/$F$22)*100</f>
        <v>15.319148936170212</v>
      </c>
      <c r="H20" s="559">
        <f t="shared" si="9"/>
        <v>2.1276595744680851</v>
      </c>
      <c r="I20" s="559">
        <f t="shared" si="9"/>
        <v>0.42553191489361702</v>
      </c>
      <c r="J20" s="559">
        <f t="shared" si="9"/>
        <v>0</v>
      </c>
      <c r="K20" s="559">
        <f t="shared" si="9"/>
        <v>0.42553191489361702</v>
      </c>
    </row>
    <row r="21" spans="4:11" ht="31.8" thickBot="1" x14ac:dyDescent="0.35">
      <c r="D21" s="940"/>
      <c r="E21" s="710" t="s">
        <v>2009</v>
      </c>
      <c r="F21" s="560">
        <f>COUNTA(V430:V756)</f>
        <v>192</v>
      </c>
      <c r="G21" s="560">
        <f t="shared" ref="G21:K21" si="10">COUNTA(W430:W756)</f>
        <v>36</v>
      </c>
      <c r="H21" s="560">
        <f t="shared" si="10"/>
        <v>5</v>
      </c>
      <c r="I21" s="560">
        <f t="shared" si="10"/>
        <v>1</v>
      </c>
      <c r="J21" s="560">
        <f t="shared" si="10"/>
        <v>0</v>
      </c>
      <c r="K21" s="560">
        <f t="shared" si="10"/>
        <v>1</v>
      </c>
    </row>
    <row r="22" spans="4:11" ht="47.4" thickBot="1" x14ac:dyDescent="0.35">
      <c r="D22" s="941"/>
      <c r="E22" s="715" t="s">
        <v>4104</v>
      </c>
      <c r="F22" s="711">
        <f>COUNTA(V430:AA756)</f>
        <v>235</v>
      </c>
      <c r="G22" s="716" t="s">
        <v>4101</v>
      </c>
      <c r="H22" s="712">
        <f>AVERAGE(V430:AA756)</f>
        <v>165.843829787234</v>
      </c>
      <c r="I22" s="713" t="s">
        <v>2010</v>
      </c>
      <c r="J22" s="714">
        <f>COUNTA(S430:S756)</f>
        <v>327</v>
      </c>
    </row>
    <row r="23" spans="4:11" ht="31.05" customHeight="1" x14ac:dyDescent="0.3">
      <c r="D23" s="939" t="s">
        <v>2125</v>
      </c>
      <c r="E23" s="709" t="s">
        <v>2013</v>
      </c>
      <c r="F23" s="559">
        <f>(F24/$F$25)*100</f>
        <v>18.64406779661017</v>
      </c>
      <c r="G23" s="559">
        <f t="shared" ref="G23:K23" si="11">(G24/$F$25)*100</f>
        <v>22.033898305084744</v>
      </c>
      <c r="H23" s="559">
        <f t="shared" si="11"/>
        <v>20.33898305084746</v>
      </c>
      <c r="I23" s="559">
        <f t="shared" si="11"/>
        <v>13.559322033898304</v>
      </c>
      <c r="J23" s="559">
        <f t="shared" si="11"/>
        <v>10.16949152542373</v>
      </c>
      <c r="K23" s="559">
        <f t="shared" si="11"/>
        <v>15.254237288135593</v>
      </c>
    </row>
    <row r="24" spans="4:11" ht="31.8" thickBot="1" x14ac:dyDescent="0.35">
      <c r="D24" s="940"/>
      <c r="E24" s="710" t="s">
        <v>2009</v>
      </c>
      <c r="F24" s="560">
        <f>COUNTA(V760:V864)</f>
        <v>11</v>
      </c>
      <c r="G24" s="560">
        <f t="shared" ref="G24:K24" si="12">COUNTA(W760:W864)</f>
        <v>13</v>
      </c>
      <c r="H24" s="560">
        <f t="shared" si="12"/>
        <v>12</v>
      </c>
      <c r="I24" s="560">
        <f t="shared" si="12"/>
        <v>8</v>
      </c>
      <c r="J24" s="560">
        <f t="shared" si="12"/>
        <v>6</v>
      </c>
      <c r="K24" s="560">
        <f t="shared" si="12"/>
        <v>9</v>
      </c>
    </row>
    <row r="25" spans="4:11" ht="47.4" thickBot="1" x14ac:dyDescent="0.35">
      <c r="D25" s="941"/>
      <c r="E25" s="715" t="s">
        <v>4104</v>
      </c>
      <c r="F25" s="711">
        <f>COUNTA(V760:AA864)</f>
        <v>59</v>
      </c>
      <c r="G25" s="716" t="s">
        <v>4101</v>
      </c>
      <c r="H25" s="712">
        <f>AVERAGE(V760:AA864)</f>
        <v>903.52542372881351</v>
      </c>
      <c r="I25" s="713" t="s">
        <v>2010</v>
      </c>
      <c r="J25" s="714">
        <f>COUNTA(S760:S864)</f>
        <v>105</v>
      </c>
      <c r="K25" s="305"/>
    </row>
    <row r="26" spans="4:11" ht="31.05" customHeight="1" x14ac:dyDescent="0.3">
      <c r="D26" s="942" t="s">
        <v>2126</v>
      </c>
      <c r="E26" s="709" t="s">
        <v>2013</v>
      </c>
      <c r="F26" s="559">
        <f>(F27/$F$28)*100</f>
        <v>41.379310344827587</v>
      </c>
      <c r="G26" s="559">
        <f t="shared" ref="G26:K26" si="13">(G27/$F$28)*100</f>
        <v>18.96551724137931</v>
      </c>
      <c r="H26" s="559">
        <f t="shared" si="13"/>
        <v>15.517241379310345</v>
      </c>
      <c r="I26" s="559">
        <f t="shared" si="13"/>
        <v>8.6206896551724146</v>
      </c>
      <c r="J26" s="559">
        <f t="shared" si="13"/>
        <v>3.4482758620689653</v>
      </c>
      <c r="K26" s="559">
        <f t="shared" si="13"/>
        <v>12.068965517241379</v>
      </c>
    </row>
    <row r="27" spans="4:11" ht="31.8" thickBot="1" x14ac:dyDescent="0.35">
      <c r="D27" s="943"/>
      <c r="E27" s="710" t="s">
        <v>2009</v>
      </c>
      <c r="F27" s="560">
        <f>COUNTA(V868:V935)</f>
        <v>24</v>
      </c>
      <c r="G27" s="560">
        <f t="shared" ref="G27:K27" si="14">COUNTA(W868:W935)</f>
        <v>11</v>
      </c>
      <c r="H27" s="560">
        <f t="shared" si="14"/>
        <v>9</v>
      </c>
      <c r="I27" s="560">
        <f t="shared" si="14"/>
        <v>5</v>
      </c>
      <c r="J27" s="560">
        <f t="shared" si="14"/>
        <v>2</v>
      </c>
      <c r="K27" s="560">
        <f t="shared" si="14"/>
        <v>7</v>
      </c>
    </row>
    <row r="28" spans="4:11" ht="63" thickBot="1" x14ac:dyDescent="0.35">
      <c r="D28" s="944"/>
      <c r="E28" s="715" t="s">
        <v>4094</v>
      </c>
      <c r="F28" s="711">
        <f>COUNTA(V868:AA935)</f>
        <v>58</v>
      </c>
      <c r="G28" s="716" t="s">
        <v>4101</v>
      </c>
      <c r="H28" s="712">
        <f>AVERAGE(V868:AA935)</f>
        <v>588.89362068965522</v>
      </c>
      <c r="I28" s="713" t="s">
        <v>2010</v>
      </c>
      <c r="J28" s="714">
        <f>COUNTA(S868:S935)</f>
        <v>68</v>
      </c>
    </row>
    <row r="29" spans="4:11" ht="31.05" customHeight="1" x14ac:dyDescent="0.3">
      <c r="D29" s="939" t="s">
        <v>2062</v>
      </c>
      <c r="E29" s="709" t="s">
        <v>2013</v>
      </c>
      <c r="F29" s="559">
        <f>(F30/$F$31)*100</f>
        <v>12.5</v>
      </c>
      <c r="G29" s="559">
        <f t="shared" ref="G29:K29" si="15">(G30/$F$31)*100</f>
        <v>29.166666666666668</v>
      </c>
      <c r="H29" s="559">
        <f t="shared" si="15"/>
        <v>25</v>
      </c>
      <c r="I29" s="559">
        <f t="shared" si="15"/>
        <v>8.3333333333333321</v>
      </c>
      <c r="J29" s="559">
        <f t="shared" si="15"/>
        <v>12.5</v>
      </c>
      <c r="K29" s="559">
        <f t="shared" si="15"/>
        <v>12.5</v>
      </c>
    </row>
    <row r="30" spans="4:11" ht="31.8" thickBot="1" x14ac:dyDescent="0.35">
      <c r="D30" s="940"/>
      <c r="E30" s="710" t="s">
        <v>2009</v>
      </c>
      <c r="F30" s="560">
        <f>COUNTA(V941:V1045)</f>
        <v>3</v>
      </c>
      <c r="G30" s="560">
        <f t="shared" ref="G30:K30" si="16">COUNTA(W941:W1045)</f>
        <v>7</v>
      </c>
      <c r="H30" s="560">
        <f t="shared" si="16"/>
        <v>6</v>
      </c>
      <c r="I30" s="560">
        <f t="shared" si="16"/>
        <v>2</v>
      </c>
      <c r="J30" s="560">
        <f t="shared" si="16"/>
        <v>3</v>
      </c>
      <c r="K30" s="560">
        <f t="shared" si="16"/>
        <v>3</v>
      </c>
    </row>
    <row r="31" spans="4:11" ht="47.4" thickBot="1" x14ac:dyDescent="0.35">
      <c r="D31" s="941"/>
      <c r="E31" s="715" t="s">
        <v>4104</v>
      </c>
      <c r="F31" s="711">
        <f>COUNTA(V941:AA1045)</f>
        <v>24</v>
      </c>
      <c r="G31" s="716" t="s">
        <v>4101</v>
      </c>
      <c r="H31" s="712">
        <f>AVERAGE(V941:AA1045)</f>
        <v>826.58333333333337</v>
      </c>
      <c r="I31" s="713" t="s">
        <v>2010</v>
      </c>
      <c r="J31" s="714">
        <f>COUNTA(S941:S1045)</f>
        <v>105</v>
      </c>
    </row>
    <row r="32" spans="4:11" ht="31.2" x14ac:dyDescent="0.3">
      <c r="D32" s="939" t="s">
        <v>4073</v>
      </c>
      <c r="E32" s="709" t="s">
        <v>2013</v>
      </c>
      <c r="F32" s="559">
        <f>(F33/$F$34)*100</f>
        <v>20</v>
      </c>
      <c r="G32" s="559">
        <f t="shared" ref="G32:K32" si="17">(G33/$F$34)*100</f>
        <v>13.333333333333334</v>
      </c>
      <c r="H32" s="559">
        <f t="shared" si="17"/>
        <v>13.333333333333334</v>
      </c>
      <c r="I32" s="559">
        <f t="shared" si="17"/>
        <v>20</v>
      </c>
      <c r="J32" s="559">
        <f t="shared" si="17"/>
        <v>13.333333333333334</v>
      </c>
      <c r="K32" s="559">
        <f t="shared" si="17"/>
        <v>20</v>
      </c>
    </row>
    <row r="33" spans="4:11" ht="31.8" thickBot="1" x14ac:dyDescent="0.35">
      <c r="D33" s="940"/>
      <c r="E33" s="710" t="s">
        <v>2009</v>
      </c>
      <c r="F33" s="560">
        <f>COUNTA(V1050:V1105)</f>
        <v>3</v>
      </c>
      <c r="G33" s="560">
        <f t="shared" ref="G33:K33" si="18">COUNTA(W1050:W1105)</f>
        <v>2</v>
      </c>
      <c r="H33" s="560">
        <f t="shared" si="18"/>
        <v>2</v>
      </c>
      <c r="I33" s="560">
        <f t="shared" si="18"/>
        <v>3</v>
      </c>
      <c r="J33" s="560">
        <f t="shared" si="18"/>
        <v>2</v>
      </c>
      <c r="K33" s="560">
        <f t="shared" si="18"/>
        <v>3</v>
      </c>
    </row>
    <row r="34" spans="4:11" ht="47.4" thickBot="1" x14ac:dyDescent="0.35">
      <c r="D34" s="941"/>
      <c r="E34" s="715" t="s">
        <v>4104</v>
      </c>
      <c r="F34" s="711">
        <f>COUNTA(V1050:AA1105)</f>
        <v>15</v>
      </c>
      <c r="G34" s="716" t="s">
        <v>4101</v>
      </c>
      <c r="H34" s="712">
        <f>AVERAGE(V1050:AA1105)</f>
        <v>1200.6300000000001</v>
      </c>
      <c r="I34" s="713" t="s">
        <v>2010</v>
      </c>
      <c r="J34" s="714">
        <f>COUNTA(S1050:S1105)</f>
        <v>56</v>
      </c>
    </row>
    <row r="35" spans="4:11" ht="31.2" x14ac:dyDescent="0.3">
      <c r="D35" s="939" t="s">
        <v>4074</v>
      </c>
      <c r="E35" s="709" t="s">
        <v>2013</v>
      </c>
      <c r="F35" s="559">
        <f>(F36/$F$37)*100</f>
        <v>27.27272727272727</v>
      </c>
      <c r="G35" s="559">
        <f t="shared" ref="G35:K35" si="19">(G36/$F$37)*100</f>
        <v>45.454545454545453</v>
      </c>
      <c r="H35" s="559">
        <f t="shared" si="19"/>
        <v>18.181818181818183</v>
      </c>
      <c r="I35" s="559">
        <f t="shared" si="19"/>
        <v>0</v>
      </c>
      <c r="J35" s="559">
        <f t="shared" si="19"/>
        <v>9.0909090909090917</v>
      </c>
      <c r="K35" s="559">
        <f t="shared" si="19"/>
        <v>0</v>
      </c>
    </row>
    <row r="36" spans="4:11" ht="31.8" thickBot="1" x14ac:dyDescent="0.35">
      <c r="D36" s="940"/>
      <c r="E36" s="710" t="s">
        <v>2009</v>
      </c>
      <c r="F36" s="560">
        <f>COUNTA(V1110:V1133)</f>
        <v>3</v>
      </c>
      <c r="G36" s="560">
        <f t="shared" ref="G36:K36" si="20">COUNTA(W1110:W1133)</f>
        <v>5</v>
      </c>
      <c r="H36" s="560">
        <f t="shared" si="20"/>
        <v>2</v>
      </c>
      <c r="I36" s="560">
        <f t="shared" si="20"/>
        <v>0</v>
      </c>
      <c r="J36" s="560">
        <f t="shared" si="20"/>
        <v>1</v>
      </c>
      <c r="K36" s="560">
        <f t="shared" si="20"/>
        <v>0</v>
      </c>
    </row>
    <row r="37" spans="4:11" ht="47.4" thickBot="1" x14ac:dyDescent="0.35">
      <c r="D37" s="941"/>
      <c r="E37" s="715" t="s">
        <v>4104</v>
      </c>
      <c r="F37" s="711">
        <f>COUNTA(V1110:AA1133)</f>
        <v>11</v>
      </c>
      <c r="G37" s="716" t="s">
        <v>4101</v>
      </c>
      <c r="H37" s="712">
        <f>AVERAGE(V1110:AA1133)</f>
        <v>476.53454545454537</v>
      </c>
      <c r="I37" s="713" t="s">
        <v>2010</v>
      </c>
      <c r="J37" s="714">
        <f>COUNTA(S1110:S1133)</f>
        <v>24</v>
      </c>
    </row>
    <row r="38" spans="4:11" ht="31.2" x14ac:dyDescent="0.3">
      <c r="D38" s="939" t="s">
        <v>560</v>
      </c>
      <c r="E38" s="709" t="s">
        <v>2013</v>
      </c>
      <c r="F38" s="559">
        <f>(F39/$F$40)*100</f>
        <v>100</v>
      </c>
      <c r="G38" s="559">
        <f t="shared" ref="G38:K38" si="21">(G39/$F$40)*100</f>
        <v>0</v>
      </c>
      <c r="H38" s="559">
        <f t="shared" si="21"/>
        <v>0</v>
      </c>
      <c r="I38" s="559">
        <f t="shared" si="21"/>
        <v>0</v>
      </c>
      <c r="J38" s="559">
        <f t="shared" si="21"/>
        <v>0</v>
      </c>
      <c r="K38" s="559">
        <f t="shared" si="21"/>
        <v>0</v>
      </c>
    </row>
    <row r="39" spans="4:11" ht="31.8" thickBot="1" x14ac:dyDescent="0.35">
      <c r="D39" s="940"/>
      <c r="E39" s="710" t="s">
        <v>2009</v>
      </c>
      <c r="F39" s="560">
        <f>COUNTA(V1139:V1169)</f>
        <v>24</v>
      </c>
      <c r="G39" s="560">
        <f t="shared" ref="G39:K39" si="22">COUNTA(W1139:W1169)</f>
        <v>0</v>
      </c>
      <c r="H39" s="560">
        <f t="shared" si="22"/>
        <v>0</v>
      </c>
      <c r="I39" s="560">
        <f t="shared" si="22"/>
        <v>0</v>
      </c>
      <c r="J39" s="560">
        <f t="shared" si="22"/>
        <v>0</v>
      </c>
      <c r="K39" s="560">
        <f t="shared" si="22"/>
        <v>0</v>
      </c>
    </row>
    <row r="40" spans="4:11" ht="47.4" thickBot="1" x14ac:dyDescent="0.35">
      <c r="D40" s="941"/>
      <c r="E40" s="715" t="s">
        <v>4104</v>
      </c>
      <c r="F40" s="711">
        <f>COUNTA(V1139:AA1169)</f>
        <v>24</v>
      </c>
      <c r="G40" s="716" t="s">
        <v>4101</v>
      </c>
      <c r="H40" s="712">
        <f>AVERAGE(V1139:AA1169)</f>
        <v>20.96833333333333</v>
      </c>
      <c r="I40" s="713" t="s">
        <v>2010</v>
      </c>
      <c r="J40" s="714">
        <f>COUNTA(S1139:S1169)</f>
        <v>31</v>
      </c>
    </row>
    <row r="41" spans="4:11" ht="31.05" customHeight="1" x14ac:dyDescent="0.3">
      <c r="D41" s="939" t="s">
        <v>4075</v>
      </c>
      <c r="E41" s="709" t="s">
        <v>2013</v>
      </c>
      <c r="F41" s="559">
        <f>AVERAGE(F42/$F$43)*100</f>
        <v>6.666666666666667</v>
      </c>
      <c r="G41" s="559">
        <f t="shared" ref="G41:K41" si="23">AVERAGE(G42/$F$43)*100</f>
        <v>11.428571428571429</v>
      </c>
      <c r="H41" s="559">
        <f t="shared" si="23"/>
        <v>30.476190476190478</v>
      </c>
      <c r="I41" s="559">
        <f t="shared" si="23"/>
        <v>4.7619047619047619</v>
      </c>
      <c r="J41" s="559">
        <f t="shared" si="23"/>
        <v>12.380952380952381</v>
      </c>
      <c r="K41" s="559">
        <f t="shared" si="23"/>
        <v>34.285714285714285</v>
      </c>
    </row>
    <row r="42" spans="4:11" ht="31.8" thickBot="1" x14ac:dyDescent="0.35">
      <c r="D42" s="940"/>
      <c r="E42" s="710" t="s">
        <v>2009</v>
      </c>
      <c r="F42" s="560">
        <f t="shared" ref="F42:K42" si="24">COUNTA(V1173:V1295)</f>
        <v>7</v>
      </c>
      <c r="G42" s="560">
        <f t="shared" si="24"/>
        <v>12</v>
      </c>
      <c r="H42" s="560">
        <f t="shared" si="24"/>
        <v>32</v>
      </c>
      <c r="I42" s="560">
        <f t="shared" si="24"/>
        <v>5</v>
      </c>
      <c r="J42" s="560">
        <f t="shared" si="24"/>
        <v>13</v>
      </c>
      <c r="K42" s="560">
        <f t="shared" si="24"/>
        <v>36</v>
      </c>
    </row>
    <row r="43" spans="4:11" ht="47.4" thickBot="1" x14ac:dyDescent="0.35">
      <c r="D43" s="941"/>
      <c r="E43" s="715" t="s">
        <v>4104</v>
      </c>
      <c r="F43" s="711">
        <f>COUNTA(V1173:AA1295)</f>
        <v>105</v>
      </c>
      <c r="G43" s="716" t="s">
        <v>4101</v>
      </c>
      <c r="H43" s="712">
        <f>AVERAGE(V1173:AA1295)</f>
        <v>1103.2537864077669</v>
      </c>
      <c r="I43" s="713" t="s">
        <v>2010</v>
      </c>
      <c r="J43" s="714">
        <f>COUNTA(S1173:S1295)</f>
        <v>123</v>
      </c>
    </row>
    <row r="44" spans="4:11" ht="31.05" customHeight="1" x14ac:dyDescent="0.3">
      <c r="D44" s="939" t="s">
        <v>2063</v>
      </c>
      <c r="E44" s="709" t="s">
        <v>2013</v>
      </c>
      <c r="F44" s="559">
        <f>(F45/$F$46)*100</f>
        <v>3.5398230088495577</v>
      </c>
      <c r="G44" s="559">
        <f t="shared" ref="G44:K44" si="25">(G45/$F$46)*100</f>
        <v>15.929203539823009</v>
      </c>
      <c r="H44" s="559">
        <f t="shared" si="25"/>
        <v>18.584070796460178</v>
      </c>
      <c r="I44" s="559">
        <f t="shared" si="25"/>
        <v>15.929203539823009</v>
      </c>
      <c r="J44" s="559">
        <f t="shared" si="25"/>
        <v>9.7345132743362832</v>
      </c>
      <c r="K44" s="559">
        <f t="shared" si="25"/>
        <v>36.283185840707965</v>
      </c>
    </row>
    <row r="45" spans="4:11" ht="31.8" thickBot="1" x14ac:dyDescent="0.35">
      <c r="D45" s="940"/>
      <c r="E45" s="710" t="s">
        <v>2009</v>
      </c>
      <c r="F45" s="560">
        <f>COUNTA(V1299:V1422)</f>
        <v>4</v>
      </c>
      <c r="G45" s="560">
        <f t="shared" ref="G45:K45" si="26">COUNTA(W1299:W1422)</f>
        <v>18</v>
      </c>
      <c r="H45" s="560">
        <f t="shared" si="26"/>
        <v>21</v>
      </c>
      <c r="I45" s="560">
        <f t="shared" si="26"/>
        <v>18</v>
      </c>
      <c r="J45" s="560">
        <f t="shared" si="26"/>
        <v>11</v>
      </c>
      <c r="K45" s="560">
        <f t="shared" si="26"/>
        <v>41</v>
      </c>
    </row>
    <row r="46" spans="4:11" ht="47.4" thickBot="1" x14ac:dyDescent="0.35">
      <c r="D46" s="941"/>
      <c r="E46" s="715" t="s">
        <v>4104</v>
      </c>
      <c r="F46" s="711">
        <f>COUNTA(V1299:AA1422)</f>
        <v>113</v>
      </c>
      <c r="G46" s="716" t="s">
        <v>4101</v>
      </c>
      <c r="H46" s="712">
        <f>AVERAGE(V1299:AA1422)</f>
        <v>1367.9333628318584</v>
      </c>
      <c r="I46" s="713" t="s">
        <v>2010</v>
      </c>
      <c r="J46" s="714">
        <f>COUNTA(S1299:S1422)</f>
        <v>124</v>
      </c>
    </row>
    <row r="47" spans="4:11" ht="31.2" x14ac:dyDescent="0.3">
      <c r="D47" s="939" t="s">
        <v>168</v>
      </c>
      <c r="E47" s="709" t="s">
        <v>2013</v>
      </c>
      <c r="F47" s="559">
        <f>(F48/$F$49)*100</f>
        <v>61.363636363636367</v>
      </c>
      <c r="G47" s="559">
        <f t="shared" ref="G47:K47" si="27">(G48/$F$49)*100</f>
        <v>31.818181818181817</v>
      </c>
      <c r="H47" s="559">
        <f t="shared" si="27"/>
        <v>4.5454545454545459</v>
      </c>
      <c r="I47" s="559">
        <f t="shared" si="27"/>
        <v>2.2727272727272729</v>
      </c>
      <c r="J47" s="559">
        <f t="shared" si="27"/>
        <v>0</v>
      </c>
      <c r="K47" s="559">
        <f t="shared" si="27"/>
        <v>0</v>
      </c>
    </row>
    <row r="48" spans="4:11" ht="31.8" thickBot="1" x14ac:dyDescent="0.35">
      <c r="D48" s="940"/>
      <c r="E48" s="710" t="s">
        <v>2009</v>
      </c>
      <c r="F48" s="560">
        <f>COUNTA(V1426:V1474)</f>
        <v>27</v>
      </c>
      <c r="G48" s="560">
        <f t="shared" ref="G48:K48" si="28">COUNTA(W1426:W1474)</f>
        <v>14</v>
      </c>
      <c r="H48" s="560">
        <f t="shared" si="28"/>
        <v>2</v>
      </c>
      <c r="I48" s="560">
        <f t="shared" si="28"/>
        <v>1</v>
      </c>
      <c r="J48" s="560">
        <f t="shared" si="28"/>
        <v>0</v>
      </c>
      <c r="K48" s="560">
        <f t="shared" si="28"/>
        <v>0</v>
      </c>
    </row>
    <row r="49" spans="4:11" ht="47.4" thickBot="1" x14ac:dyDescent="0.35">
      <c r="D49" s="941"/>
      <c r="E49" s="715" t="s">
        <v>4104</v>
      </c>
      <c r="F49" s="711">
        <f>COUNTA(V1426:AA1474)</f>
        <v>44</v>
      </c>
      <c r="G49" s="716" t="s">
        <v>4101</v>
      </c>
      <c r="H49" s="712">
        <f>AVERAGE(V1426:AA1474)</f>
        <v>270.07499999999999</v>
      </c>
      <c r="I49" s="713" t="s">
        <v>2010</v>
      </c>
      <c r="J49" s="714">
        <f>COUNTA(V1426:AA1474)</f>
        <v>44</v>
      </c>
    </row>
    <row r="50" spans="4:11" ht="31.05" customHeight="1" x14ac:dyDescent="0.3">
      <c r="D50" s="939" t="s">
        <v>2713</v>
      </c>
      <c r="E50" s="709" t="s">
        <v>2013</v>
      </c>
      <c r="F50" s="559">
        <f>(F51/$F$52)*100</f>
        <v>0</v>
      </c>
      <c r="G50" s="559">
        <f t="shared" ref="G50:K50" si="29">(G51/$F$52)*100</f>
        <v>21.428571428571427</v>
      </c>
      <c r="H50" s="559">
        <f t="shared" si="29"/>
        <v>21.428571428571427</v>
      </c>
      <c r="I50" s="559">
        <f t="shared" si="29"/>
        <v>14.285714285714285</v>
      </c>
      <c r="J50" s="559">
        <f t="shared" si="29"/>
        <v>7.1428571428571423</v>
      </c>
      <c r="K50" s="559">
        <f t="shared" si="29"/>
        <v>35.714285714285715</v>
      </c>
    </row>
    <row r="51" spans="4:11" ht="31.8" thickBot="1" x14ac:dyDescent="0.35">
      <c r="D51" s="940"/>
      <c r="E51" s="710" t="s">
        <v>2009</v>
      </c>
      <c r="F51" s="560">
        <f>COUNTA(V1479:V1492)</f>
        <v>0</v>
      </c>
      <c r="G51" s="560">
        <f t="shared" ref="G51:K51" si="30">COUNTA(W1479:W1492)</f>
        <v>3</v>
      </c>
      <c r="H51" s="560">
        <f t="shared" si="30"/>
        <v>3</v>
      </c>
      <c r="I51" s="560">
        <f t="shared" si="30"/>
        <v>2</v>
      </c>
      <c r="J51" s="560">
        <f t="shared" si="30"/>
        <v>1</v>
      </c>
      <c r="K51" s="560">
        <f t="shared" si="30"/>
        <v>5</v>
      </c>
    </row>
    <row r="52" spans="4:11" ht="47.4" thickBot="1" x14ac:dyDescent="0.35">
      <c r="D52" s="941"/>
      <c r="E52" s="715" t="s">
        <v>4104</v>
      </c>
      <c r="F52" s="711">
        <f>COUNTA(V1479:AA1492)</f>
        <v>14</v>
      </c>
      <c r="G52" s="716" t="s">
        <v>4101</v>
      </c>
      <c r="H52" s="712">
        <f>AVERAGE(V1479:AA1492)</f>
        <v>1113.1428571428571</v>
      </c>
      <c r="I52" s="713" t="s">
        <v>2010</v>
      </c>
      <c r="J52" s="714">
        <f>COUNTA(S1479:S1492)</f>
        <v>14</v>
      </c>
    </row>
    <row r="53" spans="4:11" ht="31.2" x14ac:dyDescent="0.3">
      <c r="D53" s="939" t="s">
        <v>2131</v>
      </c>
      <c r="E53" s="709" t="s">
        <v>2013</v>
      </c>
      <c r="F53" s="559">
        <f>(F54/$F$55)*100</f>
        <v>35.294117647058826</v>
      </c>
      <c r="G53" s="559">
        <f t="shared" ref="G53:K53" si="31">(G54/$F$55)*100</f>
        <v>58.82352941176471</v>
      </c>
      <c r="H53" s="559">
        <f t="shared" si="31"/>
        <v>0</v>
      </c>
      <c r="I53" s="559">
        <f t="shared" si="31"/>
        <v>0</v>
      </c>
      <c r="J53" s="559">
        <f t="shared" si="31"/>
        <v>5.8823529411764701</v>
      </c>
      <c r="K53" s="559">
        <f t="shared" si="31"/>
        <v>0</v>
      </c>
    </row>
    <row r="54" spans="4:11" ht="31.8" thickBot="1" x14ac:dyDescent="0.35">
      <c r="D54" s="940"/>
      <c r="E54" s="710" t="s">
        <v>2009</v>
      </c>
      <c r="F54" s="560">
        <f>COUNTA(V1496:V1524)</f>
        <v>6</v>
      </c>
      <c r="G54" s="560">
        <f t="shared" ref="G54:K54" si="32">COUNTA(W1496:W1524)</f>
        <v>10</v>
      </c>
      <c r="H54" s="560">
        <f t="shared" si="32"/>
        <v>0</v>
      </c>
      <c r="I54" s="560">
        <f t="shared" si="32"/>
        <v>0</v>
      </c>
      <c r="J54" s="560">
        <f t="shared" si="32"/>
        <v>1</v>
      </c>
      <c r="K54" s="560">
        <f t="shared" si="32"/>
        <v>0</v>
      </c>
    </row>
    <row r="55" spans="4:11" ht="63" thickBot="1" x14ac:dyDescent="0.35">
      <c r="D55" s="941"/>
      <c r="E55" s="715" t="s">
        <v>4094</v>
      </c>
      <c r="F55" s="711">
        <f>COUNTA(V1496:AA1524)</f>
        <v>17</v>
      </c>
      <c r="G55" s="716" t="s">
        <v>4101</v>
      </c>
      <c r="H55" s="712">
        <f>AVERAGE(V1496:AA1524)</f>
        <v>407.24588235294118</v>
      </c>
      <c r="I55" s="713" t="s">
        <v>2010</v>
      </c>
      <c r="J55" s="714">
        <f>COUNTA(S1496:S1524)</f>
        <v>29</v>
      </c>
    </row>
    <row r="56" spans="4:11" ht="31.2" x14ac:dyDescent="0.3">
      <c r="D56" s="939" t="s">
        <v>2132</v>
      </c>
      <c r="E56" s="709" t="s">
        <v>2013</v>
      </c>
      <c r="F56" s="559">
        <f>(F57/$F$58)*100</f>
        <v>0</v>
      </c>
      <c r="G56" s="559">
        <f t="shared" ref="G56:K56" si="33">(G57/$F$58)*100</f>
        <v>25</v>
      </c>
      <c r="H56" s="559">
        <f t="shared" si="33"/>
        <v>25</v>
      </c>
      <c r="I56" s="559">
        <f t="shared" si="33"/>
        <v>25</v>
      </c>
      <c r="J56" s="559">
        <f t="shared" si="33"/>
        <v>25</v>
      </c>
      <c r="K56" s="559">
        <f t="shared" si="33"/>
        <v>0</v>
      </c>
    </row>
    <row r="57" spans="4:11" ht="31.8" thickBot="1" x14ac:dyDescent="0.35">
      <c r="D57" s="940"/>
      <c r="E57" s="710" t="s">
        <v>2009</v>
      </c>
      <c r="F57" s="560">
        <f>COUNTA(V1528:V1531)</f>
        <v>0</v>
      </c>
      <c r="G57" s="560">
        <f t="shared" ref="G57:K57" si="34">COUNTA(W1528:W1531)</f>
        <v>1</v>
      </c>
      <c r="H57" s="560">
        <f t="shared" si="34"/>
        <v>1</v>
      </c>
      <c r="I57" s="560">
        <f t="shared" si="34"/>
        <v>1</v>
      </c>
      <c r="J57" s="560">
        <f t="shared" si="34"/>
        <v>1</v>
      </c>
      <c r="K57" s="560">
        <f t="shared" si="34"/>
        <v>0</v>
      </c>
    </row>
    <row r="58" spans="4:11" ht="47.4" thickBot="1" x14ac:dyDescent="0.35">
      <c r="D58" s="941"/>
      <c r="E58" s="715" t="s">
        <v>4104</v>
      </c>
      <c r="F58" s="711">
        <f>COUNTA(V1528:AA1531)</f>
        <v>4</v>
      </c>
      <c r="G58" s="716" t="s">
        <v>4101</v>
      </c>
      <c r="H58" s="712">
        <f>AVERAGE(V1528:AA1531)</f>
        <v>817.5</v>
      </c>
      <c r="I58" s="713" t="s">
        <v>2010</v>
      </c>
      <c r="J58" s="714">
        <f>COUNTA(S1528:S1531)</f>
        <v>4</v>
      </c>
    </row>
    <row r="59" spans="4:11" ht="31.05" customHeight="1" x14ac:dyDescent="0.3">
      <c r="D59" s="939" t="s">
        <v>4076</v>
      </c>
      <c r="E59" s="709" t="s">
        <v>2013</v>
      </c>
      <c r="F59" s="559">
        <f>(F60/$F$61)*100</f>
        <v>28.571428571428569</v>
      </c>
      <c r="G59" s="559">
        <f t="shared" ref="G59:K59" si="35">(G60/$F$61)*100</f>
        <v>0</v>
      </c>
      <c r="H59" s="559">
        <f t="shared" si="35"/>
        <v>35.714285714285715</v>
      </c>
      <c r="I59" s="559">
        <f t="shared" si="35"/>
        <v>21.428571428571427</v>
      </c>
      <c r="J59" s="559">
        <f t="shared" si="35"/>
        <v>14.285714285714285</v>
      </c>
      <c r="K59" s="559">
        <f t="shared" si="35"/>
        <v>0</v>
      </c>
    </row>
    <row r="60" spans="4:11" ht="31.8" thickBot="1" x14ac:dyDescent="0.35">
      <c r="D60" s="940"/>
      <c r="E60" s="710" t="s">
        <v>2009</v>
      </c>
      <c r="F60" s="560">
        <f>COUNTA(V1535:V1571)</f>
        <v>4</v>
      </c>
      <c r="G60" s="560">
        <f t="shared" ref="G60:K60" si="36">COUNTA(W1535:W1571)</f>
        <v>0</v>
      </c>
      <c r="H60" s="560">
        <f t="shared" si="36"/>
        <v>5</v>
      </c>
      <c r="I60" s="560">
        <f t="shared" si="36"/>
        <v>3</v>
      </c>
      <c r="J60" s="560">
        <f t="shared" si="36"/>
        <v>2</v>
      </c>
      <c r="K60" s="560">
        <f t="shared" si="36"/>
        <v>0</v>
      </c>
    </row>
    <row r="61" spans="4:11" ht="47.4" thickBot="1" x14ac:dyDescent="0.35">
      <c r="D61" s="941"/>
      <c r="E61" s="715" t="s">
        <v>4104</v>
      </c>
      <c r="F61" s="711">
        <f>COUNTA(V1535:AA1571)</f>
        <v>14</v>
      </c>
      <c r="G61" s="716" t="s">
        <v>4101</v>
      </c>
      <c r="H61" s="712">
        <f>AVERAGE(V1535:AA1571)</f>
        <v>892.38799999999992</v>
      </c>
      <c r="I61" s="713" t="s">
        <v>2010</v>
      </c>
      <c r="J61" s="714">
        <f>COUNTA(S1535:S1571)</f>
        <v>37</v>
      </c>
    </row>
    <row r="62" spans="4:11" ht="31.2" x14ac:dyDescent="0.3">
      <c r="D62" s="939" t="s">
        <v>2134</v>
      </c>
      <c r="E62" s="709" t="s">
        <v>2013</v>
      </c>
      <c r="F62" s="559">
        <f>(F63/$F$64)*100</f>
        <v>0</v>
      </c>
      <c r="G62" s="559">
        <f t="shared" ref="G62:K62" si="37">(G63/$F$64)*100</f>
        <v>33.333333333333329</v>
      </c>
      <c r="H62" s="559">
        <f t="shared" si="37"/>
        <v>0</v>
      </c>
      <c r="I62" s="559">
        <f t="shared" si="37"/>
        <v>0</v>
      </c>
      <c r="J62" s="559">
        <f t="shared" si="37"/>
        <v>66.666666666666657</v>
      </c>
      <c r="K62" s="559">
        <f t="shared" si="37"/>
        <v>0</v>
      </c>
    </row>
    <row r="63" spans="4:11" ht="31.8" thickBot="1" x14ac:dyDescent="0.35">
      <c r="D63" s="940"/>
      <c r="E63" s="710" t="s">
        <v>2009</v>
      </c>
      <c r="F63" s="560">
        <f>COUNTA(V1576:V1583)</f>
        <v>0</v>
      </c>
      <c r="G63" s="560">
        <f t="shared" ref="G63:K63" si="38">COUNTA(W1576:W1583)</f>
        <v>1</v>
      </c>
      <c r="H63" s="560">
        <f t="shared" si="38"/>
        <v>0</v>
      </c>
      <c r="I63" s="560">
        <f t="shared" si="38"/>
        <v>0</v>
      </c>
      <c r="J63" s="560">
        <f t="shared" si="38"/>
        <v>2</v>
      </c>
      <c r="K63" s="560">
        <f t="shared" si="38"/>
        <v>0</v>
      </c>
    </row>
    <row r="64" spans="4:11" ht="47.4" thickBot="1" x14ac:dyDescent="0.35">
      <c r="D64" s="941"/>
      <c r="E64" s="715" t="s">
        <v>4104</v>
      </c>
      <c r="F64" s="711">
        <f>COUNTA(V1576:AA1583)</f>
        <v>3</v>
      </c>
      <c r="G64" s="716" t="s">
        <v>4101</v>
      </c>
      <c r="H64" s="712">
        <f>AVERAGE(V1576:AA1583)</f>
        <v>1031.6666666666667</v>
      </c>
      <c r="I64" s="713" t="s">
        <v>2010</v>
      </c>
      <c r="J64" s="714">
        <f>COUNTA(S1576:S1583)</f>
        <v>8</v>
      </c>
    </row>
    <row r="65" spans="1:28" ht="31.2" x14ac:dyDescent="0.3">
      <c r="D65" s="939" t="s">
        <v>4077</v>
      </c>
      <c r="E65" s="709" t="s">
        <v>2013</v>
      </c>
      <c r="F65" s="559">
        <f>(F66/$F$67)*100</f>
        <v>88.888888888888886</v>
      </c>
      <c r="G65" s="559">
        <f t="shared" ref="G65:K65" si="39">(G66/$F$67)*100</f>
        <v>11.111111111111111</v>
      </c>
      <c r="H65" s="559">
        <f t="shared" si="39"/>
        <v>0</v>
      </c>
      <c r="I65" s="559">
        <f t="shared" si="39"/>
        <v>0</v>
      </c>
      <c r="J65" s="559">
        <f t="shared" si="39"/>
        <v>0</v>
      </c>
      <c r="K65" s="559">
        <f t="shared" si="39"/>
        <v>0</v>
      </c>
    </row>
    <row r="66" spans="1:28" ht="31.8" thickBot="1" x14ac:dyDescent="0.35">
      <c r="D66" s="940"/>
      <c r="E66" s="710" t="s">
        <v>2009</v>
      </c>
      <c r="F66" s="560">
        <f>COUNTA(V1588:V1598)</f>
        <v>8</v>
      </c>
      <c r="G66" s="560">
        <f t="shared" ref="G66:K66" si="40">COUNTA(W1588:W1598)</f>
        <v>1</v>
      </c>
      <c r="H66" s="560">
        <f t="shared" si="40"/>
        <v>0</v>
      </c>
      <c r="I66" s="560">
        <f t="shared" si="40"/>
        <v>0</v>
      </c>
      <c r="J66" s="560">
        <f t="shared" si="40"/>
        <v>0</v>
      </c>
      <c r="K66" s="560">
        <f t="shared" si="40"/>
        <v>0</v>
      </c>
    </row>
    <row r="67" spans="1:28" ht="47.4" thickBot="1" x14ac:dyDescent="0.35">
      <c r="D67" s="941"/>
      <c r="E67" s="715" t="s">
        <v>4104</v>
      </c>
      <c r="F67" s="711">
        <f>COUNTA(V1588:AA1598)</f>
        <v>9</v>
      </c>
      <c r="G67" s="716" t="s">
        <v>4101</v>
      </c>
      <c r="H67" s="712">
        <f>AVERAGE(V1588:AA1598)</f>
        <v>78.166666666666671</v>
      </c>
      <c r="I67" s="713" t="s">
        <v>2010</v>
      </c>
      <c r="J67" s="714">
        <f>COUNTA(S1588:S1598)</f>
        <v>11</v>
      </c>
    </row>
    <row r="68" spans="1:28" ht="31.05" customHeight="1" x14ac:dyDescent="0.3">
      <c r="D68" s="939" t="s">
        <v>4078</v>
      </c>
      <c r="E68" s="709" t="s">
        <v>2013</v>
      </c>
      <c r="F68" s="559" t="s">
        <v>4105</v>
      </c>
      <c r="G68" s="559" t="s">
        <v>4105</v>
      </c>
      <c r="H68" s="559" t="s">
        <v>4105</v>
      </c>
      <c r="I68" s="559" t="s">
        <v>4105</v>
      </c>
      <c r="J68" s="559" t="s">
        <v>4105</v>
      </c>
      <c r="K68" s="559" t="s">
        <v>4105</v>
      </c>
    </row>
    <row r="69" spans="1:28" ht="31.8" thickBot="1" x14ac:dyDescent="0.35">
      <c r="D69" s="940"/>
      <c r="E69" s="710" t="s">
        <v>2009</v>
      </c>
      <c r="F69" s="560" t="s">
        <v>4105</v>
      </c>
      <c r="G69" s="560" t="s">
        <v>4105</v>
      </c>
      <c r="H69" s="560" t="s">
        <v>4105</v>
      </c>
      <c r="I69" s="560" t="s">
        <v>4105</v>
      </c>
      <c r="J69" s="560" t="s">
        <v>4105</v>
      </c>
      <c r="K69" s="560" t="s">
        <v>4105</v>
      </c>
    </row>
    <row r="70" spans="1:28" ht="47.4" thickBot="1" x14ac:dyDescent="0.35">
      <c r="D70" s="941"/>
      <c r="E70" s="715" t="s">
        <v>4104</v>
      </c>
      <c r="F70" s="711" t="s">
        <v>4105</v>
      </c>
      <c r="G70" s="716" t="s">
        <v>4101</v>
      </c>
      <c r="H70" s="712" t="s">
        <v>4105</v>
      </c>
      <c r="I70" s="713" t="s">
        <v>2010</v>
      </c>
      <c r="J70" s="714">
        <v>13</v>
      </c>
    </row>
    <row r="73" spans="1:28" ht="15" thickBot="1" x14ac:dyDescent="0.35"/>
    <row r="74" spans="1:28" ht="41.1" customHeight="1" thickBot="1" x14ac:dyDescent="0.4">
      <c r="A74" s="105" t="s">
        <v>0</v>
      </c>
      <c r="B74" s="397" t="s">
        <v>1</v>
      </c>
      <c r="C74" s="397" t="s">
        <v>2</v>
      </c>
      <c r="D74" s="107" t="s">
        <v>1300</v>
      </c>
      <c r="E74" s="107" t="s">
        <v>1301</v>
      </c>
      <c r="F74" s="107" t="s">
        <v>4095</v>
      </c>
      <c r="G74" s="105" t="s">
        <v>4096</v>
      </c>
      <c r="H74" s="107" t="s">
        <v>4097</v>
      </c>
      <c r="I74" s="107" t="s">
        <v>4098</v>
      </c>
      <c r="J74" s="107" t="s">
        <v>4099</v>
      </c>
      <c r="K74" s="107" t="s">
        <v>4100</v>
      </c>
      <c r="L74" s="105" t="s">
        <v>366</v>
      </c>
      <c r="M74" s="24"/>
    </row>
    <row r="75" spans="1:28" ht="18.600000000000001" thickBot="1" x14ac:dyDescent="0.4">
      <c r="A75" s="56" t="s">
        <v>3</v>
      </c>
      <c r="B75" s="398"/>
      <c r="C75" s="17"/>
      <c r="D75" s="17"/>
      <c r="E75" s="17"/>
      <c r="F75" s="17"/>
      <c r="G75" s="17"/>
      <c r="H75" s="17"/>
      <c r="I75" s="17"/>
      <c r="J75" s="17"/>
      <c r="K75" s="17"/>
      <c r="L75" s="18"/>
      <c r="M75" s="25"/>
      <c r="Q75" s="426" t="s">
        <v>31</v>
      </c>
      <c r="R75" s="10" t="s">
        <v>26</v>
      </c>
      <c r="S75" s="14" t="s">
        <v>2066</v>
      </c>
      <c r="T75" s="14">
        <v>630</v>
      </c>
      <c r="U75" s="14">
        <v>1800</v>
      </c>
      <c r="V75" s="315"/>
      <c r="W75" s="315"/>
      <c r="X75" s="315"/>
      <c r="Y75" s="315"/>
      <c r="Z75" s="315"/>
      <c r="AA75" s="315">
        <v>1800</v>
      </c>
      <c r="AB75" s="19" t="s">
        <v>1666</v>
      </c>
    </row>
    <row r="76" spans="1:28" x14ac:dyDescent="0.3">
      <c r="A76" s="419" t="s">
        <v>6</v>
      </c>
      <c r="B76" s="399" t="s">
        <v>947</v>
      </c>
      <c r="C76" s="85" t="s">
        <v>2064</v>
      </c>
      <c r="D76" s="80">
        <v>650</v>
      </c>
      <c r="E76" s="79">
        <v>1820</v>
      </c>
      <c r="F76" s="200"/>
      <c r="G76" s="200"/>
      <c r="H76" s="200"/>
      <c r="I76" s="200"/>
      <c r="J76" s="200"/>
      <c r="K76" s="200">
        <v>1820</v>
      </c>
      <c r="L76" s="62" t="s">
        <v>1654</v>
      </c>
      <c r="Q76" s="556" t="s">
        <v>41</v>
      </c>
      <c r="R76" s="544" t="s">
        <v>35</v>
      </c>
      <c r="S76" s="545" t="s">
        <v>2067</v>
      </c>
      <c r="T76" s="545">
        <v>298</v>
      </c>
      <c r="U76" s="545">
        <v>775</v>
      </c>
      <c r="V76" s="315"/>
      <c r="W76" s="315"/>
      <c r="X76" s="315">
        <v>775</v>
      </c>
      <c r="Y76" s="315"/>
      <c r="Z76" s="315"/>
      <c r="AA76" s="315"/>
      <c r="AB76" s="571" t="s">
        <v>1675</v>
      </c>
    </row>
    <row r="77" spans="1:28" x14ac:dyDescent="0.3">
      <c r="A77" s="37" t="s">
        <v>296</v>
      </c>
      <c r="B77" s="10" t="s">
        <v>948</v>
      </c>
      <c r="C77" s="14" t="s">
        <v>2064</v>
      </c>
      <c r="D77" s="65">
        <v>650</v>
      </c>
      <c r="E77" s="11">
        <v>1690</v>
      </c>
      <c r="F77" s="200"/>
      <c r="G77" s="200"/>
      <c r="H77" s="200"/>
      <c r="I77" s="200"/>
      <c r="J77" s="200"/>
      <c r="K77" s="200">
        <v>1690</v>
      </c>
      <c r="L77" s="163" t="s">
        <v>1654</v>
      </c>
      <c r="Q77" s="421"/>
      <c r="R77" s="40" t="s">
        <v>58</v>
      </c>
      <c r="S77" s="11" t="s">
        <v>424</v>
      </c>
      <c r="T77" s="11">
        <v>632</v>
      </c>
      <c r="U77" s="11">
        <v>1700</v>
      </c>
      <c r="V77" s="281"/>
      <c r="W77" s="281"/>
      <c r="X77" s="281"/>
      <c r="Y77" s="281"/>
      <c r="Z77" s="281"/>
      <c r="AA77" s="281">
        <v>1700</v>
      </c>
      <c r="AB77" s="20" t="s">
        <v>1691</v>
      </c>
    </row>
    <row r="78" spans="1:28" ht="15" thickBot="1" x14ac:dyDescent="0.35">
      <c r="A78" s="420"/>
      <c r="B78" s="400" t="s">
        <v>949</v>
      </c>
      <c r="C78" s="93" t="s">
        <v>2064</v>
      </c>
      <c r="D78" s="81">
        <v>650</v>
      </c>
      <c r="E78" s="12">
        <v>1820</v>
      </c>
      <c r="F78" s="200"/>
      <c r="G78" s="200"/>
      <c r="H78" s="200"/>
      <c r="I78" s="200"/>
      <c r="J78" s="200"/>
      <c r="K78" s="200">
        <v>1820</v>
      </c>
      <c r="L78" s="63" t="s">
        <v>1654</v>
      </c>
      <c r="Q78" s="547"/>
      <c r="R78" s="554" t="s">
        <v>61</v>
      </c>
      <c r="S78" s="546" t="s">
        <v>424</v>
      </c>
      <c r="T78" s="546">
        <v>342</v>
      </c>
      <c r="U78" s="546">
        <v>900</v>
      </c>
      <c r="V78" s="281"/>
      <c r="W78" s="281"/>
      <c r="X78" s="281"/>
      <c r="Y78" s="281">
        <v>900</v>
      </c>
      <c r="Z78" s="281"/>
      <c r="AA78" s="281"/>
      <c r="AB78" s="564" t="s">
        <v>1692</v>
      </c>
    </row>
    <row r="79" spans="1:28" x14ac:dyDescent="0.3">
      <c r="A79" s="421"/>
      <c r="B79" s="399" t="s">
        <v>950</v>
      </c>
      <c r="C79" s="79" t="s">
        <v>428</v>
      </c>
      <c r="D79" s="79">
        <v>650</v>
      </c>
      <c r="E79" s="79">
        <v>1820</v>
      </c>
      <c r="F79" s="200"/>
      <c r="G79" s="200"/>
      <c r="H79" s="200"/>
      <c r="I79" s="200"/>
      <c r="J79" s="200"/>
      <c r="K79" s="200">
        <v>1820</v>
      </c>
      <c r="L79" s="62" t="s">
        <v>1654</v>
      </c>
      <c r="Q79" s="556" t="s">
        <v>341</v>
      </c>
      <c r="R79" s="544" t="s">
        <v>80</v>
      </c>
      <c r="S79" s="545" t="s">
        <v>424</v>
      </c>
      <c r="T79" s="545">
        <v>25.8</v>
      </c>
      <c r="U79" s="545">
        <v>70.92</v>
      </c>
      <c r="V79" s="315">
        <v>70.92</v>
      </c>
      <c r="W79" s="315"/>
      <c r="X79" s="315"/>
      <c r="Y79" s="315"/>
      <c r="Z79" s="315"/>
      <c r="AA79" s="315"/>
      <c r="AB79" s="571" t="s">
        <v>1703</v>
      </c>
    </row>
    <row r="80" spans="1:28" x14ac:dyDescent="0.3">
      <c r="A80" s="421"/>
      <c r="B80" s="10" t="s">
        <v>951</v>
      </c>
      <c r="C80" s="14" t="s">
        <v>428</v>
      </c>
      <c r="D80" s="14">
        <v>650</v>
      </c>
      <c r="E80" s="11">
        <v>1690</v>
      </c>
      <c r="F80" s="200"/>
      <c r="G80" s="200"/>
      <c r="H80" s="200"/>
      <c r="I80" s="200"/>
      <c r="J80" s="200"/>
      <c r="K80" s="200">
        <v>1690</v>
      </c>
      <c r="L80" s="163" t="s">
        <v>1654</v>
      </c>
      <c r="Q80" s="42" t="s">
        <v>342</v>
      </c>
      <c r="R80" s="252" t="s">
        <v>81</v>
      </c>
      <c r="S80" s="13" t="s">
        <v>424</v>
      </c>
      <c r="T80" s="13">
        <v>51.7</v>
      </c>
      <c r="U80" s="13">
        <v>141.80000000000001</v>
      </c>
      <c r="V80" s="314">
        <v>141.80000000000001</v>
      </c>
      <c r="W80" s="314"/>
      <c r="X80" s="314"/>
      <c r="Y80" s="314"/>
      <c r="Z80" s="314"/>
      <c r="AA80" s="314"/>
      <c r="AB80" s="19" t="s">
        <v>1704</v>
      </c>
    </row>
    <row r="81" spans="1:28" ht="15" thickBot="1" x14ac:dyDescent="0.35">
      <c r="A81" s="421"/>
      <c r="B81" s="400" t="s">
        <v>952</v>
      </c>
      <c r="C81" s="93" t="s">
        <v>428</v>
      </c>
      <c r="D81" s="93">
        <v>650</v>
      </c>
      <c r="E81" s="12">
        <v>1820</v>
      </c>
      <c r="F81" s="200"/>
      <c r="G81" s="200"/>
      <c r="H81" s="200"/>
      <c r="I81" s="200"/>
      <c r="J81" s="200"/>
      <c r="K81" s="200">
        <v>1820</v>
      </c>
      <c r="L81" s="63" t="s">
        <v>1654</v>
      </c>
      <c r="Q81" s="547"/>
      <c r="R81" s="554" t="s">
        <v>1027</v>
      </c>
      <c r="S81" s="546" t="s">
        <v>424</v>
      </c>
      <c r="T81" s="545">
        <v>55</v>
      </c>
      <c r="U81" s="604">
        <v>100.96</v>
      </c>
      <c r="V81" s="758">
        <v>100.96</v>
      </c>
      <c r="W81" s="758"/>
      <c r="X81" s="758"/>
      <c r="Y81" s="758"/>
      <c r="Z81" s="758"/>
      <c r="AA81" s="758"/>
      <c r="AB81" s="571" t="s">
        <v>1021</v>
      </c>
    </row>
    <row r="82" spans="1:28" x14ac:dyDescent="0.3">
      <c r="A82" s="421"/>
      <c r="B82" s="399" t="s">
        <v>953</v>
      </c>
      <c r="C82" s="79" t="s">
        <v>98</v>
      </c>
      <c r="D82" s="79">
        <v>500</v>
      </c>
      <c r="E82" s="79">
        <v>862</v>
      </c>
      <c r="F82" s="200"/>
      <c r="G82" s="200"/>
      <c r="H82" s="200">
        <v>862</v>
      </c>
      <c r="I82" s="200"/>
      <c r="J82" s="200"/>
      <c r="K82" s="200"/>
      <c r="L82" s="48" t="s">
        <v>1655</v>
      </c>
      <c r="Q82" s="421"/>
      <c r="R82" s="40" t="s">
        <v>1028</v>
      </c>
      <c r="S82" s="11" t="s">
        <v>424</v>
      </c>
      <c r="T82" s="14">
        <v>45</v>
      </c>
      <c r="U82" s="94">
        <v>86153</v>
      </c>
      <c r="V82" s="701">
        <v>86.153000000000006</v>
      </c>
      <c r="W82" s="758"/>
      <c r="X82" s="758"/>
      <c r="Y82" s="758"/>
      <c r="Z82" s="758"/>
      <c r="AA82" s="758"/>
      <c r="AB82" s="19" t="s">
        <v>1020</v>
      </c>
    </row>
    <row r="83" spans="1:28" ht="15" thickBot="1" x14ac:dyDescent="0.35">
      <c r="A83" s="421"/>
      <c r="B83" s="400" t="s">
        <v>954</v>
      </c>
      <c r="C83" s="93" t="s">
        <v>98</v>
      </c>
      <c r="D83" s="93">
        <v>500</v>
      </c>
      <c r="E83" s="12">
        <v>1011</v>
      </c>
      <c r="F83" s="200"/>
      <c r="G83" s="200"/>
      <c r="H83" s="200"/>
      <c r="I83" s="200">
        <v>1011</v>
      </c>
      <c r="J83" s="200"/>
      <c r="K83" s="200"/>
      <c r="L83" s="51" t="s">
        <v>1656</v>
      </c>
      <c r="Q83" s="547"/>
      <c r="R83" s="554" t="s">
        <v>112</v>
      </c>
      <c r="S83" s="546" t="s">
        <v>424</v>
      </c>
      <c r="T83" s="546">
        <v>80</v>
      </c>
      <c r="U83" s="546">
        <v>205.52</v>
      </c>
      <c r="V83" s="281">
        <v>205.52</v>
      </c>
      <c r="W83" s="281"/>
      <c r="X83" s="281"/>
      <c r="Y83" s="281"/>
      <c r="Z83" s="281"/>
      <c r="AA83" s="281"/>
      <c r="AB83" s="571" t="s">
        <v>1029</v>
      </c>
    </row>
    <row r="84" spans="1:28" x14ac:dyDescent="0.3">
      <c r="A84" s="421"/>
      <c r="B84" s="399" t="s">
        <v>956</v>
      </c>
      <c r="C84" s="79" t="s">
        <v>98</v>
      </c>
      <c r="D84" s="79">
        <v>600</v>
      </c>
      <c r="E84" s="79">
        <v>862</v>
      </c>
      <c r="F84" s="200"/>
      <c r="G84" s="200"/>
      <c r="H84" s="200">
        <v>862</v>
      </c>
      <c r="I84" s="200"/>
      <c r="J84" s="200"/>
      <c r="K84" s="200"/>
      <c r="L84" s="48" t="s">
        <v>1657</v>
      </c>
      <c r="Q84" s="421" t="s">
        <v>1347</v>
      </c>
      <c r="R84" s="40" t="s">
        <v>113</v>
      </c>
      <c r="S84" s="11" t="s">
        <v>424</v>
      </c>
      <c r="T84" s="11">
        <v>84.56</v>
      </c>
      <c r="U84" s="11">
        <v>169</v>
      </c>
      <c r="V84" s="281">
        <v>169</v>
      </c>
      <c r="W84" s="281"/>
      <c r="X84" s="281"/>
      <c r="Y84" s="281"/>
      <c r="Z84" s="281"/>
      <c r="AA84" s="281"/>
      <c r="AB84" s="20" t="s">
        <v>1032</v>
      </c>
    </row>
    <row r="85" spans="1:28" ht="15" thickBot="1" x14ac:dyDescent="0.35">
      <c r="A85" s="421"/>
      <c r="B85" s="400" t="s">
        <v>957</v>
      </c>
      <c r="C85" s="93" t="s">
        <v>98</v>
      </c>
      <c r="D85" s="93">
        <v>600</v>
      </c>
      <c r="E85" s="12">
        <v>1011</v>
      </c>
      <c r="F85" s="200"/>
      <c r="G85" s="200"/>
      <c r="H85" s="200"/>
      <c r="I85" s="200">
        <v>1011</v>
      </c>
      <c r="J85" s="200"/>
      <c r="K85" s="200"/>
      <c r="L85" s="51" t="s">
        <v>1656</v>
      </c>
      <c r="Q85" s="547" t="s">
        <v>1041</v>
      </c>
      <c r="R85" s="554" t="s">
        <v>114</v>
      </c>
      <c r="S85" s="546" t="s">
        <v>424</v>
      </c>
      <c r="T85" s="546">
        <v>84.71</v>
      </c>
      <c r="U85" s="546">
        <v>179.08</v>
      </c>
      <c r="V85" s="281">
        <v>179.08</v>
      </c>
      <c r="W85" s="281"/>
      <c r="X85" s="281"/>
      <c r="Y85" s="281"/>
      <c r="Z85" s="281"/>
      <c r="AA85" s="281"/>
      <c r="AB85" s="564" t="s">
        <v>1031</v>
      </c>
    </row>
    <row r="86" spans="1:28" x14ac:dyDescent="0.3">
      <c r="A86" s="422"/>
      <c r="B86" s="10" t="s">
        <v>4</v>
      </c>
      <c r="C86" s="14" t="s">
        <v>82</v>
      </c>
      <c r="D86" s="14">
        <v>46</v>
      </c>
      <c r="E86" s="92"/>
      <c r="F86" s="200"/>
      <c r="G86" s="200"/>
      <c r="H86" s="200"/>
      <c r="I86" s="200"/>
      <c r="J86" s="200"/>
      <c r="K86" s="200"/>
      <c r="L86" s="19" t="s">
        <v>1659</v>
      </c>
      <c r="Q86" s="421"/>
      <c r="R86" s="40" t="s">
        <v>1030</v>
      </c>
      <c r="S86" s="11" t="s">
        <v>424</v>
      </c>
      <c r="T86" s="11">
        <v>150.19999999999999</v>
      </c>
      <c r="U86" s="11">
        <v>280.23</v>
      </c>
      <c r="V86" s="281">
        <v>280.23</v>
      </c>
      <c r="W86" s="281"/>
      <c r="X86" s="281"/>
      <c r="Y86" s="281"/>
      <c r="Z86" s="281"/>
      <c r="AA86" s="281"/>
      <c r="AB86" s="20" t="s">
        <v>1022</v>
      </c>
    </row>
    <row r="87" spans="1:28" ht="15" thickBot="1" x14ac:dyDescent="0.35">
      <c r="A87" s="421"/>
      <c r="B87" s="252" t="s">
        <v>5</v>
      </c>
      <c r="C87" s="13" t="s">
        <v>98</v>
      </c>
      <c r="D87" s="13">
        <v>420</v>
      </c>
      <c r="E87" s="86"/>
      <c r="F87" s="200"/>
      <c r="G87" s="200"/>
      <c r="H87" s="200"/>
      <c r="I87" s="200"/>
      <c r="J87" s="200"/>
      <c r="K87" s="200"/>
      <c r="L87" s="22" t="s">
        <v>1660</v>
      </c>
      <c r="Q87" s="547"/>
      <c r="R87" s="554" t="s">
        <v>115</v>
      </c>
      <c r="S87" s="546" t="s">
        <v>424</v>
      </c>
      <c r="T87" s="546">
        <v>152.1</v>
      </c>
      <c r="U87" s="546">
        <v>313.67</v>
      </c>
      <c r="V87" s="281"/>
      <c r="W87" s="281">
        <v>313.67</v>
      </c>
      <c r="X87" s="281"/>
      <c r="Y87" s="281"/>
      <c r="Z87" s="281"/>
      <c r="AA87" s="281"/>
      <c r="AB87" s="564" t="s">
        <v>1034</v>
      </c>
    </row>
    <row r="88" spans="1:28" x14ac:dyDescent="0.3">
      <c r="A88" s="421"/>
      <c r="B88" s="399" t="s">
        <v>959</v>
      </c>
      <c r="C88" s="79" t="s">
        <v>98</v>
      </c>
      <c r="D88" s="79">
        <v>525</v>
      </c>
      <c r="E88" s="79">
        <v>862</v>
      </c>
      <c r="F88" s="200"/>
      <c r="G88" s="200"/>
      <c r="H88" s="200">
        <v>862</v>
      </c>
      <c r="I88" s="200"/>
      <c r="J88" s="200"/>
      <c r="K88" s="200"/>
      <c r="L88" s="48" t="s">
        <v>1661</v>
      </c>
      <c r="Q88" s="421"/>
      <c r="R88" s="40" t="s">
        <v>116</v>
      </c>
      <c r="S88" s="11" t="s">
        <v>424</v>
      </c>
      <c r="T88" s="11">
        <v>39.590000000000003</v>
      </c>
      <c r="U88" s="95">
        <v>81287</v>
      </c>
      <c r="V88" s="763">
        <v>81.287000000000006</v>
      </c>
      <c r="W88" s="759"/>
      <c r="X88" s="759"/>
      <c r="Y88" s="759"/>
      <c r="Z88" s="759"/>
      <c r="AA88" s="759"/>
      <c r="AB88" s="20" t="s">
        <v>1033</v>
      </c>
    </row>
    <row r="89" spans="1:28" ht="15" thickBot="1" x14ac:dyDescent="0.35">
      <c r="A89" s="421"/>
      <c r="B89" s="401" t="s">
        <v>960</v>
      </c>
      <c r="C89" s="12" t="s">
        <v>98</v>
      </c>
      <c r="D89" s="12">
        <v>525</v>
      </c>
      <c r="E89" s="12">
        <v>1011</v>
      </c>
      <c r="F89" s="200"/>
      <c r="G89" s="200"/>
      <c r="H89" s="200"/>
      <c r="I89" s="200">
        <v>1011</v>
      </c>
      <c r="J89" s="200"/>
      <c r="K89" s="200"/>
      <c r="L89" s="50" t="s">
        <v>1662</v>
      </c>
      <c r="Q89" s="556" t="s">
        <v>162</v>
      </c>
      <c r="R89" s="544" t="s">
        <v>156</v>
      </c>
      <c r="S89" s="545" t="s">
        <v>424</v>
      </c>
      <c r="T89" s="545">
        <v>300</v>
      </c>
      <c r="U89" s="545">
        <v>780</v>
      </c>
      <c r="V89" s="315"/>
      <c r="W89" s="315"/>
      <c r="X89" s="315">
        <v>780</v>
      </c>
      <c r="Y89" s="315"/>
      <c r="Z89" s="315"/>
      <c r="AA89" s="315"/>
      <c r="AB89" s="571" t="s">
        <v>1709</v>
      </c>
    </row>
    <row r="90" spans="1:28" x14ac:dyDescent="0.3">
      <c r="A90" s="421"/>
      <c r="B90" s="402" t="s">
        <v>1345</v>
      </c>
      <c r="C90" s="106" t="s">
        <v>98</v>
      </c>
      <c r="D90" s="80">
        <v>630</v>
      </c>
      <c r="E90" s="80">
        <v>862</v>
      </c>
      <c r="F90" s="200"/>
      <c r="G90" s="200"/>
      <c r="H90" s="200">
        <v>862</v>
      </c>
      <c r="I90" s="200"/>
      <c r="J90" s="200"/>
      <c r="K90" s="200"/>
      <c r="L90" s="62" t="s">
        <v>1663</v>
      </c>
      <c r="Q90" s="419" t="s">
        <v>170</v>
      </c>
      <c r="R90" s="10" t="s">
        <v>165</v>
      </c>
      <c r="S90" s="14" t="s">
        <v>424</v>
      </c>
      <c r="T90" s="14">
        <v>336</v>
      </c>
      <c r="U90" s="14">
        <v>1160</v>
      </c>
      <c r="V90" s="315"/>
      <c r="W90" s="315"/>
      <c r="X90" s="315"/>
      <c r="Y90" s="315">
        <v>1160</v>
      </c>
      <c r="Z90" s="315"/>
      <c r="AA90" s="315"/>
      <c r="AB90" s="19" t="s">
        <v>166</v>
      </c>
    </row>
    <row r="91" spans="1:28" ht="15" thickBot="1" x14ac:dyDescent="0.35">
      <c r="A91" s="423"/>
      <c r="B91" s="403" t="s">
        <v>961</v>
      </c>
      <c r="C91" s="109" t="s">
        <v>98</v>
      </c>
      <c r="D91" s="81">
        <v>630</v>
      </c>
      <c r="E91" s="81">
        <v>1011</v>
      </c>
      <c r="F91" s="200"/>
      <c r="G91" s="200"/>
      <c r="H91" s="200"/>
      <c r="I91" s="200">
        <v>1011</v>
      </c>
      <c r="J91" s="200"/>
      <c r="K91" s="200"/>
      <c r="L91" s="63" t="s">
        <v>1664</v>
      </c>
      <c r="Q91" s="421"/>
      <c r="R91" s="40" t="s">
        <v>183</v>
      </c>
      <c r="S91" s="11" t="s">
        <v>424</v>
      </c>
      <c r="T91" s="11">
        <v>30</v>
      </c>
      <c r="U91" s="11">
        <v>77</v>
      </c>
      <c r="V91" s="281">
        <v>77</v>
      </c>
      <c r="W91" s="281"/>
      <c r="X91" s="281"/>
      <c r="Y91" s="281"/>
      <c r="Z91" s="281"/>
      <c r="AA91" s="281"/>
      <c r="AB91" s="20" t="s">
        <v>1716</v>
      </c>
    </row>
    <row r="92" spans="1:28" ht="18.600000000000001" thickBot="1" x14ac:dyDescent="0.4">
      <c r="A92" s="56" t="s">
        <v>7</v>
      </c>
      <c r="B92" s="15"/>
      <c r="C92" s="27"/>
      <c r="D92" s="27"/>
      <c r="E92" s="27"/>
      <c r="F92" s="27"/>
      <c r="G92" s="27"/>
      <c r="H92" s="27"/>
      <c r="I92" s="27"/>
      <c r="J92" s="27"/>
      <c r="K92" s="27"/>
      <c r="L92" s="16"/>
      <c r="Q92" s="547"/>
      <c r="R92" s="554" t="s">
        <v>1089</v>
      </c>
      <c r="S92" s="546" t="s">
        <v>424</v>
      </c>
      <c r="T92" s="546">
        <v>150</v>
      </c>
      <c r="U92" s="619"/>
      <c r="V92" s="770"/>
      <c r="W92" s="770"/>
      <c r="X92" s="770"/>
      <c r="Y92" s="770"/>
      <c r="Z92" s="770"/>
      <c r="AA92" s="770"/>
      <c r="AB92" s="564" t="s">
        <v>1091</v>
      </c>
    </row>
    <row r="93" spans="1:28" x14ac:dyDescent="0.3">
      <c r="A93" s="419" t="s">
        <v>21</v>
      </c>
      <c r="B93" s="10" t="s">
        <v>14</v>
      </c>
      <c r="C93" s="14" t="s">
        <v>15</v>
      </c>
      <c r="D93" s="14">
        <v>9</v>
      </c>
      <c r="E93" s="14">
        <v>16</v>
      </c>
      <c r="F93" s="315">
        <v>16</v>
      </c>
      <c r="G93" s="315"/>
      <c r="H93" s="315"/>
      <c r="I93" s="315"/>
      <c r="J93" s="315"/>
      <c r="K93" s="315"/>
      <c r="L93" s="19" t="s">
        <v>1665</v>
      </c>
      <c r="Q93" s="429"/>
      <c r="R93" s="40" t="s">
        <v>1090</v>
      </c>
      <c r="S93" s="11" t="s">
        <v>424</v>
      </c>
      <c r="T93" s="11">
        <v>150</v>
      </c>
      <c r="U93" s="619"/>
      <c r="V93" s="770"/>
      <c r="W93" s="770"/>
      <c r="X93" s="770"/>
      <c r="Y93" s="770"/>
      <c r="Z93" s="770"/>
      <c r="AA93" s="770"/>
      <c r="AB93" s="20" t="s">
        <v>1092</v>
      </c>
    </row>
    <row r="94" spans="1:28" x14ac:dyDescent="0.3">
      <c r="A94" s="424" t="s">
        <v>299</v>
      </c>
      <c r="B94" s="40" t="s">
        <v>18</v>
      </c>
      <c r="C94" s="11" t="s">
        <v>15</v>
      </c>
      <c r="D94" s="11">
        <v>9</v>
      </c>
      <c r="E94" s="11">
        <v>15</v>
      </c>
      <c r="F94" s="281">
        <v>15</v>
      </c>
      <c r="G94" s="281"/>
      <c r="H94" s="281"/>
      <c r="I94" s="281"/>
      <c r="J94" s="281"/>
      <c r="K94" s="281"/>
      <c r="L94" s="20" t="s">
        <v>298</v>
      </c>
      <c r="Q94" s="729" t="s">
        <v>1350</v>
      </c>
      <c r="R94" s="554" t="s">
        <v>370</v>
      </c>
      <c r="S94" s="546" t="s">
        <v>424</v>
      </c>
      <c r="T94" s="546">
        <v>150</v>
      </c>
      <c r="U94" s="619"/>
      <c r="V94" s="770"/>
      <c r="W94" s="770"/>
      <c r="X94" s="770"/>
      <c r="Y94" s="770"/>
      <c r="Z94" s="770"/>
      <c r="AA94" s="770"/>
      <c r="AB94" s="562" t="s">
        <v>1769</v>
      </c>
    </row>
    <row r="95" spans="1:28" x14ac:dyDescent="0.3">
      <c r="A95" s="425"/>
      <c r="B95" s="40" t="s">
        <v>19</v>
      </c>
      <c r="C95" s="11" t="s">
        <v>15</v>
      </c>
      <c r="D95" s="11">
        <v>32</v>
      </c>
      <c r="E95" s="11">
        <v>50</v>
      </c>
      <c r="F95" s="281">
        <v>50</v>
      </c>
      <c r="G95" s="281"/>
      <c r="H95" s="281"/>
      <c r="I95" s="281"/>
      <c r="J95" s="281"/>
      <c r="K95" s="281"/>
      <c r="L95" s="20" t="s">
        <v>297</v>
      </c>
      <c r="Q95" s="428" t="s">
        <v>449</v>
      </c>
      <c r="R95" s="409" t="s">
        <v>416</v>
      </c>
      <c r="S95" s="11" t="s">
        <v>424</v>
      </c>
      <c r="T95" s="14">
        <v>250</v>
      </c>
      <c r="U95" s="14">
        <v>750</v>
      </c>
      <c r="V95" s="315"/>
      <c r="W95" s="315"/>
      <c r="X95" s="315">
        <v>750</v>
      </c>
      <c r="Y95" s="315"/>
      <c r="Z95" s="315"/>
      <c r="AA95" s="315"/>
      <c r="AB95" s="6" t="s">
        <v>1780</v>
      </c>
    </row>
    <row r="96" spans="1:28" x14ac:dyDescent="0.3">
      <c r="A96" s="420"/>
      <c r="B96" s="40" t="s">
        <v>20</v>
      </c>
      <c r="C96" s="11" t="s">
        <v>15</v>
      </c>
      <c r="D96" s="11">
        <v>30</v>
      </c>
      <c r="E96" s="11">
        <v>50</v>
      </c>
      <c r="F96" s="281">
        <v>50</v>
      </c>
      <c r="G96" s="281"/>
      <c r="H96" s="281"/>
      <c r="I96" s="281"/>
      <c r="J96" s="281"/>
      <c r="K96" s="281"/>
      <c r="L96" s="20" t="s">
        <v>298</v>
      </c>
      <c r="Q96" s="578" t="s">
        <v>450</v>
      </c>
      <c r="R96" s="730" t="s">
        <v>417</v>
      </c>
      <c r="S96" s="546" t="s">
        <v>424</v>
      </c>
      <c r="T96" s="546">
        <v>264</v>
      </c>
      <c r="U96" s="546">
        <v>745</v>
      </c>
      <c r="V96" s="281"/>
      <c r="W96" s="281"/>
      <c r="X96" s="281">
        <v>745</v>
      </c>
      <c r="Y96" s="281"/>
      <c r="Z96" s="281"/>
      <c r="AA96" s="281"/>
      <c r="AB96" s="562" t="s">
        <v>1780</v>
      </c>
    </row>
    <row r="97" spans="1:28" x14ac:dyDescent="0.3">
      <c r="A97" s="421"/>
      <c r="B97" s="40" t="s">
        <v>8</v>
      </c>
      <c r="C97" s="11" t="s">
        <v>82</v>
      </c>
      <c r="D97" s="11">
        <v>18</v>
      </c>
      <c r="E97" s="11">
        <v>34</v>
      </c>
      <c r="F97" s="281">
        <v>34</v>
      </c>
      <c r="G97" s="281"/>
      <c r="H97" s="281"/>
      <c r="I97" s="281"/>
      <c r="J97" s="281"/>
      <c r="K97" s="281"/>
      <c r="L97" s="20" t="s">
        <v>298</v>
      </c>
      <c r="Q97" s="421" t="s">
        <v>415</v>
      </c>
      <c r="R97" s="407" t="s">
        <v>419</v>
      </c>
      <c r="S97" s="11" t="s">
        <v>424</v>
      </c>
      <c r="T97" s="11">
        <v>302</v>
      </c>
      <c r="U97" s="11">
        <v>744</v>
      </c>
      <c r="V97" s="281"/>
      <c r="W97" s="281"/>
      <c r="X97" s="281">
        <v>744</v>
      </c>
      <c r="Y97" s="281"/>
      <c r="Z97" s="281"/>
      <c r="AA97" s="281"/>
      <c r="AB97" s="4" t="s">
        <v>1780</v>
      </c>
    </row>
    <row r="98" spans="1:28" ht="15" thickBot="1" x14ac:dyDescent="0.35">
      <c r="A98" s="421"/>
      <c r="B98" s="40" t="s">
        <v>9</v>
      </c>
      <c r="C98" s="11" t="s">
        <v>82</v>
      </c>
      <c r="D98" s="11">
        <v>18</v>
      </c>
      <c r="E98" s="11">
        <v>36</v>
      </c>
      <c r="F98" s="281">
        <v>36</v>
      </c>
      <c r="G98" s="281"/>
      <c r="H98" s="281"/>
      <c r="I98" s="281"/>
      <c r="J98" s="281"/>
      <c r="K98" s="281"/>
      <c r="L98" s="20" t="s">
        <v>297</v>
      </c>
      <c r="Q98" s="731" t="s">
        <v>414</v>
      </c>
      <c r="R98" s="732" t="s">
        <v>418</v>
      </c>
      <c r="S98" s="546" t="s">
        <v>424</v>
      </c>
      <c r="T98" s="546">
        <v>322</v>
      </c>
      <c r="U98" s="546">
        <v>700</v>
      </c>
      <c r="V98" s="281"/>
      <c r="W98" s="281"/>
      <c r="X98" s="281">
        <v>700</v>
      </c>
      <c r="Y98" s="281"/>
      <c r="Z98" s="281"/>
      <c r="AA98" s="281"/>
      <c r="AB98" s="562" t="s">
        <v>1780</v>
      </c>
    </row>
    <row r="99" spans="1:28" x14ac:dyDescent="0.3">
      <c r="A99" s="421"/>
      <c r="B99" s="40" t="s">
        <v>10</v>
      </c>
      <c r="C99" s="11" t="s">
        <v>2065</v>
      </c>
      <c r="D99" s="11">
        <v>30</v>
      </c>
      <c r="E99" s="11">
        <v>52</v>
      </c>
      <c r="F99" s="281">
        <v>52</v>
      </c>
      <c r="G99" s="281"/>
      <c r="H99" s="281"/>
      <c r="I99" s="281"/>
      <c r="J99" s="281"/>
      <c r="K99" s="281"/>
      <c r="L99" s="20" t="s">
        <v>297</v>
      </c>
      <c r="Q99" s="553" t="s">
        <v>551</v>
      </c>
      <c r="R99" s="658" t="s">
        <v>518</v>
      </c>
      <c r="S99" s="623" t="s">
        <v>2102</v>
      </c>
      <c r="T99" s="623">
        <v>150</v>
      </c>
      <c r="U99" s="623">
        <v>1661</v>
      </c>
      <c r="V99" s="700"/>
      <c r="W99" s="700"/>
      <c r="X99" s="700"/>
      <c r="Y99" s="700"/>
      <c r="Z99" s="700"/>
      <c r="AA99" s="700">
        <v>1661</v>
      </c>
      <c r="AB99" s="624" t="s">
        <v>1803</v>
      </c>
    </row>
    <row r="100" spans="1:28" x14ac:dyDescent="0.3">
      <c r="A100" s="421"/>
      <c r="B100" s="40" t="s">
        <v>11</v>
      </c>
      <c r="C100" s="11" t="s">
        <v>2065</v>
      </c>
      <c r="D100" s="11">
        <v>40</v>
      </c>
      <c r="E100" s="11">
        <v>72</v>
      </c>
      <c r="F100" s="281">
        <v>72</v>
      </c>
      <c r="G100" s="281"/>
      <c r="H100" s="281"/>
      <c r="I100" s="281"/>
      <c r="J100" s="281"/>
      <c r="K100" s="281"/>
      <c r="L100" s="20" t="s">
        <v>297</v>
      </c>
      <c r="Q100" s="684" t="s">
        <v>552</v>
      </c>
      <c r="R100" s="414" t="s">
        <v>519</v>
      </c>
      <c r="S100" s="96" t="s">
        <v>2102</v>
      </c>
      <c r="T100" s="96">
        <v>250</v>
      </c>
      <c r="U100" s="96">
        <v>830</v>
      </c>
      <c r="V100" s="700"/>
      <c r="W100" s="700"/>
      <c r="X100" s="700">
        <v>830</v>
      </c>
      <c r="Y100" s="700"/>
      <c r="Z100" s="700"/>
      <c r="AA100" s="700"/>
      <c r="AB100" s="66" t="s">
        <v>1804</v>
      </c>
    </row>
    <row r="101" spans="1:28" x14ac:dyDescent="0.3">
      <c r="A101" s="421"/>
      <c r="B101" s="40" t="s">
        <v>12</v>
      </c>
      <c r="C101" s="11" t="s">
        <v>2065</v>
      </c>
      <c r="D101" s="11">
        <v>40</v>
      </c>
      <c r="E101" s="11">
        <v>67</v>
      </c>
      <c r="F101" s="281">
        <v>67</v>
      </c>
      <c r="G101" s="281"/>
      <c r="H101" s="281"/>
      <c r="I101" s="281"/>
      <c r="J101" s="281"/>
      <c r="K101" s="281"/>
      <c r="L101" s="20" t="s">
        <v>298</v>
      </c>
      <c r="Q101" s="668" t="s">
        <v>516</v>
      </c>
      <c r="R101" s="658" t="s">
        <v>520</v>
      </c>
      <c r="S101" s="623" t="s">
        <v>2102</v>
      </c>
      <c r="T101" s="623">
        <v>350</v>
      </c>
      <c r="U101" s="623">
        <v>604</v>
      </c>
      <c r="V101" s="700"/>
      <c r="W101" s="700"/>
      <c r="X101" s="700">
        <v>604</v>
      </c>
      <c r="Y101" s="700"/>
      <c r="Z101" s="700"/>
      <c r="AA101" s="700"/>
      <c r="AB101" s="624" t="s">
        <v>1806</v>
      </c>
    </row>
    <row r="102" spans="1:28" ht="15" thickBot="1" x14ac:dyDescent="0.35">
      <c r="A102" s="423"/>
      <c r="B102" s="401" t="s">
        <v>13</v>
      </c>
      <c r="C102" s="11" t="s">
        <v>2065</v>
      </c>
      <c r="D102" s="12">
        <v>30</v>
      </c>
      <c r="E102" s="65">
        <v>45</v>
      </c>
      <c r="F102" s="292">
        <v>45</v>
      </c>
      <c r="G102" s="292"/>
      <c r="H102" s="292"/>
      <c r="I102" s="292"/>
      <c r="J102" s="292"/>
      <c r="K102" s="292"/>
      <c r="L102" s="21" t="s">
        <v>298</v>
      </c>
      <c r="Q102" s="437"/>
      <c r="R102" s="414" t="s">
        <v>521</v>
      </c>
      <c r="S102" s="96" t="s">
        <v>2102</v>
      </c>
      <c r="T102" s="96">
        <v>680</v>
      </c>
      <c r="U102" s="96">
        <v>377</v>
      </c>
      <c r="V102" s="700"/>
      <c r="W102" s="700">
        <v>377</v>
      </c>
      <c r="X102" s="700"/>
      <c r="Y102" s="700"/>
      <c r="Z102" s="700"/>
      <c r="AA102" s="700"/>
      <c r="AB102" s="66" t="s">
        <v>1807</v>
      </c>
    </row>
    <row r="103" spans="1:28" ht="18.600000000000001" thickBot="1" x14ac:dyDescent="0.4">
      <c r="A103" s="56" t="s">
        <v>33</v>
      </c>
      <c r="B103" s="15"/>
      <c r="C103" s="27"/>
      <c r="D103" s="27"/>
      <c r="E103" s="27"/>
      <c r="F103" s="27"/>
      <c r="G103" s="27"/>
      <c r="H103" s="27"/>
      <c r="I103" s="27"/>
      <c r="J103" s="27"/>
      <c r="K103" s="27"/>
      <c r="L103" s="16"/>
      <c r="Q103" s="668" t="s">
        <v>1351</v>
      </c>
      <c r="R103" s="658" t="s">
        <v>523</v>
      </c>
      <c r="S103" s="623" t="s">
        <v>2102</v>
      </c>
      <c r="T103" s="623">
        <v>320</v>
      </c>
      <c r="U103" s="623">
        <v>1661</v>
      </c>
      <c r="V103" s="700"/>
      <c r="W103" s="700"/>
      <c r="X103" s="700"/>
      <c r="Y103" s="700"/>
      <c r="Z103" s="700"/>
      <c r="AA103" s="700">
        <v>1661</v>
      </c>
      <c r="AB103" s="624" t="s">
        <v>1808</v>
      </c>
    </row>
    <row r="104" spans="1:28" x14ac:dyDescent="0.3">
      <c r="A104" s="426" t="s">
        <v>31</v>
      </c>
      <c r="B104" s="10" t="s">
        <v>26</v>
      </c>
      <c r="C104" s="14" t="s">
        <v>2066</v>
      </c>
      <c r="D104" s="14">
        <v>630</v>
      </c>
      <c r="E104" s="14">
        <v>1800</v>
      </c>
      <c r="F104" s="315"/>
      <c r="G104" s="315"/>
      <c r="H104" s="315"/>
      <c r="I104" s="315"/>
      <c r="J104" s="315"/>
      <c r="K104" s="315">
        <v>1800</v>
      </c>
      <c r="L104" s="19" t="s">
        <v>1666</v>
      </c>
      <c r="Q104" s="437"/>
      <c r="R104" s="414" t="s">
        <v>524</v>
      </c>
      <c r="S104" s="96" t="s">
        <v>2102</v>
      </c>
      <c r="T104" s="96">
        <v>630</v>
      </c>
      <c r="U104" s="96">
        <v>830</v>
      </c>
      <c r="V104" s="700"/>
      <c r="W104" s="700"/>
      <c r="X104" s="700">
        <v>830</v>
      </c>
      <c r="Y104" s="700"/>
      <c r="Z104" s="700"/>
      <c r="AA104" s="700"/>
      <c r="AB104" s="66" t="s">
        <v>1809</v>
      </c>
    </row>
    <row r="105" spans="1:28" x14ac:dyDescent="0.3">
      <c r="A105" s="427" t="s">
        <v>32</v>
      </c>
      <c r="B105" s="40" t="s">
        <v>26</v>
      </c>
      <c r="C105" s="11" t="s">
        <v>301</v>
      </c>
      <c r="D105" s="11">
        <v>285</v>
      </c>
      <c r="E105" s="11">
        <v>800</v>
      </c>
      <c r="F105" s="281"/>
      <c r="G105" s="281"/>
      <c r="H105" s="281">
        <v>800</v>
      </c>
      <c r="I105" s="281"/>
      <c r="J105" s="281"/>
      <c r="K105" s="281"/>
      <c r="L105" s="19" t="s">
        <v>1667</v>
      </c>
      <c r="Q105" s="419" t="s">
        <v>703</v>
      </c>
      <c r="R105" s="417" t="s">
        <v>674</v>
      </c>
      <c r="S105" s="96" t="s">
        <v>424</v>
      </c>
      <c r="T105" s="102">
        <v>210</v>
      </c>
      <c r="U105" s="102">
        <v>620</v>
      </c>
      <c r="V105" s="702"/>
      <c r="W105" s="702"/>
      <c r="X105" s="702">
        <v>620</v>
      </c>
      <c r="Y105" s="702"/>
      <c r="Z105" s="702"/>
      <c r="AA105" s="702"/>
      <c r="AB105" s="68" t="s">
        <v>1832</v>
      </c>
    </row>
    <row r="106" spans="1:28" x14ac:dyDescent="0.3">
      <c r="A106" s="421"/>
      <c r="B106" s="40" t="s">
        <v>26</v>
      </c>
      <c r="C106" s="11" t="s">
        <v>302</v>
      </c>
      <c r="D106" s="11">
        <v>210</v>
      </c>
      <c r="E106" s="11">
        <v>620</v>
      </c>
      <c r="F106" s="281"/>
      <c r="G106" s="281"/>
      <c r="H106" s="281">
        <v>620</v>
      </c>
      <c r="I106" s="281"/>
      <c r="J106" s="281"/>
      <c r="K106" s="281"/>
      <c r="L106" s="19" t="s">
        <v>1668</v>
      </c>
      <c r="Q106" s="736" t="s">
        <v>704</v>
      </c>
      <c r="R106" s="658" t="s">
        <v>675</v>
      </c>
      <c r="S106" s="623" t="s">
        <v>424</v>
      </c>
      <c r="T106" s="623">
        <v>420</v>
      </c>
      <c r="U106" s="623">
        <v>1240</v>
      </c>
      <c r="V106" s="700"/>
      <c r="W106" s="700"/>
      <c r="X106" s="700"/>
      <c r="Y106" s="700"/>
      <c r="Z106" s="700">
        <v>1240</v>
      </c>
      <c r="AA106" s="700"/>
      <c r="AB106" s="624" t="s">
        <v>1832</v>
      </c>
    </row>
    <row r="107" spans="1:28" x14ac:dyDescent="0.3">
      <c r="A107" s="420"/>
      <c r="B107" s="40" t="s">
        <v>965</v>
      </c>
      <c r="C107" s="11" t="s">
        <v>962</v>
      </c>
      <c r="D107" s="11">
        <v>64</v>
      </c>
      <c r="E107" s="11">
        <v>175</v>
      </c>
      <c r="F107" s="281">
        <v>175</v>
      </c>
      <c r="G107" s="281"/>
      <c r="H107" s="281"/>
      <c r="I107" s="281"/>
      <c r="J107" s="281"/>
      <c r="K107" s="281"/>
      <c r="L107" s="20" t="s">
        <v>1669</v>
      </c>
      <c r="Q107" s="437"/>
      <c r="R107" s="414" t="s">
        <v>676</v>
      </c>
      <c r="S107" s="96" t="s">
        <v>424</v>
      </c>
      <c r="T107" s="96">
        <v>630</v>
      </c>
      <c r="U107" s="96">
        <v>1860</v>
      </c>
      <c r="V107" s="700"/>
      <c r="W107" s="700"/>
      <c r="X107" s="700"/>
      <c r="Y107" s="700"/>
      <c r="Z107" s="700"/>
      <c r="AA107" s="700">
        <v>1860</v>
      </c>
      <c r="AB107" s="66" t="s">
        <v>1832</v>
      </c>
    </row>
    <row r="108" spans="1:28" x14ac:dyDescent="0.3">
      <c r="A108" s="420"/>
      <c r="B108" s="40" t="s">
        <v>964</v>
      </c>
      <c r="C108" s="11" t="s">
        <v>963</v>
      </c>
      <c r="D108" s="11">
        <v>79</v>
      </c>
      <c r="E108" s="11">
        <v>220</v>
      </c>
      <c r="F108" s="281">
        <v>220</v>
      </c>
      <c r="G108" s="281"/>
      <c r="H108" s="281"/>
      <c r="I108" s="281"/>
      <c r="J108" s="281"/>
      <c r="K108" s="281"/>
      <c r="L108" s="20" t="s">
        <v>1669</v>
      </c>
      <c r="Q108" s="437"/>
      <c r="R108" s="414" t="s">
        <v>678</v>
      </c>
      <c r="S108" s="96" t="s">
        <v>424</v>
      </c>
      <c r="T108" s="96">
        <v>210</v>
      </c>
      <c r="U108" s="96">
        <v>620</v>
      </c>
      <c r="V108" s="700"/>
      <c r="W108" s="700"/>
      <c r="X108" s="700">
        <v>620</v>
      </c>
      <c r="Y108" s="700"/>
      <c r="Z108" s="700"/>
      <c r="AA108" s="700"/>
      <c r="AB108" s="66" t="s">
        <v>1832</v>
      </c>
    </row>
    <row r="109" spans="1:28" x14ac:dyDescent="0.3">
      <c r="A109" s="421"/>
      <c r="B109" s="40" t="s">
        <v>966</v>
      </c>
      <c r="C109" s="11" t="s">
        <v>968</v>
      </c>
      <c r="D109" s="11">
        <v>81</v>
      </c>
      <c r="E109" s="11">
        <v>240</v>
      </c>
      <c r="F109" s="281">
        <v>240</v>
      </c>
      <c r="G109" s="281"/>
      <c r="H109" s="281"/>
      <c r="I109" s="281"/>
      <c r="J109" s="281"/>
      <c r="K109" s="281"/>
      <c r="L109" s="20" t="s">
        <v>1669</v>
      </c>
      <c r="Q109" s="668"/>
      <c r="R109" s="658" t="s">
        <v>679</v>
      </c>
      <c r="S109" s="623" t="s">
        <v>424</v>
      </c>
      <c r="T109" s="623">
        <v>510</v>
      </c>
      <c r="U109" s="623">
        <v>1500</v>
      </c>
      <c r="V109" s="700"/>
      <c r="W109" s="700"/>
      <c r="X109" s="700"/>
      <c r="Y109" s="700"/>
      <c r="Z109" s="700"/>
      <c r="AA109" s="700">
        <v>1500</v>
      </c>
      <c r="AB109" s="624" t="s">
        <v>1832</v>
      </c>
    </row>
    <row r="110" spans="1:28" x14ac:dyDescent="0.3">
      <c r="A110" s="421"/>
      <c r="B110" s="40" t="s">
        <v>967</v>
      </c>
      <c r="C110" s="11" t="s">
        <v>969</v>
      </c>
      <c r="D110" s="11">
        <v>100</v>
      </c>
      <c r="E110" s="11">
        <v>300</v>
      </c>
      <c r="F110" s="281"/>
      <c r="G110" s="281">
        <v>300</v>
      </c>
      <c r="H110" s="281"/>
      <c r="I110" s="281"/>
      <c r="J110" s="281"/>
      <c r="K110" s="281"/>
      <c r="L110" s="20" t="s">
        <v>1669</v>
      </c>
      <c r="Q110" s="437"/>
      <c r="R110" s="414" t="s">
        <v>680</v>
      </c>
      <c r="S110" s="96" t="s">
        <v>424</v>
      </c>
      <c r="T110" s="96">
        <v>540</v>
      </c>
      <c r="U110" s="96">
        <v>1650</v>
      </c>
      <c r="V110" s="700"/>
      <c r="W110" s="700"/>
      <c r="X110" s="700"/>
      <c r="Y110" s="700"/>
      <c r="Z110" s="700"/>
      <c r="AA110" s="700">
        <v>1650</v>
      </c>
      <c r="AB110" s="66" t="s">
        <v>1832</v>
      </c>
    </row>
    <row r="111" spans="1:28" x14ac:dyDescent="0.3">
      <c r="A111" s="421"/>
      <c r="B111" s="40" t="s">
        <v>27</v>
      </c>
      <c r="C111" s="11" t="s">
        <v>23</v>
      </c>
      <c r="D111" s="11">
        <v>13</v>
      </c>
      <c r="E111" s="11">
        <v>25</v>
      </c>
      <c r="F111" s="281">
        <v>25</v>
      </c>
      <c r="G111" s="281"/>
      <c r="H111" s="281"/>
      <c r="I111" s="281"/>
      <c r="J111" s="281"/>
      <c r="K111" s="281"/>
      <c r="L111" s="20" t="s">
        <v>1670</v>
      </c>
      <c r="Q111" s="668"/>
      <c r="R111" s="658" t="s">
        <v>681</v>
      </c>
      <c r="S111" s="623" t="s">
        <v>424</v>
      </c>
      <c r="T111" s="623">
        <v>580</v>
      </c>
      <c r="U111" s="623">
        <v>1800</v>
      </c>
      <c r="V111" s="700"/>
      <c r="W111" s="700"/>
      <c r="X111" s="700"/>
      <c r="Y111" s="700"/>
      <c r="Z111" s="700"/>
      <c r="AA111" s="700">
        <v>1800</v>
      </c>
      <c r="AB111" s="624" t="s">
        <v>1832</v>
      </c>
    </row>
    <row r="112" spans="1:28" x14ac:dyDescent="0.3">
      <c r="A112" s="421"/>
      <c r="B112" s="40" t="s">
        <v>27</v>
      </c>
      <c r="C112" s="11" t="s">
        <v>25</v>
      </c>
      <c r="D112" s="11">
        <v>11</v>
      </c>
      <c r="E112" s="11">
        <v>20</v>
      </c>
      <c r="F112" s="281">
        <v>20</v>
      </c>
      <c r="G112" s="281"/>
      <c r="H112" s="281"/>
      <c r="I112" s="281"/>
      <c r="J112" s="281"/>
      <c r="K112" s="281"/>
      <c r="L112" s="20" t="s">
        <v>1671</v>
      </c>
      <c r="Q112" s="437"/>
      <c r="R112" s="414" t="s">
        <v>682</v>
      </c>
      <c r="S112" s="96" t="s">
        <v>424</v>
      </c>
      <c r="T112" s="96">
        <v>640</v>
      </c>
      <c r="U112" s="96">
        <v>1960</v>
      </c>
      <c r="V112" s="700"/>
      <c r="W112" s="700"/>
      <c r="X112" s="700"/>
      <c r="Y112" s="700"/>
      <c r="Z112" s="700"/>
      <c r="AA112" s="700">
        <v>1960</v>
      </c>
      <c r="AB112" s="66" t="s">
        <v>1832</v>
      </c>
    </row>
    <row r="113" spans="1:28" x14ac:dyDescent="0.3">
      <c r="A113" s="421"/>
      <c r="B113" s="40" t="s">
        <v>970</v>
      </c>
      <c r="C113" s="11" t="s">
        <v>303</v>
      </c>
      <c r="D113" s="11">
        <v>32</v>
      </c>
      <c r="E113" s="11">
        <v>83</v>
      </c>
      <c r="F113" s="281">
        <v>83</v>
      </c>
      <c r="G113" s="281"/>
      <c r="H113" s="281"/>
      <c r="I113" s="281"/>
      <c r="J113" s="281"/>
      <c r="K113" s="281"/>
      <c r="L113" s="19" t="s">
        <v>1672</v>
      </c>
      <c r="Q113" s="668"/>
      <c r="R113" s="658" t="s">
        <v>683</v>
      </c>
      <c r="S113" s="623" t="s">
        <v>424</v>
      </c>
      <c r="T113" s="623">
        <v>720</v>
      </c>
      <c r="U113" s="623">
        <v>2150</v>
      </c>
      <c r="V113" s="700"/>
      <c r="W113" s="700"/>
      <c r="X113" s="700"/>
      <c r="Y113" s="700"/>
      <c r="Z113" s="700"/>
      <c r="AA113" s="700">
        <v>2150</v>
      </c>
      <c r="AB113" s="624" t="s">
        <v>1832</v>
      </c>
    </row>
    <row r="114" spans="1:28" x14ac:dyDescent="0.3">
      <c r="A114" s="421"/>
      <c r="B114" s="40" t="s">
        <v>972</v>
      </c>
      <c r="C114" s="11" t="s">
        <v>973</v>
      </c>
      <c r="D114" s="11">
        <v>62</v>
      </c>
      <c r="E114" s="11">
        <v>67</v>
      </c>
      <c r="F114" s="281">
        <v>67</v>
      </c>
      <c r="G114" s="281"/>
      <c r="H114" s="281"/>
      <c r="I114" s="281"/>
      <c r="J114" s="281"/>
      <c r="K114" s="281"/>
      <c r="L114" s="20" t="s">
        <v>975</v>
      </c>
      <c r="Q114" s="437"/>
      <c r="R114" s="414" t="s">
        <v>684</v>
      </c>
      <c r="S114" s="96" t="s">
        <v>424</v>
      </c>
      <c r="T114" s="96">
        <v>800</v>
      </c>
      <c r="U114" s="96">
        <v>2340</v>
      </c>
      <c r="V114" s="700"/>
      <c r="W114" s="700"/>
      <c r="X114" s="700"/>
      <c r="Y114" s="700"/>
      <c r="Z114" s="700"/>
      <c r="AA114" s="700">
        <v>2340</v>
      </c>
      <c r="AB114" s="66" t="s">
        <v>1832</v>
      </c>
    </row>
    <row r="115" spans="1:28" x14ac:dyDescent="0.3">
      <c r="A115" s="421"/>
      <c r="B115" s="40" t="s">
        <v>972</v>
      </c>
      <c r="C115" s="11" t="s">
        <v>974</v>
      </c>
      <c r="D115" s="11">
        <v>62</v>
      </c>
      <c r="E115" s="11">
        <v>83</v>
      </c>
      <c r="F115" s="281">
        <v>83</v>
      </c>
      <c r="G115" s="281"/>
      <c r="H115" s="281"/>
      <c r="I115" s="281"/>
      <c r="J115" s="281"/>
      <c r="K115" s="281"/>
      <c r="L115" s="20" t="s">
        <v>975</v>
      </c>
      <c r="Q115" s="668"/>
      <c r="R115" s="658" t="s">
        <v>685</v>
      </c>
      <c r="S115" s="623" t="s">
        <v>424</v>
      </c>
      <c r="T115" s="623">
        <v>15.19</v>
      </c>
      <c r="U115" s="623">
        <v>45</v>
      </c>
      <c r="V115" s="700">
        <v>45</v>
      </c>
      <c r="W115" s="700"/>
      <c r="X115" s="700"/>
      <c r="Y115" s="700"/>
      <c r="Z115" s="700"/>
      <c r="AA115" s="700"/>
      <c r="AB115" s="624" t="s">
        <v>1834</v>
      </c>
    </row>
    <row r="116" spans="1:28" x14ac:dyDescent="0.3">
      <c r="A116" s="421"/>
      <c r="B116" s="344" t="s">
        <v>971</v>
      </c>
      <c r="C116" s="65" t="s">
        <v>976</v>
      </c>
      <c r="D116" s="11">
        <v>77</v>
      </c>
      <c r="E116" s="11">
        <v>168</v>
      </c>
      <c r="F116" s="281">
        <v>168</v>
      </c>
      <c r="G116" s="281"/>
      <c r="H116" s="281"/>
      <c r="I116" s="281"/>
      <c r="J116" s="281"/>
      <c r="K116" s="281"/>
      <c r="L116" s="19" t="s">
        <v>1673</v>
      </c>
      <c r="Q116" s="437"/>
      <c r="R116" s="414" t="s">
        <v>686</v>
      </c>
      <c r="S116" s="96" t="s">
        <v>424</v>
      </c>
      <c r="T116" s="96">
        <v>16.239999999999998</v>
      </c>
      <c r="U116" s="96">
        <v>43</v>
      </c>
      <c r="V116" s="700">
        <v>43</v>
      </c>
      <c r="W116" s="700"/>
      <c r="X116" s="700"/>
      <c r="Y116" s="700"/>
      <c r="Z116" s="700"/>
      <c r="AA116" s="700"/>
      <c r="AB116" s="66" t="s">
        <v>1834</v>
      </c>
    </row>
    <row r="117" spans="1:28" ht="15" thickBot="1" x14ac:dyDescent="0.35">
      <c r="A117" s="423"/>
      <c r="B117" s="401" t="s">
        <v>971</v>
      </c>
      <c r="C117" s="12" t="s">
        <v>977</v>
      </c>
      <c r="D117" s="12">
        <v>97</v>
      </c>
      <c r="E117" s="12">
        <v>210</v>
      </c>
      <c r="F117" s="474">
        <v>210</v>
      </c>
      <c r="G117" s="474"/>
      <c r="H117" s="474"/>
      <c r="I117" s="474"/>
      <c r="J117" s="474"/>
      <c r="K117" s="474"/>
      <c r="L117" s="19" t="s">
        <v>1674</v>
      </c>
      <c r="Q117" s="668"/>
      <c r="R117" s="658" t="s">
        <v>687</v>
      </c>
      <c r="S117" s="623" t="s">
        <v>424</v>
      </c>
      <c r="T117" s="623">
        <v>14.54</v>
      </c>
      <c r="U117" s="623">
        <v>39</v>
      </c>
      <c r="V117" s="700">
        <v>39</v>
      </c>
      <c r="W117" s="700"/>
      <c r="X117" s="700"/>
      <c r="Y117" s="700"/>
      <c r="Z117" s="700"/>
      <c r="AA117" s="700"/>
      <c r="AB117" s="624" t="s">
        <v>1834</v>
      </c>
    </row>
    <row r="118" spans="1:28" ht="18.600000000000001" thickBot="1" x14ac:dyDescent="0.4">
      <c r="A118" s="56" t="s">
        <v>34</v>
      </c>
      <c r="B118" s="15"/>
      <c r="C118" s="27"/>
      <c r="D118" s="27"/>
      <c r="E118" s="27"/>
      <c r="F118" s="27"/>
      <c r="G118" s="27"/>
      <c r="H118" s="27"/>
      <c r="I118" s="27"/>
      <c r="J118" s="27"/>
      <c r="K118" s="27"/>
      <c r="L118" s="16"/>
      <c r="Q118" s="437"/>
      <c r="R118" s="414" t="s">
        <v>688</v>
      </c>
      <c r="S118" s="96" t="s">
        <v>424</v>
      </c>
      <c r="T118" s="96">
        <v>16.03</v>
      </c>
      <c r="U118" s="96">
        <v>45</v>
      </c>
      <c r="V118" s="700">
        <v>45</v>
      </c>
      <c r="W118" s="700"/>
      <c r="X118" s="700"/>
      <c r="Y118" s="700"/>
      <c r="Z118" s="700"/>
      <c r="AA118" s="700"/>
      <c r="AB118" s="66" t="s">
        <v>1834</v>
      </c>
    </row>
    <row r="119" spans="1:28" x14ac:dyDescent="0.3">
      <c r="A119" s="428" t="s">
        <v>41</v>
      </c>
      <c r="B119" s="10" t="s">
        <v>35</v>
      </c>
      <c r="C119" s="14" t="s">
        <v>2067</v>
      </c>
      <c r="D119" s="14">
        <v>298</v>
      </c>
      <c r="E119" s="14">
        <v>775</v>
      </c>
      <c r="F119" s="315"/>
      <c r="G119" s="315"/>
      <c r="H119" s="315">
        <v>775</v>
      </c>
      <c r="I119" s="315"/>
      <c r="J119" s="315"/>
      <c r="K119" s="315"/>
      <c r="L119" s="19" t="s">
        <v>1675</v>
      </c>
      <c r="Q119" s="668"/>
      <c r="R119" s="658" t="s">
        <v>689</v>
      </c>
      <c r="S119" s="623" t="s">
        <v>424</v>
      </c>
      <c r="T119" s="623">
        <v>15.26</v>
      </c>
      <c r="U119" s="623">
        <v>48</v>
      </c>
      <c r="V119" s="700">
        <v>48</v>
      </c>
      <c r="W119" s="700"/>
      <c r="X119" s="700"/>
      <c r="Y119" s="700"/>
      <c r="Z119" s="700"/>
      <c r="AA119" s="700"/>
      <c r="AB119" s="624" t="s">
        <v>1834</v>
      </c>
    </row>
    <row r="120" spans="1:28" x14ac:dyDescent="0.3">
      <c r="A120" s="424" t="s">
        <v>42</v>
      </c>
      <c r="B120" s="40" t="s">
        <v>981</v>
      </c>
      <c r="C120" s="11" t="s">
        <v>304</v>
      </c>
      <c r="D120" s="11">
        <v>630</v>
      </c>
      <c r="E120" s="11">
        <v>1350</v>
      </c>
      <c r="F120" s="281"/>
      <c r="G120" s="281"/>
      <c r="H120" s="281"/>
      <c r="I120" s="281"/>
      <c r="J120" s="281">
        <v>1350</v>
      </c>
      <c r="K120" s="281"/>
      <c r="L120" s="19" t="s">
        <v>1675</v>
      </c>
      <c r="Q120" s="437"/>
      <c r="R120" s="414" t="s">
        <v>690</v>
      </c>
      <c r="S120" s="96" t="s">
        <v>424</v>
      </c>
      <c r="T120" s="96">
        <v>15.61</v>
      </c>
      <c r="U120" s="96">
        <v>44</v>
      </c>
      <c r="V120" s="700">
        <v>44</v>
      </c>
      <c r="W120" s="700"/>
      <c r="X120" s="700"/>
      <c r="Y120" s="700"/>
      <c r="Z120" s="700"/>
      <c r="AA120" s="700"/>
      <c r="AB120" s="66" t="s">
        <v>1834</v>
      </c>
    </row>
    <row r="121" spans="1:28" x14ac:dyDescent="0.3">
      <c r="A121" s="420"/>
      <c r="B121" s="40" t="s">
        <v>982</v>
      </c>
      <c r="C121" s="11" t="s">
        <v>304</v>
      </c>
      <c r="D121" s="11">
        <v>556</v>
      </c>
      <c r="E121" s="11">
        <v>1250</v>
      </c>
      <c r="F121" s="281"/>
      <c r="G121" s="281"/>
      <c r="H121" s="281"/>
      <c r="I121" s="281"/>
      <c r="J121" s="281">
        <v>1250</v>
      </c>
      <c r="K121" s="281"/>
      <c r="L121" s="19" t="s">
        <v>1675</v>
      </c>
      <c r="Q121" s="668"/>
      <c r="R121" s="658" t="s">
        <v>691</v>
      </c>
      <c r="S121" s="623" t="s">
        <v>424</v>
      </c>
      <c r="T121" s="623">
        <v>16.309999999999999</v>
      </c>
      <c r="U121" s="623">
        <v>45</v>
      </c>
      <c r="V121" s="700">
        <v>45</v>
      </c>
      <c r="W121" s="700"/>
      <c r="X121" s="700"/>
      <c r="Y121" s="700"/>
      <c r="Z121" s="700"/>
      <c r="AA121" s="700"/>
      <c r="AB121" s="624" t="s">
        <v>1834</v>
      </c>
    </row>
    <row r="122" spans="1:28" x14ac:dyDescent="0.3">
      <c r="A122" s="421"/>
      <c r="B122" s="40" t="s">
        <v>980</v>
      </c>
      <c r="C122" s="11" t="s">
        <v>304</v>
      </c>
      <c r="D122" s="11">
        <v>700</v>
      </c>
      <c r="E122" s="11">
        <v>1820</v>
      </c>
      <c r="F122" s="281"/>
      <c r="G122" s="281"/>
      <c r="H122" s="281"/>
      <c r="I122" s="281"/>
      <c r="J122" s="281"/>
      <c r="K122" s="281">
        <v>1820</v>
      </c>
      <c r="L122" s="19" t="s">
        <v>1676</v>
      </c>
      <c r="Q122" s="437"/>
      <c r="R122" s="414" t="s">
        <v>692</v>
      </c>
      <c r="S122" s="96" t="s">
        <v>424</v>
      </c>
      <c r="T122" s="96">
        <v>17.71</v>
      </c>
      <c r="U122" s="96">
        <v>44</v>
      </c>
      <c r="V122" s="700">
        <v>44</v>
      </c>
      <c r="W122" s="700"/>
      <c r="X122" s="700"/>
      <c r="Y122" s="700"/>
      <c r="Z122" s="700"/>
      <c r="AA122" s="700"/>
      <c r="AB122" s="66" t="s">
        <v>1834</v>
      </c>
    </row>
    <row r="123" spans="1:28" x14ac:dyDescent="0.3">
      <c r="A123" s="420"/>
      <c r="B123" s="40" t="s">
        <v>983</v>
      </c>
      <c r="C123" s="11" t="s">
        <v>305</v>
      </c>
      <c r="D123" s="11">
        <v>300</v>
      </c>
      <c r="E123" s="11">
        <v>670</v>
      </c>
      <c r="F123" s="281"/>
      <c r="G123" s="281"/>
      <c r="H123" s="281">
        <v>670</v>
      </c>
      <c r="I123" s="281"/>
      <c r="J123" s="281"/>
      <c r="K123" s="281"/>
      <c r="L123" s="19" t="s">
        <v>1676</v>
      </c>
      <c r="Q123" s="668"/>
      <c r="R123" s="737" t="s">
        <v>702</v>
      </c>
      <c r="S123" s="623" t="s">
        <v>424</v>
      </c>
      <c r="T123" s="637">
        <v>14.4</v>
      </c>
      <c r="U123" s="619" t="s">
        <v>559</v>
      </c>
      <c r="V123" s="770"/>
      <c r="W123" s="770"/>
      <c r="X123" s="770"/>
      <c r="Y123" s="770"/>
      <c r="Z123" s="770"/>
      <c r="AA123" s="770"/>
      <c r="AB123" s="638" t="s">
        <v>1837</v>
      </c>
    </row>
    <row r="124" spans="1:28" x14ac:dyDescent="0.3">
      <c r="A124" s="421"/>
      <c r="B124" s="40" t="s">
        <v>984</v>
      </c>
      <c r="C124" s="11" t="s">
        <v>305</v>
      </c>
      <c r="D124" s="11">
        <v>136</v>
      </c>
      <c r="E124" s="11">
        <v>320</v>
      </c>
      <c r="F124" s="281"/>
      <c r="G124" s="281">
        <v>320</v>
      </c>
      <c r="H124" s="281"/>
      <c r="I124" s="281"/>
      <c r="J124" s="281"/>
      <c r="K124" s="281"/>
      <c r="L124" s="19" t="s">
        <v>1676</v>
      </c>
      <c r="Q124" s="419" t="s">
        <v>738</v>
      </c>
      <c r="R124" s="414" t="s">
        <v>730</v>
      </c>
      <c r="S124" s="96" t="s">
        <v>424</v>
      </c>
      <c r="T124" s="96">
        <v>32</v>
      </c>
      <c r="U124" s="96">
        <v>104</v>
      </c>
      <c r="V124" s="700">
        <v>104</v>
      </c>
      <c r="W124" s="700"/>
      <c r="X124" s="700"/>
      <c r="Y124" s="700"/>
      <c r="Z124" s="700"/>
      <c r="AA124" s="700"/>
      <c r="AB124" s="66" t="s">
        <v>1844</v>
      </c>
    </row>
    <row r="125" spans="1:28" x14ac:dyDescent="0.3">
      <c r="A125" s="421"/>
      <c r="B125" s="40" t="s">
        <v>39</v>
      </c>
      <c r="C125" s="11" t="s">
        <v>306</v>
      </c>
      <c r="D125" s="11">
        <v>92</v>
      </c>
      <c r="E125" s="11">
        <v>250</v>
      </c>
      <c r="F125" s="281">
        <v>250</v>
      </c>
      <c r="G125" s="281"/>
      <c r="H125" s="281"/>
      <c r="I125" s="281"/>
      <c r="J125" s="281"/>
      <c r="K125" s="281"/>
      <c r="L125" s="19" t="s">
        <v>1676</v>
      </c>
      <c r="Q125" s="547"/>
      <c r="R125" s="658" t="s">
        <v>731</v>
      </c>
      <c r="S125" s="623" t="s">
        <v>424</v>
      </c>
      <c r="T125" s="623">
        <v>175</v>
      </c>
      <c r="U125" s="623">
        <v>516</v>
      </c>
      <c r="V125" s="700"/>
      <c r="W125" s="700">
        <v>516</v>
      </c>
      <c r="X125" s="700"/>
      <c r="Y125" s="700"/>
      <c r="Z125" s="700"/>
      <c r="AA125" s="700"/>
      <c r="AB125" s="624" t="s">
        <v>1845</v>
      </c>
    </row>
    <row r="126" spans="1:28" x14ac:dyDescent="0.3">
      <c r="A126" s="421"/>
      <c r="B126" s="40" t="s">
        <v>986</v>
      </c>
      <c r="C126" s="11" t="s">
        <v>428</v>
      </c>
      <c r="D126" s="11">
        <v>145</v>
      </c>
      <c r="E126" s="11">
        <v>310</v>
      </c>
      <c r="F126" s="281"/>
      <c r="G126" s="281">
        <v>310</v>
      </c>
      <c r="H126" s="281"/>
      <c r="I126" s="281"/>
      <c r="J126" s="281"/>
      <c r="K126" s="281"/>
      <c r="L126" s="20" t="s">
        <v>1677</v>
      </c>
      <c r="Q126" s="421"/>
      <c r="R126" s="414" t="s">
        <v>732</v>
      </c>
      <c r="S126" s="96" t="s">
        <v>424</v>
      </c>
      <c r="T126" s="96">
        <v>311</v>
      </c>
      <c r="U126" s="96">
        <v>904</v>
      </c>
      <c r="V126" s="700"/>
      <c r="W126" s="700"/>
      <c r="X126" s="700"/>
      <c r="Y126" s="700">
        <v>904</v>
      </c>
      <c r="Z126" s="700"/>
      <c r="AA126" s="700"/>
      <c r="AB126" s="66" t="s">
        <v>1845</v>
      </c>
    </row>
    <row r="127" spans="1:28" x14ac:dyDescent="0.3">
      <c r="A127" s="421"/>
      <c r="B127" s="40" t="s">
        <v>987</v>
      </c>
      <c r="C127" s="11" t="s">
        <v>428</v>
      </c>
      <c r="D127" s="11">
        <v>198</v>
      </c>
      <c r="E127" s="11">
        <v>410</v>
      </c>
      <c r="F127" s="281"/>
      <c r="G127" s="281">
        <v>410</v>
      </c>
      <c r="H127" s="281"/>
      <c r="I127" s="281"/>
      <c r="J127" s="281"/>
      <c r="K127" s="281"/>
      <c r="L127" s="20" t="s">
        <v>1678</v>
      </c>
      <c r="Q127" s="547"/>
      <c r="R127" s="658" t="s">
        <v>735</v>
      </c>
      <c r="S127" s="623" t="s">
        <v>424</v>
      </c>
      <c r="T127" s="623">
        <v>28</v>
      </c>
      <c r="U127" s="623">
        <v>104</v>
      </c>
      <c r="V127" s="700">
        <v>104</v>
      </c>
      <c r="W127" s="700"/>
      <c r="X127" s="700"/>
      <c r="Y127" s="700"/>
      <c r="Z127" s="700"/>
      <c r="AA127" s="700"/>
      <c r="AB127" s="624" t="s">
        <v>1846</v>
      </c>
    </row>
    <row r="128" spans="1:28" x14ac:dyDescent="0.3">
      <c r="A128" s="421"/>
      <c r="B128" s="40" t="s">
        <v>40</v>
      </c>
      <c r="C128" s="11" t="s">
        <v>307</v>
      </c>
      <c r="D128" s="11">
        <v>65</v>
      </c>
      <c r="E128" s="11">
        <v>110</v>
      </c>
      <c r="F128" s="281">
        <v>110</v>
      </c>
      <c r="G128" s="281"/>
      <c r="H128" s="281"/>
      <c r="I128" s="281"/>
      <c r="J128" s="281"/>
      <c r="K128" s="281"/>
      <c r="L128" s="20" t="s">
        <v>1679</v>
      </c>
      <c r="Q128" s="421"/>
      <c r="R128" s="414" t="s">
        <v>736</v>
      </c>
      <c r="S128" s="96" t="s">
        <v>424</v>
      </c>
      <c r="T128" s="96">
        <v>150</v>
      </c>
      <c r="U128" s="96">
        <v>513</v>
      </c>
      <c r="V128" s="700"/>
      <c r="W128" s="700">
        <v>513</v>
      </c>
      <c r="X128" s="700"/>
      <c r="Y128" s="700"/>
      <c r="Z128" s="700"/>
      <c r="AA128" s="700"/>
      <c r="AB128" s="66" t="s">
        <v>1846</v>
      </c>
    </row>
    <row r="129" spans="1:28" x14ac:dyDescent="0.3">
      <c r="A129" s="421"/>
      <c r="B129" s="40" t="s">
        <v>991</v>
      </c>
      <c r="C129" s="11" t="s">
        <v>307</v>
      </c>
      <c r="D129" s="65">
        <v>57</v>
      </c>
      <c r="E129" s="65">
        <v>113</v>
      </c>
      <c r="F129" s="292">
        <v>113</v>
      </c>
      <c r="G129" s="292"/>
      <c r="H129" s="292"/>
      <c r="I129" s="292"/>
      <c r="J129" s="292"/>
      <c r="K129" s="292"/>
      <c r="L129" s="66" t="s">
        <v>1680</v>
      </c>
      <c r="Q129" s="547"/>
      <c r="R129" s="658" t="s">
        <v>734</v>
      </c>
      <c r="S129" s="623" t="s">
        <v>424</v>
      </c>
      <c r="T129" s="623">
        <v>296</v>
      </c>
      <c r="U129" s="623">
        <v>986</v>
      </c>
      <c r="V129" s="700"/>
      <c r="W129" s="700"/>
      <c r="X129" s="700"/>
      <c r="Y129" s="700">
        <v>986</v>
      </c>
      <c r="Z129" s="700"/>
      <c r="AA129" s="700"/>
      <c r="AB129" s="624" t="s">
        <v>1846</v>
      </c>
    </row>
    <row r="130" spans="1:28" ht="15" thickBot="1" x14ac:dyDescent="0.35">
      <c r="A130" s="423"/>
      <c r="B130" s="40" t="s">
        <v>992</v>
      </c>
      <c r="C130" s="11" t="s">
        <v>307</v>
      </c>
      <c r="D130" s="12">
        <v>64</v>
      </c>
      <c r="E130" s="12">
        <v>105</v>
      </c>
      <c r="F130" s="474">
        <v>105</v>
      </c>
      <c r="G130" s="474"/>
      <c r="H130" s="474"/>
      <c r="I130" s="474"/>
      <c r="J130" s="474"/>
      <c r="K130" s="474"/>
      <c r="L130" s="66" t="s">
        <v>1681</v>
      </c>
      <c r="Q130" s="553" t="s">
        <v>770</v>
      </c>
      <c r="R130" s="658" t="s">
        <v>759</v>
      </c>
      <c r="S130" s="623" t="s">
        <v>424</v>
      </c>
      <c r="T130" s="623">
        <v>178</v>
      </c>
      <c r="U130" s="623">
        <v>623</v>
      </c>
      <c r="V130" s="700"/>
      <c r="W130" s="700"/>
      <c r="X130" s="700">
        <v>623</v>
      </c>
      <c r="Y130" s="700"/>
      <c r="Z130" s="700"/>
      <c r="AA130" s="700"/>
      <c r="AB130" s="624" t="s">
        <v>1868</v>
      </c>
    </row>
    <row r="131" spans="1:28" ht="18.600000000000001" thickBot="1" x14ac:dyDescent="0.4">
      <c r="A131" s="56" t="s">
        <v>43</v>
      </c>
      <c r="B131" s="15"/>
      <c r="C131" s="27"/>
      <c r="D131" s="27"/>
      <c r="E131" s="27"/>
      <c r="F131" s="27"/>
      <c r="G131" s="27"/>
      <c r="H131" s="27"/>
      <c r="I131" s="27"/>
      <c r="J131" s="27"/>
      <c r="K131" s="27"/>
      <c r="L131" s="16"/>
      <c r="Q131" s="684" t="s">
        <v>794</v>
      </c>
      <c r="R131" s="414" t="s">
        <v>760</v>
      </c>
      <c r="S131" s="96" t="s">
        <v>424</v>
      </c>
      <c r="T131" s="96">
        <v>180</v>
      </c>
      <c r="U131" s="96">
        <v>612</v>
      </c>
      <c r="V131" s="700"/>
      <c r="W131" s="700"/>
      <c r="X131" s="700">
        <v>612</v>
      </c>
      <c r="Y131" s="700"/>
      <c r="Z131" s="700"/>
      <c r="AA131" s="700"/>
      <c r="AB131" s="66" t="s">
        <v>1869</v>
      </c>
    </row>
    <row r="132" spans="1:28" x14ac:dyDescent="0.3">
      <c r="A132" s="419" t="s">
        <v>49</v>
      </c>
      <c r="B132" s="10" t="s">
        <v>44</v>
      </c>
      <c r="C132" s="14" t="s">
        <v>428</v>
      </c>
      <c r="D132" s="14">
        <v>620</v>
      </c>
      <c r="E132" s="14">
        <v>1440</v>
      </c>
      <c r="F132" s="315"/>
      <c r="G132" s="315"/>
      <c r="H132" s="315"/>
      <c r="I132" s="315"/>
      <c r="J132" s="315">
        <v>1440</v>
      </c>
      <c r="K132" s="315"/>
      <c r="L132" s="19" t="s">
        <v>994</v>
      </c>
      <c r="Q132" s="668"/>
      <c r="R132" s="658" t="s">
        <v>761</v>
      </c>
      <c r="S132" s="623" t="s">
        <v>424</v>
      </c>
      <c r="T132" s="623">
        <v>310</v>
      </c>
      <c r="U132" s="623">
        <v>1038</v>
      </c>
      <c r="V132" s="700"/>
      <c r="W132" s="700"/>
      <c r="X132" s="700"/>
      <c r="Y132" s="700">
        <v>1038</v>
      </c>
      <c r="Z132" s="700"/>
      <c r="AA132" s="700"/>
      <c r="AB132" s="624" t="s">
        <v>1868</v>
      </c>
    </row>
    <row r="133" spans="1:28" x14ac:dyDescent="0.3">
      <c r="A133" s="424" t="s">
        <v>50</v>
      </c>
      <c r="B133" s="40" t="s">
        <v>45</v>
      </c>
      <c r="C133" s="11" t="s">
        <v>428</v>
      </c>
      <c r="D133" s="11">
        <v>685</v>
      </c>
      <c r="E133" s="11">
        <v>1650</v>
      </c>
      <c r="F133" s="281"/>
      <c r="G133" s="281"/>
      <c r="H133" s="281"/>
      <c r="I133" s="281"/>
      <c r="J133" s="281"/>
      <c r="K133" s="281">
        <v>1650</v>
      </c>
      <c r="L133" s="20" t="s">
        <v>995</v>
      </c>
      <c r="Q133" s="437"/>
      <c r="R133" s="414" t="s">
        <v>762</v>
      </c>
      <c r="S133" s="96" t="s">
        <v>424</v>
      </c>
      <c r="T133" s="96">
        <v>314</v>
      </c>
      <c r="U133" s="96">
        <v>1013</v>
      </c>
      <c r="V133" s="700"/>
      <c r="W133" s="700"/>
      <c r="X133" s="700"/>
      <c r="Y133" s="700">
        <v>1013</v>
      </c>
      <c r="Z133" s="700"/>
      <c r="AA133" s="700"/>
      <c r="AB133" s="66" t="s">
        <v>1869</v>
      </c>
    </row>
    <row r="134" spans="1:28" x14ac:dyDescent="0.3">
      <c r="A134" s="421"/>
      <c r="B134" s="40" t="s">
        <v>46</v>
      </c>
      <c r="C134" s="11" t="s">
        <v>2068</v>
      </c>
      <c r="D134" s="11">
        <v>685</v>
      </c>
      <c r="E134" s="11">
        <v>1750</v>
      </c>
      <c r="F134" s="281"/>
      <c r="G134" s="281"/>
      <c r="H134" s="281"/>
      <c r="I134" s="281"/>
      <c r="J134" s="281"/>
      <c r="K134" s="281">
        <v>1750</v>
      </c>
      <c r="L134" s="20" t="s">
        <v>1682</v>
      </c>
      <c r="Q134" s="668"/>
      <c r="R134" s="658" t="s">
        <v>763</v>
      </c>
      <c r="S134" s="623" t="s">
        <v>424</v>
      </c>
      <c r="T134" s="623">
        <v>599</v>
      </c>
      <c r="U134" s="623">
        <v>1827</v>
      </c>
      <c r="V134" s="700"/>
      <c r="W134" s="700"/>
      <c r="X134" s="700"/>
      <c r="Y134" s="700"/>
      <c r="Z134" s="700"/>
      <c r="AA134" s="700">
        <v>1827</v>
      </c>
      <c r="AB134" s="624" t="s">
        <v>1868</v>
      </c>
    </row>
    <row r="135" spans="1:28" ht="15" thickBot="1" x14ac:dyDescent="0.35">
      <c r="A135" s="421"/>
      <c r="B135" s="40" t="s">
        <v>48</v>
      </c>
      <c r="C135" s="11" t="s">
        <v>2068</v>
      </c>
      <c r="D135" s="11">
        <v>685</v>
      </c>
      <c r="E135" s="11">
        <v>1712</v>
      </c>
      <c r="F135" s="281"/>
      <c r="G135" s="281"/>
      <c r="H135" s="281"/>
      <c r="I135" s="281"/>
      <c r="J135" s="281"/>
      <c r="K135" s="281">
        <v>1712</v>
      </c>
      <c r="L135" s="20" t="s">
        <v>1683</v>
      </c>
      <c r="Q135" s="437"/>
      <c r="R135" s="414" t="s">
        <v>764</v>
      </c>
      <c r="S135" s="96" t="s">
        <v>424</v>
      </c>
      <c r="T135" s="96">
        <v>601</v>
      </c>
      <c r="U135" s="96">
        <v>1761</v>
      </c>
      <c r="V135" s="700"/>
      <c r="W135" s="700"/>
      <c r="X135" s="700"/>
      <c r="Y135" s="700"/>
      <c r="Z135" s="700"/>
      <c r="AA135" s="700">
        <v>1761</v>
      </c>
      <c r="AB135" s="66" t="s">
        <v>1869</v>
      </c>
    </row>
    <row r="136" spans="1:28" ht="18.600000000000001" thickBot="1" x14ac:dyDescent="0.4">
      <c r="A136" s="56" t="s">
        <v>51</v>
      </c>
      <c r="B136" s="15"/>
      <c r="C136" s="27"/>
      <c r="D136" s="27"/>
      <c r="E136" s="27"/>
      <c r="F136" s="27"/>
      <c r="G136" s="27"/>
      <c r="H136" s="27"/>
      <c r="I136" s="27"/>
      <c r="J136" s="27"/>
      <c r="K136" s="27"/>
      <c r="L136" s="16"/>
      <c r="Q136" s="668"/>
      <c r="R136" s="658" t="s">
        <v>765</v>
      </c>
      <c r="S136" s="623" t="s">
        <v>424</v>
      </c>
      <c r="T136" s="623">
        <v>590</v>
      </c>
      <c r="U136" s="623">
        <v>1669</v>
      </c>
      <c r="V136" s="700"/>
      <c r="W136" s="700"/>
      <c r="X136" s="700"/>
      <c r="Y136" s="700"/>
      <c r="Z136" s="700"/>
      <c r="AA136" s="700">
        <v>1669</v>
      </c>
      <c r="AB136" s="624" t="s">
        <v>1868</v>
      </c>
    </row>
    <row r="137" spans="1:28" x14ac:dyDescent="0.3">
      <c r="A137" s="428" t="s">
        <v>68</v>
      </c>
      <c r="B137" s="10" t="s">
        <v>52</v>
      </c>
      <c r="C137" s="14" t="s">
        <v>2069</v>
      </c>
      <c r="D137" s="14">
        <v>632</v>
      </c>
      <c r="E137" s="14">
        <v>1700</v>
      </c>
      <c r="F137" s="315"/>
      <c r="G137" s="315"/>
      <c r="H137" s="315"/>
      <c r="I137" s="315"/>
      <c r="J137" s="315"/>
      <c r="K137" s="315">
        <v>1700</v>
      </c>
      <c r="L137" s="19" t="s">
        <v>1684</v>
      </c>
      <c r="Q137" s="437"/>
      <c r="R137" s="414" t="s">
        <v>766</v>
      </c>
      <c r="S137" s="96" t="s">
        <v>424</v>
      </c>
      <c r="T137" s="96">
        <v>597</v>
      </c>
      <c r="U137" s="96">
        <v>1631</v>
      </c>
      <c r="V137" s="700"/>
      <c r="W137" s="700"/>
      <c r="X137" s="700"/>
      <c r="Y137" s="700"/>
      <c r="Z137" s="700"/>
      <c r="AA137" s="700">
        <v>1631</v>
      </c>
      <c r="AB137" s="66" t="s">
        <v>1870</v>
      </c>
    </row>
    <row r="138" spans="1:28" x14ac:dyDescent="0.3">
      <c r="A138" s="424" t="s">
        <v>69</v>
      </c>
      <c r="B138" s="40" t="s">
        <v>53</v>
      </c>
      <c r="C138" s="11" t="s">
        <v>2069</v>
      </c>
      <c r="D138" s="11">
        <v>632</v>
      </c>
      <c r="E138" s="11">
        <v>1600</v>
      </c>
      <c r="F138" s="281"/>
      <c r="G138" s="281"/>
      <c r="H138" s="281"/>
      <c r="I138" s="281"/>
      <c r="J138" s="281"/>
      <c r="K138" s="281">
        <v>1600</v>
      </c>
      <c r="L138" s="20" t="s">
        <v>1685</v>
      </c>
      <c r="Q138" s="668"/>
      <c r="R138" s="658" t="s">
        <v>767</v>
      </c>
      <c r="S138" s="623" t="s">
        <v>424</v>
      </c>
      <c r="T138" s="623">
        <v>594</v>
      </c>
      <c r="U138" s="623">
        <v>1531</v>
      </c>
      <c r="V138" s="700"/>
      <c r="W138" s="700"/>
      <c r="X138" s="700"/>
      <c r="Y138" s="700"/>
      <c r="Z138" s="700"/>
      <c r="AA138" s="700">
        <v>1531</v>
      </c>
      <c r="AB138" s="624" t="s">
        <v>1871</v>
      </c>
    </row>
    <row r="139" spans="1:28" x14ac:dyDescent="0.3">
      <c r="A139" s="420"/>
      <c r="B139" s="40" t="s">
        <v>54</v>
      </c>
      <c r="C139" s="11" t="s">
        <v>2069</v>
      </c>
      <c r="D139" s="11">
        <v>519</v>
      </c>
      <c r="E139" s="11">
        <v>1250</v>
      </c>
      <c r="F139" s="281"/>
      <c r="G139" s="281"/>
      <c r="H139" s="281"/>
      <c r="I139" s="281"/>
      <c r="J139" s="281">
        <v>1250</v>
      </c>
      <c r="K139" s="281"/>
      <c r="L139" s="20" t="s">
        <v>1686</v>
      </c>
      <c r="Q139" s="556" t="s">
        <v>801</v>
      </c>
      <c r="R139" s="658" t="s">
        <v>796</v>
      </c>
      <c r="S139" s="623" t="s">
        <v>424</v>
      </c>
      <c r="T139" s="623">
        <v>1200</v>
      </c>
      <c r="U139" s="623">
        <v>2650</v>
      </c>
      <c r="V139" s="700"/>
      <c r="W139" s="700"/>
      <c r="X139" s="700"/>
      <c r="Y139" s="700"/>
      <c r="Z139" s="700"/>
      <c r="AA139" s="700">
        <v>2650</v>
      </c>
      <c r="AB139" s="624" t="s">
        <v>1878</v>
      </c>
    </row>
    <row r="140" spans="1:28" x14ac:dyDescent="0.3">
      <c r="A140" s="421"/>
      <c r="B140" s="40" t="s">
        <v>55</v>
      </c>
      <c r="C140" s="11" t="s">
        <v>2069</v>
      </c>
      <c r="D140" s="11">
        <v>632</v>
      </c>
      <c r="E140" s="11">
        <v>1550</v>
      </c>
      <c r="F140" s="281"/>
      <c r="G140" s="281"/>
      <c r="H140" s="281"/>
      <c r="I140" s="281"/>
      <c r="J140" s="281"/>
      <c r="K140" s="281">
        <v>1550</v>
      </c>
      <c r="L140" s="20" t="s">
        <v>1687</v>
      </c>
      <c r="Q140" s="35" t="s">
        <v>802</v>
      </c>
      <c r="R140" s="414" t="s">
        <v>798</v>
      </c>
      <c r="S140" s="96" t="s">
        <v>424</v>
      </c>
      <c r="T140" s="96">
        <v>1200</v>
      </c>
      <c r="U140" s="96">
        <v>2850</v>
      </c>
      <c r="V140" s="700"/>
      <c r="W140" s="700"/>
      <c r="X140" s="700"/>
      <c r="Y140" s="700"/>
      <c r="Z140" s="700"/>
      <c r="AA140" s="700">
        <v>2850</v>
      </c>
      <c r="AB140" s="66" t="s">
        <v>1878</v>
      </c>
    </row>
    <row r="141" spans="1:28" x14ac:dyDescent="0.3">
      <c r="A141" s="421"/>
      <c r="B141" s="40" t="s">
        <v>60</v>
      </c>
      <c r="C141" s="11" t="s">
        <v>2069</v>
      </c>
      <c r="D141" s="11">
        <v>860</v>
      </c>
      <c r="E141" s="11">
        <v>860</v>
      </c>
      <c r="F141" s="281"/>
      <c r="G141" s="281"/>
      <c r="H141" s="281">
        <v>860</v>
      </c>
      <c r="I141" s="281"/>
      <c r="J141" s="281"/>
      <c r="K141" s="281"/>
      <c r="L141" s="20" t="s">
        <v>1688</v>
      </c>
      <c r="Q141" s="587"/>
      <c r="R141" s="737" t="s">
        <v>797</v>
      </c>
      <c r="S141" s="623" t="s">
        <v>424</v>
      </c>
      <c r="T141" s="637">
        <v>1200</v>
      </c>
      <c r="U141" s="637">
        <v>4000</v>
      </c>
      <c r="V141" s="738"/>
      <c r="W141" s="738"/>
      <c r="X141" s="738"/>
      <c r="Y141" s="738"/>
      <c r="Z141" s="738"/>
      <c r="AA141" s="738">
        <v>4000</v>
      </c>
      <c r="AB141" s="638" t="s">
        <v>1879</v>
      </c>
    </row>
    <row r="142" spans="1:28" x14ac:dyDescent="0.3">
      <c r="A142" s="421"/>
      <c r="B142" s="40" t="s">
        <v>56</v>
      </c>
      <c r="C142" s="11" t="s">
        <v>2069</v>
      </c>
      <c r="D142" s="11">
        <v>348</v>
      </c>
      <c r="E142" s="11">
        <v>852</v>
      </c>
      <c r="F142" s="281"/>
      <c r="G142" s="281"/>
      <c r="H142" s="281">
        <v>852</v>
      </c>
      <c r="I142" s="281"/>
      <c r="J142" s="281"/>
      <c r="K142" s="281"/>
      <c r="L142" s="20" t="s">
        <v>1689</v>
      </c>
      <c r="Q142" s="556" t="s">
        <v>807</v>
      </c>
      <c r="R142" s="544" t="s">
        <v>804</v>
      </c>
      <c r="S142" s="546" t="s">
        <v>424</v>
      </c>
      <c r="T142" s="632">
        <v>60</v>
      </c>
      <c r="U142" s="632">
        <v>162</v>
      </c>
      <c r="V142" s="702">
        <v>162</v>
      </c>
      <c r="W142" s="702"/>
      <c r="X142" s="702"/>
      <c r="Y142" s="702"/>
      <c r="Z142" s="702"/>
      <c r="AA142" s="702"/>
      <c r="AB142" s="635" t="s">
        <v>1880</v>
      </c>
    </row>
    <row r="143" spans="1:28" x14ac:dyDescent="0.3">
      <c r="A143" s="421"/>
      <c r="B143" s="40" t="s">
        <v>57</v>
      </c>
      <c r="C143" s="11" t="s">
        <v>2069</v>
      </c>
      <c r="D143" s="11">
        <v>291</v>
      </c>
      <c r="E143" s="11">
        <v>705</v>
      </c>
      <c r="F143" s="281"/>
      <c r="G143" s="281"/>
      <c r="H143" s="281">
        <v>705</v>
      </c>
      <c r="I143" s="281"/>
      <c r="J143" s="281"/>
      <c r="K143" s="281"/>
      <c r="L143" s="20" t="s">
        <v>1690</v>
      </c>
      <c r="Q143" s="35" t="s">
        <v>808</v>
      </c>
      <c r="R143" s="40" t="s">
        <v>805</v>
      </c>
      <c r="S143" s="11" t="s">
        <v>424</v>
      </c>
      <c r="T143" s="96">
        <v>60</v>
      </c>
      <c r="U143" s="96">
        <v>144</v>
      </c>
      <c r="V143" s="700">
        <v>144</v>
      </c>
      <c r="W143" s="700"/>
      <c r="X143" s="700"/>
      <c r="Y143" s="700"/>
      <c r="Z143" s="700"/>
      <c r="AA143" s="700"/>
      <c r="AB143" s="66" t="s">
        <v>1881</v>
      </c>
    </row>
    <row r="144" spans="1:28" x14ac:dyDescent="0.3">
      <c r="A144" s="421"/>
      <c r="B144" s="40" t="s">
        <v>58</v>
      </c>
      <c r="C144" s="11" t="s">
        <v>424</v>
      </c>
      <c r="D144" s="11">
        <v>632</v>
      </c>
      <c r="E144" s="11">
        <v>1700</v>
      </c>
      <c r="F144" s="281"/>
      <c r="G144" s="281"/>
      <c r="H144" s="281"/>
      <c r="I144" s="281"/>
      <c r="J144" s="281"/>
      <c r="K144" s="281">
        <v>1700</v>
      </c>
      <c r="L144" s="20" t="s">
        <v>1691</v>
      </c>
      <c r="Q144" s="547"/>
      <c r="R144" s="551" t="s">
        <v>806</v>
      </c>
      <c r="S144" s="546" t="s">
        <v>424</v>
      </c>
      <c r="T144" s="637">
        <v>60</v>
      </c>
      <c r="U144" s="637">
        <v>156</v>
      </c>
      <c r="V144" s="738">
        <v>156</v>
      </c>
      <c r="W144" s="738"/>
      <c r="X144" s="738"/>
      <c r="Y144" s="738"/>
      <c r="Z144" s="738"/>
      <c r="AA144" s="738"/>
      <c r="AB144" s="638" t="s">
        <v>1882</v>
      </c>
    </row>
    <row r="145" spans="1:28" x14ac:dyDescent="0.3">
      <c r="A145" s="421"/>
      <c r="B145" s="40" t="s">
        <v>61</v>
      </c>
      <c r="C145" s="11" t="s">
        <v>424</v>
      </c>
      <c r="D145" s="11">
        <v>342</v>
      </c>
      <c r="E145" s="11">
        <v>900</v>
      </c>
      <c r="F145" s="281"/>
      <c r="G145" s="281"/>
      <c r="H145" s="281"/>
      <c r="I145" s="281">
        <v>900</v>
      </c>
      <c r="J145" s="281"/>
      <c r="K145" s="281"/>
      <c r="L145" s="20" t="s">
        <v>1692</v>
      </c>
      <c r="Q145" s="421"/>
      <c r="R145" s="40" t="s">
        <v>864</v>
      </c>
      <c r="S145" s="11" t="s">
        <v>424</v>
      </c>
      <c r="T145" s="11">
        <v>200</v>
      </c>
      <c r="U145" s="11">
        <v>400</v>
      </c>
      <c r="V145" s="281"/>
      <c r="W145" s="281">
        <v>400</v>
      </c>
      <c r="X145" s="281"/>
      <c r="Y145" s="281"/>
      <c r="Z145" s="281"/>
      <c r="AA145" s="281"/>
      <c r="AB145" s="4" t="s">
        <v>1910</v>
      </c>
    </row>
    <row r="146" spans="1:28" x14ac:dyDescent="0.3">
      <c r="A146" s="421"/>
      <c r="B146" s="40" t="s">
        <v>1006</v>
      </c>
      <c r="C146" s="11" t="s">
        <v>1339</v>
      </c>
      <c r="D146" s="11">
        <v>632</v>
      </c>
      <c r="E146" s="11">
        <v>1400</v>
      </c>
      <c r="F146" s="281"/>
      <c r="G146" s="281"/>
      <c r="H146" s="281"/>
      <c r="I146" s="281"/>
      <c r="J146" s="281">
        <v>1400</v>
      </c>
      <c r="K146" s="281"/>
      <c r="L146" s="20" t="s">
        <v>1693</v>
      </c>
      <c r="Q146" s="421"/>
      <c r="R146" s="40" t="s">
        <v>867</v>
      </c>
      <c r="S146" s="11" t="s">
        <v>424</v>
      </c>
      <c r="T146" s="11">
        <v>100</v>
      </c>
      <c r="U146" s="11">
        <v>150</v>
      </c>
      <c r="V146" s="281">
        <v>150</v>
      </c>
      <c r="W146" s="281"/>
      <c r="X146" s="281"/>
      <c r="Y146" s="281"/>
      <c r="Z146" s="281"/>
      <c r="AA146" s="281"/>
      <c r="AB146" s="4" t="s">
        <v>868</v>
      </c>
    </row>
    <row r="147" spans="1:28" x14ac:dyDescent="0.3">
      <c r="A147" s="421"/>
      <c r="B147" s="40" t="s">
        <v>1338</v>
      </c>
      <c r="C147" s="11" t="s">
        <v>2070</v>
      </c>
      <c r="D147" s="11">
        <v>126</v>
      </c>
      <c r="E147" s="11">
        <v>280</v>
      </c>
      <c r="F147" s="281">
        <v>280</v>
      </c>
      <c r="G147" s="281"/>
      <c r="H147" s="281"/>
      <c r="I147" s="281"/>
      <c r="J147" s="281"/>
      <c r="K147" s="281"/>
      <c r="L147" s="20" t="s">
        <v>1694</v>
      </c>
      <c r="Q147" s="578" t="s">
        <v>902</v>
      </c>
      <c r="R147" s="554" t="s">
        <v>894</v>
      </c>
      <c r="S147" s="623" t="s">
        <v>424</v>
      </c>
      <c r="T147" s="546">
        <v>100</v>
      </c>
      <c r="U147" s="546">
        <v>300</v>
      </c>
      <c r="V147" s="281"/>
      <c r="W147" s="281">
        <v>300</v>
      </c>
      <c r="X147" s="281"/>
      <c r="Y147" s="281"/>
      <c r="Z147" s="281"/>
      <c r="AA147" s="281"/>
      <c r="AB147" s="624" t="s">
        <v>1924</v>
      </c>
    </row>
    <row r="148" spans="1:28" x14ac:dyDescent="0.3">
      <c r="A148" s="421"/>
      <c r="B148" s="40" t="s">
        <v>1341</v>
      </c>
      <c r="C148" s="11" t="s">
        <v>2071</v>
      </c>
      <c r="D148" s="11">
        <v>90</v>
      </c>
      <c r="E148" s="11">
        <v>200</v>
      </c>
      <c r="F148" s="281">
        <v>200</v>
      </c>
      <c r="G148" s="281"/>
      <c r="H148" s="281"/>
      <c r="I148" s="281"/>
      <c r="J148" s="281"/>
      <c r="K148" s="281"/>
      <c r="L148" s="20" t="s">
        <v>1694</v>
      </c>
      <c r="Q148" s="35"/>
      <c r="R148" s="40" t="s">
        <v>895</v>
      </c>
      <c r="S148" s="11" t="s">
        <v>424</v>
      </c>
      <c r="T148" s="11">
        <v>150</v>
      </c>
      <c r="U148" s="11">
        <v>450</v>
      </c>
      <c r="V148" s="281"/>
      <c r="W148" s="281">
        <v>450</v>
      </c>
      <c r="X148" s="281"/>
      <c r="Y148" s="281"/>
      <c r="Z148" s="281"/>
      <c r="AA148" s="281"/>
      <c r="AB148" s="66" t="s">
        <v>1924</v>
      </c>
    </row>
    <row r="149" spans="1:28" x14ac:dyDescent="0.3">
      <c r="A149" s="421"/>
      <c r="B149" s="40" t="s">
        <v>1342</v>
      </c>
      <c r="C149" s="11" t="s">
        <v>2072</v>
      </c>
      <c r="D149" s="11">
        <v>63</v>
      </c>
      <c r="E149" s="11">
        <v>140</v>
      </c>
      <c r="F149" s="281">
        <v>140</v>
      </c>
      <c r="G149" s="281"/>
      <c r="H149" s="281"/>
      <c r="I149" s="281"/>
      <c r="J149" s="281"/>
      <c r="K149" s="281"/>
      <c r="L149" s="20" t="s">
        <v>1694</v>
      </c>
      <c r="Q149" s="587"/>
      <c r="R149" s="658" t="s">
        <v>913</v>
      </c>
      <c r="S149" s="623" t="s">
        <v>424</v>
      </c>
      <c r="T149" s="623">
        <v>250</v>
      </c>
      <c r="U149" s="619"/>
      <c r="V149" s="770"/>
      <c r="W149" s="770"/>
      <c r="X149" s="770"/>
      <c r="Y149" s="770"/>
      <c r="Z149" s="770"/>
      <c r="AA149" s="770"/>
      <c r="AB149" s="624" t="s">
        <v>1934</v>
      </c>
    </row>
    <row r="150" spans="1:28" x14ac:dyDescent="0.3">
      <c r="A150" s="421"/>
      <c r="B150" s="40" t="s">
        <v>63</v>
      </c>
      <c r="C150" s="11" t="s">
        <v>2071</v>
      </c>
      <c r="D150" s="11">
        <v>114</v>
      </c>
      <c r="E150" s="11">
        <v>210</v>
      </c>
      <c r="F150" s="281">
        <v>210</v>
      </c>
      <c r="G150" s="281"/>
      <c r="H150" s="281"/>
      <c r="I150" s="281"/>
      <c r="J150" s="281"/>
      <c r="K150" s="281"/>
      <c r="L150" s="20" t="s">
        <v>1695</v>
      </c>
      <c r="Q150" s="547"/>
      <c r="R150" s="658" t="s">
        <v>914</v>
      </c>
      <c r="S150" s="623" t="s">
        <v>424</v>
      </c>
      <c r="T150" s="623">
        <v>60</v>
      </c>
      <c r="U150" s="619"/>
      <c r="V150" s="770"/>
      <c r="W150" s="770"/>
      <c r="X150" s="770"/>
      <c r="Y150" s="770"/>
      <c r="Z150" s="770"/>
      <c r="AA150" s="770"/>
      <c r="AB150" s="624" t="s">
        <v>1928</v>
      </c>
    </row>
    <row r="151" spans="1:28" x14ac:dyDescent="0.3">
      <c r="A151" s="421"/>
      <c r="B151" s="40" t="s">
        <v>65</v>
      </c>
      <c r="C151" s="11" t="s">
        <v>82</v>
      </c>
      <c r="D151" s="11">
        <v>45</v>
      </c>
      <c r="E151" s="11">
        <v>100</v>
      </c>
      <c r="F151" s="281">
        <v>100</v>
      </c>
      <c r="G151" s="281"/>
      <c r="H151" s="281"/>
      <c r="I151" s="281"/>
      <c r="J151" s="281"/>
      <c r="K151" s="281"/>
      <c r="L151" s="20" t="s">
        <v>1696</v>
      </c>
      <c r="Q151" s="556" t="s">
        <v>1329</v>
      </c>
      <c r="R151" s="739" t="s">
        <v>1310</v>
      </c>
      <c r="S151" s="623" t="s">
        <v>424</v>
      </c>
      <c r="T151" s="632">
        <v>330</v>
      </c>
      <c r="U151" s="632">
        <v>790</v>
      </c>
      <c r="V151" s="702"/>
      <c r="W151" s="702"/>
      <c r="X151" s="702">
        <v>790</v>
      </c>
      <c r="Y151" s="702"/>
      <c r="Z151" s="702"/>
      <c r="AA151" s="702"/>
      <c r="AB151" s="635" t="s">
        <v>1937</v>
      </c>
    </row>
    <row r="152" spans="1:28" x14ac:dyDescent="0.3">
      <c r="A152" s="421"/>
      <c r="B152" s="40" t="s">
        <v>66</v>
      </c>
      <c r="C152" s="11" t="s">
        <v>82</v>
      </c>
      <c r="D152" s="11">
        <v>88</v>
      </c>
      <c r="E152" s="11">
        <v>200</v>
      </c>
      <c r="F152" s="281">
        <v>200</v>
      </c>
      <c r="G152" s="281"/>
      <c r="H152" s="281"/>
      <c r="I152" s="281"/>
      <c r="J152" s="281"/>
      <c r="K152" s="281"/>
      <c r="L152" s="20" t="s">
        <v>1696</v>
      </c>
      <c r="Q152" s="684" t="s">
        <v>1330</v>
      </c>
      <c r="R152" s="414" t="s">
        <v>1311</v>
      </c>
      <c r="S152" s="96" t="s">
        <v>424</v>
      </c>
      <c r="T152" s="102">
        <v>330</v>
      </c>
      <c r="U152" s="96">
        <v>860</v>
      </c>
      <c r="V152" s="700"/>
      <c r="W152" s="700"/>
      <c r="X152" s="700">
        <v>860</v>
      </c>
      <c r="Y152" s="700"/>
      <c r="Z152" s="700"/>
      <c r="AA152" s="700"/>
      <c r="AB152" s="68" t="s">
        <v>1938</v>
      </c>
    </row>
    <row r="153" spans="1:28" ht="15" thickBot="1" x14ac:dyDescent="0.35">
      <c r="A153" s="429"/>
      <c r="B153" s="252" t="s">
        <v>67</v>
      </c>
      <c r="C153" s="11" t="s">
        <v>82</v>
      </c>
      <c r="D153" s="13">
        <v>132</v>
      </c>
      <c r="E153" s="13">
        <v>300</v>
      </c>
      <c r="F153" s="314"/>
      <c r="G153" s="314">
        <v>300</v>
      </c>
      <c r="H153" s="314"/>
      <c r="I153" s="314"/>
      <c r="J153" s="314"/>
      <c r="K153" s="314"/>
      <c r="L153" s="20" t="s">
        <v>1696</v>
      </c>
      <c r="Q153" s="547"/>
      <c r="R153" s="658" t="s">
        <v>1312</v>
      </c>
      <c r="S153" s="623" t="s">
        <v>424</v>
      </c>
      <c r="T153" s="632">
        <v>530</v>
      </c>
      <c r="U153" s="623">
        <v>1270</v>
      </c>
      <c r="V153" s="700"/>
      <c r="W153" s="700"/>
      <c r="X153" s="700"/>
      <c r="Y153" s="700"/>
      <c r="Z153" s="700">
        <v>1270</v>
      </c>
      <c r="AA153" s="700"/>
      <c r="AB153" s="635" t="s">
        <v>1938</v>
      </c>
    </row>
    <row r="154" spans="1:28" ht="18.600000000000001" thickBot="1" x14ac:dyDescent="0.4">
      <c r="A154" s="56" t="s">
        <v>70</v>
      </c>
      <c r="B154" s="15"/>
      <c r="C154" s="27"/>
      <c r="D154" s="27"/>
      <c r="E154" s="27"/>
      <c r="F154" s="27"/>
      <c r="G154" s="27"/>
      <c r="H154" s="27"/>
      <c r="I154" s="27"/>
      <c r="J154" s="27"/>
      <c r="K154" s="27"/>
      <c r="L154" s="16"/>
      <c r="Q154" s="421"/>
      <c r="R154" s="414" t="s">
        <v>1313</v>
      </c>
      <c r="S154" s="96" t="s">
        <v>424</v>
      </c>
      <c r="T154" s="102">
        <v>530</v>
      </c>
      <c r="U154" s="11">
        <v>1380</v>
      </c>
      <c r="V154" s="281"/>
      <c r="W154" s="281"/>
      <c r="X154" s="281"/>
      <c r="Y154" s="281"/>
      <c r="Z154" s="281">
        <v>1380</v>
      </c>
      <c r="AA154" s="281"/>
      <c r="AB154" s="68" t="s">
        <v>1938</v>
      </c>
    </row>
    <row r="155" spans="1:28" x14ac:dyDescent="0.3">
      <c r="A155" s="428" t="s">
        <v>75</v>
      </c>
      <c r="B155" s="10" t="s">
        <v>71</v>
      </c>
      <c r="C155" s="14" t="s">
        <v>2073</v>
      </c>
      <c r="D155" s="14">
        <v>645</v>
      </c>
      <c r="E155" s="14" t="s">
        <v>1008</v>
      </c>
      <c r="F155" s="315"/>
      <c r="G155" s="315"/>
      <c r="H155" s="315"/>
      <c r="I155" s="315"/>
      <c r="J155" s="315"/>
      <c r="K155" s="315" t="s">
        <v>1008</v>
      </c>
      <c r="L155" s="19" t="s">
        <v>73</v>
      </c>
      <c r="Q155" s="547"/>
      <c r="R155" s="554" t="s">
        <v>1315</v>
      </c>
      <c r="S155" s="623" t="s">
        <v>424</v>
      </c>
      <c r="T155" s="546">
        <v>40</v>
      </c>
      <c r="U155" s="546">
        <v>92</v>
      </c>
      <c r="V155" s="281">
        <v>92</v>
      </c>
      <c r="W155" s="281"/>
      <c r="X155" s="281"/>
      <c r="Y155" s="281"/>
      <c r="Z155" s="281"/>
      <c r="AA155" s="281"/>
      <c r="AB155" s="635" t="s">
        <v>1938</v>
      </c>
    </row>
    <row r="156" spans="1:28" x14ac:dyDescent="0.3">
      <c r="A156" s="424" t="s">
        <v>76</v>
      </c>
      <c r="B156" s="40" t="s">
        <v>74</v>
      </c>
      <c r="C156" s="14" t="s">
        <v>2073</v>
      </c>
      <c r="D156" s="11"/>
      <c r="E156" s="11"/>
      <c r="F156" s="281"/>
      <c r="G156" s="281"/>
      <c r="H156" s="281"/>
      <c r="I156" s="281"/>
      <c r="J156" s="281"/>
      <c r="K156" s="281"/>
      <c r="L156" s="20"/>
      <c r="Q156" s="556" t="s">
        <v>1382</v>
      </c>
      <c r="R156" s="544" t="s">
        <v>1360</v>
      </c>
      <c r="S156" s="546" t="s">
        <v>424</v>
      </c>
      <c r="T156" s="545">
        <v>635</v>
      </c>
      <c r="U156" s="545">
        <v>1950</v>
      </c>
      <c r="V156" s="315"/>
      <c r="W156" s="315"/>
      <c r="X156" s="315"/>
      <c r="Y156" s="315"/>
      <c r="Z156" s="315"/>
      <c r="AA156" s="315">
        <v>1950</v>
      </c>
      <c r="AB156" s="574" t="s">
        <v>1950</v>
      </c>
    </row>
    <row r="157" spans="1:28" ht="15" thickBot="1" x14ac:dyDescent="0.35">
      <c r="A157" s="429"/>
      <c r="B157" s="252"/>
      <c r="C157" s="13"/>
      <c r="D157" s="13"/>
      <c r="E157" s="13"/>
      <c r="F157" s="314"/>
      <c r="G157" s="314"/>
      <c r="H157" s="314"/>
      <c r="I157" s="314"/>
      <c r="J157" s="314"/>
      <c r="K157" s="314"/>
      <c r="L157" s="22"/>
      <c r="Q157" s="35" t="s">
        <v>1383</v>
      </c>
      <c r="R157" s="40" t="s">
        <v>1362</v>
      </c>
      <c r="S157" s="11" t="s">
        <v>424</v>
      </c>
      <c r="T157" s="11">
        <v>635</v>
      </c>
      <c r="U157" s="11">
        <v>1950</v>
      </c>
      <c r="V157" s="281"/>
      <c r="W157" s="281"/>
      <c r="X157" s="281"/>
      <c r="Y157" s="281"/>
      <c r="Z157" s="281"/>
      <c r="AA157" s="281">
        <v>1950</v>
      </c>
      <c r="AB157" s="4" t="s">
        <v>1951</v>
      </c>
    </row>
    <row r="158" spans="1:28" ht="18.600000000000001" thickBot="1" x14ac:dyDescent="0.4">
      <c r="A158" s="103" t="s">
        <v>1500</v>
      </c>
      <c r="B158" s="15"/>
      <c r="C158" s="27"/>
      <c r="D158" s="27"/>
      <c r="E158" s="27"/>
      <c r="F158" s="27"/>
      <c r="G158" s="27"/>
      <c r="H158" s="27"/>
      <c r="I158" s="27"/>
      <c r="J158" s="27"/>
      <c r="K158" s="27"/>
      <c r="L158" s="16"/>
      <c r="Q158" s="421" t="s">
        <v>1485</v>
      </c>
      <c r="R158" s="40" t="s">
        <v>1405</v>
      </c>
      <c r="S158" s="11" t="s">
        <v>2112</v>
      </c>
      <c r="T158" s="11">
        <v>24</v>
      </c>
      <c r="U158" s="619"/>
      <c r="V158" s="770"/>
      <c r="W158" s="770"/>
      <c r="X158" s="770"/>
      <c r="Y158" s="770"/>
      <c r="Z158" s="770"/>
      <c r="AA158" s="770"/>
      <c r="AB158" s="6" t="s">
        <v>1956</v>
      </c>
    </row>
    <row r="159" spans="1:28" x14ac:dyDescent="0.3">
      <c r="A159" s="430" t="s">
        <v>1335</v>
      </c>
      <c r="B159" s="344" t="s">
        <v>1334</v>
      </c>
      <c r="C159" s="65" t="s">
        <v>15</v>
      </c>
      <c r="D159" s="65">
        <v>17</v>
      </c>
      <c r="E159" s="57">
        <v>31</v>
      </c>
      <c r="F159" s="200">
        <v>31</v>
      </c>
      <c r="G159" s="200"/>
      <c r="H159" s="200"/>
      <c r="I159" s="200"/>
      <c r="J159" s="200"/>
      <c r="K159" s="200"/>
      <c r="L159" s="66" t="s">
        <v>1697</v>
      </c>
      <c r="Q159" s="421"/>
      <c r="R159" s="40" t="s">
        <v>1483</v>
      </c>
      <c r="S159" s="11" t="s">
        <v>2114</v>
      </c>
      <c r="T159" s="11">
        <v>340</v>
      </c>
      <c r="U159" s="96">
        <v>900</v>
      </c>
      <c r="V159" s="700"/>
      <c r="W159" s="700"/>
      <c r="X159" s="700"/>
      <c r="Y159" s="700">
        <v>900</v>
      </c>
      <c r="Z159" s="700"/>
      <c r="AA159" s="700"/>
      <c r="AB159" s="4" t="s">
        <v>1960</v>
      </c>
    </row>
    <row r="160" spans="1:28" x14ac:dyDescent="0.3">
      <c r="A160" s="35" t="s">
        <v>1336</v>
      </c>
      <c r="B160" s="344" t="s">
        <v>1332</v>
      </c>
      <c r="C160" s="65" t="s">
        <v>15</v>
      </c>
      <c r="D160" s="65">
        <v>17</v>
      </c>
      <c r="E160" s="57">
        <v>39</v>
      </c>
      <c r="F160" s="200">
        <v>39</v>
      </c>
      <c r="G160" s="200"/>
      <c r="H160" s="200"/>
      <c r="I160" s="200"/>
      <c r="J160" s="200"/>
      <c r="K160" s="200"/>
      <c r="L160" s="66" t="s">
        <v>1698</v>
      </c>
      <c r="Q160" s="421"/>
      <c r="R160" s="40" t="s">
        <v>1408</v>
      </c>
      <c r="S160" s="11" t="s">
        <v>2114</v>
      </c>
      <c r="T160" s="11">
        <v>300</v>
      </c>
      <c r="U160" s="11">
        <v>750</v>
      </c>
      <c r="V160" s="281"/>
      <c r="W160" s="281"/>
      <c r="X160" s="281">
        <v>750</v>
      </c>
      <c r="Y160" s="281"/>
      <c r="Z160" s="281"/>
      <c r="AA160" s="281"/>
      <c r="AB160" s="4" t="s">
        <v>1962</v>
      </c>
    </row>
    <row r="161" spans="1:28" ht="15" thickBot="1" x14ac:dyDescent="0.35">
      <c r="A161" s="421"/>
      <c r="B161" s="344"/>
      <c r="C161" s="65"/>
      <c r="D161" s="65"/>
      <c r="E161" s="65"/>
      <c r="F161" s="292"/>
      <c r="G161" s="292"/>
      <c r="H161" s="292"/>
      <c r="I161" s="292"/>
      <c r="J161" s="292"/>
      <c r="K161" s="292"/>
      <c r="L161" s="4"/>
      <c r="Q161" s="547"/>
      <c r="R161" s="554" t="s">
        <v>1409</v>
      </c>
      <c r="S161" s="546" t="s">
        <v>2114</v>
      </c>
      <c r="T161" s="546">
        <v>325</v>
      </c>
      <c r="U161" s="546">
        <v>680</v>
      </c>
      <c r="V161" s="281"/>
      <c r="W161" s="281"/>
      <c r="X161" s="281">
        <v>680</v>
      </c>
      <c r="Y161" s="281"/>
      <c r="Z161" s="281"/>
      <c r="AA161" s="281"/>
      <c r="AB161" s="562" t="s">
        <v>1964</v>
      </c>
    </row>
    <row r="162" spans="1:28" ht="18.600000000000001" thickBot="1" x14ac:dyDescent="0.4">
      <c r="A162" s="56" t="s">
        <v>78</v>
      </c>
      <c r="B162" s="15"/>
      <c r="C162" s="27"/>
      <c r="D162" s="27"/>
      <c r="E162" s="27"/>
      <c r="F162" s="27"/>
      <c r="G162" s="27"/>
      <c r="H162" s="27"/>
      <c r="I162" s="27"/>
      <c r="J162" s="27"/>
      <c r="K162" s="27"/>
      <c r="L162" s="16"/>
      <c r="Q162" s="421"/>
      <c r="R162" s="40" t="s">
        <v>1410</v>
      </c>
      <c r="S162" s="11" t="s">
        <v>2114</v>
      </c>
      <c r="T162" s="11">
        <v>300</v>
      </c>
      <c r="U162" s="11">
        <v>750</v>
      </c>
      <c r="V162" s="281"/>
      <c r="W162" s="281"/>
      <c r="X162" s="281">
        <v>750</v>
      </c>
      <c r="Y162" s="281"/>
      <c r="Z162" s="281"/>
      <c r="AA162" s="281"/>
      <c r="AB162" s="4" t="s">
        <v>1963</v>
      </c>
    </row>
    <row r="163" spans="1:28" x14ac:dyDescent="0.3">
      <c r="A163" s="426" t="s">
        <v>343</v>
      </c>
      <c r="B163" s="10" t="s">
        <v>1009</v>
      </c>
      <c r="C163" s="14" t="s">
        <v>2074</v>
      </c>
      <c r="D163" s="14">
        <v>368</v>
      </c>
      <c r="E163" s="14">
        <v>751</v>
      </c>
      <c r="F163" s="315"/>
      <c r="G163" s="315"/>
      <c r="H163" s="315">
        <v>751</v>
      </c>
      <c r="I163" s="315"/>
      <c r="J163" s="315"/>
      <c r="K163" s="315"/>
      <c r="L163" s="19" t="s">
        <v>1700</v>
      </c>
      <c r="Q163" s="547"/>
      <c r="R163" s="554" t="s">
        <v>1411</v>
      </c>
      <c r="S163" s="546" t="s">
        <v>2114</v>
      </c>
      <c r="T163" s="546">
        <v>325</v>
      </c>
      <c r="U163" s="546">
        <v>680</v>
      </c>
      <c r="V163" s="281"/>
      <c r="W163" s="281"/>
      <c r="X163" s="281">
        <v>680</v>
      </c>
      <c r="Y163" s="281"/>
      <c r="Z163" s="281"/>
      <c r="AA163" s="281"/>
      <c r="AB163" s="562" t="s">
        <v>1964</v>
      </c>
    </row>
    <row r="164" spans="1:28" x14ac:dyDescent="0.3">
      <c r="A164" s="427" t="s">
        <v>344</v>
      </c>
      <c r="B164" s="10" t="s">
        <v>1010</v>
      </c>
      <c r="C164" s="14" t="s">
        <v>2075</v>
      </c>
      <c r="D164" s="14">
        <v>368</v>
      </c>
      <c r="E164" s="14">
        <v>730</v>
      </c>
      <c r="F164" s="315"/>
      <c r="G164" s="315"/>
      <c r="H164" s="315">
        <v>730</v>
      </c>
      <c r="I164" s="315"/>
      <c r="J164" s="315"/>
      <c r="K164" s="315"/>
      <c r="L164" s="19" t="s">
        <v>1701</v>
      </c>
      <c r="Q164" s="435" t="s">
        <v>1465</v>
      </c>
      <c r="R164" s="10" t="s">
        <v>1456</v>
      </c>
      <c r="S164" s="11" t="s">
        <v>424</v>
      </c>
      <c r="T164" s="619" t="s">
        <v>559</v>
      </c>
      <c r="U164" s="619"/>
      <c r="V164" s="770"/>
      <c r="W164" s="770"/>
      <c r="X164" s="770"/>
      <c r="Y164" s="770"/>
      <c r="Z164" s="770"/>
      <c r="AA164" s="770"/>
      <c r="AB164" s="6" t="s">
        <v>1975</v>
      </c>
    </row>
    <row r="165" spans="1:28" ht="15" thickBot="1" x14ac:dyDescent="0.35">
      <c r="A165" s="429"/>
      <c r="B165" s="10" t="s">
        <v>1011</v>
      </c>
      <c r="C165" s="14" t="s">
        <v>2075</v>
      </c>
      <c r="D165" s="14">
        <v>368</v>
      </c>
      <c r="E165" s="14">
        <v>703</v>
      </c>
      <c r="F165" s="315"/>
      <c r="G165" s="315"/>
      <c r="H165" s="315">
        <v>703</v>
      </c>
      <c r="I165" s="315"/>
      <c r="J165" s="315"/>
      <c r="K165" s="315"/>
      <c r="L165" s="19" t="s">
        <v>1702</v>
      </c>
      <c r="Q165" s="421"/>
      <c r="R165" s="40" t="s">
        <v>1550</v>
      </c>
      <c r="S165" s="11" t="s">
        <v>424</v>
      </c>
      <c r="T165" s="11">
        <v>630</v>
      </c>
      <c r="U165" s="11">
        <v>1500</v>
      </c>
      <c r="V165" s="281"/>
      <c r="W165" s="281"/>
      <c r="X165" s="281"/>
      <c r="Y165" s="281"/>
      <c r="Z165" s="281"/>
      <c r="AA165" s="281">
        <v>1500</v>
      </c>
      <c r="AB165" s="6" t="s">
        <v>1983</v>
      </c>
    </row>
    <row r="166" spans="1:28" ht="18.600000000000001" thickBot="1" x14ac:dyDescent="0.4">
      <c r="A166" s="56" t="s">
        <v>79</v>
      </c>
      <c r="B166" s="15"/>
      <c r="C166" s="27"/>
      <c r="D166" s="27"/>
      <c r="E166" s="27"/>
      <c r="F166" s="27"/>
      <c r="G166" s="27"/>
      <c r="H166" s="27"/>
      <c r="I166" s="27"/>
      <c r="J166" s="27"/>
      <c r="K166" s="27"/>
      <c r="L166" s="16"/>
      <c r="Q166" s="587"/>
      <c r="R166" s="551" t="s">
        <v>1552</v>
      </c>
      <c r="S166" s="546" t="s">
        <v>424</v>
      </c>
      <c r="T166" s="552">
        <v>320</v>
      </c>
      <c r="U166" s="552">
        <v>750</v>
      </c>
      <c r="V166" s="314"/>
      <c r="W166" s="314"/>
      <c r="X166" s="314">
        <v>750</v>
      </c>
      <c r="Y166" s="314"/>
      <c r="Z166" s="314"/>
      <c r="AA166" s="314"/>
      <c r="AB166" s="586" t="s">
        <v>1983</v>
      </c>
    </row>
    <row r="167" spans="1:28" x14ac:dyDescent="0.3">
      <c r="A167" s="428" t="s">
        <v>341</v>
      </c>
      <c r="B167" s="10" t="s">
        <v>80</v>
      </c>
      <c r="C167" s="14" t="s">
        <v>424</v>
      </c>
      <c r="D167" s="14">
        <v>25.8</v>
      </c>
      <c r="E167" s="14">
        <v>70.92</v>
      </c>
      <c r="F167" s="315">
        <v>70.92</v>
      </c>
      <c r="G167" s="315"/>
      <c r="H167" s="315"/>
      <c r="I167" s="315"/>
      <c r="J167" s="315"/>
      <c r="K167" s="315"/>
      <c r="L167" s="19" t="s">
        <v>1703</v>
      </c>
      <c r="Q167" s="547"/>
      <c r="R167" s="740" t="s">
        <v>1564</v>
      </c>
      <c r="S167" s="623" t="s">
        <v>2119</v>
      </c>
      <c r="T167" s="624">
        <v>75</v>
      </c>
      <c r="U167" s="630"/>
      <c r="V167" s="771"/>
      <c r="W167" s="771"/>
      <c r="X167" s="771"/>
      <c r="Y167" s="771"/>
      <c r="Z167" s="771"/>
      <c r="AA167" s="771"/>
      <c r="AB167" s="624" t="s">
        <v>1566</v>
      </c>
    </row>
    <row r="168" spans="1:28" ht="15" thickBot="1" x14ac:dyDescent="0.35">
      <c r="A168" s="42" t="s">
        <v>342</v>
      </c>
      <c r="B168" s="252" t="s">
        <v>81</v>
      </c>
      <c r="C168" s="13" t="s">
        <v>424</v>
      </c>
      <c r="D168" s="13">
        <v>51.7</v>
      </c>
      <c r="E168" s="13">
        <v>141.80000000000001</v>
      </c>
      <c r="F168" s="314">
        <v>141.80000000000001</v>
      </c>
      <c r="G168" s="314"/>
      <c r="H168" s="314"/>
      <c r="I168" s="314"/>
      <c r="J168" s="314"/>
      <c r="K168" s="314"/>
      <c r="L168" s="19" t="s">
        <v>1704</v>
      </c>
      <c r="Q168" s="421"/>
      <c r="R168" s="350" t="s">
        <v>1565</v>
      </c>
      <c r="S168" s="96" t="s">
        <v>2119</v>
      </c>
      <c r="T168" s="66">
        <v>140</v>
      </c>
      <c r="U168" s="630"/>
      <c r="V168" s="771"/>
      <c r="W168" s="771"/>
      <c r="X168" s="771"/>
      <c r="Y168" s="771"/>
      <c r="Z168" s="771"/>
      <c r="AA168" s="771"/>
      <c r="AB168" s="66" t="s">
        <v>1567</v>
      </c>
    </row>
    <row r="169" spans="1:28" ht="18.600000000000001" thickBot="1" x14ac:dyDescent="0.4">
      <c r="A169" s="56" t="s">
        <v>83</v>
      </c>
      <c r="B169" s="15"/>
      <c r="C169" s="27"/>
      <c r="D169" s="27"/>
      <c r="E169" s="27"/>
      <c r="F169" s="27"/>
      <c r="G169" s="27"/>
      <c r="H169" s="27"/>
      <c r="I169" s="27"/>
      <c r="J169" s="27"/>
      <c r="K169" s="27"/>
      <c r="L169" s="16"/>
      <c r="Q169" s="426" t="s">
        <v>1630</v>
      </c>
      <c r="R169" s="10" t="s">
        <v>1626</v>
      </c>
      <c r="S169" s="11" t="s">
        <v>2121</v>
      </c>
      <c r="T169" s="14">
        <v>240</v>
      </c>
      <c r="U169" s="14">
        <v>550</v>
      </c>
      <c r="V169" s="315"/>
      <c r="W169" s="315">
        <v>550</v>
      </c>
      <c r="X169" s="315"/>
      <c r="Y169" s="315"/>
      <c r="Z169" s="315"/>
      <c r="AA169" s="315"/>
      <c r="AB169" s="6" t="s">
        <v>1993</v>
      </c>
    </row>
    <row r="170" spans="1:28" x14ac:dyDescent="0.3">
      <c r="A170" s="428" t="s">
        <v>94</v>
      </c>
      <c r="B170" s="10" t="s">
        <v>84</v>
      </c>
      <c r="C170" s="11" t="s">
        <v>2076</v>
      </c>
      <c r="D170" s="14">
        <v>380</v>
      </c>
      <c r="E170" s="82"/>
      <c r="F170" s="200"/>
      <c r="G170" s="200"/>
      <c r="H170" s="200"/>
      <c r="I170" s="200"/>
      <c r="J170" s="200"/>
      <c r="K170" s="200"/>
      <c r="L170" s="19" t="s">
        <v>88</v>
      </c>
      <c r="Q170" s="428" t="s">
        <v>2161</v>
      </c>
      <c r="R170" s="10" t="s">
        <v>2140</v>
      </c>
      <c r="S170" s="11" t="s">
        <v>424</v>
      </c>
      <c r="T170" s="14">
        <v>320</v>
      </c>
      <c r="U170" s="14">
        <v>800</v>
      </c>
      <c r="V170" s="315"/>
      <c r="W170" s="315"/>
      <c r="X170" s="315">
        <v>800</v>
      </c>
      <c r="Y170" s="315"/>
      <c r="Z170" s="315"/>
      <c r="AA170" s="315"/>
      <c r="AB170" s="6" t="s">
        <v>2141</v>
      </c>
    </row>
    <row r="171" spans="1:28" x14ac:dyDescent="0.3">
      <c r="A171" s="424" t="s">
        <v>95</v>
      </c>
      <c r="B171" s="40" t="s">
        <v>86</v>
      </c>
      <c r="C171" s="11" t="s">
        <v>2077</v>
      </c>
      <c r="D171" s="11">
        <v>90</v>
      </c>
      <c r="E171" s="82"/>
      <c r="F171" s="200"/>
      <c r="G171" s="200"/>
      <c r="H171" s="200"/>
      <c r="I171" s="200"/>
      <c r="J171" s="200"/>
      <c r="K171" s="200"/>
      <c r="L171" s="20" t="s">
        <v>87</v>
      </c>
      <c r="Q171" s="547"/>
      <c r="R171" s="554" t="s">
        <v>2186</v>
      </c>
      <c r="S171" s="546" t="s">
        <v>424</v>
      </c>
      <c r="T171" s="546">
        <v>530</v>
      </c>
      <c r="U171" s="546">
        <v>1382</v>
      </c>
      <c r="V171" s="281"/>
      <c r="W171" s="281"/>
      <c r="X171" s="281"/>
      <c r="Y171" s="281"/>
      <c r="Z171" s="281">
        <v>1382</v>
      </c>
      <c r="AA171" s="281"/>
      <c r="AB171" s="574" t="s">
        <v>2190</v>
      </c>
    </row>
    <row r="172" spans="1:28" x14ac:dyDescent="0.3">
      <c r="A172" s="431" t="s">
        <v>1346</v>
      </c>
      <c r="B172" s="40" t="s">
        <v>89</v>
      </c>
      <c r="C172" s="11" t="s">
        <v>2077</v>
      </c>
      <c r="D172" s="11">
        <v>90</v>
      </c>
      <c r="E172" s="82"/>
      <c r="F172" s="200"/>
      <c r="G172" s="200"/>
      <c r="H172" s="200"/>
      <c r="I172" s="200"/>
      <c r="J172" s="200"/>
      <c r="K172" s="200"/>
      <c r="L172" s="20" t="s">
        <v>90</v>
      </c>
      <c r="Q172" s="421"/>
      <c r="R172" s="40" t="s">
        <v>2187</v>
      </c>
      <c r="S172" s="11" t="s">
        <v>424</v>
      </c>
      <c r="T172" s="11">
        <v>330</v>
      </c>
      <c r="U172" s="11">
        <v>900</v>
      </c>
      <c r="V172" s="281"/>
      <c r="W172" s="281"/>
      <c r="X172" s="281"/>
      <c r="Y172" s="281">
        <v>900</v>
      </c>
      <c r="Z172" s="281"/>
      <c r="AA172" s="281"/>
      <c r="AB172" s="6" t="s">
        <v>2190</v>
      </c>
    </row>
    <row r="173" spans="1:28" x14ac:dyDescent="0.3">
      <c r="A173" s="421"/>
      <c r="B173" s="40" t="s">
        <v>91</v>
      </c>
      <c r="C173" s="11" t="s">
        <v>2077</v>
      </c>
      <c r="D173" s="11">
        <v>40</v>
      </c>
      <c r="E173" s="82"/>
      <c r="F173" s="200"/>
      <c r="G173" s="200"/>
      <c r="H173" s="200"/>
      <c r="I173" s="200"/>
      <c r="J173" s="200"/>
      <c r="K173" s="200"/>
      <c r="L173" s="20" t="s">
        <v>92</v>
      </c>
      <c r="Q173" s="421"/>
      <c r="R173" s="40" t="s">
        <v>2192</v>
      </c>
      <c r="S173" s="11" t="s">
        <v>424</v>
      </c>
      <c r="T173" s="11">
        <v>40</v>
      </c>
      <c r="U173" s="11">
        <v>100</v>
      </c>
      <c r="V173" s="281">
        <v>100</v>
      </c>
      <c r="W173" s="281"/>
      <c r="X173" s="281"/>
      <c r="Y173" s="281"/>
      <c r="Z173" s="281"/>
      <c r="AA173" s="281"/>
      <c r="AB173" s="6" t="s">
        <v>2193</v>
      </c>
    </row>
    <row r="174" spans="1:28" ht="15" thickBot="1" x14ac:dyDescent="0.35">
      <c r="A174" s="421"/>
      <c r="B174" s="40" t="s">
        <v>93</v>
      </c>
      <c r="C174" s="11" t="s">
        <v>2077</v>
      </c>
      <c r="D174" s="11">
        <v>15</v>
      </c>
      <c r="E174" s="82"/>
      <c r="F174" s="200"/>
      <c r="G174" s="200"/>
      <c r="H174" s="200"/>
      <c r="I174" s="200"/>
      <c r="J174" s="200"/>
      <c r="K174" s="200"/>
      <c r="L174" s="20" t="s">
        <v>92</v>
      </c>
      <c r="Q174" s="587"/>
      <c r="R174" s="554" t="s">
        <v>2195</v>
      </c>
      <c r="S174" s="546" t="s">
        <v>424</v>
      </c>
      <c r="T174" s="552">
        <v>60</v>
      </c>
      <c r="U174" s="552">
        <v>150</v>
      </c>
      <c r="V174" s="314">
        <v>150</v>
      </c>
      <c r="W174" s="314"/>
      <c r="X174" s="314"/>
      <c r="Y174" s="314"/>
      <c r="Z174" s="314"/>
      <c r="AA174" s="314"/>
      <c r="AB174" s="574" t="s">
        <v>2193</v>
      </c>
    </row>
    <row r="175" spans="1:28" ht="18.600000000000001" thickBot="1" x14ac:dyDescent="0.4">
      <c r="A175" s="56" t="s">
        <v>96</v>
      </c>
      <c r="B175" s="15"/>
      <c r="C175" s="83"/>
      <c r="D175" s="27"/>
      <c r="E175" s="27"/>
      <c r="F175" s="27"/>
      <c r="G175" s="27"/>
      <c r="H175" s="27"/>
      <c r="I175" s="27"/>
      <c r="J175" s="27"/>
      <c r="K175" s="27"/>
      <c r="L175" s="16"/>
      <c r="Q175" s="429"/>
      <c r="R175" s="252" t="s">
        <v>2194</v>
      </c>
      <c r="S175" s="11" t="s">
        <v>424</v>
      </c>
      <c r="T175" s="13">
        <v>80</v>
      </c>
      <c r="U175" s="13">
        <v>200</v>
      </c>
      <c r="V175" s="314">
        <v>200</v>
      </c>
      <c r="W175" s="314"/>
      <c r="X175" s="314"/>
      <c r="Y175" s="314"/>
      <c r="Z175" s="314"/>
      <c r="AA175" s="314"/>
      <c r="AB175" s="114" t="s">
        <v>2193</v>
      </c>
    </row>
    <row r="176" spans="1:28" x14ac:dyDescent="0.3">
      <c r="A176" s="419" t="s">
        <v>104</v>
      </c>
      <c r="B176" s="10" t="s">
        <v>97</v>
      </c>
      <c r="C176" s="11" t="s">
        <v>98</v>
      </c>
      <c r="D176" s="14">
        <v>550</v>
      </c>
      <c r="E176" s="82"/>
      <c r="F176" s="200"/>
      <c r="G176" s="200"/>
      <c r="H176" s="200"/>
      <c r="I176" s="200"/>
      <c r="J176" s="200"/>
      <c r="K176" s="200"/>
      <c r="L176" s="19" t="s">
        <v>1705</v>
      </c>
      <c r="Q176" s="547"/>
      <c r="R176" s="554" t="s">
        <v>2218</v>
      </c>
      <c r="S176" s="546" t="s">
        <v>424</v>
      </c>
      <c r="T176" s="546">
        <v>50</v>
      </c>
      <c r="U176" s="630"/>
      <c r="V176" s="771"/>
      <c r="W176" s="771"/>
      <c r="X176" s="771"/>
      <c r="Y176" s="771"/>
      <c r="Z176" s="771"/>
      <c r="AA176" s="771"/>
      <c r="AB176" s="562" t="s">
        <v>2224</v>
      </c>
    </row>
    <row r="177" spans="1:28" x14ac:dyDescent="0.3">
      <c r="A177" s="424" t="s">
        <v>105</v>
      </c>
      <c r="B177" s="40" t="s">
        <v>99</v>
      </c>
      <c r="C177" s="11" t="s">
        <v>98</v>
      </c>
      <c r="D177" s="11">
        <v>550</v>
      </c>
      <c r="E177" s="82"/>
      <c r="F177" s="200"/>
      <c r="G177" s="200"/>
      <c r="H177" s="200"/>
      <c r="I177" s="200"/>
      <c r="J177" s="200"/>
      <c r="K177" s="200"/>
      <c r="L177" s="20" t="s">
        <v>1706</v>
      </c>
      <c r="Q177" s="421"/>
      <c r="R177" s="40" t="s">
        <v>2219</v>
      </c>
      <c r="S177" s="11" t="s">
        <v>424</v>
      </c>
      <c r="T177" s="11">
        <v>100</v>
      </c>
      <c r="U177" s="630"/>
      <c r="V177" s="771"/>
      <c r="W177" s="771"/>
      <c r="X177" s="771"/>
      <c r="Y177" s="771"/>
      <c r="Z177" s="771"/>
      <c r="AA177" s="771"/>
      <c r="AB177" s="4" t="s">
        <v>2224</v>
      </c>
    </row>
    <row r="178" spans="1:28" x14ac:dyDescent="0.3">
      <c r="A178" s="421"/>
      <c r="B178" s="40" t="s">
        <v>100</v>
      </c>
      <c r="C178" s="11" t="s">
        <v>98</v>
      </c>
      <c r="D178" s="11">
        <v>550</v>
      </c>
      <c r="E178" s="82"/>
      <c r="F178" s="200"/>
      <c r="G178" s="200"/>
      <c r="H178" s="200"/>
      <c r="I178" s="200"/>
      <c r="J178" s="200"/>
      <c r="K178" s="200"/>
      <c r="L178" s="20" t="s">
        <v>1705</v>
      </c>
      <c r="Q178" s="547"/>
      <c r="R178" s="554" t="s">
        <v>2220</v>
      </c>
      <c r="S178" s="546" t="s">
        <v>424</v>
      </c>
      <c r="T178" s="546">
        <v>150</v>
      </c>
      <c r="U178" s="630"/>
      <c r="V178" s="771"/>
      <c r="W178" s="771"/>
      <c r="X178" s="771"/>
      <c r="Y178" s="771"/>
      <c r="Z178" s="771"/>
      <c r="AA178" s="771"/>
      <c r="AB178" s="562" t="s">
        <v>2224</v>
      </c>
    </row>
    <row r="179" spans="1:28" x14ac:dyDescent="0.3">
      <c r="A179" s="421"/>
      <c r="B179" s="40" t="s">
        <v>101</v>
      </c>
      <c r="C179" s="11" t="s">
        <v>82</v>
      </c>
      <c r="D179" s="11">
        <v>150</v>
      </c>
      <c r="E179" s="82"/>
      <c r="F179" s="200"/>
      <c r="G179" s="200"/>
      <c r="H179" s="200"/>
      <c r="I179" s="200"/>
      <c r="J179" s="200"/>
      <c r="K179" s="200"/>
      <c r="L179" s="20" t="s">
        <v>1705</v>
      </c>
      <c r="Q179" s="421"/>
      <c r="R179" s="40" t="s">
        <v>2221</v>
      </c>
      <c r="S179" s="11" t="s">
        <v>424</v>
      </c>
      <c r="T179" s="11">
        <v>200</v>
      </c>
      <c r="U179" s="630"/>
      <c r="V179" s="771"/>
      <c r="W179" s="771"/>
      <c r="X179" s="771"/>
      <c r="Y179" s="771"/>
      <c r="Z179" s="771"/>
      <c r="AA179" s="771"/>
      <c r="AB179" s="4" t="s">
        <v>2224</v>
      </c>
    </row>
    <row r="180" spans="1:28" x14ac:dyDescent="0.3">
      <c r="A180" s="421"/>
      <c r="B180" s="40" t="s">
        <v>102</v>
      </c>
      <c r="C180" s="11" t="s">
        <v>82</v>
      </c>
      <c r="D180" s="11">
        <v>150</v>
      </c>
      <c r="E180" s="82"/>
      <c r="F180" s="200"/>
      <c r="G180" s="200"/>
      <c r="H180" s="200"/>
      <c r="I180" s="200"/>
      <c r="J180" s="200"/>
      <c r="K180" s="200"/>
      <c r="L180" s="20" t="s">
        <v>1705</v>
      </c>
      <c r="Q180" s="547"/>
      <c r="R180" s="554" t="s">
        <v>2222</v>
      </c>
      <c r="S180" s="546" t="s">
        <v>424</v>
      </c>
      <c r="T180" s="546">
        <v>240</v>
      </c>
      <c r="U180" s="630"/>
      <c r="V180" s="771"/>
      <c r="W180" s="771"/>
      <c r="X180" s="771"/>
      <c r="Y180" s="771"/>
      <c r="Z180" s="771"/>
      <c r="AA180" s="771"/>
      <c r="AB180" s="562" t="s">
        <v>2224</v>
      </c>
    </row>
    <row r="181" spans="1:28" ht="15" thickBot="1" x14ac:dyDescent="0.35">
      <c r="A181" s="421"/>
      <c r="B181" s="40" t="s">
        <v>103</v>
      </c>
      <c r="C181" s="11" t="s">
        <v>82</v>
      </c>
      <c r="D181" s="11">
        <v>150</v>
      </c>
      <c r="E181" s="82"/>
      <c r="F181" s="200"/>
      <c r="G181" s="200"/>
      <c r="H181" s="200"/>
      <c r="I181" s="200"/>
      <c r="J181" s="200"/>
      <c r="K181" s="200"/>
      <c r="L181" s="20" t="s">
        <v>1705</v>
      </c>
      <c r="Q181" s="421"/>
      <c r="R181" s="40" t="s">
        <v>2223</v>
      </c>
      <c r="S181" s="11" t="s">
        <v>424</v>
      </c>
      <c r="T181" s="11">
        <v>300</v>
      </c>
      <c r="U181" s="630"/>
      <c r="V181" s="771"/>
      <c r="W181" s="771"/>
      <c r="X181" s="771"/>
      <c r="Y181" s="771"/>
      <c r="Z181" s="771"/>
      <c r="AA181" s="771"/>
      <c r="AB181" s="4" t="s">
        <v>2224</v>
      </c>
    </row>
    <row r="182" spans="1:28" ht="18.600000000000001" thickBot="1" x14ac:dyDescent="0.4">
      <c r="A182" s="56" t="s">
        <v>106</v>
      </c>
      <c r="B182" s="15"/>
      <c r="C182" s="83"/>
      <c r="D182" s="27"/>
      <c r="E182" s="27"/>
      <c r="F182" s="27"/>
      <c r="G182" s="27"/>
      <c r="H182" s="27"/>
      <c r="I182" s="27"/>
      <c r="J182" s="27"/>
      <c r="K182" s="27"/>
      <c r="L182" s="16"/>
      <c r="Q182" s="587"/>
      <c r="R182" s="551" t="s">
        <v>2225</v>
      </c>
      <c r="S182" s="546" t="s">
        <v>424</v>
      </c>
      <c r="T182" s="552">
        <v>50</v>
      </c>
      <c r="U182" s="630"/>
      <c r="V182" s="771"/>
      <c r="W182" s="771"/>
      <c r="X182" s="771"/>
      <c r="Y182" s="771"/>
      <c r="Z182" s="771"/>
      <c r="AA182" s="771"/>
      <c r="AB182" s="575" t="s">
        <v>2234</v>
      </c>
    </row>
    <row r="183" spans="1:28" x14ac:dyDescent="0.3">
      <c r="A183" s="419" t="s">
        <v>134</v>
      </c>
      <c r="B183" s="40" t="s">
        <v>108</v>
      </c>
      <c r="C183" s="11" t="s">
        <v>308</v>
      </c>
      <c r="D183" s="11">
        <v>1032</v>
      </c>
      <c r="E183" s="11">
        <v>2108.1</v>
      </c>
      <c r="F183" s="281"/>
      <c r="G183" s="281"/>
      <c r="H183" s="281"/>
      <c r="I183" s="281"/>
      <c r="J183" s="281"/>
      <c r="K183" s="281">
        <v>2108.1</v>
      </c>
      <c r="L183" s="20" t="s">
        <v>1707</v>
      </c>
      <c r="Q183" s="547" t="s">
        <v>2311</v>
      </c>
      <c r="R183" s="554" t="s">
        <v>2305</v>
      </c>
      <c r="S183" s="546" t="s">
        <v>424</v>
      </c>
      <c r="T183" s="546">
        <v>40</v>
      </c>
      <c r="U183" s="546">
        <v>103</v>
      </c>
      <c r="V183" s="281">
        <v>103</v>
      </c>
      <c r="W183" s="281"/>
      <c r="X183" s="281"/>
      <c r="Y183" s="281"/>
      <c r="Z183" s="281"/>
      <c r="AA183" s="281"/>
      <c r="AB183" s="562" t="s">
        <v>2306</v>
      </c>
    </row>
    <row r="184" spans="1:28" x14ac:dyDescent="0.3">
      <c r="A184" s="424" t="s">
        <v>135</v>
      </c>
      <c r="B184" s="40" t="s">
        <v>109</v>
      </c>
      <c r="C184" s="11" t="s">
        <v>308</v>
      </c>
      <c r="D184" s="11">
        <v>657</v>
      </c>
      <c r="E184" s="11">
        <v>1153.5</v>
      </c>
      <c r="F184" s="281"/>
      <c r="G184" s="281"/>
      <c r="H184" s="281"/>
      <c r="I184" s="281">
        <v>1153.5</v>
      </c>
      <c r="J184" s="281"/>
      <c r="K184" s="281"/>
      <c r="L184" s="20" t="s">
        <v>1024</v>
      </c>
      <c r="Q184" s="556" t="s">
        <v>2318</v>
      </c>
      <c r="R184" s="544" t="s">
        <v>2313</v>
      </c>
      <c r="S184" s="546" t="s">
        <v>2102</v>
      </c>
      <c r="T184" s="545">
        <v>300</v>
      </c>
      <c r="U184" s="630"/>
      <c r="V184" s="771"/>
      <c r="W184" s="771"/>
      <c r="X184" s="771"/>
      <c r="Y184" s="771"/>
      <c r="Z184" s="771"/>
      <c r="AA184" s="771"/>
      <c r="AB184" s="574" t="s">
        <v>2315</v>
      </c>
    </row>
    <row r="185" spans="1:28" x14ac:dyDescent="0.3">
      <c r="A185" s="421"/>
      <c r="B185" s="40" t="s">
        <v>110</v>
      </c>
      <c r="C185" s="11" t="s">
        <v>309</v>
      </c>
      <c r="D185" s="11">
        <v>500</v>
      </c>
      <c r="E185" s="11">
        <v>881.08</v>
      </c>
      <c r="F185" s="281"/>
      <c r="G185" s="281"/>
      <c r="H185" s="281">
        <v>881.08</v>
      </c>
      <c r="I185" s="281"/>
      <c r="J185" s="281"/>
      <c r="K185" s="281"/>
      <c r="L185" s="20" t="s">
        <v>1025</v>
      </c>
      <c r="Q185" s="35" t="s">
        <v>2322</v>
      </c>
      <c r="R185" s="10" t="s">
        <v>2316</v>
      </c>
      <c r="S185" s="11" t="s">
        <v>2102</v>
      </c>
      <c r="T185" s="11">
        <v>400</v>
      </c>
      <c r="U185" s="630"/>
      <c r="V185" s="771"/>
      <c r="W185" s="771"/>
      <c r="X185" s="771"/>
      <c r="Y185" s="771"/>
      <c r="Z185" s="771"/>
      <c r="AA185" s="771"/>
      <c r="AB185" s="6" t="s">
        <v>2315</v>
      </c>
    </row>
    <row r="186" spans="1:28" x14ac:dyDescent="0.3">
      <c r="A186" s="421"/>
      <c r="B186" s="40" t="s">
        <v>111</v>
      </c>
      <c r="C186" s="11" t="s">
        <v>314</v>
      </c>
      <c r="D186" s="11">
        <v>336</v>
      </c>
      <c r="E186" s="11">
        <v>581.79</v>
      </c>
      <c r="F186" s="281"/>
      <c r="G186" s="281">
        <v>581.79</v>
      </c>
      <c r="H186" s="281"/>
      <c r="I186" s="281"/>
      <c r="J186" s="281"/>
      <c r="K186" s="281"/>
      <c r="L186" s="20" t="s">
        <v>1026</v>
      </c>
      <c r="Q186" s="547"/>
      <c r="R186" s="544" t="s">
        <v>2317</v>
      </c>
      <c r="S186" s="546" t="s">
        <v>2102</v>
      </c>
      <c r="T186" s="546">
        <v>450</v>
      </c>
      <c r="U186" s="630"/>
      <c r="V186" s="771"/>
      <c r="W186" s="771"/>
      <c r="X186" s="771"/>
      <c r="Y186" s="771"/>
      <c r="Z186" s="771"/>
      <c r="AA186" s="771"/>
      <c r="AB186" s="574" t="s">
        <v>2315</v>
      </c>
    </row>
    <row r="187" spans="1:28" x14ac:dyDescent="0.3">
      <c r="A187" s="421"/>
      <c r="B187" s="40" t="s">
        <v>1027</v>
      </c>
      <c r="C187" s="11" t="s">
        <v>424</v>
      </c>
      <c r="D187" s="14">
        <v>55</v>
      </c>
      <c r="E187" s="94">
        <v>100.96</v>
      </c>
      <c r="F187" s="758">
        <v>100.96</v>
      </c>
      <c r="G187" s="758"/>
      <c r="H187" s="758"/>
      <c r="I187" s="758"/>
      <c r="J187" s="758"/>
      <c r="K187" s="758"/>
      <c r="L187" s="19" t="s">
        <v>1021</v>
      </c>
      <c r="Q187" s="429"/>
      <c r="R187" s="252" t="s">
        <v>2321</v>
      </c>
      <c r="S187" s="11" t="s">
        <v>424</v>
      </c>
      <c r="T187" s="13">
        <v>63</v>
      </c>
      <c r="U187" s="648"/>
      <c r="V187" s="772"/>
      <c r="W187" s="772"/>
      <c r="X187" s="772"/>
      <c r="Y187" s="772"/>
      <c r="Z187" s="772"/>
      <c r="AA187" s="772"/>
      <c r="AB187" s="8" t="s">
        <v>252</v>
      </c>
    </row>
    <row r="188" spans="1:28" x14ac:dyDescent="0.3">
      <c r="A188" s="421"/>
      <c r="B188" s="40" t="s">
        <v>1028</v>
      </c>
      <c r="C188" s="11" t="s">
        <v>424</v>
      </c>
      <c r="D188" s="14">
        <v>45</v>
      </c>
      <c r="E188" s="94">
        <v>86153</v>
      </c>
      <c r="F188" s="701">
        <v>86.153000000000006</v>
      </c>
      <c r="G188" s="758"/>
      <c r="H188" s="758"/>
      <c r="I188" s="758"/>
      <c r="J188" s="758"/>
      <c r="K188" s="758"/>
      <c r="L188" s="19" t="s">
        <v>1020</v>
      </c>
      <c r="Q188" s="428" t="s">
        <v>2327</v>
      </c>
      <c r="R188" s="10" t="s">
        <v>2324</v>
      </c>
      <c r="S188" s="11" t="s">
        <v>424</v>
      </c>
      <c r="T188" s="14">
        <v>600</v>
      </c>
      <c r="U188" s="14">
        <v>1475</v>
      </c>
      <c r="V188" s="315"/>
      <c r="W188" s="315"/>
      <c r="X188" s="315"/>
      <c r="Y188" s="315"/>
      <c r="Z188" s="315">
        <v>1475</v>
      </c>
      <c r="AA188" s="315"/>
      <c r="AB188" s="6" t="s">
        <v>2325</v>
      </c>
    </row>
    <row r="189" spans="1:28" x14ac:dyDescent="0.3">
      <c r="A189" s="421"/>
      <c r="B189" s="40" t="s">
        <v>112</v>
      </c>
      <c r="C189" s="11" t="s">
        <v>424</v>
      </c>
      <c r="D189" s="11">
        <v>80</v>
      </c>
      <c r="E189" s="11">
        <v>205.52</v>
      </c>
      <c r="F189" s="281">
        <v>205.52</v>
      </c>
      <c r="G189" s="281"/>
      <c r="H189" s="281"/>
      <c r="I189" s="281"/>
      <c r="J189" s="281"/>
      <c r="K189" s="281"/>
      <c r="L189" s="19" t="s">
        <v>1029</v>
      </c>
      <c r="Q189" s="578" t="s">
        <v>2328</v>
      </c>
      <c r="R189" s="554" t="s">
        <v>2326</v>
      </c>
      <c r="S189" s="546" t="s">
        <v>424</v>
      </c>
      <c r="T189" s="545">
        <v>600</v>
      </c>
      <c r="U189" s="545">
        <v>1475</v>
      </c>
      <c r="V189" s="315"/>
      <c r="W189" s="315"/>
      <c r="X189" s="315"/>
      <c r="Y189" s="315"/>
      <c r="Z189" s="315">
        <v>1475</v>
      </c>
      <c r="AA189" s="315"/>
      <c r="AB189" s="574" t="s">
        <v>2325</v>
      </c>
    </row>
    <row r="190" spans="1:28" x14ac:dyDescent="0.3">
      <c r="A190" s="421" t="s">
        <v>1347</v>
      </c>
      <c r="B190" s="40" t="s">
        <v>113</v>
      </c>
      <c r="C190" s="11" t="s">
        <v>424</v>
      </c>
      <c r="D190" s="11">
        <v>84.56</v>
      </c>
      <c r="E190" s="11">
        <v>169</v>
      </c>
      <c r="F190" s="281">
        <v>169</v>
      </c>
      <c r="G190" s="281"/>
      <c r="H190" s="281"/>
      <c r="I190" s="281"/>
      <c r="J190" s="281"/>
      <c r="K190" s="281"/>
      <c r="L190" s="20" t="s">
        <v>1032</v>
      </c>
      <c r="Q190" s="428" t="s">
        <v>2342</v>
      </c>
      <c r="R190" s="10" t="s">
        <v>2334</v>
      </c>
      <c r="S190" s="11" t="s">
        <v>424</v>
      </c>
      <c r="T190" s="14">
        <v>600</v>
      </c>
      <c r="U190" s="14">
        <v>1482</v>
      </c>
      <c r="V190" s="315"/>
      <c r="W190" s="315"/>
      <c r="X190" s="315"/>
      <c r="Y190" s="315"/>
      <c r="Z190" s="315">
        <v>1482</v>
      </c>
      <c r="AA190" s="315"/>
      <c r="AB190" s="6" t="s">
        <v>2338</v>
      </c>
    </row>
    <row r="191" spans="1:28" x14ac:dyDescent="0.3">
      <c r="A191" s="421" t="s">
        <v>1041</v>
      </c>
      <c r="B191" s="40" t="s">
        <v>114</v>
      </c>
      <c r="C191" s="11" t="s">
        <v>424</v>
      </c>
      <c r="D191" s="11">
        <v>84.71</v>
      </c>
      <c r="E191" s="11">
        <v>179.08</v>
      </c>
      <c r="F191" s="281">
        <v>179.08</v>
      </c>
      <c r="G191" s="281"/>
      <c r="H191" s="281"/>
      <c r="I191" s="281"/>
      <c r="J191" s="281"/>
      <c r="K191" s="281"/>
      <c r="L191" s="20" t="s">
        <v>1031</v>
      </c>
      <c r="Q191" s="553" t="s">
        <v>2343</v>
      </c>
      <c r="R191" s="554" t="s">
        <v>2335</v>
      </c>
      <c r="S191" s="546" t="s">
        <v>424</v>
      </c>
      <c r="T191" s="546">
        <v>600</v>
      </c>
      <c r="U191" s="546">
        <v>1290</v>
      </c>
      <c r="V191" s="281"/>
      <c r="W191" s="281"/>
      <c r="X191" s="281"/>
      <c r="Y191" s="281"/>
      <c r="Z191" s="281">
        <v>1290</v>
      </c>
      <c r="AA191" s="281"/>
      <c r="AB191" s="562" t="s">
        <v>2339</v>
      </c>
    </row>
    <row r="192" spans="1:28" x14ac:dyDescent="0.3">
      <c r="A192" s="421"/>
      <c r="B192" s="40" t="s">
        <v>1030</v>
      </c>
      <c r="C192" s="11" t="s">
        <v>424</v>
      </c>
      <c r="D192" s="11">
        <v>150.19999999999999</v>
      </c>
      <c r="E192" s="11">
        <v>280.23</v>
      </c>
      <c r="F192" s="281">
        <v>280.23</v>
      </c>
      <c r="G192" s="281"/>
      <c r="H192" s="281"/>
      <c r="I192" s="281"/>
      <c r="J192" s="281"/>
      <c r="K192" s="281"/>
      <c r="L192" s="20" t="s">
        <v>1022</v>
      </c>
      <c r="Q192" s="421"/>
      <c r="R192" s="40" t="s">
        <v>2336</v>
      </c>
      <c r="S192" s="11" t="s">
        <v>424</v>
      </c>
      <c r="T192" s="11">
        <v>250</v>
      </c>
      <c r="U192" s="11">
        <v>583</v>
      </c>
      <c r="V192" s="281"/>
      <c r="W192" s="281">
        <v>583</v>
      </c>
      <c r="X192" s="281"/>
      <c r="Y192" s="281"/>
      <c r="Z192" s="281"/>
      <c r="AA192" s="281"/>
      <c r="AB192" s="4" t="s">
        <v>2340</v>
      </c>
    </row>
    <row r="193" spans="1:28" x14ac:dyDescent="0.3">
      <c r="A193" s="421"/>
      <c r="B193" s="40" t="s">
        <v>115</v>
      </c>
      <c r="C193" s="11" t="s">
        <v>424</v>
      </c>
      <c r="D193" s="11">
        <v>152.1</v>
      </c>
      <c r="E193" s="11">
        <v>313.67</v>
      </c>
      <c r="F193" s="281"/>
      <c r="G193" s="281">
        <v>313.67</v>
      </c>
      <c r="H193" s="281"/>
      <c r="I193" s="281"/>
      <c r="J193" s="281"/>
      <c r="K193" s="281"/>
      <c r="L193" s="20" t="s">
        <v>1034</v>
      </c>
      <c r="Q193" s="588" t="s">
        <v>2365</v>
      </c>
      <c r="R193" s="544" t="s">
        <v>2347</v>
      </c>
      <c r="S193" s="546" t="s">
        <v>424</v>
      </c>
      <c r="T193" s="545">
        <v>140</v>
      </c>
      <c r="U193" s="545">
        <v>216</v>
      </c>
      <c r="V193" s="315">
        <v>216</v>
      </c>
      <c r="W193" s="315"/>
      <c r="X193" s="315"/>
      <c r="Y193" s="315"/>
      <c r="Z193" s="315"/>
      <c r="AA193" s="315"/>
      <c r="AB193" s="574" t="s">
        <v>2353</v>
      </c>
    </row>
    <row r="194" spans="1:28" x14ac:dyDescent="0.3">
      <c r="A194" s="421"/>
      <c r="B194" s="40" t="s">
        <v>116</v>
      </c>
      <c r="C194" s="11" t="s">
        <v>424</v>
      </c>
      <c r="D194" s="11">
        <v>39.590000000000003</v>
      </c>
      <c r="E194" s="95">
        <v>81287</v>
      </c>
      <c r="F194" s="763">
        <v>81.287000000000006</v>
      </c>
      <c r="G194" s="759"/>
      <c r="H194" s="759"/>
      <c r="I194" s="759"/>
      <c r="J194" s="759"/>
      <c r="K194" s="759"/>
      <c r="L194" s="20" t="s">
        <v>1033</v>
      </c>
      <c r="Q194" s="420" t="s">
        <v>2367</v>
      </c>
      <c r="R194" s="10" t="s">
        <v>2348</v>
      </c>
      <c r="S194" s="11" t="s">
        <v>424</v>
      </c>
      <c r="T194" s="11">
        <v>140</v>
      </c>
      <c r="U194" s="11">
        <v>208</v>
      </c>
      <c r="V194" s="281">
        <v>208</v>
      </c>
      <c r="W194" s="281"/>
      <c r="X194" s="281"/>
      <c r="Y194" s="281"/>
      <c r="Z194" s="281"/>
      <c r="AA194" s="281"/>
      <c r="AB194" s="6" t="s">
        <v>2354</v>
      </c>
    </row>
    <row r="195" spans="1:28" x14ac:dyDescent="0.3">
      <c r="A195" s="421"/>
      <c r="B195" s="40" t="s">
        <v>1040</v>
      </c>
      <c r="C195" s="11" t="s">
        <v>2076</v>
      </c>
      <c r="D195" s="11">
        <v>780</v>
      </c>
      <c r="E195" s="11">
        <v>1216</v>
      </c>
      <c r="F195" s="281"/>
      <c r="G195" s="281"/>
      <c r="H195" s="281"/>
      <c r="I195" s="281"/>
      <c r="J195" s="281">
        <v>1216</v>
      </c>
      <c r="K195" s="281"/>
      <c r="L195" s="20" t="s">
        <v>1035</v>
      </c>
      <c r="Q195" s="547"/>
      <c r="R195" s="544" t="s">
        <v>2349</v>
      </c>
      <c r="S195" s="546" t="s">
        <v>424</v>
      </c>
      <c r="T195" s="546">
        <v>130</v>
      </c>
      <c r="U195" s="546">
        <v>158</v>
      </c>
      <c r="V195" s="281">
        <v>158</v>
      </c>
      <c r="W195" s="281"/>
      <c r="X195" s="281"/>
      <c r="Y195" s="281"/>
      <c r="Z195" s="281"/>
      <c r="AA195" s="281"/>
      <c r="AB195" s="574" t="s">
        <v>2355</v>
      </c>
    </row>
    <row r="196" spans="1:28" x14ac:dyDescent="0.3">
      <c r="A196" s="421"/>
      <c r="B196" s="40" t="s">
        <v>117</v>
      </c>
      <c r="C196" s="11" t="s">
        <v>2076</v>
      </c>
      <c r="D196" s="11">
        <v>100</v>
      </c>
      <c r="E196" s="11">
        <v>127.26</v>
      </c>
      <c r="F196" s="281">
        <v>127.26</v>
      </c>
      <c r="G196" s="281"/>
      <c r="H196" s="281"/>
      <c r="I196" s="281"/>
      <c r="J196" s="281"/>
      <c r="K196" s="281"/>
      <c r="L196" s="20" t="s">
        <v>1036</v>
      </c>
      <c r="Q196" s="421"/>
      <c r="R196" s="10" t="s">
        <v>2350</v>
      </c>
      <c r="S196" s="11" t="s">
        <v>424</v>
      </c>
      <c r="T196" s="11">
        <v>130</v>
      </c>
      <c r="U196" s="11">
        <v>282</v>
      </c>
      <c r="V196" s="281">
        <v>282</v>
      </c>
      <c r="W196" s="281"/>
      <c r="X196" s="281"/>
      <c r="Y196" s="281"/>
      <c r="Z196" s="281"/>
      <c r="AA196" s="281"/>
      <c r="AB196" s="6" t="s">
        <v>2356</v>
      </c>
    </row>
    <row r="197" spans="1:28" x14ac:dyDescent="0.3">
      <c r="A197" s="421"/>
      <c r="B197" s="40" t="s">
        <v>118</v>
      </c>
      <c r="C197" s="11" t="s">
        <v>2076</v>
      </c>
      <c r="D197" s="11">
        <v>125</v>
      </c>
      <c r="E197" s="11">
        <v>223.17</v>
      </c>
      <c r="F197" s="281">
        <v>223.17</v>
      </c>
      <c r="G197" s="281"/>
      <c r="H197" s="281"/>
      <c r="I197" s="281"/>
      <c r="J197" s="281"/>
      <c r="K197" s="281"/>
      <c r="L197" s="20" t="s">
        <v>1037</v>
      </c>
      <c r="Q197" s="547" t="s">
        <v>2366</v>
      </c>
      <c r="R197" s="544" t="s">
        <v>2351</v>
      </c>
      <c r="S197" s="546" t="s">
        <v>424</v>
      </c>
      <c r="T197" s="546">
        <v>140</v>
      </c>
      <c r="U197" s="546">
        <v>168</v>
      </c>
      <c r="V197" s="281">
        <v>168</v>
      </c>
      <c r="W197" s="281"/>
      <c r="X197" s="281"/>
      <c r="Y197" s="281"/>
      <c r="Z197" s="281"/>
      <c r="AA197" s="281"/>
      <c r="AB197" s="574" t="s">
        <v>2357</v>
      </c>
    </row>
    <row r="198" spans="1:28" x14ac:dyDescent="0.3">
      <c r="A198" s="421"/>
      <c r="B198" s="40" t="s">
        <v>119</v>
      </c>
      <c r="C198" s="11" t="s">
        <v>2076</v>
      </c>
      <c r="D198" s="11">
        <v>208</v>
      </c>
      <c r="E198" s="11">
        <v>270.27999999999997</v>
      </c>
      <c r="F198" s="281">
        <v>270.27999999999997</v>
      </c>
      <c r="G198" s="281"/>
      <c r="H198" s="281"/>
      <c r="I198" s="281"/>
      <c r="J198" s="281"/>
      <c r="K198" s="281"/>
      <c r="L198" s="20" t="s">
        <v>1038</v>
      </c>
      <c r="Q198" s="421"/>
      <c r="R198" s="10" t="s">
        <v>2352</v>
      </c>
      <c r="S198" s="11" t="s">
        <v>424</v>
      </c>
      <c r="T198" s="11">
        <v>140</v>
      </c>
      <c r="U198" s="11">
        <v>190</v>
      </c>
      <c r="V198" s="281">
        <v>190</v>
      </c>
      <c r="W198" s="281"/>
      <c r="X198" s="281"/>
      <c r="Y198" s="281"/>
      <c r="Z198" s="281"/>
      <c r="AA198" s="281"/>
      <c r="AB198" s="6" t="s">
        <v>2358</v>
      </c>
    </row>
    <row r="199" spans="1:28" x14ac:dyDescent="0.3">
      <c r="A199" s="421"/>
      <c r="B199" s="40" t="s">
        <v>120</v>
      </c>
      <c r="C199" s="11" t="s">
        <v>2076</v>
      </c>
      <c r="D199" s="11">
        <v>452</v>
      </c>
      <c r="E199" s="11">
        <v>564.44000000000005</v>
      </c>
      <c r="F199" s="281"/>
      <c r="G199" s="281">
        <v>564.44000000000005</v>
      </c>
      <c r="H199" s="281"/>
      <c r="I199" s="281"/>
      <c r="J199" s="281"/>
      <c r="K199" s="281"/>
      <c r="L199" s="20" t="s">
        <v>1039</v>
      </c>
      <c r="Q199" s="429"/>
      <c r="R199" s="252" t="s">
        <v>2391</v>
      </c>
      <c r="S199" s="11" t="s">
        <v>424</v>
      </c>
      <c r="T199" s="13">
        <v>182</v>
      </c>
      <c r="U199" s="13">
        <v>276</v>
      </c>
      <c r="V199" s="314">
        <v>276</v>
      </c>
      <c r="W199" s="314"/>
      <c r="X199" s="314"/>
      <c r="Y199" s="314"/>
      <c r="Z199" s="314"/>
      <c r="AA199" s="314"/>
      <c r="AB199" s="6" t="s">
        <v>2394</v>
      </c>
    </row>
    <row r="200" spans="1:28" x14ac:dyDescent="0.3">
      <c r="A200" s="421"/>
      <c r="B200" s="40" t="s">
        <v>121</v>
      </c>
      <c r="C200" s="11" t="s">
        <v>2076</v>
      </c>
      <c r="D200" s="11">
        <v>780</v>
      </c>
      <c r="E200" s="11">
        <v>1135.3</v>
      </c>
      <c r="F200" s="281"/>
      <c r="G200" s="281"/>
      <c r="H200" s="281"/>
      <c r="I200" s="281">
        <v>1135.3</v>
      </c>
      <c r="J200" s="281"/>
      <c r="K200" s="281"/>
      <c r="L200" s="20" t="s">
        <v>1042</v>
      </c>
      <c r="Q200" s="547"/>
      <c r="R200" s="554" t="s">
        <v>2392</v>
      </c>
      <c r="S200" s="546" t="s">
        <v>424</v>
      </c>
      <c r="T200" s="546">
        <v>240</v>
      </c>
      <c r="U200" s="546">
        <v>552</v>
      </c>
      <c r="V200" s="281"/>
      <c r="W200" s="281">
        <v>552</v>
      </c>
      <c r="X200" s="281"/>
      <c r="Y200" s="281"/>
      <c r="Z200" s="281"/>
      <c r="AA200" s="281"/>
      <c r="AB200" s="574" t="s">
        <v>2393</v>
      </c>
    </row>
    <row r="201" spans="1:28" x14ac:dyDescent="0.3">
      <c r="A201" s="421"/>
      <c r="B201" s="40" t="s">
        <v>122</v>
      </c>
      <c r="C201" s="11" t="s">
        <v>2078</v>
      </c>
      <c r="D201" s="11">
        <v>90</v>
      </c>
      <c r="E201" s="82"/>
      <c r="F201" s="319"/>
      <c r="G201" s="319"/>
      <c r="H201" s="319"/>
      <c r="I201" s="319"/>
      <c r="J201" s="319"/>
      <c r="K201" s="319"/>
      <c r="L201" s="20"/>
      <c r="Q201" s="421"/>
      <c r="R201" s="40" t="s">
        <v>2395</v>
      </c>
      <c r="S201" s="11" t="s">
        <v>424</v>
      </c>
      <c r="T201" s="11">
        <v>360</v>
      </c>
      <c r="U201" s="11">
        <v>828</v>
      </c>
      <c r="V201" s="281"/>
      <c r="W201" s="281"/>
      <c r="X201" s="281">
        <v>828</v>
      </c>
      <c r="Y201" s="281"/>
      <c r="Z201" s="281"/>
      <c r="AA201" s="281"/>
      <c r="AB201" s="6" t="s">
        <v>2396</v>
      </c>
    </row>
    <row r="202" spans="1:28" x14ac:dyDescent="0.3">
      <c r="A202" s="421"/>
      <c r="B202" s="40" t="s">
        <v>124</v>
      </c>
      <c r="C202" s="11" t="s">
        <v>2078</v>
      </c>
      <c r="D202" s="11">
        <v>150</v>
      </c>
      <c r="E202" s="82"/>
      <c r="F202" s="319"/>
      <c r="G202" s="319"/>
      <c r="H202" s="319"/>
      <c r="I202" s="319"/>
      <c r="J202" s="319"/>
      <c r="K202" s="319"/>
      <c r="L202" s="20"/>
      <c r="Q202" s="556" t="s">
        <v>2457</v>
      </c>
      <c r="R202" s="544" t="s">
        <v>2439</v>
      </c>
      <c r="S202" s="546" t="s">
        <v>424</v>
      </c>
      <c r="T202" s="545">
        <v>336</v>
      </c>
      <c r="U202" s="630"/>
      <c r="V202" s="771"/>
      <c r="W202" s="771"/>
      <c r="X202" s="771"/>
      <c r="Y202" s="771"/>
      <c r="Z202" s="771"/>
      <c r="AA202" s="771"/>
      <c r="AB202" s="574" t="s">
        <v>2665</v>
      </c>
    </row>
    <row r="203" spans="1:28" x14ac:dyDescent="0.3">
      <c r="A203" s="421"/>
      <c r="B203" s="40" t="s">
        <v>125</v>
      </c>
      <c r="C203" s="11" t="s">
        <v>2079</v>
      </c>
      <c r="D203" s="11">
        <v>128</v>
      </c>
      <c r="E203" s="82"/>
      <c r="F203" s="319"/>
      <c r="G203" s="319"/>
      <c r="H203" s="319"/>
      <c r="I203" s="319"/>
      <c r="J203" s="319"/>
      <c r="K203" s="319"/>
      <c r="L203" s="20"/>
      <c r="Q203" s="35" t="s">
        <v>2458</v>
      </c>
      <c r="R203" s="40" t="s">
        <v>2440</v>
      </c>
      <c r="S203" s="11" t="s">
        <v>424</v>
      </c>
      <c r="T203" s="11">
        <v>336</v>
      </c>
      <c r="U203" s="630"/>
      <c r="V203" s="771"/>
      <c r="W203" s="771"/>
      <c r="X203" s="771"/>
      <c r="Y203" s="771"/>
      <c r="Z203" s="771"/>
      <c r="AA203" s="771"/>
      <c r="AB203" s="6" t="s">
        <v>2666</v>
      </c>
    </row>
    <row r="204" spans="1:28" x14ac:dyDescent="0.3">
      <c r="A204" s="421"/>
      <c r="B204" s="40" t="s">
        <v>126</v>
      </c>
      <c r="C204" s="11" t="s">
        <v>2079</v>
      </c>
      <c r="D204" s="11">
        <v>192</v>
      </c>
      <c r="E204" s="82"/>
      <c r="F204" s="319"/>
      <c r="G204" s="319"/>
      <c r="H204" s="319"/>
      <c r="I204" s="319"/>
      <c r="J204" s="319"/>
      <c r="K204" s="319"/>
      <c r="L204" s="20" t="s">
        <v>107</v>
      </c>
      <c r="Q204" s="547"/>
      <c r="R204" s="554" t="s">
        <v>2443</v>
      </c>
      <c r="S204" s="546" t="s">
        <v>424</v>
      </c>
      <c r="T204" s="545">
        <v>336</v>
      </c>
      <c r="U204" s="630"/>
      <c r="V204" s="771"/>
      <c r="W204" s="771"/>
      <c r="X204" s="771"/>
      <c r="Y204" s="771"/>
      <c r="Z204" s="771"/>
      <c r="AA204" s="771"/>
      <c r="AB204" s="574" t="s">
        <v>2667</v>
      </c>
    </row>
    <row r="205" spans="1:28" x14ac:dyDescent="0.3">
      <c r="A205" s="421"/>
      <c r="B205" s="40" t="s">
        <v>127</v>
      </c>
      <c r="C205" s="11" t="s">
        <v>2079</v>
      </c>
      <c r="D205" s="11">
        <v>256</v>
      </c>
      <c r="E205" s="82"/>
      <c r="F205" s="319"/>
      <c r="G205" s="319"/>
      <c r="H205" s="319"/>
      <c r="I205" s="319"/>
      <c r="J205" s="319"/>
      <c r="K205" s="319"/>
      <c r="L205" s="20" t="s">
        <v>107</v>
      </c>
      <c r="Q205" s="429"/>
      <c r="R205" s="252" t="s">
        <v>2444</v>
      </c>
      <c r="S205" s="11" t="s">
        <v>424</v>
      </c>
      <c r="T205" s="11">
        <v>336</v>
      </c>
      <c r="U205" s="630"/>
      <c r="V205" s="771"/>
      <c r="W205" s="771"/>
      <c r="X205" s="771"/>
      <c r="Y205" s="771"/>
      <c r="Z205" s="771"/>
      <c r="AA205" s="771"/>
      <c r="AB205" s="6" t="s">
        <v>2668</v>
      </c>
    </row>
    <row r="206" spans="1:28" x14ac:dyDescent="0.3">
      <c r="A206" s="421"/>
      <c r="B206" s="40" t="s">
        <v>128</v>
      </c>
      <c r="C206" s="11" t="s">
        <v>2079</v>
      </c>
      <c r="D206" s="11">
        <v>320</v>
      </c>
      <c r="E206" s="82"/>
      <c r="F206" s="319"/>
      <c r="G206" s="319"/>
      <c r="H206" s="319"/>
      <c r="I206" s="319"/>
      <c r="J206" s="319"/>
      <c r="K206" s="319"/>
      <c r="L206" s="20"/>
      <c r="Q206" s="556" t="s">
        <v>2509</v>
      </c>
      <c r="R206" s="544" t="s">
        <v>2492</v>
      </c>
      <c r="S206" s="546" t="s">
        <v>424</v>
      </c>
      <c r="T206" s="545">
        <v>40</v>
      </c>
      <c r="U206" s="545">
        <v>92</v>
      </c>
      <c r="V206" s="315">
        <v>92</v>
      </c>
      <c r="W206" s="315"/>
      <c r="X206" s="315"/>
      <c r="Y206" s="315"/>
      <c r="Z206" s="315"/>
      <c r="AA206" s="315"/>
      <c r="AB206" s="574" t="s">
        <v>2494</v>
      </c>
    </row>
    <row r="207" spans="1:28" x14ac:dyDescent="0.3">
      <c r="A207" s="421"/>
      <c r="B207" s="40" t="s">
        <v>129</v>
      </c>
      <c r="C207" s="11" t="s">
        <v>2079</v>
      </c>
      <c r="D207" s="11">
        <v>384</v>
      </c>
      <c r="E207" s="82"/>
      <c r="F207" s="319"/>
      <c r="G207" s="319"/>
      <c r="H207" s="319"/>
      <c r="I207" s="319"/>
      <c r="J207" s="319"/>
      <c r="K207" s="319"/>
      <c r="L207" s="20"/>
      <c r="Q207" s="35" t="s">
        <v>2510</v>
      </c>
      <c r="R207" s="40" t="s">
        <v>2493</v>
      </c>
      <c r="S207" s="11" t="s">
        <v>424</v>
      </c>
      <c r="T207" s="11">
        <v>60</v>
      </c>
      <c r="U207" s="11">
        <v>162</v>
      </c>
      <c r="V207" s="281">
        <v>162</v>
      </c>
      <c r="W207" s="281"/>
      <c r="X207" s="281"/>
      <c r="Y207" s="281"/>
      <c r="Z207" s="281"/>
      <c r="AA207" s="281"/>
      <c r="AB207" s="6" t="s">
        <v>2494</v>
      </c>
    </row>
    <row r="208" spans="1:28" x14ac:dyDescent="0.3">
      <c r="A208" s="421"/>
      <c r="B208" s="40" t="s">
        <v>130</v>
      </c>
      <c r="C208" s="11" t="s">
        <v>2079</v>
      </c>
      <c r="D208" s="11">
        <v>512</v>
      </c>
      <c r="E208" s="82"/>
      <c r="F208" s="319"/>
      <c r="G208" s="319"/>
      <c r="H208" s="319"/>
      <c r="I208" s="319"/>
      <c r="J208" s="319"/>
      <c r="K208" s="319"/>
      <c r="L208" s="20"/>
      <c r="Q208" s="547"/>
      <c r="R208" s="554" t="s">
        <v>2495</v>
      </c>
      <c r="S208" s="546" t="s">
        <v>424</v>
      </c>
      <c r="T208" s="546">
        <v>330</v>
      </c>
      <c r="U208" s="546">
        <v>895</v>
      </c>
      <c r="V208" s="281"/>
      <c r="W208" s="281"/>
      <c r="X208" s="281">
        <v>895</v>
      </c>
      <c r="Y208" s="281"/>
      <c r="Z208" s="281"/>
      <c r="AA208" s="281"/>
      <c r="AB208" s="574" t="s">
        <v>2494</v>
      </c>
    </row>
    <row r="209" spans="1:28" x14ac:dyDescent="0.3">
      <c r="A209" s="421"/>
      <c r="B209" s="40" t="s">
        <v>131</v>
      </c>
      <c r="C209" s="11" t="s">
        <v>2079</v>
      </c>
      <c r="D209" s="11">
        <v>576</v>
      </c>
      <c r="E209" s="82"/>
      <c r="F209" s="319"/>
      <c r="G209" s="319"/>
      <c r="H209" s="319"/>
      <c r="I209" s="319"/>
      <c r="J209" s="319"/>
      <c r="K209" s="319"/>
      <c r="L209" s="20" t="s">
        <v>107</v>
      </c>
      <c r="Q209" s="429"/>
      <c r="R209" s="252" t="s">
        <v>2496</v>
      </c>
      <c r="S209" s="11" t="s">
        <v>424</v>
      </c>
      <c r="T209" s="13">
        <v>530</v>
      </c>
      <c r="U209" s="13">
        <v>1500</v>
      </c>
      <c r="V209" s="314"/>
      <c r="W209" s="314"/>
      <c r="X209" s="314"/>
      <c r="Y209" s="314"/>
      <c r="Z209" s="314"/>
      <c r="AA209" s="314">
        <v>1500</v>
      </c>
      <c r="AB209" s="6" t="s">
        <v>2494</v>
      </c>
    </row>
    <row r="210" spans="1:28" ht="15" thickBot="1" x14ac:dyDescent="0.35">
      <c r="A210" s="429"/>
      <c r="B210" s="252" t="s">
        <v>132</v>
      </c>
      <c r="C210" s="13" t="s">
        <v>2079</v>
      </c>
      <c r="D210" s="13">
        <v>640</v>
      </c>
      <c r="E210" s="86"/>
      <c r="F210" s="760"/>
      <c r="G210" s="760"/>
      <c r="H210" s="760"/>
      <c r="I210" s="760"/>
      <c r="J210" s="760"/>
      <c r="K210" s="760"/>
      <c r="L210" s="22"/>
      <c r="Q210" s="421"/>
      <c r="R210" s="40" t="s">
        <v>2521</v>
      </c>
      <c r="S210" s="11" t="s">
        <v>424</v>
      </c>
      <c r="T210" s="11">
        <v>30</v>
      </c>
      <c r="U210" s="11">
        <v>84</v>
      </c>
      <c r="V210" s="281">
        <v>84</v>
      </c>
      <c r="W210" s="281"/>
      <c r="X210" s="281"/>
      <c r="Y210" s="281"/>
      <c r="Z210" s="281"/>
      <c r="AA210" s="281"/>
      <c r="AB210" s="6" t="s">
        <v>2517</v>
      </c>
    </row>
    <row r="211" spans="1:28" ht="18.600000000000001" thickBot="1" x14ac:dyDescent="0.4">
      <c r="A211" s="56" t="s">
        <v>133</v>
      </c>
      <c r="B211" s="15"/>
      <c r="C211" s="27"/>
      <c r="D211" s="27"/>
      <c r="E211" s="27"/>
      <c r="F211" s="27"/>
      <c r="G211" s="27"/>
      <c r="H211" s="27"/>
      <c r="I211" s="27"/>
      <c r="J211" s="27"/>
      <c r="K211" s="27"/>
      <c r="L211" s="16"/>
      <c r="Q211" s="547"/>
      <c r="R211" s="554" t="s">
        <v>2522</v>
      </c>
      <c r="S211" s="546" t="s">
        <v>424</v>
      </c>
      <c r="T211" s="546">
        <v>30</v>
      </c>
      <c r="U211" s="546">
        <v>96</v>
      </c>
      <c r="V211" s="281">
        <v>96</v>
      </c>
      <c r="W211" s="281"/>
      <c r="X211" s="281"/>
      <c r="Y211" s="281"/>
      <c r="Z211" s="281"/>
      <c r="AA211" s="281"/>
      <c r="AB211" s="574" t="s">
        <v>2527</v>
      </c>
    </row>
    <row r="212" spans="1:28" x14ac:dyDescent="0.3">
      <c r="A212" s="428" t="s">
        <v>153</v>
      </c>
      <c r="B212" s="10" t="s">
        <v>1043</v>
      </c>
      <c r="C212" s="14" t="s">
        <v>2078</v>
      </c>
      <c r="D212" s="14">
        <v>180</v>
      </c>
      <c r="E212" s="14">
        <v>244.15</v>
      </c>
      <c r="F212" s="315">
        <v>244.15</v>
      </c>
      <c r="G212" s="315"/>
      <c r="H212" s="315"/>
      <c r="I212" s="315"/>
      <c r="J212" s="315"/>
      <c r="K212" s="315"/>
      <c r="L212" s="19" t="s">
        <v>1708</v>
      </c>
      <c r="Q212" s="429"/>
      <c r="R212" s="252" t="s">
        <v>2523</v>
      </c>
      <c r="S212" s="11" t="s">
        <v>424</v>
      </c>
      <c r="T212" s="13">
        <v>60</v>
      </c>
      <c r="U212" s="13">
        <v>168</v>
      </c>
      <c r="V212" s="314">
        <v>168</v>
      </c>
      <c r="W212" s="314"/>
      <c r="X212" s="314"/>
      <c r="Y212" s="314"/>
      <c r="Z212" s="314"/>
      <c r="AA212" s="314"/>
      <c r="AB212" s="6" t="s">
        <v>2517</v>
      </c>
    </row>
    <row r="213" spans="1:28" x14ac:dyDescent="0.3">
      <c r="A213" s="35" t="s">
        <v>154</v>
      </c>
      <c r="B213" s="10" t="s">
        <v>1044</v>
      </c>
      <c r="C213" s="11" t="s">
        <v>2078</v>
      </c>
      <c r="D213" s="14">
        <v>200</v>
      </c>
      <c r="E213" s="14">
        <v>203.03</v>
      </c>
      <c r="F213" s="315">
        <v>203.03</v>
      </c>
      <c r="G213" s="315"/>
      <c r="H213" s="315"/>
      <c r="I213" s="315"/>
      <c r="J213" s="315"/>
      <c r="K213" s="315"/>
      <c r="L213" s="19" t="s">
        <v>1046</v>
      </c>
      <c r="Q213" s="547"/>
      <c r="R213" s="554" t="s">
        <v>2524</v>
      </c>
      <c r="S213" s="546" t="s">
        <v>424</v>
      </c>
      <c r="T213" s="546">
        <v>60</v>
      </c>
      <c r="U213" s="546">
        <v>192</v>
      </c>
      <c r="V213" s="281">
        <v>192</v>
      </c>
      <c r="W213" s="281"/>
      <c r="X213" s="281"/>
      <c r="Y213" s="281"/>
      <c r="Z213" s="281"/>
      <c r="AA213" s="281"/>
      <c r="AB213" s="574" t="s">
        <v>2527</v>
      </c>
    </row>
    <row r="214" spans="1:28" x14ac:dyDescent="0.3">
      <c r="A214" s="421"/>
      <c r="B214" s="40" t="s">
        <v>136</v>
      </c>
      <c r="C214" s="11" t="s">
        <v>2080</v>
      </c>
      <c r="D214" s="11">
        <v>30</v>
      </c>
      <c r="E214" s="82"/>
      <c r="F214" s="319"/>
      <c r="G214" s="319"/>
      <c r="H214" s="319"/>
      <c r="I214" s="319"/>
      <c r="J214" s="319"/>
      <c r="K214" s="319"/>
      <c r="L214" s="20" t="s">
        <v>1047</v>
      </c>
      <c r="Q214" s="421"/>
      <c r="R214" s="40" t="s">
        <v>2525</v>
      </c>
      <c r="S214" s="11" t="s">
        <v>424</v>
      </c>
      <c r="T214" s="11">
        <v>160</v>
      </c>
      <c r="U214" s="11">
        <v>352</v>
      </c>
      <c r="V214" s="281"/>
      <c r="W214" s="281">
        <v>352</v>
      </c>
      <c r="X214" s="281"/>
      <c r="Y214" s="281"/>
      <c r="Z214" s="281"/>
      <c r="AA214" s="281"/>
      <c r="AB214" s="6" t="s">
        <v>2517</v>
      </c>
    </row>
    <row r="215" spans="1:28" x14ac:dyDescent="0.3">
      <c r="A215" s="421" t="s">
        <v>1350</v>
      </c>
      <c r="B215" s="40" t="s">
        <v>137</v>
      </c>
      <c r="C215" s="11" t="s">
        <v>2085</v>
      </c>
      <c r="D215" s="11">
        <v>540</v>
      </c>
      <c r="E215" s="82"/>
      <c r="F215" s="319"/>
      <c r="G215" s="319"/>
      <c r="H215" s="319"/>
      <c r="I215" s="319"/>
      <c r="J215" s="319"/>
      <c r="K215" s="319"/>
      <c r="L215" s="20" t="s">
        <v>1049</v>
      </c>
      <c r="Q215" s="547"/>
      <c r="R215" s="554" t="s">
        <v>2526</v>
      </c>
      <c r="S215" s="546" t="s">
        <v>424</v>
      </c>
      <c r="T215" s="546">
        <v>160</v>
      </c>
      <c r="U215" s="546">
        <v>400</v>
      </c>
      <c r="V215" s="281"/>
      <c r="W215" s="281">
        <v>400</v>
      </c>
      <c r="X215" s="281"/>
      <c r="Y215" s="281"/>
      <c r="Z215" s="281"/>
      <c r="AA215" s="281"/>
      <c r="AB215" s="574" t="s">
        <v>2527</v>
      </c>
    </row>
    <row r="216" spans="1:28" ht="15" thickBot="1" x14ac:dyDescent="0.35">
      <c r="A216" s="421" t="s">
        <v>1348</v>
      </c>
      <c r="B216" s="40" t="s">
        <v>138</v>
      </c>
      <c r="C216" s="11" t="s">
        <v>2085</v>
      </c>
      <c r="D216" s="11">
        <v>1080</v>
      </c>
      <c r="E216" s="82" t="s">
        <v>559</v>
      </c>
      <c r="F216" s="319"/>
      <c r="G216" s="319"/>
      <c r="H216" s="319"/>
      <c r="I216" s="319"/>
      <c r="J216" s="319"/>
      <c r="K216" s="319"/>
      <c r="L216" s="20" t="s">
        <v>1050</v>
      </c>
      <c r="Q216" s="421"/>
      <c r="R216" s="40" t="s">
        <v>2587</v>
      </c>
      <c r="S216" s="11" t="s">
        <v>424</v>
      </c>
      <c r="T216" s="11">
        <v>300</v>
      </c>
      <c r="U216" s="11">
        <v>792</v>
      </c>
      <c r="V216" s="281"/>
      <c r="W216" s="281"/>
      <c r="X216" s="281">
        <v>792</v>
      </c>
      <c r="Y216" s="281"/>
      <c r="Z216" s="281"/>
      <c r="AA216" s="281"/>
      <c r="AB216" s="6" t="s">
        <v>2584</v>
      </c>
    </row>
    <row r="217" spans="1:28" x14ac:dyDescent="0.3">
      <c r="A217" s="421" t="s">
        <v>1349</v>
      </c>
      <c r="B217" s="40" t="s">
        <v>139</v>
      </c>
      <c r="C217" s="11" t="s">
        <v>319</v>
      </c>
      <c r="D217" s="11">
        <v>36</v>
      </c>
      <c r="E217" s="82"/>
      <c r="F217" s="319"/>
      <c r="G217" s="319"/>
      <c r="H217" s="319"/>
      <c r="I217" s="319"/>
      <c r="J217" s="319"/>
      <c r="K217" s="319"/>
      <c r="L217" s="20" t="s">
        <v>1051</v>
      </c>
      <c r="Q217" s="592" t="s">
        <v>2622</v>
      </c>
      <c r="R217" s="544" t="s">
        <v>2591</v>
      </c>
      <c r="S217" s="546" t="s">
        <v>424</v>
      </c>
      <c r="T217" s="545">
        <v>600</v>
      </c>
      <c r="U217" s="545">
        <v>1200</v>
      </c>
      <c r="V217" s="315"/>
      <c r="W217" s="315"/>
      <c r="X217" s="315"/>
      <c r="Y217" s="315"/>
      <c r="Z217" s="315">
        <v>1200</v>
      </c>
      <c r="AA217" s="315"/>
      <c r="AB217" s="574" t="s">
        <v>2595</v>
      </c>
    </row>
    <row r="218" spans="1:28" x14ac:dyDescent="0.3">
      <c r="A218" s="421"/>
      <c r="B218" s="40" t="s">
        <v>141</v>
      </c>
      <c r="C218" s="11" t="s">
        <v>319</v>
      </c>
      <c r="D218" s="11">
        <v>18</v>
      </c>
      <c r="E218" s="82"/>
      <c r="F218" s="319"/>
      <c r="G218" s="319"/>
      <c r="H218" s="319"/>
      <c r="I218" s="319"/>
      <c r="J218" s="319"/>
      <c r="K218" s="319"/>
      <c r="L218" s="20" t="s">
        <v>1048</v>
      </c>
      <c r="Q218" s="437"/>
      <c r="R218" s="40" t="s">
        <v>2602</v>
      </c>
      <c r="S218" s="11" t="s">
        <v>424</v>
      </c>
      <c r="T218" s="11">
        <v>200</v>
      </c>
      <c r="U218" s="11">
        <v>460</v>
      </c>
      <c r="V218" s="281"/>
      <c r="W218" s="281">
        <v>460</v>
      </c>
      <c r="X218" s="281"/>
      <c r="Y218" s="281"/>
      <c r="Z218" s="281"/>
      <c r="AA218" s="281"/>
      <c r="AB218" s="6" t="s">
        <v>2603</v>
      </c>
    </row>
    <row r="219" spans="1:28" x14ac:dyDescent="0.3">
      <c r="A219" s="421"/>
      <c r="B219" s="40" t="s">
        <v>142</v>
      </c>
      <c r="C219" s="11" t="s">
        <v>320</v>
      </c>
      <c r="D219" s="11">
        <v>15</v>
      </c>
      <c r="E219" s="82"/>
      <c r="F219" s="319"/>
      <c r="G219" s="319"/>
      <c r="H219" s="319"/>
      <c r="I219" s="319"/>
      <c r="J219" s="319"/>
      <c r="K219" s="319"/>
      <c r="L219" s="20" t="s">
        <v>1052</v>
      </c>
      <c r="Q219" s="547"/>
      <c r="R219" s="546" t="s">
        <v>2730</v>
      </c>
      <c r="S219" s="546" t="s">
        <v>424</v>
      </c>
      <c r="T219" s="546">
        <v>18.399999999999999</v>
      </c>
      <c r="U219" s="546">
        <v>53</v>
      </c>
      <c r="V219" s="281">
        <v>53</v>
      </c>
      <c r="W219" s="281"/>
      <c r="X219" s="281"/>
      <c r="Y219" s="281"/>
      <c r="Z219" s="281"/>
      <c r="AA219" s="281"/>
      <c r="AB219" s="574" t="s">
        <v>2737</v>
      </c>
    </row>
    <row r="220" spans="1:28" x14ac:dyDescent="0.3">
      <c r="A220" s="421"/>
      <c r="B220" s="40" t="s">
        <v>143</v>
      </c>
      <c r="C220" s="11" t="s">
        <v>2085</v>
      </c>
      <c r="D220" s="11">
        <v>90</v>
      </c>
      <c r="E220" s="11">
        <v>131.68</v>
      </c>
      <c r="F220" s="281">
        <v>131.68</v>
      </c>
      <c r="G220" s="281"/>
      <c r="H220" s="281"/>
      <c r="I220" s="281"/>
      <c r="J220" s="281"/>
      <c r="K220" s="281"/>
      <c r="L220" s="20" t="s">
        <v>1053</v>
      </c>
      <c r="Q220" s="421"/>
      <c r="R220" s="11" t="s">
        <v>2731</v>
      </c>
      <c r="S220" s="11" t="s">
        <v>424</v>
      </c>
      <c r="T220" s="11">
        <v>18.600000000000001</v>
      </c>
      <c r="U220" s="11">
        <v>49</v>
      </c>
      <c r="V220" s="281">
        <v>49</v>
      </c>
      <c r="W220" s="281"/>
      <c r="X220" s="281"/>
      <c r="Y220" s="281"/>
      <c r="Z220" s="281"/>
      <c r="AA220" s="281"/>
      <c r="AB220" s="6" t="s">
        <v>2736</v>
      </c>
    </row>
    <row r="221" spans="1:28" x14ac:dyDescent="0.3">
      <c r="A221" s="421"/>
      <c r="B221" s="40" t="s">
        <v>144</v>
      </c>
      <c r="C221" s="11" t="s">
        <v>319</v>
      </c>
      <c r="D221" s="11">
        <v>60</v>
      </c>
      <c r="E221" s="82" t="s">
        <v>559</v>
      </c>
      <c r="F221" s="319"/>
      <c r="G221" s="319"/>
      <c r="H221" s="319"/>
      <c r="I221" s="319"/>
      <c r="J221" s="319"/>
      <c r="K221" s="319"/>
      <c r="L221" s="20" t="s">
        <v>1054</v>
      </c>
      <c r="Q221" s="547"/>
      <c r="R221" s="546" t="s">
        <v>2732</v>
      </c>
      <c r="S221" s="546" t="s">
        <v>424</v>
      </c>
      <c r="T221" s="546">
        <v>38.4</v>
      </c>
      <c r="U221" s="546">
        <v>88</v>
      </c>
      <c r="V221" s="281">
        <v>88</v>
      </c>
      <c r="W221" s="281"/>
      <c r="X221" s="281"/>
      <c r="Y221" s="281"/>
      <c r="Z221" s="281"/>
      <c r="AA221" s="281"/>
      <c r="AB221" s="574" t="s">
        <v>2733</v>
      </c>
    </row>
    <row r="222" spans="1:28" x14ac:dyDescent="0.3">
      <c r="A222" s="421"/>
      <c r="B222" s="40" t="s">
        <v>145</v>
      </c>
      <c r="C222" s="11" t="s">
        <v>319</v>
      </c>
      <c r="D222" s="11">
        <v>44</v>
      </c>
      <c r="E222" s="82"/>
      <c r="F222" s="319"/>
      <c r="G222" s="319"/>
      <c r="H222" s="319"/>
      <c r="I222" s="319"/>
      <c r="J222" s="319"/>
      <c r="K222" s="319"/>
      <c r="L222" s="20" t="s">
        <v>1055</v>
      </c>
      <c r="Q222" s="421"/>
      <c r="R222" s="11" t="s">
        <v>2734</v>
      </c>
      <c r="S222" s="11" t="s">
        <v>424</v>
      </c>
      <c r="T222" s="11">
        <v>20</v>
      </c>
      <c r="U222" s="11">
        <v>63</v>
      </c>
      <c r="V222" s="281">
        <v>63</v>
      </c>
      <c r="W222" s="281"/>
      <c r="X222" s="281">
        <v>824</v>
      </c>
      <c r="Y222" s="281"/>
      <c r="Z222" s="281"/>
      <c r="AA222" s="281"/>
      <c r="AB222" s="6" t="s">
        <v>2735</v>
      </c>
    </row>
    <row r="223" spans="1:28" x14ac:dyDescent="0.3">
      <c r="A223" s="421"/>
      <c r="B223" s="40" t="s">
        <v>146</v>
      </c>
      <c r="C223" s="11" t="s">
        <v>168</v>
      </c>
      <c r="D223" s="11">
        <v>144</v>
      </c>
      <c r="E223" s="82"/>
      <c r="F223" s="319"/>
      <c r="G223" s="319"/>
      <c r="H223" s="319"/>
      <c r="I223" s="319"/>
      <c r="J223" s="319"/>
      <c r="K223" s="319"/>
      <c r="L223" s="20" t="s">
        <v>1056</v>
      </c>
      <c r="Q223" s="421"/>
      <c r="R223" s="11" t="s">
        <v>2740</v>
      </c>
      <c r="S223" s="11" t="s">
        <v>424</v>
      </c>
      <c r="T223" s="11">
        <v>600</v>
      </c>
      <c r="U223" s="11">
        <v>1748</v>
      </c>
      <c r="V223" s="281"/>
      <c r="W223" s="281"/>
      <c r="X223" s="281"/>
      <c r="Y223" s="281"/>
      <c r="Z223" s="281"/>
      <c r="AA223" s="281">
        <v>1748</v>
      </c>
      <c r="AB223" s="6" t="s">
        <v>2741</v>
      </c>
    </row>
    <row r="224" spans="1:28" x14ac:dyDescent="0.3">
      <c r="A224" s="421"/>
      <c r="B224" s="40" t="s">
        <v>147</v>
      </c>
      <c r="C224" s="11" t="s">
        <v>319</v>
      </c>
      <c r="D224" s="11">
        <v>36</v>
      </c>
      <c r="E224" s="82" t="s">
        <v>559</v>
      </c>
      <c r="F224" s="319"/>
      <c r="G224" s="319"/>
      <c r="H224" s="319"/>
      <c r="I224" s="319"/>
      <c r="J224" s="319"/>
      <c r="K224" s="319"/>
      <c r="L224" s="20" t="s">
        <v>1057</v>
      </c>
      <c r="Q224" s="547"/>
      <c r="R224" s="546" t="s">
        <v>2742</v>
      </c>
      <c r="S224" s="546" t="s">
        <v>424</v>
      </c>
      <c r="T224" s="546">
        <v>200</v>
      </c>
      <c r="U224" s="546">
        <v>464</v>
      </c>
      <c r="V224" s="281"/>
      <c r="W224" s="281">
        <v>464</v>
      </c>
      <c r="X224" s="281"/>
      <c r="Y224" s="281"/>
      <c r="Z224" s="281"/>
      <c r="AA224" s="281"/>
      <c r="AB224" s="574" t="s">
        <v>2745</v>
      </c>
    </row>
    <row r="225" spans="1:28" x14ac:dyDescent="0.3">
      <c r="A225" s="421"/>
      <c r="B225" s="40" t="s">
        <v>148</v>
      </c>
      <c r="C225" s="11" t="s">
        <v>2085</v>
      </c>
      <c r="D225" s="11">
        <v>600</v>
      </c>
      <c r="E225" s="82" t="s">
        <v>559</v>
      </c>
      <c r="F225" s="319"/>
      <c r="G225" s="319"/>
      <c r="H225" s="319"/>
      <c r="I225" s="319"/>
      <c r="J225" s="319"/>
      <c r="K225" s="319"/>
      <c r="L225" s="20" t="s">
        <v>149</v>
      </c>
      <c r="Q225" s="421"/>
      <c r="R225" s="11" t="s">
        <v>2743</v>
      </c>
      <c r="S225" s="11" t="s">
        <v>424</v>
      </c>
      <c r="T225" s="11">
        <v>200</v>
      </c>
      <c r="U225" s="11">
        <v>464</v>
      </c>
      <c r="V225" s="281"/>
      <c r="W225" s="281">
        <v>464</v>
      </c>
      <c r="X225" s="281"/>
      <c r="Y225" s="281"/>
      <c r="Z225" s="281"/>
      <c r="AA225" s="281"/>
      <c r="AB225" s="6" t="s">
        <v>2746</v>
      </c>
    </row>
    <row r="226" spans="1:28" x14ac:dyDescent="0.3">
      <c r="A226" s="421"/>
      <c r="B226" s="40" t="s">
        <v>150</v>
      </c>
      <c r="C226" s="11" t="s">
        <v>2085</v>
      </c>
      <c r="D226" s="11">
        <v>336</v>
      </c>
      <c r="E226" s="82"/>
      <c r="F226" s="319"/>
      <c r="G226" s="319"/>
      <c r="H226" s="319"/>
      <c r="I226" s="319"/>
      <c r="J226" s="319"/>
      <c r="K226" s="319"/>
      <c r="L226" s="20" t="s">
        <v>149</v>
      </c>
      <c r="Q226" s="547"/>
      <c r="R226" s="546" t="s">
        <v>2744</v>
      </c>
      <c r="S226" s="546" t="s">
        <v>424</v>
      </c>
      <c r="T226" s="546">
        <v>200</v>
      </c>
      <c r="U226" s="546">
        <v>412</v>
      </c>
      <c r="V226" s="281"/>
      <c r="W226" s="281">
        <v>412</v>
      </c>
      <c r="X226" s="281"/>
      <c r="Y226" s="281"/>
      <c r="Z226" s="281"/>
      <c r="AA226" s="281"/>
      <c r="AB226" s="574" t="s">
        <v>2748</v>
      </c>
    </row>
    <row r="227" spans="1:28" x14ac:dyDescent="0.3">
      <c r="A227" s="421"/>
      <c r="B227" s="40" t="s">
        <v>151</v>
      </c>
      <c r="C227" s="11" t="s">
        <v>2085</v>
      </c>
      <c r="D227" s="11">
        <v>225</v>
      </c>
      <c r="E227" s="82"/>
      <c r="F227" s="319"/>
      <c r="G227" s="319"/>
      <c r="H227" s="319"/>
      <c r="I227" s="319"/>
      <c r="J227" s="319"/>
      <c r="K227" s="319"/>
      <c r="L227" s="20" t="s">
        <v>149</v>
      </c>
      <c r="Q227" s="556" t="s">
        <v>2792</v>
      </c>
      <c r="R227" s="545" t="s">
        <v>2774</v>
      </c>
      <c r="S227" s="546" t="s">
        <v>424</v>
      </c>
      <c r="T227" s="545">
        <v>330</v>
      </c>
      <c r="U227" s="545">
        <v>891</v>
      </c>
      <c r="V227" s="315"/>
      <c r="W227" s="315"/>
      <c r="X227" s="315">
        <v>891</v>
      </c>
      <c r="Y227" s="315"/>
      <c r="Z227" s="315"/>
      <c r="AA227" s="315"/>
      <c r="AB227" s="574" t="s">
        <v>2778</v>
      </c>
    </row>
    <row r="228" spans="1:28" x14ac:dyDescent="0.3">
      <c r="A228" s="421"/>
      <c r="B228" s="40" t="s">
        <v>152</v>
      </c>
      <c r="C228" s="11" t="s">
        <v>2078</v>
      </c>
      <c r="D228" s="11">
        <v>90</v>
      </c>
      <c r="E228" s="82"/>
      <c r="F228" s="319"/>
      <c r="G228" s="319"/>
      <c r="H228" s="319"/>
      <c r="I228" s="319"/>
      <c r="J228" s="319"/>
      <c r="K228" s="319"/>
      <c r="L228" s="20" t="s">
        <v>1058</v>
      </c>
      <c r="Q228" s="42" t="s">
        <v>2793</v>
      </c>
      <c r="R228" s="13" t="s">
        <v>2775</v>
      </c>
      <c r="S228" s="11" t="s">
        <v>424</v>
      </c>
      <c r="T228" s="13">
        <v>530</v>
      </c>
      <c r="U228" s="13">
        <v>1431</v>
      </c>
      <c r="V228" s="314"/>
      <c r="W228" s="314"/>
      <c r="X228" s="314"/>
      <c r="Y228" s="314"/>
      <c r="Z228" s="314">
        <v>1431</v>
      </c>
      <c r="AA228" s="314"/>
      <c r="AB228" s="6" t="s">
        <v>2779</v>
      </c>
    </row>
    <row r="229" spans="1:28" ht="15" thickBot="1" x14ac:dyDescent="0.35">
      <c r="A229" s="429"/>
      <c r="B229" s="252"/>
      <c r="C229" s="13"/>
      <c r="D229" s="13"/>
      <c r="E229" s="13"/>
      <c r="F229" s="314"/>
      <c r="G229" s="314"/>
      <c r="H229" s="314"/>
      <c r="I229" s="314"/>
      <c r="J229" s="314"/>
      <c r="K229" s="314"/>
      <c r="L229" s="22"/>
      <c r="Q229" s="547"/>
      <c r="R229" s="546" t="s">
        <v>2776</v>
      </c>
      <c r="S229" s="546" t="s">
        <v>424</v>
      </c>
      <c r="T229" s="546">
        <v>40</v>
      </c>
      <c r="U229" s="546">
        <v>108</v>
      </c>
      <c r="V229" s="281">
        <v>108</v>
      </c>
      <c r="W229" s="281"/>
      <c r="X229" s="281"/>
      <c r="Y229" s="281"/>
      <c r="Z229" s="281"/>
      <c r="AA229" s="281"/>
      <c r="AB229" s="574" t="s">
        <v>2780</v>
      </c>
    </row>
    <row r="230" spans="1:28" ht="18.600000000000001" thickBot="1" x14ac:dyDescent="0.4">
      <c r="A230" s="56" t="s">
        <v>155</v>
      </c>
      <c r="B230" s="15"/>
      <c r="C230" s="27"/>
      <c r="D230" s="27"/>
      <c r="E230" s="27"/>
      <c r="F230" s="27"/>
      <c r="G230" s="27"/>
      <c r="H230" s="27"/>
      <c r="I230" s="27"/>
      <c r="J230" s="27"/>
      <c r="K230" s="27"/>
      <c r="L230" s="16"/>
      <c r="Q230" s="421"/>
      <c r="R230" s="11" t="s">
        <v>2777</v>
      </c>
      <c r="S230" s="11" t="s">
        <v>424</v>
      </c>
      <c r="T230" s="11">
        <v>60</v>
      </c>
      <c r="U230" s="11">
        <v>162</v>
      </c>
      <c r="V230" s="281">
        <v>162</v>
      </c>
      <c r="W230" s="281"/>
      <c r="X230" s="281"/>
      <c r="Y230" s="281"/>
      <c r="Z230" s="281"/>
      <c r="AA230" s="281"/>
      <c r="AB230" s="4" t="s">
        <v>2781</v>
      </c>
    </row>
    <row r="231" spans="1:28" x14ac:dyDescent="0.3">
      <c r="A231" s="428" t="s">
        <v>162</v>
      </c>
      <c r="B231" s="10" t="s">
        <v>156</v>
      </c>
      <c r="C231" s="14" t="s">
        <v>424</v>
      </c>
      <c r="D231" s="14">
        <v>300</v>
      </c>
      <c r="E231" s="14">
        <v>780</v>
      </c>
      <c r="F231" s="315"/>
      <c r="G231" s="315"/>
      <c r="H231" s="315">
        <v>780</v>
      </c>
      <c r="I231" s="315"/>
      <c r="J231" s="315"/>
      <c r="K231" s="315"/>
      <c r="L231" s="19" t="s">
        <v>1709</v>
      </c>
      <c r="Q231" s="421"/>
      <c r="R231" s="11" t="s">
        <v>2871</v>
      </c>
      <c r="S231" s="11" t="s">
        <v>424</v>
      </c>
      <c r="T231" s="11">
        <v>330</v>
      </c>
      <c r="U231" s="11">
        <v>858</v>
      </c>
      <c r="V231" s="281"/>
      <c r="W231" s="281"/>
      <c r="X231" s="281">
        <v>858</v>
      </c>
      <c r="Y231" s="281"/>
      <c r="Z231" s="281"/>
      <c r="AA231" s="281"/>
      <c r="AB231" s="4" t="s">
        <v>2867</v>
      </c>
    </row>
    <row r="232" spans="1:28" x14ac:dyDescent="0.3">
      <c r="A232" s="35" t="s">
        <v>163</v>
      </c>
      <c r="B232" s="40" t="s">
        <v>157</v>
      </c>
      <c r="C232" s="11" t="s">
        <v>82</v>
      </c>
      <c r="D232" s="11">
        <v>130</v>
      </c>
      <c r="E232" s="11">
        <v>312</v>
      </c>
      <c r="F232" s="281"/>
      <c r="G232" s="281">
        <v>312</v>
      </c>
      <c r="H232" s="281"/>
      <c r="I232" s="281"/>
      <c r="J232" s="281"/>
      <c r="K232" s="281"/>
      <c r="L232" s="19" t="s">
        <v>1710</v>
      </c>
      <c r="Q232" s="547"/>
      <c r="R232" s="546" t="s">
        <v>2872</v>
      </c>
      <c r="S232" s="546" t="s">
        <v>424</v>
      </c>
      <c r="T232" s="546">
        <v>530</v>
      </c>
      <c r="U232" s="546">
        <v>1378</v>
      </c>
      <c r="V232" s="281"/>
      <c r="W232" s="281"/>
      <c r="X232" s="281"/>
      <c r="Y232" s="281"/>
      <c r="Z232" s="281">
        <v>1378</v>
      </c>
      <c r="AA232" s="281"/>
      <c r="AB232" s="562" t="s">
        <v>2867</v>
      </c>
    </row>
    <row r="233" spans="1:28" x14ac:dyDescent="0.3">
      <c r="A233" s="421"/>
      <c r="B233" s="40" t="s">
        <v>158</v>
      </c>
      <c r="C233" s="11" t="s">
        <v>82</v>
      </c>
      <c r="D233" s="11">
        <v>65</v>
      </c>
      <c r="E233" s="11">
        <v>156</v>
      </c>
      <c r="F233" s="281">
        <v>156</v>
      </c>
      <c r="G233" s="281"/>
      <c r="H233" s="281"/>
      <c r="I233" s="281"/>
      <c r="J233" s="281"/>
      <c r="K233" s="281"/>
      <c r="L233" s="19" t="s">
        <v>1711</v>
      </c>
      <c r="Q233" s="547"/>
      <c r="R233" s="546" t="s">
        <v>2876</v>
      </c>
      <c r="S233" s="546" t="s">
        <v>424</v>
      </c>
      <c r="T233" s="546">
        <v>40</v>
      </c>
      <c r="U233" s="546">
        <v>104</v>
      </c>
      <c r="V233" s="281">
        <v>104</v>
      </c>
      <c r="W233" s="281"/>
      <c r="X233" s="281"/>
      <c r="Y233" s="281"/>
      <c r="Z233" s="281"/>
      <c r="AA233" s="281"/>
      <c r="AB233" s="562" t="s">
        <v>2867</v>
      </c>
    </row>
    <row r="234" spans="1:28" x14ac:dyDescent="0.3">
      <c r="A234" s="421"/>
      <c r="B234" s="40" t="s">
        <v>159</v>
      </c>
      <c r="C234" s="11" t="s">
        <v>2081</v>
      </c>
      <c r="D234" s="11">
        <v>260</v>
      </c>
      <c r="E234" s="11">
        <v>624</v>
      </c>
      <c r="F234" s="281"/>
      <c r="G234" s="281"/>
      <c r="H234" s="281">
        <v>624</v>
      </c>
      <c r="I234" s="281"/>
      <c r="J234" s="281"/>
      <c r="K234" s="281"/>
      <c r="L234" s="20" t="s">
        <v>1712</v>
      </c>
      <c r="Q234" s="421"/>
      <c r="R234" s="11" t="s">
        <v>2877</v>
      </c>
      <c r="S234" s="11" t="s">
        <v>424</v>
      </c>
      <c r="T234" s="11">
        <v>60</v>
      </c>
      <c r="U234" s="11">
        <v>156</v>
      </c>
      <c r="V234" s="281">
        <v>156</v>
      </c>
      <c r="W234" s="281"/>
      <c r="X234" s="281"/>
      <c r="Y234" s="281"/>
      <c r="Z234" s="281"/>
      <c r="AA234" s="281"/>
      <c r="AB234" s="4" t="s">
        <v>2867</v>
      </c>
    </row>
    <row r="235" spans="1:28" x14ac:dyDescent="0.3">
      <c r="A235" s="421"/>
      <c r="B235" s="40" t="s">
        <v>161</v>
      </c>
      <c r="C235" s="11" t="s">
        <v>82</v>
      </c>
      <c r="D235" s="11">
        <v>58</v>
      </c>
      <c r="E235" s="11">
        <v>125</v>
      </c>
      <c r="F235" s="281">
        <v>125</v>
      </c>
      <c r="G235" s="281"/>
      <c r="H235" s="281"/>
      <c r="I235" s="281"/>
      <c r="J235" s="281"/>
      <c r="K235" s="281"/>
      <c r="L235" s="19" t="s">
        <v>1713</v>
      </c>
      <c r="Q235" s="547" t="s">
        <v>2882</v>
      </c>
      <c r="R235" s="546" t="s">
        <v>2878</v>
      </c>
      <c r="S235" s="546" t="s">
        <v>424</v>
      </c>
      <c r="T235" s="546">
        <v>330</v>
      </c>
      <c r="U235" s="546">
        <v>858</v>
      </c>
      <c r="V235" s="281"/>
      <c r="W235" s="281"/>
      <c r="X235" s="281">
        <v>858</v>
      </c>
      <c r="Y235" s="281"/>
      <c r="Z235" s="281"/>
      <c r="AA235" s="281"/>
      <c r="AB235" s="562" t="s">
        <v>2867</v>
      </c>
    </row>
    <row r="236" spans="1:28" ht="15" thickBot="1" x14ac:dyDescent="0.35">
      <c r="A236" s="429"/>
      <c r="B236" s="252" t="s">
        <v>1062</v>
      </c>
      <c r="C236" s="13" t="s">
        <v>82</v>
      </c>
      <c r="D236" s="13">
        <v>65</v>
      </c>
      <c r="E236" s="86"/>
      <c r="F236" s="760"/>
      <c r="G236" s="760"/>
      <c r="H236" s="760"/>
      <c r="I236" s="760"/>
      <c r="J236" s="760"/>
      <c r="K236" s="760"/>
      <c r="L236" s="22" t="s">
        <v>1714</v>
      </c>
      <c r="Q236" s="421"/>
      <c r="R236" s="11" t="s">
        <v>2879</v>
      </c>
      <c r="S236" s="11" t="s">
        <v>424</v>
      </c>
      <c r="T236" s="11">
        <v>530</v>
      </c>
      <c r="U236" s="11">
        <v>1378</v>
      </c>
      <c r="V236" s="281"/>
      <c r="W236" s="281"/>
      <c r="X236" s="281"/>
      <c r="Y236" s="281"/>
      <c r="Z236" s="281">
        <v>1378</v>
      </c>
      <c r="AA236" s="281"/>
      <c r="AB236" s="4" t="s">
        <v>2867</v>
      </c>
    </row>
    <row r="237" spans="1:28" ht="18.600000000000001" thickBot="1" x14ac:dyDescent="0.4">
      <c r="A237" s="56" t="s">
        <v>164</v>
      </c>
      <c r="B237" s="53"/>
      <c r="C237" s="27"/>
      <c r="D237" s="27"/>
      <c r="E237" s="27"/>
      <c r="F237" s="27"/>
      <c r="G237" s="27"/>
      <c r="H237" s="27"/>
      <c r="I237" s="27"/>
      <c r="J237" s="27"/>
      <c r="K237" s="27"/>
      <c r="L237" s="16"/>
      <c r="Q237" s="35" t="s">
        <v>2940</v>
      </c>
      <c r="R237" s="11" t="s">
        <v>2925</v>
      </c>
      <c r="S237" s="11" t="s">
        <v>424</v>
      </c>
      <c r="T237" s="11">
        <v>100</v>
      </c>
      <c r="U237" s="11">
        <v>230</v>
      </c>
      <c r="V237" s="281">
        <v>230</v>
      </c>
      <c r="W237" s="281"/>
      <c r="X237" s="281"/>
      <c r="Y237" s="281"/>
      <c r="Z237" s="281"/>
      <c r="AA237" s="281"/>
      <c r="AB237" s="4" t="s">
        <v>2926</v>
      </c>
    </row>
    <row r="238" spans="1:28" x14ac:dyDescent="0.3">
      <c r="A238" s="419" t="s">
        <v>170</v>
      </c>
      <c r="B238" s="10" t="s">
        <v>165</v>
      </c>
      <c r="C238" s="14" t="s">
        <v>424</v>
      </c>
      <c r="D238" s="14">
        <v>336</v>
      </c>
      <c r="E238" s="14">
        <v>1160</v>
      </c>
      <c r="F238" s="315"/>
      <c r="G238" s="315"/>
      <c r="H238" s="315"/>
      <c r="I238" s="315">
        <v>1160</v>
      </c>
      <c r="J238" s="315"/>
      <c r="K238" s="315"/>
      <c r="L238" s="19" t="s">
        <v>166</v>
      </c>
      <c r="Q238" s="547"/>
      <c r="R238" s="546" t="s">
        <v>2927</v>
      </c>
      <c r="S238" s="546" t="s">
        <v>424</v>
      </c>
      <c r="T238" s="546">
        <v>125</v>
      </c>
      <c r="U238" s="546">
        <v>250</v>
      </c>
      <c r="V238" s="281">
        <v>250</v>
      </c>
      <c r="W238" s="281"/>
      <c r="X238" s="281"/>
      <c r="Y238" s="281"/>
      <c r="Z238" s="281"/>
      <c r="AA238" s="281"/>
      <c r="AB238" s="562" t="s">
        <v>2926</v>
      </c>
    </row>
    <row r="239" spans="1:28" x14ac:dyDescent="0.3">
      <c r="A239" s="35" t="s">
        <v>171</v>
      </c>
      <c r="B239" s="40" t="s">
        <v>167</v>
      </c>
      <c r="C239" s="11" t="s">
        <v>82</v>
      </c>
      <c r="D239" s="11">
        <v>135</v>
      </c>
      <c r="E239" s="11">
        <v>255</v>
      </c>
      <c r="F239" s="281">
        <v>255</v>
      </c>
      <c r="G239" s="281"/>
      <c r="H239" s="281"/>
      <c r="I239" s="281"/>
      <c r="J239" s="281"/>
      <c r="K239" s="281"/>
      <c r="L239" s="20" t="s">
        <v>1064</v>
      </c>
      <c r="Q239" s="421"/>
      <c r="R239" s="11" t="s">
        <v>2929</v>
      </c>
      <c r="S239" s="11" t="s">
        <v>424</v>
      </c>
      <c r="T239" s="11">
        <v>115</v>
      </c>
      <c r="U239" s="11">
        <v>190</v>
      </c>
      <c r="V239" s="281">
        <v>190</v>
      </c>
      <c r="W239" s="281"/>
      <c r="X239" s="281"/>
      <c r="Y239" s="281"/>
      <c r="Z239" s="281"/>
      <c r="AA239" s="281"/>
      <c r="AB239" s="4" t="s">
        <v>2930</v>
      </c>
    </row>
    <row r="240" spans="1:28" x14ac:dyDescent="0.3">
      <c r="A240" s="421"/>
      <c r="B240" s="40" t="s">
        <v>1065</v>
      </c>
      <c r="C240" s="11" t="s">
        <v>168</v>
      </c>
      <c r="D240" s="11">
        <v>53.5</v>
      </c>
      <c r="E240" s="11">
        <v>160</v>
      </c>
      <c r="F240" s="281">
        <v>160</v>
      </c>
      <c r="G240" s="281"/>
      <c r="H240" s="281"/>
      <c r="I240" s="281"/>
      <c r="J240" s="281"/>
      <c r="K240" s="281"/>
      <c r="L240" s="20" t="s">
        <v>169</v>
      </c>
      <c r="Q240" s="547"/>
      <c r="R240" s="546" t="s">
        <v>2931</v>
      </c>
      <c r="S240" s="546" t="s">
        <v>424</v>
      </c>
      <c r="T240" s="546">
        <v>70</v>
      </c>
      <c r="U240" s="630"/>
      <c r="V240" s="771"/>
      <c r="W240" s="771"/>
      <c r="X240" s="771"/>
      <c r="Y240" s="771"/>
      <c r="Z240" s="771"/>
      <c r="AA240" s="771"/>
      <c r="AB240" s="562" t="s">
        <v>2932</v>
      </c>
    </row>
    <row r="241" spans="1:28" x14ac:dyDescent="0.3">
      <c r="A241" s="421"/>
      <c r="B241" s="40" t="s">
        <v>1066</v>
      </c>
      <c r="C241" s="11" t="s">
        <v>1067</v>
      </c>
      <c r="D241" s="11">
        <v>320</v>
      </c>
      <c r="E241" s="11">
        <v>960</v>
      </c>
      <c r="F241" s="281"/>
      <c r="G241" s="281"/>
      <c r="H241" s="281"/>
      <c r="I241" s="281">
        <v>960</v>
      </c>
      <c r="J241" s="281"/>
      <c r="K241" s="281"/>
      <c r="L241" s="20" t="s">
        <v>169</v>
      </c>
      <c r="Q241" s="556" t="s">
        <v>2943</v>
      </c>
      <c r="R241" s="545" t="s">
        <v>2941</v>
      </c>
      <c r="S241" s="546" t="s">
        <v>424</v>
      </c>
      <c r="T241" s="545">
        <v>120</v>
      </c>
      <c r="U241" s="630"/>
      <c r="V241" s="771"/>
      <c r="W241" s="771"/>
      <c r="X241" s="771"/>
      <c r="Y241" s="771"/>
      <c r="Z241" s="771"/>
      <c r="AA241" s="771"/>
      <c r="AB241" s="574" t="s">
        <v>2942</v>
      </c>
    </row>
    <row r="242" spans="1:28" x14ac:dyDescent="0.3">
      <c r="A242" s="421"/>
      <c r="B242" s="40" t="s">
        <v>1068</v>
      </c>
      <c r="C242" s="11" t="s">
        <v>1070</v>
      </c>
      <c r="D242" s="11">
        <v>64</v>
      </c>
      <c r="E242" s="11">
        <v>180</v>
      </c>
      <c r="F242" s="281">
        <v>180</v>
      </c>
      <c r="G242" s="281"/>
      <c r="H242" s="281"/>
      <c r="I242" s="281"/>
      <c r="J242" s="281"/>
      <c r="K242" s="281"/>
      <c r="L242" s="20" t="s">
        <v>1072</v>
      </c>
      <c r="Q242" s="547"/>
      <c r="R242" s="546" t="s">
        <v>2963</v>
      </c>
      <c r="S242" s="546" t="s">
        <v>424</v>
      </c>
      <c r="T242" s="546">
        <v>150</v>
      </c>
      <c r="U242" s="546">
        <v>600</v>
      </c>
      <c r="V242" s="281"/>
      <c r="W242" s="281"/>
      <c r="X242" s="281">
        <v>600</v>
      </c>
      <c r="Y242" s="281"/>
      <c r="Z242" s="281"/>
      <c r="AA242" s="281"/>
      <c r="AB242" s="562" t="s">
        <v>2961</v>
      </c>
    </row>
    <row r="243" spans="1:28" ht="15" thickBot="1" x14ac:dyDescent="0.35">
      <c r="A243" s="429"/>
      <c r="B243" s="252" t="s">
        <v>1069</v>
      </c>
      <c r="C243" s="13" t="s">
        <v>1071</v>
      </c>
      <c r="D243" s="13">
        <v>80</v>
      </c>
      <c r="E243" s="13">
        <v>225</v>
      </c>
      <c r="F243" s="314">
        <v>225</v>
      </c>
      <c r="G243" s="314"/>
      <c r="H243" s="314"/>
      <c r="I243" s="314"/>
      <c r="J243" s="314"/>
      <c r="K243" s="314"/>
      <c r="L243" s="22" t="s">
        <v>1073</v>
      </c>
      <c r="Q243" s="421"/>
      <c r="R243" s="11" t="s">
        <v>2964</v>
      </c>
      <c r="S243" s="11" t="s">
        <v>424</v>
      </c>
      <c r="T243" s="11">
        <v>200</v>
      </c>
      <c r="U243" s="11">
        <v>500</v>
      </c>
      <c r="V243" s="281"/>
      <c r="W243" s="281">
        <v>500</v>
      </c>
      <c r="X243" s="281"/>
      <c r="Y243" s="281"/>
      <c r="Z243" s="281"/>
      <c r="AA243" s="281"/>
      <c r="AB243" s="4" t="s">
        <v>2961</v>
      </c>
    </row>
    <row r="244" spans="1:28" ht="18.600000000000001" thickBot="1" x14ac:dyDescent="0.4">
      <c r="A244" s="56" t="s">
        <v>172</v>
      </c>
      <c r="B244" s="15"/>
      <c r="C244" s="27"/>
      <c r="D244" s="27"/>
      <c r="E244" s="27"/>
      <c r="F244" s="27"/>
      <c r="G244" s="27"/>
      <c r="H244" s="27"/>
      <c r="I244" s="27"/>
      <c r="J244" s="27"/>
      <c r="K244" s="27"/>
      <c r="L244" s="16"/>
      <c r="Q244" s="547"/>
      <c r="R244" s="546" t="s">
        <v>2965</v>
      </c>
      <c r="S244" s="546" t="s">
        <v>424</v>
      </c>
      <c r="T244" s="546">
        <v>250</v>
      </c>
      <c r="U244" s="546">
        <v>800</v>
      </c>
      <c r="V244" s="281"/>
      <c r="W244" s="281"/>
      <c r="X244" s="281">
        <v>800</v>
      </c>
      <c r="Y244" s="281"/>
      <c r="Z244" s="281"/>
      <c r="AA244" s="281"/>
      <c r="AB244" s="562" t="s">
        <v>2961</v>
      </c>
    </row>
    <row r="245" spans="1:28" x14ac:dyDescent="0.3">
      <c r="A245" s="428" t="s">
        <v>185</v>
      </c>
      <c r="B245" s="10" t="s">
        <v>173</v>
      </c>
      <c r="C245" s="14" t="s">
        <v>2065</v>
      </c>
      <c r="D245" s="14">
        <v>120</v>
      </c>
      <c r="E245" s="14">
        <v>312</v>
      </c>
      <c r="F245" s="315"/>
      <c r="G245" s="315">
        <v>312</v>
      </c>
      <c r="H245" s="315"/>
      <c r="I245" s="315"/>
      <c r="J245" s="315"/>
      <c r="K245" s="315"/>
      <c r="L245" s="19" t="s">
        <v>1715</v>
      </c>
      <c r="Q245" s="547"/>
      <c r="R245" s="546" t="s">
        <v>2968</v>
      </c>
      <c r="S245" s="546" t="s">
        <v>2102</v>
      </c>
      <c r="T245" s="546">
        <v>320</v>
      </c>
      <c r="U245" s="546">
        <v>736</v>
      </c>
      <c r="V245" s="281"/>
      <c r="W245" s="281"/>
      <c r="X245" s="281">
        <v>736</v>
      </c>
      <c r="Y245" s="281"/>
      <c r="Z245" s="281"/>
      <c r="AA245" s="281"/>
      <c r="AB245" s="562" t="s">
        <v>2961</v>
      </c>
    </row>
    <row r="246" spans="1:28" x14ac:dyDescent="0.3">
      <c r="A246" s="419" t="s">
        <v>181</v>
      </c>
      <c r="B246" s="40" t="s">
        <v>174</v>
      </c>
      <c r="C246" s="11" t="s">
        <v>2065</v>
      </c>
      <c r="D246" s="11">
        <v>165</v>
      </c>
      <c r="E246" s="11">
        <v>416</v>
      </c>
      <c r="F246" s="281"/>
      <c r="G246" s="281">
        <v>416</v>
      </c>
      <c r="H246" s="281"/>
      <c r="I246" s="281"/>
      <c r="J246" s="281"/>
      <c r="K246" s="281"/>
      <c r="L246" s="20" t="s">
        <v>1715</v>
      </c>
      <c r="Q246" s="421"/>
      <c r="R246" s="11" t="s">
        <v>2969</v>
      </c>
      <c r="S246" s="11" t="s">
        <v>2102</v>
      </c>
      <c r="T246" s="11">
        <v>240</v>
      </c>
      <c r="U246" s="11">
        <v>588</v>
      </c>
      <c r="V246" s="281"/>
      <c r="W246" s="281">
        <v>588</v>
      </c>
      <c r="X246" s="281"/>
      <c r="Y246" s="281"/>
      <c r="Z246" s="281"/>
      <c r="AA246" s="281"/>
      <c r="AB246" s="4" t="s">
        <v>2961</v>
      </c>
    </row>
    <row r="247" spans="1:28" x14ac:dyDescent="0.3">
      <c r="A247" s="421"/>
      <c r="B247" s="40" t="s">
        <v>177</v>
      </c>
      <c r="C247" s="11" t="s">
        <v>2065</v>
      </c>
      <c r="D247" s="11">
        <v>165</v>
      </c>
      <c r="E247" s="11">
        <v>416</v>
      </c>
      <c r="F247" s="281"/>
      <c r="G247" s="281">
        <v>416</v>
      </c>
      <c r="H247" s="281"/>
      <c r="I247" s="281"/>
      <c r="J247" s="281"/>
      <c r="K247" s="281"/>
      <c r="L247" s="20" t="s">
        <v>1715</v>
      </c>
      <c r="Q247" s="587"/>
      <c r="R247" s="552" t="s">
        <v>2970</v>
      </c>
      <c r="S247" s="546" t="s">
        <v>2102</v>
      </c>
      <c r="T247" s="546">
        <v>240</v>
      </c>
      <c r="U247" s="546">
        <v>588</v>
      </c>
      <c r="V247" s="281"/>
      <c r="W247" s="281">
        <v>588</v>
      </c>
      <c r="X247" s="281"/>
      <c r="Y247" s="281"/>
      <c r="Z247" s="281"/>
      <c r="AA247" s="281"/>
      <c r="AB247" s="562" t="s">
        <v>2961</v>
      </c>
    </row>
    <row r="248" spans="1:28" x14ac:dyDescent="0.3">
      <c r="A248" s="421"/>
      <c r="B248" s="40" t="s">
        <v>175</v>
      </c>
      <c r="C248" s="11" t="s">
        <v>2065</v>
      </c>
      <c r="D248" s="11">
        <v>205</v>
      </c>
      <c r="E248" s="11">
        <v>520</v>
      </c>
      <c r="F248" s="281"/>
      <c r="G248" s="281">
        <v>520</v>
      </c>
      <c r="H248" s="281"/>
      <c r="I248" s="281"/>
      <c r="J248" s="281"/>
      <c r="K248" s="281"/>
      <c r="L248" s="20" t="s">
        <v>1715</v>
      </c>
      <c r="Q248" s="421"/>
      <c r="R248" s="11" t="s">
        <v>2971</v>
      </c>
      <c r="S248" s="11" t="s">
        <v>2102</v>
      </c>
      <c r="T248" s="11">
        <v>240</v>
      </c>
      <c r="U248" s="11">
        <v>588</v>
      </c>
      <c r="V248" s="281"/>
      <c r="W248" s="281">
        <v>588</v>
      </c>
      <c r="X248" s="281"/>
      <c r="Y248" s="281"/>
      <c r="Z248" s="281"/>
      <c r="AA248" s="281"/>
      <c r="AB248" s="4" t="s">
        <v>2961</v>
      </c>
    </row>
    <row r="249" spans="1:28" x14ac:dyDescent="0.3">
      <c r="A249" s="421"/>
      <c r="B249" s="40" t="s">
        <v>176</v>
      </c>
      <c r="C249" s="11" t="s">
        <v>2065</v>
      </c>
      <c r="D249" s="11">
        <v>245</v>
      </c>
      <c r="E249" s="11">
        <v>624</v>
      </c>
      <c r="F249" s="281"/>
      <c r="G249" s="281">
        <v>624</v>
      </c>
      <c r="H249" s="281"/>
      <c r="I249" s="281"/>
      <c r="J249" s="281"/>
      <c r="K249" s="281"/>
      <c r="L249" s="20" t="s">
        <v>1715</v>
      </c>
      <c r="Q249" s="421"/>
      <c r="R249" s="11" t="s">
        <v>2974</v>
      </c>
      <c r="S249" s="11" t="s">
        <v>2102</v>
      </c>
      <c r="T249" s="11">
        <v>240</v>
      </c>
      <c r="U249" s="11">
        <v>588</v>
      </c>
      <c r="V249" s="281"/>
      <c r="W249" s="281">
        <v>588</v>
      </c>
      <c r="X249" s="281"/>
      <c r="Y249" s="281"/>
      <c r="Z249" s="281"/>
      <c r="AA249" s="281"/>
      <c r="AB249" s="4" t="s">
        <v>2975</v>
      </c>
    </row>
    <row r="250" spans="1:28" x14ac:dyDescent="0.3">
      <c r="A250" s="421"/>
      <c r="B250" s="40" t="s">
        <v>179</v>
      </c>
      <c r="C250" s="11" t="s">
        <v>82</v>
      </c>
      <c r="D250" s="11">
        <v>9.6</v>
      </c>
      <c r="E250" s="11">
        <v>20.399999999999999</v>
      </c>
      <c r="F250" s="281">
        <v>20.399999999999999</v>
      </c>
      <c r="G250" s="281"/>
      <c r="H250" s="281"/>
      <c r="I250" s="281"/>
      <c r="J250" s="281"/>
      <c r="K250" s="281"/>
      <c r="L250" s="20" t="s">
        <v>327</v>
      </c>
      <c r="Q250" s="588" t="s">
        <v>2999</v>
      </c>
      <c r="R250" s="545" t="s">
        <v>2995</v>
      </c>
      <c r="S250" s="546" t="s">
        <v>424</v>
      </c>
      <c r="T250" s="545">
        <v>90</v>
      </c>
      <c r="U250" s="545">
        <v>178</v>
      </c>
      <c r="V250" s="315">
        <v>178</v>
      </c>
      <c r="W250" s="315"/>
      <c r="X250" s="315"/>
      <c r="Y250" s="315"/>
      <c r="Z250" s="315"/>
      <c r="AA250" s="315"/>
      <c r="AB250" s="574" t="s">
        <v>2987</v>
      </c>
    </row>
    <row r="251" spans="1:28" x14ac:dyDescent="0.3">
      <c r="A251" s="421"/>
      <c r="B251" s="40" t="s">
        <v>182</v>
      </c>
      <c r="C251" s="11" t="s">
        <v>82</v>
      </c>
      <c r="D251" s="11">
        <v>19.2</v>
      </c>
      <c r="E251" s="11">
        <v>40.700000000000003</v>
      </c>
      <c r="F251" s="281">
        <v>40.700000000000003</v>
      </c>
      <c r="G251" s="281"/>
      <c r="H251" s="281"/>
      <c r="I251" s="281"/>
      <c r="J251" s="281"/>
      <c r="K251" s="281"/>
      <c r="L251" s="20" t="s">
        <v>327</v>
      </c>
      <c r="Q251" s="421" t="s">
        <v>3000</v>
      </c>
      <c r="R251" s="11" t="s">
        <v>2996</v>
      </c>
      <c r="S251" s="11" t="s">
        <v>424</v>
      </c>
      <c r="T251" s="11">
        <v>90</v>
      </c>
      <c r="U251" s="11">
        <v>185</v>
      </c>
      <c r="V251" s="281">
        <v>185</v>
      </c>
      <c r="W251" s="281"/>
      <c r="X251" s="281"/>
      <c r="Y251" s="281"/>
      <c r="Z251" s="281"/>
      <c r="AA251" s="281"/>
      <c r="AB251" s="4" t="s">
        <v>2988</v>
      </c>
    </row>
    <row r="252" spans="1:28" ht="15" thickBot="1" x14ac:dyDescent="0.35">
      <c r="A252" s="421"/>
      <c r="B252" s="40" t="s">
        <v>183</v>
      </c>
      <c r="C252" s="11" t="s">
        <v>424</v>
      </c>
      <c r="D252" s="11">
        <v>30</v>
      </c>
      <c r="E252" s="11">
        <v>77</v>
      </c>
      <c r="F252" s="281">
        <v>77</v>
      </c>
      <c r="G252" s="281"/>
      <c r="H252" s="281"/>
      <c r="I252" s="281"/>
      <c r="J252" s="281"/>
      <c r="K252" s="281"/>
      <c r="L252" s="20" t="s">
        <v>1716</v>
      </c>
      <c r="Q252" s="547"/>
      <c r="R252" s="546" t="s">
        <v>2997</v>
      </c>
      <c r="S252" s="546" t="s">
        <v>424</v>
      </c>
      <c r="T252" s="546">
        <v>90</v>
      </c>
      <c r="U252" s="546">
        <v>181</v>
      </c>
      <c r="V252" s="281">
        <v>181</v>
      </c>
      <c r="W252" s="281"/>
      <c r="X252" s="281"/>
      <c r="Y252" s="281"/>
      <c r="Z252" s="281"/>
      <c r="AA252" s="281"/>
      <c r="AB252" s="562" t="s">
        <v>2989</v>
      </c>
    </row>
    <row r="253" spans="1:28" ht="18.600000000000001" thickBot="1" x14ac:dyDescent="0.4">
      <c r="A253" s="56" t="s">
        <v>186</v>
      </c>
      <c r="B253" s="15"/>
      <c r="C253" s="83"/>
      <c r="D253" s="27"/>
      <c r="E253" s="27"/>
      <c r="F253" s="27"/>
      <c r="G253" s="27"/>
      <c r="H253" s="27"/>
      <c r="I253" s="27"/>
      <c r="J253" s="27"/>
      <c r="K253" s="27"/>
      <c r="L253" s="23"/>
      <c r="Q253" s="421"/>
      <c r="R253" s="11" t="s">
        <v>2994</v>
      </c>
      <c r="S253" s="11" t="s">
        <v>424</v>
      </c>
      <c r="T253" s="11">
        <v>40</v>
      </c>
      <c r="U253" s="630"/>
      <c r="V253" s="771"/>
      <c r="W253" s="771"/>
      <c r="X253" s="771"/>
      <c r="Y253" s="771"/>
      <c r="Z253" s="771"/>
      <c r="AA253" s="771"/>
      <c r="AB253" s="4" t="s">
        <v>2990</v>
      </c>
    </row>
    <row r="254" spans="1:28" x14ac:dyDescent="0.3">
      <c r="A254" s="419" t="s">
        <v>194</v>
      </c>
      <c r="B254" s="10" t="s">
        <v>187</v>
      </c>
      <c r="C254" s="11" t="s">
        <v>2079</v>
      </c>
      <c r="D254" s="14">
        <v>430</v>
      </c>
      <c r="E254" s="82" t="s">
        <v>559</v>
      </c>
      <c r="F254" s="319"/>
      <c r="G254" s="319"/>
      <c r="H254" s="319"/>
      <c r="I254" s="319"/>
      <c r="J254" s="319"/>
      <c r="K254" s="319"/>
      <c r="L254" s="19" t="s">
        <v>1718</v>
      </c>
      <c r="Q254" s="421"/>
      <c r="R254" s="11" t="s">
        <v>3011</v>
      </c>
      <c r="S254" s="11" t="s">
        <v>424</v>
      </c>
      <c r="T254" s="11">
        <v>515</v>
      </c>
      <c r="U254" s="11">
        <v>1180</v>
      </c>
      <c r="V254" s="281"/>
      <c r="W254" s="281"/>
      <c r="X254" s="281"/>
      <c r="Y254" s="281">
        <v>1180</v>
      </c>
      <c r="Z254" s="281"/>
      <c r="AA254" s="281"/>
      <c r="AB254" s="4" t="s">
        <v>3012</v>
      </c>
    </row>
    <row r="255" spans="1:28" x14ac:dyDescent="0.3">
      <c r="A255" s="35" t="s">
        <v>195</v>
      </c>
      <c r="B255" s="40" t="s">
        <v>188</v>
      </c>
      <c r="C255" s="11" t="s">
        <v>2079</v>
      </c>
      <c r="D255" s="11">
        <v>630</v>
      </c>
      <c r="E255" s="82" t="s">
        <v>559</v>
      </c>
      <c r="F255" s="319"/>
      <c r="G255" s="319"/>
      <c r="H255" s="319"/>
      <c r="I255" s="319"/>
      <c r="J255" s="319"/>
      <c r="K255" s="319"/>
      <c r="L255" s="20" t="s">
        <v>1075</v>
      </c>
      <c r="Q255" s="547"/>
      <c r="R255" s="546" t="s">
        <v>3011</v>
      </c>
      <c r="S255" s="546" t="s">
        <v>424</v>
      </c>
      <c r="T255" s="546">
        <v>320</v>
      </c>
      <c r="U255" s="546">
        <v>735</v>
      </c>
      <c r="V255" s="281"/>
      <c r="W255" s="281"/>
      <c r="X255" s="281">
        <v>735</v>
      </c>
      <c r="Y255" s="281"/>
      <c r="Z255" s="281"/>
      <c r="AA255" s="281"/>
      <c r="AB255" s="562" t="s">
        <v>3012</v>
      </c>
    </row>
    <row r="256" spans="1:28" x14ac:dyDescent="0.3">
      <c r="A256" s="421"/>
      <c r="B256" s="40" t="s">
        <v>189</v>
      </c>
      <c r="C256" s="11" t="s">
        <v>2079</v>
      </c>
      <c r="D256" s="11">
        <v>170</v>
      </c>
      <c r="E256" s="82"/>
      <c r="F256" s="319"/>
      <c r="G256" s="319"/>
      <c r="H256" s="319"/>
      <c r="I256" s="319"/>
      <c r="J256" s="319"/>
      <c r="K256" s="319"/>
      <c r="L256" s="20" t="s">
        <v>1076</v>
      </c>
      <c r="Q256" s="588" t="s">
        <v>3055</v>
      </c>
      <c r="R256" s="545" t="s">
        <v>3056</v>
      </c>
      <c r="S256" s="546" t="s">
        <v>424</v>
      </c>
      <c r="T256" s="545">
        <v>105</v>
      </c>
      <c r="U256" s="630"/>
      <c r="V256" s="771"/>
      <c r="W256" s="771"/>
      <c r="X256" s="771"/>
      <c r="Y256" s="771"/>
      <c r="Z256" s="771"/>
      <c r="AA256" s="771"/>
      <c r="AB256" s="574" t="s">
        <v>3057</v>
      </c>
    </row>
    <row r="257" spans="1:28" x14ac:dyDescent="0.3">
      <c r="A257" s="421" t="s">
        <v>1192</v>
      </c>
      <c r="B257" s="40" t="s">
        <v>190</v>
      </c>
      <c r="C257" s="11" t="s">
        <v>2079</v>
      </c>
      <c r="D257" s="11">
        <v>227</v>
      </c>
      <c r="E257" s="82"/>
      <c r="F257" s="319"/>
      <c r="G257" s="319"/>
      <c r="H257" s="319"/>
      <c r="I257" s="319"/>
      <c r="J257" s="319"/>
      <c r="K257" s="319"/>
      <c r="L257" s="20" t="s">
        <v>1077</v>
      </c>
      <c r="Q257" s="421" t="s">
        <v>3064</v>
      </c>
      <c r="R257" s="11" t="s">
        <v>3058</v>
      </c>
      <c r="S257" s="11" t="s">
        <v>424</v>
      </c>
      <c r="T257" s="11">
        <v>65</v>
      </c>
      <c r="U257" s="630"/>
      <c r="V257" s="771"/>
      <c r="W257" s="771"/>
      <c r="X257" s="771"/>
      <c r="Y257" s="771"/>
      <c r="Z257" s="771"/>
      <c r="AA257" s="771"/>
      <c r="AB257" s="4" t="s">
        <v>3061</v>
      </c>
    </row>
    <row r="258" spans="1:28" x14ac:dyDescent="0.3">
      <c r="A258" s="421"/>
      <c r="B258" s="40" t="s">
        <v>191</v>
      </c>
      <c r="C258" s="11" t="s">
        <v>2079</v>
      </c>
      <c r="D258" s="11">
        <v>288</v>
      </c>
      <c r="E258" s="82"/>
      <c r="F258" s="319"/>
      <c r="G258" s="319"/>
      <c r="H258" s="319"/>
      <c r="I258" s="319"/>
      <c r="J258" s="319"/>
      <c r="K258" s="319"/>
      <c r="L258" s="20" t="s">
        <v>1078</v>
      </c>
      <c r="Q258" s="547"/>
      <c r="R258" s="546" t="s">
        <v>3059</v>
      </c>
      <c r="S258" s="546" t="s">
        <v>424</v>
      </c>
      <c r="T258" s="546">
        <v>105</v>
      </c>
      <c r="U258" s="630"/>
      <c r="V258" s="771"/>
      <c r="W258" s="771"/>
      <c r="X258" s="771"/>
      <c r="Y258" s="771"/>
      <c r="Z258" s="771"/>
      <c r="AA258" s="771"/>
      <c r="AB258" s="562" t="s">
        <v>3060</v>
      </c>
    </row>
    <row r="259" spans="1:28" x14ac:dyDescent="0.3">
      <c r="A259" s="421"/>
      <c r="B259" s="40" t="s">
        <v>1079</v>
      </c>
      <c r="C259" s="11" t="s">
        <v>82</v>
      </c>
      <c r="D259" s="11">
        <v>40</v>
      </c>
      <c r="E259" s="82"/>
      <c r="F259" s="319"/>
      <c r="G259" s="319"/>
      <c r="H259" s="319"/>
      <c r="I259" s="319"/>
      <c r="J259" s="319"/>
      <c r="K259" s="319"/>
      <c r="L259" s="20" t="s">
        <v>1083</v>
      </c>
      <c r="Q259" s="429"/>
      <c r="R259" s="13" t="s">
        <v>3098</v>
      </c>
      <c r="S259" s="11" t="s">
        <v>424</v>
      </c>
      <c r="T259" s="11">
        <v>140</v>
      </c>
      <c r="U259" s="11">
        <v>260</v>
      </c>
      <c r="V259" s="281">
        <v>260</v>
      </c>
      <c r="W259" s="281"/>
      <c r="X259" s="281"/>
      <c r="Y259" s="281"/>
      <c r="Z259" s="281"/>
      <c r="AA259" s="281"/>
      <c r="AB259" s="6" t="s">
        <v>3094</v>
      </c>
    </row>
    <row r="260" spans="1:28" x14ac:dyDescent="0.3">
      <c r="A260" s="421"/>
      <c r="B260" s="40" t="s">
        <v>1080</v>
      </c>
      <c r="C260" s="11" t="s">
        <v>82</v>
      </c>
      <c r="D260" s="11">
        <v>80</v>
      </c>
      <c r="E260" s="82"/>
      <c r="F260" s="319"/>
      <c r="G260" s="319"/>
      <c r="H260" s="319"/>
      <c r="I260" s="319"/>
      <c r="J260" s="319"/>
      <c r="K260" s="319"/>
      <c r="L260" s="20" t="s">
        <v>1084</v>
      </c>
      <c r="Q260" s="547"/>
      <c r="R260" s="546" t="s">
        <v>3099</v>
      </c>
      <c r="S260" s="546" t="s">
        <v>424</v>
      </c>
      <c r="T260" s="546">
        <v>186</v>
      </c>
      <c r="U260" s="546">
        <v>340</v>
      </c>
      <c r="V260" s="281"/>
      <c r="W260" s="281">
        <v>340</v>
      </c>
      <c r="X260" s="281"/>
      <c r="Y260" s="281"/>
      <c r="Z260" s="281"/>
      <c r="AA260" s="281"/>
      <c r="AB260" s="574" t="s">
        <v>3094</v>
      </c>
    </row>
    <row r="261" spans="1:28" x14ac:dyDescent="0.3">
      <c r="A261" s="421"/>
      <c r="B261" s="40" t="s">
        <v>1081</v>
      </c>
      <c r="C261" s="11" t="s">
        <v>82</v>
      </c>
      <c r="D261" s="11">
        <v>40</v>
      </c>
      <c r="E261" s="82"/>
      <c r="F261" s="319"/>
      <c r="G261" s="319"/>
      <c r="H261" s="319"/>
      <c r="I261" s="319"/>
      <c r="J261" s="319"/>
      <c r="K261" s="319"/>
      <c r="L261" s="20" t="s">
        <v>1085</v>
      </c>
      <c r="Q261" s="421"/>
      <c r="R261" s="11" t="s">
        <v>3100</v>
      </c>
      <c r="S261" s="11" t="s">
        <v>424</v>
      </c>
      <c r="T261" s="11">
        <v>235</v>
      </c>
      <c r="U261" s="11">
        <v>430</v>
      </c>
      <c r="V261" s="281"/>
      <c r="W261" s="281">
        <v>430</v>
      </c>
      <c r="X261" s="281"/>
      <c r="Y261" s="281"/>
      <c r="Z261" s="281"/>
      <c r="AA261" s="281"/>
      <c r="AB261" s="6" t="s">
        <v>3094</v>
      </c>
    </row>
    <row r="262" spans="1:28" x14ac:dyDescent="0.3">
      <c r="A262" s="421"/>
      <c r="B262" s="40" t="s">
        <v>1082</v>
      </c>
      <c r="C262" s="11" t="s">
        <v>82</v>
      </c>
      <c r="D262" s="11">
        <v>80</v>
      </c>
      <c r="E262" s="82"/>
      <c r="F262" s="319"/>
      <c r="G262" s="319"/>
      <c r="H262" s="319"/>
      <c r="I262" s="319"/>
      <c r="J262" s="319"/>
      <c r="K262" s="319"/>
      <c r="L262" s="20" t="s">
        <v>1086</v>
      </c>
      <c r="Q262" s="421"/>
      <c r="R262" s="11" t="s">
        <v>3104</v>
      </c>
      <c r="S262" s="11" t="s">
        <v>424</v>
      </c>
      <c r="T262" s="11">
        <v>100</v>
      </c>
      <c r="U262" s="11">
        <v>160</v>
      </c>
      <c r="V262" s="281">
        <v>160</v>
      </c>
      <c r="W262" s="281"/>
      <c r="X262" s="281"/>
      <c r="Y262" s="281"/>
      <c r="Z262" s="281"/>
      <c r="AA262" s="281"/>
      <c r="AB262" s="6" t="s">
        <v>3108</v>
      </c>
    </row>
    <row r="263" spans="1:28" x14ac:dyDescent="0.3">
      <c r="A263" s="421"/>
      <c r="B263" s="40" t="s">
        <v>192</v>
      </c>
      <c r="C263" s="11" t="s">
        <v>82</v>
      </c>
      <c r="D263" s="11">
        <v>75</v>
      </c>
      <c r="E263" s="82"/>
      <c r="F263" s="319"/>
      <c r="G263" s="319"/>
      <c r="H263" s="319"/>
      <c r="I263" s="319"/>
      <c r="J263" s="319"/>
      <c r="K263" s="319"/>
      <c r="L263" s="20" t="s">
        <v>1087</v>
      </c>
      <c r="Q263" s="547"/>
      <c r="R263" s="546" t="s">
        <v>3105</v>
      </c>
      <c r="S263" s="546" t="s">
        <v>424</v>
      </c>
      <c r="T263" s="546">
        <v>150</v>
      </c>
      <c r="U263" s="546">
        <v>240</v>
      </c>
      <c r="V263" s="281">
        <v>240</v>
      </c>
      <c r="W263" s="281"/>
      <c r="X263" s="281"/>
      <c r="Y263" s="281"/>
      <c r="Z263" s="281"/>
      <c r="AA263" s="281"/>
      <c r="AB263" s="574" t="s">
        <v>3108</v>
      </c>
    </row>
    <row r="264" spans="1:28" x14ac:dyDescent="0.3">
      <c r="A264" s="421"/>
      <c r="B264" s="40" t="s">
        <v>193</v>
      </c>
      <c r="C264" s="11" t="s">
        <v>82</v>
      </c>
      <c r="D264" s="11">
        <v>150</v>
      </c>
      <c r="E264" s="82"/>
      <c r="F264" s="319"/>
      <c r="G264" s="319"/>
      <c r="H264" s="319"/>
      <c r="I264" s="319"/>
      <c r="J264" s="319"/>
      <c r="K264" s="319"/>
      <c r="L264" s="20" t="s">
        <v>1088</v>
      </c>
      <c r="Q264" s="421"/>
      <c r="R264" s="11" t="s">
        <v>3106</v>
      </c>
      <c r="S264" s="11" t="s">
        <v>424</v>
      </c>
      <c r="T264" s="11">
        <v>200</v>
      </c>
      <c r="U264" s="11">
        <v>320</v>
      </c>
      <c r="V264" s="281"/>
      <c r="W264" s="281">
        <v>320</v>
      </c>
      <c r="X264" s="281"/>
      <c r="Y264" s="281"/>
      <c r="Z264" s="281"/>
      <c r="AA264" s="281"/>
      <c r="AB264" s="6" t="s">
        <v>3108</v>
      </c>
    </row>
    <row r="265" spans="1:28" x14ac:dyDescent="0.3">
      <c r="A265" s="421"/>
      <c r="B265" s="40" t="s">
        <v>1089</v>
      </c>
      <c r="C265" s="11" t="s">
        <v>424</v>
      </c>
      <c r="D265" s="11">
        <v>150</v>
      </c>
      <c r="E265" s="82"/>
      <c r="F265" s="319"/>
      <c r="G265" s="319"/>
      <c r="H265" s="319"/>
      <c r="I265" s="319"/>
      <c r="J265" s="319"/>
      <c r="K265" s="319"/>
      <c r="L265" s="20" t="s">
        <v>1091</v>
      </c>
      <c r="Q265" s="547"/>
      <c r="R265" s="546" t="s">
        <v>3107</v>
      </c>
      <c r="S265" s="546" t="s">
        <v>424</v>
      </c>
      <c r="T265" s="546">
        <v>250</v>
      </c>
      <c r="U265" s="546">
        <v>400</v>
      </c>
      <c r="V265" s="281"/>
      <c r="W265" s="281">
        <v>400</v>
      </c>
      <c r="X265" s="281"/>
      <c r="Y265" s="281"/>
      <c r="Z265" s="281"/>
      <c r="AA265" s="281"/>
      <c r="AB265" s="574" t="s">
        <v>3108</v>
      </c>
    </row>
    <row r="266" spans="1:28" ht="15" thickBot="1" x14ac:dyDescent="0.35">
      <c r="A266" s="429"/>
      <c r="B266" s="40" t="s">
        <v>1090</v>
      </c>
      <c r="C266" s="11" t="s">
        <v>424</v>
      </c>
      <c r="D266" s="11">
        <v>150</v>
      </c>
      <c r="E266" s="82"/>
      <c r="F266" s="319"/>
      <c r="G266" s="319"/>
      <c r="H266" s="319"/>
      <c r="I266" s="319"/>
      <c r="J266" s="319"/>
      <c r="K266" s="319"/>
      <c r="L266" s="20" t="s">
        <v>1092</v>
      </c>
      <c r="Q266" s="426" t="s">
        <v>3127</v>
      </c>
      <c r="R266" s="14" t="s">
        <v>3123</v>
      </c>
      <c r="S266" s="11" t="s">
        <v>424</v>
      </c>
      <c r="T266" s="14">
        <v>200</v>
      </c>
      <c r="U266" s="14">
        <v>480</v>
      </c>
      <c r="V266" s="315"/>
      <c r="W266" s="315">
        <v>480</v>
      </c>
      <c r="X266" s="315"/>
      <c r="Y266" s="315"/>
      <c r="Z266" s="315"/>
      <c r="AA266" s="315"/>
      <c r="AB266" s="6"/>
    </row>
    <row r="267" spans="1:28" ht="18.600000000000001" thickBot="1" x14ac:dyDescent="0.4">
      <c r="A267" s="56" t="s">
        <v>196</v>
      </c>
      <c r="B267" s="15"/>
      <c r="C267" s="83"/>
      <c r="D267" s="27"/>
      <c r="E267" s="27"/>
      <c r="F267" s="27"/>
      <c r="G267" s="27"/>
      <c r="H267" s="27"/>
      <c r="I267" s="27"/>
      <c r="J267" s="27"/>
      <c r="K267" s="27"/>
      <c r="L267" s="23"/>
      <c r="Q267" s="547" t="s">
        <v>3128</v>
      </c>
      <c r="R267" s="546" t="s">
        <v>3124</v>
      </c>
      <c r="S267" s="546" t="s">
        <v>424</v>
      </c>
      <c r="T267" s="545">
        <v>150</v>
      </c>
      <c r="U267" s="545">
        <v>360</v>
      </c>
      <c r="V267" s="315"/>
      <c r="W267" s="315">
        <v>360</v>
      </c>
      <c r="X267" s="315"/>
      <c r="Y267" s="315"/>
      <c r="Z267" s="315"/>
      <c r="AA267" s="315"/>
      <c r="AB267" s="562"/>
    </row>
    <row r="268" spans="1:28" x14ac:dyDescent="0.3">
      <c r="A268" s="419" t="s">
        <v>209</v>
      </c>
      <c r="B268" s="10" t="s">
        <v>197</v>
      </c>
      <c r="C268" s="11" t="s">
        <v>98</v>
      </c>
      <c r="D268" s="14">
        <v>460</v>
      </c>
      <c r="E268" s="82"/>
      <c r="F268" s="319"/>
      <c r="G268" s="319"/>
      <c r="H268" s="319"/>
      <c r="I268" s="319"/>
      <c r="J268" s="319"/>
      <c r="K268" s="319"/>
      <c r="L268" s="19" t="s">
        <v>1719</v>
      </c>
      <c r="Q268" s="421"/>
      <c r="R268" s="11" t="s">
        <v>3125</v>
      </c>
      <c r="S268" s="11" t="s">
        <v>424</v>
      </c>
      <c r="T268" s="14">
        <v>100</v>
      </c>
      <c r="U268" s="14">
        <v>240</v>
      </c>
      <c r="V268" s="315">
        <v>240</v>
      </c>
      <c r="W268" s="315"/>
      <c r="X268" s="315"/>
      <c r="Y268" s="315"/>
      <c r="Z268" s="315"/>
      <c r="AA268" s="315"/>
      <c r="AB268" s="4"/>
    </row>
    <row r="269" spans="1:28" x14ac:dyDescent="0.3">
      <c r="A269" s="35" t="s">
        <v>210</v>
      </c>
      <c r="B269" s="40" t="s">
        <v>199</v>
      </c>
      <c r="C269" s="11" t="s">
        <v>98</v>
      </c>
      <c r="D269" s="11">
        <v>640</v>
      </c>
      <c r="E269" s="82"/>
      <c r="F269" s="319"/>
      <c r="G269" s="319"/>
      <c r="H269" s="319"/>
      <c r="I269" s="319"/>
      <c r="J269" s="319"/>
      <c r="K269" s="319"/>
      <c r="L269" s="20" t="s">
        <v>1720</v>
      </c>
      <c r="Q269" s="547"/>
      <c r="R269" s="546" t="s">
        <v>3147</v>
      </c>
      <c r="S269" s="546" t="s">
        <v>424</v>
      </c>
      <c r="T269" s="546">
        <v>75</v>
      </c>
      <c r="U269" s="546">
        <v>158</v>
      </c>
      <c r="V269" s="281">
        <v>158</v>
      </c>
      <c r="W269" s="281"/>
      <c r="X269" s="281"/>
      <c r="Y269" s="281"/>
      <c r="Z269" s="281"/>
      <c r="AA269" s="281"/>
      <c r="AB269" s="574" t="s">
        <v>3138</v>
      </c>
    </row>
    <row r="270" spans="1:28" x14ac:dyDescent="0.3">
      <c r="A270" s="421" t="s">
        <v>1350</v>
      </c>
      <c r="B270" s="40" t="s">
        <v>202</v>
      </c>
      <c r="C270" s="11" t="s">
        <v>2070</v>
      </c>
      <c r="D270" s="11">
        <v>420</v>
      </c>
      <c r="E270" s="82"/>
      <c r="F270" s="319"/>
      <c r="G270" s="319"/>
      <c r="H270" s="319"/>
      <c r="I270" s="319"/>
      <c r="J270" s="319"/>
      <c r="K270" s="319"/>
      <c r="L270" s="4" t="s">
        <v>1721</v>
      </c>
      <c r="Q270" s="421"/>
      <c r="R270" s="11" t="s">
        <v>3148</v>
      </c>
      <c r="S270" s="11" t="s">
        <v>424</v>
      </c>
      <c r="T270" s="11">
        <v>150</v>
      </c>
      <c r="U270" s="11">
        <v>310</v>
      </c>
      <c r="V270" s="281"/>
      <c r="W270" s="281">
        <v>310</v>
      </c>
      <c r="X270" s="281"/>
      <c r="Y270" s="281"/>
      <c r="Z270" s="281"/>
      <c r="AA270" s="281"/>
      <c r="AB270" s="6" t="s">
        <v>3138</v>
      </c>
    </row>
    <row r="271" spans="1:28" x14ac:dyDescent="0.3">
      <c r="A271" s="421" t="s">
        <v>1348</v>
      </c>
      <c r="B271" s="40" t="s">
        <v>201</v>
      </c>
      <c r="C271" s="11" t="s">
        <v>2069</v>
      </c>
      <c r="D271" s="11">
        <v>660</v>
      </c>
      <c r="E271" s="82"/>
      <c r="F271" s="319"/>
      <c r="G271" s="319"/>
      <c r="H271" s="319"/>
      <c r="I271" s="319"/>
      <c r="J271" s="319"/>
      <c r="K271" s="319"/>
      <c r="L271" s="4" t="s">
        <v>1722</v>
      </c>
      <c r="Q271" s="547"/>
      <c r="R271" s="546" t="s">
        <v>3149</v>
      </c>
      <c r="S271" s="546" t="s">
        <v>424</v>
      </c>
      <c r="T271" s="546">
        <v>210</v>
      </c>
      <c r="U271" s="546">
        <v>468</v>
      </c>
      <c r="V271" s="281"/>
      <c r="W271" s="281">
        <v>468</v>
      </c>
      <c r="X271" s="281"/>
      <c r="Y271" s="281"/>
      <c r="Z271" s="281"/>
      <c r="AA271" s="281"/>
      <c r="AB271" s="574" t="s">
        <v>3138</v>
      </c>
    </row>
    <row r="272" spans="1:28" x14ac:dyDescent="0.3">
      <c r="A272" s="421" t="s">
        <v>1349</v>
      </c>
      <c r="B272" s="40" t="s">
        <v>203</v>
      </c>
      <c r="C272" s="11" t="s">
        <v>2082</v>
      </c>
      <c r="D272" s="11">
        <v>140</v>
      </c>
      <c r="E272" s="82"/>
      <c r="F272" s="319"/>
      <c r="G272" s="319"/>
      <c r="H272" s="319"/>
      <c r="I272" s="319"/>
      <c r="J272" s="319"/>
      <c r="K272" s="319"/>
      <c r="L272" s="4" t="s">
        <v>1723</v>
      </c>
      <c r="Q272" s="421"/>
      <c r="R272" s="11" t="s">
        <v>3155</v>
      </c>
      <c r="S272" s="11" t="s">
        <v>424</v>
      </c>
      <c r="T272" s="11">
        <v>75</v>
      </c>
      <c r="U272" s="11">
        <v>131</v>
      </c>
      <c r="V272" s="281">
        <v>131</v>
      </c>
      <c r="W272" s="281"/>
      <c r="X272" s="281"/>
      <c r="Y272" s="281"/>
      <c r="Z272" s="281"/>
      <c r="AA272" s="281"/>
      <c r="AB272" s="6" t="s">
        <v>3138</v>
      </c>
    </row>
    <row r="273" spans="1:28" x14ac:dyDescent="0.3">
      <c r="A273" s="421"/>
      <c r="B273" s="40" t="s">
        <v>204</v>
      </c>
      <c r="C273" s="11" t="s">
        <v>2082</v>
      </c>
      <c r="D273" s="11">
        <v>100</v>
      </c>
      <c r="E273" s="82"/>
      <c r="F273" s="319"/>
      <c r="G273" s="319"/>
      <c r="H273" s="319"/>
      <c r="I273" s="319"/>
      <c r="J273" s="319"/>
      <c r="K273" s="319"/>
      <c r="L273" s="4" t="s">
        <v>1724</v>
      </c>
      <c r="Q273" s="547"/>
      <c r="R273" s="546" t="s">
        <v>3156</v>
      </c>
      <c r="S273" s="546" t="s">
        <v>424</v>
      </c>
      <c r="T273" s="546">
        <v>84</v>
      </c>
      <c r="U273" s="546">
        <v>154</v>
      </c>
      <c r="V273" s="281">
        <v>154</v>
      </c>
      <c r="W273" s="281"/>
      <c r="X273" s="281"/>
      <c r="Y273" s="281"/>
      <c r="Z273" s="281"/>
      <c r="AA273" s="281"/>
      <c r="AB273" s="574" t="s">
        <v>3138</v>
      </c>
    </row>
    <row r="274" spans="1:28" x14ac:dyDescent="0.3">
      <c r="A274" s="421"/>
      <c r="B274" s="40" t="s">
        <v>207</v>
      </c>
      <c r="C274" s="11" t="s">
        <v>2082</v>
      </c>
      <c r="D274" s="11">
        <v>100</v>
      </c>
      <c r="E274" s="82"/>
      <c r="F274" s="319"/>
      <c r="G274" s="319"/>
      <c r="H274" s="319"/>
      <c r="I274" s="319"/>
      <c r="J274" s="319"/>
      <c r="K274" s="319"/>
      <c r="L274" s="4" t="s">
        <v>1725</v>
      </c>
      <c r="Q274" s="421"/>
      <c r="R274" s="11" t="s">
        <v>3157</v>
      </c>
      <c r="S274" s="11" t="s">
        <v>424</v>
      </c>
      <c r="T274" s="11">
        <v>100</v>
      </c>
      <c r="U274" s="11">
        <v>210</v>
      </c>
      <c r="V274" s="281">
        <v>210</v>
      </c>
      <c r="W274" s="281"/>
      <c r="X274" s="281"/>
      <c r="Y274" s="281"/>
      <c r="Z274" s="281"/>
      <c r="AA274" s="281"/>
      <c r="AB274" s="6" t="s">
        <v>3138</v>
      </c>
    </row>
    <row r="275" spans="1:28" ht="15" thickBot="1" x14ac:dyDescent="0.35">
      <c r="A275" s="421"/>
      <c r="B275" s="40" t="s">
        <v>208</v>
      </c>
      <c r="C275" s="11" t="s">
        <v>2082</v>
      </c>
      <c r="D275" s="11">
        <v>140</v>
      </c>
      <c r="E275" s="82"/>
      <c r="F275" s="319"/>
      <c r="G275" s="319"/>
      <c r="H275" s="319"/>
      <c r="I275" s="319"/>
      <c r="J275" s="319"/>
      <c r="K275" s="319"/>
      <c r="L275" s="4" t="s">
        <v>1726</v>
      </c>
      <c r="Q275" s="547"/>
      <c r="R275" s="546" t="s">
        <v>3158</v>
      </c>
      <c r="S275" s="546" t="s">
        <v>424</v>
      </c>
      <c r="T275" s="546">
        <v>140</v>
      </c>
      <c r="U275" s="546">
        <v>262</v>
      </c>
      <c r="V275" s="281">
        <v>262</v>
      </c>
      <c r="W275" s="281"/>
      <c r="X275" s="281"/>
      <c r="Y275" s="281"/>
      <c r="Z275" s="281"/>
      <c r="AA275" s="281"/>
      <c r="AB275" s="574" t="s">
        <v>3138</v>
      </c>
    </row>
    <row r="276" spans="1:28" ht="18.600000000000001" thickBot="1" x14ac:dyDescent="0.4">
      <c r="A276" s="56" t="s">
        <v>211</v>
      </c>
      <c r="B276" s="15"/>
      <c r="C276" s="83"/>
      <c r="D276" s="27"/>
      <c r="E276" s="27"/>
      <c r="F276" s="27"/>
      <c r="G276" s="27"/>
      <c r="H276" s="27"/>
      <c r="I276" s="27"/>
      <c r="J276" s="27"/>
      <c r="K276" s="27"/>
      <c r="L276" s="23"/>
      <c r="Q276" s="421"/>
      <c r="R276" s="11" t="s">
        <v>3159</v>
      </c>
      <c r="S276" s="11" t="s">
        <v>424</v>
      </c>
      <c r="T276" s="11">
        <v>140</v>
      </c>
      <c r="U276" s="11">
        <v>262</v>
      </c>
      <c r="V276" s="281">
        <v>262</v>
      </c>
      <c r="W276" s="281"/>
      <c r="X276" s="281"/>
      <c r="Y276" s="281"/>
      <c r="Z276" s="281"/>
      <c r="AA276" s="281"/>
      <c r="AB276" s="6" t="s">
        <v>3138</v>
      </c>
    </row>
    <row r="277" spans="1:28" x14ac:dyDescent="0.3">
      <c r="A277" s="419" t="s">
        <v>220</v>
      </c>
      <c r="B277" s="10" t="s">
        <v>212</v>
      </c>
      <c r="C277" s="11" t="s">
        <v>2069</v>
      </c>
      <c r="D277" s="14">
        <v>600</v>
      </c>
      <c r="E277" s="14" t="s">
        <v>1099</v>
      </c>
      <c r="F277" s="315"/>
      <c r="G277" s="315"/>
      <c r="H277" s="315"/>
      <c r="I277" s="315"/>
      <c r="J277" s="315" t="s">
        <v>1099</v>
      </c>
      <c r="K277" s="315"/>
      <c r="L277" s="19" t="s">
        <v>1727</v>
      </c>
      <c r="Q277" s="547"/>
      <c r="R277" s="546" t="s">
        <v>3160</v>
      </c>
      <c r="S277" s="546" t="s">
        <v>424</v>
      </c>
      <c r="T277" s="546">
        <v>212</v>
      </c>
      <c r="U277" s="546">
        <v>393</v>
      </c>
      <c r="V277" s="281"/>
      <c r="W277" s="281">
        <v>393</v>
      </c>
      <c r="X277" s="281"/>
      <c r="Y277" s="281"/>
      <c r="Z277" s="281"/>
      <c r="AA277" s="281"/>
      <c r="AB277" s="574" t="s">
        <v>3138</v>
      </c>
    </row>
    <row r="278" spans="1:28" x14ac:dyDescent="0.3">
      <c r="A278" s="42" t="s">
        <v>221</v>
      </c>
      <c r="B278" s="40" t="s">
        <v>214</v>
      </c>
      <c r="C278" s="11" t="s">
        <v>2069</v>
      </c>
      <c r="D278" s="11">
        <v>600</v>
      </c>
      <c r="E278" s="11">
        <v>1620</v>
      </c>
      <c r="F278" s="281"/>
      <c r="G278" s="281"/>
      <c r="H278" s="281"/>
      <c r="I278" s="281"/>
      <c r="J278" s="281"/>
      <c r="K278" s="281">
        <v>1620</v>
      </c>
      <c r="L278" s="20" t="s">
        <v>1727</v>
      </c>
      <c r="Q278" s="426" t="s">
        <v>3206</v>
      </c>
      <c r="R278" s="14" t="s">
        <v>3189</v>
      </c>
      <c r="S278" s="11" t="s">
        <v>424</v>
      </c>
      <c r="T278" s="14">
        <v>44</v>
      </c>
      <c r="U278" s="14">
        <v>90</v>
      </c>
      <c r="V278" s="315">
        <v>90</v>
      </c>
      <c r="W278" s="315"/>
      <c r="X278" s="315"/>
      <c r="Y278" s="315"/>
      <c r="Z278" s="315"/>
      <c r="AA278" s="315"/>
      <c r="AB278" s="6" t="s">
        <v>3202</v>
      </c>
    </row>
    <row r="279" spans="1:28" x14ac:dyDescent="0.3">
      <c r="A279" s="421"/>
      <c r="B279" s="40" t="s">
        <v>216</v>
      </c>
      <c r="C279" s="11" t="s">
        <v>2083</v>
      </c>
      <c r="D279" s="11">
        <v>200</v>
      </c>
      <c r="E279" s="11">
        <v>460</v>
      </c>
      <c r="F279" s="281"/>
      <c r="G279" s="281">
        <v>460</v>
      </c>
      <c r="H279" s="281"/>
      <c r="I279" s="281"/>
      <c r="J279" s="281"/>
      <c r="K279" s="281"/>
      <c r="L279" s="20" t="s">
        <v>1727</v>
      </c>
      <c r="Q279" s="547" t="s">
        <v>3207</v>
      </c>
      <c r="R279" s="546" t="s">
        <v>3190</v>
      </c>
      <c r="S279" s="546" t="s">
        <v>424</v>
      </c>
      <c r="T279" s="546">
        <v>60</v>
      </c>
      <c r="U279" s="546">
        <v>120</v>
      </c>
      <c r="V279" s="281">
        <v>120</v>
      </c>
      <c r="W279" s="281"/>
      <c r="X279" s="281"/>
      <c r="Y279" s="281"/>
      <c r="Z279" s="281"/>
      <c r="AA279" s="281"/>
      <c r="AB279" s="574" t="s">
        <v>3202</v>
      </c>
    </row>
    <row r="280" spans="1:28" ht="15" thickBot="1" x14ac:dyDescent="0.35">
      <c r="A280" s="421"/>
      <c r="B280" s="252" t="s">
        <v>219</v>
      </c>
      <c r="C280" s="11" t="s">
        <v>2083</v>
      </c>
      <c r="D280" s="13">
        <v>300</v>
      </c>
      <c r="E280" s="13">
        <v>690</v>
      </c>
      <c r="F280" s="314"/>
      <c r="G280" s="314"/>
      <c r="H280" s="314">
        <v>690</v>
      </c>
      <c r="I280" s="314"/>
      <c r="J280" s="314"/>
      <c r="K280" s="314"/>
      <c r="L280" s="22" t="s">
        <v>1727</v>
      </c>
      <c r="Q280" s="420" t="s">
        <v>3205</v>
      </c>
      <c r="R280" s="11" t="s">
        <v>3191</v>
      </c>
      <c r="S280" s="11" t="s">
        <v>424</v>
      </c>
      <c r="T280" s="11">
        <v>70</v>
      </c>
      <c r="U280" s="11">
        <v>151</v>
      </c>
      <c r="V280" s="281">
        <v>151</v>
      </c>
      <c r="W280" s="281"/>
      <c r="X280" s="281"/>
      <c r="Y280" s="281"/>
      <c r="Z280" s="281"/>
      <c r="AA280" s="281"/>
      <c r="AB280" s="6" t="s">
        <v>3202</v>
      </c>
    </row>
    <row r="281" spans="1:28" ht="18.600000000000001" thickBot="1" x14ac:dyDescent="0.4">
      <c r="A281" s="56" t="s">
        <v>247</v>
      </c>
      <c r="B281" s="15"/>
      <c r="C281" s="83"/>
      <c r="D281" s="27"/>
      <c r="E281" s="27"/>
      <c r="F281" s="27"/>
      <c r="G281" s="27"/>
      <c r="H281" s="27"/>
      <c r="I281" s="27"/>
      <c r="J281" s="27"/>
      <c r="K281" s="27"/>
      <c r="L281" s="16"/>
      <c r="Q281" s="426" t="s">
        <v>3213</v>
      </c>
      <c r="R281" s="14" t="s">
        <v>3209</v>
      </c>
      <c r="S281" s="11" t="s">
        <v>424</v>
      </c>
      <c r="T281" s="14">
        <v>40</v>
      </c>
      <c r="U281" s="630"/>
      <c r="V281" s="771"/>
      <c r="W281" s="771"/>
      <c r="X281" s="771"/>
      <c r="Y281" s="771"/>
      <c r="Z281" s="771"/>
      <c r="AA281" s="771"/>
      <c r="AB281" s="6"/>
    </row>
    <row r="282" spans="1:28" x14ac:dyDescent="0.3">
      <c r="A282" s="419" t="s">
        <v>248</v>
      </c>
      <c r="B282" s="10" t="s">
        <v>222</v>
      </c>
      <c r="C282" s="11" t="s">
        <v>223</v>
      </c>
      <c r="D282" s="14">
        <v>480</v>
      </c>
      <c r="E282" s="14">
        <v>1257</v>
      </c>
      <c r="F282" s="315"/>
      <c r="G282" s="315"/>
      <c r="H282" s="315"/>
      <c r="I282" s="315"/>
      <c r="J282" s="315">
        <v>1257</v>
      </c>
      <c r="K282" s="315"/>
      <c r="L282" s="6" t="s">
        <v>1728</v>
      </c>
      <c r="Q282" s="547" t="s">
        <v>3214</v>
      </c>
      <c r="R282" s="546" t="s">
        <v>3210</v>
      </c>
      <c r="S282" s="546" t="s">
        <v>424</v>
      </c>
      <c r="T282" s="545">
        <v>80</v>
      </c>
      <c r="U282" s="630"/>
      <c r="V282" s="771"/>
      <c r="W282" s="771"/>
      <c r="X282" s="771"/>
      <c r="Y282" s="771"/>
      <c r="Z282" s="771"/>
      <c r="AA282" s="771"/>
      <c r="AB282" s="562"/>
    </row>
    <row r="283" spans="1:28" x14ac:dyDescent="0.3">
      <c r="A283" s="35" t="s">
        <v>249</v>
      </c>
      <c r="B283" s="40" t="s">
        <v>224</v>
      </c>
      <c r="C283" s="11" t="s">
        <v>223</v>
      </c>
      <c r="D283" s="11">
        <v>480</v>
      </c>
      <c r="E283" s="11">
        <v>1175</v>
      </c>
      <c r="F283" s="281"/>
      <c r="G283" s="281"/>
      <c r="H283" s="281"/>
      <c r="I283" s="281">
        <v>1175</v>
      </c>
      <c r="J283" s="281"/>
      <c r="K283" s="281"/>
      <c r="L283" s="4" t="s">
        <v>225</v>
      </c>
      <c r="Q283" s="421"/>
      <c r="R283" s="11" t="s">
        <v>3211</v>
      </c>
      <c r="S283" s="11" t="s">
        <v>424</v>
      </c>
      <c r="T283" s="14">
        <v>120</v>
      </c>
      <c r="U283" s="630"/>
      <c r="V283" s="771"/>
      <c r="W283" s="771"/>
      <c r="X283" s="771"/>
      <c r="Y283" s="771"/>
      <c r="Z283" s="771"/>
      <c r="AA283" s="771"/>
      <c r="AB283" s="4"/>
    </row>
    <row r="284" spans="1:28" x14ac:dyDescent="0.3">
      <c r="A284" s="421"/>
      <c r="B284" s="40" t="s">
        <v>226</v>
      </c>
      <c r="C284" s="11" t="s">
        <v>223</v>
      </c>
      <c r="D284" s="11">
        <v>480</v>
      </c>
      <c r="E284" s="11">
        <v>1200</v>
      </c>
      <c r="F284" s="281"/>
      <c r="G284" s="281"/>
      <c r="H284" s="281"/>
      <c r="I284" s="281"/>
      <c r="J284" s="281">
        <v>1200</v>
      </c>
      <c r="K284" s="281"/>
      <c r="L284" s="4" t="s">
        <v>1105</v>
      </c>
      <c r="Q284" s="587"/>
      <c r="R284" s="552" t="s">
        <v>3212</v>
      </c>
      <c r="S284" s="546" t="s">
        <v>424</v>
      </c>
      <c r="T284" s="580">
        <v>160</v>
      </c>
      <c r="U284" s="648"/>
      <c r="V284" s="772"/>
      <c r="W284" s="772"/>
      <c r="X284" s="772"/>
      <c r="Y284" s="772"/>
      <c r="Z284" s="772"/>
      <c r="AA284" s="772"/>
      <c r="AB284" s="575"/>
    </row>
    <row r="285" spans="1:28" x14ac:dyDescent="0.3">
      <c r="A285" s="421" t="s">
        <v>1192</v>
      </c>
      <c r="B285" s="40" t="s">
        <v>227</v>
      </c>
      <c r="C285" s="11" t="s">
        <v>223</v>
      </c>
      <c r="D285" s="11">
        <v>270</v>
      </c>
      <c r="E285" s="11">
        <v>700</v>
      </c>
      <c r="F285" s="281"/>
      <c r="G285" s="281"/>
      <c r="H285" s="281">
        <v>700</v>
      </c>
      <c r="I285" s="281"/>
      <c r="J285" s="281"/>
      <c r="K285" s="281"/>
      <c r="L285" s="4" t="s">
        <v>228</v>
      </c>
      <c r="Q285" s="547"/>
      <c r="R285" s="546" t="s">
        <v>3297</v>
      </c>
      <c r="S285" s="546" t="s">
        <v>2102</v>
      </c>
      <c r="T285" s="546">
        <v>200</v>
      </c>
      <c r="U285" s="546"/>
      <c r="V285" s="281"/>
      <c r="W285" s="281"/>
      <c r="X285" s="281"/>
      <c r="Y285" s="281"/>
      <c r="Z285" s="281"/>
      <c r="AA285" s="281"/>
      <c r="AB285" s="624" t="s">
        <v>3300</v>
      </c>
    </row>
    <row r="286" spans="1:28" x14ac:dyDescent="0.3">
      <c r="A286" s="421"/>
      <c r="B286" s="40" t="s">
        <v>229</v>
      </c>
      <c r="C286" s="11" t="s">
        <v>223</v>
      </c>
      <c r="D286" s="11">
        <v>270</v>
      </c>
      <c r="E286" s="11" t="s">
        <v>1100</v>
      </c>
      <c r="F286" s="281"/>
      <c r="G286" s="281"/>
      <c r="H286" s="281" t="s">
        <v>1100</v>
      </c>
      <c r="I286" s="281"/>
      <c r="J286" s="281"/>
      <c r="K286" s="281"/>
      <c r="L286" s="4" t="s">
        <v>225</v>
      </c>
      <c r="Q286" s="587"/>
      <c r="R286" s="552" t="s">
        <v>3301</v>
      </c>
      <c r="S286" s="546" t="s">
        <v>2102</v>
      </c>
      <c r="T286" s="552">
        <v>330</v>
      </c>
      <c r="U286" s="552"/>
      <c r="V286" s="314"/>
      <c r="W286" s="314"/>
      <c r="X286" s="314"/>
      <c r="Y286" s="314"/>
      <c r="Z286" s="314"/>
      <c r="AA286" s="314"/>
      <c r="AB286" s="638" t="s">
        <v>3302</v>
      </c>
    </row>
    <row r="287" spans="1:28" x14ac:dyDescent="0.3">
      <c r="A287" s="421"/>
      <c r="B287" s="40" t="s">
        <v>230</v>
      </c>
      <c r="C287" s="11" t="s">
        <v>98</v>
      </c>
      <c r="D287" s="11">
        <v>225</v>
      </c>
      <c r="E287" s="11">
        <v>470</v>
      </c>
      <c r="F287" s="281"/>
      <c r="G287" s="281">
        <v>470</v>
      </c>
      <c r="H287" s="281"/>
      <c r="I287" s="281"/>
      <c r="J287" s="281"/>
      <c r="K287" s="281"/>
      <c r="L287" s="4" t="s">
        <v>231</v>
      </c>
      <c r="Q287" s="588" t="s">
        <v>3369</v>
      </c>
      <c r="R287" s="545" t="s">
        <v>3362</v>
      </c>
      <c r="S287" s="546" t="s">
        <v>424</v>
      </c>
      <c r="T287" s="545">
        <v>215</v>
      </c>
      <c r="U287" s="545"/>
      <c r="V287" s="315"/>
      <c r="W287" s="315"/>
      <c r="X287" s="315"/>
      <c r="Y287" s="315"/>
      <c r="Z287" s="315"/>
      <c r="AA287" s="315"/>
      <c r="AB287" s="574" t="s">
        <v>3365</v>
      </c>
    </row>
    <row r="288" spans="1:28" x14ac:dyDescent="0.3">
      <c r="A288" s="421"/>
      <c r="B288" s="40" t="s">
        <v>232</v>
      </c>
      <c r="C288" s="11" t="s">
        <v>223</v>
      </c>
      <c r="D288" s="11">
        <v>95</v>
      </c>
      <c r="E288" s="11" t="s">
        <v>1101</v>
      </c>
      <c r="F288" s="281" t="s">
        <v>1101</v>
      </c>
      <c r="G288" s="281"/>
      <c r="H288" s="281"/>
      <c r="I288" s="281"/>
      <c r="J288" s="281"/>
      <c r="K288" s="281"/>
      <c r="L288" s="4" t="s">
        <v>1103</v>
      </c>
      <c r="Q288" s="547"/>
      <c r="R288" s="546" t="s">
        <v>3379</v>
      </c>
      <c r="S288" s="546" t="s">
        <v>424</v>
      </c>
      <c r="T288" s="545">
        <v>600</v>
      </c>
      <c r="U288" s="545">
        <v>1200</v>
      </c>
      <c r="V288" s="315"/>
      <c r="W288" s="315"/>
      <c r="X288" s="315"/>
      <c r="Y288" s="315"/>
      <c r="Z288" s="315">
        <v>1200</v>
      </c>
      <c r="AA288" s="315"/>
      <c r="AB288" s="562" t="s">
        <v>3380</v>
      </c>
    </row>
    <row r="289" spans="1:28" x14ac:dyDescent="0.3">
      <c r="A289" s="421"/>
      <c r="B289" s="40" t="s">
        <v>233</v>
      </c>
      <c r="C289" s="11" t="s">
        <v>223</v>
      </c>
      <c r="D289" s="11">
        <v>65</v>
      </c>
      <c r="E289" s="11" t="s">
        <v>1102</v>
      </c>
      <c r="F289" s="281" t="s">
        <v>1102</v>
      </c>
      <c r="G289" s="281"/>
      <c r="H289" s="281"/>
      <c r="I289" s="281"/>
      <c r="J289" s="281"/>
      <c r="K289" s="281"/>
      <c r="L289" s="4" t="s">
        <v>1104</v>
      </c>
      <c r="Q289" s="421"/>
      <c r="R289" s="11" t="s">
        <v>3403</v>
      </c>
      <c r="S289" s="11" t="s">
        <v>424</v>
      </c>
      <c r="T289" s="11">
        <v>200</v>
      </c>
      <c r="U289" s="11">
        <v>460</v>
      </c>
      <c r="V289" s="281"/>
      <c r="W289" s="281">
        <v>460</v>
      </c>
      <c r="X289" s="281"/>
      <c r="Y289" s="281"/>
      <c r="Z289" s="281"/>
      <c r="AA289" s="281"/>
      <c r="AB289" s="4" t="s">
        <v>3405</v>
      </c>
    </row>
    <row r="290" spans="1:28" x14ac:dyDescent="0.3">
      <c r="A290" s="421"/>
      <c r="B290" s="40" t="s">
        <v>234</v>
      </c>
      <c r="C290" s="11" t="s">
        <v>82</v>
      </c>
      <c r="D290" s="11">
        <v>30</v>
      </c>
      <c r="E290" s="82" t="s">
        <v>559</v>
      </c>
      <c r="F290" s="319"/>
      <c r="G290" s="319"/>
      <c r="H290" s="319"/>
      <c r="I290" s="319"/>
      <c r="J290" s="319"/>
      <c r="K290" s="319"/>
      <c r="L290" s="4" t="s">
        <v>235</v>
      </c>
      <c r="Q290" s="547"/>
      <c r="R290" s="546" t="s">
        <v>3404</v>
      </c>
      <c r="S290" s="546" t="s">
        <v>424</v>
      </c>
      <c r="T290" s="546">
        <v>200</v>
      </c>
      <c r="U290" s="546">
        <v>460</v>
      </c>
      <c r="V290" s="281"/>
      <c r="W290" s="281">
        <v>460</v>
      </c>
      <c r="X290" s="281"/>
      <c r="Y290" s="281"/>
      <c r="Z290" s="281"/>
      <c r="AA290" s="281"/>
      <c r="AB290" s="562" t="s">
        <v>3387</v>
      </c>
    </row>
    <row r="291" spans="1:28" x14ac:dyDescent="0.3">
      <c r="A291" s="421"/>
      <c r="B291" s="40" t="s">
        <v>236</v>
      </c>
      <c r="C291" s="11" t="s">
        <v>2084</v>
      </c>
      <c r="D291" s="11">
        <v>15</v>
      </c>
      <c r="E291" s="82"/>
      <c r="F291" s="319"/>
      <c r="G291" s="319"/>
      <c r="H291" s="319"/>
      <c r="I291" s="319"/>
      <c r="J291" s="319"/>
      <c r="K291" s="319"/>
      <c r="L291" s="4" t="s">
        <v>1107</v>
      </c>
      <c r="Q291" s="547"/>
      <c r="R291" s="546" t="s">
        <v>3442</v>
      </c>
      <c r="S291" s="546" t="s">
        <v>424</v>
      </c>
      <c r="T291" s="546">
        <v>65</v>
      </c>
      <c r="U291" s="546">
        <v>150</v>
      </c>
      <c r="V291" s="281">
        <v>150</v>
      </c>
      <c r="W291" s="281"/>
      <c r="X291" s="281"/>
      <c r="Y291" s="281"/>
      <c r="Z291" s="281"/>
      <c r="AA291" s="281"/>
      <c r="AB291" s="562" t="s">
        <v>788</v>
      </c>
    </row>
    <row r="292" spans="1:28" x14ac:dyDescent="0.3">
      <c r="A292" s="421"/>
      <c r="B292" s="40" t="s">
        <v>238</v>
      </c>
      <c r="C292" s="11" t="s">
        <v>82</v>
      </c>
      <c r="D292" s="11">
        <v>100</v>
      </c>
      <c r="E292" s="11">
        <v>235</v>
      </c>
      <c r="F292" s="281">
        <v>235</v>
      </c>
      <c r="G292" s="281"/>
      <c r="H292" s="281"/>
      <c r="I292" s="281"/>
      <c r="J292" s="281"/>
      <c r="K292" s="281"/>
      <c r="L292" s="4"/>
      <c r="Q292" s="421"/>
      <c r="R292" s="11" t="s">
        <v>3443</v>
      </c>
      <c r="S292" s="11" t="s">
        <v>424</v>
      </c>
      <c r="T292" s="11">
        <v>100</v>
      </c>
      <c r="U292" s="11">
        <v>230</v>
      </c>
      <c r="V292" s="281">
        <v>230</v>
      </c>
      <c r="W292" s="281"/>
      <c r="X292" s="281"/>
      <c r="Y292" s="281"/>
      <c r="Z292" s="281"/>
      <c r="AA292" s="281"/>
      <c r="AB292" s="4" t="s">
        <v>788</v>
      </c>
    </row>
    <row r="293" spans="1:28" x14ac:dyDescent="0.3">
      <c r="A293" s="421"/>
      <c r="B293" s="40" t="s">
        <v>239</v>
      </c>
      <c r="C293" s="11" t="s">
        <v>82</v>
      </c>
      <c r="D293" s="11">
        <v>60</v>
      </c>
      <c r="E293" s="82"/>
      <c r="F293" s="319"/>
      <c r="G293" s="319"/>
      <c r="H293" s="319"/>
      <c r="I293" s="319"/>
      <c r="J293" s="319"/>
      <c r="K293" s="319"/>
      <c r="L293" s="4" t="s">
        <v>240</v>
      </c>
      <c r="Q293" s="547"/>
      <c r="R293" s="546" t="s">
        <v>3444</v>
      </c>
      <c r="S293" s="546" t="s">
        <v>424</v>
      </c>
      <c r="T293" s="546">
        <v>65</v>
      </c>
      <c r="U293" s="546">
        <v>150</v>
      </c>
      <c r="V293" s="281">
        <v>150</v>
      </c>
      <c r="W293" s="281"/>
      <c r="X293" s="281"/>
      <c r="Y293" s="281"/>
      <c r="Z293" s="281"/>
      <c r="AA293" s="281"/>
      <c r="AB293" s="562" t="s">
        <v>3446</v>
      </c>
    </row>
    <row r="294" spans="1:28" x14ac:dyDescent="0.3">
      <c r="A294" s="421"/>
      <c r="B294" s="40" t="s">
        <v>241</v>
      </c>
      <c r="C294" s="11" t="s">
        <v>242</v>
      </c>
      <c r="D294" s="11">
        <v>37</v>
      </c>
      <c r="E294" s="11" t="s">
        <v>1108</v>
      </c>
      <c r="F294" s="281" t="s">
        <v>1108</v>
      </c>
      <c r="G294" s="281"/>
      <c r="H294" s="281"/>
      <c r="I294" s="281"/>
      <c r="J294" s="281"/>
      <c r="K294" s="281"/>
      <c r="L294" s="4" t="s">
        <v>243</v>
      </c>
      <c r="Q294" s="421"/>
      <c r="R294" s="11" t="s">
        <v>3445</v>
      </c>
      <c r="S294" s="11" t="s">
        <v>424</v>
      </c>
      <c r="T294" s="11">
        <v>100</v>
      </c>
      <c r="U294" s="11">
        <v>230</v>
      </c>
      <c r="V294" s="281">
        <v>230</v>
      </c>
      <c r="W294" s="281"/>
      <c r="X294" s="281"/>
      <c r="Y294" s="281"/>
      <c r="Z294" s="281"/>
      <c r="AA294" s="281"/>
      <c r="AB294" s="4" t="s">
        <v>3446</v>
      </c>
    </row>
    <row r="295" spans="1:28" x14ac:dyDescent="0.3">
      <c r="A295" s="421"/>
      <c r="B295" s="40" t="s">
        <v>244</v>
      </c>
      <c r="C295" s="11" t="s">
        <v>242</v>
      </c>
      <c r="D295" s="11">
        <v>480</v>
      </c>
      <c r="E295" s="11">
        <v>1178.05</v>
      </c>
      <c r="F295" s="281"/>
      <c r="G295" s="281"/>
      <c r="H295" s="281"/>
      <c r="I295" s="281">
        <v>1178.05</v>
      </c>
      <c r="J295" s="281"/>
      <c r="K295" s="281"/>
      <c r="L295" s="4" t="s">
        <v>243</v>
      </c>
      <c r="Q295" s="547"/>
      <c r="R295" s="546" t="s">
        <v>3447</v>
      </c>
      <c r="S295" s="546" t="s">
        <v>424</v>
      </c>
      <c r="T295" s="546">
        <v>65</v>
      </c>
      <c r="U295" s="546">
        <v>150</v>
      </c>
      <c r="V295" s="281">
        <v>150</v>
      </c>
      <c r="W295" s="281"/>
      <c r="X295" s="281"/>
      <c r="Y295" s="281"/>
      <c r="Z295" s="281"/>
      <c r="AA295" s="281"/>
      <c r="AB295" s="562" t="s">
        <v>3449</v>
      </c>
    </row>
    <row r="296" spans="1:28" x14ac:dyDescent="0.3">
      <c r="A296" s="421"/>
      <c r="B296" s="40" t="s">
        <v>245</v>
      </c>
      <c r="C296" s="11" t="s">
        <v>242</v>
      </c>
      <c r="D296" s="82"/>
      <c r="E296" s="82"/>
      <c r="F296" s="319"/>
      <c r="G296" s="319"/>
      <c r="H296" s="319"/>
      <c r="I296" s="319"/>
      <c r="J296" s="319"/>
      <c r="K296" s="319"/>
      <c r="L296" s="4" t="s">
        <v>243</v>
      </c>
      <c r="Q296" s="421"/>
      <c r="R296" s="11" t="s">
        <v>3448</v>
      </c>
      <c r="S296" s="11" t="s">
        <v>424</v>
      </c>
      <c r="T296" s="11">
        <v>100</v>
      </c>
      <c r="U296" s="11">
        <v>230</v>
      </c>
      <c r="V296" s="281">
        <v>230</v>
      </c>
      <c r="W296" s="281"/>
      <c r="X296" s="281"/>
      <c r="Y296" s="281"/>
      <c r="Z296" s="281"/>
      <c r="AA296" s="281"/>
      <c r="AB296" s="4" t="s">
        <v>3449</v>
      </c>
    </row>
    <row r="297" spans="1:28" ht="15" thickBot="1" x14ac:dyDescent="0.35">
      <c r="A297" s="421"/>
      <c r="B297" s="40" t="s">
        <v>246</v>
      </c>
      <c r="C297" s="11" t="s">
        <v>242</v>
      </c>
      <c r="D297" s="11">
        <v>275</v>
      </c>
      <c r="E297" s="11">
        <v>660</v>
      </c>
      <c r="F297" s="281"/>
      <c r="G297" s="281"/>
      <c r="H297" s="281">
        <v>660</v>
      </c>
      <c r="I297" s="281"/>
      <c r="J297" s="281"/>
      <c r="K297" s="281"/>
      <c r="L297" s="4" t="s">
        <v>243</v>
      </c>
      <c r="Q297" s="547"/>
      <c r="R297" s="546" t="s">
        <v>3450</v>
      </c>
      <c r="S297" s="546" t="s">
        <v>424</v>
      </c>
      <c r="T297" s="546">
        <v>65</v>
      </c>
      <c r="U297" s="546">
        <v>150</v>
      </c>
      <c r="V297" s="281">
        <v>150</v>
      </c>
      <c r="W297" s="281"/>
      <c r="X297" s="281"/>
      <c r="Y297" s="281"/>
      <c r="Z297" s="281"/>
      <c r="AA297" s="281"/>
      <c r="AB297" s="562" t="s">
        <v>3452</v>
      </c>
    </row>
    <row r="298" spans="1:28" ht="18.600000000000001" thickBot="1" x14ac:dyDescent="0.4">
      <c r="A298" s="56" t="s">
        <v>250</v>
      </c>
      <c r="B298" s="15"/>
      <c r="C298" s="83"/>
      <c r="D298" s="27"/>
      <c r="E298" s="27"/>
      <c r="F298" s="27"/>
      <c r="G298" s="27"/>
      <c r="H298" s="27"/>
      <c r="I298" s="27"/>
      <c r="J298" s="27"/>
      <c r="K298" s="27"/>
      <c r="L298" s="16"/>
      <c r="Q298" s="421"/>
      <c r="R298" s="11" t="s">
        <v>3451</v>
      </c>
      <c r="S298" s="11" t="s">
        <v>424</v>
      </c>
      <c r="T298" s="11">
        <v>100</v>
      </c>
      <c r="U298" s="11">
        <v>230</v>
      </c>
      <c r="V298" s="281">
        <v>230</v>
      </c>
      <c r="W298" s="281"/>
      <c r="X298" s="281"/>
      <c r="Y298" s="281"/>
      <c r="Z298" s="281"/>
      <c r="AA298" s="281"/>
      <c r="AB298" s="4" t="s">
        <v>3452</v>
      </c>
    </row>
    <row r="299" spans="1:28" x14ac:dyDescent="0.3">
      <c r="A299" s="428" t="s">
        <v>328</v>
      </c>
      <c r="B299" s="10" t="s">
        <v>251</v>
      </c>
      <c r="C299" s="11" t="s">
        <v>2086</v>
      </c>
      <c r="D299" s="14">
        <v>545</v>
      </c>
      <c r="E299" s="82"/>
      <c r="F299" s="319"/>
      <c r="G299" s="319"/>
      <c r="H299" s="319"/>
      <c r="I299" s="319"/>
      <c r="J299" s="319"/>
      <c r="K299" s="319"/>
      <c r="L299" s="6" t="s">
        <v>1730</v>
      </c>
      <c r="Q299" s="588" t="s">
        <v>3533</v>
      </c>
      <c r="R299" s="545" t="s">
        <v>3504</v>
      </c>
      <c r="S299" s="546" t="s">
        <v>424</v>
      </c>
      <c r="T299" s="545">
        <v>260</v>
      </c>
      <c r="U299" s="545"/>
      <c r="V299" s="315"/>
      <c r="W299" s="315"/>
      <c r="X299" s="315"/>
      <c r="Y299" s="315"/>
      <c r="Z299" s="315"/>
      <c r="AA299" s="315"/>
      <c r="AB299" s="574" t="s">
        <v>3506</v>
      </c>
    </row>
    <row r="300" spans="1:28" x14ac:dyDescent="0.3">
      <c r="A300" s="35" t="s">
        <v>329</v>
      </c>
      <c r="B300" s="40" t="s">
        <v>253</v>
      </c>
      <c r="C300" s="11" t="s">
        <v>2086</v>
      </c>
      <c r="D300" s="11">
        <v>265</v>
      </c>
      <c r="E300" s="82"/>
      <c r="F300" s="319"/>
      <c r="G300" s="319"/>
      <c r="H300" s="319"/>
      <c r="I300" s="319"/>
      <c r="J300" s="319"/>
      <c r="K300" s="319"/>
      <c r="L300" s="4" t="s">
        <v>1731</v>
      </c>
      <c r="Q300" s="421" t="s">
        <v>3534</v>
      </c>
      <c r="R300" s="11" t="s">
        <v>3505</v>
      </c>
      <c r="S300" s="11" t="s">
        <v>424</v>
      </c>
      <c r="T300" s="14">
        <v>260</v>
      </c>
      <c r="U300" s="14"/>
      <c r="V300" s="315"/>
      <c r="W300" s="315"/>
      <c r="X300" s="315"/>
      <c r="Y300" s="315"/>
      <c r="Z300" s="315"/>
      <c r="AA300" s="315"/>
      <c r="AB300" s="6" t="s">
        <v>3507</v>
      </c>
    </row>
    <row r="301" spans="1:28" x14ac:dyDescent="0.3">
      <c r="A301" s="421"/>
      <c r="B301" s="40" t="s">
        <v>254</v>
      </c>
      <c r="C301" s="11" t="s">
        <v>2086</v>
      </c>
      <c r="D301" s="11">
        <v>213</v>
      </c>
      <c r="E301" s="82"/>
      <c r="F301" s="319"/>
      <c r="G301" s="319"/>
      <c r="H301" s="319"/>
      <c r="I301" s="319"/>
      <c r="J301" s="319"/>
      <c r="K301" s="319"/>
      <c r="L301" s="4" t="s">
        <v>1732</v>
      </c>
      <c r="Q301" s="547"/>
      <c r="R301" s="546" t="s">
        <v>3508</v>
      </c>
      <c r="S301" s="546" t="s">
        <v>424</v>
      </c>
      <c r="T301" s="545">
        <v>260</v>
      </c>
      <c r="U301" s="545"/>
      <c r="V301" s="315"/>
      <c r="W301" s="315"/>
      <c r="X301" s="315"/>
      <c r="Y301" s="315"/>
      <c r="Z301" s="315"/>
      <c r="AA301" s="315"/>
      <c r="AB301" s="574" t="s">
        <v>3521</v>
      </c>
    </row>
    <row r="302" spans="1:28" x14ac:dyDescent="0.3">
      <c r="A302" s="421"/>
      <c r="B302" s="40" t="s">
        <v>255</v>
      </c>
      <c r="C302" s="11" t="s">
        <v>2086</v>
      </c>
      <c r="D302" s="11">
        <v>274</v>
      </c>
      <c r="E302" s="82"/>
      <c r="F302" s="319"/>
      <c r="G302" s="319"/>
      <c r="H302" s="319"/>
      <c r="I302" s="319"/>
      <c r="J302" s="319"/>
      <c r="K302" s="319"/>
      <c r="L302" s="4" t="s">
        <v>1733</v>
      </c>
      <c r="Q302" s="421"/>
      <c r="R302" s="11" t="s">
        <v>3509</v>
      </c>
      <c r="S302" s="11" t="s">
        <v>424</v>
      </c>
      <c r="T302" s="14">
        <v>260</v>
      </c>
      <c r="U302" s="14"/>
      <c r="V302" s="315"/>
      <c r="W302" s="315"/>
      <c r="X302" s="315"/>
      <c r="Y302" s="315"/>
      <c r="Z302" s="315"/>
      <c r="AA302" s="315"/>
      <c r="AB302" s="6" t="s">
        <v>3510</v>
      </c>
    </row>
    <row r="303" spans="1:28" x14ac:dyDescent="0.3">
      <c r="A303" s="421"/>
      <c r="B303" s="40" t="s">
        <v>256</v>
      </c>
      <c r="C303" s="11" t="s">
        <v>2086</v>
      </c>
      <c r="D303" s="11">
        <v>326</v>
      </c>
      <c r="E303" s="82"/>
      <c r="F303" s="319"/>
      <c r="G303" s="319"/>
      <c r="H303" s="319"/>
      <c r="I303" s="319"/>
      <c r="J303" s="319"/>
      <c r="K303" s="319"/>
      <c r="L303" s="4" t="s">
        <v>1734</v>
      </c>
      <c r="Q303" s="547"/>
      <c r="R303" s="546" t="s">
        <v>3511</v>
      </c>
      <c r="S303" s="546" t="s">
        <v>424</v>
      </c>
      <c r="T303" s="545">
        <v>220</v>
      </c>
      <c r="U303" s="545"/>
      <c r="V303" s="315"/>
      <c r="W303" s="315"/>
      <c r="X303" s="315"/>
      <c r="Y303" s="315"/>
      <c r="Z303" s="315"/>
      <c r="AA303" s="315"/>
      <c r="AB303" s="574" t="s">
        <v>3512</v>
      </c>
    </row>
    <row r="304" spans="1:28" x14ac:dyDescent="0.3">
      <c r="A304" s="421"/>
      <c r="B304" s="40" t="s">
        <v>257</v>
      </c>
      <c r="C304" s="11" t="s">
        <v>2086</v>
      </c>
      <c r="D304" s="11">
        <v>132</v>
      </c>
      <c r="E304" s="82"/>
      <c r="F304" s="319"/>
      <c r="G304" s="319"/>
      <c r="H304" s="319"/>
      <c r="I304" s="319"/>
      <c r="J304" s="319"/>
      <c r="K304" s="319"/>
      <c r="L304" s="4" t="s">
        <v>1735</v>
      </c>
      <c r="Q304" s="421"/>
      <c r="R304" s="11" t="s">
        <v>3513</v>
      </c>
      <c r="S304" s="11" t="s">
        <v>424</v>
      </c>
      <c r="T304" s="14">
        <v>220</v>
      </c>
      <c r="U304" s="14"/>
      <c r="V304" s="315"/>
      <c r="W304" s="315"/>
      <c r="X304" s="315"/>
      <c r="Y304" s="315"/>
      <c r="Z304" s="315"/>
      <c r="AA304" s="315"/>
      <c r="AB304" s="6" t="s">
        <v>3514</v>
      </c>
    </row>
    <row r="305" spans="1:28" x14ac:dyDescent="0.3">
      <c r="A305" s="421"/>
      <c r="B305" s="40" t="s">
        <v>258</v>
      </c>
      <c r="C305" s="11" t="s">
        <v>2086</v>
      </c>
      <c r="D305" s="11">
        <v>230</v>
      </c>
      <c r="E305" s="82"/>
      <c r="F305" s="319"/>
      <c r="G305" s="319"/>
      <c r="H305" s="319"/>
      <c r="I305" s="319"/>
      <c r="J305" s="319"/>
      <c r="K305" s="319"/>
      <c r="L305" s="4" t="s">
        <v>1736</v>
      </c>
      <c r="Q305" s="547"/>
      <c r="R305" s="546" t="s">
        <v>3515</v>
      </c>
      <c r="S305" s="546" t="s">
        <v>424</v>
      </c>
      <c r="T305" s="545">
        <v>220</v>
      </c>
      <c r="U305" s="545"/>
      <c r="V305" s="315"/>
      <c r="W305" s="315"/>
      <c r="X305" s="315"/>
      <c r="Y305" s="315"/>
      <c r="Z305" s="315"/>
      <c r="AA305" s="315"/>
      <c r="AB305" s="574" t="s">
        <v>3516</v>
      </c>
    </row>
    <row r="306" spans="1:28" x14ac:dyDescent="0.3">
      <c r="A306" s="421"/>
      <c r="B306" s="40" t="s">
        <v>259</v>
      </c>
      <c r="C306" s="11" t="s">
        <v>2086</v>
      </c>
      <c r="D306" s="11">
        <v>132</v>
      </c>
      <c r="E306" s="82"/>
      <c r="F306" s="319"/>
      <c r="G306" s="319"/>
      <c r="H306" s="319"/>
      <c r="I306" s="319"/>
      <c r="J306" s="319"/>
      <c r="K306" s="319"/>
      <c r="L306" s="4" t="s">
        <v>1737</v>
      </c>
      <c r="Q306" s="421"/>
      <c r="R306" s="11" t="s">
        <v>3517</v>
      </c>
      <c r="S306" s="11" t="s">
        <v>424</v>
      </c>
      <c r="T306" s="14">
        <v>220</v>
      </c>
      <c r="U306" s="14"/>
      <c r="V306" s="315"/>
      <c r="W306" s="315"/>
      <c r="X306" s="315"/>
      <c r="Y306" s="315"/>
      <c r="Z306" s="315"/>
      <c r="AA306" s="315"/>
      <c r="AB306" s="6" t="s">
        <v>3518</v>
      </c>
    </row>
    <row r="307" spans="1:28" x14ac:dyDescent="0.3">
      <c r="A307" s="421"/>
      <c r="B307" s="40" t="s">
        <v>260</v>
      </c>
      <c r="C307" s="11" t="s">
        <v>2086</v>
      </c>
      <c r="D307" s="11">
        <v>265</v>
      </c>
      <c r="E307" s="82"/>
      <c r="F307" s="319"/>
      <c r="G307" s="319"/>
      <c r="H307" s="319"/>
      <c r="I307" s="319"/>
      <c r="J307" s="319"/>
      <c r="K307" s="319"/>
      <c r="L307" s="4" t="s">
        <v>1738</v>
      </c>
      <c r="Q307" s="587"/>
      <c r="R307" s="552" t="s">
        <v>3519</v>
      </c>
      <c r="S307" s="546" t="s">
        <v>424</v>
      </c>
      <c r="T307" s="545">
        <v>220</v>
      </c>
      <c r="U307" s="545"/>
      <c r="V307" s="315"/>
      <c r="W307" s="315"/>
      <c r="X307" s="315"/>
      <c r="Y307" s="315"/>
      <c r="Z307" s="315"/>
      <c r="AA307" s="315"/>
      <c r="AB307" s="574" t="s">
        <v>3520</v>
      </c>
    </row>
    <row r="308" spans="1:28" x14ac:dyDescent="0.3">
      <c r="A308" s="421"/>
      <c r="B308" s="40" t="s">
        <v>261</v>
      </c>
      <c r="C308" s="11" t="s">
        <v>2086</v>
      </c>
      <c r="D308" s="11">
        <v>200</v>
      </c>
      <c r="E308" s="82"/>
      <c r="F308" s="319"/>
      <c r="G308" s="319"/>
      <c r="H308" s="319"/>
      <c r="I308" s="319"/>
      <c r="J308" s="319"/>
      <c r="K308" s="319"/>
      <c r="L308" s="4" t="s">
        <v>1739</v>
      </c>
      <c r="Q308" s="429"/>
      <c r="R308" s="13" t="s">
        <v>3531</v>
      </c>
      <c r="S308" s="11" t="s">
        <v>424</v>
      </c>
      <c r="T308" s="13">
        <v>220</v>
      </c>
      <c r="U308" s="13"/>
      <c r="V308" s="314"/>
      <c r="W308" s="314"/>
      <c r="X308" s="314"/>
      <c r="Y308" s="314"/>
      <c r="Z308" s="314"/>
      <c r="AA308" s="314"/>
      <c r="AB308" s="114" t="s">
        <v>3532</v>
      </c>
    </row>
    <row r="309" spans="1:28" x14ac:dyDescent="0.3">
      <c r="A309" s="421"/>
      <c r="B309" s="40" t="s">
        <v>262</v>
      </c>
      <c r="C309" s="11" t="s">
        <v>2086</v>
      </c>
      <c r="D309" s="11">
        <v>390</v>
      </c>
      <c r="E309" s="82"/>
      <c r="F309" s="319"/>
      <c r="G309" s="319"/>
      <c r="H309" s="319"/>
      <c r="I309" s="319"/>
      <c r="J309" s="319"/>
      <c r="K309" s="319"/>
      <c r="L309" s="4" t="s">
        <v>1740</v>
      </c>
      <c r="Q309" s="588" t="s">
        <v>3614</v>
      </c>
      <c r="R309" s="545" t="s">
        <v>3606</v>
      </c>
      <c r="S309" s="546" t="s">
        <v>424</v>
      </c>
      <c r="T309" s="545">
        <v>150</v>
      </c>
      <c r="U309" s="545">
        <v>270</v>
      </c>
      <c r="V309" s="315">
        <v>270</v>
      </c>
      <c r="W309" s="315"/>
      <c r="X309" s="315"/>
      <c r="Y309" s="315"/>
      <c r="Z309" s="315"/>
      <c r="AA309" s="315"/>
      <c r="AB309" s="574" t="s">
        <v>3610</v>
      </c>
    </row>
    <row r="310" spans="1:28" x14ac:dyDescent="0.3">
      <c r="A310" s="421"/>
      <c r="B310" s="40" t="s">
        <v>263</v>
      </c>
      <c r="C310" s="11" t="s">
        <v>2086</v>
      </c>
      <c r="D310" s="11">
        <v>260</v>
      </c>
      <c r="E310" s="82"/>
      <c r="F310" s="319"/>
      <c r="G310" s="319"/>
      <c r="H310" s="319"/>
      <c r="I310" s="319"/>
      <c r="J310" s="319"/>
      <c r="K310" s="319"/>
      <c r="L310" s="4" t="s">
        <v>1741</v>
      </c>
      <c r="Q310" s="421" t="s">
        <v>3615</v>
      </c>
      <c r="R310" s="11" t="s">
        <v>3607</v>
      </c>
      <c r="S310" s="11" t="s">
        <v>424</v>
      </c>
      <c r="T310" s="11">
        <v>150</v>
      </c>
      <c r="U310" s="11">
        <v>340</v>
      </c>
      <c r="V310" s="281"/>
      <c r="W310" s="281">
        <v>340</v>
      </c>
      <c r="X310" s="281"/>
      <c r="Y310" s="281"/>
      <c r="Z310" s="281"/>
      <c r="AA310" s="281"/>
      <c r="AB310" s="6" t="s">
        <v>3612</v>
      </c>
    </row>
    <row r="311" spans="1:28" x14ac:dyDescent="0.3">
      <c r="A311" s="421"/>
      <c r="B311" s="40" t="s">
        <v>264</v>
      </c>
      <c r="C311" s="11" t="s">
        <v>2086</v>
      </c>
      <c r="D311" s="11">
        <v>520</v>
      </c>
      <c r="E311" s="82"/>
      <c r="F311" s="319"/>
      <c r="G311" s="319"/>
      <c r="H311" s="319"/>
      <c r="I311" s="319"/>
      <c r="J311" s="319"/>
      <c r="K311" s="319"/>
      <c r="L311" s="4" t="s">
        <v>1742</v>
      </c>
      <c r="Q311" s="547"/>
      <c r="R311" s="546" t="s">
        <v>3608</v>
      </c>
      <c r="S311" s="546" t="s">
        <v>424</v>
      </c>
      <c r="T311" s="546">
        <v>90</v>
      </c>
      <c r="U311" s="546">
        <v>160</v>
      </c>
      <c r="V311" s="281">
        <v>160</v>
      </c>
      <c r="W311" s="281"/>
      <c r="X311" s="281"/>
      <c r="Y311" s="281"/>
      <c r="Z311" s="281"/>
      <c r="AA311" s="281"/>
      <c r="AB311" s="574" t="s">
        <v>3611</v>
      </c>
    </row>
    <row r="312" spans="1:28" ht="15" thickBot="1" x14ac:dyDescent="0.35">
      <c r="A312" s="421"/>
      <c r="B312" s="40" t="s">
        <v>265</v>
      </c>
      <c r="C312" s="11" t="s">
        <v>2086</v>
      </c>
      <c r="D312" s="11">
        <v>135</v>
      </c>
      <c r="E312" s="82"/>
      <c r="F312" s="319"/>
      <c r="G312" s="319"/>
      <c r="H312" s="319"/>
      <c r="I312" s="319"/>
      <c r="J312" s="319"/>
      <c r="K312" s="319"/>
      <c r="L312" s="4" t="s">
        <v>1743</v>
      </c>
      <c r="Q312" s="611"/>
      <c r="R312" s="612" t="s">
        <v>3609</v>
      </c>
      <c r="S312" s="612" t="s">
        <v>424</v>
      </c>
      <c r="T312" s="612">
        <v>90</v>
      </c>
      <c r="U312" s="612">
        <v>200</v>
      </c>
      <c r="V312" s="734">
        <v>200</v>
      </c>
      <c r="W312" s="734"/>
      <c r="X312" s="734"/>
      <c r="Y312" s="734"/>
      <c r="Z312" s="734"/>
      <c r="AA312" s="734"/>
      <c r="AB312" s="615" t="s">
        <v>3613</v>
      </c>
    </row>
    <row r="313" spans="1:28" x14ac:dyDescent="0.3">
      <c r="A313" s="421"/>
      <c r="B313" s="40" t="s">
        <v>266</v>
      </c>
      <c r="C313" s="11" t="s">
        <v>2086</v>
      </c>
      <c r="D313" s="11">
        <v>260</v>
      </c>
      <c r="E313" s="82"/>
      <c r="F313" s="319"/>
      <c r="G313" s="319"/>
      <c r="H313" s="319"/>
      <c r="I313" s="319"/>
      <c r="J313" s="319"/>
      <c r="K313" s="319"/>
      <c r="L313" s="4" t="s">
        <v>1744</v>
      </c>
    </row>
    <row r="314" spans="1:28" x14ac:dyDescent="0.3">
      <c r="A314" s="421"/>
      <c r="B314" s="40" t="s">
        <v>267</v>
      </c>
      <c r="C314" s="11" t="s">
        <v>2086</v>
      </c>
      <c r="D314" s="11">
        <v>405</v>
      </c>
      <c r="E314" s="82"/>
      <c r="F314" s="319"/>
      <c r="G314" s="319"/>
      <c r="H314" s="319"/>
      <c r="I314" s="319"/>
      <c r="J314" s="319"/>
      <c r="K314" s="319"/>
      <c r="L314" s="4" t="s">
        <v>1745</v>
      </c>
    </row>
    <row r="315" spans="1:28" x14ac:dyDescent="0.3">
      <c r="A315" s="421"/>
      <c r="B315" s="40" t="s">
        <v>268</v>
      </c>
      <c r="C315" s="11" t="s">
        <v>2086</v>
      </c>
      <c r="D315" s="11">
        <v>530</v>
      </c>
      <c r="E315" s="82"/>
      <c r="F315" s="319"/>
      <c r="G315" s="319"/>
      <c r="H315" s="319"/>
      <c r="I315" s="319"/>
      <c r="J315" s="319"/>
      <c r="K315" s="319"/>
      <c r="L315" s="4" t="s">
        <v>1746</v>
      </c>
    </row>
    <row r="316" spans="1:28" x14ac:dyDescent="0.3">
      <c r="A316" s="421"/>
      <c r="B316" s="40" t="s">
        <v>269</v>
      </c>
      <c r="C316" s="11" t="s">
        <v>2086</v>
      </c>
      <c r="D316" s="11">
        <v>608</v>
      </c>
      <c r="E316" s="82"/>
      <c r="F316" s="319"/>
      <c r="G316" s="319"/>
      <c r="H316" s="319"/>
      <c r="I316" s="319"/>
      <c r="J316" s="319"/>
      <c r="K316" s="319"/>
      <c r="L316" s="4" t="s">
        <v>1747</v>
      </c>
    </row>
    <row r="317" spans="1:28" ht="15" thickBot="1" x14ac:dyDescent="0.35">
      <c r="A317" s="421"/>
      <c r="B317" s="40" t="s">
        <v>270</v>
      </c>
      <c r="C317" s="11" t="s">
        <v>2086</v>
      </c>
      <c r="D317" s="11">
        <v>250</v>
      </c>
      <c r="E317" s="82"/>
      <c r="F317" s="319"/>
      <c r="G317" s="319"/>
      <c r="H317" s="319"/>
      <c r="I317" s="319"/>
      <c r="J317" s="319"/>
      <c r="K317" s="319"/>
      <c r="L317" s="4" t="s">
        <v>1748</v>
      </c>
    </row>
    <row r="318" spans="1:28" x14ac:dyDescent="0.3">
      <c r="A318" s="421"/>
      <c r="B318" s="40" t="s">
        <v>271</v>
      </c>
      <c r="C318" s="11" t="s">
        <v>2086</v>
      </c>
      <c r="D318" s="11">
        <v>200</v>
      </c>
      <c r="E318" s="82"/>
      <c r="F318" s="319"/>
      <c r="G318" s="319"/>
      <c r="H318" s="319"/>
      <c r="I318" s="319"/>
      <c r="J318" s="319"/>
      <c r="K318" s="319"/>
      <c r="L318" s="4" t="s">
        <v>1749</v>
      </c>
      <c r="Q318" s="419" t="s">
        <v>6</v>
      </c>
      <c r="R318" s="399" t="s">
        <v>947</v>
      </c>
      <c r="S318" s="102" t="s">
        <v>2064</v>
      </c>
      <c r="T318" s="671">
        <v>650</v>
      </c>
      <c r="U318" s="79">
        <v>1820</v>
      </c>
      <c r="V318" s="703"/>
      <c r="W318" s="703"/>
      <c r="X318" s="703"/>
      <c r="Y318" s="703"/>
      <c r="Z318" s="703"/>
      <c r="AA318" s="703">
        <v>1820</v>
      </c>
      <c r="AB318" s="62" t="s">
        <v>1654</v>
      </c>
    </row>
    <row r="319" spans="1:28" x14ac:dyDescent="0.3">
      <c r="A319" s="421"/>
      <c r="B319" s="40" t="s">
        <v>272</v>
      </c>
      <c r="C319" s="11" t="s">
        <v>2086</v>
      </c>
      <c r="D319" s="11">
        <v>405</v>
      </c>
      <c r="E319" s="82"/>
      <c r="F319" s="319"/>
      <c r="G319" s="319"/>
      <c r="H319" s="319"/>
      <c r="I319" s="319"/>
      <c r="J319" s="319"/>
      <c r="K319" s="319"/>
      <c r="L319" s="4" t="s">
        <v>1750</v>
      </c>
      <c r="Q319" s="543" t="s">
        <v>296</v>
      </c>
      <c r="R319" s="544" t="s">
        <v>948</v>
      </c>
      <c r="S319" s="545" t="s">
        <v>2064</v>
      </c>
      <c r="T319" s="623">
        <v>650</v>
      </c>
      <c r="U319" s="546">
        <v>1690</v>
      </c>
      <c r="V319" s="703"/>
      <c r="W319" s="703"/>
      <c r="X319" s="703"/>
      <c r="Y319" s="703"/>
      <c r="Z319" s="703"/>
      <c r="AA319" s="703">
        <v>1690</v>
      </c>
      <c r="AB319" s="683" t="s">
        <v>1654</v>
      </c>
    </row>
    <row r="320" spans="1:28" ht="15" thickBot="1" x14ac:dyDescent="0.35">
      <c r="A320" s="421"/>
      <c r="B320" s="40" t="s">
        <v>273</v>
      </c>
      <c r="C320" s="11" t="s">
        <v>2086</v>
      </c>
      <c r="D320" s="11">
        <v>395</v>
      </c>
      <c r="E320" s="82"/>
      <c r="F320" s="319"/>
      <c r="G320" s="319"/>
      <c r="H320" s="319"/>
      <c r="I320" s="319"/>
      <c r="J320" s="319"/>
      <c r="K320" s="319"/>
      <c r="L320" s="4" t="s">
        <v>1730</v>
      </c>
      <c r="Q320" s="420"/>
      <c r="R320" s="400" t="s">
        <v>949</v>
      </c>
      <c r="S320" s="93" t="s">
        <v>2064</v>
      </c>
      <c r="T320" s="744">
        <v>650</v>
      </c>
      <c r="U320" s="12">
        <v>1820</v>
      </c>
      <c r="V320" s="703"/>
      <c r="W320" s="703"/>
      <c r="X320" s="703"/>
      <c r="Y320" s="703"/>
      <c r="Z320" s="703"/>
      <c r="AA320" s="703">
        <v>1820</v>
      </c>
      <c r="AB320" s="63" t="s">
        <v>1654</v>
      </c>
    </row>
    <row r="321" spans="1:28" x14ac:dyDescent="0.3">
      <c r="A321" s="421"/>
      <c r="B321" s="40" t="s">
        <v>274</v>
      </c>
      <c r="C321" s="11" t="s">
        <v>2087</v>
      </c>
      <c r="D321" s="11">
        <v>100</v>
      </c>
      <c r="E321" s="82"/>
      <c r="F321" s="319"/>
      <c r="G321" s="319"/>
      <c r="H321" s="319"/>
      <c r="I321" s="319"/>
      <c r="J321" s="319"/>
      <c r="K321" s="319"/>
      <c r="L321" s="4" t="s">
        <v>1751</v>
      </c>
      <c r="Q321" s="421"/>
      <c r="R321" s="40" t="s">
        <v>290</v>
      </c>
      <c r="S321" s="11" t="s">
        <v>2064</v>
      </c>
      <c r="T321" s="11">
        <v>395</v>
      </c>
      <c r="U321" s="619"/>
      <c r="V321" s="770"/>
      <c r="W321" s="770"/>
      <c r="X321" s="770"/>
      <c r="Y321" s="770"/>
      <c r="Z321" s="770"/>
      <c r="AA321" s="770"/>
      <c r="AB321" s="4" t="s">
        <v>1766</v>
      </c>
    </row>
    <row r="322" spans="1:28" x14ac:dyDescent="0.3">
      <c r="A322" s="421"/>
      <c r="B322" s="40" t="s">
        <v>275</v>
      </c>
      <c r="C322" s="11" t="s">
        <v>2087</v>
      </c>
      <c r="D322" s="11">
        <v>150</v>
      </c>
      <c r="E322" s="82"/>
      <c r="F322" s="319"/>
      <c r="G322" s="319"/>
      <c r="H322" s="319"/>
      <c r="I322" s="319"/>
      <c r="J322" s="319"/>
      <c r="K322" s="319"/>
      <c r="L322" s="4" t="s">
        <v>1752</v>
      </c>
      <c r="Q322" s="419" t="s">
        <v>1161</v>
      </c>
      <c r="R322" s="414" t="s">
        <v>373</v>
      </c>
      <c r="S322" s="96" t="s">
        <v>2064</v>
      </c>
      <c r="T322" s="96">
        <v>215</v>
      </c>
      <c r="U322" s="96">
        <v>512</v>
      </c>
      <c r="V322" s="700"/>
      <c r="W322" s="700">
        <v>512</v>
      </c>
      <c r="X322" s="700"/>
      <c r="Y322" s="700"/>
      <c r="Z322" s="700"/>
      <c r="AA322" s="700"/>
      <c r="AB322" s="66" t="s">
        <v>1771</v>
      </c>
    </row>
    <row r="323" spans="1:28" x14ac:dyDescent="0.3">
      <c r="A323" s="421"/>
      <c r="B323" s="40" t="s">
        <v>276</v>
      </c>
      <c r="C323" s="11" t="s">
        <v>2087</v>
      </c>
      <c r="D323" s="11">
        <v>250</v>
      </c>
      <c r="E323" s="82"/>
      <c r="F323" s="319"/>
      <c r="G323" s="319"/>
      <c r="H323" s="319"/>
      <c r="I323" s="319"/>
      <c r="J323" s="319"/>
      <c r="K323" s="319"/>
      <c r="L323" s="4" t="s">
        <v>1753</v>
      </c>
      <c r="Q323" s="736" t="s">
        <v>1162</v>
      </c>
      <c r="R323" s="658" t="s">
        <v>374</v>
      </c>
      <c r="S323" s="623" t="s">
        <v>2090</v>
      </c>
      <c r="T323" s="623">
        <v>430</v>
      </c>
      <c r="U323" s="623">
        <v>1025</v>
      </c>
      <c r="V323" s="700"/>
      <c r="W323" s="700"/>
      <c r="X323" s="700"/>
      <c r="Y323" s="700">
        <v>1025</v>
      </c>
      <c r="Z323" s="700"/>
      <c r="AA323" s="700"/>
      <c r="AB323" s="624" t="s">
        <v>1770</v>
      </c>
    </row>
    <row r="324" spans="1:28" ht="15" thickBot="1" x14ac:dyDescent="0.35">
      <c r="A324" s="429"/>
      <c r="B324" s="252" t="s">
        <v>331</v>
      </c>
      <c r="C324" s="11" t="s">
        <v>2087</v>
      </c>
      <c r="D324" s="13">
        <v>100</v>
      </c>
      <c r="E324" s="82"/>
      <c r="F324" s="319"/>
      <c r="G324" s="319"/>
      <c r="H324" s="319"/>
      <c r="I324" s="319"/>
      <c r="J324" s="319"/>
      <c r="K324" s="319"/>
      <c r="L324" s="4" t="s">
        <v>1754</v>
      </c>
      <c r="Q324" s="437"/>
      <c r="R324" s="414" t="s">
        <v>375</v>
      </c>
      <c r="S324" s="96" t="s">
        <v>2091</v>
      </c>
      <c r="T324" s="96">
        <v>645</v>
      </c>
      <c r="U324" s="96">
        <v>1535</v>
      </c>
      <c r="V324" s="700"/>
      <c r="W324" s="700"/>
      <c r="X324" s="700"/>
      <c r="Y324" s="700"/>
      <c r="Z324" s="700"/>
      <c r="AA324" s="700">
        <v>1535</v>
      </c>
      <c r="AB324" s="66" t="s">
        <v>1772</v>
      </c>
    </row>
    <row r="325" spans="1:28" ht="18.600000000000001" thickBot="1" x14ac:dyDescent="0.4">
      <c r="A325" s="56" t="s">
        <v>277</v>
      </c>
      <c r="B325" s="15"/>
      <c r="C325" s="83"/>
      <c r="D325" s="27"/>
      <c r="E325" s="27"/>
      <c r="F325" s="27"/>
      <c r="G325" s="27"/>
      <c r="H325" s="27"/>
      <c r="I325" s="27"/>
      <c r="J325" s="27"/>
      <c r="K325" s="27"/>
      <c r="L325" s="16"/>
      <c r="Q325" s="547" t="s">
        <v>384</v>
      </c>
      <c r="R325" s="741" t="s">
        <v>385</v>
      </c>
      <c r="S325" s="546" t="s">
        <v>2091</v>
      </c>
      <c r="T325" s="623">
        <v>100</v>
      </c>
      <c r="U325" s="623">
        <v>107.7</v>
      </c>
      <c r="V325" s="700">
        <v>107.7</v>
      </c>
      <c r="W325" s="700"/>
      <c r="X325" s="700"/>
      <c r="Y325" s="700"/>
      <c r="Z325" s="700"/>
      <c r="AA325" s="700"/>
      <c r="AB325" s="624" t="s">
        <v>1776</v>
      </c>
    </row>
    <row r="326" spans="1:28" x14ac:dyDescent="0.3">
      <c r="A326" s="428" t="s">
        <v>332</v>
      </c>
      <c r="B326" s="10" t="s">
        <v>278</v>
      </c>
      <c r="C326" s="11" t="s">
        <v>82</v>
      </c>
      <c r="D326" s="14">
        <v>10</v>
      </c>
      <c r="E326" s="82"/>
      <c r="F326" s="319"/>
      <c r="G326" s="319"/>
      <c r="H326" s="319"/>
      <c r="I326" s="319"/>
      <c r="J326" s="319"/>
      <c r="K326" s="319"/>
      <c r="L326" s="6" t="s">
        <v>1755</v>
      </c>
      <c r="Q326" s="421"/>
      <c r="R326" s="407" t="s">
        <v>386</v>
      </c>
      <c r="S326" s="11" t="s">
        <v>2091</v>
      </c>
      <c r="T326" s="96">
        <v>100</v>
      </c>
      <c r="U326" s="96">
        <v>130.4</v>
      </c>
      <c r="V326" s="700">
        <v>130.4</v>
      </c>
      <c r="W326" s="700"/>
      <c r="X326" s="700"/>
      <c r="Y326" s="700"/>
      <c r="Z326" s="700"/>
      <c r="AA326" s="700"/>
      <c r="AB326" s="66" t="s">
        <v>1776</v>
      </c>
    </row>
    <row r="327" spans="1:28" ht="15" thickBot="1" x14ac:dyDescent="0.35">
      <c r="A327" s="419" t="s">
        <v>333</v>
      </c>
      <c r="B327" s="40" t="s">
        <v>280</v>
      </c>
      <c r="C327" s="11" t="s">
        <v>82</v>
      </c>
      <c r="D327" s="11">
        <v>14</v>
      </c>
      <c r="E327" s="82"/>
      <c r="F327" s="319"/>
      <c r="G327" s="319"/>
      <c r="H327" s="319"/>
      <c r="I327" s="319"/>
      <c r="J327" s="319"/>
      <c r="K327" s="319"/>
      <c r="L327" s="4" t="s">
        <v>1756</v>
      </c>
      <c r="Q327" s="547"/>
      <c r="R327" s="732" t="s">
        <v>387</v>
      </c>
      <c r="S327" s="546" t="s">
        <v>2091</v>
      </c>
      <c r="T327" s="623">
        <v>100</v>
      </c>
      <c r="U327" s="623">
        <v>111.7</v>
      </c>
      <c r="V327" s="700">
        <v>111.7</v>
      </c>
      <c r="W327" s="700"/>
      <c r="X327" s="700"/>
      <c r="Y327" s="700"/>
      <c r="Z327" s="700"/>
      <c r="AA327" s="700"/>
      <c r="AB327" s="624" t="s">
        <v>1776</v>
      </c>
    </row>
    <row r="328" spans="1:28" x14ac:dyDescent="0.3">
      <c r="A328" s="421"/>
      <c r="B328" s="40" t="s">
        <v>281</v>
      </c>
      <c r="C328" s="11" t="s">
        <v>82</v>
      </c>
      <c r="D328" s="11">
        <v>18</v>
      </c>
      <c r="E328" s="82"/>
      <c r="F328" s="319"/>
      <c r="G328" s="319"/>
      <c r="H328" s="319"/>
      <c r="I328" s="319"/>
      <c r="J328" s="319"/>
      <c r="K328" s="319"/>
      <c r="L328" s="4" t="s">
        <v>1757</v>
      </c>
      <c r="Q328" s="421" t="s">
        <v>396</v>
      </c>
      <c r="R328" s="406" t="s">
        <v>388</v>
      </c>
      <c r="S328" s="11" t="s">
        <v>2092</v>
      </c>
      <c r="T328" s="96">
        <v>160</v>
      </c>
      <c r="U328" s="96">
        <v>179.5</v>
      </c>
      <c r="V328" s="700">
        <v>179.5</v>
      </c>
      <c r="W328" s="700"/>
      <c r="X328" s="700"/>
      <c r="Y328" s="700"/>
      <c r="Z328" s="700"/>
      <c r="AA328" s="700"/>
      <c r="AB328" s="66" t="s">
        <v>1776</v>
      </c>
    </row>
    <row r="329" spans="1:28" x14ac:dyDescent="0.3">
      <c r="A329" s="421" t="s">
        <v>334</v>
      </c>
      <c r="B329" s="40" t="s">
        <v>282</v>
      </c>
      <c r="C329" s="11" t="s">
        <v>82</v>
      </c>
      <c r="D329" s="11">
        <v>28</v>
      </c>
      <c r="E329" s="82"/>
      <c r="F329" s="319"/>
      <c r="G329" s="319"/>
      <c r="H329" s="319"/>
      <c r="I329" s="319"/>
      <c r="J329" s="319"/>
      <c r="K329" s="319"/>
      <c r="L329" s="4" t="s">
        <v>1758</v>
      </c>
      <c r="Q329" s="547"/>
      <c r="R329" s="733" t="s">
        <v>390</v>
      </c>
      <c r="S329" s="546" t="s">
        <v>2092</v>
      </c>
      <c r="T329" s="623">
        <v>160</v>
      </c>
      <c r="U329" s="623">
        <v>217.4</v>
      </c>
      <c r="V329" s="700">
        <v>217.4</v>
      </c>
      <c r="W329" s="700"/>
      <c r="X329" s="700"/>
      <c r="Y329" s="700"/>
      <c r="Z329" s="700"/>
      <c r="AA329" s="700"/>
      <c r="AB329" s="624" t="s">
        <v>1776</v>
      </c>
    </row>
    <row r="330" spans="1:28" ht="15" thickBot="1" x14ac:dyDescent="0.35">
      <c r="A330" s="421" t="s">
        <v>335</v>
      </c>
      <c r="B330" s="40" t="s">
        <v>283</v>
      </c>
      <c r="C330" s="11" t="s">
        <v>82</v>
      </c>
      <c r="D330" s="11">
        <v>35</v>
      </c>
      <c r="E330" s="82"/>
      <c r="F330" s="319"/>
      <c r="G330" s="319"/>
      <c r="H330" s="319"/>
      <c r="I330" s="319"/>
      <c r="J330" s="319"/>
      <c r="K330" s="319"/>
      <c r="L330" s="4" t="s">
        <v>1759</v>
      </c>
      <c r="Q330" s="421"/>
      <c r="R330" s="410" t="s">
        <v>391</v>
      </c>
      <c r="S330" s="11" t="s">
        <v>2092</v>
      </c>
      <c r="T330" s="96">
        <v>160</v>
      </c>
      <c r="U330" s="96">
        <v>186.2</v>
      </c>
      <c r="V330" s="700">
        <v>186.2</v>
      </c>
      <c r="W330" s="700"/>
      <c r="X330" s="700"/>
      <c r="Y330" s="700"/>
      <c r="Z330" s="700"/>
      <c r="AA330" s="700"/>
      <c r="AB330" s="66" t="s">
        <v>1776</v>
      </c>
    </row>
    <row r="331" spans="1:28" x14ac:dyDescent="0.3">
      <c r="A331" s="421" t="s">
        <v>336</v>
      </c>
      <c r="B331" s="40" t="s">
        <v>284</v>
      </c>
      <c r="C331" s="11" t="s">
        <v>82</v>
      </c>
      <c r="D331" s="11">
        <v>65</v>
      </c>
      <c r="E331" s="82"/>
      <c r="F331" s="319"/>
      <c r="G331" s="319"/>
      <c r="H331" s="319"/>
      <c r="I331" s="319"/>
      <c r="J331" s="319"/>
      <c r="K331" s="319"/>
      <c r="L331" s="4" t="s">
        <v>1760</v>
      </c>
      <c r="Q331" s="547" t="s">
        <v>384</v>
      </c>
      <c r="R331" s="741" t="s">
        <v>392</v>
      </c>
      <c r="S331" s="546" t="s">
        <v>2093</v>
      </c>
      <c r="T331" s="623">
        <v>230</v>
      </c>
      <c r="U331" s="623">
        <v>251.4</v>
      </c>
      <c r="V331" s="700">
        <v>251.4</v>
      </c>
      <c r="W331" s="700"/>
      <c r="X331" s="700"/>
      <c r="Y331" s="700"/>
      <c r="Z331" s="700"/>
      <c r="AA331" s="700"/>
      <c r="AB331" s="624" t="s">
        <v>1776</v>
      </c>
    </row>
    <row r="332" spans="1:28" x14ac:dyDescent="0.3">
      <c r="A332" s="421" t="s">
        <v>337</v>
      </c>
      <c r="B332" s="40" t="s">
        <v>285</v>
      </c>
      <c r="C332" s="11" t="s">
        <v>82</v>
      </c>
      <c r="D332" s="11">
        <v>80</v>
      </c>
      <c r="E332" s="82"/>
      <c r="F332" s="319"/>
      <c r="G332" s="319"/>
      <c r="H332" s="319"/>
      <c r="I332" s="319"/>
      <c r="J332" s="319"/>
      <c r="K332" s="319"/>
      <c r="L332" s="4" t="s">
        <v>1761</v>
      </c>
      <c r="Q332" s="421"/>
      <c r="R332" s="409" t="s">
        <v>393</v>
      </c>
      <c r="S332" s="11" t="s">
        <v>2093</v>
      </c>
      <c r="T332" s="96">
        <v>230</v>
      </c>
      <c r="U332" s="96">
        <v>304.3</v>
      </c>
      <c r="V332" s="700"/>
      <c r="W332" s="700">
        <v>304.3</v>
      </c>
      <c r="X332" s="700"/>
      <c r="Y332" s="700"/>
      <c r="Z332" s="700"/>
      <c r="AA332" s="700"/>
      <c r="AB332" s="66" t="s">
        <v>1776</v>
      </c>
    </row>
    <row r="333" spans="1:28" ht="15" thickBot="1" x14ac:dyDescent="0.35">
      <c r="A333" s="421" t="s">
        <v>338</v>
      </c>
      <c r="B333" s="40" t="s">
        <v>286</v>
      </c>
      <c r="C333" s="11" t="s">
        <v>82</v>
      </c>
      <c r="D333" s="11">
        <v>90</v>
      </c>
      <c r="E333" s="82"/>
      <c r="F333" s="319"/>
      <c r="G333" s="319"/>
      <c r="H333" s="319"/>
      <c r="I333" s="319"/>
      <c r="J333" s="319"/>
      <c r="K333" s="319"/>
      <c r="L333" s="4" t="s">
        <v>1761</v>
      </c>
      <c r="Q333" s="547"/>
      <c r="R333" s="742" t="s">
        <v>394</v>
      </c>
      <c r="S333" s="546" t="s">
        <v>2093</v>
      </c>
      <c r="T333" s="623">
        <v>230</v>
      </c>
      <c r="U333" s="623">
        <v>260.60000000000002</v>
      </c>
      <c r="V333" s="700">
        <v>260.60000000000002</v>
      </c>
      <c r="W333" s="700"/>
      <c r="X333" s="700"/>
      <c r="Y333" s="700"/>
      <c r="Z333" s="700"/>
      <c r="AA333" s="700"/>
      <c r="AB333" s="624" t="s">
        <v>1776</v>
      </c>
    </row>
    <row r="334" spans="1:28" x14ac:dyDescent="0.3">
      <c r="A334" s="421" t="s">
        <v>339</v>
      </c>
      <c r="B334" s="40" t="s">
        <v>287</v>
      </c>
      <c r="C334" s="11" t="s">
        <v>82</v>
      </c>
      <c r="D334" s="11">
        <v>88</v>
      </c>
      <c r="E334" s="82"/>
      <c r="F334" s="319"/>
      <c r="G334" s="319"/>
      <c r="H334" s="319"/>
      <c r="I334" s="319"/>
      <c r="J334" s="319"/>
      <c r="K334" s="319"/>
      <c r="L334" s="4" t="s">
        <v>1762</v>
      </c>
      <c r="Q334" s="421" t="s">
        <v>384</v>
      </c>
      <c r="R334" s="406" t="s">
        <v>399</v>
      </c>
      <c r="S334" s="11" t="s">
        <v>2094</v>
      </c>
      <c r="T334" s="96">
        <v>320</v>
      </c>
      <c r="U334" s="96">
        <v>351.5</v>
      </c>
      <c r="V334" s="700"/>
      <c r="W334" s="700">
        <v>351.5</v>
      </c>
      <c r="X334" s="700"/>
      <c r="Y334" s="700"/>
      <c r="Z334" s="700"/>
      <c r="AA334" s="700"/>
      <c r="AB334" s="66" t="s">
        <v>1776</v>
      </c>
    </row>
    <row r="335" spans="1:28" x14ac:dyDescent="0.3">
      <c r="A335" s="421" t="s">
        <v>340</v>
      </c>
      <c r="B335" s="40" t="s">
        <v>288</v>
      </c>
      <c r="C335" s="11" t="s">
        <v>82</v>
      </c>
      <c r="D335" s="11">
        <v>132</v>
      </c>
      <c r="E335" s="82"/>
      <c r="F335" s="319"/>
      <c r="G335" s="319"/>
      <c r="H335" s="319"/>
      <c r="I335" s="319"/>
      <c r="J335" s="319"/>
      <c r="K335" s="319"/>
      <c r="L335" s="4" t="s">
        <v>1763</v>
      </c>
      <c r="Q335" s="547"/>
      <c r="R335" s="733" t="s">
        <v>398</v>
      </c>
      <c r="S335" s="546" t="s">
        <v>2094</v>
      </c>
      <c r="T335" s="623">
        <v>320</v>
      </c>
      <c r="U335" s="623">
        <v>425.3</v>
      </c>
      <c r="V335" s="700"/>
      <c r="W335" s="700">
        <v>425.3</v>
      </c>
      <c r="X335" s="700"/>
      <c r="Y335" s="700"/>
      <c r="Z335" s="700"/>
      <c r="AA335" s="700"/>
      <c r="AB335" s="624" t="s">
        <v>1776</v>
      </c>
    </row>
    <row r="336" spans="1:28" ht="15" thickBot="1" x14ac:dyDescent="0.35">
      <c r="A336" s="421"/>
      <c r="B336" s="40" t="s">
        <v>292</v>
      </c>
      <c r="C336" s="11" t="s">
        <v>82</v>
      </c>
      <c r="D336" s="11">
        <v>199</v>
      </c>
      <c r="E336" s="82"/>
      <c r="F336" s="319"/>
      <c r="G336" s="319"/>
      <c r="H336" s="319"/>
      <c r="I336" s="319"/>
      <c r="J336" s="319"/>
      <c r="K336" s="319"/>
      <c r="L336" s="4" t="s">
        <v>1764</v>
      </c>
      <c r="Q336" s="421"/>
      <c r="R336" s="410" t="s">
        <v>400</v>
      </c>
      <c r="S336" s="11" t="s">
        <v>2094</v>
      </c>
      <c r="T336" s="96">
        <v>320</v>
      </c>
      <c r="U336" s="96">
        <v>364.2</v>
      </c>
      <c r="V336" s="700"/>
      <c r="W336" s="700">
        <v>364.2</v>
      </c>
      <c r="X336" s="700"/>
      <c r="Y336" s="700"/>
      <c r="Z336" s="700"/>
      <c r="AA336" s="700"/>
      <c r="AB336" s="66" t="s">
        <v>1776</v>
      </c>
    </row>
    <row r="337" spans="1:28" x14ac:dyDescent="0.3">
      <c r="A337" s="421"/>
      <c r="B337" s="40" t="s">
        <v>289</v>
      </c>
      <c r="C337" s="11" t="s">
        <v>82</v>
      </c>
      <c r="D337" s="11">
        <v>125</v>
      </c>
      <c r="E337" s="82"/>
      <c r="F337" s="319"/>
      <c r="G337" s="319"/>
      <c r="H337" s="319"/>
      <c r="I337" s="319"/>
      <c r="J337" s="319"/>
      <c r="K337" s="319"/>
      <c r="L337" s="4" t="s">
        <v>1765</v>
      </c>
      <c r="Q337" s="547" t="s">
        <v>384</v>
      </c>
      <c r="R337" s="741" t="s">
        <v>404</v>
      </c>
      <c r="S337" s="546" t="s">
        <v>2095</v>
      </c>
      <c r="T337" s="623">
        <v>480</v>
      </c>
      <c r="U337" s="623">
        <v>538.6</v>
      </c>
      <c r="V337" s="700"/>
      <c r="W337" s="700">
        <v>538.6</v>
      </c>
      <c r="X337" s="700"/>
      <c r="Y337" s="700"/>
      <c r="Z337" s="700"/>
      <c r="AA337" s="700"/>
      <c r="AB337" s="624" t="s">
        <v>1776</v>
      </c>
    </row>
    <row r="338" spans="1:28" x14ac:dyDescent="0.3">
      <c r="A338" s="421"/>
      <c r="B338" s="40" t="s">
        <v>290</v>
      </c>
      <c r="C338" s="11" t="s">
        <v>2064</v>
      </c>
      <c r="D338" s="11">
        <v>395</v>
      </c>
      <c r="E338" s="82"/>
      <c r="F338" s="319"/>
      <c r="G338" s="319"/>
      <c r="H338" s="319"/>
      <c r="I338" s="319"/>
      <c r="J338" s="319"/>
      <c r="K338" s="319"/>
      <c r="L338" s="4" t="s">
        <v>1766</v>
      </c>
      <c r="Q338" s="421"/>
      <c r="R338" s="409" t="s">
        <v>402</v>
      </c>
      <c r="S338" s="11" t="s">
        <v>2095</v>
      </c>
      <c r="T338" s="96">
        <v>480</v>
      </c>
      <c r="U338" s="96">
        <v>652.20000000000005</v>
      </c>
      <c r="V338" s="700"/>
      <c r="W338" s="700"/>
      <c r="X338" s="700">
        <v>652.20000000000005</v>
      </c>
      <c r="Y338" s="700"/>
      <c r="Z338" s="700"/>
      <c r="AA338" s="700"/>
      <c r="AB338" s="66" t="s">
        <v>1776</v>
      </c>
    </row>
    <row r="339" spans="1:28" ht="15" thickBot="1" x14ac:dyDescent="0.35">
      <c r="A339" s="421"/>
      <c r="B339" s="40" t="s">
        <v>1146</v>
      </c>
      <c r="C339" s="11" t="s">
        <v>1145</v>
      </c>
      <c r="D339" s="11">
        <v>314</v>
      </c>
      <c r="E339" s="82"/>
      <c r="F339" s="319"/>
      <c r="G339" s="319"/>
      <c r="H339" s="319"/>
      <c r="I339" s="319"/>
      <c r="J339" s="319"/>
      <c r="K339" s="319"/>
      <c r="L339" s="4" t="s">
        <v>1767</v>
      </c>
      <c r="Q339" s="547"/>
      <c r="R339" s="742" t="s">
        <v>403</v>
      </c>
      <c r="S339" s="546" t="s">
        <v>2095</v>
      </c>
      <c r="T339" s="623">
        <v>480</v>
      </c>
      <c r="U339" s="623">
        <v>558.5</v>
      </c>
      <c r="V339" s="700"/>
      <c r="W339" s="700">
        <v>558.5</v>
      </c>
      <c r="X339" s="700"/>
      <c r="Y339" s="700"/>
      <c r="Z339" s="700"/>
      <c r="AA339" s="700"/>
      <c r="AB339" s="624" t="s">
        <v>1776</v>
      </c>
    </row>
    <row r="340" spans="1:28" x14ac:dyDescent="0.3">
      <c r="A340" s="421"/>
      <c r="B340" s="40" t="s">
        <v>1147</v>
      </c>
      <c r="C340" s="11" t="s">
        <v>1149</v>
      </c>
      <c r="D340" s="11">
        <v>471</v>
      </c>
      <c r="E340" s="82"/>
      <c r="F340" s="319"/>
      <c r="G340" s="319"/>
      <c r="H340" s="319"/>
      <c r="I340" s="319"/>
      <c r="J340" s="319"/>
      <c r="K340" s="319"/>
      <c r="L340" s="4" t="s">
        <v>1767</v>
      </c>
      <c r="Q340" s="421" t="s">
        <v>384</v>
      </c>
      <c r="R340" s="406" t="s">
        <v>406</v>
      </c>
      <c r="S340" s="11" t="s">
        <v>2096</v>
      </c>
      <c r="T340" s="96">
        <v>690</v>
      </c>
      <c r="U340" s="96">
        <v>754.1</v>
      </c>
      <c r="V340" s="700"/>
      <c r="W340" s="700"/>
      <c r="X340" s="700">
        <v>754.1</v>
      </c>
      <c r="Y340" s="700"/>
      <c r="Z340" s="700"/>
      <c r="AA340" s="700"/>
      <c r="AB340" s="66" t="s">
        <v>1776</v>
      </c>
    </row>
    <row r="341" spans="1:28" x14ac:dyDescent="0.3">
      <c r="A341" s="421"/>
      <c r="B341" s="40" t="s">
        <v>1148</v>
      </c>
      <c r="C341" s="11" t="s">
        <v>1150</v>
      </c>
      <c r="D341" s="11">
        <v>625</v>
      </c>
      <c r="E341" s="82"/>
      <c r="F341" s="319"/>
      <c r="G341" s="319"/>
      <c r="H341" s="319"/>
      <c r="I341" s="319"/>
      <c r="J341" s="319"/>
      <c r="K341" s="319"/>
      <c r="L341" s="4" t="s">
        <v>1767</v>
      </c>
      <c r="Q341" s="547"/>
      <c r="R341" s="733" t="s">
        <v>407</v>
      </c>
      <c r="S341" s="546" t="s">
        <v>2096</v>
      </c>
      <c r="T341" s="623">
        <v>690</v>
      </c>
      <c r="U341" s="623">
        <v>913</v>
      </c>
      <c r="V341" s="700"/>
      <c r="W341" s="700"/>
      <c r="X341" s="700"/>
      <c r="Y341" s="700">
        <v>913</v>
      </c>
      <c r="Z341" s="700"/>
      <c r="AA341" s="700"/>
      <c r="AB341" s="624" t="s">
        <v>1776</v>
      </c>
    </row>
    <row r="342" spans="1:28" s="72" customFormat="1" ht="18.600000000000001" thickBot="1" x14ac:dyDescent="0.4">
      <c r="A342" s="421"/>
      <c r="B342" s="40" t="s">
        <v>1151</v>
      </c>
      <c r="C342" s="11" t="s">
        <v>1145</v>
      </c>
      <c r="D342" s="11">
        <v>422</v>
      </c>
      <c r="E342" s="82"/>
      <c r="F342" s="319"/>
      <c r="G342" s="319"/>
      <c r="H342" s="319"/>
      <c r="I342" s="319"/>
      <c r="J342" s="319"/>
      <c r="K342" s="319"/>
      <c r="L342" s="4" t="s">
        <v>1767</v>
      </c>
      <c r="Q342" s="421"/>
      <c r="R342" s="410" t="s">
        <v>408</v>
      </c>
      <c r="S342" s="11" t="s">
        <v>2096</v>
      </c>
      <c r="T342" s="96">
        <v>690</v>
      </c>
      <c r="U342" s="96">
        <v>781.9</v>
      </c>
      <c r="V342" s="700"/>
      <c r="W342" s="700"/>
      <c r="X342" s="700">
        <v>781.9</v>
      </c>
      <c r="Y342" s="700"/>
      <c r="Z342" s="700"/>
      <c r="AA342" s="700"/>
      <c r="AB342" s="66" t="s">
        <v>1776</v>
      </c>
    </row>
    <row r="343" spans="1:28" x14ac:dyDescent="0.3">
      <c r="A343" s="421"/>
      <c r="B343" s="40" t="s">
        <v>1152</v>
      </c>
      <c r="C343" s="11" t="s">
        <v>1149</v>
      </c>
      <c r="D343" s="11">
        <v>633</v>
      </c>
      <c r="E343" s="82"/>
      <c r="F343" s="319"/>
      <c r="G343" s="319"/>
      <c r="H343" s="319"/>
      <c r="I343" s="319"/>
      <c r="J343" s="319"/>
      <c r="K343" s="319"/>
      <c r="L343" s="4" t="s">
        <v>1767</v>
      </c>
      <c r="Q343" s="591" t="s">
        <v>814</v>
      </c>
      <c r="R343" s="544" t="s">
        <v>811</v>
      </c>
      <c r="S343" s="546" t="s">
        <v>2064</v>
      </c>
      <c r="T343" s="545">
        <v>180</v>
      </c>
      <c r="U343" s="545">
        <v>336.78</v>
      </c>
      <c r="V343" s="315"/>
      <c r="W343" s="315">
        <v>336.78</v>
      </c>
      <c r="X343" s="315"/>
      <c r="Y343" s="315"/>
      <c r="Z343" s="315"/>
      <c r="AA343" s="315"/>
      <c r="AB343" s="574" t="s">
        <v>1252</v>
      </c>
    </row>
    <row r="344" spans="1:28" x14ac:dyDescent="0.3">
      <c r="A344" s="421"/>
      <c r="B344" s="40" t="s">
        <v>1153</v>
      </c>
      <c r="C344" s="11" t="s">
        <v>1150</v>
      </c>
      <c r="D344" s="11">
        <v>844</v>
      </c>
      <c r="E344" s="82"/>
      <c r="F344" s="319"/>
      <c r="G344" s="319"/>
      <c r="H344" s="319"/>
      <c r="I344" s="319"/>
      <c r="J344" s="319"/>
      <c r="K344" s="319"/>
      <c r="L344" s="4" t="s">
        <v>1767</v>
      </c>
      <c r="Q344" s="424" t="s">
        <v>815</v>
      </c>
      <c r="R344" s="40" t="s">
        <v>812</v>
      </c>
      <c r="S344" s="11" t="s">
        <v>2064</v>
      </c>
      <c r="T344" s="11">
        <v>240</v>
      </c>
      <c r="U344" s="11">
        <v>449.8</v>
      </c>
      <c r="V344" s="281"/>
      <c r="W344" s="281">
        <v>449.8</v>
      </c>
      <c r="X344" s="281"/>
      <c r="Y344" s="281"/>
      <c r="Z344" s="281"/>
      <c r="AA344" s="281"/>
      <c r="AB344" s="4" t="s">
        <v>1253</v>
      </c>
    </row>
    <row r="345" spans="1:28" ht="15" thickBot="1" x14ac:dyDescent="0.35">
      <c r="A345" s="429"/>
      <c r="B345" s="252" t="s">
        <v>293</v>
      </c>
      <c r="C345" s="11" t="s">
        <v>98</v>
      </c>
      <c r="D345" s="13">
        <v>300</v>
      </c>
      <c r="E345" s="82"/>
      <c r="F345" s="319"/>
      <c r="G345" s="319"/>
      <c r="H345" s="319"/>
      <c r="I345" s="319"/>
      <c r="J345" s="319"/>
      <c r="K345" s="319"/>
      <c r="L345" s="8" t="s">
        <v>1768</v>
      </c>
      <c r="Q345" s="587"/>
      <c r="R345" s="551" t="s">
        <v>813</v>
      </c>
      <c r="S345" s="546" t="s">
        <v>2064</v>
      </c>
      <c r="T345" s="552">
        <v>300</v>
      </c>
      <c r="U345" s="552">
        <v>558.9</v>
      </c>
      <c r="V345" s="314"/>
      <c r="W345" s="314">
        <v>558.9</v>
      </c>
      <c r="X345" s="314"/>
      <c r="Y345" s="314"/>
      <c r="Z345" s="314"/>
      <c r="AA345" s="314"/>
      <c r="AB345" s="575" t="s">
        <v>1254</v>
      </c>
    </row>
    <row r="346" spans="1:28" ht="18.600000000000001" thickBot="1" x14ac:dyDescent="0.4">
      <c r="A346" s="56" t="s">
        <v>363</v>
      </c>
      <c r="B346" s="404"/>
      <c r="C346" s="686"/>
      <c r="D346" s="70"/>
      <c r="E346" s="70"/>
      <c r="F346" s="70"/>
      <c r="G346" s="70"/>
      <c r="H346" s="70"/>
      <c r="I346" s="70"/>
      <c r="J346" s="70"/>
      <c r="K346" s="70"/>
      <c r="L346" s="71"/>
      <c r="Q346" s="421"/>
      <c r="R346" s="40" t="s">
        <v>886</v>
      </c>
      <c r="S346" s="11" t="s">
        <v>2064</v>
      </c>
      <c r="T346" s="11">
        <v>200</v>
      </c>
      <c r="U346" s="11">
        <v>400</v>
      </c>
      <c r="V346" s="281"/>
      <c r="W346" s="281">
        <v>400</v>
      </c>
      <c r="X346" s="281"/>
      <c r="Y346" s="281"/>
      <c r="Z346" s="281"/>
      <c r="AA346" s="281"/>
      <c r="AB346" s="4" t="s">
        <v>1920</v>
      </c>
    </row>
    <row r="347" spans="1:28" x14ac:dyDescent="0.3">
      <c r="A347" s="428" t="s">
        <v>1154</v>
      </c>
      <c r="B347" s="10" t="s">
        <v>367</v>
      </c>
      <c r="C347" s="11" t="s">
        <v>98</v>
      </c>
      <c r="D347" s="14">
        <v>500</v>
      </c>
      <c r="E347" s="82"/>
      <c r="F347" s="319"/>
      <c r="G347" s="319"/>
      <c r="H347" s="319"/>
      <c r="I347" s="319"/>
      <c r="J347" s="319"/>
      <c r="K347" s="319"/>
      <c r="L347" s="4" t="s">
        <v>1769</v>
      </c>
      <c r="Q347" s="547"/>
      <c r="R347" s="554" t="s">
        <v>887</v>
      </c>
      <c r="S347" s="546" t="s">
        <v>2064</v>
      </c>
      <c r="T347" s="546">
        <v>400</v>
      </c>
      <c r="U347" s="546">
        <v>800</v>
      </c>
      <c r="V347" s="281"/>
      <c r="W347" s="281"/>
      <c r="X347" s="281">
        <v>800</v>
      </c>
      <c r="Y347" s="281"/>
      <c r="Z347" s="281"/>
      <c r="AA347" s="281"/>
      <c r="AB347" s="562" t="s">
        <v>1921</v>
      </c>
    </row>
    <row r="348" spans="1:28" x14ac:dyDescent="0.3">
      <c r="A348" s="424" t="s">
        <v>1155</v>
      </c>
      <c r="B348" s="40" t="s">
        <v>369</v>
      </c>
      <c r="C348" s="11" t="s">
        <v>98</v>
      </c>
      <c r="D348" s="11">
        <v>300</v>
      </c>
      <c r="E348" s="82"/>
      <c r="F348" s="319"/>
      <c r="G348" s="319"/>
      <c r="H348" s="319"/>
      <c r="I348" s="319"/>
      <c r="J348" s="319"/>
      <c r="K348" s="319"/>
      <c r="L348" s="4" t="s">
        <v>1769</v>
      </c>
      <c r="Q348" s="421"/>
      <c r="R348" s="40" t="s">
        <v>888</v>
      </c>
      <c r="S348" s="11" t="s">
        <v>2064</v>
      </c>
      <c r="T348" s="11">
        <v>600</v>
      </c>
      <c r="U348" s="11">
        <v>1200</v>
      </c>
      <c r="V348" s="281"/>
      <c r="W348" s="281"/>
      <c r="X348" s="281"/>
      <c r="Y348" s="281"/>
      <c r="Z348" s="281">
        <v>1200</v>
      </c>
      <c r="AA348" s="281"/>
      <c r="AB348" s="4" t="s">
        <v>1922</v>
      </c>
    </row>
    <row r="349" spans="1:28" x14ac:dyDescent="0.3">
      <c r="A349" s="432" t="s">
        <v>1350</v>
      </c>
      <c r="B349" s="40" t="s">
        <v>370</v>
      </c>
      <c r="C349" s="11" t="s">
        <v>424</v>
      </c>
      <c r="D349" s="11">
        <v>150</v>
      </c>
      <c r="E349" s="82"/>
      <c r="F349" s="319"/>
      <c r="G349" s="319"/>
      <c r="H349" s="319"/>
      <c r="I349" s="319"/>
      <c r="J349" s="319"/>
      <c r="K349" s="319"/>
      <c r="L349" s="4" t="s">
        <v>1769</v>
      </c>
      <c r="Q349" s="426" t="s">
        <v>936</v>
      </c>
      <c r="R349" s="414" t="s">
        <v>910</v>
      </c>
      <c r="S349" s="96" t="s">
        <v>2064</v>
      </c>
      <c r="T349" s="96">
        <v>330</v>
      </c>
      <c r="U349" s="619"/>
      <c r="V349" s="770"/>
      <c r="W349" s="770"/>
      <c r="X349" s="770"/>
      <c r="Y349" s="770"/>
      <c r="Z349" s="770"/>
      <c r="AA349" s="770"/>
      <c r="AB349" s="66" t="s">
        <v>1931</v>
      </c>
    </row>
    <row r="350" spans="1:28" ht="15" thickBot="1" x14ac:dyDescent="0.35">
      <c r="A350" s="421"/>
      <c r="B350" s="40" t="s">
        <v>371</v>
      </c>
      <c r="C350" s="11" t="s">
        <v>82</v>
      </c>
      <c r="D350" s="11">
        <v>150</v>
      </c>
      <c r="E350" s="82"/>
      <c r="F350" s="319"/>
      <c r="G350" s="319"/>
      <c r="H350" s="319"/>
      <c r="I350" s="319"/>
      <c r="J350" s="319"/>
      <c r="K350" s="319"/>
      <c r="L350" s="4" t="s">
        <v>1769</v>
      </c>
      <c r="Q350" s="547" t="s">
        <v>937</v>
      </c>
      <c r="R350" s="658" t="s">
        <v>915</v>
      </c>
      <c r="S350" s="623" t="s">
        <v>2064</v>
      </c>
      <c r="T350" s="623">
        <v>660</v>
      </c>
      <c r="U350" s="619"/>
      <c r="V350" s="770"/>
      <c r="W350" s="770"/>
      <c r="X350" s="770"/>
      <c r="Y350" s="770"/>
      <c r="Z350" s="770"/>
      <c r="AA350" s="770"/>
      <c r="AB350" s="624" t="s">
        <v>1933</v>
      </c>
    </row>
    <row r="351" spans="1:28" ht="18.600000000000001" thickBot="1" x14ac:dyDescent="0.4">
      <c r="A351" s="56" t="s">
        <v>372</v>
      </c>
      <c r="B351" s="15"/>
      <c r="C351" s="83"/>
      <c r="D351" s="27"/>
      <c r="E351" s="27"/>
      <c r="F351" s="27"/>
      <c r="G351" s="27"/>
      <c r="H351" s="27"/>
      <c r="I351" s="27"/>
      <c r="J351" s="27"/>
      <c r="K351" s="27"/>
      <c r="L351" s="16"/>
      <c r="Q351" s="421"/>
      <c r="R351" s="414" t="s">
        <v>916</v>
      </c>
      <c r="S351" s="96" t="s">
        <v>2064</v>
      </c>
      <c r="T351" s="96">
        <v>1000</v>
      </c>
      <c r="U351" s="619"/>
      <c r="V351" s="770"/>
      <c r="W351" s="770"/>
      <c r="X351" s="770"/>
      <c r="Y351" s="770"/>
      <c r="Z351" s="770"/>
      <c r="AA351" s="770"/>
      <c r="AB351" s="66" t="s">
        <v>1932</v>
      </c>
    </row>
    <row r="352" spans="1:28" x14ac:dyDescent="0.3">
      <c r="A352" s="419" t="s">
        <v>1161</v>
      </c>
      <c r="B352" s="344" t="s">
        <v>373</v>
      </c>
      <c r="C352" s="96" t="s">
        <v>2064</v>
      </c>
      <c r="D352" s="65">
        <v>215</v>
      </c>
      <c r="E352" s="65">
        <v>512</v>
      </c>
      <c r="F352" s="292"/>
      <c r="G352" s="292">
        <v>512</v>
      </c>
      <c r="H352" s="292"/>
      <c r="I352" s="292"/>
      <c r="J352" s="292"/>
      <c r="K352" s="292"/>
      <c r="L352" s="66" t="s">
        <v>1771</v>
      </c>
      <c r="Q352" s="421"/>
      <c r="R352" s="414" t="s">
        <v>924</v>
      </c>
      <c r="S352" s="96" t="s">
        <v>2064</v>
      </c>
      <c r="T352" s="96">
        <v>120</v>
      </c>
      <c r="U352" s="619"/>
      <c r="V352" s="770"/>
      <c r="W352" s="770"/>
      <c r="X352" s="770"/>
      <c r="Y352" s="770"/>
      <c r="Z352" s="770"/>
      <c r="AA352" s="770"/>
      <c r="AB352" s="66" t="s">
        <v>1929</v>
      </c>
    </row>
    <row r="353" spans="1:28" x14ac:dyDescent="0.3">
      <c r="A353" s="433" t="s">
        <v>1162</v>
      </c>
      <c r="B353" s="344" t="s">
        <v>374</v>
      </c>
      <c r="C353" s="96" t="s">
        <v>2090</v>
      </c>
      <c r="D353" s="65">
        <v>430</v>
      </c>
      <c r="E353" s="65">
        <v>1025</v>
      </c>
      <c r="F353" s="292"/>
      <c r="G353" s="292"/>
      <c r="H353" s="292"/>
      <c r="I353" s="292">
        <v>1025</v>
      </c>
      <c r="J353" s="292"/>
      <c r="K353" s="292"/>
      <c r="L353" s="66" t="s">
        <v>1770</v>
      </c>
      <c r="Q353" s="547"/>
      <c r="R353" s="658" t="s">
        <v>925</v>
      </c>
      <c r="S353" s="623" t="s">
        <v>2064</v>
      </c>
      <c r="T353" s="623">
        <v>180</v>
      </c>
      <c r="U353" s="619"/>
      <c r="V353" s="770"/>
      <c r="W353" s="770"/>
      <c r="X353" s="770"/>
      <c r="Y353" s="770"/>
      <c r="Z353" s="770"/>
      <c r="AA353" s="770"/>
      <c r="AB353" s="624" t="s">
        <v>1929</v>
      </c>
    </row>
    <row r="354" spans="1:28" ht="15" thickBot="1" x14ac:dyDescent="0.35">
      <c r="A354" s="434"/>
      <c r="B354" s="344" t="s">
        <v>375</v>
      </c>
      <c r="C354" s="96" t="s">
        <v>2091</v>
      </c>
      <c r="D354" s="65">
        <v>645</v>
      </c>
      <c r="E354" s="65">
        <v>1535</v>
      </c>
      <c r="F354" s="292"/>
      <c r="G354" s="292"/>
      <c r="H354" s="292"/>
      <c r="I354" s="292"/>
      <c r="J354" s="292"/>
      <c r="K354" s="292">
        <v>1535</v>
      </c>
      <c r="L354" s="66" t="s">
        <v>1772</v>
      </c>
      <c r="Q354" s="421"/>
      <c r="R354" s="414" t="s">
        <v>926</v>
      </c>
      <c r="S354" s="96" t="s">
        <v>2064</v>
      </c>
      <c r="T354" s="96">
        <v>240</v>
      </c>
      <c r="U354" s="619"/>
      <c r="V354" s="770"/>
      <c r="W354" s="770"/>
      <c r="X354" s="770"/>
      <c r="Y354" s="770"/>
      <c r="Z354" s="770"/>
      <c r="AA354" s="770"/>
      <c r="AB354" s="66" t="s">
        <v>1929</v>
      </c>
    </row>
    <row r="355" spans="1:28" ht="18.600000000000001" thickBot="1" x14ac:dyDescent="0.4">
      <c r="A355" s="56" t="s">
        <v>376</v>
      </c>
      <c r="B355" s="15"/>
      <c r="C355" s="83"/>
      <c r="D355" s="27"/>
      <c r="E355" s="27"/>
      <c r="F355" s="27"/>
      <c r="G355" s="27"/>
      <c r="H355" s="27"/>
      <c r="I355" s="27"/>
      <c r="J355" s="27"/>
      <c r="K355" s="27"/>
      <c r="L355" s="16"/>
      <c r="Q355" s="547"/>
      <c r="R355" s="658" t="s">
        <v>927</v>
      </c>
      <c r="S355" s="623" t="s">
        <v>2064</v>
      </c>
      <c r="T355" s="623">
        <v>360</v>
      </c>
      <c r="U355" s="619"/>
      <c r="V355" s="770"/>
      <c r="W355" s="770"/>
      <c r="X355" s="770"/>
      <c r="Y355" s="770"/>
      <c r="Z355" s="770"/>
      <c r="AA355" s="770"/>
      <c r="AB355" s="624" t="s">
        <v>1929</v>
      </c>
    </row>
    <row r="356" spans="1:28" x14ac:dyDescent="0.3">
      <c r="A356" s="435" t="s">
        <v>410</v>
      </c>
      <c r="B356" s="405" t="s">
        <v>377</v>
      </c>
      <c r="C356" s="11" t="s">
        <v>168</v>
      </c>
      <c r="D356" s="65">
        <v>70</v>
      </c>
      <c r="E356" s="96">
        <v>97.8</v>
      </c>
      <c r="F356" s="700">
        <v>97.8</v>
      </c>
      <c r="G356" s="700"/>
      <c r="H356" s="700"/>
      <c r="I356" s="700"/>
      <c r="J356" s="700"/>
      <c r="K356" s="700"/>
      <c r="L356" s="66" t="s">
        <v>1773</v>
      </c>
      <c r="Q356" s="435" t="s">
        <v>1443</v>
      </c>
      <c r="R356" s="40" t="s">
        <v>1430</v>
      </c>
      <c r="S356" s="11" t="s">
        <v>2115</v>
      </c>
      <c r="T356" s="11">
        <v>340</v>
      </c>
      <c r="U356" s="619"/>
      <c r="V356" s="770"/>
      <c r="W356" s="770"/>
      <c r="X356" s="770"/>
      <c r="Y356" s="770"/>
      <c r="Z356" s="770"/>
      <c r="AA356" s="770"/>
      <c r="AB356" s="4" t="s">
        <v>1962</v>
      </c>
    </row>
    <row r="357" spans="1:28" x14ac:dyDescent="0.3">
      <c r="A357" s="35" t="s">
        <v>411</v>
      </c>
      <c r="B357" s="40" t="s">
        <v>378</v>
      </c>
      <c r="C357" s="11" t="s">
        <v>168</v>
      </c>
      <c r="D357" s="65">
        <v>140</v>
      </c>
      <c r="E357" s="65">
        <v>195.5</v>
      </c>
      <c r="F357" s="292">
        <v>195.5</v>
      </c>
      <c r="G357" s="292"/>
      <c r="H357" s="292"/>
      <c r="I357" s="292"/>
      <c r="J357" s="292"/>
      <c r="K357" s="292"/>
      <c r="L357" s="66" t="s">
        <v>1773</v>
      </c>
      <c r="Q357" s="578" t="s">
        <v>1444</v>
      </c>
      <c r="R357" s="554" t="s">
        <v>1432</v>
      </c>
      <c r="S357" s="546" t="s">
        <v>2115</v>
      </c>
      <c r="T357" s="546">
        <v>340</v>
      </c>
      <c r="U357" s="619"/>
      <c r="V357" s="770"/>
      <c r="W357" s="770"/>
      <c r="X357" s="770"/>
      <c r="Y357" s="770"/>
      <c r="Z357" s="770"/>
      <c r="AA357" s="770"/>
      <c r="AB357" s="562" t="s">
        <v>1963</v>
      </c>
    </row>
    <row r="358" spans="1:28" x14ac:dyDescent="0.3">
      <c r="A358" s="421"/>
      <c r="B358" s="40" t="s">
        <v>379</v>
      </c>
      <c r="C358" s="11" t="s">
        <v>306</v>
      </c>
      <c r="D358" s="65">
        <v>160</v>
      </c>
      <c r="E358" s="65">
        <v>257.8</v>
      </c>
      <c r="F358" s="292">
        <v>257.8</v>
      </c>
      <c r="G358" s="292"/>
      <c r="H358" s="292"/>
      <c r="I358" s="292"/>
      <c r="J358" s="292"/>
      <c r="K358" s="292"/>
      <c r="L358" s="66" t="s">
        <v>1774</v>
      </c>
      <c r="Q358" s="421"/>
      <c r="R358" s="40" t="s">
        <v>1433</v>
      </c>
      <c r="S358" s="11" t="s">
        <v>2115</v>
      </c>
      <c r="T358" s="11">
        <v>680</v>
      </c>
      <c r="U358" s="619"/>
      <c r="V358" s="770"/>
      <c r="W358" s="770"/>
      <c r="X358" s="770"/>
      <c r="Y358" s="770"/>
      <c r="Z358" s="770"/>
      <c r="AA358" s="770"/>
      <c r="AB358" s="4" t="s">
        <v>1964</v>
      </c>
    </row>
    <row r="359" spans="1:28" x14ac:dyDescent="0.3">
      <c r="A359" s="421"/>
      <c r="B359" s="40" t="s">
        <v>380</v>
      </c>
      <c r="C359" s="11" t="s">
        <v>305</v>
      </c>
      <c r="D359" s="65">
        <v>300</v>
      </c>
      <c r="E359" s="65">
        <v>428.7</v>
      </c>
      <c r="F359" s="292"/>
      <c r="G359" s="292">
        <v>428.7</v>
      </c>
      <c r="H359" s="292"/>
      <c r="I359" s="292"/>
      <c r="J359" s="292"/>
      <c r="K359" s="292"/>
      <c r="L359" s="66" t="s">
        <v>1774</v>
      </c>
      <c r="Q359" s="547" t="s">
        <v>1477</v>
      </c>
      <c r="R359" s="554" t="s">
        <v>1434</v>
      </c>
      <c r="S359" s="546" t="s">
        <v>2115</v>
      </c>
      <c r="T359" s="546">
        <v>680</v>
      </c>
      <c r="U359" s="546">
        <v>1768</v>
      </c>
      <c r="V359" s="281"/>
      <c r="W359" s="281"/>
      <c r="X359" s="281"/>
      <c r="Y359" s="281"/>
      <c r="Z359" s="281"/>
      <c r="AA359" s="281">
        <v>1768</v>
      </c>
      <c r="AB359" s="562" t="s">
        <v>1965</v>
      </c>
    </row>
    <row r="360" spans="1:28" ht="15" thickBot="1" x14ac:dyDescent="0.35">
      <c r="A360" s="421"/>
      <c r="B360" s="252" t="s">
        <v>381</v>
      </c>
      <c r="C360" s="11" t="s">
        <v>382</v>
      </c>
      <c r="D360" s="65">
        <v>550</v>
      </c>
      <c r="E360" s="65">
        <v>773.5</v>
      </c>
      <c r="F360" s="292"/>
      <c r="G360" s="292"/>
      <c r="H360" s="292">
        <v>773.5</v>
      </c>
      <c r="I360" s="292"/>
      <c r="J360" s="292"/>
      <c r="K360" s="292"/>
      <c r="L360" s="66" t="s">
        <v>1775</v>
      </c>
      <c r="Q360" s="421"/>
      <c r="R360" s="40" t="s">
        <v>1435</v>
      </c>
      <c r="S360" s="11" t="s">
        <v>2115</v>
      </c>
      <c r="T360" s="11">
        <v>680</v>
      </c>
      <c r="U360" s="619"/>
      <c r="V360" s="770"/>
      <c r="W360" s="770"/>
      <c r="X360" s="770"/>
      <c r="Y360" s="770"/>
      <c r="Z360" s="770"/>
      <c r="AA360" s="770"/>
      <c r="AB360" s="4" t="s">
        <v>1966</v>
      </c>
    </row>
    <row r="361" spans="1:28" x14ac:dyDescent="0.3">
      <c r="A361" s="421" t="s">
        <v>384</v>
      </c>
      <c r="B361" s="406" t="s">
        <v>385</v>
      </c>
      <c r="C361" s="11" t="s">
        <v>2091</v>
      </c>
      <c r="D361" s="65">
        <v>100</v>
      </c>
      <c r="E361" s="65">
        <v>107.7</v>
      </c>
      <c r="F361" s="292">
        <v>107.7</v>
      </c>
      <c r="G361" s="292"/>
      <c r="H361" s="292"/>
      <c r="I361" s="292"/>
      <c r="J361" s="292"/>
      <c r="K361" s="292"/>
      <c r="L361" s="66" t="s">
        <v>1776</v>
      </c>
      <c r="Q361" s="547"/>
      <c r="R361" s="554" t="s">
        <v>1436</v>
      </c>
      <c r="S361" s="546" t="s">
        <v>2115</v>
      </c>
      <c r="T361" s="546">
        <v>680</v>
      </c>
      <c r="U361" s="546">
        <v>1768</v>
      </c>
      <c r="V361" s="281"/>
      <c r="W361" s="281"/>
      <c r="X361" s="281"/>
      <c r="Y361" s="281"/>
      <c r="Z361" s="281"/>
      <c r="AA361" s="281">
        <v>1768</v>
      </c>
      <c r="AB361" s="562" t="s">
        <v>1963</v>
      </c>
    </row>
    <row r="362" spans="1:28" x14ac:dyDescent="0.3">
      <c r="A362" s="421"/>
      <c r="B362" s="407" t="s">
        <v>386</v>
      </c>
      <c r="C362" s="11" t="s">
        <v>2091</v>
      </c>
      <c r="D362" s="65">
        <v>100</v>
      </c>
      <c r="E362" s="65">
        <v>130.4</v>
      </c>
      <c r="F362" s="292">
        <v>130.4</v>
      </c>
      <c r="G362" s="292"/>
      <c r="H362" s="292"/>
      <c r="I362" s="292"/>
      <c r="J362" s="292"/>
      <c r="K362" s="292"/>
      <c r="L362" s="66" t="s">
        <v>1776</v>
      </c>
      <c r="Q362" s="35" t="s">
        <v>1536</v>
      </c>
      <c r="R362" s="40" t="s">
        <v>1528</v>
      </c>
      <c r="S362" s="11" t="s">
        <v>2064</v>
      </c>
      <c r="T362" s="11">
        <v>320</v>
      </c>
      <c r="U362" s="11">
        <v>700</v>
      </c>
      <c r="V362" s="281"/>
      <c r="W362" s="281"/>
      <c r="X362" s="281">
        <v>700</v>
      </c>
      <c r="Y362" s="281"/>
      <c r="Z362" s="281"/>
      <c r="AA362" s="281"/>
      <c r="AB362" s="6" t="s">
        <v>1527</v>
      </c>
    </row>
    <row r="363" spans="1:28" ht="15" thickBot="1" x14ac:dyDescent="0.35">
      <c r="A363" s="421"/>
      <c r="B363" s="408" t="s">
        <v>387</v>
      </c>
      <c r="C363" s="11" t="s">
        <v>2091</v>
      </c>
      <c r="D363" s="65">
        <v>100</v>
      </c>
      <c r="E363" s="65">
        <v>111.7</v>
      </c>
      <c r="F363" s="292">
        <v>111.7</v>
      </c>
      <c r="G363" s="292"/>
      <c r="H363" s="292"/>
      <c r="I363" s="292"/>
      <c r="J363" s="292"/>
      <c r="K363" s="292"/>
      <c r="L363" s="66" t="s">
        <v>1776</v>
      </c>
      <c r="Q363" s="421"/>
      <c r="R363" s="252" t="s">
        <v>2226</v>
      </c>
      <c r="S363" s="11" t="s">
        <v>2064</v>
      </c>
      <c r="T363" s="11">
        <v>100</v>
      </c>
      <c r="U363" s="630"/>
      <c r="V363" s="771"/>
      <c r="W363" s="771"/>
      <c r="X363" s="771"/>
      <c r="Y363" s="771"/>
      <c r="Z363" s="771"/>
      <c r="AA363" s="771"/>
      <c r="AB363" s="8" t="s">
        <v>2234</v>
      </c>
    </row>
    <row r="364" spans="1:28" x14ac:dyDescent="0.3">
      <c r="A364" s="421" t="s">
        <v>396</v>
      </c>
      <c r="B364" s="406" t="s">
        <v>388</v>
      </c>
      <c r="C364" s="11" t="s">
        <v>2092</v>
      </c>
      <c r="D364" s="65">
        <v>160</v>
      </c>
      <c r="E364" s="65">
        <v>179.5</v>
      </c>
      <c r="F364" s="292">
        <v>179.5</v>
      </c>
      <c r="G364" s="292"/>
      <c r="H364" s="292"/>
      <c r="I364" s="292"/>
      <c r="J364" s="292"/>
      <c r="K364" s="292"/>
      <c r="L364" s="66" t="s">
        <v>1776</v>
      </c>
      <c r="Q364" s="547"/>
      <c r="R364" s="551" t="s">
        <v>2227</v>
      </c>
      <c r="S364" s="546" t="s">
        <v>2064</v>
      </c>
      <c r="T364" s="546">
        <v>150</v>
      </c>
      <c r="U364" s="630"/>
      <c r="V364" s="771"/>
      <c r="W364" s="771"/>
      <c r="X364" s="771"/>
      <c r="Y364" s="771"/>
      <c r="Z364" s="771"/>
      <c r="AA364" s="771"/>
      <c r="AB364" s="575" t="s">
        <v>2234</v>
      </c>
    </row>
    <row r="365" spans="1:28" x14ac:dyDescent="0.3">
      <c r="A365" s="421"/>
      <c r="B365" s="409" t="s">
        <v>390</v>
      </c>
      <c r="C365" s="11" t="s">
        <v>2092</v>
      </c>
      <c r="D365" s="65">
        <v>160</v>
      </c>
      <c r="E365" s="65">
        <v>217.4</v>
      </c>
      <c r="F365" s="292">
        <v>217.4</v>
      </c>
      <c r="G365" s="292"/>
      <c r="H365" s="292"/>
      <c r="I365" s="292"/>
      <c r="J365" s="292"/>
      <c r="K365" s="292"/>
      <c r="L365" s="66" t="s">
        <v>1776</v>
      </c>
      <c r="Q365" s="421"/>
      <c r="R365" s="252" t="s">
        <v>2228</v>
      </c>
      <c r="S365" s="11" t="s">
        <v>2064</v>
      </c>
      <c r="T365" s="11">
        <v>200</v>
      </c>
      <c r="U365" s="630"/>
      <c r="V365" s="771"/>
      <c r="W365" s="771"/>
      <c r="X365" s="771"/>
      <c r="Y365" s="771"/>
      <c r="Z365" s="771"/>
      <c r="AA365" s="771"/>
      <c r="AB365" s="8" t="s">
        <v>2234</v>
      </c>
    </row>
    <row r="366" spans="1:28" ht="15" thickBot="1" x14ac:dyDescent="0.35">
      <c r="A366" s="421"/>
      <c r="B366" s="410" t="s">
        <v>391</v>
      </c>
      <c r="C366" s="11" t="s">
        <v>2092</v>
      </c>
      <c r="D366" s="65">
        <v>160</v>
      </c>
      <c r="E366" s="65">
        <v>186.2</v>
      </c>
      <c r="F366" s="292">
        <v>186.2</v>
      </c>
      <c r="G366" s="292"/>
      <c r="H366" s="292"/>
      <c r="I366" s="292"/>
      <c r="J366" s="292"/>
      <c r="K366" s="292"/>
      <c r="L366" s="66" t="s">
        <v>1776</v>
      </c>
      <c r="Q366" s="547"/>
      <c r="R366" s="551" t="s">
        <v>2229</v>
      </c>
      <c r="S366" s="546" t="s">
        <v>2064</v>
      </c>
      <c r="T366" s="546">
        <v>240</v>
      </c>
      <c r="U366" s="630"/>
      <c r="V366" s="771"/>
      <c r="W366" s="771"/>
      <c r="X366" s="771"/>
      <c r="Y366" s="771"/>
      <c r="Z366" s="771"/>
      <c r="AA366" s="771"/>
      <c r="AB366" s="575" t="s">
        <v>2234</v>
      </c>
    </row>
    <row r="367" spans="1:28" x14ac:dyDescent="0.3">
      <c r="A367" s="421" t="s">
        <v>384</v>
      </c>
      <c r="B367" s="406" t="s">
        <v>392</v>
      </c>
      <c r="C367" s="11" t="s">
        <v>2093</v>
      </c>
      <c r="D367" s="65">
        <v>230</v>
      </c>
      <c r="E367" s="65">
        <v>251.4</v>
      </c>
      <c r="F367" s="292">
        <v>251.4</v>
      </c>
      <c r="G367" s="292"/>
      <c r="H367" s="292"/>
      <c r="I367" s="292"/>
      <c r="J367" s="292"/>
      <c r="K367" s="292"/>
      <c r="L367" s="66" t="s">
        <v>1776</v>
      </c>
      <c r="Q367" s="421"/>
      <c r="R367" s="252" t="s">
        <v>2230</v>
      </c>
      <c r="S367" s="11" t="s">
        <v>2064</v>
      </c>
      <c r="T367" s="11">
        <v>300</v>
      </c>
      <c r="U367" s="630"/>
      <c r="V367" s="771"/>
      <c r="W367" s="771"/>
      <c r="X367" s="771"/>
      <c r="Y367" s="771"/>
      <c r="Z367" s="771"/>
      <c r="AA367" s="771"/>
      <c r="AB367" s="8" t="s">
        <v>2234</v>
      </c>
    </row>
    <row r="368" spans="1:28" x14ac:dyDescent="0.3">
      <c r="A368" s="421"/>
      <c r="B368" s="409" t="s">
        <v>393</v>
      </c>
      <c r="C368" s="11" t="s">
        <v>2093</v>
      </c>
      <c r="D368" s="65">
        <v>230</v>
      </c>
      <c r="E368" s="65">
        <v>304.3</v>
      </c>
      <c r="F368" s="292"/>
      <c r="G368" s="292">
        <v>304.3</v>
      </c>
      <c r="H368" s="292"/>
      <c r="I368" s="292"/>
      <c r="J368" s="292"/>
      <c r="K368" s="292"/>
      <c r="L368" s="66" t="s">
        <v>1776</v>
      </c>
      <c r="Q368" s="547"/>
      <c r="R368" s="551" t="s">
        <v>2231</v>
      </c>
      <c r="S368" s="546" t="s">
        <v>2064</v>
      </c>
      <c r="T368" s="546">
        <v>400</v>
      </c>
      <c r="U368" s="630"/>
      <c r="V368" s="771"/>
      <c r="W368" s="771"/>
      <c r="X368" s="771"/>
      <c r="Y368" s="771"/>
      <c r="Z368" s="771"/>
      <c r="AA368" s="771"/>
      <c r="AB368" s="575" t="s">
        <v>2234</v>
      </c>
    </row>
    <row r="369" spans="1:28" ht="15" thickBot="1" x14ac:dyDescent="0.35">
      <c r="A369" s="421"/>
      <c r="B369" s="410" t="s">
        <v>394</v>
      </c>
      <c r="C369" s="11" t="s">
        <v>2093</v>
      </c>
      <c r="D369" s="65">
        <v>230</v>
      </c>
      <c r="E369" s="65">
        <v>260.60000000000002</v>
      </c>
      <c r="F369" s="292">
        <v>260.60000000000002</v>
      </c>
      <c r="G369" s="292"/>
      <c r="H369" s="292"/>
      <c r="I369" s="292"/>
      <c r="J369" s="292"/>
      <c r="K369" s="292"/>
      <c r="L369" s="66" t="s">
        <v>1776</v>
      </c>
      <c r="Q369" s="421"/>
      <c r="R369" s="252" t="s">
        <v>2232</v>
      </c>
      <c r="S369" s="11" t="s">
        <v>2064</v>
      </c>
      <c r="T369" s="11">
        <v>480</v>
      </c>
      <c r="U369" s="630"/>
      <c r="V369" s="771"/>
      <c r="W369" s="771"/>
      <c r="X369" s="771"/>
      <c r="Y369" s="771"/>
      <c r="Z369" s="771"/>
      <c r="AA369" s="771"/>
      <c r="AB369" s="8" t="s">
        <v>2234</v>
      </c>
    </row>
    <row r="370" spans="1:28" x14ac:dyDescent="0.3">
      <c r="A370" s="421" t="s">
        <v>384</v>
      </c>
      <c r="B370" s="406" t="s">
        <v>399</v>
      </c>
      <c r="C370" s="11" t="s">
        <v>2094</v>
      </c>
      <c r="D370" s="65">
        <v>320</v>
      </c>
      <c r="E370" s="65">
        <v>351.5</v>
      </c>
      <c r="F370" s="292"/>
      <c r="G370" s="292">
        <v>351.5</v>
      </c>
      <c r="H370" s="292"/>
      <c r="I370" s="292"/>
      <c r="J370" s="292"/>
      <c r="K370" s="292"/>
      <c r="L370" s="66" t="s">
        <v>1776</v>
      </c>
      <c r="Q370" s="547"/>
      <c r="R370" s="551" t="s">
        <v>2233</v>
      </c>
      <c r="S370" s="546" t="s">
        <v>2064</v>
      </c>
      <c r="T370" s="546">
        <v>600</v>
      </c>
      <c r="U370" s="630"/>
      <c r="V370" s="771"/>
      <c r="W370" s="771"/>
      <c r="X370" s="771"/>
      <c r="Y370" s="771"/>
      <c r="Z370" s="771"/>
      <c r="AA370" s="771"/>
      <c r="AB370" s="575" t="s">
        <v>2234</v>
      </c>
    </row>
    <row r="371" spans="1:28" x14ac:dyDescent="0.3">
      <c r="A371" s="421"/>
      <c r="B371" s="409" t="s">
        <v>398</v>
      </c>
      <c r="C371" s="11" t="s">
        <v>2094</v>
      </c>
      <c r="D371" s="65">
        <v>320</v>
      </c>
      <c r="E371" s="65">
        <v>425.3</v>
      </c>
      <c r="F371" s="292"/>
      <c r="G371" s="292">
        <v>425.3</v>
      </c>
      <c r="H371" s="292"/>
      <c r="I371" s="292"/>
      <c r="J371" s="292"/>
      <c r="K371" s="292"/>
      <c r="L371" s="66" t="s">
        <v>1776</v>
      </c>
      <c r="Q371" s="428" t="s">
        <v>2260</v>
      </c>
      <c r="R371" s="414" t="s">
        <v>2240</v>
      </c>
      <c r="S371" s="11" t="s">
        <v>2064</v>
      </c>
      <c r="T371" s="14">
        <v>353.4</v>
      </c>
      <c r="U371" s="14">
        <v>680.1</v>
      </c>
      <c r="V371" s="315"/>
      <c r="W371" s="315"/>
      <c r="X371" s="315">
        <v>680.1</v>
      </c>
      <c r="Y371" s="315"/>
      <c r="Z371" s="315"/>
      <c r="AA371" s="315"/>
      <c r="AB371" s="395" t="s">
        <v>2247</v>
      </c>
    </row>
    <row r="372" spans="1:28" ht="15" thickBot="1" x14ac:dyDescent="0.35">
      <c r="A372" s="421"/>
      <c r="B372" s="410" t="s">
        <v>400</v>
      </c>
      <c r="C372" s="11" t="s">
        <v>2094</v>
      </c>
      <c r="D372" s="65">
        <v>320</v>
      </c>
      <c r="E372" s="65">
        <v>364.2</v>
      </c>
      <c r="F372" s="292"/>
      <c r="G372" s="292">
        <v>364.2</v>
      </c>
      <c r="H372" s="292"/>
      <c r="I372" s="292"/>
      <c r="J372" s="292"/>
      <c r="K372" s="292"/>
      <c r="L372" s="66" t="s">
        <v>1776</v>
      </c>
      <c r="Q372" s="578" t="s">
        <v>2272</v>
      </c>
      <c r="R372" s="658" t="s">
        <v>2241</v>
      </c>
      <c r="S372" s="546" t="s">
        <v>2064</v>
      </c>
      <c r="T372" s="546">
        <v>362.3</v>
      </c>
      <c r="U372" s="546">
        <v>755.2</v>
      </c>
      <c r="V372" s="281"/>
      <c r="W372" s="281"/>
      <c r="X372" s="281">
        <v>755.2</v>
      </c>
      <c r="Y372" s="281"/>
      <c r="Z372" s="281"/>
      <c r="AA372" s="281"/>
      <c r="AB372" s="562" t="s">
        <v>2248</v>
      </c>
    </row>
    <row r="373" spans="1:28" x14ac:dyDescent="0.3">
      <c r="A373" s="421" t="s">
        <v>384</v>
      </c>
      <c r="B373" s="406" t="s">
        <v>404</v>
      </c>
      <c r="C373" s="11" t="s">
        <v>2095</v>
      </c>
      <c r="D373" s="65">
        <v>480</v>
      </c>
      <c r="E373" s="65">
        <v>538.6</v>
      </c>
      <c r="F373" s="292"/>
      <c r="G373" s="292">
        <v>538.6</v>
      </c>
      <c r="H373" s="292"/>
      <c r="I373" s="292"/>
      <c r="J373" s="292"/>
      <c r="K373" s="292"/>
      <c r="L373" s="66" t="s">
        <v>1776</v>
      </c>
      <c r="Q373" s="421"/>
      <c r="R373" s="414" t="s">
        <v>2242</v>
      </c>
      <c r="S373" s="11" t="s">
        <v>2064</v>
      </c>
      <c r="T373" s="11">
        <v>333.9</v>
      </c>
      <c r="U373" s="11">
        <v>699.8</v>
      </c>
      <c r="V373" s="281"/>
      <c r="W373" s="281"/>
      <c r="X373" s="281">
        <v>699.8</v>
      </c>
      <c r="Y373" s="281"/>
      <c r="Z373" s="281"/>
      <c r="AA373" s="281"/>
      <c r="AB373" s="4" t="s">
        <v>2249</v>
      </c>
    </row>
    <row r="374" spans="1:28" x14ac:dyDescent="0.3">
      <c r="A374" s="421"/>
      <c r="B374" s="409" t="s">
        <v>402</v>
      </c>
      <c r="C374" s="11" t="s">
        <v>2095</v>
      </c>
      <c r="D374" s="65">
        <v>480</v>
      </c>
      <c r="E374" s="65">
        <v>652.20000000000005</v>
      </c>
      <c r="F374" s="292"/>
      <c r="G374" s="292"/>
      <c r="H374" s="292">
        <v>652.20000000000005</v>
      </c>
      <c r="I374" s="292"/>
      <c r="J374" s="292"/>
      <c r="K374" s="292"/>
      <c r="L374" s="66" t="s">
        <v>1776</v>
      </c>
      <c r="Q374" s="547"/>
      <c r="R374" s="658" t="s">
        <v>2243</v>
      </c>
      <c r="S374" s="546" t="s">
        <v>2064</v>
      </c>
      <c r="T374" s="546">
        <v>362.3</v>
      </c>
      <c r="U374" s="546">
        <v>753.2</v>
      </c>
      <c r="V374" s="281"/>
      <c r="W374" s="281"/>
      <c r="X374" s="281">
        <v>753.2</v>
      </c>
      <c r="Y374" s="281"/>
      <c r="Z374" s="281"/>
      <c r="AA374" s="281"/>
      <c r="AB374" s="562" t="s">
        <v>2250</v>
      </c>
    </row>
    <row r="375" spans="1:28" ht="15" thickBot="1" x14ac:dyDescent="0.35">
      <c r="A375" s="421"/>
      <c r="B375" s="410" t="s">
        <v>403</v>
      </c>
      <c r="C375" s="11" t="s">
        <v>2095</v>
      </c>
      <c r="D375" s="65">
        <v>480</v>
      </c>
      <c r="E375" s="65">
        <v>558.5</v>
      </c>
      <c r="F375" s="292"/>
      <c r="G375" s="292">
        <v>558.5</v>
      </c>
      <c r="H375" s="292"/>
      <c r="I375" s="292"/>
      <c r="J375" s="292"/>
      <c r="K375" s="292"/>
      <c r="L375" s="66" t="s">
        <v>1776</v>
      </c>
      <c r="Q375" s="421"/>
      <c r="R375" s="414" t="s">
        <v>2251</v>
      </c>
      <c r="S375" s="11" t="s">
        <v>2064</v>
      </c>
      <c r="T375" s="11">
        <v>362.1</v>
      </c>
      <c r="U375" s="11">
        <v>680.1</v>
      </c>
      <c r="V375" s="281"/>
      <c r="W375" s="281"/>
      <c r="X375" s="281">
        <v>680.1</v>
      </c>
      <c r="Y375" s="281"/>
      <c r="Z375" s="281"/>
      <c r="AA375" s="281"/>
      <c r="AB375" s="395" t="s">
        <v>2247</v>
      </c>
    </row>
    <row r="376" spans="1:28" x14ac:dyDescent="0.3">
      <c r="A376" s="421" t="s">
        <v>384</v>
      </c>
      <c r="B376" s="406" t="s">
        <v>406</v>
      </c>
      <c r="C376" s="11" t="s">
        <v>2096</v>
      </c>
      <c r="D376" s="65">
        <v>690</v>
      </c>
      <c r="E376" s="65">
        <v>754.1</v>
      </c>
      <c r="F376" s="292"/>
      <c r="G376" s="292"/>
      <c r="H376" s="292">
        <v>754.1</v>
      </c>
      <c r="I376" s="292"/>
      <c r="J376" s="292"/>
      <c r="K376" s="292"/>
      <c r="L376" s="66" t="s">
        <v>1776</v>
      </c>
      <c r="Q376" s="547"/>
      <c r="R376" s="658" t="s">
        <v>2244</v>
      </c>
      <c r="S376" s="546" t="s">
        <v>2064</v>
      </c>
      <c r="T376" s="546">
        <v>369.8</v>
      </c>
      <c r="U376" s="546">
        <v>755.2</v>
      </c>
      <c r="V376" s="281"/>
      <c r="W376" s="281"/>
      <c r="X376" s="281">
        <v>755.2</v>
      </c>
      <c r="Y376" s="281"/>
      <c r="Z376" s="281"/>
      <c r="AA376" s="281"/>
      <c r="AB376" s="562" t="s">
        <v>2248</v>
      </c>
    </row>
    <row r="377" spans="1:28" x14ac:dyDescent="0.3">
      <c r="A377" s="421"/>
      <c r="B377" s="409" t="s">
        <v>407</v>
      </c>
      <c r="C377" s="11" t="s">
        <v>2096</v>
      </c>
      <c r="D377" s="65">
        <v>690</v>
      </c>
      <c r="E377" s="65">
        <v>913</v>
      </c>
      <c r="F377" s="292"/>
      <c r="G377" s="292"/>
      <c r="H377" s="292"/>
      <c r="I377" s="292">
        <v>913</v>
      </c>
      <c r="J377" s="292"/>
      <c r="K377" s="292"/>
      <c r="L377" s="66" t="s">
        <v>1776</v>
      </c>
      <c r="Q377" s="421"/>
      <c r="R377" s="414" t="s">
        <v>2245</v>
      </c>
      <c r="S377" s="11" t="s">
        <v>2064</v>
      </c>
      <c r="T377" s="11">
        <v>340.5</v>
      </c>
      <c r="U377" s="11">
        <v>699.8</v>
      </c>
      <c r="V377" s="281"/>
      <c r="W377" s="281"/>
      <c r="X377" s="281">
        <v>699.8</v>
      </c>
      <c r="Y377" s="281"/>
      <c r="Z377" s="281"/>
      <c r="AA377" s="281"/>
      <c r="AB377" s="4" t="s">
        <v>2249</v>
      </c>
    </row>
    <row r="378" spans="1:28" ht="15" thickBot="1" x14ac:dyDescent="0.35">
      <c r="A378" s="421"/>
      <c r="B378" s="410" t="s">
        <v>408</v>
      </c>
      <c r="C378" s="11" t="s">
        <v>2096</v>
      </c>
      <c r="D378" s="65">
        <v>690</v>
      </c>
      <c r="E378" s="65">
        <v>781.9</v>
      </c>
      <c r="F378" s="292"/>
      <c r="G378" s="292"/>
      <c r="H378" s="292">
        <v>781.9</v>
      </c>
      <c r="I378" s="292"/>
      <c r="J378" s="292"/>
      <c r="K378" s="292"/>
      <c r="L378" s="66" t="s">
        <v>1776</v>
      </c>
      <c r="Q378" s="547"/>
      <c r="R378" s="658" t="s">
        <v>2246</v>
      </c>
      <c r="S378" s="546" t="s">
        <v>2064</v>
      </c>
      <c r="T378" s="546">
        <v>350.1</v>
      </c>
      <c r="U378" s="546">
        <v>753.2</v>
      </c>
      <c r="V378" s="281"/>
      <c r="W378" s="281"/>
      <c r="X378" s="281">
        <v>753.2</v>
      </c>
      <c r="Y378" s="281"/>
      <c r="Z378" s="281"/>
      <c r="AA378" s="281"/>
      <c r="AB378" s="562" t="s">
        <v>2250</v>
      </c>
    </row>
    <row r="379" spans="1:28" ht="18.600000000000001" thickBot="1" x14ac:dyDescent="0.4">
      <c r="A379" s="56" t="s">
        <v>412</v>
      </c>
      <c r="B379" s="15"/>
      <c r="C379" s="83"/>
      <c r="D379" s="27"/>
      <c r="E379" s="27"/>
      <c r="F379" s="27"/>
      <c r="G379" s="27"/>
      <c r="H379" s="27"/>
      <c r="I379" s="27"/>
      <c r="J379" s="27"/>
      <c r="K379" s="27"/>
      <c r="L379" s="16"/>
      <c r="Q379" s="421"/>
      <c r="R379" s="40" t="s">
        <v>2252</v>
      </c>
      <c r="S379" s="11" t="s">
        <v>2064</v>
      </c>
      <c r="T379" s="11">
        <v>564.4</v>
      </c>
      <c r="U379" s="11">
        <v>1088.5</v>
      </c>
      <c r="V379" s="281"/>
      <c r="W379" s="281"/>
      <c r="X379" s="281"/>
      <c r="Y379" s="281">
        <v>1088.5</v>
      </c>
      <c r="Z379" s="281"/>
      <c r="AA379" s="281"/>
      <c r="AB379" s="395" t="s">
        <v>2247</v>
      </c>
    </row>
    <row r="380" spans="1:28" x14ac:dyDescent="0.3">
      <c r="A380" s="428" t="s">
        <v>449</v>
      </c>
      <c r="B380" s="409" t="s">
        <v>416</v>
      </c>
      <c r="C380" s="11" t="s">
        <v>424</v>
      </c>
      <c r="D380" s="14">
        <v>250</v>
      </c>
      <c r="E380" s="14">
        <v>750</v>
      </c>
      <c r="F380" s="315"/>
      <c r="G380" s="315"/>
      <c r="H380" s="315">
        <v>750</v>
      </c>
      <c r="I380" s="315"/>
      <c r="J380" s="315"/>
      <c r="K380" s="315"/>
      <c r="L380" s="6" t="s">
        <v>1780</v>
      </c>
      <c r="Q380" s="547"/>
      <c r="R380" s="554" t="s">
        <v>2253</v>
      </c>
      <c r="S380" s="546" t="s">
        <v>2064</v>
      </c>
      <c r="T380" s="546">
        <v>559.9</v>
      </c>
      <c r="U380" s="546">
        <v>1143.7</v>
      </c>
      <c r="V380" s="281"/>
      <c r="W380" s="281"/>
      <c r="X380" s="281"/>
      <c r="Y380" s="281">
        <v>1143.7</v>
      </c>
      <c r="Z380" s="281"/>
      <c r="AA380" s="281"/>
      <c r="AB380" s="562" t="s">
        <v>2248</v>
      </c>
    </row>
    <row r="381" spans="1:28" x14ac:dyDescent="0.3">
      <c r="A381" s="35" t="s">
        <v>450</v>
      </c>
      <c r="B381" s="407" t="s">
        <v>417</v>
      </c>
      <c r="C381" s="11" t="s">
        <v>424</v>
      </c>
      <c r="D381" s="11">
        <v>264</v>
      </c>
      <c r="E381" s="11">
        <v>745</v>
      </c>
      <c r="F381" s="281"/>
      <c r="G381" s="281"/>
      <c r="H381" s="281">
        <v>745</v>
      </c>
      <c r="I381" s="281"/>
      <c r="J381" s="281"/>
      <c r="K381" s="281"/>
      <c r="L381" s="4" t="s">
        <v>1780</v>
      </c>
      <c r="Q381" s="421"/>
      <c r="R381" s="40" t="s">
        <v>2254</v>
      </c>
      <c r="S381" s="11" t="s">
        <v>2064</v>
      </c>
      <c r="T381" s="11">
        <v>539.6</v>
      </c>
      <c r="U381" s="11">
        <v>1234.7</v>
      </c>
      <c r="V381" s="281"/>
      <c r="W381" s="281"/>
      <c r="X381" s="281"/>
      <c r="Y381" s="281"/>
      <c r="Z381" s="281">
        <v>1234.7</v>
      </c>
      <c r="AA381" s="281"/>
      <c r="AB381" s="4" t="s">
        <v>2249</v>
      </c>
    </row>
    <row r="382" spans="1:28" x14ac:dyDescent="0.3">
      <c r="A382" s="421" t="s">
        <v>415</v>
      </c>
      <c r="B382" s="407" t="s">
        <v>419</v>
      </c>
      <c r="C382" s="11" t="s">
        <v>424</v>
      </c>
      <c r="D382" s="11">
        <v>302</v>
      </c>
      <c r="E382" s="11">
        <v>744</v>
      </c>
      <c r="F382" s="281"/>
      <c r="G382" s="281"/>
      <c r="H382" s="281">
        <v>744</v>
      </c>
      <c r="I382" s="281"/>
      <c r="J382" s="281"/>
      <c r="K382" s="281"/>
      <c r="L382" s="4" t="s">
        <v>1780</v>
      </c>
      <c r="Q382" s="547"/>
      <c r="R382" s="554" t="s">
        <v>2255</v>
      </c>
      <c r="S382" s="546" t="s">
        <v>2064</v>
      </c>
      <c r="T382" s="546">
        <v>586.20000000000005</v>
      </c>
      <c r="U382" s="546">
        <v>1224.2</v>
      </c>
      <c r="V382" s="281"/>
      <c r="W382" s="281"/>
      <c r="X382" s="281"/>
      <c r="Y382" s="281"/>
      <c r="Z382" s="281">
        <v>1224.2</v>
      </c>
      <c r="AA382" s="281"/>
      <c r="AB382" s="562" t="s">
        <v>2250</v>
      </c>
    </row>
    <row r="383" spans="1:28" ht="15" thickBot="1" x14ac:dyDescent="0.35">
      <c r="A383" s="436" t="s">
        <v>414</v>
      </c>
      <c r="B383" s="408" t="s">
        <v>418</v>
      </c>
      <c r="C383" s="11" t="s">
        <v>424</v>
      </c>
      <c r="D383" s="11">
        <v>322</v>
      </c>
      <c r="E383" s="11">
        <v>700</v>
      </c>
      <c r="F383" s="281"/>
      <c r="G383" s="281"/>
      <c r="H383" s="281">
        <v>700</v>
      </c>
      <c r="I383" s="281"/>
      <c r="J383" s="281"/>
      <c r="K383" s="281"/>
      <c r="L383" s="4" t="s">
        <v>1780</v>
      </c>
      <c r="Q383" s="429"/>
      <c r="R383" s="252" t="s">
        <v>2256</v>
      </c>
      <c r="S383" s="11" t="s">
        <v>2064</v>
      </c>
      <c r="T383" s="13">
        <v>582.9</v>
      </c>
      <c r="U383" s="13">
        <v>1088.5</v>
      </c>
      <c r="V383" s="314"/>
      <c r="W383" s="314"/>
      <c r="X383" s="314"/>
      <c r="Y383" s="314">
        <v>1088.5</v>
      </c>
      <c r="Z383" s="314"/>
      <c r="AA383" s="314"/>
      <c r="AB383" s="395" t="s">
        <v>2247</v>
      </c>
    </row>
    <row r="384" spans="1:28" x14ac:dyDescent="0.3">
      <c r="A384" s="421"/>
      <c r="B384" s="406" t="s">
        <v>423</v>
      </c>
      <c r="C384" s="11" t="s">
        <v>2065</v>
      </c>
      <c r="D384" s="11">
        <v>161</v>
      </c>
      <c r="E384" s="11">
        <v>350</v>
      </c>
      <c r="F384" s="281"/>
      <c r="G384" s="281">
        <v>350</v>
      </c>
      <c r="H384" s="281"/>
      <c r="I384" s="281"/>
      <c r="J384" s="281"/>
      <c r="K384" s="281"/>
      <c r="L384" s="4" t="s">
        <v>1777</v>
      </c>
      <c r="Q384" s="547"/>
      <c r="R384" s="554" t="s">
        <v>2257</v>
      </c>
      <c r="S384" s="546" t="s">
        <v>2064</v>
      </c>
      <c r="T384" s="546">
        <v>578.29999999999995</v>
      </c>
      <c r="U384" s="546">
        <v>1143.7</v>
      </c>
      <c r="V384" s="281"/>
      <c r="W384" s="281"/>
      <c r="X384" s="281"/>
      <c r="Y384" s="281">
        <v>1143.7</v>
      </c>
      <c r="Z384" s="281"/>
      <c r="AA384" s="281"/>
      <c r="AB384" s="562" t="s">
        <v>2248</v>
      </c>
    </row>
    <row r="385" spans="1:28" ht="15" thickBot="1" x14ac:dyDescent="0.35">
      <c r="A385" s="421" t="s">
        <v>420</v>
      </c>
      <c r="B385" s="411" t="s">
        <v>425</v>
      </c>
      <c r="C385" s="11" t="s">
        <v>2065</v>
      </c>
      <c r="D385" s="11">
        <v>322</v>
      </c>
      <c r="E385" s="11">
        <v>700</v>
      </c>
      <c r="F385" s="281"/>
      <c r="G385" s="281"/>
      <c r="H385" s="281">
        <v>700</v>
      </c>
      <c r="I385" s="281"/>
      <c r="J385" s="281"/>
      <c r="K385" s="281"/>
      <c r="L385" s="4" t="s">
        <v>1779</v>
      </c>
      <c r="Q385" s="421"/>
      <c r="R385" s="40" t="s">
        <v>2258</v>
      </c>
      <c r="S385" s="11" t="s">
        <v>2064</v>
      </c>
      <c r="T385" s="11">
        <v>545.79999999999995</v>
      </c>
      <c r="U385" s="11">
        <v>1234.7</v>
      </c>
      <c r="V385" s="281"/>
      <c r="W385" s="281"/>
      <c r="X385" s="281"/>
      <c r="Y385" s="281"/>
      <c r="Z385" s="281">
        <v>1234.7</v>
      </c>
      <c r="AA385" s="281"/>
      <c r="AB385" s="4" t="s">
        <v>2249</v>
      </c>
    </row>
    <row r="386" spans="1:28" x14ac:dyDescent="0.3">
      <c r="A386" s="429" t="s">
        <v>430</v>
      </c>
      <c r="B386" s="406" t="s">
        <v>431</v>
      </c>
      <c r="C386" s="11" t="s">
        <v>2065</v>
      </c>
      <c r="D386" s="13">
        <v>202</v>
      </c>
      <c r="E386" s="13">
        <v>540</v>
      </c>
      <c r="F386" s="314"/>
      <c r="G386" s="314">
        <v>540</v>
      </c>
      <c r="H386" s="314"/>
      <c r="I386" s="314"/>
      <c r="J386" s="314"/>
      <c r="K386" s="314"/>
      <c r="L386" s="4" t="s">
        <v>1778</v>
      </c>
      <c r="Q386" s="547"/>
      <c r="R386" s="554" t="s">
        <v>2259</v>
      </c>
      <c r="S386" s="546" t="s">
        <v>2064</v>
      </c>
      <c r="T386" s="546">
        <v>591.4</v>
      </c>
      <c r="U386" s="546">
        <v>1224.2</v>
      </c>
      <c r="V386" s="281"/>
      <c r="W386" s="281"/>
      <c r="X386" s="281"/>
      <c r="Y386" s="281"/>
      <c r="Z386" s="281">
        <v>1224.2</v>
      </c>
      <c r="AA386" s="281"/>
      <c r="AB386" s="624" t="s">
        <v>2250</v>
      </c>
    </row>
    <row r="387" spans="1:28" ht="15" thickBot="1" x14ac:dyDescent="0.35">
      <c r="A387" s="421"/>
      <c r="B387" s="408" t="s">
        <v>431</v>
      </c>
      <c r="C387" s="11" t="s">
        <v>2065</v>
      </c>
      <c r="D387" s="11">
        <v>101</v>
      </c>
      <c r="E387" s="11">
        <v>293</v>
      </c>
      <c r="F387" s="281">
        <v>293</v>
      </c>
      <c r="G387" s="281"/>
      <c r="H387" s="281"/>
      <c r="I387" s="281"/>
      <c r="J387" s="281"/>
      <c r="K387" s="281"/>
      <c r="L387" s="4" t="s">
        <v>1778</v>
      </c>
      <c r="Q387" s="587"/>
      <c r="R387" s="552" t="s">
        <v>2634</v>
      </c>
      <c r="S387" s="546" t="s">
        <v>2064</v>
      </c>
      <c r="T387" s="552">
        <v>300</v>
      </c>
      <c r="U387" s="648"/>
      <c r="V387" s="772"/>
      <c r="W387" s="772"/>
      <c r="X387" s="772"/>
      <c r="Y387" s="772"/>
      <c r="Z387" s="772"/>
      <c r="AA387" s="772"/>
      <c r="AB387" s="575" t="s">
        <v>2635</v>
      </c>
    </row>
    <row r="388" spans="1:28" x14ac:dyDescent="0.3">
      <c r="A388" s="421" t="s">
        <v>421</v>
      </c>
      <c r="B388" s="409" t="s">
        <v>437</v>
      </c>
      <c r="C388" s="173" t="s">
        <v>2097</v>
      </c>
      <c r="D388" s="11">
        <v>322</v>
      </c>
      <c r="E388" s="11">
        <v>700</v>
      </c>
      <c r="F388" s="281"/>
      <c r="G388" s="281"/>
      <c r="H388" s="281">
        <v>700</v>
      </c>
      <c r="I388" s="281"/>
      <c r="J388" s="281"/>
      <c r="K388" s="281"/>
      <c r="L388" s="4" t="s">
        <v>1779</v>
      </c>
      <c r="Q388" s="547"/>
      <c r="R388" s="546" t="s">
        <v>2807</v>
      </c>
      <c r="S388" s="546" t="s">
        <v>2064</v>
      </c>
      <c r="T388" s="546">
        <v>200</v>
      </c>
      <c r="U388" s="630"/>
      <c r="V388" s="771"/>
      <c r="W388" s="771"/>
      <c r="X388" s="771"/>
      <c r="Y388" s="771"/>
      <c r="Z388" s="771"/>
      <c r="AA388" s="771"/>
      <c r="AB388" s="574" t="s">
        <v>2824</v>
      </c>
    </row>
    <row r="389" spans="1:28" ht="15" thickBot="1" x14ac:dyDescent="0.35">
      <c r="A389" s="421"/>
      <c r="B389" s="412" t="s">
        <v>436</v>
      </c>
      <c r="C389" s="173" t="s">
        <v>2097</v>
      </c>
      <c r="D389" s="13">
        <v>302</v>
      </c>
      <c r="E389" s="13">
        <v>744</v>
      </c>
      <c r="F389" s="314"/>
      <c r="G389" s="314"/>
      <c r="H389" s="314">
        <v>744</v>
      </c>
      <c r="I389" s="314"/>
      <c r="J389" s="314"/>
      <c r="K389" s="314"/>
      <c r="L389" s="4" t="s">
        <v>1779</v>
      </c>
      <c r="Q389" s="421"/>
      <c r="R389" s="11" t="s">
        <v>2808</v>
      </c>
      <c r="S389" s="11" t="s">
        <v>2064</v>
      </c>
      <c r="T389" s="11">
        <v>300</v>
      </c>
      <c r="U389" s="630"/>
      <c r="V389" s="771"/>
      <c r="W389" s="771"/>
      <c r="X389" s="771"/>
      <c r="Y389" s="771"/>
      <c r="Z389" s="771"/>
      <c r="AA389" s="771"/>
      <c r="AB389" s="6" t="s">
        <v>2823</v>
      </c>
    </row>
    <row r="390" spans="1:28" x14ac:dyDescent="0.3">
      <c r="A390" s="429" t="s">
        <v>430</v>
      </c>
      <c r="B390" s="406" t="s">
        <v>435</v>
      </c>
      <c r="C390" s="173" t="s">
        <v>2097</v>
      </c>
      <c r="D390" s="11">
        <v>404</v>
      </c>
      <c r="E390" s="11">
        <v>1080</v>
      </c>
      <c r="F390" s="281"/>
      <c r="G390" s="281"/>
      <c r="H390" s="281"/>
      <c r="I390" s="281">
        <v>1080</v>
      </c>
      <c r="J390" s="281"/>
      <c r="K390" s="281"/>
      <c r="L390" s="4" t="s">
        <v>1778</v>
      </c>
      <c r="Q390" s="547"/>
      <c r="R390" s="546" t="s">
        <v>2809</v>
      </c>
      <c r="S390" s="546" t="s">
        <v>2064</v>
      </c>
      <c r="T390" s="546">
        <v>400</v>
      </c>
      <c r="U390" s="630"/>
      <c r="V390" s="771"/>
      <c r="W390" s="771"/>
      <c r="X390" s="771"/>
      <c r="Y390" s="771"/>
      <c r="Z390" s="771"/>
      <c r="AA390" s="771"/>
      <c r="AB390" s="574" t="s">
        <v>2822</v>
      </c>
    </row>
    <row r="391" spans="1:28" ht="15" thickBot="1" x14ac:dyDescent="0.35">
      <c r="A391" s="421"/>
      <c r="B391" s="410" t="s">
        <v>435</v>
      </c>
      <c r="C391" s="173" t="s">
        <v>2097</v>
      </c>
      <c r="D391" s="11">
        <v>202</v>
      </c>
      <c r="E391" s="11">
        <v>586</v>
      </c>
      <c r="F391" s="281"/>
      <c r="G391" s="281">
        <v>586</v>
      </c>
      <c r="H391" s="281"/>
      <c r="I391" s="281"/>
      <c r="J391" s="281"/>
      <c r="K391" s="281"/>
      <c r="L391" s="4" t="s">
        <v>1778</v>
      </c>
      <c r="Q391" s="421"/>
      <c r="R391" s="11" t="s">
        <v>2810</v>
      </c>
      <c r="S391" s="11" t="s">
        <v>2064</v>
      </c>
      <c r="T391" s="11">
        <v>600</v>
      </c>
      <c r="U391" s="630"/>
      <c r="V391" s="771"/>
      <c r="W391" s="771"/>
      <c r="X391" s="771"/>
      <c r="Y391" s="771"/>
      <c r="Z391" s="771"/>
      <c r="AA391" s="771"/>
      <c r="AB391" s="6" t="s">
        <v>2826</v>
      </c>
    </row>
    <row r="392" spans="1:28" x14ac:dyDescent="0.3">
      <c r="A392" s="421" t="s">
        <v>422</v>
      </c>
      <c r="B392" s="409" t="s">
        <v>434</v>
      </c>
      <c r="C392" s="173" t="s">
        <v>2098</v>
      </c>
      <c r="D392" s="11">
        <v>483</v>
      </c>
      <c r="E392" s="11">
        <v>1050</v>
      </c>
      <c r="F392" s="281"/>
      <c r="G392" s="281"/>
      <c r="H392" s="281"/>
      <c r="I392" s="281">
        <v>1050</v>
      </c>
      <c r="J392" s="281"/>
      <c r="K392" s="281"/>
      <c r="L392" s="4" t="s">
        <v>1779</v>
      </c>
      <c r="Q392" s="547"/>
      <c r="R392" s="546" t="s">
        <v>2811</v>
      </c>
      <c r="S392" s="546" t="s">
        <v>2064</v>
      </c>
      <c r="T392" s="546">
        <v>900</v>
      </c>
      <c r="U392" s="630"/>
      <c r="V392" s="771"/>
      <c r="W392" s="771"/>
      <c r="X392" s="771"/>
      <c r="Y392" s="771"/>
      <c r="Z392" s="771"/>
      <c r="AA392" s="771"/>
      <c r="AB392" s="574" t="s">
        <v>2820</v>
      </c>
    </row>
    <row r="393" spans="1:28" ht="15" thickBot="1" x14ac:dyDescent="0.35">
      <c r="A393" s="421"/>
      <c r="B393" s="412" t="s">
        <v>433</v>
      </c>
      <c r="C393" s="173" t="s">
        <v>2098</v>
      </c>
      <c r="D393" s="11">
        <v>453</v>
      </c>
      <c r="E393" s="11">
        <v>1116</v>
      </c>
      <c r="F393" s="281"/>
      <c r="G393" s="281"/>
      <c r="H393" s="281"/>
      <c r="I393" s="281">
        <v>1116</v>
      </c>
      <c r="J393" s="281"/>
      <c r="K393" s="281"/>
      <c r="L393" s="4" t="s">
        <v>1779</v>
      </c>
      <c r="Q393" s="421"/>
      <c r="R393" s="11" t="s">
        <v>2812</v>
      </c>
      <c r="S393" s="11" t="s">
        <v>2064</v>
      </c>
      <c r="T393" s="11">
        <v>1200</v>
      </c>
      <c r="U393" s="630"/>
      <c r="V393" s="771"/>
      <c r="W393" s="771"/>
      <c r="X393" s="771"/>
      <c r="Y393" s="771"/>
      <c r="Z393" s="771"/>
      <c r="AA393" s="771"/>
      <c r="AB393" s="6" t="s">
        <v>2825</v>
      </c>
    </row>
    <row r="394" spans="1:28" x14ac:dyDescent="0.3">
      <c r="A394" s="429" t="s">
        <v>430</v>
      </c>
      <c r="B394" s="406" t="s">
        <v>432</v>
      </c>
      <c r="C394" s="173" t="s">
        <v>2098</v>
      </c>
      <c r="D394" s="11">
        <v>606</v>
      </c>
      <c r="E394" s="11">
        <v>1620</v>
      </c>
      <c r="F394" s="281"/>
      <c r="G394" s="281"/>
      <c r="H394" s="281"/>
      <c r="I394" s="281"/>
      <c r="J394" s="281"/>
      <c r="K394" s="281">
        <v>1620</v>
      </c>
      <c r="L394" s="4" t="s">
        <v>1778</v>
      </c>
      <c r="Q394" s="547"/>
      <c r="R394" s="546" t="s">
        <v>2813</v>
      </c>
      <c r="S394" s="546" t="s">
        <v>2064</v>
      </c>
      <c r="T394" s="546">
        <v>200</v>
      </c>
      <c r="U394" s="630"/>
      <c r="V394" s="771"/>
      <c r="W394" s="771"/>
      <c r="X394" s="771"/>
      <c r="Y394" s="771"/>
      <c r="Z394" s="771"/>
      <c r="AA394" s="771"/>
      <c r="AB394" s="574" t="s">
        <v>2824</v>
      </c>
    </row>
    <row r="395" spans="1:28" ht="15" thickBot="1" x14ac:dyDescent="0.35">
      <c r="A395" s="429"/>
      <c r="B395" s="410" t="s">
        <v>432</v>
      </c>
      <c r="C395" s="173" t="s">
        <v>2098</v>
      </c>
      <c r="D395" s="13">
        <v>303</v>
      </c>
      <c r="E395" s="13">
        <v>879</v>
      </c>
      <c r="F395" s="314"/>
      <c r="G395" s="314"/>
      <c r="H395" s="314">
        <v>879</v>
      </c>
      <c r="I395" s="314"/>
      <c r="J395" s="314"/>
      <c r="K395" s="314"/>
      <c r="L395" s="4" t="s">
        <v>1778</v>
      </c>
      <c r="Q395" s="429"/>
      <c r="R395" s="11" t="s">
        <v>2814</v>
      </c>
      <c r="S395" s="11" t="s">
        <v>2064</v>
      </c>
      <c r="T395" s="13">
        <v>300</v>
      </c>
      <c r="U395" s="630"/>
      <c r="V395" s="771"/>
      <c r="W395" s="771"/>
      <c r="X395" s="771"/>
      <c r="Y395" s="771"/>
      <c r="Z395" s="771"/>
      <c r="AA395" s="771"/>
      <c r="AB395" s="6" t="s">
        <v>2823</v>
      </c>
    </row>
    <row r="396" spans="1:28" x14ac:dyDescent="0.3">
      <c r="A396" s="421" t="s">
        <v>448</v>
      </c>
      <c r="B396" s="406" t="s">
        <v>442</v>
      </c>
      <c r="C396" s="11" t="s">
        <v>446</v>
      </c>
      <c r="D396" s="11">
        <v>18</v>
      </c>
      <c r="E396" s="11">
        <v>47</v>
      </c>
      <c r="F396" s="281">
        <v>47</v>
      </c>
      <c r="G396" s="281"/>
      <c r="H396" s="281"/>
      <c r="I396" s="281"/>
      <c r="J396" s="281"/>
      <c r="K396" s="281"/>
      <c r="L396" s="4" t="s">
        <v>1779</v>
      </c>
      <c r="Q396" s="547"/>
      <c r="R396" s="546" t="s">
        <v>2815</v>
      </c>
      <c r="S396" s="546" t="s">
        <v>2064</v>
      </c>
      <c r="T396" s="546">
        <v>400</v>
      </c>
      <c r="U396" s="630"/>
      <c r="V396" s="771"/>
      <c r="W396" s="771"/>
      <c r="X396" s="771"/>
      <c r="Y396" s="771"/>
      <c r="Z396" s="771"/>
      <c r="AA396" s="771"/>
      <c r="AB396" s="574" t="s">
        <v>2822</v>
      </c>
    </row>
    <row r="397" spans="1:28" x14ac:dyDescent="0.3">
      <c r="A397" s="421"/>
      <c r="B397" s="409" t="s">
        <v>441</v>
      </c>
      <c r="C397" s="11" t="s">
        <v>446</v>
      </c>
      <c r="D397" s="13">
        <v>44</v>
      </c>
      <c r="E397" s="13">
        <v>92</v>
      </c>
      <c r="F397" s="314">
        <v>92</v>
      </c>
      <c r="G397" s="314"/>
      <c r="H397" s="314"/>
      <c r="I397" s="314"/>
      <c r="J397" s="314"/>
      <c r="K397" s="314"/>
      <c r="L397" s="4" t="s">
        <v>1779</v>
      </c>
      <c r="Q397" s="421"/>
      <c r="R397" s="11" t="s">
        <v>2816</v>
      </c>
      <c r="S397" s="11" t="s">
        <v>2064</v>
      </c>
      <c r="T397" s="11">
        <v>600</v>
      </c>
      <c r="U397" s="630"/>
      <c r="V397" s="771"/>
      <c r="W397" s="771"/>
      <c r="X397" s="771"/>
      <c r="Y397" s="771"/>
      <c r="Z397" s="771"/>
      <c r="AA397" s="771"/>
      <c r="AB397" s="6" t="s">
        <v>2821</v>
      </c>
    </row>
    <row r="398" spans="1:28" x14ac:dyDescent="0.3">
      <c r="A398" s="421"/>
      <c r="B398" s="409" t="s">
        <v>440</v>
      </c>
      <c r="C398" s="11" t="s">
        <v>446</v>
      </c>
      <c r="D398" s="11">
        <v>32</v>
      </c>
      <c r="E398" s="11">
        <v>85</v>
      </c>
      <c r="F398" s="281">
        <v>85</v>
      </c>
      <c r="G398" s="281"/>
      <c r="H398" s="281"/>
      <c r="I398" s="281"/>
      <c r="J398" s="281"/>
      <c r="K398" s="281"/>
      <c r="L398" s="4" t="s">
        <v>1779</v>
      </c>
      <c r="Q398" s="547"/>
      <c r="R398" s="546" t="s">
        <v>2817</v>
      </c>
      <c r="S398" s="546" t="s">
        <v>2064</v>
      </c>
      <c r="T398" s="546">
        <v>800</v>
      </c>
      <c r="U398" s="630"/>
      <c r="V398" s="771"/>
      <c r="W398" s="771"/>
      <c r="X398" s="771"/>
      <c r="Y398" s="771"/>
      <c r="Z398" s="771"/>
      <c r="AA398" s="771"/>
      <c r="AB398" s="574" t="s">
        <v>2820</v>
      </c>
    </row>
    <row r="399" spans="1:28" x14ac:dyDescent="0.3">
      <c r="A399" s="420"/>
      <c r="B399" s="409" t="s">
        <v>439</v>
      </c>
      <c r="C399" s="11" t="s">
        <v>446</v>
      </c>
      <c r="D399" s="11">
        <v>79</v>
      </c>
      <c r="E399" s="11">
        <v>166</v>
      </c>
      <c r="F399" s="281">
        <v>166</v>
      </c>
      <c r="G399" s="281"/>
      <c r="H399" s="281"/>
      <c r="I399" s="281"/>
      <c r="J399" s="281"/>
      <c r="K399" s="281"/>
      <c r="L399" s="4" t="s">
        <v>1779</v>
      </c>
      <c r="Q399" s="429"/>
      <c r="R399" s="13" t="s">
        <v>2818</v>
      </c>
      <c r="S399" s="11" t="s">
        <v>2064</v>
      </c>
      <c r="T399" s="13">
        <v>1000</v>
      </c>
      <c r="U399" s="648"/>
      <c r="V399" s="772"/>
      <c r="W399" s="772"/>
      <c r="X399" s="772"/>
      <c r="Y399" s="772"/>
      <c r="Z399" s="772"/>
      <c r="AA399" s="772"/>
      <c r="AB399" s="114" t="s">
        <v>2819</v>
      </c>
    </row>
    <row r="400" spans="1:28" x14ac:dyDescent="0.3">
      <c r="A400" s="420"/>
      <c r="B400" s="409" t="s">
        <v>445</v>
      </c>
      <c r="C400" s="11" t="s">
        <v>447</v>
      </c>
      <c r="D400" s="11">
        <v>23</v>
      </c>
      <c r="E400" s="11">
        <v>63</v>
      </c>
      <c r="F400" s="281">
        <v>63</v>
      </c>
      <c r="G400" s="281"/>
      <c r="H400" s="281"/>
      <c r="I400" s="281"/>
      <c r="J400" s="281"/>
      <c r="K400" s="281"/>
      <c r="L400" s="4" t="s">
        <v>1779</v>
      </c>
      <c r="Q400" s="581" t="s">
        <v>2955</v>
      </c>
      <c r="R400" s="545" t="s">
        <v>2951</v>
      </c>
      <c r="S400" s="546" t="s">
        <v>2064</v>
      </c>
      <c r="T400" s="545">
        <v>125</v>
      </c>
      <c r="U400" s="630"/>
      <c r="V400" s="771"/>
      <c r="W400" s="771"/>
      <c r="X400" s="771"/>
      <c r="Y400" s="771"/>
      <c r="Z400" s="771"/>
      <c r="AA400" s="771"/>
      <c r="AB400" s="574" t="s">
        <v>2952</v>
      </c>
    </row>
    <row r="401" spans="1:28" x14ac:dyDescent="0.3">
      <c r="A401" s="421"/>
      <c r="B401" s="409" t="s">
        <v>444</v>
      </c>
      <c r="C401" s="11" t="s">
        <v>447</v>
      </c>
      <c r="D401" s="11">
        <v>58</v>
      </c>
      <c r="E401" s="11">
        <v>123</v>
      </c>
      <c r="F401" s="281">
        <v>123</v>
      </c>
      <c r="G401" s="281"/>
      <c r="H401" s="281"/>
      <c r="I401" s="281"/>
      <c r="J401" s="281"/>
      <c r="K401" s="281"/>
      <c r="L401" s="4" t="s">
        <v>1779</v>
      </c>
      <c r="Q401" s="547"/>
      <c r="R401" s="546" t="s">
        <v>3192</v>
      </c>
      <c r="S401" s="546" t="s">
        <v>2064</v>
      </c>
      <c r="T401" s="546">
        <v>45</v>
      </c>
      <c r="U401" s="546">
        <v>97</v>
      </c>
      <c r="V401" s="281">
        <v>97</v>
      </c>
      <c r="W401" s="281"/>
      <c r="X401" s="281"/>
      <c r="Y401" s="281"/>
      <c r="Z401" s="281"/>
      <c r="AA401" s="281"/>
      <c r="AB401" s="562" t="s">
        <v>3203</v>
      </c>
    </row>
    <row r="402" spans="1:28" x14ac:dyDescent="0.3">
      <c r="A402" s="421"/>
      <c r="B402" s="409" t="s">
        <v>438</v>
      </c>
      <c r="C402" s="11" t="s">
        <v>447</v>
      </c>
      <c r="D402" s="11">
        <v>42</v>
      </c>
      <c r="E402" s="11">
        <v>113</v>
      </c>
      <c r="F402" s="281">
        <v>113</v>
      </c>
      <c r="G402" s="281"/>
      <c r="H402" s="281"/>
      <c r="I402" s="281"/>
      <c r="J402" s="281"/>
      <c r="K402" s="281"/>
      <c r="L402" s="4" t="s">
        <v>1779</v>
      </c>
      <c r="Q402" s="421"/>
      <c r="R402" s="11" t="s">
        <v>3193</v>
      </c>
      <c r="S402" s="11" t="s">
        <v>2064</v>
      </c>
      <c r="T402" s="11">
        <v>50</v>
      </c>
      <c r="U402" s="11">
        <v>103</v>
      </c>
      <c r="V402" s="281">
        <v>103</v>
      </c>
      <c r="W402" s="281"/>
      <c r="X402" s="281"/>
      <c r="Y402" s="281"/>
      <c r="Z402" s="281"/>
      <c r="AA402" s="281"/>
      <c r="AB402" s="4" t="s">
        <v>3204</v>
      </c>
    </row>
    <row r="403" spans="1:28" ht="15" thickBot="1" x14ac:dyDescent="0.35">
      <c r="A403" s="421"/>
      <c r="B403" s="410" t="s">
        <v>443</v>
      </c>
      <c r="C403" s="11" t="s">
        <v>447</v>
      </c>
      <c r="D403" s="11">
        <v>105</v>
      </c>
      <c r="E403" s="11">
        <v>221</v>
      </c>
      <c r="F403" s="281">
        <v>221</v>
      </c>
      <c r="G403" s="281"/>
      <c r="H403" s="281"/>
      <c r="I403" s="281"/>
      <c r="J403" s="281"/>
      <c r="K403" s="281"/>
      <c r="L403" s="4" t="s">
        <v>1779</v>
      </c>
      <c r="Q403" s="547"/>
      <c r="R403" s="546" t="s">
        <v>3194</v>
      </c>
      <c r="S403" s="546" t="s">
        <v>2064</v>
      </c>
      <c r="T403" s="546">
        <v>65</v>
      </c>
      <c r="U403" s="546">
        <v>145</v>
      </c>
      <c r="V403" s="281">
        <v>145</v>
      </c>
      <c r="W403" s="281"/>
      <c r="X403" s="281"/>
      <c r="Y403" s="281"/>
      <c r="Z403" s="281"/>
      <c r="AA403" s="281"/>
      <c r="AB403" s="562" t="s">
        <v>3203</v>
      </c>
    </row>
    <row r="404" spans="1:28" ht="18.600000000000001" thickBot="1" x14ac:dyDescent="0.4">
      <c r="A404" s="56" t="s">
        <v>451</v>
      </c>
      <c r="B404" s="45"/>
      <c r="C404" s="83"/>
      <c r="D404" s="83"/>
      <c r="E404" s="83"/>
      <c r="F404" s="83"/>
      <c r="G404" s="83"/>
      <c r="H404" s="83"/>
      <c r="I404" s="83"/>
      <c r="J404" s="83"/>
      <c r="K404" s="83"/>
      <c r="L404" s="46"/>
      <c r="Q404" s="421"/>
      <c r="R404" s="11" t="s">
        <v>3195</v>
      </c>
      <c r="S404" s="11" t="s">
        <v>2064</v>
      </c>
      <c r="T404" s="11">
        <v>90</v>
      </c>
      <c r="U404" s="11">
        <v>194</v>
      </c>
      <c r="V404" s="281">
        <v>194</v>
      </c>
      <c r="W404" s="281"/>
      <c r="X404" s="281"/>
      <c r="Y404" s="281"/>
      <c r="Z404" s="281"/>
      <c r="AA404" s="281"/>
      <c r="AB404" s="4" t="s">
        <v>3203</v>
      </c>
    </row>
    <row r="405" spans="1:28" x14ac:dyDescent="0.3">
      <c r="A405" s="419" t="s">
        <v>466</v>
      </c>
      <c r="B405" s="344" t="s">
        <v>1166</v>
      </c>
      <c r="C405" s="96" t="s">
        <v>2099</v>
      </c>
      <c r="D405" s="65">
        <v>60</v>
      </c>
      <c r="E405" s="82" t="s">
        <v>559</v>
      </c>
      <c r="F405" s="319"/>
      <c r="G405" s="319"/>
      <c r="H405" s="319"/>
      <c r="I405" s="319"/>
      <c r="J405" s="319"/>
      <c r="K405" s="319"/>
      <c r="L405" s="66" t="s">
        <v>1781</v>
      </c>
      <c r="Q405" s="587"/>
      <c r="R405" s="546" t="s">
        <v>3196</v>
      </c>
      <c r="S405" s="546" t="s">
        <v>2064</v>
      </c>
      <c r="T405" s="546">
        <v>65</v>
      </c>
      <c r="U405" s="546">
        <v>145</v>
      </c>
      <c r="V405" s="281">
        <v>145</v>
      </c>
      <c r="W405" s="281"/>
      <c r="X405" s="281"/>
      <c r="Y405" s="281"/>
      <c r="Z405" s="281"/>
      <c r="AA405" s="281"/>
      <c r="AB405" s="562" t="s">
        <v>3204</v>
      </c>
    </row>
    <row r="406" spans="1:28" x14ac:dyDescent="0.3">
      <c r="A406" s="424" t="s">
        <v>467</v>
      </c>
      <c r="B406" s="344" t="s">
        <v>452</v>
      </c>
      <c r="C406" s="96" t="s">
        <v>453</v>
      </c>
      <c r="D406" s="65">
        <v>150</v>
      </c>
      <c r="E406" s="65">
        <v>486</v>
      </c>
      <c r="F406" s="292"/>
      <c r="G406" s="292">
        <v>486</v>
      </c>
      <c r="H406" s="292"/>
      <c r="I406" s="292"/>
      <c r="J406" s="292"/>
      <c r="K406" s="292"/>
      <c r="L406" s="66" t="s">
        <v>1782</v>
      </c>
      <c r="Q406" s="421"/>
      <c r="R406" s="11" t="s">
        <v>3197</v>
      </c>
      <c r="S406" s="11" t="s">
        <v>2064</v>
      </c>
      <c r="T406" s="11">
        <v>100</v>
      </c>
      <c r="U406" s="11">
        <v>206</v>
      </c>
      <c r="V406" s="281">
        <v>206</v>
      </c>
      <c r="W406" s="281"/>
      <c r="X406" s="281"/>
      <c r="Y406" s="281"/>
      <c r="Z406" s="281"/>
      <c r="AA406" s="281"/>
      <c r="AB406" s="4" t="s">
        <v>3204</v>
      </c>
    </row>
    <row r="407" spans="1:28" x14ac:dyDescent="0.3">
      <c r="A407" s="421"/>
      <c r="B407" s="344" t="s">
        <v>454</v>
      </c>
      <c r="C407" s="65" t="s">
        <v>453</v>
      </c>
      <c r="D407" s="65">
        <v>300</v>
      </c>
      <c r="E407" s="65">
        <v>947</v>
      </c>
      <c r="F407" s="292"/>
      <c r="G407" s="292"/>
      <c r="H407" s="292"/>
      <c r="I407" s="292">
        <v>947</v>
      </c>
      <c r="J407" s="292"/>
      <c r="K407" s="292"/>
      <c r="L407" s="66" t="s">
        <v>1783</v>
      </c>
      <c r="Q407" s="547"/>
      <c r="R407" s="546" t="s">
        <v>3198</v>
      </c>
      <c r="S407" s="546" t="s">
        <v>2064</v>
      </c>
      <c r="T407" s="546">
        <v>110</v>
      </c>
      <c r="U407" s="546">
        <v>242</v>
      </c>
      <c r="V407" s="281">
        <v>242</v>
      </c>
      <c r="W407" s="281"/>
      <c r="X407" s="281"/>
      <c r="Y407" s="281"/>
      <c r="Z407" s="281"/>
      <c r="AA407" s="281"/>
      <c r="AB407" s="562" t="s">
        <v>3203</v>
      </c>
    </row>
    <row r="408" spans="1:28" x14ac:dyDescent="0.3">
      <c r="A408" s="421"/>
      <c r="B408" s="344" t="s">
        <v>455</v>
      </c>
      <c r="C408" s="65" t="s">
        <v>453</v>
      </c>
      <c r="D408" s="65">
        <v>600</v>
      </c>
      <c r="E408" s="65">
        <v>1947</v>
      </c>
      <c r="F408" s="292"/>
      <c r="G408" s="292"/>
      <c r="H408" s="292"/>
      <c r="I408" s="292"/>
      <c r="J408" s="292"/>
      <c r="K408" s="292">
        <v>1947</v>
      </c>
      <c r="L408" s="66" t="s">
        <v>1784</v>
      </c>
      <c r="Q408" s="421"/>
      <c r="R408" s="11" t="s">
        <v>3199</v>
      </c>
      <c r="S408" s="11" t="s">
        <v>2064</v>
      </c>
      <c r="T408" s="11">
        <v>130</v>
      </c>
      <c r="U408" s="11">
        <v>291</v>
      </c>
      <c r="V408" s="281">
        <v>291</v>
      </c>
      <c r="W408" s="281"/>
      <c r="X408" s="281"/>
      <c r="Y408" s="281"/>
      <c r="Z408" s="281"/>
      <c r="AA408" s="281"/>
      <c r="AB408" s="4" t="s">
        <v>3203</v>
      </c>
    </row>
    <row r="409" spans="1:28" x14ac:dyDescent="0.3">
      <c r="A409" s="421"/>
      <c r="B409" s="344" t="s">
        <v>456</v>
      </c>
      <c r="C409" s="65" t="s">
        <v>453</v>
      </c>
      <c r="D409" s="65">
        <v>30</v>
      </c>
      <c r="E409" s="82"/>
      <c r="F409" s="319"/>
      <c r="G409" s="319"/>
      <c r="H409" s="319"/>
      <c r="I409" s="319"/>
      <c r="J409" s="319"/>
      <c r="K409" s="319"/>
      <c r="L409" s="66" t="s">
        <v>1785</v>
      </c>
      <c r="Q409" s="547"/>
      <c r="R409" s="546" t="s">
        <v>3200</v>
      </c>
      <c r="S409" s="546" t="s">
        <v>2064</v>
      </c>
      <c r="T409" s="546">
        <v>125</v>
      </c>
      <c r="U409" s="546">
        <v>257</v>
      </c>
      <c r="V409" s="281">
        <v>257</v>
      </c>
      <c r="W409" s="281"/>
      <c r="X409" s="281"/>
      <c r="Y409" s="281"/>
      <c r="Z409" s="281"/>
      <c r="AA409" s="281"/>
      <c r="AB409" s="562" t="s">
        <v>3204</v>
      </c>
    </row>
    <row r="410" spans="1:28" x14ac:dyDescent="0.3">
      <c r="A410" s="421"/>
      <c r="B410" s="344" t="s">
        <v>457</v>
      </c>
      <c r="C410" s="65" t="s">
        <v>453</v>
      </c>
      <c r="D410" s="65">
        <v>50</v>
      </c>
      <c r="E410" s="82"/>
      <c r="F410" s="319"/>
      <c r="G410" s="319"/>
      <c r="H410" s="319"/>
      <c r="I410" s="319"/>
      <c r="J410" s="319"/>
      <c r="K410" s="319"/>
      <c r="L410" s="66" t="s">
        <v>1786</v>
      </c>
      <c r="Q410" s="421"/>
      <c r="R410" s="11" t="s">
        <v>3201</v>
      </c>
      <c r="S410" s="11" t="s">
        <v>2064</v>
      </c>
      <c r="T410" s="11">
        <v>150</v>
      </c>
      <c r="U410" s="11">
        <v>308</v>
      </c>
      <c r="V410" s="281"/>
      <c r="W410" s="281">
        <v>308</v>
      </c>
      <c r="X410" s="281"/>
      <c r="Y410" s="281"/>
      <c r="Z410" s="281"/>
      <c r="AA410" s="281"/>
      <c r="AB410" s="4" t="s">
        <v>3204</v>
      </c>
    </row>
    <row r="411" spans="1:28" x14ac:dyDescent="0.3">
      <c r="A411" s="421"/>
      <c r="B411" s="344" t="s">
        <v>458</v>
      </c>
      <c r="C411" s="65" t="s">
        <v>453</v>
      </c>
      <c r="D411" s="65">
        <v>40</v>
      </c>
      <c r="E411" s="82"/>
      <c r="F411" s="319"/>
      <c r="G411" s="319"/>
      <c r="H411" s="319"/>
      <c r="I411" s="319"/>
      <c r="J411" s="319"/>
      <c r="K411" s="319"/>
      <c r="L411" s="66" t="s">
        <v>1787</v>
      </c>
      <c r="Q411" s="547"/>
      <c r="R411" s="546" t="s">
        <v>3198</v>
      </c>
      <c r="S411" s="546" t="s">
        <v>2064</v>
      </c>
      <c r="T411" s="546">
        <v>180</v>
      </c>
      <c r="U411" s="546">
        <v>338</v>
      </c>
      <c r="V411" s="281"/>
      <c r="W411" s="281">
        <v>338</v>
      </c>
      <c r="X411" s="281"/>
      <c r="Y411" s="281"/>
      <c r="Z411" s="281"/>
      <c r="AA411" s="281"/>
      <c r="AB411" s="562" t="s">
        <v>3203</v>
      </c>
    </row>
    <row r="412" spans="1:28" x14ac:dyDescent="0.3">
      <c r="A412" s="421"/>
      <c r="B412" s="344" t="s">
        <v>459</v>
      </c>
      <c r="C412" s="65" t="s">
        <v>453</v>
      </c>
      <c r="D412" s="65">
        <v>30</v>
      </c>
      <c r="E412" s="82"/>
      <c r="F412" s="319"/>
      <c r="G412" s="319"/>
      <c r="H412" s="319"/>
      <c r="I412" s="319"/>
      <c r="J412" s="319"/>
      <c r="K412" s="319"/>
      <c r="L412" s="66" t="s">
        <v>1788</v>
      </c>
      <c r="Q412" s="421"/>
      <c r="R412" s="11" t="s">
        <v>3199</v>
      </c>
      <c r="S412" s="11" t="s">
        <v>2064</v>
      </c>
      <c r="T412" s="11">
        <v>220</v>
      </c>
      <c r="U412" s="11">
        <v>485</v>
      </c>
      <c r="V412" s="281"/>
      <c r="W412" s="281">
        <v>485</v>
      </c>
      <c r="X412" s="281"/>
      <c r="Y412" s="281"/>
      <c r="Z412" s="281"/>
      <c r="AA412" s="281"/>
      <c r="AB412" s="4" t="s">
        <v>3203</v>
      </c>
    </row>
    <row r="413" spans="1:28" x14ac:dyDescent="0.3">
      <c r="A413" s="421"/>
      <c r="B413" s="344" t="s">
        <v>461</v>
      </c>
      <c r="C413" s="65" t="s">
        <v>453</v>
      </c>
      <c r="D413" s="65">
        <v>50</v>
      </c>
      <c r="E413" s="82"/>
      <c r="F413" s="319"/>
      <c r="G413" s="319"/>
      <c r="H413" s="319"/>
      <c r="I413" s="319"/>
      <c r="J413" s="319"/>
      <c r="K413" s="319"/>
      <c r="L413" s="66" t="s">
        <v>1789</v>
      </c>
      <c r="Q413" s="547"/>
      <c r="R413" s="546" t="s">
        <v>3200</v>
      </c>
      <c r="S413" s="546" t="s">
        <v>2064</v>
      </c>
      <c r="T413" s="546">
        <v>200</v>
      </c>
      <c r="U413" s="546">
        <v>411</v>
      </c>
      <c r="V413" s="281"/>
      <c r="W413" s="281">
        <v>411</v>
      </c>
      <c r="X413" s="281"/>
      <c r="Y413" s="281"/>
      <c r="Z413" s="281"/>
      <c r="AA413" s="281"/>
      <c r="AB413" s="562" t="s">
        <v>3204</v>
      </c>
    </row>
    <row r="414" spans="1:28" x14ac:dyDescent="0.3">
      <c r="A414" s="421"/>
      <c r="B414" s="344" t="s">
        <v>462</v>
      </c>
      <c r="C414" s="65" t="s">
        <v>453</v>
      </c>
      <c r="D414" s="65">
        <v>40</v>
      </c>
      <c r="E414" s="82"/>
      <c r="F414" s="319"/>
      <c r="G414" s="319"/>
      <c r="H414" s="319"/>
      <c r="I414" s="319"/>
      <c r="J414" s="319"/>
      <c r="K414" s="319"/>
      <c r="L414" s="66" t="s">
        <v>1790</v>
      </c>
      <c r="Q414" s="429"/>
      <c r="R414" s="13" t="s">
        <v>3201</v>
      </c>
      <c r="S414" s="11" t="s">
        <v>2064</v>
      </c>
      <c r="T414" s="13">
        <v>250</v>
      </c>
      <c r="U414" s="13">
        <v>514</v>
      </c>
      <c r="V414" s="314"/>
      <c r="W414" s="314">
        <v>514</v>
      </c>
      <c r="X414" s="314"/>
      <c r="Y414" s="314"/>
      <c r="Z414" s="314"/>
      <c r="AA414" s="314"/>
      <c r="AB414" s="8" t="s">
        <v>3204</v>
      </c>
    </row>
    <row r="415" spans="1:28" x14ac:dyDescent="0.3">
      <c r="A415" s="421"/>
      <c r="B415" s="344" t="s">
        <v>463</v>
      </c>
      <c r="C415" s="65" t="s">
        <v>453</v>
      </c>
      <c r="D415" s="65">
        <v>40</v>
      </c>
      <c r="E415" s="82"/>
      <c r="F415" s="319"/>
      <c r="G415" s="319"/>
      <c r="H415" s="319"/>
      <c r="I415" s="319"/>
      <c r="J415" s="319"/>
      <c r="K415" s="319"/>
      <c r="L415" s="66" t="s">
        <v>1791</v>
      </c>
      <c r="Q415" s="588" t="s">
        <v>3345</v>
      </c>
      <c r="R415" s="545" t="s">
        <v>3332</v>
      </c>
      <c r="S415" s="546" t="s">
        <v>2064</v>
      </c>
      <c r="T415" s="545">
        <v>180</v>
      </c>
      <c r="U415" s="546"/>
      <c r="V415" s="315"/>
      <c r="W415" s="315"/>
      <c r="X415" s="315"/>
      <c r="Y415" s="315"/>
      <c r="Z415" s="315"/>
      <c r="AA415" s="315"/>
      <c r="AB415" s="574" t="s">
        <v>3333</v>
      </c>
    </row>
    <row r="416" spans="1:28" x14ac:dyDescent="0.3">
      <c r="A416" s="421"/>
      <c r="B416" s="344" t="s">
        <v>464</v>
      </c>
      <c r="C416" s="65" t="s">
        <v>453</v>
      </c>
      <c r="D416" s="65">
        <v>30</v>
      </c>
      <c r="E416" s="82"/>
      <c r="F416" s="319"/>
      <c r="G416" s="319"/>
      <c r="H416" s="319"/>
      <c r="I416" s="319"/>
      <c r="J416" s="319"/>
      <c r="K416" s="319"/>
      <c r="L416" s="66" t="s">
        <v>1792</v>
      </c>
      <c r="Q416" s="421" t="s">
        <v>3346</v>
      </c>
      <c r="R416" s="11" t="s">
        <v>3334</v>
      </c>
      <c r="S416" s="11" t="s">
        <v>2064</v>
      </c>
      <c r="T416" s="11">
        <v>130</v>
      </c>
      <c r="U416" s="11"/>
      <c r="V416" s="281"/>
      <c r="W416" s="281"/>
      <c r="X416" s="281"/>
      <c r="Y416" s="281"/>
      <c r="Z416" s="281"/>
      <c r="AA416" s="281"/>
      <c r="AB416" s="6" t="s">
        <v>3335</v>
      </c>
    </row>
    <row r="417" spans="1:28" ht="15" thickBot="1" x14ac:dyDescent="0.35">
      <c r="A417" s="421"/>
      <c r="B417" s="344" t="s">
        <v>465</v>
      </c>
      <c r="C417" s="65" t="s">
        <v>453</v>
      </c>
      <c r="D417" s="65">
        <v>20</v>
      </c>
      <c r="E417" s="82"/>
      <c r="F417" s="319"/>
      <c r="G417" s="319"/>
      <c r="H417" s="319"/>
      <c r="I417" s="319"/>
      <c r="J417" s="319"/>
      <c r="K417" s="319"/>
      <c r="L417" s="66" t="s">
        <v>1793</v>
      </c>
      <c r="Q417" s="547"/>
      <c r="R417" s="546" t="s">
        <v>3336</v>
      </c>
      <c r="S417" s="546" t="s">
        <v>2064</v>
      </c>
      <c r="T417" s="546">
        <v>90</v>
      </c>
      <c r="U417" s="546"/>
      <c r="V417" s="281"/>
      <c r="W417" s="281"/>
      <c r="X417" s="281"/>
      <c r="Y417" s="281"/>
      <c r="Z417" s="281"/>
      <c r="AA417" s="281"/>
      <c r="AB417" s="574" t="s">
        <v>3337</v>
      </c>
    </row>
    <row r="418" spans="1:28" ht="18.600000000000001" thickBot="1" x14ac:dyDescent="0.4">
      <c r="A418" s="56" t="s">
        <v>468</v>
      </c>
      <c r="B418" s="15"/>
      <c r="C418" s="83"/>
      <c r="D418" s="27"/>
      <c r="E418" s="27"/>
      <c r="F418" s="27"/>
      <c r="G418" s="27"/>
      <c r="H418" s="27"/>
      <c r="I418" s="27"/>
      <c r="J418" s="27"/>
      <c r="K418" s="27"/>
      <c r="L418" s="16"/>
      <c r="Q418" s="421"/>
      <c r="R418" s="11" t="s">
        <v>3338</v>
      </c>
      <c r="S418" s="11" t="s">
        <v>2064</v>
      </c>
      <c r="T418" s="11">
        <v>90</v>
      </c>
      <c r="U418" s="11"/>
      <c r="V418" s="281"/>
      <c r="W418" s="281"/>
      <c r="X418" s="281"/>
      <c r="Y418" s="281"/>
      <c r="Z418" s="281"/>
      <c r="AA418" s="281"/>
      <c r="AB418" s="4" t="s">
        <v>3339</v>
      </c>
    </row>
    <row r="419" spans="1:28" x14ac:dyDescent="0.3">
      <c r="A419" s="428" t="s">
        <v>502</v>
      </c>
      <c r="B419" s="413" t="s">
        <v>469</v>
      </c>
      <c r="C419" s="65" t="s">
        <v>82</v>
      </c>
      <c r="D419" s="85">
        <v>110</v>
      </c>
      <c r="E419" s="85">
        <v>299.8</v>
      </c>
      <c r="F419" s="318">
        <v>299.8</v>
      </c>
      <c r="G419" s="318"/>
      <c r="H419" s="318"/>
      <c r="I419" s="318"/>
      <c r="J419" s="318"/>
      <c r="K419" s="318"/>
      <c r="L419" s="61" t="s">
        <v>470</v>
      </c>
      <c r="Q419" s="547"/>
      <c r="R419" s="546" t="s">
        <v>3340</v>
      </c>
      <c r="S419" s="546" t="s">
        <v>2064</v>
      </c>
      <c r="T419" s="546">
        <v>300</v>
      </c>
      <c r="U419" s="546"/>
      <c r="V419" s="281"/>
      <c r="W419" s="281"/>
      <c r="X419" s="281"/>
      <c r="Y419" s="281"/>
      <c r="Z419" s="281"/>
      <c r="AA419" s="281"/>
      <c r="AB419" s="562" t="s">
        <v>3344</v>
      </c>
    </row>
    <row r="420" spans="1:28" x14ac:dyDescent="0.3">
      <c r="A420" s="35" t="s">
        <v>503</v>
      </c>
      <c r="B420" s="344" t="s">
        <v>471</v>
      </c>
      <c r="C420" s="65" t="s">
        <v>82</v>
      </c>
      <c r="D420" s="65">
        <v>110</v>
      </c>
      <c r="E420" s="65">
        <v>253.5</v>
      </c>
      <c r="F420" s="292">
        <v>253.5</v>
      </c>
      <c r="G420" s="292"/>
      <c r="H420" s="292"/>
      <c r="I420" s="292"/>
      <c r="J420" s="292"/>
      <c r="K420" s="292"/>
      <c r="L420" s="57" t="s">
        <v>472</v>
      </c>
      <c r="Q420" s="421"/>
      <c r="R420" s="11" t="s">
        <v>3342</v>
      </c>
      <c r="S420" s="11" t="s">
        <v>2064</v>
      </c>
      <c r="T420" s="11">
        <v>215</v>
      </c>
      <c r="U420" s="11"/>
      <c r="V420" s="281"/>
      <c r="W420" s="281"/>
      <c r="X420" s="281"/>
      <c r="Y420" s="281"/>
      <c r="Z420" s="281"/>
      <c r="AA420" s="281"/>
      <c r="AB420" s="4" t="s">
        <v>3344</v>
      </c>
    </row>
    <row r="421" spans="1:28" x14ac:dyDescent="0.3">
      <c r="A421" s="421"/>
      <c r="B421" s="344" t="s">
        <v>473</v>
      </c>
      <c r="C421" s="65" t="s">
        <v>82</v>
      </c>
      <c r="D421" s="65">
        <v>110</v>
      </c>
      <c r="E421" s="65">
        <v>242.3</v>
      </c>
      <c r="F421" s="292">
        <v>242.3</v>
      </c>
      <c r="G421" s="292"/>
      <c r="H421" s="292"/>
      <c r="I421" s="292"/>
      <c r="J421" s="292"/>
      <c r="K421" s="292"/>
      <c r="L421" s="57" t="s">
        <v>474</v>
      </c>
      <c r="Q421" s="587"/>
      <c r="R421" s="552" t="s">
        <v>3343</v>
      </c>
      <c r="S421" s="546" t="s">
        <v>2064</v>
      </c>
      <c r="T421" s="552">
        <v>415</v>
      </c>
      <c r="U421" s="552"/>
      <c r="V421" s="314"/>
      <c r="W421" s="314"/>
      <c r="X421" s="314"/>
      <c r="Y421" s="314"/>
      <c r="Z421" s="314"/>
      <c r="AA421" s="314"/>
      <c r="AB421" s="575" t="s">
        <v>3341</v>
      </c>
    </row>
    <row r="422" spans="1:28" x14ac:dyDescent="0.3">
      <c r="A422" s="421"/>
      <c r="B422" s="344" t="s">
        <v>475</v>
      </c>
      <c r="C422" s="65" t="s">
        <v>82</v>
      </c>
      <c r="D422" s="65">
        <v>110</v>
      </c>
      <c r="E422" s="65">
        <v>231.5</v>
      </c>
      <c r="F422" s="292">
        <v>231.5</v>
      </c>
      <c r="G422" s="292"/>
      <c r="H422" s="292"/>
      <c r="I422" s="292"/>
      <c r="J422" s="292"/>
      <c r="K422" s="292"/>
      <c r="L422" s="57" t="s">
        <v>476</v>
      </c>
      <c r="Q422" s="547"/>
      <c r="R422" s="546" t="s">
        <v>3364</v>
      </c>
      <c r="S422" s="546" t="s">
        <v>2064</v>
      </c>
      <c r="T422" s="546">
        <v>328</v>
      </c>
      <c r="U422" s="546"/>
      <c r="V422" s="281"/>
      <c r="W422" s="281"/>
      <c r="X422" s="281"/>
      <c r="Y422" s="281"/>
      <c r="Z422" s="281"/>
      <c r="AA422" s="281"/>
      <c r="AB422" s="574" t="s">
        <v>3365</v>
      </c>
    </row>
    <row r="423" spans="1:28" x14ac:dyDescent="0.3">
      <c r="A423" s="421"/>
      <c r="B423" s="414" t="s">
        <v>1181</v>
      </c>
      <c r="C423" s="65" t="s">
        <v>82</v>
      </c>
      <c r="D423" s="65">
        <v>50</v>
      </c>
      <c r="E423" s="82"/>
      <c r="F423" s="319"/>
      <c r="G423" s="319"/>
      <c r="H423" s="319"/>
      <c r="I423" s="319"/>
      <c r="J423" s="319"/>
      <c r="K423" s="319"/>
      <c r="L423" s="66" t="s">
        <v>1182</v>
      </c>
      <c r="Q423" s="429"/>
      <c r="R423" s="13" t="s">
        <v>3367</v>
      </c>
      <c r="S423" s="11" t="s">
        <v>2064</v>
      </c>
      <c r="T423" s="13">
        <v>167</v>
      </c>
      <c r="U423" s="13"/>
      <c r="V423" s="314"/>
      <c r="W423" s="314"/>
      <c r="X423" s="314"/>
      <c r="Y423" s="314"/>
      <c r="Z423" s="314"/>
      <c r="AA423" s="314"/>
      <c r="AB423" s="114" t="s">
        <v>3368</v>
      </c>
    </row>
    <row r="424" spans="1:28" x14ac:dyDescent="0.3">
      <c r="A424" s="421"/>
      <c r="B424" s="344" t="s">
        <v>478</v>
      </c>
      <c r="C424" s="65" t="s">
        <v>477</v>
      </c>
      <c r="D424" s="65">
        <v>220</v>
      </c>
      <c r="E424" s="65">
        <v>600</v>
      </c>
      <c r="F424" s="292"/>
      <c r="G424" s="292"/>
      <c r="H424" s="292">
        <v>600</v>
      </c>
      <c r="I424" s="292"/>
      <c r="J424" s="292"/>
      <c r="K424" s="292"/>
      <c r="L424" s="66" t="s">
        <v>1183</v>
      </c>
      <c r="Q424" s="588" t="s">
        <v>3501</v>
      </c>
      <c r="R424" s="545" t="s">
        <v>3499</v>
      </c>
      <c r="S424" s="546" t="s">
        <v>2064</v>
      </c>
      <c r="T424" s="545">
        <v>226</v>
      </c>
      <c r="U424" s="545">
        <v>338</v>
      </c>
      <c r="V424" s="315"/>
      <c r="W424" s="315">
        <v>338</v>
      </c>
      <c r="X424" s="315"/>
      <c r="Y424" s="315"/>
      <c r="Z424" s="315"/>
      <c r="AA424" s="315"/>
      <c r="AB424" s="574" t="s">
        <v>3500</v>
      </c>
    </row>
    <row r="425" spans="1:28" x14ac:dyDescent="0.3">
      <c r="A425" s="421"/>
      <c r="B425" s="344" t="s">
        <v>479</v>
      </c>
      <c r="C425" s="65" t="s">
        <v>306</v>
      </c>
      <c r="D425" s="65">
        <v>330</v>
      </c>
      <c r="E425" s="65">
        <v>900</v>
      </c>
      <c r="F425" s="292"/>
      <c r="G425" s="292"/>
      <c r="H425" s="292"/>
      <c r="I425" s="292">
        <v>900</v>
      </c>
      <c r="J425" s="292"/>
      <c r="K425" s="292"/>
      <c r="L425" s="66" t="s">
        <v>1183</v>
      </c>
    </row>
    <row r="426" spans="1:28" x14ac:dyDescent="0.3">
      <c r="A426" s="421"/>
      <c r="B426" s="344" t="s">
        <v>480</v>
      </c>
      <c r="C426" s="65" t="s">
        <v>314</v>
      </c>
      <c r="D426" s="65">
        <v>440</v>
      </c>
      <c r="E426" s="65">
        <v>1200</v>
      </c>
      <c r="F426" s="292"/>
      <c r="G426" s="292"/>
      <c r="H426" s="292"/>
      <c r="I426" s="292"/>
      <c r="J426" s="292">
        <v>1200</v>
      </c>
      <c r="K426" s="292"/>
      <c r="L426" s="66" t="s">
        <v>1183</v>
      </c>
    </row>
    <row r="427" spans="1:28" x14ac:dyDescent="0.3">
      <c r="A427" s="421"/>
      <c r="B427" s="344" t="s">
        <v>481</v>
      </c>
      <c r="C427" s="65" t="s">
        <v>314</v>
      </c>
      <c r="D427" s="65">
        <v>440</v>
      </c>
      <c r="E427" s="65">
        <v>1200</v>
      </c>
      <c r="F427" s="292"/>
      <c r="G427" s="292"/>
      <c r="H427" s="292"/>
      <c r="I427" s="292"/>
      <c r="J427" s="292">
        <v>1200</v>
      </c>
      <c r="K427" s="292"/>
      <c r="L427" s="66" t="s">
        <v>1183</v>
      </c>
    </row>
    <row r="428" spans="1:28" x14ac:dyDescent="0.3">
      <c r="A428" s="421"/>
      <c r="B428" s="344" t="s">
        <v>482</v>
      </c>
      <c r="C428" s="65" t="s">
        <v>305</v>
      </c>
      <c r="D428" s="65">
        <v>550</v>
      </c>
      <c r="E428" s="65">
        <v>1500</v>
      </c>
      <c r="F428" s="292"/>
      <c r="G428" s="292"/>
      <c r="H428" s="292"/>
      <c r="I428" s="292"/>
      <c r="J428" s="292"/>
      <c r="K428" s="292">
        <v>1500</v>
      </c>
      <c r="L428" s="66" t="s">
        <v>1183</v>
      </c>
    </row>
    <row r="429" spans="1:28" x14ac:dyDescent="0.3">
      <c r="A429" s="421"/>
      <c r="B429" s="344" t="s">
        <v>483</v>
      </c>
      <c r="C429" s="65" t="s">
        <v>309</v>
      </c>
      <c r="D429" s="65">
        <v>660</v>
      </c>
      <c r="E429" s="65">
        <v>1800</v>
      </c>
      <c r="F429" s="292"/>
      <c r="G429" s="292"/>
      <c r="H429" s="292"/>
      <c r="I429" s="292"/>
      <c r="J429" s="292"/>
      <c r="K429" s="292">
        <v>1800</v>
      </c>
      <c r="L429" s="66" t="s">
        <v>1183</v>
      </c>
    </row>
    <row r="430" spans="1:28" x14ac:dyDescent="0.3">
      <c r="A430" s="429"/>
      <c r="B430" s="344" t="s">
        <v>484</v>
      </c>
      <c r="C430" s="65" t="s">
        <v>304</v>
      </c>
      <c r="D430" s="65">
        <v>770</v>
      </c>
      <c r="E430" s="65">
        <v>2100</v>
      </c>
      <c r="F430" s="292"/>
      <c r="G430" s="292"/>
      <c r="H430" s="292"/>
      <c r="I430" s="292"/>
      <c r="J430" s="292"/>
      <c r="K430" s="292">
        <v>2100</v>
      </c>
      <c r="L430" s="66" t="s">
        <v>1183</v>
      </c>
      <c r="Q430" s="422"/>
      <c r="R430" s="10" t="s">
        <v>4</v>
      </c>
      <c r="S430" s="14" t="s">
        <v>82</v>
      </c>
      <c r="T430" s="14">
        <v>46</v>
      </c>
      <c r="U430" s="660"/>
      <c r="V430" s="703"/>
      <c r="W430" s="703"/>
      <c r="X430" s="703"/>
      <c r="Y430" s="703"/>
      <c r="Z430" s="703"/>
      <c r="AA430" s="703"/>
      <c r="AB430" s="19" t="s">
        <v>1659</v>
      </c>
    </row>
    <row r="431" spans="1:28" x14ac:dyDescent="0.3">
      <c r="A431" s="421"/>
      <c r="B431" s="344" t="s">
        <v>485</v>
      </c>
      <c r="C431" s="65" t="s">
        <v>308</v>
      </c>
      <c r="D431" s="65">
        <v>880</v>
      </c>
      <c r="E431" s="65">
        <v>2400</v>
      </c>
      <c r="F431" s="292"/>
      <c r="G431" s="292"/>
      <c r="H431" s="292"/>
      <c r="I431" s="292"/>
      <c r="J431" s="292"/>
      <c r="K431" s="292">
        <v>2400</v>
      </c>
      <c r="L431" s="66" t="s">
        <v>1183</v>
      </c>
      <c r="Q431" s="547"/>
      <c r="R431" s="554" t="s">
        <v>8</v>
      </c>
      <c r="S431" s="546" t="s">
        <v>82</v>
      </c>
      <c r="T431" s="546">
        <v>18</v>
      </c>
      <c r="U431" s="546">
        <v>34</v>
      </c>
      <c r="V431" s="281">
        <v>34</v>
      </c>
      <c r="W431" s="281"/>
      <c r="X431" s="281"/>
      <c r="Y431" s="281"/>
      <c r="Z431" s="281"/>
      <c r="AA431" s="281"/>
      <c r="AB431" s="564" t="s">
        <v>298</v>
      </c>
    </row>
    <row r="432" spans="1:28" x14ac:dyDescent="0.3">
      <c r="A432" s="421"/>
      <c r="B432" s="344" t="s">
        <v>486</v>
      </c>
      <c r="C432" s="65" t="s">
        <v>308</v>
      </c>
      <c r="D432" s="65">
        <v>880</v>
      </c>
      <c r="E432" s="65">
        <v>2400</v>
      </c>
      <c r="F432" s="292"/>
      <c r="G432" s="292"/>
      <c r="H432" s="292"/>
      <c r="I432" s="292"/>
      <c r="J432" s="292"/>
      <c r="K432" s="292">
        <v>2400</v>
      </c>
      <c r="L432" s="66" t="s">
        <v>1183</v>
      </c>
      <c r="Q432" s="421"/>
      <c r="R432" s="40" t="s">
        <v>9</v>
      </c>
      <c r="S432" s="11" t="s">
        <v>82</v>
      </c>
      <c r="T432" s="11">
        <v>18</v>
      </c>
      <c r="U432" s="11">
        <v>36</v>
      </c>
      <c r="V432" s="281">
        <v>36</v>
      </c>
      <c r="W432" s="281"/>
      <c r="X432" s="281"/>
      <c r="Y432" s="281"/>
      <c r="Z432" s="281"/>
      <c r="AA432" s="281"/>
      <c r="AB432" s="20" t="s">
        <v>297</v>
      </c>
    </row>
    <row r="433" spans="1:28" x14ac:dyDescent="0.3">
      <c r="A433" s="421"/>
      <c r="B433" s="344" t="s">
        <v>487</v>
      </c>
      <c r="C433" s="65" t="s">
        <v>382</v>
      </c>
      <c r="D433" s="65">
        <v>990</v>
      </c>
      <c r="E433" s="65">
        <v>2700</v>
      </c>
      <c r="F433" s="292"/>
      <c r="G433" s="292"/>
      <c r="H433" s="292"/>
      <c r="I433" s="292"/>
      <c r="J433" s="292"/>
      <c r="K433" s="292">
        <v>2700</v>
      </c>
      <c r="L433" s="66" t="s">
        <v>1183</v>
      </c>
      <c r="Q433" s="727" t="s">
        <v>32</v>
      </c>
      <c r="R433" s="554" t="s">
        <v>26</v>
      </c>
      <c r="S433" s="546" t="s">
        <v>301</v>
      </c>
      <c r="T433" s="546">
        <v>285</v>
      </c>
      <c r="U433" s="546">
        <v>800</v>
      </c>
      <c r="V433" s="281"/>
      <c r="W433" s="281"/>
      <c r="X433" s="281">
        <v>800</v>
      </c>
      <c r="Y433" s="281"/>
      <c r="Z433" s="281"/>
      <c r="AA433" s="281"/>
      <c r="AB433" s="571" t="s">
        <v>1667</v>
      </c>
    </row>
    <row r="434" spans="1:28" x14ac:dyDescent="0.3">
      <c r="A434" s="421"/>
      <c r="B434" s="344" t="s">
        <v>488</v>
      </c>
      <c r="C434" s="65" t="s">
        <v>489</v>
      </c>
      <c r="D434" s="65">
        <v>1100</v>
      </c>
      <c r="E434" s="65">
        <v>3000</v>
      </c>
      <c r="F434" s="292"/>
      <c r="G434" s="292"/>
      <c r="H434" s="292"/>
      <c r="I434" s="292"/>
      <c r="J434" s="292"/>
      <c r="K434" s="292">
        <v>3000</v>
      </c>
      <c r="L434" s="66" t="s">
        <v>1183</v>
      </c>
      <c r="Q434" s="421"/>
      <c r="R434" s="40" t="s">
        <v>26</v>
      </c>
      <c r="S434" s="11" t="s">
        <v>302</v>
      </c>
      <c r="T434" s="11">
        <v>210</v>
      </c>
      <c r="U434" s="11">
        <v>620</v>
      </c>
      <c r="V434" s="281"/>
      <c r="W434" s="281"/>
      <c r="X434" s="281">
        <v>620</v>
      </c>
      <c r="Y434" s="281"/>
      <c r="Z434" s="281"/>
      <c r="AA434" s="281"/>
      <c r="AB434" s="19" t="s">
        <v>1668</v>
      </c>
    </row>
    <row r="435" spans="1:28" x14ac:dyDescent="0.3">
      <c r="A435" s="421"/>
      <c r="B435" s="344" t="s">
        <v>490</v>
      </c>
      <c r="C435" s="65" t="s">
        <v>491</v>
      </c>
      <c r="D435" s="65">
        <v>1210</v>
      </c>
      <c r="E435" s="65">
        <v>3300</v>
      </c>
      <c r="F435" s="292"/>
      <c r="G435" s="292"/>
      <c r="H435" s="292"/>
      <c r="I435" s="292"/>
      <c r="J435" s="292"/>
      <c r="K435" s="292">
        <v>3300</v>
      </c>
      <c r="L435" s="66" t="s">
        <v>1183</v>
      </c>
      <c r="Q435" s="547"/>
      <c r="R435" s="554" t="s">
        <v>970</v>
      </c>
      <c r="S435" s="546" t="s">
        <v>303</v>
      </c>
      <c r="T435" s="546">
        <v>32</v>
      </c>
      <c r="U435" s="546">
        <v>83</v>
      </c>
      <c r="V435" s="281">
        <v>83</v>
      </c>
      <c r="W435" s="281"/>
      <c r="X435" s="281"/>
      <c r="Y435" s="281"/>
      <c r="Z435" s="281"/>
      <c r="AA435" s="281"/>
      <c r="AB435" s="571" t="s">
        <v>1672</v>
      </c>
    </row>
    <row r="436" spans="1:28" x14ac:dyDescent="0.3">
      <c r="A436" s="421"/>
      <c r="B436" s="344" t="s">
        <v>492</v>
      </c>
      <c r="C436" s="65" t="s">
        <v>493</v>
      </c>
      <c r="D436" s="65">
        <v>1320</v>
      </c>
      <c r="E436" s="65">
        <v>3600</v>
      </c>
      <c r="F436" s="292"/>
      <c r="G436" s="292"/>
      <c r="H436" s="292"/>
      <c r="I436" s="292"/>
      <c r="J436" s="292"/>
      <c r="K436" s="292">
        <v>3600</v>
      </c>
      <c r="L436" s="66" t="s">
        <v>1183</v>
      </c>
      <c r="Q436" s="421"/>
      <c r="R436" s="40" t="s">
        <v>972</v>
      </c>
      <c r="S436" s="11" t="s">
        <v>973</v>
      </c>
      <c r="T436" s="11">
        <v>62</v>
      </c>
      <c r="U436" s="11">
        <v>67</v>
      </c>
      <c r="V436" s="281">
        <v>67</v>
      </c>
      <c r="W436" s="281"/>
      <c r="X436" s="281"/>
      <c r="Y436" s="281"/>
      <c r="Z436" s="281"/>
      <c r="AA436" s="281"/>
      <c r="AB436" s="20" t="s">
        <v>975</v>
      </c>
    </row>
    <row r="437" spans="1:28" x14ac:dyDescent="0.3">
      <c r="A437" s="421"/>
      <c r="B437" s="344" t="s">
        <v>494</v>
      </c>
      <c r="C437" s="65" t="s">
        <v>495</v>
      </c>
      <c r="D437" s="65">
        <v>1430</v>
      </c>
      <c r="E437" s="65">
        <v>3900</v>
      </c>
      <c r="F437" s="292"/>
      <c r="G437" s="292"/>
      <c r="H437" s="292"/>
      <c r="I437" s="292"/>
      <c r="J437" s="292"/>
      <c r="K437" s="292">
        <v>3900</v>
      </c>
      <c r="L437" s="66" t="s">
        <v>1183</v>
      </c>
      <c r="Q437" s="547"/>
      <c r="R437" s="554" t="s">
        <v>972</v>
      </c>
      <c r="S437" s="546" t="s">
        <v>974</v>
      </c>
      <c r="T437" s="546">
        <v>62</v>
      </c>
      <c r="U437" s="546">
        <v>83</v>
      </c>
      <c r="V437" s="281">
        <v>83</v>
      </c>
      <c r="W437" s="281"/>
      <c r="X437" s="281"/>
      <c r="Y437" s="281"/>
      <c r="Z437" s="281"/>
      <c r="AA437" s="281"/>
      <c r="AB437" s="564" t="s">
        <v>975</v>
      </c>
    </row>
    <row r="438" spans="1:28" x14ac:dyDescent="0.3">
      <c r="A438" s="421"/>
      <c r="B438" s="344" t="s">
        <v>496</v>
      </c>
      <c r="C438" s="65" t="s">
        <v>497</v>
      </c>
      <c r="D438" s="65">
        <v>1540</v>
      </c>
      <c r="E438" s="65">
        <v>4200</v>
      </c>
      <c r="F438" s="292"/>
      <c r="G438" s="292"/>
      <c r="H438" s="292"/>
      <c r="I438" s="292"/>
      <c r="J438" s="292"/>
      <c r="K438" s="292">
        <v>4200</v>
      </c>
      <c r="L438" s="66" t="s">
        <v>1183</v>
      </c>
      <c r="Q438" s="421"/>
      <c r="R438" s="414" t="s">
        <v>971</v>
      </c>
      <c r="S438" s="96" t="s">
        <v>976</v>
      </c>
      <c r="T438" s="11">
        <v>77</v>
      </c>
      <c r="U438" s="11">
        <v>168</v>
      </c>
      <c r="V438" s="281">
        <v>168</v>
      </c>
      <c r="W438" s="281"/>
      <c r="X438" s="281"/>
      <c r="Y438" s="281"/>
      <c r="Z438" s="281"/>
      <c r="AA438" s="281"/>
      <c r="AB438" s="19" t="s">
        <v>1673</v>
      </c>
    </row>
    <row r="439" spans="1:28" ht="15" thickBot="1" x14ac:dyDescent="0.35">
      <c r="A439" s="421"/>
      <c r="B439" s="344" t="s">
        <v>498</v>
      </c>
      <c r="C439" s="65" t="s">
        <v>499</v>
      </c>
      <c r="D439" s="65">
        <v>1650</v>
      </c>
      <c r="E439" s="65">
        <v>4500</v>
      </c>
      <c r="F439" s="292"/>
      <c r="G439" s="292"/>
      <c r="H439" s="292"/>
      <c r="I439" s="292"/>
      <c r="J439" s="292"/>
      <c r="K439" s="292">
        <v>4500</v>
      </c>
      <c r="L439" s="66" t="s">
        <v>1183</v>
      </c>
      <c r="Q439" s="725"/>
      <c r="R439" s="723" t="s">
        <v>971</v>
      </c>
      <c r="S439" s="550" t="s">
        <v>977</v>
      </c>
      <c r="T439" s="550">
        <v>97</v>
      </c>
      <c r="U439" s="550">
        <v>210</v>
      </c>
      <c r="V439" s="474">
        <v>210</v>
      </c>
      <c r="W439" s="474"/>
      <c r="X439" s="474"/>
      <c r="Y439" s="474"/>
      <c r="Z439" s="474"/>
      <c r="AA439" s="474"/>
      <c r="AB439" s="571" t="s">
        <v>1674</v>
      </c>
    </row>
    <row r="440" spans="1:28" ht="15" thickBot="1" x14ac:dyDescent="0.35">
      <c r="A440" s="421"/>
      <c r="B440" s="344" t="s">
        <v>500</v>
      </c>
      <c r="C440" s="65" t="s">
        <v>501</v>
      </c>
      <c r="D440" s="65">
        <v>1760</v>
      </c>
      <c r="E440" s="65">
        <v>4800</v>
      </c>
      <c r="F440" s="292"/>
      <c r="G440" s="292"/>
      <c r="H440" s="292"/>
      <c r="I440" s="292"/>
      <c r="J440" s="292"/>
      <c r="K440" s="292">
        <v>4800</v>
      </c>
      <c r="L440" s="66" t="s">
        <v>1183</v>
      </c>
      <c r="Q440" s="421"/>
      <c r="R440" s="40" t="s">
        <v>40</v>
      </c>
      <c r="S440" s="11" t="s">
        <v>307</v>
      </c>
      <c r="T440" s="11">
        <v>65</v>
      </c>
      <c r="U440" s="11">
        <v>110</v>
      </c>
      <c r="V440" s="281">
        <v>110</v>
      </c>
      <c r="W440" s="281"/>
      <c r="X440" s="281"/>
      <c r="Y440" s="281"/>
      <c r="Z440" s="281"/>
      <c r="AA440" s="281"/>
      <c r="AB440" s="20" t="s">
        <v>1679</v>
      </c>
    </row>
    <row r="441" spans="1:28" ht="18.600000000000001" thickBot="1" x14ac:dyDescent="0.4">
      <c r="A441" s="56" t="s">
        <v>1523</v>
      </c>
      <c r="B441" s="15"/>
      <c r="C441" s="83"/>
      <c r="D441" s="27"/>
      <c r="E441" s="27"/>
      <c r="F441" s="27"/>
      <c r="G441" s="27"/>
      <c r="H441" s="27"/>
      <c r="I441" s="27"/>
      <c r="J441" s="27"/>
      <c r="K441" s="27"/>
      <c r="L441" s="16"/>
      <c r="Q441" s="547"/>
      <c r="R441" s="554" t="s">
        <v>991</v>
      </c>
      <c r="S441" s="546" t="s">
        <v>307</v>
      </c>
      <c r="T441" s="623">
        <v>57</v>
      </c>
      <c r="U441" s="623">
        <v>113</v>
      </c>
      <c r="V441" s="700">
        <v>113</v>
      </c>
      <c r="W441" s="700"/>
      <c r="X441" s="700"/>
      <c r="Y441" s="700"/>
      <c r="Z441" s="700"/>
      <c r="AA441" s="700"/>
      <c r="AB441" s="624" t="s">
        <v>1680</v>
      </c>
    </row>
    <row r="442" spans="1:28" ht="15" thickBot="1" x14ac:dyDescent="0.35">
      <c r="A442" s="435" t="s">
        <v>1188</v>
      </c>
      <c r="B442" s="344" t="s">
        <v>504</v>
      </c>
      <c r="C442" s="96" t="s">
        <v>2100</v>
      </c>
      <c r="D442" s="65">
        <v>200</v>
      </c>
      <c r="E442" s="65">
        <v>400</v>
      </c>
      <c r="F442" s="292"/>
      <c r="G442" s="292">
        <v>400</v>
      </c>
      <c r="H442" s="292"/>
      <c r="I442" s="292"/>
      <c r="J442" s="292"/>
      <c r="K442" s="292"/>
      <c r="L442" s="66" t="s">
        <v>1795</v>
      </c>
      <c r="Q442" s="423"/>
      <c r="R442" s="40" t="s">
        <v>992</v>
      </c>
      <c r="S442" s="11" t="s">
        <v>307</v>
      </c>
      <c r="T442" s="12">
        <v>64</v>
      </c>
      <c r="U442" s="12">
        <v>105</v>
      </c>
      <c r="V442" s="474">
        <v>105</v>
      </c>
      <c r="W442" s="474"/>
      <c r="X442" s="474"/>
      <c r="Y442" s="474"/>
      <c r="Z442" s="474"/>
      <c r="AA442" s="474"/>
      <c r="AB442" s="66" t="s">
        <v>1681</v>
      </c>
    </row>
    <row r="443" spans="1:28" x14ac:dyDescent="0.3">
      <c r="A443" s="35" t="s">
        <v>509</v>
      </c>
      <c r="B443" s="344" t="s">
        <v>506</v>
      </c>
      <c r="C443" s="96" t="s">
        <v>2100</v>
      </c>
      <c r="D443" s="65">
        <v>400</v>
      </c>
      <c r="E443" s="65">
        <v>800</v>
      </c>
      <c r="F443" s="292"/>
      <c r="G443" s="292"/>
      <c r="H443" s="292">
        <v>800</v>
      </c>
      <c r="I443" s="292"/>
      <c r="J443" s="292"/>
      <c r="K443" s="292"/>
      <c r="L443" s="66" t="s">
        <v>1795</v>
      </c>
      <c r="Q443" s="547"/>
      <c r="R443" s="554" t="s">
        <v>65</v>
      </c>
      <c r="S443" s="546" t="s">
        <v>82</v>
      </c>
      <c r="T443" s="546">
        <v>45</v>
      </c>
      <c r="U443" s="546">
        <v>100</v>
      </c>
      <c r="V443" s="281">
        <v>100</v>
      </c>
      <c r="W443" s="281"/>
      <c r="X443" s="281"/>
      <c r="Y443" s="281"/>
      <c r="Z443" s="281"/>
      <c r="AA443" s="281"/>
      <c r="AB443" s="564" t="s">
        <v>1696</v>
      </c>
    </row>
    <row r="444" spans="1:28" x14ac:dyDescent="0.3">
      <c r="A444" s="421" t="s">
        <v>1184</v>
      </c>
      <c r="B444" s="344" t="s">
        <v>507</v>
      </c>
      <c r="C444" s="96" t="s">
        <v>2100</v>
      </c>
      <c r="D444" s="65">
        <v>600</v>
      </c>
      <c r="E444" s="65">
        <v>1200</v>
      </c>
      <c r="F444" s="292"/>
      <c r="G444" s="292"/>
      <c r="H444" s="292"/>
      <c r="I444" s="292"/>
      <c r="J444" s="292">
        <v>1200</v>
      </c>
      <c r="K444" s="292"/>
      <c r="L444" s="66" t="s">
        <v>1795</v>
      </c>
      <c r="Q444" s="421"/>
      <c r="R444" s="40" t="s">
        <v>66</v>
      </c>
      <c r="S444" s="11" t="s">
        <v>82</v>
      </c>
      <c r="T444" s="11">
        <v>88</v>
      </c>
      <c r="U444" s="11">
        <v>200</v>
      </c>
      <c r="V444" s="281">
        <v>200</v>
      </c>
      <c r="W444" s="281"/>
      <c r="X444" s="281"/>
      <c r="Y444" s="281"/>
      <c r="Z444" s="281"/>
      <c r="AA444" s="281"/>
      <c r="AB444" s="20" t="s">
        <v>1696</v>
      </c>
    </row>
    <row r="445" spans="1:28" x14ac:dyDescent="0.3">
      <c r="A445" s="420" t="s">
        <v>1188</v>
      </c>
      <c r="B445" s="344" t="s">
        <v>508</v>
      </c>
      <c r="C445" s="96" t="s">
        <v>2100</v>
      </c>
      <c r="D445" s="65">
        <v>750</v>
      </c>
      <c r="E445" s="65">
        <v>1400</v>
      </c>
      <c r="F445" s="292"/>
      <c r="G445" s="292"/>
      <c r="H445" s="292"/>
      <c r="I445" s="292"/>
      <c r="J445" s="292">
        <v>1400</v>
      </c>
      <c r="K445" s="292"/>
      <c r="L445" s="66" t="s">
        <v>1795</v>
      </c>
      <c r="Q445" s="587"/>
      <c r="R445" s="551" t="s">
        <v>67</v>
      </c>
      <c r="S445" s="546" t="s">
        <v>82</v>
      </c>
      <c r="T445" s="552">
        <v>132</v>
      </c>
      <c r="U445" s="552">
        <v>300</v>
      </c>
      <c r="V445" s="314"/>
      <c r="W445" s="314">
        <v>300</v>
      </c>
      <c r="X445" s="314"/>
      <c r="Y445" s="314"/>
      <c r="Z445" s="314"/>
      <c r="AA445" s="314"/>
      <c r="AB445" s="564" t="s">
        <v>1696</v>
      </c>
    </row>
    <row r="446" spans="1:28" ht="15" thickBot="1" x14ac:dyDescent="0.35">
      <c r="A446" s="429" t="s">
        <v>1186</v>
      </c>
      <c r="B446" s="1" t="s">
        <v>1185</v>
      </c>
      <c r="C446" s="96" t="s">
        <v>2101</v>
      </c>
      <c r="D446" s="13">
        <v>240</v>
      </c>
      <c r="E446" s="13">
        <v>600</v>
      </c>
      <c r="F446" s="314"/>
      <c r="G446" s="314"/>
      <c r="H446" s="314">
        <v>600</v>
      </c>
      <c r="I446" s="314"/>
      <c r="J446" s="314"/>
      <c r="K446" s="314"/>
      <c r="L446" s="8" t="s">
        <v>1794</v>
      </c>
      <c r="Q446" s="547"/>
      <c r="R446" s="554" t="s">
        <v>101</v>
      </c>
      <c r="S446" s="546" t="s">
        <v>82</v>
      </c>
      <c r="T446" s="546">
        <v>150</v>
      </c>
      <c r="U446" s="619"/>
      <c r="V446" s="703"/>
      <c r="W446" s="703"/>
      <c r="X446" s="703"/>
      <c r="Y446" s="703"/>
      <c r="Z446" s="703"/>
      <c r="AA446" s="703"/>
      <c r="AB446" s="564" t="s">
        <v>1705</v>
      </c>
    </row>
    <row r="447" spans="1:28" ht="18.600000000000001" thickBot="1" x14ac:dyDescent="0.4">
      <c r="A447" s="56" t="s">
        <v>510</v>
      </c>
      <c r="B447" s="15"/>
      <c r="C447" s="83"/>
      <c r="D447" s="27"/>
      <c r="E447" s="27"/>
      <c r="F447" s="27"/>
      <c r="G447" s="27"/>
      <c r="H447" s="27"/>
      <c r="I447" s="27"/>
      <c r="J447" s="27"/>
      <c r="K447" s="27"/>
      <c r="L447" s="16"/>
      <c r="Q447" s="421"/>
      <c r="R447" s="40" t="s">
        <v>102</v>
      </c>
      <c r="S447" s="11" t="s">
        <v>82</v>
      </c>
      <c r="T447" s="11">
        <v>150</v>
      </c>
      <c r="U447" s="619"/>
      <c r="V447" s="703"/>
      <c r="W447" s="703"/>
      <c r="X447" s="703"/>
      <c r="Y447" s="703"/>
      <c r="Z447" s="703"/>
      <c r="AA447" s="703"/>
      <c r="AB447" s="20" t="s">
        <v>1705</v>
      </c>
    </row>
    <row r="448" spans="1:28" x14ac:dyDescent="0.3">
      <c r="A448" s="426" t="s">
        <v>1190</v>
      </c>
      <c r="B448" s="10" t="s">
        <v>511</v>
      </c>
      <c r="C448" s="11" t="s">
        <v>98</v>
      </c>
      <c r="D448" s="14">
        <v>1010</v>
      </c>
      <c r="E448" s="14">
        <v>3100</v>
      </c>
      <c r="F448" s="315"/>
      <c r="G448" s="315"/>
      <c r="H448" s="315"/>
      <c r="I448" s="315"/>
      <c r="J448" s="315"/>
      <c r="K448" s="315">
        <v>3100</v>
      </c>
      <c r="L448" s="6" t="s">
        <v>1796</v>
      </c>
      <c r="Q448" s="547"/>
      <c r="R448" s="554" t="s">
        <v>103</v>
      </c>
      <c r="S448" s="546" t="s">
        <v>82</v>
      </c>
      <c r="T448" s="546">
        <v>150</v>
      </c>
      <c r="U448" s="619"/>
      <c r="V448" s="703"/>
      <c r="W448" s="703"/>
      <c r="X448" s="703"/>
      <c r="Y448" s="703"/>
      <c r="Z448" s="703"/>
      <c r="AA448" s="703"/>
      <c r="AB448" s="564" t="s">
        <v>1705</v>
      </c>
    </row>
    <row r="449" spans="1:28" ht="15" thickBot="1" x14ac:dyDescent="0.35">
      <c r="A449" s="421" t="s">
        <v>1191</v>
      </c>
      <c r="B449" s="40" t="s">
        <v>514</v>
      </c>
      <c r="C449" s="11" t="s">
        <v>98</v>
      </c>
      <c r="D449" s="11">
        <v>670</v>
      </c>
      <c r="E449" s="11">
        <v>2080</v>
      </c>
      <c r="F449" s="281"/>
      <c r="G449" s="281"/>
      <c r="H449" s="281"/>
      <c r="I449" s="281"/>
      <c r="J449" s="281"/>
      <c r="K449" s="281">
        <v>2080</v>
      </c>
      <c r="L449" s="6" t="s">
        <v>1796</v>
      </c>
      <c r="Q449" s="547" t="s">
        <v>1349</v>
      </c>
      <c r="R449" s="554" t="s">
        <v>139</v>
      </c>
      <c r="S449" s="546" t="s">
        <v>319</v>
      </c>
      <c r="T449" s="546">
        <v>36</v>
      </c>
      <c r="U449" s="619"/>
      <c r="V449" s="770"/>
      <c r="W449" s="770"/>
      <c r="X449" s="770"/>
      <c r="Y449" s="770"/>
      <c r="Z449" s="770"/>
      <c r="AA449" s="770"/>
      <c r="AB449" s="564" t="s">
        <v>1051</v>
      </c>
    </row>
    <row r="450" spans="1:28" ht="18.600000000000001" thickBot="1" x14ac:dyDescent="0.4">
      <c r="A450" s="56" t="s">
        <v>515</v>
      </c>
      <c r="B450" s="15"/>
      <c r="C450" s="83"/>
      <c r="D450" s="27"/>
      <c r="E450" s="27" t="s">
        <v>522</v>
      </c>
      <c r="F450" s="27"/>
      <c r="G450" s="27"/>
      <c r="H450" s="27"/>
      <c r="I450" s="27"/>
      <c r="J450" s="27"/>
      <c r="K450" s="27"/>
      <c r="L450" s="16"/>
      <c r="Q450" s="421"/>
      <c r="R450" s="40" t="s">
        <v>141</v>
      </c>
      <c r="S450" s="11" t="s">
        <v>319</v>
      </c>
      <c r="T450" s="11">
        <v>18</v>
      </c>
      <c r="U450" s="619"/>
      <c r="V450" s="770"/>
      <c r="W450" s="770"/>
      <c r="X450" s="770"/>
      <c r="Y450" s="770"/>
      <c r="Z450" s="770"/>
      <c r="AA450" s="770"/>
      <c r="AB450" s="20" t="s">
        <v>1048</v>
      </c>
    </row>
    <row r="451" spans="1:28" x14ac:dyDescent="0.3">
      <c r="A451" s="419" t="s">
        <v>551</v>
      </c>
      <c r="B451" s="344" t="s">
        <v>518</v>
      </c>
      <c r="C451" s="96" t="s">
        <v>2102</v>
      </c>
      <c r="D451" s="65">
        <v>150</v>
      </c>
      <c r="E451" s="65">
        <v>1661</v>
      </c>
      <c r="F451" s="292"/>
      <c r="G451" s="292"/>
      <c r="H451" s="292"/>
      <c r="I451" s="292"/>
      <c r="J451" s="292"/>
      <c r="K451" s="292">
        <v>1661</v>
      </c>
      <c r="L451" s="66" t="s">
        <v>1803</v>
      </c>
      <c r="Q451" s="547"/>
      <c r="R451" s="554" t="s">
        <v>144</v>
      </c>
      <c r="S451" s="546" t="s">
        <v>319</v>
      </c>
      <c r="T451" s="546">
        <v>60</v>
      </c>
      <c r="U451" s="619" t="s">
        <v>559</v>
      </c>
      <c r="V451" s="770"/>
      <c r="W451" s="770"/>
      <c r="X451" s="770"/>
      <c r="Y451" s="770"/>
      <c r="Z451" s="770"/>
      <c r="AA451" s="770"/>
      <c r="AB451" s="564" t="s">
        <v>1054</v>
      </c>
    </row>
    <row r="452" spans="1:28" x14ac:dyDescent="0.3">
      <c r="A452" s="433" t="s">
        <v>552</v>
      </c>
      <c r="B452" s="344" t="s">
        <v>519</v>
      </c>
      <c r="C452" s="96" t="s">
        <v>2102</v>
      </c>
      <c r="D452" s="65">
        <v>250</v>
      </c>
      <c r="E452" s="65">
        <v>830</v>
      </c>
      <c r="F452" s="292"/>
      <c r="G452" s="292"/>
      <c r="H452" s="292">
        <v>830</v>
      </c>
      <c r="I452" s="292"/>
      <c r="J452" s="292"/>
      <c r="K452" s="292"/>
      <c r="L452" s="66" t="s">
        <v>1804</v>
      </c>
      <c r="Q452" s="421"/>
      <c r="R452" s="40" t="s">
        <v>145</v>
      </c>
      <c r="S452" s="11" t="s">
        <v>319</v>
      </c>
      <c r="T452" s="11">
        <v>44</v>
      </c>
      <c r="U452" s="619"/>
      <c r="V452" s="770"/>
      <c r="W452" s="770"/>
      <c r="X452" s="770"/>
      <c r="Y452" s="770"/>
      <c r="Z452" s="770"/>
      <c r="AA452" s="770"/>
      <c r="AB452" s="20" t="s">
        <v>1055</v>
      </c>
    </row>
    <row r="453" spans="1:28" x14ac:dyDescent="0.3">
      <c r="A453" s="434" t="s">
        <v>516</v>
      </c>
      <c r="B453" s="344" t="s">
        <v>520</v>
      </c>
      <c r="C453" s="96" t="s">
        <v>2102</v>
      </c>
      <c r="D453" s="65">
        <v>350</v>
      </c>
      <c r="E453" s="65">
        <v>604</v>
      </c>
      <c r="F453" s="292"/>
      <c r="G453" s="292"/>
      <c r="H453" s="292">
        <v>604</v>
      </c>
      <c r="I453" s="292"/>
      <c r="J453" s="292"/>
      <c r="K453" s="292"/>
      <c r="L453" s="66" t="s">
        <v>1806</v>
      </c>
      <c r="Q453" s="421"/>
      <c r="R453" s="40" t="s">
        <v>147</v>
      </c>
      <c r="S453" s="11" t="s">
        <v>319</v>
      </c>
      <c r="T453" s="11">
        <v>36</v>
      </c>
      <c r="U453" s="619" t="s">
        <v>559</v>
      </c>
      <c r="V453" s="770"/>
      <c r="W453" s="770"/>
      <c r="X453" s="770"/>
      <c r="Y453" s="770"/>
      <c r="Z453" s="770"/>
      <c r="AA453" s="770"/>
      <c r="AB453" s="20" t="s">
        <v>1057</v>
      </c>
    </row>
    <row r="454" spans="1:28" x14ac:dyDescent="0.3">
      <c r="A454" s="434"/>
      <c r="B454" s="344" t="s">
        <v>521</v>
      </c>
      <c r="C454" s="96" t="s">
        <v>2102</v>
      </c>
      <c r="D454" s="65">
        <v>680</v>
      </c>
      <c r="E454" s="65">
        <v>377</v>
      </c>
      <c r="F454" s="292"/>
      <c r="G454" s="292">
        <v>377</v>
      </c>
      <c r="H454" s="292"/>
      <c r="I454" s="292"/>
      <c r="J454" s="292"/>
      <c r="K454" s="292"/>
      <c r="L454" s="66" t="s">
        <v>1807</v>
      </c>
      <c r="Q454" s="35" t="s">
        <v>163</v>
      </c>
      <c r="R454" s="40" t="s">
        <v>157</v>
      </c>
      <c r="S454" s="11" t="s">
        <v>82</v>
      </c>
      <c r="T454" s="11">
        <v>130</v>
      </c>
      <c r="U454" s="11">
        <v>312</v>
      </c>
      <c r="V454" s="281"/>
      <c r="W454" s="281">
        <v>312</v>
      </c>
      <c r="X454" s="281"/>
      <c r="Y454" s="281"/>
      <c r="Z454" s="281"/>
      <c r="AA454" s="281"/>
      <c r="AB454" s="19" t="s">
        <v>1710</v>
      </c>
    </row>
    <row r="455" spans="1:28" x14ac:dyDescent="0.3">
      <c r="A455" s="437" t="s">
        <v>1351</v>
      </c>
      <c r="B455" s="344" t="s">
        <v>523</v>
      </c>
      <c r="C455" s="96" t="s">
        <v>2102</v>
      </c>
      <c r="D455" s="65">
        <v>320</v>
      </c>
      <c r="E455" s="65">
        <v>1661</v>
      </c>
      <c r="F455" s="292"/>
      <c r="G455" s="292"/>
      <c r="H455" s="292"/>
      <c r="I455" s="292"/>
      <c r="J455" s="292"/>
      <c r="K455" s="292">
        <v>1661</v>
      </c>
      <c r="L455" s="66" t="s">
        <v>1808</v>
      </c>
      <c r="Q455" s="547"/>
      <c r="R455" s="554" t="s">
        <v>158</v>
      </c>
      <c r="S455" s="546" t="s">
        <v>82</v>
      </c>
      <c r="T455" s="546">
        <v>65</v>
      </c>
      <c r="U455" s="546">
        <v>156</v>
      </c>
      <c r="V455" s="281">
        <v>156</v>
      </c>
      <c r="W455" s="281"/>
      <c r="X455" s="281"/>
      <c r="Y455" s="281"/>
      <c r="Z455" s="281"/>
      <c r="AA455" s="281"/>
      <c r="AB455" s="571" t="s">
        <v>1711</v>
      </c>
    </row>
    <row r="456" spans="1:28" x14ac:dyDescent="0.3">
      <c r="A456" s="434"/>
      <c r="B456" s="344" t="s">
        <v>524</v>
      </c>
      <c r="C456" s="96" t="s">
        <v>2102</v>
      </c>
      <c r="D456" s="65">
        <v>630</v>
      </c>
      <c r="E456" s="65">
        <v>830</v>
      </c>
      <c r="F456" s="292"/>
      <c r="G456" s="292"/>
      <c r="H456" s="292">
        <v>830</v>
      </c>
      <c r="I456" s="292"/>
      <c r="J456" s="292"/>
      <c r="K456" s="292"/>
      <c r="L456" s="66" t="s">
        <v>1809</v>
      </c>
      <c r="Q456" s="547"/>
      <c r="R456" s="554" t="s">
        <v>161</v>
      </c>
      <c r="S456" s="546" t="s">
        <v>82</v>
      </c>
      <c r="T456" s="546">
        <v>58</v>
      </c>
      <c r="U456" s="546">
        <v>125</v>
      </c>
      <c r="V456" s="281">
        <v>125</v>
      </c>
      <c r="W456" s="281"/>
      <c r="X456" s="281"/>
      <c r="Y456" s="281"/>
      <c r="Z456" s="281"/>
      <c r="AA456" s="281"/>
      <c r="AB456" s="571" t="s">
        <v>1713</v>
      </c>
    </row>
    <row r="457" spans="1:28" x14ac:dyDescent="0.3">
      <c r="A457" s="434"/>
      <c r="B457" s="344" t="s">
        <v>525</v>
      </c>
      <c r="C457" s="65" t="s">
        <v>168</v>
      </c>
      <c r="D457" s="65">
        <v>100</v>
      </c>
      <c r="E457" s="82" t="s">
        <v>559</v>
      </c>
      <c r="F457" s="319"/>
      <c r="G457" s="319"/>
      <c r="H457" s="319"/>
      <c r="I457" s="319"/>
      <c r="J457" s="319"/>
      <c r="K457" s="319"/>
      <c r="L457" s="66" t="s">
        <v>1810</v>
      </c>
      <c r="Q457" s="429"/>
      <c r="R457" s="252" t="s">
        <v>1062</v>
      </c>
      <c r="S457" s="13" t="s">
        <v>82</v>
      </c>
      <c r="T457" s="13">
        <v>65</v>
      </c>
      <c r="U457" s="629"/>
      <c r="V457" s="773"/>
      <c r="W457" s="773"/>
      <c r="X457" s="773"/>
      <c r="Y457" s="773"/>
      <c r="Z457" s="773"/>
      <c r="AA457" s="773"/>
      <c r="AB457" s="22" t="s">
        <v>1714</v>
      </c>
    </row>
    <row r="458" spans="1:28" x14ac:dyDescent="0.3">
      <c r="A458" s="434"/>
      <c r="B458" s="344" t="s">
        <v>527</v>
      </c>
      <c r="C458" s="96" t="s">
        <v>2103</v>
      </c>
      <c r="D458" s="65">
        <v>100</v>
      </c>
      <c r="E458" s="82"/>
      <c r="F458" s="319"/>
      <c r="G458" s="319"/>
      <c r="H458" s="319"/>
      <c r="I458" s="319"/>
      <c r="J458" s="319"/>
      <c r="K458" s="319"/>
      <c r="L458" s="66" t="s">
        <v>1811</v>
      </c>
      <c r="Q458" s="578" t="s">
        <v>171</v>
      </c>
      <c r="R458" s="554" t="s">
        <v>167</v>
      </c>
      <c r="S458" s="546" t="s">
        <v>82</v>
      </c>
      <c r="T458" s="546">
        <v>135</v>
      </c>
      <c r="U458" s="546">
        <v>255</v>
      </c>
      <c r="V458" s="281">
        <v>255</v>
      </c>
      <c r="W458" s="281"/>
      <c r="X458" s="281"/>
      <c r="Y458" s="281"/>
      <c r="Z458" s="281"/>
      <c r="AA458" s="281"/>
      <c r="AB458" s="564" t="s">
        <v>1064</v>
      </c>
    </row>
    <row r="459" spans="1:28" x14ac:dyDescent="0.3">
      <c r="A459" s="434"/>
      <c r="B459" s="344" t="s">
        <v>528</v>
      </c>
      <c r="C459" s="96" t="s">
        <v>2103</v>
      </c>
      <c r="D459" s="65">
        <v>200</v>
      </c>
      <c r="E459" s="82"/>
      <c r="F459" s="319"/>
      <c r="G459" s="319"/>
      <c r="H459" s="319"/>
      <c r="I459" s="319"/>
      <c r="J459" s="319"/>
      <c r="K459" s="319"/>
      <c r="L459" s="66" t="s">
        <v>1812</v>
      </c>
      <c r="Q459" s="421"/>
      <c r="R459" s="40" t="s">
        <v>1068</v>
      </c>
      <c r="S459" s="11" t="s">
        <v>1070</v>
      </c>
      <c r="T459" s="11">
        <v>64</v>
      </c>
      <c r="U459" s="11">
        <v>180</v>
      </c>
      <c r="V459" s="281">
        <v>180</v>
      </c>
      <c r="W459" s="281"/>
      <c r="X459" s="281"/>
      <c r="Y459" s="281"/>
      <c r="Z459" s="281"/>
      <c r="AA459" s="281"/>
      <c r="AB459" s="20" t="s">
        <v>1072</v>
      </c>
    </row>
    <row r="460" spans="1:28" x14ac:dyDescent="0.3">
      <c r="A460" s="434"/>
      <c r="B460" s="344" t="s">
        <v>530</v>
      </c>
      <c r="C460" s="65" t="s">
        <v>517</v>
      </c>
      <c r="D460" s="65">
        <v>50</v>
      </c>
      <c r="E460" s="82"/>
      <c r="F460" s="319"/>
      <c r="G460" s="319"/>
      <c r="H460" s="319"/>
      <c r="I460" s="319"/>
      <c r="J460" s="319"/>
      <c r="K460" s="319"/>
      <c r="L460" s="66" t="s">
        <v>1805</v>
      </c>
      <c r="Q460" s="587"/>
      <c r="R460" s="551" t="s">
        <v>1069</v>
      </c>
      <c r="S460" s="552" t="s">
        <v>1071</v>
      </c>
      <c r="T460" s="552">
        <v>80</v>
      </c>
      <c r="U460" s="552">
        <v>225</v>
      </c>
      <c r="V460" s="314">
        <v>225</v>
      </c>
      <c r="W460" s="314"/>
      <c r="X460" s="314"/>
      <c r="Y460" s="314"/>
      <c r="Z460" s="314"/>
      <c r="AA460" s="314"/>
      <c r="AB460" s="573" t="s">
        <v>1073</v>
      </c>
    </row>
    <row r="461" spans="1:28" x14ac:dyDescent="0.3">
      <c r="A461" s="434"/>
      <c r="B461" s="344" t="s">
        <v>531</v>
      </c>
      <c r="C461" s="65" t="s">
        <v>517</v>
      </c>
      <c r="D461" s="65">
        <v>100</v>
      </c>
      <c r="E461" s="82"/>
      <c r="F461" s="319"/>
      <c r="G461" s="319"/>
      <c r="H461" s="319"/>
      <c r="I461" s="319"/>
      <c r="J461" s="319"/>
      <c r="K461" s="319"/>
      <c r="L461" s="66" t="s">
        <v>1805</v>
      </c>
      <c r="Q461" s="421"/>
      <c r="R461" s="40" t="s">
        <v>179</v>
      </c>
      <c r="S461" s="11" t="s">
        <v>82</v>
      </c>
      <c r="T461" s="11">
        <v>9.6</v>
      </c>
      <c r="U461" s="11">
        <v>20.399999999999999</v>
      </c>
      <c r="V461" s="281">
        <v>20.399999999999999</v>
      </c>
      <c r="W461" s="281"/>
      <c r="X461" s="281"/>
      <c r="Y461" s="281"/>
      <c r="Z461" s="281"/>
      <c r="AA461" s="281"/>
      <c r="AB461" s="20" t="s">
        <v>327</v>
      </c>
    </row>
    <row r="462" spans="1:28" x14ac:dyDescent="0.3">
      <c r="A462" s="434"/>
      <c r="B462" s="344" t="s">
        <v>533</v>
      </c>
      <c r="C462" s="65" t="s">
        <v>517</v>
      </c>
      <c r="D462" s="65">
        <v>200</v>
      </c>
      <c r="E462" s="82"/>
      <c r="F462" s="319"/>
      <c r="G462" s="319"/>
      <c r="H462" s="319"/>
      <c r="I462" s="319"/>
      <c r="J462" s="319"/>
      <c r="K462" s="319"/>
      <c r="L462" s="66" t="s">
        <v>1813</v>
      </c>
      <c r="Q462" s="547"/>
      <c r="R462" s="554" t="s">
        <v>182</v>
      </c>
      <c r="S462" s="546" t="s">
        <v>82</v>
      </c>
      <c r="T462" s="546">
        <v>19.2</v>
      </c>
      <c r="U462" s="546">
        <v>40.700000000000003</v>
      </c>
      <c r="V462" s="281">
        <v>40.700000000000003</v>
      </c>
      <c r="W462" s="281"/>
      <c r="X462" s="281"/>
      <c r="Y462" s="281"/>
      <c r="Z462" s="281"/>
      <c r="AA462" s="281"/>
      <c r="AB462" s="564" t="s">
        <v>327</v>
      </c>
    </row>
    <row r="463" spans="1:28" x14ac:dyDescent="0.3">
      <c r="A463" s="434"/>
      <c r="B463" s="344" t="s">
        <v>534</v>
      </c>
      <c r="C463" s="65" t="s">
        <v>517</v>
      </c>
      <c r="D463" s="65">
        <v>180</v>
      </c>
      <c r="E463" s="82"/>
      <c r="F463" s="319"/>
      <c r="G463" s="319"/>
      <c r="H463" s="319"/>
      <c r="I463" s="319"/>
      <c r="J463" s="319"/>
      <c r="K463" s="319"/>
      <c r="L463" s="66" t="s">
        <v>1814</v>
      </c>
      <c r="Q463" s="547"/>
      <c r="R463" s="554" t="s">
        <v>1079</v>
      </c>
      <c r="S463" s="546" t="s">
        <v>82</v>
      </c>
      <c r="T463" s="546">
        <v>40</v>
      </c>
      <c r="U463" s="619"/>
      <c r="V463" s="770"/>
      <c r="W463" s="770"/>
      <c r="X463" s="770"/>
      <c r="Y463" s="770"/>
      <c r="Z463" s="770"/>
      <c r="AA463" s="770"/>
      <c r="AB463" s="564" t="s">
        <v>1083</v>
      </c>
    </row>
    <row r="464" spans="1:28" x14ac:dyDescent="0.3">
      <c r="A464" s="434"/>
      <c r="B464" s="344" t="s">
        <v>535</v>
      </c>
      <c r="C464" s="96" t="s">
        <v>2104</v>
      </c>
      <c r="D464" s="65">
        <v>120</v>
      </c>
      <c r="E464" s="82"/>
      <c r="F464" s="319"/>
      <c r="G464" s="319"/>
      <c r="H464" s="319"/>
      <c r="I464" s="319"/>
      <c r="J464" s="319"/>
      <c r="K464" s="319"/>
      <c r="L464" s="66" t="s">
        <v>1815</v>
      </c>
      <c r="Q464" s="421"/>
      <c r="R464" s="40" t="s">
        <v>1080</v>
      </c>
      <c r="S464" s="11" t="s">
        <v>82</v>
      </c>
      <c r="T464" s="11">
        <v>80</v>
      </c>
      <c r="U464" s="619"/>
      <c r="V464" s="770"/>
      <c r="W464" s="770"/>
      <c r="X464" s="770"/>
      <c r="Y464" s="770"/>
      <c r="Z464" s="770"/>
      <c r="AA464" s="770"/>
      <c r="AB464" s="20" t="s">
        <v>1084</v>
      </c>
    </row>
    <row r="465" spans="1:28" x14ac:dyDescent="0.3">
      <c r="A465" s="434"/>
      <c r="B465" s="344" t="s">
        <v>538</v>
      </c>
      <c r="C465" s="65" t="s">
        <v>82</v>
      </c>
      <c r="D465" s="65">
        <v>90</v>
      </c>
      <c r="E465" s="82"/>
      <c r="F465" s="319"/>
      <c r="G465" s="319"/>
      <c r="H465" s="319"/>
      <c r="I465" s="319"/>
      <c r="J465" s="319"/>
      <c r="K465" s="319"/>
      <c r="L465" s="66" t="s">
        <v>1816</v>
      </c>
      <c r="Q465" s="547"/>
      <c r="R465" s="554" t="s">
        <v>1081</v>
      </c>
      <c r="S465" s="546" t="s">
        <v>82</v>
      </c>
      <c r="T465" s="546">
        <v>40</v>
      </c>
      <c r="U465" s="619"/>
      <c r="V465" s="770"/>
      <c r="W465" s="770"/>
      <c r="X465" s="770"/>
      <c r="Y465" s="770"/>
      <c r="Z465" s="770"/>
      <c r="AA465" s="770"/>
      <c r="AB465" s="564" t="s">
        <v>1085</v>
      </c>
    </row>
    <row r="466" spans="1:28" x14ac:dyDescent="0.3">
      <c r="A466" s="434"/>
      <c r="B466" s="344" t="s">
        <v>540</v>
      </c>
      <c r="C466" s="388" t="s">
        <v>2079</v>
      </c>
      <c r="D466" s="65">
        <v>35</v>
      </c>
      <c r="E466" s="82"/>
      <c r="F466" s="319"/>
      <c r="G466" s="319"/>
      <c r="H466" s="319"/>
      <c r="I466" s="319"/>
      <c r="J466" s="319"/>
      <c r="K466" s="319"/>
      <c r="L466" s="66" t="s">
        <v>1817</v>
      </c>
      <c r="Q466" s="421"/>
      <c r="R466" s="40" t="s">
        <v>1082</v>
      </c>
      <c r="S466" s="11" t="s">
        <v>82</v>
      </c>
      <c r="T466" s="11">
        <v>80</v>
      </c>
      <c r="U466" s="619"/>
      <c r="V466" s="770"/>
      <c r="W466" s="770"/>
      <c r="X466" s="770"/>
      <c r="Y466" s="770"/>
      <c r="Z466" s="770"/>
      <c r="AA466" s="770"/>
      <c r="AB466" s="20" t="s">
        <v>1086</v>
      </c>
    </row>
    <row r="467" spans="1:28" x14ac:dyDescent="0.3">
      <c r="A467" s="434"/>
      <c r="B467" s="344" t="s">
        <v>541</v>
      </c>
      <c r="C467" s="388" t="s">
        <v>2079</v>
      </c>
      <c r="D467" s="65">
        <v>70</v>
      </c>
      <c r="E467" s="82"/>
      <c r="F467" s="319"/>
      <c r="G467" s="319"/>
      <c r="H467" s="319"/>
      <c r="I467" s="319"/>
      <c r="J467" s="319"/>
      <c r="K467" s="319"/>
      <c r="L467" s="66" t="s">
        <v>1817</v>
      </c>
      <c r="Q467" s="547"/>
      <c r="R467" s="554" t="s">
        <v>192</v>
      </c>
      <c r="S467" s="546" t="s">
        <v>82</v>
      </c>
      <c r="T467" s="546">
        <v>75</v>
      </c>
      <c r="U467" s="619"/>
      <c r="V467" s="770"/>
      <c r="W467" s="770"/>
      <c r="X467" s="770"/>
      <c r="Y467" s="770"/>
      <c r="Z467" s="770"/>
      <c r="AA467" s="770"/>
      <c r="AB467" s="564" t="s">
        <v>1087</v>
      </c>
    </row>
    <row r="468" spans="1:28" x14ac:dyDescent="0.3">
      <c r="A468" s="434"/>
      <c r="B468" s="344" t="s">
        <v>542</v>
      </c>
      <c r="C468" s="388" t="s">
        <v>2079</v>
      </c>
      <c r="D468" s="65">
        <v>140</v>
      </c>
      <c r="E468" s="82"/>
      <c r="F468" s="319"/>
      <c r="G468" s="319"/>
      <c r="H468" s="319"/>
      <c r="I468" s="319"/>
      <c r="J468" s="319"/>
      <c r="K468" s="319"/>
      <c r="L468" s="66" t="s">
        <v>1818</v>
      </c>
      <c r="Q468" s="421"/>
      <c r="R468" s="40" t="s">
        <v>193</v>
      </c>
      <c r="S468" s="11" t="s">
        <v>82</v>
      </c>
      <c r="T468" s="11">
        <v>150</v>
      </c>
      <c r="U468" s="619"/>
      <c r="V468" s="770"/>
      <c r="W468" s="770"/>
      <c r="X468" s="770"/>
      <c r="Y468" s="770"/>
      <c r="Z468" s="770"/>
      <c r="AA468" s="770"/>
      <c r="AB468" s="20" t="s">
        <v>1088</v>
      </c>
    </row>
    <row r="469" spans="1:28" x14ac:dyDescent="0.3">
      <c r="A469" s="434"/>
      <c r="B469" s="344" t="s">
        <v>544</v>
      </c>
      <c r="C469" s="65" t="s">
        <v>82</v>
      </c>
      <c r="D469" s="65">
        <v>15</v>
      </c>
      <c r="E469" s="82"/>
      <c r="F469" s="319"/>
      <c r="G469" s="319"/>
      <c r="H469" s="319"/>
      <c r="I469" s="319"/>
      <c r="J469" s="319"/>
      <c r="K469" s="319"/>
      <c r="L469" s="66" t="s">
        <v>1819</v>
      </c>
      <c r="Q469" s="421"/>
      <c r="R469" s="40" t="s">
        <v>234</v>
      </c>
      <c r="S469" s="11" t="s">
        <v>82</v>
      </c>
      <c r="T469" s="11">
        <v>30</v>
      </c>
      <c r="U469" s="619" t="s">
        <v>559</v>
      </c>
      <c r="V469" s="770"/>
      <c r="W469" s="770"/>
      <c r="X469" s="770"/>
      <c r="Y469" s="770"/>
      <c r="Z469" s="770"/>
      <c r="AA469" s="770"/>
      <c r="AB469" s="4" t="s">
        <v>235</v>
      </c>
    </row>
    <row r="470" spans="1:28" x14ac:dyDescent="0.3">
      <c r="A470" s="434"/>
      <c r="B470" s="344" t="s">
        <v>543</v>
      </c>
      <c r="C470" s="65" t="s">
        <v>82</v>
      </c>
      <c r="D470" s="65">
        <v>15</v>
      </c>
      <c r="E470" s="82"/>
      <c r="F470" s="319"/>
      <c r="G470" s="319"/>
      <c r="H470" s="319"/>
      <c r="I470" s="319"/>
      <c r="J470" s="319"/>
      <c r="K470" s="319"/>
      <c r="L470" s="66" t="s">
        <v>1820</v>
      </c>
      <c r="Q470" s="421"/>
      <c r="R470" s="40" t="s">
        <v>238</v>
      </c>
      <c r="S470" s="11" t="s">
        <v>82</v>
      </c>
      <c r="T470" s="11">
        <v>100</v>
      </c>
      <c r="U470" s="11">
        <v>235</v>
      </c>
      <c r="V470" s="281">
        <v>235</v>
      </c>
      <c r="W470" s="281"/>
      <c r="X470" s="281"/>
      <c r="Y470" s="281"/>
      <c r="Z470" s="281"/>
      <c r="AA470" s="281"/>
      <c r="AB470" s="4"/>
    </row>
    <row r="471" spans="1:28" x14ac:dyDescent="0.3">
      <c r="A471" s="434"/>
      <c r="B471" s="344" t="s">
        <v>545</v>
      </c>
      <c r="C471" s="65" t="s">
        <v>547</v>
      </c>
      <c r="D471" s="65">
        <v>350</v>
      </c>
      <c r="E471" s="82"/>
      <c r="F471" s="319"/>
      <c r="G471" s="319"/>
      <c r="H471" s="319"/>
      <c r="I471" s="319"/>
      <c r="J471" s="319"/>
      <c r="K471" s="319"/>
      <c r="L471" s="66" t="s">
        <v>1821</v>
      </c>
      <c r="Q471" s="547"/>
      <c r="R471" s="554" t="s">
        <v>239</v>
      </c>
      <c r="S471" s="546" t="s">
        <v>82</v>
      </c>
      <c r="T471" s="546">
        <v>60</v>
      </c>
      <c r="U471" s="619"/>
      <c r="V471" s="770"/>
      <c r="W471" s="770"/>
      <c r="X471" s="770"/>
      <c r="Y471" s="770"/>
      <c r="Z471" s="770"/>
      <c r="AA471" s="770"/>
      <c r="AB471" s="562" t="s">
        <v>240</v>
      </c>
    </row>
    <row r="472" spans="1:28" x14ac:dyDescent="0.3">
      <c r="A472" s="434"/>
      <c r="B472" s="344" t="s">
        <v>546</v>
      </c>
      <c r="C472" s="65" t="s">
        <v>547</v>
      </c>
      <c r="D472" s="65">
        <v>350</v>
      </c>
      <c r="E472" s="82"/>
      <c r="F472" s="319"/>
      <c r="G472" s="319"/>
      <c r="H472" s="319"/>
      <c r="I472" s="319"/>
      <c r="J472" s="319"/>
      <c r="K472" s="319"/>
      <c r="L472" s="66" t="s">
        <v>1822</v>
      </c>
      <c r="Q472" s="428" t="s">
        <v>332</v>
      </c>
      <c r="R472" s="10" t="s">
        <v>278</v>
      </c>
      <c r="S472" s="11" t="s">
        <v>82</v>
      </c>
      <c r="T472" s="14">
        <v>10</v>
      </c>
      <c r="U472" s="619"/>
      <c r="V472" s="770"/>
      <c r="W472" s="770"/>
      <c r="X472" s="770"/>
      <c r="Y472" s="770"/>
      <c r="Z472" s="770"/>
      <c r="AA472" s="770"/>
      <c r="AB472" s="6" t="s">
        <v>1755</v>
      </c>
    </row>
    <row r="473" spans="1:28" x14ac:dyDescent="0.3">
      <c r="A473" s="434"/>
      <c r="B473" s="344" t="s">
        <v>548</v>
      </c>
      <c r="C473" s="96" t="s">
        <v>547</v>
      </c>
      <c r="D473" s="65">
        <v>350</v>
      </c>
      <c r="E473" s="82"/>
      <c r="F473" s="319"/>
      <c r="G473" s="319"/>
      <c r="H473" s="319"/>
      <c r="I473" s="319"/>
      <c r="J473" s="319"/>
      <c r="K473" s="319"/>
      <c r="L473" s="66" t="s">
        <v>1821</v>
      </c>
      <c r="Q473" s="553" t="s">
        <v>333</v>
      </c>
      <c r="R473" s="554" t="s">
        <v>280</v>
      </c>
      <c r="S473" s="546" t="s">
        <v>82</v>
      </c>
      <c r="T473" s="546">
        <v>14</v>
      </c>
      <c r="U473" s="619"/>
      <c r="V473" s="770"/>
      <c r="W473" s="770"/>
      <c r="X473" s="770"/>
      <c r="Y473" s="770"/>
      <c r="Z473" s="770"/>
      <c r="AA473" s="770"/>
      <c r="AB473" s="562" t="s">
        <v>1756</v>
      </c>
    </row>
    <row r="474" spans="1:28" x14ac:dyDescent="0.3">
      <c r="A474" s="434"/>
      <c r="B474" s="344" t="s">
        <v>549</v>
      </c>
      <c r="C474" s="65" t="s">
        <v>547</v>
      </c>
      <c r="D474" s="65">
        <v>145</v>
      </c>
      <c r="E474" s="82"/>
      <c r="F474" s="319"/>
      <c r="G474" s="319"/>
      <c r="H474" s="319"/>
      <c r="I474" s="319"/>
      <c r="J474" s="319"/>
      <c r="K474" s="319"/>
      <c r="L474" s="66" t="s">
        <v>1821</v>
      </c>
      <c r="Q474" s="421"/>
      <c r="R474" s="40" t="s">
        <v>281</v>
      </c>
      <c r="S474" s="11" t="s">
        <v>82</v>
      </c>
      <c r="T474" s="11">
        <v>18</v>
      </c>
      <c r="U474" s="619"/>
      <c r="V474" s="770"/>
      <c r="W474" s="770"/>
      <c r="X474" s="770"/>
      <c r="Y474" s="770"/>
      <c r="Z474" s="770"/>
      <c r="AA474" s="770"/>
      <c r="AB474" s="4" t="s">
        <v>1757</v>
      </c>
    </row>
    <row r="475" spans="1:28" ht="15" thickBot="1" x14ac:dyDescent="0.35">
      <c r="A475" s="434"/>
      <c r="B475" s="344" t="s">
        <v>550</v>
      </c>
      <c r="C475" s="65" t="s">
        <v>547</v>
      </c>
      <c r="D475" s="65">
        <v>250</v>
      </c>
      <c r="E475" s="82"/>
      <c r="F475" s="319"/>
      <c r="G475" s="319"/>
      <c r="H475" s="319"/>
      <c r="I475" s="319"/>
      <c r="J475" s="319"/>
      <c r="K475" s="319"/>
      <c r="L475" s="66" t="s">
        <v>1821</v>
      </c>
      <c r="Q475" s="547" t="s">
        <v>334</v>
      </c>
      <c r="R475" s="554" t="s">
        <v>282</v>
      </c>
      <c r="S475" s="546" t="s">
        <v>82</v>
      </c>
      <c r="T475" s="546">
        <v>28</v>
      </c>
      <c r="U475" s="619"/>
      <c r="V475" s="770"/>
      <c r="W475" s="770"/>
      <c r="X475" s="770"/>
      <c r="Y475" s="770"/>
      <c r="Z475" s="770"/>
      <c r="AA475" s="770"/>
      <c r="AB475" s="562" t="s">
        <v>1758</v>
      </c>
    </row>
    <row r="476" spans="1:28" ht="18.600000000000001" thickBot="1" x14ac:dyDescent="0.4">
      <c r="A476" s="56" t="s">
        <v>558</v>
      </c>
      <c r="B476" s="15"/>
      <c r="C476" s="83"/>
      <c r="D476" s="27"/>
      <c r="E476" s="27"/>
      <c r="F476" s="27"/>
      <c r="G476" s="27"/>
      <c r="H476" s="27"/>
      <c r="I476" s="27"/>
      <c r="J476" s="27"/>
      <c r="K476" s="27"/>
      <c r="L476" s="16"/>
      <c r="Q476" s="421" t="s">
        <v>335</v>
      </c>
      <c r="R476" s="40" t="s">
        <v>283</v>
      </c>
      <c r="S476" s="11" t="s">
        <v>82</v>
      </c>
      <c r="T476" s="11">
        <v>35</v>
      </c>
      <c r="U476" s="619"/>
      <c r="V476" s="770"/>
      <c r="W476" s="770"/>
      <c r="X476" s="770"/>
      <c r="Y476" s="770"/>
      <c r="Z476" s="770"/>
      <c r="AA476" s="770"/>
      <c r="AB476" s="4" t="s">
        <v>1759</v>
      </c>
    </row>
    <row r="477" spans="1:28" x14ac:dyDescent="0.3">
      <c r="A477" s="428" t="s">
        <v>565</v>
      </c>
      <c r="B477" s="10" t="s">
        <v>562</v>
      </c>
      <c r="C477" s="65" t="s">
        <v>560</v>
      </c>
      <c r="D477" s="65">
        <v>10</v>
      </c>
      <c r="E477" s="65">
        <v>15</v>
      </c>
      <c r="F477" s="292">
        <v>15</v>
      </c>
      <c r="G477" s="292"/>
      <c r="H477" s="292"/>
      <c r="I477" s="292"/>
      <c r="J477" s="292"/>
      <c r="K477" s="292"/>
      <c r="L477" s="66" t="s">
        <v>1823</v>
      </c>
      <c r="Q477" s="547" t="s">
        <v>336</v>
      </c>
      <c r="R477" s="554" t="s">
        <v>284</v>
      </c>
      <c r="S477" s="546" t="s">
        <v>82</v>
      </c>
      <c r="T477" s="546">
        <v>65</v>
      </c>
      <c r="U477" s="619"/>
      <c r="V477" s="770"/>
      <c r="W477" s="770"/>
      <c r="X477" s="770"/>
      <c r="Y477" s="770"/>
      <c r="Z477" s="770"/>
      <c r="AA477" s="770"/>
      <c r="AB477" s="562" t="s">
        <v>1760</v>
      </c>
    </row>
    <row r="478" spans="1:28" ht="15" thickBot="1" x14ac:dyDescent="0.35">
      <c r="A478" s="424" t="s">
        <v>566</v>
      </c>
      <c r="B478" s="40" t="s">
        <v>561</v>
      </c>
      <c r="C478" s="65" t="s">
        <v>560</v>
      </c>
      <c r="D478" s="65">
        <v>10</v>
      </c>
      <c r="E478" s="65">
        <v>15</v>
      </c>
      <c r="F478" s="292">
        <v>15</v>
      </c>
      <c r="G478" s="292"/>
      <c r="H478" s="292"/>
      <c r="I478" s="292"/>
      <c r="J478" s="292"/>
      <c r="K478" s="292"/>
      <c r="L478" s="66" t="s">
        <v>1824</v>
      </c>
      <c r="Q478" s="421" t="s">
        <v>337</v>
      </c>
      <c r="R478" s="40" t="s">
        <v>285</v>
      </c>
      <c r="S478" s="11" t="s">
        <v>82</v>
      </c>
      <c r="T478" s="11">
        <v>80</v>
      </c>
      <c r="U478" s="619"/>
      <c r="V478" s="770"/>
      <c r="W478" s="770"/>
      <c r="X478" s="770"/>
      <c r="Y478" s="770"/>
      <c r="Z478" s="770"/>
      <c r="AA478" s="770"/>
      <c r="AB478" s="4" t="s">
        <v>1761</v>
      </c>
    </row>
    <row r="479" spans="1:28" ht="18.600000000000001" thickBot="1" x14ac:dyDescent="0.4">
      <c r="A479" s="56" t="s">
        <v>568</v>
      </c>
      <c r="B479" s="15"/>
      <c r="C479" s="83"/>
      <c r="D479" s="27"/>
      <c r="E479" s="27"/>
      <c r="F479" s="27"/>
      <c r="G479" s="27"/>
      <c r="H479" s="27"/>
      <c r="I479" s="27"/>
      <c r="J479" s="27"/>
      <c r="K479" s="27"/>
      <c r="L479" s="16"/>
      <c r="Q479" s="547" t="s">
        <v>338</v>
      </c>
      <c r="R479" s="554" t="s">
        <v>286</v>
      </c>
      <c r="S479" s="546" t="s">
        <v>82</v>
      </c>
      <c r="T479" s="546">
        <v>90</v>
      </c>
      <c r="U479" s="619"/>
      <c r="V479" s="770"/>
      <c r="W479" s="770"/>
      <c r="X479" s="770"/>
      <c r="Y479" s="770"/>
      <c r="Z479" s="770"/>
      <c r="AA479" s="770"/>
      <c r="AB479" s="562" t="s">
        <v>1761</v>
      </c>
    </row>
    <row r="480" spans="1:28" x14ac:dyDescent="0.3">
      <c r="A480" s="428" t="s">
        <v>577</v>
      </c>
      <c r="B480" s="10" t="s">
        <v>569</v>
      </c>
      <c r="C480" s="65" t="s">
        <v>82</v>
      </c>
      <c r="D480" s="65">
        <v>29.6</v>
      </c>
      <c r="E480" s="65">
        <v>65.599999999999994</v>
      </c>
      <c r="F480" s="292">
        <v>65.599999999999994</v>
      </c>
      <c r="G480" s="292"/>
      <c r="H480" s="292"/>
      <c r="I480" s="292"/>
      <c r="J480" s="292"/>
      <c r="K480" s="292"/>
      <c r="L480" s="66" t="s">
        <v>1825</v>
      </c>
      <c r="Q480" s="421" t="s">
        <v>339</v>
      </c>
      <c r="R480" s="40" t="s">
        <v>287</v>
      </c>
      <c r="S480" s="11" t="s">
        <v>82</v>
      </c>
      <c r="T480" s="11">
        <v>88</v>
      </c>
      <c r="U480" s="619"/>
      <c r="V480" s="770"/>
      <c r="W480" s="770"/>
      <c r="X480" s="770"/>
      <c r="Y480" s="770"/>
      <c r="Z480" s="770"/>
      <c r="AA480" s="770"/>
      <c r="AB480" s="4" t="s">
        <v>1762</v>
      </c>
    </row>
    <row r="481" spans="1:28" x14ac:dyDescent="0.3">
      <c r="A481" s="424" t="s">
        <v>578</v>
      </c>
      <c r="B481" s="10" t="s">
        <v>570</v>
      </c>
      <c r="C481" s="65" t="s">
        <v>82</v>
      </c>
      <c r="D481" s="65">
        <v>24.8</v>
      </c>
      <c r="E481" s="65">
        <v>48.3</v>
      </c>
      <c r="F481" s="292">
        <v>48.3</v>
      </c>
      <c r="G481" s="292"/>
      <c r="H481" s="292"/>
      <c r="I481" s="292"/>
      <c r="J481" s="292"/>
      <c r="K481" s="292"/>
      <c r="L481" s="66" t="s">
        <v>1826</v>
      </c>
      <c r="Q481" s="547" t="s">
        <v>340</v>
      </c>
      <c r="R481" s="554" t="s">
        <v>288</v>
      </c>
      <c r="S481" s="546" t="s">
        <v>82</v>
      </c>
      <c r="T481" s="546">
        <v>132</v>
      </c>
      <c r="U481" s="619"/>
      <c r="V481" s="770"/>
      <c r="W481" s="770"/>
      <c r="X481" s="770"/>
      <c r="Y481" s="770"/>
      <c r="Z481" s="770"/>
      <c r="AA481" s="770"/>
      <c r="AB481" s="562" t="s">
        <v>1763</v>
      </c>
    </row>
    <row r="482" spans="1:28" x14ac:dyDescent="0.3">
      <c r="A482" s="421" t="s">
        <v>1198</v>
      </c>
      <c r="B482" s="10" t="s">
        <v>573</v>
      </c>
      <c r="C482" s="65" t="s">
        <v>82</v>
      </c>
      <c r="D482" s="65">
        <v>28.5</v>
      </c>
      <c r="E482" s="65">
        <v>74.5</v>
      </c>
      <c r="F482" s="292">
        <v>74.5</v>
      </c>
      <c r="G482" s="292"/>
      <c r="H482" s="292"/>
      <c r="I482" s="292"/>
      <c r="J482" s="292"/>
      <c r="K482" s="292"/>
      <c r="L482" s="66" t="s">
        <v>1827</v>
      </c>
      <c r="Q482" s="421"/>
      <c r="R482" s="40" t="s">
        <v>292</v>
      </c>
      <c r="S482" s="11" t="s">
        <v>82</v>
      </c>
      <c r="T482" s="11">
        <v>199</v>
      </c>
      <c r="U482" s="619"/>
      <c r="V482" s="770"/>
      <c r="W482" s="770"/>
      <c r="X482" s="770"/>
      <c r="Y482" s="770"/>
      <c r="Z482" s="770"/>
      <c r="AA482" s="770"/>
      <c r="AB482" s="4" t="s">
        <v>1764</v>
      </c>
    </row>
    <row r="483" spans="1:28" x14ac:dyDescent="0.3">
      <c r="A483" s="421"/>
      <c r="B483" s="10" t="s">
        <v>574</v>
      </c>
      <c r="C483" s="65" t="s">
        <v>82</v>
      </c>
      <c r="D483" s="65">
        <v>28.1</v>
      </c>
      <c r="E483" s="65">
        <v>78.900000000000006</v>
      </c>
      <c r="F483" s="292">
        <v>78.900000000000006</v>
      </c>
      <c r="G483" s="292"/>
      <c r="H483" s="292"/>
      <c r="I483" s="292"/>
      <c r="J483" s="292"/>
      <c r="K483" s="292"/>
      <c r="L483" s="66" t="s">
        <v>1827</v>
      </c>
      <c r="Q483" s="547"/>
      <c r="R483" s="554" t="s">
        <v>289</v>
      </c>
      <c r="S483" s="546" t="s">
        <v>82</v>
      </c>
      <c r="T483" s="546">
        <v>125</v>
      </c>
      <c r="U483" s="619"/>
      <c r="V483" s="770"/>
      <c r="W483" s="770"/>
      <c r="X483" s="770"/>
      <c r="Y483" s="770"/>
      <c r="Z483" s="770"/>
      <c r="AA483" s="770"/>
      <c r="AB483" s="562" t="s">
        <v>1765</v>
      </c>
    </row>
    <row r="484" spans="1:28" ht="15" thickBot="1" x14ac:dyDescent="0.35">
      <c r="A484" s="421"/>
      <c r="B484" s="10" t="s">
        <v>575</v>
      </c>
      <c r="C484" s="65" t="s">
        <v>82</v>
      </c>
      <c r="D484" s="65">
        <v>30.5</v>
      </c>
      <c r="E484" s="65">
        <v>63</v>
      </c>
      <c r="F484" s="292">
        <v>63</v>
      </c>
      <c r="G484" s="292"/>
      <c r="H484" s="292"/>
      <c r="I484" s="292"/>
      <c r="J484" s="292"/>
      <c r="K484" s="292"/>
      <c r="L484" s="66" t="s">
        <v>1826</v>
      </c>
      <c r="Q484" s="421"/>
      <c r="R484" s="40" t="s">
        <v>371</v>
      </c>
      <c r="S484" s="11" t="s">
        <v>82</v>
      </c>
      <c r="T484" s="11">
        <v>150</v>
      </c>
      <c r="U484" s="619"/>
      <c r="V484" s="770"/>
      <c r="W484" s="770"/>
      <c r="X484" s="770"/>
      <c r="Y484" s="770"/>
      <c r="Z484" s="770"/>
      <c r="AA484" s="770"/>
      <c r="AB484" s="4" t="s">
        <v>1769</v>
      </c>
    </row>
    <row r="485" spans="1:28" ht="15" thickBot="1" x14ac:dyDescent="0.35">
      <c r="A485" s="429"/>
      <c r="B485" s="405" t="s">
        <v>576</v>
      </c>
      <c r="C485" s="65" t="s">
        <v>82</v>
      </c>
      <c r="D485" s="84">
        <v>30.7</v>
      </c>
      <c r="E485" s="84">
        <v>69.2</v>
      </c>
      <c r="F485" s="317">
        <v>69.2</v>
      </c>
      <c r="G485" s="317"/>
      <c r="H485" s="317"/>
      <c r="I485" s="317"/>
      <c r="J485" s="317"/>
      <c r="K485" s="317"/>
      <c r="L485" s="76" t="s">
        <v>1826</v>
      </c>
      <c r="Q485" s="421" t="s">
        <v>448</v>
      </c>
      <c r="R485" s="406" t="s">
        <v>442</v>
      </c>
      <c r="S485" s="11" t="s">
        <v>446</v>
      </c>
      <c r="T485" s="11">
        <v>18</v>
      </c>
      <c r="U485" s="11">
        <v>47</v>
      </c>
      <c r="V485" s="281">
        <v>47</v>
      </c>
      <c r="W485" s="281"/>
      <c r="X485" s="281"/>
      <c r="Y485" s="281"/>
      <c r="Z485" s="281"/>
      <c r="AA485" s="281"/>
      <c r="AB485" s="4" t="s">
        <v>1779</v>
      </c>
    </row>
    <row r="486" spans="1:28" ht="18.600000000000001" thickBot="1" x14ac:dyDescent="0.4">
      <c r="A486" s="56" t="s">
        <v>579</v>
      </c>
      <c r="B486" s="15"/>
      <c r="C486" s="83"/>
      <c r="D486" s="27"/>
      <c r="E486" s="27"/>
      <c r="F486" s="27"/>
      <c r="G486" s="27"/>
      <c r="H486" s="27"/>
      <c r="I486" s="27"/>
      <c r="J486" s="27"/>
      <c r="K486" s="27"/>
      <c r="L486" s="16"/>
      <c r="Q486" s="547"/>
      <c r="R486" s="733" t="s">
        <v>441</v>
      </c>
      <c r="S486" s="546" t="s">
        <v>446</v>
      </c>
      <c r="T486" s="552">
        <v>44</v>
      </c>
      <c r="U486" s="552">
        <v>92</v>
      </c>
      <c r="V486" s="314">
        <v>92</v>
      </c>
      <c r="W486" s="314"/>
      <c r="X486" s="314"/>
      <c r="Y486" s="314"/>
      <c r="Z486" s="314"/>
      <c r="AA486" s="314"/>
      <c r="AB486" s="562" t="s">
        <v>1779</v>
      </c>
    </row>
    <row r="487" spans="1:28" x14ac:dyDescent="0.3">
      <c r="A487" s="428" t="s">
        <v>651</v>
      </c>
      <c r="B487" s="344" t="s">
        <v>580</v>
      </c>
      <c r="C487" s="65" t="s">
        <v>82</v>
      </c>
      <c r="D487" s="65">
        <v>150</v>
      </c>
      <c r="E487" s="65">
        <v>354</v>
      </c>
      <c r="F487" s="292"/>
      <c r="G487" s="292">
        <v>354</v>
      </c>
      <c r="H487" s="292"/>
      <c r="I487" s="292"/>
      <c r="J487" s="292"/>
      <c r="K487" s="292"/>
      <c r="L487" s="66" t="s">
        <v>1207</v>
      </c>
      <c r="Q487" s="421"/>
      <c r="R487" s="409" t="s">
        <v>440</v>
      </c>
      <c r="S487" s="11" t="s">
        <v>446</v>
      </c>
      <c r="T487" s="11">
        <v>32</v>
      </c>
      <c r="U487" s="11">
        <v>85</v>
      </c>
      <c r="V487" s="281">
        <v>85</v>
      </c>
      <c r="W487" s="281"/>
      <c r="X487" s="281"/>
      <c r="Y487" s="281"/>
      <c r="Z487" s="281"/>
      <c r="AA487" s="281"/>
      <c r="AB487" s="4" t="s">
        <v>1779</v>
      </c>
    </row>
    <row r="488" spans="1:28" x14ac:dyDescent="0.3">
      <c r="A488" s="35" t="s">
        <v>652</v>
      </c>
      <c r="B488" s="344" t="s">
        <v>581</v>
      </c>
      <c r="C488" s="65" t="s">
        <v>82</v>
      </c>
      <c r="D488" s="65">
        <v>150</v>
      </c>
      <c r="E488" s="65">
        <v>354</v>
      </c>
      <c r="F488" s="292"/>
      <c r="G488" s="292">
        <v>354</v>
      </c>
      <c r="H488" s="292"/>
      <c r="I488" s="292"/>
      <c r="J488" s="292"/>
      <c r="K488" s="292"/>
      <c r="L488" s="66" t="s">
        <v>1208</v>
      </c>
      <c r="Q488" s="555"/>
      <c r="R488" s="733" t="s">
        <v>439</v>
      </c>
      <c r="S488" s="546" t="s">
        <v>446</v>
      </c>
      <c r="T488" s="546">
        <v>79</v>
      </c>
      <c r="U488" s="546">
        <v>166</v>
      </c>
      <c r="V488" s="281">
        <v>166</v>
      </c>
      <c r="W488" s="281"/>
      <c r="X488" s="281"/>
      <c r="Y488" s="281"/>
      <c r="Z488" s="281"/>
      <c r="AA488" s="281"/>
      <c r="AB488" s="562" t="s">
        <v>1779</v>
      </c>
    </row>
    <row r="489" spans="1:28" x14ac:dyDescent="0.3">
      <c r="A489" s="421"/>
      <c r="B489" s="344" t="s">
        <v>582</v>
      </c>
      <c r="C489" s="65" t="s">
        <v>82</v>
      </c>
      <c r="D489" s="65">
        <v>150</v>
      </c>
      <c r="E489" s="65">
        <v>344</v>
      </c>
      <c r="F489" s="292"/>
      <c r="G489" s="292">
        <v>344</v>
      </c>
      <c r="H489" s="292"/>
      <c r="I489" s="292"/>
      <c r="J489" s="292"/>
      <c r="K489" s="292"/>
      <c r="L489" s="66" t="s">
        <v>1209</v>
      </c>
      <c r="Q489" s="420"/>
      <c r="R489" s="409" t="s">
        <v>445</v>
      </c>
      <c r="S489" s="11" t="s">
        <v>447</v>
      </c>
      <c r="T489" s="11">
        <v>23</v>
      </c>
      <c r="U489" s="11">
        <v>63</v>
      </c>
      <c r="V489" s="281">
        <v>63</v>
      </c>
      <c r="W489" s="281"/>
      <c r="X489" s="281"/>
      <c r="Y489" s="281"/>
      <c r="Z489" s="281"/>
      <c r="AA489" s="281"/>
      <c r="AB489" s="4" t="s">
        <v>1779</v>
      </c>
    </row>
    <row r="490" spans="1:28" x14ac:dyDescent="0.3">
      <c r="A490" s="421"/>
      <c r="B490" s="344" t="s">
        <v>583</v>
      </c>
      <c r="C490" s="65" t="s">
        <v>82</v>
      </c>
      <c r="D490" s="65">
        <v>150</v>
      </c>
      <c r="E490" s="65">
        <v>344</v>
      </c>
      <c r="F490" s="292"/>
      <c r="G490" s="292">
        <v>344</v>
      </c>
      <c r="H490" s="292"/>
      <c r="I490" s="292"/>
      <c r="J490" s="292"/>
      <c r="K490" s="292"/>
      <c r="L490" s="66" t="s">
        <v>1209</v>
      </c>
      <c r="Q490" s="547"/>
      <c r="R490" s="733" t="s">
        <v>444</v>
      </c>
      <c r="S490" s="546" t="s">
        <v>447</v>
      </c>
      <c r="T490" s="546">
        <v>58</v>
      </c>
      <c r="U490" s="546">
        <v>123</v>
      </c>
      <c r="V490" s="281">
        <v>123</v>
      </c>
      <c r="W490" s="281"/>
      <c r="X490" s="281"/>
      <c r="Y490" s="281"/>
      <c r="Z490" s="281"/>
      <c r="AA490" s="281"/>
      <c r="AB490" s="562" t="s">
        <v>1779</v>
      </c>
    </row>
    <row r="491" spans="1:28" x14ac:dyDescent="0.3">
      <c r="A491" s="421"/>
      <c r="B491" s="344" t="s">
        <v>584</v>
      </c>
      <c r="C491" s="65" t="s">
        <v>82</v>
      </c>
      <c r="D491" s="65">
        <v>150</v>
      </c>
      <c r="E491" s="65">
        <v>335</v>
      </c>
      <c r="F491" s="292"/>
      <c r="G491" s="292">
        <v>335</v>
      </c>
      <c r="H491" s="292"/>
      <c r="I491" s="292"/>
      <c r="J491" s="292"/>
      <c r="K491" s="292"/>
      <c r="L491" s="66" t="s">
        <v>1210</v>
      </c>
      <c r="Q491" s="421"/>
      <c r="R491" s="409" t="s">
        <v>438</v>
      </c>
      <c r="S491" s="11" t="s">
        <v>447</v>
      </c>
      <c r="T491" s="11">
        <v>42</v>
      </c>
      <c r="U491" s="11">
        <v>113</v>
      </c>
      <c r="V491" s="281">
        <v>113</v>
      </c>
      <c r="W491" s="281"/>
      <c r="X491" s="281"/>
      <c r="Y491" s="281"/>
      <c r="Z491" s="281"/>
      <c r="AA491" s="281"/>
      <c r="AB491" s="4" t="s">
        <v>1779</v>
      </c>
    </row>
    <row r="492" spans="1:28" ht="15" thickBot="1" x14ac:dyDescent="0.35">
      <c r="A492" s="421"/>
      <c r="B492" s="344" t="s">
        <v>585</v>
      </c>
      <c r="C492" s="65" t="s">
        <v>82</v>
      </c>
      <c r="D492" s="65">
        <v>150</v>
      </c>
      <c r="E492" s="65">
        <v>335</v>
      </c>
      <c r="F492" s="292"/>
      <c r="G492" s="292">
        <v>335</v>
      </c>
      <c r="H492" s="292"/>
      <c r="I492" s="292"/>
      <c r="J492" s="292"/>
      <c r="K492" s="292"/>
      <c r="L492" s="66" t="s">
        <v>1210</v>
      </c>
      <c r="Q492" s="547"/>
      <c r="R492" s="742" t="s">
        <v>443</v>
      </c>
      <c r="S492" s="546" t="s">
        <v>447</v>
      </c>
      <c r="T492" s="546">
        <v>105</v>
      </c>
      <c r="U492" s="546">
        <v>221</v>
      </c>
      <c r="V492" s="281">
        <v>221</v>
      </c>
      <c r="W492" s="281"/>
      <c r="X492" s="281"/>
      <c r="Y492" s="281"/>
      <c r="Z492" s="281"/>
      <c r="AA492" s="281"/>
      <c r="AB492" s="562" t="s">
        <v>1779</v>
      </c>
    </row>
    <row r="493" spans="1:28" x14ac:dyDescent="0.3">
      <c r="A493" s="421"/>
      <c r="B493" s="344" t="s">
        <v>587</v>
      </c>
      <c r="C493" s="65" t="s">
        <v>82</v>
      </c>
      <c r="D493" s="65">
        <v>150</v>
      </c>
      <c r="E493" s="65">
        <v>352</v>
      </c>
      <c r="F493" s="292"/>
      <c r="G493" s="292">
        <v>352</v>
      </c>
      <c r="H493" s="292"/>
      <c r="I493" s="292"/>
      <c r="J493" s="292"/>
      <c r="K493" s="292"/>
      <c r="L493" s="66" t="s">
        <v>1211</v>
      </c>
      <c r="Q493" s="424" t="s">
        <v>467</v>
      </c>
      <c r="R493" s="414" t="s">
        <v>452</v>
      </c>
      <c r="S493" s="96" t="s">
        <v>453</v>
      </c>
      <c r="T493" s="96">
        <v>150</v>
      </c>
      <c r="U493" s="96">
        <v>486</v>
      </c>
      <c r="V493" s="700"/>
      <c r="W493" s="700">
        <v>486</v>
      </c>
      <c r="X493" s="700"/>
      <c r="Y493" s="700"/>
      <c r="Z493" s="700"/>
      <c r="AA493" s="700"/>
      <c r="AB493" s="66" t="s">
        <v>1782</v>
      </c>
    </row>
    <row r="494" spans="1:28" x14ac:dyDescent="0.3">
      <c r="A494" s="421"/>
      <c r="B494" s="344" t="s">
        <v>588</v>
      </c>
      <c r="C494" s="65" t="s">
        <v>82</v>
      </c>
      <c r="D494" s="65">
        <v>150</v>
      </c>
      <c r="E494" s="65">
        <v>352</v>
      </c>
      <c r="F494" s="292"/>
      <c r="G494" s="292">
        <v>352</v>
      </c>
      <c r="H494" s="292"/>
      <c r="I494" s="292"/>
      <c r="J494" s="292"/>
      <c r="K494" s="292"/>
      <c r="L494" s="66" t="s">
        <v>1211</v>
      </c>
      <c r="Q494" s="547"/>
      <c r="R494" s="658" t="s">
        <v>454</v>
      </c>
      <c r="S494" s="623" t="s">
        <v>453</v>
      </c>
      <c r="T494" s="623">
        <v>300</v>
      </c>
      <c r="U494" s="623">
        <v>947</v>
      </c>
      <c r="V494" s="700"/>
      <c r="W494" s="700"/>
      <c r="X494" s="700"/>
      <c r="Y494" s="700">
        <v>947</v>
      </c>
      <c r="Z494" s="700"/>
      <c r="AA494" s="700"/>
      <c r="AB494" s="624" t="s">
        <v>1783</v>
      </c>
    </row>
    <row r="495" spans="1:28" x14ac:dyDescent="0.3">
      <c r="A495" s="421"/>
      <c r="B495" s="344" t="s">
        <v>589</v>
      </c>
      <c r="C495" s="65" t="s">
        <v>82</v>
      </c>
      <c r="D495" s="65">
        <v>150</v>
      </c>
      <c r="E495" s="65">
        <v>262</v>
      </c>
      <c r="F495" s="292">
        <v>262</v>
      </c>
      <c r="G495" s="292"/>
      <c r="H495" s="292"/>
      <c r="I495" s="292"/>
      <c r="J495" s="292"/>
      <c r="K495" s="292"/>
      <c r="L495" s="66" t="s">
        <v>1212</v>
      </c>
      <c r="Q495" s="421"/>
      <c r="R495" s="414" t="s">
        <v>455</v>
      </c>
      <c r="S495" s="96" t="s">
        <v>453</v>
      </c>
      <c r="T495" s="96">
        <v>600</v>
      </c>
      <c r="U495" s="96">
        <v>1947</v>
      </c>
      <c r="V495" s="700"/>
      <c r="W495" s="700"/>
      <c r="X495" s="700"/>
      <c r="Y495" s="700"/>
      <c r="Z495" s="700"/>
      <c r="AA495" s="700">
        <v>1947</v>
      </c>
      <c r="AB495" s="66" t="s">
        <v>1784</v>
      </c>
    </row>
    <row r="496" spans="1:28" x14ac:dyDescent="0.3">
      <c r="A496" s="421"/>
      <c r="B496" s="344" t="s">
        <v>590</v>
      </c>
      <c r="C496" s="65" t="s">
        <v>82</v>
      </c>
      <c r="D496" s="65">
        <v>150</v>
      </c>
      <c r="E496" s="65">
        <v>262</v>
      </c>
      <c r="F496" s="292">
        <v>262</v>
      </c>
      <c r="G496" s="292"/>
      <c r="H496" s="292"/>
      <c r="I496" s="292"/>
      <c r="J496" s="292"/>
      <c r="K496" s="292"/>
      <c r="L496" s="66" t="s">
        <v>1212</v>
      </c>
      <c r="Q496" s="547"/>
      <c r="R496" s="658" t="s">
        <v>456</v>
      </c>
      <c r="S496" s="623" t="s">
        <v>453</v>
      </c>
      <c r="T496" s="623">
        <v>30</v>
      </c>
      <c r="U496" s="619"/>
      <c r="V496" s="770"/>
      <c r="W496" s="770"/>
      <c r="X496" s="770"/>
      <c r="Y496" s="770"/>
      <c r="Z496" s="770"/>
      <c r="AA496" s="770"/>
      <c r="AB496" s="624" t="s">
        <v>1785</v>
      </c>
    </row>
    <row r="497" spans="1:28" x14ac:dyDescent="0.3">
      <c r="A497" s="421"/>
      <c r="B497" s="344" t="s">
        <v>591</v>
      </c>
      <c r="C497" s="65" t="s">
        <v>82</v>
      </c>
      <c r="D497" s="65">
        <v>150</v>
      </c>
      <c r="E497" s="65">
        <v>320</v>
      </c>
      <c r="F497" s="292"/>
      <c r="G497" s="292">
        <v>320</v>
      </c>
      <c r="H497" s="292"/>
      <c r="I497" s="292"/>
      <c r="J497" s="292"/>
      <c r="K497" s="292"/>
      <c r="L497" s="66" t="s">
        <v>1213</v>
      </c>
      <c r="Q497" s="421"/>
      <c r="R497" s="414" t="s">
        <v>457</v>
      </c>
      <c r="S497" s="96" t="s">
        <v>453</v>
      </c>
      <c r="T497" s="96">
        <v>50</v>
      </c>
      <c r="U497" s="619"/>
      <c r="V497" s="770"/>
      <c r="W497" s="770"/>
      <c r="X497" s="770"/>
      <c r="Y497" s="770"/>
      <c r="Z497" s="770"/>
      <c r="AA497" s="770"/>
      <c r="AB497" s="66" t="s">
        <v>1786</v>
      </c>
    </row>
    <row r="498" spans="1:28" x14ac:dyDescent="0.3">
      <c r="A498" s="421"/>
      <c r="B498" s="344" t="s">
        <v>592</v>
      </c>
      <c r="C498" s="65" t="s">
        <v>82</v>
      </c>
      <c r="D498" s="65">
        <v>150</v>
      </c>
      <c r="E498" s="65">
        <v>320</v>
      </c>
      <c r="F498" s="292"/>
      <c r="G498" s="292">
        <v>320</v>
      </c>
      <c r="H498" s="292"/>
      <c r="I498" s="292"/>
      <c r="J498" s="292"/>
      <c r="K498" s="292"/>
      <c r="L498" s="66" t="s">
        <v>1214</v>
      </c>
      <c r="Q498" s="547"/>
      <c r="R498" s="658" t="s">
        <v>458</v>
      </c>
      <c r="S498" s="623" t="s">
        <v>453</v>
      </c>
      <c r="T498" s="623">
        <v>40</v>
      </c>
      <c r="U498" s="619"/>
      <c r="V498" s="770"/>
      <c r="W498" s="770"/>
      <c r="X498" s="770"/>
      <c r="Y498" s="770"/>
      <c r="Z498" s="770"/>
      <c r="AA498" s="770"/>
      <c r="AB498" s="624" t="s">
        <v>1787</v>
      </c>
    </row>
    <row r="499" spans="1:28" x14ac:dyDescent="0.3">
      <c r="A499" s="421"/>
      <c r="B499" s="344" t="s">
        <v>593</v>
      </c>
      <c r="C499" s="65" t="s">
        <v>82</v>
      </c>
      <c r="D499" s="65">
        <v>150</v>
      </c>
      <c r="E499" s="65">
        <v>270</v>
      </c>
      <c r="F499" s="292">
        <v>270</v>
      </c>
      <c r="G499" s="292"/>
      <c r="H499" s="292"/>
      <c r="I499" s="292"/>
      <c r="J499" s="292"/>
      <c r="K499" s="292"/>
      <c r="L499" s="66" t="s">
        <v>1215</v>
      </c>
      <c r="Q499" s="421"/>
      <c r="R499" s="414" t="s">
        <v>459</v>
      </c>
      <c r="S499" s="96" t="s">
        <v>453</v>
      </c>
      <c r="T499" s="96">
        <v>30</v>
      </c>
      <c r="U499" s="619"/>
      <c r="V499" s="770"/>
      <c r="W499" s="770"/>
      <c r="X499" s="770"/>
      <c r="Y499" s="770"/>
      <c r="Z499" s="770"/>
      <c r="AA499" s="770"/>
      <c r="AB499" s="66" t="s">
        <v>1788</v>
      </c>
    </row>
    <row r="500" spans="1:28" x14ac:dyDescent="0.3">
      <c r="A500" s="421"/>
      <c r="B500" s="344" t="s">
        <v>594</v>
      </c>
      <c r="C500" s="65" t="s">
        <v>82</v>
      </c>
      <c r="D500" s="65">
        <v>150</v>
      </c>
      <c r="E500" s="65">
        <v>270</v>
      </c>
      <c r="F500" s="292">
        <v>270</v>
      </c>
      <c r="G500" s="292"/>
      <c r="H500" s="292"/>
      <c r="I500" s="292"/>
      <c r="J500" s="292"/>
      <c r="K500" s="292"/>
      <c r="L500" s="66" t="s">
        <v>1215</v>
      </c>
      <c r="Q500" s="547"/>
      <c r="R500" s="658" t="s">
        <v>461</v>
      </c>
      <c r="S500" s="623" t="s">
        <v>453</v>
      </c>
      <c r="T500" s="623">
        <v>50</v>
      </c>
      <c r="U500" s="619"/>
      <c r="V500" s="770"/>
      <c r="W500" s="770"/>
      <c r="X500" s="770"/>
      <c r="Y500" s="770"/>
      <c r="Z500" s="770"/>
      <c r="AA500" s="770"/>
      <c r="AB500" s="624" t="s">
        <v>1789</v>
      </c>
    </row>
    <row r="501" spans="1:28" x14ac:dyDescent="0.3">
      <c r="A501" s="421"/>
      <c r="B501" s="344" t="s">
        <v>595</v>
      </c>
      <c r="C501" s="65" t="s">
        <v>82</v>
      </c>
      <c r="D501" s="65">
        <v>150</v>
      </c>
      <c r="E501" s="65">
        <v>290</v>
      </c>
      <c r="F501" s="292">
        <v>290</v>
      </c>
      <c r="G501" s="292"/>
      <c r="H501" s="292"/>
      <c r="I501" s="292"/>
      <c r="J501" s="292"/>
      <c r="K501" s="292"/>
      <c r="L501" s="66" t="s">
        <v>1216</v>
      </c>
      <c r="Q501" s="421"/>
      <c r="R501" s="414" t="s">
        <v>462</v>
      </c>
      <c r="S501" s="96" t="s">
        <v>453</v>
      </c>
      <c r="T501" s="96">
        <v>40</v>
      </c>
      <c r="U501" s="619"/>
      <c r="V501" s="770"/>
      <c r="W501" s="770"/>
      <c r="X501" s="770"/>
      <c r="Y501" s="770"/>
      <c r="Z501" s="770"/>
      <c r="AA501" s="770"/>
      <c r="AB501" s="66" t="s">
        <v>1790</v>
      </c>
    </row>
    <row r="502" spans="1:28" x14ac:dyDescent="0.3">
      <c r="A502" s="421"/>
      <c r="B502" s="344" t="s">
        <v>596</v>
      </c>
      <c r="C502" s="65" t="s">
        <v>82</v>
      </c>
      <c r="D502" s="65">
        <v>150</v>
      </c>
      <c r="E502" s="65">
        <v>290</v>
      </c>
      <c r="F502" s="292">
        <v>290</v>
      </c>
      <c r="G502" s="292"/>
      <c r="H502" s="292"/>
      <c r="I502" s="292"/>
      <c r="J502" s="292"/>
      <c r="K502" s="292"/>
      <c r="L502" s="66" t="s">
        <v>1216</v>
      </c>
      <c r="Q502" s="547"/>
      <c r="R502" s="658" t="s">
        <v>463</v>
      </c>
      <c r="S502" s="623" t="s">
        <v>453</v>
      </c>
      <c r="T502" s="623">
        <v>40</v>
      </c>
      <c r="U502" s="619"/>
      <c r="V502" s="770"/>
      <c r="W502" s="770"/>
      <c r="X502" s="770"/>
      <c r="Y502" s="770"/>
      <c r="Z502" s="770"/>
      <c r="AA502" s="770"/>
      <c r="AB502" s="624" t="s">
        <v>1791</v>
      </c>
    </row>
    <row r="503" spans="1:28" x14ac:dyDescent="0.3">
      <c r="A503" s="421"/>
      <c r="B503" s="344" t="s">
        <v>599</v>
      </c>
      <c r="C503" s="65" t="s">
        <v>82</v>
      </c>
      <c r="D503" s="65">
        <v>150</v>
      </c>
      <c r="E503" s="65">
        <v>278</v>
      </c>
      <c r="F503" s="292">
        <v>278</v>
      </c>
      <c r="G503" s="292"/>
      <c r="H503" s="292"/>
      <c r="I503" s="292"/>
      <c r="J503" s="292"/>
      <c r="K503" s="292"/>
      <c r="L503" s="66" t="s">
        <v>1217</v>
      </c>
      <c r="Q503" s="421"/>
      <c r="R503" s="414" t="s">
        <v>464</v>
      </c>
      <c r="S503" s="96" t="s">
        <v>453</v>
      </c>
      <c r="T503" s="96">
        <v>30</v>
      </c>
      <c r="U503" s="619"/>
      <c r="V503" s="770"/>
      <c r="W503" s="770"/>
      <c r="X503" s="770"/>
      <c r="Y503" s="770"/>
      <c r="Z503" s="770"/>
      <c r="AA503" s="770"/>
      <c r="AB503" s="66" t="s">
        <v>1792</v>
      </c>
    </row>
    <row r="504" spans="1:28" x14ac:dyDescent="0.3">
      <c r="A504" s="421"/>
      <c r="B504" s="344" t="s">
        <v>600</v>
      </c>
      <c r="C504" s="65" t="s">
        <v>82</v>
      </c>
      <c r="D504" s="65">
        <v>150</v>
      </c>
      <c r="E504" s="65">
        <v>278</v>
      </c>
      <c r="F504" s="292">
        <v>278</v>
      </c>
      <c r="G504" s="292"/>
      <c r="H504" s="292"/>
      <c r="I504" s="292"/>
      <c r="J504" s="292"/>
      <c r="K504" s="292"/>
      <c r="L504" s="66" t="s">
        <v>1218</v>
      </c>
      <c r="Q504" s="547"/>
      <c r="R504" s="658" t="s">
        <v>465</v>
      </c>
      <c r="S504" s="623" t="s">
        <v>453</v>
      </c>
      <c r="T504" s="623">
        <v>20</v>
      </c>
      <c r="U504" s="619"/>
      <c r="V504" s="770"/>
      <c r="W504" s="770"/>
      <c r="X504" s="770"/>
      <c r="Y504" s="770"/>
      <c r="Z504" s="770"/>
      <c r="AA504" s="770"/>
      <c r="AB504" s="624" t="s">
        <v>1793</v>
      </c>
    </row>
    <row r="505" spans="1:28" x14ac:dyDescent="0.3">
      <c r="A505" s="421"/>
      <c r="B505" s="344" t="s">
        <v>603</v>
      </c>
      <c r="C505" s="65" t="s">
        <v>82</v>
      </c>
      <c r="D505" s="65">
        <v>150</v>
      </c>
      <c r="E505" s="65">
        <v>315</v>
      </c>
      <c r="F505" s="292"/>
      <c r="G505" s="292">
        <v>315</v>
      </c>
      <c r="H505" s="292"/>
      <c r="I505" s="292"/>
      <c r="J505" s="292"/>
      <c r="K505" s="292"/>
      <c r="L505" s="66" t="s">
        <v>1219</v>
      </c>
      <c r="Q505" s="556" t="s">
        <v>502</v>
      </c>
      <c r="R505" s="739" t="s">
        <v>469</v>
      </c>
      <c r="S505" s="623" t="s">
        <v>82</v>
      </c>
      <c r="T505" s="632">
        <v>110</v>
      </c>
      <c r="U505" s="632">
        <v>299.8</v>
      </c>
      <c r="V505" s="702">
        <v>299.8</v>
      </c>
      <c r="W505" s="702"/>
      <c r="X505" s="702"/>
      <c r="Y505" s="702"/>
      <c r="Z505" s="702"/>
      <c r="AA505" s="702"/>
      <c r="AB505" s="635" t="s">
        <v>470</v>
      </c>
    </row>
    <row r="506" spans="1:28" x14ac:dyDescent="0.3">
      <c r="A506" s="421"/>
      <c r="B506" s="344" t="s">
        <v>604</v>
      </c>
      <c r="C506" s="65" t="s">
        <v>82</v>
      </c>
      <c r="D506" s="65">
        <v>150</v>
      </c>
      <c r="E506" s="65">
        <v>315</v>
      </c>
      <c r="F506" s="292"/>
      <c r="G506" s="292">
        <v>315</v>
      </c>
      <c r="H506" s="292"/>
      <c r="I506" s="292"/>
      <c r="J506" s="292"/>
      <c r="K506" s="292"/>
      <c r="L506" s="66" t="s">
        <v>1220</v>
      </c>
      <c r="Q506" s="35" t="s">
        <v>503</v>
      </c>
      <c r="R506" s="414" t="s">
        <v>471</v>
      </c>
      <c r="S506" s="96" t="s">
        <v>82</v>
      </c>
      <c r="T506" s="96">
        <v>110</v>
      </c>
      <c r="U506" s="96">
        <v>253.5</v>
      </c>
      <c r="V506" s="700">
        <v>253.5</v>
      </c>
      <c r="W506" s="700"/>
      <c r="X506" s="700"/>
      <c r="Y506" s="700"/>
      <c r="Z506" s="700"/>
      <c r="AA506" s="700"/>
      <c r="AB506" s="66" t="s">
        <v>472</v>
      </c>
    </row>
    <row r="507" spans="1:28" x14ac:dyDescent="0.3">
      <c r="A507" s="421"/>
      <c r="B507" s="344" t="s">
        <v>605</v>
      </c>
      <c r="C507" s="65" t="s">
        <v>82</v>
      </c>
      <c r="D507" s="65">
        <v>150</v>
      </c>
      <c r="E507" s="65">
        <v>340</v>
      </c>
      <c r="F507" s="292"/>
      <c r="G507" s="292">
        <v>340</v>
      </c>
      <c r="H507" s="292"/>
      <c r="I507" s="292"/>
      <c r="J507" s="292"/>
      <c r="K507" s="292"/>
      <c r="L507" s="66" t="s">
        <v>1221</v>
      </c>
      <c r="Q507" s="547"/>
      <c r="R507" s="658" t="s">
        <v>473</v>
      </c>
      <c r="S507" s="623" t="s">
        <v>82</v>
      </c>
      <c r="T507" s="623">
        <v>110</v>
      </c>
      <c r="U507" s="623">
        <v>242.3</v>
      </c>
      <c r="V507" s="700">
        <v>242.3</v>
      </c>
      <c r="W507" s="700"/>
      <c r="X507" s="700"/>
      <c r="Y507" s="700"/>
      <c r="Z507" s="700"/>
      <c r="AA507" s="700"/>
      <c r="AB507" s="624" t="s">
        <v>474</v>
      </c>
    </row>
    <row r="508" spans="1:28" x14ac:dyDescent="0.3">
      <c r="A508" s="421"/>
      <c r="B508" s="344" t="s">
        <v>606</v>
      </c>
      <c r="C508" s="65" t="s">
        <v>82</v>
      </c>
      <c r="D508" s="65">
        <v>150</v>
      </c>
      <c r="E508" s="65">
        <v>308</v>
      </c>
      <c r="F508" s="292"/>
      <c r="G508" s="292">
        <v>308</v>
      </c>
      <c r="H508" s="292"/>
      <c r="I508" s="292"/>
      <c r="J508" s="292"/>
      <c r="K508" s="292"/>
      <c r="L508" s="66" t="s">
        <v>1222</v>
      </c>
      <c r="Q508" s="421"/>
      <c r="R508" s="414" t="s">
        <v>475</v>
      </c>
      <c r="S508" s="96" t="s">
        <v>82</v>
      </c>
      <c r="T508" s="96">
        <v>110</v>
      </c>
      <c r="U508" s="96">
        <v>231.5</v>
      </c>
      <c r="V508" s="700">
        <v>231.5</v>
      </c>
      <c r="W508" s="700"/>
      <c r="X508" s="700"/>
      <c r="Y508" s="700"/>
      <c r="Z508" s="700"/>
      <c r="AA508" s="700"/>
      <c r="AB508" s="66" t="s">
        <v>476</v>
      </c>
    </row>
    <row r="509" spans="1:28" x14ac:dyDescent="0.3">
      <c r="A509" s="421"/>
      <c r="B509" s="344" t="s">
        <v>607</v>
      </c>
      <c r="C509" s="65" t="s">
        <v>82</v>
      </c>
      <c r="D509" s="65">
        <v>150</v>
      </c>
      <c r="E509" s="65">
        <v>434</v>
      </c>
      <c r="F509" s="292"/>
      <c r="G509" s="292">
        <v>434</v>
      </c>
      <c r="H509" s="292"/>
      <c r="I509" s="292"/>
      <c r="J509" s="292"/>
      <c r="K509" s="292"/>
      <c r="L509" s="66" t="s">
        <v>1223</v>
      </c>
      <c r="Q509" s="547"/>
      <c r="R509" s="658" t="s">
        <v>1181</v>
      </c>
      <c r="S509" s="623" t="s">
        <v>82</v>
      </c>
      <c r="T509" s="623">
        <v>50</v>
      </c>
      <c r="U509" s="619"/>
      <c r="V509" s="770"/>
      <c r="W509" s="770"/>
      <c r="X509" s="770"/>
      <c r="Y509" s="770"/>
      <c r="Z509" s="770"/>
      <c r="AA509" s="770"/>
      <c r="AB509" s="624" t="s">
        <v>1182</v>
      </c>
    </row>
    <row r="510" spans="1:28" x14ac:dyDescent="0.3">
      <c r="A510" s="421"/>
      <c r="B510" s="344" t="s">
        <v>608</v>
      </c>
      <c r="C510" s="65" t="s">
        <v>82</v>
      </c>
      <c r="D510" s="65">
        <v>150</v>
      </c>
      <c r="E510" s="65">
        <v>450</v>
      </c>
      <c r="F510" s="292"/>
      <c r="G510" s="292">
        <v>450</v>
      </c>
      <c r="H510" s="292"/>
      <c r="I510" s="292"/>
      <c r="J510" s="292"/>
      <c r="K510" s="292"/>
      <c r="L510" s="66" t="s">
        <v>1224</v>
      </c>
      <c r="Q510" s="437"/>
      <c r="R510" s="414" t="s">
        <v>530</v>
      </c>
      <c r="S510" s="96" t="s">
        <v>517</v>
      </c>
      <c r="T510" s="96">
        <v>50</v>
      </c>
      <c r="U510" s="619"/>
      <c r="V510" s="770"/>
      <c r="W510" s="770"/>
      <c r="X510" s="770"/>
      <c r="Y510" s="770"/>
      <c r="Z510" s="770"/>
      <c r="AA510" s="770"/>
      <c r="AB510" s="66" t="s">
        <v>1805</v>
      </c>
    </row>
    <row r="511" spans="1:28" x14ac:dyDescent="0.3">
      <c r="A511" s="421"/>
      <c r="B511" s="344" t="s">
        <v>609</v>
      </c>
      <c r="C511" s="65" t="s">
        <v>82</v>
      </c>
      <c r="D511" s="65">
        <v>150</v>
      </c>
      <c r="E511" s="65">
        <v>426</v>
      </c>
      <c r="F511" s="292"/>
      <c r="G511" s="292">
        <v>426</v>
      </c>
      <c r="H511" s="292"/>
      <c r="I511" s="292"/>
      <c r="J511" s="292"/>
      <c r="K511" s="292"/>
      <c r="L511" s="66" t="s">
        <v>1210</v>
      </c>
      <c r="Q511" s="668"/>
      <c r="R511" s="658" t="s">
        <v>531</v>
      </c>
      <c r="S511" s="623" t="s">
        <v>517</v>
      </c>
      <c r="T511" s="623">
        <v>100</v>
      </c>
      <c r="U511" s="619"/>
      <c r="V511" s="770"/>
      <c r="W511" s="770"/>
      <c r="X511" s="770"/>
      <c r="Y511" s="770"/>
      <c r="Z511" s="770"/>
      <c r="AA511" s="770"/>
      <c r="AB511" s="624" t="s">
        <v>1805</v>
      </c>
    </row>
    <row r="512" spans="1:28" x14ac:dyDescent="0.3">
      <c r="A512" s="421"/>
      <c r="B512" s="344" t="s">
        <v>610</v>
      </c>
      <c r="C512" s="65" t="s">
        <v>82</v>
      </c>
      <c r="D512" s="65">
        <v>150</v>
      </c>
      <c r="E512" s="65">
        <v>408</v>
      </c>
      <c r="F512" s="292"/>
      <c r="G512" s="292">
        <v>408</v>
      </c>
      <c r="H512" s="292"/>
      <c r="I512" s="292"/>
      <c r="J512" s="292"/>
      <c r="K512" s="292"/>
      <c r="L512" s="66" t="s">
        <v>1211</v>
      </c>
      <c r="Q512" s="437"/>
      <c r="R512" s="414" t="s">
        <v>533</v>
      </c>
      <c r="S512" s="96" t="s">
        <v>517</v>
      </c>
      <c r="T512" s="96">
        <v>200</v>
      </c>
      <c r="U512" s="619"/>
      <c r="V512" s="770"/>
      <c r="W512" s="770"/>
      <c r="X512" s="770"/>
      <c r="Y512" s="770"/>
      <c r="Z512" s="770"/>
      <c r="AA512" s="770"/>
      <c r="AB512" s="66" t="s">
        <v>1813</v>
      </c>
    </row>
    <row r="513" spans="1:28" x14ac:dyDescent="0.3">
      <c r="A513" s="421"/>
      <c r="B513" s="344" t="s">
        <v>611</v>
      </c>
      <c r="C513" s="65" t="s">
        <v>82</v>
      </c>
      <c r="D513" s="65">
        <v>150</v>
      </c>
      <c r="E513" s="65">
        <v>361</v>
      </c>
      <c r="F513" s="292"/>
      <c r="G513" s="292">
        <v>361</v>
      </c>
      <c r="H513" s="292"/>
      <c r="I513" s="292"/>
      <c r="J513" s="292"/>
      <c r="K513" s="292"/>
      <c r="L513" s="66" t="s">
        <v>1225</v>
      </c>
      <c r="Q513" s="668"/>
      <c r="R513" s="658" t="s">
        <v>534</v>
      </c>
      <c r="S513" s="623" t="s">
        <v>517</v>
      </c>
      <c r="T513" s="623">
        <v>180</v>
      </c>
      <c r="U513" s="619"/>
      <c r="V513" s="770"/>
      <c r="W513" s="770"/>
      <c r="X513" s="770"/>
      <c r="Y513" s="770"/>
      <c r="Z513" s="770"/>
      <c r="AA513" s="770"/>
      <c r="AB513" s="624" t="s">
        <v>1814</v>
      </c>
    </row>
    <row r="514" spans="1:28" x14ac:dyDescent="0.3">
      <c r="A514" s="421"/>
      <c r="B514" s="344" t="s">
        <v>613</v>
      </c>
      <c r="C514" s="65" t="s">
        <v>82</v>
      </c>
      <c r="D514" s="65">
        <v>150</v>
      </c>
      <c r="E514" s="65">
        <v>322</v>
      </c>
      <c r="F514" s="292"/>
      <c r="G514" s="292">
        <v>322</v>
      </c>
      <c r="H514" s="292"/>
      <c r="I514" s="292"/>
      <c r="J514" s="292"/>
      <c r="K514" s="292"/>
      <c r="L514" s="66" t="s">
        <v>1226</v>
      </c>
      <c r="Q514" s="668"/>
      <c r="R514" s="658" t="s">
        <v>538</v>
      </c>
      <c r="S514" s="623" t="s">
        <v>82</v>
      </c>
      <c r="T514" s="623">
        <v>90</v>
      </c>
      <c r="U514" s="619"/>
      <c r="V514" s="770"/>
      <c r="W514" s="770"/>
      <c r="X514" s="770"/>
      <c r="Y514" s="770"/>
      <c r="Z514" s="770"/>
      <c r="AA514" s="770"/>
      <c r="AB514" s="624" t="s">
        <v>1816</v>
      </c>
    </row>
    <row r="515" spans="1:28" x14ac:dyDescent="0.3">
      <c r="A515" s="421"/>
      <c r="B515" s="344" t="s">
        <v>614</v>
      </c>
      <c r="C515" s="65" t="s">
        <v>82</v>
      </c>
      <c r="D515" s="65">
        <v>150</v>
      </c>
      <c r="E515" s="65">
        <v>315</v>
      </c>
      <c r="F515" s="292"/>
      <c r="G515" s="292">
        <v>315</v>
      </c>
      <c r="H515" s="292"/>
      <c r="I515" s="292"/>
      <c r="J515" s="292"/>
      <c r="K515" s="292"/>
      <c r="L515" s="66" t="s">
        <v>1217</v>
      </c>
      <c r="Q515" s="668"/>
      <c r="R515" s="658" t="s">
        <v>544</v>
      </c>
      <c r="S515" s="623" t="s">
        <v>82</v>
      </c>
      <c r="T515" s="623">
        <v>15</v>
      </c>
      <c r="U515" s="619"/>
      <c r="V515" s="770"/>
      <c r="W515" s="770"/>
      <c r="X515" s="770"/>
      <c r="Y515" s="770"/>
      <c r="Z515" s="770"/>
      <c r="AA515" s="770"/>
      <c r="AB515" s="624" t="s">
        <v>1819</v>
      </c>
    </row>
    <row r="516" spans="1:28" x14ac:dyDescent="0.3">
      <c r="A516" s="421"/>
      <c r="B516" s="344" t="s">
        <v>615</v>
      </c>
      <c r="C516" s="65" t="s">
        <v>82</v>
      </c>
      <c r="D516" s="65">
        <v>150</v>
      </c>
      <c r="E516" s="65">
        <v>411</v>
      </c>
      <c r="F516" s="292"/>
      <c r="G516" s="292">
        <v>411</v>
      </c>
      <c r="H516" s="292"/>
      <c r="I516" s="292"/>
      <c r="J516" s="292"/>
      <c r="K516" s="292"/>
      <c r="L516" s="66" t="s">
        <v>1219</v>
      </c>
      <c r="Q516" s="437"/>
      <c r="R516" s="414" t="s">
        <v>543</v>
      </c>
      <c r="S516" s="96" t="s">
        <v>82</v>
      </c>
      <c r="T516" s="96">
        <v>15</v>
      </c>
      <c r="U516" s="619"/>
      <c r="V516" s="770"/>
      <c r="W516" s="770"/>
      <c r="X516" s="770"/>
      <c r="Y516" s="770"/>
      <c r="Z516" s="770"/>
      <c r="AA516" s="770"/>
      <c r="AB516" s="66" t="s">
        <v>1820</v>
      </c>
    </row>
    <row r="517" spans="1:28" x14ac:dyDescent="0.3">
      <c r="A517" s="421"/>
      <c r="B517" s="344" t="s">
        <v>616</v>
      </c>
      <c r="C517" s="65" t="s">
        <v>82</v>
      </c>
      <c r="D517" s="65">
        <v>150</v>
      </c>
      <c r="E517" s="65">
        <v>411</v>
      </c>
      <c r="F517" s="292"/>
      <c r="G517" s="292">
        <v>411</v>
      </c>
      <c r="H517" s="292"/>
      <c r="I517" s="292"/>
      <c r="J517" s="292"/>
      <c r="K517" s="292"/>
      <c r="L517" s="66" t="s">
        <v>1227</v>
      </c>
      <c r="Q517" s="428" t="s">
        <v>577</v>
      </c>
      <c r="R517" s="10" t="s">
        <v>569</v>
      </c>
      <c r="S517" s="96" t="s">
        <v>82</v>
      </c>
      <c r="T517" s="96">
        <v>29.6</v>
      </c>
      <c r="U517" s="96">
        <v>65.599999999999994</v>
      </c>
      <c r="V517" s="700">
        <v>65.599999999999994</v>
      </c>
      <c r="W517" s="700"/>
      <c r="X517" s="700"/>
      <c r="Y517" s="700"/>
      <c r="Z517" s="700"/>
      <c r="AA517" s="700"/>
      <c r="AB517" s="66" t="s">
        <v>1825</v>
      </c>
    </row>
    <row r="518" spans="1:28" x14ac:dyDescent="0.3">
      <c r="A518" s="421"/>
      <c r="B518" s="344" t="s">
        <v>1199</v>
      </c>
      <c r="C518" s="96" t="s">
        <v>2065</v>
      </c>
      <c r="D518" s="65">
        <v>300</v>
      </c>
      <c r="E518" s="65">
        <v>840</v>
      </c>
      <c r="F518" s="292"/>
      <c r="G518" s="292"/>
      <c r="H518" s="292">
        <v>840</v>
      </c>
      <c r="I518" s="292"/>
      <c r="J518" s="292"/>
      <c r="K518" s="292"/>
      <c r="L518" s="57" t="s">
        <v>597</v>
      </c>
      <c r="Q518" s="608" t="s">
        <v>578</v>
      </c>
      <c r="R518" s="544" t="s">
        <v>570</v>
      </c>
      <c r="S518" s="623" t="s">
        <v>82</v>
      </c>
      <c r="T518" s="623">
        <v>24.8</v>
      </c>
      <c r="U518" s="623">
        <v>48.3</v>
      </c>
      <c r="V518" s="700">
        <v>48.3</v>
      </c>
      <c r="W518" s="700"/>
      <c r="X518" s="700"/>
      <c r="Y518" s="700"/>
      <c r="Z518" s="700"/>
      <c r="AA518" s="700"/>
      <c r="AB518" s="624" t="s">
        <v>1826</v>
      </c>
    </row>
    <row r="519" spans="1:28" x14ac:dyDescent="0.3">
      <c r="A519" s="421"/>
      <c r="B519" s="344" t="s">
        <v>1200</v>
      </c>
      <c r="C519" s="96" t="s">
        <v>2065</v>
      </c>
      <c r="D519" s="65">
        <v>300</v>
      </c>
      <c r="E519" s="65">
        <v>840</v>
      </c>
      <c r="F519" s="292"/>
      <c r="G519" s="292"/>
      <c r="H519" s="292">
        <v>840</v>
      </c>
      <c r="I519" s="292"/>
      <c r="J519" s="292"/>
      <c r="K519" s="292"/>
      <c r="L519" s="57" t="s">
        <v>597</v>
      </c>
      <c r="Q519" s="421" t="s">
        <v>1198</v>
      </c>
      <c r="R519" s="10" t="s">
        <v>573</v>
      </c>
      <c r="S519" s="96" t="s">
        <v>82</v>
      </c>
      <c r="T519" s="96">
        <v>28.5</v>
      </c>
      <c r="U519" s="96">
        <v>74.5</v>
      </c>
      <c r="V519" s="700">
        <v>74.5</v>
      </c>
      <c r="W519" s="700"/>
      <c r="X519" s="700"/>
      <c r="Y519" s="700"/>
      <c r="Z519" s="700"/>
      <c r="AA519" s="700"/>
      <c r="AB519" s="66" t="s">
        <v>1827</v>
      </c>
    </row>
    <row r="520" spans="1:28" x14ac:dyDescent="0.3">
      <c r="A520" s="421"/>
      <c r="B520" s="344" t="s">
        <v>1201</v>
      </c>
      <c r="C520" s="96" t="s">
        <v>2065</v>
      </c>
      <c r="D520" s="65">
        <v>600</v>
      </c>
      <c r="E520" s="65">
        <v>1680</v>
      </c>
      <c r="F520" s="292"/>
      <c r="G520" s="292"/>
      <c r="H520" s="292"/>
      <c r="I520" s="292"/>
      <c r="J520" s="292"/>
      <c r="K520" s="292">
        <v>1680</v>
      </c>
      <c r="L520" s="57" t="s">
        <v>597</v>
      </c>
      <c r="Q520" s="547"/>
      <c r="R520" s="544" t="s">
        <v>574</v>
      </c>
      <c r="S520" s="623" t="s">
        <v>82</v>
      </c>
      <c r="T520" s="623">
        <v>28.1</v>
      </c>
      <c r="U520" s="623">
        <v>78.900000000000006</v>
      </c>
      <c r="V520" s="700">
        <v>78.900000000000006</v>
      </c>
      <c r="W520" s="700"/>
      <c r="X520" s="700"/>
      <c r="Y520" s="700"/>
      <c r="Z520" s="700"/>
      <c r="AA520" s="700"/>
      <c r="AB520" s="624" t="s">
        <v>1827</v>
      </c>
    </row>
    <row r="521" spans="1:28" x14ac:dyDescent="0.3">
      <c r="A521" s="421"/>
      <c r="B521" s="344" t="s">
        <v>1202</v>
      </c>
      <c r="C521" s="96" t="s">
        <v>2065</v>
      </c>
      <c r="D521" s="65">
        <v>600</v>
      </c>
      <c r="E521" s="65">
        <v>1680</v>
      </c>
      <c r="F521" s="292"/>
      <c r="G521" s="292"/>
      <c r="H521" s="292"/>
      <c r="I521" s="292"/>
      <c r="J521" s="292"/>
      <c r="K521" s="292">
        <v>1680</v>
      </c>
      <c r="L521" s="57" t="s">
        <v>597</v>
      </c>
      <c r="Q521" s="421"/>
      <c r="R521" s="10" t="s">
        <v>575</v>
      </c>
      <c r="S521" s="96" t="s">
        <v>82</v>
      </c>
      <c r="T521" s="96">
        <v>30.5</v>
      </c>
      <c r="U521" s="96">
        <v>63</v>
      </c>
      <c r="V521" s="700">
        <v>63</v>
      </c>
      <c r="W521" s="700"/>
      <c r="X521" s="700"/>
      <c r="Y521" s="700"/>
      <c r="Z521" s="700"/>
      <c r="AA521" s="700"/>
      <c r="AB521" s="66" t="s">
        <v>1826</v>
      </c>
    </row>
    <row r="522" spans="1:28" x14ac:dyDescent="0.3">
      <c r="A522" s="421"/>
      <c r="B522" s="344" t="s">
        <v>617</v>
      </c>
      <c r="C522" s="65" t="s">
        <v>168</v>
      </c>
      <c r="D522" s="65">
        <v>150</v>
      </c>
      <c r="E522" s="65">
        <v>415</v>
      </c>
      <c r="F522" s="292"/>
      <c r="G522" s="292">
        <v>415</v>
      </c>
      <c r="H522" s="292"/>
      <c r="I522" s="292"/>
      <c r="J522" s="292"/>
      <c r="K522" s="292"/>
      <c r="L522" s="66" t="s">
        <v>1203</v>
      </c>
      <c r="Q522" s="587"/>
      <c r="R522" s="590" t="s">
        <v>576</v>
      </c>
      <c r="S522" s="623" t="s">
        <v>82</v>
      </c>
      <c r="T522" s="637">
        <v>30.7</v>
      </c>
      <c r="U522" s="637">
        <v>69.2</v>
      </c>
      <c r="V522" s="738">
        <v>69.2</v>
      </c>
      <c r="W522" s="738"/>
      <c r="X522" s="738"/>
      <c r="Y522" s="738"/>
      <c r="Z522" s="738"/>
      <c r="AA522" s="738"/>
      <c r="AB522" s="638" t="s">
        <v>1826</v>
      </c>
    </row>
    <row r="523" spans="1:28" x14ac:dyDescent="0.3">
      <c r="A523" s="421"/>
      <c r="B523" s="344" t="s">
        <v>618</v>
      </c>
      <c r="C523" s="65" t="s">
        <v>168</v>
      </c>
      <c r="D523" s="65">
        <v>150</v>
      </c>
      <c r="E523" s="65">
        <v>415</v>
      </c>
      <c r="F523" s="292"/>
      <c r="G523" s="292">
        <v>415</v>
      </c>
      <c r="H523" s="292"/>
      <c r="I523" s="292"/>
      <c r="J523" s="292"/>
      <c r="K523" s="292"/>
      <c r="L523" s="66" t="s">
        <v>1203</v>
      </c>
      <c r="Q523" s="556" t="s">
        <v>651</v>
      </c>
      <c r="R523" s="658" t="s">
        <v>580</v>
      </c>
      <c r="S523" s="623" t="s">
        <v>82</v>
      </c>
      <c r="T523" s="623">
        <v>150</v>
      </c>
      <c r="U523" s="623">
        <v>354</v>
      </c>
      <c r="V523" s="700"/>
      <c r="W523" s="700">
        <v>354</v>
      </c>
      <c r="X523" s="700"/>
      <c r="Y523" s="700"/>
      <c r="Z523" s="700"/>
      <c r="AA523" s="700"/>
      <c r="AB523" s="624" t="s">
        <v>1207</v>
      </c>
    </row>
    <row r="524" spans="1:28" x14ac:dyDescent="0.3">
      <c r="A524" s="421"/>
      <c r="B524" s="344" t="s">
        <v>620</v>
      </c>
      <c r="C524" s="65" t="s">
        <v>168</v>
      </c>
      <c r="D524" s="65">
        <v>150</v>
      </c>
      <c r="E524" s="65">
        <v>357</v>
      </c>
      <c r="F524" s="292"/>
      <c r="G524" s="292">
        <v>357</v>
      </c>
      <c r="H524" s="292"/>
      <c r="I524" s="292"/>
      <c r="J524" s="292"/>
      <c r="K524" s="292"/>
      <c r="L524" s="66" t="s">
        <v>1204</v>
      </c>
      <c r="Q524" s="35" t="s">
        <v>652</v>
      </c>
      <c r="R524" s="414" t="s">
        <v>581</v>
      </c>
      <c r="S524" s="96" t="s">
        <v>82</v>
      </c>
      <c r="T524" s="96">
        <v>150</v>
      </c>
      <c r="U524" s="96">
        <v>354</v>
      </c>
      <c r="V524" s="700"/>
      <c r="W524" s="700">
        <v>354</v>
      </c>
      <c r="X524" s="700"/>
      <c r="Y524" s="700"/>
      <c r="Z524" s="700"/>
      <c r="AA524" s="700"/>
      <c r="AB524" s="66" t="s">
        <v>1208</v>
      </c>
    </row>
    <row r="525" spans="1:28" x14ac:dyDescent="0.3">
      <c r="A525" s="421"/>
      <c r="B525" s="344" t="s">
        <v>619</v>
      </c>
      <c r="C525" s="65" t="s">
        <v>168</v>
      </c>
      <c r="D525" s="65">
        <v>150</v>
      </c>
      <c r="E525" s="65">
        <v>357</v>
      </c>
      <c r="F525" s="292"/>
      <c r="G525" s="292">
        <v>357</v>
      </c>
      <c r="H525" s="292"/>
      <c r="I525" s="292"/>
      <c r="J525" s="292"/>
      <c r="K525" s="292"/>
      <c r="L525" s="66" t="s">
        <v>1205</v>
      </c>
      <c r="Q525" s="547"/>
      <c r="R525" s="658" t="s">
        <v>582</v>
      </c>
      <c r="S525" s="623" t="s">
        <v>82</v>
      </c>
      <c r="T525" s="623">
        <v>150</v>
      </c>
      <c r="U525" s="623">
        <v>344</v>
      </c>
      <c r="V525" s="700"/>
      <c r="W525" s="700">
        <v>344</v>
      </c>
      <c r="X525" s="700"/>
      <c r="Y525" s="700"/>
      <c r="Z525" s="700"/>
      <c r="AA525" s="700"/>
      <c r="AB525" s="624" t="s">
        <v>1209</v>
      </c>
    </row>
    <row r="526" spans="1:28" x14ac:dyDescent="0.3">
      <c r="A526" s="421"/>
      <c r="B526" s="344" t="s">
        <v>621</v>
      </c>
      <c r="C526" s="65" t="s">
        <v>168</v>
      </c>
      <c r="D526" s="65">
        <v>150</v>
      </c>
      <c r="E526" s="65">
        <v>400</v>
      </c>
      <c r="F526" s="292"/>
      <c r="G526" s="292">
        <v>400</v>
      </c>
      <c r="H526" s="292"/>
      <c r="I526" s="292"/>
      <c r="J526" s="292"/>
      <c r="K526" s="292"/>
      <c r="L526" s="66" t="s">
        <v>1206</v>
      </c>
      <c r="Q526" s="421"/>
      <c r="R526" s="414" t="s">
        <v>583</v>
      </c>
      <c r="S526" s="96" t="s">
        <v>82</v>
      </c>
      <c r="T526" s="96">
        <v>150</v>
      </c>
      <c r="U526" s="96">
        <v>344</v>
      </c>
      <c r="V526" s="700"/>
      <c r="W526" s="700">
        <v>344</v>
      </c>
      <c r="X526" s="700"/>
      <c r="Y526" s="700"/>
      <c r="Z526" s="700"/>
      <c r="AA526" s="700"/>
      <c r="AB526" s="66" t="s">
        <v>1209</v>
      </c>
    </row>
    <row r="527" spans="1:28" x14ac:dyDescent="0.3">
      <c r="A527" s="421"/>
      <c r="B527" s="344" t="s">
        <v>622</v>
      </c>
      <c r="C527" s="65" t="s">
        <v>168</v>
      </c>
      <c r="D527" s="65">
        <v>150</v>
      </c>
      <c r="E527" s="65">
        <v>400</v>
      </c>
      <c r="F527" s="292"/>
      <c r="G527" s="292">
        <v>400</v>
      </c>
      <c r="H527" s="292"/>
      <c r="I527" s="292"/>
      <c r="J527" s="292"/>
      <c r="K527" s="292"/>
      <c r="L527" s="66" t="s">
        <v>1206</v>
      </c>
      <c r="Q527" s="547"/>
      <c r="R527" s="658" t="s">
        <v>584</v>
      </c>
      <c r="S527" s="623" t="s">
        <v>82</v>
      </c>
      <c r="T527" s="623">
        <v>150</v>
      </c>
      <c r="U527" s="623">
        <v>335</v>
      </c>
      <c r="V527" s="700"/>
      <c r="W527" s="700">
        <v>335</v>
      </c>
      <c r="X527" s="700"/>
      <c r="Y527" s="700"/>
      <c r="Z527" s="700"/>
      <c r="AA527" s="700"/>
      <c r="AB527" s="624" t="s">
        <v>1210</v>
      </c>
    </row>
    <row r="528" spans="1:28" x14ac:dyDescent="0.3">
      <c r="A528" s="421"/>
      <c r="B528" s="344" t="s">
        <v>623</v>
      </c>
      <c r="C528" s="65" t="s">
        <v>624</v>
      </c>
      <c r="D528" s="65">
        <v>75</v>
      </c>
      <c r="E528" s="65">
        <v>122</v>
      </c>
      <c r="F528" s="292">
        <v>122</v>
      </c>
      <c r="G528" s="292"/>
      <c r="H528" s="292"/>
      <c r="I528" s="292"/>
      <c r="J528" s="292"/>
      <c r="K528" s="292"/>
      <c r="L528" s="66" t="s">
        <v>1828</v>
      </c>
      <c r="Q528" s="421"/>
      <c r="R528" s="414" t="s">
        <v>585</v>
      </c>
      <c r="S528" s="96" t="s">
        <v>82</v>
      </c>
      <c r="T528" s="96">
        <v>150</v>
      </c>
      <c r="U528" s="96">
        <v>335</v>
      </c>
      <c r="V528" s="700"/>
      <c r="W528" s="700">
        <v>335</v>
      </c>
      <c r="X528" s="700"/>
      <c r="Y528" s="700"/>
      <c r="Z528" s="700"/>
      <c r="AA528" s="700"/>
      <c r="AB528" s="66" t="s">
        <v>1210</v>
      </c>
    </row>
    <row r="529" spans="1:28" x14ac:dyDescent="0.3">
      <c r="A529" s="421"/>
      <c r="B529" s="344" t="s">
        <v>625</v>
      </c>
      <c r="C529" s="65" t="s">
        <v>624</v>
      </c>
      <c r="D529" s="65">
        <v>60</v>
      </c>
      <c r="E529" s="65">
        <v>98</v>
      </c>
      <c r="F529" s="292">
        <v>98</v>
      </c>
      <c r="G529" s="292"/>
      <c r="H529" s="292"/>
      <c r="I529" s="292"/>
      <c r="J529" s="292"/>
      <c r="K529" s="292"/>
      <c r="L529" s="66" t="s">
        <v>1828</v>
      </c>
      <c r="Q529" s="547"/>
      <c r="R529" s="658" t="s">
        <v>587</v>
      </c>
      <c r="S529" s="623" t="s">
        <v>82</v>
      </c>
      <c r="T529" s="623">
        <v>150</v>
      </c>
      <c r="U529" s="623">
        <v>352</v>
      </c>
      <c r="V529" s="700"/>
      <c r="W529" s="700">
        <v>352</v>
      </c>
      <c r="X529" s="700"/>
      <c r="Y529" s="700"/>
      <c r="Z529" s="700"/>
      <c r="AA529" s="700"/>
      <c r="AB529" s="624" t="s">
        <v>1211</v>
      </c>
    </row>
    <row r="530" spans="1:28" x14ac:dyDescent="0.3">
      <c r="A530" s="421"/>
      <c r="B530" s="344" t="s">
        <v>626</v>
      </c>
      <c r="C530" s="65" t="s">
        <v>624</v>
      </c>
      <c r="D530" s="65">
        <v>75</v>
      </c>
      <c r="E530" s="65">
        <v>122</v>
      </c>
      <c r="F530" s="292">
        <v>122</v>
      </c>
      <c r="G530" s="292"/>
      <c r="H530" s="292"/>
      <c r="I530" s="292"/>
      <c r="J530" s="292"/>
      <c r="K530" s="292"/>
      <c r="L530" s="66" t="s">
        <v>1829</v>
      </c>
      <c r="Q530" s="421"/>
      <c r="R530" s="414" t="s">
        <v>588</v>
      </c>
      <c r="S530" s="96" t="s">
        <v>82</v>
      </c>
      <c r="T530" s="96">
        <v>150</v>
      </c>
      <c r="U530" s="96">
        <v>352</v>
      </c>
      <c r="V530" s="700"/>
      <c r="W530" s="700">
        <v>352</v>
      </c>
      <c r="X530" s="700"/>
      <c r="Y530" s="700"/>
      <c r="Z530" s="700"/>
      <c r="AA530" s="700"/>
      <c r="AB530" s="66" t="s">
        <v>1211</v>
      </c>
    </row>
    <row r="531" spans="1:28" x14ac:dyDescent="0.3">
      <c r="A531" s="421"/>
      <c r="B531" s="344" t="s">
        <v>627</v>
      </c>
      <c r="C531" s="65" t="s">
        <v>624</v>
      </c>
      <c r="D531" s="65">
        <v>60</v>
      </c>
      <c r="E531" s="65">
        <v>98</v>
      </c>
      <c r="F531" s="292">
        <v>98</v>
      </c>
      <c r="G531" s="292"/>
      <c r="H531" s="292"/>
      <c r="I531" s="292"/>
      <c r="J531" s="292"/>
      <c r="K531" s="292"/>
      <c r="L531" s="66" t="s">
        <v>1829</v>
      </c>
      <c r="Q531" s="547"/>
      <c r="R531" s="658" t="s">
        <v>589</v>
      </c>
      <c r="S531" s="623" t="s">
        <v>82</v>
      </c>
      <c r="T531" s="623">
        <v>150</v>
      </c>
      <c r="U531" s="623">
        <v>262</v>
      </c>
      <c r="V531" s="700">
        <v>262</v>
      </c>
      <c r="W531" s="700"/>
      <c r="X531" s="700"/>
      <c r="Y531" s="700"/>
      <c r="Z531" s="700"/>
      <c r="AA531" s="700"/>
      <c r="AB531" s="624" t="s">
        <v>1212</v>
      </c>
    </row>
    <row r="532" spans="1:28" x14ac:dyDescent="0.3">
      <c r="A532" s="421"/>
      <c r="B532" s="344" t="s">
        <v>629</v>
      </c>
      <c r="C532" s="65" t="s">
        <v>624</v>
      </c>
      <c r="D532" s="65">
        <v>50</v>
      </c>
      <c r="E532" s="65">
        <v>135</v>
      </c>
      <c r="F532" s="292">
        <v>135</v>
      </c>
      <c r="G532" s="292"/>
      <c r="H532" s="292"/>
      <c r="I532" s="292"/>
      <c r="J532" s="292"/>
      <c r="K532" s="292"/>
      <c r="L532" s="66" t="s">
        <v>1830</v>
      </c>
      <c r="Q532" s="421"/>
      <c r="R532" s="414" t="s">
        <v>590</v>
      </c>
      <c r="S532" s="96" t="s">
        <v>82</v>
      </c>
      <c r="T532" s="96">
        <v>150</v>
      </c>
      <c r="U532" s="96">
        <v>262</v>
      </c>
      <c r="V532" s="700">
        <v>262</v>
      </c>
      <c r="W532" s="700"/>
      <c r="X532" s="700"/>
      <c r="Y532" s="700"/>
      <c r="Z532" s="700"/>
      <c r="AA532" s="700"/>
      <c r="AB532" s="66" t="s">
        <v>1212</v>
      </c>
    </row>
    <row r="533" spans="1:28" x14ac:dyDescent="0.3">
      <c r="A533" s="421"/>
      <c r="B533" s="344" t="s">
        <v>630</v>
      </c>
      <c r="C533" s="65" t="s">
        <v>624</v>
      </c>
      <c r="D533" s="65">
        <v>40</v>
      </c>
      <c r="E533" s="65">
        <v>108</v>
      </c>
      <c r="F533" s="292">
        <v>108</v>
      </c>
      <c r="G533" s="292"/>
      <c r="H533" s="292"/>
      <c r="I533" s="292"/>
      <c r="J533" s="292"/>
      <c r="K533" s="292"/>
      <c r="L533" s="66" t="s">
        <v>1830</v>
      </c>
      <c r="Q533" s="547"/>
      <c r="R533" s="658" t="s">
        <v>591</v>
      </c>
      <c r="S533" s="623" t="s">
        <v>82</v>
      </c>
      <c r="T533" s="623">
        <v>150</v>
      </c>
      <c r="U533" s="623">
        <v>320</v>
      </c>
      <c r="V533" s="700"/>
      <c r="W533" s="700">
        <v>320</v>
      </c>
      <c r="X533" s="700"/>
      <c r="Y533" s="700"/>
      <c r="Z533" s="700"/>
      <c r="AA533" s="700"/>
      <c r="AB533" s="624" t="s">
        <v>1213</v>
      </c>
    </row>
    <row r="534" spans="1:28" x14ac:dyDescent="0.3">
      <c r="A534" s="421"/>
      <c r="B534" s="344" t="s">
        <v>631</v>
      </c>
      <c r="C534" s="65" t="s">
        <v>624</v>
      </c>
      <c r="D534" s="65">
        <v>50</v>
      </c>
      <c r="E534" s="65">
        <v>135</v>
      </c>
      <c r="F534" s="292">
        <v>135</v>
      </c>
      <c r="G534" s="292"/>
      <c r="H534" s="292"/>
      <c r="I534" s="292"/>
      <c r="J534" s="292"/>
      <c r="K534" s="292"/>
      <c r="L534" s="66" t="s">
        <v>1830</v>
      </c>
      <c r="Q534" s="421"/>
      <c r="R534" s="414" t="s">
        <v>592</v>
      </c>
      <c r="S534" s="96" t="s">
        <v>82</v>
      </c>
      <c r="T534" s="96">
        <v>150</v>
      </c>
      <c r="U534" s="96">
        <v>320</v>
      </c>
      <c r="V534" s="700"/>
      <c r="W534" s="700">
        <v>320</v>
      </c>
      <c r="X534" s="700"/>
      <c r="Y534" s="700"/>
      <c r="Z534" s="700"/>
      <c r="AA534" s="700"/>
      <c r="AB534" s="66" t="s">
        <v>1214</v>
      </c>
    </row>
    <row r="535" spans="1:28" x14ac:dyDescent="0.3">
      <c r="A535" s="421"/>
      <c r="B535" s="344" t="s">
        <v>632</v>
      </c>
      <c r="C535" s="65" t="s">
        <v>624</v>
      </c>
      <c r="D535" s="65">
        <v>40</v>
      </c>
      <c r="E535" s="65">
        <v>108</v>
      </c>
      <c r="F535" s="292">
        <v>108</v>
      </c>
      <c r="G535" s="292"/>
      <c r="H535" s="292"/>
      <c r="I535" s="292"/>
      <c r="J535" s="292"/>
      <c r="K535" s="292"/>
      <c r="L535" s="66" t="s">
        <v>1831</v>
      </c>
      <c r="Q535" s="547"/>
      <c r="R535" s="658" t="s">
        <v>593</v>
      </c>
      <c r="S535" s="623" t="s">
        <v>82</v>
      </c>
      <c r="T535" s="623">
        <v>150</v>
      </c>
      <c r="U535" s="623">
        <v>270</v>
      </c>
      <c r="V535" s="700">
        <v>270</v>
      </c>
      <c r="W535" s="700"/>
      <c r="X535" s="700"/>
      <c r="Y535" s="700"/>
      <c r="Z535" s="700"/>
      <c r="AA535" s="700"/>
      <c r="AB535" s="624" t="s">
        <v>1215</v>
      </c>
    </row>
    <row r="536" spans="1:28" x14ac:dyDescent="0.3">
      <c r="A536" s="421"/>
      <c r="B536" s="344" t="s">
        <v>633</v>
      </c>
      <c r="C536" s="65" t="s">
        <v>634</v>
      </c>
      <c r="D536" s="65">
        <v>24</v>
      </c>
      <c r="E536" s="65">
        <v>48</v>
      </c>
      <c r="F536" s="292">
        <v>48</v>
      </c>
      <c r="G536" s="292"/>
      <c r="H536" s="292"/>
      <c r="I536" s="292"/>
      <c r="J536" s="292"/>
      <c r="K536" s="292"/>
      <c r="L536" s="57" t="s">
        <v>598</v>
      </c>
      <c r="Q536" s="421"/>
      <c r="R536" s="414" t="s">
        <v>594</v>
      </c>
      <c r="S536" s="96" t="s">
        <v>82</v>
      </c>
      <c r="T536" s="96">
        <v>150</v>
      </c>
      <c r="U536" s="96">
        <v>270</v>
      </c>
      <c r="V536" s="700">
        <v>270</v>
      </c>
      <c r="W536" s="700"/>
      <c r="X536" s="700"/>
      <c r="Y536" s="700"/>
      <c r="Z536" s="700"/>
      <c r="AA536" s="700"/>
      <c r="AB536" s="66" t="s">
        <v>1215</v>
      </c>
    </row>
    <row r="537" spans="1:28" x14ac:dyDescent="0.3">
      <c r="A537" s="421"/>
      <c r="B537" s="344" t="s">
        <v>635</v>
      </c>
      <c r="C537" s="65" t="s">
        <v>634</v>
      </c>
      <c r="D537" s="65">
        <v>24</v>
      </c>
      <c r="E537" s="65">
        <v>46</v>
      </c>
      <c r="F537" s="292">
        <v>46</v>
      </c>
      <c r="G537" s="292"/>
      <c r="H537" s="292"/>
      <c r="I537" s="292"/>
      <c r="J537" s="292"/>
      <c r="K537" s="292"/>
      <c r="L537" s="57" t="s">
        <v>598</v>
      </c>
      <c r="Q537" s="547"/>
      <c r="R537" s="658" t="s">
        <v>595</v>
      </c>
      <c r="S537" s="623" t="s">
        <v>82</v>
      </c>
      <c r="T537" s="623">
        <v>150</v>
      </c>
      <c r="U537" s="623">
        <v>290</v>
      </c>
      <c r="V537" s="700">
        <v>290</v>
      </c>
      <c r="W537" s="700"/>
      <c r="X537" s="700"/>
      <c r="Y537" s="700"/>
      <c r="Z537" s="700"/>
      <c r="AA537" s="700"/>
      <c r="AB537" s="624" t="s">
        <v>1216</v>
      </c>
    </row>
    <row r="538" spans="1:28" x14ac:dyDescent="0.3">
      <c r="A538" s="421"/>
      <c r="B538" s="344" t="s">
        <v>636</v>
      </c>
      <c r="C538" s="65" t="s">
        <v>634</v>
      </c>
      <c r="D538" s="65">
        <v>24</v>
      </c>
      <c r="E538" s="65">
        <v>47</v>
      </c>
      <c r="F538" s="292">
        <v>47</v>
      </c>
      <c r="G538" s="292"/>
      <c r="H538" s="292"/>
      <c r="I538" s="292"/>
      <c r="J538" s="292"/>
      <c r="K538" s="292"/>
      <c r="L538" s="57" t="s">
        <v>602</v>
      </c>
      <c r="Q538" s="421"/>
      <c r="R538" s="414" t="s">
        <v>596</v>
      </c>
      <c r="S538" s="96" t="s">
        <v>82</v>
      </c>
      <c r="T538" s="96">
        <v>150</v>
      </c>
      <c r="U538" s="96">
        <v>290</v>
      </c>
      <c r="V538" s="700">
        <v>290</v>
      </c>
      <c r="W538" s="700"/>
      <c r="X538" s="700"/>
      <c r="Y538" s="700"/>
      <c r="Z538" s="700"/>
      <c r="AA538" s="700"/>
      <c r="AB538" s="66" t="s">
        <v>1216</v>
      </c>
    </row>
    <row r="539" spans="1:28" x14ac:dyDescent="0.3">
      <c r="A539" s="421"/>
      <c r="B539" s="344" t="s">
        <v>637</v>
      </c>
      <c r="C539" s="65" t="s">
        <v>634</v>
      </c>
      <c r="D539" s="65">
        <v>24</v>
      </c>
      <c r="E539" s="65">
        <v>45</v>
      </c>
      <c r="F539" s="292">
        <v>45</v>
      </c>
      <c r="G539" s="292"/>
      <c r="H539" s="292"/>
      <c r="I539" s="292"/>
      <c r="J539" s="292"/>
      <c r="K539" s="292"/>
      <c r="L539" s="57" t="s">
        <v>602</v>
      </c>
      <c r="Q539" s="547"/>
      <c r="R539" s="658" t="s">
        <v>599</v>
      </c>
      <c r="S539" s="623" t="s">
        <v>82</v>
      </c>
      <c r="T539" s="623">
        <v>150</v>
      </c>
      <c r="U539" s="623">
        <v>278</v>
      </c>
      <c r="V539" s="700">
        <v>278</v>
      </c>
      <c r="W539" s="700"/>
      <c r="X539" s="700"/>
      <c r="Y539" s="700"/>
      <c r="Z539" s="700"/>
      <c r="AA539" s="700"/>
      <c r="AB539" s="624" t="s">
        <v>1217</v>
      </c>
    </row>
    <row r="540" spans="1:28" x14ac:dyDescent="0.3">
      <c r="A540" s="421"/>
      <c r="B540" s="344" t="s">
        <v>638</v>
      </c>
      <c r="C540" s="65" t="s">
        <v>634</v>
      </c>
      <c r="D540" s="65">
        <v>24</v>
      </c>
      <c r="E540" s="65">
        <v>51</v>
      </c>
      <c r="F540" s="292">
        <v>51</v>
      </c>
      <c r="G540" s="292"/>
      <c r="H540" s="292"/>
      <c r="I540" s="292"/>
      <c r="J540" s="292"/>
      <c r="K540" s="292"/>
      <c r="L540" s="57" t="s">
        <v>612</v>
      </c>
      <c r="Q540" s="421"/>
      <c r="R540" s="414" t="s">
        <v>600</v>
      </c>
      <c r="S540" s="96" t="s">
        <v>82</v>
      </c>
      <c r="T540" s="96">
        <v>150</v>
      </c>
      <c r="U540" s="96">
        <v>278</v>
      </c>
      <c r="V540" s="700">
        <v>278</v>
      </c>
      <c r="W540" s="700"/>
      <c r="X540" s="700"/>
      <c r="Y540" s="700"/>
      <c r="Z540" s="700"/>
      <c r="AA540" s="700"/>
      <c r="AB540" s="66" t="s">
        <v>1218</v>
      </c>
    </row>
    <row r="541" spans="1:28" x14ac:dyDescent="0.3">
      <c r="A541" s="421"/>
      <c r="B541" s="344" t="s">
        <v>639</v>
      </c>
      <c r="C541" s="65" t="s">
        <v>634</v>
      </c>
      <c r="D541" s="65">
        <v>24</v>
      </c>
      <c r="E541" s="65">
        <v>48</v>
      </c>
      <c r="F541" s="292">
        <v>48</v>
      </c>
      <c r="G541" s="292"/>
      <c r="H541" s="292"/>
      <c r="I541" s="292"/>
      <c r="J541" s="292"/>
      <c r="K541" s="292"/>
      <c r="L541" s="57" t="s">
        <v>612</v>
      </c>
      <c r="Q541" s="547"/>
      <c r="R541" s="658" t="s">
        <v>603</v>
      </c>
      <c r="S541" s="623" t="s">
        <v>82</v>
      </c>
      <c r="T541" s="623">
        <v>150</v>
      </c>
      <c r="U541" s="623">
        <v>315</v>
      </c>
      <c r="V541" s="700"/>
      <c r="W541" s="700">
        <v>315</v>
      </c>
      <c r="X541" s="700"/>
      <c r="Y541" s="700"/>
      <c r="Z541" s="700"/>
      <c r="AA541" s="700"/>
      <c r="AB541" s="624" t="s">
        <v>1219</v>
      </c>
    </row>
    <row r="542" spans="1:28" x14ac:dyDescent="0.3">
      <c r="A542" s="421"/>
      <c r="B542" s="344" t="s">
        <v>640</v>
      </c>
      <c r="C542" s="65" t="s">
        <v>634</v>
      </c>
      <c r="D542" s="65">
        <v>24</v>
      </c>
      <c r="E542" s="65">
        <v>51</v>
      </c>
      <c r="F542" s="292">
        <v>51</v>
      </c>
      <c r="G542" s="292"/>
      <c r="H542" s="292"/>
      <c r="I542" s="292"/>
      <c r="J542" s="292"/>
      <c r="K542" s="292"/>
      <c r="L542" s="57" t="s">
        <v>648</v>
      </c>
      <c r="Q542" s="421"/>
      <c r="R542" s="414" t="s">
        <v>604</v>
      </c>
      <c r="S542" s="96" t="s">
        <v>82</v>
      </c>
      <c r="T542" s="96">
        <v>150</v>
      </c>
      <c r="U542" s="96">
        <v>315</v>
      </c>
      <c r="V542" s="700"/>
      <c r="W542" s="700">
        <v>315</v>
      </c>
      <c r="X542" s="700"/>
      <c r="Y542" s="700"/>
      <c r="Z542" s="700"/>
      <c r="AA542" s="700"/>
      <c r="AB542" s="66" t="s">
        <v>1220</v>
      </c>
    </row>
    <row r="543" spans="1:28" x14ac:dyDescent="0.3">
      <c r="A543" s="421"/>
      <c r="B543" s="344" t="s">
        <v>641</v>
      </c>
      <c r="C543" s="65" t="s">
        <v>634</v>
      </c>
      <c r="D543" s="65">
        <v>24</v>
      </c>
      <c r="E543" s="65">
        <v>48</v>
      </c>
      <c r="F543" s="292">
        <v>48</v>
      </c>
      <c r="G543" s="292"/>
      <c r="H543" s="292"/>
      <c r="I543" s="292"/>
      <c r="J543" s="292"/>
      <c r="K543" s="292"/>
      <c r="L543" s="57" t="s">
        <v>648</v>
      </c>
      <c r="Q543" s="547"/>
      <c r="R543" s="658" t="s">
        <v>605</v>
      </c>
      <c r="S543" s="623" t="s">
        <v>82</v>
      </c>
      <c r="T543" s="623">
        <v>150</v>
      </c>
      <c r="U543" s="623">
        <v>340</v>
      </c>
      <c r="V543" s="700"/>
      <c r="W543" s="700">
        <v>340</v>
      </c>
      <c r="X543" s="700"/>
      <c r="Y543" s="700"/>
      <c r="Z543" s="700"/>
      <c r="AA543" s="700"/>
      <c r="AB543" s="624" t="s">
        <v>1221</v>
      </c>
    </row>
    <row r="544" spans="1:28" x14ac:dyDescent="0.3">
      <c r="A544" s="421"/>
      <c r="B544" s="344" t="s">
        <v>642</v>
      </c>
      <c r="C544" s="65" t="s">
        <v>634</v>
      </c>
      <c r="D544" s="65">
        <v>18</v>
      </c>
      <c r="E544" s="65">
        <v>51</v>
      </c>
      <c r="F544" s="292">
        <v>51</v>
      </c>
      <c r="G544" s="292"/>
      <c r="H544" s="292"/>
      <c r="I544" s="292"/>
      <c r="J544" s="292"/>
      <c r="K544" s="292"/>
      <c r="L544" s="57" t="s">
        <v>649</v>
      </c>
      <c r="Q544" s="421"/>
      <c r="R544" s="414" t="s">
        <v>606</v>
      </c>
      <c r="S544" s="96" t="s">
        <v>82</v>
      </c>
      <c r="T544" s="96">
        <v>150</v>
      </c>
      <c r="U544" s="96">
        <v>308</v>
      </c>
      <c r="V544" s="700"/>
      <c r="W544" s="700">
        <v>308</v>
      </c>
      <c r="X544" s="700"/>
      <c r="Y544" s="700"/>
      <c r="Z544" s="700"/>
      <c r="AA544" s="700"/>
      <c r="AB544" s="66" t="s">
        <v>1222</v>
      </c>
    </row>
    <row r="545" spans="1:28" x14ac:dyDescent="0.3">
      <c r="A545" s="421"/>
      <c r="B545" s="344" t="s">
        <v>643</v>
      </c>
      <c r="C545" s="65" t="s">
        <v>634</v>
      </c>
      <c r="D545" s="65">
        <v>18</v>
      </c>
      <c r="E545" s="65">
        <v>47</v>
      </c>
      <c r="F545" s="292">
        <v>47</v>
      </c>
      <c r="G545" s="292"/>
      <c r="H545" s="292"/>
      <c r="I545" s="292"/>
      <c r="J545" s="292"/>
      <c r="K545" s="292"/>
      <c r="L545" s="57" t="s">
        <v>649</v>
      </c>
      <c r="Q545" s="547"/>
      <c r="R545" s="658" t="s">
        <v>607</v>
      </c>
      <c r="S545" s="623" t="s">
        <v>82</v>
      </c>
      <c r="T545" s="623">
        <v>150</v>
      </c>
      <c r="U545" s="623">
        <v>434</v>
      </c>
      <c r="V545" s="700"/>
      <c r="W545" s="700">
        <v>434</v>
      </c>
      <c r="X545" s="700"/>
      <c r="Y545" s="700"/>
      <c r="Z545" s="700"/>
      <c r="AA545" s="700"/>
      <c r="AB545" s="624" t="s">
        <v>1223</v>
      </c>
    </row>
    <row r="546" spans="1:28" x14ac:dyDescent="0.3">
      <c r="A546" s="421"/>
      <c r="B546" s="344" t="s">
        <v>644</v>
      </c>
      <c r="C546" s="65" t="s">
        <v>634</v>
      </c>
      <c r="D546" s="65">
        <v>21</v>
      </c>
      <c r="E546" s="65">
        <v>51</v>
      </c>
      <c r="F546" s="292">
        <v>51</v>
      </c>
      <c r="G546" s="292"/>
      <c r="H546" s="292"/>
      <c r="I546" s="292"/>
      <c r="J546" s="292"/>
      <c r="K546" s="292"/>
      <c r="L546" s="57" t="s">
        <v>586</v>
      </c>
      <c r="Q546" s="421"/>
      <c r="R546" s="414" t="s">
        <v>608</v>
      </c>
      <c r="S546" s="96" t="s">
        <v>82</v>
      </c>
      <c r="T546" s="96">
        <v>150</v>
      </c>
      <c r="U546" s="96">
        <v>450</v>
      </c>
      <c r="V546" s="700"/>
      <c r="W546" s="700">
        <v>450</v>
      </c>
      <c r="X546" s="700"/>
      <c r="Y546" s="700"/>
      <c r="Z546" s="700"/>
      <c r="AA546" s="700"/>
      <c r="AB546" s="66" t="s">
        <v>1224</v>
      </c>
    </row>
    <row r="547" spans="1:28" x14ac:dyDescent="0.3">
      <c r="A547" s="421"/>
      <c r="B547" s="344" t="s">
        <v>645</v>
      </c>
      <c r="C547" s="65" t="s">
        <v>634</v>
      </c>
      <c r="D547" s="65">
        <v>21</v>
      </c>
      <c r="E547" s="65">
        <v>50</v>
      </c>
      <c r="F547" s="292">
        <v>50</v>
      </c>
      <c r="G547" s="292"/>
      <c r="H547" s="292"/>
      <c r="I547" s="292"/>
      <c r="J547" s="292"/>
      <c r="K547" s="292"/>
      <c r="L547" s="57" t="s">
        <v>586</v>
      </c>
      <c r="Q547" s="547"/>
      <c r="R547" s="658" t="s">
        <v>609</v>
      </c>
      <c r="S547" s="623" t="s">
        <v>82</v>
      </c>
      <c r="T547" s="623">
        <v>150</v>
      </c>
      <c r="U547" s="623">
        <v>426</v>
      </c>
      <c r="V547" s="700"/>
      <c r="W547" s="700">
        <v>426</v>
      </c>
      <c r="X547" s="700"/>
      <c r="Y547" s="700"/>
      <c r="Z547" s="700"/>
      <c r="AA547" s="700"/>
      <c r="AB547" s="624" t="s">
        <v>1210</v>
      </c>
    </row>
    <row r="548" spans="1:28" x14ac:dyDescent="0.3">
      <c r="A548" s="421"/>
      <c r="B548" s="344" t="s">
        <v>646</v>
      </c>
      <c r="C548" s="65" t="s">
        <v>634</v>
      </c>
      <c r="D548" s="65">
        <v>23</v>
      </c>
      <c r="E548" s="65">
        <v>52</v>
      </c>
      <c r="F548" s="292">
        <v>52</v>
      </c>
      <c r="G548" s="292"/>
      <c r="H548" s="292"/>
      <c r="I548" s="292"/>
      <c r="J548" s="292"/>
      <c r="K548" s="292"/>
      <c r="L548" s="57" t="s">
        <v>650</v>
      </c>
      <c r="Q548" s="421"/>
      <c r="R548" s="414" t="s">
        <v>610</v>
      </c>
      <c r="S548" s="96" t="s">
        <v>82</v>
      </c>
      <c r="T548" s="96">
        <v>150</v>
      </c>
      <c r="U548" s="96">
        <v>408</v>
      </c>
      <c r="V548" s="700"/>
      <c r="W548" s="700">
        <v>408</v>
      </c>
      <c r="X548" s="700"/>
      <c r="Y548" s="700"/>
      <c r="Z548" s="700"/>
      <c r="AA548" s="700"/>
      <c r="AB548" s="66" t="s">
        <v>1211</v>
      </c>
    </row>
    <row r="549" spans="1:28" ht="15" thickBot="1" x14ac:dyDescent="0.35">
      <c r="A549" s="421"/>
      <c r="B549" s="415" t="s">
        <v>647</v>
      </c>
      <c r="C549" s="65" t="s">
        <v>634</v>
      </c>
      <c r="D549" s="84">
        <v>23</v>
      </c>
      <c r="E549" s="84">
        <v>48</v>
      </c>
      <c r="F549" s="317">
        <v>48</v>
      </c>
      <c r="G549" s="317"/>
      <c r="H549" s="317"/>
      <c r="I549" s="317"/>
      <c r="J549" s="317"/>
      <c r="K549" s="317"/>
      <c r="L549" s="64" t="s">
        <v>650</v>
      </c>
      <c r="Q549" s="547"/>
      <c r="R549" s="658" t="s">
        <v>611</v>
      </c>
      <c r="S549" s="623" t="s">
        <v>82</v>
      </c>
      <c r="T549" s="623">
        <v>150</v>
      </c>
      <c r="U549" s="623">
        <v>361</v>
      </c>
      <c r="V549" s="700"/>
      <c r="W549" s="700">
        <v>361</v>
      </c>
      <c r="X549" s="700"/>
      <c r="Y549" s="700"/>
      <c r="Z549" s="700"/>
      <c r="AA549" s="700"/>
      <c r="AB549" s="624" t="s">
        <v>1225</v>
      </c>
    </row>
    <row r="550" spans="1:28" ht="18.600000000000001" thickBot="1" x14ac:dyDescent="0.4">
      <c r="A550" s="75" t="s">
        <v>653</v>
      </c>
      <c r="B550" s="15"/>
      <c r="C550" s="83"/>
      <c r="D550" s="27"/>
      <c r="E550" s="27"/>
      <c r="F550" s="27"/>
      <c r="G550" s="27"/>
      <c r="H550" s="27"/>
      <c r="I550" s="27"/>
      <c r="J550" s="27"/>
      <c r="K550" s="27"/>
      <c r="L550" s="16"/>
      <c r="Q550" s="421"/>
      <c r="R550" s="414" t="s">
        <v>613</v>
      </c>
      <c r="S550" s="96" t="s">
        <v>82</v>
      </c>
      <c r="T550" s="96">
        <v>150</v>
      </c>
      <c r="U550" s="96">
        <v>322</v>
      </c>
      <c r="V550" s="700"/>
      <c r="W550" s="700">
        <v>322</v>
      </c>
      <c r="X550" s="700"/>
      <c r="Y550" s="700"/>
      <c r="Z550" s="700"/>
      <c r="AA550" s="700"/>
      <c r="AB550" s="66" t="s">
        <v>1226</v>
      </c>
    </row>
    <row r="551" spans="1:28" x14ac:dyDescent="0.3">
      <c r="A551" s="428" t="s">
        <v>671</v>
      </c>
      <c r="B551" s="344" t="s">
        <v>654</v>
      </c>
      <c r="C551" s="65" t="s">
        <v>308</v>
      </c>
      <c r="D551" s="65">
        <v>850</v>
      </c>
      <c r="E551" s="65">
        <v>1800</v>
      </c>
      <c r="F551" s="292"/>
      <c r="G551" s="292"/>
      <c r="H551" s="292"/>
      <c r="I551" s="292"/>
      <c r="J551" s="292"/>
      <c r="K551" s="292">
        <v>1800</v>
      </c>
      <c r="L551" s="66" t="s">
        <v>1234</v>
      </c>
      <c r="Q551" s="547"/>
      <c r="R551" s="658" t="s">
        <v>614</v>
      </c>
      <c r="S551" s="623" t="s">
        <v>82</v>
      </c>
      <c r="T551" s="623">
        <v>150</v>
      </c>
      <c r="U551" s="623">
        <v>315</v>
      </c>
      <c r="V551" s="700"/>
      <c r="W551" s="700">
        <v>315</v>
      </c>
      <c r="X551" s="700"/>
      <c r="Y551" s="700"/>
      <c r="Z551" s="700"/>
      <c r="AA551" s="700"/>
      <c r="AB551" s="624" t="s">
        <v>1217</v>
      </c>
    </row>
    <row r="552" spans="1:28" x14ac:dyDescent="0.3">
      <c r="A552" s="419" t="s">
        <v>672</v>
      </c>
      <c r="B552" s="344" t="s">
        <v>655</v>
      </c>
      <c r="C552" s="65" t="s">
        <v>309</v>
      </c>
      <c r="D552" s="65">
        <v>640</v>
      </c>
      <c r="E552" s="65">
        <v>1300</v>
      </c>
      <c r="F552" s="292"/>
      <c r="G552" s="292"/>
      <c r="H552" s="292"/>
      <c r="I552" s="292"/>
      <c r="J552" s="292">
        <v>1300</v>
      </c>
      <c r="K552" s="292"/>
      <c r="L552" s="66" t="s">
        <v>1234</v>
      </c>
      <c r="Q552" s="421"/>
      <c r="R552" s="414" t="s">
        <v>615</v>
      </c>
      <c r="S552" s="96" t="s">
        <v>82</v>
      </c>
      <c r="T552" s="96">
        <v>150</v>
      </c>
      <c r="U552" s="96">
        <v>411</v>
      </c>
      <c r="V552" s="700"/>
      <c r="W552" s="700">
        <v>411</v>
      </c>
      <c r="X552" s="700"/>
      <c r="Y552" s="700"/>
      <c r="Z552" s="700"/>
      <c r="AA552" s="700"/>
      <c r="AB552" s="66" t="s">
        <v>1219</v>
      </c>
    </row>
    <row r="553" spans="1:28" x14ac:dyDescent="0.3">
      <c r="A553" s="421"/>
      <c r="B553" s="344" t="s">
        <v>656</v>
      </c>
      <c r="C553" s="65" t="s">
        <v>314</v>
      </c>
      <c r="D553" s="65">
        <v>400</v>
      </c>
      <c r="E553" s="65">
        <v>800</v>
      </c>
      <c r="F553" s="292"/>
      <c r="G553" s="292"/>
      <c r="H553" s="292">
        <v>800</v>
      </c>
      <c r="I553" s="292"/>
      <c r="J553" s="292"/>
      <c r="K553" s="292"/>
      <c r="L553" s="66" t="s">
        <v>1233</v>
      </c>
      <c r="Q553" s="547"/>
      <c r="R553" s="658" t="s">
        <v>616</v>
      </c>
      <c r="S553" s="623" t="s">
        <v>82</v>
      </c>
      <c r="T553" s="623">
        <v>150</v>
      </c>
      <c r="U553" s="623">
        <v>411</v>
      </c>
      <c r="V553" s="700"/>
      <c r="W553" s="700">
        <v>411</v>
      </c>
      <c r="X553" s="700"/>
      <c r="Y553" s="700"/>
      <c r="Z553" s="700"/>
      <c r="AA553" s="700"/>
      <c r="AB553" s="624" t="s">
        <v>1227</v>
      </c>
    </row>
    <row r="554" spans="1:28" x14ac:dyDescent="0.3">
      <c r="A554" s="437" t="s">
        <v>1351</v>
      </c>
      <c r="B554" s="344" t="s">
        <v>657</v>
      </c>
      <c r="C554" s="96" t="s">
        <v>2069</v>
      </c>
      <c r="D554" s="65">
        <v>660</v>
      </c>
      <c r="E554" s="65">
        <v>1700</v>
      </c>
      <c r="F554" s="292"/>
      <c r="G554" s="292"/>
      <c r="H554" s="292"/>
      <c r="I554" s="292"/>
      <c r="J554" s="292"/>
      <c r="K554" s="292">
        <v>1700</v>
      </c>
      <c r="L554" s="66" t="s">
        <v>1234</v>
      </c>
      <c r="Q554" s="421"/>
      <c r="R554" s="414" t="s">
        <v>623</v>
      </c>
      <c r="S554" s="96" t="s">
        <v>624</v>
      </c>
      <c r="T554" s="96">
        <v>75</v>
      </c>
      <c r="U554" s="96">
        <v>122</v>
      </c>
      <c r="V554" s="700">
        <v>122</v>
      </c>
      <c r="W554" s="700"/>
      <c r="X554" s="700"/>
      <c r="Y554" s="700"/>
      <c r="Z554" s="700"/>
      <c r="AA554" s="700"/>
      <c r="AB554" s="66" t="s">
        <v>1828</v>
      </c>
    </row>
    <row r="555" spans="1:28" x14ac:dyDescent="0.3">
      <c r="A555" s="437"/>
      <c r="B555" s="344" t="s">
        <v>658</v>
      </c>
      <c r="C555" s="96" t="s">
        <v>98</v>
      </c>
      <c r="D555" s="65">
        <v>400</v>
      </c>
      <c r="E555" s="65">
        <v>800</v>
      </c>
      <c r="F555" s="292"/>
      <c r="G555" s="292"/>
      <c r="H555" s="292">
        <v>800</v>
      </c>
      <c r="I555" s="292"/>
      <c r="J555" s="292"/>
      <c r="K555" s="292"/>
      <c r="L555" s="66" t="s">
        <v>1234</v>
      </c>
      <c r="Q555" s="547"/>
      <c r="R555" s="658" t="s">
        <v>625</v>
      </c>
      <c r="S555" s="623" t="s">
        <v>624</v>
      </c>
      <c r="T555" s="623">
        <v>60</v>
      </c>
      <c r="U555" s="623">
        <v>98</v>
      </c>
      <c r="V555" s="700">
        <v>98</v>
      </c>
      <c r="W555" s="700"/>
      <c r="X555" s="700"/>
      <c r="Y555" s="700"/>
      <c r="Z555" s="700"/>
      <c r="AA555" s="700"/>
      <c r="AB555" s="624" t="s">
        <v>1828</v>
      </c>
    </row>
    <row r="556" spans="1:28" x14ac:dyDescent="0.3">
      <c r="A556" s="421"/>
      <c r="B556" s="344" t="s">
        <v>659</v>
      </c>
      <c r="C556" s="96" t="s">
        <v>2065</v>
      </c>
      <c r="D556" s="65">
        <v>600</v>
      </c>
      <c r="E556" s="65">
        <v>1200</v>
      </c>
      <c r="F556" s="292"/>
      <c r="G556" s="292"/>
      <c r="H556" s="292"/>
      <c r="I556" s="292"/>
      <c r="J556" s="292">
        <v>1200</v>
      </c>
      <c r="K556" s="292"/>
      <c r="L556" s="66" t="s">
        <v>1235</v>
      </c>
      <c r="Q556" s="421"/>
      <c r="R556" s="414" t="s">
        <v>626</v>
      </c>
      <c r="S556" s="96" t="s">
        <v>624</v>
      </c>
      <c r="T556" s="96">
        <v>75</v>
      </c>
      <c r="U556" s="96">
        <v>122</v>
      </c>
      <c r="V556" s="700">
        <v>122</v>
      </c>
      <c r="W556" s="700"/>
      <c r="X556" s="700"/>
      <c r="Y556" s="700"/>
      <c r="Z556" s="700"/>
      <c r="AA556" s="700"/>
      <c r="AB556" s="66" t="s">
        <v>1829</v>
      </c>
    </row>
    <row r="557" spans="1:28" x14ac:dyDescent="0.3">
      <c r="A557" s="421"/>
      <c r="B557" s="344" t="s">
        <v>661</v>
      </c>
      <c r="C557" s="96" t="s">
        <v>2065</v>
      </c>
      <c r="D557" s="65">
        <v>400</v>
      </c>
      <c r="E557" s="65">
        <v>480</v>
      </c>
      <c r="F557" s="292"/>
      <c r="G557" s="292">
        <v>480</v>
      </c>
      <c r="H557" s="292"/>
      <c r="I557" s="292"/>
      <c r="J557" s="292"/>
      <c r="K557" s="292"/>
      <c r="L557" s="66" t="s">
        <v>1237</v>
      </c>
      <c r="Q557" s="547"/>
      <c r="R557" s="658" t="s">
        <v>627</v>
      </c>
      <c r="S557" s="623" t="s">
        <v>624</v>
      </c>
      <c r="T557" s="623">
        <v>60</v>
      </c>
      <c r="U557" s="623">
        <v>98</v>
      </c>
      <c r="V557" s="700">
        <v>98</v>
      </c>
      <c r="W557" s="700"/>
      <c r="X557" s="700"/>
      <c r="Y557" s="700"/>
      <c r="Z557" s="700"/>
      <c r="AA557" s="700"/>
      <c r="AB557" s="624" t="s">
        <v>1829</v>
      </c>
    </row>
    <row r="558" spans="1:28" x14ac:dyDescent="0.3">
      <c r="A558" s="421"/>
      <c r="B558" s="344" t="s">
        <v>662</v>
      </c>
      <c r="C558" s="96" t="s">
        <v>2065</v>
      </c>
      <c r="D558" s="65">
        <v>800</v>
      </c>
      <c r="E558" s="65">
        <v>960</v>
      </c>
      <c r="F558" s="292"/>
      <c r="G558" s="292"/>
      <c r="H558" s="292"/>
      <c r="I558" s="292">
        <v>960</v>
      </c>
      <c r="J558" s="292"/>
      <c r="K558" s="292"/>
      <c r="L558" s="66" t="s">
        <v>1238</v>
      </c>
      <c r="Q558" s="421"/>
      <c r="R558" s="414" t="s">
        <v>629</v>
      </c>
      <c r="S558" s="96" t="s">
        <v>624</v>
      </c>
      <c r="T558" s="96">
        <v>50</v>
      </c>
      <c r="U558" s="96">
        <v>135</v>
      </c>
      <c r="V558" s="700">
        <v>135</v>
      </c>
      <c r="W558" s="700"/>
      <c r="X558" s="700"/>
      <c r="Y558" s="700"/>
      <c r="Z558" s="700"/>
      <c r="AA558" s="700"/>
      <c r="AB558" s="66" t="s">
        <v>1830</v>
      </c>
    </row>
    <row r="559" spans="1:28" x14ac:dyDescent="0.3">
      <c r="A559" s="421"/>
      <c r="B559" s="344" t="s">
        <v>663</v>
      </c>
      <c r="C559" s="65" t="s">
        <v>168</v>
      </c>
      <c r="D559" s="65">
        <v>60</v>
      </c>
      <c r="E559" s="65">
        <v>136</v>
      </c>
      <c r="F559" s="292">
        <v>136</v>
      </c>
      <c r="G559" s="292"/>
      <c r="H559" s="292"/>
      <c r="I559" s="292"/>
      <c r="J559" s="292"/>
      <c r="K559" s="292"/>
      <c r="L559" s="57"/>
      <c r="Q559" s="547"/>
      <c r="R559" s="658" t="s">
        <v>630</v>
      </c>
      <c r="S559" s="623" t="s">
        <v>624</v>
      </c>
      <c r="T559" s="623">
        <v>40</v>
      </c>
      <c r="U559" s="623">
        <v>108</v>
      </c>
      <c r="V559" s="700">
        <v>108</v>
      </c>
      <c r="W559" s="700"/>
      <c r="X559" s="700"/>
      <c r="Y559" s="700"/>
      <c r="Z559" s="700"/>
      <c r="AA559" s="700"/>
      <c r="AB559" s="624" t="s">
        <v>1830</v>
      </c>
    </row>
    <row r="560" spans="1:28" x14ac:dyDescent="0.3">
      <c r="A560" s="421"/>
      <c r="B560" s="344" t="s">
        <v>664</v>
      </c>
      <c r="C560" s="65" t="s">
        <v>168</v>
      </c>
      <c r="D560" s="65">
        <v>120</v>
      </c>
      <c r="E560" s="65">
        <v>276</v>
      </c>
      <c r="F560" s="292">
        <v>276</v>
      </c>
      <c r="G560" s="292"/>
      <c r="H560" s="292"/>
      <c r="I560" s="292"/>
      <c r="J560" s="292"/>
      <c r="K560" s="292"/>
      <c r="L560" s="57"/>
      <c r="Q560" s="421"/>
      <c r="R560" s="414" t="s">
        <v>631</v>
      </c>
      <c r="S560" s="96" t="s">
        <v>624</v>
      </c>
      <c r="T560" s="96">
        <v>50</v>
      </c>
      <c r="U560" s="96">
        <v>135</v>
      </c>
      <c r="V560" s="700">
        <v>135</v>
      </c>
      <c r="W560" s="700"/>
      <c r="X560" s="700"/>
      <c r="Y560" s="700"/>
      <c r="Z560" s="700"/>
      <c r="AA560" s="700"/>
      <c r="AB560" s="66" t="s">
        <v>1830</v>
      </c>
    </row>
    <row r="561" spans="1:28" x14ac:dyDescent="0.3">
      <c r="A561" s="421"/>
      <c r="B561" s="344" t="s">
        <v>665</v>
      </c>
      <c r="C561" s="65" t="s">
        <v>82</v>
      </c>
      <c r="D561" s="65">
        <v>40</v>
      </c>
      <c r="E561" s="65">
        <v>84</v>
      </c>
      <c r="F561" s="292">
        <v>84</v>
      </c>
      <c r="G561" s="292"/>
      <c r="H561" s="292"/>
      <c r="I561" s="292"/>
      <c r="J561" s="292"/>
      <c r="K561" s="292"/>
      <c r="L561" s="66" t="s">
        <v>1230</v>
      </c>
      <c r="Q561" s="547"/>
      <c r="R561" s="658" t="s">
        <v>632</v>
      </c>
      <c r="S561" s="623" t="s">
        <v>624</v>
      </c>
      <c r="T561" s="623">
        <v>40</v>
      </c>
      <c r="U561" s="623">
        <v>108</v>
      </c>
      <c r="V561" s="700">
        <v>108</v>
      </c>
      <c r="W561" s="700"/>
      <c r="X561" s="700"/>
      <c r="Y561" s="700"/>
      <c r="Z561" s="700"/>
      <c r="AA561" s="700"/>
      <c r="AB561" s="624" t="s">
        <v>1831</v>
      </c>
    </row>
    <row r="562" spans="1:28" x14ac:dyDescent="0.3">
      <c r="A562" s="421"/>
      <c r="B562" s="344" t="s">
        <v>666</v>
      </c>
      <c r="C562" s="65" t="s">
        <v>82</v>
      </c>
      <c r="D562" s="65">
        <v>90</v>
      </c>
      <c r="E562" s="65">
        <v>180</v>
      </c>
      <c r="F562" s="292">
        <v>180</v>
      </c>
      <c r="G562" s="292"/>
      <c r="H562" s="292"/>
      <c r="I562" s="292"/>
      <c r="J562" s="292"/>
      <c r="K562" s="292"/>
      <c r="L562" s="66" t="s">
        <v>1231</v>
      </c>
      <c r="Q562" s="421"/>
      <c r="R562" s="414" t="s">
        <v>633</v>
      </c>
      <c r="S562" s="96" t="s">
        <v>634</v>
      </c>
      <c r="T562" s="96">
        <v>24</v>
      </c>
      <c r="U562" s="96">
        <v>48</v>
      </c>
      <c r="V562" s="700">
        <v>48</v>
      </c>
      <c r="W562" s="700"/>
      <c r="X562" s="700"/>
      <c r="Y562" s="700"/>
      <c r="Z562" s="700"/>
      <c r="AA562" s="700"/>
      <c r="AB562" s="66" t="s">
        <v>598</v>
      </c>
    </row>
    <row r="563" spans="1:28" x14ac:dyDescent="0.3">
      <c r="A563" s="421"/>
      <c r="B563" s="344" t="s">
        <v>667</v>
      </c>
      <c r="C563" s="65" t="s">
        <v>82</v>
      </c>
      <c r="D563" s="65">
        <v>150</v>
      </c>
      <c r="E563" s="65">
        <v>300</v>
      </c>
      <c r="F563" s="292"/>
      <c r="G563" s="292">
        <v>300</v>
      </c>
      <c r="H563" s="292"/>
      <c r="I563" s="292"/>
      <c r="J563" s="292"/>
      <c r="K563" s="292"/>
      <c r="L563" s="66" t="s">
        <v>1232</v>
      </c>
      <c r="Q563" s="547"/>
      <c r="R563" s="658" t="s">
        <v>635</v>
      </c>
      <c r="S563" s="623" t="s">
        <v>634</v>
      </c>
      <c r="T563" s="623">
        <v>24</v>
      </c>
      <c r="U563" s="623">
        <v>46</v>
      </c>
      <c r="V563" s="700">
        <v>46</v>
      </c>
      <c r="W563" s="700"/>
      <c r="X563" s="700"/>
      <c r="Y563" s="700"/>
      <c r="Z563" s="700"/>
      <c r="AA563" s="700"/>
      <c r="AB563" s="624" t="s">
        <v>598</v>
      </c>
    </row>
    <row r="564" spans="1:28" x14ac:dyDescent="0.3">
      <c r="A564" s="421"/>
      <c r="B564" s="344" t="s">
        <v>668</v>
      </c>
      <c r="C564" s="65" t="s">
        <v>82</v>
      </c>
      <c r="D564" s="65">
        <v>100</v>
      </c>
      <c r="E564" s="65">
        <v>200</v>
      </c>
      <c r="F564" s="292">
        <v>200</v>
      </c>
      <c r="G564" s="292"/>
      <c r="H564" s="292"/>
      <c r="I564" s="292"/>
      <c r="J564" s="292"/>
      <c r="K564" s="292"/>
      <c r="L564" s="66" t="s">
        <v>1239</v>
      </c>
      <c r="Q564" s="421"/>
      <c r="R564" s="414" t="s">
        <v>636</v>
      </c>
      <c r="S564" s="96" t="s">
        <v>634</v>
      </c>
      <c r="T564" s="96">
        <v>24</v>
      </c>
      <c r="U564" s="96">
        <v>47</v>
      </c>
      <c r="V564" s="700">
        <v>47</v>
      </c>
      <c r="W564" s="700"/>
      <c r="X564" s="700"/>
      <c r="Y564" s="700"/>
      <c r="Z564" s="700"/>
      <c r="AA564" s="700"/>
      <c r="AB564" s="66" t="s">
        <v>602</v>
      </c>
    </row>
    <row r="565" spans="1:28" x14ac:dyDescent="0.3">
      <c r="A565" s="421"/>
      <c r="B565" s="344" t="s">
        <v>669</v>
      </c>
      <c r="C565" s="65" t="s">
        <v>82</v>
      </c>
      <c r="D565" s="65">
        <v>35</v>
      </c>
      <c r="E565" s="65">
        <v>90</v>
      </c>
      <c r="F565" s="292">
        <v>90</v>
      </c>
      <c r="G565" s="292"/>
      <c r="H565" s="292"/>
      <c r="I565" s="292"/>
      <c r="J565" s="292"/>
      <c r="K565" s="292"/>
      <c r="L565" s="66" t="s">
        <v>1236</v>
      </c>
      <c r="Q565" s="547"/>
      <c r="R565" s="658" t="s">
        <v>637</v>
      </c>
      <c r="S565" s="623" t="s">
        <v>634</v>
      </c>
      <c r="T565" s="623">
        <v>24</v>
      </c>
      <c r="U565" s="623">
        <v>45</v>
      </c>
      <c r="V565" s="700">
        <v>45</v>
      </c>
      <c r="W565" s="700"/>
      <c r="X565" s="700"/>
      <c r="Y565" s="700"/>
      <c r="Z565" s="700"/>
      <c r="AA565" s="700"/>
      <c r="AB565" s="624" t="s">
        <v>602</v>
      </c>
    </row>
    <row r="566" spans="1:28" ht="15" thickBot="1" x14ac:dyDescent="0.35">
      <c r="A566" s="421"/>
      <c r="B566" s="415" t="s">
        <v>670</v>
      </c>
      <c r="C566" s="65" t="s">
        <v>82</v>
      </c>
      <c r="D566" s="84">
        <v>110</v>
      </c>
      <c r="E566" s="84">
        <v>280</v>
      </c>
      <c r="F566" s="317">
        <v>280</v>
      </c>
      <c r="G566" s="317"/>
      <c r="H566" s="317"/>
      <c r="I566" s="317"/>
      <c r="J566" s="317"/>
      <c r="K566" s="317"/>
      <c r="L566" s="76" t="s">
        <v>1236</v>
      </c>
      <c r="Q566" s="421"/>
      <c r="R566" s="414" t="s">
        <v>638</v>
      </c>
      <c r="S566" s="96" t="s">
        <v>634</v>
      </c>
      <c r="T566" s="96">
        <v>24</v>
      </c>
      <c r="U566" s="96">
        <v>51</v>
      </c>
      <c r="V566" s="700">
        <v>51</v>
      </c>
      <c r="W566" s="700"/>
      <c r="X566" s="700"/>
      <c r="Y566" s="700"/>
      <c r="Z566" s="700"/>
      <c r="AA566" s="700"/>
      <c r="AB566" s="66" t="s">
        <v>612</v>
      </c>
    </row>
    <row r="567" spans="1:28" ht="18.600000000000001" thickBot="1" x14ac:dyDescent="0.4">
      <c r="A567" s="56" t="s">
        <v>673</v>
      </c>
      <c r="B567" s="15"/>
      <c r="C567" s="83"/>
      <c r="D567" s="27"/>
      <c r="E567" s="27"/>
      <c r="F567" s="27"/>
      <c r="G567" s="27"/>
      <c r="H567" s="27"/>
      <c r="I567" s="27"/>
      <c r="J567" s="27"/>
      <c r="K567" s="27"/>
      <c r="L567" s="16"/>
      <c r="Q567" s="547"/>
      <c r="R567" s="658" t="s">
        <v>639</v>
      </c>
      <c r="S567" s="623" t="s">
        <v>634</v>
      </c>
      <c r="T567" s="623">
        <v>24</v>
      </c>
      <c r="U567" s="623">
        <v>48</v>
      </c>
      <c r="V567" s="700">
        <v>48</v>
      </c>
      <c r="W567" s="700"/>
      <c r="X567" s="700"/>
      <c r="Y567" s="700"/>
      <c r="Z567" s="700"/>
      <c r="AA567" s="700"/>
      <c r="AB567" s="624" t="s">
        <v>612</v>
      </c>
    </row>
    <row r="568" spans="1:28" x14ac:dyDescent="0.3">
      <c r="A568" s="419" t="s">
        <v>703</v>
      </c>
      <c r="B568" s="413" t="s">
        <v>674</v>
      </c>
      <c r="C568" s="96" t="s">
        <v>424</v>
      </c>
      <c r="D568" s="85">
        <v>210</v>
      </c>
      <c r="E568" s="85">
        <v>620</v>
      </c>
      <c r="F568" s="318"/>
      <c r="G568" s="318"/>
      <c r="H568" s="318">
        <v>620</v>
      </c>
      <c r="I568" s="318"/>
      <c r="J568" s="318"/>
      <c r="K568" s="318"/>
      <c r="L568" s="68" t="s">
        <v>1832</v>
      </c>
      <c r="Q568" s="421"/>
      <c r="R568" s="414" t="s">
        <v>640</v>
      </c>
      <c r="S568" s="96" t="s">
        <v>634</v>
      </c>
      <c r="T568" s="96">
        <v>24</v>
      </c>
      <c r="U568" s="96">
        <v>51</v>
      </c>
      <c r="V568" s="700">
        <v>51</v>
      </c>
      <c r="W568" s="700"/>
      <c r="X568" s="700"/>
      <c r="Y568" s="700"/>
      <c r="Z568" s="700"/>
      <c r="AA568" s="700"/>
      <c r="AB568" s="66" t="s">
        <v>648</v>
      </c>
    </row>
    <row r="569" spans="1:28" x14ac:dyDescent="0.3">
      <c r="A569" s="433" t="s">
        <v>704</v>
      </c>
      <c r="B569" s="344" t="s">
        <v>675</v>
      </c>
      <c r="C569" s="96" t="s">
        <v>424</v>
      </c>
      <c r="D569" s="65">
        <v>420</v>
      </c>
      <c r="E569" s="65">
        <v>1240</v>
      </c>
      <c r="F569" s="292"/>
      <c r="G569" s="292"/>
      <c r="H569" s="292"/>
      <c r="I569" s="292"/>
      <c r="J569" s="292">
        <v>1240</v>
      </c>
      <c r="K569" s="292"/>
      <c r="L569" s="66" t="s">
        <v>1832</v>
      </c>
      <c r="Q569" s="547"/>
      <c r="R569" s="658" t="s">
        <v>641</v>
      </c>
      <c r="S569" s="623" t="s">
        <v>634</v>
      </c>
      <c r="T569" s="623">
        <v>24</v>
      </c>
      <c r="U569" s="623">
        <v>48</v>
      </c>
      <c r="V569" s="700">
        <v>48</v>
      </c>
      <c r="W569" s="700"/>
      <c r="X569" s="700"/>
      <c r="Y569" s="700"/>
      <c r="Z569" s="700"/>
      <c r="AA569" s="700"/>
      <c r="AB569" s="624" t="s">
        <v>648</v>
      </c>
    </row>
    <row r="570" spans="1:28" x14ac:dyDescent="0.3">
      <c r="A570" s="434"/>
      <c r="B570" s="344" t="s">
        <v>676</v>
      </c>
      <c r="C570" s="96" t="s">
        <v>424</v>
      </c>
      <c r="D570" s="65">
        <v>630</v>
      </c>
      <c r="E570" s="65">
        <v>1860</v>
      </c>
      <c r="F570" s="292"/>
      <c r="G570" s="292"/>
      <c r="H570" s="292"/>
      <c r="I570" s="292"/>
      <c r="J570" s="292"/>
      <c r="K570" s="292">
        <v>1860</v>
      </c>
      <c r="L570" s="66" t="s">
        <v>1832</v>
      </c>
      <c r="Q570" s="421"/>
      <c r="R570" s="414" t="s">
        <v>642</v>
      </c>
      <c r="S570" s="96" t="s">
        <v>634</v>
      </c>
      <c r="T570" s="96">
        <v>18</v>
      </c>
      <c r="U570" s="96">
        <v>51</v>
      </c>
      <c r="V570" s="700">
        <v>51</v>
      </c>
      <c r="W570" s="700"/>
      <c r="X570" s="700"/>
      <c r="Y570" s="700"/>
      <c r="Z570" s="700"/>
      <c r="AA570" s="700"/>
      <c r="AB570" s="66" t="s">
        <v>649</v>
      </c>
    </row>
    <row r="571" spans="1:28" x14ac:dyDescent="0.3">
      <c r="A571" s="434"/>
      <c r="B571" s="344" t="s">
        <v>677</v>
      </c>
      <c r="C571" s="65" t="s">
        <v>477</v>
      </c>
      <c r="D571" s="65">
        <v>1350</v>
      </c>
      <c r="E571" s="65">
        <v>3200</v>
      </c>
      <c r="F571" s="292"/>
      <c r="G571" s="292"/>
      <c r="H571" s="292"/>
      <c r="I571" s="292"/>
      <c r="J571" s="292"/>
      <c r="K571" s="292">
        <v>3200</v>
      </c>
      <c r="L571" s="66" t="s">
        <v>1833</v>
      </c>
      <c r="Q571" s="547"/>
      <c r="R571" s="658" t="s">
        <v>643</v>
      </c>
      <c r="S571" s="623" t="s">
        <v>634</v>
      </c>
      <c r="T571" s="623">
        <v>18</v>
      </c>
      <c r="U571" s="623">
        <v>47</v>
      </c>
      <c r="V571" s="700">
        <v>47</v>
      </c>
      <c r="W571" s="700"/>
      <c r="X571" s="700"/>
      <c r="Y571" s="700"/>
      <c r="Z571" s="700"/>
      <c r="AA571" s="700"/>
      <c r="AB571" s="624" t="s">
        <v>649</v>
      </c>
    </row>
    <row r="572" spans="1:28" x14ac:dyDescent="0.3">
      <c r="A572" s="434"/>
      <c r="B572" s="344" t="s">
        <v>678</v>
      </c>
      <c r="C572" s="96" t="s">
        <v>424</v>
      </c>
      <c r="D572" s="65">
        <v>210</v>
      </c>
      <c r="E572" s="65">
        <v>620</v>
      </c>
      <c r="F572" s="292"/>
      <c r="G572" s="292"/>
      <c r="H572" s="292">
        <v>620</v>
      </c>
      <c r="I572" s="292"/>
      <c r="J572" s="292"/>
      <c r="K572" s="292"/>
      <c r="L572" s="66" t="s">
        <v>1832</v>
      </c>
      <c r="Q572" s="421"/>
      <c r="R572" s="414" t="s">
        <v>644</v>
      </c>
      <c r="S572" s="96" t="s">
        <v>634</v>
      </c>
      <c r="T572" s="96">
        <v>21</v>
      </c>
      <c r="U572" s="96">
        <v>51</v>
      </c>
      <c r="V572" s="700">
        <v>51</v>
      </c>
      <c r="W572" s="700"/>
      <c r="X572" s="700"/>
      <c r="Y572" s="700"/>
      <c r="Z572" s="700"/>
      <c r="AA572" s="700"/>
      <c r="AB572" s="66" t="s">
        <v>586</v>
      </c>
    </row>
    <row r="573" spans="1:28" x14ac:dyDescent="0.3">
      <c r="A573" s="434"/>
      <c r="B573" s="344" t="s">
        <v>679</v>
      </c>
      <c r="C573" s="96" t="s">
        <v>424</v>
      </c>
      <c r="D573" s="65">
        <v>510</v>
      </c>
      <c r="E573" s="65">
        <v>1500</v>
      </c>
      <c r="F573" s="292"/>
      <c r="G573" s="292"/>
      <c r="H573" s="292"/>
      <c r="I573" s="292"/>
      <c r="J573" s="292"/>
      <c r="K573" s="292">
        <v>1500</v>
      </c>
      <c r="L573" s="66" t="s">
        <v>1832</v>
      </c>
      <c r="Q573" s="547"/>
      <c r="R573" s="658" t="s">
        <v>645</v>
      </c>
      <c r="S573" s="623" t="s">
        <v>634</v>
      </c>
      <c r="T573" s="623">
        <v>21</v>
      </c>
      <c r="U573" s="623">
        <v>50</v>
      </c>
      <c r="V573" s="700">
        <v>50</v>
      </c>
      <c r="W573" s="700"/>
      <c r="X573" s="700"/>
      <c r="Y573" s="700"/>
      <c r="Z573" s="700"/>
      <c r="AA573" s="700"/>
      <c r="AB573" s="624" t="s">
        <v>586</v>
      </c>
    </row>
    <row r="574" spans="1:28" x14ac:dyDescent="0.3">
      <c r="A574" s="434"/>
      <c r="B574" s="344" t="s">
        <v>680</v>
      </c>
      <c r="C574" s="96" t="s">
        <v>424</v>
      </c>
      <c r="D574" s="65">
        <v>540</v>
      </c>
      <c r="E574" s="65">
        <v>1650</v>
      </c>
      <c r="F574" s="292"/>
      <c r="G574" s="292"/>
      <c r="H574" s="292"/>
      <c r="I574" s="292"/>
      <c r="J574" s="292"/>
      <c r="K574" s="292">
        <v>1650</v>
      </c>
      <c r="L574" s="66" t="s">
        <v>1832</v>
      </c>
      <c r="Q574" s="421"/>
      <c r="R574" s="414" t="s">
        <v>646</v>
      </c>
      <c r="S574" s="96" t="s">
        <v>634</v>
      </c>
      <c r="T574" s="96">
        <v>23</v>
      </c>
      <c r="U574" s="96">
        <v>52</v>
      </c>
      <c r="V574" s="700">
        <v>52</v>
      </c>
      <c r="W574" s="700"/>
      <c r="X574" s="700"/>
      <c r="Y574" s="700"/>
      <c r="Z574" s="700"/>
      <c r="AA574" s="700"/>
      <c r="AB574" s="66" t="s">
        <v>650</v>
      </c>
    </row>
    <row r="575" spans="1:28" x14ac:dyDescent="0.3">
      <c r="A575" s="434"/>
      <c r="B575" s="344" t="s">
        <v>681</v>
      </c>
      <c r="C575" s="96" t="s">
        <v>424</v>
      </c>
      <c r="D575" s="65">
        <v>580</v>
      </c>
      <c r="E575" s="65">
        <v>1800</v>
      </c>
      <c r="F575" s="292"/>
      <c r="G575" s="292"/>
      <c r="H575" s="292"/>
      <c r="I575" s="292"/>
      <c r="J575" s="292"/>
      <c r="K575" s="292">
        <v>1800</v>
      </c>
      <c r="L575" s="66" t="s">
        <v>1832</v>
      </c>
      <c r="Q575" s="547"/>
      <c r="R575" s="737" t="s">
        <v>647</v>
      </c>
      <c r="S575" s="623" t="s">
        <v>634</v>
      </c>
      <c r="T575" s="637">
        <v>23</v>
      </c>
      <c r="U575" s="637">
        <v>48</v>
      </c>
      <c r="V575" s="738">
        <v>48</v>
      </c>
      <c r="W575" s="738"/>
      <c r="X575" s="738"/>
      <c r="Y575" s="738"/>
      <c r="Z575" s="738"/>
      <c r="AA575" s="738"/>
      <c r="AB575" s="638" t="s">
        <v>650</v>
      </c>
    </row>
    <row r="576" spans="1:28" x14ac:dyDescent="0.3">
      <c r="A576" s="434"/>
      <c r="B576" s="344" t="s">
        <v>682</v>
      </c>
      <c r="C576" s="96" t="s">
        <v>424</v>
      </c>
      <c r="D576" s="65">
        <v>640</v>
      </c>
      <c r="E576" s="65">
        <v>1960</v>
      </c>
      <c r="F576" s="292"/>
      <c r="G576" s="292"/>
      <c r="H576" s="292"/>
      <c r="I576" s="292"/>
      <c r="J576" s="292"/>
      <c r="K576" s="292">
        <v>1960</v>
      </c>
      <c r="L576" s="66" t="s">
        <v>1832</v>
      </c>
      <c r="Q576" s="547"/>
      <c r="R576" s="658" t="s">
        <v>665</v>
      </c>
      <c r="S576" s="623" t="s">
        <v>82</v>
      </c>
      <c r="T576" s="623">
        <v>40</v>
      </c>
      <c r="U576" s="623">
        <v>84</v>
      </c>
      <c r="V576" s="700">
        <v>84</v>
      </c>
      <c r="W576" s="700"/>
      <c r="X576" s="700"/>
      <c r="Y576" s="700"/>
      <c r="Z576" s="700"/>
      <c r="AA576" s="700"/>
      <c r="AB576" s="624" t="s">
        <v>1230</v>
      </c>
    </row>
    <row r="577" spans="1:28" x14ac:dyDescent="0.3">
      <c r="A577" s="434"/>
      <c r="B577" s="344" t="s">
        <v>683</v>
      </c>
      <c r="C577" s="96" t="s">
        <v>424</v>
      </c>
      <c r="D577" s="65">
        <v>720</v>
      </c>
      <c r="E577" s="65">
        <v>2150</v>
      </c>
      <c r="F577" s="292"/>
      <c r="G577" s="292"/>
      <c r="H577" s="292"/>
      <c r="I577" s="292"/>
      <c r="J577" s="292"/>
      <c r="K577" s="292">
        <v>2150</v>
      </c>
      <c r="L577" s="66" t="s">
        <v>1832</v>
      </c>
      <c r="Q577" s="421"/>
      <c r="R577" s="414" t="s">
        <v>666</v>
      </c>
      <c r="S577" s="96" t="s">
        <v>82</v>
      </c>
      <c r="T577" s="96">
        <v>90</v>
      </c>
      <c r="U577" s="96">
        <v>180</v>
      </c>
      <c r="V577" s="700">
        <v>180</v>
      </c>
      <c r="W577" s="700"/>
      <c r="X577" s="700"/>
      <c r="Y577" s="700"/>
      <c r="Z577" s="700"/>
      <c r="AA577" s="700"/>
      <c r="AB577" s="66" t="s">
        <v>1231</v>
      </c>
    </row>
    <row r="578" spans="1:28" x14ac:dyDescent="0.3">
      <c r="A578" s="434"/>
      <c r="B578" s="344" t="s">
        <v>684</v>
      </c>
      <c r="C578" s="96" t="s">
        <v>424</v>
      </c>
      <c r="D578" s="65">
        <v>800</v>
      </c>
      <c r="E578" s="65">
        <v>2340</v>
      </c>
      <c r="F578" s="292"/>
      <c r="G578" s="292"/>
      <c r="H578" s="292"/>
      <c r="I578" s="292"/>
      <c r="J578" s="292"/>
      <c r="K578" s="292">
        <v>2340</v>
      </c>
      <c r="L578" s="66" t="s">
        <v>1832</v>
      </c>
      <c r="Q578" s="547"/>
      <c r="R578" s="658" t="s">
        <v>667</v>
      </c>
      <c r="S578" s="623" t="s">
        <v>82</v>
      </c>
      <c r="T578" s="623">
        <v>150</v>
      </c>
      <c r="U578" s="623">
        <v>300</v>
      </c>
      <c r="V578" s="700"/>
      <c r="W578" s="700">
        <v>300</v>
      </c>
      <c r="X578" s="700"/>
      <c r="Y578" s="700"/>
      <c r="Z578" s="700"/>
      <c r="AA578" s="700"/>
      <c r="AB578" s="624" t="s">
        <v>1232</v>
      </c>
    </row>
    <row r="579" spans="1:28" x14ac:dyDescent="0.3">
      <c r="A579" s="434"/>
      <c r="B579" s="344" t="s">
        <v>685</v>
      </c>
      <c r="C579" s="96" t="s">
        <v>424</v>
      </c>
      <c r="D579" s="65">
        <v>15.19</v>
      </c>
      <c r="E579" s="65">
        <v>45</v>
      </c>
      <c r="F579" s="292">
        <v>45</v>
      </c>
      <c r="G579" s="292"/>
      <c r="H579" s="292"/>
      <c r="I579" s="292"/>
      <c r="J579" s="292"/>
      <c r="K579" s="292"/>
      <c r="L579" s="66" t="s">
        <v>1834</v>
      </c>
      <c r="Q579" s="421"/>
      <c r="R579" s="414" t="s">
        <v>668</v>
      </c>
      <c r="S579" s="96" t="s">
        <v>82</v>
      </c>
      <c r="T579" s="96">
        <v>100</v>
      </c>
      <c r="U579" s="96">
        <v>200</v>
      </c>
      <c r="V579" s="700">
        <v>200</v>
      </c>
      <c r="W579" s="700"/>
      <c r="X579" s="700"/>
      <c r="Y579" s="700"/>
      <c r="Z579" s="700"/>
      <c r="AA579" s="700"/>
      <c r="AB579" s="66" t="s">
        <v>1239</v>
      </c>
    </row>
    <row r="580" spans="1:28" x14ac:dyDescent="0.3">
      <c r="A580" s="434"/>
      <c r="B580" s="344" t="s">
        <v>686</v>
      </c>
      <c r="C580" s="96" t="s">
        <v>424</v>
      </c>
      <c r="D580" s="65">
        <v>16.239999999999998</v>
      </c>
      <c r="E580" s="65">
        <v>43</v>
      </c>
      <c r="F580" s="292">
        <v>43</v>
      </c>
      <c r="G580" s="292"/>
      <c r="H580" s="292"/>
      <c r="I580" s="292"/>
      <c r="J580" s="292"/>
      <c r="K580" s="292"/>
      <c r="L580" s="66" t="s">
        <v>1834</v>
      </c>
      <c r="Q580" s="547"/>
      <c r="R580" s="658" t="s">
        <v>669</v>
      </c>
      <c r="S580" s="623" t="s">
        <v>82</v>
      </c>
      <c r="T580" s="623">
        <v>35</v>
      </c>
      <c r="U580" s="623">
        <v>90</v>
      </c>
      <c r="V580" s="700">
        <v>90</v>
      </c>
      <c r="W580" s="700"/>
      <c r="X580" s="700"/>
      <c r="Y580" s="700"/>
      <c r="Z580" s="700"/>
      <c r="AA580" s="700"/>
      <c r="AB580" s="624" t="s">
        <v>1236</v>
      </c>
    </row>
    <row r="581" spans="1:28" x14ac:dyDescent="0.3">
      <c r="A581" s="434"/>
      <c r="B581" s="344" t="s">
        <v>687</v>
      </c>
      <c r="C581" s="96" t="s">
        <v>424</v>
      </c>
      <c r="D581" s="65">
        <v>14.54</v>
      </c>
      <c r="E581" s="65">
        <v>39</v>
      </c>
      <c r="F581" s="292">
        <v>39</v>
      </c>
      <c r="G581" s="292"/>
      <c r="H581" s="292"/>
      <c r="I581" s="292"/>
      <c r="J581" s="292"/>
      <c r="K581" s="292"/>
      <c r="L581" s="66" t="s">
        <v>1834</v>
      </c>
      <c r="Q581" s="421"/>
      <c r="R581" s="746" t="s">
        <v>670</v>
      </c>
      <c r="S581" s="96" t="s">
        <v>82</v>
      </c>
      <c r="T581" s="97">
        <v>110</v>
      </c>
      <c r="U581" s="97">
        <v>280</v>
      </c>
      <c r="V581" s="738">
        <v>280</v>
      </c>
      <c r="W581" s="738"/>
      <c r="X581" s="738"/>
      <c r="Y581" s="738"/>
      <c r="Z581" s="738"/>
      <c r="AA581" s="738"/>
      <c r="AB581" s="76" t="s">
        <v>1236</v>
      </c>
    </row>
    <row r="582" spans="1:28" x14ac:dyDescent="0.3">
      <c r="A582" s="434"/>
      <c r="B582" s="344" t="s">
        <v>688</v>
      </c>
      <c r="C582" s="96" t="s">
        <v>424</v>
      </c>
      <c r="D582" s="65">
        <v>16.03</v>
      </c>
      <c r="E582" s="65">
        <v>45</v>
      </c>
      <c r="F582" s="292">
        <v>45</v>
      </c>
      <c r="G582" s="292"/>
      <c r="H582" s="292"/>
      <c r="I582" s="292"/>
      <c r="J582" s="292"/>
      <c r="K582" s="292"/>
      <c r="L582" s="66" t="s">
        <v>1834</v>
      </c>
      <c r="Q582" s="668"/>
      <c r="R582" s="658" t="s">
        <v>700</v>
      </c>
      <c r="S582" s="623" t="s">
        <v>82</v>
      </c>
      <c r="T582" s="623">
        <v>36</v>
      </c>
      <c r="U582" s="623">
        <v>110</v>
      </c>
      <c r="V582" s="700">
        <v>110</v>
      </c>
      <c r="W582" s="700"/>
      <c r="X582" s="700"/>
      <c r="Y582" s="700"/>
      <c r="Z582" s="700"/>
      <c r="AA582" s="700"/>
      <c r="AB582" s="624" t="s">
        <v>1835</v>
      </c>
    </row>
    <row r="583" spans="1:28" x14ac:dyDescent="0.3">
      <c r="A583" s="434"/>
      <c r="B583" s="344" t="s">
        <v>689</v>
      </c>
      <c r="C583" s="96" t="s">
        <v>424</v>
      </c>
      <c r="D583" s="65">
        <v>15.26</v>
      </c>
      <c r="E583" s="65">
        <v>48</v>
      </c>
      <c r="F583" s="292">
        <v>48</v>
      </c>
      <c r="G583" s="292"/>
      <c r="H583" s="292"/>
      <c r="I583" s="292"/>
      <c r="J583" s="292"/>
      <c r="K583" s="292"/>
      <c r="L583" s="66" t="s">
        <v>1834</v>
      </c>
      <c r="Q583" s="437"/>
      <c r="R583" s="414" t="s">
        <v>701</v>
      </c>
      <c r="S583" s="96" t="s">
        <v>82</v>
      </c>
      <c r="T583" s="96">
        <v>36</v>
      </c>
      <c r="U583" s="619" t="s">
        <v>559</v>
      </c>
      <c r="V583" s="770"/>
      <c r="W583" s="770"/>
      <c r="X583" s="770"/>
      <c r="Y583" s="770"/>
      <c r="Z583" s="770"/>
      <c r="AA583" s="770"/>
      <c r="AB583" s="66" t="s">
        <v>1836</v>
      </c>
    </row>
    <row r="584" spans="1:28" x14ac:dyDescent="0.3">
      <c r="A584" s="434"/>
      <c r="B584" s="344" t="s">
        <v>690</v>
      </c>
      <c r="C584" s="96" t="s">
        <v>424</v>
      </c>
      <c r="D584" s="65">
        <v>15.61</v>
      </c>
      <c r="E584" s="65">
        <v>44</v>
      </c>
      <c r="F584" s="292">
        <v>44</v>
      </c>
      <c r="G584" s="292"/>
      <c r="H584" s="292"/>
      <c r="I584" s="292"/>
      <c r="J584" s="292"/>
      <c r="K584" s="292"/>
      <c r="L584" s="66" t="s">
        <v>1834</v>
      </c>
      <c r="Q584" s="421"/>
      <c r="R584" s="414" t="s">
        <v>713</v>
      </c>
      <c r="S584" s="96" t="s">
        <v>82</v>
      </c>
      <c r="T584" s="96">
        <v>33</v>
      </c>
      <c r="U584" s="96">
        <v>96</v>
      </c>
      <c r="V584" s="700">
        <v>96</v>
      </c>
      <c r="W584" s="700"/>
      <c r="X584" s="700"/>
      <c r="Y584" s="700"/>
      <c r="Z584" s="700"/>
      <c r="AA584" s="700"/>
      <c r="AB584" s="66" t="s">
        <v>1850</v>
      </c>
    </row>
    <row r="585" spans="1:28" x14ac:dyDescent="0.3">
      <c r="A585" s="434"/>
      <c r="B585" s="344" t="s">
        <v>691</v>
      </c>
      <c r="C585" s="96" t="s">
        <v>424</v>
      </c>
      <c r="D585" s="65">
        <v>16.309999999999999</v>
      </c>
      <c r="E585" s="65">
        <v>45</v>
      </c>
      <c r="F585" s="292">
        <v>45</v>
      </c>
      <c r="G585" s="292"/>
      <c r="H585" s="292"/>
      <c r="I585" s="292"/>
      <c r="J585" s="292"/>
      <c r="K585" s="292"/>
      <c r="L585" s="66" t="s">
        <v>1834</v>
      </c>
      <c r="Q585" s="547"/>
      <c r="R585" s="658" t="s">
        <v>715</v>
      </c>
      <c r="S585" s="623" t="s">
        <v>82</v>
      </c>
      <c r="T585" s="623">
        <v>48</v>
      </c>
      <c r="U585" s="623">
        <v>134</v>
      </c>
      <c r="V585" s="700">
        <v>134</v>
      </c>
      <c r="W585" s="700"/>
      <c r="X585" s="700"/>
      <c r="Y585" s="700"/>
      <c r="Z585" s="700"/>
      <c r="AA585" s="700"/>
      <c r="AB585" s="624" t="s">
        <v>1850</v>
      </c>
    </row>
    <row r="586" spans="1:28" x14ac:dyDescent="0.3">
      <c r="A586" s="434"/>
      <c r="B586" s="344" t="s">
        <v>692</v>
      </c>
      <c r="C586" s="96" t="s">
        <v>424</v>
      </c>
      <c r="D586" s="65">
        <v>17.71</v>
      </c>
      <c r="E586" s="65">
        <v>44</v>
      </c>
      <c r="F586" s="292">
        <v>44</v>
      </c>
      <c r="G586" s="292"/>
      <c r="H586" s="292"/>
      <c r="I586" s="292"/>
      <c r="J586" s="292"/>
      <c r="K586" s="292"/>
      <c r="L586" s="66" t="s">
        <v>1834</v>
      </c>
      <c r="Q586" s="421"/>
      <c r="R586" s="414" t="s">
        <v>714</v>
      </c>
      <c r="S586" s="96" t="s">
        <v>82</v>
      </c>
      <c r="T586" s="96">
        <v>33</v>
      </c>
      <c r="U586" s="96">
        <v>100</v>
      </c>
      <c r="V586" s="700">
        <v>100</v>
      </c>
      <c r="W586" s="700"/>
      <c r="X586" s="700"/>
      <c r="Y586" s="700"/>
      <c r="Z586" s="700"/>
      <c r="AA586" s="700"/>
      <c r="AB586" s="66" t="s">
        <v>1850</v>
      </c>
    </row>
    <row r="587" spans="1:28" x14ac:dyDescent="0.3">
      <c r="A587" s="434"/>
      <c r="B587" s="344" t="s">
        <v>693</v>
      </c>
      <c r="C587" s="65" t="s">
        <v>314</v>
      </c>
      <c r="D587" s="65">
        <v>1000</v>
      </c>
      <c r="E587" s="65">
        <v>2400</v>
      </c>
      <c r="F587" s="292"/>
      <c r="G587" s="292"/>
      <c r="H587" s="292"/>
      <c r="I587" s="292"/>
      <c r="J587" s="292"/>
      <c r="K587" s="292">
        <v>2400</v>
      </c>
      <c r="L587" s="66" t="s">
        <v>1835</v>
      </c>
      <c r="Q587" s="547"/>
      <c r="R587" s="658" t="s">
        <v>716</v>
      </c>
      <c r="S587" s="623" t="s">
        <v>82</v>
      </c>
      <c r="T587" s="623">
        <v>51</v>
      </c>
      <c r="U587" s="623">
        <v>145</v>
      </c>
      <c r="V587" s="700">
        <v>145</v>
      </c>
      <c r="W587" s="700"/>
      <c r="X587" s="700"/>
      <c r="Y587" s="700"/>
      <c r="Z587" s="700"/>
      <c r="AA587" s="700"/>
      <c r="AB587" s="624" t="s">
        <v>1850</v>
      </c>
    </row>
    <row r="588" spans="1:28" x14ac:dyDescent="0.3">
      <c r="A588" s="434"/>
      <c r="B588" s="344" t="s">
        <v>694</v>
      </c>
      <c r="C588" s="65" t="s">
        <v>314</v>
      </c>
      <c r="D588" s="65">
        <v>1000</v>
      </c>
      <c r="E588" s="65">
        <v>2400</v>
      </c>
      <c r="F588" s="292"/>
      <c r="G588" s="292"/>
      <c r="H588" s="292"/>
      <c r="I588" s="292"/>
      <c r="J588" s="292"/>
      <c r="K588" s="292">
        <v>2400</v>
      </c>
      <c r="L588" s="66" t="s">
        <v>1835</v>
      </c>
      <c r="Q588" s="421"/>
      <c r="R588" s="414" t="s">
        <v>717</v>
      </c>
      <c r="S588" s="96" t="s">
        <v>82</v>
      </c>
      <c r="T588" s="96">
        <v>64</v>
      </c>
      <c r="U588" s="96">
        <v>135</v>
      </c>
      <c r="V588" s="700">
        <v>135</v>
      </c>
      <c r="W588" s="700"/>
      <c r="X588" s="700"/>
      <c r="Y588" s="700"/>
      <c r="Z588" s="700"/>
      <c r="AA588" s="700"/>
      <c r="AB588" s="66" t="s">
        <v>1851</v>
      </c>
    </row>
    <row r="589" spans="1:28" x14ac:dyDescent="0.3">
      <c r="A589" s="434"/>
      <c r="B589" s="344" t="s">
        <v>693</v>
      </c>
      <c r="C589" s="65" t="s">
        <v>314</v>
      </c>
      <c r="D589" s="65">
        <v>1350</v>
      </c>
      <c r="E589" s="65">
        <v>3200</v>
      </c>
      <c r="F589" s="292"/>
      <c r="G589" s="292"/>
      <c r="H589" s="292"/>
      <c r="I589" s="292"/>
      <c r="J589" s="292"/>
      <c r="K589" s="292">
        <v>3200</v>
      </c>
      <c r="L589" s="66" t="s">
        <v>1835</v>
      </c>
      <c r="Q589" s="437"/>
      <c r="R589" s="414" t="s">
        <v>774</v>
      </c>
      <c r="S589" s="96" t="s">
        <v>82</v>
      </c>
      <c r="T589" s="96">
        <v>15.8</v>
      </c>
      <c r="U589" s="96">
        <v>42.4</v>
      </c>
      <c r="V589" s="700">
        <v>42.4</v>
      </c>
      <c r="W589" s="700"/>
      <c r="X589" s="700"/>
      <c r="Y589" s="700"/>
      <c r="Z589" s="700"/>
      <c r="AA589" s="700"/>
      <c r="AB589" s="66" t="s">
        <v>1874</v>
      </c>
    </row>
    <row r="590" spans="1:28" x14ac:dyDescent="0.3">
      <c r="A590" s="434"/>
      <c r="B590" s="344" t="s">
        <v>695</v>
      </c>
      <c r="C590" s="65" t="s">
        <v>168</v>
      </c>
      <c r="D590" s="65">
        <v>55</v>
      </c>
      <c r="E590" s="65">
        <v>154</v>
      </c>
      <c r="F590" s="292">
        <v>154</v>
      </c>
      <c r="G590" s="292"/>
      <c r="H590" s="292"/>
      <c r="I590" s="292"/>
      <c r="J590" s="292"/>
      <c r="K590" s="292"/>
      <c r="L590" s="66" t="s">
        <v>1835</v>
      </c>
      <c r="Q590" s="668"/>
      <c r="R590" s="658" t="s">
        <v>775</v>
      </c>
      <c r="S590" s="623" t="s">
        <v>82</v>
      </c>
      <c r="T590" s="623">
        <v>31.8</v>
      </c>
      <c r="U590" s="623">
        <v>80.599999999999994</v>
      </c>
      <c r="V590" s="700">
        <v>80.599999999999994</v>
      </c>
      <c r="W590" s="700"/>
      <c r="X590" s="700"/>
      <c r="Y590" s="700"/>
      <c r="Z590" s="700"/>
      <c r="AA590" s="700"/>
      <c r="AB590" s="624" t="s">
        <v>1874</v>
      </c>
    </row>
    <row r="591" spans="1:28" x14ac:dyDescent="0.3">
      <c r="A591" s="434"/>
      <c r="B591" s="344" t="s">
        <v>696</v>
      </c>
      <c r="C591" s="65" t="s">
        <v>168</v>
      </c>
      <c r="D591" s="65">
        <v>110</v>
      </c>
      <c r="E591" s="65">
        <v>308</v>
      </c>
      <c r="F591" s="292"/>
      <c r="G591" s="292">
        <v>308</v>
      </c>
      <c r="H591" s="292"/>
      <c r="I591" s="292"/>
      <c r="J591" s="292"/>
      <c r="K591" s="292"/>
      <c r="L591" s="66" t="s">
        <v>1835</v>
      </c>
      <c r="Q591" s="437"/>
      <c r="R591" s="414" t="s">
        <v>776</v>
      </c>
      <c r="S591" s="96" t="s">
        <v>82</v>
      </c>
      <c r="T591" s="96">
        <v>30.5</v>
      </c>
      <c r="U591" s="96">
        <v>82.9</v>
      </c>
      <c r="V591" s="700">
        <v>82.9</v>
      </c>
      <c r="W591" s="700"/>
      <c r="X591" s="700"/>
      <c r="Y591" s="700"/>
      <c r="Z591" s="700"/>
      <c r="AA591" s="700"/>
      <c r="AB591" s="66" t="s">
        <v>1874</v>
      </c>
    </row>
    <row r="592" spans="1:28" x14ac:dyDescent="0.3">
      <c r="A592" s="434"/>
      <c r="B592" s="344" t="s">
        <v>697</v>
      </c>
      <c r="C592" s="65" t="s">
        <v>168</v>
      </c>
      <c r="D592" s="65">
        <v>180</v>
      </c>
      <c r="E592" s="65">
        <v>512</v>
      </c>
      <c r="F592" s="292"/>
      <c r="G592" s="292">
        <v>512</v>
      </c>
      <c r="H592" s="292"/>
      <c r="I592" s="292"/>
      <c r="J592" s="292"/>
      <c r="K592" s="292"/>
      <c r="L592" s="66" t="s">
        <v>1835</v>
      </c>
      <c r="Q592" s="668"/>
      <c r="R592" s="658" t="s">
        <v>777</v>
      </c>
      <c r="S592" s="623" t="s">
        <v>82</v>
      </c>
      <c r="T592" s="623">
        <v>33.5</v>
      </c>
      <c r="U592" s="623">
        <v>60.1</v>
      </c>
      <c r="V592" s="700">
        <v>60.1</v>
      </c>
      <c r="W592" s="700"/>
      <c r="X592" s="700"/>
      <c r="Y592" s="700"/>
      <c r="Z592" s="700"/>
      <c r="AA592" s="700"/>
      <c r="AB592" s="624" t="s">
        <v>1874</v>
      </c>
    </row>
    <row r="593" spans="1:28" x14ac:dyDescent="0.3">
      <c r="A593" s="434"/>
      <c r="B593" s="344" t="s">
        <v>698</v>
      </c>
      <c r="C593" s="65" t="s">
        <v>168</v>
      </c>
      <c r="D593" s="65">
        <v>200</v>
      </c>
      <c r="E593" s="65">
        <v>564</v>
      </c>
      <c r="F593" s="292"/>
      <c r="G593" s="292">
        <v>564</v>
      </c>
      <c r="H593" s="292"/>
      <c r="I593" s="292"/>
      <c r="J593" s="292"/>
      <c r="K593" s="292"/>
      <c r="L593" s="66" t="s">
        <v>1835</v>
      </c>
      <c r="Q593" s="437"/>
      <c r="R593" s="414" t="s">
        <v>778</v>
      </c>
      <c r="S593" s="96" t="s">
        <v>82</v>
      </c>
      <c r="T593" s="96">
        <v>32.6</v>
      </c>
      <c r="U593" s="96">
        <v>76.099999999999994</v>
      </c>
      <c r="V593" s="700">
        <v>76.099999999999994</v>
      </c>
      <c r="W593" s="700"/>
      <c r="X593" s="700"/>
      <c r="Y593" s="700"/>
      <c r="Z593" s="700"/>
      <c r="AA593" s="700"/>
      <c r="AB593" s="66" t="s">
        <v>1875</v>
      </c>
    </row>
    <row r="594" spans="1:28" x14ac:dyDescent="0.3">
      <c r="A594" s="434"/>
      <c r="B594" s="344" t="s">
        <v>699</v>
      </c>
      <c r="C594" s="65" t="s">
        <v>168</v>
      </c>
      <c r="D594" s="65">
        <v>220</v>
      </c>
      <c r="E594" s="65">
        <v>616</v>
      </c>
      <c r="F594" s="292"/>
      <c r="G594" s="292"/>
      <c r="H594" s="292">
        <v>616</v>
      </c>
      <c r="I594" s="292"/>
      <c r="J594" s="292"/>
      <c r="K594" s="292"/>
      <c r="L594" s="66" t="s">
        <v>1835</v>
      </c>
      <c r="Q594" s="668"/>
      <c r="R594" s="658" t="s">
        <v>779</v>
      </c>
      <c r="S594" s="623" t="s">
        <v>82</v>
      </c>
      <c r="T594" s="623">
        <v>32.299999999999997</v>
      </c>
      <c r="U594" s="623">
        <v>90.8</v>
      </c>
      <c r="V594" s="700">
        <v>90.8</v>
      </c>
      <c r="W594" s="700"/>
      <c r="X594" s="700"/>
      <c r="Y594" s="700"/>
      <c r="Z594" s="700"/>
      <c r="AA594" s="700"/>
      <c r="AB594" s="624" t="s">
        <v>1875</v>
      </c>
    </row>
    <row r="595" spans="1:28" x14ac:dyDescent="0.3">
      <c r="A595" s="434"/>
      <c r="B595" s="344" t="s">
        <v>700</v>
      </c>
      <c r="C595" s="65" t="s">
        <v>82</v>
      </c>
      <c r="D595" s="65">
        <v>36</v>
      </c>
      <c r="E595" s="65">
        <v>110</v>
      </c>
      <c r="F595" s="292">
        <v>110</v>
      </c>
      <c r="G595" s="292"/>
      <c r="H595" s="292"/>
      <c r="I595" s="292"/>
      <c r="J595" s="292"/>
      <c r="K595" s="292"/>
      <c r="L595" s="66" t="s">
        <v>1835</v>
      </c>
      <c r="Q595" s="437"/>
      <c r="R595" s="414" t="s">
        <v>780</v>
      </c>
      <c r="S595" s="96" t="s">
        <v>82</v>
      </c>
      <c r="T595" s="96">
        <v>33.5</v>
      </c>
      <c r="U595" s="96">
        <v>57.9</v>
      </c>
      <c r="V595" s="700">
        <v>57.9</v>
      </c>
      <c r="W595" s="700"/>
      <c r="X595" s="700"/>
      <c r="Y595" s="700"/>
      <c r="Z595" s="700"/>
      <c r="AA595" s="700"/>
      <c r="AB595" s="66" t="s">
        <v>1875</v>
      </c>
    </row>
    <row r="596" spans="1:28" x14ac:dyDescent="0.3">
      <c r="A596" s="434"/>
      <c r="B596" s="344" t="s">
        <v>701</v>
      </c>
      <c r="C596" s="65" t="s">
        <v>82</v>
      </c>
      <c r="D596" s="65">
        <v>36</v>
      </c>
      <c r="E596" s="82" t="s">
        <v>559</v>
      </c>
      <c r="F596" s="319"/>
      <c r="G596" s="319"/>
      <c r="H596" s="319"/>
      <c r="I596" s="319"/>
      <c r="J596" s="319"/>
      <c r="K596" s="319"/>
      <c r="L596" s="66" t="s">
        <v>1836</v>
      </c>
      <c r="Q596" s="668"/>
      <c r="R596" s="658" t="s">
        <v>781</v>
      </c>
      <c r="S596" s="623" t="s">
        <v>82</v>
      </c>
      <c r="T596" s="623">
        <v>32.6</v>
      </c>
      <c r="U596" s="623">
        <v>85</v>
      </c>
      <c r="V596" s="700">
        <v>85</v>
      </c>
      <c r="W596" s="700"/>
      <c r="X596" s="700"/>
      <c r="Y596" s="700"/>
      <c r="Z596" s="700"/>
      <c r="AA596" s="700"/>
      <c r="AB596" s="624" t="s">
        <v>1876</v>
      </c>
    </row>
    <row r="597" spans="1:28" ht="15" thickBot="1" x14ac:dyDescent="0.35">
      <c r="A597" s="434"/>
      <c r="B597" s="415" t="s">
        <v>702</v>
      </c>
      <c r="C597" s="96" t="s">
        <v>424</v>
      </c>
      <c r="D597" s="84">
        <v>14.4</v>
      </c>
      <c r="E597" s="82" t="s">
        <v>559</v>
      </c>
      <c r="F597" s="319"/>
      <c r="G597" s="319"/>
      <c r="H597" s="319"/>
      <c r="I597" s="319"/>
      <c r="J597" s="319"/>
      <c r="K597" s="319"/>
      <c r="L597" s="76" t="s">
        <v>1837</v>
      </c>
      <c r="Q597" s="437"/>
      <c r="R597" s="414" t="s">
        <v>782</v>
      </c>
      <c r="S597" s="96" t="s">
        <v>82</v>
      </c>
      <c r="T597" s="96">
        <v>61</v>
      </c>
      <c r="U597" s="96">
        <v>165.9</v>
      </c>
      <c r="V597" s="700">
        <v>165.9</v>
      </c>
      <c r="W597" s="700"/>
      <c r="X597" s="700"/>
      <c r="Y597" s="700"/>
      <c r="Z597" s="700"/>
      <c r="AA597" s="700"/>
      <c r="AB597" s="66" t="s">
        <v>1874</v>
      </c>
    </row>
    <row r="598" spans="1:28" ht="18.600000000000001" thickBot="1" x14ac:dyDescent="0.4">
      <c r="A598" s="56" t="s">
        <v>705</v>
      </c>
      <c r="B598" s="15"/>
      <c r="C598" s="83"/>
      <c r="D598" s="27"/>
      <c r="E598" s="27"/>
      <c r="F598" s="27"/>
      <c r="G598" s="27"/>
      <c r="H598" s="27"/>
      <c r="I598" s="27"/>
      <c r="J598" s="27"/>
      <c r="K598" s="27"/>
      <c r="L598" s="16"/>
      <c r="Q598" s="668"/>
      <c r="R598" s="658" t="s">
        <v>783</v>
      </c>
      <c r="S598" s="623" t="s">
        <v>82</v>
      </c>
      <c r="T598" s="623">
        <v>64.599999999999994</v>
      </c>
      <c r="U598" s="623">
        <v>181.5</v>
      </c>
      <c r="V598" s="700">
        <v>181.5</v>
      </c>
      <c r="W598" s="700"/>
      <c r="X598" s="700"/>
      <c r="Y598" s="700"/>
      <c r="Z598" s="700"/>
      <c r="AA598" s="700"/>
      <c r="AB598" s="624" t="s">
        <v>1875</v>
      </c>
    </row>
    <row r="599" spans="1:28" x14ac:dyDescent="0.3">
      <c r="A599" s="428" t="s">
        <v>737</v>
      </c>
      <c r="B599" s="344" t="s">
        <v>707</v>
      </c>
      <c r="C599" s="96" t="s">
        <v>98</v>
      </c>
      <c r="D599" s="65">
        <v>160</v>
      </c>
      <c r="E599" s="65">
        <v>1160</v>
      </c>
      <c r="F599" s="292"/>
      <c r="G599" s="292"/>
      <c r="H599" s="292"/>
      <c r="I599" s="292">
        <v>1160</v>
      </c>
      <c r="J599" s="292"/>
      <c r="K599" s="292"/>
      <c r="L599" s="66" t="s">
        <v>1843</v>
      </c>
      <c r="Q599" s="437"/>
      <c r="R599" s="414" t="s">
        <v>784</v>
      </c>
      <c r="S599" s="96" t="s">
        <v>82</v>
      </c>
      <c r="T599" s="96">
        <v>65.2</v>
      </c>
      <c r="U599" s="96">
        <v>170</v>
      </c>
      <c r="V599" s="700">
        <v>170</v>
      </c>
      <c r="W599" s="700"/>
      <c r="X599" s="700"/>
      <c r="Y599" s="700"/>
      <c r="Z599" s="700"/>
      <c r="AA599" s="700"/>
      <c r="AB599" s="66" t="s">
        <v>1876</v>
      </c>
    </row>
    <row r="600" spans="1:28" x14ac:dyDescent="0.3">
      <c r="A600" s="419" t="s">
        <v>738</v>
      </c>
      <c r="B600" s="344" t="s">
        <v>730</v>
      </c>
      <c r="C600" s="96" t="s">
        <v>424</v>
      </c>
      <c r="D600" s="65">
        <v>32</v>
      </c>
      <c r="E600" s="65">
        <v>104</v>
      </c>
      <c r="F600" s="292">
        <v>104</v>
      </c>
      <c r="G600" s="292"/>
      <c r="H600" s="292"/>
      <c r="I600" s="292"/>
      <c r="J600" s="292"/>
      <c r="K600" s="292"/>
      <c r="L600" s="66" t="s">
        <v>1844</v>
      </c>
      <c r="Q600" s="668"/>
      <c r="R600" s="658" t="s">
        <v>785</v>
      </c>
      <c r="S600" s="623" t="s">
        <v>82</v>
      </c>
      <c r="T600" s="623">
        <v>63.3</v>
      </c>
      <c r="U600" s="623">
        <v>161.80000000000001</v>
      </c>
      <c r="V600" s="700">
        <v>161.80000000000001</v>
      </c>
      <c r="W600" s="700"/>
      <c r="X600" s="700"/>
      <c r="Y600" s="700"/>
      <c r="Z600" s="700"/>
      <c r="AA600" s="700"/>
      <c r="AB600" s="624" t="s">
        <v>1874</v>
      </c>
    </row>
    <row r="601" spans="1:28" x14ac:dyDescent="0.3">
      <c r="A601" s="421"/>
      <c r="B601" s="344" t="s">
        <v>731</v>
      </c>
      <c r="C601" s="96" t="s">
        <v>424</v>
      </c>
      <c r="D601" s="65">
        <v>175</v>
      </c>
      <c r="E601" s="65">
        <v>516</v>
      </c>
      <c r="F601" s="292"/>
      <c r="G601" s="292">
        <v>516</v>
      </c>
      <c r="H601" s="292"/>
      <c r="I601" s="292"/>
      <c r="J601" s="292"/>
      <c r="K601" s="292"/>
      <c r="L601" s="66" t="s">
        <v>1845</v>
      </c>
      <c r="Q601" s="437"/>
      <c r="R601" s="414" t="s">
        <v>786</v>
      </c>
      <c r="S601" s="96" t="s">
        <v>82</v>
      </c>
      <c r="T601" s="96">
        <v>65.900000000000006</v>
      </c>
      <c r="U601" s="96">
        <v>157.6</v>
      </c>
      <c r="V601" s="700">
        <v>157.6</v>
      </c>
      <c r="W601" s="700"/>
      <c r="X601" s="700"/>
      <c r="Y601" s="700"/>
      <c r="Z601" s="700"/>
      <c r="AA601" s="700"/>
      <c r="AB601" s="66" t="s">
        <v>1875</v>
      </c>
    </row>
    <row r="602" spans="1:28" x14ac:dyDescent="0.3">
      <c r="A602" s="421"/>
      <c r="B602" s="344" t="s">
        <v>732</v>
      </c>
      <c r="C602" s="96" t="s">
        <v>424</v>
      </c>
      <c r="D602" s="65">
        <v>311</v>
      </c>
      <c r="E602" s="65">
        <v>904</v>
      </c>
      <c r="F602" s="292"/>
      <c r="G602" s="292"/>
      <c r="H602" s="292"/>
      <c r="I602" s="292">
        <v>904</v>
      </c>
      <c r="J602" s="292"/>
      <c r="K602" s="292"/>
      <c r="L602" s="66" t="s">
        <v>1845</v>
      </c>
      <c r="Q602" s="668"/>
      <c r="R602" s="658" t="s">
        <v>789</v>
      </c>
      <c r="S602" s="623" t="s">
        <v>82</v>
      </c>
      <c r="T602" s="623">
        <v>8</v>
      </c>
      <c r="U602" s="623">
        <v>19.600000000000001</v>
      </c>
      <c r="V602" s="700">
        <v>19.600000000000001</v>
      </c>
      <c r="W602" s="700"/>
      <c r="X602" s="700"/>
      <c r="Y602" s="700"/>
      <c r="Z602" s="700"/>
      <c r="AA602" s="700"/>
      <c r="AB602" s="624" t="s">
        <v>1874</v>
      </c>
    </row>
    <row r="603" spans="1:28" x14ac:dyDescent="0.3">
      <c r="A603" s="421"/>
      <c r="B603" s="344" t="s">
        <v>735</v>
      </c>
      <c r="C603" s="96" t="s">
        <v>424</v>
      </c>
      <c r="D603" s="65">
        <v>28</v>
      </c>
      <c r="E603" s="65">
        <v>104</v>
      </c>
      <c r="F603" s="292">
        <v>104</v>
      </c>
      <c r="G603" s="292"/>
      <c r="H603" s="292"/>
      <c r="I603" s="292"/>
      <c r="J603" s="292"/>
      <c r="K603" s="292"/>
      <c r="L603" s="66" t="s">
        <v>1846</v>
      </c>
      <c r="Q603" s="437"/>
      <c r="R603" s="414" t="s">
        <v>790</v>
      </c>
      <c r="S603" s="96" t="s">
        <v>82</v>
      </c>
      <c r="T603" s="96">
        <v>16.399999999999999</v>
      </c>
      <c r="U603" s="96">
        <v>37.9</v>
      </c>
      <c r="V603" s="700">
        <v>37.9</v>
      </c>
      <c r="W603" s="700"/>
      <c r="X603" s="700"/>
      <c r="Y603" s="700"/>
      <c r="Z603" s="700"/>
      <c r="AA603" s="700"/>
      <c r="AB603" s="66" t="s">
        <v>1875</v>
      </c>
    </row>
    <row r="604" spans="1:28" x14ac:dyDescent="0.3">
      <c r="A604" s="421"/>
      <c r="B604" s="344" t="s">
        <v>736</v>
      </c>
      <c r="C604" s="96" t="s">
        <v>424</v>
      </c>
      <c r="D604" s="65">
        <v>150</v>
      </c>
      <c r="E604" s="65">
        <v>513</v>
      </c>
      <c r="F604" s="292"/>
      <c r="G604" s="292">
        <v>513</v>
      </c>
      <c r="H604" s="292"/>
      <c r="I604" s="292"/>
      <c r="J604" s="292"/>
      <c r="K604" s="292"/>
      <c r="L604" s="66" t="s">
        <v>1846</v>
      </c>
      <c r="Q604" s="668"/>
      <c r="R604" s="658" t="s">
        <v>790</v>
      </c>
      <c r="S604" s="623" t="s">
        <v>82</v>
      </c>
      <c r="T604" s="623">
        <v>15.9</v>
      </c>
      <c r="U604" s="623">
        <v>43.2</v>
      </c>
      <c r="V604" s="700">
        <v>43.2</v>
      </c>
      <c r="W604" s="700"/>
      <c r="X604" s="700"/>
      <c r="Y604" s="700"/>
      <c r="Z604" s="700"/>
      <c r="AA604" s="700"/>
      <c r="AB604" s="624" t="s">
        <v>1875</v>
      </c>
    </row>
    <row r="605" spans="1:28" x14ac:dyDescent="0.3">
      <c r="A605" s="421"/>
      <c r="B605" s="344" t="s">
        <v>734</v>
      </c>
      <c r="C605" s="96" t="s">
        <v>424</v>
      </c>
      <c r="D605" s="65">
        <v>296</v>
      </c>
      <c r="E605" s="65">
        <v>986</v>
      </c>
      <c r="F605" s="292"/>
      <c r="G605" s="292"/>
      <c r="H605" s="292"/>
      <c r="I605" s="292">
        <v>986</v>
      </c>
      <c r="J605" s="292"/>
      <c r="K605" s="292"/>
      <c r="L605" s="66" t="s">
        <v>1846</v>
      </c>
      <c r="Q605" s="437"/>
      <c r="R605" s="414" t="s">
        <v>790</v>
      </c>
      <c r="S605" s="96" t="s">
        <v>82</v>
      </c>
      <c r="T605" s="96">
        <v>16.3</v>
      </c>
      <c r="U605" s="96">
        <v>41.1</v>
      </c>
      <c r="V605" s="700">
        <v>41.1</v>
      </c>
      <c r="W605" s="700"/>
      <c r="X605" s="700"/>
      <c r="Y605" s="700"/>
      <c r="Z605" s="700"/>
      <c r="AA605" s="700"/>
      <c r="AB605" s="66" t="s">
        <v>1876</v>
      </c>
    </row>
    <row r="606" spans="1:28" x14ac:dyDescent="0.3">
      <c r="A606" s="421"/>
      <c r="B606" s="344" t="s">
        <v>726</v>
      </c>
      <c r="C606" s="96" t="s">
        <v>2065</v>
      </c>
      <c r="D606" s="65">
        <v>623</v>
      </c>
      <c r="E606" s="65">
        <v>1808</v>
      </c>
      <c r="F606" s="292"/>
      <c r="G606" s="292"/>
      <c r="H606" s="292"/>
      <c r="I606" s="292"/>
      <c r="J606" s="292"/>
      <c r="K606" s="292">
        <v>1808</v>
      </c>
      <c r="L606" s="66" t="s">
        <v>1847</v>
      </c>
      <c r="Q606" s="668"/>
      <c r="R606" s="658" t="s">
        <v>790</v>
      </c>
      <c r="S606" s="623" t="s">
        <v>82</v>
      </c>
      <c r="T606" s="623">
        <v>15.8</v>
      </c>
      <c r="U606" s="623">
        <v>39.799999999999997</v>
      </c>
      <c r="V606" s="700">
        <v>39.799999999999997</v>
      </c>
      <c r="W606" s="700"/>
      <c r="X606" s="700"/>
      <c r="Y606" s="700"/>
      <c r="Z606" s="700"/>
      <c r="AA606" s="700"/>
      <c r="AB606" s="624" t="s">
        <v>1874</v>
      </c>
    </row>
    <row r="607" spans="1:28" x14ac:dyDescent="0.3">
      <c r="A607" s="421"/>
      <c r="B607" s="344" t="s">
        <v>727</v>
      </c>
      <c r="C607" s="96" t="s">
        <v>2065</v>
      </c>
      <c r="D607" s="65">
        <v>592</v>
      </c>
      <c r="E607" s="65">
        <v>1972</v>
      </c>
      <c r="F607" s="292"/>
      <c r="G607" s="292"/>
      <c r="H607" s="292"/>
      <c r="I607" s="292"/>
      <c r="J607" s="292"/>
      <c r="K607" s="292">
        <v>1972</v>
      </c>
      <c r="L607" s="66" t="s">
        <v>1846</v>
      </c>
      <c r="Q607" s="437"/>
      <c r="R607" s="414" t="s">
        <v>790</v>
      </c>
      <c r="S607" s="96" t="s">
        <v>82</v>
      </c>
      <c r="T607" s="96">
        <v>14.7</v>
      </c>
      <c r="U607" s="96">
        <v>39.6</v>
      </c>
      <c r="V607" s="700">
        <v>39.6</v>
      </c>
      <c r="W607" s="700"/>
      <c r="X607" s="700"/>
      <c r="Y607" s="700"/>
      <c r="Z607" s="700"/>
      <c r="AA607" s="700"/>
      <c r="AB607" s="66" t="s">
        <v>1874</v>
      </c>
    </row>
    <row r="608" spans="1:28" x14ac:dyDescent="0.3">
      <c r="A608" s="421"/>
      <c r="B608" s="344" t="s">
        <v>709</v>
      </c>
      <c r="C608" s="96" t="s">
        <v>98</v>
      </c>
      <c r="D608" s="65">
        <v>183</v>
      </c>
      <c r="E608" s="65">
        <v>570</v>
      </c>
      <c r="F608" s="292"/>
      <c r="G608" s="292">
        <v>570</v>
      </c>
      <c r="H608" s="292"/>
      <c r="I608" s="292"/>
      <c r="J608" s="292"/>
      <c r="K608" s="292"/>
      <c r="L608" s="66" t="s">
        <v>1848</v>
      </c>
      <c r="Q608" s="668"/>
      <c r="R608" s="658" t="s">
        <v>790</v>
      </c>
      <c r="S608" s="623" t="s">
        <v>82</v>
      </c>
      <c r="T608" s="623">
        <v>31.8</v>
      </c>
      <c r="U608" s="623">
        <v>86.3</v>
      </c>
      <c r="V608" s="700">
        <v>86.3</v>
      </c>
      <c r="W608" s="700"/>
      <c r="X608" s="700"/>
      <c r="Y608" s="700"/>
      <c r="Z608" s="700"/>
      <c r="AA608" s="700"/>
      <c r="AB608" s="624" t="s">
        <v>1875</v>
      </c>
    </row>
    <row r="609" spans="1:28" x14ac:dyDescent="0.3">
      <c r="A609" s="421"/>
      <c r="B609" s="344" t="s">
        <v>710</v>
      </c>
      <c r="C609" s="96" t="s">
        <v>98</v>
      </c>
      <c r="D609" s="65">
        <v>428</v>
      </c>
      <c r="E609" s="65">
        <v>1183</v>
      </c>
      <c r="F609" s="292"/>
      <c r="G609" s="292"/>
      <c r="H609" s="292"/>
      <c r="I609" s="292"/>
      <c r="J609" s="292">
        <v>1183</v>
      </c>
      <c r="K609" s="292"/>
      <c r="L609" s="66" t="s">
        <v>1849</v>
      </c>
      <c r="Q609" s="437"/>
      <c r="R609" s="414" t="s">
        <v>791</v>
      </c>
      <c r="S609" s="96" t="s">
        <v>82</v>
      </c>
      <c r="T609" s="96">
        <v>32.700000000000003</v>
      </c>
      <c r="U609" s="96">
        <v>82.2</v>
      </c>
      <c r="V609" s="700">
        <v>82.2</v>
      </c>
      <c r="W609" s="700"/>
      <c r="X609" s="700"/>
      <c r="Y609" s="700"/>
      <c r="Z609" s="700"/>
      <c r="AA609" s="700"/>
      <c r="AB609" s="66" t="s">
        <v>1876</v>
      </c>
    </row>
    <row r="610" spans="1:28" x14ac:dyDescent="0.3">
      <c r="A610" s="421"/>
      <c r="B610" s="344" t="s">
        <v>713</v>
      </c>
      <c r="C610" s="96" t="s">
        <v>82</v>
      </c>
      <c r="D610" s="65">
        <v>33</v>
      </c>
      <c r="E610" s="65">
        <v>96</v>
      </c>
      <c r="F610" s="292">
        <v>96</v>
      </c>
      <c r="G610" s="292"/>
      <c r="H610" s="292"/>
      <c r="I610" s="292"/>
      <c r="J610" s="292"/>
      <c r="K610" s="292"/>
      <c r="L610" s="66" t="s">
        <v>1850</v>
      </c>
      <c r="Q610" s="668"/>
      <c r="R610" s="658" t="s">
        <v>792</v>
      </c>
      <c r="S610" s="623" t="s">
        <v>82</v>
      </c>
      <c r="T610" s="623">
        <v>10</v>
      </c>
      <c r="U610" s="623">
        <v>19</v>
      </c>
      <c r="V610" s="700">
        <v>19</v>
      </c>
      <c r="W610" s="700"/>
      <c r="X610" s="700"/>
      <c r="Y610" s="700"/>
      <c r="Z610" s="700"/>
      <c r="AA610" s="700"/>
      <c r="AB610" s="624" t="s">
        <v>1877</v>
      </c>
    </row>
    <row r="611" spans="1:28" x14ac:dyDescent="0.3">
      <c r="A611" s="421"/>
      <c r="B611" s="344" t="s">
        <v>715</v>
      </c>
      <c r="C611" s="65" t="s">
        <v>82</v>
      </c>
      <c r="D611" s="65">
        <v>48</v>
      </c>
      <c r="E611" s="65">
        <v>134</v>
      </c>
      <c r="F611" s="292">
        <v>134</v>
      </c>
      <c r="G611" s="292"/>
      <c r="H611" s="292"/>
      <c r="I611" s="292"/>
      <c r="J611" s="292"/>
      <c r="K611" s="292"/>
      <c r="L611" s="66" t="s">
        <v>1850</v>
      </c>
      <c r="Q611" s="556" t="s">
        <v>1266</v>
      </c>
      <c r="R611" s="739" t="s">
        <v>821</v>
      </c>
      <c r="S611" s="546" t="s">
        <v>82</v>
      </c>
      <c r="T611" s="545">
        <v>24</v>
      </c>
      <c r="U611" s="545">
        <v>55</v>
      </c>
      <c r="V611" s="315">
        <v>55</v>
      </c>
      <c r="W611" s="315"/>
      <c r="X611" s="315"/>
      <c r="Y611" s="315"/>
      <c r="Z611" s="315"/>
      <c r="AA611" s="315"/>
      <c r="AB611" s="574" t="s">
        <v>1887</v>
      </c>
    </row>
    <row r="612" spans="1:28" x14ac:dyDescent="0.3">
      <c r="A612" s="421"/>
      <c r="B612" s="344" t="s">
        <v>714</v>
      </c>
      <c r="C612" s="65" t="s">
        <v>82</v>
      </c>
      <c r="D612" s="65">
        <v>33</v>
      </c>
      <c r="E612" s="65">
        <v>100</v>
      </c>
      <c r="F612" s="292">
        <v>100</v>
      </c>
      <c r="G612" s="292"/>
      <c r="H612" s="292"/>
      <c r="I612" s="292"/>
      <c r="J612" s="292"/>
      <c r="K612" s="292"/>
      <c r="L612" s="66" t="s">
        <v>1850</v>
      </c>
      <c r="Q612" s="35" t="s">
        <v>1265</v>
      </c>
      <c r="R612" s="414" t="s">
        <v>822</v>
      </c>
      <c r="S612" s="11" t="s">
        <v>82</v>
      </c>
      <c r="T612" s="11">
        <v>24</v>
      </c>
      <c r="U612" s="11">
        <v>53</v>
      </c>
      <c r="V612" s="281">
        <v>53</v>
      </c>
      <c r="W612" s="281"/>
      <c r="X612" s="281"/>
      <c r="Y612" s="281"/>
      <c r="Z612" s="281"/>
      <c r="AA612" s="281"/>
      <c r="AB612" s="4" t="s">
        <v>1888</v>
      </c>
    </row>
    <row r="613" spans="1:28" x14ac:dyDescent="0.3">
      <c r="A613" s="421"/>
      <c r="B613" s="344" t="s">
        <v>716</v>
      </c>
      <c r="C613" s="65" t="s">
        <v>82</v>
      </c>
      <c r="D613" s="65">
        <v>51</v>
      </c>
      <c r="E613" s="65">
        <v>145</v>
      </c>
      <c r="F613" s="292">
        <v>145</v>
      </c>
      <c r="G613" s="292"/>
      <c r="H613" s="292"/>
      <c r="I613" s="292"/>
      <c r="J613" s="292"/>
      <c r="K613" s="292"/>
      <c r="L613" s="66" t="s">
        <v>1850</v>
      </c>
      <c r="Q613" s="547"/>
      <c r="R613" s="658" t="s">
        <v>823</v>
      </c>
      <c r="S613" s="546" t="s">
        <v>82</v>
      </c>
      <c r="T613" s="546">
        <v>24</v>
      </c>
      <c r="U613" s="546">
        <v>60</v>
      </c>
      <c r="V613" s="281">
        <v>60</v>
      </c>
      <c r="W613" s="281"/>
      <c r="X613" s="281"/>
      <c r="Y613" s="281"/>
      <c r="Z613" s="281"/>
      <c r="AA613" s="281"/>
      <c r="AB613" s="562" t="s">
        <v>1889</v>
      </c>
    </row>
    <row r="614" spans="1:28" x14ac:dyDescent="0.3">
      <c r="A614" s="421"/>
      <c r="B614" s="344" t="s">
        <v>717</v>
      </c>
      <c r="C614" s="65" t="s">
        <v>82</v>
      </c>
      <c r="D614" s="65">
        <v>64</v>
      </c>
      <c r="E614" s="65">
        <v>135</v>
      </c>
      <c r="F614" s="292">
        <v>135</v>
      </c>
      <c r="G614" s="292"/>
      <c r="H614" s="292"/>
      <c r="I614" s="292"/>
      <c r="J614" s="292"/>
      <c r="K614" s="292"/>
      <c r="L614" s="66" t="s">
        <v>1851</v>
      </c>
      <c r="Q614" s="421"/>
      <c r="R614" s="40" t="s">
        <v>824</v>
      </c>
      <c r="S614" s="11" t="s">
        <v>82</v>
      </c>
      <c r="T614" s="11">
        <v>12</v>
      </c>
      <c r="U614" s="11">
        <v>25</v>
      </c>
      <c r="V614" s="281">
        <v>25</v>
      </c>
      <c r="W614" s="281"/>
      <c r="X614" s="281"/>
      <c r="Y614" s="281"/>
      <c r="Z614" s="281"/>
      <c r="AA614" s="281"/>
      <c r="AB614" t="s">
        <v>1887</v>
      </c>
    </row>
    <row r="615" spans="1:28" x14ac:dyDescent="0.3">
      <c r="A615" s="421"/>
      <c r="B615" s="344" t="s">
        <v>720</v>
      </c>
      <c r="C615" s="65" t="s">
        <v>168</v>
      </c>
      <c r="D615" s="65">
        <v>41</v>
      </c>
      <c r="E615" s="65">
        <v>141</v>
      </c>
      <c r="F615" s="292">
        <v>141</v>
      </c>
      <c r="G615" s="292"/>
      <c r="H615" s="292"/>
      <c r="I615" s="292"/>
      <c r="J615" s="292"/>
      <c r="K615" s="292"/>
      <c r="L615" s="66" t="s">
        <v>1852</v>
      </c>
      <c r="Q615" s="547"/>
      <c r="R615" s="554" t="s">
        <v>825</v>
      </c>
      <c r="S615" s="546" t="s">
        <v>82</v>
      </c>
      <c r="T615" s="546">
        <v>12</v>
      </c>
      <c r="U615" s="546">
        <v>22</v>
      </c>
      <c r="V615" s="281">
        <v>22</v>
      </c>
      <c r="W615" s="281"/>
      <c r="X615" s="281"/>
      <c r="Y615" s="281"/>
      <c r="Z615" s="281"/>
      <c r="AA615" s="281"/>
      <c r="AB615" s="582" t="s">
        <v>1888</v>
      </c>
    </row>
    <row r="616" spans="1:28" x14ac:dyDescent="0.3">
      <c r="A616" s="421"/>
      <c r="B616" s="344" t="s">
        <v>721</v>
      </c>
      <c r="C616" s="65" t="s">
        <v>168</v>
      </c>
      <c r="D616" s="65">
        <v>42</v>
      </c>
      <c r="E616" s="65">
        <v>138</v>
      </c>
      <c r="F616" s="292">
        <v>138</v>
      </c>
      <c r="G616" s="292"/>
      <c r="H616" s="292"/>
      <c r="I616" s="292"/>
      <c r="J616" s="292"/>
      <c r="K616" s="292"/>
      <c r="L616" s="66" t="s">
        <v>1853</v>
      </c>
      <c r="Q616" s="421"/>
      <c r="R616" s="40" t="s">
        <v>828</v>
      </c>
      <c r="S616" s="11" t="s">
        <v>82</v>
      </c>
      <c r="T616" s="11">
        <v>22</v>
      </c>
      <c r="U616" s="11">
        <v>41</v>
      </c>
      <c r="V616" s="281">
        <v>41</v>
      </c>
      <c r="W616" s="281"/>
      <c r="X616" s="281"/>
      <c r="Y616" s="281"/>
      <c r="Z616" s="281"/>
      <c r="AA616" s="281"/>
      <c r="AB616" t="s">
        <v>1890</v>
      </c>
    </row>
    <row r="617" spans="1:28" x14ac:dyDescent="0.3">
      <c r="A617" s="421"/>
      <c r="B617" s="344" t="s">
        <v>722</v>
      </c>
      <c r="C617" s="65" t="s">
        <v>168</v>
      </c>
      <c r="D617" s="65">
        <v>72</v>
      </c>
      <c r="E617" s="65">
        <v>246</v>
      </c>
      <c r="F617" s="292">
        <v>246</v>
      </c>
      <c r="G617" s="292"/>
      <c r="H617" s="292"/>
      <c r="I617" s="292"/>
      <c r="J617" s="292"/>
      <c r="K617" s="292"/>
      <c r="L617" s="66" t="s">
        <v>1852</v>
      </c>
      <c r="Q617" s="547"/>
      <c r="R617" s="583" t="s">
        <v>829</v>
      </c>
      <c r="S617" s="546" t="s">
        <v>82</v>
      </c>
      <c r="T617" s="546">
        <v>22</v>
      </c>
      <c r="U617" s="546">
        <v>35</v>
      </c>
      <c r="V617" s="281">
        <v>35</v>
      </c>
      <c r="W617" s="281"/>
      <c r="X617" s="281"/>
      <c r="Y617" s="281"/>
      <c r="Z617" s="281"/>
      <c r="AA617" s="281"/>
      <c r="AB617" s="582" t="s">
        <v>1888</v>
      </c>
    </row>
    <row r="618" spans="1:28" ht="15" thickBot="1" x14ac:dyDescent="0.35">
      <c r="A618" s="421"/>
      <c r="B618" s="415" t="s">
        <v>723</v>
      </c>
      <c r="C618" s="65" t="s">
        <v>168</v>
      </c>
      <c r="D618" s="84">
        <v>73</v>
      </c>
      <c r="E618" s="84">
        <v>241</v>
      </c>
      <c r="F618" s="317">
        <v>241</v>
      </c>
      <c r="G618" s="317"/>
      <c r="H618" s="317"/>
      <c r="I618" s="317"/>
      <c r="J618" s="317"/>
      <c r="K618" s="317"/>
      <c r="L618" s="76" t="s">
        <v>1853</v>
      </c>
      <c r="Q618" s="428" t="s">
        <v>890</v>
      </c>
      <c r="R618" s="10" t="s">
        <v>850</v>
      </c>
      <c r="S618" s="11" t="s">
        <v>82</v>
      </c>
      <c r="T618" s="14">
        <v>8</v>
      </c>
      <c r="U618" s="14">
        <v>9</v>
      </c>
      <c r="V618" s="315">
        <v>9</v>
      </c>
      <c r="W618" s="315"/>
      <c r="X618" s="315"/>
      <c r="Y618" s="315"/>
      <c r="Z618" s="315"/>
      <c r="AA618" s="315"/>
      <c r="AB618" t="s">
        <v>1899</v>
      </c>
    </row>
    <row r="619" spans="1:28" ht="18.600000000000001" thickBot="1" x14ac:dyDescent="0.4">
      <c r="A619" s="56" t="s">
        <v>739</v>
      </c>
      <c r="B619" s="15"/>
      <c r="C619" s="83"/>
      <c r="D619" s="27"/>
      <c r="E619" s="27"/>
      <c r="F619" s="27"/>
      <c r="G619" s="27"/>
      <c r="H619" s="27"/>
      <c r="I619" s="27"/>
      <c r="J619" s="27"/>
      <c r="K619" s="27"/>
      <c r="L619" s="16"/>
      <c r="Q619" s="578" t="s">
        <v>891</v>
      </c>
      <c r="R619" s="554" t="s">
        <v>851</v>
      </c>
      <c r="S619" s="546" t="s">
        <v>82</v>
      </c>
      <c r="T619" s="546">
        <v>12</v>
      </c>
      <c r="U619" s="546">
        <v>14</v>
      </c>
      <c r="V619" s="281">
        <v>14</v>
      </c>
      <c r="W619" s="281"/>
      <c r="X619" s="281"/>
      <c r="Y619" s="281"/>
      <c r="Z619" s="281"/>
      <c r="AA619" s="281"/>
      <c r="AB619" s="582" t="s">
        <v>1899</v>
      </c>
    </row>
    <row r="620" spans="1:28" x14ac:dyDescent="0.3">
      <c r="A620" s="428" t="s">
        <v>745</v>
      </c>
      <c r="B620" s="413" t="s">
        <v>740</v>
      </c>
      <c r="C620" s="96" t="s">
        <v>2105</v>
      </c>
      <c r="D620" s="85">
        <v>240</v>
      </c>
      <c r="E620" s="85">
        <v>610</v>
      </c>
      <c r="F620" s="318"/>
      <c r="G620" s="318"/>
      <c r="H620" s="318">
        <v>610</v>
      </c>
      <c r="I620" s="318"/>
      <c r="J620" s="318"/>
      <c r="K620" s="318"/>
      <c r="L620" s="68" t="s">
        <v>1854</v>
      </c>
      <c r="Q620" s="35"/>
      <c r="R620" s="40" t="s">
        <v>852</v>
      </c>
      <c r="S620" s="11" t="s">
        <v>82</v>
      </c>
      <c r="T620" s="11">
        <v>15</v>
      </c>
      <c r="U620" s="11">
        <v>18</v>
      </c>
      <c r="V620" s="281">
        <v>18</v>
      </c>
      <c r="W620" s="281"/>
      <c r="X620" s="281"/>
      <c r="Y620" s="281"/>
      <c r="Z620" s="281"/>
      <c r="AA620" s="281"/>
      <c r="AB620" t="s">
        <v>1900</v>
      </c>
    </row>
    <row r="621" spans="1:28" x14ac:dyDescent="0.3">
      <c r="A621" s="419" t="s">
        <v>746</v>
      </c>
      <c r="B621" s="344" t="s">
        <v>741</v>
      </c>
      <c r="C621" s="96" t="s">
        <v>2105</v>
      </c>
      <c r="D621" s="65">
        <v>240</v>
      </c>
      <c r="E621" s="65">
        <v>580</v>
      </c>
      <c r="F621" s="292"/>
      <c r="G621" s="292">
        <v>580</v>
      </c>
      <c r="H621" s="292"/>
      <c r="I621" s="292"/>
      <c r="J621" s="292"/>
      <c r="K621" s="292"/>
      <c r="L621" s="66" t="s">
        <v>1855</v>
      </c>
      <c r="Q621" s="578"/>
      <c r="R621" s="554" t="s">
        <v>853</v>
      </c>
      <c r="S621" s="546" t="s">
        <v>82</v>
      </c>
      <c r="T621" s="546">
        <v>15</v>
      </c>
      <c r="U621" s="546">
        <v>18</v>
      </c>
      <c r="V621" s="281">
        <v>18</v>
      </c>
      <c r="W621" s="281"/>
      <c r="X621" s="281"/>
      <c r="Y621" s="281"/>
      <c r="Z621" s="281"/>
      <c r="AA621" s="281"/>
      <c r="AB621" s="582" t="s">
        <v>1901</v>
      </c>
    </row>
    <row r="622" spans="1:28" x14ac:dyDescent="0.3">
      <c r="A622" s="35"/>
      <c r="B622" s="344" t="s">
        <v>742</v>
      </c>
      <c r="C622" s="96" t="s">
        <v>2105</v>
      </c>
      <c r="D622" s="65">
        <v>240</v>
      </c>
      <c r="E622" s="65">
        <v>590</v>
      </c>
      <c r="F622" s="292"/>
      <c r="G622" s="292">
        <v>590</v>
      </c>
      <c r="H622" s="292"/>
      <c r="I622" s="292"/>
      <c r="J622" s="292"/>
      <c r="K622" s="292"/>
      <c r="L622" s="66" t="s">
        <v>1856</v>
      </c>
      <c r="Q622" s="35"/>
      <c r="R622" s="40" t="s">
        <v>854</v>
      </c>
      <c r="S622" s="11" t="s">
        <v>82</v>
      </c>
      <c r="T622" s="11">
        <v>20</v>
      </c>
      <c r="U622" s="11">
        <v>24</v>
      </c>
      <c r="V622" s="281">
        <v>24</v>
      </c>
      <c r="W622" s="281"/>
      <c r="X622" s="281"/>
      <c r="Y622" s="281"/>
      <c r="Z622" s="281"/>
      <c r="AA622" s="281"/>
      <c r="AB622" t="s">
        <v>1902</v>
      </c>
    </row>
    <row r="623" spans="1:28" x14ac:dyDescent="0.3">
      <c r="A623" s="421"/>
      <c r="B623" s="344" t="s">
        <v>743</v>
      </c>
      <c r="C623" s="96" t="s">
        <v>2105</v>
      </c>
      <c r="D623" s="65">
        <v>500</v>
      </c>
      <c r="E623" s="65">
        <v>1400</v>
      </c>
      <c r="F623" s="292"/>
      <c r="G623" s="292"/>
      <c r="H623" s="292"/>
      <c r="I623" s="292"/>
      <c r="J623" s="292">
        <v>1400</v>
      </c>
      <c r="K623" s="292"/>
      <c r="L623" s="66" t="s">
        <v>1857</v>
      </c>
      <c r="Q623" s="547"/>
      <c r="R623" s="554" t="s">
        <v>855</v>
      </c>
      <c r="S623" s="546" t="s">
        <v>82</v>
      </c>
      <c r="T623" s="546">
        <v>25</v>
      </c>
      <c r="U623" s="546">
        <v>30</v>
      </c>
      <c r="V623" s="281">
        <v>30</v>
      </c>
      <c r="W623" s="281"/>
      <c r="X623" s="281"/>
      <c r="Y623" s="281"/>
      <c r="Z623" s="281"/>
      <c r="AA623" s="281"/>
      <c r="AB623" s="582" t="s">
        <v>1903</v>
      </c>
    </row>
    <row r="624" spans="1:28" ht="15" thickBot="1" x14ac:dyDescent="0.35">
      <c r="A624" s="421"/>
      <c r="B624" s="344" t="s">
        <v>744</v>
      </c>
      <c r="C624" s="96" t="s">
        <v>2105</v>
      </c>
      <c r="D624" s="65">
        <v>500</v>
      </c>
      <c r="E624" s="65">
        <v>1275</v>
      </c>
      <c r="F624" s="292"/>
      <c r="G624" s="292"/>
      <c r="H624" s="292"/>
      <c r="I624" s="292"/>
      <c r="J624" s="292">
        <v>1275</v>
      </c>
      <c r="K624" s="292"/>
      <c r="L624" s="66" t="s">
        <v>1858</v>
      </c>
      <c r="Q624" s="421"/>
      <c r="R624" s="40" t="s">
        <v>856</v>
      </c>
      <c r="S624" s="11" t="s">
        <v>82</v>
      </c>
      <c r="T624" s="11">
        <v>18</v>
      </c>
      <c r="U624" s="11">
        <v>22</v>
      </c>
      <c r="V624" s="281">
        <v>22</v>
      </c>
      <c r="W624" s="281"/>
      <c r="X624" s="281"/>
      <c r="Y624" s="281"/>
      <c r="Z624" s="281"/>
      <c r="AA624" s="281"/>
      <c r="AB624" t="s">
        <v>1904</v>
      </c>
    </row>
    <row r="625" spans="1:28" ht="18.600000000000001" thickBot="1" x14ac:dyDescent="0.4">
      <c r="A625" s="56" t="s">
        <v>747</v>
      </c>
      <c r="B625" s="15"/>
      <c r="C625" s="83"/>
      <c r="D625" s="27"/>
      <c r="E625" s="27"/>
      <c r="F625" s="27"/>
      <c r="G625" s="27"/>
      <c r="H625" s="27"/>
      <c r="I625" s="27"/>
      <c r="J625" s="27"/>
      <c r="K625" s="27"/>
      <c r="L625" s="16"/>
      <c r="Q625" s="547"/>
      <c r="R625" s="554" t="s">
        <v>857</v>
      </c>
      <c r="S625" s="546" t="s">
        <v>82</v>
      </c>
      <c r="T625" s="546">
        <v>36</v>
      </c>
      <c r="U625" s="546">
        <v>45</v>
      </c>
      <c r="V625" s="281">
        <v>45</v>
      </c>
      <c r="W625" s="281"/>
      <c r="X625" s="281"/>
      <c r="Y625" s="281"/>
      <c r="Z625" s="281"/>
      <c r="AA625" s="281"/>
      <c r="AB625" s="582" t="s">
        <v>1905</v>
      </c>
    </row>
    <row r="626" spans="1:28" x14ac:dyDescent="0.3">
      <c r="A626" s="428" t="s">
        <v>755</v>
      </c>
      <c r="B626" s="344" t="s">
        <v>748</v>
      </c>
      <c r="C626" s="96" t="s">
        <v>98</v>
      </c>
      <c r="D626" s="65">
        <v>1000</v>
      </c>
      <c r="E626" s="65">
        <v>3000</v>
      </c>
      <c r="F626" s="292"/>
      <c r="G626" s="292"/>
      <c r="H626" s="292"/>
      <c r="I626" s="292"/>
      <c r="J626" s="292"/>
      <c r="K626" s="292">
        <v>3000</v>
      </c>
      <c r="L626" s="66" t="s">
        <v>1864</v>
      </c>
      <c r="Q626" s="421"/>
      <c r="R626" s="40" t="s">
        <v>858</v>
      </c>
      <c r="S626" s="11" t="s">
        <v>82</v>
      </c>
      <c r="T626" s="11">
        <v>8</v>
      </c>
      <c r="U626" s="11">
        <v>11.3</v>
      </c>
      <c r="V626" s="281">
        <v>11.3</v>
      </c>
      <c r="W626" s="281"/>
      <c r="X626" s="281"/>
      <c r="Y626" s="281"/>
      <c r="Z626" s="281"/>
      <c r="AA626" s="281"/>
      <c r="AB626" t="s">
        <v>1906</v>
      </c>
    </row>
    <row r="627" spans="1:28" x14ac:dyDescent="0.3">
      <c r="A627" s="35" t="s">
        <v>756</v>
      </c>
      <c r="B627" s="344" t="s">
        <v>749</v>
      </c>
      <c r="C627" s="96" t="s">
        <v>98</v>
      </c>
      <c r="D627" s="65">
        <v>700</v>
      </c>
      <c r="E627" s="65">
        <v>2000</v>
      </c>
      <c r="F627" s="292"/>
      <c r="G627" s="292"/>
      <c r="H627" s="292"/>
      <c r="I627" s="292"/>
      <c r="J627" s="292"/>
      <c r="K627" s="292">
        <v>2000</v>
      </c>
      <c r="L627" s="66" t="s">
        <v>1865</v>
      </c>
      <c r="Q627" s="547"/>
      <c r="R627" s="554" t="s">
        <v>859</v>
      </c>
      <c r="S627" s="546" t="s">
        <v>82</v>
      </c>
      <c r="T627" s="546">
        <v>15</v>
      </c>
      <c r="U627" s="546">
        <v>22.5</v>
      </c>
      <c r="V627" s="281">
        <v>22.5</v>
      </c>
      <c r="W627" s="281"/>
      <c r="X627" s="281"/>
      <c r="Y627" s="281"/>
      <c r="Z627" s="281"/>
      <c r="AA627" s="281"/>
      <c r="AB627" s="582" t="s">
        <v>1900</v>
      </c>
    </row>
    <row r="628" spans="1:28" x14ac:dyDescent="0.3">
      <c r="A628" s="35"/>
      <c r="B628" s="344" t="s">
        <v>751</v>
      </c>
      <c r="C628" s="96" t="s">
        <v>98</v>
      </c>
      <c r="D628" s="65">
        <v>420</v>
      </c>
      <c r="E628" s="65">
        <v>1000</v>
      </c>
      <c r="F628" s="292"/>
      <c r="G628" s="292"/>
      <c r="H628" s="292"/>
      <c r="I628" s="292">
        <v>1000</v>
      </c>
      <c r="J628" s="292"/>
      <c r="K628" s="292"/>
      <c r="L628" s="66" t="s">
        <v>1866</v>
      </c>
      <c r="Q628" s="421"/>
      <c r="R628" s="40" t="s">
        <v>860</v>
      </c>
      <c r="S628" s="11" t="s">
        <v>82</v>
      </c>
      <c r="T628" s="11">
        <v>9</v>
      </c>
      <c r="U628" s="11">
        <v>13</v>
      </c>
      <c r="V628" s="281">
        <v>13</v>
      </c>
      <c r="W628" s="281"/>
      <c r="X628" s="281"/>
      <c r="Y628" s="281"/>
      <c r="Z628" s="281"/>
      <c r="AA628" s="281"/>
      <c r="AB628" t="s">
        <v>1907</v>
      </c>
    </row>
    <row r="629" spans="1:28" x14ac:dyDescent="0.3">
      <c r="A629" s="437"/>
      <c r="B629" s="344" t="s">
        <v>752</v>
      </c>
      <c r="C629" s="96" t="s">
        <v>98</v>
      </c>
      <c r="D629" s="65">
        <v>402</v>
      </c>
      <c r="E629" s="65">
        <v>717</v>
      </c>
      <c r="F629" s="292"/>
      <c r="G629" s="292"/>
      <c r="H629" s="292">
        <v>717</v>
      </c>
      <c r="I629" s="292"/>
      <c r="J629" s="292"/>
      <c r="K629" s="292"/>
      <c r="L629" s="66" t="s">
        <v>1246</v>
      </c>
      <c r="Q629" s="547"/>
      <c r="R629" s="554" t="s">
        <v>861</v>
      </c>
      <c r="S629" s="546" t="s">
        <v>82</v>
      </c>
      <c r="T629" s="546">
        <v>18</v>
      </c>
      <c r="U629" s="546">
        <v>24</v>
      </c>
      <c r="V629" s="281">
        <v>24</v>
      </c>
      <c r="W629" s="281"/>
      <c r="X629" s="281"/>
      <c r="Y629" s="281"/>
      <c r="Z629" s="281"/>
      <c r="AA629" s="281"/>
      <c r="AB629" s="582" t="s">
        <v>1908</v>
      </c>
    </row>
    <row r="630" spans="1:28" x14ac:dyDescent="0.3">
      <c r="A630" s="421"/>
      <c r="B630" s="344" t="s">
        <v>753</v>
      </c>
      <c r="C630" s="96" t="s">
        <v>98</v>
      </c>
      <c r="D630" s="65">
        <v>402</v>
      </c>
      <c r="E630" s="65">
        <v>717</v>
      </c>
      <c r="F630" s="292"/>
      <c r="G630" s="292"/>
      <c r="H630" s="292">
        <v>717</v>
      </c>
      <c r="I630" s="292"/>
      <c r="J630" s="292"/>
      <c r="K630" s="292"/>
      <c r="L630" s="66" t="s">
        <v>1246</v>
      </c>
      <c r="Q630" s="421"/>
      <c r="R630" s="40" t="s">
        <v>862</v>
      </c>
      <c r="S630" s="11" t="s">
        <v>82</v>
      </c>
      <c r="T630" s="11">
        <v>15</v>
      </c>
      <c r="U630" s="11">
        <v>24</v>
      </c>
      <c r="V630" s="281">
        <v>24</v>
      </c>
      <c r="W630" s="281"/>
      <c r="X630" s="281"/>
      <c r="Y630" s="281"/>
      <c r="Z630" s="281"/>
      <c r="AA630" s="281"/>
      <c r="AB630" t="s">
        <v>1908</v>
      </c>
    </row>
    <row r="631" spans="1:28" ht="15" thickBot="1" x14ac:dyDescent="0.35">
      <c r="A631" s="421"/>
      <c r="B631" s="344" t="s">
        <v>754</v>
      </c>
      <c r="C631" s="65" t="s">
        <v>168</v>
      </c>
      <c r="D631" s="65">
        <v>120</v>
      </c>
      <c r="E631" s="65">
        <v>300</v>
      </c>
      <c r="F631" s="292"/>
      <c r="G631" s="292">
        <v>300</v>
      </c>
      <c r="H631" s="292"/>
      <c r="I631" s="292"/>
      <c r="J631" s="292"/>
      <c r="K631" s="292"/>
      <c r="L631" s="66" t="s">
        <v>1867</v>
      </c>
      <c r="Q631" s="587"/>
      <c r="R631" s="551" t="s">
        <v>863</v>
      </c>
      <c r="S631" s="546" t="s">
        <v>82</v>
      </c>
      <c r="T631" s="552">
        <v>33</v>
      </c>
      <c r="U631" s="552">
        <v>44</v>
      </c>
      <c r="V631" s="314">
        <v>44</v>
      </c>
      <c r="W631" s="314"/>
      <c r="X631" s="314"/>
      <c r="Y631" s="314"/>
      <c r="Z631" s="314"/>
      <c r="AA631" s="314"/>
      <c r="AB631" s="582" t="s">
        <v>1909</v>
      </c>
    </row>
    <row r="632" spans="1:28" ht="18.600000000000001" thickBot="1" x14ac:dyDescent="0.4">
      <c r="A632" s="56" t="s">
        <v>1515</v>
      </c>
      <c r="B632" s="15"/>
      <c r="C632" s="83"/>
      <c r="D632" s="27"/>
      <c r="E632" s="27" t="s">
        <v>522</v>
      </c>
      <c r="F632" s="27"/>
      <c r="G632" s="27"/>
      <c r="H632" s="27"/>
      <c r="I632" s="27"/>
      <c r="J632" s="27"/>
      <c r="K632" s="27"/>
      <c r="L632" s="16"/>
      <c r="Q632" s="547"/>
      <c r="R632" s="554" t="s">
        <v>896</v>
      </c>
      <c r="S632" s="546" t="s">
        <v>82</v>
      </c>
      <c r="T632" s="546">
        <v>22</v>
      </c>
      <c r="U632" s="546">
        <v>53</v>
      </c>
      <c r="V632" s="281">
        <v>53</v>
      </c>
      <c r="W632" s="281"/>
      <c r="X632" s="281"/>
      <c r="Y632" s="281"/>
      <c r="Z632" s="281"/>
      <c r="AA632" s="281"/>
      <c r="AB632" s="562" t="s">
        <v>1925</v>
      </c>
    </row>
    <row r="633" spans="1:28" x14ac:dyDescent="0.3">
      <c r="A633" s="419" t="s">
        <v>770</v>
      </c>
      <c r="B633" s="344" t="s">
        <v>759</v>
      </c>
      <c r="C633" s="96" t="s">
        <v>424</v>
      </c>
      <c r="D633" s="65">
        <v>178</v>
      </c>
      <c r="E633" s="65">
        <v>623</v>
      </c>
      <c r="F633" s="292"/>
      <c r="G633" s="292"/>
      <c r="H633" s="292">
        <v>623</v>
      </c>
      <c r="I633" s="292"/>
      <c r="J633" s="292"/>
      <c r="K633" s="292"/>
      <c r="L633" s="66" t="s">
        <v>1868</v>
      </c>
      <c r="Q633" s="421"/>
      <c r="R633" s="40" t="s">
        <v>897</v>
      </c>
      <c r="S633" s="11" t="s">
        <v>82</v>
      </c>
      <c r="T633" s="11">
        <v>17</v>
      </c>
      <c r="U633" s="11">
        <v>35</v>
      </c>
      <c r="V633" s="281">
        <v>35</v>
      </c>
      <c r="W633" s="281"/>
      <c r="X633" s="281"/>
      <c r="Y633" s="281"/>
      <c r="Z633" s="281"/>
      <c r="AA633" s="281"/>
      <c r="AB633" s="4" t="s">
        <v>1926</v>
      </c>
    </row>
    <row r="634" spans="1:28" x14ac:dyDescent="0.3">
      <c r="A634" s="433" t="s">
        <v>794</v>
      </c>
      <c r="B634" s="344" t="s">
        <v>760</v>
      </c>
      <c r="C634" s="96" t="s">
        <v>424</v>
      </c>
      <c r="D634" s="65">
        <v>180</v>
      </c>
      <c r="E634" s="65">
        <v>612</v>
      </c>
      <c r="F634" s="292"/>
      <c r="G634" s="292"/>
      <c r="H634" s="292">
        <v>612</v>
      </c>
      <c r="I634" s="292"/>
      <c r="J634" s="292"/>
      <c r="K634" s="292"/>
      <c r="L634" s="66" t="s">
        <v>1869</v>
      </c>
      <c r="Q634" s="421"/>
      <c r="R634" s="414" t="s">
        <v>933</v>
      </c>
      <c r="S634" s="96" t="s">
        <v>82</v>
      </c>
      <c r="T634" s="96">
        <v>12</v>
      </c>
      <c r="U634" s="619"/>
      <c r="V634" s="770"/>
      <c r="W634" s="770"/>
      <c r="X634" s="770"/>
      <c r="Y634" s="770"/>
      <c r="Z634" s="770"/>
      <c r="AA634" s="770"/>
      <c r="AB634" s="66" t="s">
        <v>1930</v>
      </c>
    </row>
    <row r="635" spans="1:28" x14ac:dyDescent="0.3">
      <c r="A635" s="434"/>
      <c r="B635" s="344" t="s">
        <v>761</v>
      </c>
      <c r="C635" s="96" t="s">
        <v>424</v>
      </c>
      <c r="D635" s="65">
        <v>310</v>
      </c>
      <c r="E635" s="65">
        <v>1038</v>
      </c>
      <c r="F635" s="292"/>
      <c r="G635" s="292"/>
      <c r="H635" s="292"/>
      <c r="I635" s="292">
        <v>1038</v>
      </c>
      <c r="J635" s="292"/>
      <c r="K635" s="292"/>
      <c r="L635" s="66" t="s">
        <v>1868</v>
      </c>
      <c r="Q635" s="547"/>
      <c r="R635" s="658" t="s">
        <v>934</v>
      </c>
      <c r="S635" s="623" t="s">
        <v>82</v>
      </c>
      <c r="T635" s="623">
        <v>18</v>
      </c>
      <c r="U635" s="619"/>
      <c r="V635" s="770"/>
      <c r="W635" s="770"/>
      <c r="X635" s="770"/>
      <c r="Y635" s="770"/>
      <c r="Z635" s="770"/>
      <c r="AA635" s="770"/>
      <c r="AB635" s="624" t="s">
        <v>1930</v>
      </c>
    </row>
    <row r="636" spans="1:28" x14ac:dyDescent="0.3">
      <c r="A636" s="434"/>
      <c r="B636" s="344" t="s">
        <v>762</v>
      </c>
      <c r="C636" s="96" t="s">
        <v>424</v>
      </c>
      <c r="D636" s="65">
        <v>314</v>
      </c>
      <c r="E636" s="65">
        <v>1013</v>
      </c>
      <c r="F636" s="292"/>
      <c r="G636" s="292"/>
      <c r="H636" s="292"/>
      <c r="I636" s="292">
        <v>1013</v>
      </c>
      <c r="J636" s="292"/>
      <c r="K636" s="292"/>
      <c r="L636" s="66" t="s">
        <v>1869</v>
      </c>
      <c r="Q636" s="421"/>
      <c r="R636" s="414" t="s">
        <v>935</v>
      </c>
      <c r="S636" s="96" t="s">
        <v>82</v>
      </c>
      <c r="T636" s="96">
        <v>30</v>
      </c>
      <c r="U636" s="619"/>
      <c r="V636" s="770"/>
      <c r="W636" s="770"/>
      <c r="X636" s="770"/>
      <c r="Y636" s="770"/>
      <c r="Z636" s="770"/>
      <c r="AA636" s="770"/>
      <c r="AB636" s="66" t="s">
        <v>1930</v>
      </c>
    </row>
    <row r="637" spans="1:28" x14ac:dyDescent="0.3">
      <c r="A637" s="434"/>
      <c r="B637" s="344" t="s">
        <v>763</v>
      </c>
      <c r="C637" s="96" t="s">
        <v>424</v>
      </c>
      <c r="D637" s="65">
        <v>599</v>
      </c>
      <c r="E637" s="65">
        <v>1827</v>
      </c>
      <c r="F637" s="292"/>
      <c r="G637" s="292"/>
      <c r="H637" s="292"/>
      <c r="I637" s="292"/>
      <c r="J637" s="292"/>
      <c r="K637" s="292">
        <v>1827</v>
      </c>
      <c r="L637" s="66" t="s">
        <v>1868</v>
      </c>
      <c r="Q637" s="429"/>
      <c r="R637" s="252" t="s">
        <v>1365</v>
      </c>
      <c r="S637" s="11" t="s">
        <v>82</v>
      </c>
      <c r="T637" s="13">
        <v>40</v>
      </c>
      <c r="U637" s="13">
        <v>120</v>
      </c>
      <c r="V637" s="314">
        <v>120</v>
      </c>
      <c r="W637" s="314"/>
      <c r="X637" s="314"/>
      <c r="Y637" s="314"/>
      <c r="Z637" s="314"/>
      <c r="AA637" s="314"/>
      <c r="AB637" s="8" t="s">
        <v>1953</v>
      </c>
    </row>
    <row r="638" spans="1:28" x14ac:dyDescent="0.3">
      <c r="A638" s="434"/>
      <c r="B638" s="344" t="s">
        <v>764</v>
      </c>
      <c r="C638" s="96" t="s">
        <v>424</v>
      </c>
      <c r="D638" s="65">
        <v>601</v>
      </c>
      <c r="E638" s="65">
        <v>1761</v>
      </c>
      <c r="F638" s="292"/>
      <c r="G638" s="292"/>
      <c r="H638" s="292"/>
      <c r="I638" s="292"/>
      <c r="J638" s="292"/>
      <c r="K638" s="292">
        <v>1761</v>
      </c>
      <c r="L638" s="66" t="s">
        <v>1869</v>
      </c>
      <c r="Q638" s="547"/>
      <c r="R638" s="554" t="s">
        <v>1366</v>
      </c>
      <c r="S638" s="546" t="s">
        <v>82</v>
      </c>
      <c r="T638" s="546">
        <v>60</v>
      </c>
      <c r="U638" s="546">
        <v>180</v>
      </c>
      <c r="V638" s="281">
        <v>180</v>
      </c>
      <c r="W638" s="281"/>
      <c r="X638" s="281"/>
      <c r="Y638" s="281"/>
      <c r="Z638" s="281"/>
      <c r="AA638" s="281"/>
      <c r="AB638" s="562" t="s">
        <v>1954</v>
      </c>
    </row>
    <row r="639" spans="1:28" x14ac:dyDescent="0.3">
      <c r="A639" s="434"/>
      <c r="B639" s="344" t="s">
        <v>765</v>
      </c>
      <c r="C639" s="96" t="s">
        <v>424</v>
      </c>
      <c r="D639" s="65">
        <v>590</v>
      </c>
      <c r="E639" s="65">
        <v>1669</v>
      </c>
      <c r="F639" s="292"/>
      <c r="G639" s="292"/>
      <c r="H639" s="292"/>
      <c r="I639" s="292"/>
      <c r="J639" s="292"/>
      <c r="K639" s="292">
        <v>1669</v>
      </c>
      <c r="L639" s="66" t="s">
        <v>1868</v>
      </c>
      <c r="Q639" s="547"/>
      <c r="R639" s="554" t="s">
        <v>1641</v>
      </c>
      <c r="S639" s="546" t="s">
        <v>82</v>
      </c>
      <c r="T639" s="546">
        <v>85</v>
      </c>
      <c r="U639" s="546">
        <v>212</v>
      </c>
      <c r="V639" s="281">
        <v>212</v>
      </c>
      <c r="W639" s="281"/>
      <c r="X639" s="281"/>
      <c r="Y639" s="281"/>
      <c r="Z639" s="281"/>
      <c r="AA639" s="281"/>
      <c r="AB639" s="562" t="s">
        <v>1997</v>
      </c>
    </row>
    <row r="640" spans="1:28" x14ac:dyDescent="0.3">
      <c r="A640" s="434"/>
      <c r="B640" s="344" t="s">
        <v>766</v>
      </c>
      <c r="C640" s="96" t="s">
        <v>424</v>
      </c>
      <c r="D640" s="65">
        <v>597</v>
      </c>
      <c r="E640" s="65">
        <v>1631</v>
      </c>
      <c r="F640" s="292"/>
      <c r="G640" s="292"/>
      <c r="H640" s="292"/>
      <c r="I640" s="292"/>
      <c r="J640" s="292"/>
      <c r="K640" s="292">
        <v>1631</v>
      </c>
      <c r="L640" s="66" t="s">
        <v>1870</v>
      </c>
      <c r="Q640" s="578" t="s">
        <v>2162</v>
      </c>
      <c r="R640" s="554" t="s">
        <v>2142</v>
      </c>
      <c r="S640" s="546" t="s">
        <v>2148</v>
      </c>
      <c r="T640" s="546">
        <v>43</v>
      </c>
      <c r="U640" s="546">
        <v>100</v>
      </c>
      <c r="V640" s="281">
        <v>100</v>
      </c>
      <c r="W640" s="281"/>
      <c r="X640" s="281"/>
      <c r="Y640" s="281"/>
      <c r="Z640" s="281"/>
      <c r="AA640" s="281"/>
      <c r="AB640" s="562" t="s">
        <v>2145</v>
      </c>
    </row>
    <row r="641" spans="1:28" x14ac:dyDescent="0.3">
      <c r="A641" s="434"/>
      <c r="B641" s="344" t="s">
        <v>767</v>
      </c>
      <c r="C641" s="96" t="s">
        <v>424</v>
      </c>
      <c r="D641" s="65">
        <v>594</v>
      </c>
      <c r="E641" s="65">
        <v>1531</v>
      </c>
      <c r="F641" s="292"/>
      <c r="G641" s="292"/>
      <c r="H641" s="292"/>
      <c r="I641" s="292"/>
      <c r="J641" s="292"/>
      <c r="K641" s="292">
        <v>1531</v>
      </c>
      <c r="L641" s="66" t="s">
        <v>1871</v>
      </c>
      <c r="Q641" s="421"/>
      <c r="R641" s="40" t="s">
        <v>2143</v>
      </c>
      <c r="S641" s="11" t="s">
        <v>2148</v>
      </c>
      <c r="T641" s="11">
        <v>56</v>
      </c>
      <c r="U641" s="11">
        <v>135</v>
      </c>
      <c r="V641" s="281">
        <v>135</v>
      </c>
      <c r="W641" s="281"/>
      <c r="X641" s="281"/>
      <c r="Y641" s="281"/>
      <c r="Z641" s="281"/>
      <c r="AA641" s="281"/>
      <c r="AB641" s="4" t="s">
        <v>2146</v>
      </c>
    </row>
    <row r="642" spans="1:28" x14ac:dyDescent="0.3">
      <c r="A642" s="434"/>
      <c r="B642" s="344" t="s">
        <v>771</v>
      </c>
      <c r="C642" s="65" t="s">
        <v>15</v>
      </c>
      <c r="D642" s="65">
        <v>10</v>
      </c>
      <c r="E642" s="65">
        <v>17.84</v>
      </c>
      <c r="F642" s="292">
        <v>17.84</v>
      </c>
      <c r="G642" s="292"/>
      <c r="H642" s="292"/>
      <c r="I642" s="292"/>
      <c r="J642" s="292"/>
      <c r="K642" s="292"/>
      <c r="L642" s="66" t="s">
        <v>1872</v>
      </c>
      <c r="Q642" s="547"/>
      <c r="R642" s="554" t="s">
        <v>2144</v>
      </c>
      <c r="S642" s="546" t="s">
        <v>2148</v>
      </c>
      <c r="T642" s="546">
        <v>63</v>
      </c>
      <c r="U642" s="546">
        <v>150</v>
      </c>
      <c r="V642" s="281">
        <v>150</v>
      </c>
      <c r="W642" s="281"/>
      <c r="X642" s="281"/>
      <c r="Y642" s="281"/>
      <c r="Z642" s="281"/>
      <c r="AA642" s="281"/>
      <c r="AB642" s="562" t="s">
        <v>2147</v>
      </c>
    </row>
    <row r="643" spans="1:28" x14ac:dyDescent="0.3">
      <c r="A643" s="434"/>
      <c r="B643" s="344" t="s">
        <v>773</v>
      </c>
      <c r="C643" s="65" t="s">
        <v>98</v>
      </c>
      <c r="D643" s="65">
        <v>1000</v>
      </c>
      <c r="E643" s="65">
        <v>2050</v>
      </c>
      <c r="F643" s="292"/>
      <c r="G643" s="292"/>
      <c r="H643" s="292"/>
      <c r="I643" s="292"/>
      <c r="J643" s="292"/>
      <c r="K643" s="292">
        <v>2050</v>
      </c>
      <c r="L643" s="66" t="s">
        <v>1873</v>
      </c>
      <c r="Q643" s="421"/>
      <c r="R643" s="40" t="s">
        <v>2149</v>
      </c>
      <c r="S643" s="11" t="s">
        <v>2148</v>
      </c>
      <c r="T643" s="11">
        <v>320</v>
      </c>
      <c r="U643" s="11">
        <v>800</v>
      </c>
      <c r="V643" s="281"/>
      <c r="W643" s="281"/>
      <c r="X643" s="281">
        <v>800</v>
      </c>
      <c r="Y643" s="281"/>
      <c r="Z643" s="281"/>
      <c r="AA643" s="281"/>
      <c r="AB643" s="4" t="s">
        <v>2150</v>
      </c>
    </row>
    <row r="644" spans="1:28" x14ac:dyDescent="0.3">
      <c r="A644" s="434"/>
      <c r="B644" s="344" t="s">
        <v>774</v>
      </c>
      <c r="C644" s="65" t="s">
        <v>82</v>
      </c>
      <c r="D644" s="65">
        <v>15.8</v>
      </c>
      <c r="E644" s="65">
        <v>42.4</v>
      </c>
      <c r="F644" s="292">
        <v>42.4</v>
      </c>
      <c r="G644" s="292"/>
      <c r="H644" s="292"/>
      <c r="I644" s="292"/>
      <c r="J644" s="292"/>
      <c r="K644" s="292"/>
      <c r="L644" s="66" t="s">
        <v>1874</v>
      </c>
      <c r="Q644" s="547"/>
      <c r="R644" s="554" t="s">
        <v>2188</v>
      </c>
      <c r="S644" s="546" t="s">
        <v>82</v>
      </c>
      <c r="T644" s="546">
        <v>50</v>
      </c>
      <c r="U644" s="546">
        <v>125</v>
      </c>
      <c r="V644" s="281">
        <v>125</v>
      </c>
      <c r="W644" s="281"/>
      <c r="X644" s="281"/>
      <c r="Y644" s="281"/>
      <c r="Z644" s="281"/>
      <c r="AA644" s="281"/>
      <c r="AB644" s="574" t="s">
        <v>2190</v>
      </c>
    </row>
    <row r="645" spans="1:28" x14ac:dyDescent="0.3">
      <c r="A645" s="434"/>
      <c r="B645" s="344" t="s">
        <v>775</v>
      </c>
      <c r="C645" s="65" t="s">
        <v>82</v>
      </c>
      <c r="D645" s="65">
        <v>31.8</v>
      </c>
      <c r="E645" s="65">
        <v>80.599999999999994</v>
      </c>
      <c r="F645" s="292">
        <v>80.599999999999994</v>
      </c>
      <c r="G645" s="292"/>
      <c r="H645" s="292"/>
      <c r="I645" s="292"/>
      <c r="J645" s="292"/>
      <c r="K645" s="292"/>
      <c r="L645" s="66" t="s">
        <v>1874</v>
      </c>
      <c r="Q645" s="421"/>
      <c r="R645" s="40" t="s">
        <v>2189</v>
      </c>
      <c r="S645" s="11" t="s">
        <v>82</v>
      </c>
      <c r="T645" s="11">
        <v>85</v>
      </c>
      <c r="U645" s="11">
        <v>213</v>
      </c>
      <c r="V645" s="281">
        <v>213</v>
      </c>
      <c r="W645" s="281"/>
      <c r="X645" s="281"/>
      <c r="Y645" s="281"/>
      <c r="Z645" s="281"/>
      <c r="AA645" s="281"/>
      <c r="AB645" s="6" t="s">
        <v>2190</v>
      </c>
    </row>
    <row r="646" spans="1:28" x14ac:dyDescent="0.3">
      <c r="A646" s="434"/>
      <c r="B646" s="344" t="s">
        <v>776</v>
      </c>
      <c r="C646" s="65" t="s">
        <v>82</v>
      </c>
      <c r="D646" s="65">
        <v>30.5</v>
      </c>
      <c r="E646" s="65">
        <v>82.9</v>
      </c>
      <c r="F646" s="292">
        <v>82.9</v>
      </c>
      <c r="G646" s="292"/>
      <c r="H646" s="292"/>
      <c r="I646" s="292"/>
      <c r="J646" s="292"/>
      <c r="K646" s="292"/>
      <c r="L646" s="66" t="s">
        <v>1874</v>
      </c>
      <c r="Q646" s="547"/>
      <c r="R646" s="554" t="s">
        <v>2191</v>
      </c>
      <c r="S646" s="546" t="s">
        <v>82</v>
      </c>
      <c r="T646" s="546">
        <v>130</v>
      </c>
      <c r="U646" s="546">
        <v>325</v>
      </c>
      <c r="V646" s="281"/>
      <c r="W646" s="281">
        <v>325</v>
      </c>
      <c r="X646" s="281"/>
      <c r="Y646" s="281"/>
      <c r="Z646" s="281"/>
      <c r="AA646" s="281"/>
      <c r="AB646" s="574" t="s">
        <v>2190</v>
      </c>
    </row>
    <row r="647" spans="1:28" x14ac:dyDescent="0.3">
      <c r="A647" s="434"/>
      <c r="B647" s="344" t="s">
        <v>777</v>
      </c>
      <c r="C647" s="65" t="s">
        <v>82</v>
      </c>
      <c r="D647" s="65">
        <v>33.5</v>
      </c>
      <c r="E647" s="65">
        <v>60.1</v>
      </c>
      <c r="F647" s="292">
        <v>60.1</v>
      </c>
      <c r="G647" s="292"/>
      <c r="H647" s="292"/>
      <c r="I647" s="292"/>
      <c r="J647" s="292"/>
      <c r="K647" s="292"/>
      <c r="L647" s="66" t="s">
        <v>1874</v>
      </c>
      <c r="Q647" s="421"/>
      <c r="R647" s="40" t="s">
        <v>2261</v>
      </c>
      <c r="S647" s="11" t="s">
        <v>82</v>
      </c>
      <c r="T647" s="11">
        <v>192.3</v>
      </c>
      <c r="U647" s="11">
        <v>491</v>
      </c>
      <c r="V647" s="281"/>
      <c r="W647" s="281">
        <v>491</v>
      </c>
      <c r="X647" s="281"/>
      <c r="Y647" s="281"/>
      <c r="Z647" s="281"/>
      <c r="AA647" s="281"/>
      <c r="AB647" s="66" t="s">
        <v>2269</v>
      </c>
    </row>
    <row r="648" spans="1:28" x14ac:dyDescent="0.3">
      <c r="A648" s="434"/>
      <c r="B648" s="344" t="s">
        <v>778</v>
      </c>
      <c r="C648" s="65" t="s">
        <v>82</v>
      </c>
      <c r="D648" s="65">
        <v>32.6</v>
      </c>
      <c r="E648" s="65">
        <v>76.099999999999994</v>
      </c>
      <c r="F648" s="292">
        <v>76.099999999999994</v>
      </c>
      <c r="G648" s="292"/>
      <c r="H648" s="292"/>
      <c r="I648" s="292"/>
      <c r="J648" s="292"/>
      <c r="K648" s="292"/>
      <c r="L648" s="66" t="s">
        <v>1875</v>
      </c>
      <c r="Q648" s="547"/>
      <c r="R648" s="554" t="s">
        <v>2262</v>
      </c>
      <c r="S648" s="546" t="s">
        <v>82</v>
      </c>
      <c r="T648" s="546">
        <v>198.6</v>
      </c>
      <c r="U648" s="546">
        <v>533</v>
      </c>
      <c r="V648" s="281"/>
      <c r="W648" s="281">
        <v>533</v>
      </c>
      <c r="X648" s="281"/>
      <c r="Y648" s="281"/>
      <c r="Z648" s="281"/>
      <c r="AA648" s="281"/>
      <c r="AB648" s="624" t="s">
        <v>2270</v>
      </c>
    </row>
    <row r="649" spans="1:28" x14ac:dyDescent="0.3">
      <c r="A649" s="434"/>
      <c r="B649" s="344" t="s">
        <v>779</v>
      </c>
      <c r="C649" s="65" t="s">
        <v>82</v>
      </c>
      <c r="D649" s="65">
        <v>32.299999999999997</v>
      </c>
      <c r="E649" s="65">
        <v>90.8</v>
      </c>
      <c r="F649" s="292">
        <v>90.8</v>
      </c>
      <c r="G649" s="292"/>
      <c r="H649" s="292"/>
      <c r="I649" s="292"/>
      <c r="J649" s="292"/>
      <c r="K649" s="292"/>
      <c r="L649" s="66" t="s">
        <v>1875</v>
      </c>
      <c r="Q649" s="421"/>
      <c r="R649" s="40" t="s">
        <v>2263</v>
      </c>
      <c r="S649" s="11" t="s">
        <v>82</v>
      </c>
      <c r="T649" s="11">
        <v>200.63</v>
      </c>
      <c r="U649" s="11">
        <v>491</v>
      </c>
      <c r="V649" s="281"/>
      <c r="W649" s="281">
        <v>491</v>
      </c>
      <c r="X649" s="281"/>
      <c r="Y649" s="281"/>
      <c r="Z649" s="281"/>
      <c r="AA649" s="281"/>
      <c r="AB649" s="66" t="s">
        <v>2271</v>
      </c>
    </row>
    <row r="650" spans="1:28" x14ac:dyDescent="0.3">
      <c r="A650" s="434"/>
      <c r="B650" s="344" t="s">
        <v>780</v>
      </c>
      <c r="C650" s="65" t="s">
        <v>82</v>
      </c>
      <c r="D650" s="65">
        <v>33.5</v>
      </c>
      <c r="E650" s="65">
        <v>57.9</v>
      </c>
      <c r="F650" s="292">
        <v>57.9</v>
      </c>
      <c r="G650" s="292"/>
      <c r="H650" s="292"/>
      <c r="I650" s="292"/>
      <c r="J650" s="292"/>
      <c r="K650" s="292"/>
      <c r="L650" s="66" t="s">
        <v>1875</v>
      </c>
      <c r="Q650" s="547"/>
      <c r="R650" s="554" t="s">
        <v>2264</v>
      </c>
      <c r="S650" s="546" t="s">
        <v>82</v>
      </c>
      <c r="T650" s="546">
        <v>184.07</v>
      </c>
      <c r="U650" s="546">
        <v>491</v>
      </c>
      <c r="V650" s="281"/>
      <c r="W650" s="281">
        <v>491</v>
      </c>
      <c r="X650" s="281"/>
      <c r="Y650" s="281"/>
      <c r="Z650" s="281"/>
      <c r="AA650" s="281"/>
      <c r="AB650" s="624" t="s">
        <v>2269</v>
      </c>
    </row>
    <row r="651" spans="1:28" x14ac:dyDescent="0.3">
      <c r="A651" s="434"/>
      <c r="B651" s="344" t="s">
        <v>781</v>
      </c>
      <c r="C651" s="65" t="s">
        <v>82</v>
      </c>
      <c r="D651" s="65">
        <v>32.6</v>
      </c>
      <c r="E651" s="65">
        <v>85</v>
      </c>
      <c r="F651" s="292">
        <v>85</v>
      </c>
      <c r="G651" s="292"/>
      <c r="H651" s="292"/>
      <c r="I651" s="292"/>
      <c r="J651" s="292"/>
      <c r="K651" s="292"/>
      <c r="L651" s="66" t="s">
        <v>1876</v>
      </c>
      <c r="Q651" s="421"/>
      <c r="R651" s="40" t="s">
        <v>2265</v>
      </c>
      <c r="S651" s="11" t="s">
        <v>82</v>
      </c>
      <c r="T651" s="11">
        <v>190.34</v>
      </c>
      <c r="U651" s="11">
        <v>533</v>
      </c>
      <c r="V651" s="281"/>
      <c r="W651" s="281">
        <v>533</v>
      </c>
      <c r="X651" s="281"/>
      <c r="Y651" s="281"/>
      <c r="Z651" s="281"/>
      <c r="AA651" s="281"/>
      <c r="AB651" s="66" t="s">
        <v>2270</v>
      </c>
    </row>
    <row r="652" spans="1:28" x14ac:dyDescent="0.3">
      <c r="A652" s="434"/>
      <c r="B652" s="344" t="s">
        <v>782</v>
      </c>
      <c r="C652" s="65" t="s">
        <v>82</v>
      </c>
      <c r="D652" s="65">
        <v>61</v>
      </c>
      <c r="E652" s="65">
        <v>165.9</v>
      </c>
      <c r="F652" s="292">
        <v>165.9</v>
      </c>
      <c r="G652" s="292"/>
      <c r="H652" s="292"/>
      <c r="I652" s="292"/>
      <c r="J652" s="292"/>
      <c r="K652" s="292"/>
      <c r="L652" s="66" t="s">
        <v>1874</v>
      </c>
      <c r="Q652" s="547"/>
      <c r="R652" s="554" t="s">
        <v>2266</v>
      </c>
      <c r="S652" s="546" t="s">
        <v>82</v>
      </c>
      <c r="T652" s="546">
        <v>193.34</v>
      </c>
      <c r="U652" s="546">
        <v>491</v>
      </c>
      <c r="V652" s="281"/>
      <c r="W652" s="281">
        <v>491</v>
      </c>
      <c r="X652" s="281"/>
      <c r="Y652" s="281"/>
      <c r="Z652" s="281"/>
      <c r="AA652" s="281"/>
      <c r="AB652" s="624" t="s">
        <v>2271</v>
      </c>
    </row>
    <row r="653" spans="1:28" x14ac:dyDescent="0.3">
      <c r="A653" s="434"/>
      <c r="B653" s="344" t="s">
        <v>783</v>
      </c>
      <c r="C653" s="65" t="s">
        <v>82</v>
      </c>
      <c r="D653" s="65">
        <v>64.599999999999994</v>
      </c>
      <c r="E653" s="65">
        <v>181.5</v>
      </c>
      <c r="F653" s="292">
        <v>181.5</v>
      </c>
      <c r="G653" s="292"/>
      <c r="H653" s="292"/>
      <c r="I653" s="292"/>
      <c r="J653" s="292"/>
      <c r="K653" s="292"/>
      <c r="L653" s="66" t="s">
        <v>1875</v>
      </c>
      <c r="Q653" s="421"/>
      <c r="R653" s="40" t="s">
        <v>2267</v>
      </c>
      <c r="S653" s="11" t="s">
        <v>82</v>
      </c>
      <c r="T653" s="11">
        <v>295.32</v>
      </c>
      <c r="U653" s="11">
        <v>761</v>
      </c>
      <c r="V653" s="281"/>
      <c r="W653" s="281"/>
      <c r="X653" s="281">
        <v>761</v>
      </c>
      <c r="Y653" s="281"/>
      <c r="Z653" s="281"/>
      <c r="AA653" s="281"/>
      <c r="AB653" s="4" t="s">
        <v>2269</v>
      </c>
    </row>
    <row r="654" spans="1:28" x14ac:dyDescent="0.3">
      <c r="A654" s="434"/>
      <c r="B654" s="344" t="s">
        <v>784</v>
      </c>
      <c r="C654" s="65" t="s">
        <v>82</v>
      </c>
      <c r="D654" s="65">
        <v>65.2</v>
      </c>
      <c r="E654" s="65">
        <v>170</v>
      </c>
      <c r="F654" s="292">
        <v>170</v>
      </c>
      <c r="G654" s="292"/>
      <c r="H654" s="292"/>
      <c r="I654" s="292"/>
      <c r="J654" s="292"/>
      <c r="K654" s="292"/>
      <c r="L654" s="66" t="s">
        <v>1876</v>
      </c>
      <c r="Q654" s="587"/>
      <c r="R654" s="551" t="s">
        <v>2268</v>
      </c>
      <c r="S654" s="546" t="s">
        <v>82</v>
      </c>
      <c r="T654" s="552">
        <v>288.17</v>
      </c>
      <c r="U654" s="552">
        <v>761</v>
      </c>
      <c r="V654" s="314"/>
      <c r="W654" s="314"/>
      <c r="X654" s="314">
        <v>761</v>
      </c>
      <c r="Y654" s="314"/>
      <c r="Z654" s="314"/>
      <c r="AA654" s="314"/>
      <c r="AB654" s="575" t="s">
        <v>2269</v>
      </c>
    </row>
    <row r="655" spans="1:28" x14ac:dyDescent="0.3">
      <c r="A655" s="434"/>
      <c r="B655" s="344" t="s">
        <v>785</v>
      </c>
      <c r="C655" s="65" t="s">
        <v>82</v>
      </c>
      <c r="D655" s="65">
        <v>63.3</v>
      </c>
      <c r="E655" s="65">
        <v>161.80000000000001</v>
      </c>
      <c r="F655" s="292">
        <v>161.80000000000001</v>
      </c>
      <c r="G655" s="292"/>
      <c r="H655" s="292"/>
      <c r="I655" s="292"/>
      <c r="J655" s="292"/>
      <c r="K655" s="292"/>
      <c r="L655" s="66" t="s">
        <v>1874</v>
      </c>
      <c r="Q655" s="421"/>
      <c r="R655" s="40" t="s">
        <v>2307</v>
      </c>
      <c r="S655" s="11" t="s">
        <v>82</v>
      </c>
      <c r="T655" s="11">
        <v>20</v>
      </c>
      <c r="U655" s="11">
        <v>36</v>
      </c>
      <c r="V655" s="281">
        <v>36</v>
      </c>
      <c r="W655" s="281"/>
      <c r="X655" s="281"/>
      <c r="Y655" s="281"/>
      <c r="Z655" s="281"/>
      <c r="AA655" s="281"/>
      <c r="AB655" s="4" t="s">
        <v>2312</v>
      </c>
    </row>
    <row r="656" spans="1:28" x14ac:dyDescent="0.3">
      <c r="A656" s="434"/>
      <c r="B656" s="344" t="s">
        <v>786</v>
      </c>
      <c r="C656" s="65" t="s">
        <v>82</v>
      </c>
      <c r="D656" s="65">
        <v>65.900000000000006</v>
      </c>
      <c r="E656" s="65">
        <v>157.6</v>
      </c>
      <c r="F656" s="292">
        <v>157.6</v>
      </c>
      <c r="G656" s="292"/>
      <c r="H656" s="292"/>
      <c r="I656" s="292"/>
      <c r="J656" s="292"/>
      <c r="K656" s="292"/>
      <c r="L656" s="66" t="s">
        <v>1875</v>
      </c>
      <c r="Q656" s="587" t="s">
        <v>2309</v>
      </c>
      <c r="R656" s="551" t="s">
        <v>2308</v>
      </c>
      <c r="S656" s="546" t="s">
        <v>82</v>
      </c>
      <c r="T656" s="552">
        <v>10</v>
      </c>
      <c r="U656" s="552">
        <v>18</v>
      </c>
      <c r="V656" s="314">
        <v>18</v>
      </c>
      <c r="W656" s="314"/>
      <c r="X656" s="314"/>
      <c r="Y656" s="314"/>
      <c r="Z656" s="314"/>
      <c r="AA656" s="314"/>
      <c r="AB656" s="575" t="s">
        <v>2312</v>
      </c>
    </row>
    <row r="657" spans="1:28" x14ac:dyDescent="0.3">
      <c r="A657" s="434"/>
      <c r="B657" s="344" t="s">
        <v>789</v>
      </c>
      <c r="C657" s="65" t="s">
        <v>82</v>
      </c>
      <c r="D657" s="65">
        <v>8</v>
      </c>
      <c r="E657" s="65">
        <v>19.600000000000001</v>
      </c>
      <c r="F657" s="292">
        <v>19.600000000000001</v>
      </c>
      <c r="G657" s="292"/>
      <c r="H657" s="292"/>
      <c r="I657" s="292"/>
      <c r="J657" s="292"/>
      <c r="K657" s="292"/>
      <c r="L657" s="66" t="s">
        <v>1874</v>
      </c>
      <c r="Q657" s="587"/>
      <c r="R657" s="551" t="s">
        <v>2363</v>
      </c>
      <c r="S657" s="546" t="s">
        <v>82</v>
      </c>
      <c r="T657" s="552">
        <v>15</v>
      </c>
      <c r="U657" s="552">
        <v>22</v>
      </c>
      <c r="V657" s="314">
        <v>22</v>
      </c>
      <c r="W657" s="314"/>
      <c r="X657" s="314"/>
      <c r="Y657" s="314"/>
      <c r="Z657" s="314"/>
      <c r="AA657" s="314"/>
      <c r="AB657" s="575" t="s">
        <v>2364</v>
      </c>
    </row>
    <row r="658" spans="1:28" x14ac:dyDescent="0.3">
      <c r="A658" s="434"/>
      <c r="B658" s="344" t="s">
        <v>790</v>
      </c>
      <c r="C658" s="65" t="s">
        <v>82</v>
      </c>
      <c r="D658" s="65">
        <v>16.399999999999999</v>
      </c>
      <c r="E658" s="65">
        <v>37.9</v>
      </c>
      <c r="F658" s="292">
        <v>37.9</v>
      </c>
      <c r="G658" s="292"/>
      <c r="H658" s="292"/>
      <c r="I658" s="292"/>
      <c r="J658" s="292"/>
      <c r="K658" s="292"/>
      <c r="L658" s="66" t="s">
        <v>1875</v>
      </c>
      <c r="Q658" s="429"/>
      <c r="R658" s="252" t="s">
        <v>2424</v>
      </c>
      <c r="S658" s="11" t="s">
        <v>82</v>
      </c>
      <c r="T658" s="13">
        <v>80</v>
      </c>
      <c r="U658" s="13">
        <v>184</v>
      </c>
      <c r="V658" s="314">
        <v>184</v>
      </c>
      <c r="W658" s="314"/>
      <c r="X658" s="314"/>
      <c r="Y658" s="314"/>
      <c r="Z658" s="314"/>
      <c r="AA658" s="314"/>
      <c r="AB658" s="6" t="s">
        <v>2430</v>
      </c>
    </row>
    <row r="659" spans="1:28" x14ac:dyDescent="0.3">
      <c r="A659" s="434"/>
      <c r="B659" s="344" t="s">
        <v>790</v>
      </c>
      <c r="C659" s="65" t="s">
        <v>82</v>
      </c>
      <c r="D659" s="65">
        <v>15.9</v>
      </c>
      <c r="E659" s="65">
        <v>43.2</v>
      </c>
      <c r="F659" s="292">
        <v>43.2</v>
      </c>
      <c r="G659" s="292"/>
      <c r="H659" s="292"/>
      <c r="I659" s="292"/>
      <c r="J659" s="292"/>
      <c r="K659" s="292"/>
      <c r="L659" s="66" t="s">
        <v>1875</v>
      </c>
      <c r="Q659" s="547"/>
      <c r="R659" s="551" t="s">
        <v>2425</v>
      </c>
      <c r="S659" s="546" t="s">
        <v>82</v>
      </c>
      <c r="T659" s="546">
        <v>120</v>
      </c>
      <c r="U659" s="546">
        <v>225</v>
      </c>
      <c r="V659" s="281">
        <v>225</v>
      </c>
      <c r="W659" s="281"/>
      <c r="X659" s="281"/>
      <c r="Y659" s="281"/>
      <c r="Z659" s="281"/>
      <c r="AA659" s="281"/>
      <c r="AB659" s="574" t="s">
        <v>2431</v>
      </c>
    </row>
    <row r="660" spans="1:28" x14ac:dyDescent="0.3">
      <c r="A660" s="434"/>
      <c r="B660" s="344" t="s">
        <v>790</v>
      </c>
      <c r="C660" s="65" t="s">
        <v>82</v>
      </c>
      <c r="D660" s="65">
        <v>16.3</v>
      </c>
      <c r="E660" s="65">
        <v>41.1</v>
      </c>
      <c r="F660" s="292">
        <v>41.1</v>
      </c>
      <c r="G660" s="292"/>
      <c r="H660" s="292"/>
      <c r="I660" s="292"/>
      <c r="J660" s="292"/>
      <c r="K660" s="292"/>
      <c r="L660" s="66" t="s">
        <v>1876</v>
      </c>
      <c r="Q660" s="421"/>
      <c r="R660" s="40" t="s">
        <v>2426</v>
      </c>
      <c r="S660" s="11" t="s">
        <v>82</v>
      </c>
      <c r="T660" s="11">
        <v>10</v>
      </c>
      <c r="U660" s="11">
        <v>23</v>
      </c>
      <c r="V660" s="281">
        <v>23</v>
      </c>
      <c r="W660" s="281"/>
      <c r="X660" s="281"/>
      <c r="Y660" s="281"/>
      <c r="Z660" s="281"/>
      <c r="AA660" s="281"/>
      <c r="AB660" s="6" t="s">
        <v>2432</v>
      </c>
    </row>
    <row r="661" spans="1:28" x14ac:dyDescent="0.3">
      <c r="A661" s="434"/>
      <c r="B661" s="344" t="s">
        <v>790</v>
      </c>
      <c r="C661" s="65" t="s">
        <v>82</v>
      </c>
      <c r="D661" s="65">
        <v>15.8</v>
      </c>
      <c r="E661" s="65">
        <v>39.799999999999997</v>
      </c>
      <c r="F661" s="292">
        <v>39.799999999999997</v>
      </c>
      <c r="G661" s="292"/>
      <c r="H661" s="292"/>
      <c r="I661" s="292"/>
      <c r="J661" s="292"/>
      <c r="K661" s="292"/>
      <c r="L661" s="66" t="s">
        <v>1874</v>
      </c>
      <c r="Q661" s="547"/>
      <c r="R661" s="554" t="s">
        <v>2427</v>
      </c>
      <c r="S661" s="546" t="s">
        <v>82</v>
      </c>
      <c r="T661" s="546">
        <v>15</v>
      </c>
      <c r="U661" s="546">
        <v>34.5</v>
      </c>
      <c r="V661" s="281">
        <v>34.5</v>
      </c>
      <c r="W661" s="281"/>
      <c r="X661" s="281"/>
      <c r="Y661" s="281"/>
      <c r="Z661" s="281"/>
      <c r="AA661" s="281"/>
      <c r="AB661" s="562" t="s">
        <v>2433</v>
      </c>
    </row>
    <row r="662" spans="1:28" x14ac:dyDescent="0.3">
      <c r="A662" s="434"/>
      <c r="B662" s="344" t="s">
        <v>790</v>
      </c>
      <c r="C662" s="65" t="s">
        <v>82</v>
      </c>
      <c r="D662" s="65">
        <v>14.7</v>
      </c>
      <c r="E662" s="65">
        <v>39.6</v>
      </c>
      <c r="F662" s="292">
        <v>39.6</v>
      </c>
      <c r="G662" s="292"/>
      <c r="H662" s="292"/>
      <c r="I662" s="292"/>
      <c r="J662" s="292"/>
      <c r="K662" s="292"/>
      <c r="L662" s="66" t="s">
        <v>1874</v>
      </c>
      <c r="Q662" s="421"/>
      <c r="R662" s="40" t="s">
        <v>2428</v>
      </c>
      <c r="S662" s="11" t="s">
        <v>82</v>
      </c>
      <c r="T662" s="11">
        <v>22</v>
      </c>
      <c r="U662" s="11">
        <v>50.6</v>
      </c>
      <c r="V662" s="314">
        <v>50.6</v>
      </c>
      <c r="W662" s="314"/>
      <c r="X662" s="314"/>
      <c r="Y662" s="314"/>
      <c r="Z662" s="314"/>
      <c r="AA662" s="314"/>
      <c r="AB662" s="4" t="s">
        <v>2434</v>
      </c>
    </row>
    <row r="663" spans="1:28" x14ac:dyDescent="0.3">
      <c r="A663" s="434"/>
      <c r="B663" s="344" t="s">
        <v>790</v>
      </c>
      <c r="C663" s="65" t="s">
        <v>82</v>
      </c>
      <c r="D663" s="65">
        <v>31.8</v>
      </c>
      <c r="E663" s="65">
        <v>86.3</v>
      </c>
      <c r="F663" s="292">
        <v>86.3</v>
      </c>
      <c r="G663" s="292"/>
      <c r="H663" s="292"/>
      <c r="I663" s="292"/>
      <c r="J663" s="292"/>
      <c r="K663" s="292"/>
      <c r="L663" s="66" t="s">
        <v>1875</v>
      </c>
      <c r="Q663" s="587"/>
      <c r="R663" s="551" t="s">
        <v>2429</v>
      </c>
      <c r="S663" s="546" t="s">
        <v>82</v>
      </c>
      <c r="T663" s="552">
        <v>25</v>
      </c>
      <c r="U663" s="552">
        <v>57.5</v>
      </c>
      <c r="V663" s="314">
        <v>57.5</v>
      </c>
      <c r="W663" s="314"/>
      <c r="X663" s="314"/>
      <c r="Y663" s="314"/>
      <c r="Z663" s="314"/>
      <c r="AA663" s="314"/>
      <c r="AB663" s="575" t="s">
        <v>2435</v>
      </c>
    </row>
    <row r="664" spans="1:28" x14ac:dyDescent="0.3">
      <c r="A664" s="434"/>
      <c r="B664" s="344" t="s">
        <v>791</v>
      </c>
      <c r="C664" s="65" t="s">
        <v>82</v>
      </c>
      <c r="D664" s="65">
        <v>32.700000000000003</v>
      </c>
      <c r="E664" s="65">
        <v>82.2</v>
      </c>
      <c r="F664" s="292">
        <v>82.2</v>
      </c>
      <c r="G664" s="292"/>
      <c r="H664" s="292"/>
      <c r="I664" s="292"/>
      <c r="J664" s="292"/>
      <c r="K664" s="292"/>
      <c r="L664" s="66" t="s">
        <v>1876</v>
      </c>
      <c r="Q664" s="429"/>
      <c r="R664" s="252" t="s">
        <v>2467</v>
      </c>
      <c r="S664" s="11" t="s">
        <v>82</v>
      </c>
      <c r="T664" s="13">
        <v>32</v>
      </c>
      <c r="U664" s="648"/>
      <c r="V664" s="772"/>
      <c r="W664" s="772"/>
      <c r="X664" s="772"/>
      <c r="Y664" s="772"/>
      <c r="Z664" s="772"/>
      <c r="AA664" s="772"/>
      <c r="AB664" s="8" t="s">
        <v>2468</v>
      </c>
    </row>
    <row r="665" spans="1:28" ht="15" thickBot="1" x14ac:dyDescent="0.35">
      <c r="A665" s="434"/>
      <c r="B665" s="344" t="s">
        <v>792</v>
      </c>
      <c r="C665" s="65" t="s">
        <v>82</v>
      </c>
      <c r="D665" s="65">
        <v>10</v>
      </c>
      <c r="E665" s="65">
        <v>19</v>
      </c>
      <c r="F665" s="292">
        <v>19</v>
      </c>
      <c r="G665" s="292"/>
      <c r="H665" s="292"/>
      <c r="I665" s="292"/>
      <c r="J665" s="292"/>
      <c r="K665" s="292"/>
      <c r="L665" s="66" t="s">
        <v>1877</v>
      </c>
      <c r="Q665" s="429"/>
      <c r="R665" s="252" t="s">
        <v>2506</v>
      </c>
      <c r="S665" s="11" t="s">
        <v>82</v>
      </c>
      <c r="T665" s="13">
        <v>50</v>
      </c>
      <c r="U665" s="13">
        <v>135</v>
      </c>
      <c r="V665" s="314">
        <v>135</v>
      </c>
      <c r="W665" s="314"/>
      <c r="X665" s="314"/>
      <c r="Y665" s="314"/>
      <c r="Z665" s="314"/>
      <c r="AA665" s="314"/>
      <c r="AB665" s="6" t="s">
        <v>2494</v>
      </c>
    </row>
    <row r="666" spans="1:28" ht="18.600000000000001" thickBot="1" x14ac:dyDescent="0.4">
      <c r="A666" s="56" t="s">
        <v>795</v>
      </c>
      <c r="B666" s="15"/>
      <c r="C666" s="83"/>
      <c r="D666" s="27"/>
      <c r="E666" s="27"/>
      <c r="F666" s="27"/>
      <c r="G666" s="27"/>
      <c r="H666" s="27"/>
      <c r="I666" s="27"/>
      <c r="J666" s="27"/>
      <c r="K666" s="27"/>
      <c r="L666" s="16"/>
      <c r="Q666" s="547"/>
      <c r="R666" s="554" t="s">
        <v>2507</v>
      </c>
      <c r="S666" s="546" t="s">
        <v>82</v>
      </c>
      <c r="T666" s="546">
        <v>85</v>
      </c>
      <c r="U666" s="546">
        <v>230</v>
      </c>
      <c r="V666" s="281">
        <v>230</v>
      </c>
      <c r="W666" s="281"/>
      <c r="X666" s="281"/>
      <c r="Y666" s="281"/>
      <c r="Z666" s="281"/>
      <c r="AA666" s="281"/>
      <c r="AB666" s="574" t="s">
        <v>2494</v>
      </c>
    </row>
    <row r="667" spans="1:28" x14ac:dyDescent="0.3">
      <c r="A667" s="428" t="s">
        <v>801</v>
      </c>
      <c r="B667" s="344" t="s">
        <v>796</v>
      </c>
      <c r="C667" s="96" t="s">
        <v>424</v>
      </c>
      <c r="D667" s="65">
        <v>1200</v>
      </c>
      <c r="E667" s="65">
        <v>2650</v>
      </c>
      <c r="F667" s="292"/>
      <c r="G667" s="292"/>
      <c r="H667" s="292"/>
      <c r="I667" s="292"/>
      <c r="J667" s="292"/>
      <c r="K667" s="292">
        <v>2650</v>
      </c>
      <c r="L667" s="66" t="s">
        <v>1878</v>
      </c>
      <c r="Q667" s="429"/>
      <c r="R667" s="252" t="s">
        <v>2508</v>
      </c>
      <c r="S667" s="11" t="s">
        <v>82</v>
      </c>
      <c r="T667" s="13">
        <v>130</v>
      </c>
      <c r="U667" s="13">
        <v>351</v>
      </c>
      <c r="V667" s="314"/>
      <c r="W667" s="314">
        <v>351</v>
      </c>
      <c r="X667" s="314"/>
      <c r="Y667" s="314"/>
      <c r="Z667" s="314"/>
      <c r="AA667" s="314"/>
      <c r="AB667" s="114" t="s">
        <v>2494</v>
      </c>
    </row>
    <row r="668" spans="1:28" x14ac:dyDescent="0.3">
      <c r="A668" s="35" t="s">
        <v>802</v>
      </c>
      <c r="B668" s="344" t="s">
        <v>798</v>
      </c>
      <c r="C668" s="96" t="s">
        <v>424</v>
      </c>
      <c r="D668" s="65">
        <v>1200</v>
      </c>
      <c r="E668" s="65">
        <v>2850</v>
      </c>
      <c r="F668" s="292"/>
      <c r="G668" s="292"/>
      <c r="H668" s="292"/>
      <c r="I668" s="292"/>
      <c r="J668" s="292"/>
      <c r="K668" s="292">
        <v>2850</v>
      </c>
      <c r="L668" s="66" t="s">
        <v>1878</v>
      </c>
      <c r="Q668" s="428" t="s">
        <v>2532</v>
      </c>
      <c r="R668" s="10" t="s">
        <v>2512</v>
      </c>
      <c r="S668" s="11" t="s">
        <v>82</v>
      </c>
      <c r="T668" s="14">
        <v>36</v>
      </c>
      <c r="U668" s="14">
        <v>68</v>
      </c>
      <c r="V668" s="315">
        <v>68</v>
      </c>
      <c r="W668" s="315"/>
      <c r="X668" s="315"/>
      <c r="Y668" s="315"/>
      <c r="Z668" s="315"/>
      <c r="AA668" s="315"/>
      <c r="AB668" s="6" t="s">
        <v>2517</v>
      </c>
    </row>
    <row r="669" spans="1:28" ht="15" thickBot="1" x14ac:dyDescent="0.35">
      <c r="A669" s="429"/>
      <c r="B669" s="415" t="s">
        <v>797</v>
      </c>
      <c r="C669" s="96" t="s">
        <v>424</v>
      </c>
      <c r="D669" s="84">
        <v>1200</v>
      </c>
      <c r="E669" s="84">
        <v>4000</v>
      </c>
      <c r="F669" s="317"/>
      <c r="G669" s="317"/>
      <c r="H669" s="317"/>
      <c r="I669" s="317"/>
      <c r="J669" s="317"/>
      <c r="K669" s="317">
        <v>4000</v>
      </c>
      <c r="L669" s="76" t="s">
        <v>1879</v>
      </c>
      <c r="Q669" s="578" t="s">
        <v>2533</v>
      </c>
      <c r="R669" s="554" t="s">
        <v>2513</v>
      </c>
      <c r="S669" s="546" t="s">
        <v>82</v>
      </c>
      <c r="T669" s="546">
        <v>36</v>
      </c>
      <c r="U669" s="546">
        <v>76</v>
      </c>
      <c r="V669" s="281">
        <v>76</v>
      </c>
      <c r="W669" s="281"/>
      <c r="X669" s="281"/>
      <c r="Y669" s="281"/>
      <c r="Z669" s="281"/>
      <c r="AA669" s="281"/>
      <c r="AB669" s="574" t="s">
        <v>2518</v>
      </c>
    </row>
    <row r="670" spans="1:28" s="72" customFormat="1" ht="18.600000000000001" thickBot="1" x14ac:dyDescent="0.4">
      <c r="A670" s="56" t="s">
        <v>803</v>
      </c>
      <c r="B670" s="15"/>
      <c r="C670" s="83"/>
      <c r="D670" s="27"/>
      <c r="E670" s="27"/>
      <c r="F670" s="27"/>
      <c r="G670" s="27"/>
      <c r="H670" s="27"/>
      <c r="I670" s="27"/>
      <c r="J670" s="27"/>
      <c r="K670" s="27"/>
      <c r="L670" s="16"/>
      <c r="Q670" s="421"/>
      <c r="R670" s="40" t="s">
        <v>2514</v>
      </c>
      <c r="S670" s="11" t="s">
        <v>82</v>
      </c>
      <c r="T670" s="11">
        <v>36</v>
      </c>
      <c r="U670" s="648"/>
      <c r="V670" s="772"/>
      <c r="W670" s="772"/>
      <c r="X670" s="772"/>
      <c r="Y670" s="772"/>
      <c r="Z670" s="772"/>
      <c r="AA670" s="772"/>
      <c r="AB670" s="4" t="s">
        <v>2519</v>
      </c>
    </row>
    <row r="671" spans="1:28" x14ac:dyDescent="0.3">
      <c r="A671" s="428" t="s">
        <v>807</v>
      </c>
      <c r="B671" s="10" t="s">
        <v>804</v>
      </c>
      <c r="C671" s="11" t="s">
        <v>424</v>
      </c>
      <c r="D671" s="85">
        <v>60</v>
      </c>
      <c r="E671" s="85">
        <v>162</v>
      </c>
      <c r="F671" s="318">
        <v>162</v>
      </c>
      <c r="G671" s="318"/>
      <c r="H671" s="318"/>
      <c r="I671" s="318"/>
      <c r="J671" s="318"/>
      <c r="K671" s="318"/>
      <c r="L671" s="68" t="s">
        <v>1880</v>
      </c>
      <c r="Q671" s="547"/>
      <c r="R671" s="554" t="s">
        <v>2515</v>
      </c>
      <c r="S671" s="546" t="s">
        <v>82</v>
      </c>
      <c r="T671" s="546">
        <v>36</v>
      </c>
      <c r="U671" s="648"/>
      <c r="V671" s="772"/>
      <c r="W671" s="772"/>
      <c r="X671" s="772"/>
      <c r="Y671" s="772"/>
      <c r="Z671" s="772"/>
      <c r="AA671" s="772"/>
      <c r="AB671" s="562" t="s">
        <v>2520</v>
      </c>
    </row>
    <row r="672" spans="1:28" x14ac:dyDescent="0.3">
      <c r="A672" s="35" t="s">
        <v>808</v>
      </c>
      <c r="B672" s="40" t="s">
        <v>805</v>
      </c>
      <c r="C672" s="11" t="s">
        <v>424</v>
      </c>
      <c r="D672" s="65">
        <v>60</v>
      </c>
      <c r="E672" s="65">
        <v>144</v>
      </c>
      <c r="F672" s="292">
        <v>144</v>
      </c>
      <c r="G672" s="292"/>
      <c r="H672" s="292"/>
      <c r="I672" s="292"/>
      <c r="J672" s="292"/>
      <c r="K672" s="292"/>
      <c r="L672" s="66" t="s">
        <v>1881</v>
      </c>
      <c r="Q672" s="421"/>
      <c r="R672" s="40" t="s">
        <v>2566</v>
      </c>
      <c r="S672" s="11" t="s">
        <v>82</v>
      </c>
      <c r="T672" s="11">
        <v>15</v>
      </c>
      <c r="U672" s="648"/>
      <c r="V672" s="772"/>
      <c r="W672" s="772"/>
      <c r="X672" s="772"/>
      <c r="Y672" s="772"/>
      <c r="Z672" s="772"/>
      <c r="AA672" s="772"/>
      <c r="AB672" s="4" t="s">
        <v>2569</v>
      </c>
    </row>
    <row r="673" spans="1:28" ht="15" thickBot="1" x14ac:dyDescent="0.35">
      <c r="A673" s="421"/>
      <c r="B673" s="252" t="s">
        <v>806</v>
      </c>
      <c r="C673" s="11" t="s">
        <v>424</v>
      </c>
      <c r="D673" s="84">
        <v>60</v>
      </c>
      <c r="E673" s="84">
        <v>156</v>
      </c>
      <c r="F673" s="317">
        <v>156</v>
      </c>
      <c r="G673" s="317"/>
      <c r="H673" s="317"/>
      <c r="I673" s="317"/>
      <c r="J673" s="317"/>
      <c r="K673" s="317"/>
      <c r="L673" s="76" t="s">
        <v>1882</v>
      </c>
      <c r="Q673" s="547"/>
      <c r="R673" s="554" t="s">
        <v>2567</v>
      </c>
      <c r="S673" s="546" t="s">
        <v>82</v>
      </c>
      <c r="T673" s="546">
        <v>15</v>
      </c>
      <c r="U673" s="648"/>
      <c r="V673" s="772"/>
      <c r="W673" s="772"/>
      <c r="X673" s="772"/>
      <c r="Y673" s="772"/>
      <c r="Z673" s="772"/>
      <c r="AA673" s="772"/>
      <c r="AB673" s="562" t="s">
        <v>2570</v>
      </c>
    </row>
    <row r="674" spans="1:28" ht="18.600000000000001" thickBot="1" x14ac:dyDescent="0.4">
      <c r="A674" s="56" t="s">
        <v>810</v>
      </c>
      <c r="B674" s="404"/>
      <c r="C674" s="686"/>
      <c r="D674" s="70"/>
      <c r="E674" s="70"/>
      <c r="F674" s="70"/>
      <c r="G674" s="70"/>
      <c r="H674" s="70"/>
      <c r="I674" s="70"/>
      <c r="J674" s="70"/>
      <c r="K674" s="70"/>
      <c r="L674" s="71"/>
      <c r="Q674" s="421"/>
      <c r="R674" s="40" t="s">
        <v>2568</v>
      </c>
      <c r="S674" s="11" t="s">
        <v>82</v>
      </c>
      <c r="T674" s="11">
        <v>30</v>
      </c>
      <c r="U674" s="648"/>
      <c r="V674" s="772"/>
      <c r="W674" s="772"/>
      <c r="X674" s="772"/>
      <c r="Y674" s="772"/>
      <c r="Z674" s="772"/>
      <c r="AA674" s="772"/>
      <c r="AB674" s="4" t="s">
        <v>2570</v>
      </c>
    </row>
    <row r="675" spans="1:28" x14ac:dyDescent="0.3">
      <c r="A675" s="435" t="s">
        <v>814</v>
      </c>
      <c r="B675" s="10" t="s">
        <v>811</v>
      </c>
      <c r="C675" s="11" t="s">
        <v>2064</v>
      </c>
      <c r="D675" s="14">
        <v>180</v>
      </c>
      <c r="E675" s="14">
        <v>336.78</v>
      </c>
      <c r="F675" s="315"/>
      <c r="G675" s="315">
        <v>336.78</v>
      </c>
      <c r="H675" s="315"/>
      <c r="I675" s="315"/>
      <c r="J675" s="315"/>
      <c r="K675" s="315"/>
      <c r="L675" s="6" t="s">
        <v>1252</v>
      </c>
      <c r="Q675" s="668"/>
      <c r="R675" s="554" t="s">
        <v>2609</v>
      </c>
      <c r="S675" s="546" t="s">
        <v>82</v>
      </c>
      <c r="T675" s="546">
        <v>9</v>
      </c>
      <c r="U675" s="546">
        <v>16</v>
      </c>
      <c r="V675" s="314">
        <v>16</v>
      </c>
      <c r="W675" s="314"/>
      <c r="X675" s="314"/>
      <c r="Y675" s="314"/>
      <c r="Z675" s="314"/>
      <c r="AA675" s="314"/>
      <c r="AB675" s="562"/>
    </row>
    <row r="676" spans="1:28" x14ac:dyDescent="0.3">
      <c r="A676" s="424" t="s">
        <v>815</v>
      </c>
      <c r="B676" s="40" t="s">
        <v>812</v>
      </c>
      <c r="C676" s="11" t="s">
        <v>2064</v>
      </c>
      <c r="D676" s="11">
        <v>240</v>
      </c>
      <c r="E676" s="11">
        <v>449.8</v>
      </c>
      <c r="F676" s="281"/>
      <c r="G676" s="281">
        <v>449.8</v>
      </c>
      <c r="H676" s="281"/>
      <c r="I676" s="281"/>
      <c r="J676" s="281"/>
      <c r="K676" s="281"/>
      <c r="L676" s="4" t="s">
        <v>1253</v>
      </c>
      <c r="Q676" s="437"/>
      <c r="R676" s="40" t="s">
        <v>2610</v>
      </c>
      <c r="S676" s="11" t="s">
        <v>82</v>
      </c>
      <c r="T676" s="13">
        <v>14</v>
      </c>
      <c r="U676" s="13">
        <v>25</v>
      </c>
      <c r="V676" s="314">
        <v>25</v>
      </c>
      <c r="W676" s="314"/>
      <c r="X676" s="314"/>
      <c r="Y676" s="314"/>
      <c r="Z676" s="314"/>
      <c r="AA676" s="314"/>
      <c r="AB676" s="8"/>
    </row>
    <row r="677" spans="1:28" ht="15" thickBot="1" x14ac:dyDescent="0.35">
      <c r="A677" s="429"/>
      <c r="B677" s="252" t="s">
        <v>813</v>
      </c>
      <c r="C677" s="11" t="s">
        <v>2064</v>
      </c>
      <c r="D677" s="13">
        <v>300</v>
      </c>
      <c r="E677" s="13">
        <v>558.9</v>
      </c>
      <c r="F677" s="314"/>
      <c r="G677" s="314">
        <v>558.9</v>
      </c>
      <c r="H677" s="314"/>
      <c r="I677" s="314"/>
      <c r="J677" s="314"/>
      <c r="K677" s="314"/>
      <c r="L677" s="8" t="s">
        <v>1254</v>
      </c>
      <c r="Q677" s="547"/>
      <c r="R677" s="554" t="s">
        <v>2611</v>
      </c>
      <c r="S677" s="546" t="s">
        <v>82</v>
      </c>
      <c r="T677" s="546">
        <v>15</v>
      </c>
      <c r="U677" s="546">
        <v>27</v>
      </c>
      <c r="V677" s="281">
        <v>27</v>
      </c>
      <c r="W677" s="281"/>
      <c r="X677" s="281"/>
      <c r="Y677" s="281"/>
      <c r="Z677" s="281"/>
      <c r="AA677" s="281"/>
      <c r="AB677" s="562"/>
    </row>
    <row r="678" spans="1:28" ht="18.600000000000001" thickBot="1" x14ac:dyDescent="0.4">
      <c r="A678" s="56" t="s">
        <v>816</v>
      </c>
      <c r="B678" s="15"/>
      <c r="C678" s="83"/>
      <c r="D678" s="27"/>
      <c r="E678" s="27"/>
      <c r="F678" s="27"/>
      <c r="G678" s="27"/>
      <c r="H678" s="27"/>
      <c r="I678" s="27"/>
      <c r="J678" s="27"/>
      <c r="K678" s="27"/>
      <c r="L678" s="16"/>
      <c r="Q678" s="421" t="s">
        <v>2621</v>
      </c>
      <c r="R678" s="40" t="s">
        <v>2612</v>
      </c>
      <c r="S678" s="11" t="s">
        <v>82</v>
      </c>
      <c r="T678" s="11">
        <v>18</v>
      </c>
      <c r="U678" s="11">
        <v>32</v>
      </c>
      <c r="V678" s="314">
        <v>32</v>
      </c>
      <c r="W678" s="314"/>
      <c r="X678" s="314"/>
      <c r="Y678" s="314"/>
      <c r="Z678" s="314"/>
      <c r="AA678" s="314"/>
      <c r="AB678" s="4"/>
    </row>
    <row r="679" spans="1:28" x14ac:dyDescent="0.3">
      <c r="A679" s="428" t="s">
        <v>818</v>
      </c>
      <c r="B679" s="10" t="s">
        <v>817</v>
      </c>
      <c r="C679" s="11" t="s">
        <v>2079</v>
      </c>
      <c r="D679" s="14">
        <v>1150</v>
      </c>
      <c r="E679" s="14">
        <v>2300</v>
      </c>
      <c r="F679" s="315"/>
      <c r="G679" s="315"/>
      <c r="H679" s="315"/>
      <c r="I679" s="315"/>
      <c r="J679" s="315"/>
      <c r="K679" s="315">
        <v>2300</v>
      </c>
      <c r="L679" s="6" t="s">
        <v>1883</v>
      </c>
      <c r="Q679" s="547"/>
      <c r="R679" s="554" t="s">
        <v>2613</v>
      </c>
      <c r="S679" s="546" t="s">
        <v>82</v>
      </c>
      <c r="T679" s="546">
        <v>22</v>
      </c>
      <c r="U679" s="546">
        <v>40</v>
      </c>
      <c r="V679" s="281">
        <v>40</v>
      </c>
      <c r="W679" s="281"/>
      <c r="X679" s="281"/>
      <c r="Y679" s="281"/>
      <c r="Z679" s="281"/>
      <c r="AA679" s="281"/>
      <c r="AB679" s="562"/>
    </row>
    <row r="680" spans="1:28" ht="15" thickBot="1" x14ac:dyDescent="0.35">
      <c r="A680" s="419" t="s">
        <v>819</v>
      </c>
      <c r="B680" s="40"/>
      <c r="C680" s="11"/>
      <c r="D680" s="11"/>
      <c r="E680" s="11"/>
      <c r="F680" s="281"/>
      <c r="G680" s="281"/>
      <c r="H680" s="281"/>
      <c r="I680" s="281"/>
      <c r="J680" s="281"/>
      <c r="K680" s="281"/>
      <c r="L680" s="4"/>
      <c r="Q680" s="423"/>
      <c r="R680" s="40" t="s">
        <v>2614</v>
      </c>
      <c r="S680" s="11" t="s">
        <v>82</v>
      </c>
      <c r="T680" s="13">
        <v>25</v>
      </c>
      <c r="U680" s="13">
        <v>45</v>
      </c>
      <c r="V680" s="314">
        <v>45</v>
      </c>
      <c r="W680" s="314"/>
      <c r="X680" s="314"/>
      <c r="Y680" s="314"/>
      <c r="Z680" s="314"/>
      <c r="AA680" s="314"/>
      <c r="AB680" s="8"/>
    </row>
    <row r="681" spans="1:28" ht="15" thickBot="1" x14ac:dyDescent="0.35">
      <c r="A681" s="419"/>
      <c r="B681" s="252"/>
      <c r="C681" s="11"/>
      <c r="D681" s="13"/>
      <c r="E681" s="13"/>
      <c r="F681" s="314"/>
      <c r="G681" s="314"/>
      <c r="H681" s="314"/>
      <c r="I681" s="314"/>
      <c r="J681" s="314"/>
      <c r="K681" s="314"/>
      <c r="L681" s="8"/>
      <c r="Q681" s="547"/>
      <c r="R681" s="554" t="s">
        <v>2615</v>
      </c>
      <c r="S681" s="546" t="s">
        <v>82</v>
      </c>
      <c r="T681" s="546">
        <v>30</v>
      </c>
      <c r="U681" s="546">
        <v>54</v>
      </c>
      <c r="V681" s="314">
        <v>54</v>
      </c>
      <c r="W681" s="314"/>
      <c r="X681" s="314"/>
      <c r="Y681" s="314"/>
      <c r="Z681" s="314"/>
      <c r="AA681" s="314"/>
      <c r="AB681" s="562"/>
    </row>
    <row r="682" spans="1:28" ht="18.600000000000001" thickBot="1" x14ac:dyDescent="0.4">
      <c r="A682" s="56" t="s">
        <v>820</v>
      </c>
      <c r="B682" s="15"/>
      <c r="C682" s="83"/>
      <c r="D682" s="27"/>
      <c r="E682" s="27"/>
      <c r="F682" s="27"/>
      <c r="G682" s="27"/>
      <c r="H682" s="27"/>
      <c r="I682" s="27"/>
      <c r="J682" s="27"/>
      <c r="K682" s="27"/>
      <c r="L682" s="16"/>
      <c r="Q682" s="421"/>
      <c r="R682" s="40" t="s">
        <v>2616</v>
      </c>
      <c r="S682" s="11" t="s">
        <v>82</v>
      </c>
      <c r="T682" s="11">
        <v>36</v>
      </c>
      <c r="U682" s="11">
        <v>64</v>
      </c>
      <c r="V682" s="281">
        <v>64</v>
      </c>
      <c r="W682" s="281"/>
      <c r="X682" s="281"/>
      <c r="Y682" s="281"/>
      <c r="Z682" s="281"/>
      <c r="AA682" s="281"/>
      <c r="AB682" s="4"/>
    </row>
    <row r="683" spans="1:28" x14ac:dyDescent="0.3">
      <c r="A683" s="428" t="s">
        <v>1266</v>
      </c>
      <c r="B683" s="413" t="s">
        <v>821</v>
      </c>
      <c r="C683" s="11" t="s">
        <v>82</v>
      </c>
      <c r="D683" s="14">
        <v>24</v>
      </c>
      <c r="E683" s="14">
        <v>55</v>
      </c>
      <c r="F683" s="315">
        <v>55</v>
      </c>
      <c r="G683" s="315"/>
      <c r="H683" s="315"/>
      <c r="I683" s="315"/>
      <c r="J683" s="315"/>
      <c r="K683" s="315"/>
      <c r="L683" s="6" t="s">
        <v>1887</v>
      </c>
      <c r="Q683" s="428" t="s">
        <v>2636</v>
      </c>
      <c r="R683" s="14" t="s">
        <v>2628</v>
      </c>
      <c r="S683" s="11" t="s">
        <v>82</v>
      </c>
      <c r="T683" s="14">
        <v>45</v>
      </c>
      <c r="U683" s="14">
        <v>95</v>
      </c>
      <c r="V683" s="315">
        <v>95</v>
      </c>
      <c r="W683" s="315"/>
      <c r="X683" s="315"/>
      <c r="Y683" s="315"/>
      <c r="Z683" s="315"/>
      <c r="AA683" s="315"/>
      <c r="AB683" s="6" t="s">
        <v>2629</v>
      </c>
    </row>
    <row r="684" spans="1:28" x14ac:dyDescent="0.3">
      <c r="A684" s="35" t="s">
        <v>1265</v>
      </c>
      <c r="B684" s="344" t="s">
        <v>822</v>
      </c>
      <c r="C684" s="11" t="s">
        <v>82</v>
      </c>
      <c r="D684" s="11">
        <v>24</v>
      </c>
      <c r="E684" s="11">
        <v>53</v>
      </c>
      <c r="F684" s="281">
        <v>53</v>
      </c>
      <c r="G684" s="281"/>
      <c r="H684" s="281"/>
      <c r="I684" s="281"/>
      <c r="J684" s="281"/>
      <c r="K684" s="281"/>
      <c r="L684" s="4" t="s">
        <v>1888</v>
      </c>
      <c r="Q684" s="547" t="s">
        <v>2637</v>
      </c>
      <c r="R684" s="545" t="s">
        <v>2630</v>
      </c>
      <c r="S684" s="546" t="s">
        <v>82</v>
      </c>
      <c r="T684" s="546">
        <v>60</v>
      </c>
      <c r="U684" s="546">
        <v>126</v>
      </c>
      <c r="V684" s="281">
        <v>126</v>
      </c>
      <c r="W684" s="281"/>
      <c r="X684" s="281"/>
      <c r="Y684" s="281"/>
      <c r="Z684" s="281"/>
      <c r="AA684" s="281"/>
      <c r="AB684" s="574" t="s">
        <v>2629</v>
      </c>
    </row>
    <row r="685" spans="1:28" x14ac:dyDescent="0.3">
      <c r="A685" s="421"/>
      <c r="B685" s="344" t="s">
        <v>823</v>
      </c>
      <c r="C685" s="11" t="s">
        <v>82</v>
      </c>
      <c r="D685" s="11">
        <v>24</v>
      </c>
      <c r="E685" s="11">
        <v>60</v>
      </c>
      <c r="F685" s="281">
        <v>60</v>
      </c>
      <c r="G685" s="281"/>
      <c r="H685" s="281"/>
      <c r="I685" s="281"/>
      <c r="J685" s="281"/>
      <c r="K685" s="281"/>
      <c r="L685" s="4" t="s">
        <v>1889</v>
      </c>
      <c r="Q685" s="421"/>
      <c r="R685" s="11" t="s">
        <v>2631</v>
      </c>
      <c r="S685" s="11" t="s">
        <v>82</v>
      </c>
      <c r="T685" s="11">
        <v>18</v>
      </c>
      <c r="U685" s="630"/>
      <c r="V685" s="771"/>
      <c r="W685" s="771"/>
      <c r="X685" s="771"/>
      <c r="Y685" s="771"/>
      <c r="Z685" s="771"/>
      <c r="AA685" s="771"/>
      <c r="AB685" s="4"/>
    </row>
    <row r="686" spans="1:28" x14ac:dyDescent="0.3">
      <c r="A686" s="421"/>
      <c r="B686" s="40" t="s">
        <v>824</v>
      </c>
      <c r="C686" s="11" t="s">
        <v>82</v>
      </c>
      <c r="D686" s="11">
        <v>12</v>
      </c>
      <c r="E686" s="11">
        <v>25</v>
      </c>
      <c r="F686" s="281">
        <v>25</v>
      </c>
      <c r="G686" s="281"/>
      <c r="H686" s="281"/>
      <c r="I686" s="281"/>
      <c r="J686" s="281"/>
      <c r="K686" s="281"/>
      <c r="L686" t="s">
        <v>1887</v>
      </c>
      <c r="Q686" s="547"/>
      <c r="R686" s="546" t="s">
        <v>2632</v>
      </c>
      <c r="S686" s="546" t="s">
        <v>82</v>
      </c>
      <c r="T686" s="546">
        <v>10</v>
      </c>
      <c r="U686" s="546">
        <v>21</v>
      </c>
      <c r="V686" s="281">
        <v>21</v>
      </c>
      <c r="W686" s="281"/>
      <c r="X686" s="281"/>
      <c r="Y686" s="281"/>
      <c r="Z686" s="281"/>
      <c r="AA686" s="281"/>
      <c r="AB686" s="562" t="s">
        <v>252</v>
      </c>
    </row>
    <row r="687" spans="1:28" x14ac:dyDescent="0.3">
      <c r="A687" s="421"/>
      <c r="B687" s="40" t="s">
        <v>825</v>
      </c>
      <c r="C687" s="11" t="s">
        <v>82</v>
      </c>
      <c r="D687" s="11">
        <v>12</v>
      </c>
      <c r="E687" s="11">
        <v>22</v>
      </c>
      <c r="F687" s="281">
        <v>22</v>
      </c>
      <c r="G687" s="281"/>
      <c r="H687" s="281"/>
      <c r="I687" s="281"/>
      <c r="J687" s="281"/>
      <c r="K687" s="281"/>
      <c r="L687" t="s">
        <v>1888</v>
      </c>
      <c r="Q687" s="421"/>
      <c r="R687" s="11" t="s">
        <v>2633</v>
      </c>
      <c r="S687" s="11" t="s">
        <v>82</v>
      </c>
      <c r="T687" s="11">
        <v>18</v>
      </c>
      <c r="U687" s="11">
        <v>38</v>
      </c>
      <c r="V687" s="281">
        <v>38</v>
      </c>
      <c r="W687" s="281"/>
      <c r="X687" s="281"/>
      <c r="Y687" s="281"/>
      <c r="Z687" s="281"/>
      <c r="AA687" s="281"/>
      <c r="AB687" s="4"/>
    </row>
    <row r="688" spans="1:28" x14ac:dyDescent="0.3">
      <c r="A688" s="421"/>
      <c r="B688" s="40" t="s">
        <v>828</v>
      </c>
      <c r="C688" s="11" t="s">
        <v>82</v>
      </c>
      <c r="D688" s="11">
        <v>22</v>
      </c>
      <c r="E688" s="11">
        <v>41</v>
      </c>
      <c r="F688" s="281">
        <v>41</v>
      </c>
      <c r="G688" s="281"/>
      <c r="H688" s="281"/>
      <c r="I688" s="281"/>
      <c r="J688" s="281"/>
      <c r="K688" s="281"/>
      <c r="L688" t="s">
        <v>1890</v>
      </c>
      <c r="Q688" s="587"/>
      <c r="R688" s="552" t="s">
        <v>2754</v>
      </c>
      <c r="S688" s="546" t="s">
        <v>82</v>
      </c>
      <c r="T688" s="552">
        <v>17</v>
      </c>
      <c r="U688" s="552">
        <v>40.799999999999997</v>
      </c>
      <c r="V688" s="314">
        <v>40.799999999999997</v>
      </c>
      <c r="W688" s="314"/>
      <c r="X688" s="314"/>
      <c r="Y688" s="314"/>
      <c r="Z688" s="314"/>
      <c r="AA688" s="314"/>
      <c r="AB688" s="574" t="s">
        <v>2755</v>
      </c>
    </row>
    <row r="689" spans="1:28" x14ac:dyDescent="0.3">
      <c r="A689" s="421"/>
      <c r="B689" s="1" t="s">
        <v>829</v>
      </c>
      <c r="C689" s="11" t="s">
        <v>82</v>
      </c>
      <c r="D689" s="11">
        <v>22</v>
      </c>
      <c r="E689" s="11">
        <v>35</v>
      </c>
      <c r="F689" s="281">
        <v>35</v>
      </c>
      <c r="G689" s="281"/>
      <c r="H689" s="281"/>
      <c r="I689" s="281"/>
      <c r="J689" s="281"/>
      <c r="K689" s="281"/>
      <c r="L689" t="s">
        <v>1888</v>
      </c>
      <c r="Q689" s="421"/>
      <c r="R689" s="11" t="s">
        <v>2756</v>
      </c>
      <c r="S689" s="11" t="s">
        <v>82</v>
      </c>
      <c r="T689" s="11">
        <v>18</v>
      </c>
      <c r="U689" s="11">
        <v>35</v>
      </c>
      <c r="V689" s="281">
        <v>35</v>
      </c>
      <c r="W689" s="281"/>
      <c r="X689" s="281"/>
      <c r="Y689" s="281"/>
      <c r="Z689" s="281"/>
      <c r="AA689" s="281"/>
      <c r="AB689" s="6" t="s">
        <v>2758</v>
      </c>
    </row>
    <row r="690" spans="1:28" x14ac:dyDescent="0.3">
      <c r="A690" s="421"/>
      <c r="B690" s="40" t="s">
        <v>830</v>
      </c>
      <c r="C690" s="11" t="s">
        <v>2106</v>
      </c>
      <c r="D690" s="11">
        <v>240</v>
      </c>
      <c r="E690" s="82"/>
      <c r="F690" s="319"/>
      <c r="G690" s="319"/>
      <c r="H690" s="319"/>
      <c r="I690" s="319"/>
      <c r="J690" s="319"/>
      <c r="K690" s="319"/>
      <c r="L690" s="4" t="s">
        <v>1891</v>
      </c>
      <c r="Q690" s="510" t="s">
        <v>2760</v>
      </c>
      <c r="R690" s="546" t="s">
        <v>2757</v>
      </c>
      <c r="S690" s="546" t="s">
        <v>82</v>
      </c>
      <c r="T690" s="546">
        <v>19</v>
      </c>
      <c r="U690" s="546">
        <v>25</v>
      </c>
      <c r="V690" s="281">
        <v>25</v>
      </c>
      <c r="W690" s="281"/>
      <c r="X690" s="281"/>
      <c r="Y690" s="281"/>
      <c r="Z690" s="281"/>
      <c r="AA690" s="281"/>
      <c r="AB690" s="574" t="s">
        <v>2759</v>
      </c>
    </row>
    <row r="691" spans="1:28" x14ac:dyDescent="0.3">
      <c r="A691" s="421"/>
      <c r="B691" s="40" t="s">
        <v>832</v>
      </c>
      <c r="C691" s="11" t="s">
        <v>2070</v>
      </c>
      <c r="D691" s="11">
        <v>120</v>
      </c>
      <c r="E691" s="82"/>
      <c r="F691" s="319"/>
      <c r="G691" s="319"/>
      <c r="H691" s="319"/>
      <c r="I691" s="319"/>
      <c r="J691" s="319"/>
      <c r="K691" s="319"/>
      <c r="L691" s="4" t="s">
        <v>1892</v>
      </c>
      <c r="Q691" s="547"/>
      <c r="R691" s="546" t="s">
        <v>2788</v>
      </c>
      <c r="S691" s="546" t="s">
        <v>82</v>
      </c>
      <c r="T691" s="546">
        <v>50</v>
      </c>
      <c r="U691" s="546">
        <v>135</v>
      </c>
      <c r="V691" s="281">
        <v>135</v>
      </c>
      <c r="W691" s="281"/>
      <c r="X691" s="281"/>
      <c r="Y691" s="281"/>
      <c r="Z691" s="281"/>
      <c r="AA691" s="281"/>
      <c r="AB691" s="562" t="s">
        <v>2786</v>
      </c>
    </row>
    <row r="692" spans="1:28" x14ac:dyDescent="0.3">
      <c r="A692" s="421"/>
      <c r="B692" s="1" t="s">
        <v>834</v>
      </c>
      <c r="C692" s="11" t="s">
        <v>2107</v>
      </c>
      <c r="D692" s="11">
        <v>64</v>
      </c>
      <c r="E692" s="82"/>
      <c r="F692" s="319"/>
      <c r="G692" s="319"/>
      <c r="H692" s="319"/>
      <c r="I692" s="319"/>
      <c r="J692" s="319"/>
      <c r="K692" s="319"/>
      <c r="L692" s="4" t="s">
        <v>1893</v>
      </c>
      <c r="Q692" s="421"/>
      <c r="R692" s="11" t="s">
        <v>2789</v>
      </c>
      <c r="S692" s="11" t="s">
        <v>82</v>
      </c>
      <c r="T692" s="11">
        <v>85</v>
      </c>
      <c r="U692" s="11">
        <v>230</v>
      </c>
      <c r="V692" s="281">
        <v>230</v>
      </c>
      <c r="W692" s="281"/>
      <c r="X692" s="281"/>
      <c r="Y692" s="281"/>
      <c r="Z692" s="281"/>
      <c r="AA692" s="281"/>
      <c r="AB692" s="4" t="s">
        <v>2786</v>
      </c>
    </row>
    <row r="693" spans="1:28" x14ac:dyDescent="0.3">
      <c r="A693" s="421"/>
      <c r="B693" s="40" t="s">
        <v>835</v>
      </c>
      <c r="C693" s="11" t="s">
        <v>2070</v>
      </c>
      <c r="D693" s="11">
        <v>88</v>
      </c>
      <c r="E693" s="82"/>
      <c r="F693" s="319"/>
      <c r="G693" s="319"/>
      <c r="H693" s="319"/>
      <c r="I693" s="319"/>
      <c r="J693" s="319"/>
      <c r="K693" s="319"/>
      <c r="L693" s="4" t="s">
        <v>1894</v>
      </c>
      <c r="Q693" s="587"/>
      <c r="R693" s="552" t="s">
        <v>2790</v>
      </c>
      <c r="S693" s="546" t="s">
        <v>82</v>
      </c>
      <c r="T693" s="552">
        <v>130</v>
      </c>
      <c r="U693" s="552">
        <v>351</v>
      </c>
      <c r="V693" s="314">
        <v>351</v>
      </c>
      <c r="W693" s="314"/>
      <c r="X693" s="314"/>
      <c r="Y693" s="314"/>
      <c r="Z693" s="314"/>
      <c r="AA693" s="314"/>
      <c r="AB693" s="575" t="s">
        <v>2791</v>
      </c>
    </row>
    <row r="694" spans="1:28" x14ac:dyDescent="0.3">
      <c r="A694" s="421"/>
      <c r="B694" s="40" t="s">
        <v>1260</v>
      </c>
      <c r="C694" s="11" t="s">
        <v>2069</v>
      </c>
      <c r="D694" s="11">
        <v>84</v>
      </c>
      <c r="E694" s="82"/>
      <c r="F694" s="319"/>
      <c r="G694" s="319"/>
      <c r="H694" s="319"/>
      <c r="I694" s="319"/>
      <c r="J694" s="319"/>
      <c r="K694" s="319"/>
      <c r="L694" s="4" t="s">
        <v>1895</v>
      </c>
      <c r="Q694" s="421"/>
      <c r="R694" s="11" t="s">
        <v>2857</v>
      </c>
      <c r="S694" s="11" t="s">
        <v>82</v>
      </c>
      <c r="T694" s="11">
        <v>160</v>
      </c>
      <c r="U694" s="630"/>
      <c r="V694" s="771"/>
      <c r="W694" s="771"/>
      <c r="X694" s="771"/>
      <c r="Y694" s="771"/>
      <c r="Z694" s="771"/>
      <c r="AA694" s="771"/>
      <c r="AB694" s="4" t="s">
        <v>2858</v>
      </c>
    </row>
    <row r="695" spans="1:28" x14ac:dyDescent="0.3">
      <c r="A695" s="421"/>
      <c r="B695" s="40" t="s">
        <v>1263</v>
      </c>
      <c r="C695" s="11" t="s">
        <v>2070</v>
      </c>
      <c r="D695" s="82"/>
      <c r="E695" s="82"/>
      <c r="F695" s="319"/>
      <c r="G695" s="319"/>
      <c r="H695" s="319"/>
      <c r="I695" s="319"/>
      <c r="J695" s="319"/>
      <c r="K695" s="319"/>
      <c r="L695" s="4" t="s">
        <v>1264</v>
      </c>
      <c r="Q695" s="421"/>
      <c r="R695" s="11" t="s">
        <v>2873</v>
      </c>
      <c r="S695" s="11" t="s">
        <v>82</v>
      </c>
      <c r="T695" s="11">
        <v>50</v>
      </c>
      <c r="U695" s="11">
        <v>130</v>
      </c>
      <c r="V695" s="281">
        <v>130</v>
      </c>
      <c r="W695" s="281"/>
      <c r="X695" s="281"/>
      <c r="Y695" s="281"/>
      <c r="Z695" s="281"/>
      <c r="AA695" s="281"/>
      <c r="AB695" s="4" t="s">
        <v>2867</v>
      </c>
    </row>
    <row r="696" spans="1:28" x14ac:dyDescent="0.3">
      <c r="A696" s="421"/>
      <c r="B696" s="40" t="s">
        <v>836</v>
      </c>
      <c r="C696" s="11" t="s">
        <v>2065</v>
      </c>
      <c r="D696" s="11">
        <v>40</v>
      </c>
      <c r="E696" s="11">
        <v>65</v>
      </c>
      <c r="F696" s="281">
        <v>65</v>
      </c>
      <c r="G696" s="281"/>
      <c r="H696" s="281"/>
      <c r="I696" s="281"/>
      <c r="J696" s="281"/>
      <c r="K696" s="281"/>
      <c r="L696" t="s">
        <v>1896</v>
      </c>
      <c r="Q696" s="587"/>
      <c r="R696" s="546" t="s">
        <v>2874</v>
      </c>
      <c r="S696" s="546" t="s">
        <v>82</v>
      </c>
      <c r="T696" s="552">
        <v>85</v>
      </c>
      <c r="U696" s="552">
        <v>221</v>
      </c>
      <c r="V696" s="314">
        <v>221</v>
      </c>
      <c r="W696" s="314"/>
      <c r="X696" s="314"/>
      <c r="Y696" s="314"/>
      <c r="Z696" s="314"/>
      <c r="AA696" s="314"/>
      <c r="AB696" s="562" t="s">
        <v>2867</v>
      </c>
    </row>
    <row r="697" spans="1:28" x14ac:dyDescent="0.3">
      <c r="A697" s="421"/>
      <c r="B697" s="40" t="s">
        <v>838</v>
      </c>
      <c r="C697" s="11" t="s">
        <v>2065</v>
      </c>
      <c r="D697" s="11">
        <v>40</v>
      </c>
      <c r="E697" s="11">
        <v>60</v>
      </c>
      <c r="F697" s="281">
        <v>60</v>
      </c>
      <c r="G697" s="281"/>
      <c r="H697" s="281"/>
      <c r="I697" s="281"/>
      <c r="J697" s="281"/>
      <c r="K697" s="281"/>
      <c r="L697" t="s">
        <v>1897</v>
      </c>
      <c r="Q697" s="421"/>
      <c r="R697" s="11" t="s">
        <v>2875</v>
      </c>
      <c r="S697" s="11" t="s">
        <v>82</v>
      </c>
      <c r="T697" s="11">
        <v>130</v>
      </c>
      <c r="U697" s="11">
        <v>338</v>
      </c>
      <c r="V697" s="281"/>
      <c r="W697" s="281">
        <v>338</v>
      </c>
      <c r="X697" s="281"/>
      <c r="Y697" s="281"/>
      <c r="Z697" s="281"/>
      <c r="AA697" s="281"/>
      <c r="AB697" s="4" t="s">
        <v>2867</v>
      </c>
    </row>
    <row r="698" spans="1:28" x14ac:dyDescent="0.3">
      <c r="A698" s="421"/>
      <c r="B698" s="40" t="s">
        <v>839</v>
      </c>
      <c r="C698" s="11" t="s">
        <v>2065</v>
      </c>
      <c r="D698" s="11">
        <v>20</v>
      </c>
      <c r="E698" s="11">
        <v>36</v>
      </c>
      <c r="F698" s="281">
        <v>36</v>
      </c>
      <c r="G698" s="281"/>
      <c r="H698" s="281"/>
      <c r="I698" s="281"/>
      <c r="J698" s="281"/>
      <c r="K698" s="281"/>
      <c r="L698" t="s">
        <v>1896</v>
      </c>
      <c r="Q698" s="428" t="s">
        <v>2892</v>
      </c>
      <c r="R698" s="14" t="s">
        <v>2886</v>
      </c>
      <c r="S698" s="11" t="s">
        <v>82</v>
      </c>
      <c r="T698" s="14">
        <v>20</v>
      </c>
      <c r="U698" s="630"/>
      <c r="V698" s="771"/>
      <c r="W698" s="771"/>
      <c r="X698" s="771"/>
      <c r="Y698" s="771"/>
      <c r="Z698" s="771"/>
      <c r="AA698" s="771"/>
      <c r="AB698" s="6" t="s">
        <v>252</v>
      </c>
    </row>
    <row r="699" spans="1:28" x14ac:dyDescent="0.3">
      <c r="A699" s="421"/>
      <c r="B699" s="40" t="s">
        <v>840</v>
      </c>
      <c r="C699" s="11" t="s">
        <v>2065</v>
      </c>
      <c r="D699" s="11">
        <v>20</v>
      </c>
      <c r="E699" s="11">
        <v>30</v>
      </c>
      <c r="F699" s="281">
        <v>30</v>
      </c>
      <c r="G699" s="281"/>
      <c r="H699" s="281"/>
      <c r="I699" s="281"/>
      <c r="J699" s="281"/>
      <c r="K699" s="281"/>
      <c r="L699" t="s">
        <v>1897</v>
      </c>
      <c r="Q699" s="553" t="s">
        <v>2893</v>
      </c>
      <c r="R699" s="545" t="s">
        <v>2887</v>
      </c>
      <c r="S699" s="546" t="s">
        <v>82</v>
      </c>
      <c r="T699" s="546">
        <v>24</v>
      </c>
      <c r="U699" s="630"/>
      <c r="V699" s="771"/>
      <c r="W699" s="771"/>
      <c r="X699" s="771"/>
      <c r="Y699" s="771"/>
      <c r="Z699" s="771"/>
      <c r="AA699" s="771"/>
      <c r="AB699" s="562" t="s">
        <v>2890</v>
      </c>
    </row>
    <row r="700" spans="1:28" x14ac:dyDescent="0.3">
      <c r="A700" s="421"/>
      <c r="B700" s="40" t="s">
        <v>842</v>
      </c>
      <c r="C700" s="11" t="s">
        <v>2065</v>
      </c>
      <c r="D700" s="11">
        <v>23</v>
      </c>
      <c r="E700" s="11">
        <v>42</v>
      </c>
      <c r="F700" s="281">
        <v>42</v>
      </c>
      <c r="G700" s="281"/>
      <c r="H700" s="281"/>
      <c r="I700" s="281"/>
      <c r="J700" s="281"/>
      <c r="K700" s="281"/>
      <c r="L700" t="s">
        <v>1896</v>
      </c>
      <c r="Q700" s="421"/>
      <c r="R700" s="14" t="s">
        <v>2888</v>
      </c>
      <c r="S700" s="11" t="s">
        <v>82</v>
      </c>
      <c r="T700" s="11">
        <v>60</v>
      </c>
      <c r="U700" s="630"/>
      <c r="V700" s="771"/>
      <c r="W700" s="771"/>
      <c r="X700" s="771"/>
      <c r="Y700" s="771"/>
      <c r="Z700" s="771"/>
      <c r="AA700" s="771"/>
      <c r="AB700" s="4" t="s">
        <v>2889</v>
      </c>
    </row>
    <row r="701" spans="1:28" x14ac:dyDescent="0.3">
      <c r="A701" s="421"/>
      <c r="B701" s="40" t="s">
        <v>843</v>
      </c>
      <c r="C701" s="11" t="s">
        <v>2065</v>
      </c>
      <c r="D701" s="11">
        <v>23</v>
      </c>
      <c r="E701" s="11">
        <v>37</v>
      </c>
      <c r="F701" s="281">
        <v>37</v>
      </c>
      <c r="G701" s="281"/>
      <c r="H701" s="281"/>
      <c r="I701" s="281"/>
      <c r="J701" s="281"/>
      <c r="K701" s="281"/>
      <c r="L701" t="s">
        <v>1897</v>
      </c>
      <c r="Q701" s="547" t="s">
        <v>1486</v>
      </c>
      <c r="R701" s="545" t="s">
        <v>2891</v>
      </c>
      <c r="S701" s="546" t="s">
        <v>82</v>
      </c>
      <c r="T701" s="546">
        <v>24</v>
      </c>
      <c r="U701" s="630"/>
      <c r="V701" s="771"/>
      <c r="W701" s="771"/>
      <c r="X701" s="771"/>
      <c r="Y701" s="771"/>
      <c r="Z701" s="771"/>
      <c r="AA701" s="771"/>
      <c r="AB701" s="562" t="s">
        <v>2889</v>
      </c>
    </row>
    <row r="702" spans="1:28" x14ac:dyDescent="0.3">
      <c r="A702" s="421"/>
      <c r="B702" s="40" t="s">
        <v>844</v>
      </c>
      <c r="C702" s="11" t="s">
        <v>2065</v>
      </c>
      <c r="D702" s="11">
        <v>10</v>
      </c>
      <c r="E702" s="82"/>
      <c r="F702" s="319"/>
      <c r="G702" s="319"/>
      <c r="H702" s="319"/>
      <c r="I702" s="319"/>
      <c r="J702" s="319"/>
      <c r="K702" s="319"/>
      <c r="L702" t="s">
        <v>1896</v>
      </c>
      <c r="Q702" s="556" t="s">
        <v>2939</v>
      </c>
      <c r="R702" s="545" t="s">
        <v>2924</v>
      </c>
      <c r="S702" s="546" t="s">
        <v>82</v>
      </c>
      <c r="T702" s="545">
        <v>40</v>
      </c>
      <c r="U702" s="545">
        <v>82</v>
      </c>
      <c r="V702" s="315">
        <v>82</v>
      </c>
      <c r="W702" s="315"/>
      <c r="X702" s="315"/>
      <c r="Y702" s="315"/>
      <c r="Z702" s="315"/>
      <c r="AA702" s="315"/>
      <c r="AB702" s="574" t="s">
        <v>2928</v>
      </c>
    </row>
    <row r="703" spans="1:28" x14ac:dyDescent="0.3">
      <c r="A703" s="421"/>
      <c r="B703" s="40" t="s">
        <v>845</v>
      </c>
      <c r="C703" s="11" t="s">
        <v>2065</v>
      </c>
      <c r="D703" s="11">
        <v>10</v>
      </c>
      <c r="E703" s="82"/>
      <c r="F703" s="319"/>
      <c r="G703" s="319"/>
      <c r="H703" s="319"/>
      <c r="I703" s="319"/>
      <c r="J703" s="319"/>
      <c r="K703" s="319"/>
      <c r="L703" t="s">
        <v>1897</v>
      </c>
      <c r="Q703" s="578" t="s">
        <v>3015</v>
      </c>
      <c r="R703" s="546" t="s">
        <v>3004</v>
      </c>
      <c r="S703" s="546" t="s">
        <v>82</v>
      </c>
      <c r="T703" s="546">
        <v>27</v>
      </c>
      <c r="U703" s="630"/>
      <c r="V703" s="771"/>
      <c r="W703" s="771"/>
      <c r="X703" s="771"/>
      <c r="Y703" s="771"/>
      <c r="Z703" s="771"/>
      <c r="AA703" s="771"/>
      <c r="AB703" s="562" t="s">
        <v>3005</v>
      </c>
    </row>
    <row r="704" spans="1:28" x14ac:dyDescent="0.3">
      <c r="A704" s="421"/>
      <c r="B704" s="40" t="s">
        <v>846</v>
      </c>
      <c r="C704" s="11" t="s">
        <v>2106</v>
      </c>
      <c r="D704" s="11">
        <v>320</v>
      </c>
      <c r="E704" s="11">
        <v>768</v>
      </c>
      <c r="F704" s="281"/>
      <c r="G704" s="281"/>
      <c r="H704" s="281">
        <v>768</v>
      </c>
      <c r="I704" s="281"/>
      <c r="J704" s="281"/>
      <c r="K704" s="281"/>
      <c r="L704" s="4" t="s">
        <v>1898</v>
      </c>
      <c r="Q704" s="421"/>
      <c r="R704" s="11" t="s">
        <v>3006</v>
      </c>
      <c r="S704" s="11" t="s">
        <v>82</v>
      </c>
      <c r="T704" s="11">
        <v>9</v>
      </c>
      <c r="U704" s="11">
        <v>11.7</v>
      </c>
      <c r="V704" s="281">
        <v>11.7</v>
      </c>
      <c r="W704" s="281"/>
      <c r="X704" s="281"/>
      <c r="Y704" s="281"/>
      <c r="Z704" s="281"/>
      <c r="AA704" s="281"/>
      <c r="AB704" s="4" t="s">
        <v>3008</v>
      </c>
    </row>
    <row r="705" spans="1:28" x14ac:dyDescent="0.3">
      <c r="A705" s="421"/>
      <c r="B705" s="40" t="s">
        <v>847</v>
      </c>
      <c r="C705" s="11" t="s">
        <v>2106</v>
      </c>
      <c r="D705" s="11">
        <v>420</v>
      </c>
      <c r="E705" s="11">
        <v>1008</v>
      </c>
      <c r="F705" s="281"/>
      <c r="G705" s="281"/>
      <c r="H705" s="281"/>
      <c r="I705" s="281">
        <v>1008</v>
      </c>
      <c r="J705" s="281"/>
      <c r="K705" s="281"/>
      <c r="L705" s="4" t="s">
        <v>1898</v>
      </c>
      <c r="Q705" s="547"/>
      <c r="R705" s="546" t="s">
        <v>3007</v>
      </c>
      <c r="S705" s="546" t="s">
        <v>82</v>
      </c>
      <c r="T705" s="546">
        <v>18</v>
      </c>
      <c r="U705" s="546">
        <v>23.4</v>
      </c>
      <c r="V705" s="281">
        <v>23.4</v>
      </c>
      <c r="W705" s="281"/>
      <c r="X705" s="281"/>
      <c r="Y705" s="281"/>
      <c r="Z705" s="281"/>
      <c r="AA705" s="281"/>
      <c r="AB705" s="562" t="s">
        <v>3008</v>
      </c>
    </row>
    <row r="706" spans="1:28" ht="15" thickBot="1" x14ac:dyDescent="0.35">
      <c r="A706" s="421"/>
      <c r="B706" s="252" t="s">
        <v>848</v>
      </c>
      <c r="C706" s="11" t="s">
        <v>2106</v>
      </c>
      <c r="D706" s="13">
        <v>640</v>
      </c>
      <c r="E706" s="13">
        <v>1536</v>
      </c>
      <c r="F706" s="314"/>
      <c r="G706" s="314"/>
      <c r="H706" s="314"/>
      <c r="I706" s="314"/>
      <c r="J706" s="314"/>
      <c r="K706" s="314">
        <v>1536</v>
      </c>
      <c r="L706" s="8" t="s">
        <v>1898</v>
      </c>
      <c r="Q706" s="421"/>
      <c r="R706" s="11" t="s">
        <v>3009</v>
      </c>
      <c r="S706" s="11" t="s">
        <v>82</v>
      </c>
      <c r="T706" s="11">
        <v>36</v>
      </c>
      <c r="U706" s="11">
        <v>62</v>
      </c>
      <c r="V706" s="281">
        <v>62</v>
      </c>
      <c r="W706" s="281"/>
      <c r="X706" s="281"/>
      <c r="Y706" s="281"/>
      <c r="Z706" s="281"/>
      <c r="AA706" s="281"/>
      <c r="AB706" s="4" t="s">
        <v>3008</v>
      </c>
    </row>
    <row r="707" spans="1:28" ht="18.600000000000001" thickBot="1" x14ac:dyDescent="0.4">
      <c r="A707" s="56" t="s">
        <v>809</v>
      </c>
      <c r="B707" s="15"/>
      <c r="C707" s="83"/>
      <c r="D707" s="27"/>
      <c r="E707" s="27"/>
      <c r="F707" s="27"/>
      <c r="G707" s="27"/>
      <c r="H707" s="27"/>
      <c r="I707" s="27"/>
      <c r="J707" s="27"/>
      <c r="K707" s="27"/>
      <c r="L707" s="16"/>
      <c r="Q707" s="547" t="s">
        <v>3053</v>
      </c>
      <c r="R707" s="546" t="s">
        <v>3063</v>
      </c>
      <c r="S707" s="546" t="s">
        <v>82</v>
      </c>
      <c r="T707" s="546">
        <v>24</v>
      </c>
      <c r="U707" s="630"/>
      <c r="V707" s="771"/>
      <c r="W707" s="771"/>
      <c r="X707" s="771"/>
      <c r="Y707" s="771"/>
      <c r="Z707" s="771"/>
      <c r="AA707" s="771"/>
      <c r="AB707" s="562"/>
    </row>
    <row r="708" spans="1:28" x14ac:dyDescent="0.3">
      <c r="A708" s="428" t="s">
        <v>890</v>
      </c>
      <c r="B708" s="10" t="s">
        <v>850</v>
      </c>
      <c r="C708" s="11" t="s">
        <v>82</v>
      </c>
      <c r="D708" s="14">
        <v>8</v>
      </c>
      <c r="E708" s="14">
        <v>9</v>
      </c>
      <c r="F708" s="315">
        <v>9</v>
      </c>
      <c r="G708" s="315"/>
      <c r="H708" s="315"/>
      <c r="I708" s="315"/>
      <c r="J708" s="315"/>
      <c r="K708" s="315"/>
      <c r="L708" t="s">
        <v>1899</v>
      </c>
      <c r="Q708" s="44" t="s">
        <v>3558</v>
      </c>
      <c r="R708" s="14" t="s">
        <v>3137</v>
      </c>
      <c r="S708" s="11" t="s">
        <v>82</v>
      </c>
      <c r="T708" s="14">
        <v>20</v>
      </c>
      <c r="U708" s="14">
        <v>26</v>
      </c>
      <c r="V708" s="315">
        <v>26</v>
      </c>
      <c r="W708" s="315"/>
      <c r="X708" s="315"/>
      <c r="Y708" s="315"/>
      <c r="Z708" s="315"/>
      <c r="AA708" s="315"/>
      <c r="AB708" s="6" t="s">
        <v>3138</v>
      </c>
    </row>
    <row r="709" spans="1:28" x14ac:dyDescent="0.3">
      <c r="A709" s="35" t="s">
        <v>891</v>
      </c>
      <c r="B709" s="40" t="s">
        <v>851</v>
      </c>
      <c r="C709" s="11" t="s">
        <v>82</v>
      </c>
      <c r="D709" s="11">
        <v>12</v>
      </c>
      <c r="E709" s="11">
        <v>14</v>
      </c>
      <c r="F709" s="281">
        <v>14</v>
      </c>
      <c r="G709" s="281"/>
      <c r="H709" s="281"/>
      <c r="I709" s="281"/>
      <c r="J709" s="281"/>
      <c r="K709" s="281"/>
      <c r="L709" t="s">
        <v>1899</v>
      </c>
      <c r="Q709" s="547" t="s">
        <v>3559</v>
      </c>
      <c r="R709" s="546" t="s">
        <v>3139</v>
      </c>
      <c r="S709" s="546" t="s">
        <v>82</v>
      </c>
      <c r="T709" s="545">
        <v>26</v>
      </c>
      <c r="U709" s="545">
        <v>56</v>
      </c>
      <c r="V709" s="315">
        <v>56</v>
      </c>
      <c r="W709" s="315"/>
      <c r="X709" s="315"/>
      <c r="Y709" s="315"/>
      <c r="Z709" s="315"/>
      <c r="AA709" s="315"/>
      <c r="AB709" s="574" t="s">
        <v>3138</v>
      </c>
    </row>
    <row r="710" spans="1:28" x14ac:dyDescent="0.3">
      <c r="A710" s="35"/>
      <c r="B710" s="40" t="s">
        <v>852</v>
      </c>
      <c r="C710" s="11" t="s">
        <v>82</v>
      </c>
      <c r="D710" s="11">
        <v>15</v>
      </c>
      <c r="E710" s="11">
        <v>18</v>
      </c>
      <c r="F710" s="281">
        <v>18</v>
      </c>
      <c r="G710" s="281"/>
      <c r="H710" s="281"/>
      <c r="I710" s="281"/>
      <c r="J710" s="281"/>
      <c r="K710" s="281"/>
      <c r="L710" t="s">
        <v>1900</v>
      </c>
      <c r="Q710" s="421"/>
      <c r="R710" s="11" t="s">
        <v>3140</v>
      </c>
      <c r="S710" s="11" t="s">
        <v>82</v>
      </c>
      <c r="T710" s="14">
        <v>40</v>
      </c>
      <c r="U710" s="14">
        <v>77</v>
      </c>
      <c r="V710" s="315">
        <v>77</v>
      </c>
      <c r="W710" s="315"/>
      <c r="X710" s="315"/>
      <c r="Y710" s="315"/>
      <c r="Z710" s="315"/>
      <c r="AA710" s="315"/>
      <c r="AB710" s="6" t="s">
        <v>3138</v>
      </c>
    </row>
    <row r="711" spans="1:28" x14ac:dyDescent="0.3">
      <c r="A711" s="35"/>
      <c r="B711" s="40" t="s">
        <v>853</v>
      </c>
      <c r="C711" s="11" t="s">
        <v>82</v>
      </c>
      <c r="D711" s="11">
        <v>15</v>
      </c>
      <c r="E711" s="11">
        <v>18</v>
      </c>
      <c r="F711" s="281">
        <v>18</v>
      </c>
      <c r="G711" s="281"/>
      <c r="H711" s="281"/>
      <c r="I711" s="281"/>
      <c r="J711" s="281"/>
      <c r="K711" s="281"/>
      <c r="L711" t="s">
        <v>1901</v>
      </c>
      <c r="Q711" s="547"/>
      <c r="R711" s="546" t="s">
        <v>3141</v>
      </c>
      <c r="S711" s="546" t="s">
        <v>82</v>
      </c>
      <c r="T711" s="545">
        <v>38</v>
      </c>
      <c r="U711" s="545">
        <v>78</v>
      </c>
      <c r="V711" s="315">
        <v>78</v>
      </c>
      <c r="W711" s="315"/>
      <c r="X711" s="315"/>
      <c r="Y711" s="315"/>
      <c r="Z711" s="315"/>
      <c r="AA711" s="315"/>
      <c r="AB711" s="574" t="s">
        <v>3138</v>
      </c>
    </row>
    <row r="712" spans="1:28" x14ac:dyDescent="0.3">
      <c r="A712" s="35"/>
      <c r="B712" s="40" t="s">
        <v>854</v>
      </c>
      <c r="C712" s="11" t="s">
        <v>82</v>
      </c>
      <c r="D712" s="11">
        <v>20</v>
      </c>
      <c r="E712" s="11">
        <v>24</v>
      </c>
      <c r="F712" s="281">
        <v>24</v>
      </c>
      <c r="G712" s="281"/>
      <c r="H712" s="281"/>
      <c r="I712" s="281"/>
      <c r="J712" s="281"/>
      <c r="K712" s="281"/>
      <c r="L712" t="s">
        <v>1902</v>
      </c>
      <c r="Q712" s="421"/>
      <c r="R712" s="11" t="s">
        <v>3142</v>
      </c>
      <c r="S712" s="11" t="s">
        <v>82</v>
      </c>
      <c r="T712" s="14">
        <v>40</v>
      </c>
      <c r="U712" s="14">
        <v>78</v>
      </c>
      <c r="V712" s="315">
        <v>78</v>
      </c>
      <c r="W712" s="315"/>
      <c r="X712" s="315"/>
      <c r="Y712" s="315"/>
      <c r="Z712" s="315"/>
      <c r="AA712" s="315"/>
      <c r="AB712" s="6" t="s">
        <v>3138</v>
      </c>
    </row>
    <row r="713" spans="1:28" x14ac:dyDescent="0.3">
      <c r="A713" s="421"/>
      <c r="B713" s="40" t="s">
        <v>855</v>
      </c>
      <c r="C713" s="11" t="s">
        <v>82</v>
      </c>
      <c r="D713" s="11">
        <v>25</v>
      </c>
      <c r="E713" s="11">
        <v>30</v>
      </c>
      <c r="F713" s="281">
        <v>30</v>
      </c>
      <c r="G713" s="281"/>
      <c r="H713" s="281"/>
      <c r="I713" s="281"/>
      <c r="J713" s="281"/>
      <c r="K713" s="281"/>
      <c r="L713" t="s">
        <v>1903</v>
      </c>
      <c r="Q713" s="547"/>
      <c r="R713" s="546" t="s">
        <v>3143</v>
      </c>
      <c r="S713" s="546" t="s">
        <v>82</v>
      </c>
      <c r="T713" s="545">
        <v>54</v>
      </c>
      <c r="U713" s="545">
        <v>115</v>
      </c>
      <c r="V713" s="315">
        <v>115</v>
      </c>
      <c r="W713" s="315"/>
      <c r="X713" s="315"/>
      <c r="Y713" s="315"/>
      <c r="Z713" s="315"/>
      <c r="AA713" s="315"/>
      <c r="AB713" s="574" t="s">
        <v>3138</v>
      </c>
    </row>
    <row r="714" spans="1:28" x14ac:dyDescent="0.3">
      <c r="A714" s="421"/>
      <c r="B714" s="40" t="s">
        <v>856</v>
      </c>
      <c r="C714" s="11" t="s">
        <v>82</v>
      </c>
      <c r="D714" s="11">
        <v>18</v>
      </c>
      <c r="E714" s="11">
        <v>22</v>
      </c>
      <c r="F714" s="281">
        <v>22</v>
      </c>
      <c r="G714" s="281"/>
      <c r="H714" s="281"/>
      <c r="I714" s="281"/>
      <c r="J714" s="281"/>
      <c r="K714" s="281"/>
      <c r="L714" t="s">
        <v>1904</v>
      </c>
      <c r="Q714" s="421"/>
      <c r="R714" s="11" t="s">
        <v>3144</v>
      </c>
      <c r="S714" s="11" t="s">
        <v>82</v>
      </c>
      <c r="T714" s="11">
        <v>75</v>
      </c>
      <c r="U714" s="11">
        <v>144</v>
      </c>
      <c r="V714" s="281">
        <v>144</v>
      </c>
      <c r="W714" s="281"/>
      <c r="X714" s="281"/>
      <c r="Y714" s="281"/>
      <c r="Z714" s="281"/>
      <c r="AA714" s="281"/>
      <c r="AB714" s="6" t="s">
        <v>3138</v>
      </c>
    </row>
    <row r="715" spans="1:28" x14ac:dyDescent="0.3">
      <c r="A715" s="421"/>
      <c r="B715" s="40" t="s">
        <v>857</v>
      </c>
      <c r="C715" s="11" t="s">
        <v>82</v>
      </c>
      <c r="D715" s="11">
        <v>36</v>
      </c>
      <c r="E715" s="11">
        <v>45</v>
      </c>
      <c r="F715" s="281">
        <v>45</v>
      </c>
      <c r="G715" s="281"/>
      <c r="H715" s="281"/>
      <c r="I715" s="281"/>
      <c r="J715" s="281"/>
      <c r="K715" s="281"/>
      <c r="L715" t="s">
        <v>1905</v>
      </c>
      <c r="Q715" s="547"/>
      <c r="R715" s="546" t="s">
        <v>3145</v>
      </c>
      <c r="S715" s="546" t="s">
        <v>82</v>
      </c>
      <c r="T715" s="546">
        <v>75</v>
      </c>
      <c r="U715" s="546">
        <v>156</v>
      </c>
      <c r="V715" s="281">
        <v>156</v>
      </c>
      <c r="W715" s="281"/>
      <c r="X715" s="281"/>
      <c r="Y715" s="281"/>
      <c r="Z715" s="281"/>
      <c r="AA715" s="281"/>
      <c r="AB715" s="574" t="s">
        <v>3138</v>
      </c>
    </row>
    <row r="716" spans="1:28" x14ac:dyDescent="0.3">
      <c r="A716" s="421"/>
      <c r="B716" s="40" t="s">
        <v>858</v>
      </c>
      <c r="C716" s="11" t="s">
        <v>82</v>
      </c>
      <c r="D716" s="11">
        <v>8</v>
      </c>
      <c r="E716" s="11">
        <v>11.3</v>
      </c>
      <c r="F716" s="281">
        <v>11.3</v>
      </c>
      <c r="G716" s="281"/>
      <c r="H716" s="281"/>
      <c r="I716" s="281"/>
      <c r="J716" s="281"/>
      <c r="K716" s="281"/>
      <c r="L716" t="s">
        <v>1906</v>
      </c>
      <c r="Q716" s="421"/>
      <c r="R716" s="11" t="s">
        <v>3146</v>
      </c>
      <c r="S716" s="11" t="s">
        <v>82</v>
      </c>
      <c r="T716" s="11">
        <v>75</v>
      </c>
      <c r="U716" s="11">
        <v>156</v>
      </c>
      <c r="V716" s="281">
        <v>156</v>
      </c>
      <c r="W716" s="281"/>
      <c r="X716" s="281"/>
      <c r="Y716" s="281"/>
      <c r="Z716" s="281"/>
      <c r="AA716" s="281"/>
      <c r="AB716" s="6" t="s">
        <v>3138</v>
      </c>
    </row>
    <row r="717" spans="1:28" x14ac:dyDescent="0.3">
      <c r="A717" s="421"/>
      <c r="B717" s="40" t="s">
        <v>859</v>
      </c>
      <c r="C717" s="11" t="s">
        <v>82</v>
      </c>
      <c r="D717" s="11">
        <v>15</v>
      </c>
      <c r="E717" s="11">
        <v>22.5</v>
      </c>
      <c r="F717" s="281">
        <v>22.5</v>
      </c>
      <c r="G717" s="281"/>
      <c r="H717" s="281"/>
      <c r="I717" s="281"/>
      <c r="J717" s="281"/>
      <c r="K717" s="281"/>
      <c r="L717" t="s">
        <v>1900</v>
      </c>
      <c r="Q717" s="421"/>
      <c r="R717" s="11" t="s">
        <v>3150</v>
      </c>
      <c r="S717" s="11" t="s">
        <v>82</v>
      </c>
      <c r="T717" s="11">
        <v>25</v>
      </c>
      <c r="U717" s="11">
        <v>48</v>
      </c>
      <c r="V717" s="281">
        <v>48</v>
      </c>
      <c r="W717" s="281"/>
      <c r="X717" s="281"/>
      <c r="Y717" s="281"/>
      <c r="Z717" s="281"/>
      <c r="AA717" s="281"/>
      <c r="AB717" s="6" t="s">
        <v>3138</v>
      </c>
    </row>
    <row r="718" spans="1:28" x14ac:dyDescent="0.3">
      <c r="A718" s="421"/>
      <c r="B718" s="40" t="s">
        <v>860</v>
      </c>
      <c r="C718" s="11" t="s">
        <v>82</v>
      </c>
      <c r="D718" s="11">
        <v>9</v>
      </c>
      <c r="E718" s="11">
        <v>13</v>
      </c>
      <c r="F718" s="281">
        <v>13</v>
      </c>
      <c r="G718" s="281"/>
      <c r="H718" s="281"/>
      <c r="I718" s="281"/>
      <c r="J718" s="281"/>
      <c r="K718" s="281"/>
      <c r="L718" t="s">
        <v>1907</v>
      </c>
      <c r="Q718" s="547"/>
      <c r="R718" s="546" t="s">
        <v>3151</v>
      </c>
      <c r="S718" s="546" t="s">
        <v>82</v>
      </c>
      <c r="T718" s="546">
        <v>40</v>
      </c>
      <c r="U718" s="546">
        <v>70</v>
      </c>
      <c r="V718" s="281">
        <v>70</v>
      </c>
      <c r="W718" s="281"/>
      <c r="X718" s="281"/>
      <c r="Y718" s="281"/>
      <c r="Z718" s="281"/>
      <c r="AA718" s="281"/>
      <c r="AB718" s="574" t="s">
        <v>3152</v>
      </c>
    </row>
    <row r="719" spans="1:28" x14ac:dyDescent="0.3">
      <c r="A719" s="421"/>
      <c r="B719" s="40" t="s">
        <v>861</v>
      </c>
      <c r="C719" s="11" t="s">
        <v>82</v>
      </c>
      <c r="D719" s="11">
        <v>18</v>
      </c>
      <c r="E719" s="11">
        <v>24</v>
      </c>
      <c r="F719" s="281">
        <v>24</v>
      </c>
      <c r="G719" s="281"/>
      <c r="H719" s="281"/>
      <c r="I719" s="281"/>
      <c r="J719" s="281"/>
      <c r="K719" s="281"/>
      <c r="L719" t="s">
        <v>1908</v>
      </c>
      <c r="Q719" s="429"/>
      <c r="R719" s="11" t="s">
        <v>3153</v>
      </c>
      <c r="S719" s="11" t="s">
        <v>82</v>
      </c>
      <c r="T719" s="11">
        <v>55</v>
      </c>
      <c r="U719" s="11">
        <v>105</v>
      </c>
      <c r="V719" s="281">
        <v>105</v>
      </c>
      <c r="W719" s="281"/>
      <c r="X719" s="281"/>
      <c r="Y719" s="281"/>
      <c r="Z719" s="281"/>
      <c r="AA719" s="281"/>
      <c r="AB719" s="6" t="s">
        <v>3152</v>
      </c>
    </row>
    <row r="720" spans="1:28" x14ac:dyDescent="0.3">
      <c r="A720" s="421"/>
      <c r="B720" s="40" t="s">
        <v>862</v>
      </c>
      <c r="C720" s="11" t="s">
        <v>82</v>
      </c>
      <c r="D720" s="11">
        <v>15</v>
      </c>
      <c r="E720" s="11">
        <v>24</v>
      </c>
      <c r="F720" s="281">
        <v>24</v>
      </c>
      <c r="G720" s="281"/>
      <c r="H720" s="281"/>
      <c r="I720" s="281"/>
      <c r="J720" s="281"/>
      <c r="K720" s="281"/>
      <c r="L720" t="s">
        <v>1908</v>
      </c>
      <c r="Q720" s="547"/>
      <c r="R720" s="546" t="s">
        <v>3154</v>
      </c>
      <c r="S720" s="546" t="s">
        <v>82</v>
      </c>
      <c r="T720" s="546">
        <v>75</v>
      </c>
      <c r="U720" s="546">
        <v>140</v>
      </c>
      <c r="V720" s="281">
        <v>140</v>
      </c>
      <c r="W720" s="281"/>
      <c r="X720" s="281"/>
      <c r="Y720" s="281"/>
      <c r="Z720" s="281"/>
      <c r="AA720" s="281"/>
      <c r="AB720" s="574" t="s">
        <v>3152</v>
      </c>
    </row>
    <row r="721" spans="1:28" x14ac:dyDescent="0.3">
      <c r="A721" s="429"/>
      <c r="B721" s="252" t="s">
        <v>863</v>
      </c>
      <c r="C721" s="11" t="s">
        <v>82</v>
      </c>
      <c r="D721" s="13">
        <v>33</v>
      </c>
      <c r="E721" s="13">
        <v>44</v>
      </c>
      <c r="F721" s="314">
        <v>44</v>
      </c>
      <c r="G721" s="314"/>
      <c r="H721" s="314"/>
      <c r="I721" s="314"/>
      <c r="J721" s="314"/>
      <c r="K721" s="314"/>
      <c r="L721" t="s">
        <v>1909</v>
      </c>
      <c r="Q721" s="421"/>
      <c r="R721" s="11" t="s">
        <v>3161</v>
      </c>
      <c r="S721" s="11" t="s">
        <v>82</v>
      </c>
      <c r="T721" s="11">
        <v>28</v>
      </c>
      <c r="U721" s="11"/>
      <c r="V721" s="281"/>
      <c r="W721" s="281"/>
      <c r="X721" s="281"/>
      <c r="Y721" s="281"/>
      <c r="Z721" s="281"/>
      <c r="AA721" s="281"/>
      <c r="AB721" s="4"/>
    </row>
    <row r="722" spans="1:28" x14ac:dyDescent="0.3">
      <c r="A722" s="421"/>
      <c r="B722" s="40" t="s">
        <v>864</v>
      </c>
      <c r="C722" s="11" t="s">
        <v>424</v>
      </c>
      <c r="D722" s="11">
        <v>200</v>
      </c>
      <c r="E722" s="11">
        <v>400</v>
      </c>
      <c r="F722" s="281"/>
      <c r="G722" s="281">
        <v>400</v>
      </c>
      <c r="H722" s="281"/>
      <c r="I722" s="281"/>
      <c r="J722" s="281"/>
      <c r="K722" s="281"/>
      <c r="L722" s="4" t="s">
        <v>1910</v>
      </c>
      <c r="Q722" s="547"/>
      <c r="R722" s="546" t="s">
        <v>3162</v>
      </c>
      <c r="S722" s="546" t="s">
        <v>82</v>
      </c>
      <c r="T722" s="546">
        <v>28</v>
      </c>
      <c r="U722" s="546"/>
      <c r="V722" s="281"/>
      <c r="W722" s="281"/>
      <c r="X722" s="281"/>
      <c r="Y722" s="281"/>
      <c r="Z722" s="281"/>
      <c r="AA722" s="281"/>
      <c r="AB722" s="562"/>
    </row>
    <row r="723" spans="1:28" x14ac:dyDescent="0.3">
      <c r="A723" s="421"/>
      <c r="B723" s="40" t="s">
        <v>866</v>
      </c>
      <c r="C723" s="11" t="s">
        <v>168</v>
      </c>
      <c r="D723" s="11">
        <v>120</v>
      </c>
      <c r="E723" s="11">
        <v>240</v>
      </c>
      <c r="F723" s="281">
        <v>240</v>
      </c>
      <c r="G723" s="281"/>
      <c r="H723" s="281"/>
      <c r="I723" s="281"/>
      <c r="J723" s="281"/>
      <c r="K723" s="281"/>
      <c r="L723" s="4" t="s">
        <v>1910</v>
      </c>
      <c r="Q723" s="421"/>
      <c r="R723" s="11" t="s">
        <v>3163</v>
      </c>
      <c r="S723" s="11" t="s">
        <v>82</v>
      </c>
      <c r="T723" s="11">
        <v>40</v>
      </c>
      <c r="U723" s="11"/>
      <c r="V723" s="281"/>
      <c r="W723" s="281"/>
      <c r="X723" s="281"/>
      <c r="Y723" s="281"/>
      <c r="Z723" s="281"/>
      <c r="AA723" s="281"/>
      <c r="AB723" s="4"/>
    </row>
    <row r="724" spans="1:28" x14ac:dyDescent="0.3">
      <c r="A724" s="421"/>
      <c r="B724" s="40" t="s">
        <v>867</v>
      </c>
      <c r="C724" s="11" t="s">
        <v>424</v>
      </c>
      <c r="D724" s="11">
        <v>100</v>
      </c>
      <c r="E724" s="11">
        <v>150</v>
      </c>
      <c r="F724" s="281">
        <v>150</v>
      </c>
      <c r="G724" s="281"/>
      <c r="H724" s="281"/>
      <c r="I724" s="281"/>
      <c r="J724" s="281"/>
      <c r="K724" s="281"/>
      <c r="L724" s="4" t="s">
        <v>868</v>
      </c>
      <c r="Q724" s="547"/>
      <c r="R724" s="546" t="s">
        <v>3164</v>
      </c>
      <c r="S724" s="546" t="s">
        <v>82</v>
      </c>
      <c r="T724" s="546">
        <v>40</v>
      </c>
      <c r="U724" s="546"/>
      <c r="V724" s="281"/>
      <c r="W724" s="281"/>
      <c r="X724" s="281"/>
      <c r="Y724" s="281"/>
      <c r="Z724" s="281"/>
      <c r="AA724" s="281"/>
      <c r="AB724" s="562"/>
    </row>
    <row r="725" spans="1:28" x14ac:dyDescent="0.3">
      <c r="A725" s="421"/>
      <c r="B725" s="40" t="s">
        <v>869</v>
      </c>
      <c r="C725" s="11" t="s">
        <v>15</v>
      </c>
      <c r="D725" s="11">
        <v>9</v>
      </c>
      <c r="E725" s="11">
        <v>9</v>
      </c>
      <c r="F725" s="281">
        <v>9</v>
      </c>
      <c r="G725" s="281"/>
      <c r="H725" s="281"/>
      <c r="I725" s="281"/>
      <c r="J725" s="281"/>
      <c r="K725" s="281"/>
      <c r="L725" s="4" t="s">
        <v>1911</v>
      </c>
      <c r="Q725" s="421"/>
      <c r="R725" s="11" t="s">
        <v>3165</v>
      </c>
      <c r="S725" s="11" t="s">
        <v>82</v>
      </c>
      <c r="T725" s="11">
        <v>52</v>
      </c>
      <c r="U725" s="11"/>
      <c r="V725" s="281"/>
      <c r="W725" s="281"/>
      <c r="X725" s="281"/>
      <c r="Y725" s="281"/>
      <c r="Z725" s="281"/>
      <c r="AA725" s="281"/>
      <c r="AB725" s="4"/>
    </row>
    <row r="726" spans="1:28" x14ac:dyDescent="0.3">
      <c r="A726" s="421"/>
      <c r="B726" s="40" t="s">
        <v>870</v>
      </c>
      <c r="C726" s="11" t="s">
        <v>15</v>
      </c>
      <c r="D726" s="11">
        <v>9</v>
      </c>
      <c r="E726" s="11">
        <v>9</v>
      </c>
      <c r="F726" s="281">
        <v>9</v>
      </c>
      <c r="G726" s="281"/>
      <c r="H726" s="281"/>
      <c r="I726" s="281"/>
      <c r="J726" s="281"/>
      <c r="K726" s="281"/>
      <c r="L726" s="4" t="s">
        <v>1911</v>
      </c>
      <c r="Q726" s="547"/>
      <c r="R726" s="546" t="s">
        <v>3166</v>
      </c>
      <c r="S726" s="546" t="s">
        <v>82</v>
      </c>
      <c r="T726" s="546">
        <v>56</v>
      </c>
      <c r="U726" s="546"/>
      <c r="V726" s="281"/>
      <c r="W726" s="281"/>
      <c r="X726" s="281"/>
      <c r="Y726" s="281"/>
      <c r="Z726" s="281"/>
      <c r="AA726" s="281"/>
      <c r="AB726" s="562"/>
    </row>
    <row r="727" spans="1:28" x14ac:dyDescent="0.3">
      <c r="A727" s="421"/>
      <c r="B727" s="40" t="s">
        <v>871</v>
      </c>
      <c r="C727" s="11" t="s">
        <v>15</v>
      </c>
      <c r="D727" s="11">
        <v>9</v>
      </c>
      <c r="E727" s="11">
        <v>9</v>
      </c>
      <c r="F727" s="281">
        <v>9</v>
      </c>
      <c r="G727" s="281"/>
      <c r="H727" s="281"/>
      <c r="I727" s="281"/>
      <c r="J727" s="281"/>
      <c r="K727" s="281"/>
      <c r="L727" s="4" t="s">
        <v>1911</v>
      </c>
      <c r="Q727" s="421"/>
      <c r="R727" s="11" t="s">
        <v>3167</v>
      </c>
      <c r="S727" s="11" t="s">
        <v>82</v>
      </c>
      <c r="T727" s="11">
        <v>80</v>
      </c>
      <c r="U727" s="11"/>
      <c r="V727" s="281"/>
      <c r="W727" s="281"/>
      <c r="X727" s="281"/>
      <c r="Y727" s="281"/>
      <c r="Z727" s="281"/>
      <c r="AA727" s="281"/>
      <c r="AB727" s="4"/>
    </row>
    <row r="728" spans="1:28" x14ac:dyDescent="0.3">
      <c r="A728" s="421"/>
      <c r="B728" s="40" t="s">
        <v>872</v>
      </c>
      <c r="C728" s="11" t="s">
        <v>15</v>
      </c>
      <c r="D728" s="11">
        <v>10</v>
      </c>
      <c r="E728" s="11">
        <v>9</v>
      </c>
      <c r="F728" s="281">
        <v>9</v>
      </c>
      <c r="G728" s="281"/>
      <c r="H728" s="281"/>
      <c r="I728" s="281"/>
      <c r="J728" s="281"/>
      <c r="K728" s="281"/>
      <c r="L728" t="s">
        <v>1912</v>
      </c>
      <c r="Q728" s="587"/>
      <c r="R728" s="552" t="s">
        <v>3166</v>
      </c>
      <c r="S728" s="546" t="s">
        <v>82</v>
      </c>
      <c r="T728" s="552">
        <v>80</v>
      </c>
      <c r="U728" s="552"/>
      <c r="V728" s="314"/>
      <c r="W728" s="314"/>
      <c r="X728" s="314"/>
      <c r="Y728" s="314"/>
      <c r="Z728" s="314"/>
      <c r="AA728" s="314"/>
      <c r="AB728" s="575"/>
    </row>
    <row r="729" spans="1:28" x14ac:dyDescent="0.3">
      <c r="A729" s="421"/>
      <c r="B729" s="40" t="s">
        <v>873</v>
      </c>
      <c r="C729" s="11" t="s">
        <v>15</v>
      </c>
      <c r="D729" s="11">
        <v>14</v>
      </c>
      <c r="E729" s="11">
        <v>18</v>
      </c>
      <c r="F729" s="281">
        <v>18</v>
      </c>
      <c r="G729" s="281"/>
      <c r="H729" s="281"/>
      <c r="I729" s="281"/>
      <c r="J729" s="281"/>
      <c r="K729" s="281"/>
      <c r="L729" t="s">
        <v>1913</v>
      </c>
      <c r="Q729" s="426" t="s">
        <v>3238</v>
      </c>
      <c r="R729" s="14" t="s">
        <v>3226</v>
      </c>
      <c r="S729" s="11" t="s">
        <v>82</v>
      </c>
      <c r="T729" s="14">
        <v>15</v>
      </c>
      <c r="U729" s="14"/>
      <c r="V729" s="315"/>
      <c r="W729" s="315"/>
      <c r="X729" s="315"/>
      <c r="Y729" s="315"/>
      <c r="Z729" s="315"/>
      <c r="AA729" s="315"/>
      <c r="AB729" s="6" t="s">
        <v>3227</v>
      </c>
    </row>
    <row r="730" spans="1:28" x14ac:dyDescent="0.3">
      <c r="A730" s="421"/>
      <c r="B730" s="40" t="s">
        <v>874</v>
      </c>
      <c r="C730" s="11" t="s">
        <v>15</v>
      </c>
      <c r="D730" s="11">
        <v>16.5</v>
      </c>
      <c r="E730" s="11">
        <v>17</v>
      </c>
      <c r="F730" s="281">
        <v>17</v>
      </c>
      <c r="G730" s="281"/>
      <c r="H730" s="281"/>
      <c r="I730" s="281"/>
      <c r="J730" s="281"/>
      <c r="K730" s="281"/>
      <c r="L730" t="s">
        <v>1914</v>
      </c>
      <c r="Q730" s="547" t="s">
        <v>3239</v>
      </c>
      <c r="R730" s="546" t="s">
        <v>3228</v>
      </c>
      <c r="S730" s="546" t="s">
        <v>82</v>
      </c>
      <c r="T730" s="545">
        <v>18</v>
      </c>
      <c r="U730" s="545"/>
      <c r="V730" s="315"/>
      <c r="W730" s="315"/>
      <c r="X730" s="315"/>
      <c r="Y730" s="315"/>
      <c r="Z730" s="315"/>
      <c r="AA730" s="315"/>
      <c r="AB730" s="574" t="s">
        <v>3227</v>
      </c>
    </row>
    <row r="731" spans="1:28" x14ac:dyDescent="0.3">
      <c r="A731" s="421"/>
      <c r="B731" s="40" t="s">
        <v>875</v>
      </c>
      <c r="C731" s="11" t="s">
        <v>15</v>
      </c>
      <c r="D731" s="11">
        <v>15</v>
      </c>
      <c r="E731" s="11">
        <v>12</v>
      </c>
      <c r="F731" s="281">
        <v>12</v>
      </c>
      <c r="G731" s="281"/>
      <c r="H731" s="281"/>
      <c r="I731" s="281"/>
      <c r="J731" s="281"/>
      <c r="K731" s="281"/>
      <c r="L731" t="s">
        <v>1915</v>
      </c>
      <c r="Q731" s="421"/>
      <c r="R731" s="11" t="s">
        <v>3229</v>
      </c>
      <c r="S731" s="11" t="s">
        <v>82</v>
      </c>
      <c r="T731" s="14">
        <v>12</v>
      </c>
      <c r="U731" s="14"/>
      <c r="V731" s="315"/>
      <c r="W731" s="315"/>
      <c r="X731" s="315"/>
      <c r="Y731" s="315"/>
      <c r="Z731" s="315"/>
      <c r="AA731" s="315"/>
      <c r="AB731" s="6" t="s">
        <v>3227</v>
      </c>
    </row>
    <row r="732" spans="1:28" x14ac:dyDescent="0.3">
      <c r="A732" s="421"/>
      <c r="B732" s="40" t="s">
        <v>876</v>
      </c>
      <c r="C732" s="11" t="s">
        <v>15</v>
      </c>
      <c r="D732" s="11">
        <v>15</v>
      </c>
      <c r="E732" s="11">
        <v>12</v>
      </c>
      <c r="F732" s="281">
        <v>12</v>
      </c>
      <c r="G732" s="281"/>
      <c r="H732" s="281"/>
      <c r="I732" s="281"/>
      <c r="J732" s="281"/>
      <c r="K732" s="281"/>
      <c r="L732" t="s">
        <v>1915</v>
      </c>
      <c r="Q732" s="547"/>
      <c r="R732" s="546" t="s">
        <v>3230</v>
      </c>
      <c r="S732" s="546" t="s">
        <v>82</v>
      </c>
      <c r="T732" s="545">
        <v>15</v>
      </c>
      <c r="U732" s="545"/>
      <c r="V732" s="315"/>
      <c r="W732" s="315"/>
      <c r="X732" s="315"/>
      <c r="Y732" s="315"/>
      <c r="Z732" s="315"/>
      <c r="AA732" s="315"/>
      <c r="AB732" s="574" t="s">
        <v>3237</v>
      </c>
    </row>
    <row r="733" spans="1:28" x14ac:dyDescent="0.3">
      <c r="A733" s="421"/>
      <c r="B733" s="40" t="s">
        <v>877</v>
      </c>
      <c r="C733" s="11" t="s">
        <v>15</v>
      </c>
      <c r="D733" s="11">
        <v>30</v>
      </c>
      <c r="E733" s="11">
        <v>32</v>
      </c>
      <c r="F733" s="281">
        <v>32</v>
      </c>
      <c r="G733" s="281"/>
      <c r="H733" s="281"/>
      <c r="I733" s="281"/>
      <c r="J733" s="281"/>
      <c r="K733" s="281"/>
      <c r="L733" t="s">
        <v>1916</v>
      </c>
      <c r="Q733" s="421"/>
      <c r="R733" s="11" t="s">
        <v>3231</v>
      </c>
      <c r="S733" s="11" t="s">
        <v>82</v>
      </c>
      <c r="T733" s="14">
        <v>8</v>
      </c>
      <c r="U733" s="14"/>
      <c r="V733" s="315"/>
      <c r="W733" s="315"/>
      <c r="X733" s="315"/>
      <c r="Y733" s="315"/>
      <c r="Z733" s="315"/>
      <c r="AA733" s="315"/>
      <c r="AB733" s="6" t="s">
        <v>3237</v>
      </c>
    </row>
    <row r="734" spans="1:28" x14ac:dyDescent="0.3">
      <c r="A734" s="429"/>
      <c r="B734" s="40" t="s">
        <v>878</v>
      </c>
      <c r="C734" s="11" t="s">
        <v>15</v>
      </c>
      <c r="D734" s="13">
        <v>30</v>
      </c>
      <c r="E734" s="13">
        <v>32</v>
      </c>
      <c r="F734" s="314">
        <v>32</v>
      </c>
      <c r="G734" s="314"/>
      <c r="H734" s="314"/>
      <c r="I734" s="314"/>
      <c r="J734" s="314"/>
      <c r="K734" s="314"/>
      <c r="L734" t="s">
        <v>1916</v>
      </c>
      <c r="Q734" s="547"/>
      <c r="R734" s="546" t="s">
        <v>3232</v>
      </c>
      <c r="S734" s="546" t="s">
        <v>82</v>
      </c>
      <c r="T734" s="545">
        <v>12</v>
      </c>
      <c r="U734" s="545"/>
      <c r="V734" s="315"/>
      <c r="W734" s="315"/>
      <c r="X734" s="315"/>
      <c r="Y734" s="315"/>
      <c r="Z734" s="315"/>
      <c r="AA734" s="315"/>
      <c r="AB734" s="574" t="s">
        <v>3237</v>
      </c>
    </row>
    <row r="735" spans="1:28" x14ac:dyDescent="0.3">
      <c r="A735" s="421"/>
      <c r="B735" s="40" t="s">
        <v>879</v>
      </c>
      <c r="C735" s="11" t="s">
        <v>883</v>
      </c>
      <c r="D735" s="11">
        <v>8</v>
      </c>
      <c r="E735" s="11">
        <v>7.5</v>
      </c>
      <c r="F735" s="281">
        <v>7.5</v>
      </c>
      <c r="G735" s="281"/>
      <c r="H735" s="281"/>
      <c r="I735" s="281"/>
      <c r="J735" s="281"/>
      <c r="K735" s="281"/>
      <c r="L735" t="s">
        <v>1917</v>
      </c>
      <c r="Q735" s="421"/>
      <c r="R735" s="11" t="s">
        <v>3233</v>
      </c>
      <c r="S735" s="11" t="s">
        <v>82</v>
      </c>
      <c r="T735" s="14">
        <v>8</v>
      </c>
      <c r="U735" s="14"/>
      <c r="V735" s="315"/>
      <c r="W735" s="315"/>
      <c r="X735" s="315"/>
      <c r="Y735" s="315"/>
      <c r="Z735" s="315"/>
      <c r="AA735" s="315"/>
      <c r="AB735" s="6" t="s">
        <v>3227</v>
      </c>
    </row>
    <row r="736" spans="1:28" x14ac:dyDescent="0.3">
      <c r="A736" s="421"/>
      <c r="B736" s="40" t="s">
        <v>880</v>
      </c>
      <c r="C736" s="11" t="s">
        <v>883</v>
      </c>
      <c r="D736" s="11">
        <v>16</v>
      </c>
      <c r="E736" s="11">
        <v>15</v>
      </c>
      <c r="F736" s="281">
        <v>15</v>
      </c>
      <c r="G736" s="281"/>
      <c r="H736" s="281"/>
      <c r="I736" s="281"/>
      <c r="J736" s="281"/>
      <c r="K736" s="281"/>
      <c r="L736" t="s">
        <v>1917</v>
      </c>
      <c r="Q736" s="547"/>
      <c r="R736" s="546" t="s">
        <v>3235</v>
      </c>
      <c r="S736" s="546" t="s">
        <v>82</v>
      </c>
      <c r="T736" s="545">
        <v>36</v>
      </c>
      <c r="U736" s="545"/>
      <c r="V736" s="315"/>
      <c r="W736" s="315"/>
      <c r="X736" s="315"/>
      <c r="Y736" s="315"/>
      <c r="Z736" s="315"/>
      <c r="AA736" s="315"/>
      <c r="AB736" s="574" t="s">
        <v>3227</v>
      </c>
    </row>
    <row r="737" spans="1:28" x14ac:dyDescent="0.3">
      <c r="A737" s="421"/>
      <c r="B737" s="40" t="s">
        <v>881</v>
      </c>
      <c r="C737" s="11" t="s">
        <v>883</v>
      </c>
      <c r="D737" s="11">
        <v>24</v>
      </c>
      <c r="E737" s="11">
        <v>22.5</v>
      </c>
      <c r="F737" s="281">
        <v>22.5</v>
      </c>
      <c r="G737" s="281"/>
      <c r="H737" s="281"/>
      <c r="I737" s="281"/>
      <c r="J737" s="281"/>
      <c r="K737" s="281"/>
      <c r="L737" t="s">
        <v>1917</v>
      </c>
      <c r="Q737" s="421"/>
      <c r="R737" s="11" t="s">
        <v>3234</v>
      </c>
      <c r="S737" s="11" t="s">
        <v>82</v>
      </c>
      <c r="T737" s="14">
        <v>10</v>
      </c>
      <c r="U737" s="14"/>
      <c r="V737" s="315"/>
      <c r="W737" s="315"/>
      <c r="X737" s="315"/>
      <c r="Y737" s="315"/>
      <c r="Z737" s="315"/>
      <c r="AA737" s="315"/>
      <c r="AB737" s="6" t="s">
        <v>3237</v>
      </c>
    </row>
    <row r="738" spans="1:28" x14ac:dyDescent="0.3">
      <c r="A738" s="421"/>
      <c r="B738" s="40" t="s">
        <v>884</v>
      </c>
      <c r="C738" s="11" t="s">
        <v>882</v>
      </c>
      <c r="D738" s="11">
        <v>9</v>
      </c>
      <c r="E738" s="11">
        <v>12.5</v>
      </c>
      <c r="F738" s="281">
        <v>12.5</v>
      </c>
      <c r="G738" s="281"/>
      <c r="H738" s="281"/>
      <c r="I738" s="281"/>
      <c r="J738" s="281"/>
      <c r="K738" s="281"/>
      <c r="L738" t="s">
        <v>1918</v>
      </c>
      <c r="Q738" s="587"/>
      <c r="R738" s="552" t="s">
        <v>3236</v>
      </c>
      <c r="S738" s="546" t="s">
        <v>82</v>
      </c>
      <c r="T738" s="580">
        <v>15</v>
      </c>
      <c r="U738" s="580"/>
      <c r="V738" s="316"/>
      <c r="W738" s="316"/>
      <c r="X738" s="316"/>
      <c r="Y738" s="316"/>
      <c r="Z738" s="316"/>
      <c r="AA738" s="316"/>
      <c r="AB738" s="586" t="s">
        <v>3237</v>
      </c>
    </row>
    <row r="739" spans="1:28" x14ac:dyDescent="0.3">
      <c r="A739" s="421"/>
      <c r="B739" s="40" t="s">
        <v>885</v>
      </c>
      <c r="C739" s="11" t="s">
        <v>882</v>
      </c>
      <c r="D739" s="11">
        <v>18</v>
      </c>
      <c r="E739" s="11">
        <v>25</v>
      </c>
      <c r="F739" s="281">
        <v>25</v>
      </c>
      <c r="G739" s="281"/>
      <c r="H739" s="281"/>
      <c r="I739" s="281"/>
      <c r="J739" s="281"/>
      <c r="K739" s="281"/>
      <c r="L739" t="s">
        <v>1919</v>
      </c>
      <c r="Q739" s="421" t="s">
        <v>3243</v>
      </c>
      <c r="R739" s="11" t="s">
        <v>3242</v>
      </c>
      <c r="S739" s="11" t="s">
        <v>82</v>
      </c>
      <c r="T739" s="11"/>
      <c r="U739" s="11"/>
      <c r="V739" s="281"/>
      <c r="W739" s="281"/>
      <c r="X739" s="281"/>
      <c r="Y739" s="281"/>
      <c r="Z739" s="281"/>
      <c r="AA739" s="281"/>
      <c r="AB739" s="4"/>
    </row>
    <row r="740" spans="1:28" x14ac:dyDescent="0.3">
      <c r="A740" s="421"/>
      <c r="B740" s="40" t="s">
        <v>886</v>
      </c>
      <c r="C740" s="11" t="s">
        <v>2064</v>
      </c>
      <c r="D740" s="11">
        <v>200</v>
      </c>
      <c r="E740" s="11">
        <v>400</v>
      </c>
      <c r="F740" s="281"/>
      <c r="G740" s="281">
        <v>400</v>
      </c>
      <c r="H740" s="281"/>
      <c r="I740" s="281"/>
      <c r="J740" s="281"/>
      <c r="K740" s="281"/>
      <c r="L740" s="4" t="s">
        <v>1920</v>
      </c>
      <c r="Q740" s="547"/>
      <c r="R740" s="546" t="s">
        <v>3389</v>
      </c>
      <c r="S740" s="546" t="s">
        <v>82</v>
      </c>
      <c r="T740" s="546">
        <v>9</v>
      </c>
      <c r="U740" s="546">
        <v>16</v>
      </c>
      <c r="V740" s="281">
        <v>16</v>
      </c>
      <c r="W740" s="281"/>
      <c r="X740" s="281"/>
      <c r="Y740" s="281"/>
      <c r="Z740" s="281"/>
      <c r="AA740" s="281"/>
      <c r="AB740" s="562" t="s">
        <v>3396</v>
      </c>
    </row>
    <row r="741" spans="1:28" x14ac:dyDescent="0.3">
      <c r="A741" s="421"/>
      <c r="B741" s="40" t="s">
        <v>887</v>
      </c>
      <c r="C741" s="11" t="s">
        <v>2064</v>
      </c>
      <c r="D741" s="11">
        <v>400</v>
      </c>
      <c r="E741" s="11">
        <v>800</v>
      </c>
      <c r="F741" s="281"/>
      <c r="G741" s="281"/>
      <c r="H741" s="281">
        <v>800</v>
      </c>
      <c r="I741" s="281"/>
      <c r="J741" s="281"/>
      <c r="K741" s="281"/>
      <c r="L741" s="4" t="s">
        <v>1921</v>
      </c>
      <c r="Q741" s="429"/>
      <c r="R741" s="11" t="s">
        <v>3390</v>
      </c>
      <c r="S741" s="11" t="s">
        <v>82</v>
      </c>
      <c r="T741" s="13">
        <v>15</v>
      </c>
      <c r="U741" s="13">
        <v>27</v>
      </c>
      <c r="V741" s="314">
        <v>27</v>
      </c>
      <c r="W741" s="314"/>
      <c r="X741" s="314"/>
      <c r="Y741" s="314"/>
      <c r="Z741" s="314"/>
      <c r="AA741" s="314"/>
      <c r="AB741" s="4" t="s">
        <v>3396</v>
      </c>
    </row>
    <row r="742" spans="1:28" ht="15" thickBot="1" x14ac:dyDescent="0.35">
      <c r="A742" s="421"/>
      <c r="B742" s="40" t="s">
        <v>888</v>
      </c>
      <c r="C742" s="11" t="s">
        <v>2064</v>
      </c>
      <c r="D742" s="11">
        <v>600</v>
      </c>
      <c r="E742" s="11">
        <v>1200</v>
      </c>
      <c r="F742" s="281"/>
      <c r="G742" s="281"/>
      <c r="H742" s="281"/>
      <c r="I742" s="281"/>
      <c r="J742" s="281">
        <v>1200</v>
      </c>
      <c r="K742" s="281"/>
      <c r="L742" s="4" t="s">
        <v>1922</v>
      </c>
      <c r="Q742" s="547"/>
      <c r="R742" s="546" t="s">
        <v>3391</v>
      </c>
      <c r="S742" s="546" t="s">
        <v>82</v>
      </c>
      <c r="T742" s="546">
        <v>15</v>
      </c>
      <c r="U742" s="546">
        <v>27</v>
      </c>
      <c r="V742" s="281">
        <v>27</v>
      </c>
      <c r="W742" s="281"/>
      <c r="X742" s="281"/>
      <c r="Y742" s="281"/>
      <c r="Z742" s="281"/>
      <c r="AA742" s="281"/>
      <c r="AB742" s="562" t="s">
        <v>3397</v>
      </c>
    </row>
    <row r="743" spans="1:28" ht="18.600000000000001" thickBot="1" x14ac:dyDescent="0.4">
      <c r="A743" s="56" t="s">
        <v>892</v>
      </c>
      <c r="B743" s="15"/>
      <c r="C743" s="83"/>
      <c r="D743" s="27"/>
      <c r="E743" s="27"/>
      <c r="F743" s="27"/>
      <c r="G743" s="27"/>
      <c r="H743" s="27"/>
      <c r="I743" s="27"/>
      <c r="J743" s="27"/>
      <c r="K743" s="27"/>
      <c r="L743" s="16"/>
      <c r="Q743" s="421"/>
      <c r="R743" s="11" t="s">
        <v>3392</v>
      </c>
      <c r="S743" s="11" t="s">
        <v>82</v>
      </c>
      <c r="T743" s="11">
        <v>22</v>
      </c>
      <c r="U743" s="11">
        <v>40</v>
      </c>
      <c r="V743" s="281">
        <v>40</v>
      </c>
      <c r="W743" s="281"/>
      <c r="X743" s="281"/>
      <c r="Y743" s="281"/>
      <c r="Z743" s="281"/>
      <c r="AA743" s="281"/>
      <c r="AB743" s="4" t="s">
        <v>3396</v>
      </c>
    </row>
    <row r="744" spans="1:28" x14ac:dyDescent="0.3">
      <c r="A744" s="435" t="s">
        <v>901</v>
      </c>
      <c r="B744" s="405" t="s">
        <v>893</v>
      </c>
      <c r="C744" s="65" t="s">
        <v>168</v>
      </c>
      <c r="D744" s="26">
        <v>150</v>
      </c>
      <c r="E744" s="26">
        <v>400</v>
      </c>
      <c r="F744" s="316"/>
      <c r="G744" s="316">
        <v>400</v>
      </c>
      <c r="H744" s="316"/>
      <c r="I744" s="316"/>
      <c r="J744" s="316"/>
      <c r="K744" s="316"/>
      <c r="L744" s="66" t="s">
        <v>1924</v>
      </c>
      <c r="Q744" s="547"/>
      <c r="R744" s="546" t="s">
        <v>3393</v>
      </c>
      <c r="S744" s="546" t="s">
        <v>82</v>
      </c>
      <c r="T744" s="546">
        <v>22</v>
      </c>
      <c r="U744" s="546">
        <v>40</v>
      </c>
      <c r="V744" s="281">
        <v>40</v>
      </c>
      <c r="W744" s="281"/>
      <c r="X744" s="281"/>
      <c r="Y744" s="281"/>
      <c r="Z744" s="281"/>
      <c r="AA744" s="281"/>
      <c r="AB744" s="562" t="s">
        <v>3397</v>
      </c>
    </row>
    <row r="745" spans="1:28" x14ac:dyDescent="0.3">
      <c r="A745" s="35" t="s">
        <v>902</v>
      </c>
      <c r="B745" s="40" t="s">
        <v>894</v>
      </c>
      <c r="C745" s="96" t="s">
        <v>424</v>
      </c>
      <c r="D745" s="11">
        <v>100</v>
      </c>
      <c r="E745" s="11">
        <v>300</v>
      </c>
      <c r="F745" s="281"/>
      <c r="G745" s="281">
        <v>300</v>
      </c>
      <c r="H745" s="281"/>
      <c r="I745" s="281"/>
      <c r="J745" s="281"/>
      <c r="K745" s="281"/>
      <c r="L745" s="66" t="s">
        <v>1924</v>
      </c>
      <c r="Q745" s="421"/>
      <c r="R745" s="11" t="s">
        <v>3394</v>
      </c>
      <c r="S745" s="11" t="s">
        <v>82</v>
      </c>
      <c r="T745" s="11">
        <v>30</v>
      </c>
      <c r="U745" s="11">
        <v>54</v>
      </c>
      <c r="V745" s="281">
        <v>54</v>
      </c>
      <c r="W745" s="281"/>
      <c r="X745" s="281"/>
      <c r="Y745" s="281"/>
      <c r="Z745" s="281"/>
      <c r="AA745" s="281"/>
      <c r="AB745" s="4" t="s">
        <v>3396</v>
      </c>
    </row>
    <row r="746" spans="1:28" x14ac:dyDescent="0.3">
      <c r="A746" s="35"/>
      <c r="B746" s="40" t="s">
        <v>895</v>
      </c>
      <c r="C746" s="11" t="s">
        <v>424</v>
      </c>
      <c r="D746" s="11">
        <v>150</v>
      </c>
      <c r="E746" s="11">
        <v>450</v>
      </c>
      <c r="F746" s="281"/>
      <c r="G746" s="281">
        <v>450</v>
      </c>
      <c r="H746" s="281"/>
      <c r="I746" s="281"/>
      <c r="J746" s="281"/>
      <c r="K746" s="281"/>
      <c r="L746" s="66" t="s">
        <v>1924</v>
      </c>
      <c r="Q746" s="547"/>
      <c r="R746" s="546" t="s">
        <v>3395</v>
      </c>
      <c r="S746" s="546" t="s">
        <v>82</v>
      </c>
      <c r="T746" s="546">
        <v>30</v>
      </c>
      <c r="U746" s="546">
        <v>54</v>
      </c>
      <c r="V746" s="281">
        <v>54</v>
      </c>
      <c r="W746" s="281"/>
      <c r="X746" s="281"/>
      <c r="Y746" s="281"/>
      <c r="Z746" s="281"/>
      <c r="AA746" s="281"/>
      <c r="AB746" s="562" t="s">
        <v>3397</v>
      </c>
    </row>
    <row r="747" spans="1:28" x14ac:dyDescent="0.3">
      <c r="A747" s="421"/>
      <c r="B747" s="40" t="s">
        <v>896</v>
      </c>
      <c r="C747" s="11" t="s">
        <v>82</v>
      </c>
      <c r="D747" s="11">
        <v>22</v>
      </c>
      <c r="E747" s="11">
        <v>53</v>
      </c>
      <c r="F747" s="281">
        <v>53</v>
      </c>
      <c r="G747" s="281"/>
      <c r="H747" s="281"/>
      <c r="I747" s="281"/>
      <c r="J747" s="281"/>
      <c r="K747" s="281"/>
      <c r="L747" s="4" t="s">
        <v>1925</v>
      </c>
      <c r="Q747" s="421" t="s">
        <v>3424</v>
      </c>
      <c r="R747" s="11" t="s">
        <v>3418</v>
      </c>
      <c r="S747" s="11" t="s">
        <v>82</v>
      </c>
      <c r="T747" s="11"/>
      <c r="U747" s="11"/>
      <c r="V747" s="281"/>
      <c r="W747" s="281"/>
      <c r="X747" s="281"/>
      <c r="Y747" s="281"/>
      <c r="Z747" s="281"/>
      <c r="AA747" s="281"/>
      <c r="AB747" s="4"/>
    </row>
    <row r="748" spans="1:28" x14ac:dyDescent="0.3">
      <c r="A748" s="421"/>
      <c r="B748" s="40" t="s">
        <v>897</v>
      </c>
      <c r="C748" s="11" t="s">
        <v>82</v>
      </c>
      <c r="D748" s="11">
        <v>17</v>
      </c>
      <c r="E748" s="11">
        <v>35</v>
      </c>
      <c r="F748" s="281">
        <v>35</v>
      </c>
      <c r="G748" s="281"/>
      <c r="H748" s="281"/>
      <c r="I748" s="281"/>
      <c r="J748" s="281"/>
      <c r="K748" s="281"/>
      <c r="L748" s="4" t="s">
        <v>1926</v>
      </c>
      <c r="Q748" s="429" t="s">
        <v>3423</v>
      </c>
      <c r="R748" s="13" t="s">
        <v>3422</v>
      </c>
      <c r="S748" s="11" t="s">
        <v>82</v>
      </c>
      <c r="T748" s="13"/>
      <c r="U748" s="13"/>
      <c r="V748" s="314"/>
      <c r="W748" s="314"/>
      <c r="X748" s="314"/>
      <c r="Y748" s="314"/>
      <c r="Z748" s="314"/>
      <c r="AA748" s="314"/>
      <c r="AB748" s="8"/>
    </row>
    <row r="749" spans="1:28" ht="15" thickBot="1" x14ac:dyDescent="0.35">
      <c r="A749" s="429"/>
      <c r="B749" s="252" t="s">
        <v>898</v>
      </c>
      <c r="C749" s="11" t="s">
        <v>2108</v>
      </c>
      <c r="D749" s="86"/>
      <c r="E749" s="86"/>
      <c r="F749" s="760"/>
      <c r="G749" s="760"/>
      <c r="H749" s="760"/>
      <c r="I749" s="760"/>
      <c r="J749" s="760"/>
      <c r="K749" s="760"/>
      <c r="L749" s="8" t="s">
        <v>1289</v>
      </c>
      <c r="Q749" s="421" t="s">
        <v>3573</v>
      </c>
      <c r="R749" s="11" t="s">
        <v>3568</v>
      </c>
      <c r="S749" s="11" t="s">
        <v>82</v>
      </c>
      <c r="T749" s="11"/>
      <c r="U749" s="11">
        <v>16</v>
      </c>
      <c r="V749" s="281">
        <v>16</v>
      </c>
      <c r="W749" s="281"/>
      <c r="X749" s="281"/>
      <c r="Y749" s="281"/>
      <c r="Z749" s="281"/>
      <c r="AA749" s="281"/>
      <c r="AB749" s="4"/>
    </row>
    <row r="750" spans="1:28" ht="18.600000000000001" thickBot="1" x14ac:dyDescent="0.4">
      <c r="A750" s="56" t="s">
        <v>900</v>
      </c>
      <c r="B750" s="15"/>
      <c r="C750" s="83"/>
      <c r="D750" s="27"/>
      <c r="E750" s="27"/>
      <c r="F750" s="27"/>
      <c r="G750" s="27"/>
      <c r="H750" s="27"/>
      <c r="I750" s="27"/>
      <c r="J750" s="27"/>
      <c r="K750" s="27"/>
      <c r="L750" s="16"/>
      <c r="Q750" s="587" t="s">
        <v>3572</v>
      </c>
      <c r="R750" s="546" t="s">
        <v>3569</v>
      </c>
      <c r="S750" s="546" t="s">
        <v>82</v>
      </c>
      <c r="T750" s="552"/>
      <c r="U750" s="552">
        <v>25</v>
      </c>
      <c r="V750" s="314">
        <v>25</v>
      </c>
      <c r="W750" s="314"/>
      <c r="X750" s="314"/>
      <c r="Y750" s="314"/>
      <c r="Z750" s="314"/>
      <c r="AA750" s="314"/>
      <c r="AB750" s="575"/>
    </row>
    <row r="751" spans="1:28" x14ac:dyDescent="0.3">
      <c r="A751" s="419" t="s">
        <v>903</v>
      </c>
      <c r="B751" s="10" t="s">
        <v>2682</v>
      </c>
      <c r="C751" s="11" t="s">
        <v>2065</v>
      </c>
      <c r="D751" s="14">
        <v>40</v>
      </c>
      <c r="E751" s="14">
        <v>80</v>
      </c>
      <c r="F751" s="315">
        <v>80</v>
      </c>
      <c r="G751" s="315"/>
      <c r="H751" s="315"/>
      <c r="I751" s="315"/>
      <c r="J751" s="315"/>
      <c r="K751" s="315"/>
      <c r="L751" s="6" t="s">
        <v>2685</v>
      </c>
      <c r="Q751" s="421"/>
      <c r="R751" s="11" t="s">
        <v>3570</v>
      </c>
      <c r="S751" s="11" t="s">
        <v>82</v>
      </c>
      <c r="T751" s="11"/>
      <c r="U751" s="11">
        <v>32</v>
      </c>
      <c r="V751" s="281">
        <v>32</v>
      </c>
      <c r="W751" s="281"/>
      <c r="X751" s="281"/>
      <c r="Y751" s="281"/>
      <c r="Z751" s="281"/>
      <c r="AA751" s="281"/>
      <c r="AB751" s="4"/>
    </row>
    <row r="752" spans="1:28" x14ac:dyDescent="0.3">
      <c r="A752" s="424" t="s">
        <v>2692</v>
      </c>
      <c r="B752" s="10" t="s">
        <v>2683</v>
      </c>
      <c r="C752" s="11" t="s">
        <v>2065</v>
      </c>
      <c r="D752" s="14">
        <v>40</v>
      </c>
      <c r="E752" s="14">
        <v>80</v>
      </c>
      <c r="F752" s="315">
        <v>80</v>
      </c>
      <c r="G752" s="315"/>
      <c r="H752" s="315"/>
      <c r="I752" s="315"/>
      <c r="J752" s="315"/>
      <c r="K752" s="315"/>
      <c r="L752" s="6" t="s">
        <v>2684</v>
      </c>
      <c r="Q752" s="587"/>
      <c r="R752" s="552" t="s">
        <v>3571</v>
      </c>
      <c r="S752" s="546" t="s">
        <v>82</v>
      </c>
      <c r="T752" s="552"/>
      <c r="U752" s="552"/>
      <c r="V752" s="314"/>
      <c r="W752" s="314"/>
      <c r="X752" s="314"/>
      <c r="Y752" s="314"/>
      <c r="Z752" s="314"/>
      <c r="AA752" s="314"/>
      <c r="AB752" s="575"/>
    </row>
    <row r="753" spans="1:28" x14ac:dyDescent="0.3">
      <c r="A753" s="420"/>
      <c r="B753" s="11" t="s">
        <v>2686</v>
      </c>
      <c r="C753" s="11" t="s">
        <v>168</v>
      </c>
      <c r="D753" s="11">
        <v>180</v>
      </c>
      <c r="E753" s="11">
        <v>358</v>
      </c>
      <c r="F753" s="281"/>
      <c r="G753" s="281">
        <v>358</v>
      </c>
      <c r="H753" s="281"/>
      <c r="I753" s="281"/>
      <c r="J753" s="281"/>
      <c r="K753" s="281"/>
      <c r="L753" s="6" t="s">
        <v>2685</v>
      </c>
      <c r="Q753" s="421"/>
      <c r="R753" s="11" t="s">
        <v>3582</v>
      </c>
      <c r="S753" s="11" t="s">
        <v>82</v>
      </c>
      <c r="T753" s="11">
        <v>9</v>
      </c>
      <c r="U753" s="11"/>
      <c r="V753" s="281"/>
      <c r="W753" s="281"/>
      <c r="X753" s="281"/>
      <c r="Y753" s="281"/>
      <c r="Z753" s="281"/>
      <c r="AA753" s="281"/>
      <c r="AB753" s="4" t="s">
        <v>3583</v>
      </c>
    </row>
    <row r="754" spans="1:28" x14ac:dyDescent="0.3">
      <c r="A754" s="420"/>
      <c r="B754" s="11" t="s">
        <v>2687</v>
      </c>
      <c r="C754" s="11" t="s">
        <v>168</v>
      </c>
      <c r="D754" s="11">
        <v>180</v>
      </c>
      <c r="E754" s="11">
        <v>358</v>
      </c>
      <c r="F754" s="281"/>
      <c r="G754" s="281">
        <v>358</v>
      </c>
      <c r="H754" s="281"/>
      <c r="I754" s="281"/>
      <c r="J754" s="281"/>
      <c r="K754" s="281"/>
      <c r="L754" s="6" t="s">
        <v>2684</v>
      </c>
      <c r="Q754" s="547"/>
      <c r="R754" s="546" t="s">
        <v>3584</v>
      </c>
      <c r="S754" s="546" t="s">
        <v>82</v>
      </c>
      <c r="T754" s="546">
        <v>15</v>
      </c>
      <c r="U754" s="546"/>
      <c r="V754" s="281"/>
      <c r="W754" s="281"/>
      <c r="X754" s="281"/>
      <c r="Y754" s="281"/>
      <c r="Z754" s="281"/>
      <c r="AA754" s="281"/>
      <c r="AB754" s="562" t="s">
        <v>3585</v>
      </c>
    </row>
    <row r="755" spans="1:28" x14ac:dyDescent="0.3">
      <c r="A755" s="420"/>
      <c r="B755" s="11" t="s">
        <v>2688</v>
      </c>
      <c r="C755" s="11" t="s">
        <v>2689</v>
      </c>
      <c r="D755" s="11">
        <v>225</v>
      </c>
      <c r="E755" s="11">
        <v>330</v>
      </c>
      <c r="F755" s="281"/>
      <c r="G755" s="281">
        <v>330</v>
      </c>
      <c r="H755" s="281"/>
      <c r="I755" s="281"/>
      <c r="J755" s="281"/>
      <c r="K755" s="281"/>
      <c r="L755" s="4" t="s">
        <v>2690</v>
      </c>
      <c r="Q755" s="421"/>
      <c r="R755" s="11" t="s">
        <v>3586</v>
      </c>
      <c r="S755" s="11" t="s">
        <v>82</v>
      </c>
      <c r="T755" s="11">
        <v>18</v>
      </c>
      <c r="U755" s="11"/>
      <c r="V755" s="281"/>
      <c r="W755" s="281"/>
      <c r="X755" s="281"/>
      <c r="Y755" s="281"/>
      <c r="Z755" s="281"/>
      <c r="AA755" s="281"/>
      <c r="AB755" s="4" t="s">
        <v>3587</v>
      </c>
    </row>
    <row r="756" spans="1:28" ht="15" thickBot="1" x14ac:dyDescent="0.35">
      <c r="A756" s="429"/>
      <c r="B756" s="11" t="s">
        <v>2691</v>
      </c>
      <c r="C756" s="11" t="s">
        <v>2689</v>
      </c>
      <c r="D756" s="13">
        <v>270</v>
      </c>
      <c r="E756" s="13">
        <v>578</v>
      </c>
      <c r="F756" s="314"/>
      <c r="G756" s="314">
        <v>578</v>
      </c>
      <c r="H756" s="314"/>
      <c r="I756" s="314"/>
      <c r="J756" s="314"/>
      <c r="K756" s="314"/>
      <c r="L756" s="6" t="s">
        <v>2684</v>
      </c>
      <c r="Q756" s="587"/>
      <c r="R756" s="552" t="s">
        <v>3588</v>
      </c>
      <c r="S756" s="546" t="s">
        <v>82</v>
      </c>
      <c r="T756" s="552">
        <v>22</v>
      </c>
      <c r="U756" s="552"/>
      <c r="V756" s="314"/>
      <c r="W756" s="314"/>
      <c r="X756" s="314"/>
      <c r="Y756" s="314"/>
      <c r="Z756" s="314"/>
      <c r="AA756" s="314"/>
      <c r="AB756" s="575" t="s">
        <v>3583</v>
      </c>
    </row>
    <row r="757" spans="1:28" ht="18.600000000000001" thickBot="1" x14ac:dyDescent="0.4">
      <c r="A757" s="56" t="s">
        <v>904</v>
      </c>
      <c r="B757" s="15"/>
      <c r="C757" s="83"/>
      <c r="D757" s="27"/>
      <c r="E757" s="27"/>
      <c r="F757" s="27"/>
      <c r="G757" s="27"/>
      <c r="H757" s="27"/>
      <c r="I757" s="27"/>
      <c r="J757" s="27"/>
      <c r="K757" s="27"/>
      <c r="L757" s="16"/>
    </row>
    <row r="758" spans="1:28" x14ac:dyDescent="0.3">
      <c r="A758" s="426" t="s">
        <v>908</v>
      </c>
      <c r="B758" s="10" t="s">
        <v>905</v>
      </c>
      <c r="C758" s="11" t="s">
        <v>98</v>
      </c>
      <c r="D758" s="65">
        <v>170</v>
      </c>
      <c r="E758" s="65">
        <v>510</v>
      </c>
      <c r="F758" s="292"/>
      <c r="G758" s="292">
        <v>510</v>
      </c>
      <c r="H758" s="292"/>
      <c r="I758" s="292"/>
      <c r="J758" s="292"/>
      <c r="K758" s="292"/>
      <c r="L758" s="6" t="s">
        <v>1927</v>
      </c>
    </row>
    <row r="759" spans="1:28" ht="15" thickBot="1" x14ac:dyDescent="0.35">
      <c r="A759" s="421" t="s">
        <v>907</v>
      </c>
      <c r="B759" s="40"/>
      <c r="C759" s="11"/>
      <c r="D759" s="65"/>
      <c r="E759" s="65"/>
      <c r="F759" s="292"/>
      <c r="G759" s="292"/>
      <c r="H759" s="292"/>
      <c r="I759" s="292"/>
      <c r="J759" s="292"/>
      <c r="K759" s="292"/>
      <c r="L759" s="4"/>
    </row>
    <row r="760" spans="1:28" ht="15" thickBot="1" x14ac:dyDescent="0.35">
      <c r="A760" s="429"/>
      <c r="B760" s="252"/>
      <c r="C760" s="11"/>
      <c r="D760" s="65"/>
      <c r="E760" s="65"/>
      <c r="F760" s="292"/>
      <c r="G760" s="292"/>
      <c r="H760" s="292"/>
      <c r="I760" s="292"/>
      <c r="J760" s="292"/>
      <c r="K760" s="292"/>
      <c r="L760" s="8"/>
      <c r="Q760" s="421"/>
      <c r="R760" s="399" t="s">
        <v>953</v>
      </c>
      <c r="S760" s="79" t="s">
        <v>98</v>
      </c>
      <c r="T760" s="79">
        <v>500</v>
      </c>
      <c r="U760" s="79">
        <v>862</v>
      </c>
      <c r="V760" s="703"/>
      <c r="W760" s="703"/>
      <c r="X760" s="703">
        <v>862</v>
      </c>
      <c r="Y760" s="703"/>
      <c r="Z760" s="703"/>
      <c r="AA760" s="703"/>
      <c r="AB760" s="48" t="s">
        <v>1655</v>
      </c>
    </row>
    <row r="761" spans="1:28" ht="18.600000000000001" thickBot="1" x14ac:dyDescent="0.4">
      <c r="A761" s="56" t="s">
        <v>909</v>
      </c>
      <c r="B761" s="15"/>
      <c r="C761" s="83"/>
      <c r="D761" s="27"/>
      <c r="E761" s="27"/>
      <c r="F761" s="27"/>
      <c r="G761" s="27"/>
      <c r="H761" s="27"/>
      <c r="I761" s="27"/>
      <c r="J761" s="27"/>
      <c r="K761" s="27"/>
      <c r="L761" s="16"/>
      <c r="Q761" s="547"/>
      <c r="R761" s="719" t="s">
        <v>954</v>
      </c>
      <c r="S761" s="549" t="s">
        <v>98</v>
      </c>
      <c r="T761" s="549">
        <v>500</v>
      </c>
      <c r="U761" s="550">
        <v>1011</v>
      </c>
      <c r="V761" s="703"/>
      <c r="W761" s="703"/>
      <c r="X761" s="703"/>
      <c r="Y761" s="703">
        <v>1011</v>
      </c>
      <c r="Z761" s="703"/>
      <c r="AA761" s="703"/>
      <c r="AB761" s="572" t="s">
        <v>1656</v>
      </c>
    </row>
    <row r="762" spans="1:28" x14ac:dyDescent="0.3">
      <c r="A762" s="426" t="s">
        <v>936</v>
      </c>
      <c r="B762" s="344" t="s">
        <v>910</v>
      </c>
      <c r="C762" s="96" t="s">
        <v>2064</v>
      </c>
      <c r="D762" s="65">
        <v>330</v>
      </c>
      <c r="E762" s="82"/>
      <c r="F762" s="319"/>
      <c r="G762" s="319"/>
      <c r="H762" s="319"/>
      <c r="I762" s="319"/>
      <c r="J762" s="319"/>
      <c r="K762" s="319"/>
      <c r="L762" s="66" t="s">
        <v>1931</v>
      </c>
      <c r="Q762" s="421"/>
      <c r="R762" s="399" t="s">
        <v>956</v>
      </c>
      <c r="S762" s="79" t="s">
        <v>98</v>
      </c>
      <c r="T762" s="79">
        <v>600</v>
      </c>
      <c r="U762" s="79">
        <v>862</v>
      </c>
      <c r="V762" s="703"/>
      <c r="W762" s="703"/>
      <c r="X762" s="703">
        <v>862</v>
      </c>
      <c r="Y762" s="703"/>
      <c r="Z762" s="703"/>
      <c r="AA762" s="703"/>
      <c r="AB762" s="48" t="s">
        <v>1657</v>
      </c>
    </row>
    <row r="763" spans="1:28" ht="15" thickBot="1" x14ac:dyDescent="0.35">
      <c r="A763" s="421" t="s">
        <v>937</v>
      </c>
      <c r="B763" s="344" t="s">
        <v>915</v>
      </c>
      <c r="C763" s="96" t="s">
        <v>2064</v>
      </c>
      <c r="D763" s="65">
        <v>660</v>
      </c>
      <c r="E763" s="82"/>
      <c r="F763" s="319"/>
      <c r="G763" s="319"/>
      <c r="H763" s="319"/>
      <c r="I763" s="319"/>
      <c r="J763" s="319"/>
      <c r="K763" s="319"/>
      <c r="L763" s="66" t="s">
        <v>1933</v>
      </c>
      <c r="Q763" s="547"/>
      <c r="R763" s="719" t="s">
        <v>957</v>
      </c>
      <c r="S763" s="549" t="s">
        <v>98</v>
      </c>
      <c r="T763" s="549">
        <v>600</v>
      </c>
      <c r="U763" s="550">
        <v>1011</v>
      </c>
      <c r="V763" s="703"/>
      <c r="W763" s="703"/>
      <c r="X763" s="703"/>
      <c r="Y763" s="703">
        <v>1011</v>
      </c>
      <c r="Z763" s="703"/>
      <c r="AA763" s="703"/>
      <c r="AB763" s="572" t="s">
        <v>1656</v>
      </c>
    </row>
    <row r="764" spans="1:28" ht="15" thickBot="1" x14ac:dyDescent="0.35">
      <c r="A764" s="421"/>
      <c r="B764" s="344" t="s">
        <v>916</v>
      </c>
      <c r="C764" s="96" t="s">
        <v>2064</v>
      </c>
      <c r="D764" s="65">
        <v>1000</v>
      </c>
      <c r="E764" s="82"/>
      <c r="F764" s="319"/>
      <c r="G764" s="319"/>
      <c r="H764" s="319"/>
      <c r="I764" s="319"/>
      <c r="J764" s="319"/>
      <c r="K764" s="319"/>
      <c r="L764" s="66" t="s">
        <v>1932</v>
      </c>
      <c r="Q764" s="547"/>
      <c r="R764" s="551" t="s">
        <v>5</v>
      </c>
      <c r="S764" s="552" t="s">
        <v>98</v>
      </c>
      <c r="T764" s="552">
        <v>420</v>
      </c>
      <c r="U764" s="629"/>
      <c r="V764" s="703"/>
      <c r="W764" s="703"/>
      <c r="X764" s="703"/>
      <c r="Y764" s="703"/>
      <c r="Z764" s="703"/>
      <c r="AA764" s="703"/>
      <c r="AB764" s="573" t="s">
        <v>1660</v>
      </c>
    </row>
    <row r="765" spans="1:28" x14ac:dyDescent="0.3">
      <c r="A765" s="429"/>
      <c r="B765" s="344" t="s">
        <v>913</v>
      </c>
      <c r="C765" s="96" t="s">
        <v>424</v>
      </c>
      <c r="D765" s="65">
        <v>250</v>
      </c>
      <c r="E765" s="82"/>
      <c r="F765" s="319"/>
      <c r="G765" s="319"/>
      <c r="H765" s="319"/>
      <c r="I765" s="319"/>
      <c r="J765" s="319"/>
      <c r="K765" s="319"/>
      <c r="L765" s="66" t="s">
        <v>1934</v>
      </c>
      <c r="Q765" s="421"/>
      <c r="R765" s="399" t="s">
        <v>959</v>
      </c>
      <c r="S765" s="79" t="s">
        <v>98</v>
      </c>
      <c r="T765" s="79">
        <v>525</v>
      </c>
      <c r="U765" s="79">
        <v>862</v>
      </c>
      <c r="V765" s="703"/>
      <c r="W765" s="703"/>
      <c r="X765" s="703">
        <v>862</v>
      </c>
      <c r="Y765" s="703"/>
      <c r="Z765" s="703"/>
      <c r="AA765" s="703"/>
      <c r="AB765" s="48" t="s">
        <v>1661</v>
      </c>
    </row>
    <row r="766" spans="1:28" ht="15" thickBot="1" x14ac:dyDescent="0.35">
      <c r="A766" s="437" t="s">
        <v>1351</v>
      </c>
      <c r="B766" s="344" t="s">
        <v>920</v>
      </c>
      <c r="C766" s="96" t="s">
        <v>2072</v>
      </c>
      <c r="D766" s="65">
        <v>500</v>
      </c>
      <c r="E766" s="82"/>
      <c r="F766" s="319"/>
      <c r="G766" s="319"/>
      <c r="H766" s="319"/>
      <c r="I766" s="319"/>
      <c r="J766" s="319"/>
      <c r="K766" s="319"/>
      <c r="L766" s="66" t="s">
        <v>1932</v>
      </c>
      <c r="Q766" s="547"/>
      <c r="R766" s="723" t="s">
        <v>960</v>
      </c>
      <c r="S766" s="550" t="s">
        <v>98</v>
      </c>
      <c r="T766" s="550">
        <v>525</v>
      </c>
      <c r="U766" s="550">
        <v>1011</v>
      </c>
      <c r="V766" s="703"/>
      <c r="W766" s="703"/>
      <c r="X766" s="703"/>
      <c r="Y766" s="703">
        <v>1011</v>
      </c>
      <c r="Z766" s="703"/>
      <c r="AA766" s="703"/>
      <c r="AB766" s="570" t="s">
        <v>1662</v>
      </c>
    </row>
    <row r="767" spans="1:28" x14ac:dyDescent="0.3">
      <c r="A767" s="421"/>
      <c r="B767" s="344" t="s">
        <v>921</v>
      </c>
      <c r="C767" s="96" t="s">
        <v>2071</v>
      </c>
      <c r="D767" s="65">
        <v>750</v>
      </c>
      <c r="E767" s="82"/>
      <c r="F767" s="319"/>
      <c r="G767" s="319"/>
      <c r="H767" s="319"/>
      <c r="I767" s="319"/>
      <c r="J767" s="319"/>
      <c r="K767" s="319"/>
      <c r="L767" s="66" t="s">
        <v>1933</v>
      </c>
      <c r="Q767" s="421"/>
      <c r="R767" s="747" t="s">
        <v>1345</v>
      </c>
      <c r="S767" s="106" t="s">
        <v>98</v>
      </c>
      <c r="T767" s="671">
        <v>630</v>
      </c>
      <c r="U767" s="671">
        <v>862</v>
      </c>
      <c r="V767" s="703"/>
      <c r="W767" s="703"/>
      <c r="X767" s="703">
        <v>862</v>
      </c>
      <c r="Y767" s="703"/>
      <c r="Z767" s="703"/>
      <c r="AA767" s="703"/>
      <c r="AB767" s="62" t="s">
        <v>1663</v>
      </c>
    </row>
    <row r="768" spans="1:28" ht="15" thickBot="1" x14ac:dyDescent="0.35">
      <c r="A768" s="421"/>
      <c r="B768" s="344" t="s">
        <v>922</v>
      </c>
      <c r="C768" s="96" t="s">
        <v>2070</v>
      </c>
      <c r="D768" s="65">
        <v>1000</v>
      </c>
      <c r="E768" s="82"/>
      <c r="F768" s="319"/>
      <c r="G768" s="319"/>
      <c r="H768" s="319"/>
      <c r="I768" s="319"/>
      <c r="J768" s="319"/>
      <c r="K768" s="319"/>
      <c r="L768" s="66" t="s">
        <v>1933</v>
      </c>
      <c r="Q768" s="725"/>
      <c r="R768" s="749" t="s">
        <v>961</v>
      </c>
      <c r="S768" s="673" t="s">
        <v>98</v>
      </c>
      <c r="T768" s="656">
        <v>630</v>
      </c>
      <c r="U768" s="656">
        <v>1011</v>
      </c>
      <c r="V768" s="703"/>
      <c r="W768" s="703"/>
      <c r="X768" s="703"/>
      <c r="Y768" s="703">
        <v>1011</v>
      </c>
      <c r="Z768" s="703"/>
      <c r="AA768" s="703"/>
      <c r="AB768" s="674" t="s">
        <v>1664</v>
      </c>
    </row>
    <row r="769" spans="1:28" x14ac:dyDescent="0.3">
      <c r="A769" s="421"/>
      <c r="B769" s="344" t="s">
        <v>914</v>
      </c>
      <c r="C769" s="96" t="s">
        <v>424</v>
      </c>
      <c r="D769" s="65">
        <v>60</v>
      </c>
      <c r="E769" s="82"/>
      <c r="F769" s="319"/>
      <c r="G769" s="319"/>
      <c r="H769" s="319"/>
      <c r="I769" s="319"/>
      <c r="J769" s="319"/>
      <c r="K769" s="319"/>
      <c r="L769" s="66" t="s">
        <v>1928</v>
      </c>
      <c r="Q769" s="421"/>
      <c r="R769" s="40" t="s">
        <v>1006</v>
      </c>
      <c r="S769" s="11" t="s">
        <v>1339</v>
      </c>
      <c r="T769" s="11">
        <v>632</v>
      </c>
      <c r="U769" s="11">
        <v>1400</v>
      </c>
      <c r="V769" s="281"/>
      <c r="W769" s="281"/>
      <c r="X769" s="281"/>
      <c r="Y769" s="281"/>
      <c r="Z769" s="281">
        <v>1400</v>
      </c>
      <c r="AA769" s="281"/>
      <c r="AB769" s="20" t="s">
        <v>1693</v>
      </c>
    </row>
    <row r="770" spans="1:28" x14ac:dyDescent="0.3">
      <c r="A770" s="421"/>
      <c r="B770" s="344" t="s">
        <v>924</v>
      </c>
      <c r="C770" s="96" t="s">
        <v>2064</v>
      </c>
      <c r="D770" s="65">
        <v>120</v>
      </c>
      <c r="E770" s="82"/>
      <c r="F770" s="319"/>
      <c r="G770" s="319"/>
      <c r="H770" s="319"/>
      <c r="I770" s="319"/>
      <c r="J770" s="319"/>
      <c r="K770" s="319"/>
      <c r="L770" s="66" t="s">
        <v>1929</v>
      </c>
      <c r="Q770" s="419" t="s">
        <v>104</v>
      </c>
      <c r="R770" s="10" t="s">
        <v>97</v>
      </c>
      <c r="S770" s="11" t="s">
        <v>98</v>
      </c>
      <c r="T770" s="14">
        <v>550</v>
      </c>
      <c r="U770" s="619"/>
      <c r="V770" s="703"/>
      <c r="W770" s="703"/>
      <c r="X770" s="703"/>
      <c r="Y770" s="703"/>
      <c r="Z770" s="703"/>
      <c r="AA770" s="703"/>
      <c r="AB770" s="19" t="s">
        <v>1705</v>
      </c>
    </row>
    <row r="771" spans="1:28" x14ac:dyDescent="0.3">
      <c r="A771" s="421"/>
      <c r="B771" s="344" t="s">
        <v>925</v>
      </c>
      <c r="C771" s="96" t="s">
        <v>2064</v>
      </c>
      <c r="D771" s="65">
        <v>180</v>
      </c>
      <c r="E771" s="82"/>
      <c r="F771" s="319"/>
      <c r="G771" s="319"/>
      <c r="H771" s="319"/>
      <c r="I771" s="319"/>
      <c r="J771" s="319"/>
      <c r="K771" s="319"/>
      <c r="L771" s="66" t="s">
        <v>1929</v>
      </c>
      <c r="Q771" s="608" t="s">
        <v>105</v>
      </c>
      <c r="R771" s="554" t="s">
        <v>99</v>
      </c>
      <c r="S771" s="546" t="s">
        <v>98</v>
      </c>
      <c r="T771" s="546">
        <v>550</v>
      </c>
      <c r="U771" s="619"/>
      <c r="V771" s="703"/>
      <c r="W771" s="703"/>
      <c r="X771" s="703"/>
      <c r="Y771" s="703"/>
      <c r="Z771" s="703"/>
      <c r="AA771" s="703"/>
      <c r="AB771" s="564" t="s">
        <v>1706</v>
      </c>
    </row>
    <row r="772" spans="1:28" x14ac:dyDescent="0.3">
      <c r="A772" s="421"/>
      <c r="B772" s="344" t="s">
        <v>926</v>
      </c>
      <c r="C772" s="96" t="s">
        <v>2064</v>
      </c>
      <c r="D772" s="65">
        <v>240</v>
      </c>
      <c r="E772" s="82"/>
      <c r="F772" s="319"/>
      <c r="G772" s="319"/>
      <c r="H772" s="319"/>
      <c r="I772" s="319"/>
      <c r="J772" s="319"/>
      <c r="K772" s="319"/>
      <c r="L772" s="66" t="s">
        <v>1929</v>
      </c>
      <c r="Q772" s="421"/>
      <c r="R772" s="40" t="s">
        <v>100</v>
      </c>
      <c r="S772" s="11" t="s">
        <v>98</v>
      </c>
      <c r="T772" s="11">
        <v>550</v>
      </c>
      <c r="U772" s="619"/>
      <c r="V772" s="703"/>
      <c r="W772" s="703"/>
      <c r="X772" s="703"/>
      <c r="Y772" s="703"/>
      <c r="Z772" s="703"/>
      <c r="AA772" s="703"/>
      <c r="AB772" s="20" t="s">
        <v>1705</v>
      </c>
    </row>
    <row r="773" spans="1:28" x14ac:dyDescent="0.3">
      <c r="A773" s="421"/>
      <c r="B773" s="344" t="s">
        <v>927</v>
      </c>
      <c r="C773" s="96" t="s">
        <v>2064</v>
      </c>
      <c r="D773" s="65">
        <v>360</v>
      </c>
      <c r="E773" s="82"/>
      <c r="F773" s="319"/>
      <c r="G773" s="319"/>
      <c r="H773" s="319"/>
      <c r="I773" s="319"/>
      <c r="J773" s="319"/>
      <c r="K773" s="319"/>
      <c r="L773" s="66" t="s">
        <v>1929</v>
      </c>
      <c r="Q773" s="419" t="s">
        <v>209</v>
      </c>
      <c r="R773" s="10" t="s">
        <v>197</v>
      </c>
      <c r="S773" s="11" t="s">
        <v>98</v>
      </c>
      <c r="T773" s="14">
        <v>460</v>
      </c>
      <c r="U773" s="619"/>
      <c r="V773" s="770"/>
      <c r="W773" s="770"/>
      <c r="X773" s="770"/>
      <c r="Y773" s="770"/>
      <c r="Z773" s="770"/>
      <c r="AA773" s="770"/>
      <c r="AB773" s="19" t="s">
        <v>1719</v>
      </c>
    </row>
    <row r="774" spans="1:28" x14ac:dyDescent="0.3">
      <c r="A774" s="421"/>
      <c r="B774" s="344" t="s">
        <v>933</v>
      </c>
      <c r="C774" s="65" t="s">
        <v>82</v>
      </c>
      <c r="D774" s="65">
        <v>12</v>
      </c>
      <c r="E774" s="82"/>
      <c r="F774" s="319"/>
      <c r="G774" s="319"/>
      <c r="H774" s="319"/>
      <c r="I774" s="319"/>
      <c r="J774" s="319"/>
      <c r="K774" s="319"/>
      <c r="L774" s="66" t="s">
        <v>1930</v>
      </c>
      <c r="Q774" s="578" t="s">
        <v>210</v>
      </c>
      <c r="R774" s="554" t="s">
        <v>199</v>
      </c>
      <c r="S774" s="546" t="s">
        <v>98</v>
      </c>
      <c r="T774" s="546">
        <v>640</v>
      </c>
      <c r="U774" s="619"/>
      <c r="V774" s="770"/>
      <c r="W774" s="770"/>
      <c r="X774" s="770"/>
      <c r="Y774" s="770"/>
      <c r="Z774" s="770"/>
      <c r="AA774" s="770"/>
      <c r="AB774" s="564" t="s">
        <v>1720</v>
      </c>
    </row>
    <row r="775" spans="1:28" x14ac:dyDescent="0.3">
      <c r="A775" s="421"/>
      <c r="B775" s="344" t="s">
        <v>934</v>
      </c>
      <c r="C775" s="65" t="s">
        <v>82</v>
      </c>
      <c r="D775" s="65">
        <v>18</v>
      </c>
      <c r="E775" s="82"/>
      <c r="F775" s="319"/>
      <c r="G775" s="319"/>
      <c r="H775" s="319"/>
      <c r="I775" s="319"/>
      <c r="J775" s="319"/>
      <c r="K775" s="319"/>
      <c r="L775" s="66" t="s">
        <v>1930</v>
      </c>
      <c r="Q775" s="547"/>
      <c r="R775" s="554" t="s">
        <v>230</v>
      </c>
      <c r="S775" s="546" t="s">
        <v>98</v>
      </c>
      <c r="T775" s="546">
        <v>225</v>
      </c>
      <c r="U775" s="546">
        <v>470</v>
      </c>
      <c r="V775" s="281"/>
      <c r="W775" s="281">
        <v>470</v>
      </c>
      <c r="X775" s="281"/>
      <c r="Y775" s="281"/>
      <c r="Z775" s="281"/>
      <c r="AA775" s="281"/>
      <c r="AB775" s="562" t="s">
        <v>231</v>
      </c>
    </row>
    <row r="776" spans="1:28" ht="15" thickBot="1" x14ac:dyDescent="0.35">
      <c r="A776" s="421"/>
      <c r="B776" s="344" t="s">
        <v>935</v>
      </c>
      <c r="C776" s="65" t="s">
        <v>82</v>
      </c>
      <c r="D776" s="65">
        <v>30</v>
      </c>
      <c r="E776" s="82"/>
      <c r="F776" s="319"/>
      <c r="G776" s="319"/>
      <c r="H776" s="319"/>
      <c r="I776" s="319"/>
      <c r="J776" s="319"/>
      <c r="K776" s="319"/>
      <c r="L776" s="66" t="s">
        <v>1930</v>
      </c>
      <c r="Q776" s="547"/>
      <c r="R776" s="554" t="s">
        <v>1146</v>
      </c>
      <c r="S776" s="546" t="s">
        <v>1145</v>
      </c>
      <c r="T776" s="546">
        <v>314</v>
      </c>
      <c r="U776" s="619"/>
      <c r="V776" s="770"/>
      <c r="W776" s="770"/>
      <c r="X776" s="770"/>
      <c r="Y776" s="770"/>
      <c r="Z776" s="770"/>
      <c r="AA776" s="770"/>
      <c r="AB776" s="562" t="s">
        <v>1767</v>
      </c>
    </row>
    <row r="777" spans="1:28" ht="18.600000000000001" thickBot="1" x14ac:dyDescent="0.4">
      <c r="A777" s="56" t="s">
        <v>938</v>
      </c>
      <c r="B777" s="15"/>
      <c r="C777" s="83"/>
      <c r="D777" s="27"/>
      <c r="E777" s="27"/>
      <c r="F777" s="27"/>
      <c r="G777" s="27"/>
      <c r="H777" s="27"/>
      <c r="I777" s="27"/>
      <c r="J777" s="27"/>
      <c r="K777" s="27"/>
      <c r="L777" s="16"/>
      <c r="Q777" s="421"/>
      <c r="R777" s="40" t="s">
        <v>1147</v>
      </c>
      <c r="S777" s="11" t="s">
        <v>1149</v>
      </c>
      <c r="T777" s="11">
        <v>471</v>
      </c>
      <c r="U777" s="619"/>
      <c r="V777" s="770"/>
      <c r="W777" s="770"/>
      <c r="X777" s="770"/>
      <c r="Y777" s="770"/>
      <c r="Z777" s="770"/>
      <c r="AA777" s="770"/>
      <c r="AB777" s="4" t="s">
        <v>1767</v>
      </c>
    </row>
    <row r="778" spans="1:28" x14ac:dyDescent="0.3">
      <c r="A778" s="419" t="s">
        <v>944</v>
      </c>
      <c r="B778" s="344" t="s">
        <v>939</v>
      </c>
      <c r="C778" s="96" t="s">
        <v>2085</v>
      </c>
      <c r="D778" s="65">
        <v>550</v>
      </c>
      <c r="E778" s="65">
        <v>1155</v>
      </c>
      <c r="F778" s="292"/>
      <c r="G778" s="292"/>
      <c r="H778" s="292"/>
      <c r="I778" s="292">
        <v>1155</v>
      </c>
      <c r="J778" s="292"/>
      <c r="K778" s="292"/>
      <c r="L778" s="66" t="s">
        <v>1935</v>
      </c>
      <c r="Q778" s="547"/>
      <c r="R778" s="554" t="s">
        <v>1148</v>
      </c>
      <c r="S778" s="546" t="s">
        <v>1150</v>
      </c>
      <c r="T778" s="546">
        <v>625</v>
      </c>
      <c r="U778" s="619"/>
      <c r="V778" s="770"/>
      <c r="W778" s="770"/>
      <c r="X778" s="770"/>
      <c r="Y778" s="770"/>
      <c r="Z778" s="770"/>
      <c r="AA778" s="770"/>
      <c r="AB778" s="562" t="s">
        <v>1767</v>
      </c>
    </row>
    <row r="779" spans="1:28" x14ac:dyDescent="0.3">
      <c r="A779" s="419" t="s">
        <v>945</v>
      </c>
      <c r="B779" s="344" t="s">
        <v>941</v>
      </c>
      <c r="C779" s="96" t="s">
        <v>2085</v>
      </c>
      <c r="D779" s="65">
        <v>410</v>
      </c>
      <c r="E779" s="65">
        <v>820</v>
      </c>
      <c r="F779" s="292"/>
      <c r="G779" s="292"/>
      <c r="H779" s="292">
        <v>820</v>
      </c>
      <c r="I779" s="292"/>
      <c r="J779" s="292"/>
      <c r="K779" s="292"/>
      <c r="L779" s="66" t="s">
        <v>1936</v>
      </c>
      <c r="Q779" s="421"/>
      <c r="R779" s="40" t="s">
        <v>1151</v>
      </c>
      <c r="S779" s="11" t="s">
        <v>1145</v>
      </c>
      <c r="T779" s="11">
        <v>422</v>
      </c>
      <c r="U779" s="619"/>
      <c r="V779" s="770"/>
      <c r="W779" s="770"/>
      <c r="X779" s="770"/>
      <c r="Y779" s="770"/>
      <c r="Z779" s="770"/>
      <c r="AA779" s="770"/>
      <c r="AB779" s="4" t="s">
        <v>1767</v>
      </c>
    </row>
    <row r="780" spans="1:28" x14ac:dyDescent="0.3">
      <c r="A780" s="434"/>
      <c r="B780" s="344" t="s">
        <v>942</v>
      </c>
      <c r="C780" s="96" t="s">
        <v>2085</v>
      </c>
      <c r="D780" s="82"/>
      <c r="E780" s="82"/>
      <c r="F780" s="319"/>
      <c r="G780" s="319"/>
      <c r="H780" s="319"/>
      <c r="I780" s="319"/>
      <c r="J780" s="319"/>
      <c r="K780" s="319"/>
      <c r="L780" s="66" t="s">
        <v>1308</v>
      </c>
      <c r="Q780" s="547"/>
      <c r="R780" s="554" t="s">
        <v>1152</v>
      </c>
      <c r="S780" s="546" t="s">
        <v>1149</v>
      </c>
      <c r="T780" s="546">
        <v>633</v>
      </c>
      <c r="U780" s="619"/>
      <c r="V780" s="770"/>
      <c r="W780" s="770"/>
      <c r="X780" s="770"/>
      <c r="Y780" s="770"/>
      <c r="Z780" s="770"/>
      <c r="AA780" s="770"/>
      <c r="AB780" s="562" t="s">
        <v>1767</v>
      </c>
    </row>
    <row r="781" spans="1:28" ht="15" thickBot="1" x14ac:dyDescent="0.35">
      <c r="A781" s="438"/>
      <c r="B781" s="415" t="s">
        <v>943</v>
      </c>
      <c r="C781" s="96" t="s">
        <v>2085</v>
      </c>
      <c r="D781" s="86"/>
      <c r="E781" s="86"/>
      <c r="F781" s="760"/>
      <c r="G781" s="760"/>
      <c r="H781" s="760"/>
      <c r="I781" s="760"/>
      <c r="J781" s="760"/>
      <c r="K781" s="760"/>
      <c r="L781" s="76" t="s">
        <v>1308</v>
      </c>
      <c r="Q781" s="421"/>
      <c r="R781" s="40" t="s">
        <v>1153</v>
      </c>
      <c r="S781" s="11" t="s">
        <v>1150</v>
      </c>
      <c r="T781" s="11">
        <v>844</v>
      </c>
      <c r="U781" s="619"/>
      <c r="V781" s="770"/>
      <c r="W781" s="770"/>
      <c r="X781" s="770"/>
      <c r="Y781" s="770"/>
      <c r="Z781" s="770"/>
      <c r="AA781" s="770"/>
      <c r="AB781" s="4" t="s">
        <v>1767</v>
      </c>
    </row>
    <row r="782" spans="1:28" ht="18.600000000000001" thickBot="1" x14ac:dyDescent="0.4">
      <c r="A782" s="101" t="s">
        <v>1309</v>
      </c>
      <c r="B782" s="416"/>
      <c r="C782" s="687"/>
      <c r="D782" s="99"/>
      <c r="E782" s="99"/>
      <c r="F782" s="99"/>
      <c r="G782" s="99"/>
      <c r="H782" s="99"/>
      <c r="I782" s="99"/>
      <c r="J782" s="99"/>
      <c r="K782" s="99"/>
      <c r="L782" s="100"/>
      <c r="Q782" s="587"/>
      <c r="R782" s="551" t="s">
        <v>293</v>
      </c>
      <c r="S782" s="546" t="s">
        <v>98</v>
      </c>
      <c r="T782" s="552">
        <v>300</v>
      </c>
      <c r="U782" s="619"/>
      <c r="V782" s="770"/>
      <c r="W782" s="770"/>
      <c r="X782" s="770"/>
      <c r="Y782" s="770"/>
      <c r="Z782" s="770"/>
      <c r="AA782" s="770"/>
      <c r="AB782" s="575" t="s">
        <v>1768</v>
      </c>
    </row>
    <row r="783" spans="1:28" x14ac:dyDescent="0.3">
      <c r="A783" s="428" t="s">
        <v>1329</v>
      </c>
      <c r="B783" s="417" t="s">
        <v>1310</v>
      </c>
      <c r="C783" s="96" t="s">
        <v>424</v>
      </c>
      <c r="D783" s="85">
        <v>330</v>
      </c>
      <c r="E783" s="85">
        <v>790</v>
      </c>
      <c r="F783" s="318"/>
      <c r="G783" s="318"/>
      <c r="H783" s="318">
        <v>790</v>
      </c>
      <c r="I783" s="318"/>
      <c r="J783" s="318"/>
      <c r="K783" s="318"/>
      <c r="L783" s="68" t="s">
        <v>1937</v>
      </c>
      <c r="Q783" s="556" t="s">
        <v>1154</v>
      </c>
      <c r="R783" s="544" t="s">
        <v>367</v>
      </c>
      <c r="S783" s="546" t="s">
        <v>98</v>
      </c>
      <c r="T783" s="545">
        <v>500</v>
      </c>
      <c r="U783" s="619"/>
      <c r="V783" s="770"/>
      <c r="W783" s="770"/>
      <c r="X783" s="770"/>
      <c r="Y783" s="770"/>
      <c r="Z783" s="770"/>
      <c r="AA783" s="770"/>
      <c r="AB783" s="562" t="s">
        <v>1769</v>
      </c>
    </row>
    <row r="784" spans="1:28" x14ac:dyDescent="0.3">
      <c r="A784" s="433" t="s">
        <v>1330</v>
      </c>
      <c r="B784" s="414" t="s">
        <v>1311</v>
      </c>
      <c r="C784" s="96" t="s">
        <v>424</v>
      </c>
      <c r="D784" s="85">
        <v>330</v>
      </c>
      <c r="E784" s="65">
        <v>860</v>
      </c>
      <c r="F784" s="292"/>
      <c r="G784" s="292"/>
      <c r="H784" s="292">
        <v>860</v>
      </c>
      <c r="I784" s="292"/>
      <c r="J784" s="292"/>
      <c r="K784" s="292"/>
      <c r="L784" s="68" t="s">
        <v>1938</v>
      </c>
      <c r="Q784" s="424" t="s">
        <v>1155</v>
      </c>
      <c r="R784" s="40" t="s">
        <v>369</v>
      </c>
      <c r="S784" s="11" t="s">
        <v>98</v>
      </c>
      <c r="T784" s="11">
        <v>300</v>
      </c>
      <c r="U784" s="619"/>
      <c r="V784" s="770"/>
      <c r="W784" s="770"/>
      <c r="X784" s="770"/>
      <c r="Y784" s="770"/>
      <c r="Z784" s="770"/>
      <c r="AA784" s="770"/>
      <c r="AB784" s="4" t="s">
        <v>1769</v>
      </c>
    </row>
    <row r="785" spans="1:28" x14ac:dyDescent="0.3">
      <c r="A785" s="421"/>
      <c r="B785" s="414" t="s">
        <v>1312</v>
      </c>
      <c r="C785" s="96" t="s">
        <v>424</v>
      </c>
      <c r="D785" s="85">
        <v>530</v>
      </c>
      <c r="E785" s="65">
        <v>1270</v>
      </c>
      <c r="F785" s="292"/>
      <c r="G785" s="292"/>
      <c r="H785" s="292"/>
      <c r="I785" s="292"/>
      <c r="J785" s="292">
        <v>1270</v>
      </c>
      <c r="K785" s="292"/>
      <c r="L785" s="68" t="s">
        <v>1938</v>
      </c>
      <c r="Q785" s="426" t="s">
        <v>1190</v>
      </c>
      <c r="R785" s="10" t="s">
        <v>511</v>
      </c>
      <c r="S785" s="11" t="s">
        <v>98</v>
      </c>
      <c r="T785" s="14">
        <v>1010</v>
      </c>
      <c r="U785" s="14">
        <v>3100</v>
      </c>
      <c r="V785" s="315"/>
      <c r="W785" s="315"/>
      <c r="X785" s="315"/>
      <c r="Y785" s="315"/>
      <c r="Z785" s="315"/>
      <c r="AA785" s="315">
        <v>3100</v>
      </c>
      <c r="AB785" s="6" t="s">
        <v>1796</v>
      </c>
    </row>
    <row r="786" spans="1:28" x14ac:dyDescent="0.3">
      <c r="A786" s="421"/>
      <c r="B786" s="414" t="s">
        <v>1313</v>
      </c>
      <c r="C786" s="96" t="s">
        <v>424</v>
      </c>
      <c r="D786" s="85">
        <v>530</v>
      </c>
      <c r="E786" s="11">
        <v>1380</v>
      </c>
      <c r="F786" s="281"/>
      <c r="G786" s="281"/>
      <c r="H786" s="281"/>
      <c r="I786" s="281"/>
      <c r="J786" s="281">
        <v>1380</v>
      </c>
      <c r="K786" s="281"/>
      <c r="L786" s="68" t="s">
        <v>1938</v>
      </c>
      <c r="Q786" s="547" t="s">
        <v>1191</v>
      </c>
      <c r="R786" s="554" t="s">
        <v>514</v>
      </c>
      <c r="S786" s="546" t="s">
        <v>98</v>
      </c>
      <c r="T786" s="546">
        <v>670</v>
      </c>
      <c r="U786" s="546">
        <v>2080</v>
      </c>
      <c r="V786" s="281"/>
      <c r="W786" s="281"/>
      <c r="X786" s="281"/>
      <c r="Y786" s="281"/>
      <c r="Z786" s="281"/>
      <c r="AA786" s="281">
        <v>2080</v>
      </c>
      <c r="AB786" s="574" t="s">
        <v>1796</v>
      </c>
    </row>
    <row r="787" spans="1:28" x14ac:dyDescent="0.3">
      <c r="A787" s="421"/>
      <c r="B787" s="40" t="s">
        <v>1315</v>
      </c>
      <c r="C787" s="96" t="s">
        <v>424</v>
      </c>
      <c r="D787" s="11">
        <v>40</v>
      </c>
      <c r="E787" s="11">
        <v>92</v>
      </c>
      <c r="F787" s="281">
        <v>92</v>
      </c>
      <c r="G787" s="281"/>
      <c r="H787" s="281"/>
      <c r="I787" s="281"/>
      <c r="J787" s="281"/>
      <c r="K787" s="281"/>
      <c r="L787" s="68" t="s">
        <v>1938</v>
      </c>
      <c r="Q787" s="668"/>
      <c r="R787" s="658" t="s">
        <v>658</v>
      </c>
      <c r="S787" s="623" t="s">
        <v>98</v>
      </c>
      <c r="T787" s="623">
        <v>400</v>
      </c>
      <c r="U787" s="623">
        <v>800</v>
      </c>
      <c r="V787" s="700"/>
      <c r="W787" s="700"/>
      <c r="X787" s="700">
        <v>800</v>
      </c>
      <c r="Y787" s="700"/>
      <c r="Z787" s="700"/>
      <c r="AA787" s="700"/>
      <c r="AB787" s="624" t="s">
        <v>1234</v>
      </c>
    </row>
    <row r="788" spans="1:28" x14ac:dyDescent="0.3">
      <c r="A788" s="421"/>
      <c r="B788" s="40" t="s">
        <v>1316</v>
      </c>
      <c r="C788" s="96" t="s">
        <v>2071</v>
      </c>
      <c r="D788" s="11">
        <v>170</v>
      </c>
      <c r="E788" s="11">
        <v>405</v>
      </c>
      <c r="F788" s="281"/>
      <c r="G788" s="281">
        <v>405</v>
      </c>
      <c r="H788" s="281"/>
      <c r="I788" s="281"/>
      <c r="J788" s="281"/>
      <c r="K788" s="281"/>
      <c r="L788" s="68" t="s">
        <v>1939</v>
      </c>
      <c r="Q788" s="556" t="s">
        <v>737</v>
      </c>
      <c r="R788" s="658" t="s">
        <v>707</v>
      </c>
      <c r="S788" s="623" t="s">
        <v>98</v>
      </c>
      <c r="T788" s="623">
        <v>160</v>
      </c>
      <c r="U788" s="623">
        <v>1160</v>
      </c>
      <c r="V788" s="700"/>
      <c r="W788" s="700"/>
      <c r="X788" s="700"/>
      <c r="Y788" s="700">
        <v>1160</v>
      </c>
      <c r="Z788" s="700"/>
      <c r="AA788" s="700"/>
      <c r="AB788" s="624" t="s">
        <v>1843</v>
      </c>
    </row>
    <row r="789" spans="1:28" x14ac:dyDescent="0.3">
      <c r="A789" s="421"/>
      <c r="B789" s="40" t="s">
        <v>1317</v>
      </c>
      <c r="C789" s="96" t="s">
        <v>2071</v>
      </c>
      <c r="D789" s="11">
        <v>240</v>
      </c>
      <c r="E789" s="11">
        <v>570</v>
      </c>
      <c r="F789" s="281"/>
      <c r="G789" s="281">
        <v>570</v>
      </c>
      <c r="H789" s="281"/>
      <c r="I789" s="281"/>
      <c r="J789" s="281"/>
      <c r="K789" s="281"/>
      <c r="L789" s="68" t="s">
        <v>1940</v>
      </c>
      <c r="Q789" s="421"/>
      <c r="R789" s="414" t="s">
        <v>709</v>
      </c>
      <c r="S789" s="96" t="s">
        <v>98</v>
      </c>
      <c r="T789" s="96">
        <v>183</v>
      </c>
      <c r="U789" s="96">
        <v>570</v>
      </c>
      <c r="V789" s="700"/>
      <c r="W789" s="700">
        <v>570</v>
      </c>
      <c r="X789" s="700"/>
      <c r="Y789" s="700"/>
      <c r="Z789" s="700"/>
      <c r="AA789" s="700"/>
      <c r="AB789" s="66" t="s">
        <v>1848</v>
      </c>
    </row>
    <row r="790" spans="1:28" x14ac:dyDescent="0.3">
      <c r="A790" s="421"/>
      <c r="B790" s="40" t="s">
        <v>1318</v>
      </c>
      <c r="C790" s="96" t="s">
        <v>2070</v>
      </c>
      <c r="D790" s="11">
        <v>320</v>
      </c>
      <c r="E790" s="11">
        <v>760</v>
      </c>
      <c r="F790" s="281"/>
      <c r="G790" s="281"/>
      <c r="H790" s="281">
        <v>760</v>
      </c>
      <c r="I790" s="281"/>
      <c r="J790" s="281"/>
      <c r="K790" s="281"/>
      <c r="L790" s="68" t="s">
        <v>1941</v>
      </c>
      <c r="Q790" s="547"/>
      <c r="R790" s="658" t="s">
        <v>710</v>
      </c>
      <c r="S790" s="623" t="s">
        <v>98</v>
      </c>
      <c r="T790" s="623">
        <v>428</v>
      </c>
      <c r="U790" s="623">
        <v>1183</v>
      </c>
      <c r="V790" s="700"/>
      <c r="W790" s="700"/>
      <c r="X790" s="700"/>
      <c r="Y790" s="700"/>
      <c r="Z790" s="700">
        <v>1183</v>
      </c>
      <c r="AA790" s="700"/>
      <c r="AB790" s="624" t="s">
        <v>1849</v>
      </c>
    </row>
    <row r="791" spans="1:28" x14ac:dyDescent="0.3">
      <c r="A791" s="421"/>
      <c r="B791" s="40" t="s">
        <v>1319</v>
      </c>
      <c r="C791" s="96" t="s">
        <v>2070</v>
      </c>
      <c r="D791" s="11">
        <v>640</v>
      </c>
      <c r="E791" s="11">
        <v>1520</v>
      </c>
      <c r="F791" s="281"/>
      <c r="G791" s="281"/>
      <c r="H791" s="281"/>
      <c r="I791" s="281"/>
      <c r="J791" s="281"/>
      <c r="K791" s="281">
        <v>1520</v>
      </c>
      <c r="L791" s="68" t="s">
        <v>1942</v>
      </c>
      <c r="Q791" s="428" t="s">
        <v>745</v>
      </c>
      <c r="R791" s="417" t="s">
        <v>740</v>
      </c>
      <c r="S791" s="96" t="s">
        <v>2105</v>
      </c>
      <c r="T791" s="102">
        <v>240</v>
      </c>
      <c r="U791" s="102">
        <v>610</v>
      </c>
      <c r="V791" s="702"/>
      <c r="W791" s="702"/>
      <c r="X791" s="702">
        <v>610</v>
      </c>
      <c r="Y791" s="702"/>
      <c r="Z791" s="702"/>
      <c r="AA791" s="702"/>
      <c r="AB791" s="68" t="s">
        <v>1854</v>
      </c>
    </row>
    <row r="792" spans="1:28" x14ac:dyDescent="0.3">
      <c r="A792" s="421"/>
      <c r="B792" s="40" t="s">
        <v>1320</v>
      </c>
      <c r="C792" s="96" t="s">
        <v>2071</v>
      </c>
      <c r="D792" s="11">
        <v>170</v>
      </c>
      <c r="E792" s="11">
        <v>435</v>
      </c>
      <c r="F792" s="281"/>
      <c r="G792" s="281">
        <v>435</v>
      </c>
      <c r="H792" s="281"/>
      <c r="I792" s="281"/>
      <c r="J792" s="281"/>
      <c r="K792" s="281"/>
      <c r="L792" s="68" t="s">
        <v>1943</v>
      </c>
      <c r="Q792" s="553" t="s">
        <v>746</v>
      </c>
      <c r="R792" s="658" t="s">
        <v>741</v>
      </c>
      <c r="S792" s="623" t="s">
        <v>2105</v>
      </c>
      <c r="T792" s="623">
        <v>240</v>
      </c>
      <c r="U792" s="623">
        <v>580</v>
      </c>
      <c r="V792" s="700"/>
      <c r="W792" s="700">
        <v>580</v>
      </c>
      <c r="X792" s="700"/>
      <c r="Y792" s="700"/>
      <c r="Z792" s="700"/>
      <c r="AA792" s="700"/>
      <c r="AB792" s="624" t="s">
        <v>1855</v>
      </c>
    </row>
    <row r="793" spans="1:28" x14ac:dyDescent="0.3">
      <c r="A793" s="421"/>
      <c r="B793" s="40" t="s">
        <v>1321</v>
      </c>
      <c r="C793" s="96" t="s">
        <v>2071</v>
      </c>
      <c r="D793" s="11">
        <v>240</v>
      </c>
      <c r="E793" s="11">
        <v>615</v>
      </c>
      <c r="F793" s="281"/>
      <c r="G793" s="281"/>
      <c r="H793" s="281">
        <v>615</v>
      </c>
      <c r="I793" s="281"/>
      <c r="J793" s="281"/>
      <c r="K793" s="281"/>
      <c r="L793" s="68" t="s">
        <v>1944</v>
      </c>
      <c r="Q793" s="35"/>
      <c r="R793" s="414" t="s">
        <v>742</v>
      </c>
      <c r="S793" s="96" t="s">
        <v>2105</v>
      </c>
      <c r="T793" s="96">
        <v>240</v>
      </c>
      <c r="U793" s="96">
        <v>590</v>
      </c>
      <c r="V793" s="700"/>
      <c r="W793" s="700">
        <v>590</v>
      </c>
      <c r="X793" s="700"/>
      <c r="Y793" s="700"/>
      <c r="Z793" s="700"/>
      <c r="AA793" s="700"/>
      <c r="AB793" s="66" t="s">
        <v>1856</v>
      </c>
    </row>
    <row r="794" spans="1:28" x14ac:dyDescent="0.3">
      <c r="A794" s="429"/>
      <c r="B794" s="40" t="s">
        <v>1322</v>
      </c>
      <c r="C794" s="96" t="s">
        <v>2070</v>
      </c>
      <c r="D794" s="11">
        <v>320</v>
      </c>
      <c r="E794" s="11">
        <v>820</v>
      </c>
      <c r="F794" s="281"/>
      <c r="G794" s="281"/>
      <c r="H794" s="281">
        <v>820</v>
      </c>
      <c r="I794" s="281"/>
      <c r="J794" s="281"/>
      <c r="K794" s="281"/>
      <c r="L794" s="68" t="s">
        <v>1945</v>
      </c>
      <c r="Q794" s="547"/>
      <c r="R794" s="658" t="s">
        <v>743</v>
      </c>
      <c r="S794" s="623" t="s">
        <v>2105</v>
      </c>
      <c r="T794" s="623">
        <v>500</v>
      </c>
      <c r="U794" s="623">
        <v>1400</v>
      </c>
      <c r="V794" s="700"/>
      <c r="W794" s="700"/>
      <c r="X794" s="700"/>
      <c r="Y794" s="700"/>
      <c r="Z794" s="700">
        <v>1400</v>
      </c>
      <c r="AA794" s="700"/>
      <c r="AB794" s="624" t="s">
        <v>1857</v>
      </c>
    </row>
    <row r="795" spans="1:28" x14ac:dyDescent="0.3">
      <c r="A795" s="421"/>
      <c r="B795" s="40" t="s">
        <v>1323</v>
      </c>
      <c r="C795" s="96" t="s">
        <v>2070</v>
      </c>
      <c r="D795" s="11">
        <v>640</v>
      </c>
      <c r="E795" s="11">
        <v>1640</v>
      </c>
      <c r="F795" s="281"/>
      <c r="G795" s="281"/>
      <c r="H795" s="281"/>
      <c r="I795" s="281"/>
      <c r="J795" s="281"/>
      <c r="K795" s="281">
        <v>1640</v>
      </c>
      <c r="L795" s="68" t="s">
        <v>1946</v>
      </c>
      <c r="Q795" s="421"/>
      <c r="R795" s="414" t="s">
        <v>744</v>
      </c>
      <c r="S795" s="96" t="s">
        <v>2105</v>
      </c>
      <c r="T795" s="96">
        <v>500</v>
      </c>
      <c r="U795" s="96">
        <v>1275</v>
      </c>
      <c r="V795" s="700"/>
      <c r="W795" s="700"/>
      <c r="X795" s="700"/>
      <c r="Y795" s="700"/>
      <c r="Z795" s="700">
        <v>1275</v>
      </c>
      <c r="AA795" s="700"/>
      <c r="AB795" s="66" t="s">
        <v>1858</v>
      </c>
    </row>
    <row r="796" spans="1:28" x14ac:dyDescent="0.3">
      <c r="A796" s="421"/>
      <c r="B796" s="40" t="s">
        <v>1324</v>
      </c>
      <c r="C796" s="11" t="s">
        <v>15</v>
      </c>
      <c r="D796" s="11">
        <v>16</v>
      </c>
      <c r="E796" s="11">
        <v>32</v>
      </c>
      <c r="F796" s="281">
        <v>32</v>
      </c>
      <c r="G796" s="281"/>
      <c r="H796" s="281"/>
      <c r="I796" s="281"/>
      <c r="J796" s="281"/>
      <c r="K796" s="281"/>
      <c r="L796" s="4" t="s">
        <v>1947</v>
      </c>
      <c r="Q796" s="428" t="s">
        <v>755</v>
      </c>
      <c r="R796" s="414" t="s">
        <v>748</v>
      </c>
      <c r="S796" s="96" t="s">
        <v>98</v>
      </c>
      <c r="T796" s="96">
        <v>1000</v>
      </c>
      <c r="U796" s="96">
        <v>3000</v>
      </c>
      <c r="V796" s="700"/>
      <c r="W796" s="700"/>
      <c r="X796" s="700"/>
      <c r="Y796" s="700"/>
      <c r="Z796" s="700"/>
      <c r="AA796" s="700">
        <v>3000</v>
      </c>
      <c r="AB796" s="66" t="s">
        <v>1864</v>
      </c>
    </row>
    <row r="797" spans="1:28" x14ac:dyDescent="0.3">
      <c r="A797" s="421"/>
      <c r="B797" s="418" t="s">
        <v>1325</v>
      </c>
      <c r="C797" s="11" t="s">
        <v>15</v>
      </c>
      <c r="D797" s="11">
        <v>11</v>
      </c>
      <c r="E797" s="82"/>
      <c r="F797" s="319"/>
      <c r="G797" s="319"/>
      <c r="H797" s="319"/>
      <c r="I797" s="319"/>
      <c r="J797" s="319"/>
      <c r="K797" s="319"/>
      <c r="L797" s="4" t="s">
        <v>1948</v>
      </c>
      <c r="Q797" s="578" t="s">
        <v>756</v>
      </c>
      <c r="R797" s="658" t="s">
        <v>749</v>
      </c>
      <c r="S797" s="623" t="s">
        <v>98</v>
      </c>
      <c r="T797" s="623">
        <v>700</v>
      </c>
      <c r="U797" s="623">
        <v>2000</v>
      </c>
      <c r="V797" s="700"/>
      <c r="W797" s="700"/>
      <c r="X797" s="700"/>
      <c r="Y797" s="700"/>
      <c r="Z797" s="700"/>
      <c r="AA797" s="700">
        <v>2000</v>
      </c>
      <c r="AB797" s="624" t="s">
        <v>1865</v>
      </c>
    </row>
    <row r="798" spans="1:28" x14ac:dyDescent="0.3">
      <c r="A798" s="421"/>
      <c r="B798" s="418" t="s">
        <v>1326</v>
      </c>
      <c r="C798" s="11" t="s">
        <v>15</v>
      </c>
      <c r="D798" s="11">
        <v>11</v>
      </c>
      <c r="E798" s="82"/>
      <c r="F798" s="319"/>
      <c r="G798" s="319"/>
      <c r="H798" s="319"/>
      <c r="I798" s="319"/>
      <c r="J798" s="319"/>
      <c r="K798" s="319"/>
      <c r="L798" s="4" t="s">
        <v>1949</v>
      </c>
      <c r="Q798" s="35"/>
      <c r="R798" s="414" t="s">
        <v>751</v>
      </c>
      <c r="S798" s="96" t="s">
        <v>98</v>
      </c>
      <c r="T798" s="96">
        <v>420</v>
      </c>
      <c r="U798" s="96">
        <v>1000</v>
      </c>
      <c r="V798" s="700"/>
      <c r="W798" s="700"/>
      <c r="X798" s="700"/>
      <c r="Y798" s="700">
        <v>1000</v>
      </c>
      <c r="Z798" s="700"/>
      <c r="AA798" s="700"/>
      <c r="AB798" s="66" t="s">
        <v>1866</v>
      </c>
    </row>
    <row r="799" spans="1:28" ht="15" thickBot="1" x14ac:dyDescent="0.35">
      <c r="A799" s="429"/>
      <c r="B799" s="252" t="s">
        <v>1327</v>
      </c>
      <c r="C799" s="11" t="s">
        <v>15</v>
      </c>
      <c r="D799" s="13">
        <v>11</v>
      </c>
      <c r="E799" s="86"/>
      <c r="F799" s="760"/>
      <c r="G799" s="760"/>
      <c r="H799" s="760"/>
      <c r="I799" s="760"/>
      <c r="J799" s="760"/>
      <c r="K799" s="760"/>
      <c r="L799" s="8" t="s">
        <v>1948</v>
      </c>
      <c r="Q799" s="668"/>
      <c r="R799" s="658" t="s">
        <v>752</v>
      </c>
      <c r="S799" s="623" t="s">
        <v>98</v>
      </c>
      <c r="T799" s="623">
        <v>402</v>
      </c>
      <c r="U799" s="623">
        <v>717</v>
      </c>
      <c r="V799" s="700"/>
      <c r="W799" s="700"/>
      <c r="X799" s="700">
        <v>717</v>
      </c>
      <c r="Y799" s="700"/>
      <c r="Z799" s="700"/>
      <c r="AA799" s="700"/>
      <c r="AB799" s="624" t="s">
        <v>1246</v>
      </c>
    </row>
    <row r="800" spans="1:28" ht="18.600000000000001" thickBot="1" x14ac:dyDescent="0.4">
      <c r="A800" s="56" t="s">
        <v>1524</v>
      </c>
      <c r="B800" s="416"/>
      <c r="C800" s="687"/>
      <c r="D800" s="99"/>
      <c r="E800" s="99"/>
      <c r="F800" s="99"/>
      <c r="G800" s="99"/>
      <c r="H800" s="99"/>
      <c r="I800" s="99"/>
      <c r="J800" s="99"/>
      <c r="K800" s="99"/>
      <c r="L800" s="100"/>
      <c r="Q800" s="421"/>
      <c r="R800" s="414" t="s">
        <v>753</v>
      </c>
      <c r="S800" s="96" t="s">
        <v>98</v>
      </c>
      <c r="T800" s="96">
        <v>402</v>
      </c>
      <c r="U800" s="96">
        <v>717</v>
      </c>
      <c r="V800" s="700"/>
      <c r="W800" s="700"/>
      <c r="X800" s="700">
        <v>717</v>
      </c>
      <c r="Y800" s="700"/>
      <c r="Z800" s="700"/>
      <c r="AA800" s="700"/>
      <c r="AB800" s="66" t="s">
        <v>1246</v>
      </c>
    </row>
    <row r="801" spans="1:28" x14ac:dyDescent="0.3">
      <c r="A801" s="436" t="s">
        <v>1357</v>
      </c>
      <c r="B801" s="10" t="s">
        <v>1491</v>
      </c>
      <c r="C801" s="11"/>
      <c r="D801" s="82"/>
      <c r="E801" s="82"/>
      <c r="F801" s="319"/>
      <c r="G801" s="319"/>
      <c r="H801" s="319"/>
      <c r="I801" s="319"/>
      <c r="J801" s="319"/>
      <c r="K801" s="319"/>
      <c r="L801" s="6"/>
      <c r="Q801" s="668"/>
      <c r="R801" s="658" t="s">
        <v>773</v>
      </c>
      <c r="S801" s="623" t="s">
        <v>98</v>
      </c>
      <c r="T801" s="623">
        <v>1000</v>
      </c>
      <c r="U801" s="623">
        <v>2050</v>
      </c>
      <c r="V801" s="700"/>
      <c r="W801" s="700"/>
      <c r="X801" s="700"/>
      <c r="Y801" s="700"/>
      <c r="Z801" s="700"/>
      <c r="AA801" s="700">
        <v>2050</v>
      </c>
      <c r="AB801" s="624" t="s">
        <v>1873</v>
      </c>
    </row>
    <row r="802" spans="1:28" ht="15" thickBot="1" x14ac:dyDescent="0.35">
      <c r="A802" s="439" t="s">
        <v>1489</v>
      </c>
      <c r="B802" s="252"/>
      <c r="C802" s="11"/>
      <c r="D802" s="65"/>
      <c r="E802" s="65"/>
      <c r="F802" s="292"/>
      <c r="G802" s="292"/>
      <c r="H802" s="292"/>
      <c r="I802" s="292"/>
      <c r="J802" s="292"/>
      <c r="K802" s="292"/>
      <c r="L802" s="57"/>
      <c r="Q802" s="587"/>
      <c r="R802" s="551" t="s">
        <v>898</v>
      </c>
      <c r="S802" s="546" t="s">
        <v>2108</v>
      </c>
      <c r="T802" s="629"/>
      <c r="U802" s="629"/>
      <c r="V802" s="773"/>
      <c r="W802" s="773"/>
      <c r="X802" s="773"/>
      <c r="Y802" s="773"/>
      <c r="Z802" s="773"/>
      <c r="AA802" s="773"/>
      <c r="AB802" s="575" t="s">
        <v>1289</v>
      </c>
    </row>
    <row r="803" spans="1:28" ht="18.600000000000001" thickBot="1" x14ac:dyDescent="0.4">
      <c r="A803" s="101" t="s">
        <v>1445</v>
      </c>
      <c r="B803" s="416"/>
      <c r="C803" s="687"/>
      <c r="D803" s="99"/>
      <c r="E803" s="99"/>
      <c r="F803" s="99"/>
      <c r="G803" s="99"/>
      <c r="H803" s="99"/>
      <c r="I803" s="99"/>
      <c r="J803" s="99"/>
      <c r="K803" s="99"/>
      <c r="L803" s="100"/>
      <c r="Q803" s="426" t="s">
        <v>908</v>
      </c>
      <c r="R803" s="10" t="s">
        <v>905</v>
      </c>
      <c r="S803" s="11" t="s">
        <v>98</v>
      </c>
      <c r="T803" s="96">
        <v>170</v>
      </c>
      <c r="U803" s="96">
        <v>510</v>
      </c>
      <c r="V803" s="700"/>
      <c r="W803" s="700">
        <v>510</v>
      </c>
      <c r="X803" s="700"/>
      <c r="Y803" s="700"/>
      <c r="Z803" s="700"/>
      <c r="AA803" s="700"/>
      <c r="AB803" s="6" t="s">
        <v>1927</v>
      </c>
    </row>
    <row r="804" spans="1:28" x14ac:dyDescent="0.3">
      <c r="A804" s="436" t="s">
        <v>1357</v>
      </c>
      <c r="B804" s="10" t="s">
        <v>1490</v>
      </c>
      <c r="C804" s="11"/>
      <c r="D804" s="82"/>
      <c r="E804" s="82"/>
      <c r="F804" s="319"/>
      <c r="G804" s="319"/>
      <c r="H804" s="319"/>
      <c r="I804" s="319"/>
      <c r="J804" s="319"/>
      <c r="K804" s="319"/>
      <c r="L804" s="6"/>
      <c r="Q804" s="547"/>
      <c r="R804" s="554" t="s">
        <v>1363</v>
      </c>
      <c r="S804" s="546" t="s">
        <v>98</v>
      </c>
      <c r="T804" s="546">
        <v>635</v>
      </c>
      <c r="U804" s="546">
        <v>1950</v>
      </c>
      <c r="V804" s="281"/>
      <c r="W804" s="281"/>
      <c r="X804" s="281"/>
      <c r="Y804" s="281"/>
      <c r="Z804" s="281"/>
      <c r="AA804" s="281">
        <v>1950</v>
      </c>
      <c r="AB804" s="562" t="s">
        <v>1952</v>
      </c>
    </row>
    <row r="805" spans="1:28" ht="15" thickBot="1" x14ac:dyDescent="0.35">
      <c r="A805" s="440" t="s">
        <v>1492</v>
      </c>
      <c r="B805" s="252"/>
      <c r="C805" s="11"/>
      <c r="D805" s="13"/>
      <c r="E805" s="13"/>
      <c r="F805" s="314"/>
      <c r="G805" s="314"/>
      <c r="H805" s="314"/>
      <c r="I805" s="314"/>
      <c r="J805" s="314"/>
      <c r="K805" s="314"/>
      <c r="L805" s="8"/>
      <c r="Q805" s="578" t="s">
        <v>1488</v>
      </c>
      <c r="R805" s="554" t="s">
        <v>1400</v>
      </c>
      <c r="S805" s="173" t="s">
        <v>2110</v>
      </c>
      <c r="T805" s="619"/>
      <c r="U805" s="619"/>
      <c r="V805" s="770"/>
      <c r="W805" s="770"/>
      <c r="X805" s="770"/>
      <c r="Y805" s="770"/>
      <c r="Z805" s="770"/>
      <c r="AA805" s="770"/>
      <c r="AB805" s="562"/>
    </row>
    <row r="806" spans="1:28" ht="18.600000000000001" thickBot="1" x14ac:dyDescent="0.4">
      <c r="A806" s="56" t="s">
        <v>1359</v>
      </c>
      <c r="B806" s="15"/>
      <c r="C806" s="83"/>
      <c r="D806" s="27"/>
      <c r="E806" s="27"/>
      <c r="F806" s="27"/>
      <c r="G806" s="27"/>
      <c r="H806" s="27"/>
      <c r="I806" s="27"/>
      <c r="J806" s="27"/>
      <c r="K806" s="27"/>
      <c r="L806" s="16"/>
      <c r="Q806" s="435" t="s">
        <v>1578</v>
      </c>
      <c r="R806" s="405" t="s">
        <v>1574</v>
      </c>
      <c r="S806" s="11" t="s">
        <v>98</v>
      </c>
      <c r="T806" s="26">
        <v>310</v>
      </c>
      <c r="U806" s="26">
        <v>450</v>
      </c>
      <c r="V806" s="316"/>
      <c r="W806" s="316">
        <v>450</v>
      </c>
      <c r="X806" s="316"/>
      <c r="Y806" s="316"/>
      <c r="Z806" s="316"/>
      <c r="AA806" s="316"/>
      <c r="AB806" s="114" t="s">
        <v>1984</v>
      </c>
    </row>
    <row r="807" spans="1:28" x14ac:dyDescent="0.3">
      <c r="A807" s="428" t="s">
        <v>1382</v>
      </c>
      <c r="B807" s="10" t="s">
        <v>1360</v>
      </c>
      <c r="C807" s="11" t="s">
        <v>424</v>
      </c>
      <c r="D807" s="14">
        <v>635</v>
      </c>
      <c r="E807" s="14">
        <v>1950</v>
      </c>
      <c r="F807" s="315"/>
      <c r="G807" s="315"/>
      <c r="H807" s="315"/>
      <c r="I807" s="315"/>
      <c r="J807" s="315"/>
      <c r="K807" s="315">
        <v>1950</v>
      </c>
      <c r="L807" s="6" t="s">
        <v>1950</v>
      </c>
      <c r="Q807" s="429"/>
      <c r="R807" s="252" t="s">
        <v>2300</v>
      </c>
      <c r="S807" s="11" t="s">
        <v>98</v>
      </c>
      <c r="T807" s="13">
        <v>1200</v>
      </c>
      <c r="U807" s="13">
        <v>2400</v>
      </c>
      <c r="V807" s="314"/>
      <c r="W807" s="314"/>
      <c r="X807" s="314"/>
      <c r="Y807" s="314"/>
      <c r="Z807" s="314"/>
      <c r="AA807" s="314">
        <v>2400</v>
      </c>
      <c r="AB807" s="8" t="s">
        <v>2301</v>
      </c>
    </row>
    <row r="808" spans="1:28" x14ac:dyDescent="0.3">
      <c r="A808" s="35" t="s">
        <v>1383</v>
      </c>
      <c r="B808" s="40" t="s">
        <v>1362</v>
      </c>
      <c r="C808" s="11" t="s">
        <v>424</v>
      </c>
      <c r="D808" s="11">
        <v>635</v>
      </c>
      <c r="E808" s="11">
        <v>1950</v>
      </c>
      <c r="F808" s="281"/>
      <c r="G808" s="281"/>
      <c r="H808" s="281"/>
      <c r="I808" s="281"/>
      <c r="J808" s="281"/>
      <c r="K808" s="281">
        <v>1950</v>
      </c>
      <c r="L808" s="4" t="s">
        <v>1951</v>
      </c>
      <c r="Q808" s="547"/>
      <c r="R808" s="554" t="s">
        <v>2445</v>
      </c>
      <c r="S808" s="546" t="s">
        <v>98</v>
      </c>
      <c r="T808" s="546">
        <v>60</v>
      </c>
      <c r="U808" s="630"/>
      <c r="V808" s="771"/>
      <c r="W808" s="771"/>
      <c r="X808" s="771"/>
      <c r="Y808" s="771"/>
      <c r="Z808" s="771"/>
      <c r="AA808" s="771"/>
      <c r="AB808" s="574" t="s">
        <v>2669</v>
      </c>
    </row>
    <row r="809" spans="1:28" x14ac:dyDescent="0.3">
      <c r="A809" s="421"/>
      <c r="B809" s="40" t="s">
        <v>1363</v>
      </c>
      <c r="C809" s="11" t="s">
        <v>98</v>
      </c>
      <c r="D809" s="11">
        <v>635</v>
      </c>
      <c r="E809" s="11">
        <v>1950</v>
      </c>
      <c r="F809" s="281"/>
      <c r="G809" s="281"/>
      <c r="H809" s="281"/>
      <c r="I809" s="281"/>
      <c r="J809" s="281"/>
      <c r="K809" s="281">
        <v>1950</v>
      </c>
      <c r="L809" s="4" t="s">
        <v>1952</v>
      </c>
      <c r="Q809" s="421"/>
      <c r="R809" s="40" t="s">
        <v>2446</v>
      </c>
      <c r="S809" s="11" t="s">
        <v>98</v>
      </c>
      <c r="T809" s="11">
        <v>60</v>
      </c>
      <c r="U809" s="630"/>
      <c r="V809" s="771"/>
      <c r="W809" s="771"/>
      <c r="X809" s="771"/>
      <c r="Y809" s="771"/>
      <c r="Z809" s="771"/>
      <c r="AA809" s="771"/>
      <c r="AB809" s="6" t="s">
        <v>2670</v>
      </c>
    </row>
    <row r="810" spans="1:28" x14ac:dyDescent="0.3">
      <c r="A810" s="429"/>
      <c r="B810" s="252" t="s">
        <v>1365</v>
      </c>
      <c r="C810" s="11" t="s">
        <v>82</v>
      </c>
      <c r="D810" s="13">
        <v>40</v>
      </c>
      <c r="E810" s="13">
        <v>120</v>
      </c>
      <c r="F810" s="314">
        <v>120</v>
      </c>
      <c r="G810" s="314"/>
      <c r="H810" s="314"/>
      <c r="I810" s="314"/>
      <c r="J810" s="314"/>
      <c r="K810" s="314"/>
      <c r="L810" s="8" t="s">
        <v>1953</v>
      </c>
      <c r="Q810" s="547"/>
      <c r="R810" s="554" t="s">
        <v>2447</v>
      </c>
      <c r="S810" s="546" t="s">
        <v>98</v>
      </c>
      <c r="T810" s="546">
        <v>60</v>
      </c>
      <c r="U810" s="630"/>
      <c r="V810" s="771"/>
      <c r="W810" s="771"/>
      <c r="X810" s="771"/>
      <c r="Y810" s="771"/>
      <c r="Z810" s="771"/>
      <c r="AA810" s="771"/>
      <c r="AB810" s="574" t="s">
        <v>2671</v>
      </c>
    </row>
    <row r="811" spans="1:28" x14ac:dyDescent="0.3">
      <c r="A811" s="421"/>
      <c r="B811" s="40" t="s">
        <v>1366</v>
      </c>
      <c r="C811" s="11" t="s">
        <v>82</v>
      </c>
      <c r="D811" s="11">
        <v>60</v>
      </c>
      <c r="E811" s="11">
        <v>180</v>
      </c>
      <c r="F811" s="281">
        <v>180</v>
      </c>
      <c r="G811" s="281"/>
      <c r="H811" s="281"/>
      <c r="I811" s="281"/>
      <c r="J811" s="281"/>
      <c r="K811" s="281"/>
      <c r="L811" s="4" t="s">
        <v>1954</v>
      </c>
      <c r="Q811" s="421"/>
      <c r="R811" s="40" t="s">
        <v>2447</v>
      </c>
      <c r="S811" s="11" t="s">
        <v>98</v>
      </c>
      <c r="T811" s="11">
        <v>60</v>
      </c>
      <c r="U811" s="630"/>
      <c r="V811" s="771"/>
      <c r="W811" s="771"/>
      <c r="X811" s="771"/>
      <c r="Y811" s="771"/>
      <c r="Z811" s="771"/>
      <c r="AA811" s="771"/>
      <c r="AB811" s="6" t="s">
        <v>2672</v>
      </c>
    </row>
    <row r="812" spans="1:28" ht="15" thickBot="1" x14ac:dyDescent="0.35">
      <c r="A812" s="429"/>
      <c r="B812" s="252" t="s">
        <v>1380</v>
      </c>
      <c r="C812" s="173" t="s">
        <v>1381</v>
      </c>
      <c r="D812" s="13">
        <v>200</v>
      </c>
      <c r="E812" s="13">
        <v>400</v>
      </c>
      <c r="F812" s="314"/>
      <c r="G812" s="314">
        <v>400</v>
      </c>
      <c r="H812" s="314"/>
      <c r="I812" s="314"/>
      <c r="J812" s="314"/>
      <c r="K812" s="314"/>
      <c r="L812" s="8" t="s">
        <v>1955</v>
      </c>
      <c r="Q812" s="547"/>
      <c r="R812" s="583" t="s">
        <v>2448</v>
      </c>
      <c r="S812" s="546" t="s">
        <v>98</v>
      </c>
      <c r="T812" s="546">
        <v>60</v>
      </c>
      <c r="U812" s="630"/>
      <c r="V812" s="771"/>
      <c r="W812" s="771"/>
      <c r="X812" s="771"/>
      <c r="Y812" s="771"/>
      <c r="Z812" s="771"/>
      <c r="AA812" s="771"/>
      <c r="AB812" s="562" t="s">
        <v>2673</v>
      </c>
    </row>
    <row r="813" spans="1:28" ht="18.600000000000001" thickBot="1" x14ac:dyDescent="0.4">
      <c r="A813" s="56" t="s">
        <v>1385</v>
      </c>
      <c r="B813" s="15"/>
      <c r="C813" s="83"/>
      <c r="D813" s="27"/>
      <c r="E813" s="27"/>
      <c r="F813" s="27"/>
      <c r="G813" s="27"/>
      <c r="H813" s="27"/>
      <c r="I813" s="27"/>
      <c r="J813" s="27"/>
      <c r="K813" s="27"/>
      <c r="L813" s="16"/>
      <c r="Q813" s="421"/>
      <c r="R813" s="40" t="s">
        <v>2449</v>
      </c>
      <c r="S813" s="11" t="s">
        <v>98</v>
      </c>
      <c r="T813" s="11">
        <v>60</v>
      </c>
      <c r="U813" s="630"/>
      <c r="V813" s="771"/>
      <c r="W813" s="771"/>
      <c r="X813" s="771"/>
      <c r="Y813" s="771"/>
      <c r="Z813" s="771"/>
      <c r="AA813" s="771"/>
      <c r="AB813" s="4" t="s">
        <v>2674</v>
      </c>
    </row>
    <row r="814" spans="1:28" x14ac:dyDescent="0.3">
      <c r="A814" s="428" t="s">
        <v>1393</v>
      </c>
      <c r="B814" s="10" t="s">
        <v>1390</v>
      </c>
      <c r="C814" s="11" t="s">
        <v>2069</v>
      </c>
      <c r="D814" s="14">
        <v>660</v>
      </c>
      <c r="E814" s="14">
        <v>1782</v>
      </c>
      <c r="F814" s="315"/>
      <c r="G814" s="315"/>
      <c r="H814" s="315"/>
      <c r="I814" s="315"/>
      <c r="J814" s="315"/>
      <c r="K814" s="315">
        <v>1782</v>
      </c>
      <c r="L814" s="6" t="s">
        <v>252</v>
      </c>
      <c r="Q814" s="547"/>
      <c r="R814" s="554" t="s">
        <v>2454</v>
      </c>
      <c r="S814" s="546" t="s">
        <v>98</v>
      </c>
      <c r="T814" s="546">
        <v>60</v>
      </c>
      <c r="U814" s="630"/>
      <c r="V814" s="771"/>
      <c r="W814" s="771"/>
      <c r="X814" s="771"/>
      <c r="Y814" s="771"/>
      <c r="Z814" s="771"/>
      <c r="AA814" s="771"/>
      <c r="AB814" s="562" t="s">
        <v>2675</v>
      </c>
    </row>
    <row r="815" spans="1:28" x14ac:dyDescent="0.3">
      <c r="A815" s="35" t="s">
        <v>1394</v>
      </c>
      <c r="B815" s="40" t="s">
        <v>1389</v>
      </c>
      <c r="C815" s="11" t="s">
        <v>2069</v>
      </c>
      <c r="D815" s="11">
        <v>630</v>
      </c>
      <c r="E815" s="11">
        <v>1700</v>
      </c>
      <c r="F815" s="281"/>
      <c r="G815" s="281"/>
      <c r="H815" s="281"/>
      <c r="I815" s="281"/>
      <c r="J815" s="281"/>
      <c r="K815" s="281">
        <v>1700</v>
      </c>
      <c r="L815" s="4" t="s">
        <v>252</v>
      </c>
      <c r="Q815" s="429"/>
      <c r="R815" s="252" t="s">
        <v>2455</v>
      </c>
      <c r="S815" s="11" t="s">
        <v>98</v>
      </c>
      <c r="T815" s="13">
        <v>60</v>
      </c>
      <c r="U815" s="648"/>
      <c r="V815" s="772"/>
      <c r="W815" s="772"/>
      <c r="X815" s="772"/>
      <c r="Y815" s="772"/>
      <c r="Z815" s="772"/>
      <c r="AA815" s="772"/>
      <c r="AB815" s="8" t="s">
        <v>2676</v>
      </c>
    </row>
    <row r="816" spans="1:28" x14ac:dyDescent="0.3">
      <c r="A816" s="429"/>
      <c r="B816" s="252" t="s">
        <v>1391</v>
      </c>
      <c r="C816" s="11" t="s">
        <v>308</v>
      </c>
      <c r="D816" s="13">
        <v>800</v>
      </c>
      <c r="E816" s="13">
        <v>1600</v>
      </c>
      <c r="F816" s="314"/>
      <c r="G816" s="314"/>
      <c r="H816" s="314"/>
      <c r="I816" s="314"/>
      <c r="J816" s="314"/>
      <c r="K816" s="314">
        <v>1600</v>
      </c>
      <c r="L816" s="4" t="s">
        <v>252</v>
      </c>
      <c r="Q816" s="428" t="s">
        <v>2481</v>
      </c>
      <c r="R816" s="10" t="s">
        <v>2472</v>
      </c>
      <c r="S816" s="11" t="s">
        <v>98</v>
      </c>
      <c r="T816" s="630"/>
      <c r="U816" s="630"/>
      <c r="V816" s="315"/>
      <c r="W816" s="315"/>
      <c r="X816" s="315"/>
      <c r="Y816" s="315"/>
      <c r="Z816" s="315"/>
      <c r="AA816" s="315"/>
      <c r="AB816" s="6" t="s">
        <v>2475</v>
      </c>
    </row>
    <row r="817" spans="1:28" x14ac:dyDescent="0.3">
      <c r="A817" s="421"/>
      <c r="B817" s="40" t="s">
        <v>1392</v>
      </c>
      <c r="C817" s="11" t="s">
        <v>2071</v>
      </c>
      <c r="D817" s="11">
        <v>330</v>
      </c>
      <c r="E817" s="11">
        <v>891</v>
      </c>
      <c r="F817" s="281"/>
      <c r="G817" s="281"/>
      <c r="H817" s="281">
        <v>891</v>
      </c>
      <c r="I817" s="281"/>
      <c r="J817" s="281"/>
      <c r="K817" s="281"/>
      <c r="L817" s="4" t="s">
        <v>252</v>
      </c>
      <c r="Q817" s="578" t="s">
        <v>2482</v>
      </c>
      <c r="R817" s="554" t="s">
        <v>2473</v>
      </c>
      <c r="S817" s="546" t="s">
        <v>98</v>
      </c>
      <c r="T817" s="630"/>
      <c r="U817" s="630"/>
      <c r="V817" s="281"/>
      <c r="W817" s="281"/>
      <c r="X817" s="281"/>
      <c r="Y817" s="281"/>
      <c r="Z817" s="281"/>
      <c r="AA817" s="281"/>
      <c r="AB817" s="562" t="s">
        <v>2476</v>
      </c>
    </row>
    <row r="818" spans="1:28" x14ac:dyDescent="0.3">
      <c r="A818" s="421"/>
      <c r="B818" s="40" t="s">
        <v>1386</v>
      </c>
      <c r="C818" s="11" t="s">
        <v>2109</v>
      </c>
      <c r="D818" s="82"/>
      <c r="E818" s="82"/>
      <c r="F818" s="319"/>
      <c r="G818" s="319"/>
      <c r="H818" s="319"/>
      <c r="I818" s="319"/>
      <c r="J818" s="319"/>
      <c r="K818" s="319"/>
      <c r="L818" s="4"/>
      <c r="Q818" s="421" t="s">
        <v>2484</v>
      </c>
      <c r="R818" s="40" t="s">
        <v>2474</v>
      </c>
      <c r="S818" s="11" t="s">
        <v>98</v>
      </c>
      <c r="T818" s="630"/>
      <c r="U818" s="630"/>
      <c r="V818" s="771"/>
      <c r="W818" s="771"/>
      <c r="X818" s="771"/>
      <c r="Y818" s="771"/>
      <c r="Z818" s="771"/>
      <c r="AA818" s="771"/>
      <c r="AB818" s="4" t="s">
        <v>2477</v>
      </c>
    </row>
    <row r="819" spans="1:28" x14ac:dyDescent="0.3">
      <c r="A819" s="421"/>
      <c r="B819" s="40" t="s">
        <v>1387</v>
      </c>
      <c r="C819" s="11" t="s">
        <v>314</v>
      </c>
      <c r="D819" s="11">
        <v>400</v>
      </c>
      <c r="E819" s="11">
        <v>920</v>
      </c>
      <c r="F819" s="281"/>
      <c r="G819" s="281"/>
      <c r="H819" s="281"/>
      <c r="I819" s="281">
        <v>920</v>
      </c>
      <c r="J819" s="281"/>
      <c r="K819" s="281"/>
      <c r="L819" s="4" t="s">
        <v>252</v>
      </c>
      <c r="Q819" s="587"/>
      <c r="R819" s="551" t="s">
        <v>2478</v>
      </c>
      <c r="S819" s="546" t="s">
        <v>2479</v>
      </c>
      <c r="T819" s="552">
        <v>780</v>
      </c>
      <c r="U819" s="552">
        <v>1570</v>
      </c>
      <c r="V819" s="314"/>
      <c r="W819" s="314"/>
      <c r="X819" s="314"/>
      <c r="Y819" s="314"/>
      <c r="Z819" s="314"/>
      <c r="AA819" s="314">
        <v>1570</v>
      </c>
      <c r="AB819" s="575" t="s">
        <v>2480</v>
      </c>
    </row>
    <row r="820" spans="1:28" ht="15" thickBot="1" x14ac:dyDescent="0.35">
      <c r="A820" s="429"/>
      <c r="B820" s="252" t="s">
        <v>1388</v>
      </c>
      <c r="C820" s="11" t="s">
        <v>314</v>
      </c>
      <c r="D820" s="13">
        <v>240</v>
      </c>
      <c r="E820" s="13">
        <v>552</v>
      </c>
      <c r="F820" s="314"/>
      <c r="G820" s="314">
        <v>552</v>
      </c>
      <c r="H820" s="314"/>
      <c r="I820" s="314"/>
      <c r="J820" s="314"/>
      <c r="K820" s="314"/>
      <c r="L820" s="8" t="s">
        <v>252</v>
      </c>
      <c r="Q820" s="421"/>
      <c r="R820" s="40" t="s">
        <v>2528</v>
      </c>
      <c r="S820" s="11" t="s">
        <v>98</v>
      </c>
      <c r="T820" s="11">
        <v>320</v>
      </c>
      <c r="U820" s="11">
        <v>704</v>
      </c>
      <c r="V820" s="281"/>
      <c r="W820" s="281"/>
      <c r="X820" s="281">
        <v>704</v>
      </c>
      <c r="Y820" s="281"/>
      <c r="Z820" s="281"/>
      <c r="AA820" s="281"/>
      <c r="AB820" s="6" t="s">
        <v>2517</v>
      </c>
    </row>
    <row r="821" spans="1:28" ht="18.600000000000001" thickBot="1" x14ac:dyDescent="0.4">
      <c r="A821" s="56" t="s">
        <v>1395</v>
      </c>
      <c r="B821" s="15"/>
      <c r="C821" s="83"/>
      <c r="D821" s="27"/>
      <c r="E821" s="27"/>
      <c r="F821" s="27"/>
      <c r="G821" s="27"/>
      <c r="H821" s="27"/>
      <c r="I821" s="27"/>
      <c r="J821" s="27"/>
      <c r="K821" s="27"/>
      <c r="L821" s="16"/>
      <c r="Q821" s="547"/>
      <c r="R821" s="554" t="s">
        <v>2529</v>
      </c>
      <c r="S821" s="546" t="s">
        <v>98</v>
      </c>
      <c r="T821" s="546">
        <v>480</v>
      </c>
      <c r="U821" s="546">
        <v>1056</v>
      </c>
      <c r="V821" s="281"/>
      <c r="W821" s="281"/>
      <c r="X821" s="281"/>
      <c r="Y821" s="281">
        <v>1056</v>
      </c>
      <c r="Z821" s="281"/>
      <c r="AA821" s="281"/>
      <c r="AB821" s="574" t="s">
        <v>2517</v>
      </c>
    </row>
    <row r="822" spans="1:28" x14ac:dyDescent="0.3">
      <c r="A822" s="428" t="s">
        <v>1487</v>
      </c>
      <c r="B822" s="10" t="s">
        <v>1396</v>
      </c>
      <c r="C822" s="11" t="s">
        <v>2111</v>
      </c>
      <c r="D822" s="14">
        <v>800</v>
      </c>
      <c r="E822" s="14">
        <v>1730</v>
      </c>
      <c r="F822" s="315"/>
      <c r="G822" s="315"/>
      <c r="H822" s="315"/>
      <c r="I822" s="315"/>
      <c r="J822" s="315"/>
      <c r="K822" s="315">
        <v>1730</v>
      </c>
      <c r="L822" s="6" t="s">
        <v>1956</v>
      </c>
      <c r="Q822" s="421"/>
      <c r="R822" s="40" t="s">
        <v>2530</v>
      </c>
      <c r="S822" s="11" t="s">
        <v>98</v>
      </c>
      <c r="T822" s="11">
        <v>320</v>
      </c>
      <c r="U822" s="11">
        <v>800</v>
      </c>
      <c r="V822" s="281"/>
      <c r="W822" s="281"/>
      <c r="X822" s="281">
        <v>800</v>
      </c>
      <c r="Y822" s="281"/>
      <c r="Z822" s="281"/>
      <c r="AA822" s="281"/>
      <c r="AB822" s="6" t="s">
        <v>2527</v>
      </c>
    </row>
    <row r="823" spans="1:28" x14ac:dyDescent="0.3">
      <c r="A823" s="35" t="s">
        <v>1488</v>
      </c>
      <c r="B823" s="40" t="s">
        <v>1400</v>
      </c>
      <c r="C823" s="173" t="s">
        <v>2110</v>
      </c>
      <c r="D823" s="82"/>
      <c r="E823" s="82"/>
      <c r="F823" s="319"/>
      <c r="G823" s="319"/>
      <c r="H823" s="319"/>
      <c r="I823" s="319"/>
      <c r="J823" s="319"/>
      <c r="K823" s="319"/>
      <c r="L823" s="4"/>
      <c r="Q823" s="587"/>
      <c r="R823" s="551" t="s">
        <v>2531</v>
      </c>
      <c r="S823" s="546" t="s">
        <v>98</v>
      </c>
      <c r="T823" s="552">
        <v>480</v>
      </c>
      <c r="U823" s="552">
        <v>1200</v>
      </c>
      <c r="V823" s="314"/>
      <c r="W823" s="314"/>
      <c r="X823" s="314"/>
      <c r="Y823" s="314"/>
      <c r="Z823" s="314">
        <v>1200</v>
      </c>
      <c r="AA823" s="314"/>
      <c r="AB823" s="586" t="s">
        <v>2527</v>
      </c>
    </row>
    <row r="824" spans="1:28" x14ac:dyDescent="0.3">
      <c r="A824" s="421"/>
      <c r="B824" s="40" t="s">
        <v>1401</v>
      </c>
      <c r="C824" s="11" t="s">
        <v>2079</v>
      </c>
      <c r="D824" s="11">
        <v>400</v>
      </c>
      <c r="E824" s="11">
        <v>888</v>
      </c>
      <c r="F824" s="281"/>
      <c r="G824" s="281"/>
      <c r="H824" s="281">
        <v>888</v>
      </c>
      <c r="I824" s="281"/>
      <c r="J824" s="281"/>
      <c r="K824" s="281"/>
      <c r="L824" s="6" t="s">
        <v>1957</v>
      </c>
      <c r="Q824" s="428" t="s">
        <v>2555</v>
      </c>
      <c r="R824" s="10" t="s">
        <v>2552</v>
      </c>
      <c r="S824" s="11" t="s">
        <v>98</v>
      </c>
      <c r="T824" s="14">
        <v>50</v>
      </c>
      <c r="U824" s="648"/>
      <c r="V824" s="772"/>
      <c r="W824" s="772"/>
      <c r="X824" s="772"/>
      <c r="Y824" s="772"/>
      <c r="Z824" s="772"/>
      <c r="AA824" s="772"/>
      <c r="AB824" s="6"/>
    </row>
    <row r="825" spans="1:28" x14ac:dyDescent="0.3">
      <c r="A825" s="421"/>
      <c r="B825" s="40" t="s">
        <v>1402</v>
      </c>
      <c r="C825" s="11" t="s">
        <v>2079</v>
      </c>
      <c r="D825" s="11">
        <v>400</v>
      </c>
      <c r="E825" s="11">
        <v>888</v>
      </c>
      <c r="F825" s="281"/>
      <c r="G825" s="281"/>
      <c r="H825" s="281">
        <v>888</v>
      </c>
      <c r="I825" s="281"/>
      <c r="J825" s="281"/>
      <c r="K825" s="281"/>
      <c r="L825" s="6" t="s">
        <v>1956</v>
      </c>
      <c r="Q825" s="578" t="s">
        <v>2556</v>
      </c>
      <c r="R825" s="554" t="s">
        <v>2553</v>
      </c>
      <c r="S825" s="546" t="s">
        <v>98</v>
      </c>
      <c r="T825" s="546">
        <v>110</v>
      </c>
      <c r="U825" s="648"/>
      <c r="V825" s="772"/>
      <c r="W825" s="772"/>
      <c r="X825" s="772"/>
      <c r="Y825" s="772"/>
      <c r="Z825" s="772"/>
      <c r="AA825" s="772"/>
      <c r="AB825" s="562"/>
    </row>
    <row r="826" spans="1:28" x14ac:dyDescent="0.3">
      <c r="A826" s="421"/>
      <c r="B826" s="40" t="s">
        <v>1403</v>
      </c>
      <c r="C826" s="11" t="s">
        <v>2079</v>
      </c>
      <c r="D826" s="11">
        <v>200</v>
      </c>
      <c r="E826" s="11">
        <v>439</v>
      </c>
      <c r="F826" s="281"/>
      <c r="G826" s="281">
        <v>439</v>
      </c>
      <c r="H826" s="281"/>
      <c r="I826" s="281"/>
      <c r="J826" s="281"/>
      <c r="K826" s="281"/>
      <c r="L826" s="6" t="s">
        <v>1956</v>
      </c>
      <c r="Q826" s="429"/>
      <c r="R826" s="252" t="s">
        <v>2554</v>
      </c>
      <c r="S826" s="11" t="s">
        <v>98</v>
      </c>
      <c r="T826" s="13">
        <v>440</v>
      </c>
      <c r="U826" s="648"/>
      <c r="V826" s="772"/>
      <c r="W826" s="772"/>
      <c r="X826" s="772"/>
      <c r="Y826" s="772"/>
      <c r="Z826" s="772"/>
      <c r="AA826" s="772"/>
      <c r="AB826" s="8"/>
    </row>
    <row r="827" spans="1:28" x14ac:dyDescent="0.3">
      <c r="A827" s="421" t="s">
        <v>1486</v>
      </c>
      <c r="B827" s="40" t="s">
        <v>1404</v>
      </c>
      <c r="C827" s="11" t="s">
        <v>2079</v>
      </c>
      <c r="D827" s="11">
        <v>200</v>
      </c>
      <c r="E827" s="11">
        <v>439</v>
      </c>
      <c r="F827" s="281"/>
      <c r="G827" s="281">
        <v>439</v>
      </c>
      <c r="H827" s="281"/>
      <c r="I827" s="281"/>
      <c r="J827" s="281"/>
      <c r="K827" s="281"/>
      <c r="L827" s="6" t="s">
        <v>1957</v>
      </c>
      <c r="Q827" s="428" t="s">
        <v>2575</v>
      </c>
      <c r="R827" s="10" t="s">
        <v>2563</v>
      </c>
      <c r="S827" s="11" t="s">
        <v>2558</v>
      </c>
      <c r="T827" s="14">
        <v>150</v>
      </c>
      <c r="U827" s="648"/>
      <c r="V827" s="772"/>
      <c r="W827" s="772"/>
      <c r="X827" s="772"/>
      <c r="Y827" s="772"/>
      <c r="Z827" s="772"/>
      <c r="AA827" s="772"/>
      <c r="AB827" s="6" t="s">
        <v>2561</v>
      </c>
    </row>
    <row r="828" spans="1:28" x14ac:dyDescent="0.3">
      <c r="A828" s="421" t="s">
        <v>1485</v>
      </c>
      <c r="B828" s="40" t="s">
        <v>1405</v>
      </c>
      <c r="C828" s="11" t="s">
        <v>2112</v>
      </c>
      <c r="D828" s="11">
        <v>24</v>
      </c>
      <c r="E828" s="82"/>
      <c r="F828" s="319"/>
      <c r="G828" s="319"/>
      <c r="H828" s="319"/>
      <c r="I828" s="319"/>
      <c r="J828" s="319"/>
      <c r="K828" s="319"/>
      <c r="L828" s="6" t="s">
        <v>1956</v>
      </c>
      <c r="Q828" s="578" t="s">
        <v>2576</v>
      </c>
      <c r="R828" s="554" t="s">
        <v>2564</v>
      </c>
      <c r="S828" s="546" t="s">
        <v>2558</v>
      </c>
      <c r="T828" s="546">
        <v>270</v>
      </c>
      <c r="U828" s="648"/>
      <c r="V828" s="772"/>
      <c r="W828" s="772"/>
      <c r="X828" s="772"/>
      <c r="Y828" s="772"/>
      <c r="Z828" s="772"/>
      <c r="AA828" s="772"/>
      <c r="AB828" s="574" t="s">
        <v>2560</v>
      </c>
    </row>
    <row r="829" spans="1:28" x14ac:dyDescent="0.3">
      <c r="A829" s="421"/>
      <c r="B829" s="40" t="s">
        <v>1406</v>
      </c>
      <c r="C829" s="173" t="s">
        <v>2079</v>
      </c>
      <c r="D829" s="11">
        <v>200</v>
      </c>
      <c r="E829" s="82"/>
      <c r="F829" s="319"/>
      <c r="G829" s="319"/>
      <c r="H829" s="319"/>
      <c r="I829" s="319"/>
      <c r="J829" s="319"/>
      <c r="K829" s="319"/>
      <c r="L829" s="4" t="s">
        <v>1958</v>
      </c>
      <c r="Q829" s="421"/>
      <c r="R829" s="40" t="s">
        <v>2565</v>
      </c>
      <c r="S829" s="11" t="s">
        <v>2558</v>
      </c>
      <c r="T829" s="11">
        <v>365</v>
      </c>
      <c r="U829" s="648"/>
      <c r="V829" s="772"/>
      <c r="W829" s="772"/>
      <c r="X829" s="772"/>
      <c r="Y829" s="772"/>
      <c r="Z829" s="772"/>
      <c r="AA829" s="772"/>
      <c r="AB829" s="6" t="s">
        <v>2559</v>
      </c>
    </row>
    <row r="830" spans="1:28" x14ac:dyDescent="0.3">
      <c r="A830" s="421"/>
      <c r="B830" s="40" t="s">
        <v>1479</v>
      </c>
      <c r="C830" s="173" t="s">
        <v>2079</v>
      </c>
      <c r="D830" s="11">
        <v>400</v>
      </c>
      <c r="E830" s="82"/>
      <c r="F830" s="319"/>
      <c r="G830" s="319"/>
      <c r="H830" s="319"/>
      <c r="I830" s="319"/>
      <c r="J830" s="319"/>
      <c r="K830" s="319"/>
      <c r="L830" s="4" t="s">
        <v>1958</v>
      </c>
      <c r="Q830" s="587"/>
      <c r="R830" s="551" t="s">
        <v>2562</v>
      </c>
      <c r="S830" s="546" t="s">
        <v>2558</v>
      </c>
      <c r="T830" s="552">
        <v>365</v>
      </c>
      <c r="U830" s="648"/>
      <c r="V830" s="772"/>
      <c r="W830" s="772"/>
      <c r="X830" s="772"/>
      <c r="Y830" s="772"/>
      <c r="Z830" s="772"/>
      <c r="AA830" s="772"/>
      <c r="AB830" s="574" t="s">
        <v>2559</v>
      </c>
    </row>
    <row r="831" spans="1:28" x14ac:dyDescent="0.3">
      <c r="A831" s="421"/>
      <c r="B831" s="40" t="s">
        <v>1481</v>
      </c>
      <c r="C831" s="173" t="s">
        <v>2079</v>
      </c>
      <c r="D831" s="11">
        <v>800</v>
      </c>
      <c r="E831" s="82"/>
      <c r="F831" s="319"/>
      <c r="G831" s="319"/>
      <c r="H831" s="319"/>
      <c r="I831" s="319"/>
      <c r="J831" s="319"/>
      <c r="K831" s="319"/>
      <c r="L831" s="4" t="s">
        <v>1959</v>
      </c>
      <c r="Q831" s="588" t="s">
        <v>2651</v>
      </c>
      <c r="R831" s="545" t="s">
        <v>2624</v>
      </c>
      <c r="S831" s="546" t="s">
        <v>2105</v>
      </c>
      <c r="T831" s="545">
        <v>640</v>
      </c>
      <c r="U831" s="545">
        <v>1210</v>
      </c>
      <c r="V831" s="315"/>
      <c r="W831" s="315"/>
      <c r="X831" s="315"/>
      <c r="Y831" s="315"/>
      <c r="Z831" s="315">
        <v>1210</v>
      </c>
      <c r="AA831" s="315"/>
      <c r="AB831" s="574" t="s">
        <v>2626</v>
      </c>
    </row>
    <row r="832" spans="1:28" ht="15" thickBot="1" x14ac:dyDescent="0.35">
      <c r="A832" s="421"/>
      <c r="B832" s="40" t="s">
        <v>1483</v>
      </c>
      <c r="C832" s="11" t="s">
        <v>2114</v>
      </c>
      <c r="D832" s="11">
        <v>340</v>
      </c>
      <c r="E832" s="65">
        <v>900</v>
      </c>
      <c r="F832" s="292"/>
      <c r="G832" s="292"/>
      <c r="H832" s="292"/>
      <c r="I832" s="292">
        <v>900</v>
      </c>
      <c r="J832" s="292"/>
      <c r="K832" s="292"/>
      <c r="L832" s="4" t="s">
        <v>1960</v>
      </c>
      <c r="Q832" s="556" t="s">
        <v>2640</v>
      </c>
      <c r="R832" s="545" t="s">
        <v>2639</v>
      </c>
      <c r="S832" s="546" t="s">
        <v>2558</v>
      </c>
      <c r="T832" s="545">
        <v>550</v>
      </c>
      <c r="U832" s="624"/>
      <c r="V832" s="703"/>
      <c r="W832" s="703"/>
      <c r="X832" s="703"/>
      <c r="Y832" s="703"/>
      <c r="Z832" s="703"/>
      <c r="AA832" s="703"/>
      <c r="AB832" s="574" t="s">
        <v>2641</v>
      </c>
    </row>
    <row r="833" spans="1:28" ht="18.600000000000001" thickBot="1" x14ac:dyDescent="0.4">
      <c r="A833" s="56" t="s">
        <v>3661</v>
      </c>
      <c r="B833" s="15"/>
      <c r="C833" s="83"/>
      <c r="D833" s="27"/>
      <c r="E833" s="27"/>
      <c r="F833" s="27"/>
      <c r="G833" s="27"/>
      <c r="H833" s="27"/>
      <c r="I833" s="27"/>
      <c r="J833" s="27"/>
      <c r="K833" s="27"/>
      <c r="L833" s="16"/>
      <c r="Q833" s="421"/>
      <c r="R833" s="11" t="s">
        <v>2849</v>
      </c>
      <c r="S833" s="11" t="s">
        <v>2558</v>
      </c>
      <c r="T833" s="11">
        <v>120</v>
      </c>
      <c r="U833" s="630"/>
      <c r="V833" s="771"/>
      <c r="W833" s="771"/>
      <c r="X833" s="771"/>
      <c r="Y833" s="771"/>
      <c r="Z833" s="771"/>
      <c r="AA833" s="771"/>
      <c r="AB833" s="6" t="s">
        <v>2850</v>
      </c>
    </row>
    <row r="834" spans="1:28" x14ac:dyDescent="0.3">
      <c r="A834" s="435" t="s">
        <v>1443</v>
      </c>
      <c r="B834" s="40" t="s">
        <v>1430</v>
      </c>
      <c r="C834" s="11" t="s">
        <v>2115</v>
      </c>
      <c r="D834" s="11">
        <v>340</v>
      </c>
      <c r="E834" s="82"/>
      <c r="F834" s="319"/>
      <c r="G834" s="319"/>
      <c r="H834" s="319"/>
      <c r="I834" s="319"/>
      <c r="J834" s="319"/>
      <c r="K834" s="319"/>
      <c r="L834" s="4" t="s">
        <v>1962</v>
      </c>
      <c r="Q834" s="428" t="s">
        <v>2921</v>
      </c>
      <c r="R834" s="14" t="s">
        <v>2913</v>
      </c>
      <c r="S834" s="11" t="s">
        <v>98</v>
      </c>
      <c r="T834" s="14">
        <v>115</v>
      </c>
      <c r="U834" s="14">
        <v>248</v>
      </c>
      <c r="V834" s="315">
        <v>248</v>
      </c>
      <c r="W834" s="315"/>
      <c r="X834" s="315"/>
      <c r="Y834" s="315"/>
      <c r="Z834" s="315"/>
      <c r="AA834" s="315"/>
      <c r="AB834" s="6" t="s">
        <v>2910</v>
      </c>
    </row>
    <row r="835" spans="1:28" x14ac:dyDescent="0.3">
      <c r="A835" s="35" t="s">
        <v>1444</v>
      </c>
      <c r="B835" s="40" t="s">
        <v>1432</v>
      </c>
      <c r="C835" s="11" t="s">
        <v>2115</v>
      </c>
      <c r="D835" s="11">
        <v>340</v>
      </c>
      <c r="E835" s="82"/>
      <c r="F835" s="319"/>
      <c r="G835" s="319"/>
      <c r="H835" s="319"/>
      <c r="I835" s="319"/>
      <c r="J835" s="319"/>
      <c r="K835" s="319"/>
      <c r="L835" s="4" t="s">
        <v>1963</v>
      </c>
      <c r="Q835" s="578" t="s">
        <v>2922</v>
      </c>
      <c r="R835" s="546" t="s">
        <v>2909</v>
      </c>
      <c r="S835" s="546" t="s">
        <v>98</v>
      </c>
      <c r="T835" s="546">
        <v>112</v>
      </c>
      <c r="U835" s="546">
        <v>240</v>
      </c>
      <c r="V835" s="281">
        <v>240</v>
      </c>
      <c r="W835" s="281"/>
      <c r="X835" s="281"/>
      <c r="Y835" s="281"/>
      <c r="Z835" s="281"/>
      <c r="AA835" s="281"/>
      <c r="AB835" s="574" t="s">
        <v>2911</v>
      </c>
    </row>
    <row r="836" spans="1:28" x14ac:dyDescent="0.3">
      <c r="A836" s="421"/>
      <c r="B836" s="40" t="s">
        <v>1433</v>
      </c>
      <c r="C836" s="11" t="s">
        <v>2115</v>
      </c>
      <c r="D836" s="11">
        <v>680</v>
      </c>
      <c r="E836" s="82"/>
      <c r="F836" s="319"/>
      <c r="G836" s="319"/>
      <c r="H836" s="319"/>
      <c r="I836" s="319"/>
      <c r="J836" s="319"/>
      <c r="K836" s="319"/>
      <c r="L836" s="4" t="s">
        <v>1964</v>
      </c>
      <c r="Q836" s="421"/>
      <c r="R836" s="11" t="s">
        <v>2912</v>
      </c>
      <c r="S836" s="11" t="s">
        <v>98</v>
      </c>
      <c r="T836" s="11">
        <v>235</v>
      </c>
      <c r="U836" s="11">
        <v>580</v>
      </c>
      <c r="V836" s="281"/>
      <c r="W836" s="281">
        <v>580</v>
      </c>
      <c r="X836" s="281"/>
      <c r="Y836" s="281"/>
      <c r="Z836" s="281"/>
      <c r="AA836" s="281"/>
      <c r="AB836" s="6" t="s">
        <v>2914</v>
      </c>
    </row>
    <row r="837" spans="1:28" x14ac:dyDescent="0.3">
      <c r="A837" s="421" t="s">
        <v>1477</v>
      </c>
      <c r="B837" s="40" t="s">
        <v>1434</v>
      </c>
      <c r="C837" s="11" t="s">
        <v>2115</v>
      </c>
      <c r="D837" s="11">
        <v>680</v>
      </c>
      <c r="E837" s="11">
        <v>1768</v>
      </c>
      <c r="F837" s="281"/>
      <c r="G837" s="281"/>
      <c r="H837" s="281"/>
      <c r="I837" s="281"/>
      <c r="J837" s="281"/>
      <c r="K837" s="281">
        <v>1768</v>
      </c>
      <c r="L837" s="4" t="s">
        <v>1965</v>
      </c>
      <c r="Q837" s="547"/>
      <c r="R837" s="546" t="s">
        <v>2915</v>
      </c>
      <c r="S837" s="546" t="s">
        <v>98</v>
      </c>
      <c r="T837" s="546">
        <v>350</v>
      </c>
      <c r="U837" s="546">
        <v>868</v>
      </c>
      <c r="V837" s="281"/>
      <c r="W837" s="281"/>
      <c r="X837" s="281">
        <v>868</v>
      </c>
      <c r="Y837" s="281"/>
      <c r="Z837" s="281"/>
      <c r="AA837" s="281"/>
      <c r="AB837" s="574" t="s">
        <v>2916</v>
      </c>
    </row>
    <row r="838" spans="1:28" x14ac:dyDescent="0.3">
      <c r="A838" s="421"/>
      <c r="B838" s="40" t="s">
        <v>1435</v>
      </c>
      <c r="C838" s="11" t="s">
        <v>2115</v>
      </c>
      <c r="D838" s="11">
        <v>680</v>
      </c>
      <c r="E838" s="82"/>
      <c r="F838" s="319"/>
      <c r="G838" s="319"/>
      <c r="H838" s="319"/>
      <c r="I838" s="319"/>
      <c r="J838" s="319"/>
      <c r="K838" s="319"/>
      <c r="L838" s="4" t="s">
        <v>1966</v>
      </c>
      <c r="Q838" s="429"/>
      <c r="R838" s="13" t="s">
        <v>2917</v>
      </c>
      <c r="S838" s="11" t="s">
        <v>98</v>
      </c>
      <c r="T838" s="13">
        <v>470</v>
      </c>
      <c r="U838" s="13">
        <v>1150</v>
      </c>
      <c r="V838" s="314"/>
      <c r="W838" s="314"/>
      <c r="X838" s="314"/>
      <c r="Y838" s="314">
        <v>1150</v>
      </c>
      <c r="Z838" s="314"/>
      <c r="AA838" s="314"/>
      <c r="AB838" s="6" t="s">
        <v>2918</v>
      </c>
    </row>
    <row r="839" spans="1:28" x14ac:dyDescent="0.3">
      <c r="A839" s="421"/>
      <c r="B839" s="40" t="s">
        <v>1436</v>
      </c>
      <c r="C839" s="11" t="s">
        <v>2115</v>
      </c>
      <c r="D839" s="11">
        <v>680</v>
      </c>
      <c r="E839" s="11">
        <v>1768</v>
      </c>
      <c r="F839" s="281"/>
      <c r="G839" s="281"/>
      <c r="H839" s="281"/>
      <c r="I839" s="281"/>
      <c r="J839" s="281"/>
      <c r="K839" s="281">
        <v>1768</v>
      </c>
      <c r="L839" s="4" t="s">
        <v>1963</v>
      </c>
      <c r="Q839" s="587"/>
      <c r="R839" s="552" t="s">
        <v>2919</v>
      </c>
      <c r="S839" s="546" t="s">
        <v>98</v>
      </c>
      <c r="T839" s="552">
        <v>705</v>
      </c>
      <c r="U839" s="552">
        <v>1740</v>
      </c>
      <c r="V839" s="314"/>
      <c r="W839" s="314"/>
      <c r="X839" s="314"/>
      <c r="Y839" s="314"/>
      <c r="Z839" s="314"/>
      <c r="AA839" s="314">
        <v>1740</v>
      </c>
      <c r="AB839" s="586" t="s">
        <v>2920</v>
      </c>
    </row>
    <row r="840" spans="1:28" x14ac:dyDescent="0.3">
      <c r="A840" s="421"/>
      <c r="B840" s="40" t="s">
        <v>1408</v>
      </c>
      <c r="C840" s="11" t="s">
        <v>2114</v>
      </c>
      <c r="D840" s="11">
        <v>300</v>
      </c>
      <c r="E840" s="11">
        <v>750</v>
      </c>
      <c r="F840" s="281"/>
      <c r="G840" s="281"/>
      <c r="H840" s="281">
        <v>750</v>
      </c>
      <c r="I840" s="281"/>
      <c r="J840" s="281"/>
      <c r="K840" s="281"/>
      <c r="L840" s="4" t="s">
        <v>1962</v>
      </c>
      <c r="Q840" s="421"/>
      <c r="R840" s="11" t="s">
        <v>2933</v>
      </c>
      <c r="S840" s="11" t="s">
        <v>98</v>
      </c>
      <c r="T840" s="11">
        <v>200</v>
      </c>
      <c r="U840" s="11">
        <v>396</v>
      </c>
      <c r="V840" s="281"/>
      <c r="W840" s="281">
        <v>396</v>
      </c>
      <c r="X840" s="281"/>
      <c r="Y840" s="281"/>
      <c r="Z840" s="281"/>
      <c r="AA840" s="281"/>
      <c r="AB840" s="4" t="s">
        <v>2926</v>
      </c>
    </row>
    <row r="841" spans="1:28" x14ac:dyDescent="0.3">
      <c r="A841" s="421"/>
      <c r="B841" s="40" t="s">
        <v>1409</v>
      </c>
      <c r="C841" s="11" t="s">
        <v>2114</v>
      </c>
      <c r="D841" s="11">
        <v>325</v>
      </c>
      <c r="E841" s="11">
        <v>680</v>
      </c>
      <c r="F841" s="281"/>
      <c r="G841" s="281"/>
      <c r="H841" s="281">
        <v>680</v>
      </c>
      <c r="I841" s="281"/>
      <c r="J841" s="281"/>
      <c r="K841" s="281"/>
      <c r="L841" s="4" t="s">
        <v>1964</v>
      </c>
      <c r="Q841" s="421"/>
      <c r="R841" s="11" t="s">
        <v>2936</v>
      </c>
      <c r="S841" s="11" t="s">
        <v>98</v>
      </c>
      <c r="T841" s="11">
        <v>18</v>
      </c>
      <c r="U841" s="630"/>
      <c r="V841" s="771"/>
      <c r="W841" s="771"/>
      <c r="X841" s="771"/>
      <c r="Y841" s="771"/>
      <c r="Z841" s="771"/>
      <c r="AA841" s="771"/>
      <c r="AB841" s="4" t="s">
        <v>2937</v>
      </c>
    </row>
    <row r="842" spans="1:28" x14ac:dyDescent="0.3">
      <c r="A842" s="421"/>
      <c r="B842" s="40" t="s">
        <v>1410</v>
      </c>
      <c r="C842" s="11" t="s">
        <v>2114</v>
      </c>
      <c r="D842" s="11">
        <v>300</v>
      </c>
      <c r="E842" s="11">
        <v>750</v>
      </c>
      <c r="F842" s="281"/>
      <c r="G842" s="281"/>
      <c r="H842" s="281">
        <v>750</v>
      </c>
      <c r="I842" s="281"/>
      <c r="J842" s="281"/>
      <c r="K842" s="281"/>
      <c r="L842" s="4" t="s">
        <v>1963</v>
      </c>
      <c r="Q842" s="587"/>
      <c r="R842" s="552" t="s">
        <v>2938</v>
      </c>
      <c r="S842" s="546" t="s">
        <v>98</v>
      </c>
      <c r="T842" s="552">
        <v>18</v>
      </c>
      <c r="U842" s="648"/>
      <c r="V842" s="772"/>
      <c r="W842" s="772"/>
      <c r="X842" s="772"/>
      <c r="Y842" s="772"/>
      <c r="Z842" s="772"/>
      <c r="AA842" s="772"/>
      <c r="AB842" s="575" t="s">
        <v>2937</v>
      </c>
    </row>
    <row r="843" spans="1:28" x14ac:dyDescent="0.3">
      <c r="A843" s="421"/>
      <c r="B843" s="40" t="s">
        <v>1411</v>
      </c>
      <c r="C843" s="11" t="s">
        <v>2114</v>
      </c>
      <c r="D843" s="11">
        <v>325</v>
      </c>
      <c r="E843" s="11">
        <v>680</v>
      </c>
      <c r="F843" s="281"/>
      <c r="G843" s="281"/>
      <c r="H843" s="281">
        <v>680</v>
      </c>
      <c r="I843" s="281"/>
      <c r="J843" s="281"/>
      <c r="K843" s="281"/>
      <c r="L843" s="4" t="s">
        <v>1964</v>
      </c>
      <c r="Q843" s="424" t="s">
        <v>2956</v>
      </c>
      <c r="R843" s="11" t="s">
        <v>2953</v>
      </c>
      <c r="S843" s="11" t="s">
        <v>98</v>
      </c>
      <c r="T843" s="11">
        <v>90</v>
      </c>
      <c r="U843" s="648"/>
      <c r="V843" s="772"/>
      <c r="W843" s="772"/>
      <c r="X843" s="772"/>
      <c r="Y843" s="772"/>
      <c r="Z843" s="772"/>
      <c r="AA843" s="772"/>
      <c r="AB843" s="4" t="s">
        <v>2954</v>
      </c>
    </row>
    <row r="844" spans="1:28" x14ac:dyDescent="0.3">
      <c r="A844" s="429"/>
      <c r="B844" s="40" t="s">
        <v>1413</v>
      </c>
      <c r="C844" s="11" t="s">
        <v>1417</v>
      </c>
      <c r="D844" s="11">
        <v>600</v>
      </c>
      <c r="E844" s="11">
        <v>1500</v>
      </c>
      <c r="F844" s="281"/>
      <c r="G844" s="281"/>
      <c r="H844" s="281"/>
      <c r="I844" s="281"/>
      <c r="J844" s="281"/>
      <c r="K844" s="281">
        <v>1500</v>
      </c>
      <c r="L844" s="4" t="s">
        <v>1963</v>
      </c>
      <c r="Q844" s="429"/>
      <c r="R844" s="13" t="s">
        <v>3119</v>
      </c>
      <c r="S844" s="11" t="s">
        <v>98</v>
      </c>
      <c r="T844" s="26">
        <v>32</v>
      </c>
      <c r="U844" s="26"/>
      <c r="V844" s="316"/>
      <c r="W844" s="316"/>
      <c r="X844" s="316"/>
      <c r="Y844" s="316"/>
      <c r="Z844" s="316"/>
      <c r="AA844" s="316"/>
      <c r="AB844" s="8"/>
    </row>
    <row r="845" spans="1:28" x14ac:dyDescent="0.3">
      <c r="A845" s="421"/>
      <c r="B845" s="40" t="s">
        <v>1414</v>
      </c>
      <c r="C845" s="11" t="s">
        <v>1417</v>
      </c>
      <c r="D845" s="11">
        <v>600</v>
      </c>
      <c r="E845" s="11">
        <v>1330</v>
      </c>
      <c r="F845" s="281"/>
      <c r="G845" s="281"/>
      <c r="H845" s="281"/>
      <c r="I845" s="281"/>
      <c r="J845" s="281">
        <v>1330</v>
      </c>
      <c r="K845" s="281"/>
      <c r="L845" s="4" t="s">
        <v>1967</v>
      </c>
      <c r="Q845" s="587"/>
      <c r="R845" s="552" t="s">
        <v>3126</v>
      </c>
      <c r="S845" s="546" t="s">
        <v>98</v>
      </c>
      <c r="T845" s="580">
        <v>50</v>
      </c>
      <c r="U845" s="580">
        <v>120</v>
      </c>
      <c r="V845" s="316">
        <v>120</v>
      </c>
      <c r="W845" s="316"/>
      <c r="X845" s="316"/>
      <c r="Y845" s="316"/>
      <c r="Z845" s="316"/>
      <c r="AA845" s="316"/>
      <c r="AB845" s="575"/>
    </row>
    <row r="846" spans="1:28" x14ac:dyDescent="0.3">
      <c r="A846" s="421"/>
      <c r="B846" s="40" t="s">
        <v>1415</v>
      </c>
      <c r="C846" s="11" t="s">
        <v>1417</v>
      </c>
      <c r="D846" s="11">
        <v>600</v>
      </c>
      <c r="E846" s="11">
        <v>1500</v>
      </c>
      <c r="F846" s="281"/>
      <c r="G846" s="281"/>
      <c r="H846" s="281"/>
      <c r="I846" s="281"/>
      <c r="J846" s="281"/>
      <c r="K846" s="281">
        <v>1500</v>
      </c>
      <c r="L846" s="4" t="s">
        <v>1968</v>
      </c>
      <c r="Q846" s="426" t="s">
        <v>3135</v>
      </c>
      <c r="R846" s="14" t="s">
        <v>3134</v>
      </c>
      <c r="S846" s="11" t="s">
        <v>98</v>
      </c>
      <c r="T846" s="14">
        <v>140</v>
      </c>
      <c r="U846" s="14">
        <v>170</v>
      </c>
      <c r="V846" s="315">
        <v>170</v>
      </c>
      <c r="W846" s="315"/>
      <c r="X846" s="315"/>
      <c r="Y846" s="315"/>
      <c r="Z846" s="315"/>
      <c r="AA846" s="315"/>
      <c r="AB846" s="6"/>
    </row>
    <row r="847" spans="1:28" x14ac:dyDescent="0.3">
      <c r="A847" s="421"/>
      <c r="B847" s="40" t="s">
        <v>1416</v>
      </c>
      <c r="C847" s="11" t="s">
        <v>1417</v>
      </c>
      <c r="D847" s="11">
        <v>600</v>
      </c>
      <c r="E847" s="11">
        <v>1330</v>
      </c>
      <c r="F847" s="281"/>
      <c r="G847" s="281"/>
      <c r="H847" s="281"/>
      <c r="I847" s="281"/>
      <c r="J847" s="281">
        <v>1330</v>
      </c>
      <c r="K847" s="281"/>
      <c r="L847" s="4" t="s">
        <v>1961</v>
      </c>
      <c r="Q847" s="588" t="s">
        <v>3186</v>
      </c>
      <c r="R847" s="545" t="s">
        <v>3177</v>
      </c>
      <c r="S847" s="546" t="s">
        <v>98</v>
      </c>
      <c r="T847" s="545">
        <v>100</v>
      </c>
      <c r="U847" s="545">
        <v>221</v>
      </c>
      <c r="V847" s="315">
        <v>221</v>
      </c>
      <c r="W847" s="315"/>
      <c r="X847" s="315"/>
      <c r="Y847" s="315"/>
      <c r="Z847" s="315"/>
      <c r="AA847" s="315"/>
      <c r="AB847" s="574" t="s">
        <v>3183</v>
      </c>
    </row>
    <row r="848" spans="1:28" x14ac:dyDescent="0.3">
      <c r="A848" s="421"/>
      <c r="B848" s="40" t="s">
        <v>1419</v>
      </c>
      <c r="C848" s="11" t="s">
        <v>1418</v>
      </c>
      <c r="D848" s="11">
        <v>600</v>
      </c>
      <c r="E848" s="11">
        <v>1500</v>
      </c>
      <c r="F848" s="281"/>
      <c r="G848" s="281"/>
      <c r="H848" s="281"/>
      <c r="I848" s="281"/>
      <c r="J848" s="281"/>
      <c r="K848" s="281">
        <v>1500</v>
      </c>
      <c r="L848" s="4" t="s">
        <v>1963</v>
      </c>
      <c r="Q848" s="421" t="s">
        <v>3187</v>
      </c>
      <c r="R848" s="14" t="s">
        <v>3178</v>
      </c>
      <c r="S848" s="11" t="s">
        <v>98</v>
      </c>
      <c r="T848" s="14">
        <v>153</v>
      </c>
      <c r="U848" s="14">
        <v>319</v>
      </c>
      <c r="V848" s="315"/>
      <c r="W848" s="315">
        <v>319</v>
      </c>
      <c r="X848" s="315"/>
      <c r="Y848" s="315"/>
      <c r="Z848" s="315"/>
      <c r="AA848" s="315"/>
      <c r="AB848" s="6" t="s">
        <v>3184</v>
      </c>
    </row>
    <row r="849" spans="1:28" x14ac:dyDescent="0.3">
      <c r="A849" s="421"/>
      <c r="B849" s="40" t="s">
        <v>1420</v>
      </c>
      <c r="C849" s="11" t="s">
        <v>1418</v>
      </c>
      <c r="D849" s="11">
        <v>600</v>
      </c>
      <c r="E849" s="11">
        <v>1330</v>
      </c>
      <c r="F849" s="281"/>
      <c r="G849" s="281"/>
      <c r="H849" s="281"/>
      <c r="I849" s="281"/>
      <c r="J849" s="281">
        <v>1330</v>
      </c>
      <c r="K849" s="281"/>
      <c r="L849" s="4" t="s">
        <v>1966</v>
      </c>
      <c r="Q849" s="547"/>
      <c r="R849" s="545" t="s">
        <v>3179</v>
      </c>
      <c r="S849" s="546" t="s">
        <v>98</v>
      </c>
      <c r="T849" s="545">
        <v>206</v>
      </c>
      <c r="U849" s="545">
        <v>409</v>
      </c>
      <c r="V849" s="315"/>
      <c r="W849" s="315">
        <v>409</v>
      </c>
      <c r="X849" s="315"/>
      <c r="Y849" s="315"/>
      <c r="Z849" s="315"/>
      <c r="AA849" s="315"/>
      <c r="AB849" s="574" t="s">
        <v>3185</v>
      </c>
    </row>
    <row r="850" spans="1:28" x14ac:dyDescent="0.3">
      <c r="A850" s="429"/>
      <c r="B850" s="40" t="s">
        <v>1421</v>
      </c>
      <c r="C850" s="11" t="s">
        <v>1418</v>
      </c>
      <c r="D850" s="11">
        <v>600</v>
      </c>
      <c r="E850" s="11">
        <v>1500</v>
      </c>
      <c r="F850" s="281"/>
      <c r="G850" s="281"/>
      <c r="H850" s="281"/>
      <c r="I850" s="281"/>
      <c r="J850" s="281"/>
      <c r="K850" s="281">
        <v>1500</v>
      </c>
      <c r="L850" s="4" t="s">
        <v>1963</v>
      </c>
      <c r="Q850" s="421"/>
      <c r="R850" s="14" t="s">
        <v>3180</v>
      </c>
      <c r="S850" s="11" t="s">
        <v>98</v>
      </c>
      <c r="T850" s="14">
        <v>100</v>
      </c>
      <c r="U850" s="14">
        <v>224</v>
      </c>
      <c r="V850" s="315">
        <v>224</v>
      </c>
      <c r="W850" s="315"/>
      <c r="X850" s="315"/>
      <c r="Y850" s="315"/>
      <c r="Z850" s="315"/>
      <c r="AA850" s="315"/>
      <c r="AB850" s="6" t="s">
        <v>3183</v>
      </c>
    </row>
    <row r="851" spans="1:28" x14ac:dyDescent="0.3">
      <c r="A851" s="421"/>
      <c r="B851" s="40" t="s">
        <v>1422</v>
      </c>
      <c r="C851" s="11" t="s">
        <v>1418</v>
      </c>
      <c r="D851" s="11">
        <v>600</v>
      </c>
      <c r="E851" s="11">
        <v>1330</v>
      </c>
      <c r="F851" s="281"/>
      <c r="G851" s="281"/>
      <c r="H851" s="281"/>
      <c r="I851" s="281"/>
      <c r="J851" s="281">
        <v>1330</v>
      </c>
      <c r="K851" s="281"/>
      <c r="L851" s="4" t="s">
        <v>1966</v>
      </c>
      <c r="Q851" s="547"/>
      <c r="R851" s="545" t="s">
        <v>3181</v>
      </c>
      <c r="S851" s="546" t="s">
        <v>98</v>
      </c>
      <c r="T851" s="545">
        <v>153</v>
      </c>
      <c r="U851" s="545">
        <v>324</v>
      </c>
      <c r="V851" s="315"/>
      <c r="W851" s="315">
        <v>324</v>
      </c>
      <c r="X851" s="315"/>
      <c r="Y851" s="315"/>
      <c r="Z851" s="315"/>
      <c r="AA851" s="315"/>
      <c r="AB851" s="574" t="s">
        <v>3184</v>
      </c>
    </row>
    <row r="852" spans="1:28" x14ac:dyDescent="0.3">
      <c r="A852" s="421"/>
      <c r="B852" s="40" t="s">
        <v>1423</v>
      </c>
      <c r="C852" s="11" t="s">
        <v>2116</v>
      </c>
      <c r="D852" s="11">
        <v>10</v>
      </c>
      <c r="E852" s="11">
        <v>21</v>
      </c>
      <c r="F852" s="281">
        <v>21</v>
      </c>
      <c r="G852" s="281"/>
      <c r="H852" s="281"/>
      <c r="I852" s="281"/>
      <c r="J852" s="281"/>
      <c r="K852" s="281"/>
      <c r="L852" s="4" t="s">
        <v>1969</v>
      </c>
      <c r="Q852" s="429"/>
      <c r="R852" s="26" t="s">
        <v>3182</v>
      </c>
      <c r="S852" s="11" t="s">
        <v>98</v>
      </c>
      <c r="T852" s="26">
        <v>206</v>
      </c>
      <c r="U852" s="26">
        <v>415</v>
      </c>
      <c r="V852" s="316"/>
      <c r="W852" s="316">
        <v>415</v>
      </c>
      <c r="X852" s="316"/>
      <c r="Y852" s="316"/>
      <c r="Z852" s="316"/>
      <c r="AA852" s="316"/>
      <c r="AB852" s="114" t="s">
        <v>3185</v>
      </c>
    </row>
    <row r="853" spans="1:28" x14ac:dyDescent="0.3">
      <c r="A853" s="421"/>
      <c r="B853" s="40" t="s">
        <v>1424</v>
      </c>
      <c r="C853" s="11" t="s">
        <v>2116</v>
      </c>
      <c r="D853" s="11">
        <v>15</v>
      </c>
      <c r="E853" s="11">
        <v>32</v>
      </c>
      <c r="F853" s="281">
        <v>32</v>
      </c>
      <c r="G853" s="281"/>
      <c r="H853" s="281"/>
      <c r="I853" s="281"/>
      <c r="J853" s="281"/>
      <c r="K853" s="281"/>
      <c r="L853" s="4" t="s">
        <v>1970</v>
      </c>
      <c r="Q853" s="589" t="s">
        <v>3244</v>
      </c>
      <c r="R853" s="580" t="s">
        <v>3241</v>
      </c>
      <c r="S853" s="546" t="s">
        <v>98</v>
      </c>
      <c r="T853" s="580"/>
      <c r="U853" s="580"/>
      <c r="V853" s="316"/>
      <c r="W853" s="316"/>
      <c r="X853" s="316"/>
      <c r="Y853" s="316"/>
      <c r="Z853" s="316"/>
      <c r="AA853" s="316"/>
      <c r="AB853" s="586"/>
    </row>
    <row r="854" spans="1:28" x14ac:dyDescent="0.3">
      <c r="A854" s="421"/>
      <c r="B854" s="40" t="s">
        <v>1425</v>
      </c>
      <c r="C854" s="11" t="s">
        <v>2116</v>
      </c>
      <c r="D854" s="11">
        <v>30</v>
      </c>
      <c r="E854" s="11">
        <v>66</v>
      </c>
      <c r="F854" s="281">
        <v>66</v>
      </c>
      <c r="G854" s="281"/>
      <c r="H854" s="281"/>
      <c r="I854" s="281"/>
      <c r="J854" s="281"/>
      <c r="K854" s="281"/>
      <c r="L854" s="4" t="s">
        <v>1971</v>
      </c>
      <c r="Q854" s="426" t="s">
        <v>3251</v>
      </c>
      <c r="R854" s="14" t="s">
        <v>3252</v>
      </c>
      <c r="S854" s="11" t="s">
        <v>98</v>
      </c>
      <c r="T854" s="14">
        <v>100</v>
      </c>
      <c r="U854" s="14"/>
      <c r="V854" s="315"/>
      <c r="W854" s="315"/>
      <c r="X854" s="315"/>
      <c r="Y854" s="315"/>
      <c r="Z854" s="315"/>
      <c r="AA854" s="315"/>
      <c r="AB854" s="6"/>
    </row>
    <row r="855" spans="1:28" ht="15" thickBot="1" x14ac:dyDescent="0.35">
      <c r="A855" s="429"/>
      <c r="B855" s="252" t="s">
        <v>1427</v>
      </c>
      <c r="C855" s="11" t="s">
        <v>2117</v>
      </c>
      <c r="D855" s="13">
        <v>40</v>
      </c>
      <c r="E855" s="13">
        <v>85</v>
      </c>
      <c r="F855" s="314">
        <v>85</v>
      </c>
      <c r="G855" s="314"/>
      <c r="H855" s="314"/>
      <c r="I855" s="314"/>
      <c r="J855" s="314"/>
      <c r="K855" s="314"/>
      <c r="L855" s="8" t="s">
        <v>1972</v>
      </c>
      <c r="Q855" s="426" t="s">
        <v>3260</v>
      </c>
      <c r="R855" s="14" t="s">
        <v>3255</v>
      </c>
      <c r="S855" s="11" t="s">
        <v>98</v>
      </c>
      <c r="T855" s="14">
        <v>100</v>
      </c>
      <c r="U855" s="14"/>
      <c r="V855" s="315"/>
      <c r="W855" s="315"/>
      <c r="X855" s="315"/>
      <c r="Y855" s="315"/>
      <c r="Z855" s="315"/>
      <c r="AA855" s="315"/>
      <c r="AB855" s="6" t="s">
        <v>252</v>
      </c>
    </row>
    <row r="856" spans="1:28" ht="18.600000000000001" thickBot="1" x14ac:dyDescent="0.4">
      <c r="A856" s="56" t="s">
        <v>1448</v>
      </c>
      <c r="B856" s="15"/>
      <c r="C856" s="83"/>
      <c r="D856" s="27"/>
      <c r="E856" s="27"/>
      <c r="F856" s="27"/>
      <c r="G856" s="27"/>
      <c r="H856" s="27"/>
      <c r="I856" s="27"/>
      <c r="J856" s="27"/>
      <c r="K856" s="27"/>
      <c r="L856" s="16"/>
      <c r="Q856" s="555" t="s">
        <v>3261</v>
      </c>
      <c r="R856" s="545" t="s">
        <v>3257</v>
      </c>
      <c r="S856" s="546" t="s">
        <v>98</v>
      </c>
      <c r="T856" s="545">
        <v>200</v>
      </c>
      <c r="U856" s="545"/>
      <c r="V856" s="315"/>
      <c r="W856" s="315"/>
      <c r="X856" s="315"/>
      <c r="Y856" s="315"/>
      <c r="Z856" s="315"/>
      <c r="AA856" s="315"/>
      <c r="AB856" s="574" t="s">
        <v>252</v>
      </c>
    </row>
    <row r="857" spans="1:28" x14ac:dyDescent="0.3">
      <c r="A857" s="428" t="s">
        <v>1452</v>
      </c>
      <c r="B857" s="10" t="s">
        <v>1449</v>
      </c>
      <c r="C857" s="11" t="s">
        <v>2070</v>
      </c>
      <c r="D857" s="14">
        <v>545</v>
      </c>
      <c r="E857" s="14">
        <v>1200</v>
      </c>
      <c r="F857" s="315"/>
      <c r="G857" s="315"/>
      <c r="H857" s="315"/>
      <c r="I857" s="315"/>
      <c r="J857" s="315">
        <v>1200</v>
      </c>
      <c r="K857" s="315"/>
      <c r="L857" s="6" t="s">
        <v>1973</v>
      </c>
      <c r="Q857" s="421" t="s">
        <v>3370</v>
      </c>
      <c r="R857" s="11" t="s">
        <v>3363</v>
      </c>
      <c r="S857" s="11" t="s">
        <v>98</v>
      </c>
      <c r="T857" s="11">
        <v>62</v>
      </c>
      <c r="U857" s="11"/>
      <c r="V857" s="281"/>
      <c r="W857" s="281"/>
      <c r="X857" s="281"/>
      <c r="Y857" s="281"/>
      <c r="Z857" s="281"/>
      <c r="AA857" s="281"/>
      <c r="AB857" s="6" t="s">
        <v>3366</v>
      </c>
    </row>
    <row r="858" spans="1:28" ht="15" thickBot="1" x14ac:dyDescent="0.35">
      <c r="A858" s="35" t="s">
        <v>1453</v>
      </c>
      <c r="B858" s="40" t="s">
        <v>1451</v>
      </c>
      <c r="C858" s="11" t="s">
        <v>2069</v>
      </c>
      <c r="D858" s="11">
        <v>715</v>
      </c>
      <c r="E858" s="11">
        <v>1600</v>
      </c>
      <c r="F858" s="281"/>
      <c r="G858" s="281"/>
      <c r="H858" s="281"/>
      <c r="I858" s="281"/>
      <c r="J858" s="281"/>
      <c r="K858" s="281">
        <v>1600</v>
      </c>
      <c r="L858" s="6" t="s">
        <v>1974</v>
      </c>
      <c r="Q858" s="588" t="s">
        <v>3441</v>
      </c>
      <c r="R858" s="545" t="s">
        <v>3433</v>
      </c>
      <c r="S858" s="546" t="s">
        <v>98</v>
      </c>
      <c r="T858" s="545">
        <v>50</v>
      </c>
      <c r="U858" s="545">
        <v>100</v>
      </c>
      <c r="V858" s="315">
        <v>100</v>
      </c>
      <c r="W858" s="315"/>
      <c r="X858" s="315"/>
      <c r="Y858" s="315"/>
      <c r="Z858" s="315"/>
      <c r="AA858" s="315"/>
      <c r="AB858" s="574" t="s">
        <v>3439</v>
      </c>
    </row>
    <row r="859" spans="1:28" ht="18.600000000000001" thickBot="1" x14ac:dyDescent="0.4">
      <c r="A859" s="56" t="s">
        <v>1455</v>
      </c>
      <c r="B859" s="15"/>
      <c r="C859" s="83"/>
      <c r="D859" s="27"/>
      <c r="E859" s="27"/>
      <c r="F859" s="27"/>
      <c r="G859" s="27"/>
      <c r="H859" s="27"/>
      <c r="I859" s="27"/>
      <c r="J859" s="27"/>
      <c r="K859" s="27"/>
      <c r="L859" s="16"/>
      <c r="Q859" s="420" t="s">
        <v>3486</v>
      </c>
      <c r="R859" s="14" t="s">
        <v>3434</v>
      </c>
      <c r="S859" s="11" t="s">
        <v>98</v>
      </c>
      <c r="T859" s="14">
        <v>50</v>
      </c>
      <c r="U859" s="14">
        <v>50</v>
      </c>
      <c r="V859" s="315">
        <v>50</v>
      </c>
      <c r="W859" s="315"/>
      <c r="X859" s="315"/>
      <c r="Y859" s="315"/>
      <c r="Z859" s="315"/>
      <c r="AA859" s="315"/>
      <c r="AB859" s="6" t="s">
        <v>3440</v>
      </c>
    </row>
    <row r="860" spans="1:28" x14ac:dyDescent="0.3">
      <c r="A860" s="435" t="s">
        <v>1465</v>
      </c>
      <c r="B860" s="10" t="s">
        <v>1456</v>
      </c>
      <c r="C860" s="11" t="s">
        <v>424</v>
      </c>
      <c r="D860" s="82" t="s">
        <v>559</v>
      </c>
      <c r="E860" s="82"/>
      <c r="F860" s="319"/>
      <c r="G860" s="319"/>
      <c r="H860" s="319"/>
      <c r="I860" s="319"/>
      <c r="J860" s="319"/>
      <c r="K860" s="319"/>
      <c r="L860" s="6" t="s">
        <v>1975</v>
      </c>
      <c r="Q860" s="587"/>
      <c r="R860" s="545" t="s">
        <v>3435</v>
      </c>
      <c r="S860" s="546" t="s">
        <v>98</v>
      </c>
      <c r="T860" s="545">
        <v>100</v>
      </c>
      <c r="U860" s="545">
        <v>200</v>
      </c>
      <c r="V860" s="315">
        <v>200</v>
      </c>
      <c r="W860" s="315"/>
      <c r="X860" s="315"/>
      <c r="Y860" s="315"/>
      <c r="Z860" s="315"/>
      <c r="AA860" s="315"/>
      <c r="AB860" s="574" t="s">
        <v>3439</v>
      </c>
    </row>
    <row r="861" spans="1:28" x14ac:dyDescent="0.3">
      <c r="A861" s="35" t="s">
        <v>1466</v>
      </c>
      <c r="B861" s="40" t="s">
        <v>1459</v>
      </c>
      <c r="C861" s="11" t="s">
        <v>2118</v>
      </c>
      <c r="D861" s="11">
        <v>850</v>
      </c>
      <c r="E861" s="82"/>
      <c r="F861" s="319"/>
      <c r="G861" s="319"/>
      <c r="H861" s="319"/>
      <c r="I861" s="319"/>
      <c r="J861" s="319"/>
      <c r="K861" s="319"/>
      <c r="L861" s="4" t="s">
        <v>1976</v>
      </c>
      <c r="Q861" s="421"/>
      <c r="R861" s="14" t="s">
        <v>3436</v>
      </c>
      <c r="S861" s="11" t="s">
        <v>98</v>
      </c>
      <c r="T861" s="14">
        <v>100</v>
      </c>
      <c r="U861" s="14">
        <v>100</v>
      </c>
      <c r="V861" s="315">
        <v>100</v>
      </c>
      <c r="W861" s="315"/>
      <c r="X861" s="315"/>
      <c r="Y861" s="315"/>
      <c r="Z861" s="315"/>
      <c r="AA861" s="315"/>
      <c r="AB861" s="6" t="s">
        <v>3440</v>
      </c>
    </row>
    <row r="862" spans="1:28" x14ac:dyDescent="0.3">
      <c r="A862" s="421" t="s">
        <v>1486</v>
      </c>
      <c r="B862" s="40" t="s">
        <v>1461</v>
      </c>
      <c r="C862" s="11" t="s">
        <v>2100</v>
      </c>
      <c r="D862" s="11">
        <v>635</v>
      </c>
      <c r="E862" s="82"/>
      <c r="F862" s="319"/>
      <c r="G862" s="319"/>
      <c r="H862" s="319"/>
      <c r="I862" s="319"/>
      <c r="J862" s="319"/>
      <c r="K862" s="319"/>
      <c r="L862" s="4" t="s">
        <v>1977</v>
      </c>
      <c r="Q862" s="547"/>
      <c r="R862" s="545" t="s">
        <v>3437</v>
      </c>
      <c r="S862" s="546" t="s">
        <v>98</v>
      </c>
      <c r="T862" s="545">
        <v>200</v>
      </c>
      <c r="U862" s="545">
        <v>400</v>
      </c>
      <c r="V862" s="315"/>
      <c r="W862" s="315">
        <v>400</v>
      </c>
      <c r="X862" s="315"/>
      <c r="Y862" s="315"/>
      <c r="Z862" s="315"/>
      <c r="AA862" s="315"/>
      <c r="AB862" s="574" t="s">
        <v>3439</v>
      </c>
    </row>
    <row r="863" spans="1:28" ht="15" thickBot="1" x14ac:dyDescent="0.35">
      <c r="A863" s="429"/>
      <c r="B863" s="252"/>
      <c r="C863" s="11"/>
      <c r="D863" s="13"/>
      <c r="E863" s="13"/>
      <c r="F863" s="314"/>
      <c r="G863" s="314"/>
      <c r="H863" s="314"/>
      <c r="I863" s="314"/>
      <c r="J863" s="314"/>
      <c r="K863" s="314"/>
      <c r="L863" s="8"/>
      <c r="Q863" s="421"/>
      <c r="R863" s="14" t="s">
        <v>3438</v>
      </c>
      <c r="S863" s="11" t="s">
        <v>98</v>
      </c>
      <c r="T863" s="14">
        <v>200</v>
      </c>
      <c r="U863" s="14">
        <v>100</v>
      </c>
      <c r="V863" s="315">
        <v>100</v>
      </c>
      <c r="W863" s="315"/>
      <c r="X863" s="315"/>
      <c r="Y863" s="315"/>
      <c r="Z863" s="315"/>
      <c r="AA863" s="315"/>
      <c r="AB863" s="6" t="s">
        <v>3440</v>
      </c>
    </row>
    <row r="864" spans="1:28" ht="18.600000000000001" thickBot="1" x14ac:dyDescent="0.4">
      <c r="A864" s="56" t="s">
        <v>1467</v>
      </c>
      <c r="B864" s="15"/>
      <c r="C864" s="83"/>
      <c r="D864" s="27"/>
      <c r="E864" s="27"/>
      <c r="F864" s="27"/>
      <c r="G864" s="27"/>
      <c r="H864" s="27"/>
      <c r="I864" s="27"/>
      <c r="J864" s="27"/>
      <c r="K864" s="27"/>
      <c r="L864" s="16"/>
      <c r="Q864" s="587"/>
      <c r="R864" s="552" t="s">
        <v>3492</v>
      </c>
      <c r="S864" s="546" t="s">
        <v>3493</v>
      </c>
      <c r="T864" s="552">
        <v>320</v>
      </c>
      <c r="U864" s="552">
        <v>890</v>
      </c>
      <c r="V864" s="314"/>
      <c r="W864" s="314"/>
      <c r="X864" s="314">
        <v>890</v>
      </c>
      <c r="Y864" s="314"/>
      <c r="Z864" s="314"/>
      <c r="AA864" s="314"/>
      <c r="AB864" s="575" t="s">
        <v>3494</v>
      </c>
    </row>
    <row r="865" spans="1:28" x14ac:dyDescent="0.3">
      <c r="A865" s="435" t="s">
        <v>1474</v>
      </c>
      <c r="B865" s="10" t="s">
        <v>1468</v>
      </c>
      <c r="C865" s="11" t="s">
        <v>1469</v>
      </c>
      <c r="D865" s="14">
        <v>250</v>
      </c>
      <c r="E865" s="14">
        <v>450</v>
      </c>
      <c r="F865" s="315"/>
      <c r="G865" s="315">
        <v>450</v>
      </c>
      <c r="H865" s="315"/>
      <c r="I865" s="315"/>
      <c r="J865" s="315"/>
      <c r="K865" s="315"/>
      <c r="L865" s="6" t="s">
        <v>1978</v>
      </c>
    </row>
    <row r="866" spans="1:28" x14ac:dyDescent="0.3">
      <c r="A866" s="35" t="s">
        <v>1475</v>
      </c>
      <c r="B866" s="40" t="s">
        <v>1470</v>
      </c>
      <c r="C866" s="11" t="s">
        <v>1469</v>
      </c>
      <c r="D866" s="11">
        <v>480</v>
      </c>
      <c r="E866" s="11">
        <v>1200</v>
      </c>
      <c r="F866" s="281"/>
      <c r="G866" s="281"/>
      <c r="H866" s="281"/>
      <c r="I866" s="281"/>
      <c r="J866" s="281">
        <v>1200</v>
      </c>
      <c r="K866" s="281"/>
      <c r="L866" s="6" t="s">
        <v>1979</v>
      </c>
    </row>
    <row r="867" spans="1:28" x14ac:dyDescent="0.3">
      <c r="A867" s="421"/>
      <c r="B867" s="40" t="s">
        <v>1472</v>
      </c>
      <c r="C867" s="11" t="s">
        <v>1469</v>
      </c>
      <c r="D867" s="11">
        <v>570</v>
      </c>
      <c r="E867" s="11">
        <v>960</v>
      </c>
      <c r="F867" s="281"/>
      <c r="G867" s="281"/>
      <c r="H867" s="281"/>
      <c r="I867" s="281">
        <v>960</v>
      </c>
      <c r="J867" s="281"/>
      <c r="K867" s="281"/>
      <c r="L867" s="6" t="s">
        <v>1978</v>
      </c>
    </row>
    <row r="868" spans="1:28" x14ac:dyDescent="0.3">
      <c r="A868" s="429"/>
      <c r="B868" s="252" t="s">
        <v>1473</v>
      </c>
      <c r="C868" s="11" t="s">
        <v>1469</v>
      </c>
      <c r="D868" s="13">
        <v>260</v>
      </c>
      <c r="E868" s="13">
        <v>660</v>
      </c>
      <c r="F868" s="314"/>
      <c r="G868" s="314"/>
      <c r="H868" s="314">
        <v>660</v>
      </c>
      <c r="I868" s="314"/>
      <c r="J868" s="314"/>
      <c r="K868" s="314"/>
      <c r="L868" s="114" t="s">
        <v>1980</v>
      </c>
      <c r="Q868" s="547"/>
      <c r="R868" s="554" t="s">
        <v>10</v>
      </c>
      <c r="S868" s="546" t="s">
        <v>2065</v>
      </c>
      <c r="T868" s="546">
        <v>30</v>
      </c>
      <c r="U868" s="546">
        <v>52</v>
      </c>
      <c r="V868" s="281">
        <v>52</v>
      </c>
      <c r="W868" s="281"/>
      <c r="X868" s="281"/>
      <c r="Y868" s="281"/>
      <c r="Z868" s="281"/>
      <c r="AA868" s="281"/>
      <c r="AB868" s="564" t="s">
        <v>297</v>
      </c>
    </row>
    <row r="869" spans="1:28" ht="15" thickBot="1" x14ac:dyDescent="0.35">
      <c r="A869" s="429"/>
      <c r="B869" s="252"/>
      <c r="C869" s="11"/>
      <c r="D869" s="13"/>
      <c r="E869" s="13"/>
      <c r="F869" s="314"/>
      <c r="G869" s="314"/>
      <c r="H869" s="314"/>
      <c r="I869" s="314"/>
      <c r="J869" s="314"/>
      <c r="K869" s="314"/>
      <c r="L869" s="8"/>
      <c r="Q869" s="421"/>
      <c r="R869" s="40" t="s">
        <v>11</v>
      </c>
      <c r="S869" s="11" t="s">
        <v>2065</v>
      </c>
      <c r="T869" s="11">
        <v>40</v>
      </c>
      <c r="U869" s="11">
        <v>72</v>
      </c>
      <c r="V869" s="281">
        <v>72</v>
      </c>
      <c r="W869" s="281"/>
      <c r="X869" s="281"/>
      <c r="Y869" s="281"/>
      <c r="Z869" s="281"/>
      <c r="AA869" s="281"/>
      <c r="AB869" s="20" t="s">
        <v>297</v>
      </c>
    </row>
    <row r="870" spans="1:28" ht="18.600000000000001" thickBot="1" x14ac:dyDescent="0.4">
      <c r="A870" s="56" t="s">
        <v>1537</v>
      </c>
      <c r="B870" s="15"/>
      <c r="C870" s="83"/>
      <c r="D870" s="27"/>
      <c r="E870" s="27"/>
      <c r="F870" s="27"/>
      <c r="G870" s="27"/>
      <c r="H870" s="27"/>
      <c r="I870" s="27"/>
      <c r="J870" s="27"/>
      <c r="K870" s="27"/>
      <c r="L870" s="16"/>
      <c r="Q870" s="547"/>
      <c r="R870" s="554" t="s">
        <v>12</v>
      </c>
      <c r="S870" s="546" t="s">
        <v>2065</v>
      </c>
      <c r="T870" s="546">
        <v>40</v>
      </c>
      <c r="U870" s="546">
        <v>67</v>
      </c>
      <c r="V870" s="281">
        <v>67</v>
      </c>
      <c r="W870" s="281"/>
      <c r="X870" s="281"/>
      <c r="Y870" s="281"/>
      <c r="Z870" s="281"/>
      <c r="AA870" s="281"/>
      <c r="AB870" s="564" t="s">
        <v>298</v>
      </c>
    </row>
    <row r="871" spans="1:28" ht="15" thickBot="1" x14ac:dyDescent="0.35">
      <c r="A871" s="428" t="s">
        <v>1539</v>
      </c>
      <c r="B871" s="10" t="s">
        <v>1526</v>
      </c>
      <c r="C871" s="11" t="s">
        <v>2065</v>
      </c>
      <c r="D871" s="14">
        <v>600</v>
      </c>
      <c r="E871" s="14">
        <v>1500</v>
      </c>
      <c r="F871" s="315"/>
      <c r="G871" s="315"/>
      <c r="H871" s="315"/>
      <c r="I871" s="315"/>
      <c r="J871" s="315"/>
      <c r="K871" s="315">
        <v>1500</v>
      </c>
      <c r="L871" s="6" t="s">
        <v>1527</v>
      </c>
      <c r="Q871" s="423"/>
      <c r="R871" s="401" t="s">
        <v>13</v>
      </c>
      <c r="S871" s="11" t="s">
        <v>2065</v>
      </c>
      <c r="T871" s="12">
        <v>30</v>
      </c>
      <c r="U871" s="96">
        <v>45</v>
      </c>
      <c r="V871" s="700">
        <v>45</v>
      </c>
      <c r="W871" s="700"/>
      <c r="X871" s="700"/>
      <c r="Y871" s="700"/>
      <c r="Z871" s="700"/>
      <c r="AA871" s="700"/>
      <c r="AB871" s="21" t="s">
        <v>298</v>
      </c>
    </row>
    <row r="872" spans="1:28" x14ac:dyDescent="0.3">
      <c r="A872" s="35" t="s">
        <v>1536</v>
      </c>
      <c r="B872" s="40" t="s">
        <v>1528</v>
      </c>
      <c r="C872" s="11" t="s">
        <v>2064</v>
      </c>
      <c r="D872" s="11">
        <v>320</v>
      </c>
      <c r="E872" s="11">
        <v>700</v>
      </c>
      <c r="F872" s="281"/>
      <c r="G872" s="281"/>
      <c r="H872" s="281">
        <v>700</v>
      </c>
      <c r="I872" s="281"/>
      <c r="J872" s="281"/>
      <c r="K872" s="281"/>
      <c r="L872" s="6" t="s">
        <v>1527</v>
      </c>
      <c r="Q872" s="556" t="s">
        <v>185</v>
      </c>
      <c r="R872" s="544" t="s">
        <v>173</v>
      </c>
      <c r="S872" s="545" t="s">
        <v>2065</v>
      </c>
      <c r="T872" s="545">
        <v>120</v>
      </c>
      <c r="U872" s="545">
        <v>312</v>
      </c>
      <c r="V872" s="315"/>
      <c r="W872" s="315">
        <v>312</v>
      </c>
      <c r="X872" s="315"/>
      <c r="Y872" s="315"/>
      <c r="Z872" s="315"/>
      <c r="AA872" s="315"/>
      <c r="AB872" s="571" t="s">
        <v>1715</v>
      </c>
    </row>
    <row r="873" spans="1:28" x14ac:dyDescent="0.3">
      <c r="A873" s="421"/>
      <c r="B873" s="40" t="s">
        <v>1531</v>
      </c>
      <c r="C873" s="11" t="s">
        <v>2078</v>
      </c>
      <c r="D873" s="11">
        <v>200</v>
      </c>
      <c r="E873" s="11">
        <v>450</v>
      </c>
      <c r="F873" s="281"/>
      <c r="G873" s="281">
        <v>450</v>
      </c>
      <c r="H873" s="281"/>
      <c r="I873" s="281"/>
      <c r="J873" s="281"/>
      <c r="K873" s="281"/>
      <c r="L873" s="6" t="s">
        <v>1527</v>
      </c>
      <c r="Q873" s="419" t="s">
        <v>181</v>
      </c>
      <c r="R873" s="40" t="s">
        <v>174</v>
      </c>
      <c r="S873" s="11" t="s">
        <v>2065</v>
      </c>
      <c r="T873" s="11">
        <v>165</v>
      </c>
      <c r="U873" s="11">
        <v>416</v>
      </c>
      <c r="V873" s="281"/>
      <c r="W873" s="281">
        <v>416</v>
      </c>
      <c r="X873" s="281"/>
      <c r="Y873" s="281"/>
      <c r="Z873" s="281"/>
      <c r="AA873" s="281"/>
      <c r="AB873" s="20" t="s">
        <v>1715</v>
      </c>
    </row>
    <row r="874" spans="1:28" x14ac:dyDescent="0.3">
      <c r="A874" s="421"/>
      <c r="B874" s="40" t="s">
        <v>1533</v>
      </c>
      <c r="C874" s="11" t="s">
        <v>1534</v>
      </c>
      <c r="D874" s="11">
        <v>36</v>
      </c>
      <c r="E874" s="11">
        <v>80</v>
      </c>
      <c r="F874" s="281">
        <v>80</v>
      </c>
      <c r="G874" s="281"/>
      <c r="H874" s="281"/>
      <c r="I874" s="281"/>
      <c r="J874" s="281"/>
      <c r="K874" s="281"/>
      <c r="L874" s="6" t="s">
        <v>1527</v>
      </c>
      <c r="Q874" s="547"/>
      <c r="R874" s="554" t="s">
        <v>177</v>
      </c>
      <c r="S874" s="546" t="s">
        <v>2065</v>
      </c>
      <c r="T874" s="546">
        <v>165</v>
      </c>
      <c r="U874" s="546">
        <v>416</v>
      </c>
      <c r="V874" s="281"/>
      <c r="W874" s="281">
        <v>416</v>
      </c>
      <c r="X874" s="281"/>
      <c r="Y874" s="281"/>
      <c r="Z874" s="281"/>
      <c r="AA874" s="281"/>
      <c r="AB874" s="564" t="s">
        <v>1715</v>
      </c>
    </row>
    <row r="875" spans="1:28" x14ac:dyDescent="0.3">
      <c r="A875" s="421"/>
      <c r="B875" s="40" t="s">
        <v>1535</v>
      </c>
      <c r="C875" s="11" t="s">
        <v>1534</v>
      </c>
      <c r="D875" s="11">
        <v>60</v>
      </c>
      <c r="E875" s="57">
        <v>130</v>
      </c>
      <c r="F875" s="200">
        <v>130</v>
      </c>
      <c r="G875" s="200"/>
      <c r="H875" s="200"/>
      <c r="I875" s="200"/>
      <c r="J875" s="200"/>
      <c r="K875" s="200"/>
      <c r="L875" s="6" t="s">
        <v>1527</v>
      </c>
      <c r="Q875" s="421"/>
      <c r="R875" s="40" t="s">
        <v>175</v>
      </c>
      <c r="S875" s="11" t="s">
        <v>2065</v>
      </c>
      <c r="T875" s="11">
        <v>205</v>
      </c>
      <c r="U875" s="11">
        <v>520</v>
      </c>
      <c r="V875" s="281"/>
      <c r="W875" s="281">
        <v>520</v>
      </c>
      <c r="X875" s="281"/>
      <c r="Y875" s="281"/>
      <c r="Z875" s="281"/>
      <c r="AA875" s="281"/>
      <c r="AB875" s="20" t="s">
        <v>1715</v>
      </c>
    </row>
    <row r="876" spans="1:28" ht="15" thickBot="1" x14ac:dyDescent="0.35">
      <c r="A876" s="429"/>
      <c r="B876" s="252"/>
      <c r="C876" s="11"/>
      <c r="D876" s="13"/>
      <c r="E876" s="13"/>
      <c r="F876" s="314"/>
      <c r="G876" s="314"/>
      <c r="H876" s="314"/>
      <c r="I876" s="314"/>
      <c r="J876" s="314"/>
      <c r="K876" s="314"/>
      <c r="L876" s="114"/>
      <c r="Q876" s="547"/>
      <c r="R876" s="554" t="s">
        <v>176</v>
      </c>
      <c r="S876" s="546" t="s">
        <v>2065</v>
      </c>
      <c r="T876" s="546">
        <v>245</v>
      </c>
      <c r="U876" s="546">
        <v>624</v>
      </c>
      <c r="V876" s="281"/>
      <c r="W876" s="281">
        <v>624</v>
      </c>
      <c r="X876" s="281"/>
      <c r="Y876" s="281"/>
      <c r="Z876" s="281"/>
      <c r="AA876" s="281"/>
      <c r="AB876" s="564" t="s">
        <v>1715</v>
      </c>
    </row>
    <row r="877" spans="1:28" ht="18.600000000000001" thickBot="1" x14ac:dyDescent="0.4">
      <c r="A877" s="56" t="s">
        <v>1540</v>
      </c>
      <c r="B877" s="15"/>
      <c r="C877" s="83"/>
      <c r="D877" s="27"/>
      <c r="E877" s="27"/>
      <c r="F877" s="27"/>
      <c r="G877" s="27"/>
      <c r="H877" s="27"/>
      <c r="I877" s="27"/>
      <c r="J877" s="27"/>
      <c r="K877" s="27"/>
      <c r="L877" s="16"/>
      <c r="Q877" s="421"/>
      <c r="R877" s="406" t="s">
        <v>423</v>
      </c>
      <c r="S877" s="11" t="s">
        <v>2065</v>
      </c>
      <c r="T877" s="11">
        <v>161</v>
      </c>
      <c r="U877" s="11">
        <v>350</v>
      </c>
      <c r="V877" s="281"/>
      <c r="W877" s="281">
        <v>350</v>
      </c>
      <c r="X877" s="281"/>
      <c r="Y877" s="281"/>
      <c r="Z877" s="281"/>
      <c r="AA877" s="281"/>
      <c r="AB877" s="4" t="s">
        <v>1777</v>
      </c>
    </row>
    <row r="878" spans="1:28" ht="15" thickBot="1" x14ac:dyDescent="0.35">
      <c r="A878" s="428" t="s">
        <v>1553</v>
      </c>
      <c r="B878" s="10" t="s">
        <v>1542</v>
      </c>
      <c r="C878" s="11" t="s">
        <v>2071</v>
      </c>
      <c r="D878" s="14">
        <v>160</v>
      </c>
      <c r="E878" s="14">
        <v>375</v>
      </c>
      <c r="F878" s="315"/>
      <c r="G878" s="315">
        <v>375</v>
      </c>
      <c r="H878" s="315"/>
      <c r="I878" s="315"/>
      <c r="J878" s="315"/>
      <c r="K878" s="315"/>
      <c r="L878" s="6" t="s">
        <v>1981</v>
      </c>
      <c r="Q878" s="547" t="s">
        <v>420</v>
      </c>
      <c r="R878" s="753" t="s">
        <v>425</v>
      </c>
      <c r="S878" s="546" t="s">
        <v>2065</v>
      </c>
      <c r="T878" s="546">
        <v>322</v>
      </c>
      <c r="U878" s="546">
        <v>700</v>
      </c>
      <c r="V878" s="281"/>
      <c r="W878" s="281"/>
      <c r="X878" s="281">
        <v>700</v>
      </c>
      <c r="Y878" s="281"/>
      <c r="Z878" s="281"/>
      <c r="AA878" s="281"/>
      <c r="AB878" s="562" t="s">
        <v>1779</v>
      </c>
    </row>
    <row r="879" spans="1:28" x14ac:dyDescent="0.3">
      <c r="A879" s="35" t="s">
        <v>1554</v>
      </c>
      <c r="B879" s="10" t="s">
        <v>1543</v>
      </c>
      <c r="C879" s="11" t="s">
        <v>2071</v>
      </c>
      <c r="D879" s="11">
        <v>320</v>
      </c>
      <c r="E879" s="11">
        <v>750</v>
      </c>
      <c r="F879" s="281"/>
      <c r="G879" s="281"/>
      <c r="H879" s="281">
        <v>750</v>
      </c>
      <c r="I879" s="281"/>
      <c r="J879" s="281"/>
      <c r="K879" s="281"/>
      <c r="L879" s="6" t="s">
        <v>1982</v>
      </c>
      <c r="Q879" s="429" t="s">
        <v>430</v>
      </c>
      <c r="R879" s="406" t="s">
        <v>431</v>
      </c>
      <c r="S879" s="11" t="s">
        <v>2065</v>
      </c>
      <c r="T879" s="13">
        <v>202</v>
      </c>
      <c r="U879" s="13">
        <v>540</v>
      </c>
      <c r="V879" s="314"/>
      <c r="W879" s="314">
        <v>540</v>
      </c>
      <c r="X879" s="314"/>
      <c r="Y879" s="314"/>
      <c r="Z879" s="314"/>
      <c r="AA879" s="314"/>
      <c r="AB879" s="4" t="s">
        <v>1778</v>
      </c>
    </row>
    <row r="880" spans="1:28" ht="15" thickBot="1" x14ac:dyDescent="0.35">
      <c r="A880" s="421"/>
      <c r="B880" s="10" t="s">
        <v>1544</v>
      </c>
      <c r="C880" s="11" t="s">
        <v>2069</v>
      </c>
      <c r="D880" s="11">
        <v>320</v>
      </c>
      <c r="E880" s="11">
        <v>750</v>
      </c>
      <c r="F880" s="281"/>
      <c r="G880" s="281"/>
      <c r="H880" s="281">
        <v>750</v>
      </c>
      <c r="I880" s="281"/>
      <c r="J880" s="281"/>
      <c r="K880" s="281"/>
      <c r="L880" s="6" t="s">
        <v>1982</v>
      </c>
      <c r="Q880" s="547"/>
      <c r="R880" s="732" t="s">
        <v>431</v>
      </c>
      <c r="S880" s="546" t="s">
        <v>2065</v>
      </c>
      <c r="T880" s="546">
        <v>101</v>
      </c>
      <c r="U880" s="546">
        <v>293</v>
      </c>
      <c r="V880" s="281">
        <v>293</v>
      </c>
      <c r="W880" s="281"/>
      <c r="X880" s="281"/>
      <c r="Y880" s="281"/>
      <c r="Z880" s="281"/>
      <c r="AA880" s="281"/>
      <c r="AB880" s="562" t="s">
        <v>1778</v>
      </c>
    </row>
    <row r="881" spans="1:28" x14ac:dyDescent="0.3">
      <c r="A881" s="421"/>
      <c r="B881" s="10" t="s">
        <v>1545</v>
      </c>
      <c r="C881" s="11" t="s">
        <v>2069</v>
      </c>
      <c r="D881" s="11">
        <v>630</v>
      </c>
      <c r="E881" s="11">
        <v>1500</v>
      </c>
      <c r="F881" s="281"/>
      <c r="G881" s="281"/>
      <c r="H881" s="281"/>
      <c r="I881" s="281"/>
      <c r="J881" s="281"/>
      <c r="K881" s="281">
        <v>1500</v>
      </c>
      <c r="L881" s="6" t="s">
        <v>1982</v>
      </c>
      <c r="Q881" s="421" t="s">
        <v>421</v>
      </c>
      <c r="R881" s="409" t="s">
        <v>437</v>
      </c>
      <c r="S881" s="173" t="s">
        <v>2097</v>
      </c>
      <c r="T881" s="11">
        <v>322</v>
      </c>
      <c r="U881" s="11">
        <v>700</v>
      </c>
      <c r="V881" s="281"/>
      <c r="W881" s="281"/>
      <c r="X881" s="281">
        <v>700</v>
      </c>
      <c r="Y881" s="281"/>
      <c r="Z881" s="281"/>
      <c r="AA881" s="281"/>
      <c r="AB881" s="4" t="s">
        <v>1779</v>
      </c>
    </row>
    <row r="882" spans="1:28" ht="15" thickBot="1" x14ac:dyDescent="0.35">
      <c r="A882" s="421"/>
      <c r="B882" s="10" t="s">
        <v>1546</v>
      </c>
      <c r="C882" s="11" t="s">
        <v>2071</v>
      </c>
      <c r="D882" s="11">
        <v>160</v>
      </c>
      <c r="E882" s="11">
        <v>375</v>
      </c>
      <c r="F882" s="281"/>
      <c r="G882" s="281">
        <v>375</v>
      </c>
      <c r="H882" s="281"/>
      <c r="I882" s="281"/>
      <c r="J882" s="281"/>
      <c r="K882" s="281"/>
      <c r="L882" s="6" t="s">
        <v>1983</v>
      </c>
      <c r="Q882" s="547"/>
      <c r="R882" s="754" t="s">
        <v>436</v>
      </c>
      <c r="S882" s="173" t="s">
        <v>2097</v>
      </c>
      <c r="T882" s="552">
        <v>302</v>
      </c>
      <c r="U882" s="552">
        <v>744</v>
      </c>
      <c r="V882" s="314"/>
      <c r="W882" s="314"/>
      <c r="X882" s="314">
        <v>744</v>
      </c>
      <c r="Y882" s="314"/>
      <c r="Z882" s="314"/>
      <c r="AA882" s="314"/>
      <c r="AB882" s="562" t="s">
        <v>1779</v>
      </c>
    </row>
    <row r="883" spans="1:28" x14ac:dyDescent="0.3">
      <c r="A883" s="421"/>
      <c r="B883" s="10" t="s">
        <v>1547</v>
      </c>
      <c r="C883" s="11" t="s">
        <v>2071</v>
      </c>
      <c r="D883" s="11">
        <v>320</v>
      </c>
      <c r="E883" s="11">
        <v>750</v>
      </c>
      <c r="F883" s="281"/>
      <c r="G883" s="281"/>
      <c r="H883" s="281">
        <v>750</v>
      </c>
      <c r="I883" s="281"/>
      <c r="J883" s="281"/>
      <c r="K883" s="281"/>
      <c r="L883" s="6" t="s">
        <v>1983</v>
      </c>
      <c r="Q883" s="429" t="s">
        <v>430</v>
      </c>
      <c r="R883" s="406" t="s">
        <v>435</v>
      </c>
      <c r="S883" s="173" t="s">
        <v>2097</v>
      </c>
      <c r="T883" s="11">
        <v>404</v>
      </c>
      <c r="U883" s="11">
        <v>1080</v>
      </c>
      <c r="V883" s="281"/>
      <c r="W883" s="281"/>
      <c r="X883" s="281"/>
      <c r="Y883" s="281">
        <v>1080</v>
      </c>
      <c r="Z883" s="281"/>
      <c r="AA883" s="281"/>
      <c r="AB883" s="4" t="s">
        <v>1778</v>
      </c>
    </row>
    <row r="884" spans="1:28" ht="15" thickBot="1" x14ac:dyDescent="0.35">
      <c r="A884" s="421"/>
      <c r="B884" s="10" t="s">
        <v>1548</v>
      </c>
      <c r="C884" s="11" t="s">
        <v>2069</v>
      </c>
      <c r="D884" s="11">
        <v>320</v>
      </c>
      <c r="E884" s="11">
        <v>750</v>
      </c>
      <c r="F884" s="281"/>
      <c r="G884" s="281"/>
      <c r="H884" s="281">
        <v>750</v>
      </c>
      <c r="I884" s="281"/>
      <c r="J884" s="281"/>
      <c r="K884" s="281"/>
      <c r="L884" s="6" t="s">
        <v>1983</v>
      </c>
      <c r="Q884" s="547"/>
      <c r="R884" s="742" t="s">
        <v>435</v>
      </c>
      <c r="S884" s="173" t="s">
        <v>2097</v>
      </c>
      <c r="T884" s="546">
        <v>202</v>
      </c>
      <c r="U884" s="546">
        <v>586</v>
      </c>
      <c r="V884" s="281"/>
      <c r="W884" s="281">
        <v>586</v>
      </c>
      <c r="X884" s="281"/>
      <c r="Y884" s="281"/>
      <c r="Z884" s="281"/>
      <c r="AA884" s="281"/>
      <c r="AB884" s="562" t="s">
        <v>1778</v>
      </c>
    </row>
    <row r="885" spans="1:28" x14ac:dyDescent="0.3">
      <c r="A885" s="421"/>
      <c r="B885" s="10" t="s">
        <v>1549</v>
      </c>
      <c r="C885" s="11" t="s">
        <v>2069</v>
      </c>
      <c r="D885" s="11">
        <v>630</v>
      </c>
      <c r="E885" s="11">
        <v>375</v>
      </c>
      <c r="F885" s="281"/>
      <c r="G885" s="281">
        <v>375</v>
      </c>
      <c r="H885" s="281"/>
      <c r="I885" s="281"/>
      <c r="J885" s="281"/>
      <c r="K885" s="281"/>
      <c r="L885" s="6" t="s">
        <v>1982</v>
      </c>
      <c r="Q885" s="421" t="s">
        <v>422</v>
      </c>
      <c r="R885" s="409" t="s">
        <v>434</v>
      </c>
      <c r="S885" s="173" t="s">
        <v>2098</v>
      </c>
      <c r="T885" s="11">
        <v>483</v>
      </c>
      <c r="U885" s="11">
        <v>1050</v>
      </c>
      <c r="V885" s="281"/>
      <c r="W885" s="281"/>
      <c r="X885" s="281"/>
      <c r="Y885" s="281">
        <v>1050</v>
      </c>
      <c r="Z885" s="281"/>
      <c r="AA885" s="281"/>
      <c r="AB885" s="4" t="s">
        <v>1779</v>
      </c>
    </row>
    <row r="886" spans="1:28" ht="15" thickBot="1" x14ac:dyDescent="0.35">
      <c r="A886" s="421"/>
      <c r="B886" s="40" t="s">
        <v>1550</v>
      </c>
      <c r="C886" s="11" t="s">
        <v>424</v>
      </c>
      <c r="D886" s="11">
        <v>630</v>
      </c>
      <c r="E886" s="11">
        <v>1500</v>
      </c>
      <c r="F886" s="281"/>
      <c r="G886" s="281"/>
      <c r="H886" s="281"/>
      <c r="I886" s="281"/>
      <c r="J886" s="281"/>
      <c r="K886" s="281">
        <v>1500</v>
      </c>
      <c r="L886" s="6" t="s">
        <v>1983</v>
      </c>
      <c r="Q886" s="547"/>
      <c r="R886" s="754" t="s">
        <v>433</v>
      </c>
      <c r="S886" s="173" t="s">
        <v>2098</v>
      </c>
      <c r="T886" s="546">
        <v>453</v>
      </c>
      <c r="U886" s="546">
        <v>1116</v>
      </c>
      <c r="V886" s="281"/>
      <c r="W886" s="281"/>
      <c r="X886" s="281"/>
      <c r="Y886" s="281">
        <v>1116</v>
      </c>
      <c r="Z886" s="281"/>
      <c r="AA886" s="281"/>
      <c r="AB886" s="562" t="s">
        <v>1779</v>
      </c>
    </row>
    <row r="887" spans="1:28" ht="15" thickBot="1" x14ac:dyDescent="0.35">
      <c r="A887" s="429"/>
      <c r="B887" s="252" t="s">
        <v>1552</v>
      </c>
      <c r="C887" s="11" t="s">
        <v>424</v>
      </c>
      <c r="D887" s="13">
        <v>320</v>
      </c>
      <c r="E887" s="13">
        <v>750</v>
      </c>
      <c r="F887" s="314"/>
      <c r="G887" s="314"/>
      <c r="H887" s="314">
        <v>750</v>
      </c>
      <c r="I887" s="314"/>
      <c r="J887" s="314"/>
      <c r="K887" s="314"/>
      <c r="L887" s="114" t="s">
        <v>1983</v>
      </c>
      <c r="Q887" s="429" t="s">
        <v>430</v>
      </c>
      <c r="R887" s="406" t="s">
        <v>432</v>
      </c>
      <c r="S887" s="173" t="s">
        <v>2098</v>
      </c>
      <c r="T887" s="11">
        <v>606</v>
      </c>
      <c r="U887" s="11">
        <v>1620</v>
      </c>
      <c r="V887" s="281"/>
      <c r="W887" s="281"/>
      <c r="X887" s="281"/>
      <c r="Y887" s="281"/>
      <c r="Z887" s="281"/>
      <c r="AA887" s="281">
        <v>1620</v>
      </c>
      <c r="AB887" s="4" t="s">
        <v>1778</v>
      </c>
    </row>
    <row r="888" spans="1:28" ht="18.600000000000001" thickBot="1" x14ac:dyDescent="0.4">
      <c r="A888" s="56" t="s">
        <v>1555</v>
      </c>
      <c r="B888" s="15"/>
      <c r="C888" s="83"/>
      <c r="D888" s="27"/>
      <c r="E888" s="27"/>
      <c r="F888" s="27"/>
      <c r="G888" s="27"/>
      <c r="H888" s="27"/>
      <c r="I888" s="27"/>
      <c r="J888" s="27"/>
      <c r="K888" s="27"/>
      <c r="L888" s="16"/>
      <c r="Q888" s="587"/>
      <c r="R888" s="742" t="s">
        <v>432</v>
      </c>
      <c r="S888" s="173" t="s">
        <v>2098</v>
      </c>
      <c r="T888" s="552">
        <v>303</v>
      </c>
      <c r="U888" s="552">
        <v>879</v>
      </c>
      <c r="V888" s="314"/>
      <c r="W888" s="314"/>
      <c r="X888" s="314">
        <v>879</v>
      </c>
      <c r="Y888" s="314"/>
      <c r="Z888" s="314"/>
      <c r="AA888" s="314"/>
      <c r="AB888" s="562" t="s">
        <v>1778</v>
      </c>
    </row>
    <row r="889" spans="1:28" x14ac:dyDescent="0.3">
      <c r="A889" s="435" t="s">
        <v>1568</v>
      </c>
      <c r="B889" s="345" t="s">
        <v>1556</v>
      </c>
      <c r="C889" s="96" t="s">
        <v>2076</v>
      </c>
      <c r="D889" s="57">
        <v>610</v>
      </c>
      <c r="E889" s="153"/>
      <c r="F889" s="320"/>
      <c r="G889" s="320"/>
      <c r="H889" s="320"/>
      <c r="I889" s="320"/>
      <c r="J889" s="320"/>
      <c r="K889" s="320"/>
      <c r="L889" s="66" t="s">
        <v>1560</v>
      </c>
      <c r="Q889" s="421"/>
      <c r="R889" s="414" t="s">
        <v>1199</v>
      </c>
      <c r="S889" s="96" t="s">
        <v>2065</v>
      </c>
      <c r="T889" s="96">
        <v>300</v>
      </c>
      <c r="U889" s="96">
        <v>840</v>
      </c>
      <c r="V889" s="700"/>
      <c r="W889" s="700"/>
      <c r="X889" s="700">
        <v>840</v>
      </c>
      <c r="Y889" s="700"/>
      <c r="Z889" s="700"/>
      <c r="AA889" s="700"/>
      <c r="AB889" s="66" t="s">
        <v>597</v>
      </c>
    </row>
    <row r="890" spans="1:28" x14ac:dyDescent="0.3">
      <c r="A890" s="35" t="s">
        <v>1572</v>
      </c>
      <c r="B890" s="345" t="s">
        <v>1561</v>
      </c>
      <c r="C890" s="96" t="s">
        <v>2068</v>
      </c>
      <c r="D890" s="57">
        <v>650</v>
      </c>
      <c r="E890" s="57">
        <v>1755</v>
      </c>
      <c r="F890" s="200"/>
      <c r="G890" s="200"/>
      <c r="H890" s="200"/>
      <c r="I890" s="200"/>
      <c r="J890" s="200"/>
      <c r="K890" s="200">
        <v>1755</v>
      </c>
      <c r="L890" s="66" t="s">
        <v>1563</v>
      </c>
      <c r="Q890" s="547"/>
      <c r="R890" s="658" t="s">
        <v>1200</v>
      </c>
      <c r="S890" s="623" t="s">
        <v>2065</v>
      </c>
      <c r="T890" s="623">
        <v>300</v>
      </c>
      <c r="U890" s="623">
        <v>840</v>
      </c>
      <c r="V890" s="700"/>
      <c r="W890" s="700"/>
      <c r="X890" s="700">
        <v>840</v>
      </c>
      <c r="Y890" s="700"/>
      <c r="Z890" s="700"/>
      <c r="AA890" s="700"/>
      <c r="AB890" s="624" t="s">
        <v>597</v>
      </c>
    </row>
    <row r="891" spans="1:28" x14ac:dyDescent="0.3">
      <c r="A891" s="421"/>
      <c r="B891" s="345" t="s">
        <v>1564</v>
      </c>
      <c r="C891" s="96" t="s">
        <v>2119</v>
      </c>
      <c r="D891" s="57">
        <v>75</v>
      </c>
      <c r="E891" s="153"/>
      <c r="F891" s="320"/>
      <c r="G891" s="320"/>
      <c r="H891" s="320"/>
      <c r="I891" s="320"/>
      <c r="J891" s="320"/>
      <c r="K891" s="320"/>
      <c r="L891" s="66" t="s">
        <v>1566</v>
      </c>
      <c r="Q891" s="421"/>
      <c r="R891" s="414" t="s">
        <v>1201</v>
      </c>
      <c r="S891" s="96" t="s">
        <v>2065</v>
      </c>
      <c r="T891" s="96">
        <v>600</v>
      </c>
      <c r="U891" s="96">
        <v>1680</v>
      </c>
      <c r="V891" s="700"/>
      <c r="W891" s="700"/>
      <c r="X891" s="700"/>
      <c r="Y891" s="700"/>
      <c r="Z891" s="700"/>
      <c r="AA891" s="700">
        <v>1680</v>
      </c>
      <c r="AB891" s="66" t="s">
        <v>597</v>
      </c>
    </row>
    <row r="892" spans="1:28" x14ac:dyDescent="0.3">
      <c r="A892" s="421"/>
      <c r="B892" s="345" t="s">
        <v>1565</v>
      </c>
      <c r="C892" s="96" t="s">
        <v>2119</v>
      </c>
      <c r="D892" s="57">
        <v>140</v>
      </c>
      <c r="E892" s="153"/>
      <c r="F892" s="320"/>
      <c r="G892" s="320"/>
      <c r="H892" s="320"/>
      <c r="I892" s="320"/>
      <c r="J892" s="320"/>
      <c r="K892" s="320"/>
      <c r="L892" s="57" t="s">
        <v>1567</v>
      </c>
      <c r="Q892" s="547"/>
      <c r="R892" s="658" t="s">
        <v>1202</v>
      </c>
      <c r="S892" s="623" t="s">
        <v>2065</v>
      </c>
      <c r="T892" s="623">
        <v>600</v>
      </c>
      <c r="U892" s="623">
        <v>1680</v>
      </c>
      <c r="V892" s="700"/>
      <c r="W892" s="700"/>
      <c r="X892" s="700"/>
      <c r="Y892" s="700"/>
      <c r="Z892" s="700"/>
      <c r="AA892" s="700">
        <v>1680</v>
      </c>
      <c r="AB892" s="624" t="s">
        <v>597</v>
      </c>
    </row>
    <row r="893" spans="1:28" x14ac:dyDescent="0.3">
      <c r="A893" s="421"/>
      <c r="B893" s="345" t="s">
        <v>1569</v>
      </c>
      <c r="C893" s="96" t="s">
        <v>168</v>
      </c>
      <c r="D893" s="57">
        <v>235</v>
      </c>
      <c r="E893" s="153"/>
      <c r="F893" s="320"/>
      <c r="G893" s="320"/>
      <c r="H893" s="320"/>
      <c r="I893" s="320"/>
      <c r="J893" s="320"/>
      <c r="K893" s="320"/>
      <c r="L893" s="57" t="s">
        <v>1570</v>
      </c>
      <c r="Q893" s="421"/>
      <c r="R893" s="414" t="s">
        <v>659</v>
      </c>
      <c r="S893" s="96" t="s">
        <v>2065</v>
      </c>
      <c r="T893" s="96">
        <v>600</v>
      </c>
      <c r="U893" s="96">
        <v>1200</v>
      </c>
      <c r="V893" s="700"/>
      <c r="W893" s="700"/>
      <c r="X893" s="700"/>
      <c r="Y893" s="700"/>
      <c r="Z893" s="700">
        <v>1200</v>
      </c>
      <c r="AA893" s="700"/>
      <c r="AB893" s="66" t="s">
        <v>1235</v>
      </c>
    </row>
    <row r="894" spans="1:28" ht="15" thickBot="1" x14ac:dyDescent="0.35">
      <c r="A894" s="429"/>
      <c r="B894" s="252"/>
      <c r="C894" s="11"/>
      <c r="D894" s="13"/>
      <c r="E894" s="13"/>
      <c r="F894" s="314"/>
      <c r="G894" s="314"/>
      <c r="H894" s="314"/>
      <c r="I894" s="314"/>
      <c r="J894" s="314"/>
      <c r="K894" s="314"/>
      <c r="L894" s="8"/>
      <c r="Q894" s="547"/>
      <c r="R894" s="658" t="s">
        <v>661</v>
      </c>
      <c r="S894" s="623" t="s">
        <v>2065</v>
      </c>
      <c r="T894" s="623">
        <v>400</v>
      </c>
      <c r="U894" s="623">
        <v>480</v>
      </c>
      <c r="V894" s="700"/>
      <c r="W894" s="700">
        <v>480</v>
      </c>
      <c r="X894" s="700"/>
      <c r="Y894" s="700"/>
      <c r="Z894" s="700"/>
      <c r="AA894" s="700"/>
      <c r="AB894" s="624" t="s">
        <v>1237</v>
      </c>
    </row>
    <row r="895" spans="1:28" ht="18.600000000000001" thickBot="1" x14ac:dyDescent="0.4">
      <c r="A895" s="56" t="s">
        <v>1573</v>
      </c>
      <c r="B895" s="15"/>
      <c r="C895" s="83"/>
      <c r="D895" s="27"/>
      <c r="E895" s="27"/>
      <c r="F895" s="27"/>
      <c r="G895" s="27"/>
      <c r="H895" s="27"/>
      <c r="I895" s="27"/>
      <c r="J895" s="27"/>
      <c r="K895" s="27"/>
      <c r="L895" s="16"/>
      <c r="Q895" s="421"/>
      <c r="R895" s="414" t="s">
        <v>662</v>
      </c>
      <c r="S895" s="96" t="s">
        <v>2065</v>
      </c>
      <c r="T895" s="96">
        <v>800</v>
      </c>
      <c r="U895" s="96">
        <v>960</v>
      </c>
      <c r="V895" s="700"/>
      <c r="W895" s="700"/>
      <c r="X895" s="700"/>
      <c r="Y895" s="700">
        <v>960</v>
      </c>
      <c r="Z895" s="700"/>
      <c r="AA895" s="700"/>
      <c r="AB895" s="66" t="s">
        <v>1238</v>
      </c>
    </row>
    <row r="896" spans="1:28" x14ac:dyDescent="0.3">
      <c r="A896" s="435" t="s">
        <v>1578</v>
      </c>
      <c r="B896" s="405" t="s">
        <v>1574</v>
      </c>
      <c r="C896" s="11" t="s">
        <v>98</v>
      </c>
      <c r="D896" s="26">
        <v>310</v>
      </c>
      <c r="E896" s="26">
        <v>450</v>
      </c>
      <c r="F896" s="316"/>
      <c r="G896" s="316">
        <v>450</v>
      </c>
      <c r="H896" s="316"/>
      <c r="I896" s="316"/>
      <c r="J896" s="316"/>
      <c r="K896" s="316"/>
      <c r="L896" s="114" t="s">
        <v>1984</v>
      </c>
      <c r="Q896" s="421"/>
      <c r="R896" s="414" t="s">
        <v>726</v>
      </c>
      <c r="S896" s="96" t="s">
        <v>2065</v>
      </c>
      <c r="T896" s="96">
        <v>623</v>
      </c>
      <c r="U896" s="96">
        <v>1808</v>
      </c>
      <c r="V896" s="700"/>
      <c r="W896" s="700"/>
      <c r="X896" s="700"/>
      <c r="Y896" s="700"/>
      <c r="Z896" s="700"/>
      <c r="AA896" s="700">
        <v>1808</v>
      </c>
      <c r="AB896" s="66" t="s">
        <v>1847</v>
      </c>
    </row>
    <row r="897" spans="1:28" x14ac:dyDescent="0.3">
      <c r="A897" s="35" t="s">
        <v>1577</v>
      </c>
      <c r="B897" s="40"/>
      <c r="C897" s="11"/>
      <c r="D897" s="11"/>
      <c r="E897" s="11"/>
      <c r="F897" s="281"/>
      <c r="G897" s="281"/>
      <c r="H897" s="281"/>
      <c r="I897" s="281"/>
      <c r="J897" s="281"/>
      <c r="K897" s="281"/>
      <c r="L897" s="4"/>
      <c r="Q897" s="547"/>
      <c r="R897" s="658" t="s">
        <v>727</v>
      </c>
      <c r="S897" s="623" t="s">
        <v>2065</v>
      </c>
      <c r="T897" s="623">
        <v>592</v>
      </c>
      <c r="U897" s="623">
        <v>1972</v>
      </c>
      <c r="V897" s="700"/>
      <c r="W897" s="700"/>
      <c r="X897" s="700"/>
      <c r="Y897" s="700"/>
      <c r="Z897" s="700"/>
      <c r="AA897" s="700">
        <v>1972</v>
      </c>
      <c r="AB897" s="624" t="s">
        <v>1846</v>
      </c>
    </row>
    <row r="898" spans="1:28" ht="15" thickBot="1" x14ac:dyDescent="0.35">
      <c r="A898" s="429"/>
      <c r="B898" s="252"/>
      <c r="C898" s="11"/>
      <c r="D898" s="13"/>
      <c r="E898" s="13"/>
      <c r="F898" s="314"/>
      <c r="G898" s="314"/>
      <c r="H898" s="314"/>
      <c r="I898" s="314"/>
      <c r="J898" s="314"/>
      <c r="K898" s="314"/>
      <c r="L898" s="8"/>
      <c r="Q898" s="421"/>
      <c r="R898" s="40" t="s">
        <v>836</v>
      </c>
      <c r="S898" s="11" t="s">
        <v>2065</v>
      </c>
      <c r="T898" s="11">
        <v>40</v>
      </c>
      <c r="U898" s="11">
        <v>65</v>
      </c>
      <c r="V898" s="281">
        <v>65</v>
      </c>
      <c r="W898" s="281"/>
      <c r="X898" s="281"/>
      <c r="Y898" s="281"/>
      <c r="Z898" s="281"/>
      <c r="AA898" s="281"/>
      <c r="AB898" t="s">
        <v>1896</v>
      </c>
    </row>
    <row r="899" spans="1:28" ht="18.600000000000001" thickBot="1" x14ac:dyDescent="0.4">
      <c r="A899" s="56" t="s">
        <v>1579</v>
      </c>
      <c r="B899" s="15"/>
      <c r="C899" s="83"/>
      <c r="D899" s="27"/>
      <c r="E899" s="27"/>
      <c r="F899" s="27"/>
      <c r="G899" s="27"/>
      <c r="H899" s="27"/>
      <c r="I899" s="27"/>
      <c r="J899" s="27"/>
      <c r="K899" s="27"/>
      <c r="L899" s="16"/>
      <c r="Q899" s="547"/>
      <c r="R899" s="554" t="s">
        <v>838</v>
      </c>
      <c r="S899" s="546" t="s">
        <v>2065</v>
      </c>
      <c r="T899" s="546">
        <v>40</v>
      </c>
      <c r="U899" s="546">
        <v>60</v>
      </c>
      <c r="V899" s="281">
        <v>60</v>
      </c>
      <c r="W899" s="281"/>
      <c r="X899" s="281"/>
      <c r="Y899" s="281"/>
      <c r="Z899" s="281"/>
      <c r="AA899" s="281"/>
      <c r="AB899" s="582" t="s">
        <v>1897</v>
      </c>
    </row>
    <row r="900" spans="1:28" x14ac:dyDescent="0.3">
      <c r="A900" s="419" t="s">
        <v>1595</v>
      </c>
      <c r="B900" s="345" t="s">
        <v>1580</v>
      </c>
      <c r="C900" s="96" t="s">
        <v>2079</v>
      </c>
      <c r="D900" s="57">
        <v>1260</v>
      </c>
      <c r="E900" s="153"/>
      <c r="F900" s="320"/>
      <c r="G900" s="320"/>
      <c r="H900" s="320"/>
      <c r="I900" s="320"/>
      <c r="J900" s="320"/>
      <c r="K900" s="320"/>
      <c r="L900" s="66" t="s">
        <v>1589</v>
      </c>
      <c r="Q900" s="421"/>
      <c r="R900" s="40" t="s">
        <v>839</v>
      </c>
      <c r="S900" s="11" t="s">
        <v>2065</v>
      </c>
      <c r="T900" s="11">
        <v>20</v>
      </c>
      <c r="U900" s="11">
        <v>36</v>
      </c>
      <c r="V900" s="281">
        <v>36</v>
      </c>
      <c r="W900" s="281"/>
      <c r="X900" s="281"/>
      <c r="Y900" s="281"/>
      <c r="Z900" s="281"/>
      <c r="AA900" s="281"/>
      <c r="AB900" t="s">
        <v>1896</v>
      </c>
    </row>
    <row r="901" spans="1:28" x14ac:dyDescent="0.3">
      <c r="A901" s="433" t="s">
        <v>1596</v>
      </c>
      <c r="B901" s="345" t="s">
        <v>1582</v>
      </c>
      <c r="C901" s="96" t="s">
        <v>2079</v>
      </c>
      <c r="D901" s="57">
        <v>1050</v>
      </c>
      <c r="E901" s="153"/>
      <c r="F901" s="320"/>
      <c r="G901" s="320"/>
      <c r="H901" s="320"/>
      <c r="I901" s="320"/>
      <c r="J901" s="320"/>
      <c r="K901" s="320"/>
      <c r="L901" s="66" t="s">
        <v>1590</v>
      </c>
      <c r="Q901" s="547"/>
      <c r="R901" s="554" t="s">
        <v>840</v>
      </c>
      <c r="S901" s="546" t="s">
        <v>2065</v>
      </c>
      <c r="T901" s="546">
        <v>20</v>
      </c>
      <c r="U901" s="546">
        <v>30</v>
      </c>
      <c r="V901" s="281">
        <v>30</v>
      </c>
      <c r="W901" s="281"/>
      <c r="X901" s="281"/>
      <c r="Y901" s="281"/>
      <c r="Z901" s="281"/>
      <c r="AA901" s="281"/>
      <c r="AB901" s="582" t="s">
        <v>1897</v>
      </c>
    </row>
    <row r="902" spans="1:28" x14ac:dyDescent="0.3">
      <c r="A902" s="434"/>
      <c r="B902" s="345" t="s">
        <v>1583</v>
      </c>
      <c r="C902" s="96" t="s">
        <v>2079</v>
      </c>
      <c r="D902" s="57">
        <v>840</v>
      </c>
      <c r="E902" s="153"/>
      <c r="F902" s="320"/>
      <c r="G902" s="320"/>
      <c r="H902" s="320"/>
      <c r="I902" s="320"/>
      <c r="J902" s="320"/>
      <c r="K902" s="320"/>
      <c r="L902" s="66" t="s">
        <v>1591</v>
      </c>
      <c r="Q902" s="421"/>
      <c r="R902" s="40" t="s">
        <v>842</v>
      </c>
      <c r="S902" s="11" t="s">
        <v>2065</v>
      </c>
      <c r="T902" s="11">
        <v>23</v>
      </c>
      <c r="U902" s="11">
        <v>42</v>
      </c>
      <c r="V902" s="281">
        <v>42</v>
      </c>
      <c r="W902" s="281"/>
      <c r="X902" s="281"/>
      <c r="Y902" s="281"/>
      <c r="Z902" s="281"/>
      <c r="AA902" s="281"/>
      <c r="AB902" t="s">
        <v>1896</v>
      </c>
    </row>
    <row r="903" spans="1:28" x14ac:dyDescent="0.3">
      <c r="A903" s="434"/>
      <c r="B903" s="345" t="s">
        <v>1585</v>
      </c>
      <c r="C903" s="96" t="s">
        <v>2079</v>
      </c>
      <c r="D903" s="57">
        <v>630</v>
      </c>
      <c r="E903" s="153"/>
      <c r="F903" s="320"/>
      <c r="G903" s="320"/>
      <c r="H903" s="320"/>
      <c r="I903" s="320"/>
      <c r="J903" s="320"/>
      <c r="K903" s="320"/>
      <c r="L903" s="66" t="s">
        <v>1592</v>
      </c>
      <c r="Q903" s="547"/>
      <c r="R903" s="554" t="s">
        <v>843</v>
      </c>
      <c r="S903" s="546" t="s">
        <v>2065</v>
      </c>
      <c r="T903" s="546">
        <v>23</v>
      </c>
      <c r="U903" s="546">
        <v>37</v>
      </c>
      <c r="V903" s="281">
        <v>37</v>
      </c>
      <c r="W903" s="281"/>
      <c r="X903" s="281"/>
      <c r="Y903" s="281"/>
      <c r="Z903" s="281"/>
      <c r="AA903" s="281"/>
      <c r="AB903" s="582" t="s">
        <v>1897</v>
      </c>
    </row>
    <row r="904" spans="1:28" x14ac:dyDescent="0.3">
      <c r="A904" s="421"/>
      <c r="B904" s="40" t="s">
        <v>1587</v>
      </c>
      <c r="C904" s="96" t="s">
        <v>2079</v>
      </c>
      <c r="D904" s="11">
        <v>420</v>
      </c>
      <c r="E904" s="153"/>
      <c r="F904" s="320"/>
      <c r="G904" s="320"/>
      <c r="H904" s="320"/>
      <c r="I904" s="320"/>
      <c r="J904" s="320"/>
      <c r="K904" s="320"/>
      <c r="L904" s="66" t="s">
        <v>1593</v>
      </c>
      <c r="Q904" s="421"/>
      <c r="R904" s="40" t="s">
        <v>844</v>
      </c>
      <c r="S904" s="11" t="s">
        <v>2065</v>
      </c>
      <c r="T904" s="11">
        <v>10</v>
      </c>
      <c r="U904" s="619"/>
      <c r="V904" s="770"/>
      <c r="W904" s="770"/>
      <c r="X904" s="770"/>
      <c r="Y904" s="770"/>
      <c r="Z904" s="770"/>
      <c r="AA904" s="770"/>
      <c r="AB904" t="s">
        <v>1896</v>
      </c>
    </row>
    <row r="905" spans="1:28" ht="15" thickBot="1" x14ac:dyDescent="0.35">
      <c r="A905" s="429"/>
      <c r="B905" s="252" t="s">
        <v>1588</v>
      </c>
      <c r="C905" s="96" t="s">
        <v>2079</v>
      </c>
      <c r="D905" s="13">
        <v>210</v>
      </c>
      <c r="E905" s="154"/>
      <c r="F905" s="761"/>
      <c r="G905" s="761"/>
      <c r="H905" s="761"/>
      <c r="I905" s="761"/>
      <c r="J905" s="761"/>
      <c r="K905" s="761"/>
      <c r="L905" s="76" t="s">
        <v>1594</v>
      </c>
      <c r="Q905" s="547"/>
      <c r="R905" s="554" t="s">
        <v>845</v>
      </c>
      <c r="S905" s="546" t="s">
        <v>2065</v>
      </c>
      <c r="T905" s="546">
        <v>10</v>
      </c>
      <c r="U905" s="619"/>
      <c r="V905" s="770"/>
      <c r="W905" s="770"/>
      <c r="X905" s="770"/>
      <c r="Y905" s="770"/>
      <c r="Z905" s="770"/>
      <c r="AA905" s="770"/>
      <c r="AB905" s="582" t="s">
        <v>1897</v>
      </c>
    </row>
    <row r="906" spans="1:28" ht="18.600000000000001" thickBot="1" x14ac:dyDescent="0.4">
      <c r="A906" s="56" t="s">
        <v>1597</v>
      </c>
      <c r="B906" s="15"/>
      <c r="C906" s="83"/>
      <c r="D906" s="27"/>
      <c r="E906" s="27"/>
      <c r="F906" s="27"/>
      <c r="G906" s="27"/>
      <c r="H906" s="27"/>
      <c r="I906" s="27"/>
      <c r="J906" s="27"/>
      <c r="K906" s="27"/>
      <c r="L906" s="16"/>
      <c r="Q906" s="553" t="s">
        <v>903</v>
      </c>
      <c r="R906" s="544" t="s">
        <v>2682</v>
      </c>
      <c r="S906" s="546" t="s">
        <v>2065</v>
      </c>
      <c r="T906" s="545">
        <v>40</v>
      </c>
      <c r="U906" s="545">
        <v>80</v>
      </c>
      <c r="V906" s="315">
        <v>80</v>
      </c>
      <c r="W906" s="315"/>
      <c r="X906" s="315"/>
      <c r="Y906" s="315"/>
      <c r="Z906" s="315"/>
      <c r="AA906" s="315"/>
      <c r="AB906" s="574" t="s">
        <v>2685</v>
      </c>
    </row>
    <row r="907" spans="1:28" x14ac:dyDescent="0.3">
      <c r="A907" s="428" t="s">
        <v>1612</v>
      </c>
      <c r="B907" s="10" t="s">
        <v>1598</v>
      </c>
      <c r="C907" s="11" t="s">
        <v>2068</v>
      </c>
      <c r="D907" s="14">
        <v>691</v>
      </c>
      <c r="E907" s="14">
        <v>1550</v>
      </c>
      <c r="F907" s="315"/>
      <c r="G907" s="315"/>
      <c r="H907" s="315"/>
      <c r="I907" s="315"/>
      <c r="J907" s="315"/>
      <c r="K907" s="315">
        <v>1550</v>
      </c>
      <c r="L907" s="6" t="s">
        <v>1985</v>
      </c>
      <c r="Q907" s="424" t="s">
        <v>2692</v>
      </c>
      <c r="R907" s="10" t="s">
        <v>2683</v>
      </c>
      <c r="S907" s="11" t="s">
        <v>2065</v>
      </c>
      <c r="T907" s="14">
        <v>40</v>
      </c>
      <c r="U907" s="14">
        <v>80</v>
      </c>
      <c r="V907" s="315">
        <v>80</v>
      </c>
      <c r="W907" s="315"/>
      <c r="X907" s="315"/>
      <c r="Y907" s="315"/>
      <c r="Z907" s="315"/>
      <c r="AA907" s="315"/>
      <c r="AB907" s="6" t="s">
        <v>2684</v>
      </c>
    </row>
    <row r="908" spans="1:28" x14ac:dyDescent="0.3">
      <c r="A908" s="35" t="s">
        <v>1613</v>
      </c>
      <c r="B908" s="40" t="s">
        <v>1600</v>
      </c>
      <c r="C908" s="11" t="s">
        <v>489</v>
      </c>
      <c r="D908" s="11">
        <v>580</v>
      </c>
      <c r="E908" s="11">
        <v>905</v>
      </c>
      <c r="F908" s="281"/>
      <c r="G908" s="281"/>
      <c r="H908" s="281"/>
      <c r="I908" s="281">
        <v>905</v>
      </c>
      <c r="J908" s="281"/>
      <c r="K908" s="281"/>
      <c r="L908" s="4" t="s">
        <v>1986</v>
      </c>
      <c r="Q908" s="556" t="s">
        <v>1539</v>
      </c>
      <c r="R908" s="544" t="s">
        <v>1526</v>
      </c>
      <c r="S908" s="546" t="s">
        <v>2065</v>
      </c>
      <c r="T908" s="545">
        <v>600</v>
      </c>
      <c r="U908" s="545">
        <v>1500</v>
      </c>
      <c r="V908" s="315"/>
      <c r="W908" s="315"/>
      <c r="X908" s="315"/>
      <c r="Y908" s="315"/>
      <c r="Z908" s="315"/>
      <c r="AA908" s="315">
        <v>1500</v>
      </c>
      <c r="AB908" s="574" t="s">
        <v>1527</v>
      </c>
    </row>
    <row r="909" spans="1:28" x14ac:dyDescent="0.3">
      <c r="A909" s="421"/>
      <c r="B909" s="40" t="s">
        <v>1606</v>
      </c>
      <c r="C909" s="173" t="s">
        <v>2120</v>
      </c>
      <c r="D909" s="11" t="s">
        <v>1601</v>
      </c>
      <c r="E909" s="153"/>
      <c r="F909" s="320"/>
      <c r="G909" s="320"/>
      <c r="H909" s="320"/>
      <c r="I909" s="320"/>
      <c r="J909" s="320"/>
      <c r="K909" s="320"/>
      <c r="L909" s="4" t="s">
        <v>1987</v>
      </c>
      <c r="Q909" s="421"/>
      <c r="R909" s="40" t="s">
        <v>2319</v>
      </c>
      <c r="S909" s="11" t="s">
        <v>2065</v>
      </c>
      <c r="T909" s="11">
        <v>210</v>
      </c>
      <c r="U909" s="630"/>
      <c r="V909" s="771"/>
      <c r="W909" s="771"/>
      <c r="X909" s="771"/>
      <c r="Y909" s="771"/>
      <c r="Z909" s="771"/>
      <c r="AA909" s="771"/>
      <c r="AB909" s="4" t="s">
        <v>252</v>
      </c>
    </row>
    <row r="910" spans="1:28" x14ac:dyDescent="0.3">
      <c r="A910" s="421"/>
      <c r="B910" s="40" t="s">
        <v>1605</v>
      </c>
      <c r="C910" s="173" t="s">
        <v>2120</v>
      </c>
      <c r="D910" s="11" t="s">
        <v>1608</v>
      </c>
      <c r="E910" s="153"/>
      <c r="F910" s="320"/>
      <c r="G910" s="320"/>
      <c r="H910" s="320"/>
      <c r="I910" s="320"/>
      <c r="J910" s="320"/>
      <c r="K910" s="320"/>
      <c r="L910" s="4" t="s">
        <v>1988</v>
      </c>
      <c r="Q910" s="556" t="s">
        <v>2385</v>
      </c>
      <c r="R910" s="544" t="s">
        <v>2376</v>
      </c>
      <c r="S910" s="546" t="s">
        <v>2065</v>
      </c>
      <c r="T910" s="545">
        <v>104.2</v>
      </c>
      <c r="U910" s="624">
        <v>225.83</v>
      </c>
      <c r="V910" s="703">
        <v>225.83</v>
      </c>
      <c r="W910" s="703"/>
      <c r="X910" s="703"/>
      <c r="Y910" s="703"/>
      <c r="Z910" s="703"/>
      <c r="AA910" s="703"/>
      <c r="AB910" s="574" t="s">
        <v>2382</v>
      </c>
    </row>
    <row r="911" spans="1:28" x14ac:dyDescent="0.3">
      <c r="A911" s="429"/>
      <c r="B911" s="252" t="s">
        <v>1610</v>
      </c>
      <c r="C911" s="11" t="s">
        <v>2079</v>
      </c>
      <c r="D911" s="13">
        <v>500</v>
      </c>
      <c r="E911" s="153"/>
      <c r="F911" s="320"/>
      <c r="G911" s="320"/>
      <c r="H911" s="320"/>
      <c r="I911" s="320"/>
      <c r="J911" s="320"/>
      <c r="K911" s="320"/>
      <c r="L911" s="4" t="s">
        <v>1989</v>
      </c>
      <c r="Q911" s="547"/>
      <c r="R911" s="554" t="s">
        <v>2397</v>
      </c>
      <c r="S911" s="546" t="s">
        <v>2065</v>
      </c>
      <c r="T911" s="546">
        <v>160</v>
      </c>
      <c r="U911" s="546">
        <v>368</v>
      </c>
      <c r="V911" s="281"/>
      <c r="W911" s="281">
        <v>368</v>
      </c>
      <c r="X911" s="281"/>
      <c r="Y911" s="281"/>
      <c r="Z911" s="281"/>
      <c r="AA911" s="281"/>
      <c r="AB911" s="574" t="s">
        <v>2400</v>
      </c>
    </row>
    <row r="912" spans="1:28" ht="15" thickBot="1" x14ac:dyDescent="0.35">
      <c r="A912" s="429"/>
      <c r="B912" s="252"/>
      <c r="C912" s="11"/>
      <c r="D912" s="13"/>
      <c r="E912" s="13"/>
      <c r="F912" s="314"/>
      <c r="G912" s="314"/>
      <c r="H912" s="314"/>
      <c r="I912" s="314"/>
      <c r="J912" s="314"/>
      <c r="K912" s="314"/>
      <c r="L912" s="8"/>
      <c r="Q912" s="421"/>
      <c r="R912" s="40" t="s">
        <v>2398</v>
      </c>
      <c r="S912" s="11" t="s">
        <v>2065</v>
      </c>
      <c r="T912" s="11">
        <v>320</v>
      </c>
      <c r="U912" s="11">
        <v>736</v>
      </c>
      <c r="V912" s="281"/>
      <c r="W912" s="281"/>
      <c r="X912" s="281">
        <v>736</v>
      </c>
      <c r="Y912" s="281"/>
      <c r="Z912" s="281"/>
      <c r="AA912" s="281"/>
      <c r="AB912" s="6" t="s">
        <v>2399</v>
      </c>
    </row>
    <row r="913" spans="1:28" ht="18.600000000000001" thickBot="1" x14ac:dyDescent="0.4">
      <c r="A913" s="56" t="s">
        <v>1614</v>
      </c>
      <c r="B913" s="15"/>
      <c r="C913" s="83"/>
      <c r="D913" s="27"/>
      <c r="E913" s="27"/>
      <c r="F913" s="27"/>
      <c r="G913" s="27"/>
      <c r="H913" s="27"/>
      <c r="I913" s="27"/>
      <c r="J913" s="27"/>
      <c r="K913" s="27"/>
      <c r="L913" s="16"/>
      <c r="Q913" s="588" t="s">
        <v>2588</v>
      </c>
      <c r="R913" s="544" t="s">
        <v>2581</v>
      </c>
      <c r="S913" s="546" t="s">
        <v>2065</v>
      </c>
      <c r="T913" s="545">
        <v>320</v>
      </c>
      <c r="U913" s="545">
        <v>800</v>
      </c>
      <c r="V913" s="315"/>
      <c r="W913" s="315"/>
      <c r="X913" s="315">
        <v>800</v>
      </c>
      <c r="Y913" s="315"/>
      <c r="Z913" s="315"/>
      <c r="AA913" s="315"/>
      <c r="AB913" s="574" t="s">
        <v>2586</v>
      </c>
    </row>
    <row r="914" spans="1:28" x14ac:dyDescent="0.3">
      <c r="A914" s="435" t="s">
        <v>1623</v>
      </c>
      <c r="B914" s="10" t="s">
        <v>1615</v>
      </c>
      <c r="C914" s="11" t="s">
        <v>489</v>
      </c>
      <c r="D914" s="14">
        <v>590</v>
      </c>
      <c r="E914" s="14">
        <v>1610</v>
      </c>
      <c r="F914" s="315"/>
      <c r="G914" s="315"/>
      <c r="H914" s="315"/>
      <c r="I914" s="315"/>
      <c r="J914" s="315"/>
      <c r="K914" s="315">
        <v>1610</v>
      </c>
      <c r="L914" s="6" t="s">
        <v>1990</v>
      </c>
      <c r="Q914" s="419" t="s">
        <v>2589</v>
      </c>
      <c r="R914" s="40" t="s">
        <v>2582</v>
      </c>
      <c r="S914" s="11" t="s">
        <v>2065</v>
      </c>
      <c r="T914" s="11">
        <v>620</v>
      </c>
      <c r="U914" s="11">
        <v>1550</v>
      </c>
      <c r="V914" s="281"/>
      <c r="W914" s="281"/>
      <c r="X914" s="281"/>
      <c r="Y914" s="281"/>
      <c r="Z914" s="281"/>
      <c r="AA914" s="281">
        <v>1550</v>
      </c>
      <c r="AB914" s="6" t="s">
        <v>2583</v>
      </c>
    </row>
    <row r="915" spans="1:28" x14ac:dyDescent="0.3">
      <c r="A915" s="35" t="s">
        <v>1624</v>
      </c>
      <c r="B915" s="40" t="s">
        <v>1618</v>
      </c>
      <c r="C915" s="11" t="s">
        <v>314</v>
      </c>
      <c r="D915" s="11">
        <v>110</v>
      </c>
      <c r="E915" s="11">
        <v>300</v>
      </c>
      <c r="F915" s="281"/>
      <c r="G915" s="281">
        <v>300</v>
      </c>
      <c r="H915" s="281"/>
      <c r="I915" s="281"/>
      <c r="J915" s="281"/>
      <c r="K915" s="281"/>
      <c r="L915" s="6" t="s">
        <v>1991</v>
      </c>
      <c r="Q915" s="35" t="s">
        <v>2771</v>
      </c>
      <c r="R915" s="11" t="s">
        <v>2765</v>
      </c>
      <c r="S915" s="11" t="s">
        <v>2065</v>
      </c>
      <c r="T915" s="11">
        <v>300</v>
      </c>
      <c r="U915" s="11">
        <v>690</v>
      </c>
      <c r="V915" s="281"/>
      <c r="W915" s="281"/>
      <c r="X915" s="281">
        <v>690</v>
      </c>
      <c r="Y915" s="281"/>
      <c r="Z915" s="281"/>
      <c r="AA915" s="281"/>
      <c r="AB915" s="66" t="s">
        <v>2768</v>
      </c>
    </row>
    <row r="916" spans="1:28" ht="15" thickBot="1" x14ac:dyDescent="0.35">
      <c r="A916" s="429"/>
      <c r="B916" s="252" t="s">
        <v>1619</v>
      </c>
      <c r="C916" s="11" t="s">
        <v>314</v>
      </c>
      <c r="D916" s="13">
        <v>220</v>
      </c>
      <c r="E916" s="13">
        <v>600</v>
      </c>
      <c r="F916" s="314"/>
      <c r="G916" s="314"/>
      <c r="H916" s="314">
        <v>600</v>
      </c>
      <c r="I916" s="314"/>
      <c r="J916" s="314"/>
      <c r="K916" s="314"/>
      <c r="L916" s="114" t="s">
        <v>1992</v>
      </c>
      <c r="Q916" s="587"/>
      <c r="R916" s="552" t="s">
        <v>2766</v>
      </c>
      <c r="S916" s="546" t="s">
        <v>2065</v>
      </c>
      <c r="T916" s="552">
        <v>600</v>
      </c>
      <c r="U916" s="552">
        <v>1380</v>
      </c>
      <c r="V916" s="314"/>
      <c r="W916" s="314"/>
      <c r="X916" s="314"/>
      <c r="Y916" s="314"/>
      <c r="Z916" s="314">
        <v>1380</v>
      </c>
      <c r="AA916" s="314"/>
      <c r="AB916" s="638" t="s">
        <v>2769</v>
      </c>
    </row>
    <row r="917" spans="1:28" ht="18.600000000000001" thickBot="1" x14ac:dyDescent="0.4">
      <c r="A917" s="56" t="s">
        <v>1625</v>
      </c>
      <c r="B917" s="15"/>
      <c r="C917" s="83"/>
      <c r="D917" s="27"/>
      <c r="E917" s="27"/>
      <c r="F917" s="27"/>
      <c r="G917" s="27"/>
      <c r="H917" s="27"/>
      <c r="I917" s="27"/>
      <c r="J917" s="27"/>
      <c r="K917" s="27"/>
      <c r="L917" s="16"/>
      <c r="Q917" s="429"/>
      <c r="R917" s="13" t="s">
        <v>2992</v>
      </c>
      <c r="S917" s="11" t="s">
        <v>2065</v>
      </c>
      <c r="T917" s="13">
        <v>200</v>
      </c>
      <c r="U917" s="13">
        <v>187</v>
      </c>
      <c r="V917" s="314">
        <v>187</v>
      </c>
      <c r="W917" s="314"/>
      <c r="X917" s="314"/>
      <c r="Y917" s="314"/>
      <c r="Z917" s="314"/>
      <c r="AA917" s="314"/>
      <c r="AB917" s="8" t="s">
        <v>2998</v>
      </c>
    </row>
    <row r="918" spans="1:28" x14ac:dyDescent="0.3">
      <c r="A918" s="426" t="s">
        <v>1630</v>
      </c>
      <c r="B918" s="10" t="s">
        <v>1626</v>
      </c>
      <c r="C918" s="11" t="s">
        <v>2121</v>
      </c>
      <c r="D918" s="14">
        <v>240</v>
      </c>
      <c r="E918" s="14">
        <v>550</v>
      </c>
      <c r="F918" s="315"/>
      <c r="G918" s="315">
        <v>550</v>
      </c>
      <c r="H918" s="315"/>
      <c r="I918" s="315"/>
      <c r="J918" s="315"/>
      <c r="K918" s="315"/>
      <c r="L918" s="6" t="s">
        <v>1993</v>
      </c>
      <c r="Q918" s="588" t="s">
        <v>3086</v>
      </c>
      <c r="R918" s="545" t="s">
        <v>3083</v>
      </c>
      <c r="S918" s="546" t="s">
        <v>2065</v>
      </c>
      <c r="T918" s="545">
        <v>330</v>
      </c>
      <c r="U918" s="624">
        <v>1000</v>
      </c>
      <c r="V918" s="703"/>
      <c r="W918" s="703"/>
      <c r="X918" s="703"/>
      <c r="Y918" s="703">
        <v>1000</v>
      </c>
      <c r="Z918" s="703"/>
      <c r="AA918" s="703"/>
      <c r="AB918" s="574" t="s">
        <v>3084</v>
      </c>
    </row>
    <row r="919" spans="1:28" x14ac:dyDescent="0.3">
      <c r="A919" s="42" t="s">
        <v>1631</v>
      </c>
      <c r="B919" s="252"/>
      <c r="C919" s="11"/>
      <c r="D919" s="13"/>
      <c r="E919" s="13"/>
      <c r="F919" s="314"/>
      <c r="G919" s="314"/>
      <c r="H919" s="314"/>
      <c r="I919" s="314"/>
      <c r="J919" s="314"/>
      <c r="K919" s="314"/>
      <c r="L919" s="8"/>
      <c r="Q919" s="587"/>
      <c r="R919" s="552" t="s">
        <v>3092</v>
      </c>
      <c r="S919" s="546" t="s">
        <v>2065</v>
      </c>
      <c r="T919" s="552">
        <v>19</v>
      </c>
      <c r="U919" s="552">
        <v>25</v>
      </c>
      <c r="V919" s="314">
        <v>25</v>
      </c>
      <c r="W919" s="314"/>
      <c r="X919" s="314"/>
      <c r="Y919" s="314"/>
      <c r="Z919" s="314"/>
      <c r="AA919" s="314"/>
      <c r="AB919" s="586" t="s">
        <v>3090</v>
      </c>
    </row>
    <row r="920" spans="1:28" ht="15" thickBot="1" x14ac:dyDescent="0.35">
      <c r="A920" s="429"/>
      <c r="B920" s="252"/>
      <c r="C920" s="11"/>
      <c r="D920" s="13"/>
      <c r="E920" s="13"/>
      <c r="F920" s="314"/>
      <c r="G920" s="314"/>
      <c r="H920" s="314"/>
      <c r="I920" s="314"/>
      <c r="J920" s="314"/>
      <c r="K920" s="314"/>
      <c r="L920" s="8"/>
      <c r="Q920" s="594" t="s">
        <v>3113</v>
      </c>
      <c r="R920" s="545" t="s">
        <v>3095</v>
      </c>
      <c r="S920" s="546" t="s">
        <v>2065</v>
      </c>
      <c r="T920" s="545">
        <v>70</v>
      </c>
      <c r="U920" s="545">
        <v>130</v>
      </c>
      <c r="V920" s="315">
        <v>130</v>
      </c>
      <c r="W920" s="315"/>
      <c r="X920" s="315"/>
      <c r="Y920" s="315"/>
      <c r="Z920" s="315"/>
      <c r="AA920" s="315"/>
      <c r="AB920" s="574" t="s">
        <v>3094</v>
      </c>
    </row>
    <row r="921" spans="1:28" ht="18.600000000000001" thickBot="1" x14ac:dyDescent="0.4">
      <c r="A921" s="56" t="s">
        <v>1632</v>
      </c>
      <c r="B921" s="15"/>
      <c r="C921" s="83"/>
      <c r="D921" s="27"/>
      <c r="E921" s="27"/>
      <c r="F921" s="27"/>
      <c r="G921" s="27"/>
      <c r="H921" s="27"/>
      <c r="I921" s="27"/>
      <c r="J921" s="27"/>
      <c r="K921" s="27"/>
      <c r="L921" s="16"/>
      <c r="Q921" s="421" t="s">
        <v>3114</v>
      </c>
      <c r="R921" s="11" t="s">
        <v>3096</v>
      </c>
      <c r="S921" s="11" t="s">
        <v>2065</v>
      </c>
      <c r="T921" s="11">
        <v>93</v>
      </c>
      <c r="U921" s="11">
        <v>170</v>
      </c>
      <c r="V921" s="281">
        <v>170</v>
      </c>
      <c r="W921" s="281"/>
      <c r="X921" s="281"/>
      <c r="Y921" s="281"/>
      <c r="Z921" s="281"/>
      <c r="AA921" s="281"/>
      <c r="AB921" s="6" t="s">
        <v>3094</v>
      </c>
    </row>
    <row r="922" spans="1:28" x14ac:dyDescent="0.3">
      <c r="A922" s="428" t="s">
        <v>1645</v>
      </c>
      <c r="B922" s="10" t="s">
        <v>1633</v>
      </c>
      <c r="C922" s="11" t="s">
        <v>2068</v>
      </c>
      <c r="D922" s="14">
        <v>680</v>
      </c>
      <c r="E922" s="14">
        <v>1700</v>
      </c>
      <c r="F922" s="315"/>
      <c r="G922" s="315"/>
      <c r="H922" s="315"/>
      <c r="I922" s="315"/>
      <c r="J922" s="315"/>
      <c r="K922" s="315">
        <v>1700</v>
      </c>
      <c r="L922" s="6" t="s">
        <v>1994</v>
      </c>
      <c r="Q922" s="547"/>
      <c r="R922" s="546" t="s">
        <v>3097</v>
      </c>
      <c r="S922" s="546" t="s">
        <v>2065</v>
      </c>
      <c r="T922" s="546">
        <v>118</v>
      </c>
      <c r="U922" s="546">
        <v>215</v>
      </c>
      <c r="V922" s="281">
        <v>215</v>
      </c>
      <c r="W922" s="281"/>
      <c r="X922" s="281"/>
      <c r="Y922" s="281"/>
      <c r="Z922" s="281"/>
      <c r="AA922" s="281"/>
      <c r="AB922" s="574" t="s">
        <v>3094</v>
      </c>
    </row>
    <row r="923" spans="1:28" x14ac:dyDescent="0.3">
      <c r="A923" s="35" t="s">
        <v>1646</v>
      </c>
      <c r="B923" s="40" t="s">
        <v>1634</v>
      </c>
      <c r="C923" s="11" t="s">
        <v>2068</v>
      </c>
      <c r="D923" s="11">
        <v>560</v>
      </c>
      <c r="E923" s="11">
        <v>1400</v>
      </c>
      <c r="F923" s="281"/>
      <c r="G923" s="281"/>
      <c r="H923" s="281"/>
      <c r="I923" s="281"/>
      <c r="J923" s="281">
        <v>1400</v>
      </c>
      <c r="K923" s="281"/>
      <c r="L923" s="6" t="s">
        <v>1995</v>
      </c>
      <c r="Q923" s="588" t="s">
        <v>3120</v>
      </c>
      <c r="R923" s="545" t="s">
        <v>3115</v>
      </c>
      <c r="S923" s="546" t="s">
        <v>2065</v>
      </c>
      <c r="T923" s="545">
        <v>96</v>
      </c>
      <c r="U923" s="545"/>
      <c r="V923" s="315"/>
      <c r="W923" s="315"/>
      <c r="X923" s="315"/>
      <c r="Y923" s="315"/>
      <c r="Z923" s="315"/>
      <c r="AA923" s="315"/>
      <c r="AB923" s="574"/>
    </row>
    <row r="924" spans="1:28" x14ac:dyDescent="0.3">
      <c r="A924" s="421"/>
      <c r="B924" s="40" t="s">
        <v>1635</v>
      </c>
      <c r="C924" s="11" t="s">
        <v>2070</v>
      </c>
      <c r="D924" s="11">
        <v>340</v>
      </c>
      <c r="E924" s="11">
        <v>850</v>
      </c>
      <c r="F924" s="281"/>
      <c r="G924" s="281"/>
      <c r="H924" s="281">
        <v>850</v>
      </c>
      <c r="I924" s="281"/>
      <c r="J924" s="281"/>
      <c r="K924" s="281"/>
      <c r="L924" s="6" t="s">
        <v>1996</v>
      </c>
      <c r="Q924" s="421" t="s">
        <v>3121</v>
      </c>
      <c r="R924" s="11" t="s">
        <v>3116</v>
      </c>
      <c r="S924" s="11" t="s">
        <v>2065</v>
      </c>
      <c r="T924" s="14">
        <v>61</v>
      </c>
      <c r="U924" s="14"/>
      <c r="V924" s="315"/>
      <c r="W924" s="315"/>
      <c r="X924" s="315"/>
      <c r="Y924" s="315"/>
      <c r="Z924" s="315"/>
      <c r="AA924" s="315"/>
      <c r="AB924" s="6"/>
    </row>
    <row r="925" spans="1:28" x14ac:dyDescent="0.3">
      <c r="A925" s="421"/>
      <c r="B925" s="40" t="s">
        <v>1636</v>
      </c>
      <c r="C925" s="11" t="s">
        <v>2070</v>
      </c>
      <c r="D925" s="11">
        <v>340</v>
      </c>
      <c r="E925" s="11">
        <v>850</v>
      </c>
      <c r="F925" s="281"/>
      <c r="G925" s="281"/>
      <c r="H925" s="281">
        <v>850</v>
      </c>
      <c r="I925" s="281"/>
      <c r="J925" s="281"/>
      <c r="K925" s="281"/>
      <c r="L925" s="6" t="s">
        <v>1995</v>
      </c>
      <c r="Q925" s="547"/>
      <c r="R925" s="546" t="s">
        <v>3118</v>
      </c>
      <c r="S925" s="546" t="s">
        <v>2065</v>
      </c>
      <c r="T925" s="545">
        <v>48</v>
      </c>
      <c r="U925" s="545"/>
      <c r="V925" s="315"/>
      <c r="W925" s="315"/>
      <c r="X925" s="315"/>
      <c r="Y925" s="315"/>
      <c r="Z925" s="315"/>
      <c r="AA925" s="315"/>
      <c r="AB925" s="574"/>
    </row>
    <row r="926" spans="1:28" x14ac:dyDescent="0.3">
      <c r="A926" s="421"/>
      <c r="B926" s="40" t="s">
        <v>1639</v>
      </c>
      <c r="C926" s="11" t="s">
        <v>2072</v>
      </c>
      <c r="D926" s="11">
        <v>170</v>
      </c>
      <c r="E926" s="11">
        <v>425</v>
      </c>
      <c r="F926" s="281"/>
      <c r="G926" s="281">
        <v>425</v>
      </c>
      <c r="H926" s="281"/>
      <c r="I926" s="281"/>
      <c r="J926" s="281"/>
      <c r="K926" s="281"/>
      <c r="L926" s="4" t="s">
        <v>1997</v>
      </c>
      <c r="Q926" s="421" t="s">
        <v>3175</v>
      </c>
      <c r="R926" s="11" t="s">
        <v>3171</v>
      </c>
      <c r="S926" s="11" t="s">
        <v>2065</v>
      </c>
      <c r="T926" s="11">
        <v>200</v>
      </c>
      <c r="U926" s="11"/>
      <c r="V926" s="281"/>
      <c r="W926" s="281"/>
      <c r="X926" s="281"/>
      <c r="Y926" s="281"/>
      <c r="Z926" s="281"/>
      <c r="AA926" s="281"/>
      <c r="AB926" s="4"/>
    </row>
    <row r="927" spans="1:28" x14ac:dyDescent="0.3">
      <c r="A927" s="421"/>
      <c r="B927" s="40" t="s">
        <v>1641</v>
      </c>
      <c r="C927" s="11" t="s">
        <v>82</v>
      </c>
      <c r="D927" s="11">
        <v>85</v>
      </c>
      <c r="E927" s="11">
        <v>212</v>
      </c>
      <c r="F927" s="281">
        <v>212</v>
      </c>
      <c r="G927" s="281"/>
      <c r="H927" s="281"/>
      <c r="I927" s="281"/>
      <c r="J927" s="281"/>
      <c r="K927" s="281"/>
      <c r="L927" s="4" t="s">
        <v>1997</v>
      </c>
      <c r="Q927" s="588" t="s">
        <v>3223</v>
      </c>
      <c r="R927" s="545" t="s">
        <v>3217</v>
      </c>
      <c r="S927" s="546" t="s">
        <v>2065</v>
      </c>
      <c r="T927" s="545">
        <v>40</v>
      </c>
      <c r="U927" s="545">
        <v>87</v>
      </c>
      <c r="V927" s="315">
        <v>87</v>
      </c>
      <c r="W927" s="315"/>
      <c r="X927" s="315"/>
      <c r="Y927" s="315"/>
      <c r="Z927" s="315"/>
      <c r="AA927" s="315"/>
      <c r="AB927" s="574" t="s">
        <v>3216</v>
      </c>
    </row>
    <row r="928" spans="1:28" x14ac:dyDescent="0.3">
      <c r="A928" s="421"/>
      <c r="B928" s="40" t="s">
        <v>1642</v>
      </c>
      <c r="C928" s="11" t="s">
        <v>2068</v>
      </c>
      <c r="D928" s="11">
        <v>620</v>
      </c>
      <c r="E928" s="11">
        <v>1550</v>
      </c>
      <c r="F928" s="281"/>
      <c r="G928" s="281"/>
      <c r="H928" s="281"/>
      <c r="I928" s="281"/>
      <c r="J928" s="281"/>
      <c r="K928" s="281">
        <v>1550</v>
      </c>
      <c r="L928" s="4" t="s">
        <v>1998</v>
      </c>
      <c r="Q928" s="429" t="s">
        <v>3224</v>
      </c>
      <c r="R928" s="14" t="s">
        <v>3218</v>
      </c>
      <c r="S928" s="11" t="s">
        <v>2065</v>
      </c>
      <c r="T928" s="14">
        <v>60</v>
      </c>
      <c r="U928" s="14">
        <v>130</v>
      </c>
      <c r="V928" s="315">
        <v>130</v>
      </c>
      <c r="W928" s="315"/>
      <c r="X928" s="315"/>
      <c r="Y928" s="315"/>
      <c r="Z928" s="315"/>
      <c r="AA928" s="315"/>
      <c r="AB928" s="6" t="s">
        <v>3216</v>
      </c>
    </row>
    <row r="929" spans="1:28" x14ac:dyDescent="0.3">
      <c r="A929" s="421"/>
      <c r="B929" s="40" t="s">
        <v>1643</v>
      </c>
      <c r="C929" s="11" t="s">
        <v>2070</v>
      </c>
      <c r="D929" s="11">
        <v>310</v>
      </c>
      <c r="E929" s="11">
        <v>775</v>
      </c>
      <c r="F929" s="281"/>
      <c r="G929" s="281"/>
      <c r="H929" s="281">
        <v>775</v>
      </c>
      <c r="I929" s="281"/>
      <c r="J929" s="281"/>
      <c r="K929" s="281"/>
      <c r="L929" s="4" t="s">
        <v>1999</v>
      </c>
      <c r="Q929" s="547"/>
      <c r="R929" s="545" t="s">
        <v>3219</v>
      </c>
      <c r="S929" s="546" t="s">
        <v>2065</v>
      </c>
      <c r="T929" s="545">
        <v>70</v>
      </c>
      <c r="U929" s="545">
        <v>152</v>
      </c>
      <c r="V929" s="315">
        <v>152</v>
      </c>
      <c r="W929" s="315"/>
      <c r="X929" s="315"/>
      <c r="Y929" s="315"/>
      <c r="Z929" s="315"/>
      <c r="AA929" s="315"/>
      <c r="AB929" s="574" t="s">
        <v>3216</v>
      </c>
    </row>
    <row r="930" spans="1:28" ht="15" thickBot="1" x14ac:dyDescent="0.35">
      <c r="A930" s="429"/>
      <c r="B930" s="252" t="s">
        <v>1644</v>
      </c>
      <c r="C930" s="11" t="s">
        <v>2070</v>
      </c>
      <c r="D930" s="13">
        <v>310</v>
      </c>
      <c r="E930" s="13">
        <v>775</v>
      </c>
      <c r="F930" s="314"/>
      <c r="G930" s="314"/>
      <c r="H930" s="314">
        <v>775</v>
      </c>
      <c r="I930" s="314"/>
      <c r="J930" s="314"/>
      <c r="K930" s="314"/>
      <c r="L930" s="114" t="s">
        <v>2000</v>
      </c>
      <c r="Q930" s="421"/>
      <c r="R930" s="14" t="s">
        <v>3220</v>
      </c>
      <c r="S930" s="11" t="s">
        <v>2065</v>
      </c>
      <c r="T930" s="14">
        <v>80</v>
      </c>
      <c r="U930" s="14">
        <v>174</v>
      </c>
      <c r="V930" s="315">
        <v>174</v>
      </c>
      <c r="W930" s="315"/>
      <c r="X930" s="315"/>
      <c r="Y930" s="315"/>
      <c r="Z930" s="315"/>
      <c r="AA930" s="315"/>
      <c r="AB930" s="6" t="s">
        <v>3216</v>
      </c>
    </row>
    <row r="931" spans="1:28" ht="18.600000000000001" thickBot="1" x14ac:dyDescent="0.4">
      <c r="A931" s="56" t="s">
        <v>2139</v>
      </c>
      <c r="B931" s="15"/>
      <c r="C931" s="83"/>
      <c r="D931" s="27"/>
      <c r="E931" s="27"/>
      <c r="F931" s="27"/>
      <c r="G931" s="27"/>
      <c r="H931" s="27"/>
      <c r="I931" s="27"/>
      <c r="J931" s="27"/>
      <c r="K931" s="27"/>
      <c r="L931" s="16"/>
      <c r="Q931" s="547"/>
      <c r="R931" s="545" t="s">
        <v>3221</v>
      </c>
      <c r="S931" s="546" t="s">
        <v>2065</v>
      </c>
      <c r="T931" s="545">
        <v>120</v>
      </c>
      <c r="U931" s="545">
        <v>260</v>
      </c>
      <c r="V931" s="315">
        <v>260</v>
      </c>
      <c r="W931" s="315"/>
      <c r="X931" s="315"/>
      <c r="Y931" s="315"/>
      <c r="Z931" s="315"/>
      <c r="AA931" s="315"/>
      <c r="AB931" s="574" t="s">
        <v>3216</v>
      </c>
    </row>
    <row r="932" spans="1:28" x14ac:dyDescent="0.3">
      <c r="A932" s="428" t="s">
        <v>2161</v>
      </c>
      <c r="B932" s="10" t="s">
        <v>2140</v>
      </c>
      <c r="C932" s="11" t="s">
        <v>424</v>
      </c>
      <c r="D932" s="14">
        <v>320</v>
      </c>
      <c r="E932" s="14">
        <v>800</v>
      </c>
      <c r="F932" s="315"/>
      <c r="G932" s="315"/>
      <c r="H932" s="315">
        <v>800</v>
      </c>
      <c r="I932" s="315"/>
      <c r="J932" s="315"/>
      <c r="K932" s="315"/>
      <c r="L932" s="6" t="s">
        <v>2141</v>
      </c>
      <c r="Q932" s="429"/>
      <c r="R932" s="26" t="s">
        <v>3222</v>
      </c>
      <c r="S932" s="11" t="s">
        <v>2065</v>
      </c>
      <c r="T932" s="26">
        <v>140</v>
      </c>
      <c r="U932" s="26">
        <v>304</v>
      </c>
      <c r="V932" s="316"/>
      <c r="W932" s="316">
        <v>304</v>
      </c>
      <c r="X932" s="316"/>
      <c r="Y932" s="316"/>
      <c r="Z932" s="316"/>
      <c r="AA932" s="316"/>
      <c r="AB932" s="114" t="s">
        <v>3216</v>
      </c>
    </row>
    <row r="933" spans="1:28" x14ac:dyDescent="0.3">
      <c r="A933" s="35" t="s">
        <v>2162</v>
      </c>
      <c r="B933" s="40" t="s">
        <v>2142</v>
      </c>
      <c r="C933" s="11" t="s">
        <v>2148</v>
      </c>
      <c r="D933" s="11">
        <v>43</v>
      </c>
      <c r="E933" s="11">
        <v>100</v>
      </c>
      <c r="F933" s="281">
        <v>100</v>
      </c>
      <c r="G933" s="281"/>
      <c r="H933" s="281"/>
      <c r="I933" s="281"/>
      <c r="J933" s="281"/>
      <c r="K933" s="281"/>
      <c r="L933" s="4" t="s">
        <v>2145</v>
      </c>
      <c r="Q933" s="421" t="s">
        <v>3262</v>
      </c>
      <c r="R933" s="14" t="s">
        <v>3258</v>
      </c>
      <c r="S933" s="11" t="s">
        <v>2065</v>
      </c>
      <c r="T933" s="14">
        <v>300</v>
      </c>
      <c r="U933" s="14"/>
      <c r="V933" s="315"/>
      <c r="W933" s="315"/>
      <c r="X933" s="315"/>
      <c r="Y933" s="315"/>
      <c r="Z933" s="315"/>
      <c r="AA933" s="315"/>
      <c r="AB933" s="6" t="s">
        <v>252</v>
      </c>
    </row>
    <row r="934" spans="1:28" x14ac:dyDescent="0.3">
      <c r="A934" s="421"/>
      <c r="B934" s="40" t="s">
        <v>2143</v>
      </c>
      <c r="C934" s="11" t="s">
        <v>2148</v>
      </c>
      <c r="D934" s="11">
        <v>56</v>
      </c>
      <c r="E934" s="11">
        <v>135</v>
      </c>
      <c r="F934" s="281">
        <v>135</v>
      </c>
      <c r="G934" s="281"/>
      <c r="H934" s="281"/>
      <c r="I934" s="281"/>
      <c r="J934" s="281"/>
      <c r="K934" s="281"/>
      <c r="L934" s="4" t="s">
        <v>2146</v>
      </c>
      <c r="Q934" s="587"/>
      <c r="R934" s="552" t="s">
        <v>3259</v>
      </c>
      <c r="S934" s="546" t="s">
        <v>2065</v>
      </c>
      <c r="T934" s="552"/>
      <c r="U934" s="552"/>
      <c r="V934" s="314"/>
      <c r="W934" s="314"/>
      <c r="X934" s="314"/>
      <c r="Y934" s="314"/>
      <c r="Z934" s="314"/>
      <c r="AA934" s="314"/>
      <c r="AB934" s="575"/>
    </row>
    <row r="935" spans="1:28" x14ac:dyDescent="0.3">
      <c r="A935" s="421"/>
      <c r="B935" s="40" t="s">
        <v>2144</v>
      </c>
      <c r="C935" s="11" t="s">
        <v>2148</v>
      </c>
      <c r="D935" s="11">
        <v>63</v>
      </c>
      <c r="E935" s="11">
        <v>150</v>
      </c>
      <c r="F935" s="281">
        <v>150</v>
      </c>
      <c r="G935" s="281"/>
      <c r="H935" s="281"/>
      <c r="I935" s="281"/>
      <c r="J935" s="281"/>
      <c r="K935" s="281"/>
      <c r="L935" s="4" t="s">
        <v>2147</v>
      </c>
      <c r="Q935" s="588" t="s">
        <v>3595</v>
      </c>
      <c r="R935" s="545" t="s">
        <v>3592</v>
      </c>
      <c r="S935" s="546" t="s">
        <v>3596</v>
      </c>
      <c r="T935" s="545">
        <v>250</v>
      </c>
      <c r="U935" s="545"/>
      <c r="V935" s="315"/>
      <c r="W935" s="315"/>
      <c r="X935" s="315"/>
      <c r="Y935" s="315"/>
      <c r="Z935" s="315"/>
      <c r="AA935" s="315"/>
      <c r="AB935" s="574" t="s">
        <v>3593</v>
      </c>
    </row>
    <row r="936" spans="1:28" x14ac:dyDescent="0.3">
      <c r="A936" s="421"/>
      <c r="B936" s="40" t="s">
        <v>2149</v>
      </c>
      <c r="C936" s="11" t="s">
        <v>2148</v>
      </c>
      <c r="D936" s="11">
        <v>320</v>
      </c>
      <c r="E936" s="11">
        <v>800</v>
      </c>
      <c r="F936" s="281"/>
      <c r="G936" s="281"/>
      <c r="H936" s="281">
        <v>800</v>
      </c>
      <c r="I936" s="281"/>
      <c r="J936" s="281"/>
      <c r="K936" s="281"/>
      <c r="L936" s="4" t="s">
        <v>2150</v>
      </c>
    </row>
    <row r="937" spans="1:28" x14ac:dyDescent="0.3">
      <c r="A937" s="421"/>
      <c r="B937" s="40" t="s">
        <v>2151</v>
      </c>
      <c r="C937" s="11" t="s">
        <v>2152</v>
      </c>
      <c r="D937" s="11">
        <v>156</v>
      </c>
      <c r="E937" s="11">
        <v>370</v>
      </c>
      <c r="F937" s="281"/>
      <c r="G937" s="281">
        <v>370</v>
      </c>
      <c r="H937" s="281"/>
      <c r="I937" s="281"/>
      <c r="J937" s="281"/>
      <c r="K937" s="281"/>
      <c r="L937" s="4" t="s">
        <v>2153</v>
      </c>
    </row>
    <row r="938" spans="1:28" x14ac:dyDescent="0.3">
      <c r="A938" s="421"/>
      <c r="B938" s="40" t="s">
        <v>2154</v>
      </c>
      <c r="C938" s="11" t="s">
        <v>2156</v>
      </c>
      <c r="D938" s="11">
        <v>10</v>
      </c>
      <c r="E938" s="11">
        <v>25</v>
      </c>
      <c r="F938" s="281">
        <v>25</v>
      </c>
      <c r="G938" s="281"/>
      <c r="H938" s="281"/>
      <c r="I938" s="281"/>
      <c r="J938" s="281"/>
      <c r="K938" s="281"/>
      <c r="L938" s="4" t="s">
        <v>2157</v>
      </c>
    </row>
    <row r="939" spans="1:28" x14ac:dyDescent="0.3">
      <c r="A939" s="421"/>
      <c r="B939" s="40" t="s">
        <v>2155</v>
      </c>
      <c r="C939" s="11" t="s">
        <v>2156</v>
      </c>
      <c r="D939" s="11">
        <v>18</v>
      </c>
      <c r="E939" s="11">
        <v>46</v>
      </c>
      <c r="F939" s="281">
        <v>46</v>
      </c>
      <c r="G939" s="281"/>
      <c r="H939" s="281"/>
      <c r="I939" s="281"/>
      <c r="J939" s="281"/>
      <c r="K939" s="281"/>
      <c r="L939" s="4" t="s">
        <v>2158</v>
      </c>
    </row>
    <row r="940" spans="1:28" ht="15" thickBot="1" x14ac:dyDescent="0.35">
      <c r="A940" s="429"/>
      <c r="B940" s="252" t="s">
        <v>2159</v>
      </c>
      <c r="C940" s="11" t="s">
        <v>2152</v>
      </c>
      <c r="D940" s="13">
        <v>65</v>
      </c>
      <c r="E940" s="13">
        <v>180</v>
      </c>
      <c r="F940" s="314">
        <v>180</v>
      </c>
      <c r="G940" s="314"/>
      <c r="H940" s="314"/>
      <c r="I940" s="314"/>
      <c r="J940" s="314"/>
      <c r="K940" s="314"/>
      <c r="L940" s="8" t="s">
        <v>2160</v>
      </c>
    </row>
    <row r="941" spans="1:28" ht="18.600000000000001" thickBot="1" x14ac:dyDescent="0.4">
      <c r="A941" s="56" t="s">
        <v>2163</v>
      </c>
      <c r="B941" s="15"/>
      <c r="C941" s="83"/>
      <c r="D941" s="27"/>
      <c r="E941" s="27"/>
      <c r="F941" s="27"/>
      <c r="G941" s="27"/>
      <c r="H941" s="27"/>
      <c r="I941" s="27"/>
      <c r="J941" s="27"/>
      <c r="K941" s="27"/>
      <c r="L941" s="16"/>
      <c r="Q941" s="547"/>
      <c r="R941" s="554" t="s">
        <v>125</v>
      </c>
      <c r="S941" s="546" t="s">
        <v>2079</v>
      </c>
      <c r="T941" s="546">
        <v>128</v>
      </c>
      <c r="U941" s="619"/>
      <c r="V941" s="770"/>
      <c r="W941" s="770"/>
      <c r="X941" s="770"/>
      <c r="Y941" s="770"/>
      <c r="Z941" s="770"/>
      <c r="AA941" s="770"/>
      <c r="AB941" s="564"/>
    </row>
    <row r="942" spans="1:28" x14ac:dyDescent="0.3">
      <c r="A942" s="428" t="s">
        <v>2164</v>
      </c>
      <c r="B942" s="10" t="s">
        <v>2166</v>
      </c>
      <c r="C942" s="11" t="s">
        <v>2165</v>
      </c>
      <c r="D942" s="14">
        <v>440</v>
      </c>
      <c r="E942" s="14">
        <v>1144</v>
      </c>
      <c r="F942" s="315"/>
      <c r="G942" s="315"/>
      <c r="H942" s="315"/>
      <c r="I942" s="315">
        <v>1144</v>
      </c>
      <c r="J942" s="315"/>
      <c r="K942" s="315"/>
      <c r="L942" s="6" t="s">
        <v>2177</v>
      </c>
      <c r="Q942" s="421"/>
      <c r="R942" s="40" t="s">
        <v>126</v>
      </c>
      <c r="S942" s="11" t="s">
        <v>2079</v>
      </c>
      <c r="T942" s="11">
        <v>192</v>
      </c>
      <c r="U942" s="619"/>
      <c r="V942" s="770"/>
      <c r="W942" s="770"/>
      <c r="X942" s="770"/>
      <c r="Y942" s="770"/>
      <c r="Z942" s="770"/>
      <c r="AA942" s="770"/>
      <c r="AB942" s="20" t="s">
        <v>107</v>
      </c>
    </row>
    <row r="943" spans="1:28" x14ac:dyDescent="0.3">
      <c r="A943" s="35" t="s">
        <v>2196</v>
      </c>
      <c r="B943" s="10" t="s">
        <v>2167</v>
      </c>
      <c r="C943" s="11" t="s">
        <v>2168</v>
      </c>
      <c r="D943" s="11">
        <v>440</v>
      </c>
      <c r="E943" s="11">
        <v>1142</v>
      </c>
      <c r="F943" s="281"/>
      <c r="G943" s="281"/>
      <c r="H943" s="281"/>
      <c r="I943" s="281">
        <v>1142</v>
      </c>
      <c r="J943" s="281"/>
      <c r="K943" s="281"/>
      <c r="L943" s="6" t="s">
        <v>2177</v>
      </c>
      <c r="Q943" s="547"/>
      <c r="R943" s="554" t="s">
        <v>127</v>
      </c>
      <c r="S943" s="546" t="s">
        <v>2079</v>
      </c>
      <c r="T943" s="546">
        <v>256</v>
      </c>
      <c r="U943" s="619"/>
      <c r="V943" s="770"/>
      <c r="W943" s="770"/>
      <c r="X943" s="770"/>
      <c r="Y943" s="770"/>
      <c r="Z943" s="770"/>
      <c r="AA943" s="770"/>
      <c r="AB943" s="564" t="s">
        <v>107</v>
      </c>
    </row>
    <row r="944" spans="1:28" x14ac:dyDescent="0.3">
      <c r="A944" s="421"/>
      <c r="B944" s="40" t="s">
        <v>2169</v>
      </c>
      <c r="C944" s="11" t="s">
        <v>2168</v>
      </c>
      <c r="D944" s="11">
        <v>330</v>
      </c>
      <c r="E944" s="11">
        <v>858</v>
      </c>
      <c r="F944" s="281"/>
      <c r="G944" s="281"/>
      <c r="H944" s="281">
        <v>858</v>
      </c>
      <c r="I944" s="281"/>
      <c r="J944" s="281"/>
      <c r="K944" s="281"/>
      <c r="L944" s="6" t="s">
        <v>2177</v>
      </c>
      <c r="Q944" s="421"/>
      <c r="R944" s="40" t="s">
        <v>128</v>
      </c>
      <c r="S944" s="11" t="s">
        <v>2079</v>
      </c>
      <c r="T944" s="11">
        <v>320</v>
      </c>
      <c r="U944" s="619"/>
      <c r="V944" s="770"/>
      <c r="W944" s="770"/>
      <c r="X944" s="770"/>
      <c r="Y944" s="770"/>
      <c r="Z944" s="770"/>
      <c r="AA944" s="770"/>
      <c r="AB944" s="20"/>
    </row>
    <row r="945" spans="1:28" x14ac:dyDescent="0.3">
      <c r="A945" s="421"/>
      <c r="B945" s="40" t="s">
        <v>2170</v>
      </c>
      <c r="C945" s="11" t="s">
        <v>2171</v>
      </c>
      <c r="D945" s="11">
        <v>330</v>
      </c>
      <c r="E945" s="11">
        <v>858</v>
      </c>
      <c r="F945" s="281"/>
      <c r="G945" s="281"/>
      <c r="H945" s="281">
        <v>858</v>
      </c>
      <c r="I945" s="281"/>
      <c r="J945" s="281"/>
      <c r="K945" s="281"/>
      <c r="L945" s="6" t="s">
        <v>2177</v>
      </c>
      <c r="Q945" s="547"/>
      <c r="R945" s="554" t="s">
        <v>129</v>
      </c>
      <c r="S945" s="546" t="s">
        <v>2079</v>
      </c>
      <c r="T945" s="546">
        <v>384</v>
      </c>
      <c r="U945" s="619"/>
      <c r="V945" s="770"/>
      <c r="W945" s="770"/>
      <c r="X945" s="770"/>
      <c r="Y945" s="770"/>
      <c r="Z945" s="770"/>
      <c r="AA945" s="770"/>
      <c r="AB945" s="564"/>
    </row>
    <row r="946" spans="1:28" x14ac:dyDescent="0.3">
      <c r="A946" s="421"/>
      <c r="B946" s="40" t="s">
        <v>2172</v>
      </c>
      <c r="C946" s="11" t="s">
        <v>2171</v>
      </c>
      <c r="D946" s="11">
        <v>670</v>
      </c>
      <c r="E946" s="11">
        <v>1742</v>
      </c>
      <c r="F946" s="281"/>
      <c r="G946" s="281"/>
      <c r="H946" s="281"/>
      <c r="I946" s="281"/>
      <c r="J946" s="281"/>
      <c r="K946" s="281">
        <v>1742</v>
      </c>
      <c r="L946" s="6" t="s">
        <v>2177</v>
      </c>
      <c r="Q946" s="421"/>
      <c r="R946" s="40" t="s">
        <v>130</v>
      </c>
      <c r="S946" s="11" t="s">
        <v>2079</v>
      </c>
      <c r="T946" s="11">
        <v>512</v>
      </c>
      <c r="U946" s="619"/>
      <c r="V946" s="770"/>
      <c r="W946" s="770"/>
      <c r="X946" s="770"/>
      <c r="Y946" s="770"/>
      <c r="Z946" s="770"/>
      <c r="AA946" s="770"/>
      <c r="AB946" s="20"/>
    </row>
    <row r="947" spans="1:28" x14ac:dyDescent="0.3">
      <c r="A947" s="421"/>
      <c r="B947" s="40" t="s">
        <v>2173</v>
      </c>
      <c r="C947" s="11" t="s">
        <v>923</v>
      </c>
      <c r="D947" s="11">
        <v>670</v>
      </c>
      <c r="E947" s="11">
        <v>1675</v>
      </c>
      <c r="F947" s="281"/>
      <c r="G947" s="281"/>
      <c r="H947" s="281"/>
      <c r="I947" s="281"/>
      <c r="J947" s="281"/>
      <c r="K947" s="281">
        <v>1675</v>
      </c>
      <c r="L947" s="6" t="s">
        <v>2177</v>
      </c>
      <c r="Q947" s="547"/>
      <c r="R947" s="554" t="s">
        <v>131</v>
      </c>
      <c r="S947" s="546" t="s">
        <v>2079</v>
      </c>
      <c r="T947" s="546">
        <v>576</v>
      </c>
      <c r="U947" s="619"/>
      <c r="V947" s="770"/>
      <c r="W947" s="770"/>
      <c r="X947" s="770"/>
      <c r="Y947" s="770"/>
      <c r="Z947" s="770"/>
      <c r="AA947" s="770"/>
      <c r="AB947" s="564" t="s">
        <v>107</v>
      </c>
    </row>
    <row r="948" spans="1:28" x14ac:dyDescent="0.3">
      <c r="A948" s="429"/>
      <c r="B948" s="252" t="s">
        <v>2174</v>
      </c>
      <c r="C948" s="11" t="s">
        <v>923</v>
      </c>
      <c r="D948" s="13">
        <v>670</v>
      </c>
      <c r="E948" s="13">
        <v>1742</v>
      </c>
      <c r="F948" s="314"/>
      <c r="G948" s="314"/>
      <c r="H948" s="314"/>
      <c r="I948" s="314"/>
      <c r="J948" s="314"/>
      <c r="K948" s="314">
        <v>1742</v>
      </c>
      <c r="L948" s="6" t="s">
        <v>2177</v>
      </c>
      <c r="Q948" s="429"/>
      <c r="R948" s="252" t="s">
        <v>132</v>
      </c>
      <c r="S948" s="13" t="s">
        <v>2079</v>
      </c>
      <c r="T948" s="13">
        <v>640</v>
      </c>
      <c r="U948" s="629"/>
      <c r="V948" s="773"/>
      <c r="W948" s="773"/>
      <c r="X948" s="773"/>
      <c r="Y948" s="773"/>
      <c r="Z948" s="773"/>
      <c r="AA948" s="773"/>
      <c r="AB948" s="22"/>
    </row>
    <row r="949" spans="1:28" x14ac:dyDescent="0.3">
      <c r="A949" s="421"/>
      <c r="B949" s="252" t="s">
        <v>2175</v>
      </c>
      <c r="C949" s="11" t="s">
        <v>2176</v>
      </c>
      <c r="D949" s="11">
        <v>1000</v>
      </c>
      <c r="E949" s="11">
        <v>2600</v>
      </c>
      <c r="F949" s="281"/>
      <c r="G949" s="281"/>
      <c r="H949" s="281"/>
      <c r="I949" s="281"/>
      <c r="J949" s="281"/>
      <c r="K949" s="281">
        <v>2600</v>
      </c>
      <c r="L949" s="6" t="s">
        <v>2177</v>
      </c>
      <c r="Q949" s="419" t="s">
        <v>194</v>
      </c>
      <c r="R949" s="10" t="s">
        <v>187</v>
      </c>
      <c r="S949" s="11" t="s">
        <v>2079</v>
      </c>
      <c r="T949" s="14">
        <v>430</v>
      </c>
      <c r="U949" s="619" t="s">
        <v>559</v>
      </c>
      <c r="V949" s="770"/>
      <c r="W949" s="770"/>
      <c r="X949" s="770"/>
      <c r="Y949" s="770"/>
      <c r="Z949" s="770"/>
      <c r="AA949" s="770"/>
      <c r="AB949" s="19" t="s">
        <v>1718</v>
      </c>
    </row>
    <row r="950" spans="1:28" x14ac:dyDescent="0.3">
      <c r="A950" s="421"/>
      <c r="B950" s="40" t="s">
        <v>2178</v>
      </c>
      <c r="C950" s="11" t="s">
        <v>2179</v>
      </c>
      <c r="D950" s="11">
        <v>1000</v>
      </c>
      <c r="E950" s="11">
        <v>2500</v>
      </c>
      <c r="F950" s="281"/>
      <c r="G950" s="281"/>
      <c r="H950" s="281"/>
      <c r="I950" s="281"/>
      <c r="J950" s="281"/>
      <c r="K950" s="281">
        <v>2500</v>
      </c>
      <c r="L950" s="6" t="s">
        <v>2177</v>
      </c>
      <c r="Q950" s="578" t="s">
        <v>195</v>
      </c>
      <c r="R950" s="554" t="s">
        <v>188</v>
      </c>
      <c r="S950" s="546" t="s">
        <v>2079</v>
      </c>
      <c r="T950" s="546">
        <v>630</v>
      </c>
      <c r="U950" s="619" t="s">
        <v>559</v>
      </c>
      <c r="V950" s="770"/>
      <c r="W950" s="770"/>
      <c r="X950" s="770"/>
      <c r="Y950" s="770"/>
      <c r="Z950" s="770"/>
      <c r="AA950" s="770"/>
      <c r="AB950" s="564" t="s">
        <v>1075</v>
      </c>
    </row>
    <row r="951" spans="1:28" x14ac:dyDescent="0.3">
      <c r="A951" s="421"/>
      <c r="B951" s="40" t="s">
        <v>2180</v>
      </c>
      <c r="C951" s="11" t="s">
        <v>2181</v>
      </c>
      <c r="D951" s="11">
        <v>240</v>
      </c>
      <c r="E951" s="11">
        <v>624</v>
      </c>
      <c r="F951" s="281"/>
      <c r="G951" s="281"/>
      <c r="H951" s="281">
        <v>624</v>
      </c>
      <c r="I951" s="281"/>
      <c r="J951" s="281"/>
      <c r="K951" s="281"/>
      <c r="L951" s="6" t="s">
        <v>2177</v>
      </c>
      <c r="Q951" s="421"/>
      <c r="R951" s="40" t="s">
        <v>189</v>
      </c>
      <c r="S951" s="11" t="s">
        <v>2079</v>
      </c>
      <c r="T951" s="11">
        <v>170</v>
      </c>
      <c r="U951" s="619"/>
      <c r="V951" s="770"/>
      <c r="W951" s="770"/>
      <c r="X951" s="770"/>
      <c r="Y951" s="770"/>
      <c r="Z951" s="770"/>
      <c r="AA951" s="770"/>
      <c r="AB951" s="20" t="s">
        <v>1076</v>
      </c>
    </row>
    <row r="952" spans="1:28" x14ac:dyDescent="0.3">
      <c r="A952" s="421"/>
      <c r="B952" s="40" t="s">
        <v>2182</v>
      </c>
      <c r="C952" s="11" t="s">
        <v>2107</v>
      </c>
      <c r="D952" s="11">
        <v>320</v>
      </c>
      <c r="E952" s="11">
        <v>832</v>
      </c>
      <c r="F952" s="281"/>
      <c r="G952" s="281"/>
      <c r="H952" s="281">
        <v>832</v>
      </c>
      <c r="I952" s="281"/>
      <c r="J952" s="281"/>
      <c r="K952" s="281"/>
      <c r="L952" s="6" t="s">
        <v>2177</v>
      </c>
      <c r="Q952" s="547" t="s">
        <v>1192</v>
      </c>
      <c r="R952" s="554" t="s">
        <v>190</v>
      </c>
      <c r="S952" s="546" t="s">
        <v>2079</v>
      </c>
      <c r="T952" s="546">
        <v>227</v>
      </c>
      <c r="U952" s="619"/>
      <c r="V952" s="770"/>
      <c r="W952" s="770"/>
      <c r="X952" s="770"/>
      <c r="Y952" s="770"/>
      <c r="Z952" s="770"/>
      <c r="AA952" s="770"/>
      <c r="AB952" s="564" t="s">
        <v>1077</v>
      </c>
    </row>
    <row r="953" spans="1:28" x14ac:dyDescent="0.3">
      <c r="A953" s="421"/>
      <c r="B953" s="40" t="s">
        <v>2183</v>
      </c>
      <c r="C953" s="11" t="s">
        <v>2184</v>
      </c>
      <c r="D953" s="11">
        <v>480</v>
      </c>
      <c r="E953" s="11">
        <v>1248</v>
      </c>
      <c r="F953" s="281"/>
      <c r="G953" s="281"/>
      <c r="H953" s="281"/>
      <c r="I953" s="281"/>
      <c r="J953" s="281">
        <v>1248</v>
      </c>
      <c r="K953" s="281"/>
      <c r="L953" s="6" t="s">
        <v>2177</v>
      </c>
      <c r="Q953" s="421"/>
      <c r="R953" s="40" t="s">
        <v>191</v>
      </c>
      <c r="S953" s="11" t="s">
        <v>2079</v>
      </c>
      <c r="T953" s="11">
        <v>288</v>
      </c>
      <c r="U953" s="619"/>
      <c r="V953" s="770"/>
      <c r="W953" s="770"/>
      <c r="X953" s="770"/>
      <c r="Y953" s="770"/>
      <c r="Z953" s="770"/>
      <c r="AA953" s="770"/>
      <c r="AB953" s="20" t="s">
        <v>1078</v>
      </c>
    </row>
    <row r="954" spans="1:28" x14ac:dyDescent="0.3">
      <c r="A954" s="421"/>
      <c r="B954" s="40" t="s">
        <v>2185</v>
      </c>
      <c r="C954" s="11" t="s">
        <v>2106</v>
      </c>
      <c r="D954" s="11">
        <v>660</v>
      </c>
      <c r="E954" s="11">
        <v>1716</v>
      </c>
      <c r="F954" s="281"/>
      <c r="G954" s="281"/>
      <c r="H954" s="281"/>
      <c r="I954" s="281"/>
      <c r="J954" s="281"/>
      <c r="K954" s="281">
        <v>1716</v>
      </c>
      <c r="L954" s="6" t="s">
        <v>2177</v>
      </c>
      <c r="Q954" s="556" t="s">
        <v>328</v>
      </c>
      <c r="R954" s="544" t="s">
        <v>251</v>
      </c>
      <c r="S954" s="546" t="s">
        <v>2086</v>
      </c>
      <c r="T954" s="545">
        <v>545</v>
      </c>
      <c r="U954" s="619"/>
      <c r="V954" s="770"/>
      <c r="W954" s="770"/>
      <c r="X954" s="770"/>
      <c r="Y954" s="770"/>
      <c r="Z954" s="770"/>
      <c r="AA954" s="770"/>
      <c r="AB954" s="574" t="s">
        <v>1730</v>
      </c>
    </row>
    <row r="955" spans="1:28" x14ac:dyDescent="0.3">
      <c r="A955" s="421"/>
      <c r="B955" s="40" t="s">
        <v>2186</v>
      </c>
      <c r="C955" s="11" t="s">
        <v>424</v>
      </c>
      <c r="D955" s="11">
        <v>530</v>
      </c>
      <c r="E955" s="11">
        <v>1382</v>
      </c>
      <c r="F955" s="281"/>
      <c r="G955" s="281"/>
      <c r="H955" s="281"/>
      <c r="I955" s="281"/>
      <c r="J955" s="281">
        <v>1382</v>
      </c>
      <c r="K955" s="281"/>
      <c r="L955" s="6" t="s">
        <v>2190</v>
      </c>
      <c r="Q955" s="35" t="s">
        <v>329</v>
      </c>
      <c r="R955" s="40" t="s">
        <v>253</v>
      </c>
      <c r="S955" s="11" t="s">
        <v>2086</v>
      </c>
      <c r="T955" s="11">
        <v>265</v>
      </c>
      <c r="U955" s="619"/>
      <c r="V955" s="770"/>
      <c r="W955" s="770"/>
      <c r="X955" s="770"/>
      <c r="Y955" s="770"/>
      <c r="Z955" s="770"/>
      <c r="AA955" s="770"/>
      <c r="AB955" s="4" t="s">
        <v>1731</v>
      </c>
    </row>
    <row r="956" spans="1:28" x14ac:dyDescent="0.3">
      <c r="A956" s="421"/>
      <c r="B956" s="40" t="s">
        <v>2187</v>
      </c>
      <c r="C956" s="11" t="s">
        <v>424</v>
      </c>
      <c r="D956" s="11">
        <v>330</v>
      </c>
      <c r="E956" s="11">
        <v>900</v>
      </c>
      <c r="F956" s="281"/>
      <c r="G956" s="281"/>
      <c r="H956" s="281"/>
      <c r="I956" s="281">
        <v>900</v>
      </c>
      <c r="J956" s="281"/>
      <c r="K956" s="281"/>
      <c r="L956" s="6" t="s">
        <v>2190</v>
      </c>
      <c r="Q956" s="547"/>
      <c r="R956" s="554" t="s">
        <v>254</v>
      </c>
      <c r="S956" s="546" t="s">
        <v>2086</v>
      </c>
      <c r="T956" s="546">
        <v>213</v>
      </c>
      <c r="U956" s="619"/>
      <c r="V956" s="770"/>
      <c r="W956" s="770"/>
      <c r="X956" s="770"/>
      <c r="Y956" s="770"/>
      <c r="Z956" s="770"/>
      <c r="AA956" s="770"/>
      <c r="AB956" s="562" t="s">
        <v>1732</v>
      </c>
    </row>
    <row r="957" spans="1:28" x14ac:dyDescent="0.3">
      <c r="A957" s="421"/>
      <c r="B957" s="40" t="s">
        <v>2188</v>
      </c>
      <c r="C957" s="11" t="s">
        <v>82</v>
      </c>
      <c r="D957" s="11">
        <v>50</v>
      </c>
      <c r="E957" s="11">
        <v>125</v>
      </c>
      <c r="F957" s="281">
        <v>125</v>
      </c>
      <c r="G957" s="281"/>
      <c r="H957" s="281"/>
      <c r="I957" s="281"/>
      <c r="J957" s="281"/>
      <c r="K957" s="281"/>
      <c r="L957" s="6" t="s">
        <v>2190</v>
      </c>
      <c r="Q957" s="421"/>
      <c r="R957" s="40" t="s">
        <v>255</v>
      </c>
      <c r="S957" s="11" t="s">
        <v>2086</v>
      </c>
      <c r="T957" s="11">
        <v>274</v>
      </c>
      <c r="U957" s="619"/>
      <c r="V957" s="770"/>
      <c r="W957" s="770"/>
      <c r="X957" s="770"/>
      <c r="Y957" s="770"/>
      <c r="Z957" s="770"/>
      <c r="AA957" s="770"/>
      <c r="AB957" s="4" t="s">
        <v>1733</v>
      </c>
    </row>
    <row r="958" spans="1:28" x14ac:dyDescent="0.3">
      <c r="A958" s="421"/>
      <c r="B958" s="40" t="s">
        <v>2189</v>
      </c>
      <c r="C958" s="11" t="s">
        <v>82</v>
      </c>
      <c r="D958" s="11">
        <v>85</v>
      </c>
      <c r="E958" s="11">
        <v>213</v>
      </c>
      <c r="F958" s="281">
        <v>213</v>
      </c>
      <c r="G958" s="281"/>
      <c r="H958" s="281"/>
      <c r="I958" s="281"/>
      <c r="J958" s="281"/>
      <c r="K958" s="281"/>
      <c r="L958" s="6" t="s">
        <v>2190</v>
      </c>
      <c r="Q958" s="547"/>
      <c r="R958" s="554" t="s">
        <v>256</v>
      </c>
      <c r="S958" s="546" t="s">
        <v>2086</v>
      </c>
      <c r="T958" s="546">
        <v>326</v>
      </c>
      <c r="U958" s="619"/>
      <c r="V958" s="770"/>
      <c r="W958" s="770"/>
      <c r="X958" s="770"/>
      <c r="Y958" s="770"/>
      <c r="Z958" s="770"/>
      <c r="AA958" s="770"/>
      <c r="AB958" s="562" t="s">
        <v>1734</v>
      </c>
    </row>
    <row r="959" spans="1:28" x14ac:dyDescent="0.3">
      <c r="A959" s="421"/>
      <c r="B959" s="40" t="s">
        <v>2191</v>
      </c>
      <c r="C959" s="11" t="s">
        <v>82</v>
      </c>
      <c r="D959" s="11">
        <v>130</v>
      </c>
      <c r="E959" s="11">
        <v>325</v>
      </c>
      <c r="F959" s="281"/>
      <c r="G959" s="281">
        <v>325</v>
      </c>
      <c r="H959" s="281"/>
      <c r="I959" s="281"/>
      <c r="J959" s="281"/>
      <c r="K959" s="281"/>
      <c r="L959" s="6" t="s">
        <v>2190</v>
      </c>
      <c r="Q959" s="421"/>
      <c r="R959" s="40" t="s">
        <v>257</v>
      </c>
      <c r="S959" s="11" t="s">
        <v>2086</v>
      </c>
      <c r="T959" s="11">
        <v>132</v>
      </c>
      <c r="U959" s="619"/>
      <c r="V959" s="770"/>
      <c r="W959" s="770"/>
      <c r="X959" s="770"/>
      <c r="Y959" s="770"/>
      <c r="Z959" s="770"/>
      <c r="AA959" s="770"/>
      <c r="AB959" s="4" t="s">
        <v>1735</v>
      </c>
    </row>
    <row r="960" spans="1:28" x14ac:dyDescent="0.3">
      <c r="A960" s="421"/>
      <c r="B960" s="40" t="s">
        <v>2192</v>
      </c>
      <c r="C960" s="11" t="s">
        <v>424</v>
      </c>
      <c r="D960" s="11">
        <v>40</v>
      </c>
      <c r="E960" s="11">
        <v>100</v>
      </c>
      <c r="F960" s="281">
        <v>100</v>
      </c>
      <c r="G960" s="281"/>
      <c r="H960" s="281"/>
      <c r="I960" s="281"/>
      <c r="J960" s="281"/>
      <c r="K960" s="281"/>
      <c r="L960" s="6" t="s">
        <v>2193</v>
      </c>
      <c r="Q960" s="547"/>
      <c r="R960" s="554" t="s">
        <v>258</v>
      </c>
      <c r="S960" s="546" t="s">
        <v>2086</v>
      </c>
      <c r="T960" s="546">
        <v>230</v>
      </c>
      <c r="U960" s="619"/>
      <c r="V960" s="770"/>
      <c r="W960" s="770"/>
      <c r="X960" s="770"/>
      <c r="Y960" s="770"/>
      <c r="Z960" s="770"/>
      <c r="AA960" s="770"/>
      <c r="AB960" s="562" t="s">
        <v>1736</v>
      </c>
    </row>
    <row r="961" spans="1:28" x14ac:dyDescent="0.3">
      <c r="A961" s="429"/>
      <c r="B961" s="40" t="s">
        <v>2195</v>
      </c>
      <c r="C961" s="11" t="s">
        <v>424</v>
      </c>
      <c r="D961" s="13">
        <v>60</v>
      </c>
      <c r="E961" s="13">
        <v>150</v>
      </c>
      <c r="F961" s="314">
        <v>150</v>
      </c>
      <c r="G961" s="314"/>
      <c r="H961" s="314"/>
      <c r="I961" s="314"/>
      <c r="J961" s="314"/>
      <c r="K961" s="314"/>
      <c r="L961" s="6" t="s">
        <v>2193</v>
      </c>
      <c r="Q961" s="421"/>
      <c r="R961" s="40" t="s">
        <v>259</v>
      </c>
      <c r="S961" s="11" t="s">
        <v>2086</v>
      </c>
      <c r="T961" s="11">
        <v>132</v>
      </c>
      <c r="U961" s="619"/>
      <c r="V961" s="770"/>
      <c r="W961" s="770"/>
      <c r="X961" s="770"/>
      <c r="Y961" s="770"/>
      <c r="Z961" s="770"/>
      <c r="AA961" s="770"/>
      <c r="AB961" s="4" t="s">
        <v>1737</v>
      </c>
    </row>
    <row r="962" spans="1:28" ht="15" thickBot="1" x14ac:dyDescent="0.35">
      <c r="A962" s="429"/>
      <c r="B962" s="252" t="s">
        <v>2194</v>
      </c>
      <c r="C962" s="11" t="s">
        <v>424</v>
      </c>
      <c r="D962" s="13">
        <v>80</v>
      </c>
      <c r="E962" s="13">
        <v>200</v>
      </c>
      <c r="F962" s="314">
        <v>200</v>
      </c>
      <c r="G962" s="314"/>
      <c r="H962" s="314"/>
      <c r="I962" s="314"/>
      <c r="J962" s="314"/>
      <c r="K962" s="314"/>
      <c r="L962" s="114" t="s">
        <v>2193</v>
      </c>
      <c r="Q962" s="547"/>
      <c r="R962" s="554" t="s">
        <v>260</v>
      </c>
      <c r="S962" s="546" t="s">
        <v>2086</v>
      </c>
      <c r="T962" s="546">
        <v>265</v>
      </c>
      <c r="U962" s="619"/>
      <c r="V962" s="770"/>
      <c r="W962" s="770"/>
      <c r="X962" s="770"/>
      <c r="Y962" s="770"/>
      <c r="Z962" s="770"/>
      <c r="AA962" s="770"/>
      <c r="AB962" s="562" t="s">
        <v>1738</v>
      </c>
    </row>
    <row r="963" spans="1:28" ht="18.600000000000001" thickBot="1" x14ac:dyDescent="0.4">
      <c r="A963" s="56" t="s">
        <v>2197</v>
      </c>
      <c r="B963" s="15"/>
      <c r="C963" s="83"/>
      <c r="D963" s="27"/>
      <c r="E963" s="27"/>
      <c r="F963" s="27"/>
      <c r="G963" s="27"/>
      <c r="H963" s="27"/>
      <c r="I963" s="27"/>
      <c r="J963" s="27"/>
      <c r="K963" s="27"/>
      <c r="L963" s="16"/>
      <c r="Q963" s="421"/>
      <c r="R963" s="40" t="s">
        <v>261</v>
      </c>
      <c r="S963" s="11" t="s">
        <v>2086</v>
      </c>
      <c r="T963" s="11">
        <v>200</v>
      </c>
      <c r="U963" s="619"/>
      <c r="V963" s="770"/>
      <c r="W963" s="770"/>
      <c r="X963" s="770"/>
      <c r="Y963" s="770"/>
      <c r="Z963" s="770"/>
      <c r="AA963" s="770"/>
      <c r="AB963" s="4" t="s">
        <v>1739</v>
      </c>
    </row>
    <row r="964" spans="1:28" x14ac:dyDescent="0.3">
      <c r="A964" s="426" t="s">
        <v>2199</v>
      </c>
      <c r="B964" s="10"/>
      <c r="C964" s="11"/>
      <c r="D964" s="14"/>
      <c r="E964" s="14"/>
      <c r="F964" s="315"/>
      <c r="G964" s="315"/>
      <c r="H964" s="315"/>
      <c r="I964" s="315"/>
      <c r="J964" s="315"/>
      <c r="K964" s="315"/>
      <c r="L964" s="6"/>
      <c r="Q964" s="547"/>
      <c r="R964" s="554" t="s">
        <v>262</v>
      </c>
      <c r="S964" s="546" t="s">
        <v>2086</v>
      </c>
      <c r="T964" s="546">
        <v>390</v>
      </c>
      <c r="U964" s="619"/>
      <c r="V964" s="770"/>
      <c r="W964" s="770"/>
      <c r="X964" s="770"/>
      <c r="Y964" s="770"/>
      <c r="Z964" s="770"/>
      <c r="AA964" s="770"/>
      <c r="AB964" s="562" t="s">
        <v>1740</v>
      </c>
    </row>
    <row r="965" spans="1:28" x14ac:dyDescent="0.3">
      <c r="A965" s="421" t="s">
        <v>2200</v>
      </c>
      <c r="B965" s="40"/>
      <c r="C965" s="11"/>
      <c r="D965" s="11"/>
      <c r="E965" s="11"/>
      <c r="F965" s="281"/>
      <c r="G965" s="281"/>
      <c r="H965" s="281"/>
      <c r="I965" s="281"/>
      <c r="J965" s="281"/>
      <c r="K965" s="281"/>
      <c r="L965" s="4"/>
      <c r="Q965" s="421"/>
      <c r="R965" s="40" t="s">
        <v>263</v>
      </c>
      <c r="S965" s="11" t="s">
        <v>2086</v>
      </c>
      <c r="T965" s="11">
        <v>260</v>
      </c>
      <c r="U965" s="619"/>
      <c r="V965" s="770"/>
      <c r="W965" s="770"/>
      <c r="X965" s="770"/>
      <c r="Y965" s="770"/>
      <c r="Z965" s="770"/>
      <c r="AA965" s="770"/>
      <c r="AB965" s="4" t="s">
        <v>1741</v>
      </c>
    </row>
    <row r="966" spans="1:28" x14ac:dyDescent="0.3">
      <c r="A966" s="436" t="s">
        <v>2198</v>
      </c>
      <c r="B966" s="40"/>
      <c r="C966" s="11"/>
      <c r="D966" s="11"/>
      <c r="E966" s="11"/>
      <c r="F966" s="281"/>
      <c r="G966" s="281"/>
      <c r="H966" s="281"/>
      <c r="I966" s="281"/>
      <c r="J966" s="281"/>
      <c r="K966" s="281"/>
      <c r="L966" s="4"/>
      <c r="Q966" s="547"/>
      <c r="R966" s="554" t="s">
        <v>264</v>
      </c>
      <c r="S966" s="546" t="s">
        <v>2086</v>
      </c>
      <c r="T966" s="546">
        <v>520</v>
      </c>
      <c r="U966" s="619"/>
      <c r="V966" s="770"/>
      <c r="W966" s="770"/>
      <c r="X966" s="770"/>
      <c r="Y966" s="770"/>
      <c r="Z966" s="770"/>
      <c r="AA966" s="770"/>
      <c r="AB966" s="562" t="s">
        <v>1742</v>
      </c>
    </row>
    <row r="967" spans="1:28" ht="15" thickBot="1" x14ac:dyDescent="0.35">
      <c r="A967" s="429"/>
      <c r="B967" s="252"/>
      <c r="C967" s="11"/>
      <c r="D967" s="13"/>
      <c r="E967" s="13"/>
      <c r="F967" s="314"/>
      <c r="G967" s="314"/>
      <c r="H967" s="314"/>
      <c r="I967" s="314"/>
      <c r="J967" s="314"/>
      <c r="K967" s="314"/>
      <c r="L967" s="8"/>
      <c r="Q967" s="421"/>
      <c r="R967" s="40" t="s">
        <v>265</v>
      </c>
      <c r="S967" s="11" t="s">
        <v>2086</v>
      </c>
      <c r="T967" s="11">
        <v>135</v>
      </c>
      <c r="U967" s="619"/>
      <c r="V967" s="770"/>
      <c r="W967" s="770"/>
      <c r="X967" s="770"/>
      <c r="Y967" s="770"/>
      <c r="Z967" s="770"/>
      <c r="AA967" s="770"/>
      <c r="AB967" s="4" t="s">
        <v>1743</v>
      </c>
    </row>
    <row r="968" spans="1:28" ht="18.600000000000001" thickBot="1" x14ac:dyDescent="0.4">
      <c r="A968" s="56" t="s">
        <v>2201</v>
      </c>
      <c r="B968" s="15"/>
      <c r="C968" s="83"/>
      <c r="D968" s="27"/>
      <c r="E968" s="27"/>
      <c r="F968" s="27"/>
      <c r="G968" s="27"/>
      <c r="H968" s="27"/>
      <c r="I968" s="27"/>
      <c r="J968" s="27"/>
      <c r="K968" s="27"/>
      <c r="L968" s="16"/>
      <c r="Q968" s="547"/>
      <c r="R968" s="554" t="s">
        <v>266</v>
      </c>
      <c r="S968" s="546" t="s">
        <v>2086</v>
      </c>
      <c r="T968" s="546">
        <v>260</v>
      </c>
      <c r="U968" s="619"/>
      <c r="V968" s="770"/>
      <c r="W968" s="770"/>
      <c r="X968" s="770"/>
      <c r="Y968" s="770"/>
      <c r="Z968" s="770"/>
      <c r="AA968" s="770"/>
      <c r="AB968" s="562" t="s">
        <v>1744</v>
      </c>
    </row>
    <row r="969" spans="1:28" x14ac:dyDescent="0.3">
      <c r="A969" s="428" t="s">
        <v>2237</v>
      </c>
      <c r="B969" s="10" t="s">
        <v>2202</v>
      </c>
      <c r="C969" s="11" t="s">
        <v>2079</v>
      </c>
      <c r="D969" s="14">
        <v>110</v>
      </c>
      <c r="E969" s="153"/>
      <c r="F969" s="320"/>
      <c r="G969" s="320"/>
      <c r="H969" s="320"/>
      <c r="I969" s="320"/>
      <c r="J969" s="320"/>
      <c r="K969" s="320"/>
      <c r="L969" s="6" t="s">
        <v>2203</v>
      </c>
      <c r="Q969" s="421"/>
      <c r="R969" s="40" t="s">
        <v>267</v>
      </c>
      <c r="S969" s="11" t="s">
        <v>2086</v>
      </c>
      <c r="T969" s="11">
        <v>405</v>
      </c>
      <c r="U969" s="619"/>
      <c r="V969" s="770"/>
      <c r="W969" s="770"/>
      <c r="X969" s="770"/>
      <c r="Y969" s="770"/>
      <c r="Z969" s="770"/>
      <c r="AA969" s="770"/>
      <c r="AB969" s="4" t="s">
        <v>1745</v>
      </c>
    </row>
    <row r="970" spans="1:28" x14ac:dyDescent="0.3">
      <c r="A970" s="35" t="s">
        <v>2238</v>
      </c>
      <c r="B970" s="10" t="s">
        <v>2204</v>
      </c>
      <c r="C970" s="11" t="s">
        <v>2079</v>
      </c>
      <c r="D970" s="11">
        <v>181</v>
      </c>
      <c r="E970" s="153"/>
      <c r="F970" s="320"/>
      <c r="G970" s="320"/>
      <c r="H970" s="320"/>
      <c r="I970" s="320"/>
      <c r="J970" s="320"/>
      <c r="K970" s="320"/>
      <c r="L970" s="6" t="s">
        <v>2203</v>
      </c>
      <c r="Q970" s="547"/>
      <c r="R970" s="554" t="s">
        <v>268</v>
      </c>
      <c r="S970" s="546" t="s">
        <v>2086</v>
      </c>
      <c r="T970" s="546">
        <v>530</v>
      </c>
      <c r="U970" s="619"/>
      <c r="V970" s="770"/>
      <c r="W970" s="770"/>
      <c r="X970" s="770"/>
      <c r="Y970" s="770"/>
      <c r="Z970" s="770"/>
      <c r="AA970" s="770"/>
      <c r="AB970" s="562" t="s">
        <v>1746</v>
      </c>
    </row>
    <row r="971" spans="1:28" x14ac:dyDescent="0.3">
      <c r="A971" s="421"/>
      <c r="B971" s="10" t="s">
        <v>2205</v>
      </c>
      <c r="C971" s="11" t="s">
        <v>2079</v>
      </c>
      <c r="D971" s="11">
        <v>240</v>
      </c>
      <c r="E971" s="153"/>
      <c r="F971" s="320"/>
      <c r="G971" s="320"/>
      <c r="H971" s="320"/>
      <c r="I971" s="320"/>
      <c r="J971" s="320"/>
      <c r="K971" s="320"/>
      <c r="L971" s="6" t="s">
        <v>2203</v>
      </c>
      <c r="Q971" s="421"/>
      <c r="R971" s="40" t="s">
        <v>269</v>
      </c>
      <c r="S971" s="11" t="s">
        <v>2086</v>
      </c>
      <c r="T971" s="11">
        <v>608</v>
      </c>
      <c r="U971" s="619"/>
      <c r="V971" s="770"/>
      <c r="W971" s="770"/>
      <c r="X971" s="770"/>
      <c r="Y971" s="770"/>
      <c r="Z971" s="770"/>
      <c r="AA971" s="770"/>
      <c r="AB971" s="4" t="s">
        <v>1747</v>
      </c>
    </row>
    <row r="972" spans="1:28" x14ac:dyDescent="0.3">
      <c r="A972" s="421" t="s">
        <v>2211</v>
      </c>
      <c r="B972" s="10" t="s">
        <v>2206</v>
      </c>
      <c r="C972" s="11" t="s">
        <v>2079</v>
      </c>
      <c r="D972" s="11">
        <v>290</v>
      </c>
      <c r="E972" s="153"/>
      <c r="F972" s="320"/>
      <c r="G972" s="320"/>
      <c r="H972" s="320"/>
      <c r="I972" s="320"/>
      <c r="J972" s="320"/>
      <c r="K972" s="320"/>
      <c r="L972" s="6" t="s">
        <v>2203</v>
      </c>
      <c r="Q972" s="547"/>
      <c r="R972" s="554" t="s">
        <v>270</v>
      </c>
      <c r="S972" s="546" t="s">
        <v>2086</v>
      </c>
      <c r="T972" s="546">
        <v>250</v>
      </c>
      <c r="U972" s="619"/>
      <c r="V972" s="770"/>
      <c r="W972" s="770"/>
      <c r="X972" s="770"/>
      <c r="Y972" s="770"/>
      <c r="Z972" s="770"/>
      <c r="AA972" s="770"/>
      <c r="AB972" s="562" t="s">
        <v>1748</v>
      </c>
    </row>
    <row r="973" spans="1:28" x14ac:dyDescent="0.3">
      <c r="A973" s="421"/>
      <c r="B973" s="10" t="s">
        <v>2207</v>
      </c>
      <c r="C973" s="11" t="s">
        <v>2079</v>
      </c>
      <c r="D973" s="11">
        <v>360</v>
      </c>
      <c r="E973" s="153"/>
      <c r="F973" s="320"/>
      <c r="G973" s="320"/>
      <c r="H973" s="320"/>
      <c r="I973" s="320"/>
      <c r="J973" s="320"/>
      <c r="K973" s="320"/>
      <c r="L973" s="6" t="s">
        <v>2203</v>
      </c>
      <c r="Q973" s="421"/>
      <c r="R973" s="40" t="s">
        <v>271</v>
      </c>
      <c r="S973" s="11" t="s">
        <v>2086</v>
      </c>
      <c r="T973" s="11">
        <v>200</v>
      </c>
      <c r="U973" s="619"/>
      <c r="V973" s="770"/>
      <c r="W973" s="770"/>
      <c r="X973" s="770"/>
      <c r="Y973" s="770"/>
      <c r="Z973" s="770"/>
      <c r="AA973" s="770"/>
      <c r="AB973" s="4" t="s">
        <v>1749</v>
      </c>
    </row>
    <row r="974" spans="1:28" x14ac:dyDescent="0.3">
      <c r="A974" s="421"/>
      <c r="B974" s="10" t="s">
        <v>2208</v>
      </c>
      <c r="C974" s="11" t="s">
        <v>2079</v>
      </c>
      <c r="D974" s="11">
        <v>480</v>
      </c>
      <c r="E974" s="153"/>
      <c r="F974" s="320"/>
      <c r="G974" s="320"/>
      <c r="H974" s="320"/>
      <c r="I974" s="320"/>
      <c r="J974" s="320"/>
      <c r="K974" s="320"/>
      <c r="L974" s="6" t="s">
        <v>2203</v>
      </c>
      <c r="Q974" s="547"/>
      <c r="R974" s="554" t="s">
        <v>272</v>
      </c>
      <c r="S974" s="546" t="s">
        <v>2086</v>
      </c>
      <c r="T974" s="546">
        <v>405</v>
      </c>
      <c r="U974" s="619"/>
      <c r="V974" s="770"/>
      <c r="W974" s="770"/>
      <c r="X974" s="770"/>
      <c r="Y974" s="770"/>
      <c r="Z974" s="770"/>
      <c r="AA974" s="770"/>
      <c r="AB974" s="562" t="s">
        <v>1750</v>
      </c>
    </row>
    <row r="975" spans="1:28" x14ac:dyDescent="0.3">
      <c r="A975" s="421"/>
      <c r="B975" s="10" t="s">
        <v>2209</v>
      </c>
      <c r="C975" s="11" t="s">
        <v>2079</v>
      </c>
      <c r="D975" s="11">
        <v>540</v>
      </c>
      <c r="E975" s="153"/>
      <c r="F975" s="320"/>
      <c r="G975" s="320"/>
      <c r="H975" s="320"/>
      <c r="I975" s="320"/>
      <c r="J975" s="320"/>
      <c r="K975" s="320"/>
      <c r="L975" s="6" t="s">
        <v>2203</v>
      </c>
      <c r="Q975" s="421"/>
      <c r="R975" s="40" t="s">
        <v>273</v>
      </c>
      <c r="S975" s="11" t="s">
        <v>2086</v>
      </c>
      <c r="T975" s="11">
        <v>395</v>
      </c>
      <c r="U975" s="619"/>
      <c r="V975" s="770"/>
      <c r="W975" s="770"/>
      <c r="X975" s="770"/>
      <c r="Y975" s="770"/>
      <c r="Z975" s="770"/>
      <c r="AA975" s="770"/>
      <c r="AB975" s="4" t="s">
        <v>1730</v>
      </c>
    </row>
    <row r="976" spans="1:28" x14ac:dyDescent="0.3">
      <c r="A976" s="421"/>
      <c r="B976" s="10" t="s">
        <v>2210</v>
      </c>
      <c r="C976" s="11" t="s">
        <v>2079</v>
      </c>
      <c r="D976" s="11">
        <v>580</v>
      </c>
      <c r="E976" s="153"/>
      <c r="F976" s="320"/>
      <c r="G976" s="320"/>
      <c r="H976" s="320"/>
      <c r="I976" s="320"/>
      <c r="J976" s="320"/>
      <c r="K976" s="320"/>
      <c r="L976" s="6" t="s">
        <v>2203</v>
      </c>
      <c r="Q976" s="437"/>
      <c r="R976" s="414" t="s">
        <v>540</v>
      </c>
      <c r="S976" s="388" t="s">
        <v>2079</v>
      </c>
      <c r="T976" s="96">
        <v>35</v>
      </c>
      <c r="U976" s="619"/>
      <c r="V976" s="770"/>
      <c r="W976" s="770"/>
      <c r="X976" s="770"/>
      <c r="Y976" s="770"/>
      <c r="Z976" s="770"/>
      <c r="AA976" s="770"/>
      <c r="AB976" s="66" t="s">
        <v>1817</v>
      </c>
    </row>
    <row r="977" spans="1:28" x14ac:dyDescent="0.3">
      <c r="A977" s="421"/>
      <c r="B977" s="40" t="s">
        <v>2212</v>
      </c>
      <c r="C977" s="11" t="s">
        <v>2078</v>
      </c>
      <c r="D977" s="11">
        <v>50</v>
      </c>
      <c r="E977" s="153"/>
      <c r="F977" s="320"/>
      <c r="G977" s="320"/>
      <c r="H977" s="320"/>
      <c r="I977" s="320"/>
      <c r="J977" s="320"/>
      <c r="K977" s="320"/>
      <c r="L977" s="4" t="s">
        <v>2203</v>
      </c>
      <c r="Q977" s="668"/>
      <c r="R977" s="658" t="s">
        <v>541</v>
      </c>
      <c r="S977" s="388" t="s">
        <v>2079</v>
      </c>
      <c r="T977" s="623">
        <v>70</v>
      </c>
      <c r="U977" s="619"/>
      <c r="V977" s="770"/>
      <c r="W977" s="770"/>
      <c r="X977" s="770"/>
      <c r="Y977" s="770"/>
      <c r="Z977" s="770"/>
      <c r="AA977" s="770"/>
      <c r="AB977" s="624" t="s">
        <v>1817</v>
      </c>
    </row>
    <row r="978" spans="1:28" x14ac:dyDescent="0.3">
      <c r="A978" s="421"/>
      <c r="B978" s="40" t="s">
        <v>2213</v>
      </c>
      <c r="C978" s="11" t="s">
        <v>2078</v>
      </c>
      <c r="D978" s="11">
        <v>100</v>
      </c>
      <c r="E978" s="153"/>
      <c r="F978" s="320"/>
      <c r="G978" s="320"/>
      <c r="H978" s="320"/>
      <c r="I978" s="320"/>
      <c r="J978" s="320"/>
      <c r="K978" s="320"/>
      <c r="L978" s="4" t="s">
        <v>2203</v>
      </c>
      <c r="Q978" s="437"/>
      <c r="R978" s="414" t="s">
        <v>542</v>
      </c>
      <c r="S978" s="388" t="s">
        <v>2079</v>
      </c>
      <c r="T978" s="96">
        <v>140</v>
      </c>
      <c r="U978" s="619"/>
      <c r="V978" s="770"/>
      <c r="W978" s="770"/>
      <c r="X978" s="770"/>
      <c r="Y978" s="770"/>
      <c r="Z978" s="770"/>
      <c r="AA978" s="770"/>
      <c r="AB978" s="66" t="s">
        <v>1818</v>
      </c>
    </row>
    <row r="979" spans="1:28" x14ac:dyDescent="0.3">
      <c r="A979" s="421"/>
      <c r="B979" s="40" t="s">
        <v>2214</v>
      </c>
      <c r="C979" s="11" t="s">
        <v>2078</v>
      </c>
      <c r="D979" s="11">
        <v>150</v>
      </c>
      <c r="E979" s="153"/>
      <c r="F979" s="320"/>
      <c r="G979" s="320"/>
      <c r="H979" s="320"/>
      <c r="I979" s="320"/>
      <c r="J979" s="320"/>
      <c r="K979" s="320"/>
      <c r="L979" s="4" t="s">
        <v>2203</v>
      </c>
      <c r="Q979" s="556" t="s">
        <v>818</v>
      </c>
      <c r="R979" s="544" t="s">
        <v>817</v>
      </c>
      <c r="S979" s="546" t="s">
        <v>2079</v>
      </c>
      <c r="T979" s="545">
        <v>1150</v>
      </c>
      <c r="U979" s="545">
        <v>2300</v>
      </c>
      <c r="V979" s="315"/>
      <c r="W979" s="315"/>
      <c r="X979" s="315"/>
      <c r="Y979" s="315"/>
      <c r="Z979" s="315"/>
      <c r="AA979" s="315">
        <v>2300</v>
      </c>
      <c r="AB979" s="574" t="s">
        <v>1883</v>
      </c>
    </row>
    <row r="980" spans="1:28" x14ac:dyDescent="0.3">
      <c r="A980" s="421"/>
      <c r="B980" s="40" t="s">
        <v>2215</v>
      </c>
      <c r="C980" s="11" t="s">
        <v>2078</v>
      </c>
      <c r="D980" s="11">
        <v>200</v>
      </c>
      <c r="E980" s="153"/>
      <c r="F980" s="320"/>
      <c r="G980" s="320"/>
      <c r="H980" s="320"/>
      <c r="I980" s="320"/>
      <c r="J980" s="320"/>
      <c r="K980" s="320"/>
      <c r="L980" s="4" t="s">
        <v>2203</v>
      </c>
      <c r="Q980" s="421"/>
      <c r="R980" s="40" t="s">
        <v>1386</v>
      </c>
      <c r="S980" s="11" t="s">
        <v>2109</v>
      </c>
      <c r="T980" s="619"/>
      <c r="U980" s="619"/>
      <c r="V980" s="770"/>
      <c r="W980" s="770"/>
      <c r="X980" s="770"/>
      <c r="Y980" s="770"/>
      <c r="Z980" s="770"/>
      <c r="AA980" s="770"/>
      <c r="AB980" s="4"/>
    </row>
    <row r="981" spans="1:28" x14ac:dyDescent="0.3">
      <c r="A981" s="421"/>
      <c r="B981" s="40" t="s">
        <v>2216</v>
      </c>
      <c r="C981" s="11" t="s">
        <v>2078</v>
      </c>
      <c r="D981" s="11">
        <v>240</v>
      </c>
      <c r="E981" s="153"/>
      <c r="F981" s="320"/>
      <c r="G981" s="320"/>
      <c r="H981" s="320"/>
      <c r="I981" s="320"/>
      <c r="J981" s="320"/>
      <c r="K981" s="320"/>
      <c r="L981" s="4" t="s">
        <v>2203</v>
      </c>
      <c r="Q981" s="428" t="s">
        <v>1487</v>
      </c>
      <c r="R981" s="10" t="s">
        <v>1396</v>
      </c>
      <c r="S981" s="11" t="s">
        <v>2111</v>
      </c>
      <c r="T981" s="14">
        <v>800</v>
      </c>
      <c r="U981" s="14">
        <v>1730</v>
      </c>
      <c r="V981" s="315"/>
      <c r="W981" s="315"/>
      <c r="X981" s="315"/>
      <c r="Y981" s="315"/>
      <c r="Z981" s="315"/>
      <c r="AA981" s="315">
        <v>1730</v>
      </c>
      <c r="AB981" s="6" t="s">
        <v>1956</v>
      </c>
    </row>
    <row r="982" spans="1:28" x14ac:dyDescent="0.3">
      <c r="A982" s="421"/>
      <c r="B982" s="40" t="s">
        <v>2217</v>
      </c>
      <c r="C982" s="11" t="s">
        <v>2078</v>
      </c>
      <c r="D982" s="11">
        <v>300</v>
      </c>
      <c r="E982" s="153"/>
      <c r="F982" s="320"/>
      <c r="G982" s="320"/>
      <c r="H982" s="320"/>
      <c r="I982" s="320"/>
      <c r="J982" s="320"/>
      <c r="K982" s="320"/>
      <c r="L982" s="4" t="s">
        <v>2203</v>
      </c>
      <c r="Q982" s="421"/>
      <c r="R982" s="40" t="s">
        <v>1401</v>
      </c>
      <c r="S982" s="11" t="s">
        <v>2079</v>
      </c>
      <c r="T982" s="11">
        <v>400</v>
      </c>
      <c r="U982" s="11">
        <v>888</v>
      </c>
      <c r="V982" s="281"/>
      <c r="W982" s="281"/>
      <c r="X982" s="281">
        <v>888</v>
      </c>
      <c r="Y982" s="281"/>
      <c r="Z982" s="281"/>
      <c r="AA982" s="281"/>
      <c r="AB982" s="6" t="s">
        <v>1957</v>
      </c>
    </row>
    <row r="983" spans="1:28" x14ac:dyDescent="0.3">
      <c r="A983" s="421"/>
      <c r="B983" s="40" t="s">
        <v>2218</v>
      </c>
      <c r="C983" s="11" t="s">
        <v>424</v>
      </c>
      <c r="D983" s="11">
        <v>50</v>
      </c>
      <c r="E983" s="153"/>
      <c r="F983" s="320"/>
      <c r="G983" s="320"/>
      <c r="H983" s="320"/>
      <c r="I983" s="320"/>
      <c r="J983" s="320"/>
      <c r="K983" s="320"/>
      <c r="L983" s="4" t="s">
        <v>2224</v>
      </c>
      <c r="Q983" s="547"/>
      <c r="R983" s="554" t="s">
        <v>1402</v>
      </c>
      <c r="S983" s="546" t="s">
        <v>2079</v>
      </c>
      <c r="T983" s="546">
        <v>400</v>
      </c>
      <c r="U983" s="546">
        <v>888</v>
      </c>
      <c r="V983" s="281"/>
      <c r="W983" s="281"/>
      <c r="X983" s="281">
        <v>888</v>
      </c>
      <c r="Y983" s="281"/>
      <c r="Z983" s="281"/>
      <c r="AA983" s="281"/>
      <c r="AB983" s="574" t="s">
        <v>1956</v>
      </c>
    </row>
    <row r="984" spans="1:28" x14ac:dyDescent="0.3">
      <c r="A984" s="421"/>
      <c r="B984" s="40" t="s">
        <v>2219</v>
      </c>
      <c r="C984" s="11" t="s">
        <v>424</v>
      </c>
      <c r="D984" s="11">
        <v>100</v>
      </c>
      <c r="E984" s="153"/>
      <c r="F984" s="320"/>
      <c r="G984" s="320"/>
      <c r="H984" s="320"/>
      <c r="I984" s="320"/>
      <c r="J984" s="320"/>
      <c r="K984" s="320"/>
      <c r="L984" s="4" t="s">
        <v>2224</v>
      </c>
      <c r="Q984" s="421"/>
      <c r="R984" s="40" t="s">
        <v>1403</v>
      </c>
      <c r="S984" s="11" t="s">
        <v>2079</v>
      </c>
      <c r="T984" s="11">
        <v>200</v>
      </c>
      <c r="U984" s="11">
        <v>439</v>
      </c>
      <c r="V984" s="281"/>
      <c r="W984" s="281">
        <v>439</v>
      </c>
      <c r="X984" s="281"/>
      <c r="Y984" s="281"/>
      <c r="Z984" s="281"/>
      <c r="AA984" s="281"/>
      <c r="AB984" s="6" t="s">
        <v>1956</v>
      </c>
    </row>
    <row r="985" spans="1:28" x14ac:dyDescent="0.3">
      <c r="A985" s="421"/>
      <c r="B985" s="40" t="s">
        <v>2220</v>
      </c>
      <c r="C985" s="11" t="s">
        <v>424</v>
      </c>
      <c r="D985" s="11">
        <v>150</v>
      </c>
      <c r="E985" s="153"/>
      <c r="F985" s="320"/>
      <c r="G985" s="320"/>
      <c r="H985" s="320"/>
      <c r="I985" s="320"/>
      <c r="J985" s="320"/>
      <c r="K985" s="320"/>
      <c r="L985" s="4" t="s">
        <v>2224</v>
      </c>
      <c r="Q985" s="547" t="s">
        <v>1486</v>
      </c>
      <c r="R985" s="554" t="s">
        <v>1404</v>
      </c>
      <c r="S985" s="546" t="s">
        <v>2079</v>
      </c>
      <c r="T985" s="546">
        <v>200</v>
      </c>
      <c r="U985" s="546">
        <v>439</v>
      </c>
      <c r="V985" s="281"/>
      <c r="W985" s="281">
        <v>439</v>
      </c>
      <c r="X985" s="281"/>
      <c r="Y985" s="281"/>
      <c r="Z985" s="281"/>
      <c r="AA985" s="281"/>
      <c r="AB985" s="574" t="s">
        <v>1957</v>
      </c>
    </row>
    <row r="986" spans="1:28" x14ac:dyDescent="0.3">
      <c r="A986" s="421"/>
      <c r="B986" s="40" t="s">
        <v>2221</v>
      </c>
      <c r="C986" s="11" t="s">
        <v>424</v>
      </c>
      <c r="D986" s="11">
        <v>200</v>
      </c>
      <c r="E986" s="153"/>
      <c r="F986" s="320"/>
      <c r="G986" s="320"/>
      <c r="H986" s="320"/>
      <c r="I986" s="320"/>
      <c r="J986" s="320"/>
      <c r="K986" s="320"/>
      <c r="L986" s="4" t="s">
        <v>2224</v>
      </c>
      <c r="Q986" s="547"/>
      <c r="R986" s="554" t="s">
        <v>1406</v>
      </c>
      <c r="S986" s="173" t="s">
        <v>2079</v>
      </c>
      <c r="T986" s="546">
        <v>200</v>
      </c>
      <c r="U986" s="619"/>
      <c r="V986" s="770"/>
      <c r="W986" s="770"/>
      <c r="X986" s="770"/>
      <c r="Y986" s="770"/>
      <c r="Z986" s="770"/>
      <c r="AA986" s="770"/>
      <c r="AB986" s="562" t="s">
        <v>1958</v>
      </c>
    </row>
    <row r="987" spans="1:28" x14ac:dyDescent="0.3">
      <c r="A987" s="421"/>
      <c r="B987" s="40" t="s">
        <v>2222</v>
      </c>
      <c r="C987" s="11" t="s">
        <v>424</v>
      </c>
      <c r="D987" s="11">
        <v>240</v>
      </c>
      <c r="E987" s="153"/>
      <c r="F987" s="320"/>
      <c r="G987" s="320"/>
      <c r="H987" s="320"/>
      <c r="I987" s="320"/>
      <c r="J987" s="320"/>
      <c r="K987" s="320"/>
      <c r="L987" s="4" t="s">
        <v>2224</v>
      </c>
      <c r="Q987" s="421"/>
      <c r="R987" s="40" t="s">
        <v>1479</v>
      </c>
      <c r="S987" s="173" t="s">
        <v>2079</v>
      </c>
      <c r="T987" s="11">
        <v>400</v>
      </c>
      <c r="U987" s="619"/>
      <c r="V987" s="770"/>
      <c r="W987" s="770"/>
      <c r="X987" s="770"/>
      <c r="Y987" s="770"/>
      <c r="Z987" s="770"/>
      <c r="AA987" s="770"/>
      <c r="AB987" s="4" t="s">
        <v>1958</v>
      </c>
    </row>
    <row r="988" spans="1:28" x14ac:dyDescent="0.3">
      <c r="A988" s="421"/>
      <c r="B988" s="40" t="s">
        <v>2223</v>
      </c>
      <c r="C988" s="11" t="s">
        <v>424</v>
      </c>
      <c r="D988" s="11">
        <v>300</v>
      </c>
      <c r="E988" s="153"/>
      <c r="F988" s="320"/>
      <c r="G988" s="320"/>
      <c r="H988" s="320"/>
      <c r="I988" s="320"/>
      <c r="J988" s="320"/>
      <c r="K988" s="320"/>
      <c r="L988" s="4" t="s">
        <v>2224</v>
      </c>
      <c r="Q988" s="547"/>
      <c r="R988" s="554" t="s">
        <v>1481</v>
      </c>
      <c r="S988" s="173" t="s">
        <v>2079</v>
      </c>
      <c r="T988" s="546">
        <v>800</v>
      </c>
      <c r="U988" s="619"/>
      <c r="V988" s="770"/>
      <c r="W988" s="770"/>
      <c r="X988" s="770"/>
      <c r="Y988" s="770"/>
      <c r="Z988" s="770"/>
      <c r="AA988" s="770"/>
      <c r="AB988" s="562" t="s">
        <v>1959</v>
      </c>
    </row>
    <row r="989" spans="1:28" x14ac:dyDescent="0.3">
      <c r="A989" s="429"/>
      <c r="B989" s="252" t="s">
        <v>2225</v>
      </c>
      <c r="C989" s="11" t="s">
        <v>424</v>
      </c>
      <c r="D989" s="13">
        <v>50</v>
      </c>
      <c r="E989" s="153"/>
      <c r="F989" s="320"/>
      <c r="G989" s="320"/>
      <c r="H989" s="320"/>
      <c r="I989" s="320"/>
      <c r="J989" s="320"/>
      <c r="K989" s="320"/>
      <c r="L989" s="8" t="s">
        <v>2234</v>
      </c>
      <c r="Q989" s="419" t="s">
        <v>1595</v>
      </c>
      <c r="R989" s="350" t="s">
        <v>1580</v>
      </c>
      <c r="S989" s="96" t="s">
        <v>2079</v>
      </c>
      <c r="T989" s="66">
        <v>1260</v>
      </c>
      <c r="U989" s="630"/>
      <c r="V989" s="771"/>
      <c r="W989" s="771"/>
      <c r="X989" s="771"/>
      <c r="Y989" s="771"/>
      <c r="Z989" s="771"/>
      <c r="AA989" s="771"/>
      <c r="AB989" s="66" t="s">
        <v>1589</v>
      </c>
    </row>
    <row r="990" spans="1:28" x14ac:dyDescent="0.3">
      <c r="A990" s="421"/>
      <c r="B990" s="252" t="s">
        <v>2226</v>
      </c>
      <c r="C990" s="11" t="s">
        <v>2064</v>
      </c>
      <c r="D990" s="11">
        <v>100</v>
      </c>
      <c r="E990" s="153"/>
      <c r="F990" s="320"/>
      <c r="G990" s="320"/>
      <c r="H990" s="320"/>
      <c r="I990" s="320"/>
      <c r="J990" s="320"/>
      <c r="K990" s="320"/>
      <c r="L990" s="8" t="s">
        <v>2234</v>
      </c>
      <c r="Q990" s="736" t="s">
        <v>1596</v>
      </c>
      <c r="R990" s="740" t="s">
        <v>1582</v>
      </c>
      <c r="S990" s="623" t="s">
        <v>2079</v>
      </c>
      <c r="T990" s="624">
        <v>1050</v>
      </c>
      <c r="U990" s="630"/>
      <c r="V990" s="771"/>
      <c r="W990" s="771"/>
      <c r="X990" s="771"/>
      <c r="Y990" s="771"/>
      <c r="Z990" s="771"/>
      <c r="AA990" s="771"/>
      <c r="AB990" s="624" t="s">
        <v>1590</v>
      </c>
    </row>
    <row r="991" spans="1:28" x14ac:dyDescent="0.3">
      <c r="A991" s="421"/>
      <c r="B991" s="252" t="s">
        <v>2227</v>
      </c>
      <c r="C991" s="11" t="s">
        <v>2064</v>
      </c>
      <c r="D991" s="11">
        <v>150</v>
      </c>
      <c r="E991" s="153"/>
      <c r="F991" s="320"/>
      <c r="G991" s="320"/>
      <c r="H991" s="320"/>
      <c r="I991" s="320"/>
      <c r="J991" s="320"/>
      <c r="K991" s="320"/>
      <c r="L991" s="8" t="s">
        <v>2234</v>
      </c>
      <c r="Q991" s="437"/>
      <c r="R991" s="350" t="s">
        <v>1583</v>
      </c>
      <c r="S991" s="96" t="s">
        <v>2079</v>
      </c>
      <c r="T991" s="66">
        <v>840</v>
      </c>
      <c r="U991" s="630"/>
      <c r="V991" s="771"/>
      <c r="W991" s="771"/>
      <c r="X991" s="771"/>
      <c r="Y991" s="771"/>
      <c r="Z991" s="771"/>
      <c r="AA991" s="771"/>
      <c r="AB991" s="66" t="s">
        <v>1591</v>
      </c>
    </row>
    <row r="992" spans="1:28" x14ac:dyDescent="0.3">
      <c r="A992" s="421"/>
      <c r="B992" s="252" t="s">
        <v>2228</v>
      </c>
      <c r="C992" s="11" t="s">
        <v>2064</v>
      </c>
      <c r="D992" s="11">
        <v>200</v>
      </c>
      <c r="E992" s="153"/>
      <c r="F992" s="320"/>
      <c r="G992" s="320"/>
      <c r="H992" s="320"/>
      <c r="I992" s="320"/>
      <c r="J992" s="320"/>
      <c r="K992" s="320"/>
      <c r="L992" s="8" t="s">
        <v>2234</v>
      </c>
      <c r="Q992" s="668"/>
      <c r="R992" s="740" t="s">
        <v>1585</v>
      </c>
      <c r="S992" s="623" t="s">
        <v>2079</v>
      </c>
      <c r="T992" s="624">
        <v>630</v>
      </c>
      <c r="U992" s="630"/>
      <c r="V992" s="771"/>
      <c r="W992" s="771"/>
      <c r="X992" s="771"/>
      <c r="Y992" s="771"/>
      <c r="Z992" s="771"/>
      <c r="AA992" s="771"/>
      <c r="AB992" s="624" t="s">
        <v>1592</v>
      </c>
    </row>
    <row r="993" spans="1:28" x14ac:dyDescent="0.3">
      <c r="A993" s="421"/>
      <c r="B993" s="252" t="s">
        <v>2229</v>
      </c>
      <c r="C993" s="11" t="s">
        <v>2064</v>
      </c>
      <c r="D993" s="11">
        <v>240</v>
      </c>
      <c r="E993" s="153"/>
      <c r="F993" s="320"/>
      <c r="G993" s="320"/>
      <c r="H993" s="320"/>
      <c r="I993" s="320"/>
      <c r="J993" s="320"/>
      <c r="K993" s="320"/>
      <c r="L993" s="8" t="s">
        <v>2234</v>
      </c>
      <c r="Q993" s="421"/>
      <c r="R993" s="40" t="s">
        <v>1587</v>
      </c>
      <c r="S993" s="96" t="s">
        <v>2079</v>
      </c>
      <c r="T993" s="11">
        <v>420</v>
      </c>
      <c r="U993" s="630"/>
      <c r="V993" s="771"/>
      <c r="W993" s="771"/>
      <c r="X993" s="771"/>
      <c r="Y993" s="771"/>
      <c r="Z993" s="771"/>
      <c r="AA993" s="771"/>
      <c r="AB993" s="66" t="s">
        <v>1593</v>
      </c>
    </row>
    <row r="994" spans="1:28" x14ac:dyDescent="0.3">
      <c r="A994" s="421"/>
      <c r="B994" s="252" t="s">
        <v>2230</v>
      </c>
      <c r="C994" s="11" t="s">
        <v>2064</v>
      </c>
      <c r="D994" s="11">
        <v>300</v>
      </c>
      <c r="E994" s="153"/>
      <c r="F994" s="320"/>
      <c r="G994" s="320"/>
      <c r="H994" s="320"/>
      <c r="I994" s="320"/>
      <c r="J994" s="320"/>
      <c r="K994" s="320"/>
      <c r="L994" s="8" t="s">
        <v>2234</v>
      </c>
      <c r="Q994" s="587"/>
      <c r="R994" s="551" t="s">
        <v>1588</v>
      </c>
      <c r="S994" s="623" t="s">
        <v>2079</v>
      </c>
      <c r="T994" s="552">
        <v>210</v>
      </c>
      <c r="U994" s="648"/>
      <c r="V994" s="772"/>
      <c r="W994" s="772"/>
      <c r="X994" s="772"/>
      <c r="Y994" s="772"/>
      <c r="Z994" s="772"/>
      <c r="AA994" s="772"/>
      <c r="AB994" s="638" t="s">
        <v>1594</v>
      </c>
    </row>
    <row r="995" spans="1:28" x14ac:dyDescent="0.3">
      <c r="A995" s="421"/>
      <c r="B995" s="252" t="s">
        <v>2231</v>
      </c>
      <c r="C995" s="11" t="s">
        <v>2064</v>
      </c>
      <c r="D995" s="11">
        <v>400</v>
      </c>
      <c r="E995" s="153"/>
      <c r="F995" s="320"/>
      <c r="G995" s="320"/>
      <c r="H995" s="320"/>
      <c r="I995" s="320"/>
      <c r="J995" s="320"/>
      <c r="K995" s="320"/>
      <c r="L995" s="8" t="s">
        <v>2234</v>
      </c>
      <c r="Q995" s="587"/>
      <c r="R995" s="551" t="s">
        <v>1610</v>
      </c>
      <c r="S995" s="546" t="s">
        <v>2079</v>
      </c>
      <c r="T995" s="552">
        <v>500</v>
      </c>
      <c r="U995" s="630"/>
      <c r="V995" s="771"/>
      <c r="W995" s="771"/>
      <c r="X995" s="771"/>
      <c r="Y995" s="771"/>
      <c r="Z995" s="771"/>
      <c r="AA995" s="771"/>
      <c r="AB995" s="562" t="s">
        <v>1989</v>
      </c>
    </row>
    <row r="996" spans="1:28" x14ac:dyDescent="0.3">
      <c r="A996" s="421"/>
      <c r="B996" s="252" t="s">
        <v>2232</v>
      </c>
      <c r="C996" s="11" t="s">
        <v>2064</v>
      </c>
      <c r="D996" s="11">
        <v>480</v>
      </c>
      <c r="E996" s="153"/>
      <c r="F996" s="320"/>
      <c r="G996" s="320"/>
      <c r="H996" s="320"/>
      <c r="I996" s="320"/>
      <c r="J996" s="320"/>
      <c r="K996" s="320"/>
      <c r="L996" s="8" t="s">
        <v>2234</v>
      </c>
      <c r="Q996" s="556" t="s">
        <v>2237</v>
      </c>
      <c r="R996" s="544" t="s">
        <v>2202</v>
      </c>
      <c r="S996" s="546" t="s">
        <v>2079</v>
      </c>
      <c r="T996" s="545">
        <v>110</v>
      </c>
      <c r="U996" s="630"/>
      <c r="V996" s="771"/>
      <c r="W996" s="771"/>
      <c r="X996" s="771"/>
      <c r="Y996" s="771"/>
      <c r="Z996" s="771"/>
      <c r="AA996" s="771"/>
      <c r="AB996" s="574" t="s">
        <v>2203</v>
      </c>
    </row>
    <row r="997" spans="1:28" x14ac:dyDescent="0.3">
      <c r="A997" s="421"/>
      <c r="B997" s="252" t="s">
        <v>2233</v>
      </c>
      <c r="C997" s="11" t="s">
        <v>2064</v>
      </c>
      <c r="D997" s="11">
        <v>600</v>
      </c>
      <c r="E997" s="153"/>
      <c r="F997" s="320"/>
      <c r="G997" s="320"/>
      <c r="H997" s="320"/>
      <c r="I997" s="320"/>
      <c r="J997" s="320"/>
      <c r="K997" s="320"/>
      <c r="L997" s="8" t="s">
        <v>2234</v>
      </c>
      <c r="Q997" s="35" t="s">
        <v>2238</v>
      </c>
      <c r="R997" s="10" t="s">
        <v>2204</v>
      </c>
      <c r="S997" s="11" t="s">
        <v>2079</v>
      </c>
      <c r="T997" s="11">
        <v>181</v>
      </c>
      <c r="U997" s="630"/>
      <c r="V997" s="771"/>
      <c r="W997" s="771"/>
      <c r="X997" s="771"/>
      <c r="Y997" s="771"/>
      <c r="Z997" s="771"/>
      <c r="AA997" s="771"/>
      <c r="AB997" s="6" t="s">
        <v>2203</v>
      </c>
    </row>
    <row r="998" spans="1:28" ht="15" thickBot="1" x14ac:dyDescent="0.35">
      <c r="A998" s="429"/>
      <c r="B998" s="252" t="s">
        <v>2235</v>
      </c>
      <c r="C998" s="11" t="s">
        <v>305</v>
      </c>
      <c r="D998" s="13">
        <v>600</v>
      </c>
      <c r="E998" s="154"/>
      <c r="F998" s="761"/>
      <c r="G998" s="761"/>
      <c r="H998" s="761"/>
      <c r="I998" s="761"/>
      <c r="J998" s="761"/>
      <c r="K998" s="761"/>
      <c r="L998" s="8" t="s">
        <v>2236</v>
      </c>
      <c r="Q998" s="547"/>
      <c r="R998" s="544" t="s">
        <v>2205</v>
      </c>
      <c r="S998" s="546" t="s">
        <v>2079</v>
      </c>
      <c r="T998" s="546">
        <v>240</v>
      </c>
      <c r="U998" s="630"/>
      <c r="V998" s="771"/>
      <c r="W998" s="771"/>
      <c r="X998" s="771"/>
      <c r="Y998" s="771"/>
      <c r="Z998" s="771"/>
      <c r="AA998" s="771"/>
      <c r="AB998" s="574" t="s">
        <v>2203</v>
      </c>
    </row>
    <row r="999" spans="1:28" ht="18.600000000000001" thickBot="1" x14ac:dyDescent="0.4">
      <c r="A999" s="56" t="s">
        <v>2239</v>
      </c>
      <c r="B999" s="15"/>
      <c r="C999" s="83"/>
      <c r="D999" s="27"/>
      <c r="E999" s="27"/>
      <c r="F999" s="27"/>
      <c r="G999" s="27"/>
      <c r="H999" s="27"/>
      <c r="I999" s="27"/>
      <c r="J999" s="27"/>
      <c r="K999" s="27"/>
      <c r="L999" s="16"/>
      <c r="Q999" s="421" t="s">
        <v>2211</v>
      </c>
      <c r="R999" s="10" t="s">
        <v>2206</v>
      </c>
      <c r="S999" s="11" t="s">
        <v>2079</v>
      </c>
      <c r="T999" s="11">
        <v>290</v>
      </c>
      <c r="U999" s="630"/>
      <c r="V999" s="771"/>
      <c r="W999" s="771"/>
      <c r="X999" s="771"/>
      <c r="Y999" s="771"/>
      <c r="Z999" s="771"/>
      <c r="AA999" s="771"/>
      <c r="AB999" s="6" t="s">
        <v>2203</v>
      </c>
    </row>
    <row r="1000" spans="1:28" x14ac:dyDescent="0.3">
      <c r="A1000" s="428" t="s">
        <v>2260</v>
      </c>
      <c r="B1000" s="414" t="s">
        <v>2240</v>
      </c>
      <c r="C1000" s="11" t="s">
        <v>2064</v>
      </c>
      <c r="D1000" s="14">
        <v>353.4</v>
      </c>
      <c r="E1000" s="14">
        <v>680.1</v>
      </c>
      <c r="F1000" s="315"/>
      <c r="G1000" s="315"/>
      <c r="H1000" s="315">
        <v>680.1</v>
      </c>
      <c r="I1000" s="315"/>
      <c r="J1000" s="315"/>
      <c r="K1000" s="315"/>
      <c r="L1000" s="395" t="s">
        <v>2247</v>
      </c>
      <c r="Q1000" s="547"/>
      <c r="R1000" s="544" t="s">
        <v>2207</v>
      </c>
      <c r="S1000" s="546" t="s">
        <v>2079</v>
      </c>
      <c r="T1000" s="546">
        <v>360</v>
      </c>
      <c r="U1000" s="630"/>
      <c r="V1000" s="771"/>
      <c r="W1000" s="771"/>
      <c r="X1000" s="771"/>
      <c r="Y1000" s="771"/>
      <c r="Z1000" s="771"/>
      <c r="AA1000" s="771"/>
      <c r="AB1000" s="574" t="s">
        <v>2203</v>
      </c>
    </row>
    <row r="1001" spans="1:28" x14ac:dyDescent="0.3">
      <c r="A1001" s="35" t="s">
        <v>2272</v>
      </c>
      <c r="B1001" s="344" t="s">
        <v>2241</v>
      </c>
      <c r="C1001" s="11" t="s">
        <v>2064</v>
      </c>
      <c r="D1001" s="11">
        <v>362.3</v>
      </c>
      <c r="E1001" s="11">
        <v>755.2</v>
      </c>
      <c r="F1001" s="281"/>
      <c r="G1001" s="281"/>
      <c r="H1001" s="281">
        <v>755.2</v>
      </c>
      <c r="I1001" s="281"/>
      <c r="J1001" s="281"/>
      <c r="K1001" s="281"/>
      <c r="L1001" s="4" t="s">
        <v>2248</v>
      </c>
      <c r="Q1001" s="421"/>
      <c r="R1001" s="10" t="s">
        <v>2208</v>
      </c>
      <c r="S1001" s="11" t="s">
        <v>2079</v>
      </c>
      <c r="T1001" s="11">
        <v>480</v>
      </c>
      <c r="U1001" s="630"/>
      <c r="V1001" s="771"/>
      <c r="W1001" s="771"/>
      <c r="X1001" s="771"/>
      <c r="Y1001" s="771"/>
      <c r="Z1001" s="771"/>
      <c r="AA1001" s="771"/>
      <c r="AB1001" s="6" t="s">
        <v>2203</v>
      </c>
    </row>
    <row r="1002" spans="1:28" x14ac:dyDescent="0.3">
      <c r="A1002" s="421"/>
      <c r="B1002" s="344" t="s">
        <v>2242</v>
      </c>
      <c r="C1002" s="11" t="s">
        <v>2064</v>
      </c>
      <c r="D1002" s="11">
        <v>333.9</v>
      </c>
      <c r="E1002" s="11">
        <v>699.8</v>
      </c>
      <c r="F1002" s="281"/>
      <c r="G1002" s="281"/>
      <c r="H1002" s="281">
        <v>699.8</v>
      </c>
      <c r="I1002" s="281"/>
      <c r="J1002" s="281"/>
      <c r="K1002" s="281"/>
      <c r="L1002" s="4" t="s">
        <v>2249</v>
      </c>
      <c r="Q1002" s="547"/>
      <c r="R1002" s="544" t="s">
        <v>2209</v>
      </c>
      <c r="S1002" s="546" t="s">
        <v>2079</v>
      </c>
      <c r="T1002" s="546">
        <v>540</v>
      </c>
      <c r="U1002" s="630"/>
      <c r="V1002" s="771"/>
      <c r="W1002" s="771"/>
      <c r="X1002" s="771"/>
      <c r="Y1002" s="771"/>
      <c r="Z1002" s="771"/>
      <c r="AA1002" s="771"/>
      <c r="AB1002" s="574" t="s">
        <v>2203</v>
      </c>
    </row>
    <row r="1003" spans="1:28" x14ac:dyDescent="0.3">
      <c r="A1003" s="421"/>
      <c r="B1003" s="344" t="s">
        <v>2243</v>
      </c>
      <c r="C1003" s="11" t="s">
        <v>2064</v>
      </c>
      <c r="D1003" s="11">
        <v>362.3</v>
      </c>
      <c r="E1003" s="11">
        <v>753.2</v>
      </c>
      <c r="F1003" s="281"/>
      <c r="G1003" s="281"/>
      <c r="H1003" s="281">
        <v>753.2</v>
      </c>
      <c r="I1003" s="281"/>
      <c r="J1003" s="281"/>
      <c r="K1003" s="281"/>
      <c r="L1003" s="4" t="s">
        <v>2250</v>
      </c>
      <c r="Q1003" s="421"/>
      <c r="R1003" s="10" t="s">
        <v>2210</v>
      </c>
      <c r="S1003" s="11" t="s">
        <v>2079</v>
      </c>
      <c r="T1003" s="11">
        <v>580</v>
      </c>
      <c r="U1003" s="630"/>
      <c r="V1003" s="771"/>
      <c r="W1003" s="771"/>
      <c r="X1003" s="771"/>
      <c r="Y1003" s="771"/>
      <c r="Z1003" s="771"/>
      <c r="AA1003" s="771"/>
      <c r="AB1003" s="6" t="s">
        <v>2203</v>
      </c>
    </row>
    <row r="1004" spans="1:28" x14ac:dyDescent="0.3">
      <c r="A1004" s="421"/>
      <c r="B1004" s="414" t="s">
        <v>2251</v>
      </c>
      <c r="C1004" s="11" t="s">
        <v>2064</v>
      </c>
      <c r="D1004" s="11">
        <v>362.1</v>
      </c>
      <c r="E1004" s="11">
        <v>680.1</v>
      </c>
      <c r="F1004" s="281"/>
      <c r="G1004" s="281"/>
      <c r="H1004" s="281">
        <v>680.1</v>
      </c>
      <c r="I1004" s="281"/>
      <c r="J1004" s="281"/>
      <c r="K1004" s="281"/>
      <c r="L1004" s="395" t="s">
        <v>2247</v>
      </c>
      <c r="Q1004" s="421"/>
      <c r="R1004" s="40" t="s">
        <v>2408</v>
      </c>
      <c r="S1004" s="11" t="s">
        <v>2079</v>
      </c>
      <c r="T1004" s="11">
        <v>100</v>
      </c>
      <c r="U1004" s="11">
        <v>230</v>
      </c>
      <c r="V1004" s="281">
        <v>230</v>
      </c>
      <c r="W1004" s="281"/>
      <c r="X1004" s="281"/>
      <c r="Y1004" s="281"/>
      <c r="Z1004" s="281"/>
      <c r="AA1004" s="281"/>
      <c r="AB1004" s="6" t="s">
        <v>2412</v>
      </c>
    </row>
    <row r="1005" spans="1:28" x14ac:dyDescent="0.3">
      <c r="A1005" s="421"/>
      <c r="B1005" s="344" t="s">
        <v>2244</v>
      </c>
      <c r="C1005" s="11" t="s">
        <v>2064</v>
      </c>
      <c r="D1005" s="11">
        <v>369.8</v>
      </c>
      <c r="E1005" s="11">
        <v>755.2</v>
      </c>
      <c r="F1005" s="281"/>
      <c r="G1005" s="281"/>
      <c r="H1005" s="281">
        <v>755.2</v>
      </c>
      <c r="I1005" s="281"/>
      <c r="J1005" s="281"/>
      <c r="K1005" s="281"/>
      <c r="L1005" s="4" t="s">
        <v>2248</v>
      </c>
      <c r="Q1005" s="547"/>
      <c r="R1005" s="554" t="s">
        <v>2409</v>
      </c>
      <c r="S1005" s="546" t="s">
        <v>2079</v>
      </c>
      <c r="T1005" s="546">
        <v>180</v>
      </c>
      <c r="U1005" s="546">
        <v>414</v>
      </c>
      <c r="V1005" s="281"/>
      <c r="W1005" s="281">
        <v>414</v>
      </c>
      <c r="X1005" s="281"/>
      <c r="Y1005" s="281"/>
      <c r="Z1005" s="281"/>
      <c r="AA1005" s="281"/>
      <c r="AB1005" s="562" t="s">
        <v>2413</v>
      </c>
    </row>
    <row r="1006" spans="1:28" x14ac:dyDescent="0.3">
      <c r="A1006" s="421"/>
      <c r="B1006" s="344" t="s">
        <v>2245</v>
      </c>
      <c r="C1006" s="11" t="s">
        <v>2064</v>
      </c>
      <c r="D1006" s="11">
        <v>340.5</v>
      </c>
      <c r="E1006" s="11">
        <v>699.8</v>
      </c>
      <c r="F1006" s="281"/>
      <c r="G1006" s="281"/>
      <c r="H1006" s="281">
        <v>699.8</v>
      </c>
      <c r="I1006" s="281"/>
      <c r="J1006" s="281"/>
      <c r="K1006" s="281"/>
      <c r="L1006" s="4" t="s">
        <v>2249</v>
      </c>
      <c r="Q1006" s="421"/>
      <c r="R1006" s="40" t="s">
        <v>2410</v>
      </c>
      <c r="S1006" s="11" t="s">
        <v>2079</v>
      </c>
      <c r="T1006" s="11">
        <v>200</v>
      </c>
      <c r="U1006" s="11">
        <v>529</v>
      </c>
      <c r="V1006" s="281"/>
      <c r="W1006" s="281">
        <v>529</v>
      </c>
      <c r="X1006" s="281"/>
      <c r="Y1006" s="281"/>
      <c r="Z1006" s="281"/>
      <c r="AA1006" s="281"/>
      <c r="AB1006" s="4" t="s">
        <v>2414</v>
      </c>
    </row>
    <row r="1007" spans="1:28" x14ac:dyDescent="0.3">
      <c r="A1007" s="421"/>
      <c r="B1007" s="344" t="s">
        <v>2246</v>
      </c>
      <c r="C1007" s="11" t="s">
        <v>2064</v>
      </c>
      <c r="D1007" s="11">
        <v>350.1</v>
      </c>
      <c r="E1007" s="11">
        <v>753.2</v>
      </c>
      <c r="F1007" s="281"/>
      <c r="G1007" s="281"/>
      <c r="H1007" s="281">
        <v>753.2</v>
      </c>
      <c r="I1007" s="281"/>
      <c r="J1007" s="281"/>
      <c r="K1007" s="281"/>
      <c r="L1007" s="4" t="s">
        <v>2250</v>
      </c>
      <c r="Q1007" s="547"/>
      <c r="R1007" s="554" t="s">
        <v>2411</v>
      </c>
      <c r="S1007" s="546" t="s">
        <v>2079</v>
      </c>
      <c r="T1007" s="546">
        <v>300</v>
      </c>
      <c r="U1007" s="546">
        <v>690</v>
      </c>
      <c r="V1007" s="281"/>
      <c r="W1007" s="281"/>
      <c r="X1007" s="281">
        <v>690</v>
      </c>
      <c r="Y1007" s="281"/>
      <c r="Z1007" s="281"/>
      <c r="AA1007" s="281"/>
      <c r="AB1007" s="562" t="s">
        <v>2415</v>
      </c>
    </row>
    <row r="1008" spans="1:28" x14ac:dyDescent="0.3">
      <c r="A1008" s="421"/>
      <c r="B1008" s="40" t="s">
        <v>2252</v>
      </c>
      <c r="C1008" s="11" t="s">
        <v>2064</v>
      </c>
      <c r="D1008" s="11">
        <v>564.4</v>
      </c>
      <c r="E1008" s="11">
        <v>1088.5</v>
      </c>
      <c r="F1008" s="281"/>
      <c r="G1008" s="281"/>
      <c r="H1008" s="281"/>
      <c r="I1008" s="281">
        <v>1088.5</v>
      </c>
      <c r="J1008" s="281"/>
      <c r="K1008" s="281"/>
      <c r="L1008" s="395" t="s">
        <v>2247</v>
      </c>
      <c r="Q1008" s="556" t="s">
        <v>2843</v>
      </c>
      <c r="R1008" s="545" t="s">
        <v>2844</v>
      </c>
      <c r="S1008" s="546" t="s">
        <v>2079</v>
      </c>
      <c r="T1008" s="545">
        <v>220</v>
      </c>
      <c r="U1008" s="630"/>
      <c r="V1008" s="771"/>
      <c r="W1008" s="771"/>
      <c r="X1008" s="771"/>
      <c r="Y1008" s="771"/>
      <c r="Z1008" s="771"/>
      <c r="AA1008" s="771"/>
      <c r="AB1008" s="574" t="s">
        <v>2846</v>
      </c>
    </row>
    <row r="1009" spans="1:28" x14ac:dyDescent="0.3">
      <c r="A1009" s="421"/>
      <c r="B1009" s="40" t="s">
        <v>2253</v>
      </c>
      <c r="C1009" s="11" t="s">
        <v>2064</v>
      </c>
      <c r="D1009" s="11">
        <v>559.9</v>
      </c>
      <c r="E1009" s="11">
        <v>1143.7</v>
      </c>
      <c r="F1009" s="281"/>
      <c r="G1009" s="281"/>
      <c r="H1009" s="281"/>
      <c r="I1009" s="281">
        <v>1143.7</v>
      </c>
      <c r="J1009" s="281"/>
      <c r="K1009" s="281"/>
      <c r="L1009" s="4" t="s">
        <v>2248</v>
      </c>
      <c r="Q1009" s="35" t="s">
        <v>2861</v>
      </c>
      <c r="R1009" s="11" t="s">
        <v>2845</v>
      </c>
      <c r="S1009" s="11" t="s">
        <v>2079</v>
      </c>
      <c r="T1009" s="11">
        <v>320</v>
      </c>
      <c r="U1009" s="630"/>
      <c r="V1009" s="771"/>
      <c r="W1009" s="771"/>
      <c r="X1009" s="771"/>
      <c r="Y1009" s="771"/>
      <c r="Z1009" s="771"/>
      <c r="AA1009" s="771"/>
      <c r="AB1009" s="6" t="s">
        <v>2847</v>
      </c>
    </row>
    <row r="1010" spans="1:28" x14ac:dyDescent="0.3">
      <c r="A1010" s="421"/>
      <c r="B1010" s="40" t="s">
        <v>2254</v>
      </c>
      <c r="C1010" s="11" t="s">
        <v>2064</v>
      </c>
      <c r="D1010" s="11">
        <v>539.6</v>
      </c>
      <c r="E1010" s="11">
        <v>1234.7</v>
      </c>
      <c r="F1010" s="281"/>
      <c r="G1010" s="281"/>
      <c r="H1010" s="281"/>
      <c r="I1010" s="281"/>
      <c r="J1010" s="281">
        <v>1234.7</v>
      </c>
      <c r="K1010" s="281"/>
      <c r="L1010" s="4" t="s">
        <v>2249</v>
      </c>
      <c r="Q1010" s="547"/>
      <c r="R1010" s="546" t="s">
        <v>2848</v>
      </c>
      <c r="S1010" s="546" t="s">
        <v>2079</v>
      </c>
      <c r="T1010" s="546">
        <v>420</v>
      </c>
      <c r="U1010" s="630"/>
      <c r="V1010" s="771"/>
      <c r="W1010" s="771"/>
      <c r="X1010" s="771"/>
      <c r="Y1010" s="771"/>
      <c r="Z1010" s="771"/>
      <c r="AA1010" s="771"/>
      <c r="AB1010" s="574" t="s">
        <v>2847</v>
      </c>
    </row>
    <row r="1011" spans="1:28" x14ac:dyDescent="0.3">
      <c r="A1011" s="421"/>
      <c r="B1011" s="40" t="s">
        <v>2255</v>
      </c>
      <c r="C1011" s="11" t="s">
        <v>2064</v>
      </c>
      <c r="D1011" s="11">
        <v>586.20000000000005</v>
      </c>
      <c r="E1011" s="11">
        <v>1224.2</v>
      </c>
      <c r="F1011" s="281"/>
      <c r="G1011" s="281"/>
      <c r="H1011" s="281"/>
      <c r="I1011" s="281"/>
      <c r="J1011" s="281">
        <v>1224.2</v>
      </c>
      <c r="K1011" s="281"/>
      <c r="L1011" s="4" t="s">
        <v>2250</v>
      </c>
      <c r="Q1011" s="428" t="s">
        <v>2906</v>
      </c>
      <c r="R1011" s="14" t="s">
        <v>2896</v>
      </c>
      <c r="S1011" s="11" t="s">
        <v>2079</v>
      </c>
      <c r="T1011" s="14">
        <v>205</v>
      </c>
      <c r="U1011" s="14">
        <v>320</v>
      </c>
      <c r="V1011" s="315"/>
      <c r="W1011" s="315">
        <v>320</v>
      </c>
      <c r="X1011" s="315"/>
      <c r="Y1011" s="315"/>
      <c r="Z1011" s="315"/>
      <c r="AA1011" s="315"/>
      <c r="AB1011" s="6" t="s">
        <v>2901</v>
      </c>
    </row>
    <row r="1012" spans="1:28" x14ac:dyDescent="0.3">
      <c r="A1012" s="429"/>
      <c r="B1012" s="252" t="s">
        <v>2256</v>
      </c>
      <c r="C1012" s="11" t="s">
        <v>2064</v>
      </c>
      <c r="D1012" s="13">
        <v>582.9</v>
      </c>
      <c r="E1012" s="13">
        <v>1088.5</v>
      </c>
      <c r="F1012" s="314"/>
      <c r="G1012" s="314"/>
      <c r="H1012" s="314"/>
      <c r="I1012" s="314">
        <v>1088.5</v>
      </c>
      <c r="J1012" s="314"/>
      <c r="K1012" s="314"/>
      <c r="L1012" s="395" t="s">
        <v>2247</v>
      </c>
      <c r="Q1012" s="578" t="s">
        <v>2907</v>
      </c>
      <c r="R1012" s="545" t="s">
        <v>2897</v>
      </c>
      <c r="S1012" s="546" t="s">
        <v>2079</v>
      </c>
      <c r="T1012" s="546">
        <v>410</v>
      </c>
      <c r="U1012" s="546">
        <v>641</v>
      </c>
      <c r="V1012" s="281"/>
      <c r="W1012" s="281"/>
      <c r="X1012" s="281">
        <v>641</v>
      </c>
      <c r="Y1012" s="281"/>
      <c r="Z1012" s="281"/>
      <c r="AA1012" s="281"/>
      <c r="AB1012" s="574" t="s">
        <v>2902</v>
      </c>
    </row>
    <row r="1013" spans="1:28" x14ac:dyDescent="0.3">
      <c r="A1013" s="421"/>
      <c r="B1013" s="40" t="s">
        <v>2257</v>
      </c>
      <c r="C1013" s="11" t="s">
        <v>2064</v>
      </c>
      <c r="D1013" s="11">
        <v>578.29999999999995</v>
      </c>
      <c r="E1013" s="11">
        <v>1143.7</v>
      </c>
      <c r="F1013" s="281"/>
      <c r="G1013" s="281"/>
      <c r="H1013" s="281"/>
      <c r="I1013" s="281">
        <v>1143.7</v>
      </c>
      <c r="J1013" s="281"/>
      <c r="K1013" s="281"/>
      <c r="L1013" s="4" t="s">
        <v>2248</v>
      </c>
      <c r="Q1013" s="421"/>
      <c r="R1013" s="14" t="s">
        <v>2898</v>
      </c>
      <c r="S1013" s="11" t="s">
        <v>2079</v>
      </c>
      <c r="T1013" s="11">
        <v>615</v>
      </c>
      <c r="U1013" s="11">
        <v>961</v>
      </c>
      <c r="V1013" s="281"/>
      <c r="W1013" s="281"/>
      <c r="X1013" s="281"/>
      <c r="Y1013" s="281">
        <v>961</v>
      </c>
      <c r="Z1013" s="281"/>
      <c r="AA1013" s="281"/>
      <c r="AB1013" s="6" t="s">
        <v>2903</v>
      </c>
    </row>
    <row r="1014" spans="1:28" x14ac:dyDescent="0.3">
      <c r="A1014" s="421"/>
      <c r="B1014" s="40" t="s">
        <v>2258</v>
      </c>
      <c r="C1014" s="11" t="s">
        <v>2064</v>
      </c>
      <c r="D1014" s="11">
        <v>545.79999999999995</v>
      </c>
      <c r="E1014" s="11">
        <v>1234.7</v>
      </c>
      <c r="F1014" s="281"/>
      <c r="G1014" s="281"/>
      <c r="H1014" s="281"/>
      <c r="I1014" s="281"/>
      <c r="J1014" s="281">
        <v>1234.7</v>
      </c>
      <c r="K1014" s="281"/>
      <c r="L1014" s="4" t="s">
        <v>2249</v>
      </c>
      <c r="Q1014" s="547"/>
      <c r="R1014" s="545" t="s">
        <v>2899</v>
      </c>
      <c r="S1014" s="546" t="s">
        <v>2079</v>
      </c>
      <c r="T1014" s="546">
        <v>820</v>
      </c>
      <c r="U1014" s="546">
        <v>1282</v>
      </c>
      <c r="V1014" s="281"/>
      <c r="W1014" s="281"/>
      <c r="X1014" s="281"/>
      <c r="Y1014" s="281"/>
      <c r="Z1014" s="281">
        <v>1282</v>
      </c>
      <c r="AA1014" s="281"/>
      <c r="AB1014" s="574" t="s">
        <v>2904</v>
      </c>
    </row>
    <row r="1015" spans="1:28" x14ac:dyDescent="0.3">
      <c r="A1015" s="421"/>
      <c r="B1015" s="40" t="s">
        <v>2259</v>
      </c>
      <c r="C1015" s="11" t="s">
        <v>2064</v>
      </c>
      <c r="D1015" s="11">
        <v>591.4</v>
      </c>
      <c r="E1015" s="11">
        <v>1224.2</v>
      </c>
      <c r="F1015" s="281"/>
      <c r="G1015" s="281"/>
      <c r="H1015" s="281"/>
      <c r="I1015" s="281"/>
      <c r="J1015" s="281">
        <v>1224.2</v>
      </c>
      <c r="K1015" s="281"/>
      <c r="L1015" s="66" t="s">
        <v>2250</v>
      </c>
      <c r="Q1015" s="429"/>
      <c r="R1015" s="26" t="s">
        <v>2900</v>
      </c>
      <c r="S1015" s="11" t="s">
        <v>2079</v>
      </c>
      <c r="T1015" s="13">
        <v>1025</v>
      </c>
      <c r="U1015" s="13">
        <v>1602</v>
      </c>
      <c r="V1015" s="314"/>
      <c r="W1015" s="314"/>
      <c r="X1015" s="314"/>
      <c r="Y1015" s="314"/>
      <c r="Z1015" s="314"/>
      <c r="AA1015" s="314">
        <v>1602</v>
      </c>
      <c r="AB1015" s="114" t="s">
        <v>2905</v>
      </c>
    </row>
    <row r="1016" spans="1:28" x14ac:dyDescent="0.3">
      <c r="A1016" s="421"/>
      <c r="B1016" s="40" t="s">
        <v>2261</v>
      </c>
      <c r="C1016" s="11" t="s">
        <v>82</v>
      </c>
      <c r="D1016" s="11">
        <v>192.3</v>
      </c>
      <c r="E1016" s="11">
        <v>491</v>
      </c>
      <c r="F1016" s="281"/>
      <c r="G1016" s="281">
        <v>491</v>
      </c>
      <c r="H1016" s="281"/>
      <c r="I1016" s="281"/>
      <c r="J1016" s="281"/>
      <c r="K1016" s="281"/>
      <c r="L1016" s="66" t="s">
        <v>2269</v>
      </c>
      <c r="Q1016" s="435" t="s">
        <v>3016</v>
      </c>
      <c r="R1016" s="26" t="s">
        <v>3002</v>
      </c>
      <c r="S1016" s="11" t="s">
        <v>2079</v>
      </c>
      <c r="T1016" s="26">
        <v>150</v>
      </c>
      <c r="U1016" s="26">
        <v>650</v>
      </c>
      <c r="V1016" s="316"/>
      <c r="W1016" s="316"/>
      <c r="X1016" s="316">
        <v>650</v>
      </c>
      <c r="Y1016" s="316"/>
      <c r="Z1016" s="316"/>
      <c r="AA1016" s="316"/>
      <c r="AB1016" s="114" t="s">
        <v>3003</v>
      </c>
    </row>
    <row r="1017" spans="1:28" x14ac:dyDescent="0.3">
      <c r="A1017" s="421"/>
      <c r="B1017" s="40" t="s">
        <v>2262</v>
      </c>
      <c r="C1017" s="11" t="s">
        <v>82</v>
      </c>
      <c r="D1017" s="11">
        <v>198.6</v>
      </c>
      <c r="E1017" s="11">
        <v>533</v>
      </c>
      <c r="F1017" s="281"/>
      <c r="G1017" s="281">
        <v>533</v>
      </c>
      <c r="H1017" s="281"/>
      <c r="I1017" s="281"/>
      <c r="J1017" s="281"/>
      <c r="K1017" s="281"/>
      <c r="L1017" s="66" t="s">
        <v>2270</v>
      </c>
      <c r="Q1017" s="426" t="s">
        <v>3034</v>
      </c>
      <c r="R1017" s="14" t="s">
        <v>3022</v>
      </c>
      <c r="S1017" s="11" t="s">
        <v>3020</v>
      </c>
      <c r="T1017" s="14">
        <v>84</v>
      </c>
      <c r="U1017" s="14">
        <v>235</v>
      </c>
      <c r="V1017" s="315">
        <v>235</v>
      </c>
      <c r="W1017" s="315"/>
      <c r="X1017" s="315"/>
      <c r="Y1017" s="315"/>
      <c r="Z1017" s="315"/>
      <c r="AA1017" s="315"/>
      <c r="AB1017" s="6" t="s">
        <v>3021</v>
      </c>
    </row>
    <row r="1018" spans="1:28" x14ac:dyDescent="0.3">
      <c r="A1018" s="421"/>
      <c r="B1018" s="40" t="s">
        <v>2263</v>
      </c>
      <c r="C1018" s="11" t="s">
        <v>82</v>
      </c>
      <c r="D1018" s="11">
        <v>200.63</v>
      </c>
      <c r="E1018" s="11">
        <v>491</v>
      </c>
      <c r="F1018" s="281"/>
      <c r="G1018" s="281">
        <v>491</v>
      </c>
      <c r="H1018" s="281"/>
      <c r="I1018" s="281"/>
      <c r="J1018" s="281"/>
      <c r="K1018" s="281"/>
      <c r="L1018" s="66" t="s">
        <v>2271</v>
      </c>
      <c r="Q1018" s="547" t="s">
        <v>3035</v>
      </c>
      <c r="R1018" s="546" t="s">
        <v>3023</v>
      </c>
      <c r="S1018" s="546" t="s">
        <v>3020</v>
      </c>
      <c r="T1018" s="546">
        <v>125</v>
      </c>
      <c r="U1018" s="546">
        <v>363</v>
      </c>
      <c r="V1018" s="281"/>
      <c r="W1018" s="281">
        <v>363</v>
      </c>
      <c r="X1018" s="281"/>
      <c r="Y1018" s="281"/>
      <c r="Z1018" s="281"/>
      <c r="AA1018" s="281"/>
      <c r="AB1018" s="574" t="s">
        <v>3024</v>
      </c>
    </row>
    <row r="1019" spans="1:28" x14ac:dyDescent="0.3">
      <c r="A1019" s="421"/>
      <c r="B1019" s="40" t="s">
        <v>2264</v>
      </c>
      <c r="C1019" s="11" t="s">
        <v>82</v>
      </c>
      <c r="D1019" s="11">
        <v>184.07</v>
      </c>
      <c r="E1019" s="11">
        <v>491</v>
      </c>
      <c r="F1019" s="281"/>
      <c r="G1019" s="281">
        <v>491</v>
      </c>
      <c r="H1019" s="281"/>
      <c r="I1019" s="281"/>
      <c r="J1019" s="281"/>
      <c r="K1019" s="281"/>
      <c r="L1019" s="66" t="s">
        <v>2269</v>
      </c>
      <c r="Q1019" s="421"/>
      <c r="R1019" s="11" t="s">
        <v>3025</v>
      </c>
      <c r="S1019" s="11" t="s">
        <v>3026</v>
      </c>
      <c r="T1019" s="11">
        <v>336</v>
      </c>
      <c r="U1019" s="11">
        <v>940</v>
      </c>
      <c r="V1019" s="281"/>
      <c r="W1019" s="281"/>
      <c r="X1019" s="281"/>
      <c r="Y1019" s="281">
        <v>940</v>
      </c>
      <c r="Z1019" s="281"/>
      <c r="AA1019" s="281"/>
      <c r="AB1019" s="6" t="s">
        <v>3021</v>
      </c>
    </row>
    <row r="1020" spans="1:28" x14ac:dyDescent="0.3">
      <c r="A1020" s="421"/>
      <c r="B1020" s="40" t="s">
        <v>2265</v>
      </c>
      <c r="C1020" s="11" t="s">
        <v>82</v>
      </c>
      <c r="D1020" s="11">
        <v>190.34</v>
      </c>
      <c r="E1020" s="11">
        <v>533</v>
      </c>
      <c r="F1020" s="281"/>
      <c r="G1020" s="281">
        <v>533</v>
      </c>
      <c r="H1020" s="281"/>
      <c r="I1020" s="281"/>
      <c r="J1020" s="281"/>
      <c r="K1020" s="281"/>
      <c r="L1020" s="66" t="s">
        <v>2270</v>
      </c>
      <c r="Q1020" s="547"/>
      <c r="R1020" s="546" t="s">
        <v>3027</v>
      </c>
      <c r="S1020" s="546" t="s">
        <v>3026</v>
      </c>
      <c r="T1020" s="546">
        <v>500</v>
      </c>
      <c r="U1020" s="546">
        <v>1452</v>
      </c>
      <c r="V1020" s="281"/>
      <c r="W1020" s="281"/>
      <c r="X1020" s="281"/>
      <c r="Y1020" s="281"/>
      <c r="Z1020" s="281">
        <v>1452</v>
      </c>
      <c r="AA1020" s="281"/>
      <c r="AB1020" s="574" t="s">
        <v>3021</v>
      </c>
    </row>
    <row r="1021" spans="1:28" x14ac:dyDescent="0.3">
      <c r="A1021" s="421"/>
      <c r="B1021" s="40" t="s">
        <v>2266</v>
      </c>
      <c r="C1021" s="11" t="s">
        <v>82</v>
      </c>
      <c r="D1021" s="11">
        <v>193.34</v>
      </c>
      <c r="E1021" s="11">
        <v>491</v>
      </c>
      <c r="F1021" s="281"/>
      <c r="G1021" s="281">
        <v>491</v>
      </c>
      <c r="H1021" s="281"/>
      <c r="I1021" s="281"/>
      <c r="J1021" s="281"/>
      <c r="K1021" s="281"/>
      <c r="L1021" s="66" t="s">
        <v>2271</v>
      </c>
      <c r="Q1021" s="421"/>
      <c r="R1021" s="11" t="s">
        <v>3028</v>
      </c>
      <c r="S1021" s="11" t="s">
        <v>3020</v>
      </c>
      <c r="T1021" s="11">
        <v>84</v>
      </c>
      <c r="U1021" s="11">
        <v>219</v>
      </c>
      <c r="V1021" s="281">
        <v>219</v>
      </c>
      <c r="W1021" s="281"/>
      <c r="X1021" s="281"/>
      <c r="Y1021" s="281"/>
      <c r="Z1021" s="281"/>
      <c r="AA1021" s="281"/>
      <c r="AB1021" s="6" t="s">
        <v>3029</v>
      </c>
    </row>
    <row r="1022" spans="1:28" x14ac:dyDescent="0.3">
      <c r="A1022" s="421"/>
      <c r="B1022" s="40" t="s">
        <v>2267</v>
      </c>
      <c r="C1022" s="11" t="s">
        <v>82</v>
      </c>
      <c r="D1022" s="11">
        <v>295.32</v>
      </c>
      <c r="E1022" s="11">
        <v>761</v>
      </c>
      <c r="F1022" s="281"/>
      <c r="G1022" s="281"/>
      <c r="H1022" s="281">
        <v>761</v>
      </c>
      <c r="I1022" s="281"/>
      <c r="J1022" s="281"/>
      <c r="K1022" s="281"/>
      <c r="L1022" s="4" t="s">
        <v>2269</v>
      </c>
      <c r="Q1022" s="547"/>
      <c r="R1022" s="546" t="s">
        <v>3030</v>
      </c>
      <c r="S1022" s="546" t="s">
        <v>3020</v>
      </c>
      <c r="T1022" s="546">
        <v>125</v>
      </c>
      <c r="U1022" s="546">
        <v>350</v>
      </c>
      <c r="V1022" s="281"/>
      <c r="W1022" s="281">
        <v>350</v>
      </c>
      <c r="X1022" s="281"/>
      <c r="Y1022" s="281"/>
      <c r="Z1022" s="281"/>
      <c r="AA1022" s="281"/>
      <c r="AB1022" s="574" t="s">
        <v>3031</v>
      </c>
    </row>
    <row r="1023" spans="1:28" ht="15" thickBot="1" x14ac:dyDescent="0.35">
      <c r="A1023" s="429"/>
      <c r="B1023" s="252" t="s">
        <v>2268</v>
      </c>
      <c r="C1023" s="11" t="s">
        <v>82</v>
      </c>
      <c r="D1023" s="13">
        <v>288.17</v>
      </c>
      <c r="E1023" s="13">
        <v>761</v>
      </c>
      <c r="F1023" s="314"/>
      <c r="G1023" s="314"/>
      <c r="H1023" s="314">
        <v>761</v>
      </c>
      <c r="I1023" s="314"/>
      <c r="J1023" s="314"/>
      <c r="K1023" s="314"/>
      <c r="L1023" s="8" t="s">
        <v>2269</v>
      </c>
      <c r="Q1023" s="421"/>
      <c r="R1023" s="11" t="s">
        <v>3032</v>
      </c>
      <c r="S1023" s="11" t="s">
        <v>3020</v>
      </c>
      <c r="T1023" s="11">
        <v>336</v>
      </c>
      <c r="U1023" s="11">
        <v>876</v>
      </c>
      <c r="V1023" s="281"/>
      <c r="W1023" s="281"/>
      <c r="X1023" s="281">
        <v>876</v>
      </c>
      <c r="Y1023" s="281"/>
      <c r="Z1023" s="281"/>
      <c r="AA1023" s="281"/>
      <c r="AB1023" s="6" t="s">
        <v>3031</v>
      </c>
    </row>
    <row r="1024" spans="1:28" ht="18.600000000000001" thickBot="1" x14ac:dyDescent="0.4">
      <c r="A1024" s="56" t="s">
        <v>2274</v>
      </c>
      <c r="B1024" s="15"/>
      <c r="C1024" s="83"/>
      <c r="D1024" s="27"/>
      <c r="E1024" s="27"/>
      <c r="F1024" s="27"/>
      <c r="G1024" s="27"/>
      <c r="H1024" s="27"/>
      <c r="I1024" s="27"/>
      <c r="J1024" s="27"/>
      <c r="K1024" s="27"/>
      <c r="L1024" s="16"/>
      <c r="Q1024" s="587"/>
      <c r="R1024" s="552" t="s">
        <v>3033</v>
      </c>
      <c r="S1024" s="546" t="s">
        <v>3020</v>
      </c>
      <c r="T1024" s="552">
        <v>500</v>
      </c>
      <c r="U1024" s="552">
        <v>1400</v>
      </c>
      <c r="V1024" s="314"/>
      <c r="W1024" s="314"/>
      <c r="X1024" s="314"/>
      <c r="Y1024" s="314"/>
      <c r="Z1024" s="314">
        <v>1400</v>
      </c>
      <c r="AA1024" s="314"/>
      <c r="AB1024" s="586" t="s">
        <v>3031</v>
      </c>
    </row>
    <row r="1025" spans="1:28" x14ac:dyDescent="0.3">
      <c r="A1025" s="426" t="s">
        <v>2275</v>
      </c>
      <c r="B1025" s="10" t="s">
        <v>2276</v>
      </c>
      <c r="C1025" s="11" t="s">
        <v>308</v>
      </c>
      <c r="D1025" s="14">
        <v>1000</v>
      </c>
      <c r="E1025" s="14">
        <v>2320</v>
      </c>
      <c r="F1025" s="315"/>
      <c r="G1025" s="315"/>
      <c r="H1025" s="315"/>
      <c r="I1025" s="315"/>
      <c r="J1025" s="315"/>
      <c r="K1025" s="315">
        <v>2320</v>
      </c>
      <c r="L1025" s="6" t="s">
        <v>2278</v>
      </c>
      <c r="Q1025" s="426" t="s">
        <v>3079</v>
      </c>
      <c r="R1025" s="14" t="s">
        <v>3066</v>
      </c>
      <c r="S1025" s="11" t="s">
        <v>3071</v>
      </c>
      <c r="T1025" s="14">
        <v>650</v>
      </c>
      <c r="U1025" s="630"/>
      <c r="V1025" s="771"/>
      <c r="W1025" s="771"/>
      <c r="X1025" s="771"/>
      <c r="Y1025" s="771"/>
      <c r="Z1025" s="771"/>
      <c r="AA1025" s="771"/>
      <c r="AB1025" s="6" t="s">
        <v>3067</v>
      </c>
    </row>
    <row r="1026" spans="1:28" x14ac:dyDescent="0.3">
      <c r="A1026" s="35" t="s">
        <v>2277</v>
      </c>
      <c r="B1026" s="40"/>
      <c r="C1026" s="11"/>
      <c r="D1026" s="11"/>
      <c r="E1026" s="11"/>
      <c r="F1026" s="281"/>
      <c r="G1026" s="281"/>
      <c r="H1026" s="281"/>
      <c r="I1026" s="281"/>
      <c r="J1026" s="281"/>
      <c r="K1026" s="281"/>
      <c r="L1026" s="4"/>
      <c r="Q1026" s="547" t="s">
        <v>3080</v>
      </c>
      <c r="R1026" s="546" t="s">
        <v>3068</v>
      </c>
      <c r="S1026" s="546" t="s">
        <v>3071</v>
      </c>
      <c r="T1026" s="546">
        <v>435</v>
      </c>
      <c r="U1026" s="630"/>
      <c r="V1026" s="771"/>
      <c r="W1026" s="771"/>
      <c r="X1026" s="771"/>
      <c r="Y1026" s="771"/>
      <c r="Z1026" s="771"/>
      <c r="AA1026" s="771"/>
      <c r="AB1026" s="574" t="s">
        <v>3069</v>
      </c>
    </row>
    <row r="1027" spans="1:28" ht="15" thickBot="1" x14ac:dyDescent="0.35">
      <c r="A1027" s="429"/>
      <c r="B1027" s="252"/>
      <c r="C1027" s="11"/>
      <c r="D1027" s="13"/>
      <c r="E1027" s="13"/>
      <c r="F1027" s="314"/>
      <c r="G1027" s="314"/>
      <c r="H1027" s="314"/>
      <c r="I1027" s="314"/>
      <c r="J1027" s="314"/>
      <c r="K1027" s="314"/>
      <c r="L1027" s="8"/>
      <c r="Q1027" s="421"/>
      <c r="R1027" s="11" t="s">
        <v>3070</v>
      </c>
      <c r="S1027" s="11" t="s">
        <v>2079</v>
      </c>
      <c r="T1027" s="11">
        <v>190</v>
      </c>
      <c r="U1027" s="630"/>
      <c r="V1027" s="771"/>
      <c r="W1027" s="771"/>
      <c r="X1027" s="771"/>
      <c r="Y1027" s="771"/>
      <c r="Z1027" s="771"/>
      <c r="AA1027" s="771"/>
      <c r="AB1027" s="6" t="s">
        <v>3072</v>
      </c>
    </row>
    <row r="1028" spans="1:28" ht="18.600000000000001" thickBot="1" x14ac:dyDescent="0.4">
      <c r="A1028" s="56" t="s">
        <v>2279</v>
      </c>
      <c r="B1028" s="15"/>
      <c r="C1028" s="83"/>
      <c r="D1028" s="27"/>
      <c r="E1028" s="27"/>
      <c r="F1028" s="27"/>
      <c r="G1028" s="27"/>
      <c r="H1028" s="27"/>
      <c r="I1028" s="27"/>
      <c r="J1028" s="27"/>
      <c r="K1028" s="27"/>
      <c r="L1028" s="16"/>
      <c r="Q1028" s="547"/>
      <c r="R1028" s="546" t="s">
        <v>3073</v>
      </c>
      <c r="S1028" s="546" t="s">
        <v>3071</v>
      </c>
      <c r="T1028" s="546">
        <v>650</v>
      </c>
      <c r="U1028" s="630"/>
      <c r="V1028" s="771"/>
      <c r="W1028" s="771"/>
      <c r="X1028" s="771"/>
      <c r="Y1028" s="771"/>
      <c r="Z1028" s="771"/>
      <c r="AA1028" s="771"/>
      <c r="AB1028" s="574" t="s">
        <v>3074</v>
      </c>
    </row>
    <row r="1029" spans="1:28" x14ac:dyDescent="0.3">
      <c r="A1029" s="428" t="s">
        <v>2286</v>
      </c>
      <c r="B1029" s="10" t="s">
        <v>2280</v>
      </c>
      <c r="C1029" s="65" t="s">
        <v>547</v>
      </c>
      <c r="D1029" s="14">
        <v>90</v>
      </c>
      <c r="E1029" s="154"/>
      <c r="F1029" s="761"/>
      <c r="G1029" s="761"/>
      <c r="H1029" s="761"/>
      <c r="I1029" s="761"/>
      <c r="J1029" s="761"/>
      <c r="K1029" s="761"/>
      <c r="L1029" s="6" t="s">
        <v>2288</v>
      </c>
      <c r="Q1029" s="421"/>
      <c r="R1029" s="11" t="s">
        <v>3075</v>
      </c>
      <c r="S1029" s="11" t="s">
        <v>3071</v>
      </c>
      <c r="T1029" s="11">
        <v>435</v>
      </c>
      <c r="U1029" s="630"/>
      <c r="V1029" s="771"/>
      <c r="W1029" s="771"/>
      <c r="X1029" s="771"/>
      <c r="Y1029" s="771"/>
      <c r="Z1029" s="771"/>
      <c r="AA1029" s="771"/>
      <c r="AB1029" s="6" t="s">
        <v>3076</v>
      </c>
    </row>
    <row r="1030" spans="1:28" x14ac:dyDescent="0.3">
      <c r="A1030" s="35" t="s">
        <v>2287</v>
      </c>
      <c r="B1030" s="40" t="s">
        <v>2282</v>
      </c>
      <c r="C1030" s="65" t="s">
        <v>547</v>
      </c>
      <c r="D1030" s="11">
        <v>470</v>
      </c>
      <c r="E1030" s="154"/>
      <c r="F1030" s="761"/>
      <c r="G1030" s="761"/>
      <c r="H1030" s="761"/>
      <c r="I1030" s="761"/>
      <c r="J1030" s="761"/>
      <c r="K1030" s="761"/>
      <c r="L1030" s="6" t="s">
        <v>2289</v>
      </c>
      <c r="Q1030" s="587"/>
      <c r="R1030" s="552" t="s">
        <v>3077</v>
      </c>
      <c r="S1030" s="546" t="s">
        <v>2079</v>
      </c>
      <c r="T1030" s="552">
        <v>190</v>
      </c>
      <c r="U1030" s="648"/>
      <c r="V1030" s="772"/>
      <c r="W1030" s="772"/>
      <c r="X1030" s="772"/>
      <c r="Y1030" s="772"/>
      <c r="Z1030" s="772"/>
      <c r="AA1030" s="772"/>
      <c r="AB1030" s="586" t="s">
        <v>3078</v>
      </c>
    </row>
    <row r="1031" spans="1:28" x14ac:dyDescent="0.3">
      <c r="A1031" s="42"/>
      <c r="B1031" s="40" t="s">
        <v>2283</v>
      </c>
      <c r="C1031" s="65" t="s">
        <v>547</v>
      </c>
      <c r="D1031" s="13">
        <v>900</v>
      </c>
      <c r="E1031" s="154"/>
      <c r="F1031" s="761"/>
      <c r="G1031" s="761"/>
      <c r="H1031" s="761"/>
      <c r="I1031" s="761"/>
      <c r="J1031" s="761"/>
      <c r="K1031" s="761"/>
      <c r="L1031" s="6" t="s">
        <v>2290</v>
      </c>
      <c r="Q1031" s="578" t="s">
        <v>3254</v>
      </c>
      <c r="R1031" s="546" t="s">
        <v>3253</v>
      </c>
      <c r="S1031" s="546" t="s">
        <v>2079</v>
      </c>
      <c r="T1031" s="546">
        <v>300</v>
      </c>
      <c r="U1031" s="546"/>
      <c r="V1031" s="281"/>
      <c r="W1031" s="281"/>
      <c r="X1031" s="281"/>
      <c r="Y1031" s="281"/>
      <c r="Z1031" s="281"/>
      <c r="AA1031" s="281"/>
      <c r="AB1031" s="562"/>
    </row>
    <row r="1032" spans="1:28" x14ac:dyDescent="0.3">
      <c r="A1032" s="35"/>
      <c r="B1032" s="40" t="s">
        <v>2284</v>
      </c>
      <c r="C1032" s="65" t="s">
        <v>547</v>
      </c>
      <c r="D1032" s="11">
        <v>600</v>
      </c>
      <c r="E1032" s="154"/>
      <c r="F1032" s="761"/>
      <c r="G1032" s="761"/>
      <c r="H1032" s="761"/>
      <c r="I1032" s="761"/>
      <c r="J1032" s="761"/>
      <c r="K1032" s="761"/>
      <c r="L1032" s="6" t="s">
        <v>2291</v>
      </c>
      <c r="Q1032" s="421"/>
      <c r="R1032" s="11" t="s">
        <v>3273</v>
      </c>
      <c r="S1032" s="11" t="s">
        <v>2079</v>
      </c>
      <c r="T1032" s="11">
        <v>350</v>
      </c>
      <c r="U1032" s="11"/>
      <c r="V1032" s="281"/>
      <c r="W1032" s="281"/>
      <c r="X1032" s="281"/>
      <c r="Y1032" s="281"/>
      <c r="Z1032" s="281"/>
      <c r="AA1032" s="281"/>
      <c r="AB1032" s="6" t="s">
        <v>3277</v>
      </c>
    </row>
    <row r="1033" spans="1:28" ht="15" thickBot="1" x14ac:dyDescent="0.35">
      <c r="A1033" s="429"/>
      <c r="B1033" s="252" t="s">
        <v>2285</v>
      </c>
      <c r="C1033" s="65" t="s">
        <v>547</v>
      </c>
      <c r="D1033" s="13">
        <v>420</v>
      </c>
      <c r="E1033" s="154"/>
      <c r="F1033" s="761"/>
      <c r="G1033" s="761"/>
      <c r="H1033" s="761"/>
      <c r="I1033" s="761"/>
      <c r="J1033" s="761"/>
      <c r="K1033" s="761"/>
      <c r="L1033" s="114" t="s">
        <v>2292</v>
      </c>
      <c r="Q1033" s="588" t="s">
        <v>3357</v>
      </c>
      <c r="R1033" s="545" t="s">
        <v>3358</v>
      </c>
      <c r="S1033" s="546" t="s">
        <v>2079</v>
      </c>
      <c r="T1033" s="545"/>
      <c r="U1033" s="545"/>
      <c r="V1033" s="315"/>
      <c r="W1033" s="315"/>
      <c r="X1033" s="315"/>
      <c r="Y1033" s="315"/>
      <c r="Z1033" s="315"/>
      <c r="AA1033" s="315"/>
      <c r="AB1033" s="574"/>
    </row>
    <row r="1034" spans="1:28" ht="18.600000000000001" thickBot="1" x14ac:dyDescent="0.4">
      <c r="A1034" s="56" t="s">
        <v>2293</v>
      </c>
      <c r="B1034" s="404"/>
      <c r="C1034" s="686"/>
      <c r="D1034" s="70"/>
      <c r="E1034" s="70"/>
      <c r="F1034" s="70"/>
      <c r="G1034" s="70"/>
      <c r="H1034" s="70"/>
      <c r="I1034" s="70"/>
      <c r="J1034" s="70"/>
      <c r="K1034" s="70"/>
      <c r="L1034" s="71"/>
      <c r="Q1034" s="421" t="s">
        <v>3360</v>
      </c>
      <c r="R1034" s="11" t="s">
        <v>3359</v>
      </c>
      <c r="S1034" s="11" t="s">
        <v>2079</v>
      </c>
      <c r="T1034" s="11"/>
      <c r="U1034" s="11"/>
      <c r="V1034" s="281"/>
      <c r="W1034" s="281"/>
      <c r="X1034" s="281"/>
      <c r="Y1034" s="281"/>
      <c r="Z1034" s="281"/>
      <c r="AA1034" s="281"/>
      <c r="AB1034" s="4"/>
    </row>
    <row r="1035" spans="1:28" x14ac:dyDescent="0.3">
      <c r="A1035" s="428" t="s">
        <v>2646</v>
      </c>
      <c r="B1035" s="10" t="s">
        <v>2294</v>
      </c>
      <c r="C1035" s="11" t="s">
        <v>2069</v>
      </c>
      <c r="D1035" s="14">
        <v>1480</v>
      </c>
      <c r="E1035" s="57">
        <v>4529</v>
      </c>
      <c r="F1035" s="200"/>
      <c r="G1035" s="200"/>
      <c r="H1035" s="200"/>
      <c r="I1035" s="200"/>
      <c r="J1035" s="200"/>
      <c r="K1035" s="200">
        <v>4529</v>
      </c>
      <c r="L1035" s="6" t="s">
        <v>2295</v>
      </c>
      <c r="Q1035" s="426" t="s">
        <v>3429</v>
      </c>
      <c r="R1035" s="14" t="s">
        <v>3426</v>
      </c>
      <c r="S1035" s="11" t="s">
        <v>2079</v>
      </c>
      <c r="T1035" s="14">
        <v>384</v>
      </c>
      <c r="U1035" s="14"/>
      <c r="V1035" s="315"/>
      <c r="W1035" s="315"/>
      <c r="X1035" s="315"/>
      <c r="Y1035" s="315"/>
      <c r="Z1035" s="315"/>
      <c r="AA1035" s="315"/>
      <c r="AB1035" s="6"/>
    </row>
    <row r="1036" spans="1:28" x14ac:dyDescent="0.3">
      <c r="A1036" s="35" t="s">
        <v>2647</v>
      </c>
      <c r="B1036" s="40" t="s">
        <v>2296</v>
      </c>
      <c r="C1036" s="11" t="s">
        <v>308</v>
      </c>
      <c r="D1036" s="11">
        <v>600</v>
      </c>
      <c r="E1036" s="11">
        <v>1680</v>
      </c>
      <c r="F1036" s="281"/>
      <c r="G1036" s="281"/>
      <c r="H1036" s="281"/>
      <c r="I1036" s="281"/>
      <c r="J1036" s="281"/>
      <c r="K1036" s="281">
        <v>1680</v>
      </c>
      <c r="L1036" s="4" t="s">
        <v>2297</v>
      </c>
      <c r="Q1036" s="547" t="s">
        <v>3430</v>
      </c>
      <c r="R1036" s="546" t="s">
        <v>3427</v>
      </c>
      <c r="S1036" s="546" t="s">
        <v>2079</v>
      </c>
      <c r="T1036" s="546">
        <v>288</v>
      </c>
      <c r="U1036" s="546"/>
      <c r="V1036" s="281"/>
      <c r="W1036" s="281"/>
      <c r="X1036" s="281"/>
      <c r="Y1036" s="281"/>
      <c r="Z1036" s="281"/>
      <c r="AA1036" s="281"/>
      <c r="AB1036" s="562"/>
    </row>
    <row r="1037" spans="1:28" x14ac:dyDescent="0.3">
      <c r="A1037" s="421"/>
      <c r="B1037" s="40" t="s">
        <v>2298</v>
      </c>
      <c r="C1037" s="11" t="s">
        <v>308</v>
      </c>
      <c r="D1037" s="11">
        <v>1000</v>
      </c>
      <c r="E1037" s="11">
        <v>2800</v>
      </c>
      <c r="F1037" s="281"/>
      <c r="G1037" s="281"/>
      <c r="H1037" s="281"/>
      <c r="I1037" s="281"/>
      <c r="J1037" s="281"/>
      <c r="K1037" s="281">
        <v>2800</v>
      </c>
      <c r="L1037" s="4" t="s">
        <v>2299</v>
      </c>
      <c r="Q1037" s="429" t="s">
        <v>3431</v>
      </c>
      <c r="R1037" s="11" t="s">
        <v>3428</v>
      </c>
      <c r="S1037" s="11" t="s">
        <v>2079</v>
      </c>
      <c r="T1037" s="11">
        <v>192</v>
      </c>
      <c r="U1037" s="11"/>
      <c r="V1037" s="281"/>
      <c r="W1037" s="281"/>
      <c r="X1037" s="281"/>
      <c r="Y1037" s="281"/>
      <c r="Z1037" s="281"/>
      <c r="AA1037" s="281"/>
      <c r="AB1037" s="4"/>
    </row>
    <row r="1038" spans="1:28" ht="15" thickBot="1" x14ac:dyDescent="0.35">
      <c r="A1038" s="429"/>
      <c r="B1038" s="252" t="s">
        <v>2300</v>
      </c>
      <c r="C1038" s="11" t="s">
        <v>98</v>
      </c>
      <c r="D1038" s="13">
        <v>1200</v>
      </c>
      <c r="E1038" s="13">
        <v>2400</v>
      </c>
      <c r="F1038" s="314"/>
      <c r="G1038" s="314"/>
      <c r="H1038" s="314"/>
      <c r="I1038" s="314"/>
      <c r="J1038" s="314"/>
      <c r="K1038" s="314">
        <v>2400</v>
      </c>
      <c r="L1038" s="8" t="s">
        <v>2301</v>
      </c>
      <c r="Q1038" s="547" t="s">
        <v>3549</v>
      </c>
      <c r="R1038" s="546" t="s">
        <v>3537</v>
      </c>
      <c r="S1038" s="546" t="s">
        <v>2079</v>
      </c>
      <c r="T1038" s="546">
        <v>300</v>
      </c>
      <c r="U1038" s="546"/>
      <c r="V1038" s="281"/>
      <c r="W1038" s="281"/>
      <c r="X1038" s="281"/>
      <c r="Y1038" s="281"/>
      <c r="Z1038" s="281"/>
      <c r="AA1038" s="281"/>
      <c r="AB1038" s="562" t="s">
        <v>3543</v>
      </c>
    </row>
    <row r="1039" spans="1:28" ht="18.600000000000001" thickBot="1" x14ac:dyDescent="0.4">
      <c r="A1039" s="56" t="s">
        <v>2302</v>
      </c>
      <c r="B1039" s="15"/>
      <c r="C1039" s="83"/>
      <c r="D1039" s="27"/>
      <c r="E1039" s="27"/>
      <c r="F1039" s="27"/>
      <c r="G1039" s="27"/>
      <c r="H1039" s="27"/>
      <c r="I1039" s="27"/>
      <c r="J1039" s="27"/>
      <c r="K1039" s="27"/>
      <c r="L1039" s="16"/>
      <c r="Q1039" s="420" t="s">
        <v>3550</v>
      </c>
      <c r="R1039" s="11" t="s">
        <v>3538</v>
      </c>
      <c r="S1039" s="11" t="s">
        <v>2079</v>
      </c>
      <c r="T1039" s="11">
        <v>450</v>
      </c>
      <c r="U1039" s="11"/>
      <c r="V1039" s="281"/>
      <c r="W1039" s="281"/>
      <c r="X1039" s="281"/>
      <c r="Y1039" s="281"/>
      <c r="Z1039" s="281"/>
      <c r="AA1039" s="281"/>
      <c r="AB1039" s="4" t="s">
        <v>3544</v>
      </c>
    </row>
    <row r="1040" spans="1:28" x14ac:dyDescent="0.3">
      <c r="A1040" s="426" t="s">
        <v>2310</v>
      </c>
      <c r="B1040" s="10" t="s">
        <v>2303</v>
      </c>
      <c r="C1040" s="11" t="s">
        <v>2076</v>
      </c>
      <c r="D1040" s="14">
        <v>600</v>
      </c>
      <c r="E1040" s="14">
        <v>1100</v>
      </c>
      <c r="F1040" s="315"/>
      <c r="G1040" s="315"/>
      <c r="H1040" s="315"/>
      <c r="I1040" s="315">
        <v>1100</v>
      </c>
      <c r="J1040" s="315"/>
      <c r="K1040" s="315"/>
      <c r="L1040" s="6" t="s">
        <v>2304</v>
      </c>
      <c r="Q1040" s="547"/>
      <c r="R1040" s="546" t="s">
        <v>3539</v>
      </c>
      <c r="S1040" s="546" t="s">
        <v>3541</v>
      </c>
      <c r="T1040" s="546">
        <v>600</v>
      </c>
      <c r="U1040" s="546"/>
      <c r="V1040" s="281"/>
      <c r="W1040" s="281"/>
      <c r="X1040" s="281"/>
      <c r="Y1040" s="281"/>
      <c r="Z1040" s="281"/>
      <c r="AA1040" s="281"/>
      <c r="AB1040" s="562" t="s">
        <v>3545</v>
      </c>
    </row>
    <row r="1041" spans="1:28" x14ac:dyDescent="0.3">
      <c r="A1041" s="421" t="s">
        <v>2311</v>
      </c>
      <c r="B1041" s="40" t="s">
        <v>2305</v>
      </c>
      <c r="C1041" s="11" t="s">
        <v>424</v>
      </c>
      <c r="D1041" s="11">
        <v>40</v>
      </c>
      <c r="E1041" s="11">
        <v>103</v>
      </c>
      <c r="F1041" s="281">
        <v>103</v>
      </c>
      <c r="G1041" s="281"/>
      <c r="H1041" s="281"/>
      <c r="I1041" s="281"/>
      <c r="J1041" s="281"/>
      <c r="K1041" s="281"/>
      <c r="L1041" s="4" t="s">
        <v>2306</v>
      </c>
      <c r="Q1041" s="421"/>
      <c r="R1041" s="11" t="s">
        <v>3540</v>
      </c>
      <c r="S1041" s="11" t="s">
        <v>3541</v>
      </c>
      <c r="T1041" s="11">
        <v>900</v>
      </c>
      <c r="U1041" s="11"/>
      <c r="V1041" s="281"/>
      <c r="W1041" s="281"/>
      <c r="X1041" s="281"/>
      <c r="Y1041" s="281"/>
      <c r="Z1041" s="281"/>
      <c r="AA1041" s="281"/>
      <c r="AB1041" s="4" t="s">
        <v>3546</v>
      </c>
    </row>
    <row r="1042" spans="1:28" x14ac:dyDescent="0.3">
      <c r="A1042" s="421"/>
      <c r="B1042" s="40" t="s">
        <v>2307</v>
      </c>
      <c r="C1042" s="11" t="s">
        <v>82</v>
      </c>
      <c r="D1042" s="11">
        <v>20</v>
      </c>
      <c r="E1042" s="11">
        <v>36</v>
      </c>
      <c r="F1042" s="281">
        <v>36</v>
      </c>
      <c r="G1042" s="281"/>
      <c r="H1042" s="281"/>
      <c r="I1042" s="281"/>
      <c r="J1042" s="281"/>
      <c r="K1042" s="281"/>
      <c r="L1042" s="4" t="s">
        <v>2312</v>
      </c>
      <c r="Q1042" s="587"/>
      <c r="R1042" s="552" t="s">
        <v>3542</v>
      </c>
      <c r="S1042" s="546" t="s">
        <v>3541</v>
      </c>
      <c r="T1042" s="552">
        <v>1200</v>
      </c>
      <c r="U1042" s="552"/>
      <c r="V1042" s="314"/>
      <c r="W1042" s="314"/>
      <c r="X1042" s="314"/>
      <c r="Y1042" s="314"/>
      <c r="Z1042" s="314"/>
      <c r="AA1042" s="314"/>
      <c r="AB1042" s="575" t="s">
        <v>3547</v>
      </c>
    </row>
    <row r="1043" spans="1:28" ht="15" thickBot="1" x14ac:dyDescent="0.35">
      <c r="A1043" s="429" t="s">
        <v>2309</v>
      </c>
      <c r="B1043" s="252" t="s">
        <v>2308</v>
      </c>
      <c r="C1043" s="11" t="s">
        <v>82</v>
      </c>
      <c r="D1043" s="13">
        <v>10</v>
      </c>
      <c r="E1043" s="13">
        <v>18</v>
      </c>
      <c r="F1043" s="314">
        <v>18</v>
      </c>
      <c r="G1043" s="314"/>
      <c r="H1043" s="314"/>
      <c r="I1043" s="314"/>
      <c r="J1043" s="314"/>
      <c r="K1043" s="314"/>
      <c r="L1043" s="8" t="s">
        <v>2312</v>
      </c>
      <c r="Q1043" s="588" t="s">
        <v>3589</v>
      </c>
      <c r="R1043" s="545" t="s">
        <v>3576</v>
      </c>
      <c r="S1043" s="546" t="s">
        <v>2079</v>
      </c>
      <c r="T1043" s="545">
        <v>140</v>
      </c>
      <c r="U1043" s="545"/>
      <c r="V1043" s="315"/>
      <c r="W1043" s="315"/>
      <c r="X1043" s="315"/>
      <c r="Y1043" s="315"/>
      <c r="Z1043" s="315"/>
      <c r="AA1043" s="315"/>
      <c r="AB1043" s="574" t="s">
        <v>3580</v>
      </c>
    </row>
    <row r="1044" spans="1:28" ht="18.600000000000001" thickBot="1" x14ac:dyDescent="0.4">
      <c r="A1044" s="56" t="s">
        <v>2314</v>
      </c>
      <c r="B1044" s="15"/>
      <c r="C1044" s="83"/>
      <c r="D1044" s="27"/>
      <c r="E1044" s="27"/>
      <c r="F1044" s="27"/>
      <c r="G1044" s="27"/>
      <c r="H1044" s="27"/>
      <c r="I1044" s="27"/>
      <c r="J1044" s="27"/>
      <c r="K1044" s="27"/>
      <c r="L1044" s="16"/>
      <c r="Q1044" s="421" t="s">
        <v>3590</v>
      </c>
      <c r="R1044" s="11" t="s">
        <v>3577</v>
      </c>
      <c r="S1044" s="11" t="s">
        <v>2079</v>
      </c>
      <c r="T1044" s="11">
        <v>280</v>
      </c>
      <c r="U1044" s="11"/>
      <c r="V1044" s="281"/>
      <c r="W1044" s="281"/>
      <c r="X1044" s="281"/>
      <c r="Y1044" s="281"/>
      <c r="Z1044" s="281"/>
      <c r="AA1044" s="281"/>
      <c r="AB1044" s="6" t="s">
        <v>3579</v>
      </c>
    </row>
    <row r="1045" spans="1:28" x14ac:dyDescent="0.3">
      <c r="A1045" s="428" t="s">
        <v>2318</v>
      </c>
      <c r="B1045" s="10" t="s">
        <v>2313</v>
      </c>
      <c r="C1045" s="11" t="s">
        <v>2102</v>
      </c>
      <c r="D1045" s="14">
        <v>300</v>
      </c>
      <c r="E1045" s="153"/>
      <c r="F1045" s="320"/>
      <c r="G1045" s="320"/>
      <c r="H1045" s="320"/>
      <c r="I1045" s="320"/>
      <c r="J1045" s="320"/>
      <c r="K1045" s="320"/>
      <c r="L1045" s="6" t="s">
        <v>2315</v>
      </c>
      <c r="Q1045" s="547"/>
      <c r="R1045" s="546" t="s">
        <v>3578</v>
      </c>
      <c r="S1045" s="546" t="s">
        <v>2079</v>
      </c>
      <c r="T1045" s="546">
        <v>350</v>
      </c>
      <c r="U1045" s="546"/>
      <c r="V1045" s="281"/>
      <c r="W1045" s="281"/>
      <c r="X1045" s="281"/>
      <c r="Y1045" s="281"/>
      <c r="Z1045" s="281"/>
      <c r="AA1045" s="281"/>
      <c r="AB1045" s="574" t="s">
        <v>3581</v>
      </c>
    </row>
    <row r="1046" spans="1:28" x14ac:dyDescent="0.3">
      <c r="A1046" s="35" t="s">
        <v>2322</v>
      </c>
      <c r="B1046" s="10" t="s">
        <v>2316</v>
      </c>
      <c r="C1046" s="11" t="s">
        <v>2102</v>
      </c>
      <c r="D1046" s="11">
        <v>400</v>
      </c>
      <c r="E1046" s="153"/>
      <c r="F1046" s="320"/>
      <c r="G1046" s="320"/>
      <c r="H1046" s="320"/>
      <c r="I1046" s="320"/>
      <c r="J1046" s="320"/>
      <c r="K1046" s="320"/>
      <c r="L1046" s="6" t="s">
        <v>2315</v>
      </c>
    </row>
    <row r="1047" spans="1:28" x14ac:dyDescent="0.3">
      <c r="A1047" s="421"/>
      <c r="B1047" s="10" t="s">
        <v>2317</v>
      </c>
      <c r="C1047" s="11" t="s">
        <v>2102</v>
      </c>
      <c r="D1047" s="11">
        <v>450</v>
      </c>
      <c r="E1047" s="153"/>
      <c r="F1047" s="320"/>
      <c r="G1047" s="320"/>
      <c r="H1047" s="320"/>
      <c r="I1047" s="320"/>
      <c r="J1047" s="320"/>
      <c r="K1047" s="320"/>
      <c r="L1047" s="6" t="s">
        <v>2315</v>
      </c>
    </row>
    <row r="1048" spans="1:28" x14ac:dyDescent="0.3">
      <c r="A1048" s="421"/>
      <c r="B1048" s="40" t="s">
        <v>2319</v>
      </c>
      <c r="C1048" s="11" t="s">
        <v>2065</v>
      </c>
      <c r="D1048" s="11">
        <v>210</v>
      </c>
      <c r="E1048" s="153"/>
      <c r="F1048" s="320"/>
      <c r="G1048" s="320"/>
      <c r="H1048" s="320"/>
      <c r="I1048" s="320"/>
      <c r="J1048" s="320"/>
      <c r="K1048" s="320"/>
      <c r="L1048" s="4" t="s">
        <v>252</v>
      </c>
    </row>
    <row r="1049" spans="1:28" x14ac:dyDescent="0.3">
      <c r="A1049" s="421"/>
      <c r="B1049" s="40" t="s">
        <v>2320</v>
      </c>
      <c r="C1049" s="11" t="s">
        <v>308</v>
      </c>
      <c r="D1049" s="11">
        <v>650</v>
      </c>
      <c r="E1049" s="153"/>
      <c r="F1049" s="320"/>
      <c r="G1049" s="320"/>
      <c r="H1049" s="320"/>
      <c r="I1049" s="320"/>
      <c r="J1049" s="320"/>
      <c r="K1049" s="320"/>
      <c r="L1049" s="4" t="s">
        <v>252</v>
      </c>
    </row>
    <row r="1050" spans="1:28" ht="15" thickBot="1" x14ac:dyDescent="0.35">
      <c r="A1050" s="429"/>
      <c r="B1050" s="252" t="s">
        <v>2321</v>
      </c>
      <c r="C1050" s="11" t="s">
        <v>424</v>
      </c>
      <c r="D1050" s="13">
        <v>63</v>
      </c>
      <c r="E1050" s="154"/>
      <c r="F1050" s="761"/>
      <c r="G1050" s="761"/>
      <c r="H1050" s="761"/>
      <c r="I1050" s="761"/>
      <c r="J1050" s="761"/>
      <c r="K1050" s="761"/>
      <c r="L1050" s="8" t="s">
        <v>252</v>
      </c>
      <c r="Q1050" s="428" t="s">
        <v>94</v>
      </c>
      <c r="R1050" s="10" t="s">
        <v>84</v>
      </c>
      <c r="S1050" s="11" t="s">
        <v>2076</v>
      </c>
      <c r="T1050" s="14">
        <v>380</v>
      </c>
      <c r="U1050" s="619"/>
      <c r="V1050" s="703"/>
      <c r="W1050" s="703"/>
      <c r="X1050" s="703"/>
      <c r="Y1050" s="703"/>
      <c r="Z1050" s="703"/>
      <c r="AA1050" s="703"/>
      <c r="AB1050" s="19" t="s">
        <v>88</v>
      </c>
    </row>
    <row r="1051" spans="1:28" ht="18.600000000000001" thickBot="1" x14ac:dyDescent="0.4">
      <c r="A1051" s="56" t="s">
        <v>2323</v>
      </c>
      <c r="B1051" s="15"/>
      <c r="C1051" s="83"/>
      <c r="D1051" s="27"/>
      <c r="E1051" s="27"/>
      <c r="F1051" s="27"/>
      <c r="G1051" s="27"/>
      <c r="H1051" s="27"/>
      <c r="I1051" s="27"/>
      <c r="J1051" s="27"/>
      <c r="K1051" s="27"/>
      <c r="L1051" s="16"/>
      <c r="Q1051" s="547"/>
      <c r="R1051" s="554" t="s">
        <v>1040</v>
      </c>
      <c r="S1051" s="546" t="s">
        <v>2076</v>
      </c>
      <c r="T1051" s="546">
        <v>780</v>
      </c>
      <c r="U1051" s="546">
        <v>1216</v>
      </c>
      <c r="V1051" s="281"/>
      <c r="W1051" s="281"/>
      <c r="X1051" s="281"/>
      <c r="Y1051" s="281"/>
      <c r="Z1051" s="281">
        <v>1216</v>
      </c>
      <c r="AA1051" s="281"/>
      <c r="AB1051" s="564" t="s">
        <v>1035</v>
      </c>
    </row>
    <row r="1052" spans="1:28" x14ac:dyDescent="0.3">
      <c r="A1052" s="428" t="s">
        <v>2327</v>
      </c>
      <c r="B1052" s="10" t="s">
        <v>2324</v>
      </c>
      <c r="C1052" s="11" t="s">
        <v>424</v>
      </c>
      <c r="D1052" s="14">
        <v>600</v>
      </c>
      <c r="E1052" s="14">
        <v>1475</v>
      </c>
      <c r="F1052" s="315"/>
      <c r="G1052" s="315"/>
      <c r="H1052" s="315"/>
      <c r="I1052" s="315"/>
      <c r="J1052" s="315">
        <v>1475</v>
      </c>
      <c r="K1052" s="315"/>
      <c r="L1052" s="6" t="s">
        <v>2325</v>
      </c>
      <c r="Q1052" s="421"/>
      <c r="R1052" s="40" t="s">
        <v>117</v>
      </c>
      <c r="S1052" s="11" t="s">
        <v>2076</v>
      </c>
      <c r="T1052" s="11">
        <v>100</v>
      </c>
      <c r="U1052" s="11">
        <v>127.26</v>
      </c>
      <c r="V1052" s="281">
        <v>127.26</v>
      </c>
      <c r="W1052" s="281"/>
      <c r="X1052" s="281"/>
      <c r="Y1052" s="281"/>
      <c r="Z1052" s="281"/>
      <c r="AA1052" s="281"/>
      <c r="AB1052" s="20" t="s">
        <v>1036</v>
      </c>
    </row>
    <row r="1053" spans="1:28" x14ac:dyDescent="0.3">
      <c r="A1053" s="35" t="s">
        <v>2328</v>
      </c>
      <c r="B1053" s="40" t="s">
        <v>2326</v>
      </c>
      <c r="C1053" s="11" t="s">
        <v>424</v>
      </c>
      <c r="D1053" s="14">
        <v>600</v>
      </c>
      <c r="E1053" s="14">
        <v>1475</v>
      </c>
      <c r="F1053" s="315"/>
      <c r="G1053" s="315"/>
      <c r="H1053" s="315"/>
      <c r="I1053" s="315"/>
      <c r="J1053" s="315">
        <v>1475</v>
      </c>
      <c r="K1053" s="315"/>
      <c r="L1053" s="6" t="s">
        <v>2325</v>
      </c>
      <c r="Q1053" s="547"/>
      <c r="R1053" s="554" t="s">
        <v>118</v>
      </c>
      <c r="S1053" s="546" t="s">
        <v>2076</v>
      </c>
      <c r="T1053" s="546">
        <v>125</v>
      </c>
      <c r="U1053" s="546">
        <v>223.17</v>
      </c>
      <c r="V1053" s="281">
        <v>223.17</v>
      </c>
      <c r="W1053" s="281"/>
      <c r="X1053" s="281"/>
      <c r="Y1053" s="281"/>
      <c r="Z1053" s="281"/>
      <c r="AA1053" s="281"/>
      <c r="AB1053" s="564" t="s">
        <v>1037</v>
      </c>
    </row>
    <row r="1054" spans="1:28" ht="15" thickBot="1" x14ac:dyDescent="0.35">
      <c r="A1054" s="429"/>
      <c r="B1054" s="252"/>
      <c r="C1054" s="11"/>
      <c r="D1054" s="13"/>
      <c r="E1054" s="13"/>
      <c r="F1054" s="314"/>
      <c r="G1054" s="314"/>
      <c r="H1054" s="314"/>
      <c r="I1054" s="314"/>
      <c r="J1054" s="314"/>
      <c r="K1054" s="314"/>
      <c r="L1054" s="8"/>
      <c r="Q1054" s="421"/>
      <c r="R1054" s="40" t="s">
        <v>119</v>
      </c>
      <c r="S1054" s="11" t="s">
        <v>2076</v>
      </c>
      <c r="T1054" s="11">
        <v>208</v>
      </c>
      <c r="U1054" s="11">
        <v>270.27999999999997</v>
      </c>
      <c r="V1054" s="281">
        <v>270.27999999999997</v>
      </c>
      <c r="W1054" s="281"/>
      <c r="X1054" s="281"/>
      <c r="Y1054" s="281"/>
      <c r="Z1054" s="281"/>
      <c r="AA1054" s="281"/>
      <c r="AB1054" s="20" t="s">
        <v>1038</v>
      </c>
    </row>
    <row r="1055" spans="1:28" ht="18.600000000000001" thickBot="1" x14ac:dyDescent="0.4">
      <c r="A1055" s="56" t="s">
        <v>2329</v>
      </c>
      <c r="B1055" s="15"/>
      <c r="C1055" s="83"/>
      <c r="D1055" s="27"/>
      <c r="E1055" s="27"/>
      <c r="F1055" s="27"/>
      <c r="G1055" s="27"/>
      <c r="H1055" s="27"/>
      <c r="I1055" s="27"/>
      <c r="J1055" s="27"/>
      <c r="K1055" s="27"/>
      <c r="L1055" s="16"/>
      <c r="Q1055" s="547"/>
      <c r="R1055" s="554" t="s">
        <v>120</v>
      </c>
      <c r="S1055" s="546" t="s">
        <v>2076</v>
      </c>
      <c r="T1055" s="546">
        <v>452</v>
      </c>
      <c r="U1055" s="546">
        <v>564.44000000000005</v>
      </c>
      <c r="V1055" s="281"/>
      <c r="W1055" s="281">
        <v>564.44000000000005</v>
      </c>
      <c r="X1055" s="281"/>
      <c r="Y1055" s="281"/>
      <c r="Z1055" s="281"/>
      <c r="AA1055" s="281"/>
      <c r="AB1055" s="564" t="s">
        <v>1039</v>
      </c>
    </row>
    <row r="1056" spans="1:28" x14ac:dyDescent="0.3">
      <c r="A1056" s="430" t="s">
        <v>2330</v>
      </c>
      <c r="B1056" s="405" t="s">
        <v>2332</v>
      </c>
      <c r="C1056" s="11" t="s">
        <v>2156</v>
      </c>
      <c r="D1056" s="26">
        <v>36</v>
      </c>
      <c r="E1056" s="153"/>
      <c r="F1056" s="320"/>
      <c r="G1056" s="320"/>
      <c r="H1056" s="320"/>
      <c r="I1056" s="320"/>
      <c r="J1056" s="320"/>
      <c r="K1056" s="320"/>
      <c r="L1056" s="114" t="s">
        <v>2333</v>
      </c>
      <c r="Q1056" s="421"/>
      <c r="R1056" s="40" t="s">
        <v>121</v>
      </c>
      <c r="S1056" s="11" t="s">
        <v>2076</v>
      </c>
      <c r="T1056" s="11">
        <v>780</v>
      </c>
      <c r="U1056" s="11">
        <v>1135.3</v>
      </c>
      <c r="V1056" s="281"/>
      <c r="W1056" s="281"/>
      <c r="X1056" s="281"/>
      <c r="Y1056" s="281">
        <v>1135.3</v>
      </c>
      <c r="Z1056" s="281"/>
      <c r="AA1056" s="281"/>
      <c r="AB1056" s="20" t="s">
        <v>1042</v>
      </c>
    </row>
    <row r="1057" spans="1:28" x14ac:dyDescent="0.3">
      <c r="A1057" s="35" t="s">
        <v>2331</v>
      </c>
      <c r="B1057" s="40"/>
      <c r="C1057" s="11"/>
      <c r="D1057" s="11"/>
      <c r="E1057" s="11"/>
      <c r="F1057" s="281"/>
      <c r="G1057" s="281"/>
      <c r="H1057" s="281"/>
      <c r="I1057" s="281"/>
      <c r="J1057" s="281"/>
      <c r="K1057" s="281"/>
      <c r="L1057" s="4"/>
      <c r="Q1057" s="591" t="s">
        <v>1568</v>
      </c>
      <c r="R1057" s="740" t="s">
        <v>1556</v>
      </c>
      <c r="S1057" s="623" t="s">
        <v>2076</v>
      </c>
      <c r="T1057" s="624">
        <v>610</v>
      </c>
      <c r="U1057" s="630"/>
      <c r="V1057" s="771"/>
      <c r="W1057" s="771"/>
      <c r="X1057" s="771"/>
      <c r="Y1057" s="771"/>
      <c r="Z1057" s="771"/>
      <c r="AA1057" s="771"/>
      <c r="AB1057" s="624" t="s">
        <v>1560</v>
      </c>
    </row>
    <row r="1058" spans="1:28" ht="15" thickBot="1" x14ac:dyDescent="0.35">
      <c r="A1058" s="429"/>
      <c r="B1058" s="252"/>
      <c r="C1058" s="11"/>
      <c r="D1058" s="13"/>
      <c r="E1058" s="13"/>
      <c r="F1058" s="314"/>
      <c r="G1058" s="314"/>
      <c r="H1058" s="314"/>
      <c r="I1058" s="314"/>
      <c r="J1058" s="314"/>
      <c r="K1058" s="314"/>
      <c r="L1058" s="8"/>
      <c r="Q1058" s="426" t="s">
        <v>2310</v>
      </c>
      <c r="R1058" s="10" t="s">
        <v>2303</v>
      </c>
      <c r="S1058" s="11" t="s">
        <v>2076</v>
      </c>
      <c r="T1058" s="14">
        <v>600</v>
      </c>
      <c r="U1058" s="14">
        <v>1100</v>
      </c>
      <c r="V1058" s="315"/>
      <c r="W1058" s="315"/>
      <c r="X1058" s="315"/>
      <c r="Y1058" s="315">
        <v>1100</v>
      </c>
      <c r="Z1058" s="315"/>
      <c r="AA1058" s="315"/>
      <c r="AB1058" s="6" t="s">
        <v>2304</v>
      </c>
    </row>
    <row r="1059" spans="1:28" ht="18.600000000000001" thickBot="1" x14ac:dyDescent="0.4">
      <c r="A1059" s="56" t="s">
        <v>2344</v>
      </c>
      <c r="B1059" s="15"/>
      <c r="C1059" s="83"/>
      <c r="D1059" s="27"/>
      <c r="E1059" s="27"/>
      <c r="F1059" s="27"/>
      <c r="G1059" s="27"/>
      <c r="H1059" s="27"/>
      <c r="I1059" s="27"/>
      <c r="J1059" s="27"/>
      <c r="K1059" s="27"/>
      <c r="L1059" s="16"/>
      <c r="Q1059" s="421"/>
      <c r="R1059" s="40" t="s">
        <v>2416</v>
      </c>
      <c r="S1059" s="11" t="s">
        <v>2076</v>
      </c>
      <c r="T1059" s="11">
        <v>200</v>
      </c>
      <c r="U1059" s="11">
        <v>460</v>
      </c>
      <c r="V1059" s="281"/>
      <c r="W1059" s="281">
        <v>460</v>
      </c>
      <c r="X1059" s="281"/>
      <c r="Y1059" s="281"/>
      <c r="Z1059" s="281"/>
      <c r="AA1059" s="281"/>
      <c r="AB1059" s="6" t="s">
        <v>2417</v>
      </c>
    </row>
    <row r="1060" spans="1:28" x14ac:dyDescent="0.3">
      <c r="A1060" s="428" t="s">
        <v>2342</v>
      </c>
      <c r="B1060" s="10" t="s">
        <v>2334</v>
      </c>
      <c r="C1060" s="11" t="s">
        <v>424</v>
      </c>
      <c r="D1060" s="14">
        <v>600</v>
      </c>
      <c r="E1060" s="14">
        <v>1482</v>
      </c>
      <c r="F1060" s="315"/>
      <c r="G1060" s="315"/>
      <c r="H1060" s="315"/>
      <c r="I1060" s="315"/>
      <c r="J1060" s="315">
        <v>1482</v>
      </c>
      <c r="K1060" s="315"/>
      <c r="L1060" s="6" t="s">
        <v>2338</v>
      </c>
      <c r="Q1060" s="547"/>
      <c r="R1060" s="554" t="s">
        <v>2418</v>
      </c>
      <c r="S1060" s="546" t="s">
        <v>2076</v>
      </c>
      <c r="T1060" s="546">
        <v>500</v>
      </c>
      <c r="U1060" s="546">
        <v>1150</v>
      </c>
      <c r="V1060" s="281"/>
      <c r="W1060" s="281"/>
      <c r="X1060" s="281"/>
      <c r="Y1060" s="281">
        <v>1150</v>
      </c>
      <c r="Z1060" s="281"/>
      <c r="AA1060" s="281"/>
      <c r="AB1060" s="574" t="s">
        <v>2419</v>
      </c>
    </row>
    <row r="1061" spans="1:28" x14ac:dyDescent="0.3">
      <c r="A1061" s="419" t="s">
        <v>2343</v>
      </c>
      <c r="B1061" s="40" t="s">
        <v>2335</v>
      </c>
      <c r="C1061" s="11" t="s">
        <v>424</v>
      </c>
      <c r="D1061" s="11">
        <v>600</v>
      </c>
      <c r="E1061" s="11">
        <v>1290</v>
      </c>
      <c r="F1061" s="281"/>
      <c r="G1061" s="281"/>
      <c r="H1061" s="281"/>
      <c r="I1061" s="281"/>
      <c r="J1061" s="281">
        <v>1290</v>
      </c>
      <c r="K1061" s="281"/>
      <c r="L1061" s="4" t="s">
        <v>2339</v>
      </c>
      <c r="Q1061" s="421"/>
      <c r="R1061" s="40" t="s">
        <v>2420</v>
      </c>
      <c r="S1061" s="11" t="s">
        <v>2076</v>
      </c>
      <c r="T1061" s="11">
        <v>700</v>
      </c>
      <c r="U1061" s="11">
        <v>1610</v>
      </c>
      <c r="V1061" s="281"/>
      <c r="W1061" s="281"/>
      <c r="X1061" s="281"/>
      <c r="Y1061" s="281"/>
      <c r="Z1061" s="281"/>
      <c r="AA1061" s="281">
        <v>1610</v>
      </c>
      <c r="AB1061" s="6" t="s">
        <v>2421</v>
      </c>
    </row>
    <row r="1062" spans="1:28" x14ac:dyDescent="0.3">
      <c r="A1062" s="421"/>
      <c r="B1062" s="40" t="s">
        <v>2336</v>
      </c>
      <c r="C1062" s="11" t="s">
        <v>424</v>
      </c>
      <c r="D1062" s="11">
        <v>250</v>
      </c>
      <c r="E1062" s="11">
        <v>583</v>
      </c>
      <c r="F1062" s="281"/>
      <c r="G1062" s="281">
        <v>583</v>
      </c>
      <c r="H1062" s="281"/>
      <c r="I1062" s="281"/>
      <c r="J1062" s="281"/>
      <c r="K1062" s="281"/>
      <c r="L1062" s="4" t="s">
        <v>2340</v>
      </c>
      <c r="Q1062" s="556" t="s">
        <v>2549</v>
      </c>
      <c r="R1062" s="544" t="s">
        <v>2535</v>
      </c>
      <c r="S1062" s="546" t="s">
        <v>2076</v>
      </c>
      <c r="T1062" s="545">
        <v>520</v>
      </c>
      <c r="U1062" s="648"/>
      <c r="V1062" s="772"/>
      <c r="W1062" s="772"/>
      <c r="X1062" s="772"/>
      <c r="Y1062" s="772"/>
      <c r="Z1062" s="772"/>
      <c r="AA1062" s="772"/>
      <c r="AB1062" s="574" t="s">
        <v>2536</v>
      </c>
    </row>
    <row r="1063" spans="1:28" ht="15" thickBot="1" x14ac:dyDescent="0.35">
      <c r="A1063" s="429"/>
      <c r="B1063" s="252" t="s">
        <v>2337</v>
      </c>
      <c r="C1063" s="11" t="s">
        <v>2071</v>
      </c>
      <c r="D1063" s="13">
        <v>690</v>
      </c>
      <c r="E1063" s="13">
        <v>1677</v>
      </c>
      <c r="F1063" s="314"/>
      <c r="G1063" s="314"/>
      <c r="H1063" s="314"/>
      <c r="I1063" s="314"/>
      <c r="J1063" s="314"/>
      <c r="K1063" s="314">
        <v>1677</v>
      </c>
      <c r="L1063" s="8" t="s">
        <v>2341</v>
      </c>
      <c r="Q1063" s="42" t="s">
        <v>2550</v>
      </c>
      <c r="R1063" s="252" t="s">
        <v>2537</v>
      </c>
      <c r="S1063" s="11" t="s">
        <v>2076</v>
      </c>
      <c r="T1063" s="13">
        <v>900</v>
      </c>
      <c r="U1063" s="648"/>
      <c r="V1063" s="772"/>
      <c r="W1063" s="772"/>
      <c r="X1063" s="772"/>
      <c r="Y1063" s="772"/>
      <c r="Z1063" s="772"/>
      <c r="AA1063" s="772"/>
      <c r="AB1063" s="6" t="s">
        <v>2536</v>
      </c>
    </row>
    <row r="1064" spans="1:28" ht="18.600000000000001" thickBot="1" x14ac:dyDescent="0.4">
      <c r="A1064" s="56" t="s">
        <v>2346</v>
      </c>
      <c r="B1064" s="15"/>
      <c r="C1064" s="83"/>
      <c r="D1064" s="27"/>
      <c r="E1064" s="27"/>
      <c r="F1064" s="27"/>
      <c r="G1064" s="27"/>
      <c r="H1064" s="27"/>
      <c r="I1064" s="27"/>
      <c r="J1064" s="27"/>
      <c r="K1064" s="27"/>
      <c r="L1064" s="16"/>
      <c r="Q1064" s="547"/>
      <c r="R1064" s="554" t="s">
        <v>2538</v>
      </c>
      <c r="S1064" s="546" t="s">
        <v>2076</v>
      </c>
      <c r="T1064" s="546">
        <v>1280</v>
      </c>
      <c r="U1064" s="648"/>
      <c r="V1064" s="772"/>
      <c r="W1064" s="772"/>
      <c r="X1064" s="772"/>
      <c r="Y1064" s="772"/>
      <c r="Z1064" s="772"/>
      <c r="AA1064" s="772"/>
      <c r="AB1064" s="574" t="s">
        <v>2536</v>
      </c>
    </row>
    <row r="1065" spans="1:28" x14ac:dyDescent="0.3">
      <c r="A1065" s="426" t="s">
        <v>2365</v>
      </c>
      <c r="B1065" s="10" t="s">
        <v>2347</v>
      </c>
      <c r="C1065" s="11" t="s">
        <v>424</v>
      </c>
      <c r="D1065" s="14">
        <v>140</v>
      </c>
      <c r="E1065" s="14">
        <v>216</v>
      </c>
      <c r="F1065" s="315">
        <v>216</v>
      </c>
      <c r="G1065" s="315"/>
      <c r="H1065" s="315"/>
      <c r="I1065" s="315"/>
      <c r="J1065" s="315"/>
      <c r="K1065" s="315"/>
      <c r="L1065" s="6" t="s">
        <v>2353</v>
      </c>
      <c r="Q1065" s="421"/>
      <c r="R1065" s="40" t="s">
        <v>2539</v>
      </c>
      <c r="S1065" s="11" t="s">
        <v>2076</v>
      </c>
      <c r="T1065" s="11">
        <v>1660</v>
      </c>
      <c r="U1065" s="648"/>
      <c r="V1065" s="772"/>
      <c r="W1065" s="772"/>
      <c r="X1065" s="772"/>
      <c r="Y1065" s="772"/>
      <c r="Z1065" s="772"/>
      <c r="AA1065" s="772"/>
      <c r="AB1065" s="6" t="s">
        <v>2536</v>
      </c>
    </row>
    <row r="1066" spans="1:28" x14ac:dyDescent="0.3">
      <c r="A1066" s="420" t="s">
        <v>2367</v>
      </c>
      <c r="B1066" s="10" t="s">
        <v>2348</v>
      </c>
      <c r="C1066" s="11" t="s">
        <v>424</v>
      </c>
      <c r="D1066" s="11">
        <v>140</v>
      </c>
      <c r="E1066" s="11">
        <v>208</v>
      </c>
      <c r="F1066" s="281">
        <v>208</v>
      </c>
      <c r="G1066" s="281"/>
      <c r="H1066" s="281"/>
      <c r="I1066" s="281"/>
      <c r="J1066" s="281"/>
      <c r="K1066" s="281"/>
      <c r="L1066" s="6" t="s">
        <v>2354</v>
      </c>
      <c r="Q1066" s="547"/>
      <c r="R1066" s="554" t="s">
        <v>2540</v>
      </c>
      <c r="S1066" s="546" t="s">
        <v>2076</v>
      </c>
      <c r="T1066" s="546">
        <v>400</v>
      </c>
      <c r="U1066" s="648"/>
      <c r="V1066" s="772"/>
      <c r="W1066" s="772"/>
      <c r="X1066" s="772"/>
      <c r="Y1066" s="772"/>
      <c r="Z1066" s="772"/>
      <c r="AA1066" s="772"/>
      <c r="AB1066" s="574" t="s">
        <v>2541</v>
      </c>
    </row>
    <row r="1067" spans="1:28" x14ac:dyDescent="0.3">
      <c r="A1067" s="421"/>
      <c r="B1067" s="10" t="s">
        <v>2349</v>
      </c>
      <c r="C1067" s="11" t="s">
        <v>424</v>
      </c>
      <c r="D1067" s="11">
        <v>130</v>
      </c>
      <c r="E1067" s="11">
        <v>158</v>
      </c>
      <c r="F1067" s="281">
        <v>158</v>
      </c>
      <c r="G1067" s="281"/>
      <c r="H1067" s="281"/>
      <c r="I1067" s="281"/>
      <c r="J1067" s="281"/>
      <c r="K1067" s="281"/>
      <c r="L1067" s="6" t="s">
        <v>2355</v>
      </c>
      <c r="Q1067" s="421"/>
      <c r="R1067" s="40" t="s">
        <v>2542</v>
      </c>
      <c r="S1067" s="11" t="s">
        <v>2076</v>
      </c>
      <c r="T1067" s="11">
        <v>600</v>
      </c>
      <c r="U1067" s="648"/>
      <c r="V1067" s="772"/>
      <c r="W1067" s="772"/>
      <c r="X1067" s="772"/>
      <c r="Y1067" s="772"/>
      <c r="Z1067" s="772"/>
      <c r="AA1067" s="772"/>
      <c r="AB1067" s="6" t="s">
        <v>2541</v>
      </c>
    </row>
    <row r="1068" spans="1:28" x14ac:dyDescent="0.3">
      <c r="A1068" s="421"/>
      <c r="B1068" s="10" t="s">
        <v>2350</v>
      </c>
      <c r="C1068" s="11" t="s">
        <v>424</v>
      </c>
      <c r="D1068" s="11">
        <v>130</v>
      </c>
      <c r="E1068" s="11">
        <v>282</v>
      </c>
      <c r="F1068" s="281">
        <v>282</v>
      </c>
      <c r="G1068" s="281"/>
      <c r="H1068" s="281"/>
      <c r="I1068" s="281"/>
      <c r="J1068" s="281"/>
      <c r="K1068" s="281"/>
      <c r="L1068" s="6" t="s">
        <v>2356</v>
      </c>
      <c r="Q1068" s="547"/>
      <c r="R1068" s="554" t="s">
        <v>2543</v>
      </c>
      <c r="S1068" s="546" t="s">
        <v>2076</v>
      </c>
      <c r="T1068" s="546">
        <v>800</v>
      </c>
      <c r="U1068" s="648"/>
      <c r="V1068" s="772"/>
      <c r="W1068" s="772"/>
      <c r="X1068" s="772"/>
      <c r="Y1068" s="772"/>
      <c r="Z1068" s="772"/>
      <c r="AA1068" s="772"/>
      <c r="AB1068" s="574" t="s">
        <v>2541</v>
      </c>
    </row>
    <row r="1069" spans="1:28" x14ac:dyDescent="0.3">
      <c r="A1069" s="421" t="s">
        <v>2366</v>
      </c>
      <c r="B1069" s="10" t="s">
        <v>2351</v>
      </c>
      <c r="C1069" s="11" t="s">
        <v>424</v>
      </c>
      <c r="D1069" s="11">
        <v>140</v>
      </c>
      <c r="E1069" s="11">
        <v>168</v>
      </c>
      <c r="F1069" s="281">
        <v>168</v>
      </c>
      <c r="G1069" s="281"/>
      <c r="H1069" s="281"/>
      <c r="I1069" s="281"/>
      <c r="J1069" s="281"/>
      <c r="K1069" s="281"/>
      <c r="L1069" s="6" t="s">
        <v>2357</v>
      </c>
      <c r="Q1069" s="421"/>
      <c r="R1069" s="40" t="s">
        <v>2544</v>
      </c>
      <c r="S1069" s="11" t="s">
        <v>2076</v>
      </c>
      <c r="T1069" s="11">
        <v>525</v>
      </c>
      <c r="U1069" s="648"/>
      <c r="V1069" s="772"/>
      <c r="W1069" s="772"/>
      <c r="X1069" s="772"/>
      <c r="Y1069" s="772"/>
      <c r="Z1069" s="772"/>
      <c r="AA1069" s="772"/>
      <c r="AB1069" s="6" t="s">
        <v>2536</v>
      </c>
    </row>
    <row r="1070" spans="1:28" x14ac:dyDescent="0.3">
      <c r="A1070" s="421"/>
      <c r="B1070" s="10" t="s">
        <v>2352</v>
      </c>
      <c r="C1070" s="11" t="s">
        <v>424</v>
      </c>
      <c r="D1070" s="11">
        <v>140</v>
      </c>
      <c r="E1070" s="11">
        <v>190</v>
      </c>
      <c r="F1070" s="281">
        <v>190</v>
      </c>
      <c r="G1070" s="281"/>
      <c r="H1070" s="281"/>
      <c r="I1070" s="281"/>
      <c r="J1070" s="281"/>
      <c r="K1070" s="281"/>
      <c r="L1070" s="6" t="s">
        <v>2358</v>
      </c>
      <c r="Q1070" s="587"/>
      <c r="R1070" s="554" t="s">
        <v>2545</v>
      </c>
      <c r="S1070" s="546" t="s">
        <v>2076</v>
      </c>
      <c r="T1070" s="552">
        <v>850</v>
      </c>
      <c r="U1070" s="648"/>
      <c r="V1070" s="772"/>
      <c r="W1070" s="772"/>
      <c r="X1070" s="772"/>
      <c r="Y1070" s="772"/>
      <c r="Z1070" s="772"/>
      <c r="AA1070" s="772"/>
      <c r="AB1070" s="574" t="s">
        <v>2536</v>
      </c>
    </row>
    <row r="1071" spans="1:28" x14ac:dyDescent="0.3">
      <c r="A1071" s="421"/>
      <c r="B1071" s="40" t="s">
        <v>2360</v>
      </c>
      <c r="C1071" s="11" t="s">
        <v>2078</v>
      </c>
      <c r="D1071" s="11">
        <v>130</v>
      </c>
      <c r="E1071" s="11">
        <v>172</v>
      </c>
      <c r="F1071" s="281">
        <v>172</v>
      </c>
      <c r="G1071" s="281"/>
      <c r="H1071" s="281"/>
      <c r="I1071" s="281"/>
      <c r="J1071" s="281"/>
      <c r="K1071" s="281"/>
      <c r="L1071" s="6" t="s">
        <v>2359</v>
      </c>
      <c r="Q1071" s="421"/>
      <c r="R1071" s="40" t="s">
        <v>2546</v>
      </c>
      <c r="S1071" s="11" t="s">
        <v>2076</v>
      </c>
      <c r="T1071" s="11">
        <v>850</v>
      </c>
      <c r="U1071" s="648"/>
      <c r="V1071" s="772"/>
      <c r="W1071" s="772"/>
      <c r="X1071" s="772"/>
      <c r="Y1071" s="772"/>
      <c r="Z1071" s="772"/>
      <c r="AA1071" s="772"/>
      <c r="AB1071" s="6" t="s">
        <v>2536</v>
      </c>
    </row>
    <row r="1072" spans="1:28" x14ac:dyDescent="0.3">
      <c r="A1072" s="421"/>
      <c r="B1072" s="40" t="s">
        <v>2361</v>
      </c>
      <c r="C1072" s="11" t="s">
        <v>2078</v>
      </c>
      <c r="D1072" s="11">
        <v>130</v>
      </c>
      <c r="E1072" s="11">
        <v>197</v>
      </c>
      <c r="F1072" s="281">
        <v>197</v>
      </c>
      <c r="G1072" s="281"/>
      <c r="H1072" s="281"/>
      <c r="I1072" s="281"/>
      <c r="J1072" s="281"/>
      <c r="K1072" s="281"/>
      <c r="L1072" s="6" t="s">
        <v>2362</v>
      </c>
      <c r="Q1072" s="547"/>
      <c r="R1072" s="554" t="s">
        <v>2547</v>
      </c>
      <c r="S1072" s="546" t="s">
        <v>2076</v>
      </c>
      <c r="T1072" s="546">
        <v>720</v>
      </c>
      <c r="U1072" s="648"/>
      <c r="V1072" s="772"/>
      <c r="W1072" s="772"/>
      <c r="X1072" s="772"/>
      <c r="Y1072" s="772"/>
      <c r="Z1072" s="772"/>
      <c r="AA1072" s="772"/>
      <c r="AB1072" s="574" t="s">
        <v>2541</v>
      </c>
    </row>
    <row r="1073" spans="1:28" ht="15" thickBot="1" x14ac:dyDescent="0.35">
      <c r="A1073" s="429"/>
      <c r="B1073" s="252" t="s">
        <v>2363</v>
      </c>
      <c r="C1073" s="11" t="s">
        <v>82</v>
      </c>
      <c r="D1073" s="13">
        <v>15</v>
      </c>
      <c r="E1073" s="13">
        <v>22</v>
      </c>
      <c r="F1073" s="314">
        <v>22</v>
      </c>
      <c r="G1073" s="314"/>
      <c r="H1073" s="314"/>
      <c r="I1073" s="314"/>
      <c r="J1073" s="314"/>
      <c r="K1073" s="314"/>
      <c r="L1073" s="8" t="s">
        <v>2364</v>
      </c>
      <c r="Q1073" s="429"/>
      <c r="R1073" s="252" t="s">
        <v>2548</v>
      </c>
      <c r="S1073" s="11" t="s">
        <v>2076</v>
      </c>
      <c r="T1073" s="13">
        <v>1440</v>
      </c>
      <c r="U1073" s="648"/>
      <c r="V1073" s="772"/>
      <c r="W1073" s="772"/>
      <c r="X1073" s="772"/>
      <c r="Y1073" s="772"/>
      <c r="Z1073" s="772"/>
      <c r="AA1073" s="772"/>
      <c r="AB1073" s="114" t="s">
        <v>2541</v>
      </c>
    </row>
    <row r="1074" spans="1:28" ht="18.600000000000001" thickBot="1" x14ac:dyDescent="0.4">
      <c r="A1074" s="56" t="s">
        <v>2369</v>
      </c>
      <c r="B1074" s="15"/>
      <c r="C1074" s="83"/>
      <c r="D1074" s="27"/>
      <c r="E1074" s="27"/>
      <c r="F1074" s="27"/>
      <c r="G1074" s="27"/>
      <c r="H1074" s="27"/>
      <c r="I1074" s="27"/>
      <c r="J1074" s="27"/>
      <c r="K1074" s="27"/>
      <c r="L1074" s="16"/>
      <c r="Q1074" s="547"/>
      <c r="R1074" s="546" t="s">
        <v>2851</v>
      </c>
      <c r="S1074" s="546" t="s">
        <v>2076</v>
      </c>
      <c r="T1074" s="546">
        <v>230</v>
      </c>
      <c r="U1074" s="630"/>
      <c r="V1074" s="771"/>
      <c r="W1074" s="771"/>
      <c r="X1074" s="771"/>
      <c r="Y1074" s="771"/>
      <c r="Z1074" s="771"/>
      <c r="AA1074" s="771"/>
      <c r="AB1074" s="562" t="s">
        <v>2852</v>
      </c>
    </row>
    <row r="1075" spans="1:28" x14ac:dyDescent="0.3">
      <c r="A1075" s="430" t="s">
        <v>2373</v>
      </c>
      <c r="B1075" s="405" t="s">
        <v>2370</v>
      </c>
      <c r="C1075" s="65" t="s">
        <v>2070</v>
      </c>
      <c r="D1075" s="57">
        <v>650</v>
      </c>
      <c r="E1075" s="26">
        <v>1755</v>
      </c>
      <c r="F1075" s="316"/>
      <c r="G1075" s="316"/>
      <c r="H1075" s="316"/>
      <c r="I1075" s="316"/>
      <c r="J1075" s="316"/>
      <c r="K1075" s="316">
        <v>1755</v>
      </c>
      <c r="L1075" s="57" t="s">
        <v>2372</v>
      </c>
      <c r="Q1075" s="421"/>
      <c r="R1075" s="11" t="s">
        <v>2853</v>
      </c>
      <c r="S1075" s="11" t="s">
        <v>2076</v>
      </c>
      <c r="T1075" s="11">
        <v>340</v>
      </c>
      <c r="U1075" s="630"/>
      <c r="V1075" s="771"/>
      <c r="W1075" s="771"/>
      <c r="X1075" s="771"/>
      <c r="Y1075" s="771"/>
      <c r="Z1075" s="771"/>
      <c r="AA1075" s="771"/>
      <c r="AB1075" s="4" t="s">
        <v>2854</v>
      </c>
    </row>
    <row r="1076" spans="1:28" x14ac:dyDescent="0.3">
      <c r="A1076" s="35" t="s">
        <v>2374</v>
      </c>
      <c r="B1076" s="40" t="s">
        <v>2371</v>
      </c>
      <c r="C1076" s="65" t="s">
        <v>2070</v>
      </c>
      <c r="D1076" s="57">
        <v>950</v>
      </c>
      <c r="E1076" s="11">
        <v>2565</v>
      </c>
      <c r="F1076" s="281"/>
      <c r="G1076" s="281"/>
      <c r="H1076" s="281"/>
      <c r="I1076" s="281"/>
      <c r="J1076" s="281"/>
      <c r="K1076" s="281">
        <v>2565</v>
      </c>
      <c r="L1076" s="57" t="s">
        <v>2372</v>
      </c>
      <c r="Q1076" s="547"/>
      <c r="R1076" s="546" t="s">
        <v>2855</v>
      </c>
      <c r="S1076" s="546" t="s">
        <v>2076</v>
      </c>
      <c r="T1076" s="546">
        <v>500</v>
      </c>
      <c r="U1076" s="630"/>
      <c r="V1076" s="771"/>
      <c r="W1076" s="771"/>
      <c r="X1076" s="771"/>
      <c r="Y1076" s="771"/>
      <c r="Z1076" s="771"/>
      <c r="AA1076" s="771"/>
      <c r="AB1076" s="562" t="s">
        <v>2856</v>
      </c>
    </row>
    <row r="1077" spans="1:28" ht="15" thickBot="1" x14ac:dyDescent="0.35">
      <c r="A1077" s="429"/>
      <c r="B1077" s="252"/>
      <c r="C1077" s="11"/>
      <c r="D1077" s="13"/>
      <c r="E1077" s="13"/>
      <c r="F1077" s="314"/>
      <c r="G1077" s="314"/>
      <c r="H1077" s="314"/>
      <c r="I1077" s="314"/>
      <c r="J1077" s="314"/>
      <c r="K1077" s="314"/>
      <c r="L1077" s="8"/>
      <c r="Q1077" s="547"/>
      <c r="R1077" s="546" t="s">
        <v>2972</v>
      </c>
      <c r="S1077" s="546" t="s">
        <v>2076</v>
      </c>
      <c r="T1077" s="546">
        <v>440</v>
      </c>
      <c r="U1077" s="546">
        <v>3012</v>
      </c>
      <c r="V1077" s="281"/>
      <c r="W1077" s="281"/>
      <c r="X1077" s="281"/>
      <c r="Y1077" s="281"/>
      <c r="Z1077" s="281"/>
      <c r="AA1077" s="281">
        <v>3012</v>
      </c>
      <c r="AB1077" s="562" t="s">
        <v>2973</v>
      </c>
    </row>
    <row r="1078" spans="1:28" ht="18.600000000000001" thickBot="1" x14ac:dyDescent="0.4">
      <c r="A1078" s="56" t="s">
        <v>2375</v>
      </c>
      <c r="B1078" s="15"/>
      <c r="C1078" s="83"/>
      <c r="D1078" s="27"/>
      <c r="E1078" s="27"/>
      <c r="F1078" s="27"/>
      <c r="G1078" s="27"/>
      <c r="H1078" s="27"/>
      <c r="I1078" s="27"/>
      <c r="J1078" s="27"/>
      <c r="K1078" s="27"/>
      <c r="L1078" s="16"/>
      <c r="Q1078" s="547"/>
      <c r="R1078" s="546" t="s">
        <v>2976</v>
      </c>
      <c r="S1078" s="546" t="s">
        <v>2076</v>
      </c>
      <c r="T1078" s="546">
        <v>320</v>
      </c>
      <c r="U1078" s="546">
        <v>736</v>
      </c>
      <c r="V1078" s="281"/>
      <c r="W1078" s="281"/>
      <c r="X1078" s="281">
        <v>736</v>
      </c>
      <c r="Y1078" s="281"/>
      <c r="Z1078" s="281"/>
      <c r="AA1078" s="281"/>
      <c r="AB1078" s="562" t="s">
        <v>2961</v>
      </c>
    </row>
    <row r="1079" spans="1:28" x14ac:dyDescent="0.3">
      <c r="A1079" s="428" t="s">
        <v>2385</v>
      </c>
      <c r="B1079" s="10" t="s">
        <v>2376</v>
      </c>
      <c r="C1079" s="11" t="s">
        <v>2065</v>
      </c>
      <c r="D1079" s="14">
        <v>104.2</v>
      </c>
      <c r="E1079" s="57">
        <v>225.83</v>
      </c>
      <c r="F1079" s="200">
        <v>225.83</v>
      </c>
      <c r="G1079" s="200"/>
      <c r="H1079" s="200"/>
      <c r="I1079" s="200"/>
      <c r="J1079" s="200"/>
      <c r="K1079" s="200"/>
      <c r="L1079" s="6" t="s">
        <v>2382</v>
      </c>
      <c r="Q1079" s="421"/>
      <c r="R1079" s="11" t="s">
        <v>2977</v>
      </c>
      <c r="S1079" s="11" t="s">
        <v>2076</v>
      </c>
      <c r="T1079" s="11">
        <v>360</v>
      </c>
      <c r="U1079" s="11">
        <v>880</v>
      </c>
      <c r="V1079" s="281"/>
      <c r="W1079" s="281"/>
      <c r="X1079" s="281">
        <v>880</v>
      </c>
      <c r="Y1079" s="281"/>
      <c r="Z1079" s="281"/>
      <c r="AA1079" s="281"/>
      <c r="AB1079" s="4" t="s">
        <v>2961</v>
      </c>
    </row>
    <row r="1080" spans="1:28" x14ac:dyDescent="0.3">
      <c r="A1080" s="35" t="s">
        <v>2386</v>
      </c>
      <c r="B1080" s="10" t="s">
        <v>2379</v>
      </c>
      <c r="C1080" s="11" t="s">
        <v>2377</v>
      </c>
      <c r="D1080" s="11">
        <v>348.8</v>
      </c>
      <c r="E1080" s="57">
        <v>744.36</v>
      </c>
      <c r="F1080" s="200"/>
      <c r="G1080" s="200"/>
      <c r="H1080" s="200">
        <v>744.36</v>
      </c>
      <c r="I1080" s="200"/>
      <c r="J1080" s="200"/>
      <c r="K1080" s="200"/>
      <c r="L1080" s="6" t="s">
        <v>2381</v>
      </c>
      <c r="Q1080" s="547"/>
      <c r="R1080" s="546" t="s">
        <v>2978</v>
      </c>
      <c r="S1080" s="546" t="s">
        <v>2076</v>
      </c>
      <c r="T1080" s="546">
        <v>550</v>
      </c>
      <c r="U1080" s="546">
        <v>1265</v>
      </c>
      <c r="V1080" s="281"/>
      <c r="W1080" s="281"/>
      <c r="X1080" s="281"/>
      <c r="Y1080" s="281"/>
      <c r="Z1080" s="281">
        <v>1265</v>
      </c>
      <c r="AA1080" s="281"/>
      <c r="AB1080" s="562" t="s">
        <v>2961</v>
      </c>
    </row>
    <row r="1081" spans="1:28" x14ac:dyDescent="0.3">
      <c r="A1081" s="421" t="s">
        <v>2384</v>
      </c>
      <c r="B1081" s="40" t="s">
        <v>2383</v>
      </c>
      <c r="C1081" s="11" t="s">
        <v>2377</v>
      </c>
      <c r="D1081" s="11">
        <v>698</v>
      </c>
      <c r="E1081" s="57">
        <v>1498.78</v>
      </c>
      <c r="F1081" s="200"/>
      <c r="G1081" s="200"/>
      <c r="H1081" s="200"/>
      <c r="I1081" s="200"/>
      <c r="J1081" s="200">
        <v>1498.78</v>
      </c>
      <c r="K1081" s="200"/>
      <c r="L1081" s="6" t="s">
        <v>2380</v>
      </c>
      <c r="Q1081" s="421"/>
      <c r="R1081" s="11" t="s">
        <v>2979</v>
      </c>
      <c r="S1081" s="11" t="s">
        <v>2076</v>
      </c>
      <c r="T1081" s="11">
        <v>1180</v>
      </c>
      <c r="U1081" s="11">
        <v>4260</v>
      </c>
      <c r="V1081" s="281"/>
      <c r="W1081" s="281"/>
      <c r="X1081" s="281"/>
      <c r="Y1081" s="281"/>
      <c r="Z1081" s="281"/>
      <c r="AA1081" s="281">
        <v>4260</v>
      </c>
      <c r="AB1081" s="4" t="s">
        <v>2981</v>
      </c>
    </row>
    <row r="1082" spans="1:28" ht="15" thickBot="1" x14ac:dyDescent="0.35">
      <c r="A1082" s="429"/>
      <c r="B1082" s="252"/>
      <c r="C1082" s="11"/>
      <c r="D1082" s="13"/>
      <c r="E1082" s="13"/>
      <c r="F1082" s="314"/>
      <c r="G1082" s="314"/>
      <c r="H1082" s="314"/>
      <c r="I1082" s="314"/>
      <c r="J1082" s="314"/>
      <c r="K1082" s="314"/>
      <c r="L1082" s="8"/>
      <c r="Q1082" s="547"/>
      <c r="R1082" s="546" t="s">
        <v>2980</v>
      </c>
      <c r="S1082" s="546" t="s">
        <v>2076</v>
      </c>
      <c r="T1082" s="546">
        <v>360</v>
      </c>
      <c r="U1082" s="630"/>
      <c r="V1082" s="771"/>
      <c r="W1082" s="771"/>
      <c r="X1082" s="771"/>
      <c r="Y1082" s="771"/>
      <c r="Z1082" s="771"/>
      <c r="AA1082" s="771"/>
      <c r="AB1082" s="562" t="s">
        <v>2981</v>
      </c>
    </row>
    <row r="1083" spans="1:28" ht="18.600000000000001" thickBot="1" x14ac:dyDescent="0.4">
      <c r="A1083" s="56" t="s">
        <v>2387</v>
      </c>
      <c r="B1083" s="15"/>
      <c r="C1083" s="83"/>
      <c r="D1083" s="27"/>
      <c r="E1083" s="27"/>
      <c r="F1083" s="27"/>
      <c r="G1083" s="27"/>
      <c r="H1083" s="27"/>
      <c r="I1083" s="27"/>
      <c r="J1083" s="27"/>
      <c r="K1083" s="27"/>
      <c r="L1083" s="16"/>
      <c r="Q1083" s="421"/>
      <c r="R1083" s="11" t="s">
        <v>2982</v>
      </c>
      <c r="S1083" s="11" t="s">
        <v>2076</v>
      </c>
      <c r="T1083" s="11">
        <v>220</v>
      </c>
      <c r="U1083" s="630"/>
      <c r="V1083" s="771"/>
      <c r="W1083" s="771"/>
      <c r="X1083" s="771"/>
      <c r="Y1083" s="771"/>
      <c r="Z1083" s="771"/>
      <c r="AA1083" s="771"/>
      <c r="AB1083" s="4" t="s">
        <v>2981</v>
      </c>
    </row>
    <row r="1084" spans="1:28" x14ac:dyDescent="0.3">
      <c r="A1084" s="428" t="s">
        <v>2436</v>
      </c>
      <c r="B1084" s="10" t="s">
        <v>2388</v>
      </c>
      <c r="C1084" s="11" t="s">
        <v>2078</v>
      </c>
      <c r="D1084" s="14">
        <v>150</v>
      </c>
      <c r="E1084" s="14">
        <v>345</v>
      </c>
      <c r="F1084" s="315"/>
      <c r="G1084" s="315">
        <v>345</v>
      </c>
      <c r="H1084" s="315"/>
      <c r="I1084" s="315"/>
      <c r="J1084" s="315"/>
      <c r="K1084" s="315"/>
      <c r="L1084" s="6" t="s">
        <v>2389</v>
      </c>
      <c r="Q1084" s="587"/>
      <c r="R1084" s="552" t="s">
        <v>2983</v>
      </c>
      <c r="S1084" s="546" t="s">
        <v>2076</v>
      </c>
      <c r="T1084" s="552">
        <v>580</v>
      </c>
      <c r="U1084" s="648"/>
      <c r="V1084" s="772"/>
      <c r="W1084" s="772"/>
      <c r="X1084" s="772"/>
      <c r="Y1084" s="772"/>
      <c r="Z1084" s="772"/>
      <c r="AA1084" s="772"/>
      <c r="AB1084" s="575" t="s">
        <v>2981</v>
      </c>
    </row>
    <row r="1085" spans="1:28" x14ac:dyDescent="0.3">
      <c r="A1085" s="35" t="s">
        <v>2437</v>
      </c>
      <c r="B1085" s="40" t="s">
        <v>2390</v>
      </c>
      <c r="C1085" s="11" t="s">
        <v>2078</v>
      </c>
      <c r="D1085" s="11">
        <v>200</v>
      </c>
      <c r="E1085" s="11">
        <v>460</v>
      </c>
      <c r="F1085" s="281"/>
      <c r="G1085" s="281">
        <v>460</v>
      </c>
      <c r="H1085" s="281"/>
      <c r="I1085" s="281"/>
      <c r="J1085" s="281"/>
      <c r="K1085" s="281"/>
      <c r="L1085" s="6" t="s">
        <v>2389</v>
      </c>
      <c r="Q1085" s="588" t="s">
        <v>3554</v>
      </c>
      <c r="R1085" s="545" t="s">
        <v>3051</v>
      </c>
      <c r="S1085" s="546" t="s">
        <v>3052</v>
      </c>
      <c r="T1085" s="545">
        <v>330</v>
      </c>
      <c r="U1085" s="545"/>
      <c r="V1085" s="315"/>
      <c r="W1085" s="315"/>
      <c r="X1085" s="315"/>
      <c r="Y1085" s="315"/>
      <c r="Z1085" s="315"/>
      <c r="AA1085" s="315"/>
      <c r="AB1085" s="574"/>
    </row>
    <row r="1086" spans="1:28" x14ac:dyDescent="0.3">
      <c r="A1086" s="429"/>
      <c r="B1086" s="252" t="s">
        <v>2391</v>
      </c>
      <c r="C1086" s="11" t="s">
        <v>424</v>
      </c>
      <c r="D1086" s="13">
        <v>182</v>
      </c>
      <c r="E1086" s="13">
        <v>276</v>
      </c>
      <c r="F1086" s="314">
        <v>276</v>
      </c>
      <c r="G1086" s="314"/>
      <c r="H1086" s="314"/>
      <c r="I1086" s="314"/>
      <c r="J1086" s="314"/>
      <c r="K1086" s="314"/>
      <c r="L1086" s="6" t="s">
        <v>2394</v>
      </c>
      <c r="Q1086" s="421"/>
      <c r="R1086" s="11" t="s">
        <v>3062</v>
      </c>
      <c r="S1086" s="11" t="s">
        <v>2076</v>
      </c>
      <c r="T1086" s="11">
        <v>1000</v>
      </c>
      <c r="U1086" s="630"/>
      <c r="V1086" s="771"/>
      <c r="W1086" s="771"/>
      <c r="X1086" s="771"/>
      <c r="Y1086" s="771"/>
      <c r="Z1086" s="771"/>
      <c r="AA1086" s="771"/>
      <c r="AB1086" s="4"/>
    </row>
    <row r="1087" spans="1:28" x14ac:dyDescent="0.3">
      <c r="A1087" s="421"/>
      <c r="B1087" s="40" t="s">
        <v>2392</v>
      </c>
      <c r="C1087" s="11" t="s">
        <v>424</v>
      </c>
      <c r="D1087" s="11">
        <v>240</v>
      </c>
      <c r="E1087" s="11">
        <v>552</v>
      </c>
      <c r="F1087" s="281"/>
      <c r="G1087" s="281">
        <v>552</v>
      </c>
      <c r="H1087" s="281"/>
      <c r="I1087" s="281"/>
      <c r="J1087" s="281"/>
      <c r="K1087" s="281"/>
      <c r="L1087" s="6" t="s">
        <v>2393</v>
      </c>
      <c r="Q1087" s="588" t="s">
        <v>3264</v>
      </c>
      <c r="R1087" s="545" t="s">
        <v>3265</v>
      </c>
      <c r="S1087" s="546" t="s">
        <v>2076</v>
      </c>
      <c r="T1087" s="545">
        <v>120</v>
      </c>
      <c r="U1087" s="545"/>
      <c r="V1087" s="315"/>
      <c r="W1087" s="315"/>
      <c r="X1087" s="315"/>
      <c r="Y1087" s="315"/>
      <c r="Z1087" s="315"/>
      <c r="AA1087" s="315"/>
      <c r="AB1087" s="574" t="s">
        <v>3268</v>
      </c>
    </row>
    <row r="1088" spans="1:28" x14ac:dyDescent="0.3">
      <c r="A1088" s="421"/>
      <c r="B1088" s="40" t="s">
        <v>2395</v>
      </c>
      <c r="C1088" s="11" t="s">
        <v>424</v>
      </c>
      <c r="D1088" s="11">
        <v>360</v>
      </c>
      <c r="E1088" s="11">
        <v>828</v>
      </c>
      <c r="F1088" s="281"/>
      <c r="G1088" s="281"/>
      <c r="H1088" s="281">
        <v>828</v>
      </c>
      <c r="I1088" s="281"/>
      <c r="J1088" s="281"/>
      <c r="K1088" s="281"/>
      <c r="L1088" s="6" t="s">
        <v>2396</v>
      </c>
      <c r="Q1088" s="421" t="s">
        <v>3284</v>
      </c>
      <c r="R1088" s="11" t="s">
        <v>3266</v>
      </c>
      <c r="S1088" s="11" t="s">
        <v>2076</v>
      </c>
      <c r="T1088" s="11">
        <v>240</v>
      </c>
      <c r="U1088" s="11"/>
      <c r="V1088" s="281"/>
      <c r="W1088" s="281"/>
      <c r="X1088" s="281"/>
      <c r="Y1088" s="281"/>
      <c r="Z1088" s="281"/>
      <c r="AA1088" s="281"/>
      <c r="AB1088" s="6" t="s">
        <v>3269</v>
      </c>
    </row>
    <row r="1089" spans="1:28" x14ac:dyDescent="0.3">
      <c r="A1089" s="421"/>
      <c r="B1089" s="40" t="s">
        <v>2397</v>
      </c>
      <c r="C1089" s="11" t="s">
        <v>2065</v>
      </c>
      <c r="D1089" s="11">
        <v>160</v>
      </c>
      <c r="E1089" s="11">
        <v>368</v>
      </c>
      <c r="F1089" s="281"/>
      <c r="G1089" s="281">
        <v>368</v>
      </c>
      <c r="H1089" s="281"/>
      <c r="I1089" s="281"/>
      <c r="J1089" s="281"/>
      <c r="K1089" s="281"/>
      <c r="L1089" s="6" t="s">
        <v>2400</v>
      </c>
      <c r="Q1089" s="547"/>
      <c r="R1089" s="546" t="s">
        <v>3267</v>
      </c>
      <c r="S1089" s="546" t="s">
        <v>2076</v>
      </c>
      <c r="T1089" s="546"/>
      <c r="U1089" s="546"/>
      <c r="V1089" s="281"/>
      <c r="W1089" s="281"/>
      <c r="X1089" s="281"/>
      <c r="Y1089" s="281"/>
      <c r="Z1089" s="281"/>
      <c r="AA1089" s="281"/>
      <c r="AB1089" s="574" t="s">
        <v>3270</v>
      </c>
    </row>
    <row r="1090" spans="1:28" x14ac:dyDescent="0.3">
      <c r="A1090" s="421"/>
      <c r="B1090" s="40" t="s">
        <v>2398</v>
      </c>
      <c r="C1090" s="11" t="s">
        <v>2065</v>
      </c>
      <c r="D1090" s="11">
        <v>320</v>
      </c>
      <c r="E1090" s="11">
        <v>736</v>
      </c>
      <c r="F1090" s="281"/>
      <c r="G1090" s="281"/>
      <c r="H1090" s="281">
        <v>736</v>
      </c>
      <c r="I1090" s="281"/>
      <c r="J1090" s="281"/>
      <c r="K1090" s="281"/>
      <c r="L1090" s="6" t="s">
        <v>2399</v>
      </c>
      <c r="Q1090" s="421"/>
      <c r="R1090" s="11" t="s">
        <v>3271</v>
      </c>
      <c r="S1090" s="11" t="s">
        <v>2076</v>
      </c>
      <c r="T1090" s="11">
        <v>260</v>
      </c>
      <c r="U1090" s="11"/>
      <c r="V1090" s="281"/>
      <c r="W1090" s="281"/>
      <c r="X1090" s="281"/>
      <c r="Y1090" s="281"/>
      <c r="Z1090" s="281"/>
      <c r="AA1090" s="281"/>
      <c r="AB1090" s="6" t="s">
        <v>3278</v>
      </c>
    </row>
    <row r="1091" spans="1:28" x14ac:dyDescent="0.3">
      <c r="A1091" s="421"/>
      <c r="B1091" s="40" t="s">
        <v>2401</v>
      </c>
      <c r="C1091" s="11" t="s">
        <v>2402</v>
      </c>
      <c r="D1091" s="11">
        <v>320</v>
      </c>
      <c r="E1091" s="11">
        <v>750</v>
      </c>
      <c r="F1091" s="281"/>
      <c r="G1091" s="281"/>
      <c r="H1091" s="281">
        <v>750</v>
      </c>
      <c r="I1091" s="281"/>
      <c r="J1091" s="281"/>
      <c r="K1091" s="281"/>
      <c r="L1091" s="6" t="s">
        <v>2399</v>
      </c>
      <c r="Q1091" s="547"/>
      <c r="R1091" s="546" t="s">
        <v>3272</v>
      </c>
      <c r="S1091" s="546" t="s">
        <v>2076</v>
      </c>
      <c r="T1091" s="546">
        <v>330</v>
      </c>
      <c r="U1091" s="546"/>
      <c r="V1091" s="281"/>
      <c r="W1091" s="281"/>
      <c r="X1091" s="281"/>
      <c r="Y1091" s="281"/>
      <c r="Z1091" s="281"/>
      <c r="AA1091" s="281"/>
      <c r="AB1091" s="562" t="s">
        <v>3274</v>
      </c>
    </row>
    <row r="1092" spans="1:28" x14ac:dyDescent="0.3">
      <c r="A1092" s="421"/>
      <c r="B1092" s="40" t="s">
        <v>2403</v>
      </c>
      <c r="C1092" s="11" t="s">
        <v>2404</v>
      </c>
      <c r="D1092" s="11">
        <v>480</v>
      </c>
      <c r="E1092" s="11">
        <v>1120</v>
      </c>
      <c r="F1092" s="281"/>
      <c r="G1092" s="281"/>
      <c r="H1092" s="281"/>
      <c r="I1092" s="281">
        <v>1120</v>
      </c>
      <c r="J1092" s="281"/>
      <c r="K1092" s="281"/>
      <c r="L1092" s="6" t="s">
        <v>2399</v>
      </c>
      <c r="Q1092" s="547"/>
      <c r="R1092" s="546" t="s">
        <v>3275</v>
      </c>
      <c r="S1092" s="546" t="s">
        <v>2076</v>
      </c>
      <c r="T1092" s="546">
        <v>360</v>
      </c>
      <c r="U1092" s="546"/>
      <c r="V1092" s="281"/>
      <c r="W1092" s="281"/>
      <c r="X1092" s="281"/>
      <c r="Y1092" s="281"/>
      <c r="Z1092" s="281"/>
      <c r="AA1092" s="281"/>
      <c r="AB1092" s="574" t="s">
        <v>3276</v>
      </c>
    </row>
    <row r="1093" spans="1:28" x14ac:dyDescent="0.3">
      <c r="A1093" s="421"/>
      <c r="B1093" s="40" t="s">
        <v>2405</v>
      </c>
      <c r="C1093" s="11" t="s">
        <v>2406</v>
      </c>
      <c r="D1093" s="11">
        <v>640</v>
      </c>
      <c r="E1093" s="11">
        <v>1509</v>
      </c>
      <c r="F1093" s="281"/>
      <c r="G1093" s="281"/>
      <c r="H1093" s="281"/>
      <c r="I1093" s="281"/>
      <c r="J1093" s="281"/>
      <c r="K1093" s="281">
        <v>1509</v>
      </c>
      <c r="L1093" s="6" t="s">
        <v>2407</v>
      </c>
      <c r="Q1093" s="421"/>
      <c r="R1093" s="11" t="s">
        <v>3279</v>
      </c>
      <c r="S1093" s="11" t="s">
        <v>2076</v>
      </c>
      <c r="T1093" s="11">
        <v>480</v>
      </c>
      <c r="U1093" s="11"/>
      <c r="V1093" s="281"/>
      <c r="W1093" s="281"/>
      <c r="X1093" s="281"/>
      <c r="Y1093" s="281"/>
      <c r="Z1093" s="281"/>
      <c r="AA1093" s="281"/>
      <c r="AB1093" s="6" t="s">
        <v>3276</v>
      </c>
    </row>
    <row r="1094" spans="1:28" x14ac:dyDescent="0.3">
      <c r="A1094" s="421"/>
      <c r="B1094" s="40" t="s">
        <v>2408</v>
      </c>
      <c r="C1094" s="11" t="s">
        <v>2079</v>
      </c>
      <c r="D1094" s="11">
        <v>100</v>
      </c>
      <c r="E1094" s="11">
        <v>230</v>
      </c>
      <c r="F1094" s="281">
        <v>230</v>
      </c>
      <c r="G1094" s="281"/>
      <c r="H1094" s="281"/>
      <c r="I1094" s="281"/>
      <c r="J1094" s="281"/>
      <c r="K1094" s="281"/>
      <c r="L1094" s="6" t="s">
        <v>2412</v>
      </c>
      <c r="Q1094" s="547"/>
      <c r="R1094" s="546" t="s">
        <v>3280</v>
      </c>
      <c r="S1094" s="546" t="s">
        <v>2076</v>
      </c>
      <c r="T1094" s="546">
        <v>390</v>
      </c>
      <c r="U1094" s="546"/>
      <c r="V1094" s="281"/>
      <c r="W1094" s="281"/>
      <c r="X1094" s="281"/>
      <c r="Y1094" s="281"/>
      <c r="Z1094" s="281"/>
      <c r="AA1094" s="281"/>
      <c r="AB1094" s="574" t="s">
        <v>3281</v>
      </c>
    </row>
    <row r="1095" spans="1:28" x14ac:dyDescent="0.3">
      <c r="A1095" s="421"/>
      <c r="B1095" s="40" t="s">
        <v>2409</v>
      </c>
      <c r="C1095" s="11" t="s">
        <v>2079</v>
      </c>
      <c r="D1095" s="11">
        <v>180</v>
      </c>
      <c r="E1095" s="11">
        <v>414</v>
      </c>
      <c r="F1095" s="281"/>
      <c r="G1095" s="281">
        <v>414</v>
      </c>
      <c r="H1095" s="281"/>
      <c r="I1095" s="281"/>
      <c r="J1095" s="281"/>
      <c r="K1095" s="281"/>
      <c r="L1095" s="4" t="s">
        <v>2413</v>
      </c>
      <c r="Q1095" s="429"/>
      <c r="R1095" s="13" t="s">
        <v>3282</v>
      </c>
      <c r="S1095" s="11" t="s">
        <v>2076</v>
      </c>
      <c r="T1095" s="13"/>
      <c r="U1095" s="13"/>
      <c r="V1095" s="314"/>
      <c r="W1095" s="314"/>
      <c r="X1095" s="314"/>
      <c r="Y1095" s="314"/>
      <c r="Z1095" s="314"/>
      <c r="AA1095" s="314"/>
      <c r="AB1095" s="114" t="s">
        <v>3283</v>
      </c>
    </row>
    <row r="1096" spans="1:28" x14ac:dyDescent="0.3">
      <c r="A1096" s="421"/>
      <c r="B1096" s="40" t="s">
        <v>2410</v>
      </c>
      <c r="C1096" s="11" t="s">
        <v>2079</v>
      </c>
      <c r="D1096" s="11">
        <v>200</v>
      </c>
      <c r="E1096" s="11">
        <v>529</v>
      </c>
      <c r="F1096" s="281"/>
      <c r="G1096" s="281">
        <v>529</v>
      </c>
      <c r="H1096" s="281"/>
      <c r="I1096" s="281"/>
      <c r="J1096" s="281"/>
      <c r="K1096" s="281"/>
      <c r="L1096" s="4" t="s">
        <v>2414</v>
      </c>
      <c r="Q1096" s="430" t="s">
        <v>3286</v>
      </c>
      <c r="R1096" s="96" t="s">
        <v>3287</v>
      </c>
      <c r="S1096" s="11" t="s">
        <v>2076</v>
      </c>
      <c r="T1096" s="26">
        <v>136</v>
      </c>
      <c r="U1096" s="26"/>
      <c r="V1096" s="316"/>
      <c r="W1096" s="316"/>
      <c r="X1096" s="316"/>
      <c r="Y1096" s="316"/>
      <c r="Z1096" s="316"/>
      <c r="AA1096" s="316"/>
      <c r="AB1096" s="66" t="s">
        <v>3292</v>
      </c>
    </row>
    <row r="1097" spans="1:28" x14ac:dyDescent="0.3">
      <c r="A1097" s="421"/>
      <c r="B1097" s="40" t="s">
        <v>2411</v>
      </c>
      <c r="C1097" s="11" t="s">
        <v>2079</v>
      </c>
      <c r="D1097" s="11">
        <v>300</v>
      </c>
      <c r="E1097" s="11">
        <v>690</v>
      </c>
      <c r="F1097" s="281"/>
      <c r="G1097" s="281"/>
      <c r="H1097" s="281">
        <v>690</v>
      </c>
      <c r="I1097" s="281"/>
      <c r="J1097" s="281"/>
      <c r="K1097" s="281"/>
      <c r="L1097" s="4" t="s">
        <v>2415</v>
      </c>
      <c r="Q1097" s="547" t="s">
        <v>3303</v>
      </c>
      <c r="R1097" s="623" t="s">
        <v>3288</v>
      </c>
      <c r="S1097" s="546" t="s">
        <v>2076</v>
      </c>
      <c r="T1097" s="546">
        <v>180</v>
      </c>
      <c r="U1097" s="546"/>
      <c r="V1097" s="281"/>
      <c r="W1097" s="281"/>
      <c r="X1097" s="281"/>
      <c r="Y1097" s="281"/>
      <c r="Z1097" s="281"/>
      <c r="AA1097" s="281"/>
      <c r="AB1097" s="624" t="s">
        <v>3293</v>
      </c>
    </row>
    <row r="1098" spans="1:28" x14ac:dyDescent="0.3">
      <c r="A1098" s="421"/>
      <c r="B1098" s="40" t="s">
        <v>2416</v>
      </c>
      <c r="C1098" s="11" t="s">
        <v>2076</v>
      </c>
      <c r="D1098" s="11">
        <v>200</v>
      </c>
      <c r="E1098" s="11">
        <v>460</v>
      </c>
      <c r="F1098" s="281"/>
      <c r="G1098" s="281">
        <v>460</v>
      </c>
      <c r="H1098" s="281"/>
      <c r="I1098" s="281"/>
      <c r="J1098" s="281"/>
      <c r="K1098" s="281"/>
      <c r="L1098" s="6" t="s">
        <v>2417</v>
      </c>
      <c r="Q1098" s="421"/>
      <c r="R1098" s="96" t="s">
        <v>3289</v>
      </c>
      <c r="S1098" s="11" t="s">
        <v>2076</v>
      </c>
      <c r="T1098" s="11">
        <v>280</v>
      </c>
      <c r="U1098" s="11"/>
      <c r="V1098" s="281"/>
      <c r="W1098" s="281"/>
      <c r="X1098" s="281"/>
      <c r="Y1098" s="281"/>
      <c r="Z1098" s="281"/>
      <c r="AA1098" s="281"/>
      <c r="AB1098" s="66" t="s">
        <v>3295</v>
      </c>
    </row>
    <row r="1099" spans="1:28" x14ac:dyDescent="0.3">
      <c r="A1099" s="421"/>
      <c r="B1099" s="40" t="s">
        <v>2418</v>
      </c>
      <c r="C1099" s="11" t="s">
        <v>2076</v>
      </c>
      <c r="D1099" s="11">
        <v>500</v>
      </c>
      <c r="E1099" s="11">
        <v>1150</v>
      </c>
      <c r="F1099" s="281"/>
      <c r="G1099" s="281"/>
      <c r="H1099" s="281"/>
      <c r="I1099" s="281">
        <v>1150</v>
      </c>
      <c r="J1099" s="281"/>
      <c r="K1099" s="281"/>
      <c r="L1099" s="6" t="s">
        <v>2419</v>
      </c>
      <c r="Q1099" s="547"/>
      <c r="R1099" s="623" t="s">
        <v>3290</v>
      </c>
      <c r="S1099" s="546" t="s">
        <v>2076</v>
      </c>
      <c r="T1099" s="546">
        <v>480</v>
      </c>
      <c r="U1099" s="546"/>
      <c r="V1099" s="281"/>
      <c r="W1099" s="281"/>
      <c r="X1099" s="281"/>
      <c r="Y1099" s="281"/>
      <c r="Z1099" s="281"/>
      <c r="AA1099" s="281"/>
      <c r="AB1099" s="624" t="s">
        <v>3294</v>
      </c>
    </row>
    <row r="1100" spans="1:28" x14ac:dyDescent="0.3">
      <c r="A1100" s="421"/>
      <c r="B1100" s="40" t="s">
        <v>2420</v>
      </c>
      <c r="C1100" s="11" t="s">
        <v>2076</v>
      </c>
      <c r="D1100" s="11">
        <v>700</v>
      </c>
      <c r="E1100" s="11">
        <v>1610</v>
      </c>
      <c r="F1100" s="281"/>
      <c r="G1100" s="281"/>
      <c r="H1100" s="281"/>
      <c r="I1100" s="281"/>
      <c r="J1100" s="281"/>
      <c r="K1100" s="281">
        <v>1610</v>
      </c>
      <c r="L1100" s="6" t="s">
        <v>2421</v>
      </c>
      <c r="Q1100" s="421"/>
      <c r="R1100" s="96" t="s">
        <v>3291</v>
      </c>
      <c r="S1100" s="11" t="s">
        <v>2076</v>
      </c>
      <c r="T1100" s="11">
        <v>650</v>
      </c>
      <c r="U1100" s="11"/>
      <c r="V1100" s="281"/>
      <c r="W1100" s="281"/>
      <c r="X1100" s="281"/>
      <c r="Y1100" s="281"/>
      <c r="Z1100" s="281"/>
      <c r="AA1100" s="281"/>
      <c r="AB1100" s="66" t="s">
        <v>3296</v>
      </c>
    </row>
    <row r="1101" spans="1:28" x14ac:dyDescent="0.3">
      <c r="A1101" s="421"/>
      <c r="B1101" s="40" t="s">
        <v>2422</v>
      </c>
      <c r="C1101" s="11" t="s">
        <v>2406</v>
      </c>
      <c r="D1101" s="11">
        <v>400</v>
      </c>
      <c r="E1101" s="11">
        <v>920</v>
      </c>
      <c r="F1101" s="281"/>
      <c r="G1101" s="281"/>
      <c r="H1101" s="281"/>
      <c r="I1101" s="281">
        <v>920</v>
      </c>
      <c r="J1101" s="281"/>
      <c r="K1101" s="281"/>
      <c r="L1101" s="6" t="s">
        <v>2423</v>
      </c>
      <c r="Q1101" s="421" t="s">
        <v>3317</v>
      </c>
      <c r="R1101" s="11" t="s">
        <v>3306</v>
      </c>
      <c r="S1101" s="11" t="s">
        <v>2076</v>
      </c>
      <c r="T1101" s="11">
        <v>100</v>
      </c>
      <c r="U1101" s="11"/>
      <c r="V1101" s="281"/>
      <c r="W1101" s="281"/>
      <c r="X1101" s="281"/>
      <c r="Y1101" s="281"/>
      <c r="Z1101" s="281"/>
      <c r="AA1101" s="281"/>
      <c r="AB1101" s="6" t="s">
        <v>3307</v>
      </c>
    </row>
    <row r="1102" spans="1:28" x14ac:dyDescent="0.3">
      <c r="A1102" s="429"/>
      <c r="B1102" s="252" t="s">
        <v>2424</v>
      </c>
      <c r="C1102" s="11" t="s">
        <v>82</v>
      </c>
      <c r="D1102" s="13">
        <v>80</v>
      </c>
      <c r="E1102" s="13">
        <v>184</v>
      </c>
      <c r="F1102" s="314">
        <v>184</v>
      </c>
      <c r="G1102" s="314"/>
      <c r="H1102" s="314"/>
      <c r="I1102" s="314"/>
      <c r="J1102" s="314"/>
      <c r="K1102" s="314"/>
      <c r="L1102" s="6" t="s">
        <v>2430</v>
      </c>
      <c r="Q1102" s="547"/>
      <c r="R1102" s="546" t="s">
        <v>3308</v>
      </c>
      <c r="S1102" s="546" t="s">
        <v>2076</v>
      </c>
      <c r="T1102" s="546">
        <v>200</v>
      </c>
      <c r="U1102" s="546"/>
      <c r="V1102" s="281"/>
      <c r="W1102" s="281"/>
      <c r="X1102" s="281"/>
      <c r="Y1102" s="281"/>
      <c r="Z1102" s="281"/>
      <c r="AA1102" s="281"/>
      <c r="AB1102" s="574" t="s">
        <v>3309</v>
      </c>
    </row>
    <row r="1103" spans="1:28" x14ac:dyDescent="0.3">
      <c r="A1103" s="421"/>
      <c r="B1103" s="252" t="s">
        <v>2425</v>
      </c>
      <c r="C1103" s="11" t="s">
        <v>82</v>
      </c>
      <c r="D1103" s="11">
        <v>120</v>
      </c>
      <c r="E1103" s="11">
        <v>225</v>
      </c>
      <c r="F1103" s="281">
        <v>225</v>
      </c>
      <c r="G1103" s="281"/>
      <c r="H1103" s="281"/>
      <c r="I1103" s="281"/>
      <c r="J1103" s="281"/>
      <c r="K1103" s="281"/>
      <c r="L1103" s="6" t="s">
        <v>2431</v>
      </c>
      <c r="Q1103" s="421"/>
      <c r="R1103" s="11" t="s">
        <v>3310</v>
      </c>
      <c r="S1103" s="11" t="s">
        <v>2076</v>
      </c>
      <c r="T1103" s="11">
        <v>300</v>
      </c>
      <c r="U1103" s="11"/>
      <c r="V1103" s="281"/>
      <c r="W1103" s="281"/>
      <c r="X1103" s="281"/>
      <c r="Y1103" s="281"/>
      <c r="Z1103" s="281"/>
      <c r="AA1103" s="281"/>
      <c r="AB1103" s="6" t="s">
        <v>3311</v>
      </c>
    </row>
    <row r="1104" spans="1:28" x14ac:dyDescent="0.3">
      <c r="A1104" s="421"/>
      <c r="B1104" s="40" t="s">
        <v>2426</v>
      </c>
      <c r="C1104" s="11" t="s">
        <v>82</v>
      </c>
      <c r="D1104" s="11">
        <v>10</v>
      </c>
      <c r="E1104" s="11">
        <v>23</v>
      </c>
      <c r="F1104" s="281">
        <v>23</v>
      </c>
      <c r="G1104" s="281"/>
      <c r="H1104" s="281"/>
      <c r="I1104" s="281"/>
      <c r="J1104" s="281"/>
      <c r="K1104" s="281"/>
      <c r="L1104" s="6" t="s">
        <v>2432</v>
      </c>
      <c r="Q1104" s="547"/>
      <c r="R1104" s="546" t="s">
        <v>3312</v>
      </c>
      <c r="S1104" s="546" t="s">
        <v>2076</v>
      </c>
      <c r="T1104" s="546">
        <v>450</v>
      </c>
      <c r="U1104" s="546"/>
      <c r="V1104" s="281"/>
      <c r="W1104" s="281"/>
      <c r="X1104" s="281"/>
      <c r="Y1104" s="281"/>
      <c r="Z1104" s="281"/>
      <c r="AA1104" s="281"/>
      <c r="AB1104" s="574" t="s">
        <v>3313</v>
      </c>
    </row>
    <row r="1105" spans="1:28" x14ac:dyDescent="0.3">
      <c r="A1105" s="421"/>
      <c r="B1105" s="40" t="s">
        <v>2427</v>
      </c>
      <c r="C1105" s="11" t="s">
        <v>82</v>
      </c>
      <c r="D1105" s="11">
        <v>15</v>
      </c>
      <c r="E1105" s="11">
        <v>34.5</v>
      </c>
      <c r="F1105" s="281">
        <v>34.5</v>
      </c>
      <c r="G1105" s="281"/>
      <c r="H1105" s="281"/>
      <c r="I1105" s="281"/>
      <c r="J1105" s="281"/>
      <c r="K1105" s="281"/>
      <c r="L1105" s="4" t="s">
        <v>2433</v>
      </c>
      <c r="Q1105" s="429"/>
      <c r="R1105" s="13" t="s">
        <v>3314</v>
      </c>
      <c r="S1105" s="11" t="s">
        <v>2076</v>
      </c>
      <c r="T1105" s="13">
        <v>800</v>
      </c>
      <c r="U1105" s="13"/>
      <c r="V1105" s="314"/>
      <c r="W1105" s="314"/>
      <c r="X1105" s="314"/>
      <c r="Y1105" s="314"/>
      <c r="Z1105" s="314"/>
      <c r="AA1105" s="314"/>
      <c r="AB1105" s="114" t="s">
        <v>3315</v>
      </c>
    </row>
    <row r="1106" spans="1:28" x14ac:dyDescent="0.3">
      <c r="A1106" s="421"/>
      <c r="B1106" s="40" t="s">
        <v>2428</v>
      </c>
      <c r="C1106" s="11" t="s">
        <v>82</v>
      </c>
      <c r="D1106" s="11">
        <v>22</v>
      </c>
      <c r="E1106" s="11">
        <v>50.6</v>
      </c>
      <c r="F1106" s="314">
        <v>50.6</v>
      </c>
      <c r="G1106" s="314"/>
      <c r="H1106" s="314"/>
      <c r="I1106" s="314"/>
      <c r="J1106" s="314"/>
      <c r="K1106" s="314"/>
      <c r="L1106" s="4" t="s">
        <v>2434</v>
      </c>
    </row>
    <row r="1107" spans="1:28" ht="15" thickBot="1" x14ac:dyDescent="0.35">
      <c r="A1107" s="429"/>
      <c r="B1107" s="252" t="s">
        <v>2429</v>
      </c>
      <c r="C1107" s="11" t="s">
        <v>82</v>
      </c>
      <c r="D1107" s="13">
        <v>25</v>
      </c>
      <c r="E1107" s="13">
        <v>57.5</v>
      </c>
      <c r="F1107" s="314">
        <v>57.5</v>
      </c>
      <c r="G1107" s="314"/>
      <c r="H1107" s="314"/>
      <c r="I1107" s="314"/>
      <c r="J1107" s="314"/>
      <c r="K1107" s="314"/>
      <c r="L1107" s="8" t="s">
        <v>2435</v>
      </c>
    </row>
    <row r="1108" spans="1:28" ht="18.600000000000001" thickBot="1" x14ac:dyDescent="0.4">
      <c r="A1108" s="56" t="s">
        <v>2438</v>
      </c>
      <c r="B1108" s="15"/>
      <c r="C1108" s="83"/>
      <c r="D1108" s="27"/>
      <c r="E1108" s="27"/>
      <c r="F1108" s="27"/>
      <c r="G1108" s="27"/>
      <c r="H1108" s="27"/>
      <c r="I1108" s="27"/>
      <c r="J1108" s="27"/>
      <c r="K1108" s="27"/>
      <c r="L1108" s="16"/>
    </row>
    <row r="1109" spans="1:28" x14ac:dyDescent="0.3">
      <c r="A1109" s="428" t="s">
        <v>2457</v>
      </c>
      <c r="B1109" s="10" t="s">
        <v>2439</v>
      </c>
      <c r="C1109" s="11" t="s">
        <v>424</v>
      </c>
      <c r="D1109" s="14">
        <v>336</v>
      </c>
      <c r="E1109" s="153"/>
      <c r="F1109" s="320"/>
      <c r="G1109" s="320"/>
      <c r="H1109" s="320"/>
      <c r="I1109" s="320"/>
      <c r="J1109" s="320"/>
      <c r="K1109" s="320"/>
      <c r="L1109" s="6" t="s">
        <v>2665</v>
      </c>
    </row>
    <row r="1110" spans="1:28" x14ac:dyDescent="0.3">
      <c r="A1110" s="35" t="s">
        <v>2458</v>
      </c>
      <c r="B1110" s="40" t="s">
        <v>2440</v>
      </c>
      <c r="C1110" s="11" t="s">
        <v>424</v>
      </c>
      <c r="D1110" s="11">
        <v>336</v>
      </c>
      <c r="E1110" s="153"/>
      <c r="F1110" s="320"/>
      <c r="G1110" s="320"/>
      <c r="H1110" s="320"/>
      <c r="I1110" s="320"/>
      <c r="J1110" s="320"/>
      <c r="K1110" s="320"/>
      <c r="L1110" s="6" t="s">
        <v>2666</v>
      </c>
      <c r="Q1110" s="608" t="s">
        <v>95</v>
      </c>
      <c r="R1110" s="554" t="s">
        <v>86</v>
      </c>
      <c r="S1110" s="546" t="s">
        <v>2077</v>
      </c>
      <c r="T1110" s="546">
        <v>90</v>
      </c>
      <c r="U1110" s="619"/>
      <c r="V1110" s="703"/>
      <c r="W1110" s="703"/>
      <c r="X1110" s="703"/>
      <c r="Y1110" s="703"/>
      <c r="Z1110" s="703"/>
      <c r="AA1110" s="703"/>
      <c r="AB1110" s="564" t="s">
        <v>87</v>
      </c>
    </row>
    <row r="1111" spans="1:28" x14ac:dyDescent="0.3">
      <c r="A1111" s="421"/>
      <c r="B1111" s="40" t="s">
        <v>2443</v>
      </c>
      <c r="C1111" s="11" t="s">
        <v>424</v>
      </c>
      <c r="D1111" s="14">
        <v>336</v>
      </c>
      <c r="E1111" s="153"/>
      <c r="F1111" s="320"/>
      <c r="G1111" s="320"/>
      <c r="H1111" s="320"/>
      <c r="I1111" s="320"/>
      <c r="J1111" s="320"/>
      <c r="K1111" s="320"/>
      <c r="L1111" s="6" t="s">
        <v>2667</v>
      </c>
      <c r="Q1111" s="431" t="s">
        <v>1346</v>
      </c>
      <c r="R1111" s="40" t="s">
        <v>89</v>
      </c>
      <c r="S1111" s="11" t="s">
        <v>2077</v>
      </c>
      <c r="T1111" s="11">
        <v>90</v>
      </c>
      <c r="U1111" s="619"/>
      <c r="V1111" s="703"/>
      <c r="W1111" s="703"/>
      <c r="X1111" s="703"/>
      <c r="Y1111" s="703"/>
      <c r="Z1111" s="703"/>
      <c r="AA1111" s="703"/>
      <c r="AB1111" s="20" t="s">
        <v>90</v>
      </c>
    </row>
    <row r="1112" spans="1:28" x14ac:dyDescent="0.3">
      <c r="A1112" s="429"/>
      <c r="B1112" s="252" t="s">
        <v>2444</v>
      </c>
      <c r="C1112" s="11" t="s">
        <v>424</v>
      </c>
      <c r="D1112" s="11">
        <v>336</v>
      </c>
      <c r="E1112" s="153"/>
      <c r="F1112" s="320"/>
      <c r="G1112" s="320"/>
      <c r="H1112" s="320"/>
      <c r="I1112" s="320"/>
      <c r="J1112" s="320"/>
      <c r="K1112" s="320"/>
      <c r="L1112" s="6" t="s">
        <v>2668</v>
      </c>
      <c r="Q1112" s="547"/>
      <c r="R1112" s="554" t="s">
        <v>91</v>
      </c>
      <c r="S1112" s="546" t="s">
        <v>2077</v>
      </c>
      <c r="T1112" s="546">
        <v>40</v>
      </c>
      <c r="U1112" s="619"/>
      <c r="V1112" s="703"/>
      <c r="W1112" s="703"/>
      <c r="X1112" s="703"/>
      <c r="Y1112" s="703"/>
      <c r="Z1112" s="703"/>
      <c r="AA1112" s="703"/>
      <c r="AB1112" s="564" t="s">
        <v>92</v>
      </c>
    </row>
    <row r="1113" spans="1:28" x14ac:dyDescent="0.3">
      <c r="A1113" s="421"/>
      <c r="B1113" s="40" t="s">
        <v>2445</v>
      </c>
      <c r="C1113" s="11" t="s">
        <v>98</v>
      </c>
      <c r="D1113" s="11">
        <v>60</v>
      </c>
      <c r="E1113" s="153"/>
      <c r="F1113" s="320"/>
      <c r="G1113" s="320"/>
      <c r="H1113" s="320"/>
      <c r="I1113" s="320"/>
      <c r="J1113" s="320"/>
      <c r="K1113" s="320"/>
      <c r="L1113" s="6" t="s">
        <v>2669</v>
      </c>
      <c r="Q1113" s="421"/>
      <c r="R1113" s="40" t="s">
        <v>93</v>
      </c>
      <c r="S1113" s="11" t="s">
        <v>2077</v>
      </c>
      <c r="T1113" s="11">
        <v>15</v>
      </c>
      <c r="U1113" s="619"/>
      <c r="V1113" s="703"/>
      <c r="W1113" s="703"/>
      <c r="X1113" s="703"/>
      <c r="Y1113" s="703"/>
      <c r="Z1113" s="703"/>
      <c r="AA1113" s="703"/>
      <c r="AB1113" s="20" t="s">
        <v>92</v>
      </c>
    </row>
    <row r="1114" spans="1:28" x14ac:dyDescent="0.3">
      <c r="A1114" s="421"/>
      <c r="B1114" s="40" t="s">
        <v>2446</v>
      </c>
      <c r="C1114" s="11" t="s">
        <v>98</v>
      </c>
      <c r="D1114" s="11">
        <v>60</v>
      </c>
      <c r="E1114" s="153"/>
      <c r="F1114" s="320"/>
      <c r="G1114" s="320"/>
      <c r="H1114" s="320"/>
      <c r="I1114" s="320"/>
      <c r="J1114" s="320"/>
      <c r="K1114" s="320"/>
      <c r="L1114" s="6" t="s">
        <v>2670</v>
      </c>
      <c r="Q1114" s="421"/>
      <c r="R1114" s="40" t="s">
        <v>136</v>
      </c>
      <c r="S1114" s="11" t="s">
        <v>2080</v>
      </c>
      <c r="T1114" s="11">
        <v>30</v>
      </c>
      <c r="U1114" s="619"/>
      <c r="V1114" s="770"/>
      <c r="W1114" s="770"/>
      <c r="X1114" s="770"/>
      <c r="Y1114" s="770"/>
      <c r="Z1114" s="770"/>
      <c r="AA1114" s="770"/>
      <c r="AB1114" s="20" t="s">
        <v>1047</v>
      </c>
    </row>
    <row r="1115" spans="1:28" x14ac:dyDescent="0.3">
      <c r="A1115" s="421"/>
      <c r="B1115" s="40" t="s">
        <v>2447</v>
      </c>
      <c r="C1115" s="11" t="s">
        <v>98</v>
      </c>
      <c r="D1115" s="11">
        <v>60</v>
      </c>
      <c r="E1115" s="153"/>
      <c r="F1115" s="320"/>
      <c r="G1115" s="320"/>
      <c r="H1115" s="320"/>
      <c r="I1115" s="320"/>
      <c r="J1115" s="320"/>
      <c r="K1115" s="320"/>
      <c r="L1115" s="6" t="s">
        <v>2671</v>
      </c>
      <c r="Q1115" s="555"/>
      <c r="R1115" s="546" t="s">
        <v>2688</v>
      </c>
      <c r="S1115" s="546" t="s">
        <v>2689</v>
      </c>
      <c r="T1115" s="546">
        <v>225</v>
      </c>
      <c r="U1115" s="546">
        <v>330</v>
      </c>
      <c r="V1115" s="281"/>
      <c r="W1115" s="281">
        <v>330</v>
      </c>
      <c r="X1115" s="281"/>
      <c r="Y1115" s="281"/>
      <c r="Z1115" s="281"/>
      <c r="AA1115" s="281"/>
      <c r="AB1115" s="562" t="s">
        <v>2690</v>
      </c>
    </row>
    <row r="1116" spans="1:28" x14ac:dyDescent="0.3">
      <c r="A1116" s="421"/>
      <c r="B1116" s="40" t="s">
        <v>2447</v>
      </c>
      <c r="C1116" s="11" t="s">
        <v>98</v>
      </c>
      <c r="D1116" s="11">
        <v>60</v>
      </c>
      <c r="E1116" s="153"/>
      <c r="F1116" s="320"/>
      <c r="G1116" s="320"/>
      <c r="H1116" s="320"/>
      <c r="I1116" s="320"/>
      <c r="J1116" s="320"/>
      <c r="K1116" s="320"/>
      <c r="L1116" s="6" t="s">
        <v>2672</v>
      </c>
      <c r="Q1116" s="429"/>
      <c r="R1116" s="11" t="s">
        <v>2691</v>
      </c>
      <c r="S1116" s="11" t="s">
        <v>2689</v>
      </c>
      <c r="T1116" s="13">
        <v>270</v>
      </c>
      <c r="U1116" s="13">
        <v>578</v>
      </c>
      <c r="V1116" s="314"/>
      <c r="W1116" s="314">
        <v>578</v>
      </c>
      <c r="X1116" s="314"/>
      <c r="Y1116" s="314"/>
      <c r="Z1116" s="314"/>
      <c r="AA1116" s="314"/>
      <c r="AB1116" s="6" t="s">
        <v>2684</v>
      </c>
    </row>
    <row r="1117" spans="1:28" x14ac:dyDescent="0.3">
      <c r="A1117" s="421"/>
      <c r="B1117" s="1" t="s">
        <v>2448</v>
      </c>
      <c r="C1117" s="11" t="s">
        <v>98</v>
      </c>
      <c r="D1117" s="11">
        <v>60</v>
      </c>
      <c r="E1117" s="153"/>
      <c r="F1117" s="320"/>
      <c r="G1117" s="320"/>
      <c r="H1117" s="320"/>
      <c r="I1117" s="320"/>
      <c r="J1117" s="320"/>
      <c r="K1117" s="320"/>
      <c r="L1117" s="4" t="s">
        <v>2673</v>
      </c>
      <c r="Q1117" s="421"/>
      <c r="R1117" s="11" t="s">
        <v>3298</v>
      </c>
      <c r="S1117" s="11" t="s">
        <v>2077</v>
      </c>
      <c r="T1117" s="11">
        <v>95</v>
      </c>
      <c r="U1117" s="11"/>
      <c r="V1117" s="281"/>
      <c r="W1117" s="281"/>
      <c r="X1117" s="281"/>
      <c r="Y1117" s="281"/>
      <c r="Z1117" s="281"/>
      <c r="AA1117" s="281"/>
      <c r="AB1117" s="66" t="s">
        <v>3299</v>
      </c>
    </row>
    <row r="1118" spans="1:28" x14ac:dyDescent="0.3">
      <c r="A1118" s="421"/>
      <c r="B1118" s="40" t="s">
        <v>2449</v>
      </c>
      <c r="C1118" s="11" t="s">
        <v>98</v>
      </c>
      <c r="D1118" s="11">
        <v>60</v>
      </c>
      <c r="E1118" s="153"/>
      <c r="F1118" s="320"/>
      <c r="G1118" s="320"/>
      <c r="H1118" s="320"/>
      <c r="I1118" s="320"/>
      <c r="J1118" s="320"/>
      <c r="K1118" s="320"/>
      <c r="L1118" s="4" t="s">
        <v>2674</v>
      </c>
      <c r="Q1118" s="588" t="s">
        <v>3316</v>
      </c>
      <c r="R1118" s="545" t="s">
        <v>3305</v>
      </c>
      <c r="S1118" s="546" t="s">
        <v>2077</v>
      </c>
      <c r="T1118" s="545">
        <v>90</v>
      </c>
      <c r="U1118" s="545"/>
      <c r="V1118" s="315"/>
      <c r="W1118" s="315"/>
      <c r="X1118" s="315"/>
      <c r="Y1118" s="315"/>
      <c r="Z1118" s="315"/>
      <c r="AA1118" s="315"/>
      <c r="AB1118" s="574" t="s">
        <v>252</v>
      </c>
    </row>
    <row r="1119" spans="1:28" x14ac:dyDescent="0.3">
      <c r="A1119" s="421"/>
      <c r="B1119" s="40" t="s">
        <v>2454</v>
      </c>
      <c r="C1119" s="11" t="s">
        <v>98</v>
      </c>
      <c r="D1119" s="11">
        <v>60</v>
      </c>
      <c r="E1119" s="153"/>
      <c r="F1119" s="320"/>
      <c r="G1119" s="320"/>
      <c r="H1119" s="320"/>
      <c r="I1119" s="320"/>
      <c r="J1119" s="320"/>
      <c r="K1119" s="320"/>
      <c r="L1119" s="4" t="s">
        <v>2675</v>
      </c>
      <c r="Q1119" s="430" t="s">
        <v>3329</v>
      </c>
      <c r="R1119" s="26" t="s">
        <v>3319</v>
      </c>
      <c r="S1119" s="11" t="s">
        <v>2077</v>
      </c>
      <c r="T1119" s="26">
        <v>160</v>
      </c>
      <c r="U1119" s="26">
        <v>380</v>
      </c>
      <c r="V1119" s="316"/>
      <c r="W1119" s="316">
        <v>380</v>
      </c>
      <c r="X1119" s="316"/>
      <c r="Y1119" s="316"/>
      <c r="Z1119" s="316"/>
      <c r="AA1119" s="316"/>
      <c r="AB1119" s="114"/>
    </row>
    <row r="1120" spans="1:28" ht="15" thickBot="1" x14ac:dyDescent="0.35">
      <c r="A1120" s="429"/>
      <c r="B1120" s="252" t="s">
        <v>2455</v>
      </c>
      <c r="C1120" s="11" t="s">
        <v>98</v>
      </c>
      <c r="D1120" s="13">
        <v>60</v>
      </c>
      <c r="E1120" s="154"/>
      <c r="F1120" s="761"/>
      <c r="G1120" s="761"/>
      <c r="H1120" s="761"/>
      <c r="I1120" s="761"/>
      <c r="J1120" s="761"/>
      <c r="K1120" s="761"/>
      <c r="L1120" s="8" t="s">
        <v>2676</v>
      </c>
      <c r="Q1120" s="547" t="s">
        <v>3330</v>
      </c>
      <c r="R1120" s="546" t="s">
        <v>3320</v>
      </c>
      <c r="S1120" s="546" t="s">
        <v>3321</v>
      </c>
      <c r="T1120" s="546">
        <v>240</v>
      </c>
      <c r="U1120" s="546">
        <v>620</v>
      </c>
      <c r="V1120" s="281"/>
      <c r="W1120" s="281"/>
      <c r="X1120" s="281">
        <v>620</v>
      </c>
      <c r="Y1120" s="281"/>
      <c r="Z1120" s="281"/>
      <c r="AA1120" s="281"/>
      <c r="AB1120" s="562"/>
    </row>
    <row r="1121" spans="1:28" ht="18.600000000000001" thickBot="1" x14ac:dyDescent="0.4">
      <c r="A1121" s="56" t="s">
        <v>2459</v>
      </c>
      <c r="B1121" s="15"/>
      <c r="C1121" s="83"/>
      <c r="D1121" s="27"/>
      <c r="E1121" s="27"/>
      <c r="F1121" s="27"/>
      <c r="G1121" s="27"/>
      <c r="H1121" s="27"/>
      <c r="I1121" s="27"/>
      <c r="J1121" s="27"/>
      <c r="K1121" s="27"/>
      <c r="L1121" s="16"/>
      <c r="Q1121" s="421"/>
      <c r="R1121" s="11" t="s">
        <v>3322</v>
      </c>
      <c r="S1121" s="11" t="s">
        <v>3321</v>
      </c>
      <c r="T1121" s="11">
        <v>320</v>
      </c>
      <c r="U1121" s="11">
        <v>750</v>
      </c>
      <c r="V1121" s="281"/>
      <c r="W1121" s="281"/>
      <c r="X1121" s="281">
        <v>750</v>
      </c>
      <c r="Y1121" s="281"/>
      <c r="Z1121" s="281"/>
      <c r="AA1121" s="281"/>
      <c r="AB1121" s="4"/>
    </row>
    <row r="1122" spans="1:28" x14ac:dyDescent="0.3">
      <c r="A1122" s="426" t="s">
        <v>2469</v>
      </c>
      <c r="B1122" s="10" t="s">
        <v>2460</v>
      </c>
      <c r="C1122" s="11" t="s">
        <v>2461</v>
      </c>
      <c r="D1122" s="14">
        <v>240</v>
      </c>
      <c r="E1122" s="14">
        <v>624</v>
      </c>
      <c r="F1122" s="315"/>
      <c r="G1122" s="315"/>
      <c r="H1122" s="315">
        <v>624</v>
      </c>
      <c r="I1122" s="315"/>
      <c r="J1122" s="315"/>
      <c r="K1122" s="315"/>
      <c r="L1122" s="6" t="s">
        <v>2463</v>
      </c>
      <c r="Q1122" s="547"/>
      <c r="R1122" s="546" t="s">
        <v>3323</v>
      </c>
      <c r="S1122" s="546" t="s">
        <v>3324</v>
      </c>
      <c r="T1122" s="546">
        <v>600</v>
      </c>
      <c r="U1122" s="546">
        <v>1470</v>
      </c>
      <c r="V1122" s="281"/>
      <c r="W1122" s="281"/>
      <c r="X1122" s="281"/>
      <c r="Y1122" s="281"/>
      <c r="Z1122" s="281">
        <v>1470</v>
      </c>
      <c r="AA1122" s="281"/>
      <c r="AB1122" s="562"/>
    </row>
    <row r="1123" spans="1:28" x14ac:dyDescent="0.3">
      <c r="A1123" s="35" t="s">
        <v>2470</v>
      </c>
      <c r="B1123" s="10" t="s">
        <v>2462</v>
      </c>
      <c r="C1123" s="11" t="s">
        <v>2404</v>
      </c>
      <c r="D1123" s="11">
        <v>630</v>
      </c>
      <c r="E1123" s="11">
        <v>1700</v>
      </c>
      <c r="F1123" s="281"/>
      <c r="G1123" s="281"/>
      <c r="H1123" s="281"/>
      <c r="I1123" s="281"/>
      <c r="J1123" s="281"/>
      <c r="K1123" s="281">
        <v>1700</v>
      </c>
      <c r="L1123" s="6" t="s">
        <v>2464</v>
      </c>
      <c r="Q1123" s="421"/>
      <c r="R1123" s="11" t="s">
        <v>3325</v>
      </c>
      <c r="S1123" s="11" t="s">
        <v>2077</v>
      </c>
      <c r="T1123" s="11">
        <v>150</v>
      </c>
      <c r="U1123" s="11">
        <v>360</v>
      </c>
      <c r="V1123" s="281"/>
      <c r="W1123" s="281">
        <v>360</v>
      </c>
      <c r="X1123" s="281"/>
      <c r="Y1123" s="281"/>
      <c r="Z1123" s="281"/>
      <c r="AA1123" s="281"/>
      <c r="AB1123" s="4"/>
    </row>
    <row r="1124" spans="1:28" x14ac:dyDescent="0.3">
      <c r="A1124" s="429"/>
      <c r="B1124" s="252" t="s">
        <v>2465</v>
      </c>
      <c r="C1124" s="11" t="s">
        <v>2402</v>
      </c>
      <c r="D1124" s="13">
        <v>100</v>
      </c>
      <c r="E1124" s="153"/>
      <c r="F1124" s="320"/>
      <c r="G1124" s="320"/>
      <c r="H1124" s="320"/>
      <c r="I1124" s="320"/>
      <c r="J1124" s="320"/>
      <c r="K1124" s="320"/>
      <c r="L1124" s="8"/>
      <c r="Q1124" s="547"/>
      <c r="R1124" s="546" t="s">
        <v>3326</v>
      </c>
      <c r="S1124" s="546" t="s">
        <v>3321</v>
      </c>
      <c r="T1124" s="546">
        <v>240</v>
      </c>
      <c r="U1124" s="546">
        <v>560</v>
      </c>
      <c r="V1124" s="281"/>
      <c r="W1124" s="281">
        <v>560</v>
      </c>
      <c r="X1124" s="281"/>
      <c r="Y1124" s="281"/>
      <c r="Z1124" s="281"/>
      <c r="AA1124" s="281"/>
      <c r="AB1124" s="562"/>
    </row>
    <row r="1125" spans="1:28" x14ac:dyDescent="0.3">
      <c r="A1125" s="421"/>
      <c r="B1125" s="40" t="s">
        <v>2466</v>
      </c>
      <c r="C1125" s="11" t="s">
        <v>2068</v>
      </c>
      <c r="D1125" s="11">
        <v>200</v>
      </c>
      <c r="E1125" s="153"/>
      <c r="F1125" s="320"/>
      <c r="G1125" s="320"/>
      <c r="H1125" s="320"/>
      <c r="I1125" s="320"/>
      <c r="J1125" s="320"/>
      <c r="K1125" s="320"/>
      <c r="L1125" s="4"/>
      <c r="Q1125" s="421"/>
      <c r="R1125" s="11" t="s">
        <v>3327</v>
      </c>
      <c r="S1125" s="11" t="s">
        <v>2077</v>
      </c>
      <c r="T1125" s="11">
        <v>100</v>
      </c>
      <c r="U1125" s="11"/>
      <c r="V1125" s="281"/>
      <c r="W1125" s="281"/>
      <c r="X1125" s="281"/>
      <c r="Y1125" s="281"/>
      <c r="Z1125" s="281"/>
      <c r="AA1125" s="281"/>
      <c r="AB1125" s="4"/>
    </row>
    <row r="1126" spans="1:28" ht="15" thickBot="1" x14ac:dyDescent="0.35">
      <c r="A1126" s="429"/>
      <c r="B1126" s="252" t="s">
        <v>2467</v>
      </c>
      <c r="C1126" s="11" t="s">
        <v>82</v>
      </c>
      <c r="D1126" s="13">
        <v>32</v>
      </c>
      <c r="E1126" s="154"/>
      <c r="F1126" s="761"/>
      <c r="G1126" s="761"/>
      <c r="H1126" s="761"/>
      <c r="I1126" s="761"/>
      <c r="J1126" s="761"/>
      <c r="K1126" s="761"/>
      <c r="L1126" s="8" t="s">
        <v>2468</v>
      </c>
      <c r="Q1126" s="587"/>
      <c r="R1126" s="552" t="s">
        <v>3328</v>
      </c>
      <c r="S1126" s="546" t="s">
        <v>2077</v>
      </c>
      <c r="T1126" s="552">
        <v>100</v>
      </c>
      <c r="U1126" s="552"/>
      <c r="V1126" s="314"/>
      <c r="W1126" s="314"/>
      <c r="X1126" s="314"/>
      <c r="Y1126" s="314"/>
      <c r="Z1126" s="314"/>
      <c r="AA1126" s="314"/>
      <c r="AB1126" s="575"/>
    </row>
    <row r="1127" spans="1:28" ht="18.600000000000001" thickBot="1" x14ac:dyDescent="0.4">
      <c r="A1127" s="56" t="s">
        <v>2471</v>
      </c>
      <c r="B1127" s="15"/>
      <c r="C1127" s="83"/>
      <c r="D1127" s="27"/>
      <c r="E1127" s="27"/>
      <c r="F1127" s="27"/>
      <c r="G1127" s="27"/>
      <c r="H1127" s="27"/>
      <c r="I1127" s="27"/>
      <c r="J1127" s="27"/>
      <c r="K1127" s="27"/>
      <c r="L1127" s="16"/>
      <c r="Q1127" s="426" t="s">
        <v>3495</v>
      </c>
      <c r="R1127" s="14" t="s">
        <v>3488</v>
      </c>
      <c r="S1127" s="11" t="s">
        <v>2077</v>
      </c>
      <c r="T1127" s="14">
        <v>135</v>
      </c>
      <c r="U1127" s="14">
        <v>52.74</v>
      </c>
      <c r="V1127" s="315">
        <v>52.74</v>
      </c>
      <c r="W1127" s="315"/>
      <c r="X1127" s="315"/>
      <c r="Y1127" s="315"/>
      <c r="Z1127" s="315"/>
      <c r="AA1127" s="315"/>
      <c r="AB1127" s="6" t="s">
        <v>3490</v>
      </c>
    </row>
    <row r="1128" spans="1:28" x14ac:dyDescent="0.3">
      <c r="A1128" s="428" t="s">
        <v>2481</v>
      </c>
      <c r="B1128" s="10" t="s">
        <v>2472</v>
      </c>
      <c r="C1128" s="11" t="s">
        <v>98</v>
      </c>
      <c r="D1128" s="153"/>
      <c r="E1128" s="153"/>
      <c r="F1128" s="315"/>
      <c r="G1128" s="315"/>
      <c r="H1128" s="315"/>
      <c r="I1128" s="315"/>
      <c r="J1128" s="315"/>
      <c r="K1128" s="315"/>
      <c r="L1128" s="6" t="s">
        <v>2475</v>
      </c>
      <c r="Q1128" s="547" t="s">
        <v>3496</v>
      </c>
      <c r="R1128" s="546" t="s">
        <v>3489</v>
      </c>
      <c r="S1128" s="546" t="s">
        <v>2077</v>
      </c>
      <c r="T1128" s="545">
        <v>135</v>
      </c>
      <c r="U1128" s="546">
        <v>88.4</v>
      </c>
      <c r="V1128" s="281">
        <v>88.4</v>
      </c>
      <c r="W1128" s="281"/>
      <c r="X1128" s="281"/>
      <c r="Y1128" s="281"/>
      <c r="Z1128" s="281"/>
      <c r="AA1128" s="281"/>
      <c r="AB1128" s="562"/>
    </row>
    <row r="1129" spans="1:28" x14ac:dyDescent="0.3">
      <c r="A1129" s="35" t="s">
        <v>2482</v>
      </c>
      <c r="B1129" s="40" t="s">
        <v>2473</v>
      </c>
      <c r="C1129" s="11" t="s">
        <v>98</v>
      </c>
      <c r="D1129" s="153"/>
      <c r="E1129" s="153"/>
      <c r="F1129" s="281"/>
      <c r="G1129" s="281"/>
      <c r="H1129" s="281"/>
      <c r="I1129" s="281"/>
      <c r="J1129" s="281"/>
      <c r="K1129" s="281"/>
      <c r="L1129" s="4" t="s">
        <v>2476</v>
      </c>
      <c r="Q1129" s="421" t="s">
        <v>3497</v>
      </c>
      <c r="R1129" s="11" t="s">
        <v>3491</v>
      </c>
      <c r="S1129" s="11" t="s">
        <v>2077</v>
      </c>
      <c r="T1129" s="14">
        <v>135</v>
      </c>
      <c r="U1129" s="14">
        <v>52.74</v>
      </c>
      <c r="V1129" s="315">
        <v>52.74</v>
      </c>
      <c r="W1129" s="315"/>
      <c r="X1129" s="315"/>
      <c r="Y1129" s="315"/>
      <c r="Z1129" s="315"/>
      <c r="AA1129" s="315"/>
      <c r="AB1129" s="6" t="s">
        <v>3490</v>
      </c>
    </row>
    <row r="1130" spans="1:28" x14ac:dyDescent="0.3">
      <c r="A1130" s="421" t="s">
        <v>2484</v>
      </c>
      <c r="B1130" s="40" t="s">
        <v>2474</v>
      </c>
      <c r="C1130" s="11" t="s">
        <v>98</v>
      </c>
      <c r="D1130" s="153"/>
      <c r="E1130" s="153"/>
      <c r="F1130" s="320"/>
      <c r="G1130" s="320"/>
      <c r="H1130" s="320"/>
      <c r="I1130" s="320"/>
      <c r="J1130" s="320"/>
      <c r="K1130" s="320"/>
      <c r="L1130" s="4" t="s">
        <v>2477</v>
      </c>
      <c r="Q1130" s="421"/>
      <c r="R1130" s="11" t="s">
        <v>3522</v>
      </c>
      <c r="S1130" s="11" t="s">
        <v>2077</v>
      </c>
      <c r="T1130" s="11">
        <v>55</v>
      </c>
      <c r="U1130" s="11"/>
      <c r="V1130" s="281"/>
      <c r="W1130" s="281"/>
      <c r="X1130" s="281"/>
      <c r="Y1130" s="281"/>
      <c r="Z1130" s="281"/>
      <c r="AA1130" s="281"/>
      <c r="AB1130" s="4" t="s">
        <v>3524</v>
      </c>
    </row>
    <row r="1131" spans="1:28" ht="15" thickBot="1" x14ac:dyDescent="0.35">
      <c r="A1131" s="429"/>
      <c r="B1131" s="252" t="s">
        <v>2478</v>
      </c>
      <c r="C1131" s="11" t="s">
        <v>2479</v>
      </c>
      <c r="D1131" s="13">
        <v>780</v>
      </c>
      <c r="E1131" s="13">
        <v>1570</v>
      </c>
      <c r="F1131" s="314"/>
      <c r="G1131" s="314"/>
      <c r="H1131" s="314"/>
      <c r="I1131" s="314"/>
      <c r="J1131" s="314"/>
      <c r="K1131" s="314">
        <v>1570</v>
      </c>
      <c r="L1131" s="8" t="s">
        <v>2480</v>
      </c>
      <c r="Q1131" s="547"/>
      <c r="R1131" s="546" t="s">
        <v>3526</v>
      </c>
      <c r="S1131" s="546" t="s">
        <v>2077</v>
      </c>
      <c r="T1131" s="546">
        <v>55</v>
      </c>
      <c r="U1131" s="546"/>
      <c r="V1131" s="281"/>
      <c r="W1131" s="281"/>
      <c r="X1131" s="281"/>
      <c r="Y1131" s="281"/>
      <c r="Z1131" s="281"/>
      <c r="AA1131" s="281"/>
      <c r="AB1131" s="562" t="s">
        <v>3525</v>
      </c>
    </row>
    <row r="1132" spans="1:28" ht="18.600000000000001" thickBot="1" x14ac:dyDescent="0.4">
      <c r="A1132" s="56" t="s">
        <v>2483</v>
      </c>
      <c r="B1132" s="15"/>
      <c r="C1132" s="83"/>
      <c r="D1132" s="27"/>
      <c r="E1132" s="27"/>
      <c r="F1132" s="27"/>
      <c r="G1132" s="27"/>
      <c r="H1132" s="27"/>
      <c r="I1132" s="27"/>
      <c r="J1132" s="27"/>
      <c r="K1132" s="27"/>
      <c r="L1132" s="16"/>
      <c r="Q1132" s="421"/>
      <c r="R1132" s="11" t="s">
        <v>3527</v>
      </c>
      <c r="S1132" s="11" t="s">
        <v>2077</v>
      </c>
      <c r="T1132" s="11">
        <v>55</v>
      </c>
      <c r="U1132" s="11"/>
      <c r="V1132" s="281"/>
      <c r="W1132" s="281"/>
      <c r="X1132" s="281"/>
      <c r="Y1132" s="281"/>
      <c r="Z1132" s="281"/>
      <c r="AA1132" s="281"/>
      <c r="AB1132" s="4" t="s">
        <v>3528</v>
      </c>
    </row>
    <row r="1133" spans="1:28" x14ac:dyDescent="0.3">
      <c r="A1133" s="428" t="s">
        <v>2489</v>
      </c>
      <c r="B1133" s="10" t="s">
        <v>2485</v>
      </c>
      <c r="C1133" s="11" t="s">
        <v>2486</v>
      </c>
      <c r="D1133" s="14">
        <v>800</v>
      </c>
      <c r="E1133" s="14">
        <v>1936</v>
      </c>
      <c r="F1133" s="315"/>
      <c r="G1133" s="315"/>
      <c r="H1133" s="315"/>
      <c r="I1133" s="315"/>
      <c r="J1133" s="315"/>
      <c r="K1133" s="315">
        <v>1936</v>
      </c>
      <c r="L1133" s="6"/>
      <c r="Q1133" s="547"/>
      <c r="R1133" s="546" t="s">
        <v>3529</v>
      </c>
      <c r="S1133" s="546" t="s">
        <v>2077</v>
      </c>
      <c r="T1133" s="546">
        <v>55</v>
      </c>
      <c r="U1133" s="546"/>
      <c r="V1133" s="281"/>
      <c r="W1133" s="281"/>
      <c r="X1133" s="281"/>
      <c r="Y1133" s="281"/>
      <c r="Z1133" s="281"/>
      <c r="AA1133" s="281"/>
      <c r="AB1133" s="562" t="s">
        <v>3530</v>
      </c>
    </row>
    <row r="1134" spans="1:28" x14ac:dyDescent="0.3">
      <c r="A1134" s="35" t="s">
        <v>2490</v>
      </c>
      <c r="B1134" s="40" t="s">
        <v>2487</v>
      </c>
      <c r="C1134" s="11" t="s">
        <v>2486</v>
      </c>
      <c r="D1134" s="14">
        <v>800</v>
      </c>
      <c r="E1134" s="14">
        <v>1936</v>
      </c>
      <c r="F1134" s="315"/>
      <c r="G1134" s="315"/>
      <c r="H1134" s="315"/>
      <c r="I1134" s="315"/>
      <c r="J1134" s="315"/>
      <c r="K1134" s="315">
        <v>1936</v>
      </c>
      <c r="L1134" s="4"/>
    </row>
    <row r="1135" spans="1:28" ht="15" thickBot="1" x14ac:dyDescent="0.35">
      <c r="A1135" s="429"/>
      <c r="B1135" s="252" t="s">
        <v>2488</v>
      </c>
      <c r="C1135" s="11" t="s">
        <v>2486</v>
      </c>
      <c r="D1135" s="13">
        <v>590</v>
      </c>
      <c r="E1135" s="13">
        <v>1218</v>
      </c>
      <c r="F1135" s="314"/>
      <c r="G1135" s="314"/>
      <c r="H1135" s="314"/>
      <c r="I1135" s="314"/>
      <c r="J1135" s="314">
        <v>1218</v>
      </c>
      <c r="K1135" s="314"/>
      <c r="L1135" s="8"/>
    </row>
    <row r="1136" spans="1:28" ht="18.600000000000001" thickBot="1" x14ac:dyDescent="0.4">
      <c r="A1136" s="56" t="s">
        <v>2491</v>
      </c>
      <c r="B1136" s="15"/>
      <c r="C1136" s="83"/>
      <c r="D1136" s="27"/>
      <c r="E1136" s="27"/>
      <c r="F1136" s="27"/>
      <c r="G1136" s="27"/>
      <c r="H1136" s="27"/>
      <c r="I1136" s="27"/>
      <c r="J1136" s="27"/>
      <c r="K1136" s="27"/>
      <c r="L1136" s="16"/>
    </row>
    <row r="1137" spans="1:28" x14ac:dyDescent="0.3">
      <c r="A1137" s="428" t="s">
        <v>2509</v>
      </c>
      <c r="B1137" s="10" t="s">
        <v>2492</v>
      </c>
      <c r="C1137" s="11" t="s">
        <v>424</v>
      </c>
      <c r="D1137" s="14">
        <v>40</v>
      </c>
      <c r="E1137" s="14">
        <v>92</v>
      </c>
      <c r="F1137" s="315">
        <v>92</v>
      </c>
      <c r="G1137" s="315"/>
      <c r="H1137" s="315"/>
      <c r="I1137" s="315"/>
      <c r="J1137" s="315"/>
      <c r="K1137" s="315"/>
      <c r="L1137" s="6" t="s">
        <v>2494</v>
      </c>
    </row>
    <row r="1138" spans="1:28" x14ac:dyDescent="0.3">
      <c r="A1138" s="35" t="s">
        <v>2510</v>
      </c>
      <c r="B1138" s="40" t="s">
        <v>2493</v>
      </c>
      <c r="C1138" s="11" t="s">
        <v>424</v>
      </c>
      <c r="D1138" s="11">
        <v>60</v>
      </c>
      <c r="E1138" s="11">
        <v>162</v>
      </c>
      <c r="F1138" s="281">
        <v>162</v>
      </c>
      <c r="G1138" s="281"/>
      <c r="H1138" s="281"/>
      <c r="I1138" s="281"/>
      <c r="J1138" s="281"/>
      <c r="K1138" s="281"/>
      <c r="L1138" s="6" t="s">
        <v>2494</v>
      </c>
    </row>
    <row r="1139" spans="1:28" x14ac:dyDescent="0.3">
      <c r="A1139" s="421"/>
      <c r="B1139" s="40" t="s">
        <v>2495</v>
      </c>
      <c r="C1139" s="11" t="s">
        <v>424</v>
      </c>
      <c r="D1139" s="11">
        <v>330</v>
      </c>
      <c r="E1139" s="11">
        <v>895</v>
      </c>
      <c r="F1139" s="281"/>
      <c r="G1139" s="281"/>
      <c r="H1139" s="281">
        <v>895</v>
      </c>
      <c r="I1139" s="281"/>
      <c r="J1139" s="281"/>
      <c r="K1139" s="281"/>
      <c r="L1139" s="6" t="s">
        <v>2494</v>
      </c>
      <c r="Q1139" s="553" t="s">
        <v>21</v>
      </c>
      <c r="R1139" s="544" t="s">
        <v>14</v>
      </c>
      <c r="S1139" s="545" t="s">
        <v>15</v>
      </c>
      <c r="T1139" s="545">
        <v>9</v>
      </c>
      <c r="U1139" s="545">
        <v>16</v>
      </c>
      <c r="V1139" s="315">
        <v>16</v>
      </c>
      <c r="W1139" s="315"/>
      <c r="X1139" s="315"/>
      <c r="Y1139" s="315"/>
      <c r="Z1139" s="315"/>
      <c r="AA1139" s="315"/>
      <c r="AB1139" s="571" t="s">
        <v>1665</v>
      </c>
    </row>
    <row r="1140" spans="1:28" x14ac:dyDescent="0.3">
      <c r="A1140" s="429"/>
      <c r="B1140" s="252" t="s">
        <v>2496</v>
      </c>
      <c r="C1140" s="11" t="s">
        <v>424</v>
      </c>
      <c r="D1140" s="13">
        <v>530</v>
      </c>
      <c r="E1140" s="13">
        <v>1500</v>
      </c>
      <c r="F1140" s="314"/>
      <c r="G1140" s="314"/>
      <c r="H1140" s="314"/>
      <c r="I1140" s="314"/>
      <c r="J1140" s="314"/>
      <c r="K1140" s="314">
        <v>1500</v>
      </c>
      <c r="L1140" s="6" t="s">
        <v>2494</v>
      </c>
      <c r="Q1140" s="424" t="s">
        <v>299</v>
      </c>
      <c r="R1140" s="40" t="s">
        <v>18</v>
      </c>
      <c r="S1140" s="11" t="s">
        <v>15</v>
      </c>
      <c r="T1140" s="11">
        <v>9</v>
      </c>
      <c r="U1140" s="11">
        <v>15</v>
      </c>
      <c r="V1140" s="281">
        <v>15</v>
      </c>
      <c r="W1140" s="281"/>
      <c r="X1140" s="281"/>
      <c r="Y1140" s="281"/>
      <c r="Z1140" s="281"/>
      <c r="AA1140" s="281"/>
      <c r="AB1140" s="20" t="s">
        <v>298</v>
      </c>
    </row>
    <row r="1141" spans="1:28" x14ac:dyDescent="0.3">
      <c r="A1141" s="421"/>
      <c r="B1141" s="40" t="s">
        <v>2497</v>
      </c>
      <c r="C1141" s="11" t="s">
        <v>314</v>
      </c>
      <c r="D1141" s="11">
        <v>440</v>
      </c>
      <c r="E1141" s="11">
        <v>968</v>
      </c>
      <c r="F1141" s="281"/>
      <c r="G1141" s="281"/>
      <c r="H1141" s="281"/>
      <c r="I1141" s="281">
        <v>968</v>
      </c>
      <c r="J1141" s="281"/>
      <c r="K1141" s="281"/>
      <c r="L1141" s="6" t="s">
        <v>2494</v>
      </c>
      <c r="Q1141" s="726"/>
      <c r="R1141" s="554" t="s">
        <v>19</v>
      </c>
      <c r="S1141" s="546" t="s">
        <v>15</v>
      </c>
      <c r="T1141" s="546">
        <v>32</v>
      </c>
      <c r="U1141" s="546">
        <v>50</v>
      </c>
      <c r="V1141" s="281">
        <v>50</v>
      </c>
      <c r="W1141" s="281"/>
      <c r="X1141" s="281"/>
      <c r="Y1141" s="281"/>
      <c r="Z1141" s="281"/>
      <c r="AA1141" s="281"/>
      <c r="AB1141" s="564" t="s">
        <v>297</v>
      </c>
    </row>
    <row r="1142" spans="1:28" x14ac:dyDescent="0.3">
      <c r="A1142" s="421"/>
      <c r="B1142" s="40" t="s">
        <v>2498</v>
      </c>
      <c r="C1142" s="11" t="s">
        <v>2500</v>
      </c>
      <c r="D1142" s="11">
        <v>670</v>
      </c>
      <c r="E1142" s="11">
        <v>1010</v>
      </c>
      <c r="F1142" s="281"/>
      <c r="G1142" s="281"/>
      <c r="H1142" s="281"/>
      <c r="I1142" s="281">
        <v>1010</v>
      </c>
      <c r="J1142" s="281"/>
      <c r="K1142" s="281"/>
      <c r="L1142" s="6" t="s">
        <v>2494</v>
      </c>
      <c r="Q1142" s="420"/>
      <c r="R1142" s="40" t="s">
        <v>20</v>
      </c>
      <c r="S1142" s="11" t="s">
        <v>15</v>
      </c>
      <c r="T1142" s="11">
        <v>30</v>
      </c>
      <c r="U1142" s="11">
        <v>50</v>
      </c>
      <c r="V1142" s="281">
        <v>50</v>
      </c>
      <c r="W1142" s="281"/>
      <c r="X1142" s="281"/>
      <c r="Y1142" s="281"/>
      <c r="Z1142" s="281"/>
      <c r="AA1142" s="281"/>
      <c r="AB1142" s="20" t="s">
        <v>298</v>
      </c>
    </row>
    <row r="1143" spans="1:28" x14ac:dyDescent="0.3">
      <c r="A1143" s="421"/>
      <c r="B1143" s="40" t="s">
        <v>2499</v>
      </c>
      <c r="C1143" s="11" t="s">
        <v>2501</v>
      </c>
      <c r="D1143" s="11">
        <v>1000</v>
      </c>
      <c r="E1143" s="11">
        <v>2800</v>
      </c>
      <c r="F1143" s="281"/>
      <c r="G1143" s="281"/>
      <c r="H1143" s="281"/>
      <c r="I1143" s="281"/>
      <c r="J1143" s="281"/>
      <c r="K1143" s="281">
        <v>2800</v>
      </c>
      <c r="L1143" s="6" t="s">
        <v>2494</v>
      </c>
      <c r="Q1143" s="547"/>
      <c r="R1143" s="554" t="s">
        <v>27</v>
      </c>
      <c r="S1143" s="546" t="s">
        <v>23</v>
      </c>
      <c r="T1143" s="546">
        <v>13</v>
      </c>
      <c r="U1143" s="546">
        <v>25</v>
      </c>
      <c r="V1143" s="281">
        <v>25</v>
      </c>
      <c r="W1143" s="281"/>
      <c r="X1143" s="281"/>
      <c r="Y1143" s="281"/>
      <c r="Z1143" s="281"/>
      <c r="AA1143" s="281"/>
      <c r="AB1143" s="564" t="s">
        <v>1670</v>
      </c>
    </row>
    <row r="1144" spans="1:28" x14ac:dyDescent="0.3">
      <c r="A1144" s="421"/>
      <c r="B1144" s="40" t="s">
        <v>2502</v>
      </c>
      <c r="C1144" s="11" t="s">
        <v>2461</v>
      </c>
      <c r="D1144" s="11">
        <v>240</v>
      </c>
      <c r="E1144" s="11">
        <v>576</v>
      </c>
      <c r="F1144" s="281"/>
      <c r="G1144" s="281">
        <v>576</v>
      </c>
      <c r="H1144" s="281"/>
      <c r="I1144" s="281"/>
      <c r="J1144" s="281"/>
      <c r="K1144" s="281"/>
      <c r="L1144" s="6" t="s">
        <v>2494</v>
      </c>
      <c r="Q1144" s="421"/>
      <c r="R1144" s="40" t="s">
        <v>27</v>
      </c>
      <c r="S1144" s="11" t="s">
        <v>25</v>
      </c>
      <c r="T1144" s="11">
        <v>11</v>
      </c>
      <c r="U1144" s="11">
        <v>20</v>
      </c>
      <c r="V1144" s="281">
        <v>20</v>
      </c>
      <c r="W1144" s="281"/>
      <c r="X1144" s="281"/>
      <c r="Y1144" s="281"/>
      <c r="Z1144" s="281"/>
      <c r="AA1144" s="281"/>
      <c r="AB1144" s="20" t="s">
        <v>1671</v>
      </c>
    </row>
    <row r="1145" spans="1:28" x14ac:dyDescent="0.3">
      <c r="A1145" s="421"/>
      <c r="B1145" s="40" t="s">
        <v>2503</v>
      </c>
      <c r="C1145" s="11" t="s">
        <v>2402</v>
      </c>
      <c r="D1145" s="11">
        <v>320</v>
      </c>
      <c r="E1145" s="11">
        <v>878</v>
      </c>
      <c r="F1145" s="281"/>
      <c r="G1145" s="281"/>
      <c r="H1145" s="281">
        <v>878</v>
      </c>
      <c r="I1145" s="281"/>
      <c r="J1145" s="281"/>
      <c r="K1145" s="281"/>
      <c r="L1145" s="6" t="s">
        <v>2494</v>
      </c>
      <c r="Q1145" s="589" t="s">
        <v>1335</v>
      </c>
      <c r="R1145" s="658" t="s">
        <v>1334</v>
      </c>
      <c r="S1145" s="623" t="s">
        <v>15</v>
      </c>
      <c r="T1145" s="623">
        <v>17</v>
      </c>
      <c r="U1145" s="624">
        <v>31</v>
      </c>
      <c r="V1145" s="703">
        <v>31</v>
      </c>
      <c r="W1145" s="703"/>
      <c r="X1145" s="703"/>
      <c r="Y1145" s="703"/>
      <c r="Z1145" s="703"/>
      <c r="AA1145" s="703"/>
      <c r="AB1145" s="624" t="s">
        <v>1697</v>
      </c>
    </row>
    <row r="1146" spans="1:28" x14ac:dyDescent="0.3">
      <c r="A1146" s="421"/>
      <c r="B1146" s="40" t="s">
        <v>2504</v>
      </c>
      <c r="C1146" s="11" t="s">
        <v>2404</v>
      </c>
      <c r="D1146" s="11">
        <v>480</v>
      </c>
      <c r="E1146" s="11">
        <v>1500</v>
      </c>
      <c r="F1146" s="281"/>
      <c r="G1146" s="281"/>
      <c r="H1146" s="281"/>
      <c r="I1146" s="281"/>
      <c r="J1146" s="281"/>
      <c r="K1146" s="281">
        <v>1500</v>
      </c>
      <c r="L1146" s="6" t="s">
        <v>2494</v>
      </c>
      <c r="Q1146" s="35" t="s">
        <v>1336</v>
      </c>
      <c r="R1146" s="414" t="s">
        <v>1332</v>
      </c>
      <c r="S1146" s="96" t="s">
        <v>15</v>
      </c>
      <c r="T1146" s="96">
        <v>17</v>
      </c>
      <c r="U1146" s="66">
        <v>39</v>
      </c>
      <c r="V1146" s="703">
        <v>39</v>
      </c>
      <c r="W1146" s="703"/>
      <c r="X1146" s="703"/>
      <c r="Y1146" s="703"/>
      <c r="Z1146" s="703"/>
      <c r="AA1146" s="703"/>
      <c r="AB1146" s="66" t="s">
        <v>1698</v>
      </c>
    </row>
    <row r="1147" spans="1:28" x14ac:dyDescent="0.3">
      <c r="A1147" s="421"/>
      <c r="B1147" s="40" t="s">
        <v>2505</v>
      </c>
      <c r="C1147" s="11" t="s">
        <v>2406</v>
      </c>
      <c r="D1147" s="11">
        <v>680</v>
      </c>
      <c r="E1147" s="11">
        <v>1700</v>
      </c>
      <c r="F1147" s="281"/>
      <c r="G1147" s="281"/>
      <c r="H1147" s="281"/>
      <c r="I1147" s="281"/>
      <c r="J1147" s="281"/>
      <c r="K1147" s="281">
        <v>1700</v>
      </c>
      <c r="L1147" s="6" t="s">
        <v>2494</v>
      </c>
      <c r="Q1147" s="547"/>
      <c r="R1147" s="554" t="s">
        <v>142</v>
      </c>
      <c r="S1147" s="546" t="s">
        <v>320</v>
      </c>
      <c r="T1147" s="546">
        <v>15</v>
      </c>
      <c r="U1147" s="619"/>
      <c r="V1147" s="770"/>
      <c r="W1147" s="770"/>
      <c r="X1147" s="770"/>
      <c r="Y1147" s="770"/>
      <c r="Z1147" s="770"/>
      <c r="AA1147" s="770"/>
      <c r="AB1147" s="564" t="s">
        <v>1052</v>
      </c>
    </row>
    <row r="1148" spans="1:28" x14ac:dyDescent="0.3">
      <c r="A1148" s="429"/>
      <c r="B1148" s="252" t="s">
        <v>2506</v>
      </c>
      <c r="C1148" s="11" t="s">
        <v>82</v>
      </c>
      <c r="D1148" s="13">
        <v>50</v>
      </c>
      <c r="E1148" s="13">
        <v>135</v>
      </c>
      <c r="F1148" s="314">
        <v>135</v>
      </c>
      <c r="G1148" s="314"/>
      <c r="H1148" s="314"/>
      <c r="I1148" s="314"/>
      <c r="J1148" s="314"/>
      <c r="K1148" s="314"/>
      <c r="L1148" s="6" t="s">
        <v>2494</v>
      </c>
      <c r="Q1148" s="547"/>
      <c r="R1148" s="554" t="s">
        <v>236</v>
      </c>
      <c r="S1148" s="546" t="s">
        <v>2084</v>
      </c>
      <c r="T1148" s="546">
        <v>15</v>
      </c>
      <c r="U1148" s="619"/>
      <c r="V1148" s="770"/>
      <c r="W1148" s="770"/>
      <c r="X1148" s="770"/>
      <c r="Y1148" s="770"/>
      <c r="Z1148" s="770"/>
      <c r="AA1148" s="770"/>
      <c r="AB1148" s="562" t="s">
        <v>1107</v>
      </c>
    </row>
    <row r="1149" spans="1:28" x14ac:dyDescent="0.3">
      <c r="A1149" s="421"/>
      <c r="B1149" s="40" t="s">
        <v>2507</v>
      </c>
      <c r="C1149" s="11" t="s">
        <v>82</v>
      </c>
      <c r="D1149" s="11">
        <v>85</v>
      </c>
      <c r="E1149" s="11">
        <v>230</v>
      </c>
      <c r="F1149" s="281">
        <v>230</v>
      </c>
      <c r="G1149" s="281"/>
      <c r="H1149" s="281"/>
      <c r="I1149" s="281"/>
      <c r="J1149" s="281"/>
      <c r="K1149" s="281"/>
      <c r="L1149" s="6" t="s">
        <v>2494</v>
      </c>
      <c r="Q1149" s="556" t="s">
        <v>565</v>
      </c>
      <c r="R1149" s="544" t="s">
        <v>562</v>
      </c>
      <c r="S1149" s="623" t="s">
        <v>560</v>
      </c>
      <c r="T1149" s="623">
        <v>10</v>
      </c>
      <c r="U1149" s="623">
        <v>15</v>
      </c>
      <c r="V1149" s="700">
        <v>15</v>
      </c>
      <c r="W1149" s="700"/>
      <c r="X1149" s="700"/>
      <c r="Y1149" s="700"/>
      <c r="Z1149" s="700"/>
      <c r="AA1149" s="700"/>
      <c r="AB1149" s="624" t="s">
        <v>1823</v>
      </c>
    </row>
    <row r="1150" spans="1:28" ht="15" thickBot="1" x14ac:dyDescent="0.35">
      <c r="A1150" s="429"/>
      <c r="B1150" s="252" t="s">
        <v>2508</v>
      </c>
      <c r="C1150" s="11" t="s">
        <v>82</v>
      </c>
      <c r="D1150" s="13">
        <v>130</v>
      </c>
      <c r="E1150" s="13">
        <v>351</v>
      </c>
      <c r="F1150" s="314"/>
      <c r="G1150" s="314">
        <v>351</v>
      </c>
      <c r="H1150" s="314"/>
      <c r="I1150" s="314"/>
      <c r="J1150" s="314"/>
      <c r="K1150" s="314"/>
      <c r="L1150" s="114" t="s">
        <v>2494</v>
      </c>
      <c r="Q1150" s="424" t="s">
        <v>566</v>
      </c>
      <c r="R1150" s="40" t="s">
        <v>561</v>
      </c>
      <c r="S1150" s="96" t="s">
        <v>560</v>
      </c>
      <c r="T1150" s="96">
        <v>10</v>
      </c>
      <c r="U1150" s="96">
        <v>15</v>
      </c>
      <c r="V1150" s="700">
        <v>15</v>
      </c>
      <c r="W1150" s="700"/>
      <c r="X1150" s="700"/>
      <c r="Y1150" s="700"/>
      <c r="Z1150" s="700"/>
      <c r="AA1150" s="700"/>
      <c r="AB1150" s="66" t="s">
        <v>1824</v>
      </c>
    </row>
    <row r="1151" spans="1:28" ht="18.600000000000001" thickBot="1" x14ac:dyDescent="0.4">
      <c r="A1151" s="56" t="s">
        <v>2511</v>
      </c>
      <c r="B1151" s="15"/>
      <c r="C1151" s="83"/>
      <c r="D1151" s="27"/>
      <c r="E1151" s="27"/>
      <c r="F1151" s="27"/>
      <c r="G1151" s="27"/>
      <c r="H1151" s="27"/>
      <c r="I1151" s="27"/>
      <c r="J1151" s="27"/>
      <c r="K1151" s="27"/>
      <c r="L1151" s="16"/>
      <c r="Q1151" s="437"/>
      <c r="R1151" s="414" t="s">
        <v>771</v>
      </c>
      <c r="S1151" s="96" t="s">
        <v>15</v>
      </c>
      <c r="T1151" s="96">
        <v>10</v>
      </c>
      <c r="U1151" s="96">
        <v>17.84</v>
      </c>
      <c r="V1151" s="700">
        <v>17.84</v>
      </c>
      <c r="W1151" s="700"/>
      <c r="X1151" s="700"/>
      <c r="Y1151" s="700"/>
      <c r="Z1151" s="700"/>
      <c r="AA1151" s="700"/>
      <c r="AB1151" s="66" t="s">
        <v>1872</v>
      </c>
    </row>
    <row r="1152" spans="1:28" x14ac:dyDescent="0.3">
      <c r="A1152" s="428" t="s">
        <v>2532</v>
      </c>
      <c r="B1152" s="10" t="s">
        <v>2512</v>
      </c>
      <c r="C1152" s="11" t="s">
        <v>82</v>
      </c>
      <c r="D1152" s="14">
        <v>36</v>
      </c>
      <c r="E1152" s="14">
        <v>68</v>
      </c>
      <c r="F1152" s="315">
        <v>68</v>
      </c>
      <c r="G1152" s="315"/>
      <c r="H1152" s="315"/>
      <c r="I1152" s="315"/>
      <c r="J1152" s="315"/>
      <c r="K1152" s="315"/>
      <c r="L1152" s="6" t="s">
        <v>2517</v>
      </c>
      <c r="Q1152" s="547"/>
      <c r="R1152" s="554" t="s">
        <v>869</v>
      </c>
      <c r="S1152" s="546" t="s">
        <v>15</v>
      </c>
      <c r="T1152" s="546">
        <v>9</v>
      </c>
      <c r="U1152" s="546">
        <v>9</v>
      </c>
      <c r="V1152" s="281">
        <v>9</v>
      </c>
      <c r="W1152" s="281"/>
      <c r="X1152" s="281"/>
      <c r="Y1152" s="281"/>
      <c r="Z1152" s="281"/>
      <c r="AA1152" s="281"/>
      <c r="AB1152" s="562" t="s">
        <v>1911</v>
      </c>
    </row>
    <row r="1153" spans="1:28" x14ac:dyDescent="0.3">
      <c r="A1153" s="35" t="s">
        <v>2533</v>
      </c>
      <c r="B1153" s="40" t="s">
        <v>2513</v>
      </c>
      <c r="C1153" s="11" t="s">
        <v>82</v>
      </c>
      <c r="D1153" s="11">
        <v>36</v>
      </c>
      <c r="E1153" s="11">
        <v>76</v>
      </c>
      <c r="F1153" s="281">
        <v>76</v>
      </c>
      <c r="G1153" s="281"/>
      <c r="H1153" s="281"/>
      <c r="I1153" s="281"/>
      <c r="J1153" s="281"/>
      <c r="K1153" s="281"/>
      <c r="L1153" s="6" t="s">
        <v>2518</v>
      </c>
      <c r="Q1153" s="421"/>
      <c r="R1153" s="40" t="s">
        <v>870</v>
      </c>
      <c r="S1153" s="11" t="s">
        <v>15</v>
      </c>
      <c r="T1153" s="11">
        <v>9</v>
      </c>
      <c r="U1153" s="11">
        <v>9</v>
      </c>
      <c r="V1153" s="281">
        <v>9</v>
      </c>
      <c r="W1153" s="281"/>
      <c r="X1153" s="281"/>
      <c r="Y1153" s="281"/>
      <c r="Z1153" s="281"/>
      <c r="AA1153" s="281"/>
      <c r="AB1153" s="4" t="s">
        <v>1911</v>
      </c>
    </row>
    <row r="1154" spans="1:28" x14ac:dyDescent="0.3">
      <c r="A1154" s="421"/>
      <c r="B1154" s="40" t="s">
        <v>2514</v>
      </c>
      <c r="C1154" s="11" t="s">
        <v>82</v>
      </c>
      <c r="D1154" s="11">
        <v>36</v>
      </c>
      <c r="E1154" s="154"/>
      <c r="F1154" s="761"/>
      <c r="G1154" s="761"/>
      <c r="H1154" s="761"/>
      <c r="I1154" s="761"/>
      <c r="J1154" s="761"/>
      <c r="K1154" s="761"/>
      <c r="L1154" s="4" t="s">
        <v>2519</v>
      </c>
      <c r="Q1154" s="547"/>
      <c r="R1154" s="554" t="s">
        <v>871</v>
      </c>
      <c r="S1154" s="546" t="s">
        <v>15</v>
      </c>
      <c r="T1154" s="546">
        <v>9</v>
      </c>
      <c r="U1154" s="546">
        <v>9</v>
      </c>
      <c r="V1154" s="281">
        <v>9</v>
      </c>
      <c r="W1154" s="281"/>
      <c r="X1154" s="281"/>
      <c r="Y1154" s="281"/>
      <c r="Z1154" s="281"/>
      <c r="AA1154" s="281"/>
      <c r="AB1154" s="562" t="s">
        <v>1911</v>
      </c>
    </row>
    <row r="1155" spans="1:28" x14ac:dyDescent="0.3">
      <c r="A1155" s="421"/>
      <c r="B1155" s="40" t="s">
        <v>2515</v>
      </c>
      <c r="C1155" s="11" t="s">
        <v>82</v>
      </c>
      <c r="D1155" s="11">
        <v>36</v>
      </c>
      <c r="E1155" s="154"/>
      <c r="F1155" s="761"/>
      <c r="G1155" s="761"/>
      <c r="H1155" s="761"/>
      <c r="I1155" s="761"/>
      <c r="J1155" s="761"/>
      <c r="K1155" s="761"/>
      <c r="L1155" s="4" t="s">
        <v>2520</v>
      </c>
      <c r="Q1155" s="421"/>
      <c r="R1155" s="40" t="s">
        <v>872</v>
      </c>
      <c r="S1155" s="11" t="s">
        <v>15</v>
      </c>
      <c r="T1155" s="11">
        <v>10</v>
      </c>
      <c r="U1155" s="11">
        <v>9</v>
      </c>
      <c r="V1155" s="281">
        <v>9</v>
      </c>
      <c r="W1155" s="281"/>
      <c r="X1155" s="281"/>
      <c r="Y1155" s="281"/>
      <c r="Z1155" s="281"/>
      <c r="AA1155" s="281"/>
      <c r="AB1155" t="s">
        <v>1912</v>
      </c>
    </row>
    <row r="1156" spans="1:28" x14ac:dyDescent="0.3">
      <c r="A1156" s="421"/>
      <c r="B1156" s="40" t="s">
        <v>2521</v>
      </c>
      <c r="C1156" s="11" t="s">
        <v>424</v>
      </c>
      <c r="D1156" s="11">
        <v>30</v>
      </c>
      <c r="E1156" s="11">
        <v>84</v>
      </c>
      <c r="F1156" s="281">
        <v>84</v>
      </c>
      <c r="G1156" s="281"/>
      <c r="H1156" s="281"/>
      <c r="I1156" s="281"/>
      <c r="J1156" s="281"/>
      <c r="K1156" s="281"/>
      <c r="L1156" s="6" t="s">
        <v>2517</v>
      </c>
      <c r="Q1156" s="547"/>
      <c r="R1156" s="554" t="s">
        <v>873</v>
      </c>
      <c r="S1156" s="546" t="s">
        <v>15</v>
      </c>
      <c r="T1156" s="546">
        <v>14</v>
      </c>
      <c r="U1156" s="546">
        <v>18</v>
      </c>
      <c r="V1156" s="281">
        <v>18</v>
      </c>
      <c r="W1156" s="281"/>
      <c r="X1156" s="281"/>
      <c r="Y1156" s="281"/>
      <c r="Z1156" s="281"/>
      <c r="AA1156" s="281"/>
      <c r="AB1156" s="582" t="s">
        <v>1913</v>
      </c>
    </row>
    <row r="1157" spans="1:28" x14ac:dyDescent="0.3">
      <c r="A1157" s="421"/>
      <c r="B1157" s="40" t="s">
        <v>2522</v>
      </c>
      <c r="C1157" s="11" t="s">
        <v>424</v>
      </c>
      <c r="D1157" s="11">
        <v>30</v>
      </c>
      <c r="E1157" s="11">
        <v>96</v>
      </c>
      <c r="F1157" s="281">
        <v>96</v>
      </c>
      <c r="G1157" s="281"/>
      <c r="H1157" s="281"/>
      <c r="I1157" s="281"/>
      <c r="J1157" s="281"/>
      <c r="K1157" s="281"/>
      <c r="L1157" s="6" t="s">
        <v>2527</v>
      </c>
      <c r="Q1157" s="421"/>
      <c r="R1157" s="40" t="s">
        <v>874</v>
      </c>
      <c r="S1157" s="11" t="s">
        <v>15</v>
      </c>
      <c r="T1157" s="11">
        <v>16.5</v>
      </c>
      <c r="U1157" s="11">
        <v>17</v>
      </c>
      <c r="V1157" s="281">
        <v>17</v>
      </c>
      <c r="W1157" s="281"/>
      <c r="X1157" s="281"/>
      <c r="Y1157" s="281"/>
      <c r="Z1157" s="281"/>
      <c r="AA1157" s="281"/>
      <c r="AB1157" t="s">
        <v>1914</v>
      </c>
    </row>
    <row r="1158" spans="1:28" x14ac:dyDescent="0.3">
      <c r="A1158" s="429"/>
      <c r="B1158" s="252" t="s">
        <v>2523</v>
      </c>
      <c r="C1158" s="11" t="s">
        <v>424</v>
      </c>
      <c r="D1158" s="13">
        <v>60</v>
      </c>
      <c r="E1158" s="13">
        <v>168</v>
      </c>
      <c r="F1158" s="314">
        <v>168</v>
      </c>
      <c r="G1158" s="314"/>
      <c r="H1158" s="314"/>
      <c r="I1158" s="314"/>
      <c r="J1158" s="314"/>
      <c r="K1158" s="314"/>
      <c r="L1158" s="6" t="s">
        <v>2517</v>
      </c>
      <c r="Q1158" s="547"/>
      <c r="R1158" s="554" t="s">
        <v>875</v>
      </c>
      <c r="S1158" s="546" t="s">
        <v>15</v>
      </c>
      <c r="T1158" s="546">
        <v>15</v>
      </c>
      <c r="U1158" s="546">
        <v>12</v>
      </c>
      <c r="V1158" s="281">
        <v>12</v>
      </c>
      <c r="W1158" s="281"/>
      <c r="X1158" s="281"/>
      <c r="Y1158" s="281"/>
      <c r="Z1158" s="281"/>
      <c r="AA1158" s="281"/>
      <c r="AB1158" s="582" t="s">
        <v>1915</v>
      </c>
    </row>
    <row r="1159" spans="1:28" x14ac:dyDescent="0.3">
      <c r="A1159" s="421"/>
      <c r="B1159" s="40" t="s">
        <v>2524</v>
      </c>
      <c r="C1159" s="11" t="s">
        <v>424</v>
      </c>
      <c r="D1159" s="11">
        <v>60</v>
      </c>
      <c r="E1159" s="11">
        <v>192</v>
      </c>
      <c r="F1159" s="281">
        <v>192</v>
      </c>
      <c r="G1159" s="281"/>
      <c r="H1159" s="281"/>
      <c r="I1159" s="281"/>
      <c r="J1159" s="281"/>
      <c r="K1159" s="281"/>
      <c r="L1159" s="6" t="s">
        <v>2527</v>
      </c>
      <c r="Q1159" s="421"/>
      <c r="R1159" s="40" t="s">
        <v>876</v>
      </c>
      <c r="S1159" s="11" t="s">
        <v>15</v>
      </c>
      <c r="T1159" s="11">
        <v>15</v>
      </c>
      <c r="U1159" s="11">
        <v>12</v>
      </c>
      <c r="V1159" s="281">
        <v>12</v>
      </c>
      <c r="W1159" s="281"/>
      <c r="X1159" s="281"/>
      <c r="Y1159" s="281"/>
      <c r="Z1159" s="281"/>
      <c r="AA1159" s="281"/>
      <c r="AB1159" t="s">
        <v>1915</v>
      </c>
    </row>
    <row r="1160" spans="1:28" x14ac:dyDescent="0.3">
      <c r="A1160" s="421"/>
      <c r="B1160" s="40" t="s">
        <v>2525</v>
      </c>
      <c r="C1160" s="11" t="s">
        <v>424</v>
      </c>
      <c r="D1160" s="11">
        <v>160</v>
      </c>
      <c r="E1160" s="11">
        <v>352</v>
      </c>
      <c r="F1160" s="281"/>
      <c r="G1160" s="281">
        <v>352</v>
      </c>
      <c r="H1160" s="281"/>
      <c r="I1160" s="281"/>
      <c r="J1160" s="281"/>
      <c r="K1160" s="281"/>
      <c r="L1160" s="6" t="s">
        <v>2517</v>
      </c>
      <c r="Q1160" s="547"/>
      <c r="R1160" s="554" t="s">
        <v>877</v>
      </c>
      <c r="S1160" s="546" t="s">
        <v>15</v>
      </c>
      <c r="T1160" s="546">
        <v>30</v>
      </c>
      <c r="U1160" s="546">
        <v>32</v>
      </c>
      <c r="V1160" s="281">
        <v>32</v>
      </c>
      <c r="W1160" s="281"/>
      <c r="X1160" s="281"/>
      <c r="Y1160" s="281"/>
      <c r="Z1160" s="281"/>
      <c r="AA1160" s="281"/>
      <c r="AB1160" s="582" t="s">
        <v>1916</v>
      </c>
    </row>
    <row r="1161" spans="1:28" x14ac:dyDescent="0.3">
      <c r="A1161" s="421"/>
      <c r="B1161" s="40" t="s">
        <v>2526</v>
      </c>
      <c r="C1161" s="11" t="s">
        <v>424</v>
      </c>
      <c r="D1161" s="11">
        <v>160</v>
      </c>
      <c r="E1161" s="11">
        <v>400</v>
      </c>
      <c r="F1161" s="281"/>
      <c r="G1161" s="281">
        <v>400</v>
      </c>
      <c r="H1161" s="281"/>
      <c r="I1161" s="281"/>
      <c r="J1161" s="281"/>
      <c r="K1161" s="281"/>
      <c r="L1161" s="6" t="s">
        <v>2527</v>
      </c>
      <c r="Q1161" s="429"/>
      <c r="R1161" s="40" t="s">
        <v>878</v>
      </c>
      <c r="S1161" s="11" t="s">
        <v>15</v>
      </c>
      <c r="T1161" s="13">
        <v>30</v>
      </c>
      <c r="U1161" s="13">
        <v>32</v>
      </c>
      <c r="V1161" s="314">
        <v>32</v>
      </c>
      <c r="W1161" s="314"/>
      <c r="X1161" s="314"/>
      <c r="Y1161" s="314"/>
      <c r="Z1161" s="314"/>
      <c r="AA1161" s="314"/>
      <c r="AB1161" t="s">
        <v>1916</v>
      </c>
    </row>
    <row r="1162" spans="1:28" x14ac:dyDescent="0.3">
      <c r="A1162" s="421"/>
      <c r="B1162" s="40" t="s">
        <v>2528</v>
      </c>
      <c r="C1162" s="11" t="s">
        <v>98</v>
      </c>
      <c r="D1162" s="11">
        <v>320</v>
      </c>
      <c r="E1162" s="11">
        <v>704</v>
      </c>
      <c r="F1162" s="281"/>
      <c r="G1162" s="281"/>
      <c r="H1162" s="281">
        <v>704</v>
      </c>
      <c r="I1162" s="281"/>
      <c r="J1162" s="281"/>
      <c r="K1162" s="281"/>
      <c r="L1162" s="6" t="s">
        <v>2517</v>
      </c>
      <c r="Q1162" s="421"/>
      <c r="R1162" s="40" t="s">
        <v>1324</v>
      </c>
      <c r="S1162" s="11" t="s">
        <v>15</v>
      </c>
      <c r="T1162" s="11">
        <v>16</v>
      </c>
      <c r="U1162" s="11">
        <v>32</v>
      </c>
      <c r="V1162" s="281">
        <v>32</v>
      </c>
      <c r="W1162" s="281"/>
      <c r="X1162" s="281"/>
      <c r="Y1162" s="281"/>
      <c r="Z1162" s="281"/>
      <c r="AA1162" s="281"/>
      <c r="AB1162" s="4" t="s">
        <v>1947</v>
      </c>
    </row>
    <row r="1163" spans="1:28" x14ac:dyDescent="0.3">
      <c r="A1163" s="421"/>
      <c r="B1163" s="40" t="s">
        <v>2529</v>
      </c>
      <c r="C1163" s="11" t="s">
        <v>98</v>
      </c>
      <c r="D1163" s="11">
        <v>480</v>
      </c>
      <c r="E1163" s="11">
        <v>1056</v>
      </c>
      <c r="F1163" s="281"/>
      <c r="G1163" s="281"/>
      <c r="H1163" s="281"/>
      <c r="I1163" s="281">
        <v>1056</v>
      </c>
      <c r="J1163" s="281"/>
      <c r="K1163" s="281"/>
      <c r="L1163" s="6" t="s">
        <v>2517</v>
      </c>
      <c r="Q1163" s="547"/>
      <c r="R1163" s="755" t="s">
        <v>1325</v>
      </c>
      <c r="S1163" s="546" t="s">
        <v>15</v>
      </c>
      <c r="T1163" s="546">
        <v>11</v>
      </c>
      <c r="U1163" s="619"/>
      <c r="V1163" s="770"/>
      <c r="W1163" s="770"/>
      <c r="X1163" s="770"/>
      <c r="Y1163" s="770"/>
      <c r="Z1163" s="770"/>
      <c r="AA1163" s="770"/>
      <c r="AB1163" s="562" t="s">
        <v>1948</v>
      </c>
    </row>
    <row r="1164" spans="1:28" x14ac:dyDescent="0.3">
      <c r="A1164" s="421"/>
      <c r="B1164" s="40" t="s">
        <v>2530</v>
      </c>
      <c r="C1164" s="11" t="s">
        <v>98</v>
      </c>
      <c r="D1164" s="11">
        <v>320</v>
      </c>
      <c r="E1164" s="11">
        <v>800</v>
      </c>
      <c r="F1164" s="281"/>
      <c r="G1164" s="281"/>
      <c r="H1164" s="281">
        <v>800</v>
      </c>
      <c r="I1164" s="281"/>
      <c r="J1164" s="281"/>
      <c r="K1164" s="281"/>
      <c r="L1164" s="6" t="s">
        <v>2527</v>
      </c>
      <c r="Q1164" s="421"/>
      <c r="R1164" s="418" t="s">
        <v>1326</v>
      </c>
      <c r="S1164" s="11" t="s">
        <v>15</v>
      </c>
      <c r="T1164" s="11">
        <v>11</v>
      </c>
      <c r="U1164" s="619"/>
      <c r="V1164" s="770"/>
      <c r="W1164" s="770"/>
      <c r="X1164" s="770"/>
      <c r="Y1164" s="770"/>
      <c r="Z1164" s="770"/>
      <c r="AA1164" s="770"/>
      <c r="AB1164" s="4" t="s">
        <v>1949</v>
      </c>
    </row>
    <row r="1165" spans="1:28" ht="15" thickBot="1" x14ac:dyDescent="0.35">
      <c r="A1165" s="429"/>
      <c r="B1165" s="252" t="s">
        <v>2531</v>
      </c>
      <c r="C1165" s="11" t="s">
        <v>98</v>
      </c>
      <c r="D1165" s="13">
        <v>480</v>
      </c>
      <c r="E1165" s="13">
        <v>1200</v>
      </c>
      <c r="F1165" s="314"/>
      <c r="G1165" s="314"/>
      <c r="H1165" s="314"/>
      <c r="I1165" s="314"/>
      <c r="J1165" s="314">
        <v>1200</v>
      </c>
      <c r="K1165" s="314"/>
      <c r="L1165" s="114" t="s">
        <v>2527</v>
      </c>
      <c r="Q1165" s="587"/>
      <c r="R1165" s="551" t="s">
        <v>1327</v>
      </c>
      <c r="S1165" s="546" t="s">
        <v>15</v>
      </c>
      <c r="T1165" s="552">
        <v>11</v>
      </c>
      <c r="U1165" s="629"/>
      <c r="V1165" s="773"/>
      <c r="W1165" s="773"/>
      <c r="X1165" s="773"/>
      <c r="Y1165" s="773"/>
      <c r="Z1165" s="773"/>
      <c r="AA1165" s="773"/>
      <c r="AB1165" s="575" t="s">
        <v>1948</v>
      </c>
    </row>
    <row r="1166" spans="1:28" ht="18.600000000000001" thickBot="1" x14ac:dyDescent="0.4">
      <c r="A1166" s="56" t="s">
        <v>2534</v>
      </c>
      <c r="B1166" s="15"/>
      <c r="C1166" s="83"/>
      <c r="D1166" s="27"/>
      <c r="E1166" s="27"/>
      <c r="F1166" s="27"/>
      <c r="G1166" s="27"/>
      <c r="H1166" s="27"/>
      <c r="I1166" s="27"/>
      <c r="J1166" s="27"/>
      <c r="K1166" s="27"/>
      <c r="L1166" s="16"/>
      <c r="Q1166" s="547"/>
      <c r="R1166" s="546" t="s">
        <v>2934</v>
      </c>
      <c r="S1166" s="546" t="s">
        <v>15</v>
      </c>
      <c r="T1166" s="546">
        <v>6</v>
      </c>
      <c r="U1166" s="630"/>
      <c r="V1166" s="771"/>
      <c r="W1166" s="771"/>
      <c r="X1166" s="771"/>
      <c r="Y1166" s="771"/>
      <c r="Z1166" s="771"/>
      <c r="AA1166" s="771"/>
      <c r="AB1166" s="562" t="s">
        <v>2935</v>
      </c>
    </row>
    <row r="1167" spans="1:28" x14ac:dyDescent="0.3">
      <c r="A1167" s="428" t="s">
        <v>2549</v>
      </c>
      <c r="B1167" s="10" t="s">
        <v>2535</v>
      </c>
      <c r="C1167" s="11" t="s">
        <v>2076</v>
      </c>
      <c r="D1167" s="14">
        <v>520</v>
      </c>
      <c r="E1167" s="154"/>
      <c r="F1167" s="761"/>
      <c r="G1167" s="761"/>
      <c r="H1167" s="761"/>
      <c r="I1167" s="761"/>
      <c r="J1167" s="761"/>
      <c r="K1167" s="761"/>
      <c r="L1167" s="6" t="s">
        <v>2536</v>
      </c>
      <c r="Q1167" s="588" t="s">
        <v>3088</v>
      </c>
      <c r="R1167" s="545" t="s">
        <v>3089</v>
      </c>
      <c r="S1167" s="546" t="s">
        <v>15</v>
      </c>
      <c r="T1167" s="545">
        <v>9</v>
      </c>
      <c r="U1167" s="545">
        <v>8.1999999999999993</v>
      </c>
      <c r="V1167" s="315">
        <v>8.1999999999999993</v>
      </c>
      <c r="W1167" s="315"/>
      <c r="X1167" s="315"/>
      <c r="Y1167" s="315"/>
      <c r="Z1167" s="315"/>
      <c r="AA1167" s="315"/>
      <c r="AB1167" s="574" t="s">
        <v>3090</v>
      </c>
    </row>
    <row r="1168" spans="1:28" x14ac:dyDescent="0.3">
      <c r="A1168" s="42" t="s">
        <v>2550</v>
      </c>
      <c r="B1168" s="252" t="s">
        <v>2537</v>
      </c>
      <c r="C1168" s="11" t="s">
        <v>2076</v>
      </c>
      <c r="D1168" s="13">
        <v>900</v>
      </c>
      <c r="E1168" s="154"/>
      <c r="F1168" s="761"/>
      <c r="G1168" s="761"/>
      <c r="H1168" s="761"/>
      <c r="I1168" s="761"/>
      <c r="J1168" s="761"/>
      <c r="K1168" s="761"/>
      <c r="L1168" s="6" t="s">
        <v>2536</v>
      </c>
      <c r="Q1168" s="421"/>
      <c r="R1168" s="11" t="s">
        <v>3091</v>
      </c>
      <c r="S1168" s="11" t="s">
        <v>15</v>
      </c>
      <c r="T1168" s="14">
        <v>9</v>
      </c>
      <c r="U1168" s="14">
        <v>10.199999999999999</v>
      </c>
      <c r="V1168" s="315">
        <v>10.199999999999999</v>
      </c>
      <c r="W1168" s="315"/>
      <c r="X1168" s="315"/>
      <c r="Y1168" s="315"/>
      <c r="Z1168" s="315"/>
      <c r="AA1168" s="315"/>
      <c r="AB1168" s="6" t="s">
        <v>3090</v>
      </c>
    </row>
    <row r="1169" spans="1:28" x14ac:dyDescent="0.3">
      <c r="A1169" s="421"/>
      <c r="B1169" s="40" t="s">
        <v>2538</v>
      </c>
      <c r="C1169" s="11" t="s">
        <v>2076</v>
      </c>
      <c r="D1169" s="11">
        <v>1280</v>
      </c>
      <c r="E1169" s="154"/>
      <c r="F1169" s="761"/>
      <c r="G1169" s="761"/>
      <c r="H1169" s="761"/>
      <c r="I1169" s="761"/>
      <c r="J1169" s="761"/>
      <c r="K1169" s="761"/>
      <c r="L1169" s="6" t="s">
        <v>2536</v>
      </c>
      <c r="Q1169" s="588" t="s">
        <v>3565</v>
      </c>
      <c r="R1169" s="545" t="s">
        <v>3566</v>
      </c>
      <c r="S1169" s="546" t="s">
        <v>15</v>
      </c>
      <c r="T1169" s="545"/>
      <c r="U1169" s="545"/>
      <c r="V1169" s="315"/>
      <c r="W1169" s="315"/>
      <c r="X1169" s="315"/>
      <c r="Y1169" s="315"/>
      <c r="Z1169" s="315"/>
      <c r="AA1169" s="315"/>
      <c r="AB1169" s="574" t="s">
        <v>3567</v>
      </c>
    </row>
    <row r="1170" spans="1:28" x14ac:dyDescent="0.3">
      <c r="A1170" s="421"/>
      <c r="B1170" s="40" t="s">
        <v>2539</v>
      </c>
      <c r="C1170" s="11" t="s">
        <v>2076</v>
      </c>
      <c r="D1170" s="11">
        <v>1660</v>
      </c>
      <c r="E1170" s="154"/>
      <c r="F1170" s="761"/>
      <c r="G1170" s="761"/>
      <c r="H1170" s="761"/>
      <c r="I1170" s="761"/>
      <c r="J1170" s="761"/>
      <c r="K1170" s="761"/>
      <c r="L1170" s="6" t="s">
        <v>2536</v>
      </c>
    </row>
    <row r="1171" spans="1:28" x14ac:dyDescent="0.3">
      <c r="A1171" s="421"/>
      <c r="B1171" s="40" t="s">
        <v>2540</v>
      </c>
      <c r="C1171" s="11" t="s">
        <v>2076</v>
      </c>
      <c r="D1171" s="11">
        <v>400</v>
      </c>
      <c r="E1171" s="154"/>
      <c r="F1171" s="761"/>
      <c r="G1171" s="761"/>
      <c r="H1171" s="761"/>
      <c r="I1171" s="761"/>
      <c r="J1171" s="761"/>
      <c r="K1171" s="761"/>
      <c r="L1171" s="6" t="s">
        <v>2541</v>
      </c>
    </row>
    <row r="1172" spans="1:28" x14ac:dyDescent="0.3">
      <c r="A1172" s="421"/>
      <c r="B1172" s="40" t="s">
        <v>2542</v>
      </c>
      <c r="C1172" s="11" t="s">
        <v>2076</v>
      </c>
      <c r="D1172" s="11">
        <v>600</v>
      </c>
      <c r="E1172" s="154"/>
      <c r="F1172" s="761"/>
      <c r="G1172" s="761"/>
      <c r="H1172" s="761"/>
      <c r="I1172" s="761"/>
      <c r="J1172" s="761"/>
      <c r="K1172" s="761"/>
      <c r="L1172" s="6" t="s">
        <v>2541</v>
      </c>
    </row>
    <row r="1173" spans="1:28" x14ac:dyDescent="0.3">
      <c r="A1173" s="421"/>
      <c r="B1173" s="40" t="s">
        <v>2543</v>
      </c>
      <c r="C1173" s="11" t="s">
        <v>2076</v>
      </c>
      <c r="D1173" s="11">
        <v>800</v>
      </c>
      <c r="E1173" s="154"/>
      <c r="F1173" s="761"/>
      <c r="G1173" s="761"/>
      <c r="H1173" s="761"/>
      <c r="I1173" s="761"/>
      <c r="J1173" s="761"/>
      <c r="K1173" s="761"/>
      <c r="L1173" s="6" t="s">
        <v>2541</v>
      </c>
      <c r="Q1173" s="421"/>
      <c r="R1173" s="40" t="s">
        <v>46</v>
      </c>
      <c r="S1173" s="11" t="s">
        <v>2068</v>
      </c>
      <c r="T1173" s="11">
        <v>685</v>
      </c>
      <c r="U1173" s="11">
        <v>1750</v>
      </c>
      <c r="V1173" s="281"/>
      <c r="W1173" s="281"/>
      <c r="X1173" s="281"/>
      <c r="Y1173" s="281"/>
      <c r="Z1173" s="281"/>
      <c r="AA1173" s="281">
        <v>1750</v>
      </c>
      <c r="AB1173" s="20" t="s">
        <v>1682</v>
      </c>
    </row>
    <row r="1174" spans="1:28" x14ac:dyDescent="0.3">
      <c r="A1174" s="421"/>
      <c r="B1174" s="40" t="s">
        <v>2544</v>
      </c>
      <c r="C1174" s="11" t="s">
        <v>2076</v>
      </c>
      <c r="D1174" s="11">
        <v>525</v>
      </c>
      <c r="E1174" s="154"/>
      <c r="F1174" s="761"/>
      <c r="G1174" s="761"/>
      <c r="H1174" s="761"/>
      <c r="I1174" s="761"/>
      <c r="J1174" s="761"/>
      <c r="K1174" s="761"/>
      <c r="L1174" s="6" t="s">
        <v>2536</v>
      </c>
      <c r="Q1174" s="547"/>
      <c r="R1174" s="554" t="s">
        <v>48</v>
      </c>
      <c r="S1174" s="546" t="s">
        <v>2068</v>
      </c>
      <c r="T1174" s="546">
        <v>685</v>
      </c>
      <c r="U1174" s="546">
        <v>1712</v>
      </c>
      <c r="V1174" s="281"/>
      <c r="W1174" s="281"/>
      <c r="X1174" s="281"/>
      <c r="Y1174" s="281"/>
      <c r="Z1174" s="281"/>
      <c r="AA1174" s="281">
        <v>1712</v>
      </c>
      <c r="AB1174" s="564" t="s">
        <v>1683</v>
      </c>
    </row>
    <row r="1175" spans="1:28" x14ac:dyDescent="0.3">
      <c r="A1175" s="429"/>
      <c r="B1175" s="40" t="s">
        <v>2545</v>
      </c>
      <c r="C1175" s="11" t="s">
        <v>2076</v>
      </c>
      <c r="D1175" s="13">
        <v>850</v>
      </c>
      <c r="E1175" s="154"/>
      <c r="F1175" s="761"/>
      <c r="G1175" s="761"/>
      <c r="H1175" s="761"/>
      <c r="I1175" s="761"/>
      <c r="J1175" s="761"/>
      <c r="K1175" s="761"/>
      <c r="L1175" s="6" t="s">
        <v>2536</v>
      </c>
      <c r="Q1175" s="556" t="s">
        <v>68</v>
      </c>
      <c r="R1175" s="544" t="s">
        <v>52</v>
      </c>
      <c r="S1175" s="545" t="s">
        <v>2069</v>
      </c>
      <c r="T1175" s="545">
        <v>632</v>
      </c>
      <c r="U1175" s="545">
        <v>1700</v>
      </c>
      <c r="V1175" s="315"/>
      <c r="W1175" s="315"/>
      <c r="X1175" s="315"/>
      <c r="Y1175" s="315"/>
      <c r="Z1175" s="315"/>
      <c r="AA1175" s="315">
        <v>1700</v>
      </c>
      <c r="AB1175" s="571" t="s">
        <v>1684</v>
      </c>
    </row>
    <row r="1176" spans="1:28" x14ac:dyDescent="0.3">
      <c r="A1176" s="421"/>
      <c r="B1176" s="40" t="s">
        <v>2546</v>
      </c>
      <c r="C1176" s="11" t="s">
        <v>2076</v>
      </c>
      <c r="D1176" s="11">
        <v>850</v>
      </c>
      <c r="E1176" s="154"/>
      <c r="F1176" s="761"/>
      <c r="G1176" s="761"/>
      <c r="H1176" s="761"/>
      <c r="I1176" s="761"/>
      <c r="J1176" s="761"/>
      <c r="K1176" s="761"/>
      <c r="L1176" s="6" t="s">
        <v>2536</v>
      </c>
      <c r="Q1176" s="424" t="s">
        <v>69</v>
      </c>
      <c r="R1176" s="40" t="s">
        <v>53</v>
      </c>
      <c r="S1176" s="11" t="s">
        <v>2069</v>
      </c>
      <c r="T1176" s="11">
        <v>632</v>
      </c>
      <c r="U1176" s="11">
        <v>1600</v>
      </c>
      <c r="V1176" s="281"/>
      <c r="W1176" s="281"/>
      <c r="X1176" s="281"/>
      <c r="Y1176" s="281"/>
      <c r="Z1176" s="281"/>
      <c r="AA1176" s="281">
        <v>1600</v>
      </c>
      <c r="AB1176" s="20" t="s">
        <v>1685</v>
      </c>
    </row>
    <row r="1177" spans="1:28" x14ac:dyDescent="0.3">
      <c r="A1177" s="421"/>
      <c r="B1177" s="40" t="s">
        <v>2547</v>
      </c>
      <c r="C1177" s="11" t="s">
        <v>2076</v>
      </c>
      <c r="D1177" s="11">
        <v>720</v>
      </c>
      <c r="E1177" s="154"/>
      <c r="F1177" s="761"/>
      <c r="G1177" s="761"/>
      <c r="H1177" s="761"/>
      <c r="I1177" s="761"/>
      <c r="J1177" s="761"/>
      <c r="K1177" s="761"/>
      <c r="L1177" s="6" t="s">
        <v>2541</v>
      </c>
      <c r="Q1177" s="555"/>
      <c r="R1177" s="554" t="s">
        <v>54</v>
      </c>
      <c r="S1177" s="546" t="s">
        <v>2069</v>
      </c>
      <c r="T1177" s="546">
        <v>519</v>
      </c>
      <c r="U1177" s="546">
        <v>1250</v>
      </c>
      <c r="V1177" s="281"/>
      <c r="W1177" s="281"/>
      <c r="X1177" s="281"/>
      <c r="Y1177" s="281"/>
      <c r="Z1177" s="281">
        <v>1250</v>
      </c>
      <c r="AA1177" s="281"/>
      <c r="AB1177" s="564" t="s">
        <v>1686</v>
      </c>
    </row>
    <row r="1178" spans="1:28" ht="15" thickBot="1" x14ac:dyDescent="0.35">
      <c r="A1178" s="429"/>
      <c r="B1178" s="252" t="s">
        <v>2548</v>
      </c>
      <c r="C1178" s="11" t="s">
        <v>2076</v>
      </c>
      <c r="D1178" s="13">
        <v>1440</v>
      </c>
      <c r="E1178" s="154"/>
      <c r="F1178" s="761"/>
      <c r="G1178" s="761"/>
      <c r="H1178" s="761"/>
      <c r="I1178" s="761"/>
      <c r="J1178" s="761"/>
      <c r="K1178" s="761"/>
      <c r="L1178" s="114" t="s">
        <v>2541</v>
      </c>
      <c r="Q1178" s="421"/>
      <c r="R1178" s="40" t="s">
        <v>55</v>
      </c>
      <c r="S1178" s="11" t="s">
        <v>2069</v>
      </c>
      <c r="T1178" s="11">
        <v>632</v>
      </c>
      <c r="U1178" s="11">
        <v>1550</v>
      </c>
      <c r="V1178" s="281"/>
      <c r="W1178" s="281"/>
      <c r="X1178" s="281"/>
      <c r="Y1178" s="281"/>
      <c r="Z1178" s="281"/>
      <c r="AA1178" s="281">
        <v>1550</v>
      </c>
      <c r="AB1178" s="20" t="s">
        <v>1687</v>
      </c>
    </row>
    <row r="1179" spans="1:28" ht="18.600000000000001" thickBot="1" x14ac:dyDescent="0.4">
      <c r="A1179" s="56" t="s">
        <v>2551</v>
      </c>
      <c r="B1179" s="15"/>
      <c r="C1179" s="83"/>
      <c r="D1179" s="27"/>
      <c r="E1179" s="27"/>
      <c r="F1179" s="27"/>
      <c r="G1179" s="27"/>
      <c r="H1179" s="27"/>
      <c r="I1179" s="27"/>
      <c r="J1179" s="27"/>
      <c r="K1179" s="27"/>
      <c r="L1179" s="16"/>
      <c r="Q1179" s="547"/>
      <c r="R1179" s="554" t="s">
        <v>60</v>
      </c>
      <c r="S1179" s="546" t="s">
        <v>2069</v>
      </c>
      <c r="T1179" s="546">
        <v>860</v>
      </c>
      <c r="U1179" s="546">
        <v>860</v>
      </c>
      <c r="V1179" s="281"/>
      <c r="W1179" s="281"/>
      <c r="X1179" s="281">
        <v>860</v>
      </c>
      <c r="Y1179" s="281"/>
      <c r="Z1179" s="281"/>
      <c r="AA1179" s="281"/>
      <c r="AB1179" s="564" t="s">
        <v>1688</v>
      </c>
    </row>
    <row r="1180" spans="1:28" x14ac:dyDescent="0.3">
      <c r="A1180" s="428" t="s">
        <v>2555</v>
      </c>
      <c r="B1180" s="10" t="s">
        <v>2552</v>
      </c>
      <c r="C1180" s="11" t="s">
        <v>98</v>
      </c>
      <c r="D1180" s="14">
        <v>50</v>
      </c>
      <c r="E1180" s="154"/>
      <c r="F1180" s="761"/>
      <c r="G1180" s="761"/>
      <c r="H1180" s="761"/>
      <c r="I1180" s="761"/>
      <c r="J1180" s="761"/>
      <c r="K1180" s="761"/>
      <c r="L1180" s="6"/>
      <c r="Q1180" s="421"/>
      <c r="R1180" s="40" t="s">
        <v>56</v>
      </c>
      <c r="S1180" s="11" t="s">
        <v>2069</v>
      </c>
      <c r="T1180" s="11">
        <v>348</v>
      </c>
      <c r="U1180" s="11">
        <v>852</v>
      </c>
      <c r="V1180" s="281"/>
      <c r="W1180" s="281"/>
      <c r="X1180" s="281">
        <v>852</v>
      </c>
      <c r="Y1180" s="281"/>
      <c r="Z1180" s="281"/>
      <c r="AA1180" s="281"/>
      <c r="AB1180" s="20" t="s">
        <v>1689</v>
      </c>
    </row>
    <row r="1181" spans="1:28" x14ac:dyDescent="0.3">
      <c r="A1181" s="35" t="s">
        <v>2556</v>
      </c>
      <c r="B1181" s="40" t="s">
        <v>2553</v>
      </c>
      <c r="C1181" s="11" t="s">
        <v>98</v>
      </c>
      <c r="D1181" s="11">
        <v>110</v>
      </c>
      <c r="E1181" s="154"/>
      <c r="F1181" s="761"/>
      <c r="G1181" s="761"/>
      <c r="H1181" s="761"/>
      <c r="I1181" s="761"/>
      <c r="J1181" s="761"/>
      <c r="K1181" s="761"/>
      <c r="L1181" s="4"/>
      <c r="Q1181" s="547"/>
      <c r="R1181" s="554" t="s">
        <v>57</v>
      </c>
      <c r="S1181" s="546" t="s">
        <v>2069</v>
      </c>
      <c r="T1181" s="546">
        <v>291</v>
      </c>
      <c r="U1181" s="546">
        <v>705</v>
      </c>
      <c r="V1181" s="281"/>
      <c r="W1181" s="281"/>
      <c r="X1181" s="281">
        <v>705</v>
      </c>
      <c r="Y1181" s="281"/>
      <c r="Z1181" s="281"/>
      <c r="AA1181" s="281"/>
      <c r="AB1181" s="564" t="s">
        <v>1690</v>
      </c>
    </row>
    <row r="1182" spans="1:28" ht="15" thickBot="1" x14ac:dyDescent="0.35">
      <c r="A1182" s="429"/>
      <c r="B1182" s="252" t="s">
        <v>2554</v>
      </c>
      <c r="C1182" s="11" t="s">
        <v>98</v>
      </c>
      <c r="D1182" s="13">
        <v>440</v>
      </c>
      <c r="E1182" s="154"/>
      <c r="F1182" s="761"/>
      <c r="G1182" s="761"/>
      <c r="H1182" s="761"/>
      <c r="I1182" s="761"/>
      <c r="J1182" s="761"/>
      <c r="K1182" s="761"/>
      <c r="L1182" s="8"/>
      <c r="Q1182" s="547"/>
      <c r="R1182" s="554" t="s">
        <v>1338</v>
      </c>
      <c r="S1182" s="546" t="s">
        <v>2070</v>
      </c>
      <c r="T1182" s="546">
        <v>126</v>
      </c>
      <c r="U1182" s="546">
        <v>280</v>
      </c>
      <c r="V1182" s="281">
        <v>280</v>
      </c>
      <c r="W1182" s="281"/>
      <c r="X1182" s="281"/>
      <c r="Y1182" s="281"/>
      <c r="Z1182" s="281"/>
      <c r="AA1182" s="281"/>
      <c r="AB1182" s="564" t="s">
        <v>1694</v>
      </c>
    </row>
    <row r="1183" spans="1:28" ht="18.600000000000001" thickBot="1" x14ac:dyDescent="0.4">
      <c r="A1183" s="56" t="s">
        <v>2557</v>
      </c>
      <c r="B1183" s="15"/>
      <c r="C1183" s="83"/>
      <c r="D1183" s="27"/>
      <c r="E1183" s="27"/>
      <c r="F1183" s="27"/>
      <c r="G1183" s="27"/>
      <c r="H1183" s="27"/>
      <c r="I1183" s="27"/>
      <c r="J1183" s="27"/>
      <c r="K1183" s="27"/>
      <c r="L1183" s="396"/>
      <c r="Q1183" s="421"/>
      <c r="R1183" s="40" t="s">
        <v>1341</v>
      </c>
      <c r="S1183" s="11" t="s">
        <v>2071</v>
      </c>
      <c r="T1183" s="11">
        <v>90</v>
      </c>
      <c r="U1183" s="11">
        <v>200</v>
      </c>
      <c r="V1183" s="281">
        <v>200</v>
      </c>
      <c r="W1183" s="281"/>
      <c r="X1183" s="281"/>
      <c r="Y1183" s="281"/>
      <c r="Z1183" s="281"/>
      <c r="AA1183" s="281"/>
      <c r="AB1183" s="20" t="s">
        <v>1694</v>
      </c>
    </row>
    <row r="1184" spans="1:28" x14ac:dyDescent="0.3">
      <c r="A1184" s="428" t="s">
        <v>2575</v>
      </c>
      <c r="B1184" s="10" t="s">
        <v>2563</v>
      </c>
      <c r="C1184" s="11" t="s">
        <v>2558</v>
      </c>
      <c r="D1184" s="14">
        <v>150</v>
      </c>
      <c r="E1184" s="154"/>
      <c r="F1184" s="761"/>
      <c r="G1184" s="761"/>
      <c r="H1184" s="761"/>
      <c r="I1184" s="761"/>
      <c r="J1184" s="761"/>
      <c r="K1184" s="761"/>
      <c r="L1184" s="6" t="s">
        <v>2561</v>
      </c>
      <c r="Q1184" s="547"/>
      <c r="R1184" s="554" t="s">
        <v>1342</v>
      </c>
      <c r="S1184" s="546" t="s">
        <v>2072</v>
      </c>
      <c r="T1184" s="546">
        <v>63</v>
      </c>
      <c r="U1184" s="546">
        <v>140</v>
      </c>
      <c r="V1184" s="281">
        <v>140</v>
      </c>
      <c r="W1184" s="281"/>
      <c r="X1184" s="281"/>
      <c r="Y1184" s="281"/>
      <c r="Z1184" s="281"/>
      <c r="AA1184" s="281"/>
      <c r="AB1184" s="564" t="s">
        <v>1694</v>
      </c>
    </row>
    <row r="1185" spans="1:28" x14ac:dyDescent="0.3">
      <c r="A1185" s="35" t="s">
        <v>2576</v>
      </c>
      <c r="B1185" s="40" t="s">
        <v>2564</v>
      </c>
      <c r="C1185" s="11" t="s">
        <v>2558</v>
      </c>
      <c r="D1185" s="11">
        <v>270</v>
      </c>
      <c r="E1185" s="154"/>
      <c r="F1185" s="761"/>
      <c r="G1185" s="761"/>
      <c r="H1185" s="761"/>
      <c r="I1185" s="761"/>
      <c r="J1185" s="761"/>
      <c r="K1185" s="761"/>
      <c r="L1185" s="6" t="s">
        <v>2560</v>
      </c>
      <c r="Q1185" s="421"/>
      <c r="R1185" s="40" t="s">
        <v>63</v>
      </c>
      <c r="S1185" s="11" t="s">
        <v>2071</v>
      </c>
      <c r="T1185" s="11">
        <v>114</v>
      </c>
      <c r="U1185" s="11">
        <v>210</v>
      </c>
      <c r="V1185" s="281">
        <v>210</v>
      </c>
      <c r="W1185" s="281"/>
      <c r="X1185" s="281"/>
      <c r="Y1185" s="281"/>
      <c r="Z1185" s="281"/>
      <c r="AA1185" s="281"/>
      <c r="AB1185" s="20" t="s">
        <v>1695</v>
      </c>
    </row>
    <row r="1186" spans="1:28" x14ac:dyDescent="0.3">
      <c r="A1186" s="421"/>
      <c r="B1186" s="40" t="s">
        <v>2565</v>
      </c>
      <c r="C1186" s="11" t="s">
        <v>2558</v>
      </c>
      <c r="D1186" s="11">
        <v>365</v>
      </c>
      <c r="E1186" s="154"/>
      <c r="F1186" s="761"/>
      <c r="G1186" s="761"/>
      <c r="H1186" s="761"/>
      <c r="I1186" s="761"/>
      <c r="J1186" s="761"/>
      <c r="K1186" s="761"/>
      <c r="L1186" s="6" t="s">
        <v>2559</v>
      </c>
      <c r="Q1186" s="556" t="s">
        <v>75</v>
      </c>
      <c r="R1186" s="544" t="s">
        <v>71</v>
      </c>
      <c r="S1186" s="545" t="s">
        <v>2073</v>
      </c>
      <c r="T1186" s="545">
        <v>645</v>
      </c>
      <c r="U1186" s="545" t="s">
        <v>1008</v>
      </c>
      <c r="V1186" s="315"/>
      <c r="W1186" s="315"/>
      <c r="X1186" s="315"/>
      <c r="Y1186" s="315"/>
      <c r="Z1186" s="315"/>
      <c r="AA1186" s="315" t="s">
        <v>1008</v>
      </c>
      <c r="AB1186" s="571" t="s">
        <v>73</v>
      </c>
    </row>
    <row r="1187" spans="1:28" x14ac:dyDescent="0.3">
      <c r="A1187" s="429"/>
      <c r="B1187" s="252" t="s">
        <v>2562</v>
      </c>
      <c r="C1187" s="11" t="s">
        <v>2558</v>
      </c>
      <c r="D1187" s="13">
        <v>365</v>
      </c>
      <c r="E1187" s="154"/>
      <c r="F1187" s="761"/>
      <c r="G1187" s="761"/>
      <c r="H1187" s="761"/>
      <c r="I1187" s="761"/>
      <c r="J1187" s="761"/>
      <c r="K1187" s="761"/>
      <c r="L1187" s="6" t="s">
        <v>2559</v>
      </c>
      <c r="Q1187" s="424" t="s">
        <v>76</v>
      </c>
      <c r="R1187" s="40" t="s">
        <v>74</v>
      </c>
      <c r="S1187" s="14" t="s">
        <v>2073</v>
      </c>
      <c r="T1187" s="11"/>
      <c r="U1187" s="11"/>
      <c r="V1187" s="281"/>
      <c r="W1187" s="281"/>
      <c r="X1187" s="281"/>
      <c r="Y1187" s="281"/>
      <c r="Z1187" s="281"/>
      <c r="AA1187" s="281"/>
      <c r="AB1187" s="20"/>
    </row>
    <row r="1188" spans="1:28" x14ac:dyDescent="0.3">
      <c r="A1188" s="421"/>
      <c r="B1188" s="40" t="s">
        <v>2566</v>
      </c>
      <c r="C1188" s="11" t="s">
        <v>82</v>
      </c>
      <c r="D1188" s="11">
        <v>15</v>
      </c>
      <c r="E1188" s="154"/>
      <c r="F1188" s="761"/>
      <c r="G1188" s="761"/>
      <c r="H1188" s="761"/>
      <c r="I1188" s="761"/>
      <c r="J1188" s="761"/>
      <c r="K1188" s="761"/>
      <c r="L1188" s="4" t="s">
        <v>2569</v>
      </c>
      <c r="Q1188" s="588" t="s">
        <v>343</v>
      </c>
      <c r="R1188" s="544" t="s">
        <v>1009</v>
      </c>
      <c r="S1188" s="545" t="s">
        <v>2074</v>
      </c>
      <c r="T1188" s="545">
        <v>368</v>
      </c>
      <c r="U1188" s="545">
        <v>751</v>
      </c>
      <c r="V1188" s="315"/>
      <c r="W1188" s="315"/>
      <c r="X1188" s="315">
        <v>751</v>
      </c>
      <c r="Y1188" s="315"/>
      <c r="Z1188" s="315"/>
      <c r="AA1188" s="315"/>
      <c r="AB1188" s="571" t="s">
        <v>1700</v>
      </c>
    </row>
    <row r="1189" spans="1:28" x14ac:dyDescent="0.3">
      <c r="A1189" s="421"/>
      <c r="B1189" s="40" t="s">
        <v>2567</v>
      </c>
      <c r="C1189" s="11" t="s">
        <v>82</v>
      </c>
      <c r="D1189" s="11">
        <v>15</v>
      </c>
      <c r="E1189" s="154"/>
      <c r="F1189" s="761"/>
      <c r="G1189" s="761"/>
      <c r="H1189" s="761"/>
      <c r="I1189" s="761"/>
      <c r="J1189" s="761"/>
      <c r="K1189" s="761"/>
      <c r="L1189" s="4" t="s">
        <v>2570</v>
      </c>
      <c r="Q1189" s="427" t="s">
        <v>344</v>
      </c>
      <c r="R1189" s="10" t="s">
        <v>1010</v>
      </c>
      <c r="S1189" s="14" t="s">
        <v>2075</v>
      </c>
      <c r="T1189" s="14">
        <v>368</v>
      </c>
      <c r="U1189" s="14">
        <v>730</v>
      </c>
      <c r="V1189" s="315"/>
      <c r="W1189" s="315"/>
      <c r="X1189" s="315">
        <v>730</v>
      </c>
      <c r="Y1189" s="315"/>
      <c r="Z1189" s="315"/>
      <c r="AA1189" s="315"/>
      <c r="AB1189" s="19" t="s">
        <v>1701</v>
      </c>
    </row>
    <row r="1190" spans="1:28" x14ac:dyDescent="0.3">
      <c r="A1190" s="421"/>
      <c r="B1190" s="40" t="s">
        <v>2568</v>
      </c>
      <c r="C1190" s="11" t="s">
        <v>82</v>
      </c>
      <c r="D1190" s="11">
        <v>30</v>
      </c>
      <c r="E1190" s="154"/>
      <c r="F1190" s="761"/>
      <c r="G1190" s="761"/>
      <c r="H1190" s="761"/>
      <c r="I1190" s="761"/>
      <c r="J1190" s="761"/>
      <c r="K1190" s="761"/>
      <c r="L1190" s="4" t="s">
        <v>2570</v>
      </c>
      <c r="Q1190" s="587"/>
      <c r="R1190" s="544" t="s">
        <v>1011</v>
      </c>
      <c r="S1190" s="545" t="s">
        <v>2075</v>
      </c>
      <c r="T1190" s="545">
        <v>368</v>
      </c>
      <c r="U1190" s="545">
        <v>703</v>
      </c>
      <c r="V1190" s="315"/>
      <c r="W1190" s="315"/>
      <c r="X1190" s="315">
        <v>703</v>
      </c>
      <c r="Y1190" s="315"/>
      <c r="Z1190" s="315"/>
      <c r="AA1190" s="315"/>
      <c r="AB1190" s="571" t="s">
        <v>1702</v>
      </c>
    </row>
    <row r="1191" spans="1:28" x14ac:dyDescent="0.3">
      <c r="A1191" s="421"/>
      <c r="B1191" s="40" t="s">
        <v>2571</v>
      </c>
      <c r="C1191" s="11" t="s">
        <v>168</v>
      </c>
      <c r="D1191" s="11">
        <v>50</v>
      </c>
      <c r="E1191" s="154"/>
      <c r="F1191" s="761"/>
      <c r="G1191" s="761"/>
      <c r="H1191" s="761"/>
      <c r="I1191" s="761"/>
      <c r="J1191" s="761"/>
      <c r="K1191" s="761"/>
      <c r="L1191" s="4" t="s">
        <v>2574</v>
      </c>
      <c r="Q1191" s="421" t="s">
        <v>1350</v>
      </c>
      <c r="R1191" s="40" t="s">
        <v>202</v>
      </c>
      <c r="S1191" s="11" t="s">
        <v>2070</v>
      </c>
      <c r="T1191" s="11">
        <v>420</v>
      </c>
      <c r="U1191" s="619"/>
      <c r="V1191" s="770"/>
      <c r="W1191" s="770"/>
      <c r="X1191" s="770"/>
      <c r="Y1191" s="770"/>
      <c r="Z1191" s="770"/>
      <c r="AA1191" s="770"/>
      <c r="AB1191" s="4" t="s">
        <v>1721</v>
      </c>
    </row>
    <row r="1192" spans="1:28" x14ac:dyDescent="0.3">
      <c r="A1192" s="421"/>
      <c r="B1192" s="40" t="s">
        <v>2572</v>
      </c>
      <c r="C1192" s="65" t="s">
        <v>547</v>
      </c>
      <c r="D1192" s="11">
        <v>300</v>
      </c>
      <c r="E1192" s="154"/>
      <c r="F1192" s="761"/>
      <c r="G1192" s="761"/>
      <c r="H1192" s="761"/>
      <c r="I1192" s="761"/>
      <c r="J1192" s="761"/>
      <c r="K1192" s="761"/>
      <c r="L1192" s="4" t="s">
        <v>2574</v>
      </c>
      <c r="Q1192" s="547" t="s">
        <v>1348</v>
      </c>
      <c r="R1192" s="554" t="s">
        <v>201</v>
      </c>
      <c r="S1192" s="546" t="s">
        <v>2069</v>
      </c>
      <c r="T1192" s="546">
        <v>660</v>
      </c>
      <c r="U1192" s="619"/>
      <c r="V1192" s="770"/>
      <c r="W1192" s="770"/>
      <c r="X1192" s="770"/>
      <c r="Y1192" s="770"/>
      <c r="Z1192" s="770"/>
      <c r="AA1192" s="770"/>
      <c r="AB1192" s="562" t="s">
        <v>1722</v>
      </c>
    </row>
    <row r="1193" spans="1:28" ht="15" thickBot="1" x14ac:dyDescent="0.35">
      <c r="A1193" s="429"/>
      <c r="B1193" s="252" t="s">
        <v>2573</v>
      </c>
      <c r="C1193" s="65" t="s">
        <v>547</v>
      </c>
      <c r="D1193" s="13">
        <v>400</v>
      </c>
      <c r="E1193" s="154"/>
      <c r="F1193" s="761"/>
      <c r="G1193" s="761"/>
      <c r="H1193" s="761"/>
      <c r="I1193" s="761"/>
      <c r="J1193" s="761"/>
      <c r="K1193" s="761"/>
      <c r="L1193" s="8"/>
      <c r="Q1193" s="553" t="s">
        <v>220</v>
      </c>
      <c r="R1193" s="544" t="s">
        <v>212</v>
      </c>
      <c r="S1193" s="546" t="s">
        <v>2069</v>
      </c>
      <c r="T1193" s="545">
        <v>600</v>
      </c>
      <c r="U1193" s="545" t="s">
        <v>1099</v>
      </c>
      <c r="V1193" s="315"/>
      <c r="W1193" s="315"/>
      <c r="X1193" s="315"/>
      <c r="Y1193" s="315"/>
      <c r="Z1193" s="315" t="s">
        <v>1099</v>
      </c>
      <c r="AA1193" s="315"/>
      <c r="AB1193" s="571" t="s">
        <v>1727</v>
      </c>
    </row>
    <row r="1194" spans="1:28" ht="18.600000000000001" thickBot="1" x14ac:dyDescent="0.4">
      <c r="A1194" s="56" t="s">
        <v>2577</v>
      </c>
      <c r="B1194" s="15"/>
      <c r="C1194" s="83"/>
      <c r="D1194" s="27"/>
      <c r="E1194" s="27"/>
      <c r="F1194" s="27"/>
      <c r="G1194" s="27"/>
      <c r="H1194" s="27"/>
      <c r="I1194" s="27"/>
      <c r="J1194" s="27"/>
      <c r="K1194" s="27"/>
      <c r="L1194" s="16"/>
      <c r="Q1194" s="42" t="s">
        <v>221</v>
      </c>
      <c r="R1194" s="40" t="s">
        <v>214</v>
      </c>
      <c r="S1194" s="11" t="s">
        <v>2069</v>
      </c>
      <c r="T1194" s="11">
        <v>600</v>
      </c>
      <c r="U1194" s="11">
        <v>1620</v>
      </c>
      <c r="V1194" s="281"/>
      <c r="W1194" s="281"/>
      <c r="X1194" s="281"/>
      <c r="Y1194" s="281"/>
      <c r="Z1194" s="281"/>
      <c r="AA1194" s="281">
        <v>1620</v>
      </c>
      <c r="AB1194" s="20" t="s">
        <v>1727</v>
      </c>
    </row>
    <row r="1195" spans="1:28" x14ac:dyDescent="0.3">
      <c r="A1195" s="435" t="s">
        <v>2578</v>
      </c>
      <c r="B1195" s="405"/>
      <c r="C1195" s="11"/>
      <c r="D1195" s="26"/>
      <c r="E1195" s="26"/>
      <c r="F1195" s="316"/>
      <c r="G1195" s="316"/>
      <c r="H1195" s="316"/>
      <c r="I1195" s="316"/>
      <c r="J1195" s="316"/>
      <c r="K1195" s="316"/>
      <c r="L1195" s="114"/>
      <c r="Q1195" s="435" t="s">
        <v>1188</v>
      </c>
      <c r="R1195" s="414" t="s">
        <v>504</v>
      </c>
      <c r="S1195" s="96" t="s">
        <v>2100</v>
      </c>
      <c r="T1195" s="96">
        <v>200</v>
      </c>
      <c r="U1195" s="96">
        <v>400</v>
      </c>
      <c r="V1195" s="700"/>
      <c r="W1195" s="700">
        <v>400</v>
      </c>
      <c r="X1195" s="700"/>
      <c r="Y1195" s="700"/>
      <c r="Z1195" s="700"/>
      <c r="AA1195" s="700"/>
      <c r="AB1195" s="66" t="s">
        <v>1795</v>
      </c>
    </row>
    <row r="1196" spans="1:28" x14ac:dyDescent="0.3">
      <c r="A1196" s="421" t="s">
        <v>2579</v>
      </c>
      <c r="B1196" s="40"/>
      <c r="C1196" s="11"/>
      <c r="D1196" s="11"/>
      <c r="E1196" s="11"/>
      <c r="F1196" s="281"/>
      <c r="G1196" s="281"/>
      <c r="H1196" s="281"/>
      <c r="I1196" s="281"/>
      <c r="J1196" s="281"/>
      <c r="K1196" s="281"/>
      <c r="L1196" s="4"/>
      <c r="Q1196" s="578" t="s">
        <v>509</v>
      </c>
      <c r="R1196" s="658" t="s">
        <v>506</v>
      </c>
      <c r="S1196" s="623" t="s">
        <v>2100</v>
      </c>
      <c r="T1196" s="623">
        <v>400</v>
      </c>
      <c r="U1196" s="623">
        <v>800</v>
      </c>
      <c r="V1196" s="700"/>
      <c r="W1196" s="700"/>
      <c r="X1196" s="700">
        <v>800</v>
      </c>
      <c r="Y1196" s="700"/>
      <c r="Z1196" s="700"/>
      <c r="AA1196" s="700"/>
      <c r="AB1196" s="624" t="s">
        <v>1795</v>
      </c>
    </row>
    <row r="1197" spans="1:28" ht="15" thickBot="1" x14ac:dyDescent="0.35">
      <c r="A1197" s="429"/>
      <c r="B1197" s="252"/>
      <c r="C1197" s="11"/>
      <c r="D1197" s="13"/>
      <c r="E1197" s="13"/>
      <c r="F1197" s="314"/>
      <c r="G1197" s="314"/>
      <c r="H1197" s="314"/>
      <c r="I1197" s="314"/>
      <c r="J1197" s="314"/>
      <c r="K1197" s="314"/>
      <c r="L1197" s="8"/>
      <c r="Q1197" s="421" t="s">
        <v>1184</v>
      </c>
      <c r="R1197" s="414" t="s">
        <v>507</v>
      </c>
      <c r="S1197" s="96" t="s">
        <v>2100</v>
      </c>
      <c r="T1197" s="96">
        <v>600</v>
      </c>
      <c r="U1197" s="96">
        <v>1200</v>
      </c>
      <c r="V1197" s="700"/>
      <c r="W1197" s="700"/>
      <c r="X1197" s="700"/>
      <c r="Y1197" s="700"/>
      <c r="Z1197" s="700">
        <v>1200</v>
      </c>
      <c r="AA1197" s="700"/>
      <c r="AB1197" s="66" t="s">
        <v>1795</v>
      </c>
    </row>
    <row r="1198" spans="1:28" ht="18.600000000000001" thickBot="1" x14ac:dyDescent="0.4">
      <c r="A1198" s="56" t="s">
        <v>2580</v>
      </c>
      <c r="B1198" s="15"/>
      <c r="C1198" s="83"/>
      <c r="D1198" s="27"/>
      <c r="E1198" s="27"/>
      <c r="F1198" s="27"/>
      <c r="G1198" s="27"/>
      <c r="H1198" s="27"/>
      <c r="I1198" s="27"/>
      <c r="J1198" s="27"/>
      <c r="K1198" s="27"/>
      <c r="L1198" s="16"/>
      <c r="Q1198" s="555" t="s">
        <v>1188</v>
      </c>
      <c r="R1198" s="658" t="s">
        <v>508</v>
      </c>
      <c r="S1198" s="623" t="s">
        <v>2100</v>
      </c>
      <c r="T1198" s="623">
        <v>750</v>
      </c>
      <c r="U1198" s="623">
        <v>1400</v>
      </c>
      <c r="V1198" s="700"/>
      <c r="W1198" s="700"/>
      <c r="X1198" s="700"/>
      <c r="Y1198" s="700"/>
      <c r="Z1198" s="700">
        <v>1400</v>
      </c>
      <c r="AA1198" s="700"/>
      <c r="AB1198" s="624" t="s">
        <v>1795</v>
      </c>
    </row>
    <row r="1199" spans="1:28" x14ac:dyDescent="0.3">
      <c r="A1199" s="426" t="s">
        <v>2588</v>
      </c>
      <c r="B1199" s="10" t="s">
        <v>2581</v>
      </c>
      <c r="C1199" s="11" t="s">
        <v>2065</v>
      </c>
      <c r="D1199" s="14">
        <v>320</v>
      </c>
      <c r="E1199" s="14">
        <v>800</v>
      </c>
      <c r="F1199" s="315"/>
      <c r="G1199" s="315"/>
      <c r="H1199" s="315">
        <v>800</v>
      </c>
      <c r="I1199" s="315"/>
      <c r="J1199" s="315"/>
      <c r="K1199" s="315"/>
      <c r="L1199" s="6" t="s">
        <v>2586</v>
      </c>
      <c r="Q1199" s="429" t="s">
        <v>1186</v>
      </c>
      <c r="R1199" s="1" t="s">
        <v>1185</v>
      </c>
      <c r="S1199" s="96" t="s">
        <v>2101</v>
      </c>
      <c r="T1199" s="13">
        <v>240</v>
      </c>
      <c r="U1199" s="13">
        <v>600</v>
      </c>
      <c r="V1199" s="314"/>
      <c r="W1199" s="314"/>
      <c r="X1199" s="314">
        <v>600</v>
      </c>
      <c r="Y1199" s="314"/>
      <c r="Z1199" s="314"/>
      <c r="AA1199" s="314"/>
      <c r="AB1199" s="8" t="s">
        <v>1794</v>
      </c>
    </row>
    <row r="1200" spans="1:28" x14ac:dyDescent="0.3">
      <c r="A1200" s="419" t="s">
        <v>2589</v>
      </c>
      <c r="B1200" s="40" t="s">
        <v>2582</v>
      </c>
      <c r="C1200" s="11" t="s">
        <v>2065</v>
      </c>
      <c r="D1200" s="11">
        <v>620</v>
      </c>
      <c r="E1200" s="11">
        <v>1550</v>
      </c>
      <c r="F1200" s="281"/>
      <c r="G1200" s="281"/>
      <c r="H1200" s="281"/>
      <c r="I1200" s="281"/>
      <c r="J1200" s="281"/>
      <c r="K1200" s="281">
        <v>1550</v>
      </c>
      <c r="L1200" s="6" t="s">
        <v>2583</v>
      </c>
      <c r="Q1200" s="437" t="s">
        <v>1351</v>
      </c>
      <c r="R1200" s="414" t="s">
        <v>657</v>
      </c>
      <c r="S1200" s="96" t="s">
        <v>2069</v>
      </c>
      <c r="T1200" s="96">
        <v>660</v>
      </c>
      <c r="U1200" s="96">
        <v>1700</v>
      </c>
      <c r="V1200" s="700"/>
      <c r="W1200" s="700"/>
      <c r="X1200" s="700"/>
      <c r="Y1200" s="700"/>
      <c r="Z1200" s="700"/>
      <c r="AA1200" s="700">
        <v>1700</v>
      </c>
      <c r="AB1200" s="66" t="s">
        <v>1234</v>
      </c>
    </row>
    <row r="1201" spans="1:28" x14ac:dyDescent="0.3">
      <c r="A1201" s="429"/>
      <c r="B1201" s="252" t="s">
        <v>2585</v>
      </c>
      <c r="C1201" s="11" t="s">
        <v>428</v>
      </c>
      <c r="D1201" s="13">
        <v>600</v>
      </c>
      <c r="E1201" s="13">
        <v>1584</v>
      </c>
      <c r="F1201" s="314"/>
      <c r="G1201" s="314"/>
      <c r="H1201" s="314"/>
      <c r="I1201" s="314"/>
      <c r="J1201" s="314"/>
      <c r="K1201" s="314">
        <v>1584</v>
      </c>
      <c r="L1201" s="6" t="s">
        <v>2586</v>
      </c>
      <c r="Q1201" s="421"/>
      <c r="R1201" s="40" t="s">
        <v>830</v>
      </c>
      <c r="S1201" s="11" t="s">
        <v>2106</v>
      </c>
      <c r="T1201" s="11">
        <v>240</v>
      </c>
      <c r="U1201" s="619"/>
      <c r="V1201" s="770"/>
      <c r="W1201" s="770"/>
      <c r="X1201" s="770"/>
      <c r="Y1201" s="770"/>
      <c r="Z1201" s="770"/>
      <c r="AA1201" s="770"/>
      <c r="AB1201" s="4" t="s">
        <v>1891</v>
      </c>
    </row>
    <row r="1202" spans="1:28" x14ac:dyDescent="0.3">
      <c r="A1202" s="421"/>
      <c r="B1202" s="40" t="s">
        <v>2587</v>
      </c>
      <c r="C1202" s="11" t="s">
        <v>424</v>
      </c>
      <c r="D1202" s="11">
        <v>300</v>
      </c>
      <c r="E1202" s="11">
        <v>792</v>
      </c>
      <c r="F1202" s="281"/>
      <c r="G1202" s="281"/>
      <c r="H1202" s="281">
        <v>792</v>
      </c>
      <c r="I1202" s="281"/>
      <c r="J1202" s="281"/>
      <c r="K1202" s="281"/>
      <c r="L1202" s="6" t="s">
        <v>2584</v>
      </c>
      <c r="Q1202" s="547"/>
      <c r="R1202" s="554" t="s">
        <v>832</v>
      </c>
      <c r="S1202" s="546" t="s">
        <v>2070</v>
      </c>
      <c r="T1202" s="546">
        <v>120</v>
      </c>
      <c r="U1202" s="619"/>
      <c r="V1202" s="770"/>
      <c r="W1202" s="770"/>
      <c r="X1202" s="770"/>
      <c r="Y1202" s="770"/>
      <c r="Z1202" s="770"/>
      <c r="AA1202" s="770"/>
      <c r="AB1202" s="562" t="s">
        <v>1892</v>
      </c>
    </row>
    <row r="1203" spans="1:28" ht="15" thickBot="1" x14ac:dyDescent="0.35">
      <c r="A1203" s="429"/>
      <c r="B1203" s="252"/>
      <c r="C1203" s="11"/>
      <c r="D1203" s="13"/>
      <c r="E1203" s="13"/>
      <c r="F1203" s="314"/>
      <c r="G1203" s="314"/>
      <c r="H1203" s="314"/>
      <c r="I1203" s="314"/>
      <c r="J1203" s="314"/>
      <c r="K1203" s="314"/>
      <c r="L1203" s="8"/>
      <c r="Q1203" s="421"/>
      <c r="R1203" s="1" t="s">
        <v>834</v>
      </c>
      <c r="S1203" s="11" t="s">
        <v>2107</v>
      </c>
      <c r="T1203" s="11">
        <v>64</v>
      </c>
      <c r="U1203" s="619"/>
      <c r="V1203" s="770"/>
      <c r="W1203" s="770"/>
      <c r="X1203" s="770"/>
      <c r="Y1203" s="770"/>
      <c r="Z1203" s="770"/>
      <c r="AA1203" s="770"/>
      <c r="AB1203" s="4" t="s">
        <v>1893</v>
      </c>
    </row>
    <row r="1204" spans="1:28" ht="18.600000000000001" thickBot="1" x14ac:dyDescent="0.4">
      <c r="A1204" s="56" t="s">
        <v>2590</v>
      </c>
      <c r="B1204" s="53"/>
      <c r="C1204" s="83"/>
      <c r="D1204" s="27"/>
      <c r="E1204" s="27"/>
      <c r="F1204" s="27"/>
      <c r="G1204" s="27"/>
      <c r="H1204" s="27"/>
      <c r="I1204" s="27"/>
      <c r="J1204" s="27"/>
      <c r="K1204" s="27"/>
      <c r="L1204" s="16"/>
      <c r="Q1204" s="547"/>
      <c r="R1204" s="554" t="s">
        <v>835</v>
      </c>
      <c r="S1204" s="546" t="s">
        <v>2070</v>
      </c>
      <c r="T1204" s="546">
        <v>88</v>
      </c>
      <c r="U1204" s="619"/>
      <c r="V1204" s="770"/>
      <c r="W1204" s="770"/>
      <c r="X1204" s="770"/>
      <c r="Y1204" s="770"/>
      <c r="Z1204" s="770"/>
      <c r="AA1204" s="770"/>
      <c r="AB1204" s="562" t="s">
        <v>1894</v>
      </c>
    </row>
    <row r="1205" spans="1:28" x14ac:dyDescent="0.3">
      <c r="A1205" s="441" t="s">
        <v>2622</v>
      </c>
      <c r="B1205" s="10" t="s">
        <v>2591</v>
      </c>
      <c r="C1205" s="11" t="s">
        <v>424</v>
      </c>
      <c r="D1205" s="14">
        <v>600</v>
      </c>
      <c r="E1205" s="14">
        <v>1200</v>
      </c>
      <c r="F1205" s="315"/>
      <c r="G1205" s="315"/>
      <c r="H1205" s="315"/>
      <c r="I1205" s="315"/>
      <c r="J1205" s="315">
        <v>1200</v>
      </c>
      <c r="K1205" s="315"/>
      <c r="L1205" s="6" t="s">
        <v>2595</v>
      </c>
      <c r="Q1205" s="421"/>
      <c r="R1205" s="40" t="s">
        <v>1260</v>
      </c>
      <c r="S1205" s="11" t="s">
        <v>2069</v>
      </c>
      <c r="T1205" s="11">
        <v>84</v>
      </c>
      <c r="U1205" s="619"/>
      <c r="V1205" s="770"/>
      <c r="W1205" s="770"/>
      <c r="X1205" s="770"/>
      <c r="Y1205" s="770"/>
      <c r="Z1205" s="770"/>
      <c r="AA1205" s="770"/>
      <c r="AB1205" s="4" t="s">
        <v>1895</v>
      </c>
    </row>
    <row r="1206" spans="1:28" x14ac:dyDescent="0.3">
      <c r="A1206" s="433" t="s">
        <v>2623</v>
      </c>
      <c r="B1206" s="40" t="s">
        <v>2592</v>
      </c>
      <c r="C1206" s="11" t="s">
        <v>2078</v>
      </c>
      <c r="D1206" s="14">
        <v>600</v>
      </c>
      <c r="E1206" s="11">
        <v>1260</v>
      </c>
      <c r="F1206" s="281"/>
      <c r="G1206" s="281"/>
      <c r="H1206" s="281"/>
      <c r="I1206" s="281"/>
      <c r="J1206" s="281">
        <v>1260</v>
      </c>
      <c r="K1206" s="281"/>
      <c r="L1206" s="6" t="s">
        <v>2593</v>
      </c>
      <c r="Q1206" s="547"/>
      <c r="R1206" s="554" t="s">
        <v>1263</v>
      </c>
      <c r="S1206" s="546" t="s">
        <v>2070</v>
      </c>
      <c r="T1206" s="619"/>
      <c r="U1206" s="619"/>
      <c r="V1206" s="770"/>
      <c r="W1206" s="770"/>
      <c r="X1206" s="770"/>
      <c r="Y1206" s="770"/>
      <c r="Z1206" s="770"/>
      <c r="AA1206" s="770"/>
      <c r="AB1206" s="562" t="s">
        <v>1264</v>
      </c>
    </row>
    <row r="1207" spans="1:28" x14ac:dyDescent="0.3">
      <c r="A1207" s="434"/>
      <c r="B1207" s="40" t="s">
        <v>2594</v>
      </c>
      <c r="C1207" s="11" t="s">
        <v>2596</v>
      </c>
      <c r="D1207" s="14">
        <v>600</v>
      </c>
      <c r="E1207" s="11">
        <v>1380</v>
      </c>
      <c r="F1207" s="281"/>
      <c r="G1207" s="281"/>
      <c r="H1207" s="281"/>
      <c r="I1207" s="281"/>
      <c r="J1207" s="281">
        <v>1380</v>
      </c>
      <c r="K1207" s="281"/>
      <c r="L1207" s="6" t="s">
        <v>2601</v>
      </c>
      <c r="Q1207" s="421"/>
      <c r="R1207" s="40" t="s">
        <v>846</v>
      </c>
      <c r="S1207" s="11" t="s">
        <v>2106</v>
      </c>
      <c r="T1207" s="11">
        <v>320</v>
      </c>
      <c r="U1207" s="11">
        <v>768</v>
      </c>
      <c r="V1207" s="281"/>
      <c r="W1207" s="281"/>
      <c r="X1207" s="281">
        <v>768</v>
      </c>
      <c r="Y1207" s="281"/>
      <c r="Z1207" s="281"/>
      <c r="AA1207" s="281"/>
      <c r="AB1207" s="4" t="s">
        <v>1898</v>
      </c>
    </row>
    <row r="1208" spans="1:28" x14ac:dyDescent="0.3">
      <c r="A1208" s="434"/>
      <c r="B1208" s="40" t="s">
        <v>2597</v>
      </c>
      <c r="C1208" s="11" t="s">
        <v>2078</v>
      </c>
      <c r="D1208" s="11">
        <v>150</v>
      </c>
      <c r="E1208" s="11">
        <v>270</v>
      </c>
      <c r="F1208" s="281">
        <v>270</v>
      </c>
      <c r="G1208" s="281"/>
      <c r="H1208" s="281"/>
      <c r="I1208" s="281"/>
      <c r="J1208" s="281"/>
      <c r="K1208" s="281"/>
      <c r="L1208" s="4" t="s">
        <v>2599</v>
      </c>
      <c r="Q1208" s="547"/>
      <c r="R1208" s="554" t="s">
        <v>847</v>
      </c>
      <c r="S1208" s="546" t="s">
        <v>2106</v>
      </c>
      <c r="T1208" s="546">
        <v>420</v>
      </c>
      <c r="U1208" s="546">
        <v>1008</v>
      </c>
      <c r="V1208" s="281"/>
      <c r="W1208" s="281"/>
      <c r="X1208" s="281"/>
      <c r="Y1208" s="281">
        <v>1008</v>
      </c>
      <c r="Z1208" s="281"/>
      <c r="AA1208" s="281"/>
      <c r="AB1208" s="562" t="s">
        <v>1898</v>
      </c>
    </row>
    <row r="1209" spans="1:28" x14ac:dyDescent="0.3">
      <c r="A1209" s="434"/>
      <c r="B1209" s="40" t="s">
        <v>2598</v>
      </c>
      <c r="C1209" s="11" t="s">
        <v>2078</v>
      </c>
      <c r="D1209" s="11">
        <v>200</v>
      </c>
      <c r="E1209" s="11">
        <v>360</v>
      </c>
      <c r="F1209" s="281"/>
      <c r="G1209" s="281">
        <v>360</v>
      </c>
      <c r="H1209" s="281"/>
      <c r="I1209" s="281"/>
      <c r="J1209" s="281"/>
      <c r="K1209" s="281"/>
      <c r="L1209" s="6" t="s">
        <v>2600</v>
      </c>
      <c r="Q1209" s="421"/>
      <c r="R1209" s="252" t="s">
        <v>848</v>
      </c>
      <c r="S1209" s="11" t="s">
        <v>2106</v>
      </c>
      <c r="T1209" s="13">
        <v>640</v>
      </c>
      <c r="U1209" s="13">
        <v>1536</v>
      </c>
      <c r="V1209" s="314"/>
      <c r="W1209" s="314"/>
      <c r="X1209" s="314"/>
      <c r="Y1209" s="314"/>
      <c r="Z1209" s="314"/>
      <c r="AA1209" s="314">
        <v>1536</v>
      </c>
      <c r="AB1209" s="8" t="s">
        <v>1898</v>
      </c>
    </row>
    <row r="1210" spans="1:28" x14ac:dyDescent="0.3">
      <c r="A1210" s="434"/>
      <c r="B1210" s="40" t="s">
        <v>2602</v>
      </c>
      <c r="C1210" s="11" t="s">
        <v>424</v>
      </c>
      <c r="D1210" s="11">
        <v>200</v>
      </c>
      <c r="E1210" s="11">
        <v>460</v>
      </c>
      <c r="F1210" s="281"/>
      <c r="G1210" s="281">
        <v>460</v>
      </c>
      <c r="H1210" s="281"/>
      <c r="I1210" s="281"/>
      <c r="J1210" s="281"/>
      <c r="K1210" s="281"/>
      <c r="L1210" s="6" t="s">
        <v>2603</v>
      </c>
      <c r="Q1210" s="437" t="s">
        <v>1351</v>
      </c>
      <c r="R1210" s="414" t="s">
        <v>920</v>
      </c>
      <c r="S1210" s="96" t="s">
        <v>2072</v>
      </c>
      <c r="T1210" s="96">
        <v>500</v>
      </c>
      <c r="U1210" s="619"/>
      <c r="V1210" s="770"/>
      <c r="W1210" s="770"/>
      <c r="X1210" s="770"/>
      <c r="Y1210" s="770"/>
      <c r="Z1210" s="770"/>
      <c r="AA1210" s="770"/>
      <c r="AB1210" s="66" t="s">
        <v>1932</v>
      </c>
    </row>
    <row r="1211" spans="1:28" x14ac:dyDescent="0.3">
      <c r="A1211" s="434"/>
      <c r="B1211" s="252" t="s">
        <v>2604</v>
      </c>
      <c r="C1211" s="11" t="s">
        <v>168</v>
      </c>
      <c r="D1211" s="13">
        <v>60</v>
      </c>
      <c r="E1211" s="13">
        <v>108</v>
      </c>
      <c r="F1211" s="314">
        <v>108</v>
      </c>
      <c r="G1211" s="314"/>
      <c r="H1211" s="314"/>
      <c r="I1211" s="314"/>
      <c r="J1211" s="314"/>
      <c r="K1211" s="314"/>
      <c r="L1211" s="8"/>
      <c r="Q1211" s="547"/>
      <c r="R1211" s="658" t="s">
        <v>921</v>
      </c>
      <c r="S1211" s="623" t="s">
        <v>2071</v>
      </c>
      <c r="T1211" s="623">
        <v>750</v>
      </c>
      <c r="U1211" s="619"/>
      <c r="V1211" s="770"/>
      <c r="W1211" s="770"/>
      <c r="X1211" s="770"/>
      <c r="Y1211" s="770"/>
      <c r="Z1211" s="770"/>
      <c r="AA1211" s="770"/>
      <c r="AB1211" s="624" t="s">
        <v>1933</v>
      </c>
    </row>
    <row r="1212" spans="1:28" x14ac:dyDescent="0.3">
      <c r="A1212" s="434"/>
      <c r="B1212" s="252" t="s">
        <v>2605</v>
      </c>
      <c r="C1212" s="11" t="s">
        <v>168</v>
      </c>
      <c r="D1212" s="11">
        <v>120</v>
      </c>
      <c r="E1212" s="11">
        <v>216</v>
      </c>
      <c r="F1212" s="314">
        <v>216</v>
      </c>
      <c r="G1212" s="314"/>
      <c r="H1212" s="314"/>
      <c r="I1212" s="314"/>
      <c r="J1212" s="314"/>
      <c r="K1212" s="314"/>
      <c r="L1212" s="4"/>
      <c r="Q1212" s="421"/>
      <c r="R1212" s="414" t="s">
        <v>922</v>
      </c>
      <c r="S1212" s="96" t="s">
        <v>2070</v>
      </c>
      <c r="T1212" s="96">
        <v>1000</v>
      </c>
      <c r="U1212" s="619"/>
      <c r="V1212" s="770"/>
      <c r="W1212" s="770"/>
      <c r="X1212" s="770"/>
      <c r="Y1212" s="770"/>
      <c r="Z1212" s="770"/>
      <c r="AA1212" s="770"/>
      <c r="AB1212" s="66" t="s">
        <v>1933</v>
      </c>
    </row>
    <row r="1213" spans="1:28" x14ac:dyDescent="0.3">
      <c r="A1213" s="434"/>
      <c r="B1213" s="40" t="s">
        <v>2606</v>
      </c>
      <c r="C1213" s="11" t="s">
        <v>168</v>
      </c>
      <c r="D1213" s="11">
        <v>40</v>
      </c>
      <c r="E1213" s="11">
        <v>78</v>
      </c>
      <c r="F1213" s="281">
        <v>78</v>
      </c>
      <c r="G1213" s="281"/>
      <c r="H1213" s="281"/>
      <c r="I1213" s="281"/>
      <c r="J1213" s="281"/>
      <c r="K1213" s="281"/>
      <c r="L1213" s="4"/>
      <c r="Q1213" s="421"/>
      <c r="R1213" s="40" t="s">
        <v>1316</v>
      </c>
      <c r="S1213" s="96" t="s">
        <v>2071</v>
      </c>
      <c r="T1213" s="11">
        <v>170</v>
      </c>
      <c r="U1213" s="11">
        <v>405</v>
      </c>
      <c r="V1213" s="281"/>
      <c r="W1213" s="281">
        <v>405</v>
      </c>
      <c r="X1213" s="281"/>
      <c r="Y1213" s="281"/>
      <c r="Z1213" s="281"/>
      <c r="AA1213" s="281"/>
      <c r="AB1213" s="68" t="s">
        <v>1939</v>
      </c>
    </row>
    <row r="1214" spans="1:28" x14ac:dyDescent="0.3">
      <c r="A1214" s="434"/>
      <c r="B1214" s="40" t="s">
        <v>2607</v>
      </c>
      <c r="C1214" s="11" t="s">
        <v>2078</v>
      </c>
      <c r="D1214" s="11">
        <v>300</v>
      </c>
      <c r="E1214" s="11">
        <v>540</v>
      </c>
      <c r="F1214" s="281"/>
      <c r="G1214" s="281">
        <v>540</v>
      </c>
      <c r="H1214" s="281"/>
      <c r="I1214" s="281"/>
      <c r="J1214" s="281"/>
      <c r="K1214" s="281"/>
      <c r="L1214" s="6" t="s">
        <v>2608</v>
      </c>
      <c r="Q1214" s="547"/>
      <c r="R1214" s="554" t="s">
        <v>1317</v>
      </c>
      <c r="S1214" s="623" t="s">
        <v>2071</v>
      </c>
      <c r="T1214" s="546">
        <v>240</v>
      </c>
      <c r="U1214" s="546">
        <v>570</v>
      </c>
      <c r="V1214" s="281"/>
      <c r="W1214" s="281">
        <v>570</v>
      </c>
      <c r="X1214" s="281"/>
      <c r="Y1214" s="281"/>
      <c r="Z1214" s="281"/>
      <c r="AA1214" s="281"/>
      <c r="AB1214" s="635" t="s">
        <v>1940</v>
      </c>
    </row>
    <row r="1215" spans="1:28" x14ac:dyDescent="0.3">
      <c r="A1215" s="434"/>
      <c r="B1215" s="40" t="s">
        <v>2609</v>
      </c>
      <c r="C1215" s="11" t="s">
        <v>82</v>
      </c>
      <c r="D1215" s="11">
        <v>9</v>
      </c>
      <c r="E1215" s="11">
        <v>16</v>
      </c>
      <c r="F1215" s="314">
        <v>16</v>
      </c>
      <c r="G1215" s="314"/>
      <c r="H1215" s="314"/>
      <c r="I1215" s="314"/>
      <c r="J1215" s="314"/>
      <c r="K1215" s="314"/>
      <c r="L1215" s="4"/>
      <c r="Q1215" s="421"/>
      <c r="R1215" s="40" t="s">
        <v>1318</v>
      </c>
      <c r="S1215" s="96" t="s">
        <v>2070</v>
      </c>
      <c r="T1215" s="11">
        <v>320</v>
      </c>
      <c r="U1215" s="11">
        <v>760</v>
      </c>
      <c r="V1215" s="281"/>
      <c r="W1215" s="281"/>
      <c r="X1215" s="281">
        <v>760</v>
      </c>
      <c r="Y1215" s="281"/>
      <c r="Z1215" s="281"/>
      <c r="AA1215" s="281"/>
      <c r="AB1215" s="68" t="s">
        <v>1941</v>
      </c>
    </row>
    <row r="1216" spans="1:28" x14ac:dyDescent="0.3">
      <c r="A1216" s="434"/>
      <c r="B1216" s="40" t="s">
        <v>2610</v>
      </c>
      <c r="C1216" s="11" t="s">
        <v>82</v>
      </c>
      <c r="D1216" s="13">
        <v>14</v>
      </c>
      <c r="E1216" s="13">
        <v>25</v>
      </c>
      <c r="F1216" s="314">
        <v>25</v>
      </c>
      <c r="G1216" s="314"/>
      <c r="H1216" s="314"/>
      <c r="I1216" s="314"/>
      <c r="J1216" s="314"/>
      <c r="K1216" s="314"/>
      <c r="L1216" s="8"/>
      <c r="Q1216" s="547"/>
      <c r="R1216" s="554" t="s">
        <v>1319</v>
      </c>
      <c r="S1216" s="623" t="s">
        <v>2070</v>
      </c>
      <c r="T1216" s="546">
        <v>640</v>
      </c>
      <c r="U1216" s="546">
        <v>1520</v>
      </c>
      <c r="V1216" s="281"/>
      <c r="W1216" s="281"/>
      <c r="X1216" s="281"/>
      <c r="Y1216" s="281"/>
      <c r="Z1216" s="281"/>
      <c r="AA1216" s="281">
        <v>1520</v>
      </c>
      <c r="AB1216" s="635" t="s">
        <v>1942</v>
      </c>
    </row>
    <row r="1217" spans="1:28" x14ac:dyDescent="0.3">
      <c r="A1217" s="421"/>
      <c r="B1217" s="40" t="s">
        <v>2611</v>
      </c>
      <c r="C1217" s="11" t="s">
        <v>82</v>
      </c>
      <c r="D1217" s="11">
        <v>15</v>
      </c>
      <c r="E1217" s="11">
        <v>27</v>
      </c>
      <c r="F1217" s="281">
        <v>27</v>
      </c>
      <c r="G1217" s="281"/>
      <c r="H1217" s="281"/>
      <c r="I1217" s="281"/>
      <c r="J1217" s="281"/>
      <c r="K1217" s="281"/>
      <c r="L1217" s="4"/>
      <c r="Q1217" s="421"/>
      <c r="R1217" s="40" t="s">
        <v>1320</v>
      </c>
      <c r="S1217" s="96" t="s">
        <v>2071</v>
      </c>
      <c r="T1217" s="11">
        <v>170</v>
      </c>
      <c r="U1217" s="11">
        <v>435</v>
      </c>
      <c r="V1217" s="281"/>
      <c r="W1217" s="281">
        <v>435</v>
      </c>
      <c r="X1217" s="281"/>
      <c r="Y1217" s="281"/>
      <c r="Z1217" s="281"/>
      <c r="AA1217" s="281"/>
      <c r="AB1217" s="68" t="s">
        <v>1943</v>
      </c>
    </row>
    <row r="1218" spans="1:28" x14ac:dyDescent="0.3">
      <c r="A1218" s="421" t="s">
        <v>2621</v>
      </c>
      <c r="B1218" s="40" t="s">
        <v>2612</v>
      </c>
      <c r="C1218" s="11" t="s">
        <v>82</v>
      </c>
      <c r="D1218" s="11">
        <v>18</v>
      </c>
      <c r="E1218" s="11">
        <v>32</v>
      </c>
      <c r="F1218" s="314">
        <v>32</v>
      </c>
      <c r="G1218" s="314"/>
      <c r="H1218" s="314"/>
      <c r="I1218" s="314"/>
      <c r="J1218" s="314"/>
      <c r="K1218" s="314"/>
      <c r="L1218" s="4"/>
      <c r="Q1218" s="547"/>
      <c r="R1218" s="554" t="s">
        <v>1321</v>
      </c>
      <c r="S1218" s="623" t="s">
        <v>2071</v>
      </c>
      <c r="T1218" s="546">
        <v>240</v>
      </c>
      <c r="U1218" s="546">
        <v>615</v>
      </c>
      <c r="V1218" s="281"/>
      <c r="W1218" s="281"/>
      <c r="X1218" s="281">
        <v>615</v>
      </c>
      <c r="Y1218" s="281"/>
      <c r="Z1218" s="281"/>
      <c r="AA1218" s="281"/>
      <c r="AB1218" s="635" t="s">
        <v>1944</v>
      </c>
    </row>
    <row r="1219" spans="1:28" x14ac:dyDescent="0.3">
      <c r="A1219" s="421"/>
      <c r="B1219" s="40" t="s">
        <v>2613</v>
      </c>
      <c r="C1219" s="11" t="s">
        <v>82</v>
      </c>
      <c r="D1219" s="11">
        <v>22</v>
      </c>
      <c r="E1219" s="11">
        <v>40</v>
      </c>
      <c r="F1219" s="281">
        <v>40</v>
      </c>
      <c r="G1219" s="281"/>
      <c r="H1219" s="281"/>
      <c r="I1219" s="281"/>
      <c r="J1219" s="281"/>
      <c r="K1219" s="281"/>
      <c r="L1219" s="4"/>
      <c r="Q1219" s="429"/>
      <c r="R1219" s="40" t="s">
        <v>1322</v>
      </c>
      <c r="S1219" s="96" t="s">
        <v>2070</v>
      </c>
      <c r="T1219" s="11">
        <v>320</v>
      </c>
      <c r="U1219" s="11">
        <v>820</v>
      </c>
      <c r="V1219" s="281"/>
      <c r="W1219" s="281"/>
      <c r="X1219" s="281">
        <v>820</v>
      </c>
      <c r="Y1219" s="281"/>
      <c r="Z1219" s="281"/>
      <c r="AA1219" s="281"/>
      <c r="AB1219" s="68" t="s">
        <v>1945</v>
      </c>
    </row>
    <row r="1220" spans="1:28" ht="15" thickBot="1" x14ac:dyDescent="0.35">
      <c r="A1220" s="423"/>
      <c r="B1220" s="40" t="s">
        <v>2614</v>
      </c>
      <c r="C1220" s="11" t="s">
        <v>82</v>
      </c>
      <c r="D1220" s="13">
        <v>25</v>
      </c>
      <c r="E1220" s="13">
        <v>45</v>
      </c>
      <c r="F1220" s="314">
        <v>45</v>
      </c>
      <c r="G1220" s="314"/>
      <c r="H1220" s="314"/>
      <c r="I1220" s="314"/>
      <c r="J1220" s="314"/>
      <c r="K1220" s="314"/>
      <c r="L1220" s="8"/>
      <c r="Q1220" s="547"/>
      <c r="R1220" s="554" t="s">
        <v>1323</v>
      </c>
      <c r="S1220" s="623" t="s">
        <v>2070</v>
      </c>
      <c r="T1220" s="546">
        <v>640</v>
      </c>
      <c r="U1220" s="546">
        <v>1640</v>
      </c>
      <c r="V1220" s="281"/>
      <c r="W1220" s="281"/>
      <c r="X1220" s="281"/>
      <c r="Y1220" s="281"/>
      <c r="Z1220" s="281"/>
      <c r="AA1220" s="281">
        <v>1640</v>
      </c>
      <c r="AB1220" s="635" t="s">
        <v>1946</v>
      </c>
    </row>
    <row r="1221" spans="1:28" x14ac:dyDescent="0.3">
      <c r="A1221" s="421"/>
      <c r="B1221" s="40" t="s">
        <v>2615</v>
      </c>
      <c r="C1221" s="11" t="s">
        <v>82</v>
      </c>
      <c r="D1221" s="11">
        <v>30</v>
      </c>
      <c r="E1221" s="11">
        <v>54</v>
      </c>
      <c r="F1221" s="314">
        <v>54</v>
      </c>
      <c r="G1221" s="314"/>
      <c r="H1221" s="314"/>
      <c r="I1221" s="314"/>
      <c r="J1221" s="314"/>
      <c r="K1221" s="314"/>
      <c r="L1221" s="4"/>
      <c r="Q1221" s="428" t="s">
        <v>1393</v>
      </c>
      <c r="R1221" s="10" t="s">
        <v>1390</v>
      </c>
      <c r="S1221" s="11" t="s">
        <v>2069</v>
      </c>
      <c r="T1221" s="14">
        <v>660</v>
      </c>
      <c r="U1221" s="14">
        <v>1782</v>
      </c>
      <c r="V1221" s="315"/>
      <c r="W1221" s="315"/>
      <c r="X1221" s="315"/>
      <c r="Y1221" s="315"/>
      <c r="Z1221" s="315"/>
      <c r="AA1221" s="315">
        <v>1782</v>
      </c>
      <c r="AB1221" s="6" t="s">
        <v>252</v>
      </c>
    </row>
    <row r="1222" spans="1:28" x14ac:dyDescent="0.3">
      <c r="A1222" s="421"/>
      <c r="B1222" s="40" t="s">
        <v>2616</v>
      </c>
      <c r="C1222" s="11" t="s">
        <v>82</v>
      </c>
      <c r="D1222" s="11">
        <v>36</v>
      </c>
      <c r="E1222" s="11">
        <v>64</v>
      </c>
      <c r="F1222" s="281">
        <v>64</v>
      </c>
      <c r="G1222" s="281"/>
      <c r="H1222" s="281"/>
      <c r="I1222" s="281"/>
      <c r="J1222" s="281"/>
      <c r="K1222" s="281"/>
      <c r="L1222" s="4"/>
      <c r="Q1222" s="578" t="s">
        <v>1394</v>
      </c>
      <c r="R1222" s="554" t="s">
        <v>1389</v>
      </c>
      <c r="S1222" s="546" t="s">
        <v>2069</v>
      </c>
      <c r="T1222" s="546">
        <v>630</v>
      </c>
      <c r="U1222" s="546">
        <v>1700</v>
      </c>
      <c r="V1222" s="281"/>
      <c r="W1222" s="281"/>
      <c r="X1222" s="281"/>
      <c r="Y1222" s="281"/>
      <c r="Z1222" s="281"/>
      <c r="AA1222" s="281">
        <v>1700</v>
      </c>
      <c r="AB1222" s="562" t="s">
        <v>252</v>
      </c>
    </row>
    <row r="1223" spans="1:28" x14ac:dyDescent="0.3">
      <c r="A1223" s="421"/>
      <c r="B1223" s="11" t="s">
        <v>2617</v>
      </c>
      <c r="C1223" s="11" t="s">
        <v>2078</v>
      </c>
      <c r="D1223" s="11">
        <v>150</v>
      </c>
      <c r="E1223" s="11">
        <v>270</v>
      </c>
      <c r="F1223" s="281">
        <v>270</v>
      </c>
      <c r="G1223" s="281"/>
      <c r="H1223" s="281"/>
      <c r="I1223" s="281"/>
      <c r="J1223" s="281"/>
      <c r="K1223" s="281"/>
      <c r="L1223" s="4"/>
      <c r="Q1223" s="547"/>
      <c r="R1223" s="554" t="s">
        <v>1392</v>
      </c>
      <c r="S1223" s="546" t="s">
        <v>2071</v>
      </c>
      <c r="T1223" s="546">
        <v>330</v>
      </c>
      <c r="U1223" s="546">
        <v>891</v>
      </c>
      <c r="V1223" s="281"/>
      <c r="W1223" s="281"/>
      <c r="X1223" s="281">
        <v>891</v>
      </c>
      <c r="Y1223" s="281"/>
      <c r="Z1223" s="281"/>
      <c r="AA1223" s="281"/>
      <c r="AB1223" s="562" t="s">
        <v>252</v>
      </c>
    </row>
    <row r="1224" spans="1:28" x14ac:dyDescent="0.3">
      <c r="A1224" s="429"/>
      <c r="B1224" s="11" t="s">
        <v>2618</v>
      </c>
      <c r="C1224" s="11" t="s">
        <v>2078</v>
      </c>
      <c r="D1224" s="13">
        <v>200</v>
      </c>
      <c r="E1224" s="13">
        <v>360</v>
      </c>
      <c r="F1224" s="314"/>
      <c r="G1224" s="314">
        <v>360</v>
      </c>
      <c r="H1224" s="314"/>
      <c r="I1224" s="314"/>
      <c r="J1224" s="314"/>
      <c r="K1224" s="314"/>
      <c r="L1224" s="8"/>
      <c r="Q1224" s="421"/>
      <c r="R1224" s="40" t="s">
        <v>1423</v>
      </c>
      <c r="S1224" s="11" t="s">
        <v>2116</v>
      </c>
      <c r="T1224" s="11">
        <v>10</v>
      </c>
      <c r="U1224" s="11">
        <v>21</v>
      </c>
      <c r="V1224" s="281">
        <v>21</v>
      </c>
      <c r="W1224" s="281"/>
      <c r="X1224" s="281"/>
      <c r="Y1224" s="281"/>
      <c r="Z1224" s="281"/>
      <c r="AA1224" s="281"/>
      <c r="AB1224" s="4" t="s">
        <v>1969</v>
      </c>
    </row>
    <row r="1225" spans="1:28" ht="15" thickBot="1" x14ac:dyDescent="0.35">
      <c r="A1225" s="429"/>
      <c r="B1225" s="13" t="s">
        <v>2619</v>
      </c>
      <c r="C1225" s="11" t="s">
        <v>2078</v>
      </c>
      <c r="D1225" s="13">
        <v>300</v>
      </c>
      <c r="E1225" s="13">
        <v>540</v>
      </c>
      <c r="F1225" s="314"/>
      <c r="G1225" s="314">
        <v>540</v>
      </c>
      <c r="H1225" s="314"/>
      <c r="I1225" s="314"/>
      <c r="J1225" s="314"/>
      <c r="K1225" s="314"/>
      <c r="L1225" s="64" t="s">
        <v>2620</v>
      </c>
      <c r="Q1225" s="547"/>
      <c r="R1225" s="554" t="s">
        <v>1424</v>
      </c>
      <c r="S1225" s="546" t="s">
        <v>2116</v>
      </c>
      <c r="T1225" s="546">
        <v>15</v>
      </c>
      <c r="U1225" s="546">
        <v>32</v>
      </c>
      <c r="V1225" s="281">
        <v>32</v>
      </c>
      <c r="W1225" s="281"/>
      <c r="X1225" s="281"/>
      <c r="Y1225" s="281"/>
      <c r="Z1225" s="281"/>
      <c r="AA1225" s="281"/>
      <c r="AB1225" s="562" t="s">
        <v>1970</v>
      </c>
    </row>
    <row r="1226" spans="1:28" ht="18.600000000000001" thickBot="1" x14ac:dyDescent="0.4">
      <c r="A1226" s="56" t="s">
        <v>2625</v>
      </c>
      <c r="B1226" s="53"/>
      <c r="C1226" s="83"/>
      <c r="D1226" s="27"/>
      <c r="E1226" s="27"/>
      <c r="F1226" s="27"/>
      <c r="G1226" s="27"/>
      <c r="H1226" s="27"/>
      <c r="I1226" s="27"/>
      <c r="J1226" s="27"/>
      <c r="K1226" s="27"/>
      <c r="L1226" s="16"/>
      <c r="Q1226" s="421"/>
      <c r="R1226" s="40" t="s">
        <v>1425</v>
      </c>
      <c r="S1226" s="11" t="s">
        <v>2116</v>
      </c>
      <c r="T1226" s="11">
        <v>30</v>
      </c>
      <c r="U1226" s="11">
        <v>66</v>
      </c>
      <c r="V1226" s="281">
        <v>66</v>
      </c>
      <c r="W1226" s="281"/>
      <c r="X1226" s="281"/>
      <c r="Y1226" s="281"/>
      <c r="Z1226" s="281"/>
      <c r="AA1226" s="281"/>
      <c r="AB1226" s="4" t="s">
        <v>1971</v>
      </c>
    </row>
    <row r="1227" spans="1:28" x14ac:dyDescent="0.3">
      <c r="A1227" s="426" t="s">
        <v>2651</v>
      </c>
      <c r="B1227" s="14" t="s">
        <v>2624</v>
      </c>
      <c r="C1227" s="11" t="s">
        <v>2105</v>
      </c>
      <c r="D1227" s="14">
        <v>640</v>
      </c>
      <c r="E1227" s="14">
        <v>1210</v>
      </c>
      <c r="F1227" s="315"/>
      <c r="G1227" s="315"/>
      <c r="H1227" s="315"/>
      <c r="I1227" s="315"/>
      <c r="J1227" s="315">
        <v>1210</v>
      </c>
      <c r="K1227" s="315"/>
      <c r="L1227" s="6" t="s">
        <v>2626</v>
      </c>
      <c r="Q1227" s="556" t="s">
        <v>1452</v>
      </c>
      <c r="R1227" s="544" t="s">
        <v>1449</v>
      </c>
      <c r="S1227" s="546" t="s">
        <v>2070</v>
      </c>
      <c r="T1227" s="545">
        <v>545</v>
      </c>
      <c r="U1227" s="545">
        <v>1200</v>
      </c>
      <c r="V1227" s="315"/>
      <c r="W1227" s="315"/>
      <c r="X1227" s="315"/>
      <c r="Y1227" s="315"/>
      <c r="Z1227" s="315">
        <v>1200</v>
      </c>
      <c r="AA1227" s="315"/>
      <c r="AB1227" s="574" t="s">
        <v>1973</v>
      </c>
    </row>
    <row r="1228" spans="1:28" ht="15" thickBot="1" x14ac:dyDescent="0.35">
      <c r="A1228" s="429" t="s">
        <v>2652</v>
      </c>
      <c r="B1228" s="13"/>
      <c r="C1228" s="11"/>
      <c r="D1228" s="13"/>
      <c r="E1228" s="13"/>
      <c r="F1228" s="314"/>
      <c r="G1228" s="314"/>
      <c r="H1228" s="314"/>
      <c r="I1228" s="314"/>
      <c r="J1228" s="314"/>
      <c r="K1228" s="314"/>
      <c r="L1228" s="8"/>
      <c r="Q1228" s="35" t="s">
        <v>1453</v>
      </c>
      <c r="R1228" s="40" t="s">
        <v>1451</v>
      </c>
      <c r="S1228" s="11" t="s">
        <v>2069</v>
      </c>
      <c r="T1228" s="11">
        <v>715</v>
      </c>
      <c r="U1228" s="11">
        <v>1600</v>
      </c>
      <c r="V1228" s="281"/>
      <c r="W1228" s="281"/>
      <c r="X1228" s="281"/>
      <c r="Y1228" s="281"/>
      <c r="Z1228" s="281"/>
      <c r="AA1228" s="281">
        <v>1600</v>
      </c>
      <c r="AB1228" s="6" t="s">
        <v>1974</v>
      </c>
    </row>
    <row r="1229" spans="1:28" ht="18.600000000000001" thickBot="1" x14ac:dyDescent="0.4">
      <c r="A1229" s="56" t="s">
        <v>2627</v>
      </c>
      <c r="B1229" s="53"/>
      <c r="C1229" s="83"/>
      <c r="D1229" s="27"/>
      <c r="E1229" s="27"/>
      <c r="F1229" s="27"/>
      <c r="G1229" s="27"/>
      <c r="H1229" s="27"/>
      <c r="I1229" s="27"/>
      <c r="J1229" s="27"/>
      <c r="K1229" s="27"/>
      <c r="L1229" s="16"/>
      <c r="Q1229" s="578" t="s">
        <v>1466</v>
      </c>
      <c r="R1229" s="554" t="s">
        <v>1459</v>
      </c>
      <c r="S1229" s="546" t="s">
        <v>2118</v>
      </c>
      <c r="T1229" s="546">
        <v>850</v>
      </c>
      <c r="U1229" s="619"/>
      <c r="V1229" s="770"/>
      <c r="W1229" s="770"/>
      <c r="X1229" s="770"/>
      <c r="Y1229" s="770"/>
      <c r="Z1229" s="770"/>
      <c r="AA1229" s="770"/>
      <c r="AB1229" s="562" t="s">
        <v>1976</v>
      </c>
    </row>
    <row r="1230" spans="1:28" x14ac:dyDescent="0.3">
      <c r="A1230" s="428" t="s">
        <v>2636</v>
      </c>
      <c r="B1230" s="14" t="s">
        <v>2628</v>
      </c>
      <c r="C1230" s="11" t="s">
        <v>82</v>
      </c>
      <c r="D1230" s="14">
        <v>45</v>
      </c>
      <c r="E1230" s="14">
        <v>95</v>
      </c>
      <c r="F1230" s="315">
        <v>95</v>
      </c>
      <c r="G1230" s="315"/>
      <c r="H1230" s="315"/>
      <c r="I1230" s="315"/>
      <c r="J1230" s="315"/>
      <c r="K1230" s="315"/>
      <c r="L1230" s="6" t="s">
        <v>2629</v>
      </c>
      <c r="Q1230" s="421" t="s">
        <v>1486</v>
      </c>
      <c r="R1230" s="40" t="s">
        <v>1461</v>
      </c>
      <c r="S1230" s="11" t="s">
        <v>2100</v>
      </c>
      <c r="T1230" s="11">
        <v>635</v>
      </c>
      <c r="U1230" s="619"/>
      <c r="V1230" s="770"/>
      <c r="W1230" s="770"/>
      <c r="X1230" s="770"/>
      <c r="Y1230" s="770"/>
      <c r="Z1230" s="770"/>
      <c r="AA1230" s="770"/>
      <c r="AB1230" s="4" t="s">
        <v>1977</v>
      </c>
    </row>
    <row r="1231" spans="1:28" x14ac:dyDescent="0.3">
      <c r="A1231" s="421" t="s">
        <v>2637</v>
      </c>
      <c r="B1231" s="14" t="s">
        <v>2630</v>
      </c>
      <c r="C1231" s="11" t="s">
        <v>82</v>
      </c>
      <c r="D1231" s="11">
        <v>60</v>
      </c>
      <c r="E1231" s="11">
        <v>126</v>
      </c>
      <c r="F1231" s="281">
        <v>126</v>
      </c>
      <c r="G1231" s="281"/>
      <c r="H1231" s="281"/>
      <c r="I1231" s="281"/>
      <c r="J1231" s="281"/>
      <c r="K1231" s="281"/>
      <c r="L1231" s="6" t="s">
        <v>2629</v>
      </c>
      <c r="Q1231" s="428" t="s">
        <v>1553</v>
      </c>
      <c r="R1231" s="10" t="s">
        <v>1542</v>
      </c>
      <c r="S1231" s="11" t="s">
        <v>2071</v>
      </c>
      <c r="T1231" s="14">
        <v>160</v>
      </c>
      <c r="U1231" s="14">
        <v>375</v>
      </c>
      <c r="V1231" s="315"/>
      <c r="W1231" s="315">
        <v>375</v>
      </c>
      <c r="X1231" s="315"/>
      <c r="Y1231" s="315"/>
      <c r="Z1231" s="315"/>
      <c r="AA1231" s="315"/>
      <c r="AB1231" s="6" t="s">
        <v>1981</v>
      </c>
    </row>
    <row r="1232" spans="1:28" x14ac:dyDescent="0.3">
      <c r="A1232" s="421"/>
      <c r="B1232" s="11" t="s">
        <v>2631</v>
      </c>
      <c r="C1232" s="11" t="s">
        <v>82</v>
      </c>
      <c r="D1232" s="11">
        <v>18</v>
      </c>
      <c r="E1232" s="153"/>
      <c r="F1232" s="320"/>
      <c r="G1232" s="320"/>
      <c r="H1232" s="320"/>
      <c r="I1232" s="320"/>
      <c r="J1232" s="320"/>
      <c r="K1232" s="320"/>
      <c r="L1232" s="4"/>
      <c r="Q1232" s="578" t="s">
        <v>1554</v>
      </c>
      <c r="R1232" s="544" t="s">
        <v>1543</v>
      </c>
      <c r="S1232" s="546" t="s">
        <v>2071</v>
      </c>
      <c r="T1232" s="546">
        <v>320</v>
      </c>
      <c r="U1232" s="546">
        <v>750</v>
      </c>
      <c r="V1232" s="281"/>
      <c r="W1232" s="281"/>
      <c r="X1232" s="281">
        <v>750</v>
      </c>
      <c r="Y1232" s="281"/>
      <c r="Z1232" s="281"/>
      <c r="AA1232" s="281"/>
      <c r="AB1232" s="574" t="s">
        <v>1982</v>
      </c>
    </row>
    <row r="1233" spans="1:28" x14ac:dyDescent="0.3">
      <c r="A1233" s="421"/>
      <c r="B1233" s="11" t="s">
        <v>2632</v>
      </c>
      <c r="C1233" s="11" t="s">
        <v>82</v>
      </c>
      <c r="D1233" s="11">
        <v>10</v>
      </c>
      <c r="E1233" s="11">
        <v>21</v>
      </c>
      <c r="F1233" s="281">
        <v>21</v>
      </c>
      <c r="G1233" s="281"/>
      <c r="H1233" s="281"/>
      <c r="I1233" s="281"/>
      <c r="J1233" s="281"/>
      <c r="K1233" s="281"/>
      <c r="L1233" s="4" t="s">
        <v>252</v>
      </c>
      <c r="Q1233" s="421"/>
      <c r="R1233" s="10" t="s">
        <v>1544</v>
      </c>
      <c r="S1233" s="11" t="s">
        <v>2069</v>
      </c>
      <c r="T1233" s="11">
        <v>320</v>
      </c>
      <c r="U1233" s="11">
        <v>750</v>
      </c>
      <c r="V1233" s="281"/>
      <c r="W1233" s="281"/>
      <c r="X1233" s="281">
        <v>750</v>
      </c>
      <c r="Y1233" s="281"/>
      <c r="Z1233" s="281"/>
      <c r="AA1233" s="281"/>
      <c r="AB1233" s="6" t="s">
        <v>1982</v>
      </c>
    </row>
    <row r="1234" spans="1:28" x14ac:dyDescent="0.3">
      <c r="A1234" s="421"/>
      <c r="B1234" s="11" t="s">
        <v>2633</v>
      </c>
      <c r="C1234" s="11" t="s">
        <v>82</v>
      </c>
      <c r="D1234" s="11">
        <v>18</v>
      </c>
      <c r="E1234" s="11">
        <v>38</v>
      </c>
      <c r="F1234" s="281">
        <v>38</v>
      </c>
      <c r="G1234" s="281"/>
      <c r="H1234" s="281"/>
      <c r="I1234" s="281"/>
      <c r="J1234" s="281"/>
      <c r="K1234" s="281"/>
      <c r="L1234" s="4"/>
      <c r="Q1234" s="547"/>
      <c r="R1234" s="544" t="s">
        <v>1545</v>
      </c>
      <c r="S1234" s="546" t="s">
        <v>2069</v>
      </c>
      <c r="T1234" s="546">
        <v>630</v>
      </c>
      <c r="U1234" s="546">
        <v>1500</v>
      </c>
      <c r="V1234" s="281"/>
      <c r="W1234" s="281"/>
      <c r="X1234" s="281"/>
      <c r="Y1234" s="281"/>
      <c r="Z1234" s="281"/>
      <c r="AA1234" s="281">
        <v>1500</v>
      </c>
      <c r="AB1234" s="574" t="s">
        <v>1982</v>
      </c>
    </row>
    <row r="1235" spans="1:28" ht="15" thickBot="1" x14ac:dyDescent="0.35">
      <c r="A1235" s="429"/>
      <c r="B1235" s="13" t="s">
        <v>2634</v>
      </c>
      <c r="C1235" s="11" t="s">
        <v>2064</v>
      </c>
      <c r="D1235" s="13">
        <v>300</v>
      </c>
      <c r="E1235" s="154"/>
      <c r="F1235" s="761"/>
      <c r="G1235" s="761"/>
      <c r="H1235" s="761"/>
      <c r="I1235" s="761"/>
      <c r="J1235" s="761"/>
      <c r="K1235" s="761"/>
      <c r="L1235" s="8" t="s">
        <v>2635</v>
      </c>
      <c r="Q1235" s="421"/>
      <c r="R1235" s="10" t="s">
        <v>1546</v>
      </c>
      <c r="S1235" s="11" t="s">
        <v>2071</v>
      </c>
      <c r="T1235" s="11">
        <v>160</v>
      </c>
      <c r="U1235" s="11">
        <v>375</v>
      </c>
      <c r="V1235" s="281"/>
      <c r="W1235" s="281">
        <v>375</v>
      </c>
      <c r="X1235" s="281"/>
      <c r="Y1235" s="281"/>
      <c r="Z1235" s="281"/>
      <c r="AA1235" s="281"/>
      <c r="AB1235" s="6" t="s">
        <v>1983</v>
      </c>
    </row>
    <row r="1236" spans="1:28" ht="18.600000000000001" thickBot="1" x14ac:dyDescent="0.4">
      <c r="A1236" s="56" t="s">
        <v>2638</v>
      </c>
      <c r="B1236" s="53"/>
      <c r="C1236" s="83"/>
      <c r="D1236" s="27"/>
      <c r="E1236" s="27"/>
      <c r="F1236" s="27"/>
      <c r="G1236" s="27"/>
      <c r="H1236" s="27"/>
      <c r="I1236" s="27"/>
      <c r="J1236" s="27"/>
      <c r="K1236" s="27"/>
      <c r="L1236" s="16"/>
      <c r="Q1236" s="547"/>
      <c r="R1236" s="544" t="s">
        <v>1547</v>
      </c>
      <c r="S1236" s="546" t="s">
        <v>2071</v>
      </c>
      <c r="T1236" s="546">
        <v>320</v>
      </c>
      <c r="U1236" s="546">
        <v>750</v>
      </c>
      <c r="V1236" s="281"/>
      <c r="W1236" s="281"/>
      <c r="X1236" s="281">
        <v>750</v>
      </c>
      <c r="Y1236" s="281"/>
      <c r="Z1236" s="281"/>
      <c r="AA1236" s="281"/>
      <c r="AB1236" s="574" t="s">
        <v>1983</v>
      </c>
    </row>
    <row r="1237" spans="1:28" x14ac:dyDescent="0.3">
      <c r="A1237" s="428" t="s">
        <v>2640</v>
      </c>
      <c r="B1237" s="14" t="s">
        <v>2639</v>
      </c>
      <c r="C1237" s="11" t="s">
        <v>2558</v>
      </c>
      <c r="D1237" s="14">
        <v>550</v>
      </c>
      <c r="E1237" s="57"/>
      <c r="F1237" s="200"/>
      <c r="G1237" s="200"/>
      <c r="H1237" s="200"/>
      <c r="I1237" s="200"/>
      <c r="J1237" s="200"/>
      <c r="K1237" s="200"/>
      <c r="L1237" s="6" t="s">
        <v>2641</v>
      </c>
      <c r="Q1237" s="421"/>
      <c r="R1237" s="10" t="s">
        <v>1548</v>
      </c>
      <c r="S1237" s="11" t="s">
        <v>2069</v>
      </c>
      <c r="T1237" s="11">
        <v>320</v>
      </c>
      <c r="U1237" s="11">
        <v>750</v>
      </c>
      <c r="V1237" s="281"/>
      <c r="W1237" s="281"/>
      <c r="X1237" s="281">
        <v>750</v>
      </c>
      <c r="Y1237" s="281"/>
      <c r="Z1237" s="281"/>
      <c r="AA1237" s="281"/>
      <c r="AB1237" s="6" t="s">
        <v>1983</v>
      </c>
    </row>
    <row r="1238" spans="1:28" x14ac:dyDescent="0.3">
      <c r="A1238" s="35" t="s">
        <v>2642</v>
      </c>
      <c r="B1238" s="11"/>
      <c r="C1238" s="11"/>
      <c r="D1238" s="11"/>
      <c r="E1238" s="11"/>
      <c r="F1238" s="281"/>
      <c r="G1238" s="281"/>
      <c r="H1238" s="281"/>
      <c r="I1238" s="281"/>
      <c r="J1238" s="281"/>
      <c r="K1238" s="281"/>
      <c r="L1238" s="4"/>
      <c r="Q1238" s="547"/>
      <c r="R1238" s="544" t="s">
        <v>1549</v>
      </c>
      <c r="S1238" s="546" t="s">
        <v>2069</v>
      </c>
      <c r="T1238" s="546">
        <v>630</v>
      </c>
      <c r="U1238" s="546">
        <v>375</v>
      </c>
      <c r="V1238" s="281"/>
      <c r="W1238" s="281">
        <v>375</v>
      </c>
      <c r="X1238" s="281"/>
      <c r="Y1238" s="281"/>
      <c r="Z1238" s="281"/>
      <c r="AA1238" s="281"/>
      <c r="AB1238" s="574" t="s">
        <v>1982</v>
      </c>
    </row>
    <row r="1239" spans="1:28" ht="15" thickBot="1" x14ac:dyDescent="0.35">
      <c r="A1239" s="429"/>
      <c r="B1239" s="13"/>
      <c r="C1239" s="11"/>
      <c r="D1239" s="13"/>
      <c r="E1239" s="13"/>
      <c r="F1239" s="314"/>
      <c r="G1239" s="314"/>
      <c r="H1239" s="314"/>
      <c r="I1239" s="314"/>
      <c r="J1239" s="314"/>
      <c r="K1239" s="314"/>
      <c r="L1239" s="8"/>
      <c r="Q1239" s="35" t="s">
        <v>1572</v>
      </c>
      <c r="R1239" s="350" t="s">
        <v>1561</v>
      </c>
      <c r="S1239" s="96" t="s">
        <v>2068</v>
      </c>
      <c r="T1239" s="66">
        <v>650</v>
      </c>
      <c r="U1239" s="66">
        <v>1755</v>
      </c>
      <c r="V1239" s="703"/>
      <c r="W1239" s="703"/>
      <c r="X1239" s="703"/>
      <c r="Y1239" s="703"/>
      <c r="Z1239" s="703"/>
      <c r="AA1239" s="703">
        <v>1755</v>
      </c>
      <c r="AB1239" s="66" t="s">
        <v>1563</v>
      </c>
    </row>
    <row r="1240" spans="1:28" ht="18.600000000000001" thickBot="1" x14ac:dyDescent="0.4">
      <c r="A1240" s="56" t="s">
        <v>2721</v>
      </c>
      <c r="B1240" s="53"/>
      <c r="C1240" s="83"/>
      <c r="D1240" s="27"/>
      <c r="E1240" s="27"/>
      <c r="F1240" s="27"/>
      <c r="G1240" s="27"/>
      <c r="H1240" s="27"/>
      <c r="I1240" s="27"/>
      <c r="J1240" s="27"/>
      <c r="K1240" s="27"/>
      <c r="L1240" s="16"/>
      <c r="Q1240" s="556" t="s">
        <v>1612</v>
      </c>
      <c r="R1240" s="544" t="s">
        <v>1598</v>
      </c>
      <c r="S1240" s="546" t="s">
        <v>2068</v>
      </c>
      <c r="T1240" s="545">
        <v>691</v>
      </c>
      <c r="U1240" s="545">
        <v>1550</v>
      </c>
      <c r="V1240" s="315"/>
      <c r="W1240" s="315"/>
      <c r="X1240" s="315"/>
      <c r="Y1240" s="315"/>
      <c r="Z1240" s="315"/>
      <c r="AA1240" s="315">
        <v>1550</v>
      </c>
      <c r="AB1240" s="574" t="s">
        <v>1985</v>
      </c>
    </row>
    <row r="1241" spans="1:28" x14ac:dyDescent="0.3">
      <c r="A1241" s="428" t="s">
        <v>2761</v>
      </c>
      <c r="B1241" s="14" t="s">
        <v>2722</v>
      </c>
      <c r="C1241" s="11" t="s">
        <v>223</v>
      </c>
      <c r="D1241" s="14">
        <v>240</v>
      </c>
      <c r="E1241" s="14">
        <v>647.15</v>
      </c>
      <c r="F1241" s="315"/>
      <c r="G1241" s="315"/>
      <c r="H1241" s="315">
        <v>647.15</v>
      </c>
      <c r="I1241" s="315"/>
      <c r="J1241" s="315"/>
      <c r="K1241" s="315"/>
      <c r="L1241" s="6" t="s">
        <v>2723</v>
      </c>
      <c r="Q1241" s="428" t="s">
        <v>1645</v>
      </c>
      <c r="R1241" s="10" t="s">
        <v>1633</v>
      </c>
      <c r="S1241" s="11" t="s">
        <v>2068</v>
      </c>
      <c r="T1241" s="14">
        <v>680</v>
      </c>
      <c r="U1241" s="14">
        <v>1700</v>
      </c>
      <c r="V1241" s="315"/>
      <c r="W1241" s="315"/>
      <c r="X1241" s="315"/>
      <c r="Y1241" s="315"/>
      <c r="Z1241" s="315"/>
      <c r="AA1241" s="315">
        <v>1700</v>
      </c>
      <c r="AB1241" s="6" t="s">
        <v>1994</v>
      </c>
    </row>
    <row r="1242" spans="1:28" x14ac:dyDescent="0.3">
      <c r="A1242" s="429"/>
      <c r="B1242" s="13" t="s">
        <v>2724</v>
      </c>
      <c r="C1242" s="11" t="s">
        <v>309</v>
      </c>
      <c r="D1242" s="13">
        <v>108</v>
      </c>
      <c r="E1242" s="13">
        <v>287</v>
      </c>
      <c r="F1242" s="314">
        <v>287</v>
      </c>
      <c r="G1242" s="314"/>
      <c r="H1242" s="314"/>
      <c r="I1242" s="314"/>
      <c r="J1242" s="314"/>
      <c r="K1242" s="314"/>
      <c r="L1242" s="6" t="s">
        <v>2726</v>
      </c>
      <c r="Q1242" s="578" t="s">
        <v>1646</v>
      </c>
      <c r="R1242" s="554" t="s">
        <v>1634</v>
      </c>
      <c r="S1242" s="546" t="s">
        <v>2068</v>
      </c>
      <c r="T1242" s="546">
        <v>560</v>
      </c>
      <c r="U1242" s="546">
        <v>1400</v>
      </c>
      <c r="V1242" s="281"/>
      <c r="W1242" s="281"/>
      <c r="X1242" s="281"/>
      <c r="Y1242" s="281"/>
      <c r="Z1242" s="281">
        <v>1400</v>
      </c>
      <c r="AA1242" s="281"/>
      <c r="AB1242" s="574" t="s">
        <v>1995</v>
      </c>
    </row>
    <row r="1243" spans="1:28" x14ac:dyDescent="0.3">
      <c r="A1243" s="421"/>
      <c r="B1243" s="13" t="s">
        <v>2725</v>
      </c>
      <c r="C1243" s="11" t="s">
        <v>309</v>
      </c>
      <c r="D1243" s="11">
        <v>109</v>
      </c>
      <c r="E1243" s="11">
        <v>270</v>
      </c>
      <c r="F1243" s="281">
        <v>270</v>
      </c>
      <c r="G1243" s="281"/>
      <c r="H1243" s="281"/>
      <c r="I1243" s="281"/>
      <c r="J1243" s="281"/>
      <c r="K1243" s="281"/>
      <c r="L1243" s="6" t="s">
        <v>2727</v>
      </c>
      <c r="Q1243" s="421"/>
      <c r="R1243" s="40" t="s">
        <v>1635</v>
      </c>
      <c r="S1243" s="11" t="s">
        <v>2070</v>
      </c>
      <c r="T1243" s="11">
        <v>340</v>
      </c>
      <c r="U1243" s="11">
        <v>850</v>
      </c>
      <c r="V1243" s="281"/>
      <c r="W1243" s="281"/>
      <c r="X1243" s="281">
        <v>850</v>
      </c>
      <c r="Y1243" s="281"/>
      <c r="Z1243" s="281"/>
      <c r="AA1243" s="281"/>
      <c r="AB1243" s="6" t="s">
        <v>1996</v>
      </c>
    </row>
    <row r="1244" spans="1:28" x14ac:dyDescent="0.3">
      <c r="A1244" s="421"/>
      <c r="B1244" s="11" t="s">
        <v>2728</v>
      </c>
      <c r="C1244" s="11" t="s">
        <v>309</v>
      </c>
      <c r="D1244" s="11">
        <v>610</v>
      </c>
      <c r="E1244" s="11">
        <v>1500</v>
      </c>
      <c r="F1244" s="281"/>
      <c r="G1244" s="281"/>
      <c r="H1244" s="281"/>
      <c r="I1244" s="281"/>
      <c r="J1244" s="281"/>
      <c r="K1244" s="281">
        <v>1500</v>
      </c>
      <c r="L1244" s="6" t="s">
        <v>2729</v>
      </c>
      <c r="Q1244" s="547"/>
      <c r="R1244" s="554" t="s">
        <v>1636</v>
      </c>
      <c r="S1244" s="546" t="s">
        <v>2070</v>
      </c>
      <c r="T1244" s="546">
        <v>340</v>
      </c>
      <c r="U1244" s="546">
        <v>850</v>
      </c>
      <c r="V1244" s="281"/>
      <c r="W1244" s="281"/>
      <c r="X1244" s="281">
        <v>850</v>
      </c>
      <c r="Y1244" s="281"/>
      <c r="Z1244" s="281"/>
      <c r="AA1244" s="281"/>
      <c r="AB1244" s="574" t="s">
        <v>1995</v>
      </c>
    </row>
    <row r="1245" spans="1:28" x14ac:dyDescent="0.3">
      <c r="A1245" s="421"/>
      <c r="B1245" s="11" t="s">
        <v>2730</v>
      </c>
      <c r="C1245" s="11" t="s">
        <v>424</v>
      </c>
      <c r="D1245" s="11">
        <v>18.399999999999999</v>
      </c>
      <c r="E1245" s="11">
        <v>53</v>
      </c>
      <c r="F1245" s="281">
        <v>53</v>
      </c>
      <c r="G1245" s="281"/>
      <c r="H1245" s="281"/>
      <c r="I1245" s="281"/>
      <c r="J1245" s="281"/>
      <c r="K1245" s="281"/>
      <c r="L1245" s="6" t="s">
        <v>2737</v>
      </c>
      <c r="Q1245" s="421"/>
      <c r="R1245" s="40" t="s">
        <v>1639</v>
      </c>
      <c r="S1245" s="11" t="s">
        <v>2072</v>
      </c>
      <c r="T1245" s="11">
        <v>170</v>
      </c>
      <c r="U1245" s="11">
        <v>425</v>
      </c>
      <c r="V1245" s="281"/>
      <c r="W1245" s="281">
        <v>425</v>
      </c>
      <c r="X1245" s="281"/>
      <c r="Y1245" s="281"/>
      <c r="Z1245" s="281"/>
      <c r="AA1245" s="281"/>
      <c r="AB1245" s="4" t="s">
        <v>1997</v>
      </c>
    </row>
    <row r="1246" spans="1:28" x14ac:dyDescent="0.3">
      <c r="A1246" s="421"/>
      <c r="B1246" s="11" t="s">
        <v>2731</v>
      </c>
      <c r="C1246" s="11" t="s">
        <v>424</v>
      </c>
      <c r="D1246" s="11">
        <v>18.600000000000001</v>
      </c>
      <c r="E1246" s="11">
        <v>49</v>
      </c>
      <c r="F1246" s="281">
        <v>49</v>
      </c>
      <c r="G1246" s="281"/>
      <c r="H1246" s="281"/>
      <c r="I1246" s="281"/>
      <c r="J1246" s="281"/>
      <c r="K1246" s="281"/>
      <c r="L1246" s="6" t="s">
        <v>2736</v>
      </c>
      <c r="Q1246" s="421"/>
      <c r="R1246" s="40" t="s">
        <v>1642</v>
      </c>
      <c r="S1246" s="11" t="s">
        <v>2068</v>
      </c>
      <c r="T1246" s="11">
        <v>620</v>
      </c>
      <c r="U1246" s="11">
        <v>1550</v>
      </c>
      <c r="V1246" s="281"/>
      <c r="W1246" s="281"/>
      <c r="X1246" s="281"/>
      <c r="Y1246" s="281"/>
      <c r="Z1246" s="281"/>
      <c r="AA1246" s="281">
        <v>1550</v>
      </c>
      <c r="AB1246" s="4" t="s">
        <v>1998</v>
      </c>
    </row>
    <row r="1247" spans="1:28" x14ac:dyDescent="0.3">
      <c r="A1247" s="421"/>
      <c r="B1247" s="11" t="s">
        <v>2732</v>
      </c>
      <c r="C1247" s="11" t="s">
        <v>424</v>
      </c>
      <c r="D1247" s="11">
        <v>38.4</v>
      </c>
      <c r="E1247" s="11">
        <v>88</v>
      </c>
      <c r="F1247" s="281">
        <v>88</v>
      </c>
      <c r="G1247" s="281"/>
      <c r="H1247" s="281"/>
      <c r="I1247" s="281"/>
      <c r="J1247" s="281"/>
      <c r="K1247" s="281"/>
      <c r="L1247" s="6" t="s">
        <v>2733</v>
      </c>
      <c r="Q1247" s="547"/>
      <c r="R1247" s="554" t="s">
        <v>1643</v>
      </c>
      <c r="S1247" s="546" t="s">
        <v>2070</v>
      </c>
      <c r="T1247" s="546">
        <v>310</v>
      </c>
      <c r="U1247" s="546">
        <v>775</v>
      </c>
      <c r="V1247" s="281"/>
      <c r="W1247" s="281"/>
      <c r="X1247" s="281">
        <v>775</v>
      </c>
      <c r="Y1247" s="281"/>
      <c r="Z1247" s="281"/>
      <c r="AA1247" s="281"/>
      <c r="AB1247" s="562" t="s">
        <v>1999</v>
      </c>
    </row>
    <row r="1248" spans="1:28" x14ac:dyDescent="0.3">
      <c r="A1248" s="421"/>
      <c r="B1248" s="11" t="s">
        <v>2734</v>
      </c>
      <c r="C1248" s="11" t="s">
        <v>424</v>
      </c>
      <c r="D1248" s="11">
        <v>20</v>
      </c>
      <c r="E1248" s="11">
        <v>63</v>
      </c>
      <c r="F1248" s="281">
        <v>63</v>
      </c>
      <c r="G1248" s="281"/>
      <c r="H1248" s="281">
        <v>824</v>
      </c>
      <c r="I1248" s="281"/>
      <c r="J1248" s="281"/>
      <c r="K1248" s="281"/>
      <c r="L1248" s="6" t="s">
        <v>2735</v>
      </c>
      <c r="Q1248" s="429"/>
      <c r="R1248" s="252" t="s">
        <v>1644</v>
      </c>
      <c r="S1248" s="11" t="s">
        <v>2070</v>
      </c>
      <c r="T1248" s="13">
        <v>310</v>
      </c>
      <c r="U1248" s="13">
        <v>775</v>
      </c>
      <c r="V1248" s="314"/>
      <c r="W1248" s="314"/>
      <c r="X1248" s="314">
        <v>775</v>
      </c>
      <c r="Y1248" s="314"/>
      <c r="Z1248" s="314"/>
      <c r="AA1248" s="314"/>
      <c r="AB1248" s="114" t="s">
        <v>2000</v>
      </c>
    </row>
    <row r="1249" spans="1:28" x14ac:dyDescent="0.3">
      <c r="A1249" s="421"/>
      <c r="B1249" s="11" t="s">
        <v>2738</v>
      </c>
      <c r="C1249" s="11" t="s">
        <v>314</v>
      </c>
      <c r="D1249" s="11">
        <v>345</v>
      </c>
      <c r="E1249" s="11">
        <v>824</v>
      </c>
      <c r="F1249" s="281"/>
      <c r="G1249" s="281"/>
      <c r="H1249" s="281"/>
      <c r="I1249" s="281"/>
      <c r="J1249" s="281"/>
      <c r="K1249" s="281"/>
      <c r="L1249" s="6" t="s">
        <v>2739</v>
      </c>
      <c r="Q1249" s="547"/>
      <c r="R1249" s="554" t="s">
        <v>2180</v>
      </c>
      <c r="S1249" s="546" t="s">
        <v>2181</v>
      </c>
      <c r="T1249" s="546">
        <v>240</v>
      </c>
      <c r="U1249" s="546">
        <v>624</v>
      </c>
      <c r="V1249" s="281"/>
      <c r="W1249" s="281"/>
      <c r="X1249" s="281">
        <v>624</v>
      </c>
      <c r="Y1249" s="281"/>
      <c r="Z1249" s="281"/>
      <c r="AA1249" s="281"/>
      <c r="AB1249" s="574" t="s">
        <v>2177</v>
      </c>
    </row>
    <row r="1250" spans="1:28" x14ac:dyDescent="0.3">
      <c r="A1250" s="421"/>
      <c r="B1250" s="11" t="s">
        <v>2740</v>
      </c>
      <c r="C1250" s="11" t="s">
        <v>424</v>
      </c>
      <c r="D1250" s="11">
        <v>600</v>
      </c>
      <c r="E1250" s="11">
        <v>1748</v>
      </c>
      <c r="F1250" s="281"/>
      <c r="G1250" s="281"/>
      <c r="H1250" s="281"/>
      <c r="I1250" s="281"/>
      <c r="J1250" s="281"/>
      <c r="K1250" s="281">
        <v>1748</v>
      </c>
      <c r="L1250" s="6" t="s">
        <v>2741</v>
      </c>
      <c r="Q1250" s="421"/>
      <c r="R1250" s="40" t="s">
        <v>2182</v>
      </c>
      <c r="S1250" s="11" t="s">
        <v>2107</v>
      </c>
      <c r="T1250" s="11">
        <v>320</v>
      </c>
      <c r="U1250" s="11">
        <v>832</v>
      </c>
      <c r="V1250" s="281"/>
      <c r="W1250" s="281"/>
      <c r="X1250" s="281">
        <v>832</v>
      </c>
      <c r="Y1250" s="281"/>
      <c r="Z1250" s="281"/>
      <c r="AA1250" s="281"/>
      <c r="AB1250" s="6" t="s">
        <v>2177</v>
      </c>
    </row>
    <row r="1251" spans="1:28" x14ac:dyDescent="0.3">
      <c r="A1251" s="421"/>
      <c r="B1251" s="11" t="s">
        <v>2742</v>
      </c>
      <c r="C1251" s="11" t="s">
        <v>424</v>
      </c>
      <c r="D1251" s="11">
        <v>200</v>
      </c>
      <c r="E1251" s="11">
        <v>464</v>
      </c>
      <c r="F1251" s="281"/>
      <c r="G1251" s="281">
        <v>464</v>
      </c>
      <c r="H1251" s="281"/>
      <c r="I1251" s="281"/>
      <c r="J1251" s="281"/>
      <c r="K1251" s="281"/>
      <c r="L1251" s="6" t="s">
        <v>2745</v>
      </c>
      <c r="Q1251" s="547"/>
      <c r="R1251" s="554" t="s">
        <v>2183</v>
      </c>
      <c r="S1251" s="546" t="s">
        <v>2184</v>
      </c>
      <c r="T1251" s="546">
        <v>480</v>
      </c>
      <c r="U1251" s="546">
        <v>1248</v>
      </c>
      <c r="V1251" s="281"/>
      <c r="W1251" s="281"/>
      <c r="X1251" s="281"/>
      <c r="Y1251" s="281"/>
      <c r="Z1251" s="281">
        <v>1248</v>
      </c>
      <c r="AA1251" s="281"/>
      <c r="AB1251" s="574" t="s">
        <v>2177</v>
      </c>
    </row>
    <row r="1252" spans="1:28" x14ac:dyDescent="0.3">
      <c r="A1252" s="421"/>
      <c r="B1252" s="11" t="s">
        <v>2743</v>
      </c>
      <c r="C1252" s="11" t="s">
        <v>424</v>
      </c>
      <c r="D1252" s="11">
        <v>200</v>
      </c>
      <c r="E1252" s="11">
        <v>464</v>
      </c>
      <c r="F1252" s="281"/>
      <c r="G1252" s="281">
        <v>464</v>
      </c>
      <c r="H1252" s="281"/>
      <c r="I1252" s="281"/>
      <c r="J1252" s="281"/>
      <c r="K1252" s="281"/>
      <c r="L1252" s="6" t="s">
        <v>2746</v>
      </c>
      <c r="Q1252" s="421"/>
      <c r="R1252" s="40" t="s">
        <v>2185</v>
      </c>
      <c r="S1252" s="11" t="s">
        <v>2106</v>
      </c>
      <c r="T1252" s="11">
        <v>660</v>
      </c>
      <c r="U1252" s="11">
        <v>1716</v>
      </c>
      <c r="V1252" s="281"/>
      <c r="W1252" s="281"/>
      <c r="X1252" s="281"/>
      <c r="Y1252" s="281"/>
      <c r="Z1252" s="281"/>
      <c r="AA1252" s="281">
        <v>1716</v>
      </c>
      <c r="AB1252" s="6" t="s">
        <v>2177</v>
      </c>
    </row>
    <row r="1253" spans="1:28" x14ac:dyDescent="0.3">
      <c r="A1253" s="421"/>
      <c r="B1253" s="11" t="s">
        <v>2744</v>
      </c>
      <c r="C1253" s="11" t="s">
        <v>424</v>
      </c>
      <c r="D1253" s="11">
        <v>200</v>
      </c>
      <c r="E1253" s="11">
        <v>412</v>
      </c>
      <c r="F1253" s="281"/>
      <c r="G1253" s="281">
        <v>412</v>
      </c>
      <c r="H1253" s="281"/>
      <c r="I1253" s="281"/>
      <c r="J1253" s="281"/>
      <c r="K1253" s="281"/>
      <c r="L1253" s="6" t="s">
        <v>2748</v>
      </c>
      <c r="Q1253" s="556" t="s">
        <v>2646</v>
      </c>
      <c r="R1253" s="544" t="s">
        <v>2294</v>
      </c>
      <c r="S1253" s="546" t="s">
        <v>2069</v>
      </c>
      <c r="T1253" s="545">
        <v>1480</v>
      </c>
      <c r="U1253" s="624">
        <v>4529</v>
      </c>
      <c r="V1253" s="703"/>
      <c r="W1253" s="703"/>
      <c r="X1253" s="703"/>
      <c r="Y1253" s="703"/>
      <c r="Z1253" s="703"/>
      <c r="AA1253" s="703">
        <v>4529</v>
      </c>
      <c r="AB1253" s="574" t="s">
        <v>2295</v>
      </c>
    </row>
    <row r="1254" spans="1:28" x14ac:dyDescent="0.3">
      <c r="A1254" s="421"/>
      <c r="B1254" s="11" t="s">
        <v>2747</v>
      </c>
      <c r="C1254" s="11" t="s">
        <v>2069</v>
      </c>
      <c r="D1254" s="11">
        <v>630</v>
      </c>
      <c r="E1254" s="11">
        <v>1750</v>
      </c>
      <c r="F1254" s="281"/>
      <c r="G1254" s="281"/>
      <c r="H1254" s="281"/>
      <c r="I1254" s="281"/>
      <c r="J1254" s="281"/>
      <c r="K1254" s="281">
        <v>1750</v>
      </c>
      <c r="L1254" s="6" t="s">
        <v>2749</v>
      </c>
      <c r="Q1254" s="587"/>
      <c r="R1254" s="551" t="s">
        <v>2337</v>
      </c>
      <c r="S1254" s="546" t="s">
        <v>2071</v>
      </c>
      <c r="T1254" s="552">
        <v>690</v>
      </c>
      <c r="U1254" s="552">
        <v>1677</v>
      </c>
      <c r="V1254" s="314"/>
      <c r="W1254" s="314"/>
      <c r="X1254" s="314"/>
      <c r="Y1254" s="314"/>
      <c r="Z1254" s="314"/>
      <c r="AA1254" s="314">
        <v>1677</v>
      </c>
      <c r="AB1254" s="575" t="s">
        <v>2341</v>
      </c>
    </row>
    <row r="1255" spans="1:28" x14ac:dyDescent="0.3">
      <c r="A1255" s="421"/>
      <c r="B1255" s="11" t="s">
        <v>2750</v>
      </c>
      <c r="C1255" s="11" t="s">
        <v>309</v>
      </c>
      <c r="D1255" s="11">
        <v>679</v>
      </c>
      <c r="E1255" s="11">
        <v>1678</v>
      </c>
      <c r="F1255" s="281"/>
      <c r="G1255" s="281"/>
      <c r="H1255" s="281"/>
      <c r="I1255" s="281"/>
      <c r="J1255" s="281"/>
      <c r="K1255" s="281">
        <v>1678</v>
      </c>
      <c r="L1255" s="6" t="s">
        <v>2751</v>
      </c>
      <c r="Q1255" s="589" t="s">
        <v>2373</v>
      </c>
      <c r="R1255" s="590" t="s">
        <v>2370</v>
      </c>
      <c r="S1255" s="623" t="s">
        <v>2070</v>
      </c>
      <c r="T1255" s="624">
        <v>650</v>
      </c>
      <c r="U1255" s="580">
        <v>1755</v>
      </c>
      <c r="V1255" s="316"/>
      <c r="W1255" s="316"/>
      <c r="X1255" s="316"/>
      <c r="Y1255" s="316"/>
      <c r="Z1255" s="316"/>
      <c r="AA1255" s="316">
        <v>1755</v>
      </c>
      <c r="AB1255" s="624" t="s">
        <v>2372</v>
      </c>
    </row>
    <row r="1256" spans="1:28" x14ac:dyDescent="0.3">
      <c r="A1256" s="421"/>
      <c r="B1256" s="11" t="s">
        <v>2752</v>
      </c>
      <c r="C1256" s="11" t="s">
        <v>2078</v>
      </c>
      <c r="D1256" s="11">
        <v>157</v>
      </c>
      <c r="E1256" s="11">
        <v>352</v>
      </c>
      <c r="F1256" s="281"/>
      <c r="G1256" s="281">
        <v>352</v>
      </c>
      <c r="H1256" s="281"/>
      <c r="I1256" s="281"/>
      <c r="J1256" s="281"/>
      <c r="K1256" s="281"/>
      <c r="L1256" s="6" t="s">
        <v>2753</v>
      </c>
      <c r="Q1256" s="35" t="s">
        <v>2374</v>
      </c>
      <c r="R1256" s="40" t="s">
        <v>2371</v>
      </c>
      <c r="S1256" s="96" t="s">
        <v>2070</v>
      </c>
      <c r="T1256" s="66">
        <v>950</v>
      </c>
      <c r="U1256" s="11">
        <v>2565</v>
      </c>
      <c r="V1256" s="281"/>
      <c r="W1256" s="281"/>
      <c r="X1256" s="281"/>
      <c r="Y1256" s="281"/>
      <c r="Z1256" s="281"/>
      <c r="AA1256" s="281">
        <v>2565</v>
      </c>
      <c r="AB1256" s="66" t="s">
        <v>2372</v>
      </c>
    </row>
    <row r="1257" spans="1:28" x14ac:dyDescent="0.3">
      <c r="A1257" s="429"/>
      <c r="B1257" s="13" t="s">
        <v>2754</v>
      </c>
      <c r="C1257" s="11" t="s">
        <v>82</v>
      </c>
      <c r="D1257" s="13">
        <v>17</v>
      </c>
      <c r="E1257" s="13">
        <v>40.799999999999997</v>
      </c>
      <c r="F1257" s="314">
        <v>40.799999999999997</v>
      </c>
      <c r="G1257" s="314"/>
      <c r="H1257" s="314"/>
      <c r="I1257" s="314"/>
      <c r="J1257" s="314"/>
      <c r="K1257" s="314"/>
      <c r="L1257" s="6" t="s">
        <v>2755</v>
      </c>
      <c r="Q1257" s="35" t="s">
        <v>2386</v>
      </c>
      <c r="R1257" s="10" t="s">
        <v>2379</v>
      </c>
      <c r="S1257" s="11" t="s">
        <v>2377</v>
      </c>
      <c r="T1257" s="11">
        <v>348.8</v>
      </c>
      <c r="U1257" s="66">
        <v>744.36</v>
      </c>
      <c r="V1257" s="703"/>
      <c r="W1257" s="703"/>
      <c r="X1257" s="703">
        <v>744.36</v>
      </c>
      <c r="Y1257" s="703"/>
      <c r="Z1257" s="703"/>
      <c r="AA1257" s="703"/>
      <c r="AB1257" s="6" t="s">
        <v>2381</v>
      </c>
    </row>
    <row r="1258" spans="1:28" x14ac:dyDescent="0.3">
      <c r="A1258" s="421"/>
      <c r="B1258" s="11" t="s">
        <v>2756</v>
      </c>
      <c r="C1258" s="11" t="s">
        <v>82</v>
      </c>
      <c r="D1258" s="11">
        <v>18</v>
      </c>
      <c r="E1258" s="11">
        <v>35</v>
      </c>
      <c r="F1258" s="281">
        <v>35</v>
      </c>
      <c r="G1258" s="281"/>
      <c r="H1258" s="281"/>
      <c r="I1258" s="281"/>
      <c r="J1258" s="281"/>
      <c r="K1258" s="281"/>
      <c r="L1258" s="6" t="s">
        <v>2758</v>
      </c>
      <c r="Q1258" s="547" t="s">
        <v>2384</v>
      </c>
      <c r="R1258" s="554" t="s">
        <v>2383</v>
      </c>
      <c r="S1258" s="546" t="s">
        <v>2377</v>
      </c>
      <c r="T1258" s="546">
        <v>698</v>
      </c>
      <c r="U1258" s="624">
        <v>1498.78</v>
      </c>
      <c r="V1258" s="703"/>
      <c r="W1258" s="703"/>
      <c r="X1258" s="703"/>
      <c r="Y1258" s="703"/>
      <c r="Z1258" s="703">
        <v>1498.78</v>
      </c>
      <c r="AA1258" s="703"/>
      <c r="AB1258" s="574" t="s">
        <v>2380</v>
      </c>
    </row>
    <row r="1259" spans="1:28" x14ac:dyDescent="0.3">
      <c r="A1259" s="510" t="s">
        <v>2760</v>
      </c>
      <c r="B1259" s="11" t="s">
        <v>2757</v>
      </c>
      <c r="C1259" s="11" t="s">
        <v>82</v>
      </c>
      <c r="D1259" s="11">
        <v>19</v>
      </c>
      <c r="E1259" s="11">
        <v>25</v>
      </c>
      <c r="F1259" s="281">
        <v>25</v>
      </c>
      <c r="G1259" s="281"/>
      <c r="H1259" s="281"/>
      <c r="I1259" s="281"/>
      <c r="J1259" s="281"/>
      <c r="K1259" s="281"/>
      <c r="L1259" s="6" t="s">
        <v>2759</v>
      </c>
      <c r="Q1259" s="547"/>
      <c r="R1259" s="554" t="s">
        <v>2401</v>
      </c>
      <c r="S1259" s="546" t="s">
        <v>2402</v>
      </c>
      <c r="T1259" s="546">
        <v>320</v>
      </c>
      <c r="U1259" s="546">
        <v>750</v>
      </c>
      <c r="V1259" s="281"/>
      <c r="W1259" s="281"/>
      <c r="X1259" s="281">
        <v>750</v>
      </c>
      <c r="Y1259" s="281"/>
      <c r="Z1259" s="281"/>
      <c r="AA1259" s="281"/>
      <c r="AB1259" s="574" t="s">
        <v>2399</v>
      </c>
    </row>
    <row r="1260" spans="1:28" x14ac:dyDescent="0.3">
      <c r="A1260" s="421" t="s">
        <v>2762</v>
      </c>
      <c r="B1260" s="11"/>
      <c r="C1260" s="11"/>
      <c r="D1260" s="11"/>
      <c r="E1260" s="11"/>
      <c r="F1260" s="281"/>
      <c r="G1260" s="281"/>
      <c r="H1260" s="281"/>
      <c r="I1260" s="281"/>
      <c r="J1260" s="281"/>
      <c r="K1260" s="281"/>
      <c r="L1260" s="4"/>
      <c r="Q1260" s="421"/>
      <c r="R1260" s="40" t="s">
        <v>2403</v>
      </c>
      <c r="S1260" s="11" t="s">
        <v>2404</v>
      </c>
      <c r="T1260" s="11">
        <v>480</v>
      </c>
      <c r="U1260" s="11">
        <v>1120</v>
      </c>
      <c r="V1260" s="281"/>
      <c r="W1260" s="281"/>
      <c r="X1260" s="281"/>
      <c r="Y1260" s="281">
        <v>1120</v>
      </c>
      <c r="Z1260" s="281"/>
      <c r="AA1260" s="281"/>
      <c r="AB1260" s="6" t="s">
        <v>2399</v>
      </c>
    </row>
    <row r="1261" spans="1:28" ht="15" thickBot="1" x14ac:dyDescent="0.35">
      <c r="A1261" s="429" t="s">
        <v>2772</v>
      </c>
      <c r="B1261" s="13"/>
      <c r="C1261" s="11"/>
      <c r="D1261" s="13"/>
      <c r="E1261" s="13"/>
      <c r="F1261" s="314"/>
      <c r="G1261" s="314"/>
      <c r="H1261" s="314"/>
      <c r="I1261" s="314"/>
      <c r="J1261" s="314"/>
      <c r="K1261" s="314"/>
      <c r="L1261" s="8"/>
      <c r="Q1261" s="547"/>
      <c r="R1261" s="554" t="s">
        <v>2405</v>
      </c>
      <c r="S1261" s="546" t="s">
        <v>2406</v>
      </c>
      <c r="T1261" s="546">
        <v>640</v>
      </c>
      <c r="U1261" s="546">
        <v>1509</v>
      </c>
      <c r="V1261" s="281"/>
      <c r="W1261" s="281"/>
      <c r="X1261" s="281"/>
      <c r="Y1261" s="281"/>
      <c r="Z1261" s="281"/>
      <c r="AA1261" s="281">
        <v>1509</v>
      </c>
      <c r="AB1261" s="574" t="s">
        <v>2407</v>
      </c>
    </row>
    <row r="1262" spans="1:28" ht="18.600000000000001" thickBot="1" x14ac:dyDescent="0.4">
      <c r="A1262" s="56" t="s">
        <v>2763</v>
      </c>
      <c r="B1262" s="53"/>
      <c r="C1262" s="83"/>
      <c r="D1262" s="27"/>
      <c r="E1262" s="27"/>
      <c r="F1262" s="27"/>
      <c r="G1262" s="27"/>
      <c r="H1262" s="27"/>
      <c r="I1262" s="27"/>
      <c r="J1262" s="27"/>
      <c r="K1262" s="27"/>
      <c r="L1262" s="16"/>
      <c r="Q1262" s="547"/>
      <c r="R1262" s="554" t="s">
        <v>2422</v>
      </c>
      <c r="S1262" s="546" t="s">
        <v>2406</v>
      </c>
      <c r="T1262" s="546">
        <v>400</v>
      </c>
      <c r="U1262" s="546">
        <v>920</v>
      </c>
      <c r="V1262" s="281"/>
      <c r="W1262" s="281"/>
      <c r="X1262" s="281"/>
      <c r="Y1262" s="281">
        <v>920</v>
      </c>
      <c r="Z1262" s="281"/>
      <c r="AA1262" s="281"/>
      <c r="AB1262" s="574" t="s">
        <v>2423</v>
      </c>
    </row>
    <row r="1263" spans="1:28" x14ac:dyDescent="0.3">
      <c r="A1263" s="435" t="s">
        <v>2770</v>
      </c>
      <c r="B1263" s="26" t="s">
        <v>2764</v>
      </c>
      <c r="C1263" s="11" t="s">
        <v>2082</v>
      </c>
      <c r="D1263" s="26">
        <v>240</v>
      </c>
      <c r="E1263" s="26">
        <v>575</v>
      </c>
      <c r="F1263" s="316"/>
      <c r="G1263" s="316">
        <v>575</v>
      </c>
      <c r="H1263" s="316"/>
      <c r="I1263" s="316"/>
      <c r="J1263" s="316"/>
      <c r="K1263" s="316"/>
      <c r="L1263" s="66" t="s">
        <v>2767</v>
      </c>
      <c r="Q1263" s="426" t="s">
        <v>2469</v>
      </c>
      <c r="R1263" s="10" t="s">
        <v>2460</v>
      </c>
      <c r="S1263" s="11" t="s">
        <v>2461</v>
      </c>
      <c r="T1263" s="14">
        <v>240</v>
      </c>
      <c r="U1263" s="14">
        <v>624</v>
      </c>
      <c r="V1263" s="315"/>
      <c r="W1263" s="315"/>
      <c r="X1263" s="315">
        <v>624</v>
      </c>
      <c r="Y1263" s="315"/>
      <c r="Z1263" s="315"/>
      <c r="AA1263" s="315"/>
      <c r="AB1263" s="6" t="s">
        <v>2463</v>
      </c>
    </row>
    <row r="1264" spans="1:28" x14ac:dyDescent="0.3">
      <c r="A1264" s="35" t="s">
        <v>2771</v>
      </c>
      <c r="B1264" s="11" t="s">
        <v>2765</v>
      </c>
      <c r="C1264" s="11" t="s">
        <v>2065</v>
      </c>
      <c r="D1264" s="11">
        <v>300</v>
      </c>
      <c r="E1264" s="11">
        <v>690</v>
      </c>
      <c r="F1264" s="281"/>
      <c r="G1264" s="281"/>
      <c r="H1264" s="281">
        <v>690</v>
      </c>
      <c r="I1264" s="281"/>
      <c r="J1264" s="281"/>
      <c r="K1264" s="281"/>
      <c r="L1264" s="66" t="s">
        <v>2768</v>
      </c>
      <c r="Q1264" s="578" t="s">
        <v>2470</v>
      </c>
      <c r="R1264" s="544" t="s">
        <v>2462</v>
      </c>
      <c r="S1264" s="546" t="s">
        <v>2404</v>
      </c>
      <c r="T1264" s="546">
        <v>630</v>
      </c>
      <c r="U1264" s="546">
        <v>1700</v>
      </c>
      <c r="V1264" s="281"/>
      <c r="W1264" s="281"/>
      <c r="X1264" s="281"/>
      <c r="Y1264" s="281"/>
      <c r="Z1264" s="281"/>
      <c r="AA1264" s="281">
        <v>1700</v>
      </c>
      <c r="AB1264" s="574" t="s">
        <v>2464</v>
      </c>
    </row>
    <row r="1265" spans="1:28" ht="15" thickBot="1" x14ac:dyDescent="0.35">
      <c r="A1265" s="429"/>
      <c r="B1265" s="13" t="s">
        <v>2766</v>
      </c>
      <c r="C1265" s="11" t="s">
        <v>2065</v>
      </c>
      <c r="D1265" s="13">
        <v>600</v>
      </c>
      <c r="E1265" s="13">
        <v>1380</v>
      </c>
      <c r="F1265" s="314"/>
      <c r="G1265" s="314"/>
      <c r="H1265" s="314"/>
      <c r="I1265" s="314"/>
      <c r="J1265" s="314">
        <v>1380</v>
      </c>
      <c r="K1265" s="314"/>
      <c r="L1265" s="76" t="s">
        <v>2769</v>
      </c>
      <c r="Q1265" s="429"/>
      <c r="R1265" s="252" t="s">
        <v>2465</v>
      </c>
      <c r="S1265" s="11" t="s">
        <v>2402</v>
      </c>
      <c r="T1265" s="13">
        <v>100</v>
      </c>
      <c r="U1265" s="630"/>
      <c r="V1265" s="771"/>
      <c r="W1265" s="771"/>
      <c r="X1265" s="771"/>
      <c r="Y1265" s="771"/>
      <c r="Z1265" s="771"/>
      <c r="AA1265" s="771"/>
      <c r="AB1265" s="8"/>
    </row>
    <row r="1266" spans="1:28" ht="18.600000000000001" thickBot="1" x14ac:dyDescent="0.4">
      <c r="A1266" s="56" t="s">
        <v>2773</v>
      </c>
      <c r="B1266" s="53"/>
      <c r="C1266" s="83"/>
      <c r="D1266" s="27"/>
      <c r="E1266" s="27"/>
      <c r="F1266" s="27"/>
      <c r="G1266" s="27"/>
      <c r="H1266" s="27"/>
      <c r="I1266" s="27"/>
      <c r="J1266" s="27"/>
      <c r="K1266" s="27"/>
      <c r="L1266" s="16"/>
      <c r="Q1266" s="547"/>
      <c r="R1266" s="554" t="s">
        <v>2466</v>
      </c>
      <c r="S1266" s="546" t="s">
        <v>2068</v>
      </c>
      <c r="T1266" s="546">
        <v>200</v>
      </c>
      <c r="U1266" s="630"/>
      <c r="V1266" s="771"/>
      <c r="W1266" s="771"/>
      <c r="X1266" s="771"/>
      <c r="Y1266" s="771"/>
      <c r="Z1266" s="771"/>
      <c r="AA1266" s="771"/>
      <c r="AB1266" s="562"/>
    </row>
    <row r="1267" spans="1:28" x14ac:dyDescent="0.3">
      <c r="A1267" s="428" t="s">
        <v>2792</v>
      </c>
      <c r="B1267" s="14" t="s">
        <v>2774</v>
      </c>
      <c r="C1267" s="11" t="s">
        <v>424</v>
      </c>
      <c r="D1267" s="14">
        <v>330</v>
      </c>
      <c r="E1267" s="14">
        <v>891</v>
      </c>
      <c r="F1267" s="315"/>
      <c r="G1267" s="315"/>
      <c r="H1267" s="315">
        <v>891</v>
      </c>
      <c r="I1267" s="315"/>
      <c r="J1267" s="315"/>
      <c r="K1267" s="315"/>
      <c r="L1267" s="6" t="s">
        <v>2778</v>
      </c>
      <c r="Q1267" s="421"/>
      <c r="R1267" s="40" t="s">
        <v>2502</v>
      </c>
      <c r="S1267" s="11" t="s">
        <v>2461</v>
      </c>
      <c r="T1267" s="11">
        <v>240</v>
      </c>
      <c r="U1267" s="11">
        <v>576</v>
      </c>
      <c r="V1267" s="281"/>
      <c r="W1267" s="281">
        <v>576</v>
      </c>
      <c r="X1267" s="281"/>
      <c r="Y1267" s="281"/>
      <c r="Z1267" s="281"/>
      <c r="AA1267" s="281"/>
      <c r="AB1267" s="6" t="s">
        <v>2494</v>
      </c>
    </row>
    <row r="1268" spans="1:28" x14ac:dyDescent="0.3">
      <c r="A1268" s="42" t="s">
        <v>2793</v>
      </c>
      <c r="B1268" s="13" t="s">
        <v>2775</v>
      </c>
      <c r="C1268" s="11" t="s">
        <v>424</v>
      </c>
      <c r="D1268" s="13">
        <v>530</v>
      </c>
      <c r="E1268" s="13">
        <v>1431</v>
      </c>
      <c r="F1268" s="314"/>
      <c r="G1268" s="314"/>
      <c r="H1268" s="314"/>
      <c r="I1268" s="314"/>
      <c r="J1268" s="314">
        <v>1431</v>
      </c>
      <c r="K1268" s="314"/>
      <c r="L1268" s="6" t="s">
        <v>2779</v>
      </c>
      <c r="Q1268" s="547"/>
      <c r="R1268" s="554" t="s">
        <v>2503</v>
      </c>
      <c r="S1268" s="546" t="s">
        <v>2402</v>
      </c>
      <c r="T1268" s="546">
        <v>320</v>
      </c>
      <c r="U1268" s="546">
        <v>878</v>
      </c>
      <c r="V1268" s="281"/>
      <c r="W1268" s="281"/>
      <c r="X1268" s="281">
        <v>878</v>
      </c>
      <c r="Y1268" s="281"/>
      <c r="Z1268" s="281"/>
      <c r="AA1268" s="281"/>
      <c r="AB1268" s="574" t="s">
        <v>2494</v>
      </c>
    </row>
    <row r="1269" spans="1:28" x14ac:dyDescent="0.3">
      <c r="A1269" s="421"/>
      <c r="B1269" s="11" t="s">
        <v>2776</v>
      </c>
      <c r="C1269" s="11" t="s">
        <v>424</v>
      </c>
      <c r="D1269" s="11">
        <v>40</v>
      </c>
      <c r="E1269" s="11">
        <v>108</v>
      </c>
      <c r="F1269" s="281">
        <v>108</v>
      </c>
      <c r="G1269" s="281"/>
      <c r="H1269" s="281"/>
      <c r="I1269" s="281"/>
      <c r="J1269" s="281"/>
      <c r="K1269" s="281"/>
      <c r="L1269" s="6" t="s">
        <v>2780</v>
      </c>
      <c r="Q1269" s="421"/>
      <c r="R1269" s="40" t="s">
        <v>2504</v>
      </c>
      <c r="S1269" s="11" t="s">
        <v>2404</v>
      </c>
      <c r="T1269" s="11">
        <v>480</v>
      </c>
      <c r="U1269" s="11">
        <v>1500</v>
      </c>
      <c r="V1269" s="281"/>
      <c r="W1269" s="281"/>
      <c r="X1269" s="281"/>
      <c r="Y1269" s="281"/>
      <c r="Z1269" s="281"/>
      <c r="AA1269" s="281">
        <v>1500</v>
      </c>
      <c r="AB1269" s="6" t="s">
        <v>2494</v>
      </c>
    </row>
    <row r="1270" spans="1:28" x14ac:dyDescent="0.3">
      <c r="A1270" s="421"/>
      <c r="B1270" s="11" t="s">
        <v>2777</v>
      </c>
      <c r="C1270" s="11" t="s">
        <v>424</v>
      </c>
      <c r="D1270" s="11">
        <v>60</v>
      </c>
      <c r="E1270" s="11">
        <v>162</v>
      </c>
      <c r="F1270" s="281">
        <v>162</v>
      </c>
      <c r="G1270" s="281"/>
      <c r="H1270" s="281"/>
      <c r="I1270" s="281"/>
      <c r="J1270" s="281"/>
      <c r="K1270" s="281"/>
      <c r="L1270" s="4" t="s">
        <v>2781</v>
      </c>
      <c r="Q1270" s="547"/>
      <c r="R1270" s="554" t="s">
        <v>2505</v>
      </c>
      <c r="S1270" s="546" t="s">
        <v>2406</v>
      </c>
      <c r="T1270" s="546">
        <v>680</v>
      </c>
      <c r="U1270" s="546">
        <v>1700</v>
      </c>
      <c r="V1270" s="281"/>
      <c r="W1270" s="281"/>
      <c r="X1270" s="281"/>
      <c r="Y1270" s="281"/>
      <c r="Z1270" s="281"/>
      <c r="AA1270" s="281">
        <v>1700</v>
      </c>
      <c r="AB1270" s="574" t="s">
        <v>2494</v>
      </c>
    </row>
    <row r="1271" spans="1:28" x14ac:dyDescent="0.3">
      <c r="A1271" s="421"/>
      <c r="B1271" s="11" t="s">
        <v>2782</v>
      </c>
      <c r="C1271" s="11" t="s">
        <v>2071</v>
      </c>
      <c r="D1271" s="11">
        <v>240</v>
      </c>
      <c r="E1271" s="11">
        <v>648</v>
      </c>
      <c r="F1271" s="281"/>
      <c r="G1271" s="281"/>
      <c r="H1271" s="281">
        <v>648</v>
      </c>
      <c r="I1271" s="281"/>
      <c r="J1271" s="281"/>
      <c r="K1271" s="281"/>
      <c r="L1271" s="4" t="s">
        <v>2778</v>
      </c>
      <c r="Q1271" s="668"/>
      <c r="R1271" s="554" t="s">
        <v>2594</v>
      </c>
      <c r="S1271" s="546" t="s">
        <v>2596</v>
      </c>
      <c r="T1271" s="545">
        <v>600</v>
      </c>
      <c r="U1271" s="546">
        <v>1380</v>
      </c>
      <c r="V1271" s="281"/>
      <c r="W1271" s="281"/>
      <c r="X1271" s="281"/>
      <c r="Y1271" s="281"/>
      <c r="Z1271" s="281">
        <v>1380</v>
      </c>
      <c r="AA1271" s="281"/>
      <c r="AB1271" s="574" t="s">
        <v>2601</v>
      </c>
    </row>
    <row r="1272" spans="1:28" x14ac:dyDescent="0.3">
      <c r="A1272" s="421"/>
      <c r="B1272" s="11" t="s">
        <v>2783</v>
      </c>
      <c r="C1272" s="11" t="s">
        <v>2070</v>
      </c>
      <c r="D1272" s="11">
        <v>320</v>
      </c>
      <c r="E1272" s="11">
        <v>864</v>
      </c>
      <c r="F1272" s="281"/>
      <c r="G1272" s="281"/>
      <c r="H1272" s="281">
        <v>864</v>
      </c>
      <c r="I1272" s="281"/>
      <c r="J1272" s="281"/>
      <c r="K1272" s="281"/>
      <c r="L1272" s="4" t="s">
        <v>2778</v>
      </c>
      <c r="Q1272" s="421"/>
      <c r="R1272" s="11" t="s">
        <v>2747</v>
      </c>
      <c r="S1272" s="11" t="s">
        <v>2069</v>
      </c>
      <c r="T1272" s="11">
        <v>630</v>
      </c>
      <c r="U1272" s="11">
        <v>1750</v>
      </c>
      <c r="V1272" s="281"/>
      <c r="W1272" s="281"/>
      <c r="X1272" s="281"/>
      <c r="Y1272" s="281"/>
      <c r="Z1272" s="281"/>
      <c r="AA1272" s="281">
        <v>1750</v>
      </c>
      <c r="AB1272" s="6" t="s">
        <v>2749</v>
      </c>
    </row>
    <row r="1273" spans="1:28" x14ac:dyDescent="0.3">
      <c r="A1273" s="421"/>
      <c r="B1273" s="11" t="s">
        <v>2784</v>
      </c>
      <c r="C1273" s="11" t="s">
        <v>2069</v>
      </c>
      <c r="D1273" s="11">
        <v>480</v>
      </c>
      <c r="E1273" s="11">
        <v>1296</v>
      </c>
      <c r="F1273" s="281"/>
      <c r="G1273" s="281"/>
      <c r="H1273" s="281"/>
      <c r="I1273" s="281"/>
      <c r="J1273" s="281">
        <v>1296</v>
      </c>
      <c r="K1273" s="281"/>
      <c r="L1273" s="4" t="s">
        <v>2778</v>
      </c>
      <c r="Q1273" s="547"/>
      <c r="R1273" s="546" t="s">
        <v>2782</v>
      </c>
      <c r="S1273" s="546" t="s">
        <v>2071</v>
      </c>
      <c r="T1273" s="546">
        <v>240</v>
      </c>
      <c r="U1273" s="546">
        <v>648</v>
      </c>
      <c r="V1273" s="281"/>
      <c r="W1273" s="281"/>
      <c r="X1273" s="281">
        <v>648</v>
      </c>
      <c r="Y1273" s="281"/>
      <c r="Z1273" s="281"/>
      <c r="AA1273" s="281"/>
      <c r="AB1273" s="562" t="s">
        <v>2778</v>
      </c>
    </row>
    <row r="1274" spans="1:28" x14ac:dyDescent="0.3">
      <c r="A1274" s="421"/>
      <c r="B1274" s="11" t="s">
        <v>2785</v>
      </c>
      <c r="C1274" s="11" t="s">
        <v>2068</v>
      </c>
      <c r="D1274" s="11">
        <v>660</v>
      </c>
      <c r="E1274" s="11">
        <v>1782</v>
      </c>
      <c r="F1274" s="281"/>
      <c r="G1274" s="281"/>
      <c r="H1274" s="281"/>
      <c r="I1274" s="281"/>
      <c r="J1274" s="281"/>
      <c r="K1274" s="281">
        <v>1782</v>
      </c>
      <c r="L1274" s="4" t="s">
        <v>2787</v>
      </c>
      <c r="Q1274" s="421"/>
      <c r="R1274" s="11" t="s">
        <v>2783</v>
      </c>
      <c r="S1274" s="11" t="s">
        <v>2070</v>
      </c>
      <c r="T1274" s="11">
        <v>320</v>
      </c>
      <c r="U1274" s="11">
        <v>864</v>
      </c>
      <c r="V1274" s="281"/>
      <c r="W1274" s="281"/>
      <c r="X1274" s="281">
        <v>864</v>
      </c>
      <c r="Y1274" s="281"/>
      <c r="Z1274" s="281"/>
      <c r="AA1274" s="281"/>
      <c r="AB1274" s="4" t="s">
        <v>2778</v>
      </c>
    </row>
    <row r="1275" spans="1:28" x14ac:dyDescent="0.3">
      <c r="A1275" s="421"/>
      <c r="B1275" s="11" t="s">
        <v>2788</v>
      </c>
      <c r="C1275" s="11" t="s">
        <v>82</v>
      </c>
      <c r="D1275" s="11">
        <v>50</v>
      </c>
      <c r="E1275" s="11">
        <v>135</v>
      </c>
      <c r="F1275" s="281">
        <v>135</v>
      </c>
      <c r="G1275" s="281"/>
      <c r="H1275" s="281"/>
      <c r="I1275" s="281"/>
      <c r="J1275" s="281"/>
      <c r="K1275" s="281"/>
      <c r="L1275" s="4" t="s">
        <v>2786</v>
      </c>
      <c r="Q1275" s="547"/>
      <c r="R1275" s="546" t="s">
        <v>2784</v>
      </c>
      <c r="S1275" s="546" t="s">
        <v>2069</v>
      </c>
      <c r="T1275" s="546">
        <v>480</v>
      </c>
      <c r="U1275" s="546">
        <v>1296</v>
      </c>
      <c r="V1275" s="281"/>
      <c r="W1275" s="281"/>
      <c r="X1275" s="281"/>
      <c r="Y1275" s="281"/>
      <c r="Z1275" s="281">
        <v>1296</v>
      </c>
      <c r="AA1275" s="281"/>
      <c r="AB1275" s="562" t="s">
        <v>2778</v>
      </c>
    </row>
    <row r="1276" spans="1:28" x14ac:dyDescent="0.3">
      <c r="A1276" s="421"/>
      <c r="B1276" s="11" t="s">
        <v>2789</v>
      </c>
      <c r="C1276" s="11" t="s">
        <v>82</v>
      </c>
      <c r="D1276" s="11">
        <v>85</v>
      </c>
      <c r="E1276" s="11">
        <v>230</v>
      </c>
      <c r="F1276" s="281">
        <v>230</v>
      </c>
      <c r="G1276" s="281"/>
      <c r="H1276" s="281"/>
      <c r="I1276" s="281"/>
      <c r="J1276" s="281"/>
      <c r="K1276" s="281"/>
      <c r="L1276" s="4" t="s">
        <v>2786</v>
      </c>
      <c r="Q1276" s="421"/>
      <c r="R1276" s="11" t="s">
        <v>2785</v>
      </c>
      <c r="S1276" s="11" t="s">
        <v>2068</v>
      </c>
      <c r="T1276" s="11">
        <v>660</v>
      </c>
      <c r="U1276" s="11">
        <v>1782</v>
      </c>
      <c r="V1276" s="281"/>
      <c r="W1276" s="281"/>
      <c r="X1276" s="281"/>
      <c r="Y1276" s="281"/>
      <c r="Z1276" s="281"/>
      <c r="AA1276" s="281">
        <v>1782</v>
      </c>
      <c r="AB1276" s="4" t="s">
        <v>2787</v>
      </c>
    </row>
    <row r="1277" spans="1:28" ht="15" thickBot="1" x14ac:dyDescent="0.35">
      <c r="A1277" s="429"/>
      <c r="B1277" s="13" t="s">
        <v>2790</v>
      </c>
      <c r="C1277" s="11" t="s">
        <v>82</v>
      </c>
      <c r="D1277" s="13">
        <v>130</v>
      </c>
      <c r="E1277" s="13">
        <v>351</v>
      </c>
      <c r="F1277" s="314">
        <v>351</v>
      </c>
      <c r="G1277" s="314"/>
      <c r="H1277" s="314"/>
      <c r="I1277" s="314"/>
      <c r="J1277" s="314"/>
      <c r="K1277" s="314"/>
      <c r="L1277" s="8" t="s">
        <v>2791</v>
      </c>
      <c r="Q1277" s="556" t="s">
        <v>2883</v>
      </c>
      <c r="R1277" s="545" t="s">
        <v>2863</v>
      </c>
      <c r="S1277" s="546" t="s">
        <v>2071</v>
      </c>
      <c r="T1277" s="545">
        <v>170</v>
      </c>
      <c r="U1277" s="545">
        <v>442</v>
      </c>
      <c r="V1277" s="315"/>
      <c r="W1277" s="315">
        <v>442</v>
      </c>
      <c r="X1277" s="315"/>
      <c r="Y1277" s="315"/>
      <c r="Z1277" s="315"/>
      <c r="AA1277" s="315"/>
      <c r="AB1277" s="593" t="s">
        <v>2867</v>
      </c>
    </row>
    <row r="1278" spans="1:28" ht="18.600000000000001" thickBot="1" x14ac:dyDescent="0.4">
      <c r="A1278" s="56" t="s">
        <v>2794</v>
      </c>
      <c r="B1278" s="53"/>
      <c r="C1278" s="83"/>
      <c r="D1278" s="27"/>
      <c r="E1278" s="27"/>
      <c r="F1278" s="27"/>
      <c r="G1278" s="27"/>
      <c r="H1278" s="27"/>
      <c r="I1278" s="27"/>
      <c r="J1278" s="27"/>
      <c r="K1278" s="27"/>
      <c r="L1278" s="16"/>
      <c r="Q1278" s="424" t="s">
        <v>2884</v>
      </c>
      <c r="R1278" s="14" t="s">
        <v>2864</v>
      </c>
      <c r="S1278" s="11" t="s">
        <v>2070</v>
      </c>
      <c r="T1278" s="11">
        <v>240</v>
      </c>
      <c r="U1278" s="11">
        <v>624</v>
      </c>
      <c r="V1278" s="281"/>
      <c r="W1278" s="281"/>
      <c r="X1278" s="281">
        <v>624</v>
      </c>
      <c r="Y1278" s="281"/>
      <c r="Z1278" s="281"/>
      <c r="AA1278" s="281"/>
      <c r="AB1278" s="4" t="s">
        <v>2867</v>
      </c>
    </row>
    <row r="1279" spans="1:28" x14ac:dyDescent="0.3">
      <c r="A1279" s="426" t="s">
        <v>2827</v>
      </c>
      <c r="B1279" s="14" t="s">
        <v>2795</v>
      </c>
      <c r="C1279" s="11" t="s">
        <v>308</v>
      </c>
      <c r="D1279" s="14">
        <v>440</v>
      </c>
      <c r="E1279" s="153"/>
      <c r="F1279" s="320"/>
      <c r="G1279" s="320"/>
      <c r="H1279" s="320"/>
      <c r="I1279" s="320"/>
      <c r="J1279" s="320"/>
      <c r="K1279" s="320"/>
      <c r="L1279" s="6" t="s">
        <v>2803</v>
      </c>
      <c r="Q1279" s="547"/>
      <c r="R1279" s="545" t="s">
        <v>2865</v>
      </c>
      <c r="S1279" s="546" t="s">
        <v>2069</v>
      </c>
      <c r="T1279" s="546">
        <v>480</v>
      </c>
      <c r="U1279" s="546">
        <v>1248</v>
      </c>
      <c r="V1279" s="281"/>
      <c r="W1279" s="281"/>
      <c r="X1279" s="281"/>
      <c r="Y1279" s="281"/>
      <c r="Z1279" s="281">
        <v>1248</v>
      </c>
      <c r="AA1279" s="281"/>
      <c r="AB1279" s="562" t="s">
        <v>2867</v>
      </c>
    </row>
    <row r="1280" spans="1:28" x14ac:dyDescent="0.3">
      <c r="A1280" s="35" t="s">
        <v>2828</v>
      </c>
      <c r="B1280" s="14" t="s">
        <v>2796</v>
      </c>
      <c r="C1280" s="11" t="s">
        <v>308</v>
      </c>
      <c r="D1280" s="11">
        <v>600</v>
      </c>
      <c r="E1280" s="153"/>
      <c r="F1280" s="320"/>
      <c r="G1280" s="320"/>
      <c r="H1280" s="320"/>
      <c r="I1280" s="320"/>
      <c r="J1280" s="320"/>
      <c r="K1280" s="320"/>
      <c r="L1280" s="6" t="s">
        <v>2804</v>
      </c>
      <c r="Q1280" s="429"/>
      <c r="R1280" s="14" t="s">
        <v>2866</v>
      </c>
      <c r="S1280" s="11" t="s">
        <v>2068</v>
      </c>
      <c r="T1280" s="13">
        <v>660</v>
      </c>
      <c r="U1280" s="13">
        <v>1716</v>
      </c>
      <c r="V1280" s="314"/>
      <c r="W1280" s="314"/>
      <c r="X1280" s="314"/>
      <c r="Y1280" s="314"/>
      <c r="Z1280" s="314"/>
      <c r="AA1280" s="314">
        <v>1716</v>
      </c>
      <c r="AB1280" s="4" t="s">
        <v>2867</v>
      </c>
    </row>
    <row r="1281" spans="1:28" x14ac:dyDescent="0.3">
      <c r="A1281" s="421"/>
      <c r="B1281" s="14" t="s">
        <v>2797</v>
      </c>
      <c r="C1281" s="11" t="s">
        <v>308</v>
      </c>
      <c r="D1281" s="11">
        <v>800</v>
      </c>
      <c r="E1281" s="153"/>
      <c r="F1281" s="320"/>
      <c r="G1281" s="320"/>
      <c r="H1281" s="320"/>
      <c r="I1281" s="320"/>
      <c r="J1281" s="320"/>
      <c r="K1281" s="320"/>
      <c r="L1281" s="6" t="s">
        <v>2805</v>
      </c>
      <c r="Q1281" s="547"/>
      <c r="R1281" s="546" t="s">
        <v>2880</v>
      </c>
      <c r="S1281" s="546" t="s">
        <v>2070</v>
      </c>
      <c r="T1281" s="546">
        <v>160</v>
      </c>
      <c r="U1281" s="546">
        <v>416</v>
      </c>
      <c r="V1281" s="281"/>
      <c r="W1281" s="281">
        <v>416</v>
      </c>
      <c r="X1281" s="281"/>
      <c r="Y1281" s="281"/>
      <c r="Z1281" s="281"/>
      <c r="AA1281" s="281"/>
      <c r="AB1281" s="562" t="s">
        <v>2867</v>
      </c>
    </row>
    <row r="1282" spans="1:28" x14ac:dyDescent="0.3">
      <c r="A1282" s="421"/>
      <c r="B1282" s="14" t="s">
        <v>2798</v>
      </c>
      <c r="C1282" s="11" t="s">
        <v>308</v>
      </c>
      <c r="D1282" s="11">
        <v>1000</v>
      </c>
      <c r="E1282" s="153"/>
      <c r="F1282" s="320"/>
      <c r="G1282" s="320"/>
      <c r="H1282" s="320"/>
      <c r="I1282" s="320"/>
      <c r="J1282" s="320"/>
      <c r="K1282" s="320"/>
      <c r="L1282" s="6" t="s">
        <v>2806</v>
      </c>
      <c r="Q1282" s="429"/>
      <c r="R1282" s="13" t="s">
        <v>2881</v>
      </c>
      <c r="S1282" s="11" t="s">
        <v>2068</v>
      </c>
      <c r="T1282" s="13">
        <v>320</v>
      </c>
      <c r="U1282" s="13">
        <v>832</v>
      </c>
      <c r="V1282" s="314"/>
      <c r="W1282" s="314"/>
      <c r="X1282" s="314">
        <v>832</v>
      </c>
      <c r="Y1282" s="314"/>
      <c r="Z1282" s="314"/>
      <c r="AA1282" s="314"/>
      <c r="AB1282" s="8" t="s">
        <v>2867</v>
      </c>
    </row>
    <row r="1283" spans="1:28" x14ac:dyDescent="0.3">
      <c r="A1283" s="421"/>
      <c r="B1283" s="14" t="s">
        <v>2799</v>
      </c>
      <c r="C1283" s="11" t="s">
        <v>308</v>
      </c>
      <c r="D1283" s="11">
        <v>440</v>
      </c>
      <c r="E1283" s="153"/>
      <c r="F1283" s="320"/>
      <c r="G1283" s="320"/>
      <c r="H1283" s="320"/>
      <c r="I1283" s="320"/>
      <c r="J1283" s="320"/>
      <c r="K1283" s="320"/>
      <c r="L1283" s="6" t="s">
        <v>2803</v>
      </c>
      <c r="Q1283" s="581" t="s">
        <v>2948</v>
      </c>
      <c r="R1283" s="545" t="s">
        <v>2946</v>
      </c>
      <c r="S1283" s="546" t="s">
        <v>2069</v>
      </c>
      <c r="T1283" s="545">
        <v>1080</v>
      </c>
      <c r="U1283" s="545">
        <v>1400</v>
      </c>
      <c r="V1283" s="315"/>
      <c r="W1283" s="315"/>
      <c r="X1283" s="315"/>
      <c r="Y1283" s="315"/>
      <c r="Z1283" s="315">
        <v>1400</v>
      </c>
      <c r="AA1283" s="315"/>
      <c r="AB1283" s="574" t="s">
        <v>2947</v>
      </c>
    </row>
    <row r="1284" spans="1:28" x14ac:dyDescent="0.3">
      <c r="A1284" s="429"/>
      <c r="B1284" s="14" t="s">
        <v>2800</v>
      </c>
      <c r="C1284" s="11" t="s">
        <v>308</v>
      </c>
      <c r="D1284" s="13">
        <v>600</v>
      </c>
      <c r="E1284" s="153"/>
      <c r="F1284" s="320"/>
      <c r="G1284" s="320"/>
      <c r="H1284" s="320"/>
      <c r="I1284" s="320"/>
      <c r="J1284" s="320"/>
      <c r="K1284" s="320"/>
      <c r="L1284" s="6" t="s">
        <v>2804</v>
      </c>
      <c r="Q1284" s="547"/>
      <c r="R1284" s="546" t="s">
        <v>2993</v>
      </c>
      <c r="S1284" s="546" t="s">
        <v>2070</v>
      </c>
      <c r="T1284" s="546">
        <v>320</v>
      </c>
      <c r="U1284" s="630"/>
      <c r="V1284" s="771"/>
      <c r="W1284" s="771"/>
      <c r="X1284" s="771"/>
      <c r="Y1284" s="771"/>
      <c r="Z1284" s="771"/>
      <c r="AA1284" s="771"/>
      <c r="AB1284" s="562" t="s">
        <v>2991</v>
      </c>
    </row>
    <row r="1285" spans="1:28" x14ac:dyDescent="0.3">
      <c r="A1285" s="421"/>
      <c r="B1285" s="14" t="s">
        <v>2801</v>
      </c>
      <c r="C1285" s="11" t="s">
        <v>308</v>
      </c>
      <c r="D1285" s="11">
        <v>800</v>
      </c>
      <c r="E1285" s="153"/>
      <c r="F1285" s="320"/>
      <c r="G1285" s="320"/>
      <c r="H1285" s="320"/>
      <c r="I1285" s="320"/>
      <c r="J1285" s="320"/>
      <c r="K1285" s="320"/>
      <c r="L1285" s="6" t="s">
        <v>2805</v>
      </c>
      <c r="Q1285" s="429"/>
      <c r="R1285" s="13" t="s">
        <v>3014</v>
      </c>
      <c r="S1285" s="11" t="s">
        <v>2068</v>
      </c>
      <c r="T1285" s="648"/>
      <c r="U1285" s="648"/>
      <c r="V1285" s="772"/>
      <c r="W1285" s="772"/>
      <c r="X1285" s="772"/>
      <c r="Y1285" s="772"/>
      <c r="Z1285" s="772"/>
      <c r="AA1285" s="772"/>
      <c r="AB1285" s="8"/>
    </row>
    <row r="1286" spans="1:28" x14ac:dyDescent="0.3">
      <c r="A1286" s="421"/>
      <c r="B1286" s="14" t="s">
        <v>2802</v>
      </c>
      <c r="C1286" s="11" t="s">
        <v>308</v>
      </c>
      <c r="D1286" s="11">
        <v>1000</v>
      </c>
      <c r="E1286" s="153"/>
      <c r="F1286" s="320"/>
      <c r="G1286" s="320"/>
      <c r="H1286" s="320"/>
      <c r="I1286" s="320"/>
      <c r="J1286" s="320"/>
      <c r="K1286" s="320"/>
      <c r="L1286" s="6" t="s">
        <v>2806</v>
      </c>
      <c r="Q1286" s="588" t="s">
        <v>3043</v>
      </c>
      <c r="R1286" s="545" t="s">
        <v>3037</v>
      </c>
      <c r="S1286" s="546" t="s">
        <v>2069</v>
      </c>
      <c r="T1286" s="545">
        <v>700</v>
      </c>
      <c r="U1286" s="545">
        <v>1615</v>
      </c>
      <c r="V1286" s="315"/>
      <c r="W1286" s="315"/>
      <c r="X1286" s="315"/>
      <c r="Y1286" s="315"/>
      <c r="Z1286" s="315"/>
      <c r="AA1286" s="315">
        <v>1615</v>
      </c>
      <c r="AB1286" s="574" t="s">
        <v>3039</v>
      </c>
    </row>
    <row r="1287" spans="1:28" x14ac:dyDescent="0.3">
      <c r="A1287" s="421"/>
      <c r="B1287" s="11" t="s">
        <v>2807</v>
      </c>
      <c r="C1287" s="11" t="s">
        <v>2064</v>
      </c>
      <c r="D1287" s="11">
        <v>200</v>
      </c>
      <c r="E1287" s="153"/>
      <c r="F1287" s="320"/>
      <c r="G1287" s="320"/>
      <c r="H1287" s="320"/>
      <c r="I1287" s="320"/>
      <c r="J1287" s="320"/>
      <c r="K1287" s="320"/>
      <c r="L1287" s="6" t="s">
        <v>2824</v>
      </c>
      <c r="Q1287" s="421" t="s">
        <v>3044</v>
      </c>
      <c r="R1287" s="11" t="s">
        <v>3038</v>
      </c>
      <c r="S1287" s="11" t="s">
        <v>2070</v>
      </c>
      <c r="T1287" s="11">
        <v>450</v>
      </c>
      <c r="U1287" s="11">
        <v>1060</v>
      </c>
      <c r="V1287" s="281"/>
      <c r="W1287" s="281"/>
      <c r="X1287" s="281"/>
      <c r="Y1287" s="281">
        <v>1060</v>
      </c>
      <c r="Z1287" s="281"/>
      <c r="AA1287" s="281"/>
      <c r="AB1287" s="6" t="s">
        <v>3040</v>
      </c>
    </row>
    <row r="1288" spans="1:28" x14ac:dyDescent="0.3">
      <c r="A1288" s="421"/>
      <c r="B1288" s="11" t="s">
        <v>2808</v>
      </c>
      <c r="C1288" s="11" t="s">
        <v>2064</v>
      </c>
      <c r="D1288" s="11">
        <v>300</v>
      </c>
      <c r="E1288" s="153"/>
      <c r="F1288" s="320"/>
      <c r="G1288" s="320"/>
      <c r="H1288" s="320"/>
      <c r="I1288" s="320"/>
      <c r="J1288" s="320"/>
      <c r="K1288" s="320"/>
      <c r="L1288" s="6" t="s">
        <v>2823</v>
      </c>
      <c r="Q1288" s="588" t="s">
        <v>3047</v>
      </c>
      <c r="R1288" s="545" t="s">
        <v>3046</v>
      </c>
      <c r="S1288" s="546" t="s">
        <v>2068</v>
      </c>
      <c r="T1288" s="545">
        <v>775</v>
      </c>
      <c r="U1288" s="545">
        <v>1900</v>
      </c>
      <c r="V1288" s="315"/>
      <c r="W1288" s="315"/>
      <c r="X1288" s="315"/>
      <c r="Y1288" s="315"/>
      <c r="Z1288" s="315"/>
      <c r="AA1288" s="315">
        <v>1900</v>
      </c>
      <c r="AB1288" s="574" t="s">
        <v>3048</v>
      </c>
    </row>
    <row r="1289" spans="1:28" x14ac:dyDescent="0.3">
      <c r="A1289" s="421"/>
      <c r="B1289" s="11" t="s">
        <v>2809</v>
      </c>
      <c r="C1289" s="11" t="s">
        <v>2064</v>
      </c>
      <c r="D1289" s="11">
        <v>400</v>
      </c>
      <c r="E1289" s="153"/>
      <c r="F1289" s="320"/>
      <c r="G1289" s="320"/>
      <c r="H1289" s="320"/>
      <c r="I1289" s="320"/>
      <c r="J1289" s="320"/>
      <c r="K1289" s="320"/>
      <c r="L1289" s="6" t="s">
        <v>2822</v>
      </c>
      <c r="Q1289" s="421"/>
      <c r="R1289" s="11" t="s">
        <v>3381</v>
      </c>
      <c r="S1289" s="11" t="s">
        <v>2070</v>
      </c>
      <c r="T1289" s="11">
        <v>200</v>
      </c>
      <c r="U1289" s="11">
        <v>400</v>
      </c>
      <c r="V1289" s="281"/>
      <c r="W1289" s="281">
        <v>400</v>
      </c>
      <c r="X1289" s="281"/>
      <c r="Y1289" s="281"/>
      <c r="Z1289" s="281"/>
      <c r="AA1289" s="281"/>
      <c r="AB1289" s="4" t="s">
        <v>3386</v>
      </c>
    </row>
    <row r="1290" spans="1:28" x14ac:dyDescent="0.3">
      <c r="A1290" s="421"/>
      <c r="B1290" s="11" t="s">
        <v>2810</v>
      </c>
      <c r="C1290" s="11" t="s">
        <v>2064</v>
      </c>
      <c r="D1290" s="11">
        <v>600</v>
      </c>
      <c r="E1290" s="153"/>
      <c r="F1290" s="320"/>
      <c r="G1290" s="320"/>
      <c r="H1290" s="320"/>
      <c r="I1290" s="320"/>
      <c r="J1290" s="320"/>
      <c r="K1290" s="320"/>
      <c r="L1290" s="6" t="s">
        <v>2826</v>
      </c>
      <c r="Q1290" s="547"/>
      <c r="R1290" s="546" t="s">
        <v>3382</v>
      </c>
      <c r="S1290" s="546" t="s">
        <v>2070</v>
      </c>
      <c r="T1290" s="546">
        <v>360</v>
      </c>
      <c r="U1290" s="546">
        <v>730</v>
      </c>
      <c r="V1290" s="281"/>
      <c r="W1290" s="281"/>
      <c r="X1290" s="281">
        <v>730</v>
      </c>
      <c r="Y1290" s="281"/>
      <c r="Z1290" s="281"/>
      <c r="AA1290" s="281"/>
      <c r="AB1290" s="562" t="s">
        <v>3387</v>
      </c>
    </row>
    <row r="1291" spans="1:28" x14ac:dyDescent="0.3">
      <c r="A1291" s="421"/>
      <c r="B1291" s="11" t="s">
        <v>2811</v>
      </c>
      <c r="C1291" s="11" t="s">
        <v>2064</v>
      </c>
      <c r="D1291" s="11">
        <v>900</v>
      </c>
      <c r="E1291" s="153"/>
      <c r="F1291" s="320"/>
      <c r="G1291" s="320"/>
      <c r="H1291" s="320"/>
      <c r="I1291" s="320"/>
      <c r="J1291" s="320"/>
      <c r="K1291" s="320"/>
      <c r="L1291" s="6" t="s">
        <v>2820</v>
      </c>
      <c r="Q1291" s="421"/>
      <c r="R1291" s="11" t="s">
        <v>3383</v>
      </c>
      <c r="S1291" s="11" t="s">
        <v>2070</v>
      </c>
      <c r="T1291" s="11">
        <v>400</v>
      </c>
      <c r="U1291" s="11">
        <v>929</v>
      </c>
      <c r="V1291" s="281"/>
      <c r="W1291" s="281"/>
      <c r="X1291" s="281"/>
      <c r="Y1291" s="281">
        <v>929</v>
      </c>
      <c r="Z1291" s="281"/>
      <c r="AA1291" s="281"/>
      <c r="AB1291" s="4" t="s">
        <v>3388</v>
      </c>
    </row>
    <row r="1292" spans="1:28" x14ac:dyDescent="0.3">
      <c r="A1292" s="421"/>
      <c r="B1292" s="11" t="s">
        <v>2812</v>
      </c>
      <c r="C1292" s="11" t="s">
        <v>2064</v>
      </c>
      <c r="D1292" s="11">
        <v>1200</v>
      </c>
      <c r="E1292" s="153"/>
      <c r="F1292" s="320"/>
      <c r="G1292" s="320"/>
      <c r="H1292" s="320"/>
      <c r="I1292" s="320"/>
      <c r="J1292" s="320"/>
      <c r="K1292" s="320"/>
      <c r="L1292" s="6" t="s">
        <v>2825</v>
      </c>
      <c r="Q1292" s="547"/>
      <c r="R1292" s="546" t="s">
        <v>3384</v>
      </c>
      <c r="S1292" s="546" t="s">
        <v>2070</v>
      </c>
      <c r="T1292" s="546">
        <v>720</v>
      </c>
      <c r="U1292" s="546">
        <v>1460</v>
      </c>
      <c r="V1292" s="281"/>
      <c r="W1292" s="281"/>
      <c r="X1292" s="281"/>
      <c r="Y1292" s="281"/>
      <c r="Z1292" s="281">
        <v>1460</v>
      </c>
      <c r="AA1292" s="281"/>
      <c r="AB1292" s="562" t="s">
        <v>3387</v>
      </c>
    </row>
    <row r="1293" spans="1:28" x14ac:dyDescent="0.3">
      <c r="A1293" s="421"/>
      <c r="B1293" s="11" t="s">
        <v>2813</v>
      </c>
      <c r="C1293" s="11" t="s">
        <v>2064</v>
      </c>
      <c r="D1293" s="11">
        <v>200</v>
      </c>
      <c r="E1293" s="153"/>
      <c r="F1293" s="320"/>
      <c r="G1293" s="320"/>
      <c r="H1293" s="320"/>
      <c r="I1293" s="320"/>
      <c r="J1293" s="320"/>
      <c r="K1293" s="320"/>
      <c r="L1293" s="6" t="s">
        <v>2824</v>
      </c>
      <c r="Q1293" s="421"/>
      <c r="R1293" s="11" t="s">
        <v>3385</v>
      </c>
      <c r="S1293" s="11" t="s">
        <v>2070</v>
      </c>
      <c r="T1293" s="11">
        <v>800</v>
      </c>
      <c r="U1293" s="11">
        <v>1840</v>
      </c>
      <c r="V1293" s="281"/>
      <c r="W1293" s="281"/>
      <c r="X1293" s="281"/>
      <c r="Y1293" s="281"/>
      <c r="Z1293" s="281"/>
      <c r="AA1293" s="281">
        <v>1840</v>
      </c>
      <c r="AB1293" s="4" t="s">
        <v>3388</v>
      </c>
    </row>
    <row r="1294" spans="1:28" x14ac:dyDescent="0.3">
      <c r="A1294" s="429"/>
      <c r="B1294" s="11" t="s">
        <v>2814</v>
      </c>
      <c r="C1294" s="11" t="s">
        <v>2064</v>
      </c>
      <c r="D1294" s="13">
        <v>300</v>
      </c>
      <c r="E1294" s="153"/>
      <c r="F1294" s="320"/>
      <c r="G1294" s="320"/>
      <c r="H1294" s="320"/>
      <c r="I1294" s="320"/>
      <c r="J1294" s="320"/>
      <c r="K1294" s="320"/>
      <c r="L1294" s="6" t="s">
        <v>2823</v>
      </c>
      <c r="Q1294" s="421"/>
      <c r="R1294" s="11" t="s">
        <v>3410</v>
      </c>
      <c r="S1294" s="11" t="s">
        <v>2068</v>
      </c>
      <c r="T1294" s="11">
        <v>600</v>
      </c>
      <c r="U1294" s="11">
        <v>1500</v>
      </c>
      <c r="V1294" s="281"/>
      <c r="W1294" s="281"/>
      <c r="X1294" s="281"/>
      <c r="Y1294" s="281"/>
      <c r="Z1294" s="281"/>
      <c r="AA1294" s="281">
        <v>1500</v>
      </c>
      <c r="AB1294" s="4" t="s">
        <v>3412</v>
      </c>
    </row>
    <row r="1295" spans="1:28" x14ac:dyDescent="0.3">
      <c r="A1295" s="421"/>
      <c r="B1295" s="11" t="s">
        <v>2815</v>
      </c>
      <c r="C1295" s="11" t="s">
        <v>2064</v>
      </c>
      <c r="D1295" s="11">
        <v>400</v>
      </c>
      <c r="E1295" s="153"/>
      <c r="F1295" s="320"/>
      <c r="G1295" s="320"/>
      <c r="H1295" s="320"/>
      <c r="I1295" s="320"/>
      <c r="J1295" s="320"/>
      <c r="K1295" s="320"/>
      <c r="L1295" s="6" t="s">
        <v>2822</v>
      </c>
      <c r="Q1295" s="587"/>
      <c r="R1295" s="552" t="s">
        <v>3411</v>
      </c>
      <c r="S1295" s="546" t="s">
        <v>2068</v>
      </c>
      <c r="T1295" s="552">
        <v>800</v>
      </c>
      <c r="U1295" s="552">
        <v>2000</v>
      </c>
      <c r="V1295" s="314"/>
      <c r="W1295" s="314"/>
      <c r="X1295" s="314"/>
      <c r="Y1295" s="314"/>
      <c r="Z1295" s="314"/>
      <c r="AA1295" s="314">
        <v>2000</v>
      </c>
      <c r="AB1295" s="575" t="s">
        <v>3412</v>
      </c>
    </row>
    <row r="1296" spans="1:28" x14ac:dyDescent="0.3">
      <c r="A1296" s="421"/>
      <c r="B1296" s="11" t="s">
        <v>2816</v>
      </c>
      <c r="C1296" s="11" t="s">
        <v>2064</v>
      </c>
      <c r="D1296" s="11">
        <v>600</v>
      </c>
      <c r="E1296" s="153"/>
      <c r="F1296" s="320"/>
      <c r="G1296" s="320"/>
      <c r="H1296" s="320"/>
      <c r="I1296" s="320"/>
      <c r="J1296" s="320"/>
      <c r="K1296" s="320"/>
      <c r="L1296" s="6" t="s">
        <v>2821</v>
      </c>
    </row>
    <row r="1297" spans="1:28" x14ac:dyDescent="0.3">
      <c r="A1297" s="421"/>
      <c r="B1297" s="11" t="s">
        <v>2817</v>
      </c>
      <c r="C1297" s="11" t="s">
        <v>2064</v>
      </c>
      <c r="D1297" s="11">
        <v>800</v>
      </c>
      <c r="E1297" s="153"/>
      <c r="F1297" s="320"/>
      <c r="G1297" s="320"/>
      <c r="H1297" s="320"/>
      <c r="I1297" s="320"/>
      <c r="J1297" s="320"/>
      <c r="K1297" s="320"/>
      <c r="L1297" s="6" t="s">
        <v>2820</v>
      </c>
    </row>
    <row r="1298" spans="1:28" ht="15" thickBot="1" x14ac:dyDescent="0.35">
      <c r="A1298" s="429"/>
      <c r="B1298" s="13" t="s">
        <v>2818</v>
      </c>
      <c r="C1298" s="11" t="s">
        <v>2064</v>
      </c>
      <c r="D1298" s="13">
        <v>1000</v>
      </c>
      <c r="E1298" s="154"/>
      <c r="F1298" s="761"/>
      <c r="G1298" s="761"/>
      <c r="H1298" s="761"/>
      <c r="I1298" s="761"/>
      <c r="J1298" s="761"/>
      <c r="K1298" s="761"/>
      <c r="L1298" s="114" t="s">
        <v>2819</v>
      </c>
    </row>
    <row r="1299" spans="1:28" ht="18.600000000000001" thickBot="1" x14ac:dyDescent="0.4">
      <c r="A1299" s="56" t="s">
        <v>2829</v>
      </c>
      <c r="B1299" s="53"/>
      <c r="C1299" s="83"/>
      <c r="D1299" s="27"/>
      <c r="E1299" s="27"/>
      <c r="F1299" s="27"/>
      <c r="G1299" s="27"/>
      <c r="H1299" s="27"/>
      <c r="I1299" s="27"/>
      <c r="J1299" s="27"/>
      <c r="K1299" s="27"/>
      <c r="L1299" s="16"/>
      <c r="Q1299" s="424" t="s">
        <v>42</v>
      </c>
      <c r="R1299" s="40" t="s">
        <v>981</v>
      </c>
      <c r="S1299" s="11" t="s">
        <v>304</v>
      </c>
      <c r="T1299" s="11">
        <v>630</v>
      </c>
      <c r="U1299" s="11">
        <v>1350</v>
      </c>
      <c r="V1299" s="281"/>
      <c r="W1299" s="281"/>
      <c r="X1299" s="281"/>
      <c r="Y1299" s="281"/>
      <c r="Z1299" s="281">
        <v>1350</v>
      </c>
      <c r="AA1299" s="281"/>
      <c r="AB1299" s="19" t="s">
        <v>1675</v>
      </c>
    </row>
    <row r="1300" spans="1:28" x14ac:dyDescent="0.3">
      <c r="A1300" s="428" t="s">
        <v>2839</v>
      </c>
      <c r="B1300" s="14" t="s">
        <v>2830</v>
      </c>
      <c r="C1300" s="11" t="s">
        <v>2831</v>
      </c>
      <c r="D1300" s="14">
        <v>200</v>
      </c>
      <c r="E1300" s="14"/>
      <c r="F1300" s="315"/>
      <c r="G1300" s="315"/>
      <c r="H1300" s="315"/>
      <c r="I1300" s="315"/>
      <c r="J1300" s="315"/>
      <c r="K1300" s="315"/>
      <c r="L1300" s="6" t="s">
        <v>2836</v>
      </c>
      <c r="Q1300" s="555"/>
      <c r="R1300" s="554" t="s">
        <v>982</v>
      </c>
      <c r="S1300" s="546" t="s">
        <v>304</v>
      </c>
      <c r="T1300" s="546">
        <v>556</v>
      </c>
      <c r="U1300" s="546">
        <v>1250</v>
      </c>
      <c r="V1300" s="281"/>
      <c r="W1300" s="281"/>
      <c r="X1300" s="281"/>
      <c r="Y1300" s="281"/>
      <c r="Z1300" s="281">
        <v>1250</v>
      </c>
      <c r="AA1300" s="281"/>
      <c r="AB1300" s="571" t="s">
        <v>1675</v>
      </c>
    </row>
    <row r="1301" spans="1:28" x14ac:dyDescent="0.3">
      <c r="A1301" s="35" t="s">
        <v>2840</v>
      </c>
      <c r="B1301" s="14" t="s">
        <v>2832</v>
      </c>
      <c r="C1301" s="11" t="s">
        <v>2831</v>
      </c>
      <c r="D1301" s="14">
        <v>300</v>
      </c>
      <c r="E1301" s="11"/>
      <c r="F1301" s="281"/>
      <c r="G1301" s="281"/>
      <c r="H1301" s="281"/>
      <c r="I1301" s="281"/>
      <c r="J1301" s="281"/>
      <c r="K1301" s="281"/>
      <c r="L1301" s="6" t="s">
        <v>2836</v>
      </c>
      <c r="Q1301" s="421"/>
      <c r="R1301" s="40" t="s">
        <v>980</v>
      </c>
      <c r="S1301" s="11" t="s">
        <v>304</v>
      </c>
      <c r="T1301" s="11">
        <v>700</v>
      </c>
      <c r="U1301" s="11">
        <v>1820</v>
      </c>
      <c r="V1301" s="281"/>
      <c r="W1301" s="281"/>
      <c r="X1301" s="281"/>
      <c r="Y1301" s="281"/>
      <c r="Z1301" s="281"/>
      <c r="AA1301" s="281">
        <v>1820</v>
      </c>
      <c r="AB1301" s="19" t="s">
        <v>1676</v>
      </c>
    </row>
    <row r="1302" spans="1:28" x14ac:dyDescent="0.3">
      <c r="A1302" s="421"/>
      <c r="B1302" s="14" t="s">
        <v>2833</v>
      </c>
      <c r="C1302" s="11" t="s">
        <v>2831</v>
      </c>
      <c r="D1302" s="11">
        <v>400</v>
      </c>
      <c r="E1302" s="11"/>
      <c r="F1302" s="281"/>
      <c r="G1302" s="281"/>
      <c r="H1302" s="281"/>
      <c r="I1302" s="281"/>
      <c r="J1302" s="281"/>
      <c r="K1302" s="281"/>
      <c r="L1302" s="6" t="s">
        <v>2836</v>
      </c>
      <c r="Q1302" s="555"/>
      <c r="R1302" s="554" t="s">
        <v>983</v>
      </c>
      <c r="S1302" s="546" t="s">
        <v>305</v>
      </c>
      <c r="T1302" s="546">
        <v>300</v>
      </c>
      <c r="U1302" s="546">
        <v>670</v>
      </c>
      <c r="V1302" s="281"/>
      <c r="W1302" s="281"/>
      <c r="X1302" s="281">
        <v>670</v>
      </c>
      <c r="Y1302" s="281"/>
      <c r="Z1302" s="281"/>
      <c r="AA1302" s="281"/>
      <c r="AB1302" s="571" t="s">
        <v>1676</v>
      </c>
    </row>
    <row r="1303" spans="1:28" x14ac:dyDescent="0.3">
      <c r="A1303" s="421"/>
      <c r="B1303" s="11" t="s">
        <v>2834</v>
      </c>
      <c r="C1303" s="11" t="s">
        <v>2831</v>
      </c>
      <c r="D1303" s="11">
        <v>35</v>
      </c>
      <c r="E1303" s="11"/>
      <c r="F1303" s="281"/>
      <c r="G1303" s="281"/>
      <c r="H1303" s="281"/>
      <c r="I1303" s="281"/>
      <c r="J1303" s="281"/>
      <c r="K1303" s="281"/>
      <c r="L1303" s="6" t="s">
        <v>2835</v>
      </c>
      <c r="Q1303" s="421"/>
      <c r="R1303" s="40" t="s">
        <v>984</v>
      </c>
      <c r="S1303" s="11" t="s">
        <v>305</v>
      </c>
      <c r="T1303" s="11">
        <v>136</v>
      </c>
      <c r="U1303" s="11">
        <v>320</v>
      </c>
      <c r="V1303" s="281"/>
      <c r="W1303" s="281">
        <v>320</v>
      </c>
      <c r="X1303" s="281"/>
      <c r="Y1303" s="281"/>
      <c r="Z1303" s="281"/>
      <c r="AA1303" s="281"/>
      <c r="AB1303" s="19" t="s">
        <v>1676</v>
      </c>
    </row>
    <row r="1304" spans="1:28" x14ac:dyDescent="0.3">
      <c r="A1304" s="421"/>
      <c r="B1304" s="11" t="s">
        <v>2837</v>
      </c>
      <c r="C1304" s="11" t="s">
        <v>2831</v>
      </c>
      <c r="D1304" s="11">
        <v>70</v>
      </c>
      <c r="E1304" s="11"/>
      <c r="F1304" s="281"/>
      <c r="G1304" s="281"/>
      <c r="H1304" s="281"/>
      <c r="I1304" s="281"/>
      <c r="J1304" s="281"/>
      <c r="K1304" s="281"/>
      <c r="L1304" s="6" t="s">
        <v>2835</v>
      </c>
      <c r="Q1304" s="547"/>
      <c r="R1304" s="554" t="s">
        <v>39</v>
      </c>
      <c r="S1304" s="546" t="s">
        <v>306</v>
      </c>
      <c r="T1304" s="546">
        <v>92</v>
      </c>
      <c r="U1304" s="546">
        <v>250</v>
      </c>
      <c r="V1304" s="281">
        <v>250</v>
      </c>
      <c r="W1304" s="281"/>
      <c r="X1304" s="281"/>
      <c r="Y1304" s="281"/>
      <c r="Z1304" s="281"/>
      <c r="AA1304" s="281"/>
      <c r="AB1304" s="571" t="s">
        <v>1676</v>
      </c>
    </row>
    <row r="1305" spans="1:28" ht="15" thickBot="1" x14ac:dyDescent="0.35">
      <c r="A1305" s="429" t="s">
        <v>2841</v>
      </c>
      <c r="B1305" s="13" t="s">
        <v>2838</v>
      </c>
      <c r="C1305" s="11" t="s">
        <v>2831</v>
      </c>
      <c r="D1305" s="13">
        <v>140</v>
      </c>
      <c r="E1305" s="13"/>
      <c r="F1305" s="314"/>
      <c r="G1305" s="314"/>
      <c r="H1305" s="314"/>
      <c r="I1305" s="314"/>
      <c r="J1305" s="314"/>
      <c r="K1305" s="314"/>
      <c r="L1305" s="114" t="s">
        <v>2835</v>
      </c>
      <c r="Q1305" s="553" t="s">
        <v>134</v>
      </c>
      <c r="R1305" s="554" t="s">
        <v>108</v>
      </c>
      <c r="S1305" s="546" t="s">
        <v>308</v>
      </c>
      <c r="T1305" s="546">
        <v>1032</v>
      </c>
      <c r="U1305" s="546">
        <v>2108.1</v>
      </c>
      <c r="V1305" s="281"/>
      <c r="W1305" s="281"/>
      <c r="X1305" s="281"/>
      <c r="Y1305" s="281"/>
      <c r="Z1305" s="281"/>
      <c r="AA1305" s="281">
        <v>2108.1</v>
      </c>
      <c r="AB1305" s="564" t="s">
        <v>1707</v>
      </c>
    </row>
    <row r="1306" spans="1:28" ht="18.600000000000001" thickBot="1" x14ac:dyDescent="0.4">
      <c r="A1306" s="56" t="s">
        <v>2842</v>
      </c>
      <c r="B1306" s="53"/>
      <c r="C1306" s="83"/>
      <c r="D1306" s="27"/>
      <c r="E1306" s="27"/>
      <c r="F1306" s="27"/>
      <c r="G1306" s="27"/>
      <c r="H1306" s="27"/>
      <c r="I1306" s="27"/>
      <c r="J1306" s="27"/>
      <c r="K1306" s="27"/>
      <c r="L1306" s="16"/>
      <c r="Q1306" s="424" t="s">
        <v>135</v>
      </c>
      <c r="R1306" s="40" t="s">
        <v>109</v>
      </c>
      <c r="S1306" s="11" t="s">
        <v>308</v>
      </c>
      <c r="T1306" s="11">
        <v>657</v>
      </c>
      <c r="U1306" s="11">
        <v>1153.5</v>
      </c>
      <c r="V1306" s="281"/>
      <c r="W1306" s="281"/>
      <c r="X1306" s="281"/>
      <c r="Y1306" s="281">
        <v>1153.5</v>
      </c>
      <c r="Z1306" s="281"/>
      <c r="AA1306" s="281"/>
      <c r="AB1306" s="20" t="s">
        <v>1024</v>
      </c>
    </row>
    <row r="1307" spans="1:28" x14ac:dyDescent="0.3">
      <c r="A1307" s="428" t="s">
        <v>2843</v>
      </c>
      <c r="B1307" s="14" t="s">
        <v>2844</v>
      </c>
      <c r="C1307" s="11" t="s">
        <v>2079</v>
      </c>
      <c r="D1307" s="14">
        <v>220</v>
      </c>
      <c r="E1307" s="153"/>
      <c r="F1307" s="320"/>
      <c r="G1307" s="320"/>
      <c r="H1307" s="320"/>
      <c r="I1307" s="320"/>
      <c r="J1307" s="320"/>
      <c r="K1307" s="320"/>
      <c r="L1307" s="6" t="s">
        <v>2846</v>
      </c>
      <c r="Q1307" s="547"/>
      <c r="R1307" s="554" t="s">
        <v>110</v>
      </c>
      <c r="S1307" s="546" t="s">
        <v>309</v>
      </c>
      <c r="T1307" s="546">
        <v>500</v>
      </c>
      <c r="U1307" s="546">
        <v>881.08</v>
      </c>
      <c r="V1307" s="281"/>
      <c r="W1307" s="281"/>
      <c r="X1307" s="281">
        <v>881.08</v>
      </c>
      <c r="Y1307" s="281"/>
      <c r="Z1307" s="281"/>
      <c r="AA1307" s="281"/>
      <c r="AB1307" s="564" t="s">
        <v>1025</v>
      </c>
    </row>
    <row r="1308" spans="1:28" x14ac:dyDescent="0.3">
      <c r="A1308" s="35" t="s">
        <v>2861</v>
      </c>
      <c r="B1308" s="11" t="s">
        <v>2845</v>
      </c>
      <c r="C1308" s="11" t="s">
        <v>2079</v>
      </c>
      <c r="D1308" s="11">
        <v>320</v>
      </c>
      <c r="E1308" s="153"/>
      <c r="F1308" s="320"/>
      <c r="G1308" s="320"/>
      <c r="H1308" s="320"/>
      <c r="I1308" s="320"/>
      <c r="J1308" s="320"/>
      <c r="K1308" s="320"/>
      <c r="L1308" s="6" t="s">
        <v>2847</v>
      </c>
      <c r="Q1308" s="421"/>
      <c r="R1308" s="40" t="s">
        <v>111</v>
      </c>
      <c r="S1308" s="11" t="s">
        <v>314</v>
      </c>
      <c r="T1308" s="11">
        <v>336</v>
      </c>
      <c r="U1308" s="11">
        <v>581.79</v>
      </c>
      <c r="V1308" s="281"/>
      <c r="W1308" s="281">
        <v>581.79</v>
      </c>
      <c r="X1308" s="281"/>
      <c r="Y1308" s="281"/>
      <c r="Z1308" s="281"/>
      <c r="AA1308" s="281"/>
      <c r="AB1308" s="20" t="s">
        <v>1026</v>
      </c>
    </row>
    <row r="1309" spans="1:28" x14ac:dyDescent="0.3">
      <c r="A1309" s="421"/>
      <c r="B1309" s="11" t="s">
        <v>2848</v>
      </c>
      <c r="C1309" s="11" t="s">
        <v>2079</v>
      </c>
      <c r="D1309" s="11">
        <v>420</v>
      </c>
      <c r="E1309" s="153"/>
      <c r="F1309" s="320"/>
      <c r="G1309" s="320"/>
      <c r="H1309" s="320"/>
      <c r="I1309" s="320"/>
      <c r="J1309" s="320"/>
      <c r="K1309" s="320"/>
      <c r="L1309" s="6" t="s">
        <v>2847</v>
      </c>
      <c r="Q1309" s="421"/>
      <c r="R1309" s="40" t="s">
        <v>379</v>
      </c>
      <c r="S1309" s="11" t="s">
        <v>306</v>
      </c>
      <c r="T1309" s="96">
        <v>160</v>
      </c>
      <c r="U1309" s="96">
        <v>257.8</v>
      </c>
      <c r="V1309" s="700">
        <v>257.8</v>
      </c>
      <c r="W1309" s="700"/>
      <c r="X1309" s="700"/>
      <c r="Y1309" s="700"/>
      <c r="Z1309" s="700"/>
      <c r="AA1309" s="700"/>
      <c r="AB1309" s="66" t="s">
        <v>1774</v>
      </c>
    </row>
    <row r="1310" spans="1:28" x14ac:dyDescent="0.3">
      <c r="A1310" s="421"/>
      <c r="B1310" s="11" t="s">
        <v>2849</v>
      </c>
      <c r="C1310" s="11" t="s">
        <v>2558</v>
      </c>
      <c r="D1310" s="11">
        <v>120</v>
      </c>
      <c r="E1310" s="153"/>
      <c r="F1310" s="320"/>
      <c r="G1310" s="320"/>
      <c r="H1310" s="320"/>
      <c r="I1310" s="320"/>
      <c r="J1310" s="320"/>
      <c r="K1310" s="320"/>
      <c r="L1310" s="6" t="s">
        <v>2850</v>
      </c>
      <c r="Q1310" s="547"/>
      <c r="R1310" s="554" t="s">
        <v>380</v>
      </c>
      <c r="S1310" s="546" t="s">
        <v>305</v>
      </c>
      <c r="T1310" s="623">
        <v>300</v>
      </c>
      <c r="U1310" s="623">
        <v>428.7</v>
      </c>
      <c r="V1310" s="700"/>
      <c r="W1310" s="700">
        <v>428.7</v>
      </c>
      <c r="X1310" s="700"/>
      <c r="Y1310" s="700"/>
      <c r="Z1310" s="700"/>
      <c r="AA1310" s="700"/>
      <c r="AB1310" s="624" t="s">
        <v>1774</v>
      </c>
    </row>
    <row r="1311" spans="1:28" x14ac:dyDescent="0.3">
      <c r="A1311" s="421"/>
      <c r="B1311" s="11" t="s">
        <v>2851</v>
      </c>
      <c r="C1311" s="11" t="s">
        <v>2076</v>
      </c>
      <c r="D1311" s="11">
        <v>230</v>
      </c>
      <c r="E1311" s="153"/>
      <c r="F1311" s="320"/>
      <c r="G1311" s="320"/>
      <c r="H1311" s="320"/>
      <c r="I1311" s="320"/>
      <c r="J1311" s="320"/>
      <c r="K1311" s="320"/>
      <c r="L1311" s="4" t="s">
        <v>2852</v>
      </c>
      <c r="Q1311" s="421"/>
      <c r="R1311" s="252" t="s">
        <v>381</v>
      </c>
      <c r="S1311" s="11" t="s">
        <v>382</v>
      </c>
      <c r="T1311" s="96">
        <v>550</v>
      </c>
      <c r="U1311" s="96">
        <v>773.5</v>
      </c>
      <c r="V1311" s="700"/>
      <c r="W1311" s="700"/>
      <c r="X1311" s="700">
        <v>773.5</v>
      </c>
      <c r="Y1311" s="700"/>
      <c r="Z1311" s="700"/>
      <c r="AA1311" s="700"/>
      <c r="AB1311" s="66" t="s">
        <v>1775</v>
      </c>
    </row>
    <row r="1312" spans="1:28" x14ac:dyDescent="0.3">
      <c r="A1312" s="421"/>
      <c r="B1312" s="11" t="s">
        <v>2853</v>
      </c>
      <c r="C1312" s="11" t="s">
        <v>2076</v>
      </c>
      <c r="D1312" s="11">
        <v>340</v>
      </c>
      <c r="E1312" s="153"/>
      <c r="F1312" s="320"/>
      <c r="G1312" s="320"/>
      <c r="H1312" s="320"/>
      <c r="I1312" s="320"/>
      <c r="J1312" s="320"/>
      <c r="K1312" s="320"/>
      <c r="L1312" s="4" t="s">
        <v>2854</v>
      </c>
      <c r="Q1312" s="421"/>
      <c r="R1312" s="414" t="s">
        <v>478</v>
      </c>
      <c r="S1312" s="96" t="s">
        <v>477</v>
      </c>
      <c r="T1312" s="96">
        <v>220</v>
      </c>
      <c r="U1312" s="96">
        <v>600</v>
      </c>
      <c r="V1312" s="700"/>
      <c r="W1312" s="700"/>
      <c r="X1312" s="700">
        <v>600</v>
      </c>
      <c r="Y1312" s="700"/>
      <c r="Z1312" s="700"/>
      <c r="AA1312" s="700"/>
      <c r="AB1312" s="66" t="s">
        <v>1183</v>
      </c>
    </row>
    <row r="1313" spans="1:28" x14ac:dyDescent="0.3">
      <c r="A1313" s="421"/>
      <c r="B1313" s="11" t="s">
        <v>2855</v>
      </c>
      <c r="C1313" s="11" t="s">
        <v>2076</v>
      </c>
      <c r="D1313" s="11">
        <v>500</v>
      </c>
      <c r="E1313" s="153"/>
      <c r="F1313" s="320"/>
      <c r="G1313" s="320"/>
      <c r="H1313" s="320"/>
      <c r="I1313" s="320"/>
      <c r="J1313" s="320"/>
      <c r="K1313" s="320"/>
      <c r="L1313" s="4" t="s">
        <v>2856</v>
      </c>
      <c r="Q1313" s="547"/>
      <c r="R1313" s="658" t="s">
        <v>479</v>
      </c>
      <c r="S1313" s="623" t="s">
        <v>306</v>
      </c>
      <c r="T1313" s="623">
        <v>330</v>
      </c>
      <c r="U1313" s="623">
        <v>900</v>
      </c>
      <c r="V1313" s="700"/>
      <c r="W1313" s="700"/>
      <c r="X1313" s="700"/>
      <c r="Y1313" s="700">
        <v>900</v>
      </c>
      <c r="Z1313" s="700"/>
      <c r="AA1313" s="700"/>
      <c r="AB1313" s="624" t="s">
        <v>1183</v>
      </c>
    </row>
    <row r="1314" spans="1:28" x14ac:dyDescent="0.3">
      <c r="A1314" s="421"/>
      <c r="B1314" s="11" t="s">
        <v>2857</v>
      </c>
      <c r="C1314" s="11" t="s">
        <v>82</v>
      </c>
      <c r="D1314" s="11">
        <v>160</v>
      </c>
      <c r="E1314" s="153"/>
      <c r="F1314" s="320"/>
      <c r="G1314" s="320"/>
      <c r="H1314" s="320"/>
      <c r="I1314" s="320"/>
      <c r="J1314" s="320"/>
      <c r="K1314" s="320"/>
      <c r="L1314" s="4" t="s">
        <v>2858</v>
      </c>
      <c r="Q1314" s="421"/>
      <c r="R1314" s="414" t="s">
        <v>480</v>
      </c>
      <c r="S1314" s="96" t="s">
        <v>314</v>
      </c>
      <c r="T1314" s="96">
        <v>440</v>
      </c>
      <c r="U1314" s="96">
        <v>1200</v>
      </c>
      <c r="V1314" s="700"/>
      <c r="W1314" s="700"/>
      <c r="X1314" s="700"/>
      <c r="Y1314" s="700"/>
      <c r="Z1314" s="700">
        <v>1200</v>
      </c>
      <c r="AA1314" s="700"/>
      <c r="AB1314" s="66" t="s">
        <v>1183</v>
      </c>
    </row>
    <row r="1315" spans="1:28" ht="15" thickBot="1" x14ac:dyDescent="0.35">
      <c r="A1315" s="429"/>
      <c r="B1315" s="13" t="s">
        <v>2859</v>
      </c>
      <c r="C1315" s="11" t="s">
        <v>2156</v>
      </c>
      <c r="D1315" s="13">
        <v>12</v>
      </c>
      <c r="E1315" s="154"/>
      <c r="F1315" s="761"/>
      <c r="G1315" s="761"/>
      <c r="H1315" s="761"/>
      <c r="I1315" s="761"/>
      <c r="J1315" s="761"/>
      <c r="K1315" s="761"/>
      <c r="L1315" s="8" t="s">
        <v>2860</v>
      </c>
      <c r="Q1315" s="547"/>
      <c r="R1315" s="658" t="s">
        <v>481</v>
      </c>
      <c r="S1315" s="623" t="s">
        <v>314</v>
      </c>
      <c r="T1315" s="623">
        <v>440</v>
      </c>
      <c r="U1315" s="623">
        <v>1200</v>
      </c>
      <c r="V1315" s="700"/>
      <c r="W1315" s="700"/>
      <c r="X1315" s="700"/>
      <c r="Y1315" s="700"/>
      <c r="Z1315" s="700">
        <v>1200</v>
      </c>
      <c r="AA1315" s="700"/>
      <c r="AB1315" s="624" t="s">
        <v>1183</v>
      </c>
    </row>
    <row r="1316" spans="1:28" ht="18.600000000000001" thickBot="1" x14ac:dyDescent="0.4">
      <c r="A1316" s="56" t="s">
        <v>2862</v>
      </c>
      <c r="B1316" s="53"/>
      <c r="C1316" s="83"/>
      <c r="D1316" s="27"/>
      <c r="E1316" s="27"/>
      <c r="F1316" s="27"/>
      <c r="G1316" s="27"/>
      <c r="H1316" s="27"/>
      <c r="I1316" s="27"/>
      <c r="J1316" s="27"/>
      <c r="K1316" s="27"/>
      <c r="L1316" s="16"/>
      <c r="Q1316" s="421"/>
      <c r="R1316" s="414" t="s">
        <v>482</v>
      </c>
      <c r="S1316" s="96" t="s">
        <v>305</v>
      </c>
      <c r="T1316" s="96">
        <v>550</v>
      </c>
      <c r="U1316" s="96">
        <v>1500</v>
      </c>
      <c r="V1316" s="700"/>
      <c r="W1316" s="700"/>
      <c r="X1316" s="700"/>
      <c r="Y1316" s="700"/>
      <c r="Z1316" s="700"/>
      <c r="AA1316" s="700">
        <v>1500</v>
      </c>
      <c r="AB1316" s="66" t="s">
        <v>1183</v>
      </c>
    </row>
    <row r="1317" spans="1:28" x14ac:dyDescent="0.3">
      <c r="A1317" s="428" t="s">
        <v>2883</v>
      </c>
      <c r="B1317" s="14" t="s">
        <v>2863</v>
      </c>
      <c r="C1317" s="11" t="s">
        <v>2071</v>
      </c>
      <c r="D1317" s="14">
        <v>170</v>
      </c>
      <c r="E1317" s="14">
        <v>442</v>
      </c>
      <c r="F1317" s="315"/>
      <c r="G1317" s="315">
        <v>442</v>
      </c>
      <c r="H1317" s="315"/>
      <c r="I1317" s="315"/>
      <c r="J1317" s="315"/>
      <c r="K1317" s="315"/>
      <c r="L1317" s="511" t="s">
        <v>2867</v>
      </c>
      <c r="Q1317" s="547"/>
      <c r="R1317" s="658" t="s">
        <v>483</v>
      </c>
      <c r="S1317" s="623" t="s">
        <v>309</v>
      </c>
      <c r="T1317" s="623">
        <v>660</v>
      </c>
      <c r="U1317" s="623">
        <v>1800</v>
      </c>
      <c r="V1317" s="700"/>
      <c r="W1317" s="700"/>
      <c r="X1317" s="700"/>
      <c r="Y1317" s="700"/>
      <c r="Z1317" s="700"/>
      <c r="AA1317" s="700">
        <v>1800</v>
      </c>
      <c r="AB1317" s="624" t="s">
        <v>1183</v>
      </c>
    </row>
    <row r="1318" spans="1:28" x14ac:dyDescent="0.3">
      <c r="A1318" s="424" t="s">
        <v>2884</v>
      </c>
      <c r="B1318" s="14" t="s">
        <v>2864</v>
      </c>
      <c r="C1318" s="11" t="s">
        <v>2070</v>
      </c>
      <c r="D1318" s="11">
        <v>240</v>
      </c>
      <c r="E1318" s="11">
        <v>624</v>
      </c>
      <c r="F1318" s="281"/>
      <c r="G1318" s="281"/>
      <c r="H1318" s="281">
        <v>624</v>
      </c>
      <c r="I1318" s="281"/>
      <c r="J1318" s="281"/>
      <c r="K1318" s="281"/>
      <c r="L1318" s="4" t="s">
        <v>2867</v>
      </c>
      <c r="Q1318" s="429"/>
      <c r="R1318" s="414" t="s">
        <v>484</v>
      </c>
      <c r="S1318" s="96" t="s">
        <v>304</v>
      </c>
      <c r="T1318" s="96">
        <v>770</v>
      </c>
      <c r="U1318" s="96">
        <v>2100</v>
      </c>
      <c r="V1318" s="700"/>
      <c r="W1318" s="700"/>
      <c r="X1318" s="700"/>
      <c r="Y1318" s="700"/>
      <c r="Z1318" s="700"/>
      <c r="AA1318" s="700">
        <v>2100</v>
      </c>
      <c r="AB1318" s="66" t="s">
        <v>1183</v>
      </c>
    </row>
    <row r="1319" spans="1:28" x14ac:dyDescent="0.3">
      <c r="A1319" s="421"/>
      <c r="B1319" s="14" t="s">
        <v>2865</v>
      </c>
      <c r="C1319" s="11" t="s">
        <v>2069</v>
      </c>
      <c r="D1319" s="11">
        <v>480</v>
      </c>
      <c r="E1319" s="11">
        <v>1248</v>
      </c>
      <c r="F1319" s="281"/>
      <c r="G1319" s="281"/>
      <c r="H1319" s="281"/>
      <c r="I1319" s="281"/>
      <c r="J1319" s="281">
        <v>1248</v>
      </c>
      <c r="K1319" s="281"/>
      <c r="L1319" s="4" t="s">
        <v>2867</v>
      </c>
      <c r="Q1319" s="547"/>
      <c r="R1319" s="658" t="s">
        <v>485</v>
      </c>
      <c r="S1319" s="623" t="s">
        <v>308</v>
      </c>
      <c r="T1319" s="623">
        <v>880</v>
      </c>
      <c r="U1319" s="623">
        <v>2400</v>
      </c>
      <c r="V1319" s="700"/>
      <c r="W1319" s="700"/>
      <c r="X1319" s="700"/>
      <c r="Y1319" s="700"/>
      <c r="Z1319" s="700"/>
      <c r="AA1319" s="700">
        <v>2400</v>
      </c>
      <c r="AB1319" s="624" t="s">
        <v>1183</v>
      </c>
    </row>
    <row r="1320" spans="1:28" x14ac:dyDescent="0.3">
      <c r="A1320" s="429"/>
      <c r="B1320" s="14" t="s">
        <v>2866</v>
      </c>
      <c r="C1320" s="11" t="s">
        <v>2068</v>
      </c>
      <c r="D1320" s="13">
        <v>660</v>
      </c>
      <c r="E1320" s="13">
        <v>1716</v>
      </c>
      <c r="F1320" s="314"/>
      <c r="G1320" s="314"/>
      <c r="H1320" s="314"/>
      <c r="I1320" s="314"/>
      <c r="J1320" s="314"/>
      <c r="K1320" s="314">
        <v>1716</v>
      </c>
      <c r="L1320" s="4" t="s">
        <v>2867</v>
      </c>
      <c r="Q1320" s="421"/>
      <c r="R1320" s="414" t="s">
        <v>486</v>
      </c>
      <c r="S1320" s="96" t="s">
        <v>308</v>
      </c>
      <c r="T1320" s="96">
        <v>880</v>
      </c>
      <c r="U1320" s="96">
        <v>2400</v>
      </c>
      <c r="V1320" s="700"/>
      <c r="W1320" s="700"/>
      <c r="X1320" s="700"/>
      <c r="Y1320" s="700"/>
      <c r="Z1320" s="700"/>
      <c r="AA1320" s="700">
        <v>2400</v>
      </c>
      <c r="AB1320" s="66" t="s">
        <v>1183</v>
      </c>
    </row>
    <row r="1321" spans="1:28" x14ac:dyDescent="0.3">
      <c r="A1321" s="421"/>
      <c r="B1321" s="11" t="s">
        <v>2868</v>
      </c>
      <c r="C1321" s="11" t="s">
        <v>314</v>
      </c>
      <c r="D1321" s="11">
        <v>440</v>
      </c>
      <c r="E1321" s="11">
        <v>1144</v>
      </c>
      <c r="F1321" s="281"/>
      <c r="G1321" s="281"/>
      <c r="H1321" s="281"/>
      <c r="I1321" s="281">
        <v>1144</v>
      </c>
      <c r="J1321" s="281"/>
      <c r="K1321" s="281"/>
      <c r="L1321" s="4" t="s">
        <v>2867</v>
      </c>
      <c r="Q1321" s="547"/>
      <c r="R1321" s="658" t="s">
        <v>487</v>
      </c>
      <c r="S1321" s="623" t="s">
        <v>382</v>
      </c>
      <c r="T1321" s="623">
        <v>990</v>
      </c>
      <c r="U1321" s="623">
        <v>2700</v>
      </c>
      <c r="V1321" s="700"/>
      <c r="W1321" s="700"/>
      <c r="X1321" s="700"/>
      <c r="Y1321" s="700"/>
      <c r="Z1321" s="700"/>
      <c r="AA1321" s="700">
        <v>2700</v>
      </c>
      <c r="AB1321" s="624" t="s">
        <v>1183</v>
      </c>
    </row>
    <row r="1322" spans="1:28" x14ac:dyDescent="0.3">
      <c r="A1322" s="421"/>
      <c r="B1322" s="11" t="s">
        <v>2869</v>
      </c>
      <c r="C1322" s="11" t="s">
        <v>309</v>
      </c>
      <c r="D1322" s="11">
        <v>670</v>
      </c>
      <c r="E1322" s="11">
        <v>1742</v>
      </c>
      <c r="F1322" s="281"/>
      <c r="G1322" s="281"/>
      <c r="H1322" s="281"/>
      <c r="I1322" s="281"/>
      <c r="J1322" s="281"/>
      <c r="K1322" s="281">
        <v>1742</v>
      </c>
      <c r="L1322" s="4" t="s">
        <v>2867</v>
      </c>
      <c r="Q1322" s="421"/>
      <c r="R1322" s="414" t="s">
        <v>488</v>
      </c>
      <c r="S1322" s="96" t="s">
        <v>489</v>
      </c>
      <c r="T1322" s="96">
        <v>1100</v>
      </c>
      <c r="U1322" s="96">
        <v>3000</v>
      </c>
      <c r="V1322" s="700"/>
      <c r="W1322" s="700"/>
      <c r="X1322" s="700"/>
      <c r="Y1322" s="700"/>
      <c r="Z1322" s="700"/>
      <c r="AA1322" s="700">
        <v>3000</v>
      </c>
      <c r="AB1322" s="66" t="s">
        <v>1183</v>
      </c>
    </row>
    <row r="1323" spans="1:28" x14ac:dyDescent="0.3">
      <c r="A1323" s="421"/>
      <c r="B1323" s="11" t="s">
        <v>2870</v>
      </c>
      <c r="C1323" s="11" t="s">
        <v>382</v>
      </c>
      <c r="D1323" s="11">
        <v>1000</v>
      </c>
      <c r="E1323" s="11">
        <v>2600</v>
      </c>
      <c r="F1323" s="281"/>
      <c r="G1323" s="281"/>
      <c r="H1323" s="281"/>
      <c r="I1323" s="281"/>
      <c r="J1323" s="281"/>
      <c r="K1323" s="281">
        <v>2600</v>
      </c>
      <c r="L1323" s="4" t="s">
        <v>2867</v>
      </c>
      <c r="Q1323" s="547"/>
      <c r="R1323" s="658" t="s">
        <v>490</v>
      </c>
      <c r="S1323" s="623" t="s">
        <v>491</v>
      </c>
      <c r="T1323" s="623">
        <v>1210</v>
      </c>
      <c r="U1323" s="623">
        <v>3300</v>
      </c>
      <c r="V1323" s="700"/>
      <c r="W1323" s="700"/>
      <c r="X1323" s="700"/>
      <c r="Y1323" s="700"/>
      <c r="Z1323" s="700"/>
      <c r="AA1323" s="700">
        <v>3300</v>
      </c>
      <c r="AB1323" s="624" t="s">
        <v>1183</v>
      </c>
    </row>
    <row r="1324" spans="1:28" x14ac:dyDescent="0.3">
      <c r="A1324" s="421"/>
      <c r="B1324" s="11" t="s">
        <v>2871</v>
      </c>
      <c r="C1324" s="11" t="s">
        <v>424</v>
      </c>
      <c r="D1324" s="11">
        <v>330</v>
      </c>
      <c r="E1324" s="11">
        <v>858</v>
      </c>
      <c r="F1324" s="281"/>
      <c r="G1324" s="281"/>
      <c r="H1324" s="281">
        <v>858</v>
      </c>
      <c r="I1324" s="281"/>
      <c r="J1324" s="281"/>
      <c r="K1324" s="281"/>
      <c r="L1324" s="4" t="s">
        <v>2867</v>
      </c>
      <c r="Q1324" s="421"/>
      <c r="R1324" s="414" t="s">
        <v>492</v>
      </c>
      <c r="S1324" s="96" t="s">
        <v>493</v>
      </c>
      <c r="T1324" s="96">
        <v>1320</v>
      </c>
      <c r="U1324" s="96">
        <v>3600</v>
      </c>
      <c r="V1324" s="700"/>
      <c r="W1324" s="700"/>
      <c r="X1324" s="700"/>
      <c r="Y1324" s="700"/>
      <c r="Z1324" s="700"/>
      <c r="AA1324" s="700">
        <v>3600</v>
      </c>
      <c r="AB1324" s="66" t="s">
        <v>1183</v>
      </c>
    </row>
    <row r="1325" spans="1:28" x14ac:dyDescent="0.3">
      <c r="A1325" s="421"/>
      <c r="B1325" s="11" t="s">
        <v>2872</v>
      </c>
      <c r="C1325" s="11" t="s">
        <v>424</v>
      </c>
      <c r="D1325" s="11">
        <v>530</v>
      </c>
      <c r="E1325" s="11">
        <v>1378</v>
      </c>
      <c r="F1325" s="281"/>
      <c r="G1325" s="281"/>
      <c r="H1325" s="281"/>
      <c r="I1325" s="281"/>
      <c r="J1325" s="281">
        <v>1378</v>
      </c>
      <c r="K1325" s="281"/>
      <c r="L1325" s="4" t="s">
        <v>2867</v>
      </c>
      <c r="Q1325" s="547"/>
      <c r="R1325" s="658" t="s">
        <v>494</v>
      </c>
      <c r="S1325" s="623" t="s">
        <v>495</v>
      </c>
      <c r="T1325" s="623">
        <v>1430</v>
      </c>
      <c r="U1325" s="623">
        <v>3900</v>
      </c>
      <c r="V1325" s="700"/>
      <c r="W1325" s="700"/>
      <c r="X1325" s="700"/>
      <c r="Y1325" s="700"/>
      <c r="Z1325" s="700"/>
      <c r="AA1325" s="700">
        <v>3900</v>
      </c>
      <c r="AB1325" s="624" t="s">
        <v>1183</v>
      </c>
    </row>
    <row r="1326" spans="1:28" x14ac:dyDescent="0.3">
      <c r="A1326" s="421"/>
      <c r="B1326" s="11" t="s">
        <v>2873</v>
      </c>
      <c r="C1326" s="11" t="s">
        <v>82</v>
      </c>
      <c r="D1326" s="11">
        <v>50</v>
      </c>
      <c r="E1326" s="11">
        <v>130</v>
      </c>
      <c r="F1326" s="281">
        <v>130</v>
      </c>
      <c r="G1326" s="281"/>
      <c r="H1326" s="281"/>
      <c r="I1326" s="281"/>
      <c r="J1326" s="281"/>
      <c r="K1326" s="281"/>
      <c r="L1326" s="4" t="s">
        <v>2867</v>
      </c>
      <c r="Q1326" s="421"/>
      <c r="R1326" s="414" t="s">
        <v>496</v>
      </c>
      <c r="S1326" s="96" t="s">
        <v>497</v>
      </c>
      <c r="T1326" s="96">
        <v>1540</v>
      </c>
      <c r="U1326" s="96">
        <v>4200</v>
      </c>
      <c r="V1326" s="700"/>
      <c r="W1326" s="700"/>
      <c r="X1326" s="700"/>
      <c r="Y1326" s="700"/>
      <c r="Z1326" s="700"/>
      <c r="AA1326" s="700">
        <v>4200</v>
      </c>
      <c r="AB1326" s="66" t="s">
        <v>1183</v>
      </c>
    </row>
    <row r="1327" spans="1:28" x14ac:dyDescent="0.3">
      <c r="A1327" s="429"/>
      <c r="B1327" s="11" t="s">
        <v>2874</v>
      </c>
      <c r="C1327" s="11" t="s">
        <v>82</v>
      </c>
      <c r="D1327" s="13">
        <v>85</v>
      </c>
      <c r="E1327" s="13">
        <v>221</v>
      </c>
      <c r="F1327" s="314">
        <v>221</v>
      </c>
      <c r="G1327" s="314"/>
      <c r="H1327" s="314"/>
      <c r="I1327" s="314"/>
      <c r="J1327" s="314"/>
      <c r="K1327" s="314"/>
      <c r="L1327" s="4" t="s">
        <v>2867</v>
      </c>
      <c r="Q1327" s="547"/>
      <c r="R1327" s="658" t="s">
        <v>498</v>
      </c>
      <c r="S1327" s="623" t="s">
        <v>499</v>
      </c>
      <c r="T1327" s="623">
        <v>1650</v>
      </c>
      <c r="U1327" s="623">
        <v>4500</v>
      </c>
      <c r="V1327" s="700"/>
      <c r="W1327" s="700"/>
      <c r="X1327" s="700"/>
      <c r="Y1327" s="700"/>
      <c r="Z1327" s="700"/>
      <c r="AA1327" s="700">
        <v>4500</v>
      </c>
      <c r="AB1327" s="624" t="s">
        <v>1183</v>
      </c>
    </row>
    <row r="1328" spans="1:28" x14ac:dyDescent="0.3">
      <c r="A1328" s="421"/>
      <c r="B1328" s="11" t="s">
        <v>2875</v>
      </c>
      <c r="C1328" s="11" t="s">
        <v>82</v>
      </c>
      <c r="D1328" s="11">
        <v>130</v>
      </c>
      <c r="E1328" s="11">
        <v>338</v>
      </c>
      <c r="F1328" s="281"/>
      <c r="G1328" s="281">
        <v>338</v>
      </c>
      <c r="H1328" s="281"/>
      <c r="I1328" s="281"/>
      <c r="J1328" s="281"/>
      <c r="K1328" s="281"/>
      <c r="L1328" s="4" t="s">
        <v>2867</v>
      </c>
      <c r="Q1328" s="421"/>
      <c r="R1328" s="414" t="s">
        <v>500</v>
      </c>
      <c r="S1328" s="96" t="s">
        <v>501</v>
      </c>
      <c r="T1328" s="96">
        <v>1760</v>
      </c>
      <c r="U1328" s="96">
        <v>4800</v>
      </c>
      <c r="V1328" s="700"/>
      <c r="W1328" s="700"/>
      <c r="X1328" s="700"/>
      <c r="Y1328" s="700"/>
      <c r="Z1328" s="700"/>
      <c r="AA1328" s="700">
        <v>4800</v>
      </c>
      <c r="AB1328" s="66" t="s">
        <v>1183</v>
      </c>
    </row>
    <row r="1329" spans="1:28" x14ac:dyDescent="0.3">
      <c r="A1329" s="421"/>
      <c r="B1329" s="11" t="s">
        <v>2876</v>
      </c>
      <c r="C1329" s="11" t="s">
        <v>424</v>
      </c>
      <c r="D1329" s="11">
        <v>40</v>
      </c>
      <c r="E1329" s="11">
        <v>104</v>
      </c>
      <c r="F1329" s="281">
        <v>104</v>
      </c>
      <c r="G1329" s="281"/>
      <c r="H1329" s="281"/>
      <c r="I1329" s="281"/>
      <c r="J1329" s="281"/>
      <c r="K1329" s="281"/>
      <c r="L1329" s="4" t="s">
        <v>2867</v>
      </c>
      <c r="Q1329" s="556" t="s">
        <v>671</v>
      </c>
      <c r="R1329" s="658" t="s">
        <v>654</v>
      </c>
      <c r="S1329" s="623" t="s">
        <v>308</v>
      </c>
      <c r="T1329" s="623">
        <v>850</v>
      </c>
      <c r="U1329" s="623">
        <v>1800</v>
      </c>
      <c r="V1329" s="700"/>
      <c r="W1329" s="700"/>
      <c r="X1329" s="700"/>
      <c r="Y1329" s="700"/>
      <c r="Z1329" s="700"/>
      <c r="AA1329" s="700">
        <v>1800</v>
      </c>
      <c r="AB1329" s="624" t="s">
        <v>1234</v>
      </c>
    </row>
    <row r="1330" spans="1:28" x14ac:dyDescent="0.3">
      <c r="A1330" s="421"/>
      <c r="B1330" s="11" t="s">
        <v>2877</v>
      </c>
      <c r="C1330" s="11" t="s">
        <v>424</v>
      </c>
      <c r="D1330" s="11">
        <v>60</v>
      </c>
      <c r="E1330" s="11">
        <v>156</v>
      </c>
      <c r="F1330" s="281">
        <v>156</v>
      </c>
      <c r="G1330" s="281"/>
      <c r="H1330" s="281"/>
      <c r="I1330" s="281"/>
      <c r="J1330" s="281"/>
      <c r="K1330" s="281"/>
      <c r="L1330" s="4" t="s">
        <v>2867</v>
      </c>
      <c r="Q1330" s="419" t="s">
        <v>672</v>
      </c>
      <c r="R1330" s="414" t="s">
        <v>655</v>
      </c>
      <c r="S1330" s="96" t="s">
        <v>309</v>
      </c>
      <c r="T1330" s="96">
        <v>640</v>
      </c>
      <c r="U1330" s="96">
        <v>1300</v>
      </c>
      <c r="V1330" s="700"/>
      <c r="W1330" s="700"/>
      <c r="X1330" s="700"/>
      <c r="Y1330" s="700"/>
      <c r="Z1330" s="700">
        <v>1300</v>
      </c>
      <c r="AA1330" s="700"/>
      <c r="AB1330" s="66" t="s">
        <v>1234</v>
      </c>
    </row>
    <row r="1331" spans="1:28" x14ac:dyDescent="0.3">
      <c r="A1331" s="421" t="s">
        <v>2882</v>
      </c>
      <c r="B1331" s="11" t="s">
        <v>2878</v>
      </c>
      <c r="C1331" s="11" t="s">
        <v>424</v>
      </c>
      <c r="D1331" s="11">
        <v>330</v>
      </c>
      <c r="E1331" s="11">
        <v>858</v>
      </c>
      <c r="F1331" s="281"/>
      <c r="G1331" s="281"/>
      <c r="H1331" s="281">
        <v>858</v>
      </c>
      <c r="I1331" s="281"/>
      <c r="J1331" s="281"/>
      <c r="K1331" s="281"/>
      <c r="L1331" s="4" t="s">
        <v>2867</v>
      </c>
      <c r="Q1331" s="547"/>
      <c r="R1331" s="658" t="s">
        <v>656</v>
      </c>
      <c r="S1331" s="623" t="s">
        <v>314</v>
      </c>
      <c r="T1331" s="623">
        <v>400</v>
      </c>
      <c r="U1331" s="623">
        <v>800</v>
      </c>
      <c r="V1331" s="700"/>
      <c r="W1331" s="700"/>
      <c r="X1331" s="700">
        <v>800</v>
      </c>
      <c r="Y1331" s="700"/>
      <c r="Z1331" s="700"/>
      <c r="AA1331" s="700"/>
      <c r="AB1331" s="624" t="s">
        <v>1233</v>
      </c>
    </row>
    <row r="1332" spans="1:28" x14ac:dyDescent="0.3">
      <c r="A1332" s="421"/>
      <c r="B1332" s="11" t="s">
        <v>2879</v>
      </c>
      <c r="C1332" s="11" t="s">
        <v>424</v>
      </c>
      <c r="D1332" s="11">
        <v>530</v>
      </c>
      <c r="E1332" s="11">
        <v>1378</v>
      </c>
      <c r="F1332" s="281"/>
      <c r="G1332" s="281"/>
      <c r="H1332" s="281"/>
      <c r="I1332" s="281"/>
      <c r="J1332" s="281">
        <v>1378</v>
      </c>
      <c r="K1332" s="281"/>
      <c r="L1332" s="4" t="s">
        <v>2867</v>
      </c>
      <c r="Q1332" s="668"/>
      <c r="R1332" s="658" t="s">
        <v>677</v>
      </c>
      <c r="S1332" s="623" t="s">
        <v>477</v>
      </c>
      <c r="T1332" s="623">
        <v>1350</v>
      </c>
      <c r="U1332" s="623">
        <v>3200</v>
      </c>
      <c r="V1332" s="700"/>
      <c r="W1332" s="700"/>
      <c r="X1332" s="700"/>
      <c r="Y1332" s="700"/>
      <c r="Z1332" s="700"/>
      <c r="AA1332" s="700">
        <v>3200</v>
      </c>
      <c r="AB1332" s="624" t="s">
        <v>1833</v>
      </c>
    </row>
    <row r="1333" spans="1:28" x14ac:dyDescent="0.3">
      <c r="A1333" s="421"/>
      <c r="B1333" s="11" t="s">
        <v>2880</v>
      </c>
      <c r="C1333" s="11" t="s">
        <v>2070</v>
      </c>
      <c r="D1333" s="11">
        <v>160</v>
      </c>
      <c r="E1333" s="11">
        <v>416</v>
      </c>
      <c r="F1333" s="281"/>
      <c r="G1333" s="281">
        <v>416</v>
      </c>
      <c r="H1333" s="281"/>
      <c r="I1333" s="281"/>
      <c r="J1333" s="281"/>
      <c r="K1333" s="281"/>
      <c r="L1333" s="4" t="s">
        <v>2867</v>
      </c>
      <c r="Q1333" s="668"/>
      <c r="R1333" s="658" t="s">
        <v>693</v>
      </c>
      <c r="S1333" s="623" t="s">
        <v>314</v>
      </c>
      <c r="T1333" s="623">
        <v>1000</v>
      </c>
      <c r="U1333" s="623">
        <v>2400</v>
      </c>
      <c r="V1333" s="700"/>
      <c r="W1333" s="700"/>
      <c r="X1333" s="700"/>
      <c r="Y1333" s="700"/>
      <c r="Z1333" s="700"/>
      <c r="AA1333" s="700">
        <v>2400</v>
      </c>
      <c r="AB1333" s="624" t="s">
        <v>1835</v>
      </c>
    </row>
    <row r="1334" spans="1:28" ht="15" thickBot="1" x14ac:dyDescent="0.35">
      <c r="A1334" s="429"/>
      <c r="B1334" s="13" t="s">
        <v>2881</v>
      </c>
      <c r="C1334" s="11" t="s">
        <v>2068</v>
      </c>
      <c r="D1334" s="13">
        <v>320</v>
      </c>
      <c r="E1334" s="13">
        <v>832</v>
      </c>
      <c r="F1334" s="314"/>
      <c r="G1334" s="314"/>
      <c r="H1334" s="314">
        <v>832</v>
      </c>
      <c r="I1334" s="314"/>
      <c r="J1334" s="314"/>
      <c r="K1334" s="314"/>
      <c r="L1334" s="8" t="s">
        <v>2867</v>
      </c>
      <c r="Q1334" s="437"/>
      <c r="R1334" s="414" t="s">
        <v>694</v>
      </c>
      <c r="S1334" s="96" t="s">
        <v>314</v>
      </c>
      <c r="T1334" s="96">
        <v>1000</v>
      </c>
      <c r="U1334" s="96">
        <v>2400</v>
      </c>
      <c r="V1334" s="700"/>
      <c r="W1334" s="700"/>
      <c r="X1334" s="700"/>
      <c r="Y1334" s="700"/>
      <c r="Z1334" s="700"/>
      <c r="AA1334" s="700">
        <v>2400</v>
      </c>
      <c r="AB1334" s="66" t="s">
        <v>1835</v>
      </c>
    </row>
    <row r="1335" spans="1:28" ht="18.600000000000001" thickBot="1" x14ac:dyDescent="0.4">
      <c r="A1335" s="56" t="s">
        <v>2885</v>
      </c>
      <c r="B1335" s="53"/>
      <c r="C1335" s="83"/>
      <c r="D1335" s="27"/>
      <c r="E1335" s="27"/>
      <c r="F1335" s="27"/>
      <c r="G1335" s="27"/>
      <c r="H1335" s="27"/>
      <c r="I1335" s="27"/>
      <c r="J1335" s="27"/>
      <c r="K1335" s="27"/>
      <c r="L1335" s="16"/>
      <c r="Q1335" s="668"/>
      <c r="R1335" s="658" t="s">
        <v>693</v>
      </c>
      <c r="S1335" s="623" t="s">
        <v>314</v>
      </c>
      <c r="T1335" s="623">
        <v>1350</v>
      </c>
      <c r="U1335" s="623">
        <v>3200</v>
      </c>
      <c r="V1335" s="700"/>
      <c r="W1335" s="700"/>
      <c r="X1335" s="700"/>
      <c r="Y1335" s="700"/>
      <c r="Z1335" s="700"/>
      <c r="AA1335" s="700">
        <v>3200</v>
      </c>
      <c r="AB1335" s="624" t="s">
        <v>1835</v>
      </c>
    </row>
    <row r="1336" spans="1:28" x14ac:dyDescent="0.3">
      <c r="A1336" s="428" t="s">
        <v>2892</v>
      </c>
      <c r="B1336" s="14" t="s">
        <v>2886</v>
      </c>
      <c r="C1336" s="11" t="s">
        <v>82</v>
      </c>
      <c r="D1336" s="14">
        <v>20</v>
      </c>
      <c r="E1336" s="153"/>
      <c r="F1336" s="320"/>
      <c r="G1336" s="320"/>
      <c r="H1336" s="320"/>
      <c r="I1336" s="320"/>
      <c r="J1336" s="320"/>
      <c r="K1336" s="320"/>
      <c r="L1336" s="6" t="s">
        <v>252</v>
      </c>
      <c r="Q1336" s="429"/>
      <c r="R1336" s="252" t="s">
        <v>1391</v>
      </c>
      <c r="S1336" s="11" t="s">
        <v>308</v>
      </c>
      <c r="T1336" s="13">
        <v>800</v>
      </c>
      <c r="U1336" s="13">
        <v>1600</v>
      </c>
      <c r="V1336" s="314"/>
      <c r="W1336" s="314"/>
      <c r="X1336" s="314"/>
      <c r="Y1336" s="314"/>
      <c r="Z1336" s="314"/>
      <c r="AA1336" s="314">
        <v>1600</v>
      </c>
      <c r="AB1336" s="4" t="s">
        <v>252</v>
      </c>
    </row>
    <row r="1337" spans="1:28" x14ac:dyDescent="0.3">
      <c r="A1337" s="419" t="s">
        <v>2893</v>
      </c>
      <c r="B1337" s="14" t="s">
        <v>2887</v>
      </c>
      <c r="C1337" s="11" t="s">
        <v>82</v>
      </c>
      <c r="D1337" s="11">
        <v>24</v>
      </c>
      <c r="E1337" s="153"/>
      <c r="F1337" s="320"/>
      <c r="G1337" s="320"/>
      <c r="H1337" s="320"/>
      <c r="I1337" s="320"/>
      <c r="J1337" s="320"/>
      <c r="K1337" s="320"/>
      <c r="L1337" s="4" t="s">
        <v>2890</v>
      </c>
      <c r="Q1337" s="547"/>
      <c r="R1337" s="554" t="s">
        <v>1387</v>
      </c>
      <c r="S1337" s="546" t="s">
        <v>314</v>
      </c>
      <c r="T1337" s="546">
        <v>400</v>
      </c>
      <c r="U1337" s="546">
        <v>920</v>
      </c>
      <c r="V1337" s="281"/>
      <c r="W1337" s="281"/>
      <c r="X1337" s="281"/>
      <c r="Y1337" s="281">
        <v>920</v>
      </c>
      <c r="Z1337" s="281"/>
      <c r="AA1337" s="281"/>
      <c r="AB1337" s="562" t="s">
        <v>252</v>
      </c>
    </row>
    <row r="1338" spans="1:28" x14ac:dyDescent="0.3">
      <c r="A1338" s="421"/>
      <c r="B1338" s="14" t="s">
        <v>2888</v>
      </c>
      <c r="C1338" s="11" t="s">
        <v>82</v>
      </c>
      <c r="D1338" s="11">
        <v>60</v>
      </c>
      <c r="E1338" s="153"/>
      <c r="F1338" s="320"/>
      <c r="G1338" s="320"/>
      <c r="H1338" s="320"/>
      <c r="I1338" s="320"/>
      <c r="J1338" s="320"/>
      <c r="K1338" s="320"/>
      <c r="L1338" s="4" t="s">
        <v>2889</v>
      </c>
      <c r="Q1338" s="429"/>
      <c r="R1338" s="252" t="s">
        <v>1388</v>
      </c>
      <c r="S1338" s="11" t="s">
        <v>314</v>
      </c>
      <c r="T1338" s="13">
        <v>240</v>
      </c>
      <c r="U1338" s="13">
        <v>552</v>
      </c>
      <c r="V1338" s="314"/>
      <c r="W1338" s="314">
        <v>552</v>
      </c>
      <c r="X1338" s="314"/>
      <c r="Y1338" s="314"/>
      <c r="Z1338" s="314"/>
      <c r="AA1338" s="314"/>
      <c r="AB1338" s="8" t="s">
        <v>252</v>
      </c>
    </row>
    <row r="1339" spans="1:28" x14ac:dyDescent="0.3">
      <c r="A1339" s="421" t="s">
        <v>1486</v>
      </c>
      <c r="B1339" s="14" t="s">
        <v>2891</v>
      </c>
      <c r="C1339" s="11" t="s">
        <v>82</v>
      </c>
      <c r="D1339" s="11">
        <v>24</v>
      </c>
      <c r="E1339" s="153"/>
      <c r="F1339" s="320"/>
      <c r="G1339" s="320"/>
      <c r="H1339" s="320"/>
      <c r="I1339" s="320"/>
      <c r="J1339" s="320"/>
      <c r="K1339" s="320"/>
      <c r="L1339" s="4" t="s">
        <v>2889</v>
      </c>
      <c r="Q1339" s="429"/>
      <c r="R1339" s="40" t="s">
        <v>1413</v>
      </c>
      <c r="S1339" s="11" t="s">
        <v>1417</v>
      </c>
      <c r="T1339" s="11">
        <v>600</v>
      </c>
      <c r="U1339" s="11">
        <v>1500</v>
      </c>
      <c r="V1339" s="281"/>
      <c r="W1339" s="281"/>
      <c r="X1339" s="281"/>
      <c r="Y1339" s="281"/>
      <c r="Z1339" s="281"/>
      <c r="AA1339" s="281">
        <v>1500</v>
      </c>
      <c r="AB1339" s="4" t="s">
        <v>1963</v>
      </c>
    </row>
    <row r="1340" spans="1:28" ht="15" thickBot="1" x14ac:dyDescent="0.35">
      <c r="A1340" s="429"/>
      <c r="B1340" s="13"/>
      <c r="C1340" s="11"/>
      <c r="D1340" s="13"/>
      <c r="E1340" s="13"/>
      <c r="F1340" s="314"/>
      <c r="G1340" s="314"/>
      <c r="H1340" s="314"/>
      <c r="I1340" s="314"/>
      <c r="J1340" s="314"/>
      <c r="K1340" s="314"/>
      <c r="L1340" s="8"/>
      <c r="Q1340" s="547"/>
      <c r="R1340" s="554" t="s">
        <v>1414</v>
      </c>
      <c r="S1340" s="546" t="s">
        <v>1417</v>
      </c>
      <c r="T1340" s="546">
        <v>600</v>
      </c>
      <c r="U1340" s="546">
        <v>1330</v>
      </c>
      <c r="V1340" s="281"/>
      <c r="W1340" s="281"/>
      <c r="X1340" s="281"/>
      <c r="Y1340" s="281"/>
      <c r="Z1340" s="281">
        <v>1330</v>
      </c>
      <c r="AA1340" s="281"/>
      <c r="AB1340" s="562" t="s">
        <v>1967</v>
      </c>
    </row>
    <row r="1341" spans="1:28" ht="18.600000000000001" thickBot="1" x14ac:dyDescent="0.4">
      <c r="A1341" s="56" t="s">
        <v>2895</v>
      </c>
      <c r="B1341" s="53"/>
      <c r="C1341" s="83"/>
      <c r="D1341" s="27"/>
      <c r="E1341" s="27"/>
      <c r="F1341" s="27"/>
      <c r="G1341" s="27"/>
      <c r="H1341" s="27"/>
      <c r="I1341" s="27"/>
      <c r="J1341" s="27"/>
      <c r="K1341" s="27"/>
      <c r="L1341" s="16"/>
      <c r="Q1341" s="421"/>
      <c r="R1341" s="40" t="s">
        <v>1415</v>
      </c>
      <c r="S1341" s="11" t="s">
        <v>1417</v>
      </c>
      <c r="T1341" s="11">
        <v>600</v>
      </c>
      <c r="U1341" s="11">
        <v>1500</v>
      </c>
      <c r="V1341" s="281"/>
      <c r="W1341" s="281"/>
      <c r="X1341" s="281"/>
      <c r="Y1341" s="281"/>
      <c r="Z1341" s="281"/>
      <c r="AA1341" s="281">
        <v>1500</v>
      </c>
      <c r="AB1341" s="4" t="s">
        <v>1968</v>
      </c>
    </row>
    <row r="1342" spans="1:28" x14ac:dyDescent="0.3">
      <c r="A1342" s="428" t="s">
        <v>2906</v>
      </c>
      <c r="B1342" s="14" t="s">
        <v>2896</v>
      </c>
      <c r="C1342" s="11" t="s">
        <v>2079</v>
      </c>
      <c r="D1342" s="14">
        <v>205</v>
      </c>
      <c r="E1342" s="14">
        <v>320</v>
      </c>
      <c r="F1342" s="315"/>
      <c r="G1342" s="315">
        <v>320</v>
      </c>
      <c r="H1342" s="315"/>
      <c r="I1342" s="315"/>
      <c r="J1342" s="315"/>
      <c r="K1342" s="315"/>
      <c r="L1342" s="6" t="s">
        <v>2901</v>
      </c>
      <c r="Q1342" s="547"/>
      <c r="R1342" s="554" t="s">
        <v>1416</v>
      </c>
      <c r="S1342" s="546" t="s">
        <v>1417</v>
      </c>
      <c r="T1342" s="546">
        <v>600</v>
      </c>
      <c r="U1342" s="546">
        <v>1330</v>
      </c>
      <c r="V1342" s="281"/>
      <c r="W1342" s="281"/>
      <c r="X1342" s="281"/>
      <c r="Y1342" s="281"/>
      <c r="Z1342" s="281">
        <v>1330</v>
      </c>
      <c r="AA1342" s="281"/>
      <c r="AB1342" s="562" t="s">
        <v>1961</v>
      </c>
    </row>
    <row r="1343" spans="1:28" x14ac:dyDescent="0.3">
      <c r="A1343" s="35" t="s">
        <v>2907</v>
      </c>
      <c r="B1343" s="14" t="s">
        <v>2897</v>
      </c>
      <c r="C1343" s="11" t="s">
        <v>2079</v>
      </c>
      <c r="D1343" s="11">
        <v>410</v>
      </c>
      <c r="E1343" s="11">
        <v>641</v>
      </c>
      <c r="F1343" s="281"/>
      <c r="G1343" s="281"/>
      <c r="H1343" s="281">
        <v>641</v>
      </c>
      <c r="I1343" s="281"/>
      <c r="J1343" s="281"/>
      <c r="K1343" s="281"/>
      <c r="L1343" s="6" t="s">
        <v>2902</v>
      </c>
      <c r="Q1343" s="421"/>
      <c r="R1343" s="40" t="s">
        <v>1419</v>
      </c>
      <c r="S1343" s="11" t="s">
        <v>1418</v>
      </c>
      <c r="T1343" s="11">
        <v>600</v>
      </c>
      <c r="U1343" s="11">
        <v>1500</v>
      </c>
      <c r="V1343" s="281"/>
      <c r="W1343" s="281"/>
      <c r="X1343" s="281"/>
      <c r="Y1343" s="281"/>
      <c r="Z1343" s="281"/>
      <c r="AA1343" s="281">
        <v>1500</v>
      </c>
      <c r="AB1343" s="4" t="s">
        <v>1963</v>
      </c>
    </row>
    <row r="1344" spans="1:28" x14ac:dyDescent="0.3">
      <c r="A1344" s="421"/>
      <c r="B1344" s="14" t="s">
        <v>2898</v>
      </c>
      <c r="C1344" s="11" t="s">
        <v>2079</v>
      </c>
      <c r="D1344" s="11">
        <v>615</v>
      </c>
      <c r="E1344" s="11">
        <v>961</v>
      </c>
      <c r="F1344" s="281"/>
      <c r="G1344" s="281"/>
      <c r="H1344" s="281"/>
      <c r="I1344" s="281">
        <v>961</v>
      </c>
      <c r="J1344" s="281"/>
      <c r="K1344" s="281"/>
      <c r="L1344" s="6" t="s">
        <v>2903</v>
      </c>
      <c r="Q1344" s="547"/>
      <c r="R1344" s="554" t="s">
        <v>1420</v>
      </c>
      <c r="S1344" s="546" t="s">
        <v>1418</v>
      </c>
      <c r="T1344" s="546">
        <v>600</v>
      </c>
      <c r="U1344" s="546">
        <v>1330</v>
      </c>
      <c r="V1344" s="281"/>
      <c r="W1344" s="281"/>
      <c r="X1344" s="281"/>
      <c r="Y1344" s="281"/>
      <c r="Z1344" s="281">
        <v>1330</v>
      </c>
      <c r="AA1344" s="281"/>
      <c r="AB1344" s="562" t="s">
        <v>1966</v>
      </c>
    </row>
    <row r="1345" spans="1:28" x14ac:dyDescent="0.3">
      <c r="A1345" s="421"/>
      <c r="B1345" s="14" t="s">
        <v>2899</v>
      </c>
      <c r="C1345" s="11" t="s">
        <v>2079</v>
      </c>
      <c r="D1345" s="11">
        <v>820</v>
      </c>
      <c r="E1345" s="11">
        <v>1282</v>
      </c>
      <c r="F1345" s="281"/>
      <c r="G1345" s="281"/>
      <c r="H1345" s="281"/>
      <c r="I1345" s="281"/>
      <c r="J1345" s="281">
        <v>1282</v>
      </c>
      <c r="K1345" s="281"/>
      <c r="L1345" s="6" t="s">
        <v>2904</v>
      </c>
      <c r="Q1345" s="429"/>
      <c r="R1345" s="40" t="s">
        <v>1421</v>
      </c>
      <c r="S1345" s="11" t="s">
        <v>1418</v>
      </c>
      <c r="T1345" s="11">
        <v>600</v>
      </c>
      <c r="U1345" s="11">
        <v>1500</v>
      </c>
      <c r="V1345" s="281"/>
      <c r="W1345" s="281"/>
      <c r="X1345" s="281"/>
      <c r="Y1345" s="281"/>
      <c r="Z1345" s="281"/>
      <c r="AA1345" s="281">
        <v>1500</v>
      </c>
      <c r="AB1345" s="4" t="s">
        <v>1963</v>
      </c>
    </row>
    <row r="1346" spans="1:28" ht="15" thickBot="1" x14ac:dyDescent="0.35">
      <c r="A1346" s="429"/>
      <c r="B1346" s="26" t="s">
        <v>2900</v>
      </c>
      <c r="C1346" s="11" t="s">
        <v>2079</v>
      </c>
      <c r="D1346" s="13">
        <v>1025</v>
      </c>
      <c r="E1346" s="13">
        <v>1602</v>
      </c>
      <c r="F1346" s="314"/>
      <c r="G1346" s="314"/>
      <c r="H1346" s="314"/>
      <c r="I1346" s="314"/>
      <c r="J1346" s="314"/>
      <c r="K1346" s="314">
        <v>1602</v>
      </c>
      <c r="L1346" s="114" t="s">
        <v>2905</v>
      </c>
      <c r="Q1346" s="547"/>
      <c r="R1346" s="554" t="s">
        <v>1422</v>
      </c>
      <c r="S1346" s="546" t="s">
        <v>1418</v>
      </c>
      <c r="T1346" s="546">
        <v>600</v>
      </c>
      <c r="U1346" s="546">
        <v>1330</v>
      </c>
      <c r="V1346" s="281"/>
      <c r="W1346" s="281"/>
      <c r="X1346" s="281"/>
      <c r="Y1346" s="281"/>
      <c r="Z1346" s="281">
        <v>1330</v>
      </c>
      <c r="AA1346" s="281"/>
      <c r="AB1346" s="562" t="s">
        <v>1966</v>
      </c>
    </row>
    <row r="1347" spans="1:28" ht="18.600000000000001" thickBot="1" x14ac:dyDescent="0.4">
      <c r="A1347" s="56" t="s">
        <v>2908</v>
      </c>
      <c r="B1347" s="53"/>
      <c r="C1347" s="83"/>
      <c r="D1347" s="27"/>
      <c r="E1347" s="27"/>
      <c r="F1347" s="27"/>
      <c r="G1347" s="27"/>
      <c r="H1347" s="27"/>
      <c r="I1347" s="27"/>
      <c r="J1347" s="27"/>
      <c r="K1347" s="27"/>
      <c r="L1347" s="16"/>
      <c r="Q1347" s="35" t="s">
        <v>1613</v>
      </c>
      <c r="R1347" s="40" t="s">
        <v>1600</v>
      </c>
      <c r="S1347" s="11" t="s">
        <v>489</v>
      </c>
      <c r="T1347" s="11">
        <v>580</v>
      </c>
      <c r="U1347" s="11">
        <v>905</v>
      </c>
      <c r="V1347" s="281"/>
      <c r="W1347" s="281"/>
      <c r="X1347" s="281"/>
      <c r="Y1347" s="281">
        <v>905</v>
      </c>
      <c r="Z1347" s="281"/>
      <c r="AA1347" s="281"/>
      <c r="AB1347" s="4" t="s">
        <v>1986</v>
      </c>
    </row>
    <row r="1348" spans="1:28" x14ac:dyDescent="0.3">
      <c r="A1348" s="428" t="s">
        <v>2921</v>
      </c>
      <c r="B1348" s="14" t="s">
        <v>2913</v>
      </c>
      <c r="C1348" s="11" t="s">
        <v>98</v>
      </c>
      <c r="D1348" s="14">
        <v>115</v>
      </c>
      <c r="E1348" s="14">
        <v>248</v>
      </c>
      <c r="F1348" s="315">
        <v>248</v>
      </c>
      <c r="G1348" s="315"/>
      <c r="H1348" s="315"/>
      <c r="I1348" s="315"/>
      <c r="J1348" s="315"/>
      <c r="K1348" s="315"/>
      <c r="L1348" s="6" t="s">
        <v>2910</v>
      </c>
      <c r="Q1348" s="435" t="s">
        <v>1623</v>
      </c>
      <c r="R1348" s="10" t="s">
        <v>1615</v>
      </c>
      <c r="S1348" s="11" t="s">
        <v>489</v>
      </c>
      <c r="T1348" s="14">
        <v>590</v>
      </c>
      <c r="U1348" s="14">
        <v>1610</v>
      </c>
      <c r="V1348" s="315"/>
      <c r="W1348" s="315"/>
      <c r="X1348" s="315"/>
      <c r="Y1348" s="315"/>
      <c r="Z1348" s="315"/>
      <c r="AA1348" s="315">
        <v>1610</v>
      </c>
      <c r="AB1348" s="6" t="s">
        <v>1990</v>
      </c>
    </row>
    <row r="1349" spans="1:28" x14ac:dyDescent="0.3">
      <c r="A1349" s="35" t="s">
        <v>2922</v>
      </c>
      <c r="B1349" s="11" t="s">
        <v>2909</v>
      </c>
      <c r="C1349" s="11" t="s">
        <v>98</v>
      </c>
      <c r="D1349" s="11">
        <v>112</v>
      </c>
      <c r="E1349" s="11">
        <v>240</v>
      </c>
      <c r="F1349" s="281">
        <v>240</v>
      </c>
      <c r="G1349" s="281"/>
      <c r="H1349" s="281"/>
      <c r="I1349" s="281"/>
      <c r="J1349" s="281"/>
      <c r="K1349" s="281"/>
      <c r="L1349" s="6" t="s">
        <v>2911</v>
      </c>
      <c r="Q1349" s="578" t="s">
        <v>1624</v>
      </c>
      <c r="R1349" s="554" t="s">
        <v>1618</v>
      </c>
      <c r="S1349" s="546" t="s">
        <v>314</v>
      </c>
      <c r="T1349" s="546">
        <v>110</v>
      </c>
      <c r="U1349" s="546">
        <v>300</v>
      </c>
      <c r="V1349" s="281"/>
      <c r="W1349" s="281">
        <v>300</v>
      </c>
      <c r="X1349" s="281"/>
      <c r="Y1349" s="281"/>
      <c r="Z1349" s="281"/>
      <c r="AA1349" s="281"/>
      <c r="AB1349" s="574" t="s">
        <v>1991</v>
      </c>
    </row>
    <row r="1350" spans="1:28" x14ac:dyDescent="0.3">
      <c r="A1350" s="421"/>
      <c r="B1350" s="11" t="s">
        <v>2912</v>
      </c>
      <c r="C1350" s="11" t="s">
        <v>98</v>
      </c>
      <c r="D1350" s="11">
        <v>235</v>
      </c>
      <c r="E1350" s="11">
        <v>580</v>
      </c>
      <c r="F1350" s="281"/>
      <c r="G1350" s="281">
        <v>580</v>
      </c>
      <c r="H1350" s="281"/>
      <c r="I1350" s="281"/>
      <c r="J1350" s="281"/>
      <c r="K1350" s="281"/>
      <c r="L1350" s="6" t="s">
        <v>2914</v>
      </c>
      <c r="Q1350" s="429"/>
      <c r="R1350" s="252" t="s">
        <v>1619</v>
      </c>
      <c r="S1350" s="11" t="s">
        <v>314</v>
      </c>
      <c r="T1350" s="13">
        <v>220</v>
      </c>
      <c r="U1350" s="13">
        <v>600</v>
      </c>
      <c r="V1350" s="314"/>
      <c r="W1350" s="314"/>
      <c r="X1350" s="314">
        <v>600</v>
      </c>
      <c r="Y1350" s="314"/>
      <c r="Z1350" s="314"/>
      <c r="AA1350" s="314"/>
      <c r="AB1350" s="114" t="s">
        <v>1992</v>
      </c>
    </row>
    <row r="1351" spans="1:28" x14ac:dyDescent="0.3">
      <c r="A1351" s="421"/>
      <c r="B1351" s="11" t="s">
        <v>2915</v>
      </c>
      <c r="C1351" s="11" t="s">
        <v>98</v>
      </c>
      <c r="D1351" s="11">
        <v>350</v>
      </c>
      <c r="E1351" s="11">
        <v>868</v>
      </c>
      <c r="F1351" s="281"/>
      <c r="G1351" s="281"/>
      <c r="H1351" s="281">
        <v>868</v>
      </c>
      <c r="I1351" s="281"/>
      <c r="J1351" s="281"/>
      <c r="K1351" s="281"/>
      <c r="L1351" s="6" t="s">
        <v>2916</v>
      </c>
      <c r="Q1351" s="428" t="s">
        <v>2164</v>
      </c>
      <c r="R1351" s="10" t="s">
        <v>2166</v>
      </c>
      <c r="S1351" s="11" t="s">
        <v>2165</v>
      </c>
      <c r="T1351" s="14">
        <v>440</v>
      </c>
      <c r="U1351" s="14">
        <v>1144</v>
      </c>
      <c r="V1351" s="315"/>
      <c r="W1351" s="315"/>
      <c r="X1351" s="315"/>
      <c r="Y1351" s="315">
        <v>1144</v>
      </c>
      <c r="Z1351" s="315"/>
      <c r="AA1351" s="315"/>
      <c r="AB1351" s="6" t="s">
        <v>2177</v>
      </c>
    </row>
    <row r="1352" spans="1:28" x14ac:dyDescent="0.3">
      <c r="A1352" s="429"/>
      <c r="B1352" s="13" t="s">
        <v>2917</v>
      </c>
      <c r="C1352" s="11" t="s">
        <v>98</v>
      </c>
      <c r="D1352" s="13">
        <v>470</v>
      </c>
      <c r="E1352" s="13">
        <v>1150</v>
      </c>
      <c r="F1352" s="314"/>
      <c r="G1352" s="314"/>
      <c r="H1352" s="314"/>
      <c r="I1352" s="314">
        <v>1150</v>
      </c>
      <c r="J1352" s="314"/>
      <c r="K1352" s="314"/>
      <c r="L1352" s="6" t="s">
        <v>2918</v>
      </c>
      <c r="Q1352" s="578" t="s">
        <v>2196</v>
      </c>
      <c r="R1352" s="544" t="s">
        <v>2167</v>
      </c>
      <c r="S1352" s="546" t="s">
        <v>2168</v>
      </c>
      <c r="T1352" s="546">
        <v>440</v>
      </c>
      <c r="U1352" s="546">
        <v>1142</v>
      </c>
      <c r="V1352" s="281"/>
      <c r="W1352" s="281"/>
      <c r="X1352" s="281"/>
      <c r="Y1352" s="281">
        <v>1142</v>
      </c>
      <c r="Z1352" s="281"/>
      <c r="AA1352" s="281"/>
      <c r="AB1352" s="574" t="s">
        <v>2177</v>
      </c>
    </row>
    <row r="1353" spans="1:28" ht="15" thickBot="1" x14ac:dyDescent="0.35">
      <c r="A1353" s="429"/>
      <c r="B1353" s="13" t="s">
        <v>2919</v>
      </c>
      <c r="C1353" s="11" t="s">
        <v>98</v>
      </c>
      <c r="D1353" s="13">
        <v>705</v>
      </c>
      <c r="E1353" s="13">
        <v>1740</v>
      </c>
      <c r="F1353" s="314"/>
      <c r="G1353" s="314"/>
      <c r="H1353" s="314"/>
      <c r="I1353" s="314"/>
      <c r="J1353" s="314"/>
      <c r="K1353" s="314">
        <v>1740</v>
      </c>
      <c r="L1353" s="114" t="s">
        <v>2920</v>
      </c>
      <c r="Q1353" s="421"/>
      <c r="R1353" s="40" t="s">
        <v>2169</v>
      </c>
      <c r="S1353" s="11" t="s">
        <v>2168</v>
      </c>
      <c r="T1353" s="11">
        <v>330</v>
      </c>
      <c r="U1353" s="11">
        <v>858</v>
      </c>
      <c r="V1353" s="281"/>
      <c r="W1353" s="281"/>
      <c r="X1353" s="281">
        <v>858</v>
      </c>
      <c r="Y1353" s="281"/>
      <c r="Z1353" s="281"/>
      <c r="AA1353" s="281"/>
      <c r="AB1353" s="6" t="s">
        <v>2177</v>
      </c>
    </row>
    <row r="1354" spans="1:28" ht="18.600000000000001" thickBot="1" x14ac:dyDescent="0.4">
      <c r="A1354" s="56" t="s">
        <v>2923</v>
      </c>
      <c r="B1354" s="53"/>
      <c r="C1354" s="83"/>
      <c r="D1354" s="27"/>
      <c r="E1354" s="27"/>
      <c r="F1354" s="27"/>
      <c r="G1354" s="27"/>
      <c r="H1354" s="27"/>
      <c r="I1354" s="27"/>
      <c r="J1354" s="27"/>
      <c r="K1354" s="27"/>
      <c r="L1354" s="16"/>
      <c r="Q1354" s="547"/>
      <c r="R1354" s="554" t="s">
        <v>2170</v>
      </c>
      <c r="S1354" s="546" t="s">
        <v>2171</v>
      </c>
      <c r="T1354" s="546">
        <v>330</v>
      </c>
      <c r="U1354" s="546">
        <v>858</v>
      </c>
      <c r="V1354" s="281"/>
      <c r="W1354" s="281"/>
      <c r="X1354" s="281">
        <v>858</v>
      </c>
      <c r="Y1354" s="281"/>
      <c r="Z1354" s="281"/>
      <c r="AA1354" s="281"/>
      <c r="AB1354" s="574" t="s">
        <v>2177</v>
      </c>
    </row>
    <row r="1355" spans="1:28" x14ac:dyDescent="0.3">
      <c r="A1355" s="428" t="s">
        <v>2939</v>
      </c>
      <c r="B1355" s="14" t="s">
        <v>2924</v>
      </c>
      <c r="C1355" s="11" t="s">
        <v>82</v>
      </c>
      <c r="D1355" s="14">
        <v>40</v>
      </c>
      <c r="E1355" s="14">
        <v>82</v>
      </c>
      <c r="F1355" s="315">
        <v>82</v>
      </c>
      <c r="G1355" s="315"/>
      <c r="H1355" s="315"/>
      <c r="I1355" s="315"/>
      <c r="J1355" s="315"/>
      <c r="K1355" s="315"/>
      <c r="L1355" s="6" t="s">
        <v>2928</v>
      </c>
      <c r="Q1355" s="421"/>
      <c r="R1355" s="40" t="s">
        <v>2172</v>
      </c>
      <c r="S1355" s="11" t="s">
        <v>2171</v>
      </c>
      <c r="T1355" s="11">
        <v>670</v>
      </c>
      <c r="U1355" s="11">
        <v>1742</v>
      </c>
      <c r="V1355" s="281"/>
      <c r="W1355" s="281"/>
      <c r="X1355" s="281"/>
      <c r="Y1355" s="281"/>
      <c r="Z1355" s="281"/>
      <c r="AA1355" s="281">
        <v>1742</v>
      </c>
      <c r="AB1355" s="6" t="s">
        <v>2177</v>
      </c>
    </row>
    <row r="1356" spans="1:28" x14ac:dyDescent="0.3">
      <c r="A1356" s="35" t="s">
        <v>2940</v>
      </c>
      <c r="B1356" s="11" t="s">
        <v>2925</v>
      </c>
      <c r="C1356" s="11" t="s">
        <v>424</v>
      </c>
      <c r="D1356" s="11">
        <v>100</v>
      </c>
      <c r="E1356" s="11">
        <v>230</v>
      </c>
      <c r="F1356" s="281">
        <v>230</v>
      </c>
      <c r="G1356" s="281"/>
      <c r="H1356" s="281"/>
      <c r="I1356" s="281"/>
      <c r="J1356" s="281"/>
      <c r="K1356" s="281"/>
      <c r="L1356" s="4" t="s">
        <v>2926</v>
      </c>
      <c r="Q1356" s="547"/>
      <c r="R1356" s="554" t="s">
        <v>2173</v>
      </c>
      <c r="S1356" s="546" t="s">
        <v>923</v>
      </c>
      <c r="T1356" s="546">
        <v>670</v>
      </c>
      <c r="U1356" s="546">
        <v>1675</v>
      </c>
      <c r="V1356" s="281"/>
      <c r="W1356" s="281"/>
      <c r="X1356" s="281"/>
      <c r="Y1356" s="281"/>
      <c r="Z1356" s="281"/>
      <c r="AA1356" s="281">
        <v>1675</v>
      </c>
      <c r="AB1356" s="574" t="s">
        <v>2177</v>
      </c>
    </row>
    <row r="1357" spans="1:28" x14ac:dyDescent="0.3">
      <c r="A1357" s="421"/>
      <c r="B1357" s="11" t="s">
        <v>2927</v>
      </c>
      <c r="C1357" s="11" t="s">
        <v>424</v>
      </c>
      <c r="D1357" s="11">
        <v>125</v>
      </c>
      <c r="E1357" s="11">
        <v>250</v>
      </c>
      <c r="F1357" s="281">
        <v>250</v>
      </c>
      <c r="G1357" s="281"/>
      <c r="H1357" s="281"/>
      <c r="I1357" s="281"/>
      <c r="J1357" s="281"/>
      <c r="K1357" s="281"/>
      <c r="L1357" s="4" t="s">
        <v>2926</v>
      </c>
      <c r="Q1357" s="429"/>
      <c r="R1357" s="252" t="s">
        <v>2174</v>
      </c>
      <c r="S1357" s="11" t="s">
        <v>923</v>
      </c>
      <c r="T1357" s="13">
        <v>670</v>
      </c>
      <c r="U1357" s="13">
        <v>1742</v>
      </c>
      <c r="V1357" s="314"/>
      <c r="W1357" s="314"/>
      <c r="X1357" s="314"/>
      <c r="Y1357" s="314"/>
      <c r="Z1357" s="314"/>
      <c r="AA1357" s="314">
        <v>1742</v>
      </c>
      <c r="AB1357" s="6" t="s">
        <v>2177</v>
      </c>
    </row>
    <row r="1358" spans="1:28" x14ac:dyDescent="0.3">
      <c r="A1358" s="421"/>
      <c r="B1358" s="11" t="s">
        <v>2929</v>
      </c>
      <c r="C1358" s="11" t="s">
        <v>424</v>
      </c>
      <c r="D1358" s="11">
        <v>115</v>
      </c>
      <c r="E1358" s="11">
        <v>190</v>
      </c>
      <c r="F1358" s="281">
        <v>190</v>
      </c>
      <c r="G1358" s="281"/>
      <c r="H1358" s="281"/>
      <c r="I1358" s="281"/>
      <c r="J1358" s="281"/>
      <c r="K1358" s="281"/>
      <c r="L1358" s="4" t="s">
        <v>2930</v>
      </c>
      <c r="Q1358" s="547"/>
      <c r="R1358" s="551" t="s">
        <v>2175</v>
      </c>
      <c r="S1358" s="546" t="s">
        <v>2176</v>
      </c>
      <c r="T1358" s="546">
        <v>1000</v>
      </c>
      <c r="U1358" s="546">
        <v>2600</v>
      </c>
      <c r="V1358" s="281"/>
      <c r="W1358" s="281"/>
      <c r="X1358" s="281"/>
      <c r="Y1358" s="281"/>
      <c r="Z1358" s="281"/>
      <c r="AA1358" s="281">
        <v>2600</v>
      </c>
      <c r="AB1358" s="574" t="s">
        <v>2177</v>
      </c>
    </row>
    <row r="1359" spans="1:28" x14ac:dyDescent="0.3">
      <c r="A1359" s="421"/>
      <c r="B1359" s="11" t="s">
        <v>2931</v>
      </c>
      <c r="C1359" s="11" t="s">
        <v>424</v>
      </c>
      <c r="D1359" s="11">
        <v>70</v>
      </c>
      <c r="E1359" s="153"/>
      <c r="F1359" s="320"/>
      <c r="G1359" s="320"/>
      <c r="H1359" s="320"/>
      <c r="I1359" s="320"/>
      <c r="J1359" s="320"/>
      <c r="K1359" s="320"/>
      <c r="L1359" s="4" t="s">
        <v>2932</v>
      </c>
      <c r="Q1359" s="421"/>
      <c r="R1359" s="40" t="s">
        <v>2178</v>
      </c>
      <c r="S1359" s="11" t="s">
        <v>2179</v>
      </c>
      <c r="T1359" s="11">
        <v>1000</v>
      </c>
      <c r="U1359" s="11">
        <v>2500</v>
      </c>
      <c r="V1359" s="281"/>
      <c r="W1359" s="281"/>
      <c r="X1359" s="281"/>
      <c r="Y1359" s="281"/>
      <c r="Z1359" s="281"/>
      <c r="AA1359" s="281">
        <v>2500</v>
      </c>
      <c r="AB1359" s="6" t="s">
        <v>2177</v>
      </c>
    </row>
    <row r="1360" spans="1:28" x14ac:dyDescent="0.3">
      <c r="A1360" s="421"/>
      <c r="B1360" s="11" t="s">
        <v>2933</v>
      </c>
      <c r="C1360" s="11" t="s">
        <v>98</v>
      </c>
      <c r="D1360" s="11">
        <v>200</v>
      </c>
      <c r="E1360" s="11">
        <v>396</v>
      </c>
      <c r="F1360" s="281"/>
      <c r="G1360" s="281">
        <v>396</v>
      </c>
      <c r="H1360" s="281"/>
      <c r="I1360" s="281"/>
      <c r="J1360" s="281"/>
      <c r="K1360" s="281"/>
      <c r="L1360" s="4" t="s">
        <v>2926</v>
      </c>
      <c r="Q1360" s="429"/>
      <c r="R1360" s="252" t="s">
        <v>2235</v>
      </c>
      <c r="S1360" s="11" t="s">
        <v>305</v>
      </c>
      <c r="T1360" s="13">
        <v>600</v>
      </c>
      <c r="U1360" s="648"/>
      <c r="V1360" s="772"/>
      <c r="W1360" s="772"/>
      <c r="X1360" s="772"/>
      <c r="Y1360" s="772"/>
      <c r="Z1360" s="772"/>
      <c r="AA1360" s="772"/>
      <c r="AB1360" s="8" t="s">
        <v>2236</v>
      </c>
    </row>
    <row r="1361" spans="1:28" x14ac:dyDescent="0.3">
      <c r="A1361" s="421"/>
      <c r="B1361" s="11" t="s">
        <v>2934</v>
      </c>
      <c r="C1361" s="11" t="s">
        <v>15</v>
      </c>
      <c r="D1361" s="11">
        <v>6</v>
      </c>
      <c r="E1361" s="153"/>
      <c r="F1361" s="320"/>
      <c r="G1361" s="320"/>
      <c r="H1361" s="320"/>
      <c r="I1361" s="320"/>
      <c r="J1361" s="320"/>
      <c r="K1361" s="320"/>
      <c r="L1361" s="4" t="s">
        <v>2935</v>
      </c>
      <c r="Q1361" s="588" t="s">
        <v>2275</v>
      </c>
      <c r="R1361" s="544" t="s">
        <v>2276</v>
      </c>
      <c r="S1361" s="546" t="s">
        <v>308</v>
      </c>
      <c r="T1361" s="545">
        <v>1000</v>
      </c>
      <c r="U1361" s="545">
        <v>2320</v>
      </c>
      <c r="V1361" s="315"/>
      <c r="W1361" s="315"/>
      <c r="X1361" s="315"/>
      <c r="Y1361" s="315"/>
      <c r="Z1361" s="315"/>
      <c r="AA1361" s="315">
        <v>2320</v>
      </c>
      <c r="AB1361" s="574" t="s">
        <v>2278</v>
      </c>
    </row>
    <row r="1362" spans="1:28" x14ac:dyDescent="0.3">
      <c r="A1362" s="421"/>
      <c r="B1362" s="11" t="s">
        <v>2936</v>
      </c>
      <c r="C1362" s="11" t="s">
        <v>98</v>
      </c>
      <c r="D1362" s="11">
        <v>18</v>
      </c>
      <c r="E1362" s="153"/>
      <c r="F1362" s="320"/>
      <c r="G1362" s="320"/>
      <c r="H1362" s="320"/>
      <c r="I1362" s="320"/>
      <c r="J1362" s="320"/>
      <c r="K1362" s="320"/>
      <c r="L1362" s="4" t="s">
        <v>2937</v>
      </c>
      <c r="Q1362" s="35" t="s">
        <v>2647</v>
      </c>
      <c r="R1362" s="40" t="s">
        <v>2296</v>
      </c>
      <c r="S1362" s="11" t="s">
        <v>308</v>
      </c>
      <c r="T1362" s="11">
        <v>600</v>
      </c>
      <c r="U1362" s="11">
        <v>1680</v>
      </c>
      <c r="V1362" s="281"/>
      <c r="W1362" s="281"/>
      <c r="X1362" s="281"/>
      <c r="Y1362" s="281"/>
      <c r="Z1362" s="281"/>
      <c r="AA1362" s="281">
        <v>1680</v>
      </c>
      <c r="AB1362" s="4" t="s">
        <v>2297</v>
      </c>
    </row>
    <row r="1363" spans="1:28" ht="15" thickBot="1" x14ac:dyDescent="0.35">
      <c r="A1363" s="429"/>
      <c r="B1363" s="13" t="s">
        <v>2938</v>
      </c>
      <c r="C1363" s="11" t="s">
        <v>98</v>
      </c>
      <c r="D1363" s="13">
        <v>18</v>
      </c>
      <c r="E1363" s="154"/>
      <c r="F1363" s="761"/>
      <c r="G1363" s="761"/>
      <c r="H1363" s="761"/>
      <c r="I1363" s="761"/>
      <c r="J1363" s="761"/>
      <c r="K1363" s="761"/>
      <c r="L1363" s="8" t="s">
        <v>2937</v>
      </c>
      <c r="Q1363" s="547"/>
      <c r="R1363" s="554" t="s">
        <v>2298</v>
      </c>
      <c r="S1363" s="546" t="s">
        <v>308</v>
      </c>
      <c r="T1363" s="546">
        <v>1000</v>
      </c>
      <c r="U1363" s="546">
        <v>2800</v>
      </c>
      <c r="V1363" s="281"/>
      <c r="W1363" s="281"/>
      <c r="X1363" s="281"/>
      <c r="Y1363" s="281"/>
      <c r="Z1363" s="281"/>
      <c r="AA1363" s="281">
        <v>2800</v>
      </c>
      <c r="AB1363" s="562" t="s">
        <v>2299</v>
      </c>
    </row>
    <row r="1364" spans="1:28" ht="18.600000000000001" thickBot="1" x14ac:dyDescent="0.4">
      <c r="A1364" s="56" t="s">
        <v>3552</v>
      </c>
      <c r="B1364" s="53"/>
      <c r="C1364" s="83"/>
      <c r="D1364" s="27"/>
      <c r="E1364" s="27"/>
      <c r="F1364" s="27"/>
      <c r="G1364" s="27"/>
      <c r="H1364" s="27"/>
      <c r="I1364" s="27"/>
      <c r="J1364" s="27"/>
      <c r="K1364" s="27"/>
      <c r="L1364" s="16"/>
      <c r="Q1364" s="547"/>
      <c r="R1364" s="554" t="s">
        <v>2320</v>
      </c>
      <c r="S1364" s="546" t="s">
        <v>308</v>
      </c>
      <c r="T1364" s="546">
        <v>650</v>
      </c>
      <c r="U1364" s="630"/>
      <c r="V1364" s="771"/>
      <c r="W1364" s="771"/>
      <c r="X1364" s="771"/>
      <c r="Y1364" s="771"/>
      <c r="Z1364" s="771"/>
      <c r="AA1364" s="771"/>
      <c r="AB1364" s="562" t="s">
        <v>252</v>
      </c>
    </row>
    <row r="1365" spans="1:28" x14ac:dyDescent="0.3">
      <c r="A1365" s="428" t="s">
        <v>2943</v>
      </c>
      <c r="B1365" s="14" t="s">
        <v>2941</v>
      </c>
      <c r="C1365" s="11" t="s">
        <v>424</v>
      </c>
      <c r="D1365" s="14">
        <v>120</v>
      </c>
      <c r="E1365" s="153"/>
      <c r="F1365" s="320"/>
      <c r="G1365" s="320"/>
      <c r="H1365" s="320"/>
      <c r="I1365" s="320"/>
      <c r="J1365" s="320"/>
      <c r="K1365" s="320"/>
      <c r="L1365" s="6" t="s">
        <v>2942</v>
      </c>
      <c r="Q1365" s="556" t="s">
        <v>2489</v>
      </c>
      <c r="R1365" s="544" t="s">
        <v>2485</v>
      </c>
      <c r="S1365" s="546" t="s">
        <v>2486</v>
      </c>
      <c r="T1365" s="545">
        <v>800</v>
      </c>
      <c r="U1365" s="545">
        <v>1936</v>
      </c>
      <c r="V1365" s="315"/>
      <c r="W1365" s="315"/>
      <c r="X1365" s="315"/>
      <c r="Y1365" s="315"/>
      <c r="Z1365" s="315"/>
      <c r="AA1365" s="315">
        <v>1936</v>
      </c>
      <c r="AB1365" s="574"/>
    </row>
    <row r="1366" spans="1:28" x14ac:dyDescent="0.3">
      <c r="A1366" s="35" t="s">
        <v>2944</v>
      </c>
      <c r="B1366" s="11"/>
      <c r="C1366" s="11"/>
      <c r="D1366" s="11"/>
      <c r="E1366" s="11"/>
      <c r="F1366" s="281"/>
      <c r="G1366" s="281"/>
      <c r="H1366" s="281"/>
      <c r="I1366" s="281"/>
      <c r="J1366" s="281"/>
      <c r="K1366" s="281"/>
      <c r="L1366" s="4"/>
      <c r="Q1366" s="35" t="s">
        <v>2490</v>
      </c>
      <c r="R1366" s="40" t="s">
        <v>2487</v>
      </c>
      <c r="S1366" s="11" t="s">
        <v>2486</v>
      </c>
      <c r="T1366" s="14">
        <v>800</v>
      </c>
      <c r="U1366" s="14">
        <v>1936</v>
      </c>
      <c r="V1366" s="315"/>
      <c r="W1366" s="315"/>
      <c r="X1366" s="315"/>
      <c r="Y1366" s="315"/>
      <c r="Z1366" s="315"/>
      <c r="AA1366" s="315">
        <v>1936</v>
      </c>
      <c r="AB1366" s="4"/>
    </row>
    <row r="1367" spans="1:28" ht="15" thickBot="1" x14ac:dyDescent="0.35">
      <c r="A1367" s="429"/>
      <c r="B1367" s="13"/>
      <c r="C1367" s="11"/>
      <c r="D1367" s="13"/>
      <c r="E1367" s="13"/>
      <c r="F1367" s="314"/>
      <c r="G1367" s="314"/>
      <c r="H1367" s="314"/>
      <c r="I1367" s="314"/>
      <c r="J1367" s="314"/>
      <c r="K1367" s="314"/>
      <c r="L1367" s="8"/>
      <c r="Q1367" s="587"/>
      <c r="R1367" s="551" t="s">
        <v>2488</v>
      </c>
      <c r="S1367" s="546" t="s">
        <v>2486</v>
      </c>
      <c r="T1367" s="552">
        <v>590</v>
      </c>
      <c r="U1367" s="552">
        <v>1218</v>
      </c>
      <c r="V1367" s="314"/>
      <c r="W1367" s="314"/>
      <c r="X1367" s="314"/>
      <c r="Y1367" s="314"/>
      <c r="Z1367" s="314">
        <v>1218</v>
      </c>
      <c r="AA1367" s="314"/>
      <c r="AB1367" s="575"/>
    </row>
    <row r="1368" spans="1:28" ht="18.600000000000001" thickBot="1" x14ac:dyDescent="0.4">
      <c r="A1368" s="56" t="s">
        <v>2945</v>
      </c>
      <c r="B1368" s="53"/>
      <c r="C1368" s="83"/>
      <c r="D1368" s="27"/>
      <c r="E1368" s="27"/>
      <c r="F1368" s="27"/>
      <c r="G1368" s="27"/>
      <c r="H1368" s="27"/>
      <c r="I1368" s="27"/>
      <c r="J1368" s="27"/>
      <c r="K1368" s="27"/>
      <c r="L1368" s="16"/>
      <c r="Q1368" s="547"/>
      <c r="R1368" s="554" t="s">
        <v>2497</v>
      </c>
      <c r="S1368" s="546" t="s">
        <v>314</v>
      </c>
      <c r="T1368" s="546">
        <v>440</v>
      </c>
      <c r="U1368" s="546">
        <v>968</v>
      </c>
      <c r="V1368" s="281"/>
      <c r="W1368" s="281"/>
      <c r="X1368" s="281"/>
      <c r="Y1368" s="281">
        <v>968</v>
      </c>
      <c r="Z1368" s="281"/>
      <c r="AA1368" s="281"/>
      <c r="AB1368" s="574" t="s">
        <v>2494</v>
      </c>
    </row>
    <row r="1369" spans="1:28" x14ac:dyDescent="0.3">
      <c r="A1369" s="39" t="s">
        <v>2948</v>
      </c>
      <c r="B1369" s="14" t="s">
        <v>2946</v>
      </c>
      <c r="C1369" s="11" t="s">
        <v>2069</v>
      </c>
      <c r="D1369" s="14">
        <v>1080</v>
      </c>
      <c r="E1369" s="14">
        <v>1400</v>
      </c>
      <c r="F1369" s="315"/>
      <c r="G1369" s="315"/>
      <c r="H1369" s="315"/>
      <c r="I1369" s="315"/>
      <c r="J1369" s="315">
        <v>1400</v>
      </c>
      <c r="K1369" s="315"/>
      <c r="L1369" s="6" t="s">
        <v>2947</v>
      </c>
      <c r="Q1369" s="421"/>
      <c r="R1369" s="40" t="s">
        <v>2498</v>
      </c>
      <c r="S1369" s="11" t="s">
        <v>2500</v>
      </c>
      <c r="T1369" s="11">
        <v>670</v>
      </c>
      <c r="U1369" s="11">
        <v>1010</v>
      </c>
      <c r="V1369" s="281"/>
      <c r="W1369" s="281"/>
      <c r="X1369" s="281"/>
      <c r="Y1369" s="281">
        <v>1010</v>
      </c>
      <c r="Z1369" s="281"/>
      <c r="AA1369" s="281"/>
      <c r="AB1369" s="6" t="s">
        <v>2494</v>
      </c>
    </row>
    <row r="1370" spans="1:28" x14ac:dyDescent="0.3">
      <c r="A1370" s="35" t="s">
        <v>2949</v>
      </c>
      <c r="B1370" s="11"/>
      <c r="C1370" s="11"/>
      <c r="D1370" s="11"/>
      <c r="E1370" s="11"/>
      <c r="F1370" s="281"/>
      <c r="G1370" s="281"/>
      <c r="H1370" s="281"/>
      <c r="I1370" s="281"/>
      <c r="J1370" s="281"/>
      <c r="K1370" s="281"/>
      <c r="L1370" s="4"/>
      <c r="Q1370" s="547"/>
      <c r="R1370" s="554" t="s">
        <v>2499</v>
      </c>
      <c r="S1370" s="546" t="s">
        <v>2501</v>
      </c>
      <c r="T1370" s="546">
        <v>1000</v>
      </c>
      <c r="U1370" s="546">
        <v>2800</v>
      </c>
      <c r="V1370" s="281"/>
      <c r="W1370" s="281"/>
      <c r="X1370" s="281"/>
      <c r="Y1370" s="281"/>
      <c r="Z1370" s="281"/>
      <c r="AA1370" s="281">
        <v>2800</v>
      </c>
      <c r="AB1370" s="574" t="s">
        <v>2494</v>
      </c>
    </row>
    <row r="1371" spans="1:28" ht="15" thickBot="1" x14ac:dyDescent="0.35">
      <c r="A1371" s="429"/>
      <c r="B1371" s="13"/>
      <c r="C1371" s="11"/>
      <c r="D1371" s="13"/>
      <c r="E1371" s="13"/>
      <c r="F1371" s="314"/>
      <c r="G1371" s="314"/>
      <c r="H1371" s="314"/>
      <c r="I1371" s="314"/>
      <c r="J1371" s="314"/>
      <c r="K1371" s="314"/>
      <c r="L1371" s="8"/>
      <c r="Q1371" s="429"/>
      <c r="R1371" s="13" t="s">
        <v>2724</v>
      </c>
      <c r="S1371" s="11" t="s">
        <v>309</v>
      </c>
      <c r="T1371" s="13">
        <v>108</v>
      </c>
      <c r="U1371" s="13">
        <v>287</v>
      </c>
      <c r="V1371" s="314">
        <v>287</v>
      </c>
      <c r="W1371" s="314"/>
      <c r="X1371" s="314"/>
      <c r="Y1371" s="314"/>
      <c r="Z1371" s="314"/>
      <c r="AA1371" s="314"/>
      <c r="AB1371" s="6" t="s">
        <v>2726</v>
      </c>
    </row>
    <row r="1372" spans="1:28" ht="18.600000000000001" thickBot="1" x14ac:dyDescent="0.4">
      <c r="A1372" s="56" t="s">
        <v>2950</v>
      </c>
      <c r="B1372" s="53"/>
      <c r="C1372" s="83"/>
      <c r="D1372" s="27"/>
      <c r="E1372" s="27"/>
      <c r="F1372" s="27"/>
      <c r="G1372" s="27"/>
      <c r="H1372" s="27"/>
      <c r="I1372" s="27"/>
      <c r="J1372" s="27"/>
      <c r="K1372" s="27"/>
      <c r="L1372" s="16"/>
      <c r="Q1372" s="547"/>
      <c r="R1372" s="552" t="s">
        <v>2725</v>
      </c>
      <c r="S1372" s="546" t="s">
        <v>309</v>
      </c>
      <c r="T1372" s="546">
        <v>109</v>
      </c>
      <c r="U1372" s="546">
        <v>270</v>
      </c>
      <c r="V1372" s="281">
        <v>270</v>
      </c>
      <c r="W1372" s="281"/>
      <c r="X1372" s="281"/>
      <c r="Y1372" s="281"/>
      <c r="Z1372" s="281"/>
      <c r="AA1372" s="281"/>
      <c r="AB1372" s="574" t="s">
        <v>2727</v>
      </c>
    </row>
    <row r="1373" spans="1:28" x14ac:dyDescent="0.3">
      <c r="A1373" s="39" t="s">
        <v>2955</v>
      </c>
      <c r="B1373" s="14" t="s">
        <v>2951</v>
      </c>
      <c r="C1373" s="11" t="s">
        <v>2064</v>
      </c>
      <c r="D1373" s="14">
        <v>125</v>
      </c>
      <c r="E1373" s="153"/>
      <c r="F1373" s="320"/>
      <c r="G1373" s="320"/>
      <c r="H1373" s="320"/>
      <c r="I1373" s="320"/>
      <c r="J1373" s="320"/>
      <c r="K1373" s="320"/>
      <c r="L1373" s="6" t="s">
        <v>2952</v>
      </c>
      <c r="Q1373" s="421"/>
      <c r="R1373" s="11" t="s">
        <v>2728</v>
      </c>
      <c r="S1373" s="11" t="s">
        <v>309</v>
      </c>
      <c r="T1373" s="11">
        <v>610</v>
      </c>
      <c r="U1373" s="11">
        <v>1500</v>
      </c>
      <c r="V1373" s="281"/>
      <c r="W1373" s="281"/>
      <c r="X1373" s="281"/>
      <c r="Y1373" s="281"/>
      <c r="Z1373" s="281"/>
      <c r="AA1373" s="281">
        <v>1500</v>
      </c>
      <c r="AB1373" s="6" t="s">
        <v>2729</v>
      </c>
    </row>
    <row r="1374" spans="1:28" x14ac:dyDescent="0.3">
      <c r="A1374" s="424" t="s">
        <v>2956</v>
      </c>
      <c r="B1374" s="11" t="s">
        <v>2953</v>
      </c>
      <c r="C1374" s="11" t="s">
        <v>98</v>
      </c>
      <c r="D1374" s="11">
        <v>90</v>
      </c>
      <c r="E1374" s="154"/>
      <c r="F1374" s="761"/>
      <c r="G1374" s="761"/>
      <c r="H1374" s="761"/>
      <c r="I1374" s="761"/>
      <c r="J1374" s="761"/>
      <c r="K1374" s="761"/>
      <c r="L1374" s="4" t="s">
        <v>2954</v>
      </c>
      <c r="Q1374" s="547"/>
      <c r="R1374" s="546" t="s">
        <v>2738</v>
      </c>
      <c r="S1374" s="546" t="s">
        <v>314</v>
      </c>
      <c r="T1374" s="546">
        <v>345</v>
      </c>
      <c r="U1374" s="546">
        <v>824</v>
      </c>
      <c r="V1374" s="281"/>
      <c r="W1374" s="281"/>
      <c r="X1374" s="281"/>
      <c r="Y1374" s="281"/>
      <c r="Z1374" s="281"/>
      <c r="AA1374" s="281"/>
      <c r="AB1374" s="574" t="s">
        <v>2739</v>
      </c>
    </row>
    <row r="1375" spans="1:28" x14ac:dyDescent="0.3">
      <c r="A1375" s="429"/>
      <c r="B1375" s="13"/>
      <c r="C1375" s="11"/>
      <c r="D1375" s="13"/>
      <c r="E1375" s="13"/>
      <c r="F1375" s="314"/>
      <c r="G1375" s="314"/>
      <c r="H1375" s="314"/>
      <c r="I1375" s="314"/>
      <c r="J1375" s="314"/>
      <c r="K1375" s="314"/>
      <c r="L1375" s="8"/>
      <c r="Q1375" s="547"/>
      <c r="R1375" s="546" t="s">
        <v>2750</v>
      </c>
      <c r="S1375" s="546" t="s">
        <v>309</v>
      </c>
      <c r="T1375" s="546">
        <v>679</v>
      </c>
      <c r="U1375" s="546">
        <v>1678</v>
      </c>
      <c r="V1375" s="281"/>
      <c r="W1375" s="281"/>
      <c r="X1375" s="281"/>
      <c r="Y1375" s="281"/>
      <c r="Z1375" s="281"/>
      <c r="AA1375" s="281">
        <v>1678</v>
      </c>
      <c r="AB1375" s="574" t="s">
        <v>2751</v>
      </c>
    </row>
    <row r="1376" spans="1:28" ht="15" thickBot="1" x14ac:dyDescent="0.35">
      <c r="A1376" s="429"/>
      <c r="B1376" s="13"/>
      <c r="C1376" s="11"/>
      <c r="D1376" s="13"/>
      <c r="E1376" s="13"/>
      <c r="F1376" s="314"/>
      <c r="G1376" s="314"/>
      <c r="H1376" s="314"/>
      <c r="I1376" s="314"/>
      <c r="J1376" s="314"/>
      <c r="K1376" s="314"/>
      <c r="L1376" s="8"/>
      <c r="Q1376" s="588" t="s">
        <v>2827</v>
      </c>
      <c r="R1376" s="545" t="s">
        <v>2795</v>
      </c>
      <c r="S1376" s="546" t="s">
        <v>308</v>
      </c>
      <c r="T1376" s="545">
        <v>440</v>
      </c>
      <c r="U1376" s="630"/>
      <c r="V1376" s="771"/>
      <c r="W1376" s="771"/>
      <c r="X1376" s="771"/>
      <c r="Y1376" s="771"/>
      <c r="Z1376" s="771"/>
      <c r="AA1376" s="771"/>
      <c r="AB1376" s="574" t="s">
        <v>2803</v>
      </c>
    </row>
    <row r="1377" spans="1:28" ht="18.600000000000001" thickBot="1" x14ac:dyDescent="0.4">
      <c r="A1377" s="56" t="s">
        <v>2957</v>
      </c>
      <c r="B1377" s="53"/>
      <c r="C1377" s="83"/>
      <c r="D1377" s="27"/>
      <c r="E1377" s="27"/>
      <c r="F1377" s="27"/>
      <c r="G1377" s="27"/>
      <c r="H1377" s="27"/>
      <c r="I1377" s="27"/>
      <c r="J1377" s="27"/>
      <c r="K1377" s="27"/>
      <c r="L1377" s="16"/>
      <c r="Q1377" s="35" t="s">
        <v>2828</v>
      </c>
      <c r="R1377" s="14" t="s">
        <v>2796</v>
      </c>
      <c r="S1377" s="11" t="s">
        <v>308</v>
      </c>
      <c r="T1377" s="11">
        <v>600</v>
      </c>
      <c r="U1377" s="630"/>
      <c r="V1377" s="771"/>
      <c r="W1377" s="771"/>
      <c r="X1377" s="771"/>
      <c r="Y1377" s="771"/>
      <c r="Z1377" s="771"/>
      <c r="AA1377" s="771"/>
      <c r="AB1377" s="6" t="s">
        <v>2804</v>
      </c>
    </row>
    <row r="1378" spans="1:28" x14ac:dyDescent="0.3">
      <c r="A1378" s="426" t="s">
        <v>2984</v>
      </c>
      <c r="B1378" s="14" t="s">
        <v>2959</v>
      </c>
      <c r="C1378" s="11" t="s">
        <v>428</v>
      </c>
      <c r="D1378" s="14">
        <v>500</v>
      </c>
      <c r="E1378" s="14">
        <v>1000</v>
      </c>
      <c r="F1378" s="315"/>
      <c r="G1378" s="315"/>
      <c r="H1378" s="315"/>
      <c r="I1378" s="315">
        <v>1000</v>
      </c>
      <c r="J1378" s="315"/>
      <c r="K1378" s="315"/>
      <c r="L1378" s="6" t="s">
        <v>215</v>
      </c>
      <c r="Q1378" s="547"/>
      <c r="R1378" s="545" t="s">
        <v>2797</v>
      </c>
      <c r="S1378" s="546" t="s">
        <v>308</v>
      </c>
      <c r="T1378" s="546">
        <v>800</v>
      </c>
      <c r="U1378" s="630"/>
      <c r="V1378" s="771"/>
      <c r="W1378" s="771"/>
      <c r="X1378" s="771"/>
      <c r="Y1378" s="771"/>
      <c r="Z1378" s="771"/>
      <c r="AA1378" s="771"/>
      <c r="AB1378" s="574" t="s">
        <v>2805</v>
      </c>
    </row>
    <row r="1379" spans="1:28" x14ac:dyDescent="0.3">
      <c r="A1379" s="420" t="s">
        <v>2985</v>
      </c>
      <c r="B1379" s="11" t="s">
        <v>2960</v>
      </c>
      <c r="C1379" s="11" t="s">
        <v>428</v>
      </c>
      <c r="D1379" s="11">
        <v>400</v>
      </c>
      <c r="E1379" s="11">
        <v>1000</v>
      </c>
      <c r="F1379" s="315"/>
      <c r="G1379" s="315"/>
      <c r="H1379" s="315"/>
      <c r="I1379" s="315">
        <v>1000</v>
      </c>
      <c r="J1379" s="315"/>
      <c r="K1379" s="315"/>
      <c r="L1379" s="4" t="s">
        <v>2961</v>
      </c>
      <c r="Q1379" s="421"/>
      <c r="R1379" s="14" t="s">
        <v>2798</v>
      </c>
      <c r="S1379" s="11" t="s">
        <v>308</v>
      </c>
      <c r="T1379" s="11">
        <v>1000</v>
      </c>
      <c r="U1379" s="630"/>
      <c r="V1379" s="771"/>
      <c r="W1379" s="771"/>
      <c r="X1379" s="771"/>
      <c r="Y1379" s="771"/>
      <c r="Z1379" s="771"/>
      <c r="AA1379" s="771"/>
      <c r="AB1379" s="6" t="s">
        <v>2806</v>
      </c>
    </row>
    <row r="1380" spans="1:28" x14ac:dyDescent="0.3">
      <c r="A1380" s="421"/>
      <c r="B1380" s="11" t="s">
        <v>2962</v>
      </c>
      <c r="C1380" s="11" t="s">
        <v>428</v>
      </c>
      <c r="D1380" s="11">
        <v>300</v>
      </c>
      <c r="E1380" s="11">
        <v>800</v>
      </c>
      <c r="F1380" s="315"/>
      <c r="G1380" s="315"/>
      <c r="H1380" s="315">
        <v>800</v>
      </c>
      <c r="I1380" s="315"/>
      <c r="J1380" s="315"/>
      <c r="K1380" s="315"/>
      <c r="L1380" s="4" t="s">
        <v>2961</v>
      </c>
      <c r="Q1380" s="547"/>
      <c r="R1380" s="545" t="s">
        <v>2799</v>
      </c>
      <c r="S1380" s="546" t="s">
        <v>308</v>
      </c>
      <c r="T1380" s="546">
        <v>440</v>
      </c>
      <c r="U1380" s="630"/>
      <c r="V1380" s="771"/>
      <c r="W1380" s="771"/>
      <c r="X1380" s="771"/>
      <c r="Y1380" s="771"/>
      <c r="Z1380" s="771"/>
      <c r="AA1380" s="771"/>
      <c r="AB1380" s="574" t="s">
        <v>2803</v>
      </c>
    </row>
    <row r="1381" spans="1:28" x14ac:dyDescent="0.3">
      <c r="A1381" s="421"/>
      <c r="B1381" s="11" t="s">
        <v>2963</v>
      </c>
      <c r="C1381" s="11" t="s">
        <v>424</v>
      </c>
      <c r="D1381" s="11">
        <v>150</v>
      </c>
      <c r="E1381" s="11">
        <v>600</v>
      </c>
      <c r="F1381" s="281"/>
      <c r="G1381" s="281"/>
      <c r="H1381" s="281">
        <v>600</v>
      </c>
      <c r="I1381" s="281"/>
      <c r="J1381" s="281"/>
      <c r="K1381" s="281"/>
      <c r="L1381" s="4" t="s">
        <v>2961</v>
      </c>
      <c r="Q1381" s="429"/>
      <c r="R1381" s="14" t="s">
        <v>2800</v>
      </c>
      <c r="S1381" s="11" t="s">
        <v>308</v>
      </c>
      <c r="T1381" s="13">
        <v>600</v>
      </c>
      <c r="U1381" s="630"/>
      <c r="V1381" s="771"/>
      <c r="W1381" s="771"/>
      <c r="X1381" s="771"/>
      <c r="Y1381" s="771"/>
      <c r="Z1381" s="771"/>
      <c r="AA1381" s="771"/>
      <c r="AB1381" s="6" t="s">
        <v>2804</v>
      </c>
    </row>
    <row r="1382" spans="1:28" x14ac:dyDescent="0.3">
      <c r="A1382" s="421"/>
      <c r="B1382" s="11" t="s">
        <v>2964</v>
      </c>
      <c r="C1382" s="11" t="s">
        <v>424</v>
      </c>
      <c r="D1382" s="11">
        <v>200</v>
      </c>
      <c r="E1382" s="11">
        <v>500</v>
      </c>
      <c r="F1382" s="281"/>
      <c r="G1382" s="281">
        <v>500</v>
      </c>
      <c r="H1382" s="281"/>
      <c r="I1382" s="281"/>
      <c r="J1382" s="281"/>
      <c r="K1382" s="281"/>
      <c r="L1382" s="4" t="s">
        <v>2961</v>
      </c>
      <c r="Q1382" s="547"/>
      <c r="R1382" s="545" t="s">
        <v>2801</v>
      </c>
      <c r="S1382" s="546" t="s">
        <v>308</v>
      </c>
      <c r="T1382" s="546">
        <v>800</v>
      </c>
      <c r="U1382" s="630"/>
      <c r="V1382" s="771"/>
      <c r="W1382" s="771"/>
      <c r="X1382" s="771"/>
      <c r="Y1382" s="771"/>
      <c r="Z1382" s="771"/>
      <c r="AA1382" s="771"/>
      <c r="AB1382" s="574" t="s">
        <v>2805</v>
      </c>
    </row>
    <row r="1383" spans="1:28" x14ac:dyDescent="0.3">
      <c r="A1383" s="421"/>
      <c r="B1383" s="11" t="s">
        <v>2965</v>
      </c>
      <c r="C1383" s="11" t="s">
        <v>424</v>
      </c>
      <c r="D1383" s="11">
        <v>250</v>
      </c>
      <c r="E1383" s="11">
        <v>800</v>
      </c>
      <c r="F1383" s="281"/>
      <c r="G1383" s="281"/>
      <c r="H1383" s="281">
        <v>800</v>
      </c>
      <c r="I1383" s="281"/>
      <c r="J1383" s="281"/>
      <c r="K1383" s="281"/>
      <c r="L1383" s="4" t="s">
        <v>2961</v>
      </c>
      <c r="Q1383" s="421"/>
      <c r="R1383" s="14" t="s">
        <v>2802</v>
      </c>
      <c r="S1383" s="11" t="s">
        <v>308</v>
      </c>
      <c r="T1383" s="11">
        <v>1000</v>
      </c>
      <c r="U1383" s="630"/>
      <c r="V1383" s="771"/>
      <c r="W1383" s="771"/>
      <c r="X1383" s="771"/>
      <c r="Y1383" s="771"/>
      <c r="Z1383" s="771"/>
      <c r="AA1383" s="771"/>
      <c r="AB1383" s="6" t="s">
        <v>2806</v>
      </c>
    </row>
    <row r="1384" spans="1:28" x14ac:dyDescent="0.3">
      <c r="A1384" s="421"/>
      <c r="B1384" s="11" t="s">
        <v>2966</v>
      </c>
      <c r="C1384" s="11" t="s">
        <v>2967</v>
      </c>
      <c r="D1384" s="11">
        <v>620</v>
      </c>
      <c r="E1384" s="11">
        <v>1680</v>
      </c>
      <c r="F1384" s="281"/>
      <c r="G1384" s="281"/>
      <c r="H1384" s="281"/>
      <c r="I1384" s="281">
        <v>1680</v>
      </c>
      <c r="J1384" s="281"/>
      <c r="K1384" s="281"/>
      <c r="L1384" s="4" t="s">
        <v>2961</v>
      </c>
      <c r="Q1384" s="547"/>
      <c r="R1384" s="546" t="s">
        <v>2868</v>
      </c>
      <c r="S1384" s="546" t="s">
        <v>314</v>
      </c>
      <c r="T1384" s="546">
        <v>440</v>
      </c>
      <c r="U1384" s="546">
        <v>1144</v>
      </c>
      <c r="V1384" s="281"/>
      <c r="W1384" s="281"/>
      <c r="X1384" s="281"/>
      <c r="Y1384" s="281">
        <v>1144</v>
      </c>
      <c r="Z1384" s="281"/>
      <c r="AA1384" s="281"/>
      <c r="AB1384" s="562" t="s">
        <v>2867</v>
      </c>
    </row>
    <row r="1385" spans="1:28" x14ac:dyDescent="0.3">
      <c r="A1385" s="421"/>
      <c r="B1385" s="11" t="s">
        <v>2968</v>
      </c>
      <c r="C1385" s="11" t="s">
        <v>2102</v>
      </c>
      <c r="D1385" s="11">
        <v>320</v>
      </c>
      <c r="E1385" s="11">
        <v>736</v>
      </c>
      <c r="F1385" s="281"/>
      <c r="G1385" s="281"/>
      <c r="H1385" s="281">
        <v>736</v>
      </c>
      <c r="I1385" s="281"/>
      <c r="J1385" s="281"/>
      <c r="K1385" s="281"/>
      <c r="L1385" s="4" t="s">
        <v>2961</v>
      </c>
      <c r="Q1385" s="421"/>
      <c r="R1385" s="11" t="s">
        <v>2869</v>
      </c>
      <c r="S1385" s="11" t="s">
        <v>309</v>
      </c>
      <c r="T1385" s="11">
        <v>670</v>
      </c>
      <c r="U1385" s="11">
        <v>1742</v>
      </c>
      <c r="V1385" s="281"/>
      <c r="W1385" s="281"/>
      <c r="X1385" s="281"/>
      <c r="Y1385" s="281"/>
      <c r="Z1385" s="281"/>
      <c r="AA1385" s="281">
        <v>1742</v>
      </c>
      <c r="AB1385" s="4" t="s">
        <v>2867</v>
      </c>
    </row>
    <row r="1386" spans="1:28" x14ac:dyDescent="0.3">
      <c r="A1386" s="421"/>
      <c r="B1386" s="11" t="s">
        <v>2969</v>
      </c>
      <c r="C1386" s="11" t="s">
        <v>2102</v>
      </c>
      <c r="D1386" s="11">
        <v>240</v>
      </c>
      <c r="E1386" s="11">
        <v>588</v>
      </c>
      <c r="F1386" s="281"/>
      <c r="G1386" s="281">
        <v>588</v>
      </c>
      <c r="H1386" s="281"/>
      <c r="I1386" s="281"/>
      <c r="J1386" s="281"/>
      <c r="K1386" s="281"/>
      <c r="L1386" s="4" t="s">
        <v>2961</v>
      </c>
      <c r="Q1386" s="547"/>
      <c r="R1386" s="546" t="s">
        <v>2870</v>
      </c>
      <c r="S1386" s="546" t="s">
        <v>382</v>
      </c>
      <c r="T1386" s="546">
        <v>1000</v>
      </c>
      <c r="U1386" s="546">
        <v>2600</v>
      </c>
      <c r="V1386" s="281"/>
      <c r="W1386" s="281"/>
      <c r="X1386" s="281"/>
      <c r="Y1386" s="281"/>
      <c r="Z1386" s="281"/>
      <c r="AA1386" s="281">
        <v>2600</v>
      </c>
      <c r="AB1386" s="562" t="s">
        <v>2867</v>
      </c>
    </row>
    <row r="1387" spans="1:28" x14ac:dyDescent="0.3">
      <c r="A1387" s="429"/>
      <c r="B1387" s="13" t="s">
        <v>2970</v>
      </c>
      <c r="C1387" s="11" t="s">
        <v>2102</v>
      </c>
      <c r="D1387" s="11">
        <v>240</v>
      </c>
      <c r="E1387" s="11">
        <v>588</v>
      </c>
      <c r="F1387" s="281"/>
      <c r="G1387" s="281">
        <v>588</v>
      </c>
      <c r="H1387" s="281"/>
      <c r="I1387" s="281"/>
      <c r="J1387" s="281"/>
      <c r="K1387" s="281"/>
      <c r="L1387" s="4" t="s">
        <v>2961</v>
      </c>
      <c r="Q1387" s="421"/>
      <c r="R1387" s="11" t="s">
        <v>2966</v>
      </c>
      <c r="S1387" s="11" t="s">
        <v>2967</v>
      </c>
      <c r="T1387" s="11">
        <v>620</v>
      </c>
      <c r="U1387" s="11">
        <v>1680</v>
      </c>
      <c r="V1387" s="281"/>
      <c r="W1387" s="281"/>
      <c r="X1387" s="281"/>
      <c r="Y1387" s="281">
        <v>1680</v>
      </c>
      <c r="Z1387" s="281"/>
      <c r="AA1387" s="281"/>
      <c r="AB1387" s="4" t="s">
        <v>2961</v>
      </c>
    </row>
    <row r="1388" spans="1:28" x14ac:dyDescent="0.3">
      <c r="A1388" s="421"/>
      <c r="B1388" s="11" t="s">
        <v>2971</v>
      </c>
      <c r="C1388" s="11" t="s">
        <v>2102</v>
      </c>
      <c r="D1388" s="11">
        <v>240</v>
      </c>
      <c r="E1388" s="11">
        <v>588</v>
      </c>
      <c r="F1388" s="281"/>
      <c r="G1388" s="281">
        <v>588</v>
      </c>
      <c r="H1388" s="281"/>
      <c r="I1388" s="281"/>
      <c r="J1388" s="281"/>
      <c r="K1388" s="281"/>
      <c r="L1388" s="4" t="s">
        <v>2961</v>
      </c>
      <c r="Q1388" s="547"/>
      <c r="R1388" s="546" t="s">
        <v>3010</v>
      </c>
      <c r="S1388" s="546" t="s">
        <v>305</v>
      </c>
      <c r="T1388" s="546">
        <v>330</v>
      </c>
      <c r="U1388" s="546">
        <v>790</v>
      </c>
      <c r="V1388" s="281"/>
      <c r="W1388" s="281"/>
      <c r="X1388" s="281">
        <v>790</v>
      </c>
      <c r="Y1388" s="281"/>
      <c r="Z1388" s="281"/>
      <c r="AA1388" s="281"/>
      <c r="AB1388" s="562" t="s">
        <v>3013</v>
      </c>
    </row>
    <row r="1389" spans="1:28" x14ac:dyDescent="0.3">
      <c r="A1389" s="421"/>
      <c r="B1389" s="11" t="s">
        <v>2972</v>
      </c>
      <c r="C1389" s="11" t="s">
        <v>2076</v>
      </c>
      <c r="D1389" s="11">
        <v>440</v>
      </c>
      <c r="E1389" s="11">
        <v>3012</v>
      </c>
      <c r="F1389" s="281"/>
      <c r="G1389" s="281"/>
      <c r="H1389" s="281"/>
      <c r="I1389" s="281"/>
      <c r="J1389" s="281"/>
      <c r="K1389" s="281">
        <v>3012</v>
      </c>
      <c r="L1389" s="4" t="s">
        <v>2973</v>
      </c>
      <c r="Q1389" s="421" t="s">
        <v>3355</v>
      </c>
      <c r="R1389" s="11" t="s">
        <v>3350</v>
      </c>
      <c r="S1389" s="11" t="s">
        <v>305</v>
      </c>
      <c r="T1389" s="11">
        <v>220</v>
      </c>
      <c r="U1389" s="11">
        <v>460</v>
      </c>
      <c r="V1389" s="281"/>
      <c r="W1389" s="281">
        <v>460</v>
      </c>
      <c r="X1389" s="281"/>
      <c r="Y1389" s="281"/>
      <c r="Z1389" s="281"/>
      <c r="AA1389" s="281"/>
      <c r="AB1389" s="4" t="s">
        <v>3352</v>
      </c>
    </row>
    <row r="1390" spans="1:28" x14ac:dyDescent="0.3">
      <c r="A1390" s="421"/>
      <c r="B1390" s="11" t="s">
        <v>2974</v>
      </c>
      <c r="C1390" s="11" t="s">
        <v>2102</v>
      </c>
      <c r="D1390" s="11">
        <v>240</v>
      </c>
      <c r="E1390" s="11">
        <v>588</v>
      </c>
      <c r="F1390" s="281"/>
      <c r="G1390" s="281">
        <v>588</v>
      </c>
      <c r="H1390" s="281"/>
      <c r="I1390" s="281"/>
      <c r="J1390" s="281"/>
      <c r="K1390" s="281"/>
      <c r="L1390" s="4" t="s">
        <v>2975</v>
      </c>
      <c r="Q1390" s="587"/>
      <c r="R1390" s="552" t="s">
        <v>3353</v>
      </c>
      <c r="S1390" s="546" t="s">
        <v>382</v>
      </c>
      <c r="T1390" s="552">
        <v>650</v>
      </c>
      <c r="U1390" s="552">
        <v>1365</v>
      </c>
      <c r="V1390" s="314"/>
      <c r="W1390" s="314"/>
      <c r="X1390" s="314"/>
      <c r="Y1390" s="314"/>
      <c r="Z1390" s="314">
        <v>1365</v>
      </c>
      <c r="AA1390" s="314"/>
      <c r="AB1390" s="575" t="s">
        <v>3354</v>
      </c>
    </row>
    <row r="1391" spans="1:28" x14ac:dyDescent="0.3">
      <c r="A1391" s="421"/>
      <c r="B1391" s="11" t="s">
        <v>2976</v>
      </c>
      <c r="C1391" s="11" t="s">
        <v>2076</v>
      </c>
      <c r="D1391" s="11">
        <v>320</v>
      </c>
      <c r="E1391" s="11">
        <v>736</v>
      </c>
      <c r="F1391" s="281"/>
      <c r="G1391" s="281"/>
      <c r="H1391" s="281">
        <v>736</v>
      </c>
      <c r="I1391" s="281"/>
      <c r="J1391" s="281"/>
      <c r="K1391" s="281"/>
      <c r="L1391" s="4" t="s">
        <v>2961</v>
      </c>
      <c r="Q1391" s="547"/>
      <c r="R1391" s="546" t="s">
        <v>3453</v>
      </c>
      <c r="S1391" s="546" t="s">
        <v>3465</v>
      </c>
      <c r="T1391" s="546">
        <v>130</v>
      </c>
      <c r="U1391" s="546">
        <v>300</v>
      </c>
      <c r="V1391" s="281"/>
      <c r="W1391" s="281">
        <v>300</v>
      </c>
      <c r="X1391" s="281"/>
      <c r="Y1391" s="281"/>
      <c r="Z1391" s="281"/>
      <c r="AA1391" s="281"/>
      <c r="AB1391" s="562" t="s">
        <v>788</v>
      </c>
    </row>
    <row r="1392" spans="1:28" x14ac:dyDescent="0.3">
      <c r="A1392" s="421"/>
      <c r="B1392" s="11" t="s">
        <v>2977</v>
      </c>
      <c r="C1392" s="11" t="s">
        <v>2076</v>
      </c>
      <c r="D1392" s="11">
        <v>360</v>
      </c>
      <c r="E1392" s="11">
        <v>880</v>
      </c>
      <c r="F1392" s="281"/>
      <c r="G1392" s="281"/>
      <c r="H1392" s="281">
        <v>880</v>
      </c>
      <c r="I1392" s="281"/>
      <c r="J1392" s="281"/>
      <c r="K1392" s="281"/>
      <c r="L1392" s="4" t="s">
        <v>2961</v>
      </c>
      <c r="Q1392" s="421"/>
      <c r="R1392" s="11" t="s">
        <v>3454</v>
      </c>
      <c r="S1392" s="11" t="s">
        <v>3465</v>
      </c>
      <c r="T1392" s="11">
        <v>195</v>
      </c>
      <c r="U1392" s="11">
        <v>450</v>
      </c>
      <c r="V1392" s="281"/>
      <c r="W1392" s="281">
        <v>450</v>
      </c>
      <c r="X1392" s="281"/>
      <c r="Y1392" s="281"/>
      <c r="Z1392" s="281"/>
      <c r="AA1392" s="281"/>
      <c r="AB1392" s="4" t="s">
        <v>788</v>
      </c>
    </row>
    <row r="1393" spans="1:28" x14ac:dyDescent="0.3">
      <c r="A1393" s="421"/>
      <c r="B1393" s="11" t="s">
        <v>2978</v>
      </c>
      <c r="C1393" s="11" t="s">
        <v>2076</v>
      </c>
      <c r="D1393" s="11">
        <v>550</v>
      </c>
      <c r="E1393" s="11">
        <v>1265</v>
      </c>
      <c r="F1393" s="281"/>
      <c r="G1393" s="281"/>
      <c r="H1393" s="281"/>
      <c r="I1393" s="281"/>
      <c r="J1393" s="281">
        <v>1265</v>
      </c>
      <c r="K1393" s="281"/>
      <c r="L1393" s="4" t="s">
        <v>2961</v>
      </c>
      <c r="Q1393" s="547"/>
      <c r="R1393" s="546" t="s">
        <v>3455</v>
      </c>
      <c r="S1393" s="546" t="s">
        <v>3465</v>
      </c>
      <c r="T1393" s="546">
        <v>260</v>
      </c>
      <c r="U1393" s="546">
        <v>600</v>
      </c>
      <c r="V1393" s="281"/>
      <c r="W1393" s="281"/>
      <c r="X1393" s="281">
        <v>600</v>
      </c>
      <c r="Y1393" s="281"/>
      <c r="Z1393" s="281"/>
      <c r="AA1393" s="281"/>
      <c r="AB1393" s="562" t="s">
        <v>788</v>
      </c>
    </row>
    <row r="1394" spans="1:28" x14ac:dyDescent="0.3">
      <c r="A1394" s="421"/>
      <c r="B1394" s="11" t="s">
        <v>2979</v>
      </c>
      <c r="C1394" s="11" t="s">
        <v>2076</v>
      </c>
      <c r="D1394" s="11">
        <v>1180</v>
      </c>
      <c r="E1394" s="11">
        <v>4260</v>
      </c>
      <c r="F1394" s="281"/>
      <c r="G1394" s="281"/>
      <c r="H1394" s="281"/>
      <c r="I1394" s="281"/>
      <c r="J1394" s="281"/>
      <c r="K1394" s="281">
        <v>4260</v>
      </c>
      <c r="L1394" s="4" t="s">
        <v>2981</v>
      </c>
      <c r="Q1394" s="421"/>
      <c r="R1394" s="11" t="s">
        <v>3456</v>
      </c>
      <c r="S1394" s="11" t="s">
        <v>3465</v>
      </c>
      <c r="T1394" s="11">
        <v>325</v>
      </c>
      <c r="U1394" s="11">
        <v>750</v>
      </c>
      <c r="V1394" s="281"/>
      <c r="W1394" s="281"/>
      <c r="X1394" s="281">
        <v>750</v>
      </c>
      <c r="Y1394" s="281"/>
      <c r="Z1394" s="281"/>
      <c r="AA1394" s="281"/>
      <c r="AB1394" s="4" t="s">
        <v>788</v>
      </c>
    </row>
    <row r="1395" spans="1:28" x14ac:dyDescent="0.3">
      <c r="A1395" s="421"/>
      <c r="B1395" s="11" t="s">
        <v>2980</v>
      </c>
      <c r="C1395" s="11" t="s">
        <v>2076</v>
      </c>
      <c r="D1395" s="11">
        <v>360</v>
      </c>
      <c r="E1395" s="153"/>
      <c r="F1395" s="320"/>
      <c r="G1395" s="320"/>
      <c r="H1395" s="320"/>
      <c r="I1395" s="320"/>
      <c r="J1395" s="320"/>
      <c r="K1395" s="320"/>
      <c r="L1395" s="4" t="s">
        <v>2981</v>
      </c>
      <c r="Q1395" s="547"/>
      <c r="R1395" s="546" t="s">
        <v>3457</v>
      </c>
      <c r="S1395" s="546" t="s">
        <v>3465</v>
      </c>
      <c r="T1395" s="546">
        <v>130</v>
      </c>
      <c r="U1395" s="546">
        <v>300</v>
      </c>
      <c r="V1395" s="281"/>
      <c r="W1395" s="281">
        <v>300</v>
      </c>
      <c r="X1395" s="281"/>
      <c r="Y1395" s="281"/>
      <c r="Z1395" s="281"/>
      <c r="AA1395" s="281"/>
      <c r="AB1395" s="562" t="s">
        <v>3446</v>
      </c>
    </row>
    <row r="1396" spans="1:28" x14ac:dyDescent="0.3">
      <c r="A1396" s="421"/>
      <c r="B1396" s="11" t="s">
        <v>2982</v>
      </c>
      <c r="C1396" s="11" t="s">
        <v>2076</v>
      </c>
      <c r="D1396" s="11">
        <v>220</v>
      </c>
      <c r="E1396" s="153"/>
      <c r="F1396" s="320"/>
      <c r="G1396" s="320"/>
      <c r="H1396" s="320"/>
      <c r="I1396" s="320"/>
      <c r="J1396" s="320"/>
      <c r="K1396" s="320"/>
      <c r="L1396" s="4" t="s">
        <v>2981</v>
      </c>
      <c r="Q1396" s="421"/>
      <c r="R1396" s="11" t="s">
        <v>3458</v>
      </c>
      <c r="S1396" s="11" t="s">
        <v>3465</v>
      </c>
      <c r="T1396" s="11">
        <v>195</v>
      </c>
      <c r="U1396" s="11">
        <v>450</v>
      </c>
      <c r="V1396" s="281"/>
      <c r="W1396" s="281">
        <v>450</v>
      </c>
      <c r="X1396" s="281"/>
      <c r="Y1396" s="281"/>
      <c r="Z1396" s="281"/>
      <c r="AA1396" s="281"/>
      <c r="AB1396" s="4" t="s">
        <v>3446</v>
      </c>
    </row>
    <row r="1397" spans="1:28" ht="15" thickBot="1" x14ac:dyDescent="0.35">
      <c r="A1397" s="429"/>
      <c r="B1397" s="13" t="s">
        <v>2983</v>
      </c>
      <c r="C1397" s="11" t="s">
        <v>2076</v>
      </c>
      <c r="D1397" s="13">
        <v>580</v>
      </c>
      <c r="E1397" s="154"/>
      <c r="F1397" s="761"/>
      <c r="G1397" s="761"/>
      <c r="H1397" s="761"/>
      <c r="I1397" s="761"/>
      <c r="J1397" s="761"/>
      <c r="K1397" s="761"/>
      <c r="L1397" s="8" t="s">
        <v>2981</v>
      </c>
      <c r="Q1397" s="547"/>
      <c r="R1397" s="546" t="s">
        <v>3459</v>
      </c>
      <c r="S1397" s="546" t="s">
        <v>3465</v>
      </c>
      <c r="T1397" s="546">
        <v>260</v>
      </c>
      <c r="U1397" s="546">
        <v>600</v>
      </c>
      <c r="V1397" s="281"/>
      <c r="W1397" s="281"/>
      <c r="X1397" s="281">
        <v>600</v>
      </c>
      <c r="Y1397" s="281"/>
      <c r="Z1397" s="281"/>
      <c r="AA1397" s="281"/>
      <c r="AB1397" s="562" t="s">
        <v>3446</v>
      </c>
    </row>
    <row r="1398" spans="1:28" ht="18.600000000000001" thickBot="1" x14ac:dyDescent="0.4">
      <c r="A1398" s="56" t="s">
        <v>2986</v>
      </c>
      <c r="B1398" s="512"/>
      <c r="C1398" s="83"/>
      <c r="D1398" s="513"/>
      <c r="E1398" s="513"/>
      <c r="F1398" s="513"/>
      <c r="G1398" s="513"/>
      <c r="H1398" s="513"/>
      <c r="I1398" s="513"/>
      <c r="J1398" s="513"/>
      <c r="K1398" s="513"/>
      <c r="L1398" s="516"/>
      <c r="Q1398" s="421"/>
      <c r="R1398" s="11" t="s">
        <v>3460</v>
      </c>
      <c r="S1398" s="11" t="s">
        <v>3465</v>
      </c>
      <c r="T1398" s="11">
        <v>325</v>
      </c>
      <c r="U1398" s="11">
        <v>750</v>
      </c>
      <c r="V1398" s="281"/>
      <c r="W1398" s="281"/>
      <c r="X1398" s="281">
        <v>750</v>
      </c>
      <c r="Y1398" s="281"/>
      <c r="Z1398" s="281"/>
      <c r="AA1398" s="281"/>
      <c r="AB1398" s="4" t="s">
        <v>3446</v>
      </c>
    </row>
    <row r="1399" spans="1:28" x14ac:dyDescent="0.3">
      <c r="A1399" s="426" t="s">
        <v>2999</v>
      </c>
      <c r="B1399" s="14" t="s">
        <v>2995</v>
      </c>
      <c r="C1399" s="11" t="s">
        <v>424</v>
      </c>
      <c r="D1399" s="14">
        <v>90</v>
      </c>
      <c r="E1399" s="14">
        <v>178</v>
      </c>
      <c r="F1399" s="315">
        <v>178</v>
      </c>
      <c r="G1399" s="315"/>
      <c r="H1399" s="315"/>
      <c r="I1399" s="315"/>
      <c r="J1399" s="315"/>
      <c r="K1399" s="315"/>
      <c r="L1399" s="6" t="s">
        <v>2987</v>
      </c>
      <c r="Q1399" s="547"/>
      <c r="R1399" s="546" t="s">
        <v>3461</v>
      </c>
      <c r="S1399" s="546" t="s">
        <v>3465</v>
      </c>
      <c r="T1399" s="546">
        <v>130</v>
      </c>
      <c r="U1399" s="546">
        <v>300</v>
      </c>
      <c r="V1399" s="281"/>
      <c r="W1399" s="281">
        <v>300</v>
      </c>
      <c r="X1399" s="281"/>
      <c r="Y1399" s="281"/>
      <c r="Z1399" s="281"/>
      <c r="AA1399" s="281"/>
      <c r="AB1399" s="562" t="s">
        <v>3449</v>
      </c>
    </row>
    <row r="1400" spans="1:28" x14ac:dyDescent="0.3">
      <c r="A1400" s="421" t="s">
        <v>3000</v>
      </c>
      <c r="B1400" s="11" t="s">
        <v>2996</v>
      </c>
      <c r="C1400" s="11" t="s">
        <v>424</v>
      </c>
      <c r="D1400" s="11">
        <v>90</v>
      </c>
      <c r="E1400" s="11">
        <v>185</v>
      </c>
      <c r="F1400" s="281">
        <v>185</v>
      </c>
      <c r="G1400" s="281"/>
      <c r="H1400" s="281"/>
      <c r="I1400" s="281"/>
      <c r="J1400" s="281"/>
      <c r="K1400" s="281"/>
      <c r="L1400" s="4" t="s">
        <v>2988</v>
      </c>
      <c r="Q1400" s="421"/>
      <c r="R1400" s="11" t="s">
        <v>3462</v>
      </c>
      <c r="S1400" s="11" t="s">
        <v>3465</v>
      </c>
      <c r="T1400" s="11">
        <v>195</v>
      </c>
      <c r="U1400" s="11">
        <v>450</v>
      </c>
      <c r="V1400" s="281"/>
      <c r="W1400" s="281">
        <v>450</v>
      </c>
      <c r="X1400" s="281"/>
      <c r="Y1400" s="281"/>
      <c r="Z1400" s="281"/>
      <c r="AA1400" s="281"/>
      <c r="AB1400" s="4" t="s">
        <v>3449</v>
      </c>
    </row>
    <row r="1401" spans="1:28" x14ac:dyDescent="0.3">
      <c r="A1401" s="421"/>
      <c r="B1401" s="11" t="s">
        <v>2997</v>
      </c>
      <c r="C1401" s="11" t="s">
        <v>424</v>
      </c>
      <c r="D1401" s="11">
        <v>90</v>
      </c>
      <c r="E1401" s="11">
        <v>181</v>
      </c>
      <c r="F1401" s="281">
        <v>181</v>
      </c>
      <c r="G1401" s="281"/>
      <c r="H1401" s="281"/>
      <c r="I1401" s="281"/>
      <c r="J1401" s="281"/>
      <c r="K1401" s="281"/>
      <c r="L1401" s="4" t="s">
        <v>2989</v>
      </c>
      <c r="Q1401" s="547"/>
      <c r="R1401" s="546" t="s">
        <v>3463</v>
      </c>
      <c r="S1401" s="546" t="s">
        <v>3465</v>
      </c>
      <c r="T1401" s="546">
        <v>260</v>
      </c>
      <c r="U1401" s="546">
        <v>600</v>
      </c>
      <c r="V1401" s="281"/>
      <c r="W1401" s="281"/>
      <c r="X1401" s="281">
        <v>600</v>
      </c>
      <c r="Y1401" s="281"/>
      <c r="Z1401" s="281"/>
      <c r="AA1401" s="281"/>
      <c r="AB1401" s="562" t="s">
        <v>3449</v>
      </c>
    </row>
    <row r="1402" spans="1:28" x14ac:dyDescent="0.3">
      <c r="A1402" s="421"/>
      <c r="B1402" s="11" t="s">
        <v>2994</v>
      </c>
      <c r="C1402" s="11" t="s">
        <v>424</v>
      </c>
      <c r="D1402" s="11">
        <v>40</v>
      </c>
      <c r="E1402" s="153"/>
      <c r="F1402" s="320"/>
      <c r="G1402" s="320"/>
      <c r="H1402" s="320"/>
      <c r="I1402" s="320"/>
      <c r="J1402" s="320"/>
      <c r="K1402" s="320"/>
      <c r="L1402" s="4" t="s">
        <v>2990</v>
      </c>
      <c r="Q1402" s="421"/>
      <c r="R1402" s="11" t="s">
        <v>3464</v>
      </c>
      <c r="S1402" s="11" t="s">
        <v>3465</v>
      </c>
      <c r="T1402" s="11">
        <v>325</v>
      </c>
      <c r="U1402" s="11">
        <v>750</v>
      </c>
      <c r="V1402" s="281"/>
      <c r="W1402" s="281"/>
      <c r="X1402" s="281">
        <v>750</v>
      </c>
      <c r="Y1402" s="281"/>
      <c r="Z1402" s="281"/>
      <c r="AA1402" s="281"/>
      <c r="AB1402" s="4" t="s">
        <v>3449</v>
      </c>
    </row>
    <row r="1403" spans="1:28" x14ac:dyDescent="0.3">
      <c r="A1403" s="421"/>
      <c r="B1403" s="11" t="s">
        <v>2993</v>
      </c>
      <c r="C1403" s="11" t="s">
        <v>2070</v>
      </c>
      <c r="D1403" s="11">
        <v>320</v>
      </c>
      <c r="E1403" s="153"/>
      <c r="F1403" s="320"/>
      <c r="G1403" s="320"/>
      <c r="H1403" s="320"/>
      <c r="I1403" s="320"/>
      <c r="J1403" s="320"/>
      <c r="K1403" s="320"/>
      <c r="L1403" s="4" t="s">
        <v>2991</v>
      </c>
      <c r="Q1403" s="547"/>
      <c r="R1403" s="546" t="s">
        <v>3466</v>
      </c>
      <c r="S1403" s="546" t="s">
        <v>3465</v>
      </c>
      <c r="T1403" s="546">
        <v>130</v>
      </c>
      <c r="U1403" s="546">
        <v>300</v>
      </c>
      <c r="V1403" s="281"/>
      <c r="W1403" s="281">
        <v>300</v>
      </c>
      <c r="X1403" s="281"/>
      <c r="Y1403" s="281"/>
      <c r="Z1403" s="281"/>
      <c r="AA1403" s="281"/>
      <c r="AB1403" s="562" t="s">
        <v>3452</v>
      </c>
    </row>
    <row r="1404" spans="1:28" ht="15" thickBot="1" x14ac:dyDescent="0.35">
      <c r="A1404" s="429"/>
      <c r="B1404" s="13" t="s">
        <v>2992</v>
      </c>
      <c r="C1404" s="11" t="s">
        <v>2065</v>
      </c>
      <c r="D1404" s="13">
        <v>200</v>
      </c>
      <c r="E1404" s="13">
        <v>187</v>
      </c>
      <c r="F1404" s="314">
        <v>187</v>
      </c>
      <c r="G1404" s="314"/>
      <c r="H1404" s="314"/>
      <c r="I1404" s="314"/>
      <c r="J1404" s="314"/>
      <c r="K1404" s="314"/>
      <c r="L1404" s="8" t="s">
        <v>2998</v>
      </c>
      <c r="Q1404" s="421"/>
      <c r="R1404" s="11" t="s">
        <v>3467</v>
      </c>
      <c r="S1404" s="11" t="s">
        <v>3465</v>
      </c>
      <c r="T1404" s="11">
        <v>195</v>
      </c>
      <c r="U1404" s="11">
        <v>450</v>
      </c>
      <c r="V1404" s="281"/>
      <c r="W1404" s="281">
        <v>450</v>
      </c>
      <c r="X1404" s="281"/>
      <c r="Y1404" s="281"/>
      <c r="Z1404" s="281"/>
      <c r="AA1404" s="281"/>
      <c r="AB1404" s="4" t="s">
        <v>3452</v>
      </c>
    </row>
    <row r="1405" spans="1:28" ht="18.600000000000001" thickBot="1" x14ac:dyDescent="0.4">
      <c r="A1405" s="56" t="s">
        <v>3001</v>
      </c>
      <c r="B1405" s="53"/>
      <c r="C1405" s="83"/>
      <c r="D1405" s="27"/>
      <c r="E1405" s="27"/>
      <c r="F1405" s="27"/>
      <c r="G1405" s="27"/>
      <c r="H1405" s="27"/>
      <c r="I1405" s="27"/>
      <c r="J1405" s="27"/>
      <c r="K1405" s="27"/>
      <c r="L1405" s="16"/>
      <c r="Q1405" s="587"/>
      <c r="R1405" s="546" t="s">
        <v>3468</v>
      </c>
      <c r="S1405" s="546" t="s">
        <v>3465</v>
      </c>
      <c r="T1405" s="546">
        <v>260</v>
      </c>
      <c r="U1405" s="546">
        <v>600</v>
      </c>
      <c r="V1405" s="281"/>
      <c r="W1405" s="281"/>
      <c r="X1405" s="281">
        <v>600</v>
      </c>
      <c r="Y1405" s="281"/>
      <c r="Z1405" s="281"/>
      <c r="AA1405" s="281"/>
      <c r="AB1405" s="562" t="s">
        <v>3452</v>
      </c>
    </row>
    <row r="1406" spans="1:28" x14ac:dyDescent="0.3">
      <c r="A1406" s="435" t="s">
        <v>3016</v>
      </c>
      <c r="B1406" s="26" t="s">
        <v>3002</v>
      </c>
      <c r="C1406" s="11" t="s">
        <v>2079</v>
      </c>
      <c r="D1406" s="26">
        <v>150</v>
      </c>
      <c r="E1406" s="26">
        <v>650</v>
      </c>
      <c r="F1406" s="316"/>
      <c r="G1406" s="316"/>
      <c r="H1406" s="316">
        <v>650</v>
      </c>
      <c r="I1406" s="316"/>
      <c r="J1406" s="316"/>
      <c r="K1406" s="316"/>
      <c r="L1406" s="114" t="s">
        <v>3003</v>
      </c>
      <c r="Q1406" s="421"/>
      <c r="R1406" s="11" t="s">
        <v>3469</v>
      </c>
      <c r="S1406" s="11" t="s">
        <v>3465</v>
      </c>
      <c r="T1406" s="11">
        <v>325</v>
      </c>
      <c r="U1406" s="11">
        <v>750</v>
      </c>
      <c r="V1406" s="281"/>
      <c r="W1406" s="281"/>
      <c r="X1406" s="281">
        <v>750</v>
      </c>
      <c r="Y1406" s="281"/>
      <c r="Z1406" s="281"/>
      <c r="AA1406" s="281"/>
      <c r="AB1406" s="4" t="s">
        <v>3452</v>
      </c>
    </row>
    <row r="1407" spans="1:28" x14ac:dyDescent="0.3">
      <c r="A1407" s="35" t="s">
        <v>3015</v>
      </c>
      <c r="B1407" s="11" t="s">
        <v>3004</v>
      </c>
      <c r="C1407" s="11" t="s">
        <v>82</v>
      </c>
      <c r="D1407" s="11">
        <v>27</v>
      </c>
      <c r="E1407" s="153"/>
      <c r="F1407" s="320"/>
      <c r="G1407" s="320"/>
      <c r="H1407" s="320"/>
      <c r="I1407" s="320"/>
      <c r="J1407" s="320"/>
      <c r="K1407" s="320"/>
      <c r="L1407" s="4" t="s">
        <v>3005</v>
      </c>
      <c r="Q1407" s="547"/>
      <c r="R1407" s="546" t="s">
        <v>3470</v>
      </c>
      <c r="S1407" s="546" t="s">
        <v>3465</v>
      </c>
      <c r="T1407" s="546">
        <v>200</v>
      </c>
      <c r="U1407" s="546">
        <v>460</v>
      </c>
      <c r="V1407" s="281"/>
      <c r="W1407" s="281">
        <v>460</v>
      </c>
      <c r="X1407" s="281"/>
      <c r="Y1407" s="281"/>
      <c r="Z1407" s="281"/>
      <c r="AA1407" s="281"/>
      <c r="AB1407" s="562" t="s">
        <v>788</v>
      </c>
    </row>
    <row r="1408" spans="1:28" x14ac:dyDescent="0.3">
      <c r="A1408" s="421"/>
      <c r="B1408" s="11" t="s">
        <v>3006</v>
      </c>
      <c r="C1408" s="11" t="s">
        <v>82</v>
      </c>
      <c r="D1408" s="11">
        <v>9</v>
      </c>
      <c r="E1408" s="11">
        <v>11.7</v>
      </c>
      <c r="F1408" s="281">
        <v>11.7</v>
      </c>
      <c r="G1408" s="281"/>
      <c r="H1408" s="281"/>
      <c r="I1408" s="281"/>
      <c r="J1408" s="281"/>
      <c r="K1408" s="281"/>
      <c r="L1408" s="4" t="s">
        <v>3008</v>
      </c>
      <c r="Q1408" s="421"/>
      <c r="R1408" s="11" t="s">
        <v>3471</v>
      </c>
      <c r="S1408" s="11" t="s">
        <v>3465</v>
      </c>
      <c r="T1408" s="11">
        <v>300</v>
      </c>
      <c r="U1408" s="11">
        <v>690</v>
      </c>
      <c r="V1408" s="281"/>
      <c r="W1408" s="281"/>
      <c r="X1408" s="281">
        <v>690</v>
      </c>
      <c r="Y1408" s="281"/>
      <c r="Z1408" s="281"/>
      <c r="AA1408" s="281"/>
      <c r="AB1408" s="4" t="s">
        <v>788</v>
      </c>
    </row>
    <row r="1409" spans="1:28" x14ac:dyDescent="0.3">
      <c r="A1409" s="421"/>
      <c r="B1409" s="11" t="s">
        <v>3007</v>
      </c>
      <c r="C1409" s="11" t="s">
        <v>82</v>
      </c>
      <c r="D1409" s="11">
        <v>18</v>
      </c>
      <c r="E1409" s="11">
        <v>23.4</v>
      </c>
      <c r="F1409" s="281">
        <v>23.4</v>
      </c>
      <c r="G1409" s="281"/>
      <c r="H1409" s="281"/>
      <c r="I1409" s="281"/>
      <c r="J1409" s="281"/>
      <c r="K1409" s="281"/>
      <c r="L1409" s="4" t="s">
        <v>3008</v>
      </c>
      <c r="Q1409" s="547"/>
      <c r="R1409" s="546" t="s">
        <v>3472</v>
      </c>
      <c r="S1409" s="546" t="s">
        <v>3465</v>
      </c>
      <c r="T1409" s="546">
        <v>400</v>
      </c>
      <c r="U1409" s="546">
        <v>920</v>
      </c>
      <c r="V1409" s="281"/>
      <c r="W1409" s="281"/>
      <c r="X1409" s="281"/>
      <c r="Y1409" s="281">
        <v>920</v>
      </c>
      <c r="Z1409" s="281"/>
      <c r="AA1409" s="281"/>
      <c r="AB1409" s="562" t="s">
        <v>788</v>
      </c>
    </row>
    <row r="1410" spans="1:28" x14ac:dyDescent="0.3">
      <c r="A1410" s="421"/>
      <c r="B1410" s="11" t="s">
        <v>3009</v>
      </c>
      <c r="C1410" s="11" t="s">
        <v>82</v>
      </c>
      <c r="D1410" s="11">
        <v>36</v>
      </c>
      <c r="E1410" s="11">
        <v>62</v>
      </c>
      <c r="F1410" s="281">
        <v>62</v>
      </c>
      <c r="G1410" s="281"/>
      <c r="H1410" s="281"/>
      <c r="I1410" s="281"/>
      <c r="J1410" s="281"/>
      <c r="K1410" s="281"/>
      <c r="L1410" s="4" t="s">
        <v>3008</v>
      </c>
      <c r="Q1410" s="421"/>
      <c r="R1410" s="11" t="s">
        <v>3473</v>
      </c>
      <c r="S1410" s="11" t="s">
        <v>3465</v>
      </c>
      <c r="T1410" s="11">
        <v>500</v>
      </c>
      <c r="U1410" s="11">
        <v>1150</v>
      </c>
      <c r="V1410" s="281"/>
      <c r="W1410" s="281"/>
      <c r="X1410" s="281"/>
      <c r="Y1410" s="281">
        <v>1150</v>
      </c>
      <c r="Z1410" s="281"/>
      <c r="AA1410" s="281"/>
      <c r="AB1410" s="4" t="s">
        <v>788</v>
      </c>
    </row>
    <row r="1411" spans="1:28" x14ac:dyDescent="0.3">
      <c r="A1411" s="421"/>
      <c r="B1411" s="11" t="s">
        <v>3010</v>
      </c>
      <c r="C1411" s="11" t="s">
        <v>305</v>
      </c>
      <c r="D1411" s="11">
        <v>330</v>
      </c>
      <c r="E1411" s="11">
        <v>790</v>
      </c>
      <c r="F1411" s="281"/>
      <c r="G1411" s="281"/>
      <c r="H1411" s="281">
        <v>790</v>
      </c>
      <c r="I1411" s="281"/>
      <c r="J1411" s="281"/>
      <c r="K1411" s="281"/>
      <c r="L1411" s="4" t="s">
        <v>3013</v>
      </c>
      <c r="Q1411" s="547"/>
      <c r="R1411" s="546" t="s">
        <v>3474</v>
      </c>
      <c r="S1411" s="546" t="s">
        <v>3465</v>
      </c>
      <c r="T1411" s="546">
        <v>200</v>
      </c>
      <c r="U1411" s="546">
        <v>460</v>
      </c>
      <c r="V1411" s="281"/>
      <c r="W1411" s="281">
        <v>460</v>
      </c>
      <c r="X1411" s="281"/>
      <c r="Y1411" s="281"/>
      <c r="Z1411" s="281"/>
      <c r="AA1411" s="281"/>
      <c r="AB1411" s="562" t="s">
        <v>3446</v>
      </c>
    </row>
    <row r="1412" spans="1:28" x14ac:dyDescent="0.3">
      <c r="A1412" s="421"/>
      <c r="B1412" s="11" t="s">
        <v>3011</v>
      </c>
      <c r="C1412" s="11" t="s">
        <v>424</v>
      </c>
      <c r="D1412" s="11">
        <v>515</v>
      </c>
      <c r="E1412" s="11">
        <v>1180</v>
      </c>
      <c r="F1412" s="281"/>
      <c r="G1412" s="281"/>
      <c r="H1412" s="281"/>
      <c r="I1412" s="281">
        <v>1180</v>
      </c>
      <c r="J1412" s="281"/>
      <c r="K1412" s="281"/>
      <c r="L1412" s="4" t="s">
        <v>3012</v>
      </c>
      <c r="Q1412" s="421"/>
      <c r="R1412" s="11" t="s">
        <v>3475</v>
      </c>
      <c r="S1412" s="11" t="s">
        <v>3465</v>
      </c>
      <c r="T1412" s="11">
        <v>300</v>
      </c>
      <c r="U1412" s="11">
        <v>690</v>
      </c>
      <c r="V1412" s="281"/>
      <c r="W1412" s="281"/>
      <c r="X1412" s="281">
        <v>690</v>
      </c>
      <c r="Y1412" s="281"/>
      <c r="Z1412" s="281"/>
      <c r="AA1412" s="281"/>
      <c r="AB1412" s="4" t="s">
        <v>3446</v>
      </c>
    </row>
    <row r="1413" spans="1:28" x14ac:dyDescent="0.3">
      <c r="A1413" s="421"/>
      <c r="B1413" s="11" t="s">
        <v>3011</v>
      </c>
      <c r="C1413" s="11" t="s">
        <v>424</v>
      </c>
      <c r="D1413" s="11">
        <v>320</v>
      </c>
      <c r="E1413" s="11">
        <v>735</v>
      </c>
      <c r="F1413" s="281"/>
      <c r="G1413" s="281"/>
      <c r="H1413" s="281">
        <v>735</v>
      </c>
      <c r="I1413" s="281"/>
      <c r="J1413" s="281"/>
      <c r="K1413" s="281"/>
      <c r="L1413" s="4" t="s">
        <v>3012</v>
      </c>
      <c r="Q1413" s="547"/>
      <c r="R1413" s="546" t="s">
        <v>3476</v>
      </c>
      <c r="S1413" s="546" t="s">
        <v>3465</v>
      </c>
      <c r="T1413" s="546">
        <v>400</v>
      </c>
      <c r="U1413" s="546">
        <v>920</v>
      </c>
      <c r="V1413" s="281"/>
      <c r="W1413" s="281"/>
      <c r="X1413" s="281"/>
      <c r="Y1413" s="281">
        <v>920</v>
      </c>
      <c r="Z1413" s="281"/>
      <c r="AA1413" s="281"/>
      <c r="AB1413" s="562" t="s">
        <v>3446</v>
      </c>
    </row>
    <row r="1414" spans="1:28" ht="15" thickBot="1" x14ac:dyDescent="0.35">
      <c r="A1414" s="429"/>
      <c r="B1414" s="13" t="s">
        <v>3014</v>
      </c>
      <c r="C1414" s="11" t="s">
        <v>2068</v>
      </c>
      <c r="D1414" s="154"/>
      <c r="E1414" s="154"/>
      <c r="F1414" s="761"/>
      <c r="G1414" s="761"/>
      <c r="H1414" s="761"/>
      <c r="I1414" s="761"/>
      <c r="J1414" s="761"/>
      <c r="K1414" s="761"/>
      <c r="L1414" s="8"/>
      <c r="Q1414" s="421"/>
      <c r="R1414" s="11" t="s">
        <v>3477</v>
      </c>
      <c r="S1414" s="11" t="s">
        <v>3465</v>
      </c>
      <c r="T1414" s="11">
        <v>500</v>
      </c>
      <c r="U1414" s="11">
        <v>1150</v>
      </c>
      <c r="V1414" s="281"/>
      <c r="W1414" s="281"/>
      <c r="X1414" s="281"/>
      <c r="Y1414" s="281">
        <v>1150</v>
      </c>
      <c r="Z1414" s="281"/>
      <c r="AA1414" s="281"/>
      <c r="AB1414" s="4" t="s">
        <v>3446</v>
      </c>
    </row>
    <row r="1415" spans="1:28" ht="18.600000000000001" thickBot="1" x14ac:dyDescent="0.4">
      <c r="A1415" s="56" t="s">
        <v>3019</v>
      </c>
      <c r="B1415" s="53"/>
      <c r="C1415" s="83"/>
      <c r="D1415" s="27"/>
      <c r="E1415" s="27"/>
      <c r="F1415" s="27"/>
      <c r="G1415" s="27"/>
      <c r="H1415" s="27"/>
      <c r="I1415" s="27"/>
      <c r="J1415" s="27"/>
      <c r="K1415" s="27"/>
      <c r="L1415" s="16"/>
      <c r="Q1415" s="547"/>
      <c r="R1415" s="546" t="s">
        <v>3478</v>
      </c>
      <c r="S1415" s="546" t="s">
        <v>3465</v>
      </c>
      <c r="T1415" s="546">
        <v>200</v>
      </c>
      <c r="U1415" s="546">
        <v>460</v>
      </c>
      <c r="V1415" s="281"/>
      <c r="W1415" s="281">
        <v>460</v>
      </c>
      <c r="X1415" s="281"/>
      <c r="Y1415" s="281"/>
      <c r="Z1415" s="281"/>
      <c r="AA1415" s="281"/>
      <c r="AB1415" s="562" t="s">
        <v>3449</v>
      </c>
    </row>
    <row r="1416" spans="1:28" x14ac:dyDescent="0.3">
      <c r="A1416" s="426" t="s">
        <v>3034</v>
      </c>
      <c r="B1416" s="14" t="s">
        <v>3022</v>
      </c>
      <c r="C1416" s="11" t="s">
        <v>3020</v>
      </c>
      <c r="D1416" s="14">
        <v>84</v>
      </c>
      <c r="E1416" s="14">
        <v>235</v>
      </c>
      <c r="F1416" s="315">
        <v>235</v>
      </c>
      <c r="G1416" s="315"/>
      <c r="H1416" s="315"/>
      <c r="I1416" s="315"/>
      <c r="J1416" s="315"/>
      <c r="K1416" s="315"/>
      <c r="L1416" s="6" t="s">
        <v>3021</v>
      </c>
      <c r="Q1416" s="421"/>
      <c r="R1416" s="11" t="s">
        <v>3479</v>
      </c>
      <c r="S1416" s="11" t="s">
        <v>3465</v>
      </c>
      <c r="T1416" s="11">
        <v>300</v>
      </c>
      <c r="U1416" s="11">
        <v>690</v>
      </c>
      <c r="V1416" s="281"/>
      <c r="W1416" s="281"/>
      <c r="X1416" s="281">
        <v>690</v>
      </c>
      <c r="Y1416" s="281"/>
      <c r="Z1416" s="281"/>
      <c r="AA1416" s="281"/>
      <c r="AB1416" s="4" t="s">
        <v>3449</v>
      </c>
    </row>
    <row r="1417" spans="1:28" x14ac:dyDescent="0.3">
      <c r="A1417" s="421" t="s">
        <v>3035</v>
      </c>
      <c r="B1417" s="11" t="s">
        <v>3023</v>
      </c>
      <c r="C1417" s="11" t="s">
        <v>3020</v>
      </c>
      <c r="D1417" s="11">
        <v>125</v>
      </c>
      <c r="E1417" s="11">
        <v>363</v>
      </c>
      <c r="F1417" s="281"/>
      <c r="G1417" s="281">
        <v>363</v>
      </c>
      <c r="H1417" s="281"/>
      <c r="I1417" s="281"/>
      <c r="J1417" s="281"/>
      <c r="K1417" s="281"/>
      <c r="L1417" s="6" t="s">
        <v>3024</v>
      </c>
      <c r="Q1417" s="547"/>
      <c r="R1417" s="546" t="s">
        <v>3480</v>
      </c>
      <c r="S1417" s="546" t="s">
        <v>3465</v>
      </c>
      <c r="T1417" s="546">
        <v>400</v>
      </c>
      <c r="U1417" s="546">
        <v>920</v>
      </c>
      <c r="V1417" s="281"/>
      <c r="W1417" s="281"/>
      <c r="X1417" s="281"/>
      <c r="Y1417" s="281">
        <v>920</v>
      </c>
      <c r="Z1417" s="281"/>
      <c r="AA1417" s="281"/>
      <c r="AB1417" s="562" t="s">
        <v>3449</v>
      </c>
    </row>
    <row r="1418" spans="1:28" x14ac:dyDescent="0.3">
      <c r="A1418" s="421"/>
      <c r="B1418" s="11" t="s">
        <v>3025</v>
      </c>
      <c r="C1418" s="11" t="s">
        <v>3026</v>
      </c>
      <c r="D1418" s="11">
        <v>336</v>
      </c>
      <c r="E1418" s="11">
        <v>940</v>
      </c>
      <c r="F1418" s="281"/>
      <c r="G1418" s="281"/>
      <c r="H1418" s="281"/>
      <c r="I1418" s="281">
        <v>940</v>
      </c>
      <c r="J1418" s="281"/>
      <c r="K1418" s="281"/>
      <c r="L1418" s="6" t="s">
        <v>3021</v>
      </c>
      <c r="Q1418" s="421"/>
      <c r="R1418" s="11" t="s">
        <v>3481</v>
      </c>
      <c r="S1418" s="11" t="s">
        <v>3465</v>
      </c>
      <c r="T1418" s="11">
        <v>500</v>
      </c>
      <c r="U1418" s="11">
        <v>1150</v>
      </c>
      <c r="V1418" s="281"/>
      <c r="W1418" s="281"/>
      <c r="X1418" s="281"/>
      <c r="Y1418" s="281">
        <v>1150</v>
      </c>
      <c r="Z1418" s="281"/>
      <c r="AA1418" s="281"/>
      <c r="AB1418" s="4" t="s">
        <v>3449</v>
      </c>
    </row>
    <row r="1419" spans="1:28" x14ac:dyDescent="0.3">
      <c r="A1419" s="421"/>
      <c r="B1419" s="11" t="s">
        <v>3027</v>
      </c>
      <c r="C1419" s="11" t="s">
        <v>3026</v>
      </c>
      <c r="D1419" s="11">
        <v>500</v>
      </c>
      <c r="E1419" s="11">
        <v>1452</v>
      </c>
      <c r="F1419" s="281"/>
      <c r="G1419" s="281"/>
      <c r="H1419" s="281"/>
      <c r="I1419" s="281"/>
      <c r="J1419" s="281">
        <v>1452</v>
      </c>
      <c r="K1419" s="281"/>
      <c r="L1419" s="6" t="s">
        <v>3021</v>
      </c>
      <c r="Q1419" s="547"/>
      <c r="R1419" s="546" t="s">
        <v>3482</v>
      </c>
      <c r="S1419" s="546" t="s">
        <v>3465</v>
      </c>
      <c r="T1419" s="546">
        <v>200</v>
      </c>
      <c r="U1419" s="546">
        <v>460</v>
      </c>
      <c r="V1419" s="281"/>
      <c r="W1419" s="281">
        <v>460</v>
      </c>
      <c r="X1419" s="281"/>
      <c r="Y1419" s="281"/>
      <c r="Z1419" s="281"/>
      <c r="AA1419" s="281"/>
      <c r="AB1419" s="562" t="s">
        <v>3452</v>
      </c>
    </row>
    <row r="1420" spans="1:28" x14ac:dyDescent="0.3">
      <c r="A1420" s="421"/>
      <c r="B1420" s="11" t="s">
        <v>3028</v>
      </c>
      <c r="C1420" s="11" t="s">
        <v>3020</v>
      </c>
      <c r="D1420" s="11">
        <v>84</v>
      </c>
      <c r="E1420" s="11">
        <v>219</v>
      </c>
      <c r="F1420" s="281">
        <v>219</v>
      </c>
      <c r="G1420" s="281"/>
      <c r="H1420" s="281"/>
      <c r="I1420" s="281"/>
      <c r="J1420" s="281"/>
      <c r="K1420" s="281"/>
      <c r="L1420" s="6" t="s">
        <v>3029</v>
      </c>
      <c r="Q1420" s="421"/>
      <c r="R1420" s="11" t="s">
        <v>3483</v>
      </c>
      <c r="S1420" s="11" t="s">
        <v>3465</v>
      </c>
      <c r="T1420" s="11">
        <v>300</v>
      </c>
      <c r="U1420" s="11">
        <v>690</v>
      </c>
      <c r="V1420" s="281"/>
      <c r="W1420" s="281"/>
      <c r="X1420" s="281">
        <v>690</v>
      </c>
      <c r="Y1420" s="281"/>
      <c r="Z1420" s="281"/>
      <c r="AA1420" s="281"/>
      <c r="AB1420" s="4" t="s">
        <v>3452</v>
      </c>
    </row>
    <row r="1421" spans="1:28" x14ac:dyDescent="0.3">
      <c r="A1421" s="421"/>
      <c r="B1421" s="11" t="s">
        <v>3030</v>
      </c>
      <c r="C1421" s="11" t="s">
        <v>3020</v>
      </c>
      <c r="D1421" s="11">
        <v>125</v>
      </c>
      <c r="E1421" s="11">
        <v>350</v>
      </c>
      <c r="F1421" s="281"/>
      <c r="G1421" s="281">
        <v>350</v>
      </c>
      <c r="H1421" s="281"/>
      <c r="I1421" s="281"/>
      <c r="J1421" s="281"/>
      <c r="K1421" s="281"/>
      <c r="L1421" s="6" t="s">
        <v>3031</v>
      </c>
      <c r="Q1421" s="547"/>
      <c r="R1421" s="546" t="s">
        <v>3484</v>
      </c>
      <c r="S1421" s="546" t="s">
        <v>3465</v>
      </c>
      <c r="T1421" s="546">
        <v>400</v>
      </c>
      <c r="U1421" s="546">
        <v>920</v>
      </c>
      <c r="V1421" s="281"/>
      <c r="W1421" s="281"/>
      <c r="X1421" s="281"/>
      <c r="Y1421" s="281">
        <v>920</v>
      </c>
      <c r="Z1421" s="281"/>
      <c r="AA1421" s="281"/>
      <c r="AB1421" s="562" t="s">
        <v>3452</v>
      </c>
    </row>
    <row r="1422" spans="1:28" x14ac:dyDescent="0.3">
      <c r="A1422" s="421"/>
      <c r="B1422" s="11" t="s">
        <v>3032</v>
      </c>
      <c r="C1422" s="11" t="s">
        <v>3020</v>
      </c>
      <c r="D1422" s="11">
        <v>336</v>
      </c>
      <c r="E1422" s="11">
        <v>876</v>
      </c>
      <c r="F1422" s="281"/>
      <c r="G1422" s="281"/>
      <c r="H1422" s="281">
        <v>876</v>
      </c>
      <c r="I1422" s="281"/>
      <c r="J1422" s="281"/>
      <c r="K1422" s="281"/>
      <c r="L1422" s="6" t="s">
        <v>3031</v>
      </c>
      <c r="Q1422" s="429"/>
      <c r="R1422" s="13" t="s">
        <v>3485</v>
      </c>
      <c r="S1422" s="11" t="s">
        <v>3465</v>
      </c>
      <c r="T1422" s="13">
        <v>500</v>
      </c>
      <c r="U1422" s="13">
        <v>1150</v>
      </c>
      <c r="V1422" s="314"/>
      <c r="W1422" s="314"/>
      <c r="X1422" s="314"/>
      <c r="Y1422" s="314">
        <v>1150</v>
      </c>
      <c r="Z1422" s="314"/>
      <c r="AA1422" s="314"/>
      <c r="AB1422" s="8" t="s">
        <v>3452</v>
      </c>
    </row>
    <row r="1423" spans="1:28" ht="15" thickBot="1" x14ac:dyDescent="0.35">
      <c r="A1423" s="429"/>
      <c r="B1423" s="13" t="s">
        <v>3033</v>
      </c>
      <c r="C1423" s="11" t="s">
        <v>3020</v>
      </c>
      <c r="D1423" s="13">
        <v>500</v>
      </c>
      <c r="E1423" s="13">
        <v>1400</v>
      </c>
      <c r="F1423" s="314"/>
      <c r="G1423" s="314"/>
      <c r="H1423" s="314"/>
      <c r="I1423" s="314"/>
      <c r="J1423" s="314">
        <v>1400</v>
      </c>
      <c r="K1423" s="314"/>
      <c r="L1423" s="114" t="s">
        <v>3031</v>
      </c>
    </row>
    <row r="1424" spans="1:28" ht="18.600000000000001" thickBot="1" x14ac:dyDescent="0.4">
      <c r="A1424" s="56" t="s">
        <v>3036</v>
      </c>
      <c r="B1424" s="53"/>
      <c r="C1424" s="83"/>
      <c r="D1424" s="27"/>
      <c r="E1424" s="27"/>
      <c r="F1424" s="27"/>
      <c r="G1424" s="27"/>
      <c r="H1424" s="27"/>
      <c r="I1424" s="27"/>
      <c r="J1424" s="27"/>
      <c r="K1424" s="27"/>
      <c r="L1424" s="16"/>
    </row>
    <row r="1425" spans="1:28" x14ac:dyDescent="0.3">
      <c r="A1425" s="426" t="s">
        <v>3043</v>
      </c>
      <c r="B1425" s="14" t="s">
        <v>3037</v>
      </c>
      <c r="C1425" s="11" t="s">
        <v>2069</v>
      </c>
      <c r="D1425" s="14">
        <v>700</v>
      </c>
      <c r="E1425" s="14">
        <v>1615</v>
      </c>
      <c r="F1425" s="315"/>
      <c r="G1425" s="315"/>
      <c r="H1425" s="315"/>
      <c r="I1425" s="315"/>
      <c r="J1425" s="315"/>
      <c r="K1425" s="315">
        <v>1615</v>
      </c>
      <c r="L1425" s="6" t="s">
        <v>3039</v>
      </c>
    </row>
    <row r="1426" spans="1:28" x14ac:dyDescent="0.3">
      <c r="A1426" s="421" t="s">
        <v>3044</v>
      </c>
      <c r="B1426" s="11" t="s">
        <v>3038</v>
      </c>
      <c r="C1426" s="11" t="s">
        <v>2070</v>
      </c>
      <c r="D1426" s="11">
        <v>450</v>
      </c>
      <c r="E1426" s="11">
        <v>1060</v>
      </c>
      <c r="F1426" s="281"/>
      <c r="G1426" s="281"/>
      <c r="H1426" s="281"/>
      <c r="I1426" s="281">
        <v>1060</v>
      </c>
      <c r="J1426" s="281"/>
      <c r="K1426" s="281"/>
      <c r="L1426" s="6" t="s">
        <v>3040</v>
      </c>
      <c r="Q1426" s="555"/>
      <c r="R1426" s="554" t="s">
        <v>965</v>
      </c>
      <c r="S1426" s="546" t="s">
        <v>962</v>
      </c>
      <c r="T1426" s="546">
        <v>64</v>
      </c>
      <c r="U1426" s="546">
        <v>175</v>
      </c>
      <c r="V1426" s="281">
        <v>175</v>
      </c>
      <c r="W1426" s="281"/>
      <c r="X1426" s="281"/>
      <c r="Y1426" s="281"/>
      <c r="Z1426" s="281"/>
      <c r="AA1426" s="281"/>
      <c r="AB1426" s="564" t="s">
        <v>1669</v>
      </c>
    </row>
    <row r="1427" spans="1:28" ht="15" thickBot="1" x14ac:dyDescent="0.35">
      <c r="A1427" s="429"/>
      <c r="B1427" s="13" t="s">
        <v>3041</v>
      </c>
      <c r="C1427" s="11" t="s">
        <v>2078</v>
      </c>
      <c r="D1427" s="13">
        <v>240</v>
      </c>
      <c r="E1427" s="154"/>
      <c r="F1427" s="761"/>
      <c r="G1427" s="761"/>
      <c r="H1427" s="761"/>
      <c r="I1427" s="761"/>
      <c r="J1427" s="761"/>
      <c r="K1427" s="761"/>
      <c r="L1427" s="114" t="s">
        <v>3042</v>
      </c>
      <c r="Q1427" s="420"/>
      <c r="R1427" s="40" t="s">
        <v>964</v>
      </c>
      <c r="S1427" s="11" t="s">
        <v>963</v>
      </c>
      <c r="T1427" s="11">
        <v>79</v>
      </c>
      <c r="U1427" s="11">
        <v>220</v>
      </c>
      <c r="V1427" s="281">
        <v>220</v>
      </c>
      <c r="W1427" s="281"/>
      <c r="X1427" s="281"/>
      <c r="Y1427" s="281"/>
      <c r="Z1427" s="281"/>
      <c r="AA1427" s="281"/>
      <c r="AB1427" s="20" t="s">
        <v>1669</v>
      </c>
    </row>
    <row r="1428" spans="1:28" ht="18.600000000000001" thickBot="1" x14ac:dyDescent="0.4">
      <c r="A1428" s="56" t="s">
        <v>3045</v>
      </c>
      <c r="B1428" s="53"/>
      <c r="C1428" s="83"/>
      <c r="D1428" s="27"/>
      <c r="E1428" s="27"/>
      <c r="F1428" s="27"/>
      <c r="G1428" s="27"/>
      <c r="H1428" s="27"/>
      <c r="I1428" s="27"/>
      <c r="J1428" s="27"/>
      <c r="K1428" s="27"/>
      <c r="L1428" s="16"/>
      <c r="Q1428" s="547"/>
      <c r="R1428" s="554" t="s">
        <v>966</v>
      </c>
      <c r="S1428" s="546" t="s">
        <v>968</v>
      </c>
      <c r="T1428" s="546">
        <v>81</v>
      </c>
      <c r="U1428" s="546">
        <v>240</v>
      </c>
      <c r="V1428" s="281">
        <v>240</v>
      </c>
      <c r="W1428" s="281"/>
      <c r="X1428" s="281"/>
      <c r="Y1428" s="281"/>
      <c r="Z1428" s="281"/>
      <c r="AA1428" s="281"/>
      <c r="AB1428" s="564" t="s">
        <v>1669</v>
      </c>
    </row>
    <row r="1429" spans="1:28" x14ac:dyDescent="0.3">
      <c r="A1429" s="426" t="s">
        <v>3047</v>
      </c>
      <c r="B1429" s="14" t="s">
        <v>3046</v>
      </c>
      <c r="C1429" s="11" t="s">
        <v>2068</v>
      </c>
      <c r="D1429" s="14">
        <v>775</v>
      </c>
      <c r="E1429" s="14">
        <v>1900</v>
      </c>
      <c r="F1429" s="315"/>
      <c r="G1429" s="315"/>
      <c r="H1429" s="315"/>
      <c r="I1429" s="315"/>
      <c r="J1429" s="315"/>
      <c r="K1429" s="315">
        <v>1900</v>
      </c>
      <c r="L1429" s="6" t="s">
        <v>3048</v>
      </c>
      <c r="Q1429" s="421"/>
      <c r="R1429" s="40" t="s">
        <v>967</v>
      </c>
      <c r="S1429" s="11" t="s">
        <v>969</v>
      </c>
      <c r="T1429" s="11">
        <v>100</v>
      </c>
      <c r="U1429" s="11">
        <v>300</v>
      </c>
      <c r="V1429" s="281"/>
      <c r="W1429" s="281">
        <v>300</v>
      </c>
      <c r="X1429" s="281"/>
      <c r="Y1429" s="281"/>
      <c r="Z1429" s="281"/>
      <c r="AA1429" s="281"/>
      <c r="AB1429" s="20" t="s">
        <v>1669</v>
      </c>
    </row>
    <row r="1430" spans="1:28" x14ac:dyDescent="0.3">
      <c r="A1430" s="421" t="s">
        <v>3049</v>
      </c>
      <c r="B1430" s="11"/>
      <c r="C1430" s="11"/>
      <c r="D1430" s="11"/>
      <c r="E1430" s="11"/>
      <c r="F1430" s="281"/>
      <c r="G1430" s="281"/>
      <c r="H1430" s="281"/>
      <c r="I1430" s="281"/>
      <c r="J1430" s="281"/>
      <c r="K1430" s="281"/>
      <c r="L1430" s="4"/>
      <c r="Q1430" s="547"/>
      <c r="R1430" s="554" t="s">
        <v>146</v>
      </c>
      <c r="S1430" s="546" t="s">
        <v>168</v>
      </c>
      <c r="T1430" s="546">
        <v>144</v>
      </c>
      <c r="U1430" s="619"/>
      <c r="V1430" s="770"/>
      <c r="W1430" s="770"/>
      <c r="X1430" s="770"/>
      <c r="Y1430" s="770"/>
      <c r="Z1430" s="770"/>
      <c r="AA1430" s="770"/>
      <c r="AB1430" s="564" t="s">
        <v>1056</v>
      </c>
    </row>
    <row r="1431" spans="1:28" ht="15" thickBot="1" x14ac:dyDescent="0.35">
      <c r="A1431" s="429"/>
      <c r="B1431" s="13"/>
      <c r="C1431" s="11"/>
      <c r="D1431" s="13"/>
      <c r="E1431" s="13"/>
      <c r="F1431" s="314"/>
      <c r="G1431" s="314"/>
      <c r="H1431" s="314"/>
      <c r="I1431" s="314"/>
      <c r="J1431" s="314"/>
      <c r="K1431" s="314"/>
      <c r="L1431" s="8"/>
      <c r="Q1431" s="421"/>
      <c r="R1431" s="40" t="s">
        <v>159</v>
      </c>
      <c r="S1431" s="11" t="s">
        <v>2081</v>
      </c>
      <c r="T1431" s="11">
        <v>260</v>
      </c>
      <c r="U1431" s="11">
        <v>624</v>
      </c>
      <c r="V1431" s="281"/>
      <c r="W1431" s="281"/>
      <c r="X1431" s="281">
        <v>624</v>
      </c>
      <c r="Y1431" s="281"/>
      <c r="Z1431" s="281"/>
      <c r="AA1431" s="281"/>
      <c r="AB1431" s="20" t="s">
        <v>1712</v>
      </c>
    </row>
    <row r="1432" spans="1:28" ht="18.600000000000001" thickBot="1" x14ac:dyDescent="0.4">
      <c r="A1432" s="56" t="s">
        <v>3050</v>
      </c>
      <c r="B1432" s="53"/>
      <c r="C1432" s="83"/>
      <c r="D1432" s="27"/>
      <c r="E1432" s="27"/>
      <c r="F1432" s="27"/>
      <c r="G1432" s="27"/>
      <c r="H1432" s="27"/>
      <c r="I1432" s="27"/>
      <c r="J1432" s="27"/>
      <c r="K1432" s="27"/>
      <c r="L1432" s="16"/>
      <c r="Q1432" s="421"/>
      <c r="R1432" s="40" t="s">
        <v>1065</v>
      </c>
      <c r="S1432" s="11" t="s">
        <v>168</v>
      </c>
      <c r="T1432" s="11">
        <v>53.5</v>
      </c>
      <c r="U1432" s="11">
        <v>160</v>
      </c>
      <c r="V1432" s="281">
        <v>160</v>
      </c>
      <c r="W1432" s="281"/>
      <c r="X1432" s="281"/>
      <c r="Y1432" s="281"/>
      <c r="Z1432" s="281"/>
      <c r="AA1432" s="281"/>
      <c r="AB1432" s="20" t="s">
        <v>169</v>
      </c>
    </row>
    <row r="1433" spans="1:28" x14ac:dyDescent="0.3">
      <c r="A1433" s="426" t="s">
        <v>3554</v>
      </c>
      <c r="B1433" s="14" t="s">
        <v>3051</v>
      </c>
      <c r="C1433" s="11" t="s">
        <v>3052</v>
      </c>
      <c r="D1433" s="14">
        <v>330</v>
      </c>
      <c r="E1433" s="14"/>
      <c r="F1433" s="315"/>
      <c r="G1433" s="315"/>
      <c r="H1433" s="315"/>
      <c r="I1433" s="315"/>
      <c r="J1433" s="315"/>
      <c r="K1433" s="315"/>
      <c r="L1433" s="6"/>
      <c r="Q1433" s="547"/>
      <c r="R1433" s="554" t="s">
        <v>1066</v>
      </c>
      <c r="S1433" s="546" t="s">
        <v>1067</v>
      </c>
      <c r="T1433" s="546">
        <v>320</v>
      </c>
      <c r="U1433" s="546">
        <v>960</v>
      </c>
      <c r="V1433" s="281"/>
      <c r="W1433" s="281"/>
      <c r="X1433" s="281"/>
      <c r="Y1433" s="281">
        <v>960</v>
      </c>
      <c r="Z1433" s="281"/>
      <c r="AA1433" s="281"/>
      <c r="AB1433" s="564" t="s">
        <v>169</v>
      </c>
    </row>
    <row r="1434" spans="1:28" x14ac:dyDescent="0.3">
      <c r="A1434" s="421" t="s">
        <v>3555</v>
      </c>
      <c r="B1434" s="11"/>
      <c r="C1434" s="11"/>
      <c r="D1434" s="11"/>
      <c r="E1434" s="11"/>
      <c r="F1434" s="281"/>
      <c r="G1434" s="281"/>
      <c r="H1434" s="281"/>
      <c r="I1434" s="281"/>
      <c r="J1434" s="281"/>
      <c r="K1434" s="281"/>
      <c r="L1434" s="4"/>
      <c r="Q1434" s="435" t="s">
        <v>410</v>
      </c>
      <c r="R1434" s="405" t="s">
        <v>377</v>
      </c>
      <c r="S1434" s="11" t="s">
        <v>168</v>
      </c>
      <c r="T1434" s="96">
        <v>70</v>
      </c>
      <c r="U1434" s="96">
        <v>97.8</v>
      </c>
      <c r="V1434" s="700">
        <v>97.8</v>
      </c>
      <c r="W1434" s="700"/>
      <c r="X1434" s="700"/>
      <c r="Y1434" s="700"/>
      <c r="Z1434" s="700"/>
      <c r="AA1434" s="700"/>
      <c r="AB1434" s="66" t="s">
        <v>1773</v>
      </c>
    </row>
    <row r="1435" spans="1:28" ht="15" thickBot="1" x14ac:dyDescent="0.35">
      <c r="A1435" s="421" t="s">
        <v>3053</v>
      </c>
      <c r="B1435" s="13"/>
      <c r="C1435" s="11"/>
      <c r="D1435" s="13"/>
      <c r="E1435" s="13"/>
      <c r="F1435" s="314"/>
      <c r="G1435" s="314"/>
      <c r="H1435" s="314"/>
      <c r="I1435" s="314"/>
      <c r="J1435" s="314"/>
      <c r="K1435" s="314"/>
      <c r="L1435" s="8"/>
      <c r="Q1435" s="578" t="s">
        <v>411</v>
      </c>
      <c r="R1435" s="554" t="s">
        <v>378</v>
      </c>
      <c r="S1435" s="546" t="s">
        <v>168</v>
      </c>
      <c r="T1435" s="623">
        <v>140</v>
      </c>
      <c r="U1435" s="623">
        <v>195.5</v>
      </c>
      <c r="V1435" s="700">
        <v>195.5</v>
      </c>
      <c r="W1435" s="700"/>
      <c r="X1435" s="700"/>
      <c r="Y1435" s="700"/>
      <c r="Z1435" s="700"/>
      <c r="AA1435" s="700"/>
      <c r="AB1435" s="624" t="s">
        <v>1773</v>
      </c>
    </row>
    <row r="1436" spans="1:28" ht="18.600000000000001" thickBot="1" x14ac:dyDescent="0.4">
      <c r="A1436" s="56" t="s">
        <v>3054</v>
      </c>
      <c r="B1436" s="53"/>
      <c r="C1436" s="83"/>
      <c r="D1436" s="27"/>
      <c r="E1436" s="27"/>
      <c r="F1436" s="27"/>
      <c r="G1436" s="27"/>
      <c r="H1436" s="27"/>
      <c r="I1436" s="27"/>
      <c r="J1436" s="27"/>
      <c r="K1436" s="27"/>
      <c r="L1436" s="16"/>
      <c r="Q1436" s="668"/>
      <c r="R1436" s="658" t="s">
        <v>525</v>
      </c>
      <c r="S1436" s="623" t="s">
        <v>168</v>
      </c>
      <c r="T1436" s="623">
        <v>100</v>
      </c>
      <c r="U1436" s="619" t="s">
        <v>559</v>
      </c>
      <c r="V1436" s="770"/>
      <c r="W1436" s="770"/>
      <c r="X1436" s="770"/>
      <c r="Y1436" s="770"/>
      <c r="Z1436" s="770"/>
      <c r="AA1436" s="770"/>
      <c r="AB1436" s="624" t="s">
        <v>1810</v>
      </c>
    </row>
    <row r="1437" spans="1:28" x14ac:dyDescent="0.3">
      <c r="A1437" s="426" t="s">
        <v>3055</v>
      </c>
      <c r="B1437" s="14" t="s">
        <v>3056</v>
      </c>
      <c r="C1437" s="11" t="s">
        <v>424</v>
      </c>
      <c r="D1437" s="14">
        <v>105</v>
      </c>
      <c r="E1437" s="153"/>
      <c r="F1437" s="320"/>
      <c r="G1437" s="320"/>
      <c r="H1437" s="320"/>
      <c r="I1437" s="320"/>
      <c r="J1437" s="320"/>
      <c r="K1437" s="320"/>
      <c r="L1437" s="6" t="s">
        <v>3057</v>
      </c>
      <c r="Q1437" s="421"/>
      <c r="R1437" s="414" t="s">
        <v>617</v>
      </c>
      <c r="S1437" s="96" t="s">
        <v>168</v>
      </c>
      <c r="T1437" s="96">
        <v>150</v>
      </c>
      <c r="U1437" s="96">
        <v>415</v>
      </c>
      <c r="V1437" s="700"/>
      <c r="W1437" s="700">
        <v>415</v>
      </c>
      <c r="X1437" s="700"/>
      <c r="Y1437" s="700"/>
      <c r="Z1437" s="700"/>
      <c r="AA1437" s="700"/>
      <c r="AB1437" s="66" t="s">
        <v>1203</v>
      </c>
    </row>
    <row r="1438" spans="1:28" x14ac:dyDescent="0.3">
      <c r="A1438" s="421" t="s">
        <v>3064</v>
      </c>
      <c r="B1438" s="11" t="s">
        <v>3058</v>
      </c>
      <c r="C1438" s="11" t="s">
        <v>424</v>
      </c>
      <c r="D1438" s="11">
        <v>65</v>
      </c>
      <c r="E1438" s="153"/>
      <c r="F1438" s="320"/>
      <c r="G1438" s="320"/>
      <c r="H1438" s="320"/>
      <c r="I1438" s="320"/>
      <c r="J1438" s="320"/>
      <c r="K1438" s="320"/>
      <c r="L1438" s="4" t="s">
        <v>3061</v>
      </c>
      <c r="Q1438" s="547"/>
      <c r="R1438" s="658" t="s">
        <v>618</v>
      </c>
      <c r="S1438" s="623" t="s">
        <v>168</v>
      </c>
      <c r="T1438" s="623">
        <v>150</v>
      </c>
      <c r="U1438" s="623">
        <v>415</v>
      </c>
      <c r="V1438" s="700"/>
      <c r="W1438" s="700">
        <v>415</v>
      </c>
      <c r="X1438" s="700"/>
      <c r="Y1438" s="700"/>
      <c r="Z1438" s="700"/>
      <c r="AA1438" s="700"/>
      <c r="AB1438" s="624" t="s">
        <v>1203</v>
      </c>
    </row>
    <row r="1439" spans="1:28" x14ac:dyDescent="0.3">
      <c r="A1439" s="421"/>
      <c r="B1439" s="11" t="s">
        <v>3059</v>
      </c>
      <c r="C1439" s="11" t="s">
        <v>424</v>
      </c>
      <c r="D1439" s="11">
        <v>105</v>
      </c>
      <c r="E1439" s="153"/>
      <c r="F1439" s="320"/>
      <c r="G1439" s="320"/>
      <c r="H1439" s="320"/>
      <c r="I1439" s="320"/>
      <c r="J1439" s="320"/>
      <c r="K1439" s="320"/>
      <c r="L1439" s="4" t="s">
        <v>3060</v>
      </c>
      <c r="Q1439" s="421"/>
      <c r="R1439" s="414" t="s">
        <v>620</v>
      </c>
      <c r="S1439" s="96" t="s">
        <v>168</v>
      </c>
      <c r="T1439" s="96">
        <v>150</v>
      </c>
      <c r="U1439" s="96">
        <v>357</v>
      </c>
      <c r="V1439" s="700"/>
      <c r="W1439" s="700">
        <v>357</v>
      </c>
      <c r="X1439" s="700"/>
      <c r="Y1439" s="700"/>
      <c r="Z1439" s="700"/>
      <c r="AA1439" s="700"/>
      <c r="AB1439" s="66" t="s">
        <v>1204</v>
      </c>
    </row>
    <row r="1440" spans="1:28" x14ac:dyDescent="0.3">
      <c r="A1440" s="421"/>
      <c r="B1440" s="11" t="s">
        <v>3062</v>
      </c>
      <c r="C1440" s="11" t="s">
        <v>2076</v>
      </c>
      <c r="D1440" s="11">
        <v>1000</v>
      </c>
      <c r="E1440" s="153"/>
      <c r="F1440" s="320"/>
      <c r="G1440" s="320"/>
      <c r="H1440" s="320"/>
      <c r="I1440" s="320"/>
      <c r="J1440" s="320"/>
      <c r="K1440" s="320"/>
      <c r="L1440" s="4"/>
      <c r="Q1440" s="547"/>
      <c r="R1440" s="658" t="s">
        <v>619</v>
      </c>
      <c r="S1440" s="623" t="s">
        <v>168</v>
      </c>
      <c r="T1440" s="623">
        <v>150</v>
      </c>
      <c r="U1440" s="623">
        <v>357</v>
      </c>
      <c r="V1440" s="700"/>
      <c r="W1440" s="700">
        <v>357</v>
      </c>
      <c r="X1440" s="700"/>
      <c r="Y1440" s="700"/>
      <c r="Z1440" s="700"/>
      <c r="AA1440" s="700"/>
      <c r="AB1440" s="624" t="s">
        <v>1205</v>
      </c>
    </row>
    <row r="1441" spans="1:28" x14ac:dyDescent="0.3">
      <c r="A1441" s="421" t="s">
        <v>3053</v>
      </c>
      <c r="B1441" s="11" t="s">
        <v>3063</v>
      </c>
      <c r="C1441" s="11" t="s">
        <v>82</v>
      </c>
      <c r="D1441" s="11">
        <v>24</v>
      </c>
      <c r="E1441" s="153"/>
      <c r="F1441" s="320"/>
      <c r="G1441" s="320"/>
      <c r="H1441" s="320"/>
      <c r="I1441" s="320"/>
      <c r="J1441" s="320"/>
      <c r="K1441" s="320"/>
      <c r="L1441" s="4"/>
      <c r="Q1441" s="421"/>
      <c r="R1441" s="414" t="s">
        <v>621</v>
      </c>
      <c r="S1441" s="96" t="s">
        <v>168</v>
      </c>
      <c r="T1441" s="96">
        <v>150</v>
      </c>
      <c r="U1441" s="96">
        <v>400</v>
      </c>
      <c r="V1441" s="700"/>
      <c r="W1441" s="700">
        <v>400</v>
      </c>
      <c r="X1441" s="700"/>
      <c r="Y1441" s="700"/>
      <c r="Z1441" s="700"/>
      <c r="AA1441" s="700"/>
      <c r="AB1441" s="66" t="s">
        <v>1206</v>
      </c>
    </row>
    <row r="1442" spans="1:28" ht="15" thickBot="1" x14ac:dyDescent="0.35">
      <c r="A1442" s="429"/>
      <c r="B1442" s="13"/>
      <c r="C1442" s="11"/>
      <c r="D1442" s="13"/>
      <c r="E1442" s="13"/>
      <c r="F1442" s="314"/>
      <c r="G1442" s="314"/>
      <c r="H1442" s="314"/>
      <c r="I1442" s="314"/>
      <c r="J1442" s="314"/>
      <c r="K1442" s="314"/>
      <c r="L1442" s="8"/>
      <c r="Q1442" s="547"/>
      <c r="R1442" s="658" t="s">
        <v>622</v>
      </c>
      <c r="S1442" s="623" t="s">
        <v>168</v>
      </c>
      <c r="T1442" s="623">
        <v>150</v>
      </c>
      <c r="U1442" s="623">
        <v>400</v>
      </c>
      <c r="V1442" s="700"/>
      <c r="W1442" s="700">
        <v>400</v>
      </c>
      <c r="X1442" s="700"/>
      <c r="Y1442" s="700"/>
      <c r="Z1442" s="700"/>
      <c r="AA1442" s="700"/>
      <c r="AB1442" s="624" t="s">
        <v>1206</v>
      </c>
    </row>
    <row r="1443" spans="1:28" ht="18.600000000000001" thickBot="1" x14ac:dyDescent="0.4">
      <c r="A1443" s="56" t="s">
        <v>3065</v>
      </c>
      <c r="B1443" s="53"/>
      <c r="C1443" s="83"/>
      <c r="D1443" s="27"/>
      <c r="E1443" s="27"/>
      <c r="F1443" s="27"/>
      <c r="G1443" s="27"/>
      <c r="H1443" s="27"/>
      <c r="I1443" s="27"/>
      <c r="J1443" s="27"/>
      <c r="K1443" s="27"/>
      <c r="L1443" s="16"/>
      <c r="Q1443" s="547"/>
      <c r="R1443" s="658" t="s">
        <v>663</v>
      </c>
      <c r="S1443" s="623" t="s">
        <v>168</v>
      </c>
      <c r="T1443" s="623">
        <v>60</v>
      </c>
      <c r="U1443" s="623">
        <v>136</v>
      </c>
      <c r="V1443" s="700">
        <v>136</v>
      </c>
      <c r="W1443" s="700"/>
      <c r="X1443" s="700"/>
      <c r="Y1443" s="700"/>
      <c r="Z1443" s="700"/>
      <c r="AA1443" s="700"/>
      <c r="AB1443" s="624"/>
    </row>
    <row r="1444" spans="1:28" x14ac:dyDescent="0.3">
      <c r="A1444" s="426" t="s">
        <v>3079</v>
      </c>
      <c r="B1444" s="14" t="s">
        <v>3066</v>
      </c>
      <c r="C1444" s="11" t="s">
        <v>3071</v>
      </c>
      <c r="D1444" s="14">
        <v>650</v>
      </c>
      <c r="E1444" s="153"/>
      <c r="F1444" s="320"/>
      <c r="G1444" s="320"/>
      <c r="H1444" s="320"/>
      <c r="I1444" s="320"/>
      <c r="J1444" s="320"/>
      <c r="K1444" s="320"/>
      <c r="L1444" s="6" t="s">
        <v>3067</v>
      </c>
      <c r="Q1444" s="421"/>
      <c r="R1444" s="414" t="s">
        <v>664</v>
      </c>
      <c r="S1444" s="96" t="s">
        <v>168</v>
      </c>
      <c r="T1444" s="96">
        <v>120</v>
      </c>
      <c r="U1444" s="96">
        <v>276</v>
      </c>
      <c r="V1444" s="700">
        <v>276</v>
      </c>
      <c r="W1444" s="700"/>
      <c r="X1444" s="700"/>
      <c r="Y1444" s="700"/>
      <c r="Z1444" s="700"/>
      <c r="AA1444" s="700"/>
      <c r="AB1444" s="66"/>
    </row>
    <row r="1445" spans="1:28" x14ac:dyDescent="0.3">
      <c r="A1445" s="421" t="s">
        <v>3080</v>
      </c>
      <c r="B1445" s="11" t="s">
        <v>3068</v>
      </c>
      <c r="C1445" s="11" t="s">
        <v>3071</v>
      </c>
      <c r="D1445" s="11">
        <v>435</v>
      </c>
      <c r="E1445" s="153"/>
      <c r="F1445" s="320"/>
      <c r="G1445" s="320"/>
      <c r="H1445" s="320"/>
      <c r="I1445" s="320"/>
      <c r="J1445" s="320"/>
      <c r="K1445" s="320"/>
      <c r="L1445" s="6" t="s">
        <v>3069</v>
      </c>
      <c r="Q1445" s="437"/>
      <c r="R1445" s="414" t="s">
        <v>695</v>
      </c>
      <c r="S1445" s="96" t="s">
        <v>168</v>
      </c>
      <c r="T1445" s="96">
        <v>55</v>
      </c>
      <c r="U1445" s="96">
        <v>154</v>
      </c>
      <c r="V1445" s="700">
        <v>154</v>
      </c>
      <c r="W1445" s="700"/>
      <c r="X1445" s="700"/>
      <c r="Y1445" s="700"/>
      <c r="Z1445" s="700"/>
      <c r="AA1445" s="700"/>
      <c r="AB1445" s="66" t="s">
        <v>1835</v>
      </c>
    </row>
    <row r="1446" spans="1:28" x14ac:dyDescent="0.3">
      <c r="A1446" s="421"/>
      <c r="B1446" s="11" t="s">
        <v>3070</v>
      </c>
      <c r="C1446" s="11" t="s">
        <v>2079</v>
      </c>
      <c r="D1446" s="11">
        <v>190</v>
      </c>
      <c r="E1446" s="153"/>
      <c r="F1446" s="320"/>
      <c r="G1446" s="320"/>
      <c r="H1446" s="320"/>
      <c r="I1446" s="320"/>
      <c r="J1446" s="320"/>
      <c r="K1446" s="320"/>
      <c r="L1446" s="6" t="s">
        <v>3072</v>
      </c>
      <c r="Q1446" s="668"/>
      <c r="R1446" s="658" t="s">
        <v>696</v>
      </c>
      <c r="S1446" s="623" t="s">
        <v>168</v>
      </c>
      <c r="T1446" s="623">
        <v>110</v>
      </c>
      <c r="U1446" s="623">
        <v>308</v>
      </c>
      <c r="V1446" s="700"/>
      <c r="W1446" s="700">
        <v>308</v>
      </c>
      <c r="X1446" s="700"/>
      <c r="Y1446" s="700"/>
      <c r="Z1446" s="700"/>
      <c r="AA1446" s="700"/>
      <c r="AB1446" s="624" t="s">
        <v>1835</v>
      </c>
    </row>
    <row r="1447" spans="1:28" x14ac:dyDescent="0.3">
      <c r="A1447" s="421"/>
      <c r="B1447" s="11" t="s">
        <v>3073</v>
      </c>
      <c r="C1447" s="11" t="s">
        <v>3071</v>
      </c>
      <c r="D1447" s="11">
        <v>650</v>
      </c>
      <c r="E1447" s="153"/>
      <c r="F1447" s="320"/>
      <c r="G1447" s="320"/>
      <c r="H1447" s="320"/>
      <c r="I1447" s="320"/>
      <c r="J1447" s="320"/>
      <c r="K1447" s="320"/>
      <c r="L1447" s="6" t="s">
        <v>3074</v>
      </c>
      <c r="Q1447" s="437"/>
      <c r="R1447" s="414" t="s">
        <v>697</v>
      </c>
      <c r="S1447" s="96" t="s">
        <v>168</v>
      </c>
      <c r="T1447" s="96">
        <v>180</v>
      </c>
      <c r="U1447" s="96">
        <v>512</v>
      </c>
      <c r="V1447" s="700"/>
      <c r="W1447" s="700">
        <v>512</v>
      </c>
      <c r="X1447" s="700"/>
      <c r="Y1447" s="700"/>
      <c r="Z1447" s="700"/>
      <c r="AA1447" s="700"/>
      <c r="AB1447" s="66" t="s">
        <v>1835</v>
      </c>
    </row>
    <row r="1448" spans="1:28" x14ac:dyDescent="0.3">
      <c r="A1448" s="421"/>
      <c r="B1448" s="11" t="s">
        <v>3075</v>
      </c>
      <c r="C1448" s="11" t="s">
        <v>3071</v>
      </c>
      <c r="D1448" s="11">
        <v>435</v>
      </c>
      <c r="E1448" s="153"/>
      <c r="F1448" s="320"/>
      <c r="G1448" s="320"/>
      <c r="H1448" s="320"/>
      <c r="I1448" s="320"/>
      <c r="J1448" s="320"/>
      <c r="K1448" s="320"/>
      <c r="L1448" s="6" t="s">
        <v>3076</v>
      </c>
      <c r="Q1448" s="668"/>
      <c r="R1448" s="658" t="s">
        <v>698</v>
      </c>
      <c r="S1448" s="623" t="s">
        <v>168</v>
      </c>
      <c r="T1448" s="623">
        <v>200</v>
      </c>
      <c r="U1448" s="623">
        <v>564</v>
      </c>
      <c r="V1448" s="700"/>
      <c r="W1448" s="700">
        <v>564</v>
      </c>
      <c r="X1448" s="700"/>
      <c r="Y1448" s="700"/>
      <c r="Z1448" s="700"/>
      <c r="AA1448" s="700"/>
      <c r="AB1448" s="624" t="s">
        <v>1835</v>
      </c>
    </row>
    <row r="1449" spans="1:28" ht="15" thickBot="1" x14ac:dyDescent="0.35">
      <c r="A1449" s="429"/>
      <c r="B1449" s="13" t="s">
        <v>3077</v>
      </c>
      <c r="C1449" s="11" t="s">
        <v>2079</v>
      </c>
      <c r="D1449" s="13">
        <v>190</v>
      </c>
      <c r="E1449" s="154"/>
      <c r="F1449" s="761"/>
      <c r="G1449" s="761"/>
      <c r="H1449" s="761"/>
      <c r="I1449" s="761"/>
      <c r="J1449" s="761"/>
      <c r="K1449" s="761"/>
      <c r="L1449" s="114" t="s">
        <v>3078</v>
      </c>
      <c r="Q1449" s="437"/>
      <c r="R1449" s="414" t="s">
        <v>699</v>
      </c>
      <c r="S1449" s="96" t="s">
        <v>168</v>
      </c>
      <c r="T1449" s="96">
        <v>220</v>
      </c>
      <c r="U1449" s="96">
        <v>616</v>
      </c>
      <c r="V1449" s="700"/>
      <c r="W1449" s="700"/>
      <c r="X1449" s="700">
        <v>616</v>
      </c>
      <c r="Y1449" s="700"/>
      <c r="Z1449" s="700"/>
      <c r="AA1449" s="700"/>
      <c r="AB1449" s="66" t="s">
        <v>1835</v>
      </c>
    </row>
    <row r="1450" spans="1:28" ht="18.600000000000001" thickBot="1" x14ac:dyDescent="0.4">
      <c r="A1450" s="56" t="s">
        <v>3082</v>
      </c>
      <c r="B1450" s="53"/>
      <c r="C1450" s="83"/>
      <c r="D1450" s="27"/>
      <c r="E1450" s="27"/>
      <c r="F1450" s="27"/>
      <c r="G1450" s="27"/>
      <c r="H1450" s="27"/>
      <c r="I1450" s="27"/>
      <c r="J1450" s="27"/>
      <c r="K1450" s="27"/>
      <c r="L1450" s="16"/>
      <c r="Q1450" s="547"/>
      <c r="R1450" s="658" t="s">
        <v>720</v>
      </c>
      <c r="S1450" s="623" t="s">
        <v>168</v>
      </c>
      <c r="T1450" s="623">
        <v>41</v>
      </c>
      <c r="U1450" s="623">
        <v>141</v>
      </c>
      <c r="V1450" s="700">
        <v>141</v>
      </c>
      <c r="W1450" s="700"/>
      <c r="X1450" s="700"/>
      <c r="Y1450" s="700"/>
      <c r="Z1450" s="700"/>
      <c r="AA1450" s="700"/>
      <c r="AB1450" s="624" t="s">
        <v>1852</v>
      </c>
    </row>
    <row r="1451" spans="1:28" x14ac:dyDescent="0.3">
      <c r="A1451" s="426" t="s">
        <v>3086</v>
      </c>
      <c r="B1451" s="14" t="s">
        <v>3083</v>
      </c>
      <c r="C1451" s="11" t="s">
        <v>2065</v>
      </c>
      <c r="D1451" s="14">
        <v>330</v>
      </c>
      <c r="E1451" s="57">
        <v>1000</v>
      </c>
      <c r="F1451" s="200"/>
      <c r="G1451" s="200"/>
      <c r="H1451" s="200"/>
      <c r="I1451" s="200">
        <v>1000</v>
      </c>
      <c r="J1451" s="200"/>
      <c r="K1451" s="200"/>
      <c r="L1451" s="6" t="s">
        <v>3084</v>
      </c>
      <c r="Q1451" s="421"/>
      <c r="R1451" s="414" t="s">
        <v>721</v>
      </c>
      <c r="S1451" s="96" t="s">
        <v>168</v>
      </c>
      <c r="T1451" s="96">
        <v>42</v>
      </c>
      <c r="U1451" s="96">
        <v>138</v>
      </c>
      <c r="V1451" s="700">
        <v>138</v>
      </c>
      <c r="W1451" s="700"/>
      <c r="X1451" s="700"/>
      <c r="Y1451" s="700"/>
      <c r="Z1451" s="700"/>
      <c r="AA1451" s="700"/>
      <c r="AB1451" s="66" t="s">
        <v>1853</v>
      </c>
    </row>
    <row r="1452" spans="1:28" x14ac:dyDescent="0.3">
      <c r="A1452" s="421" t="s">
        <v>3087</v>
      </c>
      <c r="B1452" s="11" t="s">
        <v>3085</v>
      </c>
      <c r="C1452" s="11" t="s">
        <v>168</v>
      </c>
      <c r="D1452" s="11">
        <v>96</v>
      </c>
      <c r="E1452" s="153"/>
      <c r="F1452" s="320"/>
      <c r="G1452" s="320"/>
      <c r="H1452" s="320"/>
      <c r="I1452" s="320"/>
      <c r="J1452" s="320"/>
      <c r="K1452" s="320"/>
      <c r="L1452" s="4"/>
      <c r="Q1452" s="547"/>
      <c r="R1452" s="658" t="s">
        <v>722</v>
      </c>
      <c r="S1452" s="623" t="s">
        <v>168</v>
      </c>
      <c r="T1452" s="623">
        <v>72</v>
      </c>
      <c r="U1452" s="623">
        <v>246</v>
      </c>
      <c r="V1452" s="700">
        <v>246</v>
      </c>
      <c r="W1452" s="700"/>
      <c r="X1452" s="700"/>
      <c r="Y1452" s="700"/>
      <c r="Z1452" s="700"/>
      <c r="AA1452" s="700"/>
      <c r="AB1452" s="624" t="s">
        <v>1852</v>
      </c>
    </row>
    <row r="1453" spans="1:28" ht="15" thickBot="1" x14ac:dyDescent="0.35">
      <c r="A1453" s="429"/>
      <c r="B1453" s="13"/>
      <c r="C1453" s="11"/>
      <c r="D1453" s="13"/>
      <c r="E1453" s="13"/>
      <c r="F1453" s="314"/>
      <c r="G1453" s="314"/>
      <c r="H1453" s="314"/>
      <c r="I1453" s="314"/>
      <c r="J1453" s="314"/>
      <c r="K1453" s="314"/>
      <c r="L1453" s="8"/>
      <c r="Q1453" s="421"/>
      <c r="R1453" s="746" t="s">
        <v>723</v>
      </c>
      <c r="S1453" s="96" t="s">
        <v>168</v>
      </c>
      <c r="T1453" s="97">
        <v>73</v>
      </c>
      <c r="U1453" s="97">
        <v>241</v>
      </c>
      <c r="V1453" s="738">
        <v>241</v>
      </c>
      <c r="W1453" s="738"/>
      <c r="X1453" s="738"/>
      <c r="Y1453" s="738"/>
      <c r="Z1453" s="738"/>
      <c r="AA1453" s="738"/>
      <c r="AB1453" s="76" t="s">
        <v>1853</v>
      </c>
    </row>
    <row r="1454" spans="1:28" ht="18.600000000000001" thickBot="1" x14ac:dyDescent="0.4">
      <c r="A1454" s="56" t="s">
        <v>3556</v>
      </c>
      <c r="B1454" s="53"/>
      <c r="C1454" s="83"/>
      <c r="D1454" s="27"/>
      <c r="E1454" s="27"/>
      <c r="F1454" s="27"/>
      <c r="G1454" s="27"/>
      <c r="H1454" s="27"/>
      <c r="I1454" s="27"/>
      <c r="J1454" s="27"/>
      <c r="K1454" s="27"/>
      <c r="L1454" s="16"/>
      <c r="Q1454" s="547"/>
      <c r="R1454" s="658" t="s">
        <v>754</v>
      </c>
      <c r="S1454" s="623" t="s">
        <v>168</v>
      </c>
      <c r="T1454" s="623">
        <v>120</v>
      </c>
      <c r="U1454" s="623">
        <v>300</v>
      </c>
      <c r="V1454" s="700"/>
      <c r="W1454" s="700">
        <v>300</v>
      </c>
      <c r="X1454" s="700"/>
      <c r="Y1454" s="700"/>
      <c r="Z1454" s="700"/>
      <c r="AA1454" s="700"/>
      <c r="AB1454" s="624" t="s">
        <v>1867</v>
      </c>
    </row>
    <row r="1455" spans="1:28" x14ac:dyDescent="0.3">
      <c r="A1455" s="426" t="s">
        <v>3088</v>
      </c>
      <c r="B1455" s="14" t="s">
        <v>3089</v>
      </c>
      <c r="C1455" s="11" t="s">
        <v>15</v>
      </c>
      <c r="D1455" s="14">
        <v>9</v>
      </c>
      <c r="E1455" s="14">
        <v>8.1999999999999993</v>
      </c>
      <c r="F1455" s="315">
        <v>8.1999999999999993</v>
      </c>
      <c r="G1455" s="315"/>
      <c r="H1455" s="315"/>
      <c r="I1455" s="315"/>
      <c r="J1455" s="315"/>
      <c r="K1455" s="315"/>
      <c r="L1455" s="6" t="s">
        <v>3090</v>
      </c>
      <c r="Q1455" s="547"/>
      <c r="R1455" s="554" t="s">
        <v>866</v>
      </c>
      <c r="S1455" s="546" t="s">
        <v>168</v>
      </c>
      <c r="T1455" s="546">
        <v>120</v>
      </c>
      <c r="U1455" s="546">
        <v>240</v>
      </c>
      <c r="V1455" s="281">
        <v>240</v>
      </c>
      <c r="W1455" s="281"/>
      <c r="X1455" s="281"/>
      <c r="Y1455" s="281"/>
      <c r="Z1455" s="281"/>
      <c r="AA1455" s="281"/>
      <c r="AB1455" s="562" t="s">
        <v>1910</v>
      </c>
    </row>
    <row r="1456" spans="1:28" x14ac:dyDescent="0.3">
      <c r="A1456" s="421"/>
      <c r="B1456" s="11" t="s">
        <v>3091</v>
      </c>
      <c r="C1456" s="11" t="s">
        <v>15</v>
      </c>
      <c r="D1456" s="14">
        <v>9</v>
      </c>
      <c r="E1456" s="14">
        <v>10.199999999999999</v>
      </c>
      <c r="F1456" s="315">
        <v>10.199999999999999</v>
      </c>
      <c r="G1456" s="315"/>
      <c r="H1456" s="315"/>
      <c r="I1456" s="315"/>
      <c r="J1456" s="315"/>
      <c r="K1456" s="315"/>
      <c r="L1456" s="6" t="s">
        <v>3090</v>
      </c>
      <c r="Q1456" s="435" t="s">
        <v>901</v>
      </c>
      <c r="R1456" s="405" t="s">
        <v>893</v>
      </c>
      <c r="S1456" s="96" t="s">
        <v>168</v>
      </c>
      <c r="T1456" s="26">
        <v>150</v>
      </c>
      <c r="U1456" s="26">
        <v>400</v>
      </c>
      <c r="V1456" s="316"/>
      <c r="W1456" s="316">
        <v>400</v>
      </c>
      <c r="X1456" s="316"/>
      <c r="Y1456" s="316"/>
      <c r="Z1456" s="316"/>
      <c r="AA1456" s="316"/>
      <c r="AB1456" s="66" t="s">
        <v>1924</v>
      </c>
    </row>
    <row r="1457" spans="1:28" ht="15" thickBot="1" x14ac:dyDescent="0.35">
      <c r="A1457" s="429"/>
      <c r="B1457" s="13" t="s">
        <v>3092</v>
      </c>
      <c r="C1457" s="11" t="s">
        <v>2065</v>
      </c>
      <c r="D1457" s="13">
        <v>19</v>
      </c>
      <c r="E1457" s="13">
        <v>25</v>
      </c>
      <c r="F1457" s="314">
        <v>25</v>
      </c>
      <c r="G1457" s="314"/>
      <c r="H1457" s="314"/>
      <c r="I1457" s="314"/>
      <c r="J1457" s="314"/>
      <c r="K1457" s="314"/>
      <c r="L1457" s="114" t="s">
        <v>3090</v>
      </c>
      <c r="Q1457" s="555"/>
      <c r="R1457" s="546" t="s">
        <v>2686</v>
      </c>
      <c r="S1457" s="546" t="s">
        <v>168</v>
      </c>
      <c r="T1457" s="546">
        <v>180</v>
      </c>
      <c r="U1457" s="546">
        <v>358</v>
      </c>
      <c r="V1457" s="281"/>
      <c r="W1457" s="281">
        <v>358</v>
      </c>
      <c r="X1457" s="281"/>
      <c r="Y1457" s="281"/>
      <c r="Z1457" s="281"/>
      <c r="AA1457" s="281"/>
      <c r="AB1457" s="574" t="s">
        <v>2685</v>
      </c>
    </row>
    <row r="1458" spans="1:28" ht="18.600000000000001" thickBot="1" x14ac:dyDescent="0.4">
      <c r="A1458" s="56" t="s">
        <v>3093</v>
      </c>
      <c r="B1458" s="53"/>
      <c r="C1458" s="83"/>
      <c r="D1458" s="27"/>
      <c r="E1458" s="27"/>
      <c r="F1458" s="27"/>
      <c r="G1458" s="27"/>
      <c r="H1458" s="27"/>
      <c r="I1458" s="27"/>
      <c r="J1458" s="27"/>
      <c r="K1458" s="27"/>
      <c r="L1458" s="16"/>
      <c r="Q1458" s="420"/>
      <c r="R1458" s="11" t="s">
        <v>2687</v>
      </c>
      <c r="S1458" s="11" t="s">
        <v>168</v>
      </c>
      <c r="T1458" s="11">
        <v>180</v>
      </c>
      <c r="U1458" s="11">
        <v>358</v>
      </c>
      <c r="V1458" s="281"/>
      <c r="W1458" s="281">
        <v>358</v>
      </c>
      <c r="X1458" s="281"/>
      <c r="Y1458" s="281"/>
      <c r="Z1458" s="281"/>
      <c r="AA1458" s="281"/>
      <c r="AB1458" s="6" t="s">
        <v>2684</v>
      </c>
    </row>
    <row r="1459" spans="1:28" x14ac:dyDescent="0.3">
      <c r="A1459" s="518" t="s">
        <v>3113</v>
      </c>
      <c r="B1459" s="14" t="s">
        <v>3095</v>
      </c>
      <c r="C1459" s="11" t="s">
        <v>2065</v>
      </c>
      <c r="D1459" s="14">
        <v>70</v>
      </c>
      <c r="E1459" s="14">
        <v>130</v>
      </c>
      <c r="F1459" s="315">
        <v>130</v>
      </c>
      <c r="G1459" s="315"/>
      <c r="H1459" s="315"/>
      <c r="I1459" s="315"/>
      <c r="J1459" s="315"/>
      <c r="K1459" s="315"/>
      <c r="L1459" s="6" t="s">
        <v>3094</v>
      </c>
      <c r="Q1459" s="587"/>
      <c r="R1459" s="551" t="s">
        <v>1427</v>
      </c>
      <c r="S1459" s="546" t="s">
        <v>2117</v>
      </c>
      <c r="T1459" s="552">
        <v>40</v>
      </c>
      <c r="U1459" s="552">
        <v>85</v>
      </c>
      <c r="V1459" s="314">
        <v>85</v>
      </c>
      <c r="W1459" s="314"/>
      <c r="X1459" s="314"/>
      <c r="Y1459" s="314"/>
      <c r="Z1459" s="314"/>
      <c r="AA1459" s="314"/>
      <c r="AB1459" s="575" t="s">
        <v>1972</v>
      </c>
    </row>
    <row r="1460" spans="1:28" x14ac:dyDescent="0.3">
      <c r="A1460" s="421" t="s">
        <v>3114</v>
      </c>
      <c r="B1460" s="11" t="s">
        <v>3096</v>
      </c>
      <c r="C1460" s="11" t="s">
        <v>2065</v>
      </c>
      <c r="D1460" s="11">
        <v>93</v>
      </c>
      <c r="E1460" s="11">
        <v>170</v>
      </c>
      <c r="F1460" s="281">
        <v>170</v>
      </c>
      <c r="G1460" s="281"/>
      <c r="H1460" s="281"/>
      <c r="I1460" s="281"/>
      <c r="J1460" s="281"/>
      <c r="K1460" s="281"/>
      <c r="L1460" s="6" t="s">
        <v>3094</v>
      </c>
      <c r="Q1460" s="421"/>
      <c r="R1460" s="40" t="s">
        <v>1533</v>
      </c>
      <c r="S1460" s="11" t="s">
        <v>1534</v>
      </c>
      <c r="T1460" s="11">
        <v>36</v>
      </c>
      <c r="U1460" s="11">
        <v>80</v>
      </c>
      <c r="V1460" s="281">
        <v>80</v>
      </c>
      <c r="W1460" s="281"/>
      <c r="X1460" s="281"/>
      <c r="Y1460" s="281"/>
      <c r="Z1460" s="281"/>
      <c r="AA1460" s="281"/>
      <c r="AB1460" s="6" t="s">
        <v>1527</v>
      </c>
    </row>
    <row r="1461" spans="1:28" x14ac:dyDescent="0.3">
      <c r="A1461" s="421"/>
      <c r="B1461" s="11" t="s">
        <v>3097</v>
      </c>
      <c r="C1461" s="11" t="s">
        <v>2065</v>
      </c>
      <c r="D1461" s="11">
        <v>118</v>
      </c>
      <c r="E1461" s="11">
        <v>215</v>
      </c>
      <c r="F1461" s="281">
        <v>215</v>
      </c>
      <c r="G1461" s="281"/>
      <c r="H1461" s="281"/>
      <c r="I1461" s="281"/>
      <c r="J1461" s="281"/>
      <c r="K1461" s="281"/>
      <c r="L1461" s="6" t="s">
        <v>3094</v>
      </c>
      <c r="Q1461" s="547"/>
      <c r="R1461" s="554" t="s">
        <v>1535</v>
      </c>
      <c r="S1461" s="546" t="s">
        <v>1534</v>
      </c>
      <c r="T1461" s="546">
        <v>60</v>
      </c>
      <c r="U1461" s="624">
        <v>130</v>
      </c>
      <c r="V1461" s="703">
        <v>130</v>
      </c>
      <c r="W1461" s="703"/>
      <c r="X1461" s="703"/>
      <c r="Y1461" s="703"/>
      <c r="Z1461" s="703"/>
      <c r="AA1461" s="703"/>
      <c r="AB1461" s="574" t="s">
        <v>1527</v>
      </c>
    </row>
    <row r="1462" spans="1:28" x14ac:dyDescent="0.3">
      <c r="A1462" s="429"/>
      <c r="B1462" s="13" t="s">
        <v>3098</v>
      </c>
      <c r="C1462" s="11" t="s">
        <v>424</v>
      </c>
      <c r="D1462" s="11">
        <v>140</v>
      </c>
      <c r="E1462" s="11">
        <v>260</v>
      </c>
      <c r="F1462" s="281">
        <v>260</v>
      </c>
      <c r="G1462" s="281"/>
      <c r="H1462" s="281"/>
      <c r="I1462" s="281"/>
      <c r="J1462" s="281"/>
      <c r="K1462" s="281"/>
      <c r="L1462" s="6" t="s">
        <v>3094</v>
      </c>
      <c r="Q1462" s="547"/>
      <c r="R1462" s="740" t="s">
        <v>1569</v>
      </c>
      <c r="S1462" s="623" t="s">
        <v>168</v>
      </c>
      <c r="T1462" s="624">
        <v>235</v>
      </c>
      <c r="U1462" s="630"/>
      <c r="V1462" s="771"/>
      <c r="W1462" s="771"/>
      <c r="X1462" s="771"/>
      <c r="Y1462" s="771"/>
      <c r="Z1462" s="771"/>
      <c r="AA1462" s="771"/>
      <c r="AB1462" s="624" t="s">
        <v>1570</v>
      </c>
    </row>
    <row r="1463" spans="1:28" x14ac:dyDescent="0.3">
      <c r="A1463" s="421"/>
      <c r="B1463" s="11" t="s">
        <v>3099</v>
      </c>
      <c r="C1463" s="11" t="s">
        <v>424</v>
      </c>
      <c r="D1463" s="11">
        <v>186</v>
      </c>
      <c r="E1463" s="11">
        <v>340</v>
      </c>
      <c r="F1463" s="281"/>
      <c r="G1463" s="281">
        <v>340</v>
      </c>
      <c r="H1463" s="281"/>
      <c r="I1463" s="281"/>
      <c r="J1463" s="281"/>
      <c r="K1463" s="281"/>
      <c r="L1463" s="6" t="s">
        <v>3094</v>
      </c>
      <c r="Q1463" s="547"/>
      <c r="R1463" s="554" t="s">
        <v>2571</v>
      </c>
      <c r="S1463" s="546" t="s">
        <v>168</v>
      </c>
      <c r="T1463" s="546">
        <v>50</v>
      </c>
      <c r="U1463" s="648"/>
      <c r="V1463" s="772"/>
      <c r="W1463" s="772"/>
      <c r="X1463" s="772"/>
      <c r="Y1463" s="772"/>
      <c r="Z1463" s="772"/>
      <c r="AA1463" s="772"/>
      <c r="AB1463" s="562" t="s">
        <v>2574</v>
      </c>
    </row>
    <row r="1464" spans="1:28" x14ac:dyDescent="0.3">
      <c r="A1464" s="421"/>
      <c r="B1464" s="11" t="s">
        <v>3100</v>
      </c>
      <c r="C1464" s="11" t="s">
        <v>424</v>
      </c>
      <c r="D1464" s="11">
        <v>235</v>
      </c>
      <c r="E1464" s="11">
        <v>430</v>
      </c>
      <c r="F1464" s="281"/>
      <c r="G1464" s="281">
        <v>430</v>
      </c>
      <c r="H1464" s="281"/>
      <c r="I1464" s="281"/>
      <c r="J1464" s="281"/>
      <c r="K1464" s="281"/>
      <c r="L1464" s="6" t="s">
        <v>3094</v>
      </c>
      <c r="Q1464" s="668"/>
      <c r="R1464" s="551" t="s">
        <v>2604</v>
      </c>
      <c r="S1464" s="546" t="s">
        <v>168</v>
      </c>
      <c r="T1464" s="552">
        <v>60</v>
      </c>
      <c r="U1464" s="552">
        <v>108</v>
      </c>
      <c r="V1464" s="314">
        <v>108</v>
      </c>
      <c r="W1464" s="314"/>
      <c r="X1464" s="314"/>
      <c r="Y1464" s="314"/>
      <c r="Z1464" s="314"/>
      <c r="AA1464" s="314"/>
      <c r="AB1464" s="575"/>
    </row>
    <row r="1465" spans="1:28" x14ac:dyDescent="0.3">
      <c r="A1465" s="421"/>
      <c r="B1465" s="11" t="s">
        <v>3101</v>
      </c>
      <c r="C1465" s="11" t="s">
        <v>428</v>
      </c>
      <c r="D1465" s="11">
        <v>280</v>
      </c>
      <c r="E1465" s="11">
        <v>520</v>
      </c>
      <c r="F1465" s="281"/>
      <c r="G1465" s="281">
        <v>520</v>
      </c>
      <c r="H1465" s="281"/>
      <c r="I1465" s="281"/>
      <c r="J1465" s="281"/>
      <c r="K1465" s="281"/>
      <c r="L1465" s="6" t="s">
        <v>3094</v>
      </c>
      <c r="Q1465" s="437"/>
      <c r="R1465" s="252" t="s">
        <v>2605</v>
      </c>
      <c r="S1465" s="11" t="s">
        <v>168</v>
      </c>
      <c r="T1465" s="11">
        <v>120</v>
      </c>
      <c r="U1465" s="11">
        <v>216</v>
      </c>
      <c r="V1465" s="314">
        <v>216</v>
      </c>
      <c r="W1465" s="314"/>
      <c r="X1465" s="314"/>
      <c r="Y1465" s="314"/>
      <c r="Z1465" s="314"/>
      <c r="AA1465" s="314"/>
      <c r="AB1465" s="4"/>
    </row>
    <row r="1466" spans="1:28" x14ac:dyDescent="0.3">
      <c r="A1466" s="421"/>
      <c r="B1466" s="11" t="s">
        <v>3102</v>
      </c>
      <c r="C1466" s="11" t="s">
        <v>428</v>
      </c>
      <c r="D1466" s="11">
        <v>370</v>
      </c>
      <c r="E1466" s="11">
        <v>680</v>
      </c>
      <c r="F1466" s="281"/>
      <c r="G1466" s="281"/>
      <c r="H1466" s="281">
        <v>680</v>
      </c>
      <c r="I1466" s="281"/>
      <c r="J1466" s="281"/>
      <c r="K1466" s="281"/>
      <c r="L1466" s="6" t="s">
        <v>3094</v>
      </c>
      <c r="Q1466" s="668"/>
      <c r="R1466" s="554" t="s">
        <v>2606</v>
      </c>
      <c r="S1466" s="546" t="s">
        <v>168</v>
      </c>
      <c r="T1466" s="546">
        <v>40</v>
      </c>
      <c r="U1466" s="546">
        <v>78</v>
      </c>
      <c r="V1466" s="281">
        <v>78</v>
      </c>
      <c r="W1466" s="281"/>
      <c r="X1466" s="281"/>
      <c r="Y1466" s="281"/>
      <c r="Z1466" s="281"/>
      <c r="AA1466" s="281"/>
      <c r="AB1466" s="562"/>
    </row>
    <row r="1467" spans="1:28" x14ac:dyDescent="0.3">
      <c r="A1467" s="421"/>
      <c r="B1467" s="11" t="s">
        <v>3103</v>
      </c>
      <c r="C1467" s="11" t="s">
        <v>428</v>
      </c>
      <c r="D1467" s="11">
        <v>470</v>
      </c>
      <c r="E1467" s="11">
        <v>860</v>
      </c>
      <c r="F1467" s="281"/>
      <c r="G1467" s="281"/>
      <c r="H1467" s="281">
        <v>860</v>
      </c>
      <c r="I1467" s="281"/>
      <c r="J1467" s="281"/>
      <c r="K1467" s="281"/>
      <c r="L1467" s="6" t="s">
        <v>3094</v>
      </c>
      <c r="Q1467" s="421" t="s">
        <v>3087</v>
      </c>
      <c r="R1467" s="11" t="s">
        <v>3085</v>
      </c>
      <c r="S1467" s="11" t="s">
        <v>168</v>
      </c>
      <c r="T1467" s="11">
        <v>96</v>
      </c>
      <c r="U1467" s="630"/>
      <c r="V1467" s="771"/>
      <c r="W1467" s="771"/>
      <c r="X1467" s="771"/>
      <c r="Y1467" s="771"/>
      <c r="Z1467" s="771"/>
      <c r="AA1467" s="771"/>
      <c r="AB1467" s="4"/>
    </row>
    <row r="1468" spans="1:28" x14ac:dyDescent="0.3">
      <c r="A1468" s="421"/>
      <c r="B1468" s="11" t="s">
        <v>3104</v>
      </c>
      <c r="C1468" s="11" t="s">
        <v>424</v>
      </c>
      <c r="D1468" s="11">
        <v>100</v>
      </c>
      <c r="E1468" s="11">
        <v>160</v>
      </c>
      <c r="F1468" s="281">
        <v>160</v>
      </c>
      <c r="G1468" s="281"/>
      <c r="H1468" s="281"/>
      <c r="I1468" s="281"/>
      <c r="J1468" s="281"/>
      <c r="K1468" s="281"/>
      <c r="L1468" s="6" t="s">
        <v>3108</v>
      </c>
      <c r="Q1468" s="421"/>
      <c r="R1468" s="11" t="s">
        <v>3109</v>
      </c>
      <c r="S1468" s="11" t="s">
        <v>3110</v>
      </c>
      <c r="T1468" s="11">
        <v>35</v>
      </c>
      <c r="U1468" s="11">
        <v>66</v>
      </c>
      <c r="V1468" s="281">
        <v>66</v>
      </c>
      <c r="W1468" s="281"/>
      <c r="X1468" s="281"/>
      <c r="Y1468" s="281"/>
      <c r="Z1468" s="281"/>
      <c r="AA1468" s="281"/>
      <c r="AB1468" s="6" t="s">
        <v>3111</v>
      </c>
    </row>
    <row r="1469" spans="1:28" x14ac:dyDescent="0.3">
      <c r="A1469" s="421"/>
      <c r="B1469" s="11" t="s">
        <v>3105</v>
      </c>
      <c r="C1469" s="11" t="s">
        <v>424</v>
      </c>
      <c r="D1469" s="11">
        <v>150</v>
      </c>
      <c r="E1469" s="11">
        <v>240</v>
      </c>
      <c r="F1469" s="281">
        <v>240</v>
      </c>
      <c r="G1469" s="281"/>
      <c r="H1469" s="281"/>
      <c r="I1469" s="281"/>
      <c r="J1469" s="281"/>
      <c r="K1469" s="281"/>
      <c r="L1469" s="6" t="s">
        <v>3108</v>
      </c>
      <c r="Q1469" s="587"/>
      <c r="R1469" s="552" t="s">
        <v>3112</v>
      </c>
      <c r="S1469" s="546" t="s">
        <v>3110</v>
      </c>
      <c r="T1469" s="552">
        <v>35</v>
      </c>
      <c r="U1469" s="552">
        <v>66</v>
      </c>
      <c r="V1469" s="314">
        <v>66</v>
      </c>
      <c r="W1469" s="314"/>
      <c r="X1469" s="314"/>
      <c r="Y1469" s="314"/>
      <c r="Z1469" s="314"/>
      <c r="AA1469" s="314"/>
      <c r="AB1469" s="586" t="s">
        <v>3111</v>
      </c>
    </row>
    <row r="1470" spans="1:28" x14ac:dyDescent="0.3">
      <c r="A1470" s="421"/>
      <c r="B1470" s="11" t="s">
        <v>3106</v>
      </c>
      <c r="C1470" s="11" t="s">
        <v>424</v>
      </c>
      <c r="D1470" s="11">
        <v>200</v>
      </c>
      <c r="E1470" s="11">
        <v>320</v>
      </c>
      <c r="F1470" s="281"/>
      <c r="G1470" s="281">
        <v>320</v>
      </c>
      <c r="H1470" s="281"/>
      <c r="I1470" s="281"/>
      <c r="J1470" s="281"/>
      <c r="K1470" s="281"/>
      <c r="L1470" s="6" t="s">
        <v>3108</v>
      </c>
      <c r="Q1470" s="426" t="s">
        <v>3413</v>
      </c>
      <c r="R1470" s="14" t="s">
        <v>3373</v>
      </c>
      <c r="S1470" s="11" t="s">
        <v>168</v>
      </c>
      <c r="T1470" s="14">
        <v>75</v>
      </c>
      <c r="U1470" s="14">
        <v>135</v>
      </c>
      <c r="V1470" s="315">
        <v>135</v>
      </c>
      <c r="W1470" s="315"/>
      <c r="X1470" s="315"/>
      <c r="Y1470" s="315"/>
      <c r="Z1470" s="315"/>
      <c r="AA1470" s="315"/>
      <c r="AB1470" s="6" t="s">
        <v>3372</v>
      </c>
    </row>
    <row r="1471" spans="1:28" x14ac:dyDescent="0.3">
      <c r="A1471" s="421"/>
      <c r="B1471" s="11" t="s">
        <v>3107</v>
      </c>
      <c r="C1471" s="11" t="s">
        <v>424</v>
      </c>
      <c r="D1471" s="11">
        <v>250</v>
      </c>
      <c r="E1471" s="11">
        <v>400</v>
      </c>
      <c r="F1471" s="281"/>
      <c r="G1471" s="281">
        <v>400</v>
      </c>
      <c r="H1471" s="281"/>
      <c r="I1471" s="281"/>
      <c r="J1471" s="281"/>
      <c r="K1471" s="281"/>
      <c r="L1471" s="6" t="s">
        <v>3108</v>
      </c>
      <c r="Q1471" s="547" t="s">
        <v>3414</v>
      </c>
      <c r="R1471" s="545" t="s">
        <v>3374</v>
      </c>
      <c r="S1471" s="546" t="s">
        <v>168</v>
      </c>
      <c r="T1471" s="545">
        <v>100</v>
      </c>
      <c r="U1471" s="545">
        <v>180</v>
      </c>
      <c r="V1471" s="315">
        <v>180</v>
      </c>
      <c r="W1471" s="315"/>
      <c r="X1471" s="315"/>
      <c r="Y1471" s="315"/>
      <c r="Z1471" s="315"/>
      <c r="AA1471" s="315"/>
      <c r="AB1471" s="574" t="s">
        <v>3372</v>
      </c>
    </row>
    <row r="1472" spans="1:28" x14ac:dyDescent="0.3">
      <c r="A1472" s="421"/>
      <c r="B1472" s="11" t="s">
        <v>3109</v>
      </c>
      <c r="C1472" s="11" t="s">
        <v>3110</v>
      </c>
      <c r="D1472" s="11">
        <v>35</v>
      </c>
      <c r="E1472" s="11">
        <v>66</v>
      </c>
      <c r="F1472" s="281">
        <v>66</v>
      </c>
      <c r="G1472" s="281"/>
      <c r="H1472" s="281"/>
      <c r="I1472" s="281"/>
      <c r="J1472" s="281"/>
      <c r="K1472" s="281"/>
      <c r="L1472" s="6" t="s">
        <v>3111</v>
      </c>
      <c r="Q1472" s="421"/>
      <c r="R1472" s="14" t="s">
        <v>3375</v>
      </c>
      <c r="S1472" s="11" t="s">
        <v>168</v>
      </c>
      <c r="T1472" s="14">
        <v>150</v>
      </c>
      <c r="U1472" s="14">
        <v>270</v>
      </c>
      <c r="V1472" s="315">
        <v>270</v>
      </c>
      <c r="W1472" s="315"/>
      <c r="X1472" s="315"/>
      <c r="Y1472" s="315"/>
      <c r="Z1472" s="315"/>
      <c r="AA1472" s="315"/>
      <c r="AB1472" s="6" t="s">
        <v>3372</v>
      </c>
    </row>
    <row r="1473" spans="1:28" ht="15" thickBot="1" x14ac:dyDescent="0.35">
      <c r="A1473" s="429"/>
      <c r="B1473" s="13" t="s">
        <v>3112</v>
      </c>
      <c r="C1473" s="11" t="s">
        <v>3110</v>
      </c>
      <c r="D1473" s="13">
        <v>35</v>
      </c>
      <c r="E1473" s="13">
        <v>66</v>
      </c>
      <c r="F1473" s="314">
        <v>66</v>
      </c>
      <c r="G1473" s="314"/>
      <c r="H1473" s="314"/>
      <c r="I1473" s="314"/>
      <c r="J1473" s="314"/>
      <c r="K1473" s="314"/>
      <c r="L1473" s="114" t="s">
        <v>3111</v>
      </c>
      <c r="Q1473" s="421"/>
      <c r="R1473" s="11" t="s">
        <v>3398</v>
      </c>
      <c r="S1473" s="11" t="s">
        <v>3400</v>
      </c>
      <c r="T1473" s="11">
        <v>40</v>
      </c>
      <c r="U1473" s="11">
        <v>78</v>
      </c>
      <c r="V1473" s="281">
        <v>78</v>
      </c>
      <c r="W1473" s="281"/>
      <c r="X1473" s="281"/>
      <c r="Y1473" s="281"/>
      <c r="Z1473" s="281"/>
      <c r="AA1473" s="281"/>
      <c r="AB1473" s="4" t="s">
        <v>3401</v>
      </c>
    </row>
    <row r="1474" spans="1:28" ht="18.600000000000001" thickBot="1" x14ac:dyDescent="0.4">
      <c r="A1474" s="56" t="s">
        <v>3117</v>
      </c>
      <c r="B1474" s="53"/>
      <c r="C1474" s="83"/>
      <c r="D1474" s="27"/>
      <c r="E1474" s="27"/>
      <c r="F1474" s="27"/>
      <c r="G1474" s="27"/>
      <c r="H1474" s="27"/>
      <c r="I1474" s="27"/>
      <c r="J1474" s="27"/>
      <c r="K1474" s="27"/>
      <c r="L1474" s="16"/>
      <c r="Q1474" s="547"/>
      <c r="R1474" s="546" t="s">
        <v>3399</v>
      </c>
      <c r="S1474" s="546" t="s">
        <v>3400</v>
      </c>
      <c r="T1474" s="546">
        <v>40</v>
      </c>
      <c r="U1474" s="546">
        <v>87</v>
      </c>
      <c r="V1474" s="281">
        <v>87</v>
      </c>
      <c r="W1474" s="281"/>
      <c r="X1474" s="281"/>
      <c r="Y1474" s="281"/>
      <c r="Z1474" s="281"/>
      <c r="AA1474" s="281"/>
      <c r="AB1474" s="562" t="s">
        <v>3402</v>
      </c>
    </row>
    <row r="1475" spans="1:28" x14ac:dyDescent="0.3">
      <c r="A1475" s="426" t="s">
        <v>3120</v>
      </c>
      <c r="B1475" s="14" t="s">
        <v>3115</v>
      </c>
      <c r="C1475" s="11" t="s">
        <v>2065</v>
      </c>
      <c r="D1475" s="14">
        <v>96</v>
      </c>
      <c r="E1475" s="14"/>
      <c r="F1475" s="315"/>
      <c r="G1475" s="315"/>
      <c r="H1475" s="315"/>
      <c r="I1475" s="315"/>
      <c r="J1475" s="315"/>
      <c r="K1475" s="315"/>
      <c r="L1475" s="6"/>
    </row>
    <row r="1476" spans="1:28" x14ac:dyDescent="0.3">
      <c r="A1476" s="421" t="s">
        <v>3121</v>
      </c>
      <c r="B1476" s="11" t="s">
        <v>3116</v>
      </c>
      <c r="C1476" s="11" t="s">
        <v>2065</v>
      </c>
      <c r="D1476" s="14">
        <v>61</v>
      </c>
      <c r="E1476" s="14"/>
      <c r="F1476" s="315"/>
      <c r="G1476" s="315"/>
      <c r="H1476" s="315"/>
      <c r="I1476" s="315"/>
      <c r="J1476" s="315"/>
      <c r="K1476" s="315"/>
      <c r="L1476" s="6"/>
    </row>
    <row r="1477" spans="1:28" x14ac:dyDescent="0.3">
      <c r="A1477" s="421"/>
      <c r="B1477" s="11" t="s">
        <v>3118</v>
      </c>
      <c r="C1477" s="11" t="s">
        <v>2065</v>
      </c>
      <c r="D1477" s="14">
        <v>48</v>
      </c>
      <c r="E1477" s="14"/>
      <c r="F1477" s="315"/>
      <c r="G1477" s="315"/>
      <c r="H1477" s="315"/>
      <c r="I1477" s="315"/>
      <c r="J1477" s="315"/>
      <c r="K1477" s="315"/>
      <c r="L1477" s="6"/>
    </row>
    <row r="1478" spans="1:28" ht="15" thickBot="1" x14ac:dyDescent="0.35">
      <c r="A1478" s="429"/>
      <c r="B1478" s="13" t="s">
        <v>3119</v>
      </c>
      <c r="C1478" s="11" t="s">
        <v>98</v>
      </c>
      <c r="D1478" s="26">
        <v>32</v>
      </c>
      <c r="E1478" s="26"/>
      <c r="F1478" s="316"/>
      <c r="G1478" s="316"/>
      <c r="H1478" s="316"/>
      <c r="I1478" s="316"/>
      <c r="J1478" s="316"/>
      <c r="K1478" s="316"/>
      <c r="L1478" s="8"/>
    </row>
    <row r="1479" spans="1:28" ht="18.600000000000001" thickBot="1" x14ac:dyDescent="0.4">
      <c r="A1479" s="56" t="s">
        <v>3122</v>
      </c>
      <c r="B1479" s="53"/>
      <c r="C1479" s="83"/>
      <c r="D1479" s="27"/>
      <c r="E1479" s="27"/>
      <c r="F1479" s="27"/>
      <c r="G1479" s="27"/>
      <c r="H1479" s="27"/>
      <c r="I1479" s="27"/>
      <c r="J1479" s="27"/>
      <c r="K1479" s="27"/>
      <c r="L1479" s="16"/>
      <c r="Q1479" s="547"/>
      <c r="R1479" s="717" t="s">
        <v>950</v>
      </c>
      <c r="S1479" s="548" t="s">
        <v>428</v>
      </c>
      <c r="T1479" s="548">
        <v>650</v>
      </c>
      <c r="U1479" s="548">
        <v>1820</v>
      </c>
      <c r="V1479" s="703"/>
      <c r="W1479" s="703"/>
      <c r="X1479" s="703"/>
      <c r="Y1479" s="703"/>
      <c r="Z1479" s="703"/>
      <c r="AA1479" s="703">
        <v>1820</v>
      </c>
      <c r="AB1479" s="774" t="s">
        <v>1654</v>
      </c>
    </row>
    <row r="1480" spans="1:28" x14ac:dyDescent="0.3">
      <c r="A1480" s="426" t="s">
        <v>3127</v>
      </c>
      <c r="B1480" s="14" t="s">
        <v>3123</v>
      </c>
      <c r="C1480" s="11" t="s">
        <v>424</v>
      </c>
      <c r="D1480" s="14">
        <v>200</v>
      </c>
      <c r="E1480" s="14">
        <v>480</v>
      </c>
      <c r="F1480" s="315"/>
      <c r="G1480" s="315">
        <v>480</v>
      </c>
      <c r="H1480" s="315"/>
      <c r="I1480" s="315"/>
      <c r="J1480" s="315"/>
      <c r="K1480" s="315"/>
      <c r="L1480" s="6"/>
      <c r="Q1480" s="421"/>
      <c r="R1480" s="10" t="s">
        <v>951</v>
      </c>
      <c r="S1480" s="14" t="s">
        <v>428</v>
      </c>
      <c r="T1480" s="14">
        <v>650</v>
      </c>
      <c r="U1480" s="11">
        <v>1690</v>
      </c>
      <c r="V1480" s="703"/>
      <c r="W1480" s="703"/>
      <c r="X1480" s="703"/>
      <c r="Y1480" s="703"/>
      <c r="Z1480" s="703"/>
      <c r="AA1480" s="703">
        <v>1690</v>
      </c>
      <c r="AB1480" s="163" t="s">
        <v>1654</v>
      </c>
    </row>
    <row r="1481" spans="1:28" ht="15" thickBot="1" x14ac:dyDescent="0.35">
      <c r="A1481" s="421" t="s">
        <v>3128</v>
      </c>
      <c r="B1481" s="11" t="s">
        <v>3124</v>
      </c>
      <c r="C1481" s="11" t="s">
        <v>424</v>
      </c>
      <c r="D1481" s="14">
        <v>150</v>
      </c>
      <c r="E1481" s="14">
        <v>360</v>
      </c>
      <c r="F1481" s="315"/>
      <c r="G1481" s="315">
        <v>360</v>
      </c>
      <c r="H1481" s="315"/>
      <c r="I1481" s="315"/>
      <c r="J1481" s="315"/>
      <c r="K1481" s="315"/>
      <c r="L1481" s="4"/>
      <c r="Q1481" s="547"/>
      <c r="R1481" s="719" t="s">
        <v>952</v>
      </c>
      <c r="S1481" s="549" t="s">
        <v>428</v>
      </c>
      <c r="T1481" s="549">
        <v>650</v>
      </c>
      <c r="U1481" s="550">
        <v>1820</v>
      </c>
      <c r="V1481" s="703"/>
      <c r="W1481" s="703"/>
      <c r="X1481" s="703"/>
      <c r="Y1481" s="703"/>
      <c r="Z1481" s="703"/>
      <c r="AA1481" s="703">
        <v>1820</v>
      </c>
      <c r="AB1481" s="674" t="s">
        <v>1654</v>
      </c>
    </row>
    <row r="1482" spans="1:28" x14ac:dyDescent="0.3">
      <c r="A1482" s="421"/>
      <c r="B1482" s="11" t="s">
        <v>3125</v>
      </c>
      <c r="C1482" s="11" t="s">
        <v>424</v>
      </c>
      <c r="D1482" s="14">
        <v>100</v>
      </c>
      <c r="E1482" s="14">
        <v>240</v>
      </c>
      <c r="F1482" s="315">
        <v>240</v>
      </c>
      <c r="G1482" s="315"/>
      <c r="H1482" s="315"/>
      <c r="I1482" s="315"/>
      <c r="J1482" s="315"/>
      <c r="K1482" s="315"/>
      <c r="L1482" s="4"/>
      <c r="Q1482" s="421"/>
      <c r="R1482" s="40" t="s">
        <v>986</v>
      </c>
      <c r="S1482" s="11" t="s">
        <v>428</v>
      </c>
      <c r="T1482" s="11">
        <v>145</v>
      </c>
      <c r="U1482" s="11">
        <v>310</v>
      </c>
      <c r="V1482" s="281"/>
      <c r="W1482" s="281">
        <v>310</v>
      </c>
      <c r="X1482" s="281"/>
      <c r="Y1482" s="281"/>
      <c r="Z1482" s="281"/>
      <c r="AA1482" s="281"/>
      <c r="AB1482" s="20" t="s">
        <v>1677</v>
      </c>
    </row>
    <row r="1483" spans="1:28" ht="15" thickBot="1" x14ac:dyDescent="0.35">
      <c r="A1483" s="429"/>
      <c r="B1483" s="13" t="s">
        <v>3126</v>
      </c>
      <c r="C1483" s="11" t="s">
        <v>98</v>
      </c>
      <c r="D1483" s="26">
        <v>50</v>
      </c>
      <c r="E1483" s="26">
        <v>120</v>
      </c>
      <c r="F1483" s="316">
        <v>120</v>
      </c>
      <c r="G1483" s="316"/>
      <c r="H1483" s="316"/>
      <c r="I1483" s="316"/>
      <c r="J1483" s="316"/>
      <c r="K1483" s="316"/>
      <c r="L1483" s="8"/>
      <c r="Q1483" s="547"/>
      <c r="R1483" s="554" t="s">
        <v>987</v>
      </c>
      <c r="S1483" s="546" t="s">
        <v>428</v>
      </c>
      <c r="T1483" s="546">
        <v>198</v>
      </c>
      <c r="U1483" s="546">
        <v>410</v>
      </c>
      <c r="V1483" s="281"/>
      <c r="W1483" s="281">
        <v>410</v>
      </c>
      <c r="X1483" s="281"/>
      <c r="Y1483" s="281"/>
      <c r="Z1483" s="281"/>
      <c r="AA1483" s="281"/>
      <c r="AB1483" s="564" t="s">
        <v>1678</v>
      </c>
    </row>
    <row r="1484" spans="1:28" ht="18.600000000000001" thickBot="1" x14ac:dyDescent="0.4">
      <c r="A1484" s="56" t="s">
        <v>3130</v>
      </c>
      <c r="B1484" s="53"/>
      <c r="C1484" s="83"/>
      <c r="D1484" s="27"/>
      <c r="E1484" s="27"/>
      <c r="F1484" s="27"/>
      <c r="G1484" s="27"/>
      <c r="H1484" s="27"/>
      <c r="I1484" s="27"/>
      <c r="J1484" s="27"/>
      <c r="K1484" s="27"/>
      <c r="L1484" s="16"/>
      <c r="Q1484" s="419" t="s">
        <v>49</v>
      </c>
      <c r="R1484" s="10" t="s">
        <v>44</v>
      </c>
      <c r="S1484" s="14" t="s">
        <v>428</v>
      </c>
      <c r="T1484" s="14">
        <v>620</v>
      </c>
      <c r="U1484" s="14">
        <v>1440</v>
      </c>
      <c r="V1484" s="315"/>
      <c r="W1484" s="315"/>
      <c r="X1484" s="315"/>
      <c r="Y1484" s="315"/>
      <c r="Z1484" s="315">
        <v>1440</v>
      </c>
      <c r="AA1484" s="315"/>
      <c r="AB1484" s="19" t="s">
        <v>994</v>
      </c>
    </row>
    <row r="1485" spans="1:28" x14ac:dyDescent="0.3">
      <c r="A1485" s="430" t="s">
        <v>3129</v>
      </c>
      <c r="B1485" s="26" t="s">
        <v>3131</v>
      </c>
      <c r="C1485" s="11"/>
      <c r="D1485" s="26"/>
      <c r="E1485" s="26"/>
      <c r="F1485" s="316"/>
      <c r="G1485" s="316"/>
      <c r="H1485" s="316"/>
      <c r="I1485" s="316"/>
      <c r="J1485" s="316"/>
      <c r="K1485" s="316"/>
      <c r="L1485" s="114"/>
      <c r="Q1485" s="608" t="s">
        <v>50</v>
      </c>
      <c r="R1485" s="554" t="s">
        <v>45</v>
      </c>
      <c r="S1485" s="546" t="s">
        <v>428</v>
      </c>
      <c r="T1485" s="546">
        <v>685</v>
      </c>
      <c r="U1485" s="546">
        <v>1650</v>
      </c>
      <c r="V1485" s="281"/>
      <c r="W1485" s="281"/>
      <c r="X1485" s="281"/>
      <c r="Y1485" s="281"/>
      <c r="Z1485" s="281"/>
      <c r="AA1485" s="281">
        <v>1650</v>
      </c>
      <c r="AB1485" s="564" t="s">
        <v>995</v>
      </c>
    </row>
    <row r="1486" spans="1:28" x14ac:dyDescent="0.3">
      <c r="A1486" s="421"/>
      <c r="B1486" s="11"/>
      <c r="C1486" s="11"/>
      <c r="D1486" s="11"/>
      <c r="E1486" s="11"/>
      <c r="F1486" s="281"/>
      <c r="G1486" s="281"/>
      <c r="H1486" s="281"/>
      <c r="I1486" s="281"/>
      <c r="J1486" s="281"/>
      <c r="K1486" s="281"/>
      <c r="L1486" s="4"/>
      <c r="Q1486" s="587"/>
      <c r="R1486" s="551" t="s">
        <v>2585</v>
      </c>
      <c r="S1486" s="546" t="s">
        <v>428</v>
      </c>
      <c r="T1486" s="552">
        <v>600</v>
      </c>
      <c r="U1486" s="552">
        <v>1584</v>
      </c>
      <c r="V1486" s="314"/>
      <c r="W1486" s="314"/>
      <c r="X1486" s="314"/>
      <c r="Y1486" s="314"/>
      <c r="Z1486" s="314"/>
      <c r="AA1486" s="314">
        <v>1584</v>
      </c>
      <c r="AB1486" s="574" t="s">
        <v>2586</v>
      </c>
    </row>
    <row r="1487" spans="1:28" x14ac:dyDescent="0.3">
      <c r="A1487" s="421" t="s">
        <v>3132</v>
      </c>
      <c r="B1487" s="11"/>
      <c r="C1487" s="11"/>
      <c r="D1487" s="11"/>
      <c r="E1487" s="11"/>
      <c r="F1487" s="281"/>
      <c r="G1487" s="281"/>
      <c r="H1487" s="281"/>
      <c r="I1487" s="281"/>
      <c r="J1487" s="281"/>
      <c r="K1487" s="281"/>
      <c r="L1487" s="4"/>
      <c r="Q1487" s="426" t="s">
        <v>2984</v>
      </c>
      <c r="R1487" s="14" t="s">
        <v>2959</v>
      </c>
      <c r="S1487" s="11" t="s">
        <v>428</v>
      </c>
      <c r="T1487" s="14">
        <v>500</v>
      </c>
      <c r="U1487" s="14">
        <v>1000</v>
      </c>
      <c r="V1487" s="315"/>
      <c r="W1487" s="315"/>
      <c r="X1487" s="315"/>
      <c r="Y1487" s="315">
        <v>1000</v>
      </c>
      <c r="Z1487" s="315"/>
      <c r="AA1487" s="315"/>
      <c r="AB1487" s="6" t="s">
        <v>215</v>
      </c>
    </row>
    <row r="1488" spans="1:28" ht="15" thickBot="1" x14ac:dyDescent="0.35">
      <c r="A1488" s="429"/>
      <c r="B1488" s="13"/>
      <c r="C1488" s="11"/>
      <c r="D1488" s="13"/>
      <c r="E1488" s="13"/>
      <c r="F1488" s="314"/>
      <c r="G1488" s="314"/>
      <c r="H1488" s="314"/>
      <c r="I1488" s="314"/>
      <c r="J1488" s="314"/>
      <c r="K1488" s="314"/>
      <c r="L1488" s="8"/>
      <c r="Q1488" s="555" t="s">
        <v>2985</v>
      </c>
      <c r="R1488" s="546" t="s">
        <v>2960</v>
      </c>
      <c r="S1488" s="546" t="s">
        <v>428</v>
      </c>
      <c r="T1488" s="546">
        <v>400</v>
      </c>
      <c r="U1488" s="546">
        <v>1000</v>
      </c>
      <c r="V1488" s="315"/>
      <c r="W1488" s="315"/>
      <c r="X1488" s="315"/>
      <c r="Y1488" s="315">
        <v>1000</v>
      </c>
      <c r="Z1488" s="315"/>
      <c r="AA1488" s="315"/>
      <c r="AB1488" s="562" t="s">
        <v>2961</v>
      </c>
    </row>
    <row r="1489" spans="1:28" ht="18.600000000000001" thickBot="1" x14ac:dyDescent="0.4">
      <c r="A1489" s="56" t="s">
        <v>3133</v>
      </c>
      <c r="B1489" s="53"/>
      <c r="C1489" s="83"/>
      <c r="D1489" s="27"/>
      <c r="E1489" s="27"/>
      <c r="F1489" s="27"/>
      <c r="G1489" s="27"/>
      <c r="H1489" s="27"/>
      <c r="I1489" s="27"/>
      <c r="J1489" s="27"/>
      <c r="K1489" s="27"/>
      <c r="L1489" s="16"/>
      <c r="Q1489" s="421"/>
      <c r="R1489" s="11" t="s">
        <v>2962</v>
      </c>
      <c r="S1489" s="11" t="s">
        <v>428</v>
      </c>
      <c r="T1489" s="11">
        <v>300</v>
      </c>
      <c r="U1489" s="11">
        <v>800</v>
      </c>
      <c r="V1489" s="315"/>
      <c r="W1489" s="315"/>
      <c r="X1489" s="315">
        <v>800</v>
      </c>
      <c r="Y1489" s="315"/>
      <c r="Z1489" s="315"/>
      <c r="AA1489" s="315"/>
      <c r="AB1489" s="4" t="s">
        <v>2961</v>
      </c>
    </row>
    <row r="1490" spans="1:28" x14ac:dyDescent="0.3">
      <c r="A1490" s="426" t="s">
        <v>3135</v>
      </c>
      <c r="B1490" s="14" t="s">
        <v>3134</v>
      </c>
      <c r="C1490" s="11" t="s">
        <v>98</v>
      </c>
      <c r="D1490" s="14">
        <v>140</v>
      </c>
      <c r="E1490" s="14">
        <v>170</v>
      </c>
      <c r="F1490" s="315">
        <v>170</v>
      </c>
      <c r="G1490" s="315"/>
      <c r="H1490" s="315"/>
      <c r="I1490" s="315"/>
      <c r="J1490" s="315"/>
      <c r="K1490" s="315"/>
      <c r="L1490" s="6"/>
      <c r="Q1490" s="547"/>
      <c r="R1490" s="546" t="s">
        <v>3101</v>
      </c>
      <c r="S1490" s="546" t="s">
        <v>428</v>
      </c>
      <c r="T1490" s="546">
        <v>280</v>
      </c>
      <c r="U1490" s="546">
        <v>520</v>
      </c>
      <c r="V1490" s="281"/>
      <c r="W1490" s="281">
        <v>520</v>
      </c>
      <c r="X1490" s="281"/>
      <c r="Y1490" s="281"/>
      <c r="Z1490" s="281"/>
      <c r="AA1490" s="281"/>
      <c r="AB1490" s="574" t="s">
        <v>3094</v>
      </c>
    </row>
    <row r="1491" spans="1:28" x14ac:dyDescent="0.3">
      <c r="A1491" s="421"/>
      <c r="B1491" s="11"/>
      <c r="C1491" s="11"/>
      <c r="D1491" s="11"/>
      <c r="E1491" s="11"/>
      <c r="F1491" s="281"/>
      <c r="G1491" s="281"/>
      <c r="H1491" s="281"/>
      <c r="I1491" s="281"/>
      <c r="J1491" s="281"/>
      <c r="K1491" s="281"/>
      <c r="L1491" s="4"/>
      <c r="Q1491" s="421"/>
      <c r="R1491" s="11" t="s">
        <v>3102</v>
      </c>
      <c r="S1491" s="11" t="s">
        <v>428</v>
      </c>
      <c r="T1491" s="11">
        <v>370</v>
      </c>
      <c r="U1491" s="11">
        <v>680</v>
      </c>
      <c r="V1491" s="281"/>
      <c r="W1491" s="281"/>
      <c r="X1491" s="281">
        <v>680</v>
      </c>
      <c r="Y1491" s="281"/>
      <c r="Z1491" s="281"/>
      <c r="AA1491" s="281"/>
      <c r="AB1491" s="6" t="s">
        <v>3094</v>
      </c>
    </row>
    <row r="1492" spans="1:28" ht="15" thickBot="1" x14ac:dyDescent="0.35">
      <c r="A1492" s="429"/>
      <c r="B1492" s="13"/>
      <c r="C1492" s="11"/>
      <c r="D1492" s="13"/>
      <c r="E1492" s="13"/>
      <c r="F1492" s="314"/>
      <c r="G1492" s="314"/>
      <c r="H1492" s="314"/>
      <c r="I1492" s="314"/>
      <c r="J1492" s="314"/>
      <c r="K1492" s="314"/>
      <c r="L1492" s="8"/>
      <c r="Q1492" s="547"/>
      <c r="R1492" s="546" t="s">
        <v>3103</v>
      </c>
      <c r="S1492" s="546" t="s">
        <v>428</v>
      </c>
      <c r="T1492" s="546">
        <v>470</v>
      </c>
      <c r="U1492" s="546">
        <v>860</v>
      </c>
      <c r="V1492" s="281"/>
      <c r="W1492" s="281"/>
      <c r="X1492" s="281">
        <v>860</v>
      </c>
      <c r="Y1492" s="281"/>
      <c r="Z1492" s="281"/>
      <c r="AA1492" s="281"/>
      <c r="AB1492" s="574" t="s">
        <v>3094</v>
      </c>
    </row>
    <row r="1493" spans="1:28" ht="18.600000000000001" thickBot="1" x14ac:dyDescent="0.4">
      <c r="A1493" s="56" t="s">
        <v>3136</v>
      </c>
      <c r="B1493" s="53"/>
      <c r="C1493" s="83"/>
      <c r="D1493" s="27"/>
      <c r="E1493" s="27"/>
      <c r="F1493" s="27"/>
      <c r="G1493" s="27"/>
      <c r="H1493" s="27"/>
      <c r="I1493" s="27"/>
      <c r="J1493" s="27"/>
      <c r="K1493" s="27"/>
      <c r="L1493" s="16"/>
    </row>
    <row r="1494" spans="1:28" x14ac:dyDescent="0.3">
      <c r="A1494" s="44" t="s">
        <v>3558</v>
      </c>
      <c r="B1494" s="14" t="s">
        <v>3137</v>
      </c>
      <c r="C1494" s="11" t="s">
        <v>82</v>
      </c>
      <c r="D1494" s="14">
        <v>20</v>
      </c>
      <c r="E1494" s="14">
        <v>26</v>
      </c>
      <c r="F1494" s="315">
        <v>26</v>
      </c>
      <c r="G1494" s="315"/>
      <c r="H1494" s="315"/>
      <c r="I1494" s="315"/>
      <c r="J1494" s="315"/>
      <c r="K1494" s="315"/>
      <c r="L1494" s="6" t="s">
        <v>3138</v>
      </c>
    </row>
    <row r="1495" spans="1:28" x14ac:dyDescent="0.3">
      <c r="A1495" s="421" t="s">
        <v>3559</v>
      </c>
      <c r="B1495" s="11" t="s">
        <v>3139</v>
      </c>
      <c r="C1495" s="11" t="s">
        <v>82</v>
      </c>
      <c r="D1495" s="14">
        <v>26</v>
      </c>
      <c r="E1495" s="14">
        <v>56</v>
      </c>
      <c r="F1495" s="315">
        <v>56</v>
      </c>
      <c r="G1495" s="315"/>
      <c r="H1495" s="315"/>
      <c r="I1495" s="315"/>
      <c r="J1495" s="315"/>
      <c r="K1495" s="315"/>
      <c r="L1495" s="6" t="s">
        <v>3138</v>
      </c>
    </row>
    <row r="1496" spans="1:28" x14ac:dyDescent="0.3">
      <c r="A1496" s="421"/>
      <c r="B1496" s="11" t="s">
        <v>3140</v>
      </c>
      <c r="C1496" s="11" t="s">
        <v>82</v>
      </c>
      <c r="D1496" s="14">
        <v>40</v>
      </c>
      <c r="E1496" s="14">
        <v>77</v>
      </c>
      <c r="F1496" s="315">
        <v>77</v>
      </c>
      <c r="G1496" s="315"/>
      <c r="H1496" s="315"/>
      <c r="I1496" s="315"/>
      <c r="J1496" s="315"/>
      <c r="K1496" s="315"/>
      <c r="L1496" s="6" t="s">
        <v>3138</v>
      </c>
      <c r="Q1496" s="547"/>
      <c r="R1496" s="554" t="s">
        <v>122</v>
      </c>
      <c r="S1496" s="546" t="s">
        <v>2078</v>
      </c>
      <c r="T1496" s="546">
        <v>90</v>
      </c>
      <c r="U1496" s="619"/>
      <c r="V1496" s="770"/>
      <c r="W1496" s="770"/>
      <c r="X1496" s="770"/>
      <c r="Y1496" s="770"/>
      <c r="Z1496" s="770"/>
      <c r="AA1496" s="770"/>
      <c r="AB1496" s="564"/>
    </row>
    <row r="1497" spans="1:28" x14ac:dyDescent="0.3">
      <c r="A1497" s="421"/>
      <c r="B1497" s="11" t="s">
        <v>3141</v>
      </c>
      <c r="C1497" s="11" t="s">
        <v>82</v>
      </c>
      <c r="D1497" s="14">
        <v>38</v>
      </c>
      <c r="E1497" s="14">
        <v>78</v>
      </c>
      <c r="F1497" s="315">
        <v>78</v>
      </c>
      <c r="G1497" s="315"/>
      <c r="H1497" s="315"/>
      <c r="I1497" s="315"/>
      <c r="J1497" s="315"/>
      <c r="K1497" s="315"/>
      <c r="L1497" s="6" t="s">
        <v>3138</v>
      </c>
      <c r="Q1497" s="421"/>
      <c r="R1497" s="40" t="s">
        <v>124</v>
      </c>
      <c r="S1497" s="11" t="s">
        <v>2078</v>
      </c>
      <c r="T1497" s="11">
        <v>150</v>
      </c>
      <c r="U1497" s="619"/>
      <c r="V1497" s="770"/>
      <c r="W1497" s="770"/>
      <c r="X1497" s="770"/>
      <c r="Y1497" s="770"/>
      <c r="Z1497" s="770"/>
      <c r="AA1497" s="770"/>
      <c r="AB1497" s="20"/>
    </row>
    <row r="1498" spans="1:28" x14ac:dyDescent="0.3">
      <c r="A1498" s="421"/>
      <c r="B1498" s="11" t="s">
        <v>3142</v>
      </c>
      <c r="C1498" s="11" t="s">
        <v>82</v>
      </c>
      <c r="D1498" s="14">
        <v>40</v>
      </c>
      <c r="E1498" s="14">
        <v>78</v>
      </c>
      <c r="F1498" s="315">
        <v>78</v>
      </c>
      <c r="G1498" s="315"/>
      <c r="H1498" s="315"/>
      <c r="I1498" s="315"/>
      <c r="J1498" s="315"/>
      <c r="K1498" s="315"/>
      <c r="L1498" s="6" t="s">
        <v>3138</v>
      </c>
      <c r="Q1498" s="428" t="s">
        <v>153</v>
      </c>
      <c r="R1498" s="10" t="s">
        <v>1043</v>
      </c>
      <c r="S1498" s="14" t="s">
        <v>2078</v>
      </c>
      <c r="T1498" s="14">
        <v>180</v>
      </c>
      <c r="U1498" s="14">
        <v>244.15</v>
      </c>
      <c r="V1498" s="315">
        <v>244.15</v>
      </c>
      <c r="W1498" s="315"/>
      <c r="X1498" s="315"/>
      <c r="Y1498" s="315"/>
      <c r="Z1498" s="315"/>
      <c r="AA1498" s="315"/>
      <c r="AB1498" s="19" t="s">
        <v>1708</v>
      </c>
    </row>
    <row r="1499" spans="1:28" x14ac:dyDescent="0.3">
      <c r="A1499" s="421"/>
      <c r="B1499" s="11" t="s">
        <v>3143</v>
      </c>
      <c r="C1499" s="11" t="s">
        <v>82</v>
      </c>
      <c r="D1499" s="14">
        <v>54</v>
      </c>
      <c r="E1499" s="14">
        <v>115</v>
      </c>
      <c r="F1499" s="315">
        <v>115</v>
      </c>
      <c r="G1499" s="315"/>
      <c r="H1499" s="315"/>
      <c r="I1499" s="315"/>
      <c r="J1499" s="315"/>
      <c r="K1499" s="315"/>
      <c r="L1499" s="6" t="s">
        <v>3138</v>
      </c>
      <c r="Q1499" s="578" t="s">
        <v>154</v>
      </c>
      <c r="R1499" s="544" t="s">
        <v>1044</v>
      </c>
      <c r="S1499" s="546" t="s">
        <v>2078</v>
      </c>
      <c r="T1499" s="545">
        <v>200</v>
      </c>
      <c r="U1499" s="545">
        <v>203.03</v>
      </c>
      <c r="V1499" s="315">
        <v>203.03</v>
      </c>
      <c r="W1499" s="315"/>
      <c r="X1499" s="315"/>
      <c r="Y1499" s="315"/>
      <c r="Z1499" s="315"/>
      <c r="AA1499" s="315"/>
      <c r="AB1499" s="571" t="s">
        <v>1046</v>
      </c>
    </row>
    <row r="1500" spans="1:28" x14ac:dyDescent="0.3">
      <c r="A1500" s="421"/>
      <c r="B1500" s="11" t="s">
        <v>3144</v>
      </c>
      <c r="C1500" s="11" t="s">
        <v>82</v>
      </c>
      <c r="D1500" s="11">
        <v>75</v>
      </c>
      <c r="E1500" s="11">
        <v>144</v>
      </c>
      <c r="F1500" s="281">
        <v>144</v>
      </c>
      <c r="G1500" s="281"/>
      <c r="H1500" s="281"/>
      <c r="I1500" s="281"/>
      <c r="J1500" s="281"/>
      <c r="K1500" s="281"/>
      <c r="L1500" s="6" t="s">
        <v>3138</v>
      </c>
      <c r="Q1500" s="421"/>
      <c r="R1500" s="40" t="s">
        <v>152</v>
      </c>
      <c r="S1500" s="11" t="s">
        <v>2078</v>
      </c>
      <c r="T1500" s="11">
        <v>90</v>
      </c>
      <c r="U1500" s="619"/>
      <c r="V1500" s="770"/>
      <c r="W1500" s="770"/>
      <c r="X1500" s="770"/>
      <c r="Y1500" s="770"/>
      <c r="Z1500" s="770"/>
      <c r="AA1500" s="770"/>
      <c r="AB1500" s="20" t="s">
        <v>1058</v>
      </c>
    </row>
    <row r="1501" spans="1:28" x14ac:dyDescent="0.3">
      <c r="A1501" s="421"/>
      <c r="B1501" s="11" t="s">
        <v>3145</v>
      </c>
      <c r="C1501" s="11" t="s">
        <v>82</v>
      </c>
      <c r="D1501" s="11">
        <v>75</v>
      </c>
      <c r="E1501" s="11">
        <v>156</v>
      </c>
      <c r="F1501" s="281">
        <v>156</v>
      </c>
      <c r="G1501" s="281"/>
      <c r="H1501" s="281"/>
      <c r="I1501" s="281"/>
      <c r="J1501" s="281"/>
      <c r="K1501" s="281"/>
      <c r="L1501" s="6" t="s">
        <v>3138</v>
      </c>
      <c r="Q1501" s="553" t="s">
        <v>466</v>
      </c>
      <c r="R1501" s="658" t="s">
        <v>1166</v>
      </c>
      <c r="S1501" s="623" t="s">
        <v>2099</v>
      </c>
      <c r="T1501" s="623">
        <v>60</v>
      </c>
      <c r="U1501" s="619" t="s">
        <v>559</v>
      </c>
      <c r="V1501" s="770"/>
      <c r="W1501" s="770"/>
      <c r="X1501" s="770"/>
      <c r="Y1501" s="770"/>
      <c r="Z1501" s="770"/>
      <c r="AA1501" s="770"/>
      <c r="AB1501" s="624" t="s">
        <v>1781</v>
      </c>
    </row>
    <row r="1502" spans="1:28" x14ac:dyDescent="0.3">
      <c r="A1502" s="421"/>
      <c r="B1502" s="11" t="s">
        <v>3146</v>
      </c>
      <c r="C1502" s="11" t="s">
        <v>82</v>
      </c>
      <c r="D1502" s="11">
        <v>75</v>
      </c>
      <c r="E1502" s="11">
        <v>156</v>
      </c>
      <c r="F1502" s="281">
        <v>156</v>
      </c>
      <c r="G1502" s="281"/>
      <c r="H1502" s="281"/>
      <c r="I1502" s="281"/>
      <c r="J1502" s="281"/>
      <c r="K1502" s="281"/>
      <c r="L1502" s="6" t="s">
        <v>3138</v>
      </c>
      <c r="Q1502" s="547"/>
      <c r="R1502" s="554" t="s">
        <v>1531</v>
      </c>
      <c r="S1502" s="546" t="s">
        <v>2078</v>
      </c>
      <c r="T1502" s="546">
        <v>200</v>
      </c>
      <c r="U1502" s="546">
        <v>450</v>
      </c>
      <c r="V1502" s="281"/>
      <c r="W1502" s="281">
        <v>450</v>
      </c>
      <c r="X1502" s="281"/>
      <c r="Y1502" s="281"/>
      <c r="Z1502" s="281"/>
      <c r="AA1502" s="281"/>
      <c r="AB1502" s="574" t="s">
        <v>1527</v>
      </c>
    </row>
    <row r="1503" spans="1:28" x14ac:dyDescent="0.3">
      <c r="A1503" s="421"/>
      <c r="B1503" s="11" t="s">
        <v>3147</v>
      </c>
      <c r="C1503" s="11" t="s">
        <v>424</v>
      </c>
      <c r="D1503" s="11">
        <v>75</v>
      </c>
      <c r="E1503" s="11">
        <v>158</v>
      </c>
      <c r="F1503" s="281">
        <v>158</v>
      </c>
      <c r="G1503" s="281"/>
      <c r="H1503" s="281"/>
      <c r="I1503" s="281"/>
      <c r="J1503" s="281"/>
      <c r="K1503" s="281"/>
      <c r="L1503" s="6" t="s">
        <v>3138</v>
      </c>
      <c r="Q1503" s="547"/>
      <c r="R1503" s="554" t="s">
        <v>2212</v>
      </c>
      <c r="S1503" s="546" t="s">
        <v>2078</v>
      </c>
      <c r="T1503" s="546">
        <v>50</v>
      </c>
      <c r="U1503" s="630"/>
      <c r="V1503" s="771"/>
      <c r="W1503" s="771"/>
      <c r="X1503" s="771"/>
      <c r="Y1503" s="771"/>
      <c r="Z1503" s="771"/>
      <c r="AA1503" s="771"/>
      <c r="AB1503" s="562" t="s">
        <v>2203</v>
      </c>
    </row>
    <row r="1504" spans="1:28" x14ac:dyDescent="0.3">
      <c r="A1504" s="421"/>
      <c r="B1504" s="11" t="s">
        <v>3148</v>
      </c>
      <c r="C1504" s="11" t="s">
        <v>424</v>
      </c>
      <c r="D1504" s="11">
        <v>150</v>
      </c>
      <c r="E1504" s="11">
        <v>310</v>
      </c>
      <c r="F1504" s="281"/>
      <c r="G1504" s="281">
        <v>310</v>
      </c>
      <c r="H1504" s="281"/>
      <c r="I1504" s="281"/>
      <c r="J1504" s="281"/>
      <c r="K1504" s="281"/>
      <c r="L1504" s="6" t="s">
        <v>3138</v>
      </c>
      <c r="Q1504" s="421"/>
      <c r="R1504" s="40" t="s">
        <v>2213</v>
      </c>
      <c r="S1504" s="11" t="s">
        <v>2078</v>
      </c>
      <c r="T1504" s="11">
        <v>100</v>
      </c>
      <c r="U1504" s="630"/>
      <c r="V1504" s="771"/>
      <c r="W1504" s="771"/>
      <c r="X1504" s="771"/>
      <c r="Y1504" s="771"/>
      <c r="Z1504" s="771"/>
      <c r="AA1504" s="771"/>
      <c r="AB1504" s="4" t="s">
        <v>2203</v>
      </c>
    </row>
    <row r="1505" spans="1:28" x14ac:dyDescent="0.3">
      <c r="A1505" s="421"/>
      <c r="B1505" s="11" t="s">
        <v>3149</v>
      </c>
      <c r="C1505" s="11" t="s">
        <v>424</v>
      </c>
      <c r="D1505" s="11">
        <v>210</v>
      </c>
      <c r="E1505" s="11">
        <v>468</v>
      </c>
      <c r="F1505" s="281"/>
      <c r="G1505" s="281">
        <v>468</v>
      </c>
      <c r="H1505" s="281"/>
      <c r="I1505" s="281"/>
      <c r="J1505" s="281"/>
      <c r="K1505" s="281"/>
      <c r="L1505" s="6" t="s">
        <v>3138</v>
      </c>
      <c r="Q1505" s="547"/>
      <c r="R1505" s="554" t="s">
        <v>2214</v>
      </c>
      <c r="S1505" s="546" t="s">
        <v>2078</v>
      </c>
      <c r="T1505" s="546">
        <v>150</v>
      </c>
      <c r="U1505" s="630"/>
      <c r="V1505" s="771"/>
      <c r="W1505" s="771"/>
      <c r="X1505" s="771"/>
      <c r="Y1505" s="771"/>
      <c r="Z1505" s="771"/>
      <c r="AA1505" s="771"/>
      <c r="AB1505" s="562" t="s">
        <v>2203</v>
      </c>
    </row>
    <row r="1506" spans="1:28" x14ac:dyDescent="0.3">
      <c r="A1506" s="421"/>
      <c r="B1506" s="11" t="s">
        <v>3150</v>
      </c>
      <c r="C1506" s="11" t="s">
        <v>82</v>
      </c>
      <c r="D1506" s="11">
        <v>25</v>
      </c>
      <c r="E1506" s="11">
        <v>48</v>
      </c>
      <c r="F1506" s="281">
        <v>48</v>
      </c>
      <c r="G1506" s="281"/>
      <c r="H1506" s="281"/>
      <c r="I1506" s="281"/>
      <c r="J1506" s="281"/>
      <c r="K1506" s="281"/>
      <c r="L1506" s="6" t="s">
        <v>3138</v>
      </c>
      <c r="Q1506" s="421"/>
      <c r="R1506" s="40" t="s">
        <v>2215</v>
      </c>
      <c r="S1506" s="11" t="s">
        <v>2078</v>
      </c>
      <c r="T1506" s="11">
        <v>200</v>
      </c>
      <c r="U1506" s="630"/>
      <c r="V1506" s="771"/>
      <c r="W1506" s="771"/>
      <c r="X1506" s="771"/>
      <c r="Y1506" s="771"/>
      <c r="Z1506" s="771"/>
      <c r="AA1506" s="771"/>
      <c r="AB1506" s="4" t="s">
        <v>2203</v>
      </c>
    </row>
    <row r="1507" spans="1:28" x14ac:dyDescent="0.3">
      <c r="A1507" s="421"/>
      <c r="B1507" s="11" t="s">
        <v>3151</v>
      </c>
      <c r="C1507" s="11" t="s">
        <v>82</v>
      </c>
      <c r="D1507" s="11">
        <v>40</v>
      </c>
      <c r="E1507" s="11">
        <v>70</v>
      </c>
      <c r="F1507" s="281">
        <v>70</v>
      </c>
      <c r="G1507" s="281"/>
      <c r="H1507" s="281"/>
      <c r="I1507" s="281"/>
      <c r="J1507" s="281"/>
      <c r="K1507" s="281"/>
      <c r="L1507" s="6" t="s">
        <v>3152</v>
      </c>
      <c r="Q1507" s="547"/>
      <c r="R1507" s="554" t="s">
        <v>2216</v>
      </c>
      <c r="S1507" s="546" t="s">
        <v>2078</v>
      </c>
      <c r="T1507" s="546">
        <v>240</v>
      </c>
      <c r="U1507" s="630"/>
      <c r="V1507" s="771"/>
      <c r="W1507" s="771"/>
      <c r="X1507" s="771"/>
      <c r="Y1507" s="771"/>
      <c r="Z1507" s="771"/>
      <c r="AA1507" s="771"/>
      <c r="AB1507" s="562" t="s">
        <v>2203</v>
      </c>
    </row>
    <row r="1508" spans="1:28" x14ac:dyDescent="0.3">
      <c r="A1508" s="429"/>
      <c r="B1508" s="11" t="s">
        <v>3153</v>
      </c>
      <c r="C1508" s="11" t="s">
        <v>82</v>
      </c>
      <c r="D1508" s="11">
        <v>55</v>
      </c>
      <c r="E1508" s="11">
        <v>105</v>
      </c>
      <c r="F1508" s="281">
        <v>105</v>
      </c>
      <c r="G1508" s="281"/>
      <c r="H1508" s="281"/>
      <c r="I1508" s="281"/>
      <c r="J1508" s="281"/>
      <c r="K1508" s="281"/>
      <c r="L1508" s="6" t="s">
        <v>3152</v>
      </c>
      <c r="Q1508" s="421"/>
      <c r="R1508" s="40" t="s">
        <v>2217</v>
      </c>
      <c r="S1508" s="11" t="s">
        <v>2078</v>
      </c>
      <c r="T1508" s="11">
        <v>300</v>
      </c>
      <c r="U1508" s="630"/>
      <c r="V1508" s="771"/>
      <c r="W1508" s="771"/>
      <c r="X1508" s="771"/>
      <c r="Y1508" s="771"/>
      <c r="Z1508" s="771"/>
      <c r="AA1508" s="771"/>
      <c r="AB1508" s="4" t="s">
        <v>2203</v>
      </c>
    </row>
    <row r="1509" spans="1:28" x14ac:dyDescent="0.3">
      <c r="A1509" s="421"/>
      <c r="B1509" s="11" t="s">
        <v>3154</v>
      </c>
      <c r="C1509" s="11" t="s">
        <v>82</v>
      </c>
      <c r="D1509" s="11">
        <v>75</v>
      </c>
      <c r="E1509" s="11">
        <v>140</v>
      </c>
      <c r="F1509" s="281">
        <v>140</v>
      </c>
      <c r="G1509" s="281"/>
      <c r="H1509" s="281"/>
      <c r="I1509" s="281"/>
      <c r="J1509" s="281"/>
      <c r="K1509" s="281"/>
      <c r="L1509" s="6" t="s">
        <v>3152</v>
      </c>
      <c r="Q1509" s="547"/>
      <c r="R1509" s="554" t="s">
        <v>2360</v>
      </c>
      <c r="S1509" s="546" t="s">
        <v>2078</v>
      </c>
      <c r="T1509" s="546">
        <v>130</v>
      </c>
      <c r="U1509" s="546">
        <v>172</v>
      </c>
      <c r="V1509" s="281">
        <v>172</v>
      </c>
      <c r="W1509" s="281"/>
      <c r="X1509" s="281"/>
      <c r="Y1509" s="281"/>
      <c r="Z1509" s="281"/>
      <c r="AA1509" s="281"/>
      <c r="AB1509" s="574" t="s">
        <v>2359</v>
      </c>
    </row>
    <row r="1510" spans="1:28" x14ac:dyDescent="0.3">
      <c r="A1510" s="421"/>
      <c r="B1510" s="11" t="s">
        <v>3155</v>
      </c>
      <c r="C1510" s="11" t="s">
        <v>424</v>
      </c>
      <c r="D1510" s="11">
        <v>75</v>
      </c>
      <c r="E1510" s="11">
        <v>131</v>
      </c>
      <c r="F1510" s="281">
        <v>131</v>
      </c>
      <c r="G1510" s="281"/>
      <c r="H1510" s="281"/>
      <c r="I1510" s="281"/>
      <c r="J1510" s="281"/>
      <c r="K1510" s="281"/>
      <c r="L1510" s="6" t="s">
        <v>3138</v>
      </c>
      <c r="Q1510" s="421"/>
      <c r="R1510" s="40" t="s">
        <v>2361</v>
      </c>
      <c r="S1510" s="11" t="s">
        <v>2078</v>
      </c>
      <c r="T1510" s="11">
        <v>130</v>
      </c>
      <c r="U1510" s="11">
        <v>197</v>
      </c>
      <c r="V1510" s="281">
        <v>197</v>
      </c>
      <c r="W1510" s="281"/>
      <c r="X1510" s="281"/>
      <c r="Y1510" s="281"/>
      <c r="Z1510" s="281"/>
      <c r="AA1510" s="281"/>
      <c r="AB1510" s="6" t="s">
        <v>2362</v>
      </c>
    </row>
    <row r="1511" spans="1:28" x14ac:dyDescent="0.3">
      <c r="A1511" s="421"/>
      <c r="B1511" s="11" t="s">
        <v>3156</v>
      </c>
      <c r="C1511" s="11" t="s">
        <v>424</v>
      </c>
      <c r="D1511" s="11">
        <v>84</v>
      </c>
      <c r="E1511" s="11">
        <v>154</v>
      </c>
      <c r="F1511" s="281">
        <v>154</v>
      </c>
      <c r="G1511" s="281"/>
      <c r="H1511" s="281"/>
      <c r="I1511" s="281"/>
      <c r="J1511" s="281"/>
      <c r="K1511" s="281"/>
      <c r="L1511" s="6" t="s">
        <v>3138</v>
      </c>
      <c r="Q1511" s="428" t="s">
        <v>2436</v>
      </c>
      <c r="R1511" s="10" t="s">
        <v>2388</v>
      </c>
      <c r="S1511" s="11" t="s">
        <v>2078</v>
      </c>
      <c r="T1511" s="14">
        <v>150</v>
      </c>
      <c r="U1511" s="14">
        <v>345</v>
      </c>
      <c r="V1511" s="315"/>
      <c r="W1511" s="315">
        <v>345</v>
      </c>
      <c r="X1511" s="315"/>
      <c r="Y1511" s="315"/>
      <c r="Z1511" s="315"/>
      <c r="AA1511" s="315"/>
      <c r="AB1511" s="6" t="s">
        <v>2389</v>
      </c>
    </row>
    <row r="1512" spans="1:28" x14ac:dyDescent="0.3">
      <c r="A1512" s="421"/>
      <c r="B1512" s="11" t="s">
        <v>3157</v>
      </c>
      <c r="C1512" s="11" t="s">
        <v>424</v>
      </c>
      <c r="D1512" s="11">
        <v>100</v>
      </c>
      <c r="E1512" s="11">
        <v>210</v>
      </c>
      <c r="F1512" s="281">
        <v>210</v>
      </c>
      <c r="G1512" s="281"/>
      <c r="H1512" s="281"/>
      <c r="I1512" s="281"/>
      <c r="J1512" s="281"/>
      <c r="K1512" s="281"/>
      <c r="L1512" s="6" t="s">
        <v>3138</v>
      </c>
      <c r="Q1512" s="578" t="s">
        <v>2437</v>
      </c>
      <c r="R1512" s="554" t="s">
        <v>2390</v>
      </c>
      <c r="S1512" s="546" t="s">
        <v>2078</v>
      </c>
      <c r="T1512" s="546">
        <v>200</v>
      </c>
      <c r="U1512" s="546">
        <v>460</v>
      </c>
      <c r="V1512" s="281"/>
      <c r="W1512" s="281">
        <v>460</v>
      </c>
      <c r="X1512" s="281"/>
      <c r="Y1512" s="281"/>
      <c r="Z1512" s="281"/>
      <c r="AA1512" s="281"/>
      <c r="AB1512" s="574" t="s">
        <v>2389</v>
      </c>
    </row>
    <row r="1513" spans="1:28" x14ac:dyDescent="0.3">
      <c r="A1513" s="421"/>
      <c r="B1513" s="11" t="s">
        <v>3158</v>
      </c>
      <c r="C1513" s="11" t="s">
        <v>424</v>
      </c>
      <c r="D1513" s="11">
        <v>140</v>
      </c>
      <c r="E1513" s="11">
        <v>262</v>
      </c>
      <c r="F1513" s="281">
        <v>262</v>
      </c>
      <c r="G1513" s="281"/>
      <c r="H1513" s="281"/>
      <c r="I1513" s="281"/>
      <c r="J1513" s="281"/>
      <c r="K1513" s="281"/>
      <c r="L1513" s="6" t="s">
        <v>3138</v>
      </c>
      <c r="Q1513" s="684" t="s">
        <v>2623</v>
      </c>
      <c r="R1513" s="40" t="s">
        <v>2592</v>
      </c>
      <c r="S1513" s="11" t="s">
        <v>2078</v>
      </c>
      <c r="T1513" s="14">
        <v>600</v>
      </c>
      <c r="U1513" s="11">
        <v>1260</v>
      </c>
      <c r="V1513" s="281"/>
      <c r="W1513" s="281"/>
      <c r="X1513" s="281"/>
      <c r="Y1513" s="281"/>
      <c r="Z1513" s="281">
        <v>1260</v>
      </c>
      <c r="AA1513" s="281"/>
      <c r="AB1513" s="6" t="s">
        <v>2593</v>
      </c>
    </row>
    <row r="1514" spans="1:28" x14ac:dyDescent="0.3">
      <c r="A1514" s="421"/>
      <c r="B1514" s="11" t="s">
        <v>3159</v>
      </c>
      <c r="C1514" s="11" t="s">
        <v>424</v>
      </c>
      <c r="D1514" s="11">
        <v>140</v>
      </c>
      <c r="E1514" s="11">
        <v>262</v>
      </c>
      <c r="F1514" s="281">
        <v>262</v>
      </c>
      <c r="G1514" s="281"/>
      <c r="H1514" s="281"/>
      <c r="I1514" s="281"/>
      <c r="J1514" s="281"/>
      <c r="K1514" s="281"/>
      <c r="L1514" s="6" t="s">
        <v>3138</v>
      </c>
      <c r="Q1514" s="437"/>
      <c r="R1514" s="40" t="s">
        <v>2597</v>
      </c>
      <c r="S1514" s="11" t="s">
        <v>2078</v>
      </c>
      <c r="T1514" s="11">
        <v>150</v>
      </c>
      <c r="U1514" s="11">
        <v>270</v>
      </c>
      <c r="V1514" s="281">
        <v>270</v>
      </c>
      <c r="W1514" s="281"/>
      <c r="X1514" s="281"/>
      <c r="Y1514" s="281"/>
      <c r="Z1514" s="281"/>
      <c r="AA1514" s="281"/>
      <c r="AB1514" s="4" t="s">
        <v>2599</v>
      </c>
    </row>
    <row r="1515" spans="1:28" x14ac:dyDescent="0.3">
      <c r="A1515" s="421"/>
      <c r="B1515" s="11" t="s">
        <v>3160</v>
      </c>
      <c r="C1515" s="11" t="s">
        <v>424</v>
      </c>
      <c r="D1515" s="11">
        <v>212</v>
      </c>
      <c r="E1515" s="11">
        <v>393</v>
      </c>
      <c r="F1515" s="281"/>
      <c r="G1515" s="281">
        <v>393</v>
      </c>
      <c r="H1515" s="281"/>
      <c r="I1515" s="281"/>
      <c r="J1515" s="281"/>
      <c r="K1515" s="281"/>
      <c r="L1515" s="6" t="s">
        <v>3138</v>
      </c>
      <c r="Q1515" s="668"/>
      <c r="R1515" s="554" t="s">
        <v>2598</v>
      </c>
      <c r="S1515" s="546" t="s">
        <v>2078</v>
      </c>
      <c r="T1515" s="546">
        <v>200</v>
      </c>
      <c r="U1515" s="546">
        <v>360</v>
      </c>
      <c r="V1515" s="281"/>
      <c r="W1515" s="281">
        <v>360</v>
      </c>
      <c r="X1515" s="281"/>
      <c r="Y1515" s="281"/>
      <c r="Z1515" s="281"/>
      <c r="AA1515" s="281"/>
      <c r="AB1515" s="574" t="s">
        <v>2600</v>
      </c>
    </row>
    <row r="1516" spans="1:28" x14ac:dyDescent="0.3">
      <c r="A1516" s="421"/>
      <c r="B1516" s="11" t="s">
        <v>3161</v>
      </c>
      <c r="C1516" s="11" t="s">
        <v>82</v>
      </c>
      <c r="D1516" s="11">
        <v>28</v>
      </c>
      <c r="E1516" s="11"/>
      <c r="F1516" s="281"/>
      <c r="G1516" s="281"/>
      <c r="H1516" s="281"/>
      <c r="I1516" s="281"/>
      <c r="J1516" s="281"/>
      <c r="K1516" s="281"/>
      <c r="L1516" s="4"/>
      <c r="Q1516" s="437"/>
      <c r="R1516" s="40" t="s">
        <v>2607</v>
      </c>
      <c r="S1516" s="11" t="s">
        <v>2078</v>
      </c>
      <c r="T1516" s="11">
        <v>300</v>
      </c>
      <c r="U1516" s="11">
        <v>540</v>
      </c>
      <c r="V1516" s="281"/>
      <c r="W1516" s="281">
        <v>540</v>
      </c>
      <c r="X1516" s="281"/>
      <c r="Y1516" s="281"/>
      <c r="Z1516" s="281"/>
      <c r="AA1516" s="281"/>
      <c r="AB1516" s="6" t="s">
        <v>2608</v>
      </c>
    </row>
    <row r="1517" spans="1:28" x14ac:dyDescent="0.3">
      <c r="A1517" s="421"/>
      <c r="B1517" s="11" t="s">
        <v>3162</v>
      </c>
      <c r="C1517" s="11" t="s">
        <v>82</v>
      </c>
      <c r="D1517" s="11">
        <v>28</v>
      </c>
      <c r="E1517" s="11"/>
      <c r="F1517" s="281"/>
      <c r="G1517" s="281"/>
      <c r="H1517" s="281"/>
      <c r="I1517" s="281"/>
      <c r="J1517" s="281"/>
      <c r="K1517" s="281"/>
      <c r="L1517" s="4"/>
      <c r="Q1517" s="547"/>
      <c r="R1517" s="546" t="s">
        <v>2617</v>
      </c>
      <c r="S1517" s="546" t="s">
        <v>2078</v>
      </c>
      <c r="T1517" s="546">
        <v>150</v>
      </c>
      <c r="U1517" s="546">
        <v>270</v>
      </c>
      <c r="V1517" s="281">
        <v>270</v>
      </c>
      <c r="W1517" s="281"/>
      <c r="X1517" s="281"/>
      <c r="Y1517" s="281"/>
      <c r="Z1517" s="281"/>
      <c r="AA1517" s="281"/>
      <c r="AB1517" s="562"/>
    </row>
    <row r="1518" spans="1:28" x14ac:dyDescent="0.3">
      <c r="A1518" s="421"/>
      <c r="B1518" s="11" t="s">
        <v>3163</v>
      </c>
      <c r="C1518" s="11" t="s">
        <v>82</v>
      </c>
      <c r="D1518" s="11">
        <v>40</v>
      </c>
      <c r="E1518" s="11"/>
      <c r="F1518" s="281"/>
      <c r="G1518" s="281"/>
      <c r="H1518" s="281"/>
      <c r="I1518" s="281"/>
      <c r="J1518" s="281"/>
      <c r="K1518" s="281"/>
      <c r="L1518" s="4"/>
      <c r="Q1518" s="429"/>
      <c r="R1518" s="11" t="s">
        <v>2618</v>
      </c>
      <c r="S1518" s="11" t="s">
        <v>2078</v>
      </c>
      <c r="T1518" s="13">
        <v>200</v>
      </c>
      <c r="U1518" s="13">
        <v>360</v>
      </c>
      <c r="V1518" s="314"/>
      <c r="W1518" s="314">
        <v>360</v>
      </c>
      <c r="X1518" s="314"/>
      <c r="Y1518" s="314"/>
      <c r="Z1518" s="314"/>
      <c r="AA1518" s="314"/>
      <c r="AB1518" s="8"/>
    </row>
    <row r="1519" spans="1:28" x14ac:dyDescent="0.3">
      <c r="A1519" s="421"/>
      <c r="B1519" s="11" t="s">
        <v>3164</v>
      </c>
      <c r="C1519" s="11" t="s">
        <v>82</v>
      </c>
      <c r="D1519" s="11">
        <v>40</v>
      </c>
      <c r="E1519" s="11"/>
      <c r="F1519" s="281"/>
      <c r="G1519" s="281"/>
      <c r="H1519" s="281"/>
      <c r="I1519" s="281"/>
      <c r="J1519" s="281"/>
      <c r="K1519" s="281"/>
      <c r="L1519" s="4"/>
      <c r="Q1519" s="587"/>
      <c r="R1519" s="552" t="s">
        <v>2619</v>
      </c>
      <c r="S1519" s="546" t="s">
        <v>2078</v>
      </c>
      <c r="T1519" s="552">
        <v>300</v>
      </c>
      <c r="U1519" s="552">
        <v>540</v>
      </c>
      <c r="V1519" s="314"/>
      <c r="W1519" s="314">
        <v>540</v>
      </c>
      <c r="X1519" s="314"/>
      <c r="Y1519" s="314"/>
      <c r="Z1519" s="314"/>
      <c r="AA1519" s="314"/>
      <c r="AB1519" s="638" t="s">
        <v>2620</v>
      </c>
    </row>
    <row r="1520" spans="1:28" x14ac:dyDescent="0.3">
      <c r="A1520" s="421"/>
      <c r="B1520" s="11" t="s">
        <v>3165</v>
      </c>
      <c r="C1520" s="11" t="s">
        <v>82</v>
      </c>
      <c r="D1520" s="11">
        <v>52</v>
      </c>
      <c r="E1520" s="11"/>
      <c r="F1520" s="281"/>
      <c r="G1520" s="281"/>
      <c r="H1520" s="281"/>
      <c r="I1520" s="281"/>
      <c r="J1520" s="281"/>
      <c r="K1520" s="281"/>
      <c r="L1520" s="4"/>
      <c r="Q1520" s="421"/>
      <c r="R1520" s="11" t="s">
        <v>2752</v>
      </c>
      <c r="S1520" s="11" t="s">
        <v>2078</v>
      </c>
      <c r="T1520" s="11">
        <v>157</v>
      </c>
      <c r="U1520" s="11">
        <v>352</v>
      </c>
      <c r="V1520" s="281"/>
      <c r="W1520" s="281">
        <v>352</v>
      </c>
      <c r="X1520" s="281"/>
      <c r="Y1520" s="281"/>
      <c r="Z1520" s="281"/>
      <c r="AA1520" s="281"/>
      <c r="AB1520" s="6" t="s">
        <v>2753</v>
      </c>
    </row>
    <row r="1521" spans="1:28" x14ac:dyDescent="0.3">
      <c r="A1521" s="421"/>
      <c r="B1521" s="11" t="s">
        <v>3166</v>
      </c>
      <c r="C1521" s="11" t="s">
        <v>82</v>
      </c>
      <c r="D1521" s="11">
        <v>56</v>
      </c>
      <c r="E1521" s="11"/>
      <c r="F1521" s="281"/>
      <c r="G1521" s="281"/>
      <c r="H1521" s="281"/>
      <c r="I1521" s="281"/>
      <c r="J1521" s="281"/>
      <c r="K1521" s="281"/>
      <c r="L1521" s="4"/>
      <c r="Q1521" s="587"/>
      <c r="R1521" s="552" t="s">
        <v>3041</v>
      </c>
      <c r="S1521" s="546" t="s">
        <v>2078</v>
      </c>
      <c r="T1521" s="552">
        <v>240</v>
      </c>
      <c r="U1521" s="648"/>
      <c r="V1521" s="772"/>
      <c r="W1521" s="772"/>
      <c r="X1521" s="772"/>
      <c r="Y1521" s="772"/>
      <c r="Z1521" s="772"/>
      <c r="AA1521" s="772"/>
      <c r="AB1521" s="586" t="s">
        <v>3042</v>
      </c>
    </row>
    <row r="1522" spans="1:28" x14ac:dyDescent="0.3">
      <c r="A1522" s="421"/>
      <c r="B1522" s="11" t="s">
        <v>3167</v>
      </c>
      <c r="C1522" s="11" t="s">
        <v>82</v>
      </c>
      <c r="D1522" s="11">
        <v>80</v>
      </c>
      <c r="E1522" s="11"/>
      <c r="F1522" s="281"/>
      <c r="G1522" s="281"/>
      <c r="H1522" s="281"/>
      <c r="I1522" s="281"/>
      <c r="J1522" s="281"/>
      <c r="K1522" s="281"/>
      <c r="L1522" s="4"/>
      <c r="Q1522" s="547"/>
      <c r="R1522" s="546" t="s">
        <v>3376</v>
      </c>
      <c r="S1522" s="546" t="s">
        <v>2078</v>
      </c>
      <c r="T1522" s="545">
        <v>200</v>
      </c>
      <c r="U1522" s="545">
        <v>360</v>
      </c>
      <c r="V1522" s="315"/>
      <c r="W1522" s="315">
        <v>360</v>
      </c>
      <c r="X1522" s="315"/>
      <c r="Y1522" s="315"/>
      <c r="Z1522" s="315"/>
      <c r="AA1522" s="315"/>
      <c r="AB1522" s="562" t="s">
        <v>3378</v>
      </c>
    </row>
    <row r="1523" spans="1:28" ht="15" thickBot="1" x14ac:dyDescent="0.35">
      <c r="A1523" s="429"/>
      <c r="B1523" s="13" t="s">
        <v>3166</v>
      </c>
      <c r="C1523" s="11" t="s">
        <v>82</v>
      </c>
      <c r="D1523" s="13">
        <v>80</v>
      </c>
      <c r="E1523" s="13"/>
      <c r="F1523" s="314"/>
      <c r="G1523" s="314"/>
      <c r="H1523" s="314"/>
      <c r="I1523" s="314"/>
      <c r="J1523" s="314"/>
      <c r="K1523" s="314"/>
      <c r="L1523" s="8"/>
      <c r="Q1523" s="421"/>
      <c r="R1523" s="11" t="s">
        <v>3377</v>
      </c>
      <c r="S1523" s="11" t="s">
        <v>2078</v>
      </c>
      <c r="T1523" s="14">
        <v>300</v>
      </c>
      <c r="U1523" s="14">
        <v>540</v>
      </c>
      <c r="V1523" s="315"/>
      <c r="W1523" s="315">
        <v>540</v>
      </c>
      <c r="X1523" s="315"/>
      <c r="Y1523" s="315"/>
      <c r="Z1523" s="315"/>
      <c r="AA1523" s="315"/>
      <c r="AB1523" s="4" t="s">
        <v>3378</v>
      </c>
    </row>
    <row r="1524" spans="1:28" ht="18.600000000000001" thickBot="1" x14ac:dyDescent="0.4">
      <c r="A1524" s="519" t="s">
        <v>3170</v>
      </c>
      <c r="B1524" s="53"/>
      <c r="C1524" s="83"/>
      <c r="D1524" s="27"/>
      <c r="E1524" s="27"/>
      <c r="F1524" s="27"/>
      <c r="G1524" s="27"/>
      <c r="H1524" s="27"/>
      <c r="I1524" s="27"/>
      <c r="J1524" s="27"/>
      <c r="K1524" s="27"/>
      <c r="L1524" s="16"/>
      <c r="Q1524" s="426" t="s">
        <v>3548</v>
      </c>
      <c r="R1524" s="14" t="s">
        <v>3536</v>
      </c>
      <c r="S1524" s="11" t="s">
        <v>2078</v>
      </c>
      <c r="T1524" s="14"/>
      <c r="U1524" s="14"/>
      <c r="V1524" s="315"/>
      <c r="W1524" s="315"/>
      <c r="X1524" s="315"/>
      <c r="Y1524" s="315"/>
      <c r="Z1524" s="315"/>
      <c r="AA1524" s="315"/>
      <c r="AB1524" s="6"/>
    </row>
    <row r="1525" spans="1:28" x14ac:dyDescent="0.3">
      <c r="A1525" s="426" t="s">
        <v>3168</v>
      </c>
      <c r="B1525" s="57"/>
      <c r="C1525" s="65"/>
      <c r="D1525" s="57"/>
      <c r="E1525" s="57"/>
      <c r="F1525" s="200"/>
      <c r="G1525" s="200"/>
      <c r="H1525" s="200"/>
      <c r="I1525" s="200"/>
      <c r="J1525" s="200"/>
      <c r="K1525" s="200"/>
      <c r="L1525" s="57"/>
    </row>
    <row r="1526" spans="1:28" x14ac:dyDescent="0.3">
      <c r="A1526" s="427" t="s">
        <v>3169</v>
      </c>
      <c r="B1526" s="57"/>
      <c r="C1526" s="65"/>
      <c r="D1526" s="57"/>
      <c r="E1526" s="57"/>
      <c r="F1526" s="200"/>
      <c r="G1526" s="200"/>
      <c r="H1526" s="200"/>
      <c r="I1526" s="200"/>
      <c r="J1526" s="200"/>
      <c r="K1526" s="200"/>
      <c r="L1526" s="57"/>
    </row>
    <row r="1527" spans="1:28" ht="15" thickBot="1" x14ac:dyDescent="0.35">
      <c r="A1527" s="429"/>
      <c r="B1527" s="13"/>
      <c r="C1527" s="11"/>
      <c r="D1527" s="13"/>
      <c r="E1527" s="13"/>
      <c r="F1527" s="314"/>
      <c r="G1527" s="314"/>
      <c r="H1527" s="314"/>
      <c r="I1527" s="314"/>
      <c r="J1527" s="314"/>
      <c r="K1527" s="314"/>
      <c r="L1527" s="8"/>
    </row>
    <row r="1528" spans="1:28" ht="18.600000000000001" thickBot="1" x14ac:dyDescent="0.4">
      <c r="A1528" s="56" t="s">
        <v>3173</v>
      </c>
      <c r="B1528" s="53"/>
      <c r="C1528" s="83"/>
      <c r="D1528" s="27"/>
      <c r="E1528" s="27"/>
      <c r="F1528" s="27"/>
      <c r="G1528" s="27"/>
      <c r="H1528" s="27"/>
      <c r="I1528" s="27"/>
      <c r="J1528" s="27"/>
      <c r="K1528" s="27"/>
      <c r="L1528" s="16"/>
      <c r="Q1528" s="591" t="s">
        <v>1474</v>
      </c>
      <c r="R1528" s="544" t="s">
        <v>1468</v>
      </c>
      <c r="S1528" s="546" t="s">
        <v>1469</v>
      </c>
      <c r="T1528" s="545">
        <v>250</v>
      </c>
      <c r="U1528" s="545">
        <v>450</v>
      </c>
      <c r="V1528" s="315"/>
      <c r="W1528" s="315">
        <v>450</v>
      </c>
      <c r="X1528" s="315"/>
      <c r="Y1528" s="315"/>
      <c r="Z1528" s="315"/>
      <c r="AA1528" s="315"/>
      <c r="AB1528" s="574" t="s">
        <v>1978</v>
      </c>
    </row>
    <row r="1529" spans="1:28" x14ac:dyDescent="0.3">
      <c r="A1529" s="426" t="s">
        <v>3174</v>
      </c>
      <c r="B1529" s="14" t="s">
        <v>3172</v>
      </c>
      <c r="C1529" s="82"/>
      <c r="D1529" s="517"/>
      <c r="E1529" s="517"/>
      <c r="F1529" s="762"/>
      <c r="G1529" s="762"/>
      <c r="H1529" s="762"/>
      <c r="I1529" s="762"/>
      <c r="J1529" s="762"/>
      <c r="K1529" s="762"/>
      <c r="L1529" s="6"/>
      <c r="Q1529" s="35" t="s">
        <v>1475</v>
      </c>
      <c r="R1529" s="40" t="s">
        <v>1470</v>
      </c>
      <c r="S1529" s="11" t="s">
        <v>1469</v>
      </c>
      <c r="T1529" s="11">
        <v>480</v>
      </c>
      <c r="U1529" s="11">
        <v>1200</v>
      </c>
      <c r="V1529" s="281"/>
      <c r="W1529" s="281"/>
      <c r="X1529" s="281"/>
      <c r="Y1529" s="281"/>
      <c r="Z1529" s="281">
        <v>1200</v>
      </c>
      <c r="AA1529" s="281"/>
      <c r="AB1529" s="6" t="s">
        <v>1979</v>
      </c>
    </row>
    <row r="1530" spans="1:28" x14ac:dyDescent="0.3">
      <c r="A1530" s="421" t="s">
        <v>3175</v>
      </c>
      <c r="B1530" s="11" t="s">
        <v>3171</v>
      </c>
      <c r="C1530" s="11" t="s">
        <v>2065</v>
      </c>
      <c r="D1530" s="11">
        <v>200</v>
      </c>
      <c r="E1530" s="11"/>
      <c r="F1530" s="281"/>
      <c r="G1530" s="281"/>
      <c r="H1530" s="281"/>
      <c r="I1530" s="281"/>
      <c r="J1530" s="281"/>
      <c r="K1530" s="281"/>
      <c r="L1530" s="4"/>
      <c r="Q1530" s="547"/>
      <c r="R1530" s="554" t="s">
        <v>1472</v>
      </c>
      <c r="S1530" s="546" t="s">
        <v>1469</v>
      </c>
      <c r="T1530" s="546">
        <v>570</v>
      </c>
      <c r="U1530" s="546">
        <v>960</v>
      </c>
      <c r="V1530" s="281"/>
      <c r="W1530" s="281"/>
      <c r="X1530" s="281"/>
      <c r="Y1530" s="281">
        <v>960</v>
      </c>
      <c r="Z1530" s="281"/>
      <c r="AA1530" s="281"/>
      <c r="AB1530" s="574" t="s">
        <v>1978</v>
      </c>
    </row>
    <row r="1531" spans="1:28" ht="15" thickBot="1" x14ac:dyDescent="0.35">
      <c r="A1531" s="429"/>
      <c r="B1531" s="13"/>
      <c r="C1531" s="11"/>
      <c r="D1531" s="13"/>
      <c r="E1531" s="13"/>
      <c r="F1531" s="314"/>
      <c r="G1531" s="314"/>
      <c r="H1531" s="314"/>
      <c r="I1531" s="314"/>
      <c r="J1531" s="314"/>
      <c r="K1531" s="314"/>
      <c r="L1531" s="8"/>
      <c r="Q1531" s="429"/>
      <c r="R1531" s="252" t="s">
        <v>1473</v>
      </c>
      <c r="S1531" s="11" t="s">
        <v>1469</v>
      </c>
      <c r="T1531" s="13">
        <v>260</v>
      </c>
      <c r="U1531" s="13">
        <v>660</v>
      </c>
      <c r="V1531" s="314"/>
      <c r="W1531" s="314"/>
      <c r="X1531" s="314">
        <v>660</v>
      </c>
      <c r="Y1531" s="314"/>
      <c r="Z1531" s="314"/>
      <c r="AA1531" s="314"/>
      <c r="AB1531" s="114" t="s">
        <v>1980</v>
      </c>
    </row>
    <row r="1532" spans="1:28" ht="18.600000000000001" thickBot="1" x14ac:dyDescent="0.4">
      <c r="A1532" s="56" t="s">
        <v>3176</v>
      </c>
      <c r="B1532" s="53"/>
      <c r="C1532" s="83"/>
      <c r="D1532" s="27"/>
      <c r="E1532" s="27"/>
      <c r="F1532" s="27"/>
      <c r="G1532" s="27"/>
      <c r="H1532" s="27"/>
      <c r="I1532" s="27"/>
      <c r="J1532" s="27"/>
      <c r="K1532" s="27"/>
      <c r="L1532" s="16"/>
    </row>
    <row r="1533" spans="1:28" x14ac:dyDescent="0.3">
      <c r="A1533" s="426" t="s">
        <v>3186</v>
      </c>
      <c r="B1533" s="14" t="s">
        <v>3177</v>
      </c>
      <c r="C1533" s="11" t="s">
        <v>98</v>
      </c>
      <c r="D1533" s="14">
        <v>100</v>
      </c>
      <c r="E1533" s="14">
        <v>221</v>
      </c>
      <c r="F1533" s="315">
        <v>221</v>
      </c>
      <c r="G1533" s="315"/>
      <c r="H1533" s="315"/>
      <c r="I1533" s="315"/>
      <c r="J1533" s="315"/>
      <c r="K1533" s="315"/>
      <c r="L1533" s="6" t="s">
        <v>3183</v>
      </c>
    </row>
    <row r="1534" spans="1:28" x14ac:dyDescent="0.3">
      <c r="A1534" s="421" t="s">
        <v>3187</v>
      </c>
      <c r="B1534" s="14" t="s">
        <v>3178</v>
      </c>
      <c r="C1534" s="11" t="s">
        <v>98</v>
      </c>
      <c r="D1534" s="14">
        <v>153</v>
      </c>
      <c r="E1534" s="14">
        <v>319</v>
      </c>
      <c r="F1534" s="315"/>
      <c r="G1534" s="315">
        <v>319</v>
      </c>
      <c r="H1534" s="315"/>
      <c r="I1534" s="315"/>
      <c r="J1534" s="315"/>
      <c r="K1534" s="315"/>
      <c r="L1534" s="6" t="s">
        <v>3184</v>
      </c>
    </row>
    <row r="1535" spans="1:28" x14ac:dyDescent="0.3">
      <c r="A1535" s="421"/>
      <c r="B1535" s="14" t="s">
        <v>3179</v>
      </c>
      <c r="C1535" s="11" t="s">
        <v>98</v>
      </c>
      <c r="D1535" s="14">
        <v>206</v>
      </c>
      <c r="E1535" s="14">
        <v>409</v>
      </c>
      <c r="F1535" s="315"/>
      <c r="G1535" s="315">
        <v>409</v>
      </c>
      <c r="H1535" s="315"/>
      <c r="I1535" s="315"/>
      <c r="J1535" s="315"/>
      <c r="K1535" s="315"/>
      <c r="L1535" s="6" t="s">
        <v>3185</v>
      </c>
      <c r="Q1535" s="547" t="s">
        <v>1350</v>
      </c>
      <c r="R1535" s="554" t="s">
        <v>137</v>
      </c>
      <c r="S1535" s="546" t="s">
        <v>2085</v>
      </c>
      <c r="T1535" s="546">
        <v>540</v>
      </c>
      <c r="U1535" s="619"/>
      <c r="V1535" s="770"/>
      <c r="W1535" s="770"/>
      <c r="X1535" s="770"/>
      <c r="Y1535" s="770"/>
      <c r="Z1535" s="770"/>
      <c r="AA1535" s="770"/>
      <c r="AB1535" s="564" t="s">
        <v>1049</v>
      </c>
    </row>
    <row r="1536" spans="1:28" x14ac:dyDescent="0.3">
      <c r="A1536" s="421"/>
      <c r="B1536" s="14" t="s">
        <v>3180</v>
      </c>
      <c r="C1536" s="11" t="s">
        <v>98</v>
      </c>
      <c r="D1536" s="14">
        <v>100</v>
      </c>
      <c r="E1536" s="14">
        <v>224</v>
      </c>
      <c r="F1536" s="315">
        <v>224</v>
      </c>
      <c r="G1536" s="315"/>
      <c r="H1536" s="315"/>
      <c r="I1536" s="315"/>
      <c r="J1536" s="315"/>
      <c r="K1536" s="315"/>
      <c r="L1536" s="6" t="s">
        <v>3183</v>
      </c>
      <c r="Q1536" s="421" t="s">
        <v>1348</v>
      </c>
      <c r="R1536" s="40" t="s">
        <v>138</v>
      </c>
      <c r="S1536" s="11" t="s">
        <v>2085</v>
      </c>
      <c r="T1536" s="11">
        <v>1080</v>
      </c>
      <c r="U1536" s="619" t="s">
        <v>559</v>
      </c>
      <c r="V1536" s="770"/>
      <c r="W1536" s="770"/>
      <c r="X1536" s="770"/>
      <c r="Y1536" s="770"/>
      <c r="Z1536" s="770"/>
      <c r="AA1536" s="770"/>
      <c r="AB1536" s="20" t="s">
        <v>1050</v>
      </c>
    </row>
    <row r="1537" spans="1:28" x14ac:dyDescent="0.3">
      <c r="A1537" s="421"/>
      <c r="B1537" s="14" t="s">
        <v>3181</v>
      </c>
      <c r="C1537" s="11" t="s">
        <v>98</v>
      </c>
      <c r="D1537" s="14">
        <v>153</v>
      </c>
      <c r="E1537" s="14">
        <v>324</v>
      </c>
      <c r="F1537" s="315"/>
      <c r="G1537" s="315">
        <v>324</v>
      </c>
      <c r="H1537" s="315"/>
      <c r="I1537" s="315"/>
      <c r="J1537" s="315"/>
      <c r="K1537" s="315"/>
      <c r="L1537" s="6" t="s">
        <v>3184</v>
      </c>
      <c r="Q1537" s="421"/>
      <c r="R1537" s="40" t="s">
        <v>143</v>
      </c>
      <c r="S1537" s="11" t="s">
        <v>2085</v>
      </c>
      <c r="T1537" s="11">
        <v>90</v>
      </c>
      <c r="U1537" s="11">
        <v>131.68</v>
      </c>
      <c r="V1537" s="281">
        <v>131.68</v>
      </c>
      <c r="W1537" s="281"/>
      <c r="X1537" s="281"/>
      <c r="Y1537" s="281"/>
      <c r="Z1537" s="281"/>
      <c r="AA1537" s="281"/>
      <c r="AB1537" s="20" t="s">
        <v>1053</v>
      </c>
    </row>
    <row r="1538" spans="1:28" ht="15" thickBot="1" x14ac:dyDescent="0.35">
      <c r="A1538" s="429"/>
      <c r="B1538" s="26" t="s">
        <v>3182</v>
      </c>
      <c r="C1538" s="11" t="s">
        <v>98</v>
      </c>
      <c r="D1538" s="26">
        <v>206</v>
      </c>
      <c r="E1538" s="26">
        <v>415</v>
      </c>
      <c r="F1538" s="316"/>
      <c r="G1538" s="316">
        <v>415</v>
      </c>
      <c r="H1538" s="316"/>
      <c r="I1538" s="316"/>
      <c r="J1538" s="316"/>
      <c r="K1538" s="316"/>
      <c r="L1538" s="114" t="s">
        <v>3185</v>
      </c>
      <c r="Q1538" s="547"/>
      <c r="R1538" s="554" t="s">
        <v>148</v>
      </c>
      <c r="S1538" s="546" t="s">
        <v>2085</v>
      </c>
      <c r="T1538" s="546">
        <v>600</v>
      </c>
      <c r="U1538" s="619" t="s">
        <v>559</v>
      </c>
      <c r="V1538" s="770"/>
      <c r="W1538" s="770"/>
      <c r="X1538" s="770"/>
      <c r="Y1538" s="770"/>
      <c r="Z1538" s="770"/>
      <c r="AA1538" s="770"/>
      <c r="AB1538" s="564" t="s">
        <v>149</v>
      </c>
    </row>
    <row r="1539" spans="1:28" ht="18.600000000000001" thickBot="1" x14ac:dyDescent="0.4">
      <c r="A1539" s="56" t="s">
        <v>3188</v>
      </c>
      <c r="B1539" s="53"/>
      <c r="C1539" s="83"/>
      <c r="D1539" s="27"/>
      <c r="E1539" s="27"/>
      <c r="F1539" s="27"/>
      <c r="G1539" s="27"/>
      <c r="H1539" s="27"/>
      <c r="I1539" s="27"/>
      <c r="J1539" s="27"/>
      <c r="K1539" s="27"/>
      <c r="L1539" s="16"/>
      <c r="Q1539" s="421"/>
      <c r="R1539" s="40" t="s">
        <v>150</v>
      </c>
      <c r="S1539" s="11" t="s">
        <v>2085</v>
      </c>
      <c r="T1539" s="11">
        <v>336</v>
      </c>
      <c r="U1539" s="619"/>
      <c r="V1539" s="770"/>
      <c r="W1539" s="770"/>
      <c r="X1539" s="770"/>
      <c r="Y1539" s="770"/>
      <c r="Z1539" s="770"/>
      <c r="AA1539" s="770"/>
      <c r="AB1539" s="20" t="s">
        <v>149</v>
      </c>
    </row>
    <row r="1540" spans="1:28" x14ac:dyDescent="0.3">
      <c r="A1540" s="426" t="s">
        <v>3206</v>
      </c>
      <c r="B1540" s="14" t="s">
        <v>3189</v>
      </c>
      <c r="C1540" s="11" t="s">
        <v>424</v>
      </c>
      <c r="D1540" s="14">
        <v>44</v>
      </c>
      <c r="E1540" s="14">
        <v>90</v>
      </c>
      <c r="F1540" s="315">
        <v>90</v>
      </c>
      <c r="G1540" s="315"/>
      <c r="H1540" s="315"/>
      <c r="I1540" s="315"/>
      <c r="J1540" s="315"/>
      <c r="K1540" s="315"/>
      <c r="L1540" s="6" t="s">
        <v>3202</v>
      </c>
      <c r="Q1540" s="547"/>
      <c r="R1540" s="554" t="s">
        <v>151</v>
      </c>
      <c r="S1540" s="546" t="s">
        <v>2085</v>
      </c>
      <c r="T1540" s="546">
        <v>225</v>
      </c>
      <c r="U1540" s="619"/>
      <c r="V1540" s="770"/>
      <c r="W1540" s="770"/>
      <c r="X1540" s="770"/>
      <c r="Y1540" s="770"/>
      <c r="Z1540" s="770"/>
      <c r="AA1540" s="770"/>
      <c r="AB1540" s="564" t="s">
        <v>149</v>
      </c>
    </row>
    <row r="1541" spans="1:28" x14ac:dyDescent="0.3">
      <c r="A1541" s="421" t="s">
        <v>3207</v>
      </c>
      <c r="B1541" s="11" t="s">
        <v>3190</v>
      </c>
      <c r="C1541" s="11" t="s">
        <v>424</v>
      </c>
      <c r="D1541" s="11">
        <v>60</v>
      </c>
      <c r="E1541" s="11">
        <v>120</v>
      </c>
      <c r="F1541" s="281">
        <v>120</v>
      </c>
      <c r="G1541" s="281"/>
      <c r="H1541" s="281"/>
      <c r="I1541" s="281"/>
      <c r="J1541" s="281"/>
      <c r="K1541" s="281"/>
      <c r="L1541" s="6" t="s">
        <v>3202</v>
      </c>
      <c r="Q1541" s="419" t="s">
        <v>248</v>
      </c>
      <c r="R1541" s="10" t="s">
        <v>222</v>
      </c>
      <c r="S1541" s="11" t="s">
        <v>223</v>
      </c>
      <c r="T1541" s="14">
        <v>480</v>
      </c>
      <c r="U1541" s="14">
        <v>1257</v>
      </c>
      <c r="V1541" s="315"/>
      <c r="W1541" s="315"/>
      <c r="X1541" s="315"/>
      <c r="Y1541" s="315"/>
      <c r="Z1541" s="315">
        <v>1257</v>
      </c>
      <c r="AA1541" s="315"/>
      <c r="AB1541" s="6" t="s">
        <v>1728</v>
      </c>
    </row>
    <row r="1542" spans="1:28" x14ac:dyDescent="0.3">
      <c r="A1542" s="420" t="s">
        <v>3205</v>
      </c>
      <c r="B1542" s="11" t="s">
        <v>3191</v>
      </c>
      <c r="C1542" s="11" t="s">
        <v>424</v>
      </c>
      <c r="D1542" s="11">
        <v>70</v>
      </c>
      <c r="E1542" s="11">
        <v>151</v>
      </c>
      <c r="F1542" s="281">
        <v>151</v>
      </c>
      <c r="G1542" s="281"/>
      <c r="H1542" s="281"/>
      <c r="I1542" s="281"/>
      <c r="J1542" s="281"/>
      <c r="K1542" s="281"/>
      <c r="L1542" s="6" t="s">
        <v>3202</v>
      </c>
      <c r="Q1542" s="578" t="s">
        <v>249</v>
      </c>
      <c r="R1542" s="554" t="s">
        <v>224</v>
      </c>
      <c r="S1542" s="546" t="s">
        <v>223</v>
      </c>
      <c r="T1542" s="546">
        <v>480</v>
      </c>
      <c r="U1542" s="546">
        <v>1175</v>
      </c>
      <c r="V1542" s="281"/>
      <c r="W1542" s="281"/>
      <c r="X1542" s="281"/>
      <c r="Y1542" s="281">
        <v>1175</v>
      </c>
      <c r="Z1542" s="281"/>
      <c r="AA1542" s="281"/>
      <c r="AB1542" s="562" t="s">
        <v>225</v>
      </c>
    </row>
    <row r="1543" spans="1:28" x14ac:dyDescent="0.3">
      <c r="A1543" s="421"/>
      <c r="B1543" s="11" t="s">
        <v>3192</v>
      </c>
      <c r="C1543" s="11" t="s">
        <v>2064</v>
      </c>
      <c r="D1543" s="11">
        <v>45</v>
      </c>
      <c r="E1543" s="11">
        <v>97</v>
      </c>
      <c r="F1543" s="281">
        <v>97</v>
      </c>
      <c r="G1543" s="281"/>
      <c r="H1543" s="281"/>
      <c r="I1543" s="281"/>
      <c r="J1543" s="281"/>
      <c r="K1543" s="281"/>
      <c r="L1543" s="4" t="s">
        <v>3203</v>
      </c>
      <c r="Q1543" s="421"/>
      <c r="R1543" s="40" t="s">
        <v>226</v>
      </c>
      <c r="S1543" s="11" t="s">
        <v>223</v>
      </c>
      <c r="T1543" s="11">
        <v>480</v>
      </c>
      <c r="U1543" s="11">
        <v>1200</v>
      </c>
      <c r="V1543" s="281"/>
      <c r="W1543" s="281"/>
      <c r="X1543" s="281"/>
      <c r="Y1543" s="281"/>
      <c r="Z1543" s="281">
        <v>1200</v>
      </c>
      <c r="AA1543" s="281"/>
      <c r="AB1543" s="4" t="s">
        <v>1105</v>
      </c>
    </row>
    <row r="1544" spans="1:28" x14ac:dyDescent="0.3">
      <c r="A1544" s="421"/>
      <c r="B1544" s="11" t="s">
        <v>3193</v>
      </c>
      <c r="C1544" s="11" t="s">
        <v>2064</v>
      </c>
      <c r="D1544" s="11">
        <v>50</v>
      </c>
      <c r="E1544" s="11">
        <v>103</v>
      </c>
      <c r="F1544" s="281">
        <v>103</v>
      </c>
      <c r="G1544" s="281"/>
      <c r="H1544" s="281"/>
      <c r="I1544" s="281"/>
      <c r="J1544" s="281"/>
      <c r="K1544" s="281"/>
      <c r="L1544" s="4" t="s">
        <v>3204</v>
      </c>
      <c r="Q1544" s="547" t="s">
        <v>1192</v>
      </c>
      <c r="R1544" s="554" t="s">
        <v>227</v>
      </c>
      <c r="S1544" s="546" t="s">
        <v>223</v>
      </c>
      <c r="T1544" s="546">
        <v>270</v>
      </c>
      <c r="U1544" s="546">
        <v>700</v>
      </c>
      <c r="V1544" s="281"/>
      <c r="W1544" s="281"/>
      <c r="X1544" s="281">
        <v>700</v>
      </c>
      <c r="Y1544" s="281"/>
      <c r="Z1544" s="281"/>
      <c r="AA1544" s="281"/>
      <c r="AB1544" s="562" t="s">
        <v>228</v>
      </c>
    </row>
    <row r="1545" spans="1:28" x14ac:dyDescent="0.3">
      <c r="A1545" s="421"/>
      <c r="B1545" s="11" t="s">
        <v>3194</v>
      </c>
      <c r="C1545" s="11" t="s">
        <v>2064</v>
      </c>
      <c r="D1545" s="11">
        <v>65</v>
      </c>
      <c r="E1545" s="11">
        <v>145</v>
      </c>
      <c r="F1545" s="281">
        <v>145</v>
      </c>
      <c r="G1545" s="281"/>
      <c r="H1545" s="281"/>
      <c r="I1545" s="281"/>
      <c r="J1545" s="281"/>
      <c r="K1545" s="281"/>
      <c r="L1545" s="4" t="s">
        <v>3203</v>
      </c>
      <c r="Q1545" s="421"/>
      <c r="R1545" s="40" t="s">
        <v>229</v>
      </c>
      <c r="S1545" s="11" t="s">
        <v>223</v>
      </c>
      <c r="T1545" s="11">
        <v>270</v>
      </c>
      <c r="U1545" s="11" t="s">
        <v>1100</v>
      </c>
      <c r="V1545" s="281"/>
      <c r="W1545" s="281"/>
      <c r="X1545" s="281" t="s">
        <v>1100</v>
      </c>
      <c r="Y1545" s="281"/>
      <c r="Z1545" s="281"/>
      <c r="AA1545" s="281"/>
      <c r="AB1545" s="4" t="s">
        <v>225</v>
      </c>
    </row>
    <row r="1546" spans="1:28" x14ac:dyDescent="0.3">
      <c r="A1546" s="421"/>
      <c r="B1546" s="11" t="s">
        <v>3195</v>
      </c>
      <c r="C1546" s="11" t="s">
        <v>2064</v>
      </c>
      <c r="D1546" s="11">
        <v>90</v>
      </c>
      <c r="E1546" s="11">
        <v>194</v>
      </c>
      <c r="F1546" s="281">
        <v>194</v>
      </c>
      <c r="G1546" s="281"/>
      <c r="H1546" s="281"/>
      <c r="I1546" s="281"/>
      <c r="J1546" s="281"/>
      <c r="K1546" s="281"/>
      <c r="L1546" s="4" t="s">
        <v>3203</v>
      </c>
      <c r="Q1546" s="421"/>
      <c r="R1546" s="40" t="s">
        <v>232</v>
      </c>
      <c r="S1546" s="11" t="s">
        <v>223</v>
      </c>
      <c r="T1546" s="11">
        <v>95</v>
      </c>
      <c r="U1546" s="11" t="s">
        <v>1101</v>
      </c>
      <c r="V1546" s="281" t="s">
        <v>1101</v>
      </c>
      <c r="W1546" s="281"/>
      <c r="X1546" s="281"/>
      <c r="Y1546" s="281"/>
      <c r="Z1546" s="281"/>
      <c r="AA1546" s="281"/>
      <c r="AB1546" s="4" t="s">
        <v>1103</v>
      </c>
    </row>
    <row r="1547" spans="1:28" x14ac:dyDescent="0.3">
      <c r="A1547" s="429"/>
      <c r="B1547" s="11" t="s">
        <v>3196</v>
      </c>
      <c r="C1547" s="11" t="s">
        <v>2064</v>
      </c>
      <c r="D1547" s="11">
        <v>65</v>
      </c>
      <c r="E1547" s="11">
        <v>145</v>
      </c>
      <c r="F1547" s="281">
        <v>145</v>
      </c>
      <c r="G1547" s="281"/>
      <c r="H1547" s="281"/>
      <c r="I1547" s="281"/>
      <c r="J1547" s="281"/>
      <c r="K1547" s="281"/>
      <c r="L1547" s="4" t="s">
        <v>3204</v>
      </c>
      <c r="Q1547" s="547"/>
      <c r="R1547" s="554" t="s">
        <v>233</v>
      </c>
      <c r="S1547" s="546" t="s">
        <v>223</v>
      </c>
      <c r="T1547" s="546">
        <v>65</v>
      </c>
      <c r="U1547" s="546" t="s">
        <v>1102</v>
      </c>
      <c r="V1547" s="281" t="s">
        <v>1102</v>
      </c>
      <c r="W1547" s="281"/>
      <c r="X1547" s="281"/>
      <c r="Y1547" s="281"/>
      <c r="Z1547" s="281"/>
      <c r="AA1547" s="281"/>
      <c r="AB1547" s="562" t="s">
        <v>1104</v>
      </c>
    </row>
    <row r="1548" spans="1:28" x14ac:dyDescent="0.3">
      <c r="A1548" s="421"/>
      <c r="B1548" s="11" t="s">
        <v>3197</v>
      </c>
      <c r="C1548" s="11" t="s">
        <v>2064</v>
      </c>
      <c r="D1548" s="11">
        <v>100</v>
      </c>
      <c r="E1548" s="11">
        <v>206</v>
      </c>
      <c r="F1548" s="281">
        <v>206</v>
      </c>
      <c r="G1548" s="281"/>
      <c r="H1548" s="281"/>
      <c r="I1548" s="281"/>
      <c r="J1548" s="281"/>
      <c r="K1548" s="281"/>
      <c r="L1548" s="4" t="s">
        <v>3204</v>
      </c>
      <c r="Q1548" s="421"/>
      <c r="R1548" s="40" t="s">
        <v>241</v>
      </c>
      <c r="S1548" s="11" t="s">
        <v>242</v>
      </c>
      <c r="T1548" s="11">
        <v>37</v>
      </c>
      <c r="U1548" s="11" t="s">
        <v>1108</v>
      </c>
      <c r="V1548" s="281" t="s">
        <v>1108</v>
      </c>
      <c r="W1548" s="281"/>
      <c r="X1548" s="281"/>
      <c r="Y1548" s="281"/>
      <c r="Z1548" s="281"/>
      <c r="AA1548" s="281"/>
      <c r="AB1548" s="4" t="s">
        <v>243</v>
      </c>
    </row>
    <row r="1549" spans="1:28" x14ac:dyDescent="0.3">
      <c r="A1549" s="421"/>
      <c r="B1549" s="11" t="s">
        <v>3198</v>
      </c>
      <c r="C1549" s="11" t="s">
        <v>2064</v>
      </c>
      <c r="D1549" s="11">
        <v>110</v>
      </c>
      <c r="E1549" s="11">
        <v>242</v>
      </c>
      <c r="F1549" s="281">
        <v>242</v>
      </c>
      <c r="G1549" s="281"/>
      <c r="H1549" s="281"/>
      <c r="I1549" s="281"/>
      <c r="J1549" s="281"/>
      <c r="K1549" s="281"/>
      <c r="L1549" s="4" t="s">
        <v>3203</v>
      </c>
      <c r="Q1549" s="547"/>
      <c r="R1549" s="554" t="s">
        <v>244</v>
      </c>
      <c r="S1549" s="546" t="s">
        <v>242</v>
      </c>
      <c r="T1549" s="546">
        <v>480</v>
      </c>
      <c r="U1549" s="546">
        <v>1178.05</v>
      </c>
      <c r="V1549" s="281"/>
      <c r="W1549" s="281"/>
      <c r="X1549" s="281"/>
      <c r="Y1549" s="281">
        <v>1178.05</v>
      </c>
      <c r="Z1549" s="281"/>
      <c r="AA1549" s="281"/>
      <c r="AB1549" s="562" t="s">
        <v>243</v>
      </c>
    </row>
    <row r="1550" spans="1:28" x14ac:dyDescent="0.3">
      <c r="A1550" s="421"/>
      <c r="B1550" s="11" t="s">
        <v>3199</v>
      </c>
      <c r="C1550" s="11" t="s">
        <v>2064</v>
      </c>
      <c r="D1550" s="11">
        <v>130</v>
      </c>
      <c r="E1550" s="11">
        <v>291</v>
      </c>
      <c r="F1550" s="281">
        <v>291</v>
      </c>
      <c r="G1550" s="281"/>
      <c r="H1550" s="281"/>
      <c r="I1550" s="281"/>
      <c r="J1550" s="281"/>
      <c r="K1550" s="281"/>
      <c r="L1550" s="4" t="s">
        <v>3203</v>
      </c>
      <c r="Q1550" s="421"/>
      <c r="R1550" s="40" t="s">
        <v>245</v>
      </c>
      <c r="S1550" s="11" t="s">
        <v>242</v>
      </c>
      <c r="T1550" s="619"/>
      <c r="U1550" s="619"/>
      <c r="V1550" s="770"/>
      <c r="W1550" s="770"/>
      <c r="X1550" s="770"/>
      <c r="Y1550" s="770"/>
      <c r="Z1550" s="770"/>
      <c r="AA1550" s="770"/>
      <c r="AB1550" s="4" t="s">
        <v>243</v>
      </c>
    </row>
    <row r="1551" spans="1:28" x14ac:dyDescent="0.3">
      <c r="A1551" s="421"/>
      <c r="B1551" s="11" t="s">
        <v>3200</v>
      </c>
      <c r="C1551" s="11" t="s">
        <v>2064</v>
      </c>
      <c r="D1551" s="11">
        <v>125</v>
      </c>
      <c r="E1551" s="11">
        <v>257</v>
      </c>
      <c r="F1551" s="281">
        <v>257</v>
      </c>
      <c r="G1551" s="281"/>
      <c r="H1551" s="281"/>
      <c r="I1551" s="281"/>
      <c r="J1551" s="281"/>
      <c r="K1551" s="281"/>
      <c r="L1551" s="4" t="s">
        <v>3204</v>
      </c>
      <c r="Q1551" s="547"/>
      <c r="R1551" s="554" t="s">
        <v>246</v>
      </c>
      <c r="S1551" s="546" t="s">
        <v>242</v>
      </c>
      <c r="T1551" s="546">
        <v>275</v>
      </c>
      <c r="U1551" s="546">
        <v>660</v>
      </c>
      <c r="V1551" s="281"/>
      <c r="W1551" s="281"/>
      <c r="X1551" s="281">
        <v>660</v>
      </c>
      <c r="Y1551" s="281"/>
      <c r="Z1551" s="281"/>
      <c r="AA1551" s="281"/>
      <c r="AB1551" s="562" t="s">
        <v>243</v>
      </c>
    </row>
    <row r="1552" spans="1:28" x14ac:dyDescent="0.3">
      <c r="A1552" s="421"/>
      <c r="B1552" s="11" t="s">
        <v>3201</v>
      </c>
      <c r="C1552" s="11" t="s">
        <v>2064</v>
      </c>
      <c r="D1552" s="11">
        <v>150</v>
      </c>
      <c r="E1552" s="11">
        <v>308</v>
      </c>
      <c r="F1552" s="281"/>
      <c r="G1552" s="281">
        <v>308</v>
      </c>
      <c r="H1552" s="281"/>
      <c r="I1552" s="281"/>
      <c r="J1552" s="281"/>
      <c r="K1552" s="281"/>
      <c r="L1552" s="4" t="s">
        <v>3204</v>
      </c>
      <c r="Q1552" s="547"/>
      <c r="R1552" s="554" t="s">
        <v>274</v>
      </c>
      <c r="S1552" s="546" t="s">
        <v>2087</v>
      </c>
      <c r="T1552" s="546">
        <v>100</v>
      </c>
      <c r="U1552" s="619"/>
      <c r="V1552" s="770"/>
      <c r="W1552" s="770"/>
      <c r="X1552" s="770"/>
      <c r="Y1552" s="770"/>
      <c r="Z1552" s="770"/>
      <c r="AA1552" s="770"/>
      <c r="AB1552" s="562" t="s">
        <v>1751</v>
      </c>
    </row>
    <row r="1553" spans="1:28" x14ac:dyDescent="0.3">
      <c r="A1553" s="421"/>
      <c r="B1553" s="11" t="s">
        <v>3198</v>
      </c>
      <c r="C1553" s="11" t="s">
        <v>2064</v>
      </c>
      <c r="D1553" s="11">
        <v>180</v>
      </c>
      <c r="E1553" s="11">
        <v>338</v>
      </c>
      <c r="F1553" s="281"/>
      <c r="G1553" s="281">
        <v>338</v>
      </c>
      <c r="H1553" s="281"/>
      <c r="I1553" s="281"/>
      <c r="J1553" s="281"/>
      <c r="K1553" s="281"/>
      <c r="L1553" s="4" t="s">
        <v>3203</v>
      </c>
      <c r="Q1553" s="421"/>
      <c r="R1553" s="40" t="s">
        <v>275</v>
      </c>
      <c r="S1553" s="11" t="s">
        <v>2087</v>
      </c>
      <c r="T1553" s="11">
        <v>150</v>
      </c>
      <c r="U1553" s="619"/>
      <c r="V1553" s="770"/>
      <c r="W1553" s="770"/>
      <c r="X1553" s="770"/>
      <c r="Y1553" s="770"/>
      <c r="Z1553" s="770"/>
      <c r="AA1553" s="770"/>
      <c r="AB1553" s="4" t="s">
        <v>1752</v>
      </c>
    </row>
    <row r="1554" spans="1:28" x14ac:dyDescent="0.3">
      <c r="A1554" s="421"/>
      <c r="B1554" s="11" t="s">
        <v>3199</v>
      </c>
      <c r="C1554" s="11" t="s">
        <v>2064</v>
      </c>
      <c r="D1554" s="11">
        <v>220</v>
      </c>
      <c r="E1554" s="11">
        <v>485</v>
      </c>
      <c r="F1554" s="281"/>
      <c r="G1554" s="281">
        <v>485</v>
      </c>
      <c r="H1554" s="281"/>
      <c r="I1554" s="281"/>
      <c r="J1554" s="281"/>
      <c r="K1554" s="281"/>
      <c r="L1554" s="4" t="s">
        <v>3203</v>
      </c>
      <c r="Q1554" s="547"/>
      <c r="R1554" s="554" t="s">
        <v>276</v>
      </c>
      <c r="S1554" s="546" t="s">
        <v>2087</v>
      </c>
      <c r="T1554" s="546">
        <v>250</v>
      </c>
      <c r="U1554" s="619"/>
      <c r="V1554" s="770"/>
      <c r="W1554" s="770"/>
      <c r="X1554" s="770"/>
      <c r="Y1554" s="770"/>
      <c r="Z1554" s="770"/>
      <c r="AA1554" s="770"/>
      <c r="AB1554" s="562" t="s">
        <v>1753</v>
      </c>
    </row>
    <row r="1555" spans="1:28" x14ac:dyDescent="0.3">
      <c r="A1555" s="421"/>
      <c r="B1555" s="11" t="s">
        <v>3200</v>
      </c>
      <c r="C1555" s="11" t="s">
        <v>2064</v>
      </c>
      <c r="D1555" s="11">
        <v>200</v>
      </c>
      <c r="E1555" s="11">
        <v>411</v>
      </c>
      <c r="F1555" s="281"/>
      <c r="G1555" s="281">
        <v>411</v>
      </c>
      <c r="H1555" s="281"/>
      <c r="I1555" s="281"/>
      <c r="J1555" s="281"/>
      <c r="K1555" s="281"/>
      <c r="L1555" s="4" t="s">
        <v>3204</v>
      </c>
      <c r="Q1555" s="429"/>
      <c r="R1555" s="252" t="s">
        <v>331</v>
      </c>
      <c r="S1555" s="11" t="s">
        <v>2087</v>
      </c>
      <c r="T1555" s="13">
        <v>100</v>
      </c>
      <c r="U1555" s="619"/>
      <c r="V1555" s="770"/>
      <c r="W1555" s="770"/>
      <c r="X1555" s="770"/>
      <c r="Y1555" s="770"/>
      <c r="Z1555" s="770"/>
      <c r="AA1555" s="770"/>
      <c r="AB1555" s="4" t="s">
        <v>1754</v>
      </c>
    </row>
    <row r="1556" spans="1:28" ht="15" thickBot="1" x14ac:dyDescent="0.35">
      <c r="A1556" s="429"/>
      <c r="B1556" s="13" t="s">
        <v>3201</v>
      </c>
      <c r="C1556" s="11" t="s">
        <v>2064</v>
      </c>
      <c r="D1556" s="13">
        <v>250</v>
      </c>
      <c r="E1556" s="13">
        <v>514</v>
      </c>
      <c r="F1556" s="314"/>
      <c r="G1556" s="314">
        <v>514</v>
      </c>
      <c r="H1556" s="314"/>
      <c r="I1556" s="314"/>
      <c r="J1556" s="314"/>
      <c r="K1556" s="314"/>
      <c r="L1556" s="8" t="s">
        <v>3204</v>
      </c>
      <c r="Q1556" s="419" t="s">
        <v>944</v>
      </c>
      <c r="R1556" s="414" t="s">
        <v>939</v>
      </c>
      <c r="S1556" s="96" t="s">
        <v>2085</v>
      </c>
      <c r="T1556" s="96">
        <v>550</v>
      </c>
      <c r="U1556" s="96">
        <v>1155</v>
      </c>
      <c r="V1556" s="700"/>
      <c r="W1556" s="700"/>
      <c r="X1556" s="700"/>
      <c r="Y1556" s="700">
        <v>1155</v>
      </c>
      <c r="Z1556" s="700"/>
      <c r="AA1556" s="700"/>
      <c r="AB1556" s="66" t="s">
        <v>1935</v>
      </c>
    </row>
    <row r="1557" spans="1:28" ht="18.600000000000001" thickBot="1" x14ac:dyDescent="0.4">
      <c r="A1557" s="75" t="s">
        <v>3208</v>
      </c>
      <c r="B1557" s="53"/>
      <c r="C1557" s="83"/>
      <c r="D1557" s="27"/>
      <c r="E1557" s="27"/>
      <c r="F1557" s="27"/>
      <c r="G1557" s="27"/>
      <c r="H1557" s="27"/>
      <c r="I1557" s="27"/>
      <c r="J1557" s="27"/>
      <c r="K1557" s="27"/>
      <c r="L1557" s="16"/>
      <c r="Q1557" s="553" t="s">
        <v>945</v>
      </c>
      <c r="R1557" s="658" t="s">
        <v>941</v>
      </c>
      <c r="S1557" s="623" t="s">
        <v>2085</v>
      </c>
      <c r="T1557" s="623">
        <v>410</v>
      </c>
      <c r="U1557" s="623">
        <v>820</v>
      </c>
      <c r="V1557" s="700"/>
      <c r="W1557" s="700"/>
      <c r="X1557" s="700">
        <v>820</v>
      </c>
      <c r="Y1557" s="700"/>
      <c r="Z1557" s="700"/>
      <c r="AA1557" s="700"/>
      <c r="AB1557" s="624" t="s">
        <v>1936</v>
      </c>
    </row>
    <row r="1558" spans="1:28" x14ac:dyDescent="0.3">
      <c r="A1558" s="426" t="s">
        <v>3213</v>
      </c>
      <c r="B1558" s="14" t="s">
        <v>3209</v>
      </c>
      <c r="C1558" s="11" t="s">
        <v>424</v>
      </c>
      <c r="D1558" s="14">
        <v>40</v>
      </c>
      <c r="E1558" s="153"/>
      <c r="F1558" s="320"/>
      <c r="G1558" s="320"/>
      <c r="H1558" s="320"/>
      <c r="I1558" s="320"/>
      <c r="J1558" s="320"/>
      <c r="K1558" s="320"/>
      <c r="L1558" s="6"/>
      <c r="Q1558" s="437"/>
      <c r="R1558" s="414" t="s">
        <v>942</v>
      </c>
      <c r="S1558" s="96" t="s">
        <v>2085</v>
      </c>
      <c r="T1558" s="619"/>
      <c r="U1558" s="619"/>
      <c r="V1558" s="770"/>
      <c r="W1558" s="770"/>
      <c r="X1558" s="770"/>
      <c r="Y1558" s="770"/>
      <c r="Z1558" s="770"/>
      <c r="AA1558" s="770"/>
      <c r="AB1558" s="66" t="s">
        <v>1308</v>
      </c>
    </row>
    <row r="1559" spans="1:28" x14ac:dyDescent="0.3">
      <c r="A1559" s="421" t="s">
        <v>3214</v>
      </c>
      <c r="B1559" s="11" t="s">
        <v>3210</v>
      </c>
      <c r="C1559" s="11" t="s">
        <v>424</v>
      </c>
      <c r="D1559" s="14">
        <v>80</v>
      </c>
      <c r="E1559" s="153"/>
      <c r="F1559" s="320"/>
      <c r="G1559" s="320"/>
      <c r="H1559" s="320"/>
      <c r="I1559" s="320"/>
      <c r="J1559" s="320"/>
      <c r="K1559" s="320"/>
      <c r="L1559" s="4"/>
      <c r="Q1559" s="757"/>
      <c r="R1559" s="737" t="s">
        <v>943</v>
      </c>
      <c r="S1559" s="623" t="s">
        <v>2085</v>
      </c>
      <c r="T1559" s="629"/>
      <c r="U1559" s="629"/>
      <c r="V1559" s="773"/>
      <c r="W1559" s="773"/>
      <c r="X1559" s="773"/>
      <c r="Y1559" s="773"/>
      <c r="Z1559" s="773"/>
      <c r="AA1559" s="773"/>
      <c r="AB1559" s="638" t="s">
        <v>1308</v>
      </c>
    </row>
    <row r="1560" spans="1:28" x14ac:dyDescent="0.3">
      <c r="A1560" s="421"/>
      <c r="B1560" s="11" t="s">
        <v>3211</v>
      </c>
      <c r="C1560" s="11" t="s">
        <v>424</v>
      </c>
      <c r="D1560" s="14">
        <v>120</v>
      </c>
      <c r="E1560" s="153"/>
      <c r="F1560" s="320"/>
      <c r="G1560" s="320"/>
      <c r="H1560" s="320"/>
      <c r="I1560" s="320"/>
      <c r="J1560" s="320"/>
      <c r="K1560" s="320"/>
      <c r="L1560" s="4"/>
      <c r="Q1560" s="547"/>
      <c r="R1560" s="554" t="s">
        <v>1606</v>
      </c>
      <c r="S1560" s="173" t="s">
        <v>2120</v>
      </c>
      <c r="T1560" s="546" t="s">
        <v>1601</v>
      </c>
      <c r="U1560" s="630"/>
      <c r="V1560" s="771"/>
      <c r="W1560" s="771"/>
      <c r="X1560" s="771"/>
      <c r="Y1560" s="771"/>
      <c r="Z1560" s="771"/>
      <c r="AA1560" s="771"/>
      <c r="AB1560" s="562" t="s">
        <v>1987</v>
      </c>
    </row>
    <row r="1561" spans="1:28" ht="15" thickBot="1" x14ac:dyDescent="0.35">
      <c r="A1561" s="429"/>
      <c r="B1561" s="13" t="s">
        <v>3212</v>
      </c>
      <c r="C1561" s="11" t="s">
        <v>424</v>
      </c>
      <c r="D1561" s="26">
        <v>160</v>
      </c>
      <c r="E1561" s="154"/>
      <c r="F1561" s="761"/>
      <c r="G1561" s="761"/>
      <c r="H1561" s="761"/>
      <c r="I1561" s="761"/>
      <c r="J1561" s="761"/>
      <c r="K1561" s="761"/>
      <c r="L1561" s="8"/>
      <c r="Q1561" s="421"/>
      <c r="R1561" s="40" t="s">
        <v>1605</v>
      </c>
      <c r="S1561" s="173" t="s">
        <v>2120</v>
      </c>
      <c r="T1561" s="11" t="s">
        <v>1608</v>
      </c>
      <c r="U1561" s="630"/>
      <c r="V1561" s="771"/>
      <c r="W1561" s="771"/>
      <c r="X1561" s="771"/>
      <c r="Y1561" s="771"/>
      <c r="Z1561" s="771"/>
      <c r="AA1561" s="771"/>
      <c r="AB1561" s="4" t="s">
        <v>1988</v>
      </c>
    </row>
    <row r="1562" spans="1:28" ht="18.600000000000001" thickBot="1" x14ac:dyDescent="0.4">
      <c r="A1562" s="56" t="s">
        <v>3215</v>
      </c>
      <c r="B1562" s="53"/>
      <c r="C1562" s="83"/>
      <c r="D1562" s="27"/>
      <c r="E1562" s="27"/>
      <c r="F1562" s="27"/>
      <c r="G1562" s="27"/>
      <c r="H1562" s="27"/>
      <c r="I1562" s="27"/>
      <c r="J1562" s="27"/>
      <c r="K1562" s="27"/>
      <c r="L1562" s="16"/>
      <c r="Q1562" s="556" t="s">
        <v>2761</v>
      </c>
      <c r="R1562" s="545" t="s">
        <v>2722</v>
      </c>
      <c r="S1562" s="546" t="s">
        <v>223</v>
      </c>
      <c r="T1562" s="545">
        <v>240</v>
      </c>
      <c r="U1562" s="545">
        <v>647.15</v>
      </c>
      <c r="V1562" s="315"/>
      <c r="W1562" s="315"/>
      <c r="X1562" s="315">
        <v>647.15</v>
      </c>
      <c r="Y1562" s="315"/>
      <c r="Z1562" s="315"/>
      <c r="AA1562" s="315"/>
      <c r="AB1562" s="574" t="s">
        <v>2723</v>
      </c>
    </row>
    <row r="1563" spans="1:28" x14ac:dyDescent="0.3">
      <c r="A1563" s="426" t="s">
        <v>3223</v>
      </c>
      <c r="B1563" s="14" t="s">
        <v>3217</v>
      </c>
      <c r="C1563" s="11" t="s">
        <v>2065</v>
      </c>
      <c r="D1563" s="14">
        <v>40</v>
      </c>
      <c r="E1563" s="14">
        <v>87</v>
      </c>
      <c r="F1563" s="315">
        <v>87</v>
      </c>
      <c r="G1563" s="315"/>
      <c r="H1563" s="315"/>
      <c r="I1563" s="315"/>
      <c r="J1563" s="315"/>
      <c r="K1563" s="315"/>
      <c r="L1563" s="6" t="s">
        <v>3216</v>
      </c>
      <c r="Q1563" s="428" t="s">
        <v>2839</v>
      </c>
      <c r="R1563" s="14" t="s">
        <v>2830</v>
      </c>
      <c r="S1563" s="11" t="s">
        <v>2831</v>
      </c>
      <c r="T1563" s="14">
        <v>200</v>
      </c>
      <c r="U1563" s="14"/>
      <c r="V1563" s="315"/>
      <c r="W1563" s="315"/>
      <c r="X1563" s="315"/>
      <c r="Y1563" s="315"/>
      <c r="Z1563" s="315"/>
      <c r="AA1563" s="315"/>
      <c r="AB1563" s="6" t="s">
        <v>2836</v>
      </c>
    </row>
    <row r="1564" spans="1:28" x14ac:dyDescent="0.3">
      <c r="A1564" s="429" t="s">
        <v>3224</v>
      </c>
      <c r="B1564" s="14" t="s">
        <v>3218</v>
      </c>
      <c r="C1564" s="11" t="s">
        <v>2065</v>
      </c>
      <c r="D1564" s="14">
        <v>60</v>
      </c>
      <c r="E1564" s="14">
        <v>130</v>
      </c>
      <c r="F1564" s="315">
        <v>130</v>
      </c>
      <c r="G1564" s="315"/>
      <c r="H1564" s="315"/>
      <c r="I1564" s="315"/>
      <c r="J1564" s="315"/>
      <c r="K1564" s="315"/>
      <c r="L1564" s="6" t="s">
        <v>3216</v>
      </c>
      <c r="Q1564" s="578" t="s">
        <v>2840</v>
      </c>
      <c r="R1564" s="545" t="s">
        <v>2832</v>
      </c>
      <c r="S1564" s="546" t="s">
        <v>2831</v>
      </c>
      <c r="T1564" s="545">
        <v>300</v>
      </c>
      <c r="U1564" s="546"/>
      <c r="V1564" s="281"/>
      <c r="W1564" s="281"/>
      <c r="X1564" s="281"/>
      <c r="Y1564" s="281"/>
      <c r="Z1564" s="281"/>
      <c r="AA1564" s="281"/>
      <c r="AB1564" s="574" t="s">
        <v>2836</v>
      </c>
    </row>
    <row r="1565" spans="1:28" x14ac:dyDescent="0.3">
      <c r="A1565" s="421"/>
      <c r="B1565" s="14" t="s">
        <v>3219</v>
      </c>
      <c r="C1565" s="11" t="s">
        <v>2065</v>
      </c>
      <c r="D1565" s="14">
        <v>70</v>
      </c>
      <c r="E1565" s="14">
        <v>152</v>
      </c>
      <c r="F1565" s="315">
        <v>152</v>
      </c>
      <c r="G1565" s="315"/>
      <c r="H1565" s="315"/>
      <c r="I1565" s="315"/>
      <c r="J1565" s="315"/>
      <c r="K1565" s="315"/>
      <c r="L1565" s="6" t="s">
        <v>3216</v>
      </c>
      <c r="Q1565" s="421"/>
      <c r="R1565" s="14" t="s">
        <v>2833</v>
      </c>
      <c r="S1565" s="11" t="s">
        <v>2831</v>
      </c>
      <c r="T1565" s="11">
        <v>400</v>
      </c>
      <c r="U1565" s="11"/>
      <c r="V1565" s="281"/>
      <c r="W1565" s="281"/>
      <c r="X1565" s="281"/>
      <c r="Y1565" s="281"/>
      <c r="Z1565" s="281"/>
      <c r="AA1565" s="281"/>
      <c r="AB1565" s="6" t="s">
        <v>2836</v>
      </c>
    </row>
    <row r="1566" spans="1:28" x14ac:dyDescent="0.3">
      <c r="A1566" s="421"/>
      <c r="B1566" s="14" t="s">
        <v>3220</v>
      </c>
      <c r="C1566" s="11" t="s">
        <v>2065</v>
      </c>
      <c r="D1566" s="14">
        <v>80</v>
      </c>
      <c r="E1566" s="14">
        <v>174</v>
      </c>
      <c r="F1566" s="315">
        <v>174</v>
      </c>
      <c r="G1566" s="315"/>
      <c r="H1566" s="315"/>
      <c r="I1566" s="315"/>
      <c r="J1566" s="315"/>
      <c r="K1566" s="315"/>
      <c r="L1566" s="6" t="s">
        <v>3216</v>
      </c>
      <c r="Q1566" s="547"/>
      <c r="R1566" s="546" t="s">
        <v>2834</v>
      </c>
      <c r="S1566" s="546" t="s">
        <v>2831</v>
      </c>
      <c r="T1566" s="546">
        <v>35</v>
      </c>
      <c r="U1566" s="546"/>
      <c r="V1566" s="281"/>
      <c r="W1566" s="281"/>
      <c r="X1566" s="281"/>
      <c r="Y1566" s="281"/>
      <c r="Z1566" s="281"/>
      <c r="AA1566" s="281"/>
      <c r="AB1566" s="574" t="s">
        <v>2835</v>
      </c>
    </row>
    <row r="1567" spans="1:28" x14ac:dyDescent="0.3">
      <c r="A1567" s="421"/>
      <c r="B1567" s="14" t="s">
        <v>3221</v>
      </c>
      <c r="C1567" s="11" t="s">
        <v>2065</v>
      </c>
      <c r="D1567" s="14">
        <v>120</v>
      </c>
      <c r="E1567" s="14">
        <v>260</v>
      </c>
      <c r="F1567" s="315">
        <v>260</v>
      </c>
      <c r="G1567" s="315"/>
      <c r="H1567" s="315"/>
      <c r="I1567" s="315"/>
      <c r="J1567" s="315"/>
      <c r="K1567" s="315"/>
      <c r="L1567" s="6" t="s">
        <v>3216</v>
      </c>
      <c r="Q1567" s="421"/>
      <c r="R1567" s="11" t="s">
        <v>2837</v>
      </c>
      <c r="S1567" s="11" t="s">
        <v>2831</v>
      </c>
      <c r="T1567" s="11">
        <v>70</v>
      </c>
      <c r="U1567" s="11"/>
      <c r="V1567" s="281"/>
      <c r="W1567" s="281"/>
      <c r="X1567" s="281"/>
      <c r="Y1567" s="281"/>
      <c r="Z1567" s="281"/>
      <c r="AA1567" s="281"/>
      <c r="AB1567" s="6" t="s">
        <v>2835</v>
      </c>
    </row>
    <row r="1568" spans="1:28" ht="15" thickBot="1" x14ac:dyDescent="0.35">
      <c r="A1568" s="429"/>
      <c r="B1568" s="26" t="s">
        <v>3222</v>
      </c>
      <c r="C1568" s="11" t="s">
        <v>2065</v>
      </c>
      <c r="D1568" s="26">
        <v>140</v>
      </c>
      <c r="E1568" s="26">
        <v>304</v>
      </c>
      <c r="F1568" s="316"/>
      <c r="G1568" s="316">
        <v>304</v>
      </c>
      <c r="H1568" s="316"/>
      <c r="I1568" s="316"/>
      <c r="J1568" s="316"/>
      <c r="K1568" s="316"/>
      <c r="L1568" s="114" t="s">
        <v>3216</v>
      </c>
      <c r="Q1568" s="587" t="s">
        <v>2841</v>
      </c>
      <c r="R1568" s="552" t="s">
        <v>2838</v>
      </c>
      <c r="S1568" s="546" t="s">
        <v>2831</v>
      </c>
      <c r="T1568" s="552">
        <v>140</v>
      </c>
      <c r="U1568" s="552"/>
      <c r="V1568" s="314"/>
      <c r="W1568" s="314"/>
      <c r="X1568" s="314"/>
      <c r="Y1568" s="314"/>
      <c r="Z1568" s="314"/>
      <c r="AA1568" s="314"/>
      <c r="AB1568" s="586" t="s">
        <v>2835</v>
      </c>
    </row>
    <row r="1569" spans="1:28" ht="18.600000000000001" thickBot="1" x14ac:dyDescent="0.4">
      <c r="A1569" s="56" t="s">
        <v>3225</v>
      </c>
      <c r="B1569" s="53"/>
      <c r="C1569" s="83"/>
      <c r="D1569" s="27"/>
      <c r="E1569" s="27"/>
      <c r="F1569" s="27"/>
      <c r="G1569" s="27"/>
      <c r="H1569" s="27"/>
      <c r="I1569" s="27"/>
      <c r="J1569" s="27"/>
      <c r="K1569" s="27"/>
      <c r="L1569" s="16"/>
      <c r="Q1569" s="588" t="s">
        <v>3416</v>
      </c>
      <c r="R1569" s="545" t="s">
        <v>3417</v>
      </c>
      <c r="S1569" s="546" t="s">
        <v>242</v>
      </c>
      <c r="T1569" s="545"/>
      <c r="U1569" s="545"/>
      <c r="V1569" s="315"/>
      <c r="W1569" s="315"/>
      <c r="X1569" s="315"/>
      <c r="Y1569" s="315"/>
      <c r="Z1569" s="315"/>
      <c r="AA1569" s="315"/>
      <c r="AB1569" s="574"/>
    </row>
    <row r="1570" spans="1:28" x14ac:dyDescent="0.3">
      <c r="A1570" s="426" t="s">
        <v>3238</v>
      </c>
      <c r="B1570" s="14" t="s">
        <v>3226</v>
      </c>
      <c r="C1570" s="11" t="s">
        <v>82</v>
      </c>
      <c r="D1570" s="14">
        <v>15</v>
      </c>
      <c r="E1570" s="14"/>
      <c r="F1570" s="315"/>
      <c r="G1570" s="315"/>
      <c r="H1570" s="315"/>
      <c r="I1570" s="315"/>
      <c r="J1570" s="315"/>
      <c r="K1570" s="315"/>
      <c r="L1570" s="6" t="s">
        <v>3227</v>
      </c>
      <c r="Q1570" s="588" t="s">
        <v>3598</v>
      </c>
      <c r="R1570" s="545" t="s">
        <v>3599</v>
      </c>
      <c r="S1570" s="546" t="s">
        <v>3600</v>
      </c>
      <c r="T1570" s="545">
        <v>225</v>
      </c>
      <c r="U1570" s="545"/>
      <c r="V1570" s="315"/>
      <c r="W1570" s="315"/>
      <c r="X1570" s="315"/>
      <c r="Y1570" s="315"/>
      <c r="Z1570" s="315"/>
      <c r="AA1570" s="315"/>
      <c r="AB1570" s="574" t="s">
        <v>3601</v>
      </c>
    </row>
    <row r="1571" spans="1:28" x14ac:dyDescent="0.3">
      <c r="A1571" s="421" t="s">
        <v>3239</v>
      </c>
      <c r="B1571" s="11" t="s">
        <v>3228</v>
      </c>
      <c r="C1571" s="11" t="s">
        <v>82</v>
      </c>
      <c r="D1571" s="14">
        <v>18</v>
      </c>
      <c r="E1571" s="14"/>
      <c r="F1571" s="315"/>
      <c r="G1571" s="315"/>
      <c r="H1571" s="315"/>
      <c r="I1571" s="315"/>
      <c r="J1571" s="315"/>
      <c r="K1571" s="315"/>
      <c r="L1571" s="6" t="s">
        <v>3227</v>
      </c>
      <c r="Q1571" s="421" t="s">
        <v>3604</v>
      </c>
      <c r="R1571" s="11" t="s">
        <v>3602</v>
      </c>
      <c r="S1571" s="11" t="s">
        <v>3600</v>
      </c>
      <c r="T1571" s="14">
        <v>225</v>
      </c>
      <c r="U1571" s="11"/>
      <c r="V1571" s="281"/>
      <c r="W1571" s="281"/>
      <c r="X1571" s="281"/>
      <c r="Y1571" s="281"/>
      <c r="Z1571" s="281"/>
      <c r="AA1571" s="281"/>
      <c r="AB1571" s="6" t="s">
        <v>3603</v>
      </c>
    </row>
    <row r="1572" spans="1:28" x14ac:dyDescent="0.3">
      <c r="A1572" s="421"/>
      <c r="B1572" s="11" t="s">
        <v>3229</v>
      </c>
      <c r="C1572" s="11" t="s">
        <v>82</v>
      </c>
      <c r="D1572" s="14">
        <v>12</v>
      </c>
      <c r="E1572" s="14"/>
      <c r="F1572" s="315"/>
      <c r="G1572" s="315"/>
      <c r="H1572" s="315"/>
      <c r="I1572" s="315"/>
      <c r="J1572" s="315"/>
      <c r="K1572" s="315"/>
      <c r="L1572" s="6" t="s">
        <v>3227</v>
      </c>
    </row>
    <row r="1573" spans="1:28" x14ac:dyDescent="0.3">
      <c r="A1573" s="421"/>
      <c r="B1573" s="11" t="s">
        <v>3230</v>
      </c>
      <c r="C1573" s="11" t="s">
        <v>82</v>
      </c>
      <c r="D1573" s="14">
        <v>15</v>
      </c>
      <c r="E1573" s="14"/>
      <c r="F1573" s="315"/>
      <c r="G1573" s="315"/>
      <c r="H1573" s="315"/>
      <c r="I1573" s="315"/>
      <c r="J1573" s="315"/>
      <c r="K1573" s="315"/>
      <c r="L1573" s="6" t="s">
        <v>3237</v>
      </c>
    </row>
    <row r="1574" spans="1:28" x14ac:dyDescent="0.3">
      <c r="A1574" s="421"/>
      <c r="B1574" s="11" t="s">
        <v>3231</v>
      </c>
      <c r="C1574" s="11" t="s">
        <v>82</v>
      </c>
      <c r="D1574" s="14">
        <v>8</v>
      </c>
      <c r="E1574" s="14"/>
      <c r="F1574" s="315"/>
      <c r="G1574" s="315"/>
      <c r="H1574" s="315"/>
      <c r="I1574" s="315"/>
      <c r="J1574" s="315"/>
      <c r="K1574" s="315"/>
      <c r="L1574" s="6" t="s">
        <v>3237</v>
      </c>
    </row>
    <row r="1575" spans="1:28" x14ac:dyDescent="0.3">
      <c r="A1575" s="421"/>
      <c r="B1575" s="11" t="s">
        <v>3232</v>
      </c>
      <c r="C1575" s="11" t="s">
        <v>82</v>
      </c>
      <c r="D1575" s="14">
        <v>12</v>
      </c>
      <c r="E1575" s="14"/>
      <c r="F1575" s="315"/>
      <c r="G1575" s="315"/>
      <c r="H1575" s="315"/>
      <c r="I1575" s="315"/>
      <c r="J1575" s="315"/>
      <c r="K1575" s="315"/>
      <c r="L1575" s="6" t="s">
        <v>3237</v>
      </c>
    </row>
    <row r="1576" spans="1:28" x14ac:dyDescent="0.3">
      <c r="A1576" s="421"/>
      <c r="B1576" s="11" t="s">
        <v>3233</v>
      </c>
      <c r="C1576" s="11" t="s">
        <v>82</v>
      </c>
      <c r="D1576" s="14">
        <v>8</v>
      </c>
      <c r="E1576" s="14"/>
      <c r="F1576" s="315"/>
      <c r="G1576" s="315"/>
      <c r="H1576" s="315"/>
      <c r="I1576" s="315"/>
      <c r="J1576" s="315"/>
      <c r="K1576" s="315"/>
      <c r="L1576" s="6" t="s">
        <v>3227</v>
      </c>
      <c r="Q1576" s="421" t="s">
        <v>1349</v>
      </c>
      <c r="R1576" s="40" t="s">
        <v>203</v>
      </c>
      <c r="S1576" s="11" t="s">
        <v>2082</v>
      </c>
      <c r="T1576" s="11">
        <v>140</v>
      </c>
      <c r="U1576" s="619"/>
      <c r="V1576" s="770"/>
      <c r="W1576" s="770"/>
      <c r="X1576" s="770"/>
      <c r="Y1576" s="770"/>
      <c r="Z1576" s="770"/>
      <c r="AA1576" s="770"/>
      <c r="AB1576" s="4" t="s">
        <v>1723</v>
      </c>
    </row>
    <row r="1577" spans="1:28" x14ac:dyDescent="0.3">
      <c r="A1577" s="421"/>
      <c r="B1577" s="11" t="s">
        <v>3235</v>
      </c>
      <c r="C1577" s="11" t="s">
        <v>82</v>
      </c>
      <c r="D1577" s="14">
        <v>36</v>
      </c>
      <c r="E1577" s="14"/>
      <c r="F1577" s="315"/>
      <c r="G1577" s="315"/>
      <c r="H1577" s="315"/>
      <c r="I1577" s="315"/>
      <c r="J1577" s="315"/>
      <c r="K1577" s="315"/>
      <c r="L1577" s="6" t="s">
        <v>3227</v>
      </c>
      <c r="Q1577" s="547"/>
      <c r="R1577" s="554" t="s">
        <v>204</v>
      </c>
      <c r="S1577" s="546" t="s">
        <v>2082</v>
      </c>
      <c r="T1577" s="546">
        <v>100</v>
      </c>
      <c r="U1577" s="619"/>
      <c r="V1577" s="770"/>
      <c r="W1577" s="770"/>
      <c r="X1577" s="770"/>
      <c r="Y1577" s="770"/>
      <c r="Z1577" s="770"/>
      <c r="AA1577" s="770"/>
      <c r="AB1577" s="562" t="s">
        <v>1724</v>
      </c>
    </row>
    <row r="1578" spans="1:28" x14ac:dyDescent="0.3">
      <c r="A1578" s="421"/>
      <c r="B1578" s="11" t="s">
        <v>3234</v>
      </c>
      <c r="C1578" s="11" t="s">
        <v>82</v>
      </c>
      <c r="D1578" s="14">
        <v>10</v>
      </c>
      <c r="E1578" s="14"/>
      <c r="F1578" s="315"/>
      <c r="G1578" s="315"/>
      <c r="H1578" s="315"/>
      <c r="I1578" s="315"/>
      <c r="J1578" s="315"/>
      <c r="K1578" s="315"/>
      <c r="L1578" s="6" t="s">
        <v>3237</v>
      </c>
      <c r="Q1578" s="421"/>
      <c r="R1578" s="40" t="s">
        <v>207</v>
      </c>
      <c r="S1578" s="11" t="s">
        <v>2082</v>
      </c>
      <c r="T1578" s="11">
        <v>100</v>
      </c>
      <c r="U1578" s="619"/>
      <c r="V1578" s="770"/>
      <c r="W1578" s="770"/>
      <c r="X1578" s="770"/>
      <c r="Y1578" s="770"/>
      <c r="Z1578" s="770"/>
      <c r="AA1578" s="770"/>
      <c r="AB1578" s="4" t="s">
        <v>1725</v>
      </c>
    </row>
    <row r="1579" spans="1:28" ht="15" thickBot="1" x14ac:dyDescent="0.35">
      <c r="A1579" s="429"/>
      <c r="B1579" s="13" t="s">
        <v>3236</v>
      </c>
      <c r="C1579" s="11" t="s">
        <v>82</v>
      </c>
      <c r="D1579" s="26">
        <v>15</v>
      </c>
      <c r="E1579" s="26"/>
      <c r="F1579" s="316"/>
      <c r="G1579" s="316"/>
      <c r="H1579" s="316"/>
      <c r="I1579" s="316"/>
      <c r="J1579" s="316"/>
      <c r="K1579" s="316"/>
      <c r="L1579" s="114" t="s">
        <v>3237</v>
      </c>
      <c r="Q1579" s="547"/>
      <c r="R1579" s="554" t="s">
        <v>208</v>
      </c>
      <c r="S1579" s="546" t="s">
        <v>2082</v>
      </c>
      <c r="T1579" s="546">
        <v>140</v>
      </c>
      <c r="U1579" s="619"/>
      <c r="V1579" s="770"/>
      <c r="W1579" s="770"/>
      <c r="X1579" s="770"/>
      <c r="Y1579" s="770"/>
      <c r="Z1579" s="770"/>
      <c r="AA1579" s="770"/>
      <c r="AB1579" s="562" t="s">
        <v>1726</v>
      </c>
    </row>
    <row r="1580" spans="1:28" ht="18.600000000000001" thickBot="1" x14ac:dyDescent="0.4">
      <c r="A1580" s="103" t="s">
        <v>3240</v>
      </c>
      <c r="B1580" s="53"/>
      <c r="C1580" s="83"/>
      <c r="D1580" s="27"/>
      <c r="E1580" s="27"/>
      <c r="F1580" s="27"/>
      <c r="G1580" s="27"/>
      <c r="H1580" s="27"/>
      <c r="I1580" s="27"/>
      <c r="J1580" s="27"/>
      <c r="K1580" s="27"/>
      <c r="L1580" s="16"/>
      <c r="Q1580" s="591" t="s">
        <v>2770</v>
      </c>
      <c r="R1580" s="580" t="s">
        <v>2764</v>
      </c>
      <c r="S1580" s="546" t="s">
        <v>2082</v>
      </c>
      <c r="T1580" s="580">
        <v>240</v>
      </c>
      <c r="U1580" s="580">
        <v>575</v>
      </c>
      <c r="V1580" s="316"/>
      <c r="W1580" s="316">
        <v>575</v>
      </c>
      <c r="X1580" s="316"/>
      <c r="Y1580" s="316"/>
      <c r="Z1580" s="316"/>
      <c r="AA1580" s="316"/>
      <c r="AB1580" s="624" t="s">
        <v>2767</v>
      </c>
    </row>
    <row r="1581" spans="1:28" x14ac:dyDescent="0.3">
      <c r="A1581" s="430" t="s">
        <v>3244</v>
      </c>
      <c r="B1581" s="26" t="s">
        <v>3241</v>
      </c>
      <c r="C1581" s="11" t="s">
        <v>98</v>
      </c>
      <c r="D1581" s="26"/>
      <c r="E1581" s="26"/>
      <c r="F1581" s="316"/>
      <c r="G1581" s="316"/>
      <c r="H1581" s="316"/>
      <c r="I1581" s="316"/>
      <c r="J1581" s="316"/>
      <c r="K1581" s="316"/>
      <c r="L1581" s="114"/>
      <c r="Q1581" s="588" t="s">
        <v>3348</v>
      </c>
      <c r="R1581" s="545" t="s">
        <v>3349</v>
      </c>
      <c r="S1581" s="546" t="s">
        <v>2082</v>
      </c>
      <c r="T1581" s="545">
        <v>80</v>
      </c>
      <c r="U1581" s="545"/>
      <c r="V1581" s="315"/>
      <c r="W1581" s="315"/>
      <c r="X1581" s="315"/>
      <c r="Y1581" s="315"/>
      <c r="Z1581" s="315"/>
      <c r="AA1581" s="315"/>
      <c r="AB1581" s="574" t="s">
        <v>3351</v>
      </c>
    </row>
    <row r="1582" spans="1:28" x14ac:dyDescent="0.3">
      <c r="A1582" s="421" t="s">
        <v>3243</v>
      </c>
      <c r="B1582" s="11" t="s">
        <v>3242</v>
      </c>
      <c r="C1582" s="11" t="s">
        <v>82</v>
      </c>
      <c r="D1582" s="11"/>
      <c r="E1582" s="11"/>
      <c r="F1582" s="281"/>
      <c r="G1582" s="281"/>
      <c r="H1582" s="281"/>
      <c r="I1582" s="281"/>
      <c r="J1582" s="281"/>
      <c r="K1582" s="281"/>
      <c r="L1582" s="4"/>
      <c r="Q1582" s="421"/>
      <c r="R1582" s="11" t="s">
        <v>3406</v>
      </c>
      <c r="S1582" s="11" t="s">
        <v>2082</v>
      </c>
      <c r="T1582" s="11">
        <v>600</v>
      </c>
      <c r="U1582" s="11">
        <v>1260</v>
      </c>
      <c r="V1582" s="281"/>
      <c r="W1582" s="281"/>
      <c r="X1582" s="281"/>
      <c r="Y1582" s="281"/>
      <c r="Z1582" s="281">
        <v>1260</v>
      </c>
      <c r="AA1582" s="281"/>
      <c r="AB1582" s="4" t="s">
        <v>3408</v>
      </c>
    </row>
    <row r="1583" spans="1:28" ht="15" thickBot="1" x14ac:dyDescent="0.35">
      <c r="A1583" s="429" t="s">
        <v>3245</v>
      </c>
      <c r="B1583" s="13"/>
      <c r="C1583" s="11"/>
      <c r="D1583" s="13"/>
      <c r="E1583" s="13"/>
      <c r="F1583" s="314"/>
      <c r="G1583" s="314"/>
      <c r="H1583" s="314"/>
      <c r="I1583" s="314"/>
      <c r="J1583" s="314"/>
      <c r="K1583" s="314"/>
      <c r="L1583" s="8"/>
      <c r="Q1583" s="547"/>
      <c r="R1583" s="546" t="s">
        <v>3407</v>
      </c>
      <c r="S1583" s="546" t="s">
        <v>2082</v>
      </c>
      <c r="T1583" s="546">
        <v>600</v>
      </c>
      <c r="U1583" s="546">
        <v>1260</v>
      </c>
      <c r="V1583" s="281"/>
      <c r="W1583" s="281"/>
      <c r="X1583" s="281"/>
      <c r="Y1583" s="281"/>
      <c r="Z1583" s="281">
        <v>1260</v>
      </c>
      <c r="AA1583" s="281"/>
      <c r="AB1583" s="562" t="s">
        <v>3409</v>
      </c>
    </row>
    <row r="1584" spans="1:28" ht="18.600000000000001" thickBot="1" x14ac:dyDescent="0.4">
      <c r="A1584" s="56" t="s">
        <v>3246</v>
      </c>
      <c r="B1584" s="53"/>
      <c r="C1584" s="83"/>
      <c r="D1584" s="27"/>
      <c r="E1584" s="27"/>
      <c r="F1584" s="27"/>
      <c r="G1584" s="27"/>
      <c r="H1584" s="27"/>
      <c r="I1584" s="27"/>
      <c r="J1584" s="27"/>
      <c r="K1584" s="27"/>
      <c r="L1584" s="16"/>
    </row>
    <row r="1585" spans="1:28" x14ac:dyDescent="0.3">
      <c r="A1585" s="426" t="s">
        <v>3247</v>
      </c>
      <c r="B1585" s="14"/>
      <c r="C1585" s="11"/>
      <c r="D1585" s="14"/>
      <c r="E1585" s="14"/>
      <c r="F1585" s="315"/>
      <c r="G1585" s="315"/>
      <c r="H1585" s="315"/>
      <c r="I1585" s="315"/>
      <c r="J1585" s="315"/>
      <c r="K1585" s="315"/>
      <c r="L1585" s="6"/>
    </row>
    <row r="1586" spans="1:28" x14ac:dyDescent="0.3">
      <c r="A1586" s="35" t="s">
        <v>3248</v>
      </c>
      <c r="B1586" s="11"/>
      <c r="C1586" s="11"/>
      <c r="D1586" s="11"/>
      <c r="E1586" s="11"/>
      <c r="F1586" s="281"/>
      <c r="G1586" s="281"/>
      <c r="H1586" s="281"/>
      <c r="I1586" s="281"/>
      <c r="J1586" s="281"/>
      <c r="K1586" s="281"/>
      <c r="L1586" s="4"/>
    </row>
    <row r="1587" spans="1:28" x14ac:dyDescent="0.3">
      <c r="A1587" s="421" t="s">
        <v>3132</v>
      </c>
      <c r="B1587" s="11"/>
      <c r="C1587" s="11"/>
      <c r="D1587" s="11"/>
      <c r="E1587" s="11"/>
      <c r="F1587" s="281"/>
      <c r="G1587" s="281"/>
      <c r="H1587" s="281"/>
      <c r="I1587" s="281"/>
      <c r="J1587" s="281"/>
      <c r="K1587" s="281"/>
      <c r="L1587" s="4"/>
    </row>
    <row r="1588" spans="1:28" ht="15" thickBot="1" x14ac:dyDescent="0.35">
      <c r="A1588" s="429"/>
      <c r="B1588" s="13"/>
      <c r="C1588" s="11"/>
      <c r="D1588" s="13"/>
      <c r="E1588" s="13"/>
      <c r="F1588" s="314"/>
      <c r="G1588" s="314"/>
      <c r="H1588" s="314"/>
      <c r="I1588" s="314"/>
      <c r="J1588" s="314"/>
      <c r="K1588" s="314"/>
      <c r="L1588" s="8"/>
      <c r="Q1588" s="547"/>
      <c r="R1588" s="554" t="s">
        <v>879</v>
      </c>
      <c r="S1588" s="546" t="s">
        <v>883</v>
      </c>
      <c r="T1588" s="546">
        <v>8</v>
      </c>
      <c r="U1588" s="546">
        <v>7.5</v>
      </c>
      <c r="V1588" s="281">
        <v>7.5</v>
      </c>
      <c r="W1588" s="281"/>
      <c r="X1588" s="281"/>
      <c r="Y1588" s="281"/>
      <c r="Z1588" s="281"/>
      <c r="AA1588" s="281"/>
      <c r="AB1588" s="582" t="s">
        <v>1917</v>
      </c>
    </row>
    <row r="1589" spans="1:28" ht="18.600000000000001" thickBot="1" x14ac:dyDescent="0.4">
      <c r="A1589" s="56" t="s">
        <v>3250</v>
      </c>
      <c r="B1589" s="53"/>
      <c r="C1589" s="83"/>
      <c r="D1589" s="27"/>
      <c r="E1589" s="27"/>
      <c r="F1589" s="27"/>
      <c r="G1589" s="27"/>
      <c r="H1589" s="27"/>
      <c r="I1589" s="27"/>
      <c r="J1589" s="27"/>
      <c r="K1589" s="27"/>
      <c r="L1589" s="16"/>
      <c r="Q1589" s="421"/>
      <c r="R1589" s="40" t="s">
        <v>880</v>
      </c>
      <c r="S1589" s="11" t="s">
        <v>883</v>
      </c>
      <c r="T1589" s="11">
        <v>16</v>
      </c>
      <c r="U1589" s="11">
        <v>15</v>
      </c>
      <c r="V1589" s="281">
        <v>15</v>
      </c>
      <c r="W1589" s="281"/>
      <c r="X1589" s="281"/>
      <c r="Y1589" s="281"/>
      <c r="Z1589" s="281"/>
      <c r="AA1589" s="281"/>
      <c r="AB1589" t="s">
        <v>1917</v>
      </c>
    </row>
    <row r="1590" spans="1:28" x14ac:dyDescent="0.3">
      <c r="A1590" s="426" t="s">
        <v>3251</v>
      </c>
      <c r="B1590" s="14" t="s">
        <v>3252</v>
      </c>
      <c r="C1590" s="11" t="s">
        <v>98</v>
      </c>
      <c r="D1590" s="14">
        <v>100</v>
      </c>
      <c r="E1590" s="14"/>
      <c r="F1590" s="315"/>
      <c r="G1590" s="315"/>
      <c r="H1590" s="315"/>
      <c r="I1590" s="315"/>
      <c r="J1590" s="315"/>
      <c r="K1590" s="315"/>
      <c r="L1590" s="6"/>
      <c r="Q1590" s="547"/>
      <c r="R1590" s="554" t="s">
        <v>881</v>
      </c>
      <c r="S1590" s="546" t="s">
        <v>883</v>
      </c>
      <c r="T1590" s="546">
        <v>24</v>
      </c>
      <c r="U1590" s="546">
        <v>22.5</v>
      </c>
      <c r="V1590" s="281">
        <v>22.5</v>
      </c>
      <c r="W1590" s="281"/>
      <c r="X1590" s="281"/>
      <c r="Y1590" s="281"/>
      <c r="Z1590" s="281"/>
      <c r="AA1590" s="281"/>
      <c r="AB1590" s="582" t="s">
        <v>1917</v>
      </c>
    </row>
    <row r="1591" spans="1:28" x14ac:dyDescent="0.3">
      <c r="A1591" s="35" t="s">
        <v>3254</v>
      </c>
      <c r="B1591" s="11" t="s">
        <v>3253</v>
      </c>
      <c r="C1591" s="11" t="s">
        <v>2079</v>
      </c>
      <c r="D1591" s="11">
        <v>300</v>
      </c>
      <c r="E1591" s="11"/>
      <c r="F1591" s="281"/>
      <c r="G1591" s="281"/>
      <c r="H1591" s="281"/>
      <c r="I1591" s="281"/>
      <c r="J1591" s="281"/>
      <c r="K1591" s="281"/>
      <c r="L1591" s="4"/>
      <c r="Q1591" s="421"/>
      <c r="R1591" s="40" t="s">
        <v>884</v>
      </c>
      <c r="S1591" s="11" t="s">
        <v>882</v>
      </c>
      <c r="T1591" s="11">
        <v>9</v>
      </c>
      <c r="U1591" s="11">
        <v>12.5</v>
      </c>
      <c r="V1591" s="281">
        <v>12.5</v>
      </c>
      <c r="W1591" s="281"/>
      <c r="X1591" s="281"/>
      <c r="Y1591" s="281"/>
      <c r="Z1591" s="281"/>
      <c r="AA1591" s="281"/>
      <c r="AB1591" t="s">
        <v>1918</v>
      </c>
    </row>
    <row r="1592" spans="1:28" ht="15" thickBot="1" x14ac:dyDescent="0.35">
      <c r="A1592" s="429" t="s">
        <v>3053</v>
      </c>
      <c r="B1592" s="13"/>
      <c r="C1592" s="11"/>
      <c r="D1592" s="13"/>
      <c r="E1592" s="13"/>
      <c r="F1592" s="314"/>
      <c r="G1592" s="314"/>
      <c r="H1592" s="314"/>
      <c r="I1592" s="314"/>
      <c r="J1592" s="314"/>
      <c r="K1592" s="314"/>
      <c r="L1592" s="8"/>
      <c r="Q1592" s="547"/>
      <c r="R1592" s="554" t="s">
        <v>885</v>
      </c>
      <c r="S1592" s="546" t="s">
        <v>882</v>
      </c>
      <c r="T1592" s="546">
        <v>18</v>
      </c>
      <c r="U1592" s="546">
        <v>25</v>
      </c>
      <c r="V1592" s="281">
        <v>25</v>
      </c>
      <c r="W1592" s="281"/>
      <c r="X1592" s="281"/>
      <c r="Y1592" s="281"/>
      <c r="Z1592" s="281"/>
      <c r="AA1592" s="281"/>
      <c r="AB1592" s="582" t="s">
        <v>1919</v>
      </c>
    </row>
    <row r="1593" spans="1:28" ht="18.600000000000001" thickBot="1" x14ac:dyDescent="0.4">
      <c r="A1593" s="56" t="s">
        <v>3256</v>
      </c>
      <c r="B1593" s="53"/>
      <c r="C1593" s="83"/>
      <c r="D1593" s="27"/>
      <c r="E1593" s="27"/>
      <c r="F1593" s="27"/>
      <c r="G1593" s="27"/>
      <c r="H1593" s="27"/>
      <c r="I1593" s="27"/>
      <c r="J1593" s="27"/>
      <c r="K1593" s="27"/>
      <c r="L1593" s="16"/>
      <c r="Q1593" s="547"/>
      <c r="R1593" s="554" t="s">
        <v>2151</v>
      </c>
      <c r="S1593" s="546" t="s">
        <v>2152</v>
      </c>
      <c r="T1593" s="546">
        <v>156</v>
      </c>
      <c r="U1593" s="546">
        <v>370</v>
      </c>
      <c r="V1593" s="281"/>
      <c r="W1593" s="281">
        <v>370</v>
      </c>
      <c r="X1593" s="281"/>
      <c r="Y1593" s="281"/>
      <c r="Z1593" s="281"/>
      <c r="AA1593" s="281"/>
      <c r="AB1593" s="562" t="s">
        <v>2153</v>
      </c>
    </row>
    <row r="1594" spans="1:28" x14ac:dyDescent="0.3">
      <c r="A1594" s="426" t="s">
        <v>3260</v>
      </c>
      <c r="B1594" s="14" t="s">
        <v>3255</v>
      </c>
      <c r="C1594" s="11" t="s">
        <v>98</v>
      </c>
      <c r="D1594" s="14">
        <v>100</v>
      </c>
      <c r="E1594" s="14"/>
      <c r="F1594" s="315"/>
      <c r="G1594" s="315"/>
      <c r="H1594" s="315"/>
      <c r="I1594" s="315"/>
      <c r="J1594" s="315"/>
      <c r="K1594" s="315"/>
      <c r="L1594" s="6" t="s">
        <v>252</v>
      </c>
      <c r="Q1594" s="421"/>
      <c r="R1594" s="40" t="s">
        <v>2154</v>
      </c>
      <c r="S1594" s="11" t="s">
        <v>2156</v>
      </c>
      <c r="T1594" s="11">
        <v>10</v>
      </c>
      <c r="U1594" s="11">
        <v>25</v>
      </c>
      <c r="V1594" s="281">
        <v>25</v>
      </c>
      <c r="W1594" s="281"/>
      <c r="X1594" s="281"/>
      <c r="Y1594" s="281"/>
      <c r="Z1594" s="281"/>
      <c r="AA1594" s="281"/>
      <c r="AB1594" s="4" t="s">
        <v>2157</v>
      </c>
    </row>
    <row r="1595" spans="1:28" x14ac:dyDescent="0.3">
      <c r="A1595" s="420" t="s">
        <v>3261</v>
      </c>
      <c r="B1595" s="14" t="s">
        <v>3257</v>
      </c>
      <c r="C1595" s="11" t="s">
        <v>98</v>
      </c>
      <c r="D1595" s="14">
        <v>200</v>
      </c>
      <c r="E1595" s="14"/>
      <c r="F1595" s="315"/>
      <c r="G1595" s="315"/>
      <c r="H1595" s="315"/>
      <c r="I1595" s="315"/>
      <c r="J1595" s="315"/>
      <c r="K1595" s="315"/>
      <c r="L1595" s="6" t="s">
        <v>252</v>
      </c>
      <c r="Q1595" s="547"/>
      <c r="R1595" s="554" t="s">
        <v>2155</v>
      </c>
      <c r="S1595" s="546" t="s">
        <v>2156</v>
      </c>
      <c r="T1595" s="546">
        <v>18</v>
      </c>
      <c r="U1595" s="546">
        <v>46</v>
      </c>
      <c r="V1595" s="281">
        <v>46</v>
      </c>
      <c r="W1595" s="281"/>
      <c r="X1595" s="281"/>
      <c r="Y1595" s="281"/>
      <c r="Z1595" s="281"/>
      <c r="AA1595" s="281"/>
      <c r="AB1595" s="562" t="s">
        <v>2158</v>
      </c>
    </row>
    <row r="1596" spans="1:28" x14ac:dyDescent="0.3">
      <c r="A1596" s="421" t="s">
        <v>3262</v>
      </c>
      <c r="B1596" s="14" t="s">
        <v>3258</v>
      </c>
      <c r="C1596" s="11" t="s">
        <v>2065</v>
      </c>
      <c r="D1596" s="14">
        <v>300</v>
      </c>
      <c r="E1596" s="14"/>
      <c r="F1596" s="315"/>
      <c r="G1596" s="315"/>
      <c r="H1596" s="315"/>
      <c r="I1596" s="315"/>
      <c r="J1596" s="315"/>
      <c r="K1596" s="315"/>
      <c r="L1596" s="6" t="s">
        <v>252</v>
      </c>
      <c r="Q1596" s="429"/>
      <c r="R1596" s="252" t="s">
        <v>2159</v>
      </c>
      <c r="S1596" s="11" t="s">
        <v>2152</v>
      </c>
      <c r="T1596" s="13">
        <v>65</v>
      </c>
      <c r="U1596" s="13">
        <v>180</v>
      </c>
      <c r="V1596" s="314">
        <v>180</v>
      </c>
      <c r="W1596" s="314"/>
      <c r="X1596" s="314"/>
      <c r="Y1596" s="314"/>
      <c r="Z1596" s="314"/>
      <c r="AA1596" s="314"/>
      <c r="AB1596" s="8" t="s">
        <v>2160</v>
      </c>
    </row>
    <row r="1597" spans="1:28" ht="15" thickBot="1" x14ac:dyDescent="0.35">
      <c r="A1597" s="429"/>
      <c r="B1597" s="13" t="s">
        <v>3259</v>
      </c>
      <c r="C1597" s="11" t="s">
        <v>2065</v>
      </c>
      <c r="D1597" s="13"/>
      <c r="E1597" s="13"/>
      <c r="F1597" s="314"/>
      <c r="G1597" s="314"/>
      <c r="H1597" s="314"/>
      <c r="I1597" s="314"/>
      <c r="J1597" s="314"/>
      <c r="K1597" s="314"/>
      <c r="L1597" s="8"/>
      <c r="Q1597" s="430" t="s">
        <v>2330</v>
      </c>
      <c r="R1597" s="405" t="s">
        <v>2332</v>
      </c>
      <c r="S1597" s="11" t="s">
        <v>2156</v>
      </c>
      <c r="T1597" s="26">
        <v>36</v>
      </c>
      <c r="U1597" s="630"/>
      <c r="V1597" s="771"/>
      <c r="W1597" s="771"/>
      <c r="X1597" s="771"/>
      <c r="Y1597" s="771"/>
      <c r="Z1597" s="771"/>
      <c r="AA1597" s="771"/>
      <c r="AB1597" s="114" t="s">
        <v>2333</v>
      </c>
    </row>
    <row r="1598" spans="1:28" ht="18.600000000000001" thickBot="1" x14ac:dyDescent="0.4">
      <c r="A1598" s="56" t="s">
        <v>3263</v>
      </c>
      <c r="B1598" s="53"/>
      <c r="C1598" s="83"/>
      <c r="D1598" s="27"/>
      <c r="E1598" s="27"/>
      <c r="F1598" s="27"/>
      <c r="G1598" s="27"/>
      <c r="H1598" s="27"/>
      <c r="I1598" s="27"/>
      <c r="J1598" s="27"/>
      <c r="K1598" s="27"/>
      <c r="L1598" s="16"/>
      <c r="Q1598" s="587"/>
      <c r="R1598" s="552" t="s">
        <v>2859</v>
      </c>
      <c r="S1598" s="546" t="s">
        <v>2156</v>
      </c>
      <c r="T1598" s="552">
        <v>12</v>
      </c>
      <c r="U1598" s="648"/>
      <c r="V1598" s="772"/>
      <c r="W1598" s="772"/>
      <c r="X1598" s="772"/>
      <c r="Y1598" s="772"/>
      <c r="Z1598" s="772"/>
      <c r="AA1598" s="772"/>
      <c r="AB1598" s="575" t="s">
        <v>2860</v>
      </c>
    </row>
    <row r="1599" spans="1:28" x14ac:dyDescent="0.3">
      <c r="A1599" s="426" t="s">
        <v>3264</v>
      </c>
      <c r="B1599" s="14" t="s">
        <v>3265</v>
      </c>
      <c r="C1599" s="11" t="s">
        <v>2076</v>
      </c>
      <c r="D1599" s="14">
        <v>120</v>
      </c>
      <c r="E1599" s="14"/>
      <c r="F1599" s="315"/>
      <c r="G1599" s="315"/>
      <c r="H1599" s="315"/>
      <c r="I1599" s="315"/>
      <c r="J1599" s="315"/>
      <c r="K1599" s="315"/>
      <c r="L1599" s="6" t="s">
        <v>3268</v>
      </c>
    </row>
    <row r="1600" spans="1:28" x14ac:dyDescent="0.3">
      <c r="A1600" s="421" t="s">
        <v>3284</v>
      </c>
      <c r="B1600" s="11" t="s">
        <v>3266</v>
      </c>
      <c r="C1600" s="11" t="s">
        <v>2076</v>
      </c>
      <c r="D1600" s="11">
        <v>240</v>
      </c>
      <c r="E1600" s="11"/>
      <c r="F1600" s="281"/>
      <c r="G1600" s="281"/>
      <c r="H1600" s="281"/>
      <c r="I1600" s="281"/>
      <c r="J1600" s="281"/>
      <c r="K1600" s="281"/>
      <c r="L1600" s="6" t="s">
        <v>3269</v>
      </c>
    </row>
    <row r="1601" spans="1:28" x14ac:dyDescent="0.3">
      <c r="A1601" s="421"/>
      <c r="B1601" s="11" t="s">
        <v>3267</v>
      </c>
      <c r="C1601" s="11" t="s">
        <v>2076</v>
      </c>
      <c r="D1601" s="11"/>
      <c r="E1601" s="11"/>
      <c r="F1601" s="281"/>
      <c r="G1601" s="281"/>
      <c r="H1601" s="281"/>
      <c r="I1601" s="281"/>
      <c r="J1601" s="281"/>
      <c r="K1601" s="281"/>
      <c r="L1601" s="6" t="s">
        <v>3270</v>
      </c>
    </row>
    <row r="1602" spans="1:28" x14ac:dyDescent="0.3">
      <c r="A1602" s="421"/>
      <c r="B1602" s="11" t="s">
        <v>3271</v>
      </c>
      <c r="C1602" s="11" t="s">
        <v>2076</v>
      </c>
      <c r="D1602" s="11">
        <v>260</v>
      </c>
      <c r="E1602" s="11"/>
      <c r="F1602" s="281"/>
      <c r="G1602" s="281"/>
      <c r="H1602" s="281"/>
      <c r="I1602" s="281"/>
      <c r="J1602" s="281"/>
      <c r="K1602" s="281"/>
      <c r="L1602" s="6" t="s">
        <v>3278</v>
      </c>
    </row>
    <row r="1603" spans="1:28" x14ac:dyDescent="0.3">
      <c r="A1603" s="421"/>
      <c r="B1603" s="11" t="s">
        <v>3272</v>
      </c>
      <c r="C1603" s="11" t="s">
        <v>2076</v>
      </c>
      <c r="D1603" s="11">
        <v>330</v>
      </c>
      <c r="E1603" s="11"/>
      <c r="F1603" s="281"/>
      <c r="G1603" s="281"/>
      <c r="H1603" s="281"/>
      <c r="I1603" s="281"/>
      <c r="J1603" s="281"/>
      <c r="K1603" s="281"/>
      <c r="L1603" s="4" t="s">
        <v>3274</v>
      </c>
      <c r="Q1603" s="437"/>
      <c r="R1603" s="414" t="s">
        <v>535</v>
      </c>
      <c r="S1603" s="96" t="s">
        <v>2104</v>
      </c>
      <c r="T1603" s="96">
        <v>120</v>
      </c>
      <c r="U1603" s="619"/>
      <c r="V1603" s="770"/>
      <c r="W1603" s="770"/>
      <c r="X1603" s="770"/>
      <c r="Y1603" s="770"/>
      <c r="Z1603" s="770"/>
      <c r="AA1603" s="770"/>
      <c r="AB1603" s="66" t="s">
        <v>1815</v>
      </c>
    </row>
    <row r="1604" spans="1:28" x14ac:dyDescent="0.3">
      <c r="A1604" s="421"/>
      <c r="B1604" s="11" t="s">
        <v>3273</v>
      </c>
      <c r="C1604" s="11" t="s">
        <v>2079</v>
      </c>
      <c r="D1604" s="11">
        <v>350</v>
      </c>
      <c r="E1604" s="11"/>
      <c r="F1604" s="281"/>
      <c r="G1604" s="281"/>
      <c r="H1604" s="281"/>
      <c r="I1604" s="281"/>
      <c r="J1604" s="281"/>
      <c r="K1604" s="281"/>
      <c r="L1604" s="6" t="s">
        <v>3277</v>
      </c>
      <c r="Q1604" s="668"/>
      <c r="R1604" s="658" t="s">
        <v>545</v>
      </c>
      <c r="S1604" s="623" t="s">
        <v>547</v>
      </c>
      <c r="T1604" s="623">
        <v>350</v>
      </c>
      <c r="U1604" s="619"/>
      <c r="V1604" s="770"/>
      <c r="W1604" s="770"/>
      <c r="X1604" s="770"/>
      <c r="Y1604" s="770"/>
      <c r="Z1604" s="770"/>
      <c r="AA1604" s="770"/>
      <c r="AB1604" s="624" t="s">
        <v>1821</v>
      </c>
    </row>
    <row r="1605" spans="1:28" x14ac:dyDescent="0.3">
      <c r="A1605" s="421"/>
      <c r="B1605" s="11" t="s">
        <v>3275</v>
      </c>
      <c r="C1605" s="11" t="s">
        <v>2076</v>
      </c>
      <c r="D1605" s="11">
        <v>360</v>
      </c>
      <c r="E1605" s="11"/>
      <c r="F1605" s="281"/>
      <c r="G1605" s="281"/>
      <c r="H1605" s="281"/>
      <c r="I1605" s="281"/>
      <c r="J1605" s="281"/>
      <c r="K1605" s="281"/>
      <c r="L1605" s="6" t="s">
        <v>3276</v>
      </c>
      <c r="Q1605" s="437"/>
      <c r="R1605" s="414" t="s">
        <v>546</v>
      </c>
      <c r="S1605" s="96" t="s">
        <v>547</v>
      </c>
      <c r="T1605" s="96">
        <v>350</v>
      </c>
      <c r="U1605" s="619"/>
      <c r="V1605" s="770"/>
      <c r="W1605" s="770"/>
      <c r="X1605" s="770"/>
      <c r="Y1605" s="770"/>
      <c r="Z1605" s="770"/>
      <c r="AA1605" s="770"/>
      <c r="AB1605" s="66" t="s">
        <v>1822</v>
      </c>
    </row>
    <row r="1606" spans="1:28" x14ac:dyDescent="0.3">
      <c r="A1606" s="421"/>
      <c r="B1606" s="11" t="s">
        <v>3279</v>
      </c>
      <c r="C1606" s="11" t="s">
        <v>2076</v>
      </c>
      <c r="D1606" s="11">
        <v>480</v>
      </c>
      <c r="E1606" s="11"/>
      <c r="F1606" s="281"/>
      <c r="G1606" s="281"/>
      <c r="H1606" s="281"/>
      <c r="I1606" s="281"/>
      <c r="J1606" s="281"/>
      <c r="K1606" s="281"/>
      <c r="L1606" s="6" t="s">
        <v>3276</v>
      </c>
      <c r="Q1606" s="668"/>
      <c r="R1606" s="658" t="s">
        <v>548</v>
      </c>
      <c r="S1606" s="623" t="s">
        <v>547</v>
      </c>
      <c r="T1606" s="623">
        <v>350</v>
      </c>
      <c r="U1606" s="619"/>
      <c r="V1606" s="770"/>
      <c r="W1606" s="770"/>
      <c r="X1606" s="770"/>
      <c r="Y1606" s="770"/>
      <c r="Z1606" s="770"/>
      <c r="AA1606" s="770"/>
      <c r="AB1606" s="624" t="s">
        <v>1821</v>
      </c>
    </row>
    <row r="1607" spans="1:28" x14ac:dyDescent="0.3">
      <c r="A1607" s="421"/>
      <c r="B1607" s="11" t="s">
        <v>3280</v>
      </c>
      <c r="C1607" s="11" t="s">
        <v>2076</v>
      </c>
      <c r="D1607" s="11">
        <v>390</v>
      </c>
      <c r="E1607" s="11"/>
      <c r="F1607" s="281"/>
      <c r="G1607" s="281"/>
      <c r="H1607" s="281"/>
      <c r="I1607" s="281"/>
      <c r="J1607" s="281"/>
      <c r="K1607" s="281"/>
      <c r="L1607" s="6" t="s">
        <v>3281</v>
      </c>
      <c r="Q1607" s="437"/>
      <c r="R1607" s="414" t="s">
        <v>549</v>
      </c>
      <c r="S1607" s="96" t="s">
        <v>547</v>
      </c>
      <c r="T1607" s="96">
        <v>145</v>
      </c>
      <c r="U1607" s="619"/>
      <c r="V1607" s="770"/>
      <c r="W1607" s="770"/>
      <c r="X1607" s="770"/>
      <c r="Y1607" s="770"/>
      <c r="Z1607" s="770"/>
      <c r="AA1607" s="770"/>
      <c r="AB1607" s="66" t="s">
        <v>1821</v>
      </c>
    </row>
    <row r="1608" spans="1:28" ht="15" thickBot="1" x14ac:dyDescent="0.35">
      <c r="A1608" s="429"/>
      <c r="B1608" s="13" t="s">
        <v>3282</v>
      </c>
      <c r="C1608" s="11" t="s">
        <v>2076</v>
      </c>
      <c r="D1608" s="13"/>
      <c r="E1608" s="13"/>
      <c r="F1608" s="314"/>
      <c r="G1608" s="314"/>
      <c r="H1608" s="314"/>
      <c r="I1608" s="314"/>
      <c r="J1608" s="314"/>
      <c r="K1608" s="314"/>
      <c r="L1608" s="114" t="s">
        <v>3283</v>
      </c>
      <c r="Q1608" s="668"/>
      <c r="R1608" s="658" t="s">
        <v>550</v>
      </c>
      <c r="S1608" s="623" t="s">
        <v>547</v>
      </c>
      <c r="T1608" s="623">
        <v>250</v>
      </c>
      <c r="U1608" s="619"/>
      <c r="V1608" s="770"/>
      <c r="W1608" s="770"/>
      <c r="X1608" s="770"/>
      <c r="Y1608" s="770"/>
      <c r="Z1608" s="770"/>
      <c r="AA1608" s="770"/>
      <c r="AB1608" s="624" t="s">
        <v>1821</v>
      </c>
    </row>
    <row r="1609" spans="1:28" ht="18.600000000000001" thickBot="1" x14ac:dyDescent="0.4">
      <c r="A1609" s="56" t="s">
        <v>3285</v>
      </c>
      <c r="B1609" s="53"/>
      <c r="C1609" s="83"/>
      <c r="D1609" s="27"/>
      <c r="E1609" s="27"/>
      <c r="F1609" s="27"/>
      <c r="G1609" s="27"/>
      <c r="H1609" s="27"/>
      <c r="I1609" s="27"/>
      <c r="J1609" s="27"/>
      <c r="K1609" s="27"/>
      <c r="L1609" s="16"/>
      <c r="Q1609" s="556" t="s">
        <v>2286</v>
      </c>
      <c r="R1609" s="544" t="s">
        <v>2280</v>
      </c>
      <c r="S1609" s="623" t="s">
        <v>547</v>
      </c>
      <c r="T1609" s="545">
        <v>90</v>
      </c>
      <c r="U1609" s="648"/>
      <c r="V1609" s="772"/>
      <c r="W1609" s="772"/>
      <c r="X1609" s="772"/>
      <c r="Y1609" s="772"/>
      <c r="Z1609" s="772"/>
      <c r="AA1609" s="772"/>
      <c r="AB1609" s="574" t="s">
        <v>2288</v>
      </c>
    </row>
    <row r="1610" spans="1:28" x14ac:dyDescent="0.3">
      <c r="A1610" s="430" t="s">
        <v>3286</v>
      </c>
      <c r="B1610" s="65" t="s">
        <v>3287</v>
      </c>
      <c r="C1610" s="11" t="s">
        <v>2076</v>
      </c>
      <c r="D1610" s="26">
        <v>136</v>
      </c>
      <c r="E1610" s="26"/>
      <c r="F1610" s="316"/>
      <c r="G1610" s="316"/>
      <c r="H1610" s="316"/>
      <c r="I1610" s="316"/>
      <c r="J1610" s="316"/>
      <c r="K1610" s="316"/>
      <c r="L1610" s="57" t="s">
        <v>3292</v>
      </c>
      <c r="Q1610" s="35" t="s">
        <v>2287</v>
      </c>
      <c r="R1610" s="40" t="s">
        <v>2282</v>
      </c>
      <c r="S1610" s="96" t="s">
        <v>547</v>
      </c>
      <c r="T1610" s="11">
        <v>470</v>
      </c>
      <c r="U1610" s="648"/>
      <c r="V1610" s="772"/>
      <c r="W1610" s="772"/>
      <c r="X1610" s="772"/>
      <c r="Y1610" s="772"/>
      <c r="Z1610" s="772"/>
      <c r="AA1610" s="772"/>
      <c r="AB1610" s="6" t="s">
        <v>2289</v>
      </c>
    </row>
    <row r="1611" spans="1:28" x14ac:dyDescent="0.3">
      <c r="A1611" s="421" t="s">
        <v>3303</v>
      </c>
      <c r="B1611" s="65" t="s">
        <v>3288</v>
      </c>
      <c r="C1611" s="11" t="s">
        <v>2076</v>
      </c>
      <c r="D1611" s="11">
        <v>180</v>
      </c>
      <c r="E1611" s="11"/>
      <c r="F1611" s="281"/>
      <c r="G1611" s="281"/>
      <c r="H1611" s="281"/>
      <c r="I1611" s="281"/>
      <c r="J1611" s="281"/>
      <c r="K1611" s="281"/>
      <c r="L1611" s="66" t="s">
        <v>3293</v>
      </c>
      <c r="Q1611" s="728"/>
      <c r="R1611" s="554" t="s">
        <v>2283</v>
      </c>
      <c r="S1611" s="623" t="s">
        <v>547</v>
      </c>
      <c r="T1611" s="552">
        <v>900</v>
      </c>
      <c r="U1611" s="648"/>
      <c r="V1611" s="772"/>
      <c r="W1611" s="772"/>
      <c r="X1611" s="772"/>
      <c r="Y1611" s="772"/>
      <c r="Z1611" s="772"/>
      <c r="AA1611" s="772"/>
      <c r="AB1611" s="574" t="s">
        <v>2290</v>
      </c>
    </row>
    <row r="1612" spans="1:28" x14ac:dyDescent="0.3">
      <c r="A1612" s="421"/>
      <c r="B1612" s="65" t="s">
        <v>3289</v>
      </c>
      <c r="C1612" s="11" t="s">
        <v>2076</v>
      </c>
      <c r="D1612" s="11">
        <v>280</v>
      </c>
      <c r="E1612" s="11"/>
      <c r="F1612" s="281"/>
      <c r="G1612" s="281"/>
      <c r="H1612" s="281"/>
      <c r="I1612" s="281"/>
      <c r="J1612" s="281"/>
      <c r="K1612" s="281"/>
      <c r="L1612" s="66" t="s">
        <v>3295</v>
      </c>
      <c r="Q1612" s="35"/>
      <c r="R1612" s="40" t="s">
        <v>2284</v>
      </c>
      <c r="S1612" s="96" t="s">
        <v>547</v>
      </c>
      <c r="T1612" s="11">
        <v>600</v>
      </c>
      <c r="U1612" s="648"/>
      <c r="V1612" s="772"/>
      <c r="W1612" s="772"/>
      <c r="X1612" s="772"/>
      <c r="Y1612" s="772"/>
      <c r="Z1612" s="772"/>
      <c r="AA1612" s="772"/>
      <c r="AB1612" s="6" t="s">
        <v>2291</v>
      </c>
    </row>
    <row r="1613" spans="1:28" x14ac:dyDescent="0.3">
      <c r="A1613" s="421"/>
      <c r="B1613" s="65" t="s">
        <v>3290</v>
      </c>
      <c r="C1613" s="11" t="s">
        <v>2076</v>
      </c>
      <c r="D1613" s="11">
        <v>480</v>
      </c>
      <c r="E1613" s="11"/>
      <c r="F1613" s="281"/>
      <c r="G1613" s="281"/>
      <c r="H1613" s="281"/>
      <c r="I1613" s="281"/>
      <c r="J1613" s="281"/>
      <c r="K1613" s="281"/>
      <c r="L1613" s="66" t="s">
        <v>3294</v>
      </c>
      <c r="Q1613" s="587"/>
      <c r="R1613" s="551" t="s">
        <v>2285</v>
      </c>
      <c r="S1613" s="623" t="s">
        <v>547</v>
      </c>
      <c r="T1613" s="552">
        <v>420</v>
      </c>
      <c r="U1613" s="648"/>
      <c r="V1613" s="772"/>
      <c r="W1613" s="772"/>
      <c r="X1613" s="772"/>
      <c r="Y1613" s="772"/>
      <c r="Z1613" s="772"/>
      <c r="AA1613" s="772"/>
      <c r="AB1613" s="586" t="s">
        <v>2292</v>
      </c>
    </row>
    <row r="1614" spans="1:28" x14ac:dyDescent="0.3">
      <c r="A1614" s="421"/>
      <c r="B1614" s="65" t="s">
        <v>3291</v>
      </c>
      <c r="C1614" s="11" t="s">
        <v>2076</v>
      </c>
      <c r="D1614" s="11">
        <v>650</v>
      </c>
      <c r="E1614" s="11"/>
      <c r="F1614" s="281"/>
      <c r="G1614" s="281"/>
      <c r="H1614" s="281"/>
      <c r="I1614" s="281"/>
      <c r="J1614" s="281"/>
      <c r="K1614" s="281"/>
      <c r="L1614" s="66" t="s">
        <v>3296</v>
      </c>
      <c r="Q1614" s="421"/>
      <c r="R1614" s="40" t="s">
        <v>2572</v>
      </c>
      <c r="S1614" s="96" t="s">
        <v>547</v>
      </c>
      <c r="T1614" s="11">
        <v>300</v>
      </c>
      <c r="U1614" s="648"/>
      <c r="V1614" s="772"/>
      <c r="W1614" s="772"/>
      <c r="X1614" s="772"/>
      <c r="Y1614" s="772"/>
      <c r="Z1614" s="772"/>
      <c r="AA1614" s="772"/>
      <c r="AB1614" s="4" t="s">
        <v>2574</v>
      </c>
    </row>
    <row r="1615" spans="1:28" x14ac:dyDescent="0.3">
      <c r="A1615" s="421"/>
      <c r="B1615" s="11" t="s">
        <v>3297</v>
      </c>
      <c r="C1615" s="11" t="s">
        <v>2102</v>
      </c>
      <c r="D1615" s="11">
        <v>200</v>
      </c>
      <c r="E1615" s="11"/>
      <c r="F1615" s="281"/>
      <c r="G1615" s="281"/>
      <c r="H1615" s="281"/>
      <c r="I1615" s="281"/>
      <c r="J1615" s="281"/>
      <c r="K1615" s="281"/>
      <c r="L1615" s="66" t="s">
        <v>3300</v>
      </c>
      <c r="Q1615" s="587"/>
      <c r="R1615" s="551" t="s">
        <v>2573</v>
      </c>
      <c r="S1615" s="623" t="s">
        <v>547</v>
      </c>
      <c r="T1615" s="552">
        <v>400</v>
      </c>
      <c r="U1615" s="648"/>
      <c r="V1615" s="772"/>
      <c r="W1615" s="772"/>
      <c r="X1615" s="772"/>
      <c r="Y1615" s="772"/>
      <c r="Z1615" s="772"/>
      <c r="AA1615" s="772"/>
      <c r="AB1615" s="575"/>
    </row>
    <row r="1616" spans="1:28" x14ac:dyDescent="0.3">
      <c r="A1616" s="421"/>
      <c r="B1616" s="11" t="s">
        <v>3298</v>
      </c>
      <c r="C1616" s="11" t="s">
        <v>2077</v>
      </c>
      <c r="D1616" s="11">
        <v>95</v>
      </c>
      <c r="E1616" s="11"/>
      <c r="F1616" s="281"/>
      <c r="G1616" s="281"/>
      <c r="H1616" s="281"/>
      <c r="I1616" s="281"/>
      <c r="J1616" s="281"/>
      <c r="K1616" s="281"/>
      <c r="L1616" s="66" t="s">
        <v>3299</v>
      </c>
    </row>
    <row r="1617" spans="1:12" ht="15" thickBot="1" x14ac:dyDescent="0.35">
      <c r="A1617" s="429"/>
      <c r="B1617" s="13" t="s">
        <v>3301</v>
      </c>
      <c r="C1617" s="11" t="s">
        <v>2102</v>
      </c>
      <c r="D1617" s="13">
        <v>330</v>
      </c>
      <c r="E1617" s="13"/>
      <c r="F1617" s="314"/>
      <c r="G1617" s="314"/>
      <c r="H1617" s="314"/>
      <c r="I1617" s="314"/>
      <c r="J1617" s="314"/>
      <c r="K1617" s="314"/>
      <c r="L1617" s="76" t="s">
        <v>3302</v>
      </c>
    </row>
    <row r="1618" spans="1:12" ht="18.600000000000001" thickBot="1" x14ac:dyDescent="0.4">
      <c r="A1618" s="56" t="s">
        <v>3304</v>
      </c>
      <c r="B1618" s="53"/>
      <c r="C1618" s="83"/>
      <c r="D1618" s="27"/>
      <c r="E1618" s="27"/>
      <c r="F1618" s="27"/>
      <c r="G1618" s="27"/>
      <c r="H1618" s="27"/>
      <c r="I1618" s="27"/>
      <c r="J1618" s="27"/>
      <c r="K1618" s="27"/>
      <c r="L1618" s="16"/>
    </row>
    <row r="1619" spans="1:12" x14ac:dyDescent="0.3">
      <c r="A1619" s="426" t="s">
        <v>3316</v>
      </c>
      <c r="B1619" s="14" t="s">
        <v>3305</v>
      </c>
      <c r="C1619" s="11" t="s">
        <v>2077</v>
      </c>
      <c r="D1619" s="14">
        <v>90</v>
      </c>
      <c r="E1619" s="14"/>
      <c r="F1619" s="315"/>
      <c r="G1619" s="315"/>
      <c r="H1619" s="315"/>
      <c r="I1619" s="315"/>
      <c r="J1619" s="315"/>
      <c r="K1619" s="315"/>
      <c r="L1619" s="6" t="s">
        <v>252</v>
      </c>
    </row>
    <row r="1620" spans="1:12" x14ac:dyDescent="0.3">
      <c r="A1620" s="421" t="s">
        <v>3317</v>
      </c>
      <c r="B1620" s="11" t="s">
        <v>3306</v>
      </c>
      <c r="C1620" s="11" t="s">
        <v>2076</v>
      </c>
      <c r="D1620" s="11">
        <v>100</v>
      </c>
      <c r="E1620" s="11"/>
      <c r="F1620" s="281"/>
      <c r="G1620" s="281"/>
      <c r="H1620" s="281"/>
      <c r="I1620" s="281"/>
      <c r="J1620" s="281"/>
      <c r="K1620" s="281"/>
      <c r="L1620" s="6" t="s">
        <v>3307</v>
      </c>
    </row>
    <row r="1621" spans="1:12" x14ac:dyDescent="0.3">
      <c r="A1621" s="421"/>
      <c r="B1621" s="11" t="s">
        <v>3308</v>
      </c>
      <c r="C1621" s="11" t="s">
        <v>2076</v>
      </c>
      <c r="D1621" s="11">
        <v>200</v>
      </c>
      <c r="E1621" s="11"/>
      <c r="F1621" s="281"/>
      <c r="G1621" s="281"/>
      <c r="H1621" s="281"/>
      <c r="I1621" s="281"/>
      <c r="J1621" s="281"/>
      <c r="K1621" s="281"/>
      <c r="L1621" s="6" t="s">
        <v>3309</v>
      </c>
    </row>
    <row r="1622" spans="1:12" x14ac:dyDescent="0.3">
      <c r="A1622" s="421"/>
      <c r="B1622" s="11" t="s">
        <v>3310</v>
      </c>
      <c r="C1622" s="11" t="s">
        <v>2076</v>
      </c>
      <c r="D1622" s="11">
        <v>300</v>
      </c>
      <c r="E1622" s="11"/>
      <c r="F1622" s="281"/>
      <c r="G1622" s="281"/>
      <c r="H1622" s="281"/>
      <c r="I1622" s="281"/>
      <c r="J1622" s="281"/>
      <c r="K1622" s="281"/>
      <c r="L1622" s="6" t="s">
        <v>3311</v>
      </c>
    </row>
    <row r="1623" spans="1:12" x14ac:dyDescent="0.3">
      <c r="A1623" s="421"/>
      <c r="B1623" s="11" t="s">
        <v>3312</v>
      </c>
      <c r="C1623" s="11" t="s">
        <v>2076</v>
      </c>
      <c r="D1623" s="11">
        <v>450</v>
      </c>
      <c r="E1623" s="11"/>
      <c r="F1623" s="281"/>
      <c r="G1623" s="281"/>
      <c r="H1623" s="281"/>
      <c r="I1623" s="281"/>
      <c r="J1623" s="281"/>
      <c r="K1623" s="281"/>
      <c r="L1623" s="6" t="s">
        <v>3313</v>
      </c>
    </row>
    <row r="1624" spans="1:12" ht="15" thickBot="1" x14ac:dyDescent="0.35">
      <c r="A1624" s="429"/>
      <c r="B1624" s="13" t="s">
        <v>3314</v>
      </c>
      <c r="C1624" s="11" t="s">
        <v>2076</v>
      </c>
      <c r="D1624" s="13">
        <v>800</v>
      </c>
      <c r="E1624" s="13"/>
      <c r="F1624" s="314"/>
      <c r="G1624" s="314"/>
      <c r="H1624" s="314"/>
      <c r="I1624" s="314"/>
      <c r="J1624" s="314"/>
      <c r="K1624" s="314"/>
      <c r="L1624" s="114" t="s">
        <v>3315</v>
      </c>
    </row>
    <row r="1625" spans="1:12" ht="18.600000000000001" thickBot="1" x14ac:dyDescent="0.4">
      <c r="A1625" s="56" t="s">
        <v>3318</v>
      </c>
      <c r="B1625" s="53"/>
      <c r="C1625" s="83"/>
      <c r="D1625" s="27"/>
      <c r="E1625" s="27"/>
      <c r="F1625" s="27"/>
      <c r="G1625" s="27"/>
      <c r="H1625" s="27"/>
      <c r="I1625" s="27"/>
      <c r="J1625" s="27"/>
      <c r="K1625" s="27"/>
      <c r="L1625" s="16"/>
    </row>
    <row r="1626" spans="1:12" x14ac:dyDescent="0.3">
      <c r="A1626" s="430" t="s">
        <v>3329</v>
      </c>
      <c r="B1626" s="26" t="s">
        <v>3319</v>
      </c>
      <c r="C1626" s="11" t="s">
        <v>2077</v>
      </c>
      <c r="D1626" s="26">
        <v>160</v>
      </c>
      <c r="E1626" s="26">
        <v>380</v>
      </c>
      <c r="F1626" s="316"/>
      <c r="G1626" s="316">
        <v>380</v>
      </c>
      <c r="H1626" s="316"/>
      <c r="I1626" s="316"/>
      <c r="J1626" s="316"/>
      <c r="K1626" s="316"/>
      <c r="L1626" s="114"/>
    </row>
    <row r="1627" spans="1:12" x14ac:dyDescent="0.3">
      <c r="A1627" s="421" t="s">
        <v>3330</v>
      </c>
      <c r="B1627" s="11" t="s">
        <v>3320</v>
      </c>
      <c r="C1627" s="11" t="s">
        <v>3321</v>
      </c>
      <c r="D1627" s="11">
        <v>240</v>
      </c>
      <c r="E1627" s="11">
        <v>620</v>
      </c>
      <c r="F1627" s="281"/>
      <c r="G1627" s="281"/>
      <c r="H1627" s="281">
        <v>620</v>
      </c>
      <c r="I1627" s="281"/>
      <c r="J1627" s="281"/>
      <c r="K1627" s="281"/>
      <c r="L1627" s="4"/>
    </row>
    <row r="1628" spans="1:12" x14ac:dyDescent="0.3">
      <c r="A1628" s="421"/>
      <c r="B1628" s="11" t="s">
        <v>3322</v>
      </c>
      <c r="C1628" s="11" t="s">
        <v>3321</v>
      </c>
      <c r="D1628" s="11">
        <v>320</v>
      </c>
      <c r="E1628" s="11">
        <v>750</v>
      </c>
      <c r="F1628" s="281"/>
      <c r="G1628" s="281"/>
      <c r="H1628" s="281">
        <v>750</v>
      </c>
      <c r="I1628" s="281"/>
      <c r="J1628" s="281"/>
      <c r="K1628" s="281"/>
      <c r="L1628" s="4"/>
    </row>
    <row r="1629" spans="1:12" x14ac:dyDescent="0.3">
      <c r="A1629" s="421"/>
      <c r="B1629" s="11" t="s">
        <v>3323</v>
      </c>
      <c r="C1629" s="11" t="s">
        <v>3324</v>
      </c>
      <c r="D1629" s="11">
        <v>600</v>
      </c>
      <c r="E1629" s="11">
        <v>1470</v>
      </c>
      <c r="F1629" s="281"/>
      <c r="G1629" s="281"/>
      <c r="H1629" s="281"/>
      <c r="I1629" s="281"/>
      <c r="J1629" s="281">
        <v>1470</v>
      </c>
      <c r="K1629" s="281"/>
      <c r="L1629" s="4"/>
    </row>
    <row r="1630" spans="1:12" x14ac:dyDescent="0.3">
      <c r="A1630" s="421"/>
      <c r="B1630" s="11" t="s">
        <v>3325</v>
      </c>
      <c r="C1630" s="11" t="s">
        <v>2077</v>
      </c>
      <c r="D1630" s="11">
        <v>150</v>
      </c>
      <c r="E1630" s="11">
        <v>360</v>
      </c>
      <c r="F1630" s="281"/>
      <c r="G1630" s="281">
        <v>360</v>
      </c>
      <c r="H1630" s="281"/>
      <c r="I1630" s="281"/>
      <c r="J1630" s="281"/>
      <c r="K1630" s="281"/>
      <c r="L1630" s="4"/>
    </row>
    <row r="1631" spans="1:12" x14ac:dyDescent="0.3">
      <c r="A1631" s="421"/>
      <c r="B1631" s="11" t="s">
        <v>3326</v>
      </c>
      <c r="C1631" s="11" t="s">
        <v>3321</v>
      </c>
      <c r="D1631" s="11">
        <v>240</v>
      </c>
      <c r="E1631" s="11">
        <v>560</v>
      </c>
      <c r="F1631" s="281"/>
      <c r="G1631" s="281">
        <v>560</v>
      </c>
      <c r="H1631" s="281"/>
      <c r="I1631" s="281"/>
      <c r="J1631" s="281"/>
      <c r="K1631" s="281"/>
      <c r="L1631" s="4"/>
    </row>
    <row r="1632" spans="1:12" x14ac:dyDescent="0.3">
      <c r="A1632" s="421"/>
      <c r="B1632" s="11" t="s">
        <v>3327</v>
      </c>
      <c r="C1632" s="11" t="s">
        <v>2077</v>
      </c>
      <c r="D1632" s="11">
        <v>100</v>
      </c>
      <c r="E1632" s="11"/>
      <c r="F1632" s="281"/>
      <c r="G1632" s="281"/>
      <c r="H1632" s="281"/>
      <c r="I1632" s="281"/>
      <c r="J1632" s="281"/>
      <c r="K1632" s="281"/>
      <c r="L1632" s="4"/>
    </row>
    <row r="1633" spans="1:12" ht="15" thickBot="1" x14ac:dyDescent="0.35">
      <c r="A1633" s="429"/>
      <c r="B1633" s="13" t="s">
        <v>3328</v>
      </c>
      <c r="C1633" s="11" t="s">
        <v>2077</v>
      </c>
      <c r="D1633" s="13">
        <v>100</v>
      </c>
      <c r="E1633" s="13"/>
      <c r="F1633" s="314"/>
      <c r="G1633" s="314"/>
      <c r="H1633" s="314"/>
      <c r="I1633" s="314"/>
      <c r="J1633" s="314"/>
      <c r="K1633" s="314"/>
      <c r="L1633" s="8"/>
    </row>
    <row r="1634" spans="1:12" ht="18.600000000000001" thickBot="1" x14ac:dyDescent="0.4">
      <c r="A1634" s="56" t="s">
        <v>3331</v>
      </c>
      <c r="B1634" s="53"/>
      <c r="C1634" s="83"/>
      <c r="D1634" s="27"/>
      <c r="E1634" s="27"/>
      <c r="F1634" s="27"/>
      <c r="G1634" s="27"/>
      <c r="H1634" s="27"/>
      <c r="I1634" s="27"/>
      <c r="J1634" s="27"/>
      <c r="K1634" s="27"/>
      <c r="L1634" s="16"/>
    </row>
    <row r="1635" spans="1:12" x14ac:dyDescent="0.3">
      <c r="A1635" s="426" t="s">
        <v>3345</v>
      </c>
      <c r="B1635" s="14" t="s">
        <v>3332</v>
      </c>
      <c r="C1635" s="11" t="s">
        <v>2064</v>
      </c>
      <c r="D1635" s="14">
        <v>180</v>
      </c>
      <c r="E1635" s="11"/>
      <c r="F1635" s="315"/>
      <c r="G1635" s="315"/>
      <c r="H1635" s="315"/>
      <c r="I1635" s="315"/>
      <c r="J1635" s="315"/>
      <c r="K1635" s="315"/>
      <c r="L1635" s="6" t="s">
        <v>3333</v>
      </c>
    </row>
    <row r="1636" spans="1:12" x14ac:dyDescent="0.3">
      <c r="A1636" s="421" t="s">
        <v>3346</v>
      </c>
      <c r="B1636" s="11" t="s">
        <v>3334</v>
      </c>
      <c r="C1636" s="11" t="s">
        <v>2064</v>
      </c>
      <c r="D1636" s="11">
        <v>130</v>
      </c>
      <c r="E1636" s="11"/>
      <c r="F1636" s="281"/>
      <c r="G1636" s="281"/>
      <c r="H1636" s="281"/>
      <c r="I1636" s="281"/>
      <c r="J1636" s="281"/>
      <c r="K1636" s="281"/>
      <c r="L1636" s="6" t="s">
        <v>3335</v>
      </c>
    </row>
    <row r="1637" spans="1:12" x14ac:dyDescent="0.3">
      <c r="A1637" s="421"/>
      <c r="B1637" s="11" t="s">
        <v>3336</v>
      </c>
      <c r="C1637" s="11" t="s">
        <v>2064</v>
      </c>
      <c r="D1637" s="11">
        <v>90</v>
      </c>
      <c r="E1637" s="11"/>
      <c r="F1637" s="281"/>
      <c r="G1637" s="281"/>
      <c r="H1637" s="281"/>
      <c r="I1637" s="281"/>
      <c r="J1637" s="281"/>
      <c r="K1637" s="281"/>
      <c r="L1637" s="6" t="s">
        <v>3337</v>
      </c>
    </row>
    <row r="1638" spans="1:12" x14ac:dyDescent="0.3">
      <c r="A1638" s="421"/>
      <c r="B1638" s="11" t="s">
        <v>3338</v>
      </c>
      <c r="C1638" s="11" t="s">
        <v>2064</v>
      </c>
      <c r="D1638" s="11">
        <v>90</v>
      </c>
      <c r="E1638" s="11"/>
      <c r="F1638" s="281"/>
      <c r="G1638" s="281"/>
      <c r="H1638" s="281"/>
      <c r="I1638" s="281"/>
      <c r="J1638" s="281"/>
      <c r="K1638" s="281"/>
      <c r="L1638" s="4" t="s">
        <v>3339</v>
      </c>
    </row>
    <row r="1639" spans="1:12" x14ac:dyDescent="0.3">
      <c r="A1639" s="421"/>
      <c r="B1639" s="11" t="s">
        <v>3340</v>
      </c>
      <c r="C1639" s="11" t="s">
        <v>2064</v>
      </c>
      <c r="D1639" s="11">
        <v>300</v>
      </c>
      <c r="E1639" s="11"/>
      <c r="F1639" s="281"/>
      <c r="G1639" s="281"/>
      <c r="H1639" s="281"/>
      <c r="I1639" s="281"/>
      <c r="J1639" s="281"/>
      <c r="K1639" s="281"/>
      <c r="L1639" s="4" t="s">
        <v>3344</v>
      </c>
    </row>
    <row r="1640" spans="1:12" x14ac:dyDescent="0.3">
      <c r="A1640" s="421"/>
      <c r="B1640" s="11" t="s">
        <v>3342</v>
      </c>
      <c r="C1640" s="11" t="s">
        <v>2064</v>
      </c>
      <c r="D1640" s="11">
        <v>215</v>
      </c>
      <c r="E1640" s="11"/>
      <c r="F1640" s="281"/>
      <c r="G1640" s="281"/>
      <c r="H1640" s="281"/>
      <c r="I1640" s="281"/>
      <c r="J1640" s="281"/>
      <c r="K1640" s="281"/>
      <c r="L1640" s="4" t="s">
        <v>3344</v>
      </c>
    </row>
    <row r="1641" spans="1:12" ht="15" thickBot="1" x14ac:dyDescent="0.35">
      <c r="A1641" s="429"/>
      <c r="B1641" s="13" t="s">
        <v>3343</v>
      </c>
      <c r="C1641" s="11" t="s">
        <v>2064</v>
      </c>
      <c r="D1641" s="13">
        <v>415</v>
      </c>
      <c r="E1641" s="13"/>
      <c r="F1641" s="314"/>
      <c r="G1641" s="314"/>
      <c r="H1641" s="314"/>
      <c r="I1641" s="314"/>
      <c r="J1641" s="314"/>
      <c r="K1641" s="314"/>
      <c r="L1641" s="8" t="s">
        <v>3341</v>
      </c>
    </row>
    <row r="1642" spans="1:12" ht="18.600000000000001" thickBot="1" x14ac:dyDescent="0.4">
      <c r="A1642" s="56" t="s">
        <v>3347</v>
      </c>
      <c r="B1642" s="53"/>
      <c r="C1642" s="83"/>
      <c r="D1642" s="27"/>
      <c r="E1642" s="27"/>
      <c r="F1642" s="27"/>
      <c r="G1642" s="27"/>
      <c r="H1642" s="27"/>
      <c r="I1642" s="27"/>
      <c r="J1642" s="27"/>
      <c r="K1642" s="27"/>
      <c r="L1642" s="16"/>
    </row>
    <row r="1643" spans="1:12" x14ac:dyDescent="0.3">
      <c r="A1643" s="426" t="s">
        <v>3348</v>
      </c>
      <c r="B1643" s="14" t="s">
        <v>3349</v>
      </c>
      <c r="C1643" s="11" t="s">
        <v>2082</v>
      </c>
      <c r="D1643" s="14">
        <v>80</v>
      </c>
      <c r="E1643" s="14"/>
      <c r="F1643" s="315"/>
      <c r="G1643" s="315"/>
      <c r="H1643" s="315"/>
      <c r="I1643" s="315"/>
      <c r="J1643" s="315"/>
      <c r="K1643" s="315"/>
      <c r="L1643" s="6" t="s">
        <v>3351</v>
      </c>
    </row>
    <row r="1644" spans="1:12" x14ac:dyDescent="0.3">
      <c r="A1644" s="421" t="s">
        <v>3355</v>
      </c>
      <c r="B1644" s="11" t="s">
        <v>3350</v>
      </c>
      <c r="C1644" s="11" t="s">
        <v>305</v>
      </c>
      <c r="D1644" s="11">
        <v>220</v>
      </c>
      <c r="E1644" s="11">
        <v>460</v>
      </c>
      <c r="F1644" s="281"/>
      <c r="G1644" s="281">
        <v>460</v>
      </c>
      <c r="H1644" s="281"/>
      <c r="I1644" s="281"/>
      <c r="J1644" s="281"/>
      <c r="K1644" s="281"/>
      <c r="L1644" s="4" t="s">
        <v>3352</v>
      </c>
    </row>
    <row r="1645" spans="1:12" ht="15" thickBot="1" x14ac:dyDescent="0.35">
      <c r="A1645" s="429"/>
      <c r="B1645" s="13" t="s">
        <v>3353</v>
      </c>
      <c r="C1645" s="11" t="s">
        <v>382</v>
      </c>
      <c r="D1645" s="13">
        <v>650</v>
      </c>
      <c r="E1645" s="13">
        <v>1365</v>
      </c>
      <c r="F1645" s="314"/>
      <c r="G1645" s="314"/>
      <c r="H1645" s="314"/>
      <c r="I1645" s="314"/>
      <c r="J1645" s="314">
        <v>1365</v>
      </c>
      <c r="K1645" s="314"/>
      <c r="L1645" s="8" t="s">
        <v>3354</v>
      </c>
    </row>
    <row r="1646" spans="1:12" ht="18.600000000000001" thickBot="1" x14ac:dyDescent="0.4">
      <c r="A1646" s="56" t="s">
        <v>3356</v>
      </c>
      <c r="B1646" s="53"/>
      <c r="C1646" s="83"/>
      <c r="D1646" s="27"/>
      <c r="E1646" s="27"/>
      <c r="F1646" s="27"/>
      <c r="G1646" s="27"/>
      <c r="H1646" s="27"/>
      <c r="I1646" s="27"/>
      <c r="J1646" s="27"/>
      <c r="K1646" s="27"/>
      <c r="L1646" s="16"/>
    </row>
    <row r="1647" spans="1:12" x14ac:dyDescent="0.3">
      <c r="A1647" s="426" t="s">
        <v>3357</v>
      </c>
      <c r="B1647" s="14" t="s">
        <v>3358</v>
      </c>
      <c r="C1647" s="11" t="s">
        <v>2079</v>
      </c>
      <c r="D1647" s="14"/>
      <c r="E1647" s="14"/>
      <c r="F1647" s="315"/>
      <c r="G1647" s="315"/>
      <c r="H1647" s="315"/>
      <c r="I1647" s="315"/>
      <c r="J1647" s="315"/>
      <c r="K1647" s="315"/>
      <c r="L1647" s="6"/>
    </row>
    <row r="1648" spans="1:12" x14ac:dyDescent="0.3">
      <c r="A1648" s="421" t="s">
        <v>3360</v>
      </c>
      <c r="B1648" s="11" t="s">
        <v>3359</v>
      </c>
      <c r="C1648" s="11" t="s">
        <v>2079</v>
      </c>
      <c r="D1648" s="11"/>
      <c r="E1648" s="11"/>
      <c r="F1648" s="281"/>
      <c r="G1648" s="281"/>
      <c r="H1648" s="281"/>
      <c r="I1648" s="281"/>
      <c r="J1648" s="281"/>
      <c r="K1648" s="281"/>
      <c r="L1648" s="4"/>
    </row>
    <row r="1649" spans="1:12" ht="15" thickBot="1" x14ac:dyDescent="0.35">
      <c r="A1649" s="429" t="s">
        <v>3053</v>
      </c>
      <c r="B1649" s="13"/>
      <c r="C1649" s="11"/>
      <c r="D1649" s="13"/>
      <c r="E1649" s="13"/>
      <c r="F1649" s="314"/>
      <c r="G1649" s="314"/>
      <c r="H1649" s="314"/>
      <c r="I1649" s="314"/>
      <c r="J1649" s="314"/>
      <c r="K1649" s="314"/>
      <c r="L1649" s="8"/>
    </row>
    <row r="1650" spans="1:12" ht="18.600000000000001" thickBot="1" x14ac:dyDescent="0.4">
      <c r="A1650" s="103" t="s">
        <v>3361</v>
      </c>
      <c r="B1650" s="53"/>
      <c r="C1650" s="83"/>
      <c r="D1650" s="27"/>
      <c r="E1650" s="27"/>
      <c r="F1650" s="27"/>
      <c r="G1650" s="27"/>
      <c r="H1650" s="27"/>
      <c r="I1650" s="27"/>
      <c r="J1650" s="27"/>
      <c r="K1650" s="27"/>
      <c r="L1650" s="16"/>
    </row>
    <row r="1651" spans="1:12" x14ac:dyDescent="0.3">
      <c r="A1651" s="426" t="s">
        <v>3369</v>
      </c>
      <c r="B1651" s="14" t="s">
        <v>3362</v>
      </c>
      <c r="C1651" s="11" t="s">
        <v>424</v>
      </c>
      <c r="D1651" s="14">
        <v>215</v>
      </c>
      <c r="E1651" s="14"/>
      <c r="F1651" s="315"/>
      <c r="G1651" s="315"/>
      <c r="H1651" s="315"/>
      <c r="I1651" s="315"/>
      <c r="J1651" s="315"/>
      <c r="K1651" s="315"/>
      <c r="L1651" s="6" t="s">
        <v>3365</v>
      </c>
    </row>
    <row r="1652" spans="1:12" x14ac:dyDescent="0.3">
      <c r="A1652" s="421" t="s">
        <v>3370</v>
      </c>
      <c r="B1652" s="11" t="s">
        <v>3363</v>
      </c>
      <c r="C1652" s="11" t="s">
        <v>98</v>
      </c>
      <c r="D1652" s="11">
        <v>62</v>
      </c>
      <c r="E1652" s="11"/>
      <c r="F1652" s="281"/>
      <c r="G1652" s="281"/>
      <c r="H1652" s="281"/>
      <c r="I1652" s="281"/>
      <c r="J1652" s="281"/>
      <c r="K1652" s="281"/>
      <c r="L1652" s="6" t="s">
        <v>3366</v>
      </c>
    </row>
    <row r="1653" spans="1:12" x14ac:dyDescent="0.3">
      <c r="A1653" s="421"/>
      <c r="B1653" s="11" t="s">
        <v>3364</v>
      </c>
      <c r="C1653" s="11" t="s">
        <v>2064</v>
      </c>
      <c r="D1653" s="11">
        <v>328</v>
      </c>
      <c r="E1653" s="11"/>
      <c r="F1653" s="281"/>
      <c r="G1653" s="281"/>
      <c r="H1653" s="281"/>
      <c r="I1653" s="281"/>
      <c r="J1653" s="281"/>
      <c r="K1653" s="281"/>
      <c r="L1653" s="6" t="s">
        <v>3365</v>
      </c>
    </row>
    <row r="1654" spans="1:12" ht="15" thickBot="1" x14ac:dyDescent="0.35">
      <c r="A1654" s="429"/>
      <c r="B1654" s="13" t="s">
        <v>3367</v>
      </c>
      <c r="C1654" s="11" t="s">
        <v>2064</v>
      </c>
      <c r="D1654" s="13">
        <v>167</v>
      </c>
      <c r="E1654" s="13"/>
      <c r="F1654" s="314"/>
      <c r="G1654" s="314"/>
      <c r="H1654" s="314"/>
      <c r="I1654" s="314"/>
      <c r="J1654" s="314"/>
      <c r="K1654" s="314"/>
      <c r="L1654" s="114" t="s">
        <v>3368</v>
      </c>
    </row>
    <row r="1655" spans="1:12" ht="18.600000000000001" thickBot="1" x14ac:dyDescent="0.4">
      <c r="A1655" s="56" t="s">
        <v>3371</v>
      </c>
      <c r="B1655" s="53"/>
      <c r="C1655" s="83"/>
      <c r="D1655" s="27"/>
      <c r="E1655" s="27"/>
      <c r="F1655" s="27"/>
      <c r="G1655" s="27"/>
      <c r="H1655" s="27"/>
      <c r="I1655" s="27"/>
      <c r="J1655" s="27"/>
      <c r="K1655" s="27"/>
      <c r="L1655" s="16"/>
    </row>
    <row r="1656" spans="1:12" x14ac:dyDescent="0.3">
      <c r="A1656" s="426" t="s">
        <v>3413</v>
      </c>
      <c r="B1656" s="14" t="s">
        <v>3373</v>
      </c>
      <c r="C1656" s="11" t="s">
        <v>168</v>
      </c>
      <c r="D1656" s="14">
        <v>75</v>
      </c>
      <c r="E1656" s="14">
        <v>135</v>
      </c>
      <c r="F1656" s="315">
        <v>135</v>
      </c>
      <c r="G1656" s="315"/>
      <c r="H1656" s="315"/>
      <c r="I1656" s="315"/>
      <c r="J1656" s="315"/>
      <c r="K1656" s="315"/>
      <c r="L1656" s="6" t="s">
        <v>3372</v>
      </c>
    </row>
    <row r="1657" spans="1:12" x14ac:dyDescent="0.3">
      <c r="A1657" s="421" t="s">
        <v>3414</v>
      </c>
      <c r="B1657" s="14" t="s">
        <v>3374</v>
      </c>
      <c r="C1657" s="11" t="s">
        <v>168</v>
      </c>
      <c r="D1657" s="14">
        <v>100</v>
      </c>
      <c r="E1657" s="14">
        <v>180</v>
      </c>
      <c r="F1657" s="315">
        <v>180</v>
      </c>
      <c r="G1657" s="315"/>
      <c r="H1657" s="315"/>
      <c r="I1657" s="315"/>
      <c r="J1657" s="315"/>
      <c r="K1657" s="315"/>
      <c r="L1657" s="6" t="s">
        <v>3372</v>
      </c>
    </row>
    <row r="1658" spans="1:12" x14ac:dyDescent="0.3">
      <c r="A1658" s="421"/>
      <c r="B1658" s="14" t="s">
        <v>3375</v>
      </c>
      <c r="C1658" s="11" t="s">
        <v>168</v>
      </c>
      <c r="D1658" s="14">
        <v>150</v>
      </c>
      <c r="E1658" s="14">
        <v>270</v>
      </c>
      <c r="F1658" s="315">
        <v>270</v>
      </c>
      <c r="G1658" s="315"/>
      <c r="H1658" s="315"/>
      <c r="I1658" s="315"/>
      <c r="J1658" s="315"/>
      <c r="K1658" s="315"/>
      <c r="L1658" s="6" t="s">
        <v>3372</v>
      </c>
    </row>
    <row r="1659" spans="1:12" x14ac:dyDescent="0.3">
      <c r="A1659" s="421"/>
      <c r="B1659" s="11" t="s">
        <v>3376</v>
      </c>
      <c r="C1659" s="11" t="s">
        <v>2078</v>
      </c>
      <c r="D1659" s="14">
        <v>200</v>
      </c>
      <c r="E1659" s="14">
        <v>360</v>
      </c>
      <c r="F1659" s="315"/>
      <c r="G1659" s="315">
        <v>360</v>
      </c>
      <c r="H1659" s="315"/>
      <c r="I1659" s="315"/>
      <c r="J1659" s="315"/>
      <c r="K1659" s="315"/>
      <c r="L1659" s="4" t="s">
        <v>3378</v>
      </c>
    </row>
    <row r="1660" spans="1:12" x14ac:dyDescent="0.3">
      <c r="A1660" s="421"/>
      <c r="B1660" s="11" t="s">
        <v>3377</v>
      </c>
      <c r="C1660" s="11" t="s">
        <v>2078</v>
      </c>
      <c r="D1660" s="14">
        <v>300</v>
      </c>
      <c r="E1660" s="14">
        <v>540</v>
      </c>
      <c r="F1660" s="315"/>
      <c r="G1660" s="315">
        <v>540</v>
      </c>
      <c r="H1660" s="315"/>
      <c r="I1660" s="315"/>
      <c r="J1660" s="315"/>
      <c r="K1660" s="315"/>
      <c r="L1660" s="4" t="s">
        <v>3378</v>
      </c>
    </row>
    <row r="1661" spans="1:12" x14ac:dyDescent="0.3">
      <c r="A1661" s="421"/>
      <c r="B1661" s="11" t="s">
        <v>3379</v>
      </c>
      <c r="C1661" s="11" t="s">
        <v>424</v>
      </c>
      <c r="D1661" s="14">
        <v>600</v>
      </c>
      <c r="E1661" s="14">
        <v>1200</v>
      </c>
      <c r="F1661" s="315"/>
      <c r="G1661" s="315"/>
      <c r="H1661" s="315"/>
      <c r="I1661" s="315"/>
      <c r="J1661" s="315">
        <v>1200</v>
      </c>
      <c r="K1661" s="315"/>
      <c r="L1661" s="4" t="s">
        <v>3380</v>
      </c>
    </row>
    <row r="1662" spans="1:12" x14ac:dyDescent="0.3">
      <c r="A1662" s="421"/>
      <c r="B1662" s="11" t="s">
        <v>3381</v>
      </c>
      <c r="C1662" s="11" t="s">
        <v>2070</v>
      </c>
      <c r="D1662" s="11">
        <v>200</v>
      </c>
      <c r="E1662" s="11">
        <v>400</v>
      </c>
      <c r="F1662" s="281"/>
      <c r="G1662" s="281">
        <v>400</v>
      </c>
      <c r="H1662" s="281"/>
      <c r="I1662" s="281"/>
      <c r="J1662" s="281"/>
      <c r="K1662" s="281"/>
      <c r="L1662" s="4" t="s">
        <v>3386</v>
      </c>
    </row>
    <row r="1663" spans="1:12" x14ac:dyDescent="0.3">
      <c r="A1663" s="421"/>
      <c r="B1663" s="11" t="s">
        <v>3382</v>
      </c>
      <c r="C1663" s="11" t="s">
        <v>2070</v>
      </c>
      <c r="D1663" s="11">
        <v>360</v>
      </c>
      <c r="E1663" s="11">
        <v>730</v>
      </c>
      <c r="F1663" s="281"/>
      <c r="G1663" s="281"/>
      <c r="H1663" s="281">
        <v>730</v>
      </c>
      <c r="I1663" s="281"/>
      <c r="J1663" s="281"/>
      <c r="K1663" s="281"/>
      <c r="L1663" s="4" t="s">
        <v>3387</v>
      </c>
    </row>
    <row r="1664" spans="1:12" x14ac:dyDescent="0.3">
      <c r="A1664" s="421"/>
      <c r="B1664" s="11" t="s">
        <v>3383</v>
      </c>
      <c r="C1664" s="11" t="s">
        <v>2070</v>
      </c>
      <c r="D1664" s="11">
        <v>400</v>
      </c>
      <c r="E1664" s="11">
        <v>929</v>
      </c>
      <c r="F1664" s="281"/>
      <c r="G1664" s="281"/>
      <c r="H1664" s="281"/>
      <c r="I1664" s="281">
        <v>929</v>
      </c>
      <c r="J1664" s="281"/>
      <c r="K1664" s="281"/>
      <c r="L1664" s="4" t="s">
        <v>3388</v>
      </c>
    </row>
    <row r="1665" spans="1:12" x14ac:dyDescent="0.3">
      <c r="A1665" s="421"/>
      <c r="B1665" s="11" t="s">
        <v>3384</v>
      </c>
      <c r="C1665" s="11" t="s">
        <v>2070</v>
      </c>
      <c r="D1665" s="11">
        <v>720</v>
      </c>
      <c r="E1665" s="11">
        <v>1460</v>
      </c>
      <c r="F1665" s="281"/>
      <c r="G1665" s="281"/>
      <c r="H1665" s="281"/>
      <c r="I1665" s="281"/>
      <c r="J1665" s="281">
        <v>1460</v>
      </c>
      <c r="K1665" s="281"/>
      <c r="L1665" s="4" t="s">
        <v>3387</v>
      </c>
    </row>
    <row r="1666" spans="1:12" x14ac:dyDescent="0.3">
      <c r="A1666" s="421"/>
      <c r="B1666" s="11" t="s">
        <v>3385</v>
      </c>
      <c r="C1666" s="11" t="s">
        <v>2070</v>
      </c>
      <c r="D1666" s="11">
        <v>800</v>
      </c>
      <c r="E1666" s="11">
        <v>1840</v>
      </c>
      <c r="F1666" s="281"/>
      <c r="G1666" s="281"/>
      <c r="H1666" s="281"/>
      <c r="I1666" s="281"/>
      <c r="J1666" s="281"/>
      <c r="K1666" s="281">
        <v>1840</v>
      </c>
      <c r="L1666" s="4" t="s">
        <v>3388</v>
      </c>
    </row>
    <row r="1667" spans="1:12" x14ac:dyDescent="0.3">
      <c r="A1667" s="421"/>
      <c r="B1667" s="11" t="s">
        <v>3389</v>
      </c>
      <c r="C1667" s="11" t="s">
        <v>82</v>
      </c>
      <c r="D1667" s="11">
        <v>9</v>
      </c>
      <c r="E1667" s="11">
        <v>16</v>
      </c>
      <c r="F1667" s="281">
        <v>16</v>
      </c>
      <c r="G1667" s="281"/>
      <c r="H1667" s="281"/>
      <c r="I1667" s="281"/>
      <c r="J1667" s="281"/>
      <c r="K1667" s="281"/>
      <c r="L1667" s="4" t="s">
        <v>3396</v>
      </c>
    </row>
    <row r="1668" spans="1:12" x14ac:dyDescent="0.3">
      <c r="A1668" s="429"/>
      <c r="B1668" s="11" t="s">
        <v>3390</v>
      </c>
      <c r="C1668" s="11" t="s">
        <v>82</v>
      </c>
      <c r="D1668" s="13">
        <v>15</v>
      </c>
      <c r="E1668" s="13">
        <v>27</v>
      </c>
      <c r="F1668" s="314">
        <v>27</v>
      </c>
      <c r="G1668" s="314"/>
      <c r="H1668" s="314"/>
      <c r="I1668" s="314"/>
      <c r="J1668" s="314"/>
      <c r="K1668" s="314"/>
      <c r="L1668" s="4" t="s">
        <v>3396</v>
      </c>
    </row>
    <row r="1669" spans="1:12" x14ac:dyDescent="0.3">
      <c r="A1669" s="421"/>
      <c r="B1669" s="11" t="s">
        <v>3391</v>
      </c>
      <c r="C1669" s="11" t="s">
        <v>82</v>
      </c>
      <c r="D1669" s="11">
        <v>15</v>
      </c>
      <c r="E1669" s="11">
        <v>27</v>
      </c>
      <c r="F1669" s="281">
        <v>27</v>
      </c>
      <c r="G1669" s="281"/>
      <c r="H1669" s="281"/>
      <c r="I1669" s="281"/>
      <c r="J1669" s="281"/>
      <c r="K1669" s="281"/>
      <c r="L1669" s="4" t="s">
        <v>3397</v>
      </c>
    </row>
    <row r="1670" spans="1:12" x14ac:dyDescent="0.3">
      <c r="A1670" s="421"/>
      <c r="B1670" s="11" t="s">
        <v>3392</v>
      </c>
      <c r="C1670" s="11" t="s">
        <v>82</v>
      </c>
      <c r="D1670" s="11">
        <v>22</v>
      </c>
      <c r="E1670" s="11">
        <v>40</v>
      </c>
      <c r="F1670" s="281">
        <v>40</v>
      </c>
      <c r="G1670" s="281"/>
      <c r="H1670" s="281"/>
      <c r="I1670" s="281"/>
      <c r="J1670" s="281"/>
      <c r="K1670" s="281"/>
      <c r="L1670" s="4" t="s">
        <v>3396</v>
      </c>
    </row>
    <row r="1671" spans="1:12" x14ac:dyDescent="0.3">
      <c r="A1671" s="421"/>
      <c r="B1671" s="11" t="s">
        <v>3393</v>
      </c>
      <c r="C1671" s="11" t="s">
        <v>82</v>
      </c>
      <c r="D1671" s="11">
        <v>22</v>
      </c>
      <c r="E1671" s="11">
        <v>40</v>
      </c>
      <c r="F1671" s="281">
        <v>40</v>
      </c>
      <c r="G1671" s="281"/>
      <c r="H1671" s="281"/>
      <c r="I1671" s="281"/>
      <c r="J1671" s="281"/>
      <c r="K1671" s="281"/>
      <c r="L1671" s="4" t="s">
        <v>3397</v>
      </c>
    </row>
    <row r="1672" spans="1:12" x14ac:dyDescent="0.3">
      <c r="A1672" s="421"/>
      <c r="B1672" s="11" t="s">
        <v>3394</v>
      </c>
      <c r="C1672" s="11" t="s">
        <v>82</v>
      </c>
      <c r="D1672" s="11">
        <v>30</v>
      </c>
      <c r="E1672" s="11">
        <v>54</v>
      </c>
      <c r="F1672" s="281">
        <v>54</v>
      </c>
      <c r="G1672" s="281"/>
      <c r="H1672" s="281"/>
      <c r="I1672" s="281"/>
      <c r="J1672" s="281"/>
      <c r="K1672" s="281"/>
      <c r="L1672" s="4" t="s">
        <v>3396</v>
      </c>
    </row>
    <row r="1673" spans="1:12" x14ac:dyDescent="0.3">
      <c r="A1673" s="421"/>
      <c r="B1673" s="11" t="s">
        <v>3395</v>
      </c>
      <c r="C1673" s="11" t="s">
        <v>82</v>
      </c>
      <c r="D1673" s="11">
        <v>30</v>
      </c>
      <c r="E1673" s="11">
        <v>54</v>
      </c>
      <c r="F1673" s="281">
        <v>54</v>
      </c>
      <c r="G1673" s="281"/>
      <c r="H1673" s="281"/>
      <c r="I1673" s="281"/>
      <c r="J1673" s="281"/>
      <c r="K1673" s="281"/>
      <c r="L1673" s="4" t="s">
        <v>3397</v>
      </c>
    </row>
    <row r="1674" spans="1:12" x14ac:dyDescent="0.3">
      <c r="A1674" s="421"/>
      <c r="B1674" s="11" t="s">
        <v>3398</v>
      </c>
      <c r="C1674" s="11" t="s">
        <v>3400</v>
      </c>
      <c r="D1674" s="11">
        <v>40</v>
      </c>
      <c r="E1674" s="11">
        <v>78</v>
      </c>
      <c r="F1674" s="281">
        <v>78</v>
      </c>
      <c r="G1674" s="281"/>
      <c r="H1674" s="281"/>
      <c r="I1674" s="281"/>
      <c r="J1674" s="281"/>
      <c r="K1674" s="281"/>
      <c r="L1674" s="4" t="s">
        <v>3401</v>
      </c>
    </row>
    <row r="1675" spans="1:12" x14ac:dyDescent="0.3">
      <c r="A1675" s="421"/>
      <c r="B1675" s="11" t="s">
        <v>3399</v>
      </c>
      <c r="C1675" s="11" t="s">
        <v>3400</v>
      </c>
      <c r="D1675" s="11">
        <v>40</v>
      </c>
      <c r="E1675" s="11">
        <v>87</v>
      </c>
      <c r="F1675" s="281">
        <v>87</v>
      </c>
      <c r="G1675" s="281"/>
      <c r="H1675" s="281"/>
      <c r="I1675" s="281"/>
      <c r="J1675" s="281"/>
      <c r="K1675" s="281"/>
      <c r="L1675" s="4" t="s">
        <v>3402</v>
      </c>
    </row>
    <row r="1676" spans="1:12" x14ac:dyDescent="0.3">
      <c r="A1676" s="421"/>
      <c r="B1676" s="11" t="s">
        <v>3403</v>
      </c>
      <c r="C1676" s="11" t="s">
        <v>424</v>
      </c>
      <c r="D1676" s="11">
        <v>200</v>
      </c>
      <c r="E1676" s="11">
        <v>460</v>
      </c>
      <c r="F1676" s="281"/>
      <c r="G1676" s="281">
        <v>460</v>
      </c>
      <c r="H1676" s="281"/>
      <c r="I1676" s="281"/>
      <c r="J1676" s="281"/>
      <c r="K1676" s="281"/>
      <c r="L1676" s="4" t="s">
        <v>3405</v>
      </c>
    </row>
    <row r="1677" spans="1:12" x14ac:dyDescent="0.3">
      <c r="A1677" s="421"/>
      <c r="B1677" s="11" t="s">
        <v>3404</v>
      </c>
      <c r="C1677" s="11" t="s">
        <v>424</v>
      </c>
      <c r="D1677" s="11">
        <v>200</v>
      </c>
      <c r="E1677" s="11">
        <v>460</v>
      </c>
      <c r="F1677" s="281"/>
      <c r="G1677" s="281">
        <v>460</v>
      </c>
      <c r="H1677" s="281"/>
      <c r="I1677" s="281"/>
      <c r="J1677" s="281"/>
      <c r="K1677" s="281"/>
      <c r="L1677" s="4" t="s">
        <v>3387</v>
      </c>
    </row>
    <row r="1678" spans="1:12" x14ac:dyDescent="0.3">
      <c r="A1678" s="421"/>
      <c r="B1678" s="11" t="s">
        <v>3406</v>
      </c>
      <c r="C1678" s="11" t="s">
        <v>2082</v>
      </c>
      <c r="D1678" s="11">
        <v>600</v>
      </c>
      <c r="E1678" s="11">
        <v>1260</v>
      </c>
      <c r="F1678" s="281"/>
      <c r="G1678" s="281"/>
      <c r="H1678" s="281"/>
      <c r="I1678" s="281"/>
      <c r="J1678" s="281">
        <v>1260</v>
      </c>
      <c r="K1678" s="281"/>
      <c r="L1678" s="4" t="s">
        <v>3408</v>
      </c>
    </row>
    <row r="1679" spans="1:12" x14ac:dyDescent="0.3">
      <c r="A1679" s="421"/>
      <c r="B1679" s="11" t="s">
        <v>3407</v>
      </c>
      <c r="C1679" s="11" t="s">
        <v>2082</v>
      </c>
      <c r="D1679" s="11">
        <v>600</v>
      </c>
      <c r="E1679" s="11">
        <v>1260</v>
      </c>
      <c r="F1679" s="281"/>
      <c r="G1679" s="281"/>
      <c r="H1679" s="281"/>
      <c r="I1679" s="281"/>
      <c r="J1679" s="281">
        <v>1260</v>
      </c>
      <c r="K1679" s="281"/>
      <c r="L1679" s="4" t="s">
        <v>3409</v>
      </c>
    </row>
    <row r="1680" spans="1:12" x14ac:dyDescent="0.3">
      <c r="A1680" s="421"/>
      <c r="B1680" s="11" t="s">
        <v>3410</v>
      </c>
      <c r="C1680" s="11" t="s">
        <v>2068</v>
      </c>
      <c r="D1680" s="11">
        <v>600</v>
      </c>
      <c r="E1680" s="11">
        <v>1500</v>
      </c>
      <c r="F1680" s="281"/>
      <c r="G1680" s="281"/>
      <c r="H1680" s="281"/>
      <c r="I1680" s="281"/>
      <c r="J1680" s="281"/>
      <c r="K1680" s="281">
        <v>1500</v>
      </c>
      <c r="L1680" s="4" t="s">
        <v>3412</v>
      </c>
    </row>
    <row r="1681" spans="1:12" ht="15" thickBot="1" x14ac:dyDescent="0.35">
      <c r="A1681" s="429"/>
      <c r="B1681" s="13" t="s">
        <v>3411</v>
      </c>
      <c r="C1681" s="11" t="s">
        <v>2068</v>
      </c>
      <c r="D1681" s="13">
        <v>800</v>
      </c>
      <c r="E1681" s="13">
        <v>2000</v>
      </c>
      <c r="F1681" s="314"/>
      <c r="G1681" s="314"/>
      <c r="H1681" s="314"/>
      <c r="I1681" s="314"/>
      <c r="J1681" s="314"/>
      <c r="K1681" s="314">
        <v>2000</v>
      </c>
      <c r="L1681" s="8" t="s">
        <v>3412</v>
      </c>
    </row>
    <row r="1682" spans="1:12" ht="18.600000000000001" thickBot="1" x14ac:dyDescent="0.4">
      <c r="A1682" s="56" t="s">
        <v>3415</v>
      </c>
      <c r="B1682" s="53"/>
      <c r="C1682" s="83"/>
      <c r="D1682" s="27"/>
      <c r="E1682" s="27"/>
      <c r="F1682" s="27"/>
      <c r="G1682" s="27"/>
      <c r="H1682" s="27"/>
      <c r="I1682" s="27"/>
      <c r="J1682" s="27"/>
      <c r="K1682" s="27"/>
      <c r="L1682" s="16"/>
    </row>
    <row r="1683" spans="1:12" x14ac:dyDescent="0.3">
      <c r="A1683" s="426" t="s">
        <v>3416</v>
      </c>
      <c r="B1683" s="14" t="s">
        <v>3417</v>
      </c>
      <c r="C1683" s="11" t="s">
        <v>242</v>
      </c>
      <c r="D1683" s="14"/>
      <c r="E1683" s="14"/>
      <c r="F1683" s="315"/>
      <c r="G1683" s="315"/>
      <c r="H1683" s="315"/>
      <c r="I1683" s="315"/>
      <c r="J1683" s="315"/>
      <c r="K1683" s="315"/>
      <c r="L1683" s="6"/>
    </row>
    <row r="1684" spans="1:12" x14ac:dyDescent="0.3">
      <c r="A1684" s="421" t="s">
        <v>3424</v>
      </c>
      <c r="B1684" s="11" t="s">
        <v>3418</v>
      </c>
      <c r="C1684" s="11" t="s">
        <v>82</v>
      </c>
      <c r="D1684" s="11"/>
      <c r="E1684" s="11"/>
      <c r="F1684" s="281"/>
      <c r="G1684" s="281"/>
      <c r="H1684" s="281"/>
      <c r="I1684" s="281"/>
      <c r="J1684" s="281"/>
      <c r="K1684" s="281"/>
      <c r="L1684" s="4"/>
    </row>
    <row r="1685" spans="1:12" x14ac:dyDescent="0.3">
      <c r="A1685" s="421"/>
      <c r="B1685" s="11" t="s">
        <v>3419</v>
      </c>
      <c r="C1685" s="11" t="s">
        <v>3420</v>
      </c>
      <c r="D1685" s="11">
        <v>600</v>
      </c>
      <c r="E1685" s="11"/>
      <c r="F1685" s="281"/>
      <c r="G1685" s="281"/>
      <c r="H1685" s="281"/>
      <c r="I1685" s="281"/>
      <c r="J1685" s="281"/>
      <c r="K1685" s="281"/>
      <c r="L1685" s="4" t="s">
        <v>3421</v>
      </c>
    </row>
    <row r="1686" spans="1:12" ht="15" thickBot="1" x14ac:dyDescent="0.35">
      <c r="A1686" s="429" t="s">
        <v>3423</v>
      </c>
      <c r="B1686" s="13" t="s">
        <v>3422</v>
      </c>
      <c r="C1686" s="11" t="s">
        <v>82</v>
      </c>
      <c r="D1686" s="13"/>
      <c r="E1686" s="13"/>
      <c r="F1686" s="314"/>
      <c r="G1686" s="314"/>
      <c r="H1686" s="314"/>
      <c r="I1686" s="314"/>
      <c r="J1686" s="314"/>
      <c r="K1686" s="314"/>
      <c r="L1686" s="8"/>
    </row>
    <row r="1687" spans="1:12" ht="18.600000000000001" thickBot="1" x14ac:dyDescent="0.4">
      <c r="A1687" s="56" t="s">
        <v>3425</v>
      </c>
      <c r="B1687" s="53"/>
      <c r="C1687" s="83"/>
      <c r="D1687" s="27"/>
      <c r="E1687" s="27"/>
      <c r="F1687" s="27"/>
      <c r="G1687" s="27"/>
      <c r="H1687" s="27"/>
      <c r="I1687" s="27"/>
      <c r="J1687" s="27"/>
      <c r="K1687" s="27"/>
      <c r="L1687" s="16"/>
    </row>
    <row r="1688" spans="1:12" x14ac:dyDescent="0.3">
      <c r="A1688" s="426" t="s">
        <v>3429</v>
      </c>
      <c r="B1688" s="14" t="s">
        <v>3426</v>
      </c>
      <c r="C1688" s="11" t="s">
        <v>2079</v>
      </c>
      <c r="D1688" s="14">
        <v>384</v>
      </c>
      <c r="E1688" s="14"/>
      <c r="F1688" s="315"/>
      <c r="G1688" s="315"/>
      <c r="H1688" s="315"/>
      <c r="I1688" s="315"/>
      <c r="J1688" s="315"/>
      <c r="K1688" s="315"/>
      <c r="L1688" s="6"/>
    </row>
    <row r="1689" spans="1:12" x14ac:dyDescent="0.3">
      <c r="A1689" s="421" t="s">
        <v>3430</v>
      </c>
      <c r="B1689" s="11" t="s">
        <v>3427</v>
      </c>
      <c r="C1689" s="11" t="s">
        <v>2079</v>
      </c>
      <c r="D1689" s="11">
        <v>288</v>
      </c>
      <c r="E1689" s="11"/>
      <c r="F1689" s="281"/>
      <c r="G1689" s="281"/>
      <c r="H1689" s="281"/>
      <c r="I1689" s="281"/>
      <c r="J1689" s="281"/>
      <c r="K1689" s="281"/>
      <c r="L1689" s="4"/>
    </row>
    <row r="1690" spans="1:12" x14ac:dyDescent="0.3">
      <c r="A1690" s="429" t="s">
        <v>3431</v>
      </c>
      <c r="B1690" s="11" t="s">
        <v>3428</v>
      </c>
      <c r="C1690" s="11" t="s">
        <v>2079</v>
      </c>
      <c r="D1690" s="11">
        <v>192</v>
      </c>
      <c r="E1690" s="11"/>
      <c r="F1690" s="281"/>
      <c r="G1690" s="281"/>
      <c r="H1690" s="281"/>
      <c r="I1690" s="281"/>
      <c r="J1690" s="281"/>
      <c r="K1690" s="281"/>
      <c r="L1690" s="4"/>
    </row>
    <row r="1691" spans="1:12" ht="15" thickBot="1" x14ac:dyDescent="0.35">
      <c r="A1691" s="429"/>
      <c r="B1691" s="13"/>
      <c r="C1691" s="11"/>
      <c r="D1691" s="13"/>
      <c r="E1691" s="13"/>
      <c r="F1691" s="314"/>
      <c r="G1691" s="314"/>
      <c r="H1691" s="314"/>
      <c r="I1691" s="314"/>
      <c r="J1691" s="314"/>
      <c r="K1691" s="314"/>
      <c r="L1691" s="8"/>
    </row>
    <row r="1692" spans="1:12" ht="18.600000000000001" thickBot="1" x14ac:dyDescent="0.4">
      <c r="A1692" s="56" t="s">
        <v>3432</v>
      </c>
      <c r="B1692" s="53"/>
      <c r="C1692" s="83"/>
      <c r="D1692" s="27"/>
      <c r="E1692" s="27"/>
      <c r="F1692" s="27"/>
      <c r="G1692" s="27"/>
      <c r="H1692" s="27"/>
      <c r="I1692" s="27"/>
      <c r="J1692" s="27"/>
      <c r="K1692" s="27"/>
      <c r="L1692" s="16"/>
    </row>
    <row r="1693" spans="1:12" x14ac:dyDescent="0.3">
      <c r="A1693" s="426" t="s">
        <v>3441</v>
      </c>
      <c r="B1693" s="14" t="s">
        <v>3433</v>
      </c>
      <c r="C1693" s="11" t="s">
        <v>98</v>
      </c>
      <c r="D1693" s="14">
        <v>50</v>
      </c>
      <c r="E1693" s="14">
        <v>100</v>
      </c>
      <c r="F1693" s="315">
        <v>100</v>
      </c>
      <c r="G1693" s="315"/>
      <c r="H1693" s="315"/>
      <c r="I1693" s="315"/>
      <c r="J1693" s="315"/>
      <c r="K1693" s="315"/>
      <c r="L1693" s="6" t="s">
        <v>3439</v>
      </c>
    </row>
    <row r="1694" spans="1:12" x14ac:dyDescent="0.3">
      <c r="A1694" s="420" t="s">
        <v>3486</v>
      </c>
      <c r="B1694" s="14" t="s">
        <v>3434</v>
      </c>
      <c r="C1694" s="11" t="s">
        <v>98</v>
      </c>
      <c r="D1694" s="14">
        <v>50</v>
      </c>
      <c r="E1694" s="14">
        <v>50</v>
      </c>
      <c r="F1694" s="315">
        <v>50</v>
      </c>
      <c r="G1694" s="315"/>
      <c r="H1694" s="315"/>
      <c r="I1694" s="315"/>
      <c r="J1694" s="315"/>
      <c r="K1694" s="315"/>
      <c r="L1694" s="6" t="s">
        <v>3440</v>
      </c>
    </row>
    <row r="1695" spans="1:12" x14ac:dyDescent="0.3">
      <c r="A1695" s="429"/>
      <c r="B1695" s="14" t="s">
        <v>3435</v>
      </c>
      <c r="C1695" s="11" t="s">
        <v>98</v>
      </c>
      <c r="D1695" s="14">
        <v>100</v>
      </c>
      <c r="E1695" s="14">
        <v>200</v>
      </c>
      <c r="F1695" s="315">
        <v>200</v>
      </c>
      <c r="G1695" s="315"/>
      <c r="H1695" s="315"/>
      <c r="I1695" s="315"/>
      <c r="J1695" s="315"/>
      <c r="K1695" s="315"/>
      <c r="L1695" s="6" t="s">
        <v>3439</v>
      </c>
    </row>
    <row r="1696" spans="1:12" x14ac:dyDescent="0.3">
      <c r="A1696" s="421"/>
      <c r="B1696" s="14" t="s">
        <v>3436</v>
      </c>
      <c r="C1696" s="11" t="s">
        <v>98</v>
      </c>
      <c r="D1696" s="14">
        <v>100</v>
      </c>
      <c r="E1696" s="14">
        <v>100</v>
      </c>
      <c r="F1696" s="315">
        <v>100</v>
      </c>
      <c r="G1696" s="315"/>
      <c r="H1696" s="315"/>
      <c r="I1696" s="315"/>
      <c r="J1696" s="315"/>
      <c r="K1696" s="315"/>
      <c r="L1696" s="6" t="s">
        <v>3440</v>
      </c>
    </row>
    <row r="1697" spans="1:12" x14ac:dyDescent="0.3">
      <c r="A1697" s="421"/>
      <c r="B1697" s="14" t="s">
        <v>3437</v>
      </c>
      <c r="C1697" s="11" t="s">
        <v>98</v>
      </c>
      <c r="D1697" s="14">
        <v>200</v>
      </c>
      <c r="E1697" s="14">
        <v>400</v>
      </c>
      <c r="F1697" s="315"/>
      <c r="G1697" s="315">
        <v>400</v>
      </c>
      <c r="H1697" s="315"/>
      <c r="I1697" s="315"/>
      <c r="J1697" s="315"/>
      <c r="K1697" s="315"/>
      <c r="L1697" s="6" t="s">
        <v>3439</v>
      </c>
    </row>
    <row r="1698" spans="1:12" x14ac:dyDescent="0.3">
      <c r="A1698" s="421"/>
      <c r="B1698" s="14" t="s">
        <v>3438</v>
      </c>
      <c r="C1698" s="11" t="s">
        <v>98</v>
      </c>
      <c r="D1698" s="14">
        <v>200</v>
      </c>
      <c r="E1698" s="14">
        <v>100</v>
      </c>
      <c r="F1698" s="315">
        <v>100</v>
      </c>
      <c r="G1698" s="315"/>
      <c r="H1698" s="315"/>
      <c r="I1698" s="315"/>
      <c r="J1698" s="315"/>
      <c r="K1698" s="315"/>
      <c r="L1698" s="6" t="s">
        <v>3440</v>
      </c>
    </row>
    <row r="1699" spans="1:12" x14ac:dyDescent="0.3">
      <c r="A1699" s="421"/>
      <c r="B1699" s="11" t="s">
        <v>3442</v>
      </c>
      <c r="C1699" s="11" t="s">
        <v>424</v>
      </c>
      <c r="D1699" s="11">
        <v>65</v>
      </c>
      <c r="E1699" s="11">
        <v>150</v>
      </c>
      <c r="F1699" s="281">
        <v>150</v>
      </c>
      <c r="G1699" s="281"/>
      <c r="H1699" s="281"/>
      <c r="I1699" s="281"/>
      <c r="J1699" s="281"/>
      <c r="K1699" s="281"/>
      <c r="L1699" s="4" t="s">
        <v>788</v>
      </c>
    </row>
    <row r="1700" spans="1:12" x14ac:dyDescent="0.3">
      <c r="A1700" s="421"/>
      <c r="B1700" s="11" t="s">
        <v>3443</v>
      </c>
      <c r="C1700" s="11" t="s">
        <v>424</v>
      </c>
      <c r="D1700" s="11">
        <v>100</v>
      </c>
      <c r="E1700" s="11">
        <v>230</v>
      </c>
      <c r="F1700" s="281">
        <v>230</v>
      </c>
      <c r="G1700" s="281"/>
      <c r="H1700" s="281"/>
      <c r="I1700" s="281"/>
      <c r="J1700" s="281"/>
      <c r="K1700" s="281"/>
      <c r="L1700" s="4" t="s">
        <v>788</v>
      </c>
    </row>
    <row r="1701" spans="1:12" x14ac:dyDescent="0.3">
      <c r="A1701" s="421"/>
      <c r="B1701" s="11" t="s">
        <v>3444</v>
      </c>
      <c r="C1701" s="11" t="s">
        <v>424</v>
      </c>
      <c r="D1701" s="11">
        <v>65</v>
      </c>
      <c r="E1701" s="11">
        <v>150</v>
      </c>
      <c r="F1701" s="281">
        <v>150</v>
      </c>
      <c r="G1701" s="281"/>
      <c r="H1701" s="281"/>
      <c r="I1701" s="281"/>
      <c r="J1701" s="281"/>
      <c r="K1701" s="281"/>
      <c r="L1701" s="4" t="s">
        <v>3446</v>
      </c>
    </row>
    <row r="1702" spans="1:12" x14ac:dyDescent="0.3">
      <c r="A1702" s="421"/>
      <c r="B1702" s="11" t="s">
        <v>3445</v>
      </c>
      <c r="C1702" s="11" t="s">
        <v>424</v>
      </c>
      <c r="D1702" s="11">
        <v>100</v>
      </c>
      <c r="E1702" s="11">
        <v>230</v>
      </c>
      <c r="F1702" s="281">
        <v>230</v>
      </c>
      <c r="G1702" s="281"/>
      <c r="H1702" s="281"/>
      <c r="I1702" s="281"/>
      <c r="J1702" s="281"/>
      <c r="K1702" s="281"/>
      <c r="L1702" s="4" t="s">
        <v>3446</v>
      </c>
    </row>
    <row r="1703" spans="1:12" x14ac:dyDescent="0.3">
      <c r="A1703" s="421"/>
      <c r="B1703" s="11" t="s">
        <v>3447</v>
      </c>
      <c r="C1703" s="11" t="s">
        <v>424</v>
      </c>
      <c r="D1703" s="11">
        <v>65</v>
      </c>
      <c r="E1703" s="11">
        <v>150</v>
      </c>
      <c r="F1703" s="281">
        <v>150</v>
      </c>
      <c r="G1703" s="281"/>
      <c r="H1703" s="281"/>
      <c r="I1703" s="281"/>
      <c r="J1703" s="281"/>
      <c r="K1703" s="281"/>
      <c r="L1703" s="4" t="s">
        <v>3449</v>
      </c>
    </row>
    <row r="1704" spans="1:12" x14ac:dyDescent="0.3">
      <c r="A1704" s="421"/>
      <c r="B1704" s="11" t="s">
        <v>3448</v>
      </c>
      <c r="C1704" s="11" t="s">
        <v>424</v>
      </c>
      <c r="D1704" s="11">
        <v>100</v>
      </c>
      <c r="E1704" s="11">
        <v>230</v>
      </c>
      <c r="F1704" s="281">
        <v>230</v>
      </c>
      <c r="G1704" s="281"/>
      <c r="H1704" s="281"/>
      <c r="I1704" s="281"/>
      <c r="J1704" s="281"/>
      <c r="K1704" s="281"/>
      <c r="L1704" s="4" t="s">
        <v>3449</v>
      </c>
    </row>
    <row r="1705" spans="1:12" x14ac:dyDescent="0.3">
      <c r="A1705" s="421"/>
      <c r="B1705" s="11" t="s">
        <v>3450</v>
      </c>
      <c r="C1705" s="11" t="s">
        <v>424</v>
      </c>
      <c r="D1705" s="11">
        <v>65</v>
      </c>
      <c r="E1705" s="11">
        <v>150</v>
      </c>
      <c r="F1705" s="281">
        <v>150</v>
      </c>
      <c r="G1705" s="281"/>
      <c r="H1705" s="281"/>
      <c r="I1705" s="281"/>
      <c r="J1705" s="281"/>
      <c r="K1705" s="281"/>
      <c r="L1705" s="4" t="s">
        <v>3452</v>
      </c>
    </row>
    <row r="1706" spans="1:12" x14ac:dyDescent="0.3">
      <c r="A1706" s="421"/>
      <c r="B1706" s="11" t="s">
        <v>3451</v>
      </c>
      <c r="C1706" s="11" t="s">
        <v>424</v>
      </c>
      <c r="D1706" s="11">
        <v>100</v>
      </c>
      <c r="E1706" s="11">
        <v>230</v>
      </c>
      <c r="F1706" s="281">
        <v>230</v>
      </c>
      <c r="G1706" s="281"/>
      <c r="H1706" s="281"/>
      <c r="I1706" s="281"/>
      <c r="J1706" s="281"/>
      <c r="K1706" s="281"/>
      <c r="L1706" s="4" t="s">
        <v>3452</v>
      </c>
    </row>
    <row r="1707" spans="1:12" x14ac:dyDescent="0.3">
      <c r="A1707" s="421"/>
      <c r="B1707" s="11" t="s">
        <v>3453</v>
      </c>
      <c r="C1707" s="11" t="s">
        <v>3465</v>
      </c>
      <c r="D1707" s="11">
        <v>130</v>
      </c>
      <c r="E1707" s="11">
        <v>300</v>
      </c>
      <c r="F1707" s="281"/>
      <c r="G1707" s="281">
        <v>300</v>
      </c>
      <c r="H1707" s="281"/>
      <c r="I1707" s="281"/>
      <c r="J1707" s="281"/>
      <c r="K1707" s="281"/>
      <c r="L1707" s="4" t="s">
        <v>788</v>
      </c>
    </row>
    <row r="1708" spans="1:12" x14ac:dyDescent="0.3">
      <c r="A1708" s="421"/>
      <c r="B1708" s="11" t="s">
        <v>3454</v>
      </c>
      <c r="C1708" s="11" t="s">
        <v>3465</v>
      </c>
      <c r="D1708" s="11">
        <v>195</v>
      </c>
      <c r="E1708" s="11">
        <v>450</v>
      </c>
      <c r="F1708" s="281"/>
      <c r="G1708" s="281">
        <v>450</v>
      </c>
      <c r="H1708" s="281"/>
      <c r="I1708" s="281"/>
      <c r="J1708" s="281"/>
      <c r="K1708" s="281"/>
      <c r="L1708" s="4" t="s">
        <v>788</v>
      </c>
    </row>
    <row r="1709" spans="1:12" x14ac:dyDescent="0.3">
      <c r="A1709" s="421"/>
      <c r="B1709" s="11" t="s">
        <v>3455</v>
      </c>
      <c r="C1709" s="11" t="s">
        <v>3465</v>
      </c>
      <c r="D1709" s="11">
        <v>260</v>
      </c>
      <c r="E1709" s="11">
        <v>600</v>
      </c>
      <c r="F1709" s="281"/>
      <c r="G1709" s="281"/>
      <c r="H1709" s="281">
        <v>600</v>
      </c>
      <c r="I1709" s="281"/>
      <c r="J1709" s="281"/>
      <c r="K1709" s="281"/>
      <c r="L1709" s="4" t="s">
        <v>788</v>
      </c>
    </row>
    <row r="1710" spans="1:12" x14ac:dyDescent="0.3">
      <c r="A1710" s="421"/>
      <c r="B1710" s="11" t="s">
        <v>3456</v>
      </c>
      <c r="C1710" s="11" t="s">
        <v>3465</v>
      </c>
      <c r="D1710" s="11">
        <v>325</v>
      </c>
      <c r="E1710" s="11">
        <v>750</v>
      </c>
      <c r="F1710" s="281"/>
      <c r="G1710" s="281"/>
      <c r="H1710" s="281">
        <v>750</v>
      </c>
      <c r="I1710" s="281"/>
      <c r="J1710" s="281"/>
      <c r="K1710" s="281"/>
      <c r="L1710" s="4" t="s">
        <v>788</v>
      </c>
    </row>
    <row r="1711" spans="1:12" x14ac:dyDescent="0.3">
      <c r="A1711" s="421"/>
      <c r="B1711" s="11" t="s">
        <v>3457</v>
      </c>
      <c r="C1711" s="11" t="s">
        <v>3465</v>
      </c>
      <c r="D1711" s="11">
        <v>130</v>
      </c>
      <c r="E1711" s="11">
        <v>300</v>
      </c>
      <c r="F1711" s="281"/>
      <c r="G1711" s="281">
        <v>300</v>
      </c>
      <c r="H1711" s="281"/>
      <c r="I1711" s="281"/>
      <c r="J1711" s="281"/>
      <c r="K1711" s="281"/>
      <c r="L1711" s="4" t="s">
        <v>3446</v>
      </c>
    </row>
    <row r="1712" spans="1:12" x14ac:dyDescent="0.3">
      <c r="A1712" s="421"/>
      <c r="B1712" s="11" t="s">
        <v>3458</v>
      </c>
      <c r="C1712" s="11" t="s">
        <v>3465</v>
      </c>
      <c r="D1712" s="11">
        <v>195</v>
      </c>
      <c r="E1712" s="11">
        <v>450</v>
      </c>
      <c r="F1712" s="281"/>
      <c r="G1712" s="281">
        <v>450</v>
      </c>
      <c r="H1712" s="281"/>
      <c r="I1712" s="281"/>
      <c r="J1712" s="281"/>
      <c r="K1712" s="281"/>
      <c r="L1712" s="4" t="s">
        <v>3446</v>
      </c>
    </row>
    <row r="1713" spans="1:12" x14ac:dyDescent="0.3">
      <c r="A1713" s="421"/>
      <c r="B1713" s="11" t="s">
        <v>3459</v>
      </c>
      <c r="C1713" s="11" t="s">
        <v>3465</v>
      </c>
      <c r="D1713" s="11">
        <v>260</v>
      </c>
      <c r="E1713" s="11">
        <v>600</v>
      </c>
      <c r="F1713" s="281"/>
      <c r="G1713" s="281"/>
      <c r="H1713" s="281">
        <v>600</v>
      </c>
      <c r="I1713" s="281"/>
      <c r="J1713" s="281"/>
      <c r="K1713" s="281"/>
      <c r="L1713" s="4" t="s">
        <v>3446</v>
      </c>
    </row>
    <row r="1714" spans="1:12" x14ac:dyDescent="0.3">
      <c r="A1714" s="421"/>
      <c r="B1714" s="11" t="s">
        <v>3460</v>
      </c>
      <c r="C1714" s="11" t="s">
        <v>3465</v>
      </c>
      <c r="D1714" s="11">
        <v>325</v>
      </c>
      <c r="E1714" s="11">
        <v>750</v>
      </c>
      <c r="F1714" s="281"/>
      <c r="G1714" s="281"/>
      <c r="H1714" s="281">
        <v>750</v>
      </c>
      <c r="I1714" s="281"/>
      <c r="J1714" s="281"/>
      <c r="K1714" s="281"/>
      <c r="L1714" s="4" t="s">
        <v>3446</v>
      </c>
    </row>
    <row r="1715" spans="1:12" x14ac:dyDescent="0.3">
      <c r="A1715" s="421"/>
      <c r="B1715" s="11" t="s">
        <v>3461</v>
      </c>
      <c r="C1715" s="11" t="s">
        <v>3465</v>
      </c>
      <c r="D1715" s="11">
        <v>130</v>
      </c>
      <c r="E1715" s="11">
        <v>300</v>
      </c>
      <c r="F1715" s="281"/>
      <c r="G1715" s="281">
        <v>300</v>
      </c>
      <c r="H1715" s="281"/>
      <c r="I1715" s="281"/>
      <c r="J1715" s="281"/>
      <c r="K1715" s="281"/>
      <c r="L1715" s="4" t="s">
        <v>3449</v>
      </c>
    </row>
    <row r="1716" spans="1:12" x14ac:dyDescent="0.3">
      <c r="A1716" s="421"/>
      <c r="B1716" s="11" t="s">
        <v>3462</v>
      </c>
      <c r="C1716" s="11" t="s">
        <v>3465</v>
      </c>
      <c r="D1716" s="11">
        <v>195</v>
      </c>
      <c r="E1716" s="11">
        <v>450</v>
      </c>
      <c r="F1716" s="281"/>
      <c r="G1716" s="281">
        <v>450</v>
      </c>
      <c r="H1716" s="281"/>
      <c r="I1716" s="281"/>
      <c r="J1716" s="281"/>
      <c r="K1716" s="281"/>
      <c r="L1716" s="4" t="s">
        <v>3449</v>
      </c>
    </row>
    <row r="1717" spans="1:12" x14ac:dyDescent="0.3">
      <c r="A1717" s="421"/>
      <c r="B1717" s="11" t="s">
        <v>3463</v>
      </c>
      <c r="C1717" s="11" t="s">
        <v>3465</v>
      </c>
      <c r="D1717" s="11">
        <v>260</v>
      </c>
      <c r="E1717" s="11">
        <v>600</v>
      </c>
      <c r="F1717" s="281"/>
      <c r="G1717" s="281"/>
      <c r="H1717" s="281">
        <v>600</v>
      </c>
      <c r="I1717" s="281"/>
      <c r="J1717" s="281"/>
      <c r="K1717" s="281"/>
      <c r="L1717" s="4" t="s">
        <v>3449</v>
      </c>
    </row>
    <row r="1718" spans="1:12" x14ac:dyDescent="0.3">
      <c r="A1718" s="421"/>
      <c r="B1718" s="11" t="s">
        <v>3464</v>
      </c>
      <c r="C1718" s="11" t="s">
        <v>3465</v>
      </c>
      <c r="D1718" s="11">
        <v>325</v>
      </c>
      <c r="E1718" s="11">
        <v>750</v>
      </c>
      <c r="F1718" s="281"/>
      <c r="G1718" s="281"/>
      <c r="H1718" s="281">
        <v>750</v>
      </c>
      <c r="I1718" s="281"/>
      <c r="J1718" s="281"/>
      <c r="K1718" s="281"/>
      <c r="L1718" s="4" t="s">
        <v>3449</v>
      </c>
    </row>
    <row r="1719" spans="1:12" x14ac:dyDescent="0.3">
      <c r="A1719" s="421"/>
      <c r="B1719" s="11" t="s">
        <v>3466</v>
      </c>
      <c r="C1719" s="11" t="s">
        <v>3465</v>
      </c>
      <c r="D1719" s="11">
        <v>130</v>
      </c>
      <c r="E1719" s="11">
        <v>300</v>
      </c>
      <c r="F1719" s="281"/>
      <c r="G1719" s="281">
        <v>300</v>
      </c>
      <c r="H1719" s="281"/>
      <c r="I1719" s="281"/>
      <c r="J1719" s="281"/>
      <c r="K1719" s="281"/>
      <c r="L1719" s="4" t="s">
        <v>3452</v>
      </c>
    </row>
    <row r="1720" spans="1:12" x14ac:dyDescent="0.3">
      <c r="A1720" s="421"/>
      <c r="B1720" s="11" t="s">
        <v>3467</v>
      </c>
      <c r="C1720" s="11" t="s">
        <v>3465</v>
      </c>
      <c r="D1720" s="11">
        <v>195</v>
      </c>
      <c r="E1720" s="11">
        <v>450</v>
      </c>
      <c r="F1720" s="281"/>
      <c r="G1720" s="281">
        <v>450</v>
      </c>
      <c r="H1720" s="281"/>
      <c r="I1720" s="281"/>
      <c r="J1720" s="281"/>
      <c r="K1720" s="281"/>
      <c r="L1720" s="4" t="s">
        <v>3452</v>
      </c>
    </row>
    <row r="1721" spans="1:12" x14ac:dyDescent="0.3">
      <c r="A1721" s="429"/>
      <c r="B1721" s="11" t="s">
        <v>3468</v>
      </c>
      <c r="C1721" s="11" t="s">
        <v>3465</v>
      </c>
      <c r="D1721" s="11">
        <v>260</v>
      </c>
      <c r="E1721" s="11">
        <v>600</v>
      </c>
      <c r="F1721" s="281"/>
      <c r="G1721" s="281"/>
      <c r="H1721" s="281">
        <v>600</v>
      </c>
      <c r="I1721" s="281"/>
      <c r="J1721" s="281"/>
      <c r="K1721" s="281"/>
      <c r="L1721" s="4" t="s">
        <v>3452</v>
      </c>
    </row>
    <row r="1722" spans="1:12" x14ac:dyDescent="0.3">
      <c r="A1722" s="421"/>
      <c r="B1722" s="11" t="s">
        <v>3469</v>
      </c>
      <c r="C1722" s="11" t="s">
        <v>3465</v>
      </c>
      <c r="D1722" s="11">
        <v>325</v>
      </c>
      <c r="E1722" s="11">
        <v>750</v>
      </c>
      <c r="F1722" s="281"/>
      <c r="G1722" s="281"/>
      <c r="H1722" s="281">
        <v>750</v>
      </c>
      <c r="I1722" s="281"/>
      <c r="J1722" s="281"/>
      <c r="K1722" s="281"/>
      <c r="L1722" s="4" t="s">
        <v>3452</v>
      </c>
    </row>
    <row r="1723" spans="1:12" x14ac:dyDescent="0.3">
      <c r="A1723" s="421"/>
      <c r="B1723" s="11" t="s">
        <v>3470</v>
      </c>
      <c r="C1723" s="11" t="s">
        <v>3465</v>
      </c>
      <c r="D1723" s="11">
        <v>200</v>
      </c>
      <c r="E1723" s="11">
        <v>460</v>
      </c>
      <c r="F1723" s="281"/>
      <c r="G1723" s="281">
        <v>460</v>
      </c>
      <c r="H1723" s="281"/>
      <c r="I1723" s="281"/>
      <c r="J1723" s="281"/>
      <c r="K1723" s="281"/>
      <c r="L1723" s="4" t="s">
        <v>788</v>
      </c>
    </row>
    <row r="1724" spans="1:12" x14ac:dyDescent="0.3">
      <c r="A1724" s="421"/>
      <c r="B1724" s="11" t="s">
        <v>3471</v>
      </c>
      <c r="C1724" s="11" t="s">
        <v>3465</v>
      </c>
      <c r="D1724" s="11">
        <v>300</v>
      </c>
      <c r="E1724" s="11">
        <v>690</v>
      </c>
      <c r="F1724" s="281"/>
      <c r="G1724" s="281"/>
      <c r="H1724" s="281">
        <v>690</v>
      </c>
      <c r="I1724" s="281"/>
      <c r="J1724" s="281"/>
      <c r="K1724" s="281"/>
      <c r="L1724" s="4" t="s">
        <v>788</v>
      </c>
    </row>
    <row r="1725" spans="1:12" x14ac:dyDescent="0.3">
      <c r="A1725" s="421"/>
      <c r="B1725" s="11" t="s">
        <v>3472</v>
      </c>
      <c r="C1725" s="11" t="s">
        <v>3465</v>
      </c>
      <c r="D1725" s="11">
        <v>400</v>
      </c>
      <c r="E1725" s="11">
        <v>920</v>
      </c>
      <c r="F1725" s="281"/>
      <c r="G1725" s="281"/>
      <c r="H1725" s="281"/>
      <c r="I1725" s="281">
        <v>920</v>
      </c>
      <c r="J1725" s="281"/>
      <c r="K1725" s="281"/>
      <c r="L1725" s="4" t="s">
        <v>788</v>
      </c>
    </row>
    <row r="1726" spans="1:12" x14ac:dyDescent="0.3">
      <c r="A1726" s="421"/>
      <c r="B1726" s="11" t="s">
        <v>3473</v>
      </c>
      <c r="C1726" s="11" t="s">
        <v>3465</v>
      </c>
      <c r="D1726" s="11">
        <v>500</v>
      </c>
      <c r="E1726" s="11">
        <v>1150</v>
      </c>
      <c r="F1726" s="281"/>
      <c r="G1726" s="281"/>
      <c r="H1726" s="281"/>
      <c r="I1726" s="281">
        <v>1150</v>
      </c>
      <c r="J1726" s="281"/>
      <c r="K1726" s="281"/>
      <c r="L1726" s="4" t="s">
        <v>788</v>
      </c>
    </row>
    <row r="1727" spans="1:12" x14ac:dyDescent="0.3">
      <c r="A1727" s="421"/>
      <c r="B1727" s="11" t="s">
        <v>3474</v>
      </c>
      <c r="C1727" s="11" t="s">
        <v>3465</v>
      </c>
      <c r="D1727" s="11">
        <v>200</v>
      </c>
      <c r="E1727" s="11">
        <v>460</v>
      </c>
      <c r="F1727" s="281"/>
      <c r="G1727" s="281">
        <v>460</v>
      </c>
      <c r="H1727" s="281"/>
      <c r="I1727" s="281"/>
      <c r="J1727" s="281"/>
      <c r="K1727" s="281"/>
      <c r="L1727" s="4" t="s">
        <v>3446</v>
      </c>
    </row>
    <row r="1728" spans="1:12" x14ac:dyDescent="0.3">
      <c r="A1728" s="421"/>
      <c r="B1728" s="11" t="s">
        <v>3475</v>
      </c>
      <c r="C1728" s="11" t="s">
        <v>3465</v>
      </c>
      <c r="D1728" s="11">
        <v>300</v>
      </c>
      <c r="E1728" s="11">
        <v>690</v>
      </c>
      <c r="F1728" s="281"/>
      <c r="G1728" s="281"/>
      <c r="H1728" s="281">
        <v>690</v>
      </c>
      <c r="I1728" s="281"/>
      <c r="J1728" s="281"/>
      <c r="K1728" s="281"/>
      <c r="L1728" s="4" t="s">
        <v>3446</v>
      </c>
    </row>
    <row r="1729" spans="1:12" x14ac:dyDescent="0.3">
      <c r="A1729" s="421"/>
      <c r="B1729" s="11" t="s">
        <v>3476</v>
      </c>
      <c r="C1729" s="11" t="s">
        <v>3465</v>
      </c>
      <c r="D1729" s="11">
        <v>400</v>
      </c>
      <c r="E1729" s="11">
        <v>920</v>
      </c>
      <c r="F1729" s="281"/>
      <c r="G1729" s="281"/>
      <c r="H1729" s="281"/>
      <c r="I1729" s="281">
        <v>920</v>
      </c>
      <c r="J1729" s="281"/>
      <c r="K1729" s="281"/>
      <c r="L1729" s="4" t="s">
        <v>3446</v>
      </c>
    </row>
    <row r="1730" spans="1:12" x14ac:dyDescent="0.3">
      <c r="A1730" s="421"/>
      <c r="B1730" s="11" t="s">
        <v>3477</v>
      </c>
      <c r="C1730" s="11" t="s">
        <v>3465</v>
      </c>
      <c r="D1730" s="11">
        <v>500</v>
      </c>
      <c r="E1730" s="11">
        <v>1150</v>
      </c>
      <c r="F1730" s="281"/>
      <c r="G1730" s="281"/>
      <c r="H1730" s="281"/>
      <c r="I1730" s="281">
        <v>1150</v>
      </c>
      <c r="J1730" s="281"/>
      <c r="K1730" s="281"/>
      <c r="L1730" s="4" t="s">
        <v>3446</v>
      </c>
    </row>
    <row r="1731" spans="1:12" x14ac:dyDescent="0.3">
      <c r="A1731" s="421"/>
      <c r="B1731" s="11" t="s">
        <v>3478</v>
      </c>
      <c r="C1731" s="11" t="s">
        <v>3465</v>
      </c>
      <c r="D1731" s="11">
        <v>200</v>
      </c>
      <c r="E1731" s="11">
        <v>460</v>
      </c>
      <c r="F1731" s="281"/>
      <c r="G1731" s="281">
        <v>460</v>
      </c>
      <c r="H1731" s="281"/>
      <c r="I1731" s="281"/>
      <c r="J1731" s="281"/>
      <c r="K1731" s="281"/>
      <c r="L1731" s="4" t="s">
        <v>3449</v>
      </c>
    </row>
    <row r="1732" spans="1:12" x14ac:dyDescent="0.3">
      <c r="A1732" s="421"/>
      <c r="B1732" s="11" t="s">
        <v>3479</v>
      </c>
      <c r="C1732" s="11" t="s">
        <v>3465</v>
      </c>
      <c r="D1732" s="11">
        <v>300</v>
      </c>
      <c r="E1732" s="11">
        <v>690</v>
      </c>
      <c r="F1732" s="281"/>
      <c r="G1732" s="281"/>
      <c r="H1732" s="281">
        <v>690</v>
      </c>
      <c r="I1732" s="281"/>
      <c r="J1732" s="281"/>
      <c r="K1732" s="281"/>
      <c r="L1732" s="4" t="s">
        <v>3449</v>
      </c>
    </row>
    <row r="1733" spans="1:12" x14ac:dyDescent="0.3">
      <c r="A1733" s="421"/>
      <c r="B1733" s="11" t="s">
        <v>3480</v>
      </c>
      <c r="C1733" s="11" t="s">
        <v>3465</v>
      </c>
      <c r="D1733" s="11">
        <v>400</v>
      </c>
      <c r="E1733" s="11">
        <v>920</v>
      </c>
      <c r="F1733" s="281"/>
      <c r="G1733" s="281"/>
      <c r="H1733" s="281"/>
      <c r="I1733" s="281">
        <v>920</v>
      </c>
      <c r="J1733" s="281"/>
      <c r="K1733" s="281"/>
      <c r="L1733" s="4" t="s">
        <v>3449</v>
      </c>
    </row>
    <row r="1734" spans="1:12" x14ac:dyDescent="0.3">
      <c r="A1734" s="421"/>
      <c r="B1734" s="11" t="s">
        <v>3481</v>
      </c>
      <c r="C1734" s="11" t="s">
        <v>3465</v>
      </c>
      <c r="D1734" s="11">
        <v>500</v>
      </c>
      <c r="E1734" s="11">
        <v>1150</v>
      </c>
      <c r="F1734" s="281"/>
      <c r="G1734" s="281"/>
      <c r="H1734" s="281"/>
      <c r="I1734" s="281">
        <v>1150</v>
      </c>
      <c r="J1734" s="281"/>
      <c r="K1734" s="281"/>
      <c r="L1734" s="4" t="s">
        <v>3449</v>
      </c>
    </row>
    <row r="1735" spans="1:12" x14ac:dyDescent="0.3">
      <c r="A1735" s="421"/>
      <c r="B1735" s="11" t="s">
        <v>3482</v>
      </c>
      <c r="C1735" s="11" t="s">
        <v>3465</v>
      </c>
      <c r="D1735" s="11">
        <v>200</v>
      </c>
      <c r="E1735" s="11">
        <v>460</v>
      </c>
      <c r="F1735" s="281"/>
      <c r="G1735" s="281">
        <v>460</v>
      </c>
      <c r="H1735" s="281"/>
      <c r="I1735" s="281"/>
      <c r="J1735" s="281"/>
      <c r="K1735" s="281"/>
      <c r="L1735" s="4" t="s">
        <v>3452</v>
      </c>
    </row>
    <row r="1736" spans="1:12" x14ac:dyDescent="0.3">
      <c r="A1736" s="421"/>
      <c r="B1736" s="11" t="s">
        <v>3483</v>
      </c>
      <c r="C1736" s="11" t="s">
        <v>3465</v>
      </c>
      <c r="D1736" s="11">
        <v>300</v>
      </c>
      <c r="E1736" s="11">
        <v>690</v>
      </c>
      <c r="F1736" s="281"/>
      <c r="G1736" s="281"/>
      <c r="H1736" s="281">
        <v>690</v>
      </c>
      <c r="I1736" s="281"/>
      <c r="J1736" s="281"/>
      <c r="K1736" s="281"/>
      <c r="L1736" s="4" t="s">
        <v>3452</v>
      </c>
    </row>
    <row r="1737" spans="1:12" x14ac:dyDescent="0.3">
      <c r="A1737" s="421"/>
      <c r="B1737" s="11" t="s">
        <v>3484</v>
      </c>
      <c r="C1737" s="11" t="s">
        <v>3465</v>
      </c>
      <c r="D1737" s="11">
        <v>400</v>
      </c>
      <c r="E1737" s="11">
        <v>920</v>
      </c>
      <c r="F1737" s="281"/>
      <c r="G1737" s="281"/>
      <c r="H1737" s="281"/>
      <c r="I1737" s="281">
        <v>920</v>
      </c>
      <c r="J1737" s="281"/>
      <c r="K1737" s="281"/>
      <c r="L1737" s="4" t="s">
        <v>3452</v>
      </c>
    </row>
    <row r="1738" spans="1:12" ht="15" thickBot="1" x14ac:dyDescent="0.35">
      <c r="A1738" s="429"/>
      <c r="B1738" s="13" t="s">
        <v>3485</v>
      </c>
      <c r="C1738" s="11" t="s">
        <v>3465</v>
      </c>
      <c r="D1738" s="13">
        <v>500</v>
      </c>
      <c r="E1738" s="13">
        <v>1150</v>
      </c>
      <c r="F1738" s="314"/>
      <c r="G1738" s="314"/>
      <c r="H1738" s="314"/>
      <c r="I1738" s="314">
        <v>1150</v>
      </c>
      <c r="J1738" s="314"/>
      <c r="K1738" s="314"/>
      <c r="L1738" s="8" t="s">
        <v>3452</v>
      </c>
    </row>
    <row r="1739" spans="1:12" ht="18.600000000000001" thickBot="1" x14ac:dyDescent="0.4">
      <c r="A1739" s="56" t="s">
        <v>3487</v>
      </c>
      <c r="B1739" s="53"/>
      <c r="C1739" s="83"/>
      <c r="D1739" s="27"/>
      <c r="E1739" s="27"/>
      <c r="F1739" s="27"/>
      <c r="G1739" s="27"/>
      <c r="H1739" s="27"/>
      <c r="I1739" s="27"/>
      <c r="J1739" s="27"/>
      <c r="K1739" s="27"/>
      <c r="L1739" s="16"/>
    </row>
    <row r="1740" spans="1:12" x14ac:dyDescent="0.3">
      <c r="A1740" s="426" t="s">
        <v>3495</v>
      </c>
      <c r="B1740" s="14" t="s">
        <v>3488</v>
      </c>
      <c r="C1740" s="11" t="s">
        <v>2077</v>
      </c>
      <c r="D1740" s="14">
        <v>135</v>
      </c>
      <c r="E1740" s="14">
        <v>52.74</v>
      </c>
      <c r="F1740" s="315">
        <v>52.74</v>
      </c>
      <c r="G1740" s="315"/>
      <c r="H1740" s="315"/>
      <c r="I1740" s="315"/>
      <c r="J1740" s="315"/>
      <c r="K1740" s="315"/>
      <c r="L1740" s="6" t="s">
        <v>3490</v>
      </c>
    </row>
    <row r="1741" spans="1:12" x14ac:dyDescent="0.3">
      <c r="A1741" s="421" t="s">
        <v>3496</v>
      </c>
      <c r="B1741" s="11" t="s">
        <v>3489</v>
      </c>
      <c r="C1741" s="11" t="s">
        <v>2077</v>
      </c>
      <c r="D1741" s="14">
        <v>135</v>
      </c>
      <c r="E1741" s="11">
        <v>88.4</v>
      </c>
      <c r="F1741" s="281">
        <v>88.4</v>
      </c>
      <c r="G1741" s="281"/>
      <c r="H1741" s="281"/>
      <c r="I1741" s="281"/>
      <c r="J1741" s="281"/>
      <c r="K1741" s="281"/>
      <c r="L1741" s="4"/>
    </row>
    <row r="1742" spans="1:12" x14ac:dyDescent="0.3">
      <c r="A1742" s="421" t="s">
        <v>3497</v>
      </c>
      <c r="B1742" s="11" t="s">
        <v>3491</v>
      </c>
      <c r="C1742" s="11" t="s">
        <v>2077</v>
      </c>
      <c r="D1742" s="14">
        <v>135</v>
      </c>
      <c r="E1742" s="14">
        <v>52.74</v>
      </c>
      <c r="F1742" s="315">
        <v>52.74</v>
      </c>
      <c r="G1742" s="315"/>
      <c r="H1742" s="315"/>
      <c r="I1742" s="315"/>
      <c r="J1742" s="315"/>
      <c r="K1742" s="315"/>
      <c r="L1742" s="6" t="s">
        <v>3490</v>
      </c>
    </row>
    <row r="1743" spans="1:12" ht="15" thickBot="1" x14ac:dyDescent="0.35">
      <c r="A1743" s="429"/>
      <c r="B1743" s="13" t="s">
        <v>3492</v>
      </c>
      <c r="C1743" s="11" t="s">
        <v>3493</v>
      </c>
      <c r="D1743" s="13">
        <v>320</v>
      </c>
      <c r="E1743" s="13">
        <v>890</v>
      </c>
      <c r="F1743" s="314"/>
      <c r="G1743" s="314"/>
      <c r="H1743" s="314">
        <v>890</v>
      </c>
      <c r="I1743" s="314"/>
      <c r="J1743" s="314"/>
      <c r="K1743" s="314"/>
      <c r="L1743" s="8" t="s">
        <v>3494</v>
      </c>
    </row>
    <row r="1744" spans="1:12" ht="18.600000000000001" thickBot="1" x14ac:dyDescent="0.4">
      <c r="A1744" s="56" t="s">
        <v>3498</v>
      </c>
      <c r="B1744" s="53"/>
      <c r="C1744" s="83"/>
      <c r="D1744" s="27"/>
      <c r="E1744" s="27"/>
      <c r="F1744" s="27"/>
      <c r="G1744" s="27"/>
      <c r="H1744" s="27"/>
      <c r="I1744" s="27"/>
      <c r="J1744" s="27"/>
      <c r="K1744" s="27"/>
      <c r="L1744" s="16"/>
    </row>
    <row r="1745" spans="1:12" x14ac:dyDescent="0.3">
      <c r="A1745" s="426" t="s">
        <v>3501</v>
      </c>
      <c r="B1745" s="14" t="s">
        <v>3499</v>
      </c>
      <c r="C1745" s="11" t="s">
        <v>2064</v>
      </c>
      <c r="D1745" s="14">
        <v>226</v>
      </c>
      <c r="E1745" s="14">
        <v>338</v>
      </c>
      <c r="F1745" s="315"/>
      <c r="G1745" s="315">
        <v>338</v>
      </c>
      <c r="H1745" s="315"/>
      <c r="I1745" s="315"/>
      <c r="J1745" s="315"/>
      <c r="K1745" s="315"/>
      <c r="L1745" s="6" t="s">
        <v>3500</v>
      </c>
    </row>
    <row r="1746" spans="1:12" x14ac:dyDescent="0.3">
      <c r="A1746" s="421" t="s">
        <v>3502</v>
      </c>
      <c r="B1746" s="11"/>
      <c r="C1746" s="11"/>
      <c r="D1746" s="11"/>
      <c r="E1746" s="11"/>
      <c r="F1746" s="281"/>
      <c r="G1746" s="281"/>
      <c r="H1746" s="281"/>
      <c r="I1746" s="281"/>
      <c r="J1746" s="281"/>
      <c r="K1746" s="281"/>
      <c r="L1746" s="4"/>
    </row>
    <row r="1747" spans="1:12" ht="15" thickBot="1" x14ac:dyDescent="0.35">
      <c r="A1747" s="429"/>
      <c r="B1747" s="13"/>
      <c r="C1747" s="11"/>
      <c r="D1747" s="13"/>
      <c r="E1747" s="13"/>
      <c r="F1747" s="314"/>
      <c r="G1747" s="314"/>
      <c r="H1747" s="314"/>
      <c r="I1747" s="314"/>
      <c r="J1747" s="314"/>
      <c r="K1747" s="314"/>
      <c r="L1747" s="8"/>
    </row>
    <row r="1748" spans="1:12" ht="18.600000000000001" thickBot="1" x14ac:dyDescent="0.4">
      <c r="A1748" s="56" t="s">
        <v>3503</v>
      </c>
      <c r="B1748" s="53"/>
      <c r="C1748" s="83"/>
      <c r="D1748" s="27"/>
      <c r="E1748" s="27"/>
      <c r="F1748" s="27"/>
      <c r="G1748" s="27"/>
      <c r="H1748" s="27"/>
      <c r="I1748" s="27"/>
      <c r="J1748" s="27"/>
      <c r="K1748" s="27"/>
      <c r="L1748" s="16"/>
    </row>
    <row r="1749" spans="1:12" x14ac:dyDescent="0.3">
      <c r="A1749" s="426" t="s">
        <v>3533</v>
      </c>
      <c r="B1749" s="14" t="s">
        <v>3504</v>
      </c>
      <c r="C1749" s="11" t="s">
        <v>424</v>
      </c>
      <c r="D1749" s="14">
        <v>260</v>
      </c>
      <c r="E1749" s="14"/>
      <c r="F1749" s="315"/>
      <c r="G1749" s="315"/>
      <c r="H1749" s="315"/>
      <c r="I1749" s="315"/>
      <c r="J1749" s="315"/>
      <c r="K1749" s="315"/>
      <c r="L1749" s="6" t="s">
        <v>3506</v>
      </c>
    </row>
    <row r="1750" spans="1:12" x14ac:dyDescent="0.3">
      <c r="A1750" s="421" t="s">
        <v>3534</v>
      </c>
      <c r="B1750" s="11" t="s">
        <v>3505</v>
      </c>
      <c r="C1750" s="11" t="s">
        <v>424</v>
      </c>
      <c r="D1750" s="14">
        <v>260</v>
      </c>
      <c r="E1750" s="14"/>
      <c r="F1750" s="315"/>
      <c r="G1750" s="315"/>
      <c r="H1750" s="315"/>
      <c r="I1750" s="315"/>
      <c r="J1750" s="315"/>
      <c r="K1750" s="315"/>
      <c r="L1750" s="6" t="s">
        <v>3507</v>
      </c>
    </row>
    <row r="1751" spans="1:12" x14ac:dyDescent="0.3">
      <c r="A1751" s="421"/>
      <c r="B1751" s="11" t="s">
        <v>3508</v>
      </c>
      <c r="C1751" s="11" t="s">
        <v>424</v>
      </c>
      <c r="D1751" s="14">
        <v>260</v>
      </c>
      <c r="E1751" s="14"/>
      <c r="F1751" s="315"/>
      <c r="G1751" s="315"/>
      <c r="H1751" s="315"/>
      <c r="I1751" s="315"/>
      <c r="J1751" s="315"/>
      <c r="K1751" s="315"/>
      <c r="L1751" s="6" t="s">
        <v>3521</v>
      </c>
    </row>
    <row r="1752" spans="1:12" x14ac:dyDescent="0.3">
      <c r="A1752" s="421"/>
      <c r="B1752" s="11" t="s">
        <v>3509</v>
      </c>
      <c r="C1752" s="11" t="s">
        <v>424</v>
      </c>
      <c r="D1752" s="14">
        <v>260</v>
      </c>
      <c r="E1752" s="14"/>
      <c r="F1752" s="315"/>
      <c r="G1752" s="315"/>
      <c r="H1752" s="315"/>
      <c r="I1752" s="315"/>
      <c r="J1752" s="315"/>
      <c r="K1752" s="315"/>
      <c r="L1752" s="6" t="s">
        <v>3510</v>
      </c>
    </row>
    <row r="1753" spans="1:12" x14ac:dyDescent="0.3">
      <c r="A1753" s="421"/>
      <c r="B1753" s="11" t="s">
        <v>3511</v>
      </c>
      <c r="C1753" s="11" t="s">
        <v>424</v>
      </c>
      <c r="D1753" s="14">
        <v>220</v>
      </c>
      <c r="E1753" s="14"/>
      <c r="F1753" s="315"/>
      <c r="G1753" s="315"/>
      <c r="H1753" s="315"/>
      <c r="I1753" s="315"/>
      <c r="J1753" s="315"/>
      <c r="K1753" s="315"/>
      <c r="L1753" s="6" t="s">
        <v>3512</v>
      </c>
    </row>
    <row r="1754" spans="1:12" x14ac:dyDescent="0.3">
      <c r="A1754" s="421"/>
      <c r="B1754" s="11" t="s">
        <v>3513</v>
      </c>
      <c r="C1754" s="11" t="s">
        <v>424</v>
      </c>
      <c r="D1754" s="14">
        <v>220</v>
      </c>
      <c r="E1754" s="14"/>
      <c r="F1754" s="315"/>
      <c r="G1754" s="315"/>
      <c r="H1754" s="315"/>
      <c r="I1754" s="315"/>
      <c r="J1754" s="315"/>
      <c r="K1754" s="315"/>
      <c r="L1754" s="6" t="s">
        <v>3514</v>
      </c>
    </row>
    <row r="1755" spans="1:12" x14ac:dyDescent="0.3">
      <c r="A1755" s="421"/>
      <c r="B1755" s="11" t="s">
        <v>3515</v>
      </c>
      <c r="C1755" s="11" t="s">
        <v>424</v>
      </c>
      <c r="D1755" s="14">
        <v>220</v>
      </c>
      <c r="E1755" s="14"/>
      <c r="F1755" s="315"/>
      <c r="G1755" s="315"/>
      <c r="H1755" s="315"/>
      <c r="I1755" s="315"/>
      <c r="J1755" s="315"/>
      <c r="K1755" s="315"/>
      <c r="L1755" s="6" t="s">
        <v>3516</v>
      </c>
    </row>
    <row r="1756" spans="1:12" x14ac:dyDescent="0.3">
      <c r="A1756" s="421"/>
      <c r="B1756" s="11" t="s">
        <v>3517</v>
      </c>
      <c r="C1756" s="11" t="s">
        <v>424</v>
      </c>
      <c r="D1756" s="14">
        <v>220</v>
      </c>
      <c r="E1756" s="14"/>
      <c r="F1756" s="315"/>
      <c r="G1756" s="315"/>
      <c r="H1756" s="315"/>
      <c r="I1756" s="315"/>
      <c r="J1756" s="315"/>
      <c r="K1756" s="315"/>
      <c r="L1756" s="6" t="s">
        <v>3518</v>
      </c>
    </row>
    <row r="1757" spans="1:12" x14ac:dyDescent="0.3">
      <c r="A1757" s="429"/>
      <c r="B1757" s="13" t="s">
        <v>3519</v>
      </c>
      <c r="C1757" s="11" t="s">
        <v>424</v>
      </c>
      <c r="D1757" s="14">
        <v>220</v>
      </c>
      <c r="E1757" s="14"/>
      <c r="F1757" s="315"/>
      <c r="G1757" s="315"/>
      <c r="H1757" s="315"/>
      <c r="I1757" s="315"/>
      <c r="J1757" s="315"/>
      <c r="K1757" s="315"/>
      <c r="L1757" s="6" t="s">
        <v>3520</v>
      </c>
    </row>
    <row r="1758" spans="1:12" x14ac:dyDescent="0.3">
      <c r="A1758" s="421"/>
      <c r="B1758" s="11" t="s">
        <v>3522</v>
      </c>
      <c r="C1758" s="11" t="s">
        <v>2077</v>
      </c>
      <c r="D1758" s="11">
        <v>55</v>
      </c>
      <c r="E1758" s="11"/>
      <c r="F1758" s="281"/>
      <c r="G1758" s="281"/>
      <c r="H1758" s="281"/>
      <c r="I1758" s="281"/>
      <c r="J1758" s="281"/>
      <c r="K1758" s="281"/>
      <c r="L1758" s="4" t="s">
        <v>3524</v>
      </c>
    </row>
    <row r="1759" spans="1:12" x14ac:dyDescent="0.3">
      <c r="A1759" s="421"/>
      <c r="B1759" s="11" t="s">
        <v>3526</v>
      </c>
      <c r="C1759" s="11" t="s">
        <v>2077</v>
      </c>
      <c r="D1759" s="11">
        <v>55</v>
      </c>
      <c r="E1759" s="11"/>
      <c r="F1759" s="281"/>
      <c r="G1759" s="281"/>
      <c r="H1759" s="281"/>
      <c r="I1759" s="281"/>
      <c r="J1759" s="281"/>
      <c r="K1759" s="281"/>
      <c r="L1759" s="4" t="s">
        <v>3525</v>
      </c>
    </row>
    <row r="1760" spans="1:12" x14ac:dyDescent="0.3">
      <c r="A1760" s="421"/>
      <c r="B1760" s="11" t="s">
        <v>3527</v>
      </c>
      <c r="C1760" s="11" t="s">
        <v>2077</v>
      </c>
      <c r="D1760" s="11">
        <v>55</v>
      </c>
      <c r="E1760" s="11"/>
      <c r="F1760" s="281"/>
      <c r="G1760" s="281"/>
      <c r="H1760" s="281"/>
      <c r="I1760" s="281"/>
      <c r="J1760" s="281"/>
      <c r="K1760" s="281"/>
      <c r="L1760" s="4" t="s">
        <v>3528</v>
      </c>
    </row>
    <row r="1761" spans="1:12" x14ac:dyDescent="0.3">
      <c r="A1761" s="421"/>
      <c r="B1761" s="11" t="s">
        <v>3529</v>
      </c>
      <c r="C1761" s="11" t="s">
        <v>2077</v>
      </c>
      <c r="D1761" s="11">
        <v>55</v>
      </c>
      <c r="E1761" s="11"/>
      <c r="F1761" s="281"/>
      <c r="G1761" s="281"/>
      <c r="H1761" s="281"/>
      <c r="I1761" s="281"/>
      <c r="J1761" s="281"/>
      <c r="K1761" s="281"/>
      <c r="L1761" s="4" t="s">
        <v>3530</v>
      </c>
    </row>
    <row r="1762" spans="1:12" ht="15" thickBot="1" x14ac:dyDescent="0.35">
      <c r="A1762" s="429"/>
      <c r="B1762" s="13" t="s">
        <v>3531</v>
      </c>
      <c r="C1762" s="11" t="s">
        <v>424</v>
      </c>
      <c r="D1762" s="13">
        <v>220</v>
      </c>
      <c r="E1762" s="13"/>
      <c r="F1762" s="314"/>
      <c r="G1762" s="314"/>
      <c r="H1762" s="314"/>
      <c r="I1762" s="314"/>
      <c r="J1762" s="314"/>
      <c r="K1762" s="314"/>
      <c r="L1762" s="114" t="s">
        <v>3532</v>
      </c>
    </row>
    <row r="1763" spans="1:12" ht="18.600000000000001" thickBot="1" x14ac:dyDescent="0.4">
      <c r="A1763" s="56" t="s">
        <v>3535</v>
      </c>
      <c r="B1763" s="53"/>
      <c r="C1763" s="83"/>
      <c r="D1763" s="27"/>
      <c r="E1763" s="27"/>
      <c r="F1763" s="27"/>
      <c r="G1763" s="27"/>
      <c r="H1763" s="27"/>
      <c r="I1763" s="27"/>
      <c r="J1763" s="27"/>
      <c r="K1763" s="27"/>
      <c r="L1763" s="16"/>
    </row>
    <row r="1764" spans="1:12" x14ac:dyDescent="0.3">
      <c r="A1764" s="426" t="s">
        <v>3548</v>
      </c>
      <c r="B1764" s="14" t="s">
        <v>3536</v>
      </c>
      <c r="C1764" s="11" t="s">
        <v>2078</v>
      </c>
      <c r="D1764" s="14"/>
      <c r="E1764" s="14"/>
      <c r="F1764" s="315"/>
      <c r="G1764" s="315"/>
      <c r="H1764" s="315"/>
      <c r="I1764" s="315"/>
      <c r="J1764" s="315"/>
      <c r="K1764" s="315"/>
      <c r="L1764" s="6"/>
    </row>
    <row r="1765" spans="1:12" x14ac:dyDescent="0.3">
      <c r="A1765" s="421" t="s">
        <v>3549</v>
      </c>
      <c r="B1765" s="11" t="s">
        <v>3537</v>
      </c>
      <c r="C1765" s="11" t="s">
        <v>2079</v>
      </c>
      <c r="D1765" s="11">
        <v>300</v>
      </c>
      <c r="E1765" s="11"/>
      <c r="F1765" s="281"/>
      <c r="G1765" s="281"/>
      <c r="H1765" s="281"/>
      <c r="I1765" s="281"/>
      <c r="J1765" s="281"/>
      <c r="K1765" s="281"/>
      <c r="L1765" s="4" t="s">
        <v>3543</v>
      </c>
    </row>
    <row r="1766" spans="1:12" x14ac:dyDescent="0.3">
      <c r="A1766" s="420" t="s">
        <v>3550</v>
      </c>
      <c r="B1766" s="11" t="s">
        <v>3538</v>
      </c>
      <c r="C1766" s="11" t="s">
        <v>2079</v>
      </c>
      <c r="D1766" s="11">
        <v>450</v>
      </c>
      <c r="E1766" s="11"/>
      <c r="F1766" s="281"/>
      <c r="G1766" s="281"/>
      <c r="H1766" s="281"/>
      <c r="I1766" s="281"/>
      <c r="J1766" s="281"/>
      <c r="K1766" s="281"/>
      <c r="L1766" s="4" t="s">
        <v>3544</v>
      </c>
    </row>
    <row r="1767" spans="1:12" x14ac:dyDescent="0.3">
      <c r="A1767" s="421"/>
      <c r="B1767" s="11" t="s">
        <v>3539</v>
      </c>
      <c r="C1767" s="11" t="s">
        <v>3541</v>
      </c>
      <c r="D1767" s="11">
        <v>600</v>
      </c>
      <c r="E1767" s="11"/>
      <c r="F1767" s="281"/>
      <c r="G1767" s="281"/>
      <c r="H1767" s="281"/>
      <c r="I1767" s="281"/>
      <c r="J1767" s="281"/>
      <c r="K1767" s="281"/>
      <c r="L1767" s="4" t="s">
        <v>3545</v>
      </c>
    </row>
    <row r="1768" spans="1:12" x14ac:dyDescent="0.3">
      <c r="A1768" s="421"/>
      <c r="B1768" s="11" t="s">
        <v>3540</v>
      </c>
      <c r="C1768" s="11" t="s">
        <v>3541</v>
      </c>
      <c r="D1768" s="11">
        <v>900</v>
      </c>
      <c r="E1768" s="11"/>
      <c r="F1768" s="281"/>
      <c r="G1768" s="281"/>
      <c r="H1768" s="281"/>
      <c r="I1768" s="281"/>
      <c r="J1768" s="281"/>
      <c r="K1768" s="281"/>
      <c r="L1768" s="4" t="s">
        <v>3546</v>
      </c>
    </row>
    <row r="1769" spans="1:12" ht="15" thickBot="1" x14ac:dyDescent="0.35">
      <c r="A1769" s="429"/>
      <c r="B1769" s="13" t="s">
        <v>3542</v>
      </c>
      <c r="C1769" s="11" t="s">
        <v>3541</v>
      </c>
      <c r="D1769" s="13">
        <v>1200</v>
      </c>
      <c r="E1769" s="13"/>
      <c r="F1769" s="314"/>
      <c r="G1769" s="314"/>
      <c r="H1769" s="314"/>
      <c r="I1769" s="314"/>
      <c r="J1769" s="314"/>
      <c r="K1769" s="314"/>
      <c r="L1769" s="8" t="s">
        <v>3547</v>
      </c>
    </row>
    <row r="1770" spans="1:12" ht="18.600000000000001" thickBot="1" x14ac:dyDescent="0.4">
      <c r="A1770" s="56" t="s">
        <v>3564</v>
      </c>
      <c r="B1770" s="53"/>
      <c r="C1770" s="83"/>
      <c r="D1770" s="27"/>
      <c r="E1770" s="27"/>
      <c r="F1770" s="27"/>
      <c r="G1770" s="27"/>
      <c r="H1770" s="27"/>
      <c r="I1770" s="27"/>
      <c r="J1770" s="27"/>
      <c r="K1770" s="27"/>
      <c r="L1770" s="16"/>
    </row>
    <row r="1771" spans="1:12" x14ac:dyDescent="0.3">
      <c r="A1771" s="426" t="s">
        <v>3565</v>
      </c>
      <c r="B1771" s="14" t="s">
        <v>3566</v>
      </c>
      <c r="C1771" s="11" t="s">
        <v>15</v>
      </c>
      <c r="D1771" s="14"/>
      <c r="E1771" s="14"/>
      <c r="F1771" s="315"/>
      <c r="G1771" s="315"/>
      <c r="H1771" s="315"/>
      <c r="I1771" s="315"/>
      <c r="J1771" s="315"/>
      <c r="K1771" s="315"/>
      <c r="L1771" s="6" t="s">
        <v>3567</v>
      </c>
    </row>
    <row r="1772" spans="1:12" x14ac:dyDescent="0.3">
      <c r="A1772" s="421" t="s">
        <v>3573</v>
      </c>
      <c r="B1772" s="11" t="s">
        <v>3568</v>
      </c>
      <c r="C1772" s="11" t="s">
        <v>82</v>
      </c>
      <c r="D1772" s="11"/>
      <c r="E1772" s="11">
        <v>16</v>
      </c>
      <c r="F1772" s="281">
        <v>16</v>
      </c>
      <c r="G1772" s="281"/>
      <c r="H1772" s="281"/>
      <c r="I1772" s="281"/>
      <c r="J1772" s="281"/>
      <c r="K1772" s="281"/>
      <c r="L1772" s="4"/>
    </row>
    <row r="1773" spans="1:12" x14ac:dyDescent="0.3">
      <c r="A1773" s="429" t="s">
        <v>3572</v>
      </c>
      <c r="B1773" s="11" t="s">
        <v>3569</v>
      </c>
      <c r="C1773" s="11" t="s">
        <v>82</v>
      </c>
      <c r="D1773" s="13"/>
      <c r="E1773" s="13">
        <v>25</v>
      </c>
      <c r="F1773" s="314">
        <v>25</v>
      </c>
      <c r="G1773" s="314"/>
      <c r="H1773" s="314"/>
      <c r="I1773" s="314"/>
      <c r="J1773" s="314"/>
      <c r="K1773" s="314"/>
      <c r="L1773" s="8"/>
    </row>
    <row r="1774" spans="1:12" x14ac:dyDescent="0.3">
      <c r="A1774" s="421"/>
      <c r="B1774" s="11" t="s">
        <v>3570</v>
      </c>
      <c r="C1774" s="11" t="s">
        <v>82</v>
      </c>
      <c r="D1774" s="11"/>
      <c r="E1774" s="11">
        <v>32</v>
      </c>
      <c r="F1774" s="281">
        <v>32</v>
      </c>
      <c r="G1774" s="281"/>
      <c r="H1774" s="281"/>
      <c r="I1774" s="281"/>
      <c r="J1774" s="281"/>
      <c r="K1774" s="281"/>
      <c r="L1774" s="4"/>
    </row>
    <row r="1775" spans="1:12" ht="15" thickBot="1" x14ac:dyDescent="0.35">
      <c r="A1775" s="429"/>
      <c r="B1775" s="13" t="s">
        <v>3571</v>
      </c>
      <c r="C1775" s="11" t="s">
        <v>82</v>
      </c>
      <c r="D1775" s="13"/>
      <c r="E1775" s="13"/>
      <c r="F1775" s="314"/>
      <c r="G1775" s="314"/>
      <c r="H1775" s="314"/>
      <c r="I1775" s="314"/>
      <c r="J1775" s="314"/>
      <c r="K1775" s="314"/>
      <c r="L1775" s="8"/>
    </row>
    <row r="1776" spans="1:12" ht="18.600000000000001" thickBot="1" x14ac:dyDescent="0.4">
      <c r="A1776" s="56" t="s">
        <v>3575</v>
      </c>
      <c r="B1776" s="53"/>
      <c r="C1776" s="83"/>
      <c r="D1776" s="27"/>
      <c r="E1776" s="27"/>
      <c r="F1776" s="27"/>
      <c r="G1776" s="27"/>
      <c r="H1776" s="27"/>
      <c r="I1776" s="27"/>
      <c r="J1776" s="27"/>
      <c r="K1776" s="27"/>
      <c r="L1776" s="16"/>
    </row>
    <row r="1777" spans="1:12" x14ac:dyDescent="0.3">
      <c r="A1777" s="426" t="s">
        <v>3589</v>
      </c>
      <c r="B1777" s="14" t="s">
        <v>3576</v>
      </c>
      <c r="C1777" s="11" t="s">
        <v>2079</v>
      </c>
      <c r="D1777" s="14">
        <v>140</v>
      </c>
      <c r="E1777" s="14"/>
      <c r="F1777" s="315"/>
      <c r="G1777" s="315"/>
      <c r="H1777" s="315"/>
      <c r="I1777" s="315"/>
      <c r="J1777" s="315"/>
      <c r="K1777" s="315"/>
      <c r="L1777" s="6" t="s">
        <v>3580</v>
      </c>
    </row>
    <row r="1778" spans="1:12" x14ac:dyDescent="0.3">
      <c r="A1778" s="421" t="s">
        <v>3590</v>
      </c>
      <c r="B1778" s="11" t="s">
        <v>3577</v>
      </c>
      <c r="C1778" s="11" t="s">
        <v>2079</v>
      </c>
      <c r="D1778" s="11">
        <v>280</v>
      </c>
      <c r="E1778" s="11"/>
      <c r="F1778" s="281"/>
      <c r="G1778" s="281"/>
      <c r="H1778" s="281"/>
      <c r="I1778" s="281"/>
      <c r="J1778" s="281"/>
      <c r="K1778" s="281"/>
      <c r="L1778" s="6" t="s">
        <v>3579</v>
      </c>
    </row>
    <row r="1779" spans="1:12" x14ac:dyDescent="0.3">
      <c r="A1779" s="421"/>
      <c r="B1779" s="11" t="s">
        <v>3578</v>
      </c>
      <c r="C1779" s="11" t="s">
        <v>2079</v>
      </c>
      <c r="D1779" s="11">
        <v>350</v>
      </c>
      <c r="E1779" s="11"/>
      <c r="F1779" s="281"/>
      <c r="G1779" s="281"/>
      <c r="H1779" s="281"/>
      <c r="I1779" s="281"/>
      <c r="J1779" s="281"/>
      <c r="K1779" s="281"/>
      <c r="L1779" s="6" t="s">
        <v>3581</v>
      </c>
    </row>
    <row r="1780" spans="1:12" x14ac:dyDescent="0.3">
      <c r="A1780" s="421"/>
      <c r="B1780" s="11" t="s">
        <v>3582</v>
      </c>
      <c r="C1780" s="11" t="s">
        <v>82</v>
      </c>
      <c r="D1780" s="11">
        <v>9</v>
      </c>
      <c r="E1780" s="11"/>
      <c r="F1780" s="281"/>
      <c r="G1780" s="281"/>
      <c r="H1780" s="281"/>
      <c r="I1780" s="281"/>
      <c r="J1780" s="281"/>
      <c r="K1780" s="281"/>
      <c r="L1780" s="4" t="s">
        <v>3583</v>
      </c>
    </row>
    <row r="1781" spans="1:12" x14ac:dyDescent="0.3">
      <c r="A1781" s="421"/>
      <c r="B1781" s="11" t="s">
        <v>3584</v>
      </c>
      <c r="C1781" s="11" t="s">
        <v>82</v>
      </c>
      <c r="D1781" s="11">
        <v>15</v>
      </c>
      <c r="E1781" s="11"/>
      <c r="F1781" s="281"/>
      <c r="G1781" s="281"/>
      <c r="H1781" s="281"/>
      <c r="I1781" s="281"/>
      <c r="J1781" s="281"/>
      <c r="K1781" s="281"/>
      <c r="L1781" s="4" t="s">
        <v>3585</v>
      </c>
    </row>
    <row r="1782" spans="1:12" x14ac:dyDescent="0.3">
      <c r="A1782" s="421"/>
      <c r="B1782" s="11" t="s">
        <v>3586</v>
      </c>
      <c r="C1782" s="11" t="s">
        <v>82</v>
      </c>
      <c r="D1782" s="11">
        <v>18</v>
      </c>
      <c r="E1782" s="11"/>
      <c r="F1782" s="281"/>
      <c r="G1782" s="281"/>
      <c r="H1782" s="281"/>
      <c r="I1782" s="281"/>
      <c r="J1782" s="281"/>
      <c r="K1782" s="281"/>
      <c r="L1782" s="4" t="s">
        <v>3587</v>
      </c>
    </row>
    <row r="1783" spans="1:12" ht="15" thickBot="1" x14ac:dyDescent="0.35">
      <c r="A1783" s="429"/>
      <c r="B1783" s="13" t="s">
        <v>3588</v>
      </c>
      <c r="C1783" s="11" t="s">
        <v>82</v>
      </c>
      <c r="D1783" s="13">
        <v>22</v>
      </c>
      <c r="E1783" s="13"/>
      <c r="F1783" s="314"/>
      <c r="G1783" s="314"/>
      <c r="H1783" s="314"/>
      <c r="I1783" s="314"/>
      <c r="J1783" s="314"/>
      <c r="K1783" s="314"/>
      <c r="L1783" s="8" t="s">
        <v>3583</v>
      </c>
    </row>
    <row r="1784" spans="1:12" ht="18.600000000000001" thickBot="1" x14ac:dyDescent="0.4">
      <c r="A1784" s="56" t="s">
        <v>3591</v>
      </c>
      <c r="B1784" s="53"/>
      <c r="C1784" s="83"/>
      <c r="D1784" s="27"/>
      <c r="E1784" s="27"/>
      <c r="F1784" s="27"/>
      <c r="G1784" s="27"/>
      <c r="H1784" s="27"/>
      <c r="I1784" s="27"/>
      <c r="J1784" s="27"/>
      <c r="K1784" s="27"/>
      <c r="L1784" s="16"/>
    </row>
    <row r="1785" spans="1:12" x14ac:dyDescent="0.3">
      <c r="A1785" s="426" t="s">
        <v>3595</v>
      </c>
      <c r="B1785" s="14" t="s">
        <v>3592</v>
      </c>
      <c r="C1785" s="11" t="s">
        <v>3596</v>
      </c>
      <c r="D1785" s="14">
        <v>250</v>
      </c>
      <c r="E1785" s="14"/>
      <c r="F1785" s="315"/>
      <c r="G1785" s="315"/>
      <c r="H1785" s="315"/>
      <c r="I1785" s="315"/>
      <c r="J1785" s="315"/>
      <c r="K1785" s="315"/>
      <c r="L1785" s="6" t="s">
        <v>3593</v>
      </c>
    </row>
    <row r="1786" spans="1:12" x14ac:dyDescent="0.3">
      <c r="A1786" s="421" t="s">
        <v>3594</v>
      </c>
      <c r="B1786" s="11"/>
      <c r="C1786" s="11"/>
      <c r="D1786" s="11"/>
      <c r="E1786" s="11"/>
      <c r="F1786" s="281"/>
      <c r="G1786" s="281"/>
      <c r="H1786" s="281"/>
      <c r="I1786" s="281"/>
      <c r="J1786" s="281"/>
      <c r="K1786" s="281"/>
      <c r="L1786" s="4"/>
    </row>
    <row r="1787" spans="1:12" ht="15" thickBot="1" x14ac:dyDescent="0.35">
      <c r="A1787" s="429"/>
      <c r="B1787" s="13"/>
      <c r="C1787" s="11"/>
      <c r="D1787" s="13"/>
      <c r="E1787" s="13"/>
      <c r="F1787" s="314"/>
      <c r="G1787" s="314"/>
      <c r="H1787" s="314"/>
      <c r="I1787" s="314"/>
      <c r="J1787" s="314"/>
      <c r="K1787" s="314"/>
      <c r="L1787" s="8"/>
    </row>
    <row r="1788" spans="1:12" ht="18.600000000000001" thickBot="1" x14ac:dyDescent="0.4">
      <c r="A1788" s="56" t="s">
        <v>3597</v>
      </c>
      <c r="B1788" s="53"/>
      <c r="C1788" s="83"/>
      <c r="D1788" s="27"/>
      <c r="E1788" s="27"/>
      <c r="F1788" s="27"/>
      <c r="G1788" s="27"/>
      <c r="H1788" s="27"/>
      <c r="I1788" s="27"/>
      <c r="J1788" s="27"/>
      <c r="K1788" s="27"/>
      <c r="L1788" s="16"/>
    </row>
    <row r="1789" spans="1:12" x14ac:dyDescent="0.3">
      <c r="A1789" s="426" t="s">
        <v>3598</v>
      </c>
      <c r="B1789" s="14" t="s">
        <v>3599</v>
      </c>
      <c r="C1789" s="11" t="s">
        <v>3600</v>
      </c>
      <c r="D1789" s="14">
        <v>225</v>
      </c>
      <c r="E1789" s="14"/>
      <c r="F1789" s="315"/>
      <c r="G1789" s="315"/>
      <c r="H1789" s="315"/>
      <c r="I1789" s="315"/>
      <c r="J1789" s="315"/>
      <c r="K1789" s="315"/>
      <c r="L1789" s="6" t="s">
        <v>3601</v>
      </c>
    </row>
    <row r="1790" spans="1:12" x14ac:dyDescent="0.3">
      <c r="A1790" s="421" t="s">
        <v>3604</v>
      </c>
      <c r="B1790" s="11" t="s">
        <v>3602</v>
      </c>
      <c r="C1790" s="11" t="s">
        <v>3600</v>
      </c>
      <c r="D1790" s="14">
        <v>225</v>
      </c>
      <c r="E1790" s="11"/>
      <c r="F1790" s="281"/>
      <c r="G1790" s="281"/>
      <c r="H1790" s="281"/>
      <c r="I1790" s="281"/>
      <c r="J1790" s="281"/>
      <c r="K1790" s="281"/>
      <c r="L1790" s="6" t="s">
        <v>3603</v>
      </c>
    </row>
    <row r="1791" spans="1:12" ht="15" thickBot="1" x14ac:dyDescent="0.35">
      <c r="A1791" s="429"/>
      <c r="B1791" s="13"/>
      <c r="C1791" s="11"/>
      <c r="D1791" s="13"/>
      <c r="E1791" s="13"/>
      <c r="F1791" s="314"/>
      <c r="G1791" s="314"/>
      <c r="H1791" s="314"/>
      <c r="I1791" s="314"/>
      <c r="J1791" s="314"/>
      <c r="K1791" s="314"/>
      <c r="L1791" s="8"/>
    </row>
    <row r="1792" spans="1:12" ht="18.600000000000001" thickBot="1" x14ac:dyDescent="0.4">
      <c r="A1792" s="56" t="s">
        <v>3605</v>
      </c>
      <c r="B1792" s="53"/>
      <c r="C1792" s="83"/>
      <c r="D1792" s="27"/>
      <c r="E1792" s="27"/>
      <c r="F1792" s="27"/>
      <c r="G1792" s="27"/>
      <c r="H1792" s="27"/>
      <c r="I1792" s="27"/>
      <c r="J1792" s="27"/>
      <c r="K1792" s="27"/>
      <c r="L1792" s="16"/>
    </row>
    <row r="1793" spans="1:12" x14ac:dyDescent="0.3">
      <c r="A1793" s="426" t="s">
        <v>3614</v>
      </c>
      <c r="B1793" s="14" t="s">
        <v>3606</v>
      </c>
      <c r="C1793" s="11" t="s">
        <v>424</v>
      </c>
      <c r="D1793" s="14">
        <v>150</v>
      </c>
      <c r="E1793" s="14">
        <v>270</v>
      </c>
      <c r="F1793" s="315">
        <v>270</v>
      </c>
      <c r="G1793" s="315"/>
      <c r="H1793" s="315"/>
      <c r="I1793" s="315"/>
      <c r="J1793" s="315"/>
      <c r="K1793" s="315"/>
      <c r="L1793" s="6" t="s">
        <v>3610</v>
      </c>
    </row>
    <row r="1794" spans="1:12" x14ac:dyDescent="0.3">
      <c r="A1794" s="421" t="s">
        <v>3615</v>
      </c>
      <c r="B1794" s="11" t="s">
        <v>3607</v>
      </c>
      <c r="C1794" s="11" t="s">
        <v>424</v>
      </c>
      <c r="D1794" s="11">
        <v>150</v>
      </c>
      <c r="E1794" s="11">
        <v>340</v>
      </c>
      <c r="F1794" s="281"/>
      <c r="G1794" s="281">
        <v>340</v>
      </c>
      <c r="H1794" s="281"/>
      <c r="I1794" s="281"/>
      <c r="J1794" s="281"/>
      <c r="K1794" s="281"/>
      <c r="L1794" s="6" t="s">
        <v>3612</v>
      </c>
    </row>
    <row r="1795" spans="1:12" x14ac:dyDescent="0.3">
      <c r="A1795" s="421"/>
      <c r="B1795" s="11" t="s">
        <v>3608</v>
      </c>
      <c r="C1795" s="11" t="s">
        <v>424</v>
      </c>
      <c r="D1795" s="11">
        <v>90</v>
      </c>
      <c r="E1795" s="11">
        <v>160</v>
      </c>
      <c r="F1795" s="281">
        <v>160</v>
      </c>
      <c r="G1795" s="281"/>
      <c r="H1795" s="281"/>
      <c r="I1795" s="281"/>
      <c r="J1795" s="281"/>
      <c r="K1795" s="281"/>
      <c r="L1795" s="6" t="s">
        <v>3611</v>
      </c>
    </row>
    <row r="1796" spans="1:12" x14ac:dyDescent="0.3">
      <c r="A1796" s="429"/>
      <c r="B1796" s="13" t="s">
        <v>3609</v>
      </c>
      <c r="C1796" s="13" t="s">
        <v>424</v>
      </c>
      <c r="D1796" s="13">
        <v>90</v>
      </c>
      <c r="E1796" s="13">
        <v>200</v>
      </c>
      <c r="F1796" s="314">
        <v>200</v>
      </c>
      <c r="G1796" s="314"/>
      <c r="H1796" s="314"/>
      <c r="I1796" s="314"/>
      <c r="J1796" s="314"/>
      <c r="K1796" s="314"/>
      <c r="L1796" s="114" t="s">
        <v>3613</v>
      </c>
    </row>
    <row r="1797" spans="1:12" ht="18" x14ac:dyDescent="0.35">
      <c r="A1797" s="365"/>
    </row>
    <row r="1798" spans="1:12" x14ac:dyDescent="0.3">
      <c r="A1798" s="366"/>
      <c r="E1798" s="378"/>
      <c r="F1798" s="378"/>
      <c r="G1798" s="378"/>
      <c r="H1798" s="378"/>
      <c r="I1798" s="378"/>
      <c r="J1798" s="378"/>
      <c r="K1798" s="378"/>
    </row>
    <row r="1799" spans="1:12" x14ac:dyDescent="0.3">
      <c r="A1799" s="1"/>
      <c r="E1799" s="378"/>
      <c r="F1799" s="378"/>
      <c r="G1799" s="378"/>
      <c r="H1799" s="378"/>
      <c r="I1799" s="378"/>
      <c r="J1799" s="378"/>
      <c r="K1799" s="378"/>
      <c r="L1799" s="764"/>
    </row>
    <row r="1800" spans="1:12" x14ac:dyDescent="0.3">
      <c r="E1800" s="378"/>
      <c r="F1800" s="378"/>
      <c r="G1800" s="378"/>
      <c r="H1800" s="378"/>
      <c r="I1800" s="378"/>
      <c r="J1800" s="378"/>
      <c r="K1800" s="378"/>
      <c r="L1800" s="764"/>
    </row>
    <row r="1801" spans="1:12" x14ac:dyDescent="0.3">
      <c r="E1801" s="378"/>
      <c r="F1801" s="378"/>
      <c r="G1801" s="378"/>
      <c r="H1801" s="378"/>
      <c r="I1801" s="378"/>
      <c r="J1801" s="378"/>
      <c r="K1801" s="378"/>
      <c r="L1801" s="764"/>
    </row>
    <row r="1802" spans="1:12" x14ac:dyDescent="0.3">
      <c r="E1802" s="378"/>
      <c r="F1802" s="378"/>
      <c r="G1802" s="378"/>
      <c r="H1802" s="378"/>
      <c r="I1802" s="378"/>
      <c r="J1802" s="378"/>
      <c r="K1802" s="378"/>
      <c r="L1802" s="764"/>
    </row>
    <row r="1803" spans="1:12" x14ac:dyDescent="0.3">
      <c r="E1803" s="378"/>
      <c r="F1803" s="378"/>
      <c r="G1803" s="378"/>
      <c r="H1803" s="378"/>
      <c r="I1803" s="378"/>
      <c r="J1803" s="378"/>
      <c r="K1803" s="378"/>
    </row>
    <row r="1804" spans="1:12" x14ac:dyDescent="0.3">
      <c r="E1804" s="378"/>
      <c r="F1804" s="378"/>
      <c r="G1804" s="378"/>
      <c r="H1804" s="378"/>
      <c r="I1804" s="378"/>
      <c r="J1804" s="378"/>
      <c r="K1804" s="378"/>
    </row>
    <row r="1805" spans="1:12" x14ac:dyDescent="0.3">
      <c r="E1805" s="378"/>
      <c r="F1805" s="378"/>
      <c r="G1805" s="378"/>
      <c r="H1805" s="378"/>
      <c r="I1805" s="378"/>
      <c r="J1805" s="378"/>
      <c r="K1805" s="378"/>
    </row>
    <row r="1806" spans="1:12" x14ac:dyDescent="0.3">
      <c r="E1806" s="378"/>
      <c r="F1806" s="378"/>
      <c r="G1806" s="378"/>
      <c r="H1806" s="378"/>
      <c r="I1806" s="378"/>
      <c r="J1806" s="378"/>
      <c r="K1806" s="378"/>
    </row>
    <row r="1807" spans="1:12" x14ac:dyDescent="0.3">
      <c r="E1807" s="378"/>
      <c r="F1807" s="378"/>
      <c r="G1807" s="378"/>
      <c r="H1807" s="378"/>
      <c r="I1807" s="378"/>
      <c r="J1807" s="378"/>
      <c r="K1807" s="378"/>
    </row>
    <row r="1808" spans="1:12" x14ac:dyDescent="0.3">
      <c r="E1808" s="378"/>
      <c r="F1808" s="378"/>
      <c r="G1808" s="378"/>
      <c r="H1808" s="378"/>
      <c r="I1808" s="378"/>
      <c r="J1808" s="378"/>
      <c r="K1808" s="378"/>
    </row>
    <row r="1809" spans="5:11" x14ac:dyDescent="0.3">
      <c r="E1809" s="378"/>
      <c r="F1809" s="378"/>
      <c r="G1809" s="378"/>
      <c r="H1809" s="378"/>
      <c r="I1809" s="378"/>
      <c r="J1809" s="378"/>
      <c r="K1809" s="378"/>
    </row>
    <row r="1810" spans="5:11" x14ac:dyDescent="0.3">
      <c r="E1810" s="378"/>
      <c r="F1810" s="378"/>
      <c r="G1810" s="378"/>
      <c r="H1810" s="378"/>
      <c r="I1810" s="378"/>
      <c r="J1810" s="378"/>
      <c r="K1810" s="378"/>
    </row>
    <row r="1811" spans="5:11" x14ac:dyDescent="0.3">
      <c r="E1811" s="378"/>
      <c r="F1811" s="378"/>
      <c r="G1811" s="378"/>
      <c r="H1811" s="378"/>
      <c r="I1811" s="378"/>
      <c r="J1811" s="378"/>
      <c r="K1811" s="378"/>
    </row>
    <row r="1812" spans="5:11" x14ac:dyDescent="0.3">
      <c r="E1812" s="378"/>
      <c r="F1812" s="378"/>
      <c r="G1812" s="378"/>
      <c r="H1812" s="378"/>
      <c r="I1812" s="378"/>
      <c r="J1812" s="378"/>
      <c r="K1812" s="378"/>
    </row>
    <row r="1813" spans="5:11" x14ac:dyDescent="0.3">
      <c r="E1813" s="378"/>
      <c r="F1813" s="378"/>
      <c r="G1813" s="378"/>
      <c r="H1813" s="378"/>
      <c r="I1813" s="378"/>
      <c r="J1813" s="378"/>
      <c r="K1813" s="378"/>
    </row>
    <row r="1814" spans="5:11" x14ac:dyDescent="0.3">
      <c r="E1814" s="378"/>
      <c r="F1814" s="378"/>
      <c r="G1814" s="378"/>
      <c r="H1814" s="378"/>
      <c r="I1814" s="378"/>
      <c r="J1814" s="378"/>
      <c r="K1814" s="378"/>
    </row>
    <row r="1815" spans="5:11" x14ac:dyDescent="0.3">
      <c r="E1815" s="378"/>
      <c r="F1815" s="378"/>
      <c r="G1815" s="378"/>
      <c r="H1815" s="378"/>
      <c r="I1815" s="378"/>
      <c r="J1815" s="378"/>
      <c r="K1815" s="378"/>
    </row>
    <row r="1816" spans="5:11" x14ac:dyDescent="0.3">
      <c r="E1816" s="378"/>
      <c r="F1816" s="378"/>
      <c r="G1816" s="378"/>
      <c r="H1816" s="378"/>
      <c r="I1816" s="378"/>
      <c r="J1816" s="378"/>
      <c r="K1816" s="378"/>
    </row>
    <row r="1817" spans="5:11" x14ac:dyDescent="0.3">
      <c r="E1817" s="378"/>
      <c r="F1817" s="378"/>
      <c r="G1817" s="378"/>
      <c r="H1817" s="378"/>
      <c r="I1817" s="378"/>
      <c r="J1817" s="378"/>
      <c r="K1817" s="378"/>
    </row>
    <row r="1818" spans="5:11" x14ac:dyDescent="0.3">
      <c r="E1818" s="378"/>
      <c r="F1818" s="378"/>
      <c r="G1818" s="378"/>
      <c r="H1818" s="378"/>
      <c r="I1818" s="378"/>
      <c r="J1818" s="378"/>
      <c r="K1818" s="378"/>
    </row>
    <row r="1819" spans="5:11" x14ac:dyDescent="0.3">
      <c r="E1819" s="378"/>
      <c r="F1819" s="378"/>
      <c r="G1819" s="378"/>
      <c r="H1819" s="378"/>
      <c r="I1819" s="378"/>
      <c r="J1819" s="378"/>
      <c r="K1819" s="378"/>
    </row>
    <row r="1820" spans="5:11" x14ac:dyDescent="0.3">
      <c r="E1820" s="378"/>
      <c r="F1820" s="378"/>
      <c r="G1820" s="378"/>
      <c r="H1820" s="378"/>
      <c r="I1820" s="378"/>
      <c r="J1820" s="378"/>
      <c r="K1820" s="378"/>
    </row>
    <row r="1821" spans="5:11" x14ac:dyDescent="0.3">
      <c r="E1821" s="378"/>
      <c r="F1821" s="378"/>
      <c r="G1821" s="378"/>
      <c r="H1821" s="378"/>
      <c r="I1821" s="378"/>
      <c r="J1821" s="378"/>
      <c r="K1821" s="378"/>
    </row>
    <row r="1822" spans="5:11" x14ac:dyDescent="0.3">
      <c r="E1822" s="378"/>
      <c r="F1822" s="378"/>
      <c r="G1822" s="378"/>
      <c r="H1822" s="378"/>
      <c r="I1822" s="378"/>
      <c r="J1822" s="378"/>
      <c r="K1822" s="378"/>
    </row>
    <row r="1823" spans="5:11" x14ac:dyDescent="0.3">
      <c r="E1823" s="378"/>
      <c r="F1823" s="378"/>
      <c r="G1823" s="378"/>
      <c r="H1823" s="378"/>
      <c r="I1823" s="378"/>
      <c r="J1823" s="378"/>
      <c r="K1823" s="378"/>
    </row>
    <row r="1824" spans="5:11" x14ac:dyDescent="0.3">
      <c r="E1824" s="378"/>
      <c r="F1824" s="378"/>
      <c r="G1824" s="378"/>
      <c r="H1824" s="378"/>
      <c r="I1824" s="378"/>
      <c r="J1824" s="378"/>
      <c r="K1824" s="378"/>
    </row>
    <row r="1825" spans="5:11" x14ac:dyDescent="0.3">
      <c r="E1825" s="378"/>
      <c r="F1825" s="378"/>
      <c r="G1825" s="378"/>
      <c r="H1825" s="378"/>
      <c r="I1825" s="378"/>
      <c r="J1825" s="378"/>
      <c r="K1825" s="378"/>
    </row>
    <row r="1826" spans="5:11" x14ac:dyDescent="0.3">
      <c r="E1826" s="378"/>
      <c r="F1826" s="378"/>
      <c r="G1826" s="378"/>
      <c r="H1826" s="378"/>
      <c r="I1826" s="378"/>
      <c r="J1826" s="378"/>
      <c r="K1826" s="378"/>
    </row>
    <row r="1827" spans="5:11" x14ac:dyDescent="0.3">
      <c r="E1827" s="378"/>
      <c r="F1827" s="378"/>
      <c r="G1827" s="378"/>
      <c r="H1827" s="378"/>
      <c r="I1827" s="378"/>
      <c r="J1827" s="378"/>
      <c r="K1827" s="378"/>
    </row>
    <row r="1828" spans="5:11" x14ac:dyDescent="0.3">
      <c r="E1828" s="378"/>
      <c r="F1828" s="378"/>
      <c r="G1828" s="378"/>
      <c r="H1828" s="378"/>
      <c r="I1828" s="378"/>
      <c r="J1828" s="378"/>
      <c r="K1828" s="378"/>
    </row>
    <row r="1829" spans="5:11" x14ac:dyDescent="0.3">
      <c r="E1829" s="378"/>
      <c r="F1829" s="378"/>
      <c r="G1829" s="378"/>
      <c r="H1829" s="378"/>
      <c r="I1829" s="378"/>
      <c r="J1829" s="378"/>
      <c r="K1829" s="378"/>
    </row>
    <row r="1830" spans="5:11" x14ac:dyDescent="0.3">
      <c r="E1830" s="378"/>
      <c r="F1830" s="378"/>
      <c r="G1830" s="378"/>
      <c r="H1830" s="378"/>
      <c r="I1830" s="378"/>
      <c r="J1830" s="378"/>
      <c r="K1830" s="378"/>
    </row>
    <row r="1831" spans="5:11" x14ac:dyDescent="0.3">
      <c r="E1831" s="378"/>
      <c r="F1831" s="378"/>
      <c r="G1831" s="378"/>
      <c r="H1831" s="378"/>
      <c r="I1831" s="378"/>
      <c r="J1831" s="378"/>
      <c r="K1831" s="378"/>
    </row>
    <row r="1832" spans="5:11" x14ac:dyDescent="0.3">
      <c r="E1832" s="378"/>
      <c r="F1832" s="378"/>
      <c r="G1832" s="378"/>
      <c r="H1832" s="378"/>
      <c r="I1832" s="378"/>
      <c r="J1832" s="378"/>
      <c r="K1832" s="378"/>
    </row>
    <row r="1833" spans="5:11" x14ac:dyDescent="0.3">
      <c r="E1833" s="378"/>
      <c r="F1833" s="378"/>
      <c r="G1833" s="378"/>
      <c r="H1833" s="378"/>
      <c r="I1833" s="378"/>
      <c r="J1833" s="378"/>
      <c r="K1833" s="378"/>
    </row>
    <row r="1834" spans="5:11" x14ac:dyDescent="0.3">
      <c r="E1834" s="378"/>
      <c r="F1834" s="378"/>
      <c r="G1834" s="378"/>
      <c r="H1834" s="378"/>
      <c r="I1834" s="378"/>
      <c r="J1834" s="378"/>
      <c r="K1834" s="378"/>
    </row>
    <row r="1835" spans="5:11" x14ac:dyDescent="0.3">
      <c r="E1835" s="378"/>
      <c r="F1835" s="378"/>
      <c r="G1835" s="378"/>
      <c r="H1835" s="378"/>
      <c r="I1835" s="378"/>
      <c r="J1835" s="378"/>
      <c r="K1835" s="378"/>
    </row>
    <row r="1836" spans="5:11" x14ac:dyDescent="0.3">
      <c r="E1836" s="378"/>
      <c r="F1836" s="378"/>
      <c r="G1836" s="378"/>
      <c r="H1836" s="378"/>
      <c r="I1836" s="378"/>
      <c r="J1836" s="378"/>
      <c r="K1836" s="378"/>
    </row>
    <row r="1837" spans="5:11" x14ac:dyDescent="0.3">
      <c r="E1837" s="378"/>
      <c r="F1837" s="378"/>
      <c r="G1837" s="378"/>
      <c r="H1837" s="378"/>
      <c r="I1837" s="378"/>
      <c r="J1837" s="378"/>
      <c r="K1837" s="378"/>
    </row>
    <row r="1838" spans="5:11" x14ac:dyDescent="0.3">
      <c r="E1838" s="378"/>
      <c r="F1838" s="378"/>
      <c r="G1838" s="378"/>
      <c r="H1838" s="378"/>
      <c r="I1838" s="378"/>
      <c r="J1838" s="378"/>
      <c r="K1838" s="378"/>
    </row>
    <row r="1839" spans="5:11" x14ac:dyDescent="0.3">
      <c r="E1839" s="378"/>
      <c r="F1839" s="378"/>
      <c r="G1839" s="378"/>
      <c r="H1839" s="378"/>
      <c r="I1839" s="378"/>
      <c r="J1839" s="378"/>
      <c r="K1839" s="378"/>
    </row>
    <row r="1840" spans="5:11" x14ac:dyDescent="0.3">
      <c r="E1840" s="378"/>
      <c r="F1840" s="378"/>
      <c r="G1840" s="378"/>
      <c r="H1840" s="378"/>
      <c r="I1840" s="378"/>
      <c r="J1840" s="378"/>
      <c r="K1840" s="378"/>
    </row>
    <row r="1841" spans="5:11" x14ac:dyDescent="0.3">
      <c r="E1841" s="378"/>
      <c r="F1841" s="378"/>
      <c r="G1841" s="378"/>
      <c r="H1841" s="378"/>
      <c r="I1841" s="378"/>
      <c r="J1841" s="378"/>
      <c r="K1841" s="378"/>
    </row>
    <row r="1842" spans="5:11" x14ac:dyDescent="0.3">
      <c r="E1842" s="378"/>
      <c r="F1842" s="378"/>
      <c r="G1842" s="378"/>
      <c r="H1842" s="378"/>
      <c r="I1842" s="378"/>
      <c r="J1842" s="378"/>
      <c r="K1842" s="378"/>
    </row>
    <row r="1843" spans="5:11" x14ac:dyDescent="0.3">
      <c r="E1843" s="378"/>
      <c r="F1843" s="378"/>
      <c r="G1843" s="378"/>
      <c r="H1843" s="378"/>
      <c r="I1843" s="378"/>
      <c r="J1843" s="378"/>
      <c r="K1843" s="378"/>
    </row>
    <row r="1844" spans="5:11" x14ac:dyDescent="0.3">
      <c r="E1844" s="378"/>
      <c r="F1844" s="378"/>
      <c r="G1844" s="378"/>
      <c r="H1844" s="378"/>
      <c r="I1844" s="378"/>
      <c r="J1844" s="378"/>
      <c r="K1844" s="378"/>
    </row>
    <row r="1845" spans="5:11" x14ac:dyDescent="0.3">
      <c r="E1845" s="378"/>
      <c r="F1845" s="378"/>
      <c r="G1845" s="378"/>
      <c r="H1845" s="378"/>
      <c r="I1845" s="378"/>
      <c r="J1845" s="378"/>
      <c r="K1845" s="378"/>
    </row>
    <row r="1846" spans="5:11" x14ac:dyDescent="0.3">
      <c r="E1846" s="378"/>
      <c r="F1846" s="378"/>
      <c r="G1846" s="378"/>
      <c r="H1846" s="378"/>
      <c r="I1846" s="378"/>
      <c r="J1846" s="378"/>
      <c r="K1846" s="378"/>
    </row>
    <row r="1847" spans="5:11" x14ac:dyDescent="0.3">
      <c r="E1847" s="378"/>
      <c r="F1847" s="378"/>
      <c r="G1847" s="378"/>
      <c r="H1847" s="378"/>
      <c r="I1847" s="378"/>
      <c r="J1847" s="378"/>
      <c r="K1847" s="378"/>
    </row>
    <row r="1848" spans="5:11" x14ac:dyDescent="0.3">
      <c r="E1848" s="378"/>
      <c r="F1848" s="378"/>
      <c r="G1848" s="378"/>
      <c r="H1848" s="378"/>
      <c r="I1848" s="378"/>
      <c r="J1848" s="378"/>
      <c r="K1848" s="378"/>
    </row>
    <row r="1849" spans="5:11" x14ac:dyDescent="0.3">
      <c r="E1849" s="378"/>
      <c r="F1849" s="378"/>
      <c r="G1849" s="378"/>
      <c r="H1849" s="378"/>
      <c r="I1849" s="378"/>
      <c r="J1849" s="378"/>
      <c r="K1849" s="378"/>
    </row>
    <row r="1850" spans="5:11" x14ac:dyDescent="0.3">
      <c r="E1850" s="378"/>
      <c r="F1850" s="378"/>
      <c r="G1850" s="378"/>
      <c r="H1850" s="378"/>
      <c r="I1850" s="378"/>
      <c r="J1850" s="378"/>
      <c r="K1850" s="378"/>
    </row>
    <row r="1851" spans="5:11" x14ac:dyDescent="0.3">
      <c r="E1851" s="378"/>
      <c r="F1851" s="378"/>
      <c r="G1851" s="378"/>
      <c r="H1851" s="378"/>
      <c r="I1851" s="378"/>
      <c r="J1851" s="378"/>
      <c r="K1851" s="378"/>
    </row>
    <row r="1852" spans="5:11" x14ac:dyDescent="0.3">
      <c r="E1852" s="378"/>
      <c r="F1852" s="378"/>
      <c r="G1852" s="378"/>
      <c r="H1852" s="378"/>
      <c r="I1852" s="378"/>
      <c r="J1852" s="378"/>
      <c r="K1852" s="378"/>
    </row>
    <row r="1853" spans="5:11" x14ac:dyDescent="0.3">
      <c r="E1853" s="378"/>
      <c r="F1853" s="378"/>
      <c r="G1853" s="378"/>
      <c r="H1853" s="378"/>
      <c r="I1853" s="378"/>
      <c r="J1853" s="378"/>
      <c r="K1853" s="378"/>
    </row>
    <row r="1854" spans="5:11" x14ac:dyDescent="0.3">
      <c r="E1854" s="378"/>
      <c r="F1854" s="378"/>
      <c r="G1854" s="378"/>
      <c r="H1854" s="378"/>
      <c r="I1854" s="378"/>
      <c r="J1854" s="378"/>
      <c r="K1854" s="378"/>
    </row>
    <row r="1855" spans="5:11" x14ac:dyDescent="0.3">
      <c r="E1855" s="378"/>
      <c r="F1855" s="378"/>
      <c r="G1855" s="378"/>
      <c r="H1855" s="378"/>
      <c r="I1855" s="378"/>
      <c r="J1855" s="378"/>
      <c r="K1855" s="378"/>
    </row>
    <row r="1856" spans="5:11" x14ac:dyDescent="0.3">
      <c r="E1856" s="378"/>
      <c r="F1856" s="378"/>
      <c r="G1856" s="378"/>
      <c r="H1856" s="378"/>
      <c r="I1856" s="378"/>
      <c r="J1856" s="378"/>
      <c r="K1856" s="378"/>
    </row>
    <row r="1857" spans="1:12" x14ac:dyDescent="0.3">
      <c r="E1857" s="378"/>
      <c r="F1857" s="378"/>
      <c r="G1857" s="378"/>
      <c r="H1857" s="378"/>
      <c r="I1857" s="378"/>
      <c r="J1857" s="378"/>
      <c r="K1857" s="378"/>
    </row>
    <row r="1858" spans="1:12" x14ac:dyDescent="0.3">
      <c r="E1858" s="378"/>
      <c r="F1858" s="378"/>
      <c r="G1858" s="378"/>
      <c r="H1858" s="378"/>
      <c r="I1858" s="378"/>
      <c r="J1858" s="378"/>
      <c r="K1858" s="378"/>
    </row>
    <row r="1859" spans="1:12" x14ac:dyDescent="0.3">
      <c r="E1859" s="378"/>
      <c r="F1859" s="378"/>
      <c r="G1859" s="378"/>
      <c r="H1859" s="378"/>
      <c r="I1859" s="378"/>
      <c r="J1859" s="378"/>
      <c r="K1859" s="378"/>
    </row>
    <row r="1860" spans="1:12" x14ac:dyDescent="0.3">
      <c r="E1860" s="378"/>
      <c r="F1860" s="378"/>
      <c r="G1860" s="378"/>
      <c r="H1860" s="378"/>
      <c r="I1860" s="378"/>
      <c r="J1860" s="378"/>
      <c r="K1860" s="378"/>
    </row>
    <row r="1861" spans="1:12" x14ac:dyDescent="0.3">
      <c r="E1861" s="378"/>
      <c r="F1861" s="378"/>
      <c r="G1861" s="378"/>
      <c r="H1861" s="378"/>
      <c r="I1861" s="378"/>
      <c r="J1861" s="378"/>
      <c r="K1861" s="378"/>
    </row>
    <row r="1862" spans="1:12" x14ac:dyDescent="0.3">
      <c r="E1862" s="378"/>
      <c r="F1862" s="378"/>
      <c r="G1862" s="378"/>
      <c r="H1862" s="378"/>
      <c r="I1862" s="378"/>
      <c r="J1862" s="378"/>
      <c r="K1862" s="378"/>
    </row>
    <row r="1863" spans="1:12" x14ac:dyDescent="0.3">
      <c r="E1863" s="378"/>
      <c r="F1863" s="378"/>
      <c r="G1863" s="378"/>
      <c r="H1863" s="378"/>
      <c r="I1863" s="378"/>
      <c r="J1863" s="378"/>
      <c r="K1863" s="378"/>
    </row>
    <row r="1864" spans="1:12" x14ac:dyDescent="0.3">
      <c r="E1864" s="378"/>
      <c r="F1864" s="378"/>
      <c r="G1864" s="378"/>
      <c r="H1864" s="378"/>
      <c r="I1864" s="378"/>
      <c r="J1864" s="378"/>
      <c r="K1864" s="378"/>
    </row>
    <row r="1865" spans="1:12" x14ac:dyDescent="0.3">
      <c r="E1865" s="378"/>
      <c r="F1865" s="378"/>
      <c r="G1865" s="378"/>
      <c r="H1865" s="378"/>
      <c r="I1865" s="378"/>
      <c r="J1865" s="378"/>
      <c r="K1865" s="378"/>
    </row>
    <row r="1866" spans="1:12" x14ac:dyDescent="0.3">
      <c r="E1866" s="378"/>
      <c r="F1866" s="378"/>
      <c r="G1866" s="378"/>
      <c r="H1866" s="378"/>
      <c r="I1866" s="378"/>
      <c r="J1866" s="378"/>
      <c r="K1866" s="378"/>
    </row>
    <row r="1867" spans="1:12" x14ac:dyDescent="0.3">
      <c r="E1867" s="378"/>
      <c r="F1867" s="378"/>
      <c r="G1867" s="378"/>
      <c r="H1867" s="378"/>
      <c r="I1867" s="378"/>
      <c r="J1867" s="378"/>
      <c r="K1867" s="378"/>
    </row>
    <row r="1868" spans="1:12" x14ac:dyDescent="0.3">
      <c r="E1868" s="378"/>
      <c r="F1868" s="378"/>
      <c r="G1868" s="378"/>
      <c r="H1868" s="378"/>
      <c r="I1868" s="378"/>
      <c r="J1868" s="378"/>
      <c r="K1868" s="378"/>
    </row>
    <row r="1869" spans="1:12" x14ac:dyDescent="0.3">
      <c r="E1869" s="378"/>
      <c r="F1869" s="378"/>
      <c r="G1869" s="378"/>
      <c r="H1869" s="378"/>
      <c r="I1869" s="378"/>
      <c r="J1869" s="378"/>
      <c r="K1869" s="378"/>
    </row>
    <row r="1870" spans="1:12" x14ac:dyDescent="0.3">
      <c r="E1870" s="378"/>
      <c r="F1870" s="378"/>
      <c r="G1870" s="378"/>
      <c r="H1870" s="378"/>
      <c r="I1870" s="378"/>
      <c r="J1870" s="378"/>
      <c r="K1870" s="378"/>
    </row>
    <row r="1871" spans="1:12" x14ac:dyDescent="0.3">
      <c r="E1871" s="378"/>
      <c r="F1871" s="378"/>
      <c r="G1871" s="378"/>
      <c r="H1871" s="378"/>
      <c r="I1871" s="378"/>
      <c r="J1871" s="378"/>
      <c r="K1871" s="378"/>
    </row>
    <row r="1872" spans="1:12" ht="18" x14ac:dyDescent="0.35">
      <c r="A1872" s="365"/>
      <c r="B1872" s="365"/>
      <c r="C1872" s="365"/>
      <c r="D1872" s="365"/>
      <c r="E1872" s="365"/>
      <c r="F1872" s="365"/>
      <c r="G1872" s="365"/>
      <c r="H1872" s="365"/>
      <c r="I1872" s="365"/>
      <c r="J1872" s="365"/>
      <c r="K1872" s="365"/>
      <c r="L1872" s="365"/>
    </row>
    <row r="1873" spans="1:12" x14ac:dyDescent="0.3">
      <c r="A1873" s="369"/>
      <c r="E1873" s="378"/>
      <c r="F1873" s="378"/>
      <c r="G1873" s="378"/>
      <c r="H1873" s="378"/>
      <c r="I1873" s="378"/>
      <c r="J1873" s="378"/>
      <c r="K1873" s="378"/>
    </row>
    <row r="1874" spans="1:12" x14ac:dyDescent="0.3">
      <c r="A1874" s="1"/>
      <c r="E1874" s="378"/>
      <c r="F1874" s="378"/>
      <c r="G1874" s="378"/>
      <c r="H1874" s="378"/>
      <c r="I1874" s="378"/>
      <c r="J1874" s="378"/>
      <c r="K1874" s="378"/>
    </row>
    <row r="1875" spans="1:12" x14ac:dyDescent="0.3">
      <c r="E1875" s="378"/>
      <c r="F1875" s="378"/>
      <c r="G1875" s="378"/>
      <c r="H1875" s="378"/>
      <c r="I1875" s="378"/>
      <c r="J1875" s="378"/>
      <c r="K1875" s="378"/>
    </row>
    <row r="1876" spans="1:12" x14ac:dyDescent="0.3">
      <c r="E1876" s="378"/>
      <c r="F1876" s="378"/>
      <c r="G1876" s="378"/>
      <c r="H1876" s="378"/>
      <c r="I1876" s="378"/>
      <c r="J1876" s="378"/>
      <c r="K1876" s="378"/>
    </row>
    <row r="1877" spans="1:12" x14ac:dyDescent="0.3">
      <c r="E1877" s="378"/>
      <c r="F1877" s="378"/>
      <c r="G1877" s="378"/>
      <c r="H1877" s="378"/>
      <c r="I1877" s="378"/>
      <c r="J1877" s="378"/>
      <c r="K1877" s="378"/>
    </row>
    <row r="1878" spans="1:12" x14ac:dyDescent="0.3">
      <c r="E1878" s="378"/>
      <c r="F1878" s="378"/>
      <c r="G1878" s="378"/>
      <c r="H1878" s="378"/>
      <c r="I1878" s="378"/>
      <c r="J1878" s="378"/>
      <c r="K1878" s="378"/>
    </row>
    <row r="1879" spans="1:12" x14ac:dyDescent="0.3">
      <c r="E1879" s="378"/>
      <c r="F1879" s="378"/>
      <c r="G1879" s="378"/>
      <c r="H1879" s="378"/>
      <c r="I1879" s="378"/>
      <c r="J1879" s="378"/>
      <c r="K1879" s="378"/>
      <c r="L1879"/>
    </row>
    <row r="1880" spans="1:12" x14ac:dyDescent="0.3">
      <c r="E1880" s="378"/>
      <c r="F1880" s="378"/>
      <c r="G1880" s="378"/>
      <c r="H1880" s="378"/>
      <c r="I1880" s="378"/>
      <c r="J1880" s="378"/>
      <c r="K1880" s="378"/>
      <c r="L1880"/>
    </row>
    <row r="1881" spans="1:12" x14ac:dyDescent="0.3">
      <c r="E1881" s="378"/>
      <c r="F1881" s="378"/>
      <c r="G1881" s="378"/>
      <c r="H1881" s="378"/>
      <c r="I1881" s="378"/>
      <c r="J1881" s="378"/>
      <c r="K1881" s="378"/>
      <c r="L1881"/>
    </row>
    <row r="1882" spans="1:12" x14ac:dyDescent="0.3">
      <c r="E1882" s="378"/>
      <c r="F1882" s="378"/>
      <c r="G1882" s="378"/>
      <c r="H1882" s="378"/>
      <c r="I1882" s="378"/>
      <c r="J1882" s="378"/>
      <c r="K1882" s="378"/>
      <c r="L1882"/>
    </row>
    <row r="1883" spans="1:12" x14ac:dyDescent="0.3">
      <c r="E1883" s="378"/>
      <c r="F1883" s="378"/>
      <c r="G1883" s="378"/>
      <c r="H1883" s="378"/>
      <c r="I1883" s="378"/>
      <c r="J1883" s="378"/>
      <c r="K1883" s="378"/>
      <c r="L1883"/>
    </row>
    <row r="1884" spans="1:12" x14ac:dyDescent="0.3">
      <c r="E1884" s="378"/>
      <c r="F1884" s="378"/>
      <c r="G1884" s="378"/>
      <c r="H1884" s="378"/>
      <c r="I1884" s="378"/>
      <c r="J1884" s="378"/>
      <c r="K1884" s="378"/>
      <c r="L1884"/>
    </row>
    <row r="1886" spans="1:12" x14ac:dyDescent="0.3">
      <c r="E1886" s="378"/>
      <c r="F1886" s="378"/>
      <c r="G1886" s="378"/>
      <c r="H1886" s="378"/>
      <c r="I1886" s="378"/>
      <c r="J1886" s="378"/>
      <c r="K1886" s="378"/>
    </row>
    <row r="1887" spans="1:12" x14ac:dyDescent="0.3">
      <c r="E1887" s="378"/>
      <c r="F1887" s="378"/>
      <c r="G1887" s="378"/>
      <c r="H1887" s="378"/>
      <c r="I1887" s="378"/>
      <c r="J1887" s="378"/>
      <c r="K1887" s="378"/>
    </row>
    <row r="1888" spans="1:12" x14ac:dyDescent="0.3">
      <c r="E1888" s="378"/>
      <c r="F1888" s="378"/>
      <c r="G1888" s="378"/>
      <c r="H1888" s="378"/>
      <c r="I1888" s="378"/>
      <c r="J1888" s="378"/>
      <c r="K1888" s="378"/>
    </row>
    <row r="1889" spans="1:12" x14ac:dyDescent="0.3">
      <c r="E1889" s="378"/>
      <c r="F1889" s="378"/>
      <c r="G1889" s="378"/>
      <c r="H1889" s="378"/>
      <c r="I1889" s="378"/>
      <c r="J1889" s="378"/>
      <c r="K1889" s="378"/>
    </row>
    <row r="1890" spans="1:12" x14ac:dyDescent="0.3">
      <c r="E1890" s="378"/>
      <c r="F1890" s="378"/>
      <c r="G1890" s="378"/>
      <c r="H1890" s="378"/>
      <c r="I1890" s="378"/>
      <c r="J1890" s="378"/>
      <c r="K1890" s="378"/>
    </row>
    <row r="1891" spans="1:12" ht="18" x14ac:dyDescent="0.35">
      <c r="A1891" s="365"/>
      <c r="B1891" s="377"/>
      <c r="C1891" s="377"/>
      <c r="D1891" s="377"/>
      <c r="E1891" s="377"/>
      <c r="F1891" s="377"/>
      <c r="G1891" s="377"/>
      <c r="H1891" s="377"/>
      <c r="I1891" s="377"/>
      <c r="J1891" s="377"/>
      <c r="K1891" s="377"/>
      <c r="L1891" s="377"/>
    </row>
    <row r="1896" spans="1:12" ht="18" x14ac:dyDescent="0.35">
      <c r="A1896" s="365"/>
    </row>
    <row r="1898" spans="1:12" x14ac:dyDescent="0.3">
      <c r="A1898" s="765"/>
    </row>
    <row r="1899" spans="1:12" ht="18" x14ac:dyDescent="0.35">
      <c r="A1899" s="365"/>
      <c r="L1899" s="1"/>
    </row>
  </sheetData>
  <mergeCells count="20">
    <mergeCell ref="D65:D67"/>
    <mergeCell ref="D68:D70"/>
    <mergeCell ref="D59:D61"/>
    <mergeCell ref="D62:D64"/>
    <mergeCell ref="E4:K4"/>
    <mergeCell ref="D47:D49"/>
    <mergeCell ref="D50:D52"/>
    <mergeCell ref="D53:D55"/>
    <mergeCell ref="D56:D58"/>
    <mergeCell ref="D29:D31"/>
    <mergeCell ref="D32:D34"/>
    <mergeCell ref="D35:D37"/>
    <mergeCell ref="D38:D40"/>
    <mergeCell ref="D41:D43"/>
    <mergeCell ref="D44:D46"/>
    <mergeCell ref="D14:D16"/>
    <mergeCell ref="D17:D19"/>
    <mergeCell ref="D20:D22"/>
    <mergeCell ref="D23:D25"/>
    <mergeCell ref="D26:D28"/>
  </mergeCells>
  <hyperlinks>
    <hyperlink ref="A93" r:id="rId1" xr:uid="{00000000-0004-0000-0C00-000000000000}"/>
    <hyperlink ref="A156" r:id="rId2" xr:uid="{00000000-0004-0000-0C00-000001000000}"/>
    <hyperlink ref="A184" r:id="rId3" xr:uid="{00000000-0004-0000-0C00-000002000000}"/>
    <hyperlink ref="A231" r:id="rId4" xr:uid="{00000000-0004-0000-0C00-000003000000}"/>
    <hyperlink ref="A246" r:id="rId5" xr:uid="{00000000-0004-0000-0C00-000004000000}"/>
    <hyperlink ref="A76" r:id="rId6" xr:uid="{00000000-0004-0000-0C00-000005000000}"/>
    <hyperlink ref="A94" r:id="rId7" xr:uid="{00000000-0004-0000-0C00-000006000000}"/>
    <hyperlink ref="A104" r:id="rId8" xr:uid="{00000000-0004-0000-0C00-000007000000}"/>
    <hyperlink ref="A119" r:id="rId9" xr:uid="{00000000-0004-0000-0C00-000008000000}"/>
    <hyperlink ref="A132" r:id="rId10" xr:uid="{00000000-0004-0000-0C00-000009000000}"/>
    <hyperlink ref="A133" r:id="rId11" xr:uid="{00000000-0004-0000-0C00-00000A000000}"/>
    <hyperlink ref="A137" r:id="rId12" xr:uid="{00000000-0004-0000-0C00-00000B000000}"/>
    <hyperlink ref="A138" r:id="rId13" xr:uid="{00000000-0004-0000-0C00-00000C000000}"/>
    <hyperlink ref="A155" r:id="rId14" xr:uid="{00000000-0004-0000-0C00-00000D000000}"/>
    <hyperlink ref="A170" r:id="rId15" location="HorticultureLight" xr:uid="{00000000-0004-0000-0C00-00000E000000}"/>
    <hyperlink ref="A171" r:id="rId16" xr:uid="{00000000-0004-0000-0C00-00000F000000}"/>
    <hyperlink ref="A176" r:id="rId17" xr:uid="{00000000-0004-0000-0C00-000010000000}"/>
    <hyperlink ref="A183" r:id="rId18" xr:uid="{00000000-0004-0000-0C00-000011000000}"/>
    <hyperlink ref="A177" r:id="rId19" xr:uid="{00000000-0004-0000-0C00-000012000000}"/>
    <hyperlink ref="A212" r:id="rId20" xr:uid="{00000000-0004-0000-0C00-000013000000}"/>
    <hyperlink ref="A238" r:id="rId21" xr:uid="{00000000-0004-0000-0C00-000014000000}"/>
    <hyperlink ref="A245" r:id="rId22" xr:uid="{00000000-0004-0000-0C00-000015000000}"/>
    <hyperlink ref="A254" r:id="rId23" xr:uid="{00000000-0004-0000-0C00-000016000000}"/>
    <hyperlink ref="A268" r:id="rId24" xr:uid="{00000000-0004-0000-0C00-000017000000}"/>
    <hyperlink ref="A277" r:id="rId25" xr:uid="{00000000-0004-0000-0C00-000018000000}"/>
    <hyperlink ref="A282" r:id="rId26" xr:uid="{00000000-0004-0000-0C00-000019000000}"/>
    <hyperlink ref="A299" r:id="rId27" xr:uid="{00000000-0004-0000-0C00-00001A000000}"/>
    <hyperlink ref="A327" r:id="rId28" xr:uid="{00000000-0004-0000-0C00-00001B000000}"/>
    <hyperlink ref="A326" r:id="rId29" xr:uid="{00000000-0004-0000-0C00-00001C000000}"/>
    <hyperlink ref="A167" r:id="rId30" xr:uid="{00000000-0004-0000-0C00-00001D000000}"/>
    <hyperlink ref="A163" r:id="rId31" xr:uid="{00000000-0004-0000-0C00-00001E000000}"/>
    <hyperlink ref="A164" r:id="rId32" xr:uid="{00000000-0004-0000-0C00-00001F000000}"/>
    <hyperlink ref="A356" r:id="rId33" xr:uid="{00000000-0004-0000-0C00-000020000000}"/>
    <hyperlink ref="A405" r:id="rId34" xr:uid="{00000000-0004-0000-0C00-000021000000}"/>
    <hyperlink ref="A406" r:id="rId35" xr:uid="{00000000-0004-0000-0C00-000022000000}"/>
    <hyperlink ref="A419" r:id="rId36" xr:uid="{00000000-0004-0000-0C00-000023000000}"/>
    <hyperlink ref="A442" r:id="rId37" xr:uid="{00000000-0004-0000-0C00-000024000000}"/>
    <hyperlink ref="A451" r:id="rId38" xr:uid="{00000000-0004-0000-0C00-000025000000}"/>
    <hyperlink ref="A452" r:id="rId39" xr:uid="{00000000-0004-0000-0C00-000026000000}"/>
    <hyperlink ref="A477" r:id="rId40" xr:uid="{00000000-0004-0000-0C00-000027000000}"/>
    <hyperlink ref="A478" r:id="rId41" xr:uid="{00000000-0004-0000-0C00-000028000000}"/>
    <hyperlink ref="A480" r:id="rId42" xr:uid="{00000000-0004-0000-0C00-000029000000}"/>
    <hyperlink ref="A481" r:id="rId43" xr:uid="{00000000-0004-0000-0C00-00002A000000}"/>
    <hyperlink ref="A487" r:id="rId44" xr:uid="{00000000-0004-0000-0C00-00002B000000}"/>
    <hyperlink ref="A551" r:id="rId45" xr:uid="{00000000-0004-0000-0C00-00002C000000}"/>
    <hyperlink ref="A552" r:id="rId46" xr:uid="{00000000-0004-0000-0C00-00002D000000}"/>
    <hyperlink ref="A568" r:id="rId47" xr:uid="{00000000-0004-0000-0C00-00002E000000}"/>
    <hyperlink ref="A599" r:id="rId48" xr:uid="{00000000-0004-0000-0C00-00002F000000}"/>
    <hyperlink ref="A600" r:id="rId49" xr:uid="{00000000-0004-0000-0C00-000030000000}"/>
    <hyperlink ref="A620" r:id="rId50" xr:uid="{00000000-0004-0000-0C00-000031000000}"/>
    <hyperlink ref="A621" r:id="rId51" xr:uid="{00000000-0004-0000-0C00-000032000000}"/>
    <hyperlink ref="A626" r:id="rId52" xr:uid="{00000000-0004-0000-0C00-000033000000}"/>
    <hyperlink ref="A633" r:id="rId53" xr:uid="{00000000-0004-0000-0C00-000034000000}"/>
    <hyperlink ref="A667" r:id="rId54" xr:uid="{00000000-0004-0000-0C00-000035000000}"/>
    <hyperlink ref="A671" r:id="rId55" xr:uid="{00000000-0004-0000-0C00-000036000000}"/>
    <hyperlink ref="A675" r:id="rId56" xr:uid="{00000000-0004-0000-0C00-000037000000}"/>
    <hyperlink ref="A676" r:id="rId57" xr:uid="{00000000-0004-0000-0C00-000038000000}"/>
    <hyperlink ref="A679" r:id="rId58" xr:uid="{00000000-0004-0000-0C00-000039000000}"/>
    <hyperlink ref="A680" r:id="rId59" xr:uid="{00000000-0004-0000-0C00-00003A000000}"/>
    <hyperlink ref="A708" r:id="rId60" xr:uid="{00000000-0004-0000-0C00-00003B000000}"/>
    <hyperlink ref="A744" r:id="rId61" xr:uid="{00000000-0004-0000-0C00-00003C000000}"/>
    <hyperlink ref="A758" r:id="rId62" xr:uid="{00000000-0004-0000-0C00-00003D000000}"/>
    <hyperlink ref="A762" r:id="rId63" xr:uid="{00000000-0004-0000-0C00-00003E000000}"/>
    <hyperlink ref="A778" r:id="rId64" xr:uid="{00000000-0004-0000-0C00-00003F000000}"/>
    <hyperlink ref="A347" r:id="rId65" xr:uid="{00000000-0004-0000-0C00-000040000000}"/>
    <hyperlink ref="A348" r:id="rId66" xr:uid="{00000000-0004-0000-0C00-000041000000}"/>
    <hyperlink ref="A352" r:id="rId67" xr:uid="{00000000-0004-0000-0C00-000042000000}"/>
    <hyperlink ref="A380" r:id="rId68" xr:uid="{00000000-0004-0000-0C00-000043000000}"/>
    <hyperlink ref="A445" r:id="rId69" xr:uid="{00000000-0004-0000-0C00-000044000000}"/>
    <hyperlink ref="A448" r:id="rId70" xr:uid="{00000000-0004-0000-0C00-000045000000}"/>
    <hyperlink ref="A683" r:id="rId71" xr:uid="{00000000-0004-0000-0C00-000046000000}"/>
    <hyperlink ref="A779" r:id="rId72" xr:uid="{00000000-0004-0000-0C00-000047000000}"/>
    <hyperlink ref="A783" r:id="rId73" xr:uid="{00000000-0004-0000-0C00-000048000000}"/>
    <hyperlink ref="A159" r:id="rId74" xr:uid="{00000000-0004-0000-0C00-000049000000}"/>
    <hyperlink ref="A807" r:id="rId75" xr:uid="{00000000-0004-0000-0C00-00004A000000}"/>
    <hyperlink ref="A834" r:id="rId76" xr:uid="{00000000-0004-0000-0C00-00004B000000}"/>
    <hyperlink ref="A860" r:id="rId77" xr:uid="{00000000-0004-0000-0C00-00004C000000}"/>
    <hyperlink ref="A865" r:id="rId78" xr:uid="{00000000-0004-0000-0C00-00004D000000}"/>
    <hyperlink ref="A822" r:id="rId79" xr:uid="{00000000-0004-0000-0C00-00004E000000}"/>
    <hyperlink ref="A802" r:id="rId80" xr:uid="{00000000-0004-0000-0C00-00004F000000}"/>
    <hyperlink ref="A805" r:id="rId81" xr:uid="{00000000-0004-0000-0C00-000050000000}"/>
    <hyperlink ref="A814" r:id="rId82" xr:uid="{00000000-0004-0000-0C00-000051000000}"/>
    <hyperlink ref="A857" r:id="rId83" xr:uid="{00000000-0004-0000-0C00-000052000000}"/>
    <hyperlink ref="A889" r:id="rId84" xr:uid="{00000000-0004-0000-0C00-000053000000}"/>
    <hyperlink ref="A878" r:id="rId85" location="products" xr:uid="{00000000-0004-0000-0C00-000054000000}"/>
    <hyperlink ref="A896" r:id="rId86" xr:uid="{00000000-0004-0000-0C00-000055000000}"/>
    <hyperlink ref="A907" r:id="rId87" xr:uid="{00000000-0004-0000-0C00-000056000000}"/>
    <hyperlink ref="A914" r:id="rId88" xr:uid="{00000000-0004-0000-0C00-000057000000}"/>
    <hyperlink ref="A918" r:id="rId89" xr:uid="{00000000-0004-0000-0C00-000058000000}"/>
    <hyperlink ref="A922" r:id="rId90" xr:uid="{00000000-0004-0000-0C00-000059000000}"/>
    <hyperlink ref="A900" r:id="rId91" xr:uid="{00000000-0004-0000-0C00-00005A000000}"/>
    <hyperlink ref="A871" r:id="rId92" xr:uid="{00000000-0004-0000-0C00-00005B000000}"/>
    <hyperlink ref="A932" r:id="rId93" xr:uid="{00000000-0004-0000-0C00-00005C000000}"/>
    <hyperlink ref="A942" r:id="rId94" xr:uid="{00000000-0004-0000-0C00-00005D000000}"/>
    <hyperlink ref="A964" r:id="rId95" xr:uid="{00000000-0004-0000-0C00-00005E000000}"/>
    <hyperlink ref="A969" r:id="rId96" xr:uid="{00000000-0004-0000-0C00-00005F000000}"/>
    <hyperlink ref="A1000" r:id="rId97" xr:uid="{00000000-0004-0000-0C00-000060000000}"/>
    <hyperlink ref="A1029" r:id="rId98" xr:uid="{00000000-0004-0000-0C00-000061000000}"/>
    <hyperlink ref="A1052" r:id="rId99" xr:uid="{00000000-0004-0000-0C00-000062000000}"/>
    <hyperlink ref="A1060" r:id="rId100" xr:uid="{00000000-0004-0000-0C00-000063000000}"/>
    <hyperlink ref="A1061" r:id="rId101" xr:uid="{00000000-0004-0000-0C00-000064000000}"/>
    <hyperlink ref="A1065" r:id="rId102" xr:uid="{00000000-0004-0000-0C00-000065000000}"/>
    <hyperlink ref="A1066" r:id="rId103" location="company-tab" xr:uid="{00000000-0004-0000-0C00-000066000000}"/>
    <hyperlink ref="A1075" r:id="rId104" xr:uid="{00000000-0004-0000-0C00-000067000000}"/>
    <hyperlink ref="A1109" r:id="rId105" xr:uid="{00000000-0004-0000-0C00-000068000000}"/>
    <hyperlink ref="A1122" r:id="rId106" xr:uid="{00000000-0004-0000-0C00-000069000000}"/>
    <hyperlink ref="A1128" r:id="rId107" xr:uid="{00000000-0004-0000-0C00-00006A000000}"/>
    <hyperlink ref="A1133" r:id="rId108" xr:uid="{00000000-0004-0000-0C00-00006B000000}"/>
    <hyperlink ref="A1137" r:id="rId109" xr:uid="{00000000-0004-0000-0C00-00006C000000}"/>
    <hyperlink ref="A1167" r:id="rId110" xr:uid="{00000000-0004-0000-0C00-00006D000000}"/>
    <hyperlink ref="A1180" r:id="rId111" xr:uid="{00000000-0004-0000-0C00-00006E000000}"/>
    <hyperlink ref="A1184" r:id="rId112" xr:uid="{00000000-0004-0000-0C00-00006F000000}"/>
    <hyperlink ref="A1195" r:id="rId113" xr:uid="{00000000-0004-0000-0C00-000070000000}"/>
    <hyperlink ref="A1199" r:id="rId114" xr:uid="{00000000-0004-0000-0C00-000071000000}"/>
    <hyperlink ref="A1200" r:id="rId115" xr:uid="{00000000-0004-0000-0C00-000072000000}"/>
    <hyperlink ref="A1205" r:id="rId116" xr:uid="{00000000-0004-0000-0C00-000073000000}"/>
    <hyperlink ref="A1230" r:id="rId117" xr:uid="{00000000-0004-0000-0C00-000074000000}"/>
    <hyperlink ref="A1040" r:id="rId118" xr:uid="{00000000-0004-0000-0C00-000075000000}"/>
    <hyperlink ref="A1025" r:id="rId119" xr:uid="{00000000-0004-0000-0C00-000076000000}"/>
    <hyperlink ref="A1035" r:id="rId120" xr:uid="{00000000-0004-0000-0C00-000077000000}"/>
    <hyperlink ref="A1045" r:id="rId121" xr:uid="{00000000-0004-0000-0C00-000078000000}"/>
    <hyperlink ref="A1056" r:id="rId122" xr:uid="{00000000-0004-0000-0C00-000079000000}"/>
    <hyperlink ref="A1079" r:id="rId123" xr:uid="{00000000-0004-0000-0C00-00007A000000}"/>
    <hyperlink ref="A1084" r:id="rId124" xr:uid="{00000000-0004-0000-0C00-00007B000000}"/>
    <hyperlink ref="A1152" r:id="rId125" xr:uid="{00000000-0004-0000-0C00-00007C000000}"/>
    <hyperlink ref="A1227" r:id="rId126" xr:uid="{00000000-0004-0000-0C00-00007D000000}"/>
    <hyperlink ref="A1237" r:id="rId127" xr:uid="{00000000-0004-0000-0C00-00007E000000}"/>
    <hyperlink ref="A751" r:id="rId128" xr:uid="{00000000-0004-0000-0C00-00007F000000}"/>
    <hyperlink ref="A1267" r:id="rId129" xr:uid="{00000000-0004-0000-0C00-000080000000}"/>
    <hyperlink ref="A1263" r:id="rId130" xr:uid="{00000000-0004-0000-0C00-000081000000}"/>
    <hyperlink ref="A1279" r:id="rId131" xr:uid="{00000000-0004-0000-0C00-000082000000}"/>
    <hyperlink ref="A1307" r:id="rId132" xr:uid="{00000000-0004-0000-0C00-000083000000}"/>
    <hyperlink ref="A1318" r:id="rId133" xr:uid="{00000000-0004-0000-0C00-000084000000}"/>
    <hyperlink ref="A1337" r:id="rId134" xr:uid="{00000000-0004-0000-0C00-000085000000}"/>
    <hyperlink ref="A1369" r:id="rId135" xr:uid="{00000000-0004-0000-0C00-000086000000}"/>
    <hyperlink ref="A1373" r:id="rId136" xr:uid="{00000000-0004-0000-0C00-000087000000}"/>
    <hyperlink ref="A1374" r:id="rId137" xr:uid="{00000000-0004-0000-0C00-000088000000}"/>
    <hyperlink ref="A1378" r:id="rId138" xr:uid="{00000000-0004-0000-0C00-000089000000}"/>
    <hyperlink ref="A1379" r:id="rId139" xr:uid="{00000000-0004-0000-0C00-00008A000000}"/>
    <hyperlink ref="A1399" r:id="rId140" xr:uid="{00000000-0004-0000-0C00-00008B000000}"/>
    <hyperlink ref="A1406" r:id="rId141" xr:uid="{00000000-0004-0000-0C00-00008C000000}"/>
    <hyperlink ref="A1425" r:id="rId142" xr:uid="{00000000-0004-0000-0C00-00008D000000}"/>
    <hyperlink ref="A1437" r:id="rId143" xr:uid="{00000000-0004-0000-0C00-00008E000000}"/>
    <hyperlink ref="A1444" r:id="rId144" xr:uid="{00000000-0004-0000-0C00-00008F000000}"/>
    <hyperlink ref="A1455" r:id="rId145" xr:uid="{00000000-0004-0000-0C00-000090000000}"/>
    <hyperlink ref="A1485" r:id="rId146" xr:uid="{00000000-0004-0000-0C00-000091000000}"/>
    <hyperlink ref="A1490" r:id="rId147" xr:uid="{00000000-0004-0000-0C00-000092000000}"/>
    <hyperlink ref="A1526" r:id="rId148" xr:uid="{00000000-0004-0000-0C00-000093000000}"/>
    <hyperlink ref="A1525" r:id="rId149" xr:uid="{00000000-0004-0000-0C00-000094000000}"/>
    <hyperlink ref="A1529" r:id="rId150" xr:uid="{00000000-0004-0000-0C00-000095000000}"/>
    <hyperlink ref="A1533" r:id="rId151" xr:uid="{00000000-0004-0000-0C00-000096000000}"/>
    <hyperlink ref="A1542" r:id="rId152" xr:uid="{00000000-0004-0000-0C00-000097000000}"/>
    <hyperlink ref="A1563" r:id="rId153" xr:uid="{00000000-0004-0000-0C00-000098000000}"/>
    <hyperlink ref="A1570" r:id="rId154" xr:uid="{00000000-0004-0000-0C00-000099000000}"/>
    <hyperlink ref="A1581" r:id="rId155" xr:uid="{00000000-0004-0000-0C00-00009A000000}"/>
    <hyperlink ref="A1585" r:id="rId156" xr:uid="{00000000-0004-0000-0C00-00009B000000}"/>
    <hyperlink ref="A1241" r:id="rId157" xr:uid="{00000000-0004-0000-0C00-00009C000000}"/>
    <hyperlink ref="A1590" r:id="rId158" xr:uid="{00000000-0004-0000-0C00-00009D000000}"/>
    <hyperlink ref="A1594" r:id="rId159" xr:uid="{00000000-0004-0000-0C00-00009E000000}"/>
    <hyperlink ref="A1595" r:id="rId160" xr:uid="{00000000-0004-0000-0C00-00009F000000}"/>
    <hyperlink ref="A1599" r:id="rId161" xr:uid="{00000000-0004-0000-0C00-0000A0000000}"/>
    <hyperlink ref="A1610" r:id="rId162" xr:uid="{00000000-0004-0000-0C00-0000A1000000}"/>
    <hyperlink ref="A1619" r:id="rId163" xr:uid="{00000000-0004-0000-0C00-0000A2000000}"/>
    <hyperlink ref="A1626" r:id="rId164" xr:uid="{00000000-0004-0000-0C00-0000A3000000}"/>
    <hyperlink ref="A1643" r:id="rId165" xr:uid="{00000000-0004-0000-0C00-0000A4000000}"/>
    <hyperlink ref="A1647" r:id="rId166" location="productos" xr:uid="{00000000-0004-0000-0C00-0000A5000000}"/>
    <hyperlink ref="A1656" r:id="rId167" xr:uid="{00000000-0004-0000-0C00-0000A6000000}"/>
    <hyperlink ref="A1688" r:id="rId168" xr:uid="{00000000-0004-0000-0C00-0000A7000000}"/>
    <hyperlink ref="A1693" r:id="rId169" xr:uid="{00000000-0004-0000-0C00-0000A8000000}"/>
    <hyperlink ref="A1740" r:id="rId170" xr:uid="{00000000-0004-0000-0C00-0000A9000000}"/>
    <hyperlink ref="A1745" r:id="rId171" xr:uid="{00000000-0004-0000-0C00-0000AA000000}"/>
    <hyperlink ref="A1749" r:id="rId172" xr:uid="{00000000-0004-0000-0C00-0000AB000000}"/>
    <hyperlink ref="A1764" r:id="rId173" xr:uid="{00000000-0004-0000-0C00-0000AC000000}"/>
    <hyperlink ref="A1766" r:id="rId174" xr:uid="{00000000-0004-0000-0C00-0000AD000000}"/>
    <hyperlink ref="A1300" r:id="rId175" xr:uid="{00000000-0004-0000-0C00-0000AE000000}"/>
    <hyperlink ref="A1317" r:id="rId176" xr:uid="{00000000-0004-0000-0C00-0000AF000000}"/>
    <hyperlink ref="A1336" r:id="rId177" xr:uid="{00000000-0004-0000-0C00-0000B0000000}"/>
    <hyperlink ref="A1342" r:id="rId178" xr:uid="{00000000-0004-0000-0C00-0000B1000000}"/>
    <hyperlink ref="A1348" r:id="rId179" xr:uid="{00000000-0004-0000-0C00-0000B2000000}"/>
    <hyperlink ref="A1355" r:id="rId180" xr:uid="{00000000-0004-0000-0C00-0000B3000000}"/>
    <hyperlink ref="A1365" r:id="rId181" xr:uid="{00000000-0004-0000-0C00-0000B4000000}"/>
    <hyperlink ref="A1416" r:id="rId182" xr:uid="{00000000-0004-0000-0C00-0000B5000000}"/>
    <hyperlink ref="A1429" r:id="rId183" xr:uid="{00000000-0004-0000-0C00-0000B6000000}"/>
    <hyperlink ref="A1433" r:id="rId184" xr:uid="{00000000-0004-0000-0C00-0000B7000000}"/>
    <hyperlink ref="A1451" r:id="rId185" xr:uid="{00000000-0004-0000-0C00-0000B8000000}"/>
    <hyperlink ref="A1459" r:id="rId186" xr:uid="{00000000-0004-0000-0C00-0000B9000000}"/>
    <hyperlink ref="A1475" r:id="rId187" xr:uid="{00000000-0004-0000-0C00-0000BA000000}"/>
    <hyperlink ref="A1480" r:id="rId188" xr:uid="{00000000-0004-0000-0C00-0000BB000000}"/>
    <hyperlink ref="A1494" r:id="rId189" xr:uid="{00000000-0004-0000-0C00-0000BC000000}"/>
    <hyperlink ref="A1540" r:id="rId190" xr:uid="{00000000-0004-0000-0C00-0000BD000000}"/>
    <hyperlink ref="A1558" r:id="rId191" xr:uid="{00000000-0004-0000-0C00-0000BE000000}"/>
    <hyperlink ref="A1635" r:id="rId192" xr:uid="{00000000-0004-0000-0C00-0000BF000000}"/>
    <hyperlink ref="A1651" r:id="rId193" xr:uid="{00000000-0004-0000-0C00-0000C0000000}"/>
    <hyperlink ref="A1683" r:id="rId194" xr:uid="{00000000-0004-0000-0C00-0000C1000000}"/>
    <hyperlink ref="A1771" r:id="rId195" xr:uid="{00000000-0004-0000-0C00-0000C2000000}"/>
    <hyperlink ref="A1777" r:id="rId196" xr:uid="{00000000-0004-0000-0C00-0000C3000000}"/>
    <hyperlink ref="A1785" r:id="rId197" xr:uid="{00000000-0004-0000-0C00-0000C4000000}"/>
    <hyperlink ref="A1789" r:id="rId198" xr:uid="{00000000-0004-0000-0C00-0000C5000000}"/>
    <hyperlink ref="A1793" r:id="rId199" xr:uid="{00000000-0004-0000-0C00-0000C6000000}"/>
    <hyperlink ref="L1317" r:id="rId200" display="http://www.sunritek.com/content/Spectrum/6.html" xr:uid="{00000000-0004-0000-0C00-0000C7000000}"/>
    <hyperlink ref="Q75" r:id="rId201" xr:uid="{00000000-0004-0000-0C00-0000C8000000}"/>
    <hyperlink ref="Q76" r:id="rId202" xr:uid="{00000000-0004-0000-0C00-0000C9000000}"/>
    <hyperlink ref="Q79" r:id="rId203" xr:uid="{00000000-0004-0000-0C00-0000CA000000}"/>
    <hyperlink ref="Q89" r:id="rId204" xr:uid="{00000000-0004-0000-0C00-0000CB000000}"/>
    <hyperlink ref="Q90" r:id="rId205" xr:uid="{00000000-0004-0000-0C00-0000CC000000}"/>
    <hyperlink ref="Q95" r:id="rId206" xr:uid="{00000000-0004-0000-0C00-0000CD000000}"/>
    <hyperlink ref="Q99" r:id="rId207" xr:uid="{00000000-0004-0000-0C00-0000CE000000}"/>
    <hyperlink ref="Q100" r:id="rId208" xr:uid="{00000000-0004-0000-0C00-0000CF000000}"/>
    <hyperlink ref="Q105" r:id="rId209" xr:uid="{00000000-0004-0000-0C00-0000D0000000}"/>
    <hyperlink ref="Q124" r:id="rId210" xr:uid="{00000000-0004-0000-0C00-0000D1000000}"/>
    <hyperlink ref="Q130" r:id="rId211" xr:uid="{00000000-0004-0000-0C00-0000D2000000}"/>
    <hyperlink ref="Q139" r:id="rId212" xr:uid="{00000000-0004-0000-0C00-0000D3000000}"/>
    <hyperlink ref="Q142" r:id="rId213" xr:uid="{00000000-0004-0000-0C00-0000D4000000}"/>
    <hyperlink ref="Q151" r:id="rId214" xr:uid="{00000000-0004-0000-0C00-0000D5000000}"/>
    <hyperlink ref="Q156" r:id="rId215" xr:uid="{00000000-0004-0000-0C00-0000D6000000}"/>
    <hyperlink ref="Q164" r:id="rId216" xr:uid="{00000000-0004-0000-0C00-0000D7000000}"/>
    <hyperlink ref="Q169" r:id="rId217" xr:uid="{00000000-0004-0000-0C00-0000D8000000}"/>
    <hyperlink ref="Q170" r:id="rId218" xr:uid="{00000000-0004-0000-0C00-0000D9000000}"/>
    <hyperlink ref="Q184" r:id="rId219" xr:uid="{00000000-0004-0000-0C00-0000DA000000}"/>
    <hyperlink ref="Q188" r:id="rId220" xr:uid="{00000000-0004-0000-0C00-0000DB000000}"/>
    <hyperlink ref="Q190" r:id="rId221" xr:uid="{00000000-0004-0000-0C00-0000DC000000}"/>
    <hyperlink ref="Q191" r:id="rId222" xr:uid="{00000000-0004-0000-0C00-0000DD000000}"/>
    <hyperlink ref="Q193" r:id="rId223" xr:uid="{00000000-0004-0000-0C00-0000DE000000}"/>
    <hyperlink ref="Q194" r:id="rId224" location="company-tab" xr:uid="{00000000-0004-0000-0C00-0000DF000000}"/>
    <hyperlink ref="Q202" r:id="rId225" xr:uid="{00000000-0004-0000-0C00-0000E0000000}"/>
    <hyperlink ref="Q206" r:id="rId226" xr:uid="{00000000-0004-0000-0C00-0000E1000000}"/>
    <hyperlink ref="Q217" r:id="rId227" xr:uid="{00000000-0004-0000-0C00-0000E2000000}"/>
    <hyperlink ref="Q227" r:id="rId228" xr:uid="{00000000-0004-0000-0C00-0000E3000000}"/>
    <hyperlink ref="Q241" r:id="rId229" xr:uid="{00000000-0004-0000-0C00-0000E4000000}"/>
    <hyperlink ref="Q250" r:id="rId230" xr:uid="{00000000-0004-0000-0C00-0000E5000000}"/>
    <hyperlink ref="Q256" r:id="rId231" xr:uid="{00000000-0004-0000-0C00-0000E6000000}"/>
    <hyperlink ref="Q266" r:id="rId232" xr:uid="{00000000-0004-0000-0C00-0000E7000000}"/>
    <hyperlink ref="Q280" r:id="rId233" xr:uid="{00000000-0004-0000-0C00-0000E8000000}"/>
    <hyperlink ref="Q278" r:id="rId234" xr:uid="{00000000-0004-0000-0C00-0000E9000000}"/>
    <hyperlink ref="Q281" r:id="rId235" xr:uid="{00000000-0004-0000-0C00-0000EA000000}"/>
    <hyperlink ref="Q287" r:id="rId236" xr:uid="{00000000-0004-0000-0C00-0000EB000000}"/>
    <hyperlink ref="Q299" r:id="rId237" xr:uid="{00000000-0004-0000-0C00-0000EC000000}"/>
    <hyperlink ref="Q309" r:id="rId238" xr:uid="{00000000-0004-0000-0C00-0000ED000000}"/>
    <hyperlink ref="Q318" r:id="rId239" xr:uid="{00000000-0004-0000-0C00-0000EE000000}"/>
    <hyperlink ref="Q322" r:id="rId240" xr:uid="{00000000-0004-0000-0C00-0000EF000000}"/>
    <hyperlink ref="Q343" r:id="rId241" xr:uid="{00000000-0004-0000-0C00-0000F0000000}"/>
    <hyperlink ref="Q344" r:id="rId242" xr:uid="{00000000-0004-0000-0C00-0000F1000000}"/>
    <hyperlink ref="Q349" r:id="rId243" xr:uid="{00000000-0004-0000-0C00-0000F2000000}"/>
    <hyperlink ref="Q356" r:id="rId244" xr:uid="{00000000-0004-0000-0C00-0000F3000000}"/>
    <hyperlink ref="Q371" r:id="rId245" xr:uid="{00000000-0004-0000-0C00-0000F4000000}"/>
    <hyperlink ref="Q400" r:id="rId246" xr:uid="{00000000-0004-0000-0C00-0000F5000000}"/>
    <hyperlink ref="Q415" r:id="rId247" xr:uid="{00000000-0004-0000-0C00-0000F6000000}"/>
    <hyperlink ref="Q424" r:id="rId248" xr:uid="{00000000-0004-0000-0C00-0000F7000000}"/>
    <hyperlink ref="Q473" r:id="rId249" xr:uid="{00000000-0004-0000-0C00-0000F8000000}"/>
    <hyperlink ref="Q472" r:id="rId250" xr:uid="{00000000-0004-0000-0C00-0000F9000000}"/>
    <hyperlink ref="Q493" r:id="rId251" xr:uid="{00000000-0004-0000-0C00-0000FA000000}"/>
    <hyperlink ref="Q505" r:id="rId252" xr:uid="{00000000-0004-0000-0C00-0000FB000000}"/>
    <hyperlink ref="Q517" r:id="rId253" xr:uid="{00000000-0004-0000-0C00-0000FC000000}"/>
    <hyperlink ref="Q518" r:id="rId254" xr:uid="{00000000-0004-0000-0C00-0000FD000000}"/>
    <hyperlink ref="Q523" r:id="rId255" xr:uid="{00000000-0004-0000-0C00-0000FE000000}"/>
    <hyperlink ref="Q611" r:id="rId256" xr:uid="{00000000-0004-0000-0C00-0000FF000000}"/>
    <hyperlink ref="Q618" r:id="rId257" xr:uid="{00000000-0004-0000-0C00-000000010000}"/>
    <hyperlink ref="Q668" r:id="rId258" xr:uid="{00000000-0004-0000-0C00-000001010000}"/>
    <hyperlink ref="Q683" r:id="rId259" xr:uid="{00000000-0004-0000-0C00-000002010000}"/>
    <hyperlink ref="Q699" r:id="rId260" xr:uid="{00000000-0004-0000-0C00-000003010000}"/>
    <hyperlink ref="Q698" r:id="rId261" xr:uid="{00000000-0004-0000-0C00-000004010000}"/>
    <hyperlink ref="Q702" r:id="rId262" xr:uid="{00000000-0004-0000-0C00-000005010000}"/>
    <hyperlink ref="Q708" r:id="rId263" xr:uid="{00000000-0004-0000-0C00-000006010000}"/>
    <hyperlink ref="Q729" r:id="rId264" xr:uid="{00000000-0004-0000-0C00-000007010000}"/>
    <hyperlink ref="Q770" r:id="rId265" xr:uid="{00000000-0004-0000-0C00-000008010000}"/>
    <hyperlink ref="Q771" r:id="rId266" xr:uid="{00000000-0004-0000-0C00-000009010000}"/>
    <hyperlink ref="Q773" r:id="rId267" xr:uid="{00000000-0004-0000-0C00-00000A010000}"/>
    <hyperlink ref="Q783" r:id="rId268" xr:uid="{00000000-0004-0000-0C00-00000B010000}"/>
    <hyperlink ref="Q784" r:id="rId269" xr:uid="{00000000-0004-0000-0C00-00000C010000}"/>
    <hyperlink ref="Q785" r:id="rId270" xr:uid="{00000000-0004-0000-0C00-00000D010000}"/>
    <hyperlink ref="Q788" r:id="rId271" xr:uid="{00000000-0004-0000-0C00-00000E010000}"/>
    <hyperlink ref="Q791" r:id="rId272" xr:uid="{00000000-0004-0000-0C00-00000F010000}"/>
    <hyperlink ref="Q792" r:id="rId273" xr:uid="{00000000-0004-0000-0C00-000010010000}"/>
    <hyperlink ref="Q796" r:id="rId274" xr:uid="{00000000-0004-0000-0C00-000011010000}"/>
    <hyperlink ref="Q803" r:id="rId275" xr:uid="{00000000-0004-0000-0C00-000012010000}"/>
    <hyperlink ref="Q806" r:id="rId276" xr:uid="{00000000-0004-0000-0C00-000013010000}"/>
    <hyperlink ref="Q816" r:id="rId277" xr:uid="{00000000-0004-0000-0C00-000014010000}"/>
    <hyperlink ref="Q824" r:id="rId278" xr:uid="{00000000-0004-0000-0C00-000015010000}"/>
    <hyperlink ref="Q827" r:id="rId279" xr:uid="{00000000-0004-0000-0C00-000016010000}"/>
    <hyperlink ref="Q831" r:id="rId280" xr:uid="{00000000-0004-0000-0C00-000017010000}"/>
    <hyperlink ref="Q832" r:id="rId281" xr:uid="{00000000-0004-0000-0C00-000018010000}"/>
    <hyperlink ref="Q834" r:id="rId282" xr:uid="{00000000-0004-0000-0C00-000019010000}"/>
    <hyperlink ref="Q843" r:id="rId283" xr:uid="{00000000-0004-0000-0C00-00001A010000}"/>
    <hyperlink ref="Q846" r:id="rId284" xr:uid="{00000000-0004-0000-0C00-00001B010000}"/>
    <hyperlink ref="Q847" r:id="rId285" xr:uid="{00000000-0004-0000-0C00-00001C010000}"/>
    <hyperlink ref="Q853" r:id="rId286" xr:uid="{00000000-0004-0000-0C00-00001D010000}"/>
    <hyperlink ref="Q854" r:id="rId287" xr:uid="{00000000-0004-0000-0C00-00001E010000}"/>
    <hyperlink ref="Q855" r:id="rId288" xr:uid="{00000000-0004-0000-0C00-00001F010000}"/>
    <hyperlink ref="Q856" r:id="rId289" xr:uid="{00000000-0004-0000-0C00-000020010000}"/>
    <hyperlink ref="Q858" r:id="rId290" xr:uid="{00000000-0004-0000-0C00-000021010000}"/>
    <hyperlink ref="Q873" r:id="rId291" xr:uid="{00000000-0004-0000-0C00-000022010000}"/>
    <hyperlink ref="Q872" r:id="rId292" xr:uid="{00000000-0004-0000-0C00-000023010000}"/>
    <hyperlink ref="Q906" r:id="rId293" xr:uid="{00000000-0004-0000-0C00-000024010000}"/>
    <hyperlink ref="Q908" r:id="rId294" xr:uid="{00000000-0004-0000-0C00-000025010000}"/>
    <hyperlink ref="Q910" r:id="rId295" xr:uid="{00000000-0004-0000-0C00-000026010000}"/>
    <hyperlink ref="Q913" r:id="rId296" xr:uid="{00000000-0004-0000-0C00-000027010000}"/>
    <hyperlink ref="Q914" r:id="rId297" xr:uid="{00000000-0004-0000-0C00-000028010000}"/>
    <hyperlink ref="Q918" r:id="rId298" xr:uid="{00000000-0004-0000-0C00-000029010000}"/>
    <hyperlink ref="Q920" r:id="rId299" xr:uid="{00000000-0004-0000-0C00-00002A010000}"/>
    <hyperlink ref="Q923" r:id="rId300" xr:uid="{00000000-0004-0000-0C00-00002B010000}"/>
    <hyperlink ref="Q927" r:id="rId301" xr:uid="{00000000-0004-0000-0C00-00002C010000}"/>
    <hyperlink ref="Q935" r:id="rId302" xr:uid="{00000000-0004-0000-0C00-00002D010000}"/>
    <hyperlink ref="Q949" r:id="rId303" xr:uid="{00000000-0004-0000-0C00-00002E010000}"/>
    <hyperlink ref="Q954" r:id="rId304" xr:uid="{00000000-0004-0000-0C00-00002F010000}"/>
    <hyperlink ref="Q979" r:id="rId305" xr:uid="{00000000-0004-0000-0C00-000030010000}"/>
    <hyperlink ref="Q981" r:id="rId306" xr:uid="{00000000-0004-0000-0C00-000031010000}"/>
    <hyperlink ref="Q989" r:id="rId307" xr:uid="{00000000-0004-0000-0C00-000032010000}"/>
    <hyperlink ref="Q996" r:id="rId308" xr:uid="{00000000-0004-0000-0C00-000033010000}"/>
    <hyperlink ref="Q1008" r:id="rId309" xr:uid="{00000000-0004-0000-0C00-000034010000}"/>
    <hyperlink ref="Q1011" r:id="rId310" xr:uid="{00000000-0004-0000-0C00-000035010000}"/>
    <hyperlink ref="Q1016" r:id="rId311" xr:uid="{00000000-0004-0000-0C00-000036010000}"/>
    <hyperlink ref="Q1017" r:id="rId312" xr:uid="{00000000-0004-0000-0C00-000037010000}"/>
    <hyperlink ref="Q1025" r:id="rId313" xr:uid="{00000000-0004-0000-0C00-000038010000}"/>
    <hyperlink ref="Q1033" r:id="rId314" location="productos" xr:uid="{00000000-0004-0000-0C00-000039010000}"/>
    <hyperlink ref="Q1035" r:id="rId315" xr:uid="{00000000-0004-0000-0C00-00003A010000}"/>
    <hyperlink ref="Q1039" r:id="rId316" xr:uid="{00000000-0004-0000-0C00-00003B010000}"/>
    <hyperlink ref="Q1043" r:id="rId317" xr:uid="{00000000-0004-0000-0C00-00003C010000}"/>
    <hyperlink ref="Q1050" r:id="rId318" location="HorticultureLight" xr:uid="{00000000-0004-0000-0C00-00003D010000}"/>
    <hyperlink ref="Q1057" r:id="rId319" xr:uid="{00000000-0004-0000-0C00-00003E010000}"/>
    <hyperlink ref="Q1058" r:id="rId320" xr:uid="{00000000-0004-0000-0C00-00003F010000}"/>
    <hyperlink ref="Q1062" r:id="rId321" xr:uid="{00000000-0004-0000-0C00-000040010000}"/>
    <hyperlink ref="Q1085" r:id="rId322" xr:uid="{00000000-0004-0000-0C00-000041010000}"/>
    <hyperlink ref="Q1087" r:id="rId323" xr:uid="{00000000-0004-0000-0C00-000042010000}"/>
    <hyperlink ref="Q1096" r:id="rId324" xr:uid="{00000000-0004-0000-0C00-000043010000}"/>
    <hyperlink ref="Q1110" r:id="rId325" xr:uid="{00000000-0004-0000-0C00-000044010000}"/>
    <hyperlink ref="Q1118" r:id="rId326" xr:uid="{00000000-0004-0000-0C00-000045010000}"/>
    <hyperlink ref="Q1119" r:id="rId327" xr:uid="{00000000-0004-0000-0C00-000046010000}"/>
    <hyperlink ref="Q1127" r:id="rId328" xr:uid="{00000000-0004-0000-0C00-000047010000}"/>
    <hyperlink ref="Q1139" r:id="rId329" xr:uid="{00000000-0004-0000-0C00-000048010000}"/>
    <hyperlink ref="Q1140" r:id="rId330" xr:uid="{00000000-0004-0000-0C00-000049010000}"/>
    <hyperlink ref="Q1145" r:id="rId331" xr:uid="{00000000-0004-0000-0C00-00004A010000}"/>
    <hyperlink ref="Q1149" r:id="rId332" xr:uid="{00000000-0004-0000-0C00-00004B010000}"/>
    <hyperlink ref="Q1150" r:id="rId333" xr:uid="{00000000-0004-0000-0C00-00004C010000}"/>
    <hyperlink ref="Q1167" r:id="rId334" xr:uid="{00000000-0004-0000-0C00-00004D010000}"/>
    <hyperlink ref="Q1169" r:id="rId335" xr:uid="{00000000-0004-0000-0C00-00004E010000}"/>
    <hyperlink ref="Q1175" r:id="rId336" xr:uid="{00000000-0004-0000-0C00-00004F010000}"/>
    <hyperlink ref="Q1176" r:id="rId337" xr:uid="{00000000-0004-0000-0C00-000050010000}"/>
    <hyperlink ref="Q1187" r:id="rId338" xr:uid="{00000000-0004-0000-0C00-000051010000}"/>
    <hyperlink ref="Q1186" r:id="rId339" xr:uid="{00000000-0004-0000-0C00-000052010000}"/>
    <hyperlink ref="Q1188" r:id="rId340" xr:uid="{00000000-0004-0000-0C00-000053010000}"/>
    <hyperlink ref="Q1189" r:id="rId341" xr:uid="{00000000-0004-0000-0C00-000054010000}"/>
    <hyperlink ref="Q1193" r:id="rId342" xr:uid="{00000000-0004-0000-0C00-000055010000}"/>
    <hyperlink ref="Q1195" r:id="rId343" xr:uid="{00000000-0004-0000-0C00-000056010000}"/>
    <hyperlink ref="Q1198" r:id="rId344" xr:uid="{00000000-0004-0000-0C00-000057010000}"/>
    <hyperlink ref="Q1221" r:id="rId345" xr:uid="{00000000-0004-0000-0C00-000058010000}"/>
    <hyperlink ref="Q1227" r:id="rId346" xr:uid="{00000000-0004-0000-0C00-000059010000}"/>
    <hyperlink ref="Q1231" r:id="rId347" location="products" xr:uid="{00000000-0004-0000-0C00-00005A010000}"/>
    <hyperlink ref="Q1240" r:id="rId348" xr:uid="{00000000-0004-0000-0C00-00005B010000}"/>
    <hyperlink ref="Q1241" r:id="rId349" xr:uid="{00000000-0004-0000-0C00-00005C010000}"/>
    <hyperlink ref="Q1253" r:id="rId350" xr:uid="{00000000-0004-0000-0C00-00005D010000}"/>
    <hyperlink ref="Q1255" r:id="rId351" xr:uid="{00000000-0004-0000-0C00-00005E010000}"/>
    <hyperlink ref="Q1263" r:id="rId352" xr:uid="{00000000-0004-0000-0C00-00005F010000}"/>
    <hyperlink ref="Q1278" r:id="rId353" xr:uid="{00000000-0004-0000-0C00-000060010000}"/>
    <hyperlink ref="Q1277" r:id="rId354" xr:uid="{00000000-0004-0000-0C00-000061010000}"/>
    <hyperlink ref="AB1277" r:id="rId355" display="http://www.sunritek.com/content/Spectrum/6.html" xr:uid="{00000000-0004-0000-0C00-000062010000}"/>
    <hyperlink ref="Q1283" r:id="rId356" xr:uid="{00000000-0004-0000-0C00-000063010000}"/>
    <hyperlink ref="Q1286" r:id="rId357" xr:uid="{00000000-0004-0000-0C00-000064010000}"/>
    <hyperlink ref="Q1288" r:id="rId358" xr:uid="{00000000-0004-0000-0C00-000065010000}"/>
    <hyperlink ref="Q1306" r:id="rId359" xr:uid="{00000000-0004-0000-0C00-000066010000}"/>
    <hyperlink ref="Q1305" r:id="rId360" xr:uid="{00000000-0004-0000-0C00-000067010000}"/>
    <hyperlink ref="Q1329" r:id="rId361" xr:uid="{00000000-0004-0000-0C00-000068010000}"/>
    <hyperlink ref="Q1330" r:id="rId362" xr:uid="{00000000-0004-0000-0C00-000069010000}"/>
    <hyperlink ref="Q1348" r:id="rId363" xr:uid="{00000000-0004-0000-0C00-00006A010000}"/>
    <hyperlink ref="Q1351" r:id="rId364" xr:uid="{00000000-0004-0000-0C00-00006B010000}"/>
    <hyperlink ref="Q1361" r:id="rId365" xr:uid="{00000000-0004-0000-0C00-00006C010000}"/>
    <hyperlink ref="Q1365" r:id="rId366" xr:uid="{00000000-0004-0000-0C00-00006D010000}"/>
    <hyperlink ref="Q1376" r:id="rId367" xr:uid="{00000000-0004-0000-0C00-00006E010000}"/>
    <hyperlink ref="Q1434" r:id="rId368" xr:uid="{00000000-0004-0000-0C00-00006F010000}"/>
    <hyperlink ref="Q1456" r:id="rId369" xr:uid="{00000000-0004-0000-0C00-000070010000}"/>
    <hyperlink ref="Q1470" r:id="rId370" xr:uid="{00000000-0004-0000-0C00-000071010000}"/>
    <hyperlink ref="Q1484" r:id="rId371" xr:uid="{00000000-0004-0000-0C00-000072010000}"/>
    <hyperlink ref="Q1485" r:id="rId372" xr:uid="{00000000-0004-0000-0C00-000073010000}"/>
    <hyperlink ref="Q1487" r:id="rId373" xr:uid="{00000000-0004-0000-0C00-000074010000}"/>
    <hyperlink ref="Q1488" r:id="rId374" xr:uid="{00000000-0004-0000-0C00-000075010000}"/>
    <hyperlink ref="Q1498" r:id="rId375" xr:uid="{00000000-0004-0000-0C00-000076010000}"/>
    <hyperlink ref="Q1501" r:id="rId376" xr:uid="{00000000-0004-0000-0C00-000077010000}"/>
    <hyperlink ref="Q1511" r:id="rId377" xr:uid="{00000000-0004-0000-0C00-000078010000}"/>
    <hyperlink ref="Q1524" r:id="rId378" xr:uid="{00000000-0004-0000-0C00-000079010000}"/>
    <hyperlink ref="Q1528" r:id="rId379" xr:uid="{00000000-0004-0000-0C00-00007A010000}"/>
    <hyperlink ref="Q1541" r:id="rId380" xr:uid="{00000000-0004-0000-0C00-00007B010000}"/>
    <hyperlink ref="Q1556" r:id="rId381" xr:uid="{00000000-0004-0000-0C00-00007C010000}"/>
    <hyperlink ref="Q1557" r:id="rId382" xr:uid="{00000000-0004-0000-0C00-00007D010000}"/>
    <hyperlink ref="Q1562" r:id="rId383" xr:uid="{00000000-0004-0000-0C00-00007E010000}"/>
    <hyperlink ref="Q1563" r:id="rId384" xr:uid="{00000000-0004-0000-0C00-00007F010000}"/>
    <hyperlink ref="Q1569" r:id="rId385" xr:uid="{00000000-0004-0000-0C00-000080010000}"/>
    <hyperlink ref="Q1570" r:id="rId386" xr:uid="{00000000-0004-0000-0C00-000081010000}"/>
    <hyperlink ref="Q1580" r:id="rId387" xr:uid="{00000000-0004-0000-0C00-000082010000}"/>
    <hyperlink ref="Q1581" r:id="rId388" xr:uid="{00000000-0004-0000-0C00-000083010000}"/>
    <hyperlink ref="Q1597" r:id="rId389" xr:uid="{00000000-0004-0000-0C00-000084010000}"/>
    <hyperlink ref="Q1609" r:id="rId390" xr:uid="{00000000-0004-0000-0C00-000085010000}"/>
  </hyperlinks>
  <pageMargins left="0.7" right="0.7" top="0.75" bottom="0.75" header="0.3" footer="0.3"/>
  <pageSetup paperSize="9" orientation="portrait" r:id="rId391"/>
  <tableParts count="2">
    <tablePart r:id="rId392"/>
    <tablePart r:id="rId39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1806"/>
  <sheetViews>
    <sheetView topLeftCell="D1" zoomScale="60" zoomScaleNormal="60" workbookViewId="0">
      <selection activeCell="L4" sqref="L4"/>
    </sheetView>
  </sheetViews>
  <sheetFormatPr defaultColWidth="8.77734375" defaultRowHeight="14.4" x14ac:dyDescent="0.3"/>
  <cols>
    <col min="1" max="1" width="57.109375" style="2" customWidth="1"/>
    <col min="2" max="3" width="79" style="1" customWidth="1"/>
    <col min="4" max="5" width="24.6640625" style="1" customWidth="1"/>
    <col min="6" max="6" width="21.44140625" style="1" customWidth="1"/>
    <col min="7" max="7" width="35.44140625" style="1" customWidth="1"/>
    <col min="8" max="8" width="30" style="1" customWidth="1"/>
    <col min="9" max="9" width="24.5546875" style="1" customWidth="1"/>
    <col min="10" max="13" width="26.33203125" style="1" customWidth="1"/>
    <col min="14" max="14" width="164.33203125" style="1" customWidth="1"/>
    <col min="15" max="15" width="11.88671875" style="2" customWidth="1"/>
    <col min="16" max="18" width="8.77734375" style="2"/>
    <col min="19" max="19" width="57.109375" style="2" customWidth="1"/>
    <col min="20" max="21" width="79" style="2" customWidth="1"/>
    <col min="22" max="23" width="24.6640625" style="2" customWidth="1"/>
    <col min="24" max="24" width="21.44140625" style="2" customWidth="1"/>
    <col min="25" max="25" width="35.44140625" style="2" customWidth="1"/>
    <col min="26" max="26" width="30" style="2" customWidth="1"/>
    <col min="27" max="27" width="24.5546875" style="2" customWidth="1"/>
    <col min="28" max="31" width="26.33203125" style="2" customWidth="1"/>
    <col min="32" max="32" width="164.33203125" style="2" customWidth="1"/>
    <col min="33" max="16384" width="8.77734375" style="2"/>
  </cols>
  <sheetData>
    <row r="1" spans="1:13" ht="34.200000000000003" thickBot="1" x14ac:dyDescent="0.7">
      <c r="A1" s="509" t="s">
        <v>4116</v>
      </c>
    </row>
    <row r="2" spans="1:13" ht="21.6" thickBot="1" x14ac:dyDescent="0.35">
      <c r="A2" s="325"/>
      <c r="G2" s="936" t="s">
        <v>2049</v>
      </c>
      <c r="H2" s="937"/>
      <c r="I2" s="937"/>
      <c r="J2" s="937"/>
      <c r="K2" s="937"/>
      <c r="L2" s="937"/>
      <c r="M2" s="938"/>
    </row>
    <row r="3" spans="1:13" ht="42" x14ac:dyDescent="0.4">
      <c r="A3" s="508" t="s">
        <v>2138</v>
      </c>
      <c r="G3" s="10" t="s">
        <v>559</v>
      </c>
      <c r="H3" s="250" t="s">
        <v>2002</v>
      </c>
      <c r="I3" s="250" t="s">
        <v>2003</v>
      </c>
      <c r="J3" s="250" t="s">
        <v>2004</v>
      </c>
      <c r="K3" s="250" t="s">
        <v>2005</v>
      </c>
      <c r="L3" s="250" t="s">
        <v>2006</v>
      </c>
      <c r="M3" s="251" t="s">
        <v>2007</v>
      </c>
    </row>
    <row r="4" spans="1:13" ht="39" customHeight="1" x14ac:dyDescent="0.3">
      <c r="G4" s="257" t="s">
        <v>2013</v>
      </c>
      <c r="H4" s="260">
        <f t="shared" ref="H4:M4" si="0">(H6/$H7)*100</f>
        <v>0.6256517205422315</v>
      </c>
      <c r="I4" s="260">
        <f t="shared" si="0"/>
        <v>6.882168925964546</v>
      </c>
      <c r="J4" s="260">
        <f t="shared" si="0"/>
        <v>14.702815432742439</v>
      </c>
      <c r="K4" s="260">
        <f t="shared" si="0"/>
        <v>38.269030239833157</v>
      </c>
      <c r="L4" s="260">
        <f t="shared" si="0"/>
        <v>30.865484880083422</v>
      </c>
      <c r="M4" s="260">
        <f t="shared" si="0"/>
        <v>8.6548488008342019</v>
      </c>
    </row>
    <row r="5" spans="1:13" ht="29.1" customHeight="1" x14ac:dyDescent="0.3">
      <c r="G5" s="256" t="s">
        <v>2008</v>
      </c>
      <c r="H5" s="260">
        <f t="shared" ref="H5:M5" si="1">AVERAGE(H78:H1806)</f>
        <v>0.88541666666666663</v>
      </c>
      <c r="I5" s="260">
        <f t="shared" si="1"/>
        <v>1.2670743358549332</v>
      </c>
      <c r="J5" s="260">
        <f t="shared" si="1"/>
        <v>1.769537822914808</v>
      </c>
      <c r="K5" s="260">
        <f t="shared" si="1"/>
        <v>2.2423403149111478</v>
      </c>
      <c r="L5" s="260">
        <f t="shared" si="1"/>
        <v>2.65931582300473</v>
      </c>
      <c r="M5" s="260">
        <f t="shared" si="1"/>
        <v>3.1718991487936274</v>
      </c>
    </row>
    <row r="6" spans="1:13" ht="31.8" thickBot="1" x14ac:dyDescent="0.35">
      <c r="G6" s="253" t="s">
        <v>2009</v>
      </c>
      <c r="H6" s="255">
        <f t="shared" ref="H6:M6" si="2">COUNTA(H78:H1806)</f>
        <v>6</v>
      </c>
      <c r="I6" s="255">
        <f t="shared" si="2"/>
        <v>66</v>
      </c>
      <c r="J6" s="255">
        <f t="shared" si="2"/>
        <v>141</v>
      </c>
      <c r="K6" s="255">
        <f t="shared" si="2"/>
        <v>367</v>
      </c>
      <c r="L6" s="255">
        <f t="shared" si="2"/>
        <v>296</v>
      </c>
      <c r="M6" s="255">
        <f t="shared" si="2"/>
        <v>83</v>
      </c>
    </row>
    <row r="7" spans="1:13" ht="56.1" customHeight="1" thickBot="1" x14ac:dyDescent="0.35">
      <c r="G7" s="254" t="s">
        <v>2010</v>
      </c>
      <c r="H7" s="259">
        <f>COUNTA(H78:M1806)</f>
        <v>959</v>
      </c>
      <c r="I7" s="298" t="s">
        <v>2011</v>
      </c>
      <c r="J7" s="258">
        <f>AVERAGE(H78:M1806)</f>
        <v>2.3063693928353248</v>
      </c>
      <c r="K7" s="300" t="s">
        <v>2025</v>
      </c>
      <c r="L7" s="301">
        <f>COUNTIF(Tabla14914[[Company ]], "Available")</f>
        <v>109</v>
      </c>
      <c r="M7" s="299"/>
    </row>
    <row r="10" spans="1:13" ht="42.6" thickBot="1" x14ac:dyDescent="0.45">
      <c r="F10" s="2"/>
      <c r="G10" s="616" t="s">
        <v>559</v>
      </c>
      <c r="H10" s="617" t="s">
        <v>2002</v>
      </c>
      <c r="I10" s="617" t="s">
        <v>2003</v>
      </c>
      <c r="J10" s="617" t="s">
        <v>2004</v>
      </c>
      <c r="K10" s="617" t="s">
        <v>2005</v>
      </c>
      <c r="L10" s="617" t="s">
        <v>2006</v>
      </c>
      <c r="M10" s="618" t="s">
        <v>2007</v>
      </c>
    </row>
    <row r="11" spans="1:13" ht="31.2" x14ac:dyDescent="0.3">
      <c r="F11" s="939" t="s">
        <v>4071</v>
      </c>
      <c r="G11" s="558" t="s">
        <v>2013</v>
      </c>
      <c r="H11" s="559">
        <f t="shared" ref="H11:M11" si="3">(H12/$H$13)*100</f>
        <v>0</v>
      </c>
      <c r="I11" s="559">
        <f t="shared" si="3"/>
        <v>3.5714285714285712</v>
      </c>
      <c r="J11" s="559">
        <f t="shared" si="3"/>
        <v>5.3571428571428568</v>
      </c>
      <c r="K11" s="559">
        <f t="shared" si="3"/>
        <v>36.904761904761905</v>
      </c>
      <c r="L11" s="559">
        <f t="shared" si="3"/>
        <v>30.952380952380953</v>
      </c>
      <c r="M11" s="559">
        <f t="shared" si="3"/>
        <v>23.214285714285715</v>
      </c>
    </row>
    <row r="12" spans="1:13" ht="24.6" customHeight="1" thickBot="1" x14ac:dyDescent="0.35">
      <c r="F12" s="940"/>
      <c r="G12" s="652" t="s">
        <v>2009</v>
      </c>
      <c r="H12" s="560">
        <f t="shared" ref="H12:M12" si="4">COUNTA(Z77:Z314)</f>
        <v>0</v>
      </c>
      <c r="I12" s="560">
        <f t="shared" si="4"/>
        <v>6</v>
      </c>
      <c r="J12" s="560">
        <f t="shared" si="4"/>
        <v>9</v>
      </c>
      <c r="K12" s="560">
        <f t="shared" si="4"/>
        <v>62</v>
      </c>
      <c r="L12" s="560">
        <f t="shared" si="4"/>
        <v>52</v>
      </c>
      <c r="M12" s="560">
        <f t="shared" si="4"/>
        <v>39</v>
      </c>
    </row>
    <row r="13" spans="1:13" ht="53.1" customHeight="1" thickBot="1" x14ac:dyDescent="0.35">
      <c r="F13" s="941"/>
      <c r="G13" s="653" t="s">
        <v>4072</v>
      </c>
      <c r="H13" s="649">
        <f>COUNTA(Z77:AE314)</f>
        <v>168</v>
      </c>
      <c r="I13" s="650" t="s">
        <v>2011</v>
      </c>
      <c r="J13" s="651">
        <f>AVERAGE(Z76:AE313)</f>
        <v>2.567862217281395</v>
      </c>
      <c r="K13" s="666" t="s">
        <v>2010</v>
      </c>
      <c r="L13" s="667">
        <f>COUNTA(U76:U313)</f>
        <v>238</v>
      </c>
      <c r="M13" s="305"/>
    </row>
    <row r="14" spans="1:13" ht="36.6" customHeight="1" x14ac:dyDescent="0.3">
      <c r="F14" s="939" t="s">
        <v>2124</v>
      </c>
      <c r="G14" s="558" t="s">
        <v>2013</v>
      </c>
      <c r="H14" s="559">
        <f t="shared" ref="H14:M14" si="5">(H15/$H$16)*100</f>
        <v>0</v>
      </c>
      <c r="I14" s="559">
        <f t="shared" si="5"/>
        <v>24.324324324324326</v>
      </c>
      <c r="J14" s="559">
        <f t="shared" si="5"/>
        <v>10.810810810810811</v>
      </c>
      <c r="K14" s="559">
        <f t="shared" si="5"/>
        <v>39.189189189189186</v>
      </c>
      <c r="L14" s="559">
        <f t="shared" si="5"/>
        <v>9.4594594594594597</v>
      </c>
      <c r="M14" s="559">
        <f t="shared" si="5"/>
        <v>16.216216216216218</v>
      </c>
    </row>
    <row r="15" spans="1:13" ht="16.2" thickBot="1" x14ac:dyDescent="0.35">
      <c r="F15" s="940"/>
      <c r="G15" s="652" t="s">
        <v>2009</v>
      </c>
      <c r="H15" s="560">
        <f t="shared" ref="H15:M15" si="6">COUNTA(Z323:Z429)</f>
        <v>0</v>
      </c>
      <c r="I15" s="560">
        <f t="shared" si="6"/>
        <v>18</v>
      </c>
      <c r="J15" s="560">
        <f t="shared" si="6"/>
        <v>8</v>
      </c>
      <c r="K15" s="560">
        <f t="shared" si="6"/>
        <v>29</v>
      </c>
      <c r="L15" s="560">
        <f t="shared" si="6"/>
        <v>7</v>
      </c>
      <c r="M15" s="560">
        <f t="shared" si="6"/>
        <v>12</v>
      </c>
    </row>
    <row r="16" spans="1:13" ht="54.6" thickBot="1" x14ac:dyDescent="0.35">
      <c r="F16" s="941"/>
      <c r="G16" s="653" t="s">
        <v>4072</v>
      </c>
      <c r="H16" s="649">
        <f>COUNTA(Z323:AE429)</f>
        <v>74</v>
      </c>
      <c r="I16" s="650" t="s">
        <v>2011</v>
      </c>
      <c r="J16" s="651">
        <f>AVERAGE(Z323:AE429)</f>
        <v>2.0706375813353697</v>
      </c>
      <c r="K16" s="666" t="s">
        <v>2010</v>
      </c>
      <c r="L16" s="667">
        <f>COUNTA(U323:U429)</f>
        <v>107</v>
      </c>
      <c r="M16" s="305"/>
    </row>
    <row r="17" spans="6:13" ht="31.05" customHeight="1" x14ac:dyDescent="0.3">
      <c r="F17" s="939" t="s">
        <v>2060</v>
      </c>
      <c r="G17" s="558" t="s">
        <v>2013</v>
      </c>
      <c r="H17" s="559">
        <f t="shared" ref="H17:M17" si="7">(H18/$H$19)*100</f>
        <v>0</v>
      </c>
      <c r="I17" s="559">
        <f t="shared" si="7"/>
        <v>6.866952789699571</v>
      </c>
      <c r="J17" s="559">
        <f t="shared" si="7"/>
        <v>22.317596566523605</v>
      </c>
      <c r="K17" s="559">
        <f t="shared" si="7"/>
        <v>39.055793991416309</v>
      </c>
      <c r="L17" s="559">
        <f t="shared" si="7"/>
        <v>27.467811158798284</v>
      </c>
      <c r="M17" s="559">
        <f t="shared" si="7"/>
        <v>4.2918454935622314</v>
      </c>
    </row>
    <row r="18" spans="6:13" ht="16.05" customHeight="1" thickBot="1" x14ac:dyDescent="0.35">
      <c r="F18" s="940"/>
      <c r="G18" s="652" t="s">
        <v>2009</v>
      </c>
      <c r="H18" s="560">
        <f t="shared" ref="H18:M18" si="8">COUNTA(Z471:Z797)</f>
        <v>0</v>
      </c>
      <c r="I18" s="560">
        <f t="shared" si="8"/>
        <v>16</v>
      </c>
      <c r="J18" s="560">
        <f t="shared" si="8"/>
        <v>52</v>
      </c>
      <c r="K18" s="560">
        <f t="shared" si="8"/>
        <v>91</v>
      </c>
      <c r="L18" s="560">
        <f t="shared" si="8"/>
        <v>64</v>
      </c>
      <c r="M18" s="560">
        <f t="shared" si="8"/>
        <v>10</v>
      </c>
    </row>
    <row r="19" spans="6:13" ht="54.6" thickBot="1" x14ac:dyDescent="0.35">
      <c r="F19" s="941"/>
      <c r="G19" s="653" t="s">
        <v>4072</v>
      </c>
      <c r="H19" s="649">
        <f>COUNTA(Z471:AE797)</f>
        <v>233</v>
      </c>
      <c r="I19" s="650" t="s">
        <v>2011</v>
      </c>
      <c r="J19" s="651">
        <f>AVERAGE(Z471:AE797)</f>
        <v>2.2131710868202972</v>
      </c>
      <c r="K19" s="666" t="s">
        <v>2010</v>
      </c>
      <c r="L19" s="667">
        <f>COUNTA(U471:U797)</f>
        <v>327</v>
      </c>
      <c r="M19" s="305"/>
    </row>
    <row r="20" spans="6:13" ht="31.2" x14ac:dyDescent="0.3">
      <c r="F20" s="939" t="s">
        <v>2125</v>
      </c>
      <c r="G20" s="558" t="s">
        <v>2013</v>
      </c>
      <c r="H20" s="559">
        <f t="shared" ref="H20:M20" si="9">(H21/$H$22)*100</f>
        <v>0</v>
      </c>
      <c r="I20" s="559">
        <f t="shared" si="9"/>
        <v>4.918032786885246</v>
      </c>
      <c r="J20" s="559">
        <f t="shared" si="9"/>
        <v>24.590163934426229</v>
      </c>
      <c r="K20" s="559">
        <f t="shared" si="9"/>
        <v>40.983606557377051</v>
      </c>
      <c r="L20" s="559">
        <f t="shared" si="9"/>
        <v>18.032786885245901</v>
      </c>
      <c r="M20" s="559">
        <f t="shared" si="9"/>
        <v>11.475409836065573</v>
      </c>
    </row>
    <row r="21" spans="6:13" ht="16.2" thickBot="1" x14ac:dyDescent="0.35">
      <c r="F21" s="940"/>
      <c r="G21" s="652" t="s">
        <v>2009</v>
      </c>
      <c r="H21" s="560">
        <f t="shared" ref="H21:M21" si="10">COUNTA(Z803:Z907)</f>
        <v>0</v>
      </c>
      <c r="I21" s="560">
        <f t="shared" si="10"/>
        <v>3</v>
      </c>
      <c r="J21" s="560">
        <f t="shared" si="10"/>
        <v>15</v>
      </c>
      <c r="K21" s="560">
        <f t="shared" si="10"/>
        <v>25</v>
      </c>
      <c r="L21" s="560">
        <f t="shared" si="10"/>
        <v>11</v>
      </c>
      <c r="M21" s="560">
        <f t="shared" si="10"/>
        <v>7</v>
      </c>
    </row>
    <row r="22" spans="6:13" ht="54.6" thickBot="1" x14ac:dyDescent="0.35">
      <c r="F22" s="941"/>
      <c r="G22" s="653" t="s">
        <v>4072</v>
      </c>
      <c r="H22" s="649">
        <f>COUNTA(Z803:AE907)</f>
        <v>61</v>
      </c>
      <c r="I22" s="650" t="s">
        <v>2011</v>
      </c>
      <c r="J22" s="651">
        <f>AVERAGE(Z803:AE907)</f>
        <v>2.259207192392426</v>
      </c>
      <c r="K22" s="666" t="s">
        <v>2010</v>
      </c>
      <c r="L22" s="667">
        <f>COUNTA(U803:U907)</f>
        <v>105</v>
      </c>
      <c r="M22" s="305">
        <f>SUM(H20:M20)</f>
        <v>100</v>
      </c>
    </row>
    <row r="23" spans="6:13" ht="31.2" x14ac:dyDescent="0.3">
      <c r="F23" s="939" t="s">
        <v>2126</v>
      </c>
      <c r="G23" s="558" t="s">
        <v>2013</v>
      </c>
      <c r="H23" s="559">
        <f t="shared" ref="H23:M23" si="11">(H24/$H$25)*100</f>
        <v>0</v>
      </c>
      <c r="I23" s="559">
        <f t="shared" si="11"/>
        <v>0</v>
      </c>
      <c r="J23" s="559">
        <f t="shared" si="11"/>
        <v>24.489795918367346</v>
      </c>
      <c r="K23" s="559">
        <f t="shared" si="11"/>
        <v>30.612244897959183</v>
      </c>
      <c r="L23" s="559">
        <f t="shared" si="11"/>
        <v>42.857142857142854</v>
      </c>
      <c r="M23" s="559">
        <f t="shared" si="11"/>
        <v>2.0408163265306123</v>
      </c>
    </row>
    <row r="24" spans="6:13" ht="16.2" thickBot="1" x14ac:dyDescent="0.35">
      <c r="F24" s="940"/>
      <c r="G24" s="652" t="s">
        <v>2009</v>
      </c>
      <c r="H24" s="560">
        <f t="shared" ref="H24:M24" si="12">COUNTA(Z914:Z981)</f>
        <v>0</v>
      </c>
      <c r="I24" s="560">
        <f t="shared" si="12"/>
        <v>0</v>
      </c>
      <c r="J24" s="560">
        <f t="shared" si="12"/>
        <v>12</v>
      </c>
      <c r="K24" s="560">
        <f t="shared" si="12"/>
        <v>15</v>
      </c>
      <c r="L24" s="560">
        <f t="shared" si="12"/>
        <v>21</v>
      </c>
      <c r="M24" s="560">
        <f t="shared" si="12"/>
        <v>1</v>
      </c>
    </row>
    <row r="25" spans="6:13" ht="54.6" thickBot="1" x14ac:dyDescent="0.35">
      <c r="F25" s="941"/>
      <c r="G25" s="653" t="s">
        <v>4072</v>
      </c>
      <c r="H25" s="649">
        <f>COUNTA(Z914:AE981)</f>
        <v>49</v>
      </c>
      <c r="I25" s="650" t="s">
        <v>2011</v>
      </c>
      <c r="J25" s="651">
        <f>AVERAGE(Z914:AE981)</f>
        <v>2.2995277646836563</v>
      </c>
      <c r="K25" s="666" t="s">
        <v>2010</v>
      </c>
      <c r="L25" s="667">
        <f>COUNTA(U914:U981)</f>
        <v>68</v>
      </c>
      <c r="M25" s="305"/>
    </row>
    <row r="26" spans="6:13" ht="31.2" x14ac:dyDescent="0.3">
      <c r="F26" s="939" t="s">
        <v>2062</v>
      </c>
      <c r="G26" s="558" t="s">
        <v>2013</v>
      </c>
      <c r="H26" s="559">
        <f t="shared" ref="H26:M26" si="13">(H27/$H$28)*100</f>
        <v>0</v>
      </c>
      <c r="I26" s="559">
        <f t="shared" si="13"/>
        <v>0</v>
      </c>
      <c r="J26" s="559">
        <f t="shared" si="13"/>
        <v>0</v>
      </c>
      <c r="K26" s="559">
        <f t="shared" si="13"/>
        <v>50</v>
      </c>
      <c r="L26" s="559">
        <f t="shared" si="13"/>
        <v>50</v>
      </c>
      <c r="M26" s="559">
        <f t="shared" si="13"/>
        <v>0</v>
      </c>
    </row>
    <row r="27" spans="6:13" ht="16.2" thickBot="1" x14ac:dyDescent="0.35">
      <c r="F27" s="940"/>
      <c r="G27" s="652" t="s">
        <v>2009</v>
      </c>
      <c r="H27" s="560">
        <f t="shared" ref="H27:M27" si="14">COUNTA(Z988:Z1092)</f>
        <v>0</v>
      </c>
      <c r="I27" s="560">
        <f t="shared" si="14"/>
        <v>0</v>
      </c>
      <c r="J27" s="560">
        <f t="shared" si="14"/>
        <v>0</v>
      </c>
      <c r="K27" s="560">
        <f t="shared" si="14"/>
        <v>9</v>
      </c>
      <c r="L27" s="560">
        <f t="shared" si="14"/>
        <v>9</v>
      </c>
      <c r="M27" s="560">
        <f t="shared" si="14"/>
        <v>0</v>
      </c>
    </row>
    <row r="28" spans="6:13" ht="54.6" thickBot="1" x14ac:dyDescent="0.35">
      <c r="F28" s="941"/>
      <c r="G28" s="653" t="s">
        <v>4072</v>
      </c>
      <c r="H28" s="649">
        <f>COUNTA(Z988:AE1092)</f>
        <v>18</v>
      </c>
      <c r="I28" s="650" t="s">
        <v>2011</v>
      </c>
      <c r="J28" s="651">
        <f>AVERAGE(Z988:AE1092)</f>
        <v>2.5231957671957668</v>
      </c>
      <c r="K28" s="666" t="s">
        <v>2010</v>
      </c>
      <c r="L28" s="667">
        <f>COUNTA(U988:U1092)</f>
        <v>105</v>
      </c>
      <c r="M28" s="305"/>
    </row>
    <row r="29" spans="6:13" ht="31.2" x14ac:dyDescent="0.3">
      <c r="F29" s="939" t="s">
        <v>4073</v>
      </c>
      <c r="G29" s="558" t="s">
        <v>2013</v>
      </c>
      <c r="H29" s="559">
        <f t="shared" ref="H29:M29" si="15">(H30/$H$31)*100</f>
        <v>0</v>
      </c>
      <c r="I29" s="559">
        <f t="shared" si="15"/>
        <v>31.25</v>
      </c>
      <c r="J29" s="559">
        <f t="shared" si="15"/>
        <v>18.75</v>
      </c>
      <c r="K29" s="559">
        <f t="shared" si="15"/>
        <v>37.5</v>
      </c>
      <c r="L29" s="559">
        <f t="shared" si="15"/>
        <v>12.5</v>
      </c>
      <c r="M29" s="559">
        <f t="shared" si="15"/>
        <v>0</v>
      </c>
    </row>
    <row r="30" spans="6:13" ht="16.2" thickBot="1" x14ac:dyDescent="0.35">
      <c r="F30" s="940"/>
      <c r="G30" s="652" t="s">
        <v>2009</v>
      </c>
      <c r="H30" s="560">
        <f t="shared" ref="H30:M30" si="16">COUNTA(Z1097:Z1152)</f>
        <v>0</v>
      </c>
      <c r="I30" s="560">
        <f t="shared" si="16"/>
        <v>5</v>
      </c>
      <c r="J30" s="560">
        <f t="shared" si="16"/>
        <v>3</v>
      </c>
      <c r="K30" s="560">
        <f t="shared" si="16"/>
        <v>6</v>
      </c>
      <c r="L30" s="560">
        <f t="shared" si="16"/>
        <v>2</v>
      </c>
      <c r="M30" s="560">
        <f t="shared" si="16"/>
        <v>0</v>
      </c>
    </row>
    <row r="31" spans="6:13" ht="54.6" thickBot="1" x14ac:dyDescent="0.35">
      <c r="F31" s="941"/>
      <c r="G31" s="653" t="s">
        <v>4072</v>
      </c>
      <c r="H31" s="649">
        <f>COUNTA(Z1097:AE1152)</f>
        <v>16</v>
      </c>
      <c r="I31" s="650" t="s">
        <v>2011</v>
      </c>
      <c r="J31" s="651">
        <f>AVERAGE(Z1097:AE1152)</f>
        <v>1.9927477907306561</v>
      </c>
      <c r="K31" s="666" t="s">
        <v>2010</v>
      </c>
      <c r="L31" s="667">
        <f>COUNTA(U1097:U1152)</f>
        <v>56</v>
      </c>
      <c r="M31" s="305"/>
    </row>
    <row r="32" spans="6:13" ht="31.2" x14ac:dyDescent="0.3">
      <c r="F32" s="939" t="s">
        <v>4074</v>
      </c>
      <c r="G32" s="558" t="s">
        <v>2013</v>
      </c>
      <c r="H32" s="559">
        <f t="shared" ref="H32:M32" si="17">(H33/$H$34)*100</f>
        <v>0</v>
      </c>
      <c r="I32" s="559">
        <f t="shared" si="17"/>
        <v>0</v>
      </c>
      <c r="J32" s="559">
        <f t="shared" si="17"/>
        <v>0</v>
      </c>
      <c r="K32" s="559">
        <f t="shared" si="17"/>
        <v>85.714285714285708</v>
      </c>
      <c r="L32" s="559">
        <f t="shared" si="17"/>
        <v>14.285714285714285</v>
      </c>
      <c r="M32" s="559">
        <f t="shared" si="17"/>
        <v>0</v>
      </c>
    </row>
    <row r="33" spans="6:13" ht="16.2" thickBot="1" x14ac:dyDescent="0.35">
      <c r="F33" s="940"/>
      <c r="G33" s="652" t="s">
        <v>2009</v>
      </c>
      <c r="H33" s="560">
        <f t="shared" ref="H33:M33" si="18">COUNTA(Z1156:Z1179)</f>
        <v>0</v>
      </c>
      <c r="I33" s="560">
        <f t="shared" si="18"/>
        <v>0</v>
      </c>
      <c r="J33" s="560">
        <f t="shared" si="18"/>
        <v>0</v>
      </c>
      <c r="K33" s="560">
        <f t="shared" si="18"/>
        <v>6</v>
      </c>
      <c r="L33" s="560">
        <f t="shared" si="18"/>
        <v>1</v>
      </c>
      <c r="M33" s="560">
        <f t="shared" si="18"/>
        <v>0</v>
      </c>
    </row>
    <row r="34" spans="6:13" ht="54.6" thickBot="1" x14ac:dyDescent="0.35">
      <c r="F34" s="941"/>
      <c r="G34" s="653" t="s">
        <v>4072</v>
      </c>
      <c r="H34" s="649">
        <f>COUNTA(Z1156:AE1179)</f>
        <v>7</v>
      </c>
      <c r="I34" s="650" t="s">
        <v>2011</v>
      </c>
      <c r="J34" s="651">
        <f>AVERAGE(Z1156:AE1179)</f>
        <v>2.3715343915343916</v>
      </c>
      <c r="K34" s="666" t="s">
        <v>2010</v>
      </c>
      <c r="L34" s="667">
        <f>COUNTA(U1156:U1179)</f>
        <v>24</v>
      </c>
      <c r="M34" s="305"/>
    </row>
    <row r="35" spans="6:13" ht="31.2" x14ac:dyDescent="0.3">
      <c r="F35" s="939" t="s">
        <v>560</v>
      </c>
      <c r="G35" s="558" t="s">
        <v>2013</v>
      </c>
      <c r="H35" s="559">
        <f t="shared" ref="H35:M35" si="19">(H36/$H$37)*100</f>
        <v>12</v>
      </c>
      <c r="I35" s="559">
        <f t="shared" si="19"/>
        <v>40</v>
      </c>
      <c r="J35" s="559">
        <f t="shared" si="19"/>
        <v>40</v>
      </c>
      <c r="K35" s="559">
        <f t="shared" si="19"/>
        <v>8</v>
      </c>
      <c r="L35" s="559">
        <f t="shared" si="19"/>
        <v>0</v>
      </c>
      <c r="M35" s="559">
        <f t="shared" si="19"/>
        <v>0</v>
      </c>
    </row>
    <row r="36" spans="6:13" ht="16.2" thickBot="1" x14ac:dyDescent="0.35">
      <c r="F36" s="940"/>
      <c r="G36" s="652" t="s">
        <v>2009</v>
      </c>
      <c r="H36" s="560">
        <f t="shared" ref="H36:M36" si="20">COUNTA(Z1186:Z1216)</f>
        <v>3</v>
      </c>
      <c r="I36" s="560">
        <f t="shared" si="20"/>
        <v>10</v>
      </c>
      <c r="J36" s="560">
        <f t="shared" si="20"/>
        <v>10</v>
      </c>
      <c r="K36" s="560">
        <f t="shared" si="20"/>
        <v>2</v>
      </c>
      <c r="L36" s="560">
        <f t="shared" si="20"/>
        <v>0</v>
      </c>
      <c r="M36" s="560">
        <f t="shared" si="20"/>
        <v>0</v>
      </c>
    </row>
    <row r="37" spans="6:13" ht="54.6" thickBot="1" x14ac:dyDescent="0.35">
      <c r="F37" s="941"/>
      <c r="G37" s="653" t="s">
        <v>4072</v>
      </c>
      <c r="H37" s="649">
        <f>COUNTA(Z1186:AE1216)</f>
        <v>25</v>
      </c>
      <c r="I37" s="650" t="s">
        <v>2011</v>
      </c>
      <c r="J37" s="651">
        <f>AVERAGE(Z1186:AE1216)</f>
        <v>1.4066347024217609</v>
      </c>
      <c r="K37" s="666" t="s">
        <v>2010</v>
      </c>
      <c r="L37" s="667">
        <f>COUNTA(U1186:U1216)</f>
        <v>31</v>
      </c>
      <c r="M37" s="305"/>
    </row>
    <row r="38" spans="6:13" ht="31.2" x14ac:dyDescent="0.3">
      <c r="F38" s="939" t="s">
        <v>4075</v>
      </c>
      <c r="G38" s="558" t="s">
        <v>2013</v>
      </c>
      <c r="H38" s="559">
        <f t="shared" ref="H38:M38" si="21">(H39/$H$40)*100</f>
        <v>0</v>
      </c>
      <c r="I38" s="559">
        <f t="shared" si="21"/>
        <v>0</v>
      </c>
      <c r="J38" s="559">
        <f t="shared" si="21"/>
        <v>4.5871559633027523</v>
      </c>
      <c r="K38" s="559">
        <f t="shared" si="21"/>
        <v>46.788990825688074</v>
      </c>
      <c r="L38" s="559">
        <f t="shared" si="21"/>
        <v>47.706422018348626</v>
      </c>
      <c r="M38" s="559">
        <f t="shared" si="21"/>
        <v>0.91743119266055051</v>
      </c>
    </row>
    <row r="39" spans="6:13" ht="16.2" thickBot="1" x14ac:dyDescent="0.35">
      <c r="F39" s="940"/>
      <c r="G39" s="652" t="s">
        <v>2009</v>
      </c>
      <c r="H39" s="560">
        <f t="shared" ref="H39:M39" si="22">COUNTA(Z1221:Z1343)</f>
        <v>0</v>
      </c>
      <c r="I39" s="560">
        <f t="shared" si="22"/>
        <v>0</v>
      </c>
      <c r="J39" s="560">
        <f t="shared" si="22"/>
        <v>5</v>
      </c>
      <c r="K39" s="560">
        <f t="shared" si="22"/>
        <v>51</v>
      </c>
      <c r="L39" s="560">
        <f t="shared" si="22"/>
        <v>52</v>
      </c>
      <c r="M39" s="560">
        <f t="shared" si="22"/>
        <v>1</v>
      </c>
    </row>
    <row r="40" spans="6:13" ht="54.6" thickBot="1" x14ac:dyDescent="0.35">
      <c r="F40" s="941"/>
      <c r="G40" s="653" t="s">
        <v>4072</v>
      </c>
      <c r="H40" s="649">
        <f>COUNTA('Typology &amp; Efficacy'!Z1221:AE1343)</f>
        <v>109</v>
      </c>
      <c r="I40" s="650" t="s">
        <v>2011</v>
      </c>
      <c r="J40" s="651">
        <f>AVERAGE(Z1221:AE1343)</f>
        <v>2.42536509582653</v>
      </c>
      <c r="K40" s="666" t="s">
        <v>2010</v>
      </c>
      <c r="L40" s="667">
        <f>COUNTA(U1221:U1343)</f>
        <v>123</v>
      </c>
      <c r="M40" s="305"/>
    </row>
    <row r="41" spans="6:13" ht="31.05" customHeight="1" x14ac:dyDescent="0.3">
      <c r="F41" s="939" t="s">
        <v>2063</v>
      </c>
      <c r="G41" s="558" t="s">
        <v>2013</v>
      </c>
      <c r="H41" s="559">
        <f t="shared" ref="H41:M41" si="23">(H42/$H$43)*100</f>
        <v>0</v>
      </c>
      <c r="I41" s="559">
        <f t="shared" si="23"/>
        <v>2.2471910112359552</v>
      </c>
      <c r="J41" s="559">
        <f t="shared" si="23"/>
        <v>5.6179775280898872</v>
      </c>
      <c r="K41" s="559">
        <f t="shared" si="23"/>
        <v>29.213483146067414</v>
      </c>
      <c r="L41" s="559">
        <f t="shared" si="23"/>
        <v>62.921348314606739</v>
      </c>
      <c r="M41" s="559">
        <f t="shared" si="23"/>
        <v>0</v>
      </c>
    </row>
    <row r="42" spans="6:13" ht="16.05" customHeight="1" thickBot="1" x14ac:dyDescent="0.35">
      <c r="F42" s="940"/>
      <c r="G42" s="652" t="s">
        <v>2009</v>
      </c>
      <c r="H42" s="560">
        <f t="shared" ref="H42:M42" si="24">COUNTA(Z1348:Z1471)</f>
        <v>0</v>
      </c>
      <c r="I42" s="560">
        <f t="shared" si="24"/>
        <v>2</v>
      </c>
      <c r="J42" s="560">
        <f t="shared" si="24"/>
        <v>5</v>
      </c>
      <c r="K42" s="560">
        <f t="shared" si="24"/>
        <v>26</v>
      </c>
      <c r="L42" s="560">
        <f t="shared" si="24"/>
        <v>56</v>
      </c>
      <c r="M42" s="560">
        <f t="shared" si="24"/>
        <v>0</v>
      </c>
    </row>
    <row r="43" spans="6:13" ht="54.6" thickBot="1" x14ac:dyDescent="0.35">
      <c r="F43" s="941"/>
      <c r="G43" s="653" t="s">
        <v>4072</v>
      </c>
      <c r="H43" s="649">
        <f>COUNTA(Z1348:AE1471)</f>
        <v>89</v>
      </c>
      <c r="I43" s="650" t="s">
        <v>2011</v>
      </c>
      <c r="J43" s="651">
        <f>AVERAGE(Z1348:AE1471)</f>
        <v>2.4438042492997574</v>
      </c>
      <c r="K43" s="666" t="s">
        <v>2010</v>
      </c>
      <c r="L43" s="667">
        <f>COUNTA(U1348:U1471)</f>
        <v>124</v>
      </c>
      <c r="M43" s="305"/>
    </row>
    <row r="44" spans="6:13" ht="31.2" x14ac:dyDescent="0.3">
      <c r="F44" s="939" t="s">
        <v>168</v>
      </c>
      <c r="G44" s="558" t="s">
        <v>2013</v>
      </c>
      <c r="H44" s="559">
        <f t="shared" ref="H44:M44" si="25">(H45/$H$46)*100</f>
        <v>0</v>
      </c>
      <c r="I44" s="559">
        <f t="shared" si="25"/>
        <v>6.9767441860465116</v>
      </c>
      <c r="J44" s="559">
        <f t="shared" si="25"/>
        <v>20.930232558139537</v>
      </c>
      <c r="K44" s="559">
        <f t="shared" si="25"/>
        <v>23.255813953488371</v>
      </c>
      <c r="L44" s="559">
        <f t="shared" si="25"/>
        <v>18.604651162790699</v>
      </c>
      <c r="M44" s="559">
        <f t="shared" si="25"/>
        <v>30.232558139534881</v>
      </c>
    </row>
    <row r="45" spans="6:13" ht="16.2" thickBot="1" x14ac:dyDescent="0.35">
      <c r="F45" s="940"/>
      <c r="G45" s="652" t="s">
        <v>2009</v>
      </c>
      <c r="H45" s="560">
        <f t="shared" ref="H45:M45" si="26">COUNTA(Z1476:Z1524)</f>
        <v>0</v>
      </c>
      <c r="I45" s="560">
        <f t="shared" si="26"/>
        <v>3</v>
      </c>
      <c r="J45" s="560">
        <f t="shared" si="26"/>
        <v>9</v>
      </c>
      <c r="K45" s="560">
        <f t="shared" si="26"/>
        <v>10</v>
      </c>
      <c r="L45" s="560">
        <f t="shared" si="26"/>
        <v>8</v>
      </c>
      <c r="M45" s="560">
        <f t="shared" si="26"/>
        <v>13</v>
      </c>
    </row>
    <row r="46" spans="6:13" ht="54.6" thickBot="1" x14ac:dyDescent="0.35">
      <c r="F46" s="941"/>
      <c r="G46" s="653" t="s">
        <v>4072</v>
      </c>
      <c r="H46" s="649">
        <f>COUNTA(Z1476:AE1524)</f>
        <v>43</v>
      </c>
      <c r="I46" s="650" t="s">
        <v>2011</v>
      </c>
      <c r="J46" s="651">
        <f>AVERAGE(Z1476:AE1524)</f>
        <v>2.4738174169619236</v>
      </c>
      <c r="K46" s="666" t="s">
        <v>2010</v>
      </c>
      <c r="L46" s="667">
        <f>COUNTA(U1476:U1524)</f>
        <v>49</v>
      </c>
      <c r="M46" s="305"/>
    </row>
    <row r="47" spans="6:13" ht="31.2" x14ac:dyDescent="0.3">
      <c r="F47" s="939" t="s">
        <v>2713</v>
      </c>
      <c r="G47" s="558" t="s">
        <v>2013</v>
      </c>
      <c r="H47" s="559">
        <f t="shared" ref="H47:M47" si="27">(H48/$H$49)*100</f>
        <v>0</v>
      </c>
      <c r="I47" s="559">
        <f t="shared" si="27"/>
        <v>0</v>
      </c>
      <c r="J47" s="559">
        <f t="shared" si="27"/>
        <v>0</v>
      </c>
      <c r="K47" s="559">
        <f t="shared" si="27"/>
        <v>63.636363636363633</v>
      </c>
      <c r="L47" s="559">
        <f t="shared" si="27"/>
        <v>36.363636363636367</v>
      </c>
      <c r="M47" s="559">
        <f t="shared" si="27"/>
        <v>0</v>
      </c>
    </row>
    <row r="48" spans="6:13" ht="16.2" thickBot="1" x14ac:dyDescent="0.35">
      <c r="F48" s="940"/>
      <c r="G48" s="652" t="s">
        <v>2009</v>
      </c>
      <c r="H48" s="560">
        <f t="shared" ref="H48:M48" si="28">COUNTA(Z1529:Z1542)</f>
        <v>0</v>
      </c>
      <c r="I48" s="560">
        <f t="shared" si="28"/>
        <v>0</v>
      </c>
      <c r="J48" s="560">
        <f t="shared" si="28"/>
        <v>0</v>
      </c>
      <c r="K48" s="560">
        <f t="shared" si="28"/>
        <v>7</v>
      </c>
      <c r="L48" s="560">
        <f t="shared" si="28"/>
        <v>4</v>
      </c>
      <c r="M48" s="560">
        <f t="shared" si="28"/>
        <v>0</v>
      </c>
    </row>
    <row r="49" spans="6:13" ht="54.6" thickBot="1" x14ac:dyDescent="0.35">
      <c r="F49" s="941"/>
      <c r="G49" s="653" t="s">
        <v>4072</v>
      </c>
      <c r="H49" s="649">
        <f>COUNTA(Z1529:AE1542)</f>
        <v>11</v>
      </c>
      <c r="I49" s="650" t="s">
        <v>2011</v>
      </c>
      <c r="J49" s="651">
        <f>AVERAGE(Z1529:AE1542)</f>
        <v>2.4527252613126098</v>
      </c>
      <c r="K49" s="666" t="s">
        <v>2010</v>
      </c>
      <c r="L49" s="667">
        <f>COUNTA(U1529:U1542)</f>
        <v>14</v>
      </c>
      <c r="M49" s="305"/>
    </row>
    <row r="50" spans="6:13" ht="31.2" x14ac:dyDescent="0.3">
      <c r="F50" s="939" t="s">
        <v>2131</v>
      </c>
      <c r="G50" s="558" t="s">
        <v>2013</v>
      </c>
      <c r="H50" s="559">
        <f t="shared" ref="H50:M50" si="29">(H51/$H$52)*100</f>
        <v>0</v>
      </c>
      <c r="I50" s="559">
        <f t="shared" si="29"/>
        <v>6.666666666666667</v>
      </c>
      <c r="J50" s="559">
        <f t="shared" si="29"/>
        <v>73.333333333333329</v>
      </c>
      <c r="K50" s="559">
        <f t="shared" si="29"/>
        <v>20</v>
      </c>
      <c r="L50" s="559">
        <f t="shared" si="29"/>
        <v>0</v>
      </c>
      <c r="M50" s="559">
        <f t="shared" si="29"/>
        <v>0</v>
      </c>
    </row>
    <row r="51" spans="6:13" ht="16.2" thickBot="1" x14ac:dyDescent="0.35">
      <c r="F51" s="940"/>
      <c r="G51" s="652" t="s">
        <v>2009</v>
      </c>
      <c r="H51" s="560">
        <f t="shared" ref="H51:M51" si="30">COUNTA(Z1548:Z1576)</f>
        <v>0</v>
      </c>
      <c r="I51" s="560">
        <f t="shared" si="30"/>
        <v>1</v>
      </c>
      <c r="J51" s="560">
        <f t="shared" si="30"/>
        <v>11</v>
      </c>
      <c r="K51" s="560">
        <f t="shared" si="30"/>
        <v>3</v>
      </c>
      <c r="L51" s="560">
        <f t="shared" si="30"/>
        <v>0</v>
      </c>
      <c r="M51" s="560">
        <f t="shared" si="30"/>
        <v>0</v>
      </c>
    </row>
    <row r="52" spans="6:13" ht="54.6" thickBot="1" x14ac:dyDescent="0.35">
      <c r="F52" s="941"/>
      <c r="G52" s="653" t="s">
        <v>4072</v>
      </c>
      <c r="H52" s="649">
        <f>COUNTA(Z1548:AE1576)</f>
        <v>15</v>
      </c>
      <c r="I52" s="650" t="s">
        <v>2011</v>
      </c>
      <c r="J52" s="651">
        <f>AVERAGE(Z1548:AE1576)</f>
        <v>1.8325641025641031</v>
      </c>
      <c r="K52" s="666" t="s">
        <v>2010</v>
      </c>
      <c r="L52" s="667">
        <f>COUNTA('Typology &amp; Efficacy'!U1548:U1576)</f>
        <v>29</v>
      </c>
      <c r="M52" s="305"/>
    </row>
    <row r="53" spans="6:13" ht="31.2" x14ac:dyDescent="0.3">
      <c r="F53" s="939" t="s">
        <v>2132</v>
      </c>
      <c r="G53" s="558" t="s">
        <v>2013</v>
      </c>
      <c r="H53" s="559">
        <f t="shared" ref="H53:M53" si="31">(H54/$H$55)*100</f>
        <v>0</v>
      </c>
      <c r="I53" s="559">
        <f t="shared" si="31"/>
        <v>0</v>
      </c>
      <c r="J53" s="559">
        <f t="shared" si="31"/>
        <v>50</v>
      </c>
      <c r="K53" s="559">
        <f t="shared" si="31"/>
        <v>25</v>
      </c>
      <c r="L53" s="559">
        <f t="shared" si="31"/>
        <v>25</v>
      </c>
      <c r="M53" s="559">
        <f t="shared" si="31"/>
        <v>0</v>
      </c>
    </row>
    <row r="54" spans="6:13" ht="16.2" thickBot="1" x14ac:dyDescent="0.35">
      <c r="F54" s="940"/>
      <c r="G54" s="652" t="s">
        <v>2009</v>
      </c>
      <c r="H54" s="560">
        <f>COUNTA('Typology &amp; Efficacy'!Z1580:Z1583)</f>
        <v>0</v>
      </c>
      <c r="I54" s="560">
        <f>COUNTA('Typology &amp; Efficacy'!AA1580:AA1583)</f>
        <v>0</v>
      </c>
      <c r="J54" s="560">
        <f>COUNTA('Typology &amp; Efficacy'!AB1580:AB1583)</f>
        <v>2</v>
      </c>
      <c r="K54" s="560">
        <f>COUNTA('Typology &amp; Efficacy'!AC1580:AC1583)</f>
        <v>1</v>
      </c>
      <c r="L54" s="560">
        <f>COUNTA('Typology &amp; Efficacy'!AD1580:AD1583)</f>
        <v>1</v>
      </c>
      <c r="M54" s="560">
        <f>COUNTA('Typology &amp; Efficacy'!AE1580:AE1583)</f>
        <v>0</v>
      </c>
    </row>
    <row r="55" spans="6:13" ht="54.6" thickBot="1" x14ac:dyDescent="0.35">
      <c r="F55" s="941"/>
      <c r="G55" s="653" t="s">
        <v>4072</v>
      </c>
      <c r="H55" s="649">
        <f>COUNTA(Z1580:AE1583)</f>
        <v>4</v>
      </c>
      <c r="I55" s="650" t="s">
        <v>2011</v>
      </c>
      <c r="J55" s="651">
        <f>AVERAGE(Z1580:AE1583)</f>
        <v>2.1160526315789472</v>
      </c>
      <c r="K55" s="666" t="s">
        <v>2010</v>
      </c>
      <c r="L55" s="667">
        <f>COUNTA(U1580:U1583)</f>
        <v>4</v>
      </c>
      <c r="M55" s="305"/>
    </row>
    <row r="56" spans="6:13" ht="31.2" x14ac:dyDescent="0.3">
      <c r="F56" s="939" t="s">
        <v>4076</v>
      </c>
      <c r="G56" s="558" t="s">
        <v>2013</v>
      </c>
      <c r="H56" s="559">
        <f t="shared" ref="H56:M56" si="32">(H57/$H$58)*100</f>
        <v>0</v>
      </c>
      <c r="I56" s="559">
        <f t="shared" si="32"/>
        <v>0</v>
      </c>
      <c r="J56" s="559">
        <f t="shared" si="32"/>
        <v>0</v>
      </c>
      <c r="K56" s="559">
        <f t="shared" si="32"/>
        <v>76.19047619047619</v>
      </c>
      <c r="L56" s="559">
        <f t="shared" si="32"/>
        <v>23.809523809523807</v>
      </c>
      <c r="M56" s="559">
        <f t="shared" si="32"/>
        <v>0</v>
      </c>
    </row>
    <row r="57" spans="6:13" ht="16.2" thickBot="1" x14ac:dyDescent="0.35">
      <c r="F57" s="940"/>
      <c r="G57" s="652" t="s">
        <v>2009</v>
      </c>
      <c r="H57" s="560">
        <f t="shared" ref="H57:M57" si="33">COUNTA(Z1588:Z1624)</f>
        <v>0</v>
      </c>
      <c r="I57" s="560">
        <f t="shared" si="33"/>
        <v>0</v>
      </c>
      <c r="J57" s="560">
        <f t="shared" si="33"/>
        <v>0</v>
      </c>
      <c r="K57" s="560">
        <f t="shared" si="33"/>
        <v>16</v>
      </c>
      <c r="L57" s="560">
        <f t="shared" si="33"/>
        <v>5</v>
      </c>
      <c r="M57" s="560">
        <f t="shared" si="33"/>
        <v>0</v>
      </c>
    </row>
    <row r="58" spans="6:13" ht="54.6" thickBot="1" x14ac:dyDescent="0.35">
      <c r="F58" s="941"/>
      <c r="G58" s="653" t="s">
        <v>4072</v>
      </c>
      <c r="H58" s="649">
        <f>COUNTA(Z1588:AE1624)</f>
        <v>21</v>
      </c>
      <c r="I58" s="650" t="s">
        <v>2011</v>
      </c>
      <c r="J58" s="651">
        <f>AVERAGE(Z1588:AE1624)</f>
        <v>2.3618532897535096</v>
      </c>
      <c r="K58" s="666" t="s">
        <v>2010</v>
      </c>
      <c r="L58" s="667">
        <f>COUNTA(U1588:U1624)</f>
        <v>37</v>
      </c>
      <c r="M58" s="305"/>
    </row>
    <row r="59" spans="6:13" ht="31.2" x14ac:dyDescent="0.3">
      <c r="F59" s="939" t="s">
        <v>2134</v>
      </c>
      <c r="G59" s="558" t="s">
        <v>2013</v>
      </c>
      <c r="H59" s="559">
        <f t="shared" ref="H59:M59" si="34">(H60/$H$61)*100</f>
        <v>0</v>
      </c>
      <c r="I59" s="559">
        <f t="shared" si="34"/>
        <v>0</v>
      </c>
      <c r="J59" s="559">
        <f t="shared" si="34"/>
        <v>0</v>
      </c>
      <c r="K59" s="559">
        <f t="shared" si="34"/>
        <v>100</v>
      </c>
      <c r="L59" s="559">
        <f t="shared" si="34"/>
        <v>0</v>
      </c>
      <c r="M59" s="559">
        <f t="shared" si="34"/>
        <v>0</v>
      </c>
    </row>
    <row r="60" spans="6:13" ht="16.2" thickBot="1" x14ac:dyDescent="0.35">
      <c r="F60" s="940"/>
      <c r="G60" s="652" t="s">
        <v>2009</v>
      </c>
      <c r="H60" s="560">
        <f t="shared" ref="H60:M60" si="35">COUNTA(Z1629:Z1636)</f>
        <v>0</v>
      </c>
      <c r="I60" s="560">
        <f t="shared" si="35"/>
        <v>0</v>
      </c>
      <c r="J60" s="560">
        <f t="shared" si="35"/>
        <v>0</v>
      </c>
      <c r="K60" s="560">
        <f t="shared" si="35"/>
        <v>3</v>
      </c>
      <c r="L60" s="560">
        <f t="shared" si="35"/>
        <v>0</v>
      </c>
      <c r="M60" s="560">
        <f t="shared" si="35"/>
        <v>0</v>
      </c>
    </row>
    <row r="61" spans="6:13" ht="54.6" thickBot="1" x14ac:dyDescent="0.35">
      <c r="F61" s="941"/>
      <c r="G61" s="653" t="s">
        <v>4072</v>
      </c>
      <c r="H61" s="649">
        <f>COUNTA(Z1629:AE1636)</f>
        <v>3</v>
      </c>
      <c r="I61" s="650" t="s">
        <v>2011</v>
      </c>
      <c r="J61" s="651">
        <f>AVERAGE(Z1629:AE1636)</f>
        <v>2.2999999999999998</v>
      </c>
      <c r="K61" s="666" t="s">
        <v>2010</v>
      </c>
      <c r="L61" s="667">
        <f>COUNTA(U1629:U1636)</f>
        <v>8</v>
      </c>
      <c r="M61" s="305"/>
    </row>
    <row r="62" spans="6:13" ht="31.2" x14ac:dyDescent="0.3">
      <c r="F62" s="939" t="s">
        <v>4077</v>
      </c>
      <c r="G62" s="558" t="s">
        <v>2013</v>
      </c>
      <c r="H62" s="559">
        <f t="shared" ref="H62:M62" si="36">(H63/$H$64)*100</f>
        <v>33.333333333333329</v>
      </c>
      <c r="I62" s="559">
        <f t="shared" si="36"/>
        <v>22.222222222222221</v>
      </c>
      <c r="J62" s="559">
        <f t="shared" si="36"/>
        <v>0</v>
      </c>
      <c r="K62" s="559">
        <f t="shared" si="36"/>
        <v>11.111111111111111</v>
      </c>
      <c r="L62" s="559">
        <f t="shared" si="36"/>
        <v>33.333333333333329</v>
      </c>
      <c r="M62" s="559">
        <f t="shared" si="36"/>
        <v>0</v>
      </c>
    </row>
    <row r="63" spans="6:13" ht="16.05" customHeight="1" thickBot="1" x14ac:dyDescent="0.35">
      <c r="F63" s="940"/>
      <c r="G63" s="652" t="s">
        <v>2009</v>
      </c>
      <c r="H63" s="560">
        <f t="shared" ref="H63:M63" si="37">COUNTA(Z1641:Z1651)</f>
        <v>3</v>
      </c>
      <c r="I63" s="560">
        <f t="shared" si="37"/>
        <v>2</v>
      </c>
      <c r="J63" s="560">
        <f t="shared" si="37"/>
        <v>0</v>
      </c>
      <c r="K63" s="560">
        <f t="shared" si="37"/>
        <v>1</v>
      </c>
      <c r="L63" s="560">
        <f t="shared" si="37"/>
        <v>3</v>
      </c>
      <c r="M63" s="560">
        <f t="shared" si="37"/>
        <v>0</v>
      </c>
    </row>
    <row r="64" spans="6:13" ht="54.6" thickBot="1" x14ac:dyDescent="0.35">
      <c r="F64" s="941"/>
      <c r="G64" s="653" t="s">
        <v>4072</v>
      </c>
      <c r="H64" s="649">
        <f>COUNTA(Z1641:AE1651)</f>
        <v>9</v>
      </c>
      <c r="I64" s="650" t="s">
        <v>2011</v>
      </c>
      <c r="J64" s="651">
        <f>AVERAGE(Z1641:AE1651)</f>
        <v>1.7701448243114912</v>
      </c>
      <c r="K64" s="666" t="s">
        <v>2010</v>
      </c>
      <c r="L64" s="667">
        <f>COUNTA(U1641:U1651)</f>
        <v>11</v>
      </c>
      <c r="M64" s="305"/>
    </row>
    <row r="65" spans="1:32" ht="31.2" x14ac:dyDescent="0.3">
      <c r="F65" s="939" t="s">
        <v>4078</v>
      </c>
      <c r="G65" s="558" t="s">
        <v>2013</v>
      </c>
      <c r="H65" s="559" t="s">
        <v>4079</v>
      </c>
      <c r="I65" s="559" t="s">
        <v>4079</v>
      </c>
      <c r="J65" s="559" t="s">
        <v>4079</v>
      </c>
      <c r="K65" s="559" t="s">
        <v>4079</v>
      </c>
      <c r="L65" s="559" t="s">
        <v>4079</v>
      </c>
      <c r="M65" s="559" t="s">
        <v>4079</v>
      </c>
    </row>
    <row r="66" spans="1:32" ht="16.2" thickBot="1" x14ac:dyDescent="0.35">
      <c r="A66" s="2" t="s">
        <v>4201</v>
      </c>
      <c r="F66" s="940"/>
      <c r="G66" s="652" t="s">
        <v>2009</v>
      </c>
      <c r="H66" s="560" t="s">
        <v>4079</v>
      </c>
      <c r="I66" s="560" t="s">
        <v>4079</v>
      </c>
      <c r="J66" s="560" t="s">
        <v>4079</v>
      </c>
      <c r="K66" s="560" t="s">
        <v>4079</v>
      </c>
      <c r="L66" s="560" t="s">
        <v>4079</v>
      </c>
      <c r="M66" s="560" t="s">
        <v>4079</v>
      </c>
    </row>
    <row r="67" spans="1:32" ht="54.6" thickBot="1" x14ac:dyDescent="0.35">
      <c r="A67" s="844">
        <f>COUNTIF(Tabla14914[[Company ]], "No-data")</f>
        <v>46</v>
      </c>
      <c r="F67" s="941"/>
      <c r="G67" s="653" t="s">
        <v>4072</v>
      </c>
      <c r="H67" s="649">
        <v>0</v>
      </c>
      <c r="I67" s="650" t="s">
        <v>2011</v>
      </c>
      <c r="J67" s="651" t="s">
        <v>4079</v>
      </c>
      <c r="K67" s="666" t="s">
        <v>2010</v>
      </c>
      <c r="L67" s="667">
        <v>13</v>
      </c>
      <c r="M67" s="305"/>
    </row>
    <row r="70" spans="1:32" x14ac:dyDescent="0.3">
      <c r="N70" s="33" t="s">
        <v>365</v>
      </c>
    </row>
    <row r="75" spans="1:32" ht="15" thickBot="1" x14ac:dyDescent="0.35"/>
    <row r="76" spans="1:32" ht="41.1" customHeight="1" thickBot="1" x14ac:dyDescent="0.4">
      <c r="A76" s="105" t="s">
        <v>0</v>
      </c>
      <c r="B76" s="107" t="s">
        <v>1</v>
      </c>
      <c r="C76" s="107" t="s">
        <v>2</v>
      </c>
      <c r="D76" s="107" t="s">
        <v>1300</v>
      </c>
      <c r="E76" s="107" t="s">
        <v>1301</v>
      </c>
      <c r="F76" s="105" t="s">
        <v>1652</v>
      </c>
      <c r="G76" s="105" t="s">
        <v>1653</v>
      </c>
      <c r="H76" s="105" t="s">
        <v>2001</v>
      </c>
      <c r="I76" s="105" t="s">
        <v>1647</v>
      </c>
      <c r="J76" s="105" t="s">
        <v>1648</v>
      </c>
      <c r="K76" s="105" t="s">
        <v>1649</v>
      </c>
      <c r="L76" s="105" t="s">
        <v>1650</v>
      </c>
      <c r="M76" s="105" t="s">
        <v>1651</v>
      </c>
      <c r="N76" s="105" t="s">
        <v>366</v>
      </c>
      <c r="O76" s="24"/>
      <c r="S76" s="541" t="s">
        <v>0</v>
      </c>
      <c r="T76" s="542" t="s">
        <v>1</v>
      </c>
      <c r="U76" s="542" t="s">
        <v>2</v>
      </c>
      <c r="V76" s="542" t="s">
        <v>1300</v>
      </c>
      <c r="W76" s="542" t="s">
        <v>1301</v>
      </c>
      <c r="X76" s="541" t="s">
        <v>1652</v>
      </c>
      <c r="Y76" s="541" t="s">
        <v>1653</v>
      </c>
      <c r="Z76" s="541" t="s">
        <v>2001</v>
      </c>
      <c r="AA76" s="541" t="s">
        <v>1647</v>
      </c>
      <c r="AB76" s="541" t="s">
        <v>1648</v>
      </c>
      <c r="AC76" s="541" t="s">
        <v>1649</v>
      </c>
      <c r="AD76" s="541" t="s">
        <v>1650</v>
      </c>
      <c r="AE76" s="541" t="s">
        <v>1651</v>
      </c>
      <c r="AF76" s="541" t="s">
        <v>366</v>
      </c>
    </row>
    <row r="77" spans="1:32" ht="18.600000000000001" hidden="1" thickBot="1" x14ac:dyDescent="0.4">
      <c r="A77" s="56" t="s">
        <v>3</v>
      </c>
      <c r="B77" s="17"/>
      <c r="C77" s="17"/>
      <c r="D77" s="17"/>
      <c r="E77" s="17"/>
      <c r="F77" s="17"/>
      <c r="G77" s="156" t="s">
        <v>1658</v>
      </c>
      <c r="H77" s="156"/>
      <c r="I77" s="156"/>
      <c r="J77" s="156"/>
      <c r="K77" s="156"/>
      <c r="L77" s="156"/>
      <c r="M77" s="156"/>
      <c r="N77" s="18"/>
      <c r="O77" s="25"/>
      <c r="S77" s="601" t="s">
        <v>31</v>
      </c>
      <c r="T77" s="545" t="s">
        <v>26</v>
      </c>
      <c r="U77" s="545" t="s">
        <v>2066</v>
      </c>
      <c r="V77" s="545">
        <v>630</v>
      </c>
      <c r="W77" s="545">
        <v>1800</v>
      </c>
      <c r="X77" s="169">
        <v>3</v>
      </c>
      <c r="Y77" s="241">
        <v>2.8571428571428572</v>
      </c>
      <c r="Z77" s="196"/>
      <c r="AA77" s="196"/>
      <c r="AB77" s="196"/>
      <c r="AC77" s="196"/>
      <c r="AD77" s="196"/>
      <c r="AE77" s="211">
        <v>3</v>
      </c>
      <c r="AF77" s="571" t="s">
        <v>2708</v>
      </c>
    </row>
    <row r="78" spans="1:32" hidden="1" x14ac:dyDescent="0.3">
      <c r="A78" s="58" t="s">
        <v>6</v>
      </c>
      <c r="B78" s="47" t="s">
        <v>947</v>
      </c>
      <c r="C78" s="85" t="s">
        <v>2064</v>
      </c>
      <c r="D78" s="80">
        <v>650</v>
      </c>
      <c r="E78" s="79">
        <v>1820</v>
      </c>
      <c r="F78" s="79">
        <v>2.8</v>
      </c>
      <c r="G78" s="212">
        <f>Tabla14914[[#This Row],[PPF (µmol/s)]]/Tabla14914[[#This Row],[Power use (W)]]</f>
        <v>2.8</v>
      </c>
      <c r="H78" s="194"/>
      <c r="I78" s="194"/>
      <c r="J78" s="194"/>
      <c r="K78" s="194"/>
      <c r="L78" s="225">
        <v>2.8</v>
      </c>
      <c r="M78" s="194"/>
      <c r="N78" s="496" t="s">
        <v>2693</v>
      </c>
      <c r="S78" s="30" t="s">
        <v>41</v>
      </c>
      <c r="T78" s="14" t="s">
        <v>35</v>
      </c>
      <c r="U78" s="14" t="s">
        <v>2067</v>
      </c>
      <c r="V78" s="14">
        <v>298</v>
      </c>
      <c r="W78" s="14">
        <v>775</v>
      </c>
      <c r="X78" s="14">
        <v>2.61</v>
      </c>
      <c r="Y78" s="219">
        <v>2.6006711409395975</v>
      </c>
      <c r="Z78" s="621"/>
      <c r="AA78" s="627"/>
      <c r="AB78" s="627"/>
      <c r="AC78" s="627"/>
      <c r="AD78" s="628">
        <v>2.6006711409395975</v>
      </c>
      <c r="AE78" s="627"/>
      <c r="AF78" s="19" t="s">
        <v>978</v>
      </c>
    </row>
    <row r="79" spans="1:32" hidden="1" x14ac:dyDescent="0.3">
      <c r="A79" s="59" t="s">
        <v>296</v>
      </c>
      <c r="B79" s="60" t="s">
        <v>948</v>
      </c>
      <c r="C79" s="14" t="s">
        <v>2064</v>
      </c>
      <c r="D79" s="65">
        <v>650</v>
      </c>
      <c r="E79" s="11">
        <v>1690</v>
      </c>
      <c r="F79" s="11">
        <v>2.8</v>
      </c>
      <c r="G79" s="215">
        <f>Tabla14914[[#This Row],[PPF (µmol/s)]]/Tabla14914[[#This Row],[Power use (W)]]</f>
        <v>2.6</v>
      </c>
      <c r="H79" s="195"/>
      <c r="I79" s="195"/>
      <c r="J79" s="195"/>
      <c r="K79" s="195"/>
      <c r="L79" s="218">
        <v>2.6</v>
      </c>
      <c r="M79" s="195"/>
      <c r="N79" s="437" t="s">
        <v>2693</v>
      </c>
      <c r="S79" s="562"/>
      <c r="T79" s="546" t="s">
        <v>58</v>
      </c>
      <c r="U79" s="546" t="s">
        <v>424</v>
      </c>
      <c r="V79" s="546">
        <v>632</v>
      </c>
      <c r="W79" s="546">
        <v>1700</v>
      </c>
      <c r="X79" s="546">
        <v>2.7</v>
      </c>
      <c r="Y79" s="215">
        <v>2.6898734177215191</v>
      </c>
      <c r="Z79" s="197"/>
      <c r="AA79" s="197"/>
      <c r="AB79" s="197"/>
      <c r="AC79" s="226"/>
      <c r="AD79" s="226">
        <v>2.6898734177215191</v>
      </c>
      <c r="AE79" s="197"/>
      <c r="AF79" s="564" t="s">
        <v>1005</v>
      </c>
    </row>
    <row r="80" spans="1:32" ht="15" hidden="1" thickBot="1" x14ac:dyDescent="0.35">
      <c r="A80" s="280" t="s">
        <v>2019</v>
      </c>
      <c r="B80" s="52" t="s">
        <v>949</v>
      </c>
      <c r="C80" s="93" t="s">
        <v>2064</v>
      </c>
      <c r="D80" s="81">
        <v>650</v>
      </c>
      <c r="E80" s="12">
        <v>1820</v>
      </c>
      <c r="F80" s="12">
        <v>2.8</v>
      </c>
      <c r="G80" s="216">
        <f>Tabla14914[[#This Row],[PPF (µmol/s)]]/Tabla14914[[#This Row],[Power use (W)]]</f>
        <v>2.8</v>
      </c>
      <c r="H80" s="195"/>
      <c r="I80" s="195"/>
      <c r="J80" s="195"/>
      <c r="K80" s="195"/>
      <c r="L80" s="218">
        <v>2.8</v>
      </c>
      <c r="M80" s="195"/>
      <c r="N80" s="497" t="s">
        <v>2693</v>
      </c>
      <c r="S80" s="4"/>
      <c r="T80" s="11" t="s">
        <v>61</v>
      </c>
      <c r="U80" s="11" t="s">
        <v>424</v>
      </c>
      <c r="V80" s="11">
        <v>342</v>
      </c>
      <c r="W80" s="11">
        <v>900</v>
      </c>
      <c r="X80" s="11">
        <v>2.63</v>
      </c>
      <c r="Y80" s="215">
        <v>2.6315789473684212</v>
      </c>
      <c r="Z80" s="197"/>
      <c r="AA80" s="197"/>
      <c r="AB80" s="197"/>
      <c r="AC80" s="226"/>
      <c r="AD80" s="226">
        <v>2.6315789473684212</v>
      </c>
      <c r="AE80" s="197"/>
      <c r="AF80" s="20" t="s">
        <v>1007</v>
      </c>
    </row>
    <row r="81" spans="1:32" hidden="1" x14ac:dyDescent="0.3">
      <c r="A81" s="4"/>
      <c r="B81" s="47" t="s">
        <v>950</v>
      </c>
      <c r="C81" s="79" t="s">
        <v>428</v>
      </c>
      <c r="D81" s="79">
        <v>650</v>
      </c>
      <c r="E81" s="79">
        <v>1820</v>
      </c>
      <c r="F81" s="79">
        <v>2.8</v>
      </c>
      <c r="G81" s="212">
        <f>Tabla14914[[#This Row],[PPF (µmol/s)]]/Tabla14914[[#This Row],[Power use (W)]]</f>
        <v>2.8</v>
      </c>
      <c r="H81" s="195"/>
      <c r="I81" s="195"/>
      <c r="J81" s="195"/>
      <c r="K81" s="195"/>
      <c r="L81" s="218">
        <v>2.8</v>
      </c>
      <c r="M81" s="195"/>
      <c r="N81" s="495" t="s">
        <v>2693</v>
      </c>
      <c r="S81" s="598" t="s">
        <v>341</v>
      </c>
      <c r="T81" s="545" t="s">
        <v>80</v>
      </c>
      <c r="U81" s="545" t="s">
        <v>424</v>
      </c>
      <c r="V81" s="545">
        <v>25.8</v>
      </c>
      <c r="W81" s="545">
        <v>70.92</v>
      </c>
      <c r="X81" s="545">
        <v>2.74</v>
      </c>
      <c r="Y81" s="219">
        <v>2.7488372093023257</v>
      </c>
      <c r="Z81" s="204"/>
      <c r="AA81" s="204"/>
      <c r="AB81" s="288"/>
      <c r="AC81" s="204"/>
      <c r="AD81" s="283">
        <v>2.7488372093023257</v>
      </c>
      <c r="AE81" s="204"/>
      <c r="AF81" s="579" t="s">
        <v>1015</v>
      </c>
    </row>
    <row r="82" spans="1:32" hidden="1" x14ac:dyDescent="0.3">
      <c r="A82" s="20"/>
      <c r="B82" s="60" t="s">
        <v>951</v>
      </c>
      <c r="C82" s="14" t="s">
        <v>428</v>
      </c>
      <c r="D82" s="14">
        <v>650</v>
      </c>
      <c r="E82" s="11">
        <v>1690</v>
      </c>
      <c r="F82" s="11">
        <v>2.8</v>
      </c>
      <c r="G82" s="215">
        <f>Tabla14914[[#This Row],[PPF (µmol/s)]]/Tabla14914[[#This Row],[Power use (W)]]</f>
        <v>2.6</v>
      </c>
      <c r="H82" s="195"/>
      <c r="I82" s="195"/>
      <c r="J82" s="195"/>
      <c r="K82" s="195"/>
      <c r="L82" s="218">
        <v>2.6</v>
      </c>
      <c r="M82" s="195"/>
      <c r="N82" s="163" t="s">
        <v>2693</v>
      </c>
      <c r="S82" s="13" t="s">
        <v>342</v>
      </c>
      <c r="T82" s="13" t="s">
        <v>81</v>
      </c>
      <c r="U82" s="13" t="s">
        <v>424</v>
      </c>
      <c r="V82" s="13">
        <v>51.7</v>
      </c>
      <c r="W82" s="13">
        <v>141.80000000000001</v>
      </c>
      <c r="X82" s="13">
        <v>2.74</v>
      </c>
      <c r="Y82" s="221">
        <v>2.7427466150870408</v>
      </c>
      <c r="Z82" s="198"/>
      <c r="AA82" s="198"/>
      <c r="AB82" s="289"/>
      <c r="AC82" s="198"/>
      <c r="AD82" s="227">
        <v>2.7427466150870408</v>
      </c>
      <c r="AE82" s="198"/>
      <c r="AF82" s="285" t="s">
        <v>1016</v>
      </c>
    </row>
    <row r="83" spans="1:32" ht="15" hidden="1" thickBot="1" x14ac:dyDescent="0.35">
      <c r="A83" s="20"/>
      <c r="B83" s="52" t="s">
        <v>952</v>
      </c>
      <c r="C83" s="93" t="s">
        <v>428</v>
      </c>
      <c r="D83" s="93">
        <v>650</v>
      </c>
      <c r="E83" s="12">
        <v>1820</v>
      </c>
      <c r="F83" s="12">
        <v>2.8</v>
      </c>
      <c r="G83" s="216">
        <f>Tabla14914[[#This Row],[PPF (µmol/s)]]/Tabla14914[[#This Row],[Power use (W)]]</f>
        <v>2.8</v>
      </c>
      <c r="H83" s="195"/>
      <c r="I83" s="195"/>
      <c r="J83" s="195"/>
      <c r="K83" s="195"/>
      <c r="L83" s="218">
        <v>2.8</v>
      </c>
      <c r="M83" s="195"/>
      <c r="N83" s="163" t="s">
        <v>2693</v>
      </c>
      <c r="S83" s="562"/>
      <c r="T83" s="546" t="s">
        <v>1027</v>
      </c>
      <c r="U83" s="545" t="s">
        <v>424</v>
      </c>
      <c r="V83" s="545">
        <v>55</v>
      </c>
      <c r="W83" s="604">
        <v>100.96</v>
      </c>
      <c r="X83" s="169">
        <v>1.68</v>
      </c>
      <c r="Y83" s="241">
        <v>1.8356363636363635</v>
      </c>
      <c r="Z83" s="621"/>
      <c r="AA83" s="621"/>
      <c r="AB83" s="622">
        <v>1.8356363636363635</v>
      </c>
      <c r="AC83" s="622"/>
      <c r="AD83" s="621"/>
      <c r="AE83" s="621"/>
      <c r="AF83" s="571" t="s">
        <v>1021</v>
      </c>
    </row>
    <row r="84" spans="1:32" hidden="1" x14ac:dyDescent="0.3">
      <c r="A84" s="20"/>
      <c r="B84" s="47" t="s">
        <v>953</v>
      </c>
      <c r="C84" s="79" t="s">
        <v>98</v>
      </c>
      <c r="D84" s="79">
        <v>500</v>
      </c>
      <c r="E84" s="79">
        <v>862</v>
      </c>
      <c r="F84" s="79">
        <v>2</v>
      </c>
      <c r="G84" s="212">
        <f>Tabla14914[[#This Row],[PPF (µmol/s)]]/Tabla14914[[#This Row],[Power use (W)]]</f>
        <v>1.724</v>
      </c>
      <c r="H84" s="195"/>
      <c r="I84" s="195"/>
      <c r="J84" s="218">
        <v>1.724</v>
      </c>
      <c r="K84" s="195"/>
      <c r="L84" s="195"/>
      <c r="M84" s="195"/>
      <c r="N84" s="48" t="s">
        <v>2694</v>
      </c>
      <c r="S84" s="4"/>
      <c r="T84" s="11" t="s">
        <v>1028</v>
      </c>
      <c r="U84" s="14" t="s">
        <v>424</v>
      </c>
      <c r="V84" s="14">
        <v>45</v>
      </c>
      <c r="W84" s="94">
        <v>86.153000000000006</v>
      </c>
      <c r="X84" s="169">
        <v>1.87</v>
      </c>
      <c r="Y84" s="241">
        <v>1.9145111111111113</v>
      </c>
      <c r="Z84" s="621"/>
      <c r="AA84" s="621"/>
      <c r="AB84" s="622">
        <v>1.9145111111111113</v>
      </c>
      <c r="AC84" s="622"/>
      <c r="AD84" s="621"/>
      <c r="AE84" s="621"/>
      <c r="AF84" s="19" t="s">
        <v>1020</v>
      </c>
    </row>
    <row r="85" spans="1:32" ht="15" hidden="1" thickBot="1" x14ac:dyDescent="0.35">
      <c r="A85" s="20"/>
      <c r="B85" s="52" t="s">
        <v>954</v>
      </c>
      <c r="C85" s="93" t="s">
        <v>98</v>
      </c>
      <c r="D85" s="93">
        <v>500</v>
      </c>
      <c r="E85" s="12">
        <v>1011</v>
      </c>
      <c r="F85" s="12">
        <v>2</v>
      </c>
      <c r="G85" s="213">
        <f>Tabla14914[[#This Row],[PPF (µmol/s)]]/Tabla14914[[#This Row],[Power use (W)]]</f>
        <v>2.0219999999999998</v>
      </c>
      <c r="H85" s="195"/>
      <c r="I85" s="195"/>
      <c r="J85" s="195"/>
      <c r="K85" s="218">
        <v>2.0219999999999998</v>
      </c>
      <c r="L85" s="195"/>
      <c r="M85" s="195"/>
      <c r="N85" s="51" t="s">
        <v>2695</v>
      </c>
      <c r="S85" s="562"/>
      <c r="T85" s="546" t="s">
        <v>112</v>
      </c>
      <c r="U85" s="545" t="s">
        <v>424</v>
      </c>
      <c r="V85" s="546">
        <v>80</v>
      </c>
      <c r="W85" s="546">
        <v>205.52</v>
      </c>
      <c r="X85" s="170">
        <v>2.54</v>
      </c>
      <c r="Y85" s="241">
        <v>2.569</v>
      </c>
      <c r="Z85" s="621"/>
      <c r="AA85" s="621"/>
      <c r="AB85" s="622"/>
      <c r="AC85" s="622"/>
      <c r="AD85" s="622">
        <v>2.569</v>
      </c>
      <c r="AE85" s="621"/>
      <c r="AF85" s="571" t="s">
        <v>1029</v>
      </c>
    </row>
    <row r="86" spans="1:32" hidden="1" x14ac:dyDescent="0.3">
      <c r="A86" s="20"/>
      <c r="B86" s="47" t="s">
        <v>956</v>
      </c>
      <c r="C86" s="79" t="s">
        <v>98</v>
      </c>
      <c r="D86" s="79">
        <v>600</v>
      </c>
      <c r="E86" s="79">
        <v>862</v>
      </c>
      <c r="F86" s="79">
        <v>2</v>
      </c>
      <c r="G86" s="212">
        <f>Tabla14914[[#This Row],[PPF (µmol/s)]]/Tabla14914[[#This Row],[Power use (W)]]</f>
        <v>1.4366666666666668</v>
      </c>
      <c r="H86" s="195"/>
      <c r="I86" s="218">
        <v>1.4366666666666668</v>
      </c>
      <c r="J86" s="195"/>
      <c r="K86" s="218"/>
      <c r="L86" s="195"/>
      <c r="M86" s="195"/>
      <c r="N86" s="48" t="s">
        <v>2696</v>
      </c>
      <c r="S86" s="4" t="s">
        <v>1347</v>
      </c>
      <c r="T86" s="11" t="s">
        <v>113</v>
      </c>
      <c r="U86" s="14" t="s">
        <v>424</v>
      </c>
      <c r="V86" s="11">
        <v>84.56</v>
      </c>
      <c r="W86" s="11">
        <v>169</v>
      </c>
      <c r="X86" s="170">
        <v>2.06</v>
      </c>
      <c r="Y86" s="220">
        <v>1.9985808893093662</v>
      </c>
      <c r="Z86" s="621"/>
      <c r="AA86" s="621"/>
      <c r="AB86" s="622"/>
      <c r="AC86" s="622">
        <v>1.9985808893093662</v>
      </c>
      <c r="AD86" s="621"/>
      <c r="AE86" s="621"/>
      <c r="AF86" s="20" t="s">
        <v>1032</v>
      </c>
    </row>
    <row r="87" spans="1:32" ht="15" hidden="1" thickBot="1" x14ac:dyDescent="0.35">
      <c r="A87" s="20"/>
      <c r="B87" s="52" t="s">
        <v>957</v>
      </c>
      <c r="C87" s="93" t="s">
        <v>98</v>
      </c>
      <c r="D87" s="93">
        <v>600</v>
      </c>
      <c r="E87" s="12">
        <v>1011</v>
      </c>
      <c r="F87" s="12">
        <v>2</v>
      </c>
      <c r="G87" s="213">
        <f>Tabla14914[[#This Row],[PPF (µmol/s)]]/Tabla14914[[#This Row],[Power use (W)]]</f>
        <v>1.6850000000000001</v>
      </c>
      <c r="H87" s="195"/>
      <c r="I87" s="195"/>
      <c r="J87" s="218">
        <v>1.6850000000000001</v>
      </c>
      <c r="K87" s="218"/>
      <c r="L87" s="195"/>
      <c r="M87" s="195"/>
      <c r="N87" s="51" t="s">
        <v>2695</v>
      </c>
      <c r="S87" s="562" t="s">
        <v>1041</v>
      </c>
      <c r="T87" s="546" t="s">
        <v>114</v>
      </c>
      <c r="U87" s="545" t="s">
        <v>424</v>
      </c>
      <c r="V87" s="546">
        <v>84.71</v>
      </c>
      <c r="W87" s="546">
        <v>179.08</v>
      </c>
      <c r="X87" s="170">
        <v>2.16</v>
      </c>
      <c r="Y87" s="220">
        <v>2.1140361232440092</v>
      </c>
      <c r="Z87" s="621"/>
      <c r="AA87" s="621"/>
      <c r="AB87" s="622"/>
      <c r="AC87" s="622">
        <v>2.1140361232440092</v>
      </c>
      <c r="AD87" s="621"/>
      <c r="AE87" s="621"/>
      <c r="AF87" s="564" t="s">
        <v>1031</v>
      </c>
    </row>
    <row r="88" spans="1:32" hidden="1" x14ac:dyDescent="0.3">
      <c r="A88" s="9"/>
      <c r="B88" s="14" t="s">
        <v>4</v>
      </c>
      <c r="C88" s="14" t="s">
        <v>82</v>
      </c>
      <c r="D88" s="14">
        <v>46</v>
      </c>
      <c r="E88" s="92"/>
      <c r="F88" s="169">
        <v>1.9</v>
      </c>
      <c r="G88" s="217">
        <f>Tabla14914[[#This Row],[PPF (µmol/s)]]/Tabla14914[[#This Row],[Power use (W)]]</f>
        <v>0</v>
      </c>
      <c r="H88" s="195"/>
      <c r="I88" s="195"/>
      <c r="J88" s="218">
        <v>1.9</v>
      </c>
      <c r="K88" s="218"/>
      <c r="L88" s="195"/>
      <c r="M88" s="195"/>
      <c r="N88" s="19" t="s">
        <v>958</v>
      </c>
      <c r="S88" s="4"/>
      <c r="T88" s="11" t="s">
        <v>1030</v>
      </c>
      <c r="U88" s="14" t="s">
        <v>424</v>
      </c>
      <c r="V88" s="11">
        <v>150.19999999999999</v>
      </c>
      <c r="W88" s="11">
        <v>280.23</v>
      </c>
      <c r="X88" s="11">
        <v>1.9</v>
      </c>
      <c r="Y88" s="215">
        <v>1.865712383488682</v>
      </c>
      <c r="Z88" s="621"/>
      <c r="AA88" s="621"/>
      <c r="AB88" s="622">
        <v>1.865712383488682</v>
      </c>
      <c r="AC88" s="622"/>
      <c r="AD88" s="621"/>
      <c r="AE88" s="621"/>
      <c r="AF88" s="20" t="s">
        <v>1022</v>
      </c>
    </row>
    <row r="89" spans="1:32" hidden="1" x14ac:dyDescent="0.3">
      <c r="A89" s="4"/>
      <c r="B89" s="13" t="s">
        <v>5</v>
      </c>
      <c r="C89" s="13" t="s">
        <v>98</v>
      </c>
      <c r="D89" s="13">
        <v>420</v>
      </c>
      <c r="E89" s="86"/>
      <c r="F89" s="86"/>
      <c r="G89" s="494">
        <f>Tabla14914[[#This Row],[PPF (µmol/s)]]/Tabla14914[[#This Row],[Power use (W)]]</f>
        <v>0</v>
      </c>
      <c r="H89" s="195"/>
      <c r="I89" s="195"/>
      <c r="J89" s="195"/>
      <c r="K89" s="218"/>
      <c r="L89" s="195"/>
      <c r="M89" s="195"/>
      <c r="N89" s="22" t="s">
        <v>295</v>
      </c>
      <c r="S89" s="562"/>
      <c r="T89" s="546" t="s">
        <v>115</v>
      </c>
      <c r="U89" s="545" t="s">
        <v>424</v>
      </c>
      <c r="V89" s="546">
        <v>152.1</v>
      </c>
      <c r="W89" s="546">
        <v>313.67</v>
      </c>
      <c r="X89" s="546">
        <v>2.13</v>
      </c>
      <c r="Y89" s="215">
        <v>2.062261669953978</v>
      </c>
      <c r="Z89" s="621"/>
      <c r="AA89" s="621"/>
      <c r="AB89" s="622"/>
      <c r="AC89" s="622">
        <v>2.062261669953978</v>
      </c>
      <c r="AD89" s="621"/>
      <c r="AE89" s="621"/>
      <c r="AF89" s="564" t="s">
        <v>1034</v>
      </c>
    </row>
    <row r="90" spans="1:32" hidden="1" x14ac:dyDescent="0.3">
      <c r="A90" s="20"/>
      <c r="B90" s="47" t="s">
        <v>959</v>
      </c>
      <c r="C90" s="79" t="s">
        <v>98</v>
      </c>
      <c r="D90" s="79">
        <v>525</v>
      </c>
      <c r="E90" s="79">
        <v>862</v>
      </c>
      <c r="F90" s="263">
        <v>1.85</v>
      </c>
      <c r="G90" s="449">
        <f>Tabla14914[[#This Row],[PPF (µmol/s)]]/Tabla14914[[#This Row],[Power use (W)]]</f>
        <v>1.641904761904762</v>
      </c>
      <c r="H90" s="195"/>
      <c r="I90" s="195"/>
      <c r="J90" s="195">
        <v>1.85</v>
      </c>
      <c r="K90" s="218"/>
      <c r="L90" s="195"/>
      <c r="M90" s="195"/>
      <c r="N90" s="48" t="s">
        <v>2697</v>
      </c>
      <c r="S90" s="4"/>
      <c r="T90" s="11" t="s">
        <v>116</v>
      </c>
      <c r="U90" s="14" t="s">
        <v>424</v>
      </c>
      <c r="V90" s="11">
        <v>39.590000000000003</v>
      </c>
      <c r="W90" s="95">
        <v>81.287000000000006</v>
      </c>
      <c r="X90" s="11">
        <v>2.08</v>
      </c>
      <c r="Y90" s="215">
        <v>2.0532205102298562</v>
      </c>
      <c r="Z90" s="621"/>
      <c r="AA90" s="621"/>
      <c r="AB90" s="622"/>
      <c r="AC90" s="622">
        <v>2.0532205102298562</v>
      </c>
      <c r="AD90" s="621"/>
      <c r="AE90" s="621"/>
      <c r="AF90" s="20" t="s">
        <v>1033</v>
      </c>
    </row>
    <row r="91" spans="1:32" ht="15" hidden="1" thickBot="1" x14ac:dyDescent="0.35">
      <c r="A91" s="20"/>
      <c r="B91" s="49" t="s">
        <v>960</v>
      </c>
      <c r="C91" s="12" t="s">
        <v>98</v>
      </c>
      <c r="D91" s="12">
        <v>525</v>
      </c>
      <c r="E91" s="12">
        <v>1011</v>
      </c>
      <c r="F91" s="172">
        <v>2.1</v>
      </c>
      <c r="G91" s="450">
        <f>Tabla14914[[#This Row],[PPF (µmol/s)]]/Tabla14914[[#This Row],[Power use (W)]]</f>
        <v>1.9257142857142857</v>
      </c>
      <c r="H91" s="195"/>
      <c r="I91" s="195"/>
      <c r="J91" s="195"/>
      <c r="K91" s="218">
        <v>2.1</v>
      </c>
      <c r="L91" s="195"/>
      <c r="M91" s="195"/>
      <c r="N91" s="50" t="s">
        <v>2698</v>
      </c>
      <c r="S91" s="568" t="s">
        <v>162</v>
      </c>
      <c r="T91" s="545" t="s">
        <v>156</v>
      </c>
      <c r="U91" s="545" t="s">
        <v>424</v>
      </c>
      <c r="V91" s="545">
        <v>300</v>
      </c>
      <c r="W91" s="545">
        <v>780</v>
      </c>
      <c r="X91" s="545">
        <v>2.6</v>
      </c>
      <c r="Y91" s="219">
        <v>2.6</v>
      </c>
      <c r="Z91" s="621"/>
      <c r="AA91" s="621"/>
      <c r="AB91" s="621"/>
      <c r="AC91" s="621"/>
      <c r="AD91" s="622">
        <v>2.6</v>
      </c>
      <c r="AE91" s="621"/>
      <c r="AF91" s="571" t="s">
        <v>1059</v>
      </c>
    </row>
    <row r="92" spans="1:32" hidden="1" x14ac:dyDescent="0.3">
      <c r="A92" s="20"/>
      <c r="B92" s="110" t="s">
        <v>1345</v>
      </c>
      <c r="C92" s="106" t="s">
        <v>98</v>
      </c>
      <c r="D92" s="80">
        <v>630</v>
      </c>
      <c r="E92" s="80">
        <v>862</v>
      </c>
      <c r="F92" s="453">
        <v>1.85</v>
      </c>
      <c r="G92" s="451">
        <f>Tabla14914[[#This Row],[PPF (µmol/s)]]/Tabla14914[[#This Row],[Power use (W)]]</f>
        <v>1.3682539682539683</v>
      </c>
      <c r="H92" s="195"/>
      <c r="I92" s="195"/>
      <c r="J92" s="195">
        <v>1.85</v>
      </c>
      <c r="K92" s="218"/>
      <c r="L92" s="195"/>
      <c r="M92" s="195"/>
      <c r="N92" s="62" t="s">
        <v>2697</v>
      </c>
      <c r="S92" s="28" t="s">
        <v>170</v>
      </c>
      <c r="T92" s="14" t="s">
        <v>165</v>
      </c>
      <c r="U92" s="14" t="s">
        <v>424</v>
      </c>
      <c r="V92" s="14">
        <v>336</v>
      </c>
      <c r="W92" s="14">
        <v>1160</v>
      </c>
      <c r="X92" s="14">
        <v>3.5</v>
      </c>
      <c r="Y92" s="219">
        <v>3.4523809523809526</v>
      </c>
      <c r="Z92" s="196"/>
      <c r="AA92" s="196"/>
      <c r="AB92" s="196"/>
      <c r="AC92" s="196"/>
      <c r="AD92" s="196"/>
      <c r="AE92" s="211">
        <v>3.4523809523809526</v>
      </c>
      <c r="AF92" s="19" t="s">
        <v>166</v>
      </c>
    </row>
    <row r="93" spans="1:32" ht="15" hidden="1" thickBot="1" x14ac:dyDescent="0.35">
      <c r="A93" s="21"/>
      <c r="B93" s="111" t="s">
        <v>961</v>
      </c>
      <c r="C93" s="109" t="s">
        <v>98</v>
      </c>
      <c r="D93" s="81">
        <v>630</v>
      </c>
      <c r="E93" s="81">
        <v>1011</v>
      </c>
      <c r="F93" s="454">
        <v>2.1</v>
      </c>
      <c r="G93" s="452">
        <f>Tabla14914[[#This Row],[PPF (µmol/s)]]/Tabla14914[[#This Row],[Power use (W)]]</f>
        <v>1.6047619047619048</v>
      </c>
      <c r="H93" s="195"/>
      <c r="I93" s="195"/>
      <c r="J93" s="195"/>
      <c r="K93" s="218">
        <v>2.1</v>
      </c>
      <c r="L93" s="195"/>
      <c r="M93" s="195"/>
      <c r="N93" s="63" t="s">
        <v>2699</v>
      </c>
      <c r="S93" s="562"/>
      <c r="T93" s="546" t="s">
        <v>183</v>
      </c>
      <c r="U93" s="546" t="s">
        <v>424</v>
      </c>
      <c r="V93" s="546">
        <v>30</v>
      </c>
      <c r="W93" s="546">
        <v>77</v>
      </c>
      <c r="X93" s="170">
        <v>2.8</v>
      </c>
      <c r="Y93" s="220">
        <v>2.5666666666666669</v>
      </c>
      <c r="Z93" s="197"/>
      <c r="AA93" s="197"/>
      <c r="AB93" s="197"/>
      <c r="AC93" s="197"/>
      <c r="AD93" s="226">
        <v>2.8</v>
      </c>
      <c r="AE93" s="197"/>
      <c r="AF93" s="564" t="s">
        <v>1717</v>
      </c>
    </row>
    <row r="94" spans="1:32" ht="18.600000000000001" hidden="1" thickBot="1" x14ac:dyDescent="0.4">
      <c r="A94" s="56" t="s">
        <v>7</v>
      </c>
      <c r="B94" s="15"/>
      <c r="C94" s="27"/>
      <c r="D94" s="27"/>
      <c r="E94" s="27"/>
      <c r="F94" s="27"/>
      <c r="G94" s="158"/>
      <c r="H94" s="190"/>
      <c r="I94" s="190"/>
      <c r="J94" s="190"/>
      <c r="K94" s="190"/>
      <c r="L94" s="190"/>
      <c r="M94" s="190"/>
      <c r="N94" s="16"/>
      <c r="S94" s="4"/>
      <c r="T94" s="11" t="s">
        <v>1089</v>
      </c>
      <c r="U94" s="173" t="s">
        <v>424</v>
      </c>
      <c r="V94" s="11">
        <v>150</v>
      </c>
      <c r="W94" s="619"/>
      <c r="X94" s="619"/>
      <c r="Y94" s="631">
        <v>0</v>
      </c>
      <c r="Z94" s="621"/>
      <c r="AA94" s="621"/>
      <c r="AB94" s="621"/>
      <c r="AC94" s="621"/>
      <c r="AD94" s="621"/>
      <c r="AE94" s="621"/>
      <c r="AF94" s="20" t="s">
        <v>1091</v>
      </c>
    </row>
    <row r="95" spans="1:32" hidden="1" x14ac:dyDescent="0.3">
      <c r="A95" s="28" t="s">
        <v>21</v>
      </c>
      <c r="B95" s="14" t="s">
        <v>14</v>
      </c>
      <c r="C95" s="14" t="s">
        <v>15</v>
      </c>
      <c r="D95" s="14">
        <v>9</v>
      </c>
      <c r="E95" s="14">
        <v>16</v>
      </c>
      <c r="F95" s="82"/>
      <c r="G95" s="214">
        <f>Tabla14914[[#This Row],[PPF (µmol/s)]]/Tabla14914[[#This Row],[Power use (W)]]</f>
        <v>1.7777777777777777</v>
      </c>
      <c r="H95" s="195"/>
      <c r="I95" s="195"/>
      <c r="J95" s="218">
        <v>1.7777777777777777</v>
      </c>
      <c r="K95" s="195"/>
      <c r="L95" s="195"/>
      <c r="M95" s="195"/>
      <c r="N95" s="19" t="s">
        <v>2700</v>
      </c>
      <c r="S95" s="575"/>
      <c r="T95" s="546" t="s">
        <v>1090</v>
      </c>
      <c r="U95" s="173" t="s">
        <v>424</v>
      </c>
      <c r="V95" s="546">
        <v>150</v>
      </c>
      <c r="W95" s="619"/>
      <c r="X95" s="619"/>
      <c r="Y95" s="631">
        <v>0</v>
      </c>
      <c r="Z95" s="621"/>
      <c r="AA95" s="621"/>
      <c r="AB95" s="621"/>
      <c r="AC95" s="621"/>
      <c r="AD95" s="621"/>
      <c r="AE95" s="621"/>
      <c r="AF95" s="564" t="s">
        <v>1092</v>
      </c>
    </row>
    <row r="96" spans="1:32" hidden="1" x14ac:dyDescent="0.3">
      <c r="A96" s="73" t="s">
        <v>299</v>
      </c>
      <c r="B96" s="11" t="s">
        <v>18</v>
      </c>
      <c r="C96" s="11" t="s">
        <v>15</v>
      </c>
      <c r="D96" s="11">
        <v>9</v>
      </c>
      <c r="E96" s="11">
        <v>15</v>
      </c>
      <c r="F96" s="82"/>
      <c r="G96" s="214">
        <f>Tabla14914[[#This Row],[PPF (µmol/s)]]/Tabla14914[[#This Row],[Power use (W)]]</f>
        <v>1.6666666666666667</v>
      </c>
      <c r="H96" s="195"/>
      <c r="I96" s="195"/>
      <c r="J96" s="218">
        <v>1.6666666666666667</v>
      </c>
      <c r="K96" s="195"/>
      <c r="L96" s="195"/>
      <c r="M96" s="195"/>
      <c r="N96" s="20" t="s">
        <v>2701</v>
      </c>
      <c r="S96" s="2" t="s">
        <v>2022</v>
      </c>
      <c r="T96" s="11" t="s">
        <v>370</v>
      </c>
      <c r="U96" s="14" t="s">
        <v>424</v>
      </c>
      <c r="V96" s="11">
        <v>150</v>
      </c>
      <c r="W96" s="619"/>
      <c r="X96" s="619"/>
      <c r="Y96" s="189">
        <v>0</v>
      </c>
      <c r="Z96" s="621"/>
      <c r="AA96" s="621"/>
      <c r="AB96" s="621"/>
      <c r="AC96" s="621"/>
      <c r="AD96" s="621"/>
      <c r="AE96" s="621"/>
      <c r="AF96" s="4"/>
    </row>
    <row r="97" spans="1:32" hidden="1" x14ac:dyDescent="0.3">
      <c r="A97" s="280" t="s">
        <v>2019</v>
      </c>
      <c r="B97" s="11" t="s">
        <v>19</v>
      </c>
      <c r="C97" s="11" t="s">
        <v>15</v>
      </c>
      <c r="D97" s="11">
        <v>32</v>
      </c>
      <c r="E97" s="11">
        <v>50</v>
      </c>
      <c r="F97" s="82"/>
      <c r="G97" s="214">
        <f>Tabla14914[[#This Row],[PPF (µmol/s)]]/Tabla14914[[#This Row],[Power use (W)]]</f>
        <v>1.5625</v>
      </c>
      <c r="H97" s="195"/>
      <c r="I97" s="195"/>
      <c r="J97" s="218">
        <v>1.5625</v>
      </c>
      <c r="K97" s="195"/>
      <c r="L97" s="195"/>
      <c r="M97" s="195"/>
      <c r="N97" s="20" t="s">
        <v>2700</v>
      </c>
      <c r="S97" s="605" t="s">
        <v>449</v>
      </c>
      <c r="T97" s="543" t="s">
        <v>416</v>
      </c>
      <c r="U97" s="545" t="s">
        <v>424</v>
      </c>
      <c r="V97" s="545">
        <v>250</v>
      </c>
      <c r="W97" s="545">
        <v>750</v>
      </c>
      <c r="X97" s="545">
        <v>3</v>
      </c>
      <c r="Y97" s="219">
        <v>3</v>
      </c>
      <c r="Z97" s="196"/>
      <c r="AA97" s="196"/>
      <c r="AB97" s="196"/>
      <c r="AC97" s="196"/>
      <c r="AD97" s="196"/>
      <c r="AE97" s="211">
        <v>3</v>
      </c>
      <c r="AF97" s="574" t="s">
        <v>413</v>
      </c>
    </row>
    <row r="98" spans="1:32" hidden="1" x14ac:dyDescent="0.3">
      <c r="A98" s="5"/>
      <c r="B98" s="11" t="s">
        <v>20</v>
      </c>
      <c r="C98" s="11" t="s">
        <v>15</v>
      </c>
      <c r="D98" s="11">
        <v>30</v>
      </c>
      <c r="E98" s="11">
        <v>50</v>
      </c>
      <c r="F98" s="82"/>
      <c r="G98" s="214">
        <f>Tabla14914[[#This Row],[PPF (µmol/s)]]/Tabla14914[[#This Row],[Power use (W)]]</f>
        <v>1.6666666666666667</v>
      </c>
      <c r="H98" s="195"/>
      <c r="I98" s="195"/>
      <c r="J98" s="218">
        <v>1.6666666666666667</v>
      </c>
      <c r="K98" s="195"/>
      <c r="L98" s="195"/>
      <c r="M98" s="195"/>
      <c r="N98" s="20" t="s">
        <v>2701</v>
      </c>
      <c r="S98" s="11" t="s">
        <v>450</v>
      </c>
      <c r="T98" s="35" t="s">
        <v>417</v>
      </c>
      <c r="U98" s="14" t="s">
        <v>424</v>
      </c>
      <c r="V98" s="11">
        <v>264</v>
      </c>
      <c r="W98" s="11">
        <v>745</v>
      </c>
      <c r="X98" s="11">
        <v>2.8</v>
      </c>
      <c r="Y98" s="215">
        <v>2.8219696969696968</v>
      </c>
      <c r="Z98" s="197"/>
      <c r="AA98" s="197"/>
      <c r="AB98" s="197"/>
      <c r="AC98" s="197"/>
      <c r="AD98" s="226">
        <v>2.8219696969696968</v>
      </c>
      <c r="AE98" s="197"/>
      <c r="AF98" s="4" t="s">
        <v>413</v>
      </c>
    </row>
    <row r="99" spans="1:32" hidden="1" x14ac:dyDescent="0.3">
      <c r="A99" s="4"/>
      <c r="B99" s="11" t="s">
        <v>8</v>
      </c>
      <c r="C99" s="11" t="s">
        <v>82</v>
      </c>
      <c r="D99" s="11">
        <v>18</v>
      </c>
      <c r="E99" s="11">
        <v>34</v>
      </c>
      <c r="F99" s="82"/>
      <c r="G99" s="214">
        <f>Tabla14914[[#This Row],[PPF (µmol/s)]]/Tabla14914[[#This Row],[Power use (W)]]</f>
        <v>1.8888888888888888</v>
      </c>
      <c r="H99" s="195"/>
      <c r="I99" s="195"/>
      <c r="J99" s="218">
        <v>1.8888888888888888</v>
      </c>
      <c r="K99" s="195"/>
      <c r="L99" s="195"/>
      <c r="M99" s="195"/>
      <c r="N99" s="20" t="s">
        <v>2701</v>
      </c>
      <c r="S99" s="564" t="s">
        <v>415</v>
      </c>
      <c r="T99" s="578" t="s">
        <v>419</v>
      </c>
      <c r="U99" s="545" t="s">
        <v>424</v>
      </c>
      <c r="V99" s="546">
        <v>302</v>
      </c>
      <c r="W99" s="546">
        <v>744</v>
      </c>
      <c r="X99" s="546">
        <v>2.5</v>
      </c>
      <c r="Y99" s="215">
        <v>2.4635761589403975</v>
      </c>
      <c r="Z99" s="197"/>
      <c r="AA99" s="197"/>
      <c r="AB99" s="197"/>
      <c r="AC99" s="226">
        <v>2.4635761589403975</v>
      </c>
      <c r="AD99" s="197"/>
      <c r="AE99" s="197"/>
      <c r="AF99" s="562" t="s">
        <v>413</v>
      </c>
    </row>
    <row r="100" spans="1:32" ht="15" hidden="1" thickBot="1" x14ac:dyDescent="0.35">
      <c r="A100" s="4"/>
      <c r="B100" s="11" t="s">
        <v>9</v>
      </c>
      <c r="C100" s="11" t="s">
        <v>82</v>
      </c>
      <c r="D100" s="11">
        <v>18</v>
      </c>
      <c r="E100" s="11">
        <v>36</v>
      </c>
      <c r="F100" s="82"/>
      <c r="G100" s="214">
        <f>Tabla14914[[#This Row],[PPF (µmol/s)]]/Tabla14914[[#This Row],[Power use (W)]]</f>
        <v>2</v>
      </c>
      <c r="H100" s="195"/>
      <c r="I100" s="195"/>
      <c r="J100" s="218"/>
      <c r="K100" s="218">
        <v>2</v>
      </c>
      <c r="L100" s="195"/>
      <c r="M100" s="195"/>
      <c r="N100" s="20" t="s">
        <v>2700</v>
      </c>
      <c r="S100" s="19" t="s">
        <v>414</v>
      </c>
      <c r="T100" s="36" t="s">
        <v>418</v>
      </c>
      <c r="U100" s="14" t="s">
        <v>424</v>
      </c>
      <c r="V100" s="11">
        <v>322</v>
      </c>
      <c r="W100" s="11">
        <v>700</v>
      </c>
      <c r="X100" s="11">
        <v>2.2000000000000002</v>
      </c>
      <c r="Y100" s="215">
        <v>2.1739130434782608</v>
      </c>
      <c r="Z100" s="197"/>
      <c r="AA100" s="197"/>
      <c r="AB100" s="197"/>
      <c r="AC100" s="226">
        <v>2.1739130434782608</v>
      </c>
      <c r="AD100" s="197"/>
      <c r="AE100" s="197"/>
      <c r="AF100" s="4" t="s">
        <v>413</v>
      </c>
    </row>
    <row r="101" spans="1:32" hidden="1" x14ac:dyDescent="0.3">
      <c r="A101" s="4"/>
      <c r="B101" s="11" t="s">
        <v>10</v>
      </c>
      <c r="C101" s="11" t="s">
        <v>2065</v>
      </c>
      <c r="D101" s="11">
        <v>30</v>
      </c>
      <c r="E101" s="11">
        <v>52</v>
      </c>
      <c r="F101" s="82"/>
      <c r="G101" s="214">
        <f>Tabla14914[[#This Row],[PPF (µmol/s)]]/Tabla14914[[#This Row],[Power use (W)]]</f>
        <v>1.7333333333333334</v>
      </c>
      <c r="H101" s="195"/>
      <c r="I101" s="195"/>
      <c r="J101" s="218">
        <v>1.7333333333333334</v>
      </c>
      <c r="K101" s="195"/>
      <c r="L101" s="195"/>
      <c r="M101" s="195"/>
      <c r="N101" s="20" t="s">
        <v>2700</v>
      </c>
      <c r="S101" s="568" t="s">
        <v>551</v>
      </c>
      <c r="T101" s="623" t="s">
        <v>518</v>
      </c>
      <c r="U101" s="623" t="s">
        <v>2102</v>
      </c>
      <c r="V101" s="623">
        <v>150</v>
      </c>
      <c r="W101" s="388">
        <v>377</v>
      </c>
      <c r="X101" s="623">
        <v>2.52</v>
      </c>
      <c r="Y101" s="234">
        <v>2.5133333333333332</v>
      </c>
      <c r="Z101" s="621"/>
      <c r="AA101" s="621"/>
      <c r="AB101" s="621"/>
      <c r="AC101" s="621"/>
      <c r="AD101" s="622">
        <v>2.5133333333333332</v>
      </c>
      <c r="AE101" s="621"/>
      <c r="AF101" s="624" t="s">
        <v>1797</v>
      </c>
    </row>
    <row r="102" spans="1:32" hidden="1" x14ac:dyDescent="0.3">
      <c r="A102" s="4"/>
      <c r="B102" s="11" t="s">
        <v>11</v>
      </c>
      <c r="C102" s="11" t="s">
        <v>2065</v>
      </c>
      <c r="D102" s="11">
        <v>40</v>
      </c>
      <c r="E102" s="11">
        <v>72</v>
      </c>
      <c r="F102" s="82"/>
      <c r="G102" s="214">
        <f>Tabla14914[[#This Row],[PPF (µmol/s)]]/Tabla14914[[#This Row],[Power use (W)]]</f>
        <v>1.8</v>
      </c>
      <c r="H102" s="195"/>
      <c r="I102" s="195"/>
      <c r="J102" s="218">
        <v>1.8</v>
      </c>
      <c r="K102" s="195"/>
      <c r="L102" s="195"/>
      <c r="M102" s="195"/>
      <c r="N102" s="20" t="s">
        <v>2700</v>
      </c>
      <c r="S102" s="96" t="s">
        <v>552</v>
      </c>
      <c r="T102" s="96" t="s">
        <v>519</v>
      </c>
      <c r="U102" s="96" t="s">
        <v>2102</v>
      </c>
      <c r="V102" s="96">
        <v>250</v>
      </c>
      <c r="W102" s="388">
        <v>604</v>
      </c>
      <c r="X102" s="96">
        <v>2.52</v>
      </c>
      <c r="Y102" s="234">
        <v>2.4159999999999999</v>
      </c>
      <c r="Z102" s="621"/>
      <c r="AA102" s="621"/>
      <c r="AB102" s="621"/>
      <c r="AC102" s="622">
        <v>2.4159999999999999</v>
      </c>
      <c r="AD102" s="621"/>
      <c r="AE102" s="621"/>
      <c r="AF102" s="66" t="s">
        <v>1798</v>
      </c>
    </row>
    <row r="103" spans="1:32" hidden="1" x14ac:dyDescent="0.3">
      <c r="A103" s="4"/>
      <c r="B103" s="11" t="s">
        <v>12</v>
      </c>
      <c r="C103" s="11" t="s">
        <v>2065</v>
      </c>
      <c r="D103" s="11">
        <v>40</v>
      </c>
      <c r="E103" s="11">
        <v>67</v>
      </c>
      <c r="F103" s="82"/>
      <c r="G103" s="214">
        <f>Tabla14914[[#This Row],[PPF (µmol/s)]]/Tabla14914[[#This Row],[Power use (W)]]</f>
        <v>1.675</v>
      </c>
      <c r="H103" s="195"/>
      <c r="I103" s="195"/>
      <c r="J103" s="218">
        <v>1.675</v>
      </c>
      <c r="K103" s="195"/>
      <c r="L103" s="195"/>
      <c r="M103" s="195"/>
      <c r="N103" s="20" t="s">
        <v>2701</v>
      </c>
      <c r="S103" s="624" t="s">
        <v>516</v>
      </c>
      <c r="T103" s="623" t="s">
        <v>520</v>
      </c>
      <c r="U103" s="623" t="s">
        <v>2102</v>
      </c>
      <c r="V103" s="623">
        <v>350</v>
      </c>
      <c r="W103" s="388">
        <v>830</v>
      </c>
      <c r="X103" s="623">
        <v>2.52</v>
      </c>
      <c r="Y103" s="234">
        <v>2.3714285714285714</v>
      </c>
      <c r="Z103" s="621"/>
      <c r="AA103" s="621"/>
      <c r="AB103" s="621"/>
      <c r="AC103" s="622">
        <v>2.3714285714285714</v>
      </c>
      <c r="AD103" s="621"/>
      <c r="AE103" s="621"/>
      <c r="AF103" s="624" t="s">
        <v>1799</v>
      </c>
    </row>
    <row r="104" spans="1:32" ht="15" hidden="1" thickBot="1" x14ac:dyDescent="0.35">
      <c r="A104" s="7"/>
      <c r="B104" s="12" t="s">
        <v>13</v>
      </c>
      <c r="C104" s="11" t="s">
        <v>2065</v>
      </c>
      <c r="D104" s="12">
        <v>30</v>
      </c>
      <c r="E104" s="65">
        <v>45</v>
      </c>
      <c r="F104" s="82"/>
      <c r="G104" s="214">
        <f>Tabla14914[[#This Row],[PPF (µmol/s)]]/Tabla14914[[#This Row],[Power use (W)]]</f>
        <v>1.5</v>
      </c>
      <c r="H104" s="195"/>
      <c r="I104" s="195"/>
      <c r="J104" s="218">
        <v>1.5</v>
      </c>
      <c r="K104" s="195"/>
      <c r="L104" s="195"/>
      <c r="M104" s="195"/>
      <c r="N104" s="21" t="s">
        <v>2701</v>
      </c>
      <c r="S104" s="66"/>
      <c r="T104" s="96" t="s">
        <v>521</v>
      </c>
      <c r="U104" s="96" t="s">
        <v>2102</v>
      </c>
      <c r="V104" s="96">
        <v>680</v>
      </c>
      <c r="W104" s="388">
        <v>1661</v>
      </c>
      <c r="X104" s="96">
        <v>2.52</v>
      </c>
      <c r="Y104" s="234">
        <v>2.4426470588235296</v>
      </c>
      <c r="Z104" s="621"/>
      <c r="AA104" s="621"/>
      <c r="AB104" s="621"/>
      <c r="AC104" s="622">
        <v>2.4426470588235296</v>
      </c>
      <c r="AD104" s="621"/>
      <c r="AE104" s="621"/>
      <c r="AF104" s="66" t="s">
        <v>1800</v>
      </c>
    </row>
    <row r="105" spans="1:32" ht="18.600000000000001" hidden="1" thickBot="1" x14ac:dyDescent="0.4">
      <c r="A105" s="56" t="s">
        <v>33</v>
      </c>
      <c r="B105" s="15"/>
      <c r="C105" s="27"/>
      <c r="D105" s="27"/>
      <c r="E105" s="27"/>
      <c r="F105" s="27"/>
      <c r="G105" s="158"/>
      <c r="H105" s="190"/>
      <c r="I105" s="190"/>
      <c r="J105" s="190"/>
      <c r="K105" s="190"/>
      <c r="L105" s="190"/>
      <c r="M105" s="190"/>
      <c r="N105" s="16"/>
      <c r="S105" s="624" t="s">
        <v>1351</v>
      </c>
      <c r="T105" s="623" t="s">
        <v>523</v>
      </c>
      <c r="U105" s="623" t="s">
        <v>2102</v>
      </c>
      <c r="V105" s="388">
        <v>350</v>
      </c>
      <c r="W105" s="388">
        <v>830</v>
      </c>
      <c r="X105" s="623">
        <v>2.52</v>
      </c>
      <c r="Y105" s="234">
        <v>2.3714285714285714</v>
      </c>
      <c r="Z105" s="621"/>
      <c r="AA105" s="621"/>
      <c r="AB105" s="621"/>
      <c r="AC105" s="622">
        <v>2.3714285714285714</v>
      </c>
      <c r="AD105" s="621"/>
      <c r="AE105" s="621"/>
      <c r="AF105" s="624" t="s">
        <v>1801</v>
      </c>
    </row>
    <row r="106" spans="1:32" hidden="1" x14ac:dyDescent="0.3">
      <c r="A106" s="29" t="s">
        <v>31</v>
      </c>
      <c r="B106" s="14" t="s">
        <v>26</v>
      </c>
      <c r="C106" s="14" t="s">
        <v>2066</v>
      </c>
      <c r="D106" s="14">
        <v>630</v>
      </c>
      <c r="E106" s="14">
        <v>1800</v>
      </c>
      <c r="F106" s="169">
        <v>3</v>
      </c>
      <c r="G106" s="241">
        <f>Tabla14914[[#This Row],[PPF (µmol/s)]]/Tabla14914[[#This Row],[Power use (W)]]</f>
        <v>2.8571428571428572</v>
      </c>
      <c r="H106" s="196"/>
      <c r="I106" s="196"/>
      <c r="J106" s="196"/>
      <c r="K106" s="196"/>
      <c r="L106" s="196"/>
      <c r="M106" s="211">
        <v>3</v>
      </c>
      <c r="N106" s="19" t="s">
        <v>2708</v>
      </c>
      <c r="S106" s="280" t="s">
        <v>2019</v>
      </c>
      <c r="T106" s="96" t="s">
        <v>524</v>
      </c>
      <c r="U106" s="96" t="s">
        <v>2102</v>
      </c>
      <c r="V106" s="388">
        <v>700</v>
      </c>
      <c r="W106" s="388">
        <v>1661</v>
      </c>
      <c r="X106" s="96">
        <v>2.52</v>
      </c>
      <c r="Y106" s="234">
        <v>2.3728571428571428</v>
      </c>
      <c r="Z106" s="621"/>
      <c r="AA106" s="621"/>
      <c r="AB106" s="621"/>
      <c r="AC106" s="622">
        <v>2.3728571428571428</v>
      </c>
      <c r="AD106" s="621"/>
      <c r="AE106" s="621"/>
      <c r="AF106" s="66" t="s">
        <v>1802</v>
      </c>
    </row>
    <row r="107" spans="1:32" hidden="1" x14ac:dyDescent="0.3">
      <c r="A107" s="112" t="s">
        <v>32</v>
      </c>
      <c r="B107" s="11" t="s">
        <v>26</v>
      </c>
      <c r="C107" s="11" t="s">
        <v>301</v>
      </c>
      <c r="D107" s="11">
        <v>285</v>
      </c>
      <c r="E107" s="11">
        <v>800</v>
      </c>
      <c r="F107" s="170">
        <v>3</v>
      </c>
      <c r="G107" s="241">
        <f>Tabla14914[[#This Row],[PPF (µmol/s)]]/Tabla14914[[#This Row],[Power use (W)]]</f>
        <v>2.807017543859649</v>
      </c>
      <c r="H107" s="196"/>
      <c r="I107" s="196"/>
      <c r="J107" s="196"/>
      <c r="K107" s="196"/>
      <c r="L107" s="196"/>
      <c r="M107" s="211">
        <v>3</v>
      </c>
      <c r="N107" s="19" t="s">
        <v>2707</v>
      </c>
      <c r="S107" s="568" t="s">
        <v>703</v>
      </c>
      <c r="T107" s="632" t="s">
        <v>674</v>
      </c>
      <c r="U107" s="632" t="s">
        <v>424</v>
      </c>
      <c r="V107" s="632">
        <v>210</v>
      </c>
      <c r="W107" s="632">
        <v>620</v>
      </c>
      <c r="X107" s="633">
        <v>3.2</v>
      </c>
      <c r="Y107" s="634">
        <v>2.9523809523809526</v>
      </c>
      <c r="Z107" s="621"/>
      <c r="AA107" s="621"/>
      <c r="AB107" s="621"/>
      <c r="AC107" s="621"/>
      <c r="AD107" s="622"/>
      <c r="AE107" s="621">
        <v>3.2</v>
      </c>
      <c r="AF107" s="635" t="s">
        <v>1838</v>
      </c>
    </row>
    <row r="108" spans="1:32" hidden="1" x14ac:dyDescent="0.3">
      <c r="A108" s="280" t="s">
        <v>2019</v>
      </c>
      <c r="B108" s="11" t="s">
        <v>26</v>
      </c>
      <c r="C108" s="11" t="s">
        <v>302</v>
      </c>
      <c r="D108" s="11">
        <v>210</v>
      </c>
      <c r="E108" s="11">
        <v>620</v>
      </c>
      <c r="F108" s="170">
        <v>3.2</v>
      </c>
      <c r="G108" s="241">
        <f>Tabla14914[[#This Row],[PPF (µmol/s)]]/Tabla14914[[#This Row],[Power use (W)]]</f>
        <v>2.9523809523809526</v>
      </c>
      <c r="H108" s="196"/>
      <c r="I108" s="196"/>
      <c r="J108" s="196"/>
      <c r="K108" s="196"/>
      <c r="L108" s="196"/>
      <c r="M108" s="211">
        <v>3.2</v>
      </c>
      <c r="N108" s="19" t="s">
        <v>2709</v>
      </c>
      <c r="S108" s="96" t="s">
        <v>704</v>
      </c>
      <c r="T108" s="96" t="s">
        <v>675</v>
      </c>
      <c r="U108" s="102" t="s">
        <v>424</v>
      </c>
      <c r="V108" s="96">
        <v>420</v>
      </c>
      <c r="W108" s="96">
        <v>1240</v>
      </c>
      <c r="X108" s="181">
        <v>3.2</v>
      </c>
      <c r="Y108" s="636">
        <v>2.9523809523809526</v>
      </c>
      <c r="Z108" s="621"/>
      <c r="AA108" s="621"/>
      <c r="AB108" s="621"/>
      <c r="AC108" s="621"/>
      <c r="AD108" s="622"/>
      <c r="AE108" s="621">
        <v>3.2</v>
      </c>
      <c r="AF108" s="66" t="s">
        <v>1838</v>
      </c>
    </row>
    <row r="109" spans="1:32" hidden="1" x14ac:dyDescent="0.3">
      <c r="A109" s="5"/>
      <c r="B109" s="11" t="s">
        <v>965</v>
      </c>
      <c r="C109" s="11" t="s">
        <v>962</v>
      </c>
      <c r="D109" s="11">
        <v>64</v>
      </c>
      <c r="E109" s="11">
        <v>175</v>
      </c>
      <c r="F109" s="11">
        <v>2.7</v>
      </c>
      <c r="G109" s="215">
        <f>Tabla14914[[#This Row],[PPF (µmol/s)]]/Tabla14914[[#This Row],[Power use (W)]]</f>
        <v>2.734375</v>
      </c>
      <c r="H109" s="197"/>
      <c r="I109" s="197"/>
      <c r="J109" s="197"/>
      <c r="K109" s="197"/>
      <c r="L109" s="226">
        <v>2.734375</v>
      </c>
      <c r="M109" s="226"/>
      <c r="N109" s="20"/>
      <c r="S109" s="569" t="s">
        <v>2019</v>
      </c>
      <c r="T109" s="623" t="s">
        <v>676</v>
      </c>
      <c r="U109" s="632" t="s">
        <v>424</v>
      </c>
      <c r="V109" s="623">
        <v>630</v>
      </c>
      <c r="W109" s="623">
        <v>1860</v>
      </c>
      <c r="X109" s="181">
        <v>3.2</v>
      </c>
      <c r="Y109" s="636">
        <v>2.9523809523809526</v>
      </c>
      <c r="Z109" s="621"/>
      <c r="AA109" s="621"/>
      <c r="AB109" s="621"/>
      <c r="AC109" s="621"/>
      <c r="AD109" s="622"/>
      <c r="AE109" s="621">
        <v>3.2</v>
      </c>
      <c r="AF109" s="624" t="s">
        <v>1838</v>
      </c>
    </row>
    <row r="110" spans="1:32" hidden="1" x14ac:dyDescent="0.3">
      <c r="A110" s="5"/>
      <c r="B110" s="11" t="s">
        <v>964</v>
      </c>
      <c r="C110" s="11" t="s">
        <v>963</v>
      </c>
      <c r="D110" s="11">
        <v>79</v>
      </c>
      <c r="E110" s="11">
        <v>220</v>
      </c>
      <c r="F110" s="11">
        <v>2.8</v>
      </c>
      <c r="G110" s="215">
        <f>Tabla14914[[#This Row],[PPF (µmol/s)]]/Tabla14914[[#This Row],[Power use (W)]]</f>
        <v>2.7848101265822787</v>
      </c>
      <c r="H110" s="197"/>
      <c r="I110" s="197"/>
      <c r="J110" s="197"/>
      <c r="K110" s="197"/>
      <c r="L110" s="226">
        <v>2.7848101265822787</v>
      </c>
      <c r="M110" s="226"/>
      <c r="N110" s="4"/>
      <c r="S110" s="66"/>
      <c r="T110" s="96" t="s">
        <v>678</v>
      </c>
      <c r="U110" s="96" t="s">
        <v>424</v>
      </c>
      <c r="V110" s="96">
        <v>210</v>
      </c>
      <c r="W110" s="96">
        <v>620</v>
      </c>
      <c r="X110" s="181">
        <v>3.2</v>
      </c>
      <c r="Y110" s="636">
        <v>2.9523809523809526</v>
      </c>
      <c r="Z110" s="621"/>
      <c r="AA110" s="621"/>
      <c r="AB110" s="621"/>
      <c r="AC110" s="622"/>
      <c r="AD110" s="622"/>
      <c r="AE110" s="621">
        <v>3.2</v>
      </c>
      <c r="AF110" s="66" t="s">
        <v>1840</v>
      </c>
    </row>
    <row r="111" spans="1:32" hidden="1" x14ac:dyDescent="0.3">
      <c r="A111" s="4"/>
      <c r="B111" s="11" t="s">
        <v>966</v>
      </c>
      <c r="C111" s="11" t="s">
        <v>968</v>
      </c>
      <c r="D111" s="11">
        <v>81</v>
      </c>
      <c r="E111" s="11">
        <v>240</v>
      </c>
      <c r="F111" s="11">
        <v>3</v>
      </c>
      <c r="G111" s="215">
        <f>Tabla14914[[#This Row],[PPF (µmol/s)]]/Tabla14914[[#This Row],[Power use (W)]]</f>
        <v>2.9629629629629628</v>
      </c>
      <c r="H111" s="197"/>
      <c r="I111" s="197"/>
      <c r="J111" s="197"/>
      <c r="K111" s="197"/>
      <c r="L111" s="226">
        <v>2.9629629629629628</v>
      </c>
      <c r="M111" s="226"/>
      <c r="N111" s="20"/>
      <c r="S111" s="624"/>
      <c r="T111" s="623" t="s">
        <v>679</v>
      </c>
      <c r="U111" s="623" t="s">
        <v>424</v>
      </c>
      <c r="V111" s="623">
        <v>510</v>
      </c>
      <c r="W111" s="623">
        <v>1500</v>
      </c>
      <c r="X111" s="181">
        <v>3.2</v>
      </c>
      <c r="Y111" s="636">
        <v>2.9411764705882355</v>
      </c>
      <c r="Z111" s="621"/>
      <c r="AA111" s="621"/>
      <c r="AB111" s="621"/>
      <c r="AC111" s="622"/>
      <c r="AD111" s="622"/>
      <c r="AE111" s="621">
        <v>3.2</v>
      </c>
      <c r="AF111" s="624" t="s">
        <v>1840</v>
      </c>
    </row>
    <row r="112" spans="1:32" hidden="1" x14ac:dyDescent="0.3">
      <c r="A112" s="4"/>
      <c r="B112" s="11" t="s">
        <v>967</v>
      </c>
      <c r="C112" s="11" t="s">
        <v>969</v>
      </c>
      <c r="D112" s="11">
        <v>100</v>
      </c>
      <c r="E112" s="11">
        <v>300</v>
      </c>
      <c r="F112" s="11">
        <v>3</v>
      </c>
      <c r="G112" s="215">
        <f>Tabla14914[[#This Row],[PPF (µmol/s)]]/Tabla14914[[#This Row],[Power use (W)]]</f>
        <v>3</v>
      </c>
      <c r="H112" s="197"/>
      <c r="I112" s="197"/>
      <c r="J112" s="197"/>
      <c r="K112" s="197"/>
      <c r="L112" s="226"/>
      <c r="M112" s="226">
        <v>3</v>
      </c>
      <c r="N112" s="4"/>
      <c r="S112" s="66"/>
      <c r="T112" s="96" t="s">
        <v>680</v>
      </c>
      <c r="U112" s="96" t="s">
        <v>424</v>
      </c>
      <c r="V112" s="96">
        <v>540</v>
      </c>
      <c r="W112" s="96">
        <v>1650</v>
      </c>
      <c r="X112" s="181">
        <v>3.2</v>
      </c>
      <c r="Y112" s="636">
        <v>3.0555555555555554</v>
      </c>
      <c r="Z112" s="621"/>
      <c r="AA112" s="621"/>
      <c r="AB112" s="621"/>
      <c r="AC112" s="622"/>
      <c r="AD112" s="622"/>
      <c r="AE112" s="622">
        <v>3.2</v>
      </c>
      <c r="AF112" s="66" t="s">
        <v>1840</v>
      </c>
    </row>
    <row r="113" spans="1:32" hidden="1" x14ac:dyDescent="0.3">
      <c r="A113" s="4"/>
      <c r="B113" s="11" t="s">
        <v>27</v>
      </c>
      <c r="C113" s="11" t="s">
        <v>23</v>
      </c>
      <c r="D113" s="11">
        <v>13</v>
      </c>
      <c r="E113" s="11">
        <v>25</v>
      </c>
      <c r="F113" s="11">
        <v>1.9</v>
      </c>
      <c r="G113" s="215">
        <f>Tabla14914[[#This Row],[PPF (µmol/s)]]/Tabla14914[[#This Row],[Power use (W)]]</f>
        <v>1.9230769230769231</v>
      </c>
      <c r="H113" s="197"/>
      <c r="I113" s="197"/>
      <c r="J113" s="226">
        <v>1.9230769230769231</v>
      </c>
      <c r="K113" s="197"/>
      <c r="L113" s="226"/>
      <c r="M113" s="226"/>
      <c r="N113" s="20" t="s">
        <v>30</v>
      </c>
      <c r="S113" s="624"/>
      <c r="T113" s="623" t="s">
        <v>681</v>
      </c>
      <c r="U113" s="623" t="s">
        <v>424</v>
      </c>
      <c r="V113" s="623">
        <v>580</v>
      </c>
      <c r="W113" s="623">
        <v>1800</v>
      </c>
      <c r="X113" s="181">
        <v>3.2</v>
      </c>
      <c r="Y113" s="636">
        <v>3.103448275862069</v>
      </c>
      <c r="Z113" s="621"/>
      <c r="AA113" s="621"/>
      <c r="AB113" s="621"/>
      <c r="AC113" s="622"/>
      <c r="AD113" s="622"/>
      <c r="AE113" s="622">
        <v>3.2</v>
      </c>
      <c r="AF113" s="624" t="s">
        <v>1840</v>
      </c>
    </row>
    <row r="114" spans="1:32" hidden="1" x14ac:dyDescent="0.3">
      <c r="A114" s="4"/>
      <c r="B114" s="11" t="s">
        <v>27</v>
      </c>
      <c r="C114" s="11" t="s">
        <v>25</v>
      </c>
      <c r="D114" s="11">
        <v>11</v>
      </c>
      <c r="E114" s="11">
        <v>20</v>
      </c>
      <c r="F114" s="11">
        <v>1.8</v>
      </c>
      <c r="G114" s="215">
        <f>Tabla14914[[#This Row],[PPF (µmol/s)]]/Tabla14914[[#This Row],[Power use (W)]]</f>
        <v>1.8181818181818181</v>
      </c>
      <c r="H114" s="197"/>
      <c r="I114" s="197"/>
      <c r="J114" s="226">
        <v>1.8181818181818181</v>
      </c>
      <c r="K114" s="197"/>
      <c r="L114" s="226"/>
      <c r="M114" s="226"/>
      <c r="N114" s="20" t="s">
        <v>29</v>
      </c>
      <c r="S114" s="66"/>
      <c r="T114" s="96" t="s">
        <v>682</v>
      </c>
      <c r="U114" s="96" t="s">
        <v>424</v>
      </c>
      <c r="V114" s="96">
        <v>640</v>
      </c>
      <c r="W114" s="96">
        <v>1960</v>
      </c>
      <c r="X114" s="181">
        <v>3.2</v>
      </c>
      <c r="Y114" s="636">
        <v>3.0625</v>
      </c>
      <c r="Z114" s="621"/>
      <c r="AA114" s="621"/>
      <c r="AB114" s="621"/>
      <c r="AC114" s="622"/>
      <c r="AD114" s="622"/>
      <c r="AE114" s="622">
        <v>3.2</v>
      </c>
      <c r="AF114" s="66" t="s">
        <v>1840</v>
      </c>
    </row>
    <row r="115" spans="1:32" hidden="1" x14ac:dyDescent="0.3">
      <c r="A115" s="4"/>
      <c r="B115" s="11" t="s">
        <v>970</v>
      </c>
      <c r="C115" s="11" t="s">
        <v>303</v>
      </c>
      <c r="D115" s="11">
        <v>32</v>
      </c>
      <c r="E115" s="11">
        <v>83</v>
      </c>
      <c r="F115" s="170">
        <v>3</v>
      </c>
      <c r="G115" s="241">
        <f>Tabla14914[[#This Row],[PPF (µmol/s)]]/Tabla14914[[#This Row],[Power use (W)]]</f>
        <v>2.59375</v>
      </c>
      <c r="H115" s="196"/>
      <c r="I115" s="196"/>
      <c r="J115" s="196"/>
      <c r="K115" s="196"/>
      <c r="L115" s="211">
        <v>2.9642857142857144</v>
      </c>
      <c r="M115" s="211"/>
      <c r="N115" s="19" t="s">
        <v>2706</v>
      </c>
      <c r="S115" s="624"/>
      <c r="T115" s="623" t="s">
        <v>683</v>
      </c>
      <c r="U115" s="623" t="s">
        <v>424</v>
      </c>
      <c r="V115" s="623">
        <v>720</v>
      </c>
      <c r="W115" s="623">
        <v>2150</v>
      </c>
      <c r="X115" s="181">
        <v>3.2</v>
      </c>
      <c r="Y115" s="636">
        <v>2.9861111111111112</v>
      </c>
      <c r="Z115" s="621"/>
      <c r="AA115" s="621"/>
      <c r="AB115" s="621"/>
      <c r="AC115" s="622"/>
      <c r="AD115" s="622"/>
      <c r="AE115" s="622">
        <v>3.2</v>
      </c>
      <c r="AF115" s="624" t="s">
        <v>1840</v>
      </c>
    </row>
    <row r="116" spans="1:32" hidden="1" x14ac:dyDescent="0.3">
      <c r="A116" s="4"/>
      <c r="B116" s="11" t="s">
        <v>972</v>
      </c>
      <c r="C116" s="11" t="s">
        <v>973</v>
      </c>
      <c r="D116" s="11">
        <v>62</v>
      </c>
      <c r="E116" s="11">
        <v>67</v>
      </c>
      <c r="F116" s="170">
        <v>2.2000000000000002</v>
      </c>
      <c r="G116" s="220">
        <f>Tabla14914[[#This Row],[PPF (µmol/s)]]/Tabla14914[[#This Row],[Power use (W)]]</f>
        <v>1.0806451612903225</v>
      </c>
      <c r="H116" s="197"/>
      <c r="I116" s="197"/>
      <c r="J116" s="197"/>
      <c r="K116" s="197">
        <v>2.2000000000000002</v>
      </c>
      <c r="L116" s="197"/>
      <c r="M116" s="226"/>
      <c r="N116" s="20" t="s">
        <v>2705</v>
      </c>
      <c r="S116" s="66"/>
      <c r="T116" s="96" t="s">
        <v>684</v>
      </c>
      <c r="U116" s="96" t="s">
        <v>424</v>
      </c>
      <c r="V116" s="96">
        <v>800</v>
      </c>
      <c r="W116" s="96">
        <v>2340</v>
      </c>
      <c r="X116" s="181">
        <v>3.2</v>
      </c>
      <c r="Y116" s="636">
        <v>2.9249999999999998</v>
      </c>
      <c r="Z116" s="621"/>
      <c r="AA116" s="621"/>
      <c r="AB116" s="621"/>
      <c r="AC116" s="622"/>
      <c r="AD116" s="622"/>
      <c r="AE116" s="622">
        <v>3.2</v>
      </c>
      <c r="AF116" s="66" t="s">
        <v>1840</v>
      </c>
    </row>
    <row r="117" spans="1:32" hidden="1" x14ac:dyDescent="0.3">
      <c r="A117" s="4"/>
      <c r="B117" s="11" t="s">
        <v>972</v>
      </c>
      <c r="C117" s="11" t="s">
        <v>974</v>
      </c>
      <c r="D117" s="11">
        <v>62</v>
      </c>
      <c r="E117" s="11">
        <v>83</v>
      </c>
      <c r="F117" s="170">
        <v>2.2000000000000002</v>
      </c>
      <c r="G117" s="220">
        <f>Tabla14914[[#This Row],[PPF (µmol/s)]]/Tabla14914[[#This Row],[Power use (W)]]</f>
        <v>1.3387096774193548</v>
      </c>
      <c r="H117" s="197"/>
      <c r="I117" s="197"/>
      <c r="J117" s="197"/>
      <c r="K117" s="197">
        <v>2.2000000000000002</v>
      </c>
      <c r="L117" s="197"/>
      <c r="M117" s="226"/>
      <c r="N117" s="20" t="s">
        <v>2704</v>
      </c>
      <c r="S117" s="624"/>
      <c r="T117" s="623" t="s">
        <v>685</v>
      </c>
      <c r="U117" s="623" t="s">
        <v>424</v>
      </c>
      <c r="V117" s="623">
        <v>15.19</v>
      </c>
      <c r="W117" s="623">
        <v>45</v>
      </c>
      <c r="X117" s="181">
        <v>3.7</v>
      </c>
      <c r="Y117" s="636">
        <v>2.9624753127057275</v>
      </c>
      <c r="Z117" s="621"/>
      <c r="AA117" s="621"/>
      <c r="AB117" s="621"/>
      <c r="AC117" s="622"/>
      <c r="AD117" s="622"/>
      <c r="AE117" s="622">
        <v>3.7</v>
      </c>
      <c r="AF117" s="624" t="s">
        <v>1841</v>
      </c>
    </row>
    <row r="118" spans="1:32" hidden="1" x14ac:dyDescent="0.3">
      <c r="A118" s="4"/>
      <c r="B118" s="65" t="s">
        <v>971</v>
      </c>
      <c r="C118" s="65" t="s">
        <v>976</v>
      </c>
      <c r="D118" s="11">
        <v>77</v>
      </c>
      <c r="E118" s="11">
        <v>168</v>
      </c>
      <c r="F118" s="170">
        <v>3</v>
      </c>
      <c r="G118" s="241">
        <f>Tabla14914[[#This Row],[PPF (µmol/s)]]/Tabla14914[[#This Row],[Power use (W)]]</f>
        <v>2.1818181818181817</v>
      </c>
      <c r="H118" s="196"/>
      <c r="I118" s="196"/>
      <c r="J118" s="196"/>
      <c r="K118" s="196"/>
      <c r="L118" s="196"/>
      <c r="M118" s="211">
        <v>3</v>
      </c>
      <c r="N118" s="19" t="s">
        <v>2703</v>
      </c>
      <c r="S118" s="66"/>
      <c r="T118" s="96" t="s">
        <v>686</v>
      </c>
      <c r="U118" s="96" t="s">
        <v>424</v>
      </c>
      <c r="V118" s="96">
        <v>16.239999999999998</v>
      </c>
      <c r="W118" s="96">
        <v>43</v>
      </c>
      <c r="X118" s="181">
        <v>3.3</v>
      </c>
      <c r="Y118" s="636">
        <v>2.6477832512315271</v>
      </c>
      <c r="Z118" s="621"/>
      <c r="AA118" s="621"/>
      <c r="AB118" s="621"/>
      <c r="AC118" s="622"/>
      <c r="AD118" s="622"/>
      <c r="AE118" s="622">
        <v>3.3</v>
      </c>
      <c r="AF118" s="66" t="s">
        <v>1841</v>
      </c>
    </row>
    <row r="119" spans="1:32" ht="15" hidden="1" thickBot="1" x14ac:dyDescent="0.35">
      <c r="A119" s="7"/>
      <c r="B119" s="12" t="s">
        <v>971</v>
      </c>
      <c r="C119" s="12" t="s">
        <v>977</v>
      </c>
      <c r="D119" s="12">
        <v>97</v>
      </c>
      <c r="E119" s="12">
        <v>210</v>
      </c>
      <c r="F119" s="172">
        <v>3</v>
      </c>
      <c r="G119" s="247">
        <f>Tabla14914[[#This Row],[PPF (µmol/s)]]/Tabla14914[[#This Row],[Power use (W)]]</f>
        <v>2.1649484536082473</v>
      </c>
      <c r="H119" s="198"/>
      <c r="I119" s="198"/>
      <c r="J119" s="198"/>
      <c r="K119" s="198"/>
      <c r="L119" s="198"/>
      <c r="M119" s="227">
        <v>3</v>
      </c>
      <c r="N119" s="19" t="s">
        <v>2703</v>
      </c>
      <c r="S119" s="624"/>
      <c r="T119" s="623" t="s">
        <v>687</v>
      </c>
      <c r="U119" s="623" t="s">
        <v>424</v>
      </c>
      <c r="V119" s="623">
        <v>14.54</v>
      </c>
      <c r="W119" s="623">
        <v>39</v>
      </c>
      <c r="X119" s="181">
        <v>3.35</v>
      </c>
      <c r="Y119" s="636">
        <v>2.6822558459422283</v>
      </c>
      <c r="Z119" s="621"/>
      <c r="AA119" s="621"/>
      <c r="AB119" s="621"/>
      <c r="AC119" s="622"/>
      <c r="AD119" s="622"/>
      <c r="AE119" s="622">
        <v>3.35</v>
      </c>
      <c r="AF119" s="624" t="s">
        <v>1841</v>
      </c>
    </row>
    <row r="120" spans="1:32" ht="18.600000000000001" hidden="1" thickBot="1" x14ac:dyDescent="0.4">
      <c r="A120" s="56" t="s">
        <v>34</v>
      </c>
      <c r="B120" s="15"/>
      <c r="C120" s="27"/>
      <c r="D120" s="27"/>
      <c r="E120" s="27"/>
      <c r="F120" s="27"/>
      <c r="G120" s="158"/>
      <c r="H120" s="190"/>
      <c r="I120" s="201"/>
      <c r="J120" s="190"/>
      <c r="K120" s="190"/>
      <c r="L120" s="190"/>
      <c r="M120" s="190"/>
      <c r="N120" s="16"/>
      <c r="S120" s="66"/>
      <c r="T120" s="96" t="s">
        <v>688</v>
      </c>
      <c r="U120" s="96" t="s">
        <v>424</v>
      </c>
      <c r="V120" s="96">
        <v>16.03</v>
      </c>
      <c r="W120" s="96">
        <v>45</v>
      </c>
      <c r="X120" s="181">
        <v>3.5</v>
      </c>
      <c r="Y120" s="636">
        <v>2.8072364316905798</v>
      </c>
      <c r="Z120" s="621"/>
      <c r="AA120" s="621"/>
      <c r="AB120" s="621"/>
      <c r="AC120" s="622"/>
      <c r="AD120" s="622"/>
      <c r="AE120" s="622">
        <v>3.5</v>
      </c>
      <c r="AF120" s="66" t="s">
        <v>1841</v>
      </c>
    </row>
    <row r="121" spans="1:32" hidden="1" x14ac:dyDescent="0.3">
      <c r="A121" s="30" t="s">
        <v>41</v>
      </c>
      <c r="B121" s="14" t="s">
        <v>35</v>
      </c>
      <c r="C121" s="14" t="s">
        <v>2067</v>
      </c>
      <c r="D121" s="14">
        <v>298</v>
      </c>
      <c r="E121" s="14">
        <v>775</v>
      </c>
      <c r="F121" s="14">
        <v>2.61</v>
      </c>
      <c r="G121" s="219">
        <f>Tabla14914[[#This Row],[PPF (µmol/s)]]/Tabla14914[[#This Row],[Power use (W)]]</f>
        <v>2.6006711409395975</v>
      </c>
      <c r="H121" s="195"/>
      <c r="I121" s="194"/>
      <c r="J121" s="194"/>
      <c r="K121" s="194"/>
      <c r="L121" s="225">
        <v>2.6006711409395975</v>
      </c>
      <c r="M121" s="194"/>
      <c r="N121" s="19" t="s">
        <v>978</v>
      </c>
      <c r="S121" s="624"/>
      <c r="T121" s="623" t="s">
        <v>689</v>
      </c>
      <c r="U121" s="623" t="s">
        <v>424</v>
      </c>
      <c r="V121" s="623">
        <v>15.26</v>
      </c>
      <c r="W121" s="623">
        <v>48</v>
      </c>
      <c r="X121" s="181">
        <v>3.87</v>
      </c>
      <c r="Y121" s="636">
        <v>3.145478374836173</v>
      </c>
      <c r="Z121" s="621"/>
      <c r="AA121" s="621"/>
      <c r="AB121" s="621"/>
      <c r="AC121" s="622"/>
      <c r="AD121" s="622"/>
      <c r="AE121" s="622">
        <v>3.87</v>
      </c>
      <c r="AF121" s="624" t="s">
        <v>1841</v>
      </c>
    </row>
    <row r="122" spans="1:32" hidden="1" x14ac:dyDescent="0.3">
      <c r="A122" s="73" t="s">
        <v>42</v>
      </c>
      <c r="B122" s="11" t="s">
        <v>981</v>
      </c>
      <c r="C122" s="11" t="s">
        <v>304</v>
      </c>
      <c r="D122" s="11">
        <v>630</v>
      </c>
      <c r="E122" s="11">
        <v>1350</v>
      </c>
      <c r="F122" s="11">
        <v>2.2000000000000002</v>
      </c>
      <c r="G122" s="219">
        <f>Tabla14914[[#This Row],[PPF (µmol/s)]]/Tabla14914[[#This Row],[Power use (W)]]</f>
        <v>2.1428571428571428</v>
      </c>
      <c r="H122" s="195"/>
      <c r="I122" s="195"/>
      <c r="J122" s="195"/>
      <c r="K122" s="218">
        <v>2.1428571428571428</v>
      </c>
      <c r="L122" s="218"/>
      <c r="M122" s="195"/>
      <c r="N122" s="19" t="s">
        <v>978</v>
      </c>
      <c r="S122" s="66"/>
      <c r="T122" s="96" t="s">
        <v>690</v>
      </c>
      <c r="U122" s="96" t="s">
        <v>424</v>
      </c>
      <c r="V122" s="96">
        <v>15.61</v>
      </c>
      <c r="W122" s="96">
        <v>44</v>
      </c>
      <c r="X122" s="181">
        <v>3.51</v>
      </c>
      <c r="Y122" s="636">
        <v>2.8187059577194109</v>
      </c>
      <c r="Z122" s="621"/>
      <c r="AA122" s="621"/>
      <c r="AB122" s="621"/>
      <c r="AC122" s="622"/>
      <c r="AD122" s="622"/>
      <c r="AE122" s="622">
        <v>3.51</v>
      </c>
      <c r="AF122" s="66" t="s">
        <v>1841</v>
      </c>
    </row>
    <row r="123" spans="1:32" hidden="1" x14ac:dyDescent="0.3">
      <c r="A123" s="280" t="s">
        <v>2019</v>
      </c>
      <c r="B123" s="11" t="s">
        <v>982</v>
      </c>
      <c r="C123" s="11" t="s">
        <v>304</v>
      </c>
      <c r="D123" s="11">
        <v>556</v>
      </c>
      <c r="E123" s="11">
        <v>1250</v>
      </c>
      <c r="F123" s="11">
        <v>2.25</v>
      </c>
      <c r="G123" s="219">
        <f>Tabla14914[[#This Row],[PPF (µmol/s)]]/Tabla14914[[#This Row],[Power use (W)]]</f>
        <v>2.2482014388489207</v>
      </c>
      <c r="H123" s="195"/>
      <c r="I123" s="195"/>
      <c r="J123" s="195"/>
      <c r="K123" s="218">
        <v>2.2482014388489207</v>
      </c>
      <c r="L123" s="218"/>
      <c r="M123" s="195"/>
      <c r="N123" s="19" t="s">
        <v>978</v>
      </c>
      <c r="S123" s="624"/>
      <c r="T123" s="623" t="s">
        <v>691</v>
      </c>
      <c r="U123" s="623" t="s">
        <v>424</v>
      </c>
      <c r="V123" s="623">
        <v>16.309999999999999</v>
      </c>
      <c r="W123" s="623">
        <v>45</v>
      </c>
      <c r="X123" s="181">
        <v>3.43</v>
      </c>
      <c r="Y123" s="636">
        <v>2.7590435315757205</v>
      </c>
      <c r="Z123" s="621"/>
      <c r="AA123" s="621"/>
      <c r="AB123" s="621"/>
      <c r="AC123" s="622"/>
      <c r="AD123" s="622"/>
      <c r="AE123" s="622">
        <v>3.43</v>
      </c>
      <c r="AF123" s="624" t="s">
        <v>1841</v>
      </c>
    </row>
    <row r="124" spans="1:32" hidden="1" x14ac:dyDescent="0.3">
      <c r="A124" s="4"/>
      <c r="B124" s="11" t="s">
        <v>980</v>
      </c>
      <c r="C124" s="11" t="s">
        <v>304</v>
      </c>
      <c r="D124" s="11">
        <v>700</v>
      </c>
      <c r="E124" s="11">
        <v>1820</v>
      </c>
      <c r="F124" s="11">
        <v>2.6</v>
      </c>
      <c r="G124" s="219">
        <f>Tabla14914[[#This Row],[PPF (µmol/s)]]/Tabla14914[[#This Row],[Power use (W)]]</f>
        <v>2.6</v>
      </c>
      <c r="H124" s="195"/>
      <c r="I124" s="195"/>
      <c r="J124" s="195"/>
      <c r="K124" s="218"/>
      <c r="L124" s="218">
        <v>2.6</v>
      </c>
      <c r="M124" s="195"/>
      <c r="N124" s="19" t="s">
        <v>978</v>
      </c>
      <c r="S124" s="66"/>
      <c r="T124" s="96" t="s">
        <v>692</v>
      </c>
      <c r="U124" s="96" t="s">
        <v>424</v>
      </c>
      <c r="V124" s="96">
        <v>17.71</v>
      </c>
      <c r="W124" s="96">
        <v>44</v>
      </c>
      <c r="X124" s="181">
        <v>3.1</v>
      </c>
      <c r="Y124" s="636">
        <v>2.4844720496894408</v>
      </c>
      <c r="Z124" s="621"/>
      <c r="AA124" s="621"/>
      <c r="AB124" s="621"/>
      <c r="AC124" s="622"/>
      <c r="AD124" s="622"/>
      <c r="AE124" s="622">
        <v>3.1</v>
      </c>
      <c r="AF124" s="66" t="s">
        <v>1841</v>
      </c>
    </row>
    <row r="125" spans="1:32" hidden="1" x14ac:dyDescent="0.3">
      <c r="A125" s="5"/>
      <c r="B125" s="11" t="s">
        <v>983</v>
      </c>
      <c r="C125" s="11" t="s">
        <v>305</v>
      </c>
      <c r="D125" s="11">
        <v>300</v>
      </c>
      <c r="E125" s="11">
        <v>670</v>
      </c>
      <c r="F125" s="11">
        <v>2.23</v>
      </c>
      <c r="G125" s="219">
        <f>Tabla14914[[#This Row],[PPF (µmol/s)]]/Tabla14914[[#This Row],[Power use (W)]]</f>
        <v>2.2333333333333334</v>
      </c>
      <c r="H125" s="195"/>
      <c r="I125" s="195"/>
      <c r="J125" s="195"/>
      <c r="K125" s="218">
        <v>2.2333333333333334</v>
      </c>
      <c r="L125" s="218"/>
      <c r="M125" s="195"/>
      <c r="N125" s="19" t="s">
        <v>978</v>
      </c>
      <c r="S125" s="624"/>
      <c r="T125" s="637" t="s">
        <v>702</v>
      </c>
      <c r="U125" s="637" t="s">
        <v>424</v>
      </c>
      <c r="V125" s="637">
        <v>14.4</v>
      </c>
      <c r="W125" s="619"/>
      <c r="X125" s="619"/>
      <c r="Y125" s="631">
        <v>0</v>
      </c>
      <c r="Z125" s="621"/>
      <c r="AA125" s="621"/>
      <c r="AB125" s="621"/>
      <c r="AC125" s="621"/>
      <c r="AD125" s="621"/>
      <c r="AE125" s="621"/>
      <c r="AF125" s="638" t="s">
        <v>1355</v>
      </c>
    </row>
    <row r="126" spans="1:32" hidden="1" x14ac:dyDescent="0.3">
      <c r="A126" s="4"/>
      <c r="B126" s="11" t="s">
        <v>984</v>
      </c>
      <c r="C126" s="11" t="s">
        <v>305</v>
      </c>
      <c r="D126" s="11">
        <v>136</v>
      </c>
      <c r="E126" s="11">
        <v>320</v>
      </c>
      <c r="F126" s="11">
        <v>2.35</v>
      </c>
      <c r="G126" s="219">
        <f>Tabla14914[[#This Row],[PPF (µmol/s)]]/Tabla14914[[#This Row],[Power use (W)]]</f>
        <v>2.3529411764705883</v>
      </c>
      <c r="H126" s="195"/>
      <c r="I126" s="195"/>
      <c r="J126" s="195"/>
      <c r="K126" s="218">
        <v>2.3529411764705883</v>
      </c>
      <c r="L126" s="218"/>
      <c r="M126" s="195"/>
      <c r="N126" s="19" t="s">
        <v>978</v>
      </c>
      <c r="S126" s="58" t="s">
        <v>738</v>
      </c>
      <c r="T126" s="96" t="s">
        <v>730</v>
      </c>
      <c r="U126" s="96" t="s">
        <v>424</v>
      </c>
      <c r="V126" s="96">
        <v>32</v>
      </c>
      <c r="W126" s="96">
        <v>104</v>
      </c>
      <c r="X126" s="96">
        <v>3.2</v>
      </c>
      <c r="Y126" s="234">
        <v>3.25</v>
      </c>
      <c r="Z126" s="207"/>
      <c r="AA126" s="207"/>
      <c r="AB126" s="207"/>
      <c r="AC126" s="207"/>
      <c r="AD126" s="236"/>
      <c r="AE126" s="236">
        <v>3.25</v>
      </c>
      <c r="AF126" s="66" t="s">
        <v>733</v>
      </c>
    </row>
    <row r="127" spans="1:32" hidden="1" x14ac:dyDescent="0.3">
      <c r="A127" s="4"/>
      <c r="B127" s="11" t="s">
        <v>39</v>
      </c>
      <c r="C127" s="11" t="s">
        <v>306</v>
      </c>
      <c r="D127" s="11">
        <v>92</v>
      </c>
      <c r="E127" s="11">
        <v>250</v>
      </c>
      <c r="F127" s="11">
        <v>2.72</v>
      </c>
      <c r="G127" s="219">
        <f>Tabla14914[[#This Row],[PPF (µmol/s)]]/Tabla14914[[#This Row],[Power use (W)]]</f>
        <v>2.7173913043478262</v>
      </c>
      <c r="H127" s="195"/>
      <c r="I127" s="195"/>
      <c r="J127" s="195"/>
      <c r="K127" s="218"/>
      <c r="L127" s="218">
        <v>2.7173913043478262</v>
      </c>
      <c r="M127" s="195"/>
      <c r="N127" s="19" t="s">
        <v>978</v>
      </c>
      <c r="S127" s="569" t="s">
        <v>2019</v>
      </c>
      <c r="T127" s="623" t="s">
        <v>731</v>
      </c>
      <c r="U127" s="623" t="s">
        <v>424</v>
      </c>
      <c r="V127" s="623">
        <v>175</v>
      </c>
      <c r="W127" s="623">
        <v>516</v>
      </c>
      <c r="X127" s="623">
        <v>2.94</v>
      </c>
      <c r="Y127" s="234">
        <v>2.9485714285714284</v>
      </c>
      <c r="Z127" s="207"/>
      <c r="AA127" s="207"/>
      <c r="AB127" s="207"/>
      <c r="AC127" s="207"/>
      <c r="AD127" s="236">
        <v>2.9485714285714284</v>
      </c>
      <c r="AE127" s="236"/>
      <c r="AF127" s="624" t="s">
        <v>733</v>
      </c>
    </row>
    <row r="128" spans="1:32" hidden="1" x14ac:dyDescent="0.3">
      <c r="A128" s="4"/>
      <c r="B128" s="11" t="s">
        <v>986</v>
      </c>
      <c r="C128" s="11" t="s">
        <v>428</v>
      </c>
      <c r="D128" s="11">
        <v>145</v>
      </c>
      <c r="E128" s="11">
        <v>310</v>
      </c>
      <c r="F128" s="11">
        <v>2.14</v>
      </c>
      <c r="G128" s="215">
        <f>Tabla14914[[#This Row],[PPF (µmol/s)]]/Tabla14914[[#This Row],[Power use (W)]]</f>
        <v>2.1379310344827585</v>
      </c>
      <c r="H128" s="195"/>
      <c r="I128" s="195"/>
      <c r="J128" s="195"/>
      <c r="K128" s="218">
        <v>2.1379310344827585</v>
      </c>
      <c r="L128" s="195"/>
      <c r="M128" s="195"/>
      <c r="N128" s="20" t="s">
        <v>988</v>
      </c>
      <c r="S128" s="20"/>
      <c r="T128" s="96" t="s">
        <v>732</v>
      </c>
      <c r="U128" s="96" t="s">
        <v>424</v>
      </c>
      <c r="V128" s="96">
        <v>311</v>
      </c>
      <c r="W128" s="96">
        <v>904</v>
      </c>
      <c r="X128" s="96">
        <v>2.9</v>
      </c>
      <c r="Y128" s="234">
        <v>2.9067524115755625</v>
      </c>
      <c r="Z128" s="207"/>
      <c r="AA128" s="207"/>
      <c r="AB128" s="207"/>
      <c r="AC128" s="207"/>
      <c r="AD128" s="236">
        <v>2.9067524115755625</v>
      </c>
      <c r="AE128" s="236"/>
      <c r="AF128" s="66" t="s">
        <v>733</v>
      </c>
    </row>
    <row r="129" spans="1:32" hidden="1" x14ac:dyDescent="0.3">
      <c r="A129" s="4"/>
      <c r="B129" s="11" t="s">
        <v>987</v>
      </c>
      <c r="C129" s="11" t="s">
        <v>428</v>
      </c>
      <c r="D129" s="11">
        <v>198</v>
      </c>
      <c r="E129" s="11">
        <v>410</v>
      </c>
      <c r="F129" s="11">
        <v>2.0699999999999998</v>
      </c>
      <c r="G129" s="215">
        <f>Tabla14914[[#This Row],[PPF (µmol/s)]]/Tabla14914[[#This Row],[Power use (W)]]</f>
        <v>2.0707070707070705</v>
      </c>
      <c r="H129" s="195"/>
      <c r="I129" s="195"/>
      <c r="J129" s="195"/>
      <c r="K129" s="218">
        <v>2.0707070707070705</v>
      </c>
      <c r="L129" s="195"/>
      <c r="M129" s="195"/>
      <c r="N129" s="20" t="s">
        <v>989</v>
      </c>
      <c r="S129" s="564"/>
      <c r="T129" s="623" t="s">
        <v>735</v>
      </c>
      <c r="U129" s="623" t="s">
        <v>424</v>
      </c>
      <c r="V129" s="623">
        <v>28</v>
      </c>
      <c r="W129" s="623">
        <v>104</v>
      </c>
      <c r="X129" s="623">
        <v>3.67</v>
      </c>
      <c r="Y129" s="234">
        <v>3.7142857142857144</v>
      </c>
      <c r="Z129" s="207"/>
      <c r="AA129" s="207"/>
      <c r="AB129" s="207"/>
      <c r="AC129" s="207"/>
      <c r="AD129" s="236"/>
      <c r="AE129" s="236">
        <v>3.7142857142857144</v>
      </c>
      <c r="AF129" s="624" t="s">
        <v>729</v>
      </c>
    </row>
    <row r="130" spans="1:32" hidden="1" x14ac:dyDescent="0.3">
      <c r="A130" s="4"/>
      <c r="B130" s="11" t="s">
        <v>40</v>
      </c>
      <c r="C130" s="11" t="s">
        <v>307</v>
      </c>
      <c r="D130" s="11">
        <v>65</v>
      </c>
      <c r="E130" s="11">
        <v>110</v>
      </c>
      <c r="F130" s="82"/>
      <c r="G130" s="214">
        <f>Tabla14914[[#This Row],[PPF (µmol/s)]]/Tabla14914[[#This Row],[Power use (W)]]</f>
        <v>1.6923076923076923</v>
      </c>
      <c r="H130" s="195"/>
      <c r="I130" s="195"/>
      <c r="J130" s="218">
        <v>1.6923076923076923</v>
      </c>
      <c r="K130" s="218"/>
      <c r="L130" s="195"/>
      <c r="M130" s="195"/>
      <c r="N130" s="20" t="s">
        <v>990</v>
      </c>
      <c r="S130" s="4"/>
      <c r="T130" s="96" t="s">
        <v>736</v>
      </c>
      <c r="U130" s="96" t="s">
        <v>424</v>
      </c>
      <c r="V130" s="96">
        <v>150</v>
      </c>
      <c r="W130" s="96">
        <v>513</v>
      </c>
      <c r="X130" s="96">
        <v>3.41</v>
      </c>
      <c r="Y130" s="234">
        <v>3.42</v>
      </c>
      <c r="Z130" s="207"/>
      <c r="AA130" s="207"/>
      <c r="AB130" s="207"/>
      <c r="AC130" s="207"/>
      <c r="AD130" s="236"/>
      <c r="AE130" s="236">
        <v>3.42</v>
      </c>
      <c r="AF130" s="66" t="s">
        <v>729</v>
      </c>
    </row>
    <row r="131" spans="1:32" hidden="1" x14ac:dyDescent="0.3">
      <c r="A131" s="4"/>
      <c r="B131" s="11" t="s">
        <v>991</v>
      </c>
      <c r="C131" s="11" t="s">
        <v>307</v>
      </c>
      <c r="D131" s="65">
        <v>57</v>
      </c>
      <c r="E131" s="65">
        <v>113</v>
      </c>
      <c r="F131" s="174">
        <v>2.02</v>
      </c>
      <c r="G131" s="232">
        <f>Tabla14914[[#This Row],[PPF (µmol/s)]]/Tabla14914[[#This Row],[Power use (W)]]</f>
        <v>1.9824561403508771</v>
      </c>
      <c r="H131" s="195"/>
      <c r="I131" s="195"/>
      <c r="J131" s="218"/>
      <c r="K131" s="218">
        <v>2.0178571428571428</v>
      </c>
      <c r="L131" s="195"/>
      <c r="M131" s="195"/>
      <c r="N131" s="66" t="s">
        <v>993</v>
      </c>
      <c r="S131" s="562"/>
      <c r="T131" s="623" t="s">
        <v>734</v>
      </c>
      <c r="U131" s="623" t="s">
        <v>424</v>
      </c>
      <c r="V131" s="623">
        <v>296</v>
      </c>
      <c r="W131" s="623">
        <v>986</v>
      </c>
      <c r="X131" s="623">
        <v>3.33</v>
      </c>
      <c r="Y131" s="234">
        <v>3.3310810810810811</v>
      </c>
      <c r="Z131" s="207"/>
      <c r="AA131" s="207"/>
      <c r="AB131" s="207"/>
      <c r="AC131" s="207"/>
      <c r="AD131" s="236"/>
      <c r="AE131" s="236">
        <v>3.3310810810810811</v>
      </c>
      <c r="AF131" s="624" t="s">
        <v>729</v>
      </c>
    </row>
    <row r="132" spans="1:32" ht="15" hidden="1" thickBot="1" x14ac:dyDescent="0.35">
      <c r="A132" s="7"/>
      <c r="B132" s="11" t="s">
        <v>992</v>
      </c>
      <c r="C132" s="11" t="s">
        <v>307</v>
      </c>
      <c r="D132" s="12">
        <v>64</v>
      </c>
      <c r="E132" s="12">
        <v>105</v>
      </c>
      <c r="F132" s="172">
        <v>1.69</v>
      </c>
      <c r="G132" s="244">
        <f>Tabla14914[[#This Row],[PPF (µmol/s)]]/Tabla14914[[#This Row],[Power use (W)]]</f>
        <v>1.640625</v>
      </c>
      <c r="H132" s="195"/>
      <c r="I132" s="205"/>
      <c r="J132" s="228">
        <v>1.6935483870967742</v>
      </c>
      <c r="K132" s="205"/>
      <c r="L132" s="205"/>
      <c r="M132" s="205"/>
      <c r="N132" s="57" t="s">
        <v>37</v>
      </c>
      <c r="S132" s="28" t="s">
        <v>770</v>
      </c>
      <c r="T132" s="96" t="s">
        <v>759</v>
      </c>
      <c r="U132" s="96" t="s">
        <v>424</v>
      </c>
      <c r="V132" s="96">
        <v>178</v>
      </c>
      <c r="W132" s="96">
        <v>623</v>
      </c>
      <c r="X132" s="96">
        <v>3.5</v>
      </c>
      <c r="Y132" s="234">
        <v>3.5</v>
      </c>
      <c r="Z132" s="207"/>
      <c r="AA132" s="207"/>
      <c r="AB132" s="207"/>
      <c r="AC132" s="207"/>
      <c r="AD132" s="207"/>
      <c r="AE132" s="236">
        <v>3.5</v>
      </c>
      <c r="AF132" s="66" t="s">
        <v>758</v>
      </c>
    </row>
    <row r="133" spans="1:32" ht="18.600000000000001" hidden="1" thickBot="1" x14ac:dyDescent="0.4">
      <c r="A133" s="56" t="s">
        <v>43</v>
      </c>
      <c r="B133" s="15"/>
      <c r="C133" s="27"/>
      <c r="D133" s="27"/>
      <c r="E133" s="27"/>
      <c r="F133" s="27"/>
      <c r="G133" s="158"/>
      <c r="H133" s="190"/>
      <c r="I133" s="201"/>
      <c r="J133" s="190"/>
      <c r="K133" s="190"/>
      <c r="L133" s="190"/>
      <c r="M133" s="190"/>
      <c r="N133" s="16"/>
      <c r="S133" s="623" t="s">
        <v>794</v>
      </c>
      <c r="T133" s="623" t="s">
        <v>760</v>
      </c>
      <c r="U133" s="623" t="s">
        <v>424</v>
      </c>
      <c r="V133" s="623">
        <v>180</v>
      </c>
      <c r="W133" s="623">
        <v>612</v>
      </c>
      <c r="X133" s="623">
        <v>3.4</v>
      </c>
      <c r="Y133" s="234">
        <v>3.4</v>
      </c>
      <c r="Z133" s="207"/>
      <c r="AA133" s="207"/>
      <c r="AB133" s="207"/>
      <c r="AC133" s="207"/>
      <c r="AD133" s="207"/>
      <c r="AE133" s="236">
        <v>3.4</v>
      </c>
      <c r="AF133" s="624" t="s">
        <v>768</v>
      </c>
    </row>
    <row r="134" spans="1:32" hidden="1" x14ac:dyDescent="0.3">
      <c r="A134" s="28" t="s">
        <v>49</v>
      </c>
      <c r="B134" s="14" t="s">
        <v>44</v>
      </c>
      <c r="C134" s="14" t="s">
        <v>428</v>
      </c>
      <c r="D134" s="14">
        <v>620</v>
      </c>
      <c r="E134" s="14">
        <v>1440</v>
      </c>
      <c r="F134" s="14">
        <v>2.2999999999999998</v>
      </c>
      <c r="G134" s="219">
        <f>Tabla14914[[#This Row],[PPF (µmol/s)]]/Tabla14914[[#This Row],[Power use (W)]]</f>
        <v>2.3225806451612905</v>
      </c>
      <c r="H134" s="196"/>
      <c r="I134" s="196"/>
      <c r="J134" s="196"/>
      <c r="K134" s="211">
        <v>2.3225806451612905</v>
      </c>
      <c r="L134" s="196"/>
      <c r="M134" s="196"/>
      <c r="N134" s="19" t="s">
        <v>994</v>
      </c>
      <c r="S134" s="280" t="s">
        <v>2019</v>
      </c>
      <c r="T134" s="96" t="s">
        <v>761</v>
      </c>
      <c r="U134" s="96" t="s">
        <v>424</v>
      </c>
      <c r="V134" s="96">
        <v>310</v>
      </c>
      <c r="W134" s="96">
        <v>1038</v>
      </c>
      <c r="X134" s="96">
        <v>3.3</v>
      </c>
      <c r="Y134" s="234">
        <v>3.3483870967741933</v>
      </c>
      <c r="Z134" s="207"/>
      <c r="AA134" s="207"/>
      <c r="AB134" s="207"/>
      <c r="AC134" s="207"/>
      <c r="AD134" s="207"/>
      <c r="AE134" s="236">
        <v>3.3483870967741933</v>
      </c>
      <c r="AF134" s="66" t="s">
        <v>758</v>
      </c>
    </row>
    <row r="135" spans="1:32" hidden="1" x14ac:dyDescent="0.3">
      <c r="A135" s="73" t="s">
        <v>50</v>
      </c>
      <c r="B135" s="11" t="s">
        <v>45</v>
      </c>
      <c r="C135" s="11" t="s">
        <v>428</v>
      </c>
      <c r="D135" s="11">
        <v>685</v>
      </c>
      <c r="E135" s="11">
        <v>1650</v>
      </c>
      <c r="F135" s="11">
        <v>2.4</v>
      </c>
      <c r="G135" s="215">
        <f>Tabla14914[[#This Row],[PPF (µmol/s)]]/Tabla14914[[#This Row],[Power use (W)]]</f>
        <v>2.4087591240875912</v>
      </c>
      <c r="H135" s="197"/>
      <c r="I135" s="197"/>
      <c r="J135" s="197"/>
      <c r="K135" s="226">
        <v>2.4087591240875912</v>
      </c>
      <c r="L135" s="197"/>
      <c r="M135" s="197"/>
      <c r="N135" s="20" t="s">
        <v>995</v>
      </c>
      <c r="S135" s="624"/>
      <c r="T135" s="623" t="s">
        <v>762</v>
      </c>
      <c r="U135" s="623" t="s">
        <v>424</v>
      </c>
      <c r="V135" s="623">
        <v>314</v>
      </c>
      <c r="W135" s="623">
        <v>1013</v>
      </c>
      <c r="X135" s="623">
        <v>3.2</v>
      </c>
      <c r="Y135" s="234">
        <v>3.2261146496815285</v>
      </c>
      <c r="Z135" s="207"/>
      <c r="AA135" s="207"/>
      <c r="AB135" s="207"/>
      <c r="AC135" s="207"/>
      <c r="AD135" s="207"/>
      <c r="AE135" s="236">
        <v>3.2261146496815285</v>
      </c>
      <c r="AF135" s="624" t="s">
        <v>768</v>
      </c>
    </row>
    <row r="136" spans="1:32" hidden="1" x14ac:dyDescent="0.3">
      <c r="A136" s="280" t="s">
        <v>2019</v>
      </c>
      <c r="B136" s="11" t="s">
        <v>46</v>
      </c>
      <c r="C136" s="11" t="s">
        <v>2068</v>
      </c>
      <c r="D136" s="11">
        <v>685</v>
      </c>
      <c r="E136" s="11">
        <v>1750</v>
      </c>
      <c r="F136" s="11">
        <v>2.5499999999999998</v>
      </c>
      <c r="G136" s="215">
        <f>Tabla14914[[#This Row],[PPF (µmol/s)]]/Tabla14914[[#This Row],[Power use (W)]]</f>
        <v>2.5547445255474455</v>
      </c>
      <c r="H136" s="197"/>
      <c r="I136" s="197"/>
      <c r="J136" s="197"/>
      <c r="K136" s="197"/>
      <c r="L136" s="226">
        <v>2.5547445255474455</v>
      </c>
      <c r="M136" s="197"/>
      <c r="N136" s="20" t="s">
        <v>996</v>
      </c>
      <c r="S136" s="66"/>
      <c r="T136" s="96" t="s">
        <v>763</v>
      </c>
      <c r="U136" s="96" t="s">
        <v>424</v>
      </c>
      <c r="V136" s="96">
        <v>599</v>
      </c>
      <c r="W136" s="96">
        <v>1827</v>
      </c>
      <c r="X136" s="96">
        <v>3.1</v>
      </c>
      <c r="Y136" s="234">
        <v>3.05008347245409</v>
      </c>
      <c r="Z136" s="207"/>
      <c r="AA136" s="207"/>
      <c r="AB136" s="207"/>
      <c r="AC136" s="207"/>
      <c r="AD136" s="207"/>
      <c r="AE136" s="236">
        <v>3.05008347245409</v>
      </c>
      <c r="AF136" s="66" t="s">
        <v>758</v>
      </c>
    </row>
    <row r="137" spans="1:32" hidden="1" x14ac:dyDescent="0.3">
      <c r="A137" s="4"/>
      <c r="B137" s="11" t="s">
        <v>48</v>
      </c>
      <c r="C137" s="11" t="s">
        <v>2068</v>
      </c>
      <c r="D137" s="11">
        <v>685</v>
      </c>
      <c r="E137" s="11">
        <v>1712</v>
      </c>
      <c r="F137" s="11">
        <v>2.5</v>
      </c>
      <c r="G137" s="215">
        <f>Tabla14914[[#This Row],[PPF (µmol/s)]]/Tabla14914[[#This Row],[Power use (W)]]</f>
        <v>2.4992700729927009</v>
      </c>
      <c r="H137" s="197"/>
      <c r="I137" s="197"/>
      <c r="J137" s="197"/>
      <c r="K137" s="197"/>
      <c r="L137" s="226">
        <v>2.4992700729927009</v>
      </c>
      <c r="M137" s="197"/>
      <c r="N137" s="20" t="s">
        <v>997</v>
      </c>
      <c r="S137" s="624"/>
      <c r="T137" s="623" t="s">
        <v>764</v>
      </c>
      <c r="U137" s="623" t="s">
        <v>424</v>
      </c>
      <c r="V137" s="623">
        <v>601</v>
      </c>
      <c r="W137" s="623">
        <v>1761</v>
      </c>
      <c r="X137" s="623">
        <v>2.9</v>
      </c>
      <c r="Y137" s="234">
        <v>2.9301164725457571</v>
      </c>
      <c r="Z137" s="207"/>
      <c r="AA137" s="207"/>
      <c r="AB137" s="207"/>
      <c r="AC137" s="207"/>
      <c r="AD137" s="236">
        <v>2.9301164725457571</v>
      </c>
      <c r="AE137" s="207"/>
      <c r="AF137" s="624" t="s">
        <v>768</v>
      </c>
    </row>
    <row r="138" spans="1:32" ht="18.600000000000001" hidden="1" thickBot="1" x14ac:dyDescent="0.4">
      <c r="A138" s="56" t="s">
        <v>51</v>
      </c>
      <c r="B138" s="15"/>
      <c r="C138" s="27"/>
      <c r="D138" s="27"/>
      <c r="E138" s="27"/>
      <c r="F138" s="27"/>
      <c r="G138" s="158"/>
      <c r="H138" s="190"/>
      <c r="I138" s="190"/>
      <c r="J138" s="190"/>
      <c r="K138" s="190"/>
      <c r="L138" s="190"/>
      <c r="M138" s="190"/>
      <c r="N138" s="16"/>
      <c r="S138" s="66"/>
      <c r="T138" s="96" t="s">
        <v>765</v>
      </c>
      <c r="U138" s="96" t="s">
        <v>424</v>
      </c>
      <c r="V138" s="96">
        <v>590</v>
      </c>
      <c r="W138" s="96">
        <v>1669</v>
      </c>
      <c r="X138" s="96">
        <v>2.8</v>
      </c>
      <c r="Y138" s="234">
        <v>2.8288135593220338</v>
      </c>
      <c r="Z138" s="207"/>
      <c r="AA138" s="207"/>
      <c r="AB138" s="207"/>
      <c r="AC138" s="207"/>
      <c r="AD138" s="236">
        <v>2.8288135593220338</v>
      </c>
      <c r="AE138" s="207"/>
      <c r="AF138" s="66" t="s">
        <v>758</v>
      </c>
    </row>
    <row r="139" spans="1:32" hidden="1" x14ac:dyDescent="0.3">
      <c r="A139" s="30" t="s">
        <v>68</v>
      </c>
      <c r="B139" s="14" t="s">
        <v>52</v>
      </c>
      <c r="C139" s="14" t="s">
        <v>2069</v>
      </c>
      <c r="D139" s="14">
        <v>632</v>
      </c>
      <c r="E139" s="14">
        <v>1700</v>
      </c>
      <c r="F139" s="14">
        <v>2.7</v>
      </c>
      <c r="G139" s="219">
        <f>Tabla14914[[#This Row],[PPF (µmol/s)]]/Tabla14914[[#This Row],[Power use (W)]]</f>
        <v>2.6898734177215191</v>
      </c>
      <c r="H139" s="196"/>
      <c r="I139" s="196"/>
      <c r="J139" s="196"/>
      <c r="K139" s="196"/>
      <c r="L139" s="211">
        <v>2.6898734177215191</v>
      </c>
      <c r="M139" s="196"/>
      <c r="N139" s="19" t="s">
        <v>998</v>
      </c>
      <c r="S139" s="624"/>
      <c r="T139" s="623" t="s">
        <v>766</v>
      </c>
      <c r="U139" s="623" t="s">
        <v>424</v>
      </c>
      <c r="V139" s="623">
        <v>597</v>
      </c>
      <c r="W139" s="623">
        <v>1631</v>
      </c>
      <c r="X139" s="623">
        <v>2.7</v>
      </c>
      <c r="Y139" s="234">
        <v>2.7319932998324958</v>
      </c>
      <c r="Z139" s="207"/>
      <c r="AA139" s="207"/>
      <c r="AB139" s="207"/>
      <c r="AC139" s="207"/>
      <c r="AD139" s="236">
        <v>2.7319932998324958</v>
      </c>
      <c r="AE139" s="207"/>
      <c r="AF139" s="624" t="s">
        <v>768</v>
      </c>
    </row>
    <row r="140" spans="1:32" hidden="1" x14ac:dyDescent="0.3">
      <c r="A140" s="73" t="s">
        <v>69</v>
      </c>
      <c r="B140" s="11" t="s">
        <v>53</v>
      </c>
      <c r="C140" s="11" t="s">
        <v>2069</v>
      </c>
      <c r="D140" s="11">
        <v>632</v>
      </c>
      <c r="E140" s="11">
        <v>1600</v>
      </c>
      <c r="F140" s="11">
        <v>2.5299999999999998</v>
      </c>
      <c r="G140" s="215">
        <f>Tabla14914[[#This Row],[PPF (µmol/s)]]/Tabla14914[[#This Row],[Power use (W)]]</f>
        <v>2.5316455696202533</v>
      </c>
      <c r="H140" s="197"/>
      <c r="I140" s="197"/>
      <c r="J140" s="197"/>
      <c r="K140" s="197"/>
      <c r="L140" s="226">
        <v>2.5316455696202533</v>
      </c>
      <c r="M140" s="197"/>
      <c r="N140" s="20" t="s">
        <v>999</v>
      </c>
      <c r="S140" s="66"/>
      <c r="T140" s="96" t="s">
        <v>767</v>
      </c>
      <c r="U140" s="96" t="s">
        <v>424</v>
      </c>
      <c r="V140" s="96">
        <v>594</v>
      </c>
      <c r="W140" s="96">
        <v>1531</v>
      </c>
      <c r="X140" s="96">
        <v>2.6</v>
      </c>
      <c r="Y140" s="234">
        <v>2.5774410774410774</v>
      </c>
      <c r="Z140" s="207"/>
      <c r="AA140" s="207"/>
      <c r="AB140" s="207"/>
      <c r="AC140" s="207"/>
      <c r="AD140" s="236">
        <v>2.5774410774410774</v>
      </c>
      <c r="AE140" s="207"/>
      <c r="AF140" s="66" t="s">
        <v>769</v>
      </c>
    </row>
    <row r="141" spans="1:32" hidden="1" x14ac:dyDescent="0.3">
      <c r="A141" s="280" t="s">
        <v>2019</v>
      </c>
      <c r="B141" s="11" t="s">
        <v>54</v>
      </c>
      <c r="C141" s="11" t="s">
        <v>2069</v>
      </c>
      <c r="D141" s="11">
        <v>519</v>
      </c>
      <c r="E141" s="11">
        <v>1250</v>
      </c>
      <c r="F141" s="11">
        <v>2.41</v>
      </c>
      <c r="G141" s="215">
        <f>Tabla14914[[#This Row],[PPF (µmol/s)]]/Tabla14914[[#This Row],[Power use (W)]]</f>
        <v>2.4084778420038537</v>
      </c>
      <c r="H141" s="197"/>
      <c r="I141" s="197"/>
      <c r="J141" s="197"/>
      <c r="K141" s="226">
        <v>2.4084778420038537</v>
      </c>
      <c r="L141" s="226"/>
      <c r="M141" s="197"/>
      <c r="N141" s="20" t="s">
        <v>1000</v>
      </c>
      <c r="S141" s="598" t="s">
        <v>801</v>
      </c>
      <c r="T141" s="623" t="s">
        <v>796</v>
      </c>
      <c r="U141" s="623" t="s">
        <v>424</v>
      </c>
      <c r="V141" s="623">
        <v>1200</v>
      </c>
      <c r="W141" s="623">
        <v>2650</v>
      </c>
      <c r="X141" s="181">
        <v>2.23</v>
      </c>
      <c r="Y141" s="636">
        <v>2.2083333333333335</v>
      </c>
      <c r="Z141" s="207"/>
      <c r="AA141" s="207"/>
      <c r="AB141" s="207"/>
      <c r="AC141" s="236">
        <v>2.23</v>
      </c>
      <c r="AD141" s="207"/>
      <c r="AE141" s="207"/>
      <c r="AF141" s="624" t="s">
        <v>799</v>
      </c>
    </row>
    <row r="142" spans="1:32" hidden="1" x14ac:dyDescent="0.3">
      <c r="A142" s="4"/>
      <c r="B142" s="11" t="s">
        <v>55</v>
      </c>
      <c r="C142" s="11" t="s">
        <v>2069</v>
      </c>
      <c r="D142" s="11">
        <v>632</v>
      </c>
      <c r="E142" s="11">
        <v>1550</v>
      </c>
      <c r="F142" s="11">
        <v>2.4500000000000002</v>
      </c>
      <c r="G142" s="215">
        <f>Tabla14914[[#This Row],[PPF (µmol/s)]]/Tabla14914[[#This Row],[Power use (W)]]</f>
        <v>2.4525316455696204</v>
      </c>
      <c r="H142" s="197"/>
      <c r="I142" s="197"/>
      <c r="J142" s="197"/>
      <c r="K142" s="226">
        <v>2.4525316455696204</v>
      </c>
      <c r="L142" s="226"/>
      <c r="M142" s="197"/>
      <c r="N142" s="20" t="s">
        <v>1001</v>
      </c>
      <c r="S142" s="11" t="s">
        <v>802</v>
      </c>
      <c r="T142" s="96" t="s">
        <v>798</v>
      </c>
      <c r="U142" s="96" t="s">
        <v>424</v>
      </c>
      <c r="V142" s="96">
        <v>1200</v>
      </c>
      <c r="W142" s="96">
        <v>2850</v>
      </c>
      <c r="X142" s="181">
        <v>2.4500000000000002</v>
      </c>
      <c r="Y142" s="636">
        <v>2.375</v>
      </c>
      <c r="Z142" s="207"/>
      <c r="AA142" s="207"/>
      <c r="AB142" s="207"/>
      <c r="AC142" s="236">
        <v>2.4500000000000002</v>
      </c>
      <c r="AD142" s="207"/>
      <c r="AE142" s="207"/>
      <c r="AF142" s="66" t="s">
        <v>799</v>
      </c>
    </row>
    <row r="143" spans="1:32" hidden="1" x14ac:dyDescent="0.3">
      <c r="A143" s="4"/>
      <c r="B143" s="11" t="s">
        <v>60</v>
      </c>
      <c r="C143" s="11" t="s">
        <v>2069</v>
      </c>
      <c r="D143" s="11">
        <v>342</v>
      </c>
      <c r="E143" s="11">
        <v>860</v>
      </c>
      <c r="F143" s="11">
        <v>2.5099999999999998</v>
      </c>
      <c r="G143" s="215">
        <f>Tabla14914[[#This Row],[PPF (µmol/s)]]/Tabla14914[[#This Row],[Power use (W)]]</f>
        <v>2.5146198830409356</v>
      </c>
      <c r="H143" s="197"/>
      <c r="I143" s="197"/>
      <c r="J143" s="197"/>
      <c r="K143" s="226"/>
      <c r="L143" s="226">
        <v>2.5146198830409356</v>
      </c>
      <c r="M143" s="197"/>
      <c r="N143" s="20" t="s">
        <v>1002</v>
      </c>
      <c r="S143" s="569" t="s">
        <v>2019</v>
      </c>
      <c r="T143" s="637" t="s">
        <v>797</v>
      </c>
      <c r="U143" s="623" t="s">
        <v>424</v>
      </c>
      <c r="V143" s="637">
        <v>1200</v>
      </c>
      <c r="W143" s="637">
        <v>4000</v>
      </c>
      <c r="X143" s="639">
        <v>3.2</v>
      </c>
      <c r="Y143" s="640">
        <v>3.3333333333333335</v>
      </c>
      <c r="Z143" s="641"/>
      <c r="AA143" s="641"/>
      <c r="AB143" s="641"/>
      <c r="AC143" s="641"/>
      <c r="AD143" s="641"/>
      <c r="AE143" s="642">
        <v>3.2</v>
      </c>
      <c r="AF143" s="638" t="s">
        <v>800</v>
      </c>
    </row>
    <row r="144" spans="1:32" hidden="1" x14ac:dyDescent="0.3">
      <c r="A144" s="4"/>
      <c r="B144" s="11" t="s">
        <v>56</v>
      </c>
      <c r="C144" s="11" t="s">
        <v>2069</v>
      </c>
      <c r="D144" s="11">
        <v>348</v>
      </c>
      <c r="E144" s="11">
        <v>852</v>
      </c>
      <c r="F144" s="11">
        <v>2.4500000000000002</v>
      </c>
      <c r="G144" s="215">
        <f>Tabla14914[[#This Row],[PPF (µmol/s)]]/Tabla14914[[#This Row],[Power use (W)]]</f>
        <v>2.4482758620689653</v>
      </c>
      <c r="H144" s="197"/>
      <c r="I144" s="197"/>
      <c r="J144" s="197"/>
      <c r="K144" s="226">
        <v>2.4482758620689653</v>
      </c>
      <c r="L144" s="226"/>
      <c r="M144" s="197"/>
      <c r="N144" s="20" t="s">
        <v>1003</v>
      </c>
      <c r="S144" s="30" t="s">
        <v>807</v>
      </c>
      <c r="T144" s="14" t="s">
        <v>804</v>
      </c>
      <c r="U144" s="14" t="s">
        <v>424</v>
      </c>
      <c r="V144" s="102">
        <v>60</v>
      </c>
      <c r="W144" s="102">
        <v>162</v>
      </c>
      <c r="X144" s="102">
        <v>2.7</v>
      </c>
      <c r="Y144" s="243">
        <v>2.7</v>
      </c>
      <c r="Z144" s="210"/>
      <c r="AA144" s="210"/>
      <c r="AB144" s="210"/>
      <c r="AC144" s="210"/>
      <c r="AD144" s="245">
        <v>2.7</v>
      </c>
      <c r="AE144" s="210"/>
      <c r="AF144" s="68" t="s">
        <v>1251</v>
      </c>
    </row>
    <row r="145" spans="1:32" hidden="1" x14ac:dyDescent="0.3">
      <c r="A145" s="4"/>
      <c r="B145" s="11" t="s">
        <v>57</v>
      </c>
      <c r="C145" s="11" t="s">
        <v>2069</v>
      </c>
      <c r="D145" s="11">
        <v>291</v>
      </c>
      <c r="E145" s="11">
        <v>705</v>
      </c>
      <c r="F145" s="11">
        <v>2.42</v>
      </c>
      <c r="G145" s="215">
        <f>Tabla14914[[#This Row],[PPF (µmol/s)]]/Tabla14914[[#This Row],[Power use (W)]]</f>
        <v>2.4226804123711339</v>
      </c>
      <c r="H145" s="197"/>
      <c r="I145" s="197"/>
      <c r="J145" s="197"/>
      <c r="K145" s="226">
        <v>2.4226804123711339</v>
      </c>
      <c r="L145" s="226"/>
      <c r="M145" s="197"/>
      <c r="N145" s="20" t="s">
        <v>1004</v>
      </c>
      <c r="S145" s="546" t="s">
        <v>808</v>
      </c>
      <c r="T145" s="546" t="s">
        <v>805</v>
      </c>
      <c r="U145" s="545" t="s">
        <v>424</v>
      </c>
      <c r="V145" s="623">
        <v>60</v>
      </c>
      <c r="W145" s="623">
        <v>144</v>
      </c>
      <c r="X145" s="623">
        <v>2.4</v>
      </c>
      <c r="Y145" s="234">
        <v>2.4</v>
      </c>
      <c r="Z145" s="207"/>
      <c r="AA145" s="207"/>
      <c r="AB145" s="207"/>
      <c r="AC145" s="236">
        <v>2.4</v>
      </c>
      <c r="AD145" s="236"/>
      <c r="AE145" s="207"/>
      <c r="AF145" s="624" t="s">
        <v>1250</v>
      </c>
    </row>
    <row r="146" spans="1:32" hidden="1" x14ac:dyDescent="0.3">
      <c r="A146" s="4"/>
      <c r="B146" s="11" t="s">
        <v>58</v>
      </c>
      <c r="C146" s="11" t="s">
        <v>424</v>
      </c>
      <c r="D146" s="11">
        <v>632</v>
      </c>
      <c r="E146" s="11">
        <v>1700</v>
      </c>
      <c r="F146" s="11">
        <v>2.7</v>
      </c>
      <c r="G146" s="215">
        <f>Tabla14914[[#This Row],[PPF (µmol/s)]]/Tabla14914[[#This Row],[Power use (W)]]</f>
        <v>2.6898734177215191</v>
      </c>
      <c r="H146" s="197"/>
      <c r="I146" s="197"/>
      <c r="J146" s="197"/>
      <c r="K146" s="226"/>
      <c r="L146" s="226">
        <v>2.6898734177215191</v>
      </c>
      <c r="M146" s="197"/>
      <c r="N146" s="20" t="s">
        <v>1005</v>
      </c>
      <c r="S146" s="280" t="s">
        <v>2019</v>
      </c>
      <c r="T146" s="13" t="s">
        <v>806</v>
      </c>
      <c r="U146" s="14" t="s">
        <v>424</v>
      </c>
      <c r="V146" s="97">
        <v>60</v>
      </c>
      <c r="W146" s="97">
        <v>156</v>
      </c>
      <c r="X146" s="97">
        <v>2.61</v>
      </c>
      <c r="Y146" s="643">
        <v>2.6</v>
      </c>
      <c r="Z146" s="641"/>
      <c r="AA146" s="641"/>
      <c r="AB146" s="641"/>
      <c r="AC146" s="641"/>
      <c r="AD146" s="642">
        <v>2.6</v>
      </c>
      <c r="AE146" s="641"/>
      <c r="AF146" s="76" t="s">
        <v>1248</v>
      </c>
    </row>
    <row r="147" spans="1:32" hidden="1" x14ac:dyDescent="0.3">
      <c r="A147" s="4"/>
      <c r="B147" s="11" t="s">
        <v>61</v>
      </c>
      <c r="C147" s="11" t="s">
        <v>424</v>
      </c>
      <c r="D147" s="11">
        <v>342</v>
      </c>
      <c r="E147" s="11">
        <v>900</v>
      </c>
      <c r="F147" s="11">
        <v>2.63</v>
      </c>
      <c r="G147" s="215">
        <f>Tabla14914[[#This Row],[PPF (µmol/s)]]/Tabla14914[[#This Row],[Power use (W)]]</f>
        <v>2.6315789473684212</v>
      </c>
      <c r="H147" s="197"/>
      <c r="I147" s="197"/>
      <c r="J147" s="197"/>
      <c r="K147" s="226"/>
      <c r="L147" s="226">
        <v>2.6315789473684212</v>
      </c>
      <c r="M147" s="197"/>
      <c r="N147" s="20" t="s">
        <v>1007</v>
      </c>
      <c r="S147" s="562"/>
      <c r="T147" s="546" t="s">
        <v>864</v>
      </c>
      <c r="U147" s="545" t="s">
        <v>424</v>
      </c>
      <c r="V147" s="546">
        <v>200</v>
      </c>
      <c r="W147" s="546">
        <v>400</v>
      </c>
      <c r="X147" s="546">
        <v>2</v>
      </c>
      <c r="Y147" s="234">
        <v>2</v>
      </c>
      <c r="Z147" s="621"/>
      <c r="AA147" s="622"/>
      <c r="AB147" s="622"/>
      <c r="AC147" s="622">
        <v>2</v>
      </c>
      <c r="AD147" s="621"/>
      <c r="AE147" s="621"/>
      <c r="AF147" s="562" t="s">
        <v>865</v>
      </c>
    </row>
    <row r="148" spans="1:32" hidden="1" x14ac:dyDescent="0.3">
      <c r="A148" s="4"/>
      <c r="B148" s="11" t="s">
        <v>1006</v>
      </c>
      <c r="C148" s="11" t="s">
        <v>1339</v>
      </c>
      <c r="D148" s="11">
        <v>632</v>
      </c>
      <c r="E148" s="11">
        <v>1400</v>
      </c>
      <c r="F148" s="11">
        <v>2.2200000000000002</v>
      </c>
      <c r="G148" s="215">
        <f>Tabla14914[[#This Row],[PPF (µmol/s)]]/Tabla14914[[#This Row],[Power use (W)]]</f>
        <v>2.2151898734177213</v>
      </c>
      <c r="H148" s="197"/>
      <c r="I148" s="197"/>
      <c r="J148" s="197"/>
      <c r="K148" s="226">
        <v>2.2151898734177213</v>
      </c>
      <c r="L148" s="197"/>
      <c r="M148" s="197"/>
      <c r="N148" s="20" t="s">
        <v>1343</v>
      </c>
      <c r="S148" s="4"/>
      <c r="T148" s="11" t="s">
        <v>867</v>
      </c>
      <c r="U148" s="14" t="s">
        <v>424</v>
      </c>
      <c r="V148" s="11">
        <v>100</v>
      </c>
      <c r="W148" s="11">
        <v>150</v>
      </c>
      <c r="X148" s="11">
        <v>1.5</v>
      </c>
      <c r="Y148" s="234">
        <v>1.5</v>
      </c>
      <c r="Z148" s="621"/>
      <c r="AA148" s="622"/>
      <c r="AB148" s="622">
        <v>1.5</v>
      </c>
      <c r="AC148" s="622"/>
      <c r="AD148" s="621"/>
      <c r="AE148" s="621"/>
      <c r="AF148" s="4" t="s">
        <v>868</v>
      </c>
    </row>
    <row r="149" spans="1:32" hidden="1" x14ac:dyDescent="0.3">
      <c r="A149" s="4"/>
      <c r="B149" s="11" t="s">
        <v>1338</v>
      </c>
      <c r="C149" s="11" t="s">
        <v>2070</v>
      </c>
      <c r="D149" s="11">
        <v>126</v>
      </c>
      <c r="E149" s="11">
        <v>280</v>
      </c>
      <c r="F149" s="11">
        <v>2.2200000000000002</v>
      </c>
      <c r="G149" s="215">
        <f>Tabla14914[[#This Row],[PPF (µmol/s)]]/Tabla14914[[#This Row],[Power use (W)]]</f>
        <v>2.2222222222222223</v>
      </c>
      <c r="H149" s="197"/>
      <c r="I149" s="197"/>
      <c r="J149" s="197"/>
      <c r="K149" s="226">
        <v>2.2222222222222223</v>
      </c>
      <c r="L149" s="197"/>
      <c r="M149" s="197"/>
      <c r="N149" s="20" t="s">
        <v>1344</v>
      </c>
      <c r="S149" s="546" t="s">
        <v>902</v>
      </c>
      <c r="T149" s="546" t="s">
        <v>894</v>
      </c>
      <c r="U149" s="623" t="s">
        <v>424</v>
      </c>
      <c r="V149" s="546">
        <v>100</v>
      </c>
      <c r="W149" s="546">
        <v>300</v>
      </c>
      <c r="X149" s="546">
        <v>3</v>
      </c>
      <c r="Y149" s="620">
        <v>3</v>
      </c>
      <c r="Z149" s="621"/>
      <c r="AA149" s="621"/>
      <c r="AB149" s="621"/>
      <c r="AC149" s="621"/>
      <c r="AD149" s="621"/>
      <c r="AE149" s="622">
        <v>3</v>
      </c>
      <c r="AF149" s="624" t="s">
        <v>1290</v>
      </c>
    </row>
    <row r="150" spans="1:32" hidden="1" x14ac:dyDescent="0.3">
      <c r="A150" s="4"/>
      <c r="B150" s="11" t="s">
        <v>1341</v>
      </c>
      <c r="C150" s="11" t="s">
        <v>2071</v>
      </c>
      <c r="D150" s="11">
        <v>90</v>
      </c>
      <c r="E150" s="11">
        <v>200</v>
      </c>
      <c r="F150" s="11">
        <v>2.2200000000000002</v>
      </c>
      <c r="G150" s="215">
        <f>Tabla14914[[#This Row],[PPF (µmol/s)]]/Tabla14914[[#This Row],[Power use (W)]]</f>
        <v>2.2222222222222223</v>
      </c>
      <c r="H150" s="197"/>
      <c r="I150" s="197"/>
      <c r="J150" s="197"/>
      <c r="K150" s="226">
        <v>2.2222222222222223</v>
      </c>
      <c r="L150" s="197"/>
      <c r="M150" s="197"/>
      <c r="N150" s="20" t="s">
        <v>1344</v>
      </c>
      <c r="S150" s="280" t="s">
        <v>2019</v>
      </c>
      <c r="T150" s="11" t="s">
        <v>895</v>
      </c>
      <c r="U150" s="14" t="s">
        <v>424</v>
      </c>
      <c r="V150" s="11">
        <v>150</v>
      </c>
      <c r="W150" s="11">
        <v>450</v>
      </c>
      <c r="X150" s="11">
        <v>3</v>
      </c>
      <c r="Y150" s="620">
        <v>3</v>
      </c>
      <c r="Z150" s="621"/>
      <c r="AA150" s="621"/>
      <c r="AB150" s="621"/>
      <c r="AC150" s="621"/>
      <c r="AD150" s="621"/>
      <c r="AE150" s="622">
        <v>3</v>
      </c>
      <c r="AF150" s="66" t="s">
        <v>1290</v>
      </c>
    </row>
    <row r="151" spans="1:32" hidden="1" x14ac:dyDescent="0.3">
      <c r="A151" s="4"/>
      <c r="B151" s="11" t="s">
        <v>1342</v>
      </c>
      <c r="C151" s="11" t="s">
        <v>2072</v>
      </c>
      <c r="D151" s="11">
        <v>63</v>
      </c>
      <c r="E151" s="11">
        <v>140</v>
      </c>
      <c r="F151" s="11">
        <v>2.2200000000000002</v>
      </c>
      <c r="G151" s="215">
        <f>Tabla14914[[#This Row],[PPF (µmol/s)]]/Tabla14914[[#This Row],[Power use (W)]]</f>
        <v>2.2222222222222223</v>
      </c>
      <c r="H151" s="197"/>
      <c r="I151" s="197"/>
      <c r="J151" s="197"/>
      <c r="K151" s="226">
        <v>2.2222222222222223</v>
      </c>
      <c r="L151" s="197"/>
      <c r="M151" s="197"/>
      <c r="N151" s="20" t="s">
        <v>1344</v>
      </c>
      <c r="S151" s="575"/>
      <c r="T151" s="623" t="s">
        <v>913</v>
      </c>
      <c r="U151" s="623" t="s">
        <v>424</v>
      </c>
      <c r="V151" s="623">
        <v>250</v>
      </c>
      <c r="W151" s="619"/>
      <c r="X151" s="181">
        <v>2.2000000000000002</v>
      </c>
      <c r="Y151" s="189">
        <v>0</v>
      </c>
      <c r="Z151" s="207"/>
      <c r="AA151" s="207"/>
      <c r="AB151" s="207"/>
      <c r="AC151" s="236">
        <v>2.2000000000000002</v>
      </c>
      <c r="AD151" s="207"/>
      <c r="AE151" s="207"/>
      <c r="AF151" s="624" t="s">
        <v>1294</v>
      </c>
    </row>
    <row r="152" spans="1:32" hidden="1" x14ac:dyDescent="0.3">
      <c r="A152" s="4"/>
      <c r="B152" s="11" t="s">
        <v>63</v>
      </c>
      <c r="C152" s="11" t="s">
        <v>2071</v>
      </c>
      <c r="D152" s="11">
        <v>114</v>
      </c>
      <c r="E152" s="11">
        <v>210</v>
      </c>
      <c r="F152" s="170">
        <v>2.2999999999999998</v>
      </c>
      <c r="G152" s="220">
        <f>Tabla14914[[#This Row],[PPF (µmol/s)]]/Tabla14914[[#This Row],[Power use (W)]]</f>
        <v>1.8421052631578947</v>
      </c>
      <c r="H152" s="197"/>
      <c r="I152" s="197"/>
      <c r="J152" s="226"/>
      <c r="K152" s="226">
        <v>2.2999999999999998</v>
      </c>
      <c r="L152" s="197"/>
      <c r="M152" s="197"/>
      <c r="N152" s="20" t="s">
        <v>64</v>
      </c>
      <c r="S152" s="4"/>
      <c r="T152" s="96" t="s">
        <v>914</v>
      </c>
      <c r="U152" s="96" t="s">
        <v>424</v>
      </c>
      <c r="V152" s="96">
        <v>60</v>
      </c>
      <c r="W152" s="619"/>
      <c r="X152" s="181">
        <v>2</v>
      </c>
      <c r="Y152" s="189">
        <v>0</v>
      </c>
      <c r="Z152" s="207"/>
      <c r="AA152" s="207"/>
      <c r="AB152" s="207"/>
      <c r="AC152" s="236">
        <v>2</v>
      </c>
      <c r="AD152" s="207"/>
      <c r="AE152" s="207"/>
      <c r="AF152" s="66" t="s">
        <v>1295</v>
      </c>
    </row>
    <row r="153" spans="1:32" hidden="1" x14ac:dyDescent="0.3">
      <c r="A153" s="4"/>
      <c r="B153" s="11" t="s">
        <v>65</v>
      </c>
      <c r="C153" s="11" t="s">
        <v>82</v>
      </c>
      <c r="D153" s="11">
        <v>45</v>
      </c>
      <c r="E153" s="11">
        <v>100</v>
      </c>
      <c r="F153" s="170">
        <v>2.6</v>
      </c>
      <c r="G153" s="220">
        <f>Tabla14914[[#This Row],[PPF (µmol/s)]]/Tabla14914[[#This Row],[Power use (W)]]</f>
        <v>2.2222222222222223</v>
      </c>
      <c r="H153" s="197"/>
      <c r="I153" s="197"/>
      <c r="J153" s="197"/>
      <c r="K153" s="226"/>
      <c r="L153" s="226">
        <v>2.6315789473684212</v>
      </c>
      <c r="M153" s="197"/>
      <c r="N153" s="20" t="s">
        <v>2702</v>
      </c>
      <c r="S153" s="598" t="s">
        <v>1329</v>
      </c>
      <c r="T153" s="632" t="s">
        <v>1310</v>
      </c>
      <c r="U153" s="623" t="s">
        <v>424</v>
      </c>
      <c r="V153" s="632">
        <v>330</v>
      </c>
      <c r="W153" s="632">
        <v>790</v>
      </c>
      <c r="X153" s="632">
        <v>2.4</v>
      </c>
      <c r="Y153" s="243">
        <v>2.393939393939394</v>
      </c>
      <c r="Z153" s="210"/>
      <c r="AA153" s="210"/>
      <c r="AB153" s="210"/>
      <c r="AC153" s="245">
        <v>2.393939393939394</v>
      </c>
      <c r="AD153" s="210"/>
      <c r="AE153" s="210"/>
      <c r="AF153" s="635" t="s">
        <v>252</v>
      </c>
    </row>
    <row r="154" spans="1:32" hidden="1" x14ac:dyDescent="0.3">
      <c r="A154" s="4"/>
      <c r="B154" s="11" t="s">
        <v>66</v>
      </c>
      <c r="C154" s="11" t="s">
        <v>82</v>
      </c>
      <c r="D154" s="11">
        <v>88</v>
      </c>
      <c r="E154" s="11">
        <v>200</v>
      </c>
      <c r="F154" s="170">
        <v>2.6</v>
      </c>
      <c r="G154" s="220">
        <f>Tabla14914[[#This Row],[PPF (µmol/s)]]/Tabla14914[[#This Row],[Power use (W)]]</f>
        <v>2.2727272727272729</v>
      </c>
      <c r="H154" s="197"/>
      <c r="I154" s="197"/>
      <c r="J154" s="197"/>
      <c r="K154" s="226"/>
      <c r="L154" s="226">
        <v>2.6315789473684212</v>
      </c>
      <c r="M154" s="197"/>
      <c r="N154" s="20" t="s">
        <v>2702</v>
      </c>
      <c r="S154" s="96" t="s">
        <v>1330</v>
      </c>
      <c r="T154" s="96" t="s">
        <v>1311</v>
      </c>
      <c r="U154" s="96" t="s">
        <v>424</v>
      </c>
      <c r="V154" s="102">
        <v>330</v>
      </c>
      <c r="W154" s="96">
        <v>860</v>
      </c>
      <c r="X154" s="96">
        <v>2.6</v>
      </c>
      <c r="Y154" s="234">
        <v>2.606060606060606</v>
      </c>
      <c r="Z154" s="207"/>
      <c r="AA154" s="207"/>
      <c r="AB154" s="207"/>
      <c r="AC154" s="207"/>
      <c r="AD154" s="236">
        <v>2.606060606060606</v>
      </c>
      <c r="AE154" s="207"/>
      <c r="AF154" s="68" t="s">
        <v>252</v>
      </c>
    </row>
    <row r="155" spans="1:32" hidden="1" x14ac:dyDescent="0.3">
      <c r="A155" s="8"/>
      <c r="B155" s="13" t="s">
        <v>67</v>
      </c>
      <c r="C155" s="11" t="s">
        <v>82</v>
      </c>
      <c r="D155" s="13">
        <v>132</v>
      </c>
      <c r="E155" s="13">
        <v>300</v>
      </c>
      <c r="F155" s="175">
        <v>2.6</v>
      </c>
      <c r="G155" s="244">
        <f>Tabla14914[[#This Row],[PPF (µmol/s)]]/Tabla14914[[#This Row],[Power use (W)]]</f>
        <v>2.2727272727272729</v>
      </c>
      <c r="H155" s="203"/>
      <c r="I155" s="203"/>
      <c r="J155" s="203"/>
      <c r="K155" s="229"/>
      <c r="L155" s="229">
        <v>2.6086956521739131</v>
      </c>
      <c r="M155" s="203"/>
      <c r="N155" s="20" t="s">
        <v>2702</v>
      </c>
      <c r="S155" s="569" t="s">
        <v>2019</v>
      </c>
      <c r="T155" s="623" t="s">
        <v>1312</v>
      </c>
      <c r="U155" s="623" t="s">
        <v>424</v>
      </c>
      <c r="V155" s="632">
        <v>530</v>
      </c>
      <c r="W155" s="623">
        <v>1270</v>
      </c>
      <c r="X155" s="623">
        <v>2.4</v>
      </c>
      <c r="Y155" s="234">
        <v>2.3962264150943398</v>
      </c>
      <c r="Z155" s="207"/>
      <c r="AA155" s="207"/>
      <c r="AB155" s="207"/>
      <c r="AC155" s="236">
        <v>2.3962264150943398</v>
      </c>
      <c r="AD155" s="207"/>
      <c r="AE155" s="207"/>
      <c r="AF155" s="635" t="s">
        <v>252</v>
      </c>
    </row>
    <row r="156" spans="1:32" ht="18.600000000000001" hidden="1" thickBot="1" x14ac:dyDescent="0.4">
      <c r="A156" s="56" t="s">
        <v>70</v>
      </c>
      <c r="B156" s="15"/>
      <c r="C156" s="27"/>
      <c r="D156" s="27"/>
      <c r="E156" s="27"/>
      <c r="F156" s="27"/>
      <c r="G156" s="158"/>
      <c r="H156" s="190"/>
      <c r="I156" s="190"/>
      <c r="J156" s="190"/>
      <c r="K156" s="190"/>
      <c r="L156" s="190"/>
      <c r="M156" s="190"/>
      <c r="N156" s="16"/>
      <c r="S156" s="4"/>
      <c r="T156" s="96" t="s">
        <v>1313</v>
      </c>
      <c r="U156" s="96" t="s">
        <v>424</v>
      </c>
      <c r="V156" s="102">
        <v>530</v>
      </c>
      <c r="W156" s="11">
        <v>1380</v>
      </c>
      <c r="X156" s="11">
        <v>2.6</v>
      </c>
      <c r="Y156" s="219">
        <v>2.6037735849056602</v>
      </c>
      <c r="Z156" s="196"/>
      <c r="AA156" s="196"/>
      <c r="AB156" s="196"/>
      <c r="AC156" s="196"/>
      <c r="AD156" s="211">
        <v>2.6037735849056602</v>
      </c>
      <c r="AE156" s="196"/>
      <c r="AF156" s="68" t="s">
        <v>252</v>
      </c>
    </row>
    <row r="157" spans="1:32" hidden="1" x14ac:dyDescent="0.3">
      <c r="A157" s="30" t="s">
        <v>75</v>
      </c>
      <c r="B157" s="14" t="s">
        <v>71</v>
      </c>
      <c r="C157" s="14" t="s">
        <v>2073</v>
      </c>
      <c r="D157" s="14">
        <v>645</v>
      </c>
      <c r="E157" s="14">
        <v>1700</v>
      </c>
      <c r="F157" s="14">
        <v>2.6</v>
      </c>
      <c r="G157" s="219">
        <f>Tabla14914[[#This Row],[PPF (µmol/s)]]/Tabla14914[[#This Row],[Power use (W)]]</f>
        <v>2.635658914728682</v>
      </c>
      <c r="H157" s="196"/>
      <c r="I157" s="196"/>
      <c r="J157" s="196"/>
      <c r="K157" s="196"/>
      <c r="L157" s="211">
        <v>2.635658914728682</v>
      </c>
      <c r="M157" s="196"/>
      <c r="N157" s="19" t="s">
        <v>73</v>
      </c>
      <c r="S157" s="562"/>
      <c r="T157" s="546" t="s">
        <v>1315</v>
      </c>
      <c r="U157" s="623" t="s">
        <v>424</v>
      </c>
      <c r="V157" s="546">
        <v>40</v>
      </c>
      <c r="W157" s="546">
        <v>92</v>
      </c>
      <c r="X157" s="546">
        <v>2.4</v>
      </c>
      <c r="Y157" s="219">
        <v>2.2999999999999998</v>
      </c>
      <c r="Z157" s="196"/>
      <c r="AA157" s="196"/>
      <c r="AB157" s="196"/>
      <c r="AC157" s="211">
        <v>2.2999999999999998</v>
      </c>
      <c r="AD157" s="196"/>
      <c r="AE157" s="196"/>
      <c r="AF157" s="635" t="s">
        <v>252</v>
      </c>
    </row>
    <row r="158" spans="1:32" hidden="1" x14ac:dyDescent="0.3">
      <c r="A158" s="73" t="s">
        <v>76</v>
      </c>
      <c r="B158" s="11" t="s">
        <v>74</v>
      </c>
      <c r="C158" s="14" t="s">
        <v>2073</v>
      </c>
      <c r="D158" s="11"/>
      <c r="E158" s="11"/>
      <c r="F158" s="11"/>
      <c r="G158" s="77"/>
      <c r="H158" s="197"/>
      <c r="I158" s="197"/>
      <c r="J158" s="197"/>
      <c r="K158" s="197"/>
      <c r="L158" s="197"/>
      <c r="M158" s="197"/>
      <c r="N158" s="20"/>
      <c r="S158" s="30" t="s">
        <v>1382</v>
      </c>
      <c r="T158" s="14" t="s">
        <v>1360</v>
      </c>
      <c r="U158" s="14" t="s">
        <v>424</v>
      </c>
      <c r="V158" s="14">
        <v>635</v>
      </c>
      <c r="W158" s="14">
        <v>1950</v>
      </c>
      <c r="X158" s="14">
        <v>3.1</v>
      </c>
      <c r="Y158" s="219">
        <v>3.0708661417322833</v>
      </c>
      <c r="Z158" s="621"/>
      <c r="AA158" s="621"/>
      <c r="AB158" s="621"/>
      <c r="AC158" s="621"/>
      <c r="AD158" s="621"/>
      <c r="AE158" s="622">
        <v>3.0708661417322833</v>
      </c>
      <c r="AF158" s="6" t="s">
        <v>1377</v>
      </c>
    </row>
    <row r="159" spans="1:32" hidden="1" x14ac:dyDescent="0.3">
      <c r="A159" s="280" t="s">
        <v>2019</v>
      </c>
      <c r="B159" s="13"/>
      <c r="C159" s="13"/>
      <c r="D159" s="13"/>
      <c r="E159" s="13"/>
      <c r="F159" s="13"/>
      <c r="G159" s="160"/>
      <c r="H159" s="203"/>
      <c r="I159" s="203"/>
      <c r="J159" s="203"/>
      <c r="K159" s="203"/>
      <c r="L159" s="203"/>
      <c r="M159" s="203"/>
      <c r="N159" s="22"/>
      <c r="S159" s="546" t="s">
        <v>1383</v>
      </c>
      <c r="T159" s="546" t="s">
        <v>1362</v>
      </c>
      <c r="U159" s="545" t="s">
        <v>424</v>
      </c>
      <c r="V159" s="546">
        <v>635</v>
      </c>
      <c r="W159" s="546">
        <v>1950</v>
      </c>
      <c r="X159" s="546">
        <v>3.1</v>
      </c>
      <c r="Y159" s="215">
        <v>3.0708661417322833</v>
      </c>
      <c r="Z159" s="621"/>
      <c r="AA159" s="621"/>
      <c r="AB159" s="621"/>
      <c r="AC159" s="621"/>
      <c r="AD159" s="621"/>
      <c r="AE159" s="622">
        <v>3.0708661417322833</v>
      </c>
      <c r="AF159" s="562" t="s">
        <v>1378</v>
      </c>
    </row>
    <row r="160" spans="1:32" ht="18.600000000000001" hidden="1" thickBot="1" x14ac:dyDescent="0.4">
      <c r="A160" s="103" t="s">
        <v>1333</v>
      </c>
      <c r="B160" s="15"/>
      <c r="C160" s="27"/>
      <c r="D160" s="27"/>
      <c r="E160" s="27"/>
      <c r="F160" s="27"/>
      <c r="G160" s="158"/>
      <c r="H160" s="190"/>
      <c r="I160" s="190"/>
      <c r="J160" s="190"/>
      <c r="K160" s="190"/>
      <c r="L160" s="190"/>
      <c r="M160" s="190"/>
      <c r="N160" s="16"/>
      <c r="S160" s="4" t="s">
        <v>1485</v>
      </c>
      <c r="T160" s="11" t="s">
        <v>1405</v>
      </c>
      <c r="U160" s="14" t="s">
        <v>2112</v>
      </c>
      <c r="V160" s="11">
        <v>24</v>
      </c>
      <c r="W160" s="619"/>
      <c r="X160" s="619"/>
      <c r="Y160" s="644">
        <v>0</v>
      </c>
      <c r="Z160" s="621"/>
      <c r="AA160" s="621"/>
      <c r="AB160" s="621"/>
      <c r="AC160" s="621"/>
      <c r="AD160" s="621"/>
      <c r="AE160" s="621"/>
      <c r="AF160" s="6" t="s">
        <v>1399</v>
      </c>
    </row>
    <row r="161" spans="1:32" hidden="1" x14ac:dyDescent="0.3">
      <c r="A161" s="55" t="s">
        <v>1335</v>
      </c>
      <c r="B161" s="65" t="s">
        <v>1334</v>
      </c>
      <c r="C161" s="65" t="s">
        <v>15</v>
      </c>
      <c r="D161" s="65">
        <v>17</v>
      </c>
      <c r="E161" s="57">
        <v>31</v>
      </c>
      <c r="F161" s="57">
        <v>2.2999999999999998</v>
      </c>
      <c r="G161" s="214">
        <f>Tabla14914[[#This Row],[PPF (µmol/s)]]/Tabla14914[[#This Row],[Power use (W)]]</f>
        <v>1.8235294117647058</v>
      </c>
      <c r="H161" s="195"/>
      <c r="I161" s="195"/>
      <c r="J161" s="218">
        <v>1.8235294117647058</v>
      </c>
      <c r="K161" s="218"/>
      <c r="L161" s="195"/>
      <c r="M161" s="195"/>
      <c r="N161" s="66" t="s">
        <v>2710</v>
      </c>
      <c r="S161" s="562"/>
      <c r="T161" s="546" t="s">
        <v>1483</v>
      </c>
      <c r="U161" s="546" t="s">
        <v>2114</v>
      </c>
      <c r="V161" s="546">
        <v>340</v>
      </c>
      <c r="W161" s="623">
        <v>900</v>
      </c>
      <c r="X161" s="181">
        <v>3</v>
      </c>
      <c r="Y161" s="189">
        <v>2.6470588235294117</v>
      </c>
      <c r="Z161" s="621"/>
      <c r="AA161" s="621"/>
      <c r="AB161" s="621"/>
      <c r="AC161" s="621"/>
      <c r="AD161" s="621"/>
      <c r="AE161" s="621">
        <v>3</v>
      </c>
      <c r="AF161" s="562" t="s">
        <v>1484</v>
      </c>
    </row>
    <row r="162" spans="1:32" hidden="1" x14ac:dyDescent="0.3">
      <c r="A162" s="11" t="s">
        <v>1336</v>
      </c>
      <c r="B162" s="65" t="s">
        <v>1332</v>
      </c>
      <c r="C162" s="65" t="s">
        <v>15</v>
      </c>
      <c r="D162" s="65">
        <v>17</v>
      </c>
      <c r="E162" s="57">
        <v>39</v>
      </c>
      <c r="F162" s="57">
        <v>2.2999999999999998</v>
      </c>
      <c r="G162" s="214">
        <f>Tabla14914[[#This Row],[PPF (µmol/s)]]/Tabla14914[[#This Row],[Power use (W)]]</f>
        <v>2.2941176470588234</v>
      </c>
      <c r="H162" s="195"/>
      <c r="I162" s="195"/>
      <c r="J162" s="218"/>
      <c r="K162" s="218">
        <v>2.2941176470588234</v>
      </c>
      <c r="L162" s="195"/>
      <c r="M162" s="195"/>
      <c r="N162" s="66" t="s">
        <v>1699</v>
      </c>
      <c r="S162" s="4"/>
      <c r="T162" s="11" t="s">
        <v>1408</v>
      </c>
      <c r="U162" s="11" t="s">
        <v>2114</v>
      </c>
      <c r="V162" s="11">
        <v>300</v>
      </c>
      <c r="W162" s="11">
        <v>750</v>
      </c>
      <c r="X162" s="11">
        <v>2.5</v>
      </c>
      <c r="Y162" s="215">
        <v>2.5</v>
      </c>
      <c r="Z162" s="197"/>
      <c r="AA162" s="197"/>
      <c r="AB162" s="197"/>
      <c r="AC162" s="226"/>
      <c r="AD162" s="226">
        <v>2.5</v>
      </c>
      <c r="AE162" s="197"/>
      <c r="AF162" s="4" t="s">
        <v>1437</v>
      </c>
    </row>
    <row r="163" spans="1:32" hidden="1" x14ac:dyDescent="0.3">
      <c r="A163" s="280" t="s">
        <v>2019</v>
      </c>
      <c r="B163" s="65"/>
      <c r="C163" s="65"/>
      <c r="D163" s="65"/>
      <c r="E163" s="65"/>
      <c r="F163" s="65"/>
      <c r="G163" s="183"/>
      <c r="H163" s="195"/>
      <c r="I163" s="195"/>
      <c r="J163" s="195"/>
      <c r="K163" s="195"/>
      <c r="L163" s="195"/>
      <c r="M163" s="195"/>
      <c r="N163" s="4"/>
      <c r="S163" s="562"/>
      <c r="T163" s="546" t="s">
        <v>1409</v>
      </c>
      <c r="U163" s="546" t="s">
        <v>2114</v>
      </c>
      <c r="V163" s="546">
        <v>325</v>
      </c>
      <c r="W163" s="546">
        <v>680</v>
      </c>
      <c r="X163" s="546">
        <v>2.1</v>
      </c>
      <c r="Y163" s="215">
        <v>2.0923076923076924</v>
      </c>
      <c r="Z163" s="197"/>
      <c r="AA163" s="197"/>
      <c r="AB163" s="197"/>
      <c r="AC163" s="226">
        <v>2.0923076923076924</v>
      </c>
      <c r="AD163" s="226"/>
      <c r="AE163" s="197"/>
      <c r="AF163" s="562" t="s">
        <v>1438</v>
      </c>
    </row>
    <row r="164" spans="1:32" ht="18.600000000000001" hidden="1" thickBot="1" x14ac:dyDescent="0.4">
      <c r="A164" s="56" t="s">
        <v>78</v>
      </c>
      <c r="B164" s="15"/>
      <c r="C164" s="27"/>
      <c r="D164" s="27"/>
      <c r="E164" s="27"/>
      <c r="F164" s="27"/>
      <c r="G164" s="158"/>
      <c r="H164" s="190"/>
      <c r="I164" s="190"/>
      <c r="J164" s="190"/>
      <c r="K164" s="190"/>
      <c r="L164" s="190"/>
      <c r="M164" s="190"/>
      <c r="N164" s="16"/>
      <c r="S164" s="4"/>
      <c r="T164" s="11" t="s">
        <v>1410</v>
      </c>
      <c r="U164" s="11" t="s">
        <v>2114</v>
      </c>
      <c r="V164" s="11">
        <v>300</v>
      </c>
      <c r="W164" s="11">
        <v>750</v>
      </c>
      <c r="X164" s="11">
        <v>2.5</v>
      </c>
      <c r="Y164" s="215">
        <v>2.5</v>
      </c>
      <c r="Z164" s="197"/>
      <c r="AA164" s="197"/>
      <c r="AB164" s="197"/>
      <c r="AC164" s="226"/>
      <c r="AD164" s="226">
        <v>2.5</v>
      </c>
      <c r="AE164" s="197"/>
      <c r="AF164" s="4" t="s">
        <v>1437</v>
      </c>
    </row>
    <row r="165" spans="1:32" hidden="1" x14ac:dyDescent="0.3">
      <c r="A165" s="29" t="s">
        <v>343</v>
      </c>
      <c r="B165" s="14" t="s">
        <v>1009</v>
      </c>
      <c r="C165" s="14" t="s">
        <v>2074</v>
      </c>
      <c r="D165" s="14">
        <v>368</v>
      </c>
      <c r="E165" s="14">
        <v>751</v>
      </c>
      <c r="F165" s="14">
        <v>2.04</v>
      </c>
      <c r="G165" s="214">
        <f>Tabla14914[[#This Row],[PPF (µmol/s)]]/Tabla14914[[#This Row],[Power use (W)]]</f>
        <v>2.0407608695652173</v>
      </c>
      <c r="H165" s="195"/>
      <c r="I165" s="195"/>
      <c r="J165" s="195"/>
      <c r="K165" s="218">
        <v>2.0407608695652173</v>
      </c>
      <c r="L165" s="195"/>
      <c r="M165" s="195"/>
      <c r="N165" s="19" t="s">
        <v>1012</v>
      </c>
      <c r="S165" s="562"/>
      <c r="T165" s="546" t="s">
        <v>1411</v>
      </c>
      <c r="U165" s="546" t="s">
        <v>2114</v>
      </c>
      <c r="V165" s="546">
        <v>325</v>
      </c>
      <c r="W165" s="546">
        <v>680</v>
      </c>
      <c r="X165" s="546">
        <v>2.1</v>
      </c>
      <c r="Y165" s="215">
        <v>2.0923076923076924</v>
      </c>
      <c r="Z165" s="197"/>
      <c r="AA165" s="197"/>
      <c r="AB165" s="197"/>
      <c r="AC165" s="226">
        <v>2.0923076923076924</v>
      </c>
      <c r="AD165" s="226"/>
      <c r="AE165" s="197"/>
      <c r="AF165" s="562" t="s">
        <v>1438</v>
      </c>
    </row>
    <row r="166" spans="1:32" hidden="1" x14ac:dyDescent="0.3">
      <c r="A166" s="112" t="s">
        <v>344</v>
      </c>
      <c r="B166" s="14" t="s">
        <v>1010</v>
      </c>
      <c r="C166" s="14" t="s">
        <v>2075</v>
      </c>
      <c r="D166" s="14">
        <v>368</v>
      </c>
      <c r="E166" s="14">
        <v>730</v>
      </c>
      <c r="F166" s="82"/>
      <c r="G166" s="214">
        <f>Tabla14914[[#This Row],[PPF (µmol/s)]]/Tabla14914[[#This Row],[Power use (W)]]</f>
        <v>1.9836956521739131</v>
      </c>
      <c r="H166" s="195"/>
      <c r="I166" s="195"/>
      <c r="J166" s="218">
        <v>1.9836956521739131</v>
      </c>
      <c r="K166" s="195"/>
      <c r="L166" s="195"/>
      <c r="M166" s="195"/>
      <c r="N166" s="19" t="s">
        <v>1013</v>
      </c>
      <c r="S166" s="39" t="s">
        <v>1465</v>
      </c>
      <c r="T166" s="14" t="s">
        <v>1456</v>
      </c>
      <c r="U166" s="14" t="s">
        <v>424</v>
      </c>
      <c r="V166" s="619" t="s">
        <v>559</v>
      </c>
      <c r="W166" s="619"/>
      <c r="X166" s="169">
        <v>2.7</v>
      </c>
      <c r="Y166" s="59"/>
      <c r="Z166" s="196"/>
      <c r="AA166" s="196"/>
      <c r="AB166" s="196"/>
      <c r="AC166" s="196"/>
      <c r="AD166" s="211">
        <v>2.7</v>
      </c>
      <c r="AE166" s="196"/>
      <c r="AF166" s="6" t="s">
        <v>1460</v>
      </c>
    </row>
    <row r="167" spans="1:32" hidden="1" x14ac:dyDescent="0.3">
      <c r="A167" s="280" t="s">
        <v>2019</v>
      </c>
      <c r="B167" s="14" t="s">
        <v>1011</v>
      </c>
      <c r="C167" s="14" t="s">
        <v>2075</v>
      </c>
      <c r="D167" s="14">
        <v>368</v>
      </c>
      <c r="E167" s="14">
        <v>703</v>
      </c>
      <c r="F167" s="82"/>
      <c r="G167" s="214">
        <f>Tabla14914[[#This Row],[PPF (µmol/s)]]/Tabla14914[[#This Row],[Power use (W)]]</f>
        <v>1.9103260869565217</v>
      </c>
      <c r="H167" s="195"/>
      <c r="I167" s="195"/>
      <c r="J167" s="218">
        <v>1.9103260869565217</v>
      </c>
      <c r="K167" s="195"/>
      <c r="L167" s="195"/>
      <c r="M167" s="195"/>
      <c r="N167" s="19" t="s">
        <v>1014</v>
      </c>
      <c r="S167" s="562"/>
      <c r="T167" s="546" t="s">
        <v>1550</v>
      </c>
      <c r="U167" s="545" t="s">
        <v>424</v>
      </c>
      <c r="V167" s="546">
        <v>630</v>
      </c>
      <c r="W167" s="546">
        <v>1500</v>
      </c>
      <c r="X167" s="546">
        <v>2.4</v>
      </c>
      <c r="Y167" s="219">
        <v>2.3809523809523809</v>
      </c>
      <c r="Z167" s="196"/>
      <c r="AA167" s="196"/>
      <c r="AB167" s="196"/>
      <c r="AC167" s="211">
        <v>2.3809523809523809</v>
      </c>
      <c r="AD167" s="196"/>
      <c r="AE167" s="196"/>
      <c r="AF167" s="574" t="s">
        <v>1290</v>
      </c>
    </row>
    <row r="168" spans="1:32" ht="18.600000000000001" hidden="1" thickBot="1" x14ac:dyDescent="0.4">
      <c r="A168" s="56" t="s">
        <v>79</v>
      </c>
      <c r="B168" s="15"/>
      <c r="C168" s="27"/>
      <c r="D168" s="27"/>
      <c r="E168" s="27"/>
      <c r="F168" s="27"/>
      <c r="G168" s="158"/>
      <c r="H168" s="190"/>
      <c r="I168" s="190"/>
      <c r="J168" s="190"/>
      <c r="K168" s="190"/>
      <c r="L168" s="190"/>
      <c r="M168" s="190"/>
      <c r="N168" s="16"/>
      <c r="S168" s="8"/>
      <c r="T168" s="13" t="s">
        <v>1552</v>
      </c>
      <c r="U168" s="26" t="s">
        <v>424</v>
      </c>
      <c r="V168" s="13">
        <v>320</v>
      </c>
      <c r="W168" s="13">
        <v>750</v>
      </c>
      <c r="X168" s="13">
        <v>2.4</v>
      </c>
      <c r="Y168" s="221">
        <v>2.34375</v>
      </c>
      <c r="Z168" s="198"/>
      <c r="AA168" s="198"/>
      <c r="AB168" s="198"/>
      <c r="AC168" s="227">
        <v>2.34375</v>
      </c>
      <c r="AD168" s="198"/>
      <c r="AE168" s="198"/>
      <c r="AF168" s="114" t="s">
        <v>1290</v>
      </c>
    </row>
    <row r="169" spans="1:32" hidden="1" x14ac:dyDescent="0.3">
      <c r="A169" s="30" t="s">
        <v>341</v>
      </c>
      <c r="B169" s="14" t="s">
        <v>80</v>
      </c>
      <c r="C169" s="14" t="s">
        <v>424</v>
      </c>
      <c r="D169" s="14">
        <v>25.8</v>
      </c>
      <c r="E169" s="14">
        <v>70.92</v>
      </c>
      <c r="F169" s="14">
        <v>2.74</v>
      </c>
      <c r="G169" s="219">
        <f>Tabla14914[[#This Row],[PPF (µmol/s)]]/Tabla14914[[#This Row],[Power use (W)]]</f>
        <v>2.7488372093023257</v>
      </c>
      <c r="H169" s="204"/>
      <c r="I169" s="204"/>
      <c r="J169" s="288"/>
      <c r="K169" s="204"/>
      <c r="L169" s="283">
        <v>2.7488372093023257</v>
      </c>
      <c r="M169" s="204"/>
      <c r="N169" s="285" t="s">
        <v>1015</v>
      </c>
      <c r="S169" s="569" t="s">
        <v>2019</v>
      </c>
      <c r="T169" s="624" t="s">
        <v>1564</v>
      </c>
      <c r="U169" s="623" t="s">
        <v>2119</v>
      </c>
      <c r="V169" s="624">
        <v>75</v>
      </c>
      <c r="W169" s="630"/>
      <c r="X169" s="462">
        <v>1.48</v>
      </c>
      <c r="Y169" s="645">
        <v>0</v>
      </c>
      <c r="Z169" s="621"/>
      <c r="AA169" s="621">
        <v>1.48</v>
      </c>
      <c r="AB169" s="621"/>
      <c r="AC169" s="621"/>
      <c r="AD169" s="621"/>
      <c r="AE169" s="621"/>
      <c r="AF169" s="624" t="s">
        <v>1566</v>
      </c>
    </row>
    <row r="170" spans="1:32" hidden="1" x14ac:dyDescent="0.3">
      <c r="A170" s="13" t="s">
        <v>342</v>
      </c>
      <c r="B170" s="13" t="s">
        <v>81</v>
      </c>
      <c r="C170" s="13" t="s">
        <v>424</v>
      </c>
      <c r="D170" s="13">
        <v>51.7</v>
      </c>
      <c r="E170" s="13">
        <v>141.80000000000001</v>
      </c>
      <c r="F170" s="13">
        <v>2.74</v>
      </c>
      <c r="G170" s="221">
        <f>Tabla14914[[#This Row],[PPF (µmol/s)]]/Tabla14914[[#This Row],[Power use (W)]]</f>
        <v>2.7427466150870408</v>
      </c>
      <c r="H170" s="198"/>
      <c r="I170" s="198"/>
      <c r="J170" s="289"/>
      <c r="K170" s="198"/>
      <c r="L170" s="227">
        <v>2.7427466150870408</v>
      </c>
      <c r="M170" s="198"/>
      <c r="N170" s="285" t="s">
        <v>1016</v>
      </c>
      <c r="S170" s="4"/>
      <c r="T170" s="66" t="s">
        <v>1565</v>
      </c>
      <c r="U170" s="96" t="s">
        <v>2119</v>
      </c>
      <c r="V170" s="66">
        <v>140</v>
      </c>
      <c r="W170" s="630"/>
      <c r="X170" s="462">
        <v>1.48</v>
      </c>
      <c r="Y170" s="646">
        <v>0</v>
      </c>
      <c r="Z170" s="621"/>
      <c r="AA170" s="621">
        <v>1.48</v>
      </c>
      <c r="AB170" s="621"/>
      <c r="AC170" s="621"/>
      <c r="AD170" s="621"/>
      <c r="AE170" s="621"/>
      <c r="AF170" s="66" t="s">
        <v>1567</v>
      </c>
    </row>
    <row r="171" spans="1:32" ht="15" hidden="1" thickBot="1" x14ac:dyDescent="0.35">
      <c r="A171" s="280" t="s">
        <v>2019</v>
      </c>
      <c r="B171" s="11"/>
      <c r="C171" s="26"/>
      <c r="D171" s="11"/>
      <c r="E171" s="11"/>
      <c r="F171" s="11"/>
      <c r="G171" s="77"/>
      <c r="H171" s="202"/>
      <c r="I171" s="202"/>
      <c r="J171" s="290"/>
      <c r="K171" s="202"/>
      <c r="L171" s="284"/>
      <c r="M171" s="197"/>
      <c r="N171" s="286"/>
      <c r="S171" s="601" t="s">
        <v>1630</v>
      </c>
      <c r="T171" s="545" t="s">
        <v>1626</v>
      </c>
      <c r="U171" s="545" t="s">
        <v>2121</v>
      </c>
      <c r="V171" s="545">
        <v>240</v>
      </c>
      <c r="W171" s="545">
        <v>550</v>
      </c>
      <c r="X171" s="545">
        <v>2.31</v>
      </c>
      <c r="Y171" s="219">
        <v>2.2916666666666665</v>
      </c>
      <c r="Z171" s="196"/>
      <c r="AA171" s="196"/>
      <c r="AB171" s="196"/>
      <c r="AC171" s="196">
        <v>2.2916666666666665</v>
      </c>
      <c r="AD171" s="196"/>
      <c r="AE171" s="196"/>
      <c r="AF171" s="574" t="s">
        <v>1629</v>
      </c>
    </row>
    <row r="172" spans="1:32" ht="18.600000000000001" hidden="1" thickBot="1" x14ac:dyDescent="0.4">
      <c r="A172" s="56" t="s">
        <v>83</v>
      </c>
      <c r="B172" s="15"/>
      <c r="C172" s="27"/>
      <c r="D172" s="27"/>
      <c r="E172" s="27"/>
      <c r="F172" s="27"/>
      <c r="G172" s="158"/>
      <c r="H172" s="190"/>
      <c r="I172" s="190"/>
      <c r="J172" s="190"/>
      <c r="K172" s="190"/>
      <c r="L172" s="190"/>
      <c r="M172" s="190"/>
      <c r="N172" s="287"/>
      <c r="S172" s="428" t="s">
        <v>2161</v>
      </c>
      <c r="T172" s="10" t="s">
        <v>2140</v>
      </c>
      <c r="U172" s="14" t="s">
        <v>424</v>
      </c>
      <c r="V172" s="14">
        <v>320</v>
      </c>
      <c r="W172" s="14">
        <v>800</v>
      </c>
      <c r="X172" s="630"/>
      <c r="Y172" s="215">
        <v>2.5</v>
      </c>
      <c r="Z172" s="647"/>
      <c r="AA172" s="647"/>
      <c r="AB172" s="647"/>
      <c r="AC172" s="647"/>
      <c r="AD172" s="647">
        <v>2.5</v>
      </c>
      <c r="AE172" s="647"/>
      <c r="AF172" s="6" t="s">
        <v>2141</v>
      </c>
    </row>
    <row r="173" spans="1:32" hidden="1" x14ac:dyDescent="0.3">
      <c r="A173" s="30" t="s">
        <v>94</v>
      </c>
      <c r="B173" s="14" t="s">
        <v>84</v>
      </c>
      <c r="C173" s="14" t="s">
        <v>2076</v>
      </c>
      <c r="D173" s="14">
        <v>380</v>
      </c>
      <c r="E173" s="82"/>
      <c r="F173" s="82"/>
      <c r="G173" s="498">
        <f>Tabla14914[[#This Row],[PPF (µmol/s)]]/Tabla14914[[#This Row],[Power use (W)]]</f>
        <v>0</v>
      </c>
      <c r="H173" s="195"/>
      <c r="I173" s="195"/>
      <c r="J173" s="195"/>
      <c r="K173" s="195"/>
      <c r="L173" s="195"/>
      <c r="M173" s="195"/>
      <c r="N173" s="19" t="s">
        <v>88</v>
      </c>
      <c r="S173" s="547"/>
      <c r="T173" s="554" t="s">
        <v>2186</v>
      </c>
      <c r="U173" s="546" t="s">
        <v>424</v>
      </c>
      <c r="V173" s="546">
        <v>530</v>
      </c>
      <c r="W173" s="546">
        <v>1382</v>
      </c>
      <c r="X173" s="546">
        <v>2.6</v>
      </c>
      <c r="Y173" s="215">
        <v>2.6075471698113208</v>
      </c>
      <c r="Z173" s="197"/>
      <c r="AA173" s="197"/>
      <c r="AB173" s="197"/>
      <c r="AC173" s="197"/>
      <c r="AD173" s="226">
        <v>2.6075471698113208</v>
      </c>
      <c r="AE173" s="197"/>
      <c r="AF173" s="574" t="s">
        <v>2190</v>
      </c>
    </row>
    <row r="174" spans="1:32" hidden="1" x14ac:dyDescent="0.3">
      <c r="A174" s="73" t="s">
        <v>95</v>
      </c>
      <c r="B174" s="11" t="s">
        <v>86</v>
      </c>
      <c r="C174" s="11" t="s">
        <v>2077</v>
      </c>
      <c r="D174" s="11">
        <v>90</v>
      </c>
      <c r="E174" s="82"/>
      <c r="F174" s="82"/>
      <c r="G174" s="498">
        <f>Tabla14914[[#This Row],[PPF (µmol/s)]]/Tabla14914[[#This Row],[Power use (W)]]</f>
        <v>0</v>
      </c>
      <c r="H174" s="195"/>
      <c r="I174" s="195"/>
      <c r="J174" s="195"/>
      <c r="K174" s="195"/>
      <c r="L174" s="195"/>
      <c r="M174" s="195"/>
      <c r="N174" s="20" t="s">
        <v>87</v>
      </c>
      <c r="S174" s="421"/>
      <c r="T174" s="40" t="s">
        <v>2187</v>
      </c>
      <c r="U174" s="11" t="s">
        <v>424</v>
      </c>
      <c r="V174" s="11">
        <v>330</v>
      </c>
      <c r="W174" s="11">
        <v>900</v>
      </c>
      <c r="X174" s="170">
        <v>2.5</v>
      </c>
      <c r="Y174" s="220">
        <v>2.7272727272727271</v>
      </c>
      <c r="Z174" s="197"/>
      <c r="AA174" s="197"/>
      <c r="AB174" s="197"/>
      <c r="AC174" s="197"/>
      <c r="AD174" s="197">
        <v>2.5</v>
      </c>
      <c r="AE174" s="197"/>
      <c r="AF174" s="6" t="s">
        <v>2190</v>
      </c>
    </row>
    <row r="175" spans="1:32" hidden="1" x14ac:dyDescent="0.3">
      <c r="A175" s="113" t="s">
        <v>2020</v>
      </c>
      <c r="B175" s="11" t="s">
        <v>89</v>
      </c>
      <c r="C175" s="11" t="s">
        <v>2077</v>
      </c>
      <c r="D175" s="11">
        <v>90</v>
      </c>
      <c r="E175" s="82"/>
      <c r="F175" s="82"/>
      <c r="G175" s="498">
        <f>Tabla14914[[#This Row],[PPF (µmol/s)]]/Tabla14914[[#This Row],[Power use (W)]]</f>
        <v>0</v>
      </c>
      <c r="H175" s="195"/>
      <c r="I175" s="195"/>
      <c r="J175" s="195"/>
      <c r="K175" s="195"/>
      <c r="L175" s="195"/>
      <c r="M175" s="195"/>
      <c r="N175" s="20" t="s">
        <v>90</v>
      </c>
      <c r="S175" s="547"/>
      <c r="T175" s="554" t="s">
        <v>2192</v>
      </c>
      <c r="U175" s="546" t="s">
        <v>424</v>
      </c>
      <c r="V175" s="546">
        <v>40</v>
      </c>
      <c r="W175" s="546">
        <v>100</v>
      </c>
      <c r="X175" s="546">
        <v>2.5</v>
      </c>
      <c r="Y175" s="215">
        <v>2.5</v>
      </c>
      <c r="Z175" s="197"/>
      <c r="AA175" s="197"/>
      <c r="AB175" s="197"/>
      <c r="AC175" s="197"/>
      <c r="AD175" s="226">
        <v>2.5</v>
      </c>
      <c r="AE175" s="197"/>
      <c r="AF175" s="574" t="s">
        <v>2193</v>
      </c>
    </row>
    <row r="176" spans="1:32" hidden="1" x14ac:dyDescent="0.3">
      <c r="A176" s="4"/>
      <c r="B176" s="11" t="s">
        <v>91</v>
      </c>
      <c r="C176" s="11" t="s">
        <v>2077</v>
      </c>
      <c r="D176" s="11">
        <v>40</v>
      </c>
      <c r="E176" s="82"/>
      <c r="F176" s="82"/>
      <c r="G176" s="498">
        <f>Tabla14914[[#This Row],[PPF (µmol/s)]]/Tabla14914[[#This Row],[Power use (W)]]</f>
        <v>0</v>
      </c>
      <c r="H176" s="195"/>
      <c r="I176" s="195"/>
      <c r="J176" s="195"/>
      <c r="K176" s="195"/>
      <c r="L176" s="195"/>
      <c r="M176" s="195"/>
      <c r="N176" s="20" t="s">
        <v>92</v>
      </c>
      <c r="S176" s="429"/>
      <c r="T176" s="40" t="s">
        <v>2195</v>
      </c>
      <c r="U176" s="11" t="s">
        <v>424</v>
      </c>
      <c r="V176" s="13">
        <v>60</v>
      </c>
      <c r="W176" s="13">
        <v>150</v>
      </c>
      <c r="X176" s="13">
        <v>2.5</v>
      </c>
      <c r="Y176" s="215">
        <v>2.5</v>
      </c>
      <c r="Z176" s="197"/>
      <c r="AA176" s="197"/>
      <c r="AB176" s="197"/>
      <c r="AC176" s="197"/>
      <c r="AD176" s="226">
        <v>2.5</v>
      </c>
      <c r="AE176" s="197"/>
      <c r="AF176" s="6" t="s">
        <v>2193</v>
      </c>
    </row>
    <row r="177" spans="1:32" hidden="1" x14ac:dyDescent="0.3">
      <c r="A177" s="11" t="s">
        <v>2021</v>
      </c>
      <c r="B177" s="11" t="s">
        <v>93</v>
      </c>
      <c r="C177" s="11" t="s">
        <v>2077</v>
      </c>
      <c r="D177" s="11">
        <v>15</v>
      </c>
      <c r="E177" s="82"/>
      <c r="F177" s="82"/>
      <c r="G177" s="498">
        <f>Tabla14914[[#This Row],[PPF (µmol/s)]]/Tabla14914[[#This Row],[Power use (W)]]</f>
        <v>0</v>
      </c>
      <c r="H177" s="195"/>
      <c r="I177" s="195"/>
      <c r="J177" s="195"/>
      <c r="K177" s="195"/>
      <c r="L177" s="195"/>
      <c r="M177" s="195"/>
      <c r="N177" s="20" t="s">
        <v>92</v>
      </c>
      <c r="S177" s="587"/>
      <c r="T177" s="551" t="s">
        <v>2194</v>
      </c>
      <c r="U177" s="552" t="s">
        <v>424</v>
      </c>
      <c r="V177" s="552">
        <v>80</v>
      </c>
      <c r="W177" s="552">
        <v>200</v>
      </c>
      <c r="X177" s="552">
        <v>2.5</v>
      </c>
      <c r="Y177" s="215">
        <v>2.5</v>
      </c>
      <c r="Z177" s="197"/>
      <c r="AA177" s="197"/>
      <c r="AB177" s="197"/>
      <c r="AC177" s="197"/>
      <c r="AD177" s="226">
        <v>2.5</v>
      </c>
      <c r="AE177" s="197"/>
      <c r="AF177" s="586" t="s">
        <v>2193</v>
      </c>
    </row>
    <row r="178" spans="1:32" ht="18.600000000000001" hidden="1" thickBot="1" x14ac:dyDescent="0.4">
      <c r="A178" s="56" t="s">
        <v>96</v>
      </c>
      <c r="B178" s="15"/>
      <c r="C178" s="27"/>
      <c r="D178" s="27"/>
      <c r="E178" s="27"/>
      <c r="F178" s="27"/>
      <c r="G178" s="158"/>
      <c r="H178" s="190"/>
      <c r="I178" s="190"/>
      <c r="J178" s="190"/>
      <c r="K178" s="190"/>
      <c r="L178" s="190"/>
      <c r="M178" s="190"/>
      <c r="N178" s="16"/>
      <c r="S178" s="421"/>
      <c r="T178" s="40" t="s">
        <v>2218</v>
      </c>
      <c r="U178" s="11" t="s">
        <v>424</v>
      </c>
      <c r="V178" s="11">
        <v>50</v>
      </c>
      <c r="W178" s="630"/>
      <c r="X178" s="630"/>
      <c r="Y178" s="458">
        <v>0</v>
      </c>
      <c r="Z178" s="197"/>
      <c r="AA178" s="197"/>
      <c r="AB178" s="197"/>
      <c r="AC178" s="197"/>
      <c r="AD178" s="197"/>
      <c r="AE178" s="197"/>
      <c r="AF178" s="4" t="s">
        <v>2224</v>
      </c>
    </row>
    <row r="179" spans="1:32" hidden="1" x14ac:dyDescent="0.3">
      <c r="A179" s="28" t="s">
        <v>104</v>
      </c>
      <c r="B179" s="14" t="s">
        <v>97</v>
      </c>
      <c r="C179" s="14" t="s">
        <v>98</v>
      </c>
      <c r="D179" s="14">
        <v>550</v>
      </c>
      <c r="E179" s="82"/>
      <c r="F179" s="169">
        <v>2.5</v>
      </c>
      <c r="G179" s="59">
        <f>Tabla14914[[#This Row],[PPF (µmol/s)]]/Tabla14914[[#This Row],[Power use (W)]]</f>
        <v>0</v>
      </c>
      <c r="H179" s="196"/>
      <c r="I179" s="196"/>
      <c r="J179" s="196"/>
      <c r="K179" s="196"/>
      <c r="L179" s="211">
        <v>2.5</v>
      </c>
      <c r="M179" s="196"/>
      <c r="N179" s="19" t="s">
        <v>1018</v>
      </c>
      <c r="S179" s="547"/>
      <c r="T179" s="554" t="s">
        <v>2219</v>
      </c>
      <c r="U179" s="546" t="s">
        <v>424</v>
      </c>
      <c r="V179" s="546">
        <v>100</v>
      </c>
      <c r="W179" s="630"/>
      <c r="X179" s="630"/>
      <c r="Y179" s="458">
        <v>0</v>
      </c>
      <c r="Z179" s="197"/>
      <c r="AA179" s="197"/>
      <c r="AB179" s="197"/>
      <c r="AC179" s="197"/>
      <c r="AD179" s="197"/>
      <c r="AE179" s="197"/>
      <c r="AF179" s="562" t="s">
        <v>2224</v>
      </c>
    </row>
    <row r="180" spans="1:32" hidden="1" x14ac:dyDescent="0.3">
      <c r="A180" s="73" t="s">
        <v>105</v>
      </c>
      <c r="B180" s="11" t="s">
        <v>99</v>
      </c>
      <c r="C180" s="14" t="s">
        <v>98</v>
      </c>
      <c r="D180" s="11">
        <v>550</v>
      </c>
      <c r="E180" s="82"/>
      <c r="F180" s="170">
        <v>1.5</v>
      </c>
      <c r="G180" s="77">
        <f>Tabla14914[[#This Row],[PPF (µmol/s)]]/Tabla14914[[#This Row],[Power use (W)]]</f>
        <v>0</v>
      </c>
      <c r="H180" s="197"/>
      <c r="I180" s="197"/>
      <c r="J180" s="226">
        <v>1.5</v>
      </c>
      <c r="K180" s="197"/>
      <c r="L180" s="197"/>
      <c r="M180" s="197"/>
      <c r="N180" s="20" t="s">
        <v>1019</v>
      </c>
      <c r="S180" s="421"/>
      <c r="T180" s="40" t="s">
        <v>2220</v>
      </c>
      <c r="U180" s="11" t="s">
        <v>424</v>
      </c>
      <c r="V180" s="11">
        <v>150</v>
      </c>
      <c r="W180" s="630"/>
      <c r="X180" s="630"/>
      <c r="Y180" s="458">
        <v>0</v>
      </c>
      <c r="Z180" s="197"/>
      <c r="AA180" s="197"/>
      <c r="AB180" s="197"/>
      <c r="AC180" s="197"/>
      <c r="AD180" s="197"/>
      <c r="AE180" s="197"/>
      <c r="AF180" s="4" t="s">
        <v>2224</v>
      </c>
    </row>
    <row r="181" spans="1:32" hidden="1" x14ac:dyDescent="0.3">
      <c r="A181" s="280" t="s">
        <v>2019</v>
      </c>
      <c r="B181" s="11" t="s">
        <v>100</v>
      </c>
      <c r="C181" s="14" t="s">
        <v>98</v>
      </c>
      <c r="D181" s="11">
        <v>550</v>
      </c>
      <c r="E181" s="82"/>
      <c r="F181" s="170">
        <v>2.2999999999999998</v>
      </c>
      <c r="G181" s="77">
        <f>Tabla14914[[#This Row],[PPF (µmol/s)]]/Tabla14914[[#This Row],[Power use (W)]]</f>
        <v>0</v>
      </c>
      <c r="H181" s="197"/>
      <c r="I181" s="197"/>
      <c r="J181" s="197"/>
      <c r="K181" s="226">
        <v>2.2999999999999998</v>
      </c>
      <c r="L181" s="197"/>
      <c r="M181" s="197"/>
      <c r="N181" s="20" t="s">
        <v>1018</v>
      </c>
      <c r="S181" s="547"/>
      <c r="T181" s="554" t="s">
        <v>2221</v>
      </c>
      <c r="U181" s="546" t="s">
        <v>424</v>
      </c>
      <c r="V181" s="546">
        <v>200</v>
      </c>
      <c r="W181" s="630"/>
      <c r="X181" s="630"/>
      <c r="Y181" s="458">
        <v>0</v>
      </c>
      <c r="Z181" s="197"/>
      <c r="AA181" s="197"/>
      <c r="AB181" s="197"/>
      <c r="AC181" s="197"/>
      <c r="AD181" s="197"/>
      <c r="AE181" s="197"/>
      <c r="AF181" s="562" t="s">
        <v>2224</v>
      </c>
    </row>
    <row r="182" spans="1:32" hidden="1" x14ac:dyDescent="0.3">
      <c r="A182" s="4"/>
      <c r="B182" s="11" t="s">
        <v>101</v>
      </c>
      <c r="C182" s="11" t="s">
        <v>82</v>
      </c>
      <c r="D182" s="11">
        <v>150</v>
      </c>
      <c r="E182" s="82"/>
      <c r="F182" s="170">
        <v>2.4500000000000002</v>
      </c>
      <c r="G182" s="77">
        <f>Tabla14914[[#This Row],[PPF (µmol/s)]]/Tabla14914[[#This Row],[Power use (W)]]</f>
        <v>0</v>
      </c>
      <c r="H182" s="197"/>
      <c r="I182" s="197"/>
      <c r="J182" s="197"/>
      <c r="K182" s="226">
        <v>2.4500000000000002</v>
      </c>
      <c r="L182" s="197"/>
      <c r="M182" s="197"/>
      <c r="N182" s="20" t="s">
        <v>1018</v>
      </c>
      <c r="S182" s="421"/>
      <c r="T182" s="40" t="s">
        <v>2222</v>
      </c>
      <c r="U182" s="11" t="s">
        <v>424</v>
      </c>
      <c r="V182" s="11">
        <v>240</v>
      </c>
      <c r="W182" s="630"/>
      <c r="X182" s="630"/>
      <c r="Y182" s="458">
        <v>0</v>
      </c>
      <c r="Z182" s="197"/>
      <c r="AA182" s="197"/>
      <c r="AB182" s="197"/>
      <c r="AC182" s="197"/>
      <c r="AD182" s="197"/>
      <c r="AE182" s="197"/>
      <c r="AF182" s="4" t="s">
        <v>2224</v>
      </c>
    </row>
    <row r="183" spans="1:32" hidden="1" x14ac:dyDescent="0.3">
      <c r="A183" s="4"/>
      <c r="B183" s="11" t="s">
        <v>102</v>
      </c>
      <c r="C183" s="11" t="s">
        <v>82</v>
      </c>
      <c r="D183" s="11">
        <v>150</v>
      </c>
      <c r="E183" s="82"/>
      <c r="F183" s="170">
        <v>1.3</v>
      </c>
      <c r="G183" s="77">
        <f>Tabla14914[[#This Row],[PPF (µmol/s)]]/Tabla14914[[#This Row],[Power use (W)]]</f>
        <v>0</v>
      </c>
      <c r="H183" s="197"/>
      <c r="I183" s="226">
        <v>1.3</v>
      </c>
      <c r="J183" s="197"/>
      <c r="K183" s="226"/>
      <c r="L183" s="197"/>
      <c r="M183" s="197"/>
      <c r="N183" s="20" t="s">
        <v>1018</v>
      </c>
      <c r="S183" s="547"/>
      <c r="T183" s="554" t="s">
        <v>2223</v>
      </c>
      <c r="U183" s="546" t="s">
        <v>424</v>
      </c>
      <c r="V183" s="546">
        <v>300</v>
      </c>
      <c r="W183" s="630"/>
      <c r="X183" s="630"/>
      <c r="Y183" s="458">
        <v>0</v>
      </c>
      <c r="Z183" s="197"/>
      <c r="AA183" s="197"/>
      <c r="AB183" s="197"/>
      <c r="AC183" s="197"/>
      <c r="AD183" s="197"/>
      <c r="AE183" s="197"/>
      <c r="AF183" s="562" t="s">
        <v>2224</v>
      </c>
    </row>
    <row r="184" spans="1:32" hidden="1" x14ac:dyDescent="0.3">
      <c r="A184" s="4"/>
      <c r="B184" s="11" t="s">
        <v>103</v>
      </c>
      <c r="C184" s="11" t="s">
        <v>82</v>
      </c>
      <c r="D184" s="11">
        <v>150</v>
      </c>
      <c r="E184" s="82"/>
      <c r="F184" s="170">
        <v>2.2999999999999998</v>
      </c>
      <c r="G184" s="77">
        <f>Tabla14914[[#This Row],[PPF (µmol/s)]]/Tabla14914[[#This Row],[Power use (W)]]</f>
        <v>0</v>
      </c>
      <c r="H184" s="197"/>
      <c r="I184" s="197"/>
      <c r="J184" s="197"/>
      <c r="K184" s="226">
        <v>2.2999999999999998</v>
      </c>
      <c r="L184" s="197"/>
      <c r="M184" s="197"/>
      <c r="N184" s="20" t="s">
        <v>1018</v>
      </c>
      <c r="S184" s="429"/>
      <c r="T184" s="252" t="s">
        <v>2225</v>
      </c>
      <c r="U184" s="11" t="s">
        <v>424</v>
      </c>
      <c r="V184" s="13">
        <v>50</v>
      </c>
      <c r="W184" s="630"/>
      <c r="X184" s="630"/>
      <c r="Y184" s="458">
        <v>0</v>
      </c>
      <c r="Z184" s="197"/>
      <c r="AA184" s="197"/>
      <c r="AB184" s="197"/>
      <c r="AC184" s="197"/>
      <c r="AD184" s="197"/>
      <c r="AE184" s="197"/>
      <c r="AF184" s="8" t="s">
        <v>2234</v>
      </c>
    </row>
    <row r="185" spans="1:32" ht="18.600000000000001" hidden="1" thickBot="1" x14ac:dyDescent="0.4">
      <c r="A185" s="56" t="s">
        <v>106</v>
      </c>
      <c r="B185" s="15"/>
      <c r="C185" s="27"/>
      <c r="D185" s="27"/>
      <c r="E185" s="27"/>
      <c r="F185" s="27"/>
      <c r="G185" s="158"/>
      <c r="H185" s="190"/>
      <c r="I185" s="190"/>
      <c r="J185" s="190"/>
      <c r="K185" s="190"/>
      <c r="L185" s="190"/>
      <c r="M185" s="190"/>
      <c r="N185" s="16"/>
      <c r="S185" s="547" t="s">
        <v>2311</v>
      </c>
      <c r="T185" s="554" t="s">
        <v>2305</v>
      </c>
      <c r="U185" s="545" t="s">
        <v>424</v>
      </c>
      <c r="V185" s="546">
        <v>40</v>
      </c>
      <c r="W185" s="546">
        <v>103</v>
      </c>
      <c r="X185" s="546">
        <v>2.5</v>
      </c>
      <c r="Y185" s="215">
        <v>2.5750000000000002</v>
      </c>
      <c r="Z185" s="197"/>
      <c r="AA185" s="197"/>
      <c r="AB185" s="226"/>
      <c r="AC185" s="197"/>
      <c r="AD185" s="226">
        <v>2.5750000000000002</v>
      </c>
      <c r="AE185" s="197"/>
      <c r="AF185" s="562" t="s">
        <v>2306</v>
      </c>
    </row>
    <row r="186" spans="1:32" hidden="1" x14ac:dyDescent="0.3">
      <c r="A186" s="28" t="s">
        <v>134</v>
      </c>
      <c r="B186" s="11" t="s">
        <v>108</v>
      </c>
      <c r="C186" s="11" t="s">
        <v>308</v>
      </c>
      <c r="D186" s="11">
        <v>1032</v>
      </c>
      <c r="E186" s="11">
        <v>2108.1</v>
      </c>
      <c r="F186" s="170">
        <v>2.19</v>
      </c>
      <c r="G186" s="220">
        <f>Tabla14914[[#This Row],[PPF (µmol/s)]]/Tabla14914[[#This Row],[Power use (W)]]</f>
        <v>2.0427325581395346</v>
      </c>
      <c r="H186" s="195"/>
      <c r="I186" s="195"/>
      <c r="J186" s="195"/>
      <c r="K186" s="218">
        <v>2.0427325581395346</v>
      </c>
      <c r="L186" s="195"/>
      <c r="M186" s="195"/>
      <c r="N186" s="20" t="s">
        <v>1023</v>
      </c>
      <c r="S186" s="428" t="s">
        <v>2318</v>
      </c>
      <c r="T186" s="10" t="s">
        <v>2313</v>
      </c>
      <c r="U186" s="14" t="s">
        <v>2102</v>
      </c>
      <c r="V186" s="14">
        <v>300</v>
      </c>
      <c r="W186" s="630"/>
      <c r="X186" s="630"/>
      <c r="Y186" s="458">
        <v>0</v>
      </c>
      <c r="Z186" s="197"/>
      <c r="AA186" s="197"/>
      <c r="AB186" s="197"/>
      <c r="AC186" s="197"/>
      <c r="AD186" s="197"/>
      <c r="AE186" s="197"/>
      <c r="AF186" s="6" t="s">
        <v>2315</v>
      </c>
    </row>
    <row r="187" spans="1:32" hidden="1" x14ac:dyDescent="0.3">
      <c r="A187" s="73" t="s">
        <v>135</v>
      </c>
      <c r="B187" s="11" t="s">
        <v>109</v>
      </c>
      <c r="C187" s="11" t="s">
        <v>308</v>
      </c>
      <c r="D187" s="11">
        <v>657</v>
      </c>
      <c r="E187" s="11">
        <v>1153.5</v>
      </c>
      <c r="F187" s="11">
        <v>1.76</v>
      </c>
      <c r="G187" s="215">
        <f>Tabla14914[[#This Row],[PPF (µmol/s)]]/Tabla14914[[#This Row],[Power use (W)]]</f>
        <v>1.7557077625570776</v>
      </c>
      <c r="H187" s="195"/>
      <c r="I187" s="195"/>
      <c r="J187" s="218">
        <v>1.7557077625570776</v>
      </c>
      <c r="K187" s="218"/>
      <c r="L187" s="195"/>
      <c r="M187" s="195"/>
      <c r="N187" s="20" t="s">
        <v>1024</v>
      </c>
      <c r="S187" s="578" t="s">
        <v>2322</v>
      </c>
      <c r="T187" s="544" t="s">
        <v>2316</v>
      </c>
      <c r="U187" s="545" t="s">
        <v>2102</v>
      </c>
      <c r="V187" s="546">
        <v>400</v>
      </c>
      <c r="W187" s="630"/>
      <c r="X187" s="630"/>
      <c r="Y187" s="458">
        <v>0</v>
      </c>
      <c r="Z187" s="197"/>
      <c r="AA187" s="197"/>
      <c r="AB187" s="197"/>
      <c r="AC187" s="197"/>
      <c r="AD187" s="197"/>
      <c r="AE187" s="197"/>
      <c r="AF187" s="574" t="s">
        <v>2315</v>
      </c>
    </row>
    <row r="188" spans="1:32" hidden="1" x14ac:dyDescent="0.3">
      <c r="A188" s="280" t="s">
        <v>2019</v>
      </c>
      <c r="B188" s="11" t="s">
        <v>110</v>
      </c>
      <c r="C188" s="11" t="s">
        <v>309</v>
      </c>
      <c r="D188" s="11">
        <v>500</v>
      </c>
      <c r="E188" s="11">
        <v>881.08</v>
      </c>
      <c r="F188" s="11">
        <v>1.75</v>
      </c>
      <c r="G188" s="215">
        <f>Tabla14914[[#This Row],[PPF (µmol/s)]]/Tabla14914[[#This Row],[Power use (W)]]</f>
        <v>1.7621600000000002</v>
      </c>
      <c r="H188" s="195"/>
      <c r="I188" s="195"/>
      <c r="J188" s="218">
        <v>1.7621600000000002</v>
      </c>
      <c r="K188" s="218"/>
      <c r="L188" s="195"/>
      <c r="M188" s="195"/>
      <c r="N188" s="20" t="s">
        <v>1025</v>
      </c>
      <c r="S188" s="421"/>
      <c r="T188" s="10" t="s">
        <v>2317</v>
      </c>
      <c r="U188" s="14" t="s">
        <v>2102</v>
      </c>
      <c r="V188" s="11">
        <v>450</v>
      </c>
      <c r="W188" s="630"/>
      <c r="X188" s="630"/>
      <c r="Y188" s="458">
        <v>0</v>
      </c>
      <c r="Z188" s="197"/>
      <c r="AA188" s="197"/>
      <c r="AB188" s="197"/>
      <c r="AC188" s="197"/>
      <c r="AD188" s="197"/>
      <c r="AE188" s="197"/>
      <c r="AF188" s="6" t="s">
        <v>2315</v>
      </c>
    </row>
    <row r="189" spans="1:32" hidden="1" x14ac:dyDescent="0.3">
      <c r="A189" s="4"/>
      <c r="B189" s="11" t="s">
        <v>111</v>
      </c>
      <c r="C189" s="11" t="s">
        <v>314</v>
      </c>
      <c r="D189" s="11">
        <v>336</v>
      </c>
      <c r="E189" s="11">
        <v>581.79</v>
      </c>
      <c r="F189" s="11">
        <v>1.73</v>
      </c>
      <c r="G189" s="215">
        <f>Tabla14914[[#This Row],[PPF (µmol/s)]]/Tabla14914[[#This Row],[Power use (W)]]</f>
        <v>1.7315178571428571</v>
      </c>
      <c r="H189" s="195"/>
      <c r="I189" s="195"/>
      <c r="J189" s="218">
        <v>1.7315178571428571</v>
      </c>
      <c r="K189" s="218"/>
      <c r="L189" s="195"/>
      <c r="M189" s="195"/>
      <c r="N189" s="20" t="s">
        <v>1026</v>
      </c>
      <c r="S189" s="587"/>
      <c r="T189" s="551" t="s">
        <v>2321</v>
      </c>
      <c r="U189" s="580" t="s">
        <v>424</v>
      </c>
      <c r="V189" s="552">
        <v>63</v>
      </c>
      <c r="W189" s="648"/>
      <c r="X189" s="648"/>
      <c r="Y189" s="458">
        <v>0</v>
      </c>
      <c r="Z189" s="197"/>
      <c r="AA189" s="197"/>
      <c r="AB189" s="197"/>
      <c r="AC189" s="197"/>
      <c r="AD189" s="197"/>
      <c r="AE189" s="197"/>
      <c r="AF189" s="575" t="s">
        <v>252</v>
      </c>
    </row>
    <row r="190" spans="1:32" hidden="1" x14ac:dyDescent="0.3">
      <c r="A190" s="4"/>
      <c r="B190" s="11" t="s">
        <v>1027</v>
      </c>
      <c r="C190" s="14" t="s">
        <v>424</v>
      </c>
      <c r="D190" s="14">
        <v>55</v>
      </c>
      <c r="E190" s="94">
        <v>100.96</v>
      </c>
      <c r="F190" s="169">
        <v>1.68</v>
      </c>
      <c r="G190" s="241">
        <f>Tabla14914[[#This Row],[PPF (µmol/s)]]/Tabla14914[[#This Row],[Power use (W)]]</f>
        <v>1.8356363636363635</v>
      </c>
      <c r="H190" s="195"/>
      <c r="I190" s="195"/>
      <c r="J190" s="218">
        <v>1.8356363636363635</v>
      </c>
      <c r="K190" s="218"/>
      <c r="L190" s="195"/>
      <c r="M190" s="195"/>
      <c r="N190" s="19" t="s">
        <v>1021</v>
      </c>
      <c r="S190" s="428" t="s">
        <v>2327</v>
      </c>
      <c r="T190" s="10" t="s">
        <v>2324</v>
      </c>
      <c r="U190" s="14" t="s">
        <v>424</v>
      </c>
      <c r="V190" s="14">
        <v>600</v>
      </c>
      <c r="W190" s="14">
        <v>1475</v>
      </c>
      <c r="X190" s="14">
        <v>2.5</v>
      </c>
      <c r="Y190" s="215">
        <v>2.4583333333333335</v>
      </c>
      <c r="Z190" s="197"/>
      <c r="AA190" s="197"/>
      <c r="AB190" s="197"/>
      <c r="AC190" s="226">
        <v>2.4583333333333335</v>
      </c>
      <c r="AD190" s="197"/>
      <c r="AE190" s="197"/>
      <c r="AF190" s="6" t="s">
        <v>2325</v>
      </c>
    </row>
    <row r="191" spans="1:32" hidden="1" x14ac:dyDescent="0.3">
      <c r="A191" s="4"/>
      <c r="B191" s="11" t="s">
        <v>1028</v>
      </c>
      <c r="C191" s="14" t="s">
        <v>424</v>
      </c>
      <c r="D191" s="14">
        <v>45</v>
      </c>
      <c r="E191" s="94">
        <v>86.153000000000006</v>
      </c>
      <c r="F191" s="169">
        <v>1.87</v>
      </c>
      <c r="G191" s="241">
        <f>Tabla14914[[#This Row],[PPF (µmol/s)]]/Tabla14914[[#This Row],[Power use (W)]]</f>
        <v>1.9145111111111113</v>
      </c>
      <c r="H191" s="195"/>
      <c r="I191" s="195"/>
      <c r="J191" s="218">
        <v>1.9145111111111113</v>
      </c>
      <c r="K191" s="218"/>
      <c r="L191" s="195"/>
      <c r="M191" s="195"/>
      <c r="N191" s="19" t="s">
        <v>1020</v>
      </c>
      <c r="S191" s="578" t="s">
        <v>2328</v>
      </c>
      <c r="T191" s="554" t="s">
        <v>2326</v>
      </c>
      <c r="U191" s="545" t="s">
        <v>424</v>
      </c>
      <c r="V191" s="545">
        <v>600</v>
      </c>
      <c r="W191" s="545">
        <v>1475</v>
      </c>
      <c r="X191" s="545">
        <v>2.5</v>
      </c>
      <c r="Y191" s="215">
        <v>2.4583333333333335</v>
      </c>
      <c r="Z191" s="197"/>
      <c r="AA191" s="197"/>
      <c r="AB191" s="197"/>
      <c r="AC191" s="226">
        <v>2.4583333333333335</v>
      </c>
      <c r="AD191" s="197"/>
      <c r="AE191" s="197"/>
      <c r="AF191" s="574" t="s">
        <v>2325</v>
      </c>
    </row>
    <row r="192" spans="1:32" hidden="1" x14ac:dyDescent="0.3">
      <c r="A192" s="4"/>
      <c r="B192" s="11" t="s">
        <v>112</v>
      </c>
      <c r="C192" s="14" t="s">
        <v>424</v>
      </c>
      <c r="D192" s="11">
        <v>80</v>
      </c>
      <c r="E192" s="11">
        <v>205.52</v>
      </c>
      <c r="F192" s="170">
        <v>2.54</v>
      </c>
      <c r="G192" s="241">
        <f>Tabla14914[[#This Row],[PPF (µmol/s)]]/Tabla14914[[#This Row],[Power use (W)]]</f>
        <v>2.569</v>
      </c>
      <c r="H192" s="195"/>
      <c r="I192" s="195"/>
      <c r="J192" s="218"/>
      <c r="K192" s="218"/>
      <c r="L192" s="218">
        <v>2.569</v>
      </c>
      <c r="M192" s="195"/>
      <c r="N192" s="19" t="s">
        <v>1029</v>
      </c>
      <c r="S192" s="428" t="s">
        <v>2342</v>
      </c>
      <c r="T192" s="10" t="s">
        <v>2334</v>
      </c>
      <c r="U192" s="14" t="s">
        <v>424</v>
      </c>
      <c r="V192" s="14">
        <v>600</v>
      </c>
      <c r="W192" s="14">
        <v>1482</v>
      </c>
      <c r="X192" s="14">
        <v>2.4700000000000002</v>
      </c>
      <c r="Y192" s="215">
        <v>2.4700000000000002</v>
      </c>
      <c r="Z192" s="197"/>
      <c r="AA192" s="197"/>
      <c r="AB192" s="197"/>
      <c r="AC192" s="226">
        <v>2.4700000000000002</v>
      </c>
      <c r="AD192" s="197"/>
      <c r="AE192" s="197"/>
      <c r="AF192" s="6" t="s">
        <v>2338</v>
      </c>
    </row>
    <row r="193" spans="1:32" hidden="1" x14ac:dyDescent="0.3">
      <c r="A193" s="4" t="s">
        <v>1347</v>
      </c>
      <c r="B193" s="11" t="s">
        <v>113</v>
      </c>
      <c r="C193" s="14" t="s">
        <v>424</v>
      </c>
      <c r="D193" s="11">
        <v>84.56</v>
      </c>
      <c r="E193" s="11">
        <v>169</v>
      </c>
      <c r="F193" s="170">
        <v>2.06</v>
      </c>
      <c r="G193" s="220">
        <f>Tabla14914[[#This Row],[PPF (µmol/s)]]/Tabla14914[[#This Row],[Power use (W)]]</f>
        <v>1.9985808893093662</v>
      </c>
      <c r="H193" s="195"/>
      <c r="I193" s="195"/>
      <c r="J193" s="218"/>
      <c r="K193" s="218">
        <v>1.9985808893093662</v>
      </c>
      <c r="L193" s="195"/>
      <c r="M193" s="195"/>
      <c r="N193" s="20" t="s">
        <v>1032</v>
      </c>
      <c r="S193" s="553" t="s">
        <v>2343</v>
      </c>
      <c r="T193" s="554" t="s">
        <v>2335</v>
      </c>
      <c r="U193" s="545" t="s">
        <v>424</v>
      </c>
      <c r="V193" s="546">
        <v>600</v>
      </c>
      <c r="W193" s="546">
        <v>1290</v>
      </c>
      <c r="X193" s="546">
        <v>2.15</v>
      </c>
      <c r="Y193" s="215">
        <v>2.15</v>
      </c>
      <c r="Z193" s="197"/>
      <c r="AA193" s="197"/>
      <c r="AB193" s="197"/>
      <c r="AC193" s="226">
        <v>2.15</v>
      </c>
      <c r="AD193" s="197"/>
      <c r="AE193" s="197"/>
      <c r="AF193" s="562" t="s">
        <v>2339</v>
      </c>
    </row>
    <row r="194" spans="1:32" hidden="1" x14ac:dyDescent="0.3">
      <c r="A194" s="4" t="s">
        <v>1041</v>
      </c>
      <c r="B194" s="11" t="s">
        <v>114</v>
      </c>
      <c r="C194" s="14" t="s">
        <v>424</v>
      </c>
      <c r="D194" s="11">
        <v>84.71</v>
      </c>
      <c r="E194" s="11">
        <v>179.08</v>
      </c>
      <c r="F194" s="170">
        <v>2.16</v>
      </c>
      <c r="G194" s="220">
        <f>Tabla14914[[#This Row],[PPF (µmol/s)]]/Tabla14914[[#This Row],[Power use (W)]]</f>
        <v>2.1140361232440092</v>
      </c>
      <c r="H194" s="195"/>
      <c r="I194" s="195"/>
      <c r="J194" s="218"/>
      <c r="K194" s="218">
        <v>2.1140361232440092</v>
      </c>
      <c r="L194" s="195"/>
      <c r="M194" s="195"/>
      <c r="N194" s="20" t="s">
        <v>1031</v>
      </c>
      <c r="S194" s="280" t="s">
        <v>2019</v>
      </c>
      <c r="T194" s="40" t="s">
        <v>2336</v>
      </c>
      <c r="U194" s="14" t="s">
        <v>424</v>
      </c>
      <c r="V194" s="11">
        <v>250</v>
      </c>
      <c r="W194" s="11">
        <v>583</v>
      </c>
      <c r="X194" s="11">
        <v>2.33</v>
      </c>
      <c r="Y194" s="215">
        <v>2.3319999999999999</v>
      </c>
      <c r="Z194" s="197"/>
      <c r="AA194" s="197"/>
      <c r="AB194" s="197"/>
      <c r="AC194" s="226">
        <v>2.3319999999999999</v>
      </c>
      <c r="AD194" s="197"/>
      <c r="AE194" s="197"/>
      <c r="AF194" s="4" t="s">
        <v>2340</v>
      </c>
    </row>
    <row r="195" spans="1:32" hidden="1" x14ac:dyDescent="0.3">
      <c r="A195" s="4"/>
      <c r="B195" s="11" t="s">
        <v>1030</v>
      </c>
      <c r="C195" s="14" t="s">
        <v>424</v>
      </c>
      <c r="D195" s="11">
        <v>150.19999999999999</v>
      </c>
      <c r="E195" s="11">
        <v>280.23</v>
      </c>
      <c r="F195" s="11">
        <v>1.9</v>
      </c>
      <c r="G195" s="215">
        <f>Tabla14914[[#This Row],[PPF (µmol/s)]]/Tabla14914[[#This Row],[Power use (W)]]</f>
        <v>1.865712383488682</v>
      </c>
      <c r="H195" s="195"/>
      <c r="I195" s="195"/>
      <c r="J195" s="218">
        <v>1.865712383488682</v>
      </c>
      <c r="K195" s="218"/>
      <c r="L195" s="195"/>
      <c r="M195" s="195"/>
      <c r="N195" s="20" t="s">
        <v>1022</v>
      </c>
      <c r="S195" s="588" t="s">
        <v>2365</v>
      </c>
      <c r="T195" s="544" t="s">
        <v>2347</v>
      </c>
      <c r="U195" s="545" t="s">
        <v>424</v>
      </c>
      <c r="V195" s="545">
        <v>140</v>
      </c>
      <c r="W195" s="545">
        <v>216</v>
      </c>
      <c r="X195" s="630"/>
      <c r="Y195" s="215">
        <v>1.5428571428571429</v>
      </c>
      <c r="Z195" s="197"/>
      <c r="AA195" s="197"/>
      <c r="AB195" s="197">
        <v>1.5428571428571429</v>
      </c>
      <c r="AC195" s="197"/>
      <c r="AD195" s="197"/>
      <c r="AE195" s="197"/>
      <c r="AF195" s="574" t="s">
        <v>2353</v>
      </c>
    </row>
    <row r="196" spans="1:32" hidden="1" x14ac:dyDescent="0.3">
      <c r="A196" s="4"/>
      <c r="B196" s="11" t="s">
        <v>115</v>
      </c>
      <c r="C196" s="14" t="s">
        <v>424</v>
      </c>
      <c r="D196" s="11">
        <v>152.1</v>
      </c>
      <c r="E196" s="11">
        <v>313.67</v>
      </c>
      <c r="F196" s="11">
        <v>2.13</v>
      </c>
      <c r="G196" s="215">
        <f>Tabla14914[[#This Row],[PPF (µmol/s)]]/Tabla14914[[#This Row],[Power use (W)]]</f>
        <v>2.062261669953978</v>
      </c>
      <c r="H196" s="195"/>
      <c r="I196" s="195"/>
      <c r="J196" s="218"/>
      <c r="K196" s="218">
        <v>2.062261669953978</v>
      </c>
      <c r="L196" s="195"/>
      <c r="M196" s="195"/>
      <c r="N196" s="20" t="s">
        <v>1034</v>
      </c>
      <c r="S196" s="420" t="s">
        <v>2367</v>
      </c>
      <c r="T196" s="10" t="s">
        <v>2348</v>
      </c>
      <c r="U196" s="14" t="s">
        <v>424</v>
      </c>
      <c r="V196" s="11">
        <v>140</v>
      </c>
      <c r="W196" s="11">
        <v>208</v>
      </c>
      <c r="X196" s="630"/>
      <c r="Y196" s="215">
        <v>1.4857142857142858</v>
      </c>
      <c r="Z196" s="197"/>
      <c r="AA196" s="197">
        <v>1.4857142857142858</v>
      </c>
      <c r="AB196" s="197"/>
      <c r="AC196" s="197"/>
      <c r="AD196" s="197"/>
      <c r="AE196" s="197"/>
      <c r="AF196" s="6" t="s">
        <v>2354</v>
      </c>
    </row>
    <row r="197" spans="1:32" hidden="1" x14ac:dyDescent="0.3">
      <c r="A197" s="4"/>
      <c r="B197" s="11" t="s">
        <v>116</v>
      </c>
      <c r="C197" s="14" t="s">
        <v>424</v>
      </c>
      <c r="D197" s="11">
        <v>39.590000000000003</v>
      </c>
      <c r="E197" s="95">
        <v>81.287000000000006</v>
      </c>
      <c r="F197" s="11">
        <v>2.08</v>
      </c>
      <c r="G197" s="215">
        <f>Tabla14914[[#This Row],[PPF (µmol/s)]]/Tabla14914[[#This Row],[Power use (W)]]</f>
        <v>2.0532205102298562</v>
      </c>
      <c r="H197" s="195"/>
      <c r="I197" s="195"/>
      <c r="J197" s="218"/>
      <c r="K197" s="218">
        <v>2.0532205102298562</v>
      </c>
      <c r="L197" s="195"/>
      <c r="M197" s="195"/>
      <c r="N197" s="20" t="s">
        <v>1033</v>
      </c>
      <c r="S197" s="569" t="s">
        <v>2019</v>
      </c>
      <c r="T197" s="544" t="s">
        <v>2349</v>
      </c>
      <c r="U197" s="545" t="s">
        <v>424</v>
      </c>
      <c r="V197" s="546">
        <v>130</v>
      </c>
      <c r="W197" s="546">
        <v>158</v>
      </c>
      <c r="X197" s="630"/>
      <c r="Y197" s="215">
        <v>1.2153846153846153</v>
      </c>
      <c r="Z197" s="197"/>
      <c r="AA197" s="197">
        <v>1.2153846153846153</v>
      </c>
      <c r="AB197" s="197"/>
      <c r="AC197" s="197"/>
      <c r="AD197" s="197"/>
      <c r="AE197" s="197"/>
      <c r="AF197" s="574" t="s">
        <v>2355</v>
      </c>
    </row>
    <row r="198" spans="1:32" hidden="1" x14ac:dyDescent="0.3">
      <c r="A198" s="4"/>
      <c r="B198" s="11" t="s">
        <v>1040</v>
      </c>
      <c r="C198" s="11" t="s">
        <v>2076</v>
      </c>
      <c r="D198" s="11">
        <v>780</v>
      </c>
      <c r="E198" s="11">
        <v>1216</v>
      </c>
      <c r="F198" s="11">
        <v>1.58</v>
      </c>
      <c r="G198" s="215">
        <f>Tabla14914[[#This Row],[PPF (µmol/s)]]/Tabla14914[[#This Row],[Power use (W)]]</f>
        <v>1.558974358974359</v>
      </c>
      <c r="H198" s="195"/>
      <c r="I198" s="195"/>
      <c r="J198" s="218">
        <v>1.558974358974359</v>
      </c>
      <c r="K198" s="195"/>
      <c r="L198" s="195"/>
      <c r="M198" s="195"/>
      <c r="N198" s="20" t="s">
        <v>1035</v>
      </c>
      <c r="S198" s="421"/>
      <c r="T198" s="10" t="s">
        <v>2350</v>
      </c>
      <c r="U198" s="14" t="s">
        <v>424</v>
      </c>
      <c r="V198" s="11">
        <v>130</v>
      </c>
      <c r="W198" s="11">
        <v>282</v>
      </c>
      <c r="X198" s="630"/>
      <c r="Y198" s="215">
        <v>2.1692307692307691</v>
      </c>
      <c r="Z198" s="197"/>
      <c r="AA198" s="197"/>
      <c r="AB198" s="197"/>
      <c r="AC198" s="197">
        <v>2.1692307692307691</v>
      </c>
      <c r="AD198" s="197"/>
      <c r="AE198" s="197"/>
      <c r="AF198" s="6" t="s">
        <v>2356</v>
      </c>
    </row>
    <row r="199" spans="1:32" hidden="1" x14ac:dyDescent="0.3">
      <c r="A199" s="4"/>
      <c r="B199" s="11" t="s">
        <v>117</v>
      </c>
      <c r="C199" s="11" t="s">
        <v>2076</v>
      </c>
      <c r="D199" s="11">
        <v>100</v>
      </c>
      <c r="E199" s="11">
        <v>127.26</v>
      </c>
      <c r="F199" s="11">
        <v>1.3</v>
      </c>
      <c r="G199" s="215">
        <f>Tabla14914[[#This Row],[PPF (µmol/s)]]/Tabla14914[[#This Row],[Power use (W)]]</f>
        <v>1.2726</v>
      </c>
      <c r="H199" s="195"/>
      <c r="I199" s="218">
        <v>1.2726</v>
      </c>
      <c r="J199" s="218"/>
      <c r="K199" s="195"/>
      <c r="L199" s="195"/>
      <c r="M199" s="195"/>
      <c r="N199" s="20" t="s">
        <v>1036</v>
      </c>
      <c r="S199" s="547" t="s">
        <v>2366</v>
      </c>
      <c r="T199" s="544" t="s">
        <v>2351</v>
      </c>
      <c r="U199" s="545" t="s">
        <v>424</v>
      </c>
      <c r="V199" s="546">
        <v>140</v>
      </c>
      <c r="W199" s="546">
        <v>168</v>
      </c>
      <c r="X199" s="630"/>
      <c r="Y199" s="215">
        <v>1.2</v>
      </c>
      <c r="Z199" s="197"/>
      <c r="AA199" s="197">
        <v>1.2</v>
      </c>
      <c r="AB199" s="197"/>
      <c r="AC199" s="197"/>
      <c r="AD199" s="197"/>
      <c r="AE199" s="197"/>
      <c r="AF199" s="574" t="s">
        <v>2357</v>
      </c>
    </row>
    <row r="200" spans="1:32" hidden="1" x14ac:dyDescent="0.3">
      <c r="A200" s="4"/>
      <c r="B200" s="11" t="s">
        <v>118</v>
      </c>
      <c r="C200" s="11" t="s">
        <v>2076</v>
      </c>
      <c r="D200" s="11">
        <v>125</v>
      </c>
      <c r="E200" s="11">
        <v>223.17</v>
      </c>
      <c r="F200" s="11">
        <v>1.79</v>
      </c>
      <c r="G200" s="215">
        <f>Tabla14914[[#This Row],[PPF (µmol/s)]]/Tabla14914[[#This Row],[Power use (W)]]</f>
        <v>1.7853599999999998</v>
      </c>
      <c r="H200" s="195"/>
      <c r="I200" s="218"/>
      <c r="J200" s="218">
        <v>1.7853599999999998</v>
      </c>
      <c r="K200" s="195"/>
      <c r="L200" s="195"/>
      <c r="M200" s="195"/>
      <c r="N200" s="20" t="s">
        <v>1037</v>
      </c>
      <c r="S200" s="421"/>
      <c r="T200" s="10" t="s">
        <v>2352</v>
      </c>
      <c r="U200" s="14" t="s">
        <v>424</v>
      </c>
      <c r="V200" s="11">
        <v>140</v>
      </c>
      <c r="W200" s="11">
        <v>190</v>
      </c>
      <c r="X200" s="630"/>
      <c r="Y200" s="215">
        <v>1.3571428571428572</v>
      </c>
      <c r="Z200" s="197"/>
      <c r="AA200" s="197">
        <v>1.3571428571428572</v>
      </c>
      <c r="AB200" s="197"/>
      <c r="AC200" s="197"/>
      <c r="AD200" s="197"/>
      <c r="AE200" s="197"/>
      <c r="AF200" s="6" t="s">
        <v>2358</v>
      </c>
    </row>
    <row r="201" spans="1:32" hidden="1" x14ac:dyDescent="0.3">
      <c r="A201" s="4"/>
      <c r="B201" s="11" t="s">
        <v>119</v>
      </c>
      <c r="C201" s="11" t="s">
        <v>2076</v>
      </c>
      <c r="D201" s="11">
        <v>208</v>
      </c>
      <c r="E201" s="11">
        <v>270.27999999999997</v>
      </c>
      <c r="F201" s="11">
        <v>1.3</v>
      </c>
      <c r="G201" s="215">
        <f>Tabla14914[[#This Row],[PPF (µmol/s)]]/Tabla14914[[#This Row],[Power use (W)]]</f>
        <v>1.2994230769230768</v>
      </c>
      <c r="H201" s="195"/>
      <c r="I201" s="218">
        <v>1.2994230769230768</v>
      </c>
      <c r="J201" s="195"/>
      <c r="K201" s="195"/>
      <c r="L201" s="195"/>
      <c r="M201" s="195"/>
      <c r="N201" s="20" t="s">
        <v>1038</v>
      </c>
      <c r="S201" s="569" t="s">
        <v>2019</v>
      </c>
      <c r="T201" s="551" t="s">
        <v>2391</v>
      </c>
      <c r="U201" s="552" t="s">
        <v>424</v>
      </c>
      <c r="V201" s="552">
        <v>182</v>
      </c>
      <c r="W201" s="552">
        <v>276</v>
      </c>
      <c r="X201" s="175">
        <v>2.2999999999999998</v>
      </c>
      <c r="Y201" s="610">
        <v>1.5164835164835164</v>
      </c>
      <c r="Z201" s="197"/>
      <c r="AA201" s="197"/>
      <c r="AB201" s="197"/>
      <c r="AC201" s="197">
        <v>2.2999999999999998</v>
      </c>
      <c r="AD201" s="197"/>
      <c r="AE201" s="197"/>
      <c r="AF201" s="574" t="s">
        <v>2394</v>
      </c>
    </row>
    <row r="202" spans="1:32" hidden="1" x14ac:dyDescent="0.3">
      <c r="A202" s="4"/>
      <c r="B202" s="11" t="s">
        <v>120</v>
      </c>
      <c r="C202" s="11" t="s">
        <v>2076</v>
      </c>
      <c r="D202" s="11">
        <v>452</v>
      </c>
      <c r="E202" s="11">
        <v>564.44000000000005</v>
      </c>
      <c r="F202" s="11">
        <v>1.3</v>
      </c>
      <c r="G202" s="215">
        <f>Tabla14914[[#This Row],[PPF (µmol/s)]]/Tabla14914[[#This Row],[Power use (W)]]</f>
        <v>1.2487610619469027</v>
      </c>
      <c r="H202" s="195"/>
      <c r="I202" s="218">
        <v>1.2487610619469027</v>
      </c>
      <c r="J202" s="195"/>
      <c r="K202" s="195"/>
      <c r="L202" s="195"/>
      <c r="M202" s="195"/>
      <c r="N202" s="20" t="s">
        <v>1039</v>
      </c>
      <c r="S202" s="421"/>
      <c r="T202" s="40" t="s">
        <v>2392</v>
      </c>
      <c r="U202" s="13" t="s">
        <v>424</v>
      </c>
      <c r="V202" s="11">
        <v>240</v>
      </c>
      <c r="W202" s="11">
        <v>552</v>
      </c>
      <c r="X202" s="170">
        <v>2.2999999999999998</v>
      </c>
      <c r="Y202" s="224">
        <v>2.2999999999999998</v>
      </c>
      <c r="Z202" s="197"/>
      <c r="AA202" s="197"/>
      <c r="AB202" s="197"/>
      <c r="AC202" s="197">
        <v>2.2999999999999998</v>
      </c>
      <c r="AD202" s="197"/>
      <c r="AE202" s="197"/>
      <c r="AF202" s="6" t="s">
        <v>2393</v>
      </c>
    </row>
    <row r="203" spans="1:32" hidden="1" x14ac:dyDescent="0.3">
      <c r="A203" s="4"/>
      <c r="B203" s="11" t="s">
        <v>121</v>
      </c>
      <c r="C203" s="11" t="s">
        <v>2076</v>
      </c>
      <c r="D203" s="11">
        <v>780</v>
      </c>
      <c r="E203" s="11">
        <v>1135.3</v>
      </c>
      <c r="F203" s="11">
        <v>1.45</v>
      </c>
      <c r="G203" s="215">
        <f>Tabla14914[[#This Row],[PPF (µmol/s)]]/Tabla14914[[#This Row],[Power use (W)]]</f>
        <v>1.4555128205128205</v>
      </c>
      <c r="H203" s="195"/>
      <c r="I203" s="218">
        <v>1.4555128205128205</v>
      </c>
      <c r="J203" s="195"/>
      <c r="K203" s="195"/>
      <c r="L203" s="195"/>
      <c r="M203" s="195"/>
      <c r="N203" s="20" t="s">
        <v>1042</v>
      </c>
      <c r="S203" s="547"/>
      <c r="T203" s="554" t="s">
        <v>2395</v>
      </c>
      <c r="U203" s="552" t="s">
        <v>424</v>
      </c>
      <c r="V203" s="546">
        <v>360</v>
      </c>
      <c r="W203" s="546">
        <v>828</v>
      </c>
      <c r="X203" s="170">
        <v>2.2999999999999998</v>
      </c>
      <c r="Y203" s="610">
        <v>2.2999999999999998</v>
      </c>
      <c r="Z203" s="197"/>
      <c r="AA203" s="197"/>
      <c r="AB203" s="197"/>
      <c r="AC203" s="197">
        <v>2.2999999999999998</v>
      </c>
      <c r="AD203" s="197"/>
      <c r="AE203" s="197"/>
      <c r="AF203" s="574" t="s">
        <v>2396</v>
      </c>
    </row>
    <row r="204" spans="1:32" hidden="1" x14ac:dyDescent="0.3">
      <c r="A204" s="4"/>
      <c r="B204" s="11" t="s">
        <v>122</v>
      </c>
      <c r="C204" s="11" t="s">
        <v>2078</v>
      </c>
      <c r="D204" s="11">
        <v>90</v>
      </c>
      <c r="E204" s="82"/>
      <c r="F204" s="82"/>
      <c r="G204" s="499">
        <f>Tabla14914[[#This Row],[PPF (µmol/s)]]/Tabla14914[[#This Row],[Power use (W)]]</f>
        <v>0</v>
      </c>
      <c r="H204" s="195"/>
      <c r="I204" s="195"/>
      <c r="J204" s="195"/>
      <c r="K204" s="195"/>
      <c r="L204" s="195"/>
      <c r="M204" s="195"/>
      <c r="N204" s="20"/>
      <c r="S204" s="428" t="s">
        <v>2457</v>
      </c>
      <c r="T204" s="10" t="s">
        <v>2439</v>
      </c>
      <c r="U204" s="14" t="s">
        <v>424</v>
      </c>
      <c r="V204" s="14">
        <v>336</v>
      </c>
      <c r="W204" s="630"/>
      <c r="X204" s="630"/>
      <c r="Y204" s="463">
        <v>0</v>
      </c>
      <c r="Z204" s="197"/>
      <c r="AA204" s="197"/>
      <c r="AB204" s="197"/>
      <c r="AC204" s="197"/>
      <c r="AD204" s="197"/>
      <c r="AE204" s="197"/>
      <c r="AF204" s="6" t="s">
        <v>2665</v>
      </c>
    </row>
    <row r="205" spans="1:32" hidden="1" x14ac:dyDescent="0.3">
      <c r="A205" s="4"/>
      <c r="B205" s="11" t="s">
        <v>124</v>
      </c>
      <c r="C205" s="11" t="s">
        <v>2078</v>
      </c>
      <c r="D205" s="11">
        <v>150</v>
      </c>
      <c r="E205" s="82"/>
      <c r="F205" s="82"/>
      <c r="G205" s="499">
        <f>Tabla14914[[#This Row],[PPF (µmol/s)]]/Tabla14914[[#This Row],[Power use (W)]]</f>
        <v>0</v>
      </c>
      <c r="H205" s="195"/>
      <c r="I205" s="195"/>
      <c r="J205" s="195"/>
      <c r="K205" s="195"/>
      <c r="L205" s="195"/>
      <c r="M205" s="195"/>
      <c r="N205" s="20"/>
      <c r="S205" s="578" t="s">
        <v>2458</v>
      </c>
      <c r="T205" s="554" t="s">
        <v>2440</v>
      </c>
      <c r="U205" s="545" t="s">
        <v>424</v>
      </c>
      <c r="V205" s="546">
        <v>336</v>
      </c>
      <c r="W205" s="630"/>
      <c r="X205" s="630"/>
      <c r="Y205" s="463">
        <v>0</v>
      </c>
      <c r="Z205" s="197"/>
      <c r="AA205" s="197"/>
      <c r="AB205" s="197"/>
      <c r="AC205" s="197"/>
      <c r="AD205" s="197"/>
      <c r="AE205" s="197"/>
      <c r="AF205" s="574" t="s">
        <v>2666</v>
      </c>
    </row>
    <row r="206" spans="1:32" x14ac:dyDescent="0.3">
      <c r="A206" s="4"/>
      <c r="B206" s="11" t="s">
        <v>125</v>
      </c>
      <c r="C206" s="173" t="s">
        <v>2079</v>
      </c>
      <c r="D206" s="11">
        <v>128</v>
      </c>
      <c r="E206" s="82"/>
      <c r="F206" s="82"/>
      <c r="G206" s="499">
        <f>Tabla14914[[#This Row],[PPF (µmol/s)]]/Tabla14914[[#This Row],[Power use (W)]]</f>
        <v>0</v>
      </c>
      <c r="H206" s="195"/>
      <c r="I206" s="195"/>
      <c r="J206" s="195"/>
      <c r="K206" s="195"/>
      <c r="L206" s="195"/>
      <c r="M206" s="195"/>
      <c r="N206" s="20"/>
      <c r="S206" s="421"/>
      <c r="T206" s="40" t="s">
        <v>2443</v>
      </c>
      <c r="U206" s="14" t="s">
        <v>424</v>
      </c>
      <c r="V206" s="14">
        <v>336</v>
      </c>
      <c r="W206" s="630"/>
      <c r="X206" s="630"/>
      <c r="Y206" s="463">
        <v>0</v>
      </c>
      <c r="Z206" s="197"/>
      <c r="AA206" s="197"/>
      <c r="AB206" s="197"/>
      <c r="AC206" s="197"/>
      <c r="AD206" s="197"/>
      <c r="AE206" s="197"/>
      <c r="AF206" s="6" t="s">
        <v>2667</v>
      </c>
    </row>
    <row r="207" spans="1:32" x14ac:dyDescent="0.3">
      <c r="A207" s="4"/>
      <c r="B207" s="11" t="s">
        <v>126</v>
      </c>
      <c r="C207" s="173" t="s">
        <v>2079</v>
      </c>
      <c r="D207" s="11">
        <v>192</v>
      </c>
      <c r="E207" s="82"/>
      <c r="F207" s="82"/>
      <c r="G207" s="499">
        <f>Tabla14914[[#This Row],[PPF (µmol/s)]]/Tabla14914[[#This Row],[Power use (W)]]</f>
        <v>0</v>
      </c>
      <c r="H207" s="195"/>
      <c r="I207" s="195"/>
      <c r="J207" s="195"/>
      <c r="K207" s="195"/>
      <c r="L207" s="195"/>
      <c r="M207" s="195"/>
      <c r="N207" s="20" t="s">
        <v>107</v>
      </c>
      <c r="S207" s="587"/>
      <c r="T207" s="551" t="s">
        <v>2444</v>
      </c>
      <c r="U207" s="545" t="s">
        <v>424</v>
      </c>
      <c r="V207" s="546">
        <v>336</v>
      </c>
      <c r="W207" s="630"/>
      <c r="X207" s="630"/>
      <c r="Y207" s="463">
        <v>0</v>
      </c>
      <c r="Z207" s="197"/>
      <c r="AA207" s="197"/>
      <c r="AB207" s="197"/>
      <c r="AC207" s="197"/>
      <c r="AD207" s="197"/>
      <c r="AE207" s="197"/>
      <c r="AF207" s="574" t="s">
        <v>2668</v>
      </c>
    </row>
    <row r="208" spans="1:32" x14ac:dyDescent="0.3">
      <c r="A208" s="4"/>
      <c r="B208" s="11" t="s">
        <v>127</v>
      </c>
      <c r="C208" s="173" t="s">
        <v>2079</v>
      </c>
      <c r="D208" s="11">
        <v>256</v>
      </c>
      <c r="E208" s="82"/>
      <c r="F208" s="82"/>
      <c r="G208" s="499">
        <f>Tabla14914[[#This Row],[PPF (µmol/s)]]/Tabla14914[[#This Row],[Power use (W)]]</f>
        <v>0</v>
      </c>
      <c r="H208" s="195"/>
      <c r="I208" s="195"/>
      <c r="J208" s="195"/>
      <c r="K208" s="195"/>
      <c r="L208" s="195"/>
      <c r="M208" s="195"/>
      <c r="N208" s="20" t="s">
        <v>107</v>
      </c>
      <c r="S208" s="428" t="s">
        <v>2509</v>
      </c>
      <c r="T208" s="10" t="s">
        <v>2492</v>
      </c>
      <c r="U208" s="14" t="s">
        <v>424</v>
      </c>
      <c r="V208" s="14">
        <v>40</v>
      </c>
      <c r="W208" s="14">
        <v>92</v>
      </c>
      <c r="X208" s="169">
        <v>2.7</v>
      </c>
      <c r="Y208" s="224">
        <v>2.2999999999999998</v>
      </c>
      <c r="Z208" s="197"/>
      <c r="AA208" s="197"/>
      <c r="AB208" s="197"/>
      <c r="AC208" s="197"/>
      <c r="AD208" s="197">
        <v>2.7</v>
      </c>
      <c r="AE208" s="197"/>
      <c r="AF208" s="6" t="s">
        <v>2494</v>
      </c>
    </row>
    <row r="209" spans="1:32" x14ac:dyDescent="0.3">
      <c r="A209" s="4"/>
      <c r="B209" s="11" t="s">
        <v>128</v>
      </c>
      <c r="C209" s="173" t="s">
        <v>2079</v>
      </c>
      <c r="D209" s="11">
        <v>320</v>
      </c>
      <c r="E209" s="82"/>
      <c r="F209" s="82"/>
      <c r="G209" s="499">
        <f>Tabla14914[[#This Row],[PPF (µmol/s)]]/Tabla14914[[#This Row],[Power use (W)]]</f>
        <v>0</v>
      </c>
      <c r="H209" s="195"/>
      <c r="I209" s="195"/>
      <c r="J209" s="195"/>
      <c r="K209" s="195"/>
      <c r="L209" s="195"/>
      <c r="M209" s="195"/>
      <c r="N209" s="20"/>
      <c r="S209" s="578" t="s">
        <v>2510</v>
      </c>
      <c r="T209" s="554" t="s">
        <v>2493</v>
      </c>
      <c r="U209" s="545" t="s">
        <v>424</v>
      </c>
      <c r="V209" s="546">
        <v>60</v>
      </c>
      <c r="W209" s="546">
        <v>162</v>
      </c>
      <c r="X209" s="170">
        <v>2.7</v>
      </c>
      <c r="Y209" s="610">
        <v>2.7</v>
      </c>
      <c r="Z209" s="197"/>
      <c r="AA209" s="197"/>
      <c r="AB209" s="197"/>
      <c r="AC209" s="197"/>
      <c r="AD209" s="197">
        <v>2.7</v>
      </c>
      <c r="AE209" s="197"/>
      <c r="AF209" s="574" t="s">
        <v>2494</v>
      </c>
    </row>
    <row r="210" spans="1:32" x14ac:dyDescent="0.3">
      <c r="A210" s="4"/>
      <c r="B210" s="11" t="s">
        <v>129</v>
      </c>
      <c r="C210" s="173" t="s">
        <v>2079</v>
      </c>
      <c r="D210" s="11">
        <v>384</v>
      </c>
      <c r="E210" s="82"/>
      <c r="F210" s="82"/>
      <c r="G210" s="499">
        <f>Tabla14914[[#This Row],[PPF (µmol/s)]]/Tabla14914[[#This Row],[Power use (W)]]</f>
        <v>0</v>
      </c>
      <c r="H210" s="195"/>
      <c r="I210" s="195"/>
      <c r="J210" s="195"/>
      <c r="K210" s="195"/>
      <c r="L210" s="195"/>
      <c r="M210" s="195"/>
      <c r="N210" s="20"/>
      <c r="S210" s="280" t="s">
        <v>2019</v>
      </c>
      <c r="T210" s="40" t="s">
        <v>2495</v>
      </c>
      <c r="U210" s="14" t="s">
        <v>424</v>
      </c>
      <c r="V210" s="11">
        <v>330</v>
      </c>
      <c r="W210" s="11">
        <v>895</v>
      </c>
      <c r="X210" s="170">
        <v>2.7</v>
      </c>
      <c r="Y210" s="224">
        <v>2.7121212121212119</v>
      </c>
      <c r="Z210" s="197"/>
      <c r="AA210" s="197"/>
      <c r="AB210" s="197"/>
      <c r="AC210" s="197"/>
      <c r="AD210" s="197">
        <v>2.7</v>
      </c>
      <c r="AE210" s="197"/>
      <c r="AF210" s="6" t="s">
        <v>2494</v>
      </c>
    </row>
    <row r="211" spans="1:32" x14ac:dyDescent="0.3">
      <c r="A211" s="4"/>
      <c r="B211" s="11" t="s">
        <v>130</v>
      </c>
      <c r="C211" s="173" t="s">
        <v>2079</v>
      </c>
      <c r="D211" s="11">
        <v>512</v>
      </c>
      <c r="E211" s="82"/>
      <c r="F211" s="82"/>
      <c r="G211" s="499">
        <f>Tabla14914[[#This Row],[PPF (µmol/s)]]/Tabla14914[[#This Row],[Power use (W)]]</f>
        <v>0</v>
      </c>
      <c r="H211" s="195"/>
      <c r="I211" s="195"/>
      <c r="J211" s="195"/>
      <c r="K211" s="195"/>
      <c r="L211" s="195"/>
      <c r="M211" s="195"/>
      <c r="N211" s="20"/>
      <c r="S211" s="587"/>
      <c r="T211" s="551" t="s">
        <v>2496</v>
      </c>
      <c r="U211" s="545" t="s">
        <v>424</v>
      </c>
      <c r="V211" s="552">
        <v>530</v>
      </c>
      <c r="W211" s="552">
        <v>1500</v>
      </c>
      <c r="X211" s="175">
        <v>2.7</v>
      </c>
      <c r="Y211" s="610">
        <v>2.8301886792452828</v>
      </c>
      <c r="Z211" s="197"/>
      <c r="AA211" s="197"/>
      <c r="AB211" s="197"/>
      <c r="AC211" s="197"/>
      <c r="AD211" s="197">
        <v>2.7</v>
      </c>
      <c r="AE211" s="197"/>
      <c r="AF211" s="574" t="s">
        <v>2494</v>
      </c>
    </row>
    <row r="212" spans="1:32" x14ac:dyDescent="0.3">
      <c r="A212" s="4"/>
      <c r="B212" s="11" t="s">
        <v>131</v>
      </c>
      <c r="C212" s="173" t="s">
        <v>2079</v>
      </c>
      <c r="D212" s="11">
        <v>576</v>
      </c>
      <c r="E212" s="82"/>
      <c r="F212" s="82"/>
      <c r="G212" s="499">
        <f>Tabla14914[[#This Row],[PPF (µmol/s)]]/Tabla14914[[#This Row],[Power use (W)]]</f>
        <v>0</v>
      </c>
      <c r="H212" s="195"/>
      <c r="I212" s="195"/>
      <c r="J212" s="195"/>
      <c r="K212" s="195"/>
      <c r="L212" s="195"/>
      <c r="M212" s="195"/>
      <c r="N212" s="20" t="s">
        <v>107</v>
      </c>
      <c r="S212" s="421"/>
      <c r="T212" s="40" t="s">
        <v>2521</v>
      </c>
      <c r="U212" s="11" t="s">
        <v>424</v>
      </c>
      <c r="V212" s="11">
        <v>30</v>
      </c>
      <c r="W212" s="11">
        <v>84</v>
      </c>
      <c r="X212" s="11">
        <v>2.8</v>
      </c>
      <c r="Y212" s="215">
        <v>2.8</v>
      </c>
      <c r="Z212" s="197"/>
      <c r="AA212" s="197"/>
      <c r="AB212" s="197"/>
      <c r="AC212" s="226"/>
      <c r="AD212" s="226">
        <v>2.8</v>
      </c>
      <c r="AE212" s="197"/>
      <c r="AF212" s="6" t="s">
        <v>2517</v>
      </c>
    </row>
    <row r="213" spans="1:32" x14ac:dyDescent="0.3">
      <c r="A213" s="4"/>
      <c r="B213" s="11" t="s">
        <v>132</v>
      </c>
      <c r="C213" s="173" t="s">
        <v>2079</v>
      </c>
      <c r="D213" s="11">
        <v>640</v>
      </c>
      <c r="E213" s="82"/>
      <c r="F213" s="82"/>
      <c r="G213" s="499">
        <f>Tabla14914[[#This Row],[PPF (µmol/s)]]/Tabla14914[[#This Row],[Power use (W)]]</f>
        <v>0</v>
      </c>
      <c r="H213" s="195"/>
      <c r="I213" s="195"/>
      <c r="J213" s="195"/>
      <c r="K213" s="195"/>
      <c r="L213" s="195"/>
      <c r="M213" s="195"/>
      <c r="N213" s="20"/>
      <c r="S213" s="547"/>
      <c r="T213" s="554" t="s">
        <v>2522</v>
      </c>
      <c r="U213" s="546" t="s">
        <v>424</v>
      </c>
      <c r="V213" s="546">
        <v>30</v>
      </c>
      <c r="W213" s="546">
        <v>96</v>
      </c>
      <c r="X213" s="546">
        <v>3.2</v>
      </c>
      <c r="Y213" s="215">
        <v>3.2</v>
      </c>
      <c r="Z213" s="197"/>
      <c r="AA213" s="197"/>
      <c r="AB213" s="197"/>
      <c r="AC213" s="226"/>
      <c r="AD213" s="226"/>
      <c r="AE213" s="226">
        <v>3.2</v>
      </c>
      <c r="AF213" s="574" t="s">
        <v>2527</v>
      </c>
    </row>
    <row r="214" spans="1:32" ht="18.600000000000001" hidden="1" thickBot="1" x14ac:dyDescent="0.4">
      <c r="A214" s="56" t="s">
        <v>133</v>
      </c>
      <c r="B214" s="15"/>
      <c r="C214" s="27"/>
      <c r="D214" s="27"/>
      <c r="E214" s="27"/>
      <c r="F214" s="27"/>
      <c r="G214" s="158"/>
      <c r="H214" s="190"/>
      <c r="I214" s="190"/>
      <c r="J214" s="190"/>
      <c r="K214" s="190"/>
      <c r="L214" s="190"/>
      <c r="M214" s="190"/>
      <c r="N214" s="16"/>
      <c r="S214" s="429"/>
      <c r="T214" s="252" t="s">
        <v>2523</v>
      </c>
      <c r="U214" s="11" t="s">
        <v>424</v>
      </c>
      <c r="V214" s="13">
        <v>60</v>
      </c>
      <c r="W214" s="13">
        <v>168</v>
      </c>
      <c r="X214" s="13">
        <v>2.8</v>
      </c>
      <c r="Y214" s="215">
        <v>2.8</v>
      </c>
      <c r="Z214" s="197"/>
      <c r="AA214" s="197"/>
      <c r="AB214" s="197"/>
      <c r="AC214" s="226"/>
      <c r="AD214" s="226">
        <v>2.8</v>
      </c>
      <c r="AE214" s="226"/>
      <c r="AF214" s="6" t="s">
        <v>2517</v>
      </c>
    </row>
    <row r="215" spans="1:32" hidden="1" x14ac:dyDescent="0.3">
      <c r="A215" s="28" t="s">
        <v>153</v>
      </c>
      <c r="B215" s="14" t="s">
        <v>1043</v>
      </c>
      <c r="C215" s="14" t="s">
        <v>2078</v>
      </c>
      <c r="D215" s="14">
        <v>180</v>
      </c>
      <c r="E215" s="14">
        <v>244.15</v>
      </c>
      <c r="F215" s="82"/>
      <c r="G215" s="231">
        <f>Tabla14914[[#This Row],[PPF (µmol/s)]]/Tabla14914[[#This Row],[Power use (W)]]</f>
        <v>1.3563888888888889</v>
      </c>
      <c r="H215" s="195"/>
      <c r="I215" s="218"/>
      <c r="J215" s="195"/>
      <c r="K215" s="195"/>
      <c r="L215" s="195"/>
      <c r="M215" s="195"/>
      <c r="N215" s="19" t="s">
        <v>1045</v>
      </c>
      <c r="S215" s="547"/>
      <c r="T215" s="554" t="s">
        <v>2524</v>
      </c>
      <c r="U215" s="546" t="s">
        <v>424</v>
      </c>
      <c r="V215" s="546">
        <v>60</v>
      </c>
      <c r="W215" s="546">
        <v>192</v>
      </c>
      <c r="X215" s="546">
        <v>3.2</v>
      </c>
      <c r="Y215" s="215">
        <v>3.2</v>
      </c>
      <c r="Z215" s="197"/>
      <c r="AA215" s="197"/>
      <c r="AB215" s="197"/>
      <c r="AC215" s="226"/>
      <c r="AD215" s="226"/>
      <c r="AE215" s="226">
        <v>3.2</v>
      </c>
      <c r="AF215" s="574" t="s">
        <v>2527</v>
      </c>
    </row>
    <row r="216" spans="1:32" hidden="1" x14ac:dyDescent="0.3">
      <c r="A216" s="11" t="s">
        <v>154</v>
      </c>
      <c r="B216" s="14" t="s">
        <v>1044</v>
      </c>
      <c r="C216" s="14" t="s">
        <v>2078</v>
      </c>
      <c r="D216" s="14">
        <v>200</v>
      </c>
      <c r="E216" s="14">
        <v>203.03</v>
      </c>
      <c r="F216" s="82"/>
      <c r="G216" s="231">
        <f>Tabla14914[[#This Row],[PPF (µmol/s)]]/Tabla14914[[#This Row],[Power use (W)]]</f>
        <v>1.01515</v>
      </c>
      <c r="H216" s="195"/>
      <c r="I216" s="218"/>
      <c r="J216" s="195"/>
      <c r="K216" s="195"/>
      <c r="L216" s="195"/>
      <c r="M216" s="195"/>
      <c r="N216" s="19" t="s">
        <v>1046</v>
      </c>
      <c r="S216" s="421"/>
      <c r="T216" s="40" t="s">
        <v>2525</v>
      </c>
      <c r="U216" s="11" t="s">
        <v>424</v>
      </c>
      <c r="V216" s="11">
        <v>160</v>
      </c>
      <c r="W216" s="11">
        <v>352</v>
      </c>
      <c r="X216" s="11">
        <v>2.2000000000000002</v>
      </c>
      <c r="Y216" s="215">
        <v>2.2000000000000002</v>
      </c>
      <c r="Z216" s="197"/>
      <c r="AA216" s="197"/>
      <c r="AB216" s="197"/>
      <c r="AC216" s="226">
        <v>2.2000000000000002</v>
      </c>
      <c r="AD216" s="226"/>
      <c r="AE216" s="197"/>
      <c r="AF216" s="6" t="s">
        <v>2517</v>
      </c>
    </row>
    <row r="217" spans="1:32" hidden="1" x14ac:dyDescent="0.3">
      <c r="A217" s="4"/>
      <c r="B217" s="11" t="s">
        <v>136</v>
      </c>
      <c r="C217" s="11" t="s">
        <v>2080</v>
      </c>
      <c r="D217" s="11">
        <v>30</v>
      </c>
      <c r="E217" s="82"/>
      <c r="F217" s="82"/>
      <c r="G217" s="459">
        <f>Tabla14914[[#This Row],[PPF (µmol/s)]]/Tabla14914[[#This Row],[Power use (W)]]</f>
        <v>0</v>
      </c>
      <c r="H217" s="195"/>
      <c r="I217" s="195"/>
      <c r="J217" s="195"/>
      <c r="K217" s="195"/>
      <c r="L217" s="195"/>
      <c r="M217" s="195"/>
      <c r="N217" s="20" t="s">
        <v>1047</v>
      </c>
      <c r="S217" s="547"/>
      <c r="T217" s="554" t="s">
        <v>2526</v>
      </c>
      <c r="U217" s="546" t="s">
        <v>424</v>
      </c>
      <c r="V217" s="546">
        <v>160</v>
      </c>
      <c r="W217" s="546">
        <v>400</v>
      </c>
      <c r="X217" s="546">
        <v>2.5</v>
      </c>
      <c r="Y217" s="215">
        <v>2.5</v>
      </c>
      <c r="Z217" s="197"/>
      <c r="AA217" s="197"/>
      <c r="AB217" s="197"/>
      <c r="AC217" s="226"/>
      <c r="AD217" s="226">
        <v>2.5</v>
      </c>
      <c r="AE217" s="197"/>
      <c r="AF217" s="574" t="s">
        <v>2527</v>
      </c>
    </row>
    <row r="218" spans="1:32" hidden="1" x14ac:dyDescent="0.3">
      <c r="A218" s="4" t="s">
        <v>2022</v>
      </c>
      <c r="B218" s="11" t="s">
        <v>137</v>
      </c>
      <c r="C218" s="173" t="s">
        <v>2085</v>
      </c>
      <c r="D218" s="11">
        <v>540</v>
      </c>
      <c r="E218" s="82"/>
      <c r="F218" s="82"/>
      <c r="G218" s="459">
        <f>Tabla14914[[#This Row],[PPF (µmol/s)]]/Tabla14914[[#This Row],[Power use (W)]]</f>
        <v>0</v>
      </c>
      <c r="H218" s="195"/>
      <c r="I218" s="195"/>
      <c r="J218" s="195"/>
      <c r="K218" s="195"/>
      <c r="L218" s="195"/>
      <c r="M218" s="195"/>
      <c r="N218" s="20" t="s">
        <v>1049</v>
      </c>
      <c r="S218" s="421"/>
      <c r="T218" s="40" t="s">
        <v>2587</v>
      </c>
      <c r="U218" s="11" t="s">
        <v>424</v>
      </c>
      <c r="V218" s="11">
        <v>300</v>
      </c>
      <c r="W218" s="11">
        <v>792</v>
      </c>
      <c r="X218" s="170">
        <v>2.64</v>
      </c>
      <c r="Y218" s="224">
        <v>2.64</v>
      </c>
      <c r="Z218" s="197"/>
      <c r="AA218" s="197"/>
      <c r="AB218" s="197"/>
      <c r="AC218" s="197"/>
      <c r="AD218" s="197">
        <v>2.64</v>
      </c>
      <c r="AE218" s="197"/>
      <c r="AF218" s="6" t="s">
        <v>2584</v>
      </c>
    </row>
    <row r="219" spans="1:32" hidden="1" x14ac:dyDescent="0.3">
      <c r="A219" s="4" t="s">
        <v>1348</v>
      </c>
      <c r="B219" s="11" t="s">
        <v>138</v>
      </c>
      <c r="C219" s="173" t="s">
        <v>2085</v>
      </c>
      <c r="D219" s="11">
        <v>1080</v>
      </c>
      <c r="E219" s="82"/>
      <c r="F219" s="82" t="s">
        <v>559</v>
      </c>
      <c r="G219" s="459">
        <f>Tabla14914[[#This Row],[PPF (µmol/s)]]/Tabla14914[[#This Row],[Power use (W)]]</f>
        <v>0</v>
      </c>
      <c r="H219" s="195"/>
      <c r="I219" s="195"/>
      <c r="J219" s="195"/>
      <c r="K219" s="195"/>
      <c r="L219" s="195"/>
      <c r="M219" s="195"/>
      <c r="N219" s="20" t="s">
        <v>1050</v>
      </c>
      <c r="S219" s="592" t="s">
        <v>2622</v>
      </c>
      <c r="T219" s="544" t="s">
        <v>2591</v>
      </c>
      <c r="U219" s="545" t="s">
        <v>424</v>
      </c>
      <c r="V219" s="545">
        <v>600</v>
      </c>
      <c r="W219" s="545">
        <v>1200</v>
      </c>
      <c r="X219" s="545">
        <v>2</v>
      </c>
      <c r="Y219" s="215">
        <v>2</v>
      </c>
      <c r="Z219" s="197"/>
      <c r="AA219" s="197"/>
      <c r="AB219" s="197"/>
      <c r="AC219" s="226">
        <v>2</v>
      </c>
      <c r="AD219" s="197"/>
      <c r="AE219" s="197"/>
      <c r="AF219" s="574" t="s">
        <v>2595</v>
      </c>
    </row>
    <row r="220" spans="1:32" hidden="1" x14ac:dyDescent="0.3">
      <c r="A220" s="4" t="s">
        <v>1349</v>
      </c>
      <c r="B220" s="11" t="s">
        <v>139</v>
      </c>
      <c r="C220" s="11" t="s">
        <v>319</v>
      </c>
      <c r="D220" s="11">
        <v>36</v>
      </c>
      <c r="E220" s="82"/>
      <c r="F220" s="82"/>
      <c r="G220" s="459">
        <f>Tabla14914[[#This Row],[PPF (µmol/s)]]/Tabla14914[[#This Row],[Power use (W)]]</f>
        <v>0</v>
      </c>
      <c r="H220" s="195"/>
      <c r="I220" s="195"/>
      <c r="J220" s="195"/>
      <c r="K220" s="195"/>
      <c r="L220" s="195"/>
      <c r="M220" s="195"/>
      <c r="N220" s="20" t="s">
        <v>1051</v>
      </c>
      <c r="S220" s="437"/>
      <c r="T220" s="40" t="s">
        <v>2602</v>
      </c>
      <c r="U220" s="14" t="s">
        <v>424</v>
      </c>
      <c r="V220" s="11">
        <v>200</v>
      </c>
      <c r="W220" s="11">
        <v>460</v>
      </c>
      <c r="X220" s="11">
        <v>2.2999999999999998</v>
      </c>
      <c r="Y220" s="215">
        <v>2.2999999999999998</v>
      </c>
      <c r="Z220" s="197"/>
      <c r="AA220" s="197"/>
      <c r="AB220" s="226"/>
      <c r="AC220" s="226">
        <v>2.2999999999999998</v>
      </c>
      <c r="AD220" s="197"/>
      <c r="AE220" s="197"/>
      <c r="AF220" s="6" t="s">
        <v>2603</v>
      </c>
    </row>
    <row r="221" spans="1:32" hidden="1" x14ac:dyDescent="0.3">
      <c r="A221" s="11" t="s">
        <v>2021</v>
      </c>
      <c r="B221" s="11" t="s">
        <v>141</v>
      </c>
      <c r="C221" s="11" t="s">
        <v>319</v>
      </c>
      <c r="D221" s="11">
        <v>18</v>
      </c>
      <c r="E221" s="82"/>
      <c r="F221" s="82"/>
      <c r="G221" s="459">
        <f>Tabla14914[[#This Row],[PPF (µmol/s)]]/Tabla14914[[#This Row],[Power use (W)]]</f>
        <v>0</v>
      </c>
      <c r="H221" s="195"/>
      <c r="I221" s="195"/>
      <c r="J221" s="195"/>
      <c r="K221" s="195"/>
      <c r="L221" s="195"/>
      <c r="M221" s="195"/>
      <c r="N221" s="20" t="s">
        <v>1048</v>
      </c>
      <c r="S221" s="547"/>
      <c r="T221" s="546" t="s">
        <v>2730</v>
      </c>
      <c r="U221" s="546" t="s">
        <v>424</v>
      </c>
      <c r="V221" s="546">
        <v>18.399999999999999</v>
      </c>
      <c r="W221" s="546">
        <v>53</v>
      </c>
      <c r="X221" s="170">
        <v>2.9</v>
      </c>
      <c r="Y221" s="602"/>
      <c r="Z221" s="197"/>
      <c r="AA221" s="197"/>
      <c r="AB221" s="197"/>
      <c r="AC221" s="197"/>
      <c r="AD221" s="197">
        <v>2.9</v>
      </c>
      <c r="AE221" s="197"/>
      <c r="AF221" s="574" t="s">
        <v>2737</v>
      </c>
    </row>
    <row r="222" spans="1:32" hidden="1" x14ac:dyDescent="0.3">
      <c r="A222" s="4"/>
      <c r="B222" s="11" t="s">
        <v>142</v>
      </c>
      <c r="C222" s="11" t="s">
        <v>320</v>
      </c>
      <c r="D222" s="11">
        <v>15</v>
      </c>
      <c r="E222" s="82"/>
      <c r="F222" s="82" t="s">
        <v>559</v>
      </c>
      <c r="G222" s="459">
        <f>Tabla14914[[#This Row],[PPF (µmol/s)]]/Tabla14914[[#This Row],[Power use (W)]]</f>
        <v>0</v>
      </c>
      <c r="H222" s="195"/>
      <c r="I222" s="195"/>
      <c r="J222" s="195"/>
      <c r="K222" s="195"/>
      <c r="L222" s="195"/>
      <c r="M222" s="195"/>
      <c r="N222" s="20" t="s">
        <v>1052</v>
      </c>
      <c r="S222" s="421"/>
      <c r="T222" s="11" t="s">
        <v>2731</v>
      </c>
      <c r="U222" s="11" t="s">
        <v>424</v>
      </c>
      <c r="V222" s="11">
        <v>18.600000000000001</v>
      </c>
      <c r="W222" s="11">
        <v>49</v>
      </c>
      <c r="X222" s="170">
        <v>2.6</v>
      </c>
      <c r="Y222" s="77"/>
      <c r="Z222" s="197"/>
      <c r="AA222" s="197"/>
      <c r="AB222" s="197"/>
      <c r="AC222" s="197"/>
      <c r="AD222" s="197">
        <v>2.6</v>
      </c>
      <c r="AE222" s="197"/>
      <c r="AF222" s="6" t="s">
        <v>2736</v>
      </c>
    </row>
    <row r="223" spans="1:32" hidden="1" x14ac:dyDescent="0.3">
      <c r="A223" s="4"/>
      <c r="B223" s="11" t="s">
        <v>143</v>
      </c>
      <c r="C223" s="173" t="s">
        <v>2085</v>
      </c>
      <c r="D223" s="11">
        <v>90</v>
      </c>
      <c r="E223" s="11">
        <v>131.68</v>
      </c>
      <c r="F223" s="82"/>
      <c r="G223" s="231">
        <f>Tabla14914[[#This Row],[PPF (µmol/s)]]/Tabla14914[[#This Row],[Power use (W)]]</f>
        <v>1.4631111111111113</v>
      </c>
      <c r="H223" s="195"/>
      <c r="I223" s="218"/>
      <c r="J223" s="195"/>
      <c r="K223" s="195"/>
      <c r="L223" s="195"/>
      <c r="M223" s="195"/>
      <c r="N223" s="20" t="s">
        <v>1053</v>
      </c>
      <c r="S223" s="547"/>
      <c r="T223" s="546" t="s">
        <v>2732</v>
      </c>
      <c r="U223" s="546" t="s">
        <v>424</v>
      </c>
      <c r="V223" s="546">
        <v>38.4</v>
      </c>
      <c r="W223" s="546">
        <v>88</v>
      </c>
      <c r="X223" s="170">
        <v>2.7</v>
      </c>
      <c r="Y223" s="602"/>
      <c r="Z223" s="197"/>
      <c r="AA223" s="197"/>
      <c r="AB223" s="197"/>
      <c r="AC223" s="197"/>
      <c r="AD223" s="197">
        <v>2.7</v>
      </c>
      <c r="AE223" s="197"/>
      <c r="AF223" s="574" t="s">
        <v>2733</v>
      </c>
    </row>
    <row r="224" spans="1:32" hidden="1" x14ac:dyDescent="0.3">
      <c r="A224" s="4"/>
      <c r="B224" s="11" t="s">
        <v>144</v>
      </c>
      <c r="C224" s="11" t="s">
        <v>319</v>
      </c>
      <c r="D224" s="11">
        <v>60</v>
      </c>
      <c r="E224" s="82"/>
      <c r="F224" s="82" t="s">
        <v>559</v>
      </c>
      <c r="G224" s="459">
        <f>Tabla14914[[#This Row],[PPF (µmol/s)]]/Tabla14914[[#This Row],[Power use (W)]]</f>
        <v>0</v>
      </c>
      <c r="H224" s="195"/>
      <c r="I224" s="195"/>
      <c r="J224" s="195"/>
      <c r="K224" s="195"/>
      <c r="L224" s="195"/>
      <c r="M224" s="195"/>
      <c r="N224" s="20" t="s">
        <v>1054</v>
      </c>
      <c r="S224" s="421"/>
      <c r="T224" s="11" t="s">
        <v>2734</v>
      </c>
      <c r="U224" s="11" t="s">
        <v>424</v>
      </c>
      <c r="V224" s="11">
        <v>20</v>
      </c>
      <c r="W224" s="11">
        <v>63</v>
      </c>
      <c r="X224" s="170">
        <v>3.1</v>
      </c>
      <c r="Y224" s="77"/>
      <c r="Z224" s="197"/>
      <c r="AA224" s="197"/>
      <c r="AB224" s="197"/>
      <c r="AC224" s="197"/>
      <c r="AD224" s="197"/>
      <c r="AE224" s="197">
        <v>3.1</v>
      </c>
      <c r="AF224" s="6" t="s">
        <v>2735</v>
      </c>
    </row>
    <row r="225" spans="1:32" hidden="1" x14ac:dyDescent="0.3">
      <c r="A225" s="4"/>
      <c r="B225" s="11" t="s">
        <v>145</v>
      </c>
      <c r="C225" s="11" t="s">
        <v>319</v>
      </c>
      <c r="D225" s="11">
        <v>44</v>
      </c>
      <c r="E225" s="82"/>
      <c r="F225" s="82"/>
      <c r="G225" s="459">
        <f>Tabla14914[[#This Row],[PPF (µmol/s)]]/Tabla14914[[#This Row],[Power use (W)]]</f>
        <v>0</v>
      </c>
      <c r="H225" s="195"/>
      <c r="I225" s="195"/>
      <c r="J225" s="195"/>
      <c r="K225" s="195"/>
      <c r="L225" s="195"/>
      <c r="M225" s="195"/>
      <c r="N225" s="20" t="s">
        <v>1055</v>
      </c>
      <c r="S225" s="547"/>
      <c r="T225" s="546" t="s">
        <v>2740</v>
      </c>
      <c r="U225" s="546" t="s">
        <v>424</v>
      </c>
      <c r="V225" s="546">
        <v>600</v>
      </c>
      <c r="W225" s="546">
        <v>1748</v>
      </c>
      <c r="X225" s="170">
        <v>2.8</v>
      </c>
      <c r="Y225" s="602"/>
      <c r="Z225" s="197"/>
      <c r="AA225" s="197"/>
      <c r="AB225" s="197"/>
      <c r="AC225" s="197"/>
      <c r="AD225" s="197">
        <v>2.8</v>
      </c>
      <c r="AE225" s="197"/>
      <c r="AF225" s="574" t="s">
        <v>2741</v>
      </c>
    </row>
    <row r="226" spans="1:32" hidden="1" x14ac:dyDescent="0.3">
      <c r="A226" s="4"/>
      <c r="B226" s="11" t="s">
        <v>146</v>
      </c>
      <c r="C226" s="11" t="s">
        <v>168</v>
      </c>
      <c r="D226" s="11">
        <v>144</v>
      </c>
      <c r="E226" s="82"/>
      <c r="F226" s="82"/>
      <c r="G226" s="459">
        <f>Tabla14914[[#This Row],[PPF (µmol/s)]]/Tabla14914[[#This Row],[Power use (W)]]</f>
        <v>0</v>
      </c>
      <c r="H226" s="195"/>
      <c r="I226" s="195"/>
      <c r="J226" s="195"/>
      <c r="K226" s="195"/>
      <c r="L226" s="195"/>
      <c r="M226" s="195"/>
      <c r="N226" s="20" t="s">
        <v>1056</v>
      </c>
      <c r="S226" s="421"/>
      <c r="T226" s="11" t="s">
        <v>2742</v>
      </c>
      <c r="U226" s="11" t="s">
        <v>424</v>
      </c>
      <c r="V226" s="11">
        <v>200</v>
      </c>
      <c r="W226" s="11">
        <v>464</v>
      </c>
      <c r="X226" s="170">
        <v>2</v>
      </c>
      <c r="Y226" s="77"/>
      <c r="Z226" s="197"/>
      <c r="AA226" s="197"/>
      <c r="AB226" s="197"/>
      <c r="AC226" s="197">
        <v>2</v>
      </c>
      <c r="AD226" s="197"/>
      <c r="AE226" s="197"/>
      <c r="AF226" s="6" t="s">
        <v>2745</v>
      </c>
    </row>
    <row r="227" spans="1:32" hidden="1" x14ac:dyDescent="0.3">
      <c r="A227" s="4"/>
      <c r="B227" s="11" t="s">
        <v>147</v>
      </c>
      <c r="C227" s="11" t="s">
        <v>319</v>
      </c>
      <c r="D227" s="11">
        <v>36</v>
      </c>
      <c r="E227" s="82"/>
      <c r="F227" s="82" t="s">
        <v>559</v>
      </c>
      <c r="G227" s="459">
        <f>Tabla14914[[#This Row],[PPF (µmol/s)]]/Tabla14914[[#This Row],[Power use (W)]]</f>
        <v>0</v>
      </c>
      <c r="H227" s="195"/>
      <c r="I227" s="195"/>
      <c r="J227" s="195"/>
      <c r="K227" s="195"/>
      <c r="L227" s="195"/>
      <c r="M227" s="195"/>
      <c r="N227" s="20" t="s">
        <v>1057</v>
      </c>
      <c r="S227" s="547"/>
      <c r="T227" s="546" t="s">
        <v>2743</v>
      </c>
      <c r="U227" s="546" t="s">
        <v>424</v>
      </c>
      <c r="V227" s="546">
        <v>200</v>
      </c>
      <c r="W227" s="546">
        <v>464</v>
      </c>
      <c r="X227" s="170">
        <v>2.2999999999999998</v>
      </c>
      <c r="Y227" s="602"/>
      <c r="Z227" s="197"/>
      <c r="AA227" s="197"/>
      <c r="AB227" s="197"/>
      <c r="AC227" s="197">
        <v>2.2999999999999998</v>
      </c>
      <c r="AD227" s="197"/>
      <c r="AE227" s="197"/>
      <c r="AF227" s="574" t="s">
        <v>2746</v>
      </c>
    </row>
    <row r="228" spans="1:32" hidden="1" x14ac:dyDescent="0.3">
      <c r="A228" s="4"/>
      <c r="B228" s="11" t="s">
        <v>148</v>
      </c>
      <c r="C228" s="173" t="s">
        <v>2085</v>
      </c>
      <c r="D228" s="11">
        <v>600</v>
      </c>
      <c r="E228" s="82"/>
      <c r="F228" s="82" t="s">
        <v>559</v>
      </c>
      <c r="G228" s="459">
        <f>Tabla14914[[#This Row],[PPF (µmol/s)]]/Tabla14914[[#This Row],[Power use (W)]]</f>
        <v>0</v>
      </c>
      <c r="H228" s="195"/>
      <c r="I228" s="195"/>
      <c r="J228" s="195"/>
      <c r="K228" s="195"/>
      <c r="L228" s="195"/>
      <c r="M228" s="195"/>
      <c r="N228" s="20" t="s">
        <v>149</v>
      </c>
      <c r="S228" s="421"/>
      <c r="T228" s="11" t="s">
        <v>2744</v>
      </c>
      <c r="U228" s="11" t="s">
        <v>424</v>
      </c>
      <c r="V228" s="11">
        <v>200</v>
      </c>
      <c r="W228" s="11">
        <v>412</v>
      </c>
      <c r="X228" s="170">
        <v>2.2999999999999998</v>
      </c>
      <c r="Y228" s="77"/>
      <c r="Z228" s="197"/>
      <c r="AA228" s="197"/>
      <c r="AB228" s="197"/>
      <c r="AC228" s="197">
        <v>2.2999999999999998</v>
      </c>
      <c r="AD228" s="197"/>
      <c r="AE228" s="197"/>
      <c r="AF228" s="6" t="s">
        <v>2748</v>
      </c>
    </row>
    <row r="229" spans="1:32" hidden="1" x14ac:dyDescent="0.3">
      <c r="A229" s="4"/>
      <c r="B229" s="11" t="s">
        <v>150</v>
      </c>
      <c r="C229" s="173" t="s">
        <v>2085</v>
      </c>
      <c r="D229" s="11">
        <v>336</v>
      </c>
      <c r="E229" s="82"/>
      <c r="F229" s="82"/>
      <c r="G229" s="459">
        <f>Tabla14914[[#This Row],[PPF (µmol/s)]]/Tabla14914[[#This Row],[Power use (W)]]</f>
        <v>0</v>
      </c>
      <c r="H229" s="195"/>
      <c r="I229" s="195"/>
      <c r="J229" s="195"/>
      <c r="K229" s="195"/>
      <c r="L229" s="195"/>
      <c r="M229" s="195"/>
      <c r="N229" s="20" t="s">
        <v>149</v>
      </c>
      <c r="S229" s="556" t="s">
        <v>2792</v>
      </c>
      <c r="T229" s="545" t="s">
        <v>2774</v>
      </c>
      <c r="U229" s="546" t="s">
        <v>424</v>
      </c>
      <c r="V229" s="545">
        <v>330</v>
      </c>
      <c r="W229" s="545">
        <v>891</v>
      </c>
      <c r="X229" s="545">
        <v>2.7</v>
      </c>
      <c r="Y229" s="493">
        <v>2.7</v>
      </c>
      <c r="Z229" s="197"/>
      <c r="AA229" s="197"/>
      <c r="AB229" s="197"/>
      <c r="AC229" s="197"/>
      <c r="AD229" s="226">
        <v>2.7</v>
      </c>
      <c r="AE229" s="197"/>
      <c r="AF229" s="574" t="s">
        <v>2778</v>
      </c>
    </row>
    <row r="230" spans="1:32" hidden="1" x14ac:dyDescent="0.3">
      <c r="A230" s="4"/>
      <c r="B230" s="11" t="s">
        <v>151</v>
      </c>
      <c r="C230" s="173" t="s">
        <v>2085</v>
      </c>
      <c r="D230" s="11">
        <v>225</v>
      </c>
      <c r="E230" s="82"/>
      <c r="F230" s="82"/>
      <c r="G230" s="459">
        <f>Tabla14914[[#This Row],[PPF (µmol/s)]]/Tabla14914[[#This Row],[Power use (W)]]</f>
        <v>0</v>
      </c>
      <c r="H230" s="195"/>
      <c r="I230" s="195"/>
      <c r="J230" s="195"/>
      <c r="K230" s="195"/>
      <c r="L230" s="195"/>
      <c r="M230" s="195"/>
      <c r="N230" s="20" t="s">
        <v>149</v>
      </c>
      <c r="S230" s="42" t="s">
        <v>2793</v>
      </c>
      <c r="T230" s="13" t="s">
        <v>2775</v>
      </c>
      <c r="U230" s="11" t="s">
        <v>424</v>
      </c>
      <c r="V230" s="13">
        <v>530</v>
      </c>
      <c r="W230" s="13">
        <v>1431</v>
      </c>
      <c r="X230" s="13">
        <v>2.7</v>
      </c>
      <c r="Y230" s="493">
        <v>2.7</v>
      </c>
      <c r="Z230" s="197"/>
      <c r="AA230" s="197"/>
      <c r="AB230" s="197"/>
      <c r="AC230" s="197"/>
      <c r="AD230" s="226">
        <v>2.7</v>
      </c>
      <c r="AE230" s="197"/>
      <c r="AF230" s="6" t="s">
        <v>2779</v>
      </c>
    </row>
    <row r="231" spans="1:32" hidden="1" x14ac:dyDescent="0.3">
      <c r="A231" s="4"/>
      <c r="B231" s="11" t="s">
        <v>152</v>
      </c>
      <c r="C231" s="11" t="s">
        <v>2078</v>
      </c>
      <c r="D231" s="11">
        <v>90</v>
      </c>
      <c r="E231" s="82"/>
      <c r="F231" s="82"/>
      <c r="G231" s="459">
        <f>Tabla14914[[#This Row],[PPF (µmol/s)]]/Tabla14914[[#This Row],[Power use (W)]]</f>
        <v>0</v>
      </c>
      <c r="H231" s="195"/>
      <c r="I231" s="195"/>
      <c r="J231" s="195"/>
      <c r="K231" s="195"/>
      <c r="L231" s="195"/>
      <c r="M231" s="195"/>
      <c r="N231" s="20" t="s">
        <v>1058</v>
      </c>
      <c r="S231" s="569" t="s">
        <v>2019</v>
      </c>
      <c r="T231" s="546" t="s">
        <v>2776</v>
      </c>
      <c r="U231" s="546" t="s">
        <v>424</v>
      </c>
      <c r="V231" s="546">
        <v>40</v>
      </c>
      <c r="W231" s="546">
        <v>108</v>
      </c>
      <c r="X231" s="546">
        <v>2.7</v>
      </c>
      <c r="Y231" s="493">
        <v>2.7</v>
      </c>
      <c r="Z231" s="197"/>
      <c r="AA231" s="197"/>
      <c r="AB231" s="197"/>
      <c r="AC231" s="197"/>
      <c r="AD231" s="226">
        <v>2.7</v>
      </c>
      <c r="AE231" s="197"/>
      <c r="AF231" s="574" t="s">
        <v>2780</v>
      </c>
    </row>
    <row r="232" spans="1:32" hidden="1" x14ac:dyDescent="0.3">
      <c r="A232" s="8"/>
      <c r="B232" s="13"/>
      <c r="C232" s="13"/>
      <c r="D232" s="13"/>
      <c r="E232" s="13"/>
      <c r="F232" s="13"/>
      <c r="G232" s="184"/>
      <c r="H232" s="195"/>
      <c r="I232" s="195"/>
      <c r="J232" s="195"/>
      <c r="K232" s="195"/>
      <c r="L232" s="195"/>
      <c r="M232" s="195"/>
      <c r="N232" s="22"/>
      <c r="S232" s="421"/>
      <c r="T232" s="11" t="s">
        <v>2777</v>
      </c>
      <c r="U232" s="11" t="s">
        <v>424</v>
      </c>
      <c r="V232" s="11">
        <v>60</v>
      </c>
      <c r="W232" s="11">
        <v>162</v>
      </c>
      <c r="X232" s="11">
        <v>2.7</v>
      </c>
      <c r="Y232" s="493">
        <v>2.7</v>
      </c>
      <c r="Z232" s="197"/>
      <c r="AA232" s="197"/>
      <c r="AB232" s="197"/>
      <c r="AC232" s="197"/>
      <c r="AD232" s="226">
        <v>2.7</v>
      </c>
      <c r="AE232" s="197"/>
      <c r="AF232" s="4" t="s">
        <v>2781</v>
      </c>
    </row>
    <row r="233" spans="1:32" ht="18.600000000000001" hidden="1" thickBot="1" x14ac:dyDescent="0.4">
      <c r="A233" s="56" t="s">
        <v>155</v>
      </c>
      <c r="B233" s="15"/>
      <c r="C233" s="27"/>
      <c r="D233" s="27"/>
      <c r="E233" s="27"/>
      <c r="F233" s="27"/>
      <c r="G233" s="158"/>
      <c r="H233" s="190"/>
      <c r="I233" s="190"/>
      <c r="J233" s="190"/>
      <c r="K233" s="190"/>
      <c r="L233" s="190"/>
      <c r="M233" s="190"/>
      <c r="N233" s="16"/>
      <c r="S233" s="547"/>
      <c r="T233" s="546" t="s">
        <v>2871</v>
      </c>
      <c r="U233" s="546" t="s">
        <v>424</v>
      </c>
      <c r="V233" s="546">
        <v>330</v>
      </c>
      <c r="W233" s="546">
        <v>858</v>
      </c>
      <c r="X233" s="546">
        <v>2.6</v>
      </c>
      <c r="Y233" s="493">
        <v>2.6</v>
      </c>
      <c r="Z233" s="197"/>
      <c r="AA233" s="197"/>
      <c r="AB233" s="197"/>
      <c r="AC233" s="197"/>
      <c r="AD233" s="226">
        <v>2.6</v>
      </c>
      <c r="AE233" s="197"/>
      <c r="AF233" s="562" t="s">
        <v>2867</v>
      </c>
    </row>
    <row r="234" spans="1:32" hidden="1" x14ac:dyDescent="0.3">
      <c r="A234" s="28" t="s">
        <v>162</v>
      </c>
      <c r="B234" s="14" t="s">
        <v>156</v>
      </c>
      <c r="C234" s="14" t="s">
        <v>424</v>
      </c>
      <c r="D234" s="14">
        <v>300</v>
      </c>
      <c r="E234" s="14">
        <v>780</v>
      </c>
      <c r="F234" s="14">
        <v>2.6</v>
      </c>
      <c r="G234" s="219">
        <f>Tabla14914[[#This Row],[PPF (µmol/s)]]/Tabla14914[[#This Row],[Power use (W)]]</f>
        <v>2.6</v>
      </c>
      <c r="H234" s="195"/>
      <c r="I234" s="195"/>
      <c r="J234" s="195"/>
      <c r="K234" s="195"/>
      <c r="L234" s="218">
        <v>2.6</v>
      </c>
      <c r="M234" s="195"/>
      <c r="N234" s="19" t="s">
        <v>1059</v>
      </c>
      <c r="S234" s="421"/>
      <c r="T234" s="11" t="s">
        <v>2872</v>
      </c>
      <c r="U234" s="11" t="s">
        <v>424</v>
      </c>
      <c r="V234" s="11">
        <v>530</v>
      </c>
      <c r="W234" s="11">
        <v>1378</v>
      </c>
      <c r="X234" s="11">
        <v>2.6</v>
      </c>
      <c r="Y234" s="493">
        <v>2.6</v>
      </c>
      <c r="Z234" s="197"/>
      <c r="AA234" s="197"/>
      <c r="AB234" s="197"/>
      <c r="AC234" s="197"/>
      <c r="AD234" s="226">
        <v>2.6</v>
      </c>
      <c r="AE234" s="197"/>
      <c r="AF234" s="4" t="s">
        <v>2867</v>
      </c>
    </row>
    <row r="235" spans="1:32" hidden="1" x14ac:dyDescent="0.3">
      <c r="A235" s="11" t="s">
        <v>163</v>
      </c>
      <c r="B235" s="11" t="s">
        <v>157</v>
      </c>
      <c r="C235" s="11" t="s">
        <v>82</v>
      </c>
      <c r="D235" s="11">
        <v>130</v>
      </c>
      <c r="E235" s="11">
        <v>312</v>
      </c>
      <c r="F235" s="11">
        <v>2.4</v>
      </c>
      <c r="G235" s="219">
        <f>Tabla14914[[#This Row],[PPF (µmol/s)]]/Tabla14914[[#This Row],[Power use (W)]]</f>
        <v>2.4</v>
      </c>
      <c r="H235" s="195"/>
      <c r="I235" s="195"/>
      <c r="J235" s="195"/>
      <c r="K235" s="218">
        <v>2.4</v>
      </c>
      <c r="L235" s="195"/>
      <c r="M235" s="195"/>
      <c r="N235" s="19" t="s">
        <v>1060</v>
      </c>
      <c r="S235" s="547"/>
      <c r="T235" s="546" t="s">
        <v>2876</v>
      </c>
      <c r="U235" s="546" t="s">
        <v>424</v>
      </c>
      <c r="V235" s="546">
        <v>40</v>
      </c>
      <c r="W235" s="546">
        <v>104</v>
      </c>
      <c r="X235" s="546">
        <v>2.6</v>
      </c>
      <c r="Y235" s="493">
        <v>2.6</v>
      </c>
      <c r="Z235" s="197"/>
      <c r="AA235" s="197"/>
      <c r="AB235" s="197"/>
      <c r="AC235" s="197"/>
      <c r="AD235" s="226">
        <v>2.6</v>
      </c>
      <c r="AE235" s="197"/>
      <c r="AF235" s="562" t="s">
        <v>2867</v>
      </c>
    </row>
    <row r="236" spans="1:32" hidden="1" x14ac:dyDescent="0.3">
      <c r="A236" s="280" t="s">
        <v>2019</v>
      </c>
      <c r="B236" s="11" t="s">
        <v>158</v>
      </c>
      <c r="C236" s="11" t="s">
        <v>82</v>
      </c>
      <c r="D236" s="11">
        <v>65</v>
      </c>
      <c r="E236" s="11">
        <v>156</v>
      </c>
      <c r="F236" s="11">
        <v>2.4</v>
      </c>
      <c r="G236" s="219">
        <f>Tabla14914[[#This Row],[PPF (µmol/s)]]/Tabla14914[[#This Row],[Power use (W)]]</f>
        <v>2.4</v>
      </c>
      <c r="H236" s="195"/>
      <c r="I236" s="195"/>
      <c r="J236" s="195"/>
      <c r="K236" s="218">
        <v>2.4</v>
      </c>
      <c r="L236" s="195"/>
      <c r="M236" s="195"/>
      <c r="N236" s="19" t="s">
        <v>1061</v>
      </c>
      <c r="S236" s="421"/>
      <c r="T236" s="11" t="s">
        <v>2877</v>
      </c>
      <c r="U236" s="11" t="s">
        <v>424</v>
      </c>
      <c r="V236" s="11">
        <v>60</v>
      </c>
      <c r="W236" s="11">
        <v>156</v>
      </c>
      <c r="X236" s="11">
        <v>2.6</v>
      </c>
      <c r="Y236" s="493">
        <v>2.6</v>
      </c>
      <c r="Z236" s="197"/>
      <c r="AA236" s="197"/>
      <c r="AB236" s="197"/>
      <c r="AC236" s="197"/>
      <c r="AD236" s="226">
        <v>2.6</v>
      </c>
      <c r="AE236" s="197"/>
      <c r="AF236" s="4" t="s">
        <v>2867</v>
      </c>
    </row>
    <row r="237" spans="1:32" hidden="1" x14ac:dyDescent="0.3">
      <c r="A237" s="4"/>
      <c r="B237" s="11" t="s">
        <v>159</v>
      </c>
      <c r="C237" s="11" t="s">
        <v>2081</v>
      </c>
      <c r="D237" s="11">
        <v>260</v>
      </c>
      <c r="E237" s="11">
        <v>624</v>
      </c>
      <c r="F237" s="11">
        <v>2.4</v>
      </c>
      <c r="G237" s="215">
        <f>Tabla14914[[#This Row],[PPF (µmol/s)]]/Tabla14914[[#This Row],[Power use (W)]]</f>
        <v>2.4</v>
      </c>
      <c r="H237" s="195"/>
      <c r="I237" s="195"/>
      <c r="J237" s="195"/>
      <c r="K237" s="218">
        <v>2.4</v>
      </c>
      <c r="L237" s="195"/>
      <c r="M237" s="195"/>
      <c r="N237" s="20"/>
      <c r="S237" s="547" t="s">
        <v>2882</v>
      </c>
      <c r="T237" s="546" t="s">
        <v>2878</v>
      </c>
      <c r="U237" s="546" t="s">
        <v>424</v>
      </c>
      <c r="V237" s="546">
        <v>330</v>
      </c>
      <c r="W237" s="546">
        <v>858</v>
      </c>
      <c r="X237" s="546">
        <v>2.6</v>
      </c>
      <c r="Y237" s="493">
        <v>2.6</v>
      </c>
      <c r="Z237" s="197"/>
      <c r="AA237" s="197"/>
      <c r="AB237" s="197"/>
      <c r="AC237" s="197"/>
      <c r="AD237" s="226">
        <v>2.6</v>
      </c>
      <c r="AE237" s="197"/>
      <c r="AF237" s="562" t="s">
        <v>2867</v>
      </c>
    </row>
    <row r="238" spans="1:32" hidden="1" x14ac:dyDescent="0.3">
      <c r="A238" s="4"/>
      <c r="B238" s="11" t="s">
        <v>161</v>
      </c>
      <c r="C238" s="11" t="s">
        <v>82</v>
      </c>
      <c r="D238" s="11">
        <v>58</v>
      </c>
      <c r="E238" s="11">
        <v>125</v>
      </c>
      <c r="F238" s="11">
        <v>2.2000000000000002</v>
      </c>
      <c r="G238" s="219">
        <f>Tabla14914[[#This Row],[PPF (µmol/s)]]/Tabla14914[[#This Row],[Power use (W)]]</f>
        <v>2.1551724137931036</v>
      </c>
      <c r="H238" s="195"/>
      <c r="I238" s="195"/>
      <c r="J238" s="195"/>
      <c r="K238" s="218">
        <v>2.1551724137931036</v>
      </c>
      <c r="L238" s="195"/>
      <c r="M238" s="195"/>
      <c r="N238" s="19" t="s">
        <v>323</v>
      </c>
      <c r="S238" s="421"/>
      <c r="T238" s="11" t="s">
        <v>2879</v>
      </c>
      <c r="U238" s="11" t="s">
        <v>424</v>
      </c>
      <c r="V238" s="11">
        <v>530</v>
      </c>
      <c r="W238" s="11">
        <v>1378</v>
      </c>
      <c r="X238" s="11">
        <v>2.6</v>
      </c>
      <c r="Y238" s="493">
        <v>2.6</v>
      </c>
      <c r="Z238" s="197"/>
      <c r="AA238" s="197"/>
      <c r="AB238" s="197"/>
      <c r="AC238" s="197"/>
      <c r="AD238" s="226">
        <v>2.6</v>
      </c>
      <c r="AE238" s="197"/>
      <c r="AF238" s="4" t="s">
        <v>2867</v>
      </c>
    </row>
    <row r="239" spans="1:32" hidden="1" x14ac:dyDescent="0.3">
      <c r="A239" s="8"/>
      <c r="B239" s="13" t="s">
        <v>1062</v>
      </c>
      <c r="C239" s="13" t="s">
        <v>82</v>
      </c>
      <c r="D239" s="13">
        <v>65</v>
      </c>
      <c r="E239" s="82"/>
      <c r="F239" s="82"/>
      <c r="G239" s="185"/>
      <c r="H239" s="195"/>
      <c r="I239" s="195"/>
      <c r="J239" s="195"/>
      <c r="K239" s="195"/>
      <c r="L239" s="195"/>
      <c r="M239" s="195"/>
      <c r="N239" s="22" t="s">
        <v>1063</v>
      </c>
      <c r="S239" s="578" t="s">
        <v>2940</v>
      </c>
      <c r="T239" s="546" t="s">
        <v>2925</v>
      </c>
      <c r="U239" s="546" t="s">
        <v>424</v>
      </c>
      <c r="V239" s="546">
        <v>100</v>
      </c>
      <c r="W239" s="546">
        <v>230</v>
      </c>
      <c r="X239" s="170">
        <v>2.2000000000000002</v>
      </c>
      <c r="Y239" s="559">
        <v>2.2999999999999998</v>
      </c>
      <c r="Z239" s="197"/>
      <c r="AA239" s="197"/>
      <c r="AB239" s="197"/>
      <c r="AC239" s="197">
        <v>2.2000000000000002</v>
      </c>
      <c r="AD239" s="197"/>
      <c r="AE239" s="197"/>
      <c r="AF239" s="562" t="s">
        <v>2926</v>
      </c>
    </row>
    <row r="240" spans="1:32" ht="18.600000000000001" hidden="1" thickBot="1" x14ac:dyDescent="0.4">
      <c r="A240" s="56" t="s">
        <v>164</v>
      </c>
      <c r="B240" s="15"/>
      <c r="C240" s="27"/>
      <c r="D240" s="27"/>
      <c r="E240" s="27"/>
      <c r="F240" s="27"/>
      <c r="G240" s="158"/>
      <c r="H240" s="190"/>
      <c r="I240" s="190"/>
      <c r="J240" s="190"/>
      <c r="K240" s="190"/>
      <c r="L240" s="190"/>
      <c r="M240" s="190"/>
      <c r="N240" s="16"/>
      <c r="S240" s="280" t="s">
        <v>2019</v>
      </c>
      <c r="T240" s="11" t="s">
        <v>2927</v>
      </c>
      <c r="U240" s="11" t="s">
        <v>424</v>
      </c>
      <c r="V240" s="11">
        <v>125</v>
      </c>
      <c r="W240" s="11">
        <v>250</v>
      </c>
      <c r="X240" s="170">
        <v>2</v>
      </c>
      <c r="Y240" s="260">
        <v>2</v>
      </c>
      <c r="Z240" s="197"/>
      <c r="AA240" s="197"/>
      <c r="AB240" s="197"/>
      <c r="AC240" s="197">
        <v>2</v>
      </c>
      <c r="AD240" s="197"/>
      <c r="AE240" s="197"/>
      <c r="AF240" s="4" t="s">
        <v>2926</v>
      </c>
    </row>
    <row r="241" spans="1:32" hidden="1" x14ac:dyDescent="0.3">
      <c r="A241" s="28" t="s">
        <v>170</v>
      </c>
      <c r="B241" s="14" t="s">
        <v>165</v>
      </c>
      <c r="C241" s="14" t="s">
        <v>424</v>
      </c>
      <c r="D241" s="14">
        <v>336</v>
      </c>
      <c r="E241" s="14">
        <v>1160</v>
      </c>
      <c r="F241" s="14">
        <v>3.5</v>
      </c>
      <c r="G241" s="219">
        <f>Tabla14914[[#This Row],[PPF (µmol/s)]]/Tabla14914[[#This Row],[Power use (W)]]</f>
        <v>3.4523809523809526</v>
      </c>
      <c r="H241" s="196"/>
      <c r="I241" s="196"/>
      <c r="J241" s="196"/>
      <c r="K241" s="196"/>
      <c r="L241" s="196"/>
      <c r="M241" s="211">
        <v>3.4523809523809526</v>
      </c>
      <c r="N241" s="19" t="s">
        <v>166</v>
      </c>
      <c r="S241" s="547"/>
      <c r="T241" s="546" t="s">
        <v>2929</v>
      </c>
      <c r="U241" s="546" t="s">
        <v>424</v>
      </c>
      <c r="V241" s="546">
        <v>115</v>
      </c>
      <c r="W241" s="546">
        <v>190</v>
      </c>
      <c r="X241" s="170">
        <v>1.65</v>
      </c>
      <c r="Y241" s="559">
        <v>1.6521739130434783</v>
      </c>
      <c r="Z241" s="197"/>
      <c r="AA241" s="197"/>
      <c r="AB241" s="197">
        <v>1.65</v>
      </c>
      <c r="AC241" s="197"/>
      <c r="AD241" s="197"/>
      <c r="AE241" s="197"/>
      <c r="AF241" s="562" t="s">
        <v>2930</v>
      </c>
    </row>
    <row r="242" spans="1:32" hidden="1" x14ac:dyDescent="0.3">
      <c r="A242" s="11" t="s">
        <v>171</v>
      </c>
      <c r="B242" s="11" t="s">
        <v>167</v>
      </c>
      <c r="C242" s="11" t="s">
        <v>82</v>
      </c>
      <c r="D242" s="11">
        <v>135</v>
      </c>
      <c r="E242" s="11">
        <v>255</v>
      </c>
      <c r="F242" s="170">
        <v>3</v>
      </c>
      <c r="G242" s="220">
        <f>Tabla14914[[#This Row],[PPF (µmol/s)]]/Tabla14914[[#This Row],[Power use (W)]]</f>
        <v>1.8888888888888888</v>
      </c>
      <c r="H242" s="197"/>
      <c r="I242" s="197"/>
      <c r="J242" s="197"/>
      <c r="K242" s="197"/>
      <c r="L242" s="197"/>
      <c r="M242" s="226">
        <v>3</v>
      </c>
      <c r="N242" s="20" t="s">
        <v>1064</v>
      </c>
      <c r="S242" s="421"/>
      <c r="T242" s="11" t="s">
        <v>2931</v>
      </c>
      <c r="U242" s="11" t="s">
        <v>424</v>
      </c>
      <c r="V242" s="11">
        <v>70</v>
      </c>
      <c r="W242" s="630"/>
      <c r="X242" s="630"/>
      <c r="Y242" s="492">
        <v>0</v>
      </c>
      <c r="Z242" s="197"/>
      <c r="AA242" s="197"/>
      <c r="AB242" s="197"/>
      <c r="AC242" s="197"/>
      <c r="AD242" s="197"/>
      <c r="AE242" s="197"/>
      <c r="AF242" s="4" t="s">
        <v>2932</v>
      </c>
    </row>
    <row r="243" spans="1:32" hidden="1" x14ac:dyDescent="0.3">
      <c r="A243" s="280" t="s">
        <v>2019</v>
      </c>
      <c r="B243" s="11" t="s">
        <v>1065</v>
      </c>
      <c r="C243" s="11" t="s">
        <v>168</v>
      </c>
      <c r="D243" s="11">
        <v>53.5</v>
      </c>
      <c r="E243" s="11">
        <v>160</v>
      </c>
      <c r="F243" s="11">
        <v>3</v>
      </c>
      <c r="G243" s="215">
        <f>Tabla14914[[#This Row],[PPF (µmol/s)]]/Tabla14914[[#This Row],[Power use (W)]]</f>
        <v>2.9906542056074765</v>
      </c>
      <c r="H243" s="197"/>
      <c r="I243" s="197"/>
      <c r="J243" s="197"/>
      <c r="K243" s="197"/>
      <c r="L243" s="226">
        <v>2.9906542056074765</v>
      </c>
      <c r="M243" s="197"/>
      <c r="N243" s="20" t="s">
        <v>169</v>
      </c>
      <c r="S243" s="556" t="s">
        <v>2943</v>
      </c>
      <c r="T243" s="545" t="s">
        <v>2941</v>
      </c>
      <c r="U243" s="546" t="s">
        <v>424</v>
      </c>
      <c r="V243" s="545">
        <v>120</v>
      </c>
      <c r="W243" s="630"/>
      <c r="X243" s="630"/>
      <c r="Y243" s="492">
        <v>0</v>
      </c>
      <c r="Z243" s="197"/>
      <c r="AA243" s="197"/>
      <c r="AB243" s="197"/>
      <c r="AC243" s="197"/>
      <c r="AD243" s="197"/>
      <c r="AE243" s="197"/>
      <c r="AF243" s="574" t="s">
        <v>2942</v>
      </c>
    </row>
    <row r="244" spans="1:32" hidden="1" x14ac:dyDescent="0.3">
      <c r="A244" s="4"/>
      <c r="B244" s="11" t="s">
        <v>1066</v>
      </c>
      <c r="C244" s="11" t="s">
        <v>1067</v>
      </c>
      <c r="D244" s="11">
        <v>320</v>
      </c>
      <c r="E244" s="11">
        <v>960</v>
      </c>
      <c r="F244" s="11">
        <v>3</v>
      </c>
      <c r="G244" s="215">
        <f>Tabla14914[[#This Row],[PPF (µmol/s)]]/Tabla14914[[#This Row],[Power use (W)]]</f>
        <v>3</v>
      </c>
      <c r="H244" s="197"/>
      <c r="I244" s="197"/>
      <c r="J244" s="197"/>
      <c r="K244" s="197"/>
      <c r="L244" s="197"/>
      <c r="M244" s="226">
        <v>3</v>
      </c>
      <c r="N244" s="20" t="s">
        <v>169</v>
      </c>
      <c r="S244" s="421"/>
      <c r="T244" s="11" t="s">
        <v>2963</v>
      </c>
      <c r="U244" s="11" t="s">
        <v>424</v>
      </c>
      <c r="V244" s="11">
        <v>150</v>
      </c>
      <c r="W244" s="11">
        <v>600</v>
      </c>
      <c r="X244" s="170">
        <v>2.4</v>
      </c>
      <c r="Y244" s="260">
        <v>4</v>
      </c>
      <c r="Z244" s="197"/>
      <c r="AA244" s="197"/>
      <c r="AB244" s="197"/>
      <c r="AC244" s="197">
        <v>2.4</v>
      </c>
      <c r="AD244" s="197"/>
      <c r="AE244" s="197"/>
      <c r="AF244" s="4" t="s">
        <v>2961</v>
      </c>
    </row>
    <row r="245" spans="1:32" hidden="1" x14ac:dyDescent="0.3">
      <c r="A245" s="4"/>
      <c r="B245" s="11" t="s">
        <v>1068</v>
      </c>
      <c r="C245" s="11" t="s">
        <v>1070</v>
      </c>
      <c r="D245" s="11">
        <v>64</v>
      </c>
      <c r="E245" s="11">
        <v>180</v>
      </c>
      <c r="F245" s="170">
        <v>2.5</v>
      </c>
      <c r="G245" s="220">
        <f>Tabla14914[[#This Row],[PPF (µmol/s)]]/Tabla14914[[#This Row],[Power use (W)]]</f>
        <v>2.8125</v>
      </c>
      <c r="H245" s="197"/>
      <c r="I245" s="197"/>
      <c r="J245" s="197"/>
      <c r="K245" s="197"/>
      <c r="L245" s="226">
        <v>2.5</v>
      </c>
      <c r="M245" s="197"/>
      <c r="N245" s="20" t="s">
        <v>2711</v>
      </c>
      <c r="S245" s="547"/>
      <c r="T245" s="546" t="s">
        <v>2964</v>
      </c>
      <c r="U245" s="546" t="s">
        <v>424</v>
      </c>
      <c r="V245" s="546">
        <v>200</v>
      </c>
      <c r="W245" s="546">
        <v>500</v>
      </c>
      <c r="X245" s="170">
        <v>2.4</v>
      </c>
      <c r="Y245" s="559">
        <v>2.5</v>
      </c>
      <c r="Z245" s="197"/>
      <c r="AA245" s="197"/>
      <c r="AB245" s="197"/>
      <c r="AC245" s="197">
        <v>2.4</v>
      </c>
      <c r="AD245" s="197"/>
      <c r="AE245" s="197"/>
      <c r="AF245" s="562" t="s">
        <v>2961</v>
      </c>
    </row>
    <row r="246" spans="1:32" hidden="1" x14ac:dyDescent="0.3">
      <c r="A246" s="8"/>
      <c r="B246" s="11" t="s">
        <v>1069</v>
      </c>
      <c r="C246" s="11" t="s">
        <v>1071</v>
      </c>
      <c r="D246" s="11">
        <v>80</v>
      </c>
      <c r="E246" s="11">
        <v>225</v>
      </c>
      <c r="F246" s="170">
        <v>2.5</v>
      </c>
      <c r="G246" s="220">
        <f>Tabla14914[[#This Row],[PPF (µmol/s)]]/Tabla14914[[#This Row],[Power use (W)]]</f>
        <v>2.8125</v>
      </c>
      <c r="H246" s="197"/>
      <c r="I246" s="197"/>
      <c r="J246" s="197"/>
      <c r="K246" s="197"/>
      <c r="L246" s="226">
        <v>2.5</v>
      </c>
      <c r="M246" s="197"/>
      <c r="N246" s="20" t="s">
        <v>2712</v>
      </c>
      <c r="S246" s="421"/>
      <c r="T246" s="11" t="s">
        <v>2965</v>
      </c>
      <c r="U246" s="11" t="s">
        <v>424</v>
      </c>
      <c r="V246" s="11">
        <v>250</v>
      </c>
      <c r="W246" s="11">
        <v>800</v>
      </c>
      <c r="X246" s="170">
        <v>2.4</v>
      </c>
      <c r="Y246" s="260">
        <v>3.2</v>
      </c>
      <c r="Z246" s="197"/>
      <c r="AA246" s="197"/>
      <c r="AB246" s="197"/>
      <c r="AC246" s="197">
        <v>2.4</v>
      </c>
      <c r="AD246" s="197"/>
      <c r="AE246" s="197"/>
      <c r="AF246" s="4" t="s">
        <v>2961</v>
      </c>
    </row>
    <row r="247" spans="1:32" ht="18.600000000000001" hidden="1" thickBot="1" x14ac:dyDescent="0.4">
      <c r="A247" s="56" t="s">
        <v>172</v>
      </c>
      <c r="B247" s="15"/>
      <c r="C247" s="27"/>
      <c r="D247" s="27"/>
      <c r="E247" s="27"/>
      <c r="F247" s="27"/>
      <c r="G247" s="158"/>
      <c r="H247" s="190"/>
      <c r="I247" s="190"/>
      <c r="J247" s="190"/>
      <c r="K247" s="190"/>
      <c r="L247" s="190"/>
      <c r="M247" s="190"/>
      <c r="N247" s="16"/>
      <c r="S247" s="547"/>
      <c r="T247" s="546" t="s">
        <v>2968</v>
      </c>
      <c r="U247" s="546" t="s">
        <v>2102</v>
      </c>
      <c r="V247" s="546">
        <v>320</v>
      </c>
      <c r="W247" s="546">
        <v>736</v>
      </c>
      <c r="X247" s="170">
        <v>2.2999999999999998</v>
      </c>
      <c r="Y247" s="559">
        <v>2.2999999999999998</v>
      </c>
      <c r="Z247" s="197"/>
      <c r="AA247" s="197"/>
      <c r="AB247" s="197"/>
      <c r="AC247" s="197">
        <v>2.2999999999999998</v>
      </c>
      <c r="AD247" s="197"/>
      <c r="AE247" s="197"/>
      <c r="AF247" s="562" t="s">
        <v>2961</v>
      </c>
    </row>
    <row r="248" spans="1:32" hidden="1" x14ac:dyDescent="0.3">
      <c r="A248" s="28" t="s">
        <v>185</v>
      </c>
      <c r="B248" s="14" t="s">
        <v>173</v>
      </c>
      <c r="C248" s="14" t="s">
        <v>2065</v>
      </c>
      <c r="D248" s="14">
        <v>120</v>
      </c>
      <c r="E248" s="14">
        <v>312</v>
      </c>
      <c r="F248" s="169">
        <v>2.7</v>
      </c>
      <c r="G248" s="241">
        <f>Tabla14914[[#This Row],[PPF (µmol/s)]]/Tabla14914[[#This Row],[Power use (W)]]</f>
        <v>2.6</v>
      </c>
      <c r="H248" s="196"/>
      <c r="I248" s="196"/>
      <c r="J248" s="196"/>
      <c r="K248" s="196"/>
      <c r="L248" s="211">
        <v>2.7</v>
      </c>
      <c r="M248" s="196"/>
      <c r="N248" s="19" t="s">
        <v>326</v>
      </c>
      <c r="S248" s="421"/>
      <c r="T248" s="11" t="s">
        <v>2969</v>
      </c>
      <c r="U248" s="11" t="s">
        <v>2102</v>
      </c>
      <c r="V248" s="11">
        <v>240</v>
      </c>
      <c r="W248" s="11">
        <v>588</v>
      </c>
      <c r="X248" s="170">
        <v>2.4500000000000002</v>
      </c>
      <c r="Y248" s="260">
        <v>2.4500000000000002</v>
      </c>
      <c r="Z248" s="197"/>
      <c r="AA248" s="197"/>
      <c r="AB248" s="197"/>
      <c r="AC248" s="197">
        <v>2.4500000000000002</v>
      </c>
      <c r="AD248" s="197"/>
      <c r="AE248" s="197"/>
      <c r="AF248" s="4" t="s">
        <v>2961</v>
      </c>
    </row>
    <row r="249" spans="1:32" hidden="1" x14ac:dyDescent="0.3">
      <c r="A249" s="28" t="s">
        <v>181</v>
      </c>
      <c r="B249" s="11" t="s">
        <v>174</v>
      </c>
      <c r="C249" s="14" t="s">
        <v>2065</v>
      </c>
      <c r="D249" s="11">
        <v>165</v>
      </c>
      <c r="E249" s="11">
        <v>416</v>
      </c>
      <c r="F249" s="170">
        <v>2.7</v>
      </c>
      <c r="G249" s="220">
        <f>Tabla14914[[#This Row],[PPF (µmol/s)]]/Tabla14914[[#This Row],[Power use (W)]]</f>
        <v>2.521212121212121</v>
      </c>
      <c r="H249" s="197"/>
      <c r="I249" s="197"/>
      <c r="J249" s="197"/>
      <c r="K249" s="197"/>
      <c r="L249" s="226">
        <v>2.7</v>
      </c>
      <c r="M249" s="197"/>
      <c r="N249" s="20" t="s">
        <v>326</v>
      </c>
      <c r="S249" s="587"/>
      <c r="T249" s="552" t="s">
        <v>2970</v>
      </c>
      <c r="U249" s="546" t="s">
        <v>2102</v>
      </c>
      <c r="V249" s="546">
        <v>240</v>
      </c>
      <c r="W249" s="546">
        <v>588</v>
      </c>
      <c r="X249" s="170">
        <v>2.4500000000000002</v>
      </c>
      <c r="Y249" s="559">
        <v>2.4500000000000002</v>
      </c>
      <c r="Z249" s="197"/>
      <c r="AA249" s="197"/>
      <c r="AB249" s="197"/>
      <c r="AC249" s="197">
        <v>2.4500000000000002</v>
      </c>
      <c r="AD249" s="197"/>
      <c r="AE249" s="197"/>
      <c r="AF249" s="562" t="s">
        <v>2961</v>
      </c>
    </row>
    <row r="250" spans="1:32" hidden="1" x14ac:dyDescent="0.3">
      <c r="A250" s="280" t="s">
        <v>2019</v>
      </c>
      <c r="B250" s="11" t="s">
        <v>177</v>
      </c>
      <c r="C250" s="14" t="s">
        <v>2065</v>
      </c>
      <c r="D250" s="11">
        <v>165</v>
      </c>
      <c r="E250" s="11">
        <v>416</v>
      </c>
      <c r="F250" s="170">
        <v>2.7</v>
      </c>
      <c r="G250" s="220">
        <f>Tabla14914[[#This Row],[PPF (µmol/s)]]/Tabla14914[[#This Row],[Power use (W)]]</f>
        <v>2.521212121212121</v>
      </c>
      <c r="H250" s="197"/>
      <c r="I250" s="197"/>
      <c r="J250" s="197"/>
      <c r="K250" s="197"/>
      <c r="L250" s="226">
        <v>2.7</v>
      </c>
      <c r="M250" s="197"/>
      <c r="N250" s="20" t="s">
        <v>326</v>
      </c>
      <c r="S250" s="421"/>
      <c r="T250" s="11" t="s">
        <v>2971</v>
      </c>
      <c r="U250" s="11" t="s">
        <v>2102</v>
      </c>
      <c r="V250" s="11">
        <v>240</v>
      </c>
      <c r="W250" s="11">
        <v>588</v>
      </c>
      <c r="X250" s="170">
        <v>2.4500000000000002</v>
      </c>
      <c r="Y250" s="260">
        <v>2.4500000000000002</v>
      </c>
      <c r="Z250" s="197"/>
      <c r="AA250" s="197"/>
      <c r="AB250" s="197"/>
      <c r="AC250" s="197">
        <v>2.4500000000000002</v>
      </c>
      <c r="AD250" s="197"/>
      <c r="AE250" s="197"/>
      <c r="AF250" s="4" t="s">
        <v>2961</v>
      </c>
    </row>
    <row r="251" spans="1:32" hidden="1" x14ac:dyDescent="0.3">
      <c r="A251" s="4"/>
      <c r="B251" s="11" t="s">
        <v>175</v>
      </c>
      <c r="C251" s="14" t="s">
        <v>2065</v>
      </c>
      <c r="D251" s="11">
        <v>205</v>
      </c>
      <c r="E251" s="11">
        <v>520</v>
      </c>
      <c r="F251" s="170">
        <v>2.7</v>
      </c>
      <c r="G251" s="220">
        <f>Tabla14914[[#This Row],[PPF (µmol/s)]]/Tabla14914[[#This Row],[Power use (W)]]</f>
        <v>2.5365853658536586</v>
      </c>
      <c r="H251" s="197"/>
      <c r="I251" s="197"/>
      <c r="J251" s="197"/>
      <c r="K251" s="197"/>
      <c r="L251" s="226">
        <v>2.7</v>
      </c>
      <c r="M251" s="197"/>
      <c r="N251" s="20" t="s">
        <v>326</v>
      </c>
      <c r="S251" s="547"/>
      <c r="T251" s="546" t="s">
        <v>2974</v>
      </c>
      <c r="U251" s="546" t="s">
        <v>2102</v>
      </c>
      <c r="V251" s="546">
        <v>240</v>
      </c>
      <c r="W251" s="546">
        <v>588</v>
      </c>
      <c r="X251" s="170">
        <v>2.4500000000000002</v>
      </c>
      <c r="Y251" s="559">
        <v>2.4500000000000002</v>
      </c>
      <c r="Z251" s="197"/>
      <c r="AA251" s="197"/>
      <c r="AB251" s="197"/>
      <c r="AC251" s="197">
        <v>2.4500000000000002</v>
      </c>
      <c r="AD251" s="197"/>
      <c r="AE251" s="197"/>
      <c r="AF251" s="562" t="s">
        <v>2975</v>
      </c>
    </row>
    <row r="252" spans="1:32" hidden="1" x14ac:dyDescent="0.3">
      <c r="A252" s="4"/>
      <c r="B252" s="11" t="s">
        <v>176</v>
      </c>
      <c r="C252" s="14" t="s">
        <v>2065</v>
      </c>
      <c r="D252" s="11">
        <v>245</v>
      </c>
      <c r="E252" s="11">
        <v>624</v>
      </c>
      <c r="F252" s="170">
        <v>2.7</v>
      </c>
      <c r="G252" s="220">
        <f>Tabla14914[[#This Row],[PPF (µmol/s)]]/Tabla14914[[#This Row],[Power use (W)]]</f>
        <v>2.546938775510204</v>
      </c>
      <c r="H252" s="197"/>
      <c r="I252" s="197"/>
      <c r="J252" s="197"/>
      <c r="K252" s="197"/>
      <c r="L252" s="226">
        <v>2.7</v>
      </c>
      <c r="M252" s="197"/>
      <c r="N252" s="20" t="s">
        <v>326</v>
      </c>
      <c r="S252" s="426" t="s">
        <v>2999</v>
      </c>
      <c r="T252" s="14" t="s">
        <v>2995</v>
      </c>
      <c r="U252" s="11" t="s">
        <v>424</v>
      </c>
      <c r="V252" s="14">
        <v>90</v>
      </c>
      <c r="W252" s="14">
        <v>178</v>
      </c>
      <c r="X252" s="14">
        <v>2</v>
      </c>
      <c r="Y252" s="493">
        <v>1.9777777777777779</v>
      </c>
      <c r="Z252" s="197"/>
      <c r="AA252" s="197"/>
      <c r="AB252" s="226">
        <v>1.9777777777777779</v>
      </c>
      <c r="AC252" s="197"/>
      <c r="AD252" s="197"/>
      <c r="AE252" s="197"/>
      <c r="AF252" s="6" t="s">
        <v>2987</v>
      </c>
    </row>
    <row r="253" spans="1:32" hidden="1" x14ac:dyDescent="0.3">
      <c r="A253" s="4"/>
      <c r="B253" s="11" t="s">
        <v>179</v>
      </c>
      <c r="C253" s="11" t="s">
        <v>82</v>
      </c>
      <c r="D253" s="11">
        <v>9.6</v>
      </c>
      <c r="E253" s="11">
        <v>20.399999999999999</v>
      </c>
      <c r="F253" s="11">
        <v>2.12</v>
      </c>
      <c r="G253" s="215">
        <f>Tabla14914[[#This Row],[PPF (µmol/s)]]/Tabla14914[[#This Row],[Power use (W)]]</f>
        <v>2.125</v>
      </c>
      <c r="H253" s="197"/>
      <c r="I253" s="197"/>
      <c r="J253" s="197"/>
      <c r="K253" s="226">
        <v>2.125</v>
      </c>
      <c r="L253" s="197"/>
      <c r="M253" s="197"/>
      <c r="N253" s="20" t="s">
        <v>327</v>
      </c>
      <c r="S253" s="547" t="s">
        <v>3000</v>
      </c>
      <c r="T253" s="546" t="s">
        <v>2996</v>
      </c>
      <c r="U253" s="546" t="s">
        <v>424</v>
      </c>
      <c r="V253" s="546">
        <v>90</v>
      </c>
      <c r="W253" s="546">
        <v>185</v>
      </c>
      <c r="X253" s="546">
        <v>2.1</v>
      </c>
      <c r="Y253" s="493">
        <v>2.0555555555555554</v>
      </c>
      <c r="Z253" s="197"/>
      <c r="AA253" s="197"/>
      <c r="AB253" s="197"/>
      <c r="AC253" s="226">
        <v>2.0555555555555554</v>
      </c>
      <c r="AD253" s="197"/>
      <c r="AE253" s="197"/>
      <c r="AF253" s="562" t="s">
        <v>2988</v>
      </c>
    </row>
    <row r="254" spans="1:32" hidden="1" x14ac:dyDescent="0.3">
      <c r="A254" s="4"/>
      <c r="B254" s="11" t="s">
        <v>182</v>
      </c>
      <c r="C254" s="11" t="s">
        <v>82</v>
      </c>
      <c r="D254" s="11">
        <v>19.2</v>
      </c>
      <c r="E254" s="11">
        <v>40.700000000000003</v>
      </c>
      <c r="F254" s="11">
        <v>2.12</v>
      </c>
      <c r="G254" s="215">
        <f>Tabla14914[[#This Row],[PPF (µmol/s)]]/Tabla14914[[#This Row],[Power use (W)]]</f>
        <v>2.119791666666667</v>
      </c>
      <c r="H254" s="197"/>
      <c r="I254" s="197"/>
      <c r="J254" s="197"/>
      <c r="K254" s="226">
        <v>2.119791666666667</v>
      </c>
      <c r="L254" s="197"/>
      <c r="M254" s="197"/>
      <c r="N254" s="20" t="s">
        <v>327</v>
      </c>
      <c r="S254" s="280" t="s">
        <v>2019</v>
      </c>
      <c r="T254" s="11" t="s">
        <v>2997</v>
      </c>
      <c r="U254" s="11" t="s">
        <v>424</v>
      </c>
      <c r="V254" s="11">
        <v>90</v>
      </c>
      <c r="W254" s="11">
        <v>181</v>
      </c>
      <c r="X254" s="11">
        <v>2</v>
      </c>
      <c r="Y254" s="493">
        <v>2.0111111111111111</v>
      </c>
      <c r="Z254" s="197"/>
      <c r="AA254" s="197"/>
      <c r="AB254" s="197"/>
      <c r="AC254" s="226">
        <v>2.0111111111111111</v>
      </c>
      <c r="AD254" s="197"/>
      <c r="AE254" s="197"/>
      <c r="AF254" s="4" t="s">
        <v>2989</v>
      </c>
    </row>
    <row r="255" spans="1:32" hidden="1" x14ac:dyDescent="0.3">
      <c r="A255" s="4"/>
      <c r="B255" s="11" t="s">
        <v>183</v>
      </c>
      <c r="C255" s="11" t="s">
        <v>424</v>
      </c>
      <c r="D255" s="11">
        <v>30</v>
      </c>
      <c r="E255" s="11">
        <v>77</v>
      </c>
      <c r="F255" s="170">
        <v>2.8</v>
      </c>
      <c r="G255" s="220">
        <f>Tabla14914[[#This Row],[PPF (µmol/s)]]/Tabla14914[[#This Row],[Power use (W)]]</f>
        <v>2.5666666666666669</v>
      </c>
      <c r="H255" s="197"/>
      <c r="I255" s="197"/>
      <c r="J255" s="197"/>
      <c r="K255" s="197"/>
      <c r="L255" s="226">
        <v>2.8</v>
      </c>
      <c r="M255" s="197"/>
      <c r="N255" s="20" t="s">
        <v>1717</v>
      </c>
      <c r="S255" s="547"/>
      <c r="T255" s="546" t="s">
        <v>2994</v>
      </c>
      <c r="U255" s="546" t="s">
        <v>424</v>
      </c>
      <c r="V255" s="546">
        <v>40</v>
      </c>
      <c r="W255" s="630"/>
      <c r="X255" s="630"/>
      <c r="Y255" s="492">
        <v>0</v>
      </c>
      <c r="Z255" s="197"/>
      <c r="AA255" s="197"/>
      <c r="AB255" s="197"/>
      <c r="AC255" s="197"/>
      <c r="AD255" s="197"/>
      <c r="AE255" s="197"/>
      <c r="AF255" s="562" t="s">
        <v>2990</v>
      </c>
    </row>
    <row r="256" spans="1:32" ht="18.600000000000001" hidden="1" thickBot="1" x14ac:dyDescent="0.4">
      <c r="A256" s="56" t="s">
        <v>186</v>
      </c>
      <c r="B256" s="15"/>
      <c r="C256" s="27"/>
      <c r="D256" s="27"/>
      <c r="E256" s="27"/>
      <c r="F256" s="27"/>
      <c r="G256" s="158"/>
      <c r="H256" s="190"/>
      <c r="I256" s="190"/>
      <c r="J256" s="190"/>
      <c r="K256" s="190"/>
      <c r="L256" s="190"/>
      <c r="M256" s="190"/>
      <c r="N256" s="23"/>
      <c r="S256" s="421"/>
      <c r="T256" s="11" t="s">
        <v>3011</v>
      </c>
      <c r="U256" s="11" t="s">
        <v>424</v>
      </c>
      <c r="V256" s="11">
        <v>515</v>
      </c>
      <c r="W256" s="11">
        <v>1180</v>
      </c>
      <c r="X256" s="170">
        <v>2.2999999999999998</v>
      </c>
      <c r="Y256" s="260">
        <v>2.29126213592233</v>
      </c>
      <c r="Z256" s="197"/>
      <c r="AA256" s="197"/>
      <c r="AB256" s="197"/>
      <c r="AC256" s="197">
        <v>2.2999999999999998</v>
      </c>
      <c r="AD256" s="197"/>
      <c r="AE256" s="197"/>
      <c r="AF256" s="4" t="s">
        <v>3012</v>
      </c>
    </row>
    <row r="257" spans="1:32" x14ac:dyDescent="0.3">
      <c r="A257" s="28" t="s">
        <v>194</v>
      </c>
      <c r="B257" s="14" t="s">
        <v>187</v>
      </c>
      <c r="C257" s="14" t="s">
        <v>2079</v>
      </c>
      <c r="D257" s="14">
        <v>430</v>
      </c>
      <c r="E257" s="82"/>
      <c r="F257" s="82"/>
      <c r="G257" s="499">
        <f>Tabla14914[[#This Row],[PPF (µmol/s)]]/Tabla14914[[#This Row],[Power use (W)]]</f>
        <v>0</v>
      </c>
      <c r="H257" s="195"/>
      <c r="I257" s="195"/>
      <c r="J257" s="195"/>
      <c r="K257" s="195"/>
      <c r="L257" s="195"/>
      <c r="M257" s="195"/>
      <c r="N257" s="19" t="s">
        <v>1074</v>
      </c>
      <c r="S257" s="547"/>
      <c r="T257" s="546" t="s">
        <v>3011</v>
      </c>
      <c r="U257" s="546" t="s">
        <v>424</v>
      </c>
      <c r="V257" s="546">
        <v>320</v>
      </c>
      <c r="W257" s="546">
        <v>735</v>
      </c>
      <c r="X257" s="170">
        <v>2.2999999999999998</v>
      </c>
      <c r="Y257" s="559">
        <v>2.296875</v>
      </c>
      <c r="Z257" s="197"/>
      <c r="AA257" s="197"/>
      <c r="AB257" s="197"/>
      <c r="AC257" s="197">
        <v>2.2999999999999998</v>
      </c>
      <c r="AD257" s="197"/>
      <c r="AE257" s="197"/>
      <c r="AF257" s="562" t="s">
        <v>3012</v>
      </c>
    </row>
    <row r="258" spans="1:32" x14ac:dyDescent="0.3">
      <c r="A258" s="11" t="s">
        <v>195</v>
      </c>
      <c r="B258" s="11" t="s">
        <v>188</v>
      </c>
      <c r="C258" s="14" t="s">
        <v>2079</v>
      </c>
      <c r="D258" s="11">
        <v>630</v>
      </c>
      <c r="E258" s="82"/>
      <c r="F258" s="82"/>
      <c r="G258" s="499">
        <f>Tabla14914[[#This Row],[PPF (µmol/s)]]/Tabla14914[[#This Row],[Power use (W)]]</f>
        <v>0</v>
      </c>
      <c r="H258" s="195"/>
      <c r="I258" s="195"/>
      <c r="J258" s="195"/>
      <c r="K258" s="195"/>
      <c r="L258" s="195"/>
      <c r="M258" s="195"/>
      <c r="N258" s="20" t="s">
        <v>1075</v>
      </c>
      <c r="S258" s="426" t="s">
        <v>3055</v>
      </c>
      <c r="T258" s="14" t="s">
        <v>3056</v>
      </c>
      <c r="U258" s="14" t="s">
        <v>424</v>
      </c>
      <c r="V258" s="14">
        <v>105</v>
      </c>
      <c r="W258" s="630"/>
      <c r="X258" s="630"/>
      <c r="Y258" s="492">
        <v>0</v>
      </c>
      <c r="Z258" s="197"/>
      <c r="AA258" s="197"/>
      <c r="AB258" s="197"/>
      <c r="AC258" s="197"/>
      <c r="AD258" s="197"/>
      <c r="AE258" s="197"/>
      <c r="AF258" s="6" t="s">
        <v>3057</v>
      </c>
    </row>
    <row r="259" spans="1:32" x14ac:dyDescent="0.3">
      <c r="A259" s="4"/>
      <c r="B259" s="11" t="s">
        <v>189</v>
      </c>
      <c r="C259" s="14" t="s">
        <v>2079</v>
      </c>
      <c r="D259" s="11">
        <v>170</v>
      </c>
      <c r="E259" s="82"/>
      <c r="F259" s="82"/>
      <c r="G259" s="499">
        <f>Tabla14914[[#This Row],[PPF (µmol/s)]]/Tabla14914[[#This Row],[Power use (W)]]</f>
        <v>0</v>
      </c>
      <c r="H259" s="195"/>
      <c r="I259" s="195"/>
      <c r="J259" s="195"/>
      <c r="K259" s="195"/>
      <c r="L259" s="195"/>
      <c r="M259" s="195"/>
      <c r="N259" s="20" t="s">
        <v>1076</v>
      </c>
      <c r="S259" s="547" t="s">
        <v>3064</v>
      </c>
      <c r="T259" s="546" t="s">
        <v>3058</v>
      </c>
      <c r="U259" s="545" t="s">
        <v>424</v>
      </c>
      <c r="V259" s="546">
        <v>65</v>
      </c>
      <c r="W259" s="630"/>
      <c r="X259" s="630"/>
      <c r="Y259" s="492">
        <v>0</v>
      </c>
      <c r="Z259" s="197"/>
      <c r="AA259" s="197"/>
      <c r="AB259" s="197"/>
      <c r="AC259" s="197"/>
      <c r="AD259" s="197"/>
      <c r="AE259" s="197"/>
      <c r="AF259" s="562" t="s">
        <v>3061</v>
      </c>
    </row>
    <row r="260" spans="1:32" x14ac:dyDescent="0.3">
      <c r="A260" s="4" t="s">
        <v>1192</v>
      </c>
      <c r="B260" s="11" t="s">
        <v>190</v>
      </c>
      <c r="C260" s="14" t="s">
        <v>2079</v>
      </c>
      <c r="D260" s="11">
        <v>227</v>
      </c>
      <c r="E260" s="82"/>
      <c r="F260" s="82"/>
      <c r="G260" s="499">
        <f>Tabla14914[[#This Row],[PPF (µmol/s)]]/Tabla14914[[#This Row],[Power use (W)]]</f>
        <v>0</v>
      </c>
      <c r="H260" s="195"/>
      <c r="I260" s="195"/>
      <c r="J260" s="195"/>
      <c r="K260" s="195"/>
      <c r="L260" s="195"/>
      <c r="M260" s="195"/>
      <c r="N260" s="20" t="s">
        <v>1077</v>
      </c>
      <c r="S260" s="421"/>
      <c r="T260" s="11" t="s">
        <v>3059</v>
      </c>
      <c r="U260" s="14" t="s">
        <v>424</v>
      </c>
      <c r="V260" s="11">
        <v>105</v>
      </c>
      <c r="W260" s="630"/>
      <c r="X260" s="630"/>
      <c r="Y260" s="492">
        <v>0</v>
      </c>
      <c r="Z260" s="197"/>
      <c r="AA260" s="197"/>
      <c r="AB260" s="197"/>
      <c r="AC260" s="197"/>
      <c r="AD260" s="197"/>
      <c r="AE260" s="197"/>
      <c r="AF260" s="4" t="s">
        <v>3060</v>
      </c>
    </row>
    <row r="261" spans="1:32" x14ac:dyDescent="0.3">
      <c r="A261" s="11" t="s">
        <v>2021</v>
      </c>
      <c r="B261" s="11" t="s">
        <v>191</v>
      </c>
      <c r="C261" s="14" t="s">
        <v>2079</v>
      </c>
      <c r="D261" s="11">
        <v>288</v>
      </c>
      <c r="E261" s="82"/>
      <c r="F261" s="82"/>
      <c r="G261" s="499">
        <f>Tabla14914[[#This Row],[PPF (µmol/s)]]/Tabla14914[[#This Row],[Power use (W)]]</f>
        <v>0</v>
      </c>
      <c r="H261" s="195"/>
      <c r="I261" s="195"/>
      <c r="J261" s="195"/>
      <c r="K261" s="195"/>
      <c r="L261" s="195"/>
      <c r="M261" s="195"/>
      <c r="N261" s="20" t="s">
        <v>1078</v>
      </c>
      <c r="S261" s="587"/>
      <c r="T261" s="552" t="s">
        <v>3098</v>
      </c>
      <c r="U261" s="545" t="s">
        <v>424</v>
      </c>
      <c r="V261" s="546">
        <v>140</v>
      </c>
      <c r="W261" s="546">
        <v>260</v>
      </c>
      <c r="X261" s="546"/>
      <c r="Y261" s="492">
        <v>1.8571428571428572</v>
      </c>
      <c r="Z261" s="197"/>
      <c r="AA261" s="197"/>
      <c r="AB261" s="197"/>
      <c r="AC261" s="197"/>
      <c r="AD261" s="197"/>
      <c r="AE261" s="197"/>
      <c r="AF261" s="574" t="s">
        <v>3094</v>
      </c>
    </row>
    <row r="262" spans="1:32" hidden="1" x14ac:dyDescent="0.3">
      <c r="A262" s="4"/>
      <c r="B262" s="11" t="s">
        <v>1079</v>
      </c>
      <c r="C262" s="11" t="s">
        <v>82</v>
      </c>
      <c r="D262" s="11">
        <v>40</v>
      </c>
      <c r="E262" s="82"/>
      <c r="F262" s="82"/>
      <c r="G262" s="499">
        <f>Tabla14914[[#This Row],[PPF (µmol/s)]]/Tabla14914[[#This Row],[Power use (W)]]</f>
        <v>0</v>
      </c>
      <c r="H262" s="195"/>
      <c r="I262" s="195"/>
      <c r="J262" s="195"/>
      <c r="K262" s="195"/>
      <c r="L262" s="195"/>
      <c r="M262" s="195"/>
      <c r="N262" s="20" t="s">
        <v>1083</v>
      </c>
      <c r="S262" s="421"/>
      <c r="T262" s="11" t="s">
        <v>3099</v>
      </c>
      <c r="U262" s="14" t="s">
        <v>424</v>
      </c>
      <c r="V262" s="11">
        <v>186</v>
      </c>
      <c r="W262" s="11">
        <v>340</v>
      </c>
      <c r="X262" s="11"/>
      <c r="Y262" s="492">
        <v>1.8279569892473118</v>
      </c>
      <c r="Z262" s="197"/>
      <c r="AA262" s="197"/>
      <c r="AB262" s="197"/>
      <c r="AC262" s="197"/>
      <c r="AD262" s="197"/>
      <c r="AE262" s="197"/>
      <c r="AF262" s="6" t="s">
        <v>3094</v>
      </c>
    </row>
    <row r="263" spans="1:32" hidden="1" x14ac:dyDescent="0.3">
      <c r="A263" s="4"/>
      <c r="B263" s="11" t="s">
        <v>1080</v>
      </c>
      <c r="C263" s="11" t="s">
        <v>82</v>
      </c>
      <c r="D263" s="11">
        <v>80</v>
      </c>
      <c r="E263" s="82"/>
      <c r="F263" s="82"/>
      <c r="G263" s="499">
        <f>Tabla14914[[#This Row],[PPF (µmol/s)]]/Tabla14914[[#This Row],[Power use (W)]]</f>
        <v>0</v>
      </c>
      <c r="H263" s="195"/>
      <c r="I263" s="195"/>
      <c r="J263" s="195"/>
      <c r="K263" s="195"/>
      <c r="L263" s="195"/>
      <c r="M263" s="195"/>
      <c r="N263" s="20" t="s">
        <v>1084</v>
      </c>
      <c r="S263" s="547"/>
      <c r="T263" s="546" t="s">
        <v>3100</v>
      </c>
      <c r="U263" s="545" t="s">
        <v>424</v>
      </c>
      <c r="V263" s="546">
        <v>235</v>
      </c>
      <c r="W263" s="546">
        <v>430</v>
      </c>
      <c r="X263" s="546"/>
      <c r="Y263" s="492">
        <v>1.8297872340425532</v>
      </c>
      <c r="Z263" s="197"/>
      <c r="AA263" s="197"/>
      <c r="AB263" s="197"/>
      <c r="AC263" s="197"/>
      <c r="AD263" s="197"/>
      <c r="AE263" s="197"/>
      <c r="AF263" s="574" t="s">
        <v>3094</v>
      </c>
    </row>
    <row r="264" spans="1:32" hidden="1" x14ac:dyDescent="0.3">
      <c r="A264" s="4"/>
      <c r="B264" s="11" t="s">
        <v>1081</v>
      </c>
      <c r="C264" s="11" t="s">
        <v>82</v>
      </c>
      <c r="D264" s="11">
        <v>40</v>
      </c>
      <c r="E264" s="82"/>
      <c r="F264" s="82"/>
      <c r="G264" s="499">
        <f>Tabla14914[[#This Row],[PPF (µmol/s)]]/Tabla14914[[#This Row],[Power use (W)]]</f>
        <v>0</v>
      </c>
      <c r="H264" s="195"/>
      <c r="I264" s="195"/>
      <c r="J264" s="195"/>
      <c r="K264" s="195"/>
      <c r="L264" s="195"/>
      <c r="M264" s="195"/>
      <c r="N264" s="20" t="s">
        <v>1085</v>
      </c>
      <c r="S264" s="421"/>
      <c r="T264" s="11" t="s">
        <v>3104</v>
      </c>
      <c r="U264" s="11" t="s">
        <v>424</v>
      </c>
      <c r="V264" s="11">
        <v>100</v>
      </c>
      <c r="W264" s="11">
        <v>160</v>
      </c>
      <c r="X264" s="11"/>
      <c r="Y264" s="492">
        <v>1.6</v>
      </c>
      <c r="Z264" s="197"/>
      <c r="AA264" s="197"/>
      <c r="AB264" s="197"/>
      <c r="AC264" s="197"/>
      <c r="AD264" s="197"/>
      <c r="AE264" s="197"/>
      <c r="AF264" s="6" t="s">
        <v>3108</v>
      </c>
    </row>
    <row r="265" spans="1:32" hidden="1" x14ac:dyDescent="0.3">
      <c r="A265" s="4"/>
      <c r="B265" s="11" t="s">
        <v>1082</v>
      </c>
      <c r="C265" s="11" t="s">
        <v>82</v>
      </c>
      <c r="D265" s="11">
        <v>80</v>
      </c>
      <c r="E265" s="82"/>
      <c r="F265" s="82"/>
      <c r="G265" s="499">
        <f>Tabla14914[[#This Row],[PPF (µmol/s)]]/Tabla14914[[#This Row],[Power use (W)]]</f>
        <v>0</v>
      </c>
      <c r="H265" s="195"/>
      <c r="I265" s="195"/>
      <c r="J265" s="195"/>
      <c r="K265" s="195"/>
      <c r="L265" s="195"/>
      <c r="M265" s="195"/>
      <c r="N265" s="20" t="s">
        <v>1086</v>
      </c>
      <c r="S265" s="547"/>
      <c r="T265" s="546" t="s">
        <v>3105</v>
      </c>
      <c r="U265" s="546" t="s">
        <v>424</v>
      </c>
      <c r="V265" s="546">
        <v>150</v>
      </c>
      <c r="W265" s="546">
        <v>240</v>
      </c>
      <c r="X265" s="546"/>
      <c r="Y265" s="492">
        <v>1.6</v>
      </c>
      <c r="Z265" s="197"/>
      <c r="AA265" s="197"/>
      <c r="AB265" s="197"/>
      <c r="AC265" s="197"/>
      <c r="AD265" s="197"/>
      <c r="AE265" s="197"/>
      <c r="AF265" s="574" t="s">
        <v>3108</v>
      </c>
    </row>
    <row r="266" spans="1:32" hidden="1" x14ac:dyDescent="0.3">
      <c r="A266" s="4"/>
      <c r="B266" s="11" t="s">
        <v>192</v>
      </c>
      <c r="C266" s="11" t="s">
        <v>82</v>
      </c>
      <c r="D266" s="11">
        <v>75</v>
      </c>
      <c r="E266" s="82"/>
      <c r="F266" s="82"/>
      <c r="G266" s="499">
        <f>Tabla14914[[#This Row],[PPF (µmol/s)]]/Tabla14914[[#This Row],[Power use (W)]]</f>
        <v>0</v>
      </c>
      <c r="H266" s="195"/>
      <c r="I266" s="195"/>
      <c r="J266" s="195"/>
      <c r="K266" s="195"/>
      <c r="L266" s="195"/>
      <c r="M266" s="195"/>
      <c r="N266" s="20" t="s">
        <v>1087</v>
      </c>
      <c r="S266" s="421"/>
      <c r="T266" s="11" t="s">
        <v>3106</v>
      </c>
      <c r="U266" s="11" t="s">
        <v>424</v>
      </c>
      <c r="V266" s="11">
        <v>200</v>
      </c>
      <c r="W266" s="11">
        <v>320</v>
      </c>
      <c r="X266" s="11"/>
      <c r="Y266" s="492">
        <v>1.6</v>
      </c>
      <c r="Z266" s="197"/>
      <c r="AA266" s="197"/>
      <c r="AB266" s="197"/>
      <c r="AC266" s="197"/>
      <c r="AD266" s="197"/>
      <c r="AE266" s="197"/>
      <c r="AF266" s="6" t="s">
        <v>3108</v>
      </c>
    </row>
    <row r="267" spans="1:32" hidden="1" x14ac:dyDescent="0.3">
      <c r="A267" s="4"/>
      <c r="B267" s="11" t="s">
        <v>193</v>
      </c>
      <c r="C267" s="11" t="s">
        <v>82</v>
      </c>
      <c r="D267" s="11">
        <v>150</v>
      </c>
      <c r="E267" s="82"/>
      <c r="F267" s="82"/>
      <c r="G267" s="499">
        <f>Tabla14914[[#This Row],[PPF (µmol/s)]]/Tabla14914[[#This Row],[Power use (W)]]</f>
        <v>0</v>
      </c>
      <c r="H267" s="195"/>
      <c r="I267" s="195"/>
      <c r="J267" s="195"/>
      <c r="K267" s="195"/>
      <c r="L267" s="195"/>
      <c r="M267" s="195"/>
      <c r="N267" s="20" t="s">
        <v>1088</v>
      </c>
      <c r="S267" s="547"/>
      <c r="T267" s="546" t="s">
        <v>3107</v>
      </c>
      <c r="U267" s="546" t="s">
        <v>424</v>
      </c>
      <c r="V267" s="546">
        <v>250</v>
      </c>
      <c r="W267" s="546">
        <v>400</v>
      </c>
      <c r="X267" s="546"/>
      <c r="Y267" s="492">
        <v>1.6</v>
      </c>
      <c r="Z267" s="197"/>
      <c r="AA267" s="197"/>
      <c r="AB267" s="197"/>
      <c r="AC267" s="197"/>
      <c r="AD267" s="197"/>
      <c r="AE267" s="197"/>
      <c r="AF267" s="574" t="s">
        <v>3108</v>
      </c>
    </row>
    <row r="268" spans="1:32" hidden="1" x14ac:dyDescent="0.3">
      <c r="A268" s="4"/>
      <c r="B268" s="11" t="s">
        <v>1089</v>
      </c>
      <c r="C268" s="173" t="s">
        <v>424</v>
      </c>
      <c r="D268" s="11">
        <v>150</v>
      </c>
      <c r="E268" s="82"/>
      <c r="F268" s="82"/>
      <c r="G268" s="499">
        <f>Tabla14914[[#This Row],[PPF (µmol/s)]]/Tabla14914[[#This Row],[Power use (W)]]</f>
        <v>0</v>
      </c>
      <c r="H268" s="195"/>
      <c r="I268" s="195"/>
      <c r="J268" s="195"/>
      <c r="K268" s="195"/>
      <c r="L268" s="195"/>
      <c r="M268" s="195"/>
      <c r="N268" s="20" t="s">
        <v>1091</v>
      </c>
      <c r="S268" s="426" t="s">
        <v>3127</v>
      </c>
      <c r="T268" s="14" t="s">
        <v>3123</v>
      </c>
      <c r="U268" s="14" t="s">
        <v>424</v>
      </c>
      <c r="V268" s="14">
        <v>200</v>
      </c>
      <c r="W268" s="14">
        <v>480</v>
      </c>
      <c r="X268" s="14">
        <v>2.4</v>
      </c>
      <c r="Y268" s="493">
        <v>2.4</v>
      </c>
      <c r="Z268" s="197"/>
      <c r="AA268" s="197"/>
      <c r="AB268" s="197"/>
      <c r="AC268" s="197">
        <v>2.4</v>
      </c>
      <c r="AD268" s="197"/>
      <c r="AE268" s="197"/>
      <c r="AF268" s="6"/>
    </row>
    <row r="269" spans="1:32" hidden="1" x14ac:dyDescent="0.3">
      <c r="A269" s="8"/>
      <c r="B269" s="11" t="s">
        <v>1090</v>
      </c>
      <c r="C269" s="173" t="s">
        <v>424</v>
      </c>
      <c r="D269" s="11">
        <v>150</v>
      </c>
      <c r="E269" s="82"/>
      <c r="F269" s="82"/>
      <c r="G269" s="499">
        <f>Tabla14914[[#This Row],[PPF (µmol/s)]]/Tabla14914[[#This Row],[Power use (W)]]</f>
        <v>0</v>
      </c>
      <c r="H269" s="195"/>
      <c r="I269" s="195"/>
      <c r="J269" s="195"/>
      <c r="K269" s="195"/>
      <c r="L269" s="195"/>
      <c r="M269" s="195"/>
      <c r="N269" s="20" t="s">
        <v>1092</v>
      </c>
      <c r="S269" s="547" t="s">
        <v>3128</v>
      </c>
      <c r="T269" s="546" t="s">
        <v>3124</v>
      </c>
      <c r="U269" s="545" t="s">
        <v>424</v>
      </c>
      <c r="V269" s="545">
        <v>150</v>
      </c>
      <c r="W269" s="545">
        <v>360</v>
      </c>
      <c r="X269" s="545">
        <v>2.4</v>
      </c>
      <c r="Y269" s="493">
        <v>2.4</v>
      </c>
      <c r="Z269" s="197"/>
      <c r="AA269" s="197"/>
      <c r="AB269" s="197"/>
      <c r="AC269" s="197">
        <v>2.4</v>
      </c>
      <c r="AD269" s="197"/>
      <c r="AE269" s="197"/>
      <c r="AF269" s="562"/>
    </row>
    <row r="270" spans="1:32" ht="18.600000000000001" hidden="1" thickBot="1" x14ac:dyDescent="0.4">
      <c r="A270" s="56" t="s">
        <v>196</v>
      </c>
      <c r="B270" s="15"/>
      <c r="C270" s="27"/>
      <c r="D270" s="27"/>
      <c r="E270" s="27"/>
      <c r="F270" s="27"/>
      <c r="G270" s="158"/>
      <c r="H270" s="190"/>
      <c r="I270" s="190"/>
      <c r="J270" s="190"/>
      <c r="K270" s="190"/>
      <c r="L270" s="190"/>
      <c r="M270" s="190"/>
      <c r="N270" s="23"/>
      <c r="S270" s="280" t="s">
        <v>2019</v>
      </c>
      <c r="T270" s="11" t="s">
        <v>3125</v>
      </c>
      <c r="U270" s="14" t="s">
        <v>424</v>
      </c>
      <c r="V270" s="14">
        <v>100</v>
      </c>
      <c r="W270" s="14">
        <v>240</v>
      </c>
      <c r="X270" s="14">
        <v>2.4</v>
      </c>
      <c r="Y270" s="493">
        <v>2.4</v>
      </c>
      <c r="Z270" s="197"/>
      <c r="AA270" s="197"/>
      <c r="AB270" s="197"/>
      <c r="AC270" s="197">
        <v>2.4</v>
      </c>
      <c r="AD270" s="197"/>
      <c r="AE270" s="197"/>
      <c r="AF270" s="4"/>
    </row>
    <row r="271" spans="1:32" hidden="1" x14ac:dyDescent="0.3">
      <c r="A271" s="28" t="s">
        <v>209</v>
      </c>
      <c r="B271" s="14" t="s">
        <v>197</v>
      </c>
      <c r="C271" s="14" t="s">
        <v>98</v>
      </c>
      <c r="D271" s="14">
        <v>460</v>
      </c>
      <c r="E271" s="82"/>
      <c r="F271" s="82"/>
      <c r="G271" s="499">
        <f>Tabla14914[[#This Row],[PPF (µmol/s)]]/Tabla14914[[#This Row],[Power use (W)]]</f>
        <v>0</v>
      </c>
      <c r="H271" s="195"/>
      <c r="I271" s="195"/>
      <c r="J271" s="195"/>
      <c r="K271" s="195"/>
      <c r="L271" s="195"/>
      <c r="M271" s="195"/>
      <c r="N271" s="19" t="s">
        <v>198</v>
      </c>
      <c r="S271" s="547"/>
      <c r="T271" s="546" t="s">
        <v>3147</v>
      </c>
      <c r="U271" s="545" t="s">
        <v>424</v>
      </c>
      <c r="V271" s="546">
        <v>75</v>
      </c>
      <c r="W271" s="546">
        <v>158</v>
      </c>
      <c r="X271" s="546"/>
      <c r="Y271" s="492">
        <v>2.1066666666666665</v>
      </c>
      <c r="Z271" s="197"/>
      <c r="AA271" s="197"/>
      <c r="AB271" s="197"/>
      <c r="AC271" s="197"/>
      <c r="AD271" s="197"/>
      <c r="AE271" s="197"/>
      <c r="AF271" s="574" t="s">
        <v>3138</v>
      </c>
    </row>
    <row r="272" spans="1:32" hidden="1" x14ac:dyDescent="0.3">
      <c r="A272" s="11" t="s">
        <v>210</v>
      </c>
      <c r="B272" s="11" t="s">
        <v>199</v>
      </c>
      <c r="C272" s="11" t="s">
        <v>98</v>
      </c>
      <c r="D272" s="11">
        <v>640</v>
      </c>
      <c r="E272" s="82"/>
      <c r="F272" s="170">
        <v>2.15</v>
      </c>
      <c r="G272" s="458">
        <f>Tabla14914[[#This Row],[PPF (µmol/s)]]/Tabla14914[[#This Row],[Power use (W)]]</f>
        <v>0</v>
      </c>
      <c r="H272" s="195"/>
      <c r="I272" s="195"/>
      <c r="J272" s="195"/>
      <c r="K272" s="195">
        <v>2.15</v>
      </c>
      <c r="L272" s="195"/>
      <c r="M272" s="195"/>
      <c r="N272" s="20" t="s">
        <v>1094</v>
      </c>
      <c r="S272" s="421"/>
      <c r="T272" s="11" t="s">
        <v>3148</v>
      </c>
      <c r="U272" s="14" t="s">
        <v>424</v>
      </c>
      <c r="V272" s="11">
        <v>150</v>
      </c>
      <c r="W272" s="11">
        <v>310</v>
      </c>
      <c r="X272" s="11"/>
      <c r="Y272" s="492">
        <v>2.0666666666666669</v>
      </c>
      <c r="Z272" s="197"/>
      <c r="AA272" s="197"/>
      <c r="AB272" s="197"/>
      <c r="AC272" s="197"/>
      <c r="AD272" s="197"/>
      <c r="AE272" s="197"/>
      <c r="AF272" s="6" t="s">
        <v>3138</v>
      </c>
    </row>
    <row r="273" spans="1:32" hidden="1" x14ac:dyDescent="0.3">
      <c r="A273" s="4" t="s">
        <v>2022</v>
      </c>
      <c r="B273" s="11" t="s">
        <v>202</v>
      </c>
      <c r="C273" s="11" t="s">
        <v>2070</v>
      </c>
      <c r="D273" s="11">
        <v>420</v>
      </c>
      <c r="E273" s="82"/>
      <c r="F273" s="82"/>
      <c r="G273" s="499">
        <f>Tabla14914[[#This Row],[PPF (µmol/s)]]/Tabla14914[[#This Row],[Power use (W)]]</f>
        <v>0</v>
      </c>
      <c r="H273" s="195"/>
      <c r="I273" s="195"/>
      <c r="J273" s="195"/>
      <c r="K273" s="195"/>
      <c r="L273" s="195"/>
      <c r="M273" s="195"/>
      <c r="N273" s="4" t="s">
        <v>1095</v>
      </c>
      <c r="S273" s="547"/>
      <c r="T273" s="546" t="s">
        <v>3149</v>
      </c>
      <c r="U273" s="545" t="s">
        <v>424</v>
      </c>
      <c r="V273" s="546">
        <v>210</v>
      </c>
      <c r="W273" s="546">
        <v>468</v>
      </c>
      <c r="X273" s="546"/>
      <c r="Y273" s="492">
        <v>2.2285714285714286</v>
      </c>
      <c r="Z273" s="197"/>
      <c r="AA273" s="197"/>
      <c r="AB273" s="197"/>
      <c r="AC273" s="197"/>
      <c r="AD273" s="197"/>
      <c r="AE273" s="197"/>
      <c r="AF273" s="574" t="s">
        <v>3138</v>
      </c>
    </row>
    <row r="274" spans="1:32" hidden="1" x14ac:dyDescent="0.3">
      <c r="A274" s="4" t="s">
        <v>1348</v>
      </c>
      <c r="B274" s="11" t="s">
        <v>201</v>
      </c>
      <c r="C274" s="11" t="s">
        <v>2069</v>
      </c>
      <c r="D274" s="11">
        <v>660</v>
      </c>
      <c r="E274" s="82"/>
      <c r="F274" s="82" t="s">
        <v>559</v>
      </c>
      <c r="G274" s="499">
        <f>Tabla14914[[#This Row],[PPF (µmol/s)]]/Tabla14914[[#This Row],[Power use (W)]]</f>
        <v>0</v>
      </c>
      <c r="H274" s="195"/>
      <c r="I274" s="195"/>
      <c r="J274" s="195"/>
      <c r="K274" s="195"/>
      <c r="L274" s="195"/>
      <c r="M274" s="195"/>
      <c r="N274" s="4" t="s">
        <v>1096</v>
      </c>
      <c r="S274" s="421"/>
      <c r="T274" s="11" t="s">
        <v>3155</v>
      </c>
      <c r="U274" s="14" t="s">
        <v>424</v>
      </c>
      <c r="V274" s="11">
        <v>75</v>
      </c>
      <c r="W274" s="11">
        <v>131</v>
      </c>
      <c r="X274" s="11"/>
      <c r="Y274" s="492">
        <v>1.7466666666666666</v>
      </c>
      <c r="Z274" s="197"/>
      <c r="AA274" s="197"/>
      <c r="AB274" s="197"/>
      <c r="AC274" s="197"/>
      <c r="AD274" s="197"/>
      <c r="AE274" s="197"/>
      <c r="AF274" s="6" t="s">
        <v>3138</v>
      </c>
    </row>
    <row r="275" spans="1:32" hidden="1" x14ac:dyDescent="0.3">
      <c r="A275" s="4" t="s">
        <v>1349</v>
      </c>
      <c r="B275" s="11" t="s">
        <v>203</v>
      </c>
      <c r="C275" s="11" t="s">
        <v>2082</v>
      </c>
      <c r="D275" s="11">
        <v>140</v>
      </c>
      <c r="E275" s="82"/>
      <c r="F275" s="82"/>
      <c r="G275" s="499">
        <f>Tabla14914[[#This Row],[PPF (µmol/s)]]/Tabla14914[[#This Row],[Power use (W)]]</f>
        <v>0</v>
      </c>
      <c r="H275" s="195"/>
      <c r="I275" s="195"/>
      <c r="J275" s="195"/>
      <c r="K275" s="195"/>
      <c r="L275" s="195"/>
      <c r="M275" s="195"/>
      <c r="N275" s="4" t="s">
        <v>1097</v>
      </c>
      <c r="S275" s="547"/>
      <c r="T275" s="546" t="s">
        <v>3156</v>
      </c>
      <c r="U275" s="545" t="s">
        <v>424</v>
      </c>
      <c r="V275" s="546">
        <v>84</v>
      </c>
      <c r="W275" s="546">
        <v>154</v>
      </c>
      <c r="X275" s="546"/>
      <c r="Y275" s="492">
        <v>1.8333333333333333</v>
      </c>
      <c r="Z275" s="197"/>
      <c r="AA275" s="197"/>
      <c r="AB275" s="197"/>
      <c r="AC275" s="197"/>
      <c r="AD275" s="197"/>
      <c r="AE275" s="197"/>
      <c r="AF275" s="574" t="s">
        <v>3138</v>
      </c>
    </row>
    <row r="276" spans="1:32" hidden="1" x14ac:dyDescent="0.3">
      <c r="A276" s="280" t="s">
        <v>2019</v>
      </c>
      <c r="B276" s="11" t="s">
        <v>204</v>
      </c>
      <c r="C276" s="11" t="s">
        <v>2082</v>
      </c>
      <c r="D276" s="11">
        <v>100</v>
      </c>
      <c r="E276" s="82"/>
      <c r="F276" s="82"/>
      <c r="G276" s="499">
        <f>Tabla14914[[#This Row],[PPF (µmol/s)]]/Tabla14914[[#This Row],[Power use (W)]]</f>
        <v>0</v>
      </c>
      <c r="H276" s="195"/>
      <c r="I276" s="195"/>
      <c r="J276" s="195"/>
      <c r="K276" s="195"/>
      <c r="L276" s="195"/>
      <c r="M276" s="195"/>
      <c r="N276" s="4" t="s">
        <v>1093</v>
      </c>
      <c r="S276" s="421"/>
      <c r="T276" s="11" t="s">
        <v>3157</v>
      </c>
      <c r="U276" s="14" t="s">
        <v>424</v>
      </c>
      <c r="V276" s="11">
        <v>100</v>
      </c>
      <c r="W276" s="11">
        <v>210</v>
      </c>
      <c r="X276" s="11"/>
      <c r="Y276" s="492">
        <v>2.1</v>
      </c>
      <c r="Z276" s="197"/>
      <c r="AA276" s="197"/>
      <c r="AB276" s="197"/>
      <c r="AC276" s="197"/>
      <c r="AD276" s="197"/>
      <c r="AE276" s="197"/>
      <c r="AF276" s="6" t="s">
        <v>3138</v>
      </c>
    </row>
    <row r="277" spans="1:32" hidden="1" x14ac:dyDescent="0.3">
      <c r="A277" s="4"/>
      <c r="B277" s="11" t="s">
        <v>207</v>
      </c>
      <c r="C277" s="11" t="s">
        <v>2082</v>
      </c>
      <c r="D277" s="11">
        <v>100</v>
      </c>
      <c r="E277" s="82"/>
      <c r="F277" s="82"/>
      <c r="G277" s="499">
        <f>Tabla14914[[#This Row],[PPF (µmol/s)]]/Tabla14914[[#This Row],[Power use (W)]]</f>
        <v>0</v>
      </c>
      <c r="H277" s="195"/>
      <c r="I277" s="195"/>
      <c r="J277" s="195"/>
      <c r="K277" s="195"/>
      <c r="L277" s="195"/>
      <c r="M277" s="195"/>
      <c r="N277" s="4" t="s">
        <v>205</v>
      </c>
      <c r="S277" s="547"/>
      <c r="T277" s="546" t="s">
        <v>3158</v>
      </c>
      <c r="U277" s="545" t="s">
        <v>424</v>
      </c>
      <c r="V277" s="546">
        <v>140</v>
      </c>
      <c r="W277" s="546">
        <v>262</v>
      </c>
      <c r="X277" s="546"/>
      <c r="Y277" s="492">
        <v>1.8714285714285714</v>
      </c>
      <c r="Z277" s="197"/>
      <c r="AA277" s="197"/>
      <c r="AB277" s="197"/>
      <c r="AC277" s="197"/>
      <c r="AD277" s="197"/>
      <c r="AE277" s="197"/>
      <c r="AF277" s="574" t="s">
        <v>3138</v>
      </c>
    </row>
    <row r="278" spans="1:32" hidden="1" x14ac:dyDescent="0.3">
      <c r="A278" s="4"/>
      <c r="B278" s="11" t="s">
        <v>208</v>
      </c>
      <c r="C278" s="11" t="s">
        <v>2082</v>
      </c>
      <c r="D278" s="11">
        <v>140</v>
      </c>
      <c r="E278" s="82"/>
      <c r="F278" s="82"/>
      <c r="G278" s="499">
        <f>Tabla14914[[#This Row],[PPF (µmol/s)]]/Tabla14914[[#This Row],[Power use (W)]]</f>
        <v>0</v>
      </c>
      <c r="H278" s="195"/>
      <c r="I278" s="195"/>
      <c r="J278" s="195"/>
      <c r="K278" s="195"/>
      <c r="L278" s="195"/>
      <c r="M278" s="195"/>
      <c r="N278" s="4" t="s">
        <v>1098</v>
      </c>
      <c r="S278" s="421"/>
      <c r="T278" s="11" t="s">
        <v>3159</v>
      </c>
      <c r="U278" s="14" t="s">
        <v>424</v>
      </c>
      <c r="V278" s="11">
        <v>140</v>
      </c>
      <c r="W278" s="11">
        <v>262</v>
      </c>
      <c r="X278" s="11"/>
      <c r="Y278" s="492">
        <v>1.8714285714285714</v>
      </c>
      <c r="Z278" s="197"/>
      <c r="AA278" s="197"/>
      <c r="AB278" s="197"/>
      <c r="AC278" s="197"/>
      <c r="AD278" s="197"/>
      <c r="AE278" s="197"/>
      <c r="AF278" s="6" t="s">
        <v>3138</v>
      </c>
    </row>
    <row r="279" spans="1:32" ht="18.600000000000001" hidden="1" thickBot="1" x14ac:dyDescent="0.4">
      <c r="A279" s="56" t="s">
        <v>211</v>
      </c>
      <c r="B279" s="15"/>
      <c r="C279" s="27"/>
      <c r="D279" s="27"/>
      <c r="E279" s="27"/>
      <c r="F279" s="27"/>
      <c r="G279" s="158"/>
      <c r="H279" s="190"/>
      <c r="I279" s="190"/>
      <c r="J279" s="190"/>
      <c r="K279" s="190"/>
      <c r="L279" s="190"/>
      <c r="M279" s="190"/>
      <c r="N279" s="23"/>
      <c r="S279" s="547"/>
      <c r="T279" s="546" t="s">
        <v>3160</v>
      </c>
      <c r="U279" s="545" t="s">
        <v>424</v>
      </c>
      <c r="V279" s="546">
        <v>212</v>
      </c>
      <c r="W279" s="546">
        <v>393</v>
      </c>
      <c r="X279" s="546"/>
      <c r="Y279" s="492">
        <v>1.8537735849056605</v>
      </c>
      <c r="Z279" s="197"/>
      <c r="AA279" s="197"/>
      <c r="AB279" s="197"/>
      <c r="AC279" s="197"/>
      <c r="AD279" s="197"/>
      <c r="AE279" s="197"/>
      <c r="AF279" s="574" t="s">
        <v>3138</v>
      </c>
    </row>
    <row r="280" spans="1:32" hidden="1" x14ac:dyDescent="0.3">
      <c r="A280" s="28" t="s">
        <v>220</v>
      </c>
      <c r="B280" s="14" t="s">
        <v>212</v>
      </c>
      <c r="C280" s="14" t="s">
        <v>2069</v>
      </c>
      <c r="D280" s="14">
        <v>600</v>
      </c>
      <c r="E280" s="14">
        <v>1380</v>
      </c>
      <c r="F280" s="14">
        <v>2.2999999999999998</v>
      </c>
      <c r="G280" s="219">
        <f>Tabla14914[[#This Row],[PPF (µmol/s)]]/Tabla14914[[#This Row],[Power use (W)]]</f>
        <v>2.2999999999999998</v>
      </c>
      <c r="H280" s="196"/>
      <c r="I280" s="196"/>
      <c r="J280" s="196"/>
      <c r="K280" s="211">
        <v>2.2999999999999998</v>
      </c>
      <c r="L280" s="196"/>
      <c r="M280" s="196"/>
      <c r="N280" s="19" t="s">
        <v>215</v>
      </c>
      <c r="S280" s="426" t="s">
        <v>3206</v>
      </c>
      <c r="T280" s="14" t="s">
        <v>3189</v>
      </c>
      <c r="U280" s="14" t="s">
        <v>424</v>
      </c>
      <c r="V280" s="14">
        <v>44</v>
      </c>
      <c r="W280" s="14">
        <v>90</v>
      </c>
      <c r="X280" s="630"/>
      <c r="Y280" s="492">
        <v>2.0454545454545454</v>
      </c>
      <c r="Z280" s="197"/>
      <c r="AA280" s="197"/>
      <c r="AB280" s="197"/>
      <c r="AC280" s="197"/>
      <c r="AD280" s="197"/>
      <c r="AE280" s="197"/>
      <c r="AF280" s="6" t="s">
        <v>3202</v>
      </c>
    </row>
    <row r="281" spans="1:32" hidden="1" x14ac:dyDescent="0.3">
      <c r="A281" s="13" t="s">
        <v>221</v>
      </c>
      <c r="B281" s="11" t="s">
        <v>214</v>
      </c>
      <c r="C281" s="11" t="s">
        <v>2069</v>
      </c>
      <c r="D281" s="11">
        <v>600</v>
      </c>
      <c r="E281" s="11">
        <v>1620</v>
      </c>
      <c r="F281" s="11">
        <v>2.7</v>
      </c>
      <c r="G281" s="215">
        <f>Tabla14914[[#This Row],[PPF (µmol/s)]]/Tabla14914[[#This Row],[Power use (W)]]</f>
        <v>2.7</v>
      </c>
      <c r="H281" s="197"/>
      <c r="I281" s="197"/>
      <c r="J281" s="197"/>
      <c r="K281" s="226"/>
      <c r="L281" s="226">
        <v>2.7</v>
      </c>
      <c r="M281" s="197"/>
      <c r="N281" s="20" t="s">
        <v>218</v>
      </c>
      <c r="S281" s="547" t="s">
        <v>3207</v>
      </c>
      <c r="T281" s="546" t="s">
        <v>3190</v>
      </c>
      <c r="U281" s="545" t="s">
        <v>424</v>
      </c>
      <c r="V281" s="546">
        <v>60</v>
      </c>
      <c r="W281" s="546">
        <v>120</v>
      </c>
      <c r="X281" s="630"/>
      <c r="Y281" s="492">
        <v>2</v>
      </c>
      <c r="Z281" s="197"/>
      <c r="AA281" s="197"/>
      <c r="AB281" s="197"/>
      <c r="AC281" s="197"/>
      <c r="AD281" s="197"/>
      <c r="AE281" s="197"/>
      <c r="AF281" s="574" t="s">
        <v>3202</v>
      </c>
    </row>
    <row r="282" spans="1:32" hidden="1" x14ac:dyDescent="0.3">
      <c r="A282" s="280" t="s">
        <v>2019</v>
      </c>
      <c r="B282" s="11" t="s">
        <v>216</v>
      </c>
      <c r="C282" s="173" t="s">
        <v>2083</v>
      </c>
      <c r="D282" s="11">
        <v>200</v>
      </c>
      <c r="E282" s="11">
        <v>460</v>
      </c>
      <c r="F282" s="11">
        <v>2.2999999999999998</v>
      </c>
      <c r="G282" s="215">
        <f>Tabla14914[[#This Row],[PPF (µmol/s)]]/Tabla14914[[#This Row],[Power use (W)]]</f>
        <v>2.2999999999999998</v>
      </c>
      <c r="H282" s="197"/>
      <c r="I282" s="197"/>
      <c r="J282" s="197"/>
      <c r="K282" s="226">
        <v>2.2999999999999998</v>
      </c>
      <c r="L282" s="197"/>
      <c r="M282" s="197"/>
      <c r="N282" s="20" t="s">
        <v>215</v>
      </c>
      <c r="S282" s="420" t="s">
        <v>3205</v>
      </c>
      <c r="T282" s="11" t="s">
        <v>3191</v>
      </c>
      <c r="U282" s="14" t="s">
        <v>424</v>
      </c>
      <c r="V282" s="11">
        <v>70</v>
      </c>
      <c r="W282" s="11">
        <v>151</v>
      </c>
      <c r="X282" s="630"/>
      <c r="Y282" s="492">
        <v>2.157142857142857</v>
      </c>
      <c r="Z282" s="197"/>
      <c r="AA282" s="197"/>
      <c r="AB282" s="197"/>
      <c r="AC282" s="197"/>
      <c r="AD282" s="197"/>
      <c r="AE282" s="197"/>
      <c r="AF282" s="6" t="s">
        <v>3202</v>
      </c>
    </row>
    <row r="283" spans="1:32" hidden="1" x14ac:dyDescent="0.3">
      <c r="A283" s="4"/>
      <c r="B283" s="13" t="s">
        <v>219</v>
      </c>
      <c r="C283" s="173" t="s">
        <v>2083</v>
      </c>
      <c r="D283" s="13">
        <v>300</v>
      </c>
      <c r="E283" s="13">
        <v>690</v>
      </c>
      <c r="F283" s="13">
        <v>2.2999999999999998</v>
      </c>
      <c r="G283" s="223">
        <f>Tabla14914[[#This Row],[PPF (µmol/s)]]/Tabla14914[[#This Row],[Power use (W)]]</f>
        <v>2.2999999999999998</v>
      </c>
      <c r="H283" s="203"/>
      <c r="I283" s="203"/>
      <c r="J283" s="203"/>
      <c r="K283" s="229">
        <v>2.2999999999999998</v>
      </c>
      <c r="L283" s="203"/>
      <c r="M283" s="203"/>
      <c r="N283" s="22" t="s">
        <v>215</v>
      </c>
      <c r="S283" s="588" t="s">
        <v>3213</v>
      </c>
      <c r="T283" s="545" t="s">
        <v>3209</v>
      </c>
      <c r="U283" s="545" t="s">
        <v>424</v>
      </c>
      <c r="V283" s="545">
        <v>40</v>
      </c>
      <c r="W283" s="630"/>
      <c r="X283" s="630"/>
      <c r="Y283" s="492">
        <v>0</v>
      </c>
      <c r="Z283" s="197"/>
      <c r="AA283" s="197"/>
      <c r="AB283" s="197"/>
      <c r="AC283" s="197"/>
      <c r="AD283" s="197"/>
      <c r="AE283" s="197"/>
      <c r="AF283" s="574"/>
    </row>
    <row r="284" spans="1:32" ht="18.600000000000001" hidden="1" thickBot="1" x14ac:dyDescent="0.4">
      <c r="A284" s="69" t="s">
        <v>247</v>
      </c>
      <c r="B284" s="27"/>
      <c r="C284" s="27"/>
      <c r="D284" s="27"/>
      <c r="E284" s="27"/>
      <c r="F284" s="27"/>
      <c r="G284" s="158"/>
      <c r="H284" s="190"/>
      <c r="I284" s="190"/>
      <c r="J284" s="190"/>
      <c r="K284" s="190"/>
      <c r="L284" s="190"/>
      <c r="M284" s="190"/>
      <c r="N284" s="16"/>
      <c r="S284" s="421" t="s">
        <v>3214</v>
      </c>
      <c r="T284" s="11" t="s">
        <v>3210</v>
      </c>
      <c r="U284" s="14" t="s">
        <v>424</v>
      </c>
      <c r="V284" s="14">
        <v>80</v>
      </c>
      <c r="W284" s="630"/>
      <c r="X284" s="630"/>
      <c r="Y284" s="492">
        <v>0</v>
      </c>
      <c r="Z284" s="197"/>
      <c r="AA284" s="197"/>
      <c r="AB284" s="197"/>
      <c r="AC284" s="197"/>
      <c r="AD284" s="197"/>
      <c r="AE284" s="197"/>
      <c r="AF284" s="4"/>
    </row>
    <row r="285" spans="1:32" hidden="1" x14ac:dyDescent="0.3">
      <c r="A285" s="28" t="s">
        <v>248</v>
      </c>
      <c r="B285" s="14" t="s">
        <v>222</v>
      </c>
      <c r="C285" s="11" t="s">
        <v>223</v>
      </c>
      <c r="D285" s="14">
        <v>480</v>
      </c>
      <c r="E285" s="14">
        <v>1257</v>
      </c>
      <c r="F285" s="14">
        <v>2.6</v>
      </c>
      <c r="G285" s="219">
        <f>Tabla14914[[#This Row],[PPF (µmol/s)]]/Tabla14914[[#This Row],[Power use (W)]]</f>
        <v>2.6187499999999999</v>
      </c>
      <c r="H285" s="195"/>
      <c r="I285" s="195"/>
      <c r="J285" s="195"/>
      <c r="K285" s="195"/>
      <c r="L285" s="218">
        <v>2.6187499999999999</v>
      </c>
      <c r="M285" s="195"/>
      <c r="N285" s="6" t="s">
        <v>1106</v>
      </c>
      <c r="S285" s="547"/>
      <c r="T285" s="546" t="s">
        <v>3211</v>
      </c>
      <c r="U285" s="545" t="s">
        <v>424</v>
      </c>
      <c r="V285" s="545">
        <v>120</v>
      </c>
      <c r="W285" s="630"/>
      <c r="X285" s="630"/>
      <c r="Y285" s="492">
        <v>0</v>
      </c>
      <c r="Z285" s="197"/>
      <c r="AA285" s="197"/>
      <c r="AB285" s="197"/>
      <c r="AC285" s="197"/>
      <c r="AD285" s="197"/>
      <c r="AE285" s="197"/>
      <c r="AF285" s="562"/>
    </row>
    <row r="286" spans="1:32" hidden="1" x14ac:dyDescent="0.3">
      <c r="A286" s="11" t="s">
        <v>249</v>
      </c>
      <c r="B286" s="11" t="s">
        <v>224</v>
      </c>
      <c r="C286" s="11" t="s">
        <v>223</v>
      </c>
      <c r="D286" s="11">
        <v>480</v>
      </c>
      <c r="E286" s="11">
        <v>1175</v>
      </c>
      <c r="F286" s="11">
        <v>2.5499999999999998</v>
      </c>
      <c r="G286" s="215">
        <f>Tabla14914[[#This Row],[PPF (µmol/s)]]/Tabla14914[[#This Row],[Power use (W)]]</f>
        <v>2.4479166666666665</v>
      </c>
      <c r="H286" s="195"/>
      <c r="I286" s="195"/>
      <c r="J286" s="195"/>
      <c r="K286" s="218">
        <v>2.4479166666666665</v>
      </c>
      <c r="L286" s="195"/>
      <c r="M286" s="195"/>
      <c r="N286" s="4" t="s">
        <v>225</v>
      </c>
      <c r="S286" s="429"/>
      <c r="T286" s="13" t="s">
        <v>3212</v>
      </c>
      <c r="U286" s="26" t="s">
        <v>424</v>
      </c>
      <c r="V286" s="26">
        <v>160</v>
      </c>
      <c r="W286" s="648"/>
      <c r="X286" s="648"/>
      <c r="Y286" s="492">
        <v>0</v>
      </c>
      <c r="Z286" s="197"/>
      <c r="AA286" s="197"/>
      <c r="AB286" s="197"/>
      <c r="AC286" s="197"/>
      <c r="AD286" s="197"/>
      <c r="AE286" s="197"/>
      <c r="AF286" s="8"/>
    </row>
    <row r="287" spans="1:32" hidden="1" x14ac:dyDescent="0.3">
      <c r="A287" s="4"/>
      <c r="B287" s="11" t="s">
        <v>226</v>
      </c>
      <c r="C287" s="11" t="s">
        <v>223</v>
      </c>
      <c r="D287" s="11">
        <v>480</v>
      </c>
      <c r="E287" s="11">
        <v>1200</v>
      </c>
      <c r="F287" s="11">
        <v>2.5</v>
      </c>
      <c r="G287" s="215">
        <f>Tabla14914[[#This Row],[PPF (µmol/s)]]/Tabla14914[[#This Row],[Power use (W)]]</f>
        <v>2.5</v>
      </c>
      <c r="H287" s="195"/>
      <c r="I287" s="195"/>
      <c r="J287" s="195"/>
      <c r="K287" s="195"/>
      <c r="L287" s="218">
        <v>2.5</v>
      </c>
      <c r="M287" s="195"/>
      <c r="N287" s="4" t="s">
        <v>1105</v>
      </c>
      <c r="S287" s="547"/>
      <c r="T287" s="546" t="s">
        <v>3297</v>
      </c>
      <c r="U287" s="545" t="s">
        <v>2102</v>
      </c>
      <c r="V287" s="546">
        <v>200</v>
      </c>
      <c r="W287" s="546"/>
      <c r="X287" s="546"/>
      <c r="Y287" s="492">
        <v>0</v>
      </c>
      <c r="Z287" s="197"/>
      <c r="AA287" s="197"/>
      <c r="AB287" s="197"/>
      <c r="AC287" s="197"/>
      <c r="AD287" s="197"/>
      <c r="AE287" s="197"/>
      <c r="AF287" s="624" t="s">
        <v>3300</v>
      </c>
    </row>
    <row r="288" spans="1:32" hidden="1" x14ac:dyDescent="0.3">
      <c r="A288" s="4" t="s">
        <v>1192</v>
      </c>
      <c r="B288" s="11" t="s">
        <v>227</v>
      </c>
      <c r="C288" s="11" t="s">
        <v>223</v>
      </c>
      <c r="D288" s="11">
        <v>270</v>
      </c>
      <c r="E288" s="11">
        <v>700</v>
      </c>
      <c r="F288" s="11">
        <v>2.6</v>
      </c>
      <c r="G288" s="215">
        <f>Tabla14914[[#This Row],[PPF (µmol/s)]]/Tabla14914[[#This Row],[Power use (W)]]</f>
        <v>2.5925925925925926</v>
      </c>
      <c r="H288" s="195"/>
      <c r="I288" s="195"/>
      <c r="J288" s="195"/>
      <c r="K288" s="195"/>
      <c r="L288" s="218">
        <v>2.5925925925925926</v>
      </c>
      <c r="M288" s="195"/>
      <c r="N288" s="4" t="s">
        <v>228</v>
      </c>
      <c r="S288" s="429"/>
      <c r="T288" s="13" t="s">
        <v>3301</v>
      </c>
      <c r="U288" s="26" t="s">
        <v>2102</v>
      </c>
      <c r="V288" s="13">
        <v>330</v>
      </c>
      <c r="W288" s="13"/>
      <c r="X288" s="13"/>
      <c r="Y288" s="492">
        <v>0</v>
      </c>
      <c r="Z288" s="197"/>
      <c r="AA288" s="197"/>
      <c r="AB288" s="197"/>
      <c r="AC288" s="197"/>
      <c r="AD288" s="197"/>
      <c r="AE288" s="197"/>
      <c r="AF288" s="76" t="s">
        <v>3302</v>
      </c>
    </row>
    <row r="289" spans="1:32" hidden="1" x14ac:dyDescent="0.3">
      <c r="A289" s="280" t="s">
        <v>2019</v>
      </c>
      <c r="B289" s="11" t="s">
        <v>229</v>
      </c>
      <c r="C289" s="11" t="s">
        <v>223</v>
      </c>
      <c r="D289" s="11">
        <v>270</v>
      </c>
      <c r="E289" s="11">
        <v>675</v>
      </c>
      <c r="F289" s="11">
        <v>2.5</v>
      </c>
      <c r="G289" s="215">
        <f>Tabla14914[[#This Row],[PPF (µmol/s)]]/Tabla14914[[#This Row],[Power use (W)]]</f>
        <v>2.5</v>
      </c>
      <c r="H289" s="195"/>
      <c r="I289" s="195"/>
      <c r="J289" s="195"/>
      <c r="K289" s="195"/>
      <c r="L289" s="218">
        <v>2.5</v>
      </c>
      <c r="M289" s="195"/>
      <c r="N289" s="4" t="s">
        <v>225</v>
      </c>
      <c r="S289" s="588" t="s">
        <v>3369</v>
      </c>
      <c r="T289" s="545" t="s">
        <v>3362</v>
      </c>
      <c r="U289" s="545" t="s">
        <v>424</v>
      </c>
      <c r="V289" s="545">
        <v>215</v>
      </c>
      <c r="W289" s="545"/>
      <c r="X289" s="545"/>
      <c r="Y289" s="492">
        <v>0</v>
      </c>
      <c r="Z289" s="197"/>
      <c r="AA289" s="197"/>
      <c r="AB289" s="197"/>
      <c r="AC289" s="197"/>
      <c r="AD289" s="197"/>
      <c r="AE289" s="197"/>
      <c r="AF289" s="574" t="s">
        <v>3365</v>
      </c>
    </row>
    <row r="290" spans="1:32" hidden="1" x14ac:dyDescent="0.3">
      <c r="A290" s="4"/>
      <c r="B290" s="11" t="s">
        <v>230</v>
      </c>
      <c r="C290" s="11" t="s">
        <v>98</v>
      </c>
      <c r="D290" s="11">
        <v>225</v>
      </c>
      <c r="E290" s="11">
        <v>470</v>
      </c>
      <c r="F290" s="11">
        <v>2.1</v>
      </c>
      <c r="G290" s="215">
        <f>Tabla14914[[#This Row],[PPF (µmol/s)]]/Tabla14914[[#This Row],[Power use (W)]]</f>
        <v>2.088888888888889</v>
      </c>
      <c r="H290" s="195"/>
      <c r="I290" s="195"/>
      <c r="J290" s="195"/>
      <c r="K290" s="218">
        <v>2.088888888888889</v>
      </c>
      <c r="L290" s="195"/>
      <c r="M290" s="195"/>
      <c r="N290" s="4" t="s">
        <v>231</v>
      </c>
      <c r="S290" s="421"/>
      <c r="T290" s="11" t="s">
        <v>3379</v>
      </c>
      <c r="U290" s="11" t="s">
        <v>424</v>
      </c>
      <c r="V290" s="14">
        <v>600</v>
      </c>
      <c r="W290" s="14">
        <v>1200</v>
      </c>
      <c r="X290" s="169">
        <v>2.2999999999999998</v>
      </c>
      <c r="Y290" s="260">
        <v>2</v>
      </c>
      <c r="Z290" s="197"/>
      <c r="AA290" s="197"/>
      <c r="AB290" s="197"/>
      <c r="AC290" s="197">
        <v>2.2999999999999998</v>
      </c>
      <c r="AD290" s="197"/>
      <c r="AE290" s="197"/>
      <c r="AF290" s="4" t="s">
        <v>3380</v>
      </c>
    </row>
    <row r="291" spans="1:32" hidden="1" x14ac:dyDescent="0.3">
      <c r="A291" s="4"/>
      <c r="B291" s="11" t="s">
        <v>232</v>
      </c>
      <c r="C291" s="11" t="s">
        <v>223</v>
      </c>
      <c r="D291" s="11">
        <v>95</v>
      </c>
      <c r="E291" s="11">
        <v>235</v>
      </c>
      <c r="F291" s="11">
        <v>2.4500000000000002</v>
      </c>
      <c r="G291" s="215">
        <f>Tabla14914[[#This Row],[PPF (µmol/s)]]/Tabla14914[[#This Row],[Power use (W)]]</f>
        <v>2.4736842105263159</v>
      </c>
      <c r="H291" s="195"/>
      <c r="I291" s="195"/>
      <c r="J291" s="195"/>
      <c r="K291" s="218">
        <v>2.4736842105263159</v>
      </c>
      <c r="L291" s="195"/>
      <c r="M291" s="195"/>
      <c r="N291" s="4" t="s">
        <v>1103</v>
      </c>
      <c r="S291" s="547"/>
      <c r="T291" s="546" t="s">
        <v>3403</v>
      </c>
      <c r="U291" s="546" t="s">
        <v>424</v>
      </c>
      <c r="V291" s="546">
        <v>200</v>
      </c>
      <c r="W291" s="546">
        <v>460</v>
      </c>
      <c r="X291" s="170">
        <v>2.2999999999999998</v>
      </c>
      <c r="Y291" s="559">
        <v>2.2999999999999998</v>
      </c>
      <c r="Z291" s="197"/>
      <c r="AA291" s="197"/>
      <c r="AB291" s="197"/>
      <c r="AC291" s="197">
        <v>2.2999999999999998</v>
      </c>
      <c r="AD291" s="197"/>
      <c r="AE291" s="197"/>
      <c r="AF291" s="562" t="s">
        <v>3405</v>
      </c>
    </row>
    <row r="292" spans="1:32" hidden="1" x14ac:dyDescent="0.3">
      <c r="A292" s="4"/>
      <c r="B292" s="11" t="s">
        <v>233</v>
      </c>
      <c r="C292" s="11" t="s">
        <v>223</v>
      </c>
      <c r="D292" s="11">
        <v>65</v>
      </c>
      <c r="E292" s="11">
        <v>152</v>
      </c>
      <c r="F292" s="11">
        <v>2.35</v>
      </c>
      <c r="G292" s="215">
        <f>Tabla14914[[#This Row],[PPF (µmol/s)]]/Tabla14914[[#This Row],[Power use (W)]]</f>
        <v>2.3384615384615386</v>
      </c>
      <c r="H292" s="195"/>
      <c r="I292" s="195"/>
      <c r="J292" s="195"/>
      <c r="K292" s="218">
        <v>2.3384615384615386</v>
      </c>
      <c r="L292" s="195"/>
      <c r="M292" s="195"/>
      <c r="N292" s="4" t="s">
        <v>1104</v>
      </c>
      <c r="S292" s="421"/>
      <c r="T292" s="11" t="s">
        <v>3404</v>
      </c>
      <c r="U292" s="11" t="s">
        <v>424</v>
      </c>
      <c r="V292" s="11">
        <v>200</v>
      </c>
      <c r="W292" s="11">
        <v>460</v>
      </c>
      <c r="X292" s="170">
        <v>2.2999999999999998</v>
      </c>
      <c r="Y292" s="260">
        <v>2.2999999999999998</v>
      </c>
      <c r="Z292" s="197"/>
      <c r="AA292" s="197"/>
      <c r="AB292" s="197"/>
      <c r="AC292" s="197">
        <v>2.2999999999999998</v>
      </c>
      <c r="AD292" s="197"/>
      <c r="AE292" s="197"/>
      <c r="AF292" s="4" t="s">
        <v>3387</v>
      </c>
    </row>
    <row r="293" spans="1:32" hidden="1" x14ac:dyDescent="0.3">
      <c r="A293" s="4"/>
      <c r="B293" s="11" t="s">
        <v>234</v>
      </c>
      <c r="C293" s="11" t="s">
        <v>82</v>
      </c>
      <c r="D293" s="11">
        <v>30</v>
      </c>
      <c r="E293" s="82"/>
      <c r="F293" s="82"/>
      <c r="G293" s="500">
        <f>Tabla14914[[#This Row],[PPF (µmol/s)]]/Tabla14914[[#This Row],[Power use (W)]]</f>
        <v>0</v>
      </c>
      <c r="H293" s="195"/>
      <c r="I293" s="195"/>
      <c r="J293" s="195"/>
      <c r="K293" s="195"/>
      <c r="L293" s="195"/>
      <c r="M293" s="195"/>
      <c r="N293" s="4" t="s">
        <v>235</v>
      </c>
      <c r="S293" s="547"/>
      <c r="T293" s="546" t="s">
        <v>3442</v>
      </c>
      <c r="U293" s="546" t="s">
        <v>424</v>
      </c>
      <c r="V293" s="546">
        <v>65</v>
      </c>
      <c r="W293" s="546">
        <v>150</v>
      </c>
      <c r="X293" s="546"/>
      <c r="Y293" s="492">
        <v>2.3076923076923075</v>
      </c>
      <c r="Z293" s="197"/>
      <c r="AA293" s="197"/>
      <c r="AB293" s="197"/>
      <c r="AC293" s="197"/>
      <c r="AD293" s="197"/>
      <c r="AE293" s="197"/>
      <c r="AF293" s="562" t="s">
        <v>788</v>
      </c>
    </row>
    <row r="294" spans="1:32" hidden="1" x14ac:dyDescent="0.3">
      <c r="A294" s="4"/>
      <c r="B294" s="11" t="s">
        <v>236</v>
      </c>
      <c r="C294" s="11" t="s">
        <v>2084</v>
      </c>
      <c r="D294" s="11">
        <v>15</v>
      </c>
      <c r="E294" s="82"/>
      <c r="F294" s="82"/>
      <c r="G294" s="500">
        <f>Tabla14914[[#This Row],[PPF (µmol/s)]]/Tabla14914[[#This Row],[Power use (W)]]</f>
        <v>0</v>
      </c>
      <c r="H294" s="195"/>
      <c r="I294" s="195"/>
      <c r="J294" s="195"/>
      <c r="K294" s="195"/>
      <c r="L294" s="195"/>
      <c r="M294" s="195"/>
      <c r="N294" s="4" t="s">
        <v>1107</v>
      </c>
      <c r="S294" s="421"/>
      <c r="T294" s="11" t="s">
        <v>3443</v>
      </c>
      <c r="U294" s="11" t="s">
        <v>424</v>
      </c>
      <c r="V294" s="11">
        <v>100</v>
      </c>
      <c r="W294" s="11">
        <v>230</v>
      </c>
      <c r="X294" s="11"/>
      <c r="Y294" s="492">
        <v>2.2999999999999998</v>
      </c>
      <c r="Z294" s="197"/>
      <c r="AA294" s="197"/>
      <c r="AB294" s="197"/>
      <c r="AC294" s="197"/>
      <c r="AD294" s="197"/>
      <c r="AE294" s="197"/>
      <c r="AF294" s="4" t="s">
        <v>788</v>
      </c>
    </row>
    <row r="295" spans="1:32" hidden="1" x14ac:dyDescent="0.3">
      <c r="A295" s="4"/>
      <c r="B295" s="11" t="s">
        <v>238</v>
      </c>
      <c r="C295" s="11" t="s">
        <v>82</v>
      </c>
      <c r="D295" s="11">
        <v>100</v>
      </c>
      <c r="E295" s="11">
        <v>235</v>
      </c>
      <c r="F295" s="82"/>
      <c r="G295" s="222">
        <f>Tabla14914[[#This Row],[PPF (µmol/s)]]/Tabla14914[[#This Row],[Power use (W)]]</f>
        <v>2.35</v>
      </c>
      <c r="H295" s="195"/>
      <c r="I295" s="195"/>
      <c r="J295" s="195"/>
      <c r="K295" s="195">
        <v>2.35</v>
      </c>
      <c r="L295" s="195"/>
      <c r="M295" s="195"/>
      <c r="N295" s="4"/>
      <c r="S295" s="547"/>
      <c r="T295" s="546" t="s">
        <v>3444</v>
      </c>
      <c r="U295" s="546" t="s">
        <v>424</v>
      </c>
      <c r="V295" s="546">
        <v>65</v>
      </c>
      <c r="W295" s="546">
        <v>150</v>
      </c>
      <c r="X295" s="546"/>
      <c r="Y295" s="492">
        <v>2.3076923076923075</v>
      </c>
      <c r="Z295" s="197"/>
      <c r="AA295" s="197"/>
      <c r="AB295" s="197"/>
      <c r="AC295" s="197"/>
      <c r="AD295" s="197"/>
      <c r="AE295" s="197"/>
      <c r="AF295" s="562" t="s">
        <v>3446</v>
      </c>
    </row>
    <row r="296" spans="1:32" hidden="1" x14ac:dyDescent="0.3">
      <c r="A296" s="4"/>
      <c r="B296" s="11" t="s">
        <v>239</v>
      </c>
      <c r="C296" s="11" t="s">
        <v>82</v>
      </c>
      <c r="D296" s="11">
        <v>60</v>
      </c>
      <c r="E296" s="82"/>
      <c r="F296" s="82"/>
      <c r="G296" s="500">
        <f>Tabla14914[[#This Row],[PPF (µmol/s)]]/Tabla14914[[#This Row],[Power use (W)]]</f>
        <v>0</v>
      </c>
      <c r="H296" s="195"/>
      <c r="I296" s="195"/>
      <c r="J296" s="195"/>
      <c r="K296" s="195"/>
      <c r="L296" s="195"/>
      <c r="M296" s="195"/>
      <c r="N296" s="4" t="s">
        <v>240</v>
      </c>
      <c r="S296" s="421"/>
      <c r="T296" s="11" t="s">
        <v>3445</v>
      </c>
      <c r="U296" s="11" t="s">
        <v>424</v>
      </c>
      <c r="V296" s="11">
        <v>100</v>
      </c>
      <c r="W296" s="11">
        <v>230</v>
      </c>
      <c r="X296" s="11"/>
      <c r="Y296" s="492">
        <v>2.2999999999999998</v>
      </c>
      <c r="Z296" s="197"/>
      <c r="AA296" s="197"/>
      <c r="AB296" s="197"/>
      <c r="AC296" s="197"/>
      <c r="AD296" s="197"/>
      <c r="AE296" s="197"/>
      <c r="AF296" s="4" t="s">
        <v>3446</v>
      </c>
    </row>
    <row r="297" spans="1:32" hidden="1" x14ac:dyDescent="0.3">
      <c r="A297" s="4"/>
      <c r="B297" s="11" t="s">
        <v>241</v>
      </c>
      <c r="C297" s="11" t="s">
        <v>242</v>
      </c>
      <c r="D297" s="11">
        <v>37</v>
      </c>
      <c r="E297" s="11">
        <v>83</v>
      </c>
      <c r="F297" s="11">
        <v>2.25</v>
      </c>
      <c r="G297" s="215">
        <f>Tabla14914[[#This Row],[PPF (µmol/s)]]/Tabla14914[[#This Row],[Power use (W)]]</f>
        <v>2.2432432432432434</v>
      </c>
      <c r="H297" s="195"/>
      <c r="I297" s="195"/>
      <c r="J297" s="195"/>
      <c r="K297" s="218">
        <v>2.2432432432432434</v>
      </c>
      <c r="L297" s="195"/>
      <c r="M297" s="195"/>
      <c r="N297" s="4" t="s">
        <v>243</v>
      </c>
      <c r="S297" s="547"/>
      <c r="T297" s="546" t="s">
        <v>3447</v>
      </c>
      <c r="U297" s="546" t="s">
        <v>424</v>
      </c>
      <c r="V297" s="546">
        <v>65</v>
      </c>
      <c r="W297" s="546">
        <v>150</v>
      </c>
      <c r="X297" s="546"/>
      <c r="Y297" s="492">
        <v>2.3076923076923075</v>
      </c>
      <c r="Z297" s="197"/>
      <c r="AA297" s="197"/>
      <c r="AB297" s="197"/>
      <c r="AC297" s="197"/>
      <c r="AD297" s="197"/>
      <c r="AE297" s="197"/>
      <c r="AF297" s="562" t="s">
        <v>3449</v>
      </c>
    </row>
    <row r="298" spans="1:32" hidden="1" x14ac:dyDescent="0.3">
      <c r="A298" s="4"/>
      <c r="B298" s="11" t="s">
        <v>244</v>
      </c>
      <c r="C298" s="11" t="s">
        <v>242</v>
      </c>
      <c r="D298" s="11">
        <v>480</v>
      </c>
      <c r="E298" s="11">
        <v>1178.05</v>
      </c>
      <c r="F298" s="11">
        <v>2.5</v>
      </c>
      <c r="G298" s="215">
        <f>Tabla14914[[#This Row],[PPF (µmol/s)]]/Tabla14914[[#This Row],[Power use (W)]]</f>
        <v>2.4542708333333332</v>
      </c>
      <c r="H298" s="195"/>
      <c r="I298" s="195"/>
      <c r="J298" s="195"/>
      <c r="K298" s="218">
        <v>2.4542708333333332</v>
      </c>
      <c r="L298" s="195"/>
      <c r="M298" s="195"/>
      <c r="N298" s="4" t="s">
        <v>243</v>
      </c>
      <c r="S298" s="421"/>
      <c r="T298" s="11" t="s">
        <v>3448</v>
      </c>
      <c r="U298" s="11" t="s">
        <v>424</v>
      </c>
      <c r="V298" s="11">
        <v>100</v>
      </c>
      <c r="W298" s="11">
        <v>230</v>
      </c>
      <c r="X298" s="11"/>
      <c r="Y298" s="492">
        <v>2.2999999999999998</v>
      </c>
      <c r="Z298" s="197"/>
      <c r="AA298" s="197"/>
      <c r="AB298" s="197"/>
      <c r="AC298" s="197"/>
      <c r="AD298" s="197"/>
      <c r="AE298" s="197"/>
      <c r="AF298" s="4" t="s">
        <v>3449</v>
      </c>
    </row>
    <row r="299" spans="1:32" hidden="1" x14ac:dyDescent="0.3">
      <c r="A299" s="4"/>
      <c r="B299" s="11" t="s">
        <v>245</v>
      </c>
      <c r="C299" s="11" t="s">
        <v>242</v>
      </c>
      <c r="D299" s="82"/>
      <c r="E299" s="82"/>
      <c r="F299" s="82"/>
      <c r="G299" s="500"/>
      <c r="H299" s="195"/>
      <c r="I299" s="195"/>
      <c r="J299" s="195"/>
      <c r="K299" s="195"/>
      <c r="L299" s="195"/>
      <c r="M299" s="195"/>
      <c r="N299" s="4" t="s">
        <v>243</v>
      </c>
      <c r="S299" s="547"/>
      <c r="T299" s="546" t="s">
        <v>3450</v>
      </c>
      <c r="U299" s="546" t="s">
        <v>424</v>
      </c>
      <c r="V299" s="546">
        <v>65</v>
      </c>
      <c r="W299" s="546">
        <v>150</v>
      </c>
      <c r="X299" s="546"/>
      <c r="Y299" s="492">
        <v>2.3076923076923075</v>
      </c>
      <c r="Z299" s="197"/>
      <c r="AA299" s="197"/>
      <c r="AB299" s="197"/>
      <c r="AC299" s="197"/>
      <c r="AD299" s="197"/>
      <c r="AE299" s="197"/>
      <c r="AF299" s="562" t="s">
        <v>3452</v>
      </c>
    </row>
    <row r="300" spans="1:32" hidden="1" x14ac:dyDescent="0.3">
      <c r="A300" s="4"/>
      <c r="B300" s="11" t="s">
        <v>246</v>
      </c>
      <c r="C300" s="11" t="s">
        <v>242</v>
      </c>
      <c r="D300" s="11">
        <v>275</v>
      </c>
      <c r="E300" s="11">
        <v>660</v>
      </c>
      <c r="F300" s="11">
        <v>2.4</v>
      </c>
      <c r="G300" s="215">
        <f>Tabla14914[[#This Row],[PPF (µmol/s)]]/Tabla14914[[#This Row],[Power use (W)]]</f>
        <v>2.4</v>
      </c>
      <c r="H300" s="195"/>
      <c r="I300" s="195"/>
      <c r="J300" s="195"/>
      <c r="K300" s="218">
        <v>2.4</v>
      </c>
      <c r="L300" s="195"/>
      <c r="M300" s="195"/>
      <c r="N300" s="4" t="s">
        <v>243</v>
      </c>
      <c r="S300" s="421"/>
      <c r="T300" s="11" t="s">
        <v>3451</v>
      </c>
      <c r="U300" s="11" t="s">
        <v>424</v>
      </c>
      <c r="V300" s="11">
        <v>100</v>
      </c>
      <c r="W300" s="11">
        <v>230</v>
      </c>
      <c r="X300" s="11"/>
      <c r="Y300" s="492">
        <v>2.2999999999999998</v>
      </c>
      <c r="Z300" s="197"/>
      <c r="AA300" s="197"/>
      <c r="AB300" s="197"/>
      <c r="AC300" s="197"/>
      <c r="AD300" s="197"/>
      <c r="AE300" s="197"/>
      <c r="AF300" s="4" t="s">
        <v>3452</v>
      </c>
    </row>
    <row r="301" spans="1:32" ht="18.600000000000001" hidden="1" thickBot="1" x14ac:dyDescent="0.4">
      <c r="A301" s="56" t="s">
        <v>250</v>
      </c>
      <c r="B301" s="15"/>
      <c r="C301" s="27"/>
      <c r="D301" s="27"/>
      <c r="E301" s="27"/>
      <c r="F301" s="27"/>
      <c r="G301" s="158"/>
      <c r="H301" s="190"/>
      <c r="I301" s="190"/>
      <c r="J301" s="190"/>
      <c r="K301" s="190"/>
      <c r="L301" s="190"/>
      <c r="M301" s="190"/>
      <c r="N301" s="16"/>
      <c r="S301" s="588" t="s">
        <v>3533</v>
      </c>
      <c r="T301" s="545" t="s">
        <v>3504</v>
      </c>
      <c r="U301" s="545" t="s">
        <v>424</v>
      </c>
      <c r="V301" s="545">
        <v>260</v>
      </c>
      <c r="W301" s="545"/>
      <c r="X301" s="545"/>
      <c r="Y301" s="559">
        <v>0</v>
      </c>
      <c r="Z301" s="197"/>
      <c r="AA301" s="197"/>
      <c r="AB301" s="197"/>
      <c r="AC301" s="197"/>
      <c r="AD301" s="197"/>
      <c r="AE301" s="197"/>
      <c r="AF301" s="574" t="s">
        <v>3506</v>
      </c>
    </row>
    <row r="302" spans="1:32" x14ac:dyDescent="0.3">
      <c r="A302" s="30" t="s">
        <v>328</v>
      </c>
      <c r="B302" s="14" t="s">
        <v>251</v>
      </c>
      <c r="C302" s="14" t="s">
        <v>2086</v>
      </c>
      <c r="D302" s="14">
        <v>545</v>
      </c>
      <c r="E302" s="82"/>
      <c r="F302" s="11"/>
      <c r="G302" s="176">
        <f>Tabla14914[[#This Row],[PPF (µmol/s)]]/Tabla14914[[#This Row],[Power use (W)]]</f>
        <v>0</v>
      </c>
      <c r="H302" s="195"/>
      <c r="I302" s="195"/>
      <c r="J302" s="195"/>
      <c r="K302" s="195"/>
      <c r="L302" s="195"/>
      <c r="M302" s="195"/>
      <c r="N302" s="6" t="s">
        <v>1729</v>
      </c>
      <c r="S302" s="421" t="s">
        <v>3534</v>
      </c>
      <c r="T302" s="11" t="s">
        <v>3505</v>
      </c>
      <c r="U302" s="14" t="s">
        <v>424</v>
      </c>
      <c r="V302" s="14">
        <v>260</v>
      </c>
      <c r="W302" s="14"/>
      <c r="X302" s="14"/>
      <c r="Y302" s="492">
        <v>0</v>
      </c>
      <c r="Z302" s="197"/>
      <c r="AA302" s="197"/>
      <c r="AB302" s="197"/>
      <c r="AC302" s="197"/>
      <c r="AD302" s="197"/>
      <c r="AE302" s="197"/>
      <c r="AF302" s="6" t="s">
        <v>3507</v>
      </c>
    </row>
    <row r="303" spans="1:32" x14ac:dyDescent="0.3">
      <c r="A303" s="11" t="s">
        <v>329</v>
      </c>
      <c r="B303" s="11" t="s">
        <v>253</v>
      </c>
      <c r="C303" s="14" t="s">
        <v>2086</v>
      </c>
      <c r="D303" s="11">
        <v>265</v>
      </c>
      <c r="E303" s="82"/>
      <c r="F303" s="11"/>
      <c r="G303" s="176">
        <f>Tabla14914[[#This Row],[PPF (µmol/s)]]/Tabla14914[[#This Row],[Power use (W)]]</f>
        <v>0</v>
      </c>
      <c r="H303" s="195"/>
      <c r="I303" s="195"/>
      <c r="J303" s="195"/>
      <c r="K303" s="195"/>
      <c r="L303" s="195"/>
      <c r="M303" s="195"/>
      <c r="N303" s="4" t="s">
        <v>1111</v>
      </c>
      <c r="S303" s="547"/>
      <c r="T303" s="546" t="s">
        <v>3508</v>
      </c>
      <c r="U303" s="545" t="s">
        <v>424</v>
      </c>
      <c r="V303" s="545">
        <v>260</v>
      </c>
      <c r="W303" s="545"/>
      <c r="X303" s="545"/>
      <c r="Y303" s="492">
        <v>0</v>
      </c>
      <c r="Z303" s="197"/>
      <c r="AA303" s="197"/>
      <c r="AB303" s="197"/>
      <c r="AC303" s="197"/>
      <c r="AD303" s="197"/>
      <c r="AE303" s="197"/>
      <c r="AF303" s="574" t="s">
        <v>3521</v>
      </c>
    </row>
    <row r="304" spans="1:32" x14ac:dyDescent="0.3">
      <c r="A304" s="11" t="s">
        <v>2021</v>
      </c>
      <c r="B304" s="11" t="s">
        <v>254</v>
      </c>
      <c r="C304" s="14" t="s">
        <v>2086</v>
      </c>
      <c r="D304" s="11">
        <v>213</v>
      </c>
      <c r="E304" s="82"/>
      <c r="F304" s="11"/>
      <c r="G304" s="176">
        <f>Tabla14914[[#This Row],[PPF (µmol/s)]]/Tabla14914[[#This Row],[Power use (W)]]</f>
        <v>0</v>
      </c>
      <c r="H304" s="195"/>
      <c r="I304" s="195"/>
      <c r="J304" s="195"/>
      <c r="K304" s="195"/>
      <c r="L304" s="195"/>
      <c r="M304" s="195"/>
      <c r="N304" s="4" t="s">
        <v>1112</v>
      </c>
      <c r="S304" s="421"/>
      <c r="T304" s="11" t="s">
        <v>3509</v>
      </c>
      <c r="U304" s="14" t="s">
        <v>424</v>
      </c>
      <c r="V304" s="14">
        <v>260</v>
      </c>
      <c r="W304" s="14"/>
      <c r="X304" s="14"/>
      <c r="Y304" s="492">
        <v>0</v>
      </c>
      <c r="Z304" s="197"/>
      <c r="AA304" s="197"/>
      <c r="AB304" s="197"/>
      <c r="AC304" s="197"/>
      <c r="AD304" s="197"/>
      <c r="AE304" s="197"/>
      <c r="AF304" s="6" t="s">
        <v>3510</v>
      </c>
    </row>
    <row r="305" spans="1:32" x14ac:dyDescent="0.3">
      <c r="A305" s="4"/>
      <c r="B305" s="11" t="s">
        <v>255</v>
      </c>
      <c r="C305" s="14" t="s">
        <v>2086</v>
      </c>
      <c r="D305" s="11">
        <v>274</v>
      </c>
      <c r="E305" s="82"/>
      <c r="F305" s="11"/>
      <c r="G305" s="176">
        <f>Tabla14914[[#This Row],[PPF (µmol/s)]]/Tabla14914[[#This Row],[Power use (W)]]</f>
        <v>0</v>
      </c>
      <c r="H305" s="195"/>
      <c r="I305" s="195"/>
      <c r="J305" s="195"/>
      <c r="K305" s="195"/>
      <c r="L305" s="195"/>
      <c r="M305" s="195"/>
      <c r="N305" s="4" t="s">
        <v>1113</v>
      </c>
      <c r="S305" s="547"/>
      <c r="T305" s="546" t="s">
        <v>3511</v>
      </c>
      <c r="U305" s="545" t="s">
        <v>424</v>
      </c>
      <c r="V305" s="545">
        <v>220</v>
      </c>
      <c r="W305" s="545"/>
      <c r="X305" s="545"/>
      <c r="Y305" s="492">
        <v>0</v>
      </c>
      <c r="Z305" s="197"/>
      <c r="AA305" s="197"/>
      <c r="AB305" s="197"/>
      <c r="AC305" s="197"/>
      <c r="AD305" s="197"/>
      <c r="AE305" s="197"/>
      <c r="AF305" s="574" t="s">
        <v>3512</v>
      </c>
    </row>
    <row r="306" spans="1:32" x14ac:dyDescent="0.3">
      <c r="A306" s="4"/>
      <c r="B306" s="11" t="s">
        <v>256</v>
      </c>
      <c r="C306" s="14" t="s">
        <v>2086</v>
      </c>
      <c r="D306" s="11">
        <v>326</v>
      </c>
      <c r="E306" s="82"/>
      <c r="F306" s="11"/>
      <c r="G306" s="176">
        <f>Tabla14914[[#This Row],[PPF (µmol/s)]]/Tabla14914[[#This Row],[Power use (W)]]</f>
        <v>0</v>
      </c>
      <c r="H306" s="195"/>
      <c r="I306" s="195"/>
      <c r="J306" s="195"/>
      <c r="K306" s="195"/>
      <c r="L306" s="195"/>
      <c r="M306" s="195"/>
      <c r="N306" s="4" t="s">
        <v>1110</v>
      </c>
      <c r="S306" s="421"/>
      <c r="T306" s="11" t="s">
        <v>3513</v>
      </c>
      <c r="U306" s="14" t="s">
        <v>424</v>
      </c>
      <c r="V306" s="14">
        <v>220</v>
      </c>
      <c r="W306" s="14"/>
      <c r="X306" s="14"/>
      <c r="Y306" s="492">
        <v>0</v>
      </c>
      <c r="Z306" s="197"/>
      <c r="AA306" s="197"/>
      <c r="AB306" s="197"/>
      <c r="AC306" s="197"/>
      <c r="AD306" s="197"/>
      <c r="AE306" s="197"/>
      <c r="AF306" s="6" t="s">
        <v>3514</v>
      </c>
    </row>
    <row r="307" spans="1:32" x14ac:dyDescent="0.3">
      <c r="A307" s="4"/>
      <c r="B307" s="11" t="s">
        <v>257</v>
      </c>
      <c r="C307" s="14" t="s">
        <v>2086</v>
      </c>
      <c r="D307" s="11">
        <v>132</v>
      </c>
      <c r="E307" s="82"/>
      <c r="F307" s="11"/>
      <c r="G307" s="176">
        <f>Tabla14914[[#This Row],[PPF (µmol/s)]]/Tabla14914[[#This Row],[Power use (W)]]</f>
        <v>0</v>
      </c>
      <c r="H307" s="195"/>
      <c r="I307" s="195"/>
      <c r="J307" s="195"/>
      <c r="K307" s="195"/>
      <c r="L307" s="195"/>
      <c r="M307" s="195"/>
      <c r="N307" s="4" t="s">
        <v>1114</v>
      </c>
      <c r="S307" s="547"/>
      <c r="T307" s="546" t="s">
        <v>3515</v>
      </c>
      <c r="U307" s="545" t="s">
        <v>424</v>
      </c>
      <c r="V307" s="545">
        <v>220</v>
      </c>
      <c r="W307" s="545"/>
      <c r="X307" s="545"/>
      <c r="Y307" s="492">
        <v>0</v>
      </c>
      <c r="Z307" s="197"/>
      <c r="AA307" s="197"/>
      <c r="AB307" s="197"/>
      <c r="AC307" s="197"/>
      <c r="AD307" s="197"/>
      <c r="AE307" s="197"/>
      <c r="AF307" s="574" t="s">
        <v>3516</v>
      </c>
    </row>
    <row r="308" spans="1:32" x14ac:dyDescent="0.3">
      <c r="A308" s="4"/>
      <c r="B308" s="11" t="s">
        <v>258</v>
      </c>
      <c r="C308" s="14" t="s">
        <v>2086</v>
      </c>
      <c r="D308" s="11">
        <v>230</v>
      </c>
      <c r="E308" s="82"/>
      <c r="F308" s="11"/>
      <c r="G308" s="176">
        <f>Tabla14914[[#This Row],[PPF (µmol/s)]]/Tabla14914[[#This Row],[Power use (W)]]</f>
        <v>0</v>
      </c>
      <c r="H308" s="195"/>
      <c r="I308" s="195"/>
      <c r="J308" s="195"/>
      <c r="K308" s="195"/>
      <c r="L308" s="195"/>
      <c r="M308" s="195"/>
      <c r="N308" s="4" t="s">
        <v>1115</v>
      </c>
      <c r="S308" s="421"/>
      <c r="T308" s="11" t="s">
        <v>3517</v>
      </c>
      <c r="U308" s="14" t="s">
        <v>424</v>
      </c>
      <c r="V308" s="14">
        <v>220</v>
      </c>
      <c r="W308" s="14"/>
      <c r="X308" s="14"/>
      <c r="Y308" s="492">
        <v>0</v>
      </c>
      <c r="Z308" s="197"/>
      <c r="AA308" s="197"/>
      <c r="AB308" s="197"/>
      <c r="AC308" s="197"/>
      <c r="AD308" s="197"/>
      <c r="AE308" s="197"/>
      <c r="AF308" s="6" t="s">
        <v>3518</v>
      </c>
    </row>
    <row r="309" spans="1:32" x14ac:dyDescent="0.3">
      <c r="A309" s="4"/>
      <c r="B309" s="11" t="s">
        <v>259</v>
      </c>
      <c r="C309" s="14" t="s">
        <v>2086</v>
      </c>
      <c r="D309" s="11">
        <v>132</v>
      </c>
      <c r="E309" s="82"/>
      <c r="F309" s="11"/>
      <c r="G309" s="176">
        <f>Tabla14914[[#This Row],[PPF (µmol/s)]]/Tabla14914[[#This Row],[Power use (W)]]</f>
        <v>0</v>
      </c>
      <c r="H309" s="195"/>
      <c r="I309" s="195"/>
      <c r="J309" s="195"/>
      <c r="K309" s="195"/>
      <c r="L309" s="195"/>
      <c r="M309" s="195"/>
      <c r="N309" s="4" t="s">
        <v>1109</v>
      </c>
      <c r="S309" s="587"/>
      <c r="T309" s="552" t="s">
        <v>3519</v>
      </c>
      <c r="U309" s="545" t="s">
        <v>424</v>
      </c>
      <c r="V309" s="545">
        <v>220</v>
      </c>
      <c r="W309" s="545"/>
      <c r="X309" s="545"/>
      <c r="Y309" s="492">
        <v>0</v>
      </c>
      <c r="Z309" s="197"/>
      <c r="AA309" s="197"/>
      <c r="AB309" s="197"/>
      <c r="AC309" s="197"/>
      <c r="AD309" s="197"/>
      <c r="AE309" s="197"/>
      <c r="AF309" s="574" t="s">
        <v>3520</v>
      </c>
    </row>
    <row r="310" spans="1:32" x14ac:dyDescent="0.3">
      <c r="A310" s="4"/>
      <c r="B310" s="11" t="s">
        <v>260</v>
      </c>
      <c r="C310" s="14" t="s">
        <v>2086</v>
      </c>
      <c r="D310" s="11">
        <v>265</v>
      </c>
      <c r="E310" s="82"/>
      <c r="F310" s="11"/>
      <c r="G310" s="176">
        <f>Tabla14914[[#This Row],[PPF (µmol/s)]]/Tabla14914[[#This Row],[Power use (W)]]</f>
        <v>0</v>
      </c>
      <c r="H310" s="195"/>
      <c r="I310" s="195"/>
      <c r="J310" s="195"/>
      <c r="K310" s="195"/>
      <c r="L310" s="195"/>
      <c r="M310" s="195"/>
      <c r="N310" s="4" t="s">
        <v>1116</v>
      </c>
      <c r="S310" s="429"/>
      <c r="T310" s="13" t="s">
        <v>3531</v>
      </c>
      <c r="U310" s="26" t="s">
        <v>424</v>
      </c>
      <c r="V310" s="13">
        <v>220</v>
      </c>
      <c r="W310" s="13"/>
      <c r="X310" s="13"/>
      <c r="Y310" s="492">
        <v>0</v>
      </c>
      <c r="Z310" s="197"/>
      <c r="AA310" s="197"/>
      <c r="AB310" s="197"/>
      <c r="AC310" s="197"/>
      <c r="AD310" s="197"/>
      <c r="AE310" s="197"/>
      <c r="AF310" s="114" t="s">
        <v>3532</v>
      </c>
    </row>
    <row r="311" spans="1:32" x14ac:dyDescent="0.3">
      <c r="A311" s="4"/>
      <c r="B311" s="11" t="s">
        <v>261</v>
      </c>
      <c r="C311" s="14" t="s">
        <v>2086</v>
      </c>
      <c r="D311" s="11">
        <v>200</v>
      </c>
      <c r="E311" s="82"/>
      <c r="F311" s="11"/>
      <c r="G311" s="176">
        <f>Tabla14914[[#This Row],[PPF (µmol/s)]]/Tabla14914[[#This Row],[Power use (W)]]</f>
        <v>0</v>
      </c>
      <c r="H311" s="195"/>
      <c r="I311" s="195"/>
      <c r="J311" s="195"/>
      <c r="K311" s="195"/>
      <c r="L311" s="195"/>
      <c r="M311" s="195"/>
      <c r="N311" s="4" t="s">
        <v>1117</v>
      </c>
      <c r="S311" s="588" t="s">
        <v>3614</v>
      </c>
      <c r="T311" s="545" t="s">
        <v>3606</v>
      </c>
      <c r="U311" s="545" t="s">
        <v>424</v>
      </c>
      <c r="V311" s="545">
        <v>150</v>
      </c>
      <c r="W311" s="545">
        <v>270</v>
      </c>
      <c r="X311" s="545">
        <v>1.8</v>
      </c>
      <c r="Y311" s="493">
        <v>1.8</v>
      </c>
      <c r="Z311" s="197"/>
      <c r="AA311" s="197"/>
      <c r="AB311" s="226">
        <v>1.8</v>
      </c>
      <c r="AC311" s="226"/>
      <c r="AD311" s="197"/>
      <c r="AE311" s="197"/>
      <c r="AF311" s="574" t="s">
        <v>3610</v>
      </c>
    </row>
    <row r="312" spans="1:32" x14ac:dyDescent="0.3">
      <c r="A312" s="4"/>
      <c r="B312" s="11" t="s">
        <v>262</v>
      </c>
      <c r="C312" s="14" t="s">
        <v>2086</v>
      </c>
      <c r="D312" s="11">
        <v>390</v>
      </c>
      <c r="E312" s="82"/>
      <c r="F312" s="11"/>
      <c r="G312" s="176">
        <f>Tabla14914[[#This Row],[PPF (µmol/s)]]/Tabla14914[[#This Row],[Power use (W)]]</f>
        <v>0</v>
      </c>
      <c r="H312" s="195"/>
      <c r="I312" s="195"/>
      <c r="J312" s="195"/>
      <c r="K312" s="195"/>
      <c r="L312" s="195"/>
      <c r="M312" s="195"/>
      <c r="N312" s="4" t="s">
        <v>1118</v>
      </c>
      <c r="S312" s="421" t="s">
        <v>3615</v>
      </c>
      <c r="T312" s="11" t="s">
        <v>3607</v>
      </c>
      <c r="U312" s="14" t="s">
        <v>424</v>
      </c>
      <c r="V312" s="11">
        <v>150</v>
      </c>
      <c r="W312" s="11">
        <v>340</v>
      </c>
      <c r="X312" s="11">
        <v>2.2000000000000002</v>
      </c>
      <c r="Y312" s="493">
        <v>2.2666666666666666</v>
      </c>
      <c r="Z312" s="197"/>
      <c r="AA312" s="197"/>
      <c r="AB312" s="226"/>
      <c r="AC312" s="226">
        <v>2.2666666666666666</v>
      </c>
      <c r="AD312" s="197"/>
      <c r="AE312" s="197"/>
      <c r="AF312" s="6" t="s">
        <v>3612</v>
      </c>
    </row>
    <row r="313" spans="1:32" x14ac:dyDescent="0.3">
      <c r="A313" s="4"/>
      <c r="B313" s="11" t="s">
        <v>263</v>
      </c>
      <c r="C313" s="14" t="s">
        <v>2086</v>
      </c>
      <c r="D313" s="11">
        <v>260</v>
      </c>
      <c r="E313" s="82"/>
      <c r="F313" s="11"/>
      <c r="G313" s="176">
        <f>Tabla14914[[#This Row],[PPF (µmol/s)]]/Tabla14914[[#This Row],[Power use (W)]]</f>
        <v>0</v>
      </c>
      <c r="H313" s="195"/>
      <c r="I313" s="195"/>
      <c r="J313" s="195"/>
      <c r="K313" s="195"/>
      <c r="L313" s="195"/>
      <c r="M313" s="195"/>
      <c r="N313" s="4" t="s">
        <v>1119</v>
      </c>
      <c r="S313" s="569" t="s">
        <v>2019</v>
      </c>
      <c r="T313" s="546" t="s">
        <v>3608</v>
      </c>
      <c r="U313" s="545" t="s">
        <v>424</v>
      </c>
      <c r="V313" s="546">
        <v>90</v>
      </c>
      <c r="W313" s="546">
        <v>160</v>
      </c>
      <c r="X313" s="546">
        <v>1.8</v>
      </c>
      <c r="Y313" s="493">
        <v>1.7777777777777777</v>
      </c>
      <c r="Z313" s="197"/>
      <c r="AA313" s="197"/>
      <c r="AB313" s="226">
        <v>1.7777777777777777</v>
      </c>
      <c r="AC313" s="226"/>
      <c r="AD313" s="197"/>
      <c r="AE313" s="197"/>
      <c r="AF313" s="574" t="s">
        <v>3611</v>
      </c>
    </row>
    <row r="314" spans="1:32" ht="15" thickBot="1" x14ac:dyDescent="0.35">
      <c r="A314" s="4"/>
      <c r="B314" s="11" t="s">
        <v>264</v>
      </c>
      <c r="C314" s="14" t="s">
        <v>2086</v>
      </c>
      <c r="D314" s="11">
        <v>520</v>
      </c>
      <c r="E314" s="82"/>
      <c r="F314" s="11"/>
      <c r="G314" s="176">
        <f>Tabla14914[[#This Row],[PPF (µmol/s)]]/Tabla14914[[#This Row],[Power use (W)]]</f>
        <v>0</v>
      </c>
      <c r="H314" s="195"/>
      <c r="I314" s="195"/>
      <c r="J314" s="195"/>
      <c r="K314" s="195"/>
      <c r="L314" s="195"/>
      <c r="M314" s="195"/>
      <c r="N314" s="4" t="s">
        <v>1120</v>
      </c>
      <c r="S314" s="611"/>
      <c r="T314" s="612" t="s">
        <v>3609</v>
      </c>
      <c r="U314" s="613" t="s">
        <v>424</v>
      </c>
      <c r="V314" s="612">
        <v>90</v>
      </c>
      <c r="W314" s="612">
        <v>200</v>
      </c>
      <c r="X314" s="612">
        <v>2.2000000000000002</v>
      </c>
      <c r="Y314" s="493">
        <v>2.2222222222222223</v>
      </c>
      <c r="Z314" s="197"/>
      <c r="AA314" s="197"/>
      <c r="AB314" s="226"/>
      <c r="AC314" s="226">
        <v>2.2222222222222223</v>
      </c>
      <c r="AD314" s="197"/>
      <c r="AE314" s="197"/>
      <c r="AF314" s="615" t="s">
        <v>3613</v>
      </c>
    </row>
    <row r="315" spans="1:32" x14ac:dyDescent="0.3">
      <c r="A315" s="4"/>
      <c r="B315" s="11" t="s">
        <v>265</v>
      </c>
      <c r="C315" s="14" t="s">
        <v>2086</v>
      </c>
      <c r="D315" s="11">
        <v>135</v>
      </c>
      <c r="E315" s="82"/>
      <c r="F315" s="11"/>
      <c r="G315" s="176">
        <f>Tabla14914[[#This Row],[PPF (µmol/s)]]/Tabla14914[[#This Row],[Power use (W)]]</f>
        <v>0</v>
      </c>
      <c r="H315" s="195"/>
      <c r="I315" s="195"/>
      <c r="J315" s="195"/>
      <c r="K315" s="195"/>
      <c r="L315" s="195"/>
      <c r="M315" s="195"/>
      <c r="N315" s="4" t="s">
        <v>1352</v>
      </c>
    </row>
    <row r="316" spans="1:32" x14ac:dyDescent="0.3">
      <c r="A316" s="4"/>
      <c r="B316" s="11" t="s">
        <v>266</v>
      </c>
      <c r="C316" s="14" t="s">
        <v>2086</v>
      </c>
      <c r="D316" s="11">
        <v>260</v>
      </c>
      <c r="E316" s="82"/>
      <c r="F316" s="11"/>
      <c r="G316" s="176">
        <f>Tabla14914[[#This Row],[PPF (µmol/s)]]/Tabla14914[[#This Row],[Power use (W)]]</f>
        <v>0</v>
      </c>
      <c r="H316" s="195"/>
      <c r="I316" s="195"/>
      <c r="J316" s="195"/>
      <c r="K316" s="195"/>
      <c r="L316" s="195"/>
      <c r="M316" s="195"/>
      <c r="N316" s="4" t="s">
        <v>1353</v>
      </c>
    </row>
    <row r="317" spans="1:32" x14ac:dyDescent="0.3">
      <c r="A317" s="4"/>
      <c r="B317" s="11" t="s">
        <v>267</v>
      </c>
      <c r="C317" s="14" t="s">
        <v>2086</v>
      </c>
      <c r="D317" s="11">
        <v>405</v>
      </c>
      <c r="E317" s="82"/>
      <c r="F317" s="11"/>
      <c r="G317" s="176">
        <f>Tabla14914[[#This Row],[PPF (µmol/s)]]/Tabla14914[[#This Row],[Power use (W)]]</f>
        <v>0</v>
      </c>
      <c r="H317" s="195"/>
      <c r="I317" s="195"/>
      <c r="J317" s="195"/>
      <c r="K317" s="195"/>
      <c r="L317" s="195"/>
      <c r="M317" s="195"/>
      <c r="N317" s="4" t="s">
        <v>1121</v>
      </c>
    </row>
    <row r="318" spans="1:32" x14ac:dyDescent="0.3">
      <c r="A318" s="4"/>
      <c r="B318" s="11" t="s">
        <v>268</v>
      </c>
      <c r="C318" s="14" t="s">
        <v>2086</v>
      </c>
      <c r="D318" s="11">
        <v>530</v>
      </c>
      <c r="E318" s="82"/>
      <c r="F318" s="11"/>
      <c r="G318" s="176">
        <f>Tabla14914[[#This Row],[PPF (µmol/s)]]/Tabla14914[[#This Row],[Power use (W)]]</f>
        <v>0</v>
      </c>
      <c r="H318" s="195"/>
      <c r="I318" s="195"/>
      <c r="J318" s="195"/>
      <c r="K318" s="195"/>
      <c r="L318" s="195"/>
      <c r="M318" s="195"/>
      <c r="N318" s="4" t="s">
        <v>1122</v>
      </c>
    </row>
    <row r="319" spans="1:32" x14ac:dyDescent="0.3">
      <c r="A319" s="4"/>
      <c r="B319" s="11" t="s">
        <v>269</v>
      </c>
      <c r="C319" s="14" t="s">
        <v>2086</v>
      </c>
      <c r="D319" s="11">
        <v>608</v>
      </c>
      <c r="E319" s="82"/>
      <c r="F319" s="11"/>
      <c r="G319" s="176">
        <f>Tabla14914[[#This Row],[PPF (µmol/s)]]/Tabla14914[[#This Row],[Power use (W)]]</f>
        <v>0</v>
      </c>
      <c r="H319" s="195"/>
      <c r="I319" s="195"/>
      <c r="J319" s="195"/>
      <c r="K319" s="195"/>
      <c r="L319" s="195"/>
      <c r="M319" s="195"/>
      <c r="N319" s="4" t="s">
        <v>1123</v>
      </c>
    </row>
    <row r="320" spans="1:32" x14ac:dyDescent="0.3">
      <c r="A320" s="4"/>
      <c r="B320" s="11" t="s">
        <v>270</v>
      </c>
      <c r="C320" s="14" t="s">
        <v>2086</v>
      </c>
      <c r="D320" s="11">
        <v>250</v>
      </c>
      <c r="E320" s="82"/>
      <c r="F320" s="11"/>
      <c r="G320" s="176">
        <f>Tabla14914[[#This Row],[PPF (µmol/s)]]/Tabla14914[[#This Row],[Power use (W)]]</f>
        <v>0</v>
      </c>
      <c r="H320" s="195"/>
      <c r="I320" s="195"/>
      <c r="J320" s="195"/>
      <c r="K320" s="195"/>
      <c r="L320" s="195"/>
      <c r="M320" s="195"/>
      <c r="N320" s="4" t="s">
        <v>1124</v>
      </c>
    </row>
    <row r="321" spans="1:32" x14ac:dyDescent="0.3">
      <c r="A321" s="4"/>
      <c r="B321" s="11" t="s">
        <v>271</v>
      </c>
      <c r="C321" s="14" t="s">
        <v>2086</v>
      </c>
      <c r="D321" s="11">
        <v>200</v>
      </c>
      <c r="E321" s="82"/>
      <c r="F321" s="11"/>
      <c r="G321" s="176">
        <f>Tabla14914[[#This Row],[PPF (µmol/s)]]/Tabla14914[[#This Row],[Power use (W)]]</f>
        <v>0</v>
      </c>
      <c r="H321" s="195"/>
      <c r="I321" s="195"/>
      <c r="J321" s="195"/>
      <c r="K321" s="195"/>
      <c r="L321" s="195"/>
      <c r="M321" s="195"/>
      <c r="N321" s="4" t="s">
        <v>1125</v>
      </c>
    </row>
    <row r="322" spans="1:32" ht="15" thickBot="1" x14ac:dyDescent="0.35">
      <c r="A322" s="4"/>
      <c r="B322" s="11" t="s">
        <v>272</v>
      </c>
      <c r="C322" s="14" t="s">
        <v>2086</v>
      </c>
      <c r="D322" s="11">
        <v>405</v>
      </c>
      <c r="E322" s="82"/>
      <c r="F322" s="11"/>
      <c r="G322" s="176">
        <f>Tabla14914[[#This Row],[PPF (µmol/s)]]/Tabla14914[[#This Row],[Power use (W)]]</f>
        <v>0</v>
      </c>
      <c r="H322" s="195"/>
      <c r="I322" s="195"/>
      <c r="J322" s="195"/>
      <c r="K322" s="195"/>
      <c r="L322" s="195"/>
      <c r="M322" s="195"/>
      <c r="N322" s="4" t="s">
        <v>1126</v>
      </c>
    </row>
    <row r="323" spans="1:32" x14ac:dyDescent="0.3">
      <c r="A323" s="4"/>
      <c r="B323" s="11" t="s">
        <v>273</v>
      </c>
      <c r="C323" s="14" t="s">
        <v>2086</v>
      </c>
      <c r="D323" s="11">
        <v>395</v>
      </c>
      <c r="E323" s="82"/>
      <c r="F323" s="11"/>
      <c r="G323" s="176">
        <f>Tabla14914[[#This Row],[PPF (µmol/s)]]/Tabla14914[[#This Row],[Power use (W)]]</f>
        <v>0</v>
      </c>
      <c r="H323" s="195"/>
      <c r="I323" s="195"/>
      <c r="J323" s="195"/>
      <c r="K323" s="195"/>
      <c r="L323" s="195"/>
      <c r="M323" s="195"/>
      <c r="N323" s="4" t="s">
        <v>1110</v>
      </c>
      <c r="S323" s="614" t="s">
        <v>6</v>
      </c>
      <c r="T323" s="563" t="s">
        <v>947</v>
      </c>
      <c r="U323" s="632" t="s">
        <v>2064</v>
      </c>
      <c r="V323" s="654">
        <v>650</v>
      </c>
      <c r="W323" s="548">
        <v>1820</v>
      </c>
      <c r="X323" s="548">
        <v>2.8</v>
      </c>
      <c r="Y323" s="212">
        <f>Tabla14914[[#This Row],[PPF (µmol/s)]]/Tabla14914[[#This Row],[Power use (W)]]</f>
        <v>0</v>
      </c>
      <c r="Z323" s="627"/>
      <c r="AA323" s="627"/>
      <c r="AB323" s="627"/>
      <c r="AC323" s="627"/>
      <c r="AD323" s="628">
        <v>2.8</v>
      </c>
      <c r="AE323" s="627"/>
      <c r="AF323" s="655" t="s">
        <v>2693</v>
      </c>
    </row>
    <row r="324" spans="1:32" hidden="1" x14ac:dyDescent="0.3">
      <c r="A324" s="4"/>
      <c r="B324" s="11" t="s">
        <v>274</v>
      </c>
      <c r="C324" s="11" t="s">
        <v>2087</v>
      </c>
      <c r="D324" s="11">
        <v>100</v>
      </c>
      <c r="E324" s="82"/>
      <c r="F324" s="11"/>
      <c r="G324" s="176">
        <f>Tabla14914[[#This Row],[PPF (µmol/s)]]/Tabla14914[[#This Row],[Power use (W)]]</f>
        <v>0</v>
      </c>
      <c r="H324" s="195"/>
      <c r="I324" s="195"/>
      <c r="J324" s="195"/>
      <c r="K324" s="195"/>
      <c r="L324" s="195"/>
      <c r="M324" s="195"/>
      <c r="N324" s="4" t="s">
        <v>1127</v>
      </c>
      <c r="S324" s="59" t="s">
        <v>296</v>
      </c>
      <c r="T324" s="60" t="s">
        <v>948</v>
      </c>
      <c r="U324" s="14" t="s">
        <v>2064</v>
      </c>
      <c r="V324" s="96">
        <v>650</v>
      </c>
      <c r="W324" s="11">
        <v>1690</v>
      </c>
      <c r="X324" s="11">
        <v>2.8</v>
      </c>
      <c r="Y324" s="215">
        <f>Tabla14914[[#This Row],[PPF (µmol/s)]]/Tabla14914[[#This Row],[Power use (W)]]</f>
        <v>0</v>
      </c>
      <c r="Z324" s="621"/>
      <c r="AA324" s="621"/>
      <c r="AB324" s="621"/>
      <c r="AC324" s="621"/>
      <c r="AD324" s="622">
        <v>2.6</v>
      </c>
      <c r="AE324" s="621"/>
      <c r="AF324" s="437" t="s">
        <v>2693</v>
      </c>
    </row>
    <row r="325" spans="1:32" ht="15" hidden="1" thickBot="1" x14ac:dyDescent="0.35">
      <c r="A325" s="4"/>
      <c r="B325" s="11" t="s">
        <v>275</v>
      </c>
      <c r="C325" s="11" t="s">
        <v>2087</v>
      </c>
      <c r="D325" s="11">
        <v>150</v>
      </c>
      <c r="E325" s="82"/>
      <c r="F325" s="11"/>
      <c r="G325" s="176">
        <f>Tabla14914[[#This Row],[PPF (µmol/s)]]/Tabla14914[[#This Row],[Power use (W)]]</f>
        <v>0</v>
      </c>
      <c r="H325" s="195"/>
      <c r="I325" s="195"/>
      <c r="J325" s="195"/>
      <c r="K325" s="195"/>
      <c r="L325" s="195"/>
      <c r="M325" s="195"/>
      <c r="N325" s="4" t="s">
        <v>1128</v>
      </c>
      <c r="S325" s="569" t="s">
        <v>2019</v>
      </c>
      <c r="T325" s="565" t="s">
        <v>949</v>
      </c>
      <c r="U325" s="549" t="s">
        <v>2064</v>
      </c>
      <c r="V325" s="656">
        <v>650</v>
      </c>
      <c r="W325" s="550">
        <v>1820</v>
      </c>
      <c r="X325" s="550">
        <v>2.8</v>
      </c>
      <c r="Y325" s="216">
        <f>Tabla14914[[#This Row],[PPF (µmol/s)]]/Tabla14914[[#This Row],[Power use (W)]]</f>
        <v>0</v>
      </c>
      <c r="Z325" s="621"/>
      <c r="AA325" s="621"/>
      <c r="AB325" s="621"/>
      <c r="AC325" s="621"/>
      <c r="AD325" s="622">
        <v>2.8</v>
      </c>
      <c r="AE325" s="621"/>
      <c r="AF325" s="657" t="s">
        <v>2693</v>
      </c>
    </row>
    <row r="326" spans="1:32" hidden="1" x14ac:dyDescent="0.3">
      <c r="A326" s="4"/>
      <c r="B326" s="11" t="s">
        <v>276</v>
      </c>
      <c r="C326" s="11" t="s">
        <v>2087</v>
      </c>
      <c r="D326" s="11">
        <v>250</v>
      </c>
      <c r="E326" s="82"/>
      <c r="F326" s="11"/>
      <c r="G326" s="176">
        <f>Tabla14914[[#This Row],[PPF (µmol/s)]]/Tabla14914[[#This Row],[Power use (W)]]</f>
        <v>0</v>
      </c>
      <c r="H326" s="195"/>
      <c r="I326" s="195"/>
      <c r="J326" s="195"/>
      <c r="K326" s="195"/>
      <c r="L326" s="195"/>
      <c r="M326" s="195"/>
      <c r="N326" s="4" t="s">
        <v>1129</v>
      </c>
      <c r="S326" s="4"/>
      <c r="T326" s="11" t="s">
        <v>290</v>
      </c>
      <c r="U326" s="11" t="s">
        <v>2064</v>
      </c>
      <c r="V326" s="11">
        <v>395</v>
      </c>
      <c r="W326" s="619"/>
      <c r="X326" s="170">
        <v>2.4</v>
      </c>
      <c r="Y326" s="77">
        <f>Tabla14914[[#This Row],[PPF (µmol/s)]]/Tabla14914[[#This Row],[Power use (W)]]</f>
        <v>0</v>
      </c>
      <c r="Z326" s="197"/>
      <c r="AA326" s="197"/>
      <c r="AB326" s="197"/>
      <c r="AC326" s="226">
        <v>2.4</v>
      </c>
      <c r="AD326" s="197"/>
      <c r="AE326" s="197"/>
      <c r="AF326" s="4" t="s">
        <v>1142</v>
      </c>
    </row>
    <row r="327" spans="1:32" hidden="1" x14ac:dyDescent="0.3">
      <c r="A327" s="8"/>
      <c r="B327" s="13" t="s">
        <v>331</v>
      </c>
      <c r="C327" s="11" t="s">
        <v>2087</v>
      </c>
      <c r="D327" s="13">
        <v>100</v>
      </c>
      <c r="E327" s="82"/>
      <c r="F327" s="11"/>
      <c r="G327" s="176">
        <f>Tabla14914[[#This Row],[PPF (µmol/s)]]/Tabla14914[[#This Row],[Power use (W)]]</f>
        <v>0</v>
      </c>
      <c r="H327" s="195"/>
      <c r="I327" s="195"/>
      <c r="J327" s="195"/>
      <c r="K327" s="195"/>
      <c r="L327" s="195"/>
      <c r="M327" s="195"/>
      <c r="N327" s="4" t="s">
        <v>1130</v>
      </c>
      <c r="S327" s="568" t="s">
        <v>1161</v>
      </c>
      <c r="T327" s="623" t="s">
        <v>373</v>
      </c>
      <c r="U327" s="623" t="s">
        <v>2064</v>
      </c>
      <c r="V327" s="623">
        <v>215</v>
      </c>
      <c r="W327" s="623">
        <v>512</v>
      </c>
      <c r="X327" s="623">
        <v>2.38</v>
      </c>
      <c r="Y327" s="234">
        <f>Tabla14914[[#This Row],[PPF (µmol/s)]]/Tabla14914[[#This Row],[Power use (W)]]</f>
        <v>0</v>
      </c>
      <c r="Z327" s="207"/>
      <c r="AA327" s="207"/>
      <c r="AB327" s="207"/>
      <c r="AC327" s="236">
        <v>2.3813953488372093</v>
      </c>
      <c r="AD327" s="207"/>
      <c r="AE327" s="207"/>
      <c r="AF327" s="624" t="s">
        <v>1158</v>
      </c>
    </row>
    <row r="328" spans="1:32" ht="18.600000000000001" hidden="1" thickBot="1" x14ac:dyDescent="0.4">
      <c r="A328" s="56" t="s">
        <v>277</v>
      </c>
      <c r="B328" s="15"/>
      <c r="C328" s="27"/>
      <c r="D328" s="27"/>
      <c r="E328" s="27"/>
      <c r="F328" s="27"/>
      <c r="G328" s="158"/>
      <c r="H328" s="190"/>
      <c r="I328" s="190"/>
      <c r="J328" s="190"/>
      <c r="K328" s="190"/>
      <c r="L328" s="190"/>
      <c r="M328" s="190"/>
      <c r="N328" s="16"/>
      <c r="S328" s="96" t="s">
        <v>1162</v>
      </c>
      <c r="T328" s="96" t="s">
        <v>374</v>
      </c>
      <c r="U328" s="96" t="s">
        <v>2090</v>
      </c>
      <c r="V328" s="96">
        <v>430</v>
      </c>
      <c r="W328" s="96">
        <v>1025</v>
      </c>
      <c r="X328" s="96">
        <v>2.38</v>
      </c>
      <c r="Y328" s="234" t="e">
        <f>Tabla14914[[#This Row],[PPF (µmol/s)]]/Tabla14914[[#This Row],[Power use (W)]]</f>
        <v>#DIV/0!</v>
      </c>
      <c r="Z328" s="207"/>
      <c r="AA328" s="207"/>
      <c r="AB328" s="207"/>
      <c r="AC328" s="236">
        <v>2.3837209302325579</v>
      </c>
      <c r="AD328" s="207"/>
      <c r="AE328" s="207"/>
      <c r="AF328" s="66" t="s">
        <v>1159</v>
      </c>
    </row>
    <row r="329" spans="1:32" hidden="1" x14ac:dyDescent="0.3">
      <c r="A329" s="30" t="s">
        <v>332</v>
      </c>
      <c r="B329" s="14" t="s">
        <v>278</v>
      </c>
      <c r="C329" s="14" t="s">
        <v>82</v>
      </c>
      <c r="D329" s="14">
        <v>10</v>
      </c>
      <c r="E329" s="82"/>
      <c r="F329" s="169">
        <v>2.1</v>
      </c>
      <c r="G329" s="59">
        <f>Tabla14914[[#This Row],[PPF (µmol/s)]]/Tabla14914[[#This Row],[Power use (W)]]</f>
        <v>0</v>
      </c>
      <c r="H329" s="196"/>
      <c r="I329" s="196"/>
      <c r="J329" s="196"/>
      <c r="K329" s="211">
        <v>2.1</v>
      </c>
      <c r="L329" s="196"/>
      <c r="M329" s="196"/>
      <c r="N329" s="6" t="s">
        <v>1132</v>
      </c>
      <c r="S329" s="569" t="s">
        <v>2019</v>
      </c>
      <c r="T329" s="623" t="s">
        <v>375</v>
      </c>
      <c r="U329" s="623" t="s">
        <v>2091</v>
      </c>
      <c r="V329" s="623">
        <v>645</v>
      </c>
      <c r="W329" s="623">
        <v>1535</v>
      </c>
      <c r="X329" s="623">
        <v>2.38</v>
      </c>
      <c r="Y329" s="234">
        <f>Tabla14914[[#This Row],[PPF (µmol/s)]]/Tabla14914[[#This Row],[Power use (W)]]</f>
        <v>0</v>
      </c>
      <c r="Z329" s="207"/>
      <c r="AA329" s="207"/>
      <c r="AB329" s="207"/>
      <c r="AC329" s="236">
        <v>2.3798449612403099</v>
      </c>
      <c r="AD329" s="207"/>
      <c r="AE329" s="207"/>
      <c r="AF329" s="624" t="s">
        <v>1160</v>
      </c>
    </row>
    <row r="330" spans="1:32" hidden="1" x14ac:dyDescent="0.3">
      <c r="A330" s="28" t="s">
        <v>333</v>
      </c>
      <c r="B330" s="11" t="s">
        <v>280</v>
      </c>
      <c r="C330" s="11" t="s">
        <v>82</v>
      </c>
      <c r="D330" s="11">
        <v>14</v>
      </c>
      <c r="E330" s="82"/>
      <c r="F330" s="169">
        <v>2.1</v>
      </c>
      <c r="G330" s="59">
        <f>Tabla14914[[#This Row],[PPF (µmol/s)]]/Tabla14914[[#This Row],[Power use (W)]]</f>
        <v>0</v>
      </c>
      <c r="H330" s="196"/>
      <c r="I330" s="196"/>
      <c r="J330" s="196"/>
      <c r="K330" s="211">
        <v>2.1</v>
      </c>
      <c r="L330" s="196"/>
      <c r="M330" s="196"/>
      <c r="N330" s="4" t="s">
        <v>1131</v>
      </c>
      <c r="S330" s="20" t="s">
        <v>384</v>
      </c>
      <c r="T330" s="34" t="s">
        <v>385</v>
      </c>
      <c r="U330" s="11" t="s">
        <v>2091</v>
      </c>
      <c r="V330" s="96">
        <v>100</v>
      </c>
      <c r="W330" s="96">
        <v>107.7</v>
      </c>
      <c r="X330" s="96">
        <v>1.1000000000000001</v>
      </c>
      <c r="Y330" s="234">
        <f>Tabla14914[[#This Row],[PPF (µmol/s)]]/Tabla14914[[#This Row],[Power use (W)]]</f>
        <v>0</v>
      </c>
      <c r="Z330" s="207"/>
      <c r="AA330" s="236">
        <v>1.077</v>
      </c>
      <c r="AB330" s="207"/>
      <c r="AC330" s="207"/>
      <c r="AD330" s="207"/>
      <c r="AE330" s="207"/>
      <c r="AF330" s="66" t="s">
        <v>1165</v>
      </c>
    </row>
    <row r="331" spans="1:32" hidden="1" x14ac:dyDescent="0.3">
      <c r="A331" s="4"/>
      <c r="B331" s="11" t="s">
        <v>281</v>
      </c>
      <c r="C331" s="11" t="s">
        <v>82</v>
      </c>
      <c r="D331" s="11">
        <v>18</v>
      </c>
      <c r="E331" s="82"/>
      <c r="F331" s="169">
        <v>2.1</v>
      </c>
      <c r="G331" s="59">
        <f>Tabla14914[[#This Row],[PPF (µmol/s)]]/Tabla14914[[#This Row],[Power use (W)]]</f>
        <v>0</v>
      </c>
      <c r="H331" s="196"/>
      <c r="I331" s="196"/>
      <c r="J331" s="196"/>
      <c r="K331" s="211">
        <v>2.1</v>
      </c>
      <c r="L331" s="196"/>
      <c r="M331" s="196"/>
      <c r="N331" s="4" t="s">
        <v>1133</v>
      </c>
      <c r="S331" s="564"/>
      <c r="T331" s="578" t="s">
        <v>386</v>
      </c>
      <c r="U331" s="546" t="s">
        <v>2091</v>
      </c>
      <c r="V331" s="623">
        <v>100</v>
      </c>
      <c r="W331" s="623">
        <v>130.4</v>
      </c>
      <c r="X331" s="623">
        <v>1.35</v>
      </c>
      <c r="Y331" s="234">
        <f>Tabla14914[[#This Row],[PPF (µmol/s)]]/Tabla14914[[#This Row],[Power use (W)]]</f>
        <v>0</v>
      </c>
      <c r="Z331" s="207"/>
      <c r="AA331" s="236">
        <v>1.304</v>
      </c>
      <c r="AB331" s="207"/>
      <c r="AC331" s="207"/>
      <c r="AD331" s="207"/>
      <c r="AE331" s="207"/>
      <c r="AF331" s="624" t="s">
        <v>1165</v>
      </c>
    </row>
    <row r="332" spans="1:32" ht="15" hidden="1" thickBot="1" x14ac:dyDescent="0.35">
      <c r="A332" s="4" t="s">
        <v>2023</v>
      </c>
      <c r="B332" s="11" t="s">
        <v>282</v>
      </c>
      <c r="C332" s="11" t="s">
        <v>82</v>
      </c>
      <c r="D332" s="11">
        <v>28</v>
      </c>
      <c r="E332" s="82"/>
      <c r="F332" s="169">
        <v>2.1</v>
      </c>
      <c r="G332" s="59">
        <f>Tabla14914[[#This Row],[PPF (µmol/s)]]/Tabla14914[[#This Row],[Power use (W)]]</f>
        <v>0</v>
      </c>
      <c r="H332" s="196"/>
      <c r="I332" s="196"/>
      <c r="J332" s="196"/>
      <c r="K332" s="211">
        <v>2.1</v>
      </c>
      <c r="L332" s="196"/>
      <c r="M332" s="196"/>
      <c r="N332" s="4" t="s">
        <v>1134</v>
      </c>
      <c r="S332" s="20"/>
      <c r="T332" s="36" t="s">
        <v>387</v>
      </c>
      <c r="U332" s="11" t="s">
        <v>2091</v>
      </c>
      <c r="V332" s="96">
        <v>100</v>
      </c>
      <c r="W332" s="96">
        <v>111.7</v>
      </c>
      <c r="X332" s="96">
        <v>1.1499999999999999</v>
      </c>
      <c r="Y332" s="234">
        <f>Tabla14914[[#This Row],[PPF (µmol/s)]]/Tabla14914[[#This Row],[Power use (W)]]</f>
        <v>0</v>
      </c>
      <c r="Z332" s="207"/>
      <c r="AA332" s="236">
        <v>1.117</v>
      </c>
      <c r="AB332" s="207"/>
      <c r="AC332" s="207"/>
      <c r="AD332" s="207"/>
      <c r="AE332" s="207"/>
      <c r="AF332" s="66" t="s">
        <v>1165</v>
      </c>
    </row>
    <row r="333" spans="1:32" hidden="1" x14ac:dyDescent="0.3">
      <c r="A333" s="4" t="s">
        <v>335</v>
      </c>
      <c r="B333" s="11" t="s">
        <v>283</v>
      </c>
      <c r="C333" s="11" t="s">
        <v>82</v>
      </c>
      <c r="D333" s="11">
        <v>35</v>
      </c>
      <c r="E333" s="82"/>
      <c r="F333" s="169">
        <v>2.1</v>
      </c>
      <c r="G333" s="59">
        <f>Tabla14914[[#This Row],[PPF (µmol/s)]]/Tabla14914[[#This Row],[Power use (W)]]</f>
        <v>0</v>
      </c>
      <c r="H333" s="196"/>
      <c r="I333" s="196"/>
      <c r="J333" s="196"/>
      <c r="K333" s="211">
        <v>2.1</v>
      </c>
      <c r="L333" s="196"/>
      <c r="M333" s="196"/>
      <c r="N333" s="4" t="s">
        <v>1135</v>
      </c>
      <c r="S333" s="564" t="s">
        <v>396</v>
      </c>
      <c r="T333" s="576" t="s">
        <v>388</v>
      </c>
      <c r="U333" s="546" t="s">
        <v>2092</v>
      </c>
      <c r="V333" s="623">
        <v>160</v>
      </c>
      <c r="W333" s="623">
        <v>179.5</v>
      </c>
      <c r="X333" s="623">
        <v>1.1000000000000001</v>
      </c>
      <c r="Y333" s="234">
        <f>Tabla14914[[#This Row],[PPF (µmol/s)]]/Tabla14914[[#This Row],[Power use (W)]]</f>
        <v>0</v>
      </c>
      <c r="Z333" s="207"/>
      <c r="AA333" s="236">
        <v>1.121875</v>
      </c>
      <c r="AB333" s="207"/>
      <c r="AC333" s="207"/>
      <c r="AD333" s="207"/>
      <c r="AE333" s="207"/>
      <c r="AF333" s="624" t="s">
        <v>1165</v>
      </c>
    </row>
    <row r="334" spans="1:32" hidden="1" x14ac:dyDescent="0.3">
      <c r="A334" s="4" t="s">
        <v>336</v>
      </c>
      <c r="B334" s="11" t="s">
        <v>284</v>
      </c>
      <c r="C334" s="11" t="s">
        <v>82</v>
      </c>
      <c r="D334" s="11">
        <v>65</v>
      </c>
      <c r="E334" s="82"/>
      <c r="F334" s="170">
        <v>1.8</v>
      </c>
      <c r="G334" s="77">
        <f>Tabla14914[[#This Row],[PPF (µmol/s)]]/Tabla14914[[#This Row],[Power use (W)]]</f>
        <v>0</v>
      </c>
      <c r="H334" s="197"/>
      <c r="I334" s="197"/>
      <c r="J334" s="226">
        <v>1.8</v>
      </c>
      <c r="K334" s="197"/>
      <c r="L334" s="197"/>
      <c r="M334" s="197"/>
      <c r="N334" s="4" t="s">
        <v>1136</v>
      </c>
      <c r="S334" s="20"/>
      <c r="T334" s="37" t="s">
        <v>390</v>
      </c>
      <c r="U334" s="11" t="s">
        <v>2092</v>
      </c>
      <c r="V334" s="96">
        <v>160</v>
      </c>
      <c r="W334" s="96">
        <v>217.4</v>
      </c>
      <c r="X334" s="96">
        <v>1.35</v>
      </c>
      <c r="Y334" s="234">
        <f>Tabla14914[[#This Row],[PPF (µmol/s)]]/Tabla14914[[#This Row],[Power use (W)]]</f>
        <v>0</v>
      </c>
      <c r="Z334" s="207"/>
      <c r="AA334" s="236">
        <v>1.3587500000000001</v>
      </c>
      <c r="AB334" s="207"/>
      <c r="AC334" s="207"/>
      <c r="AD334" s="207"/>
      <c r="AE334" s="207"/>
      <c r="AF334" s="66" t="s">
        <v>1165</v>
      </c>
    </row>
    <row r="335" spans="1:32" ht="15" hidden="1" thickBot="1" x14ac:dyDescent="0.35">
      <c r="A335" s="4" t="s">
        <v>337</v>
      </c>
      <c r="B335" s="11" t="s">
        <v>285</v>
      </c>
      <c r="C335" s="11" t="s">
        <v>82</v>
      </c>
      <c r="D335" s="11">
        <v>80</v>
      </c>
      <c r="E335" s="82"/>
      <c r="F335" s="170">
        <v>1.8</v>
      </c>
      <c r="G335" s="77">
        <f>Tabla14914[[#This Row],[PPF (µmol/s)]]/Tabla14914[[#This Row],[Power use (W)]]</f>
        <v>0</v>
      </c>
      <c r="H335" s="197"/>
      <c r="I335" s="197"/>
      <c r="J335" s="226">
        <v>1.8</v>
      </c>
      <c r="K335" s="197"/>
      <c r="L335" s="197"/>
      <c r="M335" s="197"/>
      <c r="N335" s="4" t="s">
        <v>1137</v>
      </c>
      <c r="S335" s="564"/>
      <c r="T335" s="577" t="s">
        <v>391</v>
      </c>
      <c r="U335" s="546" t="s">
        <v>2092</v>
      </c>
      <c r="V335" s="623">
        <v>160</v>
      </c>
      <c r="W335" s="623">
        <v>186.2</v>
      </c>
      <c r="X335" s="623">
        <v>1.1499999999999999</v>
      </c>
      <c r="Y335" s="234">
        <f>Tabla14914[[#This Row],[PPF (µmol/s)]]/Tabla14914[[#This Row],[Power use (W)]]</f>
        <v>0</v>
      </c>
      <c r="Z335" s="207"/>
      <c r="AA335" s="236">
        <v>1.1637499999999998</v>
      </c>
      <c r="AB335" s="207"/>
      <c r="AC335" s="207"/>
      <c r="AD335" s="207"/>
      <c r="AE335" s="207"/>
      <c r="AF335" s="624" t="s">
        <v>1165</v>
      </c>
    </row>
    <row r="336" spans="1:32" hidden="1" x14ac:dyDescent="0.3">
      <c r="A336" s="4" t="s">
        <v>338</v>
      </c>
      <c r="B336" s="11" t="s">
        <v>286</v>
      </c>
      <c r="C336" s="11" t="s">
        <v>82</v>
      </c>
      <c r="D336" s="11">
        <v>90</v>
      </c>
      <c r="E336" s="82"/>
      <c r="F336" s="170">
        <v>1.8</v>
      </c>
      <c r="G336" s="77">
        <f>Tabla14914[[#This Row],[PPF (µmol/s)]]/Tabla14914[[#This Row],[Power use (W)]]</f>
        <v>0</v>
      </c>
      <c r="H336" s="197"/>
      <c r="I336" s="197"/>
      <c r="J336" s="226">
        <v>1.8</v>
      </c>
      <c r="K336" s="197"/>
      <c r="L336" s="197"/>
      <c r="M336" s="197"/>
      <c r="N336" s="4" t="s">
        <v>1137</v>
      </c>
      <c r="S336" s="20" t="s">
        <v>384</v>
      </c>
      <c r="T336" s="34" t="s">
        <v>392</v>
      </c>
      <c r="U336" s="11" t="s">
        <v>2093</v>
      </c>
      <c r="V336" s="96">
        <v>230</v>
      </c>
      <c r="W336" s="96">
        <v>251.4</v>
      </c>
      <c r="X336" s="96">
        <v>1.1000000000000001</v>
      </c>
      <c r="Y336" s="234">
        <f>Tabla14914[[#This Row],[PPF (µmol/s)]]/Tabla14914[[#This Row],[Power use (W)]]</f>
        <v>0</v>
      </c>
      <c r="Z336" s="207"/>
      <c r="AA336" s="236">
        <v>1.0930434782608696</v>
      </c>
      <c r="AB336" s="207"/>
      <c r="AC336" s="207"/>
      <c r="AD336" s="207"/>
      <c r="AE336" s="207"/>
      <c r="AF336" s="66" t="s">
        <v>1165</v>
      </c>
    </row>
    <row r="337" spans="1:32" hidden="1" x14ac:dyDescent="0.3">
      <c r="A337" s="4" t="s">
        <v>339</v>
      </c>
      <c r="B337" s="11" t="s">
        <v>287</v>
      </c>
      <c r="C337" s="11" t="s">
        <v>82</v>
      </c>
      <c r="D337" s="11">
        <v>88</v>
      </c>
      <c r="E337" s="82"/>
      <c r="F337" s="170">
        <v>2.4</v>
      </c>
      <c r="G337" s="77">
        <f>Tabla14914[[#This Row],[PPF (µmol/s)]]/Tabla14914[[#This Row],[Power use (W)]]</f>
        <v>0</v>
      </c>
      <c r="H337" s="197"/>
      <c r="I337" s="197"/>
      <c r="J337" s="197"/>
      <c r="K337" s="226">
        <v>2.4</v>
      </c>
      <c r="L337" s="197"/>
      <c r="M337" s="197"/>
      <c r="N337" s="4" t="s">
        <v>1138</v>
      </c>
      <c r="S337" s="562"/>
      <c r="T337" s="543" t="s">
        <v>393</v>
      </c>
      <c r="U337" s="546" t="s">
        <v>2093</v>
      </c>
      <c r="V337" s="623">
        <v>230</v>
      </c>
      <c r="W337" s="623">
        <v>304.3</v>
      </c>
      <c r="X337" s="623">
        <v>1.35</v>
      </c>
      <c r="Y337" s="234">
        <f>Tabla14914[[#This Row],[PPF (µmol/s)]]/Tabla14914[[#This Row],[Power use (W)]]</f>
        <v>0</v>
      </c>
      <c r="Z337" s="207"/>
      <c r="AA337" s="236">
        <v>1.3230434782608695</v>
      </c>
      <c r="AB337" s="207"/>
      <c r="AC337" s="207"/>
      <c r="AD337" s="207"/>
      <c r="AE337" s="207"/>
      <c r="AF337" s="624" t="s">
        <v>1165</v>
      </c>
    </row>
    <row r="338" spans="1:32" ht="15" hidden="1" thickBot="1" x14ac:dyDescent="0.35">
      <c r="A338" s="4" t="s">
        <v>340</v>
      </c>
      <c r="B338" s="11" t="s">
        <v>288</v>
      </c>
      <c r="C338" s="11" t="s">
        <v>82</v>
      </c>
      <c r="D338" s="11">
        <v>132</v>
      </c>
      <c r="E338" s="82"/>
      <c r="F338" s="170">
        <v>2.4</v>
      </c>
      <c r="G338" s="77">
        <f>Tabla14914[[#This Row],[PPF (µmol/s)]]/Tabla14914[[#This Row],[Power use (W)]]</f>
        <v>0</v>
      </c>
      <c r="H338" s="197"/>
      <c r="I338" s="197"/>
      <c r="J338" s="197"/>
      <c r="K338" s="226">
        <v>2.4</v>
      </c>
      <c r="L338" s="197"/>
      <c r="M338" s="197"/>
      <c r="N338" s="4" t="s">
        <v>1139</v>
      </c>
      <c r="S338" s="4"/>
      <c r="T338" s="38" t="s">
        <v>394</v>
      </c>
      <c r="U338" s="11" t="s">
        <v>2093</v>
      </c>
      <c r="V338" s="96">
        <v>230</v>
      </c>
      <c r="W338" s="96">
        <v>260.60000000000002</v>
      </c>
      <c r="X338" s="96">
        <v>1.1499999999999999</v>
      </c>
      <c r="Y338" s="234">
        <f>Tabla14914[[#This Row],[PPF (µmol/s)]]/Tabla14914[[#This Row],[Power use (W)]]</f>
        <v>0</v>
      </c>
      <c r="Z338" s="207"/>
      <c r="AA338" s="236">
        <v>1.1330434782608696</v>
      </c>
      <c r="AB338" s="207"/>
      <c r="AC338" s="207"/>
      <c r="AD338" s="207"/>
      <c r="AE338" s="207"/>
      <c r="AF338" s="66" t="s">
        <v>1165</v>
      </c>
    </row>
    <row r="339" spans="1:32" hidden="1" x14ac:dyDescent="0.3">
      <c r="A339" s="280" t="s">
        <v>2019</v>
      </c>
      <c r="B339" s="11" t="s">
        <v>292</v>
      </c>
      <c r="C339" s="11" t="s">
        <v>82</v>
      </c>
      <c r="D339" s="11">
        <v>199</v>
      </c>
      <c r="E339" s="82"/>
      <c r="F339" s="170">
        <v>2.4</v>
      </c>
      <c r="G339" s="77">
        <f>Tabla14914[[#This Row],[PPF (µmol/s)]]/Tabla14914[[#This Row],[Power use (W)]]</f>
        <v>0</v>
      </c>
      <c r="H339" s="197"/>
      <c r="I339" s="197"/>
      <c r="J339" s="197"/>
      <c r="K339" s="226">
        <v>2.4</v>
      </c>
      <c r="L339" s="197"/>
      <c r="M339" s="197"/>
      <c r="N339" s="4" t="s">
        <v>1140</v>
      </c>
      <c r="S339" s="564" t="s">
        <v>384</v>
      </c>
      <c r="T339" s="576" t="s">
        <v>399</v>
      </c>
      <c r="U339" s="546" t="s">
        <v>2094</v>
      </c>
      <c r="V339" s="623">
        <v>320</v>
      </c>
      <c r="W339" s="623">
        <v>351.5</v>
      </c>
      <c r="X339" s="623">
        <v>1.1000000000000001</v>
      </c>
      <c r="Y339" s="234">
        <f>Tabla14914[[#This Row],[PPF (µmol/s)]]/Tabla14914[[#This Row],[Power use (W)]]</f>
        <v>0</v>
      </c>
      <c r="Z339" s="207"/>
      <c r="AA339" s="236">
        <v>1.0984375</v>
      </c>
      <c r="AB339" s="207"/>
      <c r="AC339" s="207"/>
      <c r="AD339" s="207"/>
      <c r="AE339" s="207"/>
      <c r="AF339" s="624" t="s">
        <v>1165</v>
      </c>
    </row>
    <row r="340" spans="1:32" hidden="1" x14ac:dyDescent="0.3">
      <c r="A340" s="4"/>
      <c r="B340" s="11" t="s">
        <v>289</v>
      </c>
      <c r="C340" s="11" t="s">
        <v>82</v>
      </c>
      <c r="D340" s="11">
        <v>125</v>
      </c>
      <c r="E340" s="82"/>
      <c r="F340" s="170">
        <v>2.1</v>
      </c>
      <c r="G340" s="77">
        <f>Tabla14914[[#This Row],[PPF (µmol/s)]]/Tabla14914[[#This Row],[Power use (W)]]</f>
        <v>0</v>
      </c>
      <c r="H340" s="197"/>
      <c r="I340" s="197"/>
      <c r="J340" s="197"/>
      <c r="K340" s="226">
        <v>2.1</v>
      </c>
      <c r="L340" s="197"/>
      <c r="M340" s="197"/>
      <c r="N340" s="4" t="s">
        <v>1141</v>
      </c>
      <c r="S340" s="4"/>
      <c r="T340" s="37" t="s">
        <v>398</v>
      </c>
      <c r="U340" s="11" t="s">
        <v>2094</v>
      </c>
      <c r="V340" s="96">
        <v>320</v>
      </c>
      <c r="W340" s="96">
        <v>425.3</v>
      </c>
      <c r="X340" s="96">
        <v>1.35</v>
      </c>
      <c r="Y340" s="234">
        <f>Tabla14914[[#This Row],[PPF (µmol/s)]]/Tabla14914[[#This Row],[Power use (W)]]</f>
        <v>0</v>
      </c>
      <c r="Z340" s="207"/>
      <c r="AA340" s="236">
        <v>1.3290625</v>
      </c>
      <c r="AB340" s="207"/>
      <c r="AC340" s="207"/>
      <c r="AD340" s="207"/>
      <c r="AE340" s="207"/>
      <c r="AF340" s="66" t="s">
        <v>1165</v>
      </c>
    </row>
    <row r="341" spans="1:32" ht="15" hidden="1" thickBot="1" x14ac:dyDescent="0.35">
      <c r="A341" s="4"/>
      <c r="B341" s="11" t="s">
        <v>290</v>
      </c>
      <c r="C341" s="11" t="s">
        <v>2064</v>
      </c>
      <c r="D341" s="11">
        <v>395</v>
      </c>
      <c r="E341" s="82"/>
      <c r="F341" s="170">
        <v>2.4</v>
      </c>
      <c r="G341" s="77">
        <f>Tabla14914[[#This Row],[PPF (µmol/s)]]/Tabla14914[[#This Row],[Power use (W)]]</f>
        <v>0</v>
      </c>
      <c r="H341" s="197"/>
      <c r="I341" s="197"/>
      <c r="J341" s="197"/>
      <c r="K341" s="226">
        <v>2.4</v>
      </c>
      <c r="L341" s="197"/>
      <c r="M341" s="197"/>
      <c r="N341" s="4" t="s">
        <v>1142</v>
      </c>
      <c r="S341" s="562"/>
      <c r="T341" s="577" t="s">
        <v>400</v>
      </c>
      <c r="U341" s="546" t="s">
        <v>2094</v>
      </c>
      <c r="V341" s="623">
        <v>320</v>
      </c>
      <c r="W341" s="623">
        <v>364.2</v>
      </c>
      <c r="X341" s="623">
        <v>1.1499999999999999</v>
      </c>
      <c r="Y341" s="234">
        <f>Tabla14914[[#This Row],[PPF (µmol/s)]]/Tabla14914[[#This Row],[Power use (W)]]</f>
        <v>0</v>
      </c>
      <c r="Z341" s="207"/>
      <c r="AA341" s="236">
        <v>1.1381250000000001</v>
      </c>
      <c r="AB341" s="207"/>
      <c r="AC341" s="207"/>
      <c r="AD341" s="207"/>
      <c r="AE341" s="207"/>
      <c r="AF341" s="624" t="s">
        <v>1165</v>
      </c>
    </row>
    <row r="342" spans="1:32" hidden="1" x14ac:dyDescent="0.3">
      <c r="A342" s="4"/>
      <c r="B342" s="11" t="s">
        <v>1146</v>
      </c>
      <c r="C342" s="11" t="s">
        <v>1145</v>
      </c>
      <c r="D342" s="11">
        <v>314</v>
      </c>
      <c r="E342" s="82"/>
      <c r="F342" s="170">
        <v>1.8</v>
      </c>
      <c r="G342" s="77">
        <f>Tabla14914[[#This Row],[PPF (µmol/s)]]/Tabla14914[[#This Row],[Power use (W)]]</f>
        <v>0</v>
      </c>
      <c r="H342" s="197"/>
      <c r="I342" s="197"/>
      <c r="J342" s="226">
        <v>1.8</v>
      </c>
      <c r="K342" s="197"/>
      <c r="L342" s="197"/>
      <c r="M342" s="197"/>
      <c r="N342" s="4" t="s">
        <v>1143</v>
      </c>
      <c r="S342" s="20" t="s">
        <v>384</v>
      </c>
      <c r="T342" s="34" t="s">
        <v>404</v>
      </c>
      <c r="U342" s="11" t="s">
        <v>2095</v>
      </c>
      <c r="V342" s="96">
        <v>480</v>
      </c>
      <c r="W342" s="96">
        <v>538.6</v>
      </c>
      <c r="X342" s="96">
        <v>1.1000000000000001</v>
      </c>
      <c r="Y342" s="234">
        <f>Tabla14914[[#This Row],[PPF (µmol/s)]]/Tabla14914[[#This Row],[Power use (W)]]</f>
        <v>0</v>
      </c>
      <c r="Z342" s="207"/>
      <c r="AA342" s="236">
        <v>1.1220833333333333</v>
      </c>
      <c r="AB342" s="207"/>
      <c r="AC342" s="207"/>
      <c r="AD342" s="207"/>
      <c r="AE342" s="207"/>
      <c r="AF342" s="66" t="s">
        <v>1165</v>
      </c>
    </row>
    <row r="343" spans="1:32" hidden="1" x14ac:dyDescent="0.3">
      <c r="A343" s="4"/>
      <c r="B343" s="11" t="s">
        <v>1147</v>
      </c>
      <c r="C343" s="11" t="s">
        <v>1149</v>
      </c>
      <c r="D343" s="11">
        <v>471</v>
      </c>
      <c r="E343" s="82"/>
      <c r="F343" s="170">
        <v>1.8</v>
      </c>
      <c r="G343" s="77">
        <f>Tabla14914[[#This Row],[PPF (µmol/s)]]/Tabla14914[[#This Row],[Power use (W)]]</f>
        <v>0</v>
      </c>
      <c r="H343" s="197"/>
      <c r="I343" s="197"/>
      <c r="J343" s="226">
        <v>1.8</v>
      </c>
      <c r="K343" s="197"/>
      <c r="L343" s="197"/>
      <c r="M343" s="197"/>
      <c r="N343" s="4" t="s">
        <v>1143</v>
      </c>
      <c r="S343" s="562"/>
      <c r="T343" s="543" t="s">
        <v>402</v>
      </c>
      <c r="U343" s="546" t="s">
        <v>2095</v>
      </c>
      <c r="V343" s="623">
        <v>480</v>
      </c>
      <c r="W343" s="623">
        <v>652.20000000000005</v>
      </c>
      <c r="X343" s="623">
        <v>1.35</v>
      </c>
      <c r="Y343" s="234">
        <f>Tabla14914[[#This Row],[PPF (µmol/s)]]/Tabla14914[[#This Row],[Power use (W)]]</f>
        <v>0</v>
      </c>
      <c r="Z343" s="207"/>
      <c r="AA343" s="236">
        <v>1.3587500000000001</v>
      </c>
      <c r="AB343" s="207"/>
      <c r="AC343" s="207"/>
      <c r="AD343" s="207"/>
      <c r="AE343" s="207"/>
      <c r="AF343" s="624" t="s">
        <v>1165</v>
      </c>
    </row>
    <row r="344" spans="1:32" s="72" customFormat="1" ht="18.600000000000001" hidden="1" thickBot="1" x14ac:dyDescent="0.4">
      <c r="A344" s="4"/>
      <c r="B344" s="11" t="s">
        <v>1148</v>
      </c>
      <c r="C344" s="11" t="s">
        <v>1150</v>
      </c>
      <c r="D344" s="11">
        <v>625</v>
      </c>
      <c r="E344" s="82"/>
      <c r="F344" s="170">
        <v>1.8</v>
      </c>
      <c r="G344" s="77">
        <f>Tabla14914[[#This Row],[PPF (µmol/s)]]/Tabla14914[[#This Row],[Power use (W)]]</f>
        <v>0</v>
      </c>
      <c r="H344" s="197"/>
      <c r="I344" s="197"/>
      <c r="J344" s="226">
        <v>1.8</v>
      </c>
      <c r="K344" s="197"/>
      <c r="L344" s="197"/>
      <c r="M344" s="197"/>
      <c r="N344" s="4" t="s">
        <v>1143</v>
      </c>
      <c r="S344" s="4"/>
      <c r="T344" s="38" t="s">
        <v>403</v>
      </c>
      <c r="U344" s="11" t="s">
        <v>2095</v>
      </c>
      <c r="V344" s="96">
        <v>480</v>
      </c>
      <c r="W344" s="96">
        <v>558.5</v>
      </c>
      <c r="X344" s="96">
        <v>1.1499999999999999</v>
      </c>
      <c r="Y344" s="234">
        <f>Tabla14914[[#This Row],[PPF (µmol/s)]]/Tabla14914[[#This Row],[Power use (W)]]</f>
        <v>0</v>
      </c>
      <c r="Z344" s="207"/>
      <c r="AA344" s="236">
        <v>1.1635416666666667</v>
      </c>
      <c r="AB344" s="207"/>
      <c r="AC344" s="207"/>
      <c r="AD344" s="207"/>
      <c r="AE344" s="207"/>
      <c r="AF344" s="66" t="s">
        <v>1165</v>
      </c>
    </row>
    <row r="345" spans="1:32" hidden="1" x14ac:dyDescent="0.3">
      <c r="A345" s="4"/>
      <c r="B345" s="11" t="s">
        <v>1151</v>
      </c>
      <c r="C345" s="11" t="s">
        <v>1145</v>
      </c>
      <c r="D345" s="11">
        <v>422</v>
      </c>
      <c r="E345" s="82"/>
      <c r="F345" s="170">
        <v>1.8</v>
      </c>
      <c r="G345" s="77">
        <f>Tabla14914[[#This Row],[PPF (µmol/s)]]/Tabla14914[[#This Row],[Power use (W)]]</f>
        <v>0</v>
      </c>
      <c r="H345" s="197"/>
      <c r="I345" s="197"/>
      <c r="J345" s="226">
        <v>1.8</v>
      </c>
      <c r="K345" s="197"/>
      <c r="L345" s="197"/>
      <c r="M345" s="197"/>
      <c r="N345" s="4" t="s">
        <v>1143</v>
      </c>
      <c r="S345" s="564" t="s">
        <v>384</v>
      </c>
      <c r="T345" s="576" t="s">
        <v>406</v>
      </c>
      <c r="U345" s="546" t="s">
        <v>2096</v>
      </c>
      <c r="V345" s="623">
        <v>690</v>
      </c>
      <c r="W345" s="623">
        <v>754.1</v>
      </c>
      <c r="X345" s="623">
        <v>1.1000000000000001</v>
      </c>
      <c r="Y345" s="234">
        <f>Tabla14914[[#This Row],[PPF (µmol/s)]]/Tabla14914[[#This Row],[Power use (W)]]</f>
        <v>0</v>
      </c>
      <c r="Z345" s="207"/>
      <c r="AA345" s="236">
        <v>1.0928985507246378</v>
      </c>
      <c r="AB345" s="207"/>
      <c r="AC345" s="207"/>
      <c r="AD345" s="207"/>
      <c r="AE345" s="207"/>
      <c r="AF345" s="624" t="s">
        <v>1165</v>
      </c>
    </row>
    <row r="346" spans="1:32" hidden="1" x14ac:dyDescent="0.3">
      <c r="A346" s="4"/>
      <c r="B346" s="11" t="s">
        <v>1152</v>
      </c>
      <c r="C346" s="11" t="s">
        <v>1149</v>
      </c>
      <c r="D346" s="11">
        <v>633</v>
      </c>
      <c r="E346" s="82"/>
      <c r="F346" s="170">
        <v>1.8</v>
      </c>
      <c r="G346" s="77">
        <f>Tabla14914[[#This Row],[PPF (µmol/s)]]/Tabla14914[[#This Row],[Power use (W)]]</f>
        <v>0</v>
      </c>
      <c r="H346" s="197"/>
      <c r="I346" s="197"/>
      <c r="J346" s="226">
        <v>1.8</v>
      </c>
      <c r="K346" s="197"/>
      <c r="L346" s="197"/>
      <c r="M346" s="197"/>
      <c r="N346" s="4" t="s">
        <v>1143</v>
      </c>
      <c r="S346" s="4"/>
      <c r="T346" s="37" t="s">
        <v>407</v>
      </c>
      <c r="U346" s="11" t="s">
        <v>2096</v>
      </c>
      <c r="V346" s="96">
        <v>690</v>
      </c>
      <c r="W346" s="96">
        <v>913</v>
      </c>
      <c r="X346" s="96">
        <v>1.35</v>
      </c>
      <c r="Y346" s="234">
        <f>Tabla14914[[#This Row],[PPF (µmol/s)]]/Tabla14914[[#This Row],[Power use (W)]]</f>
        <v>0</v>
      </c>
      <c r="Z346" s="207"/>
      <c r="AA346" s="236">
        <v>1.3231884057971015</v>
      </c>
      <c r="AB346" s="207"/>
      <c r="AC346" s="207"/>
      <c r="AD346" s="207"/>
      <c r="AE346" s="207"/>
      <c r="AF346" s="66" t="s">
        <v>1165</v>
      </c>
    </row>
    <row r="347" spans="1:32" ht="15" hidden="1" thickBot="1" x14ac:dyDescent="0.35">
      <c r="A347" s="4"/>
      <c r="B347" s="11" t="s">
        <v>1153</v>
      </c>
      <c r="C347" s="11" t="s">
        <v>1150</v>
      </c>
      <c r="D347" s="11">
        <v>844</v>
      </c>
      <c r="E347" s="82"/>
      <c r="F347" s="170">
        <v>1.8</v>
      </c>
      <c r="G347" s="77">
        <f>Tabla14914[[#This Row],[PPF (µmol/s)]]/Tabla14914[[#This Row],[Power use (W)]]</f>
        <v>0</v>
      </c>
      <c r="H347" s="197"/>
      <c r="I347" s="197"/>
      <c r="J347" s="226">
        <v>1.8</v>
      </c>
      <c r="K347" s="197"/>
      <c r="L347" s="197"/>
      <c r="M347" s="197"/>
      <c r="N347" s="4" t="s">
        <v>1143</v>
      </c>
      <c r="S347" s="562"/>
      <c r="T347" s="577" t="s">
        <v>408</v>
      </c>
      <c r="U347" s="546" t="s">
        <v>2096</v>
      </c>
      <c r="V347" s="623">
        <v>690</v>
      </c>
      <c r="W347" s="623">
        <v>781.9</v>
      </c>
      <c r="X347" s="623">
        <v>1.1499999999999999</v>
      </c>
      <c r="Y347" s="234">
        <f>Tabla14914[[#This Row],[PPF (µmol/s)]]/Tabla14914[[#This Row],[Power use (W)]]</f>
        <v>0</v>
      </c>
      <c r="Z347" s="207"/>
      <c r="AA347" s="236">
        <v>1.1331884057971013</v>
      </c>
      <c r="AB347" s="207"/>
      <c r="AC347" s="207"/>
      <c r="AD347" s="207"/>
      <c r="AE347" s="207"/>
      <c r="AF347" s="624" t="s">
        <v>1165</v>
      </c>
    </row>
    <row r="348" spans="1:32" hidden="1" x14ac:dyDescent="0.3">
      <c r="A348" s="8"/>
      <c r="B348" s="13" t="s">
        <v>293</v>
      </c>
      <c r="C348" s="13" t="s">
        <v>98</v>
      </c>
      <c r="D348" s="13">
        <v>300</v>
      </c>
      <c r="E348" s="82"/>
      <c r="F348" s="175">
        <v>1.3</v>
      </c>
      <c r="G348" s="160">
        <f>Tabla14914[[#This Row],[PPF (µmol/s)]]/Tabla14914[[#This Row],[Power use (W)]]</f>
        <v>0</v>
      </c>
      <c r="H348" s="203"/>
      <c r="I348" s="229">
        <v>1.3</v>
      </c>
      <c r="J348" s="203"/>
      <c r="K348" s="203"/>
      <c r="L348" s="203"/>
      <c r="M348" s="203"/>
      <c r="N348" s="8" t="s">
        <v>1144</v>
      </c>
      <c r="S348" s="39" t="s">
        <v>814</v>
      </c>
      <c r="T348" s="14" t="s">
        <v>811</v>
      </c>
      <c r="U348" s="14" t="s">
        <v>2064</v>
      </c>
      <c r="V348" s="14">
        <v>180</v>
      </c>
      <c r="W348" s="14">
        <v>336.78</v>
      </c>
      <c r="X348" s="14">
        <v>1.87</v>
      </c>
      <c r="Y348" s="219">
        <f>Tabla14914[[#This Row],[PPF (µmol/s)]]/Tabla14914[[#This Row],[Power use (W)]]</f>
        <v>0</v>
      </c>
      <c r="Z348" s="196"/>
      <c r="AA348" s="196"/>
      <c r="AB348" s="211">
        <v>1.8709999999999998</v>
      </c>
      <c r="AC348" s="196"/>
      <c r="AD348" s="196"/>
      <c r="AE348" s="196"/>
      <c r="AF348" s="6" t="s">
        <v>1252</v>
      </c>
    </row>
    <row r="349" spans="1:32" ht="18.600000000000001" hidden="1" thickBot="1" x14ac:dyDescent="0.4">
      <c r="A349" s="69" t="s">
        <v>363</v>
      </c>
      <c r="B349" s="70"/>
      <c r="C349" s="70"/>
      <c r="D349" s="70"/>
      <c r="E349" s="70"/>
      <c r="F349" s="70"/>
      <c r="G349" s="161"/>
      <c r="H349" s="191"/>
      <c r="I349" s="191"/>
      <c r="J349" s="191"/>
      <c r="K349" s="191"/>
      <c r="L349" s="191"/>
      <c r="M349" s="191"/>
      <c r="N349" s="71"/>
      <c r="S349" s="599" t="s">
        <v>815</v>
      </c>
      <c r="T349" s="546" t="s">
        <v>812</v>
      </c>
      <c r="U349" s="545" t="s">
        <v>2064</v>
      </c>
      <c r="V349" s="546">
        <v>240</v>
      </c>
      <c r="W349" s="546">
        <v>449.8</v>
      </c>
      <c r="X349" s="546">
        <v>1.87</v>
      </c>
      <c r="Y349" s="215" t="e">
        <f>Tabla14914[[#This Row],[PPF (µmol/s)]]/Tabla14914[[#This Row],[Power use (W)]]</f>
        <v>#DIV/0!</v>
      </c>
      <c r="Z349" s="197"/>
      <c r="AA349" s="197"/>
      <c r="AB349" s="226">
        <v>1.8741666666666668</v>
      </c>
      <c r="AC349" s="197"/>
      <c r="AD349" s="197"/>
      <c r="AE349" s="197"/>
      <c r="AF349" s="562" t="s">
        <v>1253</v>
      </c>
    </row>
    <row r="350" spans="1:32" hidden="1" x14ac:dyDescent="0.3">
      <c r="A350" s="30" t="s">
        <v>1154</v>
      </c>
      <c r="B350" s="14" t="s">
        <v>367</v>
      </c>
      <c r="C350" s="14" t="s">
        <v>98</v>
      </c>
      <c r="D350" s="14">
        <v>500</v>
      </c>
      <c r="E350" s="82"/>
      <c r="F350" s="82"/>
      <c r="G350" s="187">
        <f>Tabla14914[[#This Row],[PPF (µmol/s)]]/Tabla14914[[#This Row],[Power use (W)]]</f>
        <v>0</v>
      </c>
      <c r="H350" s="194"/>
      <c r="I350" s="194"/>
      <c r="J350" s="194"/>
      <c r="K350" s="194"/>
      <c r="L350" s="194"/>
      <c r="M350" s="194"/>
      <c r="N350" s="6"/>
      <c r="S350" s="280" t="s">
        <v>2019</v>
      </c>
      <c r="T350" s="13" t="s">
        <v>813</v>
      </c>
      <c r="U350" s="14" t="s">
        <v>2064</v>
      </c>
      <c r="V350" s="13">
        <v>300</v>
      </c>
      <c r="W350" s="13">
        <v>558.9</v>
      </c>
      <c r="X350" s="13">
        <v>1.86</v>
      </c>
      <c r="Y350" s="223">
        <f>Tabla14914[[#This Row],[PPF (µmol/s)]]/Tabla14914[[#This Row],[Power use (W)]]</f>
        <v>0</v>
      </c>
      <c r="Z350" s="203"/>
      <c r="AA350" s="203"/>
      <c r="AB350" s="229">
        <v>1.863</v>
      </c>
      <c r="AC350" s="203"/>
      <c r="AD350" s="203"/>
      <c r="AE350" s="203"/>
      <c r="AF350" s="8" t="s">
        <v>1254</v>
      </c>
    </row>
    <row r="351" spans="1:32" hidden="1" x14ac:dyDescent="0.3">
      <c r="A351" s="73" t="s">
        <v>1155</v>
      </c>
      <c r="B351" s="11" t="s">
        <v>369</v>
      </c>
      <c r="C351" s="14" t="s">
        <v>98</v>
      </c>
      <c r="D351" s="11">
        <v>300</v>
      </c>
      <c r="E351" s="82"/>
      <c r="F351" s="82"/>
      <c r="G351" s="187">
        <f>Tabla14914[[#This Row],[PPF (µmol/s)]]/Tabla14914[[#This Row],[Power use (W)]]</f>
        <v>0</v>
      </c>
      <c r="H351" s="195"/>
      <c r="I351" s="195"/>
      <c r="J351" s="195"/>
      <c r="K351" s="195"/>
      <c r="L351" s="195"/>
      <c r="M351" s="195"/>
      <c r="N351" s="4"/>
      <c r="S351" s="562"/>
      <c r="T351" s="546" t="s">
        <v>886</v>
      </c>
      <c r="U351" s="546" t="s">
        <v>2064</v>
      </c>
      <c r="V351" s="546">
        <v>200</v>
      </c>
      <c r="W351" s="546">
        <v>400</v>
      </c>
      <c r="X351" s="546">
        <v>2</v>
      </c>
      <c r="Y351" s="215">
        <f>Tabla14914[[#This Row],[PPF (µmol/s)]]/Tabla14914[[#This Row],[Power use (W)]]</f>
        <v>0</v>
      </c>
      <c r="Z351" s="621"/>
      <c r="AA351" s="621"/>
      <c r="AB351" s="621"/>
      <c r="AC351" s="622">
        <v>2</v>
      </c>
      <c r="AD351" s="621"/>
      <c r="AE351" s="621"/>
      <c r="AF351" s="562" t="s">
        <v>1287</v>
      </c>
    </row>
    <row r="352" spans="1:32" hidden="1" x14ac:dyDescent="0.3">
      <c r="A352" s="2" t="s">
        <v>2022</v>
      </c>
      <c r="B352" s="11" t="s">
        <v>370</v>
      </c>
      <c r="C352" s="14" t="s">
        <v>424</v>
      </c>
      <c r="D352" s="11">
        <v>150</v>
      </c>
      <c r="E352" s="82"/>
      <c r="F352" s="82"/>
      <c r="G352" s="187">
        <f>Tabla14914[[#This Row],[PPF (µmol/s)]]/Tabla14914[[#This Row],[Power use (W)]]</f>
        <v>0</v>
      </c>
      <c r="H352" s="195"/>
      <c r="I352" s="195"/>
      <c r="J352" s="195"/>
      <c r="K352" s="195"/>
      <c r="L352" s="195"/>
      <c r="M352" s="195"/>
      <c r="N352" s="4"/>
      <c r="S352" s="4"/>
      <c r="T352" s="11" t="s">
        <v>887</v>
      </c>
      <c r="U352" s="11" t="s">
        <v>2064</v>
      </c>
      <c r="V352" s="11">
        <v>400</v>
      </c>
      <c r="W352" s="11">
        <v>800</v>
      </c>
      <c r="X352" s="11">
        <v>2</v>
      </c>
      <c r="Y352" s="215">
        <f>Tabla14914[[#This Row],[PPF (µmol/s)]]/Tabla14914[[#This Row],[Power use (W)]]</f>
        <v>0</v>
      </c>
      <c r="Z352" s="621"/>
      <c r="AA352" s="621"/>
      <c r="AB352" s="621"/>
      <c r="AC352" s="622">
        <v>2</v>
      </c>
      <c r="AD352" s="621"/>
      <c r="AE352" s="621"/>
      <c r="AF352" s="4" t="s">
        <v>1286</v>
      </c>
    </row>
    <row r="353" spans="1:32" ht="15" hidden="1" thickBot="1" x14ac:dyDescent="0.35">
      <c r="A353" s="11" t="s">
        <v>2021</v>
      </c>
      <c r="B353" s="11" t="s">
        <v>371</v>
      </c>
      <c r="C353" s="14" t="s">
        <v>82</v>
      </c>
      <c r="D353" s="11">
        <v>150</v>
      </c>
      <c r="E353" s="82"/>
      <c r="F353" s="82"/>
      <c r="G353" s="187">
        <f>Tabla14914[[#This Row],[PPF (µmol/s)]]/Tabla14914[[#This Row],[Power use (W)]]</f>
        <v>0</v>
      </c>
      <c r="H353" s="205"/>
      <c r="I353" s="205"/>
      <c r="J353" s="205"/>
      <c r="K353" s="205"/>
      <c r="L353" s="205"/>
      <c r="M353" s="205"/>
      <c r="N353" s="4"/>
      <c r="S353" s="562"/>
      <c r="T353" s="546" t="s">
        <v>888</v>
      </c>
      <c r="U353" s="546" t="s">
        <v>2064</v>
      </c>
      <c r="V353" s="546">
        <v>600</v>
      </c>
      <c r="W353" s="546">
        <v>1200</v>
      </c>
      <c r="X353" s="546">
        <v>2</v>
      </c>
      <c r="Y353" s="215">
        <f>Tabla14914[[#This Row],[PPF (µmol/s)]]/Tabla14914[[#This Row],[Power use (W)]]</f>
        <v>0</v>
      </c>
      <c r="Z353" s="621"/>
      <c r="AA353" s="621"/>
      <c r="AB353" s="621"/>
      <c r="AC353" s="622">
        <v>2</v>
      </c>
      <c r="AD353" s="621"/>
      <c r="AE353" s="621"/>
      <c r="AF353" s="562" t="s">
        <v>1288</v>
      </c>
    </row>
    <row r="354" spans="1:32" ht="18.600000000000001" hidden="1" thickBot="1" x14ac:dyDescent="0.4">
      <c r="A354" s="56" t="s">
        <v>372</v>
      </c>
      <c r="B354" s="15"/>
      <c r="C354" s="27"/>
      <c r="D354" s="27"/>
      <c r="E354" s="27"/>
      <c r="F354" s="27"/>
      <c r="G354" s="158"/>
      <c r="H354" s="190"/>
      <c r="I354" s="190"/>
      <c r="J354" s="190"/>
      <c r="K354" s="190"/>
      <c r="L354" s="190"/>
      <c r="M354" s="190"/>
      <c r="N354" s="16"/>
      <c r="S354" s="29" t="s">
        <v>936</v>
      </c>
      <c r="T354" s="96" t="s">
        <v>910</v>
      </c>
      <c r="U354" s="96" t="s">
        <v>2064</v>
      </c>
      <c r="V354" s="96">
        <v>330</v>
      </c>
      <c r="W354" s="619"/>
      <c r="X354" s="181">
        <v>2.2000000000000002</v>
      </c>
      <c r="Y354" s="189" t="e">
        <f>Tabla14914[[#This Row],[PPF (µmol/s)]]/Tabla14914[[#This Row],[Power use (W)]]</f>
        <v>#DIV/0!</v>
      </c>
      <c r="Z354" s="207"/>
      <c r="AA354" s="207"/>
      <c r="AB354" s="207"/>
      <c r="AC354" s="236">
        <v>2.2000000000000002</v>
      </c>
      <c r="AD354" s="207"/>
      <c r="AE354" s="207"/>
      <c r="AF354" s="66" t="s">
        <v>1293</v>
      </c>
    </row>
    <row r="355" spans="1:32" hidden="1" x14ac:dyDescent="0.3">
      <c r="A355" s="28" t="s">
        <v>1161</v>
      </c>
      <c r="B355" s="65" t="s">
        <v>373</v>
      </c>
      <c r="C355" s="96" t="s">
        <v>2064</v>
      </c>
      <c r="D355" s="65">
        <v>215</v>
      </c>
      <c r="E355" s="65">
        <v>512</v>
      </c>
      <c r="F355" s="65">
        <v>2.38</v>
      </c>
      <c r="G355" s="222">
        <f>Tabla14914[[#This Row],[PPF (µmol/s)]]/Tabla14914[[#This Row],[Power use (W)]]</f>
        <v>2.3813953488372093</v>
      </c>
      <c r="H355" s="199"/>
      <c r="I355" s="199"/>
      <c r="J355" s="199"/>
      <c r="K355" s="230">
        <v>2.3813953488372093</v>
      </c>
      <c r="L355" s="199"/>
      <c r="M355" s="199"/>
      <c r="N355" s="57" t="s">
        <v>1158</v>
      </c>
      <c r="S355" s="562" t="s">
        <v>937</v>
      </c>
      <c r="T355" s="623" t="s">
        <v>915</v>
      </c>
      <c r="U355" s="623" t="s">
        <v>2064</v>
      </c>
      <c r="V355" s="623">
        <v>660</v>
      </c>
      <c r="W355" s="619"/>
      <c r="X355" s="181">
        <v>2.2000000000000002</v>
      </c>
      <c r="Y355" s="189">
        <f>Tabla14914[[#This Row],[PPF (µmol/s)]]/Tabla14914[[#This Row],[Power use (W)]]</f>
        <v>2.3813953488372093</v>
      </c>
      <c r="Z355" s="207"/>
      <c r="AA355" s="207"/>
      <c r="AB355" s="207"/>
      <c r="AC355" s="236">
        <v>2.2000000000000002</v>
      </c>
      <c r="AD355" s="207"/>
      <c r="AE355" s="207"/>
      <c r="AF355" s="624" t="s">
        <v>912</v>
      </c>
    </row>
    <row r="356" spans="1:32" hidden="1" x14ac:dyDescent="0.3">
      <c r="A356" s="65" t="s">
        <v>1162</v>
      </c>
      <c r="B356" s="65" t="s">
        <v>374</v>
      </c>
      <c r="C356" s="96" t="s">
        <v>2090</v>
      </c>
      <c r="D356" s="65">
        <v>430</v>
      </c>
      <c r="E356" s="65">
        <v>1025</v>
      </c>
      <c r="F356" s="65">
        <v>2.38</v>
      </c>
      <c r="G356" s="222">
        <f>Tabla14914[[#This Row],[PPF (µmol/s)]]/Tabla14914[[#This Row],[Power use (W)]]</f>
        <v>2.3837209302325579</v>
      </c>
      <c r="H356" s="199"/>
      <c r="I356" s="199"/>
      <c r="J356" s="199"/>
      <c r="K356" s="230">
        <v>2.3837209302325579</v>
      </c>
      <c r="L356" s="199"/>
      <c r="M356" s="199"/>
      <c r="N356" s="57" t="s">
        <v>1159</v>
      </c>
      <c r="S356" s="280" t="s">
        <v>2019</v>
      </c>
      <c r="T356" s="96" t="s">
        <v>916</v>
      </c>
      <c r="U356" s="96" t="s">
        <v>2064</v>
      </c>
      <c r="V356" s="96">
        <v>1000</v>
      </c>
      <c r="W356" s="619"/>
      <c r="X356" s="181">
        <v>2.2000000000000002</v>
      </c>
      <c r="Y356" s="189">
        <f>Tabla14914[[#This Row],[PPF (µmol/s)]]/Tabla14914[[#This Row],[Power use (W)]]</f>
        <v>2.3837209302325579</v>
      </c>
      <c r="Z356" s="207"/>
      <c r="AA356" s="207"/>
      <c r="AB356" s="207"/>
      <c r="AC356" s="236">
        <v>2.2000000000000002</v>
      </c>
      <c r="AD356" s="207"/>
      <c r="AE356" s="207"/>
      <c r="AF356" s="66" t="s">
        <v>919</v>
      </c>
    </row>
    <row r="357" spans="1:32" hidden="1" x14ac:dyDescent="0.3">
      <c r="A357" s="280" t="s">
        <v>2019</v>
      </c>
      <c r="B357" s="65" t="s">
        <v>375</v>
      </c>
      <c r="C357" s="96" t="s">
        <v>2091</v>
      </c>
      <c r="D357" s="65">
        <v>645</v>
      </c>
      <c r="E357" s="65">
        <v>1535</v>
      </c>
      <c r="F357" s="65">
        <v>2.38</v>
      </c>
      <c r="G357" s="222">
        <f>Tabla14914[[#This Row],[PPF (µmol/s)]]/Tabla14914[[#This Row],[Power use (W)]]</f>
        <v>2.3798449612403099</v>
      </c>
      <c r="H357" s="199"/>
      <c r="I357" s="199"/>
      <c r="J357" s="199"/>
      <c r="K357" s="230">
        <v>2.3798449612403099</v>
      </c>
      <c r="L357" s="199"/>
      <c r="M357" s="199"/>
      <c r="N357" s="57" t="s">
        <v>1160</v>
      </c>
      <c r="S357" s="562"/>
      <c r="T357" s="623" t="s">
        <v>924</v>
      </c>
      <c r="U357" s="623" t="s">
        <v>2064</v>
      </c>
      <c r="V357" s="623">
        <v>120</v>
      </c>
      <c r="W357" s="619"/>
      <c r="X357" s="181">
        <v>2</v>
      </c>
      <c r="Y357" s="189">
        <f>Tabla14914[[#This Row],[PPF (µmol/s)]]/Tabla14914[[#This Row],[Power use (W)]]</f>
        <v>2.3798449612403099</v>
      </c>
      <c r="Z357" s="207"/>
      <c r="AA357" s="207"/>
      <c r="AB357" s="207"/>
      <c r="AC357" s="236">
        <v>2</v>
      </c>
      <c r="AD357" s="207"/>
      <c r="AE357" s="207"/>
      <c r="AF357" s="624" t="s">
        <v>932</v>
      </c>
    </row>
    <row r="358" spans="1:32" ht="18.600000000000001" hidden="1" thickBot="1" x14ac:dyDescent="0.4">
      <c r="A358" s="69" t="s">
        <v>376</v>
      </c>
      <c r="B358" s="27"/>
      <c r="C358" s="27"/>
      <c r="D358" s="27"/>
      <c r="E358" s="27"/>
      <c r="F358" s="27"/>
      <c r="G358" s="158"/>
      <c r="H358" s="190"/>
      <c r="I358" s="190"/>
      <c r="J358" s="190"/>
      <c r="K358" s="190"/>
      <c r="L358" s="190"/>
      <c r="M358" s="190"/>
      <c r="N358" s="16"/>
      <c r="S358" s="4"/>
      <c r="T358" s="96" t="s">
        <v>925</v>
      </c>
      <c r="U358" s="96" t="s">
        <v>2064</v>
      </c>
      <c r="V358" s="96">
        <v>180</v>
      </c>
      <c r="W358" s="619"/>
      <c r="X358" s="181">
        <v>2</v>
      </c>
      <c r="Y358" s="189" t="e">
        <f>Tabla14914[[#This Row],[PPF (µmol/s)]]/Tabla14914[[#This Row],[Power use (W)]]</f>
        <v>#DIV/0!</v>
      </c>
      <c r="Z358" s="207"/>
      <c r="AA358" s="207"/>
      <c r="AB358" s="207"/>
      <c r="AC358" s="236">
        <v>2</v>
      </c>
      <c r="AD358" s="207"/>
      <c r="AE358" s="207"/>
      <c r="AF358" s="66" t="s">
        <v>932</v>
      </c>
    </row>
    <row r="359" spans="1:32" hidden="1" x14ac:dyDescent="0.3">
      <c r="A359" s="39" t="s">
        <v>410</v>
      </c>
      <c r="B359" s="26" t="s">
        <v>377</v>
      </c>
      <c r="C359" s="26" t="s">
        <v>168</v>
      </c>
      <c r="D359" s="65">
        <v>70</v>
      </c>
      <c r="E359" s="96">
        <v>97.8</v>
      </c>
      <c r="F359" s="65">
        <v>1.4</v>
      </c>
      <c r="G359" s="222">
        <f>Tabla14914[[#This Row],[PPF (µmol/s)]]/Tabla14914[[#This Row],[Power use (W)]]</f>
        <v>1.397142857142857</v>
      </c>
      <c r="H359" s="199"/>
      <c r="I359" s="230">
        <v>1.397142857142857</v>
      </c>
      <c r="J359" s="199"/>
      <c r="K359" s="199"/>
      <c r="L359" s="199"/>
      <c r="M359" s="199"/>
      <c r="N359" s="57" t="s">
        <v>1163</v>
      </c>
      <c r="S359" s="562"/>
      <c r="T359" s="623" t="s">
        <v>926</v>
      </c>
      <c r="U359" s="623" t="s">
        <v>2064</v>
      </c>
      <c r="V359" s="623">
        <v>240</v>
      </c>
      <c r="W359" s="619"/>
      <c r="X359" s="181">
        <v>2</v>
      </c>
      <c r="Y359" s="189">
        <f>Tabla14914[[#This Row],[PPF (µmol/s)]]/Tabla14914[[#This Row],[Power use (W)]]</f>
        <v>1.397142857142857</v>
      </c>
      <c r="Z359" s="207"/>
      <c r="AA359" s="207"/>
      <c r="AB359" s="207"/>
      <c r="AC359" s="236">
        <v>2</v>
      </c>
      <c r="AD359" s="207"/>
      <c r="AE359" s="207"/>
      <c r="AF359" s="624" t="s">
        <v>932</v>
      </c>
    </row>
    <row r="360" spans="1:32" hidden="1" x14ac:dyDescent="0.3">
      <c r="A360" s="11" t="s">
        <v>411</v>
      </c>
      <c r="B360" s="11" t="s">
        <v>378</v>
      </c>
      <c r="C360" s="11" t="s">
        <v>168</v>
      </c>
      <c r="D360" s="65">
        <v>140</v>
      </c>
      <c r="E360" s="65">
        <v>195.5</v>
      </c>
      <c r="F360" s="65">
        <v>1.4</v>
      </c>
      <c r="G360" s="222">
        <f>Tabla14914[[#This Row],[PPF (µmol/s)]]/Tabla14914[[#This Row],[Power use (W)]]</f>
        <v>1.3964285714285714</v>
      </c>
      <c r="H360" s="199"/>
      <c r="I360" s="230">
        <v>1.3964285714285714</v>
      </c>
      <c r="J360" s="199"/>
      <c r="K360" s="199"/>
      <c r="L360" s="199"/>
      <c r="M360" s="199"/>
      <c r="N360" s="57" t="s">
        <v>1163</v>
      </c>
      <c r="S360" s="4"/>
      <c r="T360" s="96" t="s">
        <v>927</v>
      </c>
      <c r="U360" s="96" t="s">
        <v>2064</v>
      </c>
      <c r="V360" s="96">
        <v>360</v>
      </c>
      <c r="W360" s="619"/>
      <c r="X360" s="181">
        <v>2</v>
      </c>
      <c r="Y360" s="189">
        <f>Tabla14914[[#This Row],[PPF (µmol/s)]]/Tabla14914[[#This Row],[Power use (W)]]</f>
        <v>1.3964285714285714</v>
      </c>
      <c r="Z360" s="207"/>
      <c r="AA360" s="207"/>
      <c r="AB360" s="207"/>
      <c r="AC360" s="236">
        <v>2</v>
      </c>
      <c r="AD360" s="207"/>
      <c r="AE360" s="207"/>
      <c r="AF360" s="66" t="s">
        <v>932</v>
      </c>
    </row>
    <row r="361" spans="1:32" hidden="1" x14ac:dyDescent="0.3">
      <c r="A361" s="280" t="s">
        <v>2019</v>
      </c>
      <c r="B361" s="11" t="s">
        <v>379</v>
      </c>
      <c r="C361" s="11" t="s">
        <v>306</v>
      </c>
      <c r="D361" s="65">
        <v>160</v>
      </c>
      <c r="E361" s="65">
        <v>257.8</v>
      </c>
      <c r="F361" s="65">
        <v>1.6</v>
      </c>
      <c r="G361" s="222">
        <f>Tabla14914[[#This Row],[PPF (µmol/s)]]/Tabla14914[[#This Row],[Power use (W)]]</f>
        <v>1.6112500000000001</v>
      </c>
      <c r="H361" s="199"/>
      <c r="I361" s="199"/>
      <c r="J361" s="230">
        <v>1.6112500000000001</v>
      </c>
      <c r="K361" s="199"/>
      <c r="L361" s="199"/>
      <c r="M361" s="199"/>
      <c r="N361" s="57" t="s">
        <v>1164</v>
      </c>
      <c r="S361" s="581" t="s">
        <v>1443</v>
      </c>
      <c r="T361" s="546" t="s">
        <v>1430</v>
      </c>
      <c r="U361" s="546" t="s">
        <v>2115</v>
      </c>
      <c r="V361" s="546">
        <v>340</v>
      </c>
      <c r="W361" s="619"/>
      <c r="X361" s="170">
        <v>2.5</v>
      </c>
      <c r="Y361" s="610">
        <f>Tabla14914[[#This Row],[PPF (µmol/s)]]/Tabla14914[[#This Row],[Power use (W)]]</f>
        <v>1.6112500000000001</v>
      </c>
      <c r="Z361" s="197"/>
      <c r="AA361" s="197"/>
      <c r="AB361" s="197"/>
      <c r="AC361" s="197"/>
      <c r="AD361" s="226">
        <v>2.5</v>
      </c>
      <c r="AE361" s="197"/>
      <c r="AF361" s="562" t="s">
        <v>1437</v>
      </c>
    </row>
    <row r="362" spans="1:32" hidden="1" x14ac:dyDescent="0.3">
      <c r="A362" s="4"/>
      <c r="B362" s="11" t="s">
        <v>380</v>
      </c>
      <c r="C362" s="11" t="s">
        <v>305</v>
      </c>
      <c r="D362" s="65">
        <v>300</v>
      </c>
      <c r="E362" s="65">
        <v>428.7</v>
      </c>
      <c r="F362" s="65">
        <v>1.4</v>
      </c>
      <c r="G362" s="222">
        <f>Tabla14914[[#This Row],[PPF (µmol/s)]]/Tabla14914[[#This Row],[Power use (W)]]</f>
        <v>1.429</v>
      </c>
      <c r="H362" s="199"/>
      <c r="I362" s="230">
        <v>1.429</v>
      </c>
      <c r="J362" s="199"/>
      <c r="K362" s="199"/>
      <c r="L362" s="199"/>
      <c r="M362" s="199"/>
      <c r="N362" s="57" t="s">
        <v>1164</v>
      </c>
      <c r="S362" s="11" t="s">
        <v>1444</v>
      </c>
      <c r="T362" s="11" t="s">
        <v>1432</v>
      </c>
      <c r="U362" s="11" t="s">
        <v>2115</v>
      </c>
      <c r="V362" s="11">
        <v>340</v>
      </c>
      <c r="W362" s="619"/>
      <c r="X362" s="170">
        <v>2.5</v>
      </c>
      <c r="Y362" s="224">
        <f>Tabla14914[[#This Row],[PPF (µmol/s)]]/Tabla14914[[#This Row],[Power use (W)]]</f>
        <v>1.429</v>
      </c>
      <c r="Z362" s="197"/>
      <c r="AA362" s="197"/>
      <c r="AB362" s="197"/>
      <c r="AC362" s="197"/>
      <c r="AD362" s="226">
        <v>2.5</v>
      </c>
      <c r="AE362" s="197"/>
      <c r="AF362" s="4" t="s">
        <v>1437</v>
      </c>
    </row>
    <row r="363" spans="1:32" hidden="1" x14ac:dyDescent="0.3">
      <c r="A363" s="4"/>
      <c r="B363" s="13" t="s">
        <v>381</v>
      </c>
      <c r="C363" s="11" t="s">
        <v>382</v>
      </c>
      <c r="D363" s="65">
        <v>550</v>
      </c>
      <c r="E363" s="65">
        <v>773.5</v>
      </c>
      <c r="F363" s="65">
        <v>1.4</v>
      </c>
      <c r="G363" s="222">
        <f>Tabla14914[[#This Row],[PPF (µmol/s)]]/Tabla14914[[#This Row],[Power use (W)]]</f>
        <v>1.4063636363636363</v>
      </c>
      <c r="H363" s="199"/>
      <c r="I363" s="230">
        <v>1.4063636363636363</v>
      </c>
      <c r="J363" s="199"/>
      <c r="K363" s="199"/>
      <c r="L363" s="199"/>
      <c r="M363" s="199"/>
      <c r="N363" s="57" t="s">
        <v>1164</v>
      </c>
      <c r="S363" s="569" t="s">
        <v>2019</v>
      </c>
      <c r="T363" s="546" t="s">
        <v>1433</v>
      </c>
      <c r="U363" s="546" t="s">
        <v>2115</v>
      </c>
      <c r="V363" s="546">
        <v>680</v>
      </c>
      <c r="W363" s="619"/>
      <c r="X363" s="170">
        <v>2.2999999999999998</v>
      </c>
      <c r="Y363" s="610">
        <f>Tabla14914[[#This Row],[PPF (µmol/s)]]/Tabla14914[[#This Row],[Power use (W)]]</f>
        <v>1.4063636363636363</v>
      </c>
      <c r="Z363" s="197"/>
      <c r="AA363" s="197"/>
      <c r="AB363" s="197"/>
      <c r="AC363" s="226">
        <v>2.2999999999999998</v>
      </c>
      <c r="AD363" s="226"/>
      <c r="AE363" s="197"/>
      <c r="AF363" s="562" t="s">
        <v>1438</v>
      </c>
    </row>
    <row r="364" spans="1:32" hidden="1" x14ac:dyDescent="0.3">
      <c r="A364" s="20" t="s">
        <v>384</v>
      </c>
      <c r="B364" s="34" t="s">
        <v>385</v>
      </c>
      <c r="C364" s="11" t="s">
        <v>2091</v>
      </c>
      <c r="D364" s="65">
        <v>100</v>
      </c>
      <c r="E364" s="65">
        <v>107.7</v>
      </c>
      <c r="F364" s="65">
        <v>1.1000000000000001</v>
      </c>
      <c r="G364" s="222">
        <f>Tabla14914[[#This Row],[PPF (µmol/s)]]/Tabla14914[[#This Row],[Power use (W)]]</f>
        <v>1.077</v>
      </c>
      <c r="H364" s="199"/>
      <c r="I364" s="230">
        <v>1.077</v>
      </c>
      <c r="J364" s="199"/>
      <c r="K364" s="199"/>
      <c r="L364" s="199"/>
      <c r="M364" s="199"/>
      <c r="N364" s="57" t="s">
        <v>1165</v>
      </c>
      <c r="S364" s="4" t="s">
        <v>1477</v>
      </c>
      <c r="T364" s="11" t="s">
        <v>1434</v>
      </c>
      <c r="U364" s="11" t="s">
        <v>2115</v>
      </c>
      <c r="V364" s="11">
        <v>680</v>
      </c>
      <c r="W364" s="11">
        <v>1768</v>
      </c>
      <c r="X364" s="11">
        <v>2.6</v>
      </c>
      <c r="Y364" s="215">
        <f>Tabla14914[[#This Row],[PPF (µmol/s)]]/Tabla14914[[#This Row],[Power use (W)]]</f>
        <v>1.077</v>
      </c>
      <c r="Z364" s="197"/>
      <c r="AA364" s="197"/>
      <c r="AB364" s="197"/>
      <c r="AC364" s="226"/>
      <c r="AD364" s="226">
        <v>2.6</v>
      </c>
      <c r="AE364" s="197"/>
      <c r="AF364" s="4" t="s">
        <v>1437</v>
      </c>
    </row>
    <row r="365" spans="1:32" hidden="1" x14ac:dyDescent="0.3">
      <c r="A365" s="20"/>
      <c r="B365" s="35" t="s">
        <v>386</v>
      </c>
      <c r="C365" s="11" t="s">
        <v>2091</v>
      </c>
      <c r="D365" s="65">
        <v>100</v>
      </c>
      <c r="E365" s="65">
        <v>130.4</v>
      </c>
      <c r="F365" s="65">
        <v>1.35</v>
      </c>
      <c r="G365" s="222">
        <f>Tabla14914[[#This Row],[PPF (µmol/s)]]/Tabla14914[[#This Row],[Power use (W)]]</f>
        <v>1.304</v>
      </c>
      <c r="H365" s="199"/>
      <c r="I365" s="230">
        <v>1.304</v>
      </c>
      <c r="J365" s="199"/>
      <c r="K365" s="199"/>
      <c r="L365" s="199"/>
      <c r="M365" s="199"/>
      <c r="N365" s="57" t="s">
        <v>1165</v>
      </c>
      <c r="S365" s="562"/>
      <c r="T365" s="546" t="s">
        <v>1435</v>
      </c>
      <c r="U365" s="546" t="s">
        <v>2115</v>
      </c>
      <c r="V365" s="546">
        <v>680</v>
      </c>
      <c r="W365" s="619"/>
      <c r="X365" s="170">
        <v>2.2999999999999998</v>
      </c>
      <c r="Y365" s="610">
        <f>Tabla14914[[#This Row],[PPF (µmol/s)]]/Tabla14914[[#This Row],[Power use (W)]]</f>
        <v>1.304</v>
      </c>
      <c r="Z365" s="197"/>
      <c r="AA365" s="197"/>
      <c r="AB365" s="197"/>
      <c r="AC365" s="226">
        <v>2.2999999999999998</v>
      </c>
      <c r="AD365" s="226"/>
      <c r="AE365" s="197"/>
      <c r="AF365" s="562" t="s">
        <v>1438</v>
      </c>
    </row>
    <row r="366" spans="1:32" ht="15" hidden="1" thickBot="1" x14ac:dyDescent="0.35">
      <c r="A366" s="20"/>
      <c r="B366" s="36" t="s">
        <v>387</v>
      </c>
      <c r="C366" s="11" t="s">
        <v>2091</v>
      </c>
      <c r="D366" s="65">
        <v>100</v>
      </c>
      <c r="E366" s="65">
        <v>111.7</v>
      </c>
      <c r="F366" s="65">
        <v>1.1499999999999999</v>
      </c>
      <c r="G366" s="222">
        <f>Tabla14914[[#This Row],[PPF (µmol/s)]]/Tabla14914[[#This Row],[Power use (W)]]</f>
        <v>1.117</v>
      </c>
      <c r="H366" s="199"/>
      <c r="I366" s="230">
        <v>1.117</v>
      </c>
      <c r="J366" s="199"/>
      <c r="K366" s="199"/>
      <c r="L366" s="199"/>
      <c r="M366" s="199"/>
      <c r="N366" s="57" t="s">
        <v>1165</v>
      </c>
      <c r="S366" s="4"/>
      <c r="T366" s="11" t="s">
        <v>1436</v>
      </c>
      <c r="U366" s="11" t="s">
        <v>2115</v>
      </c>
      <c r="V366" s="11">
        <v>680</v>
      </c>
      <c r="W366" s="11">
        <v>1768</v>
      </c>
      <c r="X366" s="11">
        <v>2.6</v>
      </c>
      <c r="Y366" s="215">
        <f>Tabla14914[[#This Row],[PPF (µmol/s)]]/Tabla14914[[#This Row],[Power use (W)]]</f>
        <v>1.117</v>
      </c>
      <c r="Z366" s="197"/>
      <c r="AA366" s="197"/>
      <c r="AB366" s="197"/>
      <c r="AC366" s="226"/>
      <c r="AD366" s="226">
        <v>2.6</v>
      </c>
      <c r="AE366" s="197"/>
      <c r="AF366" s="4" t="s">
        <v>1437</v>
      </c>
    </row>
    <row r="367" spans="1:32" hidden="1" x14ac:dyDescent="0.3">
      <c r="A367" s="20" t="s">
        <v>396</v>
      </c>
      <c r="B367" s="34" t="s">
        <v>388</v>
      </c>
      <c r="C367" s="11" t="s">
        <v>2092</v>
      </c>
      <c r="D367" s="65">
        <v>160</v>
      </c>
      <c r="E367" s="65">
        <v>179.5</v>
      </c>
      <c r="F367" s="65">
        <v>1.1000000000000001</v>
      </c>
      <c r="G367" s="222">
        <f>Tabla14914[[#This Row],[PPF (µmol/s)]]/Tabla14914[[#This Row],[Power use (W)]]</f>
        <v>1.121875</v>
      </c>
      <c r="H367" s="199"/>
      <c r="I367" s="230">
        <v>1.121875</v>
      </c>
      <c r="J367" s="199"/>
      <c r="K367" s="199"/>
      <c r="L367" s="199"/>
      <c r="M367" s="199"/>
      <c r="N367" s="57" t="s">
        <v>1165</v>
      </c>
      <c r="S367" s="546" t="s">
        <v>1536</v>
      </c>
      <c r="T367" s="546" t="s">
        <v>1528</v>
      </c>
      <c r="U367" s="545" t="s">
        <v>2064</v>
      </c>
      <c r="V367" s="546">
        <v>320</v>
      </c>
      <c r="W367" s="546">
        <v>700</v>
      </c>
      <c r="X367" s="546">
        <v>2.2000000000000002</v>
      </c>
      <c r="Y367" s="219">
        <f>Tabla14914[[#This Row],[PPF (µmol/s)]]/Tabla14914[[#This Row],[Power use (W)]]</f>
        <v>1.121875</v>
      </c>
      <c r="Z367" s="196"/>
      <c r="AA367" s="196"/>
      <c r="AB367" s="196"/>
      <c r="AC367" s="211">
        <v>2.1875</v>
      </c>
      <c r="AD367" s="196"/>
      <c r="AE367" s="196"/>
      <c r="AF367" s="574" t="s">
        <v>1527</v>
      </c>
    </row>
    <row r="368" spans="1:32" hidden="1" x14ac:dyDescent="0.3">
      <c r="A368" s="20"/>
      <c r="B368" s="37" t="s">
        <v>390</v>
      </c>
      <c r="C368" s="11" t="s">
        <v>2092</v>
      </c>
      <c r="D368" s="65">
        <v>160</v>
      </c>
      <c r="E368" s="65">
        <v>217.4</v>
      </c>
      <c r="F368" s="65">
        <v>1.35</v>
      </c>
      <c r="G368" s="222">
        <f>Tabla14914[[#This Row],[PPF (µmol/s)]]/Tabla14914[[#This Row],[Power use (W)]]</f>
        <v>1.3587500000000001</v>
      </c>
      <c r="H368" s="199"/>
      <c r="I368" s="230">
        <v>1.3587500000000001</v>
      </c>
      <c r="J368" s="199"/>
      <c r="K368" s="199"/>
      <c r="L368" s="199"/>
      <c r="M368" s="199"/>
      <c r="N368" s="57" t="s">
        <v>1165</v>
      </c>
      <c r="S368" s="421"/>
      <c r="T368" s="252" t="s">
        <v>2226</v>
      </c>
      <c r="U368" s="11" t="s">
        <v>2064</v>
      </c>
      <c r="V368" s="11">
        <v>100</v>
      </c>
      <c r="W368" s="630"/>
      <c r="X368" s="630"/>
      <c r="Y368" s="458">
        <f>Tabla14914[[#This Row],[PPF (µmol/s)]]/Tabla14914[[#This Row],[Power use (W)]]</f>
        <v>1.3587500000000001</v>
      </c>
      <c r="Z368" s="197"/>
      <c r="AA368" s="197"/>
      <c r="AB368" s="197"/>
      <c r="AC368" s="197"/>
      <c r="AD368" s="197"/>
      <c r="AE368" s="197"/>
      <c r="AF368" s="8" t="s">
        <v>2234</v>
      </c>
    </row>
    <row r="369" spans="1:32" ht="15" hidden="1" thickBot="1" x14ac:dyDescent="0.35">
      <c r="A369" s="20"/>
      <c r="B369" s="38" t="s">
        <v>391</v>
      </c>
      <c r="C369" s="11" t="s">
        <v>2092</v>
      </c>
      <c r="D369" s="65">
        <v>160</v>
      </c>
      <c r="E369" s="65">
        <v>186.2</v>
      </c>
      <c r="F369" s="65">
        <v>1.1499999999999999</v>
      </c>
      <c r="G369" s="222">
        <f>Tabla14914[[#This Row],[PPF (µmol/s)]]/Tabla14914[[#This Row],[Power use (W)]]</f>
        <v>1.1637499999999998</v>
      </c>
      <c r="H369" s="199"/>
      <c r="I369" s="230">
        <v>1.1637499999999998</v>
      </c>
      <c r="J369" s="199"/>
      <c r="K369" s="199"/>
      <c r="L369" s="199"/>
      <c r="M369" s="199"/>
      <c r="N369" s="57" t="s">
        <v>1165</v>
      </c>
      <c r="S369" s="547"/>
      <c r="T369" s="551" t="s">
        <v>2227</v>
      </c>
      <c r="U369" s="546" t="s">
        <v>2064</v>
      </c>
      <c r="V369" s="546">
        <v>150</v>
      </c>
      <c r="W369" s="630"/>
      <c r="X369" s="630"/>
      <c r="Y369" s="458">
        <f>Tabla14914[[#This Row],[PPF (µmol/s)]]/Tabla14914[[#This Row],[Power use (W)]]</f>
        <v>1.1637499999999998</v>
      </c>
      <c r="Z369" s="197"/>
      <c r="AA369" s="197"/>
      <c r="AB369" s="197"/>
      <c r="AC369" s="197"/>
      <c r="AD369" s="197"/>
      <c r="AE369" s="197"/>
      <c r="AF369" s="575" t="s">
        <v>2234</v>
      </c>
    </row>
    <row r="370" spans="1:32" hidden="1" x14ac:dyDescent="0.3">
      <c r="A370" s="20" t="s">
        <v>384</v>
      </c>
      <c r="B370" s="34" t="s">
        <v>392</v>
      </c>
      <c r="C370" s="11" t="s">
        <v>2093</v>
      </c>
      <c r="D370" s="65">
        <v>230</v>
      </c>
      <c r="E370" s="65">
        <v>251.4</v>
      </c>
      <c r="F370" s="65">
        <v>1.1000000000000001</v>
      </c>
      <c r="G370" s="222">
        <f>Tabla14914[[#This Row],[PPF (µmol/s)]]/Tabla14914[[#This Row],[Power use (W)]]</f>
        <v>1.0930434782608696</v>
      </c>
      <c r="H370" s="199"/>
      <c r="I370" s="230">
        <v>1.0930434782608696</v>
      </c>
      <c r="J370" s="199"/>
      <c r="K370" s="199"/>
      <c r="L370" s="199"/>
      <c r="M370" s="199"/>
      <c r="N370" s="57" t="s">
        <v>1165</v>
      </c>
      <c r="S370" s="421"/>
      <c r="T370" s="252" t="s">
        <v>2228</v>
      </c>
      <c r="U370" s="11" t="s">
        <v>2064</v>
      </c>
      <c r="V370" s="11">
        <v>200</v>
      </c>
      <c r="W370" s="630"/>
      <c r="X370" s="630"/>
      <c r="Y370" s="458">
        <f>Tabla14914[[#This Row],[PPF (µmol/s)]]/Tabla14914[[#This Row],[Power use (W)]]</f>
        <v>1.0930434782608696</v>
      </c>
      <c r="Z370" s="197"/>
      <c r="AA370" s="197"/>
      <c r="AB370" s="197"/>
      <c r="AC370" s="197"/>
      <c r="AD370" s="197"/>
      <c r="AE370" s="197"/>
      <c r="AF370" s="8" t="s">
        <v>2234</v>
      </c>
    </row>
    <row r="371" spans="1:32" hidden="1" x14ac:dyDescent="0.3">
      <c r="A371" s="4"/>
      <c r="B371" s="37" t="s">
        <v>393</v>
      </c>
      <c r="C371" s="11" t="s">
        <v>2093</v>
      </c>
      <c r="D371" s="65">
        <v>230</v>
      </c>
      <c r="E371" s="65">
        <v>304.3</v>
      </c>
      <c r="F371" s="65">
        <v>1.35</v>
      </c>
      <c r="G371" s="222">
        <f>Tabla14914[[#This Row],[PPF (µmol/s)]]/Tabla14914[[#This Row],[Power use (W)]]</f>
        <v>1.3230434782608695</v>
      </c>
      <c r="H371" s="199"/>
      <c r="I371" s="230">
        <v>1.3230434782608695</v>
      </c>
      <c r="J371" s="199"/>
      <c r="K371" s="199"/>
      <c r="L371" s="199"/>
      <c r="M371" s="199"/>
      <c r="N371" s="57" t="s">
        <v>1165</v>
      </c>
      <c r="S371" s="547"/>
      <c r="T371" s="551" t="s">
        <v>2229</v>
      </c>
      <c r="U371" s="546" t="s">
        <v>2064</v>
      </c>
      <c r="V371" s="546">
        <v>240</v>
      </c>
      <c r="W371" s="630"/>
      <c r="X371" s="630"/>
      <c r="Y371" s="458">
        <f>Tabla14914[[#This Row],[PPF (µmol/s)]]/Tabla14914[[#This Row],[Power use (W)]]</f>
        <v>1.3230434782608695</v>
      </c>
      <c r="Z371" s="197"/>
      <c r="AA371" s="197"/>
      <c r="AB371" s="197"/>
      <c r="AC371" s="197"/>
      <c r="AD371" s="197"/>
      <c r="AE371" s="197"/>
      <c r="AF371" s="575" t="s">
        <v>2234</v>
      </c>
    </row>
    <row r="372" spans="1:32" ht="15" hidden="1" thickBot="1" x14ac:dyDescent="0.35">
      <c r="A372" s="4"/>
      <c r="B372" s="38" t="s">
        <v>394</v>
      </c>
      <c r="C372" s="11" t="s">
        <v>2093</v>
      </c>
      <c r="D372" s="65">
        <v>230</v>
      </c>
      <c r="E372" s="65">
        <v>260.60000000000002</v>
      </c>
      <c r="F372" s="65">
        <v>1.1499999999999999</v>
      </c>
      <c r="G372" s="222">
        <f>Tabla14914[[#This Row],[PPF (µmol/s)]]/Tabla14914[[#This Row],[Power use (W)]]</f>
        <v>1.1330434782608696</v>
      </c>
      <c r="H372" s="199"/>
      <c r="I372" s="230">
        <v>1.1330434782608696</v>
      </c>
      <c r="J372" s="199"/>
      <c r="K372" s="199"/>
      <c r="L372" s="199"/>
      <c r="M372" s="199"/>
      <c r="N372" s="57" t="s">
        <v>1165</v>
      </c>
      <c r="S372" s="421"/>
      <c r="T372" s="252" t="s">
        <v>2230</v>
      </c>
      <c r="U372" s="11" t="s">
        <v>2064</v>
      </c>
      <c r="V372" s="11">
        <v>300</v>
      </c>
      <c r="W372" s="630"/>
      <c r="X372" s="630"/>
      <c r="Y372" s="458">
        <f>Tabla14914[[#This Row],[PPF (µmol/s)]]/Tabla14914[[#This Row],[Power use (W)]]</f>
        <v>1.1330434782608696</v>
      </c>
      <c r="Z372" s="197"/>
      <c r="AA372" s="197"/>
      <c r="AB372" s="197"/>
      <c r="AC372" s="197"/>
      <c r="AD372" s="197"/>
      <c r="AE372" s="197"/>
      <c r="AF372" s="8" t="s">
        <v>2234</v>
      </c>
    </row>
    <row r="373" spans="1:32" hidden="1" x14ac:dyDescent="0.3">
      <c r="A373" s="20" t="s">
        <v>384</v>
      </c>
      <c r="B373" s="34" t="s">
        <v>399</v>
      </c>
      <c r="C373" s="11" t="s">
        <v>2094</v>
      </c>
      <c r="D373" s="65">
        <v>320</v>
      </c>
      <c r="E373" s="65">
        <v>351.5</v>
      </c>
      <c r="F373" s="65">
        <v>1.1000000000000001</v>
      </c>
      <c r="G373" s="222">
        <f>Tabla14914[[#This Row],[PPF (µmol/s)]]/Tabla14914[[#This Row],[Power use (W)]]</f>
        <v>1.0984375</v>
      </c>
      <c r="H373" s="199"/>
      <c r="I373" s="230">
        <v>1.0984375</v>
      </c>
      <c r="J373" s="199"/>
      <c r="K373" s="199"/>
      <c r="L373" s="199"/>
      <c r="M373" s="199"/>
      <c r="N373" s="57" t="s">
        <v>1165</v>
      </c>
      <c r="S373" s="547"/>
      <c r="T373" s="551" t="s">
        <v>2231</v>
      </c>
      <c r="U373" s="546" t="s">
        <v>2064</v>
      </c>
      <c r="V373" s="546">
        <v>400</v>
      </c>
      <c r="W373" s="630"/>
      <c r="X373" s="630"/>
      <c r="Y373" s="458">
        <f>Tabla14914[[#This Row],[PPF (µmol/s)]]/Tabla14914[[#This Row],[Power use (W)]]</f>
        <v>1.0984375</v>
      </c>
      <c r="Z373" s="197"/>
      <c r="AA373" s="197"/>
      <c r="AB373" s="197"/>
      <c r="AC373" s="197"/>
      <c r="AD373" s="197"/>
      <c r="AE373" s="197"/>
      <c r="AF373" s="575" t="s">
        <v>2234</v>
      </c>
    </row>
    <row r="374" spans="1:32" hidden="1" x14ac:dyDescent="0.3">
      <c r="A374" s="4"/>
      <c r="B374" s="37" t="s">
        <v>398</v>
      </c>
      <c r="C374" s="11" t="s">
        <v>2094</v>
      </c>
      <c r="D374" s="65">
        <v>320</v>
      </c>
      <c r="E374" s="65">
        <v>425.3</v>
      </c>
      <c r="F374" s="65">
        <v>1.35</v>
      </c>
      <c r="G374" s="222">
        <f>Tabla14914[[#This Row],[PPF (µmol/s)]]/Tabla14914[[#This Row],[Power use (W)]]</f>
        <v>1.3290625</v>
      </c>
      <c r="H374" s="199"/>
      <c r="I374" s="230">
        <v>1.3290625</v>
      </c>
      <c r="J374" s="199"/>
      <c r="K374" s="199"/>
      <c r="L374" s="199"/>
      <c r="M374" s="199"/>
      <c r="N374" s="57" t="s">
        <v>1165</v>
      </c>
      <c r="S374" s="421"/>
      <c r="T374" s="252" t="s">
        <v>2232</v>
      </c>
      <c r="U374" s="11" t="s">
        <v>2064</v>
      </c>
      <c r="V374" s="11">
        <v>480</v>
      </c>
      <c r="W374" s="630"/>
      <c r="X374" s="630"/>
      <c r="Y374" s="458">
        <f>Tabla14914[[#This Row],[PPF (µmol/s)]]/Tabla14914[[#This Row],[Power use (W)]]</f>
        <v>1.3290625</v>
      </c>
      <c r="Z374" s="197"/>
      <c r="AA374" s="197"/>
      <c r="AB374" s="197"/>
      <c r="AC374" s="197"/>
      <c r="AD374" s="197"/>
      <c r="AE374" s="197"/>
      <c r="AF374" s="8" t="s">
        <v>2234</v>
      </c>
    </row>
    <row r="375" spans="1:32" ht="15" hidden="1" thickBot="1" x14ac:dyDescent="0.35">
      <c r="A375" s="4"/>
      <c r="B375" s="38" t="s">
        <v>400</v>
      </c>
      <c r="C375" s="11" t="s">
        <v>2094</v>
      </c>
      <c r="D375" s="65">
        <v>320</v>
      </c>
      <c r="E375" s="65">
        <v>364.2</v>
      </c>
      <c r="F375" s="65">
        <v>1.1499999999999999</v>
      </c>
      <c r="G375" s="222">
        <f>Tabla14914[[#This Row],[PPF (µmol/s)]]/Tabla14914[[#This Row],[Power use (W)]]</f>
        <v>1.1381250000000001</v>
      </c>
      <c r="H375" s="199"/>
      <c r="I375" s="230">
        <v>1.1381250000000001</v>
      </c>
      <c r="J375" s="199"/>
      <c r="K375" s="199"/>
      <c r="L375" s="199"/>
      <c r="M375" s="199"/>
      <c r="N375" s="57" t="s">
        <v>1165</v>
      </c>
      <c r="S375" s="547"/>
      <c r="T375" s="551" t="s">
        <v>2233</v>
      </c>
      <c r="U375" s="546" t="s">
        <v>2064</v>
      </c>
      <c r="V375" s="546">
        <v>600</v>
      </c>
      <c r="W375" s="630"/>
      <c r="X375" s="630"/>
      <c r="Y375" s="458">
        <f>Tabla14914[[#This Row],[PPF (µmol/s)]]/Tabla14914[[#This Row],[Power use (W)]]</f>
        <v>1.1381250000000001</v>
      </c>
      <c r="Z375" s="197"/>
      <c r="AA375" s="197"/>
      <c r="AB375" s="197"/>
      <c r="AC375" s="197"/>
      <c r="AD375" s="197"/>
      <c r="AE375" s="197"/>
      <c r="AF375" s="575" t="s">
        <v>2234</v>
      </c>
    </row>
    <row r="376" spans="1:32" hidden="1" x14ac:dyDescent="0.3">
      <c r="A376" s="20" t="s">
        <v>384</v>
      </c>
      <c r="B376" s="34" t="s">
        <v>404</v>
      </c>
      <c r="C376" s="11" t="s">
        <v>2095</v>
      </c>
      <c r="D376" s="65">
        <v>480</v>
      </c>
      <c r="E376" s="65">
        <v>538.6</v>
      </c>
      <c r="F376" s="65">
        <v>1.1000000000000001</v>
      </c>
      <c r="G376" s="222">
        <f>Tabla14914[[#This Row],[PPF (µmol/s)]]/Tabla14914[[#This Row],[Power use (W)]]</f>
        <v>1.1220833333333333</v>
      </c>
      <c r="H376" s="199"/>
      <c r="I376" s="230">
        <v>1.1220833333333333</v>
      </c>
      <c r="J376" s="199"/>
      <c r="K376" s="199"/>
      <c r="L376" s="199"/>
      <c r="M376" s="199"/>
      <c r="N376" s="57" t="s">
        <v>1165</v>
      </c>
      <c r="S376" s="428" t="s">
        <v>2260</v>
      </c>
      <c r="T376" s="414" t="s">
        <v>2240</v>
      </c>
      <c r="U376" s="14" t="s">
        <v>2064</v>
      </c>
      <c r="V376" s="14">
        <v>353.4</v>
      </c>
      <c r="W376" s="14">
        <v>680.1</v>
      </c>
      <c r="X376" s="14">
        <v>1.92</v>
      </c>
      <c r="Y376" s="215">
        <f>Tabla14914[[#This Row],[PPF (µmol/s)]]/Tabla14914[[#This Row],[Power use (W)]]</f>
        <v>1.1220833333333333</v>
      </c>
      <c r="Z376" s="197"/>
      <c r="AA376" s="197"/>
      <c r="AB376" s="226">
        <v>1.9244482173174875</v>
      </c>
      <c r="AC376" s="197"/>
      <c r="AD376" s="197"/>
      <c r="AE376" s="197"/>
      <c r="AF376" s="395" t="s">
        <v>2247</v>
      </c>
    </row>
    <row r="377" spans="1:32" hidden="1" x14ac:dyDescent="0.3">
      <c r="A377" s="4"/>
      <c r="B377" s="37" t="s">
        <v>402</v>
      </c>
      <c r="C377" s="11" t="s">
        <v>2095</v>
      </c>
      <c r="D377" s="65">
        <v>480</v>
      </c>
      <c r="E377" s="65">
        <v>652.20000000000005</v>
      </c>
      <c r="F377" s="65">
        <v>1.35</v>
      </c>
      <c r="G377" s="222">
        <f>Tabla14914[[#This Row],[PPF (µmol/s)]]/Tabla14914[[#This Row],[Power use (W)]]</f>
        <v>1.3587500000000001</v>
      </c>
      <c r="H377" s="199"/>
      <c r="I377" s="230">
        <v>1.3587500000000001</v>
      </c>
      <c r="J377" s="199"/>
      <c r="K377" s="199"/>
      <c r="L377" s="199"/>
      <c r="M377" s="199"/>
      <c r="N377" s="57" t="s">
        <v>1165</v>
      </c>
      <c r="S377" s="578" t="s">
        <v>2272</v>
      </c>
      <c r="T377" s="658" t="s">
        <v>2241</v>
      </c>
      <c r="U377" s="545" t="s">
        <v>2064</v>
      </c>
      <c r="V377" s="546">
        <v>362.3</v>
      </c>
      <c r="W377" s="546">
        <v>755.2</v>
      </c>
      <c r="X377" s="546">
        <v>2.08</v>
      </c>
      <c r="Y377" s="215">
        <f>Tabla14914[[#This Row],[PPF (µmol/s)]]/Tabla14914[[#This Row],[Power use (W)]]</f>
        <v>1.3587500000000001</v>
      </c>
      <c r="Z377" s="197"/>
      <c r="AA377" s="197"/>
      <c r="AB377" s="226"/>
      <c r="AC377" s="226">
        <v>2.084460391940381</v>
      </c>
      <c r="AD377" s="197"/>
      <c r="AE377" s="197"/>
      <c r="AF377" s="562" t="s">
        <v>2248</v>
      </c>
    </row>
    <row r="378" spans="1:32" ht="15" hidden="1" thickBot="1" x14ac:dyDescent="0.35">
      <c r="A378" s="4"/>
      <c r="B378" s="38" t="s">
        <v>403</v>
      </c>
      <c r="C378" s="11" t="s">
        <v>2095</v>
      </c>
      <c r="D378" s="65">
        <v>480</v>
      </c>
      <c r="E378" s="65">
        <v>558.5</v>
      </c>
      <c r="F378" s="65">
        <v>1.1499999999999999</v>
      </c>
      <c r="G378" s="222">
        <f>Tabla14914[[#This Row],[PPF (µmol/s)]]/Tabla14914[[#This Row],[Power use (W)]]</f>
        <v>1.1635416666666667</v>
      </c>
      <c r="H378" s="199"/>
      <c r="I378" s="230">
        <v>1.1635416666666667</v>
      </c>
      <c r="J378" s="199"/>
      <c r="K378" s="199"/>
      <c r="L378" s="199"/>
      <c r="M378" s="199"/>
      <c r="N378" s="57" t="s">
        <v>1165</v>
      </c>
      <c r="S378" s="280" t="s">
        <v>2019</v>
      </c>
      <c r="T378" s="414" t="s">
        <v>2242</v>
      </c>
      <c r="U378" s="14" t="s">
        <v>2064</v>
      </c>
      <c r="V378" s="11">
        <v>333.9</v>
      </c>
      <c r="W378" s="11">
        <v>699.8</v>
      </c>
      <c r="X378" s="11">
        <v>2.1</v>
      </c>
      <c r="Y378" s="215">
        <f>Tabla14914[[#This Row],[PPF (µmol/s)]]/Tabla14914[[#This Row],[Power use (W)]]</f>
        <v>1.1635416666666667</v>
      </c>
      <c r="Z378" s="197"/>
      <c r="AA378" s="197"/>
      <c r="AB378" s="226"/>
      <c r="AC378" s="226">
        <v>2.0958370769691523</v>
      </c>
      <c r="AD378" s="197"/>
      <c r="AE378" s="197"/>
      <c r="AF378" s="4" t="s">
        <v>2249</v>
      </c>
    </row>
    <row r="379" spans="1:32" hidden="1" x14ac:dyDescent="0.3">
      <c r="A379" s="20" t="s">
        <v>384</v>
      </c>
      <c r="B379" s="34" t="s">
        <v>406</v>
      </c>
      <c r="C379" s="11" t="s">
        <v>2096</v>
      </c>
      <c r="D379" s="65">
        <v>690</v>
      </c>
      <c r="E379" s="65">
        <v>754.1</v>
      </c>
      <c r="F379" s="65">
        <v>1.1000000000000001</v>
      </c>
      <c r="G379" s="222">
        <f>Tabla14914[[#This Row],[PPF (µmol/s)]]/Tabla14914[[#This Row],[Power use (W)]]</f>
        <v>1.0928985507246378</v>
      </c>
      <c r="H379" s="199"/>
      <c r="I379" s="230">
        <v>1.0928985507246378</v>
      </c>
      <c r="J379" s="199"/>
      <c r="K379" s="199"/>
      <c r="L379" s="199"/>
      <c r="M379" s="199"/>
      <c r="N379" s="57" t="s">
        <v>1165</v>
      </c>
      <c r="S379" s="547"/>
      <c r="T379" s="658" t="s">
        <v>2243</v>
      </c>
      <c r="U379" s="545" t="s">
        <v>2064</v>
      </c>
      <c r="V379" s="546">
        <v>362.3</v>
      </c>
      <c r="W379" s="546">
        <v>753.2</v>
      </c>
      <c r="X379" s="546">
        <v>2.08</v>
      </c>
      <c r="Y379" s="215">
        <f>Tabla14914[[#This Row],[PPF (µmol/s)]]/Tabla14914[[#This Row],[Power use (W)]]</f>
        <v>1.0928985507246378</v>
      </c>
      <c r="Z379" s="197"/>
      <c r="AA379" s="197"/>
      <c r="AB379" s="226"/>
      <c r="AC379" s="226">
        <v>2.0789401048854539</v>
      </c>
      <c r="AD379" s="197"/>
      <c r="AE379" s="197"/>
      <c r="AF379" s="562" t="s">
        <v>2250</v>
      </c>
    </row>
    <row r="380" spans="1:32" hidden="1" x14ac:dyDescent="0.3">
      <c r="A380" s="4"/>
      <c r="B380" s="37" t="s">
        <v>407</v>
      </c>
      <c r="C380" s="11" t="s">
        <v>2096</v>
      </c>
      <c r="D380" s="65">
        <v>690</v>
      </c>
      <c r="E380" s="65">
        <v>913</v>
      </c>
      <c r="F380" s="65">
        <v>1.35</v>
      </c>
      <c r="G380" s="222">
        <f>Tabla14914[[#This Row],[PPF (µmol/s)]]/Tabla14914[[#This Row],[Power use (W)]]</f>
        <v>1.3231884057971015</v>
      </c>
      <c r="H380" s="199"/>
      <c r="I380" s="230">
        <v>1.3231884057971015</v>
      </c>
      <c r="J380" s="199"/>
      <c r="K380" s="199"/>
      <c r="L380" s="199"/>
      <c r="M380" s="199"/>
      <c r="N380" s="57" t="s">
        <v>1165</v>
      </c>
      <c r="S380" s="421"/>
      <c r="T380" s="414" t="s">
        <v>2251</v>
      </c>
      <c r="U380" s="14" t="s">
        <v>2064</v>
      </c>
      <c r="V380" s="11">
        <v>362.1</v>
      </c>
      <c r="W380" s="11">
        <v>680.1</v>
      </c>
      <c r="X380" s="11">
        <v>1.9</v>
      </c>
      <c r="Y380" s="215">
        <f>Tabla14914[[#This Row],[PPF (µmol/s)]]/Tabla14914[[#This Row],[Power use (W)]]</f>
        <v>1.3231884057971015</v>
      </c>
      <c r="Z380" s="197"/>
      <c r="AA380" s="197"/>
      <c r="AB380" s="226">
        <v>1.8782104391052195</v>
      </c>
      <c r="AC380" s="226"/>
      <c r="AD380" s="197"/>
      <c r="AE380" s="197"/>
      <c r="AF380" s="395" t="s">
        <v>2247</v>
      </c>
    </row>
    <row r="381" spans="1:32" ht="15" hidden="1" thickBot="1" x14ac:dyDescent="0.35">
      <c r="A381" s="4"/>
      <c r="B381" s="38" t="s">
        <v>408</v>
      </c>
      <c r="C381" s="11" t="s">
        <v>2096</v>
      </c>
      <c r="D381" s="65">
        <v>690</v>
      </c>
      <c r="E381" s="65">
        <v>781.9</v>
      </c>
      <c r="F381" s="65">
        <v>1.1499999999999999</v>
      </c>
      <c r="G381" s="222">
        <f>Tabla14914[[#This Row],[PPF (µmol/s)]]/Tabla14914[[#This Row],[Power use (W)]]</f>
        <v>1.1331884057971013</v>
      </c>
      <c r="H381" s="199"/>
      <c r="I381" s="230">
        <v>1.1331884057971013</v>
      </c>
      <c r="J381" s="199"/>
      <c r="K381" s="199"/>
      <c r="L381" s="199"/>
      <c r="M381" s="199"/>
      <c r="N381" s="57" t="s">
        <v>1165</v>
      </c>
      <c r="S381" s="547"/>
      <c r="T381" s="658" t="s">
        <v>2244</v>
      </c>
      <c r="U381" s="545" t="s">
        <v>2064</v>
      </c>
      <c r="V381" s="546">
        <v>369.8</v>
      </c>
      <c r="W381" s="546">
        <v>755.2</v>
      </c>
      <c r="X381" s="546">
        <v>2.04</v>
      </c>
      <c r="Y381" s="215">
        <f>Tabla14914[[#This Row],[PPF (µmol/s)]]/Tabla14914[[#This Row],[Power use (W)]]</f>
        <v>1.1331884057971013</v>
      </c>
      <c r="Z381" s="197"/>
      <c r="AA381" s="197"/>
      <c r="AB381" s="226"/>
      <c r="AC381" s="226">
        <v>2.0421849648458625</v>
      </c>
      <c r="AD381" s="197"/>
      <c r="AE381" s="197"/>
      <c r="AF381" s="562" t="s">
        <v>2248</v>
      </c>
    </row>
    <row r="382" spans="1:32" ht="18.600000000000001" hidden="1" thickBot="1" x14ac:dyDescent="0.4">
      <c r="A382" s="56" t="s">
        <v>412</v>
      </c>
      <c r="B382" s="15"/>
      <c r="C382" s="27"/>
      <c r="D382" s="27"/>
      <c r="E382" s="27"/>
      <c r="F382" s="27"/>
      <c r="G382" s="158"/>
      <c r="H382" s="190"/>
      <c r="I382" s="190"/>
      <c r="J382" s="190"/>
      <c r="K382" s="190"/>
      <c r="L382" s="190"/>
      <c r="M382" s="190"/>
      <c r="N382" s="16"/>
      <c r="S382" s="421"/>
      <c r="T382" s="414" t="s">
        <v>2245</v>
      </c>
      <c r="U382" s="14" t="s">
        <v>2064</v>
      </c>
      <c r="V382" s="11">
        <v>340.5</v>
      </c>
      <c r="W382" s="11">
        <v>699.8</v>
      </c>
      <c r="X382" s="11">
        <v>2.1</v>
      </c>
      <c r="Y382" s="215" t="e">
        <f>Tabla14914[[#This Row],[PPF (µmol/s)]]/Tabla14914[[#This Row],[Power use (W)]]</f>
        <v>#DIV/0!</v>
      </c>
      <c r="Z382" s="197"/>
      <c r="AA382" s="197"/>
      <c r="AB382" s="226"/>
      <c r="AC382" s="226">
        <v>2.0552129221732747</v>
      </c>
      <c r="AD382" s="197"/>
      <c r="AE382" s="197"/>
      <c r="AF382" s="4" t="s">
        <v>2249</v>
      </c>
    </row>
    <row r="383" spans="1:32" hidden="1" x14ac:dyDescent="0.3">
      <c r="A383" s="74" t="s">
        <v>449</v>
      </c>
      <c r="B383" s="37" t="s">
        <v>416</v>
      </c>
      <c r="C383" s="14" t="s">
        <v>424</v>
      </c>
      <c r="D383" s="14">
        <v>250</v>
      </c>
      <c r="E383" s="14">
        <v>750</v>
      </c>
      <c r="F383" s="14">
        <v>3</v>
      </c>
      <c r="G383" s="219">
        <f>Tabla14914[[#This Row],[PPF (µmol/s)]]/Tabla14914[[#This Row],[Power use (W)]]</f>
        <v>3</v>
      </c>
      <c r="H383" s="196"/>
      <c r="I383" s="196"/>
      <c r="J383" s="196"/>
      <c r="K383" s="196"/>
      <c r="L383" s="196"/>
      <c r="M383" s="211">
        <v>3</v>
      </c>
      <c r="N383" s="6" t="s">
        <v>413</v>
      </c>
      <c r="S383" s="547"/>
      <c r="T383" s="658" t="s">
        <v>2246</v>
      </c>
      <c r="U383" s="545" t="s">
        <v>2064</v>
      </c>
      <c r="V383" s="546">
        <v>350.1</v>
      </c>
      <c r="W383" s="546">
        <v>753.2</v>
      </c>
      <c r="X383" s="546">
        <v>2.15</v>
      </c>
      <c r="Y383" s="215">
        <f>Tabla14914[[#This Row],[PPF (µmol/s)]]/Tabla14914[[#This Row],[Power use (W)]]</f>
        <v>3</v>
      </c>
      <c r="Z383" s="197"/>
      <c r="AA383" s="197"/>
      <c r="AB383" s="226"/>
      <c r="AC383" s="226">
        <v>2.1513853184804343</v>
      </c>
      <c r="AD383" s="197"/>
      <c r="AE383" s="197"/>
      <c r="AF383" s="562" t="s">
        <v>2250</v>
      </c>
    </row>
    <row r="384" spans="1:32" hidden="1" x14ac:dyDescent="0.3">
      <c r="A384" s="11" t="s">
        <v>450</v>
      </c>
      <c r="B384" s="35" t="s">
        <v>417</v>
      </c>
      <c r="C384" s="14" t="s">
        <v>424</v>
      </c>
      <c r="D384" s="11">
        <v>264</v>
      </c>
      <c r="E384" s="11">
        <v>745</v>
      </c>
      <c r="F384" s="11">
        <v>2.8</v>
      </c>
      <c r="G384" s="215">
        <f>Tabla14914[[#This Row],[PPF (µmol/s)]]/Tabla14914[[#This Row],[Power use (W)]]</f>
        <v>2.8219696969696968</v>
      </c>
      <c r="H384" s="197"/>
      <c r="I384" s="197"/>
      <c r="J384" s="197"/>
      <c r="K384" s="197"/>
      <c r="L384" s="226">
        <v>2.8219696969696968</v>
      </c>
      <c r="M384" s="197"/>
      <c r="N384" s="4" t="s">
        <v>413</v>
      </c>
      <c r="S384" s="421"/>
      <c r="T384" s="40" t="s">
        <v>2252</v>
      </c>
      <c r="U384" s="14" t="s">
        <v>2064</v>
      </c>
      <c r="V384" s="11">
        <v>564.4</v>
      </c>
      <c r="W384" s="11">
        <v>1088.5</v>
      </c>
      <c r="X384" s="11">
        <v>1.93</v>
      </c>
      <c r="Y384" s="215">
        <f>Tabla14914[[#This Row],[PPF (µmol/s)]]/Tabla14914[[#This Row],[Power use (W)]]</f>
        <v>2.8219696969696968</v>
      </c>
      <c r="Z384" s="197"/>
      <c r="AA384" s="197"/>
      <c r="AB384" s="226">
        <v>1.9285967399007797</v>
      </c>
      <c r="AC384" s="226"/>
      <c r="AD384" s="197"/>
      <c r="AE384" s="197"/>
      <c r="AF384" s="395" t="s">
        <v>2247</v>
      </c>
    </row>
    <row r="385" spans="1:32" hidden="1" x14ac:dyDescent="0.3">
      <c r="A385" s="20" t="s">
        <v>415</v>
      </c>
      <c r="B385" s="35" t="s">
        <v>419</v>
      </c>
      <c r="C385" s="14" t="s">
        <v>424</v>
      </c>
      <c r="D385" s="11">
        <v>302</v>
      </c>
      <c r="E385" s="11">
        <v>744</v>
      </c>
      <c r="F385" s="11">
        <v>2.5</v>
      </c>
      <c r="G385" s="215">
        <f>Tabla14914[[#This Row],[PPF (µmol/s)]]/Tabla14914[[#This Row],[Power use (W)]]</f>
        <v>2.4635761589403975</v>
      </c>
      <c r="H385" s="197"/>
      <c r="I385" s="197"/>
      <c r="J385" s="197"/>
      <c r="K385" s="226">
        <v>2.4635761589403975</v>
      </c>
      <c r="L385" s="197"/>
      <c r="M385" s="197"/>
      <c r="N385" s="4" t="s">
        <v>413</v>
      </c>
      <c r="S385" s="547"/>
      <c r="T385" s="554" t="s">
        <v>2253</v>
      </c>
      <c r="U385" s="545" t="s">
        <v>2064</v>
      </c>
      <c r="V385" s="546">
        <v>559.9</v>
      </c>
      <c r="W385" s="546">
        <v>1143.7</v>
      </c>
      <c r="X385" s="546">
        <v>2.04</v>
      </c>
      <c r="Y385" s="215">
        <f>Tabla14914[[#This Row],[PPF (µmol/s)]]/Tabla14914[[#This Row],[Power use (W)]]</f>
        <v>2.4635761589403975</v>
      </c>
      <c r="Z385" s="197"/>
      <c r="AA385" s="197"/>
      <c r="AB385" s="226"/>
      <c r="AC385" s="226">
        <v>2.0426861939632079</v>
      </c>
      <c r="AD385" s="197"/>
      <c r="AE385" s="197"/>
      <c r="AF385" s="562" t="s">
        <v>2248</v>
      </c>
    </row>
    <row r="386" spans="1:32" ht="15" hidden="1" thickBot="1" x14ac:dyDescent="0.35">
      <c r="A386" s="19" t="s">
        <v>414</v>
      </c>
      <c r="B386" s="36" t="s">
        <v>418</v>
      </c>
      <c r="C386" s="14" t="s">
        <v>424</v>
      </c>
      <c r="D386" s="11">
        <v>322</v>
      </c>
      <c r="E386" s="11">
        <v>700</v>
      </c>
      <c r="F386" s="11">
        <v>2.2000000000000002</v>
      </c>
      <c r="G386" s="215">
        <f>Tabla14914[[#This Row],[PPF (µmol/s)]]/Tabla14914[[#This Row],[Power use (W)]]</f>
        <v>2.1739130434782608</v>
      </c>
      <c r="H386" s="197"/>
      <c r="I386" s="197"/>
      <c r="J386" s="197"/>
      <c r="K386" s="226">
        <v>2.1739130434782608</v>
      </c>
      <c r="L386" s="197"/>
      <c r="M386" s="197"/>
      <c r="N386" s="4" t="s">
        <v>413</v>
      </c>
      <c r="S386" s="421"/>
      <c r="T386" s="40" t="s">
        <v>2254</v>
      </c>
      <c r="U386" s="14" t="s">
        <v>2064</v>
      </c>
      <c r="V386" s="11">
        <v>539.6</v>
      </c>
      <c r="W386" s="11">
        <v>1234.7</v>
      </c>
      <c r="X386" s="11">
        <v>2.2999999999999998</v>
      </c>
      <c r="Y386" s="215">
        <f>Tabla14914[[#This Row],[PPF (µmol/s)]]/Tabla14914[[#This Row],[Power use (W)]]</f>
        <v>2.1739130434782608</v>
      </c>
      <c r="Z386" s="197"/>
      <c r="AA386" s="197"/>
      <c r="AB386" s="226"/>
      <c r="AC386" s="226">
        <v>2.2881764269829503</v>
      </c>
      <c r="AD386" s="197"/>
      <c r="AE386" s="197"/>
      <c r="AF386" s="4" t="s">
        <v>2249</v>
      </c>
    </row>
    <row r="387" spans="1:32" hidden="1" x14ac:dyDescent="0.3">
      <c r="A387" s="4"/>
      <c r="B387" s="34" t="s">
        <v>423</v>
      </c>
      <c r="C387" s="11" t="s">
        <v>2065</v>
      </c>
      <c r="D387" s="11">
        <v>161</v>
      </c>
      <c r="E387" s="11">
        <v>350</v>
      </c>
      <c r="F387" s="11">
        <v>2.16</v>
      </c>
      <c r="G387" s="215">
        <f>Tabla14914[[#This Row],[PPF (µmol/s)]]/Tabla14914[[#This Row],[Power use (W)]]</f>
        <v>2.1739130434782608</v>
      </c>
      <c r="H387" s="197"/>
      <c r="I387" s="197"/>
      <c r="J387" s="197"/>
      <c r="K387" s="226">
        <v>2.1739130434782608</v>
      </c>
      <c r="L387" s="197"/>
      <c r="M387" s="197"/>
      <c r="N387" s="4" t="s">
        <v>427</v>
      </c>
      <c r="S387" s="547"/>
      <c r="T387" s="554" t="s">
        <v>2255</v>
      </c>
      <c r="U387" s="545" t="s">
        <v>2064</v>
      </c>
      <c r="V387" s="546">
        <v>586.20000000000005</v>
      </c>
      <c r="W387" s="546">
        <v>1224.2</v>
      </c>
      <c r="X387" s="546">
        <v>2.09</v>
      </c>
      <c r="Y387" s="215">
        <f>Tabla14914[[#This Row],[PPF (µmol/s)]]/Tabla14914[[#This Row],[Power use (W)]]</f>
        <v>2.1739130434782608</v>
      </c>
      <c r="Z387" s="197"/>
      <c r="AA387" s="197"/>
      <c r="AB387" s="226"/>
      <c r="AC387" s="226">
        <v>2.0883657454793587</v>
      </c>
      <c r="AD387" s="197"/>
      <c r="AE387" s="197"/>
      <c r="AF387" s="562" t="s">
        <v>2250</v>
      </c>
    </row>
    <row r="388" spans="1:32" hidden="1" x14ac:dyDescent="0.3">
      <c r="A388" s="20" t="s">
        <v>420</v>
      </c>
      <c r="B388" s="42" t="s">
        <v>425</v>
      </c>
      <c r="C388" s="11" t="s">
        <v>2065</v>
      </c>
      <c r="D388" s="11">
        <v>322</v>
      </c>
      <c r="E388" s="11">
        <v>700</v>
      </c>
      <c r="F388" s="11">
        <v>2.16</v>
      </c>
      <c r="G388" s="215">
        <f>Tabla14914[[#This Row],[PPF (µmol/s)]]/Tabla14914[[#This Row],[Power use (W)]]</f>
        <v>2.1739130434782608</v>
      </c>
      <c r="H388" s="197"/>
      <c r="I388" s="197"/>
      <c r="J388" s="197"/>
      <c r="K388" s="226">
        <v>2.1739130434782608</v>
      </c>
      <c r="L388" s="197"/>
      <c r="M388" s="197"/>
      <c r="N388" s="4" t="s">
        <v>427</v>
      </c>
      <c r="S388" s="429"/>
      <c r="T388" s="252" t="s">
        <v>2256</v>
      </c>
      <c r="U388" s="14" t="s">
        <v>2064</v>
      </c>
      <c r="V388" s="13">
        <v>582.9</v>
      </c>
      <c r="W388" s="13">
        <v>1088.5</v>
      </c>
      <c r="X388" s="13">
        <v>1.87</v>
      </c>
      <c r="Y388" s="215">
        <f>Tabla14914[[#This Row],[PPF (µmol/s)]]/Tabla14914[[#This Row],[Power use (W)]]</f>
        <v>2.1739130434782608</v>
      </c>
      <c r="Z388" s="197"/>
      <c r="AA388" s="197"/>
      <c r="AB388" s="226">
        <v>1.8673872019214275</v>
      </c>
      <c r="AC388" s="226"/>
      <c r="AD388" s="197"/>
      <c r="AE388" s="197"/>
      <c r="AF388" s="395" t="s">
        <v>2247</v>
      </c>
    </row>
    <row r="389" spans="1:32" hidden="1" x14ac:dyDescent="0.3">
      <c r="A389" s="22" t="s">
        <v>430</v>
      </c>
      <c r="B389" s="34" t="s">
        <v>431</v>
      </c>
      <c r="C389" s="11" t="s">
        <v>2065</v>
      </c>
      <c r="D389" s="13">
        <v>202</v>
      </c>
      <c r="E389" s="13">
        <v>540</v>
      </c>
      <c r="F389" s="13">
        <v>2.7</v>
      </c>
      <c r="G389" s="223">
        <f>Tabla14914[[#This Row],[PPF (µmol/s)]]/Tabla14914[[#This Row],[Power use (W)]]</f>
        <v>2.6732673267326734</v>
      </c>
      <c r="H389" s="203"/>
      <c r="I389" s="203"/>
      <c r="J389" s="203"/>
      <c r="K389" s="203"/>
      <c r="L389" s="229">
        <v>2.6732673267326734</v>
      </c>
      <c r="M389" s="203"/>
      <c r="N389" s="4" t="s">
        <v>426</v>
      </c>
      <c r="S389" s="547"/>
      <c r="T389" s="554" t="s">
        <v>2257</v>
      </c>
      <c r="U389" s="545" t="s">
        <v>2064</v>
      </c>
      <c r="V389" s="546">
        <v>578.29999999999995</v>
      </c>
      <c r="W389" s="546">
        <v>1143.7</v>
      </c>
      <c r="X389" s="546">
        <v>2</v>
      </c>
      <c r="Y389" s="215">
        <f>Tabla14914[[#This Row],[PPF (µmol/s)]]/Tabla14914[[#This Row],[Power use (W)]]</f>
        <v>2.6732673267326734</v>
      </c>
      <c r="Z389" s="197"/>
      <c r="AA389" s="197"/>
      <c r="AB389" s="226">
        <v>1.9776932388033894</v>
      </c>
      <c r="AC389" s="226"/>
      <c r="AD389" s="197"/>
      <c r="AE389" s="197"/>
      <c r="AF389" s="562" t="s">
        <v>2248</v>
      </c>
    </row>
    <row r="390" spans="1:32" ht="15" hidden="1" thickBot="1" x14ac:dyDescent="0.35">
      <c r="A390" s="20"/>
      <c r="B390" s="36" t="s">
        <v>431</v>
      </c>
      <c r="C390" s="11" t="s">
        <v>2065</v>
      </c>
      <c r="D390" s="11">
        <v>101</v>
      </c>
      <c r="E390" s="11">
        <v>293</v>
      </c>
      <c r="F390" s="11">
        <v>2.9</v>
      </c>
      <c r="G390" s="215">
        <f>Tabla14914[[#This Row],[PPF (µmol/s)]]/Tabla14914[[#This Row],[Power use (W)]]</f>
        <v>2.9009900990099009</v>
      </c>
      <c r="H390" s="197"/>
      <c r="I390" s="197"/>
      <c r="J390" s="197"/>
      <c r="K390" s="197"/>
      <c r="L390" s="226">
        <v>2.9009900990099009</v>
      </c>
      <c r="M390" s="197"/>
      <c r="N390" s="4" t="s">
        <v>426</v>
      </c>
      <c r="S390" s="421"/>
      <c r="T390" s="40" t="s">
        <v>2258</v>
      </c>
      <c r="U390" s="14" t="s">
        <v>2064</v>
      </c>
      <c r="V390" s="11">
        <v>545.79999999999995</v>
      </c>
      <c r="W390" s="11">
        <v>1234.7</v>
      </c>
      <c r="X390" s="11">
        <v>2.2999999999999998</v>
      </c>
      <c r="Y390" s="215">
        <f>Tabla14914[[#This Row],[PPF (µmol/s)]]/Tabla14914[[#This Row],[Power use (W)]]</f>
        <v>2.9009900990099009</v>
      </c>
      <c r="Z390" s="197"/>
      <c r="AA390" s="197"/>
      <c r="AB390" s="197"/>
      <c r="AC390" s="226">
        <v>2.2621839501648959</v>
      </c>
      <c r="AD390" s="197"/>
      <c r="AE390" s="197"/>
      <c r="AF390" s="4" t="s">
        <v>2249</v>
      </c>
    </row>
    <row r="391" spans="1:32" hidden="1" x14ac:dyDescent="0.3">
      <c r="A391" s="20" t="s">
        <v>421</v>
      </c>
      <c r="B391" s="37" t="s">
        <v>437</v>
      </c>
      <c r="C391" s="173" t="s">
        <v>2097</v>
      </c>
      <c r="D391" s="11">
        <v>322</v>
      </c>
      <c r="E391" s="11">
        <v>700</v>
      </c>
      <c r="F391" s="11">
        <v>2.16</v>
      </c>
      <c r="G391" s="215">
        <f>Tabla14914[[#This Row],[PPF (µmol/s)]]/Tabla14914[[#This Row],[Power use (W)]]</f>
        <v>2.1739130434782608</v>
      </c>
      <c r="H391" s="197"/>
      <c r="I391" s="197"/>
      <c r="J391" s="197"/>
      <c r="K391" s="226">
        <v>2.1739130434782608</v>
      </c>
      <c r="L391" s="197"/>
      <c r="M391" s="197"/>
      <c r="N391" s="4" t="s">
        <v>427</v>
      </c>
      <c r="S391" s="547"/>
      <c r="T391" s="554" t="s">
        <v>2259</v>
      </c>
      <c r="U391" s="545" t="s">
        <v>2064</v>
      </c>
      <c r="V391" s="546">
        <v>591.4</v>
      </c>
      <c r="W391" s="546">
        <v>1224.2</v>
      </c>
      <c r="X391" s="546">
        <v>2.0699999999999998</v>
      </c>
      <c r="Y391" s="215">
        <f>Tabla14914[[#This Row],[PPF (µmol/s)]]/Tabla14914[[#This Row],[Power use (W)]]</f>
        <v>2.1739130434782608</v>
      </c>
      <c r="Z391" s="197"/>
      <c r="AA391" s="197"/>
      <c r="AB391" s="197"/>
      <c r="AC391" s="226">
        <v>2.0700033818058845</v>
      </c>
      <c r="AD391" s="197"/>
      <c r="AE391" s="197"/>
      <c r="AF391" s="624" t="s">
        <v>2250</v>
      </c>
    </row>
    <row r="392" spans="1:32" hidden="1" x14ac:dyDescent="0.3">
      <c r="A392" s="20"/>
      <c r="B392" s="41" t="s">
        <v>436</v>
      </c>
      <c r="C392" s="173" t="s">
        <v>2097</v>
      </c>
      <c r="D392" s="13">
        <v>302</v>
      </c>
      <c r="E392" s="13">
        <v>744</v>
      </c>
      <c r="F392" s="13">
        <v>2.46</v>
      </c>
      <c r="G392" s="223">
        <f>Tabla14914[[#This Row],[PPF (µmol/s)]]/Tabla14914[[#This Row],[Power use (W)]]</f>
        <v>2.4635761589403975</v>
      </c>
      <c r="H392" s="203"/>
      <c r="I392" s="203"/>
      <c r="J392" s="203"/>
      <c r="K392" s="229">
        <v>2.4635761589403975</v>
      </c>
      <c r="L392" s="203"/>
      <c r="M392" s="203"/>
      <c r="N392" s="4" t="s">
        <v>427</v>
      </c>
      <c r="S392" s="429"/>
      <c r="T392" s="13" t="s">
        <v>2634</v>
      </c>
      <c r="U392" s="13" t="s">
        <v>2064</v>
      </c>
      <c r="V392" s="13">
        <v>300</v>
      </c>
      <c r="W392" s="648"/>
      <c r="X392" s="659"/>
      <c r="Y392" s="458">
        <f>Tabla14914[[#This Row],[PPF (µmol/s)]]/Tabla14914[[#This Row],[Power use (W)]]</f>
        <v>2.4635761589403975</v>
      </c>
      <c r="Z392" s="197"/>
      <c r="AA392" s="197"/>
      <c r="AB392" s="197"/>
      <c r="AC392" s="197"/>
      <c r="AD392" s="197"/>
      <c r="AE392" s="197"/>
      <c r="AF392" s="8" t="s">
        <v>2635</v>
      </c>
    </row>
    <row r="393" spans="1:32" hidden="1" x14ac:dyDescent="0.3">
      <c r="A393" s="22" t="s">
        <v>430</v>
      </c>
      <c r="B393" s="34" t="s">
        <v>435</v>
      </c>
      <c r="C393" s="173" t="s">
        <v>2097</v>
      </c>
      <c r="D393" s="11">
        <v>404</v>
      </c>
      <c r="E393" s="11">
        <v>1080</v>
      </c>
      <c r="F393" s="11">
        <v>2.7</v>
      </c>
      <c r="G393" s="215">
        <f>Tabla14914[[#This Row],[PPF (µmol/s)]]/Tabla14914[[#This Row],[Power use (W)]]</f>
        <v>2.6732673267326734</v>
      </c>
      <c r="H393" s="197"/>
      <c r="I393" s="197"/>
      <c r="J393" s="197"/>
      <c r="K393" s="197"/>
      <c r="L393" s="226">
        <v>2.6732673267326734</v>
      </c>
      <c r="M393" s="197"/>
      <c r="N393" s="4" t="s">
        <v>426</v>
      </c>
      <c r="S393" s="547"/>
      <c r="T393" s="546" t="s">
        <v>2807</v>
      </c>
      <c r="U393" s="546" t="s">
        <v>2064</v>
      </c>
      <c r="V393" s="546">
        <v>200</v>
      </c>
      <c r="W393" s="630"/>
      <c r="X393" s="170">
        <v>3</v>
      </c>
      <c r="Y393" s="559">
        <f>Tabla14914[[#This Row],[PPF (µmol/s)]]/Tabla14914[[#This Row],[Power use (W)]]</f>
        <v>2.6732673267326734</v>
      </c>
      <c r="Z393" s="197"/>
      <c r="AA393" s="197"/>
      <c r="AB393" s="197"/>
      <c r="AC393" s="197"/>
      <c r="AD393" s="197"/>
      <c r="AE393" s="226">
        <v>3</v>
      </c>
      <c r="AF393" s="574" t="s">
        <v>2824</v>
      </c>
    </row>
    <row r="394" spans="1:32" ht="15" hidden="1" thickBot="1" x14ac:dyDescent="0.35">
      <c r="A394" s="20"/>
      <c r="B394" s="38" t="s">
        <v>435</v>
      </c>
      <c r="C394" s="173" t="s">
        <v>2097</v>
      </c>
      <c r="D394" s="11">
        <v>202</v>
      </c>
      <c r="E394" s="11">
        <v>586</v>
      </c>
      <c r="F394" s="11">
        <v>2.9</v>
      </c>
      <c r="G394" s="215">
        <f>Tabla14914[[#This Row],[PPF (µmol/s)]]/Tabla14914[[#This Row],[Power use (W)]]</f>
        <v>2.9009900990099009</v>
      </c>
      <c r="H394" s="197"/>
      <c r="I394" s="197"/>
      <c r="J394" s="197"/>
      <c r="K394" s="197"/>
      <c r="L394" s="226">
        <v>2.9009900990099009</v>
      </c>
      <c r="M394" s="197"/>
      <c r="N394" s="4" t="s">
        <v>426</v>
      </c>
      <c r="S394" s="421"/>
      <c r="T394" s="11" t="s">
        <v>2808</v>
      </c>
      <c r="U394" s="11" t="s">
        <v>2064</v>
      </c>
      <c r="V394" s="11">
        <v>300</v>
      </c>
      <c r="W394" s="630"/>
      <c r="X394" s="170">
        <v>3</v>
      </c>
      <c r="Y394" s="260">
        <f>Tabla14914[[#This Row],[PPF (µmol/s)]]/Tabla14914[[#This Row],[Power use (W)]]</f>
        <v>2.9009900990099009</v>
      </c>
      <c r="Z394" s="197"/>
      <c r="AA394" s="197"/>
      <c r="AB394" s="197"/>
      <c r="AC394" s="197"/>
      <c r="AD394" s="197"/>
      <c r="AE394" s="226">
        <v>3</v>
      </c>
      <c r="AF394" s="6" t="s">
        <v>2823</v>
      </c>
    </row>
    <row r="395" spans="1:32" hidden="1" x14ac:dyDescent="0.3">
      <c r="A395" s="20" t="s">
        <v>422</v>
      </c>
      <c r="B395" s="37" t="s">
        <v>434</v>
      </c>
      <c r="C395" s="173" t="s">
        <v>2098</v>
      </c>
      <c r="D395" s="11">
        <v>483</v>
      </c>
      <c r="E395" s="11">
        <v>1050</v>
      </c>
      <c r="F395" s="11">
        <v>2.16</v>
      </c>
      <c r="G395" s="215">
        <f>Tabla14914[[#This Row],[PPF (µmol/s)]]/Tabla14914[[#This Row],[Power use (W)]]</f>
        <v>2.1739130434782608</v>
      </c>
      <c r="H395" s="197"/>
      <c r="I395" s="197"/>
      <c r="J395" s="197"/>
      <c r="K395" s="226">
        <v>2.1739130434782608</v>
      </c>
      <c r="L395" s="197"/>
      <c r="M395" s="197"/>
      <c r="N395" s="4" t="s">
        <v>427</v>
      </c>
      <c r="S395" s="547"/>
      <c r="T395" s="546" t="s">
        <v>2809</v>
      </c>
      <c r="U395" s="546" t="s">
        <v>2064</v>
      </c>
      <c r="V395" s="546">
        <v>400</v>
      </c>
      <c r="W395" s="630"/>
      <c r="X395" s="170">
        <v>3</v>
      </c>
      <c r="Y395" s="559">
        <f>Tabla14914[[#This Row],[PPF (µmol/s)]]/Tabla14914[[#This Row],[Power use (W)]]</f>
        <v>2.1739130434782608</v>
      </c>
      <c r="Z395" s="197"/>
      <c r="AA395" s="197"/>
      <c r="AB395" s="197"/>
      <c r="AC395" s="197"/>
      <c r="AD395" s="197"/>
      <c r="AE395" s="226">
        <v>3</v>
      </c>
      <c r="AF395" s="574" t="s">
        <v>2822</v>
      </c>
    </row>
    <row r="396" spans="1:32" hidden="1" x14ac:dyDescent="0.3">
      <c r="A396" s="20"/>
      <c r="B396" s="41" t="s">
        <v>433</v>
      </c>
      <c r="C396" s="173" t="s">
        <v>2098</v>
      </c>
      <c r="D396" s="11">
        <v>453</v>
      </c>
      <c r="E396" s="11">
        <v>1116</v>
      </c>
      <c r="F396" s="11">
        <v>2.46</v>
      </c>
      <c r="G396" s="215">
        <f>Tabla14914[[#This Row],[PPF (µmol/s)]]/Tabla14914[[#This Row],[Power use (W)]]</f>
        <v>2.4635761589403975</v>
      </c>
      <c r="H396" s="197"/>
      <c r="I396" s="197"/>
      <c r="J396" s="197"/>
      <c r="K396" s="226">
        <v>2.4635761589403975</v>
      </c>
      <c r="L396" s="197"/>
      <c r="M396" s="197"/>
      <c r="N396" s="4" t="s">
        <v>427</v>
      </c>
      <c r="S396" s="421"/>
      <c r="T396" s="11" t="s">
        <v>2810</v>
      </c>
      <c r="U396" s="11" t="s">
        <v>2064</v>
      </c>
      <c r="V396" s="11">
        <v>600</v>
      </c>
      <c r="W396" s="630"/>
      <c r="X396" s="170">
        <v>3</v>
      </c>
      <c r="Y396" s="260">
        <f>Tabla14914[[#This Row],[PPF (µmol/s)]]/Tabla14914[[#This Row],[Power use (W)]]</f>
        <v>2.4635761589403975</v>
      </c>
      <c r="Z396" s="197"/>
      <c r="AA396" s="197"/>
      <c r="AB396" s="197"/>
      <c r="AC396" s="197"/>
      <c r="AD396" s="197"/>
      <c r="AE396" s="226">
        <v>3</v>
      </c>
      <c r="AF396" s="6" t="s">
        <v>2826</v>
      </c>
    </row>
    <row r="397" spans="1:32" hidden="1" x14ac:dyDescent="0.3">
      <c r="A397" s="22" t="s">
        <v>430</v>
      </c>
      <c r="B397" s="34" t="s">
        <v>432</v>
      </c>
      <c r="C397" s="173" t="s">
        <v>2098</v>
      </c>
      <c r="D397" s="11">
        <v>606</v>
      </c>
      <c r="E397" s="11">
        <v>1620</v>
      </c>
      <c r="F397" s="11">
        <v>2.7</v>
      </c>
      <c r="G397" s="215">
        <f>Tabla14914[[#This Row],[PPF (µmol/s)]]/Tabla14914[[#This Row],[Power use (W)]]</f>
        <v>2.6732673267326734</v>
      </c>
      <c r="H397" s="197"/>
      <c r="I397" s="197"/>
      <c r="J397" s="197"/>
      <c r="K397" s="197"/>
      <c r="L397" s="226">
        <v>2.6732673267326734</v>
      </c>
      <c r="M397" s="197"/>
      <c r="N397" s="4" t="s">
        <v>426</v>
      </c>
      <c r="S397" s="547"/>
      <c r="T397" s="546" t="s">
        <v>2811</v>
      </c>
      <c r="U397" s="546" t="s">
        <v>2064</v>
      </c>
      <c r="V397" s="546">
        <v>900</v>
      </c>
      <c r="W397" s="630"/>
      <c r="X397" s="170">
        <v>3</v>
      </c>
      <c r="Y397" s="559">
        <f>Tabla14914[[#This Row],[PPF (µmol/s)]]/Tabla14914[[#This Row],[Power use (W)]]</f>
        <v>2.6732673267326734</v>
      </c>
      <c r="Z397" s="197"/>
      <c r="AA397" s="197"/>
      <c r="AB397" s="197"/>
      <c r="AC397" s="197"/>
      <c r="AD397" s="197"/>
      <c r="AE397" s="226">
        <v>3</v>
      </c>
      <c r="AF397" s="574" t="s">
        <v>2820</v>
      </c>
    </row>
    <row r="398" spans="1:32" ht="15" hidden="1" thickBot="1" x14ac:dyDescent="0.35">
      <c r="A398" s="22"/>
      <c r="B398" s="38" t="s">
        <v>432</v>
      </c>
      <c r="C398" s="173" t="s">
        <v>2098</v>
      </c>
      <c r="D398" s="13">
        <v>303</v>
      </c>
      <c r="E398" s="13">
        <v>879</v>
      </c>
      <c r="F398" s="13">
        <v>2.9</v>
      </c>
      <c r="G398" s="223">
        <f>Tabla14914[[#This Row],[PPF (µmol/s)]]/Tabla14914[[#This Row],[Power use (W)]]</f>
        <v>2.9009900990099009</v>
      </c>
      <c r="H398" s="203"/>
      <c r="I398" s="203"/>
      <c r="J398" s="203"/>
      <c r="K398" s="203"/>
      <c r="L398" s="229">
        <v>2.9009900990099009</v>
      </c>
      <c r="M398" s="203"/>
      <c r="N398" s="4" t="s">
        <v>426</v>
      </c>
      <c r="S398" s="421"/>
      <c r="T398" s="11" t="s">
        <v>2812</v>
      </c>
      <c r="U398" s="11" t="s">
        <v>2064</v>
      </c>
      <c r="V398" s="11">
        <v>1200</v>
      </c>
      <c r="W398" s="630"/>
      <c r="X398" s="170">
        <v>3</v>
      </c>
      <c r="Y398" s="260">
        <f>Tabla14914[[#This Row],[PPF (µmol/s)]]/Tabla14914[[#This Row],[Power use (W)]]</f>
        <v>2.9009900990099009</v>
      </c>
      <c r="Z398" s="197"/>
      <c r="AA398" s="197"/>
      <c r="AB398" s="197"/>
      <c r="AC398" s="197"/>
      <c r="AD398" s="197"/>
      <c r="AE398" s="226">
        <v>3</v>
      </c>
      <c r="AF398" s="6" t="s">
        <v>2825</v>
      </c>
    </row>
    <row r="399" spans="1:32" hidden="1" x14ac:dyDescent="0.3">
      <c r="A399" s="20" t="s">
        <v>448</v>
      </c>
      <c r="B399" s="34" t="s">
        <v>442</v>
      </c>
      <c r="C399" s="11" t="s">
        <v>446</v>
      </c>
      <c r="D399" s="11">
        <v>18</v>
      </c>
      <c r="E399" s="11">
        <v>47</v>
      </c>
      <c r="F399" s="11">
        <v>2.7</v>
      </c>
      <c r="G399" s="215">
        <f>Tabla14914[[#This Row],[PPF (µmol/s)]]/Tabla14914[[#This Row],[Power use (W)]]</f>
        <v>2.6111111111111112</v>
      </c>
      <c r="H399" s="197"/>
      <c r="I399" s="197"/>
      <c r="J399" s="197"/>
      <c r="K399" s="197"/>
      <c r="L399" s="226">
        <v>2.6111111111111112</v>
      </c>
      <c r="M399" s="197"/>
      <c r="N399" s="4" t="s">
        <v>427</v>
      </c>
      <c r="S399" s="547"/>
      <c r="T399" s="546" t="s">
        <v>2813</v>
      </c>
      <c r="U399" s="546" t="s">
        <v>2064</v>
      </c>
      <c r="V399" s="546">
        <v>200</v>
      </c>
      <c r="W399" s="630"/>
      <c r="X399" s="170">
        <v>3</v>
      </c>
      <c r="Y399" s="559">
        <f>Tabla14914[[#This Row],[PPF (µmol/s)]]/Tabla14914[[#This Row],[Power use (W)]]</f>
        <v>2.6111111111111112</v>
      </c>
      <c r="Z399" s="197"/>
      <c r="AA399" s="197"/>
      <c r="AB399" s="197"/>
      <c r="AC399" s="197"/>
      <c r="AD399" s="197"/>
      <c r="AE399" s="226">
        <v>3</v>
      </c>
      <c r="AF399" s="574" t="s">
        <v>2824</v>
      </c>
    </row>
    <row r="400" spans="1:32" hidden="1" x14ac:dyDescent="0.3">
      <c r="A400" s="280" t="s">
        <v>2019</v>
      </c>
      <c r="B400" s="37" t="s">
        <v>441</v>
      </c>
      <c r="C400" s="11" t="s">
        <v>446</v>
      </c>
      <c r="D400" s="13">
        <v>44</v>
      </c>
      <c r="E400" s="13">
        <v>92</v>
      </c>
      <c r="F400" s="13">
        <v>2.1</v>
      </c>
      <c r="G400" s="223">
        <f>Tabla14914[[#This Row],[PPF (µmol/s)]]/Tabla14914[[#This Row],[Power use (W)]]</f>
        <v>2.0909090909090908</v>
      </c>
      <c r="H400" s="203"/>
      <c r="I400" s="203"/>
      <c r="J400" s="203"/>
      <c r="K400" s="229">
        <v>2.0909090909090908</v>
      </c>
      <c r="L400" s="203"/>
      <c r="M400" s="203"/>
      <c r="N400" s="4" t="s">
        <v>427</v>
      </c>
      <c r="S400" s="429"/>
      <c r="T400" s="11" t="s">
        <v>2814</v>
      </c>
      <c r="U400" s="11" t="s">
        <v>2064</v>
      </c>
      <c r="V400" s="13">
        <v>300</v>
      </c>
      <c r="W400" s="630"/>
      <c r="X400" s="170">
        <v>3</v>
      </c>
      <c r="Y400" s="260">
        <f>Tabla14914[[#This Row],[PPF (µmol/s)]]/Tabla14914[[#This Row],[Power use (W)]]</f>
        <v>2.0909090909090908</v>
      </c>
      <c r="Z400" s="197"/>
      <c r="AA400" s="197"/>
      <c r="AB400" s="197"/>
      <c r="AC400" s="197"/>
      <c r="AD400" s="197"/>
      <c r="AE400" s="226">
        <v>3</v>
      </c>
      <c r="AF400" s="6" t="s">
        <v>2823</v>
      </c>
    </row>
    <row r="401" spans="1:32" hidden="1" x14ac:dyDescent="0.3">
      <c r="A401" s="20"/>
      <c r="B401" s="37" t="s">
        <v>440</v>
      </c>
      <c r="C401" s="11" t="s">
        <v>446</v>
      </c>
      <c r="D401" s="11">
        <v>32</v>
      </c>
      <c r="E401" s="11">
        <v>85</v>
      </c>
      <c r="F401" s="11">
        <v>2.7</v>
      </c>
      <c r="G401" s="215">
        <f>Tabla14914[[#This Row],[PPF (µmol/s)]]/Tabla14914[[#This Row],[Power use (W)]]</f>
        <v>2.65625</v>
      </c>
      <c r="H401" s="197"/>
      <c r="I401" s="197"/>
      <c r="J401" s="197"/>
      <c r="K401" s="197"/>
      <c r="L401" s="226">
        <v>2.65625</v>
      </c>
      <c r="M401" s="197"/>
      <c r="N401" s="4" t="s">
        <v>427</v>
      </c>
      <c r="S401" s="547"/>
      <c r="T401" s="546" t="s">
        <v>2815</v>
      </c>
      <c r="U401" s="546" t="s">
        <v>2064</v>
      </c>
      <c r="V401" s="546">
        <v>400</v>
      </c>
      <c r="W401" s="630"/>
      <c r="X401" s="170">
        <v>3</v>
      </c>
      <c r="Y401" s="559">
        <f>Tabla14914[[#This Row],[PPF (µmol/s)]]/Tabla14914[[#This Row],[Power use (W)]]</f>
        <v>2.65625</v>
      </c>
      <c r="Z401" s="197"/>
      <c r="AA401" s="197"/>
      <c r="AB401" s="197"/>
      <c r="AC401" s="197"/>
      <c r="AD401" s="197"/>
      <c r="AE401" s="226">
        <v>3</v>
      </c>
      <c r="AF401" s="574" t="s">
        <v>2822</v>
      </c>
    </row>
    <row r="402" spans="1:32" hidden="1" x14ac:dyDescent="0.3">
      <c r="A402" s="43"/>
      <c r="B402" s="37" t="s">
        <v>439</v>
      </c>
      <c r="C402" s="11" t="s">
        <v>446</v>
      </c>
      <c r="D402" s="11">
        <v>79</v>
      </c>
      <c r="E402" s="11">
        <v>166</v>
      </c>
      <c r="F402" s="11">
        <v>2.1</v>
      </c>
      <c r="G402" s="215">
        <f>Tabla14914[[#This Row],[PPF (µmol/s)]]/Tabla14914[[#This Row],[Power use (W)]]</f>
        <v>2.1012658227848102</v>
      </c>
      <c r="H402" s="197"/>
      <c r="I402" s="197"/>
      <c r="J402" s="197"/>
      <c r="K402" s="226">
        <v>2.1012658227848102</v>
      </c>
      <c r="L402" s="197"/>
      <c r="M402" s="197"/>
      <c r="N402" s="4" t="s">
        <v>427</v>
      </c>
      <c r="S402" s="421"/>
      <c r="T402" s="11" t="s">
        <v>2816</v>
      </c>
      <c r="U402" s="11" t="s">
        <v>2064</v>
      </c>
      <c r="V402" s="11">
        <v>600</v>
      </c>
      <c r="W402" s="630"/>
      <c r="X402" s="170">
        <v>3</v>
      </c>
      <c r="Y402" s="260">
        <f>Tabla14914[[#This Row],[PPF (µmol/s)]]/Tabla14914[[#This Row],[Power use (W)]]</f>
        <v>2.1012658227848102</v>
      </c>
      <c r="Z402" s="197"/>
      <c r="AA402" s="197"/>
      <c r="AB402" s="197"/>
      <c r="AC402" s="197"/>
      <c r="AD402" s="197"/>
      <c r="AE402" s="226">
        <v>3</v>
      </c>
      <c r="AF402" s="6" t="s">
        <v>2821</v>
      </c>
    </row>
    <row r="403" spans="1:32" hidden="1" x14ac:dyDescent="0.3">
      <c r="A403" s="43"/>
      <c r="B403" s="37" t="s">
        <v>445</v>
      </c>
      <c r="C403" s="11" t="s">
        <v>447</v>
      </c>
      <c r="D403" s="11">
        <v>23</v>
      </c>
      <c r="E403" s="11">
        <v>63</v>
      </c>
      <c r="F403" s="11">
        <v>2.7</v>
      </c>
      <c r="G403" s="215">
        <f>Tabla14914[[#This Row],[PPF (µmol/s)]]/Tabla14914[[#This Row],[Power use (W)]]</f>
        <v>2.7391304347826089</v>
      </c>
      <c r="H403" s="197"/>
      <c r="I403" s="197"/>
      <c r="J403" s="197"/>
      <c r="K403" s="197"/>
      <c r="L403" s="226">
        <v>2.7391304347826089</v>
      </c>
      <c r="M403" s="197"/>
      <c r="N403" s="4" t="s">
        <v>427</v>
      </c>
      <c r="S403" s="547"/>
      <c r="T403" s="546" t="s">
        <v>2817</v>
      </c>
      <c r="U403" s="546" t="s">
        <v>2064</v>
      </c>
      <c r="V403" s="546">
        <v>800</v>
      </c>
      <c r="W403" s="630"/>
      <c r="X403" s="170">
        <v>3</v>
      </c>
      <c r="Y403" s="559">
        <f>Tabla14914[[#This Row],[PPF (µmol/s)]]/Tabla14914[[#This Row],[Power use (W)]]</f>
        <v>2.7391304347826089</v>
      </c>
      <c r="Z403" s="197"/>
      <c r="AA403" s="197"/>
      <c r="AB403" s="197"/>
      <c r="AC403" s="197"/>
      <c r="AD403" s="197"/>
      <c r="AE403" s="226">
        <v>3</v>
      </c>
      <c r="AF403" s="574" t="s">
        <v>2820</v>
      </c>
    </row>
    <row r="404" spans="1:32" hidden="1" x14ac:dyDescent="0.3">
      <c r="A404" s="20"/>
      <c r="B404" s="37" t="s">
        <v>444</v>
      </c>
      <c r="C404" s="11" t="s">
        <v>447</v>
      </c>
      <c r="D404" s="11">
        <v>58</v>
      </c>
      <c r="E404" s="11">
        <v>123</v>
      </c>
      <c r="F404" s="11">
        <v>2.1</v>
      </c>
      <c r="G404" s="215">
        <f>Tabla14914[[#This Row],[PPF (µmol/s)]]/Tabla14914[[#This Row],[Power use (W)]]</f>
        <v>2.1206896551724137</v>
      </c>
      <c r="H404" s="197"/>
      <c r="I404" s="197"/>
      <c r="J404" s="197"/>
      <c r="K404" s="226">
        <v>2.1206896551724137</v>
      </c>
      <c r="L404" s="197"/>
      <c r="M404" s="197"/>
      <c r="N404" s="4" t="s">
        <v>427</v>
      </c>
      <c r="S404" s="429"/>
      <c r="T404" s="13" t="s">
        <v>2818</v>
      </c>
      <c r="U404" s="13" t="s">
        <v>2064</v>
      </c>
      <c r="V404" s="13">
        <v>1000</v>
      </c>
      <c r="W404" s="648"/>
      <c r="X404" s="175">
        <v>3</v>
      </c>
      <c r="Y404" s="260">
        <f>Tabla14914[[#This Row],[PPF (µmol/s)]]/Tabla14914[[#This Row],[Power use (W)]]</f>
        <v>2.1206896551724137</v>
      </c>
      <c r="Z404" s="197"/>
      <c r="AA404" s="197"/>
      <c r="AB404" s="197"/>
      <c r="AC404" s="197"/>
      <c r="AD404" s="197"/>
      <c r="AE404" s="226">
        <v>3</v>
      </c>
      <c r="AF404" s="114" t="s">
        <v>2819</v>
      </c>
    </row>
    <row r="405" spans="1:32" hidden="1" x14ac:dyDescent="0.3">
      <c r="A405" s="20"/>
      <c r="B405" s="37" t="s">
        <v>438</v>
      </c>
      <c r="C405" s="11" t="s">
        <v>447</v>
      </c>
      <c r="D405" s="11">
        <v>42</v>
      </c>
      <c r="E405" s="11">
        <v>113</v>
      </c>
      <c r="F405" s="11">
        <v>2.7</v>
      </c>
      <c r="G405" s="215">
        <f>Tabla14914[[#This Row],[PPF (µmol/s)]]/Tabla14914[[#This Row],[Power use (W)]]</f>
        <v>2.6904761904761907</v>
      </c>
      <c r="H405" s="197"/>
      <c r="I405" s="197"/>
      <c r="J405" s="197"/>
      <c r="K405" s="197"/>
      <c r="L405" s="226">
        <v>2.6904761904761907</v>
      </c>
      <c r="M405" s="197"/>
      <c r="N405" s="4" t="s">
        <v>427</v>
      </c>
      <c r="S405" s="581" t="s">
        <v>2955</v>
      </c>
      <c r="T405" s="545" t="s">
        <v>2951</v>
      </c>
      <c r="U405" s="545" t="s">
        <v>2064</v>
      </c>
      <c r="V405" s="545">
        <v>125</v>
      </c>
      <c r="W405" s="630"/>
      <c r="X405" s="630"/>
      <c r="Y405" s="492">
        <f>Tabla14914[[#This Row],[PPF (µmol/s)]]/Tabla14914[[#This Row],[Power use (W)]]</f>
        <v>2.6904761904761907</v>
      </c>
      <c r="Z405" s="197"/>
      <c r="AA405" s="197"/>
      <c r="AB405" s="197"/>
      <c r="AC405" s="197"/>
      <c r="AD405" s="197"/>
      <c r="AE405" s="197"/>
      <c r="AF405" s="574" t="s">
        <v>2952</v>
      </c>
    </row>
    <row r="406" spans="1:32" ht="15" hidden="1" thickBot="1" x14ac:dyDescent="0.35">
      <c r="A406" s="20"/>
      <c r="B406" s="38" t="s">
        <v>443</v>
      </c>
      <c r="C406" s="11" t="s">
        <v>447</v>
      </c>
      <c r="D406" s="11">
        <v>105</v>
      </c>
      <c r="E406" s="11">
        <v>221</v>
      </c>
      <c r="F406" s="11">
        <v>2.1</v>
      </c>
      <c r="G406" s="215">
        <f>Tabla14914[[#This Row],[PPF (µmol/s)]]/Tabla14914[[#This Row],[Power use (W)]]</f>
        <v>2.1047619047619048</v>
      </c>
      <c r="H406" s="197"/>
      <c r="I406" s="197"/>
      <c r="J406" s="197"/>
      <c r="K406" s="226">
        <v>2.1047619047619048</v>
      </c>
      <c r="L406" s="197"/>
      <c r="M406" s="197"/>
      <c r="N406" s="4" t="s">
        <v>427</v>
      </c>
      <c r="S406" s="421"/>
      <c r="T406" s="11" t="s">
        <v>3192</v>
      </c>
      <c r="U406" s="11" t="s">
        <v>2064</v>
      </c>
      <c r="V406" s="11">
        <v>45</v>
      </c>
      <c r="W406" s="11">
        <v>97</v>
      </c>
      <c r="X406" s="630"/>
      <c r="Y406" s="492">
        <f>Tabla14914[[#This Row],[PPF (µmol/s)]]/Tabla14914[[#This Row],[Power use (W)]]</f>
        <v>2.1047619047619048</v>
      </c>
      <c r="Z406" s="197"/>
      <c r="AA406" s="197"/>
      <c r="AB406" s="197"/>
      <c r="AC406" s="197"/>
      <c r="AD406" s="197"/>
      <c r="AE406" s="197"/>
      <c r="AF406" s="4" t="s">
        <v>3203</v>
      </c>
    </row>
    <row r="407" spans="1:32" ht="18.600000000000001" hidden="1" thickBot="1" x14ac:dyDescent="0.4">
      <c r="A407" s="56" t="s">
        <v>451</v>
      </c>
      <c r="B407" s="45"/>
      <c r="C407" s="83"/>
      <c r="D407" s="83"/>
      <c r="E407" s="83"/>
      <c r="F407" s="83"/>
      <c r="G407" s="186"/>
      <c r="H407" s="192"/>
      <c r="I407" s="192"/>
      <c r="J407" s="192"/>
      <c r="K407" s="192"/>
      <c r="L407" s="192"/>
      <c r="M407" s="192"/>
      <c r="N407" s="46"/>
      <c r="S407" s="547"/>
      <c r="T407" s="546" t="s">
        <v>3193</v>
      </c>
      <c r="U407" s="546" t="s">
        <v>2064</v>
      </c>
      <c r="V407" s="546">
        <v>50</v>
      </c>
      <c r="W407" s="546">
        <v>103</v>
      </c>
      <c r="X407" s="630"/>
      <c r="Y407" s="492" t="e">
        <f>Tabla14914[[#This Row],[PPF (µmol/s)]]/Tabla14914[[#This Row],[Power use (W)]]</f>
        <v>#DIV/0!</v>
      </c>
      <c r="Z407" s="197"/>
      <c r="AA407" s="197"/>
      <c r="AB407" s="197"/>
      <c r="AC407" s="197"/>
      <c r="AD407" s="197"/>
      <c r="AE407" s="197"/>
      <c r="AF407" s="562" t="s">
        <v>3204</v>
      </c>
    </row>
    <row r="408" spans="1:32" hidden="1" x14ac:dyDescent="0.3">
      <c r="A408" s="28" t="s">
        <v>466</v>
      </c>
      <c r="B408" s="65" t="s">
        <v>1166</v>
      </c>
      <c r="C408" s="96" t="s">
        <v>2099</v>
      </c>
      <c r="D408" s="65">
        <v>60</v>
      </c>
      <c r="E408" s="82"/>
      <c r="F408" s="82"/>
      <c r="G408" s="232">
        <f>Tabla14914[[#This Row],[PPF (µmol/s)]]/Tabla14914[[#This Row],[Power use (W)]]</f>
        <v>0</v>
      </c>
      <c r="H408" s="195"/>
      <c r="I408" s="195"/>
      <c r="J408" s="195"/>
      <c r="K408" s="195"/>
      <c r="L408" s="195"/>
      <c r="M408" s="195"/>
      <c r="N408" s="66" t="s">
        <v>1168</v>
      </c>
      <c r="S408" s="421"/>
      <c r="T408" s="11" t="s">
        <v>3194</v>
      </c>
      <c r="U408" s="11" t="s">
        <v>2064</v>
      </c>
      <c r="V408" s="11">
        <v>65</v>
      </c>
      <c r="W408" s="11">
        <v>145</v>
      </c>
      <c r="X408" s="630"/>
      <c r="Y408" s="492">
        <f>Tabla14914[[#This Row],[PPF (µmol/s)]]/Tabla14914[[#This Row],[Power use (W)]]</f>
        <v>0</v>
      </c>
      <c r="Z408" s="197"/>
      <c r="AA408" s="197"/>
      <c r="AB408" s="197"/>
      <c r="AC408" s="197"/>
      <c r="AD408" s="197"/>
      <c r="AE408" s="197"/>
      <c r="AF408" s="4" t="s">
        <v>3203</v>
      </c>
    </row>
    <row r="409" spans="1:32" hidden="1" x14ac:dyDescent="0.3">
      <c r="A409" s="73" t="s">
        <v>467</v>
      </c>
      <c r="B409" s="65" t="s">
        <v>452</v>
      </c>
      <c r="C409" s="96" t="s">
        <v>453</v>
      </c>
      <c r="D409" s="65">
        <v>150</v>
      </c>
      <c r="E409" s="65">
        <v>486</v>
      </c>
      <c r="F409" s="82"/>
      <c r="G409" s="232">
        <f>Tabla14914[[#This Row],[PPF (µmol/s)]]/Tabla14914[[#This Row],[Power use (W)]]</f>
        <v>3.24</v>
      </c>
      <c r="H409" s="195"/>
      <c r="I409" s="195"/>
      <c r="J409" s="195"/>
      <c r="K409" s="195"/>
      <c r="L409" s="195"/>
      <c r="M409" s="195"/>
      <c r="N409" s="66" t="s">
        <v>1169</v>
      </c>
      <c r="S409" s="547"/>
      <c r="T409" s="546" t="s">
        <v>3195</v>
      </c>
      <c r="U409" s="546" t="s">
        <v>2064</v>
      </c>
      <c r="V409" s="546">
        <v>90</v>
      </c>
      <c r="W409" s="546">
        <v>194</v>
      </c>
      <c r="X409" s="630"/>
      <c r="Y409" s="492">
        <f>Tabla14914[[#This Row],[PPF (µmol/s)]]/Tabla14914[[#This Row],[Power use (W)]]</f>
        <v>3.24</v>
      </c>
      <c r="Z409" s="197"/>
      <c r="AA409" s="197"/>
      <c r="AB409" s="197"/>
      <c r="AC409" s="197"/>
      <c r="AD409" s="197"/>
      <c r="AE409" s="197"/>
      <c r="AF409" s="562" t="s">
        <v>3203</v>
      </c>
    </row>
    <row r="410" spans="1:32" hidden="1" x14ac:dyDescent="0.3">
      <c r="A410" s="11" t="s">
        <v>2021</v>
      </c>
      <c r="B410" s="65" t="s">
        <v>454</v>
      </c>
      <c r="C410" s="65" t="s">
        <v>453</v>
      </c>
      <c r="D410" s="65">
        <v>300</v>
      </c>
      <c r="E410" s="65">
        <v>947</v>
      </c>
      <c r="F410" s="82"/>
      <c r="G410" s="232">
        <f>Tabla14914[[#This Row],[PPF (µmol/s)]]/Tabla14914[[#This Row],[Power use (W)]]</f>
        <v>3.1566666666666667</v>
      </c>
      <c r="H410" s="195"/>
      <c r="I410" s="195"/>
      <c r="J410" s="195"/>
      <c r="K410" s="195"/>
      <c r="L410" s="195"/>
      <c r="M410" s="195"/>
      <c r="N410" s="66" t="s">
        <v>1170</v>
      </c>
      <c r="S410" s="429"/>
      <c r="T410" s="11" t="s">
        <v>3196</v>
      </c>
      <c r="U410" s="11" t="s">
        <v>2064</v>
      </c>
      <c r="V410" s="11">
        <v>65</v>
      </c>
      <c r="W410" s="11">
        <v>145</v>
      </c>
      <c r="X410" s="630"/>
      <c r="Y410" s="492">
        <f>Tabla14914[[#This Row],[PPF (µmol/s)]]/Tabla14914[[#This Row],[Power use (W)]]</f>
        <v>3.1566666666666667</v>
      </c>
      <c r="Z410" s="197"/>
      <c r="AA410" s="197"/>
      <c r="AB410" s="197"/>
      <c r="AC410" s="197"/>
      <c r="AD410" s="197"/>
      <c r="AE410" s="197"/>
      <c r="AF410" s="4" t="s">
        <v>3204</v>
      </c>
    </row>
    <row r="411" spans="1:32" hidden="1" x14ac:dyDescent="0.3">
      <c r="A411" s="4"/>
      <c r="B411" s="65" t="s">
        <v>455</v>
      </c>
      <c r="C411" s="65" t="s">
        <v>453</v>
      </c>
      <c r="D411" s="65">
        <v>600</v>
      </c>
      <c r="E411" s="65">
        <v>1947</v>
      </c>
      <c r="F411" s="82"/>
      <c r="G411" s="232">
        <f>Tabla14914[[#This Row],[PPF (µmol/s)]]/Tabla14914[[#This Row],[Power use (W)]]</f>
        <v>3.2450000000000001</v>
      </c>
      <c r="H411" s="195"/>
      <c r="I411" s="195"/>
      <c r="J411" s="195"/>
      <c r="K411" s="195"/>
      <c r="L411" s="195"/>
      <c r="M411" s="195"/>
      <c r="N411" s="66" t="s">
        <v>1171</v>
      </c>
      <c r="S411" s="547"/>
      <c r="T411" s="546" t="s">
        <v>3197</v>
      </c>
      <c r="U411" s="546" t="s">
        <v>2064</v>
      </c>
      <c r="V411" s="546">
        <v>100</v>
      </c>
      <c r="W411" s="546">
        <v>206</v>
      </c>
      <c r="X411" s="630"/>
      <c r="Y411" s="492">
        <f>Tabla14914[[#This Row],[PPF (µmol/s)]]/Tabla14914[[#This Row],[Power use (W)]]</f>
        <v>3.2450000000000001</v>
      </c>
      <c r="Z411" s="197"/>
      <c r="AA411" s="197"/>
      <c r="AB411" s="197"/>
      <c r="AC411" s="197"/>
      <c r="AD411" s="197"/>
      <c r="AE411" s="197"/>
      <c r="AF411" s="562" t="s">
        <v>3204</v>
      </c>
    </row>
    <row r="412" spans="1:32" hidden="1" x14ac:dyDescent="0.3">
      <c r="A412" s="4"/>
      <c r="B412" s="65" t="s">
        <v>456</v>
      </c>
      <c r="C412" s="65" t="s">
        <v>453</v>
      </c>
      <c r="D412" s="65">
        <v>30</v>
      </c>
      <c r="E412" s="82"/>
      <c r="F412" s="82"/>
      <c r="G412" s="232">
        <f>Tabla14914[[#This Row],[PPF (µmol/s)]]/Tabla14914[[#This Row],[Power use (W)]]</f>
        <v>0</v>
      </c>
      <c r="H412" s="195"/>
      <c r="I412" s="195"/>
      <c r="J412" s="195"/>
      <c r="K412" s="195"/>
      <c r="L412" s="195"/>
      <c r="M412" s="195"/>
      <c r="N412" s="66" t="s">
        <v>1172</v>
      </c>
      <c r="S412" s="421"/>
      <c r="T412" s="11" t="s">
        <v>3198</v>
      </c>
      <c r="U412" s="11" t="s">
        <v>2064</v>
      </c>
      <c r="V412" s="11">
        <v>110</v>
      </c>
      <c r="W412" s="11">
        <v>242</v>
      </c>
      <c r="X412" s="630"/>
      <c r="Y412" s="492">
        <f>Tabla14914[[#This Row],[PPF (µmol/s)]]/Tabla14914[[#This Row],[Power use (W)]]</f>
        <v>0</v>
      </c>
      <c r="Z412" s="197"/>
      <c r="AA412" s="197"/>
      <c r="AB412" s="197"/>
      <c r="AC412" s="197"/>
      <c r="AD412" s="197"/>
      <c r="AE412" s="197"/>
      <c r="AF412" s="4" t="s">
        <v>3203</v>
      </c>
    </row>
    <row r="413" spans="1:32" hidden="1" x14ac:dyDescent="0.3">
      <c r="A413" s="4"/>
      <c r="B413" s="65" t="s">
        <v>457</v>
      </c>
      <c r="C413" s="65" t="s">
        <v>453</v>
      </c>
      <c r="D413" s="65">
        <v>50</v>
      </c>
      <c r="E413" s="82"/>
      <c r="F413" s="82"/>
      <c r="G413" s="232">
        <f>Tabla14914[[#This Row],[PPF (µmol/s)]]/Tabla14914[[#This Row],[Power use (W)]]</f>
        <v>0</v>
      </c>
      <c r="H413" s="195"/>
      <c r="I413" s="195"/>
      <c r="J413" s="195"/>
      <c r="K413" s="195"/>
      <c r="L413" s="195"/>
      <c r="M413" s="195"/>
      <c r="N413" s="66" t="s">
        <v>1173</v>
      </c>
      <c r="S413" s="547"/>
      <c r="T413" s="546" t="s">
        <v>3199</v>
      </c>
      <c r="U413" s="546" t="s">
        <v>2064</v>
      </c>
      <c r="V413" s="546">
        <v>130</v>
      </c>
      <c r="W413" s="546">
        <v>291</v>
      </c>
      <c r="X413" s="630"/>
      <c r="Y413" s="492">
        <f>Tabla14914[[#This Row],[PPF (µmol/s)]]/Tabla14914[[#This Row],[Power use (W)]]</f>
        <v>0</v>
      </c>
      <c r="Z413" s="197"/>
      <c r="AA413" s="197"/>
      <c r="AB413" s="197"/>
      <c r="AC413" s="197"/>
      <c r="AD413" s="197"/>
      <c r="AE413" s="197"/>
      <c r="AF413" s="562" t="s">
        <v>3203</v>
      </c>
    </row>
    <row r="414" spans="1:32" hidden="1" x14ac:dyDescent="0.3">
      <c r="A414" s="4"/>
      <c r="B414" s="65" t="s">
        <v>458</v>
      </c>
      <c r="C414" s="65" t="s">
        <v>453</v>
      </c>
      <c r="D414" s="65">
        <v>40</v>
      </c>
      <c r="E414" s="82"/>
      <c r="F414" s="82"/>
      <c r="G414" s="232">
        <f>Tabla14914[[#This Row],[PPF (µmol/s)]]/Tabla14914[[#This Row],[Power use (W)]]</f>
        <v>0</v>
      </c>
      <c r="H414" s="195"/>
      <c r="I414" s="195"/>
      <c r="J414" s="195"/>
      <c r="K414" s="195"/>
      <c r="L414" s="195"/>
      <c r="M414" s="195"/>
      <c r="N414" s="66" t="s">
        <v>1174</v>
      </c>
      <c r="S414" s="421"/>
      <c r="T414" s="11" t="s">
        <v>3200</v>
      </c>
      <c r="U414" s="11" t="s">
        <v>2064</v>
      </c>
      <c r="V414" s="11">
        <v>125</v>
      </c>
      <c r="W414" s="11">
        <v>257</v>
      </c>
      <c r="X414" s="630"/>
      <c r="Y414" s="492">
        <f>Tabla14914[[#This Row],[PPF (µmol/s)]]/Tabla14914[[#This Row],[Power use (W)]]</f>
        <v>0</v>
      </c>
      <c r="Z414" s="197"/>
      <c r="AA414" s="197"/>
      <c r="AB414" s="197"/>
      <c r="AC414" s="197"/>
      <c r="AD414" s="197"/>
      <c r="AE414" s="197"/>
      <c r="AF414" s="4" t="s">
        <v>3204</v>
      </c>
    </row>
    <row r="415" spans="1:32" hidden="1" x14ac:dyDescent="0.3">
      <c r="A415" s="4"/>
      <c r="B415" s="65" t="s">
        <v>459</v>
      </c>
      <c r="C415" s="65" t="s">
        <v>453</v>
      </c>
      <c r="D415" s="65">
        <v>30</v>
      </c>
      <c r="E415" s="82"/>
      <c r="F415" s="82"/>
      <c r="G415" s="232">
        <f>Tabla14914[[#This Row],[PPF (µmol/s)]]/Tabla14914[[#This Row],[Power use (W)]]</f>
        <v>0</v>
      </c>
      <c r="H415" s="195"/>
      <c r="I415" s="195"/>
      <c r="J415" s="195"/>
      <c r="K415" s="195"/>
      <c r="L415" s="195"/>
      <c r="M415" s="195"/>
      <c r="N415" s="66" t="s">
        <v>1175</v>
      </c>
      <c r="S415" s="547"/>
      <c r="T415" s="546" t="s">
        <v>3201</v>
      </c>
      <c r="U415" s="546" t="s">
        <v>2064</v>
      </c>
      <c r="V415" s="546">
        <v>150</v>
      </c>
      <c r="W415" s="546">
        <v>308</v>
      </c>
      <c r="X415" s="630"/>
      <c r="Y415" s="492">
        <f>Tabla14914[[#This Row],[PPF (µmol/s)]]/Tabla14914[[#This Row],[Power use (W)]]</f>
        <v>0</v>
      </c>
      <c r="Z415" s="197"/>
      <c r="AA415" s="197"/>
      <c r="AB415" s="197"/>
      <c r="AC415" s="197"/>
      <c r="AD415" s="197"/>
      <c r="AE415" s="197"/>
      <c r="AF415" s="562" t="s">
        <v>3204</v>
      </c>
    </row>
    <row r="416" spans="1:32" hidden="1" x14ac:dyDescent="0.3">
      <c r="A416" s="4"/>
      <c r="B416" s="65" t="s">
        <v>461</v>
      </c>
      <c r="C416" s="65" t="s">
        <v>453</v>
      </c>
      <c r="D416" s="65">
        <v>50</v>
      </c>
      <c r="E416" s="82"/>
      <c r="F416" s="82"/>
      <c r="G416" s="232">
        <f>Tabla14914[[#This Row],[PPF (µmol/s)]]/Tabla14914[[#This Row],[Power use (W)]]</f>
        <v>0</v>
      </c>
      <c r="H416" s="195"/>
      <c r="I416" s="195"/>
      <c r="J416" s="195"/>
      <c r="K416" s="195"/>
      <c r="L416" s="195"/>
      <c r="M416" s="195"/>
      <c r="N416" s="66" t="s">
        <v>1176</v>
      </c>
      <c r="S416" s="421"/>
      <c r="T416" s="11" t="s">
        <v>3198</v>
      </c>
      <c r="U416" s="11" t="s">
        <v>2064</v>
      </c>
      <c r="V416" s="11">
        <v>180</v>
      </c>
      <c r="W416" s="11">
        <v>338</v>
      </c>
      <c r="X416" s="630"/>
      <c r="Y416" s="492">
        <f>Tabla14914[[#This Row],[PPF (µmol/s)]]/Tabla14914[[#This Row],[Power use (W)]]</f>
        <v>0</v>
      </c>
      <c r="Z416" s="197"/>
      <c r="AA416" s="197"/>
      <c r="AB416" s="197"/>
      <c r="AC416" s="197"/>
      <c r="AD416" s="197"/>
      <c r="AE416" s="197"/>
      <c r="AF416" s="4" t="s">
        <v>3203</v>
      </c>
    </row>
    <row r="417" spans="1:32" hidden="1" x14ac:dyDescent="0.3">
      <c r="A417" s="4"/>
      <c r="B417" s="65" t="s">
        <v>462</v>
      </c>
      <c r="C417" s="65" t="s">
        <v>453</v>
      </c>
      <c r="D417" s="65">
        <v>40</v>
      </c>
      <c r="E417" s="82"/>
      <c r="F417" s="82"/>
      <c r="G417" s="232">
        <f>Tabla14914[[#This Row],[PPF (µmol/s)]]/Tabla14914[[#This Row],[Power use (W)]]</f>
        <v>0</v>
      </c>
      <c r="H417" s="195"/>
      <c r="I417" s="195"/>
      <c r="J417" s="195"/>
      <c r="K417" s="195"/>
      <c r="L417" s="195"/>
      <c r="M417" s="195"/>
      <c r="N417" s="66" t="s">
        <v>1177</v>
      </c>
      <c r="S417" s="547"/>
      <c r="T417" s="546" t="s">
        <v>3199</v>
      </c>
      <c r="U417" s="546" t="s">
        <v>2064</v>
      </c>
      <c r="V417" s="546">
        <v>220</v>
      </c>
      <c r="W417" s="546">
        <v>485</v>
      </c>
      <c r="X417" s="630"/>
      <c r="Y417" s="492">
        <f>Tabla14914[[#This Row],[PPF (µmol/s)]]/Tabla14914[[#This Row],[Power use (W)]]</f>
        <v>0</v>
      </c>
      <c r="Z417" s="197"/>
      <c r="AA417" s="197"/>
      <c r="AB417" s="197"/>
      <c r="AC417" s="197"/>
      <c r="AD417" s="197"/>
      <c r="AE417" s="197"/>
      <c r="AF417" s="562" t="s">
        <v>3203</v>
      </c>
    </row>
    <row r="418" spans="1:32" hidden="1" x14ac:dyDescent="0.3">
      <c r="A418" s="4"/>
      <c r="B418" s="65" t="s">
        <v>463</v>
      </c>
      <c r="C418" s="65" t="s">
        <v>453</v>
      </c>
      <c r="D418" s="65">
        <v>40</v>
      </c>
      <c r="E418" s="82"/>
      <c r="F418" s="82"/>
      <c r="G418" s="232">
        <f>Tabla14914[[#This Row],[PPF (µmol/s)]]/Tabla14914[[#This Row],[Power use (W)]]</f>
        <v>0</v>
      </c>
      <c r="H418" s="195"/>
      <c r="I418" s="195"/>
      <c r="J418" s="195"/>
      <c r="K418" s="195"/>
      <c r="L418" s="195"/>
      <c r="M418" s="195"/>
      <c r="N418" s="66" t="s">
        <v>1178</v>
      </c>
      <c r="S418" s="421"/>
      <c r="T418" s="11" t="s">
        <v>3200</v>
      </c>
      <c r="U418" s="11" t="s">
        <v>2064</v>
      </c>
      <c r="V418" s="11">
        <v>200</v>
      </c>
      <c r="W418" s="11">
        <v>411</v>
      </c>
      <c r="X418" s="630"/>
      <c r="Y418" s="492">
        <f>Tabla14914[[#This Row],[PPF (µmol/s)]]/Tabla14914[[#This Row],[Power use (W)]]</f>
        <v>0</v>
      </c>
      <c r="Z418" s="197"/>
      <c r="AA418" s="197"/>
      <c r="AB418" s="197"/>
      <c r="AC418" s="197"/>
      <c r="AD418" s="197"/>
      <c r="AE418" s="197"/>
      <c r="AF418" s="4" t="s">
        <v>3204</v>
      </c>
    </row>
    <row r="419" spans="1:32" hidden="1" x14ac:dyDescent="0.3">
      <c r="A419" s="4"/>
      <c r="B419" s="65" t="s">
        <v>464</v>
      </c>
      <c r="C419" s="65" t="s">
        <v>453</v>
      </c>
      <c r="D419" s="65">
        <v>30</v>
      </c>
      <c r="E419" s="82"/>
      <c r="F419" s="82"/>
      <c r="G419" s="232">
        <f>Tabla14914[[#This Row],[PPF (µmol/s)]]/Tabla14914[[#This Row],[Power use (W)]]</f>
        <v>0</v>
      </c>
      <c r="H419" s="195"/>
      <c r="I419" s="195"/>
      <c r="J419" s="195"/>
      <c r="K419" s="195"/>
      <c r="L419" s="195"/>
      <c r="M419" s="195"/>
      <c r="N419" s="66" t="s">
        <v>1179</v>
      </c>
      <c r="S419" s="587"/>
      <c r="T419" s="552" t="s">
        <v>3201</v>
      </c>
      <c r="U419" s="552" t="s">
        <v>2064</v>
      </c>
      <c r="V419" s="552">
        <v>250</v>
      </c>
      <c r="W419" s="552">
        <v>514</v>
      </c>
      <c r="X419" s="648"/>
      <c r="Y419" s="492">
        <f>Tabla14914[[#This Row],[PPF (µmol/s)]]/Tabla14914[[#This Row],[Power use (W)]]</f>
        <v>0</v>
      </c>
      <c r="Z419" s="197"/>
      <c r="AA419" s="197"/>
      <c r="AB419" s="197"/>
      <c r="AC419" s="197"/>
      <c r="AD419" s="197"/>
      <c r="AE419" s="197"/>
      <c r="AF419" s="575" t="s">
        <v>3204</v>
      </c>
    </row>
    <row r="420" spans="1:32" hidden="1" x14ac:dyDescent="0.3">
      <c r="A420" s="4"/>
      <c r="B420" s="65" t="s">
        <v>465</v>
      </c>
      <c r="C420" s="65" t="s">
        <v>453</v>
      </c>
      <c r="D420" s="65">
        <v>20</v>
      </c>
      <c r="E420" s="82"/>
      <c r="F420" s="82"/>
      <c r="G420" s="232">
        <f>Tabla14914[[#This Row],[PPF (µmol/s)]]/Tabla14914[[#This Row],[Power use (W)]]</f>
        <v>0</v>
      </c>
      <c r="H420" s="195"/>
      <c r="I420" s="195"/>
      <c r="J420" s="195"/>
      <c r="K420" s="195"/>
      <c r="L420" s="195"/>
      <c r="M420" s="195"/>
      <c r="N420" s="66" t="s">
        <v>1180</v>
      </c>
      <c r="S420" s="426" t="s">
        <v>3345</v>
      </c>
      <c r="T420" s="14" t="s">
        <v>3332</v>
      </c>
      <c r="U420" s="14" t="s">
        <v>2064</v>
      </c>
      <c r="V420" s="14">
        <v>180</v>
      </c>
      <c r="W420" s="11"/>
      <c r="X420" s="14"/>
      <c r="Y420" s="492">
        <f>Tabla14914[[#This Row],[PPF (µmol/s)]]/Tabla14914[[#This Row],[Power use (W)]]</f>
        <v>0</v>
      </c>
      <c r="Z420" s="197"/>
      <c r="AA420" s="197"/>
      <c r="AB420" s="197"/>
      <c r="AC420" s="197"/>
      <c r="AD420" s="197"/>
      <c r="AE420" s="197"/>
      <c r="AF420" s="6" t="s">
        <v>3333</v>
      </c>
    </row>
    <row r="421" spans="1:32" ht="18.600000000000001" hidden="1" thickBot="1" x14ac:dyDescent="0.4">
      <c r="A421" s="56" t="s">
        <v>468</v>
      </c>
      <c r="B421" s="53"/>
      <c r="C421" s="27"/>
      <c r="D421" s="27"/>
      <c r="E421" s="27"/>
      <c r="F421" s="27"/>
      <c r="G421" s="158"/>
      <c r="H421" s="190"/>
      <c r="I421" s="190"/>
      <c r="J421" s="190"/>
      <c r="K421" s="190"/>
      <c r="L421" s="190"/>
      <c r="M421" s="190"/>
      <c r="N421" s="16"/>
      <c r="S421" s="547" t="s">
        <v>3346</v>
      </c>
      <c r="T421" s="546" t="s">
        <v>3334</v>
      </c>
      <c r="U421" s="545" t="s">
        <v>2064</v>
      </c>
      <c r="V421" s="546">
        <v>130</v>
      </c>
      <c r="W421" s="546"/>
      <c r="X421" s="546"/>
      <c r="Y421" s="492" t="e">
        <f>Tabla14914[[#This Row],[PPF (µmol/s)]]/Tabla14914[[#This Row],[Power use (W)]]</f>
        <v>#DIV/0!</v>
      </c>
      <c r="Z421" s="197"/>
      <c r="AA421" s="197"/>
      <c r="AB421" s="197"/>
      <c r="AC421" s="197"/>
      <c r="AD421" s="197"/>
      <c r="AE421" s="197"/>
      <c r="AF421" s="574" t="s">
        <v>3335</v>
      </c>
    </row>
    <row r="422" spans="1:32" hidden="1" x14ac:dyDescent="0.3">
      <c r="A422" s="30" t="s">
        <v>502</v>
      </c>
      <c r="B422" s="85" t="s">
        <v>469</v>
      </c>
      <c r="C422" s="85" t="s">
        <v>82</v>
      </c>
      <c r="D422" s="85">
        <v>110</v>
      </c>
      <c r="E422" s="85">
        <v>299.8</v>
      </c>
      <c r="F422" s="85">
        <v>2.74</v>
      </c>
      <c r="G422" s="222">
        <f>Tabla14914[[#This Row],[PPF (µmol/s)]]/Tabla14914[[#This Row],[Power use (W)]]</f>
        <v>2.7254545454545456</v>
      </c>
      <c r="H422" s="195"/>
      <c r="I422" s="195"/>
      <c r="J422" s="195"/>
      <c r="K422" s="195"/>
      <c r="L422" s="218">
        <v>2.7254545454545456</v>
      </c>
      <c r="M422" s="195"/>
      <c r="N422" s="61" t="s">
        <v>470</v>
      </c>
      <c r="S422" s="421"/>
      <c r="T422" s="11" t="s">
        <v>3336</v>
      </c>
      <c r="U422" s="14" t="s">
        <v>2064</v>
      </c>
      <c r="V422" s="11">
        <v>90</v>
      </c>
      <c r="W422" s="11"/>
      <c r="X422" s="11"/>
      <c r="Y422" s="492">
        <f>Tabla14914[[#This Row],[PPF (µmol/s)]]/Tabla14914[[#This Row],[Power use (W)]]</f>
        <v>2.7254545454545456</v>
      </c>
      <c r="Z422" s="197"/>
      <c r="AA422" s="197"/>
      <c r="AB422" s="197"/>
      <c r="AC422" s="197"/>
      <c r="AD422" s="197"/>
      <c r="AE422" s="197"/>
      <c r="AF422" s="6" t="s">
        <v>3337</v>
      </c>
    </row>
    <row r="423" spans="1:32" hidden="1" x14ac:dyDescent="0.3">
      <c r="A423" s="11" t="s">
        <v>503</v>
      </c>
      <c r="B423" s="65" t="s">
        <v>471</v>
      </c>
      <c r="C423" s="65" t="s">
        <v>82</v>
      </c>
      <c r="D423" s="65">
        <v>110</v>
      </c>
      <c r="E423" s="65">
        <v>253.5</v>
      </c>
      <c r="F423" s="65">
        <v>2.34</v>
      </c>
      <c r="G423" s="222">
        <f>Tabla14914[[#This Row],[PPF (µmol/s)]]/Tabla14914[[#This Row],[Power use (W)]]</f>
        <v>2.3045454545454547</v>
      </c>
      <c r="H423" s="195"/>
      <c r="I423" s="195"/>
      <c r="J423" s="195"/>
      <c r="K423" s="218">
        <v>2.3045454545454547</v>
      </c>
      <c r="L423" s="218"/>
      <c r="M423" s="195"/>
      <c r="N423" s="57" t="s">
        <v>472</v>
      </c>
      <c r="S423" s="547"/>
      <c r="T423" s="546" t="s">
        <v>3338</v>
      </c>
      <c r="U423" s="545" t="s">
        <v>2064</v>
      </c>
      <c r="V423" s="546">
        <v>90</v>
      </c>
      <c r="W423" s="546"/>
      <c r="X423" s="546"/>
      <c r="Y423" s="492">
        <f>Tabla14914[[#This Row],[PPF (µmol/s)]]/Tabla14914[[#This Row],[Power use (W)]]</f>
        <v>2.3045454545454547</v>
      </c>
      <c r="Z423" s="197"/>
      <c r="AA423" s="197"/>
      <c r="AB423" s="197"/>
      <c r="AC423" s="197"/>
      <c r="AD423" s="197"/>
      <c r="AE423" s="197"/>
      <c r="AF423" s="562" t="s">
        <v>3339</v>
      </c>
    </row>
    <row r="424" spans="1:32" hidden="1" x14ac:dyDescent="0.3">
      <c r="A424" s="280" t="s">
        <v>2019</v>
      </c>
      <c r="B424" s="65" t="s">
        <v>473</v>
      </c>
      <c r="C424" s="65" t="s">
        <v>82</v>
      </c>
      <c r="D424" s="65">
        <v>110</v>
      </c>
      <c r="E424" s="65">
        <v>242.3</v>
      </c>
      <c r="F424" s="65">
        <v>2.2400000000000002</v>
      </c>
      <c r="G424" s="222">
        <f>Tabla14914[[#This Row],[PPF (µmol/s)]]/Tabla14914[[#This Row],[Power use (W)]]</f>
        <v>2.2027272727272726</v>
      </c>
      <c r="H424" s="195"/>
      <c r="I424" s="195"/>
      <c r="J424" s="195"/>
      <c r="K424" s="218">
        <v>2.2027272727272726</v>
      </c>
      <c r="L424" s="218"/>
      <c r="M424" s="195"/>
      <c r="N424" s="57" t="s">
        <v>474</v>
      </c>
      <c r="S424" s="421"/>
      <c r="T424" s="11" t="s">
        <v>3340</v>
      </c>
      <c r="U424" s="14" t="s">
        <v>2064</v>
      </c>
      <c r="V424" s="11">
        <v>300</v>
      </c>
      <c r="W424" s="11"/>
      <c r="X424" s="11"/>
      <c r="Y424" s="492">
        <f>Tabla14914[[#This Row],[PPF (µmol/s)]]/Tabla14914[[#This Row],[Power use (W)]]</f>
        <v>2.2027272727272726</v>
      </c>
      <c r="Z424" s="197"/>
      <c r="AA424" s="197"/>
      <c r="AB424" s="197"/>
      <c r="AC424" s="197"/>
      <c r="AD424" s="197"/>
      <c r="AE424" s="197"/>
      <c r="AF424" s="4" t="s">
        <v>3344</v>
      </c>
    </row>
    <row r="425" spans="1:32" hidden="1" x14ac:dyDescent="0.3">
      <c r="A425" s="4"/>
      <c r="B425" s="65" t="s">
        <v>475</v>
      </c>
      <c r="C425" s="65" t="s">
        <v>82</v>
      </c>
      <c r="D425" s="65">
        <v>110</v>
      </c>
      <c r="E425" s="65">
        <v>231.5</v>
      </c>
      <c r="F425" s="65">
        <v>2.14</v>
      </c>
      <c r="G425" s="222">
        <f>Tabla14914[[#This Row],[PPF (µmol/s)]]/Tabla14914[[#This Row],[Power use (W)]]</f>
        <v>2.1045454545454545</v>
      </c>
      <c r="H425" s="195"/>
      <c r="I425" s="195"/>
      <c r="J425" s="195"/>
      <c r="K425" s="218">
        <v>2.1045454545454545</v>
      </c>
      <c r="L425" s="218"/>
      <c r="M425" s="195"/>
      <c r="N425" s="57" t="s">
        <v>476</v>
      </c>
      <c r="S425" s="547"/>
      <c r="T425" s="546" t="s">
        <v>3342</v>
      </c>
      <c r="U425" s="545" t="s">
        <v>2064</v>
      </c>
      <c r="V425" s="546">
        <v>215</v>
      </c>
      <c r="W425" s="546"/>
      <c r="X425" s="546"/>
      <c r="Y425" s="492">
        <f>Tabla14914[[#This Row],[PPF (µmol/s)]]/Tabla14914[[#This Row],[Power use (W)]]</f>
        <v>2.1045454545454545</v>
      </c>
      <c r="Z425" s="197"/>
      <c r="AA425" s="197"/>
      <c r="AB425" s="197"/>
      <c r="AC425" s="197"/>
      <c r="AD425" s="197"/>
      <c r="AE425" s="197"/>
      <c r="AF425" s="562" t="s">
        <v>3344</v>
      </c>
    </row>
    <row r="426" spans="1:32" hidden="1" x14ac:dyDescent="0.3">
      <c r="A426" s="4"/>
      <c r="B426" s="96" t="s">
        <v>1181</v>
      </c>
      <c r="C426" s="65" t="s">
        <v>82</v>
      </c>
      <c r="D426" s="65">
        <v>50</v>
      </c>
      <c r="E426" s="82"/>
      <c r="F426" s="82"/>
      <c r="G426" s="232">
        <f>Tabla14914[[#This Row],[PPF (µmol/s)]]/Tabla14914[[#This Row],[Power use (W)]]</f>
        <v>0</v>
      </c>
      <c r="H426" s="195"/>
      <c r="I426" s="195"/>
      <c r="J426" s="195"/>
      <c r="K426" s="195"/>
      <c r="L426" s="218"/>
      <c r="M426" s="195"/>
      <c r="N426" s="66" t="s">
        <v>1182</v>
      </c>
      <c r="S426" s="429"/>
      <c r="T426" s="13" t="s">
        <v>3343</v>
      </c>
      <c r="U426" s="26" t="s">
        <v>2064</v>
      </c>
      <c r="V426" s="13">
        <v>415</v>
      </c>
      <c r="W426" s="13"/>
      <c r="X426" s="13"/>
      <c r="Y426" s="492">
        <f>Tabla14914[[#This Row],[PPF (µmol/s)]]/Tabla14914[[#This Row],[Power use (W)]]</f>
        <v>0</v>
      </c>
      <c r="Z426" s="197"/>
      <c r="AA426" s="197"/>
      <c r="AB426" s="197"/>
      <c r="AC426" s="197"/>
      <c r="AD426" s="197"/>
      <c r="AE426" s="197"/>
      <c r="AF426" s="8" t="s">
        <v>3341</v>
      </c>
    </row>
    <row r="427" spans="1:32" hidden="1" x14ac:dyDescent="0.3">
      <c r="A427" s="4"/>
      <c r="B427" s="65" t="s">
        <v>478</v>
      </c>
      <c r="C427" s="65" t="s">
        <v>477</v>
      </c>
      <c r="D427" s="65">
        <v>220</v>
      </c>
      <c r="E427" s="65">
        <v>600</v>
      </c>
      <c r="F427" s="82"/>
      <c r="G427" s="222">
        <f>Tabla14914[[#This Row],[PPF (µmol/s)]]/Tabla14914[[#This Row],[Power use (W)]]</f>
        <v>2.7272727272727271</v>
      </c>
      <c r="H427" s="195"/>
      <c r="I427" s="195"/>
      <c r="J427" s="195"/>
      <c r="K427" s="195"/>
      <c r="L427" s="218">
        <v>2.7272727272727271</v>
      </c>
      <c r="M427" s="195"/>
      <c r="N427" s="66" t="s">
        <v>1183</v>
      </c>
      <c r="S427" s="547"/>
      <c r="T427" s="546" t="s">
        <v>3364</v>
      </c>
      <c r="U427" s="545" t="s">
        <v>2064</v>
      </c>
      <c r="V427" s="546">
        <v>328</v>
      </c>
      <c r="W427" s="546"/>
      <c r="X427" s="546"/>
      <c r="Y427" s="492">
        <f>Tabla14914[[#This Row],[PPF (µmol/s)]]/Tabla14914[[#This Row],[Power use (W)]]</f>
        <v>2.7272727272727271</v>
      </c>
      <c r="Z427" s="197"/>
      <c r="AA427" s="197"/>
      <c r="AB427" s="197"/>
      <c r="AC427" s="197"/>
      <c r="AD427" s="197"/>
      <c r="AE427" s="197"/>
      <c r="AF427" s="574" t="s">
        <v>3365</v>
      </c>
    </row>
    <row r="428" spans="1:32" hidden="1" x14ac:dyDescent="0.3">
      <c r="A428" s="4"/>
      <c r="B428" s="65" t="s">
        <v>479</v>
      </c>
      <c r="C428" s="65" t="s">
        <v>306</v>
      </c>
      <c r="D428" s="65">
        <v>330</v>
      </c>
      <c r="E428" s="65">
        <v>900</v>
      </c>
      <c r="F428" s="82"/>
      <c r="G428" s="222">
        <f>Tabla14914[[#This Row],[PPF (µmol/s)]]/Tabla14914[[#This Row],[Power use (W)]]</f>
        <v>2.7272727272727271</v>
      </c>
      <c r="H428" s="195"/>
      <c r="I428" s="195"/>
      <c r="J428" s="195"/>
      <c r="K428" s="195"/>
      <c r="L428" s="218">
        <v>2.7272727272727271</v>
      </c>
      <c r="M428" s="195"/>
      <c r="N428" s="66" t="s">
        <v>1183</v>
      </c>
      <c r="S428" s="429"/>
      <c r="T428" s="13" t="s">
        <v>3367</v>
      </c>
      <c r="U428" s="26" t="s">
        <v>2064</v>
      </c>
      <c r="V428" s="13">
        <v>167</v>
      </c>
      <c r="W428" s="13"/>
      <c r="X428" s="13"/>
      <c r="Y428" s="492">
        <f>Tabla14914[[#This Row],[PPF (µmol/s)]]/Tabla14914[[#This Row],[Power use (W)]]</f>
        <v>2.7272727272727271</v>
      </c>
      <c r="Z428" s="197"/>
      <c r="AA428" s="197"/>
      <c r="AB428" s="197"/>
      <c r="AC428" s="197"/>
      <c r="AD428" s="197"/>
      <c r="AE428" s="197"/>
      <c r="AF428" s="114" t="s">
        <v>3368</v>
      </c>
    </row>
    <row r="429" spans="1:32" hidden="1" x14ac:dyDescent="0.3">
      <c r="A429" s="4"/>
      <c r="B429" s="65" t="s">
        <v>480</v>
      </c>
      <c r="C429" s="65" t="s">
        <v>314</v>
      </c>
      <c r="D429" s="65">
        <v>440</v>
      </c>
      <c r="E429" s="65">
        <v>1200</v>
      </c>
      <c r="F429" s="82"/>
      <c r="G429" s="222">
        <f>Tabla14914[[#This Row],[PPF (µmol/s)]]/Tabla14914[[#This Row],[Power use (W)]]</f>
        <v>2.7272727272727271</v>
      </c>
      <c r="H429" s="195"/>
      <c r="I429" s="195"/>
      <c r="J429" s="195"/>
      <c r="K429" s="195"/>
      <c r="L429" s="218">
        <v>2.7272727272727271</v>
      </c>
      <c r="M429" s="195"/>
      <c r="N429" s="66" t="s">
        <v>1183</v>
      </c>
      <c r="S429" s="588" t="s">
        <v>3501</v>
      </c>
      <c r="T429" s="545" t="s">
        <v>3499</v>
      </c>
      <c r="U429" s="545" t="s">
        <v>2064</v>
      </c>
      <c r="V429" s="545">
        <v>226</v>
      </c>
      <c r="W429" s="545">
        <v>338</v>
      </c>
      <c r="X429" s="169">
        <v>2</v>
      </c>
      <c r="Y429" s="559">
        <f>Tabla14914[[#This Row],[PPF (µmol/s)]]/Tabla14914[[#This Row],[Power use (W)]]</f>
        <v>2.7272727272727271</v>
      </c>
      <c r="Z429" s="197"/>
      <c r="AA429" s="197"/>
      <c r="AB429" s="197"/>
      <c r="AC429" s="197">
        <v>2</v>
      </c>
      <c r="AD429" s="197"/>
      <c r="AE429" s="197"/>
      <c r="AF429" s="574" t="s">
        <v>3500</v>
      </c>
    </row>
    <row r="430" spans="1:32" hidden="1" x14ac:dyDescent="0.3">
      <c r="A430" s="4"/>
      <c r="B430" s="65" t="s">
        <v>481</v>
      </c>
      <c r="C430" s="65" t="s">
        <v>314</v>
      </c>
      <c r="D430" s="65">
        <v>440</v>
      </c>
      <c r="E430" s="65">
        <v>1200</v>
      </c>
      <c r="F430" s="82"/>
      <c r="G430" s="222">
        <f>Tabla14914[[#This Row],[PPF (µmol/s)]]/Tabla14914[[#This Row],[Power use (W)]]</f>
        <v>2.7272727272727271</v>
      </c>
      <c r="H430" s="195"/>
      <c r="I430" s="195"/>
      <c r="J430" s="195"/>
      <c r="K430" s="195"/>
      <c r="L430" s="218">
        <v>2.7272727272727271</v>
      </c>
      <c r="M430" s="195"/>
      <c r="N430" s="66" t="s">
        <v>1183</v>
      </c>
    </row>
    <row r="431" spans="1:32" hidden="1" x14ac:dyDescent="0.3">
      <c r="A431" s="4"/>
      <c r="B431" s="65" t="s">
        <v>482</v>
      </c>
      <c r="C431" s="65" t="s">
        <v>305</v>
      </c>
      <c r="D431" s="65">
        <v>550</v>
      </c>
      <c r="E431" s="65">
        <v>1500</v>
      </c>
      <c r="F431" s="82"/>
      <c r="G431" s="222">
        <f>Tabla14914[[#This Row],[PPF (µmol/s)]]/Tabla14914[[#This Row],[Power use (W)]]</f>
        <v>2.7272727272727271</v>
      </c>
      <c r="H431" s="195"/>
      <c r="I431" s="195"/>
      <c r="J431" s="195"/>
      <c r="K431" s="195"/>
      <c r="L431" s="218">
        <v>2.7272727272727271</v>
      </c>
      <c r="M431" s="195"/>
      <c r="N431" s="66" t="s">
        <v>1183</v>
      </c>
    </row>
    <row r="432" spans="1:32" hidden="1" x14ac:dyDescent="0.3">
      <c r="A432" s="4"/>
      <c r="B432" s="65" t="s">
        <v>483</v>
      </c>
      <c r="C432" s="65" t="s">
        <v>309</v>
      </c>
      <c r="D432" s="65">
        <v>660</v>
      </c>
      <c r="E432" s="65">
        <v>1800</v>
      </c>
      <c r="F432" s="82"/>
      <c r="G432" s="222">
        <f>Tabla14914[[#This Row],[PPF (µmol/s)]]/Tabla14914[[#This Row],[Power use (W)]]</f>
        <v>2.7272727272727271</v>
      </c>
      <c r="H432" s="195"/>
      <c r="I432" s="195"/>
      <c r="J432" s="195"/>
      <c r="K432" s="195"/>
      <c r="L432" s="218">
        <v>2.7272727272727271</v>
      </c>
      <c r="M432" s="195"/>
      <c r="N432" s="66" t="s">
        <v>1183</v>
      </c>
    </row>
    <row r="433" spans="1:14" hidden="1" x14ac:dyDescent="0.3">
      <c r="A433" s="8"/>
      <c r="B433" s="65" t="s">
        <v>484</v>
      </c>
      <c r="C433" s="65" t="s">
        <v>304</v>
      </c>
      <c r="D433" s="65">
        <v>770</v>
      </c>
      <c r="E433" s="65">
        <v>2100</v>
      </c>
      <c r="F433" s="82"/>
      <c r="G433" s="222">
        <f>Tabla14914[[#This Row],[PPF (µmol/s)]]/Tabla14914[[#This Row],[Power use (W)]]</f>
        <v>2.7272727272727271</v>
      </c>
      <c r="H433" s="195"/>
      <c r="I433" s="195"/>
      <c r="J433" s="195"/>
      <c r="K433" s="195"/>
      <c r="L433" s="218">
        <v>2.7272727272727271</v>
      </c>
      <c r="M433" s="195"/>
      <c r="N433" s="66" t="s">
        <v>1183</v>
      </c>
    </row>
    <row r="434" spans="1:14" hidden="1" x14ac:dyDescent="0.3">
      <c r="A434" s="4"/>
      <c r="B434" s="65" t="s">
        <v>485</v>
      </c>
      <c r="C434" s="65" t="s">
        <v>308</v>
      </c>
      <c r="D434" s="65">
        <v>880</v>
      </c>
      <c r="E434" s="65">
        <v>2400</v>
      </c>
      <c r="F434" s="82"/>
      <c r="G434" s="222">
        <f>Tabla14914[[#This Row],[PPF (µmol/s)]]/Tabla14914[[#This Row],[Power use (W)]]</f>
        <v>2.7272727272727271</v>
      </c>
      <c r="H434" s="195"/>
      <c r="I434" s="195"/>
      <c r="J434" s="195"/>
      <c r="K434" s="195"/>
      <c r="L434" s="218">
        <v>2.7272727272727271</v>
      </c>
      <c r="M434" s="195"/>
      <c r="N434" s="66" t="s">
        <v>1183</v>
      </c>
    </row>
    <row r="435" spans="1:14" hidden="1" x14ac:dyDescent="0.3">
      <c r="A435" s="4"/>
      <c r="B435" s="65" t="s">
        <v>486</v>
      </c>
      <c r="C435" s="65" t="s">
        <v>308</v>
      </c>
      <c r="D435" s="65">
        <v>880</v>
      </c>
      <c r="E435" s="65">
        <v>2400</v>
      </c>
      <c r="F435" s="82"/>
      <c r="G435" s="222">
        <f>Tabla14914[[#This Row],[PPF (µmol/s)]]/Tabla14914[[#This Row],[Power use (W)]]</f>
        <v>2.7272727272727271</v>
      </c>
      <c r="H435" s="195"/>
      <c r="I435" s="195"/>
      <c r="J435" s="195"/>
      <c r="K435" s="195"/>
      <c r="L435" s="218">
        <v>2.7272727272727271</v>
      </c>
      <c r="M435" s="195"/>
      <c r="N435" s="66" t="s">
        <v>1183</v>
      </c>
    </row>
    <row r="436" spans="1:14" hidden="1" x14ac:dyDescent="0.3">
      <c r="A436" s="4"/>
      <c r="B436" s="65" t="s">
        <v>487</v>
      </c>
      <c r="C436" s="65" t="s">
        <v>382</v>
      </c>
      <c r="D436" s="65">
        <v>990</v>
      </c>
      <c r="E436" s="65">
        <v>2700</v>
      </c>
      <c r="F436" s="82"/>
      <c r="G436" s="222">
        <f>Tabla14914[[#This Row],[PPF (µmol/s)]]/Tabla14914[[#This Row],[Power use (W)]]</f>
        <v>2.7272727272727271</v>
      </c>
      <c r="H436" s="195"/>
      <c r="I436" s="195"/>
      <c r="J436" s="195"/>
      <c r="K436" s="195"/>
      <c r="L436" s="218">
        <v>2.7272727272727271</v>
      </c>
      <c r="M436" s="195"/>
      <c r="N436" s="66" t="s">
        <v>1183</v>
      </c>
    </row>
    <row r="437" spans="1:14" hidden="1" x14ac:dyDescent="0.3">
      <c r="A437" s="4"/>
      <c r="B437" s="65" t="s">
        <v>488</v>
      </c>
      <c r="C437" s="65" t="s">
        <v>489</v>
      </c>
      <c r="D437" s="65">
        <v>1100</v>
      </c>
      <c r="E437" s="65">
        <v>3000</v>
      </c>
      <c r="F437" s="82"/>
      <c r="G437" s="222">
        <f>Tabla14914[[#This Row],[PPF (µmol/s)]]/Tabla14914[[#This Row],[Power use (W)]]</f>
        <v>2.7272727272727271</v>
      </c>
      <c r="H437" s="195"/>
      <c r="I437" s="195"/>
      <c r="J437" s="195"/>
      <c r="K437" s="195"/>
      <c r="L437" s="218">
        <v>2.7272727272727271</v>
      </c>
      <c r="M437" s="195"/>
      <c r="N437" s="66" t="s">
        <v>1183</v>
      </c>
    </row>
    <row r="438" spans="1:14" hidden="1" x14ac:dyDescent="0.3">
      <c r="A438" s="4"/>
      <c r="B438" s="65" t="s">
        <v>490</v>
      </c>
      <c r="C438" s="65" t="s">
        <v>491</v>
      </c>
      <c r="D438" s="65">
        <v>1210</v>
      </c>
      <c r="E438" s="65">
        <v>3300</v>
      </c>
      <c r="F438" s="82"/>
      <c r="G438" s="222">
        <f>Tabla14914[[#This Row],[PPF (µmol/s)]]/Tabla14914[[#This Row],[Power use (W)]]</f>
        <v>2.7272727272727271</v>
      </c>
      <c r="H438" s="195"/>
      <c r="I438" s="195"/>
      <c r="J438" s="195"/>
      <c r="K438" s="195"/>
      <c r="L438" s="218">
        <v>2.7272727272727271</v>
      </c>
      <c r="M438" s="195"/>
      <c r="N438" s="66" t="s">
        <v>1183</v>
      </c>
    </row>
    <row r="439" spans="1:14" hidden="1" x14ac:dyDescent="0.3">
      <c r="A439" s="4"/>
      <c r="B439" s="65" t="s">
        <v>492</v>
      </c>
      <c r="C439" s="65" t="s">
        <v>493</v>
      </c>
      <c r="D439" s="65">
        <v>1320</v>
      </c>
      <c r="E439" s="65">
        <v>3600</v>
      </c>
      <c r="F439" s="82"/>
      <c r="G439" s="222">
        <f>Tabla14914[[#This Row],[PPF (µmol/s)]]/Tabla14914[[#This Row],[Power use (W)]]</f>
        <v>2.7272727272727271</v>
      </c>
      <c r="H439" s="195"/>
      <c r="I439" s="195"/>
      <c r="J439" s="195"/>
      <c r="K439" s="195"/>
      <c r="L439" s="218">
        <v>2.7272727272727271</v>
      </c>
      <c r="M439" s="195"/>
      <c r="N439" s="66" t="s">
        <v>1183</v>
      </c>
    </row>
    <row r="440" spans="1:14" hidden="1" x14ac:dyDescent="0.3">
      <c r="A440" s="4"/>
      <c r="B440" s="65" t="s">
        <v>494</v>
      </c>
      <c r="C440" s="65" t="s">
        <v>495</v>
      </c>
      <c r="D440" s="65">
        <v>1430</v>
      </c>
      <c r="E440" s="65">
        <v>3900</v>
      </c>
      <c r="F440" s="82"/>
      <c r="G440" s="222">
        <f>Tabla14914[[#This Row],[PPF (µmol/s)]]/Tabla14914[[#This Row],[Power use (W)]]</f>
        <v>2.7272727272727271</v>
      </c>
      <c r="H440" s="195"/>
      <c r="I440" s="195"/>
      <c r="J440" s="195"/>
      <c r="K440" s="195"/>
      <c r="L440" s="218">
        <v>2.7272727272727271</v>
      </c>
      <c r="M440" s="195"/>
      <c r="N440" s="66" t="s">
        <v>1183</v>
      </c>
    </row>
    <row r="441" spans="1:14" hidden="1" x14ac:dyDescent="0.3">
      <c r="A441" s="4"/>
      <c r="B441" s="65" t="s">
        <v>496</v>
      </c>
      <c r="C441" s="65" t="s">
        <v>497</v>
      </c>
      <c r="D441" s="65">
        <v>1540</v>
      </c>
      <c r="E441" s="65">
        <v>4200</v>
      </c>
      <c r="F441" s="82"/>
      <c r="G441" s="222">
        <f>Tabla14914[[#This Row],[PPF (µmol/s)]]/Tabla14914[[#This Row],[Power use (W)]]</f>
        <v>2.7272727272727271</v>
      </c>
      <c r="H441" s="195"/>
      <c r="I441" s="195"/>
      <c r="J441" s="195"/>
      <c r="K441" s="195"/>
      <c r="L441" s="218">
        <v>2.7272727272727271</v>
      </c>
      <c r="M441" s="195"/>
      <c r="N441" s="66" t="s">
        <v>1183</v>
      </c>
    </row>
    <row r="442" spans="1:14" hidden="1" x14ac:dyDescent="0.3">
      <c r="A442" s="4"/>
      <c r="B442" s="65" t="s">
        <v>498</v>
      </c>
      <c r="C442" s="65" t="s">
        <v>499</v>
      </c>
      <c r="D442" s="65">
        <v>1650</v>
      </c>
      <c r="E442" s="65">
        <v>4500</v>
      </c>
      <c r="F442" s="82"/>
      <c r="G442" s="222">
        <f>Tabla14914[[#This Row],[PPF (µmol/s)]]/Tabla14914[[#This Row],[Power use (W)]]</f>
        <v>2.7272727272727271</v>
      </c>
      <c r="H442" s="195"/>
      <c r="I442" s="195"/>
      <c r="J442" s="195"/>
      <c r="K442" s="195"/>
      <c r="L442" s="218">
        <v>2.7272727272727271</v>
      </c>
      <c r="M442" s="195"/>
      <c r="N442" s="66" t="s">
        <v>1183</v>
      </c>
    </row>
    <row r="443" spans="1:14" hidden="1" x14ac:dyDescent="0.3">
      <c r="A443" s="4"/>
      <c r="B443" s="65" t="s">
        <v>500</v>
      </c>
      <c r="C443" s="65" t="s">
        <v>501</v>
      </c>
      <c r="D443" s="65">
        <v>1760</v>
      </c>
      <c r="E443" s="65">
        <v>4800</v>
      </c>
      <c r="F443" s="82"/>
      <c r="G443" s="222">
        <f>Tabla14914[[#This Row],[PPF (µmol/s)]]/Tabla14914[[#This Row],[Power use (W)]]</f>
        <v>2.7272727272727271</v>
      </c>
      <c r="H443" s="195"/>
      <c r="I443" s="195"/>
      <c r="J443" s="195"/>
      <c r="K443" s="195"/>
      <c r="L443" s="218">
        <v>2.7272727272727271</v>
      </c>
      <c r="M443" s="195"/>
      <c r="N443" s="66" t="s">
        <v>1183</v>
      </c>
    </row>
    <row r="444" spans="1:14" ht="18.600000000000001" hidden="1" thickBot="1" x14ac:dyDescent="0.4">
      <c r="A444" s="56" t="s">
        <v>1523</v>
      </c>
      <c r="B444" s="15"/>
      <c r="C444" s="27"/>
      <c r="D444" s="27"/>
      <c r="E444" s="27"/>
      <c r="F444" s="27"/>
      <c r="G444" s="158"/>
      <c r="H444" s="190"/>
      <c r="I444" s="190"/>
      <c r="J444" s="190"/>
      <c r="K444" s="190"/>
      <c r="L444" s="190"/>
      <c r="M444" s="190"/>
      <c r="N444" s="16"/>
    </row>
    <row r="445" spans="1:14" hidden="1" x14ac:dyDescent="0.3">
      <c r="A445" s="39" t="s">
        <v>1188</v>
      </c>
      <c r="B445" s="65" t="s">
        <v>504</v>
      </c>
      <c r="C445" s="96" t="s">
        <v>2100</v>
      </c>
      <c r="D445" s="65">
        <v>200</v>
      </c>
      <c r="E445" s="65">
        <v>400</v>
      </c>
      <c r="F445" s="82"/>
      <c r="G445" s="214">
        <f>Tabla14914[[#This Row],[PPF (µmol/s)]]/Tabla14914[[#This Row],[Power use (W)]]</f>
        <v>2</v>
      </c>
      <c r="H445" s="195"/>
      <c r="I445" s="195"/>
      <c r="J445" s="195"/>
      <c r="K445" s="218">
        <v>2</v>
      </c>
      <c r="L445" s="195"/>
      <c r="M445" s="195"/>
      <c r="N445" s="57"/>
    </row>
    <row r="446" spans="1:14" hidden="1" x14ac:dyDescent="0.3">
      <c r="A446" t="s">
        <v>2024</v>
      </c>
      <c r="B446" s="65" t="s">
        <v>506</v>
      </c>
      <c r="C446" s="96" t="s">
        <v>2100</v>
      </c>
      <c r="D446" s="65">
        <v>400</v>
      </c>
      <c r="E446" s="65">
        <v>800</v>
      </c>
      <c r="F446" s="82"/>
      <c r="G446" s="214">
        <f>Tabla14914[[#This Row],[PPF (µmol/s)]]/Tabla14914[[#This Row],[Power use (W)]]</f>
        <v>2</v>
      </c>
      <c r="H446" s="195"/>
      <c r="I446" s="195"/>
      <c r="J446" s="195"/>
      <c r="K446" s="218">
        <v>2</v>
      </c>
      <c r="L446" s="195"/>
      <c r="M446" s="195"/>
      <c r="N446" s="57"/>
    </row>
    <row r="447" spans="1:14" hidden="1" x14ac:dyDescent="0.3">
      <c r="A447" s="280" t="s">
        <v>2019</v>
      </c>
      <c r="B447" s="65" t="s">
        <v>507</v>
      </c>
      <c r="C447" s="96" t="s">
        <v>2100</v>
      </c>
      <c r="D447" s="65">
        <v>600</v>
      </c>
      <c r="E447" s="65">
        <v>1200</v>
      </c>
      <c r="F447" s="82"/>
      <c r="G447" s="214">
        <f>Tabla14914[[#This Row],[PPF (µmol/s)]]/Tabla14914[[#This Row],[Power use (W)]]</f>
        <v>2</v>
      </c>
      <c r="H447" s="195"/>
      <c r="I447" s="195"/>
      <c r="J447" s="195"/>
      <c r="K447" s="218">
        <v>2</v>
      </c>
      <c r="L447" s="195"/>
      <c r="M447" s="195"/>
      <c r="N447" s="57"/>
    </row>
    <row r="448" spans="1:14" hidden="1" x14ac:dyDescent="0.3">
      <c r="A448" s="5" t="s">
        <v>1188</v>
      </c>
      <c r="B448" s="65" t="s">
        <v>508</v>
      </c>
      <c r="C448" s="96" t="s">
        <v>2100</v>
      </c>
      <c r="D448" s="65">
        <v>750</v>
      </c>
      <c r="E448" s="65">
        <v>1400</v>
      </c>
      <c r="F448" s="82"/>
      <c r="G448" s="214">
        <f>Tabla14914[[#This Row],[PPF (µmol/s)]]/Tabla14914[[#This Row],[Power use (W)]]</f>
        <v>1.8666666666666667</v>
      </c>
      <c r="H448" s="195"/>
      <c r="I448" s="195"/>
      <c r="J448" s="218">
        <v>1.8666666666666667</v>
      </c>
      <c r="K448" s="195"/>
      <c r="L448" s="195"/>
      <c r="M448" s="195"/>
      <c r="N448" s="57"/>
    </row>
    <row r="449" spans="1:14" hidden="1" x14ac:dyDescent="0.3">
      <c r="A449" s="8" t="s">
        <v>1186</v>
      </c>
      <c r="B449" s="1" t="s">
        <v>1185</v>
      </c>
      <c r="C449" s="96" t="s">
        <v>2101</v>
      </c>
      <c r="D449" s="13">
        <v>240</v>
      </c>
      <c r="E449" s="13">
        <v>600</v>
      </c>
      <c r="F449" s="13">
        <v>2.5</v>
      </c>
      <c r="G449" s="214">
        <f>Tabla14914[[#This Row],[PPF (µmol/s)]]/Tabla14914[[#This Row],[Power use (W)]]</f>
        <v>2.5</v>
      </c>
      <c r="H449" s="195"/>
      <c r="I449" s="195"/>
      <c r="J449" s="195"/>
      <c r="K449" s="195"/>
      <c r="L449" s="218">
        <v>2.5</v>
      </c>
      <c r="M449" s="195"/>
      <c r="N449" s="8" t="s">
        <v>1189</v>
      </c>
    </row>
    <row r="450" spans="1:14" ht="18.600000000000001" hidden="1" thickBot="1" x14ac:dyDescent="0.4">
      <c r="A450" s="56" t="s">
        <v>510</v>
      </c>
      <c r="B450" s="15"/>
      <c r="C450" s="27"/>
      <c r="D450" s="27"/>
      <c r="E450" s="27"/>
      <c r="F450" s="27"/>
      <c r="G450" s="158"/>
      <c r="H450" s="190"/>
      <c r="I450" s="190"/>
      <c r="J450" s="190"/>
      <c r="K450" s="190"/>
      <c r="L450" s="190"/>
      <c r="M450" s="190"/>
      <c r="N450" s="16"/>
    </row>
    <row r="451" spans="1:14" hidden="1" x14ac:dyDescent="0.3">
      <c r="A451" s="29" t="s">
        <v>1190</v>
      </c>
      <c r="B451" s="14" t="s">
        <v>511</v>
      </c>
      <c r="C451" s="14" t="s">
        <v>98</v>
      </c>
      <c r="D451" s="14">
        <v>1010</v>
      </c>
      <c r="E451" s="14">
        <v>3100</v>
      </c>
      <c r="F451" s="14">
        <v>3.1</v>
      </c>
      <c r="G451" s="219">
        <f>Tabla14914[[#This Row],[PPF (µmol/s)]]/Tabla14914[[#This Row],[Power use (W)]]</f>
        <v>3.0693069306930694</v>
      </c>
      <c r="H451" s="204"/>
      <c r="I451" s="204"/>
      <c r="J451" s="204"/>
      <c r="K451" s="204"/>
      <c r="L451" s="204"/>
      <c r="M451" s="283">
        <v>3.0693069306930694</v>
      </c>
      <c r="N451" s="291" t="s">
        <v>513</v>
      </c>
    </row>
    <row r="452" spans="1:14" hidden="1" x14ac:dyDescent="0.3">
      <c r="A452" s="4" t="s">
        <v>1191</v>
      </c>
      <c r="B452" s="11" t="s">
        <v>514</v>
      </c>
      <c r="C452" s="14" t="s">
        <v>98</v>
      </c>
      <c r="D452" s="11">
        <v>670</v>
      </c>
      <c r="E452" s="11">
        <v>2080</v>
      </c>
      <c r="F452" s="11">
        <v>3.1</v>
      </c>
      <c r="G452" s="219">
        <f>Tabla14914[[#This Row],[PPF (µmol/s)]]/Tabla14914[[#This Row],[Power use (W)]]</f>
        <v>3.1044776119402986</v>
      </c>
      <c r="H452" s="196"/>
      <c r="I452" s="196"/>
      <c r="J452" s="196"/>
      <c r="K452" s="196"/>
      <c r="L452" s="196"/>
      <c r="M452" s="211">
        <v>3.1044776119402986</v>
      </c>
      <c r="N452" s="291" t="s">
        <v>513</v>
      </c>
    </row>
    <row r="453" spans="1:14" ht="15" hidden="1" thickBot="1" x14ac:dyDescent="0.35">
      <c r="A453" s="280" t="s">
        <v>2019</v>
      </c>
      <c r="B453" s="11"/>
      <c r="C453" s="26"/>
      <c r="D453" s="11"/>
      <c r="E453" s="11"/>
      <c r="F453" s="11"/>
      <c r="G453" s="77"/>
      <c r="H453" s="202"/>
      <c r="I453" s="202"/>
      <c r="J453" s="202"/>
      <c r="K453" s="202"/>
      <c r="L453" s="202"/>
      <c r="M453" s="284"/>
      <c r="N453" s="286"/>
    </row>
    <row r="454" spans="1:14" ht="18.600000000000001" hidden="1" thickBot="1" x14ac:dyDescent="0.4">
      <c r="A454" s="56" t="s">
        <v>515</v>
      </c>
      <c r="B454" s="15"/>
      <c r="C454" s="27"/>
      <c r="D454" s="27"/>
      <c r="E454" s="27" t="s">
        <v>522</v>
      </c>
      <c r="F454" s="27"/>
      <c r="G454" s="158"/>
      <c r="H454" s="190"/>
      <c r="I454" s="190"/>
      <c r="J454" s="190"/>
      <c r="K454" s="190"/>
      <c r="L454" s="190"/>
      <c r="M454" s="190"/>
      <c r="N454" s="16"/>
    </row>
    <row r="455" spans="1:14" hidden="1" x14ac:dyDescent="0.3">
      <c r="A455" s="28" t="s">
        <v>551</v>
      </c>
      <c r="B455" s="65" t="s">
        <v>518</v>
      </c>
      <c r="C455" s="96" t="s">
        <v>2102</v>
      </c>
      <c r="D455" s="65">
        <v>150</v>
      </c>
      <c r="E455" s="177">
        <v>377</v>
      </c>
      <c r="F455" s="65">
        <v>2.52</v>
      </c>
      <c r="G455" s="222">
        <f>Tabla14914[[#This Row],[PPF (µmol/s)]]/Tabla14914[[#This Row],[Power use (W)]]</f>
        <v>2.5133333333333332</v>
      </c>
      <c r="H455" s="195"/>
      <c r="I455" s="195"/>
      <c r="J455" s="195"/>
      <c r="K455" s="195"/>
      <c r="L455" s="218">
        <v>2.5133333333333332</v>
      </c>
      <c r="M455" s="195"/>
      <c r="N455" s="66" t="s">
        <v>1797</v>
      </c>
    </row>
    <row r="456" spans="1:14" hidden="1" x14ac:dyDescent="0.3">
      <c r="A456" s="65" t="s">
        <v>552</v>
      </c>
      <c r="B456" s="65" t="s">
        <v>519</v>
      </c>
      <c r="C456" s="96" t="s">
        <v>2102</v>
      </c>
      <c r="D456" s="65">
        <v>250</v>
      </c>
      <c r="E456" s="177">
        <v>604</v>
      </c>
      <c r="F456" s="65">
        <v>2.52</v>
      </c>
      <c r="G456" s="222">
        <f>Tabla14914[[#This Row],[PPF (µmol/s)]]/Tabla14914[[#This Row],[Power use (W)]]</f>
        <v>2.4159999999999999</v>
      </c>
      <c r="H456" s="195"/>
      <c r="I456" s="195"/>
      <c r="J456" s="195"/>
      <c r="K456" s="218">
        <v>2.4159999999999999</v>
      </c>
      <c r="L456" s="195"/>
      <c r="M456" s="195"/>
      <c r="N456" s="66" t="s">
        <v>1798</v>
      </c>
    </row>
    <row r="457" spans="1:14" hidden="1" x14ac:dyDescent="0.3">
      <c r="A457" s="57" t="s">
        <v>516</v>
      </c>
      <c r="B457" s="65" t="s">
        <v>520</v>
      </c>
      <c r="C457" s="96" t="s">
        <v>2102</v>
      </c>
      <c r="D457" s="65">
        <v>350</v>
      </c>
      <c r="E457" s="177">
        <v>830</v>
      </c>
      <c r="F457" s="65">
        <v>2.52</v>
      </c>
      <c r="G457" s="222">
        <f>Tabla14914[[#This Row],[PPF (µmol/s)]]/Tabla14914[[#This Row],[Power use (W)]]</f>
        <v>2.3714285714285714</v>
      </c>
      <c r="H457" s="195"/>
      <c r="I457" s="195"/>
      <c r="J457" s="195"/>
      <c r="K457" s="218">
        <v>2.3714285714285714</v>
      </c>
      <c r="L457" s="195"/>
      <c r="M457" s="195"/>
      <c r="N457" s="66" t="s">
        <v>1799</v>
      </c>
    </row>
    <row r="458" spans="1:14" hidden="1" x14ac:dyDescent="0.3">
      <c r="A458" s="57"/>
      <c r="B458" s="65" t="s">
        <v>521</v>
      </c>
      <c r="C458" s="96" t="s">
        <v>2102</v>
      </c>
      <c r="D458" s="65">
        <v>680</v>
      </c>
      <c r="E458" s="177">
        <v>1661</v>
      </c>
      <c r="F458" s="65">
        <v>2.52</v>
      </c>
      <c r="G458" s="222">
        <f>Tabla14914[[#This Row],[PPF (µmol/s)]]/Tabla14914[[#This Row],[Power use (W)]]</f>
        <v>2.4426470588235296</v>
      </c>
      <c r="H458" s="195"/>
      <c r="I458" s="195"/>
      <c r="J458" s="195"/>
      <c r="K458" s="218">
        <v>2.4426470588235296</v>
      </c>
      <c r="L458" s="195"/>
      <c r="M458" s="195"/>
      <c r="N458" s="66" t="s">
        <v>1800</v>
      </c>
    </row>
    <row r="459" spans="1:14" hidden="1" x14ac:dyDescent="0.3">
      <c r="A459" s="66" t="s">
        <v>1351</v>
      </c>
      <c r="B459" s="65" t="s">
        <v>523</v>
      </c>
      <c r="C459" s="96" t="s">
        <v>2102</v>
      </c>
      <c r="D459" s="177">
        <v>350</v>
      </c>
      <c r="E459" s="177">
        <v>830</v>
      </c>
      <c r="F459" s="65">
        <v>2.52</v>
      </c>
      <c r="G459" s="222">
        <f>Tabla14914[[#This Row],[PPF (µmol/s)]]/Tabla14914[[#This Row],[Power use (W)]]</f>
        <v>2.3714285714285714</v>
      </c>
      <c r="H459" s="195"/>
      <c r="I459" s="195"/>
      <c r="J459" s="195"/>
      <c r="K459" s="218">
        <v>2.3714285714285714</v>
      </c>
      <c r="L459" s="195"/>
      <c r="M459" s="195"/>
      <c r="N459" s="66" t="s">
        <v>1801</v>
      </c>
    </row>
    <row r="460" spans="1:14" hidden="1" x14ac:dyDescent="0.3">
      <c r="A460" s="280" t="s">
        <v>2019</v>
      </c>
      <c r="B460" s="65" t="s">
        <v>524</v>
      </c>
      <c r="C460" s="96" t="s">
        <v>2102</v>
      </c>
      <c r="D460" s="177">
        <v>700</v>
      </c>
      <c r="E460" s="177">
        <v>1661</v>
      </c>
      <c r="F460" s="65">
        <v>2.52</v>
      </c>
      <c r="G460" s="222">
        <f>Tabla14914[[#This Row],[PPF (µmol/s)]]/Tabla14914[[#This Row],[Power use (W)]]</f>
        <v>2.3728571428571428</v>
      </c>
      <c r="H460" s="195"/>
      <c r="I460" s="195"/>
      <c r="J460" s="195"/>
      <c r="K460" s="218">
        <v>2.3728571428571428</v>
      </c>
      <c r="L460" s="195"/>
      <c r="M460" s="195"/>
      <c r="N460" s="66" t="s">
        <v>1802</v>
      </c>
    </row>
    <row r="461" spans="1:14" hidden="1" x14ac:dyDescent="0.3">
      <c r="A461" s="57"/>
      <c r="B461" s="65" t="s">
        <v>525</v>
      </c>
      <c r="C461" s="65" t="s">
        <v>168</v>
      </c>
      <c r="D461" s="65">
        <v>100</v>
      </c>
      <c r="E461" s="82"/>
      <c r="F461" s="82"/>
      <c r="G461" s="500">
        <f>Tabla14914[[#This Row],[PPF (µmol/s)]]/Tabla14914[[#This Row],[Power use (W)]]</f>
        <v>0</v>
      </c>
      <c r="H461" s="195"/>
      <c r="I461" s="195"/>
      <c r="J461" s="195"/>
      <c r="K461" s="195"/>
      <c r="L461" s="195"/>
      <c r="M461" s="195"/>
      <c r="N461" s="57" t="s">
        <v>526</v>
      </c>
    </row>
    <row r="462" spans="1:14" hidden="1" x14ac:dyDescent="0.3">
      <c r="A462" s="57"/>
      <c r="B462" s="65" t="s">
        <v>527</v>
      </c>
      <c r="C462" s="96" t="s">
        <v>2103</v>
      </c>
      <c r="D462" s="65">
        <v>100</v>
      </c>
      <c r="E462" s="82"/>
      <c r="F462" s="82"/>
      <c r="G462" s="500">
        <f>Tabla14914[[#This Row],[PPF (µmol/s)]]/Tabla14914[[#This Row],[Power use (W)]]</f>
        <v>0</v>
      </c>
      <c r="H462" s="195"/>
      <c r="I462" s="195"/>
      <c r="J462" s="195"/>
      <c r="K462" s="195"/>
      <c r="L462" s="195"/>
      <c r="M462" s="195"/>
      <c r="N462" s="66" t="s">
        <v>1193</v>
      </c>
    </row>
    <row r="463" spans="1:14" hidden="1" x14ac:dyDescent="0.3">
      <c r="A463" s="57"/>
      <c r="B463" s="65" t="s">
        <v>528</v>
      </c>
      <c r="C463" s="96" t="s">
        <v>2103</v>
      </c>
      <c r="D463" s="65">
        <v>200</v>
      </c>
      <c r="E463" s="82"/>
      <c r="F463" s="82"/>
      <c r="G463" s="500">
        <f>Tabla14914[[#This Row],[PPF (µmol/s)]]/Tabla14914[[#This Row],[Power use (W)]]</f>
        <v>0</v>
      </c>
      <c r="H463" s="195"/>
      <c r="I463" s="195"/>
      <c r="J463" s="195"/>
      <c r="K463" s="195"/>
      <c r="L463" s="195"/>
      <c r="M463" s="195"/>
      <c r="N463" s="66" t="s">
        <v>1194</v>
      </c>
    </row>
    <row r="464" spans="1:14" hidden="1" x14ac:dyDescent="0.3">
      <c r="A464" s="57"/>
      <c r="B464" s="65" t="s">
        <v>530</v>
      </c>
      <c r="C464" s="65" t="s">
        <v>517</v>
      </c>
      <c r="D464" s="65">
        <v>50</v>
      </c>
      <c r="E464" s="82"/>
      <c r="F464" s="82"/>
      <c r="G464" s="500">
        <f>Tabla14914[[#This Row],[PPF (µmol/s)]]/Tabla14914[[#This Row],[Power use (W)]]</f>
        <v>0</v>
      </c>
      <c r="H464" s="195"/>
      <c r="I464" s="195"/>
      <c r="J464" s="195"/>
      <c r="K464" s="195"/>
      <c r="L464" s="195"/>
      <c r="M464" s="195"/>
      <c r="N464" s="66" t="s">
        <v>532</v>
      </c>
    </row>
    <row r="465" spans="1:32" hidden="1" x14ac:dyDescent="0.3">
      <c r="A465" s="57"/>
      <c r="B465" s="65" t="s">
        <v>531</v>
      </c>
      <c r="C465" s="65" t="s">
        <v>517</v>
      </c>
      <c r="D465" s="65">
        <v>100</v>
      </c>
      <c r="E465" s="82"/>
      <c r="F465" s="82"/>
      <c r="G465" s="500">
        <f>Tabla14914[[#This Row],[PPF (µmol/s)]]/Tabla14914[[#This Row],[Power use (W)]]</f>
        <v>0</v>
      </c>
      <c r="H465" s="195"/>
      <c r="I465" s="195"/>
      <c r="J465" s="195"/>
      <c r="K465" s="195"/>
      <c r="L465" s="195"/>
      <c r="M465" s="195"/>
      <c r="N465" s="57" t="s">
        <v>532</v>
      </c>
    </row>
    <row r="466" spans="1:32" hidden="1" x14ac:dyDescent="0.3">
      <c r="A466" s="57"/>
      <c r="B466" s="65" t="s">
        <v>533</v>
      </c>
      <c r="C466" s="65" t="s">
        <v>517</v>
      </c>
      <c r="D466" s="65">
        <v>200</v>
      </c>
      <c r="E466" s="82"/>
      <c r="F466" s="82"/>
      <c r="G466" s="500">
        <f>Tabla14914[[#This Row],[PPF (µmol/s)]]/Tabla14914[[#This Row],[Power use (W)]]</f>
        <v>0</v>
      </c>
      <c r="H466" s="195"/>
      <c r="I466" s="195"/>
      <c r="J466" s="195"/>
      <c r="K466" s="195"/>
      <c r="L466" s="195"/>
      <c r="M466" s="195"/>
      <c r="N466" s="66" t="s">
        <v>1195</v>
      </c>
    </row>
    <row r="467" spans="1:32" hidden="1" x14ac:dyDescent="0.3">
      <c r="A467" s="57"/>
      <c r="B467" s="65" t="s">
        <v>534</v>
      </c>
      <c r="C467" s="65" t="s">
        <v>517</v>
      </c>
      <c r="D467" s="65">
        <v>180</v>
      </c>
      <c r="E467" s="82"/>
      <c r="F467" s="82"/>
      <c r="G467" s="500">
        <f>Tabla14914[[#This Row],[PPF (µmol/s)]]/Tabla14914[[#This Row],[Power use (W)]]</f>
        <v>0</v>
      </c>
      <c r="H467" s="195"/>
      <c r="I467" s="195"/>
      <c r="J467" s="195"/>
      <c r="K467" s="195"/>
      <c r="L467" s="195"/>
      <c r="M467" s="195"/>
      <c r="N467" s="66" t="s">
        <v>1196</v>
      </c>
    </row>
    <row r="468" spans="1:32" hidden="1" x14ac:dyDescent="0.3">
      <c r="A468" s="57"/>
      <c r="B468" s="65" t="s">
        <v>535</v>
      </c>
      <c r="C468" s="96" t="s">
        <v>2104</v>
      </c>
      <c r="D468" s="65">
        <v>120</v>
      </c>
      <c r="E468" s="82"/>
      <c r="F468" s="82"/>
      <c r="G468" s="500">
        <f>Tabla14914[[#This Row],[PPF (µmol/s)]]/Tabla14914[[#This Row],[Power use (W)]]</f>
        <v>0</v>
      </c>
      <c r="H468" s="195"/>
      <c r="I468" s="195"/>
      <c r="J468" s="195"/>
      <c r="K468" s="195"/>
      <c r="L468" s="195"/>
      <c r="M468" s="195"/>
      <c r="N468" s="66" t="s">
        <v>537</v>
      </c>
    </row>
    <row r="469" spans="1:32" hidden="1" x14ac:dyDescent="0.3">
      <c r="A469" s="57"/>
      <c r="B469" s="65" t="s">
        <v>538</v>
      </c>
      <c r="C469" s="65" t="s">
        <v>82</v>
      </c>
      <c r="D469" s="65">
        <v>90</v>
      </c>
      <c r="E469" s="82"/>
      <c r="F469" s="82"/>
      <c r="G469" s="500">
        <f>Tabla14914[[#This Row],[PPF (µmol/s)]]/Tabla14914[[#This Row],[Power use (W)]]</f>
        <v>0</v>
      </c>
      <c r="H469" s="195"/>
      <c r="I469" s="195"/>
      <c r="J469" s="195"/>
      <c r="K469" s="195"/>
      <c r="L469" s="195"/>
      <c r="M469" s="195"/>
      <c r="N469" s="57" t="s">
        <v>539</v>
      </c>
    </row>
    <row r="470" spans="1:32" x14ac:dyDescent="0.3">
      <c r="A470" s="57"/>
      <c r="B470" s="65" t="s">
        <v>540</v>
      </c>
      <c r="C470" s="388" t="s">
        <v>2079</v>
      </c>
      <c r="D470" s="65">
        <v>35</v>
      </c>
      <c r="E470" s="82"/>
      <c r="F470" s="82"/>
      <c r="G470" s="500">
        <f>Tabla14914[[#This Row],[PPF (µmol/s)]]/Tabla14914[[#This Row],[Power use (W)]]</f>
        <v>0</v>
      </c>
      <c r="H470" s="195"/>
      <c r="I470" s="195"/>
      <c r="J470" s="195"/>
      <c r="K470" s="195"/>
      <c r="L470" s="195"/>
      <c r="M470" s="195"/>
      <c r="N470" s="57" t="s">
        <v>557</v>
      </c>
    </row>
    <row r="471" spans="1:32" x14ac:dyDescent="0.3">
      <c r="A471" s="57"/>
      <c r="B471" s="65" t="s">
        <v>541</v>
      </c>
      <c r="C471" s="388" t="s">
        <v>2079</v>
      </c>
      <c r="D471" s="65">
        <v>70</v>
      </c>
      <c r="E471" s="82"/>
      <c r="F471" s="82"/>
      <c r="G471" s="500">
        <f>Tabla14914[[#This Row],[PPF (µmol/s)]]/Tabla14914[[#This Row],[Power use (W)]]</f>
        <v>0</v>
      </c>
      <c r="H471" s="195"/>
      <c r="I471" s="195"/>
      <c r="J471" s="195"/>
      <c r="K471" s="195"/>
      <c r="L471" s="195"/>
      <c r="M471" s="195"/>
      <c r="N471" s="57" t="s">
        <v>557</v>
      </c>
      <c r="S471" s="9"/>
      <c r="T471" s="14" t="s">
        <v>4</v>
      </c>
      <c r="U471" s="14" t="s">
        <v>82</v>
      </c>
      <c r="V471" s="14">
        <v>46</v>
      </c>
      <c r="W471" s="660"/>
      <c r="X471" s="169">
        <v>1.9</v>
      </c>
      <c r="Y471" s="217">
        <v>0</v>
      </c>
      <c r="Z471" s="621"/>
      <c r="AA471" s="621"/>
      <c r="AB471" s="622">
        <v>1.9</v>
      </c>
      <c r="AC471" s="622"/>
      <c r="AD471" s="621"/>
      <c r="AE471" s="621"/>
      <c r="AF471" s="19" t="s">
        <v>958</v>
      </c>
    </row>
    <row r="472" spans="1:32" x14ac:dyDescent="0.3">
      <c r="A472" s="57"/>
      <c r="B472" s="65" t="s">
        <v>542</v>
      </c>
      <c r="C472" s="388" t="s">
        <v>2079</v>
      </c>
      <c r="D472" s="65">
        <v>140</v>
      </c>
      <c r="E472" s="82"/>
      <c r="F472" s="82"/>
      <c r="G472" s="500">
        <f>Tabla14914[[#This Row],[PPF (µmol/s)]]/Tabla14914[[#This Row],[Power use (W)]]</f>
        <v>0</v>
      </c>
      <c r="H472" s="195"/>
      <c r="I472" s="195"/>
      <c r="J472" s="195"/>
      <c r="K472" s="195"/>
      <c r="L472" s="195"/>
      <c r="M472" s="195"/>
      <c r="N472" s="57" t="s">
        <v>557</v>
      </c>
      <c r="S472" s="562"/>
      <c r="T472" s="546" t="s">
        <v>8</v>
      </c>
      <c r="U472" s="546" t="s">
        <v>82</v>
      </c>
      <c r="V472" s="546">
        <v>18</v>
      </c>
      <c r="W472" s="546">
        <v>34</v>
      </c>
      <c r="X472" s="619"/>
      <c r="Y472" s="620">
        <v>1.8888888888888888</v>
      </c>
      <c r="Z472" s="621"/>
      <c r="AA472" s="621"/>
      <c r="AB472" s="622">
        <v>1.8888888888888888</v>
      </c>
      <c r="AC472" s="621"/>
      <c r="AD472" s="621"/>
      <c r="AE472" s="621"/>
      <c r="AF472" s="564" t="s">
        <v>2701</v>
      </c>
    </row>
    <row r="473" spans="1:32" hidden="1" x14ac:dyDescent="0.3">
      <c r="A473" s="57"/>
      <c r="B473" s="65" t="s">
        <v>544</v>
      </c>
      <c r="C473" s="65" t="s">
        <v>82</v>
      </c>
      <c r="D473" s="65">
        <v>15</v>
      </c>
      <c r="E473" s="82"/>
      <c r="F473" s="82"/>
      <c r="G473" s="500">
        <f>Tabla14914[[#This Row],[PPF (µmol/s)]]/Tabla14914[[#This Row],[Power use (W)]]</f>
        <v>0</v>
      </c>
      <c r="H473" s="195"/>
      <c r="I473" s="195"/>
      <c r="J473" s="195"/>
      <c r="K473" s="195"/>
      <c r="L473" s="195"/>
      <c r="M473" s="195"/>
      <c r="N473" s="57" t="s">
        <v>555</v>
      </c>
      <c r="S473" s="4"/>
      <c r="T473" s="11" t="s">
        <v>9</v>
      </c>
      <c r="U473" s="11" t="s">
        <v>82</v>
      </c>
      <c r="V473" s="11">
        <v>18</v>
      </c>
      <c r="W473" s="11">
        <v>36</v>
      </c>
      <c r="X473" s="619"/>
      <c r="Y473" s="620">
        <v>2</v>
      </c>
      <c r="Z473" s="621"/>
      <c r="AA473" s="621"/>
      <c r="AB473" s="622"/>
      <c r="AC473" s="622">
        <v>2</v>
      </c>
      <c r="AD473" s="621"/>
      <c r="AE473" s="621"/>
      <c r="AF473" s="20" t="s">
        <v>2700</v>
      </c>
    </row>
    <row r="474" spans="1:32" hidden="1" x14ac:dyDescent="0.3">
      <c r="A474" s="57"/>
      <c r="B474" s="65" t="s">
        <v>543</v>
      </c>
      <c r="C474" s="65" t="s">
        <v>82</v>
      </c>
      <c r="D474" s="65">
        <v>15</v>
      </c>
      <c r="E474" s="82"/>
      <c r="F474" s="82"/>
      <c r="G474" s="500">
        <f>Tabla14914[[#This Row],[PPF (µmol/s)]]/Tabla14914[[#This Row],[Power use (W)]]</f>
        <v>0</v>
      </c>
      <c r="H474" s="195"/>
      <c r="I474" s="195"/>
      <c r="J474" s="195"/>
      <c r="K474" s="195"/>
      <c r="L474" s="195"/>
      <c r="M474" s="195"/>
      <c r="N474" s="57" t="s">
        <v>556</v>
      </c>
      <c r="S474" s="595" t="s">
        <v>32</v>
      </c>
      <c r="T474" s="546" t="s">
        <v>26</v>
      </c>
      <c r="U474" s="546" t="s">
        <v>301</v>
      </c>
      <c r="V474" s="546">
        <v>285</v>
      </c>
      <c r="W474" s="546">
        <v>800</v>
      </c>
      <c r="X474" s="170">
        <v>3</v>
      </c>
      <c r="Y474" s="241">
        <v>2.807017543859649</v>
      </c>
      <c r="Z474" s="196"/>
      <c r="AA474" s="196"/>
      <c r="AB474" s="196"/>
      <c r="AC474" s="196"/>
      <c r="AD474" s="196"/>
      <c r="AE474" s="211">
        <v>3</v>
      </c>
      <c r="AF474" s="571" t="s">
        <v>2707</v>
      </c>
    </row>
    <row r="475" spans="1:32" hidden="1" x14ac:dyDescent="0.3">
      <c r="A475" s="57"/>
      <c r="B475" s="65" t="s">
        <v>545</v>
      </c>
      <c r="C475" s="65" t="s">
        <v>547</v>
      </c>
      <c r="D475" s="65">
        <v>350</v>
      </c>
      <c r="E475" s="82"/>
      <c r="F475" s="82"/>
      <c r="G475" s="500">
        <f>Tabla14914[[#This Row],[PPF (µmol/s)]]/Tabla14914[[#This Row],[Power use (W)]]</f>
        <v>0</v>
      </c>
      <c r="H475" s="195"/>
      <c r="I475" s="195"/>
      <c r="J475" s="195"/>
      <c r="K475" s="195"/>
      <c r="L475" s="195"/>
      <c r="M475" s="195"/>
      <c r="N475" s="57" t="s">
        <v>553</v>
      </c>
      <c r="S475" s="280" t="s">
        <v>2019</v>
      </c>
      <c r="T475" s="11" t="s">
        <v>26</v>
      </c>
      <c r="U475" s="11" t="s">
        <v>302</v>
      </c>
      <c r="V475" s="11">
        <v>210</v>
      </c>
      <c r="W475" s="11">
        <v>620</v>
      </c>
      <c r="X475" s="170">
        <v>3.2</v>
      </c>
      <c r="Y475" s="241">
        <v>2.9523809523809526</v>
      </c>
      <c r="Z475" s="196"/>
      <c r="AA475" s="196"/>
      <c r="AB475" s="196"/>
      <c r="AC475" s="196"/>
      <c r="AD475" s="196"/>
      <c r="AE475" s="211">
        <v>3.2</v>
      </c>
      <c r="AF475" s="19" t="s">
        <v>2709</v>
      </c>
    </row>
    <row r="476" spans="1:32" hidden="1" x14ac:dyDescent="0.3">
      <c r="A476" s="57"/>
      <c r="B476" s="65" t="s">
        <v>546</v>
      </c>
      <c r="C476" s="65" t="s">
        <v>547</v>
      </c>
      <c r="D476" s="65">
        <v>350</v>
      </c>
      <c r="E476" s="82"/>
      <c r="F476" s="82"/>
      <c r="G476" s="500">
        <f>Tabla14914[[#This Row],[PPF (µmol/s)]]/Tabla14914[[#This Row],[Power use (W)]]</f>
        <v>0</v>
      </c>
      <c r="H476" s="195"/>
      <c r="I476" s="195"/>
      <c r="J476" s="195"/>
      <c r="K476" s="195"/>
      <c r="L476" s="195"/>
      <c r="M476" s="195"/>
      <c r="N476" s="57" t="s">
        <v>554</v>
      </c>
      <c r="S476" s="562"/>
      <c r="T476" s="546" t="s">
        <v>970</v>
      </c>
      <c r="U476" s="546" t="s">
        <v>303</v>
      </c>
      <c r="V476" s="546">
        <v>32</v>
      </c>
      <c r="W476" s="546">
        <v>83</v>
      </c>
      <c r="X476" s="170">
        <v>3</v>
      </c>
      <c r="Y476" s="241">
        <v>2.59375</v>
      </c>
      <c r="Z476" s="196"/>
      <c r="AA476" s="196"/>
      <c r="AB476" s="196"/>
      <c r="AC476" s="196"/>
      <c r="AD476" s="211">
        <v>2.9642857142857144</v>
      </c>
      <c r="AE476" s="211"/>
      <c r="AF476" s="571" t="s">
        <v>2706</v>
      </c>
    </row>
    <row r="477" spans="1:32" hidden="1" x14ac:dyDescent="0.3">
      <c r="A477" s="57"/>
      <c r="B477" s="65" t="s">
        <v>548</v>
      </c>
      <c r="C477" s="96" t="s">
        <v>547</v>
      </c>
      <c r="D477" s="65">
        <v>350</v>
      </c>
      <c r="E477" s="82"/>
      <c r="F477" s="82"/>
      <c r="G477" s="500">
        <f>Tabla14914[[#This Row],[PPF (µmol/s)]]/Tabla14914[[#This Row],[Power use (W)]]</f>
        <v>0</v>
      </c>
      <c r="H477" s="195"/>
      <c r="I477" s="195"/>
      <c r="J477" s="195"/>
      <c r="K477" s="195"/>
      <c r="L477" s="195"/>
      <c r="M477" s="195"/>
      <c r="N477" s="57" t="s">
        <v>553</v>
      </c>
      <c r="S477" s="4"/>
      <c r="T477" s="11" t="s">
        <v>972</v>
      </c>
      <c r="U477" s="11" t="s">
        <v>973</v>
      </c>
      <c r="V477" s="11">
        <v>62</v>
      </c>
      <c r="W477" s="11">
        <v>67</v>
      </c>
      <c r="X477" s="170">
        <v>2.2000000000000002</v>
      </c>
      <c r="Y477" s="220">
        <v>1.0806451612903225</v>
      </c>
      <c r="Z477" s="197"/>
      <c r="AA477" s="197"/>
      <c r="AB477" s="197"/>
      <c r="AC477" s="197">
        <v>2.2000000000000002</v>
      </c>
      <c r="AD477" s="197"/>
      <c r="AE477" s="226"/>
      <c r="AF477" s="20" t="s">
        <v>2705</v>
      </c>
    </row>
    <row r="478" spans="1:32" hidden="1" x14ac:dyDescent="0.3">
      <c r="A478" s="57"/>
      <c r="B478" s="65" t="s">
        <v>549</v>
      </c>
      <c r="C478" s="65" t="s">
        <v>547</v>
      </c>
      <c r="D478" s="65">
        <v>145</v>
      </c>
      <c r="E478" s="82"/>
      <c r="F478" s="82"/>
      <c r="G478" s="500">
        <f>Tabla14914[[#This Row],[PPF (µmol/s)]]/Tabla14914[[#This Row],[Power use (W)]]</f>
        <v>0</v>
      </c>
      <c r="H478" s="195"/>
      <c r="I478" s="195"/>
      <c r="J478" s="195"/>
      <c r="K478" s="195"/>
      <c r="L478" s="195"/>
      <c r="M478" s="195"/>
      <c r="N478" s="57" t="s">
        <v>553</v>
      </c>
      <c r="S478" s="562"/>
      <c r="T478" s="546" t="s">
        <v>972</v>
      </c>
      <c r="U478" s="546" t="s">
        <v>974</v>
      </c>
      <c r="V478" s="546">
        <v>62</v>
      </c>
      <c r="W478" s="546">
        <v>83</v>
      </c>
      <c r="X478" s="170">
        <v>2.2000000000000002</v>
      </c>
      <c r="Y478" s="220">
        <v>1.3387096774193548</v>
      </c>
      <c r="Z478" s="197"/>
      <c r="AA478" s="197"/>
      <c r="AB478" s="197"/>
      <c r="AC478" s="197">
        <v>2.2000000000000002</v>
      </c>
      <c r="AD478" s="197"/>
      <c r="AE478" s="226"/>
      <c r="AF478" s="564" t="s">
        <v>2704</v>
      </c>
    </row>
    <row r="479" spans="1:32" hidden="1" x14ac:dyDescent="0.3">
      <c r="A479" s="57"/>
      <c r="B479" s="65" t="s">
        <v>550</v>
      </c>
      <c r="C479" s="65" t="s">
        <v>547</v>
      </c>
      <c r="D479" s="65">
        <v>250</v>
      </c>
      <c r="E479" s="82"/>
      <c r="F479" s="82"/>
      <c r="G479" s="500">
        <f>Tabla14914[[#This Row],[PPF (µmol/s)]]/Tabla14914[[#This Row],[Power use (W)]]</f>
        <v>0</v>
      </c>
      <c r="H479" s="195"/>
      <c r="I479" s="195"/>
      <c r="J479" s="195"/>
      <c r="K479" s="195"/>
      <c r="L479" s="195"/>
      <c r="M479" s="195"/>
      <c r="N479" s="57" t="s">
        <v>553</v>
      </c>
      <c r="S479" s="4"/>
      <c r="T479" s="96" t="s">
        <v>971</v>
      </c>
      <c r="U479" s="96" t="s">
        <v>976</v>
      </c>
      <c r="V479" s="11">
        <v>77</v>
      </c>
      <c r="W479" s="11">
        <v>168</v>
      </c>
      <c r="X479" s="170">
        <v>3</v>
      </c>
      <c r="Y479" s="241">
        <v>2.1818181818181817</v>
      </c>
      <c r="Z479" s="196"/>
      <c r="AA479" s="196"/>
      <c r="AB479" s="196"/>
      <c r="AC479" s="196"/>
      <c r="AD479" s="196"/>
      <c r="AE479" s="211">
        <v>3</v>
      </c>
      <c r="AF479" s="19" t="s">
        <v>2703</v>
      </c>
    </row>
    <row r="480" spans="1:32" ht="18.600000000000001" hidden="1" thickBot="1" x14ac:dyDescent="0.4">
      <c r="A480" s="56" t="s">
        <v>558</v>
      </c>
      <c r="B480" s="15"/>
      <c r="C480" s="27"/>
      <c r="D480" s="27"/>
      <c r="E480" s="27"/>
      <c r="F480" s="27"/>
      <c r="G480" s="158"/>
      <c r="H480" s="190"/>
      <c r="I480" s="190"/>
      <c r="J480" s="190"/>
      <c r="K480" s="190"/>
      <c r="L480" s="190"/>
      <c r="M480" s="190"/>
      <c r="N480" s="16"/>
      <c r="S480" s="597"/>
      <c r="T480" s="550" t="s">
        <v>971</v>
      </c>
      <c r="U480" s="550" t="s">
        <v>977</v>
      </c>
      <c r="V480" s="550">
        <v>97</v>
      </c>
      <c r="W480" s="550">
        <v>210</v>
      </c>
      <c r="X480" s="172">
        <v>3</v>
      </c>
      <c r="Y480" s="247">
        <v>2.1649484536082473</v>
      </c>
      <c r="Z480" s="198"/>
      <c r="AA480" s="198"/>
      <c r="AB480" s="198"/>
      <c r="AC480" s="198"/>
      <c r="AD480" s="198"/>
      <c r="AE480" s="227">
        <v>3</v>
      </c>
      <c r="AF480" s="571" t="s">
        <v>2703</v>
      </c>
    </row>
    <row r="481" spans="1:32" hidden="1" x14ac:dyDescent="0.3">
      <c r="A481" s="30" t="s">
        <v>565</v>
      </c>
      <c r="B481" s="14" t="s">
        <v>562</v>
      </c>
      <c r="C481" s="65" t="s">
        <v>560</v>
      </c>
      <c r="D481" s="65">
        <v>10</v>
      </c>
      <c r="E481" s="65">
        <v>15</v>
      </c>
      <c r="F481" s="82"/>
      <c r="G481" s="222">
        <f>Tabla14914[[#This Row],[PPF (µmol/s)]]/Tabla14914[[#This Row],[Power use (W)]]</f>
        <v>1.5</v>
      </c>
      <c r="H481" s="194"/>
      <c r="I481" s="194"/>
      <c r="J481" s="225">
        <v>1.5</v>
      </c>
      <c r="K481" s="194"/>
      <c r="L481" s="194"/>
      <c r="M481" s="194"/>
      <c r="N481" s="57" t="s">
        <v>563</v>
      </c>
      <c r="S481" s="4"/>
      <c r="T481" s="11" t="s">
        <v>40</v>
      </c>
      <c r="U481" s="11" t="s">
        <v>307</v>
      </c>
      <c r="V481" s="11">
        <v>65</v>
      </c>
      <c r="W481" s="11">
        <v>110</v>
      </c>
      <c r="X481" s="619"/>
      <c r="Y481" s="620">
        <v>1.6923076923076923</v>
      </c>
      <c r="Z481" s="621"/>
      <c r="AA481" s="621"/>
      <c r="AB481" s="622">
        <v>1.6923076923076923</v>
      </c>
      <c r="AC481" s="622"/>
      <c r="AD481" s="621"/>
      <c r="AE481" s="621"/>
      <c r="AF481" s="20" t="s">
        <v>990</v>
      </c>
    </row>
    <row r="482" spans="1:32" hidden="1" x14ac:dyDescent="0.3">
      <c r="A482" s="73" t="s">
        <v>566</v>
      </c>
      <c r="B482" s="11" t="s">
        <v>561</v>
      </c>
      <c r="C482" s="65" t="s">
        <v>560</v>
      </c>
      <c r="D482" s="65">
        <v>10</v>
      </c>
      <c r="E482" s="65">
        <v>15</v>
      </c>
      <c r="F482" s="82"/>
      <c r="G482" s="222">
        <f>Tabla14914[[#This Row],[PPF (µmol/s)]]/Tabla14914[[#This Row],[Power use (W)]]</f>
        <v>1.5</v>
      </c>
      <c r="H482" s="195"/>
      <c r="I482" s="195"/>
      <c r="J482" s="218">
        <v>1.5</v>
      </c>
      <c r="K482" s="195"/>
      <c r="L482" s="195"/>
      <c r="M482" s="195"/>
      <c r="N482" s="57" t="s">
        <v>564</v>
      </c>
      <c r="S482" s="562"/>
      <c r="T482" s="546" t="s">
        <v>991</v>
      </c>
      <c r="U482" s="546" t="s">
        <v>307</v>
      </c>
      <c r="V482" s="623">
        <v>57</v>
      </c>
      <c r="W482" s="623">
        <v>113</v>
      </c>
      <c r="X482" s="181">
        <v>2.02</v>
      </c>
      <c r="Y482" s="636">
        <v>1.9824561403508771</v>
      </c>
      <c r="Z482" s="621"/>
      <c r="AA482" s="621"/>
      <c r="AB482" s="622"/>
      <c r="AC482" s="622">
        <v>2.0178571428571428</v>
      </c>
      <c r="AD482" s="621"/>
      <c r="AE482" s="621"/>
      <c r="AF482" s="624" t="s">
        <v>993</v>
      </c>
    </row>
    <row r="483" spans="1:32" ht="15" hidden="1" thickBot="1" x14ac:dyDescent="0.35">
      <c r="A483" s="280" t="s">
        <v>2019</v>
      </c>
      <c r="B483" s="11"/>
      <c r="C483" s="26"/>
      <c r="D483" s="65"/>
      <c r="E483" s="65"/>
      <c r="F483" s="82"/>
      <c r="G483" s="183"/>
      <c r="H483" s="293"/>
      <c r="I483" s="293"/>
      <c r="J483" s="294"/>
      <c r="K483" s="293"/>
      <c r="L483" s="293"/>
      <c r="M483" s="293"/>
      <c r="N483" s="57"/>
      <c r="S483" s="7"/>
      <c r="T483" s="11" t="s">
        <v>992</v>
      </c>
      <c r="U483" s="11" t="s">
        <v>307</v>
      </c>
      <c r="V483" s="12">
        <v>64</v>
      </c>
      <c r="W483" s="12">
        <v>105</v>
      </c>
      <c r="X483" s="172">
        <v>1.69</v>
      </c>
      <c r="Y483" s="244">
        <v>1.640625</v>
      </c>
      <c r="Z483" s="621"/>
      <c r="AA483" s="661"/>
      <c r="AB483" s="662">
        <v>1.6935483870967742</v>
      </c>
      <c r="AC483" s="661"/>
      <c r="AD483" s="661"/>
      <c r="AE483" s="661"/>
      <c r="AF483" s="66" t="s">
        <v>37</v>
      </c>
    </row>
    <row r="484" spans="1:32" ht="18.600000000000001" hidden="1" thickBot="1" x14ac:dyDescent="0.4">
      <c r="A484" s="56" t="s">
        <v>568</v>
      </c>
      <c r="B484" s="15"/>
      <c r="C484" s="27"/>
      <c r="D484" s="27"/>
      <c r="E484" s="27"/>
      <c r="F484" s="27"/>
      <c r="G484" s="158"/>
      <c r="H484" s="190"/>
      <c r="I484" s="190"/>
      <c r="J484" s="190"/>
      <c r="K484" s="190"/>
      <c r="L484" s="190"/>
      <c r="M484" s="190"/>
      <c r="N484" s="16"/>
      <c r="S484" s="562"/>
      <c r="T484" s="546" t="s">
        <v>65</v>
      </c>
      <c r="U484" s="546" t="s">
        <v>82</v>
      </c>
      <c r="V484" s="546">
        <v>45</v>
      </c>
      <c r="W484" s="546">
        <v>100</v>
      </c>
      <c r="X484" s="170">
        <v>2.6</v>
      </c>
      <c r="Y484" s="220">
        <v>2.2222222222222223</v>
      </c>
      <c r="Z484" s="197"/>
      <c r="AA484" s="197"/>
      <c r="AB484" s="197"/>
      <c r="AC484" s="226"/>
      <c r="AD484" s="226">
        <v>2.6315789473684212</v>
      </c>
      <c r="AE484" s="197"/>
      <c r="AF484" s="564" t="s">
        <v>2702</v>
      </c>
    </row>
    <row r="485" spans="1:32" hidden="1" x14ac:dyDescent="0.3">
      <c r="A485" s="30" t="s">
        <v>577</v>
      </c>
      <c r="B485" s="14" t="s">
        <v>569</v>
      </c>
      <c r="C485" s="65" t="s">
        <v>82</v>
      </c>
      <c r="D485" s="65">
        <v>29.6</v>
      </c>
      <c r="E485" s="65">
        <v>65.599999999999994</v>
      </c>
      <c r="F485" s="65">
        <v>2.2000000000000002</v>
      </c>
      <c r="G485" s="222">
        <f>Tabla14914[[#This Row],[PPF (µmol/s)]]/Tabla14914[[#This Row],[Power use (W)]]</f>
        <v>2.2162162162162158</v>
      </c>
      <c r="H485" s="199"/>
      <c r="I485" s="199"/>
      <c r="J485" s="199"/>
      <c r="K485" s="230">
        <v>2.2162162162162158</v>
      </c>
      <c r="L485" s="199"/>
      <c r="M485" s="199"/>
      <c r="N485" s="57" t="s">
        <v>1197</v>
      </c>
      <c r="S485" s="4"/>
      <c r="T485" s="11" t="s">
        <v>66</v>
      </c>
      <c r="U485" s="11" t="s">
        <v>82</v>
      </c>
      <c r="V485" s="11">
        <v>88</v>
      </c>
      <c r="W485" s="11">
        <v>200</v>
      </c>
      <c r="X485" s="170">
        <v>2.6</v>
      </c>
      <c r="Y485" s="220">
        <v>2.2727272727272729</v>
      </c>
      <c r="Z485" s="197"/>
      <c r="AA485" s="197"/>
      <c r="AB485" s="197"/>
      <c r="AC485" s="226"/>
      <c r="AD485" s="226">
        <v>2.6315789473684212</v>
      </c>
      <c r="AE485" s="197"/>
      <c r="AF485" s="20" t="s">
        <v>2702</v>
      </c>
    </row>
    <row r="486" spans="1:32" hidden="1" x14ac:dyDescent="0.3">
      <c r="A486" s="73" t="s">
        <v>578</v>
      </c>
      <c r="B486" s="14" t="s">
        <v>570</v>
      </c>
      <c r="C486" s="65" t="s">
        <v>82</v>
      </c>
      <c r="D486" s="65">
        <v>24.8</v>
      </c>
      <c r="E486" s="65">
        <v>48.3</v>
      </c>
      <c r="F486" s="65">
        <v>2</v>
      </c>
      <c r="G486" s="222">
        <f>Tabla14914[[#This Row],[PPF (µmol/s)]]/Tabla14914[[#This Row],[Power use (W)]]</f>
        <v>1.9475806451612903</v>
      </c>
      <c r="H486" s="199"/>
      <c r="I486" s="199"/>
      <c r="J486" s="230">
        <v>1.9475806451612903</v>
      </c>
      <c r="K486" s="230"/>
      <c r="L486" s="199"/>
      <c r="M486" s="199"/>
      <c r="N486" s="57" t="s">
        <v>572</v>
      </c>
      <c r="S486" s="575"/>
      <c r="T486" s="552" t="s">
        <v>67</v>
      </c>
      <c r="U486" s="546" t="s">
        <v>82</v>
      </c>
      <c r="V486" s="552">
        <v>132</v>
      </c>
      <c r="W486" s="552">
        <v>300</v>
      </c>
      <c r="X486" s="175">
        <v>2.6</v>
      </c>
      <c r="Y486" s="244">
        <v>2.2727272727272729</v>
      </c>
      <c r="Z486" s="203"/>
      <c r="AA486" s="203"/>
      <c r="AB486" s="203"/>
      <c r="AC486" s="229"/>
      <c r="AD486" s="229">
        <v>2.6086956521739131</v>
      </c>
      <c r="AE486" s="203"/>
      <c r="AF486" s="564" t="s">
        <v>2702</v>
      </c>
    </row>
    <row r="487" spans="1:32" hidden="1" x14ac:dyDescent="0.3">
      <c r="A487" s="4" t="s">
        <v>1198</v>
      </c>
      <c r="B487" s="14" t="s">
        <v>573</v>
      </c>
      <c r="C487" s="65" t="s">
        <v>82</v>
      </c>
      <c r="D487" s="65">
        <v>28.5</v>
      </c>
      <c r="E487" s="65">
        <v>74.5</v>
      </c>
      <c r="F487" s="65">
        <v>2.6</v>
      </c>
      <c r="G487" s="222">
        <f>Tabla14914[[#This Row],[PPF (µmol/s)]]/Tabla14914[[#This Row],[Power use (W)]]</f>
        <v>2.6140350877192984</v>
      </c>
      <c r="H487" s="199"/>
      <c r="I487" s="199"/>
      <c r="J487" s="199"/>
      <c r="K487" s="230"/>
      <c r="L487" s="230">
        <v>2.6140350877192984</v>
      </c>
      <c r="M487" s="199"/>
      <c r="N487" s="57" t="s">
        <v>571</v>
      </c>
      <c r="S487" s="4"/>
      <c r="T487" s="11" t="s">
        <v>101</v>
      </c>
      <c r="U487" s="11" t="s">
        <v>82</v>
      </c>
      <c r="V487" s="11">
        <v>150</v>
      </c>
      <c r="W487" s="619"/>
      <c r="X487" s="170">
        <v>2.4500000000000002</v>
      </c>
      <c r="Y487" s="77">
        <v>0</v>
      </c>
      <c r="Z487" s="197"/>
      <c r="AA487" s="197"/>
      <c r="AB487" s="197"/>
      <c r="AC487" s="226">
        <v>2.4500000000000002</v>
      </c>
      <c r="AD487" s="197"/>
      <c r="AE487" s="197"/>
      <c r="AF487" s="20" t="s">
        <v>1018</v>
      </c>
    </row>
    <row r="488" spans="1:32" hidden="1" x14ac:dyDescent="0.3">
      <c r="A488" s="280" t="s">
        <v>2019</v>
      </c>
      <c r="B488" s="14" t="s">
        <v>574</v>
      </c>
      <c r="C488" s="65" t="s">
        <v>82</v>
      </c>
      <c r="D488" s="65">
        <v>28.1</v>
      </c>
      <c r="E488" s="65">
        <v>78.900000000000006</v>
      </c>
      <c r="F488" s="65">
        <v>2.8</v>
      </c>
      <c r="G488" s="222">
        <f>Tabla14914[[#This Row],[PPF (µmol/s)]]/Tabla14914[[#This Row],[Power use (W)]]</f>
        <v>2.8078291814946619</v>
      </c>
      <c r="H488" s="199"/>
      <c r="I488" s="199"/>
      <c r="J488" s="199"/>
      <c r="K488" s="230"/>
      <c r="L488" s="230">
        <v>2.8078291814946619</v>
      </c>
      <c r="M488" s="199"/>
      <c r="N488" s="57" t="s">
        <v>571</v>
      </c>
      <c r="S488" s="562"/>
      <c r="T488" s="546" t="s">
        <v>102</v>
      </c>
      <c r="U488" s="546" t="s">
        <v>82</v>
      </c>
      <c r="V488" s="546">
        <v>150</v>
      </c>
      <c r="W488" s="619"/>
      <c r="X488" s="170">
        <v>1.3</v>
      </c>
      <c r="Y488" s="602">
        <v>0</v>
      </c>
      <c r="Z488" s="197"/>
      <c r="AA488" s="226">
        <v>1.3</v>
      </c>
      <c r="AB488" s="197"/>
      <c r="AC488" s="226"/>
      <c r="AD488" s="197"/>
      <c r="AE488" s="197"/>
      <c r="AF488" s="564" t="s">
        <v>1018</v>
      </c>
    </row>
    <row r="489" spans="1:32" hidden="1" x14ac:dyDescent="0.3">
      <c r="A489" s="4"/>
      <c r="B489" s="14" t="s">
        <v>575</v>
      </c>
      <c r="C489" s="65" t="s">
        <v>82</v>
      </c>
      <c r="D489" s="65">
        <v>30.5</v>
      </c>
      <c r="E489" s="65">
        <v>63</v>
      </c>
      <c r="F489" s="65">
        <v>2.1</v>
      </c>
      <c r="G489" s="222">
        <f>Tabla14914[[#This Row],[PPF (µmol/s)]]/Tabla14914[[#This Row],[Power use (W)]]</f>
        <v>2.0655737704918034</v>
      </c>
      <c r="H489" s="199"/>
      <c r="I489" s="199"/>
      <c r="J489" s="199"/>
      <c r="K489" s="230">
        <v>2.0655737704918034</v>
      </c>
      <c r="L489" s="199"/>
      <c r="M489" s="199"/>
      <c r="N489" s="57" t="s">
        <v>572</v>
      </c>
      <c r="S489" s="4"/>
      <c r="T489" s="11" t="s">
        <v>103</v>
      </c>
      <c r="U489" s="11" t="s">
        <v>82</v>
      </c>
      <c r="V489" s="11">
        <v>150</v>
      </c>
      <c r="W489" s="619"/>
      <c r="X489" s="170">
        <v>2.2999999999999998</v>
      </c>
      <c r="Y489" s="77">
        <v>0</v>
      </c>
      <c r="Z489" s="197"/>
      <c r="AA489" s="197"/>
      <c r="AB489" s="197"/>
      <c r="AC489" s="226">
        <v>2.2999999999999998</v>
      </c>
      <c r="AD489" s="197"/>
      <c r="AE489" s="197"/>
      <c r="AF489" s="20" t="s">
        <v>1018</v>
      </c>
    </row>
    <row r="490" spans="1:32" hidden="1" x14ac:dyDescent="0.3">
      <c r="A490" s="8"/>
      <c r="B490" s="26" t="s">
        <v>576</v>
      </c>
      <c r="C490" s="84" t="s">
        <v>82</v>
      </c>
      <c r="D490" s="84">
        <v>30.7</v>
      </c>
      <c r="E490" s="84">
        <v>69.2</v>
      </c>
      <c r="F490" s="84">
        <v>2.2999999999999998</v>
      </c>
      <c r="G490" s="233">
        <f>Tabla14914[[#This Row],[PPF (µmol/s)]]/Tabla14914[[#This Row],[Power use (W)]]</f>
        <v>2.2540716612377851</v>
      </c>
      <c r="H490" s="206"/>
      <c r="I490" s="206"/>
      <c r="J490" s="206"/>
      <c r="K490" s="235">
        <v>2.2540716612377851</v>
      </c>
      <c r="L490" s="206"/>
      <c r="M490" s="206"/>
      <c r="N490" s="64" t="s">
        <v>572</v>
      </c>
      <c r="S490" s="4" t="s">
        <v>1349</v>
      </c>
      <c r="T490" s="11" t="s">
        <v>139</v>
      </c>
      <c r="U490" s="11" t="s">
        <v>319</v>
      </c>
      <c r="V490" s="11">
        <v>36</v>
      </c>
      <c r="W490" s="619"/>
      <c r="X490" s="619"/>
      <c r="Y490" s="625">
        <v>0</v>
      </c>
      <c r="Z490" s="621"/>
      <c r="AA490" s="621"/>
      <c r="AB490" s="621"/>
      <c r="AC490" s="621"/>
      <c r="AD490" s="621"/>
      <c r="AE490" s="621"/>
      <c r="AF490" s="20" t="s">
        <v>1051</v>
      </c>
    </row>
    <row r="491" spans="1:32" ht="18.600000000000001" hidden="1" thickBot="1" x14ac:dyDescent="0.4">
      <c r="A491" s="56" t="s">
        <v>579</v>
      </c>
      <c r="B491" s="15"/>
      <c r="C491" s="27"/>
      <c r="D491" s="27"/>
      <c r="E491" s="27"/>
      <c r="F491" s="27"/>
      <c r="G491" s="158"/>
      <c r="H491" s="190"/>
      <c r="I491" s="190"/>
      <c r="J491" s="190"/>
      <c r="K491" s="190"/>
      <c r="L491" s="190"/>
      <c r="M491" s="190"/>
      <c r="N491" s="16"/>
      <c r="S491" s="546" t="s">
        <v>2021</v>
      </c>
      <c r="T491" s="546" t="s">
        <v>141</v>
      </c>
      <c r="U491" s="546" t="s">
        <v>319</v>
      </c>
      <c r="V491" s="546">
        <v>18</v>
      </c>
      <c r="W491" s="619"/>
      <c r="X491" s="619"/>
      <c r="Y491" s="625">
        <v>0</v>
      </c>
      <c r="Z491" s="621"/>
      <c r="AA491" s="621"/>
      <c r="AB491" s="621"/>
      <c r="AC491" s="621"/>
      <c r="AD491" s="621"/>
      <c r="AE491" s="621"/>
      <c r="AF491" s="564" t="s">
        <v>1048</v>
      </c>
    </row>
    <row r="492" spans="1:32" hidden="1" x14ac:dyDescent="0.3">
      <c r="A492" s="30" t="s">
        <v>651</v>
      </c>
      <c r="B492" s="65" t="s">
        <v>580</v>
      </c>
      <c r="C492" s="65" t="s">
        <v>82</v>
      </c>
      <c r="D492" s="65">
        <v>150</v>
      </c>
      <c r="E492" s="65">
        <v>354</v>
      </c>
      <c r="F492" s="65">
        <v>2.4</v>
      </c>
      <c r="G492" s="222">
        <f>Tabla14914[[#This Row],[PPF (µmol/s)]]/Tabla14914[[#This Row],[Power use (W)]]</f>
        <v>2.36</v>
      </c>
      <c r="H492" s="199"/>
      <c r="I492" s="199"/>
      <c r="J492" s="199"/>
      <c r="K492" s="230">
        <v>2.36</v>
      </c>
      <c r="L492" s="199"/>
      <c r="M492" s="199"/>
      <c r="N492" s="66" t="s">
        <v>1207</v>
      </c>
      <c r="S492" s="4"/>
      <c r="T492" s="11" t="s">
        <v>144</v>
      </c>
      <c r="U492" s="11" t="s">
        <v>319</v>
      </c>
      <c r="V492" s="11">
        <v>60</v>
      </c>
      <c r="W492" s="619"/>
      <c r="X492" s="619" t="s">
        <v>559</v>
      </c>
      <c r="Y492" s="625">
        <v>0</v>
      </c>
      <c r="Z492" s="621"/>
      <c r="AA492" s="621"/>
      <c r="AB492" s="621"/>
      <c r="AC492" s="621"/>
      <c r="AD492" s="621"/>
      <c r="AE492" s="621"/>
      <c r="AF492" s="20" t="s">
        <v>1054</v>
      </c>
    </row>
    <row r="493" spans="1:32" hidden="1" x14ac:dyDescent="0.3">
      <c r="A493" s="11" t="s">
        <v>652</v>
      </c>
      <c r="B493" s="65" t="s">
        <v>581</v>
      </c>
      <c r="C493" s="65" t="s">
        <v>82</v>
      </c>
      <c r="D493" s="65">
        <v>150</v>
      </c>
      <c r="E493" s="65">
        <v>354</v>
      </c>
      <c r="F493" s="65">
        <v>2.4</v>
      </c>
      <c r="G493" s="222">
        <f>Tabla14914[[#This Row],[PPF (µmol/s)]]/Tabla14914[[#This Row],[Power use (W)]]</f>
        <v>2.36</v>
      </c>
      <c r="H493" s="199"/>
      <c r="I493" s="199"/>
      <c r="J493" s="199"/>
      <c r="K493" s="230">
        <v>2.36</v>
      </c>
      <c r="L493" s="199"/>
      <c r="M493" s="199"/>
      <c r="N493" s="66" t="s">
        <v>1208</v>
      </c>
      <c r="S493" s="562"/>
      <c r="T493" s="546" t="s">
        <v>145</v>
      </c>
      <c r="U493" s="546" t="s">
        <v>319</v>
      </c>
      <c r="V493" s="546">
        <v>44</v>
      </c>
      <c r="W493" s="619"/>
      <c r="X493" s="619"/>
      <c r="Y493" s="625">
        <v>0</v>
      </c>
      <c r="Z493" s="621"/>
      <c r="AA493" s="621"/>
      <c r="AB493" s="621"/>
      <c r="AC493" s="621"/>
      <c r="AD493" s="621"/>
      <c r="AE493" s="621"/>
      <c r="AF493" s="564" t="s">
        <v>1055</v>
      </c>
    </row>
    <row r="494" spans="1:32" hidden="1" x14ac:dyDescent="0.3">
      <c r="A494" s="280" t="s">
        <v>2019</v>
      </c>
      <c r="B494" s="65" t="s">
        <v>582</v>
      </c>
      <c r="C494" s="65" t="s">
        <v>82</v>
      </c>
      <c r="D494" s="65">
        <v>150</v>
      </c>
      <c r="E494" s="65">
        <v>344</v>
      </c>
      <c r="F494" s="65">
        <v>2.2999999999999998</v>
      </c>
      <c r="G494" s="222">
        <f>Tabla14914[[#This Row],[PPF (µmol/s)]]/Tabla14914[[#This Row],[Power use (W)]]</f>
        <v>2.2933333333333334</v>
      </c>
      <c r="H494" s="199"/>
      <c r="I494" s="199"/>
      <c r="J494" s="199"/>
      <c r="K494" s="230">
        <v>2.2933333333333334</v>
      </c>
      <c r="L494" s="199"/>
      <c r="M494" s="199"/>
      <c r="N494" s="66" t="s">
        <v>1209</v>
      </c>
      <c r="S494" s="562"/>
      <c r="T494" s="546" t="s">
        <v>147</v>
      </c>
      <c r="U494" s="546" t="s">
        <v>319</v>
      </c>
      <c r="V494" s="546">
        <v>36</v>
      </c>
      <c r="W494" s="619"/>
      <c r="X494" s="619" t="s">
        <v>559</v>
      </c>
      <c r="Y494" s="625">
        <v>0</v>
      </c>
      <c r="Z494" s="621"/>
      <c r="AA494" s="621"/>
      <c r="AB494" s="621"/>
      <c r="AC494" s="621"/>
      <c r="AD494" s="621"/>
      <c r="AE494" s="621"/>
      <c r="AF494" s="564" t="s">
        <v>1057</v>
      </c>
    </row>
    <row r="495" spans="1:32" hidden="1" x14ac:dyDescent="0.3">
      <c r="A495" s="4"/>
      <c r="B495" s="65" t="s">
        <v>583</v>
      </c>
      <c r="C495" s="65" t="s">
        <v>82</v>
      </c>
      <c r="D495" s="65">
        <v>150</v>
      </c>
      <c r="E495" s="65">
        <v>344</v>
      </c>
      <c r="F495" s="65">
        <v>2.2999999999999998</v>
      </c>
      <c r="G495" s="222">
        <f>Tabla14914[[#This Row],[PPF (µmol/s)]]/Tabla14914[[#This Row],[Power use (W)]]</f>
        <v>2.2933333333333334</v>
      </c>
      <c r="H495" s="199"/>
      <c r="I495" s="199"/>
      <c r="J495" s="199"/>
      <c r="K495" s="230">
        <v>2.2933333333333334</v>
      </c>
      <c r="L495" s="199"/>
      <c r="M495" s="199"/>
      <c r="N495" s="66" t="s">
        <v>1209</v>
      </c>
      <c r="S495" s="546" t="s">
        <v>163</v>
      </c>
      <c r="T495" s="546" t="s">
        <v>157</v>
      </c>
      <c r="U495" s="546" t="s">
        <v>82</v>
      </c>
      <c r="V495" s="546">
        <v>130</v>
      </c>
      <c r="W495" s="546">
        <v>312</v>
      </c>
      <c r="X495" s="546">
        <v>2.4</v>
      </c>
      <c r="Y495" s="219">
        <v>2.4</v>
      </c>
      <c r="Z495" s="621"/>
      <c r="AA495" s="621"/>
      <c r="AB495" s="621"/>
      <c r="AC495" s="622">
        <v>2.4</v>
      </c>
      <c r="AD495" s="621"/>
      <c r="AE495" s="621"/>
      <c r="AF495" s="571" t="s">
        <v>1060</v>
      </c>
    </row>
    <row r="496" spans="1:32" hidden="1" x14ac:dyDescent="0.3">
      <c r="A496" s="4"/>
      <c r="B496" s="65" t="s">
        <v>584</v>
      </c>
      <c r="C496" s="65" t="s">
        <v>82</v>
      </c>
      <c r="D496" s="65">
        <v>150</v>
      </c>
      <c r="E496" s="65">
        <v>335</v>
      </c>
      <c r="F496" s="65">
        <v>2.2000000000000002</v>
      </c>
      <c r="G496" s="222">
        <f>Tabla14914[[#This Row],[PPF (µmol/s)]]/Tabla14914[[#This Row],[Power use (W)]]</f>
        <v>2.2333333333333334</v>
      </c>
      <c r="H496" s="199"/>
      <c r="I496" s="199"/>
      <c r="J496" s="199"/>
      <c r="K496" s="230">
        <v>2.2333333333333334</v>
      </c>
      <c r="L496" s="199"/>
      <c r="M496" s="199"/>
      <c r="N496" s="66" t="s">
        <v>1210</v>
      </c>
      <c r="S496" s="280" t="s">
        <v>2019</v>
      </c>
      <c r="T496" s="11" t="s">
        <v>158</v>
      </c>
      <c r="U496" s="11" t="s">
        <v>82</v>
      </c>
      <c r="V496" s="11">
        <v>65</v>
      </c>
      <c r="W496" s="11">
        <v>156</v>
      </c>
      <c r="X496" s="11">
        <v>2.4</v>
      </c>
      <c r="Y496" s="219">
        <v>2.4</v>
      </c>
      <c r="Z496" s="621"/>
      <c r="AA496" s="621"/>
      <c r="AB496" s="621"/>
      <c r="AC496" s="622">
        <v>2.4</v>
      </c>
      <c r="AD496" s="621"/>
      <c r="AE496" s="621"/>
      <c r="AF496" s="19" t="s">
        <v>1061</v>
      </c>
    </row>
    <row r="497" spans="1:32" hidden="1" x14ac:dyDescent="0.3">
      <c r="A497" s="4"/>
      <c r="B497" s="65" t="s">
        <v>585</v>
      </c>
      <c r="C497" s="65" t="s">
        <v>82</v>
      </c>
      <c r="D497" s="65">
        <v>150</v>
      </c>
      <c r="E497" s="65">
        <v>335</v>
      </c>
      <c r="F497" s="65">
        <v>2.2000000000000002</v>
      </c>
      <c r="G497" s="222">
        <f>Tabla14914[[#This Row],[PPF (µmol/s)]]/Tabla14914[[#This Row],[Power use (W)]]</f>
        <v>2.2333333333333334</v>
      </c>
      <c r="H497" s="199"/>
      <c r="I497" s="199"/>
      <c r="J497" s="199"/>
      <c r="K497" s="230">
        <v>2.2333333333333334</v>
      </c>
      <c r="L497" s="199"/>
      <c r="M497" s="199"/>
      <c r="N497" s="66" t="s">
        <v>1210</v>
      </c>
      <c r="S497" s="4"/>
      <c r="T497" s="11" t="s">
        <v>161</v>
      </c>
      <c r="U497" s="11" t="s">
        <v>82</v>
      </c>
      <c r="V497" s="11">
        <v>58</v>
      </c>
      <c r="W497" s="11">
        <v>125</v>
      </c>
      <c r="X497" s="11">
        <v>2.2000000000000002</v>
      </c>
      <c r="Y497" s="219">
        <v>2.1551724137931036</v>
      </c>
      <c r="Z497" s="621"/>
      <c r="AA497" s="621"/>
      <c r="AB497" s="621"/>
      <c r="AC497" s="622">
        <v>2.1551724137931036</v>
      </c>
      <c r="AD497" s="621"/>
      <c r="AE497" s="621"/>
      <c r="AF497" s="19" t="s">
        <v>323</v>
      </c>
    </row>
    <row r="498" spans="1:32" hidden="1" x14ac:dyDescent="0.3">
      <c r="A498" s="4"/>
      <c r="B498" s="65" t="s">
        <v>587</v>
      </c>
      <c r="C498" s="65" t="s">
        <v>82</v>
      </c>
      <c r="D498" s="65">
        <v>150</v>
      </c>
      <c r="E498" s="65">
        <v>352</v>
      </c>
      <c r="F498" s="65">
        <v>2.4</v>
      </c>
      <c r="G498" s="222">
        <f>Tabla14914[[#This Row],[PPF (µmol/s)]]/Tabla14914[[#This Row],[Power use (W)]]</f>
        <v>2.3466666666666667</v>
      </c>
      <c r="H498" s="199"/>
      <c r="I498" s="199"/>
      <c r="J498" s="199"/>
      <c r="K498" s="230">
        <v>2.3466666666666667</v>
      </c>
      <c r="L498" s="199"/>
      <c r="M498" s="199"/>
      <c r="N498" s="66" t="s">
        <v>1211</v>
      </c>
      <c r="S498" s="575"/>
      <c r="T498" s="552" t="s">
        <v>1062</v>
      </c>
      <c r="U498" s="552" t="s">
        <v>82</v>
      </c>
      <c r="V498" s="552">
        <v>65</v>
      </c>
      <c r="W498" s="619"/>
      <c r="X498" s="619"/>
      <c r="Y498" s="644"/>
      <c r="Z498" s="621"/>
      <c r="AA498" s="621"/>
      <c r="AB498" s="621"/>
      <c r="AC498" s="621"/>
      <c r="AD498" s="621"/>
      <c r="AE498" s="621"/>
      <c r="AF498" s="573" t="s">
        <v>1063</v>
      </c>
    </row>
    <row r="499" spans="1:32" hidden="1" x14ac:dyDescent="0.3">
      <c r="A499" s="4"/>
      <c r="B499" s="65" t="s">
        <v>588</v>
      </c>
      <c r="C499" s="65" t="s">
        <v>82</v>
      </c>
      <c r="D499" s="65">
        <v>150</v>
      </c>
      <c r="E499" s="65">
        <v>352</v>
      </c>
      <c r="F499" s="65">
        <v>2.4</v>
      </c>
      <c r="G499" s="222">
        <f>Tabla14914[[#This Row],[PPF (µmol/s)]]/Tabla14914[[#This Row],[Power use (W)]]</f>
        <v>2.3466666666666667</v>
      </c>
      <c r="H499" s="199"/>
      <c r="I499" s="199"/>
      <c r="J499" s="199"/>
      <c r="K499" s="230">
        <v>2.3466666666666667</v>
      </c>
      <c r="L499" s="199"/>
      <c r="M499" s="199"/>
      <c r="N499" s="66" t="s">
        <v>1211</v>
      </c>
      <c r="S499" s="11" t="s">
        <v>171</v>
      </c>
      <c r="T499" s="11" t="s">
        <v>167</v>
      </c>
      <c r="U499" s="11" t="s">
        <v>82</v>
      </c>
      <c r="V499" s="11">
        <v>135</v>
      </c>
      <c r="W499" s="11">
        <v>255</v>
      </c>
      <c r="X499" s="170">
        <v>3</v>
      </c>
      <c r="Y499" s="220">
        <v>1.8888888888888888</v>
      </c>
      <c r="Z499" s="197"/>
      <c r="AA499" s="197"/>
      <c r="AB499" s="197"/>
      <c r="AC499" s="197"/>
      <c r="AD499" s="197"/>
      <c r="AE499" s="226">
        <v>3</v>
      </c>
      <c r="AF499" s="20" t="s">
        <v>1064</v>
      </c>
    </row>
    <row r="500" spans="1:32" hidden="1" x14ac:dyDescent="0.3">
      <c r="A500" s="4"/>
      <c r="B500" s="65" t="s">
        <v>589</v>
      </c>
      <c r="C500" s="65" t="s">
        <v>82</v>
      </c>
      <c r="D500" s="65">
        <v>150</v>
      </c>
      <c r="E500" s="65">
        <v>262</v>
      </c>
      <c r="F500" s="65">
        <v>1.8</v>
      </c>
      <c r="G500" s="222">
        <f>Tabla14914[[#This Row],[PPF (µmol/s)]]/Tabla14914[[#This Row],[Power use (W)]]</f>
        <v>1.7466666666666666</v>
      </c>
      <c r="H500" s="199"/>
      <c r="I500" s="199"/>
      <c r="J500" s="230">
        <v>1.7466666666666666</v>
      </c>
      <c r="K500" s="230"/>
      <c r="L500" s="199"/>
      <c r="M500" s="199"/>
      <c r="N500" s="66" t="s">
        <v>1212</v>
      </c>
      <c r="S500" s="562"/>
      <c r="T500" s="546" t="s">
        <v>1068</v>
      </c>
      <c r="U500" s="546" t="s">
        <v>1070</v>
      </c>
      <c r="V500" s="546">
        <v>64</v>
      </c>
      <c r="W500" s="546">
        <v>180</v>
      </c>
      <c r="X500" s="170">
        <v>2.5</v>
      </c>
      <c r="Y500" s="220">
        <v>2.8125</v>
      </c>
      <c r="Z500" s="197"/>
      <c r="AA500" s="197"/>
      <c r="AB500" s="197"/>
      <c r="AC500" s="197"/>
      <c r="AD500" s="226">
        <v>2.5</v>
      </c>
      <c r="AE500" s="197"/>
      <c r="AF500" s="564" t="s">
        <v>2711</v>
      </c>
    </row>
    <row r="501" spans="1:32" hidden="1" x14ac:dyDescent="0.3">
      <c r="A501" s="4"/>
      <c r="B501" s="65" t="s">
        <v>590</v>
      </c>
      <c r="C501" s="65" t="s">
        <v>82</v>
      </c>
      <c r="D501" s="65">
        <v>150</v>
      </c>
      <c r="E501" s="65">
        <v>262</v>
      </c>
      <c r="F501" s="65">
        <v>1.8</v>
      </c>
      <c r="G501" s="222">
        <f>Tabla14914[[#This Row],[PPF (µmol/s)]]/Tabla14914[[#This Row],[Power use (W)]]</f>
        <v>1.7466666666666666</v>
      </c>
      <c r="H501" s="199"/>
      <c r="I501" s="199"/>
      <c r="J501" s="230">
        <v>1.7466666666666666</v>
      </c>
      <c r="K501" s="230"/>
      <c r="L501" s="199"/>
      <c r="M501" s="199"/>
      <c r="N501" s="66" t="s">
        <v>1212</v>
      </c>
      <c r="S501" s="8"/>
      <c r="T501" s="11" t="s">
        <v>1069</v>
      </c>
      <c r="U501" s="11" t="s">
        <v>1071</v>
      </c>
      <c r="V501" s="11">
        <v>80</v>
      </c>
      <c r="W501" s="11">
        <v>225</v>
      </c>
      <c r="X501" s="170">
        <v>2.5</v>
      </c>
      <c r="Y501" s="220">
        <v>2.8125</v>
      </c>
      <c r="Z501" s="197"/>
      <c r="AA501" s="197"/>
      <c r="AB501" s="197"/>
      <c r="AC501" s="197"/>
      <c r="AD501" s="226">
        <v>2.5</v>
      </c>
      <c r="AE501" s="197"/>
      <c r="AF501" s="20" t="s">
        <v>2712</v>
      </c>
    </row>
    <row r="502" spans="1:32" hidden="1" x14ac:dyDescent="0.3">
      <c r="A502" s="4"/>
      <c r="B502" s="65" t="s">
        <v>591</v>
      </c>
      <c r="C502" s="65" t="s">
        <v>82</v>
      </c>
      <c r="D502" s="65">
        <v>150</v>
      </c>
      <c r="E502" s="65">
        <v>320</v>
      </c>
      <c r="F502" s="65">
        <v>2.1</v>
      </c>
      <c r="G502" s="222">
        <f>Tabla14914[[#This Row],[PPF (µmol/s)]]/Tabla14914[[#This Row],[Power use (W)]]</f>
        <v>2.1333333333333333</v>
      </c>
      <c r="H502" s="199"/>
      <c r="I502" s="199"/>
      <c r="J502" s="230"/>
      <c r="K502" s="230">
        <v>2.1333333333333333</v>
      </c>
      <c r="L502" s="199"/>
      <c r="M502" s="199"/>
      <c r="N502" s="66" t="s">
        <v>1213</v>
      </c>
      <c r="S502" s="562"/>
      <c r="T502" s="546" t="s">
        <v>179</v>
      </c>
      <c r="U502" s="546" t="s">
        <v>82</v>
      </c>
      <c r="V502" s="546">
        <v>9.6</v>
      </c>
      <c r="W502" s="546">
        <v>20.399999999999999</v>
      </c>
      <c r="X502" s="546">
        <v>2.12</v>
      </c>
      <c r="Y502" s="215">
        <v>2.125</v>
      </c>
      <c r="Z502" s="197"/>
      <c r="AA502" s="197"/>
      <c r="AB502" s="197"/>
      <c r="AC502" s="226">
        <v>2.125</v>
      </c>
      <c r="AD502" s="197"/>
      <c r="AE502" s="197"/>
      <c r="AF502" s="564" t="s">
        <v>327</v>
      </c>
    </row>
    <row r="503" spans="1:32" hidden="1" x14ac:dyDescent="0.3">
      <c r="A503" s="4"/>
      <c r="B503" s="65" t="s">
        <v>592</v>
      </c>
      <c r="C503" s="65" t="s">
        <v>82</v>
      </c>
      <c r="D503" s="65">
        <v>150</v>
      </c>
      <c r="E503" s="65">
        <v>320</v>
      </c>
      <c r="F503" s="65">
        <v>2.1</v>
      </c>
      <c r="G503" s="222">
        <f>Tabla14914[[#This Row],[PPF (µmol/s)]]/Tabla14914[[#This Row],[Power use (W)]]</f>
        <v>2.1333333333333333</v>
      </c>
      <c r="H503" s="199"/>
      <c r="I503" s="199"/>
      <c r="J503" s="230"/>
      <c r="K503" s="230">
        <v>2.1333333333333333</v>
      </c>
      <c r="L503" s="199"/>
      <c r="M503" s="199"/>
      <c r="N503" s="66" t="s">
        <v>1214</v>
      </c>
      <c r="S503" s="4"/>
      <c r="T503" s="11" t="s">
        <v>182</v>
      </c>
      <c r="U503" s="11" t="s">
        <v>82</v>
      </c>
      <c r="V503" s="11">
        <v>19.2</v>
      </c>
      <c r="W503" s="11">
        <v>40.700000000000003</v>
      </c>
      <c r="X503" s="11">
        <v>2.12</v>
      </c>
      <c r="Y503" s="215">
        <v>2.119791666666667</v>
      </c>
      <c r="Z503" s="197"/>
      <c r="AA503" s="197"/>
      <c r="AB503" s="197"/>
      <c r="AC503" s="226">
        <v>2.119791666666667</v>
      </c>
      <c r="AD503" s="197"/>
      <c r="AE503" s="197"/>
      <c r="AF503" s="20" t="s">
        <v>327</v>
      </c>
    </row>
    <row r="504" spans="1:32" hidden="1" x14ac:dyDescent="0.3">
      <c r="A504" s="4"/>
      <c r="B504" s="65" t="s">
        <v>593</v>
      </c>
      <c r="C504" s="65" t="s">
        <v>82</v>
      </c>
      <c r="D504" s="65">
        <v>150</v>
      </c>
      <c r="E504" s="65">
        <v>270</v>
      </c>
      <c r="F504" s="65">
        <v>1.8</v>
      </c>
      <c r="G504" s="222">
        <f>Tabla14914[[#This Row],[PPF (µmol/s)]]/Tabla14914[[#This Row],[Power use (W)]]</f>
        <v>1.8</v>
      </c>
      <c r="H504" s="199"/>
      <c r="I504" s="199"/>
      <c r="J504" s="230">
        <v>1.8</v>
      </c>
      <c r="K504" s="230"/>
      <c r="L504" s="199"/>
      <c r="M504" s="199"/>
      <c r="N504" s="66" t="s">
        <v>1215</v>
      </c>
      <c r="S504" s="4"/>
      <c r="T504" s="11" t="s">
        <v>1079</v>
      </c>
      <c r="U504" s="11" t="s">
        <v>82</v>
      </c>
      <c r="V504" s="11">
        <v>40</v>
      </c>
      <c r="W504" s="619"/>
      <c r="X504" s="619"/>
      <c r="Y504" s="631">
        <v>0</v>
      </c>
      <c r="Z504" s="621"/>
      <c r="AA504" s="621"/>
      <c r="AB504" s="621"/>
      <c r="AC504" s="621"/>
      <c r="AD504" s="621"/>
      <c r="AE504" s="621"/>
      <c r="AF504" s="20" t="s">
        <v>1083</v>
      </c>
    </row>
    <row r="505" spans="1:32" hidden="1" x14ac:dyDescent="0.3">
      <c r="A505" s="4"/>
      <c r="B505" s="65" t="s">
        <v>594</v>
      </c>
      <c r="C505" s="65" t="s">
        <v>82</v>
      </c>
      <c r="D505" s="65">
        <v>150</v>
      </c>
      <c r="E505" s="65">
        <v>270</v>
      </c>
      <c r="F505" s="65">
        <v>1.8</v>
      </c>
      <c r="G505" s="222">
        <f>Tabla14914[[#This Row],[PPF (µmol/s)]]/Tabla14914[[#This Row],[Power use (W)]]</f>
        <v>1.8</v>
      </c>
      <c r="H505" s="199"/>
      <c r="I505" s="199"/>
      <c r="J505" s="230">
        <v>1.8</v>
      </c>
      <c r="K505" s="230"/>
      <c r="L505" s="199"/>
      <c r="M505" s="199"/>
      <c r="N505" s="66" t="s">
        <v>1215</v>
      </c>
      <c r="S505" s="562"/>
      <c r="T505" s="546" t="s">
        <v>1080</v>
      </c>
      <c r="U505" s="546" t="s">
        <v>82</v>
      </c>
      <c r="V505" s="546">
        <v>80</v>
      </c>
      <c r="W505" s="619"/>
      <c r="X505" s="619"/>
      <c r="Y505" s="631">
        <v>0</v>
      </c>
      <c r="Z505" s="621"/>
      <c r="AA505" s="621"/>
      <c r="AB505" s="621"/>
      <c r="AC505" s="621"/>
      <c r="AD505" s="621"/>
      <c r="AE505" s="621"/>
      <c r="AF505" s="564" t="s">
        <v>1084</v>
      </c>
    </row>
    <row r="506" spans="1:32" hidden="1" x14ac:dyDescent="0.3">
      <c r="A506" s="4"/>
      <c r="B506" s="65" t="s">
        <v>595</v>
      </c>
      <c r="C506" s="65" t="s">
        <v>82</v>
      </c>
      <c r="D506" s="65">
        <v>150</v>
      </c>
      <c r="E506" s="65">
        <v>290</v>
      </c>
      <c r="F506" s="65">
        <v>1.9</v>
      </c>
      <c r="G506" s="222">
        <f>Tabla14914[[#This Row],[PPF (µmol/s)]]/Tabla14914[[#This Row],[Power use (W)]]</f>
        <v>1.9333333333333333</v>
      </c>
      <c r="H506" s="199"/>
      <c r="I506" s="199"/>
      <c r="J506" s="230">
        <v>1.9333333333333333</v>
      </c>
      <c r="K506" s="230"/>
      <c r="L506" s="199"/>
      <c r="M506" s="199"/>
      <c r="N506" s="66" t="s">
        <v>1216</v>
      </c>
      <c r="S506" s="4"/>
      <c r="T506" s="11" t="s">
        <v>1081</v>
      </c>
      <c r="U506" s="11" t="s">
        <v>82</v>
      </c>
      <c r="V506" s="11">
        <v>40</v>
      </c>
      <c r="W506" s="619"/>
      <c r="X506" s="619"/>
      <c r="Y506" s="631">
        <v>0</v>
      </c>
      <c r="Z506" s="621"/>
      <c r="AA506" s="621"/>
      <c r="AB506" s="621"/>
      <c r="AC506" s="621"/>
      <c r="AD506" s="621"/>
      <c r="AE506" s="621"/>
      <c r="AF506" s="20" t="s">
        <v>1085</v>
      </c>
    </row>
    <row r="507" spans="1:32" hidden="1" x14ac:dyDescent="0.3">
      <c r="A507" s="4"/>
      <c r="B507" s="65" t="s">
        <v>596</v>
      </c>
      <c r="C507" s="65" t="s">
        <v>82</v>
      </c>
      <c r="D507" s="65">
        <v>150</v>
      </c>
      <c r="E507" s="65">
        <v>290</v>
      </c>
      <c r="F507" s="65">
        <v>1.9</v>
      </c>
      <c r="G507" s="222">
        <f>Tabla14914[[#This Row],[PPF (µmol/s)]]/Tabla14914[[#This Row],[Power use (W)]]</f>
        <v>1.9333333333333333</v>
      </c>
      <c r="H507" s="199"/>
      <c r="I507" s="199"/>
      <c r="J507" s="230">
        <v>1.9333333333333333</v>
      </c>
      <c r="K507" s="230"/>
      <c r="L507" s="199"/>
      <c r="M507" s="199"/>
      <c r="N507" s="66" t="s">
        <v>1216</v>
      </c>
      <c r="S507" s="562"/>
      <c r="T507" s="546" t="s">
        <v>1082</v>
      </c>
      <c r="U507" s="546" t="s">
        <v>82</v>
      </c>
      <c r="V507" s="546">
        <v>80</v>
      </c>
      <c r="W507" s="619"/>
      <c r="X507" s="619"/>
      <c r="Y507" s="631">
        <v>0</v>
      </c>
      <c r="Z507" s="621"/>
      <c r="AA507" s="621"/>
      <c r="AB507" s="621"/>
      <c r="AC507" s="621"/>
      <c r="AD507" s="621"/>
      <c r="AE507" s="621"/>
      <c r="AF507" s="564" t="s">
        <v>1086</v>
      </c>
    </row>
    <row r="508" spans="1:32" hidden="1" x14ac:dyDescent="0.3">
      <c r="A508" s="4"/>
      <c r="B508" s="65" t="s">
        <v>599</v>
      </c>
      <c r="C508" s="65" t="s">
        <v>82</v>
      </c>
      <c r="D508" s="65">
        <v>150</v>
      </c>
      <c r="E508" s="65">
        <v>278</v>
      </c>
      <c r="F508" s="65">
        <v>1.9</v>
      </c>
      <c r="G508" s="222">
        <f>Tabla14914[[#This Row],[PPF (µmol/s)]]/Tabla14914[[#This Row],[Power use (W)]]</f>
        <v>1.8533333333333333</v>
      </c>
      <c r="H508" s="199"/>
      <c r="I508" s="199"/>
      <c r="J508" s="230">
        <v>1.8533333333333333</v>
      </c>
      <c r="K508" s="230"/>
      <c r="L508" s="199"/>
      <c r="M508" s="199"/>
      <c r="N508" s="66" t="s">
        <v>1217</v>
      </c>
      <c r="S508" s="4"/>
      <c r="T508" s="11" t="s">
        <v>192</v>
      </c>
      <c r="U508" s="11" t="s">
        <v>82</v>
      </c>
      <c r="V508" s="11">
        <v>75</v>
      </c>
      <c r="W508" s="619"/>
      <c r="X508" s="619"/>
      <c r="Y508" s="631">
        <v>0</v>
      </c>
      <c r="Z508" s="621"/>
      <c r="AA508" s="621"/>
      <c r="AB508" s="621"/>
      <c r="AC508" s="621"/>
      <c r="AD508" s="621"/>
      <c r="AE508" s="621"/>
      <c r="AF508" s="20" t="s">
        <v>1087</v>
      </c>
    </row>
    <row r="509" spans="1:32" hidden="1" x14ac:dyDescent="0.3">
      <c r="A509" s="4"/>
      <c r="B509" s="65" t="s">
        <v>600</v>
      </c>
      <c r="C509" s="65" t="s">
        <v>82</v>
      </c>
      <c r="D509" s="65">
        <v>150</v>
      </c>
      <c r="E509" s="65">
        <v>278</v>
      </c>
      <c r="F509" s="65">
        <v>1.9</v>
      </c>
      <c r="G509" s="222">
        <f>Tabla14914[[#This Row],[PPF (µmol/s)]]/Tabla14914[[#This Row],[Power use (W)]]</f>
        <v>1.8533333333333333</v>
      </c>
      <c r="H509" s="199"/>
      <c r="I509" s="199"/>
      <c r="J509" s="230">
        <v>1.8533333333333333</v>
      </c>
      <c r="K509" s="230"/>
      <c r="L509" s="199"/>
      <c r="M509" s="199"/>
      <c r="N509" s="66" t="s">
        <v>1218</v>
      </c>
      <c r="S509" s="562"/>
      <c r="T509" s="546" t="s">
        <v>193</v>
      </c>
      <c r="U509" s="546" t="s">
        <v>82</v>
      </c>
      <c r="V509" s="546">
        <v>150</v>
      </c>
      <c r="W509" s="619"/>
      <c r="X509" s="619"/>
      <c r="Y509" s="631">
        <v>0</v>
      </c>
      <c r="Z509" s="621"/>
      <c r="AA509" s="621"/>
      <c r="AB509" s="621"/>
      <c r="AC509" s="621"/>
      <c r="AD509" s="621"/>
      <c r="AE509" s="621"/>
      <c r="AF509" s="564" t="s">
        <v>1088</v>
      </c>
    </row>
    <row r="510" spans="1:32" hidden="1" x14ac:dyDescent="0.3">
      <c r="A510" s="4"/>
      <c r="B510" s="65" t="s">
        <v>603</v>
      </c>
      <c r="C510" s="65" t="s">
        <v>82</v>
      </c>
      <c r="D510" s="65">
        <v>150</v>
      </c>
      <c r="E510" s="65">
        <v>315</v>
      </c>
      <c r="F510" s="65">
        <v>2.1</v>
      </c>
      <c r="G510" s="222">
        <f>Tabla14914[[#This Row],[PPF (µmol/s)]]/Tabla14914[[#This Row],[Power use (W)]]</f>
        <v>2.1</v>
      </c>
      <c r="H510" s="199"/>
      <c r="I510" s="199"/>
      <c r="J510" s="230"/>
      <c r="K510" s="230">
        <v>2.1</v>
      </c>
      <c r="L510" s="199"/>
      <c r="M510" s="199"/>
      <c r="N510" s="66" t="s">
        <v>1219</v>
      </c>
      <c r="S510" s="562"/>
      <c r="T510" s="546" t="s">
        <v>234</v>
      </c>
      <c r="U510" s="546" t="s">
        <v>82</v>
      </c>
      <c r="V510" s="546">
        <v>30</v>
      </c>
      <c r="W510" s="619"/>
      <c r="X510" s="619"/>
      <c r="Y510" s="626">
        <v>0</v>
      </c>
      <c r="Z510" s="621"/>
      <c r="AA510" s="621"/>
      <c r="AB510" s="621"/>
      <c r="AC510" s="621"/>
      <c r="AD510" s="621"/>
      <c r="AE510" s="621"/>
      <c r="AF510" s="562" t="s">
        <v>235</v>
      </c>
    </row>
    <row r="511" spans="1:32" hidden="1" x14ac:dyDescent="0.3">
      <c r="A511" s="4"/>
      <c r="B511" s="65" t="s">
        <v>604</v>
      </c>
      <c r="C511" s="65" t="s">
        <v>82</v>
      </c>
      <c r="D511" s="65">
        <v>150</v>
      </c>
      <c r="E511" s="65">
        <v>315</v>
      </c>
      <c r="F511" s="65">
        <v>2.1</v>
      </c>
      <c r="G511" s="222">
        <f>Tabla14914[[#This Row],[PPF (µmol/s)]]/Tabla14914[[#This Row],[Power use (W)]]</f>
        <v>2.1</v>
      </c>
      <c r="H511" s="199"/>
      <c r="I511" s="199"/>
      <c r="J511" s="230"/>
      <c r="K511" s="230">
        <v>2.1</v>
      </c>
      <c r="L511" s="199"/>
      <c r="M511" s="199"/>
      <c r="N511" s="66" t="s">
        <v>1220</v>
      </c>
      <c r="S511" s="562"/>
      <c r="T511" s="546" t="s">
        <v>238</v>
      </c>
      <c r="U511" s="546" t="s">
        <v>82</v>
      </c>
      <c r="V511" s="546">
        <v>100</v>
      </c>
      <c r="W511" s="546">
        <v>235</v>
      </c>
      <c r="X511" s="619"/>
      <c r="Y511" s="234">
        <v>2.35</v>
      </c>
      <c r="Z511" s="621"/>
      <c r="AA511" s="621"/>
      <c r="AB511" s="621"/>
      <c r="AC511" s="621">
        <v>2.35</v>
      </c>
      <c r="AD511" s="621"/>
      <c r="AE511" s="621"/>
      <c r="AF511" s="562"/>
    </row>
    <row r="512" spans="1:32" hidden="1" x14ac:dyDescent="0.3">
      <c r="A512" s="4"/>
      <c r="B512" s="65" t="s">
        <v>605</v>
      </c>
      <c r="C512" s="65" t="s">
        <v>82</v>
      </c>
      <c r="D512" s="65">
        <v>150</v>
      </c>
      <c r="E512" s="65">
        <v>340</v>
      </c>
      <c r="F512" s="65">
        <v>2.2999999999999998</v>
      </c>
      <c r="G512" s="222">
        <f>Tabla14914[[#This Row],[PPF (µmol/s)]]/Tabla14914[[#This Row],[Power use (W)]]</f>
        <v>2.2666666666666666</v>
      </c>
      <c r="H512" s="199"/>
      <c r="I512" s="199"/>
      <c r="J512" s="230"/>
      <c r="K512" s="230">
        <v>2.2666666666666666</v>
      </c>
      <c r="L512" s="199"/>
      <c r="M512" s="199"/>
      <c r="N512" s="66" t="s">
        <v>1221</v>
      </c>
      <c r="S512" s="4"/>
      <c r="T512" s="11" t="s">
        <v>239</v>
      </c>
      <c r="U512" s="11" t="s">
        <v>82</v>
      </c>
      <c r="V512" s="11">
        <v>60</v>
      </c>
      <c r="W512" s="619"/>
      <c r="X512" s="619"/>
      <c r="Y512" s="626">
        <v>0</v>
      </c>
      <c r="Z512" s="621"/>
      <c r="AA512" s="621"/>
      <c r="AB512" s="621"/>
      <c r="AC512" s="621"/>
      <c r="AD512" s="621"/>
      <c r="AE512" s="621"/>
      <c r="AF512" s="4" t="s">
        <v>240</v>
      </c>
    </row>
    <row r="513" spans="1:32" hidden="1" x14ac:dyDescent="0.3">
      <c r="A513" s="4"/>
      <c r="B513" s="65" t="s">
        <v>606</v>
      </c>
      <c r="C513" s="65" t="s">
        <v>82</v>
      </c>
      <c r="D513" s="65">
        <v>150</v>
      </c>
      <c r="E513" s="65">
        <v>308</v>
      </c>
      <c r="F513" s="65">
        <v>2.1</v>
      </c>
      <c r="G513" s="222">
        <f>Tabla14914[[#This Row],[PPF (µmol/s)]]/Tabla14914[[#This Row],[Power use (W)]]</f>
        <v>2.0533333333333332</v>
      </c>
      <c r="H513" s="199"/>
      <c r="I513" s="199"/>
      <c r="J513" s="230"/>
      <c r="K513" s="230">
        <v>2.0533333333333332</v>
      </c>
      <c r="L513" s="199"/>
      <c r="M513" s="199"/>
      <c r="N513" s="66" t="s">
        <v>1222</v>
      </c>
      <c r="S513" s="598" t="s">
        <v>332</v>
      </c>
      <c r="T513" s="545" t="s">
        <v>278</v>
      </c>
      <c r="U513" s="545" t="s">
        <v>82</v>
      </c>
      <c r="V513" s="545">
        <v>10</v>
      </c>
      <c r="W513" s="619"/>
      <c r="X513" s="169">
        <v>2.1</v>
      </c>
      <c r="Y513" s="561">
        <v>0</v>
      </c>
      <c r="Z513" s="196"/>
      <c r="AA513" s="196"/>
      <c r="AB513" s="196"/>
      <c r="AC513" s="211">
        <v>2.1</v>
      </c>
      <c r="AD513" s="196"/>
      <c r="AE513" s="196"/>
      <c r="AF513" s="574" t="s">
        <v>1132</v>
      </c>
    </row>
    <row r="514" spans="1:32" hidden="1" x14ac:dyDescent="0.3">
      <c r="A514" s="4"/>
      <c r="B514" s="65" t="s">
        <v>607</v>
      </c>
      <c r="C514" s="65" t="s">
        <v>82</v>
      </c>
      <c r="D514" s="65">
        <v>150</v>
      </c>
      <c r="E514" s="65">
        <v>434</v>
      </c>
      <c r="F514" s="65">
        <v>2.9</v>
      </c>
      <c r="G514" s="222">
        <f>Tabla14914[[#This Row],[PPF (µmol/s)]]/Tabla14914[[#This Row],[Power use (W)]]</f>
        <v>2.8933333333333335</v>
      </c>
      <c r="H514" s="199"/>
      <c r="I514" s="199"/>
      <c r="J514" s="230"/>
      <c r="K514" s="230"/>
      <c r="L514" s="230">
        <v>2.8933333333333335</v>
      </c>
      <c r="M514" s="199"/>
      <c r="N514" s="66" t="s">
        <v>1223</v>
      </c>
      <c r="S514" s="28" t="s">
        <v>333</v>
      </c>
      <c r="T514" s="11" t="s">
        <v>280</v>
      </c>
      <c r="U514" s="11" t="s">
        <v>82</v>
      </c>
      <c r="V514" s="11">
        <v>14</v>
      </c>
      <c r="W514" s="619"/>
      <c r="X514" s="169">
        <v>2.1</v>
      </c>
      <c r="Y514" s="59">
        <v>0</v>
      </c>
      <c r="Z514" s="196"/>
      <c r="AA514" s="196"/>
      <c r="AB514" s="196"/>
      <c r="AC514" s="211">
        <v>2.1</v>
      </c>
      <c r="AD514" s="196"/>
      <c r="AE514" s="196"/>
      <c r="AF514" s="4" t="s">
        <v>1131</v>
      </c>
    </row>
    <row r="515" spans="1:32" hidden="1" x14ac:dyDescent="0.3">
      <c r="A515" s="4"/>
      <c r="B515" s="65" t="s">
        <v>608</v>
      </c>
      <c r="C515" s="65" t="s">
        <v>82</v>
      </c>
      <c r="D515" s="65">
        <v>150</v>
      </c>
      <c r="E515" s="65">
        <v>450</v>
      </c>
      <c r="F515" s="65">
        <v>3</v>
      </c>
      <c r="G515" s="222">
        <f>Tabla14914[[#This Row],[PPF (µmol/s)]]/Tabla14914[[#This Row],[Power use (W)]]</f>
        <v>3</v>
      </c>
      <c r="H515" s="199"/>
      <c r="I515" s="199"/>
      <c r="J515" s="230"/>
      <c r="K515" s="230"/>
      <c r="L515" s="230"/>
      <c r="M515" s="230">
        <v>3</v>
      </c>
      <c r="N515" s="66" t="s">
        <v>1224</v>
      </c>
      <c r="S515" s="562"/>
      <c r="T515" s="546" t="s">
        <v>281</v>
      </c>
      <c r="U515" s="546" t="s">
        <v>82</v>
      </c>
      <c r="V515" s="546">
        <v>18</v>
      </c>
      <c r="W515" s="619"/>
      <c r="X515" s="169">
        <v>2.1</v>
      </c>
      <c r="Y515" s="561">
        <v>0</v>
      </c>
      <c r="Z515" s="196"/>
      <c r="AA515" s="196"/>
      <c r="AB515" s="196"/>
      <c r="AC515" s="211">
        <v>2.1</v>
      </c>
      <c r="AD515" s="196"/>
      <c r="AE515" s="196"/>
      <c r="AF515" s="562" t="s">
        <v>1133</v>
      </c>
    </row>
    <row r="516" spans="1:32" hidden="1" x14ac:dyDescent="0.3">
      <c r="A516" s="4"/>
      <c r="B516" s="65" t="s">
        <v>609</v>
      </c>
      <c r="C516" s="65" t="s">
        <v>82</v>
      </c>
      <c r="D516" s="65">
        <v>150</v>
      </c>
      <c r="E516" s="65">
        <v>426</v>
      </c>
      <c r="F516" s="65">
        <v>2.84</v>
      </c>
      <c r="G516" s="222">
        <f>Tabla14914[[#This Row],[PPF (µmol/s)]]/Tabla14914[[#This Row],[Power use (W)]]</f>
        <v>2.84</v>
      </c>
      <c r="H516" s="199"/>
      <c r="I516" s="199"/>
      <c r="J516" s="230"/>
      <c r="K516" s="230"/>
      <c r="L516" s="230">
        <v>2.84</v>
      </c>
      <c r="M516" s="199"/>
      <c r="N516" s="66" t="s">
        <v>1210</v>
      </c>
      <c r="S516" s="4" t="s">
        <v>2023</v>
      </c>
      <c r="T516" s="11" t="s">
        <v>282</v>
      </c>
      <c r="U516" s="11" t="s">
        <v>82</v>
      </c>
      <c r="V516" s="11">
        <v>28</v>
      </c>
      <c r="W516" s="619"/>
      <c r="X516" s="169">
        <v>2.1</v>
      </c>
      <c r="Y516" s="59">
        <v>0</v>
      </c>
      <c r="Z516" s="196"/>
      <c r="AA516" s="196"/>
      <c r="AB516" s="196"/>
      <c r="AC516" s="211">
        <v>2.1</v>
      </c>
      <c r="AD516" s="196"/>
      <c r="AE516" s="196"/>
      <c r="AF516" s="4" t="s">
        <v>1134</v>
      </c>
    </row>
    <row r="517" spans="1:32" hidden="1" x14ac:dyDescent="0.3">
      <c r="A517" s="4"/>
      <c r="B517" s="65" t="s">
        <v>610</v>
      </c>
      <c r="C517" s="65" t="s">
        <v>82</v>
      </c>
      <c r="D517" s="65">
        <v>150</v>
      </c>
      <c r="E517" s="65">
        <v>408</v>
      </c>
      <c r="F517" s="65">
        <v>2.72</v>
      </c>
      <c r="G517" s="222">
        <f>Tabla14914[[#This Row],[PPF (µmol/s)]]/Tabla14914[[#This Row],[Power use (W)]]</f>
        <v>2.72</v>
      </c>
      <c r="H517" s="199"/>
      <c r="I517" s="199"/>
      <c r="J517" s="230"/>
      <c r="K517" s="230"/>
      <c r="L517" s="230">
        <v>2.72</v>
      </c>
      <c r="M517" s="199"/>
      <c r="N517" s="66" t="s">
        <v>1211</v>
      </c>
      <c r="S517" s="562" t="s">
        <v>335</v>
      </c>
      <c r="T517" s="546" t="s">
        <v>283</v>
      </c>
      <c r="U517" s="546" t="s">
        <v>82</v>
      </c>
      <c r="V517" s="546">
        <v>35</v>
      </c>
      <c r="W517" s="619"/>
      <c r="X517" s="169">
        <v>2.1</v>
      </c>
      <c r="Y517" s="561">
        <v>0</v>
      </c>
      <c r="Z517" s="196"/>
      <c r="AA517" s="196"/>
      <c r="AB517" s="196"/>
      <c r="AC517" s="211">
        <v>2.1</v>
      </c>
      <c r="AD517" s="196"/>
      <c r="AE517" s="196"/>
      <c r="AF517" s="562" t="s">
        <v>1135</v>
      </c>
    </row>
    <row r="518" spans="1:32" hidden="1" x14ac:dyDescent="0.3">
      <c r="A518" s="4"/>
      <c r="B518" s="65" t="s">
        <v>611</v>
      </c>
      <c r="C518" s="65" t="s">
        <v>82</v>
      </c>
      <c r="D518" s="65">
        <v>150</v>
      </c>
      <c r="E518" s="65">
        <v>361</v>
      </c>
      <c r="F518" s="65">
        <v>2.41</v>
      </c>
      <c r="G518" s="222">
        <f>Tabla14914[[#This Row],[PPF (µmol/s)]]/Tabla14914[[#This Row],[Power use (W)]]</f>
        <v>2.4066666666666667</v>
      </c>
      <c r="H518" s="199"/>
      <c r="I518" s="199"/>
      <c r="J518" s="230"/>
      <c r="K518" s="230">
        <v>2.4066666666666667</v>
      </c>
      <c r="L518" s="230"/>
      <c r="M518" s="199"/>
      <c r="N518" s="66" t="s">
        <v>1225</v>
      </c>
      <c r="S518" s="4" t="s">
        <v>336</v>
      </c>
      <c r="T518" s="11" t="s">
        <v>284</v>
      </c>
      <c r="U518" s="11" t="s">
        <v>82</v>
      </c>
      <c r="V518" s="11">
        <v>65</v>
      </c>
      <c r="W518" s="619"/>
      <c r="X518" s="170">
        <v>1.8</v>
      </c>
      <c r="Y518" s="77">
        <v>0</v>
      </c>
      <c r="Z518" s="197"/>
      <c r="AA518" s="197"/>
      <c r="AB518" s="226">
        <v>1.8</v>
      </c>
      <c r="AC518" s="197"/>
      <c r="AD518" s="197"/>
      <c r="AE518" s="197"/>
      <c r="AF518" s="4" t="s">
        <v>1136</v>
      </c>
    </row>
    <row r="519" spans="1:32" hidden="1" x14ac:dyDescent="0.3">
      <c r="A519" s="4"/>
      <c r="B519" s="65" t="s">
        <v>613</v>
      </c>
      <c r="C519" s="65" t="s">
        <v>82</v>
      </c>
      <c r="D519" s="65">
        <v>150</v>
      </c>
      <c r="E519" s="65">
        <v>322</v>
      </c>
      <c r="F519" s="65">
        <v>2.15</v>
      </c>
      <c r="G519" s="222">
        <f>Tabla14914[[#This Row],[PPF (µmol/s)]]/Tabla14914[[#This Row],[Power use (W)]]</f>
        <v>2.1466666666666665</v>
      </c>
      <c r="H519" s="199"/>
      <c r="I519" s="199"/>
      <c r="J519" s="230"/>
      <c r="K519" s="230">
        <v>2.1466666666666665</v>
      </c>
      <c r="L519" s="230"/>
      <c r="M519" s="199"/>
      <c r="N519" s="66" t="s">
        <v>1226</v>
      </c>
      <c r="S519" s="562" t="s">
        <v>337</v>
      </c>
      <c r="T519" s="546" t="s">
        <v>285</v>
      </c>
      <c r="U519" s="546" t="s">
        <v>82</v>
      </c>
      <c r="V519" s="546">
        <v>80</v>
      </c>
      <c r="W519" s="619"/>
      <c r="X519" s="170">
        <v>1.8</v>
      </c>
      <c r="Y519" s="602">
        <v>0</v>
      </c>
      <c r="Z519" s="197"/>
      <c r="AA519" s="197"/>
      <c r="AB519" s="226">
        <v>1.8</v>
      </c>
      <c r="AC519" s="197"/>
      <c r="AD519" s="197"/>
      <c r="AE519" s="197"/>
      <c r="AF519" s="562" t="s">
        <v>1137</v>
      </c>
    </row>
    <row r="520" spans="1:32" hidden="1" x14ac:dyDescent="0.3">
      <c r="A520" s="4"/>
      <c r="B520" s="65" t="s">
        <v>614</v>
      </c>
      <c r="C520" s="65" t="s">
        <v>82</v>
      </c>
      <c r="D520" s="65">
        <v>150</v>
      </c>
      <c r="E520" s="65">
        <v>315</v>
      </c>
      <c r="F520" s="65">
        <v>2.1</v>
      </c>
      <c r="G520" s="222">
        <f>Tabla14914[[#This Row],[PPF (µmol/s)]]/Tabla14914[[#This Row],[Power use (W)]]</f>
        <v>2.1</v>
      </c>
      <c r="H520" s="199"/>
      <c r="I520" s="199"/>
      <c r="J520" s="230"/>
      <c r="K520" s="230">
        <v>2.1</v>
      </c>
      <c r="L520" s="230"/>
      <c r="M520" s="199"/>
      <c r="N520" s="66" t="s">
        <v>1217</v>
      </c>
      <c r="S520" s="4" t="s">
        <v>338</v>
      </c>
      <c r="T520" s="11" t="s">
        <v>286</v>
      </c>
      <c r="U520" s="11" t="s">
        <v>82</v>
      </c>
      <c r="V520" s="11">
        <v>90</v>
      </c>
      <c r="W520" s="619"/>
      <c r="X520" s="170">
        <v>1.8</v>
      </c>
      <c r="Y520" s="77">
        <v>0</v>
      </c>
      <c r="Z520" s="197"/>
      <c r="AA520" s="197"/>
      <c r="AB520" s="226">
        <v>1.8</v>
      </c>
      <c r="AC520" s="197"/>
      <c r="AD520" s="197"/>
      <c r="AE520" s="197"/>
      <c r="AF520" s="4" t="s">
        <v>1137</v>
      </c>
    </row>
    <row r="521" spans="1:32" hidden="1" x14ac:dyDescent="0.3">
      <c r="A521" s="4"/>
      <c r="B521" s="65" t="s">
        <v>615</v>
      </c>
      <c r="C521" s="65" t="s">
        <v>82</v>
      </c>
      <c r="D521" s="65">
        <v>150</v>
      </c>
      <c r="E521" s="65">
        <v>411</v>
      </c>
      <c r="F521" s="65">
        <v>2.74</v>
      </c>
      <c r="G521" s="222">
        <f>Tabla14914[[#This Row],[PPF (µmol/s)]]/Tabla14914[[#This Row],[Power use (W)]]</f>
        <v>2.74</v>
      </c>
      <c r="H521" s="199"/>
      <c r="I521" s="199"/>
      <c r="J521" s="230"/>
      <c r="K521" s="230"/>
      <c r="L521" s="230">
        <v>2.74</v>
      </c>
      <c r="M521" s="199"/>
      <c r="N521" s="66" t="s">
        <v>1219</v>
      </c>
      <c r="S521" s="562" t="s">
        <v>339</v>
      </c>
      <c r="T521" s="546" t="s">
        <v>287</v>
      </c>
      <c r="U521" s="546" t="s">
        <v>82</v>
      </c>
      <c r="V521" s="546">
        <v>88</v>
      </c>
      <c r="W521" s="619"/>
      <c r="X521" s="170">
        <v>2.4</v>
      </c>
      <c r="Y521" s="602">
        <v>0</v>
      </c>
      <c r="Z521" s="197"/>
      <c r="AA521" s="197"/>
      <c r="AB521" s="197"/>
      <c r="AC521" s="226">
        <v>2.4</v>
      </c>
      <c r="AD521" s="197"/>
      <c r="AE521" s="197"/>
      <c r="AF521" s="562" t="s">
        <v>1138</v>
      </c>
    </row>
    <row r="522" spans="1:32" hidden="1" x14ac:dyDescent="0.3">
      <c r="A522" s="4"/>
      <c r="B522" s="65" t="s">
        <v>616</v>
      </c>
      <c r="C522" s="65" t="s">
        <v>82</v>
      </c>
      <c r="D522" s="65">
        <v>150</v>
      </c>
      <c r="E522" s="65">
        <v>411</v>
      </c>
      <c r="F522" s="65">
        <v>2.74</v>
      </c>
      <c r="G522" s="222">
        <f>Tabla14914[[#This Row],[PPF (µmol/s)]]/Tabla14914[[#This Row],[Power use (W)]]</f>
        <v>2.74</v>
      </c>
      <c r="H522" s="199"/>
      <c r="I522" s="199"/>
      <c r="J522" s="230"/>
      <c r="K522" s="230"/>
      <c r="L522" s="230">
        <v>2.74</v>
      </c>
      <c r="M522" s="199"/>
      <c r="N522" s="66" t="s">
        <v>1227</v>
      </c>
      <c r="S522" s="4" t="s">
        <v>340</v>
      </c>
      <c r="T522" s="11" t="s">
        <v>288</v>
      </c>
      <c r="U522" s="11" t="s">
        <v>82</v>
      </c>
      <c r="V522" s="11">
        <v>132</v>
      </c>
      <c r="W522" s="619"/>
      <c r="X522" s="170">
        <v>2.4</v>
      </c>
      <c r="Y522" s="77">
        <v>0</v>
      </c>
      <c r="Z522" s="197"/>
      <c r="AA522" s="197"/>
      <c r="AB522" s="197"/>
      <c r="AC522" s="226">
        <v>2.4</v>
      </c>
      <c r="AD522" s="197"/>
      <c r="AE522" s="197"/>
      <c r="AF522" s="4" t="s">
        <v>1139</v>
      </c>
    </row>
    <row r="523" spans="1:32" hidden="1" x14ac:dyDescent="0.3">
      <c r="A523" s="4"/>
      <c r="B523" s="65" t="s">
        <v>1199</v>
      </c>
      <c r="C523" s="96" t="s">
        <v>2065</v>
      </c>
      <c r="D523" s="65">
        <v>300</v>
      </c>
      <c r="E523" s="65">
        <v>840</v>
      </c>
      <c r="F523" s="96">
        <v>2.8</v>
      </c>
      <c r="G523" s="234">
        <f>Tabla14914[[#This Row],[PPF (µmol/s)]]/Tabla14914[[#This Row],[Power use (W)]]</f>
        <v>2.8</v>
      </c>
      <c r="H523" s="207"/>
      <c r="I523" s="207"/>
      <c r="J523" s="236"/>
      <c r="K523" s="236"/>
      <c r="L523" s="236">
        <v>2.8</v>
      </c>
      <c r="M523" s="207"/>
      <c r="N523" s="57" t="s">
        <v>597</v>
      </c>
      <c r="S523" s="569" t="s">
        <v>2019</v>
      </c>
      <c r="T523" s="546" t="s">
        <v>292</v>
      </c>
      <c r="U523" s="546" t="s">
        <v>82</v>
      </c>
      <c r="V523" s="546">
        <v>199</v>
      </c>
      <c r="W523" s="619"/>
      <c r="X523" s="170">
        <v>2.4</v>
      </c>
      <c r="Y523" s="602">
        <v>0</v>
      </c>
      <c r="Z523" s="197"/>
      <c r="AA523" s="197"/>
      <c r="AB523" s="197"/>
      <c r="AC523" s="226">
        <v>2.4</v>
      </c>
      <c r="AD523" s="197"/>
      <c r="AE523" s="197"/>
      <c r="AF523" s="562" t="s">
        <v>1140</v>
      </c>
    </row>
    <row r="524" spans="1:32" hidden="1" x14ac:dyDescent="0.3">
      <c r="A524" s="4"/>
      <c r="B524" s="65" t="s">
        <v>1200</v>
      </c>
      <c r="C524" s="96" t="s">
        <v>2065</v>
      </c>
      <c r="D524" s="65">
        <v>300</v>
      </c>
      <c r="E524" s="65">
        <v>840</v>
      </c>
      <c r="F524" s="96">
        <v>2.8</v>
      </c>
      <c r="G524" s="234">
        <f>Tabla14914[[#This Row],[PPF (µmol/s)]]/Tabla14914[[#This Row],[Power use (W)]]</f>
        <v>2.8</v>
      </c>
      <c r="H524" s="207"/>
      <c r="I524" s="207"/>
      <c r="J524" s="236"/>
      <c r="K524" s="236"/>
      <c r="L524" s="236">
        <v>2.8</v>
      </c>
      <c r="M524" s="207"/>
      <c r="N524" s="57" t="s">
        <v>597</v>
      </c>
      <c r="S524" s="4"/>
      <c r="T524" s="11" t="s">
        <v>289</v>
      </c>
      <c r="U524" s="11" t="s">
        <v>82</v>
      </c>
      <c r="V524" s="11">
        <v>125</v>
      </c>
      <c r="W524" s="619"/>
      <c r="X524" s="170">
        <v>2.1</v>
      </c>
      <c r="Y524" s="77">
        <v>0</v>
      </c>
      <c r="Z524" s="197"/>
      <c r="AA524" s="197"/>
      <c r="AB524" s="197"/>
      <c r="AC524" s="226">
        <v>2.1</v>
      </c>
      <c r="AD524" s="197"/>
      <c r="AE524" s="197"/>
      <c r="AF524" s="4" t="s">
        <v>1141</v>
      </c>
    </row>
    <row r="525" spans="1:32" ht="15" hidden="1" thickBot="1" x14ac:dyDescent="0.35">
      <c r="A525" s="4"/>
      <c r="B525" s="65" t="s">
        <v>1201</v>
      </c>
      <c r="C525" s="96" t="s">
        <v>2065</v>
      </c>
      <c r="D525" s="65">
        <v>600</v>
      </c>
      <c r="E525" s="65">
        <v>1680</v>
      </c>
      <c r="F525" s="96">
        <v>2.8</v>
      </c>
      <c r="G525" s="234">
        <f>Tabla14914[[#This Row],[PPF (µmol/s)]]/Tabla14914[[#This Row],[Power use (W)]]</f>
        <v>2.8</v>
      </c>
      <c r="H525" s="207"/>
      <c r="I525" s="207"/>
      <c r="J525" s="236"/>
      <c r="K525" s="236"/>
      <c r="L525" s="236">
        <v>2.8</v>
      </c>
      <c r="M525" s="207"/>
      <c r="N525" s="57" t="s">
        <v>597</v>
      </c>
      <c r="S525" s="546" t="s">
        <v>2021</v>
      </c>
      <c r="T525" s="546" t="s">
        <v>371</v>
      </c>
      <c r="U525" s="545" t="s">
        <v>82</v>
      </c>
      <c r="V525" s="546">
        <v>150</v>
      </c>
      <c r="W525" s="619"/>
      <c r="X525" s="619"/>
      <c r="Y525" s="189">
        <v>0</v>
      </c>
      <c r="Z525" s="661"/>
      <c r="AA525" s="661"/>
      <c r="AB525" s="661"/>
      <c r="AC525" s="661"/>
      <c r="AD525" s="661"/>
      <c r="AE525" s="661"/>
      <c r="AF525" s="562"/>
    </row>
    <row r="526" spans="1:32" hidden="1" x14ac:dyDescent="0.3">
      <c r="A526" s="4"/>
      <c r="B526" s="65" t="s">
        <v>1202</v>
      </c>
      <c r="C526" s="96" t="s">
        <v>2065</v>
      </c>
      <c r="D526" s="65">
        <v>600</v>
      </c>
      <c r="E526" s="65">
        <v>1680</v>
      </c>
      <c r="F526" s="96">
        <v>2.8</v>
      </c>
      <c r="G526" s="234">
        <f>Tabla14914[[#This Row],[PPF (µmol/s)]]/Tabla14914[[#This Row],[Power use (W)]]</f>
        <v>2.8</v>
      </c>
      <c r="H526" s="207"/>
      <c r="I526" s="207"/>
      <c r="J526" s="236"/>
      <c r="K526" s="236"/>
      <c r="L526" s="236">
        <v>2.8</v>
      </c>
      <c r="M526" s="207"/>
      <c r="N526" s="57" t="s">
        <v>597</v>
      </c>
      <c r="S526" s="564" t="s">
        <v>448</v>
      </c>
      <c r="T526" s="576" t="s">
        <v>442</v>
      </c>
      <c r="U526" s="546" t="s">
        <v>446</v>
      </c>
      <c r="V526" s="546">
        <v>18</v>
      </c>
      <c r="W526" s="546">
        <v>47</v>
      </c>
      <c r="X526" s="546">
        <v>2.7</v>
      </c>
      <c r="Y526" s="215">
        <v>2.6111111111111112</v>
      </c>
      <c r="Z526" s="197"/>
      <c r="AA526" s="197"/>
      <c r="AB526" s="197"/>
      <c r="AC526" s="197"/>
      <c r="AD526" s="226">
        <v>2.6111111111111112</v>
      </c>
      <c r="AE526" s="197"/>
      <c r="AF526" s="562" t="s">
        <v>427</v>
      </c>
    </row>
    <row r="527" spans="1:32" hidden="1" x14ac:dyDescent="0.3">
      <c r="A527" s="4"/>
      <c r="B527" s="65" t="s">
        <v>617</v>
      </c>
      <c r="C527" s="65" t="s">
        <v>168</v>
      </c>
      <c r="D527" s="65">
        <v>150</v>
      </c>
      <c r="E527" s="65">
        <v>415</v>
      </c>
      <c r="F527" s="65">
        <v>2.8</v>
      </c>
      <c r="G527" s="222">
        <f>Tabla14914[[#This Row],[PPF (µmol/s)]]/Tabla14914[[#This Row],[Power use (W)]]</f>
        <v>2.7666666666666666</v>
      </c>
      <c r="H527" s="199"/>
      <c r="I527" s="199"/>
      <c r="J527" s="230"/>
      <c r="K527" s="230"/>
      <c r="L527" s="230">
        <v>2.7666666666666666</v>
      </c>
      <c r="M527" s="199"/>
      <c r="N527" s="66" t="s">
        <v>1203</v>
      </c>
      <c r="S527" s="280" t="s">
        <v>2019</v>
      </c>
      <c r="T527" s="37" t="s">
        <v>441</v>
      </c>
      <c r="U527" s="11" t="s">
        <v>446</v>
      </c>
      <c r="V527" s="13">
        <v>44</v>
      </c>
      <c r="W527" s="13">
        <v>92</v>
      </c>
      <c r="X527" s="13">
        <v>2.1</v>
      </c>
      <c r="Y527" s="223">
        <v>2.0909090909090908</v>
      </c>
      <c r="Z527" s="203"/>
      <c r="AA527" s="203"/>
      <c r="AB527" s="203"/>
      <c r="AC527" s="229">
        <v>2.0909090909090908</v>
      </c>
      <c r="AD527" s="203"/>
      <c r="AE527" s="203"/>
      <c r="AF527" s="4" t="s">
        <v>427</v>
      </c>
    </row>
    <row r="528" spans="1:32" hidden="1" x14ac:dyDescent="0.3">
      <c r="A528" s="4"/>
      <c r="B528" s="65" t="s">
        <v>618</v>
      </c>
      <c r="C528" s="65" t="s">
        <v>168</v>
      </c>
      <c r="D528" s="65">
        <v>150</v>
      </c>
      <c r="E528" s="65">
        <v>415</v>
      </c>
      <c r="F528" s="65">
        <v>2.8</v>
      </c>
      <c r="G528" s="222">
        <f>Tabla14914[[#This Row],[PPF (µmol/s)]]/Tabla14914[[#This Row],[Power use (W)]]</f>
        <v>2.7666666666666666</v>
      </c>
      <c r="H528" s="199"/>
      <c r="I528" s="199"/>
      <c r="J528" s="230"/>
      <c r="K528" s="230"/>
      <c r="L528" s="230">
        <v>2.7666666666666666</v>
      </c>
      <c r="M528" s="199"/>
      <c r="N528" s="66" t="s">
        <v>1203</v>
      </c>
      <c r="S528" s="564"/>
      <c r="T528" s="543" t="s">
        <v>440</v>
      </c>
      <c r="U528" s="546" t="s">
        <v>446</v>
      </c>
      <c r="V528" s="546">
        <v>32</v>
      </c>
      <c r="W528" s="546">
        <v>85</v>
      </c>
      <c r="X528" s="546">
        <v>2.7</v>
      </c>
      <c r="Y528" s="215">
        <v>2.65625</v>
      </c>
      <c r="Z528" s="197"/>
      <c r="AA528" s="197"/>
      <c r="AB528" s="197"/>
      <c r="AC528" s="197"/>
      <c r="AD528" s="226">
        <v>2.65625</v>
      </c>
      <c r="AE528" s="197"/>
      <c r="AF528" s="562" t="s">
        <v>427</v>
      </c>
    </row>
    <row r="529" spans="1:32" hidden="1" x14ac:dyDescent="0.3">
      <c r="A529" s="4"/>
      <c r="B529" s="65" t="s">
        <v>620</v>
      </c>
      <c r="C529" s="65" t="s">
        <v>168</v>
      </c>
      <c r="D529" s="65">
        <v>150</v>
      </c>
      <c r="E529" s="65">
        <v>357</v>
      </c>
      <c r="F529" s="65">
        <v>2.4</v>
      </c>
      <c r="G529" s="222">
        <f>Tabla14914[[#This Row],[PPF (µmol/s)]]/Tabla14914[[#This Row],[Power use (W)]]</f>
        <v>2.38</v>
      </c>
      <c r="H529" s="199"/>
      <c r="I529" s="199"/>
      <c r="J529" s="230"/>
      <c r="K529" s="230">
        <v>2.38</v>
      </c>
      <c r="L529" s="230"/>
      <c r="M529" s="199"/>
      <c r="N529" s="66" t="s">
        <v>1204</v>
      </c>
      <c r="S529" s="43"/>
      <c r="T529" s="37" t="s">
        <v>439</v>
      </c>
      <c r="U529" s="11" t="s">
        <v>446</v>
      </c>
      <c r="V529" s="11">
        <v>79</v>
      </c>
      <c r="W529" s="11">
        <v>166</v>
      </c>
      <c r="X529" s="11">
        <v>2.1</v>
      </c>
      <c r="Y529" s="215">
        <v>2.1012658227848102</v>
      </c>
      <c r="Z529" s="197"/>
      <c r="AA529" s="197"/>
      <c r="AB529" s="197"/>
      <c r="AC529" s="226">
        <v>2.1012658227848102</v>
      </c>
      <c r="AD529" s="197"/>
      <c r="AE529" s="197"/>
      <c r="AF529" s="4" t="s">
        <v>427</v>
      </c>
    </row>
    <row r="530" spans="1:32" hidden="1" x14ac:dyDescent="0.3">
      <c r="A530" s="4"/>
      <c r="B530" s="65" t="s">
        <v>619</v>
      </c>
      <c r="C530" s="65" t="s">
        <v>168</v>
      </c>
      <c r="D530" s="65">
        <v>150</v>
      </c>
      <c r="E530" s="65">
        <v>357</v>
      </c>
      <c r="F530" s="65">
        <v>2.4</v>
      </c>
      <c r="G530" s="222">
        <f>Tabla14914[[#This Row],[PPF (µmol/s)]]/Tabla14914[[#This Row],[Power use (W)]]</f>
        <v>2.38</v>
      </c>
      <c r="H530" s="199"/>
      <c r="I530" s="199"/>
      <c r="J530" s="230"/>
      <c r="K530" s="230">
        <v>2.38</v>
      </c>
      <c r="L530" s="230"/>
      <c r="M530" s="199"/>
      <c r="N530" s="66" t="s">
        <v>1205</v>
      </c>
      <c r="S530" s="606"/>
      <c r="T530" s="543" t="s">
        <v>445</v>
      </c>
      <c r="U530" s="546" t="s">
        <v>447</v>
      </c>
      <c r="V530" s="546">
        <v>23</v>
      </c>
      <c r="W530" s="546">
        <v>63</v>
      </c>
      <c r="X530" s="546">
        <v>2.7</v>
      </c>
      <c r="Y530" s="215">
        <v>2.7391304347826089</v>
      </c>
      <c r="Z530" s="197"/>
      <c r="AA530" s="197"/>
      <c r="AB530" s="197"/>
      <c r="AC530" s="197"/>
      <c r="AD530" s="226">
        <v>2.7391304347826089</v>
      </c>
      <c r="AE530" s="197"/>
      <c r="AF530" s="562" t="s">
        <v>427</v>
      </c>
    </row>
    <row r="531" spans="1:32" hidden="1" x14ac:dyDescent="0.3">
      <c r="A531" s="4"/>
      <c r="B531" s="65" t="s">
        <v>621</v>
      </c>
      <c r="C531" s="65" t="s">
        <v>168</v>
      </c>
      <c r="D531" s="65">
        <v>150</v>
      </c>
      <c r="E531" s="65">
        <v>400</v>
      </c>
      <c r="F531" s="65">
        <v>2.7</v>
      </c>
      <c r="G531" s="222">
        <f>Tabla14914[[#This Row],[PPF (µmol/s)]]/Tabla14914[[#This Row],[Power use (W)]]</f>
        <v>2.6666666666666665</v>
      </c>
      <c r="H531" s="199"/>
      <c r="I531" s="199"/>
      <c r="J531" s="230"/>
      <c r="K531" s="230"/>
      <c r="L531" s="230">
        <v>2.6666666666666665</v>
      </c>
      <c r="M531" s="199"/>
      <c r="N531" s="66" t="s">
        <v>1206</v>
      </c>
      <c r="S531" s="20"/>
      <c r="T531" s="37" t="s">
        <v>444</v>
      </c>
      <c r="U531" s="11" t="s">
        <v>447</v>
      </c>
      <c r="V531" s="11">
        <v>58</v>
      </c>
      <c r="W531" s="11">
        <v>123</v>
      </c>
      <c r="X531" s="11">
        <v>2.1</v>
      </c>
      <c r="Y531" s="215">
        <v>2.1206896551724137</v>
      </c>
      <c r="Z531" s="197"/>
      <c r="AA531" s="197"/>
      <c r="AB531" s="197"/>
      <c r="AC531" s="226">
        <v>2.1206896551724137</v>
      </c>
      <c r="AD531" s="197"/>
      <c r="AE531" s="197"/>
      <c r="AF531" s="4" t="s">
        <v>427</v>
      </c>
    </row>
    <row r="532" spans="1:32" hidden="1" x14ac:dyDescent="0.3">
      <c r="A532" s="4"/>
      <c r="B532" s="65" t="s">
        <v>622</v>
      </c>
      <c r="C532" s="65" t="s">
        <v>168</v>
      </c>
      <c r="D532" s="65">
        <v>150</v>
      </c>
      <c r="E532" s="65">
        <v>400</v>
      </c>
      <c r="F532" s="65">
        <v>2.7</v>
      </c>
      <c r="G532" s="222">
        <f>Tabla14914[[#This Row],[PPF (µmol/s)]]/Tabla14914[[#This Row],[Power use (W)]]</f>
        <v>2.6666666666666665</v>
      </c>
      <c r="H532" s="199"/>
      <c r="I532" s="199"/>
      <c r="J532" s="230"/>
      <c r="K532" s="230"/>
      <c r="L532" s="230">
        <v>2.6666666666666665</v>
      </c>
      <c r="M532" s="199"/>
      <c r="N532" s="66" t="s">
        <v>1206</v>
      </c>
      <c r="S532" s="564"/>
      <c r="T532" s="543" t="s">
        <v>438</v>
      </c>
      <c r="U532" s="546" t="s">
        <v>447</v>
      </c>
      <c r="V532" s="546">
        <v>42</v>
      </c>
      <c r="W532" s="546">
        <v>113</v>
      </c>
      <c r="X532" s="546">
        <v>2.7</v>
      </c>
      <c r="Y532" s="215">
        <v>2.6904761904761907</v>
      </c>
      <c r="Z532" s="197"/>
      <c r="AA532" s="197"/>
      <c r="AB532" s="197"/>
      <c r="AC532" s="197"/>
      <c r="AD532" s="226">
        <v>2.6904761904761907</v>
      </c>
      <c r="AE532" s="197"/>
      <c r="AF532" s="562" t="s">
        <v>427</v>
      </c>
    </row>
    <row r="533" spans="1:32" ht="15" hidden="1" thickBot="1" x14ac:dyDescent="0.35">
      <c r="A533" s="4"/>
      <c r="B533" s="65" t="s">
        <v>623</v>
      </c>
      <c r="C533" s="65" t="s">
        <v>624</v>
      </c>
      <c r="D533" s="65">
        <v>75</v>
      </c>
      <c r="E533" s="65">
        <v>122</v>
      </c>
      <c r="F533" s="65">
        <v>1.6</v>
      </c>
      <c r="G533" s="222">
        <f>Tabla14914[[#This Row],[PPF (µmol/s)]]/Tabla14914[[#This Row],[Power use (W)]]</f>
        <v>1.6266666666666667</v>
      </c>
      <c r="H533" s="199"/>
      <c r="I533" s="199"/>
      <c r="J533" s="230">
        <v>1.6266666666666667</v>
      </c>
      <c r="K533" s="230"/>
      <c r="L533" s="230"/>
      <c r="M533" s="199"/>
      <c r="N533" s="66" t="s">
        <v>602</v>
      </c>
      <c r="S533" s="20"/>
      <c r="T533" s="38" t="s">
        <v>443</v>
      </c>
      <c r="U533" s="11" t="s">
        <v>447</v>
      </c>
      <c r="V533" s="11">
        <v>105</v>
      </c>
      <c r="W533" s="11">
        <v>221</v>
      </c>
      <c r="X533" s="11">
        <v>2.1</v>
      </c>
      <c r="Y533" s="215">
        <v>2.1047619047619048</v>
      </c>
      <c r="Z533" s="197"/>
      <c r="AA533" s="197"/>
      <c r="AB533" s="197"/>
      <c r="AC533" s="226">
        <v>2.1047619047619048</v>
      </c>
      <c r="AD533" s="197"/>
      <c r="AE533" s="197"/>
      <c r="AF533" s="4" t="s">
        <v>427</v>
      </c>
    </row>
    <row r="534" spans="1:32" hidden="1" x14ac:dyDescent="0.3">
      <c r="A534" s="4"/>
      <c r="B534" s="65" t="s">
        <v>625</v>
      </c>
      <c r="C534" s="65" t="s">
        <v>624</v>
      </c>
      <c r="D534" s="65">
        <v>60</v>
      </c>
      <c r="E534" s="65">
        <v>98</v>
      </c>
      <c r="F534" s="65">
        <v>1.6</v>
      </c>
      <c r="G534" s="222">
        <f>Tabla14914[[#This Row],[PPF (µmol/s)]]/Tabla14914[[#This Row],[Power use (W)]]</f>
        <v>1.6333333333333333</v>
      </c>
      <c r="H534" s="199"/>
      <c r="I534" s="199"/>
      <c r="J534" s="230">
        <v>1.6333333333333333</v>
      </c>
      <c r="K534" s="230"/>
      <c r="L534" s="230"/>
      <c r="M534" s="199"/>
      <c r="N534" s="66" t="s">
        <v>602</v>
      </c>
      <c r="S534" s="599" t="s">
        <v>467</v>
      </c>
      <c r="T534" s="623" t="s">
        <v>452</v>
      </c>
      <c r="U534" s="623" t="s">
        <v>453</v>
      </c>
      <c r="V534" s="623">
        <v>150</v>
      </c>
      <c r="W534" s="623">
        <v>486</v>
      </c>
      <c r="X534" s="619"/>
      <c r="Y534" s="636">
        <v>3.24</v>
      </c>
      <c r="Z534" s="621"/>
      <c r="AA534" s="621"/>
      <c r="AB534" s="621"/>
      <c r="AC534" s="621"/>
      <c r="AD534" s="621"/>
      <c r="AE534" s="621"/>
      <c r="AF534" s="624" t="s">
        <v>1169</v>
      </c>
    </row>
    <row r="535" spans="1:32" hidden="1" x14ac:dyDescent="0.3">
      <c r="A535" s="4"/>
      <c r="B535" s="65" t="s">
        <v>626</v>
      </c>
      <c r="C535" s="65" t="s">
        <v>624</v>
      </c>
      <c r="D535" s="65">
        <v>75</v>
      </c>
      <c r="E535" s="65">
        <v>122</v>
      </c>
      <c r="F535" s="65">
        <v>1.6</v>
      </c>
      <c r="G535" s="222">
        <f>Tabla14914[[#This Row],[PPF (µmol/s)]]/Tabla14914[[#This Row],[Power use (W)]]</f>
        <v>1.6266666666666667</v>
      </c>
      <c r="H535" s="199"/>
      <c r="I535" s="199"/>
      <c r="J535" s="230">
        <v>1.6266666666666667</v>
      </c>
      <c r="K535" s="230"/>
      <c r="L535" s="230"/>
      <c r="M535" s="199"/>
      <c r="N535" s="66" t="s">
        <v>601</v>
      </c>
      <c r="S535" s="11" t="s">
        <v>2021</v>
      </c>
      <c r="T535" s="96" t="s">
        <v>454</v>
      </c>
      <c r="U535" s="96" t="s">
        <v>453</v>
      </c>
      <c r="V535" s="96">
        <v>300</v>
      </c>
      <c r="W535" s="96">
        <v>947</v>
      </c>
      <c r="X535" s="619"/>
      <c r="Y535" s="636">
        <v>3.1566666666666667</v>
      </c>
      <c r="Z535" s="621"/>
      <c r="AA535" s="621"/>
      <c r="AB535" s="621"/>
      <c r="AC535" s="621"/>
      <c r="AD535" s="621"/>
      <c r="AE535" s="621"/>
      <c r="AF535" s="66" t="s">
        <v>1170</v>
      </c>
    </row>
    <row r="536" spans="1:32" hidden="1" x14ac:dyDescent="0.3">
      <c r="A536" s="4"/>
      <c r="B536" s="65" t="s">
        <v>627</v>
      </c>
      <c r="C536" s="65" t="s">
        <v>624</v>
      </c>
      <c r="D536" s="65">
        <v>60</v>
      </c>
      <c r="E536" s="65">
        <v>98</v>
      </c>
      <c r="F536" s="65">
        <v>1.6</v>
      </c>
      <c r="G536" s="222">
        <f>Tabla14914[[#This Row],[PPF (µmol/s)]]/Tabla14914[[#This Row],[Power use (W)]]</f>
        <v>1.6333333333333333</v>
      </c>
      <c r="H536" s="199"/>
      <c r="I536" s="199"/>
      <c r="J536" s="230">
        <v>1.6333333333333333</v>
      </c>
      <c r="K536" s="230"/>
      <c r="L536" s="230"/>
      <c r="M536" s="199"/>
      <c r="N536" s="66" t="s">
        <v>601</v>
      </c>
      <c r="S536" s="562"/>
      <c r="T536" s="623" t="s">
        <v>455</v>
      </c>
      <c r="U536" s="623" t="s">
        <v>453</v>
      </c>
      <c r="V536" s="623">
        <v>600</v>
      </c>
      <c r="W536" s="623">
        <v>1947</v>
      </c>
      <c r="X536" s="619"/>
      <c r="Y536" s="636">
        <v>3.2450000000000001</v>
      </c>
      <c r="Z536" s="621"/>
      <c r="AA536" s="621"/>
      <c r="AB536" s="621"/>
      <c r="AC536" s="621"/>
      <c r="AD536" s="621"/>
      <c r="AE536" s="621"/>
      <c r="AF536" s="624" t="s">
        <v>1171</v>
      </c>
    </row>
    <row r="537" spans="1:32" hidden="1" x14ac:dyDescent="0.3">
      <c r="A537" s="4"/>
      <c r="B537" s="65" t="s">
        <v>629</v>
      </c>
      <c r="C537" s="65" t="s">
        <v>624</v>
      </c>
      <c r="D537" s="65">
        <v>50</v>
      </c>
      <c r="E537" s="65">
        <v>135</v>
      </c>
      <c r="F537" s="65">
        <v>2.5</v>
      </c>
      <c r="G537" s="222">
        <f>Tabla14914[[#This Row],[PPF (µmol/s)]]/Tabla14914[[#This Row],[Power use (W)]]</f>
        <v>2.7</v>
      </c>
      <c r="H537" s="199"/>
      <c r="I537" s="199"/>
      <c r="J537" s="230"/>
      <c r="K537" s="230"/>
      <c r="L537" s="230">
        <v>2.7</v>
      </c>
      <c r="M537" s="199"/>
      <c r="N537" s="66" t="s">
        <v>1228</v>
      </c>
      <c r="S537" s="4"/>
      <c r="T537" s="96" t="s">
        <v>456</v>
      </c>
      <c r="U537" s="96" t="s">
        <v>453</v>
      </c>
      <c r="V537" s="96">
        <v>30</v>
      </c>
      <c r="W537" s="619"/>
      <c r="X537" s="619"/>
      <c r="Y537" s="636">
        <v>0</v>
      </c>
      <c r="Z537" s="621"/>
      <c r="AA537" s="621"/>
      <c r="AB537" s="621"/>
      <c r="AC537" s="621"/>
      <c r="AD537" s="621"/>
      <c r="AE537" s="621"/>
      <c r="AF537" s="66" t="s">
        <v>1172</v>
      </c>
    </row>
    <row r="538" spans="1:32" hidden="1" x14ac:dyDescent="0.3">
      <c r="A538" s="4"/>
      <c r="B538" s="65" t="s">
        <v>630</v>
      </c>
      <c r="C538" s="65" t="s">
        <v>624</v>
      </c>
      <c r="D538" s="65">
        <v>40</v>
      </c>
      <c r="E538" s="65">
        <v>108</v>
      </c>
      <c r="F538" s="65">
        <v>2.5</v>
      </c>
      <c r="G538" s="222">
        <f>Tabla14914[[#This Row],[PPF (µmol/s)]]/Tabla14914[[#This Row],[Power use (W)]]</f>
        <v>2.7</v>
      </c>
      <c r="H538" s="199"/>
      <c r="I538" s="199"/>
      <c r="J538" s="230"/>
      <c r="K538" s="230"/>
      <c r="L538" s="230">
        <v>2.7</v>
      </c>
      <c r="M538" s="199"/>
      <c r="N538" s="66" t="s">
        <v>1228</v>
      </c>
      <c r="S538" s="562"/>
      <c r="T538" s="623" t="s">
        <v>457</v>
      </c>
      <c r="U538" s="623" t="s">
        <v>453</v>
      </c>
      <c r="V538" s="623">
        <v>50</v>
      </c>
      <c r="W538" s="619"/>
      <c r="X538" s="619"/>
      <c r="Y538" s="636">
        <v>0</v>
      </c>
      <c r="Z538" s="621"/>
      <c r="AA538" s="621"/>
      <c r="AB538" s="621"/>
      <c r="AC538" s="621"/>
      <c r="AD538" s="621"/>
      <c r="AE538" s="621"/>
      <c r="AF538" s="624" t="s">
        <v>1173</v>
      </c>
    </row>
    <row r="539" spans="1:32" hidden="1" x14ac:dyDescent="0.3">
      <c r="A539" s="4"/>
      <c r="B539" s="65" t="s">
        <v>631</v>
      </c>
      <c r="C539" s="65" t="s">
        <v>624</v>
      </c>
      <c r="D539" s="65">
        <v>50</v>
      </c>
      <c r="E539" s="65">
        <v>135</v>
      </c>
      <c r="F539" s="65">
        <v>2.5</v>
      </c>
      <c r="G539" s="222">
        <f>Tabla14914[[#This Row],[PPF (µmol/s)]]/Tabla14914[[#This Row],[Power use (W)]]</f>
        <v>2.7</v>
      </c>
      <c r="H539" s="199"/>
      <c r="I539" s="199"/>
      <c r="J539" s="230"/>
      <c r="K539" s="230"/>
      <c r="L539" s="230">
        <v>2.7</v>
      </c>
      <c r="M539" s="199"/>
      <c r="N539" s="66" t="s">
        <v>1229</v>
      </c>
      <c r="S539" s="4"/>
      <c r="T539" s="96" t="s">
        <v>458</v>
      </c>
      <c r="U539" s="96" t="s">
        <v>453</v>
      </c>
      <c r="V539" s="96">
        <v>40</v>
      </c>
      <c r="W539" s="619"/>
      <c r="X539" s="619"/>
      <c r="Y539" s="636">
        <v>0</v>
      </c>
      <c r="Z539" s="621"/>
      <c r="AA539" s="621"/>
      <c r="AB539" s="621"/>
      <c r="AC539" s="621"/>
      <c r="AD539" s="621"/>
      <c r="AE539" s="621"/>
      <c r="AF539" s="66" t="s">
        <v>1174</v>
      </c>
    </row>
    <row r="540" spans="1:32" hidden="1" x14ac:dyDescent="0.3">
      <c r="A540" s="4"/>
      <c r="B540" s="65" t="s">
        <v>632</v>
      </c>
      <c r="C540" s="65" t="s">
        <v>624</v>
      </c>
      <c r="D540" s="65">
        <v>40</v>
      </c>
      <c r="E540" s="65">
        <v>108</v>
      </c>
      <c r="F540" s="65">
        <v>2.5</v>
      </c>
      <c r="G540" s="222">
        <f>Tabla14914[[#This Row],[PPF (µmol/s)]]/Tabla14914[[#This Row],[Power use (W)]]</f>
        <v>2.7</v>
      </c>
      <c r="H540" s="199"/>
      <c r="I540" s="199"/>
      <c r="J540" s="230"/>
      <c r="K540" s="230"/>
      <c r="L540" s="230">
        <v>2.7</v>
      </c>
      <c r="M540" s="199"/>
      <c r="N540" s="66" t="s">
        <v>1228</v>
      </c>
      <c r="S540" s="562"/>
      <c r="T540" s="623" t="s">
        <v>459</v>
      </c>
      <c r="U540" s="623" t="s">
        <v>453</v>
      </c>
      <c r="V540" s="623">
        <v>30</v>
      </c>
      <c r="W540" s="619"/>
      <c r="X540" s="619"/>
      <c r="Y540" s="636">
        <v>0</v>
      </c>
      <c r="Z540" s="621"/>
      <c r="AA540" s="621"/>
      <c r="AB540" s="621"/>
      <c r="AC540" s="621"/>
      <c r="AD540" s="621"/>
      <c r="AE540" s="621"/>
      <c r="AF540" s="624" t="s">
        <v>1175</v>
      </c>
    </row>
    <row r="541" spans="1:32" hidden="1" x14ac:dyDescent="0.3">
      <c r="A541" s="4"/>
      <c r="B541" s="65" t="s">
        <v>633</v>
      </c>
      <c r="C541" s="65" t="s">
        <v>634</v>
      </c>
      <c r="D541" s="65">
        <v>24</v>
      </c>
      <c r="E541" s="65">
        <v>48</v>
      </c>
      <c r="F541" s="65">
        <v>2</v>
      </c>
      <c r="G541" s="222">
        <f>Tabla14914[[#This Row],[PPF (µmol/s)]]/Tabla14914[[#This Row],[Power use (W)]]</f>
        <v>2</v>
      </c>
      <c r="H541" s="199"/>
      <c r="I541" s="199"/>
      <c r="J541" s="230"/>
      <c r="K541" s="230">
        <v>2</v>
      </c>
      <c r="L541" s="230"/>
      <c r="M541" s="199"/>
      <c r="N541" s="57" t="s">
        <v>598</v>
      </c>
      <c r="S541" s="4"/>
      <c r="T541" s="96" t="s">
        <v>461</v>
      </c>
      <c r="U541" s="96" t="s">
        <v>453</v>
      </c>
      <c r="V541" s="96">
        <v>50</v>
      </c>
      <c r="W541" s="619"/>
      <c r="X541" s="619"/>
      <c r="Y541" s="636">
        <v>0</v>
      </c>
      <c r="Z541" s="621"/>
      <c r="AA541" s="621"/>
      <c r="AB541" s="621"/>
      <c r="AC541" s="621"/>
      <c r="AD541" s="621"/>
      <c r="AE541" s="621"/>
      <c r="AF541" s="66" t="s">
        <v>1176</v>
      </c>
    </row>
    <row r="542" spans="1:32" hidden="1" x14ac:dyDescent="0.3">
      <c r="A542" s="4"/>
      <c r="B542" s="65" t="s">
        <v>635</v>
      </c>
      <c r="C542" s="65" t="s">
        <v>634</v>
      </c>
      <c r="D542" s="65">
        <v>24</v>
      </c>
      <c r="E542" s="65">
        <v>46</v>
      </c>
      <c r="F542" s="65">
        <v>1.92</v>
      </c>
      <c r="G542" s="222">
        <f>Tabla14914[[#This Row],[PPF (µmol/s)]]/Tabla14914[[#This Row],[Power use (W)]]</f>
        <v>1.9166666666666667</v>
      </c>
      <c r="H542" s="199"/>
      <c r="I542" s="199"/>
      <c r="J542" s="230">
        <v>1.9166666666666667</v>
      </c>
      <c r="K542" s="230"/>
      <c r="L542" s="230"/>
      <c r="M542" s="199"/>
      <c r="N542" s="57" t="s">
        <v>598</v>
      </c>
      <c r="S542" s="562"/>
      <c r="T542" s="623" t="s">
        <v>462</v>
      </c>
      <c r="U542" s="623" t="s">
        <v>453</v>
      </c>
      <c r="V542" s="623">
        <v>40</v>
      </c>
      <c r="W542" s="619"/>
      <c r="X542" s="619"/>
      <c r="Y542" s="636">
        <v>0</v>
      </c>
      <c r="Z542" s="621"/>
      <c r="AA542" s="621"/>
      <c r="AB542" s="621"/>
      <c r="AC542" s="621"/>
      <c r="AD542" s="621"/>
      <c r="AE542" s="621"/>
      <c r="AF542" s="624" t="s">
        <v>1177</v>
      </c>
    </row>
    <row r="543" spans="1:32" hidden="1" x14ac:dyDescent="0.3">
      <c r="A543" s="4"/>
      <c r="B543" s="65" t="s">
        <v>636</v>
      </c>
      <c r="C543" s="65" t="s">
        <v>634</v>
      </c>
      <c r="D543" s="65">
        <v>24</v>
      </c>
      <c r="E543" s="65">
        <v>47</v>
      </c>
      <c r="F543" s="65">
        <v>1.96</v>
      </c>
      <c r="G543" s="222">
        <f>Tabla14914[[#This Row],[PPF (µmol/s)]]/Tabla14914[[#This Row],[Power use (W)]]</f>
        <v>1.9583333333333333</v>
      </c>
      <c r="H543" s="199"/>
      <c r="I543" s="199"/>
      <c r="J543" s="230">
        <v>1.9583333333333333</v>
      </c>
      <c r="K543" s="230"/>
      <c r="L543" s="230"/>
      <c r="M543" s="199"/>
      <c r="N543" s="57" t="s">
        <v>602</v>
      </c>
      <c r="S543" s="4"/>
      <c r="T543" s="96" t="s">
        <v>463</v>
      </c>
      <c r="U543" s="96" t="s">
        <v>453</v>
      </c>
      <c r="V543" s="96">
        <v>40</v>
      </c>
      <c r="W543" s="619"/>
      <c r="X543" s="619"/>
      <c r="Y543" s="636">
        <v>0</v>
      </c>
      <c r="Z543" s="621"/>
      <c r="AA543" s="621"/>
      <c r="AB543" s="621"/>
      <c r="AC543" s="621"/>
      <c r="AD543" s="621"/>
      <c r="AE543" s="621"/>
      <c r="AF543" s="66" t="s">
        <v>1178</v>
      </c>
    </row>
    <row r="544" spans="1:32" hidden="1" x14ac:dyDescent="0.3">
      <c r="A544" s="4"/>
      <c r="B544" s="65" t="s">
        <v>637</v>
      </c>
      <c r="C544" s="65" t="s">
        <v>634</v>
      </c>
      <c r="D544" s="65">
        <v>24</v>
      </c>
      <c r="E544" s="65">
        <v>45</v>
      </c>
      <c r="F544" s="65">
        <v>1.92</v>
      </c>
      <c r="G544" s="222">
        <f>Tabla14914[[#This Row],[PPF (µmol/s)]]/Tabla14914[[#This Row],[Power use (W)]]</f>
        <v>1.875</v>
      </c>
      <c r="H544" s="199"/>
      <c r="I544" s="199"/>
      <c r="J544" s="230">
        <v>1.875</v>
      </c>
      <c r="K544" s="230"/>
      <c r="L544" s="230"/>
      <c r="M544" s="199"/>
      <c r="N544" s="57" t="s">
        <v>602</v>
      </c>
      <c r="S544" s="562"/>
      <c r="T544" s="623" t="s">
        <v>464</v>
      </c>
      <c r="U544" s="623" t="s">
        <v>453</v>
      </c>
      <c r="V544" s="623">
        <v>30</v>
      </c>
      <c r="W544" s="619"/>
      <c r="X544" s="619"/>
      <c r="Y544" s="636">
        <v>0</v>
      </c>
      <c r="Z544" s="621"/>
      <c r="AA544" s="621"/>
      <c r="AB544" s="621"/>
      <c r="AC544" s="621"/>
      <c r="AD544" s="621"/>
      <c r="AE544" s="621"/>
      <c r="AF544" s="624" t="s">
        <v>1179</v>
      </c>
    </row>
    <row r="545" spans="1:32" hidden="1" x14ac:dyDescent="0.3">
      <c r="A545" s="4"/>
      <c r="B545" s="65" t="s">
        <v>638</v>
      </c>
      <c r="C545" s="65" t="s">
        <v>634</v>
      </c>
      <c r="D545" s="65">
        <v>24</v>
      </c>
      <c r="E545" s="65">
        <v>51</v>
      </c>
      <c r="F545" s="65">
        <v>2.16</v>
      </c>
      <c r="G545" s="222">
        <f>Tabla14914[[#This Row],[PPF (µmol/s)]]/Tabla14914[[#This Row],[Power use (W)]]</f>
        <v>2.125</v>
      </c>
      <c r="H545" s="199"/>
      <c r="I545" s="199"/>
      <c r="J545" s="199"/>
      <c r="K545" s="230">
        <v>2.125</v>
      </c>
      <c r="L545" s="230"/>
      <c r="M545" s="199"/>
      <c r="N545" s="57" t="s">
        <v>612</v>
      </c>
      <c r="S545" s="4"/>
      <c r="T545" s="96" t="s">
        <v>465</v>
      </c>
      <c r="U545" s="96" t="s">
        <v>453</v>
      </c>
      <c r="V545" s="96">
        <v>20</v>
      </c>
      <c r="W545" s="619"/>
      <c r="X545" s="619"/>
      <c r="Y545" s="636">
        <v>0</v>
      </c>
      <c r="Z545" s="621"/>
      <c r="AA545" s="621"/>
      <c r="AB545" s="621"/>
      <c r="AC545" s="621"/>
      <c r="AD545" s="621"/>
      <c r="AE545" s="621"/>
      <c r="AF545" s="66" t="s">
        <v>1180</v>
      </c>
    </row>
    <row r="546" spans="1:32" hidden="1" x14ac:dyDescent="0.3">
      <c r="A546" s="4"/>
      <c r="B546" s="65" t="s">
        <v>639</v>
      </c>
      <c r="C546" s="65" t="s">
        <v>634</v>
      </c>
      <c r="D546" s="65">
        <v>24</v>
      </c>
      <c r="E546" s="65">
        <v>48</v>
      </c>
      <c r="F546" s="65">
        <v>2</v>
      </c>
      <c r="G546" s="222">
        <f>Tabla14914[[#This Row],[PPF (µmol/s)]]/Tabla14914[[#This Row],[Power use (W)]]</f>
        <v>2</v>
      </c>
      <c r="H546" s="199"/>
      <c r="I546" s="199"/>
      <c r="J546" s="199"/>
      <c r="K546" s="230">
        <v>2</v>
      </c>
      <c r="L546" s="230"/>
      <c r="M546" s="199"/>
      <c r="N546" s="57" t="s">
        <v>612</v>
      </c>
      <c r="S546" s="30" t="s">
        <v>502</v>
      </c>
      <c r="T546" s="102" t="s">
        <v>469</v>
      </c>
      <c r="U546" s="102" t="s">
        <v>82</v>
      </c>
      <c r="V546" s="102">
        <v>110</v>
      </c>
      <c r="W546" s="102">
        <v>299.8</v>
      </c>
      <c r="X546" s="102">
        <v>2.74</v>
      </c>
      <c r="Y546" s="234">
        <v>2.7254545454545456</v>
      </c>
      <c r="Z546" s="621"/>
      <c r="AA546" s="621"/>
      <c r="AB546" s="621"/>
      <c r="AC546" s="621"/>
      <c r="AD546" s="622">
        <v>2.7254545454545456</v>
      </c>
      <c r="AE546" s="621"/>
      <c r="AF546" s="68" t="s">
        <v>470</v>
      </c>
    </row>
    <row r="547" spans="1:32" hidden="1" x14ac:dyDescent="0.3">
      <c r="A547" s="4"/>
      <c r="B547" s="65" t="s">
        <v>640</v>
      </c>
      <c r="C547" s="65" t="s">
        <v>634</v>
      </c>
      <c r="D547" s="65">
        <v>24</v>
      </c>
      <c r="E547" s="65">
        <v>51</v>
      </c>
      <c r="F547" s="65">
        <v>2.16</v>
      </c>
      <c r="G547" s="222">
        <f>Tabla14914[[#This Row],[PPF (µmol/s)]]/Tabla14914[[#This Row],[Power use (W)]]</f>
        <v>2.125</v>
      </c>
      <c r="H547" s="199"/>
      <c r="I547" s="199"/>
      <c r="J547" s="199"/>
      <c r="K547" s="230">
        <v>2.125</v>
      </c>
      <c r="L547" s="230"/>
      <c r="M547" s="199"/>
      <c r="N547" s="57" t="s">
        <v>648</v>
      </c>
      <c r="S547" s="546" t="s">
        <v>503</v>
      </c>
      <c r="T547" s="623" t="s">
        <v>471</v>
      </c>
      <c r="U547" s="623" t="s">
        <v>82</v>
      </c>
      <c r="V547" s="623">
        <v>110</v>
      </c>
      <c r="W547" s="623">
        <v>253.5</v>
      </c>
      <c r="X547" s="623">
        <v>2.34</v>
      </c>
      <c r="Y547" s="234">
        <v>2.3045454545454547</v>
      </c>
      <c r="Z547" s="621"/>
      <c r="AA547" s="621"/>
      <c r="AB547" s="621"/>
      <c r="AC547" s="622">
        <v>2.3045454545454547</v>
      </c>
      <c r="AD547" s="622"/>
      <c r="AE547" s="621"/>
      <c r="AF547" s="624" t="s">
        <v>472</v>
      </c>
    </row>
    <row r="548" spans="1:32" hidden="1" x14ac:dyDescent="0.3">
      <c r="A548" s="4"/>
      <c r="B548" s="65" t="s">
        <v>641</v>
      </c>
      <c r="C548" s="65" t="s">
        <v>634</v>
      </c>
      <c r="D548" s="65">
        <v>24</v>
      </c>
      <c r="E548" s="65">
        <v>48</v>
      </c>
      <c r="F548" s="65">
        <v>2</v>
      </c>
      <c r="G548" s="222">
        <f>Tabla14914[[#This Row],[PPF (µmol/s)]]/Tabla14914[[#This Row],[Power use (W)]]</f>
        <v>2</v>
      </c>
      <c r="H548" s="199"/>
      <c r="I548" s="199"/>
      <c r="J548" s="199"/>
      <c r="K548" s="230">
        <v>2</v>
      </c>
      <c r="L548" s="230"/>
      <c r="M548" s="199"/>
      <c r="N548" s="57" t="s">
        <v>648</v>
      </c>
      <c r="S548" s="280" t="s">
        <v>2019</v>
      </c>
      <c r="T548" s="96" t="s">
        <v>473</v>
      </c>
      <c r="U548" s="96" t="s">
        <v>82</v>
      </c>
      <c r="V548" s="96">
        <v>110</v>
      </c>
      <c r="W548" s="96">
        <v>242.3</v>
      </c>
      <c r="X548" s="96">
        <v>2.2400000000000002</v>
      </c>
      <c r="Y548" s="234">
        <v>2.2027272727272726</v>
      </c>
      <c r="Z548" s="621"/>
      <c r="AA548" s="621"/>
      <c r="AB548" s="621"/>
      <c r="AC548" s="622">
        <v>2.2027272727272726</v>
      </c>
      <c r="AD548" s="622"/>
      <c r="AE548" s="621"/>
      <c r="AF548" s="66" t="s">
        <v>474</v>
      </c>
    </row>
    <row r="549" spans="1:32" hidden="1" x14ac:dyDescent="0.3">
      <c r="A549" s="4"/>
      <c r="B549" s="65" t="s">
        <v>642</v>
      </c>
      <c r="C549" s="65" t="s">
        <v>634</v>
      </c>
      <c r="D549" s="65">
        <v>18</v>
      </c>
      <c r="E549" s="65">
        <v>51</v>
      </c>
      <c r="F549" s="65">
        <v>2.83</v>
      </c>
      <c r="G549" s="222">
        <f>Tabla14914[[#This Row],[PPF (µmol/s)]]/Tabla14914[[#This Row],[Power use (W)]]</f>
        <v>2.8333333333333335</v>
      </c>
      <c r="H549" s="199"/>
      <c r="I549" s="199"/>
      <c r="J549" s="199"/>
      <c r="K549" s="230"/>
      <c r="L549" s="230">
        <v>2.8333333333333335</v>
      </c>
      <c r="M549" s="199"/>
      <c r="N549" s="57" t="s">
        <v>649</v>
      </c>
      <c r="S549" s="562"/>
      <c r="T549" s="623" t="s">
        <v>475</v>
      </c>
      <c r="U549" s="623" t="s">
        <v>82</v>
      </c>
      <c r="V549" s="623">
        <v>110</v>
      </c>
      <c r="W549" s="623">
        <v>231.5</v>
      </c>
      <c r="X549" s="623">
        <v>2.14</v>
      </c>
      <c r="Y549" s="234">
        <v>2.1045454545454545</v>
      </c>
      <c r="Z549" s="621"/>
      <c r="AA549" s="621"/>
      <c r="AB549" s="621"/>
      <c r="AC549" s="622">
        <v>2.1045454545454545</v>
      </c>
      <c r="AD549" s="622"/>
      <c r="AE549" s="621"/>
      <c r="AF549" s="624" t="s">
        <v>476</v>
      </c>
    </row>
    <row r="550" spans="1:32" hidden="1" x14ac:dyDescent="0.3">
      <c r="A550" s="4"/>
      <c r="B550" s="65" t="s">
        <v>643</v>
      </c>
      <c r="C550" s="65" t="s">
        <v>634</v>
      </c>
      <c r="D550" s="65">
        <v>18</v>
      </c>
      <c r="E550" s="65">
        <v>47</v>
      </c>
      <c r="F550" s="65">
        <v>2.61</v>
      </c>
      <c r="G550" s="222">
        <f>Tabla14914[[#This Row],[PPF (µmol/s)]]/Tabla14914[[#This Row],[Power use (W)]]</f>
        <v>2.6111111111111112</v>
      </c>
      <c r="H550" s="199"/>
      <c r="I550" s="199"/>
      <c r="J550" s="199"/>
      <c r="K550" s="230"/>
      <c r="L550" s="230">
        <v>2.6111111111111112</v>
      </c>
      <c r="M550" s="199"/>
      <c r="N550" s="57" t="s">
        <v>649</v>
      </c>
      <c r="S550" s="4"/>
      <c r="T550" s="96" t="s">
        <v>1181</v>
      </c>
      <c r="U550" s="96" t="s">
        <v>82</v>
      </c>
      <c r="V550" s="96">
        <v>50</v>
      </c>
      <c r="W550" s="619"/>
      <c r="X550" s="619"/>
      <c r="Y550" s="636">
        <v>0</v>
      </c>
      <c r="Z550" s="621"/>
      <c r="AA550" s="621"/>
      <c r="AB550" s="621"/>
      <c r="AC550" s="621"/>
      <c r="AD550" s="622"/>
      <c r="AE550" s="621"/>
      <c r="AF550" s="66" t="s">
        <v>1182</v>
      </c>
    </row>
    <row r="551" spans="1:32" hidden="1" x14ac:dyDescent="0.3">
      <c r="A551" s="4"/>
      <c r="B551" s="65" t="s">
        <v>644</v>
      </c>
      <c r="C551" s="65" t="s">
        <v>634</v>
      </c>
      <c r="D551" s="65">
        <v>21</v>
      </c>
      <c r="E551" s="65">
        <v>51</v>
      </c>
      <c r="F551" s="65">
        <v>2.42</v>
      </c>
      <c r="G551" s="222">
        <f>Tabla14914[[#This Row],[PPF (µmol/s)]]/Tabla14914[[#This Row],[Power use (W)]]</f>
        <v>2.4285714285714284</v>
      </c>
      <c r="H551" s="199"/>
      <c r="I551" s="199"/>
      <c r="J551" s="199"/>
      <c r="K551" s="230">
        <v>2.4285714285714284</v>
      </c>
      <c r="L551" s="199"/>
      <c r="M551" s="199"/>
      <c r="N551" s="57" t="s">
        <v>586</v>
      </c>
      <c r="S551" s="66"/>
      <c r="T551" s="96" t="s">
        <v>530</v>
      </c>
      <c r="U551" s="96" t="s">
        <v>517</v>
      </c>
      <c r="V551" s="96">
        <v>50</v>
      </c>
      <c r="W551" s="619"/>
      <c r="X551" s="619"/>
      <c r="Y551" s="626">
        <v>0</v>
      </c>
      <c r="Z551" s="621"/>
      <c r="AA551" s="621"/>
      <c r="AB551" s="621"/>
      <c r="AC551" s="621"/>
      <c r="AD551" s="621"/>
      <c r="AE551" s="621"/>
      <c r="AF551" s="66" t="s">
        <v>532</v>
      </c>
    </row>
    <row r="552" spans="1:32" hidden="1" x14ac:dyDescent="0.3">
      <c r="A552" s="4"/>
      <c r="B552" s="65" t="s">
        <v>645</v>
      </c>
      <c r="C552" s="65" t="s">
        <v>634</v>
      </c>
      <c r="D552" s="65">
        <v>21</v>
      </c>
      <c r="E552" s="65">
        <v>50</v>
      </c>
      <c r="F552" s="65">
        <v>2.38</v>
      </c>
      <c r="G552" s="222">
        <f>Tabla14914[[#This Row],[PPF (µmol/s)]]/Tabla14914[[#This Row],[Power use (W)]]</f>
        <v>2.3809523809523809</v>
      </c>
      <c r="H552" s="199"/>
      <c r="I552" s="199"/>
      <c r="J552" s="199"/>
      <c r="K552" s="230">
        <v>2.3809523809523809</v>
      </c>
      <c r="L552" s="199"/>
      <c r="M552" s="199"/>
      <c r="N552" s="57" t="s">
        <v>586</v>
      </c>
      <c r="S552" s="624"/>
      <c r="T552" s="623" t="s">
        <v>531</v>
      </c>
      <c r="U552" s="623" t="s">
        <v>517</v>
      </c>
      <c r="V552" s="623">
        <v>100</v>
      </c>
      <c r="W552" s="619"/>
      <c r="X552" s="619"/>
      <c r="Y552" s="626">
        <v>0</v>
      </c>
      <c r="Z552" s="621"/>
      <c r="AA552" s="621"/>
      <c r="AB552" s="621"/>
      <c r="AC552" s="621"/>
      <c r="AD552" s="621"/>
      <c r="AE552" s="621"/>
      <c r="AF552" s="624" t="s">
        <v>532</v>
      </c>
    </row>
    <row r="553" spans="1:32" hidden="1" x14ac:dyDescent="0.3">
      <c r="A553" s="4"/>
      <c r="B553" s="65" t="s">
        <v>646</v>
      </c>
      <c r="C553" s="65" t="s">
        <v>634</v>
      </c>
      <c r="D553" s="65">
        <v>23</v>
      </c>
      <c r="E553" s="65">
        <v>52</v>
      </c>
      <c r="F553" s="65">
        <v>2.2599999999999998</v>
      </c>
      <c r="G553" s="222">
        <f>Tabla14914[[#This Row],[PPF (µmol/s)]]/Tabla14914[[#This Row],[Power use (W)]]</f>
        <v>2.2608695652173911</v>
      </c>
      <c r="H553" s="199"/>
      <c r="I553" s="199"/>
      <c r="J553" s="199"/>
      <c r="K553" s="230">
        <v>2.2608695652173911</v>
      </c>
      <c r="L553" s="199"/>
      <c r="M553" s="199"/>
      <c r="N553" s="57" t="s">
        <v>650</v>
      </c>
      <c r="S553" s="66"/>
      <c r="T553" s="96" t="s">
        <v>533</v>
      </c>
      <c r="U553" s="96" t="s">
        <v>517</v>
      </c>
      <c r="V553" s="96">
        <v>200</v>
      </c>
      <c r="W553" s="619"/>
      <c r="X553" s="619"/>
      <c r="Y553" s="626">
        <v>0</v>
      </c>
      <c r="Z553" s="621"/>
      <c r="AA553" s="621"/>
      <c r="AB553" s="621"/>
      <c r="AC553" s="621"/>
      <c r="AD553" s="621"/>
      <c r="AE553" s="621"/>
      <c r="AF553" s="66" t="s">
        <v>1195</v>
      </c>
    </row>
    <row r="554" spans="1:32" hidden="1" x14ac:dyDescent="0.3">
      <c r="A554" s="4"/>
      <c r="B554" s="84" t="s">
        <v>647</v>
      </c>
      <c r="C554" s="84" t="s">
        <v>634</v>
      </c>
      <c r="D554" s="84">
        <v>23</v>
      </c>
      <c r="E554" s="84">
        <v>48</v>
      </c>
      <c r="F554" s="84">
        <v>2.09</v>
      </c>
      <c r="G554" s="233">
        <f>Tabla14914[[#This Row],[PPF (µmol/s)]]/Tabla14914[[#This Row],[Power use (W)]]</f>
        <v>2.0869565217391304</v>
      </c>
      <c r="H554" s="206"/>
      <c r="I554" s="206"/>
      <c r="J554" s="206"/>
      <c r="K554" s="235">
        <v>2.0869565217391304</v>
      </c>
      <c r="L554" s="206"/>
      <c r="M554" s="206"/>
      <c r="N554" s="64" t="s">
        <v>650</v>
      </c>
      <c r="S554" s="624"/>
      <c r="T554" s="623" t="s">
        <v>534</v>
      </c>
      <c r="U554" s="623" t="s">
        <v>517</v>
      </c>
      <c r="V554" s="623">
        <v>180</v>
      </c>
      <c r="W554" s="619"/>
      <c r="X554" s="619"/>
      <c r="Y554" s="626">
        <v>0</v>
      </c>
      <c r="Z554" s="621"/>
      <c r="AA554" s="621"/>
      <c r="AB554" s="621"/>
      <c r="AC554" s="621"/>
      <c r="AD554" s="621"/>
      <c r="AE554" s="621"/>
      <c r="AF554" s="624" t="s">
        <v>1196</v>
      </c>
    </row>
    <row r="555" spans="1:32" ht="18.600000000000001" hidden="1" thickBot="1" x14ac:dyDescent="0.4">
      <c r="A555" s="75" t="s">
        <v>653</v>
      </c>
      <c r="B555" s="53"/>
      <c r="C555" s="27"/>
      <c r="D555" s="27"/>
      <c r="E555" s="27"/>
      <c r="F555" s="27"/>
      <c r="G555" s="158"/>
      <c r="H555" s="190"/>
      <c r="I555" s="190"/>
      <c r="J555" s="190"/>
      <c r="K555" s="190"/>
      <c r="L555" s="190"/>
      <c r="M555" s="190"/>
      <c r="N555" s="16"/>
      <c r="S555" s="624"/>
      <c r="T555" s="623" t="s">
        <v>538</v>
      </c>
      <c r="U555" s="623" t="s">
        <v>82</v>
      </c>
      <c r="V555" s="623">
        <v>90</v>
      </c>
      <c r="W555" s="619"/>
      <c r="X555" s="619"/>
      <c r="Y555" s="626">
        <v>0</v>
      </c>
      <c r="Z555" s="621"/>
      <c r="AA555" s="621"/>
      <c r="AB555" s="621"/>
      <c r="AC555" s="621"/>
      <c r="AD555" s="621"/>
      <c r="AE555" s="621"/>
      <c r="AF555" s="624" t="s">
        <v>539</v>
      </c>
    </row>
    <row r="556" spans="1:32" hidden="1" x14ac:dyDescent="0.3">
      <c r="A556" s="30" t="s">
        <v>671</v>
      </c>
      <c r="B556" s="65" t="s">
        <v>654</v>
      </c>
      <c r="C556" s="65" t="s">
        <v>308</v>
      </c>
      <c r="D556" s="65">
        <v>850</v>
      </c>
      <c r="E556" s="65">
        <v>1800</v>
      </c>
      <c r="F556" s="174">
        <v>2.2999999999999998</v>
      </c>
      <c r="G556" s="232">
        <f>Tabla14914[[#This Row],[PPF (µmol/s)]]/Tabla14914[[#This Row],[Power use (W)]]</f>
        <v>2.1176470588235294</v>
      </c>
      <c r="H556" s="199"/>
      <c r="I556" s="199"/>
      <c r="J556" s="199"/>
      <c r="K556" s="230">
        <v>2.2999999999999998</v>
      </c>
      <c r="L556" s="199"/>
      <c r="M556" s="199"/>
      <c r="N556" s="66" t="s">
        <v>2653</v>
      </c>
      <c r="S556" s="624"/>
      <c r="T556" s="623" t="s">
        <v>544</v>
      </c>
      <c r="U556" s="623" t="s">
        <v>82</v>
      </c>
      <c r="V556" s="623">
        <v>15</v>
      </c>
      <c r="W556" s="619"/>
      <c r="X556" s="619"/>
      <c r="Y556" s="626">
        <v>0</v>
      </c>
      <c r="Z556" s="621"/>
      <c r="AA556" s="621"/>
      <c r="AB556" s="621"/>
      <c r="AC556" s="621"/>
      <c r="AD556" s="621"/>
      <c r="AE556" s="621"/>
      <c r="AF556" s="624" t="s">
        <v>555</v>
      </c>
    </row>
    <row r="557" spans="1:32" hidden="1" x14ac:dyDescent="0.3">
      <c r="A557" s="28" t="s">
        <v>672</v>
      </c>
      <c r="B557" s="65" t="s">
        <v>655</v>
      </c>
      <c r="C557" s="65" t="s">
        <v>309</v>
      </c>
      <c r="D557" s="65">
        <v>640</v>
      </c>
      <c r="E557" s="65">
        <v>1300</v>
      </c>
      <c r="F557" s="174">
        <v>2.2999999999999998</v>
      </c>
      <c r="G557" s="232">
        <f>Tabla14914[[#This Row],[PPF (µmol/s)]]/Tabla14914[[#This Row],[Power use (W)]]</f>
        <v>2.03125</v>
      </c>
      <c r="H557" s="199"/>
      <c r="I557" s="199"/>
      <c r="J557" s="199"/>
      <c r="K557" s="230">
        <v>2.2999999999999998</v>
      </c>
      <c r="L557" s="199"/>
      <c r="M557" s="199"/>
      <c r="N557" s="66" t="s">
        <v>2654</v>
      </c>
      <c r="S557" s="66"/>
      <c r="T557" s="96" t="s">
        <v>543</v>
      </c>
      <c r="U557" s="96" t="s">
        <v>82</v>
      </c>
      <c r="V557" s="96">
        <v>15</v>
      </c>
      <c r="W557" s="619"/>
      <c r="X557" s="619"/>
      <c r="Y557" s="626">
        <v>0</v>
      </c>
      <c r="Z557" s="621"/>
      <c r="AA557" s="621"/>
      <c r="AB557" s="621"/>
      <c r="AC557" s="621"/>
      <c r="AD557" s="621"/>
      <c r="AE557" s="621"/>
      <c r="AF557" s="66" t="s">
        <v>556</v>
      </c>
    </row>
    <row r="558" spans="1:32" hidden="1" x14ac:dyDescent="0.3">
      <c r="A558" s="4"/>
      <c r="B558" s="65" t="s">
        <v>656</v>
      </c>
      <c r="C558" s="65" t="s">
        <v>314</v>
      </c>
      <c r="D558" s="65">
        <v>400</v>
      </c>
      <c r="E558" s="65">
        <v>800</v>
      </c>
      <c r="F558" s="174">
        <v>2.2999999999999998</v>
      </c>
      <c r="G558" s="232">
        <f>Tabla14914[[#This Row],[PPF (µmol/s)]]/Tabla14914[[#This Row],[Power use (W)]]</f>
        <v>2</v>
      </c>
      <c r="H558" s="199"/>
      <c r="I558" s="199"/>
      <c r="J558" s="199"/>
      <c r="K558" s="230">
        <v>2.2999999999999998</v>
      </c>
      <c r="L558" s="199"/>
      <c r="M558" s="199"/>
      <c r="N558" s="66" t="s">
        <v>2655</v>
      </c>
      <c r="S558" s="598" t="s">
        <v>577</v>
      </c>
      <c r="T558" s="545" t="s">
        <v>569</v>
      </c>
      <c r="U558" s="623" t="s">
        <v>82</v>
      </c>
      <c r="V558" s="623">
        <v>29.6</v>
      </c>
      <c r="W558" s="623">
        <v>65.599999999999994</v>
      </c>
      <c r="X558" s="623">
        <v>2.2000000000000002</v>
      </c>
      <c r="Y558" s="234">
        <v>2.2162162162162158</v>
      </c>
      <c r="Z558" s="207"/>
      <c r="AA558" s="207"/>
      <c r="AB558" s="207"/>
      <c r="AC558" s="236">
        <v>2.2162162162162158</v>
      </c>
      <c r="AD558" s="207"/>
      <c r="AE558" s="207"/>
      <c r="AF558" s="624" t="s">
        <v>1197</v>
      </c>
    </row>
    <row r="559" spans="1:32" hidden="1" x14ac:dyDescent="0.3">
      <c r="A559" s="66" t="s">
        <v>1351</v>
      </c>
      <c r="B559" s="65" t="s">
        <v>657</v>
      </c>
      <c r="C559" s="96" t="s">
        <v>2069</v>
      </c>
      <c r="D559" s="65">
        <v>660</v>
      </c>
      <c r="E559" s="65">
        <v>1700</v>
      </c>
      <c r="F559" s="65">
        <v>2.6</v>
      </c>
      <c r="G559" s="222">
        <f>Tabla14914[[#This Row],[PPF (µmol/s)]]/Tabla14914[[#This Row],[Power use (W)]]</f>
        <v>2.5757575757575757</v>
      </c>
      <c r="H559" s="199"/>
      <c r="I559" s="199"/>
      <c r="J559" s="199"/>
      <c r="K559" s="230"/>
      <c r="L559" s="230">
        <v>2.5757575757575757</v>
      </c>
      <c r="M559" s="199"/>
      <c r="N559" s="66" t="s">
        <v>2654</v>
      </c>
      <c r="S559" s="73" t="s">
        <v>578</v>
      </c>
      <c r="T559" s="14" t="s">
        <v>570</v>
      </c>
      <c r="U559" s="96" t="s">
        <v>82</v>
      </c>
      <c r="V559" s="96">
        <v>24.8</v>
      </c>
      <c r="W559" s="96">
        <v>48.3</v>
      </c>
      <c r="X559" s="96">
        <v>2</v>
      </c>
      <c r="Y559" s="234">
        <v>1.9475806451612903</v>
      </c>
      <c r="Z559" s="207"/>
      <c r="AA559" s="207"/>
      <c r="AB559" s="236">
        <v>1.9475806451612903</v>
      </c>
      <c r="AC559" s="236"/>
      <c r="AD559" s="207"/>
      <c r="AE559" s="207"/>
      <c r="AF559" s="66" t="s">
        <v>572</v>
      </c>
    </row>
    <row r="560" spans="1:32" hidden="1" x14ac:dyDescent="0.3">
      <c r="A560" s="280" t="s">
        <v>2019</v>
      </c>
      <c r="B560" s="65" t="s">
        <v>658</v>
      </c>
      <c r="C560" s="96" t="s">
        <v>98</v>
      </c>
      <c r="D560" s="65">
        <v>400</v>
      </c>
      <c r="E560" s="65">
        <v>800</v>
      </c>
      <c r="F560" s="174">
        <v>2.2999999999999998</v>
      </c>
      <c r="G560" s="232">
        <f>Tabla14914[[#This Row],[PPF (µmol/s)]]/Tabla14914[[#This Row],[Power use (W)]]</f>
        <v>2</v>
      </c>
      <c r="H560" s="199"/>
      <c r="I560" s="199"/>
      <c r="J560" s="199"/>
      <c r="K560" s="230">
        <v>2.2999999999999998</v>
      </c>
      <c r="L560" s="230"/>
      <c r="M560" s="199"/>
      <c r="N560" s="66" t="s">
        <v>2654</v>
      </c>
      <c r="S560" s="562" t="s">
        <v>1198</v>
      </c>
      <c r="T560" s="545" t="s">
        <v>573</v>
      </c>
      <c r="U560" s="623" t="s">
        <v>82</v>
      </c>
      <c r="V560" s="623">
        <v>28.5</v>
      </c>
      <c r="W560" s="623">
        <v>74.5</v>
      </c>
      <c r="X560" s="623">
        <v>2.6</v>
      </c>
      <c r="Y560" s="234">
        <v>2.6140350877192984</v>
      </c>
      <c r="Z560" s="207"/>
      <c r="AA560" s="207"/>
      <c r="AB560" s="207"/>
      <c r="AC560" s="236"/>
      <c r="AD560" s="236">
        <v>2.6140350877192984</v>
      </c>
      <c r="AE560" s="207"/>
      <c r="AF560" s="624" t="s">
        <v>571</v>
      </c>
    </row>
    <row r="561" spans="1:32" hidden="1" x14ac:dyDescent="0.3">
      <c r="A561" s="4"/>
      <c r="B561" s="65" t="s">
        <v>659</v>
      </c>
      <c r="C561" s="96" t="s">
        <v>2065</v>
      </c>
      <c r="D561" s="65">
        <v>600</v>
      </c>
      <c r="E561" s="65">
        <v>1200</v>
      </c>
      <c r="F561" s="174">
        <v>2.2999999999999998</v>
      </c>
      <c r="G561" s="232">
        <f>Tabla14914[[#This Row],[PPF (µmol/s)]]/Tabla14914[[#This Row],[Power use (W)]]</f>
        <v>2</v>
      </c>
      <c r="H561" s="199"/>
      <c r="I561" s="199"/>
      <c r="J561" s="199"/>
      <c r="K561" s="230">
        <v>2.2999999999999998</v>
      </c>
      <c r="L561" s="230"/>
      <c r="M561" s="199"/>
      <c r="N561" s="66" t="s">
        <v>2663</v>
      </c>
      <c r="S561" s="280" t="s">
        <v>2019</v>
      </c>
      <c r="T561" s="14" t="s">
        <v>574</v>
      </c>
      <c r="U561" s="96" t="s">
        <v>82</v>
      </c>
      <c r="V561" s="96">
        <v>28.1</v>
      </c>
      <c r="W561" s="96">
        <v>78.900000000000006</v>
      </c>
      <c r="X561" s="96">
        <v>2.8</v>
      </c>
      <c r="Y561" s="234">
        <v>2.8078291814946619</v>
      </c>
      <c r="Z561" s="207"/>
      <c r="AA561" s="207"/>
      <c r="AB561" s="207"/>
      <c r="AC561" s="236"/>
      <c r="AD561" s="236">
        <v>2.8078291814946619</v>
      </c>
      <c r="AE561" s="207"/>
      <c r="AF561" s="66" t="s">
        <v>571</v>
      </c>
    </row>
    <row r="562" spans="1:32" hidden="1" x14ac:dyDescent="0.3">
      <c r="A562" s="4"/>
      <c r="B562" s="65" t="s">
        <v>661</v>
      </c>
      <c r="C562" s="96" t="s">
        <v>2065</v>
      </c>
      <c r="D562" s="65">
        <v>400</v>
      </c>
      <c r="E562" s="65">
        <v>480</v>
      </c>
      <c r="F562" s="174">
        <v>1.5</v>
      </c>
      <c r="G562" s="232">
        <f>Tabla14914[[#This Row],[PPF (µmol/s)]]/Tabla14914[[#This Row],[Power use (W)]]</f>
        <v>1.2</v>
      </c>
      <c r="H562" s="199"/>
      <c r="I562" s="230"/>
      <c r="J562" s="199">
        <v>1.5</v>
      </c>
      <c r="K562" s="230"/>
      <c r="L562" s="230"/>
      <c r="M562" s="199"/>
      <c r="N562" s="66" t="s">
        <v>2662</v>
      </c>
      <c r="S562" s="562"/>
      <c r="T562" s="545" t="s">
        <v>575</v>
      </c>
      <c r="U562" s="623" t="s">
        <v>82</v>
      </c>
      <c r="V562" s="623">
        <v>30.5</v>
      </c>
      <c r="W562" s="623">
        <v>63</v>
      </c>
      <c r="X562" s="623">
        <v>2.1</v>
      </c>
      <c r="Y562" s="234">
        <v>2.0655737704918034</v>
      </c>
      <c r="Z562" s="207"/>
      <c r="AA562" s="207"/>
      <c r="AB562" s="207"/>
      <c r="AC562" s="236">
        <v>2.0655737704918034</v>
      </c>
      <c r="AD562" s="207"/>
      <c r="AE562" s="207"/>
      <c r="AF562" s="624" t="s">
        <v>572</v>
      </c>
    </row>
    <row r="563" spans="1:32" hidden="1" x14ac:dyDescent="0.3">
      <c r="A563" s="4"/>
      <c r="B563" s="65" t="s">
        <v>662</v>
      </c>
      <c r="C563" s="96" t="s">
        <v>2065</v>
      </c>
      <c r="D563" s="65">
        <v>800</v>
      </c>
      <c r="E563" s="65">
        <v>960</v>
      </c>
      <c r="F563" s="174">
        <v>1.5</v>
      </c>
      <c r="G563" s="232">
        <f>Tabla14914[[#This Row],[PPF (µmol/s)]]/Tabla14914[[#This Row],[Power use (W)]]</f>
        <v>1.2</v>
      </c>
      <c r="H563" s="199"/>
      <c r="I563" s="230"/>
      <c r="J563" s="199">
        <v>1.5</v>
      </c>
      <c r="K563" s="230"/>
      <c r="L563" s="230"/>
      <c r="M563" s="199"/>
      <c r="N563" s="66" t="s">
        <v>2661</v>
      </c>
      <c r="S563" s="8"/>
      <c r="T563" s="26" t="s">
        <v>576</v>
      </c>
      <c r="U563" s="97" t="s">
        <v>82</v>
      </c>
      <c r="V563" s="97">
        <v>30.7</v>
      </c>
      <c r="W563" s="97">
        <v>69.2</v>
      </c>
      <c r="X563" s="97">
        <v>2.2999999999999998</v>
      </c>
      <c r="Y563" s="643">
        <v>2.2540716612377851</v>
      </c>
      <c r="Z563" s="641"/>
      <c r="AA563" s="641"/>
      <c r="AB563" s="641"/>
      <c r="AC563" s="642">
        <v>2.2540716612377851</v>
      </c>
      <c r="AD563" s="641"/>
      <c r="AE563" s="641"/>
      <c r="AF563" s="76" t="s">
        <v>572</v>
      </c>
    </row>
    <row r="564" spans="1:32" hidden="1" x14ac:dyDescent="0.3">
      <c r="A564" s="4"/>
      <c r="B564" s="65" t="s">
        <v>663</v>
      </c>
      <c r="C564" s="65" t="s">
        <v>168</v>
      </c>
      <c r="D564" s="65">
        <v>60</v>
      </c>
      <c r="E564" s="65">
        <v>136</v>
      </c>
      <c r="F564" s="65">
        <v>2.2999999999999998</v>
      </c>
      <c r="G564" s="222">
        <f>Tabla14914[[#This Row],[PPF (µmol/s)]]/Tabla14914[[#This Row],[Power use (W)]]</f>
        <v>2.2666666666666666</v>
      </c>
      <c r="H564" s="199"/>
      <c r="I564" s="199"/>
      <c r="J564" s="199"/>
      <c r="K564" s="230">
        <v>2.2666666666666666</v>
      </c>
      <c r="L564" s="230"/>
      <c r="M564" s="199"/>
      <c r="N564" s="66" t="s">
        <v>2664</v>
      </c>
      <c r="S564" s="30" t="s">
        <v>651</v>
      </c>
      <c r="T564" s="96" t="s">
        <v>580</v>
      </c>
      <c r="U564" s="96" t="s">
        <v>82</v>
      </c>
      <c r="V564" s="96">
        <v>150</v>
      </c>
      <c r="W564" s="96">
        <v>354</v>
      </c>
      <c r="X564" s="96">
        <v>2.4</v>
      </c>
      <c r="Y564" s="234">
        <v>2.36</v>
      </c>
      <c r="Z564" s="207"/>
      <c r="AA564" s="207"/>
      <c r="AB564" s="207"/>
      <c r="AC564" s="236">
        <v>2.36</v>
      </c>
      <c r="AD564" s="207"/>
      <c r="AE564" s="207"/>
      <c r="AF564" s="66" t="s">
        <v>1207</v>
      </c>
    </row>
    <row r="565" spans="1:32" hidden="1" x14ac:dyDescent="0.3">
      <c r="A565" s="4"/>
      <c r="B565" s="65" t="s">
        <v>664</v>
      </c>
      <c r="C565" s="65" t="s">
        <v>168</v>
      </c>
      <c r="D565" s="65">
        <v>120</v>
      </c>
      <c r="E565" s="65">
        <v>276</v>
      </c>
      <c r="F565" s="65">
        <v>2.2999999999999998</v>
      </c>
      <c r="G565" s="222">
        <f>Tabla14914[[#This Row],[PPF (µmol/s)]]/Tabla14914[[#This Row],[Power use (W)]]</f>
        <v>2.2999999999999998</v>
      </c>
      <c r="H565" s="199"/>
      <c r="I565" s="199"/>
      <c r="J565" s="199"/>
      <c r="K565" s="230">
        <v>2.2999999999999998</v>
      </c>
      <c r="L565" s="230"/>
      <c r="M565" s="199"/>
      <c r="N565" s="66" t="s">
        <v>2664</v>
      </c>
      <c r="S565" s="546" t="s">
        <v>652</v>
      </c>
      <c r="T565" s="623" t="s">
        <v>581</v>
      </c>
      <c r="U565" s="623" t="s">
        <v>82</v>
      </c>
      <c r="V565" s="623">
        <v>150</v>
      </c>
      <c r="W565" s="623">
        <v>354</v>
      </c>
      <c r="X565" s="623">
        <v>2.4</v>
      </c>
      <c r="Y565" s="234">
        <v>2.36</v>
      </c>
      <c r="Z565" s="207"/>
      <c r="AA565" s="207"/>
      <c r="AB565" s="207"/>
      <c r="AC565" s="236">
        <v>2.36</v>
      </c>
      <c r="AD565" s="207"/>
      <c r="AE565" s="207"/>
      <c r="AF565" s="624" t="s">
        <v>1208</v>
      </c>
    </row>
    <row r="566" spans="1:32" hidden="1" x14ac:dyDescent="0.3">
      <c r="A566" s="4"/>
      <c r="B566" s="65" t="s">
        <v>665</v>
      </c>
      <c r="C566" s="65" t="s">
        <v>82</v>
      </c>
      <c r="D566" s="65">
        <v>40</v>
      </c>
      <c r="E566" s="65">
        <v>84</v>
      </c>
      <c r="F566" s="174">
        <v>2.2999999999999998</v>
      </c>
      <c r="G566" s="232">
        <f>Tabla14914[[#This Row],[PPF (µmol/s)]]/Tabla14914[[#This Row],[Power use (W)]]</f>
        <v>2.1</v>
      </c>
      <c r="H566" s="199"/>
      <c r="I566" s="199"/>
      <c r="J566" s="199"/>
      <c r="K566" s="230">
        <v>2.2999999999999998</v>
      </c>
      <c r="L566" s="230"/>
      <c r="M566" s="199"/>
      <c r="N566" s="66" t="s">
        <v>2660</v>
      </c>
      <c r="S566" s="280" t="s">
        <v>2019</v>
      </c>
      <c r="T566" s="96" t="s">
        <v>582</v>
      </c>
      <c r="U566" s="96" t="s">
        <v>82</v>
      </c>
      <c r="V566" s="96">
        <v>150</v>
      </c>
      <c r="W566" s="96">
        <v>344</v>
      </c>
      <c r="X566" s="96">
        <v>2.2999999999999998</v>
      </c>
      <c r="Y566" s="234">
        <v>2.2933333333333334</v>
      </c>
      <c r="Z566" s="207"/>
      <c r="AA566" s="207"/>
      <c r="AB566" s="207"/>
      <c r="AC566" s="236">
        <v>2.2933333333333334</v>
      </c>
      <c r="AD566" s="207"/>
      <c r="AE566" s="207"/>
      <c r="AF566" s="66" t="s">
        <v>1209</v>
      </c>
    </row>
    <row r="567" spans="1:32" hidden="1" x14ac:dyDescent="0.3">
      <c r="A567" s="4"/>
      <c r="B567" s="65" t="s">
        <v>666</v>
      </c>
      <c r="C567" s="65" t="s">
        <v>82</v>
      </c>
      <c r="D567" s="65">
        <v>90</v>
      </c>
      <c r="E567" s="65">
        <v>180</v>
      </c>
      <c r="F567" s="174">
        <v>2.2999999999999998</v>
      </c>
      <c r="G567" s="232">
        <f>Tabla14914[[#This Row],[PPF (µmol/s)]]/Tabla14914[[#This Row],[Power use (W)]]</f>
        <v>2</v>
      </c>
      <c r="H567" s="199"/>
      <c r="I567" s="199"/>
      <c r="J567" s="199"/>
      <c r="K567" s="230">
        <v>2.2999999999999998</v>
      </c>
      <c r="L567" s="230"/>
      <c r="M567" s="199"/>
      <c r="N567" s="66" t="s">
        <v>2659</v>
      </c>
      <c r="S567" s="562"/>
      <c r="T567" s="623" t="s">
        <v>583</v>
      </c>
      <c r="U567" s="623" t="s">
        <v>82</v>
      </c>
      <c r="V567" s="623">
        <v>150</v>
      </c>
      <c r="W567" s="623">
        <v>344</v>
      </c>
      <c r="X567" s="623">
        <v>2.2999999999999998</v>
      </c>
      <c r="Y567" s="234">
        <v>2.2933333333333334</v>
      </c>
      <c r="Z567" s="207"/>
      <c r="AA567" s="207"/>
      <c r="AB567" s="207"/>
      <c r="AC567" s="236">
        <v>2.2933333333333334</v>
      </c>
      <c r="AD567" s="207"/>
      <c r="AE567" s="207"/>
      <c r="AF567" s="624" t="s">
        <v>1209</v>
      </c>
    </row>
    <row r="568" spans="1:32" hidden="1" x14ac:dyDescent="0.3">
      <c r="A568" s="4"/>
      <c r="B568" s="65" t="s">
        <v>667</v>
      </c>
      <c r="C568" s="65" t="s">
        <v>82</v>
      </c>
      <c r="D568" s="65">
        <v>150</v>
      </c>
      <c r="E568" s="65">
        <v>300</v>
      </c>
      <c r="F568" s="174">
        <v>2.2999999999999998</v>
      </c>
      <c r="G568" s="232">
        <f>Tabla14914[[#This Row],[PPF (µmol/s)]]/Tabla14914[[#This Row],[Power use (W)]]</f>
        <v>2</v>
      </c>
      <c r="H568" s="199"/>
      <c r="I568" s="199"/>
      <c r="J568" s="199"/>
      <c r="K568" s="230">
        <v>2.2999999999999998</v>
      </c>
      <c r="L568" s="230"/>
      <c r="M568" s="199"/>
      <c r="N568" s="66" t="s">
        <v>2658</v>
      </c>
      <c r="S568" s="4"/>
      <c r="T568" s="96" t="s">
        <v>584</v>
      </c>
      <c r="U568" s="96" t="s">
        <v>82</v>
      </c>
      <c r="V568" s="96">
        <v>150</v>
      </c>
      <c r="W568" s="96">
        <v>335</v>
      </c>
      <c r="X568" s="96">
        <v>2.2000000000000002</v>
      </c>
      <c r="Y568" s="234">
        <v>2.2333333333333334</v>
      </c>
      <c r="Z568" s="207"/>
      <c r="AA568" s="207"/>
      <c r="AB568" s="207"/>
      <c r="AC568" s="236">
        <v>2.2333333333333334</v>
      </c>
      <c r="AD568" s="207"/>
      <c r="AE568" s="207"/>
      <c r="AF568" s="66" t="s">
        <v>1210</v>
      </c>
    </row>
    <row r="569" spans="1:32" hidden="1" x14ac:dyDescent="0.3">
      <c r="A569" s="4"/>
      <c r="B569" s="65" t="s">
        <v>668</v>
      </c>
      <c r="C569" s="65" t="s">
        <v>82</v>
      </c>
      <c r="D569" s="65">
        <v>100</v>
      </c>
      <c r="E569" s="65">
        <v>200</v>
      </c>
      <c r="F569" s="174">
        <v>2.2999999999999998</v>
      </c>
      <c r="G569" s="232">
        <f>Tabla14914[[#This Row],[PPF (µmol/s)]]/Tabla14914[[#This Row],[Power use (W)]]</f>
        <v>2</v>
      </c>
      <c r="H569" s="199"/>
      <c r="I569" s="199"/>
      <c r="J569" s="199"/>
      <c r="K569" s="230">
        <v>2.2999999999999998</v>
      </c>
      <c r="L569" s="230"/>
      <c r="M569" s="199"/>
      <c r="N569" s="66" t="s">
        <v>2657</v>
      </c>
      <c r="S569" s="562"/>
      <c r="T569" s="623" t="s">
        <v>585</v>
      </c>
      <c r="U569" s="623" t="s">
        <v>82</v>
      </c>
      <c r="V569" s="623">
        <v>150</v>
      </c>
      <c r="W569" s="623">
        <v>335</v>
      </c>
      <c r="X569" s="623">
        <v>2.2000000000000002</v>
      </c>
      <c r="Y569" s="234">
        <v>2.2333333333333334</v>
      </c>
      <c r="Z569" s="207"/>
      <c r="AA569" s="207"/>
      <c r="AB569" s="207"/>
      <c r="AC569" s="236">
        <v>2.2333333333333334</v>
      </c>
      <c r="AD569" s="207"/>
      <c r="AE569" s="207"/>
      <c r="AF569" s="624" t="s">
        <v>1210</v>
      </c>
    </row>
    <row r="570" spans="1:32" hidden="1" x14ac:dyDescent="0.3">
      <c r="A570" s="4"/>
      <c r="B570" s="65" t="s">
        <v>669</v>
      </c>
      <c r="C570" s="65" t="s">
        <v>82</v>
      </c>
      <c r="D570" s="65">
        <v>35</v>
      </c>
      <c r="E570" s="65">
        <v>90</v>
      </c>
      <c r="F570" s="65">
        <v>2.6</v>
      </c>
      <c r="G570" s="222">
        <f>Tabla14914[[#This Row],[PPF (µmol/s)]]/Tabla14914[[#This Row],[Power use (W)]]</f>
        <v>2.5714285714285716</v>
      </c>
      <c r="H570" s="199"/>
      <c r="I570" s="199"/>
      <c r="J570" s="199"/>
      <c r="K570" s="199"/>
      <c r="L570" s="230">
        <v>2.5714285714285716</v>
      </c>
      <c r="M570" s="199"/>
      <c r="N570" s="66" t="s">
        <v>2656</v>
      </c>
      <c r="S570" s="4"/>
      <c r="T570" s="96" t="s">
        <v>587</v>
      </c>
      <c r="U570" s="96" t="s">
        <v>82</v>
      </c>
      <c r="V570" s="96">
        <v>150</v>
      </c>
      <c r="W570" s="96">
        <v>352</v>
      </c>
      <c r="X570" s="96">
        <v>2.4</v>
      </c>
      <c r="Y570" s="234">
        <v>2.3466666666666667</v>
      </c>
      <c r="Z570" s="207"/>
      <c r="AA570" s="207"/>
      <c r="AB570" s="207"/>
      <c r="AC570" s="236">
        <v>2.3466666666666667</v>
      </c>
      <c r="AD570" s="207"/>
      <c r="AE570" s="207"/>
      <c r="AF570" s="66" t="s">
        <v>1211</v>
      </c>
    </row>
    <row r="571" spans="1:32" hidden="1" x14ac:dyDescent="0.3">
      <c r="A571" s="4"/>
      <c r="B571" s="84" t="s">
        <v>670</v>
      </c>
      <c r="C571" s="84" t="s">
        <v>82</v>
      </c>
      <c r="D571" s="84">
        <v>110</v>
      </c>
      <c r="E571" s="84">
        <v>280</v>
      </c>
      <c r="F571" s="84">
        <v>2.6</v>
      </c>
      <c r="G571" s="233">
        <f>Tabla14914[[#This Row],[PPF (µmol/s)]]/Tabla14914[[#This Row],[Power use (W)]]</f>
        <v>2.5454545454545454</v>
      </c>
      <c r="H571" s="206"/>
      <c r="I571" s="206"/>
      <c r="J571" s="206"/>
      <c r="K571" s="206"/>
      <c r="L571" s="235">
        <v>2.5454545454545454</v>
      </c>
      <c r="M571" s="206"/>
      <c r="N571" s="76" t="s">
        <v>2656</v>
      </c>
      <c r="S571" s="562"/>
      <c r="T571" s="623" t="s">
        <v>588</v>
      </c>
      <c r="U571" s="623" t="s">
        <v>82</v>
      </c>
      <c r="V571" s="623">
        <v>150</v>
      </c>
      <c r="W571" s="623">
        <v>352</v>
      </c>
      <c r="X571" s="623">
        <v>2.4</v>
      </c>
      <c r="Y571" s="234">
        <v>2.3466666666666667</v>
      </c>
      <c r="Z571" s="207"/>
      <c r="AA571" s="207"/>
      <c r="AB571" s="207"/>
      <c r="AC571" s="236">
        <v>2.3466666666666667</v>
      </c>
      <c r="AD571" s="207"/>
      <c r="AE571" s="207"/>
      <c r="AF571" s="624" t="s">
        <v>1211</v>
      </c>
    </row>
    <row r="572" spans="1:32" ht="18.600000000000001" hidden="1" thickBot="1" x14ac:dyDescent="0.4">
      <c r="A572" s="56" t="s">
        <v>673</v>
      </c>
      <c r="B572" s="53"/>
      <c r="C572" s="27"/>
      <c r="D572" s="27"/>
      <c r="E572" s="27"/>
      <c r="F572" s="27"/>
      <c r="G572" s="158"/>
      <c r="H572" s="190"/>
      <c r="I572" s="190"/>
      <c r="J572" s="190"/>
      <c r="K572" s="190"/>
      <c r="L572" s="190"/>
      <c r="M572" s="190"/>
      <c r="N572" s="16"/>
      <c r="S572" s="4"/>
      <c r="T572" s="96" t="s">
        <v>589</v>
      </c>
      <c r="U572" s="96" t="s">
        <v>82</v>
      </c>
      <c r="V572" s="96">
        <v>150</v>
      </c>
      <c r="W572" s="96">
        <v>262</v>
      </c>
      <c r="X572" s="96">
        <v>1.8</v>
      </c>
      <c r="Y572" s="234">
        <v>1.7466666666666666</v>
      </c>
      <c r="Z572" s="207"/>
      <c r="AA572" s="207"/>
      <c r="AB572" s="236">
        <v>1.7466666666666666</v>
      </c>
      <c r="AC572" s="236"/>
      <c r="AD572" s="207"/>
      <c r="AE572" s="207"/>
      <c r="AF572" s="66" t="s">
        <v>1212</v>
      </c>
    </row>
    <row r="573" spans="1:32" hidden="1" x14ac:dyDescent="0.3">
      <c r="A573" s="28" t="s">
        <v>703</v>
      </c>
      <c r="B573" s="85" t="s">
        <v>674</v>
      </c>
      <c r="C573" s="102" t="s">
        <v>424</v>
      </c>
      <c r="D573" s="85">
        <v>210</v>
      </c>
      <c r="E573" s="85">
        <v>620</v>
      </c>
      <c r="F573" s="277">
        <v>3.2</v>
      </c>
      <c r="G573" s="455">
        <f>Tabla14914[[#This Row],[PPF (µmol/s)]]/Tabla14914[[#This Row],[Power use (W)]]</f>
        <v>2.9523809523809526</v>
      </c>
      <c r="H573" s="195"/>
      <c r="I573" s="195"/>
      <c r="J573" s="195"/>
      <c r="K573" s="195"/>
      <c r="L573" s="218"/>
      <c r="M573" s="195">
        <v>3.2</v>
      </c>
      <c r="N573" s="68" t="s">
        <v>1838</v>
      </c>
      <c r="S573" s="562"/>
      <c r="T573" s="623" t="s">
        <v>590</v>
      </c>
      <c r="U573" s="623" t="s">
        <v>82</v>
      </c>
      <c r="V573" s="623">
        <v>150</v>
      </c>
      <c r="W573" s="623">
        <v>262</v>
      </c>
      <c r="X573" s="623">
        <v>1.8</v>
      </c>
      <c r="Y573" s="234">
        <v>1.7466666666666666</v>
      </c>
      <c r="Z573" s="207"/>
      <c r="AA573" s="207"/>
      <c r="AB573" s="236">
        <v>1.7466666666666666</v>
      </c>
      <c r="AC573" s="236"/>
      <c r="AD573" s="207"/>
      <c r="AE573" s="207"/>
      <c r="AF573" s="624" t="s">
        <v>1212</v>
      </c>
    </row>
    <row r="574" spans="1:32" hidden="1" x14ac:dyDescent="0.3">
      <c r="A574" s="65" t="s">
        <v>704</v>
      </c>
      <c r="B574" s="65" t="s">
        <v>675</v>
      </c>
      <c r="C574" s="102" t="s">
        <v>424</v>
      </c>
      <c r="D574" s="65">
        <v>420</v>
      </c>
      <c r="E574" s="65">
        <v>1240</v>
      </c>
      <c r="F574" s="174">
        <v>3.2</v>
      </c>
      <c r="G574" s="232">
        <f>Tabla14914[[#This Row],[PPF (µmol/s)]]/Tabla14914[[#This Row],[Power use (W)]]</f>
        <v>2.9523809523809526</v>
      </c>
      <c r="H574" s="195"/>
      <c r="I574" s="195"/>
      <c r="J574" s="195"/>
      <c r="K574" s="195"/>
      <c r="L574" s="218"/>
      <c r="M574" s="195">
        <v>3.2</v>
      </c>
      <c r="N574" s="66" t="s">
        <v>1838</v>
      </c>
      <c r="S574" s="4"/>
      <c r="T574" s="96" t="s">
        <v>591</v>
      </c>
      <c r="U574" s="96" t="s">
        <v>82</v>
      </c>
      <c r="V574" s="96">
        <v>150</v>
      </c>
      <c r="W574" s="96">
        <v>320</v>
      </c>
      <c r="X574" s="96">
        <v>2.1</v>
      </c>
      <c r="Y574" s="234">
        <v>2.1333333333333333</v>
      </c>
      <c r="Z574" s="207"/>
      <c r="AA574" s="207"/>
      <c r="AB574" s="236"/>
      <c r="AC574" s="236">
        <v>2.1333333333333333</v>
      </c>
      <c r="AD574" s="207"/>
      <c r="AE574" s="207"/>
      <c r="AF574" s="66" t="s">
        <v>1213</v>
      </c>
    </row>
    <row r="575" spans="1:32" hidden="1" x14ac:dyDescent="0.3">
      <c r="A575" s="280" t="s">
        <v>2019</v>
      </c>
      <c r="B575" s="65" t="s">
        <v>676</v>
      </c>
      <c r="C575" s="102" t="s">
        <v>424</v>
      </c>
      <c r="D575" s="65">
        <v>630</v>
      </c>
      <c r="E575" s="65">
        <v>1860</v>
      </c>
      <c r="F575" s="174">
        <v>3.2</v>
      </c>
      <c r="G575" s="232">
        <f>Tabla14914[[#This Row],[PPF (µmol/s)]]/Tabla14914[[#This Row],[Power use (W)]]</f>
        <v>2.9523809523809526</v>
      </c>
      <c r="H575" s="195"/>
      <c r="I575" s="195"/>
      <c r="J575" s="195"/>
      <c r="K575" s="195"/>
      <c r="L575" s="218"/>
      <c r="M575" s="195">
        <v>3.2</v>
      </c>
      <c r="N575" s="66" t="s">
        <v>1838</v>
      </c>
      <c r="S575" s="562"/>
      <c r="T575" s="623" t="s">
        <v>592</v>
      </c>
      <c r="U575" s="623" t="s">
        <v>82</v>
      </c>
      <c r="V575" s="623">
        <v>150</v>
      </c>
      <c r="W575" s="623">
        <v>320</v>
      </c>
      <c r="X575" s="623">
        <v>2.1</v>
      </c>
      <c r="Y575" s="234">
        <v>2.1333333333333333</v>
      </c>
      <c r="Z575" s="207"/>
      <c r="AA575" s="207"/>
      <c r="AB575" s="236"/>
      <c r="AC575" s="236">
        <v>2.1333333333333333</v>
      </c>
      <c r="AD575" s="207"/>
      <c r="AE575" s="207"/>
      <c r="AF575" s="624" t="s">
        <v>1214</v>
      </c>
    </row>
    <row r="576" spans="1:32" hidden="1" x14ac:dyDescent="0.3">
      <c r="A576" s="57"/>
      <c r="B576" s="65" t="s">
        <v>677</v>
      </c>
      <c r="C576" s="65" t="s">
        <v>477</v>
      </c>
      <c r="D576" s="65">
        <v>1350</v>
      </c>
      <c r="E576" s="65">
        <v>3200</v>
      </c>
      <c r="F576" s="82"/>
      <c r="G576" s="214">
        <f>Tabla14914[[#This Row],[PPF (µmol/s)]]/Tabla14914[[#This Row],[Power use (W)]]</f>
        <v>2.3703703703703702</v>
      </c>
      <c r="H576" s="195"/>
      <c r="I576" s="195"/>
      <c r="J576" s="195"/>
      <c r="K576" s="218">
        <v>2.37</v>
      </c>
      <c r="L576" s="218"/>
      <c r="M576" s="195"/>
      <c r="N576" s="66" t="s">
        <v>1839</v>
      </c>
      <c r="S576" s="4"/>
      <c r="T576" s="96" t="s">
        <v>593</v>
      </c>
      <c r="U576" s="96" t="s">
        <v>82</v>
      </c>
      <c r="V576" s="96">
        <v>150</v>
      </c>
      <c r="W576" s="96">
        <v>270</v>
      </c>
      <c r="X576" s="96">
        <v>1.8</v>
      </c>
      <c r="Y576" s="234">
        <v>1.8</v>
      </c>
      <c r="Z576" s="207"/>
      <c r="AA576" s="207"/>
      <c r="AB576" s="236">
        <v>1.8</v>
      </c>
      <c r="AC576" s="236"/>
      <c r="AD576" s="207"/>
      <c r="AE576" s="207"/>
      <c r="AF576" s="66" t="s">
        <v>1215</v>
      </c>
    </row>
    <row r="577" spans="1:32" hidden="1" x14ac:dyDescent="0.3">
      <c r="A577" s="57"/>
      <c r="B577" s="65" t="s">
        <v>678</v>
      </c>
      <c r="C577" s="96" t="s">
        <v>424</v>
      </c>
      <c r="D577" s="65">
        <v>210</v>
      </c>
      <c r="E577" s="65">
        <v>620</v>
      </c>
      <c r="F577" s="174">
        <v>3.2</v>
      </c>
      <c r="G577" s="232">
        <f>Tabla14914[[#This Row],[PPF (µmol/s)]]/Tabla14914[[#This Row],[Power use (W)]]</f>
        <v>2.9523809523809526</v>
      </c>
      <c r="H577" s="195"/>
      <c r="I577" s="195"/>
      <c r="J577" s="195"/>
      <c r="K577" s="218"/>
      <c r="L577" s="218"/>
      <c r="M577" s="195">
        <v>3.2</v>
      </c>
      <c r="N577" s="66" t="s">
        <v>1840</v>
      </c>
      <c r="S577" s="562"/>
      <c r="T577" s="623" t="s">
        <v>594</v>
      </c>
      <c r="U577" s="623" t="s">
        <v>82</v>
      </c>
      <c r="V577" s="623">
        <v>150</v>
      </c>
      <c r="W577" s="623">
        <v>270</v>
      </c>
      <c r="X577" s="623">
        <v>1.8</v>
      </c>
      <c r="Y577" s="234">
        <v>1.8</v>
      </c>
      <c r="Z577" s="207"/>
      <c r="AA577" s="207"/>
      <c r="AB577" s="236">
        <v>1.8</v>
      </c>
      <c r="AC577" s="236"/>
      <c r="AD577" s="207"/>
      <c r="AE577" s="207"/>
      <c r="AF577" s="624" t="s">
        <v>1215</v>
      </c>
    </row>
    <row r="578" spans="1:32" hidden="1" x14ac:dyDescent="0.3">
      <c r="A578" s="57"/>
      <c r="B578" s="65" t="s">
        <v>679</v>
      </c>
      <c r="C578" s="96" t="s">
        <v>424</v>
      </c>
      <c r="D578" s="65">
        <v>510</v>
      </c>
      <c r="E578" s="65">
        <v>1500</v>
      </c>
      <c r="F578" s="174">
        <v>3.2</v>
      </c>
      <c r="G578" s="232">
        <f>Tabla14914[[#This Row],[PPF (µmol/s)]]/Tabla14914[[#This Row],[Power use (W)]]</f>
        <v>2.9411764705882355</v>
      </c>
      <c r="H578" s="195"/>
      <c r="I578" s="195"/>
      <c r="J578" s="195"/>
      <c r="K578" s="218"/>
      <c r="L578" s="218"/>
      <c r="M578" s="195">
        <v>3.2</v>
      </c>
      <c r="N578" s="66" t="s">
        <v>1840</v>
      </c>
      <c r="S578" s="4"/>
      <c r="T578" s="96" t="s">
        <v>595</v>
      </c>
      <c r="U578" s="96" t="s">
        <v>82</v>
      </c>
      <c r="V578" s="96">
        <v>150</v>
      </c>
      <c r="W578" s="96">
        <v>290</v>
      </c>
      <c r="X578" s="96">
        <v>1.9</v>
      </c>
      <c r="Y578" s="234">
        <v>1.9333333333333333</v>
      </c>
      <c r="Z578" s="207"/>
      <c r="AA578" s="207"/>
      <c r="AB578" s="236">
        <v>1.9333333333333333</v>
      </c>
      <c r="AC578" s="236"/>
      <c r="AD578" s="207"/>
      <c r="AE578" s="207"/>
      <c r="AF578" s="66" t="s">
        <v>1216</v>
      </c>
    </row>
    <row r="579" spans="1:32" hidden="1" x14ac:dyDescent="0.3">
      <c r="A579" s="57"/>
      <c r="B579" s="65" t="s">
        <v>680</v>
      </c>
      <c r="C579" s="96" t="s">
        <v>424</v>
      </c>
      <c r="D579" s="65">
        <v>540</v>
      </c>
      <c r="E579" s="65">
        <v>1650</v>
      </c>
      <c r="F579" s="174">
        <v>3.2</v>
      </c>
      <c r="G579" s="232">
        <f>Tabla14914[[#This Row],[PPF (µmol/s)]]/Tabla14914[[#This Row],[Power use (W)]]</f>
        <v>3.0555555555555554</v>
      </c>
      <c r="H579" s="195"/>
      <c r="I579" s="195"/>
      <c r="J579" s="195"/>
      <c r="K579" s="218"/>
      <c r="L579" s="218"/>
      <c r="M579" s="218">
        <v>3.2</v>
      </c>
      <c r="N579" s="66" t="s">
        <v>1840</v>
      </c>
      <c r="S579" s="562"/>
      <c r="T579" s="623" t="s">
        <v>596</v>
      </c>
      <c r="U579" s="623" t="s">
        <v>82</v>
      </c>
      <c r="V579" s="623">
        <v>150</v>
      </c>
      <c r="W579" s="623">
        <v>290</v>
      </c>
      <c r="X579" s="623">
        <v>1.9</v>
      </c>
      <c r="Y579" s="234">
        <v>1.9333333333333333</v>
      </c>
      <c r="Z579" s="207"/>
      <c r="AA579" s="207"/>
      <c r="AB579" s="236">
        <v>1.9333333333333333</v>
      </c>
      <c r="AC579" s="236"/>
      <c r="AD579" s="207"/>
      <c r="AE579" s="207"/>
      <c r="AF579" s="624" t="s">
        <v>1216</v>
      </c>
    </row>
    <row r="580" spans="1:32" hidden="1" x14ac:dyDescent="0.3">
      <c r="A580" s="57"/>
      <c r="B580" s="65" t="s">
        <v>681</v>
      </c>
      <c r="C580" s="96" t="s">
        <v>424</v>
      </c>
      <c r="D580" s="65">
        <v>580</v>
      </c>
      <c r="E580" s="65">
        <v>1800</v>
      </c>
      <c r="F580" s="174">
        <v>3.2</v>
      </c>
      <c r="G580" s="232">
        <f>Tabla14914[[#This Row],[PPF (µmol/s)]]/Tabla14914[[#This Row],[Power use (W)]]</f>
        <v>3.103448275862069</v>
      </c>
      <c r="H580" s="195"/>
      <c r="I580" s="195"/>
      <c r="J580" s="195"/>
      <c r="K580" s="218"/>
      <c r="L580" s="218"/>
      <c r="M580" s="218">
        <v>3.2</v>
      </c>
      <c r="N580" s="66" t="s">
        <v>1840</v>
      </c>
      <c r="S580" s="4"/>
      <c r="T580" s="96" t="s">
        <v>599</v>
      </c>
      <c r="U580" s="96" t="s">
        <v>82</v>
      </c>
      <c r="V580" s="96">
        <v>150</v>
      </c>
      <c r="W580" s="96">
        <v>278</v>
      </c>
      <c r="X580" s="96">
        <v>1.9</v>
      </c>
      <c r="Y580" s="234">
        <v>1.8533333333333333</v>
      </c>
      <c r="Z580" s="207"/>
      <c r="AA580" s="207"/>
      <c r="AB580" s="236">
        <v>1.8533333333333333</v>
      </c>
      <c r="AC580" s="236"/>
      <c r="AD580" s="207"/>
      <c r="AE580" s="207"/>
      <c r="AF580" s="66" t="s">
        <v>1217</v>
      </c>
    </row>
    <row r="581" spans="1:32" hidden="1" x14ac:dyDescent="0.3">
      <c r="A581" s="57"/>
      <c r="B581" s="65" t="s">
        <v>682</v>
      </c>
      <c r="C581" s="96" t="s">
        <v>424</v>
      </c>
      <c r="D581" s="65">
        <v>640</v>
      </c>
      <c r="E581" s="65">
        <v>1960</v>
      </c>
      <c r="F581" s="174">
        <v>3.2</v>
      </c>
      <c r="G581" s="232">
        <f>Tabla14914[[#This Row],[PPF (µmol/s)]]/Tabla14914[[#This Row],[Power use (W)]]</f>
        <v>3.0625</v>
      </c>
      <c r="H581" s="195"/>
      <c r="I581" s="195"/>
      <c r="J581" s="195"/>
      <c r="K581" s="218"/>
      <c r="L581" s="218"/>
      <c r="M581" s="218">
        <v>3.2</v>
      </c>
      <c r="N581" s="66" t="s">
        <v>1840</v>
      </c>
      <c r="S581" s="562"/>
      <c r="T581" s="623" t="s">
        <v>600</v>
      </c>
      <c r="U581" s="623" t="s">
        <v>82</v>
      </c>
      <c r="V581" s="623">
        <v>150</v>
      </c>
      <c r="W581" s="623">
        <v>278</v>
      </c>
      <c r="X581" s="623">
        <v>1.9</v>
      </c>
      <c r="Y581" s="234">
        <v>1.8533333333333333</v>
      </c>
      <c r="Z581" s="207"/>
      <c r="AA581" s="207"/>
      <c r="AB581" s="236">
        <v>1.8533333333333333</v>
      </c>
      <c r="AC581" s="236"/>
      <c r="AD581" s="207"/>
      <c r="AE581" s="207"/>
      <c r="AF581" s="624" t="s">
        <v>1218</v>
      </c>
    </row>
    <row r="582" spans="1:32" hidden="1" x14ac:dyDescent="0.3">
      <c r="A582" s="57"/>
      <c r="B582" s="65" t="s">
        <v>683</v>
      </c>
      <c r="C582" s="96" t="s">
        <v>424</v>
      </c>
      <c r="D582" s="65">
        <v>720</v>
      </c>
      <c r="E582" s="65">
        <v>2150</v>
      </c>
      <c r="F582" s="174">
        <v>3.2</v>
      </c>
      <c r="G582" s="232">
        <f>Tabla14914[[#This Row],[PPF (µmol/s)]]/Tabla14914[[#This Row],[Power use (W)]]</f>
        <v>2.9861111111111112</v>
      </c>
      <c r="H582" s="195"/>
      <c r="I582" s="195"/>
      <c r="J582" s="195"/>
      <c r="K582" s="218"/>
      <c r="L582" s="218"/>
      <c r="M582" s="218">
        <v>3.2</v>
      </c>
      <c r="N582" s="66" t="s">
        <v>1840</v>
      </c>
      <c r="S582" s="4"/>
      <c r="T582" s="96" t="s">
        <v>603</v>
      </c>
      <c r="U582" s="96" t="s">
        <v>82</v>
      </c>
      <c r="V582" s="96">
        <v>150</v>
      </c>
      <c r="W582" s="96">
        <v>315</v>
      </c>
      <c r="X582" s="96">
        <v>2.1</v>
      </c>
      <c r="Y582" s="234">
        <v>2.1</v>
      </c>
      <c r="Z582" s="207"/>
      <c r="AA582" s="207"/>
      <c r="AB582" s="236"/>
      <c r="AC582" s="236">
        <v>2.1</v>
      </c>
      <c r="AD582" s="207"/>
      <c r="AE582" s="207"/>
      <c r="AF582" s="66" t="s">
        <v>1219</v>
      </c>
    </row>
    <row r="583" spans="1:32" hidden="1" x14ac:dyDescent="0.3">
      <c r="A583" s="57"/>
      <c r="B583" s="65" t="s">
        <v>684</v>
      </c>
      <c r="C583" s="96" t="s">
        <v>424</v>
      </c>
      <c r="D583" s="65">
        <v>800</v>
      </c>
      <c r="E583" s="65">
        <v>2340</v>
      </c>
      <c r="F583" s="174">
        <v>3.2</v>
      </c>
      <c r="G583" s="232">
        <f>Tabla14914[[#This Row],[PPF (µmol/s)]]/Tabla14914[[#This Row],[Power use (W)]]</f>
        <v>2.9249999999999998</v>
      </c>
      <c r="H583" s="195"/>
      <c r="I583" s="195"/>
      <c r="J583" s="195"/>
      <c r="K583" s="218"/>
      <c r="L583" s="218"/>
      <c r="M583" s="218">
        <v>3.2</v>
      </c>
      <c r="N583" s="66" t="s">
        <v>1840</v>
      </c>
      <c r="S583" s="562"/>
      <c r="T583" s="623" t="s">
        <v>604</v>
      </c>
      <c r="U583" s="623" t="s">
        <v>82</v>
      </c>
      <c r="V583" s="623">
        <v>150</v>
      </c>
      <c r="W583" s="623">
        <v>315</v>
      </c>
      <c r="X583" s="623">
        <v>2.1</v>
      </c>
      <c r="Y583" s="234">
        <v>2.1</v>
      </c>
      <c r="Z583" s="207"/>
      <c r="AA583" s="207"/>
      <c r="AB583" s="236"/>
      <c r="AC583" s="236">
        <v>2.1</v>
      </c>
      <c r="AD583" s="207"/>
      <c r="AE583" s="207"/>
      <c r="AF583" s="624" t="s">
        <v>1220</v>
      </c>
    </row>
    <row r="584" spans="1:32" hidden="1" x14ac:dyDescent="0.3">
      <c r="A584" s="57"/>
      <c r="B584" s="65" t="s">
        <v>685</v>
      </c>
      <c r="C584" s="96" t="s">
        <v>424</v>
      </c>
      <c r="D584" s="65">
        <v>15.19</v>
      </c>
      <c r="E584" s="65">
        <v>45</v>
      </c>
      <c r="F584" s="174">
        <v>3.7</v>
      </c>
      <c r="G584" s="232">
        <f>Tabla14914[[#This Row],[PPF (µmol/s)]]/Tabla14914[[#This Row],[Power use (W)]]</f>
        <v>2.9624753127057275</v>
      </c>
      <c r="H584" s="195"/>
      <c r="I584" s="195"/>
      <c r="J584" s="195"/>
      <c r="K584" s="218"/>
      <c r="L584" s="218"/>
      <c r="M584" s="218">
        <v>3.7</v>
      </c>
      <c r="N584" s="66" t="s">
        <v>1841</v>
      </c>
      <c r="S584" s="4"/>
      <c r="T584" s="96" t="s">
        <v>605</v>
      </c>
      <c r="U584" s="96" t="s">
        <v>82</v>
      </c>
      <c r="V584" s="96">
        <v>150</v>
      </c>
      <c r="W584" s="96">
        <v>340</v>
      </c>
      <c r="X584" s="96">
        <v>2.2999999999999998</v>
      </c>
      <c r="Y584" s="234">
        <v>2.2666666666666666</v>
      </c>
      <c r="Z584" s="207"/>
      <c r="AA584" s="207"/>
      <c r="AB584" s="236"/>
      <c r="AC584" s="236">
        <v>2.2666666666666666</v>
      </c>
      <c r="AD584" s="207"/>
      <c r="AE584" s="207"/>
      <c r="AF584" s="66" t="s">
        <v>1221</v>
      </c>
    </row>
    <row r="585" spans="1:32" hidden="1" x14ac:dyDescent="0.3">
      <c r="A585" s="57"/>
      <c r="B585" s="65" t="s">
        <v>686</v>
      </c>
      <c r="C585" s="96" t="s">
        <v>424</v>
      </c>
      <c r="D585" s="65">
        <v>16.239999999999998</v>
      </c>
      <c r="E585" s="65">
        <v>43</v>
      </c>
      <c r="F585" s="174">
        <v>3.3</v>
      </c>
      <c r="G585" s="232">
        <f>Tabla14914[[#This Row],[PPF (µmol/s)]]/Tabla14914[[#This Row],[Power use (W)]]</f>
        <v>2.6477832512315271</v>
      </c>
      <c r="H585" s="195"/>
      <c r="I585" s="195"/>
      <c r="J585" s="195"/>
      <c r="K585" s="218"/>
      <c r="L585" s="218"/>
      <c r="M585" s="218">
        <v>3.3</v>
      </c>
      <c r="N585" s="66" t="s">
        <v>1841</v>
      </c>
      <c r="S585" s="562"/>
      <c r="T585" s="623" t="s">
        <v>606</v>
      </c>
      <c r="U585" s="623" t="s">
        <v>82</v>
      </c>
      <c r="V585" s="623">
        <v>150</v>
      </c>
      <c r="W585" s="623">
        <v>308</v>
      </c>
      <c r="X585" s="623">
        <v>2.1</v>
      </c>
      <c r="Y585" s="234">
        <v>2.0533333333333332</v>
      </c>
      <c r="Z585" s="207"/>
      <c r="AA585" s="207"/>
      <c r="AB585" s="236"/>
      <c r="AC585" s="236">
        <v>2.0533333333333332</v>
      </c>
      <c r="AD585" s="207"/>
      <c r="AE585" s="207"/>
      <c r="AF585" s="624" t="s">
        <v>1222</v>
      </c>
    </row>
    <row r="586" spans="1:32" hidden="1" x14ac:dyDescent="0.3">
      <c r="A586" s="57"/>
      <c r="B586" s="65" t="s">
        <v>687</v>
      </c>
      <c r="C586" s="96" t="s">
        <v>424</v>
      </c>
      <c r="D586" s="65">
        <v>14.54</v>
      </c>
      <c r="E586" s="65">
        <v>39</v>
      </c>
      <c r="F586" s="174">
        <v>3.35</v>
      </c>
      <c r="G586" s="232">
        <f>Tabla14914[[#This Row],[PPF (µmol/s)]]/Tabla14914[[#This Row],[Power use (W)]]</f>
        <v>2.6822558459422283</v>
      </c>
      <c r="H586" s="195"/>
      <c r="I586" s="195"/>
      <c r="J586" s="195"/>
      <c r="K586" s="218"/>
      <c r="L586" s="218"/>
      <c r="M586" s="218">
        <v>3.35</v>
      </c>
      <c r="N586" s="66" t="s">
        <v>1841</v>
      </c>
      <c r="S586" s="4"/>
      <c r="T586" s="96" t="s">
        <v>607</v>
      </c>
      <c r="U586" s="96" t="s">
        <v>82</v>
      </c>
      <c r="V586" s="96">
        <v>150</v>
      </c>
      <c r="W586" s="96">
        <v>434</v>
      </c>
      <c r="X586" s="96">
        <v>2.9</v>
      </c>
      <c r="Y586" s="234">
        <v>2.8933333333333335</v>
      </c>
      <c r="Z586" s="207"/>
      <c r="AA586" s="207"/>
      <c r="AB586" s="236"/>
      <c r="AC586" s="236"/>
      <c r="AD586" s="236">
        <v>2.8933333333333335</v>
      </c>
      <c r="AE586" s="207"/>
      <c r="AF586" s="66" t="s">
        <v>1223</v>
      </c>
    </row>
    <row r="587" spans="1:32" hidden="1" x14ac:dyDescent="0.3">
      <c r="A587" s="57"/>
      <c r="B587" s="65" t="s">
        <v>688</v>
      </c>
      <c r="C587" s="96" t="s">
        <v>424</v>
      </c>
      <c r="D587" s="65">
        <v>16.03</v>
      </c>
      <c r="E587" s="65">
        <v>45</v>
      </c>
      <c r="F587" s="174">
        <v>3.5</v>
      </c>
      <c r="G587" s="232">
        <f>Tabla14914[[#This Row],[PPF (µmol/s)]]/Tabla14914[[#This Row],[Power use (W)]]</f>
        <v>2.8072364316905798</v>
      </c>
      <c r="H587" s="195"/>
      <c r="I587" s="195"/>
      <c r="J587" s="195"/>
      <c r="K587" s="218"/>
      <c r="L587" s="218"/>
      <c r="M587" s="218">
        <v>3.5</v>
      </c>
      <c r="N587" s="66" t="s">
        <v>1841</v>
      </c>
      <c r="S587" s="562"/>
      <c r="T587" s="623" t="s">
        <v>608</v>
      </c>
      <c r="U587" s="623" t="s">
        <v>82</v>
      </c>
      <c r="V587" s="623">
        <v>150</v>
      </c>
      <c r="W587" s="623">
        <v>450</v>
      </c>
      <c r="X587" s="623">
        <v>3</v>
      </c>
      <c r="Y587" s="234">
        <v>3</v>
      </c>
      <c r="Z587" s="207"/>
      <c r="AA587" s="207"/>
      <c r="AB587" s="236"/>
      <c r="AC587" s="236"/>
      <c r="AD587" s="236"/>
      <c r="AE587" s="236">
        <v>3</v>
      </c>
      <c r="AF587" s="624" t="s">
        <v>1224</v>
      </c>
    </row>
    <row r="588" spans="1:32" hidden="1" x14ac:dyDescent="0.3">
      <c r="A588" s="57"/>
      <c r="B588" s="65" t="s">
        <v>689</v>
      </c>
      <c r="C588" s="96" t="s">
        <v>424</v>
      </c>
      <c r="D588" s="65">
        <v>15.26</v>
      </c>
      <c r="E588" s="65">
        <v>48</v>
      </c>
      <c r="F588" s="174">
        <v>3.87</v>
      </c>
      <c r="G588" s="232">
        <f>Tabla14914[[#This Row],[PPF (µmol/s)]]/Tabla14914[[#This Row],[Power use (W)]]</f>
        <v>3.145478374836173</v>
      </c>
      <c r="H588" s="195"/>
      <c r="I588" s="195"/>
      <c r="J588" s="195"/>
      <c r="K588" s="218"/>
      <c r="L588" s="218"/>
      <c r="M588" s="218">
        <v>3.87</v>
      </c>
      <c r="N588" s="66" t="s">
        <v>1841</v>
      </c>
      <c r="S588" s="4"/>
      <c r="T588" s="96" t="s">
        <v>609</v>
      </c>
      <c r="U588" s="96" t="s">
        <v>82</v>
      </c>
      <c r="V588" s="96">
        <v>150</v>
      </c>
      <c r="W588" s="96">
        <v>426</v>
      </c>
      <c r="X588" s="96">
        <v>2.84</v>
      </c>
      <c r="Y588" s="234">
        <v>2.84</v>
      </c>
      <c r="Z588" s="207"/>
      <c r="AA588" s="207"/>
      <c r="AB588" s="236"/>
      <c r="AC588" s="236"/>
      <c r="AD588" s="236">
        <v>2.84</v>
      </c>
      <c r="AE588" s="207"/>
      <c r="AF588" s="66" t="s">
        <v>1210</v>
      </c>
    </row>
    <row r="589" spans="1:32" hidden="1" x14ac:dyDescent="0.3">
      <c r="A589" s="57"/>
      <c r="B589" s="65" t="s">
        <v>690</v>
      </c>
      <c r="C589" s="96" t="s">
        <v>424</v>
      </c>
      <c r="D589" s="65">
        <v>15.61</v>
      </c>
      <c r="E589" s="65">
        <v>44</v>
      </c>
      <c r="F589" s="174">
        <v>3.51</v>
      </c>
      <c r="G589" s="232">
        <f>Tabla14914[[#This Row],[PPF (µmol/s)]]/Tabla14914[[#This Row],[Power use (W)]]</f>
        <v>2.8187059577194109</v>
      </c>
      <c r="H589" s="195"/>
      <c r="I589" s="195"/>
      <c r="J589" s="195"/>
      <c r="K589" s="218"/>
      <c r="L589" s="218"/>
      <c r="M589" s="218">
        <v>3.51</v>
      </c>
      <c r="N589" s="66" t="s">
        <v>1841</v>
      </c>
      <c r="S589" s="562"/>
      <c r="T589" s="623" t="s">
        <v>610</v>
      </c>
      <c r="U589" s="623" t="s">
        <v>82</v>
      </c>
      <c r="V589" s="623">
        <v>150</v>
      </c>
      <c r="W589" s="623">
        <v>408</v>
      </c>
      <c r="X589" s="623">
        <v>2.72</v>
      </c>
      <c r="Y589" s="234">
        <v>2.72</v>
      </c>
      <c r="Z589" s="207"/>
      <c r="AA589" s="207"/>
      <c r="AB589" s="236"/>
      <c r="AC589" s="236"/>
      <c r="AD589" s="236">
        <v>2.72</v>
      </c>
      <c r="AE589" s="207"/>
      <c r="AF589" s="624" t="s">
        <v>1211</v>
      </c>
    </row>
    <row r="590" spans="1:32" hidden="1" x14ac:dyDescent="0.3">
      <c r="A590" s="57"/>
      <c r="B590" s="65" t="s">
        <v>691</v>
      </c>
      <c r="C590" s="96" t="s">
        <v>424</v>
      </c>
      <c r="D590" s="65">
        <v>16.309999999999999</v>
      </c>
      <c r="E590" s="65">
        <v>45</v>
      </c>
      <c r="F590" s="174">
        <v>3.43</v>
      </c>
      <c r="G590" s="232">
        <f>Tabla14914[[#This Row],[PPF (µmol/s)]]/Tabla14914[[#This Row],[Power use (W)]]</f>
        <v>2.7590435315757205</v>
      </c>
      <c r="H590" s="195"/>
      <c r="I590" s="195"/>
      <c r="J590" s="195"/>
      <c r="K590" s="218"/>
      <c r="L590" s="218"/>
      <c r="M590" s="218">
        <v>3.43</v>
      </c>
      <c r="N590" s="66" t="s">
        <v>1841</v>
      </c>
      <c r="S590" s="4"/>
      <c r="T590" s="96" t="s">
        <v>611</v>
      </c>
      <c r="U590" s="96" t="s">
        <v>82</v>
      </c>
      <c r="V590" s="96">
        <v>150</v>
      </c>
      <c r="W590" s="96">
        <v>361</v>
      </c>
      <c r="X590" s="96">
        <v>2.41</v>
      </c>
      <c r="Y590" s="234">
        <v>2.4066666666666667</v>
      </c>
      <c r="Z590" s="207"/>
      <c r="AA590" s="207"/>
      <c r="AB590" s="236"/>
      <c r="AC590" s="236">
        <v>2.4066666666666667</v>
      </c>
      <c r="AD590" s="236"/>
      <c r="AE590" s="207"/>
      <c r="AF590" s="66" t="s">
        <v>1225</v>
      </c>
    </row>
    <row r="591" spans="1:32" hidden="1" x14ac:dyDescent="0.3">
      <c r="A591" s="57"/>
      <c r="B591" s="65" t="s">
        <v>692</v>
      </c>
      <c r="C591" s="96" t="s">
        <v>424</v>
      </c>
      <c r="D591" s="65">
        <v>17.71</v>
      </c>
      <c r="E591" s="65">
        <v>44</v>
      </c>
      <c r="F591" s="174">
        <v>3.1</v>
      </c>
      <c r="G591" s="232">
        <f>Tabla14914[[#This Row],[PPF (µmol/s)]]/Tabla14914[[#This Row],[Power use (W)]]</f>
        <v>2.4844720496894408</v>
      </c>
      <c r="H591" s="195"/>
      <c r="I591" s="195"/>
      <c r="J591" s="195"/>
      <c r="K591" s="218"/>
      <c r="L591" s="218"/>
      <c r="M591" s="218">
        <v>3.1</v>
      </c>
      <c r="N591" s="66" t="s">
        <v>1841</v>
      </c>
      <c r="S591" s="562"/>
      <c r="T591" s="623" t="s">
        <v>613</v>
      </c>
      <c r="U591" s="623" t="s">
        <v>82</v>
      </c>
      <c r="V591" s="623">
        <v>150</v>
      </c>
      <c r="W591" s="623">
        <v>322</v>
      </c>
      <c r="X591" s="623">
        <v>2.15</v>
      </c>
      <c r="Y591" s="234">
        <v>2.1466666666666665</v>
      </c>
      <c r="Z591" s="207"/>
      <c r="AA591" s="207"/>
      <c r="AB591" s="236"/>
      <c r="AC591" s="236">
        <v>2.1466666666666665</v>
      </c>
      <c r="AD591" s="236"/>
      <c r="AE591" s="207"/>
      <c r="AF591" s="624" t="s">
        <v>1226</v>
      </c>
    </row>
    <row r="592" spans="1:32" hidden="1" x14ac:dyDescent="0.3">
      <c r="A592" s="57"/>
      <c r="B592" s="65" t="s">
        <v>693</v>
      </c>
      <c r="C592" s="65" t="s">
        <v>314</v>
      </c>
      <c r="D592" s="65">
        <v>1000</v>
      </c>
      <c r="E592" s="65">
        <v>2400</v>
      </c>
      <c r="F592" s="82"/>
      <c r="G592" s="214">
        <f>Tabla14914[[#This Row],[PPF (µmol/s)]]/Tabla14914[[#This Row],[Power use (W)]]</f>
        <v>2.4</v>
      </c>
      <c r="H592" s="195"/>
      <c r="I592" s="195"/>
      <c r="J592" s="195"/>
      <c r="K592" s="218">
        <v>2.4</v>
      </c>
      <c r="L592" s="218"/>
      <c r="M592" s="218"/>
      <c r="N592" s="66" t="s">
        <v>1842</v>
      </c>
      <c r="S592" s="4"/>
      <c r="T592" s="96" t="s">
        <v>614</v>
      </c>
      <c r="U592" s="96" t="s">
        <v>82</v>
      </c>
      <c r="V592" s="96">
        <v>150</v>
      </c>
      <c r="W592" s="96">
        <v>315</v>
      </c>
      <c r="X592" s="96">
        <v>2.1</v>
      </c>
      <c r="Y592" s="234">
        <v>2.1</v>
      </c>
      <c r="Z592" s="207"/>
      <c r="AA592" s="207"/>
      <c r="AB592" s="236"/>
      <c r="AC592" s="236">
        <v>2.1</v>
      </c>
      <c r="AD592" s="236"/>
      <c r="AE592" s="207"/>
      <c r="AF592" s="66" t="s">
        <v>1217</v>
      </c>
    </row>
    <row r="593" spans="1:32" hidden="1" x14ac:dyDescent="0.3">
      <c r="A593" s="57"/>
      <c r="B593" s="65" t="s">
        <v>694</v>
      </c>
      <c r="C593" s="65" t="s">
        <v>314</v>
      </c>
      <c r="D593" s="65">
        <v>1000</v>
      </c>
      <c r="E593" s="65">
        <v>2400</v>
      </c>
      <c r="F593" s="82"/>
      <c r="G593" s="214">
        <f>Tabla14914[[#This Row],[PPF (µmol/s)]]/Tabla14914[[#This Row],[Power use (W)]]</f>
        <v>2.4</v>
      </c>
      <c r="H593" s="195"/>
      <c r="I593" s="195"/>
      <c r="J593" s="195"/>
      <c r="K593" s="218">
        <v>2.4</v>
      </c>
      <c r="L593" s="218"/>
      <c r="M593" s="218"/>
      <c r="N593" s="66" t="s">
        <v>1842</v>
      </c>
      <c r="S593" s="562"/>
      <c r="T593" s="623" t="s">
        <v>615</v>
      </c>
      <c r="U593" s="623" t="s">
        <v>82</v>
      </c>
      <c r="V593" s="623">
        <v>150</v>
      </c>
      <c r="W593" s="623">
        <v>411</v>
      </c>
      <c r="X593" s="623">
        <v>2.74</v>
      </c>
      <c r="Y593" s="234">
        <v>2.74</v>
      </c>
      <c r="Z593" s="207"/>
      <c r="AA593" s="207"/>
      <c r="AB593" s="236"/>
      <c r="AC593" s="236"/>
      <c r="AD593" s="236">
        <v>2.74</v>
      </c>
      <c r="AE593" s="207"/>
      <c r="AF593" s="624" t="s">
        <v>1219</v>
      </c>
    </row>
    <row r="594" spans="1:32" hidden="1" x14ac:dyDescent="0.3">
      <c r="A594" s="57"/>
      <c r="B594" s="65" t="s">
        <v>693</v>
      </c>
      <c r="C594" s="65" t="s">
        <v>314</v>
      </c>
      <c r="D594" s="65">
        <v>1350</v>
      </c>
      <c r="E594" s="65">
        <v>3200</v>
      </c>
      <c r="F594" s="82"/>
      <c r="G594" s="214">
        <f>Tabla14914[[#This Row],[PPF (µmol/s)]]/Tabla14914[[#This Row],[Power use (W)]]</f>
        <v>2.3703703703703702</v>
      </c>
      <c r="H594" s="195"/>
      <c r="I594" s="195"/>
      <c r="J594" s="195"/>
      <c r="K594" s="218">
        <v>2.3703703703703702</v>
      </c>
      <c r="L594" s="218"/>
      <c r="M594" s="218"/>
      <c r="N594" s="66" t="s">
        <v>1842</v>
      </c>
      <c r="S594" s="4"/>
      <c r="T594" s="96" t="s">
        <v>616</v>
      </c>
      <c r="U594" s="96" t="s">
        <v>82</v>
      </c>
      <c r="V594" s="96">
        <v>150</v>
      </c>
      <c r="W594" s="96">
        <v>411</v>
      </c>
      <c r="X594" s="96">
        <v>2.74</v>
      </c>
      <c r="Y594" s="234">
        <v>2.74</v>
      </c>
      <c r="Z594" s="207"/>
      <c r="AA594" s="207"/>
      <c r="AB594" s="236"/>
      <c r="AC594" s="236"/>
      <c r="AD594" s="236">
        <v>2.74</v>
      </c>
      <c r="AE594" s="207"/>
      <c r="AF594" s="66" t="s">
        <v>1227</v>
      </c>
    </row>
    <row r="595" spans="1:32" hidden="1" x14ac:dyDescent="0.3">
      <c r="A595" s="57"/>
      <c r="B595" s="65" t="s">
        <v>695</v>
      </c>
      <c r="C595" s="65" t="s">
        <v>168</v>
      </c>
      <c r="D595" s="65">
        <v>55</v>
      </c>
      <c r="E595" s="65">
        <v>154</v>
      </c>
      <c r="F595" s="174">
        <v>3.1</v>
      </c>
      <c r="G595" s="232">
        <f>Tabla14914[[#This Row],[PPF (µmol/s)]]/Tabla14914[[#This Row],[Power use (W)]]</f>
        <v>2.8</v>
      </c>
      <c r="H595" s="195"/>
      <c r="I595" s="195"/>
      <c r="J595" s="195"/>
      <c r="K595" s="195"/>
      <c r="L595" s="218"/>
      <c r="M595" s="218">
        <v>3.1</v>
      </c>
      <c r="N595" s="66" t="s">
        <v>1842</v>
      </c>
      <c r="S595" s="562"/>
      <c r="T595" s="623" t="s">
        <v>623</v>
      </c>
      <c r="U595" s="623" t="s">
        <v>624</v>
      </c>
      <c r="V595" s="623">
        <v>75</v>
      </c>
      <c r="W595" s="623">
        <v>122</v>
      </c>
      <c r="X595" s="623">
        <v>1.6</v>
      </c>
      <c r="Y595" s="234">
        <v>1.6266666666666667</v>
      </c>
      <c r="Z595" s="207"/>
      <c r="AA595" s="207"/>
      <c r="AB595" s="236">
        <v>1.6266666666666667</v>
      </c>
      <c r="AC595" s="236"/>
      <c r="AD595" s="236"/>
      <c r="AE595" s="207"/>
      <c r="AF595" s="624" t="s">
        <v>602</v>
      </c>
    </row>
    <row r="596" spans="1:32" hidden="1" x14ac:dyDescent="0.3">
      <c r="A596" s="57"/>
      <c r="B596" s="65" t="s">
        <v>696</v>
      </c>
      <c r="C596" s="65" t="s">
        <v>168</v>
      </c>
      <c r="D596" s="65">
        <v>110</v>
      </c>
      <c r="E596" s="65">
        <v>308</v>
      </c>
      <c r="F596" s="174">
        <v>3.1</v>
      </c>
      <c r="G596" s="232">
        <f>Tabla14914[[#This Row],[PPF (µmol/s)]]/Tabla14914[[#This Row],[Power use (W)]]</f>
        <v>2.8</v>
      </c>
      <c r="H596" s="195"/>
      <c r="I596" s="195"/>
      <c r="J596" s="195"/>
      <c r="K596" s="195"/>
      <c r="L596" s="218"/>
      <c r="M596" s="218">
        <v>3.1</v>
      </c>
      <c r="N596" s="66" t="s">
        <v>1842</v>
      </c>
      <c r="S596" s="4"/>
      <c r="T596" s="96" t="s">
        <v>625</v>
      </c>
      <c r="U596" s="96" t="s">
        <v>624</v>
      </c>
      <c r="V596" s="96">
        <v>60</v>
      </c>
      <c r="W596" s="96">
        <v>98</v>
      </c>
      <c r="X596" s="96">
        <v>1.6</v>
      </c>
      <c r="Y596" s="234">
        <v>1.6333333333333333</v>
      </c>
      <c r="Z596" s="207"/>
      <c r="AA596" s="207"/>
      <c r="AB596" s="236">
        <v>1.6333333333333333</v>
      </c>
      <c r="AC596" s="236"/>
      <c r="AD596" s="236"/>
      <c r="AE596" s="207"/>
      <c r="AF596" s="66" t="s">
        <v>602</v>
      </c>
    </row>
    <row r="597" spans="1:32" hidden="1" x14ac:dyDescent="0.3">
      <c r="A597" s="57"/>
      <c r="B597" s="65" t="s">
        <v>697</v>
      </c>
      <c r="C597" s="65" t="s">
        <v>168</v>
      </c>
      <c r="D597" s="65">
        <v>180</v>
      </c>
      <c r="E597" s="65">
        <v>512</v>
      </c>
      <c r="F597" s="174">
        <v>3.1</v>
      </c>
      <c r="G597" s="232">
        <f>Tabla14914[[#This Row],[PPF (µmol/s)]]/Tabla14914[[#This Row],[Power use (W)]]</f>
        <v>2.8444444444444446</v>
      </c>
      <c r="H597" s="195"/>
      <c r="I597" s="195"/>
      <c r="J597" s="195"/>
      <c r="K597" s="195"/>
      <c r="L597" s="218"/>
      <c r="M597" s="218">
        <v>3.1</v>
      </c>
      <c r="N597" s="66" t="s">
        <v>1842</v>
      </c>
      <c r="S597" s="562"/>
      <c r="T597" s="623" t="s">
        <v>626</v>
      </c>
      <c r="U597" s="623" t="s">
        <v>624</v>
      </c>
      <c r="V597" s="623">
        <v>75</v>
      </c>
      <c r="W597" s="623">
        <v>122</v>
      </c>
      <c r="X597" s="623">
        <v>1.6</v>
      </c>
      <c r="Y597" s="234">
        <v>1.6266666666666667</v>
      </c>
      <c r="Z597" s="207"/>
      <c r="AA597" s="207"/>
      <c r="AB597" s="236">
        <v>1.6266666666666667</v>
      </c>
      <c r="AC597" s="236"/>
      <c r="AD597" s="236"/>
      <c r="AE597" s="207"/>
      <c r="AF597" s="624" t="s">
        <v>601</v>
      </c>
    </row>
    <row r="598" spans="1:32" hidden="1" x14ac:dyDescent="0.3">
      <c r="A598" s="57"/>
      <c r="B598" s="65" t="s">
        <v>698</v>
      </c>
      <c r="C598" s="65" t="s">
        <v>168</v>
      </c>
      <c r="D598" s="65">
        <v>200</v>
      </c>
      <c r="E598" s="65">
        <v>564</v>
      </c>
      <c r="F598" s="174">
        <v>3.1</v>
      </c>
      <c r="G598" s="232">
        <f>Tabla14914[[#This Row],[PPF (µmol/s)]]/Tabla14914[[#This Row],[Power use (W)]]</f>
        <v>2.82</v>
      </c>
      <c r="H598" s="195"/>
      <c r="I598" s="195"/>
      <c r="J598" s="195"/>
      <c r="K598" s="195"/>
      <c r="L598" s="218"/>
      <c r="M598" s="218">
        <v>3.1</v>
      </c>
      <c r="N598" s="66" t="s">
        <v>1842</v>
      </c>
      <c r="S598" s="4"/>
      <c r="T598" s="96" t="s">
        <v>627</v>
      </c>
      <c r="U598" s="96" t="s">
        <v>624</v>
      </c>
      <c r="V598" s="96">
        <v>60</v>
      </c>
      <c r="W598" s="96">
        <v>98</v>
      </c>
      <c r="X598" s="96">
        <v>1.6</v>
      </c>
      <c r="Y598" s="234">
        <v>1.6333333333333333</v>
      </c>
      <c r="Z598" s="207"/>
      <c r="AA598" s="207"/>
      <c r="AB598" s="236">
        <v>1.6333333333333333</v>
      </c>
      <c r="AC598" s="236"/>
      <c r="AD598" s="236"/>
      <c r="AE598" s="207"/>
      <c r="AF598" s="66" t="s">
        <v>601</v>
      </c>
    </row>
    <row r="599" spans="1:32" hidden="1" x14ac:dyDescent="0.3">
      <c r="A599" s="57"/>
      <c r="B599" s="65" t="s">
        <v>699</v>
      </c>
      <c r="C599" s="65" t="s">
        <v>168</v>
      </c>
      <c r="D599" s="65">
        <v>220</v>
      </c>
      <c r="E599" s="65">
        <v>616</v>
      </c>
      <c r="F599" s="174">
        <v>3.1</v>
      </c>
      <c r="G599" s="232">
        <f>Tabla14914[[#This Row],[PPF (µmol/s)]]/Tabla14914[[#This Row],[Power use (W)]]</f>
        <v>2.8</v>
      </c>
      <c r="H599" s="195"/>
      <c r="I599" s="195"/>
      <c r="J599" s="195"/>
      <c r="K599" s="195"/>
      <c r="L599" s="218"/>
      <c r="M599" s="218">
        <v>3.1</v>
      </c>
      <c r="N599" s="66" t="s">
        <v>1842</v>
      </c>
      <c r="S599" s="562"/>
      <c r="T599" s="623" t="s">
        <v>629</v>
      </c>
      <c r="U599" s="623" t="s">
        <v>624</v>
      </c>
      <c r="V599" s="623">
        <v>50</v>
      </c>
      <c r="W599" s="623">
        <v>135</v>
      </c>
      <c r="X599" s="623">
        <v>2.5</v>
      </c>
      <c r="Y599" s="234">
        <v>2.7</v>
      </c>
      <c r="Z599" s="207"/>
      <c r="AA599" s="207"/>
      <c r="AB599" s="236"/>
      <c r="AC599" s="236"/>
      <c r="AD599" s="236">
        <v>2.7</v>
      </c>
      <c r="AE599" s="207"/>
      <c r="AF599" s="624" t="s">
        <v>1228</v>
      </c>
    </row>
    <row r="600" spans="1:32" hidden="1" x14ac:dyDescent="0.3">
      <c r="A600" s="57"/>
      <c r="B600" s="65" t="s">
        <v>700</v>
      </c>
      <c r="C600" s="65" t="s">
        <v>82</v>
      </c>
      <c r="D600" s="65">
        <v>36</v>
      </c>
      <c r="E600" s="65">
        <v>110</v>
      </c>
      <c r="F600" s="174">
        <v>3.1</v>
      </c>
      <c r="G600" s="232">
        <f>Tabla14914[[#This Row],[PPF (µmol/s)]]/Tabla14914[[#This Row],[Power use (W)]]</f>
        <v>3.0555555555555554</v>
      </c>
      <c r="H600" s="195"/>
      <c r="I600" s="195"/>
      <c r="J600" s="195"/>
      <c r="K600" s="195"/>
      <c r="L600" s="195"/>
      <c r="M600" s="218">
        <v>3.1</v>
      </c>
      <c r="N600" s="66" t="s">
        <v>1842</v>
      </c>
      <c r="S600" s="4"/>
      <c r="T600" s="96" t="s">
        <v>630</v>
      </c>
      <c r="U600" s="96" t="s">
        <v>624</v>
      </c>
      <c r="V600" s="96">
        <v>40</v>
      </c>
      <c r="W600" s="96">
        <v>108</v>
      </c>
      <c r="X600" s="96">
        <v>2.5</v>
      </c>
      <c r="Y600" s="234">
        <v>2.7</v>
      </c>
      <c r="Z600" s="207"/>
      <c r="AA600" s="207"/>
      <c r="AB600" s="236"/>
      <c r="AC600" s="236"/>
      <c r="AD600" s="236">
        <v>2.7</v>
      </c>
      <c r="AE600" s="207"/>
      <c r="AF600" s="66" t="s">
        <v>1228</v>
      </c>
    </row>
    <row r="601" spans="1:32" hidden="1" x14ac:dyDescent="0.3">
      <c r="A601" s="57"/>
      <c r="B601" s="65" t="s">
        <v>701</v>
      </c>
      <c r="C601" s="65" t="s">
        <v>82</v>
      </c>
      <c r="D601" s="65">
        <v>36</v>
      </c>
      <c r="E601" s="82"/>
      <c r="F601" s="82" t="s">
        <v>559</v>
      </c>
      <c r="G601" s="499">
        <f>Tabla14914[[#This Row],[PPF (µmol/s)]]/Tabla14914[[#This Row],[Power use (W)]]</f>
        <v>0</v>
      </c>
      <c r="H601" s="195"/>
      <c r="I601" s="195"/>
      <c r="J601" s="195"/>
      <c r="K601" s="195"/>
      <c r="L601" s="195"/>
      <c r="M601" s="195"/>
      <c r="N601" s="66" t="s">
        <v>1354</v>
      </c>
      <c r="S601" s="562"/>
      <c r="T601" s="623" t="s">
        <v>631</v>
      </c>
      <c r="U601" s="623" t="s">
        <v>624</v>
      </c>
      <c r="V601" s="623">
        <v>50</v>
      </c>
      <c r="W601" s="623">
        <v>135</v>
      </c>
      <c r="X601" s="623">
        <v>2.5</v>
      </c>
      <c r="Y601" s="234">
        <v>2.7</v>
      </c>
      <c r="Z601" s="207"/>
      <c r="AA601" s="207"/>
      <c r="AB601" s="236"/>
      <c r="AC601" s="236"/>
      <c r="AD601" s="236">
        <v>2.7</v>
      </c>
      <c r="AE601" s="207"/>
      <c r="AF601" s="624" t="s">
        <v>1229</v>
      </c>
    </row>
    <row r="602" spans="1:32" hidden="1" x14ac:dyDescent="0.3">
      <c r="A602" s="57"/>
      <c r="B602" s="84" t="s">
        <v>702</v>
      </c>
      <c r="C602" s="97" t="s">
        <v>424</v>
      </c>
      <c r="D602" s="84">
        <v>14.4</v>
      </c>
      <c r="E602" s="82"/>
      <c r="F602" s="82"/>
      <c r="G602" s="499">
        <f>Tabla14914[[#This Row],[PPF (µmol/s)]]/Tabla14914[[#This Row],[Power use (W)]]</f>
        <v>0</v>
      </c>
      <c r="H602" s="195"/>
      <c r="I602" s="195"/>
      <c r="J602" s="195"/>
      <c r="K602" s="195"/>
      <c r="L602" s="195"/>
      <c r="M602" s="195"/>
      <c r="N602" s="76" t="s">
        <v>1355</v>
      </c>
      <c r="S602" s="4"/>
      <c r="T602" s="96" t="s">
        <v>632</v>
      </c>
      <c r="U602" s="96" t="s">
        <v>624</v>
      </c>
      <c r="V602" s="96">
        <v>40</v>
      </c>
      <c r="W602" s="96">
        <v>108</v>
      </c>
      <c r="X602" s="96">
        <v>2.5</v>
      </c>
      <c r="Y602" s="234">
        <v>2.7</v>
      </c>
      <c r="Z602" s="207"/>
      <c r="AA602" s="207"/>
      <c r="AB602" s="236"/>
      <c r="AC602" s="236"/>
      <c r="AD602" s="236">
        <v>2.7</v>
      </c>
      <c r="AE602" s="207"/>
      <c r="AF602" s="66" t="s">
        <v>1228</v>
      </c>
    </row>
    <row r="603" spans="1:32" ht="18.600000000000001" hidden="1" thickBot="1" x14ac:dyDescent="0.4">
      <c r="A603" s="56" t="s">
        <v>705</v>
      </c>
      <c r="B603" s="53"/>
      <c r="C603" s="27"/>
      <c r="D603" s="27"/>
      <c r="E603" s="27"/>
      <c r="F603" s="27"/>
      <c r="G603" s="158"/>
      <c r="H603" s="190"/>
      <c r="I603" s="190"/>
      <c r="J603" s="190"/>
      <c r="K603" s="190"/>
      <c r="L603" s="190"/>
      <c r="M603" s="190"/>
      <c r="N603" s="16"/>
      <c r="S603" s="562"/>
      <c r="T603" s="623" t="s">
        <v>633</v>
      </c>
      <c r="U603" s="623" t="s">
        <v>634</v>
      </c>
      <c r="V603" s="623">
        <v>24</v>
      </c>
      <c r="W603" s="623">
        <v>48</v>
      </c>
      <c r="X603" s="623">
        <v>2</v>
      </c>
      <c r="Y603" s="234">
        <v>2</v>
      </c>
      <c r="Z603" s="207"/>
      <c r="AA603" s="207"/>
      <c r="AB603" s="236"/>
      <c r="AC603" s="236">
        <v>2</v>
      </c>
      <c r="AD603" s="236"/>
      <c r="AE603" s="207"/>
      <c r="AF603" s="624" t="s">
        <v>598</v>
      </c>
    </row>
    <row r="604" spans="1:32" hidden="1" x14ac:dyDescent="0.3">
      <c r="A604" s="30" t="s">
        <v>737</v>
      </c>
      <c r="B604" s="65" t="s">
        <v>707</v>
      </c>
      <c r="C604" s="96" t="s">
        <v>98</v>
      </c>
      <c r="D604" s="65">
        <v>160</v>
      </c>
      <c r="E604" s="65">
        <v>460</v>
      </c>
      <c r="F604" s="65">
        <v>2.88</v>
      </c>
      <c r="G604" s="222">
        <f>Tabla14914[[#This Row],[PPF (µmol/s)]]/Tabla14914[[#This Row],[Power use (W)]]</f>
        <v>2.875</v>
      </c>
      <c r="H604" s="199"/>
      <c r="I604" s="199"/>
      <c r="J604" s="199"/>
      <c r="K604" s="199"/>
      <c r="L604" s="230">
        <v>2.875</v>
      </c>
      <c r="M604" s="199"/>
      <c r="N604" s="57" t="s">
        <v>1240</v>
      </c>
      <c r="S604" s="4"/>
      <c r="T604" s="96" t="s">
        <v>635</v>
      </c>
      <c r="U604" s="96" t="s">
        <v>634</v>
      </c>
      <c r="V604" s="96">
        <v>24</v>
      </c>
      <c r="W604" s="96">
        <v>46</v>
      </c>
      <c r="X604" s="96">
        <v>1.92</v>
      </c>
      <c r="Y604" s="234">
        <v>1.9166666666666667</v>
      </c>
      <c r="Z604" s="207"/>
      <c r="AA604" s="207"/>
      <c r="AB604" s="236">
        <v>1.9166666666666667</v>
      </c>
      <c r="AC604" s="236"/>
      <c r="AD604" s="236"/>
      <c r="AE604" s="207"/>
      <c r="AF604" s="66" t="s">
        <v>598</v>
      </c>
    </row>
    <row r="605" spans="1:32" hidden="1" x14ac:dyDescent="0.3">
      <c r="A605" s="58" t="s">
        <v>738</v>
      </c>
      <c r="B605" s="65" t="s">
        <v>730</v>
      </c>
      <c r="C605" s="96" t="s">
        <v>424</v>
      </c>
      <c r="D605" s="65">
        <v>32</v>
      </c>
      <c r="E605" s="65">
        <v>104</v>
      </c>
      <c r="F605" s="65">
        <v>3.2</v>
      </c>
      <c r="G605" s="222">
        <f>Tabla14914[[#This Row],[PPF (µmol/s)]]/Tabla14914[[#This Row],[Power use (W)]]</f>
        <v>3.25</v>
      </c>
      <c r="H605" s="199"/>
      <c r="I605" s="199"/>
      <c r="J605" s="199"/>
      <c r="K605" s="199"/>
      <c r="L605" s="230"/>
      <c r="M605" s="230">
        <v>3.25</v>
      </c>
      <c r="N605" s="57" t="s">
        <v>733</v>
      </c>
      <c r="S605" s="562"/>
      <c r="T605" s="623" t="s">
        <v>636</v>
      </c>
      <c r="U605" s="623" t="s">
        <v>634</v>
      </c>
      <c r="V605" s="623">
        <v>24</v>
      </c>
      <c r="W605" s="623">
        <v>47</v>
      </c>
      <c r="X605" s="623">
        <v>1.96</v>
      </c>
      <c r="Y605" s="234">
        <v>1.9583333333333333</v>
      </c>
      <c r="Z605" s="207"/>
      <c r="AA605" s="207"/>
      <c r="AB605" s="236">
        <v>1.9583333333333333</v>
      </c>
      <c r="AC605" s="236"/>
      <c r="AD605" s="236"/>
      <c r="AE605" s="207"/>
      <c r="AF605" s="624" t="s">
        <v>602</v>
      </c>
    </row>
    <row r="606" spans="1:32" hidden="1" x14ac:dyDescent="0.3">
      <c r="A606" s="280" t="s">
        <v>2019</v>
      </c>
      <c r="B606" s="65" t="s">
        <v>731</v>
      </c>
      <c r="C606" s="96" t="s">
        <v>424</v>
      </c>
      <c r="D606" s="65">
        <v>175</v>
      </c>
      <c r="E606" s="65">
        <v>516</v>
      </c>
      <c r="F606" s="65">
        <v>2.94</v>
      </c>
      <c r="G606" s="222">
        <f>Tabla14914[[#This Row],[PPF (µmol/s)]]/Tabla14914[[#This Row],[Power use (W)]]</f>
        <v>2.9485714285714284</v>
      </c>
      <c r="H606" s="199"/>
      <c r="I606" s="199"/>
      <c r="J606" s="199"/>
      <c r="K606" s="199"/>
      <c r="L606" s="230">
        <v>2.9485714285714284</v>
      </c>
      <c r="M606" s="230"/>
      <c r="N606" s="57" t="s">
        <v>733</v>
      </c>
      <c r="S606" s="4"/>
      <c r="T606" s="96" t="s">
        <v>637</v>
      </c>
      <c r="U606" s="96" t="s">
        <v>634</v>
      </c>
      <c r="V606" s="96">
        <v>24</v>
      </c>
      <c r="W606" s="96">
        <v>45</v>
      </c>
      <c r="X606" s="96">
        <v>1.92</v>
      </c>
      <c r="Y606" s="234">
        <v>1.875</v>
      </c>
      <c r="Z606" s="207"/>
      <c r="AA606" s="207"/>
      <c r="AB606" s="236">
        <v>1.875</v>
      </c>
      <c r="AC606" s="236"/>
      <c r="AD606" s="236"/>
      <c r="AE606" s="207"/>
      <c r="AF606" s="66" t="s">
        <v>602</v>
      </c>
    </row>
    <row r="607" spans="1:32" hidden="1" x14ac:dyDescent="0.3">
      <c r="A607" s="20"/>
      <c r="B607" s="65" t="s">
        <v>732</v>
      </c>
      <c r="C607" s="96" t="s">
        <v>424</v>
      </c>
      <c r="D607" s="65">
        <v>311</v>
      </c>
      <c r="E607" s="65">
        <v>904</v>
      </c>
      <c r="F607" s="65">
        <v>2.9</v>
      </c>
      <c r="G607" s="222">
        <f>Tabla14914[[#This Row],[PPF (µmol/s)]]/Tabla14914[[#This Row],[Power use (W)]]</f>
        <v>2.9067524115755625</v>
      </c>
      <c r="H607" s="199"/>
      <c r="I607" s="199"/>
      <c r="J607" s="199"/>
      <c r="K607" s="199"/>
      <c r="L607" s="230">
        <v>2.9067524115755625</v>
      </c>
      <c r="M607" s="230"/>
      <c r="N607" s="57" t="s">
        <v>733</v>
      </c>
      <c r="S607" s="562"/>
      <c r="T607" s="623" t="s">
        <v>638</v>
      </c>
      <c r="U607" s="623" t="s">
        <v>634</v>
      </c>
      <c r="V607" s="623">
        <v>24</v>
      </c>
      <c r="W607" s="623">
        <v>51</v>
      </c>
      <c r="X607" s="623">
        <v>2.16</v>
      </c>
      <c r="Y607" s="234">
        <v>2.125</v>
      </c>
      <c r="Z607" s="207"/>
      <c r="AA607" s="207"/>
      <c r="AB607" s="207"/>
      <c r="AC607" s="236">
        <v>2.125</v>
      </c>
      <c r="AD607" s="236"/>
      <c r="AE607" s="207"/>
      <c r="AF607" s="624" t="s">
        <v>612</v>
      </c>
    </row>
    <row r="608" spans="1:32" hidden="1" x14ac:dyDescent="0.3">
      <c r="A608" s="20"/>
      <c r="B608" s="65" t="s">
        <v>735</v>
      </c>
      <c r="C608" s="96" t="s">
        <v>424</v>
      </c>
      <c r="D608" s="65">
        <v>28</v>
      </c>
      <c r="E608" s="65">
        <v>104</v>
      </c>
      <c r="F608" s="65">
        <v>3.67</v>
      </c>
      <c r="G608" s="222">
        <f>Tabla14914[[#This Row],[PPF (µmol/s)]]/Tabla14914[[#This Row],[Power use (W)]]</f>
        <v>3.7142857142857144</v>
      </c>
      <c r="H608" s="199"/>
      <c r="I608" s="199"/>
      <c r="J608" s="199"/>
      <c r="K608" s="199"/>
      <c r="L608" s="230"/>
      <c r="M608" s="230">
        <v>3.7142857142857144</v>
      </c>
      <c r="N608" s="57" t="s">
        <v>729</v>
      </c>
      <c r="S608" s="4"/>
      <c r="T608" s="96" t="s">
        <v>639</v>
      </c>
      <c r="U608" s="96" t="s">
        <v>634</v>
      </c>
      <c r="V608" s="96">
        <v>24</v>
      </c>
      <c r="W608" s="96">
        <v>48</v>
      </c>
      <c r="X608" s="96">
        <v>2</v>
      </c>
      <c r="Y608" s="234">
        <v>2</v>
      </c>
      <c r="Z608" s="207"/>
      <c r="AA608" s="207"/>
      <c r="AB608" s="207"/>
      <c r="AC608" s="236">
        <v>2</v>
      </c>
      <c r="AD608" s="236"/>
      <c r="AE608" s="207"/>
      <c r="AF608" s="66" t="s">
        <v>612</v>
      </c>
    </row>
    <row r="609" spans="1:32" hidden="1" x14ac:dyDescent="0.3">
      <c r="A609" s="4"/>
      <c r="B609" s="65" t="s">
        <v>736</v>
      </c>
      <c r="C609" s="96" t="s">
        <v>424</v>
      </c>
      <c r="D609" s="65">
        <v>150</v>
      </c>
      <c r="E609" s="65">
        <v>513</v>
      </c>
      <c r="F609" s="65">
        <v>3.41</v>
      </c>
      <c r="G609" s="222">
        <f>Tabla14914[[#This Row],[PPF (µmol/s)]]/Tabla14914[[#This Row],[Power use (W)]]</f>
        <v>3.42</v>
      </c>
      <c r="H609" s="199"/>
      <c r="I609" s="199"/>
      <c r="J609" s="199"/>
      <c r="K609" s="199"/>
      <c r="L609" s="230"/>
      <c r="M609" s="230">
        <v>3.42</v>
      </c>
      <c r="N609" s="57" t="s">
        <v>729</v>
      </c>
      <c r="S609" s="562"/>
      <c r="T609" s="623" t="s">
        <v>640</v>
      </c>
      <c r="U609" s="623" t="s">
        <v>634</v>
      </c>
      <c r="V609" s="623">
        <v>24</v>
      </c>
      <c r="W609" s="623">
        <v>51</v>
      </c>
      <c r="X609" s="623">
        <v>2.16</v>
      </c>
      <c r="Y609" s="234">
        <v>2.125</v>
      </c>
      <c r="Z609" s="207"/>
      <c r="AA609" s="207"/>
      <c r="AB609" s="207"/>
      <c r="AC609" s="236">
        <v>2.125</v>
      </c>
      <c r="AD609" s="236"/>
      <c r="AE609" s="207"/>
      <c r="AF609" s="624" t="s">
        <v>648</v>
      </c>
    </row>
    <row r="610" spans="1:32" hidden="1" x14ac:dyDescent="0.3">
      <c r="A610" s="4"/>
      <c r="B610" s="65" t="s">
        <v>734</v>
      </c>
      <c r="C610" s="96" t="s">
        <v>424</v>
      </c>
      <c r="D610" s="65">
        <v>296</v>
      </c>
      <c r="E610" s="65">
        <v>986</v>
      </c>
      <c r="F610" s="65">
        <v>3.33</v>
      </c>
      <c r="G610" s="222">
        <f>Tabla14914[[#This Row],[PPF (µmol/s)]]/Tabla14914[[#This Row],[Power use (W)]]</f>
        <v>3.3310810810810811</v>
      </c>
      <c r="H610" s="199"/>
      <c r="I610" s="199"/>
      <c r="J610" s="199"/>
      <c r="K610" s="199"/>
      <c r="L610" s="230"/>
      <c r="M610" s="230">
        <v>3.3310810810810811</v>
      </c>
      <c r="N610" s="57" t="s">
        <v>729</v>
      </c>
      <c r="S610" s="4"/>
      <c r="T610" s="96" t="s">
        <v>641</v>
      </c>
      <c r="U610" s="96" t="s">
        <v>634</v>
      </c>
      <c r="V610" s="96">
        <v>24</v>
      </c>
      <c r="W610" s="96">
        <v>48</v>
      </c>
      <c r="X610" s="96">
        <v>2</v>
      </c>
      <c r="Y610" s="234">
        <v>2</v>
      </c>
      <c r="Z610" s="207"/>
      <c r="AA610" s="207"/>
      <c r="AB610" s="207"/>
      <c r="AC610" s="236">
        <v>2</v>
      </c>
      <c r="AD610" s="236"/>
      <c r="AE610" s="207"/>
      <c r="AF610" s="66" t="s">
        <v>648</v>
      </c>
    </row>
    <row r="611" spans="1:32" hidden="1" x14ac:dyDescent="0.3">
      <c r="A611" s="20"/>
      <c r="B611" s="65" t="s">
        <v>726</v>
      </c>
      <c r="C611" s="96" t="s">
        <v>2065</v>
      </c>
      <c r="D611" s="65">
        <v>623</v>
      </c>
      <c r="E611" s="65">
        <v>1808</v>
      </c>
      <c r="F611" s="65">
        <v>2.9</v>
      </c>
      <c r="G611" s="222">
        <f>Tabla14914[[#This Row],[PPF (µmol/s)]]/Tabla14914[[#This Row],[Power use (W)]]</f>
        <v>2.9020866773675764</v>
      </c>
      <c r="H611" s="199"/>
      <c r="I611" s="199"/>
      <c r="J611" s="199"/>
      <c r="K611" s="199"/>
      <c r="L611" s="230">
        <v>2.9020866773675764</v>
      </c>
      <c r="M611" s="230"/>
      <c r="N611" s="57" t="s">
        <v>728</v>
      </c>
      <c r="S611" s="562"/>
      <c r="T611" s="623" t="s">
        <v>642</v>
      </c>
      <c r="U611" s="623" t="s">
        <v>634</v>
      </c>
      <c r="V611" s="623">
        <v>18</v>
      </c>
      <c r="W611" s="623">
        <v>51</v>
      </c>
      <c r="X611" s="623">
        <v>2.83</v>
      </c>
      <c r="Y611" s="234">
        <v>2.8333333333333335</v>
      </c>
      <c r="Z611" s="207"/>
      <c r="AA611" s="207"/>
      <c r="AB611" s="207"/>
      <c r="AC611" s="236"/>
      <c r="AD611" s="236">
        <v>2.8333333333333335</v>
      </c>
      <c r="AE611" s="207"/>
      <c r="AF611" s="624" t="s">
        <v>649</v>
      </c>
    </row>
    <row r="612" spans="1:32" hidden="1" x14ac:dyDescent="0.3">
      <c r="A612" s="20"/>
      <c r="B612" s="65" t="s">
        <v>727</v>
      </c>
      <c r="C612" s="96" t="s">
        <v>2065</v>
      </c>
      <c r="D612" s="65">
        <v>592</v>
      </c>
      <c r="E612" s="65">
        <v>1972</v>
      </c>
      <c r="F612" s="65">
        <v>3.33</v>
      </c>
      <c r="G612" s="222">
        <f>Tabla14914[[#This Row],[PPF (µmol/s)]]/Tabla14914[[#This Row],[Power use (W)]]</f>
        <v>3.3310810810810811</v>
      </c>
      <c r="H612" s="199"/>
      <c r="I612" s="199"/>
      <c r="J612" s="199"/>
      <c r="K612" s="199"/>
      <c r="L612" s="230"/>
      <c r="M612" s="230">
        <v>3.3310810810810811</v>
      </c>
      <c r="N612" s="57" t="s">
        <v>729</v>
      </c>
      <c r="S612" s="4"/>
      <c r="T612" s="96" t="s">
        <v>643</v>
      </c>
      <c r="U612" s="96" t="s">
        <v>634</v>
      </c>
      <c r="V612" s="96">
        <v>18</v>
      </c>
      <c r="W612" s="96">
        <v>47</v>
      </c>
      <c r="X612" s="96">
        <v>2.61</v>
      </c>
      <c r="Y612" s="234">
        <v>2.6111111111111112</v>
      </c>
      <c r="Z612" s="207"/>
      <c r="AA612" s="207"/>
      <c r="AB612" s="207"/>
      <c r="AC612" s="236"/>
      <c r="AD612" s="236">
        <v>2.6111111111111112</v>
      </c>
      <c r="AE612" s="207"/>
      <c r="AF612" s="66" t="s">
        <v>649</v>
      </c>
    </row>
    <row r="613" spans="1:32" hidden="1" x14ac:dyDescent="0.3">
      <c r="A613" s="4"/>
      <c r="B613" s="65" t="s">
        <v>709</v>
      </c>
      <c r="C613" s="96" t="s">
        <v>98</v>
      </c>
      <c r="D613" s="65">
        <v>183</v>
      </c>
      <c r="E613" s="65">
        <v>570</v>
      </c>
      <c r="F613" s="65">
        <v>3.11</v>
      </c>
      <c r="G613" s="222">
        <f>Tabla14914[[#This Row],[PPF (µmol/s)]]/Tabla14914[[#This Row],[Power use (W)]]</f>
        <v>3.1147540983606556</v>
      </c>
      <c r="H613" s="199"/>
      <c r="I613" s="199"/>
      <c r="J613" s="199"/>
      <c r="K613" s="199"/>
      <c r="L613" s="230"/>
      <c r="M613" s="230">
        <v>3.1147540983606556</v>
      </c>
      <c r="N613" s="57" t="s">
        <v>711</v>
      </c>
      <c r="S613" s="562"/>
      <c r="T613" s="623" t="s">
        <v>644</v>
      </c>
      <c r="U613" s="623" t="s">
        <v>634</v>
      </c>
      <c r="V613" s="623">
        <v>21</v>
      </c>
      <c r="W613" s="623">
        <v>51</v>
      </c>
      <c r="X613" s="623">
        <v>2.42</v>
      </c>
      <c r="Y613" s="234">
        <v>2.4285714285714284</v>
      </c>
      <c r="Z613" s="207"/>
      <c r="AA613" s="207"/>
      <c r="AB613" s="207"/>
      <c r="AC613" s="236">
        <v>2.4285714285714284</v>
      </c>
      <c r="AD613" s="207"/>
      <c r="AE613" s="207"/>
      <c r="AF613" s="624" t="s">
        <v>586</v>
      </c>
    </row>
    <row r="614" spans="1:32" hidden="1" x14ac:dyDescent="0.3">
      <c r="A614" s="4"/>
      <c r="B614" s="65" t="s">
        <v>710</v>
      </c>
      <c r="C614" s="96" t="s">
        <v>98</v>
      </c>
      <c r="D614" s="65">
        <v>428</v>
      </c>
      <c r="E614" s="65">
        <v>1183</v>
      </c>
      <c r="F614" s="65">
        <v>2.76</v>
      </c>
      <c r="G614" s="222">
        <f>Tabla14914[[#This Row],[PPF (µmol/s)]]/Tabla14914[[#This Row],[Power use (W)]]</f>
        <v>2.764018691588785</v>
      </c>
      <c r="H614" s="199"/>
      <c r="I614" s="199"/>
      <c r="J614" s="199"/>
      <c r="K614" s="199"/>
      <c r="L614" s="230">
        <v>2.764018691588785</v>
      </c>
      <c r="M614" s="230"/>
      <c r="N614" s="57" t="s">
        <v>712</v>
      </c>
      <c r="S614" s="4"/>
      <c r="T614" s="96" t="s">
        <v>645</v>
      </c>
      <c r="U614" s="96" t="s">
        <v>634</v>
      </c>
      <c r="V614" s="96">
        <v>21</v>
      </c>
      <c r="W614" s="96">
        <v>50</v>
      </c>
      <c r="X614" s="96">
        <v>2.38</v>
      </c>
      <c r="Y614" s="234">
        <v>2.3809523809523809</v>
      </c>
      <c r="Z614" s="207"/>
      <c r="AA614" s="207"/>
      <c r="AB614" s="207"/>
      <c r="AC614" s="236">
        <v>2.3809523809523809</v>
      </c>
      <c r="AD614" s="207"/>
      <c r="AE614" s="207"/>
      <c r="AF614" s="66" t="s">
        <v>586</v>
      </c>
    </row>
    <row r="615" spans="1:32" hidden="1" x14ac:dyDescent="0.3">
      <c r="A615" s="4"/>
      <c r="B615" s="65" t="s">
        <v>713</v>
      </c>
      <c r="C615" s="96" t="s">
        <v>82</v>
      </c>
      <c r="D615" s="65">
        <v>33</v>
      </c>
      <c r="E615" s="65">
        <v>96</v>
      </c>
      <c r="F615" s="65">
        <v>2.9</v>
      </c>
      <c r="G615" s="222">
        <f>Tabla14914[[#This Row],[PPF (µmol/s)]]/Tabla14914[[#This Row],[Power use (W)]]</f>
        <v>2.9090909090909092</v>
      </c>
      <c r="H615" s="199"/>
      <c r="I615" s="199"/>
      <c r="J615" s="199"/>
      <c r="K615" s="199"/>
      <c r="L615" s="230">
        <v>2.9090909090909092</v>
      </c>
      <c r="M615" s="230"/>
      <c r="N615" s="57" t="s">
        <v>718</v>
      </c>
      <c r="S615" s="562"/>
      <c r="T615" s="623" t="s">
        <v>646</v>
      </c>
      <c r="U615" s="623" t="s">
        <v>634</v>
      </c>
      <c r="V615" s="623">
        <v>23</v>
      </c>
      <c r="W615" s="623">
        <v>52</v>
      </c>
      <c r="X615" s="623">
        <v>2.2599999999999998</v>
      </c>
      <c r="Y615" s="234">
        <v>2.2608695652173911</v>
      </c>
      <c r="Z615" s="207"/>
      <c r="AA615" s="207"/>
      <c r="AB615" s="207"/>
      <c r="AC615" s="236">
        <v>2.2608695652173911</v>
      </c>
      <c r="AD615" s="207"/>
      <c r="AE615" s="207"/>
      <c r="AF615" s="624" t="s">
        <v>650</v>
      </c>
    </row>
    <row r="616" spans="1:32" hidden="1" x14ac:dyDescent="0.3">
      <c r="A616" s="4"/>
      <c r="B616" s="65" t="s">
        <v>715</v>
      </c>
      <c r="C616" s="65" t="s">
        <v>82</v>
      </c>
      <c r="D616" s="65">
        <v>48</v>
      </c>
      <c r="E616" s="65">
        <v>134</v>
      </c>
      <c r="F616" s="65">
        <v>2.77</v>
      </c>
      <c r="G616" s="222">
        <f>Tabla14914[[#This Row],[PPF (µmol/s)]]/Tabla14914[[#This Row],[Power use (W)]]</f>
        <v>2.7916666666666665</v>
      </c>
      <c r="H616" s="199"/>
      <c r="I616" s="199"/>
      <c r="J616" s="199"/>
      <c r="K616" s="199"/>
      <c r="L616" s="230">
        <v>2.7916666666666665</v>
      </c>
      <c r="M616" s="230"/>
      <c r="N616" s="57" t="s">
        <v>718</v>
      </c>
      <c r="S616" s="4"/>
      <c r="T616" s="97" t="s">
        <v>647</v>
      </c>
      <c r="U616" s="97" t="s">
        <v>634</v>
      </c>
      <c r="V616" s="97">
        <v>23</v>
      </c>
      <c r="W616" s="97">
        <v>48</v>
      </c>
      <c r="X616" s="97">
        <v>2.09</v>
      </c>
      <c r="Y616" s="643">
        <v>2.0869565217391304</v>
      </c>
      <c r="Z616" s="641"/>
      <c r="AA616" s="641"/>
      <c r="AB616" s="641"/>
      <c r="AC616" s="642">
        <v>2.0869565217391304</v>
      </c>
      <c r="AD616" s="641"/>
      <c r="AE616" s="641"/>
      <c r="AF616" s="76" t="s">
        <v>650</v>
      </c>
    </row>
    <row r="617" spans="1:32" hidden="1" x14ac:dyDescent="0.3">
      <c r="A617" s="4"/>
      <c r="B617" s="65" t="s">
        <v>714</v>
      </c>
      <c r="C617" s="65" t="s">
        <v>82</v>
      </c>
      <c r="D617" s="65">
        <v>33</v>
      </c>
      <c r="E617" s="65">
        <v>100</v>
      </c>
      <c r="F617" s="65">
        <v>3.03</v>
      </c>
      <c r="G617" s="222">
        <f>Tabla14914[[#This Row],[PPF (µmol/s)]]/Tabla14914[[#This Row],[Power use (W)]]</f>
        <v>3.0303030303030303</v>
      </c>
      <c r="H617" s="199"/>
      <c r="I617" s="199"/>
      <c r="J617" s="199"/>
      <c r="K617" s="199"/>
      <c r="L617" s="230"/>
      <c r="M617" s="230">
        <v>3.0303030303030303</v>
      </c>
      <c r="N617" s="57" t="s">
        <v>718</v>
      </c>
      <c r="S617" s="4"/>
      <c r="T617" s="96" t="s">
        <v>665</v>
      </c>
      <c r="U617" s="96" t="s">
        <v>82</v>
      </c>
      <c r="V617" s="96">
        <v>40</v>
      </c>
      <c r="W617" s="96">
        <v>84</v>
      </c>
      <c r="X617" s="181">
        <v>2.2999999999999998</v>
      </c>
      <c r="Y617" s="636">
        <v>2.1</v>
      </c>
      <c r="Z617" s="207"/>
      <c r="AA617" s="207"/>
      <c r="AB617" s="207"/>
      <c r="AC617" s="236">
        <v>2.2999999999999998</v>
      </c>
      <c r="AD617" s="236"/>
      <c r="AE617" s="207"/>
      <c r="AF617" s="66" t="s">
        <v>2660</v>
      </c>
    </row>
    <row r="618" spans="1:32" hidden="1" x14ac:dyDescent="0.3">
      <c r="A618" s="4"/>
      <c r="B618" s="65" t="s">
        <v>716</v>
      </c>
      <c r="C618" s="65" t="s">
        <v>82</v>
      </c>
      <c r="D618" s="65">
        <v>51</v>
      </c>
      <c r="E618" s="65">
        <v>145</v>
      </c>
      <c r="F618" s="65">
        <v>2.87</v>
      </c>
      <c r="G618" s="222">
        <f>Tabla14914[[#This Row],[PPF (µmol/s)]]/Tabla14914[[#This Row],[Power use (W)]]</f>
        <v>2.8431372549019609</v>
      </c>
      <c r="H618" s="199"/>
      <c r="I618" s="199"/>
      <c r="J618" s="199"/>
      <c r="K618" s="199"/>
      <c r="L618" s="230">
        <v>2.8431372549019609</v>
      </c>
      <c r="M618" s="230"/>
      <c r="N618" s="57" t="s">
        <v>718</v>
      </c>
      <c r="S618" s="562"/>
      <c r="T618" s="623" t="s">
        <v>666</v>
      </c>
      <c r="U618" s="623" t="s">
        <v>82</v>
      </c>
      <c r="V618" s="623">
        <v>90</v>
      </c>
      <c r="W618" s="623">
        <v>180</v>
      </c>
      <c r="X618" s="181">
        <v>2.2999999999999998</v>
      </c>
      <c r="Y618" s="636">
        <v>2</v>
      </c>
      <c r="Z618" s="207"/>
      <c r="AA618" s="207"/>
      <c r="AB618" s="207"/>
      <c r="AC618" s="236">
        <v>2.2999999999999998</v>
      </c>
      <c r="AD618" s="236"/>
      <c r="AE618" s="207"/>
      <c r="AF618" s="624" t="s">
        <v>2659</v>
      </c>
    </row>
    <row r="619" spans="1:32" hidden="1" x14ac:dyDescent="0.3">
      <c r="A619" s="4"/>
      <c r="B619" s="65" t="s">
        <v>717</v>
      </c>
      <c r="C619" s="65" t="s">
        <v>82</v>
      </c>
      <c r="D619" s="65">
        <v>64</v>
      </c>
      <c r="E619" s="65">
        <v>135</v>
      </c>
      <c r="F619" s="65">
        <v>2.11</v>
      </c>
      <c r="G619" s="222">
        <f>Tabla14914[[#This Row],[PPF (µmol/s)]]/Tabla14914[[#This Row],[Power use (W)]]</f>
        <v>2.109375</v>
      </c>
      <c r="H619" s="199"/>
      <c r="I619" s="199"/>
      <c r="J619" s="199"/>
      <c r="K619" s="230">
        <v>2.109375</v>
      </c>
      <c r="L619" s="199"/>
      <c r="M619" s="230"/>
      <c r="N619" s="57" t="s">
        <v>719</v>
      </c>
      <c r="S619" s="4"/>
      <c r="T619" s="96" t="s">
        <v>667</v>
      </c>
      <c r="U619" s="96" t="s">
        <v>82</v>
      </c>
      <c r="V619" s="96">
        <v>150</v>
      </c>
      <c r="W619" s="96">
        <v>300</v>
      </c>
      <c r="X619" s="181">
        <v>2.2999999999999998</v>
      </c>
      <c r="Y619" s="636">
        <v>2</v>
      </c>
      <c r="Z619" s="207"/>
      <c r="AA619" s="207"/>
      <c r="AB619" s="207"/>
      <c r="AC619" s="236">
        <v>2.2999999999999998</v>
      </c>
      <c r="AD619" s="236"/>
      <c r="AE619" s="207"/>
      <c r="AF619" s="66" t="s">
        <v>2658</v>
      </c>
    </row>
    <row r="620" spans="1:32" hidden="1" x14ac:dyDescent="0.3">
      <c r="A620" s="4"/>
      <c r="B620" s="65" t="s">
        <v>720</v>
      </c>
      <c r="C620" s="65" t="s">
        <v>168</v>
      </c>
      <c r="D620" s="65">
        <v>41</v>
      </c>
      <c r="E620" s="65">
        <v>141</v>
      </c>
      <c r="F620" s="65">
        <v>3.42</v>
      </c>
      <c r="G620" s="222">
        <f>Tabla14914[[#This Row],[PPF (µmol/s)]]/Tabla14914[[#This Row],[Power use (W)]]</f>
        <v>3.4390243902439024</v>
      </c>
      <c r="H620" s="199"/>
      <c r="I620" s="199"/>
      <c r="J620" s="199"/>
      <c r="K620" s="199"/>
      <c r="L620" s="199"/>
      <c r="M620" s="230">
        <v>3.4390243902439024</v>
      </c>
      <c r="N620" s="57" t="s">
        <v>724</v>
      </c>
      <c r="S620" s="562"/>
      <c r="T620" s="623" t="s">
        <v>668</v>
      </c>
      <c r="U620" s="623" t="s">
        <v>82</v>
      </c>
      <c r="V620" s="623">
        <v>100</v>
      </c>
      <c r="W620" s="623">
        <v>200</v>
      </c>
      <c r="X620" s="181">
        <v>2.2999999999999998</v>
      </c>
      <c r="Y620" s="636">
        <v>2</v>
      </c>
      <c r="Z620" s="207"/>
      <c r="AA620" s="207"/>
      <c r="AB620" s="207"/>
      <c r="AC620" s="236">
        <v>2.2999999999999998</v>
      </c>
      <c r="AD620" s="236"/>
      <c r="AE620" s="207"/>
      <c r="AF620" s="624" t="s">
        <v>2657</v>
      </c>
    </row>
    <row r="621" spans="1:32" hidden="1" x14ac:dyDescent="0.3">
      <c r="A621" s="4"/>
      <c r="B621" s="65" t="s">
        <v>721</v>
      </c>
      <c r="C621" s="65" t="s">
        <v>168</v>
      </c>
      <c r="D621" s="65">
        <v>42</v>
      </c>
      <c r="E621" s="65">
        <v>138</v>
      </c>
      <c r="F621" s="65">
        <v>3.29</v>
      </c>
      <c r="G621" s="222">
        <f>Tabla14914[[#This Row],[PPF (µmol/s)]]/Tabla14914[[#This Row],[Power use (W)]]</f>
        <v>3.2857142857142856</v>
      </c>
      <c r="H621" s="199"/>
      <c r="I621" s="199"/>
      <c r="J621" s="199"/>
      <c r="K621" s="199"/>
      <c r="L621" s="199"/>
      <c r="M621" s="230">
        <v>3.2857142857142856</v>
      </c>
      <c r="N621" s="57" t="s">
        <v>725</v>
      </c>
      <c r="S621" s="4"/>
      <c r="T621" s="96" t="s">
        <v>669</v>
      </c>
      <c r="U621" s="96" t="s">
        <v>82</v>
      </c>
      <c r="V621" s="96">
        <v>35</v>
      </c>
      <c r="W621" s="96">
        <v>90</v>
      </c>
      <c r="X621" s="96">
        <v>2.6</v>
      </c>
      <c r="Y621" s="234">
        <v>2.5714285714285716</v>
      </c>
      <c r="Z621" s="207"/>
      <c r="AA621" s="207"/>
      <c r="AB621" s="207"/>
      <c r="AC621" s="207"/>
      <c r="AD621" s="236">
        <v>2.5714285714285716</v>
      </c>
      <c r="AE621" s="207"/>
      <c r="AF621" s="66" t="s">
        <v>2656</v>
      </c>
    </row>
    <row r="622" spans="1:32" hidden="1" x14ac:dyDescent="0.3">
      <c r="A622" s="4"/>
      <c r="B622" s="65" t="s">
        <v>722</v>
      </c>
      <c r="C622" s="65" t="s">
        <v>168</v>
      </c>
      <c r="D622" s="65">
        <v>72</v>
      </c>
      <c r="E622" s="65">
        <v>246</v>
      </c>
      <c r="F622" s="65">
        <v>3.42</v>
      </c>
      <c r="G622" s="222">
        <f>Tabla14914[[#This Row],[PPF (µmol/s)]]/Tabla14914[[#This Row],[Power use (W)]]</f>
        <v>3.4166666666666665</v>
      </c>
      <c r="H622" s="199"/>
      <c r="I622" s="199"/>
      <c r="J622" s="199"/>
      <c r="K622" s="199"/>
      <c r="L622" s="199"/>
      <c r="M622" s="230">
        <v>3.4166666666666665</v>
      </c>
      <c r="N622" s="57" t="s">
        <v>724</v>
      </c>
      <c r="S622" s="562"/>
      <c r="T622" s="637" t="s">
        <v>670</v>
      </c>
      <c r="U622" s="637" t="s">
        <v>82</v>
      </c>
      <c r="V622" s="637">
        <v>110</v>
      </c>
      <c r="W622" s="637">
        <v>280</v>
      </c>
      <c r="X622" s="637">
        <v>2.6</v>
      </c>
      <c r="Y622" s="643">
        <v>2.5454545454545454</v>
      </c>
      <c r="Z622" s="641"/>
      <c r="AA622" s="641"/>
      <c r="AB622" s="641"/>
      <c r="AC622" s="641"/>
      <c r="AD622" s="642">
        <v>2.5454545454545454</v>
      </c>
      <c r="AE622" s="641"/>
      <c r="AF622" s="638" t="s">
        <v>2656</v>
      </c>
    </row>
    <row r="623" spans="1:32" hidden="1" x14ac:dyDescent="0.3">
      <c r="A623" s="4"/>
      <c r="B623" s="84" t="s">
        <v>723</v>
      </c>
      <c r="C623" s="84" t="s">
        <v>168</v>
      </c>
      <c r="D623" s="84">
        <v>73</v>
      </c>
      <c r="E623" s="84">
        <v>241</v>
      </c>
      <c r="F623" s="84">
        <v>3.29</v>
      </c>
      <c r="G623" s="233">
        <f>Tabla14914[[#This Row],[PPF (µmol/s)]]/Tabla14914[[#This Row],[Power use (W)]]</f>
        <v>3.3013698630136985</v>
      </c>
      <c r="H623" s="206"/>
      <c r="I623" s="206"/>
      <c r="J623" s="206"/>
      <c r="K623" s="206"/>
      <c r="L623" s="206"/>
      <c r="M623" s="235">
        <v>3.3013698630136985</v>
      </c>
      <c r="N623" s="64" t="s">
        <v>725</v>
      </c>
      <c r="S623" s="66"/>
      <c r="T623" s="96" t="s">
        <v>700</v>
      </c>
      <c r="U623" s="96" t="s">
        <v>82</v>
      </c>
      <c r="V623" s="96">
        <v>36</v>
      </c>
      <c r="W623" s="96">
        <v>110</v>
      </c>
      <c r="X623" s="181">
        <v>3.1</v>
      </c>
      <c r="Y623" s="636">
        <v>3.0555555555555554</v>
      </c>
      <c r="Z623" s="621"/>
      <c r="AA623" s="621"/>
      <c r="AB623" s="621"/>
      <c r="AC623" s="621"/>
      <c r="AD623" s="621"/>
      <c r="AE623" s="622">
        <v>3.1</v>
      </c>
      <c r="AF623" s="66" t="s">
        <v>1842</v>
      </c>
    </row>
    <row r="624" spans="1:32" ht="18.600000000000001" hidden="1" thickBot="1" x14ac:dyDescent="0.4">
      <c r="A624" s="56" t="s">
        <v>739</v>
      </c>
      <c r="B624" s="53"/>
      <c r="C624" s="27"/>
      <c r="D624" s="27"/>
      <c r="E624" s="27"/>
      <c r="F624" s="27"/>
      <c r="G624" s="158"/>
      <c r="H624" s="190"/>
      <c r="I624" s="190"/>
      <c r="J624" s="190"/>
      <c r="K624" s="190"/>
      <c r="L624" s="190"/>
      <c r="M624" s="190"/>
      <c r="N624" s="16"/>
      <c r="S624" s="624"/>
      <c r="T624" s="623" t="s">
        <v>701</v>
      </c>
      <c r="U624" s="623" t="s">
        <v>82</v>
      </c>
      <c r="V624" s="623">
        <v>36</v>
      </c>
      <c r="W624" s="619"/>
      <c r="X624" s="619" t="s">
        <v>559</v>
      </c>
      <c r="Y624" s="631">
        <v>0</v>
      </c>
      <c r="Z624" s="621"/>
      <c r="AA624" s="621"/>
      <c r="AB624" s="621"/>
      <c r="AC624" s="621"/>
      <c r="AD624" s="621"/>
      <c r="AE624" s="621"/>
      <c r="AF624" s="624" t="s">
        <v>1354</v>
      </c>
    </row>
    <row r="625" spans="1:32" hidden="1" x14ac:dyDescent="0.3">
      <c r="A625" s="74" t="s">
        <v>745</v>
      </c>
      <c r="B625" s="85" t="s">
        <v>740</v>
      </c>
      <c r="C625" s="102" t="s">
        <v>2105</v>
      </c>
      <c r="D625" s="85">
        <v>240</v>
      </c>
      <c r="E625" s="85">
        <v>610</v>
      </c>
      <c r="F625" s="85">
        <v>2.54</v>
      </c>
      <c r="G625" s="237">
        <f>Tabla14914[[#This Row],[PPF (µmol/s)]]/Tabla14914[[#This Row],[Power use (W)]]</f>
        <v>2.5416666666666665</v>
      </c>
      <c r="H625" s="208"/>
      <c r="I625" s="208"/>
      <c r="J625" s="208"/>
      <c r="K625" s="208"/>
      <c r="L625" s="239">
        <v>2.5416666666666665</v>
      </c>
      <c r="M625" s="208"/>
      <c r="N625" s="68" t="s">
        <v>1243</v>
      </c>
      <c r="S625" s="562"/>
      <c r="T625" s="623" t="s">
        <v>713</v>
      </c>
      <c r="U625" s="623" t="s">
        <v>82</v>
      </c>
      <c r="V625" s="623">
        <v>33</v>
      </c>
      <c r="W625" s="623">
        <v>96</v>
      </c>
      <c r="X625" s="623">
        <v>2.9</v>
      </c>
      <c r="Y625" s="234">
        <v>2.9090909090909092</v>
      </c>
      <c r="Z625" s="207"/>
      <c r="AA625" s="207"/>
      <c r="AB625" s="207"/>
      <c r="AC625" s="207"/>
      <c r="AD625" s="236">
        <v>2.9090909090909092</v>
      </c>
      <c r="AE625" s="236"/>
      <c r="AF625" s="624" t="s">
        <v>718</v>
      </c>
    </row>
    <row r="626" spans="1:32" hidden="1" x14ac:dyDescent="0.3">
      <c r="A626" s="58" t="s">
        <v>746</v>
      </c>
      <c r="B626" s="65" t="s">
        <v>741</v>
      </c>
      <c r="C626" s="102" t="s">
        <v>2105</v>
      </c>
      <c r="D626" s="65">
        <v>240</v>
      </c>
      <c r="E626" s="65">
        <v>580</v>
      </c>
      <c r="F626" s="65">
        <v>2.42</v>
      </c>
      <c r="G626" s="222">
        <f>Tabla14914[[#This Row],[PPF (µmol/s)]]/Tabla14914[[#This Row],[Power use (W)]]</f>
        <v>2.4166666666666665</v>
      </c>
      <c r="H626" s="199"/>
      <c r="I626" s="199"/>
      <c r="J626" s="199"/>
      <c r="K626" s="230">
        <v>2.4166666666666665</v>
      </c>
      <c r="L626" s="230"/>
      <c r="M626" s="199"/>
      <c r="N626" s="66" t="s">
        <v>1244</v>
      </c>
      <c r="S626" s="4"/>
      <c r="T626" s="96" t="s">
        <v>715</v>
      </c>
      <c r="U626" s="96" t="s">
        <v>82</v>
      </c>
      <c r="V626" s="96">
        <v>48</v>
      </c>
      <c r="W626" s="96">
        <v>134</v>
      </c>
      <c r="X626" s="96">
        <v>2.77</v>
      </c>
      <c r="Y626" s="234">
        <v>2.7916666666666665</v>
      </c>
      <c r="Z626" s="207"/>
      <c r="AA626" s="207"/>
      <c r="AB626" s="207"/>
      <c r="AC626" s="207"/>
      <c r="AD626" s="236">
        <v>2.7916666666666665</v>
      </c>
      <c r="AE626" s="236"/>
      <c r="AF626" s="66" t="s">
        <v>718</v>
      </c>
    </row>
    <row r="627" spans="1:32" hidden="1" x14ac:dyDescent="0.3">
      <c r="A627" s="280" t="s">
        <v>2019</v>
      </c>
      <c r="B627" s="65" t="s">
        <v>742</v>
      </c>
      <c r="C627" s="102" t="s">
        <v>2105</v>
      </c>
      <c r="D627" s="65">
        <v>240</v>
      </c>
      <c r="E627" s="65">
        <v>590</v>
      </c>
      <c r="F627" s="65">
        <v>2.46</v>
      </c>
      <c r="G627" s="222">
        <f>Tabla14914[[#This Row],[PPF (µmol/s)]]/Tabla14914[[#This Row],[Power use (W)]]</f>
        <v>2.4583333333333335</v>
      </c>
      <c r="H627" s="199"/>
      <c r="I627" s="199"/>
      <c r="J627" s="199"/>
      <c r="K627" s="230">
        <v>2.4583333333333335</v>
      </c>
      <c r="L627" s="230"/>
      <c r="M627" s="199"/>
      <c r="N627" s="66" t="s">
        <v>1245</v>
      </c>
      <c r="S627" s="562"/>
      <c r="T627" s="623" t="s">
        <v>714</v>
      </c>
      <c r="U627" s="623" t="s">
        <v>82</v>
      </c>
      <c r="V627" s="623">
        <v>33</v>
      </c>
      <c r="W627" s="623">
        <v>100</v>
      </c>
      <c r="X627" s="623">
        <v>3.03</v>
      </c>
      <c r="Y627" s="234">
        <v>3.0303030303030303</v>
      </c>
      <c r="Z627" s="207"/>
      <c r="AA627" s="207"/>
      <c r="AB627" s="207"/>
      <c r="AC627" s="207"/>
      <c r="AD627" s="236"/>
      <c r="AE627" s="236">
        <v>3.0303030303030303</v>
      </c>
      <c r="AF627" s="624" t="s">
        <v>718</v>
      </c>
    </row>
    <row r="628" spans="1:32" hidden="1" x14ac:dyDescent="0.3">
      <c r="A628" s="20"/>
      <c r="B628" s="65" t="s">
        <v>743</v>
      </c>
      <c r="C628" s="102" t="s">
        <v>2105</v>
      </c>
      <c r="D628" s="65">
        <v>500</v>
      </c>
      <c r="E628" s="65">
        <v>1400</v>
      </c>
      <c r="F628" s="65">
        <v>2.8</v>
      </c>
      <c r="G628" s="222">
        <f>Tabla14914[[#This Row],[PPF (µmol/s)]]/Tabla14914[[#This Row],[Power use (W)]]</f>
        <v>2.8</v>
      </c>
      <c r="H628" s="199"/>
      <c r="I628" s="199"/>
      <c r="J628" s="199"/>
      <c r="K628" s="199"/>
      <c r="L628" s="230">
        <v>2.8</v>
      </c>
      <c r="M628" s="199"/>
      <c r="N628" s="66" t="s">
        <v>1241</v>
      </c>
      <c r="S628" s="4"/>
      <c r="T628" s="96" t="s">
        <v>716</v>
      </c>
      <c r="U628" s="96" t="s">
        <v>82</v>
      </c>
      <c r="V628" s="96">
        <v>51</v>
      </c>
      <c r="W628" s="96">
        <v>145</v>
      </c>
      <c r="X628" s="96">
        <v>2.87</v>
      </c>
      <c r="Y628" s="234">
        <v>2.8431372549019609</v>
      </c>
      <c r="Z628" s="207"/>
      <c r="AA628" s="207"/>
      <c r="AB628" s="207"/>
      <c r="AC628" s="207"/>
      <c r="AD628" s="236">
        <v>2.8431372549019609</v>
      </c>
      <c r="AE628" s="236"/>
      <c r="AF628" s="66" t="s">
        <v>718</v>
      </c>
    </row>
    <row r="629" spans="1:32" hidden="1" x14ac:dyDescent="0.3">
      <c r="A629" s="20"/>
      <c r="B629" s="65" t="s">
        <v>744</v>
      </c>
      <c r="C629" s="102" t="s">
        <v>2105</v>
      </c>
      <c r="D629" s="65">
        <v>500</v>
      </c>
      <c r="E629" s="65">
        <v>1275</v>
      </c>
      <c r="F629" s="65">
        <v>2.5499999999999998</v>
      </c>
      <c r="G629" s="222">
        <f>Tabla14914[[#This Row],[PPF (µmol/s)]]/Tabla14914[[#This Row],[Power use (W)]]</f>
        <v>2.5499999999999998</v>
      </c>
      <c r="H629" s="199"/>
      <c r="I629" s="199"/>
      <c r="J629" s="199"/>
      <c r="K629" s="199"/>
      <c r="L629" s="230">
        <v>2.5499999999999998</v>
      </c>
      <c r="M629" s="199"/>
      <c r="N629" s="66" t="s">
        <v>1242</v>
      </c>
      <c r="S629" s="562"/>
      <c r="T629" s="623" t="s">
        <v>717</v>
      </c>
      <c r="U629" s="623" t="s">
        <v>82</v>
      </c>
      <c r="V629" s="623">
        <v>64</v>
      </c>
      <c r="W629" s="623">
        <v>135</v>
      </c>
      <c r="X629" s="623">
        <v>2.11</v>
      </c>
      <c r="Y629" s="234">
        <v>2.109375</v>
      </c>
      <c r="Z629" s="207"/>
      <c r="AA629" s="207"/>
      <c r="AB629" s="207"/>
      <c r="AC629" s="236">
        <v>2.109375</v>
      </c>
      <c r="AD629" s="207"/>
      <c r="AE629" s="236"/>
      <c r="AF629" s="624" t="s">
        <v>719</v>
      </c>
    </row>
    <row r="630" spans="1:32" ht="18.600000000000001" hidden="1" thickBot="1" x14ac:dyDescent="0.4">
      <c r="A630" s="56" t="s">
        <v>747</v>
      </c>
      <c r="B630" s="53"/>
      <c r="C630" s="27"/>
      <c r="D630" s="27"/>
      <c r="E630" s="27"/>
      <c r="F630" s="27"/>
      <c r="G630" s="158"/>
      <c r="H630" s="190"/>
      <c r="I630" s="190"/>
      <c r="J630" s="190"/>
      <c r="K630" s="190"/>
      <c r="L630" s="190"/>
      <c r="M630" s="190"/>
      <c r="N630" s="16"/>
      <c r="S630" s="624"/>
      <c r="T630" s="623" t="s">
        <v>774</v>
      </c>
      <c r="U630" s="623" t="s">
        <v>82</v>
      </c>
      <c r="V630" s="623">
        <v>15.8</v>
      </c>
      <c r="W630" s="623">
        <v>42.4</v>
      </c>
      <c r="X630" s="623">
        <v>2.68</v>
      </c>
      <c r="Y630" s="234">
        <v>2.683544303797468</v>
      </c>
      <c r="Z630" s="207"/>
      <c r="AA630" s="207"/>
      <c r="AB630" s="236"/>
      <c r="AC630" s="236"/>
      <c r="AD630" s="236">
        <v>2.683544303797468</v>
      </c>
      <c r="AE630" s="207"/>
      <c r="AF630" s="624" t="s">
        <v>297</v>
      </c>
    </row>
    <row r="631" spans="1:32" hidden="1" x14ac:dyDescent="0.3">
      <c r="A631" s="30" t="s">
        <v>755</v>
      </c>
      <c r="B631" s="65" t="s">
        <v>748</v>
      </c>
      <c r="C631" s="96" t="s">
        <v>98</v>
      </c>
      <c r="D631" s="65">
        <v>1000</v>
      </c>
      <c r="E631" s="65">
        <v>3000</v>
      </c>
      <c r="F631" s="174">
        <v>3.5</v>
      </c>
      <c r="G631" s="232">
        <f>Tabla14914[[#This Row],[PPF (µmol/s)]]/Tabla14914[[#This Row],[Power use (W)]]</f>
        <v>3</v>
      </c>
      <c r="H631" s="199"/>
      <c r="I631" s="199"/>
      <c r="J631" s="199"/>
      <c r="K631" s="199"/>
      <c r="L631" s="199"/>
      <c r="M631" s="230">
        <v>3.5</v>
      </c>
      <c r="N631" s="66" t="s">
        <v>1859</v>
      </c>
      <c r="S631" s="66"/>
      <c r="T631" s="96" t="s">
        <v>775</v>
      </c>
      <c r="U631" s="96" t="s">
        <v>82</v>
      </c>
      <c r="V631" s="96">
        <v>31.8</v>
      </c>
      <c r="W631" s="96">
        <v>80.599999999999994</v>
      </c>
      <c r="X631" s="96">
        <v>2.5299999999999998</v>
      </c>
      <c r="Y631" s="234">
        <v>2.5345911949685531</v>
      </c>
      <c r="Z631" s="207"/>
      <c r="AA631" s="207"/>
      <c r="AB631" s="236"/>
      <c r="AC631" s="236"/>
      <c r="AD631" s="236">
        <v>2.5345911949685531</v>
      </c>
      <c r="AE631" s="207"/>
      <c r="AF631" s="66" t="s">
        <v>297</v>
      </c>
    </row>
    <row r="632" spans="1:32" hidden="1" x14ac:dyDescent="0.3">
      <c r="A632" s="11" t="s">
        <v>756</v>
      </c>
      <c r="B632" s="65" t="s">
        <v>749</v>
      </c>
      <c r="C632" s="96" t="s">
        <v>98</v>
      </c>
      <c r="D632" s="65">
        <v>700</v>
      </c>
      <c r="E632" s="65">
        <v>2000</v>
      </c>
      <c r="F632" s="174">
        <v>3.2</v>
      </c>
      <c r="G632" s="232">
        <f>Tabla14914[[#This Row],[PPF (µmol/s)]]/Tabla14914[[#This Row],[Power use (W)]]</f>
        <v>2.8571428571428572</v>
      </c>
      <c r="H632" s="199"/>
      <c r="I632" s="199"/>
      <c r="J632" s="199"/>
      <c r="K632" s="199"/>
      <c r="L632" s="230"/>
      <c r="M632" s="199">
        <v>3.2</v>
      </c>
      <c r="N632" s="66" t="s">
        <v>1860</v>
      </c>
      <c r="S632" s="624"/>
      <c r="T632" s="623" t="s">
        <v>776</v>
      </c>
      <c r="U632" s="623" t="s">
        <v>82</v>
      </c>
      <c r="V632" s="623">
        <v>30.5</v>
      </c>
      <c r="W632" s="623">
        <v>82.9</v>
      </c>
      <c r="X632" s="623">
        <v>2.72</v>
      </c>
      <c r="Y632" s="234">
        <v>2.7180327868852463</v>
      </c>
      <c r="Z632" s="207"/>
      <c r="AA632" s="207"/>
      <c r="AB632" s="236"/>
      <c r="AC632" s="236"/>
      <c r="AD632" s="236">
        <v>2.7180327868852463</v>
      </c>
      <c r="AE632" s="207"/>
      <c r="AF632" s="624" t="s">
        <v>297</v>
      </c>
    </row>
    <row r="633" spans="1:32" hidden="1" x14ac:dyDescent="0.3">
      <c r="A633" s="280" t="s">
        <v>2019</v>
      </c>
      <c r="B633" s="65" t="s">
        <v>751</v>
      </c>
      <c r="C633" s="96" t="s">
        <v>98</v>
      </c>
      <c r="D633" s="65">
        <v>420</v>
      </c>
      <c r="E633" s="65">
        <v>1000</v>
      </c>
      <c r="F633" s="174">
        <v>2.8</v>
      </c>
      <c r="G633" s="232">
        <f>Tabla14914[[#This Row],[PPF (µmol/s)]]/Tabla14914[[#This Row],[Power use (W)]]</f>
        <v>2.3809523809523809</v>
      </c>
      <c r="H633" s="199"/>
      <c r="I633" s="199"/>
      <c r="J633" s="199"/>
      <c r="K633" s="230"/>
      <c r="L633" s="230">
        <v>2.8</v>
      </c>
      <c r="M633" s="199"/>
      <c r="N633" s="66" t="s">
        <v>1861</v>
      </c>
      <c r="S633" s="66"/>
      <c r="T633" s="96" t="s">
        <v>777</v>
      </c>
      <c r="U633" s="96" t="s">
        <v>82</v>
      </c>
      <c r="V633" s="96">
        <v>33.5</v>
      </c>
      <c r="W633" s="96">
        <v>60.1</v>
      </c>
      <c r="X633" s="96">
        <v>1.79</v>
      </c>
      <c r="Y633" s="234">
        <v>1.7940298507462686</v>
      </c>
      <c r="Z633" s="207"/>
      <c r="AA633" s="207"/>
      <c r="AB633" s="236">
        <v>1.7940298507462686</v>
      </c>
      <c r="AC633" s="236"/>
      <c r="AD633" s="236"/>
      <c r="AE633" s="207"/>
      <c r="AF633" s="66" t="s">
        <v>297</v>
      </c>
    </row>
    <row r="634" spans="1:32" hidden="1" x14ac:dyDescent="0.3">
      <c r="A634" s="66"/>
      <c r="B634" s="65" t="s">
        <v>752</v>
      </c>
      <c r="C634" s="96" t="s">
        <v>98</v>
      </c>
      <c r="D634" s="65">
        <v>402</v>
      </c>
      <c r="E634" s="65">
        <v>717</v>
      </c>
      <c r="F634" s="65">
        <v>1.78</v>
      </c>
      <c r="G634" s="222">
        <f>Tabla14914[[#This Row],[PPF (µmol/s)]]/Tabla14914[[#This Row],[Power use (W)]]</f>
        <v>1.7835820895522387</v>
      </c>
      <c r="H634" s="199"/>
      <c r="I634" s="199"/>
      <c r="J634" s="230">
        <v>1.7835820895522387</v>
      </c>
      <c r="K634" s="199"/>
      <c r="L634" s="230"/>
      <c r="M634" s="199"/>
      <c r="N634" s="66" t="s">
        <v>1862</v>
      </c>
      <c r="S634" s="624"/>
      <c r="T634" s="623" t="s">
        <v>778</v>
      </c>
      <c r="U634" s="623" t="s">
        <v>82</v>
      </c>
      <c r="V634" s="623">
        <v>32.6</v>
      </c>
      <c r="W634" s="623">
        <v>76.099999999999994</v>
      </c>
      <c r="X634" s="623">
        <v>2.33</v>
      </c>
      <c r="Y634" s="234">
        <v>2.3343558282208585</v>
      </c>
      <c r="Z634" s="207"/>
      <c r="AA634" s="207"/>
      <c r="AB634" s="236"/>
      <c r="AC634" s="236">
        <v>2.3343558282208585</v>
      </c>
      <c r="AD634" s="236"/>
      <c r="AE634" s="207"/>
      <c r="AF634" s="624" t="s">
        <v>787</v>
      </c>
    </row>
    <row r="635" spans="1:32" hidden="1" x14ac:dyDescent="0.3">
      <c r="A635" s="4"/>
      <c r="B635" s="65" t="s">
        <v>753</v>
      </c>
      <c r="C635" s="96" t="s">
        <v>98</v>
      </c>
      <c r="D635" s="65">
        <v>402</v>
      </c>
      <c r="E635" s="65">
        <v>717</v>
      </c>
      <c r="F635" s="65">
        <v>1.78</v>
      </c>
      <c r="G635" s="222">
        <f>Tabla14914[[#This Row],[PPF (µmol/s)]]/Tabla14914[[#This Row],[Power use (W)]]</f>
        <v>1.7835820895522387</v>
      </c>
      <c r="H635" s="199"/>
      <c r="I635" s="199"/>
      <c r="J635" s="230">
        <v>1.7835820895522387</v>
      </c>
      <c r="K635" s="199"/>
      <c r="L635" s="230"/>
      <c r="M635" s="199"/>
      <c r="N635" s="66" t="s">
        <v>1862</v>
      </c>
      <c r="S635" s="66"/>
      <c r="T635" s="96" t="s">
        <v>779</v>
      </c>
      <c r="U635" s="96" t="s">
        <v>82</v>
      </c>
      <c r="V635" s="96">
        <v>32.299999999999997</v>
      </c>
      <c r="W635" s="96">
        <v>90.8</v>
      </c>
      <c r="X635" s="96">
        <v>2.81</v>
      </c>
      <c r="Y635" s="234">
        <v>2.8111455108359134</v>
      </c>
      <c r="Z635" s="207"/>
      <c r="AA635" s="207"/>
      <c r="AB635" s="236"/>
      <c r="AC635" s="236"/>
      <c r="AD635" s="236">
        <v>2.8111455108359134</v>
      </c>
      <c r="AE635" s="207"/>
      <c r="AF635" s="66" t="s">
        <v>787</v>
      </c>
    </row>
    <row r="636" spans="1:32" hidden="1" x14ac:dyDescent="0.3">
      <c r="A636" s="4"/>
      <c r="B636" s="65" t="s">
        <v>754</v>
      </c>
      <c r="C636" s="65" t="s">
        <v>168</v>
      </c>
      <c r="D636" s="65">
        <v>120</v>
      </c>
      <c r="E636" s="65">
        <v>300</v>
      </c>
      <c r="F636" s="174">
        <v>3</v>
      </c>
      <c r="G636" s="232">
        <f>Tabla14914[[#This Row],[PPF (µmol/s)]]/Tabla14914[[#This Row],[Power use (W)]]</f>
        <v>2.5</v>
      </c>
      <c r="H636" s="199"/>
      <c r="I636" s="199"/>
      <c r="J636" s="199"/>
      <c r="K636" s="199"/>
      <c r="L636" s="230"/>
      <c r="M636" s="199">
        <v>3</v>
      </c>
      <c r="N636" s="66" t="s">
        <v>1863</v>
      </c>
      <c r="S636" s="624"/>
      <c r="T636" s="623" t="s">
        <v>780</v>
      </c>
      <c r="U636" s="623" t="s">
        <v>82</v>
      </c>
      <c r="V636" s="623">
        <v>33.5</v>
      </c>
      <c r="W636" s="623">
        <v>57.9</v>
      </c>
      <c r="X636" s="623">
        <v>1.73</v>
      </c>
      <c r="Y636" s="234">
        <v>1.7283582089552239</v>
      </c>
      <c r="Z636" s="207"/>
      <c r="AA636" s="207"/>
      <c r="AB636" s="236">
        <v>1.7283582089552239</v>
      </c>
      <c r="AC636" s="236"/>
      <c r="AD636" s="236"/>
      <c r="AE636" s="207"/>
      <c r="AF636" s="624" t="s">
        <v>787</v>
      </c>
    </row>
    <row r="637" spans="1:32" ht="18.600000000000001" hidden="1" thickBot="1" x14ac:dyDescent="0.4">
      <c r="A637" s="56" t="s">
        <v>1515</v>
      </c>
      <c r="B637" s="53"/>
      <c r="C637" s="27"/>
      <c r="D637" s="27"/>
      <c r="E637" s="27" t="s">
        <v>522</v>
      </c>
      <c r="F637" s="27"/>
      <c r="G637" s="158"/>
      <c r="H637" s="190"/>
      <c r="I637" s="190"/>
      <c r="J637" s="190"/>
      <c r="K637" s="190"/>
      <c r="L637" s="190"/>
      <c r="M637" s="190"/>
      <c r="N637" s="16"/>
      <c r="S637" s="66"/>
      <c r="T637" s="96" t="s">
        <v>781</v>
      </c>
      <c r="U637" s="96" t="s">
        <v>82</v>
      </c>
      <c r="V637" s="96">
        <v>32.6</v>
      </c>
      <c r="W637" s="96">
        <v>85</v>
      </c>
      <c r="X637" s="96">
        <v>2.61</v>
      </c>
      <c r="Y637" s="234">
        <v>2.6073619631901841</v>
      </c>
      <c r="Z637" s="207"/>
      <c r="AA637" s="207"/>
      <c r="AB637" s="236"/>
      <c r="AC637" s="236"/>
      <c r="AD637" s="236">
        <v>2.6073619631901841</v>
      </c>
      <c r="AE637" s="207"/>
      <c r="AF637" s="66" t="s">
        <v>788</v>
      </c>
    </row>
    <row r="638" spans="1:32" hidden="1" x14ac:dyDescent="0.3">
      <c r="A638" s="28" t="s">
        <v>770</v>
      </c>
      <c r="B638" s="65" t="s">
        <v>759</v>
      </c>
      <c r="C638" s="96" t="s">
        <v>424</v>
      </c>
      <c r="D638" s="65">
        <v>178</v>
      </c>
      <c r="E638" s="65">
        <v>623</v>
      </c>
      <c r="F638" s="65">
        <v>3.5</v>
      </c>
      <c r="G638" s="222">
        <f>Tabla14914[[#This Row],[PPF (µmol/s)]]/Tabla14914[[#This Row],[Power use (W)]]</f>
        <v>3.5</v>
      </c>
      <c r="H638" s="199"/>
      <c r="I638" s="199"/>
      <c r="J638" s="199"/>
      <c r="K638" s="199"/>
      <c r="L638" s="199"/>
      <c r="M638" s="230">
        <v>3.5</v>
      </c>
      <c r="N638" s="57" t="s">
        <v>758</v>
      </c>
      <c r="S638" s="624"/>
      <c r="T638" s="623" t="s">
        <v>782</v>
      </c>
      <c r="U638" s="623" t="s">
        <v>82</v>
      </c>
      <c r="V638" s="623">
        <v>61</v>
      </c>
      <c r="W638" s="623">
        <v>165.9</v>
      </c>
      <c r="X638" s="623">
        <v>2.72</v>
      </c>
      <c r="Y638" s="234">
        <v>2.7196721311475409</v>
      </c>
      <c r="Z638" s="207"/>
      <c r="AA638" s="207"/>
      <c r="AB638" s="236"/>
      <c r="AC638" s="236"/>
      <c r="AD638" s="236">
        <v>2.7196721311475409</v>
      </c>
      <c r="AE638" s="207"/>
      <c r="AF638" s="624" t="s">
        <v>297</v>
      </c>
    </row>
    <row r="639" spans="1:32" hidden="1" x14ac:dyDescent="0.3">
      <c r="A639" s="65" t="s">
        <v>794</v>
      </c>
      <c r="B639" s="65" t="s">
        <v>760</v>
      </c>
      <c r="C639" s="96" t="s">
        <v>424</v>
      </c>
      <c r="D639" s="65">
        <v>180</v>
      </c>
      <c r="E639" s="65">
        <v>612</v>
      </c>
      <c r="F639" s="65">
        <v>3.4</v>
      </c>
      <c r="G639" s="222">
        <f>Tabla14914[[#This Row],[PPF (µmol/s)]]/Tabla14914[[#This Row],[Power use (W)]]</f>
        <v>3.4</v>
      </c>
      <c r="H639" s="199"/>
      <c r="I639" s="199"/>
      <c r="J639" s="199"/>
      <c r="K639" s="199"/>
      <c r="L639" s="199"/>
      <c r="M639" s="230">
        <v>3.4</v>
      </c>
      <c r="N639" s="57" t="s">
        <v>768</v>
      </c>
      <c r="S639" s="66"/>
      <c r="T639" s="96" t="s">
        <v>783</v>
      </c>
      <c r="U639" s="96" t="s">
        <v>82</v>
      </c>
      <c r="V639" s="96">
        <v>64.599999999999994</v>
      </c>
      <c r="W639" s="96">
        <v>181.5</v>
      </c>
      <c r="X639" s="96">
        <v>2.81</v>
      </c>
      <c r="Y639" s="234">
        <v>2.8095975232198147</v>
      </c>
      <c r="Z639" s="207"/>
      <c r="AA639" s="207"/>
      <c r="AB639" s="236"/>
      <c r="AC639" s="236"/>
      <c r="AD639" s="236">
        <v>2.8095975232198147</v>
      </c>
      <c r="AE639" s="207"/>
      <c r="AF639" s="66" t="s">
        <v>787</v>
      </c>
    </row>
    <row r="640" spans="1:32" hidden="1" x14ac:dyDescent="0.3">
      <c r="A640" s="280" t="s">
        <v>2019</v>
      </c>
      <c r="B640" s="65" t="s">
        <v>761</v>
      </c>
      <c r="C640" s="96" t="s">
        <v>424</v>
      </c>
      <c r="D640" s="65">
        <v>310</v>
      </c>
      <c r="E640" s="65">
        <v>1038</v>
      </c>
      <c r="F640" s="65">
        <v>3.3</v>
      </c>
      <c r="G640" s="222">
        <f>Tabla14914[[#This Row],[PPF (µmol/s)]]/Tabla14914[[#This Row],[Power use (W)]]</f>
        <v>3.3483870967741933</v>
      </c>
      <c r="H640" s="199"/>
      <c r="I640" s="199"/>
      <c r="J640" s="199"/>
      <c r="K640" s="199"/>
      <c r="L640" s="199"/>
      <c r="M640" s="230">
        <v>3.3483870967741933</v>
      </c>
      <c r="N640" s="57" t="s">
        <v>758</v>
      </c>
      <c r="S640" s="624"/>
      <c r="T640" s="623" t="s">
        <v>784</v>
      </c>
      <c r="U640" s="623" t="s">
        <v>82</v>
      </c>
      <c r="V640" s="623">
        <v>65.2</v>
      </c>
      <c r="W640" s="623">
        <v>170</v>
      </c>
      <c r="X640" s="623">
        <v>2.61</v>
      </c>
      <c r="Y640" s="234">
        <v>2.6073619631901841</v>
      </c>
      <c r="Z640" s="207"/>
      <c r="AA640" s="207"/>
      <c r="AB640" s="236"/>
      <c r="AC640" s="236"/>
      <c r="AD640" s="236">
        <v>2.6073619631901841</v>
      </c>
      <c r="AE640" s="207"/>
      <c r="AF640" s="624" t="s">
        <v>788</v>
      </c>
    </row>
    <row r="641" spans="1:32" hidden="1" x14ac:dyDescent="0.3">
      <c r="A641" s="57"/>
      <c r="B641" s="65" t="s">
        <v>762</v>
      </c>
      <c r="C641" s="96" t="s">
        <v>424</v>
      </c>
      <c r="D641" s="65">
        <v>314</v>
      </c>
      <c r="E641" s="65">
        <v>1013</v>
      </c>
      <c r="F641" s="65">
        <v>3.2</v>
      </c>
      <c r="G641" s="222">
        <f>Tabla14914[[#This Row],[PPF (µmol/s)]]/Tabla14914[[#This Row],[Power use (W)]]</f>
        <v>3.2261146496815285</v>
      </c>
      <c r="H641" s="199"/>
      <c r="I641" s="199"/>
      <c r="J641" s="199"/>
      <c r="K641" s="199"/>
      <c r="L641" s="199"/>
      <c r="M641" s="230">
        <v>3.2261146496815285</v>
      </c>
      <c r="N641" s="57" t="s">
        <v>768</v>
      </c>
      <c r="S641" s="66"/>
      <c r="T641" s="96" t="s">
        <v>785</v>
      </c>
      <c r="U641" s="96" t="s">
        <v>82</v>
      </c>
      <c r="V641" s="96">
        <v>63.3</v>
      </c>
      <c r="W641" s="96">
        <v>161.80000000000001</v>
      </c>
      <c r="X641" s="96">
        <v>2.56</v>
      </c>
      <c r="Y641" s="234">
        <v>2.5560821484992102</v>
      </c>
      <c r="Z641" s="207"/>
      <c r="AA641" s="207"/>
      <c r="AB641" s="236"/>
      <c r="AC641" s="236"/>
      <c r="AD641" s="236">
        <v>2.5560821484992102</v>
      </c>
      <c r="AE641" s="207"/>
      <c r="AF641" s="66" t="s">
        <v>297</v>
      </c>
    </row>
    <row r="642" spans="1:32" hidden="1" x14ac:dyDescent="0.3">
      <c r="A642" s="57"/>
      <c r="B642" s="65" t="s">
        <v>763</v>
      </c>
      <c r="C642" s="96" t="s">
        <v>424</v>
      </c>
      <c r="D642" s="65">
        <v>599</v>
      </c>
      <c r="E642" s="65">
        <v>1827</v>
      </c>
      <c r="F642" s="65">
        <v>3.1</v>
      </c>
      <c r="G642" s="222">
        <f>Tabla14914[[#This Row],[PPF (µmol/s)]]/Tabla14914[[#This Row],[Power use (W)]]</f>
        <v>3.05008347245409</v>
      </c>
      <c r="H642" s="199"/>
      <c r="I642" s="199"/>
      <c r="J642" s="199"/>
      <c r="K642" s="199"/>
      <c r="L642" s="199"/>
      <c r="M642" s="230">
        <v>3.05008347245409</v>
      </c>
      <c r="N642" s="57" t="s">
        <v>758</v>
      </c>
      <c r="S642" s="624"/>
      <c r="T642" s="623" t="s">
        <v>786</v>
      </c>
      <c r="U642" s="623" t="s">
        <v>82</v>
      </c>
      <c r="V642" s="623">
        <v>65.900000000000006</v>
      </c>
      <c r="W642" s="623">
        <v>157.6</v>
      </c>
      <c r="X642" s="623">
        <v>2.39</v>
      </c>
      <c r="Y642" s="234">
        <v>2.3915022761760238</v>
      </c>
      <c r="Z642" s="207"/>
      <c r="AA642" s="207"/>
      <c r="AB642" s="236"/>
      <c r="AC642" s="236">
        <v>2.3915022761760238</v>
      </c>
      <c r="AD642" s="236"/>
      <c r="AE642" s="207"/>
      <c r="AF642" s="624" t="s">
        <v>787</v>
      </c>
    </row>
    <row r="643" spans="1:32" hidden="1" x14ac:dyDescent="0.3">
      <c r="A643" s="57"/>
      <c r="B643" s="65" t="s">
        <v>764</v>
      </c>
      <c r="C643" s="96" t="s">
        <v>424</v>
      </c>
      <c r="D643" s="65">
        <v>601</v>
      </c>
      <c r="E643" s="65">
        <v>1761</v>
      </c>
      <c r="F643" s="65">
        <v>2.9</v>
      </c>
      <c r="G643" s="222">
        <f>Tabla14914[[#This Row],[PPF (µmol/s)]]/Tabla14914[[#This Row],[Power use (W)]]</f>
        <v>2.9301164725457571</v>
      </c>
      <c r="H643" s="199"/>
      <c r="I643" s="199"/>
      <c r="J643" s="199"/>
      <c r="K643" s="199"/>
      <c r="L643" s="230">
        <v>2.9301164725457571</v>
      </c>
      <c r="M643" s="199"/>
      <c r="N643" s="57" t="s">
        <v>768</v>
      </c>
      <c r="S643" s="66"/>
      <c r="T643" s="96" t="s">
        <v>789</v>
      </c>
      <c r="U643" s="96" t="s">
        <v>82</v>
      </c>
      <c r="V643" s="96">
        <v>8</v>
      </c>
      <c r="W643" s="96">
        <v>19.600000000000001</v>
      </c>
      <c r="X643" s="96">
        <v>2.4500000000000002</v>
      </c>
      <c r="Y643" s="234">
        <v>2.4500000000000002</v>
      </c>
      <c r="Z643" s="207"/>
      <c r="AA643" s="207"/>
      <c r="AB643" s="236"/>
      <c r="AC643" s="236">
        <v>2.4500000000000002</v>
      </c>
      <c r="AD643" s="236"/>
      <c r="AE643" s="207"/>
      <c r="AF643" s="66" t="s">
        <v>297</v>
      </c>
    </row>
    <row r="644" spans="1:32" hidden="1" x14ac:dyDescent="0.3">
      <c r="A644" s="57"/>
      <c r="B644" s="65" t="s">
        <v>765</v>
      </c>
      <c r="C644" s="96" t="s">
        <v>424</v>
      </c>
      <c r="D644" s="65">
        <v>590</v>
      </c>
      <c r="E644" s="65">
        <v>1669</v>
      </c>
      <c r="F644" s="65">
        <v>2.8</v>
      </c>
      <c r="G644" s="222">
        <f>Tabla14914[[#This Row],[PPF (µmol/s)]]/Tabla14914[[#This Row],[Power use (W)]]</f>
        <v>2.8288135593220338</v>
      </c>
      <c r="H644" s="199"/>
      <c r="I644" s="199"/>
      <c r="J644" s="199"/>
      <c r="K644" s="199"/>
      <c r="L644" s="230">
        <v>2.8288135593220338</v>
      </c>
      <c r="M644" s="199"/>
      <c r="N644" s="57" t="s">
        <v>758</v>
      </c>
      <c r="S644" s="624"/>
      <c r="T644" s="623" t="s">
        <v>790</v>
      </c>
      <c r="U644" s="623" t="s">
        <v>82</v>
      </c>
      <c r="V644" s="623">
        <v>16.399999999999999</v>
      </c>
      <c r="W644" s="623">
        <v>37.9</v>
      </c>
      <c r="X644" s="623">
        <v>2.31</v>
      </c>
      <c r="Y644" s="234">
        <v>2.3109756097560976</v>
      </c>
      <c r="Z644" s="207"/>
      <c r="AA644" s="207"/>
      <c r="AB644" s="236"/>
      <c r="AC644" s="236">
        <v>2.3109756097560976</v>
      </c>
      <c r="AD644" s="236"/>
      <c r="AE644" s="207"/>
      <c r="AF644" s="624" t="s">
        <v>787</v>
      </c>
    </row>
    <row r="645" spans="1:32" hidden="1" x14ac:dyDescent="0.3">
      <c r="A645" s="57"/>
      <c r="B645" s="65" t="s">
        <v>766</v>
      </c>
      <c r="C645" s="96" t="s">
        <v>424</v>
      </c>
      <c r="D645" s="65">
        <v>597</v>
      </c>
      <c r="E645" s="65">
        <v>1631</v>
      </c>
      <c r="F645" s="65">
        <v>2.7</v>
      </c>
      <c r="G645" s="222">
        <f>Tabla14914[[#This Row],[PPF (µmol/s)]]/Tabla14914[[#This Row],[Power use (W)]]</f>
        <v>2.7319932998324958</v>
      </c>
      <c r="H645" s="199"/>
      <c r="I645" s="199"/>
      <c r="J645" s="199"/>
      <c r="K645" s="199"/>
      <c r="L645" s="230">
        <v>2.7319932998324958</v>
      </c>
      <c r="M645" s="199"/>
      <c r="N645" s="57" t="s">
        <v>768</v>
      </c>
      <c r="S645" s="66"/>
      <c r="T645" s="96" t="s">
        <v>790</v>
      </c>
      <c r="U645" s="96" t="s">
        <v>82</v>
      </c>
      <c r="V645" s="96">
        <v>15.9</v>
      </c>
      <c r="W645" s="96">
        <v>43.2</v>
      </c>
      <c r="X645" s="96">
        <v>2.72</v>
      </c>
      <c r="Y645" s="234">
        <v>2.716981132075472</v>
      </c>
      <c r="Z645" s="207"/>
      <c r="AA645" s="207"/>
      <c r="AB645" s="236"/>
      <c r="AC645" s="207"/>
      <c r="AD645" s="236">
        <v>2.716981132075472</v>
      </c>
      <c r="AE645" s="207"/>
      <c r="AF645" s="66" t="s">
        <v>787</v>
      </c>
    </row>
    <row r="646" spans="1:32" hidden="1" x14ac:dyDescent="0.3">
      <c r="A646" s="57"/>
      <c r="B646" s="65" t="s">
        <v>767</v>
      </c>
      <c r="C646" s="96" t="s">
        <v>424</v>
      </c>
      <c r="D646" s="65">
        <v>594</v>
      </c>
      <c r="E646" s="65">
        <v>1531</v>
      </c>
      <c r="F646" s="65">
        <v>2.6</v>
      </c>
      <c r="G646" s="222">
        <f>Tabla14914[[#This Row],[PPF (µmol/s)]]/Tabla14914[[#This Row],[Power use (W)]]</f>
        <v>2.5774410774410774</v>
      </c>
      <c r="H646" s="199"/>
      <c r="I646" s="199"/>
      <c r="J646" s="199"/>
      <c r="K646" s="199"/>
      <c r="L646" s="230">
        <v>2.5774410774410774</v>
      </c>
      <c r="M646" s="199"/>
      <c r="N646" s="57" t="s">
        <v>769</v>
      </c>
      <c r="S646" s="624"/>
      <c r="T646" s="623" t="s">
        <v>790</v>
      </c>
      <c r="U646" s="623" t="s">
        <v>82</v>
      </c>
      <c r="V646" s="623">
        <v>16.3</v>
      </c>
      <c r="W646" s="623">
        <v>41.1</v>
      </c>
      <c r="X646" s="623">
        <v>2.52</v>
      </c>
      <c r="Y646" s="234">
        <v>2.5214723926380369</v>
      </c>
      <c r="Z646" s="207"/>
      <c r="AA646" s="207"/>
      <c r="AB646" s="236"/>
      <c r="AC646" s="207"/>
      <c r="AD646" s="236">
        <v>2.5214723926380369</v>
      </c>
      <c r="AE646" s="207"/>
      <c r="AF646" s="624" t="s">
        <v>788</v>
      </c>
    </row>
    <row r="647" spans="1:32" hidden="1" x14ac:dyDescent="0.3">
      <c r="A647" s="57"/>
      <c r="B647" s="65" t="s">
        <v>771</v>
      </c>
      <c r="C647" s="65" t="s">
        <v>15</v>
      </c>
      <c r="D647" s="65">
        <v>10</v>
      </c>
      <c r="E647" s="65">
        <v>17.84</v>
      </c>
      <c r="F647" s="65">
        <v>1.81</v>
      </c>
      <c r="G647" s="222">
        <f>Tabla14914[[#This Row],[PPF (µmol/s)]]/Tabla14914[[#This Row],[Power use (W)]]</f>
        <v>1.784</v>
      </c>
      <c r="H647" s="199"/>
      <c r="I647" s="199"/>
      <c r="J647" s="230">
        <v>1.784</v>
      </c>
      <c r="K647" s="199"/>
      <c r="L647" s="230"/>
      <c r="M647" s="199"/>
      <c r="N647" s="57" t="s">
        <v>772</v>
      </c>
      <c r="S647" s="66"/>
      <c r="T647" s="96" t="s">
        <v>790</v>
      </c>
      <c r="U647" s="96" t="s">
        <v>82</v>
      </c>
      <c r="V647" s="96">
        <v>15.8</v>
      </c>
      <c r="W647" s="96">
        <v>39.799999999999997</v>
      </c>
      <c r="X647" s="96">
        <v>2.52</v>
      </c>
      <c r="Y647" s="234">
        <v>2.5189873417721516</v>
      </c>
      <c r="Z647" s="207"/>
      <c r="AA647" s="207"/>
      <c r="AB647" s="236"/>
      <c r="AC647" s="207"/>
      <c r="AD647" s="236">
        <v>2.5189873417721516</v>
      </c>
      <c r="AE647" s="207"/>
      <c r="AF647" s="66" t="s">
        <v>297</v>
      </c>
    </row>
    <row r="648" spans="1:32" hidden="1" x14ac:dyDescent="0.3">
      <c r="A648" s="57"/>
      <c r="B648" s="65" t="s">
        <v>773</v>
      </c>
      <c r="C648" s="65" t="s">
        <v>98</v>
      </c>
      <c r="D648" s="65">
        <v>1000</v>
      </c>
      <c r="E648" s="65">
        <v>2050</v>
      </c>
      <c r="F648" s="174">
        <v>1.8</v>
      </c>
      <c r="G648" s="232">
        <f>Tabla14914[[#This Row],[PPF (µmol/s)]]/Tabla14914[[#This Row],[Power use (W)]]</f>
        <v>2.0499999999999998</v>
      </c>
      <c r="H648" s="199"/>
      <c r="I648" s="199"/>
      <c r="J648" s="230">
        <v>1.8</v>
      </c>
      <c r="K648" s="230"/>
      <c r="L648" s="230"/>
      <c r="M648" s="199"/>
      <c r="N648" s="66" t="s">
        <v>1247</v>
      </c>
      <c r="S648" s="624"/>
      <c r="T648" s="623" t="s">
        <v>790</v>
      </c>
      <c r="U648" s="623" t="s">
        <v>82</v>
      </c>
      <c r="V648" s="623">
        <v>14.7</v>
      </c>
      <c r="W648" s="623">
        <v>39.6</v>
      </c>
      <c r="X648" s="623">
        <v>2.69</v>
      </c>
      <c r="Y648" s="234">
        <v>2.6938775510204085</v>
      </c>
      <c r="Z648" s="207"/>
      <c r="AA648" s="207"/>
      <c r="AB648" s="236"/>
      <c r="AC648" s="207"/>
      <c r="AD648" s="236">
        <v>2.6938775510204085</v>
      </c>
      <c r="AE648" s="207"/>
      <c r="AF648" s="624" t="s">
        <v>297</v>
      </c>
    </row>
    <row r="649" spans="1:32" hidden="1" x14ac:dyDescent="0.3">
      <c r="A649" s="57"/>
      <c r="B649" s="65" t="s">
        <v>774</v>
      </c>
      <c r="C649" s="65" t="s">
        <v>82</v>
      </c>
      <c r="D649" s="65">
        <v>15.8</v>
      </c>
      <c r="E649" s="65">
        <v>42.4</v>
      </c>
      <c r="F649" s="65">
        <v>2.68</v>
      </c>
      <c r="G649" s="222">
        <f>Tabla14914[[#This Row],[PPF (µmol/s)]]/Tabla14914[[#This Row],[Power use (W)]]</f>
        <v>2.683544303797468</v>
      </c>
      <c r="H649" s="199"/>
      <c r="I649" s="199"/>
      <c r="J649" s="230"/>
      <c r="K649" s="230"/>
      <c r="L649" s="230">
        <v>2.683544303797468</v>
      </c>
      <c r="M649" s="199"/>
      <c r="N649" s="66" t="s">
        <v>297</v>
      </c>
      <c r="S649" s="66"/>
      <c r="T649" s="96" t="s">
        <v>790</v>
      </c>
      <c r="U649" s="96" t="s">
        <v>82</v>
      </c>
      <c r="V649" s="96">
        <v>31.8</v>
      </c>
      <c r="W649" s="96">
        <v>86.3</v>
      </c>
      <c r="X649" s="96">
        <v>2.71</v>
      </c>
      <c r="Y649" s="234">
        <v>2.7138364779874213</v>
      </c>
      <c r="Z649" s="207"/>
      <c r="AA649" s="207"/>
      <c r="AB649" s="236"/>
      <c r="AC649" s="207"/>
      <c r="AD649" s="236">
        <v>2.7138364779874213</v>
      </c>
      <c r="AE649" s="207"/>
      <c r="AF649" s="66" t="s">
        <v>787</v>
      </c>
    </row>
    <row r="650" spans="1:32" hidden="1" x14ac:dyDescent="0.3">
      <c r="A650" s="57"/>
      <c r="B650" s="65" t="s">
        <v>775</v>
      </c>
      <c r="C650" s="65" t="s">
        <v>82</v>
      </c>
      <c r="D650" s="65">
        <v>31.8</v>
      </c>
      <c r="E650" s="65">
        <v>80.599999999999994</v>
      </c>
      <c r="F650" s="65">
        <v>2.5299999999999998</v>
      </c>
      <c r="G650" s="222">
        <f>Tabla14914[[#This Row],[PPF (µmol/s)]]/Tabla14914[[#This Row],[Power use (W)]]</f>
        <v>2.5345911949685531</v>
      </c>
      <c r="H650" s="199"/>
      <c r="I650" s="199"/>
      <c r="J650" s="230"/>
      <c r="K650" s="230"/>
      <c r="L650" s="230">
        <v>2.5345911949685531</v>
      </c>
      <c r="M650" s="199"/>
      <c r="N650" s="57" t="s">
        <v>297</v>
      </c>
      <c r="S650" s="624"/>
      <c r="T650" s="623" t="s">
        <v>791</v>
      </c>
      <c r="U650" s="623" t="s">
        <v>82</v>
      </c>
      <c r="V650" s="623">
        <v>32.700000000000003</v>
      </c>
      <c r="W650" s="623">
        <v>82.2</v>
      </c>
      <c r="X650" s="623">
        <v>2.5099999999999998</v>
      </c>
      <c r="Y650" s="234">
        <v>2.5137614678899083</v>
      </c>
      <c r="Z650" s="207"/>
      <c r="AA650" s="207"/>
      <c r="AB650" s="236"/>
      <c r="AC650" s="207"/>
      <c r="AD650" s="236">
        <v>2.5137614678899083</v>
      </c>
      <c r="AE650" s="207"/>
      <c r="AF650" s="624" t="s">
        <v>788</v>
      </c>
    </row>
    <row r="651" spans="1:32" hidden="1" x14ac:dyDescent="0.3">
      <c r="A651" s="57"/>
      <c r="B651" s="65" t="s">
        <v>776</v>
      </c>
      <c r="C651" s="65" t="s">
        <v>82</v>
      </c>
      <c r="D651" s="65">
        <v>30.5</v>
      </c>
      <c r="E651" s="65">
        <v>82.9</v>
      </c>
      <c r="F651" s="65">
        <v>2.72</v>
      </c>
      <c r="G651" s="222">
        <f>Tabla14914[[#This Row],[PPF (µmol/s)]]/Tabla14914[[#This Row],[Power use (W)]]</f>
        <v>2.7180327868852463</v>
      </c>
      <c r="H651" s="199"/>
      <c r="I651" s="199"/>
      <c r="J651" s="230"/>
      <c r="K651" s="230"/>
      <c r="L651" s="230">
        <v>2.7180327868852463</v>
      </c>
      <c r="M651" s="199"/>
      <c r="N651" s="57" t="s">
        <v>297</v>
      </c>
      <c r="S651" s="66"/>
      <c r="T651" s="96" t="s">
        <v>792</v>
      </c>
      <c r="U651" s="96" t="s">
        <v>82</v>
      </c>
      <c r="V651" s="96">
        <v>10</v>
      </c>
      <c r="W651" s="96">
        <v>19</v>
      </c>
      <c r="X651" s="96">
        <v>1.9</v>
      </c>
      <c r="Y651" s="234">
        <v>1.9</v>
      </c>
      <c r="Z651" s="207"/>
      <c r="AA651" s="207"/>
      <c r="AB651" s="236">
        <v>1.9</v>
      </c>
      <c r="AC651" s="207"/>
      <c r="AD651" s="207"/>
      <c r="AE651" s="207"/>
      <c r="AF651" s="66" t="s">
        <v>793</v>
      </c>
    </row>
    <row r="652" spans="1:32" hidden="1" x14ac:dyDescent="0.3">
      <c r="A652" s="57"/>
      <c r="B652" s="65" t="s">
        <v>777</v>
      </c>
      <c r="C652" s="65" t="s">
        <v>82</v>
      </c>
      <c r="D652" s="65">
        <v>33.5</v>
      </c>
      <c r="E652" s="65">
        <v>60.1</v>
      </c>
      <c r="F652" s="65">
        <v>1.79</v>
      </c>
      <c r="G652" s="222">
        <f>Tabla14914[[#This Row],[PPF (µmol/s)]]/Tabla14914[[#This Row],[Power use (W)]]</f>
        <v>1.7940298507462686</v>
      </c>
      <c r="H652" s="199"/>
      <c r="I652" s="199"/>
      <c r="J652" s="230">
        <v>1.7940298507462686</v>
      </c>
      <c r="K652" s="230"/>
      <c r="L652" s="230"/>
      <c r="M652" s="199"/>
      <c r="N652" s="57" t="s">
        <v>297</v>
      </c>
      <c r="S652" s="30" t="s">
        <v>1266</v>
      </c>
      <c r="T652" s="102" t="s">
        <v>821</v>
      </c>
      <c r="U652" s="14" t="s">
        <v>82</v>
      </c>
      <c r="V652" s="14">
        <v>24</v>
      </c>
      <c r="W652" s="14">
        <v>55</v>
      </c>
      <c r="X652" s="169">
        <v>2</v>
      </c>
      <c r="Y652" s="241">
        <v>2.2916666666666665</v>
      </c>
      <c r="Z652" s="621"/>
      <c r="AA652" s="621"/>
      <c r="AB652" s="621"/>
      <c r="AC652" s="622">
        <v>2</v>
      </c>
      <c r="AD652" s="621"/>
      <c r="AE652" s="621"/>
      <c r="AF652" s="6" t="s">
        <v>1884</v>
      </c>
    </row>
    <row r="653" spans="1:32" hidden="1" x14ac:dyDescent="0.3">
      <c r="A653" s="57"/>
      <c r="B653" s="65" t="s">
        <v>778</v>
      </c>
      <c r="C653" s="65" t="s">
        <v>82</v>
      </c>
      <c r="D653" s="65">
        <v>32.6</v>
      </c>
      <c r="E653" s="65">
        <v>76.099999999999994</v>
      </c>
      <c r="F653" s="65">
        <v>2.33</v>
      </c>
      <c r="G653" s="222">
        <f>Tabla14914[[#This Row],[PPF (µmol/s)]]/Tabla14914[[#This Row],[Power use (W)]]</f>
        <v>2.3343558282208585</v>
      </c>
      <c r="H653" s="199"/>
      <c r="I653" s="199"/>
      <c r="J653" s="230"/>
      <c r="K653" s="230">
        <v>2.3343558282208585</v>
      </c>
      <c r="L653" s="230"/>
      <c r="M653" s="199"/>
      <c r="N653" s="57" t="s">
        <v>787</v>
      </c>
      <c r="S653" s="546" t="s">
        <v>1265</v>
      </c>
      <c r="T653" s="623" t="s">
        <v>822</v>
      </c>
      <c r="U653" s="545" t="s">
        <v>82</v>
      </c>
      <c r="V653" s="546">
        <v>24</v>
      </c>
      <c r="W653" s="546">
        <v>53</v>
      </c>
      <c r="X653" s="170">
        <v>1.9</v>
      </c>
      <c r="Y653" s="220">
        <v>2.2083333333333335</v>
      </c>
      <c r="Z653" s="621"/>
      <c r="AA653" s="621"/>
      <c r="AB653" s="622">
        <v>1.9</v>
      </c>
      <c r="AC653" s="622"/>
      <c r="AD653" s="621"/>
      <c r="AE653" s="621"/>
      <c r="AF653" s="562" t="s">
        <v>1885</v>
      </c>
    </row>
    <row r="654" spans="1:32" hidden="1" x14ac:dyDescent="0.3">
      <c r="A654" s="57"/>
      <c r="B654" s="65" t="s">
        <v>779</v>
      </c>
      <c r="C654" s="65" t="s">
        <v>82</v>
      </c>
      <c r="D654" s="65">
        <v>32.299999999999997</v>
      </c>
      <c r="E654" s="65">
        <v>90.8</v>
      </c>
      <c r="F654" s="65">
        <v>2.81</v>
      </c>
      <c r="G654" s="222">
        <f>Tabla14914[[#This Row],[PPF (µmol/s)]]/Tabla14914[[#This Row],[Power use (W)]]</f>
        <v>2.8111455108359134</v>
      </c>
      <c r="H654" s="199"/>
      <c r="I654" s="199"/>
      <c r="J654" s="230"/>
      <c r="K654" s="230"/>
      <c r="L654" s="230">
        <v>2.8111455108359134</v>
      </c>
      <c r="M654" s="199"/>
      <c r="N654" s="57" t="s">
        <v>787</v>
      </c>
      <c r="S654" s="280" t="s">
        <v>2019</v>
      </c>
      <c r="T654" s="96" t="s">
        <v>823</v>
      </c>
      <c r="U654" s="14" t="s">
        <v>82</v>
      </c>
      <c r="V654" s="11">
        <v>24</v>
      </c>
      <c r="W654" s="11">
        <v>60</v>
      </c>
      <c r="X654" s="170">
        <v>2.1</v>
      </c>
      <c r="Y654" s="220">
        <v>2.5</v>
      </c>
      <c r="Z654" s="621"/>
      <c r="AA654" s="621"/>
      <c r="AB654" s="622"/>
      <c r="AC654" s="622">
        <v>2.1</v>
      </c>
      <c r="AD654" s="621"/>
      <c r="AE654" s="621"/>
      <c r="AF654" s="4" t="s">
        <v>1886</v>
      </c>
    </row>
    <row r="655" spans="1:32" hidden="1" x14ac:dyDescent="0.3">
      <c r="A655" s="57"/>
      <c r="B655" s="65" t="s">
        <v>780</v>
      </c>
      <c r="C655" s="65" t="s">
        <v>82</v>
      </c>
      <c r="D655" s="65">
        <v>33.5</v>
      </c>
      <c r="E655" s="65">
        <v>57.9</v>
      </c>
      <c r="F655" s="65">
        <v>1.73</v>
      </c>
      <c r="G655" s="222">
        <f>Tabla14914[[#This Row],[PPF (µmol/s)]]/Tabla14914[[#This Row],[Power use (W)]]</f>
        <v>1.7283582089552239</v>
      </c>
      <c r="H655" s="199"/>
      <c r="I655" s="199"/>
      <c r="J655" s="230">
        <v>1.7283582089552239</v>
      </c>
      <c r="K655" s="230"/>
      <c r="L655" s="230"/>
      <c r="M655" s="199"/>
      <c r="N655" s="57" t="s">
        <v>787</v>
      </c>
      <c r="S655" s="562"/>
      <c r="T655" s="546" t="s">
        <v>824</v>
      </c>
      <c r="U655" s="545" t="s">
        <v>82</v>
      </c>
      <c r="V655" s="546">
        <v>12</v>
      </c>
      <c r="W655" s="546">
        <v>25</v>
      </c>
      <c r="X655" s="462">
        <v>1.8</v>
      </c>
      <c r="Y655" s="663">
        <v>2.0833333333333335</v>
      </c>
      <c r="Z655" s="621"/>
      <c r="AA655" s="621"/>
      <c r="AB655" s="622">
        <v>1.8</v>
      </c>
      <c r="AC655" s="622"/>
      <c r="AD655" s="621"/>
      <c r="AE655" s="621"/>
      <c r="AF655" s="624" t="s">
        <v>826</v>
      </c>
    </row>
    <row r="656" spans="1:32" hidden="1" x14ac:dyDescent="0.3">
      <c r="A656" s="57"/>
      <c r="B656" s="65" t="s">
        <v>781</v>
      </c>
      <c r="C656" s="65" t="s">
        <v>82</v>
      </c>
      <c r="D656" s="65">
        <v>32.6</v>
      </c>
      <c r="E656" s="65">
        <v>85</v>
      </c>
      <c r="F656" s="65">
        <v>2.61</v>
      </c>
      <c r="G656" s="222">
        <f>Tabla14914[[#This Row],[PPF (µmol/s)]]/Tabla14914[[#This Row],[Power use (W)]]</f>
        <v>2.6073619631901841</v>
      </c>
      <c r="H656" s="199"/>
      <c r="I656" s="199"/>
      <c r="J656" s="230"/>
      <c r="K656" s="230"/>
      <c r="L656" s="230">
        <v>2.6073619631901841</v>
      </c>
      <c r="M656" s="199"/>
      <c r="N656" s="57" t="s">
        <v>788</v>
      </c>
      <c r="S656" s="4"/>
      <c r="T656" s="11" t="s">
        <v>825</v>
      </c>
      <c r="U656" s="14" t="s">
        <v>82</v>
      </c>
      <c r="V656" s="11">
        <v>12</v>
      </c>
      <c r="W656" s="11">
        <v>22</v>
      </c>
      <c r="X656" s="462">
        <v>1.7</v>
      </c>
      <c r="Y656" s="663">
        <v>1.8333333333333333</v>
      </c>
      <c r="Z656" s="621"/>
      <c r="AA656" s="621"/>
      <c r="AB656" s="622">
        <v>1.7</v>
      </c>
      <c r="AC656" s="622"/>
      <c r="AD656" s="621"/>
      <c r="AE656" s="621"/>
      <c r="AF656" s="66" t="s">
        <v>827</v>
      </c>
    </row>
    <row r="657" spans="1:32" hidden="1" x14ac:dyDescent="0.3">
      <c r="A657" s="57"/>
      <c r="B657" s="65" t="s">
        <v>782</v>
      </c>
      <c r="C657" s="65" t="s">
        <v>82</v>
      </c>
      <c r="D657" s="65">
        <v>61</v>
      </c>
      <c r="E657" s="65">
        <v>165.9</v>
      </c>
      <c r="F657" s="65">
        <v>2.72</v>
      </c>
      <c r="G657" s="222">
        <f>Tabla14914[[#This Row],[PPF (µmol/s)]]/Tabla14914[[#This Row],[Power use (W)]]</f>
        <v>2.7196721311475409</v>
      </c>
      <c r="H657" s="199"/>
      <c r="I657" s="199"/>
      <c r="J657" s="230"/>
      <c r="K657" s="230"/>
      <c r="L657" s="230">
        <v>2.7196721311475409</v>
      </c>
      <c r="M657" s="199"/>
      <c r="N657" s="57" t="s">
        <v>297</v>
      </c>
      <c r="S657" s="562"/>
      <c r="T657" s="546" t="s">
        <v>828</v>
      </c>
      <c r="U657" s="545" t="s">
        <v>82</v>
      </c>
      <c r="V657" s="546">
        <v>22</v>
      </c>
      <c r="W657" s="546">
        <v>41</v>
      </c>
      <c r="X657" s="624">
        <v>1.86</v>
      </c>
      <c r="Y657" s="620">
        <v>1.8636363636363635</v>
      </c>
      <c r="Z657" s="621"/>
      <c r="AA657" s="621"/>
      <c r="AB657" s="622">
        <v>1.8636363636363635</v>
      </c>
      <c r="AC657" s="622"/>
      <c r="AD657" s="621"/>
      <c r="AE657" s="621"/>
      <c r="AF657" s="624" t="s">
        <v>826</v>
      </c>
    </row>
    <row r="658" spans="1:32" hidden="1" x14ac:dyDescent="0.3">
      <c r="A658" s="57"/>
      <c r="B658" s="65" t="s">
        <v>783</v>
      </c>
      <c r="C658" s="65" t="s">
        <v>82</v>
      </c>
      <c r="D658" s="65">
        <v>64.599999999999994</v>
      </c>
      <c r="E658" s="65">
        <v>181.5</v>
      </c>
      <c r="F658" s="65">
        <v>2.81</v>
      </c>
      <c r="G658" s="222">
        <f>Tabla14914[[#This Row],[PPF (µmol/s)]]/Tabla14914[[#This Row],[Power use (W)]]</f>
        <v>2.8095975232198147</v>
      </c>
      <c r="H658" s="199"/>
      <c r="I658" s="199"/>
      <c r="J658" s="230"/>
      <c r="K658" s="230"/>
      <c r="L658" s="230">
        <v>2.8095975232198147</v>
      </c>
      <c r="M658" s="199"/>
      <c r="N658" s="57" t="s">
        <v>787</v>
      </c>
      <c r="S658" s="4"/>
      <c r="T658" s="1" t="s">
        <v>829</v>
      </c>
      <c r="U658" s="14" t="s">
        <v>82</v>
      </c>
      <c r="V658" s="11">
        <v>22</v>
      </c>
      <c r="W658" s="11">
        <v>35</v>
      </c>
      <c r="X658" s="66">
        <v>1.6</v>
      </c>
      <c r="Y658" s="620">
        <v>1.5909090909090908</v>
      </c>
      <c r="Z658" s="621"/>
      <c r="AA658" s="621"/>
      <c r="AB658" s="622">
        <v>1.5909090909090908</v>
      </c>
      <c r="AC658" s="622"/>
      <c r="AD658" s="621"/>
      <c r="AE658" s="621"/>
      <c r="AF658" s="66" t="s">
        <v>827</v>
      </c>
    </row>
    <row r="659" spans="1:32" hidden="1" x14ac:dyDescent="0.3">
      <c r="A659" s="57"/>
      <c r="B659" s="65" t="s">
        <v>784</v>
      </c>
      <c r="C659" s="65" t="s">
        <v>82</v>
      </c>
      <c r="D659" s="65">
        <v>65.2</v>
      </c>
      <c r="E659" s="65">
        <v>170</v>
      </c>
      <c r="F659" s="65">
        <v>2.61</v>
      </c>
      <c r="G659" s="222">
        <f>Tabla14914[[#This Row],[PPF (µmol/s)]]/Tabla14914[[#This Row],[Power use (W)]]</f>
        <v>2.6073619631901841</v>
      </c>
      <c r="H659" s="199"/>
      <c r="I659" s="199"/>
      <c r="J659" s="230"/>
      <c r="K659" s="230"/>
      <c r="L659" s="230">
        <v>2.6073619631901841</v>
      </c>
      <c r="M659" s="199"/>
      <c r="N659" s="57" t="s">
        <v>788</v>
      </c>
      <c r="S659" s="598" t="s">
        <v>890</v>
      </c>
      <c r="T659" s="545" t="s">
        <v>850</v>
      </c>
      <c r="U659" s="545" t="s">
        <v>82</v>
      </c>
      <c r="V659" s="545">
        <v>8</v>
      </c>
      <c r="W659" s="545">
        <v>9</v>
      </c>
      <c r="X659" s="660"/>
      <c r="Y659" s="234">
        <v>1.125</v>
      </c>
      <c r="Z659" s="621"/>
      <c r="AA659" s="622">
        <v>1.125</v>
      </c>
      <c r="AB659" s="621"/>
      <c r="AC659" s="621"/>
      <c r="AD659" s="621"/>
      <c r="AE659" s="621"/>
      <c r="AF659" s="582" t="s">
        <v>1267</v>
      </c>
    </row>
    <row r="660" spans="1:32" hidden="1" x14ac:dyDescent="0.3">
      <c r="A660" s="57"/>
      <c r="B660" s="65" t="s">
        <v>785</v>
      </c>
      <c r="C660" s="65" t="s">
        <v>82</v>
      </c>
      <c r="D660" s="65">
        <v>63.3</v>
      </c>
      <c r="E660" s="65">
        <v>161.80000000000001</v>
      </c>
      <c r="F660" s="65">
        <v>2.56</v>
      </c>
      <c r="G660" s="222">
        <f>Tabla14914[[#This Row],[PPF (µmol/s)]]/Tabla14914[[#This Row],[Power use (W)]]</f>
        <v>2.5560821484992102</v>
      </c>
      <c r="H660" s="199"/>
      <c r="I660" s="199"/>
      <c r="J660" s="230"/>
      <c r="K660" s="230"/>
      <c r="L660" s="230">
        <v>2.5560821484992102</v>
      </c>
      <c r="M660" s="199"/>
      <c r="N660" s="57" t="s">
        <v>297</v>
      </c>
      <c r="S660" s="11" t="s">
        <v>891</v>
      </c>
      <c r="T660" s="11" t="s">
        <v>851</v>
      </c>
      <c r="U660" s="14" t="s">
        <v>82</v>
      </c>
      <c r="V660" s="11">
        <v>12</v>
      </c>
      <c r="W660" s="11">
        <v>14</v>
      </c>
      <c r="X660" s="619"/>
      <c r="Y660" s="234">
        <v>1.1666666666666667</v>
      </c>
      <c r="Z660" s="621"/>
      <c r="AA660" s="622">
        <v>1.1666666666666667</v>
      </c>
      <c r="AB660" s="621"/>
      <c r="AC660" s="621"/>
      <c r="AD660" s="621"/>
      <c r="AE660" s="621"/>
      <c r="AF660" t="s">
        <v>1267</v>
      </c>
    </row>
    <row r="661" spans="1:32" hidden="1" x14ac:dyDescent="0.3">
      <c r="A661" s="57"/>
      <c r="B661" s="65" t="s">
        <v>786</v>
      </c>
      <c r="C661" s="65" t="s">
        <v>82</v>
      </c>
      <c r="D661" s="65">
        <v>65.900000000000006</v>
      </c>
      <c r="E661" s="65">
        <v>157.6</v>
      </c>
      <c r="F661" s="65">
        <v>2.39</v>
      </c>
      <c r="G661" s="222">
        <f>Tabla14914[[#This Row],[PPF (µmol/s)]]/Tabla14914[[#This Row],[Power use (W)]]</f>
        <v>2.3915022761760238</v>
      </c>
      <c r="H661" s="199"/>
      <c r="I661" s="199"/>
      <c r="J661" s="230"/>
      <c r="K661" s="230">
        <v>2.3915022761760238</v>
      </c>
      <c r="L661" s="230"/>
      <c r="M661" s="199"/>
      <c r="N661" s="57" t="s">
        <v>787</v>
      </c>
      <c r="S661" s="569" t="s">
        <v>2019</v>
      </c>
      <c r="T661" s="546" t="s">
        <v>852</v>
      </c>
      <c r="U661" s="545" t="s">
        <v>82</v>
      </c>
      <c r="V661" s="546">
        <v>15</v>
      </c>
      <c r="W661" s="546">
        <v>18</v>
      </c>
      <c r="X661" s="619"/>
      <c r="Y661" s="234">
        <v>1.2</v>
      </c>
      <c r="Z661" s="621"/>
      <c r="AA661" s="622">
        <v>1.2</v>
      </c>
      <c r="AB661" s="621"/>
      <c r="AC661" s="621"/>
      <c r="AD661" s="621"/>
      <c r="AE661" s="621"/>
      <c r="AF661" s="582" t="s">
        <v>1268</v>
      </c>
    </row>
    <row r="662" spans="1:32" hidden="1" x14ac:dyDescent="0.3">
      <c r="A662" s="57"/>
      <c r="B662" s="65" t="s">
        <v>789</v>
      </c>
      <c r="C662" s="65" t="s">
        <v>82</v>
      </c>
      <c r="D662" s="65">
        <v>8</v>
      </c>
      <c r="E662" s="65">
        <v>19.600000000000001</v>
      </c>
      <c r="F662" s="65">
        <v>2.4500000000000002</v>
      </c>
      <c r="G662" s="222">
        <f>Tabla14914[[#This Row],[PPF (µmol/s)]]/Tabla14914[[#This Row],[Power use (W)]]</f>
        <v>2.4500000000000002</v>
      </c>
      <c r="H662" s="199"/>
      <c r="I662" s="199"/>
      <c r="J662" s="230"/>
      <c r="K662" s="230">
        <v>2.4500000000000002</v>
      </c>
      <c r="L662" s="230"/>
      <c r="M662" s="199"/>
      <c r="N662" s="57" t="s">
        <v>297</v>
      </c>
      <c r="S662" s="11"/>
      <c r="T662" s="11" t="s">
        <v>853</v>
      </c>
      <c r="U662" s="14" t="s">
        <v>82</v>
      </c>
      <c r="V662" s="11">
        <v>15</v>
      </c>
      <c r="W662" s="11">
        <v>18</v>
      </c>
      <c r="X662" s="619"/>
      <c r="Y662" s="234">
        <v>1.2</v>
      </c>
      <c r="Z662" s="621"/>
      <c r="AA662" s="622">
        <v>1.2</v>
      </c>
      <c r="AB662" s="621"/>
      <c r="AC662" s="621"/>
      <c r="AD662" s="621"/>
      <c r="AE662" s="621"/>
      <c r="AF662" t="s">
        <v>1269</v>
      </c>
    </row>
    <row r="663" spans="1:32" hidden="1" x14ac:dyDescent="0.3">
      <c r="A663" s="57"/>
      <c r="B663" s="65" t="s">
        <v>790</v>
      </c>
      <c r="C663" s="65" t="s">
        <v>82</v>
      </c>
      <c r="D663" s="65">
        <v>16.399999999999999</v>
      </c>
      <c r="E663" s="65">
        <v>37.9</v>
      </c>
      <c r="F663" s="65">
        <v>2.31</v>
      </c>
      <c r="G663" s="222">
        <f>Tabla14914[[#This Row],[PPF (µmol/s)]]/Tabla14914[[#This Row],[Power use (W)]]</f>
        <v>2.3109756097560976</v>
      </c>
      <c r="H663" s="199"/>
      <c r="I663" s="199"/>
      <c r="J663" s="230"/>
      <c r="K663" s="230">
        <v>2.3109756097560976</v>
      </c>
      <c r="L663" s="230"/>
      <c r="M663" s="199"/>
      <c r="N663" s="57" t="s">
        <v>787</v>
      </c>
      <c r="S663" s="546"/>
      <c r="T663" s="546" t="s">
        <v>854</v>
      </c>
      <c r="U663" s="545" t="s">
        <v>82</v>
      </c>
      <c r="V663" s="546">
        <v>20</v>
      </c>
      <c r="W663" s="546">
        <v>24</v>
      </c>
      <c r="X663" s="619"/>
      <c r="Y663" s="234">
        <v>1.2</v>
      </c>
      <c r="Z663" s="621"/>
      <c r="AA663" s="622">
        <v>1.2</v>
      </c>
      <c r="AB663" s="621"/>
      <c r="AC663" s="621"/>
      <c r="AD663" s="621"/>
      <c r="AE663" s="621"/>
      <c r="AF663" s="582" t="s">
        <v>1270</v>
      </c>
    </row>
    <row r="664" spans="1:32" hidden="1" x14ac:dyDescent="0.3">
      <c r="A664" s="57"/>
      <c r="B664" s="65" t="s">
        <v>790</v>
      </c>
      <c r="C664" s="65" t="s">
        <v>82</v>
      </c>
      <c r="D664" s="65">
        <v>15.9</v>
      </c>
      <c r="E664" s="65">
        <v>43.2</v>
      </c>
      <c r="F664" s="65">
        <v>2.72</v>
      </c>
      <c r="G664" s="222">
        <f>Tabla14914[[#This Row],[PPF (µmol/s)]]/Tabla14914[[#This Row],[Power use (W)]]</f>
        <v>2.716981132075472</v>
      </c>
      <c r="H664" s="199"/>
      <c r="I664" s="199"/>
      <c r="J664" s="230"/>
      <c r="K664" s="199"/>
      <c r="L664" s="230">
        <v>2.716981132075472</v>
      </c>
      <c r="M664" s="199"/>
      <c r="N664" s="57" t="s">
        <v>787</v>
      </c>
      <c r="S664" s="4"/>
      <c r="T664" s="11" t="s">
        <v>855</v>
      </c>
      <c r="U664" s="14" t="s">
        <v>82</v>
      </c>
      <c r="V664" s="11">
        <v>25</v>
      </c>
      <c r="W664" s="11">
        <v>30</v>
      </c>
      <c r="X664" s="619"/>
      <c r="Y664" s="234">
        <v>1.2</v>
      </c>
      <c r="Z664" s="621"/>
      <c r="AA664" s="622">
        <v>1.2</v>
      </c>
      <c r="AB664" s="621"/>
      <c r="AC664" s="621"/>
      <c r="AD664" s="621"/>
      <c r="AE664" s="621"/>
      <c r="AF664" t="s">
        <v>1271</v>
      </c>
    </row>
    <row r="665" spans="1:32" hidden="1" x14ac:dyDescent="0.3">
      <c r="A665" s="57"/>
      <c r="B665" s="65" t="s">
        <v>790</v>
      </c>
      <c r="C665" s="65" t="s">
        <v>82</v>
      </c>
      <c r="D665" s="65">
        <v>16.3</v>
      </c>
      <c r="E665" s="65">
        <v>41.1</v>
      </c>
      <c r="F665" s="65">
        <v>2.52</v>
      </c>
      <c r="G665" s="222">
        <f>Tabla14914[[#This Row],[PPF (µmol/s)]]/Tabla14914[[#This Row],[Power use (W)]]</f>
        <v>2.5214723926380369</v>
      </c>
      <c r="H665" s="199"/>
      <c r="I665" s="199"/>
      <c r="J665" s="230"/>
      <c r="K665" s="199"/>
      <c r="L665" s="230">
        <v>2.5214723926380369</v>
      </c>
      <c r="M665" s="199"/>
      <c r="N665" s="57" t="s">
        <v>788</v>
      </c>
      <c r="S665" s="562"/>
      <c r="T665" s="546" t="s">
        <v>856</v>
      </c>
      <c r="U665" s="545" t="s">
        <v>82</v>
      </c>
      <c r="V665" s="546">
        <v>18</v>
      </c>
      <c r="W665" s="546">
        <v>22</v>
      </c>
      <c r="X665" s="619"/>
      <c r="Y665" s="234">
        <v>1.2222222222222223</v>
      </c>
      <c r="Z665" s="621"/>
      <c r="AA665" s="622">
        <v>1.2222222222222223</v>
      </c>
      <c r="AB665" s="621"/>
      <c r="AC665" s="621"/>
      <c r="AD665" s="621"/>
      <c r="AE665" s="621"/>
      <c r="AF665" s="582" t="s">
        <v>1272</v>
      </c>
    </row>
    <row r="666" spans="1:32" hidden="1" x14ac:dyDescent="0.3">
      <c r="A666" s="57"/>
      <c r="B666" s="65" t="s">
        <v>790</v>
      </c>
      <c r="C666" s="65" t="s">
        <v>82</v>
      </c>
      <c r="D666" s="65">
        <v>15.8</v>
      </c>
      <c r="E666" s="65">
        <v>39.799999999999997</v>
      </c>
      <c r="F666" s="65">
        <v>2.52</v>
      </c>
      <c r="G666" s="222">
        <f>Tabla14914[[#This Row],[PPF (µmol/s)]]/Tabla14914[[#This Row],[Power use (W)]]</f>
        <v>2.5189873417721516</v>
      </c>
      <c r="H666" s="199"/>
      <c r="I666" s="199"/>
      <c r="J666" s="230"/>
      <c r="K666" s="199"/>
      <c r="L666" s="230">
        <v>2.5189873417721516</v>
      </c>
      <c r="M666" s="199"/>
      <c r="N666" s="57" t="s">
        <v>297</v>
      </c>
      <c r="S666" s="4"/>
      <c r="T666" s="11" t="s">
        <v>857</v>
      </c>
      <c r="U666" s="14" t="s">
        <v>82</v>
      </c>
      <c r="V666" s="11">
        <v>36</v>
      </c>
      <c r="W666" s="11">
        <v>45</v>
      </c>
      <c r="X666" s="619"/>
      <c r="Y666" s="234">
        <v>1.25</v>
      </c>
      <c r="Z666" s="621"/>
      <c r="AA666" s="622">
        <v>1.25</v>
      </c>
      <c r="AB666" s="621"/>
      <c r="AC666" s="621"/>
      <c r="AD666" s="621"/>
      <c r="AE666" s="621"/>
      <c r="AF666" t="s">
        <v>1273</v>
      </c>
    </row>
    <row r="667" spans="1:32" hidden="1" x14ac:dyDescent="0.3">
      <c r="A667" s="57"/>
      <c r="B667" s="65" t="s">
        <v>790</v>
      </c>
      <c r="C667" s="65" t="s">
        <v>82</v>
      </c>
      <c r="D667" s="65">
        <v>14.7</v>
      </c>
      <c r="E667" s="65">
        <v>39.6</v>
      </c>
      <c r="F667" s="65">
        <v>2.69</v>
      </c>
      <c r="G667" s="222">
        <f>Tabla14914[[#This Row],[PPF (µmol/s)]]/Tabla14914[[#This Row],[Power use (W)]]</f>
        <v>2.6938775510204085</v>
      </c>
      <c r="H667" s="199"/>
      <c r="I667" s="199"/>
      <c r="J667" s="230"/>
      <c r="K667" s="199"/>
      <c r="L667" s="230">
        <v>2.6938775510204085</v>
      </c>
      <c r="M667" s="199"/>
      <c r="N667" s="57" t="s">
        <v>297</v>
      </c>
      <c r="S667" s="562"/>
      <c r="T667" s="546" t="s">
        <v>858</v>
      </c>
      <c r="U667" s="545" t="s">
        <v>82</v>
      </c>
      <c r="V667" s="546">
        <v>8</v>
      </c>
      <c r="W667" s="546">
        <v>11.3</v>
      </c>
      <c r="X667" s="619"/>
      <c r="Y667" s="234">
        <v>1.4125000000000001</v>
      </c>
      <c r="Z667" s="621"/>
      <c r="AA667" s="622">
        <v>1.4125000000000001</v>
      </c>
      <c r="AB667" s="621"/>
      <c r="AC667" s="621"/>
      <c r="AD667" s="621"/>
      <c r="AE667" s="621"/>
      <c r="AF667" s="582" t="s">
        <v>1267</v>
      </c>
    </row>
    <row r="668" spans="1:32" hidden="1" x14ac:dyDescent="0.3">
      <c r="A668" s="57"/>
      <c r="B668" s="65" t="s">
        <v>790</v>
      </c>
      <c r="C668" s="65" t="s">
        <v>82</v>
      </c>
      <c r="D668" s="65">
        <v>31.8</v>
      </c>
      <c r="E668" s="65">
        <v>86.3</v>
      </c>
      <c r="F668" s="65">
        <v>2.71</v>
      </c>
      <c r="G668" s="222">
        <f>Tabla14914[[#This Row],[PPF (µmol/s)]]/Tabla14914[[#This Row],[Power use (W)]]</f>
        <v>2.7138364779874213</v>
      </c>
      <c r="H668" s="199"/>
      <c r="I668" s="199"/>
      <c r="J668" s="230"/>
      <c r="K668" s="199"/>
      <c r="L668" s="230">
        <v>2.7138364779874213</v>
      </c>
      <c r="M668" s="199"/>
      <c r="N668" s="57" t="s">
        <v>787</v>
      </c>
      <c r="S668" s="4"/>
      <c r="T668" s="11" t="s">
        <v>859</v>
      </c>
      <c r="U668" s="14" t="s">
        <v>82</v>
      </c>
      <c r="V668" s="11">
        <v>15</v>
      </c>
      <c r="W668" s="11">
        <v>22.5</v>
      </c>
      <c r="X668" s="619"/>
      <c r="Y668" s="234">
        <v>1.5</v>
      </c>
      <c r="Z668" s="621"/>
      <c r="AA668" s="622"/>
      <c r="AB668" s="622">
        <v>1.5</v>
      </c>
      <c r="AC668" s="621"/>
      <c r="AD668" s="621"/>
      <c r="AE668" s="621"/>
      <c r="AF668" t="s">
        <v>1268</v>
      </c>
    </row>
    <row r="669" spans="1:32" hidden="1" x14ac:dyDescent="0.3">
      <c r="A669" s="57"/>
      <c r="B669" s="65" t="s">
        <v>791</v>
      </c>
      <c r="C669" s="65" t="s">
        <v>82</v>
      </c>
      <c r="D669" s="65">
        <v>32.700000000000003</v>
      </c>
      <c r="E669" s="65">
        <v>82.2</v>
      </c>
      <c r="F669" s="65">
        <v>2.5099999999999998</v>
      </c>
      <c r="G669" s="222">
        <f>Tabla14914[[#This Row],[PPF (µmol/s)]]/Tabla14914[[#This Row],[Power use (W)]]</f>
        <v>2.5137614678899083</v>
      </c>
      <c r="H669" s="199"/>
      <c r="I669" s="199"/>
      <c r="J669" s="230"/>
      <c r="K669" s="199"/>
      <c r="L669" s="230">
        <v>2.5137614678899083</v>
      </c>
      <c r="M669" s="199"/>
      <c r="N669" s="57" t="s">
        <v>788</v>
      </c>
      <c r="S669" s="562"/>
      <c r="T669" s="546" t="s">
        <v>860</v>
      </c>
      <c r="U669" s="545" t="s">
        <v>82</v>
      </c>
      <c r="V669" s="546">
        <v>9</v>
      </c>
      <c r="W669" s="546">
        <v>13</v>
      </c>
      <c r="X669" s="619"/>
      <c r="Y669" s="234">
        <v>1.4444444444444444</v>
      </c>
      <c r="Z669" s="621"/>
      <c r="AA669" s="622">
        <v>1.4444444444444444</v>
      </c>
      <c r="AB669" s="622"/>
      <c r="AC669" s="621"/>
      <c r="AD669" s="621"/>
      <c r="AE669" s="621"/>
      <c r="AF669" s="582" t="s">
        <v>1274</v>
      </c>
    </row>
    <row r="670" spans="1:32" hidden="1" x14ac:dyDescent="0.3">
      <c r="A670" s="57"/>
      <c r="B670" s="65" t="s">
        <v>792</v>
      </c>
      <c r="C670" s="65" t="s">
        <v>82</v>
      </c>
      <c r="D670" s="65">
        <v>10</v>
      </c>
      <c r="E670" s="65">
        <v>19</v>
      </c>
      <c r="F670" s="65">
        <v>1.9</v>
      </c>
      <c r="G670" s="222">
        <f>Tabla14914[[#This Row],[PPF (µmol/s)]]/Tabla14914[[#This Row],[Power use (W)]]</f>
        <v>1.9</v>
      </c>
      <c r="H670" s="199"/>
      <c r="I670" s="199"/>
      <c r="J670" s="230">
        <v>1.9</v>
      </c>
      <c r="K670" s="199"/>
      <c r="L670" s="199"/>
      <c r="M670" s="199"/>
      <c r="N670" s="57" t="s">
        <v>793</v>
      </c>
      <c r="S670" s="4"/>
      <c r="T670" s="11" t="s">
        <v>861</v>
      </c>
      <c r="U670" s="14" t="s">
        <v>82</v>
      </c>
      <c r="V670" s="11">
        <v>18</v>
      </c>
      <c r="W670" s="11">
        <v>24</v>
      </c>
      <c r="X670" s="619"/>
      <c r="Y670" s="234">
        <v>1.3333333333333333</v>
      </c>
      <c r="Z670" s="621"/>
      <c r="AA670" s="622">
        <v>1.3333333333333333</v>
      </c>
      <c r="AB670" s="622"/>
      <c r="AC670" s="621"/>
      <c r="AD670" s="621"/>
      <c r="AE670" s="621"/>
      <c r="AF670" t="s">
        <v>1275</v>
      </c>
    </row>
    <row r="671" spans="1:32" ht="18.600000000000001" hidden="1" thickBot="1" x14ac:dyDescent="0.4">
      <c r="A671" s="56" t="s">
        <v>795</v>
      </c>
      <c r="B671" s="15"/>
      <c r="C671" s="27"/>
      <c r="D671" s="27"/>
      <c r="E671" s="27"/>
      <c r="F671" s="27"/>
      <c r="G671" s="158"/>
      <c r="H671" s="190"/>
      <c r="I671" s="190"/>
      <c r="J671" s="190"/>
      <c r="K671" s="190"/>
      <c r="L671" s="190"/>
      <c r="M671" s="190"/>
      <c r="N671" s="16"/>
      <c r="S671" s="562"/>
      <c r="T671" s="546" t="s">
        <v>862</v>
      </c>
      <c r="U671" s="545" t="s">
        <v>82</v>
      </c>
      <c r="V671" s="546">
        <v>15</v>
      </c>
      <c r="W671" s="546">
        <v>24</v>
      </c>
      <c r="X671" s="619"/>
      <c r="Y671" s="234">
        <v>1.6</v>
      </c>
      <c r="Z671" s="621"/>
      <c r="AA671" s="622"/>
      <c r="AB671" s="622">
        <v>1.6</v>
      </c>
      <c r="AC671" s="621"/>
      <c r="AD671" s="621"/>
      <c r="AE671" s="621"/>
      <c r="AF671" s="582" t="s">
        <v>1275</v>
      </c>
    </row>
    <row r="672" spans="1:32" s="72" customFormat="1" ht="18" hidden="1" x14ac:dyDescent="0.35">
      <c r="A672" s="30" t="s">
        <v>801</v>
      </c>
      <c r="B672" s="65" t="s">
        <v>796</v>
      </c>
      <c r="C672" s="96" t="s">
        <v>424</v>
      </c>
      <c r="D672" s="65">
        <v>1200</v>
      </c>
      <c r="E672" s="65">
        <v>2650</v>
      </c>
      <c r="F672" s="174">
        <v>2.23</v>
      </c>
      <c r="G672" s="232">
        <f>Tabla14914[[#This Row],[PPF (µmol/s)]]/Tabla14914[[#This Row],[Power use (W)]]</f>
        <v>2.2083333333333335</v>
      </c>
      <c r="H672" s="199"/>
      <c r="I672" s="199"/>
      <c r="J672" s="199"/>
      <c r="K672" s="230">
        <v>2.23</v>
      </c>
      <c r="L672" s="199"/>
      <c r="M672" s="199"/>
      <c r="N672" s="57" t="s">
        <v>799</v>
      </c>
      <c r="S672" s="8"/>
      <c r="T672" s="13" t="s">
        <v>863</v>
      </c>
      <c r="U672" s="14" t="s">
        <v>82</v>
      </c>
      <c r="V672" s="13">
        <v>33</v>
      </c>
      <c r="W672" s="13">
        <v>44</v>
      </c>
      <c r="X672" s="619"/>
      <c r="Y672" s="234">
        <v>1.3333333333333333</v>
      </c>
      <c r="Z672" s="621"/>
      <c r="AA672" s="622">
        <v>1.3333333333333333</v>
      </c>
      <c r="AB672" s="622"/>
      <c r="AC672" s="621"/>
      <c r="AD672" s="621"/>
      <c r="AE672" s="621"/>
      <c r="AF672" t="s">
        <v>1276</v>
      </c>
    </row>
    <row r="673" spans="1:32" hidden="1" x14ac:dyDescent="0.3">
      <c r="A673" s="11" t="s">
        <v>802</v>
      </c>
      <c r="B673" s="65" t="s">
        <v>798</v>
      </c>
      <c r="C673" s="96" t="s">
        <v>424</v>
      </c>
      <c r="D673" s="65">
        <v>1200</v>
      </c>
      <c r="E673" s="65">
        <v>2850</v>
      </c>
      <c r="F673" s="174">
        <v>2.4500000000000002</v>
      </c>
      <c r="G673" s="232">
        <f>Tabla14914[[#This Row],[PPF (µmol/s)]]/Tabla14914[[#This Row],[Power use (W)]]</f>
        <v>2.375</v>
      </c>
      <c r="H673" s="199"/>
      <c r="I673" s="199"/>
      <c r="J673" s="199"/>
      <c r="K673" s="230">
        <v>2.4500000000000002</v>
      </c>
      <c r="L673" s="199"/>
      <c r="M673" s="199"/>
      <c r="N673" s="57" t="s">
        <v>799</v>
      </c>
      <c r="S673" s="4"/>
      <c r="T673" s="11" t="s">
        <v>896</v>
      </c>
      <c r="U673" s="14" t="s">
        <v>82</v>
      </c>
      <c r="V673" s="11">
        <v>22</v>
      </c>
      <c r="W673" s="11">
        <v>53</v>
      </c>
      <c r="X673" s="619"/>
      <c r="Y673" s="620">
        <v>2.4090909090909092</v>
      </c>
      <c r="Z673" s="621"/>
      <c r="AA673" s="621"/>
      <c r="AB673" s="621"/>
      <c r="AC673" s="622">
        <v>2.4090909090909092</v>
      </c>
      <c r="AD673" s="621"/>
      <c r="AE673" s="621"/>
      <c r="AF673" s="4" t="s">
        <v>1291</v>
      </c>
    </row>
    <row r="674" spans="1:32" hidden="1" x14ac:dyDescent="0.3">
      <c r="A674" s="280" t="s">
        <v>2019</v>
      </c>
      <c r="B674" s="84" t="s">
        <v>797</v>
      </c>
      <c r="C674" s="96" t="s">
        <v>424</v>
      </c>
      <c r="D674" s="84">
        <v>1200</v>
      </c>
      <c r="E674" s="84">
        <v>4000</v>
      </c>
      <c r="F674" s="276">
        <v>3.2</v>
      </c>
      <c r="G674" s="456">
        <f>Tabla14914[[#This Row],[PPF (µmol/s)]]/Tabla14914[[#This Row],[Power use (W)]]</f>
        <v>3.3333333333333335</v>
      </c>
      <c r="H674" s="206"/>
      <c r="I674" s="206"/>
      <c r="J674" s="206"/>
      <c r="K674" s="206"/>
      <c r="L674" s="206"/>
      <c r="M674" s="235">
        <v>3.2</v>
      </c>
      <c r="N674" s="64" t="s">
        <v>800</v>
      </c>
      <c r="S674" s="562"/>
      <c r="T674" s="546" t="s">
        <v>897</v>
      </c>
      <c r="U674" s="545" t="s">
        <v>82</v>
      </c>
      <c r="V674" s="546">
        <v>17</v>
      </c>
      <c r="W674" s="546">
        <v>35</v>
      </c>
      <c r="X674" s="619"/>
      <c r="Y674" s="620">
        <v>2.0588235294117645</v>
      </c>
      <c r="Z674" s="621"/>
      <c r="AA674" s="621"/>
      <c r="AB674" s="621"/>
      <c r="AC674" s="622">
        <v>2.0588235294117645</v>
      </c>
      <c r="AD674" s="621"/>
      <c r="AE674" s="621"/>
      <c r="AF674" s="562" t="s">
        <v>1292</v>
      </c>
    </row>
    <row r="675" spans="1:32" ht="18.600000000000001" hidden="1" thickBot="1" x14ac:dyDescent="0.4">
      <c r="A675" s="56" t="s">
        <v>803</v>
      </c>
      <c r="B675" s="53"/>
      <c r="C675" s="27"/>
      <c r="D675" s="27"/>
      <c r="E675" s="27"/>
      <c r="F675" s="27"/>
      <c r="G675" s="158"/>
      <c r="H675" s="190"/>
      <c r="I675" s="190"/>
      <c r="J675" s="190"/>
      <c r="K675" s="190"/>
      <c r="L675" s="190"/>
      <c r="M675" s="190"/>
      <c r="N675" s="16"/>
      <c r="S675" s="562"/>
      <c r="T675" s="623" t="s">
        <v>933</v>
      </c>
      <c r="U675" s="623" t="s">
        <v>82</v>
      </c>
      <c r="V675" s="623">
        <v>12</v>
      </c>
      <c r="W675" s="619"/>
      <c r="X675" s="181">
        <v>2</v>
      </c>
      <c r="Y675" s="189">
        <v>0</v>
      </c>
      <c r="Z675" s="207"/>
      <c r="AA675" s="207"/>
      <c r="AB675" s="207"/>
      <c r="AC675" s="236">
        <v>2</v>
      </c>
      <c r="AD675" s="207"/>
      <c r="AE675" s="207"/>
      <c r="AF675" s="624" t="s">
        <v>1296</v>
      </c>
    </row>
    <row r="676" spans="1:32" hidden="1" x14ac:dyDescent="0.3">
      <c r="A676" s="30" t="s">
        <v>807</v>
      </c>
      <c r="B676" s="14" t="s">
        <v>804</v>
      </c>
      <c r="C676" s="14" t="s">
        <v>424</v>
      </c>
      <c r="D676" s="85">
        <v>60</v>
      </c>
      <c r="E676" s="85">
        <v>162</v>
      </c>
      <c r="F676" s="85">
        <v>2.7</v>
      </c>
      <c r="G676" s="237">
        <f>Tabla14914[[#This Row],[PPF (µmol/s)]]/Tabla14914[[#This Row],[Power use (W)]]</f>
        <v>2.7</v>
      </c>
      <c r="H676" s="208"/>
      <c r="I676" s="208"/>
      <c r="J676" s="208"/>
      <c r="K676" s="208"/>
      <c r="L676" s="239">
        <v>2.7</v>
      </c>
      <c r="M676" s="208"/>
      <c r="N676" s="68" t="s">
        <v>1251</v>
      </c>
      <c r="S676" s="4"/>
      <c r="T676" s="96" t="s">
        <v>934</v>
      </c>
      <c r="U676" s="96" t="s">
        <v>82</v>
      </c>
      <c r="V676" s="96">
        <v>18</v>
      </c>
      <c r="W676" s="619"/>
      <c r="X676" s="181">
        <v>2</v>
      </c>
      <c r="Y676" s="189">
        <v>0</v>
      </c>
      <c r="Z676" s="207"/>
      <c r="AA676" s="207"/>
      <c r="AB676" s="207"/>
      <c r="AC676" s="236">
        <v>2</v>
      </c>
      <c r="AD676" s="207"/>
      <c r="AE676" s="207"/>
      <c r="AF676" s="66" t="s">
        <v>1296</v>
      </c>
    </row>
    <row r="677" spans="1:32" hidden="1" x14ac:dyDescent="0.3">
      <c r="A677" s="11" t="s">
        <v>808</v>
      </c>
      <c r="B677" s="11" t="s">
        <v>805</v>
      </c>
      <c r="C677" s="14" t="s">
        <v>424</v>
      </c>
      <c r="D677" s="65">
        <v>60</v>
      </c>
      <c r="E677" s="65">
        <v>144</v>
      </c>
      <c r="F677" s="65">
        <v>2.4</v>
      </c>
      <c r="G677" s="222">
        <f>Tabla14914[[#This Row],[PPF (µmol/s)]]/Tabla14914[[#This Row],[Power use (W)]]</f>
        <v>2.4</v>
      </c>
      <c r="H677" s="199"/>
      <c r="I677" s="199"/>
      <c r="J677" s="199"/>
      <c r="K677" s="230">
        <v>2.4</v>
      </c>
      <c r="L677" s="230"/>
      <c r="M677" s="199"/>
      <c r="N677" s="66" t="s">
        <v>1250</v>
      </c>
      <c r="S677" s="562"/>
      <c r="T677" s="623" t="s">
        <v>935</v>
      </c>
      <c r="U677" s="623" t="s">
        <v>82</v>
      </c>
      <c r="V677" s="623">
        <v>30</v>
      </c>
      <c r="W677" s="619"/>
      <c r="X677" s="181">
        <v>2</v>
      </c>
      <c r="Y677" s="189">
        <v>0</v>
      </c>
      <c r="Z677" s="207"/>
      <c r="AA677" s="207"/>
      <c r="AB677" s="207"/>
      <c r="AC677" s="236">
        <v>2</v>
      </c>
      <c r="AD677" s="207"/>
      <c r="AE677" s="207"/>
      <c r="AF677" s="624" t="s">
        <v>1296</v>
      </c>
    </row>
    <row r="678" spans="1:32" hidden="1" x14ac:dyDescent="0.3">
      <c r="A678" s="280" t="s">
        <v>2019</v>
      </c>
      <c r="B678" s="13" t="s">
        <v>806</v>
      </c>
      <c r="C678" s="14" t="s">
        <v>424</v>
      </c>
      <c r="D678" s="84">
        <v>60</v>
      </c>
      <c r="E678" s="84">
        <v>156</v>
      </c>
      <c r="F678" s="84">
        <v>2.61</v>
      </c>
      <c r="G678" s="233">
        <f>Tabla14914[[#This Row],[PPF (µmol/s)]]/Tabla14914[[#This Row],[Power use (W)]]</f>
        <v>2.6</v>
      </c>
      <c r="H678" s="206"/>
      <c r="I678" s="206"/>
      <c r="J678" s="206"/>
      <c r="K678" s="206"/>
      <c r="L678" s="235">
        <v>2.6</v>
      </c>
      <c r="M678" s="206"/>
      <c r="N678" s="76" t="s">
        <v>1248</v>
      </c>
      <c r="S678" s="575"/>
      <c r="T678" s="552" t="s">
        <v>1365</v>
      </c>
      <c r="U678" s="552" t="s">
        <v>82</v>
      </c>
      <c r="V678" s="552">
        <v>40</v>
      </c>
      <c r="W678" s="552">
        <v>120</v>
      </c>
      <c r="X678" s="552">
        <v>3</v>
      </c>
      <c r="Y678" s="223">
        <v>3</v>
      </c>
      <c r="Z678" s="621"/>
      <c r="AA678" s="621"/>
      <c r="AB678" s="621"/>
      <c r="AC678" s="621"/>
      <c r="AD678" s="621"/>
      <c r="AE678" s="622">
        <v>3</v>
      </c>
      <c r="AF678" s="575" t="s">
        <v>1375</v>
      </c>
    </row>
    <row r="679" spans="1:32" ht="18.600000000000001" hidden="1" thickBot="1" x14ac:dyDescent="0.4">
      <c r="A679" s="56" t="s">
        <v>810</v>
      </c>
      <c r="B679" s="122"/>
      <c r="C679" s="70"/>
      <c r="D679" s="70"/>
      <c r="E679" s="70"/>
      <c r="F679" s="70"/>
      <c r="G679" s="161"/>
      <c r="H679" s="191"/>
      <c r="I679" s="191"/>
      <c r="J679" s="191"/>
      <c r="K679" s="191"/>
      <c r="L679" s="191"/>
      <c r="M679" s="191"/>
      <c r="N679" s="71"/>
      <c r="S679" s="4"/>
      <c r="T679" s="11" t="s">
        <v>1366</v>
      </c>
      <c r="U679" s="13" t="s">
        <v>82</v>
      </c>
      <c r="V679" s="11">
        <v>60</v>
      </c>
      <c r="W679" s="11">
        <v>180</v>
      </c>
      <c r="X679" s="11">
        <v>3</v>
      </c>
      <c r="Y679" s="215">
        <v>3</v>
      </c>
      <c r="Z679" s="621"/>
      <c r="AA679" s="621"/>
      <c r="AB679" s="621"/>
      <c r="AC679" s="621"/>
      <c r="AD679" s="621"/>
      <c r="AE679" s="622">
        <v>3</v>
      </c>
      <c r="AF679" s="4" t="s">
        <v>1376</v>
      </c>
    </row>
    <row r="680" spans="1:32" hidden="1" x14ac:dyDescent="0.3">
      <c r="A680" s="39" t="s">
        <v>814</v>
      </c>
      <c r="B680" s="14" t="s">
        <v>811</v>
      </c>
      <c r="C680" s="14" t="s">
        <v>2064</v>
      </c>
      <c r="D680" s="14">
        <v>180</v>
      </c>
      <c r="E680" s="14">
        <v>336.78</v>
      </c>
      <c r="F680" s="14">
        <v>1.87</v>
      </c>
      <c r="G680" s="219">
        <f>Tabla14914[[#This Row],[PPF (µmol/s)]]/Tabla14914[[#This Row],[Power use (W)]]</f>
        <v>1.8709999999999998</v>
      </c>
      <c r="H680" s="196"/>
      <c r="I680" s="196"/>
      <c r="J680" s="211">
        <v>1.8709999999999998</v>
      </c>
      <c r="K680" s="196"/>
      <c r="L680" s="196"/>
      <c r="M680" s="196"/>
      <c r="N680" s="6" t="s">
        <v>1252</v>
      </c>
      <c r="S680" s="562"/>
      <c r="T680" s="546" t="s">
        <v>1641</v>
      </c>
      <c r="U680" s="546" t="s">
        <v>82</v>
      </c>
      <c r="V680" s="546">
        <v>85</v>
      </c>
      <c r="W680" s="546">
        <v>212</v>
      </c>
      <c r="X680" s="546">
        <v>2.5</v>
      </c>
      <c r="Y680" s="215">
        <v>2.4941176470588236</v>
      </c>
      <c r="Z680" s="197"/>
      <c r="AA680" s="197"/>
      <c r="AB680" s="197"/>
      <c r="AC680" s="226">
        <v>2.4941176470588236</v>
      </c>
      <c r="AD680" s="226"/>
      <c r="AE680" s="197"/>
      <c r="AF680" s="562" t="s">
        <v>1640</v>
      </c>
    </row>
    <row r="681" spans="1:32" hidden="1" x14ac:dyDescent="0.3">
      <c r="A681" s="73" t="s">
        <v>815</v>
      </c>
      <c r="B681" s="11" t="s">
        <v>812</v>
      </c>
      <c r="C681" s="14" t="s">
        <v>2064</v>
      </c>
      <c r="D681" s="11">
        <v>240</v>
      </c>
      <c r="E681" s="11">
        <v>449.8</v>
      </c>
      <c r="F681" s="11">
        <v>1.87</v>
      </c>
      <c r="G681" s="215">
        <f>Tabla14914[[#This Row],[PPF (µmol/s)]]/Tabla14914[[#This Row],[Power use (W)]]</f>
        <v>1.8741666666666668</v>
      </c>
      <c r="H681" s="197"/>
      <c r="I681" s="197"/>
      <c r="J681" s="226">
        <v>1.8741666666666668</v>
      </c>
      <c r="K681" s="197"/>
      <c r="L681" s="197"/>
      <c r="M681" s="197"/>
      <c r="N681" s="4" t="s">
        <v>1253</v>
      </c>
      <c r="S681" s="578" t="s">
        <v>2162</v>
      </c>
      <c r="T681" s="554" t="s">
        <v>2142</v>
      </c>
      <c r="U681" s="545" t="s">
        <v>2148</v>
      </c>
      <c r="V681" s="546">
        <v>43</v>
      </c>
      <c r="W681" s="546">
        <v>100</v>
      </c>
      <c r="X681" s="630"/>
      <c r="Y681" s="215">
        <v>2.3255813953488373</v>
      </c>
      <c r="Z681" s="197"/>
      <c r="AA681" s="197"/>
      <c r="AB681" s="197"/>
      <c r="AC681" s="226">
        <v>2.3255813953488373</v>
      </c>
      <c r="AD681" s="197"/>
      <c r="AE681" s="197"/>
      <c r="AF681" s="562" t="s">
        <v>2145</v>
      </c>
    </row>
    <row r="682" spans="1:32" hidden="1" x14ac:dyDescent="0.3">
      <c r="A682" s="280" t="s">
        <v>2019</v>
      </c>
      <c r="B682" s="13" t="s">
        <v>813</v>
      </c>
      <c r="C682" s="14" t="s">
        <v>2064</v>
      </c>
      <c r="D682" s="13">
        <v>300</v>
      </c>
      <c r="E682" s="13">
        <v>558.9</v>
      </c>
      <c r="F682" s="13">
        <v>1.86</v>
      </c>
      <c r="G682" s="223">
        <f>Tabla14914[[#This Row],[PPF (µmol/s)]]/Tabla14914[[#This Row],[Power use (W)]]</f>
        <v>1.863</v>
      </c>
      <c r="H682" s="203"/>
      <c r="I682" s="203"/>
      <c r="J682" s="229">
        <v>1.863</v>
      </c>
      <c r="K682" s="203"/>
      <c r="L682" s="203"/>
      <c r="M682" s="203"/>
      <c r="N682" s="8" t="s">
        <v>1254</v>
      </c>
      <c r="S682" s="280" t="s">
        <v>2019</v>
      </c>
      <c r="T682" s="40" t="s">
        <v>2143</v>
      </c>
      <c r="U682" s="14" t="s">
        <v>2148</v>
      </c>
      <c r="V682" s="11">
        <v>56</v>
      </c>
      <c r="W682" s="11">
        <v>135</v>
      </c>
      <c r="X682" s="630"/>
      <c r="Y682" s="215">
        <v>2.4107142857142856</v>
      </c>
      <c r="Z682" s="197"/>
      <c r="AA682" s="197"/>
      <c r="AB682" s="197"/>
      <c r="AC682" s="226">
        <v>2.4107142857142856</v>
      </c>
      <c r="AD682" s="197"/>
      <c r="AE682" s="197"/>
      <c r="AF682" s="4" t="s">
        <v>2146</v>
      </c>
    </row>
    <row r="683" spans="1:32" ht="18.600000000000001" hidden="1" thickBot="1" x14ac:dyDescent="0.4">
      <c r="A683" s="56" t="s">
        <v>816</v>
      </c>
      <c r="B683" s="53"/>
      <c r="C683" s="27"/>
      <c r="D683" s="27"/>
      <c r="E683" s="27"/>
      <c r="F683" s="27"/>
      <c r="G683" s="158"/>
      <c r="H683" s="190"/>
      <c r="I683" s="190"/>
      <c r="J683" s="190"/>
      <c r="K683" s="190"/>
      <c r="L683" s="190"/>
      <c r="M683" s="190"/>
      <c r="N683" s="16"/>
      <c r="S683" s="547"/>
      <c r="T683" s="554" t="s">
        <v>2144</v>
      </c>
      <c r="U683" s="545" t="s">
        <v>2148</v>
      </c>
      <c r="V683" s="546">
        <v>63</v>
      </c>
      <c r="W683" s="546">
        <v>150</v>
      </c>
      <c r="X683" s="630"/>
      <c r="Y683" s="215">
        <v>2.3809523809523809</v>
      </c>
      <c r="Z683" s="197"/>
      <c r="AA683" s="197"/>
      <c r="AB683" s="197"/>
      <c r="AC683" s="226">
        <v>2.3809523809523809</v>
      </c>
      <c r="AD683" s="197"/>
      <c r="AE683" s="197"/>
      <c r="AF683" s="562" t="s">
        <v>2147</v>
      </c>
    </row>
    <row r="684" spans="1:32" x14ac:dyDescent="0.3">
      <c r="A684" s="30" t="s">
        <v>818</v>
      </c>
      <c r="B684" s="14" t="s">
        <v>817</v>
      </c>
      <c r="C684" s="14" t="s">
        <v>2079</v>
      </c>
      <c r="D684" s="14">
        <v>1150</v>
      </c>
      <c r="E684" s="14">
        <v>2300</v>
      </c>
      <c r="F684" s="180">
        <v>2.85</v>
      </c>
      <c r="G684" s="238">
        <f>Tabla14914[[#This Row],[PPF (µmol/s)]]/Tabla14914[[#This Row],[Power use (W)]]</f>
        <v>2</v>
      </c>
      <c r="H684" s="209"/>
      <c r="I684" s="209"/>
      <c r="J684" s="209"/>
      <c r="K684" s="209"/>
      <c r="L684" s="240">
        <v>2.85</v>
      </c>
      <c r="M684" s="209"/>
      <c r="N684" s="6" t="s">
        <v>1255</v>
      </c>
      <c r="S684" s="421"/>
      <c r="T684" s="40" t="s">
        <v>2149</v>
      </c>
      <c r="U684" s="14" t="s">
        <v>2148</v>
      </c>
      <c r="V684" s="11">
        <v>320</v>
      </c>
      <c r="W684" s="11">
        <v>800</v>
      </c>
      <c r="X684" s="630"/>
      <c r="Y684" s="215">
        <v>2.5</v>
      </c>
      <c r="Z684" s="197"/>
      <c r="AA684" s="197"/>
      <c r="AB684" s="197"/>
      <c r="AC684" s="197"/>
      <c r="AD684" s="197">
        <v>2.5</v>
      </c>
      <c r="AE684" s="197"/>
      <c r="AF684" s="4" t="s">
        <v>2150</v>
      </c>
    </row>
    <row r="685" spans="1:32" hidden="1" x14ac:dyDescent="0.3">
      <c r="A685" s="28" t="s">
        <v>819</v>
      </c>
      <c r="B685" s="11"/>
      <c r="C685" s="11"/>
      <c r="D685" s="11"/>
      <c r="E685" s="11"/>
      <c r="F685" s="11"/>
      <c r="G685" s="77"/>
      <c r="H685" s="197"/>
      <c r="I685" s="197"/>
      <c r="J685" s="197"/>
      <c r="K685" s="197"/>
      <c r="L685" s="197"/>
      <c r="M685" s="197"/>
      <c r="N685" s="4"/>
      <c r="S685" s="547"/>
      <c r="T685" s="554" t="s">
        <v>2188</v>
      </c>
      <c r="U685" s="546" t="s">
        <v>82</v>
      </c>
      <c r="V685" s="546">
        <v>50</v>
      </c>
      <c r="W685" s="546">
        <v>125</v>
      </c>
      <c r="X685" s="546">
        <v>2.5</v>
      </c>
      <c r="Y685" s="215">
        <v>2.5</v>
      </c>
      <c r="Z685" s="197"/>
      <c r="AA685" s="197"/>
      <c r="AB685" s="197"/>
      <c r="AC685" s="197"/>
      <c r="AD685" s="226">
        <v>2.5</v>
      </c>
      <c r="AE685" s="197"/>
      <c r="AF685" s="574" t="s">
        <v>2190</v>
      </c>
    </row>
    <row r="686" spans="1:32" hidden="1" x14ac:dyDescent="0.3">
      <c r="A686" s="280" t="s">
        <v>2019</v>
      </c>
      <c r="B686" s="13"/>
      <c r="C686" s="13"/>
      <c r="D686" s="13"/>
      <c r="E686" s="13"/>
      <c r="F686" s="13"/>
      <c r="G686" s="160"/>
      <c r="H686" s="203"/>
      <c r="I686" s="203"/>
      <c r="J686" s="203"/>
      <c r="K686" s="203"/>
      <c r="L686" s="203"/>
      <c r="M686" s="203"/>
      <c r="N686" s="8"/>
      <c r="S686" s="421"/>
      <c r="T686" s="40" t="s">
        <v>2189</v>
      </c>
      <c r="U686" s="11" t="s">
        <v>82</v>
      </c>
      <c r="V686" s="11">
        <v>85</v>
      </c>
      <c r="W686" s="11">
        <v>213</v>
      </c>
      <c r="X686" s="11">
        <v>2.5</v>
      </c>
      <c r="Y686" s="215">
        <v>2.5058823529411764</v>
      </c>
      <c r="Z686" s="197"/>
      <c r="AA686" s="197"/>
      <c r="AB686" s="197"/>
      <c r="AC686" s="197"/>
      <c r="AD686" s="226">
        <v>2.5058823529411764</v>
      </c>
      <c r="AE686" s="197"/>
      <c r="AF686" s="6" t="s">
        <v>2190</v>
      </c>
    </row>
    <row r="687" spans="1:32" ht="18.600000000000001" hidden="1" thickBot="1" x14ac:dyDescent="0.4">
      <c r="A687" s="56" t="s">
        <v>820</v>
      </c>
      <c r="B687" s="53"/>
      <c r="C687" s="27"/>
      <c r="D687" s="27"/>
      <c r="E687" s="27"/>
      <c r="F687" s="27"/>
      <c r="G687" s="158"/>
      <c r="H687" s="190"/>
      <c r="I687" s="190"/>
      <c r="J687" s="190"/>
      <c r="K687" s="190"/>
      <c r="L687" s="190"/>
      <c r="M687" s="190"/>
      <c r="N687" s="16"/>
      <c r="S687" s="547"/>
      <c r="T687" s="554" t="s">
        <v>2191</v>
      </c>
      <c r="U687" s="546" t="s">
        <v>82</v>
      </c>
      <c r="V687" s="546">
        <v>130</v>
      </c>
      <c r="W687" s="546">
        <v>325</v>
      </c>
      <c r="X687" s="546">
        <v>2.5</v>
      </c>
      <c r="Y687" s="215">
        <v>2.5</v>
      </c>
      <c r="Z687" s="197"/>
      <c r="AA687" s="197"/>
      <c r="AB687" s="197"/>
      <c r="AC687" s="197"/>
      <c r="AD687" s="226">
        <v>2.5</v>
      </c>
      <c r="AE687" s="197"/>
      <c r="AF687" s="574" t="s">
        <v>2190</v>
      </c>
    </row>
    <row r="688" spans="1:32" hidden="1" x14ac:dyDescent="0.3">
      <c r="A688" s="30" t="s">
        <v>1266</v>
      </c>
      <c r="B688" s="85" t="s">
        <v>821</v>
      </c>
      <c r="C688" s="14" t="s">
        <v>82</v>
      </c>
      <c r="D688" s="14">
        <v>24</v>
      </c>
      <c r="E688" s="14">
        <v>55</v>
      </c>
      <c r="F688" s="169">
        <v>2</v>
      </c>
      <c r="G688" s="241">
        <f>Tabla14914[[#This Row],[PPF (µmol/s)]]/Tabla14914[[#This Row],[Power use (W)]]</f>
        <v>2.2916666666666665</v>
      </c>
      <c r="H688" s="195"/>
      <c r="I688" s="195"/>
      <c r="J688" s="195"/>
      <c r="K688" s="218">
        <v>2</v>
      </c>
      <c r="L688" s="195"/>
      <c r="M688" s="195"/>
      <c r="N688" s="6" t="s">
        <v>1884</v>
      </c>
      <c r="S688" s="421"/>
      <c r="T688" s="40" t="s">
        <v>2261</v>
      </c>
      <c r="U688" s="11" t="s">
        <v>82</v>
      </c>
      <c r="V688" s="11">
        <v>192.3</v>
      </c>
      <c r="W688" s="11">
        <v>491</v>
      </c>
      <c r="X688" s="11">
        <v>2.6</v>
      </c>
      <c r="Y688" s="215">
        <v>2.5533021320852831</v>
      </c>
      <c r="Z688" s="197"/>
      <c r="AA688" s="197"/>
      <c r="AB688" s="197"/>
      <c r="AC688" s="226"/>
      <c r="AD688" s="226">
        <v>2.5533021320852831</v>
      </c>
      <c r="AE688" s="197"/>
      <c r="AF688" s="66" t="s">
        <v>2269</v>
      </c>
    </row>
    <row r="689" spans="1:32" hidden="1" x14ac:dyDescent="0.3">
      <c r="A689" s="11" t="s">
        <v>1265</v>
      </c>
      <c r="B689" s="65" t="s">
        <v>822</v>
      </c>
      <c r="C689" s="14" t="s">
        <v>82</v>
      </c>
      <c r="D689" s="11">
        <v>24</v>
      </c>
      <c r="E689" s="11">
        <v>53</v>
      </c>
      <c r="F689" s="170">
        <v>1.9</v>
      </c>
      <c r="G689" s="220">
        <f>Tabla14914[[#This Row],[PPF (µmol/s)]]/Tabla14914[[#This Row],[Power use (W)]]</f>
        <v>2.2083333333333335</v>
      </c>
      <c r="H689" s="195"/>
      <c r="I689" s="195"/>
      <c r="J689" s="218">
        <v>1.9</v>
      </c>
      <c r="K689" s="218"/>
      <c r="L689" s="195"/>
      <c r="M689" s="195"/>
      <c r="N689" s="4" t="s">
        <v>1885</v>
      </c>
      <c r="S689" s="547"/>
      <c r="T689" s="554" t="s">
        <v>2262</v>
      </c>
      <c r="U689" s="546" t="s">
        <v>82</v>
      </c>
      <c r="V689" s="546">
        <v>198.6</v>
      </c>
      <c r="W689" s="546">
        <v>533</v>
      </c>
      <c r="X689" s="546">
        <v>2.7</v>
      </c>
      <c r="Y689" s="215">
        <v>2.6837865055387713</v>
      </c>
      <c r="Z689" s="197"/>
      <c r="AA689" s="197"/>
      <c r="AB689" s="197"/>
      <c r="AC689" s="226"/>
      <c r="AD689" s="226">
        <v>2.6837865055387713</v>
      </c>
      <c r="AE689" s="197"/>
      <c r="AF689" s="624" t="s">
        <v>2270</v>
      </c>
    </row>
    <row r="690" spans="1:32" hidden="1" x14ac:dyDescent="0.3">
      <c r="A690" s="280" t="s">
        <v>2019</v>
      </c>
      <c r="B690" s="65" t="s">
        <v>823</v>
      </c>
      <c r="C690" s="14" t="s">
        <v>82</v>
      </c>
      <c r="D690" s="11">
        <v>24</v>
      </c>
      <c r="E690" s="11">
        <v>60</v>
      </c>
      <c r="F690" s="170">
        <v>2.1</v>
      </c>
      <c r="G690" s="220">
        <f>Tabla14914[[#This Row],[PPF (µmol/s)]]/Tabla14914[[#This Row],[Power use (W)]]</f>
        <v>2.5</v>
      </c>
      <c r="H690" s="195"/>
      <c r="I690" s="195"/>
      <c r="J690" s="218"/>
      <c r="K690" s="218">
        <v>2.1</v>
      </c>
      <c r="L690" s="195"/>
      <c r="M690" s="195"/>
      <c r="N690" s="4" t="s">
        <v>1886</v>
      </c>
      <c r="S690" s="421"/>
      <c r="T690" s="40" t="s">
        <v>2263</v>
      </c>
      <c r="U690" s="11" t="s">
        <v>82</v>
      </c>
      <c r="V690" s="11">
        <v>200.63</v>
      </c>
      <c r="W690" s="11">
        <v>491</v>
      </c>
      <c r="X690" s="11">
        <v>2.5</v>
      </c>
      <c r="Y690" s="215">
        <v>2.4472910332452775</v>
      </c>
      <c r="Z690" s="197"/>
      <c r="AA690" s="197"/>
      <c r="AB690" s="197"/>
      <c r="AC690" s="226">
        <v>2.4472910332452775</v>
      </c>
      <c r="AD690" s="226"/>
      <c r="AE690" s="197"/>
      <c r="AF690" s="66" t="s">
        <v>2271</v>
      </c>
    </row>
    <row r="691" spans="1:32" hidden="1" x14ac:dyDescent="0.3">
      <c r="A691" s="4"/>
      <c r="B691" s="11" t="s">
        <v>824</v>
      </c>
      <c r="C691" s="14" t="s">
        <v>82</v>
      </c>
      <c r="D691" s="11">
        <v>12</v>
      </c>
      <c r="E691" s="11">
        <v>25</v>
      </c>
      <c r="F691" s="168">
        <v>1.8</v>
      </c>
      <c r="G691" s="231">
        <f>Tabla14914[[#This Row],[PPF (µmol/s)]]/Tabla14914[[#This Row],[Power use (W)]]</f>
        <v>2.0833333333333335</v>
      </c>
      <c r="H691" s="195"/>
      <c r="I691" s="195"/>
      <c r="J691" s="218">
        <v>1.8</v>
      </c>
      <c r="K691" s="218"/>
      <c r="L691" s="195"/>
      <c r="M691" s="195"/>
      <c r="N691" s="57" t="s">
        <v>826</v>
      </c>
      <c r="S691" s="547"/>
      <c r="T691" s="554" t="s">
        <v>2264</v>
      </c>
      <c r="U691" s="546" t="s">
        <v>82</v>
      </c>
      <c r="V691" s="546">
        <v>184.07</v>
      </c>
      <c r="W691" s="546">
        <v>491</v>
      </c>
      <c r="X691" s="546">
        <v>2.7</v>
      </c>
      <c r="Y691" s="215">
        <v>2.6674634649861466</v>
      </c>
      <c r="Z691" s="197"/>
      <c r="AA691" s="197"/>
      <c r="AB691" s="197"/>
      <c r="AC691" s="197"/>
      <c r="AD691" s="226">
        <v>2.6674634649861466</v>
      </c>
      <c r="AE691" s="197"/>
      <c r="AF691" s="624" t="s">
        <v>2269</v>
      </c>
    </row>
    <row r="692" spans="1:32" hidden="1" x14ac:dyDescent="0.3">
      <c r="A692" s="4"/>
      <c r="B692" s="11" t="s">
        <v>825</v>
      </c>
      <c r="C692" s="14" t="s">
        <v>82</v>
      </c>
      <c r="D692" s="11">
        <v>12</v>
      </c>
      <c r="E692" s="11">
        <v>22</v>
      </c>
      <c r="F692" s="168">
        <v>1.7</v>
      </c>
      <c r="G692" s="231">
        <f>Tabla14914[[#This Row],[PPF (µmol/s)]]/Tabla14914[[#This Row],[Power use (W)]]</f>
        <v>1.8333333333333333</v>
      </c>
      <c r="H692" s="195"/>
      <c r="I692" s="195"/>
      <c r="J692" s="218">
        <v>1.7</v>
      </c>
      <c r="K692" s="218"/>
      <c r="L692" s="195"/>
      <c r="M692" s="195"/>
      <c r="N692" s="57" t="s">
        <v>827</v>
      </c>
      <c r="S692" s="421"/>
      <c r="T692" s="40" t="s">
        <v>2265</v>
      </c>
      <c r="U692" s="11" t="s">
        <v>82</v>
      </c>
      <c r="V692" s="11">
        <v>190.34</v>
      </c>
      <c r="W692" s="11">
        <v>533</v>
      </c>
      <c r="X692" s="11">
        <v>2.8</v>
      </c>
      <c r="Y692" s="215">
        <v>2.8002521803089206</v>
      </c>
      <c r="Z692" s="197"/>
      <c r="AA692" s="197"/>
      <c r="AB692" s="197"/>
      <c r="AC692" s="197"/>
      <c r="AD692" s="226">
        <v>2.8002521803089206</v>
      </c>
      <c r="AE692" s="197"/>
      <c r="AF692" s="66" t="s">
        <v>2270</v>
      </c>
    </row>
    <row r="693" spans="1:32" hidden="1" x14ac:dyDescent="0.3">
      <c r="A693" s="4"/>
      <c r="B693" s="11" t="s">
        <v>828</v>
      </c>
      <c r="C693" s="14" t="s">
        <v>82</v>
      </c>
      <c r="D693" s="11">
        <v>22</v>
      </c>
      <c r="E693" s="11">
        <v>41</v>
      </c>
      <c r="F693" s="57">
        <v>1.86</v>
      </c>
      <c r="G693" s="214">
        <f>Tabla14914[[#This Row],[PPF (µmol/s)]]/Tabla14914[[#This Row],[Power use (W)]]</f>
        <v>1.8636363636363635</v>
      </c>
      <c r="H693" s="195"/>
      <c r="I693" s="195"/>
      <c r="J693" s="218">
        <v>1.8636363636363635</v>
      </c>
      <c r="K693" s="218"/>
      <c r="L693" s="195"/>
      <c r="M693" s="195"/>
      <c r="N693" s="57" t="s">
        <v>826</v>
      </c>
      <c r="S693" s="547"/>
      <c r="T693" s="554" t="s">
        <v>2266</v>
      </c>
      <c r="U693" s="546" t="s">
        <v>82</v>
      </c>
      <c r="V693" s="546">
        <v>193.34</v>
      </c>
      <c r="W693" s="546">
        <v>491</v>
      </c>
      <c r="X693" s="546">
        <v>2.5</v>
      </c>
      <c r="Y693" s="215">
        <v>2.5395676011172026</v>
      </c>
      <c r="Z693" s="197"/>
      <c r="AA693" s="197"/>
      <c r="AB693" s="197"/>
      <c r="AC693" s="197"/>
      <c r="AD693" s="226">
        <v>2.5395676011172026</v>
      </c>
      <c r="AE693" s="197"/>
      <c r="AF693" s="624" t="s">
        <v>2271</v>
      </c>
    </row>
    <row r="694" spans="1:32" hidden="1" x14ac:dyDescent="0.3">
      <c r="A694" s="4"/>
      <c r="B694" s="1" t="s">
        <v>829</v>
      </c>
      <c r="C694" s="14" t="s">
        <v>82</v>
      </c>
      <c r="D694" s="11">
        <v>22</v>
      </c>
      <c r="E694" s="11">
        <v>35</v>
      </c>
      <c r="F694" s="57">
        <v>1.6</v>
      </c>
      <c r="G694" s="214">
        <f>Tabla14914[[#This Row],[PPF (µmol/s)]]/Tabla14914[[#This Row],[Power use (W)]]</f>
        <v>1.5909090909090908</v>
      </c>
      <c r="H694" s="195"/>
      <c r="I694" s="195"/>
      <c r="J694" s="218">
        <v>1.5909090909090908</v>
      </c>
      <c r="K694" s="218"/>
      <c r="L694" s="195"/>
      <c r="M694" s="195"/>
      <c r="N694" s="57" t="s">
        <v>827</v>
      </c>
      <c r="S694" s="421"/>
      <c r="T694" s="40" t="s">
        <v>2267</v>
      </c>
      <c r="U694" s="11" t="s">
        <v>82</v>
      </c>
      <c r="V694" s="11">
        <v>295.32</v>
      </c>
      <c r="W694" s="11">
        <v>761</v>
      </c>
      <c r="X694" s="11">
        <v>2.6</v>
      </c>
      <c r="Y694" s="215">
        <v>2.5768657727211162</v>
      </c>
      <c r="Z694" s="197"/>
      <c r="AA694" s="197"/>
      <c r="AB694" s="197"/>
      <c r="AC694" s="197"/>
      <c r="AD694" s="226">
        <v>2.5768657727211162</v>
      </c>
      <c r="AE694" s="197"/>
      <c r="AF694" s="4" t="s">
        <v>2269</v>
      </c>
    </row>
    <row r="695" spans="1:32" hidden="1" x14ac:dyDescent="0.3">
      <c r="A695" s="4"/>
      <c r="B695" s="11" t="s">
        <v>830</v>
      </c>
      <c r="C695" s="11" t="s">
        <v>2106</v>
      </c>
      <c r="D695" s="11">
        <v>240</v>
      </c>
      <c r="E695" s="82"/>
      <c r="F695" s="82"/>
      <c r="G695" s="231">
        <f>Tabla14914[[#This Row],[PPF (µmol/s)]]/Tabla14914[[#This Row],[Power use (W)]]</f>
        <v>0</v>
      </c>
      <c r="H695" s="195"/>
      <c r="I695" s="195"/>
      <c r="J695" s="218"/>
      <c r="K695" s="218"/>
      <c r="L695" s="195"/>
      <c r="M695" s="195"/>
      <c r="N695" s="4" t="s">
        <v>1258</v>
      </c>
      <c r="S695" s="587"/>
      <c r="T695" s="551" t="s">
        <v>2268</v>
      </c>
      <c r="U695" s="552" t="s">
        <v>82</v>
      </c>
      <c r="V695" s="552">
        <v>288.17</v>
      </c>
      <c r="W695" s="552">
        <v>761</v>
      </c>
      <c r="X695" s="552">
        <v>2.6</v>
      </c>
      <c r="Y695" s="215">
        <v>2.6408023041954403</v>
      </c>
      <c r="Z695" s="197"/>
      <c r="AA695" s="197"/>
      <c r="AB695" s="197"/>
      <c r="AC695" s="197"/>
      <c r="AD695" s="226">
        <v>2.6408023041954403</v>
      </c>
      <c r="AE695" s="197"/>
      <c r="AF695" s="575" t="s">
        <v>2269</v>
      </c>
    </row>
    <row r="696" spans="1:32" hidden="1" x14ac:dyDescent="0.3">
      <c r="A696" s="4"/>
      <c r="B696" s="11" t="s">
        <v>832</v>
      </c>
      <c r="C696" s="11" t="s">
        <v>2070</v>
      </c>
      <c r="D696" s="11">
        <v>120</v>
      </c>
      <c r="E696" s="82"/>
      <c r="F696" s="82"/>
      <c r="G696" s="231">
        <f>Tabla14914[[#This Row],[PPF (µmol/s)]]/Tabla14914[[#This Row],[Power use (W)]]</f>
        <v>0</v>
      </c>
      <c r="H696" s="195"/>
      <c r="I696" s="195"/>
      <c r="J696" s="218"/>
      <c r="K696" s="218"/>
      <c r="L696" s="195"/>
      <c r="M696" s="195"/>
      <c r="N696" s="4" t="s">
        <v>1259</v>
      </c>
      <c r="S696" s="280" t="s">
        <v>2019</v>
      </c>
      <c r="T696" s="40" t="s">
        <v>2307</v>
      </c>
      <c r="U696" s="14" t="s">
        <v>82</v>
      </c>
      <c r="V696" s="11">
        <v>20</v>
      </c>
      <c r="W696" s="11">
        <v>36</v>
      </c>
      <c r="X696" s="11">
        <v>1.8</v>
      </c>
      <c r="Y696" s="215">
        <v>1.8</v>
      </c>
      <c r="Z696" s="197"/>
      <c r="AA696" s="197"/>
      <c r="AB696" s="226">
        <v>1.8</v>
      </c>
      <c r="AC696" s="197"/>
      <c r="AD696" s="197"/>
      <c r="AE696" s="197"/>
      <c r="AF696" s="4" t="s">
        <v>2312</v>
      </c>
    </row>
    <row r="697" spans="1:32" hidden="1" x14ac:dyDescent="0.3">
      <c r="A697" s="4"/>
      <c r="B697" s="1" t="s">
        <v>834</v>
      </c>
      <c r="C697" s="11" t="s">
        <v>2107</v>
      </c>
      <c r="D697" s="11">
        <v>64</v>
      </c>
      <c r="E697" s="82"/>
      <c r="F697" s="82"/>
      <c r="G697" s="231">
        <f>Tabla14914[[#This Row],[PPF (µmol/s)]]/Tabla14914[[#This Row],[Power use (W)]]</f>
        <v>0</v>
      </c>
      <c r="H697" s="195"/>
      <c r="I697" s="195"/>
      <c r="J697" s="218"/>
      <c r="K697" s="218"/>
      <c r="L697" s="195"/>
      <c r="M697" s="195"/>
      <c r="N697" s="4" t="s">
        <v>1256</v>
      </c>
      <c r="S697" s="587" t="s">
        <v>2309</v>
      </c>
      <c r="T697" s="551" t="s">
        <v>2308</v>
      </c>
      <c r="U697" s="580" t="s">
        <v>82</v>
      </c>
      <c r="V697" s="552">
        <v>10</v>
      </c>
      <c r="W697" s="552">
        <v>18</v>
      </c>
      <c r="X697" s="552">
        <v>1.8</v>
      </c>
      <c r="Y697" s="215">
        <v>1.8</v>
      </c>
      <c r="Z697" s="197"/>
      <c r="AA697" s="197"/>
      <c r="AB697" s="226">
        <v>1.8</v>
      </c>
      <c r="AC697" s="197"/>
      <c r="AD697" s="197"/>
      <c r="AE697" s="197"/>
      <c r="AF697" s="575" t="s">
        <v>2312</v>
      </c>
    </row>
    <row r="698" spans="1:32" hidden="1" x14ac:dyDescent="0.3">
      <c r="A698" s="4"/>
      <c r="B698" s="11" t="s">
        <v>835</v>
      </c>
      <c r="C698" s="11" t="s">
        <v>2070</v>
      </c>
      <c r="D698" s="11">
        <v>88</v>
      </c>
      <c r="E698" s="82"/>
      <c r="F698" s="82"/>
      <c r="G698" s="231">
        <f>Tabla14914[[#This Row],[PPF (µmol/s)]]/Tabla14914[[#This Row],[Power use (W)]]</f>
        <v>0</v>
      </c>
      <c r="H698" s="195"/>
      <c r="I698" s="195"/>
      <c r="J698" s="218"/>
      <c r="K698" s="218"/>
      <c r="L698" s="195"/>
      <c r="M698" s="195"/>
      <c r="N698" s="4" t="s">
        <v>1257</v>
      </c>
      <c r="S698" s="587"/>
      <c r="T698" s="551" t="s">
        <v>2363</v>
      </c>
      <c r="U698" s="580" t="s">
        <v>82</v>
      </c>
      <c r="V698" s="552">
        <v>15</v>
      </c>
      <c r="W698" s="552">
        <v>22</v>
      </c>
      <c r="X698" s="648"/>
      <c r="Y698" s="215">
        <v>1.4666666666666666</v>
      </c>
      <c r="Z698" s="197"/>
      <c r="AA698" s="197">
        <v>1.4666666666666666</v>
      </c>
      <c r="AB698" s="197"/>
      <c r="AC698" s="197"/>
      <c r="AD698" s="197"/>
      <c r="AE698" s="197"/>
      <c r="AF698" s="575" t="s">
        <v>2364</v>
      </c>
    </row>
    <row r="699" spans="1:32" hidden="1" x14ac:dyDescent="0.3">
      <c r="A699" s="4"/>
      <c r="B699" s="11" t="s">
        <v>1260</v>
      </c>
      <c r="C699" s="11" t="s">
        <v>2069</v>
      </c>
      <c r="D699" s="11">
        <v>84</v>
      </c>
      <c r="E699" s="82"/>
      <c r="F699" s="82"/>
      <c r="G699" s="231">
        <f>Tabla14914[[#This Row],[PPF (µmol/s)]]/Tabla14914[[#This Row],[Power use (W)]]</f>
        <v>0</v>
      </c>
      <c r="H699" s="195"/>
      <c r="I699" s="195"/>
      <c r="J699" s="218"/>
      <c r="K699" s="218"/>
      <c r="L699" s="195"/>
      <c r="M699" s="195"/>
      <c r="N699" s="4" t="s">
        <v>1262</v>
      </c>
      <c r="S699" s="429"/>
      <c r="T699" s="252" t="s">
        <v>2424</v>
      </c>
      <c r="U699" s="13" t="s">
        <v>82</v>
      </c>
      <c r="V699" s="13">
        <v>80</v>
      </c>
      <c r="W699" s="13">
        <v>184</v>
      </c>
      <c r="X699" s="175">
        <v>2.2999999999999998</v>
      </c>
      <c r="Y699" s="224">
        <v>2.2999999999999998</v>
      </c>
      <c r="Z699" s="197"/>
      <c r="AA699" s="197"/>
      <c r="AB699" s="197"/>
      <c r="AC699" s="197">
        <v>2.2999999999999998</v>
      </c>
      <c r="AD699" s="197"/>
      <c r="AE699" s="197"/>
      <c r="AF699" s="6" t="s">
        <v>2430</v>
      </c>
    </row>
    <row r="700" spans="1:32" hidden="1" x14ac:dyDescent="0.3">
      <c r="A700" s="4"/>
      <c r="B700" s="11" t="s">
        <v>1263</v>
      </c>
      <c r="C700" s="11" t="s">
        <v>2070</v>
      </c>
      <c r="D700" s="82"/>
      <c r="E700" s="82"/>
      <c r="F700" s="82"/>
      <c r="G700" s="231"/>
      <c r="H700" s="195"/>
      <c r="I700" s="195"/>
      <c r="J700" s="218"/>
      <c r="K700" s="218"/>
      <c r="L700" s="195"/>
      <c r="M700" s="195"/>
      <c r="N700" s="4" t="s">
        <v>1264</v>
      </c>
      <c r="S700" s="547"/>
      <c r="T700" s="551" t="s">
        <v>2425</v>
      </c>
      <c r="U700" s="552" t="s">
        <v>82</v>
      </c>
      <c r="V700" s="546">
        <v>120</v>
      </c>
      <c r="W700" s="546">
        <v>225</v>
      </c>
      <c r="X700" s="170">
        <v>2.2999999999999998</v>
      </c>
      <c r="Y700" s="610">
        <v>1.875</v>
      </c>
      <c r="Z700" s="197"/>
      <c r="AA700" s="197"/>
      <c r="AB700" s="197"/>
      <c r="AC700" s="197">
        <v>2.2999999999999998</v>
      </c>
      <c r="AD700" s="197"/>
      <c r="AE700" s="197"/>
      <c r="AF700" s="574" t="s">
        <v>2431</v>
      </c>
    </row>
    <row r="701" spans="1:32" hidden="1" x14ac:dyDescent="0.3">
      <c r="A701" s="4"/>
      <c r="B701" s="11" t="s">
        <v>836</v>
      </c>
      <c r="C701" s="14" t="s">
        <v>2065</v>
      </c>
      <c r="D701" s="11">
        <v>40</v>
      </c>
      <c r="E701" s="11">
        <v>65</v>
      </c>
      <c r="F701" s="11">
        <v>1.6</v>
      </c>
      <c r="G701" s="214">
        <f>Tabla14914[[#This Row],[PPF (µmol/s)]]/Tabla14914[[#This Row],[Power use (W)]]</f>
        <v>1.625</v>
      </c>
      <c r="H701" s="195"/>
      <c r="I701" s="195"/>
      <c r="J701" s="218">
        <v>1.625</v>
      </c>
      <c r="K701" s="218"/>
      <c r="L701" s="195"/>
      <c r="M701" s="195"/>
      <c r="N701" s="57" t="s">
        <v>826</v>
      </c>
      <c r="S701" s="421"/>
      <c r="T701" s="40" t="s">
        <v>2426</v>
      </c>
      <c r="U701" s="13" t="s">
        <v>82</v>
      </c>
      <c r="V701" s="11">
        <v>10</v>
      </c>
      <c r="W701" s="11">
        <v>23</v>
      </c>
      <c r="X701" s="170">
        <v>2.2999999999999998</v>
      </c>
      <c r="Y701" s="224">
        <v>2.2999999999999998</v>
      </c>
      <c r="Z701" s="197"/>
      <c r="AA701" s="197"/>
      <c r="AB701" s="197"/>
      <c r="AC701" s="197">
        <v>2.2999999999999998</v>
      </c>
      <c r="AD701" s="197"/>
      <c r="AE701" s="197"/>
      <c r="AF701" s="6" t="s">
        <v>2432</v>
      </c>
    </row>
    <row r="702" spans="1:32" hidden="1" x14ac:dyDescent="0.3">
      <c r="A702" s="4"/>
      <c r="B702" s="11" t="s">
        <v>838</v>
      </c>
      <c r="C702" s="14" t="s">
        <v>2065</v>
      </c>
      <c r="D702" s="11">
        <v>40</v>
      </c>
      <c r="E702" s="11">
        <v>60</v>
      </c>
      <c r="F702" s="11">
        <v>1.5</v>
      </c>
      <c r="G702" s="214">
        <f>Tabla14914[[#This Row],[PPF (µmol/s)]]/Tabla14914[[#This Row],[Power use (W)]]</f>
        <v>1.5</v>
      </c>
      <c r="H702" s="195"/>
      <c r="I702" s="195"/>
      <c r="J702" s="218">
        <v>1.5</v>
      </c>
      <c r="K702" s="218"/>
      <c r="L702" s="195"/>
      <c r="M702" s="195"/>
      <c r="N702" s="57" t="s">
        <v>827</v>
      </c>
      <c r="S702" s="547"/>
      <c r="T702" s="554" t="s">
        <v>2427</v>
      </c>
      <c r="U702" s="552" t="s">
        <v>82</v>
      </c>
      <c r="V702" s="546">
        <v>15</v>
      </c>
      <c r="W702" s="546">
        <v>34.5</v>
      </c>
      <c r="X702" s="170">
        <v>2.2999999999999998</v>
      </c>
      <c r="Y702" s="610">
        <v>2.2999999999999998</v>
      </c>
      <c r="Z702" s="197"/>
      <c r="AA702" s="197"/>
      <c r="AB702" s="197"/>
      <c r="AC702" s="197">
        <v>2.2999999999999998</v>
      </c>
      <c r="AD702" s="197"/>
      <c r="AE702" s="197"/>
      <c r="AF702" s="562" t="s">
        <v>2433</v>
      </c>
    </row>
    <row r="703" spans="1:32" hidden="1" x14ac:dyDescent="0.3">
      <c r="A703" s="4"/>
      <c r="B703" s="11" t="s">
        <v>839</v>
      </c>
      <c r="C703" s="14" t="s">
        <v>2065</v>
      </c>
      <c r="D703" s="11">
        <v>20</v>
      </c>
      <c r="E703" s="11">
        <v>36</v>
      </c>
      <c r="F703" s="11">
        <v>1.8</v>
      </c>
      <c r="G703" s="214">
        <f>Tabla14914[[#This Row],[PPF (µmol/s)]]/Tabla14914[[#This Row],[Power use (W)]]</f>
        <v>1.8</v>
      </c>
      <c r="H703" s="195"/>
      <c r="I703" s="195"/>
      <c r="J703" s="218">
        <v>1.8</v>
      </c>
      <c r="K703" s="218"/>
      <c r="L703" s="195"/>
      <c r="M703" s="195"/>
      <c r="N703" s="57" t="s">
        <v>826</v>
      </c>
      <c r="S703" s="421"/>
      <c r="T703" s="40" t="s">
        <v>2428</v>
      </c>
      <c r="U703" s="13" t="s">
        <v>82</v>
      </c>
      <c r="V703" s="11">
        <v>22</v>
      </c>
      <c r="W703" s="11">
        <v>50.6</v>
      </c>
      <c r="X703" s="175">
        <v>2.2999999999999998</v>
      </c>
      <c r="Y703" s="224">
        <v>2.3000000000000003</v>
      </c>
      <c r="Z703" s="197"/>
      <c r="AA703" s="197"/>
      <c r="AB703" s="197"/>
      <c r="AC703" s="197">
        <v>2.2999999999999998</v>
      </c>
      <c r="AD703" s="197"/>
      <c r="AE703" s="197"/>
      <c r="AF703" s="4" t="s">
        <v>2434</v>
      </c>
    </row>
    <row r="704" spans="1:32" hidden="1" x14ac:dyDescent="0.3">
      <c r="A704" s="4"/>
      <c r="B704" s="11" t="s">
        <v>840</v>
      </c>
      <c r="C704" s="14" t="s">
        <v>2065</v>
      </c>
      <c r="D704" s="11">
        <v>20</v>
      </c>
      <c r="E704" s="11">
        <v>30</v>
      </c>
      <c r="F704" s="11">
        <v>1.5</v>
      </c>
      <c r="G704" s="214">
        <f>Tabla14914[[#This Row],[PPF (µmol/s)]]/Tabla14914[[#This Row],[Power use (W)]]</f>
        <v>1.5</v>
      </c>
      <c r="H704" s="195"/>
      <c r="I704" s="195"/>
      <c r="J704" s="218">
        <v>1.5</v>
      </c>
      <c r="K704" s="218"/>
      <c r="L704" s="195"/>
      <c r="M704" s="195"/>
      <c r="N704" s="57" t="s">
        <v>827</v>
      </c>
      <c r="S704" s="587"/>
      <c r="T704" s="551" t="s">
        <v>2429</v>
      </c>
      <c r="U704" s="552" t="s">
        <v>82</v>
      </c>
      <c r="V704" s="552">
        <v>25</v>
      </c>
      <c r="W704" s="552">
        <v>57.5</v>
      </c>
      <c r="X704" s="175">
        <v>2.2999999999999998</v>
      </c>
      <c r="Y704" s="610">
        <v>2.2999999999999998</v>
      </c>
      <c r="Z704" s="197"/>
      <c r="AA704" s="197"/>
      <c r="AB704" s="197"/>
      <c r="AC704" s="197">
        <v>2.2999999999999998</v>
      </c>
      <c r="AD704" s="197"/>
      <c r="AE704" s="197"/>
      <c r="AF704" s="575" t="s">
        <v>2435</v>
      </c>
    </row>
    <row r="705" spans="1:32" hidden="1" x14ac:dyDescent="0.3">
      <c r="A705" s="4"/>
      <c r="B705" s="11" t="s">
        <v>842</v>
      </c>
      <c r="C705" s="14" t="s">
        <v>2065</v>
      </c>
      <c r="D705" s="11">
        <v>23</v>
      </c>
      <c r="E705" s="11">
        <v>42</v>
      </c>
      <c r="F705" s="11">
        <v>1.81</v>
      </c>
      <c r="G705" s="214">
        <f>Tabla14914[[#This Row],[PPF (µmol/s)]]/Tabla14914[[#This Row],[Power use (W)]]</f>
        <v>1.826086956521739</v>
      </c>
      <c r="H705" s="195"/>
      <c r="I705" s="195"/>
      <c r="J705" s="218">
        <v>1.826086956521739</v>
      </c>
      <c r="K705" s="218"/>
      <c r="L705" s="195"/>
      <c r="M705" s="195"/>
      <c r="N705" s="57" t="s">
        <v>826</v>
      </c>
      <c r="S705" s="429"/>
      <c r="T705" s="252" t="s">
        <v>2467</v>
      </c>
      <c r="U705" s="13" t="s">
        <v>82</v>
      </c>
      <c r="V705" s="13">
        <v>32</v>
      </c>
      <c r="W705" s="648"/>
      <c r="X705" s="648"/>
      <c r="Y705" s="220">
        <v>0</v>
      </c>
      <c r="Z705" s="197"/>
      <c r="AA705" s="197"/>
      <c r="AB705" s="197"/>
      <c r="AC705" s="197"/>
      <c r="AD705" s="197"/>
      <c r="AE705" s="197"/>
      <c r="AF705" s="8" t="s">
        <v>2468</v>
      </c>
    </row>
    <row r="706" spans="1:32" hidden="1" x14ac:dyDescent="0.3">
      <c r="A706" s="4"/>
      <c r="B706" s="11" t="s">
        <v>843</v>
      </c>
      <c r="C706" s="14" t="s">
        <v>2065</v>
      </c>
      <c r="D706" s="11">
        <v>23</v>
      </c>
      <c r="E706" s="11">
        <v>37</v>
      </c>
      <c r="F706" s="11">
        <v>1.6</v>
      </c>
      <c r="G706" s="242">
        <f>Tabla14914[[#This Row],[PPF (µmol/s)]]/Tabla14914[[#This Row],[Power use (W)]]</f>
        <v>1.6086956521739131</v>
      </c>
      <c r="H706" s="195"/>
      <c r="I706" s="195"/>
      <c r="J706" s="218">
        <v>1.6086956521739131</v>
      </c>
      <c r="K706" s="218"/>
      <c r="L706" s="195"/>
      <c r="M706" s="195"/>
      <c r="N706" s="57" t="s">
        <v>827</v>
      </c>
      <c r="S706" s="429"/>
      <c r="T706" s="252" t="s">
        <v>2506</v>
      </c>
      <c r="U706" s="13" t="s">
        <v>82</v>
      </c>
      <c r="V706" s="13">
        <v>50</v>
      </c>
      <c r="W706" s="13">
        <v>135</v>
      </c>
      <c r="X706" s="170">
        <v>2.7</v>
      </c>
      <c r="Y706" s="224">
        <v>2.7</v>
      </c>
      <c r="Z706" s="197"/>
      <c r="AA706" s="197"/>
      <c r="AB706" s="197"/>
      <c r="AC706" s="197"/>
      <c r="AD706" s="197">
        <v>2.7</v>
      </c>
      <c r="AE706" s="197"/>
      <c r="AF706" s="6" t="s">
        <v>2494</v>
      </c>
    </row>
    <row r="707" spans="1:32" hidden="1" x14ac:dyDescent="0.3">
      <c r="A707" s="4"/>
      <c r="B707" s="11" t="s">
        <v>844</v>
      </c>
      <c r="C707" s="14" t="s">
        <v>2065</v>
      </c>
      <c r="D707" s="11">
        <v>10</v>
      </c>
      <c r="E707" s="82"/>
      <c r="F707" s="82"/>
      <c r="G707" s="231">
        <f>Tabla14914[[#This Row],[PPF (µmol/s)]]/Tabla14914[[#This Row],[Power use (W)]]</f>
        <v>0</v>
      </c>
      <c r="H707" s="195"/>
      <c r="I707" s="195"/>
      <c r="J707" s="195"/>
      <c r="K707" s="218"/>
      <c r="L707" s="195"/>
      <c r="M707" s="195"/>
      <c r="N707" s="57" t="s">
        <v>826</v>
      </c>
      <c r="S707" s="547"/>
      <c r="T707" s="554" t="s">
        <v>2507</v>
      </c>
      <c r="U707" s="552" t="s">
        <v>82</v>
      </c>
      <c r="V707" s="546">
        <v>85</v>
      </c>
      <c r="W707" s="546">
        <v>230</v>
      </c>
      <c r="X707" s="170">
        <v>2.7</v>
      </c>
      <c r="Y707" s="610">
        <v>2.7058823529411766</v>
      </c>
      <c r="Z707" s="197"/>
      <c r="AA707" s="197"/>
      <c r="AB707" s="197"/>
      <c r="AC707" s="197"/>
      <c r="AD707" s="197">
        <v>2.7</v>
      </c>
      <c r="AE707" s="197"/>
      <c r="AF707" s="574" t="s">
        <v>2494</v>
      </c>
    </row>
    <row r="708" spans="1:32" hidden="1" x14ac:dyDescent="0.3">
      <c r="A708" s="4"/>
      <c r="B708" s="11" t="s">
        <v>845</v>
      </c>
      <c r="C708" s="14" t="s">
        <v>2065</v>
      </c>
      <c r="D708" s="11">
        <v>10</v>
      </c>
      <c r="E708" s="82"/>
      <c r="F708" s="82"/>
      <c r="G708" s="231">
        <f>Tabla14914[[#This Row],[PPF (µmol/s)]]/Tabla14914[[#This Row],[Power use (W)]]</f>
        <v>0</v>
      </c>
      <c r="H708" s="195"/>
      <c r="I708" s="195"/>
      <c r="J708" s="195"/>
      <c r="K708" s="218"/>
      <c r="L708" s="195"/>
      <c r="M708" s="195"/>
      <c r="N708" s="57" t="s">
        <v>827</v>
      </c>
      <c r="S708" s="429"/>
      <c r="T708" s="252" t="s">
        <v>2508</v>
      </c>
      <c r="U708" s="13" t="s">
        <v>82</v>
      </c>
      <c r="V708" s="13">
        <v>130</v>
      </c>
      <c r="W708" s="13">
        <v>351</v>
      </c>
      <c r="X708" s="175">
        <v>2.7</v>
      </c>
      <c r="Y708" s="224">
        <v>2.7</v>
      </c>
      <c r="Z708" s="197"/>
      <c r="AA708" s="197"/>
      <c r="AB708" s="197"/>
      <c r="AC708" s="197"/>
      <c r="AD708" s="197">
        <v>2.7</v>
      </c>
      <c r="AE708" s="197"/>
      <c r="AF708" s="114" t="s">
        <v>2494</v>
      </c>
    </row>
    <row r="709" spans="1:32" hidden="1" x14ac:dyDescent="0.3">
      <c r="A709" s="4"/>
      <c r="B709" s="11" t="s">
        <v>846</v>
      </c>
      <c r="C709" s="11" t="s">
        <v>2106</v>
      </c>
      <c r="D709" s="11">
        <v>320</v>
      </c>
      <c r="E709" s="11">
        <v>768</v>
      </c>
      <c r="F709" s="11">
        <v>2.4</v>
      </c>
      <c r="G709" s="215">
        <f>Tabla14914[[#This Row],[PPF (µmol/s)]]/Tabla14914[[#This Row],[Power use (W)]]</f>
        <v>2.4</v>
      </c>
      <c r="H709" s="195"/>
      <c r="I709" s="195"/>
      <c r="J709" s="195"/>
      <c r="K709" s="218">
        <v>2.4</v>
      </c>
      <c r="L709" s="195"/>
      <c r="M709" s="195"/>
      <c r="N709" s="4" t="s">
        <v>849</v>
      </c>
      <c r="S709" s="428" t="s">
        <v>2532</v>
      </c>
      <c r="T709" s="10" t="s">
        <v>2512</v>
      </c>
      <c r="U709" s="14" t="s">
        <v>82</v>
      </c>
      <c r="V709" s="14">
        <v>36</v>
      </c>
      <c r="W709" s="14">
        <v>68</v>
      </c>
      <c r="X709" s="14">
        <v>1.9</v>
      </c>
      <c r="Y709" s="215">
        <v>1.8888888888888888</v>
      </c>
      <c r="Z709" s="197"/>
      <c r="AA709" s="197"/>
      <c r="AB709" s="226">
        <v>1.8888888888888888</v>
      </c>
      <c r="AC709" s="197"/>
      <c r="AD709" s="197"/>
      <c r="AE709" s="197"/>
      <c r="AF709" s="6" t="s">
        <v>2517</v>
      </c>
    </row>
    <row r="710" spans="1:32" hidden="1" x14ac:dyDescent="0.3">
      <c r="A710" s="4"/>
      <c r="B710" s="11" t="s">
        <v>847</v>
      </c>
      <c r="C710" s="11" t="s">
        <v>2106</v>
      </c>
      <c r="D710" s="11">
        <v>420</v>
      </c>
      <c r="E710" s="11">
        <v>1008</v>
      </c>
      <c r="F710" s="11">
        <v>2.4</v>
      </c>
      <c r="G710" s="215">
        <f>Tabla14914[[#This Row],[PPF (µmol/s)]]/Tabla14914[[#This Row],[Power use (W)]]</f>
        <v>2.4</v>
      </c>
      <c r="H710" s="195"/>
      <c r="I710" s="195"/>
      <c r="J710" s="195"/>
      <c r="K710" s="218">
        <v>2.4</v>
      </c>
      <c r="L710" s="195"/>
      <c r="M710" s="195"/>
      <c r="N710" s="4" t="s">
        <v>849</v>
      </c>
      <c r="S710" s="578" t="s">
        <v>2533</v>
      </c>
      <c r="T710" s="554" t="s">
        <v>2513</v>
      </c>
      <c r="U710" s="545" t="s">
        <v>82</v>
      </c>
      <c r="V710" s="546">
        <v>36</v>
      </c>
      <c r="W710" s="546">
        <v>76</v>
      </c>
      <c r="X710" s="546">
        <v>2.1</v>
      </c>
      <c r="Y710" s="215">
        <v>2.1111111111111112</v>
      </c>
      <c r="Z710" s="197"/>
      <c r="AA710" s="197"/>
      <c r="AB710" s="197"/>
      <c r="AC710" s="226">
        <v>2.1111111111111112</v>
      </c>
      <c r="AD710" s="197"/>
      <c r="AE710" s="197"/>
      <c r="AF710" s="574" t="s">
        <v>2518</v>
      </c>
    </row>
    <row r="711" spans="1:32" hidden="1" x14ac:dyDescent="0.3">
      <c r="A711" s="4"/>
      <c r="B711" s="13" t="s">
        <v>848</v>
      </c>
      <c r="C711" s="13" t="s">
        <v>2106</v>
      </c>
      <c r="D711" s="13">
        <v>640</v>
      </c>
      <c r="E711" s="13">
        <v>1536</v>
      </c>
      <c r="F711" s="13">
        <v>2.4</v>
      </c>
      <c r="G711" s="223">
        <f>Tabla14914[[#This Row],[PPF (µmol/s)]]/Tabla14914[[#This Row],[Power use (W)]]</f>
        <v>2.4</v>
      </c>
      <c r="H711" s="195"/>
      <c r="I711" s="195"/>
      <c r="J711" s="195"/>
      <c r="K711" s="218">
        <v>2.4</v>
      </c>
      <c r="L711" s="195"/>
      <c r="M711" s="195"/>
      <c r="N711" s="8" t="s">
        <v>849</v>
      </c>
      <c r="S711" s="280" t="s">
        <v>2019</v>
      </c>
      <c r="T711" s="40" t="s">
        <v>2514</v>
      </c>
      <c r="U711" s="14" t="s">
        <v>82</v>
      </c>
      <c r="V711" s="11">
        <v>36</v>
      </c>
      <c r="W711" s="648"/>
      <c r="X711" s="648"/>
      <c r="Y711" s="220">
        <v>0</v>
      </c>
      <c r="Z711" s="197"/>
      <c r="AA711" s="197"/>
      <c r="AB711" s="197"/>
      <c r="AC711" s="226"/>
      <c r="AD711" s="197"/>
      <c r="AE711" s="197"/>
      <c r="AF711" s="4" t="s">
        <v>2519</v>
      </c>
    </row>
    <row r="712" spans="1:32" ht="18.600000000000001" hidden="1" thickBot="1" x14ac:dyDescent="0.4">
      <c r="A712" s="56" t="s">
        <v>809</v>
      </c>
      <c r="B712" s="53"/>
      <c r="C712" s="27"/>
      <c r="D712" s="27"/>
      <c r="E712" s="27"/>
      <c r="F712" s="27"/>
      <c r="G712" s="158"/>
      <c r="H712" s="190"/>
      <c r="I712" s="190"/>
      <c r="J712" s="190"/>
      <c r="K712" s="190"/>
      <c r="L712" s="190"/>
      <c r="M712" s="190"/>
      <c r="N712" s="16"/>
      <c r="S712" s="547"/>
      <c r="T712" s="554" t="s">
        <v>2515</v>
      </c>
      <c r="U712" s="545" t="s">
        <v>82</v>
      </c>
      <c r="V712" s="546">
        <v>36</v>
      </c>
      <c r="W712" s="648"/>
      <c r="X712" s="648"/>
      <c r="Y712" s="220">
        <v>0</v>
      </c>
      <c r="Z712" s="197"/>
      <c r="AA712" s="197"/>
      <c r="AB712" s="197"/>
      <c r="AC712" s="226"/>
      <c r="AD712" s="197"/>
      <c r="AE712" s="197"/>
      <c r="AF712" s="562" t="s">
        <v>2520</v>
      </c>
    </row>
    <row r="713" spans="1:32" hidden="1" x14ac:dyDescent="0.3">
      <c r="A713" s="30" t="s">
        <v>890</v>
      </c>
      <c r="B713" s="14" t="s">
        <v>850</v>
      </c>
      <c r="C713" s="14" t="s">
        <v>82</v>
      </c>
      <c r="D713" s="14">
        <v>8</v>
      </c>
      <c r="E713" s="14">
        <v>9</v>
      </c>
      <c r="F713" s="92"/>
      <c r="G713" s="222">
        <f>Tabla14914[[#This Row],[PPF (µmol/s)]]/Tabla14914[[#This Row],[Power use (W)]]</f>
        <v>1.125</v>
      </c>
      <c r="H713" s="195"/>
      <c r="I713" s="218">
        <v>1.125</v>
      </c>
      <c r="J713" s="195"/>
      <c r="K713" s="195"/>
      <c r="L713" s="195"/>
      <c r="M713" s="195"/>
      <c r="N713" t="s">
        <v>1267</v>
      </c>
      <c r="S713" s="421"/>
      <c r="T713" s="40" t="s">
        <v>2566</v>
      </c>
      <c r="U713" s="11" t="s">
        <v>82</v>
      </c>
      <c r="V713" s="11">
        <v>15</v>
      </c>
      <c r="W713" s="648"/>
      <c r="X713" s="648"/>
      <c r="Y713" s="458">
        <v>0</v>
      </c>
      <c r="Z713" s="197"/>
      <c r="AA713" s="197"/>
      <c r="AB713" s="197"/>
      <c r="AC713" s="197"/>
      <c r="AD713" s="197"/>
      <c r="AE713" s="197"/>
      <c r="AF713" s="4" t="s">
        <v>2569</v>
      </c>
    </row>
    <row r="714" spans="1:32" hidden="1" x14ac:dyDescent="0.3">
      <c r="A714" s="11" t="s">
        <v>891</v>
      </c>
      <c r="B714" s="11" t="s">
        <v>851</v>
      </c>
      <c r="C714" s="14" t="s">
        <v>82</v>
      </c>
      <c r="D714" s="11">
        <v>12</v>
      </c>
      <c r="E714" s="11">
        <v>14</v>
      </c>
      <c r="F714" s="82"/>
      <c r="G714" s="222">
        <f>Tabla14914[[#This Row],[PPF (µmol/s)]]/Tabla14914[[#This Row],[Power use (W)]]</f>
        <v>1.1666666666666667</v>
      </c>
      <c r="H714" s="195"/>
      <c r="I714" s="218">
        <v>1.1666666666666667</v>
      </c>
      <c r="J714" s="195"/>
      <c r="K714" s="195"/>
      <c r="L714" s="195"/>
      <c r="M714" s="195"/>
      <c r="N714" t="s">
        <v>1267</v>
      </c>
      <c r="S714" s="547"/>
      <c r="T714" s="554" t="s">
        <v>2567</v>
      </c>
      <c r="U714" s="546" t="s">
        <v>82</v>
      </c>
      <c r="V714" s="546">
        <v>15</v>
      </c>
      <c r="W714" s="648"/>
      <c r="X714" s="648"/>
      <c r="Y714" s="458">
        <v>0</v>
      </c>
      <c r="Z714" s="197"/>
      <c r="AA714" s="197"/>
      <c r="AB714" s="197"/>
      <c r="AC714" s="197"/>
      <c r="AD714" s="197"/>
      <c r="AE714" s="197"/>
      <c r="AF714" s="562" t="s">
        <v>2570</v>
      </c>
    </row>
    <row r="715" spans="1:32" hidden="1" x14ac:dyDescent="0.3">
      <c r="A715" s="280" t="s">
        <v>2019</v>
      </c>
      <c r="B715" s="11" t="s">
        <v>852</v>
      </c>
      <c r="C715" s="14" t="s">
        <v>82</v>
      </c>
      <c r="D715" s="11">
        <v>15</v>
      </c>
      <c r="E715" s="11">
        <v>18</v>
      </c>
      <c r="F715" s="82"/>
      <c r="G715" s="222">
        <f>Tabla14914[[#This Row],[PPF (µmol/s)]]/Tabla14914[[#This Row],[Power use (W)]]</f>
        <v>1.2</v>
      </c>
      <c r="H715" s="195"/>
      <c r="I715" s="218">
        <v>1.2</v>
      </c>
      <c r="J715" s="195"/>
      <c r="K715" s="195"/>
      <c r="L715" s="195"/>
      <c r="M715" s="195"/>
      <c r="N715" t="s">
        <v>1268</v>
      </c>
      <c r="S715" s="421"/>
      <c r="T715" s="40" t="s">
        <v>2568</v>
      </c>
      <c r="U715" s="11" t="s">
        <v>82</v>
      </c>
      <c r="V715" s="11">
        <v>30</v>
      </c>
      <c r="W715" s="648"/>
      <c r="X715" s="648"/>
      <c r="Y715" s="458">
        <v>0</v>
      </c>
      <c r="Z715" s="197"/>
      <c r="AA715" s="197"/>
      <c r="AB715" s="197"/>
      <c r="AC715" s="197"/>
      <c r="AD715" s="197"/>
      <c r="AE715" s="197"/>
      <c r="AF715" s="4" t="s">
        <v>2570</v>
      </c>
    </row>
    <row r="716" spans="1:32" hidden="1" x14ac:dyDescent="0.3">
      <c r="A716" s="11"/>
      <c r="B716" s="11" t="s">
        <v>853</v>
      </c>
      <c r="C716" s="14" t="s">
        <v>82</v>
      </c>
      <c r="D716" s="11">
        <v>15</v>
      </c>
      <c r="E716" s="11">
        <v>18</v>
      </c>
      <c r="F716" s="82"/>
      <c r="G716" s="222">
        <f>Tabla14914[[#This Row],[PPF (µmol/s)]]/Tabla14914[[#This Row],[Power use (W)]]</f>
        <v>1.2</v>
      </c>
      <c r="H716" s="195"/>
      <c r="I716" s="218">
        <v>1.2</v>
      </c>
      <c r="J716" s="195"/>
      <c r="K716" s="195"/>
      <c r="L716" s="195"/>
      <c r="M716" s="195"/>
      <c r="N716" t="s">
        <v>1269</v>
      </c>
      <c r="S716" s="668"/>
      <c r="T716" s="554" t="s">
        <v>2609</v>
      </c>
      <c r="U716" s="546" t="s">
        <v>82</v>
      </c>
      <c r="V716" s="546">
        <v>9</v>
      </c>
      <c r="W716" s="546">
        <v>16</v>
      </c>
      <c r="X716" s="552">
        <v>1.8</v>
      </c>
      <c r="Y716" s="215">
        <v>1.7777777777777777</v>
      </c>
      <c r="Z716" s="197"/>
      <c r="AA716" s="197"/>
      <c r="AB716" s="226">
        <v>1.7777777777777777</v>
      </c>
      <c r="AC716" s="197"/>
      <c r="AD716" s="197"/>
      <c r="AE716" s="197"/>
      <c r="AF716" s="562"/>
    </row>
    <row r="717" spans="1:32" hidden="1" x14ac:dyDescent="0.3">
      <c r="A717" s="11"/>
      <c r="B717" s="11" t="s">
        <v>854</v>
      </c>
      <c r="C717" s="14" t="s">
        <v>82</v>
      </c>
      <c r="D717" s="11">
        <v>20</v>
      </c>
      <c r="E717" s="11">
        <v>24</v>
      </c>
      <c r="F717" s="82"/>
      <c r="G717" s="222">
        <f>Tabla14914[[#This Row],[PPF (µmol/s)]]/Tabla14914[[#This Row],[Power use (W)]]</f>
        <v>1.2</v>
      </c>
      <c r="H717" s="195"/>
      <c r="I717" s="218">
        <v>1.2</v>
      </c>
      <c r="J717" s="195"/>
      <c r="K717" s="195"/>
      <c r="L717" s="195"/>
      <c r="M717" s="195"/>
      <c r="N717" t="s">
        <v>1270</v>
      </c>
      <c r="S717" s="437"/>
      <c r="T717" s="40" t="s">
        <v>2610</v>
      </c>
      <c r="U717" s="11" t="s">
        <v>82</v>
      </c>
      <c r="V717" s="13">
        <v>14</v>
      </c>
      <c r="W717" s="13">
        <v>25</v>
      </c>
      <c r="X717" s="11">
        <v>1.8</v>
      </c>
      <c r="Y717" s="215">
        <v>1.7857142857142858</v>
      </c>
      <c r="Z717" s="197"/>
      <c r="AA717" s="197"/>
      <c r="AB717" s="226">
        <v>1.7857142857142858</v>
      </c>
      <c r="AC717" s="197"/>
      <c r="AD717" s="197"/>
      <c r="AE717" s="197"/>
      <c r="AF717" s="8"/>
    </row>
    <row r="718" spans="1:32" hidden="1" x14ac:dyDescent="0.3">
      <c r="A718" s="4"/>
      <c r="B718" s="11" t="s">
        <v>855</v>
      </c>
      <c r="C718" s="14" t="s">
        <v>82</v>
      </c>
      <c r="D718" s="11">
        <v>25</v>
      </c>
      <c r="E718" s="11">
        <v>30</v>
      </c>
      <c r="F718" s="82"/>
      <c r="G718" s="222">
        <f>Tabla14914[[#This Row],[PPF (µmol/s)]]/Tabla14914[[#This Row],[Power use (W)]]</f>
        <v>1.2</v>
      </c>
      <c r="H718" s="195"/>
      <c r="I718" s="218">
        <v>1.2</v>
      </c>
      <c r="J718" s="195"/>
      <c r="K718" s="195"/>
      <c r="L718" s="195"/>
      <c r="M718" s="195"/>
      <c r="N718" t="s">
        <v>1271</v>
      </c>
      <c r="S718" s="547"/>
      <c r="T718" s="554" t="s">
        <v>2611</v>
      </c>
      <c r="U718" s="546" t="s">
        <v>82</v>
      </c>
      <c r="V718" s="546">
        <v>15</v>
      </c>
      <c r="W718" s="546">
        <v>27</v>
      </c>
      <c r="X718" s="546">
        <v>1.8</v>
      </c>
      <c r="Y718" s="215">
        <v>1.8</v>
      </c>
      <c r="Z718" s="197"/>
      <c r="AA718" s="197"/>
      <c r="AB718" s="226">
        <v>1.8</v>
      </c>
      <c r="AC718" s="197"/>
      <c r="AD718" s="197"/>
      <c r="AE718" s="197"/>
      <c r="AF718" s="562"/>
    </row>
    <row r="719" spans="1:32" hidden="1" x14ac:dyDescent="0.3">
      <c r="A719" s="4"/>
      <c r="B719" s="11" t="s">
        <v>856</v>
      </c>
      <c r="C719" s="14" t="s">
        <v>82</v>
      </c>
      <c r="D719" s="11">
        <v>18</v>
      </c>
      <c r="E719" s="11">
        <v>22</v>
      </c>
      <c r="F719" s="82"/>
      <c r="G719" s="222">
        <f>Tabla14914[[#This Row],[PPF (µmol/s)]]/Tabla14914[[#This Row],[Power use (W)]]</f>
        <v>1.2222222222222223</v>
      </c>
      <c r="H719" s="195"/>
      <c r="I719" s="218">
        <v>1.2222222222222223</v>
      </c>
      <c r="J719" s="195"/>
      <c r="K719" s="195"/>
      <c r="L719" s="195"/>
      <c r="M719" s="195"/>
      <c r="N719" t="s">
        <v>1272</v>
      </c>
      <c r="S719" s="421" t="s">
        <v>2621</v>
      </c>
      <c r="T719" s="40" t="s">
        <v>2612</v>
      </c>
      <c r="U719" s="11" t="s">
        <v>82</v>
      </c>
      <c r="V719" s="11">
        <v>18</v>
      </c>
      <c r="W719" s="11">
        <v>32</v>
      </c>
      <c r="X719" s="13">
        <v>1.8</v>
      </c>
      <c r="Y719" s="215">
        <v>1.7777777777777777</v>
      </c>
      <c r="Z719" s="197"/>
      <c r="AA719" s="197"/>
      <c r="AB719" s="226">
        <v>1.7777777777777777</v>
      </c>
      <c r="AC719" s="197"/>
      <c r="AD719" s="197"/>
      <c r="AE719" s="197"/>
      <c r="AF719" s="4"/>
    </row>
    <row r="720" spans="1:32" hidden="1" x14ac:dyDescent="0.3">
      <c r="A720" s="4"/>
      <c r="B720" s="11" t="s">
        <v>857</v>
      </c>
      <c r="C720" s="14" t="s">
        <v>82</v>
      </c>
      <c r="D720" s="11">
        <v>36</v>
      </c>
      <c r="E720" s="11">
        <v>45</v>
      </c>
      <c r="F720" s="82"/>
      <c r="G720" s="222">
        <f>Tabla14914[[#This Row],[PPF (µmol/s)]]/Tabla14914[[#This Row],[Power use (W)]]</f>
        <v>1.25</v>
      </c>
      <c r="H720" s="195"/>
      <c r="I720" s="218">
        <v>1.25</v>
      </c>
      <c r="J720" s="195"/>
      <c r="K720" s="195"/>
      <c r="L720" s="195"/>
      <c r="M720" s="195"/>
      <c r="N720" t="s">
        <v>1273</v>
      </c>
      <c r="S720" s="547"/>
      <c r="T720" s="554" t="s">
        <v>2613</v>
      </c>
      <c r="U720" s="546" t="s">
        <v>82</v>
      </c>
      <c r="V720" s="546">
        <v>22</v>
      </c>
      <c r="W720" s="546">
        <v>40</v>
      </c>
      <c r="X720" s="546">
        <v>1.8</v>
      </c>
      <c r="Y720" s="215">
        <v>1.8181818181818181</v>
      </c>
      <c r="Z720" s="197"/>
      <c r="AA720" s="197"/>
      <c r="AB720" s="226">
        <v>1.8181818181818181</v>
      </c>
      <c r="AC720" s="197"/>
      <c r="AD720" s="197"/>
      <c r="AE720" s="197"/>
      <c r="AF720" s="562"/>
    </row>
    <row r="721" spans="1:32" ht="15" hidden="1" thickBot="1" x14ac:dyDescent="0.35">
      <c r="A721" s="4"/>
      <c r="B721" s="11" t="s">
        <v>858</v>
      </c>
      <c r="C721" s="14" t="s">
        <v>82</v>
      </c>
      <c r="D721" s="11">
        <v>8</v>
      </c>
      <c r="E721" s="11">
        <v>11.3</v>
      </c>
      <c r="F721" s="82"/>
      <c r="G721" s="222">
        <f>Tabla14914[[#This Row],[PPF (µmol/s)]]/Tabla14914[[#This Row],[Power use (W)]]</f>
        <v>1.4125000000000001</v>
      </c>
      <c r="H721" s="195"/>
      <c r="I721" s="218">
        <v>1.4125000000000001</v>
      </c>
      <c r="J721" s="195"/>
      <c r="K721" s="195"/>
      <c r="L721" s="195"/>
      <c r="M721" s="195"/>
      <c r="N721" t="s">
        <v>1267</v>
      </c>
      <c r="S721" s="423"/>
      <c r="T721" s="40" t="s">
        <v>2614</v>
      </c>
      <c r="U721" s="11" t="s">
        <v>82</v>
      </c>
      <c r="V721" s="13">
        <v>25</v>
      </c>
      <c r="W721" s="13">
        <v>45</v>
      </c>
      <c r="X721" s="11">
        <v>1.8</v>
      </c>
      <c r="Y721" s="215">
        <v>1.8</v>
      </c>
      <c r="Z721" s="197"/>
      <c r="AA721" s="197"/>
      <c r="AB721" s="226">
        <v>1.8</v>
      </c>
      <c r="AC721" s="197"/>
      <c r="AD721" s="197"/>
      <c r="AE721" s="197"/>
      <c r="AF721" s="8"/>
    </row>
    <row r="722" spans="1:32" hidden="1" x14ac:dyDescent="0.3">
      <c r="A722" s="4"/>
      <c r="B722" s="11" t="s">
        <v>859</v>
      </c>
      <c r="C722" s="14" t="s">
        <v>82</v>
      </c>
      <c r="D722" s="11">
        <v>15</v>
      </c>
      <c r="E722" s="11">
        <v>22.5</v>
      </c>
      <c r="F722" s="82"/>
      <c r="G722" s="222">
        <f>Tabla14914[[#This Row],[PPF (µmol/s)]]/Tabla14914[[#This Row],[Power use (W)]]</f>
        <v>1.5</v>
      </c>
      <c r="H722" s="195"/>
      <c r="I722" s="218"/>
      <c r="J722" s="218">
        <v>1.5</v>
      </c>
      <c r="K722" s="195"/>
      <c r="L722" s="195"/>
      <c r="M722" s="195"/>
      <c r="N722" t="s">
        <v>1268</v>
      </c>
      <c r="S722" s="547"/>
      <c r="T722" s="554" t="s">
        <v>2615</v>
      </c>
      <c r="U722" s="546" t="s">
        <v>82</v>
      </c>
      <c r="V722" s="546">
        <v>30</v>
      </c>
      <c r="W722" s="546">
        <v>54</v>
      </c>
      <c r="X722" s="552">
        <v>1.8</v>
      </c>
      <c r="Y722" s="215">
        <v>1.8</v>
      </c>
      <c r="Z722" s="197"/>
      <c r="AA722" s="197"/>
      <c r="AB722" s="226">
        <v>1.8</v>
      </c>
      <c r="AC722" s="197"/>
      <c r="AD722" s="197"/>
      <c r="AE722" s="197"/>
      <c r="AF722" s="562"/>
    </row>
    <row r="723" spans="1:32" hidden="1" x14ac:dyDescent="0.3">
      <c r="A723" s="4"/>
      <c r="B723" s="11" t="s">
        <v>860</v>
      </c>
      <c r="C723" s="14" t="s">
        <v>82</v>
      </c>
      <c r="D723" s="11">
        <v>9</v>
      </c>
      <c r="E723" s="11">
        <v>13</v>
      </c>
      <c r="F723" s="82"/>
      <c r="G723" s="222">
        <f>Tabla14914[[#This Row],[PPF (µmol/s)]]/Tabla14914[[#This Row],[Power use (W)]]</f>
        <v>1.4444444444444444</v>
      </c>
      <c r="H723" s="195"/>
      <c r="I723" s="218">
        <v>1.4444444444444444</v>
      </c>
      <c r="J723" s="218"/>
      <c r="K723" s="195"/>
      <c r="L723" s="195"/>
      <c r="M723" s="195"/>
      <c r="N723" t="s">
        <v>1274</v>
      </c>
      <c r="S723" s="421"/>
      <c r="T723" s="40" t="s">
        <v>2616</v>
      </c>
      <c r="U723" s="11" t="s">
        <v>82</v>
      </c>
      <c r="V723" s="11">
        <v>36</v>
      </c>
      <c r="W723" s="11">
        <v>64</v>
      </c>
      <c r="X723" s="11">
        <v>1.8</v>
      </c>
      <c r="Y723" s="215">
        <v>1.7777777777777777</v>
      </c>
      <c r="Z723" s="197"/>
      <c r="AA723" s="197"/>
      <c r="AB723" s="226">
        <v>1.7777777777777777</v>
      </c>
      <c r="AC723" s="197"/>
      <c r="AD723" s="197"/>
      <c r="AE723" s="197"/>
      <c r="AF723" s="4"/>
    </row>
    <row r="724" spans="1:32" hidden="1" x14ac:dyDescent="0.3">
      <c r="A724" s="4"/>
      <c r="B724" s="11" t="s">
        <v>861</v>
      </c>
      <c r="C724" s="14" t="s">
        <v>82</v>
      </c>
      <c r="D724" s="11">
        <v>18</v>
      </c>
      <c r="E724" s="11">
        <v>24</v>
      </c>
      <c r="F724" s="82"/>
      <c r="G724" s="222">
        <f>Tabla14914[[#This Row],[PPF (µmol/s)]]/Tabla14914[[#This Row],[Power use (W)]]</f>
        <v>1.3333333333333333</v>
      </c>
      <c r="H724" s="195"/>
      <c r="I724" s="218">
        <v>1.3333333333333333</v>
      </c>
      <c r="J724" s="218"/>
      <c r="K724" s="195"/>
      <c r="L724" s="195"/>
      <c r="M724" s="195"/>
      <c r="N724" t="s">
        <v>1275</v>
      </c>
      <c r="S724" s="556" t="s">
        <v>2636</v>
      </c>
      <c r="T724" s="545" t="s">
        <v>2628</v>
      </c>
      <c r="U724" s="545" t="s">
        <v>82</v>
      </c>
      <c r="V724" s="545">
        <v>45</v>
      </c>
      <c r="W724" s="545">
        <v>95</v>
      </c>
      <c r="X724" s="665"/>
      <c r="Y724" s="215">
        <v>2.1111111111111112</v>
      </c>
      <c r="Z724" s="197"/>
      <c r="AA724" s="197"/>
      <c r="AB724" s="197"/>
      <c r="AC724" s="226">
        <v>2.1111111111111112</v>
      </c>
      <c r="AD724" s="197"/>
      <c r="AE724" s="197"/>
      <c r="AF724" s="574" t="s">
        <v>2629</v>
      </c>
    </row>
    <row r="725" spans="1:32" hidden="1" x14ac:dyDescent="0.3">
      <c r="A725" s="4"/>
      <c r="B725" s="11" t="s">
        <v>862</v>
      </c>
      <c r="C725" s="14" t="s">
        <v>82</v>
      </c>
      <c r="D725" s="11">
        <v>15</v>
      </c>
      <c r="E725" s="11">
        <v>24</v>
      </c>
      <c r="F725" s="82"/>
      <c r="G725" s="222">
        <f>Tabla14914[[#This Row],[PPF (µmol/s)]]/Tabla14914[[#This Row],[Power use (W)]]</f>
        <v>1.6</v>
      </c>
      <c r="H725" s="195"/>
      <c r="I725" s="218"/>
      <c r="J725" s="218">
        <v>1.6</v>
      </c>
      <c r="K725" s="195"/>
      <c r="L725" s="195"/>
      <c r="M725" s="195"/>
      <c r="N725" t="s">
        <v>1275</v>
      </c>
      <c r="S725" s="421" t="s">
        <v>2637</v>
      </c>
      <c r="T725" s="14" t="s">
        <v>2630</v>
      </c>
      <c r="U725" s="14" t="s">
        <v>82</v>
      </c>
      <c r="V725" s="11">
        <v>60</v>
      </c>
      <c r="W725" s="11">
        <v>126</v>
      </c>
      <c r="X725" s="664"/>
      <c r="Y725" s="215">
        <v>2.1</v>
      </c>
      <c r="Z725" s="197"/>
      <c r="AA725" s="197"/>
      <c r="AB725" s="197"/>
      <c r="AC725" s="226">
        <v>2.1</v>
      </c>
      <c r="AD725" s="197"/>
      <c r="AE725" s="197"/>
      <c r="AF725" s="6" t="s">
        <v>2629</v>
      </c>
    </row>
    <row r="726" spans="1:32" hidden="1" x14ac:dyDescent="0.3">
      <c r="A726" s="8"/>
      <c r="B726" s="13" t="s">
        <v>863</v>
      </c>
      <c r="C726" s="14" t="s">
        <v>82</v>
      </c>
      <c r="D726" s="13">
        <v>33</v>
      </c>
      <c r="E726" s="13">
        <v>44</v>
      </c>
      <c r="F726" s="82"/>
      <c r="G726" s="222">
        <f>Tabla14914[[#This Row],[PPF (µmol/s)]]/Tabla14914[[#This Row],[Power use (W)]]</f>
        <v>1.3333333333333333</v>
      </c>
      <c r="H726" s="195"/>
      <c r="I726" s="218">
        <v>1.3333333333333333</v>
      </c>
      <c r="J726" s="218"/>
      <c r="K726" s="195"/>
      <c r="L726" s="195"/>
      <c r="M726" s="195"/>
      <c r="N726" t="s">
        <v>1276</v>
      </c>
      <c r="S726" s="569" t="s">
        <v>2019</v>
      </c>
      <c r="T726" s="546" t="s">
        <v>2631</v>
      </c>
      <c r="U726" s="545" t="s">
        <v>82</v>
      </c>
      <c r="V726" s="546">
        <v>18</v>
      </c>
      <c r="W726" s="630"/>
      <c r="X726" s="665"/>
      <c r="Y726" s="220">
        <v>0</v>
      </c>
      <c r="Z726" s="197"/>
      <c r="AA726" s="197"/>
      <c r="AB726" s="197"/>
      <c r="AC726" s="197"/>
      <c r="AD726" s="197"/>
      <c r="AE726" s="197"/>
      <c r="AF726" s="562"/>
    </row>
    <row r="727" spans="1:32" hidden="1" x14ac:dyDescent="0.3">
      <c r="A727" s="4"/>
      <c r="B727" s="11" t="s">
        <v>864</v>
      </c>
      <c r="C727" s="14" t="s">
        <v>424</v>
      </c>
      <c r="D727" s="11">
        <v>200</v>
      </c>
      <c r="E727" s="11">
        <v>400</v>
      </c>
      <c r="F727" s="11">
        <v>2</v>
      </c>
      <c r="G727" s="222">
        <f>Tabla14914[[#This Row],[PPF (µmol/s)]]/Tabla14914[[#This Row],[Power use (W)]]</f>
        <v>2</v>
      </c>
      <c r="H727" s="195"/>
      <c r="I727" s="218"/>
      <c r="J727" s="218"/>
      <c r="K727" s="218">
        <v>2</v>
      </c>
      <c r="L727" s="195"/>
      <c r="M727" s="195"/>
      <c r="N727" s="4" t="s">
        <v>865</v>
      </c>
      <c r="S727" s="421"/>
      <c r="T727" s="11" t="s">
        <v>2632</v>
      </c>
      <c r="U727" s="14" t="s">
        <v>82</v>
      </c>
      <c r="V727" s="11">
        <v>10</v>
      </c>
      <c r="W727" s="11">
        <v>21</v>
      </c>
      <c r="X727" s="664"/>
      <c r="Y727" s="215">
        <v>2.1</v>
      </c>
      <c r="Z727" s="197"/>
      <c r="AA727" s="197"/>
      <c r="AB727" s="197"/>
      <c r="AC727" s="226">
        <v>2.1</v>
      </c>
      <c r="AD727" s="197"/>
      <c r="AE727" s="197"/>
      <c r="AF727" s="4" t="s">
        <v>252</v>
      </c>
    </row>
    <row r="728" spans="1:32" hidden="1" x14ac:dyDescent="0.3">
      <c r="A728" s="4"/>
      <c r="B728" s="11" t="s">
        <v>866</v>
      </c>
      <c r="C728" s="11" t="s">
        <v>168</v>
      </c>
      <c r="D728" s="11">
        <v>120</v>
      </c>
      <c r="E728" s="11">
        <v>240</v>
      </c>
      <c r="F728" s="11">
        <v>2</v>
      </c>
      <c r="G728" s="222">
        <f>Tabla14914[[#This Row],[PPF (µmol/s)]]/Tabla14914[[#This Row],[Power use (W)]]</f>
        <v>2</v>
      </c>
      <c r="H728" s="195"/>
      <c r="I728" s="218"/>
      <c r="J728" s="218"/>
      <c r="K728" s="218">
        <v>2</v>
      </c>
      <c r="L728" s="195"/>
      <c r="M728" s="195"/>
      <c r="N728" s="4" t="s">
        <v>865</v>
      </c>
      <c r="S728" s="547"/>
      <c r="T728" s="546" t="s">
        <v>2633</v>
      </c>
      <c r="U728" s="545" t="s">
        <v>82</v>
      </c>
      <c r="V728" s="546">
        <v>18</v>
      </c>
      <c r="W728" s="546">
        <v>38</v>
      </c>
      <c r="X728" s="665"/>
      <c r="Y728" s="215">
        <v>2.1111111111111112</v>
      </c>
      <c r="Z728" s="197"/>
      <c r="AA728" s="197"/>
      <c r="AB728" s="197"/>
      <c r="AC728" s="226">
        <v>2.1111111111111112</v>
      </c>
      <c r="AD728" s="197"/>
      <c r="AE728" s="197"/>
      <c r="AF728" s="562"/>
    </row>
    <row r="729" spans="1:32" hidden="1" x14ac:dyDescent="0.3">
      <c r="A729" s="4"/>
      <c r="B729" s="11" t="s">
        <v>867</v>
      </c>
      <c r="C729" s="14" t="s">
        <v>424</v>
      </c>
      <c r="D729" s="11">
        <v>100</v>
      </c>
      <c r="E729" s="11">
        <v>150</v>
      </c>
      <c r="F729" s="11">
        <v>1.5</v>
      </c>
      <c r="G729" s="222">
        <f>Tabla14914[[#This Row],[PPF (µmol/s)]]/Tabla14914[[#This Row],[Power use (W)]]</f>
        <v>1.5</v>
      </c>
      <c r="H729" s="195"/>
      <c r="I729" s="218"/>
      <c r="J729" s="218">
        <v>1.5</v>
      </c>
      <c r="K729" s="218"/>
      <c r="L729" s="195"/>
      <c r="M729" s="195"/>
      <c r="N729" s="4" t="s">
        <v>868</v>
      </c>
      <c r="S729" s="587"/>
      <c r="T729" s="552" t="s">
        <v>2754</v>
      </c>
      <c r="U729" s="552" t="s">
        <v>82</v>
      </c>
      <c r="V729" s="552">
        <v>17</v>
      </c>
      <c r="W729" s="552">
        <v>40.799999999999997</v>
      </c>
      <c r="X729" s="630"/>
      <c r="Y729" s="220">
        <v>2.4</v>
      </c>
      <c r="Z729" s="197"/>
      <c r="AA729" s="197"/>
      <c r="AB729" s="197"/>
      <c r="AC729" s="197"/>
      <c r="AD729" s="197"/>
      <c r="AE729" s="197"/>
      <c r="AF729" s="585" t="s">
        <v>2755</v>
      </c>
    </row>
    <row r="730" spans="1:32" hidden="1" x14ac:dyDescent="0.3">
      <c r="A730" s="4"/>
      <c r="B730" s="11" t="s">
        <v>869</v>
      </c>
      <c r="C730" s="11" t="s">
        <v>15</v>
      </c>
      <c r="D730" s="11">
        <v>9</v>
      </c>
      <c r="E730" s="11">
        <v>9</v>
      </c>
      <c r="F730" s="82"/>
      <c r="G730" s="222">
        <f>Tabla14914[[#This Row],[PPF (µmol/s)]]/Tabla14914[[#This Row],[Power use (W)]]</f>
        <v>1</v>
      </c>
      <c r="H730" s="195"/>
      <c r="I730" s="218">
        <v>1</v>
      </c>
      <c r="J730" s="195"/>
      <c r="K730" s="218"/>
      <c r="L730" s="195"/>
      <c r="M730" s="195"/>
      <c r="N730" s="4" t="s">
        <v>1277</v>
      </c>
      <c r="S730" s="421"/>
      <c r="T730" s="11" t="s">
        <v>2756</v>
      </c>
      <c r="U730" s="13" t="s">
        <v>82</v>
      </c>
      <c r="V730" s="11">
        <v>18</v>
      </c>
      <c r="W730" s="11">
        <v>35</v>
      </c>
      <c r="X730" s="630"/>
      <c r="Y730" s="220">
        <v>1.9444444444444444</v>
      </c>
      <c r="Z730" s="197"/>
      <c r="AA730" s="197"/>
      <c r="AB730" s="197"/>
      <c r="AC730" s="197"/>
      <c r="AD730" s="197"/>
      <c r="AE730" s="197"/>
      <c r="AF730" s="291" t="s">
        <v>2758</v>
      </c>
    </row>
    <row r="731" spans="1:32" hidden="1" x14ac:dyDescent="0.3">
      <c r="A731" s="4"/>
      <c r="B731" s="11" t="s">
        <v>870</v>
      </c>
      <c r="C731" s="11" t="s">
        <v>15</v>
      </c>
      <c r="D731" s="11">
        <v>9</v>
      </c>
      <c r="E731" s="11">
        <v>9</v>
      </c>
      <c r="F731" s="82"/>
      <c r="G731" s="222">
        <f>Tabla14914[[#This Row],[PPF (µmol/s)]]/Tabla14914[[#This Row],[Power use (W)]]</f>
        <v>1</v>
      </c>
      <c r="H731" s="195"/>
      <c r="I731" s="218">
        <v>1</v>
      </c>
      <c r="J731" s="195"/>
      <c r="K731" s="218"/>
      <c r="L731" s="195"/>
      <c r="M731" s="195"/>
      <c r="N731" s="4" t="s">
        <v>1277</v>
      </c>
      <c r="S731" s="510" t="s">
        <v>2760</v>
      </c>
      <c r="T731" s="546" t="s">
        <v>2757</v>
      </c>
      <c r="U731" s="552" t="s">
        <v>82</v>
      </c>
      <c r="V731" s="546">
        <v>19</v>
      </c>
      <c r="W731" s="546">
        <v>25</v>
      </c>
      <c r="X731" s="630"/>
      <c r="Y731" s="220">
        <v>1.3157894736842106</v>
      </c>
      <c r="Z731" s="197"/>
      <c r="AA731" s="197"/>
      <c r="AB731" s="197"/>
      <c r="AC731" s="197"/>
      <c r="AD731" s="197"/>
      <c r="AE731" s="197"/>
      <c r="AF731" s="585" t="s">
        <v>2759</v>
      </c>
    </row>
    <row r="732" spans="1:32" hidden="1" x14ac:dyDescent="0.3">
      <c r="A732" s="4"/>
      <c r="B732" s="11" t="s">
        <v>871</v>
      </c>
      <c r="C732" s="11" t="s">
        <v>15</v>
      </c>
      <c r="D732" s="11">
        <v>9</v>
      </c>
      <c r="E732" s="11">
        <v>9</v>
      </c>
      <c r="F732" s="82"/>
      <c r="G732" s="222">
        <f>Tabla14914[[#This Row],[PPF (µmol/s)]]/Tabla14914[[#This Row],[Power use (W)]]</f>
        <v>1</v>
      </c>
      <c r="H732" s="195"/>
      <c r="I732" s="218">
        <v>1</v>
      </c>
      <c r="J732" s="195"/>
      <c r="K732" s="218"/>
      <c r="L732" s="195"/>
      <c r="M732" s="195"/>
      <c r="N732" s="4" t="s">
        <v>1277</v>
      </c>
      <c r="S732" s="547"/>
      <c r="T732" s="546" t="s">
        <v>2788</v>
      </c>
      <c r="U732" s="552" t="s">
        <v>82</v>
      </c>
      <c r="V732" s="546">
        <v>50</v>
      </c>
      <c r="W732" s="546">
        <v>135</v>
      </c>
      <c r="X732" s="546">
        <v>2.7</v>
      </c>
      <c r="Y732" s="493">
        <v>2.7</v>
      </c>
      <c r="Z732" s="197"/>
      <c r="AA732" s="197"/>
      <c r="AB732" s="197"/>
      <c r="AC732" s="197"/>
      <c r="AD732" s="226">
        <v>2.7</v>
      </c>
      <c r="AE732" s="197"/>
      <c r="AF732" s="562" t="s">
        <v>2786</v>
      </c>
    </row>
    <row r="733" spans="1:32" hidden="1" x14ac:dyDescent="0.3">
      <c r="A733" s="4"/>
      <c r="B733" s="11" t="s">
        <v>872</v>
      </c>
      <c r="C733" s="11" t="s">
        <v>15</v>
      </c>
      <c r="D733" s="11">
        <v>10</v>
      </c>
      <c r="E733" s="11">
        <v>9</v>
      </c>
      <c r="F733" s="82"/>
      <c r="G733" s="222">
        <f>Tabla14914[[#This Row],[PPF (µmol/s)]]/Tabla14914[[#This Row],[Power use (W)]]</f>
        <v>0.9</v>
      </c>
      <c r="H733" s="218">
        <v>0.9</v>
      </c>
      <c r="I733" s="218"/>
      <c r="J733" s="195"/>
      <c r="K733" s="218"/>
      <c r="L733" s="195"/>
      <c r="M733" s="195"/>
      <c r="N733" t="s">
        <v>1278</v>
      </c>
      <c r="S733" s="421"/>
      <c r="T733" s="11" t="s">
        <v>2789</v>
      </c>
      <c r="U733" s="13" t="s">
        <v>82</v>
      </c>
      <c r="V733" s="11">
        <v>85</v>
      </c>
      <c r="W733" s="11">
        <v>230</v>
      </c>
      <c r="X733" s="11">
        <v>2.7</v>
      </c>
      <c r="Y733" s="493">
        <v>2.7058823529411766</v>
      </c>
      <c r="Z733" s="197"/>
      <c r="AA733" s="197"/>
      <c r="AB733" s="197"/>
      <c r="AC733" s="197"/>
      <c r="AD733" s="226">
        <v>2.7058823529411766</v>
      </c>
      <c r="AE733" s="197"/>
      <c r="AF733" s="4" t="s">
        <v>2786</v>
      </c>
    </row>
    <row r="734" spans="1:32" hidden="1" x14ac:dyDescent="0.3">
      <c r="A734" s="4"/>
      <c r="B734" s="11" t="s">
        <v>873</v>
      </c>
      <c r="C734" s="11" t="s">
        <v>15</v>
      </c>
      <c r="D734" s="11">
        <v>14</v>
      </c>
      <c r="E734" s="11">
        <v>18</v>
      </c>
      <c r="F734" s="82"/>
      <c r="G734" s="222">
        <f>Tabla14914[[#This Row],[PPF (µmol/s)]]/Tabla14914[[#This Row],[Power use (W)]]</f>
        <v>1.2857142857142858</v>
      </c>
      <c r="H734" s="218"/>
      <c r="I734" s="218">
        <v>1.2857142857142858</v>
      </c>
      <c r="J734" s="195"/>
      <c r="K734" s="218"/>
      <c r="L734" s="195"/>
      <c r="M734" s="195"/>
      <c r="N734" t="s">
        <v>1279</v>
      </c>
      <c r="S734" s="587"/>
      <c r="T734" s="552" t="s">
        <v>2790</v>
      </c>
      <c r="U734" s="552" t="s">
        <v>82</v>
      </c>
      <c r="V734" s="552">
        <v>130</v>
      </c>
      <c r="W734" s="552">
        <v>351</v>
      </c>
      <c r="X734" s="552">
        <v>2.7</v>
      </c>
      <c r="Y734" s="493">
        <v>2.7</v>
      </c>
      <c r="Z734" s="197"/>
      <c r="AA734" s="197"/>
      <c r="AB734" s="197"/>
      <c r="AC734" s="197"/>
      <c r="AD734" s="226">
        <v>2.7</v>
      </c>
      <c r="AE734" s="197"/>
      <c r="AF734" s="575" t="s">
        <v>2791</v>
      </c>
    </row>
    <row r="735" spans="1:32" hidden="1" x14ac:dyDescent="0.3">
      <c r="A735" s="4"/>
      <c r="B735" s="11" t="s">
        <v>874</v>
      </c>
      <c r="C735" s="11" t="s">
        <v>15</v>
      </c>
      <c r="D735" s="11">
        <v>16.5</v>
      </c>
      <c r="E735" s="11">
        <v>17</v>
      </c>
      <c r="F735" s="82"/>
      <c r="G735" s="222">
        <f>Tabla14914[[#This Row],[PPF (µmol/s)]]/Tabla14914[[#This Row],[Power use (W)]]</f>
        <v>1.0303030303030303</v>
      </c>
      <c r="H735" s="218"/>
      <c r="I735" s="218">
        <v>1.0303030303030303</v>
      </c>
      <c r="J735" s="195"/>
      <c r="K735" s="218"/>
      <c r="L735" s="195"/>
      <c r="M735" s="195"/>
      <c r="N735" t="s">
        <v>1280</v>
      </c>
      <c r="S735" s="421"/>
      <c r="T735" s="11" t="s">
        <v>2857</v>
      </c>
      <c r="U735" s="11" t="s">
        <v>82</v>
      </c>
      <c r="V735" s="11">
        <v>160</v>
      </c>
      <c r="W735" s="630"/>
      <c r="X735" s="630"/>
      <c r="Y735" s="492">
        <v>0</v>
      </c>
      <c r="Z735" s="197"/>
      <c r="AA735" s="197"/>
      <c r="AB735" s="197"/>
      <c r="AC735" s="197"/>
      <c r="AD735" s="197"/>
      <c r="AE735" s="197"/>
      <c r="AF735" s="4" t="s">
        <v>2858</v>
      </c>
    </row>
    <row r="736" spans="1:32" hidden="1" x14ac:dyDescent="0.3">
      <c r="A736" s="4"/>
      <c r="B736" s="11" t="s">
        <v>875</v>
      </c>
      <c r="C736" s="11" t="s">
        <v>15</v>
      </c>
      <c r="D736" s="11">
        <v>15</v>
      </c>
      <c r="E736" s="11">
        <v>12</v>
      </c>
      <c r="F736" s="82"/>
      <c r="G736" s="222">
        <f>Tabla14914[[#This Row],[PPF (µmol/s)]]/Tabla14914[[#This Row],[Power use (W)]]</f>
        <v>0.8</v>
      </c>
      <c r="H736" s="218">
        <v>0.8</v>
      </c>
      <c r="I736" s="218"/>
      <c r="J736" s="195"/>
      <c r="K736" s="218"/>
      <c r="L736" s="195"/>
      <c r="M736" s="195"/>
      <c r="N736" t="s">
        <v>1281</v>
      </c>
      <c r="S736" s="421"/>
      <c r="T736" s="11" t="s">
        <v>2873</v>
      </c>
      <c r="U736" s="11" t="s">
        <v>82</v>
      </c>
      <c r="V736" s="11">
        <v>50</v>
      </c>
      <c r="W736" s="11">
        <v>130</v>
      </c>
      <c r="X736" s="11">
        <v>2.6</v>
      </c>
      <c r="Y736" s="493">
        <v>2.6</v>
      </c>
      <c r="Z736" s="197"/>
      <c r="AA736" s="197"/>
      <c r="AB736" s="197"/>
      <c r="AC736" s="197"/>
      <c r="AD736" s="226">
        <v>2.6</v>
      </c>
      <c r="AE736" s="197"/>
      <c r="AF736" s="4" t="s">
        <v>2867</v>
      </c>
    </row>
    <row r="737" spans="1:32" hidden="1" x14ac:dyDescent="0.3">
      <c r="A737" s="4"/>
      <c r="B737" s="11" t="s">
        <v>876</v>
      </c>
      <c r="C737" s="11" t="s">
        <v>15</v>
      </c>
      <c r="D737" s="11">
        <v>15</v>
      </c>
      <c r="E737" s="11">
        <v>12</v>
      </c>
      <c r="F737" s="82"/>
      <c r="G737" s="222">
        <f>Tabla14914[[#This Row],[PPF (µmol/s)]]/Tabla14914[[#This Row],[Power use (W)]]</f>
        <v>0.8</v>
      </c>
      <c r="H737" s="218">
        <v>0.8</v>
      </c>
      <c r="I737" s="218"/>
      <c r="J737" s="195"/>
      <c r="K737" s="218"/>
      <c r="L737" s="195"/>
      <c r="M737" s="195"/>
      <c r="N737" t="s">
        <v>1281</v>
      </c>
      <c r="S737" s="587"/>
      <c r="T737" s="546" t="s">
        <v>2874</v>
      </c>
      <c r="U737" s="546" t="s">
        <v>82</v>
      </c>
      <c r="V737" s="552">
        <v>85</v>
      </c>
      <c r="W737" s="552">
        <v>221</v>
      </c>
      <c r="X737" s="546">
        <v>2.6</v>
      </c>
      <c r="Y737" s="493">
        <v>2.6</v>
      </c>
      <c r="Z737" s="197"/>
      <c r="AA737" s="197"/>
      <c r="AB737" s="197"/>
      <c r="AC737" s="197"/>
      <c r="AD737" s="226">
        <v>2.6</v>
      </c>
      <c r="AE737" s="197"/>
      <c r="AF737" s="562" t="s">
        <v>2867</v>
      </c>
    </row>
    <row r="738" spans="1:32" hidden="1" x14ac:dyDescent="0.3">
      <c r="A738" s="4"/>
      <c r="B738" s="11" t="s">
        <v>877</v>
      </c>
      <c r="C738" s="11" t="s">
        <v>15</v>
      </c>
      <c r="D738" s="11">
        <v>30</v>
      </c>
      <c r="E738" s="11">
        <v>32</v>
      </c>
      <c r="F738" s="82"/>
      <c r="G738" s="222">
        <f>Tabla14914[[#This Row],[PPF (µmol/s)]]/Tabla14914[[#This Row],[Power use (W)]]</f>
        <v>1.0666666666666667</v>
      </c>
      <c r="H738" s="218"/>
      <c r="I738" s="218">
        <v>1.0666666666666667</v>
      </c>
      <c r="J738" s="195"/>
      <c r="K738" s="218"/>
      <c r="L738" s="195"/>
      <c r="M738" s="195"/>
      <c r="N738" t="s">
        <v>1282</v>
      </c>
      <c r="S738" s="421"/>
      <c r="T738" s="11" t="s">
        <v>2875</v>
      </c>
      <c r="U738" s="11" t="s">
        <v>82</v>
      </c>
      <c r="V738" s="11">
        <v>130</v>
      </c>
      <c r="W738" s="11">
        <v>338</v>
      </c>
      <c r="X738" s="11">
        <v>2.6</v>
      </c>
      <c r="Y738" s="493">
        <v>2.6</v>
      </c>
      <c r="Z738" s="197"/>
      <c r="AA738" s="197"/>
      <c r="AB738" s="197"/>
      <c r="AC738" s="197"/>
      <c r="AD738" s="226">
        <v>2.6</v>
      </c>
      <c r="AE738" s="197"/>
      <c r="AF738" s="4" t="s">
        <v>2867</v>
      </c>
    </row>
    <row r="739" spans="1:32" hidden="1" x14ac:dyDescent="0.3">
      <c r="A739" s="8"/>
      <c r="B739" s="11" t="s">
        <v>878</v>
      </c>
      <c r="C739" s="11" t="s">
        <v>15</v>
      </c>
      <c r="D739" s="13">
        <v>30</v>
      </c>
      <c r="E739" s="13">
        <v>32</v>
      </c>
      <c r="F739" s="82"/>
      <c r="G739" s="222">
        <f>Tabla14914[[#This Row],[PPF (µmol/s)]]/Tabla14914[[#This Row],[Power use (W)]]</f>
        <v>1.0666666666666667</v>
      </c>
      <c r="H739" s="218"/>
      <c r="I739" s="218">
        <v>1.0666666666666667</v>
      </c>
      <c r="J739" s="195"/>
      <c r="K739" s="218"/>
      <c r="L739" s="195"/>
      <c r="M739" s="195"/>
      <c r="N739" t="s">
        <v>1282</v>
      </c>
      <c r="S739" s="428" t="s">
        <v>2892</v>
      </c>
      <c r="T739" s="14" t="s">
        <v>2886</v>
      </c>
      <c r="U739" s="14" t="s">
        <v>82</v>
      </c>
      <c r="V739" s="14">
        <v>20</v>
      </c>
      <c r="W739" s="630"/>
      <c r="X739" s="630"/>
      <c r="Y739" s="492">
        <v>0</v>
      </c>
      <c r="Z739" s="197"/>
      <c r="AA739" s="197"/>
      <c r="AB739" s="197"/>
      <c r="AC739" s="197"/>
      <c r="AD739" s="197"/>
      <c r="AE739" s="197"/>
      <c r="AF739" s="6" t="s">
        <v>252</v>
      </c>
    </row>
    <row r="740" spans="1:32" hidden="1" x14ac:dyDescent="0.3">
      <c r="A740" s="4"/>
      <c r="B740" s="11" t="s">
        <v>879</v>
      </c>
      <c r="C740" s="11" t="s">
        <v>883</v>
      </c>
      <c r="D740" s="11">
        <v>8</v>
      </c>
      <c r="E740" s="11">
        <v>7.5</v>
      </c>
      <c r="F740" s="82"/>
      <c r="G740" s="222">
        <f>Tabla14914[[#This Row],[PPF (µmol/s)]]/Tabla14914[[#This Row],[Power use (W)]]</f>
        <v>0.9375</v>
      </c>
      <c r="H740" s="218">
        <v>0.9375</v>
      </c>
      <c r="I740" s="218"/>
      <c r="J740" s="195"/>
      <c r="K740" s="218"/>
      <c r="L740" s="195"/>
      <c r="M740" s="195"/>
      <c r="N740" t="s">
        <v>1283</v>
      </c>
      <c r="S740" s="553" t="s">
        <v>2893</v>
      </c>
      <c r="T740" s="545" t="s">
        <v>2887</v>
      </c>
      <c r="U740" s="545" t="s">
        <v>82</v>
      </c>
      <c r="V740" s="546">
        <v>24</v>
      </c>
      <c r="W740" s="630"/>
      <c r="X740" s="630"/>
      <c r="Y740" s="492">
        <v>0</v>
      </c>
      <c r="Z740" s="197"/>
      <c r="AA740" s="197"/>
      <c r="AB740" s="197"/>
      <c r="AC740" s="197"/>
      <c r="AD740" s="197"/>
      <c r="AE740" s="197"/>
      <c r="AF740" s="562" t="s">
        <v>2890</v>
      </c>
    </row>
    <row r="741" spans="1:32" hidden="1" x14ac:dyDescent="0.3">
      <c r="A741" s="4"/>
      <c r="B741" s="11" t="s">
        <v>880</v>
      </c>
      <c r="C741" s="11" t="s">
        <v>883</v>
      </c>
      <c r="D741" s="11">
        <v>16</v>
      </c>
      <c r="E741" s="11">
        <v>15</v>
      </c>
      <c r="F741" s="82"/>
      <c r="G741" s="222">
        <f>Tabla14914[[#This Row],[PPF (µmol/s)]]/Tabla14914[[#This Row],[Power use (W)]]</f>
        <v>0.9375</v>
      </c>
      <c r="H741" s="218">
        <v>0.9375</v>
      </c>
      <c r="I741" s="218"/>
      <c r="J741" s="195"/>
      <c r="K741" s="218"/>
      <c r="L741" s="195"/>
      <c r="M741" s="195"/>
      <c r="N741" t="s">
        <v>1283</v>
      </c>
      <c r="S741" s="421"/>
      <c r="T741" s="14" t="s">
        <v>2888</v>
      </c>
      <c r="U741" s="14" t="s">
        <v>82</v>
      </c>
      <c r="V741" s="11">
        <v>60</v>
      </c>
      <c r="W741" s="630"/>
      <c r="X741" s="630"/>
      <c r="Y741" s="492">
        <v>0</v>
      </c>
      <c r="Z741" s="197"/>
      <c r="AA741" s="197"/>
      <c r="AB741" s="197"/>
      <c r="AC741" s="197"/>
      <c r="AD741" s="197"/>
      <c r="AE741" s="197"/>
      <c r="AF741" s="4" t="s">
        <v>2889</v>
      </c>
    </row>
    <row r="742" spans="1:32" hidden="1" x14ac:dyDescent="0.3">
      <c r="A742" s="4"/>
      <c r="B742" s="11" t="s">
        <v>881</v>
      </c>
      <c r="C742" s="11" t="s">
        <v>883</v>
      </c>
      <c r="D742" s="11">
        <v>24</v>
      </c>
      <c r="E742" s="11">
        <v>22.5</v>
      </c>
      <c r="F742" s="82"/>
      <c r="G742" s="222">
        <f>Tabla14914[[#This Row],[PPF (µmol/s)]]/Tabla14914[[#This Row],[Power use (W)]]</f>
        <v>0.9375</v>
      </c>
      <c r="H742" s="218">
        <v>0.9375</v>
      </c>
      <c r="I742" s="218"/>
      <c r="J742" s="195"/>
      <c r="K742" s="218"/>
      <c r="L742" s="195"/>
      <c r="M742" s="195"/>
      <c r="N742" t="s">
        <v>1283</v>
      </c>
      <c r="S742" s="547" t="s">
        <v>1486</v>
      </c>
      <c r="T742" s="545" t="s">
        <v>2891</v>
      </c>
      <c r="U742" s="545" t="s">
        <v>82</v>
      </c>
      <c r="V742" s="546">
        <v>24</v>
      </c>
      <c r="W742" s="630"/>
      <c r="X742" s="630"/>
      <c r="Y742" s="492">
        <v>0</v>
      </c>
      <c r="Z742" s="197"/>
      <c r="AA742" s="197"/>
      <c r="AB742" s="197"/>
      <c r="AC742" s="197"/>
      <c r="AD742" s="197"/>
      <c r="AE742" s="197"/>
      <c r="AF742" s="562" t="s">
        <v>2889</v>
      </c>
    </row>
    <row r="743" spans="1:32" hidden="1" x14ac:dyDescent="0.3">
      <c r="A743" s="4"/>
      <c r="B743" s="11" t="s">
        <v>884</v>
      </c>
      <c r="C743" s="11" t="s">
        <v>882</v>
      </c>
      <c r="D743" s="11">
        <v>9</v>
      </c>
      <c r="E743" s="11">
        <v>12.5</v>
      </c>
      <c r="F743" s="82"/>
      <c r="G743" s="222">
        <f>Tabla14914[[#This Row],[PPF (µmol/s)]]/Tabla14914[[#This Row],[Power use (W)]]</f>
        <v>1.3888888888888888</v>
      </c>
      <c r="H743" s="195"/>
      <c r="I743" s="218">
        <v>1.3888888888888888</v>
      </c>
      <c r="J743" s="195"/>
      <c r="K743" s="218"/>
      <c r="L743" s="195"/>
      <c r="M743" s="195"/>
      <c r="N743" t="s">
        <v>1284</v>
      </c>
      <c r="S743" s="556" t="s">
        <v>2939</v>
      </c>
      <c r="T743" s="545" t="s">
        <v>2924</v>
      </c>
      <c r="U743" s="545" t="s">
        <v>82</v>
      </c>
      <c r="V743" s="545">
        <v>40</v>
      </c>
      <c r="W743" s="545">
        <v>82</v>
      </c>
      <c r="X743" s="169">
        <v>2.0499999999999998</v>
      </c>
      <c r="Y743" s="559">
        <v>2.0499999999999998</v>
      </c>
      <c r="Z743" s="197"/>
      <c r="AA743" s="197"/>
      <c r="AB743" s="197"/>
      <c r="AC743" s="197">
        <v>2.0499999999999998</v>
      </c>
      <c r="AD743" s="197"/>
      <c r="AE743" s="197"/>
      <c r="AF743" s="574" t="s">
        <v>2928</v>
      </c>
    </row>
    <row r="744" spans="1:32" hidden="1" x14ac:dyDescent="0.3">
      <c r="A744" s="4"/>
      <c r="B744" s="11" t="s">
        <v>885</v>
      </c>
      <c r="C744" s="11" t="s">
        <v>882</v>
      </c>
      <c r="D744" s="11">
        <v>18</v>
      </c>
      <c r="E744" s="11">
        <v>25</v>
      </c>
      <c r="F744" s="82"/>
      <c r="G744" s="222">
        <f>Tabla14914[[#This Row],[PPF (µmol/s)]]/Tabla14914[[#This Row],[Power use (W)]]</f>
        <v>1.3888888888888888</v>
      </c>
      <c r="H744" s="195"/>
      <c r="I744" s="218">
        <v>1.3888888888888888</v>
      </c>
      <c r="J744" s="195"/>
      <c r="K744" s="218"/>
      <c r="L744" s="195"/>
      <c r="M744" s="195"/>
      <c r="N744" t="s">
        <v>1285</v>
      </c>
      <c r="S744" s="578" t="s">
        <v>3015</v>
      </c>
      <c r="T744" s="546" t="s">
        <v>3004</v>
      </c>
      <c r="U744" s="546" t="s">
        <v>82</v>
      </c>
      <c r="V744" s="546">
        <v>27</v>
      </c>
      <c r="W744" s="630"/>
      <c r="X744" s="630"/>
      <c r="Y744" s="492">
        <v>0</v>
      </c>
      <c r="Z744" s="197"/>
      <c r="AA744" s="197"/>
      <c r="AB744" s="197"/>
      <c r="AC744" s="197"/>
      <c r="AD744" s="197"/>
      <c r="AE744" s="197"/>
      <c r="AF744" s="562" t="s">
        <v>3005</v>
      </c>
    </row>
    <row r="745" spans="1:32" hidden="1" x14ac:dyDescent="0.3">
      <c r="A745" s="4"/>
      <c r="B745" s="11" t="s">
        <v>886</v>
      </c>
      <c r="C745" s="11" t="s">
        <v>2064</v>
      </c>
      <c r="D745" s="11">
        <v>200</v>
      </c>
      <c r="E745" s="11">
        <v>400</v>
      </c>
      <c r="F745" s="11">
        <v>2</v>
      </c>
      <c r="G745" s="215">
        <f>Tabla14914[[#This Row],[PPF (µmol/s)]]/Tabla14914[[#This Row],[Power use (W)]]</f>
        <v>2</v>
      </c>
      <c r="H745" s="195"/>
      <c r="I745" s="195"/>
      <c r="J745" s="195"/>
      <c r="K745" s="218">
        <v>2</v>
      </c>
      <c r="L745" s="195"/>
      <c r="M745" s="195"/>
      <c r="N745" s="4" t="s">
        <v>1287</v>
      </c>
      <c r="S745" s="280" t="s">
        <v>2019</v>
      </c>
      <c r="T745" s="11" t="s">
        <v>3006</v>
      </c>
      <c r="U745" s="11" t="s">
        <v>82</v>
      </c>
      <c r="V745" s="11">
        <v>9</v>
      </c>
      <c r="W745" s="11">
        <v>11.7</v>
      </c>
      <c r="X745" s="170">
        <v>1.3</v>
      </c>
      <c r="Y745" s="260">
        <v>1.2999999999999998</v>
      </c>
      <c r="Z745" s="197"/>
      <c r="AA745" s="197">
        <v>1.3</v>
      </c>
      <c r="AB745" s="197"/>
      <c r="AC745" s="197"/>
      <c r="AD745" s="197"/>
      <c r="AE745" s="197"/>
      <c r="AF745" s="4" t="s">
        <v>3008</v>
      </c>
    </row>
    <row r="746" spans="1:32" hidden="1" x14ac:dyDescent="0.3">
      <c r="A746" s="4"/>
      <c r="B746" s="11" t="s">
        <v>887</v>
      </c>
      <c r="C746" s="11" t="s">
        <v>2064</v>
      </c>
      <c r="D746" s="11">
        <v>400</v>
      </c>
      <c r="E746" s="11">
        <v>800</v>
      </c>
      <c r="F746" s="11">
        <v>2</v>
      </c>
      <c r="G746" s="215">
        <f>Tabla14914[[#This Row],[PPF (µmol/s)]]/Tabla14914[[#This Row],[Power use (W)]]</f>
        <v>2</v>
      </c>
      <c r="H746" s="195"/>
      <c r="I746" s="195"/>
      <c r="J746" s="195"/>
      <c r="K746" s="218">
        <v>2</v>
      </c>
      <c r="L746" s="195"/>
      <c r="M746" s="195"/>
      <c r="N746" s="4" t="s">
        <v>1286</v>
      </c>
      <c r="S746" s="547"/>
      <c r="T746" s="546" t="s">
        <v>3007</v>
      </c>
      <c r="U746" s="546" t="s">
        <v>82</v>
      </c>
      <c r="V746" s="546">
        <v>18</v>
      </c>
      <c r="W746" s="546">
        <v>23.4</v>
      </c>
      <c r="X746" s="170">
        <v>1.3</v>
      </c>
      <c r="Y746" s="559">
        <v>1.2999999999999998</v>
      </c>
      <c r="Z746" s="197"/>
      <c r="AA746" s="197">
        <v>1.3</v>
      </c>
      <c r="AB746" s="197"/>
      <c r="AC746" s="197"/>
      <c r="AD746" s="197"/>
      <c r="AE746" s="197"/>
      <c r="AF746" s="562" t="s">
        <v>3008</v>
      </c>
    </row>
    <row r="747" spans="1:32" hidden="1" x14ac:dyDescent="0.3">
      <c r="A747" s="4"/>
      <c r="B747" s="11" t="s">
        <v>888</v>
      </c>
      <c r="C747" s="11" t="s">
        <v>2064</v>
      </c>
      <c r="D747" s="11">
        <v>600</v>
      </c>
      <c r="E747" s="11">
        <v>1200</v>
      </c>
      <c r="F747" s="11">
        <v>2</v>
      </c>
      <c r="G747" s="215">
        <f>Tabla14914[[#This Row],[PPF (µmol/s)]]/Tabla14914[[#This Row],[Power use (W)]]</f>
        <v>2</v>
      </c>
      <c r="H747" s="195"/>
      <c r="I747" s="195"/>
      <c r="J747" s="195"/>
      <c r="K747" s="218">
        <v>2</v>
      </c>
      <c r="L747" s="195"/>
      <c r="M747" s="195"/>
      <c r="N747" s="4" t="s">
        <v>1288</v>
      </c>
      <c r="S747" s="421"/>
      <c r="T747" s="11" t="s">
        <v>3009</v>
      </c>
      <c r="U747" s="11" t="s">
        <v>82</v>
      </c>
      <c r="V747" s="11">
        <v>36</v>
      </c>
      <c r="W747" s="11">
        <v>62</v>
      </c>
      <c r="X747" s="170">
        <v>1.6</v>
      </c>
      <c r="Y747" s="260">
        <v>1.7222222222222223</v>
      </c>
      <c r="Z747" s="197"/>
      <c r="AA747" s="197"/>
      <c r="AB747" s="197">
        <v>1.6</v>
      </c>
      <c r="AC747" s="197"/>
      <c r="AD747" s="197"/>
      <c r="AE747" s="197"/>
      <c r="AF747" s="4" t="s">
        <v>3008</v>
      </c>
    </row>
    <row r="748" spans="1:32" ht="18.600000000000001" hidden="1" thickBot="1" x14ac:dyDescent="0.4">
      <c r="A748" s="56" t="s">
        <v>892</v>
      </c>
      <c r="B748" s="53"/>
      <c r="C748" s="27"/>
      <c r="D748" s="27"/>
      <c r="E748" s="27"/>
      <c r="F748" s="27"/>
      <c r="G748" s="158"/>
      <c r="H748" s="190"/>
      <c r="I748" s="190"/>
      <c r="J748" s="190"/>
      <c r="K748" s="190"/>
      <c r="L748" s="190"/>
      <c r="M748" s="190"/>
      <c r="N748" s="16"/>
      <c r="S748" s="547" t="s">
        <v>3053</v>
      </c>
      <c r="T748" s="546" t="s">
        <v>3063</v>
      </c>
      <c r="U748" s="545" t="s">
        <v>82</v>
      </c>
      <c r="V748" s="546">
        <v>24</v>
      </c>
      <c r="W748" s="630"/>
      <c r="X748" s="630"/>
      <c r="Y748" s="492">
        <v>0</v>
      </c>
      <c r="Z748" s="197"/>
      <c r="AA748" s="197"/>
      <c r="AB748" s="197"/>
      <c r="AC748" s="197"/>
      <c r="AD748" s="197"/>
      <c r="AE748" s="197"/>
      <c r="AF748" s="562"/>
    </row>
    <row r="749" spans="1:32" hidden="1" x14ac:dyDescent="0.3">
      <c r="A749" s="78" t="s">
        <v>901</v>
      </c>
      <c r="B749" s="26" t="s">
        <v>893</v>
      </c>
      <c r="C749" s="65" t="s">
        <v>168</v>
      </c>
      <c r="D749" s="26">
        <v>150</v>
      </c>
      <c r="E749" s="26">
        <v>400</v>
      </c>
      <c r="F749" s="265">
        <v>3</v>
      </c>
      <c r="G749" s="231">
        <f>Tabla14914[[#This Row],[PPF (µmol/s)]]/Tabla14914[[#This Row],[Power use (W)]]</f>
        <v>2.6666666666666665</v>
      </c>
      <c r="H749" s="195"/>
      <c r="I749" s="195"/>
      <c r="J749" s="195"/>
      <c r="K749" s="195"/>
      <c r="L749" s="218"/>
      <c r="M749" s="195">
        <v>3</v>
      </c>
      <c r="N749" s="66" t="s">
        <v>1923</v>
      </c>
      <c r="S749" s="44" t="s">
        <v>3558</v>
      </c>
      <c r="T749" s="14" t="s">
        <v>3137</v>
      </c>
      <c r="U749" s="14" t="s">
        <v>82</v>
      </c>
      <c r="V749" s="14">
        <v>20</v>
      </c>
      <c r="W749" s="14">
        <v>26</v>
      </c>
      <c r="X749" s="14"/>
      <c r="Y749" s="492">
        <v>1.3</v>
      </c>
      <c r="Z749" s="197"/>
      <c r="AA749" s="197"/>
      <c r="AB749" s="197"/>
      <c r="AC749" s="197"/>
      <c r="AD749" s="197"/>
      <c r="AE749" s="197"/>
      <c r="AF749" s="6" t="s">
        <v>3138</v>
      </c>
    </row>
    <row r="750" spans="1:32" hidden="1" x14ac:dyDescent="0.3">
      <c r="A750" s="11" t="s">
        <v>902</v>
      </c>
      <c r="B750" s="11" t="s">
        <v>894</v>
      </c>
      <c r="C750" s="96" t="s">
        <v>424</v>
      </c>
      <c r="D750" s="11">
        <v>100</v>
      </c>
      <c r="E750" s="11">
        <v>300</v>
      </c>
      <c r="F750" s="11">
        <v>3</v>
      </c>
      <c r="G750" s="214">
        <f>Tabla14914[[#This Row],[PPF (µmol/s)]]/Tabla14914[[#This Row],[Power use (W)]]</f>
        <v>3</v>
      </c>
      <c r="H750" s="195"/>
      <c r="I750" s="195"/>
      <c r="J750" s="195"/>
      <c r="K750" s="195"/>
      <c r="L750" s="195"/>
      <c r="M750" s="218">
        <v>3</v>
      </c>
      <c r="N750" s="57" t="s">
        <v>1290</v>
      </c>
      <c r="S750" s="547" t="s">
        <v>3559</v>
      </c>
      <c r="T750" s="546" t="s">
        <v>3139</v>
      </c>
      <c r="U750" s="545" t="s">
        <v>82</v>
      </c>
      <c r="V750" s="545">
        <v>26</v>
      </c>
      <c r="W750" s="545">
        <v>56</v>
      </c>
      <c r="X750" s="545"/>
      <c r="Y750" s="492">
        <v>2.1538461538461537</v>
      </c>
      <c r="Z750" s="197"/>
      <c r="AA750" s="197"/>
      <c r="AB750" s="197"/>
      <c r="AC750" s="197"/>
      <c r="AD750" s="197"/>
      <c r="AE750" s="197"/>
      <c r="AF750" s="574" t="s">
        <v>3138</v>
      </c>
    </row>
    <row r="751" spans="1:32" hidden="1" x14ac:dyDescent="0.3">
      <c r="A751" s="280" t="s">
        <v>2019</v>
      </c>
      <c r="B751" s="11" t="s">
        <v>895</v>
      </c>
      <c r="C751" s="14" t="s">
        <v>424</v>
      </c>
      <c r="D751" s="11">
        <v>150</v>
      </c>
      <c r="E751" s="11">
        <v>450</v>
      </c>
      <c r="F751" s="11">
        <v>3</v>
      </c>
      <c r="G751" s="214">
        <f>Tabla14914[[#This Row],[PPF (µmol/s)]]/Tabla14914[[#This Row],[Power use (W)]]</f>
        <v>3</v>
      </c>
      <c r="H751" s="195"/>
      <c r="I751" s="195"/>
      <c r="J751" s="195"/>
      <c r="K751" s="195"/>
      <c r="L751" s="195"/>
      <c r="M751" s="218">
        <v>3</v>
      </c>
      <c r="N751" s="57" t="s">
        <v>1290</v>
      </c>
      <c r="S751" s="421"/>
      <c r="T751" s="11" t="s">
        <v>3140</v>
      </c>
      <c r="U751" s="14" t="s">
        <v>82</v>
      </c>
      <c r="V751" s="14">
        <v>40</v>
      </c>
      <c r="W751" s="14">
        <v>77</v>
      </c>
      <c r="X751" s="14"/>
      <c r="Y751" s="492">
        <v>1.925</v>
      </c>
      <c r="Z751" s="197"/>
      <c r="AA751" s="197"/>
      <c r="AB751" s="197"/>
      <c r="AC751" s="197"/>
      <c r="AD751" s="197"/>
      <c r="AE751" s="197"/>
      <c r="AF751" s="6" t="s">
        <v>3138</v>
      </c>
    </row>
    <row r="752" spans="1:32" hidden="1" x14ac:dyDescent="0.3">
      <c r="A752" s="4"/>
      <c r="B752" s="11" t="s">
        <v>896</v>
      </c>
      <c r="C752" s="14" t="s">
        <v>82</v>
      </c>
      <c r="D752" s="11">
        <v>22</v>
      </c>
      <c r="E752" s="11">
        <v>53</v>
      </c>
      <c r="F752" s="82"/>
      <c r="G752" s="214">
        <f>Tabla14914[[#This Row],[PPF (µmol/s)]]/Tabla14914[[#This Row],[Power use (W)]]</f>
        <v>2.4090909090909092</v>
      </c>
      <c r="H752" s="195"/>
      <c r="I752" s="195"/>
      <c r="J752" s="195"/>
      <c r="K752" s="218">
        <v>2.4090909090909092</v>
      </c>
      <c r="L752" s="195"/>
      <c r="M752" s="195"/>
      <c r="N752" s="4" t="s">
        <v>1291</v>
      </c>
      <c r="S752" s="547"/>
      <c r="T752" s="546" t="s">
        <v>3141</v>
      </c>
      <c r="U752" s="545" t="s">
        <v>82</v>
      </c>
      <c r="V752" s="545">
        <v>38</v>
      </c>
      <c r="W752" s="545">
        <v>78</v>
      </c>
      <c r="X752" s="545"/>
      <c r="Y752" s="492">
        <v>2.0526315789473686</v>
      </c>
      <c r="Z752" s="197"/>
      <c r="AA752" s="197"/>
      <c r="AB752" s="197"/>
      <c r="AC752" s="197"/>
      <c r="AD752" s="197"/>
      <c r="AE752" s="197"/>
      <c r="AF752" s="574" t="s">
        <v>3138</v>
      </c>
    </row>
    <row r="753" spans="1:32" hidden="1" x14ac:dyDescent="0.3">
      <c r="A753" s="4"/>
      <c r="B753" s="11" t="s">
        <v>897</v>
      </c>
      <c r="C753" s="14" t="s">
        <v>82</v>
      </c>
      <c r="D753" s="11">
        <v>17</v>
      </c>
      <c r="E753" s="11">
        <v>35</v>
      </c>
      <c r="F753" s="82"/>
      <c r="G753" s="214">
        <f>Tabla14914[[#This Row],[PPF (µmol/s)]]/Tabla14914[[#This Row],[Power use (W)]]</f>
        <v>2.0588235294117645</v>
      </c>
      <c r="H753" s="195"/>
      <c r="I753" s="195"/>
      <c r="J753" s="195"/>
      <c r="K753" s="218">
        <v>2.0588235294117645</v>
      </c>
      <c r="L753" s="195"/>
      <c r="M753" s="195"/>
      <c r="N753" s="4" t="s">
        <v>1292</v>
      </c>
      <c r="S753" s="421"/>
      <c r="T753" s="11" t="s">
        <v>3142</v>
      </c>
      <c r="U753" s="14" t="s">
        <v>82</v>
      </c>
      <c r="V753" s="14">
        <v>40</v>
      </c>
      <c r="W753" s="14">
        <v>78</v>
      </c>
      <c r="X753" s="14"/>
      <c r="Y753" s="492">
        <v>1.95</v>
      </c>
      <c r="Z753" s="197"/>
      <c r="AA753" s="197"/>
      <c r="AB753" s="197"/>
      <c r="AC753" s="197"/>
      <c r="AD753" s="197"/>
      <c r="AE753" s="197"/>
      <c r="AF753" s="6" t="s">
        <v>3138</v>
      </c>
    </row>
    <row r="754" spans="1:32" hidden="1" x14ac:dyDescent="0.3">
      <c r="A754" s="8"/>
      <c r="B754" s="13" t="s">
        <v>898</v>
      </c>
      <c r="C754" s="13" t="s">
        <v>2108</v>
      </c>
      <c r="D754" s="86"/>
      <c r="E754" s="86"/>
      <c r="F754" s="86"/>
      <c r="G754" s="188"/>
      <c r="H754" s="195"/>
      <c r="I754" s="195"/>
      <c r="J754" s="195"/>
      <c r="K754" s="195"/>
      <c r="L754" s="195"/>
      <c r="M754" s="195"/>
      <c r="N754" s="8" t="s">
        <v>1289</v>
      </c>
      <c r="S754" s="547"/>
      <c r="T754" s="546" t="s">
        <v>3143</v>
      </c>
      <c r="U754" s="545" t="s">
        <v>82</v>
      </c>
      <c r="V754" s="545">
        <v>54</v>
      </c>
      <c r="W754" s="545">
        <v>115</v>
      </c>
      <c r="X754" s="545"/>
      <c r="Y754" s="492">
        <v>2.1296296296296298</v>
      </c>
      <c r="Z754" s="197"/>
      <c r="AA754" s="197"/>
      <c r="AB754" s="197"/>
      <c r="AC754" s="197"/>
      <c r="AD754" s="197"/>
      <c r="AE754" s="197"/>
      <c r="AF754" s="574" t="s">
        <v>3138</v>
      </c>
    </row>
    <row r="755" spans="1:32" ht="18.600000000000001" hidden="1" thickBot="1" x14ac:dyDescent="0.4">
      <c r="A755" s="56" t="s">
        <v>900</v>
      </c>
      <c r="B755" s="15"/>
      <c r="C755" s="27"/>
      <c r="D755" s="27"/>
      <c r="E755" s="27"/>
      <c r="F755" s="27"/>
      <c r="G755" s="158"/>
      <c r="H755" s="190"/>
      <c r="I755" s="190"/>
      <c r="J755" s="190"/>
      <c r="K755" s="190"/>
      <c r="L755" s="190"/>
      <c r="M755" s="190"/>
      <c r="N755" s="16"/>
      <c r="S755" s="421"/>
      <c r="T755" s="11" t="s">
        <v>3144</v>
      </c>
      <c r="U755" s="14" t="s">
        <v>82</v>
      </c>
      <c r="V755" s="11">
        <v>75</v>
      </c>
      <c r="W755" s="11">
        <v>144</v>
      </c>
      <c r="X755" s="11"/>
      <c r="Y755" s="492">
        <v>1.92</v>
      </c>
      <c r="Z755" s="197"/>
      <c r="AA755" s="197"/>
      <c r="AB755" s="197"/>
      <c r="AC755" s="197"/>
      <c r="AD755" s="197"/>
      <c r="AE755" s="197"/>
      <c r="AF755" s="6" t="s">
        <v>3138</v>
      </c>
    </row>
    <row r="756" spans="1:32" hidden="1" x14ac:dyDescent="0.3">
      <c r="A756" s="419" t="s">
        <v>903</v>
      </c>
      <c r="B756" s="10" t="s">
        <v>2682</v>
      </c>
      <c r="C756" s="14" t="s">
        <v>2065</v>
      </c>
      <c r="D756" s="14">
        <v>40</v>
      </c>
      <c r="E756" s="14">
        <v>80</v>
      </c>
      <c r="F756" s="153"/>
      <c r="G756" s="493">
        <f>Tabla14914[[#This Row],[PPF (µmol/s)]]/Tabla14914[[#This Row],[Power use (W)]]</f>
        <v>2</v>
      </c>
      <c r="H756" s="196"/>
      <c r="I756" s="196"/>
      <c r="J756" s="196"/>
      <c r="K756" s="211">
        <v>2</v>
      </c>
      <c r="L756" s="196"/>
      <c r="M756" s="196"/>
      <c r="N756" s="6" t="s">
        <v>2685</v>
      </c>
      <c r="S756" s="547"/>
      <c r="T756" s="546" t="s">
        <v>3145</v>
      </c>
      <c r="U756" s="545" t="s">
        <v>82</v>
      </c>
      <c r="V756" s="546">
        <v>75</v>
      </c>
      <c r="W756" s="546">
        <v>156</v>
      </c>
      <c r="X756" s="546"/>
      <c r="Y756" s="492">
        <v>2.08</v>
      </c>
      <c r="Z756" s="197"/>
      <c r="AA756" s="197"/>
      <c r="AB756" s="197"/>
      <c r="AC756" s="197"/>
      <c r="AD756" s="197"/>
      <c r="AE756" s="197"/>
      <c r="AF756" s="574" t="s">
        <v>3138</v>
      </c>
    </row>
    <row r="757" spans="1:32" hidden="1" x14ac:dyDescent="0.3">
      <c r="A757" s="424" t="s">
        <v>2692</v>
      </c>
      <c r="B757" s="10" t="s">
        <v>2683</v>
      </c>
      <c r="C757" s="14" t="s">
        <v>2065</v>
      </c>
      <c r="D757" s="14">
        <v>40</v>
      </c>
      <c r="E757" s="14">
        <v>80</v>
      </c>
      <c r="F757" s="153"/>
      <c r="G757" s="493">
        <f>Tabla14914[[#This Row],[PPF (µmol/s)]]/Tabla14914[[#This Row],[Power use (W)]]</f>
        <v>2</v>
      </c>
      <c r="H757" s="197"/>
      <c r="I757" s="197"/>
      <c r="J757" s="197"/>
      <c r="K757" s="226">
        <v>2</v>
      </c>
      <c r="L757" s="197"/>
      <c r="M757" s="197"/>
      <c r="N757" s="6" t="s">
        <v>2684</v>
      </c>
      <c r="S757" s="421"/>
      <c r="T757" s="11" t="s">
        <v>3146</v>
      </c>
      <c r="U757" s="14" t="s">
        <v>82</v>
      </c>
      <c r="V757" s="11">
        <v>75</v>
      </c>
      <c r="W757" s="11">
        <v>156</v>
      </c>
      <c r="X757" s="11"/>
      <c r="Y757" s="492">
        <v>2.08</v>
      </c>
      <c r="Z757" s="197"/>
      <c r="AA757" s="197"/>
      <c r="AB757" s="197"/>
      <c r="AC757" s="197"/>
      <c r="AD757" s="197"/>
      <c r="AE757" s="197"/>
      <c r="AF757" s="6" t="s">
        <v>3138</v>
      </c>
    </row>
    <row r="758" spans="1:32" hidden="1" x14ac:dyDescent="0.3">
      <c r="A758" s="280" t="s">
        <v>2019</v>
      </c>
      <c r="B758" s="11" t="s">
        <v>2686</v>
      </c>
      <c r="C758" s="11" t="s">
        <v>168</v>
      </c>
      <c r="D758" s="11">
        <v>180</v>
      </c>
      <c r="E758" s="11">
        <v>358</v>
      </c>
      <c r="F758" s="153"/>
      <c r="G758" s="493">
        <f>Tabla14914[[#This Row],[PPF (µmol/s)]]/Tabla14914[[#This Row],[Power use (W)]]</f>
        <v>1.9888888888888889</v>
      </c>
      <c r="H758" s="197"/>
      <c r="I758" s="197"/>
      <c r="J758" s="226">
        <v>1.9888888888888889</v>
      </c>
      <c r="K758" s="197"/>
      <c r="L758" s="197"/>
      <c r="M758" s="197"/>
      <c r="N758" s="6" t="s">
        <v>2685</v>
      </c>
      <c r="S758" s="421"/>
      <c r="T758" s="11" t="s">
        <v>3150</v>
      </c>
      <c r="U758" s="14" t="s">
        <v>82</v>
      </c>
      <c r="V758" s="11">
        <v>25</v>
      </c>
      <c r="W758" s="11">
        <v>48</v>
      </c>
      <c r="X758" s="11"/>
      <c r="Y758" s="492">
        <v>1.92</v>
      </c>
      <c r="Z758" s="197"/>
      <c r="AA758" s="197"/>
      <c r="AB758" s="197"/>
      <c r="AC758" s="197"/>
      <c r="AD758" s="197"/>
      <c r="AE758" s="197"/>
      <c r="AF758" s="6" t="s">
        <v>3138</v>
      </c>
    </row>
    <row r="759" spans="1:32" hidden="1" x14ac:dyDescent="0.3">
      <c r="A759" s="5"/>
      <c r="B759" s="11" t="s">
        <v>2687</v>
      </c>
      <c r="C759" s="11" t="s">
        <v>168</v>
      </c>
      <c r="D759" s="11">
        <v>180</v>
      </c>
      <c r="E759" s="11">
        <v>358</v>
      </c>
      <c r="F759" s="153"/>
      <c r="G759" s="493">
        <f>Tabla14914[[#This Row],[PPF (µmol/s)]]/Tabla14914[[#This Row],[Power use (W)]]</f>
        <v>1.9888888888888889</v>
      </c>
      <c r="H759" s="197"/>
      <c r="I759" s="197"/>
      <c r="J759" s="226">
        <v>1.9888888888888889</v>
      </c>
      <c r="K759" s="197"/>
      <c r="L759" s="197"/>
      <c r="M759" s="197"/>
      <c r="N759" s="6" t="s">
        <v>2684</v>
      </c>
      <c r="S759" s="547"/>
      <c r="T759" s="546" t="s">
        <v>3151</v>
      </c>
      <c r="U759" s="545" t="s">
        <v>82</v>
      </c>
      <c r="V759" s="546">
        <v>40</v>
      </c>
      <c r="W759" s="546">
        <v>70</v>
      </c>
      <c r="X759" s="546"/>
      <c r="Y759" s="492">
        <v>1.75</v>
      </c>
      <c r="Z759" s="197"/>
      <c r="AA759" s="197"/>
      <c r="AB759" s="197"/>
      <c r="AC759" s="197"/>
      <c r="AD759" s="197"/>
      <c r="AE759" s="197"/>
      <c r="AF759" s="574" t="s">
        <v>3152</v>
      </c>
    </row>
    <row r="760" spans="1:32" hidden="1" x14ac:dyDescent="0.3">
      <c r="A760" s="5"/>
      <c r="B760" s="11" t="s">
        <v>2688</v>
      </c>
      <c r="C760" s="11" t="s">
        <v>2689</v>
      </c>
      <c r="D760" s="11">
        <v>225</v>
      </c>
      <c r="E760" s="11">
        <v>330</v>
      </c>
      <c r="F760" s="153"/>
      <c r="G760" s="492">
        <f>Tabla14914[[#This Row],[PPF (µmol/s)]]/Tabla14914[[#This Row],[Power use (W)]]</f>
        <v>1.4666666666666666</v>
      </c>
      <c r="H760" s="197"/>
      <c r="I760" s="197"/>
      <c r="J760" s="197"/>
      <c r="K760" s="197"/>
      <c r="L760" s="197"/>
      <c r="M760" s="197"/>
      <c r="N760" s="4" t="s">
        <v>2690</v>
      </c>
      <c r="S760" s="429"/>
      <c r="T760" s="11" t="s">
        <v>3153</v>
      </c>
      <c r="U760" s="14" t="s">
        <v>82</v>
      </c>
      <c r="V760" s="11">
        <v>55</v>
      </c>
      <c r="W760" s="11">
        <v>105</v>
      </c>
      <c r="X760" s="11"/>
      <c r="Y760" s="492">
        <v>1.9090909090909092</v>
      </c>
      <c r="Z760" s="197"/>
      <c r="AA760" s="197"/>
      <c r="AB760" s="197"/>
      <c r="AC760" s="197"/>
      <c r="AD760" s="197"/>
      <c r="AE760" s="197"/>
      <c r="AF760" s="6" t="s">
        <v>3152</v>
      </c>
    </row>
    <row r="761" spans="1:32" hidden="1" x14ac:dyDescent="0.3">
      <c r="A761" s="13"/>
      <c r="B761" s="11" t="s">
        <v>2691</v>
      </c>
      <c r="C761" s="11" t="s">
        <v>2689</v>
      </c>
      <c r="D761" s="13">
        <v>270</v>
      </c>
      <c r="E761" s="13">
        <v>578</v>
      </c>
      <c r="F761" s="153"/>
      <c r="G761" s="493">
        <f>Tabla14914[[#This Row],[PPF (µmol/s)]]/Tabla14914[[#This Row],[Power use (W)]]</f>
        <v>2.1407407407407408</v>
      </c>
      <c r="H761" s="203"/>
      <c r="I761" s="203"/>
      <c r="J761" s="203"/>
      <c r="K761" s="229">
        <v>2.1407407407407408</v>
      </c>
      <c r="L761" s="203"/>
      <c r="M761" s="203"/>
      <c r="N761" s="6" t="s">
        <v>2684</v>
      </c>
      <c r="S761" s="547"/>
      <c r="T761" s="546" t="s">
        <v>3154</v>
      </c>
      <c r="U761" s="545" t="s">
        <v>82</v>
      </c>
      <c r="V761" s="546">
        <v>75</v>
      </c>
      <c r="W761" s="546">
        <v>140</v>
      </c>
      <c r="X761" s="546"/>
      <c r="Y761" s="492">
        <v>1.8666666666666667</v>
      </c>
      <c r="Z761" s="197"/>
      <c r="AA761" s="197"/>
      <c r="AB761" s="197"/>
      <c r="AC761" s="197"/>
      <c r="AD761" s="197"/>
      <c r="AE761" s="197"/>
      <c r="AF761" s="574" t="s">
        <v>3152</v>
      </c>
    </row>
    <row r="762" spans="1:32" ht="18.600000000000001" hidden="1" thickBot="1" x14ac:dyDescent="0.4">
      <c r="A762" s="56" t="s">
        <v>904</v>
      </c>
      <c r="B762" s="15"/>
      <c r="C762" s="27"/>
      <c r="D762" s="27"/>
      <c r="E762" s="27"/>
      <c r="F762" s="27"/>
      <c r="G762" s="158"/>
      <c r="H762" s="190"/>
      <c r="I762" s="190"/>
      <c r="J762" s="190"/>
      <c r="K762" s="190"/>
      <c r="L762" s="190"/>
      <c r="M762" s="190"/>
      <c r="N762" s="16"/>
      <c r="S762" s="421"/>
      <c r="T762" s="11" t="s">
        <v>3161</v>
      </c>
      <c r="U762" s="14" t="s">
        <v>82</v>
      </c>
      <c r="V762" s="11">
        <v>28</v>
      </c>
      <c r="W762" s="11"/>
      <c r="X762" s="11"/>
      <c r="Y762" s="492">
        <v>0</v>
      </c>
      <c r="Z762" s="197"/>
      <c r="AA762" s="197"/>
      <c r="AB762" s="197"/>
      <c r="AC762" s="197"/>
      <c r="AD762" s="197"/>
      <c r="AE762" s="197"/>
      <c r="AF762" s="4"/>
    </row>
    <row r="763" spans="1:32" hidden="1" x14ac:dyDescent="0.3">
      <c r="A763" s="29" t="s">
        <v>908</v>
      </c>
      <c r="B763" s="14" t="s">
        <v>905</v>
      </c>
      <c r="C763" s="14" t="s">
        <v>98</v>
      </c>
      <c r="D763" s="65">
        <v>170</v>
      </c>
      <c r="E763" s="65">
        <v>510</v>
      </c>
      <c r="F763" s="14">
        <v>3</v>
      </c>
      <c r="G763" s="219">
        <f>Tabla14914[[#This Row],[PPF (µmol/s)]]/Tabla14914[[#This Row],[Power use (W)]]</f>
        <v>3</v>
      </c>
      <c r="H763" s="196"/>
      <c r="I763" s="196"/>
      <c r="J763" s="196"/>
      <c r="K763" s="196"/>
      <c r="L763" s="196"/>
      <c r="M763" s="211">
        <v>3</v>
      </c>
      <c r="N763" s="6" t="s">
        <v>906</v>
      </c>
      <c r="S763" s="547"/>
      <c r="T763" s="546" t="s">
        <v>3162</v>
      </c>
      <c r="U763" s="545" t="s">
        <v>82</v>
      </c>
      <c r="V763" s="546">
        <v>28</v>
      </c>
      <c r="W763" s="546"/>
      <c r="X763" s="546"/>
      <c r="Y763" s="492">
        <v>0</v>
      </c>
      <c r="Z763" s="197"/>
      <c r="AA763" s="197"/>
      <c r="AB763" s="197"/>
      <c r="AC763" s="197"/>
      <c r="AD763" s="197"/>
      <c r="AE763" s="197"/>
      <c r="AF763" s="562"/>
    </row>
    <row r="764" spans="1:32" hidden="1" x14ac:dyDescent="0.3">
      <c r="A764" s="4" t="s">
        <v>907</v>
      </c>
      <c r="B764" s="11"/>
      <c r="C764" s="11"/>
      <c r="D764" s="65"/>
      <c r="E764" s="65"/>
      <c r="F764" s="11"/>
      <c r="G764" s="77"/>
      <c r="H764" s="197"/>
      <c r="I764" s="197"/>
      <c r="J764" s="197"/>
      <c r="K764" s="197"/>
      <c r="L764" s="197"/>
      <c r="M764" s="197"/>
      <c r="N764" s="4"/>
      <c r="S764" s="421"/>
      <c r="T764" s="11" t="s">
        <v>3163</v>
      </c>
      <c r="U764" s="14" t="s">
        <v>82</v>
      </c>
      <c r="V764" s="11">
        <v>40</v>
      </c>
      <c r="W764" s="11"/>
      <c r="X764" s="11"/>
      <c r="Y764" s="492">
        <v>0</v>
      </c>
      <c r="Z764" s="197"/>
      <c r="AA764" s="197"/>
      <c r="AB764" s="197"/>
      <c r="AC764" s="197"/>
      <c r="AD764" s="197"/>
      <c r="AE764" s="197"/>
      <c r="AF764" s="4"/>
    </row>
    <row r="765" spans="1:32" hidden="1" x14ac:dyDescent="0.3">
      <c r="A765" s="280" t="s">
        <v>2019</v>
      </c>
      <c r="B765" s="13"/>
      <c r="C765" s="13"/>
      <c r="D765" s="65"/>
      <c r="E765" s="65"/>
      <c r="F765" s="13"/>
      <c r="G765" s="160"/>
      <c r="H765" s="203"/>
      <c r="I765" s="203"/>
      <c r="J765" s="203"/>
      <c r="K765" s="203"/>
      <c r="L765" s="203"/>
      <c r="M765" s="203"/>
      <c r="N765" s="8"/>
      <c r="S765" s="547"/>
      <c r="T765" s="546" t="s">
        <v>3164</v>
      </c>
      <c r="U765" s="545" t="s">
        <v>82</v>
      </c>
      <c r="V765" s="546">
        <v>40</v>
      </c>
      <c r="W765" s="546"/>
      <c r="X765" s="546"/>
      <c r="Y765" s="492">
        <v>0</v>
      </c>
      <c r="Z765" s="197"/>
      <c r="AA765" s="197"/>
      <c r="AB765" s="197"/>
      <c r="AC765" s="197"/>
      <c r="AD765" s="197"/>
      <c r="AE765" s="197"/>
      <c r="AF765" s="562"/>
    </row>
    <row r="766" spans="1:32" ht="18.600000000000001" hidden="1" thickBot="1" x14ac:dyDescent="0.4">
      <c r="A766" s="56" t="s">
        <v>909</v>
      </c>
      <c r="B766" s="15"/>
      <c r="C766" s="27"/>
      <c r="D766" s="27"/>
      <c r="E766" s="27"/>
      <c r="F766" s="27"/>
      <c r="G766" s="158"/>
      <c r="H766" s="190"/>
      <c r="I766" s="190"/>
      <c r="J766" s="190"/>
      <c r="K766" s="190"/>
      <c r="L766" s="190"/>
      <c r="M766" s="190"/>
      <c r="N766" s="16"/>
      <c r="S766" s="421"/>
      <c r="T766" s="11" t="s">
        <v>3165</v>
      </c>
      <c r="U766" s="14" t="s">
        <v>82</v>
      </c>
      <c r="V766" s="11">
        <v>52</v>
      </c>
      <c r="W766" s="11"/>
      <c r="X766" s="11"/>
      <c r="Y766" s="492">
        <v>0</v>
      </c>
      <c r="Z766" s="197"/>
      <c r="AA766" s="197"/>
      <c r="AB766" s="197"/>
      <c r="AC766" s="197"/>
      <c r="AD766" s="197"/>
      <c r="AE766" s="197"/>
      <c r="AF766" s="4"/>
    </row>
    <row r="767" spans="1:32" hidden="1" x14ac:dyDescent="0.3">
      <c r="A767" s="29" t="s">
        <v>936</v>
      </c>
      <c r="B767" s="65" t="s">
        <v>910</v>
      </c>
      <c r="C767" s="96" t="s">
        <v>2064</v>
      </c>
      <c r="D767" s="65">
        <v>330</v>
      </c>
      <c r="E767" s="82"/>
      <c r="F767" s="174">
        <v>2.2000000000000002</v>
      </c>
      <c r="G767" s="187">
        <f>Tabla14914[[#This Row],[PPF (µmol/s)]]/Tabla14914[[#This Row],[Power use (W)]]</f>
        <v>0</v>
      </c>
      <c r="H767" s="199"/>
      <c r="I767" s="199"/>
      <c r="J767" s="199"/>
      <c r="K767" s="230">
        <v>2.2000000000000002</v>
      </c>
      <c r="L767" s="199"/>
      <c r="M767" s="199"/>
      <c r="N767" s="66" t="s">
        <v>1293</v>
      </c>
      <c r="S767" s="547"/>
      <c r="T767" s="546" t="s">
        <v>3166</v>
      </c>
      <c r="U767" s="545" t="s">
        <v>82</v>
      </c>
      <c r="V767" s="546">
        <v>56</v>
      </c>
      <c r="W767" s="546"/>
      <c r="X767" s="546"/>
      <c r="Y767" s="492">
        <v>0</v>
      </c>
      <c r="Z767" s="197"/>
      <c r="AA767" s="197"/>
      <c r="AB767" s="197"/>
      <c r="AC767" s="197"/>
      <c r="AD767" s="197"/>
      <c r="AE767" s="197"/>
      <c r="AF767" s="562"/>
    </row>
    <row r="768" spans="1:32" hidden="1" x14ac:dyDescent="0.3">
      <c r="A768" s="4" t="s">
        <v>937</v>
      </c>
      <c r="B768" s="65" t="s">
        <v>915</v>
      </c>
      <c r="C768" s="96" t="s">
        <v>2064</v>
      </c>
      <c r="D768" s="65">
        <v>660</v>
      </c>
      <c r="E768" s="82"/>
      <c r="F768" s="174">
        <v>2.2000000000000002</v>
      </c>
      <c r="G768" s="187">
        <f>Tabla14914[[#This Row],[PPF (µmol/s)]]/Tabla14914[[#This Row],[Power use (W)]]</f>
        <v>0</v>
      </c>
      <c r="H768" s="199"/>
      <c r="I768" s="199"/>
      <c r="J768" s="199"/>
      <c r="K768" s="230">
        <v>2.2000000000000002</v>
      </c>
      <c r="L768" s="199"/>
      <c r="M768" s="199"/>
      <c r="N768" s="57" t="s">
        <v>912</v>
      </c>
      <c r="S768" s="421"/>
      <c r="T768" s="11" t="s">
        <v>3167</v>
      </c>
      <c r="U768" s="14" t="s">
        <v>82</v>
      </c>
      <c r="V768" s="11">
        <v>80</v>
      </c>
      <c r="W768" s="11"/>
      <c r="X768" s="11"/>
      <c r="Y768" s="492">
        <v>0</v>
      </c>
      <c r="Z768" s="197"/>
      <c r="AA768" s="197"/>
      <c r="AB768" s="197"/>
      <c r="AC768" s="197"/>
      <c r="AD768" s="197"/>
      <c r="AE768" s="197"/>
      <c r="AF768" s="4"/>
    </row>
    <row r="769" spans="1:32" hidden="1" x14ac:dyDescent="0.3">
      <c r="A769" s="280" t="s">
        <v>2019</v>
      </c>
      <c r="B769" s="65" t="s">
        <v>916</v>
      </c>
      <c r="C769" s="96" t="s">
        <v>2064</v>
      </c>
      <c r="D769" s="65">
        <v>1000</v>
      </c>
      <c r="E769" s="82"/>
      <c r="F769" s="174">
        <v>2.2000000000000002</v>
      </c>
      <c r="G769" s="187">
        <f>Tabla14914[[#This Row],[PPF (µmol/s)]]/Tabla14914[[#This Row],[Power use (W)]]</f>
        <v>0</v>
      </c>
      <c r="H769" s="199"/>
      <c r="I769" s="199"/>
      <c r="J769" s="199"/>
      <c r="K769" s="230">
        <v>2.2000000000000002</v>
      </c>
      <c r="L769" s="199"/>
      <c r="M769" s="199"/>
      <c r="N769" s="57" t="s">
        <v>919</v>
      </c>
      <c r="S769" s="587"/>
      <c r="T769" s="552" t="s">
        <v>3166</v>
      </c>
      <c r="U769" s="580" t="s">
        <v>82</v>
      </c>
      <c r="V769" s="552">
        <v>80</v>
      </c>
      <c r="W769" s="552"/>
      <c r="X769" s="552"/>
      <c r="Y769" s="492">
        <v>0</v>
      </c>
      <c r="Z769" s="197"/>
      <c r="AA769" s="197"/>
      <c r="AB769" s="197"/>
      <c r="AC769" s="197"/>
      <c r="AD769" s="197"/>
      <c r="AE769" s="197"/>
      <c r="AF769" s="575"/>
    </row>
    <row r="770" spans="1:32" hidden="1" x14ac:dyDescent="0.3">
      <c r="A770" s="8"/>
      <c r="B770" s="65" t="s">
        <v>913</v>
      </c>
      <c r="C770" s="96" t="s">
        <v>424</v>
      </c>
      <c r="D770" s="65">
        <v>250</v>
      </c>
      <c r="E770" s="82"/>
      <c r="F770" s="174">
        <v>2.2000000000000002</v>
      </c>
      <c r="G770" s="187">
        <f>Tabla14914[[#This Row],[PPF (µmol/s)]]/Tabla14914[[#This Row],[Power use (W)]]</f>
        <v>0</v>
      </c>
      <c r="H770" s="199"/>
      <c r="I770" s="199"/>
      <c r="J770" s="199"/>
      <c r="K770" s="230">
        <v>2.2000000000000002</v>
      </c>
      <c r="L770" s="199"/>
      <c r="M770" s="199"/>
      <c r="N770" s="66" t="s">
        <v>1294</v>
      </c>
      <c r="S770" s="426" t="s">
        <v>3238</v>
      </c>
      <c r="T770" s="14" t="s">
        <v>3226</v>
      </c>
      <c r="U770" s="14" t="s">
        <v>82</v>
      </c>
      <c r="V770" s="14">
        <v>15</v>
      </c>
      <c r="W770" s="14"/>
      <c r="X770" s="14"/>
      <c r="Y770" s="492">
        <v>0</v>
      </c>
      <c r="Z770" s="197"/>
      <c r="AA770" s="197"/>
      <c r="AB770" s="197"/>
      <c r="AC770" s="197"/>
      <c r="AD770" s="197"/>
      <c r="AE770" s="197"/>
      <c r="AF770" s="6" t="s">
        <v>3227</v>
      </c>
    </row>
    <row r="771" spans="1:32" hidden="1" x14ac:dyDescent="0.3">
      <c r="A771" s="66" t="s">
        <v>1351</v>
      </c>
      <c r="B771" s="65" t="s">
        <v>920</v>
      </c>
      <c r="C771" s="96" t="s">
        <v>2072</v>
      </c>
      <c r="D771" s="65">
        <v>500</v>
      </c>
      <c r="E771" s="82"/>
      <c r="F771" s="174">
        <v>2.2000000000000002</v>
      </c>
      <c r="G771" s="187">
        <f>Tabla14914[[#This Row],[PPF (µmol/s)]]/Tabla14914[[#This Row],[Power use (W)]]</f>
        <v>0</v>
      </c>
      <c r="H771" s="199"/>
      <c r="I771" s="199"/>
      <c r="J771" s="199"/>
      <c r="K771" s="230">
        <v>2.2000000000000002</v>
      </c>
      <c r="L771" s="199"/>
      <c r="M771" s="199"/>
      <c r="N771" s="57" t="s">
        <v>919</v>
      </c>
      <c r="S771" s="547" t="s">
        <v>3239</v>
      </c>
      <c r="T771" s="546" t="s">
        <v>3228</v>
      </c>
      <c r="U771" s="545" t="s">
        <v>82</v>
      </c>
      <c r="V771" s="545">
        <v>18</v>
      </c>
      <c r="W771" s="545"/>
      <c r="X771" s="545"/>
      <c r="Y771" s="492">
        <v>0</v>
      </c>
      <c r="Z771" s="197"/>
      <c r="AA771" s="197"/>
      <c r="AB771" s="197"/>
      <c r="AC771" s="197"/>
      <c r="AD771" s="197"/>
      <c r="AE771" s="197"/>
      <c r="AF771" s="574" t="s">
        <v>3227</v>
      </c>
    </row>
    <row r="772" spans="1:32" hidden="1" x14ac:dyDescent="0.3">
      <c r="A772" s="4"/>
      <c r="B772" s="65" t="s">
        <v>921</v>
      </c>
      <c r="C772" s="96" t="s">
        <v>2071</v>
      </c>
      <c r="D772" s="65">
        <v>750</v>
      </c>
      <c r="E772" s="82"/>
      <c r="F772" s="174">
        <v>2.2000000000000002</v>
      </c>
      <c r="G772" s="187">
        <f>Tabla14914[[#This Row],[PPF (µmol/s)]]/Tabla14914[[#This Row],[Power use (W)]]</f>
        <v>0</v>
      </c>
      <c r="H772" s="199"/>
      <c r="I772" s="199"/>
      <c r="J772" s="199"/>
      <c r="K772" s="230">
        <v>2.2000000000000002</v>
      </c>
      <c r="L772" s="199"/>
      <c r="M772" s="199"/>
      <c r="N772" s="57" t="s">
        <v>912</v>
      </c>
      <c r="S772" s="421"/>
      <c r="T772" s="11" t="s">
        <v>3229</v>
      </c>
      <c r="U772" s="14" t="s">
        <v>82</v>
      </c>
      <c r="V772" s="14">
        <v>12</v>
      </c>
      <c r="W772" s="14"/>
      <c r="X772" s="14"/>
      <c r="Y772" s="492">
        <v>0</v>
      </c>
      <c r="Z772" s="197"/>
      <c r="AA772" s="197"/>
      <c r="AB772" s="197"/>
      <c r="AC772" s="197"/>
      <c r="AD772" s="197"/>
      <c r="AE772" s="197"/>
      <c r="AF772" s="6" t="s">
        <v>3227</v>
      </c>
    </row>
    <row r="773" spans="1:32" hidden="1" x14ac:dyDescent="0.3">
      <c r="A773" s="4"/>
      <c r="B773" s="65" t="s">
        <v>922</v>
      </c>
      <c r="C773" s="96" t="s">
        <v>2070</v>
      </c>
      <c r="D773" s="65">
        <v>1000</v>
      </c>
      <c r="E773" s="82"/>
      <c r="F773" s="174">
        <v>2.2000000000000002</v>
      </c>
      <c r="G773" s="187">
        <f>Tabla14914[[#This Row],[PPF (µmol/s)]]/Tabla14914[[#This Row],[Power use (W)]]</f>
        <v>0</v>
      </c>
      <c r="H773" s="199"/>
      <c r="I773" s="199"/>
      <c r="J773" s="199"/>
      <c r="K773" s="230">
        <v>2.2000000000000002</v>
      </c>
      <c r="L773" s="199"/>
      <c r="M773" s="199"/>
      <c r="N773" s="57" t="s">
        <v>912</v>
      </c>
      <c r="S773" s="547"/>
      <c r="T773" s="546" t="s">
        <v>3230</v>
      </c>
      <c r="U773" s="545" t="s">
        <v>82</v>
      </c>
      <c r="V773" s="545">
        <v>15</v>
      </c>
      <c r="W773" s="545"/>
      <c r="X773" s="545"/>
      <c r="Y773" s="492">
        <v>0</v>
      </c>
      <c r="Z773" s="197"/>
      <c r="AA773" s="197"/>
      <c r="AB773" s="197"/>
      <c r="AC773" s="197"/>
      <c r="AD773" s="197"/>
      <c r="AE773" s="197"/>
      <c r="AF773" s="574" t="s">
        <v>3237</v>
      </c>
    </row>
    <row r="774" spans="1:32" hidden="1" x14ac:dyDescent="0.3">
      <c r="A774" s="4"/>
      <c r="B774" s="65" t="s">
        <v>914</v>
      </c>
      <c r="C774" s="96" t="s">
        <v>424</v>
      </c>
      <c r="D774" s="65">
        <v>60</v>
      </c>
      <c r="E774" s="82"/>
      <c r="F774" s="174">
        <v>2</v>
      </c>
      <c r="G774" s="187">
        <f>Tabla14914[[#This Row],[PPF (µmol/s)]]/Tabla14914[[#This Row],[Power use (W)]]</f>
        <v>0</v>
      </c>
      <c r="H774" s="199"/>
      <c r="I774" s="199"/>
      <c r="J774" s="199"/>
      <c r="K774" s="230">
        <v>2</v>
      </c>
      <c r="L774" s="199"/>
      <c r="M774" s="199"/>
      <c r="N774" s="66" t="s">
        <v>1295</v>
      </c>
      <c r="S774" s="421"/>
      <c r="T774" s="11" t="s">
        <v>3231</v>
      </c>
      <c r="U774" s="14" t="s">
        <v>82</v>
      </c>
      <c r="V774" s="14">
        <v>8</v>
      </c>
      <c r="W774" s="14"/>
      <c r="X774" s="14"/>
      <c r="Y774" s="492">
        <v>0</v>
      </c>
      <c r="Z774" s="197"/>
      <c r="AA774" s="197"/>
      <c r="AB774" s="197"/>
      <c r="AC774" s="197"/>
      <c r="AD774" s="197"/>
      <c r="AE774" s="197"/>
      <c r="AF774" s="6" t="s">
        <v>3237</v>
      </c>
    </row>
    <row r="775" spans="1:32" hidden="1" x14ac:dyDescent="0.3">
      <c r="A775" s="4"/>
      <c r="B775" s="65" t="s">
        <v>924</v>
      </c>
      <c r="C775" s="96" t="s">
        <v>2064</v>
      </c>
      <c r="D775" s="65">
        <v>120</v>
      </c>
      <c r="E775" s="82"/>
      <c r="F775" s="174">
        <v>2</v>
      </c>
      <c r="G775" s="187">
        <f>Tabla14914[[#This Row],[PPF (µmol/s)]]/Tabla14914[[#This Row],[Power use (W)]]</f>
        <v>0</v>
      </c>
      <c r="H775" s="199"/>
      <c r="I775" s="199"/>
      <c r="J775" s="199"/>
      <c r="K775" s="230">
        <v>2</v>
      </c>
      <c r="L775" s="199"/>
      <c r="M775" s="199"/>
      <c r="N775" s="57" t="s">
        <v>932</v>
      </c>
      <c r="S775" s="547"/>
      <c r="T775" s="546" t="s">
        <v>3232</v>
      </c>
      <c r="U775" s="545" t="s">
        <v>82</v>
      </c>
      <c r="V775" s="545">
        <v>12</v>
      </c>
      <c r="W775" s="545"/>
      <c r="X775" s="545"/>
      <c r="Y775" s="492">
        <v>0</v>
      </c>
      <c r="Z775" s="197"/>
      <c r="AA775" s="197"/>
      <c r="AB775" s="197"/>
      <c r="AC775" s="197"/>
      <c r="AD775" s="197"/>
      <c r="AE775" s="197"/>
      <c r="AF775" s="574" t="s">
        <v>3237</v>
      </c>
    </row>
    <row r="776" spans="1:32" hidden="1" x14ac:dyDescent="0.3">
      <c r="A776" s="4"/>
      <c r="B776" s="65" t="s">
        <v>925</v>
      </c>
      <c r="C776" s="96" t="s">
        <v>2064</v>
      </c>
      <c r="D776" s="65">
        <v>180</v>
      </c>
      <c r="E776" s="82"/>
      <c r="F776" s="174">
        <v>2</v>
      </c>
      <c r="G776" s="187">
        <f>Tabla14914[[#This Row],[PPF (µmol/s)]]/Tabla14914[[#This Row],[Power use (W)]]</f>
        <v>0</v>
      </c>
      <c r="H776" s="199"/>
      <c r="I776" s="199"/>
      <c r="J776" s="199"/>
      <c r="K776" s="230">
        <v>2</v>
      </c>
      <c r="L776" s="199"/>
      <c r="M776" s="199"/>
      <c r="N776" s="57" t="s">
        <v>932</v>
      </c>
      <c r="S776" s="421"/>
      <c r="T776" s="11" t="s">
        <v>3233</v>
      </c>
      <c r="U776" s="14" t="s">
        <v>82</v>
      </c>
      <c r="V776" s="14">
        <v>8</v>
      </c>
      <c r="W776" s="14"/>
      <c r="X776" s="14"/>
      <c r="Y776" s="492">
        <v>0</v>
      </c>
      <c r="Z776" s="197"/>
      <c r="AA776" s="197"/>
      <c r="AB776" s="197"/>
      <c r="AC776" s="197"/>
      <c r="AD776" s="197"/>
      <c r="AE776" s="197"/>
      <c r="AF776" s="6" t="s">
        <v>3227</v>
      </c>
    </row>
    <row r="777" spans="1:32" hidden="1" x14ac:dyDescent="0.3">
      <c r="A777" s="4"/>
      <c r="B777" s="65" t="s">
        <v>926</v>
      </c>
      <c r="C777" s="96" t="s">
        <v>2064</v>
      </c>
      <c r="D777" s="65">
        <v>240</v>
      </c>
      <c r="E777" s="82"/>
      <c r="F777" s="174">
        <v>2</v>
      </c>
      <c r="G777" s="187">
        <f>Tabla14914[[#This Row],[PPF (µmol/s)]]/Tabla14914[[#This Row],[Power use (W)]]</f>
        <v>0</v>
      </c>
      <c r="H777" s="199"/>
      <c r="I777" s="199"/>
      <c r="J777" s="199"/>
      <c r="K777" s="230">
        <v>2</v>
      </c>
      <c r="L777" s="199"/>
      <c r="M777" s="199"/>
      <c r="N777" s="57" t="s">
        <v>932</v>
      </c>
      <c r="S777" s="547"/>
      <c r="T777" s="546" t="s">
        <v>3235</v>
      </c>
      <c r="U777" s="545" t="s">
        <v>82</v>
      </c>
      <c r="V777" s="545">
        <v>36</v>
      </c>
      <c r="W777" s="545"/>
      <c r="X777" s="545"/>
      <c r="Y777" s="492">
        <v>0</v>
      </c>
      <c r="Z777" s="197"/>
      <c r="AA777" s="197"/>
      <c r="AB777" s="197"/>
      <c r="AC777" s="197"/>
      <c r="AD777" s="197"/>
      <c r="AE777" s="197"/>
      <c r="AF777" s="574" t="s">
        <v>3227</v>
      </c>
    </row>
    <row r="778" spans="1:32" hidden="1" x14ac:dyDescent="0.3">
      <c r="A778" s="4"/>
      <c r="B778" s="65" t="s">
        <v>927</v>
      </c>
      <c r="C778" s="96" t="s">
        <v>2064</v>
      </c>
      <c r="D778" s="65">
        <v>360</v>
      </c>
      <c r="E778" s="82"/>
      <c r="F778" s="174">
        <v>2</v>
      </c>
      <c r="G778" s="187">
        <f>Tabla14914[[#This Row],[PPF (µmol/s)]]/Tabla14914[[#This Row],[Power use (W)]]</f>
        <v>0</v>
      </c>
      <c r="H778" s="199"/>
      <c r="I778" s="199"/>
      <c r="J778" s="199"/>
      <c r="K778" s="230">
        <v>2</v>
      </c>
      <c r="L778" s="199"/>
      <c r="M778" s="199"/>
      <c r="N778" s="57" t="s">
        <v>932</v>
      </c>
      <c r="S778" s="421"/>
      <c r="T778" s="11" t="s">
        <v>3234</v>
      </c>
      <c r="U778" s="14" t="s">
        <v>82</v>
      </c>
      <c r="V778" s="14">
        <v>10</v>
      </c>
      <c r="W778" s="14"/>
      <c r="X778" s="14"/>
      <c r="Y778" s="492">
        <v>0</v>
      </c>
      <c r="Z778" s="197"/>
      <c r="AA778" s="197"/>
      <c r="AB778" s="197"/>
      <c r="AC778" s="197"/>
      <c r="AD778" s="197"/>
      <c r="AE778" s="197"/>
      <c r="AF778" s="6" t="s">
        <v>3237</v>
      </c>
    </row>
    <row r="779" spans="1:32" hidden="1" x14ac:dyDescent="0.3">
      <c r="A779" s="4"/>
      <c r="B779" s="65" t="s">
        <v>933</v>
      </c>
      <c r="C779" s="65" t="s">
        <v>82</v>
      </c>
      <c r="D779" s="65">
        <v>12</v>
      </c>
      <c r="E779" s="82"/>
      <c r="F779" s="174">
        <v>2</v>
      </c>
      <c r="G779" s="187">
        <f>Tabla14914[[#This Row],[PPF (µmol/s)]]/Tabla14914[[#This Row],[Power use (W)]]</f>
        <v>0</v>
      </c>
      <c r="H779" s="199"/>
      <c r="I779" s="199"/>
      <c r="J779" s="199"/>
      <c r="K779" s="230">
        <v>2</v>
      </c>
      <c r="L779" s="199"/>
      <c r="M779" s="199"/>
      <c r="N779" s="66" t="s">
        <v>1296</v>
      </c>
      <c r="S779" s="587"/>
      <c r="T779" s="552" t="s">
        <v>3236</v>
      </c>
      <c r="U779" s="580" t="s">
        <v>82</v>
      </c>
      <c r="V779" s="580">
        <v>15</v>
      </c>
      <c r="W779" s="580"/>
      <c r="X779" s="580"/>
      <c r="Y779" s="492">
        <v>0</v>
      </c>
      <c r="Z779" s="197"/>
      <c r="AA779" s="197"/>
      <c r="AB779" s="197"/>
      <c r="AC779" s="197"/>
      <c r="AD779" s="197"/>
      <c r="AE779" s="197"/>
      <c r="AF779" s="586" t="s">
        <v>3237</v>
      </c>
    </row>
    <row r="780" spans="1:32" hidden="1" x14ac:dyDescent="0.3">
      <c r="A780" s="4"/>
      <c r="B780" s="65" t="s">
        <v>934</v>
      </c>
      <c r="C780" s="65" t="s">
        <v>82</v>
      </c>
      <c r="D780" s="65">
        <v>18</v>
      </c>
      <c r="E780" s="82"/>
      <c r="F780" s="174">
        <v>2</v>
      </c>
      <c r="G780" s="187">
        <f>Tabla14914[[#This Row],[PPF (µmol/s)]]/Tabla14914[[#This Row],[Power use (W)]]</f>
        <v>0</v>
      </c>
      <c r="H780" s="199"/>
      <c r="I780" s="199"/>
      <c r="J780" s="199"/>
      <c r="K780" s="230">
        <v>2</v>
      </c>
      <c r="L780" s="199"/>
      <c r="M780" s="199"/>
      <c r="N780" s="66" t="s">
        <v>1296</v>
      </c>
      <c r="S780" s="421" t="s">
        <v>3243</v>
      </c>
      <c r="T780" s="11" t="s">
        <v>3242</v>
      </c>
      <c r="U780" s="14" t="s">
        <v>82</v>
      </c>
      <c r="V780" s="11"/>
      <c r="W780" s="11"/>
      <c r="X780" s="11"/>
      <c r="Y780" s="260"/>
      <c r="Z780" s="197"/>
      <c r="AA780" s="197"/>
      <c r="AB780" s="197"/>
      <c r="AC780" s="197"/>
      <c r="AD780" s="197"/>
      <c r="AE780" s="197"/>
      <c r="AF780" s="4"/>
    </row>
    <row r="781" spans="1:32" hidden="1" x14ac:dyDescent="0.3">
      <c r="A781" s="4"/>
      <c r="B781" s="65" t="s">
        <v>935</v>
      </c>
      <c r="C781" s="65" t="s">
        <v>82</v>
      </c>
      <c r="D781" s="65">
        <v>30</v>
      </c>
      <c r="E781" s="82"/>
      <c r="F781" s="174">
        <v>2</v>
      </c>
      <c r="G781" s="187">
        <f>Tabla14914[[#This Row],[PPF (µmol/s)]]/Tabla14914[[#This Row],[Power use (W)]]</f>
        <v>0</v>
      </c>
      <c r="H781" s="199"/>
      <c r="I781" s="199"/>
      <c r="J781" s="199"/>
      <c r="K781" s="230">
        <v>2</v>
      </c>
      <c r="L781" s="199"/>
      <c r="M781" s="199"/>
      <c r="N781" s="66" t="s">
        <v>1296</v>
      </c>
      <c r="S781" s="547"/>
      <c r="T781" s="546" t="s">
        <v>3389</v>
      </c>
      <c r="U781" s="546" t="s">
        <v>82</v>
      </c>
      <c r="V781" s="546">
        <v>9</v>
      </c>
      <c r="W781" s="546">
        <v>16</v>
      </c>
      <c r="X781" s="170">
        <v>1.8</v>
      </c>
      <c r="Y781" s="559">
        <v>1.7777777777777777</v>
      </c>
      <c r="Z781" s="197"/>
      <c r="AA781" s="197"/>
      <c r="AB781" s="197">
        <v>1.8</v>
      </c>
      <c r="AC781" s="197"/>
      <c r="AD781" s="197"/>
      <c r="AE781" s="197"/>
      <c r="AF781" s="562" t="s">
        <v>3396</v>
      </c>
    </row>
    <row r="782" spans="1:32" ht="18.600000000000001" hidden="1" thickBot="1" x14ac:dyDescent="0.4">
      <c r="A782" s="56" t="s">
        <v>938</v>
      </c>
      <c r="B782" s="53"/>
      <c r="C782" s="27"/>
      <c r="D782" s="27"/>
      <c r="E782" s="27"/>
      <c r="F782" s="27"/>
      <c r="G782" s="158"/>
      <c r="H782" s="190"/>
      <c r="I782" s="190"/>
      <c r="J782" s="190"/>
      <c r="K782" s="190"/>
      <c r="L782" s="190"/>
      <c r="M782" s="190"/>
      <c r="N782" s="16"/>
      <c r="S782" s="429"/>
      <c r="T782" s="11" t="s">
        <v>3390</v>
      </c>
      <c r="U782" s="11" t="s">
        <v>82</v>
      </c>
      <c r="V782" s="13">
        <v>15</v>
      </c>
      <c r="W782" s="13">
        <v>27</v>
      </c>
      <c r="X782" s="170">
        <v>1.8</v>
      </c>
      <c r="Y782" s="260">
        <v>1.8</v>
      </c>
      <c r="Z782" s="197"/>
      <c r="AA782" s="197"/>
      <c r="AB782" s="197">
        <v>1.8</v>
      </c>
      <c r="AC782" s="197"/>
      <c r="AD782" s="197"/>
      <c r="AE782" s="197"/>
      <c r="AF782" s="4" t="s">
        <v>3396</v>
      </c>
    </row>
    <row r="783" spans="1:32" hidden="1" x14ac:dyDescent="0.3">
      <c r="A783" s="28" t="s">
        <v>944</v>
      </c>
      <c r="B783" s="65" t="s">
        <v>939</v>
      </c>
      <c r="C783" s="96" t="s">
        <v>2085</v>
      </c>
      <c r="D783" s="65">
        <v>550</v>
      </c>
      <c r="E783" s="65">
        <v>1155</v>
      </c>
      <c r="F783" s="65">
        <v>2.1</v>
      </c>
      <c r="G783" s="222">
        <f>Tabla14914[[#This Row],[PPF (µmol/s)]]/Tabla14914[[#This Row],[Power use (W)]]</f>
        <v>2.1</v>
      </c>
      <c r="H783" s="195"/>
      <c r="I783" s="195"/>
      <c r="J783" s="195"/>
      <c r="K783" s="218">
        <v>2.1</v>
      </c>
      <c r="L783" s="195"/>
      <c r="M783" s="195"/>
      <c r="N783" s="66" t="s">
        <v>1306</v>
      </c>
      <c r="S783" s="547"/>
      <c r="T783" s="546" t="s">
        <v>3391</v>
      </c>
      <c r="U783" s="546" t="s">
        <v>82</v>
      </c>
      <c r="V783" s="546">
        <v>15</v>
      </c>
      <c r="W783" s="546">
        <v>27</v>
      </c>
      <c r="X783" s="170">
        <v>1.8</v>
      </c>
      <c r="Y783" s="559">
        <v>1.8</v>
      </c>
      <c r="Z783" s="197"/>
      <c r="AA783" s="197"/>
      <c r="AB783" s="197">
        <v>1.8</v>
      </c>
      <c r="AC783" s="197"/>
      <c r="AD783" s="197"/>
      <c r="AE783" s="197"/>
      <c r="AF783" s="562" t="s">
        <v>3397</v>
      </c>
    </row>
    <row r="784" spans="1:32" hidden="1" x14ac:dyDescent="0.3">
      <c r="A784" s="28" t="s">
        <v>945</v>
      </c>
      <c r="B784" s="65" t="s">
        <v>941</v>
      </c>
      <c r="C784" s="96" t="s">
        <v>2085</v>
      </c>
      <c r="D784" s="65">
        <v>410</v>
      </c>
      <c r="E784" s="65">
        <v>820</v>
      </c>
      <c r="F784" s="65">
        <v>2</v>
      </c>
      <c r="G784" s="222">
        <f>Tabla14914[[#This Row],[PPF (µmol/s)]]/Tabla14914[[#This Row],[Power use (W)]]</f>
        <v>2</v>
      </c>
      <c r="H784" s="195"/>
      <c r="I784" s="195"/>
      <c r="J784" s="195"/>
      <c r="K784" s="218">
        <v>2</v>
      </c>
      <c r="L784" s="195"/>
      <c r="M784" s="195"/>
      <c r="N784" s="66" t="s">
        <v>1307</v>
      </c>
      <c r="S784" s="421"/>
      <c r="T784" s="11" t="s">
        <v>3392</v>
      </c>
      <c r="U784" s="11" t="s">
        <v>82</v>
      </c>
      <c r="V784" s="11">
        <v>22</v>
      </c>
      <c r="W784" s="11">
        <v>40</v>
      </c>
      <c r="X784" s="170">
        <v>1.8</v>
      </c>
      <c r="Y784" s="260">
        <v>1.8181818181818181</v>
      </c>
      <c r="Z784" s="197"/>
      <c r="AA784" s="197"/>
      <c r="AB784" s="197">
        <v>1.8</v>
      </c>
      <c r="AC784" s="197"/>
      <c r="AD784" s="197"/>
      <c r="AE784" s="197"/>
      <c r="AF784" s="4" t="s">
        <v>3396</v>
      </c>
    </row>
    <row r="785" spans="1:32" hidden="1" x14ac:dyDescent="0.3">
      <c r="A785" s="280" t="s">
        <v>2019</v>
      </c>
      <c r="B785" s="65" t="s">
        <v>942</v>
      </c>
      <c r="C785" s="96" t="s">
        <v>2085</v>
      </c>
      <c r="D785" s="82"/>
      <c r="E785" s="82"/>
      <c r="F785" s="82"/>
      <c r="G785" s="185"/>
      <c r="H785" s="195"/>
      <c r="I785" s="195"/>
      <c r="J785" s="195"/>
      <c r="K785" s="195"/>
      <c r="L785" s="195"/>
      <c r="M785" s="195"/>
      <c r="N785" s="66" t="s">
        <v>1308</v>
      </c>
      <c r="S785" s="547"/>
      <c r="T785" s="546" t="s">
        <v>3393</v>
      </c>
      <c r="U785" s="546" t="s">
        <v>82</v>
      </c>
      <c r="V785" s="546">
        <v>22</v>
      </c>
      <c r="W785" s="546">
        <v>40</v>
      </c>
      <c r="X785" s="170">
        <v>1.8</v>
      </c>
      <c r="Y785" s="559">
        <v>1.8181818181818181</v>
      </c>
      <c r="Z785" s="197"/>
      <c r="AA785" s="197"/>
      <c r="AB785" s="197">
        <v>1.8</v>
      </c>
      <c r="AC785" s="197"/>
      <c r="AD785" s="197"/>
      <c r="AE785" s="197"/>
      <c r="AF785" s="562" t="s">
        <v>3397</v>
      </c>
    </row>
    <row r="786" spans="1:32" hidden="1" x14ac:dyDescent="0.3">
      <c r="A786" s="64"/>
      <c r="B786" s="84" t="s">
        <v>943</v>
      </c>
      <c r="C786" s="96" t="s">
        <v>2085</v>
      </c>
      <c r="D786" s="86"/>
      <c r="E786" s="86"/>
      <c r="F786" s="86"/>
      <c r="G786" s="157"/>
      <c r="H786" s="195"/>
      <c r="I786" s="195"/>
      <c r="J786" s="195"/>
      <c r="K786" s="195"/>
      <c r="L786" s="195"/>
      <c r="M786" s="195"/>
      <c r="N786" s="76" t="s">
        <v>1308</v>
      </c>
      <c r="S786" s="421"/>
      <c r="T786" s="11" t="s">
        <v>3394</v>
      </c>
      <c r="U786" s="11" t="s">
        <v>82</v>
      </c>
      <c r="V786" s="11">
        <v>30</v>
      </c>
      <c r="W786" s="11">
        <v>54</v>
      </c>
      <c r="X786" s="170">
        <v>1.8</v>
      </c>
      <c r="Y786" s="260">
        <v>1.8</v>
      </c>
      <c r="Z786" s="197"/>
      <c r="AA786" s="197"/>
      <c r="AB786" s="197">
        <v>1.8</v>
      </c>
      <c r="AC786" s="197"/>
      <c r="AD786" s="197"/>
      <c r="AE786" s="197"/>
      <c r="AF786" s="4" t="s">
        <v>3396</v>
      </c>
    </row>
    <row r="787" spans="1:32" ht="18.600000000000001" hidden="1" thickBot="1" x14ac:dyDescent="0.4">
      <c r="A787" s="101" t="s">
        <v>1309</v>
      </c>
      <c r="B787" s="98"/>
      <c r="C787" s="99"/>
      <c r="D787" s="99"/>
      <c r="E787" s="99"/>
      <c r="F787" s="99"/>
      <c r="G787" s="162"/>
      <c r="H787" s="193"/>
      <c r="I787" s="193"/>
      <c r="J787" s="193"/>
      <c r="K787" s="193"/>
      <c r="L787" s="193"/>
      <c r="M787" s="193"/>
      <c r="N787" s="100"/>
      <c r="S787" s="547"/>
      <c r="T787" s="546" t="s">
        <v>3395</v>
      </c>
      <c r="U787" s="546" t="s">
        <v>82</v>
      </c>
      <c r="V787" s="546">
        <v>30</v>
      </c>
      <c r="W787" s="546">
        <v>54</v>
      </c>
      <c r="X787" s="170">
        <v>1.8</v>
      </c>
      <c r="Y787" s="559">
        <v>1.8</v>
      </c>
      <c r="Z787" s="197"/>
      <c r="AA787" s="197"/>
      <c r="AB787" s="197">
        <v>1.8</v>
      </c>
      <c r="AC787" s="197"/>
      <c r="AD787" s="197"/>
      <c r="AE787" s="197"/>
      <c r="AF787" s="562" t="s">
        <v>3397</v>
      </c>
    </row>
    <row r="788" spans="1:32" hidden="1" x14ac:dyDescent="0.3">
      <c r="A788" s="30" t="s">
        <v>1329</v>
      </c>
      <c r="B788" s="102" t="s">
        <v>1310</v>
      </c>
      <c r="C788" s="96" t="s">
        <v>424</v>
      </c>
      <c r="D788" s="85">
        <v>330</v>
      </c>
      <c r="E788" s="85">
        <v>790</v>
      </c>
      <c r="F788" s="102">
        <v>2.4</v>
      </c>
      <c r="G788" s="243">
        <f>Tabla14914[[#This Row],[PPF (µmol/s)]]/Tabla14914[[#This Row],[Power use (W)]]</f>
        <v>2.393939393939394</v>
      </c>
      <c r="H788" s="210"/>
      <c r="I788" s="210"/>
      <c r="J788" s="210"/>
      <c r="K788" s="245">
        <v>2.393939393939394</v>
      </c>
      <c r="L788" s="210"/>
      <c r="M788" s="210"/>
      <c r="N788" s="61" t="s">
        <v>252</v>
      </c>
      <c r="S788" s="421" t="s">
        <v>3424</v>
      </c>
      <c r="T788" s="11" t="s">
        <v>3418</v>
      </c>
      <c r="U788" s="11" t="s">
        <v>82</v>
      </c>
      <c r="V788" s="11"/>
      <c r="W788" s="11"/>
      <c r="X788" s="11"/>
      <c r="Y788" s="260"/>
      <c r="Z788" s="197"/>
      <c r="AA788" s="197"/>
      <c r="AB788" s="197"/>
      <c r="AC788" s="197"/>
      <c r="AD788" s="197"/>
      <c r="AE788" s="197"/>
      <c r="AF788" s="4"/>
    </row>
    <row r="789" spans="1:32" hidden="1" x14ac:dyDescent="0.3">
      <c r="A789" s="65" t="s">
        <v>1330</v>
      </c>
      <c r="B789" s="96" t="s">
        <v>1311</v>
      </c>
      <c r="C789" s="96" t="s">
        <v>424</v>
      </c>
      <c r="D789" s="85">
        <v>330</v>
      </c>
      <c r="E789" s="65">
        <v>860</v>
      </c>
      <c r="F789" s="96">
        <v>2.6</v>
      </c>
      <c r="G789" s="234">
        <f>Tabla14914[[#This Row],[PPF (µmol/s)]]/Tabla14914[[#This Row],[Power use (W)]]</f>
        <v>2.606060606060606</v>
      </c>
      <c r="H789" s="207"/>
      <c r="I789" s="207"/>
      <c r="J789" s="207"/>
      <c r="K789" s="207"/>
      <c r="L789" s="236">
        <v>2.606060606060606</v>
      </c>
      <c r="M789" s="207"/>
      <c r="N789" s="61" t="s">
        <v>252</v>
      </c>
      <c r="S789" s="429" t="s">
        <v>3423</v>
      </c>
      <c r="T789" s="13" t="s">
        <v>3422</v>
      </c>
      <c r="U789" s="13" t="s">
        <v>82</v>
      </c>
      <c r="V789" s="13"/>
      <c r="W789" s="13"/>
      <c r="X789" s="175">
        <v>2.1</v>
      </c>
      <c r="Y789" s="260" t="e">
        <v>#DIV/0!</v>
      </c>
      <c r="Z789" s="197"/>
      <c r="AA789" s="197"/>
      <c r="AB789" s="197"/>
      <c r="AC789" s="197">
        <v>2.1</v>
      </c>
      <c r="AD789" s="197"/>
      <c r="AE789" s="197"/>
      <c r="AF789" s="8"/>
    </row>
    <row r="790" spans="1:32" hidden="1" x14ac:dyDescent="0.3">
      <c r="A790" s="280" t="s">
        <v>2019</v>
      </c>
      <c r="B790" s="96" t="s">
        <v>1312</v>
      </c>
      <c r="C790" s="96" t="s">
        <v>424</v>
      </c>
      <c r="D790" s="85">
        <v>530</v>
      </c>
      <c r="E790" s="65">
        <v>1270</v>
      </c>
      <c r="F790" s="96">
        <v>2.4</v>
      </c>
      <c r="G790" s="234">
        <f>Tabla14914[[#This Row],[PPF (µmol/s)]]/Tabla14914[[#This Row],[Power use (W)]]</f>
        <v>2.3962264150943398</v>
      </c>
      <c r="H790" s="207"/>
      <c r="I790" s="207"/>
      <c r="J790" s="207"/>
      <c r="K790" s="236">
        <v>2.3962264150943398</v>
      </c>
      <c r="L790" s="207"/>
      <c r="M790" s="207"/>
      <c r="N790" s="61" t="s">
        <v>252</v>
      </c>
      <c r="S790" s="421" t="s">
        <v>3573</v>
      </c>
      <c r="T790" s="11" t="s">
        <v>3568</v>
      </c>
      <c r="U790" s="13" t="s">
        <v>82</v>
      </c>
      <c r="V790" s="11"/>
      <c r="W790" s="11">
        <v>16</v>
      </c>
      <c r="X790" s="11"/>
      <c r="Y790" s="260"/>
      <c r="Z790" s="197"/>
      <c r="AA790" s="197"/>
      <c r="AB790" s="197"/>
      <c r="AC790" s="197"/>
      <c r="AD790" s="197"/>
      <c r="AE790" s="197"/>
      <c r="AF790" s="4"/>
    </row>
    <row r="791" spans="1:32" hidden="1" x14ac:dyDescent="0.3">
      <c r="A791" s="4"/>
      <c r="B791" s="96" t="s">
        <v>1313</v>
      </c>
      <c r="C791" s="96" t="s">
        <v>424</v>
      </c>
      <c r="D791" s="85">
        <v>530</v>
      </c>
      <c r="E791" s="11">
        <v>1380</v>
      </c>
      <c r="F791" s="11">
        <v>2.6</v>
      </c>
      <c r="G791" s="219">
        <f>Tabla14914[[#This Row],[PPF (µmol/s)]]/Tabla14914[[#This Row],[Power use (W)]]</f>
        <v>2.6037735849056602</v>
      </c>
      <c r="H791" s="196"/>
      <c r="I791" s="196"/>
      <c r="J791" s="196"/>
      <c r="K791" s="196"/>
      <c r="L791" s="211">
        <v>2.6037735849056602</v>
      </c>
      <c r="M791" s="196"/>
      <c r="N791" s="61" t="s">
        <v>252</v>
      </c>
      <c r="S791" s="587" t="s">
        <v>3572</v>
      </c>
      <c r="T791" s="546" t="s">
        <v>3569</v>
      </c>
      <c r="U791" s="552" t="s">
        <v>82</v>
      </c>
      <c r="V791" s="552"/>
      <c r="W791" s="552">
        <v>25</v>
      </c>
      <c r="X791" s="552"/>
      <c r="Y791" s="559"/>
      <c r="Z791" s="197"/>
      <c r="AA791" s="197"/>
      <c r="AB791" s="197"/>
      <c r="AC791" s="197"/>
      <c r="AD791" s="197"/>
      <c r="AE791" s="197"/>
      <c r="AF791" s="575"/>
    </row>
    <row r="792" spans="1:32" hidden="1" x14ac:dyDescent="0.3">
      <c r="A792" s="4"/>
      <c r="B792" s="11" t="s">
        <v>1315</v>
      </c>
      <c r="C792" s="96" t="s">
        <v>424</v>
      </c>
      <c r="D792" s="11">
        <v>40</v>
      </c>
      <c r="E792" s="11">
        <v>92</v>
      </c>
      <c r="F792" s="11">
        <v>2.4</v>
      </c>
      <c r="G792" s="219">
        <f>Tabla14914[[#This Row],[PPF (µmol/s)]]/Tabla14914[[#This Row],[Power use (W)]]</f>
        <v>2.2999999999999998</v>
      </c>
      <c r="H792" s="196"/>
      <c r="I792" s="196"/>
      <c r="J792" s="196"/>
      <c r="K792" s="211">
        <v>2.2999999999999998</v>
      </c>
      <c r="L792" s="196"/>
      <c r="M792" s="196"/>
      <c r="N792" s="61" t="s">
        <v>252</v>
      </c>
      <c r="S792" s="421"/>
      <c r="T792" s="11" t="s">
        <v>3570</v>
      </c>
      <c r="U792" s="13" t="s">
        <v>82</v>
      </c>
      <c r="V792" s="11"/>
      <c r="W792" s="11">
        <v>32</v>
      </c>
      <c r="X792" s="11"/>
      <c r="Y792" s="260"/>
      <c r="Z792" s="197"/>
      <c r="AA792" s="197"/>
      <c r="AB792" s="197"/>
      <c r="AC792" s="197"/>
      <c r="AD792" s="197"/>
      <c r="AE792" s="197"/>
      <c r="AF792" s="4"/>
    </row>
    <row r="793" spans="1:32" hidden="1" x14ac:dyDescent="0.3">
      <c r="A793" s="4"/>
      <c r="B793" s="11" t="s">
        <v>1316</v>
      </c>
      <c r="C793" s="96" t="s">
        <v>2071</v>
      </c>
      <c r="D793" s="11">
        <v>170</v>
      </c>
      <c r="E793" s="11">
        <v>405</v>
      </c>
      <c r="F793" s="11">
        <v>2.4</v>
      </c>
      <c r="G793" s="219">
        <f>Tabla14914[[#This Row],[PPF (µmol/s)]]/Tabla14914[[#This Row],[Power use (W)]]</f>
        <v>2.3823529411764706</v>
      </c>
      <c r="H793" s="196"/>
      <c r="I793" s="196"/>
      <c r="J793" s="196"/>
      <c r="K793" s="211">
        <v>2.3823529411764706</v>
      </c>
      <c r="L793" s="196"/>
      <c r="M793" s="196"/>
      <c r="N793" s="68" t="s">
        <v>1367</v>
      </c>
      <c r="S793" s="587"/>
      <c r="T793" s="552" t="s">
        <v>3571</v>
      </c>
      <c r="U793" s="552" t="s">
        <v>82</v>
      </c>
      <c r="V793" s="552"/>
      <c r="W793" s="552"/>
      <c r="X793" s="552"/>
      <c r="Y793" s="559"/>
      <c r="Z793" s="197"/>
      <c r="AA793" s="197"/>
      <c r="AB793" s="197"/>
      <c r="AC793" s="197"/>
      <c r="AD793" s="197"/>
      <c r="AE793" s="197"/>
      <c r="AF793" s="575"/>
    </row>
    <row r="794" spans="1:32" hidden="1" x14ac:dyDescent="0.3">
      <c r="A794" s="4"/>
      <c r="B794" s="11" t="s">
        <v>1317</v>
      </c>
      <c r="C794" s="96" t="s">
        <v>2071</v>
      </c>
      <c r="D794" s="11">
        <v>240</v>
      </c>
      <c r="E794" s="11">
        <v>570</v>
      </c>
      <c r="F794" s="11">
        <v>2.4</v>
      </c>
      <c r="G794" s="219">
        <f>Tabla14914[[#This Row],[PPF (µmol/s)]]/Tabla14914[[#This Row],[Power use (W)]]</f>
        <v>2.375</v>
      </c>
      <c r="H794" s="196"/>
      <c r="I794" s="196"/>
      <c r="J794" s="196"/>
      <c r="K794" s="211">
        <v>2.375</v>
      </c>
      <c r="L794" s="196"/>
      <c r="M794" s="196"/>
      <c r="N794" s="68" t="s">
        <v>1368</v>
      </c>
      <c r="S794" s="421"/>
      <c r="T794" s="11" t="s">
        <v>3582</v>
      </c>
      <c r="U794" s="13" t="s">
        <v>82</v>
      </c>
      <c r="V794" s="11">
        <v>9</v>
      </c>
      <c r="W794" s="11"/>
      <c r="X794" s="11"/>
      <c r="Y794" s="492">
        <v>0</v>
      </c>
      <c r="Z794" s="197"/>
      <c r="AA794" s="197"/>
      <c r="AB794" s="197"/>
      <c r="AC794" s="197"/>
      <c r="AD794" s="197"/>
      <c r="AE794" s="197"/>
      <c r="AF794" s="4" t="s">
        <v>3583</v>
      </c>
    </row>
    <row r="795" spans="1:32" hidden="1" x14ac:dyDescent="0.3">
      <c r="A795" s="4"/>
      <c r="B795" s="11" t="s">
        <v>1318</v>
      </c>
      <c r="C795" s="96" t="s">
        <v>2070</v>
      </c>
      <c r="D795" s="11">
        <v>320</v>
      </c>
      <c r="E795" s="11">
        <v>760</v>
      </c>
      <c r="F795" s="11">
        <v>2.4</v>
      </c>
      <c r="G795" s="219">
        <f>Tabla14914[[#This Row],[PPF (µmol/s)]]/Tabla14914[[#This Row],[Power use (W)]]</f>
        <v>2.375</v>
      </c>
      <c r="H795" s="196"/>
      <c r="I795" s="196"/>
      <c r="J795" s="196"/>
      <c r="K795" s="211">
        <v>2.375</v>
      </c>
      <c r="L795" s="196"/>
      <c r="M795" s="196"/>
      <c r="N795" s="68" t="s">
        <v>1369</v>
      </c>
      <c r="S795" s="547"/>
      <c r="T795" s="546" t="s">
        <v>3584</v>
      </c>
      <c r="U795" s="552" t="s">
        <v>82</v>
      </c>
      <c r="V795" s="546">
        <v>15</v>
      </c>
      <c r="W795" s="546"/>
      <c r="X795" s="546"/>
      <c r="Y795" s="492">
        <v>0</v>
      </c>
      <c r="Z795" s="197"/>
      <c r="AA795" s="197"/>
      <c r="AB795" s="197"/>
      <c r="AC795" s="197"/>
      <c r="AD795" s="197"/>
      <c r="AE795" s="197"/>
      <c r="AF795" s="562" t="s">
        <v>3585</v>
      </c>
    </row>
    <row r="796" spans="1:32" hidden="1" x14ac:dyDescent="0.3">
      <c r="A796" s="4"/>
      <c r="B796" s="11" t="s">
        <v>1319</v>
      </c>
      <c r="C796" s="96" t="s">
        <v>2070</v>
      </c>
      <c r="D796" s="11">
        <v>640</v>
      </c>
      <c r="E796" s="11">
        <v>1520</v>
      </c>
      <c r="F796" s="11">
        <v>2.4</v>
      </c>
      <c r="G796" s="219">
        <f>Tabla14914[[#This Row],[PPF (µmol/s)]]/Tabla14914[[#This Row],[Power use (W)]]</f>
        <v>2.375</v>
      </c>
      <c r="H796" s="196"/>
      <c r="I796" s="196"/>
      <c r="J796" s="196"/>
      <c r="K796" s="211">
        <v>2.375</v>
      </c>
      <c r="L796" s="196"/>
      <c r="M796" s="196"/>
      <c r="N796" s="68" t="s">
        <v>1370</v>
      </c>
      <c r="S796" s="421"/>
      <c r="T796" s="11" t="s">
        <v>3586</v>
      </c>
      <c r="U796" s="13" t="s">
        <v>82</v>
      </c>
      <c r="V796" s="11">
        <v>18</v>
      </c>
      <c r="W796" s="11"/>
      <c r="X796" s="11"/>
      <c r="Y796" s="492">
        <v>0</v>
      </c>
      <c r="Z796" s="197"/>
      <c r="AA796" s="197"/>
      <c r="AB796" s="197"/>
      <c r="AC796" s="197"/>
      <c r="AD796" s="197"/>
      <c r="AE796" s="197"/>
      <c r="AF796" s="4" t="s">
        <v>3587</v>
      </c>
    </row>
    <row r="797" spans="1:32" hidden="1" x14ac:dyDescent="0.3">
      <c r="A797" s="4"/>
      <c r="B797" s="11" t="s">
        <v>1320</v>
      </c>
      <c r="C797" s="96" t="s">
        <v>2071</v>
      </c>
      <c r="D797" s="11">
        <v>170</v>
      </c>
      <c r="E797" s="11">
        <v>435</v>
      </c>
      <c r="F797" s="11">
        <v>2.6</v>
      </c>
      <c r="G797" s="219">
        <f>Tabla14914[[#This Row],[PPF (µmol/s)]]/Tabla14914[[#This Row],[Power use (W)]]</f>
        <v>2.5588235294117645</v>
      </c>
      <c r="H797" s="196"/>
      <c r="I797" s="196"/>
      <c r="J797" s="196"/>
      <c r="K797" s="196"/>
      <c r="L797" s="211">
        <v>2.5588235294117645</v>
      </c>
      <c r="M797" s="196"/>
      <c r="N797" s="68" t="s">
        <v>1371</v>
      </c>
      <c r="S797" s="587"/>
      <c r="T797" s="552" t="s">
        <v>3588</v>
      </c>
      <c r="U797" s="552" t="s">
        <v>82</v>
      </c>
      <c r="V797" s="552">
        <v>22</v>
      </c>
      <c r="W797" s="552"/>
      <c r="X797" s="552"/>
      <c r="Y797" s="492">
        <v>0</v>
      </c>
      <c r="Z797" s="197"/>
      <c r="AA797" s="197"/>
      <c r="AB797" s="197"/>
      <c r="AC797" s="197"/>
      <c r="AD797" s="197"/>
      <c r="AE797" s="197"/>
      <c r="AF797" s="575" t="s">
        <v>3583</v>
      </c>
    </row>
    <row r="798" spans="1:32" hidden="1" x14ac:dyDescent="0.3">
      <c r="A798" s="4"/>
      <c r="B798" s="11" t="s">
        <v>1321</v>
      </c>
      <c r="C798" s="96" t="s">
        <v>2071</v>
      </c>
      <c r="D798" s="11">
        <v>240</v>
      </c>
      <c r="E798" s="11">
        <v>615</v>
      </c>
      <c r="F798" s="11">
        <v>2.6</v>
      </c>
      <c r="G798" s="219">
        <f>Tabla14914[[#This Row],[PPF (µmol/s)]]/Tabla14914[[#This Row],[Power use (W)]]</f>
        <v>2.5625</v>
      </c>
      <c r="H798" s="196"/>
      <c r="I798" s="196"/>
      <c r="J798" s="196"/>
      <c r="K798" s="196"/>
      <c r="L798" s="211">
        <v>2.5625</v>
      </c>
      <c r="M798" s="196"/>
      <c r="N798" s="68" t="s">
        <v>1372</v>
      </c>
    </row>
    <row r="799" spans="1:32" hidden="1" x14ac:dyDescent="0.3">
      <c r="A799" s="8"/>
      <c r="B799" s="11" t="s">
        <v>1322</v>
      </c>
      <c r="C799" s="96" t="s">
        <v>2070</v>
      </c>
      <c r="D799" s="11">
        <v>320</v>
      </c>
      <c r="E799" s="11">
        <v>820</v>
      </c>
      <c r="F799" s="11">
        <v>2.6</v>
      </c>
      <c r="G799" s="219">
        <f>Tabla14914[[#This Row],[PPF (µmol/s)]]/Tabla14914[[#This Row],[Power use (W)]]</f>
        <v>2.5625</v>
      </c>
      <c r="H799" s="196"/>
      <c r="I799" s="196"/>
      <c r="J799" s="196"/>
      <c r="K799" s="196"/>
      <c r="L799" s="211">
        <v>2.5625</v>
      </c>
      <c r="M799" s="196"/>
      <c r="N799" s="68" t="s">
        <v>1373</v>
      </c>
    </row>
    <row r="800" spans="1:32" hidden="1" x14ac:dyDescent="0.3">
      <c r="A800" s="4"/>
      <c r="B800" s="11" t="s">
        <v>1323</v>
      </c>
      <c r="C800" s="96" t="s">
        <v>2070</v>
      </c>
      <c r="D800" s="11">
        <v>640</v>
      </c>
      <c r="E800" s="11">
        <v>1640</v>
      </c>
      <c r="F800" s="11">
        <v>2.6</v>
      </c>
      <c r="G800" s="219">
        <f>Tabla14914[[#This Row],[PPF (µmol/s)]]/Tabla14914[[#This Row],[Power use (W)]]</f>
        <v>2.5625</v>
      </c>
      <c r="H800" s="196"/>
      <c r="I800" s="196"/>
      <c r="J800" s="196"/>
      <c r="K800" s="196"/>
      <c r="L800" s="211">
        <v>2.5625</v>
      </c>
      <c r="M800" s="196"/>
      <c r="N800" s="68" t="s">
        <v>1374</v>
      </c>
    </row>
    <row r="801" spans="1:32" hidden="1" x14ac:dyDescent="0.3">
      <c r="A801" s="4"/>
      <c r="B801" s="11" t="s">
        <v>1324</v>
      </c>
      <c r="C801" s="11" t="s">
        <v>15</v>
      </c>
      <c r="D801" s="11">
        <v>16</v>
      </c>
      <c r="E801" s="11">
        <v>32</v>
      </c>
      <c r="F801" s="11">
        <v>2</v>
      </c>
      <c r="G801" s="215">
        <f>Tabla14914[[#This Row],[PPF (µmol/s)]]/Tabla14914[[#This Row],[Power use (W)]]</f>
        <v>2</v>
      </c>
      <c r="H801" s="197"/>
      <c r="I801" s="197"/>
      <c r="J801" s="197"/>
      <c r="K801" s="226">
        <v>2</v>
      </c>
      <c r="L801" s="197"/>
      <c r="M801" s="197"/>
      <c r="N801" s="4" t="s">
        <v>460</v>
      </c>
    </row>
    <row r="802" spans="1:32" hidden="1" x14ac:dyDescent="0.3">
      <c r="A802" s="4"/>
      <c r="B802" s="54" t="s">
        <v>1325</v>
      </c>
      <c r="C802" s="11" t="s">
        <v>15</v>
      </c>
      <c r="D802" s="11">
        <v>11</v>
      </c>
      <c r="E802" s="82"/>
      <c r="F802" s="170">
        <v>1.3</v>
      </c>
      <c r="G802" s="77">
        <f>Tabla14914[[#This Row],[PPF (µmol/s)]]/Tabla14914[[#This Row],[Power use (W)]]</f>
        <v>0</v>
      </c>
      <c r="H802" s="197"/>
      <c r="I802" s="226">
        <v>1.3</v>
      </c>
      <c r="J802" s="197"/>
      <c r="K802" s="197"/>
      <c r="L802" s="197"/>
      <c r="M802" s="197"/>
      <c r="N802" s="4" t="s">
        <v>1328</v>
      </c>
    </row>
    <row r="803" spans="1:32" hidden="1" x14ac:dyDescent="0.3">
      <c r="A803" s="4"/>
      <c r="B803" s="54" t="s">
        <v>1326</v>
      </c>
      <c r="C803" s="11" t="s">
        <v>15</v>
      </c>
      <c r="D803" s="11">
        <v>11</v>
      </c>
      <c r="E803" s="82"/>
      <c r="F803" s="170">
        <v>1.3</v>
      </c>
      <c r="G803" s="77">
        <f>Tabla14914[[#This Row],[PPF (µmol/s)]]/Tabla14914[[#This Row],[Power use (W)]]</f>
        <v>0</v>
      </c>
      <c r="H803" s="197"/>
      <c r="I803" s="226">
        <v>1.3</v>
      </c>
      <c r="J803" s="197"/>
      <c r="K803" s="197"/>
      <c r="L803" s="197"/>
      <c r="M803" s="197"/>
      <c r="N803" s="4" t="s">
        <v>1328</v>
      </c>
      <c r="S803" s="20"/>
      <c r="T803" s="47" t="s">
        <v>953</v>
      </c>
      <c r="U803" s="79" t="s">
        <v>98</v>
      </c>
      <c r="V803" s="79">
        <v>500</v>
      </c>
      <c r="W803" s="79">
        <v>862</v>
      </c>
      <c r="X803" s="79">
        <v>2</v>
      </c>
      <c r="Y803" s="212">
        <f>Tabla14914[[#This Row],[PPF (µmol/s)]]/Tabla14914[[#This Row],[Power use (W)]]</f>
        <v>0</v>
      </c>
      <c r="Z803" s="621"/>
      <c r="AA803" s="621"/>
      <c r="AB803" s="622">
        <v>1.724</v>
      </c>
      <c r="AC803" s="621"/>
      <c r="AD803" s="621"/>
      <c r="AE803" s="621"/>
      <c r="AF803" s="48" t="s">
        <v>2694</v>
      </c>
    </row>
    <row r="804" spans="1:32" ht="15" hidden="1" thickBot="1" x14ac:dyDescent="0.35">
      <c r="A804" s="8"/>
      <c r="B804" s="13" t="s">
        <v>1327</v>
      </c>
      <c r="C804" s="13" t="s">
        <v>15</v>
      </c>
      <c r="D804" s="13">
        <v>11</v>
      </c>
      <c r="E804" s="86"/>
      <c r="F804" s="175">
        <v>1.3</v>
      </c>
      <c r="G804" s="160">
        <f>Tabla14914[[#This Row],[PPF (µmol/s)]]/Tabla14914[[#This Row],[Power use (W)]]</f>
        <v>0</v>
      </c>
      <c r="H804" s="203"/>
      <c r="I804" s="229">
        <v>1.3</v>
      </c>
      <c r="J804" s="203"/>
      <c r="K804" s="203"/>
      <c r="L804" s="203"/>
      <c r="M804" s="203"/>
      <c r="N804" s="8" t="s">
        <v>1328</v>
      </c>
      <c r="S804" s="564"/>
      <c r="T804" s="565" t="s">
        <v>954</v>
      </c>
      <c r="U804" s="549" t="s">
        <v>98</v>
      </c>
      <c r="V804" s="549">
        <v>500</v>
      </c>
      <c r="W804" s="550">
        <v>1011</v>
      </c>
      <c r="X804" s="550">
        <v>2</v>
      </c>
      <c r="Y804" s="213">
        <f>Tabla14914[[#This Row],[PPF (µmol/s)]]/Tabla14914[[#This Row],[Power use (W)]]</f>
        <v>0</v>
      </c>
      <c r="Z804" s="621"/>
      <c r="AA804" s="621"/>
      <c r="AB804" s="621"/>
      <c r="AC804" s="622">
        <v>2.0219999999999998</v>
      </c>
      <c r="AD804" s="621"/>
      <c r="AE804" s="621"/>
      <c r="AF804" s="572" t="s">
        <v>2695</v>
      </c>
    </row>
    <row r="805" spans="1:32" ht="18.600000000000001" hidden="1" thickBot="1" x14ac:dyDescent="0.4">
      <c r="A805" s="56" t="s">
        <v>1524</v>
      </c>
      <c r="B805" s="98"/>
      <c r="C805" s="99"/>
      <c r="D805" s="99"/>
      <c r="E805" s="99"/>
      <c r="F805" s="99"/>
      <c r="G805" s="162"/>
      <c r="H805" s="193"/>
      <c r="I805" s="193"/>
      <c r="J805" s="193"/>
      <c r="K805" s="193"/>
      <c r="L805" s="193"/>
      <c r="M805" s="193"/>
      <c r="N805" s="100"/>
      <c r="S805" s="20"/>
      <c r="T805" s="47" t="s">
        <v>956</v>
      </c>
      <c r="U805" s="79" t="s">
        <v>98</v>
      </c>
      <c r="V805" s="79">
        <v>600</v>
      </c>
      <c r="W805" s="79">
        <v>862</v>
      </c>
      <c r="X805" s="79">
        <v>2</v>
      </c>
      <c r="Y805" s="212" t="e">
        <f>Tabla14914[[#This Row],[PPF (µmol/s)]]/Tabla14914[[#This Row],[Power use (W)]]</f>
        <v>#DIV/0!</v>
      </c>
      <c r="Z805" s="621"/>
      <c r="AA805" s="622">
        <v>1.4366666666666668</v>
      </c>
      <c r="AB805" s="621"/>
      <c r="AC805" s="622"/>
      <c r="AD805" s="621"/>
      <c r="AE805" s="621"/>
      <c r="AF805" s="48" t="s">
        <v>2696</v>
      </c>
    </row>
    <row r="806" spans="1:32" ht="15" hidden="1" thickBot="1" x14ac:dyDescent="0.35">
      <c r="A806" s="6" t="s">
        <v>1357</v>
      </c>
      <c r="B806" s="14" t="s">
        <v>1491</v>
      </c>
      <c r="C806" s="14"/>
      <c r="D806" s="82"/>
      <c r="E806" s="82"/>
      <c r="F806" s="82"/>
      <c r="G806" s="185"/>
      <c r="H806" s="194"/>
      <c r="I806" s="194"/>
      <c r="J806" s="194"/>
      <c r="K806" s="194"/>
      <c r="L806" s="194"/>
      <c r="M806" s="194"/>
      <c r="N806" s="6"/>
      <c r="S806" s="564"/>
      <c r="T806" s="565" t="s">
        <v>957</v>
      </c>
      <c r="U806" s="549" t="s">
        <v>98</v>
      </c>
      <c r="V806" s="549">
        <v>600</v>
      </c>
      <c r="W806" s="550">
        <v>1011</v>
      </c>
      <c r="X806" s="550">
        <v>2</v>
      </c>
      <c r="Y806" s="213" t="e">
        <f>Tabla14914[[#This Row],[PPF (µmol/s)]]/Tabla14914[[#This Row],[Power use (W)]]</f>
        <v>#DIV/0!</v>
      </c>
      <c r="Z806" s="621"/>
      <c r="AA806" s="621"/>
      <c r="AB806" s="622">
        <v>1.6850000000000001</v>
      </c>
      <c r="AC806" s="622"/>
      <c r="AD806" s="621"/>
      <c r="AE806" s="621"/>
      <c r="AF806" s="572" t="s">
        <v>2695</v>
      </c>
    </row>
    <row r="807" spans="1:32" hidden="1" x14ac:dyDescent="0.3">
      <c r="A807" s="118" t="s">
        <v>1489</v>
      </c>
      <c r="B807" s="13"/>
      <c r="C807" s="13"/>
      <c r="D807" s="65"/>
      <c r="E807" s="65"/>
      <c r="F807" s="65"/>
      <c r="G807" s="183"/>
      <c r="H807" s="195"/>
      <c r="I807" s="195"/>
      <c r="J807" s="195"/>
      <c r="K807" s="195"/>
      <c r="L807" s="195"/>
      <c r="M807" s="195"/>
      <c r="N807" s="57"/>
      <c r="S807" s="562"/>
      <c r="T807" s="552" t="s">
        <v>5</v>
      </c>
      <c r="U807" s="552" t="s">
        <v>98</v>
      </c>
      <c r="V807" s="552">
        <v>420</v>
      </c>
      <c r="W807" s="629"/>
      <c r="X807" s="629"/>
      <c r="Y807" s="669" t="e">
        <f>Tabla14914[[#This Row],[PPF (µmol/s)]]/Tabla14914[[#This Row],[Power use (W)]]</f>
        <v>#DIV/0!</v>
      </c>
      <c r="Z807" s="621"/>
      <c r="AA807" s="621"/>
      <c r="AB807" s="621"/>
      <c r="AC807" s="622"/>
      <c r="AD807" s="621"/>
      <c r="AE807" s="621"/>
      <c r="AF807" s="573" t="s">
        <v>295</v>
      </c>
    </row>
    <row r="808" spans="1:32" ht="15" hidden="1" thickBot="1" x14ac:dyDescent="0.35">
      <c r="A808" s="5"/>
      <c r="B808" s="11"/>
      <c r="C808" s="26"/>
      <c r="D808" s="65"/>
      <c r="E808" s="65"/>
      <c r="F808" s="65"/>
      <c r="G808" s="183"/>
      <c r="H808" s="293"/>
      <c r="I808" s="293"/>
      <c r="J808" s="293"/>
      <c r="K808" s="293"/>
      <c r="L808" s="293"/>
      <c r="M808" s="293"/>
      <c r="N808" s="57"/>
      <c r="S808" s="20"/>
      <c r="T808" s="47" t="s">
        <v>959</v>
      </c>
      <c r="U808" s="79" t="s">
        <v>98</v>
      </c>
      <c r="V808" s="79">
        <v>525</v>
      </c>
      <c r="W808" s="79">
        <v>862</v>
      </c>
      <c r="X808" s="263">
        <v>1.85</v>
      </c>
      <c r="Y808" s="449" t="e">
        <f>Tabla14914[[#This Row],[PPF (µmol/s)]]/Tabla14914[[#This Row],[Power use (W)]]</f>
        <v>#DIV/0!</v>
      </c>
      <c r="Z808" s="621"/>
      <c r="AA808" s="621"/>
      <c r="AB808" s="621">
        <v>1.85</v>
      </c>
      <c r="AC808" s="622"/>
      <c r="AD808" s="621"/>
      <c r="AE808" s="621"/>
      <c r="AF808" s="48" t="s">
        <v>2697</v>
      </c>
    </row>
    <row r="809" spans="1:32" ht="18.600000000000001" hidden="1" thickBot="1" x14ac:dyDescent="0.4">
      <c r="A809" s="101" t="s">
        <v>1445</v>
      </c>
      <c r="B809" s="98"/>
      <c r="C809" s="99"/>
      <c r="D809" s="99"/>
      <c r="E809" s="99"/>
      <c r="F809" s="99"/>
      <c r="G809" s="162"/>
      <c r="H809" s="193"/>
      <c r="I809" s="193"/>
      <c r="J809" s="193"/>
      <c r="K809" s="193"/>
      <c r="L809" s="193"/>
      <c r="M809" s="193"/>
      <c r="N809" s="100"/>
      <c r="S809" s="564"/>
      <c r="T809" s="566" t="s">
        <v>960</v>
      </c>
      <c r="U809" s="550" t="s">
        <v>98</v>
      </c>
      <c r="V809" s="550">
        <v>525</v>
      </c>
      <c r="W809" s="550">
        <v>1011</v>
      </c>
      <c r="X809" s="172">
        <v>2.1</v>
      </c>
      <c r="Y809" s="450" t="e">
        <f>Tabla14914[[#This Row],[PPF (µmol/s)]]/Tabla14914[[#This Row],[Power use (W)]]</f>
        <v>#DIV/0!</v>
      </c>
      <c r="Z809" s="621"/>
      <c r="AA809" s="621"/>
      <c r="AB809" s="621"/>
      <c r="AC809" s="622">
        <v>2.1</v>
      </c>
      <c r="AD809" s="621"/>
      <c r="AE809" s="621"/>
      <c r="AF809" s="570" t="s">
        <v>2698</v>
      </c>
    </row>
    <row r="810" spans="1:32" hidden="1" x14ac:dyDescent="0.3">
      <c r="A810" s="6" t="s">
        <v>1357</v>
      </c>
      <c r="B810" s="14" t="s">
        <v>1490</v>
      </c>
      <c r="C810" s="14"/>
      <c r="D810" s="82"/>
      <c r="E810" s="82"/>
      <c r="F810" s="82"/>
      <c r="G810" s="185"/>
      <c r="H810" s="194"/>
      <c r="I810" s="194"/>
      <c r="J810" s="194"/>
      <c r="K810" s="194"/>
      <c r="L810" s="194"/>
      <c r="M810" s="194"/>
      <c r="N810" s="6"/>
      <c r="S810" s="20"/>
      <c r="T810" s="670" t="s">
        <v>1345</v>
      </c>
      <c r="U810" s="106" t="s">
        <v>98</v>
      </c>
      <c r="V810" s="671">
        <v>630</v>
      </c>
      <c r="W810" s="671">
        <v>862</v>
      </c>
      <c r="X810" s="453">
        <v>1.85</v>
      </c>
      <c r="Y810" s="451" t="e">
        <f>Tabla14914[[#This Row],[PPF (µmol/s)]]/Tabla14914[[#This Row],[Power use (W)]]</f>
        <v>#DIV/0!</v>
      </c>
      <c r="Z810" s="621"/>
      <c r="AA810" s="621"/>
      <c r="AB810" s="621">
        <v>1.85</v>
      </c>
      <c r="AC810" s="622"/>
      <c r="AD810" s="621"/>
      <c r="AE810" s="621"/>
      <c r="AF810" s="62" t="s">
        <v>2697</v>
      </c>
    </row>
    <row r="811" spans="1:32" ht="15" hidden="1" thickBot="1" x14ac:dyDescent="0.35">
      <c r="A811" s="119" t="s">
        <v>1492</v>
      </c>
      <c r="B811" s="13"/>
      <c r="C811" s="13"/>
      <c r="D811" s="13"/>
      <c r="E811" s="13"/>
      <c r="F811" s="13"/>
      <c r="G811" s="160"/>
      <c r="H811" s="203"/>
      <c r="I811" s="203"/>
      <c r="J811" s="203"/>
      <c r="K811" s="203"/>
      <c r="L811" s="203"/>
      <c r="M811" s="203"/>
      <c r="N811" s="8"/>
      <c r="S811" s="567"/>
      <c r="T811" s="672" t="s">
        <v>961</v>
      </c>
      <c r="U811" s="673" t="s">
        <v>98</v>
      </c>
      <c r="V811" s="656">
        <v>630</v>
      </c>
      <c r="W811" s="656">
        <v>1011</v>
      </c>
      <c r="X811" s="454">
        <v>2.1</v>
      </c>
      <c r="Y811" s="452" t="e">
        <f>Tabla14914[[#This Row],[PPF (µmol/s)]]/Tabla14914[[#This Row],[Power use (W)]]</f>
        <v>#DIV/0!</v>
      </c>
      <c r="Z811" s="621"/>
      <c r="AA811" s="621"/>
      <c r="AB811" s="621"/>
      <c r="AC811" s="622">
        <v>2.1</v>
      </c>
      <c r="AD811" s="621"/>
      <c r="AE811" s="621"/>
      <c r="AF811" s="674" t="s">
        <v>2699</v>
      </c>
    </row>
    <row r="812" spans="1:32" ht="15" hidden="1" thickBot="1" x14ac:dyDescent="0.35">
      <c r="A812" s="5"/>
      <c r="B812" s="11"/>
      <c r="C812" s="26"/>
      <c r="D812" s="11"/>
      <c r="E812" s="11"/>
      <c r="F812" s="11"/>
      <c r="G812" s="77"/>
      <c r="H812" s="202"/>
      <c r="I812" s="202"/>
      <c r="J812" s="202"/>
      <c r="K812" s="202"/>
      <c r="L812" s="202"/>
      <c r="M812" s="202"/>
      <c r="N812" s="4"/>
      <c r="S812" s="4"/>
      <c r="T812" s="11" t="s">
        <v>1006</v>
      </c>
      <c r="U812" s="11" t="s">
        <v>1339</v>
      </c>
      <c r="V812" s="11">
        <v>632</v>
      </c>
      <c r="W812" s="11">
        <v>1400</v>
      </c>
      <c r="X812" s="11">
        <v>2.2200000000000002</v>
      </c>
      <c r="Y812" s="215" t="e">
        <f>Tabla14914[[#This Row],[PPF (µmol/s)]]/Tabla14914[[#This Row],[Power use (W)]]</f>
        <v>#DIV/0!</v>
      </c>
      <c r="Z812" s="197"/>
      <c r="AA812" s="197"/>
      <c r="AB812" s="197"/>
      <c r="AC812" s="226">
        <v>2.2151898734177213</v>
      </c>
      <c r="AD812" s="197"/>
      <c r="AE812" s="197"/>
      <c r="AF812" s="20" t="s">
        <v>1343</v>
      </c>
    </row>
    <row r="813" spans="1:32" ht="18.600000000000001" hidden="1" thickBot="1" x14ac:dyDescent="0.4">
      <c r="A813" s="69" t="s">
        <v>1359</v>
      </c>
      <c r="B813" s="27"/>
      <c r="C813" s="27"/>
      <c r="D813" s="27"/>
      <c r="E813" s="27"/>
      <c r="F813" s="27"/>
      <c r="G813" s="158"/>
      <c r="H813" s="190"/>
      <c r="I813" s="190"/>
      <c r="J813" s="190"/>
      <c r="K813" s="190"/>
      <c r="L813" s="190"/>
      <c r="M813" s="190"/>
      <c r="N813" s="16"/>
      <c r="S813" s="568" t="s">
        <v>104</v>
      </c>
      <c r="T813" s="545" t="s">
        <v>97</v>
      </c>
      <c r="U813" s="545" t="s">
        <v>98</v>
      </c>
      <c r="V813" s="545">
        <v>550</v>
      </c>
      <c r="W813" s="619"/>
      <c r="X813" s="169">
        <v>2.5</v>
      </c>
      <c r="Y813" s="561" t="e">
        <f>Tabla14914[[#This Row],[PPF (µmol/s)]]/Tabla14914[[#This Row],[Power use (W)]]</f>
        <v>#DIV/0!</v>
      </c>
      <c r="Z813" s="196"/>
      <c r="AA813" s="196"/>
      <c r="AB813" s="196"/>
      <c r="AC813" s="196"/>
      <c r="AD813" s="211">
        <v>2.5</v>
      </c>
      <c r="AE813" s="196"/>
      <c r="AF813" s="571" t="s">
        <v>1018</v>
      </c>
    </row>
    <row r="814" spans="1:32" hidden="1" x14ac:dyDescent="0.3">
      <c r="A814" s="30" t="s">
        <v>1382</v>
      </c>
      <c r="B814" s="14" t="s">
        <v>1360</v>
      </c>
      <c r="C814" s="14" t="s">
        <v>424</v>
      </c>
      <c r="D814" s="14">
        <v>635</v>
      </c>
      <c r="E814" s="14">
        <v>1950</v>
      </c>
      <c r="F814" s="14">
        <v>3.1</v>
      </c>
      <c r="G814" s="219">
        <f>Tabla14914[[#This Row],[PPF (µmol/s)]]/Tabla14914[[#This Row],[Power use (W)]]</f>
        <v>3.0708661417322833</v>
      </c>
      <c r="H814" s="195"/>
      <c r="I814" s="195"/>
      <c r="J814" s="195"/>
      <c r="K814" s="195"/>
      <c r="L814" s="195"/>
      <c r="M814" s="218">
        <v>3.0708661417322833</v>
      </c>
      <c r="N814" s="6" t="s">
        <v>1377</v>
      </c>
      <c r="S814" s="73" t="s">
        <v>105</v>
      </c>
      <c r="T814" s="11" t="s">
        <v>99</v>
      </c>
      <c r="U814" s="14" t="s">
        <v>98</v>
      </c>
      <c r="V814" s="11">
        <v>550</v>
      </c>
      <c r="W814" s="619"/>
      <c r="X814" s="170">
        <v>1.5</v>
      </c>
      <c r="Y814" s="77">
        <f>Tabla14914[[#This Row],[PPF (µmol/s)]]/Tabla14914[[#This Row],[Power use (W)]]</f>
        <v>3.0708661417322833</v>
      </c>
      <c r="Z814" s="197"/>
      <c r="AA814" s="197"/>
      <c r="AB814" s="226">
        <v>1.5</v>
      </c>
      <c r="AC814" s="197"/>
      <c r="AD814" s="197"/>
      <c r="AE814" s="197"/>
      <c r="AF814" s="20" t="s">
        <v>1019</v>
      </c>
    </row>
    <row r="815" spans="1:32" hidden="1" x14ac:dyDescent="0.3">
      <c r="A815" s="11" t="s">
        <v>1383</v>
      </c>
      <c r="B815" s="11" t="s">
        <v>1362</v>
      </c>
      <c r="C815" s="14" t="s">
        <v>424</v>
      </c>
      <c r="D815" s="11">
        <v>635</v>
      </c>
      <c r="E815" s="11">
        <v>1950</v>
      </c>
      <c r="F815" s="11">
        <v>3.1</v>
      </c>
      <c r="G815" s="215">
        <f>Tabla14914[[#This Row],[PPF (µmol/s)]]/Tabla14914[[#This Row],[Power use (W)]]</f>
        <v>3.0708661417322833</v>
      </c>
      <c r="H815" s="195"/>
      <c r="I815" s="195"/>
      <c r="J815" s="195"/>
      <c r="K815" s="195"/>
      <c r="L815" s="195"/>
      <c r="M815" s="218">
        <v>3.0708661417322833</v>
      </c>
      <c r="N815" s="4" t="s">
        <v>1378</v>
      </c>
      <c r="S815" s="569" t="s">
        <v>2019</v>
      </c>
      <c r="T815" s="546" t="s">
        <v>100</v>
      </c>
      <c r="U815" s="545" t="s">
        <v>98</v>
      </c>
      <c r="V815" s="546">
        <v>550</v>
      </c>
      <c r="W815" s="619"/>
      <c r="X815" s="170">
        <v>2.2999999999999998</v>
      </c>
      <c r="Y815" s="602">
        <f>Tabla14914[[#This Row],[PPF (µmol/s)]]/Tabla14914[[#This Row],[Power use (W)]]</f>
        <v>3.0708661417322833</v>
      </c>
      <c r="Z815" s="197"/>
      <c r="AA815" s="197"/>
      <c r="AB815" s="197"/>
      <c r="AC815" s="226">
        <v>2.2999999999999998</v>
      </c>
      <c r="AD815" s="197"/>
      <c r="AE815" s="197"/>
      <c r="AF815" s="564" t="s">
        <v>1018</v>
      </c>
    </row>
    <row r="816" spans="1:32" hidden="1" x14ac:dyDescent="0.3">
      <c r="A816" s="280" t="s">
        <v>2019</v>
      </c>
      <c r="B816" s="11" t="s">
        <v>1363</v>
      </c>
      <c r="C816" s="11" t="s">
        <v>98</v>
      </c>
      <c r="D816" s="11">
        <v>635</v>
      </c>
      <c r="E816" s="11">
        <v>1950</v>
      </c>
      <c r="F816" s="11">
        <v>3.1</v>
      </c>
      <c r="G816" s="215">
        <f>Tabla14914[[#This Row],[PPF (µmol/s)]]/Tabla14914[[#This Row],[Power use (W)]]</f>
        <v>3.0708661417322833</v>
      </c>
      <c r="H816" s="195"/>
      <c r="I816" s="195"/>
      <c r="J816" s="195"/>
      <c r="K816" s="195"/>
      <c r="L816" s="195"/>
      <c r="M816" s="218">
        <v>3.0708661417322833</v>
      </c>
      <c r="N816" s="4" t="s">
        <v>1379</v>
      </c>
      <c r="S816" s="568" t="s">
        <v>209</v>
      </c>
      <c r="T816" s="545" t="s">
        <v>197</v>
      </c>
      <c r="U816" s="545" t="s">
        <v>98</v>
      </c>
      <c r="V816" s="545">
        <v>460</v>
      </c>
      <c r="W816" s="619"/>
      <c r="X816" s="619"/>
      <c r="Y816" s="631">
        <f>Tabla14914[[#This Row],[PPF (µmol/s)]]/Tabla14914[[#This Row],[Power use (W)]]</f>
        <v>3.0708661417322833</v>
      </c>
      <c r="Z816" s="621"/>
      <c r="AA816" s="621"/>
      <c r="AB816" s="621"/>
      <c r="AC816" s="621"/>
      <c r="AD816" s="621"/>
      <c r="AE816" s="621"/>
      <c r="AF816" s="571" t="s">
        <v>198</v>
      </c>
    </row>
    <row r="817" spans="1:32" hidden="1" x14ac:dyDescent="0.3">
      <c r="A817" s="8"/>
      <c r="B817" s="13" t="s">
        <v>1365</v>
      </c>
      <c r="C817" s="13" t="s">
        <v>82</v>
      </c>
      <c r="D817" s="13">
        <v>40</v>
      </c>
      <c r="E817" s="13">
        <v>120</v>
      </c>
      <c r="F817" s="13">
        <v>3</v>
      </c>
      <c r="G817" s="223">
        <f>Tabla14914[[#This Row],[PPF (µmol/s)]]/Tabla14914[[#This Row],[Power use (W)]]</f>
        <v>3</v>
      </c>
      <c r="H817" s="195"/>
      <c r="I817" s="195"/>
      <c r="J817" s="195"/>
      <c r="K817" s="195"/>
      <c r="L817" s="195"/>
      <c r="M817" s="218">
        <v>3</v>
      </c>
      <c r="N817" s="8" t="s">
        <v>1375</v>
      </c>
      <c r="S817" s="11" t="s">
        <v>210</v>
      </c>
      <c r="T817" s="11" t="s">
        <v>199</v>
      </c>
      <c r="U817" s="11" t="s">
        <v>98</v>
      </c>
      <c r="V817" s="11">
        <v>640</v>
      </c>
      <c r="W817" s="619"/>
      <c r="X817" s="170">
        <v>2.15</v>
      </c>
      <c r="Y817" s="458">
        <f>Tabla14914[[#This Row],[PPF (µmol/s)]]/Tabla14914[[#This Row],[Power use (W)]]</f>
        <v>3</v>
      </c>
      <c r="Z817" s="621"/>
      <c r="AA817" s="621"/>
      <c r="AB817" s="621"/>
      <c r="AC817" s="621">
        <v>2.15</v>
      </c>
      <c r="AD817" s="621"/>
      <c r="AE817" s="621"/>
      <c r="AF817" s="20" t="s">
        <v>1094</v>
      </c>
    </row>
    <row r="818" spans="1:32" hidden="1" x14ac:dyDescent="0.3">
      <c r="A818" s="4"/>
      <c r="B818" s="11" t="s">
        <v>1366</v>
      </c>
      <c r="C818" s="13" t="s">
        <v>82</v>
      </c>
      <c r="D818" s="11">
        <v>60</v>
      </c>
      <c r="E818" s="11">
        <v>180</v>
      </c>
      <c r="F818" s="11">
        <v>3</v>
      </c>
      <c r="G818" s="215">
        <f>Tabla14914[[#This Row],[PPF (µmol/s)]]/Tabla14914[[#This Row],[Power use (W)]]</f>
        <v>3</v>
      </c>
      <c r="H818" s="195"/>
      <c r="I818" s="195"/>
      <c r="J818" s="195"/>
      <c r="K818" s="195"/>
      <c r="L818" s="195"/>
      <c r="M818" s="218">
        <v>3</v>
      </c>
      <c r="N818" s="4" t="s">
        <v>1376</v>
      </c>
      <c r="S818" s="4"/>
      <c r="T818" s="11" t="s">
        <v>230</v>
      </c>
      <c r="U818" s="11" t="s">
        <v>98</v>
      </c>
      <c r="V818" s="11">
        <v>225</v>
      </c>
      <c r="W818" s="11">
        <v>470</v>
      </c>
      <c r="X818" s="11">
        <v>2.1</v>
      </c>
      <c r="Y818" s="215">
        <f>Tabla14914[[#This Row],[PPF (µmol/s)]]/Tabla14914[[#This Row],[Power use (W)]]</f>
        <v>3</v>
      </c>
      <c r="Z818" s="621"/>
      <c r="AA818" s="621"/>
      <c r="AB818" s="621"/>
      <c r="AC818" s="622">
        <v>2.088888888888889</v>
      </c>
      <c r="AD818" s="621"/>
      <c r="AE818" s="621"/>
      <c r="AF818" s="4" t="s">
        <v>231</v>
      </c>
    </row>
    <row r="819" spans="1:32" hidden="1" x14ac:dyDescent="0.3">
      <c r="A819" s="8"/>
      <c r="B819" s="13" t="s">
        <v>1380</v>
      </c>
      <c r="C819" s="182" t="s">
        <v>1381</v>
      </c>
      <c r="D819" s="13">
        <v>200</v>
      </c>
      <c r="E819" s="13">
        <v>400</v>
      </c>
      <c r="F819" s="86"/>
      <c r="G819" s="214">
        <f>Tabla14914[[#This Row],[PPF (µmol/s)]]/Tabla14914[[#This Row],[Power use (W)]]</f>
        <v>2</v>
      </c>
      <c r="H819" s="195"/>
      <c r="I819" s="195"/>
      <c r="J819" s="195"/>
      <c r="K819" s="218">
        <v>2</v>
      </c>
      <c r="L819" s="195"/>
      <c r="M819" s="195"/>
      <c r="N819" s="8" t="s">
        <v>1384</v>
      </c>
      <c r="S819" s="4"/>
      <c r="T819" s="11" t="s">
        <v>1146</v>
      </c>
      <c r="U819" s="11" t="s">
        <v>1145</v>
      </c>
      <c r="V819" s="11">
        <v>314</v>
      </c>
      <c r="W819" s="619"/>
      <c r="X819" s="170">
        <v>1.8</v>
      </c>
      <c r="Y819" s="77">
        <f>Tabla14914[[#This Row],[PPF (µmol/s)]]/Tabla14914[[#This Row],[Power use (W)]]</f>
        <v>2</v>
      </c>
      <c r="Z819" s="197"/>
      <c r="AA819" s="197"/>
      <c r="AB819" s="226">
        <v>1.8</v>
      </c>
      <c r="AC819" s="197"/>
      <c r="AD819" s="197"/>
      <c r="AE819" s="197"/>
      <c r="AF819" s="4" t="s">
        <v>1143</v>
      </c>
    </row>
    <row r="820" spans="1:32" ht="18.600000000000001" hidden="1" thickBot="1" x14ac:dyDescent="0.4">
      <c r="A820" s="56" t="s">
        <v>1385</v>
      </c>
      <c r="B820" s="53"/>
      <c r="C820" s="27"/>
      <c r="D820" s="27"/>
      <c r="E820" s="27"/>
      <c r="F820" s="27"/>
      <c r="G820" s="158"/>
      <c r="H820" s="190"/>
      <c r="I820" s="190"/>
      <c r="J820" s="190"/>
      <c r="K820" s="190"/>
      <c r="L820" s="190"/>
      <c r="M820" s="190"/>
      <c r="N820" s="16"/>
      <c r="S820" s="562"/>
      <c r="T820" s="546" t="s">
        <v>1147</v>
      </c>
      <c r="U820" s="546" t="s">
        <v>1149</v>
      </c>
      <c r="V820" s="546">
        <v>471</v>
      </c>
      <c r="W820" s="619"/>
      <c r="X820" s="170">
        <v>1.8</v>
      </c>
      <c r="Y820" s="602" t="e">
        <f>Tabla14914[[#This Row],[PPF (µmol/s)]]/Tabla14914[[#This Row],[Power use (W)]]</f>
        <v>#DIV/0!</v>
      </c>
      <c r="Z820" s="197"/>
      <c r="AA820" s="197"/>
      <c r="AB820" s="226">
        <v>1.8</v>
      </c>
      <c r="AC820" s="197"/>
      <c r="AD820" s="197"/>
      <c r="AE820" s="197"/>
      <c r="AF820" s="562" t="s">
        <v>1143</v>
      </c>
    </row>
    <row r="821" spans="1:32" hidden="1" x14ac:dyDescent="0.3">
      <c r="A821" s="30" t="s">
        <v>1393</v>
      </c>
      <c r="B821" s="14" t="s">
        <v>1390</v>
      </c>
      <c r="C821" s="14" t="s">
        <v>2069</v>
      </c>
      <c r="D821" s="14">
        <v>660</v>
      </c>
      <c r="E821" s="14">
        <v>1782</v>
      </c>
      <c r="F821" s="14">
        <v>2.7</v>
      </c>
      <c r="G821" s="219">
        <f>Tabla14914[[#This Row],[PPF (µmol/s)]]/Tabla14914[[#This Row],[Power use (W)]]</f>
        <v>2.7</v>
      </c>
      <c r="H821" s="195"/>
      <c r="I821" s="195"/>
      <c r="J821" s="195"/>
      <c r="K821" s="195"/>
      <c r="L821" s="218">
        <v>2.7</v>
      </c>
      <c r="M821" s="195"/>
      <c r="N821" s="6" t="s">
        <v>252</v>
      </c>
      <c r="S821" s="4"/>
      <c r="T821" s="11" t="s">
        <v>1148</v>
      </c>
      <c r="U821" s="11" t="s">
        <v>1150</v>
      </c>
      <c r="V821" s="11">
        <v>625</v>
      </c>
      <c r="W821" s="619"/>
      <c r="X821" s="170">
        <v>1.8</v>
      </c>
      <c r="Y821" s="77">
        <f>Tabla14914[[#This Row],[PPF (µmol/s)]]/Tabla14914[[#This Row],[Power use (W)]]</f>
        <v>2.7</v>
      </c>
      <c r="Z821" s="197"/>
      <c r="AA821" s="197"/>
      <c r="AB821" s="226">
        <v>1.8</v>
      </c>
      <c r="AC821" s="197"/>
      <c r="AD821" s="197"/>
      <c r="AE821" s="197"/>
      <c r="AF821" s="4" t="s">
        <v>1143</v>
      </c>
    </row>
    <row r="822" spans="1:32" hidden="1" x14ac:dyDescent="0.3">
      <c r="A822" s="11" t="s">
        <v>1394</v>
      </c>
      <c r="B822" s="11" t="s">
        <v>1389</v>
      </c>
      <c r="C822" s="11" t="s">
        <v>2069</v>
      </c>
      <c r="D822" s="11">
        <v>630</v>
      </c>
      <c r="E822" s="11">
        <v>1700</v>
      </c>
      <c r="F822" s="11">
        <v>2.7</v>
      </c>
      <c r="G822" s="215">
        <f>Tabla14914[[#This Row],[PPF (µmol/s)]]/Tabla14914[[#This Row],[Power use (W)]]</f>
        <v>2.6984126984126986</v>
      </c>
      <c r="H822" s="195"/>
      <c r="I822" s="195"/>
      <c r="J822" s="195"/>
      <c r="K822" s="195"/>
      <c r="L822" s="218">
        <v>2.6984126984126986</v>
      </c>
      <c r="M822" s="195"/>
      <c r="N822" s="4" t="s">
        <v>252</v>
      </c>
      <c r="S822" s="562"/>
      <c r="T822" s="546" t="s">
        <v>1151</v>
      </c>
      <c r="U822" s="546" t="s">
        <v>1145</v>
      </c>
      <c r="V822" s="546">
        <v>422</v>
      </c>
      <c r="W822" s="619"/>
      <c r="X822" s="170">
        <v>1.8</v>
      </c>
      <c r="Y822" s="602">
        <f>Tabla14914[[#This Row],[PPF (µmol/s)]]/Tabla14914[[#This Row],[Power use (W)]]</f>
        <v>2.6984126984126986</v>
      </c>
      <c r="Z822" s="197"/>
      <c r="AA822" s="197"/>
      <c r="AB822" s="226">
        <v>1.8</v>
      </c>
      <c r="AC822" s="197"/>
      <c r="AD822" s="197"/>
      <c r="AE822" s="197"/>
      <c r="AF822" s="562" t="s">
        <v>1143</v>
      </c>
    </row>
    <row r="823" spans="1:32" hidden="1" x14ac:dyDescent="0.3">
      <c r="A823" s="280" t="s">
        <v>2019</v>
      </c>
      <c r="B823" s="13" t="s">
        <v>1391</v>
      </c>
      <c r="C823" s="11" t="s">
        <v>308</v>
      </c>
      <c r="D823" s="13">
        <v>800</v>
      </c>
      <c r="E823" s="13">
        <v>1600</v>
      </c>
      <c r="F823" s="175">
        <v>2.2999999999999998</v>
      </c>
      <c r="G823" s="244">
        <f>Tabla14914[[#This Row],[PPF (µmol/s)]]/Tabla14914[[#This Row],[Power use (W)]]</f>
        <v>2</v>
      </c>
      <c r="H823" s="195"/>
      <c r="I823" s="195"/>
      <c r="J823" s="195"/>
      <c r="K823" s="218">
        <v>2.2999999999999998</v>
      </c>
      <c r="L823" s="195"/>
      <c r="M823" s="195"/>
      <c r="N823" s="4" t="s">
        <v>252</v>
      </c>
      <c r="S823" s="4"/>
      <c r="T823" s="11" t="s">
        <v>1152</v>
      </c>
      <c r="U823" s="11" t="s">
        <v>1149</v>
      </c>
      <c r="V823" s="11">
        <v>633</v>
      </c>
      <c r="W823" s="619"/>
      <c r="X823" s="170">
        <v>1.8</v>
      </c>
      <c r="Y823" s="77">
        <f>Tabla14914[[#This Row],[PPF (µmol/s)]]/Tabla14914[[#This Row],[Power use (W)]]</f>
        <v>2</v>
      </c>
      <c r="Z823" s="197"/>
      <c r="AA823" s="197"/>
      <c r="AB823" s="226">
        <v>1.8</v>
      </c>
      <c r="AC823" s="197"/>
      <c r="AD823" s="197"/>
      <c r="AE823" s="197"/>
      <c r="AF823" s="4" t="s">
        <v>1143</v>
      </c>
    </row>
    <row r="824" spans="1:32" hidden="1" x14ac:dyDescent="0.3">
      <c r="A824" s="4"/>
      <c r="B824" s="11" t="s">
        <v>1392</v>
      </c>
      <c r="C824" s="11" t="s">
        <v>2071</v>
      </c>
      <c r="D824" s="11">
        <v>330</v>
      </c>
      <c r="E824" s="11">
        <v>891</v>
      </c>
      <c r="F824" s="11">
        <v>2.7</v>
      </c>
      <c r="G824" s="215">
        <f>Tabla14914[[#This Row],[PPF (µmol/s)]]/Tabla14914[[#This Row],[Power use (W)]]</f>
        <v>2.7</v>
      </c>
      <c r="H824" s="195"/>
      <c r="I824" s="195"/>
      <c r="J824" s="195"/>
      <c r="K824" s="195"/>
      <c r="L824" s="218">
        <v>2.7</v>
      </c>
      <c r="M824" s="195"/>
      <c r="N824" s="4" t="s">
        <v>252</v>
      </c>
      <c r="S824" s="562"/>
      <c r="T824" s="546" t="s">
        <v>1153</v>
      </c>
      <c r="U824" s="546" t="s">
        <v>1150</v>
      </c>
      <c r="V824" s="546">
        <v>844</v>
      </c>
      <c r="W824" s="619"/>
      <c r="X824" s="170">
        <v>1.8</v>
      </c>
      <c r="Y824" s="602">
        <f>Tabla14914[[#This Row],[PPF (µmol/s)]]/Tabla14914[[#This Row],[Power use (W)]]</f>
        <v>2.7</v>
      </c>
      <c r="Z824" s="197"/>
      <c r="AA824" s="197"/>
      <c r="AB824" s="226">
        <v>1.8</v>
      </c>
      <c r="AC824" s="197"/>
      <c r="AD824" s="197"/>
      <c r="AE824" s="197"/>
      <c r="AF824" s="562" t="s">
        <v>1143</v>
      </c>
    </row>
    <row r="825" spans="1:32" x14ac:dyDescent="0.3">
      <c r="A825" s="4"/>
      <c r="B825" s="11" t="s">
        <v>1386</v>
      </c>
      <c r="C825" s="11" t="s">
        <v>2109</v>
      </c>
      <c r="D825" s="82"/>
      <c r="E825" s="82"/>
      <c r="F825" s="82"/>
      <c r="G825" s="185"/>
      <c r="H825" s="195"/>
      <c r="I825" s="195"/>
      <c r="J825" s="195"/>
      <c r="K825" s="195"/>
      <c r="L825" s="195"/>
      <c r="M825" s="195"/>
      <c r="N825" s="4"/>
      <c r="S825" s="8"/>
      <c r="T825" s="13" t="s">
        <v>293</v>
      </c>
      <c r="U825" s="13" t="s">
        <v>98</v>
      </c>
      <c r="V825" s="13">
        <v>300</v>
      </c>
      <c r="W825" s="619"/>
      <c r="X825" s="175">
        <v>1.3</v>
      </c>
      <c r="Y825" s="160" t="e">
        <f>Tabla14914[[#This Row],[PPF (µmol/s)]]/Tabla14914[[#This Row],[Power use (W)]]</f>
        <v>#DIV/0!</v>
      </c>
      <c r="Z825" s="203"/>
      <c r="AA825" s="229">
        <v>1.3</v>
      </c>
      <c r="AB825" s="203"/>
      <c r="AC825" s="203"/>
      <c r="AD825" s="203"/>
      <c r="AE825" s="203"/>
      <c r="AF825" s="8" t="s">
        <v>1144</v>
      </c>
    </row>
    <row r="826" spans="1:32" hidden="1" x14ac:dyDescent="0.3">
      <c r="A826" s="4"/>
      <c r="B826" s="11" t="s">
        <v>1387</v>
      </c>
      <c r="C826" s="11" t="s">
        <v>314</v>
      </c>
      <c r="D826" s="11">
        <v>400</v>
      </c>
      <c r="E826" s="11">
        <v>920</v>
      </c>
      <c r="F826" s="11">
        <v>2.2999999999999998</v>
      </c>
      <c r="G826" s="215">
        <f>Tabla14914[[#This Row],[PPF (µmol/s)]]/Tabla14914[[#This Row],[Power use (W)]]</f>
        <v>2.2999999999999998</v>
      </c>
      <c r="H826" s="195"/>
      <c r="I826" s="195"/>
      <c r="J826" s="195"/>
      <c r="K826" s="218">
        <v>2.2999999999999998</v>
      </c>
      <c r="L826" s="195"/>
      <c r="M826" s="195"/>
      <c r="N826" s="4" t="s">
        <v>252</v>
      </c>
      <c r="S826" s="30" t="s">
        <v>1154</v>
      </c>
      <c r="T826" s="14" t="s">
        <v>367</v>
      </c>
      <c r="U826" s="14" t="s">
        <v>98</v>
      </c>
      <c r="V826" s="14">
        <v>500</v>
      </c>
      <c r="W826" s="619"/>
      <c r="X826" s="619"/>
      <c r="Y826" s="189">
        <f>Tabla14914[[#This Row],[PPF (µmol/s)]]/Tabla14914[[#This Row],[Power use (W)]]</f>
        <v>2.2999999999999998</v>
      </c>
      <c r="Z826" s="627"/>
      <c r="AA826" s="627"/>
      <c r="AB826" s="627"/>
      <c r="AC826" s="627"/>
      <c r="AD826" s="627"/>
      <c r="AE826" s="627"/>
      <c r="AF826" s="6"/>
    </row>
    <row r="827" spans="1:32" hidden="1" x14ac:dyDescent="0.3">
      <c r="A827" s="8"/>
      <c r="B827" s="13" t="s">
        <v>1388</v>
      </c>
      <c r="C827" s="13" t="s">
        <v>314</v>
      </c>
      <c r="D827" s="13">
        <v>240</v>
      </c>
      <c r="E827" s="13">
        <v>552</v>
      </c>
      <c r="F827" s="13">
        <v>2.2999999999999998</v>
      </c>
      <c r="G827" s="223">
        <f>Tabla14914[[#This Row],[PPF (µmol/s)]]/Tabla14914[[#This Row],[Power use (W)]]</f>
        <v>2.2999999999999998</v>
      </c>
      <c r="H827" s="195"/>
      <c r="I827" s="195"/>
      <c r="J827" s="195"/>
      <c r="K827" s="218">
        <v>2.2999999999999998</v>
      </c>
      <c r="L827" s="195"/>
      <c r="M827" s="195"/>
      <c r="N827" s="8" t="s">
        <v>252</v>
      </c>
      <c r="S827" s="599" t="s">
        <v>1155</v>
      </c>
      <c r="T827" s="546" t="s">
        <v>369</v>
      </c>
      <c r="U827" s="545" t="s">
        <v>98</v>
      </c>
      <c r="V827" s="546">
        <v>300</v>
      </c>
      <c r="W827" s="619"/>
      <c r="X827" s="619"/>
      <c r="Y827" s="189">
        <f>Tabla14914[[#This Row],[PPF (µmol/s)]]/Tabla14914[[#This Row],[Power use (W)]]</f>
        <v>2.2999999999999998</v>
      </c>
      <c r="Z827" s="621"/>
      <c r="AA827" s="621"/>
      <c r="AB827" s="621"/>
      <c r="AC827" s="621"/>
      <c r="AD827" s="621"/>
      <c r="AE827" s="621"/>
      <c r="AF827" s="562"/>
    </row>
    <row r="828" spans="1:32" ht="18.600000000000001" hidden="1" thickBot="1" x14ac:dyDescent="0.4">
      <c r="A828" s="56" t="s">
        <v>1395</v>
      </c>
      <c r="B828" s="53"/>
      <c r="C828" s="27"/>
      <c r="D828" s="27"/>
      <c r="E828" s="27"/>
      <c r="F828" s="27"/>
      <c r="G828" s="158"/>
      <c r="H828" s="190"/>
      <c r="I828" s="190"/>
      <c r="J828" s="190"/>
      <c r="K828" s="190"/>
      <c r="L828" s="190"/>
      <c r="M828" s="190"/>
      <c r="N828" s="16"/>
      <c r="S828" s="601" t="s">
        <v>1190</v>
      </c>
      <c r="T828" s="545" t="s">
        <v>511</v>
      </c>
      <c r="U828" s="545" t="s">
        <v>98</v>
      </c>
      <c r="V828" s="545">
        <v>1010</v>
      </c>
      <c r="W828" s="545">
        <v>3100</v>
      </c>
      <c r="X828" s="545">
        <v>3.1</v>
      </c>
      <c r="Y828" s="219" t="e">
        <f>Tabla14914[[#This Row],[PPF (µmol/s)]]/Tabla14914[[#This Row],[Power use (W)]]</f>
        <v>#DIV/0!</v>
      </c>
      <c r="Z828" s="204"/>
      <c r="AA828" s="204"/>
      <c r="AB828" s="204"/>
      <c r="AC828" s="204"/>
      <c r="AD828" s="204"/>
      <c r="AE828" s="283">
        <v>3.0693069306930694</v>
      </c>
      <c r="AF828" s="585" t="s">
        <v>513</v>
      </c>
    </row>
    <row r="829" spans="1:32" x14ac:dyDescent="0.3">
      <c r="A829" s="30" t="s">
        <v>1487</v>
      </c>
      <c r="B829" s="14" t="s">
        <v>1396</v>
      </c>
      <c r="C829" s="14" t="s">
        <v>2111</v>
      </c>
      <c r="D829" s="14">
        <v>800</v>
      </c>
      <c r="E829" s="14">
        <v>1730</v>
      </c>
      <c r="F829" s="14">
        <v>2.23</v>
      </c>
      <c r="G829" s="171">
        <f>Tabla14914[[#This Row],[PPF (µmol/s)]]/Tabla14914[[#This Row],[Power use (W)]]</f>
        <v>2.1625000000000001</v>
      </c>
      <c r="H829" s="195"/>
      <c r="I829" s="195"/>
      <c r="J829" s="195"/>
      <c r="K829" s="218">
        <v>2.23</v>
      </c>
      <c r="L829" s="195"/>
      <c r="M829" s="195"/>
      <c r="N829" s="6" t="s">
        <v>1399</v>
      </c>
      <c r="S829" s="4" t="s">
        <v>1191</v>
      </c>
      <c r="T829" s="11" t="s">
        <v>514</v>
      </c>
      <c r="U829" s="14" t="s">
        <v>98</v>
      </c>
      <c r="V829" s="11">
        <v>670</v>
      </c>
      <c r="W829" s="11">
        <v>2080</v>
      </c>
      <c r="X829" s="11">
        <v>3.1</v>
      </c>
      <c r="Y829" s="219">
        <f>Tabla14914[[#This Row],[PPF (µmol/s)]]/Tabla14914[[#This Row],[Power use (W)]]</f>
        <v>2.1625000000000001</v>
      </c>
      <c r="Z829" s="196"/>
      <c r="AA829" s="196"/>
      <c r="AB829" s="196"/>
      <c r="AC829" s="196"/>
      <c r="AD829" s="196"/>
      <c r="AE829" s="211">
        <v>3.1044776119402986</v>
      </c>
      <c r="AF829" s="291" t="s">
        <v>513</v>
      </c>
    </row>
    <row r="830" spans="1:32" hidden="1" x14ac:dyDescent="0.3">
      <c r="A830" s="11" t="s">
        <v>1488</v>
      </c>
      <c r="B830" s="11" t="s">
        <v>1400</v>
      </c>
      <c r="C830" s="270" t="s">
        <v>2110</v>
      </c>
      <c r="D830" s="82"/>
      <c r="E830" s="82"/>
      <c r="F830" s="82"/>
      <c r="G830" s="185"/>
      <c r="H830" s="195"/>
      <c r="I830" s="195"/>
      <c r="J830" s="195"/>
      <c r="K830" s="195"/>
      <c r="L830" s="195"/>
      <c r="M830" s="195"/>
      <c r="N830" s="4"/>
      <c r="S830" s="280" t="s">
        <v>2019</v>
      </c>
      <c r="T830" s="96" t="s">
        <v>658</v>
      </c>
      <c r="U830" s="96" t="s">
        <v>98</v>
      </c>
      <c r="V830" s="96">
        <v>400</v>
      </c>
      <c r="W830" s="96">
        <v>800</v>
      </c>
      <c r="X830" s="181">
        <v>2.2999999999999998</v>
      </c>
      <c r="Y830" s="636" t="e">
        <f>Tabla14914[[#This Row],[PPF (µmol/s)]]/Tabla14914[[#This Row],[Power use (W)]]</f>
        <v>#DIV/0!</v>
      </c>
      <c r="Z830" s="207"/>
      <c r="AA830" s="207"/>
      <c r="AB830" s="207"/>
      <c r="AC830" s="236">
        <v>2.2999999999999998</v>
      </c>
      <c r="AD830" s="236"/>
      <c r="AE830" s="207"/>
      <c r="AF830" s="66" t="s">
        <v>2654</v>
      </c>
    </row>
    <row r="831" spans="1:32" x14ac:dyDescent="0.3">
      <c r="A831" s="280" t="s">
        <v>2019</v>
      </c>
      <c r="B831" s="11" t="s">
        <v>1401</v>
      </c>
      <c r="C831" s="11" t="s">
        <v>2079</v>
      </c>
      <c r="D831" s="11">
        <v>400</v>
      </c>
      <c r="E831" s="11">
        <v>888</v>
      </c>
      <c r="F831" s="11">
        <v>2.23</v>
      </c>
      <c r="G831" s="171">
        <f>Tabla14914[[#This Row],[PPF (µmol/s)]]/Tabla14914[[#This Row],[Power use (W)]]</f>
        <v>2.2200000000000002</v>
      </c>
      <c r="H831" s="195"/>
      <c r="I831" s="195"/>
      <c r="J831" s="195"/>
      <c r="K831" s="218">
        <v>2.23</v>
      </c>
      <c r="L831" s="195"/>
      <c r="M831" s="195"/>
      <c r="N831" s="6" t="s">
        <v>1399</v>
      </c>
      <c r="S831" s="30" t="s">
        <v>737</v>
      </c>
      <c r="T831" s="96" t="s">
        <v>707</v>
      </c>
      <c r="U831" s="96" t="s">
        <v>98</v>
      </c>
      <c r="V831" s="96">
        <v>160</v>
      </c>
      <c r="W831" s="96">
        <v>460</v>
      </c>
      <c r="X831" s="96">
        <v>2.88</v>
      </c>
      <c r="Y831" s="234">
        <f>Tabla14914[[#This Row],[PPF (µmol/s)]]/Tabla14914[[#This Row],[Power use (W)]]</f>
        <v>2.2200000000000002</v>
      </c>
      <c r="Z831" s="207"/>
      <c r="AA831" s="207"/>
      <c r="AB831" s="207"/>
      <c r="AC831" s="207"/>
      <c r="AD831" s="236">
        <v>2.875</v>
      </c>
      <c r="AE831" s="207"/>
      <c r="AF831" s="66" t="s">
        <v>1240</v>
      </c>
    </row>
    <row r="832" spans="1:32" x14ac:dyDescent="0.3">
      <c r="A832" s="4"/>
      <c r="B832" s="11" t="s">
        <v>1402</v>
      </c>
      <c r="C832" s="11" t="s">
        <v>2079</v>
      </c>
      <c r="D832" s="11">
        <v>400</v>
      </c>
      <c r="E832" s="11">
        <v>888</v>
      </c>
      <c r="F832" s="11">
        <v>2.23</v>
      </c>
      <c r="G832" s="171">
        <f>Tabla14914[[#This Row],[PPF (µmol/s)]]/Tabla14914[[#This Row],[Power use (W)]]</f>
        <v>2.2200000000000002</v>
      </c>
      <c r="H832" s="195"/>
      <c r="I832" s="195"/>
      <c r="J832" s="195"/>
      <c r="K832" s="218">
        <v>2.23</v>
      </c>
      <c r="L832" s="195"/>
      <c r="M832" s="195"/>
      <c r="N832" s="6" t="s">
        <v>1399</v>
      </c>
      <c r="S832" s="562"/>
      <c r="T832" s="623" t="s">
        <v>709</v>
      </c>
      <c r="U832" s="623" t="s">
        <v>98</v>
      </c>
      <c r="V832" s="623">
        <v>183</v>
      </c>
      <c r="W832" s="623">
        <v>570</v>
      </c>
      <c r="X832" s="623">
        <v>3.11</v>
      </c>
      <c r="Y832" s="234">
        <f>Tabla14914[[#This Row],[PPF (µmol/s)]]/Tabla14914[[#This Row],[Power use (W)]]</f>
        <v>2.2200000000000002</v>
      </c>
      <c r="Z832" s="207"/>
      <c r="AA832" s="207"/>
      <c r="AB832" s="207"/>
      <c r="AC832" s="207"/>
      <c r="AD832" s="236"/>
      <c r="AE832" s="236">
        <v>3.1147540983606556</v>
      </c>
      <c r="AF832" s="624" t="s">
        <v>711</v>
      </c>
    </row>
    <row r="833" spans="1:32" x14ac:dyDescent="0.3">
      <c r="A833" s="4"/>
      <c r="B833" s="11" t="s">
        <v>1403</v>
      </c>
      <c r="C833" s="11" t="s">
        <v>2079</v>
      </c>
      <c r="D833" s="11">
        <v>200</v>
      </c>
      <c r="E833" s="11">
        <v>439</v>
      </c>
      <c r="F833" s="11">
        <v>2.23</v>
      </c>
      <c r="G833" s="171">
        <f>Tabla14914[[#This Row],[PPF (µmol/s)]]/Tabla14914[[#This Row],[Power use (W)]]</f>
        <v>2.1949999999999998</v>
      </c>
      <c r="H833" s="195"/>
      <c r="I833" s="195"/>
      <c r="J833" s="195"/>
      <c r="K833" s="218">
        <v>2.23</v>
      </c>
      <c r="L833" s="195"/>
      <c r="M833" s="195"/>
      <c r="N833" s="6" t="s">
        <v>1399</v>
      </c>
      <c r="S833" s="4"/>
      <c r="T833" s="96" t="s">
        <v>710</v>
      </c>
      <c r="U833" s="96" t="s">
        <v>98</v>
      </c>
      <c r="V833" s="96">
        <v>428</v>
      </c>
      <c r="W833" s="96">
        <v>1183</v>
      </c>
      <c r="X833" s="96">
        <v>2.76</v>
      </c>
      <c r="Y833" s="234">
        <f>Tabla14914[[#This Row],[PPF (µmol/s)]]/Tabla14914[[#This Row],[Power use (W)]]</f>
        <v>2.1949999999999998</v>
      </c>
      <c r="Z833" s="207"/>
      <c r="AA833" s="207"/>
      <c r="AB833" s="207"/>
      <c r="AC833" s="207"/>
      <c r="AD833" s="236">
        <v>2.764018691588785</v>
      </c>
      <c r="AE833" s="236"/>
      <c r="AF833" s="66" t="s">
        <v>712</v>
      </c>
    </row>
    <row r="834" spans="1:32" x14ac:dyDescent="0.3">
      <c r="A834" s="4" t="s">
        <v>1486</v>
      </c>
      <c r="B834" s="11" t="s">
        <v>1404</v>
      </c>
      <c r="C834" s="11" t="s">
        <v>2079</v>
      </c>
      <c r="D834" s="11">
        <v>200</v>
      </c>
      <c r="E834" s="11">
        <v>439</v>
      </c>
      <c r="F834" s="11">
        <v>2.23</v>
      </c>
      <c r="G834" s="171">
        <f>Tabla14914[[#This Row],[PPF (µmol/s)]]/Tabla14914[[#This Row],[Power use (W)]]</f>
        <v>2.1949999999999998</v>
      </c>
      <c r="H834" s="195"/>
      <c r="I834" s="195"/>
      <c r="J834" s="195"/>
      <c r="K834" s="218">
        <v>2.23</v>
      </c>
      <c r="L834" s="195"/>
      <c r="M834" s="195"/>
      <c r="N834" s="6" t="s">
        <v>1399</v>
      </c>
      <c r="S834" s="605" t="s">
        <v>745</v>
      </c>
      <c r="T834" s="632" t="s">
        <v>740</v>
      </c>
      <c r="U834" s="632" t="s">
        <v>2105</v>
      </c>
      <c r="V834" s="632">
        <v>240</v>
      </c>
      <c r="W834" s="632">
        <v>610</v>
      </c>
      <c r="X834" s="632">
        <v>2.54</v>
      </c>
      <c r="Y834" s="243">
        <f>Tabla14914[[#This Row],[PPF (µmol/s)]]/Tabla14914[[#This Row],[Power use (W)]]</f>
        <v>2.1949999999999998</v>
      </c>
      <c r="Z834" s="210"/>
      <c r="AA834" s="210"/>
      <c r="AB834" s="210"/>
      <c r="AC834" s="210"/>
      <c r="AD834" s="245">
        <v>2.5416666666666665</v>
      </c>
      <c r="AE834" s="210"/>
      <c r="AF834" s="635" t="s">
        <v>1243</v>
      </c>
    </row>
    <row r="835" spans="1:32" hidden="1" x14ac:dyDescent="0.3">
      <c r="A835" s="4" t="s">
        <v>1485</v>
      </c>
      <c r="B835" s="11" t="s">
        <v>1405</v>
      </c>
      <c r="C835" s="14" t="s">
        <v>2112</v>
      </c>
      <c r="D835" s="11">
        <v>24</v>
      </c>
      <c r="E835" s="82"/>
      <c r="F835" s="82"/>
      <c r="G835" s="185">
        <f>Tabla14914[[#This Row],[PPF (µmol/s)]]/Tabla14914[[#This Row],[Power use (W)]]</f>
        <v>0</v>
      </c>
      <c r="H835" s="195"/>
      <c r="I835" s="195"/>
      <c r="J835" s="195"/>
      <c r="K835" s="195"/>
      <c r="L835" s="195"/>
      <c r="M835" s="195"/>
      <c r="N835" s="6" t="s">
        <v>1399</v>
      </c>
      <c r="S835" s="58" t="s">
        <v>746</v>
      </c>
      <c r="T835" s="96" t="s">
        <v>741</v>
      </c>
      <c r="U835" s="102" t="s">
        <v>2105</v>
      </c>
      <c r="V835" s="96">
        <v>240</v>
      </c>
      <c r="W835" s="96">
        <v>580</v>
      </c>
      <c r="X835" s="96">
        <v>2.42</v>
      </c>
      <c r="Y835" s="234">
        <f>Tabla14914[[#This Row],[PPF (µmol/s)]]/Tabla14914[[#This Row],[Power use (W)]]</f>
        <v>0</v>
      </c>
      <c r="Z835" s="207"/>
      <c r="AA835" s="207"/>
      <c r="AB835" s="207"/>
      <c r="AC835" s="236">
        <v>2.4166666666666665</v>
      </c>
      <c r="AD835" s="236"/>
      <c r="AE835" s="207"/>
      <c r="AF835" s="66" t="s">
        <v>1244</v>
      </c>
    </row>
    <row r="836" spans="1:32" x14ac:dyDescent="0.3">
      <c r="A836" s="4"/>
      <c r="B836" s="11" t="s">
        <v>1406</v>
      </c>
      <c r="C836" s="173" t="s">
        <v>2079</v>
      </c>
      <c r="D836" s="11">
        <v>200</v>
      </c>
      <c r="E836" s="82"/>
      <c r="F836" s="82"/>
      <c r="G836" s="185">
        <f>Tabla14914[[#This Row],[PPF (µmol/s)]]/Tabla14914[[#This Row],[Power use (W)]]</f>
        <v>0</v>
      </c>
      <c r="H836" s="195"/>
      <c r="I836" s="195"/>
      <c r="J836" s="195"/>
      <c r="K836" s="195"/>
      <c r="L836" s="195"/>
      <c r="M836" s="195"/>
      <c r="N836" s="4" t="s">
        <v>1480</v>
      </c>
      <c r="S836" s="569" t="s">
        <v>2019</v>
      </c>
      <c r="T836" s="623" t="s">
        <v>742</v>
      </c>
      <c r="U836" s="632" t="s">
        <v>2105</v>
      </c>
      <c r="V836" s="623">
        <v>240</v>
      </c>
      <c r="W836" s="623">
        <v>590</v>
      </c>
      <c r="X836" s="623">
        <v>2.46</v>
      </c>
      <c r="Y836" s="234">
        <f>Tabla14914[[#This Row],[PPF (µmol/s)]]/Tabla14914[[#This Row],[Power use (W)]]</f>
        <v>0</v>
      </c>
      <c r="Z836" s="207"/>
      <c r="AA836" s="207"/>
      <c r="AB836" s="207"/>
      <c r="AC836" s="236">
        <v>2.4583333333333335</v>
      </c>
      <c r="AD836" s="236"/>
      <c r="AE836" s="207"/>
      <c r="AF836" s="624" t="s">
        <v>1245</v>
      </c>
    </row>
    <row r="837" spans="1:32" x14ac:dyDescent="0.3">
      <c r="A837" s="4"/>
      <c r="B837" s="11" t="s">
        <v>1479</v>
      </c>
      <c r="C837" s="173" t="s">
        <v>2079</v>
      </c>
      <c r="D837" s="11">
        <v>400</v>
      </c>
      <c r="E837" s="82"/>
      <c r="F837" s="82"/>
      <c r="G837" s="185">
        <f>Tabla14914[[#This Row],[PPF (µmol/s)]]/Tabla14914[[#This Row],[Power use (W)]]</f>
        <v>0</v>
      </c>
      <c r="H837" s="195"/>
      <c r="I837" s="195"/>
      <c r="J837" s="195"/>
      <c r="K837" s="195"/>
      <c r="L837" s="195"/>
      <c r="M837" s="195"/>
      <c r="N837" s="4" t="s">
        <v>1480</v>
      </c>
      <c r="S837" s="20"/>
      <c r="T837" s="96" t="s">
        <v>743</v>
      </c>
      <c r="U837" s="102" t="s">
        <v>2105</v>
      </c>
      <c r="V837" s="96">
        <v>500</v>
      </c>
      <c r="W837" s="96">
        <v>1400</v>
      </c>
      <c r="X837" s="96">
        <v>2.8</v>
      </c>
      <c r="Y837" s="234">
        <f>Tabla14914[[#This Row],[PPF (µmol/s)]]/Tabla14914[[#This Row],[Power use (W)]]</f>
        <v>0</v>
      </c>
      <c r="Z837" s="207"/>
      <c r="AA837" s="207"/>
      <c r="AB837" s="207"/>
      <c r="AC837" s="207"/>
      <c r="AD837" s="236">
        <v>2.8</v>
      </c>
      <c r="AE837" s="207"/>
      <c r="AF837" s="66" t="s">
        <v>1241</v>
      </c>
    </row>
    <row r="838" spans="1:32" x14ac:dyDescent="0.3">
      <c r="A838" s="4"/>
      <c r="B838" s="11" t="s">
        <v>1481</v>
      </c>
      <c r="C838" s="173" t="s">
        <v>2079</v>
      </c>
      <c r="D838" s="11">
        <v>800</v>
      </c>
      <c r="E838" s="82"/>
      <c r="F838" s="82"/>
      <c r="G838" s="185">
        <f>Tabla14914[[#This Row],[PPF (µmol/s)]]/Tabla14914[[#This Row],[Power use (W)]]</f>
        <v>0</v>
      </c>
      <c r="H838" s="195"/>
      <c r="I838" s="195"/>
      <c r="J838" s="195"/>
      <c r="K838" s="195"/>
      <c r="L838" s="195"/>
      <c r="M838" s="195"/>
      <c r="N838" s="4" t="s">
        <v>1482</v>
      </c>
      <c r="S838" s="564"/>
      <c r="T838" s="623" t="s">
        <v>744</v>
      </c>
      <c r="U838" s="632" t="s">
        <v>2105</v>
      </c>
      <c r="V838" s="623">
        <v>500</v>
      </c>
      <c r="W838" s="623">
        <v>1275</v>
      </c>
      <c r="X838" s="623">
        <v>2.5499999999999998</v>
      </c>
      <c r="Y838" s="234">
        <f>Tabla14914[[#This Row],[PPF (µmol/s)]]/Tabla14914[[#This Row],[Power use (W)]]</f>
        <v>0</v>
      </c>
      <c r="Z838" s="207"/>
      <c r="AA838" s="207"/>
      <c r="AB838" s="207"/>
      <c r="AC838" s="207"/>
      <c r="AD838" s="236">
        <v>2.5499999999999998</v>
      </c>
      <c r="AE838" s="207"/>
      <c r="AF838" s="624" t="s">
        <v>1242</v>
      </c>
    </row>
    <row r="839" spans="1:32" hidden="1" x14ac:dyDescent="0.3">
      <c r="A839" s="4"/>
      <c r="B839" s="11" t="s">
        <v>1483</v>
      </c>
      <c r="C839" s="11" t="s">
        <v>2114</v>
      </c>
      <c r="D839" s="11">
        <v>340</v>
      </c>
      <c r="E839" s="65">
        <v>900</v>
      </c>
      <c r="F839" s="181">
        <v>3</v>
      </c>
      <c r="G839" s="189">
        <f>Tabla14914[[#This Row],[PPF (µmol/s)]]/Tabla14914[[#This Row],[Power use (W)]]</f>
        <v>2.6470588235294117</v>
      </c>
      <c r="H839" s="195"/>
      <c r="I839" s="195"/>
      <c r="J839" s="195"/>
      <c r="K839" s="195"/>
      <c r="L839" s="195"/>
      <c r="M839" s="195">
        <v>3</v>
      </c>
      <c r="N839" s="4" t="s">
        <v>1484</v>
      </c>
      <c r="S839" s="598" t="s">
        <v>755</v>
      </c>
      <c r="T839" s="623" t="s">
        <v>748</v>
      </c>
      <c r="U839" s="623" t="s">
        <v>98</v>
      </c>
      <c r="V839" s="623">
        <v>1000</v>
      </c>
      <c r="W839" s="623">
        <v>3000</v>
      </c>
      <c r="X839" s="181">
        <v>3.5</v>
      </c>
      <c r="Y839" s="636">
        <f>Tabla14914[[#This Row],[PPF (µmol/s)]]/Tabla14914[[#This Row],[Power use (W)]]</f>
        <v>2.6470588235294117</v>
      </c>
      <c r="Z839" s="207"/>
      <c r="AA839" s="207"/>
      <c r="AB839" s="207"/>
      <c r="AC839" s="207"/>
      <c r="AD839" s="207"/>
      <c r="AE839" s="236">
        <v>3.5</v>
      </c>
      <c r="AF839" s="624" t="s">
        <v>1859</v>
      </c>
    </row>
    <row r="840" spans="1:32" ht="18.600000000000001" hidden="1" thickBot="1" x14ac:dyDescent="0.4">
      <c r="A840" s="69" t="s">
        <v>1429</v>
      </c>
      <c r="B840" s="27"/>
      <c r="C840" s="27"/>
      <c r="D840" s="27"/>
      <c r="E840" s="27"/>
      <c r="F840" s="27"/>
      <c r="G840" s="158"/>
      <c r="H840" s="190"/>
      <c r="I840" s="190"/>
      <c r="J840" s="190"/>
      <c r="K840" s="190"/>
      <c r="L840" s="190"/>
      <c r="M840" s="190"/>
      <c r="N840" s="16"/>
      <c r="S840" s="11" t="s">
        <v>756</v>
      </c>
      <c r="T840" s="96" t="s">
        <v>749</v>
      </c>
      <c r="U840" s="96" t="s">
        <v>98</v>
      </c>
      <c r="V840" s="96">
        <v>700</v>
      </c>
      <c r="W840" s="96">
        <v>2000</v>
      </c>
      <c r="X840" s="181">
        <v>3.2</v>
      </c>
      <c r="Y840" s="636" t="e">
        <f>Tabla14914[[#This Row],[PPF (µmol/s)]]/Tabla14914[[#This Row],[Power use (W)]]</f>
        <v>#DIV/0!</v>
      </c>
      <c r="Z840" s="207"/>
      <c r="AA840" s="207"/>
      <c r="AB840" s="207"/>
      <c r="AC840" s="207"/>
      <c r="AD840" s="236"/>
      <c r="AE840" s="207">
        <v>3.2</v>
      </c>
      <c r="AF840" s="66" t="s">
        <v>1860</v>
      </c>
    </row>
    <row r="841" spans="1:32" hidden="1" x14ac:dyDescent="0.3">
      <c r="A841" s="39" t="s">
        <v>1443</v>
      </c>
      <c r="B841" s="11" t="s">
        <v>1430</v>
      </c>
      <c r="C841" s="11" t="s">
        <v>2115</v>
      </c>
      <c r="D841" s="11">
        <v>340</v>
      </c>
      <c r="E841" s="82"/>
      <c r="F841" s="170">
        <v>2.5</v>
      </c>
      <c r="G841" s="224">
        <f>Tabla14914[[#This Row],[PPF (µmol/s)]]/Tabla14914[[#This Row],[Power use (W)]]</f>
        <v>0</v>
      </c>
      <c r="H841" s="197"/>
      <c r="I841" s="197"/>
      <c r="J841" s="197"/>
      <c r="K841" s="197"/>
      <c r="L841" s="226">
        <v>2.5</v>
      </c>
      <c r="M841" s="197"/>
      <c r="N841" s="4" t="s">
        <v>1437</v>
      </c>
      <c r="S841" s="569" t="s">
        <v>2019</v>
      </c>
      <c r="T841" s="623" t="s">
        <v>751</v>
      </c>
      <c r="U841" s="623" t="s">
        <v>98</v>
      </c>
      <c r="V841" s="623">
        <v>420</v>
      </c>
      <c r="W841" s="623">
        <v>1000</v>
      </c>
      <c r="X841" s="181">
        <v>2.8</v>
      </c>
      <c r="Y841" s="636">
        <f>Tabla14914[[#This Row],[PPF (µmol/s)]]/Tabla14914[[#This Row],[Power use (W)]]</f>
        <v>0</v>
      </c>
      <c r="Z841" s="207"/>
      <c r="AA841" s="207"/>
      <c r="AB841" s="207"/>
      <c r="AC841" s="236"/>
      <c r="AD841" s="236">
        <v>2.8</v>
      </c>
      <c r="AE841" s="207"/>
      <c r="AF841" s="624" t="s">
        <v>1861</v>
      </c>
    </row>
    <row r="842" spans="1:32" hidden="1" x14ac:dyDescent="0.3">
      <c r="A842" s="11" t="s">
        <v>1444</v>
      </c>
      <c r="B842" s="11" t="s">
        <v>1432</v>
      </c>
      <c r="C842" s="11" t="s">
        <v>2115</v>
      </c>
      <c r="D842" s="11">
        <v>340</v>
      </c>
      <c r="E842" s="82"/>
      <c r="F842" s="170">
        <v>2.5</v>
      </c>
      <c r="G842" s="224">
        <f>Tabla14914[[#This Row],[PPF (µmol/s)]]/Tabla14914[[#This Row],[Power use (W)]]</f>
        <v>0</v>
      </c>
      <c r="H842" s="197"/>
      <c r="I842" s="197"/>
      <c r="J842" s="197"/>
      <c r="K842" s="197"/>
      <c r="L842" s="226">
        <v>2.5</v>
      </c>
      <c r="M842" s="197"/>
      <c r="N842" s="4" t="s">
        <v>1437</v>
      </c>
      <c r="S842" s="66"/>
      <c r="T842" s="96" t="s">
        <v>752</v>
      </c>
      <c r="U842" s="96" t="s">
        <v>98</v>
      </c>
      <c r="V842" s="96">
        <v>402</v>
      </c>
      <c r="W842" s="96">
        <v>717</v>
      </c>
      <c r="X842" s="96">
        <v>1.78</v>
      </c>
      <c r="Y842" s="234">
        <f>Tabla14914[[#This Row],[PPF (µmol/s)]]/Tabla14914[[#This Row],[Power use (W)]]</f>
        <v>0</v>
      </c>
      <c r="Z842" s="207"/>
      <c r="AA842" s="207"/>
      <c r="AB842" s="236">
        <v>1.7835820895522387</v>
      </c>
      <c r="AC842" s="207"/>
      <c r="AD842" s="236"/>
      <c r="AE842" s="207"/>
      <c r="AF842" s="66" t="s">
        <v>1862</v>
      </c>
    </row>
    <row r="843" spans="1:32" hidden="1" x14ac:dyDescent="0.3">
      <c r="A843" s="280" t="s">
        <v>2019</v>
      </c>
      <c r="B843" s="11" t="s">
        <v>1433</v>
      </c>
      <c r="C843" s="11" t="s">
        <v>2115</v>
      </c>
      <c r="D843" s="11">
        <v>680</v>
      </c>
      <c r="E843" s="82"/>
      <c r="F843" s="170">
        <v>2.2999999999999998</v>
      </c>
      <c r="G843" s="224">
        <f>Tabla14914[[#This Row],[PPF (µmol/s)]]/Tabla14914[[#This Row],[Power use (W)]]</f>
        <v>0</v>
      </c>
      <c r="H843" s="197"/>
      <c r="I843" s="197"/>
      <c r="J843" s="197"/>
      <c r="K843" s="226">
        <v>2.2999999999999998</v>
      </c>
      <c r="L843" s="226"/>
      <c r="M843" s="197"/>
      <c r="N843" s="4" t="s">
        <v>1438</v>
      </c>
      <c r="S843" s="562"/>
      <c r="T843" s="623" t="s">
        <v>753</v>
      </c>
      <c r="U843" s="623" t="s">
        <v>98</v>
      </c>
      <c r="V843" s="623">
        <v>402</v>
      </c>
      <c r="W843" s="623">
        <v>717</v>
      </c>
      <c r="X843" s="623">
        <v>1.78</v>
      </c>
      <c r="Y843" s="234">
        <f>Tabla14914[[#This Row],[PPF (µmol/s)]]/Tabla14914[[#This Row],[Power use (W)]]</f>
        <v>0</v>
      </c>
      <c r="Z843" s="207"/>
      <c r="AA843" s="207"/>
      <c r="AB843" s="236">
        <v>1.7835820895522387</v>
      </c>
      <c r="AC843" s="207"/>
      <c r="AD843" s="236"/>
      <c r="AE843" s="207"/>
      <c r="AF843" s="624" t="s">
        <v>1862</v>
      </c>
    </row>
    <row r="844" spans="1:32" hidden="1" x14ac:dyDescent="0.3">
      <c r="A844" s="4" t="s">
        <v>1477</v>
      </c>
      <c r="B844" s="11" t="s">
        <v>1434</v>
      </c>
      <c r="C844" s="11" t="s">
        <v>2115</v>
      </c>
      <c r="D844" s="11">
        <v>680</v>
      </c>
      <c r="E844" s="11">
        <v>1768</v>
      </c>
      <c r="F844" s="11">
        <v>2.6</v>
      </c>
      <c r="G844" s="215">
        <f>Tabla14914[[#This Row],[PPF (µmol/s)]]/Tabla14914[[#This Row],[Power use (W)]]</f>
        <v>2.6</v>
      </c>
      <c r="H844" s="197"/>
      <c r="I844" s="197"/>
      <c r="J844" s="197"/>
      <c r="K844" s="226"/>
      <c r="L844" s="226">
        <v>2.6</v>
      </c>
      <c r="M844" s="197"/>
      <c r="N844" s="4" t="s">
        <v>1437</v>
      </c>
      <c r="S844" s="66"/>
      <c r="T844" s="96" t="s">
        <v>773</v>
      </c>
      <c r="U844" s="96" t="s">
        <v>98</v>
      </c>
      <c r="V844" s="96">
        <v>1000</v>
      </c>
      <c r="W844" s="96">
        <v>2050</v>
      </c>
      <c r="X844" s="181">
        <v>1.8</v>
      </c>
      <c r="Y844" s="636">
        <f>Tabla14914[[#This Row],[PPF (µmol/s)]]/Tabla14914[[#This Row],[Power use (W)]]</f>
        <v>2.6</v>
      </c>
      <c r="Z844" s="207"/>
      <c r="AA844" s="207"/>
      <c r="AB844" s="236">
        <v>1.8</v>
      </c>
      <c r="AC844" s="236"/>
      <c r="AD844" s="236"/>
      <c r="AE844" s="207"/>
      <c r="AF844" s="66" t="s">
        <v>1247</v>
      </c>
    </row>
    <row r="845" spans="1:32" hidden="1" x14ac:dyDescent="0.3">
      <c r="A845" s="4"/>
      <c r="B845" s="11" t="s">
        <v>1435</v>
      </c>
      <c r="C845" s="11" t="s">
        <v>2115</v>
      </c>
      <c r="D845" s="11">
        <v>680</v>
      </c>
      <c r="E845" s="82"/>
      <c r="F845" s="170">
        <v>2.2999999999999998</v>
      </c>
      <c r="G845" s="224">
        <f>Tabla14914[[#This Row],[PPF (µmol/s)]]/Tabla14914[[#This Row],[Power use (W)]]</f>
        <v>0</v>
      </c>
      <c r="H845" s="197"/>
      <c r="I845" s="197"/>
      <c r="J845" s="197"/>
      <c r="K845" s="226">
        <v>2.2999999999999998</v>
      </c>
      <c r="L845" s="226"/>
      <c r="M845" s="197"/>
      <c r="N845" s="4" t="s">
        <v>1438</v>
      </c>
      <c r="S845" s="8"/>
      <c r="T845" s="13" t="s">
        <v>898</v>
      </c>
      <c r="U845" s="13" t="s">
        <v>2108</v>
      </c>
      <c r="V845" s="629"/>
      <c r="W845" s="629"/>
      <c r="X845" s="629"/>
      <c r="Y845" s="675"/>
      <c r="Z845" s="621"/>
      <c r="AA845" s="621"/>
      <c r="AB845" s="621"/>
      <c r="AC845" s="621"/>
      <c r="AD845" s="621"/>
      <c r="AE845" s="621"/>
      <c r="AF845" s="8" t="s">
        <v>1289</v>
      </c>
    </row>
    <row r="846" spans="1:32" hidden="1" x14ac:dyDescent="0.3">
      <c r="A846" s="4"/>
      <c r="B846" s="11" t="s">
        <v>1436</v>
      </c>
      <c r="C846" s="11" t="s">
        <v>2115</v>
      </c>
      <c r="D846" s="11">
        <v>680</v>
      </c>
      <c r="E846" s="11">
        <v>1768</v>
      </c>
      <c r="F846" s="11">
        <v>2.6</v>
      </c>
      <c r="G846" s="215">
        <f>Tabla14914[[#This Row],[PPF (µmol/s)]]/Tabla14914[[#This Row],[Power use (W)]]</f>
        <v>2.6</v>
      </c>
      <c r="H846" s="197"/>
      <c r="I846" s="197"/>
      <c r="J846" s="197"/>
      <c r="K846" s="226"/>
      <c r="L846" s="226">
        <v>2.6</v>
      </c>
      <c r="M846" s="197"/>
      <c r="N846" s="4" t="s">
        <v>1437</v>
      </c>
      <c r="S846" s="601" t="s">
        <v>908</v>
      </c>
      <c r="T846" s="545" t="s">
        <v>905</v>
      </c>
      <c r="U846" s="545" t="s">
        <v>98</v>
      </c>
      <c r="V846" s="623">
        <v>170</v>
      </c>
      <c r="W846" s="623">
        <v>510</v>
      </c>
      <c r="X846" s="545">
        <v>3</v>
      </c>
      <c r="Y846" s="219">
        <f>Tabla14914[[#This Row],[PPF (µmol/s)]]/Tabla14914[[#This Row],[Power use (W)]]</f>
        <v>2.6</v>
      </c>
      <c r="Z846" s="196"/>
      <c r="AA846" s="196"/>
      <c r="AB846" s="196"/>
      <c r="AC846" s="196"/>
      <c r="AD846" s="196"/>
      <c r="AE846" s="211">
        <v>3</v>
      </c>
      <c r="AF846" s="574" t="s">
        <v>906</v>
      </c>
    </row>
    <row r="847" spans="1:32" hidden="1" x14ac:dyDescent="0.3">
      <c r="A847" s="4"/>
      <c r="B847" s="11" t="s">
        <v>1408</v>
      </c>
      <c r="C847" s="11" t="s">
        <v>2114</v>
      </c>
      <c r="D847" s="11">
        <v>300</v>
      </c>
      <c r="E847" s="11">
        <v>750</v>
      </c>
      <c r="F847" s="11">
        <v>2.5</v>
      </c>
      <c r="G847" s="215">
        <f>Tabla14914[[#This Row],[PPF (µmol/s)]]/Tabla14914[[#This Row],[Power use (W)]]</f>
        <v>2.5</v>
      </c>
      <c r="H847" s="197"/>
      <c r="I847" s="197"/>
      <c r="J847" s="197"/>
      <c r="K847" s="226"/>
      <c r="L847" s="226">
        <v>2.5</v>
      </c>
      <c r="M847" s="197"/>
      <c r="N847" s="4" t="s">
        <v>1437</v>
      </c>
      <c r="S847" s="280" t="s">
        <v>2019</v>
      </c>
      <c r="T847" s="11" t="s">
        <v>1363</v>
      </c>
      <c r="U847" s="11" t="s">
        <v>98</v>
      </c>
      <c r="V847" s="11">
        <v>635</v>
      </c>
      <c r="W847" s="11">
        <v>1950</v>
      </c>
      <c r="X847" s="11">
        <v>3.1</v>
      </c>
      <c r="Y847" s="215">
        <f>Tabla14914[[#This Row],[PPF (µmol/s)]]/Tabla14914[[#This Row],[Power use (W)]]</f>
        <v>2.5</v>
      </c>
      <c r="Z847" s="621"/>
      <c r="AA847" s="621"/>
      <c r="AB847" s="621"/>
      <c r="AC847" s="621"/>
      <c r="AD847" s="621"/>
      <c r="AE847" s="622">
        <v>3.0708661417322833</v>
      </c>
      <c r="AF847" s="4" t="s">
        <v>1379</v>
      </c>
    </row>
    <row r="848" spans="1:32" hidden="1" x14ac:dyDescent="0.3">
      <c r="A848" s="4"/>
      <c r="B848" s="11" t="s">
        <v>1409</v>
      </c>
      <c r="C848" s="11" t="s">
        <v>2114</v>
      </c>
      <c r="D848" s="11">
        <v>325</v>
      </c>
      <c r="E848" s="11">
        <v>680</v>
      </c>
      <c r="F848" s="11">
        <v>2.1</v>
      </c>
      <c r="G848" s="215">
        <f>Tabla14914[[#This Row],[PPF (µmol/s)]]/Tabla14914[[#This Row],[Power use (W)]]</f>
        <v>2.0923076923076924</v>
      </c>
      <c r="H848" s="197"/>
      <c r="I848" s="197"/>
      <c r="J848" s="197"/>
      <c r="K848" s="226">
        <v>2.0923076923076924</v>
      </c>
      <c r="L848" s="226"/>
      <c r="M848" s="197"/>
      <c r="N848" s="4" t="s">
        <v>1438</v>
      </c>
      <c r="S848" s="11" t="s">
        <v>1488</v>
      </c>
      <c r="T848" s="11" t="s">
        <v>1400</v>
      </c>
      <c r="U848" s="270" t="s">
        <v>2110</v>
      </c>
      <c r="V848" s="619"/>
      <c r="W848" s="619"/>
      <c r="X848" s="619"/>
      <c r="Y848" s="644"/>
      <c r="Z848" s="621"/>
      <c r="AA848" s="621"/>
      <c r="AB848" s="621"/>
      <c r="AC848" s="621"/>
      <c r="AD848" s="621"/>
      <c r="AE848" s="621"/>
      <c r="AF848" s="4"/>
    </row>
    <row r="849" spans="1:32" hidden="1" x14ac:dyDescent="0.3">
      <c r="A849" s="4"/>
      <c r="B849" s="11" t="s">
        <v>1410</v>
      </c>
      <c r="C849" s="11" t="s">
        <v>2114</v>
      </c>
      <c r="D849" s="11">
        <v>300</v>
      </c>
      <c r="E849" s="11">
        <v>750</v>
      </c>
      <c r="F849" s="11">
        <v>2.5</v>
      </c>
      <c r="G849" s="215">
        <f>Tabla14914[[#This Row],[PPF (µmol/s)]]/Tabla14914[[#This Row],[Power use (W)]]</f>
        <v>2.5</v>
      </c>
      <c r="H849" s="197"/>
      <c r="I849" s="197"/>
      <c r="J849" s="197"/>
      <c r="K849" s="226"/>
      <c r="L849" s="226">
        <v>2.5</v>
      </c>
      <c r="M849" s="197"/>
      <c r="N849" s="4" t="s">
        <v>1437</v>
      </c>
      <c r="S849" s="39" t="s">
        <v>1578</v>
      </c>
      <c r="T849" s="26" t="s">
        <v>1574</v>
      </c>
      <c r="U849" s="26" t="s">
        <v>98</v>
      </c>
      <c r="V849" s="26">
        <v>310</v>
      </c>
      <c r="W849" s="26">
        <v>450</v>
      </c>
      <c r="X849" s="630"/>
      <c r="Y849" s="620">
        <f>Tabla14914[[#This Row],[PPF (µmol/s)]]/Tabla14914[[#This Row],[Power use (W)]]</f>
        <v>2.5</v>
      </c>
      <c r="Z849" s="621"/>
      <c r="AA849" s="622">
        <v>1.4516129032258065</v>
      </c>
      <c r="AB849" s="621"/>
      <c r="AC849" s="621"/>
      <c r="AD849" s="621"/>
      <c r="AE849" s="621"/>
      <c r="AF849" s="114" t="s">
        <v>1576</v>
      </c>
    </row>
    <row r="850" spans="1:32" hidden="1" x14ac:dyDescent="0.3">
      <c r="A850" s="4"/>
      <c r="B850" s="11" t="s">
        <v>1411</v>
      </c>
      <c r="C850" s="11" t="s">
        <v>2114</v>
      </c>
      <c r="D850" s="11">
        <v>325</v>
      </c>
      <c r="E850" s="11">
        <v>680</v>
      </c>
      <c r="F850" s="11">
        <v>2.1</v>
      </c>
      <c r="G850" s="215">
        <f>Tabla14914[[#This Row],[PPF (µmol/s)]]/Tabla14914[[#This Row],[Power use (W)]]</f>
        <v>2.0923076923076924</v>
      </c>
      <c r="H850" s="197"/>
      <c r="I850" s="197"/>
      <c r="J850" s="197"/>
      <c r="K850" s="226">
        <v>2.0923076923076924</v>
      </c>
      <c r="L850" s="226"/>
      <c r="M850" s="197"/>
      <c r="N850" s="4" t="s">
        <v>1438</v>
      </c>
      <c r="S850" s="429"/>
      <c r="T850" s="252" t="s">
        <v>2300</v>
      </c>
      <c r="U850" s="13" t="s">
        <v>98</v>
      </c>
      <c r="V850" s="13">
        <v>1200</v>
      </c>
      <c r="W850" s="13">
        <v>2400</v>
      </c>
      <c r="X850" s="175">
        <v>2.5</v>
      </c>
      <c r="Y850" s="220">
        <f>Tabla14914[[#This Row],[PPF (µmol/s)]]/Tabla14914[[#This Row],[Power use (W)]]</f>
        <v>2.0923076923076924</v>
      </c>
      <c r="Z850" s="197"/>
      <c r="AA850" s="197"/>
      <c r="AB850" s="197"/>
      <c r="AC850" s="197"/>
      <c r="AD850" s="197">
        <v>2.5</v>
      </c>
      <c r="AE850" s="197"/>
      <c r="AF850" s="8" t="s">
        <v>2301</v>
      </c>
    </row>
    <row r="851" spans="1:32" hidden="1" x14ac:dyDescent="0.3">
      <c r="A851" s="8"/>
      <c r="B851" s="11" t="s">
        <v>1413</v>
      </c>
      <c r="C851" s="11" t="s">
        <v>1417</v>
      </c>
      <c r="D851" s="11">
        <v>600</v>
      </c>
      <c r="E851" s="11">
        <v>1500</v>
      </c>
      <c r="F851" s="11">
        <v>2.5</v>
      </c>
      <c r="G851" s="215">
        <f>Tabla14914[[#This Row],[PPF (µmol/s)]]/Tabla14914[[#This Row],[Power use (W)]]</f>
        <v>2.5</v>
      </c>
      <c r="H851" s="197"/>
      <c r="I851" s="197"/>
      <c r="J851" s="197"/>
      <c r="K851" s="226"/>
      <c r="L851" s="226">
        <v>2.5</v>
      </c>
      <c r="M851" s="197"/>
      <c r="N851" s="4" t="s">
        <v>1437</v>
      </c>
      <c r="S851" s="547"/>
      <c r="T851" s="554" t="s">
        <v>2445</v>
      </c>
      <c r="U851" s="546" t="s">
        <v>98</v>
      </c>
      <c r="V851" s="546">
        <v>60</v>
      </c>
      <c r="W851" s="630"/>
      <c r="X851" s="630"/>
      <c r="Y851" s="463">
        <f>Tabla14914[[#This Row],[PPF (µmol/s)]]/Tabla14914[[#This Row],[Power use (W)]]</f>
        <v>2.5</v>
      </c>
      <c r="Z851" s="197"/>
      <c r="AA851" s="197"/>
      <c r="AB851" s="197"/>
      <c r="AC851" s="197"/>
      <c r="AD851" s="197"/>
      <c r="AE851" s="197"/>
      <c r="AF851" s="574" t="s">
        <v>2669</v>
      </c>
    </row>
    <row r="852" spans="1:32" hidden="1" x14ac:dyDescent="0.3">
      <c r="A852" s="4"/>
      <c r="B852" s="11" t="s">
        <v>1414</v>
      </c>
      <c r="C852" s="11" t="s">
        <v>1417</v>
      </c>
      <c r="D852" s="11">
        <v>600</v>
      </c>
      <c r="E852" s="11">
        <v>1330</v>
      </c>
      <c r="F852" s="170">
        <v>2.1</v>
      </c>
      <c r="G852" s="220">
        <f>Tabla14914[[#This Row],[PPF (µmol/s)]]/Tabla14914[[#This Row],[Power use (W)]]</f>
        <v>2.2166666666666668</v>
      </c>
      <c r="H852" s="197"/>
      <c r="I852" s="197"/>
      <c r="J852" s="197"/>
      <c r="K852" s="226">
        <v>2.1</v>
      </c>
      <c r="L852" s="226"/>
      <c r="M852" s="197"/>
      <c r="N852" s="4" t="s">
        <v>1438</v>
      </c>
      <c r="S852" s="421"/>
      <c r="T852" s="40" t="s">
        <v>2446</v>
      </c>
      <c r="U852" s="11" t="s">
        <v>98</v>
      </c>
      <c r="V852" s="11">
        <v>60</v>
      </c>
      <c r="W852" s="630"/>
      <c r="X852" s="630"/>
      <c r="Y852" s="463">
        <f>Tabla14914[[#This Row],[PPF (µmol/s)]]/Tabla14914[[#This Row],[Power use (W)]]</f>
        <v>2.2166666666666668</v>
      </c>
      <c r="Z852" s="197"/>
      <c r="AA852" s="197"/>
      <c r="AB852" s="197"/>
      <c r="AC852" s="197"/>
      <c r="AD852" s="197"/>
      <c r="AE852" s="197"/>
      <c r="AF852" s="6" t="s">
        <v>2670</v>
      </c>
    </row>
    <row r="853" spans="1:32" hidden="1" x14ac:dyDescent="0.3">
      <c r="A853" s="4"/>
      <c r="B853" s="11" t="s">
        <v>1415</v>
      </c>
      <c r="C853" s="11" t="s">
        <v>1417</v>
      </c>
      <c r="D853" s="11">
        <v>600</v>
      </c>
      <c r="E853" s="11">
        <v>1500</v>
      </c>
      <c r="F853" s="11">
        <v>2.5</v>
      </c>
      <c r="G853" s="215">
        <f>Tabla14914[[#This Row],[PPF (µmol/s)]]/Tabla14914[[#This Row],[Power use (W)]]</f>
        <v>2.5</v>
      </c>
      <c r="H853" s="197"/>
      <c r="I853" s="197"/>
      <c r="J853" s="197"/>
      <c r="K853" s="226"/>
      <c r="L853" s="226">
        <v>2.5</v>
      </c>
      <c r="M853" s="197"/>
      <c r="N853" s="4" t="s">
        <v>1437</v>
      </c>
      <c r="S853" s="547"/>
      <c r="T853" s="554" t="s">
        <v>2447</v>
      </c>
      <c r="U853" s="546" t="s">
        <v>98</v>
      </c>
      <c r="V853" s="546">
        <v>60</v>
      </c>
      <c r="W853" s="630"/>
      <c r="X853" s="630"/>
      <c r="Y853" s="463">
        <f>Tabla14914[[#This Row],[PPF (µmol/s)]]/Tabla14914[[#This Row],[Power use (W)]]</f>
        <v>2.5</v>
      </c>
      <c r="Z853" s="197"/>
      <c r="AA853" s="197"/>
      <c r="AB853" s="197"/>
      <c r="AC853" s="197"/>
      <c r="AD853" s="197"/>
      <c r="AE853" s="197"/>
      <c r="AF853" s="574" t="s">
        <v>2671</v>
      </c>
    </row>
    <row r="854" spans="1:32" hidden="1" x14ac:dyDescent="0.3">
      <c r="A854" s="4"/>
      <c r="B854" s="11" t="s">
        <v>1416</v>
      </c>
      <c r="C854" s="11" t="s">
        <v>1417</v>
      </c>
      <c r="D854" s="11">
        <v>600</v>
      </c>
      <c r="E854" s="11">
        <v>1330</v>
      </c>
      <c r="F854" s="170">
        <v>2.1</v>
      </c>
      <c r="G854" s="220">
        <f>Tabla14914[[#This Row],[PPF (µmol/s)]]/Tabla14914[[#This Row],[Power use (W)]]</f>
        <v>2.2166666666666668</v>
      </c>
      <c r="H854" s="197"/>
      <c r="I854" s="197"/>
      <c r="J854" s="197"/>
      <c r="K854" s="226">
        <v>2.1</v>
      </c>
      <c r="L854" s="226"/>
      <c r="M854" s="197"/>
      <c r="N854" s="4" t="s">
        <v>1438</v>
      </c>
      <c r="S854" s="421"/>
      <c r="T854" s="40" t="s">
        <v>2447</v>
      </c>
      <c r="U854" s="11" t="s">
        <v>98</v>
      </c>
      <c r="V854" s="11">
        <v>60</v>
      </c>
      <c r="W854" s="630"/>
      <c r="X854" s="630"/>
      <c r="Y854" s="463">
        <f>Tabla14914[[#This Row],[PPF (µmol/s)]]/Tabla14914[[#This Row],[Power use (W)]]</f>
        <v>2.2166666666666668</v>
      </c>
      <c r="Z854" s="197"/>
      <c r="AA854" s="197"/>
      <c r="AB854" s="197"/>
      <c r="AC854" s="197"/>
      <c r="AD854" s="197"/>
      <c r="AE854" s="197"/>
      <c r="AF854" s="6" t="s">
        <v>2672</v>
      </c>
    </row>
    <row r="855" spans="1:32" hidden="1" x14ac:dyDescent="0.3">
      <c r="A855" s="4"/>
      <c r="B855" s="11" t="s">
        <v>1419</v>
      </c>
      <c r="C855" s="11" t="s">
        <v>1418</v>
      </c>
      <c r="D855" s="11">
        <v>600</v>
      </c>
      <c r="E855" s="11">
        <v>1500</v>
      </c>
      <c r="F855" s="11">
        <v>2.5</v>
      </c>
      <c r="G855" s="215">
        <f>Tabla14914[[#This Row],[PPF (µmol/s)]]/Tabla14914[[#This Row],[Power use (W)]]</f>
        <v>2.5</v>
      </c>
      <c r="H855" s="197"/>
      <c r="I855" s="197"/>
      <c r="J855" s="197"/>
      <c r="K855" s="226"/>
      <c r="L855" s="226">
        <v>2.5</v>
      </c>
      <c r="M855" s="197"/>
      <c r="N855" s="4" t="s">
        <v>1437</v>
      </c>
      <c r="S855" s="547"/>
      <c r="T855" s="583" t="s">
        <v>2448</v>
      </c>
      <c r="U855" s="546" t="s">
        <v>98</v>
      </c>
      <c r="V855" s="546">
        <v>60</v>
      </c>
      <c r="W855" s="630"/>
      <c r="X855" s="630"/>
      <c r="Y855" s="463">
        <f>Tabla14914[[#This Row],[PPF (µmol/s)]]/Tabla14914[[#This Row],[Power use (W)]]</f>
        <v>2.5</v>
      </c>
      <c r="Z855" s="197"/>
      <c r="AA855" s="197"/>
      <c r="AB855" s="197"/>
      <c r="AC855" s="197"/>
      <c r="AD855" s="197"/>
      <c r="AE855" s="197"/>
      <c r="AF855" s="562" t="s">
        <v>2673</v>
      </c>
    </row>
    <row r="856" spans="1:32" hidden="1" x14ac:dyDescent="0.3">
      <c r="A856" s="4"/>
      <c r="B856" s="11" t="s">
        <v>1420</v>
      </c>
      <c r="C856" s="11" t="s">
        <v>1418</v>
      </c>
      <c r="D856" s="11">
        <v>600</v>
      </c>
      <c r="E856" s="11">
        <v>1330</v>
      </c>
      <c r="F856" s="170">
        <v>2.1</v>
      </c>
      <c r="G856" s="220">
        <f>Tabla14914[[#This Row],[PPF (µmol/s)]]/Tabla14914[[#This Row],[Power use (W)]]</f>
        <v>2.2166666666666668</v>
      </c>
      <c r="H856" s="197"/>
      <c r="I856" s="197"/>
      <c r="J856" s="197"/>
      <c r="K856" s="226">
        <v>2.1</v>
      </c>
      <c r="L856" s="226"/>
      <c r="M856" s="197"/>
      <c r="N856" s="4" t="s">
        <v>1438</v>
      </c>
      <c r="S856" s="421"/>
      <c r="T856" s="40" t="s">
        <v>2449</v>
      </c>
      <c r="U856" s="11" t="s">
        <v>98</v>
      </c>
      <c r="V856" s="11">
        <v>60</v>
      </c>
      <c r="W856" s="630"/>
      <c r="X856" s="630"/>
      <c r="Y856" s="463">
        <f>Tabla14914[[#This Row],[PPF (µmol/s)]]/Tabla14914[[#This Row],[Power use (W)]]</f>
        <v>2.2166666666666668</v>
      </c>
      <c r="Z856" s="197"/>
      <c r="AA856" s="197"/>
      <c r="AB856" s="197"/>
      <c r="AC856" s="197"/>
      <c r="AD856" s="197"/>
      <c r="AE856" s="197"/>
      <c r="AF856" s="4" t="s">
        <v>2674</v>
      </c>
    </row>
    <row r="857" spans="1:32" hidden="1" x14ac:dyDescent="0.3">
      <c r="A857" s="8"/>
      <c r="B857" s="11" t="s">
        <v>1421</v>
      </c>
      <c r="C857" s="11" t="s">
        <v>1418</v>
      </c>
      <c r="D857" s="11">
        <v>600</v>
      </c>
      <c r="E857" s="11">
        <v>1500</v>
      </c>
      <c r="F857" s="11">
        <v>2.5</v>
      </c>
      <c r="G857" s="215">
        <f>Tabla14914[[#This Row],[PPF (µmol/s)]]/Tabla14914[[#This Row],[Power use (W)]]</f>
        <v>2.5</v>
      </c>
      <c r="H857" s="197"/>
      <c r="I857" s="197"/>
      <c r="J857" s="197"/>
      <c r="K857" s="226"/>
      <c r="L857" s="226">
        <v>2.5</v>
      </c>
      <c r="M857" s="197"/>
      <c r="N857" s="4" t="s">
        <v>1437</v>
      </c>
      <c r="S857" s="547"/>
      <c r="T857" s="554" t="s">
        <v>2454</v>
      </c>
      <c r="U857" s="546" t="s">
        <v>98</v>
      </c>
      <c r="V857" s="546">
        <v>60</v>
      </c>
      <c r="W857" s="630"/>
      <c r="X857" s="630"/>
      <c r="Y857" s="463">
        <f>Tabla14914[[#This Row],[PPF (µmol/s)]]/Tabla14914[[#This Row],[Power use (W)]]</f>
        <v>2.5</v>
      </c>
      <c r="Z857" s="197"/>
      <c r="AA857" s="197"/>
      <c r="AB857" s="197"/>
      <c r="AC857" s="197"/>
      <c r="AD857" s="197"/>
      <c r="AE857" s="197"/>
      <c r="AF857" s="562" t="s">
        <v>2675</v>
      </c>
    </row>
    <row r="858" spans="1:32" hidden="1" x14ac:dyDescent="0.3">
      <c r="A858" s="4"/>
      <c r="B858" s="11" t="s">
        <v>1422</v>
      </c>
      <c r="C858" s="11" t="s">
        <v>1418</v>
      </c>
      <c r="D858" s="11">
        <v>600</v>
      </c>
      <c r="E858" s="11">
        <v>1330</v>
      </c>
      <c r="F858" s="170">
        <v>2.1</v>
      </c>
      <c r="G858" s="220">
        <f>Tabla14914[[#This Row],[PPF (µmol/s)]]/Tabla14914[[#This Row],[Power use (W)]]</f>
        <v>2.2166666666666668</v>
      </c>
      <c r="H858" s="197"/>
      <c r="I858" s="197"/>
      <c r="J858" s="197"/>
      <c r="K858" s="226">
        <v>2.1</v>
      </c>
      <c r="L858" s="197"/>
      <c r="M858" s="197"/>
      <c r="N858" s="4" t="s">
        <v>1438</v>
      </c>
      <c r="S858" s="429"/>
      <c r="T858" s="252" t="s">
        <v>2455</v>
      </c>
      <c r="U858" s="13" t="s">
        <v>98</v>
      </c>
      <c r="V858" s="13">
        <v>60</v>
      </c>
      <c r="W858" s="630"/>
      <c r="X858" s="648"/>
      <c r="Y858" s="463">
        <f>Tabla14914[[#This Row],[PPF (µmol/s)]]/Tabla14914[[#This Row],[Power use (W)]]</f>
        <v>2.2166666666666668</v>
      </c>
      <c r="Z858" s="197"/>
      <c r="AA858" s="197"/>
      <c r="AB858" s="197"/>
      <c r="AC858" s="197"/>
      <c r="AD858" s="197"/>
      <c r="AE858" s="197"/>
      <c r="AF858" s="8" t="s">
        <v>2676</v>
      </c>
    </row>
    <row r="859" spans="1:32" hidden="1" x14ac:dyDescent="0.3">
      <c r="A859" s="4"/>
      <c r="B859" s="11" t="s">
        <v>1423</v>
      </c>
      <c r="C859" s="11" t="s">
        <v>2116</v>
      </c>
      <c r="D859" s="11">
        <v>10</v>
      </c>
      <c r="E859" s="11">
        <v>21</v>
      </c>
      <c r="F859" s="11">
        <v>2.1</v>
      </c>
      <c r="G859" s="215">
        <f>Tabla14914[[#This Row],[PPF (µmol/s)]]/Tabla14914[[#This Row],[Power use (W)]]</f>
        <v>2.1</v>
      </c>
      <c r="H859" s="197"/>
      <c r="I859" s="197"/>
      <c r="J859" s="197"/>
      <c r="K859" s="226">
        <v>2.1</v>
      </c>
      <c r="L859" s="197"/>
      <c r="M859" s="197"/>
      <c r="N859" s="4" t="s">
        <v>1440</v>
      </c>
      <c r="S859" s="428" t="s">
        <v>2481</v>
      </c>
      <c r="T859" s="10" t="s">
        <v>2472</v>
      </c>
      <c r="U859" s="14" t="s">
        <v>98</v>
      </c>
      <c r="V859" s="630"/>
      <c r="W859" s="14">
        <v>1.5</v>
      </c>
      <c r="X859" s="14"/>
      <c r="Y859" s="77"/>
      <c r="Z859" s="197"/>
      <c r="AA859" s="197"/>
      <c r="AB859" s="197"/>
      <c r="AC859" s="197"/>
      <c r="AD859" s="197"/>
      <c r="AE859" s="197"/>
      <c r="AF859" s="6" t="s">
        <v>2475</v>
      </c>
    </row>
    <row r="860" spans="1:32" hidden="1" x14ac:dyDescent="0.3">
      <c r="A860" s="4"/>
      <c r="B860" s="11" t="s">
        <v>1424</v>
      </c>
      <c r="C860" s="11" t="s">
        <v>2116</v>
      </c>
      <c r="D860" s="11">
        <v>15</v>
      </c>
      <c r="E860" s="11">
        <v>32</v>
      </c>
      <c r="F860" s="11">
        <v>2.1</v>
      </c>
      <c r="G860" s="215">
        <f>Tabla14914[[#This Row],[PPF (µmol/s)]]/Tabla14914[[#This Row],[Power use (W)]]</f>
        <v>2.1333333333333333</v>
      </c>
      <c r="H860" s="197"/>
      <c r="I860" s="197"/>
      <c r="J860" s="197"/>
      <c r="K860" s="226">
        <v>2.1333333333333333</v>
      </c>
      <c r="L860" s="197"/>
      <c r="M860" s="197"/>
      <c r="N860" s="4" t="s">
        <v>1439</v>
      </c>
      <c r="S860" s="578" t="s">
        <v>2482</v>
      </c>
      <c r="T860" s="554" t="s">
        <v>2473</v>
      </c>
      <c r="U860" s="545" t="s">
        <v>98</v>
      </c>
      <c r="V860" s="630"/>
      <c r="W860" s="546">
        <v>1.1000000000000001</v>
      </c>
      <c r="X860" s="546"/>
      <c r="Y860" s="602"/>
      <c r="Z860" s="197"/>
      <c r="AA860" s="197"/>
      <c r="AB860" s="197"/>
      <c r="AC860" s="197"/>
      <c r="AD860" s="197"/>
      <c r="AE860" s="197"/>
      <c r="AF860" s="562" t="s">
        <v>2476</v>
      </c>
    </row>
    <row r="861" spans="1:32" hidden="1" x14ac:dyDescent="0.3">
      <c r="A861" s="4"/>
      <c r="B861" s="11" t="s">
        <v>1425</v>
      </c>
      <c r="C861" s="11" t="s">
        <v>2116</v>
      </c>
      <c r="D861" s="11">
        <v>30</v>
      </c>
      <c r="E861" s="11">
        <v>66</v>
      </c>
      <c r="F861" s="11">
        <v>2.2000000000000002</v>
      </c>
      <c r="G861" s="215">
        <f>Tabla14914[[#This Row],[PPF (µmol/s)]]/Tabla14914[[#This Row],[Power use (W)]]</f>
        <v>2.2000000000000002</v>
      </c>
      <c r="H861" s="197"/>
      <c r="I861" s="197"/>
      <c r="J861" s="197"/>
      <c r="K861" s="226">
        <v>2.2000000000000002</v>
      </c>
      <c r="L861" s="197"/>
      <c r="M861" s="197"/>
      <c r="N861" s="4" t="s">
        <v>1441</v>
      </c>
      <c r="S861" s="421" t="s">
        <v>2484</v>
      </c>
      <c r="T861" s="40" t="s">
        <v>2474</v>
      </c>
      <c r="U861" s="14" t="s">
        <v>98</v>
      </c>
      <c r="V861" s="630"/>
      <c r="W861" s="630"/>
      <c r="X861" s="630"/>
      <c r="Y861" s="77"/>
      <c r="Z861" s="197"/>
      <c r="AA861" s="197"/>
      <c r="AB861" s="197"/>
      <c r="AC861" s="197"/>
      <c r="AD861" s="197"/>
      <c r="AE861" s="197"/>
      <c r="AF861" s="4" t="s">
        <v>2477</v>
      </c>
    </row>
    <row r="862" spans="1:32" hidden="1" x14ac:dyDescent="0.3">
      <c r="A862" s="8"/>
      <c r="B862" s="13" t="s">
        <v>1427</v>
      </c>
      <c r="C862" s="13" t="s">
        <v>2117</v>
      </c>
      <c r="D862" s="13">
        <v>40</v>
      </c>
      <c r="E862" s="13">
        <v>85</v>
      </c>
      <c r="F862" s="13">
        <v>2.2999999999999998</v>
      </c>
      <c r="G862" s="223">
        <f>Tabla14914[[#This Row],[PPF (µmol/s)]]/Tabla14914[[#This Row],[Power use (W)]]</f>
        <v>2.125</v>
      </c>
      <c r="H862" s="203"/>
      <c r="I862" s="203"/>
      <c r="J862" s="203"/>
      <c r="K862" s="229">
        <v>2.125</v>
      </c>
      <c r="L862" s="203"/>
      <c r="M862" s="203"/>
      <c r="N862" s="8" t="s">
        <v>1442</v>
      </c>
      <c r="S862" s="569" t="s">
        <v>2019</v>
      </c>
      <c r="T862" s="551" t="s">
        <v>2478</v>
      </c>
      <c r="U862" s="580" t="s">
        <v>2479</v>
      </c>
      <c r="V862" s="552">
        <v>780</v>
      </c>
      <c r="W862" s="552">
        <v>1570</v>
      </c>
      <c r="X862" s="175">
        <v>2.1</v>
      </c>
      <c r="Y862" s="220">
        <f>Tabla14914[[#This Row],[PPF (µmol/s)]]/Tabla14914[[#This Row],[Power use (W)]]</f>
        <v>2.125</v>
      </c>
      <c r="Z862" s="197"/>
      <c r="AA862" s="197"/>
      <c r="AB862" s="197"/>
      <c r="AC862" s="197">
        <v>2.1</v>
      </c>
      <c r="AD862" s="197"/>
      <c r="AE862" s="197"/>
      <c r="AF862" s="575" t="s">
        <v>2480</v>
      </c>
    </row>
    <row r="863" spans="1:32" ht="18.600000000000001" hidden="1" thickBot="1" x14ac:dyDescent="0.4">
      <c r="A863" s="69" t="s">
        <v>1448</v>
      </c>
      <c r="B863" s="27"/>
      <c r="C863" s="27"/>
      <c r="D863" s="27"/>
      <c r="E863" s="27"/>
      <c r="F863" s="27"/>
      <c r="G863" s="158"/>
      <c r="H863" s="190"/>
      <c r="I863" s="190"/>
      <c r="J863" s="190"/>
      <c r="K863" s="190"/>
      <c r="L863" s="190"/>
      <c r="M863" s="190"/>
      <c r="N863" s="16"/>
      <c r="S863" s="421"/>
      <c r="T863" s="40" t="s">
        <v>2528</v>
      </c>
      <c r="U863" s="11" t="s">
        <v>98</v>
      </c>
      <c r="V863" s="11">
        <v>320</v>
      </c>
      <c r="W863" s="11">
        <v>704</v>
      </c>
      <c r="X863" s="11">
        <v>2.2000000000000002</v>
      </c>
      <c r="Y863" s="215" t="e">
        <f>Tabla14914[[#This Row],[PPF (µmol/s)]]/Tabla14914[[#This Row],[Power use (W)]]</f>
        <v>#DIV/0!</v>
      </c>
      <c r="Z863" s="197"/>
      <c r="AA863" s="197"/>
      <c r="AB863" s="197"/>
      <c r="AC863" s="226">
        <v>2.2000000000000002</v>
      </c>
      <c r="AD863" s="226"/>
      <c r="AE863" s="197"/>
      <c r="AF863" s="6" t="s">
        <v>2517</v>
      </c>
    </row>
    <row r="864" spans="1:32" hidden="1" x14ac:dyDescent="0.3">
      <c r="A864" s="30" t="s">
        <v>1452</v>
      </c>
      <c r="B864" s="14" t="s">
        <v>1449</v>
      </c>
      <c r="C864" s="14" t="s">
        <v>2070</v>
      </c>
      <c r="D864" s="14">
        <v>545</v>
      </c>
      <c r="E864" s="14">
        <v>1200</v>
      </c>
      <c r="F864" s="14">
        <v>2.2000000000000002</v>
      </c>
      <c r="G864" s="219">
        <f>Tabla14914[[#This Row],[PPF (µmol/s)]]/Tabla14914[[#This Row],[Power use (W)]]</f>
        <v>2.2018348623853212</v>
      </c>
      <c r="H864" s="204"/>
      <c r="I864" s="204"/>
      <c r="J864" s="204"/>
      <c r="K864" s="296">
        <v>2.2018348623853212</v>
      </c>
      <c r="L864" s="204"/>
      <c r="M864" s="204"/>
      <c r="N864" s="6" t="s">
        <v>1450</v>
      </c>
      <c r="S864" s="547"/>
      <c r="T864" s="554" t="s">
        <v>2529</v>
      </c>
      <c r="U864" s="546" t="s">
        <v>98</v>
      </c>
      <c r="V864" s="546">
        <v>480</v>
      </c>
      <c r="W864" s="546">
        <v>1056</v>
      </c>
      <c r="X864" s="546">
        <v>2.2000000000000002</v>
      </c>
      <c r="Y864" s="215">
        <f>Tabla14914[[#This Row],[PPF (µmol/s)]]/Tabla14914[[#This Row],[Power use (W)]]</f>
        <v>2.2018348623853212</v>
      </c>
      <c r="Z864" s="197"/>
      <c r="AA864" s="197"/>
      <c r="AB864" s="197"/>
      <c r="AC864" s="226">
        <v>2.2000000000000002</v>
      </c>
      <c r="AD864" s="226"/>
      <c r="AE864" s="197"/>
      <c r="AF864" s="574" t="s">
        <v>2517</v>
      </c>
    </row>
    <row r="865" spans="1:32" hidden="1" x14ac:dyDescent="0.3">
      <c r="A865" s="11" t="s">
        <v>1453</v>
      </c>
      <c r="B865" s="11" t="s">
        <v>1451</v>
      </c>
      <c r="C865" s="14" t="s">
        <v>2069</v>
      </c>
      <c r="D865" s="11">
        <v>715</v>
      </c>
      <c r="E865" s="11">
        <v>1600</v>
      </c>
      <c r="F865" s="11">
        <v>2.2000000000000002</v>
      </c>
      <c r="G865" s="219">
        <f>Tabla14914[[#This Row],[PPF (µmol/s)]]/Tabla14914[[#This Row],[Power use (W)]]</f>
        <v>2.2377622377622379</v>
      </c>
      <c r="H865" s="196"/>
      <c r="I865" s="196"/>
      <c r="J865" s="196"/>
      <c r="K865" s="296">
        <v>2.2377622377622379</v>
      </c>
      <c r="L865" s="196"/>
      <c r="M865" s="196"/>
      <c r="N865" s="6" t="s">
        <v>1450</v>
      </c>
      <c r="S865" s="421"/>
      <c r="T865" s="40" t="s">
        <v>2530</v>
      </c>
      <c r="U865" s="11" t="s">
        <v>98</v>
      </c>
      <c r="V865" s="11">
        <v>320</v>
      </c>
      <c r="W865" s="11">
        <v>800</v>
      </c>
      <c r="X865" s="11">
        <v>2.5</v>
      </c>
      <c r="Y865" s="215">
        <f>Tabla14914[[#This Row],[PPF (µmol/s)]]/Tabla14914[[#This Row],[Power use (W)]]</f>
        <v>2.2377622377622379</v>
      </c>
      <c r="Z865" s="197"/>
      <c r="AA865" s="197"/>
      <c r="AB865" s="197"/>
      <c r="AC865" s="197"/>
      <c r="AD865" s="226">
        <v>2.5</v>
      </c>
      <c r="AE865" s="197"/>
      <c r="AF865" s="6" t="s">
        <v>2527</v>
      </c>
    </row>
    <row r="866" spans="1:32" ht="15" hidden="1" thickBot="1" x14ac:dyDescent="0.35">
      <c r="A866" s="280" t="s">
        <v>2019</v>
      </c>
      <c r="B866" s="11"/>
      <c r="C866" s="26"/>
      <c r="D866" s="11"/>
      <c r="E866" s="11"/>
      <c r="F866" s="11"/>
      <c r="G866" s="77"/>
      <c r="H866" s="202"/>
      <c r="I866" s="202"/>
      <c r="J866" s="202"/>
      <c r="K866" s="297"/>
      <c r="L866" s="202"/>
      <c r="M866" s="202"/>
      <c r="N866" s="4"/>
      <c r="S866" s="587"/>
      <c r="T866" s="551" t="s">
        <v>2531</v>
      </c>
      <c r="U866" s="552" t="s">
        <v>98</v>
      </c>
      <c r="V866" s="552">
        <v>480</v>
      </c>
      <c r="W866" s="552">
        <v>1200</v>
      </c>
      <c r="X866" s="552">
        <v>2.5</v>
      </c>
      <c r="Y866" s="215" t="e">
        <f>Tabla14914[[#This Row],[PPF (µmol/s)]]/Tabla14914[[#This Row],[Power use (W)]]</f>
        <v>#DIV/0!</v>
      </c>
      <c r="Z866" s="197"/>
      <c r="AA866" s="197"/>
      <c r="AB866" s="197"/>
      <c r="AC866" s="197"/>
      <c r="AD866" s="226">
        <v>2.5</v>
      </c>
      <c r="AE866" s="197"/>
      <c r="AF866" s="586" t="s">
        <v>2527</v>
      </c>
    </row>
    <row r="867" spans="1:32" ht="18.600000000000001" hidden="1" thickBot="1" x14ac:dyDescent="0.4">
      <c r="A867" s="56" t="s">
        <v>1455</v>
      </c>
      <c r="B867" s="53"/>
      <c r="C867" s="27"/>
      <c r="D867" s="27"/>
      <c r="E867" s="27"/>
      <c r="F867" s="27"/>
      <c r="G867" s="158"/>
      <c r="H867" s="190"/>
      <c r="I867" s="190"/>
      <c r="J867" s="190"/>
      <c r="K867" s="190"/>
      <c r="L867" s="190"/>
      <c r="M867" s="190"/>
      <c r="N867" s="16"/>
      <c r="S867" s="428" t="s">
        <v>2555</v>
      </c>
      <c r="T867" s="10" t="s">
        <v>2552</v>
      </c>
      <c r="U867" s="14" t="s">
        <v>98</v>
      </c>
      <c r="V867" s="14">
        <v>50</v>
      </c>
      <c r="W867" s="648"/>
      <c r="X867" s="462">
        <v>2.08</v>
      </c>
      <c r="Y867" s="77" t="e">
        <f>Tabla14914[[#This Row],[PPF (µmol/s)]]/Tabla14914[[#This Row],[Power use (W)]]</f>
        <v>#DIV/0!</v>
      </c>
      <c r="Z867" s="197"/>
      <c r="AA867" s="197"/>
      <c r="AB867" s="197"/>
      <c r="AC867" s="197">
        <v>2.08</v>
      </c>
      <c r="AD867" s="197"/>
      <c r="AE867" s="197"/>
      <c r="AF867" s="6"/>
    </row>
    <row r="868" spans="1:32" hidden="1" x14ac:dyDescent="0.3">
      <c r="A868" s="39" t="s">
        <v>1465</v>
      </c>
      <c r="B868" s="14" t="s">
        <v>1456</v>
      </c>
      <c r="C868" s="14" t="s">
        <v>424</v>
      </c>
      <c r="D868" s="82" t="s">
        <v>559</v>
      </c>
      <c r="E868" s="82"/>
      <c r="F868" s="169">
        <v>2.7</v>
      </c>
      <c r="G868" s="59"/>
      <c r="H868" s="196"/>
      <c r="I868" s="196"/>
      <c r="J868" s="196"/>
      <c r="K868" s="196"/>
      <c r="L868" s="211">
        <v>2.7</v>
      </c>
      <c r="M868" s="196"/>
      <c r="N868" s="6" t="s">
        <v>1460</v>
      </c>
      <c r="S868" s="578" t="s">
        <v>2556</v>
      </c>
      <c r="T868" s="554" t="s">
        <v>2553</v>
      </c>
      <c r="U868" s="545" t="s">
        <v>98</v>
      </c>
      <c r="V868" s="546">
        <v>110</v>
      </c>
      <c r="W868" s="648"/>
      <c r="X868" s="462">
        <v>2.08</v>
      </c>
      <c r="Y868" s="602" t="e">
        <f>Tabla14914[[#This Row],[PPF (µmol/s)]]/Tabla14914[[#This Row],[Power use (W)]]</f>
        <v>#VALUE!</v>
      </c>
      <c r="Z868" s="197"/>
      <c r="AA868" s="197"/>
      <c r="AB868" s="197"/>
      <c r="AC868" s="197">
        <v>2.08</v>
      </c>
      <c r="AD868" s="197"/>
      <c r="AE868" s="197"/>
      <c r="AF868" s="562"/>
    </row>
    <row r="869" spans="1:32" hidden="1" x14ac:dyDescent="0.3">
      <c r="A869" s="11" t="s">
        <v>1466</v>
      </c>
      <c r="B869" s="11" t="s">
        <v>1459</v>
      </c>
      <c r="C869" s="14" t="s">
        <v>2118</v>
      </c>
      <c r="D869" s="11">
        <v>850</v>
      </c>
      <c r="E869" s="82"/>
      <c r="F869" s="170">
        <v>2.6</v>
      </c>
      <c r="G869" s="77">
        <f>Tabla14914[[#This Row],[PPF (µmol/s)]]/Tabla14914[[#This Row],[Power use (W)]]</f>
        <v>0</v>
      </c>
      <c r="H869" s="197"/>
      <c r="I869" s="197"/>
      <c r="J869" s="197"/>
      <c r="K869" s="197"/>
      <c r="L869" s="226">
        <v>2.6</v>
      </c>
      <c r="M869" s="197"/>
      <c r="N869" s="4" t="s">
        <v>1462</v>
      </c>
      <c r="S869" s="280" t="s">
        <v>2019</v>
      </c>
      <c r="T869" s="252" t="s">
        <v>2554</v>
      </c>
      <c r="U869" s="26" t="s">
        <v>98</v>
      </c>
      <c r="V869" s="13">
        <v>440</v>
      </c>
      <c r="W869" s="648"/>
      <c r="X869" s="676">
        <v>2.08</v>
      </c>
      <c r="Y869" s="77">
        <f>Tabla14914[[#This Row],[PPF (µmol/s)]]/Tabla14914[[#This Row],[Power use (W)]]</f>
        <v>0</v>
      </c>
      <c r="Z869" s="197"/>
      <c r="AA869" s="197"/>
      <c r="AB869" s="197"/>
      <c r="AC869" s="197">
        <v>2.08</v>
      </c>
      <c r="AD869" s="197"/>
      <c r="AE869" s="197"/>
      <c r="AF869" s="8"/>
    </row>
    <row r="870" spans="1:32" hidden="1" x14ac:dyDescent="0.3">
      <c r="A870" s="4" t="s">
        <v>1486</v>
      </c>
      <c r="B870" s="11" t="s">
        <v>1461</v>
      </c>
      <c r="C870" s="14" t="s">
        <v>2100</v>
      </c>
      <c r="D870" s="11">
        <v>635</v>
      </c>
      <c r="E870" s="82"/>
      <c r="F870" s="170">
        <v>2.2999999999999998</v>
      </c>
      <c r="G870" s="77">
        <f>Tabla14914[[#This Row],[PPF (µmol/s)]]/Tabla14914[[#This Row],[Power use (W)]]</f>
        <v>0</v>
      </c>
      <c r="H870" s="197"/>
      <c r="I870" s="197"/>
      <c r="J870" s="197"/>
      <c r="K870" s="226">
        <v>2.2999999999999998</v>
      </c>
      <c r="L870" s="197"/>
      <c r="M870" s="197"/>
      <c r="N870" s="4" t="s">
        <v>1464</v>
      </c>
      <c r="S870" s="428" t="s">
        <v>2575</v>
      </c>
      <c r="T870" s="10" t="s">
        <v>2563</v>
      </c>
      <c r="U870" s="14" t="s">
        <v>2558</v>
      </c>
      <c r="V870" s="14">
        <v>150</v>
      </c>
      <c r="W870" s="648"/>
      <c r="X870" s="648"/>
      <c r="Y870" s="458">
        <f>Tabla14914[[#This Row],[PPF (µmol/s)]]/Tabla14914[[#This Row],[Power use (W)]]</f>
        <v>0</v>
      </c>
      <c r="Z870" s="197"/>
      <c r="AA870" s="197"/>
      <c r="AB870" s="197"/>
      <c r="AC870" s="197"/>
      <c r="AD870" s="197"/>
      <c r="AE870" s="197"/>
      <c r="AF870" s="6" t="s">
        <v>2561</v>
      </c>
    </row>
    <row r="871" spans="1:32" hidden="1" x14ac:dyDescent="0.3">
      <c r="A871" s="280" t="s">
        <v>2019</v>
      </c>
      <c r="B871" s="13"/>
      <c r="C871" s="13"/>
      <c r="D871" s="13"/>
      <c r="E871" s="13"/>
      <c r="F871" s="13"/>
      <c r="G871" s="160"/>
      <c r="H871" s="203"/>
      <c r="I871" s="203"/>
      <c r="J871" s="203"/>
      <c r="K871" s="203"/>
      <c r="L871" s="203"/>
      <c r="M871" s="203"/>
      <c r="N871" s="8"/>
      <c r="S871" s="578" t="s">
        <v>2576</v>
      </c>
      <c r="T871" s="554" t="s">
        <v>2564</v>
      </c>
      <c r="U871" s="545" t="s">
        <v>2558</v>
      </c>
      <c r="V871" s="546">
        <v>270</v>
      </c>
      <c r="W871" s="648"/>
      <c r="X871" s="648"/>
      <c r="Y871" s="458" t="e">
        <f>Tabla14914[[#This Row],[PPF (µmol/s)]]/Tabla14914[[#This Row],[Power use (W)]]</f>
        <v>#DIV/0!</v>
      </c>
      <c r="Z871" s="197"/>
      <c r="AA871" s="197"/>
      <c r="AB871" s="197"/>
      <c r="AC871" s="197"/>
      <c r="AD871" s="197"/>
      <c r="AE871" s="197"/>
      <c r="AF871" s="574" t="s">
        <v>2560</v>
      </c>
    </row>
    <row r="872" spans="1:32" ht="18.600000000000001" hidden="1" thickBot="1" x14ac:dyDescent="0.4">
      <c r="A872" s="56" t="s">
        <v>1467</v>
      </c>
      <c r="B872" s="53"/>
      <c r="C872" s="27"/>
      <c r="D872" s="27"/>
      <c r="E872" s="27"/>
      <c r="F872" s="27"/>
      <c r="G872" s="158"/>
      <c r="H872" s="190"/>
      <c r="I872" s="190"/>
      <c r="J872" s="190"/>
      <c r="K872" s="190"/>
      <c r="L872" s="190"/>
      <c r="M872" s="190"/>
      <c r="N872" s="16"/>
      <c r="S872" s="421"/>
      <c r="T872" s="40" t="s">
        <v>2565</v>
      </c>
      <c r="U872" s="14" t="s">
        <v>2558</v>
      </c>
      <c r="V872" s="11">
        <v>365</v>
      </c>
      <c r="W872" s="648"/>
      <c r="X872" s="648"/>
      <c r="Y872" s="458" t="e">
        <f>Tabla14914[[#This Row],[PPF (µmol/s)]]/Tabla14914[[#This Row],[Power use (W)]]</f>
        <v>#DIV/0!</v>
      </c>
      <c r="Z872" s="197"/>
      <c r="AA872" s="197"/>
      <c r="AB872" s="197"/>
      <c r="AC872" s="197"/>
      <c r="AD872" s="197"/>
      <c r="AE872" s="197"/>
      <c r="AF872" s="6" t="s">
        <v>2559</v>
      </c>
    </row>
    <row r="873" spans="1:32" hidden="1" x14ac:dyDescent="0.3">
      <c r="A873" s="39" t="s">
        <v>1474</v>
      </c>
      <c r="B873" s="14" t="s">
        <v>1468</v>
      </c>
      <c r="C873" s="14" t="s">
        <v>1469</v>
      </c>
      <c r="D873" s="14">
        <v>250</v>
      </c>
      <c r="E873" s="14">
        <v>450</v>
      </c>
      <c r="F873" s="14">
        <v>1.81</v>
      </c>
      <c r="G873" s="219">
        <f>Tabla14914[[#This Row],[PPF (µmol/s)]]/Tabla14914[[#This Row],[Power use (W)]]</f>
        <v>1.8</v>
      </c>
      <c r="H873" s="196"/>
      <c r="I873" s="196"/>
      <c r="J873" s="211">
        <v>1.8</v>
      </c>
      <c r="K873" s="196"/>
      <c r="L873" s="196"/>
      <c r="M873" s="196"/>
      <c r="N873" s="6" t="s">
        <v>1471</v>
      </c>
      <c r="S873" s="587"/>
      <c r="T873" s="551" t="s">
        <v>2562</v>
      </c>
      <c r="U873" s="545" t="s">
        <v>2558</v>
      </c>
      <c r="V873" s="552">
        <v>365</v>
      </c>
      <c r="W873" s="648"/>
      <c r="X873" s="648"/>
      <c r="Y873" s="458">
        <f>Tabla14914[[#This Row],[PPF (µmol/s)]]/Tabla14914[[#This Row],[Power use (W)]]</f>
        <v>1.8</v>
      </c>
      <c r="Z873" s="197"/>
      <c r="AA873" s="197"/>
      <c r="AB873" s="197"/>
      <c r="AC873" s="197"/>
      <c r="AD873" s="197"/>
      <c r="AE873" s="197"/>
      <c r="AF873" s="574" t="s">
        <v>2559</v>
      </c>
    </row>
    <row r="874" spans="1:32" hidden="1" x14ac:dyDescent="0.3">
      <c r="A874" s="11" t="s">
        <v>1475</v>
      </c>
      <c r="B874" s="11" t="s">
        <v>1470</v>
      </c>
      <c r="C874" s="14" t="s">
        <v>1469</v>
      </c>
      <c r="D874" s="11">
        <v>480</v>
      </c>
      <c r="E874" s="11">
        <v>1200</v>
      </c>
      <c r="F874" s="11">
        <v>2.4900000000000002</v>
      </c>
      <c r="G874" s="219">
        <f>Tabla14914[[#This Row],[PPF (µmol/s)]]/Tabla14914[[#This Row],[Power use (W)]]</f>
        <v>2.5</v>
      </c>
      <c r="H874" s="196"/>
      <c r="I874" s="196"/>
      <c r="J874" s="211"/>
      <c r="K874" s="196"/>
      <c r="L874" s="211">
        <v>2.5</v>
      </c>
      <c r="M874" s="196"/>
      <c r="N874" s="6" t="s">
        <v>1471</v>
      </c>
      <c r="S874" s="588" t="s">
        <v>2651</v>
      </c>
      <c r="T874" s="545" t="s">
        <v>2624</v>
      </c>
      <c r="U874" s="545" t="s">
        <v>2105</v>
      </c>
      <c r="V874" s="545">
        <v>640</v>
      </c>
      <c r="W874" s="545">
        <v>1210</v>
      </c>
      <c r="X874" s="630"/>
      <c r="Y874" s="215">
        <f>Tabla14914[[#This Row],[PPF (µmol/s)]]/Tabla14914[[#This Row],[Power use (W)]]</f>
        <v>2.5</v>
      </c>
      <c r="Z874" s="197"/>
      <c r="AA874" s="197"/>
      <c r="AB874" s="226">
        <v>1.890625</v>
      </c>
      <c r="AC874" s="197"/>
      <c r="AD874" s="197"/>
      <c r="AE874" s="197"/>
      <c r="AF874" s="574" t="s">
        <v>2677</v>
      </c>
    </row>
    <row r="875" spans="1:32" hidden="1" x14ac:dyDescent="0.3">
      <c r="A875" s="280" t="s">
        <v>2019</v>
      </c>
      <c r="B875" s="11" t="s">
        <v>1472</v>
      </c>
      <c r="C875" s="14" t="s">
        <v>1469</v>
      </c>
      <c r="D875" s="11">
        <v>570</v>
      </c>
      <c r="E875" s="11">
        <v>960</v>
      </c>
      <c r="F875" s="11">
        <v>1.68</v>
      </c>
      <c r="G875" s="219">
        <f>Tabla14914[[#This Row],[PPF (µmol/s)]]/Tabla14914[[#This Row],[Power use (W)]]</f>
        <v>1.6842105263157894</v>
      </c>
      <c r="H875" s="196"/>
      <c r="I875" s="196"/>
      <c r="J875" s="211">
        <v>1.6842105263157894</v>
      </c>
      <c r="K875" s="196"/>
      <c r="L875" s="211"/>
      <c r="M875" s="196"/>
      <c r="N875" s="6" t="s">
        <v>1471</v>
      </c>
      <c r="S875" s="428" t="s">
        <v>2640</v>
      </c>
      <c r="T875" s="14" t="s">
        <v>2639</v>
      </c>
      <c r="U875" s="14" t="s">
        <v>2558</v>
      </c>
      <c r="V875" s="14">
        <v>550</v>
      </c>
      <c r="W875" s="66"/>
      <c r="X875" s="462">
        <v>2.1</v>
      </c>
      <c r="Y875" s="77">
        <f>Tabla14914[[#This Row],[PPF (µmol/s)]]/Tabla14914[[#This Row],[Power use (W)]]</f>
        <v>1.6842105263157894</v>
      </c>
      <c r="Z875" s="197"/>
      <c r="AA875" s="197"/>
      <c r="AB875" s="197"/>
      <c r="AC875" s="197">
        <v>2.1</v>
      </c>
      <c r="AD875" s="197"/>
      <c r="AE875" s="197"/>
      <c r="AF875" s="6" t="s">
        <v>2641</v>
      </c>
    </row>
    <row r="876" spans="1:32" hidden="1" x14ac:dyDescent="0.3">
      <c r="A876" s="8"/>
      <c r="B876" s="13" t="s">
        <v>1473</v>
      </c>
      <c r="C876" s="26" t="s">
        <v>1469</v>
      </c>
      <c r="D876" s="13">
        <v>260</v>
      </c>
      <c r="E876" s="13">
        <v>660</v>
      </c>
      <c r="F876" s="175">
        <v>2.48</v>
      </c>
      <c r="G876" s="247">
        <f>Tabla14914[[#This Row],[PPF (µmol/s)]]/Tabla14914[[#This Row],[Power use (W)]]</f>
        <v>2.5384615384615383</v>
      </c>
      <c r="H876" s="198"/>
      <c r="I876" s="198"/>
      <c r="J876" s="198"/>
      <c r="K876" s="198">
        <v>2.48</v>
      </c>
      <c r="L876" s="227"/>
      <c r="M876" s="198"/>
      <c r="N876" s="114" t="s">
        <v>1471</v>
      </c>
      <c r="S876" s="421"/>
      <c r="T876" s="11" t="s">
        <v>2849</v>
      </c>
      <c r="U876" s="11" t="s">
        <v>2558</v>
      </c>
      <c r="V876" s="11">
        <v>120</v>
      </c>
      <c r="W876" s="630"/>
      <c r="X876" s="630"/>
      <c r="Y876" s="492">
        <f>Tabla14914[[#This Row],[PPF (µmol/s)]]/Tabla14914[[#This Row],[Power use (W)]]</f>
        <v>2.5384615384615383</v>
      </c>
      <c r="Z876" s="197"/>
      <c r="AA876" s="197"/>
      <c r="AB876" s="197"/>
      <c r="AC876" s="197"/>
      <c r="AD876" s="197"/>
      <c r="AE876" s="197"/>
      <c r="AF876" s="6" t="s">
        <v>2850</v>
      </c>
    </row>
    <row r="877" spans="1:32" hidden="1" x14ac:dyDescent="0.3">
      <c r="A877" s="8"/>
      <c r="B877" s="13"/>
      <c r="C877" s="13"/>
      <c r="D877" s="13"/>
      <c r="E877" s="13"/>
      <c r="F877" s="13"/>
      <c r="G877" s="160"/>
      <c r="H877" s="203"/>
      <c r="I877" s="203"/>
      <c r="J877" s="203"/>
      <c r="K877" s="203"/>
      <c r="L877" s="203"/>
      <c r="M877" s="203"/>
      <c r="N877" s="8"/>
      <c r="S877" s="428" t="s">
        <v>2921</v>
      </c>
      <c r="T877" s="14" t="s">
        <v>2913</v>
      </c>
      <c r="U877" s="14" t="s">
        <v>98</v>
      </c>
      <c r="V877" s="14">
        <v>115</v>
      </c>
      <c r="W877" s="14">
        <v>284</v>
      </c>
      <c r="X877" s="14">
        <v>2.48</v>
      </c>
      <c r="Y877" s="493" t="e">
        <f>Tabla14914[[#This Row],[PPF (µmol/s)]]/Tabla14914[[#This Row],[Power use (W)]]</f>
        <v>#DIV/0!</v>
      </c>
      <c r="Z877" s="197"/>
      <c r="AA877" s="197"/>
      <c r="AB877" s="197"/>
      <c r="AC877" s="226">
        <v>2.4695652173913043</v>
      </c>
      <c r="AD877" s="197"/>
      <c r="AE877" s="197"/>
      <c r="AF877" s="6" t="s">
        <v>2910</v>
      </c>
    </row>
    <row r="878" spans="1:32" ht="18.600000000000001" hidden="1" thickBot="1" x14ac:dyDescent="0.4">
      <c r="A878" s="69" t="s">
        <v>1537</v>
      </c>
      <c r="B878" s="27"/>
      <c r="C878" s="27"/>
      <c r="D878" s="27"/>
      <c r="E878" s="27"/>
      <c r="F878" s="27"/>
      <c r="G878" s="158"/>
      <c r="H878" s="190"/>
      <c r="I878" s="190"/>
      <c r="J878" s="190"/>
      <c r="K878" s="190"/>
      <c r="L878" s="190"/>
      <c r="M878" s="190"/>
      <c r="N878" s="16"/>
      <c r="S878" s="578" t="s">
        <v>2922</v>
      </c>
      <c r="T878" s="546" t="s">
        <v>2909</v>
      </c>
      <c r="U878" s="545" t="s">
        <v>98</v>
      </c>
      <c r="V878" s="546">
        <v>112</v>
      </c>
      <c r="W878" s="546">
        <v>240</v>
      </c>
      <c r="X878" s="546">
        <v>2.1</v>
      </c>
      <c r="Y878" s="493" t="e">
        <f>Tabla14914[[#This Row],[PPF (µmol/s)]]/Tabla14914[[#This Row],[Power use (W)]]</f>
        <v>#DIV/0!</v>
      </c>
      <c r="Z878" s="197"/>
      <c r="AA878" s="197"/>
      <c r="AB878" s="197"/>
      <c r="AC878" s="226">
        <v>2.1428571428571428</v>
      </c>
      <c r="AD878" s="197"/>
      <c r="AE878" s="197"/>
      <c r="AF878" s="574" t="s">
        <v>2911</v>
      </c>
    </row>
    <row r="879" spans="1:32" hidden="1" x14ac:dyDescent="0.3">
      <c r="A879" s="30" t="s">
        <v>1539</v>
      </c>
      <c r="B879" s="14" t="s">
        <v>1526</v>
      </c>
      <c r="C879" s="14" t="s">
        <v>2065</v>
      </c>
      <c r="D879" s="14">
        <v>600</v>
      </c>
      <c r="E879" s="14">
        <v>1500</v>
      </c>
      <c r="F879" s="14">
        <v>2.5</v>
      </c>
      <c r="G879" s="219">
        <f>Tabla14914[[#This Row],[PPF (µmol/s)]]/Tabla14914[[#This Row],[Power use (W)]]</f>
        <v>2.5</v>
      </c>
      <c r="H879" s="196"/>
      <c r="I879" s="196"/>
      <c r="J879" s="196"/>
      <c r="K879" s="196"/>
      <c r="L879" s="211">
        <v>2.5</v>
      </c>
      <c r="M879" s="196"/>
      <c r="N879" s="6" t="s">
        <v>1527</v>
      </c>
      <c r="S879" s="280" t="s">
        <v>2019</v>
      </c>
      <c r="T879" s="11" t="s">
        <v>2912</v>
      </c>
      <c r="U879" s="14" t="s">
        <v>98</v>
      </c>
      <c r="V879" s="11">
        <v>235</v>
      </c>
      <c r="W879" s="11">
        <v>580</v>
      </c>
      <c r="X879" s="11">
        <v>2.48</v>
      </c>
      <c r="Y879" s="493">
        <f>Tabla14914[[#This Row],[PPF (µmol/s)]]/Tabla14914[[#This Row],[Power use (W)]]</f>
        <v>2.5</v>
      </c>
      <c r="Z879" s="197"/>
      <c r="AA879" s="197"/>
      <c r="AB879" s="197"/>
      <c r="AC879" s="226">
        <v>2.4680851063829787</v>
      </c>
      <c r="AD879" s="197"/>
      <c r="AE879" s="197"/>
      <c r="AF879" s="6" t="s">
        <v>2914</v>
      </c>
    </row>
    <row r="880" spans="1:32" hidden="1" x14ac:dyDescent="0.3">
      <c r="A880" s="11" t="s">
        <v>1536</v>
      </c>
      <c r="B880" s="11" t="s">
        <v>1528</v>
      </c>
      <c r="C880" s="14" t="s">
        <v>2064</v>
      </c>
      <c r="D880" s="11">
        <v>320</v>
      </c>
      <c r="E880" s="11">
        <v>700</v>
      </c>
      <c r="F880" s="11">
        <v>2.2000000000000002</v>
      </c>
      <c r="G880" s="219">
        <f>Tabla14914[[#This Row],[PPF (µmol/s)]]/Tabla14914[[#This Row],[Power use (W)]]</f>
        <v>2.1875</v>
      </c>
      <c r="H880" s="196"/>
      <c r="I880" s="196"/>
      <c r="J880" s="196"/>
      <c r="K880" s="211">
        <v>2.1875</v>
      </c>
      <c r="L880" s="196"/>
      <c r="M880" s="196"/>
      <c r="N880" s="6" t="s">
        <v>1527</v>
      </c>
      <c r="S880" s="547"/>
      <c r="T880" s="546" t="s">
        <v>2915</v>
      </c>
      <c r="U880" s="545" t="s">
        <v>98</v>
      </c>
      <c r="V880" s="546">
        <v>350</v>
      </c>
      <c r="W880" s="546">
        <v>868</v>
      </c>
      <c r="X880" s="546">
        <v>2.48</v>
      </c>
      <c r="Y880" s="493">
        <f>Tabla14914[[#This Row],[PPF (µmol/s)]]/Tabla14914[[#This Row],[Power use (W)]]</f>
        <v>2.1875</v>
      </c>
      <c r="Z880" s="197"/>
      <c r="AA880" s="197"/>
      <c r="AB880" s="197"/>
      <c r="AC880" s="226">
        <v>2.48</v>
      </c>
      <c r="AD880" s="197"/>
      <c r="AE880" s="197"/>
      <c r="AF880" s="574" t="s">
        <v>2916</v>
      </c>
    </row>
    <row r="881" spans="1:32" hidden="1" x14ac:dyDescent="0.3">
      <c r="A881" s="280" t="s">
        <v>2019</v>
      </c>
      <c r="B881" s="11" t="s">
        <v>1531</v>
      </c>
      <c r="C881" s="14" t="s">
        <v>2078</v>
      </c>
      <c r="D881" s="11">
        <v>200</v>
      </c>
      <c r="E881" s="11">
        <v>450</v>
      </c>
      <c r="F881" s="11">
        <v>2.2000000000000002</v>
      </c>
      <c r="G881" s="219">
        <f>Tabla14914[[#This Row],[PPF (µmol/s)]]/Tabla14914[[#This Row],[Power use (W)]]</f>
        <v>2.25</v>
      </c>
      <c r="H881" s="196"/>
      <c r="I881" s="196"/>
      <c r="J881" s="196"/>
      <c r="K881" s="211">
        <v>2.25</v>
      </c>
      <c r="L881" s="196"/>
      <c r="M881" s="196"/>
      <c r="N881" s="6" t="s">
        <v>1527</v>
      </c>
      <c r="S881" s="429"/>
      <c r="T881" s="13" t="s">
        <v>2917</v>
      </c>
      <c r="U881" s="14" t="s">
        <v>98</v>
      </c>
      <c r="V881" s="13">
        <v>470</v>
      </c>
      <c r="W881" s="13">
        <v>1150</v>
      </c>
      <c r="X881" s="11">
        <v>2.48</v>
      </c>
      <c r="Y881" s="493">
        <f>Tabla14914[[#This Row],[PPF (µmol/s)]]/Tabla14914[[#This Row],[Power use (W)]]</f>
        <v>2.25</v>
      </c>
      <c r="Z881" s="197"/>
      <c r="AA881" s="197"/>
      <c r="AB881" s="197"/>
      <c r="AC881" s="226">
        <v>2.4468085106382977</v>
      </c>
      <c r="AD881" s="197"/>
      <c r="AE881" s="197"/>
      <c r="AF881" s="6" t="s">
        <v>2918</v>
      </c>
    </row>
    <row r="882" spans="1:32" hidden="1" x14ac:dyDescent="0.3">
      <c r="A882" s="4"/>
      <c r="B882" s="11" t="s">
        <v>1533</v>
      </c>
      <c r="C882" s="11" t="s">
        <v>1534</v>
      </c>
      <c r="D882" s="11">
        <v>36</v>
      </c>
      <c r="E882" s="11">
        <v>80</v>
      </c>
      <c r="F882" s="11">
        <v>2.2000000000000002</v>
      </c>
      <c r="G882" s="219">
        <f>Tabla14914[[#This Row],[PPF (µmol/s)]]/Tabla14914[[#This Row],[Power use (W)]]</f>
        <v>2.2222222222222223</v>
      </c>
      <c r="H882" s="196"/>
      <c r="I882" s="196"/>
      <c r="J882" s="196"/>
      <c r="K882" s="211">
        <v>2.2222222222222223</v>
      </c>
      <c r="L882" s="196"/>
      <c r="M882" s="196"/>
      <c r="N882" s="6" t="s">
        <v>1527</v>
      </c>
      <c r="S882" s="587"/>
      <c r="T882" s="552" t="s">
        <v>2919</v>
      </c>
      <c r="U882" s="580" t="s">
        <v>98</v>
      </c>
      <c r="V882" s="552">
        <v>705</v>
      </c>
      <c r="W882" s="552">
        <v>1740</v>
      </c>
      <c r="X882" s="552">
        <v>2.48</v>
      </c>
      <c r="Y882" s="493">
        <f>Tabla14914[[#This Row],[PPF (µmol/s)]]/Tabla14914[[#This Row],[Power use (W)]]</f>
        <v>2.2222222222222223</v>
      </c>
      <c r="Z882" s="197"/>
      <c r="AA882" s="197"/>
      <c r="AB882" s="197"/>
      <c r="AC882" s="226">
        <v>2.4680851063829787</v>
      </c>
      <c r="AD882" s="197"/>
      <c r="AE882" s="197"/>
      <c r="AF882" s="586" t="s">
        <v>2920</v>
      </c>
    </row>
    <row r="883" spans="1:32" hidden="1" x14ac:dyDescent="0.3">
      <c r="A883" s="4"/>
      <c r="B883" s="11" t="s">
        <v>1535</v>
      </c>
      <c r="C883" s="11" t="s">
        <v>1534</v>
      </c>
      <c r="D883" s="11">
        <v>60</v>
      </c>
      <c r="E883" s="57">
        <v>130</v>
      </c>
      <c r="F883" s="11">
        <v>2.2000000000000002</v>
      </c>
      <c r="G883" s="219">
        <f>Tabla14914[[#This Row],[PPF (µmol/s)]]/Tabla14914[[#This Row],[Power use (W)]]</f>
        <v>2.1666666666666665</v>
      </c>
      <c r="H883" s="196"/>
      <c r="I883" s="196"/>
      <c r="J883" s="196"/>
      <c r="K883" s="211">
        <v>2.1666666666666665</v>
      </c>
      <c r="L883" s="196"/>
      <c r="M883" s="196"/>
      <c r="N883" s="6" t="s">
        <v>1527</v>
      </c>
      <c r="S883" s="421"/>
      <c r="T883" s="11" t="s">
        <v>2933</v>
      </c>
      <c r="U883" s="11" t="s">
        <v>98</v>
      </c>
      <c r="V883" s="11">
        <v>200</v>
      </c>
      <c r="W883" s="11">
        <v>396</v>
      </c>
      <c r="X883" s="173">
        <v>1.98</v>
      </c>
      <c r="Y883" s="260">
        <f>Tabla14914[[#This Row],[PPF (µmol/s)]]/Tabla14914[[#This Row],[Power use (W)]]</f>
        <v>2.1666666666666665</v>
      </c>
      <c r="Z883" s="197"/>
      <c r="AA883" s="197"/>
      <c r="AB883" s="197"/>
      <c r="AC883" s="197"/>
      <c r="AD883" s="197"/>
      <c r="AE883" s="197"/>
      <c r="AF883" s="4" t="s">
        <v>2926</v>
      </c>
    </row>
    <row r="884" spans="1:32" hidden="1" x14ac:dyDescent="0.3">
      <c r="A884" s="8"/>
      <c r="B884" s="13"/>
      <c r="C884" s="13"/>
      <c r="D884" s="13"/>
      <c r="E884" s="13"/>
      <c r="F884" s="13"/>
      <c r="G884" s="159"/>
      <c r="H884" s="198"/>
      <c r="I884" s="198"/>
      <c r="J884" s="198"/>
      <c r="K884" s="198"/>
      <c r="L884" s="198"/>
      <c r="M884" s="198"/>
      <c r="N884" s="114"/>
      <c r="S884" s="421"/>
      <c r="T884" s="11" t="s">
        <v>2936</v>
      </c>
      <c r="U884" s="11" t="s">
        <v>98</v>
      </c>
      <c r="V884" s="11">
        <v>18</v>
      </c>
      <c r="W884" s="630"/>
      <c r="X884" s="630"/>
      <c r="Y884" s="492" t="e">
        <f>Tabla14914[[#This Row],[PPF (µmol/s)]]/Tabla14914[[#This Row],[Power use (W)]]</f>
        <v>#DIV/0!</v>
      </c>
      <c r="Z884" s="197"/>
      <c r="AA884" s="197"/>
      <c r="AB884" s="197"/>
      <c r="AC884" s="197"/>
      <c r="AD884" s="197"/>
      <c r="AE884" s="197"/>
      <c r="AF884" s="4" t="s">
        <v>2937</v>
      </c>
    </row>
    <row r="885" spans="1:32" ht="18.600000000000001" hidden="1" thickBot="1" x14ac:dyDescent="0.4">
      <c r="A885" s="56" t="s">
        <v>1540</v>
      </c>
      <c r="B885" s="53"/>
      <c r="C885" s="27"/>
      <c r="D885" s="27"/>
      <c r="E885" s="27"/>
      <c r="F885" s="27"/>
      <c r="G885" s="158"/>
      <c r="H885" s="190"/>
      <c r="I885" s="190"/>
      <c r="J885" s="190"/>
      <c r="K885" s="190"/>
      <c r="L885" s="190"/>
      <c r="M885" s="190"/>
      <c r="N885" s="16"/>
      <c r="S885" s="587"/>
      <c r="T885" s="552" t="s">
        <v>2938</v>
      </c>
      <c r="U885" s="552" t="s">
        <v>98</v>
      </c>
      <c r="V885" s="552">
        <v>18</v>
      </c>
      <c r="W885" s="648"/>
      <c r="X885" s="648"/>
      <c r="Y885" s="492" t="e">
        <f>Tabla14914[[#This Row],[PPF (µmol/s)]]/Tabla14914[[#This Row],[Power use (W)]]</f>
        <v>#DIV/0!</v>
      </c>
      <c r="Z885" s="197"/>
      <c r="AA885" s="197"/>
      <c r="AB885" s="197"/>
      <c r="AC885" s="197"/>
      <c r="AD885" s="197"/>
      <c r="AE885" s="197"/>
      <c r="AF885" s="575" t="s">
        <v>2937</v>
      </c>
    </row>
    <row r="886" spans="1:32" hidden="1" x14ac:dyDescent="0.3">
      <c r="A886" s="30" t="s">
        <v>1553</v>
      </c>
      <c r="B886" s="14" t="s">
        <v>1542</v>
      </c>
      <c r="C886" s="14" t="s">
        <v>2071</v>
      </c>
      <c r="D886" s="14">
        <v>160</v>
      </c>
      <c r="E886" s="14">
        <v>375</v>
      </c>
      <c r="F886" s="14">
        <v>2.4</v>
      </c>
      <c r="G886" s="219">
        <f>Tabla14914[[#This Row],[PPF (µmol/s)]]/Tabla14914[[#This Row],[Power use (W)]]</f>
        <v>2.34375</v>
      </c>
      <c r="H886" s="196"/>
      <c r="I886" s="196"/>
      <c r="J886" s="196"/>
      <c r="K886" s="211">
        <v>2.34375</v>
      </c>
      <c r="L886" s="196"/>
      <c r="M886" s="196"/>
      <c r="N886" s="6" t="s">
        <v>1290</v>
      </c>
      <c r="S886" s="424" t="s">
        <v>2956</v>
      </c>
      <c r="T886" s="11" t="s">
        <v>2953</v>
      </c>
      <c r="U886" s="11" t="s">
        <v>98</v>
      </c>
      <c r="V886" s="11">
        <v>90</v>
      </c>
      <c r="W886" s="648"/>
      <c r="X886" s="648"/>
      <c r="Y886" s="492">
        <f>Tabla14914[[#This Row],[PPF (µmol/s)]]/Tabla14914[[#This Row],[Power use (W)]]</f>
        <v>2.34375</v>
      </c>
      <c r="Z886" s="197"/>
      <c r="AA886" s="197"/>
      <c r="AB886" s="197"/>
      <c r="AC886" s="197"/>
      <c r="AD886" s="197"/>
      <c r="AE886" s="197"/>
      <c r="AF886" s="4" t="s">
        <v>2954</v>
      </c>
    </row>
    <row r="887" spans="1:32" hidden="1" x14ac:dyDescent="0.3">
      <c r="A887" s="11" t="s">
        <v>1554</v>
      </c>
      <c r="B887" s="14" t="s">
        <v>1543</v>
      </c>
      <c r="C887" s="14" t="s">
        <v>2071</v>
      </c>
      <c r="D887" s="11">
        <v>320</v>
      </c>
      <c r="E887" s="11">
        <v>750</v>
      </c>
      <c r="F887" s="11">
        <v>2.4</v>
      </c>
      <c r="G887" s="219">
        <f>Tabla14914[[#This Row],[PPF (µmol/s)]]/Tabla14914[[#This Row],[Power use (W)]]</f>
        <v>2.34375</v>
      </c>
      <c r="H887" s="196"/>
      <c r="I887" s="196"/>
      <c r="J887" s="196"/>
      <c r="K887" s="211">
        <v>2.34375</v>
      </c>
      <c r="L887" s="196"/>
      <c r="M887" s="196"/>
      <c r="N887" s="6" t="s">
        <v>1290</v>
      </c>
      <c r="S887" s="429"/>
      <c r="T887" s="13" t="s">
        <v>3119</v>
      </c>
      <c r="U887" s="26" t="s">
        <v>98</v>
      </c>
      <c r="V887" s="26">
        <v>32</v>
      </c>
      <c r="W887" s="26"/>
      <c r="X887" s="265">
        <v>2</v>
      </c>
      <c r="Y887" s="260">
        <f>Tabla14914[[#This Row],[PPF (µmol/s)]]/Tabla14914[[#This Row],[Power use (W)]]</f>
        <v>2.34375</v>
      </c>
      <c r="Z887" s="197"/>
      <c r="AA887" s="197"/>
      <c r="AB887" s="197"/>
      <c r="AC887" s="197">
        <v>2</v>
      </c>
      <c r="AD887" s="197"/>
      <c r="AE887" s="197"/>
      <c r="AF887" s="8"/>
    </row>
    <row r="888" spans="1:32" hidden="1" x14ac:dyDescent="0.3">
      <c r="A888" s="280" t="s">
        <v>2019</v>
      </c>
      <c r="B888" s="14" t="s">
        <v>1544</v>
      </c>
      <c r="C888" s="14" t="s">
        <v>2069</v>
      </c>
      <c r="D888" s="11">
        <v>320</v>
      </c>
      <c r="E888" s="11">
        <v>750</v>
      </c>
      <c r="F888" s="11">
        <v>2.4</v>
      </c>
      <c r="G888" s="219">
        <f>Tabla14914[[#This Row],[PPF (µmol/s)]]/Tabla14914[[#This Row],[Power use (W)]]</f>
        <v>2.34375</v>
      </c>
      <c r="H888" s="196"/>
      <c r="I888" s="196"/>
      <c r="J888" s="196"/>
      <c r="K888" s="211">
        <v>2.34375</v>
      </c>
      <c r="L888" s="196"/>
      <c r="M888" s="196"/>
      <c r="N888" s="6" t="s">
        <v>1290</v>
      </c>
      <c r="S888" s="587"/>
      <c r="T888" s="552" t="s">
        <v>3126</v>
      </c>
      <c r="U888" s="580" t="s">
        <v>98</v>
      </c>
      <c r="V888" s="580">
        <v>50</v>
      </c>
      <c r="W888" s="580">
        <v>120</v>
      </c>
      <c r="X888" s="580">
        <v>2.4</v>
      </c>
      <c r="Y888" s="493">
        <f>Tabla14914[[#This Row],[PPF (µmol/s)]]/Tabla14914[[#This Row],[Power use (W)]]</f>
        <v>2.34375</v>
      </c>
      <c r="Z888" s="197"/>
      <c r="AA888" s="197"/>
      <c r="AB888" s="197"/>
      <c r="AC888" s="197">
        <v>2.4</v>
      </c>
      <c r="AD888" s="197"/>
      <c r="AE888" s="197"/>
      <c r="AF888" s="575"/>
    </row>
    <row r="889" spans="1:32" hidden="1" x14ac:dyDescent="0.3">
      <c r="A889" s="4"/>
      <c r="B889" s="14" t="s">
        <v>1545</v>
      </c>
      <c r="C889" s="14" t="s">
        <v>2069</v>
      </c>
      <c r="D889" s="11">
        <v>630</v>
      </c>
      <c r="E889" s="11">
        <v>1500</v>
      </c>
      <c r="F889" s="11">
        <v>2.4</v>
      </c>
      <c r="G889" s="219">
        <f>Tabla14914[[#This Row],[PPF (µmol/s)]]/Tabla14914[[#This Row],[Power use (W)]]</f>
        <v>2.3809523809523809</v>
      </c>
      <c r="H889" s="196"/>
      <c r="I889" s="196"/>
      <c r="J889" s="196"/>
      <c r="K889" s="211">
        <v>2.3809523809523809</v>
      </c>
      <c r="L889" s="196"/>
      <c r="M889" s="196"/>
      <c r="N889" s="6" t="s">
        <v>1290</v>
      </c>
      <c r="S889" s="426" t="s">
        <v>3135</v>
      </c>
      <c r="T889" s="14" t="s">
        <v>3134</v>
      </c>
      <c r="U889" s="14" t="s">
        <v>98</v>
      </c>
      <c r="V889" s="14">
        <v>140</v>
      </c>
      <c r="W889" s="14">
        <v>170</v>
      </c>
      <c r="X889" s="630"/>
      <c r="Y889" s="492">
        <f>Tabla14914[[#This Row],[PPF (µmol/s)]]/Tabla14914[[#This Row],[Power use (W)]]</f>
        <v>2.3809523809523809</v>
      </c>
      <c r="Z889" s="197"/>
      <c r="AA889" s="197"/>
      <c r="AB889" s="197"/>
      <c r="AC889" s="197"/>
      <c r="AD889" s="197"/>
      <c r="AE889" s="197"/>
      <c r="AF889" s="6"/>
    </row>
    <row r="890" spans="1:32" hidden="1" x14ac:dyDescent="0.3">
      <c r="A890" s="4"/>
      <c r="B890" s="14" t="s">
        <v>1546</v>
      </c>
      <c r="C890" s="14" t="s">
        <v>2071</v>
      </c>
      <c r="D890" s="11">
        <v>160</v>
      </c>
      <c r="E890" s="11">
        <v>375</v>
      </c>
      <c r="F890" s="11">
        <v>2.4</v>
      </c>
      <c r="G890" s="219">
        <f>Tabla14914[[#This Row],[PPF (µmol/s)]]/Tabla14914[[#This Row],[Power use (W)]]</f>
        <v>2.34375</v>
      </c>
      <c r="H890" s="196"/>
      <c r="I890" s="196"/>
      <c r="J890" s="196"/>
      <c r="K890" s="211">
        <v>2.34375</v>
      </c>
      <c r="L890" s="196"/>
      <c r="M890" s="196"/>
      <c r="N890" s="6" t="s">
        <v>1290</v>
      </c>
      <c r="S890" s="588" t="s">
        <v>3186</v>
      </c>
      <c r="T890" s="545" t="s">
        <v>3177</v>
      </c>
      <c r="U890" s="545" t="s">
        <v>98</v>
      </c>
      <c r="V890" s="545">
        <v>100</v>
      </c>
      <c r="W890" s="545">
        <v>221</v>
      </c>
      <c r="X890" s="545"/>
      <c r="Y890" s="492">
        <f>Tabla14914[[#This Row],[PPF (µmol/s)]]/Tabla14914[[#This Row],[Power use (W)]]</f>
        <v>2.34375</v>
      </c>
      <c r="Z890" s="197"/>
      <c r="AA890" s="197"/>
      <c r="AB890" s="197"/>
      <c r="AC890" s="197"/>
      <c r="AD890" s="197"/>
      <c r="AE890" s="197"/>
      <c r="AF890" s="574" t="s">
        <v>3183</v>
      </c>
    </row>
    <row r="891" spans="1:32" hidden="1" x14ac:dyDescent="0.3">
      <c r="A891" s="4"/>
      <c r="B891" s="14" t="s">
        <v>1547</v>
      </c>
      <c r="C891" s="14" t="s">
        <v>2071</v>
      </c>
      <c r="D891" s="11">
        <v>320</v>
      </c>
      <c r="E891" s="11">
        <v>750</v>
      </c>
      <c r="F891" s="11">
        <v>2.4</v>
      </c>
      <c r="G891" s="219">
        <f>Tabla14914[[#This Row],[PPF (µmol/s)]]/Tabla14914[[#This Row],[Power use (W)]]</f>
        <v>2.34375</v>
      </c>
      <c r="H891" s="196"/>
      <c r="I891" s="196"/>
      <c r="J891" s="196"/>
      <c r="K891" s="211">
        <v>2.34375</v>
      </c>
      <c r="L891" s="196"/>
      <c r="M891" s="196"/>
      <c r="N891" s="6" t="s">
        <v>1290</v>
      </c>
      <c r="S891" s="421" t="s">
        <v>3187</v>
      </c>
      <c r="T891" s="14" t="s">
        <v>3178</v>
      </c>
      <c r="U891" s="14" t="s">
        <v>98</v>
      </c>
      <c r="V891" s="14">
        <v>153</v>
      </c>
      <c r="W891" s="14">
        <v>319</v>
      </c>
      <c r="X891" s="14"/>
      <c r="Y891" s="492">
        <f>Tabla14914[[#This Row],[PPF (µmol/s)]]/Tabla14914[[#This Row],[Power use (W)]]</f>
        <v>2.34375</v>
      </c>
      <c r="Z891" s="197"/>
      <c r="AA891" s="197"/>
      <c r="AB891" s="197"/>
      <c r="AC891" s="197"/>
      <c r="AD891" s="197"/>
      <c r="AE891" s="197"/>
      <c r="AF891" s="6" t="s">
        <v>3184</v>
      </c>
    </row>
    <row r="892" spans="1:32" hidden="1" x14ac:dyDescent="0.3">
      <c r="A892" s="4"/>
      <c r="B892" s="14" t="s">
        <v>1548</v>
      </c>
      <c r="C892" s="14" t="s">
        <v>2069</v>
      </c>
      <c r="D892" s="11">
        <v>320</v>
      </c>
      <c r="E892" s="11">
        <v>750</v>
      </c>
      <c r="F892" s="11">
        <v>2.4</v>
      </c>
      <c r="G892" s="219">
        <f>Tabla14914[[#This Row],[PPF (µmol/s)]]/Tabla14914[[#This Row],[Power use (W)]]</f>
        <v>2.34375</v>
      </c>
      <c r="H892" s="196"/>
      <c r="I892" s="196"/>
      <c r="J892" s="196"/>
      <c r="K892" s="211">
        <v>2.34375</v>
      </c>
      <c r="L892" s="196"/>
      <c r="M892" s="196"/>
      <c r="N892" s="6" t="s">
        <v>1290</v>
      </c>
      <c r="S892" s="547"/>
      <c r="T892" s="545" t="s">
        <v>3179</v>
      </c>
      <c r="U892" s="545" t="s">
        <v>98</v>
      </c>
      <c r="V892" s="545">
        <v>206</v>
      </c>
      <c r="W892" s="545">
        <v>409</v>
      </c>
      <c r="X892" s="545"/>
      <c r="Y892" s="492">
        <f>Tabla14914[[#This Row],[PPF (µmol/s)]]/Tabla14914[[#This Row],[Power use (W)]]</f>
        <v>2.34375</v>
      </c>
      <c r="Z892" s="197"/>
      <c r="AA892" s="197"/>
      <c r="AB892" s="197"/>
      <c r="AC892" s="197"/>
      <c r="AD892" s="197"/>
      <c r="AE892" s="197"/>
      <c r="AF892" s="574" t="s">
        <v>3185</v>
      </c>
    </row>
    <row r="893" spans="1:32" hidden="1" x14ac:dyDescent="0.3">
      <c r="A893" s="4"/>
      <c r="B893" s="14" t="s">
        <v>1549</v>
      </c>
      <c r="C893" s="14" t="s">
        <v>2069</v>
      </c>
      <c r="D893" s="11">
        <v>630</v>
      </c>
      <c r="E893" s="11">
        <v>375</v>
      </c>
      <c r="F893" s="170">
        <v>2.4</v>
      </c>
      <c r="G893" s="246">
        <f>Tabla14914[[#This Row],[PPF (µmol/s)]]/Tabla14914[[#This Row],[Power use (W)]]</f>
        <v>0.59523809523809523</v>
      </c>
      <c r="H893" s="196"/>
      <c r="I893" s="196"/>
      <c r="J893" s="196"/>
      <c r="K893" s="211">
        <v>2.4</v>
      </c>
      <c r="L893" s="196"/>
      <c r="M893" s="196"/>
      <c r="N893" s="6" t="s">
        <v>1290</v>
      </c>
      <c r="S893" s="421"/>
      <c r="T893" s="14" t="s">
        <v>3180</v>
      </c>
      <c r="U893" s="14" t="s">
        <v>98</v>
      </c>
      <c r="V893" s="14">
        <v>100</v>
      </c>
      <c r="W893" s="14">
        <v>224</v>
      </c>
      <c r="X893" s="14"/>
      <c r="Y893" s="492">
        <f>Tabla14914[[#This Row],[PPF (µmol/s)]]/Tabla14914[[#This Row],[Power use (W)]]</f>
        <v>0.59523809523809523</v>
      </c>
      <c r="Z893" s="197"/>
      <c r="AA893" s="197"/>
      <c r="AB893" s="197"/>
      <c r="AC893" s="197"/>
      <c r="AD893" s="197"/>
      <c r="AE893" s="197"/>
      <c r="AF893" s="6" t="s">
        <v>3183</v>
      </c>
    </row>
    <row r="894" spans="1:32" hidden="1" x14ac:dyDescent="0.3">
      <c r="A894" s="4"/>
      <c r="B894" s="11" t="s">
        <v>1550</v>
      </c>
      <c r="C894" s="14" t="s">
        <v>424</v>
      </c>
      <c r="D894" s="11">
        <v>630</v>
      </c>
      <c r="E894" s="11">
        <v>1500</v>
      </c>
      <c r="F894" s="11">
        <v>2.4</v>
      </c>
      <c r="G894" s="219">
        <f>Tabla14914[[#This Row],[PPF (µmol/s)]]/Tabla14914[[#This Row],[Power use (W)]]</f>
        <v>2.3809523809523809</v>
      </c>
      <c r="H894" s="196"/>
      <c r="I894" s="196"/>
      <c r="J894" s="196"/>
      <c r="K894" s="211">
        <v>2.3809523809523809</v>
      </c>
      <c r="L894" s="196"/>
      <c r="M894" s="196"/>
      <c r="N894" s="6" t="s">
        <v>1290</v>
      </c>
      <c r="S894" s="547"/>
      <c r="T894" s="545" t="s">
        <v>3181</v>
      </c>
      <c r="U894" s="545" t="s">
        <v>98</v>
      </c>
      <c r="V894" s="545">
        <v>153</v>
      </c>
      <c r="W894" s="545">
        <v>324</v>
      </c>
      <c r="X894" s="545"/>
      <c r="Y894" s="492">
        <f>Tabla14914[[#This Row],[PPF (µmol/s)]]/Tabla14914[[#This Row],[Power use (W)]]</f>
        <v>2.3809523809523809</v>
      </c>
      <c r="Z894" s="197"/>
      <c r="AA894" s="197"/>
      <c r="AB894" s="197"/>
      <c r="AC894" s="197"/>
      <c r="AD894" s="197"/>
      <c r="AE894" s="197"/>
      <c r="AF894" s="574" t="s">
        <v>3184</v>
      </c>
    </row>
    <row r="895" spans="1:32" hidden="1" x14ac:dyDescent="0.3">
      <c r="A895" s="8"/>
      <c r="B895" s="13" t="s">
        <v>1552</v>
      </c>
      <c r="C895" s="26" t="s">
        <v>424</v>
      </c>
      <c r="D895" s="13">
        <v>320</v>
      </c>
      <c r="E895" s="13">
        <v>750</v>
      </c>
      <c r="F895" s="13">
        <v>2.4</v>
      </c>
      <c r="G895" s="221">
        <f>Tabla14914[[#This Row],[PPF (µmol/s)]]/Tabla14914[[#This Row],[Power use (W)]]</f>
        <v>2.34375</v>
      </c>
      <c r="H895" s="198"/>
      <c r="I895" s="198"/>
      <c r="J895" s="198"/>
      <c r="K895" s="227">
        <v>2.34375</v>
      </c>
      <c r="L895" s="198"/>
      <c r="M895" s="198"/>
      <c r="N895" s="114" t="s">
        <v>1290</v>
      </c>
      <c r="S895" s="429"/>
      <c r="T895" s="26" t="s">
        <v>3182</v>
      </c>
      <c r="U895" s="26" t="s">
        <v>98</v>
      </c>
      <c r="V895" s="26">
        <v>206</v>
      </c>
      <c r="W895" s="26">
        <v>415</v>
      </c>
      <c r="X895" s="26"/>
      <c r="Y895" s="492">
        <f>Tabla14914[[#This Row],[PPF (µmol/s)]]/Tabla14914[[#This Row],[Power use (W)]]</f>
        <v>2.34375</v>
      </c>
      <c r="Z895" s="197"/>
      <c r="AA895" s="197"/>
      <c r="AB895" s="197"/>
      <c r="AC895" s="197"/>
      <c r="AD895" s="197"/>
      <c r="AE895" s="197"/>
      <c r="AF895" s="114" t="s">
        <v>3185</v>
      </c>
    </row>
    <row r="896" spans="1:32" ht="18.600000000000001" hidden="1" thickBot="1" x14ac:dyDescent="0.4">
      <c r="A896" s="56" t="s">
        <v>1555</v>
      </c>
      <c r="B896" s="53"/>
      <c r="C896" s="27"/>
      <c r="D896" s="27"/>
      <c r="E896" s="27"/>
      <c r="F896" s="27"/>
      <c r="G896" s="158"/>
      <c r="H896" s="190"/>
      <c r="I896" s="190"/>
      <c r="J896" s="190"/>
      <c r="K896" s="190"/>
      <c r="L896" s="190"/>
      <c r="M896" s="190"/>
      <c r="N896" s="16"/>
      <c r="S896" s="589" t="s">
        <v>3244</v>
      </c>
      <c r="T896" s="580" t="s">
        <v>3241</v>
      </c>
      <c r="U896" s="545" t="s">
        <v>98</v>
      </c>
      <c r="V896" s="580"/>
      <c r="W896" s="580"/>
      <c r="X896" s="580"/>
      <c r="Y896" s="559"/>
      <c r="Z896" s="197"/>
      <c r="AA896" s="197"/>
      <c r="AB896" s="197"/>
      <c r="AC896" s="197"/>
      <c r="AD896" s="197"/>
      <c r="AE896" s="197"/>
      <c r="AF896" s="586"/>
    </row>
    <row r="897" spans="1:32" hidden="1" x14ac:dyDescent="0.3">
      <c r="A897" s="39" t="s">
        <v>1568</v>
      </c>
      <c r="B897" s="57" t="s">
        <v>1556</v>
      </c>
      <c r="C897" s="96" t="s">
        <v>2076</v>
      </c>
      <c r="D897" s="57">
        <v>610</v>
      </c>
      <c r="E897" s="153"/>
      <c r="F897" s="168">
        <v>1.48</v>
      </c>
      <c r="G897" s="184">
        <f>Tabla14914[[#This Row],[PPF (µmol/s)]]/Tabla14914[[#This Row],[Power use (W)]]</f>
        <v>0</v>
      </c>
      <c r="H897" s="195"/>
      <c r="I897" s="195">
        <v>1.48</v>
      </c>
      <c r="J897" s="195"/>
      <c r="K897" s="195"/>
      <c r="L897" s="195"/>
      <c r="M897" s="195"/>
      <c r="N897" s="66" t="s">
        <v>1560</v>
      </c>
      <c r="S897" s="426" t="s">
        <v>3251</v>
      </c>
      <c r="T897" s="14" t="s">
        <v>3252</v>
      </c>
      <c r="U897" s="14" t="s">
        <v>98</v>
      </c>
      <c r="V897" s="14">
        <v>100</v>
      </c>
      <c r="W897" s="14"/>
      <c r="X897" s="14"/>
      <c r="Y897" s="492">
        <f>Tabla14914[[#This Row],[PPF (µmol/s)]]/Tabla14914[[#This Row],[Power use (W)]]</f>
        <v>0</v>
      </c>
      <c r="Z897" s="197"/>
      <c r="AA897" s="197"/>
      <c r="AB897" s="197"/>
      <c r="AC897" s="197"/>
      <c r="AD897" s="197"/>
      <c r="AE897" s="197"/>
      <c r="AF897" s="6"/>
    </row>
    <row r="898" spans="1:32" hidden="1" x14ac:dyDescent="0.3">
      <c r="A898" s="11" t="s">
        <v>1572</v>
      </c>
      <c r="B898" s="57" t="s">
        <v>1561</v>
      </c>
      <c r="C898" s="96" t="s">
        <v>2068</v>
      </c>
      <c r="D898" s="57">
        <v>650</v>
      </c>
      <c r="E898" s="57">
        <v>1755</v>
      </c>
      <c r="F898" s="57">
        <v>2.7</v>
      </c>
      <c r="G898" s="214">
        <f>Tabla14914[[#This Row],[PPF (µmol/s)]]/Tabla14914[[#This Row],[Power use (W)]]</f>
        <v>2.7</v>
      </c>
      <c r="H898" s="195"/>
      <c r="I898" s="195"/>
      <c r="J898" s="195"/>
      <c r="K898" s="195"/>
      <c r="L898" s="218">
        <v>2.7</v>
      </c>
      <c r="M898" s="195"/>
      <c r="N898" s="66" t="s">
        <v>1563</v>
      </c>
      <c r="S898" s="426" t="s">
        <v>3260</v>
      </c>
      <c r="T898" s="14" t="s">
        <v>3255</v>
      </c>
      <c r="U898" s="14" t="s">
        <v>98</v>
      </c>
      <c r="V898" s="14">
        <v>100</v>
      </c>
      <c r="W898" s="14"/>
      <c r="X898" s="14"/>
      <c r="Y898" s="492">
        <f>Tabla14914[[#This Row],[PPF (µmol/s)]]/Tabla14914[[#This Row],[Power use (W)]]</f>
        <v>2.7</v>
      </c>
      <c r="Z898" s="197"/>
      <c r="AA898" s="197"/>
      <c r="AB898" s="197"/>
      <c r="AC898" s="197"/>
      <c r="AD898" s="197"/>
      <c r="AE898" s="197"/>
      <c r="AF898" s="6" t="s">
        <v>252</v>
      </c>
    </row>
    <row r="899" spans="1:32" hidden="1" x14ac:dyDescent="0.3">
      <c r="A899" s="280" t="s">
        <v>2019</v>
      </c>
      <c r="B899" s="57" t="s">
        <v>1564</v>
      </c>
      <c r="C899" s="96" t="s">
        <v>2119</v>
      </c>
      <c r="D899" s="57">
        <v>75</v>
      </c>
      <c r="E899" s="153"/>
      <c r="F899" s="168">
        <v>1.48</v>
      </c>
      <c r="G899" s="184">
        <f>Tabla14914[[#This Row],[PPF (µmol/s)]]/Tabla14914[[#This Row],[Power use (W)]]</f>
        <v>0</v>
      </c>
      <c r="H899" s="195"/>
      <c r="I899" s="195">
        <v>1.48</v>
      </c>
      <c r="J899" s="195"/>
      <c r="K899" s="195"/>
      <c r="L899" s="195"/>
      <c r="M899" s="195"/>
      <c r="N899" s="66" t="s">
        <v>1566</v>
      </c>
      <c r="S899" s="555" t="s">
        <v>3261</v>
      </c>
      <c r="T899" s="545" t="s">
        <v>3257</v>
      </c>
      <c r="U899" s="545" t="s">
        <v>98</v>
      </c>
      <c r="V899" s="545">
        <v>200</v>
      </c>
      <c r="W899" s="545"/>
      <c r="X899" s="545"/>
      <c r="Y899" s="492">
        <f>Tabla14914[[#This Row],[PPF (µmol/s)]]/Tabla14914[[#This Row],[Power use (W)]]</f>
        <v>0</v>
      </c>
      <c r="Z899" s="197"/>
      <c r="AA899" s="197"/>
      <c r="AB899" s="197"/>
      <c r="AC899" s="197"/>
      <c r="AD899" s="197"/>
      <c r="AE899" s="197"/>
      <c r="AF899" s="574" t="s">
        <v>252</v>
      </c>
    </row>
    <row r="900" spans="1:32" hidden="1" x14ac:dyDescent="0.3">
      <c r="A900" s="4"/>
      <c r="B900" s="57" t="s">
        <v>1565</v>
      </c>
      <c r="C900" s="96" t="s">
        <v>2119</v>
      </c>
      <c r="D900" s="57">
        <v>140</v>
      </c>
      <c r="E900" s="153"/>
      <c r="F900" s="168">
        <v>1.48</v>
      </c>
      <c r="G900" s="184">
        <f>Tabla14914[[#This Row],[PPF (µmol/s)]]/Tabla14914[[#This Row],[Power use (W)]]</f>
        <v>0</v>
      </c>
      <c r="H900" s="195"/>
      <c r="I900" s="195">
        <v>1.48</v>
      </c>
      <c r="J900" s="195"/>
      <c r="K900" s="195"/>
      <c r="L900" s="195"/>
      <c r="M900" s="195"/>
      <c r="N900" s="57" t="s">
        <v>1567</v>
      </c>
      <c r="S900" s="421" t="s">
        <v>3370</v>
      </c>
      <c r="T900" s="11" t="s">
        <v>3363</v>
      </c>
      <c r="U900" s="14" t="s">
        <v>98</v>
      </c>
      <c r="V900" s="11">
        <v>62</v>
      </c>
      <c r="W900" s="11"/>
      <c r="X900" s="11"/>
      <c r="Y900" s="492">
        <f>Tabla14914[[#This Row],[PPF (µmol/s)]]/Tabla14914[[#This Row],[Power use (W)]]</f>
        <v>0</v>
      </c>
      <c r="Z900" s="197"/>
      <c r="AA900" s="197"/>
      <c r="AB900" s="197"/>
      <c r="AC900" s="197"/>
      <c r="AD900" s="197"/>
      <c r="AE900" s="197"/>
      <c r="AF900" s="6" t="s">
        <v>3366</v>
      </c>
    </row>
    <row r="901" spans="1:32" hidden="1" x14ac:dyDescent="0.3">
      <c r="A901" s="4"/>
      <c r="B901" s="57" t="s">
        <v>1569</v>
      </c>
      <c r="C901" s="96" t="s">
        <v>168</v>
      </c>
      <c r="D901" s="57">
        <v>235</v>
      </c>
      <c r="E901" s="153"/>
      <c r="F901" s="168">
        <v>1.48</v>
      </c>
      <c r="G901" s="184">
        <f>Tabla14914[[#This Row],[PPF (µmol/s)]]/Tabla14914[[#This Row],[Power use (W)]]</f>
        <v>0</v>
      </c>
      <c r="H901" s="195"/>
      <c r="I901" s="195">
        <v>1.48</v>
      </c>
      <c r="J901" s="195"/>
      <c r="K901" s="195"/>
      <c r="L901" s="195"/>
      <c r="M901" s="195"/>
      <c r="N901" s="57" t="s">
        <v>1570</v>
      </c>
      <c r="S901" s="588" t="s">
        <v>3441</v>
      </c>
      <c r="T901" s="545" t="s">
        <v>3433</v>
      </c>
      <c r="U901" s="545" t="s">
        <v>98</v>
      </c>
      <c r="V901" s="545">
        <v>50</v>
      </c>
      <c r="W901" s="545">
        <v>100</v>
      </c>
      <c r="X901" s="545"/>
      <c r="Y901" s="492">
        <f>Tabla14914[[#This Row],[PPF (µmol/s)]]/Tabla14914[[#This Row],[Power use (W)]]</f>
        <v>0</v>
      </c>
      <c r="Z901" s="197"/>
      <c r="AA901" s="197"/>
      <c r="AB901" s="197"/>
      <c r="AC901" s="197"/>
      <c r="AD901" s="197"/>
      <c r="AE901" s="197"/>
      <c r="AF901" s="574" t="s">
        <v>3439</v>
      </c>
    </row>
    <row r="902" spans="1:32" hidden="1" x14ac:dyDescent="0.3">
      <c r="A902" s="8"/>
      <c r="B902" s="13"/>
      <c r="C902" s="13"/>
      <c r="D902" s="13"/>
      <c r="E902" s="13"/>
      <c r="F902" s="13"/>
      <c r="G902" s="160"/>
      <c r="H902" s="203"/>
      <c r="I902" s="203"/>
      <c r="J902" s="203"/>
      <c r="K902" s="203"/>
      <c r="L902" s="203"/>
      <c r="M902" s="203"/>
      <c r="N902" s="8"/>
      <c r="S902" s="420" t="s">
        <v>3486</v>
      </c>
      <c r="T902" s="14" t="s">
        <v>3434</v>
      </c>
      <c r="U902" s="14" t="s">
        <v>98</v>
      </c>
      <c r="V902" s="14">
        <v>50</v>
      </c>
      <c r="W902" s="14">
        <v>50</v>
      </c>
      <c r="X902" s="14"/>
      <c r="Y902" s="492" t="e">
        <f>Tabla14914[[#This Row],[PPF (µmol/s)]]/Tabla14914[[#This Row],[Power use (W)]]</f>
        <v>#DIV/0!</v>
      </c>
      <c r="Z902" s="197"/>
      <c r="AA902" s="197"/>
      <c r="AB902" s="197"/>
      <c r="AC902" s="197"/>
      <c r="AD902" s="197"/>
      <c r="AE902" s="197"/>
      <c r="AF902" s="6" t="s">
        <v>3440</v>
      </c>
    </row>
    <row r="903" spans="1:32" ht="18.600000000000001" hidden="1" thickBot="1" x14ac:dyDescent="0.4">
      <c r="A903" s="56" t="s">
        <v>1573</v>
      </c>
      <c r="B903" s="53"/>
      <c r="C903" s="27"/>
      <c r="D903" s="27"/>
      <c r="E903" s="27"/>
      <c r="F903" s="27"/>
      <c r="G903" s="158"/>
      <c r="H903" s="190"/>
      <c r="I903" s="190"/>
      <c r="J903" s="190"/>
      <c r="K903" s="190"/>
      <c r="L903" s="190"/>
      <c r="M903" s="190"/>
      <c r="N903" s="16"/>
      <c r="S903" s="587"/>
      <c r="T903" s="545" t="s">
        <v>3435</v>
      </c>
      <c r="U903" s="545" t="s">
        <v>98</v>
      </c>
      <c r="V903" s="545">
        <v>100</v>
      </c>
      <c r="W903" s="545">
        <v>200</v>
      </c>
      <c r="X903" s="545"/>
      <c r="Y903" s="492" t="e">
        <f>Tabla14914[[#This Row],[PPF (µmol/s)]]/Tabla14914[[#This Row],[Power use (W)]]</f>
        <v>#DIV/0!</v>
      </c>
      <c r="Z903" s="197"/>
      <c r="AA903" s="197"/>
      <c r="AB903" s="197"/>
      <c r="AC903" s="197"/>
      <c r="AD903" s="197"/>
      <c r="AE903" s="197"/>
      <c r="AF903" s="574" t="s">
        <v>3439</v>
      </c>
    </row>
    <row r="904" spans="1:32" hidden="1" x14ac:dyDescent="0.3">
      <c r="A904" s="39" t="s">
        <v>1578</v>
      </c>
      <c r="B904" s="26" t="s">
        <v>1574</v>
      </c>
      <c r="C904" s="26" t="s">
        <v>98</v>
      </c>
      <c r="D904" s="26">
        <v>310</v>
      </c>
      <c r="E904" s="26">
        <v>450</v>
      </c>
      <c r="F904" s="153"/>
      <c r="G904" s="214">
        <f>Tabla14914[[#This Row],[PPF (µmol/s)]]/Tabla14914[[#This Row],[Power use (W)]]</f>
        <v>1.4516129032258065</v>
      </c>
      <c r="H904" s="195"/>
      <c r="I904" s="218">
        <v>1.4516129032258065</v>
      </c>
      <c r="J904" s="195"/>
      <c r="K904" s="195"/>
      <c r="L904" s="195"/>
      <c r="M904" s="195"/>
      <c r="N904" s="114" t="s">
        <v>1576</v>
      </c>
      <c r="S904" s="421"/>
      <c r="T904" s="14" t="s">
        <v>3436</v>
      </c>
      <c r="U904" s="14" t="s">
        <v>98</v>
      </c>
      <c r="V904" s="14">
        <v>100</v>
      </c>
      <c r="W904" s="14">
        <v>100</v>
      </c>
      <c r="X904" s="14"/>
      <c r="Y904" s="492">
        <f>Tabla14914[[#This Row],[PPF (µmol/s)]]/Tabla14914[[#This Row],[Power use (W)]]</f>
        <v>1.4516129032258065</v>
      </c>
      <c r="Z904" s="197"/>
      <c r="AA904" s="197"/>
      <c r="AB904" s="197"/>
      <c r="AC904" s="197"/>
      <c r="AD904" s="197"/>
      <c r="AE904" s="197"/>
      <c r="AF904" s="6" t="s">
        <v>3440</v>
      </c>
    </row>
    <row r="905" spans="1:32" hidden="1" x14ac:dyDescent="0.3">
      <c r="A905" s="11" t="s">
        <v>1577</v>
      </c>
      <c r="B905" s="11"/>
      <c r="C905" s="11"/>
      <c r="D905" s="11"/>
      <c r="E905" s="11"/>
      <c r="F905" s="11"/>
      <c r="G905" s="77"/>
      <c r="H905" s="197"/>
      <c r="I905" s="197"/>
      <c r="J905" s="197"/>
      <c r="K905" s="197"/>
      <c r="L905" s="197"/>
      <c r="M905" s="197"/>
      <c r="N905" s="4"/>
      <c r="S905" s="547"/>
      <c r="T905" s="545" t="s">
        <v>3437</v>
      </c>
      <c r="U905" s="545" t="s">
        <v>98</v>
      </c>
      <c r="V905" s="545">
        <v>200</v>
      </c>
      <c r="W905" s="545">
        <v>400</v>
      </c>
      <c r="X905" s="545"/>
      <c r="Y905" s="492" t="e">
        <f>Tabla14914[[#This Row],[PPF (µmol/s)]]/Tabla14914[[#This Row],[Power use (W)]]</f>
        <v>#DIV/0!</v>
      </c>
      <c r="Z905" s="197"/>
      <c r="AA905" s="197"/>
      <c r="AB905" s="197"/>
      <c r="AC905" s="197"/>
      <c r="AD905" s="197"/>
      <c r="AE905" s="197"/>
      <c r="AF905" s="574" t="s">
        <v>3439</v>
      </c>
    </row>
    <row r="906" spans="1:32" hidden="1" x14ac:dyDescent="0.3">
      <c r="A906" s="280" t="s">
        <v>2019</v>
      </c>
      <c r="B906" s="13"/>
      <c r="C906" s="13"/>
      <c r="D906" s="13"/>
      <c r="E906" s="13"/>
      <c r="F906" s="13"/>
      <c r="G906" s="160"/>
      <c r="H906" s="203"/>
      <c r="I906" s="203"/>
      <c r="J906" s="203"/>
      <c r="K906" s="203"/>
      <c r="L906" s="203"/>
      <c r="M906" s="203"/>
      <c r="N906" s="8"/>
      <c r="S906" s="421"/>
      <c r="T906" s="14" t="s">
        <v>3438</v>
      </c>
      <c r="U906" s="14" t="s">
        <v>98</v>
      </c>
      <c r="V906" s="14">
        <v>200</v>
      </c>
      <c r="W906" s="14">
        <v>100</v>
      </c>
      <c r="X906" s="14"/>
      <c r="Y906" s="492" t="e">
        <f>Tabla14914[[#This Row],[PPF (µmol/s)]]/Tabla14914[[#This Row],[Power use (W)]]</f>
        <v>#DIV/0!</v>
      </c>
      <c r="Z906" s="197"/>
      <c r="AA906" s="197"/>
      <c r="AB906" s="197"/>
      <c r="AC906" s="197"/>
      <c r="AD906" s="197"/>
      <c r="AE906" s="197"/>
      <c r="AF906" s="6" t="s">
        <v>3440</v>
      </c>
    </row>
    <row r="907" spans="1:32" ht="18.600000000000001" hidden="1" thickBot="1" x14ac:dyDescent="0.4">
      <c r="A907" s="56" t="s">
        <v>1579</v>
      </c>
      <c r="B907" s="53"/>
      <c r="C907" s="27"/>
      <c r="D907" s="27"/>
      <c r="E907" s="27"/>
      <c r="F907" s="27"/>
      <c r="G907" s="158"/>
      <c r="H907" s="190"/>
      <c r="I907" s="190"/>
      <c r="J907" s="190"/>
      <c r="K907" s="190"/>
      <c r="L907" s="190"/>
      <c r="M907" s="190"/>
      <c r="N907" s="16"/>
      <c r="S907" s="569" t="s">
        <v>2019</v>
      </c>
      <c r="T907" s="552" t="s">
        <v>3492</v>
      </c>
      <c r="U907" s="552" t="s">
        <v>3493</v>
      </c>
      <c r="V907" s="552">
        <v>320</v>
      </c>
      <c r="W907" s="552">
        <v>890</v>
      </c>
      <c r="X907" s="175">
        <v>2.7</v>
      </c>
      <c r="Y907" s="559" t="e">
        <f>Tabla14914[[#This Row],[PPF (µmol/s)]]/Tabla14914[[#This Row],[Power use (W)]]</f>
        <v>#DIV/0!</v>
      </c>
      <c r="Z907" s="197"/>
      <c r="AA907" s="197"/>
      <c r="AB907" s="197"/>
      <c r="AC907" s="197"/>
      <c r="AD907" s="197">
        <v>2.7</v>
      </c>
      <c r="AE907" s="197"/>
      <c r="AF907" s="575" t="s">
        <v>3494</v>
      </c>
    </row>
    <row r="908" spans="1:32" x14ac:dyDescent="0.3">
      <c r="A908" s="28" t="s">
        <v>1595</v>
      </c>
      <c r="B908" s="57" t="s">
        <v>1580</v>
      </c>
      <c r="C908" s="96" t="s">
        <v>2079</v>
      </c>
      <c r="D908" s="57">
        <v>1260</v>
      </c>
      <c r="E908" s="153"/>
      <c r="F908" s="153"/>
      <c r="G908" s="460">
        <f>Tabla14914[[#This Row],[PPF (µmol/s)]]/Tabla14914[[#This Row],[Power use (W)]]</f>
        <v>0</v>
      </c>
      <c r="H908" s="195"/>
      <c r="I908" s="195"/>
      <c r="J908" s="195"/>
      <c r="K908" s="195"/>
      <c r="L908" s="195"/>
      <c r="M908" s="195"/>
      <c r="N908" s="66" t="s">
        <v>1589</v>
      </c>
    </row>
    <row r="909" spans="1:32" x14ac:dyDescent="0.3">
      <c r="A909" s="65" t="s">
        <v>1596</v>
      </c>
      <c r="B909" s="57" t="s">
        <v>1582</v>
      </c>
      <c r="C909" s="96" t="s">
        <v>2079</v>
      </c>
      <c r="D909" s="57">
        <v>1050</v>
      </c>
      <c r="E909" s="153"/>
      <c r="F909" s="153"/>
      <c r="G909" s="460">
        <f>Tabla14914[[#This Row],[PPF (µmol/s)]]/Tabla14914[[#This Row],[Power use (W)]]</f>
        <v>0</v>
      </c>
      <c r="H909" s="195"/>
      <c r="I909" s="195"/>
      <c r="J909" s="195"/>
      <c r="K909" s="195"/>
      <c r="L909" s="195"/>
      <c r="M909" s="195"/>
      <c r="N909" s="66" t="s">
        <v>1590</v>
      </c>
    </row>
    <row r="910" spans="1:32" x14ac:dyDescent="0.3">
      <c r="A910" s="96" t="s">
        <v>2021</v>
      </c>
      <c r="B910" s="57" t="s">
        <v>1583</v>
      </c>
      <c r="C910" s="96" t="s">
        <v>2079</v>
      </c>
      <c r="D910" s="57">
        <v>840</v>
      </c>
      <c r="E910" s="153"/>
      <c r="F910" s="153"/>
      <c r="G910" s="460">
        <f>Tabla14914[[#This Row],[PPF (µmol/s)]]/Tabla14914[[#This Row],[Power use (W)]]</f>
        <v>0</v>
      </c>
      <c r="H910" s="195"/>
      <c r="I910" s="195"/>
      <c r="J910" s="195"/>
      <c r="K910" s="195"/>
      <c r="L910" s="195"/>
      <c r="M910" s="195"/>
      <c r="N910" s="66" t="s">
        <v>1591</v>
      </c>
    </row>
    <row r="911" spans="1:32" x14ac:dyDescent="0.3">
      <c r="A911" s="57"/>
      <c r="B911" s="57" t="s">
        <v>1585</v>
      </c>
      <c r="C911" s="96" t="s">
        <v>2079</v>
      </c>
      <c r="D911" s="57">
        <v>630</v>
      </c>
      <c r="E911" s="153"/>
      <c r="F911" s="153"/>
      <c r="G911" s="460">
        <f>Tabla14914[[#This Row],[PPF (µmol/s)]]/Tabla14914[[#This Row],[Power use (W)]]</f>
        <v>0</v>
      </c>
      <c r="H911" s="195"/>
      <c r="I911" s="195"/>
      <c r="J911" s="195"/>
      <c r="K911" s="195"/>
      <c r="L911" s="195"/>
      <c r="M911" s="195"/>
      <c r="N911" s="66" t="s">
        <v>1592</v>
      </c>
    </row>
    <row r="912" spans="1:32" x14ac:dyDescent="0.3">
      <c r="A912" s="4"/>
      <c r="B912" s="11" t="s">
        <v>1587</v>
      </c>
      <c r="C912" s="96" t="s">
        <v>2079</v>
      </c>
      <c r="D912" s="11">
        <v>420</v>
      </c>
      <c r="E912" s="153"/>
      <c r="F912" s="153"/>
      <c r="G912" s="460">
        <f>Tabla14914[[#This Row],[PPF (µmol/s)]]/Tabla14914[[#This Row],[Power use (W)]]</f>
        <v>0</v>
      </c>
      <c r="H912" s="195"/>
      <c r="I912" s="195"/>
      <c r="J912" s="195"/>
      <c r="K912" s="195"/>
      <c r="L912" s="195"/>
      <c r="M912" s="195"/>
      <c r="N912" s="66" t="s">
        <v>1593</v>
      </c>
    </row>
    <row r="913" spans="1:32" x14ac:dyDescent="0.3">
      <c r="A913" s="8"/>
      <c r="B913" s="13" t="s">
        <v>1588</v>
      </c>
      <c r="C913" s="96" t="s">
        <v>2079</v>
      </c>
      <c r="D913" s="13">
        <v>210</v>
      </c>
      <c r="E913" s="154"/>
      <c r="F913" s="154"/>
      <c r="G913" s="461">
        <f>Tabla14914[[#This Row],[PPF (µmol/s)]]/Tabla14914[[#This Row],[Power use (W)]]</f>
        <v>0</v>
      </c>
      <c r="H913" s="195"/>
      <c r="I913" s="195"/>
      <c r="J913" s="195"/>
      <c r="K913" s="195"/>
      <c r="L913" s="195"/>
      <c r="M913" s="195"/>
      <c r="N913" s="76" t="s">
        <v>1594</v>
      </c>
    </row>
    <row r="914" spans="1:32" ht="18.600000000000001" hidden="1" thickBot="1" x14ac:dyDescent="0.4">
      <c r="A914" s="56" t="s">
        <v>1597</v>
      </c>
      <c r="B914" s="53"/>
      <c r="C914" s="27"/>
      <c r="D914" s="27"/>
      <c r="E914" s="27"/>
      <c r="F914" s="27"/>
      <c r="G914" s="158"/>
      <c r="H914" s="190"/>
      <c r="I914" s="190"/>
      <c r="J914" s="190"/>
      <c r="K914" s="190"/>
      <c r="L914" s="190"/>
      <c r="M914" s="190"/>
      <c r="N914" s="16"/>
      <c r="S914" s="562"/>
      <c r="T914" s="546" t="s">
        <v>10</v>
      </c>
      <c r="U914" s="546" t="s">
        <v>2065</v>
      </c>
      <c r="V914" s="546">
        <v>30</v>
      </c>
      <c r="W914" s="546">
        <v>52</v>
      </c>
      <c r="X914" s="619"/>
      <c r="Y914" s="620">
        <v>1.7333333333333334</v>
      </c>
      <c r="Z914" s="621"/>
      <c r="AA914" s="621"/>
      <c r="AB914" s="622">
        <v>1.7333333333333334</v>
      </c>
      <c r="AC914" s="621"/>
      <c r="AD914" s="621"/>
      <c r="AE914" s="621"/>
      <c r="AF914" s="564" t="s">
        <v>2700</v>
      </c>
    </row>
    <row r="915" spans="1:32" hidden="1" x14ac:dyDescent="0.3">
      <c r="A915" s="30" t="s">
        <v>1612</v>
      </c>
      <c r="B915" s="14" t="s">
        <v>1598</v>
      </c>
      <c r="C915" s="14" t="s">
        <v>2068</v>
      </c>
      <c r="D915" s="14">
        <v>691</v>
      </c>
      <c r="E915" s="14">
        <v>1550</v>
      </c>
      <c r="F915" s="14">
        <v>2.2400000000000002</v>
      </c>
      <c r="G915" s="219">
        <f>Tabla14914[[#This Row],[PPF (µmol/s)]]/Tabla14914[[#This Row],[Power use (W)]]</f>
        <v>2.2431259044862517</v>
      </c>
      <c r="H915" s="195"/>
      <c r="I915" s="195"/>
      <c r="J915" s="195"/>
      <c r="K915" s="218">
        <v>2.2431259044862517</v>
      </c>
      <c r="L915" s="195"/>
      <c r="M915" s="195"/>
      <c r="N915" s="6" t="s">
        <v>1603</v>
      </c>
      <c r="S915" s="4"/>
      <c r="T915" s="11" t="s">
        <v>11</v>
      </c>
      <c r="U915" s="11" t="s">
        <v>2065</v>
      </c>
      <c r="V915" s="11">
        <v>40</v>
      </c>
      <c r="W915" s="11">
        <v>72</v>
      </c>
      <c r="X915" s="619"/>
      <c r="Y915" s="620">
        <v>1.8</v>
      </c>
      <c r="Z915" s="621"/>
      <c r="AA915" s="621"/>
      <c r="AB915" s="622">
        <v>1.8</v>
      </c>
      <c r="AC915" s="621"/>
      <c r="AD915" s="621"/>
      <c r="AE915" s="621"/>
      <c r="AF915" s="20" t="s">
        <v>2700</v>
      </c>
    </row>
    <row r="916" spans="1:32" hidden="1" x14ac:dyDescent="0.3">
      <c r="A916" s="11" t="s">
        <v>1613</v>
      </c>
      <c r="B916" s="11" t="s">
        <v>1600</v>
      </c>
      <c r="C916" s="14" t="s">
        <v>489</v>
      </c>
      <c r="D916" s="11">
        <v>580</v>
      </c>
      <c r="E916" s="11">
        <v>905</v>
      </c>
      <c r="F916" s="153"/>
      <c r="G916" s="214">
        <f>Tabla14914[[#This Row],[PPF (µmol/s)]]/Tabla14914[[#This Row],[Power use (W)]]</f>
        <v>1.5603448275862069</v>
      </c>
      <c r="H916" s="195"/>
      <c r="I916" s="195"/>
      <c r="J916" s="218">
        <v>1.5603448275862069</v>
      </c>
      <c r="K916" s="195"/>
      <c r="L916" s="195"/>
      <c r="M916" s="195"/>
      <c r="N916" s="4" t="s">
        <v>1602</v>
      </c>
      <c r="S916" s="562"/>
      <c r="T916" s="546" t="s">
        <v>12</v>
      </c>
      <c r="U916" s="546" t="s">
        <v>2065</v>
      </c>
      <c r="V916" s="546">
        <v>40</v>
      </c>
      <c r="W916" s="546">
        <v>67</v>
      </c>
      <c r="X916" s="619"/>
      <c r="Y916" s="620">
        <v>1.675</v>
      </c>
      <c r="Z916" s="621"/>
      <c r="AA916" s="621"/>
      <c r="AB916" s="622">
        <v>1.675</v>
      </c>
      <c r="AC916" s="621"/>
      <c r="AD916" s="621"/>
      <c r="AE916" s="621"/>
      <c r="AF916" s="564" t="s">
        <v>2701</v>
      </c>
    </row>
    <row r="917" spans="1:32" ht="15" hidden="1" thickBot="1" x14ac:dyDescent="0.35">
      <c r="A917" s="280" t="s">
        <v>2019</v>
      </c>
      <c r="B917" s="11" t="s">
        <v>1606</v>
      </c>
      <c r="C917" s="270" t="s">
        <v>2120</v>
      </c>
      <c r="D917" s="11">
        <v>67.3</v>
      </c>
      <c r="E917" s="153"/>
      <c r="F917" s="153"/>
      <c r="G917" s="459">
        <f>Tabla14914[[#This Row],[PPF (µmol/s)]]/Tabla14914[[#This Row],[Power use (W)]]</f>
        <v>0</v>
      </c>
      <c r="H917" s="195"/>
      <c r="I917" s="195"/>
      <c r="J917" s="195"/>
      <c r="K917" s="195"/>
      <c r="L917" s="195"/>
      <c r="M917" s="195"/>
      <c r="N917" s="4" t="s">
        <v>1604</v>
      </c>
      <c r="S917" s="7"/>
      <c r="T917" s="12" t="s">
        <v>13</v>
      </c>
      <c r="U917" s="11" t="s">
        <v>2065</v>
      </c>
      <c r="V917" s="12">
        <v>30</v>
      </c>
      <c r="W917" s="96">
        <v>45</v>
      </c>
      <c r="X917" s="619"/>
      <c r="Y917" s="620">
        <v>1.5</v>
      </c>
      <c r="Z917" s="621"/>
      <c r="AA917" s="621"/>
      <c r="AB917" s="622">
        <v>1.5</v>
      </c>
      <c r="AC917" s="621"/>
      <c r="AD917" s="621"/>
      <c r="AE917" s="621"/>
      <c r="AF917" s="21" t="s">
        <v>2701</v>
      </c>
    </row>
    <row r="918" spans="1:32" hidden="1" x14ac:dyDescent="0.3">
      <c r="A918" s="4"/>
      <c r="B918" s="11" t="s">
        <v>1605</v>
      </c>
      <c r="C918" s="270" t="s">
        <v>2120</v>
      </c>
      <c r="D918" s="11">
        <v>134.6</v>
      </c>
      <c r="E918" s="153"/>
      <c r="F918" s="153"/>
      <c r="G918" s="459">
        <f>Tabla14914[[#This Row],[PPF (µmol/s)]]/Tabla14914[[#This Row],[Power use (W)]]</f>
        <v>0</v>
      </c>
      <c r="H918" s="195"/>
      <c r="I918" s="195"/>
      <c r="J918" s="195"/>
      <c r="K918" s="195"/>
      <c r="L918" s="195"/>
      <c r="M918" s="195"/>
      <c r="N918" s="4" t="s">
        <v>1609</v>
      </c>
      <c r="S918" s="28" t="s">
        <v>185</v>
      </c>
      <c r="T918" s="14" t="s">
        <v>173</v>
      </c>
      <c r="U918" s="14" t="s">
        <v>2065</v>
      </c>
      <c r="V918" s="14">
        <v>120</v>
      </c>
      <c r="W918" s="14">
        <v>312</v>
      </c>
      <c r="X918" s="169">
        <v>2.7</v>
      </c>
      <c r="Y918" s="241">
        <v>2.6</v>
      </c>
      <c r="Z918" s="196"/>
      <c r="AA918" s="196"/>
      <c r="AB918" s="196"/>
      <c r="AC918" s="196"/>
      <c r="AD918" s="211">
        <v>2.7</v>
      </c>
      <c r="AE918" s="196"/>
      <c r="AF918" s="19" t="s">
        <v>326</v>
      </c>
    </row>
    <row r="919" spans="1:32" x14ac:dyDescent="0.3">
      <c r="A919" s="8"/>
      <c r="B919" s="13" t="s">
        <v>1610</v>
      </c>
      <c r="C919" s="13" t="s">
        <v>2079</v>
      </c>
      <c r="D919" s="13">
        <v>500</v>
      </c>
      <c r="E919" s="153"/>
      <c r="F919" s="153"/>
      <c r="G919" s="459">
        <f>Tabla14914[[#This Row],[PPF (µmol/s)]]/Tabla14914[[#This Row],[Power use (W)]]</f>
        <v>0</v>
      </c>
      <c r="H919" s="195"/>
      <c r="I919" s="195"/>
      <c r="J919" s="195"/>
      <c r="K919" s="195"/>
      <c r="L919" s="195"/>
      <c r="M919" s="195"/>
      <c r="N919" s="4" t="s">
        <v>1611</v>
      </c>
      <c r="S919" s="568" t="s">
        <v>181</v>
      </c>
      <c r="T919" s="546" t="s">
        <v>174</v>
      </c>
      <c r="U919" s="545" t="s">
        <v>2065</v>
      </c>
      <c r="V919" s="546">
        <v>165</v>
      </c>
      <c r="W919" s="546">
        <v>416</v>
      </c>
      <c r="X919" s="170">
        <v>2.7</v>
      </c>
      <c r="Y919" s="220">
        <v>2.521212121212121</v>
      </c>
      <c r="Z919" s="197"/>
      <c r="AA919" s="197"/>
      <c r="AB919" s="197"/>
      <c r="AC919" s="197"/>
      <c r="AD919" s="226">
        <v>2.7</v>
      </c>
      <c r="AE919" s="197"/>
      <c r="AF919" s="564" t="s">
        <v>326</v>
      </c>
    </row>
    <row r="920" spans="1:32" hidden="1" x14ac:dyDescent="0.3">
      <c r="A920" s="8"/>
      <c r="B920" s="13"/>
      <c r="C920" s="13"/>
      <c r="D920" s="13"/>
      <c r="E920" s="13"/>
      <c r="F920" s="13"/>
      <c r="G920" s="160"/>
      <c r="H920" s="195"/>
      <c r="I920" s="195"/>
      <c r="J920" s="195"/>
      <c r="K920" s="195"/>
      <c r="L920" s="195"/>
      <c r="M920" s="195"/>
      <c r="N920" s="8"/>
      <c r="S920" s="280" t="s">
        <v>2019</v>
      </c>
      <c r="T920" s="11" t="s">
        <v>177</v>
      </c>
      <c r="U920" s="14" t="s">
        <v>2065</v>
      </c>
      <c r="V920" s="11">
        <v>165</v>
      </c>
      <c r="W920" s="11">
        <v>416</v>
      </c>
      <c r="X920" s="170">
        <v>2.7</v>
      </c>
      <c r="Y920" s="220">
        <v>2.521212121212121</v>
      </c>
      <c r="Z920" s="197"/>
      <c r="AA920" s="197"/>
      <c r="AB920" s="197"/>
      <c r="AC920" s="197"/>
      <c r="AD920" s="226">
        <v>2.7</v>
      </c>
      <c r="AE920" s="197"/>
      <c r="AF920" s="20" t="s">
        <v>326</v>
      </c>
    </row>
    <row r="921" spans="1:32" ht="18.600000000000001" hidden="1" thickBot="1" x14ac:dyDescent="0.4">
      <c r="A921" s="56" t="s">
        <v>1614</v>
      </c>
      <c r="B921" s="53"/>
      <c r="C921" s="27"/>
      <c r="D921" s="27"/>
      <c r="E921" s="27"/>
      <c r="F921" s="27"/>
      <c r="G921" s="158"/>
      <c r="H921" s="190"/>
      <c r="I921" s="190"/>
      <c r="J921" s="190"/>
      <c r="K921" s="190"/>
      <c r="L921" s="190"/>
      <c r="M921" s="190"/>
      <c r="N921" s="16"/>
      <c r="S921" s="562"/>
      <c r="T921" s="546" t="s">
        <v>175</v>
      </c>
      <c r="U921" s="545" t="s">
        <v>2065</v>
      </c>
      <c r="V921" s="546">
        <v>205</v>
      </c>
      <c r="W921" s="546">
        <v>520</v>
      </c>
      <c r="X921" s="170">
        <v>2.7</v>
      </c>
      <c r="Y921" s="220">
        <v>2.5365853658536586</v>
      </c>
      <c r="Z921" s="197"/>
      <c r="AA921" s="197"/>
      <c r="AB921" s="197"/>
      <c r="AC921" s="197"/>
      <c r="AD921" s="226">
        <v>2.7</v>
      </c>
      <c r="AE921" s="197"/>
      <c r="AF921" s="564" t="s">
        <v>326</v>
      </c>
    </row>
    <row r="922" spans="1:32" hidden="1" x14ac:dyDescent="0.3">
      <c r="A922" s="39" t="s">
        <v>1623</v>
      </c>
      <c r="B922" s="14" t="s">
        <v>1615</v>
      </c>
      <c r="C922" s="14" t="s">
        <v>489</v>
      </c>
      <c r="D922" s="14">
        <v>590</v>
      </c>
      <c r="E922" s="14">
        <v>1610</v>
      </c>
      <c r="F922" s="169">
        <v>2.5499999999999998</v>
      </c>
      <c r="G922" s="241">
        <f>Tabla14914[[#This Row],[PPF (µmol/s)]]/Tabla14914[[#This Row],[Power use (W)]]</f>
        <v>2.7288135593220337</v>
      </c>
      <c r="H922" s="196"/>
      <c r="I922" s="196"/>
      <c r="J922" s="196"/>
      <c r="K922" s="196"/>
      <c r="L922" s="196">
        <v>2.5499999999999998</v>
      </c>
      <c r="M922" s="196"/>
      <c r="N922" s="6" t="s">
        <v>1617</v>
      </c>
      <c r="S922" s="4"/>
      <c r="T922" s="11" t="s">
        <v>176</v>
      </c>
      <c r="U922" s="14" t="s">
        <v>2065</v>
      </c>
      <c r="V922" s="11">
        <v>245</v>
      </c>
      <c r="W922" s="11">
        <v>624</v>
      </c>
      <c r="X922" s="170">
        <v>2.7</v>
      </c>
      <c r="Y922" s="220">
        <v>2.546938775510204</v>
      </c>
      <c r="Z922" s="197"/>
      <c r="AA922" s="197"/>
      <c r="AB922" s="197"/>
      <c r="AC922" s="197"/>
      <c r="AD922" s="226">
        <v>2.7</v>
      </c>
      <c r="AE922" s="197"/>
      <c r="AF922" s="20" t="s">
        <v>326</v>
      </c>
    </row>
    <row r="923" spans="1:32" hidden="1" x14ac:dyDescent="0.3">
      <c r="A923" s="11" t="s">
        <v>1624</v>
      </c>
      <c r="B923" s="11" t="s">
        <v>1618</v>
      </c>
      <c r="C923" s="14" t="s">
        <v>314</v>
      </c>
      <c r="D923" s="11">
        <v>110</v>
      </c>
      <c r="E923" s="11">
        <v>300</v>
      </c>
      <c r="F923" s="170">
        <v>2.67</v>
      </c>
      <c r="G923" s="241">
        <f>Tabla14914[[#This Row],[PPF (µmol/s)]]/Tabla14914[[#This Row],[Power use (W)]]</f>
        <v>2.7272727272727271</v>
      </c>
      <c r="H923" s="196"/>
      <c r="I923" s="196"/>
      <c r="J923" s="196"/>
      <c r="K923" s="196"/>
      <c r="L923" s="196">
        <v>2.67</v>
      </c>
      <c r="M923" s="196"/>
      <c r="N923" s="6" t="s">
        <v>1621</v>
      </c>
      <c r="S923" s="562"/>
      <c r="T923" s="576" t="s">
        <v>423</v>
      </c>
      <c r="U923" s="546" t="s">
        <v>2065</v>
      </c>
      <c r="V923" s="546">
        <v>161</v>
      </c>
      <c r="W923" s="546">
        <v>350</v>
      </c>
      <c r="X923" s="546">
        <v>2.16</v>
      </c>
      <c r="Y923" s="215">
        <v>2.1739130434782608</v>
      </c>
      <c r="Z923" s="197"/>
      <c r="AA923" s="197"/>
      <c r="AB923" s="197"/>
      <c r="AC923" s="226">
        <v>2.1739130434782608</v>
      </c>
      <c r="AD923" s="197"/>
      <c r="AE923" s="197"/>
      <c r="AF923" s="562" t="s">
        <v>427</v>
      </c>
    </row>
    <row r="924" spans="1:32" hidden="1" x14ac:dyDescent="0.3">
      <c r="A924" s="280" t="s">
        <v>2019</v>
      </c>
      <c r="B924" s="13" t="s">
        <v>1619</v>
      </c>
      <c r="C924" s="26" t="s">
        <v>314</v>
      </c>
      <c r="D924" s="13">
        <v>220</v>
      </c>
      <c r="E924" s="13">
        <v>600</v>
      </c>
      <c r="F924" s="175">
        <v>2.67</v>
      </c>
      <c r="G924" s="247">
        <f>Tabla14914[[#This Row],[PPF (µmol/s)]]/Tabla14914[[#This Row],[Power use (W)]]</f>
        <v>2.7272727272727271</v>
      </c>
      <c r="H924" s="198"/>
      <c r="I924" s="198"/>
      <c r="J924" s="198"/>
      <c r="K924" s="198"/>
      <c r="L924" s="198">
        <v>2.67</v>
      </c>
      <c r="M924" s="198"/>
      <c r="N924" s="114" t="s">
        <v>1622</v>
      </c>
      <c r="S924" s="20" t="s">
        <v>420</v>
      </c>
      <c r="T924" s="42" t="s">
        <v>425</v>
      </c>
      <c r="U924" s="11" t="s">
        <v>2065</v>
      </c>
      <c r="V924" s="11">
        <v>322</v>
      </c>
      <c r="W924" s="11">
        <v>700</v>
      </c>
      <c r="X924" s="11">
        <v>2.16</v>
      </c>
      <c r="Y924" s="215">
        <v>2.1739130434782608</v>
      </c>
      <c r="Z924" s="197"/>
      <c r="AA924" s="197"/>
      <c r="AB924" s="197"/>
      <c r="AC924" s="226">
        <v>2.1739130434782608</v>
      </c>
      <c r="AD924" s="197"/>
      <c r="AE924" s="197"/>
      <c r="AF924" s="4" t="s">
        <v>427</v>
      </c>
    </row>
    <row r="925" spans="1:32" ht="18.600000000000001" hidden="1" thickBot="1" x14ac:dyDescent="0.4">
      <c r="A925" s="56" t="s">
        <v>1625</v>
      </c>
      <c r="B925" s="53"/>
      <c r="C925" s="27"/>
      <c r="D925" s="27"/>
      <c r="E925" s="27"/>
      <c r="F925" s="27"/>
      <c r="G925" s="158"/>
      <c r="H925" s="190"/>
      <c r="I925" s="190"/>
      <c r="J925" s="190"/>
      <c r="K925" s="190"/>
      <c r="L925" s="190"/>
      <c r="M925" s="190"/>
      <c r="N925" s="16"/>
      <c r="S925" s="573" t="s">
        <v>430</v>
      </c>
      <c r="T925" s="576" t="s">
        <v>431</v>
      </c>
      <c r="U925" s="546" t="s">
        <v>2065</v>
      </c>
      <c r="V925" s="552">
        <v>202</v>
      </c>
      <c r="W925" s="552">
        <v>540</v>
      </c>
      <c r="X925" s="552">
        <v>2.7</v>
      </c>
      <c r="Y925" s="223">
        <v>2.6732673267326734</v>
      </c>
      <c r="Z925" s="203"/>
      <c r="AA925" s="203"/>
      <c r="AB925" s="203"/>
      <c r="AC925" s="203"/>
      <c r="AD925" s="229">
        <v>2.6732673267326734</v>
      </c>
      <c r="AE925" s="203"/>
      <c r="AF925" s="562" t="s">
        <v>426</v>
      </c>
    </row>
    <row r="926" spans="1:32" ht="15" hidden="1" thickBot="1" x14ac:dyDescent="0.35">
      <c r="A926" s="29" t="s">
        <v>1630</v>
      </c>
      <c r="B926" s="14" t="s">
        <v>1626</v>
      </c>
      <c r="C926" s="14" t="s">
        <v>2121</v>
      </c>
      <c r="D926" s="14">
        <v>240</v>
      </c>
      <c r="E926" s="14">
        <v>550</v>
      </c>
      <c r="F926" s="14">
        <v>2.31</v>
      </c>
      <c r="G926" s="219">
        <f>Tabla14914[[#This Row],[PPF (µmol/s)]]/Tabla14914[[#This Row],[Power use (W)]]</f>
        <v>2.2916666666666665</v>
      </c>
      <c r="H926" s="196"/>
      <c r="I926" s="196"/>
      <c r="J926" s="196"/>
      <c r="K926" s="196">
        <v>2.2916666666666665</v>
      </c>
      <c r="L926" s="196"/>
      <c r="M926" s="196"/>
      <c r="N926" s="6" t="s">
        <v>1629</v>
      </c>
      <c r="S926" s="20"/>
      <c r="T926" s="36" t="s">
        <v>431</v>
      </c>
      <c r="U926" s="11" t="s">
        <v>2065</v>
      </c>
      <c r="V926" s="11">
        <v>101</v>
      </c>
      <c r="W926" s="11">
        <v>293</v>
      </c>
      <c r="X926" s="11">
        <v>2.9</v>
      </c>
      <c r="Y926" s="215">
        <v>2.9009900990099009</v>
      </c>
      <c r="Z926" s="197"/>
      <c r="AA926" s="197"/>
      <c r="AB926" s="197"/>
      <c r="AC926" s="197"/>
      <c r="AD926" s="226">
        <v>2.9009900990099009</v>
      </c>
      <c r="AE926" s="197"/>
      <c r="AF926" s="4" t="s">
        <v>426</v>
      </c>
    </row>
    <row r="927" spans="1:32" hidden="1" x14ac:dyDescent="0.3">
      <c r="A927" s="13" t="s">
        <v>1631</v>
      </c>
      <c r="B927" s="13"/>
      <c r="C927" s="13"/>
      <c r="D927" s="13"/>
      <c r="E927" s="13"/>
      <c r="F927" s="13"/>
      <c r="G927" s="160"/>
      <c r="H927" s="203"/>
      <c r="I927" s="203"/>
      <c r="J927" s="203"/>
      <c r="K927" s="203"/>
      <c r="L927" s="203"/>
      <c r="M927" s="203"/>
      <c r="N927" s="8"/>
      <c r="S927" s="564" t="s">
        <v>421</v>
      </c>
      <c r="T927" s="543" t="s">
        <v>437</v>
      </c>
      <c r="U927" s="173" t="s">
        <v>2097</v>
      </c>
      <c r="V927" s="546">
        <v>322</v>
      </c>
      <c r="W927" s="546">
        <v>700</v>
      </c>
      <c r="X927" s="546">
        <v>2.16</v>
      </c>
      <c r="Y927" s="215">
        <v>2.1739130434782608</v>
      </c>
      <c r="Z927" s="197"/>
      <c r="AA927" s="197"/>
      <c r="AB927" s="197"/>
      <c r="AC927" s="226">
        <v>2.1739130434782608</v>
      </c>
      <c r="AD927" s="197"/>
      <c r="AE927" s="197"/>
      <c r="AF927" s="562" t="s">
        <v>427</v>
      </c>
    </row>
    <row r="928" spans="1:32" hidden="1" x14ac:dyDescent="0.3">
      <c r="A928" s="280" t="s">
        <v>2019</v>
      </c>
      <c r="B928" s="13"/>
      <c r="C928" s="13"/>
      <c r="D928" s="13"/>
      <c r="E928" s="13"/>
      <c r="F928" s="13"/>
      <c r="G928" s="160"/>
      <c r="H928" s="203"/>
      <c r="I928" s="203"/>
      <c r="J928" s="203"/>
      <c r="K928" s="203"/>
      <c r="L928" s="203"/>
      <c r="M928" s="203"/>
      <c r="N928" s="8"/>
      <c r="S928" s="20"/>
      <c r="T928" s="41" t="s">
        <v>436</v>
      </c>
      <c r="U928" s="173" t="s">
        <v>2097</v>
      </c>
      <c r="V928" s="13">
        <v>302</v>
      </c>
      <c r="W928" s="13">
        <v>744</v>
      </c>
      <c r="X928" s="13">
        <v>2.46</v>
      </c>
      <c r="Y928" s="223">
        <v>2.4635761589403975</v>
      </c>
      <c r="Z928" s="203"/>
      <c r="AA928" s="203"/>
      <c r="AB928" s="203"/>
      <c r="AC928" s="229">
        <v>2.4635761589403975</v>
      </c>
      <c r="AD928" s="203"/>
      <c r="AE928" s="203"/>
      <c r="AF928" s="4" t="s">
        <v>427</v>
      </c>
    </row>
    <row r="929" spans="1:32" ht="18.600000000000001" hidden="1" thickBot="1" x14ac:dyDescent="0.4">
      <c r="A929" s="56" t="s">
        <v>1632</v>
      </c>
      <c r="B929" s="53"/>
      <c r="C929" s="27"/>
      <c r="D929" s="27"/>
      <c r="E929" s="27"/>
      <c r="F929" s="27"/>
      <c r="G929" s="158"/>
      <c r="H929" s="190"/>
      <c r="I929" s="190"/>
      <c r="J929" s="190"/>
      <c r="K929" s="190"/>
      <c r="L929" s="190"/>
      <c r="M929" s="190"/>
      <c r="N929" s="16"/>
      <c r="S929" s="573" t="s">
        <v>430</v>
      </c>
      <c r="T929" s="576" t="s">
        <v>435</v>
      </c>
      <c r="U929" s="173" t="s">
        <v>2097</v>
      </c>
      <c r="V929" s="546">
        <v>404</v>
      </c>
      <c r="W929" s="546">
        <v>1080</v>
      </c>
      <c r="X929" s="546">
        <v>2.7</v>
      </c>
      <c r="Y929" s="215">
        <v>2.6732673267326734</v>
      </c>
      <c r="Z929" s="197"/>
      <c r="AA929" s="197"/>
      <c r="AB929" s="197"/>
      <c r="AC929" s="197"/>
      <c r="AD929" s="226">
        <v>2.6732673267326734</v>
      </c>
      <c r="AE929" s="197"/>
      <c r="AF929" s="562" t="s">
        <v>426</v>
      </c>
    </row>
    <row r="930" spans="1:32" ht="15" hidden="1" thickBot="1" x14ac:dyDescent="0.35">
      <c r="A930" s="30" t="s">
        <v>1645</v>
      </c>
      <c r="B930" s="14" t="s">
        <v>1633</v>
      </c>
      <c r="C930" s="14" t="s">
        <v>2068</v>
      </c>
      <c r="D930" s="14">
        <v>680</v>
      </c>
      <c r="E930" s="14">
        <v>1700</v>
      </c>
      <c r="F930" s="14">
        <v>2.5</v>
      </c>
      <c r="G930" s="219">
        <f>Tabla14914[[#This Row],[PPF (µmol/s)]]/Tabla14914[[#This Row],[Power use (W)]]</f>
        <v>2.5</v>
      </c>
      <c r="H930" s="196"/>
      <c r="I930" s="196"/>
      <c r="J930" s="196"/>
      <c r="K930" s="196"/>
      <c r="L930" s="211">
        <v>2.5</v>
      </c>
      <c r="M930" s="196"/>
      <c r="N930" s="6" t="s">
        <v>1637</v>
      </c>
      <c r="S930" s="20"/>
      <c r="T930" s="38" t="s">
        <v>435</v>
      </c>
      <c r="U930" s="173" t="s">
        <v>2097</v>
      </c>
      <c r="V930" s="11">
        <v>202</v>
      </c>
      <c r="W930" s="11">
        <v>586</v>
      </c>
      <c r="X930" s="11">
        <v>2.9</v>
      </c>
      <c r="Y930" s="215">
        <v>2.9009900990099009</v>
      </c>
      <c r="Z930" s="197"/>
      <c r="AA930" s="197"/>
      <c r="AB930" s="197"/>
      <c r="AC930" s="197"/>
      <c r="AD930" s="226">
        <v>2.9009900990099009</v>
      </c>
      <c r="AE930" s="197"/>
      <c r="AF930" s="4" t="s">
        <v>426</v>
      </c>
    </row>
    <row r="931" spans="1:32" hidden="1" x14ac:dyDescent="0.3">
      <c r="A931" s="11" t="s">
        <v>1646</v>
      </c>
      <c r="B931" s="11" t="s">
        <v>1634</v>
      </c>
      <c r="C931" s="14" t="s">
        <v>2068</v>
      </c>
      <c r="D931" s="11">
        <v>560</v>
      </c>
      <c r="E931" s="11">
        <v>1400</v>
      </c>
      <c r="F931" s="11">
        <v>2.5</v>
      </c>
      <c r="G931" s="219">
        <f>Tabla14914[[#This Row],[PPF (µmol/s)]]/Tabla14914[[#This Row],[Power use (W)]]</f>
        <v>2.5</v>
      </c>
      <c r="H931" s="196"/>
      <c r="I931" s="196"/>
      <c r="J931" s="196"/>
      <c r="K931" s="196"/>
      <c r="L931" s="211">
        <v>2.5</v>
      </c>
      <c r="M931" s="196"/>
      <c r="N931" s="6" t="s">
        <v>1637</v>
      </c>
      <c r="S931" s="564" t="s">
        <v>422</v>
      </c>
      <c r="T931" s="543" t="s">
        <v>434</v>
      </c>
      <c r="U931" s="173" t="s">
        <v>2098</v>
      </c>
      <c r="V931" s="546">
        <v>483</v>
      </c>
      <c r="W931" s="546">
        <v>1050</v>
      </c>
      <c r="X931" s="546">
        <v>2.16</v>
      </c>
      <c r="Y931" s="215">
        <v>2.1739130434782608</v>
      </c>
      <c r="Z931" s="197"/>
      <c r="AA931" s="197"/>
      <c r="AB931" s="197"/>
      <c r="AC931" s="226">
        <v>2.1739130434782608</v>
      </c>
      <c r="AD931" s="197"/>
      <c r="AE931" s="197"/>
      <c r="AF931" s="562" t="s">
        <v>427</v>
      </c>
    </row>
    <row r="932" spans="1:32" hidden="1" x14ac:dyDescent="0.3">
      <c r="A932" s="280" t="s">
        <v>2019</v>
      </c>
      <c r="B932" s="11" t="s">
        <v>1635</v>
      </c>
      <c r="C932" s="14" t="s">
        <v>2070</v>
      </c>
      <c r="D932" s="11">
        <v>340</v>
      </c>
      <c r="E932" s="11">
        <v>850</v>
      </c>
      <c r="F932" s="11">
        <v>2.5</v>
      </c>
      <c r="G932" s="219">
        <f>Tabla14914[[#This Row],[PPF (µmol/s)]]/Tabla14914[[#This Row],[Power use (W)]]</f>
        <v>2.5</v>
      </c>
      <c r="H932" s="196"/>
      <c r="I932" s="196"/>
      <c r="J932" s="196"/>
      <c r="K932" s="196"/>
      <c r="L932" s="211">
        <v>2.5</v>
      </c>
      <c r="M932" s="196"/>
      <c r="N932" s="6" t="s">
        <v>1638</v>
      </c>
      <c r="S932" s="20"/>
      <c r="T932" s="41" t="s">
        <v>433</v>
      </c>
      <c r="U932" s="173" t="s">
        <v>2098</v>
      </c>
      <c r="V932" s="11">
        <v>453</v>
      </c>
      <c r="W932" s="11">
        <v>1116</v>
      </c>
      <c r="X932" s="11">
        <v>2.46</v>
      </c>
      <c r="Y932" s="215">
        <v>2.4635761589403975</v>
      </c>
      <c r="Z932" s="197"/>
      <c r="AA932" s="197"/>
      <c r="AB932" s="197"/>
      <c r="AC932" s="226">
        <v>2.4635761589403975</v>
      </c>
      <c r="AD932" s="197"/>
      <c r="AE932" s="197"/>
      <c r="AF932" s="4" t="s">
        <v>427</v>
      </c>
    </row>
    <row r="933" spans="1:32" hidden="1" x14ac:dyDescent="0.3">
      <c r="A933" s="4"/>
      <c r="B933" s="11" t="s">
        <v>1636</v>
      </c>
      <c r="C933" s="14" t="s">
        <v>2070</v>
      </c>
      <c r="D933" s="11">
        <v>340</v>
      </c>
      <c r="E933" s="11">
        <v>850</v>
      </c>
      <c r="F933" s="11">
        <v>2.5</v>
      </c>
      <c r="G933" s="219">
        <f>Tabla14914[[#This Row],[PPF (µmol/s)]]/Tabla14914[[#This Row],[Power use (W)]]</f>
        <v>2.5</v>
      </c>
      <c r="H933" s="196"/>
      <c r="I933" s="196"/>
      <c r="J933" s="196"/>
      <c r="K933" s="196"/>
      <c r="L933" s="211">
        <v>2.5</v>
      </c>
      <c r="M933" s="196"/>
      <c r="N933" s="6" t="s">
        <v>1637</v>
      </c>
      <c r="S933" s="573" t="s">
        <v>430</v>
      </c>
      <c r="T933" s="576" t="s">
        <v>432</v>
      </c>
      <c r="U933" s="173" t="s">
        <v>2098</v>
      </c>
      <c r="V933" s="546">
        <v>606</v>
      </c>
      <c r="W933" s="546">
        <v>1620</v>
      </c>
      <c r="X933" s="546">
        <v>2.7</v>
      </c>
      <c r="Y933" s="215">
        <v>2.6732673267326734</v>
      </c>
      <c r="Z933" s="197"/>
      <c r="AA933" s="197"/>
      <c r="AB933" s="197"/>
      <c r="AC933" s="197"/>
      <c r="AD933" s="226">
        <v>2.6732673267326734</v>
      </c>
      <c r="AE933" s="197"/>
      <c r="AF933" s="562" t="s">
        <v>426</v>
      </c>
    </row>
    <row r="934" spans="1:32" ht="15" hidden="1" thickBot="1" x14ac:dyDescent="0.35">
      <c r="A934" s="4"/>
      <c r="B934" s="11" t="s">
        <v>1639</v>
      </c>
      <c r="C934" s="14" t="s">
        <v>2072</v>
      </c>
      <c r="D934" s="11">
        <v>170</v>
      </c>
      <c r="E934" s="11">
        <v>425</v>
      </c>
      <c r="F934" s="11">
        <v>2.5</v>
      </c>
      <c r="G934" s="215">
        <f>Tabla14914[[#This Row],[PPF (µmol/s)]]/Tabla14914[[#This Row],[Power use (W)]]</f>
        <v>2.5</v>
      </c>
      <c r="H934" s="197"/>
      <c r="I934" s="197"/>
      <c r="J934" s="197"/>
      <c r="K934" s="197"/>
      <c r="L934" s="226">
        <v>2.5</v>
      </c>
      <c r="M934" s="197"/>
      <c r="N934" s="4" t="s">
        <v>1640</v>
      </c>
      <c r="S934" s="22"/>
      <c r="T934" s="38" t="s">
        <v>432</v>
      </c>
      <c r="U934" s="173" t="s">
        <v>2098</v>
      </c>
      <c r="V934" s="13">
        <v>303</v>
      </c>
      <c r="W934" s="13">
        <v>879</v>
      </c>
      <c r="X934" s="13">
        <v>2.9</v>
      </c>
      <c r="Y934" s="223">
        <v>2.9009900990099009</v>
      </c>
      <c r="Z934" s="203"/>
      <c r="AA934" s="203"/>
      <c r="AB934" s="203"/>
      <c r="AC934" s="203"/>
      <c r="AD934" s="229">
        <v>2.9009900990099009</v>
      </c>
      <c r="AE934" s="203"/>
      <c r="AF934" s="4" t="s">
        <v>426</v>
      </c>
    </row>
    <row r="935" spans="1:32" hidden="1" x14ac:dyDescent="0.3">
      <c r="A935" s="4"/>
      <c r="B935" s="11" t="s">
        <v>1641</v>
      </c>
      <c r="C935" s="11" t="s">
        <v>82</v>
      </c>
      <c r="D935" s="11">
        <v>85</v>
      </c>
      <c r="E935" s="11">
        <v>212</v>
      </c>
      <c r="F935" s="11">
        <v>2.5</v>
      </c>
      <c r="G935" s="215">
        <f>Tabla14914[[#This Row],[PPF (µmol/s)]]/Tabla14914[[#This Row],[Power use (W)]]</f>
        <v>2.4941176470588236</v>
      </c>
      <c r="H935" s="197"/>
      <c r="I935" s="197"/>
      <c r="J935" s="197"/>
      <c r="K935" s="226">
        <v>2.4941176470588236</v>
      </c>
      <c r="L935" s="226"/>
      <c r="M935" s="197"/>
      <c r="N935" s="4" t="s">
        <v>1640</v>
      </c>
      <c r="S935" s="562"/>
      <c r="T935" s="623" t="s">
        <v>1199</v>
      </c>
      <c r="U935" s="623" t="s">
        <v>2065</v>
      </c>
      <c r="V935" s="623">
        <v>300</v>
      </c>
      <c r="W935" s="623">
        <v>840</v>
      </c>
      <c r="X935" s="623">
        <v>2.8</v>
      </c>
      <c r="Y935" s="234">
        <v>2.8</v>
      </c>
      <c r="Z935" s="207"/>
      <c r="AA935" s="207"/>
      <c r="AB935" s="236"/>
      <c r="AC935" s="236"/>
      <c r="AD935" s="236">
        <v>2.8</v>
      </c>
      <c r="AE935" s="207"/>
      <c r="AF935" s="624" t="s">
        <v>597</v>
      </c>
    </row>
    <row r="936" spans="1:32" hidden="1" x14ac:dyDescent="0.3">
      <c r="A936" s="4"/>
      <c r="B936" s="11" t="s">
        <v>1642</v>
      </c>
      <c r="C936" s="14" t="s">
        <v>2068</v>
      </c>
      <c r="D936" s="11">
        <v>620</v>
      </c>
      <c r="E936" s="11">
        <v>1550</v>
      </c>
      <c r="F936" s="11">
        <v>2.5</v>
      </c>
      <c r="G936" s="215">
        <f>Tabla14914[[#This Row],[PPF (µmol/s)]]/Tabla14914[[#This Row],[Power use (W)]]</f>
        <v>2.5</v>
      </c>
      <c r="H936" s="197"/>
      <c r="I936" s="197"/>
      <c r="J936" s="197"/>
      <c r="K936" s="197"/>
      <c r="L936" s="226">
        <v>2.5</v>
      </c>
      <c r="M936" s="197"/>
      <c r="N936" s="4" t="s">
        <v>1637</v>
      </c>
      <c r="S936" s="4"/>
      <c r="T936" s="96" t="s">
        <v>1200</v>
      </c>
      <c r="U936" s="96" t="s">
        <v>2065</v>
      </c>
      <c r="V936" s="96">
        <v>300</v>
      </c>
      <c r="W936" s="96">
        <v>840</v>
      </c>
      <c r="X936" s="96">
        <v>2.8</v>
      </c>
      <c r="Y936" s="234">
        <v>2.8</v>
      </c>
      <c r="Z936" s="207"/>
      <c r="AA936" s="207"/>
      <c r="AB936" s="236"/>
      <c r="AC936" s="236"/>
      <c r="AD936" s="236">
        <v>2.8</v>
      </c>
      <c r="AE936" s="207"/>
      <c r="AF936" s="66" t="s">
        <v>597</v>
      </c>
    </row>
    <row r="937" spans="1:32" hidden="1" x14ac:dyDescent="0.3">
      <c r="A937" s="4"/>
      <c r="B937" s="11" t="s">
        <v>1643</v>
      </c>
      <c r="C937" s="14" t="s">
        <v>2070</v>
      </c>
      <c r="D937" s="11">
        <v>310</v>
      </c>
      <c r="E937" s="11">
        <v>775</v>
      </c>
      <c r="F937" s="11">
        <v>2.5</v>
      </c>
      <c r="G937" s="215">
        <f>Tabla14914[[#This Row],[PPF (µmol/s)]]/Tabla14914[[#This Row],[Power use (W)]]</f>
        <v>2.5</v>
      </c>
      <c r="H937" s="197"/>
      <c r="I937" s="197"/>
      <c r="J937" s="197"/>
      <c r="K937" s="197"/>
      <c r="L937" s="226">
        <v>2.5</v>
      </c>
      <c r="M937" s="197"/>
      <c r="N937" s="4" t="s">
        <v>1637</v>
      </c>
      <c r="S937" s="562"/>
      <c r="T937" s="623" t="s">
        <v>1201</v>
      </c>
      <c r="U937" s="623" t="s">
        <v>2065</v>
      </c>
      <c r="V937" s="623">
        <v>600</v>
      </c>
      <c r="W937" s="623">
        <v>1680</v>
      </c>
      <c r="X937" s="623">
        <v>2.8</v>
      </c>
      <c r="Y937" s="234">
        <v>2.8</v>
      </c>
      <c r="Z937" s="207"/>
      <c r="AA937" s="207"/>
      <c r="AB937" s="236"/>
      <c r="AC937" s="236"/>
      <c r="AD937" s="236">
        <v>2.8</v>
      </c>
      <c r="AE937" s="207"/>
      <c r="AF937" s="624" t="s">
        <v>597</v>
      </c>
    </row>
    <row r="938" spans="1:32" hidden="1" x14ac:dyDescent="0.3">
      <c r="A938" s="4"/>
      <c r="B938" s="11" t="s">
        <v>1644</v>
      </c>
      <c r="C938" s="14" t="s">
        <v>2070</v>
      </c>
      <c r="D938" s="11">
        <v>310</v>
      </c>
      <c r="E938" s="11">
        <v>775</v>
      </c>
      <c r="F938" s="11">
        <v>2.5</v>
      </c>
      <c r="G938" s="219">
        <f>Tabla14914[[#This Row],[PPF (µmol/s)]]/Tabla14914[[#This Row],[Power use (W)]]</f>
        <v>2.5</v>
      </c>
      <c r="H938" s="197"/>
      <c r="I938" s="197"/>
      <c r="J938" s="197"/>
      <c r="K938" s="197"/>
      <c r="L938" s="248">
        <v>2.5</v>
      </c>
      <c r="M938" s="197"/>
      <c r="N938" s="6" t="s">
        <v>1638</v>
      </c>
      <c r="S938" s="4"/>
      <c r="T938" s="96" t="s">
        <v>1202</v>
      </c>
      <c r="U938" s="96" t="s">
        <v>2065</v>
      </c>
      <c r="V938" s="96">
        <v>600</v>
      </c>
      <c r="W938" s="96">
        <v>1680</v>
      </c>
      <c r="X938" s="96">
        <v>2.8</v>
      </c>
      <c r="Y938" s="234">
        <v>2.8</v>
      </c>
      <c r="Z938" s="207"/>
      <c r="AA938" s="207"/>
      <c r="AB938" s="236"/>
      <c r="AC938" s="236"/>
      <c r="AD938" s="236">
        <v>2.8</v>
      </c>
      <c r="AE938" s="207"/>
      <c r="AF938" s="66" t="s">
        <v>597</v>
      </c>
    </row>
    <row r="939" spans="1:32" ht="18.600000000000001" hidden="1" thickBot="1" x14ac:dyDescent="0.4">
      <c r="A939" s="56" t="s">
        <v>2139</v>
      </c>
      <c r="B939" s="15"/>
      <c r="C939" s="27"/>
      <c r="D939" s="27"/>
      <c r="E939" s="27"/>
      <c r="F939" s="27"/>
      <c r="G939" s="27"/>
      <c r="H939" s="27"/>
      <c r="I939" s="27"/>
      <c r="J939" s="27"/>
      <c r="K939" s="27"/>
      <c r="L939" s="27"/>
      <c r="M939" s="27"/>
      <c r="N939" s="16"/>
      <c r="S939" s="562"/>
      <c r="T939" s="623" t="s">
        <v>659</v>
      </c>
      <c r="U939" s="623" t="s">
        <v>2065</v>
      </c>
      <c r="V939" s="623">
        <v>600</v>
      </c>
      <c r="W939" s="623">
        <v>1200</v>
      </c>
      <c r="X939" s="181">
        <v>2.2999999999999998</v>
      </c>
      <c r="Y939" s="636">
        <v>2</v>
      </c>
      <c r="Z939" s="207"/>
      <c r="AA939" s="207"/>
      <c r="AB939" s="207"/>
      <c r="AC939" s="236">
        <v>2.2999999999999998</v>
      </c>
      <c r="AD939" s="236"/>
      <c r="AE939" s="207"/>
      <c r="AF939" s="624" t="s">
        <v>2663</v>
      </c>
    </row>
    <row r="940" spans="1:32" hidden="1" x14ac:dyDescent="0.3">
      <c r="A940" s="428" t="s">
        <v>2161</v>
      </c>
      <c r="B940" s="10" t="s">
        <v>2140</v>
      </c>
      <c r="C940" s="14" t="s">
        <v>424</v>
      </c>
      <c r="D940" s="14">
        <v>320</v>
      </c>
      <c r="E940" s="14">
        <v>800</v>
      </c>
      <c r="F940" s="153"/>
      <c r="G940" s="215">
        <f>Tabla14914[[#This Row],[PPF (µmol/s)]]/Tabla14914[[#This Row],[Power use (W)]]</f>
        <v>2.5</v>
      </c>
      <c r="H940" s="447"/>
      <c r="I940" s="447"/>
      <c r="J940" s="447"/>
      <c r="K940" s="447"/>
      <c r="L940" s="447">
        <v>2.5</v>
      </c>
      <c r="M940" s="447"/>
      <c r="N940" s="6" t="s">
        <v>2141</v>
      </c>
      <c r="S940" s="4"/>
      <c r="T940" s="96" t="s">
        <v>661</v>
      </c>
      <c r="U940" s="96" t="s">
        <v>2065</v>
      </c>
      <c r="V940" s="96">
        <v>400</v>
      </c>
      <c r="W940" s="96">
        <v>480</v>
      </c>
      <c r="X940" s="181">
        <v>1.5</v>
      </c>
      <c r="Y940" s="636">
        <v>1.2</v>
      </c>
      <c r="Z940" s="207"/>
      <c r="AA940" s="236"/>
      <c r="AB940" s="207">
        <v>1.5</v>
      </c>
      <c r="AC940" s="236"/>
      <c r="AD940" s="236"/>
      <c r="AE940" s="207"/>
      <c r="AF940" s="66" t="s">
        <v>2662</v>
      </c>
    </row>
    <row r="941" spans="1:32" hidden="1" x14ac:dyDescent="0.3">
      <c r="A941" s="35" t="s">
        <v>2162</v>
      </c>
      <c r="B941" s="40" t="s">
        <v>2142</v>
      </c>
      <c r="C941" s="14" t="s">
        <v>2148</v>
      </c>
      <c r="D941" s="11">
        <v>43</v>
      </c>
      <c r="E941" s="11">
        <v>100</v>
      </c>
      <c r="F941" s="153"/>
      <c r="G941" s="215">
        <f>Tabla14914[[#This Row],[PPF (µmol/s)]]/Tabla14914[[#This Row],[Power use (W)]]</f>
        <v>2.3255813953488373</v>
      </c>
      <c r="H941" s="197"/>
      <c r="I941" s="197"/>
      <c r="J941" s="197"/>
      <c r="K941" s="226">
        <v>2.3255813953488373</v>
      </c>
      <c r="L941" s="197"/>
      <c r="M941" s="197"/>
      <c r="N941" s="4" t="s">
        <v>2145</v>
      </c>
      <c r="S941" s="562"/>
      <c r="T941" s="623" t="s">
        <v>662</v>
      </c>
      <c r="U941" s="623" t="s">
        <v>2065</v>
      </c>
      <c r="V941" s="623">
        <v>800</v>
      </c>
      <c r="W941" s="623">
        <v>960</v>
      </c>
      <c r="X941" s="181">
        <v>1.5</v>
      </c>
      <c r="Y941" s="636">
        <v>1.2</v>
      </c>
      <c r="Z941" s="207"/>
      <c r="AA941" s="236"/>
      <c r="AB941" s="207">
        <v>1.5</v>
      </c>
      <c r="AC941" s="236"/>
      <c r="AD941" s="236"/>
      <c r="AE941" s="207"/>
      <c r="AF941" s="624" t="s">
        <v>2661</v>
      </c>
    </row>
    <row r="942" spans="1:32" hidden="1" x14ac:dyDescent="0.3">
      <c r="A942" s="280" t="s">
        <v>2019</v>
      </c>
      <c r="B942" s="40" t="s">
        <v>2143</v>
      </c>
      <c r="C942" s="14" t="s">
        <v>2148</v>
      </c>
      <c r="D942" s="11">
        <v>56</v>
      </c>
      <c r="E942" s="11">
        <v>135</v>
      </c>
      <c r="F942" s="153"/>
      <c r="G942" s="215">
        <f>Tabla14914[[#This Row],[PPF (µmol/s)]]/Tabla14914[[#This Row],[Power use (W)]]</f>
        <v>2.4107142857142856</v>
      </c>
      <c r="H942" s="197"/>
      <c r="I942" s="197"/>
      <c r="J942" s="197"/>
      <c r="K942" s="226">
        <v>2.4107142857142856</v>
      </c>
      <c r="L942" s="197"/>
      <c r="M942" s="197"/>
      <c r="N942" s="4" t="s">
        <v>2146</v>
      </c>
      <c r="S942" s="564"/>
      <c r="T942" s="623" t="s">
        <v>726</v>
      </c>
      <c r="U942" s="623" t="s">
        <v>2065</v>
      </c>
      <c r="V942" s="623">
        <v>623</v>
      </c>
      <c r="W942" s="623">
        <v>1808</v>
      </c>
      <c r="X942" s="623">
        <v>2.9</v>
      </c>
      <c r="Y942" s="234">
        <v>2.9020866773675764</v>
      </c>
      <c r="Z942" s="207"/>
      <c r="AA942" s="207"/>
      <c r="AB942" s="207"/>
      <c r="AC942" s="207"/>
      <c r="AD942" s="236">
        <v>2.9020866773675764</v>
      </c>
      <c r="AE942" s="236"/>
      <c r="AF942" s="624" t="s">
        <v>728</v>
      </c>
    </row>
    <row r="943" spans="1:32" hidden="1" x14ac:dyDescent="0.3">
      <c r="A943" s="421"/>
      <c r="B943" s="40" t="s">
        <v>2144</v>
      </c>
      <c r="C943" s="14" t="s">
        <v>2148</v>
      </c>
      <c r="D943" s="11">
        <v>63</v>
      </c>
      <c r="E943" s="11">
        <v>150</v>
      </c>
      <c r="F943" s="153"/>
      <c r="G943" s="215">
        <f>Tabla14914[[#This Row],[PPF (µmol/s)]]/Tabla14914[[#This Row],[Power use (W)]]</f>
        <v>2.3809523809523809</v>
      </c>
      <c r="H943" s="197"/>
      <c r="I943" s="197"/>
      <c r="J943" s="197"/>
      <c r="K943" s="226">
        <v>2.3809523809523809</v>
      </c>
      <c r="L943" s="197"/>
      <c r="M943" s="197"/>
      <c r="N943" s="4" t="s">
        <v>2147</v>
      </c>
      <c r="S943" s="20"/>
      <c r="T943" s="96" t="s">
        <v>727</v>
      </c>
      <c r="U943" s="96" t="s">
        <v>2065</v>
      </c>
      <c r="V943" s="96">
        <v>592</v>
      </c>
      <c r="W943" s="96">
        <v>1972</v>
      </c>
      <c r="X943" s="96">
        <v>3.33</v>
      </c>
      <c r="Y943" s="234">
        <v>3.3310810810810811</v>
      </c>
      <c r="Z943" s="207"/>
      <c r="AA943" s="207"/>
      <c r="AB943" s="207"/>
      <c r="AC943" s="207"/>
      <c r="AD943" s="236"/>
      <c r="AE943" s="236">
        <v>3.3310810810810811</v>
      </c>
      <c r="AF943" s="66" t="s">
        <v>729</v>
      </c>
    </row>
    <row r="944" spans="1:32" hidden="1" x14ac:dyDescent="0.3">
      <c r="A944" s="421"/>
      <c r="B944" s="40" t="s">
        <v>2149</v>
      </c>
      <c r="C944" s="14" t="s">
        <v>2148</v>
      </c>
      <c r="D944" s="11">
        <v>320</v>
      </c>
      <c r="E944" s="11">
        <v>800</v>
      </c>
      <c r="F944" s="153"/>
      <c r="G944" s="215">
        <f>Tabla14914[[#This Row],[PPF (µmol/s)]]/Tabla14914[[#This Row],[Power use (W)]]</f>
        <v>2.5</v>
      </c>
      <c r="H944" s="197"/>
      <c r="I944" s="197"/>
      <c r="J944" s="197"/>
      <c r="K944" s="197"/>
      <c r="L944" s="197">
        <v>2.5</v>
      </c>
      <c r="M944" s="197"/>
      <c r="N944" s="4" t="s">
        <v>2150</v>
      </c>
      <c r="S944" s="562"/>
      <c r="T944" s="546" t="s">
        <v>836</v>
      </c>
      <c r="U944" s="545" t="s">
        <v>2065</v>
      </c>
      <c r="V944" s="546">
        <v>40</v>
      </c>
      <c r="W944" s="546">
        <v>65</v>
      </c>
      <c r="X944" s="546">
        <v>1.6</v>
      </c>
      <c r="Y944" s="620">
        <v>1.625</v>
      </c>
      <c r="Z944" s="621"/>
      <c r="AA944" s="621"/>
      <c r="AB944" s="622">
        <v>1.625</v>
      </c>
      <c r="AC944" s="622"/>
      <c r="AD944" s="621"/>
      <c r="AE944" s="621"/>
      <c r="AF944" s="624" t="s">
        <v>826</v>
      </c>
    </row>
    <row r="945" spans="1:32" hidden="1" x14ac:dyDescent="0.3">
      <c r="A945" s="421"/>
      <c r="B945" s="40" t="s">
        <v>2151</v>
      </c>
      <c r="C945" s="11" t="s">
        <v>2152</v>
      </c>
      <c r="D945" s="11">
        <v>156</v>
      </c>
      <c r="E945" s="11">
        <v>370</v>
      </c>
      <c r="F945" s="153"/>
      <c r="G945" s="215">
        <f>Tabla14914[[#This Row],[PPF (µmol/s)]]/Tabla14914[[#This Row],[Power use (W)]]</f>
        <v>2.3717948717948718</v>
      </c>
      <c r="H945" s="197"/>
      <c r="I945" s="197"/>
      <c r="J945" s="197"/>
      <c r="K945" s="226">
        <v>2.3717948717948718</v>
      </c>
      <c r="L945" s="197"/>
      <c r="M945" s="197"/>
      <c r="N945" s="4" t="s">
        <v>2153</v>
      </c>
      <c r="S945" s="4"/>
      <c r="T945" s="11" t="s">
        <v>838</v>
      </c>
      <c r="U945" s="14" t="s">
        <v>2065</v>
      </c>
      <c r="V945" s="11">
        <v>40</v>
      </c>
      <c r="W945" s="11">
        <v>60</v>
      </c>
      <c r="X945" s="11">
        <v>1.5</v>
      </c>
      <c r="Y945" s="620">
        <v>1.5</v>
      </c>
      <c r="Z945" s="621"/>
      <c r="AA945" s="621"/>
      <c r="AB945" s="622">
        <v>1.5</v>
      </c>
      <c r="AC945" s="622"/>
      <c r="AD945" s="621"/>
      <c r="AE945" s="621"/>
      <c r="AF945" s="66" t="s">
        <v>827</v>
      </c>
    </row>
    <row r="946" spans="1:32" hidden="1" x14ac:dyDescent="0.3">
      <c r="A946" s="421"/>
      <c r="B946" s="40" t="s">
        <v>2154</v>
      </c>
      <c r="C946" s="11" t="s">
        <v>2156</v>
      </c>
      <c r="D946" s="11">
        <v>10</v>
      </c>
      <c r="E946" s="11">
        <v>25</v>
      </c>
      <c r="F946" s="170">
        <v>2.6</v>
      </c>
      <c r="G946" s="224">
        <f>Tabla14914[[#This Row],[PPF (µmol/s)]]/Tabla14914[[#This Row],[Power use (W)]]</f>
        <v>2.5</v>
      </c>
      <c r="H946" s="197"/>
      <c r="I946" s="197"/>
      <c r="J946" s="197"/>
      <c r="K946" s="197"/>
      <c r="L946" s="197">
        <v>2.6</v>
      </c>
      <c r="M946" s="197"/>
      <c r="N946" s="4" t="s">
        <v>2157</v>
      </c>
      <c r="S946" s="562"/>
      <c r="T946" s="546" t="s">
        <v>839</v>
      </c>
      <c r="U946" s="545" t="s">
        <v>2065</v>
      </c>
      <c r="V946" s="546">
        <v>20</v>
      </c>
      <c r="W946" s="546">
        <v>36</v>
      </c>
      <c r="X946" s="546">
        <v>1.8</v>
      </c>
      <c r="Y946" s="620">
        <v>1.8</v>
      </c>
      <c r="Z946" s="621"/>
      <c r="AA946" s="621"/>
      <c r="AB946" s="622">
        <v>1.8</v>
      </c>
      <c r="AC946" s="622"/>
      <c r="AD946" s="621"/>
      <c r="AE946" s="621"/>
      <c r="AF946" s="624" t="s">
        <v>826</v>
      </c>
    </row>
    <row r="947" spans="1:32" hidden="1" x14ac:dyDescent="0.3">
      <c r="A947" s="421"/>
      <c r="B947" s="40" t="s">
        <v>2155</v>
      </c>
      <c r="C947" s="11" t="s">
        <v>2156</v>
      </c>
      <c r="D947" s="11">
        <v>18</v>
      </c>
      <c r="E947" s="11">
        <v>46</v>
      </c>
      <c r="F947" s="170">
        <v>2.6</v>
      </c>
      <c r="G947" s="224">
        <f>Tabla14914[[#This Row],[PPF (µmol/s)]]/Tabla14914[[#This Row],[Power use (W)]]</f>
        <v>2.5555555555555554</v>
      </c>
      <c r="H947" s="197"/>
      <c r="I947" s="197"/>
      <c r="J947" s="197"/>
      <c r="K947" s="197"/>
      <c r="L947" s="197">
        <v>2.6</v>
      </c>
      <c r="M947" s="197"/>
      <c r="N947" s="4" t="s">
        <v>2158</v>
      </c>
      <c r="S947" s="4"/>
      <c r="T947" s="11" t="s">
        <v>840</v>
      </c>
      <c r="U947" s="14" t="s">
        <v>2065</v>
      </c>
      <c r="V947" s="11">
        <v>20</v>
      </c>
      <c r="W947" s="11">
        <v>30</v>
      </c>
      <c r="X947" s="11">
        <v>1.5</v>
      </c>
      <c r="Y947" s="620">
        <v>1.5</v>
      </c>
      <c r="Z947" s="621"/>
      <c r="AA947" s="621"/>
      <c r="AB947" s="622">
        <v>1.5</v>
      </c>
      <c r="AC947" s="622"/>
      <c r="AD947" s="621"/>
      <c r="AE947" s="621"/>
      <c r="AF947" s="66" t="s">
        <v>827</v>
      </c>
    </row>
    <row r="948" spans="1:32" hidden="1" x14ac:dyDescent="0.3">
      <c r="A948" s="429"/>
      <c r="B948" s="252" t="s">
        <v>2159</v>
      </c>
      <c r="C948" s="13" t="s">
        <v>2152</v>
      </c>
      <c r="D948" s="13">
        <v>65</v>
      </c>
      <c r="E948" s="13">
        <v>180</v>
      </c>
      <c r="F948" s="154"/>
      <c r="G948" s="215">
        <f>Tabla14914[[#This Row],[PPF (µmol/s)]]/Tabla14914[[#This Row],[Power use (W)]]</f>
        <v>2.7692307692307692</v>
      </c>
      <c r="H948" s="197"/>
      <c r="I948" s="197"/>
      <c r="J948" s="197"/>
      <c r="K948" s="197"/>
      <c r="L948" s="226">
        <v>2.7692307692307692</v>
      </c>
      <c r="M948" s="197"/>
      <c r="N948" s="8" t="s">
        <v>2160</v>
      </c>
      <c r="S948" s="562"/>
      <c r="T948" s="546" t="s">
        <v>842</v>
      </c>
      <c r="U948" s="545" t="s">
        <v>2065</v>
      </c>
      <c r="V948" s="546">
        <v>23</v>
      </c>
      <c r="W948" s="546">
        <v>42</v>
      </c>
      <c r="X948" s="546">
        <v>1.81</v>
      </c>
      <c r="Y948" s="620">
        <v>1.826086956521739</v>
      </c>
      <c r="Z948" s="621"/>
      <c r="AA948" s="621"/>
      <c r="AB948" s="622">
        <v>1.826086956521739</v>
      </c>
      <c r="AC948" s="622"/>
      <c r="AD948" s="621"/>
      <c r="AE948" s="621"/>
      <c r="AF948" s="624" t="s">
        <v>826</v>
      </c>
    </row>
    <row r="949" spans="1:32" ht="18.600000000000001" hidden="1" thickBot="1" x14ac:dyDescent="0.4">
      <c r="A949" s="56" t="s">
        <v>2163</v>
      </c>
      <c r="B949" s="15"/>
      <c r="C949" s="27"/>
      <c r="D949" s="27"/>
      <c r="E949" s="27"/>
      <c r="F949" s="27"/>
      <c r="G949" s="158"/>
      <c r="H949" s="190"/>
      <c r="I949" s="190"/>
      <c r="J949" s="190"/>
      <c r="K949" s="190"/>
      <c r="L949" s="190"/>
      <c r="M949" s="190"/>
      <c r="N949" s="16"/>
      <c r="S949" s="4"/>
      <c r="T949" s="11" t="s">
        <v>843</v>
      </c>
      <c r="U949" s="14" t="s">
        <v>2065</v>
      </c>
      <c r="V949" s="11">
        <v>23</v>
      </c>
      <c r="W949" s="11">
        <v>37</v>
      </c>
      <c r="X949" s="11">
        <v>1.6</v>
      </c>
      <c r="Y949" s="242">
        <v>1.6086956521739131</v>
      </c>
      <c r="Z949" s="621"/>
      <c r="AA949" s="621"/>
      <c r="AB949" s="622">
        <v>1.6086956521739131</v>
      </c>
      <c r="AC949" s="622"/>
      <c r="AD949" s="621"/>
      <c r="AE949" s="621"/>
      <c r="AF949" s="66" t="s">
        <v>827</v>
      </c>
    </row>
    <row r="950" spans="1:32" hidden="1" x14ac:dyDescent="0.3">
      <c r="A950" s="428" t="s">
        <v>2164</v>
      </c>
      <c r="B950" s="10" t="s">
        <v>2166</v>
      </c>
      <c r="C950" s="14" t="s">
        <v>2165</v>
      </c>
      <c r="D950" s="14">
        <v>440</v>
      </c>
      <c r="E950" s="14">
        <v>1144</v>
      </c>
      <c r="F950" s="14">
        <v>2.6</v>
      </c>
      <c r="G950" s="215">
        <f>Tabla14914[[#This Row],[PPF (µmol/s)]]/Tabla14914[[#This Row],[Power use (W)]]</f>
        <v>2.6</v>
      </c>
      <c r="H950" s="197"/>
      <c r="I950" s="197"/>
      <c r="J950" s="197"/>
      <c r="K950" s="197"/>
      <c r="L950" s="226">
        <v>2.6</v>
      </c>
      <c r="M950" s="197"/>
      <c r="N950" s="6" t="s">
        <v>2177</v>
      </c>
      <c r="S950" s="562"/>
      <c r="T950" s="546" t="s">
        <v>844</v>
      </c>
      <c r="U950" s="545" t="s">
        <v>2065</v>
      </c>
      <c r="V950" s="546">
        <v>10</v>
      </c>
      <c r="W950" s="619"/>
      <c r="X950" s="619"/>
      <c r="Y950" s="663">
        <v>0</v>
      </c>
      <c r="Z950" s="621"/>
      <c r="AA950" s="621"/>
      <c r="AB950" s="621"/>
      <c r="AC950" s="622"/>
      <c r="AD950" s="621"/>
      <c r="AE950" s="621"/>
      <c r="AF950" s="624" t="s">
        <v>826</v>
      </c>
    </row>
    <row r="951" spans="1:32" hidden="1" x14ac:dyDescent="0.3">
      <c r="A951" s="35" t="s">
        <v>2196</v>
      </c>
      <c r="B951" s="10" t="s">
        <v>2167</v>
      </c>
      <c r="C951" s="14" t="s">
        <v>2168</v>
      </c>
      <c r="D951" s="11">
        <v>440</v>
      </c>
      <c r="E951" s="11">
        <v>1142</v>
      </c>
      <c r="F951" s="11">
        <v>2.6</v>
      </c>
      <c r="G951" s="215">
        <f>Tabla14914[[#This Row],[PPF (µmol/s)]]/Tabla14914[[#This Row],[Power use (W)]]</f>
        <v>2.5954545454545452</v>
      </c>
      <c r="H951" s="197"/>
      <c r="I951" s="197"/>
      <c r="J951" s="197"/>
      <c r="K951" s="197"/>
      <c r="L951" s="226">
        <v>2.5954545454545452</v>
      </c>
      <c r="M951" s="197"/>
      <c r="N951" s="6" t="s">
        <v>2177</v>
      </c>
      <c r="S951" s="4"/>
      <c r="T951" s="11" t="s">
        <v>845</v>
      </c>
      <c r="U951" s="14" t="s">
        <v>2065</v>
      </c>
      <c r="V951" s="11">
        <v>10</v>
      </c>
      <c r="W951" s="619"/>
      <c r="X951" s="619"/>
      <c r="Y951" s="663">
        <v>0</v>
      </c>
      <c r="Z951" s="621"/>
      <c r="AA951" s="621"/>
      <c r="AB951" s="621"/>
      <c r="AC951" s="622"/>
      <c r="AD951" s="621"/>
      <c r="AE951" s="621"/>
      <c r="AF951" s="66" t="s">
        <v>827</v>
      </c>
    </row>
    <row r="952" spans="1:32" hidden="1" x14ac:dyDescent="0.3">
      <c r="A952" s="280" t="s">
        <v>2019</v>
      </c>
      <c r="B952" s="40" t="s">
        <v>2169</v>
      </c>
      <c r="C952" s="14" t="s">
        <v>2168</v>
      </c>
      <c r="D952" s="11">
        <v>330</v>
      </c>
      <c r="E952" s="11">
        <v>858</v>
      </c>
      <c r="F952" s="11">
        <v>2.6</v>
      </c>
      <c r="G952" s="215">
        <f>Tabla14914[[#This Row],[PPF (µmol/s)]]/Tabla14914[[#This Row],[Power use (W)]]</f>
        <v>2.6</v>
      </c>
      <c r="H952" s="197"/>
      <c r="I952" s="197"/>
      <c r="J952" s="197"/>
      <c r="K952" s="197"/>
      <c r="L952" s="226">
        <v>2.6</v>
      </c>
      <c r="M952" s="197"/>
      <c r="N952" s="6" t="s">
        <v>2177</v>
      </c>
      <c r="S952" s="419" t="s">
        <v>903</v>
      </c>
      <c r="T952" s="10" t="s">
        <v>2682</v>
      </c>
      <c r="U952" s="14" t="s">
        <v>2065</v>
      </c>
      <c r="V952" s="14">
        <v>40</v>
      </c>
      <c r="W952" s="14">
        <v>80</v>
      </c>
      <c r="X952" s="630"/>
      <c r="Y952" s="493">
        <v>2</v>
      </c>
      <c r="Z952" s="196"/>
      <c r="AA952" s="196"/>
      <c r="AB952" s="196"/>
      <c r="AC952" s="211">
        <v>2</v>
      </c>
      <c r="AD952" s="196"/>
      <c r="AE952" s="196"/>
      <c r="AF952" s="6" t="s">
        <v>2685</v>
      </c>
    </row>
    <row r="953" spans="1:32" hidden="1" x14ac:dyDescent="0.3">
      <c r="A953" s="421"/>
      <c r="B953" s="40" t="s">
        <v>2170</v>
      </c>
      <c r="C953" s="14" t="s">
        <v>2171</v>
      </c>
      <c r="D953" s="11">
        <v>330</v>
      </c>
      <c r="E953" s="11">
        <v>858</v>
      </c>
      <c r="F953" s="11">
        <v>2.6</v>
      </c>
      <c r="G953" s="215">
        <f>Tabla14914[[#This Row],[PPF (µmol/s)]]/Tabla14914[[#This Row],[Power use (W)]]</f>
        <v>2.6</v>
      </c>
      <c r="H953" s="197"/>
      <c r="I953" s="197"/>
      <c r="J953" s="197"/>
      <c r="K953" s="197"/>
      <c r="L953" s="226">
        <v>2.6</v>
      </c>
      <c r="M953" s="197"/>
      <c r="N953" s="6" t="s">
        <v>2177</v>
      </c>
      <c r="S953" s="608" t="s">
        <v>2692</v>
      </c>
      <c r="T953" s="544" t="s">
        <v>2683</v>
      </c>
      <c r="U953" s="545" t="s">
        <v>2065</v>
      </c>
      <c r="V953" s="545">
        <v>40</v>
      </c>
      <c r="W953" s="545">
        <v>80</v>
      </c>
      <c r="X953" s="630"/>
      <c r="Y953" s="493">
        <v>2</v>
      </c>
      <c r="Z953" s="197"/>
      <c r="AA953" s="197"/>
      <c r="AB953" s="197"/>
      <c r="AC953" s="226">
        <v>2</v>
      </c>
      <c r="AD953" s="197"/>
      <c r="AE953" s="197"/>
      <c r="AF953" s="574" t="s">
        <v>2684</v>
      </c>
    </row>
    <row r="954" spans="1:32" hidden="1" x14ac:dyDescent="0.3">
      <c r="A954" s="421"/>
      <c r="B954" s="40" t="s">
        <v>2172</v>
      </c>
      <c r="C954" s="14" t="s">
        <v>2171</v>
      </c>
      <c r="D954" s="11">
        <v>670</v>
      </c>
      <c r="E954" s="11">
        <v>1742</v>
      </c>
      <c r="F954" s="11">
        <v>2.6</v>
      </c>
      <c r="G954" s="215">
        <f>Tabla14914[[#This Row],[PPF (µmol/s)]]/Tabla14914[[#This Row],[Power use (W)]]</f>
        <v>2.6</v>
      </c>
      <c r="H954" s="197"/>
      <c r="I954" s="197"/>
      <c r="J954" s="197"/>
      <c r="K954" s="197"/>
      <c r="L954" s="226">
        <v>2.6</v>
      </c>
      <c r="M954" s="197"/>
      <c r="N954" s="6" t="s">
        <v>2177</v>
      </c>
      <c r="S954" s="598" t="s">
        <v>1539</v>
      </c>
      <c r="T954" s="545" t="s">
        <v>1526</v>
      </c>
      <c r="U954" s="545" t="s">
        <v>2065</v>
      </c>
      <c r="V954" s="545">
        <v>600</v>
      </c>
      <c r="W954" s="545">
        <v>1500</v>
      </c>
      <c r="X954" s="545">
        <v>2.5</v>
      </c>
      <c r="Y954" s="219">
        <v>2.5</v>
      </c>
      <c r="Z954" s="196"/>
      <c r="AA954" s="196"/>
      <c r="AB954" s="196"/>
      <c r="AC954" s="196"/>
      <c r="AD954" s="211">
        <v>2.5</v>
      </c>
      <c r="AE954" s="196"/>
      <c r="AF954" s="574" t="s">
        <v>1527</v>
      </c>
    </row>
    <row r="955" spans="1:32" hidden="1" x14ac:dyDescent="0.3">
      <c r="A955" s="421"/>
      <c r="B955" s="40" t="s">
        <v>2173</v>
      </c>
      <c r="C955" s="14" t="s">
        <v>923</v>
      </c>
      <c r="D955" s="11">
        <v>670</v>
      </c>
      <c r="E955" s="11">
        <v>1675</v>
      </c>
      <c r="F955" s="11">
        <v>2.5</v>
      </c>
      <c r="G955" s="215">
        <f>Tabla14914[[#This Row],[PPF (µmol/s)]]/Tabla14914[[#This Row],[Power use (W)]]</f>
        <v>2.5</v>
      </c>
      <c r="H955" s="197"/>
      <c r="I955" s="197"/>
      <c r="J955" s="197"/>
      <c r="K955" s="197"/>
      <c r="L955" s="226">
        <v>2.5</v>
      </c>
      <c r="M955" s="197"/>
      <c r="N955" s="6" t="s">
        <v>2177</v>
      </c>
      <c r="S955" s="421"/>
      <c r="T955" s="40" t="s">
        <v>2319</v>
      </c>
      <c r="U955" s="14" t="s">
        <v>2065</v>
      </c>
      <c r="V955" s="11">
        <v>210</v>
      </c>
      <c r="W955" s="630"/>
      <c r="X955" s="630"/>
      <c r="Y955" s="458">
        <v>0</v>
      </c>
      <c r="Z955" s="197"/>
      <c r="AA955" s="197"/>
      <c r="AB955" s="197"/>
      <c r="AC955" s="197"/>
      <c r="AD955" s="197"/>
      <c r="AE955" s="197"/>
      <c r="AF955" s="4" t="s">
        <v>252</v>
      </c>
    </row>
    <row r="956" spans="1:32" hidden="1" x14ac:dyDescent="0.3">
      <c r="A956" s="429"/>
      <c r="B956" s="252" t="s">
        <v>2174</v>
      </c>
      <c r="C956" s="14" t="s">
        <v>923</v>
      </c>
      <c r="D956" s="13">
        <v>670</v>
      </c>
      <c r="E956" s="13">
        <v>1742</v>
      </c>
      <c r="F956" s="13">
        <v>2.6</v>
      </c>
      <c r="G956" s="215">
        <f>Tabla14914[[#This Row],[PPF (µmol/s)]]/Tabla14914[[#This Row],[Power use (W)]]</f>
        <v>2.6</v>
      </c>
      <c r="H956" s="197"/>
      <c r="I956" s="197"/>
      <c r="J956" s="197"/>
      <c r="K956" s="197"/>
      <c r="L956" s="226">
        <v>2.6</v>
      </c>
      <c r="M956" s="197"/>
      <c r="N956" s="6" t="s">
        <v>2177</v>
      </c>
      <c r="S956" s="556" t="s">
        <v>2385</v>
      </c>
      <c r="T956" s="544" t="s">
        <v>2376</v>
      </c>
      <c r="U956" s="545" t="s">
        <v>2065</v>
      </c>
      <c r="V956" s="545">
        <v>104.2</v>
      </c>
      <c r="W956" s="624">
        <v>225.83</v>
      </c>
      <c r="X956" s="181">
        <v>2.16</v>
      </c>
      <c r="Y956" s="610">
        <v>2.1672744721689061</v>
      </c>
      <c r="Z956" s="197"/>
      <c r="AA956" s="197"/>
      <c r="AB956" s="197"/>
      <c r="AC956" s="197">
        <v>2.16</v>
      </c>
      <c r="AD956" s="197"/>
      <c r="AE956" s="197"/>
      <c r="AF956" s="574" t="s">
        <v>2382</v>
      </c>
    </row>
    <row r="957" spans="1:32" hidden="1" x14ac:dyDescent="0.3">
      <c r="A957" s="421"/>
      <c r="B957" s="252" t="s">
        <v>2175</v>
      </c>
      <c r="C957" s="14" t="s">
        <v>2176</v>
      </c>
      <c r="D957" s="11">
        <v>1000</v>
      </c>
      <c r="E957" s="11">
        <v>2600</v>
      </c>
      <c r="F957" s="11">
        <v>2.6</v>
      </c>
      <c r="G957" s="215">
        <f>Tabla14914[[#This Row],[PPF (µmol/s)]]/Tabla14914[[#This Row],[Power use (W)]]</f>
        <v>2.6</v>
      </c>
      <c r="H957" s="197"/>
      <c r="I957" s="197"/>
      <c r="J957" s="197"/>
      <c r="K957" s="197"/>
      <c r="L957" s="226">
        <v>2.6</v>
      </c>
      <c r="M957" s="197"/>
      <c r="N957" s="6" t="s">
        <v>2177</v>
      </c>
      <c r="S957" s="547"/>
      <c r="T957" s="554" t="s">
        <v>2397</v>
      </c>
      <c r="U957" s="546" t="s">
        <v>2065</v>
      </c>
      <c r="V957" s="546">
        <v>160</v>
      </c>
      <c r="W957" s="546">
        <v>368</v>
      </c>
      <c r="X957" s="170">
        <v>2.35</v>
      </c>
      <c r="Y957" s="610">
        <v>2.2999999999999998</v>
      </c>
      <c r="Z957" s="197"/>
      <c r="AA957" s="197"/>
      <c r="AB957" s="197"/>
      <c r="AC957" s="197">
        <v>2.35</v>
      </c>
      <c r="AD957" s="197"/>
      <c r="AE957" s="197"/>
      <c r="AF957" s="574" t="s">
        <v>2400</v>
      </c>
    </row>
    <row r="958" spans="1:32" hidden="1" x14ac:dyDescent="0.3">
      <c r="A958" s="421"/>
      <c r="B958" s="40" t="s">
        <v>2178</v>
      </c>
      <c r="C958" s="14" t="s">
        <v>2179</v>
      </c>
      <c r="D958" s="11">
        <v>1000</v>
      </c>
      <c r="E958" s="11">
        <v>2500</v>
      </c>
      <c r="F958" s="11">
        <v>2.5</v>
      </c>
      <c r="G958" s="215">
        <f>Tabla14914[[#This Row],[PPF (µmol/s)]]/Tabla14914[[#This Row],[Power use (W)]]</f>
        <v>2.5</v>
      </c>
      <c r="H958" s="197"/>
      <c r="I958" s="197"/>
      <c r="J958" s="197"/>
      <c r="K958" s="197"/>
      <c r="L958" s="226">
        <v>2.5</v>
      </c>
      <c r="M958" s="197"/>
      <c r="N958" s="6" t="s">
        <v>2177</v>
      </c>
      <c r="S958" s="421"/>
      <c r="T958" s="40" t="s">
        <v>2398</v>
      </c>
      <c r="U958" s="11" t="s">
        <v>2065</v>
      </c>
      <c r="V958" s="11">
        <v>320</v>
      </c>
      <c r="W958" s="11">
        <v>736</v>
      </c>
      <c r="X958" s="170">
        <v>2.35</v>
      </c>
      <c r="Y958" s="224">
        <v>2.2999999999999998</v>
      </c>
      <c r="Z958" s="197"/>
      <c r="AA958" s="197"/>
      <c r="AB958" s="197"/>
      <c r="AC958" s="197">
        <v>2.35</v>
      </c>
      <c r="AD958" s="197"/>
      <c r="AE958" s="197"/>
      <c r="AF958" s="6" t="s">
        <v>2399</v>
      </c>
    </row>
    <row r="959" spans="1:32" hidden="1" x14ac:dyDescent="0.3">
      <c r="A959" s="421"/>
      <c r="B959" s="40" t="s">
        <v>2180</v>
      </c>
      <c r="C959" s="14" t="s">
        <v>2181</v>
      </c>
      <c r="D959" s="11">
        <v>240</v>
      </c>
      <c r="E959" s="11">
        <v>624</v>
      </c>
      <c r="F959" s="11">
        <v>2.6</v>
      </c>
      <c r="G959" s="215">
        <f>Tabla14914[[#This Row],[PPF (µmol/s)]]/Tabla14914[[#This Row],[Power use (W)]]</f>
        <v>2.6</v>
      </c>
      <c r="H959" s="197"/>
      <c r="I959" s="197"/>
      <c r="J959" s="197"/>
      <c r="K959" s="197"/>
      <c r="L959" s="226">
        <v>2.6</v>
      </c>
      <c r="M959" s="197"/>
      <c r="N959" s="6" t="s">
        <v>2177</v>
      </c>
      <c r="S959" s="588" t="s">
        <v>2588</v>
      </c>
      <c r="T959" s="544" t="s">
        <v>2581</v>
      </c>
      <c r="U959" s="545" t="s">
        <v>2065</v>
      </c>
      <c r="V959" s="545">
        <v>320</v>
      </c>
      <c r="W959" s="545">
        <v>800</v>
      </c>
      <c r="X959" s="169">
        <v>2.5099999999999998</v>
      </c>
      <c r="Y959" s="610">
        <v>2.5</v>
      </c>
      <c r="Z959" s="197"/>
      <c r="AA959" s="197"/>
      <c r="AB959" s="197"/>
      <c r="AC959" s="197"/>
      <c r="AD959" s="197">
        <v>2.5099999999999998</v>
      </c>
      <c r="AE959" s="197"/>
      <c r="AF959" s="574" t="s">
        <v>2586</v>
      </c>
    </row>
    <row r="960" spans="1:32" hidden="1" x14ac:dyDescent="0.3">
      <c r="A960" s="421"/>
      <c r="B960" s="40" t="s">
        <v>2182</v>
      </c>
      <c r="C960" s="14" t="s">
        <v>2107</v>
      </c>
      <c r="D960" s="11">
        <v>320</v>
      </c>
      <c r="E960" s="11">
        <v>832</v>
      </c>
      <c r="F960" s="11">
        <v>2.6</v>
      </c>
      <c r="G960" s="215">
        <f>Tabla14914[[#This Row],[PPF (µmol/s)]]/Tabla14914[[#This Row],[Power use (W)]]</f>
        <v>2.6</v>
      </c>
      <c r="H960" s="197"/>
      <c r="I960" s="197"/>
      <c r="J960" s="197"/>
      <c r="K960" s="197"/>
      <c r="L960" s="226">
        <v>2.6</v>
      </c>
      <c r="M960" s="197"/>
      <c r="N960" s="6" t="s">
        <v>2177</v>
      </c>
      <c r="S960" s="419" t="s">
        <v>2589</v>
      </c>
      <c r="T960" s="40" t="s">
        <v>2582</v>
      </c>
      <c r="U960" s="14" t="s">
        <v>2065</v>
      </c>
      <c r="V960" s="11">
        <v>620</v>
      </c>
      <c r="W960" s="11">
        <v>1550</v>
      </c>
      <c r="X960" s="170">
        <v>2.5</v>
      </c>
      <c r="Y960" s="224">
        <v>2.5</v>
      </c>
      <c r="Z960" s="197"/>
      <c r="AA960" s="197"/>
      <c r="AB960" s="197"/>
      <c r="AC960" s="197"/>
      <c r="AD960" s="197">
        <v>2.5</v>
      </c>
      <c r="AE960" s="197"/>
      <c r="AF960" s="6" t="s">
        <v>2583</v>
      </c>
    </row>
    <row r="961" spans="1:32" hidden="1" x14ac:dyDescent="0.3">
      <c r="A961" s="421"/>
      <c r="B961" s="40" t="s">
        <v>2183</v>
      </c>
      <c r="C961" s="14" t="s">
        <v>2184</v>
      </c>
      <c r="D961" s="11">
        <v>480</v>
      </c>
      <c r="E961" s="11">
        <v>1248</v>
      </c>
      <c r="F961" s="11">
        <v>2.6</v>
      </c>
      <c r="G961" s="215">
        <f>Tabla14914[[#This Row],[PPF (µmol/s)]]/Tabla14914[[#This Row],[Power use (W)]]</f>
        <v>2.6</v>
      </c>
      <c r="H961" s="197"/>
      <c r="I961" s="197"/>
      <c r="J961" s="197"/>
      <c r="K961" s="197"/>
      <c r="L961" s="226">
        <v>2.6</v>
      </c>
      <c r="M961" s="197"/>
      <c r="N961" s="6" t="s">
        <v>2177</v>
      </c>
      <c r="S961" s="35" t="s">
        <v>2771</v>
      </c>
      <c r="T961" s="11" t="s">
        <v>2765</v>
      </c>
      <c r="U961" s="11" t="s">
        <v>2065</v>
      </c>
      <c r="V961" s="11">
        <v>300</v>
      </c>
      <c r="W961" s="11">
        <v>690</v>
      </c>
      <c r="X961" s="170">
        <v>2.58</v>
      </c>
      <c r="Y961" s="260">
        <v>2.2999999999999998</v>
      </c>
      <c r="Z961" s="197"/>
      <c r="AA961" s="197"/>
      <c r="AB961" s="197"/>
      <c r="AC961" s="197"/>
      <c r="AD961" s="197">
        <v>2.58</v>
      </c>
      <c r="AE961" s="197"/>
      <c r="AF961" s="66" t="s">
        <v>2768</v>
      </c>
    </row>
    <row r="962" spans="1:32" hidden="1" x14ac:dyDescent="0.3">
      <c r="A962" s="421"/>
      <c r="B962" s="40" t="s">
        <v>2185</v>
      </c>
      <c r="C962" s="14" t="s">
        <v>2106</v>
      </c>
      <c r="D962" s="11">
        <v>660</v>
      </c>
      <c r="E962" s="11">
        <v>1716</v>
      </c>
      <c r="F962" s="11">
        <v>2.6</v>
      </c>
      <c r="G962" s="215">
        <f>Tabla14914[[#This Row],[PPF (µmol/s)]]/Tabla14914[[#This Row],[Power use (W)]]</f>
        <v>2.6</v>
      </c>
      <c r="H962" s="197"/>
      <c r="I962" s="197"/>
      <c r="J962" s="197"/>
      <c r="K962" s="197"/>
      <c r="L962" s="226">
        <v>2.6</v>
      </c>
      <c r="M962" s="197"/>
      <c r="N962" s="6" t="s">
        <v>2177</v>
      </c>
      <c r="S962" s="569" t="s">
        <v>2019</v>
      </c>
      <c r="T962" s="552" t="s">
        <v>2766</v>
      </c>
      <c r="U962" s="552" t="s">
        <v>2065</v>
      </c>
      <c r="V962" s="552">
        <v>600</v>
      </c>
      <c r="W962" s="552">
        <v>1380</v>
      </c>
      <c r="X962" s="175">
        <v>2.58</v>
      </c>
      <c r="Y962" s="559">
        <v>2.2999999999999998</v>
      </c>
      <c r="Z962" s="197"/>
      <c r="AA962" s="197"/>
      <c r="AB962" s="197"/>
      <c r="AC962" s="197"/>
      <c r="AD962" s="197">
        <v>2.58</v>
      </c>
      <c r="AE962" s="197"/>
      <c r="AF962" s="638" t="s">
        <v>2769</v>
      </c>
    </row>
    <row r="963" spans="1:32" hidden="1" x14ac:dyDescent="0.3">
      <c r="A963" s="421"/>
      <c r="B963" s="40" t="s">
        <v>2186</v>
      </c>
      <c r="C963" s="11" t="s">
        <v>424</v>
      </c>
      <c r="D963" s="11">
        <v>530</v>
      </c>
      <c r="E963" s="11">
        <v>1382</v>
      </c>
      <c r="F963" s="11">
        <v>2.6</v>
      </c>
      <c r="G963" s="215">
        <f>Tabla14914[[#This Row],[PPF (µmol/s)]]/Tabla14914[[#This Row],[Power use (W)]]</f>
        <v>2.6075471698113208</v>
      </c>
      <c r="H963" s="197"/>
      <c r="I963" s="197"/>
      <c r="J963" s="197"/>
      <c r="K963" s="197"/>
      <c r="L963" s="226">
        <v>2.6075471698113208</v>
      </c>
      <c r="M963" s="197"/>
      <c r="N963" s="6" t="s">
        <v>2190</v>
      </c>
      <c r="S963" s="429"/>
      <c r="T963" s="13" t="s">
        <v>2992</v>
      </c>
      <c r="U963" s="13" t="s">
        <v>2065</v>
      </c>
      <c r="V963" s="13">
        <v>200</v>
      </c>
      <c r="W963" s="13">
        <v>187</v>
      </c>
      <c r="X963" s="648"/>
      <c r="Y963" s="492">
        <v>0.93500000000000005</v>
      </c>
      <c r="Z963" s="197"/>
      <c r="AA963" s="197"/>
      <c r="AB963" s="197"/>
      <c r="AC963" s="197"/>
      <c r="AD963" s="197"/>
      <c r="AE963" s="197"/>
      <c r="AF963" s="8" t="s">
        <v>2998</v>
      </c>
    </row>
    <row r="964" spans="1:32" hidden="1" x14ac:dyDescent="0.3">
      <c r="A964" s="421"/>
      <c r="B964" s="40" t="s">
        <v>2187</v>
      </c>
      <c r="C964" s="11" t="s">
        <v>424</v>
      </c>
      <c r="D964" s="11">
        <v>330</v>
      </c>
      <c r="E964" s="11">
        <v>900</v>
      </c>
      <c r="F964" s="170">
        <v>2.5</v>
      </c>
      <c r="G964" s="220">
        <f>Tabla14914[[#This Row],[PPF (µmol/s)]]/Tabla14914[[#This Row],[Power use (W)]]</f>
        <v>2.7272727272727271</v>
      </c>
      <c r="H964" s="197"/>
      <c r="I964" s="197"/>
      <c r="J964" s="197"/>
      <c r="K964" s="197"/>
      <c r="L964" s="197">
        <v>2.5</v>
      </c>
      <c r="M964" s="197"/>
      <c r="N964" s="6" t="s">
        <v>2190</v>
      </c>
      <c r="S964" s="588" t="s">
        <v>3086</v>
      </c>
      <c r="T964" s="545" t="s">
        <v>3083</v>
      </c>
      <c r="U964" s="545" t="s">
        <v>2065</v>
      </c>
      <c r="V964" s="545">
        <v>330</v>
      </c>
      <c r="W964" s="624">
        <v>1000</v>
      </c>
      <c r="X964" s="630"/>
      <c r="Y964" s="492">
        <v>3.0303030303030303</v>
      </c>
      <c r="Z964" s="197"/>
      <c r="AA964" s="197"/>
      <c r="AB964" s="197"/>
      <c r="AC964" s="197"/>
      <c r="AD964" s="197"/>
      <c r="AE964" s="197"/>
      <c r="AF964" s="574" t="s">
        <v>3084</v>
      </c>
    </row>
    <row r="965" spans="1:32" hidden="1" x14ac:dyDescent="0.3">
      <c r="A965" s="421"/>
      <c r="B965" s="40" t="s">
        <v>2188</v>
      </c>
      <c r="C965" s="11" t="s">
        <v>82</v>
      </c>
      <c r="D965" s="11">
        <v>50</v>
      </c>
      <c r="E965" s="11">
        <v>125</v>
      </c>
      <c r="F965" s="11">
        <v>2.5</v>
      </c>
      <c r="G965" s="215">
        <f>Tabla14914[[#This Row],[PPF (µmol/s)]]/Tabla14914[[#This Row],[Power use (W)]]</f>
        <v>2.5</v>
      </c>
      <c r="H965" s="197"/>
      <c r="I965" s="197"/>
      <c r="J965" s="197"/>
      <c r="K965" s="197"/>
      <c r="L965" s="226">
        <v>2.5</v>
      </c>
      <c r="M965" s="197"/>
      <c r="N965" s="6" t="s">
        <v>2190</v>
      </c>
      <c r="S965" s="587"/>
      <c r="T965" s="552" t="s">
        <v>3092</v>
      </c>
      <c r="U965" s="580" t="s">
        <v>2065</v>
      </c>
      <c r="V965" s="552">
        <v>19</v>
      </c>
      <c r="W965" s="552">
        <v>25</v>
      </c>
      <c r="X965" s="648"/>
      <c r="Y965" s="492">
        <v>1.3157894736842106</v>
      </c>
      <c r="Z965" s="197"/>
      <c r="AA965" s="197"/>
      <c r="AB965" s="197"/>
      <c r="AC965" s="197"/>
      <c r="AD965" s="197"/>
      <c r="AE965" s="197"/>
      <c r="AF965" s="586" t="s">
        <v>3090</v>
      </c>
    </row>
    <row r="966" spans="1:32" hidden="1" x14ac:dyDescent="0.3">
      <c r="A966" s="421"/>
      <c r="B966" s="40" t="s">
        <v>2189</v>
      </c>
      <c r="C966" s="11" t="s">
        <v>82</v>
      </c>
      <c r="D966" s="11">
        <v>85</v>
      </c>
      <c r="E966" s="11">
        <v>213</v>
      </c>
      <c r="F966" s="11">
        <v>2.5</v>
      </c>
      <c r="G966" s="215">
        <f>Tabla14914[[#This Row],[PPF (µmol/s)]]/Tabla14914[[#This Row],[Power use (W)]]</f>
        <v>2.5058823529411764</v>
      </c>
      <c r="H966" s="197"/>
      <c r="I966" s="197"/>
      <c r="J966" s="197"/>
      <c r="K966" s="197"/>
      <c r="L966" s="226">
        <v>2.5058823529411764</v>
      </c>
      <c r="M966" s="197"/>
      <c r="N966" s="6" t="s">
        <v>2190</v>
      </c>
      <c r="S966" s="594" t="s">
        <v>3113</v>
      </c>
      <c r="T966" s="545" t="s">
        <v>3095</v>
      </c>
      <c r="U966" s="545" t="s">
        <v>2065</v>
      </c>
      <c r="V966" s="545">
        <v>70</v>
      </c>
      <c r="W966" s="545">
        <v>130</v>
      </c>
      <c r="X966" s="545"/>
      <c r="Y966" s="492">
        <v>1.8571428571428572</v>
      </c>
      <c r="Z966" s="197"/>
      <c r="AA966" s="197"/>
      <c r="AB966" s="197"/>
      <c r="AC966" s="197"/>
      <c r="AD966" s="197"/>
      <c r="AE966" s="197"/>
      <c r="AF966" s="574" t="s">
        <v>3094</v>
      </c>
    </row>
    <row r="967" spans="1:32" hidden="1" x14ac:dyDescent="0.3">
      <c r="A967" s="421"/>
      <c r="B967" s="40" t="s">
        <v>2191</v>
      </c>
      <c r="C967" s="11" t="s">
        <v>82</v>
      </c>
      <c r="D967" s="11">
        <v>130</v>
      </c>
      <c r="E967" s="11">
        <v>325</v>
      </c>
      <c r="F967" s="11">
        <v>2.5</v>
      </c>
      <c r="G967" s="215">
        <f>Tabla14914[[#This Row],[PPF (µmol/s)]]/Tabla14914[[#This Row],[Power use (W)]]</f>
        <v>2.5</v>
      </c>
      <c r="H967" s="197"/>
      <c r="I967" s="197"/>
      <c r="J967" s="197"/>
      <c r="K967" s="197"/>
      <c r="L967" s="226">
        <v>2.5</v>
      </c>
      <c r="M967" s="197"/>
      <c r="N967" s="6" t="s">
        <v>2190</v>
      </c>
      <c r="S967" s="421" t="s">
        <v>3114</v>
      </c>
      <c r="T967" s="11" t="s">
        <v>3096</v>
      </c>
      <c r="U967" s="14" t="s">
        <v>2065</v>
      </c>
      <c r="V967" s="11">
        <v>93</v>
      </c>
      <c r="W967" s="11">
        <v>170</v>
      </c>
      <c r="X967" s="11"/>
      <c r="Y967" s="492">
        <v>1.8279569892473118</v>
      </c>
      <c r="Z967" s="197"/>
      <c r="AA967" s="197"/>
      <c r="AB967" s="197"/>
      <c r="AC967" s="197"/>
      <c r="AD967" s="197"/>
      <c r="AE967" s="197"/>
      <c r="AF967" s="6" t="s">
        <v>3094</v>
      </c>
    </row>
    <row r="968" spans="1:32" hidden="1" x14ac:dyDescent="0.3">
      <c r="A968" s="421"/>
      <c r="B968" s="40" t="s">
        <v>2192</v>
      </c>
      <c r="C968" s="11" t="s">
        <v>424</v>
      </c>
      <c r="D968" s="11">
        <v>40</v>
      </c>
      <c r="E968" s="11">
        <v>100</v>
      </c>
      <c r="F968" s="11">
        <v>2.5</v>
      </c>
      <c r="G968" s="215">
        <f>Tabla14914[[#This Row],[PPF (µmol/s)]]/Tabla14914[[#This Row],[Power use (W)]]</f>
        <v>2.5</v>
      </c>
      <c r="H968" s="197"/>
      <c r="I968" s="197"/>
      <c r="J968" s="197"/>
      <c r="K968" s="197"/>
      <c r="L968" s="226">
        <v>2.5</v>
      </c>
      <c r="M968" s="197"/>
      <c r="N968" s="6" t="s">
        <v>2193</v>
      </c>
      <c r="S968" s="547"/>
      <c r="T968" s="546" t="s">
        <v>3097</v>
      </c>
      <c r="U968" s="545" t="s">
        <v>2065</v>
      </c>
      <c r="V968" s="546">
        <v>118</v>
      </c>
      <c r="W968" s="546">
        <v>215</v>
      </c>
      <c r="X968" s="546"/>
      <c r="Y968" s="492">
        <v>1.8220338983050848</v>
      </c>
      <c r="Z968" s="197"/>
      <c r="AA968" s="197"/>
      <c r="AB968" s="197"/>
      <c r="AC968" s="197"/>
      <c r="AD968" s="197"/>
      <c r="AE968" s="197"/>
      <c r="AF968" s="574" t="s">
        <v>3094</v>
      </c>
    </row>
    <row r="969" spans="1:32" hidden="1" x14ac:dyDescent="0.3">
      <c r="A969" s="429"/>
      <c r="B969" s="40" t="s">
        <v>2195</v>
      </c>
      <c r="C969" s="11" t="s">
        <v>424</v>
      </c>
      <c r="D969" s="13">
        <v>60</v>
      </c>
      <c r="E969" s="13">
        <v>150</v>
      </c>
      <c r="F969" s="13">
        <v>2.5</v>
      </c>
      <c r="G969" s="215">
        <f>Tabla14914[[#This Row],[PPF (µmol/s)]]/Tabla14914[[#This Row],[Power use (W)]]</f>
        <v>2.5</v>
      </c>
      <c r="H969" s="197"/>
      <c r="I969" s="197"/>
      <c r="J969" s="197"/>
      <c r="K969" s="197"/>
      <c r="L969" s="226">
        <v>2.5</v>
      </c>
      <c r="M969" s="197"/>
      <c r="N969" s="6" t="s">
        <v>2193</v>
      </c>
      <c r="S969" s="588" t="s">
        <v>3120</v>
      </c>
      <c r="T969" s="545" t="s">
        <v>3115</v>
      </c>
      <c r="U969" s="545" t="s">
        <v>2065</v>
      </c>
      <c r="V969" s="545">
        <v>96</v>
      </c>
      <c r="W969" s="545"/>
      <c r="X969" s="169">
        <v>2</v>
      </c>
      <c r="Y969" s="559">
        <v>0</v>
      </c>
      <c r="Z969" s="197"/>
      <c r="AA969" s="197"/>
      <c r="AB969" s="197"/>
      <c r="AC969" s="197">
        <v>2</v>
      </c>
      <c r="AD969" s="197"/>
      <c r="AE969" s="197"/>
      <c r="AF969" s="574"/>
    </row>
    <row r="970" spans="1:32" hidden="1" x14ac:dyDescent="0.3">
      <c r="A970" s="429"/>
      <c r="B970" s="252" t="s">
        <v>2194</v>
      </c>
      <c r="C970" s="13" t="s">
        <v>424</v>
      </c>
      <c r="D970" s="13">
        <v>80</v>
      </c>
      <c r="E970" s="13">
        <v>200</v>
      </c>
      <c r="F970" s="13">
        <v>2.5</v>
      </c>
      <c r="G970" s="215">
        <f>Tabla14914[[#This Row],[PPF (µmol/s)]]/Tabla14914[[#This Row],[Power use (W)]]</f>
        <v>2.5</v>
      </c>
      <c r="H970" s="197"/>
      <c r="I970" s="197"/>
      <c r="J970" s="197"/>
      <c r="K970" s="197"/>
      <c r="L970" s="226">
        <v>2.5</v>
      </c>
      <c r="M970" s="197"/>
      <c r="N970" s="114" t="s">
        <v>2193</v>
      </c>
      <c r="S970" s="421" t="s">
        <v>3121</v>
      </c>
      <c r="T970" s="11" t="s">
        <v>3116</v>
      </c>
      <c r="U970" s="14" t="s">
        <v>2065</v>
      </c>
      <c r="V970" s="14">
        <v>61</v>
      </c>
      <c r="W970" s="14"/>
      <c r="X970" s="169">
        <v>2</v>
      </c>
      <c r="Y970" s="260">
        <v>0</v>
      </c>
      <c r="Z970" s="197"/>
      <c r="AA970" s="197"/>
      <c r="AB970" s="197"/>
      <c r="AC970" s="197">
        <v>2</v>
      </c>
      <c r="AD970" s="197"/>
      <c r="AE970" s="197"/>
      <c r="AF970" s="6"/>
    </row>
    <row r="971" spans="1:32" ht="18.600000000000001" hidden="1" thickBot="1" x14ac:dyDescent="0.4">
      <c r="A971" s="56" t="s">
        <v>2197</v>
      </c>
      <c r="B971" s="15"/>
      <c r="C971" s="27"/>
      <c r="D971" s="27"/>
      <c r="E971" s="27"/>
      <c r="F971" s="27"/>
      <c r="G971" s="158"/>
      <c r="H971" s="190"/>
      <c r="I971" s="190"/>
      <c r="J971" s="190"/>
      <c r="K971" s="190"/>
      <c r="L971" s="190"/>
      <c r="M971" s="190"/>
      <c r="N971" s="16"/>
      <c r="S971" s="569" t="s">
        <v>2019</v>
      </c>
      <c r="T971" s="546" t="s">
        <v>3118</v>
      </c>
      <c r="U971" s="545" t="s">
        <v>2065</v>
      </c>
      <c r="V971" s="545">
        <v>48</v>
      </c>
      <c r="W971" s="545"/>
      <c r="X971" s="169">
        <v>2</v>
      </c>
      <c r="Y971" s="559">
        <v>0</v>
      </c>
      <c r="Z971" s="197"/>
      <c r="AA971" s="197"/>
      <c r="AB971" s="197"/>
      <c r="AC971" s="197">
        <v>2</v>
      </c>
      <c r="AD971" s="197"/>
      <c r="AE971" s="197"/>
      <c r="AF971" s="574"/>
    </row>
    <row r="972" spans="1:32" hidden="1" x14ac:dyDescent="0.3">
      <c r="A972" s="426" t="s">
        <v>2199</v>
      </c>
      <c r="B972" s="10"/>
      <c r="C972" s="14"/>
      <c r="D972" s="14"/>
      <c r="E972" s="14"/>
      <c r="F972" s="14"/>
      <c r="G972" s="77"/>
      <c r="H972" s="197"/>
      <c r="I972" s="197"/>
      <c r="J972" s="197"/>
      <c r="K972" s="197"/>
      <c r="L972" s="197"/>
      <c r="M972" s="197"/>
      <c r="N972" s="6"/>
      <c r="S972" s="421" t="s">
        <v>3175</v>
      </c>
      <c r="T972" s="11" t="s">
        <v>3171</v>
      </c>
      <c r="U972" s="14" t="s">
        <v>2065</v>
      </c>
      <c r="V972" s="11">
        <v>200</v>
      </c>
      <c r="W972" s="11"/>
      <c r="X972" s="11"/>
      <c r="Y972" s="492">
        <v>0</v>
      </c>
      <c r="Z972" s="197"/>
      <c r="AA972" s="197"/>
      <c r="AB972" s="197"/>
      <c r="AC972" s="197"/>
      <c r="AD972" s="197"/>
      <c r="AE972" s="197"/>
      <c r="AF972" s="4"/>
    </row>
    <row r="973" spans="1:32" hidden="1" x14ac:dyDescent="0.3">
      <c r="A973" s="421" t="s">
        <v>2200</v>
      </c>
      <c r="B973" s="40"/>
      <c r="C973" s="11"/>
      <c r="D973" s="11"/>
      <c r="E973" s="11"/>
      <c r="F973" s="11"/>
      <c r="G973" s="77"/>
      <c r="H973" s="197"/>
      <c r="I973" s="197"/>
      <c r="J973" s="197"/>
      <c r="K973" s="197"/>
      <c r="L973" s="197"/>
      <c r="M973" s="197"/>
      <c r="N973" s="4"/>
      <c r="S973" s="588" t="s">
        <v>3223</v>
      </c>
      <c r="T973" s="545" t="s">
        <v>3217</v>
      </c>
      <c r="U973" s="545" t="s">
        <v>2065</v>
      </c>
      <c r="V973" s="545">
        <v>40</v>
      </c>
      <c r="W973" s="545">
        <v>87</v>
      </c>
      <c r="X973" s="630"/>
      <c r="Y973" s="492">
        <v>2.1749999999999998</v>
      </c>
      <c r="Z973" s="197"/>
      <c r="AA973" s="197"/>
      <c r="AB973" s="197"/>
      <c r="AC973" s="197"/>
      <c r="AD973" s="197"/>
      <c r="AE973" s="197"/>
      <c r="AF973" s="574" t="s">
        <v>3216</v>
      </c>
    </row>
    <row r="974" spans="1:32" hidden="1" x14ac:dyDescent="0.3">
      <c r="A974" s="436" t="s">
        <v>2198</v>
      </c>
      <c r="B974" s="40"/>
      <c r="C974" s="11"/>
      <c r="D974" s="11"/>
      <c r="E974" s="11"/>
      <c r="F974" s="11"/>
      <c r="G974" s="77"/>
      <c r="H974" s="197"/>
      <c r="I974" s="197"/>
      <c r="J974" s="197"/>
      <c r="K974" s="197"/>
      <c r="L974" s="197"/>
      <c r="M974" s="197"/>
      <c r="N974" s="4"/>
      <c r="S974" s="429" t="s">
        <v>3224</v>
      </c>
      <c r="T974" s="14" t="s">
        <v>3218</v>
      </c>
      <c r="U974" s="14" t="s">
        <v>2065</v>
      </c>
      <c r="V974" s="14">
        <v>60</v>
      </c>
      <c r="W974" s="14">
        <v>130</v>
      </c>
      <c r="X974" s="630"/>
      <c r="Y974" s="492">
        <v>2.1666666666666665</v>
      </c>
      <c r="Z974" s="197"/>
      <c r="AA974" s="197"/>
      <c r="AB974" s="197"/>
      <c r="AC974" s="197"/>
      <c r="AD974" s="197"/>
      <c r="AE974" s="197"/>
      <c r="AF974" s="6" t="s">
        <v>3216</v>
      </c>
    </row>
    <row r="975" spans="1:32" hidden="1" x14ac:dyDescent="0.3">
      <c r="A975" s="429"/>
      <c r="B975" s="252"/>
      <c r="C975" s="13"/>
      <c r="D975" s="13"/>
      <c r="E975" s="13"/>
      <c r="F975" s="13"/>
      <c r="G975" s="77"/>
      <c r="H975" s="197"/>
      <c r="I975" s="197"/>
      <c r="J975" s="197"/>
      <c r="K975" s="197"/>
      <c r="L975" s="197"/>
      <c r="M975" s="197"/>
      <c r="N975" s="8"/>
      <c r="S975" s="547"/>
      <c r="T975" s="545" t="s">
        <v>3219</v>
      </c>
      <c r="U975" s="545" t="s">
        <v>2065</v>
      </c>
      <c r="V975" s="545">
        <v>70</v>
      </c>
      <c r="W975" s="545">
        <v>152</v>
      </c>
      <c r="X975" s="630"/>
      <c r="Y975" s="492">
        <v>2.1714285714285713</v>
      </c>
      <c r="Z975" s="197"/>
      <c r="AA975" s="197"/>
      <c r="AB975" s="197"/>
      <c r="AC975" s="197"/>
      <c r="AD975" s="197"/>
      <c r="AE975" s="197"/>
      <c r="AF975" s="574" t="s">
        <v>3216</v>
      </c>
    </row>
    <row r="976" spans="1:32" ht="18.600000000000001" hidden="1" thickBot="1" x14ac:dyDescent="0.4">
      <c r="A976" s="56" t="s">
        <v>2201</v>
      </c>
      <c r="B976" s="15"/>
      <c r="C976" s="27"/>
      <c r="D976" s="27"/>
      <c r="E976" s="27"/>
      <c r="F976" s="27"/>
      <c r="G976" s="158"/>
      <c r="H976" s="190"/>
      <c r="I976" s="190"/>
      <c r="J976" s="190"/>
      <c r="K976" s="190"/>
      <c r="L976" s="190"/>
      <c r="M976" s="190"/>
      <c r="N976" s="16"/>
      <c r="S976" s="421"/>
      <c r="T976" s="14" t="s">
        <v>3220</v>
      </c>
      <c r="U976" s="14" t="s">
        <v>2065</v>
      </c>
      <c r="V976" s="14">
        <v>80</v>
      </c>
      <c r="W976" s="14">
        <v>174</v>
      </c>
      <c r="X976" s="630"/>
      <c r="Y976" s="492">
        <v>2.1749999999999998</v>
      </c>
      <c r="Z976" s="197"/>
      <c r="AA976" s="197"/>
      <c r="AB976" s="197"/>
      <c r="AC976" s="197"/>
      <c r="AD976" s="197"/>
      <c r="AE976" s="197"/>
      <c r="AF976" s="6" t="s">
        <v>3216</v>
      </c>
    </row>
    <row r="977" spans="1:32" x14ac:dyDescent="0.3">
      <c r="A977" s="428" t="s">
        <v>2237</v>
      </c>
      <c r="B977" s="10" t="s">
        <v>2202</v>
      </c>
      <c r="C977" s="14" t="s">
        <v>2079</v>
      </c>
      <c r="D977" s="14">
        <v>110</v>
      </c>
      <c r="E977" s="153"/>
      <c r="F977" s="153"/>
      <c r="G977" s="458">
        <f>Tabla14914[[#This Row],[PPF (µmol/s)]]/Tabla14914[[#This Row],[Power use (W)]]</f>
        <v>0</v>
      </c>
      <c r="H977" s="197"/>
      <c r="I977" s="197"/>
      <c r="J977" s="197"/>
      <c r="K977" s="197"/>
      <c r="L977" s="197"/>
      <c r="M977" s="197"/>
      <c r="N977" s="6" t="s">
        <v>2203</v>
      </c>
      <c r="S977" s="547"/>
      <c r="T977" s="545" t="s">
        <v>3221</v>
      </c>
      <c r="U977" s="545" t="s">
        <v>2065</v>
      </c>
      <c r="V977" s="545">
        <v>120</v>
      </c>
      <c r="W977" s="545">
        <v>260</v>
      </c>
      <c r="X977" s="630"/>
      <c r="Y977" s="492">
        <v>2.1666666666666665</v>
      </c>
      <c r="Z977" s="197"/>
      <c r="AA977" s="197"/>
      <c r="AB977" s="197"/>
      <c r="AC977" s="197"/>
      <c r="AD977" s="197"/>
      <c r="AE977" s="197"/>
      <c r="AF977" s="574" t="s">
        <v>3216</v>
      </c>
    </row>
    <row r="978" spans="1:32" x14ac:dyDescent="0.3">
      <c r="A978" s="35" t="s">
        <v>2238</v>
      </c>
      <c r="B978" s="10" t="s">
        <v>2204</v>
      </c>
      <c r="C978" s="14" t="s">
        <v>2079</v>
      </c>
      <c r="D978" s="11">
        <v>181</v>
      </c>
      <c r="E978" s="153"/>
      <c r="F978" s="153"/>
      <c r="G978" s="458">
        <f>Tabla14914[[#This Row],[PPF (µmol/s)]]/Tabla14914[[#This Row],[Power use (W)]]</f>
        <v>0</v>
      </c>
      <c r="H978" s="197"/>
      <c r="I978" s="197"/>
      <c r="J978" s="197"/>
      <c r="K978" s="197"/>
      <c r="L978" s="197"/>
      <c r="M978" s="197"/>
      <c r="N978" s="6" t="s">
        <v>2203</v>
      </c>
      <c r="S978" s="429"/>
      <c r="T978" s="26" t="s">
        <v>3222</v>
      </c>
      <c r="U978" s="26" t="s">
        <v>2065</v>
      </c>
      <c r="V978" s="26">
        <v>140</v>
      </c>
      <c r="W978" s="26">
        <v>304</v>
      </c>
      <c r="X978" s="648"/>
      <c r="Y978" s="492">
        <v>2.1714285714285713</v>
      </c>
      <c r="Z978" s="197"/>
      <c r="AA978" s="197"/>
      <c r="AB978" s="197"/>
      <c r="AC978" s="197"/>
      <c r="AD978" s="197"/>
      <c r="AE978" s="197"/>
      <c r="AF978" s="114" t="s">
        <v>3216</v>
      </c>
    </row>
    <row r="979" spans="1:32" x14ac:dyDescent="0.3">
      <c r="A979" s="11" t="s">
        <v>2021</v>
      </c>
      <c r="B979" s="10" t="s">
        <v>2205</v>
      </c>
      <c r="C979" s="14" t="s">
        <v>2079</v>
      </c>
      <c r="D979" s="11">
        <v>240</v>
      </c>
      <c r="E979" s="153"/>
      <c r="F979" s="153"/>
      <c r="G979" s="458">
        <f>Tabla14914[[#This Row],[PPF (µmol/s)]]/Tabla14914[[#This Row],[Power use (W)]]</f>
        <v>0</v>
      </c>
      <c r="H979" s="197"/>
      <c r="I979" s="197"/>
      <c r="J979" s="197"/>
      <c r="K979" s="197"/>
      <c r="L979" s="197"/>
      <c r="M979" s="197"/>
      <c r="N979" s="6" t="s">
        <v>2203</v>
      </c>
      <c r="S979" s="421" t="s">
        <v>3262</v>
      </c>
      <c r="T979" s="14" t="s">
        <v>3258</v>
      </c>
      <c r="U979" s="14" t="s">
        <v>2065</v>
      </c>
      <c r="V979" s="14">
        <v>300</v>
      </c>
      <c r="W979" s="14"/>
      <c r="X979" s="14"/>
      <c r="Y979" s="492">
        <v>0</v>
      </c>
      <c r="Z979" s="197"/>
      <c r="AA979" s="197"/>
      <c r="AB979" s="197"/>
      <c r="AC979" s="197"/>
      <c r="AD979" s="197"/>
      <c r="AE979" s="197"/>
      <c r="AF979" s="6" t="s">
        <v>252</v>
      </c>
    </row>
    <row r="980" spans="1:32" x14ac:dyDescent="0.3">
      <c r="A980" s="421" t="s">
        <v>2211</v>
      </c>
      <c r="B980" s="10" t="s">
        <v>2206</v>
      </c>
      <c r="C980" s="14" t="s">
        <v>2079</v>
      </c>
      <c r="D980" s="11">
        <v>290</v>
      </c>
      <c r="E980" s="153"/>
      <c r="F980" s="153"/>
      <c r="G980" s="458">
        <f>Tabla14914[[#This Row],[PPF (µmol/s)]]/Tabla14914[[#This Row],[Power use (W)]]</f>
        <v>0</v>
      </c>
      <c r="H980" s="197"/>
      <c r="I980" s="197"/>
      <c r="J980" s="197"/>
      <c r="K980" s="197"/>
      <c r="L980" s="197"/>
      <c r="M980" s="197"/>
      <c r="N980" s="6" t="s">
        <v>2203</v>
      </c>
      <c r="S980" s="587"/>
      <c r="T980" s="552" t="s">
        <v>3259</v>
      </c>
      <c r="U980" s="580" t="s">
        <v>2065</v>
      </c>
      <c r="V980" s="552"/>
      <c r="W980" s="552"/>
      <c r="X980" s="552"/>
      <c r="Y980" s="559"/>
      <c r="Z980" s="197"/>
      <c r="AA980" s="197"/>
      <c r="AB980" s="197"/>
      <c r="AC980" s="197"/>
      <c r="AD980" s="197"/>
      <c r="AE980" s="197"/>
      <c r="AF980" s="575"/>
    </row>
    <row r="981" spans="1:32" x14ac:dyDescent="0.3">
      <c r="A981" s="421"/>
      <c r="B981" s="10" t="s">
        <v>2207</v>
      </c>
      <c r="C981" s="14" t="s">
        <v>2079</v>
      </c>
      <c r="D981" s="11">
        <v>360</v>
      </c>
      <c r="E981" s="153"/>
      <c r="F981" s="153"/>
      <c r="G981" s="458">
        <f>Tabla14914[[#This Row],[PPF (µmol/s)]]/Tabla14914[[#This Row],[Power use (W)]]</f>
        <v>0</v>
      </c>
      <c r="H981" s="197"/>
      <c r="I981" s="197"/>
      <c r="J981" s="197"/>
      <c r="K981" s="197"/>
      <c r="L981" s="197"/>
      <c r="M981" s="197"/>
      <c r="N981" s="6" t="s">
        <v>2203</v>
      </c>
      <c r="S981" s="588" t="s">
        <v>3595</v>
      </c>
      <c r="T981" s="545" t="s">
        <v>3592</v>
      </c>
      <c r="U981" s="545" t="s">
        <v>3596</v>
      </c>
      <c r="V981" s="545">
        <v>250</v>
      </c>
      <c r="W981" s="545"/>
      <c r="X981" s="545"/>
      <c r="Y981" s="492">
        <v>0</v>
      </c>
      <c r="Z981" s="197"/>
      <c r="AA981" s="197"/>
      <c r="AB981" s="197"/>
      <c r="AC981" s="197"/>
      <c r="AD981" s="197"/>
      <c r="AE981" s="197"/>
      <c r="AF981" s="574" t="s">
        <v>3593</v>
      </c>
    </row>
    <row r="982" spans="1:32" x14ac:dyDescent="0.3">
      <c r="A982" s="421"/>
      <c r="B982" s="10" t="s">
        <v>2208</v>
      </c>
      <c r="C982" s="14" t="s">
        <v>2079</v>
      </c>
      <c r="D982" s="11">
        <v>480</v>
      </c>
      <c r="E982" s="153"/>
      <c r="F982" s="153"/>
      <c r="G982" s="458">
        <f>Tabla14914[[#This Row],[PPF (µmol/s)]]/Tabla14914[[#This Row],[Power use (W)]]</f>
        <v>0</v>
      </c>
      <c r="H982" s="197"/>
      <c r="I982" s="197"/>
      <c r="J982" s="197"/>
      <c r="K982" s="197"/>
      <c r="L982" s="197"/>
      <c r="M982" s="197"/>
      <c r="N982" s="6" t="s">
        <v>2203</v>
      </c>
    </row>
    <row r="983" spans="1:32" x14ac:dyDescent="0.3">
      <c r="A983" s="421"/>
      <c r="B983" s="10" t="s">
        <v>2209</v>
      </c>
      <c r="C983" s="14" t="s">
        <v>2079</v>
      </c>
      <c r="D983" s="11">
        <v>540</v>
      </c>
      <c r="E983" s="153"/>
      <c r="F983" s="153"/>
      <c r="G983" s="458">
        <f>Tabla14914[[#This Row],[PPF (µmol/s)]]/Tabla14914[[#This Row],[Power use (W)]]</f>
        <v>0</v>
      </c>
      <c r="H983" s="197"/>
      <c r="I983" s="197"/>
      <c r="J983" s="197"/>
      <c r="K983" s="197"/>
      <c r="L983" s="197"/>
      <c r="M983" s="197"/>
      <c r="N983" s="6" t="s">
        <v>2203</v>
      </c>
    </row>
    <row r="984" spans="1:32" x14ac:dyDescent="0.3">
      <c r="A984" s="421"/>
      <c r="B984" s="10" t="s">
        <v>2210</v>
      </c>
      <c r="C984" s="14" t="s">
        <v>2079</v>
      </c>
      <c r="D984" s="11">
        <v>580</v>
      </c>
      <c r="E984" s="153"/>
      <c r="F984" s="153"/>
      <c r="G984" s="458">
        <f>Tabla14914[[#This Row],[PPF (µmol/s)]]/Tabla14914[[#This Row],[Power use (W)]]</f>
        <v>0</v>
      </c>
      <c r="H984" s="197"/>
      <c r="I984" s="197"/>
      <c r="J984" s="197"/>
      <c r="K984" s="197"/>
      <c r="L984" s="197"/>
      <c r="M984" s="197"/>
      <c r="N984" s="6" t="s">
        <v>2203</v>
      </c>
    </row>
    <row r="985" spans="1:32" hidden="1" x14ac:dyDescent="0.3">
      <c r="A985" s="421"/>
      <c r="B985" s="40" t="s">
        <v>2212</v>
      </c>
      <c r="C985" s="11" t="s">
        <v>2078</v>
      </c>
      <c r="D985" s="11">
        <v>50</v>
      </c>
      <c r="E985" s="153"/>
      <c r="F985" s="153"/>
      <c r="G985" s="458">
        <f>Tabla14914[[#This Row],[PPF (µmol/s)]]/Tabla14914[[#This Row],[Power use (W)]]</f>
        <v>0</v>
      </c>
      <c r="H985" s="197"/>
      <c r="I985" s="197"/>
      <c r="J985" s="197"/>
      <c r="K985" s="197"/>
      <c r="L985" s="197"/>
      <c r="M985" s="197"/>
      <c r="N985" s="4" t="s">
        <v>2203</v>
      </c>
    </row>
    <row r="986" spans="1:32" hidden="1" x14ac:dyDescent="0.3">
      <c r="A986" s="421"/>
      <c r="B986" s="40" t="s">
        <v>2213</v>
      </c>
      <c r="C986" s="11" t="s">
        <v>2078</v>
      </c>
      <c r="D986" s="11">
        <v>100</v>
      </c>
      <c r="E986" s="153"/>
      <c r="F986" s="153"/>
      <c r="G986" s="458">
        <f>Tabla14914[[#This Row],[PPF (µmol/s)]]/Tabla14914[[#This Row],[Power use (W)]]</f>
        <v>0</v>
      </c>
      <c r="H986" s="197"/>
      <c r="I986" s="197"/>
      <c r="J986" s="197"/>
      <c r="K986" s="197"/>
      <c r="L986" s="197"/>
      <c r="M986" s="197"/>
      <c r="N986" s="4" t="s">
        <v>2203</v>
      </c>
    </row>
    <row r="987" spans="1:32" hidden="1" x14ac:dyDescent="0.3">
      <c r="A987" s="421"/>
      <c r="B987" s="40" t="s">
        <v>2214</v>
      </c>
      <c r="C987" s="11" t="s">
        <v>2078</v>
      </c>
      <c r="D987" s="11">
        <v>150</v>
      </c>
      <c r="E987" s="153"/>
      <c r="F987" s="153"/>
      <c r="G987" s="458">
        <f>Tabla14914[[#This Row],[PPF (µmol/s)]]/Tabla14914[[#This Row],[Power use (W)]]</f>
        <v>0</v>
      </c>
      <c r="H987" s="197"/>
      <c r="I987" s="197"/>
      <c r="J987" s="197"/>
      <c r="K987" s="197"/>
      <c r="L987" s="197"/>
      <c r="M987" s="197"/>
      <c r="N987" s="4" t="s">
        <v>2203</v>
      </c>
    </row>
    <row r="988" spans="1:32" hidden="1" x14ac:dyDescent="0.3">
      <c r="A988" s="421"/>
      <c r="B988" s="40" t="s">
        <v>2215</v>
      </c>
      <c r="C988" s="11" t="s">
        <v>2078</v>
      </c>
      <c r="D988" s="11">
        <v>200</v>
      </c>
      <c r="E988" s="153"/>
      <c r="F988" s="153"/>
      <c r="G988" s="458">
        <f>Tabla14914[[#This Row],[PPF (µmol/s)]]/Tabla14914[[#This Row],[Power use (W)]]</f>
        <v>0</v>
      </c>
      <c r="H988" s="197"/>
      <c r="I988" s="197"/>
      <c r="J988" s="197"/>
      <c r="K988" s="197"/>
      <c r="L988" s="197"/>
      <c r="M988" s="197"/>
      <c r="N988" s="4" t="s">
        <v>2203</v>
      </c>
      <c r="S988" s="4"/>
      <c r="T988" s="11" t="s">
        <v>125</v>
      </c>
      <c r="U988" s="173" t="s">
        <v>2079</v>
      </c>
      <c r="V988" s="11">
        <v>128</v>
      </c>
      <c r="W988" s="619"/>
      <c r="X988" s="619"/>
      <c r="Y988" s="631">
        <v>0</v>
      </c>
      <c r="Z988" s="621"/>
      <c r="AA988" s="621"/>
      <c r="AB988" s="621"/>
      <c r="AC988" s="621"/>
      <c r="AD988" s="621"/>
      <c r="AE988" s="621"/>
      <c r="AF988" s="20"/>
    </row>
    <row r="989" spans="1:32" hidden="1" x14ac:dyDescent="0.3">
      <c r="A989" s="421"/>
      <c r="B989" s="40" t="s">
        <v>2216</v>
      </c>
      <c r="C989" s="11" t="s">
        <v>2078</v>
      </c>
      <c r="D989" s="11">
        <v>240</v>
      </c>
      <c r="E989" s="153"/>
      <c r="F989" s="153"/>
      <c r="G989" s="458">
        <f>Tabla14914[[#This Row],[PPF (µmol/s)]]/Tabla14914[[#This Row],[Power use (W)]]</f>
        <v>0</v>
      </c>
      <c r="H989" s="197"/>
      <c r="I989" s="197"/>
      <c r="J989" s="197"/>
      <c r="K989" s="197"/>
      <c r="L989" s="197"/>
      <c r="M989" s="197"/>
      <c r="N989" s="4" t="s">
        <v>2203</v>
      </c>
      <c r="S989" s="562"/>
      <c r="T989" s="546" t="s">
        <v>126</v>
      </c>
      <c r="U989" s="173" t="s">
        <v>2079</v>
      </c>
      <c r="V989" s="546">
        <v>192</v>
      </c>
      <c r="W989" s="619"/>
      <c r="X989" s="619"/>
      <c r="Y989" s="631">
        <v>0</v>
      </c>
      <c r="Z989" s="621"/>
      <c r="AA989" s="621"/>
      <c r="AB989" s="621"/>
      <c r="AC989" s="621"/>
      <c r="AD989" s="621"/>
      <c r="AE989" s="621"/>
      <c r="AF989" s="564" t="s">
        <v>107</v>
      </c>
    </row>
    <row r="990" spans="1:32" hidden="1" x14ac:dyDescent="0.3">
      <c r="A990" s="421"/>
      <c r="B990" s="40" t="s">
        <v>2217</v>
      </c>
      <c r="C990" s="11" t="s">
        <v>2078</v>
      </c>
      <c r="D990" s="11">
        <v>300</v>
      </c>
      <c r="E990" s="153"/>
      <c r="F990" s="153"/>
      <c r="G990" s="458">
        <f>Tabla14914[[#This Row],[PPF (µmol/s)]]/Tabla14914[[#This Row],[Power use (W)]]</f>
        <v>0</v>
      </c>
      <c r="H990" s="197"/>
      <c r="I990" s="197"/>
      <c r="J990" s="197"/>
      <c r="K990" s="197"/>
      <c r="L990" s="197"/>
      <c r="M990" s="197"/>
      <c r="N990" s="4" t="s">
        <v>2203</v>
      </c>
      <c r="S990" s="4"/>
      <c r="T990" s="11" t="s">
        <v>127</v>
      </c>
      <c r="U990" s="173" t="s">
        <v>2079</v>
      </c>
      <c r="V990" s="11">
        <v>256</v>
      </c>
      <c r="W990" s="619"/>
      <c r="X990" s="619"/>
      <c r="Y990" s="631">
        <v>0</v>
      </c>
      <c r="Z990" s="621"/>
      <c r="AA990" s="621"/>
      <c r="AB990" s="621"/>
      <c r="AC990" s="621"/>
      <c r="AD990" s="621"/>
      <c r="AE990" s="621"/>
      <c r="AF990" s="20" t="s">
        <v>107</v>
      </c>
    </row>
    <row r="991" spans="1:32" hidden="1" x14ac:dyDescent="0.3">
      <c r="A991" s="421"/>
      <c r="B991" s="40" t="s">
        <v>2218</v>
      </c>
      <c r="C991" s="11" t="s">
        <v>424</v>
      </c>
      <c r="D991" s="11">
        <v>50</v>
      </c>
      <c r="E991" s="153"/>
      <c r="F991" s="153"/>
      <c r="G991" s="458">
        <f>Tabla14914[[#This Row],[PPF (µmol/s)]]/Tabla14914[[#This Row],[Power use (W)]]</f>
        <v>0</v>
      </c>
      <c r="H991" s="197"/>
      <c r="I991" s="197"/>
      <c r="J991" s="197"/>
      <c r="K991" s="197"/>
      <c r="L991" s="197"/>
      <c r="M991" s="197"/>
      <c r="N991" s="4" t="s">
        <v>2224</v>
      </c>
      <c r="S991" s="562"/>
      <c r="T991" s="546" t="s">
        <v>128</v>
      </c>
      <c r="U991" s="173" t="s">
        <v>2079</v>
      </c>
      <c r="V991" s="546">
        <v>320</v>
      </c>
      <c r="W991" s="619"/>
      <c r="X991" s="619"/>
      <c r="Y991" s="631">
        <v>0</v>
      </c>
      <c r="Z991" s="621"/>
      <c r="AA991" s="621"/>
      <c r="AB991" s="621"/>
      <c r="AC991" s="621"/>
      <c r="AD991" s="621"/>
      <c r="AE991" s="621"/>
      <c r="AF991" s="564"/>
    </row>
    <row r="992" spans="1:32" hidden="1" x14ac:dyDescent="0.3">
      <c r="A992" s="421"/>
      <c r="B992" s="40" t="s">
        <v>2219</v>
      </c>
      <c r="C992" s="11" t="s">
        <v>424</v>
      </c>
      <c r="D992" s="11">
        <v>100</v>
      </c>
      <c r="E992" s="153"/>
      <c r="F992" s="153"/>
      <c r="G992" s="458">
        <f>Tabla14914[[#This Row],[PPF (µmol/s)]]/Tabla14914[[#This Row],[Power use (W)]]</f>
        <v>0</v>
      </c>
      <c r="H992" s="197"/>
      <c r="I992" s="197"/>
      <c r="J992" s="197"/>
      <c r="K992" s="197"/>
      <c r="L992" s="197"/>
      <c r="M992" s="197"/>
      <c r="N992" s="4" t="s">
        <v>2224</v>
      </c>
      <c r="S992" s="4"/>
      <c r="T992" s="11" t="s">
        <v>129</v>
      </c>
      <c r="U992" s="173" t="s">
        <v>2079</v>
      </c>
      <c r="V992" s="11">
        <v>384</v>
      </c>
      <c r="W992" s="619"/>
      <c r="X992" s="619"/>
      <c r="Y992" s="631">
        <v>0</v>
      </c>
      <c r="Z992" s="621"/>
      <c r="AA992" s="621"/>
      <c r="AB992" s="621"/>
      <c r="AC992" s="621"/>
      <c r="AD992" s="621"/>
      <c r="AE992" s="621"/>
      <c r="AF992" s="20"/>
    </row>
    <row r="993" spans="1:32" hidden="1" x14ac:dyDescent="0.3">
      <c r="A993" s="421"/>
      <c r="B993" s="40" t="s">
        <v>2220</v>
      </c>
      <c r="C993" s="11" t="s">
        <v>424</v>
      </c>
      <c r="D993" s="11">
        <v>150</v>
      </c>
      <c r="E993" s="153"/>
      <c r="F993" s="153"/>
      <c r="G993" s="458">
        <f>Tabla14914[[#This Row],[PPF (µmol/s)]]/Tabla14914[[#This Row],[Power use (W)]]</f>
        <v>0</v>
      </c>
      <c r="H993" s="197"/>
      <c r="I993" s="197"/>
      <c r="J993" s="197"/>
      <c r="K993" s="197"/>
      <c r="L993" s="197"/>
      <c r="M993" s="197"/>
      <c r="N993" s="4" t="s">
        <v>2224</v>
      </c>
      <c r="S993" s="562"/>
      <c r="T993" s="546" t="s">
        <v>130</v>
      </c>
      <c r="U993" s="173" t="s">
        <v>2079</v>
      </c>
      <c r="V993" s="546">
        <v>512</v>
      </c>
      <c r="W993" s="619"/>
      <c r="X993" s="619"/>
      <c r="Y993" s="631">
        <v>0</v>
      </c>
      <c r="Z993" s="621"/>
      <c r="AA993" s="621"/>
      <c r="AB993" s="621"/>
      <c r="AC993" s="621"/>
      <c r="AD993" s="621"/>
      <c r="AE993" s="621"/>
      <c r="AF993" s="564"/>
    </row>
    <row r="994" spans="1:32" hidden="1" x14ac:dyDescent="0.3">
      <c r="A994" s="421"/>
      <c r="B994" s="40" t="s">
        <v>2221</v>
      </c>
      <c r="C994" s="11" t="s">
        <v>424</v>
      </c>
      <c r="D994" s="11">
        <v>200</v>
      </c>
      <c r="E994" s="153"/>
      <c r="F994" s="153"/>
      <c r="G994" s="458">
        <f>Tabla14914[[#This Row],[PPF (µmol/s)]]/Tabla14914[[#This Row],[Power use (W)]]</f>
        <v>0</v>
      </c>
      <c r="H994" s="197"/>
      <c r="I994" s="197"/>
      <c r="J994" s="197"/>
      <c r="K994" s="197"/>
      <c r="L994" s="197"/>
      <c r="M994" s="197"/>
      <c r="N994" s="4" t="s">
        <v>2224</v>
      </c>
      <c r="S994" s="4"/>
      <c r="T994" s="11" t="s">
        <v>131</v>
      </c>
      <c r="U994" s="173" t="s">
        <v>2079</v>
      </c>
      <c r="V994" s="11">
        <v>576</v>
      </c>
      <c r="W994" s="619"/>
      <c r="X994" s="619"/>
      <c r="Y994" s="631">
        <v>0</v>
      </c>
      <c r="Z994" s="621"/>
      <c r="AA994" s="621"/>
      <c r="AB994" s="621"/>
      <c r="AC994" s="621"/>
      <c r="AD994" s="621"/>
      <c r="AE994" s="621"/>
      <c r="AF994" s="20" t="s">
        <v>107</v>
      </c>
    </row>
    <row r="995" spans="1:32" hidden="1" x14ac:dyDescent="0.3">
      <c r="A995" s="421"/>
      <c r="B995" s="40" t="s">
        <v>2222</v>
      </c>
      <c r="C995" s="11" t="s">
        <v>424</v>
      </c>
      <c r="D995" s="11">
        <v>240</v>
      </c>
      <c r="E995" s="153"/>
      <c r="F995" s="153"/>
      <c r="G995" s="458">
        <f>Tabla14914[[#This Row],[PPF (µmol/s)]]/Tabla14914[[#This Row],[Power use (W)]]</f>
        <v>0</v>
      </c>
      <c r="H995" s="197"/>
      <c r="I995" s="197"/>
      <c r="J995" s="197"/>
      <c r="K995" s="197"/>
      <c r="L995" s="197"/>
      <c r="M995" s="197"/>
      <c r="N995" s="4" t="s">
        <v>2224</v>
      </c>
      <c r="S995" s="562"/>
      <c r="T995" s="546" t="s">
        <v>132</v>
      </c>
      <c r="U995" s="173" t="s">
        <v>2079</v>
      </c>
      <c r="V995" s="546">
        <v>640</v>
      </c>
      <c r="W995" s="619"/>
      <c r="X995" s="619"/>
      <c r="Y995" s="631">
        <v>0</v>
      </c>
      <c r="Z995" s="621"/>
      <c r="AA995" s="621"/>
      <c r="AB995" s="621"/>
      <c r="AC995" s="621"/>
      <c r="AD995" s="621"/>
      <c r="AE995" s="621"/>
      <c r="AF995" s="564"/>
    </row>
    <row r="996" spans="1:32" hidden="1" x14ac:dyDescent="0.3">
      <c r="A996" s="421"/>
      <c r="B996" s="40" t="s">
        <v>2223</v>
      </c>
      <c r="C996" s="11" t="s">
        <v>424</v>
      </c>
      <c r="D996" s="11">
        <v>300</v>
      </c>
      <c r="E996" s="153"/>
      <c r="F996" s="153"/>
      <c r="G996" s="458">
        <f>Tabla14914[[#This Row],[PPF (µmol/s)]]/Tabla14914[[#This Row],[Power use (W)]]</f>
        <v>0</v>
      </c>
      <c r="H996" s="197"/>
      <c r="I996" s="197"/>
      <c r="J996" s="197"/>
      <c r="K996" s="197"/>
      <c r="L996" s="197"/>
      <c r="M996" s="197"/>
      <c r="N996" s="4" t="s">
        <v>2224</v>
      </c>
      <c r="S996" s="568" t="s">
        <v>194</v>
      </c>
      <c r="T996" s="545" t="s">
        <v>187</v>
      </c>
      <c r="U996" s="545" t="s">
        <v>2079</v>
      </c>
      <c r="V996" s="545">
        <v>430</v>
      </c>
      <c r="W996" s="619"/>
      <c r="X996" s="619"/>
      <c r="Y996" s="631">
        <v>0</v>
      </c>
      <c r="Z996" s="621"/>
      <c r="AA996" s="621"/>
      <c r="AB996" s="621"/>
      <c r="AC996" s="621"/>
      <c r="AD996" s="621"/>
      <c r="AE996" s="621"/>
      <c r="AF996" s="571" t="s">
        <v>1074</v>
      </c>
    </row>
    <row r="997" spans="1:32" hidden="1" x14ac:dyDescent="0.3">
      <c r="A997" s="429"/>
      <c r="B997" s="252" t="s">
        <v>2225</v>
      </c>
      <c r="C997" s="11" t="s">
        <v>424</v>
      </c>
      <c r="D997" s="13">
        <v>50</v>
      </c>
      <c r="E997" s="153"/>
      <c r="F997" s="153"/>
      <c r="G997" s="458">
        <f>Tabla14914[[#This Row],[PPF (µmol/s)]]/Tabla14914[[#This Row],[Power use (W)]]</f>
        <v>0</v>
      </c>
      <c r="H997" s="197"/>
      <c r="I997" s="197"/>
      <c r="J997" s="197"/>
      <c r="K997" s="197"/>
      <c r="L997" s="197"/>
      <c r="M997" s="197"/>
      <c r="N997" s="8" t="s">
        <v>2234</v>
      </c>
      <c r="S997" s="11" t="s">
        <v>195</v>
      </c>
      <c r="T997" s="11" t="s">
        <v>188</v>
      </c>
      <c r="U997" s="14" t="s">
        <v>2079</v>
      </c>
      <c r="V997" s="11">
        <v>630</v>
      </c>
      <c r="W997" s="619"/>
      <c r="X997" s="619"/>
      <c r="Y997" s="631">
        <v>0</v>
      </c>
      <c r="Z997" s="621"/>
      <c r="AA997" s="621"/>
      <c r="AB997" s="621"/>
      <c r="AC997" s="621"/>
      <c r="AD997" s="621"/>
      <c r="AE997" s="621"/>
      <c r="AF997" s="20" t="s">
        <v>1075</v>
      </c>
    </row>
    <row r="998" spans="1:32" hidden="1" x14ac:dyDescent="0.3">
      <c r="A998" s="421"/>
      <c r="B998" s="252" t="s">
        <v>2226</v>
      </c>
      <c r="C998" s="11" t="s">
        <v>2064</v>
      </c>
      <c r="D998" s="11">
        <v>100</v>
      </c>
      <c r="E998" s="153"/>
      <c r="F998" s="153"/>
      <c r="G998" s="458">
        <f>Tabla14914[[#This Row],[PPF (µmol/s)]]/Tabla14914[[#This Row],[Power use (W)]]</f>
        <v>0</v>
      </c>
      <c r="H998" s="197"/>
      <c r="I998" s="197"/>
      <c r="J998" s="197"/>
      <c r="K998" s="197"/>
      <c r="L998" s="197"/>
      <c r="M998" s="197"/>
      <c r="N998" s="8" t="s">
        <v>2234</v>
      </c>
      <c r="S998" s="562"/>
      <c r="T998" s="546" t="s">
        <v>189</v>
      </c>
      <c r="U998" s="545" t="s">
        <v>2079</v>
      </c>
      <c r="V998" s="546">
        <v>170</v>
      </c>
      <c r="W998" s="619"/>
      <c r="X998" s="619"/>
      <c r="Y998" s="631">
        <v>0</v>
      </c>
      <c r="Z998" s="621"/>
      <c r="AA998" s="621"/>
      <c r="AB998" s="621"/>
      <c r="AC998" s="621"/>
      <c r="AD998" s="621"/>
      <c r="AE998" s="621"/>
      <c r="AF998" s="564" t="s">
        <v>1076</v>
      </c>
    </row>
    <row r="999" spans="1:32" hidden="1" x14ac:dyDescent="0.3">
      <c r="A999" s="421"/>
      <c r="B999" s="252" t="s">
        <v>2227</v>
      </c>
      <c r="C999" s="11" t="s">
        <v>2064</v>
      </c>
      <c r="D999" s="11">
        <v>150</v>
      </c>
      <c r="E999" s="153"/>
      <c r="F999" s="153"/>
      <c r="G999" s="458">
        <f>Tabla14914[[#This Row],[PPF (µmol/s)]]/Tabla14914[[#This Row],[Power use (W)]]</f>
        <v>0</v>
      </c>
      <c r="H999" s="197"/>
      <c r="I999" s="197"/>
      <c r="J999" s="197"/>
      <c r="K999" s="197"/>
      <c r="L999" s="197"/>
      <c r="M999" s="197"/>
      <c r="N999" s="8" t="s">
        <v>2234</v>
      </c>
      <c r="S999" s="4" t="s">
        <v>1192</v>
      </c>
      <c r="T999" s="11" t="s">
        <v>190</v>
      </c>
      <c r="U999" s="14" t="s">
        <v>2079</v>
      </c>
      <c r="V999" s="11">
        <v>227</v>
      </c>
      <c r="W999" s="619"/>
      <c r="X999" s="619"/>
      <c r="Y999" s="631">
        <v>0</v>
      </c>
      <c r="Z999" s="621"/>
      <c r="AA999" s="621"/>
      <c r="AB999" s="621"/>
      <c r="AC999" s="621"/>
      <c r="AD999" s="621"/>
      <c r="AE999" s="621"/>
      <c r="AF999" s="20" t="s">
        <v>1077</v>
      </c>
    </row>
    <row r="1000" spans="1:32" hidden="1" x14ac:dyDescent="0.3">
      <c r="A1000" s="421"/>
      <c r="B1000" s="252" t="s">
        <v>2228</v>
      </c>
      <c r="C1000" s="11" t="s">
        <v>2064</v>
      </c>
      <c r="D1000" s="11">
        <v>200</v>
      </c>
      <c r="E1000" s="153"/>
      <c r="F1000" s="153"/>
      <c r="G1000" s="458">
        <f>Tabla14914[[#This Row],[PPF (µmol/s)]]/Tabla14914[[#This Row],[Power use (W)]]</f>
        <v>0</v>
      </c>
      <c r="H1000" s="197"/>
      <c r="I1000" s="197"/>
      <c r="J1000" s="197"/>
      <c r="K1000" s="197"/>
      <c r="L1000" s="197"/>
      <c r="M1000" s="197"/>
      <c r="N1000" s="8" t="s">
        <v>2234</v>
      </c>
      <c r="S1000" s="546" t="s">
        <v>2021</v>
      </c>
      <c r="T1000" s="546" t="s">
        <v>191</v>
      </c>
      <c r="U1000" s="545" t="s">
        <v>2079</v>
      </c>
      <c r="V1000" s="546">
        <v>288</v>
      </c>
      <c r="W1000" s="619"/>
      <c r="X1000" s="619"/>
      <c r="Y1000" s="631">
        <v>0</v>
      </c>
      <c r="Z1000" s="621"/>
      <c r="AA1000" s="621"/>
      <c r="AB1000" s="621"/>
      <c r="AC1000" s="621"/>
      <c r="AD1000" s="621"/>
      <c r="AE1000" s="621"/>
      <c r="AF1000" s="564" t="s">
        <v>1078</v>
      </c>
    </row>
    <row r="1001" spans="1:32" hidden="1" x14ac:dyDescent="0.3">
      <c r="A1001" s="421"/>
      <c r="B1001" s="252" t="s">
        <v>2229</v>
      </c>
      <c r="C1001" s="11" t="s">
        <v>2064</v>
      </c>
      <c r="D1001" s="11">
        <v>240</v>
      </c>
      <c r="E1001" s="153"/>
      <c r="F1001" s="153"/>
      <c r="G1001" s="458">
        <f>Tabla14914[[#This Row],[PPF (µmol/s)]]/Tabla14914[[#This Row],[Power use (W)]]</f>
        <v>0</v>
      </c>
      <c r="H1001" s="197"/>
      <c r="I1001" s="197"/>
      <c r="J1001" s="197"/>
      <c r="K1001" s="197"/>
      <c r="L1001" s="197"/>
      <c r="M1001" s="197"/>
      <c r="N1001" s="8" t="s">
        <v>2234</v>
      </c>
      <c r="S1001" s="30" t="s">
        <v>328</v>
      </c>
      <c r="T1001" s="14" t="s">
        <v>251</v>
      </c>
      <c r="U1001" s="14" t="s">
        <v>2086</v>
      </c>
      <c r="V1001" s="14">
        <v>545</v>
      </c>
      <c r="W1001" s="619"/>
      <c r="X1001" s="11"/>
      <c r="Y1001" s="677">
        <v>0</v>
      </c>
      <c r="Z1001" s="621"/>
      <c r="AA1001" s="621"/>
      <c r="AB1001" s="621"/>
      <c r="AC1001" s="621"/>
      <c r="AD1001" s="621"/>
      <c r="AE1001" s="621"/>
      <c r="AF1001" s="6" t="s">
        <v>1729</v>
      </c>
    </row>
    <row r="1002" spans="1:32" hidden="1" x14ac:dyDescent="0.3">
      <c r="A1002" s="421"/>
      <c r="B1002" s="252" t="s">
        <v>2230</v>
      </c>
      <c r="C1002" s="11" t="s">
        <v>2064</v>
      </c>
      <c r="D1002" s="11">
        <v>300</v>
      </c>
      <c r="E1002" s="153"/>
      <c r="F1002" s="153"/>
      <c r="G1002" s="458">
        <f>Tabla14914[[#This Row],[PPF (µmol/s)]]/Tabla14914[[#This Row],[Power use (W)]]</f>
        <v>0</v>
      </c>
      <c r="H1002" s="197"/>
      <c r="I1002" s="197"/>
      <c r="J1002" s="197"/>
      <c r="K1002" s="197"/>
      <c r="L1002" s="197"/>
      <c r="M1002" s="197"/>
      <c r="N1002" s="8" t="s">
        <v>2234</v>
      </c>
      <c r="S1002" s="546" t="s">
        <v>329</v>
      </c>
      <c r="T1002" s="546" t="s">
        <v>253</v>
      </c>
      <c r="U1002" s="545" t="s">
        <v>2086</v>
      </c>
      <c r="V1002" s="546">
        <v>265</v>
      </c>
      <c r="W1002" s="619"/>
      <c r="X1002" s="546"/>
      <c r="Y1002" s="677">
        <v>0</v>
      </c>
      <c r="Z1002" s="621"/>
      <c r="AA1002" s="621"/>
      <c r="AB1002" s="621"/>
      <c r="AC1002" s="621"/>
      <c r="AD1002" s="621"/>
      <c r="AE1002" s="621"/>
      <c r="AF1002" s="562" t="s">
        <v>1111</v>
      </c>
    </row>
    <row r="1003" spans="1:32" hidden="1" x14ac:dyDescent="0.3">
      <c r="A1003" s="421"/>
      <c r="B1003" s="252" t="s">
        <v>2231</v>
      </c>
      <c r="C1003" s="11" t="s">
        <v>2064</v>
      </c>
      <c r="D1003" s="11">
        <v>400</v>
      </c>
      <c r="E1003" s="153"/>
      <c r="F1003" s="153"/>
      <c r="G1003" s="458">
        <f>Tabla14914[[#This Row],[PPF (µmol/s)]]/Tabla14914[[#This Row],[Power use (W)]]</f>
        <v>0</v>
      </c>
      <c r="H1003" s="197"/>
      <c r="I1003" s="197"/>
      <c r="J1003" s="197"/>
      <c r="K1003" s="197"/>
      <c r="L1003" s="197"/>
      <c r="M1003" s="197"/>
      <c r="N1003" s="8" t="s">
        <v>2234</v>
      </c>
      <c r="S1003" s="11" t="s">
        <v>2021</v>
      </c>
      <c r="T1003" s="11" t="s">
        <v>254</v>
      </c>
      <c r="U1003" s="14" t="s">
        <v>2086</v>
      </c>
      <c r="V1003" s="11">
        <v>213</v>
      </c>
      <c r="W1003" s="619"/>
      <c r="X1003" s="11"/>
      <c r="Y1003" s="677">
        <v>0</v>
      </c>
      <c r="Z1003" s="621"/>
      <c r="AA1003" s="621"/>
      <c r="AB1003" s="621"/>
      <c r="AC1003" s="621"/>
      <c r="AD1003" s="621"/>
      <c r="AE1003" s="621"/>
      <c r="AF1003" s="4" t="s">
        <v>1112</v>
      </c>
    </row>
    <row r="1004" spans="1:32" hidden="1" x14ac:dyDescent="0.3">
      <c r="A1004" s="421"/>
      <c r="B1004" s="252" t="s">
        <v>2232</v>
      </c>
      <c r="C1004" s="11" t="s">
        <v>2064</v>
      </c>
      <c r="D1004" s="11">
        <v>480</v>
      </c>
      <c r="E1004" s="153"/>
      <c r="F1004" s="153"/>
      <c r="G1004" s="458">
        <f>Tabla14914[[#This Row],[PPF (µmol/s)]]/Tabla14914[[#This Row],[Power use (W)]]</f>
        <v>0</v>
      </c>
      <c r="H1004" s="197"/>
      <c r="I1004" s="197"/>
      <c r="J1004" s="197"/>
      <c r="K1004" s="197"/>
      <c r="L1004" s="197"/>
      <c r="M1004" s="197"/>
      <c r="N1004" s="8" t="s">
        <v>2234</v>
      </c>
      <c r="S1004" s="562"/>
      <c r="T1004" s="546" t="s">
        <v>255</v>
      </c>
      <c r="U1004" s="545" t="s">
        <v>2086</v>
      </c>
      <c r="V1004" s="546">
        <v>274</v>
      </c>
      <c r="W1004" s="619"/>
      <c r="X1004" s="546"/>
      <c r="Y1004" s="677">
        <v>0</v>
      </c>
      <c r="Z1004" s="621"/>
      <c r="AA1004" s="621"/>
      <c r="AB1004" s="621"/>
      <c r="AC1004" s="621"/>
      <c r="AD1004" s="621"/>
      <c r="AE1004" s="621"/>
      <c r="AF1004" s="562" t="s">
        <v>1113</v>
      </c>
    </row>
    <row r="1005" spans="1:32" hidden="1" x14ac:dyDescent="0.3">
      <c r="A1005" s="421"/>
      <c r="B1005" s="252" t="s">
        <v>2233</v>
      </c>
      <c r="C1005" s="11" t="s">
        <v>2064</v>
      </c>
      <c r="D1005" s="11">
        <v>600</v>
      </c>
      <c r="E1005" s="153"/>
      <c r="F1005" s="153"/>
      <c r="G1005" s="458">
        <f>Tabla14914[[#This Row],[PPF (µmol/s)]]/Tabla14914[[#This Row],[Power use (W)]]</f>
        <v>0</v>
      </c>
      <c r="H1005" s="197"/>
      <c r="I1005" s="197"/>
      <c r="J1005" s="197"/>
      <c r="K1005" s="197"/>
      <c r="L1005" s="197"/>
      <c r="M1005" s="197"/>
      <c r="N1005" s="8" t="s">
        <v>2234</v>
      </c>
      <c r="S1005" s="4"/>
      <c r="T1005" s="11" t="s">
        <v>256</v>
      </c>
      <c r="U1005" s="14" t="s">
        <v>2086</v>
      </c>
      <c r="V1005" s="11">
        <v>326</v>
      </c>
      <c r="W1005" s="619"/>
      <c r="X1005" s="11"/>
      <c r="Y1005" s="677">
        <v>0</v>
      </c>
      <c r="Z1005" s="621"/>
      <c r="AA1005" s="621"/>
      <c r="AB1005" s="621"/>
      <c r="AC1005" s="621"/>
      <c r="AD1005" s="621"/>
      <c r="AE1005" s="621"/>
      <c r="AF1005" s="4" t="s">
        <v>1110</v>
      </c>
    </row>
    <row r="1006" spans="1:32" hidden="1" x14ac:dyDescent="0.3">
      <c r="A1006" s="429"/>
      <c r="B1006" s="252" t="s">
        <v>2235</v>
      </c>
      <c r="C1006" s="13" t="s">
        <v>305</v>
      </c>
      <c r="D1006" s="13">
        <v>600</v>
      </c>
      <c r="E1006" s="154"/>
      <c r="F1006" s="154"/>
      <c r="G1006" s="458">
        <f>Tabla14914[[#This Row],[PPF (µmol/s)]]/Tabla14914[[#This Row],[Power use (W)]]</f>
        <v>0</v>
      </c>
      <c r="H1006" s="197"/>
      <c r="I1006" s="197"/>
      <c r="J1006" s="197"/>
      <c r="K1006" s="197"/>
      <c r="L1006" s="197"/>
      <c r="M1006" s="197"/>
      <c r="N1006" s="8" t="s">
        <v>2236</v>
      </c>
      <c r="S1006" s="562"/>
      <c r="T1006" s="546" t="s">
        <v>257</v>
      </c>
      <c r="U1006" s="545" t="s">
        <v>2086</v>
      </c>
      <c r="V1006" s="546">
        <v>132</v>
      </c>
      <c r="W1006" s="619"/>
      <c r="X1006" s="546"/>
      <c r="Y1006" s="677">
        <v>0</v>
      </c>
      <c r="Z1006" s="621"/>
      <c r="AA1006" s="621"/>
      <c r="AB1006" s="621"/>
      <c r="AC1006" s="621"/>
      <c r="AD1006" s="621"/>
      <c r="AE1006" s="621"/>
      <c r="AF1006" s="562" t="s">
        <v>1114</v>
      </c>
    </row>
    <row r="1007" spans="1:32" ht="18.600000000000001" hidden="1" thickBot="1" x14ac:dyDescent="0.4">
      <c r="A1007" s="56" t="s">
        <v>2239</v>
      </c>
      <c r="B1007" s="15"/>
      <c r="C1007" s="27"/>
      <c r="D1007" s="27"/>
      <c r="E1007" s="27"/>
      <c r="F1007" s="27"/>
      <c r="G1007" s="158"/>
      <c r="H1007" s="190"/>
      <c r="I1007" s="190"/>
      <c r="J1007" s="190"/>
      <c r="K1007" s="190"/>
      <c r="L1007" s="190"/>
      <c r="M1007" s="190"/>
      <c r="N1007" s="16"/>
      <c r="S1007" s="4"/>
      <c r="T1007" s="11" t="s">
        <v>258</v>
      </c>
      <c r="U1007" s="14" t="s">
        <v>2086</v>
      </c>
      <c r="V1007" s="11">
        <v>230</v>
      </c>
      <c r="W1007" s="619"/>
      <c r="X1007" s="11"/>
      <c r="Y1007" s="677">
        <v>0</v>
      </c>
      <c r="Z1007" s="621"/>
      <c r="AA1007" s="621"/>
      <c r="AB1007" s="621"/>
      <c r="AC1007" s="621"/>
      <c r="AD1007" s="621"/>
      <c r="AE1007" s="621"/>
      <c r="AF1007" s="4" t="s">
        <v>1115</v>
      </c>
    </row>
    <row r="1008" spans="1:32" hidden="1" x14ac:dyDescent="0.3">
      <c r="A1008" s="428" t="s">
        <v>2260</v>
      </c>
      <c r="B1008" s="414" t="s">
        <v>2240</v>
      </c>
      <c r="C1008" s="14" t="s">
        <v>2064</v>
      </c>
      <c r="D1008" s="14">
        <v>353.4</v>
      </c>
      <c r="E1008" s="14">
        <v>680.1</v>
      </c>
      <c r="F1008" s="14">
        <v>1.92</v>
      </c>
      <c r="G1008" s="215">
        <f>Tabla14914[[#This Row],[PPF (µmol/s)]]/Tabla14914[[#This Row],[Power use (W)]]</f>
        <v>1.9244482173174875</v>
      </c>
      <c r="H1008" s="197"/>
      <c r="I1008" s="197"/>
      <c r="J1008" s="226">
        <v>1.9244482173174875</v>
      </c>
      <c r="K1008" s="197"/>
      <c r="L1008" s="197"/>
      <c r="M1008" s="197"/>
      <c r="N1008" s="395" t="s">
        <v>2247</v>
      </c>
      <c r="S1008" s="562"/>
      <c r="T1008" s="546" t="s">
        <v>259</v>
      </c>
      <c r="U1008" s="545" t="s">
        <v>2086</v>
      </c>
      <c r="V1008" s="546">
        <v>132</v>
      </c>
      <c r="W1008" s="619"/>
      <c r="X1008" s="546"/>
      <c r="Y1008" s="677">
        <v>0</v>
      </c>
      <c r="Z1008" s="621"/>
      <c r="AA1008" s="621"/>
      <c r="AB1008" s="621"/>
      <c r="AC1008" s="621"/>
      <c r="AD1008" s="621"/>
      <c r="AE1008" s="621"/>
      <c r="AF1008" s="562" t="s">
        <v>1109</v>
      </c>
    </row>
    <row r="1009" spans="1:32" hidden="1" x14ac:dyDescent="0.3">
      <c r="A1009" s="35" t="s">
        <v>2272</v>
      </c>
      <c r="B1009" s="344" t="s">
        <v>2241</v>
      </c>
      <c r="C1009" s="14" t="s">
        <v>2064</v>
      </c>
      <c r="D1009" s="11">
        <v>362.3</v>
      </c>
      <c r="E1009" s="11">
        <v>755.2</v>
      </c>
      <c r="F1009" s="11">
        <v>2.08</v>
      </c>
      <c r="G1009" s="215">
        <f>Tabla14914[[#This Row],[PPF (µmol/s)]]/Tabla14914[[#This Row],[Power use (W)]]</f>
        <v>2.084460391940381</v>
      </c>
      <c r="H1009" s="197"/>
      <c r="I1009" s="197"/>
      <c r="J1009" s="226"/>
      <c r="K1009" s="226">
        <v>2.084460391940381</v>
      </c>
      <c r="L1009" s="197"/>
      <c r="M1009" s="197"/>
      <c r="N1009" s="4" t="s">
        <v>2248</v>
      </c>
      <c r="S1009" s="4"/>
      <c r="T1009" s="11" t="s">
        <v>260</v>
      </c>
      <c r="U1009" s="14" t="s">
        <v>2086</v>
      </c>
      <c r="V1009" s="11">
        <v>265</v>
      </c>
      <c r="W1009" s="619"/>
      <c r="X1009" s="11"/>
      <c r="Y1009" s="677">
        <v>0</v>
      </c>
      <c r="Z1009" s="621"/>
      <c r="AA1009" s="621"/>
      <c r="AB1009" s="621"/>
      <c r="AC1009" s="621"/>
      <c r="AD1009" s="621"/>
      <c r="AE1009" s="621"/>
      <c r="AF1009" s="4" t="s">
        <v>1116</v>
      </c>
    </row>
    <row r="1010" spans="1:32" hidden="1" x14ac:dyDescent="0.3">
      <c r="A1010" s="280" t="s">
        <v>2019</v>
      </c>
      <c r="B1010" s="344" t="s">
        <v>2242</v>
      </c>
      <c r="C1010" s="14" t="s">
        <v>2064</v>
      </c>
      <c r="D1010" s="11">
        <v>333.9</v>
      </c>
      <c r="E1010" s="11">
        <v>699.8</v>
      </c>
      <c r="F1010" s="11">
        <v>2.1</v>
      </c>
      <c r="G1010" s="215">
        <f>Tabla14914[[#This Row],[PPF (µmol/s)]]/Tabla14914[[#This Row],[Power use (W)]]</f>
        <v>2.0958370769691523</v>
      </c>
      <c r="H1010" s="197"/>
      <c r="I1010" s="197"/>
      <c r="J1010" s="226"/>
      <c r="K1010" s="226">
        <v>2.0958370769691523</v>
      </c>
      <c r="L1010" s="197"/>
      <c r="M1010" s="197"/>
      <c r="N1010" s="4" t="s">
        <v>2249</v>
      </c>
      <c r="S1010" s="562"/>
      <c r="T1010" s="546" t="s">
        <v>261</v>
      </c>
      <c r="U1010" s="545" t="s">
        <v>2086</v>
      </c>
      <c r="V1010" s="546">
        <v>200</v>
      </c>
      <c r="W1010" s="619"/>
      <c r="X1010" s="546"/>
      <c r="Y1010" s="677">
        <v>0</v>
      </c>
      <c r="Z1010" s="621"/>
      <c r="AA1010" s="621"/>
      <c r="AB1010" s="621"/>
      <c r="AC1010" s="621"/>
      <c r="AD1010" s="621"/>
      <c r="AE1010" s="621"/>
      <c r="AF1010" s="562" t="s">
        <v>1117</v>
      </c>
    </row>
    <row r="1011" spans="1:32" hidden="1" x14ac:dyDescent="0.3">
      <c r="A1011" s="421"/>
      <c r="B1011" s="344" t="s">
        <v>2243</v>
      </c>
      <c r="C1011" s="14" t="s">
        <v>2064</v>
      </c>
      <c r="D1011" s="11">
        <v>362.3</v>
      </c>
      <c r="E1011" s="11">
        <v>753.2</v>
      </c>
      <c r="F1011" s="11">
        <v>2.08</v>
      </c>
      <c r="G1011" s="215">
        <f>Tabla14914[[#This Row],[PPF (µmol/s)]]/Tabla14914[[#This Row],[Power use (W)]]</f>
        <v>2.0789401048854539</v>
      </c>
      <c r="H1011" s="197"/>
      <c r="I1011" s="197"/>
      <c r="J1011" s="226"/>
      <c r="K1011" s="226">
        <v>2.0789401048854539</v>
      </c>
      <c r="L1011" s="197"/>
      <c r="M1011" s="197"/>
      <c r="N1011" s="4" t="s">
        <v>2250</v>
      </c>
      <c r="S1011" s="4"/>
      <c r="T1011" s="11" t="s">
        <v>262</v>
      </c>
      <c r="U1011" s="14" t="s">
        <v>2086</v>
      </c>
      <c r="V1011" s="11">
        <v>390</v>
      </c>
      <c r="W1011" s="619"/>
      <c r="X1011" s="11"/>
      <c r="Y1011" s="677">
        <v>0</v>
      </c>
      <c r="Z1011" s="621"/>
      <c r="AA1011" s="621"/>
      <c r="AB1011" s="621"/>
      <c r="AC1011" s="621"/>
      <c r="AD1011" s="621"/>
      <c r="AE1011" s="621"/>
      <c r="AF1011" s="4" t="s">
        <v>1118</v>
      </c>
    </row>
    <row r="1012" spans="1:32" hidden="1" x14ac:dyDescent="0.3">
      <c r="A1012" s="421"/>
      <c r="B1012" s="414" t="s">
        <v>2251</v>
      </c>
      <c r="C1012" s="14" t="s">
        <v>2064</v>
      </c>
      <c r="D1012" s="11">
        <v>362.1</v>
      </c>
      <c r="E1012" s="11">
        <v>680.1</v>
      </c>
      <c r="F1012" s="11">
        <v>1.9</v>
      </c>
      <c r="G1012" s="215">
        <f>Tabla14914[[#This Row],[PPF (µmol/s)]]/Tabla14914[[#This Row],[Power use (W)]]</f>
        <v>1.8782104391052195</v>
      </c>
      <c r="H1012" s="197"/>
      <c r="I1012" s="197"/>
      <c r="J1012" s="226">
        <v>1.8782104391052195</v>
      </c>
      <c r="K1012" s="226"/>
      <c r="L1012" s="197"/>
      <c r="M1012" s="197"/>
      <c r="N1012" s="395" t="s">
        <v>2247</v>
      </c>
      <c r="S1012" s="562"/>
      <c r="T1012" s="546" t="s">
        <v>263</v>
      </c>
      <c r="U1012" s="545" t="s">
        <v>2086</v>
      </c>
      <c r="V1012" s="546">
        <v>260</v>
      </c>
      <c r="W1012" s="619"/>
      <c r="X1012" s="546"/>
      <c r="Y1012" s="677">
        <v>0</v>
      </c>
      <c r="Z1012" s="621"/>
      <c r="AA1012" s="621"/>
      <c r="AB1012" s="621"/>
      <c r="AC1012" s="621"/>
      <c r="AD1012" s="621"/>
      <c r="AE1012" s="621"/>
      <c r="AF1012" s="562" t="s">
        <v>1119</v>
      </c>
    </row>
    <row r="1013" spans="1:32" hidden="1" x14ac:dyDescent="0.3">
      <c r="A1013" s="421"/>
      <c r="B1013" s="344" t="s">
        <v>2244</v>
      </c>
      <c r="C1013" s="14" t="s">
        <v>2064</v>
      </c>
      <c r="D1013" s="11">
        <v>369.8</v>
      </c>
      <c r="E1013" s="11">
        <v>755.2</v>
      </c>
      <c r="F1013" s="11">
        <v>2.04</v>
      </c>
      <c r="G1013" s="215">
        <f>Tabla14914[[#This Row],[PPF (µmol/s)]]/Tabla14914[[#This Row],[Power use (W)]]</f>
        <v>2.0421849648458625</v>
      </c>
      <c r="H1013" s="197"/>
      <c r="I1013" s="197"/>
      <c r="J1013" s="226"/>
      <c r="K1013" s="226">
        <v>2.0421849648458625</v>
      </c>
      <c r="L1013" s="197"/>
      <c r="M1013" s="197"/>
      <c r="N1013" s="4" t="s">
        <v>2248</v>
      </c>
      <c r="S1013" s="4"/>
      <c r="T1013" s="11" t="s">
        <v>264</v>
      </c>
      <c r="U1013" s="14" t="s">
        <v>2086</v>
      </c>
      <c r="V1013" s="11">
        <v>520</v>
      </c>
      <c r="W1013" s="619"/>
      <c r="X1013" s="11"/>
      <c r="Y1013" s="677">
        <v>0</v>
      </c>
      <c r="Z1013" s="621"/>
      <c r="AA1013" s="621"/>
      <c r="AB1013" s="621"/>
      <c r="AC1013" s="621"/>
      <c r="AD1013" s="621"/>
      <c r="AE1013" s="621"/>
      <c r="AF1013" s="4" t="s">
        <v>1120</v>
      </c>
    </row>
    <row r="1014" spans="1:32" hidden="1" x14ac:dyDescent="0.3">
      <c r="A1014" s="421"/>
      <c r="B1014" s="344" t="s">
        <v>2245</v>
      </c>
      <c r="C1014" s="14" t="s">
        <v>2064</v>
      </c>
      <c r="D1014" s="11">
        <v>340.5</v>
      </c>
      <c r="E1014" s="11">
        <v>699.8</v>
      </c>
      <c r="F1014" s="11">
        <v>2.1</v>
      </c>
      <c r="G1014" s="215">
        <f>Tabla14914[[#This Row],[PPF (µmol/s)]]/Tabla14914[[#This Row],[Power use (W)]]</f>
        <v>2.0552129221732747</v>
      </c>
      <c r="H1014" s="197"/>
      <c r="I1014" s="197"/>
      <c r="J1014" s="226"/>
      <c r="K1014" s="226">
        <v>2.0552129221732747</v>
      </c>
      <c r="L1014" s="197"/>
      <c r="M1014" s="197"/>
      <c r="N1014" s="4" t="s">
        <v>2249</v>
      </c>
      <c r="S1014" s="562"/>
      <c r="T1014" s="546" t="s">
        <v>265</v>
      </c>
      <c r="U1014" s="545" t="s">
        <v>2086</v>
      </c>
      <c r="V1014" s="546">
        <v>135</v>
      </c>
      <c r="W1014" s="619"/>
      <c r="X1014" s="546"/>
      <c r="Y1014" s="677">
        <v>0</v>
      </c>
      <c r="Z1014" s="621"/>
      <c r="AA1014" s="621"/>
      <c r="AB1014" s="621"/>
      <c r="AC1014" s="621"/>
      <c r="AD1014" s="621"/>
      <c r="AE1014" s="621"/>
      <c r="AF1014" s="562" t="s">
        <v>1352</v>
      </c>
    </row>
    <row r="1015" spans="1:32" hidden="1" x14ac:dyDescent="0.3">
      <c r="A1015" s="421"/>
      <c r="B1015" s="344" t="s">
        <v>2246</v>
      </c>
      <c r="C1015" s="14" t="s">
        <v>2064</v>
      </c>
      <c r="D1015" s="11">
        <v>350.1</v>
      </c>
      <c r="E1015" s="11">
        <v>753.2</v>
      </c>
      <c r="F1015" s="11">
        <v>2.15</v>
      </c>
      <c r="G1015" s="215">
        <f>Tabla14914[[#This Row],[PPF (µmol/s)]]/Tabla14914[[#This Row],[Power use (W)]]</f>
        <v>2.1513853184804343</v>
      </c>
      <c r="H1015" s="197"/>
      <c r="I1015" s="197"/>
      <c r="J1015" s="226"/>
      <c r="K1015" s="226">
        <v>2.1513853184804343</v>
      </c>
      <c r="L1015" s="197"/>
      <c r="M1015" s="197"/>
      <c r="N1015" s="4" t="s">
        <v>2250</v>
      </c>
      <c r="S1015" s="4"/>
      <c r="T1015" s="11" t="s">
        <v>266</v>
      </c>
      <c r="U1015" s="14" t="s">
        <v>2086</v>
      </c>
      <c r="V1015" s="11">
        <v>260</v>
      </c>
      <c r="W1015" s="619"/>
      <c r="X1015" s="11"/>
      <c r="Y1015" s="677">
        <v>0</v>
      </c>
      <c r="Z1015" s="621"/>
      <c r="AA1015" s="621"/>
      <c r="AB1015" s="621"/>
      <c r="AC1015" s="621"/>
      <c r="AD1015" s="621"/>
      <c r="AE1015" s="621"/>
      <c r="AF1015" s="4" t="s">
        <v>1353</v>
      </c>
    </row>
    <row r="1016" spans="1:32" hidden="1" x14ac:dyDescent="0.3">
      <c r="A1016" s="421"/>
      <c r="B1016" s="40" t="s">
        <v>2252</v>
      </c>
      <c r="C1016" s="14" t="s">
        <v>2064</v>
      </c>
      <c r="D1016" s="11">
        <v>564.4</v>
      </c>
      <c r="E1016" s="11">
        <v>1088.5</v>
      </c>
      <c r="F1016" s="11">
        <v>1.93</v>
      </c>
      <c r="G1016" s="215">
        <f>Tabla14914[[#This Row],[PPF (µmol/s)]]/Tabla14914[[#This Row],[Power use (W)]]</f>
        <v>1.9285967399007797</v>
      </c>
      <c r="H1016" s="197"/>
      <c r="I1016" s="197"/>
      <c r="J1016" s="226">
        <v>1.9285967399007797</v>
      </c>
      <c r="K1016" s="226"/>
      <c r="L1016" s="197"/>
      <c r="M1016" s="197"/>
      <c r="N1016" s="395" t="s">
        <v>2247</v>
      </c>
      <c r="S1016" s="562"/>
      <c r="T1016" s="546" t="s">
        <v>267</v>
      </c>
      <c r="U1016" s="545" t="s">
        <v>2086</v>
      </c>
      <c r="V1016" s="546">
        <v>405</v>
      </c>
      <c r="W1016" s="619"/>
      <c r="X1016" s="546"/>
      <c r="Y1016" s="677">
        <v>0</v>
      </c>
      <c r="Z1016" s="621"/>
      <c r="AA1016" s="621"/>
      <c r="AB1016" s="621"/>
      <c r="AC1016" s="621"/>
      <c r="AD1016" s="621"/>
      <c r="AE1016" s="621"/>
      <c r="AF1016" s="562" t="s">
        <v>1121</v>
      </c>
    </row>
    <row r="1017" spans="1:32" hidden="1" x14ac:dyDescent="0.3">
      <c r="A1017" s="421"/>
      <c r="B1017" s="40" t="s">
        <v>2253</v>
      </c>
      <c r="C1017" s="14" t="s">
        <v>2064</v>
      </c>
      <c r="D1017" s="11">
        <v>559.9</v>
      </c>
      <c r="E1017" s="11">
        <v>1143.7</v>
      </c>
      <c r="F1017" s="11">
        <v>2.04</v>
      </c>
      <c r="G1017" s="215">
        <f>Tabla14914[[#This Row],[PPF (µmol/s)]]/Tabla14914[[#This Row],[Power use (W)]]</f>
        <v>2.0426861939632079</v>
      </c>
      <c r="H1017" s="197"/>
      <c r="I1017" s="197"/>
      <c r="J1017" s="226"/>
      <c r="K1017" s="226">
        <v>2.0426861939632079</v>
      </c>
      <c r="L1017" s="197"/>
      <c r="M1017" s="197"/>
      <c r="N1017" s="4" t="s">
        <v>2248</v>
      </c>
      <c r="S1017" s="4"/>
      <c r="T1017" s="11" t="s">
        <v>268</v>
      </c>
      <c r="U1017" s="14" t="s">
        <v>2086</v>
      </c>
      <c r="V1017" s="11">
        <v>530</v>
      </c>
      <c r="W1017" s="619"/>
      <c r="X1017" s="11"/>
      <c r="Y1017" s="677">
        <v>0</v>
      </c>
      <c r="Z1017" s="621"/>
      <c r="AA1017" s="621"/>
      <c r="AB1017" s="621"/>
      <c r="AC1017" s="621"/>
      <c r="AD1017" s="621"/>
      <c r="AE1017" s="621"/>
      <c r="AF1017" s="4" t="s">
        <v>1122</v>
      </c>
    </row>
    <row r="1018" spans="1:32" hidden="1" x14ac:dyDescent="0.3">
      <c r="A1018" s="421"/>
      <c r="B1018" s="40" t="s">
        <v>2254</v>
      </c>
      <c r="C1018" s="14" t="s">
        <v>2064</v>
      </c>
      <c r="D1018" s="11">
        <v>539.6</v>
      </c>
      <c r="E1018" s="11">
        <v>1234.7</v>
      </c>
      <c r="F1018" s="11">
        <v>2.2999999999999998</v>
      </c>
      <c r="G1018" s="215">
        <f>Tabla14914[[#This Row],[PPF (µmol/s)]]/Tabla14914[[#This Row],[Power use (W)]]</f>
        <v>2.2881764269829503</v>
      </c>
      <c r="H1018" s="197"/>
      <c r="I1018" s="197"/>
      <c r="J1018" s="226"/>
      <c r="K1018" s="226">
        <v>2.2881764269829503</v>
      </c>
      <c r="L1018" s="197"/>
      <c r="M1018" s="197"/>
      <c r="N1018" s="4" t="s">
        <v>2249</v>
      </c>
      <c r="S1018" s="562"/>
      <c r="T1018" s="546" t="s">
        <v>269</v>
      </c>
      <c r="U1018" s="545" t="s">
        <v>2086</v>
      </c>
      <c r="V1018" s="546">
        <v>608</v>
      </c>
      <c r="W1018" s="619"/>
      <c r="X1018" s="546"/>
      <c r="Y1018" s="677">
        <v>0</v>
      </c>
      <c r="Z1018" s="621"/>
      <c r="AA1018" s="621"/>
      <c r="AB1018" s="621"/>
      <c r="AC1018" s="621"/>
      <c r="AD1018" s="621"/>
      <c r="AE1018" s="621"/>
      <c r="AF1018" s="562" t="s">
        <v>1123</v>
      </c>
    </row>
    <row r="1019" spans="1:32" hidden="1" x14ac:dyDescent="0.3">
      <c r="A1019" s="421"/>
      <c r="B1019" s="40" t="s">
        <v>2255</v>
      </c>
      <c r="C1019" s="14" t="s">
        <v>2064</v>
      </c>
      <c r="D1019" s="11">
        <v>586.20000000000005</v>
      </c>
      <c r="E1019" s="11">
        <v>1224.2</v>
      </c>
      <c r="F1019" s="11">
        <v>2.09</v>
      </c>
      <c r="G1019" s="215">
        <f>Tabla14914[[#This Row],[PPF (µmol/s)]]/Tabla14914[[#This Row],[Power use (W)]]</f>
        <v>2.0883657454793587</v>
      </c>
      <c r="H1019" s="197"/>
      <c r="I1019" s="197"/>
      <c r="J1019" s="226"/>
      <c r="K1019" s="226">
        <v>2.0883657454793587</v>
      </c>
      <c r="L1019" s="197"/>
      <c r="M1019" s="197"/>
      <c r="N1019" s="4" t="s">
        <v>2250</v>
      </c>
      <c r="S1019" s="4"/>
      <c r="T1019" s="11" t="s">
        <v>270</v>
      </c>
      <c r="U1019" s="14" t="s">
        <v>2086</v>
      </c>
      <c r="V1019" s="11">
        <v>250</v>
      </c>
      <c r="W1019" s="619"/>
      <c r="X1019" s="11"/>
      <c r="Y1019" s="677">
        <v>0</v>
      </c>
      <c r="Z1019" s="621"/>
      <c r="AA1019" s="621"/>
      <c r="AB1019" s="621"/>
      <c r="AC1019" s="621"/>
      <c r="AD1019" s="621"/>
      <c r="AE1019" s="621"/>
      <c r="AF1019" s="4" t="s">
        <v>1124</v>
      </c>
    </row>
    <row r="1020" spans="1:32" hidden="1" x14ac:dyDescent="0.3">
      <c r="A1020" s="429"/>
      <c r="B1020" s="252" t="s">
        <v>2256</v>
      </c>
      <c r="C1020" s="14" t="s">
        <v>2064</v>
      </c>
      <c r="D1020" s="13">
        <v>582.9</v>
      </c>
      <c r="E1020" s="13">
        <v>1088.5</v>
      </c>
      <c r="F1020" s="13">
        <v>1.87</v>
      </c>
      <c r="G1020" s="215">
        <f>Tabla14914[[#This Row],[PPF (µmol/s)]]/Tabla14914[[#This Row],[Power use (W)]]</f>
        <v>1.8673872019214275</v>
      </c>
      <c r="H1020" s="197"/>
      <c r="I1020" s="197"/>
      <c r="J1020" s="226">
        <v>1.8673872019214275</v>
      </c>
      <c r="K1020" s="226"/>
      <c r="L1020" s="197"/>
      <c r="M1020" s="197"/>
      <c r="N1020" s="395" t="s">
        <v>2247</v>
      </c>
      <c r="S1020" s="562"/>
      <c r="T1020" s="546" t="s">
        <v>271</v>
      </c>
      <c r="U1020" s="545" t="s">
        <v>2086</v>
      </c>
      <c r="V1020" s="546">
        <v>200</v>
      </c>
      <c r="W1020" s="619"/>
      <c r="X1020" s="546"/>
      <c r="Y1020" s="677">
        <v>0</v>
      </c>
      <c r="Z1020" s="621"/>
      <c r="AA1020" s="621"/>
      <c r="AB1020" s="621"/>
      <c r="AC1020" s="621"/>
      <c r="AD1020" s="621"/>
      <c r="AE1020" s="621"/>
      <c r="AF1020" s="562" t="s">
        <v>1125</v>
      </c>
    </row>
    <row r="1021" spans="1:32" hidden="1" x14ac:dyDescent="0.3">
      <c r="A1021" s="421"/>
      <c r="B1021" s="40" t="s">
        <v>2257</v>
      </c>
      <c r="C1021" s="14" t="s">
        <v>2064</v>
      </c>
      <c r="D1021" s="11">
        <v>578.29999999999995</v>
      </c>
      <c r="E1021" s="11">
        <v>1143.7</v>
      </c>
      <c r="F1021" s="11">
        <v>2</v>
      </c>
      <c r="G1021" s="215">
        <f>Tabla14914[[#This Row],[PPF (µmol/s)]]/Tabla14914[[#This Row],[Power use (W)]]</f>
        <v>1.9776932388033894</v>
      </c>
      <c r="H1021" s="197"/>
      <c r="I1021" s="197"/>
      <c r="J1021" s="226">
        <v>1.9776932388033894</v>
      </c>
      <c r="K1021" s="226"/>
      <c r="L1021" s="197"/>
      <c r="M1021" s="197"/>
      <c r="N1021" s="4" t="s">
        <v>2248</v>
      </c>
      <c r="S1021" s="4"/>
      <c r="T1021" s="11" t="s">
        <v>272</v>
      </c>
      <c r="U1021" s="14" t="s">
        <v>2086</v>
      </c>
      <c r="V1021" s="11">
        <v>405</v>
      </c>
      <c r="W1021" s="619"/>
      <c r="X1021" s="11"/>
      <c r="Y1021" s="677">
        <v>0</v>
      </c>
      <c r="Z1021" s="621"/>
      <c r="AA1021" s="621"/>
      <c r="AB1021" s="621"/>
      <c r="AC1021" s="621"/>
      <c r="AD1021" s="621"/>
      <c r="AE1021" s="621"/>
      <c r="AF1021" s="4" t="s">
        <v>1126</v>
      </c>
    </row>
    <row r="1022" spans="1:32" hidden="1" x14ac:dyDescent="0.3">
      <c r="A1022" s="421"/>
      <c r="B1022" s="40" t="s">
        <v>2258</v>
      </c>
      <c r="C1022" s="14" t="s">
        <v>2064</v>
      </c>
      <c r="D1022" s="11">
        <v>545.79999999999995</v>
      </c>
      <c r="E1022" s="11">
        <v>1234.7</v>
      </c>
      <c r="F1022" s="11">
        <v>2.2999999999999998</v>
      </c>
      <c r="G1022" s="215">
        <f>Tabla14914[[#This Row],[PPF (µmol/s)]]/Tabla14914[[#This Row],[Power use (W)]]</f>
        <v>2.2621839501648959</v>
      </c>
      <c r="H1022" s="197"/>
      <c r="I1022" s="197"/>
      <c r="J1022" s="197"/>
      <c r="K1022" s="226">
        <v>2.2621839501648959</v>
      </c>
      <c r="L1022" s="197"/>
      <c r="M1022" s="197"/>
      <c r="N1022" s="4" t="s">
        <v>2249</v>
      </c>
      <c r="S1022" s="562"/>
      <c r="T1022" s="546" t="s">
        <v>273</v>
      </c>
      <c r="U1022" s="545" t="s">
        <v>2086</v>
      </c>
      <c r="V1022" s="546">
        <v>395</v>
      </c>
      <c r="W1022" s="619"/>
      <c r="X1022" s="546"/>
      <c r="Y1022" s="677">
        <v>0</v>
      </c>
      <c r="Z1022" s="621"/>
      <c r="AA1022" s="621"/>
      <c r="AB1022" s="621"/>
      <c r="AC1022" s="621"/>
      <c r="AD1022" s="621"/>
      <c r="AE1022" s="621"/>
      <c r="AF1022" s="562" t="s">
        <v>1110</v>
      </c>
    </row>
    <row r="1023" spans="1:32" hidden="1" x14ac:dyDescent="0.3">
      <c r="A1023" s="421"/>
      <c r="B1023" s="40" t="s">
        <v>2259</v>
      </c>
      <c r="C1023" s="14" t="s">
        <v>2064</v>
      </c>
      <c r="D1023" s="11">
        <v>591.4</v>
      </c>
      <c r="E1023" s="11">
        <v>1224.2</v>
      </c>
      <c r="F1023" s="11">
        <v>2.0699999999999998</v>
      </c>
      <c r="G1023" s="215">
        <f>Tabla14914[[#This Row],[PPF (µmol/s)]]/Tabla14914[[#This Row],[Power use (W)]]</f>
        <v>2.0700033818058845</v>
      </c>
      <c r="H1023" s="197"/>
      <c r="I1023" s="197"/>
      <c r="J1023" s="197"/>
      <c r="K1023" s="226">
        <v>2.0700033818058845</v>
      </c>
      <c r="L1023" s="197"/>
      <c r="M1023" s="197"/>
      <c r="N1023" s="66" t="s">
        <v>2250</v>
      </c>
      <c r="S1023" s="66"/>
      <c r="T1023" s="96" t="s">
        <v>540</v>
      </c>
      <c r="U1023" s="388" t="s">
        <v>2079</v>
      </c>
      <c r="V1023" s="96">
        <v>35</v>
      </c>
      <c r="W1023" s="619"/>
      <c r="X1023" s="619"/>
      <c r="Y1023" s="626">
        <v>0</v>
      </c>
      <c r="Z1023" s="621"/>
      <c r="AA1023" s="621"/>
      <c r="AB1023" s="621"/>
      <c r="AC1023" s="621"/>
      <c r="AD1023" s="621"/>
      <c r="AE1023" s="621"/>
      <c r="AF1023" s="66" t="s">
        <v>557</v>
      </c>
    </row>
    <row r="1024" spans="1:32" hidden="1" x14ac:dyDescent="0.3">
      <c r="A1024" s="421"/>
      <c r="B1024" s="40" t="s">
        <v>2261</v>
      </c>
      <c r="C1024" s="11" t="s">
        <v>82</v>
      </c>
      <c r="D1024" s="11">
        <v>192.3</v>
      </c>
      <c r="E1024" s="11">
        <v>491</v>
      </c>
      <c r="F1024" s="11">
        <v>2.6</v>
      </c>
      <c r="G1024" s="215">
        <f>Tabla14914[[#This Row],[PPF (µmol/s)]]/Tabla14914[[#This Row],[Power use (W)]]</f>
        <v>2.5533021320852831</v>
      </c>
      <c r="H1024" s="197"/>
      <c r="I1024" s="197"/>
      <c r="J1024" s="197"/>
      <c r="K1024" s="226"/>
      <c r="L1024" s="226">
        <v>2.5533021320852831</v>
      </c>
      <c r="M1024" s="197"/>
      <c r="N1024" s="66" t="s">
        <v>2269</v>
      </c>
      <c r="S1024" s="624"/>
      <c r="T1024" s="623" t="s">
        <v>541</v>
      </c>
      <c r="U1024" s="388" t="s">
        <v>2079</v>
      </c>
      <c r="V1024" s="623">
        <v>70</v>
      </c>
      <c r="W1024" s="619"/>
      <c r="X1024" s="619"/>
      <c r="Y1024" s="626">
        <v>0</v>
      </c>
      <c r="Z1024" s="621"/>
      <c r="AA1024" s="621"/>
      <c r="AB1024" s="621"/>
      <c r="AC1024" s="621"/>
      <c r="AD1024" s="621"/>
      <c r="AE1024" s="621"/>
      <c r="AF1024" s="624" t="s">
        <v>557</v>
      </c>
    </row>
    <row r="1025" spans="1:32" hidden="1" x14ac:dyDescent="0.3">
      <c r="A1025" s="421"/>
      <c r="B1025" s="40" t="s">
        <v>2262</v>
      </c>
      <c r="C1025" s="11" t="s">
        <v>82</v>
      </c>
      <c r="D1025" s="11">
        <v>198.6</v>
      </c>
      <c r="E1025" s="11">
        <v>533</v>
      </c>
      <c r="F1025" s="11">
        <v>2.7</v>
      </c>
      <c r="G1025" s="215">
        <f>Tabla14914[[#This Row],[PPF (µmol/s)]]/Tabla14914[[#This Row],[Power use (W)]]</f>
        <v>2.6837865055387713</v>
      </c>
      <c r="H1025" s="197"/>
      <c r="I1025" s="197"/>
      <c r="J1025" s="197"/>
      <c r="K1025" s="226"/>
      <c r="L1025" s="226">
        <v>2.6837865055387713</v>
      </c>
      <c r="M1025" s="197"/>
      <c r="N1025" s="66" t="s">
        <v>2270</v>
      </c>
      <c r="S1025" s="66"/>
      <c r="T1025" s="96" t="s">
        <v>542</v>
      </c>
      <c r="U1025" s="388" t="s">
        <v>2079</v>
      </c>
      <c r="V1025" s="96">
        <v>140</v>
      </c>
      <c r="W1025" s="619"/>
      <c r="X1025" s="619"/>
      <c r="Y1025" s="626">
        <v>0</v>
      </c>
      <c r="Z1025" s="621"/>
      <c r="AA1025" s="621"/>
      <c r="AB1025" s="621"/>
      <c r="AC1025" s="621"/>
      <c r="AD1025" s="621"/>
      <c r="AE1025" s="621"/>
      <c r="AF1025" s="66" t="s">
        <v>557</v>
      </c>
    </row>
    <row r="1026" spans="1:32" hidden="1" x14ac:dyDescent="0.3">
      <c r="A1026" s="421"/>
      <c r="B1026" s="40" t="s">
        <v>2263</v>
      </c>
      <c r="C1026" s="11" t="s">
        <v>82</v>
      </c>
      <c r="D1026" s="11">
        <v>200.63</v>
      </c>
      <c r="E1026" s="11">
        <v>491</v>
      </c>
      <c r="F1026" s="11">
        <v>2.5</v>
      </c>
      <c r="G1026" s="215">
        <f>Tabla14914[[#This Row],[PPF (µmol/s)]]/Tabla14914[[#This Row],[Power use (W)]]</f>
        <v>2.4472910332452775</v>
      </c>
      <c r="H1026" s="197"/>
      <c r="I1026" s="197"/>
      <c r="J1026" s="197"/>
      <c r="K1026" s="226">
        <v>2.4472910332452775</v>
      </c>
      <c r="L1026" s="226"/>
      <c r="M1026" s="197"/>
      <c r="N1026" s="66" t="s">
        <v>2271</v>
      </c>
      <c r="S1026" s="30" t="s">
        <v>818</v>
      </c>
      <c r="T1026" s="14" t="s">
        <v>817</v>
      </c>
      <c r="U1026" s="14" t="s">
        <v>2079</v>
      </c>
      <c r="V1026" s="14">
        <v>1150</v>
      </c>
      <c r="W1026" s="14">
        <v>2300</v>
      </c>
      <c r="X1026" s="180">
        <v>2.85</v>
      </c>
      <c r="Y1026" s="238">
        <v>2</v>
      </c>
      <c r="Z1026" s="209"/>
      <c r="AA1026" s="209"/>
      <c r="AB1026" s="209"/>
      <c r="AC1026" s="209"/>
      <c r="AD1026" s="240">
        <v>2.85</v>
      </c>
      <c r="AE1026" s="209"/>
      <c r="AF1026" s="6" t="s">
        <v>1255</v>
      </c>
    </row>
    <row r="1027" spans="1:32" hidden="1" x14ac:dyDescent="0.3">
      <c r="A1027" s="421"/>
      <c r="B1027" s="40" t="s">
        <v>2264</v>
      </c>
      <c r="C1027" s="11" t="s">
        <v>82</v>
      </c>
      <c r="D1027" s="11">
        <v>184.07</v>
      </c>
      <c r="E1027" s="11">
        <v>491</v>
      </c>
      <c r="F1027" s="11">
        <v>2.7</v>
      </c>
      <c r="G1027" s="215">
        <f>Tabla14914[[#This Row],[PPF (µmol/s)]]/Tabla14914[[#This Row],[Power use (W)]]</f>
        <v>2.6674634649861466</v>
      </c>
      <c r="H1027" s="197"/>
      <c r="I1027" s="197"/>
      <c r="J1027" s="197"/>
      <c r="K1027" s="197"/>
      <c r="L1027" s="226">
        <v>2.6674634649861466</v>
      </c>
      <c r="M1027" s="197"/>
      <c r="N1027" s="66" t="s">
        <v>2269</v>
      </c>
      <c r="S1027" s="562"/>
      <c r="T1027" s="546" t="s">
        <v>1386</v>
      </c>
      <c r="U1027" s="546" t="s">
        <v>2109</v>
      </c>
      <c r="V1027" s="619"/>
      <c r="W1027" s="619"/>
      <c r="X1027" s="619"/>
      <c r="Y1027" s="644"/>
      <c r="Z1027" s="621"/>
      <c r="AA1027" s="621"/>
      <c r="AB1027" s="621"/>
      <c r="AC1027" s="621"/>
      <c r="AD1027" s="621"/>
      <c r="AE1027" s="621"/>
      <c r="AF1027" s="562"/>
    </row>
    <row r="1028" spans="1:32" hidden="1" x14ac:dyDescent="0.3">
      <c r="A1028" s="421"/>
      <c r="B1028" s="40" t="s">
        <v>2265</v>
      </c>
      <c r="C1028" s="11" t="s">
        <v>82</v>
      </c>
      <c r="D1028" s="11">
        <v>190.34</v>
      </c>
      <c r="E1028" s="11">
        <v>533</v>
      </c>
      <c r="F1028" s="11">
        <v>2.8</v>
      </c>
      <c r="G1028" s="215">
        <f>Tabla14914[[#This Row],[PPF (µmol/s)]]/Tabla14914[[#This Row],[Power use (W)]]</f>
        <v>2.8002521803089206</v>
      </c>
      <c r="H1028" s="197"/>
      <c r="I1028" s="197"/>
      <c r="J1028" s="197"/>
      <c r="K1028" s="197"/>
      <c r="L1028" s="226">
        <v>2.8002521803089206</v>
      </c>
      <c r="M1028" s="197"/>
      <c r="N1028" s="66" t="s">
        <v>2270</v>
      </c>
      <c r="S1028" s="598" t="s">
        <v>1487</v>
      </c>
      <c r="T1028" s="545" t="s">
        <v>1396</v>
      </c>
      <c r="U1028" s="545" t="s">
        <v>2111</v>
      </c>
      <c r="V1028" s="545">
        <v>800</v>
      </c>
      <c r="W1028" s="545">
        <v>1730</v>
      </c>
      <c r="X1028" s="545">
        <v>2.23</v>
      </c>
      <c r="Y1028" s="171">
        <v>2.1625000000000001</v>
      </c>
      <c r="Z1028" s="621"/>
      <c r="AA1028" s="621"/>
      <c r="AB1028" s="621"/>
      <c r="AC1028" s="622">
        <v>2.23</v>
      </c>
      <c r="AD1028" s="621"/>
      <c r="AE1028" s="621"/>
      <c r="AF1028" s="574" t="s">
        <v>1399</v>
      </c>
    </row>
    <row r="1029" spans="1:32" hidden="1" x14ac:dyDescent="0.3">
      <c r="A1029" s="421"/>
      <c r="B1029" s="40" t="s">
        <v>2266</v>
      </c>
      <c r="C1029" s="11" t="s">
        <v>82</v>
      </c>
      <c r="D1029" s="11">
        <v>193.34</v>
      </c>
      <c r="E1029" s="11">
        <v>491</v>
      </c>
      <c r="F1029" s="11">
        <v>2.5</v>
      </c>
      <c r="G1029" s="215">
        <f>Tabla14914[[#This Row],[PPF (µmol/s)]]/Tabla14914[[#This Row],[Power use (W)]]</f>
        <v>2.5395676011172026</v>
      </c>
      <c r="H1029" s="197"/>
      <c r="I1029" s="197"/>
      <c r="J1029" s="197"/>
      <c r="K1029" s="197"/>
      <c r="L1029" s="226">
        <v>2.5395676011172026</v>
      </c>
      <c r="M1029" s="197"/>
      <c r="N1029" s="66" t="s">
        <v>2271</v>
      </c>
      <c r="S1029" s="569" t="s">
        <v>2019</v>
      </c>
      <c r="T1029" s="546" t="s">
        <v>1401</v>
      </c>
      <c r="U1029" s="546" t="s">
        <v>2079</v>
      </c>
      <c r="V1029" s="546">
        <v>400</v>
      </c>
      <c r="W1029" s="546">
        <v>888</v>
      </c>
      <c r="X1029" s="546">
        <v>2.23</v>
      </c>
      <c r="Y1029" s="171">
        <v>2.2200000000000002</v>
      </c>
      <c r="Z1029" s="621"/>
      <c r="AA1029" s="621"/>
      <c r="AB1029" s="621"/>
      <c r="AC1029" s="622">
        <v>2.23</v>
      </c>
      <c r="AD1029" s="621"/>
      <c r="AE1029" s="621"/>
      <c r="AF1029" s="574" t="s">
        <v>1399</v>
      </c>
    </row>
    <row r="1030" spans="1:32" hidden="1" x14ac:dyDescent="0.3">
      <c r="A1030" s="421"/>
      <c r="B1030" s="40" t="s">
        <v>2267</v>
      </c>
      <c r="C1030" s="11" t="s">
        <v>82</v>
      </c>
      <c r="D1030" s="11">
        <v>295.32</v>
      </c>
      <c r="E1030" s="11">
        <v>761</v>
      </c>
      <c r="F1030" s="11">
        <v>2.6</v>
      </c>
      <c r="G1030" s="215">
        <f>Tabla14914[[#This Row],[PPF (µmol/s)]]/Tabla14914[[#This Row],[Power use (W)]]</f>
        <v>2.5768657727211162</v>
      </c>
      <c r="H1030" s="197"/>
      <c r="I1030" s="197"/>
      <c r="J1030" s="197"/>
      <c r="K1030" s="197"/>
      <c r="L1030" s="226">
        <v>2.5768657727211162</v>
      </c>
      <c r="M1030" s="197"/>
      <c r="N1030" s="4" t="s">
        <v>2269</v>
      </c>
      <c r="S1030" s="4"/>
      <c r="T1030" s="11" t="s">
        <v>1402</v>
      </c>
      <c r="U1030" s="11" t="s">
        <v>2079</v>
      </c>
      <c r="V1030" s="11">
        <v>400</v>
      </c>
      <c r="W1030" s="11">
        <v>888</v>
      </c>
      <c r="X1030" s="11">
        <v>2.23</v>
      </c>
      <c r="Y1030" s="171">
        <v>2.2200000000000002</v>
      </c>
      <c r="Z1030" s="621"/>
      <c r="AA1030" s="621"/>
      <c r="AB1030" s="621"/>
      <c r="AC1030" s="622">
        <v>2.23</v>
      </c>
      <c r="AD1030" s="621"/>
      <c r="AE1030" s="621"/>
      <c r="AF1030" s="6" t="s">
        <v>1399</v>
      </c>
    </row>
    <row r="1031" spans="1:32" hidden="1" x14ac:dyDescent="0.3">
      <c r="A1031" s="429"/>
      <c r="B1031" s="252" t="s">
        <v>2268</v>
      </c>
      <c r="C1031" s="13" t="s">
        <v>82</v>
      </c>
      <c r="D1031" s="13">
        <v>288.17</v>
      </c>
      <c r="E1031" s="13">
        <v>761</v>
      </c>
      <c r="F1031" s="13">
        <v>2.6</v>
      </c>
      <c r="G1031" s="215">
        <f>Tabla14914[[#This Row],[PPF (µmol/s)]]/Tabla14914[[#This Row],[Power use (W)]]</f>
        <v>2.6408023041954403</v>
      </c>
      <c r="H1031" s="197"/>
      <c r="I1031" s="197"/>
      <c r="J1031" s="197"/>
      <c r="K1031" s="197"/>
      <c r="L1031" s="226">
        <v>2.6408023041954403</v>
      </c>
      <c r="M1031" s="197"/>
      <c r="N1031" s="8" t="s">
        <v>2269</v>
      </c>
      <c r="S1031" s="562"/>
      <c r="T1031" s="546" t="s">
        <v>1403</v>
      </c>
      <c r="U1031" s="546" t="s">
        <v>2079</v>
      </c>
      <c r="V1031" s="546">
        <v>200</v>
      </c>
      <c r="W1031" s="546">
        <v>439</v>
      </c>
      <c r="X1031" s="546">
        <v>2.23</v>
      </c>
      <c r="Y1031" s="171">
        <v>2.1949999999999998</v>
      </c>
      <c r="Z1031" s="621"/>
      <c r="AA1031" s="621"/>
      <c r="AB1031" s="621"/>
      <c r="AC1031" s="622">
        <v>2.23</v>
      </c>
      <c r="AD1031" s="621"/>
      <c r="AE1031" s="621"/>
      <c r="AF1031" s="574" t="s">
        <v>1399</v>
      </c>
    </row>
    <row r="1032" spans="1:32" ht="18.600000000000001" hidden="1" thickBot="1" x14ac:dyDescent="0.4">
      <c r="A1032" s="56" t="s">
        <v>2274</v>
      </c>
      <c r="B1032" s="15"/>
      <c r="C1032" s="27"/>
      <c r="D1032" s="27"/>
      <c r="E1032" s="27"/>
      <c r="F1032" s="27"/>
      <c r="G1032" s="158"/>
      <c r="H1032" s="190"/>
      <c r="I1032" s="190"/>
      <c r="J1032" s="190"/>
      <c r="K1032" s="190"/>
      <c r="L1032" s="190"/>
      <c r="M1032" s="190"/>
      <c r="N1032" s="16"/>
      <c r="S1032" s="4" t="s">
        <v>1486</v>
      </c>
      <c r="T1032" s="11" t="s">
        <v>1404</v>
      </c>
      <c r="U1032" s="11" t="s">
        <v>2079</v>
      </c>
      <c r="V1032" s="11">
        <v>200</v>
      </c>
      <c r="W1032" s="11">
        <v>439</v>
      </c>
      <c r="X1032" s="11">
        <v>2.23</v>
      </c>
      <c r="Y1032" s="171">
        <v>2.1949999999999998</v>
      </c>
      <c r="Z1032" s="621"/>
      <c r="AA1032" s="621"/>
      <c r="AB1032" s="621"/>
      <c r="AC1032" s="622">
        <v>2.23</v>
      </c>
      <c r="AD1032" s="621"/>
      <c r="AE1032" s="621"/>
      <c r="AF1032" s="6" t="s">
        <v>1399</v>
      </c>
    </row>
    <row r="1033" spans="1:32" hidden="1" x14ac:dyDescent="0.3">
      <c r="A1033" s="426" t="s">
        <v>2275</v>
      </c>
      <c r="B1033" s="10" t="s">
        <v>2276</v>
      </c>
      <c r="C1033" s="14" t="s">
        <v>308</v>
      </c>
      <c r="D1033" s="14">
        <v>1000</v>
      </c>
      <c r="E1033" s="14">
        <v>2320</v>
      </c>
      <c r="F1033" s="14">
        <v>2.2999999999999998</v>
      </c>
      <c r="G1033" s="457">
        <f>Tabla14914[[#This Row],[PPF (µmol/s)]]/Tabla14914[[#This Row],[Power use (W)]]</f>
        <v>2.3199999999999998</v>
      </c>
      <c r="H1033" s="197"/>
      <c r="I1033" s="197"/>
      <c r="J1033" s="197"/>
      <c r="K1033" s="197">
        <v>2.3199999999999998</v>
      </c>
      <c r="L1033" s="197"/>
      <c r="M1033" s="197"/>
      <c r="N1033" s="6" t="s">
        <v>2278</v>
      </c>
      <c r="S1033" s="4"/>
      <c r="T1033" s="11" t="s">
        <v>1406</v>
      </c>
      <c r="U1033" s="173" t="s">
        <v>2079</v>
      </c>
      <c r="V1033" s="11">
        <v>200</v>
      </c>
      <c r="W1033" s="619"/>
      <c r="X1033" s="619"/>
      <c r="Y1033" s="644">
        <v>0</v>
      </c>
      <c r="Z1033" s="621"/>
      <c r="AA1033" s="621"/>
      <c r="AB1033" s="621"/>
      <c r="AC1033" s="621"/>
      <c r="AD1033" s="621"/>
      <c r="AE1033" s="621"/>
      <c r="AF1033" s="4" t="s">
        <v>1480</v>
      </c>
    </row>
    <row r="1034" spans="1:32" hidden="1" x14ac:dyDescent="0.3">
      <c r="A1034" s="35" t="s">
        <v>2277</v>
      </c>
      <c r="B1034" s="40"/>
      <c r="C1034" s="11"/>
      <c r="D1034" s="11"/>
      <c r="E1034" s="11"/>
      <c r="F1034" s="11"/>
      <c r="G1034" s="77"/>
      <c r="H1034" s="197"/>
      <c r="I1034" s="197"/>
      <c r="J1034" s="197"/>
      <c r="K1034" s="197"/>
      <c r="L1034" s="197"/>
      <c r="M1034" s="197"/>
      <c r="N1034" s="4"/>
      <c r="S1034" s="562"/>
      <c r="T1034" s="546" t="s">
        <v>1479</v>
      </c>
      <c r="U1034" s="173" t="s">
        <v>2079</v>
      </c>
      <c r="V1034" s="546">
        <v>400</v>
      </c>
      <c r="W1034" s="619"/>
      <c r="X1034" s="619"/>
      <c r="Y1034" s="644">
        <v>0</v>
      </c>
      <c r="Z1034" s="621"/>
      <c r="AA1034" s="621"/>
      <c r="AB1034" s="621"/>
      <c r="AC1034" s="621"/>
      <c r="AD1034" s="621"/>
      <c r="AE1034" s="621"/>
      <c r="AF1034" s="562" t="s">
        <v>1480</v>
      </c>
    </row>
    <row r="1035" spans="1:32" hidden="1" x14ac:dyDescent="0.3">
      <c r="A1035" s="280" t="s">
        <v>2019</v>
      </c>
      <c r="B1035" s="252"/>
      <c r="C1035" s="13"/>
      <c r="D1035" s="13"/>
      <c r="E1035" s="13"/>
      <c r="F1035" s="13"/>
      <c r="G1035" s="77"/>
      <c r="H1035" s="197"/>
      <c r="I1035" s="197"/>
      <c r="J1035" s="197"/>
      <c r="K1035" s="197"/>
      <c r="L1035" s="197"/>
      <c r="M1035" s="197"/>
      <c r="N1035" s="8"/>
      <c r="S1035" s="4"/>
      <c r="T1035" s="11" t="s">
        <v>1481</v>
      </c>
      <c r="U1035" s="173" t="s">
        <v>2079</v>
      </c>
      <c r="V1035" s="11">
        <v>800</v>
      </c>
      <c r="W1035" s="619"/>
      <c r="X1035" s="619"/>
      <c r="Y1035" s="644">
        <v>0</v>
      </c>
      <c r="Z1035" s="621"/>
      <c r="AA1035" s="621"/>
      <c r="AB1035" s="621"/>
      <c r="AC1035" s="621"/>
      <c r="AD1035" s="621"/>
      <c r="AE1035" s="621"/>
      <c r="AF1035" s="4" t="s">
        <v>1482</v>
      </c>
    </row>
    <row r="1036" spans="1:32" ht="18.600000000000001" hidden="1" thickBot="1" x14ac:dyDescent="0.4">
      <c r="A1036" s="56" t="s">
        <v>2279</v>
      </c>
      <c r="B1036" s="15"/>
      <c r="C1036" s="27"/>
      <c r="D1036" s="27"/>
      <c r="E1036" s="27"/>
      <c r="F1036" s="27"/>
      <c r="G1036" s="158"/>
      <c r="H1036" s="190"/>
      <c r="I1036" s="190"/>
      <c r="J1036" s="190"/>
      <c r="K1036" s="190"/>
      <c r="L1036" s="190"/>
      <c r="M1036" s="190"/>
      <c r="N1036" s="16"/>
      <c r="S1036" s="28" t="s">
        <v>1595</v>
      </c>
      <c r="T1036" s="66" t="s">
        <v>1580</v>
      </c>
      <c r="U1036" s="96" t="s">
        <v>2079</v>
      </c>
      <c r="V1036" s="66">
        <v>1260</v>
      </c>
      <c r="W1036" s="630"/>
      <c r="X1036" s="630"/>
      <c r="Y1036" s="678">
        <v>0</v>
      </c>
      <c r="Z1036" s="621"/>
      <c r="AA1036" s="621"/>
      <c r="AB1036" s="621"/>
      <c r="AC1036" s="621"/>
      <c r="AD1036" s="621"/>
      <c r="AE1036" s="621"/>
      <c r="AF1036" s="66" t="s">
        <v>1589</v>
      </c>
    </row>
    <row r="1037" spans="1:32" hidden="1" x14ac:dyDescent="0.3">
      <c r="A1037" s="428" t="s">
        <v>2286</v>
      </c>
      <c r="B1037" s="10" t="s">
        <v>2280</v>
      </c>
      <c r="C1037" s="65" t="s">
        <v>547</v>
      </c>
      <c r="D1037" s="14">
        <v>90</v>
      </c>
      <c r="E1037" s="154"/>
      <c r="F1037" s="154"/>
      <c r="G1037" s="458">
        <f>Tabla14914[[#This Row],[PPF (µmol/s)]]/Tabla14914[[#This Row],[Power use (W)]]</f>
        <v>0</v>
      </c>
      <c r="H1037" s="197"/>
      <c r="I1037" s="197"/>
      <c r="J1037" s="197"/>
      <c r="K1037" s="197"/>
      <c r="L1037" s="197"/>
      <c r="M1037" s="197"/>
      <c r="N1037" s="6" t="s">
        <v>2288</v>
      </c>
      <c r="S1037" s="623" t="s">
        <v>1596</v>
      </c>
      <c r="T1037" s="624" t="s">
        <v>1582</v>
      </c>
      <c r="U1037" s="623" t="s">
        <v>2079</v>
      </c>
      <c r="V1037" s="624">
        <v>1050</v>
      </c>
      <c r="W1037" s="630"/>
      <c r="X1037" s="630"/>
      <c r="Y1037" s="678">
        <v>0</v>
      </c>
      <c r="Z1037" s="621"/>
      <c r="AA1037" s="621"/>
      <c r="AB1037" s="621"/>
      <c r="AC1037" s="621"/>
      <c r="AD1037" s="621"/>
      <c r="AE1037" s="621"/>
      <c r="AF1037" s="624" t="s">
        <v>1590</v>
      </c>
    </row>
    <row r="1038" spans="1:32" hidden="1" x14ac:dyDescent="0.3">
      <c r="A1038" s="35" t="s">
        <v>2287</v>
      </c>
      <c r="B1038" s="40" t="s">
        <v>2282</v>
      </c>
      <c r="C1038" s="65" t="s">
        <v>547</v>
      </c>
      <c r="D1038" s="11">
        <v>470</v>
      </c>
      <c r="E1038" s="154"/>
      <c r="F1038" s="154"/>
      <c r="G1038" s="458">
        <f>Tabla14914[[#This Row],[PPF (µmol/s)]]/Tabla14914[[#This Row],[Power use (W)]]</f>
        <v>0</v>
      </c>
      <c r="H1038" s="197"/>
      <c r="I1038" s="197"/>
      <c r="J1038" s="197"/>
      <c r="K1038" s="197"/>
      <c r="L1038" s="197"/>
      <c r="M1038" s="197"/>
      <c r="N1038" s="6" t="s">
        <v>2289</v>
      </c>
      <c r="S1038" s="96" t="s">
        <v>2021</v>
      </c>
      <c r="T1038" s="66" t="s">
        <v>1583</v>
      </c>
      <c r="U1038" s="96" t="s">
        <v>2079</v>
      </c>
      <c r="V1038" s="66">
        <v>840</v>
      </c>
      <c r="W1038" s="630"/>
      <c r="X1038" s="630"/>
      <c r="Y1038" s="678">
        <v>0</v>
      </c>
      <c r="Z1038" s="621"/>
      <c r="AA1038" s="621"/>
      <c r="AB1038" s="621"/>
      <c r="AC1038" s="621"/>
      <c r="AD1038" s="621"/>
      <c r="AE1038" s="621"/>
      <c r="AF1038" s="66" t="s">
        <v>1591</v>
      </c>
    </row>
    <row r="1039" spans="1:32" hidden="1" x14ac:dyDescent="0.3">
      <c r="A1039" s="11" t="s">
        <v>2021</v>
      </c>
      <c r="B1039" s="40" t="s">
        <v>2283</v>
      </c>
      <c r="C1039" s="65" t="s">
        <v>547</v>
      </c>
      <c r="D1039" s="13">
        <v>900</v>
      </c>
      <c r="E1039" s="154"/>
      <c r="F1039" s="154"/>
      <c r="G1039" s="458">
        <f>Tabla14914[[#This Row],[PPF (µmol/s)]]/Tabla14914[[#This Row],[Power use (W)]]</f>
        <v>0</v>
      </c>
      <c r="H1039" s="197"/>
      <c r="I1039" s="197"/>
      <c r="J1039" s="197"/>
      <c r="K1039" s="197"/>
      <c r="L1039" s="197"/>
      <c r="M1039" s="197"/>
      <c r="N1039" s="6" t="s">
        <v>2290</v>
      </c>
      <c r="S1039" s="624"/>
      <c r="T1039" s="624" t="s">
        <v>1585</v>
      </c>
      <c r="U1039" s="623" t="s">
        <v>2079</v>
      </c>
      <c r="V1039" s="624">
        <v>630</v>
      </c>
      <c r="W1039" s="630"/>
      <c r="X1039" s="630"/>
      <c r="Y1039" s="678">
        <v>0</v>
      </c>
      <c r="Z1039" s="621"/>
      <c r="AA1039" s="621"/>
      <c r="AB1039" s="621"/>
      <c r="AC1039" s="621"/>
      <c r="AD1039" s="621"/>
      <c r="AE1039" s="621"/>
      <c r="AF1039" s="624" t="s">
        <v>1592</v>
      </c>
    </row>
    <row r="1040" spans="1:32" hidden="1" x14ac:dyDescent="0.3">
      <c r="A1040" s="35"/>
      <c r="B1040" s="40" t="s">
        <v>2284</v>
      </c>
      <c r="C1040" s="65" t="s">
        <v>547</v>
      </c>
      <c r="D1040" s="11">
        <v>600</v>
      </c>
      <c r="E1040" s="154"/>
      <c r="F1040" s="154"/>
      <c r="G1040" s="458">
        <f>Tabla14914[[#This Row],[PPF (µmol/s)]]/Tabla14914[[#This Row],[Power use (W)]]</f>
        <v>0</v>
      </c>
      <c r="H1040" s="197"/>
      <c r="I1040" s="197"/>
      <c r="J1040" s="197"/>
      <c r="K1040" s="197"/>
      <c r="L1040" s="197"/>
      <c r="M1040" s="197"/>
      <c r="N1040" s="6" t="s">
        <v>2291</v>
      </c>
      <c r="S1040" s="4"/>
      <c r="T1040" s="11" t="s">
        <v>1587</v>
      </c>
      <c r="U1040" s="96" t="s">
        <v>2079</v>
      </c>
      <c r="V1040" s="11">
        <v>420</v>
      </c>
      <c r="W1040" s="630"/>
      <c r="X1040" s="630"/>
      <c r="Y1040" s="678">
        <v>0</v>
      </c>
      <c r="Z1040" s="621"/>
      <c r="AA1040" s="621"/>
      <c r="AB1040" s="621"/>
      <c r="AC1040" s="621"/>
      <c r="AD1040" s="621"/>
      <c r="AE1040" s="621"/>
      <c r="AF1040" s="66" t="s">
        <v>1593</v>
      </c>
    </row>
    <row r="1041" spans="1:32" hidden="1" x14ac:dyDescent="0.3">
      <c r="A1041" s="429"/>
      <c r="B1041" s="252" t="s">
        <v>2285</v>
      </c>
      <c r="C1041" s="84" t="s">
        <v>547</v>
      </c>
      <c r="D1041" s="13">
        <v>420</v>
      </c>
      <c r="E1041" s="154"/>
      <c r="F1041" s="154"/>
      <c r="G1041" s="458">
        <f>Tabla14914[[#This Row],[PPF (µmol/s)]]/Tabla14914[[#This Row],[Power use (W)]]</f>
        <v>0</v>
      </c>
      <c r="H1041" s="197"/>
      <c r="I1041" s="197"/>
      <c r="J1041" s="197"/>
      <c r="K1041" s="197"/>
      <c r="L1041" s="197"/>
      <c r="M1041" s="197"/>
      <c r="N1041" s="114" t="s">
        <v>2292</v>
      </c>
      <c r="S1041" s="575"/>
      <c r="T1041" s="552" t="s">
        <v>1588</v>
      </c>
      <c r="U1041" s="623" t="s">
        <v>2079</v>
      </c>
      <c r="V1041" s="552">
        <v>210</v>
      </c>
      <c r="W1041" s="648"/>
      <c r="X1041" s="648"/>
      <c r="Y1041" s="679">
        <v>0</v>
      </c>
      <c r="Z1041" s="621"/>
      <c r="AA1041" s="621"/>
      <c r="AB1041" s="621"/>
      <c r="AC1041" s="621"/>
      <c r="AD1041" s="621"/>
      <c r="AE1041" s="621"/>
      <c r="AF1041" s="638" t="s">
        <v>1594</v>
      </c>
    </row>
    <row r="1042" spans="1:32" ht="18.600000000000001" hidden="1" thickBot="1" x14ac:dyDescent="0.4">
      <c r="A1042" s="56" t="s">
        <v>2293</v>
      </c>
      <c r="B1042" s="404"/>
      <c r="C1042" s="70"/>
      <c r="D1042" s="70"/>
      <c r="E1042" s="70"/>
      <c r="F1042" s="70"/>
      <c r="G1042" s="161"/>
      <c r="H1042" s="191"/>
      <c r="I1042" s="191"/>
      <c r="J1042" s="191"/>
      <c r="K1042" s="191"/>
      <c r="L1042" s="191"/>
      <c r="M1042" s="191"/>
      <c r="N1042" s="71"/>
      <c r="S1042" s="575"/>
      <c r="T1042" s="552" t="s">
        <v>1610</v>
      </c>
      <c r="U1042" s="552" t="s">
        <v>2079</v>
      </c>
      <c r="V1042" s="552">
        <v>500</v>
      </c>
      <c r="W1042" s="630"/>
      <c r="X1042" s="630"/>
      <c r="Y1042" s="625">
        <v>0</v>
      </c>
      <c r="Z1042" s="621"/>
      <c r="AA1042" s="621"/>
      <c r="AB1042" s="621"/>
      <c r="AC1042" s="621"/>
      <c r="AD1042" s="621"/>
      <c r="AE1042" s="621"/>
      <c r="AF1042" s="562" t="s">
        <v>1611</v>
      </c>
    </row>
    <row r="1043" spans="1:32" hidden="1" x14ac:dyDescent="0.3">
      <c r="A1043" s="428" t="s">
        <v>2646</v>
      </c>
      <c r="B1043" s="10" t="s">
        <v>2294</v>
      </c>
      <c r="C1043" s="14" t="s">
        <v>2069</v>
      </c>
      <c r="D1043" s="14">
        <v>1480</v>
      </c>
      <c r="E1043" s="57">
        <v>4529</v>
      </c>
      <c r="F1043" s="462">
        <v>3.31</v>
      </c>
      <c r="G1043" s="220">
        <f>Tabla14914[[#This Row],[PPF (µmol/s)]]/Tabla14914[[#This Row],[Power use (W)]]</f>
        <v>3.0601351351351354</v>
      </c>
      <c r="H1043" s="197"/>
      <c r="I1043" s="197"/>
      <c r="J1043" s="197"/>
      <c r="K1043" s="197"/>
      <c r="L1043" s="197"/>
      <c r="M1043" s="197">
        <v>3.31</v>
      </c>
      <c r="N1043" s="6" t="s">
        <v>2295</v>
      </c>
      <c r="S1043" s="556" t="s">
        <v>2237</v>
      </c>
      <c r="T1043" s="544" t="s">
        <v>2202</v>
      </c>
      <c r="U1043" s="545" t="s">
        <v>2079</v>
      </c>
      <c r="V1043" s="545">
        <v>110</v>
      </c>
      <c r="W1043" s="630"/>
      <c r="X1043" s="630"/>
      <c r="Y1043" s="458">
        <v>0</v>
      </c>
      <c r="Z1043" s="197"/>
      <c r="AA1043" s="197"/>
      <c r="AB1043" s="197"/>
      <c r="AC1043" s="197"/>
      <c r="AD1043" s="197"/>
      <c r="AE1043" s="197"/>
      <c r="AF1043" s="574" t="s">
        <v>2203</v>
      </c>
    </row>
    <row r="1044" spans="1:32" hidden="1" x14ac:dyDescent="0.3">
      <c r="A1044" s="35" t="s">
        <v>2647</v>
      </c>
      <c r="B1044" s="40" t="s">
        <v>2296</v>
      </c>
      <c r="C1044" s="14" t="s">
        <v>308</v>
      </c>
      <c r="D1044" s="11">
        <v>600</v>
      </c>
      <c r="E1044" s="11">
        <v>1680</v>
      </c>
      <c r="F1044" s="170">
        <v>2.9</v>
      </c>
      <c r="G1044" s="220">
        <f>Tabla14914[[#This Row],[PPF (µmol/s)]]/Tabla14914[[#This Row],[Power use (W)]]</f>
        <v>2.8</v>
      </c>
      <c r="H1044" s="197"/>
      <c r="I1044" s="197"/>
      <c r="J1044" s="197"/>
      <c r="K1044" s="197"/>
      <c r="L1044" s="197">
        <v>2.9</v>
      </c>
      <c r="M1044" s="197"/>
      <c r="N1044" s="4" t="s">
        <v>2297</v>
      </c>
      <c r="S1044" s="35" t="s">
        <v>2238</v>
      </c>
      <c r="T1044" s="10" t="s">
        <v>2204</v>
      </c>
      <c r="U1044" s="14" t="s">
        <v>2079</v>
      </c>
      <c r="V1044" s="11">
        <v>181</v>
      </c>
      <c r="W1044" s="630"/>
      <c r="X1044" s="630"/>
      <c r="Y1044" s="458">
        <v>0</v>
      </c>
      <c r="Z1044" s="197"/>
      <c r="AA1044" s="197"/>
      <c r="AB1044" s="197"/>
      <c r="AC1044" s="197"/>
      <c r="AD1044" s="197"/>
      <c r="AE1044" s="197"/>
      <c r="AF1044" s="6" t="s">
        <v>2203</v>
      </c>
    </row>
    <row r="1045" spans="1:32" hidden="1" x14ac:dyDescent="0.3">
      <c r="A1045" s="280" t="s">
        <v>2019</v>
      </c>
      <c r="B1045" s="40" t="s">
        <v>2298</v>
      </c>
      <c r="C1045" s="14" t="s">
        <v>308</v>
      </c>
      <c r="D1045" s="11">
        <v>1000</v>
      </c>
      <c r="E1045" s="11">
        <v>2800</v>
      </c>
      <c r="F1045" s="170">
        <v>2.9</v>
      </c>
      <c r="G1045" s="220">
        <f>Tabla14914[[#This Row],[PPF (µmol/s)]]/Tabla14914[[#This Row],[Power use (W)]]</f>
        <v>2.8</v>
      </c>
      <c r="H1045" s="197"/>
      <c r="I1045" s="197"/>
      <c r="J1045" s="197"/>
      <c r="K1045" s="197"/>
      <c r="L1045" s="197">
        <v>2.9</v>
      </c>
      <c r="M1045" s="197"/>
      <c r="N1045" s="4" t="s">
        <v>2299</v>
      </c>
      <c r="S1045" s="547"/>
      <c r="T1045" s="544" t="s">
        <v>2205</v>
      </c>
      <c r="U1045" s="545" t="s">
        <v>2079</v>
      </c>
      <c r="V1045" s="546">
        <v>240</v>
      </c>
      <c r="W1045" s="630"/>
      <c r="X1045" s="630"/>
      <c r="Y1045" s="458">
        <v>0</v>
      </c>
      <c r="Z1045" s="197"/>
      <c r="AA1045" s="197"/>
      <c r="AB1045" s="197"/>
      <c r="AC1045" s="197"/>
      <c r="AD1045" s="197"/>
      <c r="AE1045" s="197"/>
      <c r="AF1045" s="574" t="s">
        <v>2203</v>
      </c>
    </row>
    <row r="1046" spans="1:32" hidden="1" x14ac:dyDescent="0.3">
      <c r="A1046" s="429"/>
      <c r="B1046" s="252" t="s">
        <v>2300</v>
      </c>
      <c r="C1046" s="13" t="s">
        <v>98</v>
      </c>
      <c r="D1046" s="13">
        <v>1200</v>
      </c>
      <c r="E1046" s="13">
        <v>2400</v>
      </c>
      <c r="F1046" s="175">
        <v>2.5</v>
      </c>
      <c r="G1046" s="220">
        <f>Tabla14914[[#This Row],[PPF (µmol/s)]]/Tabla14914[[#This Row],[Power use (W)]]</f>
        <v>2</v>
      </c>
      <c r="H1046" s="197"/>
      <c r="I1046" s="197"/>
      <c r="J1046" s="197"/>
      <c r="K1046" s="197"/>
      <c r="L1046" s="197">
        <v>2.5</v>
      </c>
      <c r="M1046" s="197"/>
      <c r="N1046" s="8" t="s">
        <v>2301</v>
      </c>
      <c r="S1046" s="421" t="s">
        <v>2211</v>
      </c>
      <c r="T1046" s="10" t="s">
        <v>2206</v>
      </c>
      <c r="U1046" s="14" t="s">
        <v>2079</v>
      </c>
      <c r="V1046" s="11">
        <v>290</v>
      </c>
      <c r="W1046" s="630"/>
      <c r="X1046" s="630"/>
      <c r="Y1046" s="458">
        <v>0</v>
      </c>
      <c r="Z1046" s="197"/>
      <c r="AA1046" s="197"/>
      <c r="AB1046" s="197"/>
      <c r="AC1046" s="197"/>
      <c r="AD1046" s="197"/>
      <c r="AE1046" s="197"/>
      <c r="AF1046" s="6" t="s">
        <v>2203</v>
      </c>
    </row>
    <row r="1047" spans="1:32" ht="18.600000000000001" hidden="1" thickBot="1" x14ac:dyDescent="0.4">
      <c r="A1047" s="56" t="s">
        <v>2302</v>
      </c>
      <c r="B1047" s="15"/>
      <c r="C1047" s="27"/>
      <c r="D1047" s="27"/>
      <c r="E1047" s="27"/>
      <c r="F1047" s="27"/>
      <c r="G1047" s="158"/>
      <c r="H1047" s="190"/>
      <c r="I1047" s="190"/>
      <c r="J1047" s="190"/>
      <c r="K1047" s="190"/>
      <c r="L1047" s="190"/>
      <c r="M1047" s="190"/>
      <c r="N1047" s="16"/>
      <c r="S1047" s="547"/>
      <c r="T1047" s="544" t="s">
        <v>2207</v>
      </c>
      <c r="U1047" s="545" t="s">
        <v>2079</v>
      </c>
      <c r="V1047" s="546">
        <v>360</v>
      </c>
      <c r="W1047" s="630"/>
      <c r="X1047" s="630"/>
      <c r="Y1047" s="458">
        <v>0</v>
      </c>
      <c r="Z1047" s="197"/>
      <c r="AA1047" s="197"/>
      <c r="AB1047" s="197"/>
      <c r="AC1047" s="197"/>
      <c r="AD1047" s="197"/>
      <c r="AE1047" s="197"/>
      <c r="AF1047" s="574" t="s">
        <v>2203</v>
      </c>
    </row>
    <row r="1048" spans="1:32" hidden="1" x14ac:dyDescent="0.3">
      <c r="A1048" s="426" t="s">
        <v>2310</v>
      </c>
      <c r="B1048" s="10" t="s">
        <v>2303</v>
      </c>
      <c r="C1048" s="14" t="s">
        <v>2076</v>
      </c>
      <c r="D1048" s="14">
        <v>600</v>
      </c>
      <c r="E1048" s="14">
        <v>1100</v>
      </c>
      <c r="F1048" s="14">
        <v>1.8</v>
      </c>
      <c r="G1048" s="215">
        <f>Tabla14914[[#This Row],[PPF (µmol/s)]]/Tabla14914[[#This Row],[Power use (W)]]</f>
        <v>1.8333333333333333</v>
      </c>
      <c r="H1048" s="197"/>
      <c r="I1048" s="197"/>
      <c r="J1048" s="226">
        <v>1.8333333333333333</v>
      </c>
      <c r="K1048" s="197"/>
      <c r="L1048" s="197"/>
      <c r="M1048" s="197"/>
      <c r="N1048" s="6" t="s">
        <v>2304</v>
      </c>
      <c r="S1048" s="421"/>
      <c r="T1048" s="10" t="s">
        <v>2208</v>
      </c>
      <c r="U1048" s="14" t="s">
        <v>2079</v>
      </c>
      <c r="V1048" s="11">
        <v>480</v>
      </c>
      <c r="W1048" s="630"/>
      <c r="X1048" s="630"/>
      <c r="Y1048" s="458">
        <v>0</v>
      </c>
      <c r="Z1048" s="197"/>
      <c r="AA1048" s="197"/>
      <c r="AB1048" s="197"/>
      <c r="AC1048" s="197"/>
      <c r="AD1048" s="197"/>
      <c r="AE1048" s="197"/>
      <c r="AF1048" s="6" t="s">
        <v>2203</v>
      </c>
    </row>
    <row r="1049" spans="1:32" hidden="1" x14ac:dyDescent="0.3">
      <c r="A1049" s="421" t="s">
        <v>2311</v>
      </c>
      <c r="B1049" s="40" t="s">
        <v>2305</v>
      </c>
      <c r="C1049" s="14" t="s">
        <v>424</v>
      </c>
      <c r="D1049" s="11">
        <v>40</v>
      </c>
      <c r="E1049" s="11">
        <v>103</v>
      </c>
      <c r="F1049" s="11">
        <v>2.5</v>
      </c>
      <c r="G1049" s="215">
        <f>Tabla14914[[#This Row],[PPF (µmol/s)]]/Tabla14914[[#This Row],[Power use (W)]]</f>
        <v>2.5750000000000002</v>
      </c>
      <c r="H1049" s="197"/>
      <c r="I1049" s="197"/>
      <c r="J1049" s="226"/>
      <c r="K1049" s="197"/>
      <c r="L1049" s="226">
        <v>2.5750000000000002</v>
      </c>
      <c r="M1049" s="197"/>
      <c r="N1049" s="4" t="s">
        <v>2306</v>
      </c>
      <c r="S1049" s="547"/>
      <c r="T1049" s="544" t="s">
        <v>2209</v>
      </c>
      <c r="U1049" s="545" t="s">
        <v>2079</v>
      </c>
      <c r="V1049" s="546">
        <v>540</v>
      </c>
      <c r="W1049" s="630"/>
      <c r="X1049" s="630"/>
      <c r="Y1049" s="458">
        <v>0</v>
      </c>
      <c r="Z1049" s="197"/>
      <c r="AA1049" s="197"/>
      <c r="AB1049" s="197"/>
      <c r="AC1049" s="197"/>
      <c r="AD1049" s="197"/>
      <c r="AE1049" s="197"/>
      <c r="AF1049" s="574" t="s">
        <v>2203</v>
      </c>
    </row>
    <row r="1050" spans="1:32" hidden="1" x14ac:dyDescent="0.3">
      <c r="A1050" s="280" t="s">
        <v>2019</v>
      </c>
      <c r="B1050" s="40" t="s">
        <v>2307</v>
      </c>
      <c r="C1050" s="14" t="s">
        <v>82</v>
      </c>
      <c r="D1050" s="11">
        <v>20</v>
      </c>
      <c r="E1050" s="11">
        <v>36</v>
      </c>
      <c r="F1050" s="11">
        <v>1.8</v>
      </c>
      <c r="G1050" s="215">
        <f>Tabla14914[[#This Row],[PPF (µmol/s)]]/Tabla14914[[#This Row],[Power use (W)]]</f>
        <v>1.8</v>
      </c>
      <c r="H1050" s="197"/>
      <c r="I1050" s="197"/>
      <c r="J1050" s="226">
        <v>1.8</v>
      </c>
      <c r="K1050" s="197"/>
      <c r="L1050" s="197"/>
      <c r="M1050" s="197"/>
      <c r="N1050" s="4" t="s">
        <v>2312</v>
      </c>
      <c r="S1050" s="421"/>
      <c r="T1050" s="10" t="s">
        <v>2210</v>
      </c>
      <c r="U1050" s="14" t="s">
        <v>2079</v>
      </c>
      <c r="V1050" s="11">
        <v>580</v>
      </c>
      <c r="W1050" s="630"/>
      <c r="X1050" s="630"/>
      <c r="Y1050" s="458">
        <v>0</v>
      </c>
      <c r="Z1050" s="197"/>
      <c r="AA1050" s="197"/>
      <c r="AB1050" s="197"/>
      <c r="AC1050" s="197"/>
      <c r="AD1050" s="197"/>
      <c r="AE1050" s="197"/>
      <c r="AF1050" s="6" t="s">
        <v>2203</v>
      </c>
    </row>
    <row r="1051" spans="1:32" hidden="1" x14ac:dyDescent="0.3">
      <c r="A1051" s="429" t="s">
        <v>2309</v>
      </c>
      <c r="B1051" s="252" t="s">
        <v>2308</v>
      </c>
      <c r="C1051" s="26" t="s">
        <v>82</v>
      </c>
      <c r="D1051" s="13">
        <v>10</v>
      </c>
      <c r="E1051" s="13">
        <v>18</v>
      </c>
      <c r="F1051" s="13">
        <v>1.8</v>
      </c>
      <c r="G1051" s="215">
        <f>Tabla14914[[#This Row],[PPF (µmol/s)]]/Tabla14914[[#This Row],[Power use (W)]]</f>
        <v>1.8</v>
      </c>
      <c r="H1051" s="197"/>
      <c r="I1051" s="197"/>
      <c r="J1051" s="226">
        <v>1.8</v>
      </c>
      <c r="K1051" s="197"/>
      <c r="L1051" s="197"/>
      <c r="M1051" s="197"/>
      <c r="N1051" s="8" t="s">
        <v>2312</v>
      </c>
      <c r="S1051" s="421"/>
      <c r="T1051" s="40" t="s">
        <v>2408</v>
      </c>
      <c r="U1051" s="11" t="s">
        <v>2079</v>
      </c>
      <c r="V1051" s="11">
        <v>100</v>
      </c>
      <c r="W1051" s="11">
        <v>230</v>
      </c>
      <c r="X1051" s="170">
        <v>2.2999999999999998</v>
      </c>
      <c r="Y1051" s="224">
        <v>2.2999999999999998</v>
      </c>
      <c r="Z1051" s="197"/>
      <c r="AA1051" s="197"/>
      <c r="AB1051" s="197"/>
      <c r="AC1051" s="197">
        <v>2.2999999999999998</v>
      </c>
      <c r="AD1051" s="197"/>
      <c r="AE1051" s="197"/>
      <c r="AF1051" s="6" t="s">
        <v>2412</v>
      </c>
    </row>
    <row r="1052" spans="1:32" ht="18.600000000000001" hidden="1" thickBot="1" x14ac:dyDescent="0.4">
      <c r="A1052" s="56" t="s">
        <v>2314</v>
      </c>
      <c r="B1052" s="15"/>
      <c r="C1052" s="27"/>
      <c r="D1052" s="27"/>
      <c r="E1052" s="27"/>
      <c r="F1052" s="27"/>
      <c r="G1052" s="158"/>
      <c r="H1052" s="190"/>
      <c r="I1052" s="190"/>
      <c r="J1052" s="190"/>
      <c r="K1052" s="190"/>
      <c r="L1052" s="190"/>
      <c r="M1052" s="190"/>
      <c r="N1052" s="16"/>
      <c r="S1052" s="547"/>
      <c r="T1052" s="554" t="s">
        <v>2409</v>
      </c>
      <c r="U1052" s="546" t="s">
        <v>2079</v>
      </c>
      <c r="V1052" s="546">
        <v>180</v>
      </c>
      <c r="W1052" s="546">
        <v>414</v>
      </c>
      <c r="X1052" s="170">
        <v>2.2999999999999998</v>
      </c>
      <c r="Y1052" s="610">
        <v>2.2999999999999998</v>
      </c>
      <c r="Z1052" s="197"/>
      <c r="AA1052" s="197"/>
      <c r="AB1052" s="197"/>
      <c r="AC1052" s="197">
        <v>2.2999999999999998</v>
      </c>
      <c r="AD1052" s="197"/>
      <c r="AE1052" s="197"/>
      <c r="AF1052" s="562" t="s">
        <v>2413</v>
      </c>
    </row>
    <row r="1053" spans="1:32" hidden="1" x14ac:dyDescent="0.3">
      <c r="A1053" s="428" t="s">
        <v>2318</v>
      </c>
      <c r="B1053" s="10" t="s">
        <v>2313</v>
      </c>
      <c r="C1053" s="14" t="s">
        <v>2102</v>
      </c>
      <c r="D1053" s="14">
        <v>300</v>
      </c>
      <c r="E1053" s="153"/>
      <c r="F1053" s="153"/>
      <c r="G1053" s="458">
        <f>Tabla14914[[#This Row],[PPF (µmol/s)]]/Tabla14914[[#This Row],[Power use (W)]]</f>
        <v>0</v>
      </c>
      <c r="H1053" s="197"/>
      <c r="I1053" s="197"/>
      <c r="J1053" s="197"/>
      <c r="K1053" s="197"/>
      <c r="L1053" s="197"/>
      <c r="M1053" s="197"/>
      <c r="N1053" s="6" t="s">
        <v>2315</v>
      </c>
      <c r="S1053" s="421"/>
      <c r="T1053" s="40" t="s">
        <v>2410</v>
      </c>
      <c r="U1053" s="11" t="s">
        <v>2079</v>
      </c>
      <c r="V1053" s="11">
        <v>200</v>
      </c>
      <c r="W1053" s="11">
        <v>529</v>
      </c>
      <c r="X1053" s="170">
        <v>2.2999999999999998</v>
      </c>
      <c r="Y1053" s="224">
        <v>2.645</v>
      </c>
      <c r="Z1053" s="197"/>
      <c r="AA1053" s="197"/>
      <c r="AB1053" s="197"/>
      <c r="AC1053" s="197">
        <v>2.2999999999999998</v>
      </c>
      <c r="AD1053" s="197"/>
      <c r="AE1053" s="197"/>
      <c r="AF1053" s="4" t="s">
        <v>2414</v>
      </c>
    </row>
    <row r="1054" spans="1:32" hidden="1" x14ac:dyDescent="0.3">
      <c r="A1054" s="35" t="s">
        <v>2322</v>
      </c>
      <c r="B1054" s="10" t="s">
        <v>2316</v>
      </c>
      <c r="C1054" s="14" t="s">
        <v>2102</v>
      </c>
      <c r="D1054" s="11">
        <v>400</v>
      </c>
      <c r="E1054" s="153"/>
      <c r="F1054" s="153"/>
      <c r="G1054" s="458">
        <f>Tabla14914[[#This Row],[PPF (µmol/s)]]/Tabla14914[[#This Row],[Power use (W)]]</f>
        <v>0</v>
      </c>
      <c r="H1054" s="197"/>
      <c r="I1054" s="197"/>
      <c r="J1054" s="197"/>
      <c r="K1054" s="197"/>
      <c r="L1054" s="197"/>
      <c r="M1054" s="197"/>
      <c r="N1054" s="6" t="s">
        <v>2315</v>
      </c>
      <c r="S1054" s="547"/>
      <c r="T1054" s="554" t="s">
        <v>2411</v>
      </c>
      <c r="U1054" s="546" t="s">
        <v>2079</v>
      </c>
      <c r="V1054" s="546">
        <v>300</v>
      </c>
      <c r="W1054" s="546">
        <v>690</v>
      </c>
      <c r="X1054" s="170">
        <v>2.2999999999999998</v>
      </c>
      <c r="Y1054" s="610">
        <v>2.2999999999999998</v>
      </c>
      <c r="Z1054" s="197"/>
      <c r="AA1054" s="197"/>
      <c r="AB1054" s="197"/>
      <c r="AC1054" s="197">
        <v>2.2999999999999998</v>
      </c>
      <c r="AD1054" s="197"/>
      <c r="AE1054" s="197"/>
      <c r="AF1054" s="562" t="s">
        <v>2415</v>
      </c>
    </row>
    <row r="1055" spans="1:32" hidden="1" x14ac:dyDescent="0.3">
      <c r="A1055" s="11" t="s">
        <v>2021</v>
      </c>
      <c r="B1055" s="10" t="s">
        <v>2317</v>
      </c>
      <c r="C1055" s="14" t="s">
        <v>2102</v>
      </c>
      <c r="D1055" s="11">
        <v>450</v>
      </c>
      <c r="E1055" s="153"/>
      <c r="F1055" s="153"/>
      <c r="G1055" s="458">
        <f>Tabla14914[[#This Row],[PPF (µmol/s)]]/Tabla14914[[#This Row],[Power use (W)]]</f>
        <v>0</v>
      </c>
      <c r="H1055" s="197"/>
      <c r="I1055" s="197"/>
      <c r="J1055" s="197"/>
      <c r="K1055" s="197"/>
      <c r="L1055" s="197"/>
      <c r="M1055" s="197"/>
      <c r="N1055" s="6" t="s">
        <v>2315</v>
      </c>
      <c r="S1055" s="556" t="s">
        <v>2843</v>
      </c>
      <c r="T1055" s="545" t="s">
        <v>2844</v>
      </c>
      <c r="U1055" s="545" t="s">
        <v>2079</v>
      </c>
      <c r="V1055" s="545">
        <v>220</v>
      </c>
      <c r="W1055" s="630"/>
      <c r="X1055" s="630"/>
      <c r="Y1055" s="492">
        <v>0</v>
      </c>
      <c r="Z1055" s="197"/>
      <c r="AA1055" s="197"/>
      <c r="AB1055" s="197"/>
      <c r="AC1055" s="197"/>
      <c r="AD1055" s="197"/>
      <c r="AE1055" s="197"/>
      <c r="AF1055" s="574" t="s">
        <v>2846</v>
      </c>
    </row>
    <row r="1056" spans="1:32" hidden="1" x14ac:dyDescent="0.3">
      <c r="A1056" s="421"/>
      <c r="B1056" s="40" t="s">
        <v>2319</v>
      </c>
      <c r="C1056" s="14" t="s">
        <v>2065</v>
      </c>
      <c r="D1056" s="11">
        <v>210</v>
      </c>
      <c r="E1056" s="153"/>
      <c r="F1056" s="153"/>
      <c r="G1056" s="458">
        <f>Tabla14914[[#This Row],[PPF (µmol/s)]]/Tabla14914[[#This Row],[Power use (W)]]</f>
        <v>0</v>
      </c>
      <c r="H1056" s="197"/>
      <c r="I1056" s="197"/>
      <c r="J1056" s="197"/>
      <c r="K1056" s="197"/>
      <c r="L1056" s="197"/>
      <c r="M1056" s="197"/>
      <c r="N1056" s="4" t="s">
        <v>252</v>
      </c>
      <c r="S1056" s="35" t="s">
        <v>2861</v>
      </c>
      <c r="T1056" s="11" t="s">
        <v>2845</v>
      </c>
      <c r="U1056" s="14" t="s">
        <v>2079</v>
      </c>
      <c r="V1056" s="11">
        <v>320</v>
      </c>
      <c r="W1056" s="630"/>
      <c r="X1056" s="630"/>
      <c r="Y1056" s="492">
        <v>0</v>
      </c>
      <c r="Z1056" s="197"/>
      <c r="AA1056" s="197"/>
      <c r="AB1056" s="197"/>
      <c r="AC1056" s="197"/>
      <c r="AD1056" s="197"/>
      <c r="AE1056" s="197"/>
      <c r="AF1056" s="6" t="s">
        <v>2847</v>
      </c>
    </row>
    <row r="1057" spans="1:32" hidden="1" x14ac:dyDescent="0.3">
      <c r="A1057" s="421"/>
      <c r="B1057" s="40" t="s">
        <v>2320</v>
      </c>
      <c r="C1057" s="14" t="s">
        <v>308</v>
      </c>
      <c r="D1057" s="11">
        <v>650</v>
      </c>
      <c r="E1057" s="153"/>
      <c r="F1057" s="153"/>
      <c r="G1057" s="458">
        <f>Tabla14914[[#This Row],[PPF (µmol/s)]]/Tabla14914[[#This Row],[Power use (W)]]</f>
        <v>0</v>
      </c>
      <c r="H1057" s="197"/>
      <c r="I1057" s="197"/>
      <c r="J1057" s="197"/>
      <c r="K1057" s="197"/>
      <c r="L1057" s="197"/>
      <c r="M1057" s="197"/>
      <c r="N1057" s="4" t="s">
        <v>252</v>
      </c>
      <c r="S1057" s="547"/>
      <c r="T1057" s="546" t="s">
        <v>2848</v>
      </c>
      <c r="U1057" s="545" t="s">
        <v>2079</v>
      </c>
      <c r="V1057" s="546">
        <v>420</v>
      </c>
      <c r="W1057" s="630"/>
      <c r="X1057" s="630"/>
      <c r="Y1057" s="492">
        <v>0</v>
      </c>
      <c r="Z1057" s="197"/>
      <c r="AA1057" s="197"/>
      <c r="AB1057" s="197"/>
      <c r="AC1057" s="197"/>
      <c r="AD1057" s="197"/>
      <c r="AE1057" s="197"/>
      <c r="AF1057" s="574" t="s">
        <v>2847</v>
      </c>
    </row>
    <row r="1058" spans="1:32" hidden="1" x14ac:dyDescent="0.3">
      <c r="A1058" s="429"/>
      <c r="B1058" s="252" t="s">
        <v>2321</v>
      </c>
      <c r="C1058" s="26" t="s">
        <v>424</v>
      </c>
      <c r="D1058" s="13">
        <v>63</v>
      </c>
      <c r="E1058" s="154"/>
      <c r="F1058" s="154"/>
      <c r="G1058" s="458">
        <f>Tabla14914[[#This Row],[PPF (µmol/s)]]/Tabla14914[[#This Row],[Power use (W)]]</f>
        <v>0</v>
      </c>
      <c r="H1058" s="197"/>
      <c r="I1058" s="197"/>
      <c r="J1058" s="197"/>
      <c r="K1058" s="197"/>
      <c r="L1058" s="197"/>
      <c r="M1058" s="197"/>
      <c r="N1058" s="8" t="s">
        <v>252</v>
      </c>
      <c r="S1058" s="428" t="s">
        <v>2906</v>
      </c>
      <c r="T1058" s="14" t="s">
        <v>2896</v>
      </c>
      <c r="U1058" s="14" t="s">
        <v>2079</v>
      </c>
      <c r="V1058" s="14">
        <v>205</v>
      </c>
      <c r="W1058" s="14">
        <v>320</v>
      </c>
      <c r="X1058" s="630"/>
      <c r="Y1058" s="492">
        <v>1.5609756097560976</v>
      </c>
      <c r="Z1058" s="197"/>
      <c r="AA1058" s="197"/>
      <c r="AB1058" s="197"/>
      <c r="AC1058" s="197"/>
      <c r="AD1058" s="197"/>
      <c r="AE1058" s="197"/>
      <c r="AF1058" s="6" t="s">
        <v>2901</v>
      </c>
    </row>
    <row r="1059" spans="1:32" ht="18.600000000000001" hidden="1" thickBot="1" x14ac:dyDescent="0.4">
      <c r="A1059" s="56" t="s">
        <v>2323</v>
      </c>
      <c r="B1059" s="15"/>
      <c r="C1059" s="27"/>
      <c r="D1059" s="27"/>
      <c r="E1059" s="27"/>
      <c r="F1059" s="27"/>
      <c r="G1059" s="158"/>
      <c r="H1059" s="190"/>
      <c r="I1059" s="190"/>
      <c r="J1059" s="190"/>
      <c r="K1059" s="190"/>
      <c r="L1059" s="190"/>
      <c r="M1059" s="190"/>
      <c r="N1059" s="16"/>
      <c r="S1059" s="578" t="s">
        <v>2907</v>
      </c>
      <c r="T1059" s="545" t="s">
        <v>2897</v>
      </c>
      <c r="U1059" s="545" t="s">
        <v>2079</v>
      </c>
      <c r="V1059" s="546">
        <v>410</v>
      </c>
      <c r="W1059" s="546">
        <v>641</v>
      </c>
      <c r="X1059" s="630"/>
      <c r="Y1059" s="492">
        <v>1.5634146341463415</v>
      </c>
      <c r="Z1059" s="197"/>
      <c r="AA1059" s="197"/>
      <c r="AB1059" s="197"/>
      <c r="AC1059" s="197"/>
      <c r="AD1059" s="197"/>
      <c r="AE1059" s="197"/>
      <c r="AF1059" s="574" t="s">
        <v>2902</v>
      </c>
    </row>
    <row r="1060" spans="1:32" hidden="1" x14ac:dyDescent="0.3">
      <c r="A1060" s="428" t="s">
        <v>2327</v>
      </c>
      <c r="B1060" s="10" t="s">
        <v>2324</v>
      </c>
      <c r="C1060" s="14" t="s">
        <v>424</v>
      </c>
      <c r="D1060" s="14">
        <v>600</v>
      </c>
      <c r="E1060" s="14">
        <v>1475</v>
      </c>
      <c r="F1060" s="14">
        <v>2.5</v>
      </c>
      <c r="G1060" s="215">
        <f>Tabla14914[[#This Row],[PPF (µmol/s)]]/Tabla14914[[#This Row],[Power use (W)]]</f>
        <v>2.4583333333333335</v>
      </c>
      <c r="H1060" s="197"/>
      <c r="I1060" s="197"/>
      <c r="J1060" s="197"/>
      <c r="K1060" s="226">
        <v>2.4583333333333335</v>
      </c>
      <c r="L1060" s="197"/>
      <c r="M1060" s="197"/>
      <c r="N1060" s="6" t="s">
        <v>2325</v>
      </c>
      <c r="S1060" s="421"/>
      <c r="T1060" s="14" t="s">
        <v>2898</v>
      </c>
      <c r="U1060" s="14" t="s">
        <v>2079</v>
      </c>
      <c r="V1060" s="11">
        <v>615</v>
      </c>
      <c r="W1060" s="11">
        <v>961</v>
      </c>
      <c r="X1060" s="630"/>
      <c r="Y1060" s="492">
        <v>1.5626016260162601</v>
      </c>
      <c r="Z1060" s="197"/>
      <c r="AA1060" s="197"/>
      <c r="AB1060" s="197"/>
      <c r="AC1060" s="197"/>
      <c r="AD1060" s="197"/>
      <c r="AE1060" s="197"/>
      <c r="AF1060" s="6" t="s">
        <v>2903</v>
      </c>
    </row>
    <row r="1061" spans="1:32" hidden="1" x14ac:dyDescent="0.3">
      <c r="A1061" s="35" t="s">
        <v>2328</v>
      </c>
      <c r="B1061" s="40" t="s">
        <v>2326</v>
      </c>
      <c r="C1061" s="14" t="s">
        <v>424</v>
      </c>
      <c r="D1061" s="14">
        <v>600</v>
      </c>
      <c r="E1061" s="14">
        <v>1475</v>
      </c>
      <c r="F1061" s="14">
        <v>2.5</v>
      </c>
      <c r="G1061" s="215">
        <f>Tabla14914[[#This Row],[PPF (µmol/s)]]/Tabla14914[[#This Row],[Power use (W)]]</f>
        <v>2.4583333333333335</v>
      </c>
      <c r="H1061" s="197"/>
      <c r="I1061" s="197"/>
      <c r="J1061" s="197"/>
      <c r="K1061" s="226">
        <v>2.4583333333333335</v>
      </c>
      <c r="L1061" s="197"/>
      <c r="M1061" s="197"/>
      <c r="N1061" s="6" t="s">
        <v>2325</v>
      </c>
      <c r="S1061" s="547"/>
      <c r="T1061" s="545" t="s">
        <v>2899</v>
      </c>
      <c r="U1061" s="545" t="s">
        <v>2079</v>
      </c>
      <c r="V1061" s="546">
        <v>820</v>
      </c>
      <c r="W1061" s="546">
        <v>1282</v>
      </c>
      <c r="X1061" s="630"/>
      <c r="Y1061" s="492">
        <v>1.5634146341463415</v>
      </c>
      <c r="Z1061" s="197"/>
      <c r="AA1061" s="197"/>
      <c r="AB1061" s="197"/>
      <c r="AC1061" s="197"/>
      <c r="AD1061" s="197"/>
      <c r="AE1061" s="197"/>
      <c r="AF1061" s="574" t="s">
        <v>2904</v>
      </c>
    </row>
    <row r="1062" spans="1:32" hidden="1" x14ac:dyDescent="0.3">
      <c r="A1062" s="280" t="s">
        <v>2019</v>
      </c>
      <c r="B1062" s="252"/>
      <c r="C1062" s="13"/>
      <c r="D1062" s="13"/>
      <c r="E1062" s="13"/>
      <c r="F1062" s="13"/>
      <c r="G1062" s="77"/>
      <c r="H1062" s="197"/>
      <c r="I1062" s="197"/>
      <c r="J1062" s="197"/>
      <c r="K1062" s="197"/>
      <c r="L1062" s="197"/>
      <c r="M1062" s="197"/>
      <c r="N1062" s="8"/>
      <c r="S1062" s="429"/>
      <c r="T1062" s="26" t="s">
        <v>2900</v>
      </c>
      <c r="U1062" s="26" t="s">
        <v>2079</v>
      </c>
      <c r="V1062" s="13">
        <v>1025</v>
      </c>
      <c r="W1062" s="13">
        <v>1602</v>
      </c>
      <c r="X1062" s="648"/>
      <c r="Y1062" s="492">
        <v>1.5629268292682927</v>
      </c>
      <c r="Z1062" s="197"/>
      <c r="AA1062" s="197"/>
      <c r="AB1062" s="197"/>
      <c r="AC1062" s="197"/>
      <c r="AD1062" s="197"/>
      <c r="AE1062" s="197"/>
      <c r="AF1062" s="114" t="s">
        <v>2905</v>
      </c>
    </row>
    <row r="1063" spans="1:32" ht="18.600000000000001" hidden="1" thickBot="1" x14ac:dyDescent="0.4">
      <c r="A1063" s="56" t="s">
        <v>2329</v>
      </c>
      <c r="B1063" s="15"/>
      <c r="C1063" s="27"/>
      <c r="D1063" s="27"/>
      <c r="E1063" s="27"/>
      <c r="F1063" s="27"/>
      <c r="G1063" s="158"/>
      <c r="H1063" s="190"/>
      <c r="I1063" s="190"/>
      <c r="J1063" s="190"/>
      <c r="K1063" s="190"/>
      <c r="L1063" s="190"/>
      <c r="M1063" s="190"/>
      <c r="N1063" s="16"/>
      <c r="S1063" s="435" t="s">
        <v>3016</v>
      </c>
      <c r="T1063" s="26" t="s">
        <v>3002</v>
      </c>
      <c r="U1063" s="26" t="s">
        <v>2079</v>
      </c>
      <c r="V1063" s="26">
        <v>150</v>
      </c>
      <c r="W1063" s="26">
        <v>650</v>
      </c>
      <c r="X1063" s="630"/>
      <c r="Y1063" s="492">
        <v>4.333333333333333</v>
      </c>
      <c r="Z1063" s="197"/>
      <c r="AA1063" s="197"/>
      <c r="AB1063" s="197"/>
      <c r="AC1063" s="197"/>
      <c r="AD1063" s="197"/>
      <c r="AE1063" s="197"/>
      <c r="AF1063" s="114" t="s">
        <v>3003</v>
      </c>
    </row>
    <row r="1064" spans="1:32" hidden="1" x14ac:dyDescent="0.3">
      <c r="A1064" s="430" t="s">
        <v>2330</v>
      </c>
      <c r="B1064" s="405" t="s">
        <v>2332</v>
      </c>
      <c r="C1064" s="11" t="s">
        <v>2156</v>
      </c>
      <c r="D1064" s="26">
        <v>36</v>
      </c>
      <c r="E1064" s="153"/>
      <c r="F1064" s="153"/>
      <c r="G1064" s="458">
        <f>Tabla14914[[#This Row],[PPF (µmol/s)]]/Tabla14914[[#This Row],[Power use (W)]]</f>
        <v>0</v>
      </c>
      <c r="H1064" s="197"/>
      <c r="I1064" s="197"/>
      <c r="J1064" s="197"/>
      <c r="K1064" s="197"/>
      <c r="L1064" s="197"/>
      <c r="M1064" s="197"/>
      <c r="N1064" s="114" t="s">
        <v>2333</v>
      </c>
      <c r="S1064" s="426" t="s">
        <v>3034</v>
      </c>
      <c r="T1064" s="14" t="s">
        <v>3022</v>
      </c>
      <c r="U1064" s="14" t="s">
        <v>3020</v>
      </c>
      <c r="V1064" s="14">
        <v>84</v>
      </c>
      <c r="W1064" s="14">
        <v>235</v>
      </c>
      <c r="X1064" s="14">
        <v>2.8</v>
      </c>
      <c r="Y1064" s="493">
        <v>2.7976190476190474</v>
      </c>
      <c r="Z1064" s="197"/>
      <c r="AA1064" s="197"/>
      <c r="AB1064" s="197"/>
      <c r="AC1064" s="197"/>
      <c r="AD1064" s="226">
        <v>2.7976190476190474</v>
      </c>
      <c r="AE1064" s="197"/>
      <c r="AF1064" s="6" t="s">
        <v>3021</v>
      </c>
    </row>
    <row r="1065" spans="1:32" hidden="1" x14ac:dyDescent="0.3">
      <c r="A1065" s="35" t="s">
        <v>2331</v>
      </c>
      <c r="B1065" s="40"/>
      <c r="C1065" s="11"/>
      <c r="D1065" s="11"/>
      <c r="E1065" s="11"/>
      <c r="F1065" s="11"/>
      <c r="G1065" s="77"/>
      <c r="H1065" s="197"/>
      <c r="I1065" s="197"/>
      <c r="J1065" s="197"/>
      <c r="K1065" s="197"/>
      <c r="L1065" s="197"/>
      <c r="M1065" s="197"/>
      <c r="N1065" s="4"/>
      <c r="S1065" s="547" t="s">
        <v>3035</v>
      </c>
      <c r="T1065" s="546" t="s">
        <v>3023</v>
      </c>
      <c r="U1065" s="545" t="s">
        <v>3020</v>
      </c>
      <c r="V1065" s="546">
        <v>125</v>
      </c>
      <c r="W1065" s="546">
        <v>363</v>
      </c>
      <c r="X1065" s="546">
        <v>2.9</v>
      </c>
      <c r="Y1065" s="493">
        <v>2.9039999999999999</v>
      </c>
      <c r="Z1065" s="197"/>
      <c r="AA1065" s="197"/>
      <c r="AB1065" s="197"/>
      <c r="AC1065" s="197"/>
      <c r="AD1065" s="226">
        <v>2.9039999999999999</v>
      </c>
      <c r="AE1065" s="197"/>
      <c r="AF1065" s="574" t="s">
        <v>3024</v>
      </c>
    </row>
    <row r="1066" spans="1:32" hidden="1" x14ac:dyDescent="0.3">
      <c r="A1066" s="11" t="s">
        <v>2021</v>
      </c>
      <c r="B1066" s="252"/>
      <c r="C1066" s="13"/>
      <c r="D1066" s="13"/>
      <c r="E1066" s="13"/>
      <c r="F1066" s="13"/>
      <c r="G1066" s="77"/>
      <c r="H1066" s="197"/>
      <c r="I1066" s="197"/>
      <c r="J1066" s="197"/>
      <c r="K1066" s="197"/>
      <c r="L1066" s="197"/>
      <c r="M1066" s="197"/>
      <c r="N1066" s="8"/>
      <c r="S1066" s="280" t="s">
        <v>2019</v>
      </c>
      <c r="T1066" s="11" t="s">
        <v>3025</v>
      </c>
      <c r="U1066" s="14" t="s">
        <v>3026</v>
      </c>
      <c r="V1066" s="11">
        <v>336</v>
      </c>
      <c r="W1066" s="11">
        <v>940</v>
      </c>
      <c r="X1066" s="11">
        <v>2.8</v>
      </c>
      <c r="Y1066" s="493">
        <v>2.7976190476190474</v>
      </c>
      <c r="Z1066" s="197"/>
      <c r="AA1066" s="197"/>
      <c r="AB1066" s="197"/>
      <c r="AC1066" s="197"/>
      <c r="AD1066" s="226">
        <v>2.7976190476190474</v>
      </c>
      <c r="AE1066" s="197"/>
      <c r="AF1066" s="6" t="s">
        <v>3021</v>
      </c>
    </row>
    <row r="1067" spans="1:32" ht="18.600000000000001" hidden="1" thickBot="1" x14ac:dyDescent="0.4">
      <c r="A1067" s="56" t="s">
        <v>2344</v>
      </c>
      <c r="B1067" s="15"/>
      <c r="C1067" s="27"/>
      <c r="D1067" s="27"/>
      <c r="E1067" s="27"/>
      <c r="F1067" s="27"/>
      <c r="G1067" s="158"/>
      <c r="H1067" s="190"/>
      <c r="I1067" s="190"/>
      <c r="J1067" s="190"/>
      <c r="K1067" s="190"/>
      <c r="L1067" s="190"/>
      <c r="M1067" s="190"/>
      <c r="N1067" s="16"/>
      <c r="S1067" s="547"/>
      <c r="T1067" s="546" t="s">
        <v>3027</v>
      </c>
      <c r="U1067" s="545" t="s">
        <v>3026</v>
      </c>
      <c r="V1067" s="546">
        <v>500</v>
      </c>
      <c r="W1067" s="546">
        <v>1452</v>
      </c>
      <c r="X1067" s="546">
        <v>2.9</v>
      </c>
      <c r="Y1067" s="493">
        <v>2.9039999999999999</v>
      </c>
      <c r="Z1067" s="197"/>
      <c r="AA1067" s="197"/>
      <c r="AB1067" s="197"/>
      <c r="AC1067" s="197"/>
      <c r="AD1067" s="226">
        <v>2.9039999999999999</v>
      </c>
      <c r="AE1067" s="197"/>
      <c r="AF1067" s="574" t="s">
        <v>3021</v>
      </c>
    </row>
    <row r="1068" spans="1:32" hidden="1" x14ac:dyDescent="0.3">
      <c r="A1068" s="428" t="s">
        <v>2342</v>
      </c>
      <c r="B1068" s="10" t="s">
        <v>2334</v>
      </c>
      <c r="C1068" s="14" t="s">
        <v>424</v>
      </c>
      <c r="D1068" s="14">
        <v>600</v>
      </c>
      <c r="E1068" s="14">
        <v>1482</v>
      </c>
      <c r="F1068" s="14">
        <v>2.4700000000000002</v>
      </c>
      <c r="G1068" s="215">
        <f>Tabla14914[[#This Row],[PPF (µmol/s)]]/Tabla14914[[#This Row],[Power use (W)]]</f>
        <v>2.4700000000000002</v>
      </c>
      <c r="H1068" s="197"/>
      <c r="I1068" s="197"/>
      <c r="J1068" s="197"/>
      <c r="K1068" s="226">
        <v>2.4700000000000002</v>
      </c>
      <c r="L1068" s="197"/>
      <c r="M1068" s="197"/>
      <c r="N1068" s="6" t="s">
        <v>2338</v>
      </c>
      <c r="S1068" s="421"/>
      <c r="T1068" s="11" t="s">
        <v>3028</v>
      </c>
      <c r="U1068" s="14" t="s">
        <v>3020</v>
      </c>
      <c r="V1068" s="11">
        <v>84</v>
      </c>
      <c r="W1068" s="11">
        <v>219</v>
      </c>
      <c r="X1068" s="11">
        <v>2.6</v>
      </c>
      <c r="Y1068" s="493">
        <v>2.6071428571428572</v>
      </c>
      <c r="Z1068" s="197"/>
      <c r="AA1068" s="197"/>
      <c r="AB1068" s="197"/>
      <c r="AC1068" s="197"/>
      <c r="AD1068" s="226">
        <v>2.6071428571428572</v>
      </c>
      <c r="AE1068" s="197"/>
      <c r="AF1068" s="6" t="s">
        <v>3029</v>
      </c>
    </row>
    <row r="1069" spans="1:32" hidden="1" x14ac:dyDescent="0.3">
      <c r="A1069" s="419" t="s">
        <v>2343</v>
      </c>
      <c r="B1069" s="40" t="s">
        <v>2335</v>
      </c>
      <c r="C1069" s="14" t="s">
        <v>424</v>
      </c>
      <c r="D1069" s="11">
        <v>600</v>
      </c>
      <c r="E1069" s="11">
        <v>1290</v>
      </c>
      <c r="F1069" s="11">
        <v>2.15</v>
      </c>
      <c r="G1069" s="215">
        <f>Tabla14914[[#This Row],[PPF (µmol/s)]]/Tabla14914[[#This Row],[Power use (W)]]</f>
        <v>2.15</v>
      </c>
      <c r="H1069" s="197"/>
      <c r="I1069" s="197"/>
      <c r="J1069" s="197"/>
      <c r="K1069" s="226">
        <v>2.15</v>
      </c>
      <c r="L1069" s="197"/>
      <c r="M1069" s="197"/>
      <c r="N1069" s="4" t="s">
        <v>2339</v>
      </c>
      <c r="S1069" s="547"/>
      <c r="T1069" s="546" t="s">
        <v>3030</v>
      </c>
      <c r="U1069" s="545" t="s">
        <v>3020</v>
      </c>
      <c r="V1069" s="546">
        <v>125</v>
      </c>
      <c r="W1069" s="546">
        <v>350</v>
      </c>
      <c r="X1069" s="546">
        <v>2.8</v>
      </c>
      <c r="Y1069" s="493">
        <v>2.8</v>
      </c>
      <c r="Z1069" s="197"/>
      <c r="AA1069" s="197"/>
      <c r="AB1069" s="197"/>
      <c r="AC1069" s="197"/>
      <c r="AD1069" s="226">
        <v>2.8</v>
      </c>
      <c r="AE1069" s="197"/>
      <c r="AF1069" s="574" t="s">
        <v>3031</v>
      </c>
    </row>
    <row r="1070" spans="1:32" hidden="1" x14ac:dyDescent="0.3">
      <c r="A1070" s="280" t="s">
        <v>2019</v>
      </c>
      <c r="B1070" s="40" t="s">
        <v>2336</v>
      </c>
      <c r="C1070" s="14" t="s">
        <v>424</v>
      </c>
      <c r="D1070" s="11">
        <v>250</v>
      </c>
      <c r="E1070" s="11">
        <v>583</v>
      </c>
      <c r="F1070" s="11">
        <v>2.33</v>
      </c>
      <c r="G1070" s="215">
        <f>Tabla14914[[#This Row],[PPF (µmol/s)]]/Tabla14914[[#This Row],[Power use (W)]]</f>
        <v>2.3319999999999999</v>
      </c>
      <c r="H1070" s="197"/>
      <c r="I1070" s="197"/>
      <c r="J1070" s="197"/>
      <c r="K1070" s="226">
        <v>2.3319999999999999</v>
      </c>
      <c r="L1070" s="197"/>
      <c r="M1070" s="197"/>
      <c r="N1070" s="4" t="s">
        <v>2340</v>
      </c>
      <c r="S1070" s="421"/>
      <c r="T1070" s="11" t="s">
        <v>3032</v>
      </c>
      <c r="U1070" s="14" t="s">
        <v>3020</v>
      </c>
      <c r="V1070" s="11">
        <v>336</v>
      </c>
      <c r="W1070" s="11">
        <v>876</v>
      </c>
      <c r="X1070" s="11">
        <v>2.6</v>
      </c>
      <c r="Y1070" s="493">
        <v>2.6071428571428572</v>
      </c>
      <c r="Z1070" s="197"/>
      <c r="AA1070" s="197"/>
      <c r="AB1070" s="197"/>
      <c r="AC1070" s="197"/>
      <c r="AD1070" s="226">
        <v>2.6071428571428572</v>
      </c>
      <c r="AE1070" s="197"/>
      <c r="AF1070" s="6" t="s">
        <v>3031</v>
      </c>
    </row>
    <row r="1071" spans="1:32" hidden="1" x14ac:dyDescent="0.3">
      <c r="A1071" s="429"/>
      <c r="B1071" s="252" t="s">
        <v>2337</v>
      </c>
      <c r="C1071" s="26" t="s">
        <v>2071</v>
      </c>
      <c r="D1071" s="13">
        <v>690</v>
      </c>
      <c r="E1071" s="13">
        <v>1677</v>
      </c>
      <c r="F1071" s="13">
        <v>2.4300000000000002</v>
      </c>
      <c r="G1071" s="215">
        <f>Tabla14914[[#This Row],[PPF (µmol/s)]]/Tabla14914[[#This Row],[Power use (W)]]</f>
        <v>2.4304347826086956</v>
      </c>
      <c r="H1071" s="197"/>
      <c r="I1071" s="197"/>
      <c r="J1071" s="197"/>
      <c r="K1071" s="226">
        <v>2.4304347826086956</v>
      </c>
      <c r="L1071" s="197"/>
      <c r="M1071" s="197"/>
      <c r="N1071" s="8" t="s">
        <v>2341</v>
      </c>
      <c r="S1071" s="587"/>
      <c r="T1071" s="552" t="s">
        <v>3033</v>
      </c>
      <c r="U1071" s="580" t="s">
        <v>3020</v>
      </c>
      <c r="V1071" s="552">
        <v>500</v>
      </c>
      <c r="W1071" s="552">
        <v>1400</v>
      </c>
      <c r="X1071" s="552">
        <v>2.8</v>
      </c>
      <c r="Y1071" s="493">
        <v>2.8</v>
      </c>
      <c r="Z1071" s="197"/>
      <c r="AA1071" s="197"/>
      <c r="AB1071" s="197"/>
      <c r="AC1071" s="197"/>
      <c r="AD1071" s="226">
        <v>2.8</v>
      </c>
      <c r="AE1071" s="197"/>
      <c r="AF1071" s="586" t="s">
        <v>3031</v>
      </c>
    </row>
    <row r="1072" spans="1:32" ht="18.600000000000001" hidden="1" thickBot="1" x14ac:dyDescent="0.4">
      <c r="A1072" s="56" t="s">
        <v>2346</v>
      </c>
      <c r="B1072" s="15"/>
      <c r="C1072" s="27"/>
      <c r="D1072" s="27"/>
      <c r="E1072" s="27"/>
      <c r="F1072" s="27"/>
      <c r="G1072" s="158"/>
      <c r="H1072" s="190"/>
      <c r="I1072" s="190"/>
      <c r="J1072" s="190"/>
      <c r="K1072" s="190"/>
      <c r="L1072" s="190"/>
      <c r="M1072" s="190"/>
      <c r="N1072" s="16"/>
      <c r="S1072" s="426" t="s">
        <v>3079</v>
      </c>
      <c r="T1072" s="14" t="s">
        <v>3066</v>
      </c>
      <c r="U1072" s="14" t="s">
        <v>3071</v>
      </c>
      <c r="V1072" s="14">
        <v>650</v>
      </c>
      <c r="W1072" s="630"/>
      <c r="X1072" s="630"/>
      <c r="Y1072" s="492">
        <v>0</v>
      </c>
      <c r="Z1072" s="197"/>
      <c r="AA1072" s="197"/>
      <c r="AB1072" s="197"/>
      <c r="AC1072" s="197"/>
      <c r="AD1072" s="197"/>
      <c r="AE1072" s="197"/>
      <c r="AF1072" s="6" t="s">
        <v>3067</v>
      </c>
    </row>
    <row r="1073" spans="1:32" hidden="1" x14ac:dyDescent="0.3">
      <c r="A1073" s="426" t="s">
        <v>2365</v>
      </c>
      <c r="B1073" s="10" t="s">
        <v>2347</v>
      </c>
      <c r="C1073" s="14" t="s">
        <v>424</v>
      </c>
      <c r="D1073" s="14">
        <v>140</v>
      </c>
      <c r="E1073" s="14">
        <v>216</v>
      </c>
      <c r="F1073" s="153"/>
      <c r="G1073" s="215">
        <f>Tabla14914[[#This Row],[PPF (µmol/s)]]/Tabla14914[[#This Row],[Power use (W)]]</f>
        <v>1.5428571428571429</v>
      </c>
      <c r="H1073" s="197"/>
      <c r="I1073" s="197"/>
      <c r="J1073" s="197">
        <v>1.5428571428571429</v>
      </c>
      <c r="K1073" s="197"/>
      <c r="L1073" s="197"/>
      <c r="M1073" s="197"/>
      <c r="N1073" s="6" t="s">
        <v>2353</v>
      </c>
      <c r="S1073" s="547" t="s">
        <v>3080</v>
      </c>
      <c r="T1073" s="546" t="s">
        <v>3068</v>
      </c>
      <c r="U1073" s="545" t="s">
        <v>3071</v>
      </c>
      <c r="V1073" s="546">
        <v>435</v>
      </c>
      <c r="W1073" s="630"/>
      <c r="X1073" s="630"/>
      <c r="Y1073" s="492">
        <v>0</v>
      </c>
      <c r="Z1073" s="197"/>
      <c r="AA1073" s="197"/>
      <c r="AB1073" s="197"/>
      <c r="AC1073" s="197"/>
      <c r="AD1073" s="197"/>
      <c r="AE1073" s="197"/>
      <c r="AF1073" s="574" t="s">
        <v>3069</v>
      </c>
    </row>
    <row r="1074" spans="1:32" hidden="1" x14ac:dyDescent="0.3">
      <c r="A1074" s="420" t="s">
        <v>2367</v>
      </c>
      <c r="B1074" s="10" t="s">
        <v>2348</v>
      </c>
      <c r="C1074" s="14" t="s">
        <v>424</v>
      </c>
      <c r="D1074" s="11">
        <v>140</v>
      </c>
      <c r="E1074" s="11">
        <v>208</v>
      </c>
      <c r="F1074" s="153"/>
      <c r="G1074" s="215">
        <f>Tabla14914[[#This Row],[PPF (µmol/s)]]/Tabla14914[[#This Row],[Power use (W)]]</f>
        <v>1.4857142857142858</v>
      </c>
      <c r="H1074" s="197"/>
      <c r="I1074" s="197">
        <v>1.4857142857142858</v>
      </c>
      <c r="J1074" s="197"/>
      <c r="K1074" s="197"/>
      <c r="L1074" s="197"/>
      <c r="M1074" s="197"/>
      <c r="N1074" s="6" t="s">
        <v>2354</v>
      </c>
      <c r="S1074" s="421"/>
      <c r="T1074" s="11" t="s">
        <v>3070</v>
      </c>
      <c r="U1074" s="14" t="s">
        <v>2079</v>
      </c>
      <c r="V1074" s="11">
        <v>190</v>
      </c>
      <c r="W1074" s="630"/>
      <c r="X1074" s="630"/>
      <c r="Y1074" s="492">
        <v>0</v>
      </c>
      <c r="Z1074" s="197"/>
      <c r="AA1074" s="197"/>
      <c r="AB1074" s="197"/>
      <c r="AC1074" s="197"/>
      <c r="AD1074" s="197"/>
      <c r="AE1074" s="197"/>
      <c r="AF1074" s="6" t="s">
        <v>3072</v>
      </c>
    </row>
    <row r="1075" spans="1:32" hidden="1" x14ac:dyDescent="0.3">
      <c r="A1075" s="280" t="s">
        <v>2019</v>
      </c>
      <c r="B1075" s="10" t="s">
        <v>2349</v>
      </c>
      <c r="C1075" s="14" t="s">
        <v>424</v>
      </c>
      <c r="D1075" s="11">
        <v>130</v>
      </c>
      <c r="E1075" s="11">
        <v>158</v>
      </c>
      <c r="F1075" s="153"/>
      <c r="G1075" s="215">
        <f>Tabla14914[[#This Row],[PPF (µmol/s)]]/Tabla14914[[#This Row],[Power use (W)]]</f>
        <v>1.2153846153846153</v>
      </c>
      <c r="H1075" s="197"/>
      <c r="I1075" s="197">
        <v>1.2153846153846153</v>
      </c>
      <c r="J1075" s="197"/>
      <c r="K1075" s="197"/>
      <c r="L1075" s="197"/>
      <c r="M1075" s="197"/>
      <c r="N1075" s="6" t="s">
        <v>2355</v>
      </c>
      <c r="S1075" s="547"/>
      <c r="T1075" s="546" t="s">
        <v>3073</v>
      </c>
      <c r="U1075" s="545" t="s">
        <v>3071</v>
      </c>
      <c r="V1075" s="546">
        <v>650</v>
      </c>
      <c r="W1075" s="630"/>
      <c r="X1075" s="630"/>
      <c r="Y1075" s="492">
        <v>0</v>
      </c>
      <c r="Z1075" s="197"/>
      <c r="AA1075" s="197"/>
      <c r="AB1075" s="197"/>
      <c r="AC1075" s="197"/>
      <c r="AD1075" s="197"/>
      <c r="AE1075" s="197"/>
      <c r="AF1075" s="574" t="s">
        <v>3074</v>
      </c>
    </row>
    <row r="1076" spans="1:32" hidden="1" x14ac:dyDescent="0.3">
      <c r="A1076" s="421"/>
      <c r="B1076" s="10" t="s">
        <v>2350</v>
      </c>
      <c r="C1076" s="14" t="s">
        <v>424</v>
      </c>
      <c r="D1076" s="11">
        <v>130</v>
      </c>
      <c r="E1076" s="11">
        <v>282</v>
      </c>
      <c r="F1076" s="153"/>
      <c r="G1076" s="215">
        <f>Tabla14914[[#This Row],[PPF (µmol/s)]]/Tabla14914[[#This Row],[Power use (W)]]</f>
        <v>2.1692307692307691</v>
      </c>
      <c r="H1076" s="197"/>
      <c r="I1076" s="197"/>
      <c r="J1076" s="197"/>
      <c r="K1076" s="197">
        <v>2.1692307692307691</v>
      </c>
      <c r="L1076" s="197"/>
      <c r="M1076" s="197"/>
      <c r="N1076" s="6" t="s">
        <v>2356</v>
      </c>
      <c r="S1076" s="421"/>
      <c r="T1076" s="11" t="s">
        <v>3075</v>
      </c>
      <c r="U1076" s="14" t="s">
        <v>3071</v>
      </c>
      <c r="V1076" s="11">
        <v>435</v>
      </c>
      <c r="W1076" s="630"/>
      <c r="X1076" s="630"/>
      <c r="Y1076" s="492">
        <v>0</v>
      </c>
      <c r="Z1076" s="197"/>
      <c r="AA1076" s="197"/>
      <c r="AB1076" s="197"/>
      <c r="AC1076" s="197"/>
      <c r="AD1076" s="197"/>
      <c r="AE1076" s="197"/>
      <c r="AF1076" s="6" t="s">
        <v>3076</v>
      </c>
    </row>
    <row r="1077" spans="1:32" hidden="1" x14ac:dyDescent="0.3">
      <c r="A1077" s="421" t="s">
        <v>2366</v>
      </c>
      <c r="B1077" s="10" t="s">
        <v>2351</v>
      </c>
      <c r="C1077" s="14" t="s">
        <v>424</v>
      </c>
      <c r="D1077" s="11">
        <v>140</v>
      </c>
      <c r="E1077" s="11">
        <v>168</v>
      </c>
      <c r="F1077" s="153"/>
      <c r="G1077" s="215">
        <f>Tabla14914[[#This Row],[PPF (µmol/s)]]/Tabla14914[[#This Row],[Power use (W)]]</f>
        <v>1.2</v>
      </c>
      <c r="H1077" s="197"/>
      <c r="I1077" s="197">
        <v>1.2</v>
      </c>
      <c r="J1077" s="197"/>
      <c r="K1077" s="197"/>
      <c r="L1077" s="197"/>
      <c r="M1077" s="197"/>
      <c r="N1077" s="6" t="s">
        <v>2357</v>
      </c>
      <c r="S1077" s="587"/>
      <c r="T1077" s="552" t="s">
        <v>3077</v>
      </c>
      <c r="U1077" s="580" t="s">
        <v>2079</v>
      </c>
      <c r="V1077" s="552">
        <v>190</v>
      </c>
      <c r="W1077" s="648"/>
      <c r="X1077" s="648"/>
      <c r="Y1077" s="492">
        <v>0</v>
      </c>
      <c r="Z1077" s="197"/>
      <c r="AA1077" s="197"/>
      <c r="AB1077" s="197"/>
      <c r="AC1077" s="197"/>
      <c r="AD1077" s="197"/>
      <c r="AE1077" s="197"/>
      <c r="AF1077" s="586" t="s">
        <v>3078</v>
      </c>
    </row>
    <row r="1078" spans="1:32" hidden="1" x14ac:dyDescent="0.3">
      <c r="A1078" s="421"/>
      <c r="B1078" s="10" t="s">
        <v>2352</v>
      </c>
      <c r="C1078" s="14" t="s">
        <v>424</v>
      </c>
      <c r="D1078" s="11">
        <v>140</v>
      </c>
      <c r="E1078" s="11">
        <v>190</v>
      </c>
      <c r="F1078" s="153"/>
      <c r="G1078" s="215">
        <f>Tabla14914[[#This Row],[PPF (µmol/s)]]/Tabla14914[[#This Row],[Power use (W)]]</f>
        <v>1.3571428571428572</v>
      </c>
      <c r="H1078" s="197"/>
      <c r="I1078" s="197">
        <v>1.3571428571428572</v>
      </c>
      <c r="J1078" s="197"/>
      <c r="K1078" s="197"/>
      <c r="L1078" s="197"/>
      <c r="M1078" s="197"/>
      <c r="N1078" s="6" t="s">
        <v>2358</v>
      </c>
      <c r="S1078" s="578" t="s">
        <v>3254</v>
      </c>
      <c r="T1078" s="546" t="s">
        <v>3253</v>
      </c>
      <c r="U1078" s="545" t="s">
        <v>2079</v>
      </c>
      <c r="V1078" s="546">
        <v>300</v>
      </c>
      <c r="W1078" s="546"/>
      <c r="X1078" s="546"/>
      <c r="Y1078" s="492">
        <v>0</v>
      </c>
      <c r="Z1078" s="197"/>
      <c r="AA1078" s="197"/>
      <c r="AB1078" s="197"/>
      <c r="AC1078" s="197"/>
      <c r="AD1078" s="197"/>
      <c r="AE1078" s="197"/>
      <c r="AF1078" s="562"/>
    </row>
    <row r="1079" spans="1:32" hidden="1" x14ac:dyDescent="0.3">
      <c r="A1079" s="421"/>
      <c r="B1079" s="40" t="s">
        <v>2360</v>
      </c>
      <c r="C1079" s="14" t="s">
        <v>2078</v>
      </c>
      <c r="D1079" s="11">
        <v>130</v>
      </c>
      <c r="E1079" s="11">
        <v>172</v>
      </c>
      <c r="F1079" s="153"/>
      <c r="G1079" s="215">
        <f>Tabla14914[[#This Row],[PPF (µmol/s)]]/Tabla14914[[#This Row],[Power use (W)]]</f>
        <v>1.323076923076923</v>
      </c>
      <c r="H1079" s="197"/>
      <c r="I1079" s="197">
        <v>1.323076923076923</v>
      </c>
      <c r="J1079" s="197"/>
      <c r="K1079" s="197"/>
      <c r="L1079" s="197"/>
      <c r="M1079" s="197"/>
      <c r="N1079" s="6" t="s">
        <v>2359</v>
      </c>
      <c r="S1079" s="421"/>
      <c r="T1079" s="11" t="s">
        <v>3273</v>
      </c>
      <c r="U1079" s="14" t="s">
        <v>2079</v>
      </c>
      <c r="V1079" s="11">
        <v>350</v>
      </c>
      <c r="W1079" s="11"/>
      <c r="X1079" s="11"/>
      <c r="Y1079" s="492">
        <v>0</v>
      </c>
      <c r="Z1079" s="197"/>
      <c r="AA1079" s="197"/>
      <c r="AB1079" s="197"/>
      <c r="AC1079" s="197"/>
      <c r="AD1079" s="197"/>
      <c r="AE1079" s="197"/>
      <c r="AF1079" s="6" t="s">
        <v>3277</v>
      </c>
    </row>
    <row r="1080" spans="1:32" hidden="1" x14ac:dyDescent="0.3">
      <c r="A1080" s="421"/>
      <c r="B1080" s="40" t="s">
        <v>2361</v>
      </c>
      <c r="C1080" s="14" t="s">
        <v>2078</v>
      </c>
      <c r="D1080" s="11">
        <v>130</v>
      </c>
      <c r="E1080" s="11">
        <v>197</v>
      </c>
      <c r="F1080" s="153"/>
      <c r="G1080" s="215">
        <f>Tabla14914[[#This Row],[PPF (µmol/s)]]/Tabla14914[[#This Row],[Power use (W)]]</f>
        <v>1.5153846153846153</v>
      </c>
      <c r="H1080" s="197"/>
      <c r="I1080" s="197"/>
      <c r="J1080" s="197">
        <v>1.5153846153846153</v>
      </c>
      <c r="K1080" s="197"/>
      <c r="L1080" s="197"/>
      <c r="M1080" s="197"/>
      <c r="N1080" s="6" t="s">
        <v>2362</v>
      </c>
      <c r="S1080" s="588" t="s">
        <v>3357</v>
      </c>
      <c r="T1080" s="545" t="s">
        <v>3358</v>
      </c>
      <c r="U1080" s="545" t="s">
        <v>2079</v>
      </c>
      <c r="V1080" s="545"/>
      <c r="W1080" s="545"/>
      <c r="X1080" s="545"/>
      <c r="Y1080" s="559"/>
      <c r="Z1080" s="197"/>
      <c r="AA1080" s="197"/>
      <c r="AB1080" s="197"/>
      <c r="AC1080" s="197"/>
      <c r="AD1080" s="197"/>
      <c r="AE1080" s="197"/>
      <c r="AF1080" s="574"/>
    </row>
    <row r="1081" spans="1:32" hidden="1" x14ac:dyDescent="0.3">
      <c r="A1081" s="429"/>
      <c r="B1081" s="252" t="s">
        <v>2363</v>
      </c>
      <c r="C1081" s="26" t="s">
        <v>82</v>
      </c>
      <c r="D1081" s="13">
        <v>15</v>
      </c>
      <c r="E1081" s="13">
        <v>22</v>
      </c>
      <c r="F1081" s="154"/>
      <c r="G1081" s="215">
        <f>Tabla14914[[#This Row],[PPF (µmol/s)]]/Tabla14914[[#This Row],[Power use (W)]]</f>
        <v>1.4666666666666666</v>
      </c>
      <c r="H1081" s="197"/>
      <c r="I1081" s="197">
        <v>1.4666666666666666</v>
      </c>
      <c r="J1081" s="197"/>
      <c r="K1081" s="197"/>
      <c r="L1081" s="197"/>
      <c r="M1081" s="197"/>
      <c r="N1081" s="8" t="s">
        <v>2364</v>
      </c>
      <c r="S1081" s="421" t="s">
        <v>3360</v>
      </c>
      <c r="T1081" s="11" t="s">
        <v>3359</v>
      </c>
      <c r="U1081" s="14" t="s">
        <v>2079</v>
      </c>
      <c r="V1081" s="11"/>
      <c r="W1081" s="11"/>
      <c r="X1081" s="11"/>
      <c r="Y1081" s="260"/>
      <c r="Z1081" s="197"/>
      <c r="AA1081" s="197"/>
      <c r="AB1081" s="197"/>
      <c r="AC1081" s="197"/>
      <c r="AD1081" s="197"/>
      <c r="AE1081" s="197"/>
      <c r="AF1081" s="4"/>
    </row>
    <row r="1082" spans="1:32" ht="18.600000000000001" hidden="1" thickBot="1" x14ac:dyDescent="0.4">
      <c r="A1082" s="56" t="s">
        <v>2369</v>
      </c>
      <c r="B1082" s="15"/>
      <c r="C1082" s="27"/>
      <c r="D1082" s="27"/>
      <c r="E1082" s="27"/>
      <c r="F1082" s="27"/>
      <c r="G1082" s="158"/>
      <c r="H1082" s="190"/>
      <c r="I1082" s="190"/>
      <c r="J1082" s="190"/>
      <c r="K1082" s="190"/>
      <c r="L1082" s="190"/>
      <c r="M1082" s="190"/>
      <c r="N1082" s="16"/>
      <c r="S1082" s="426" t="s">
        <v>3429</v>
      </c>
      <c r="T1082" s="14" t="s">
        <v>3426</v>
      </c>
      <c r="U1082" s="14" t="s">
        <v>2079</v>
      </c>
      <c r="V1082" s="14">
        <v>384</v>
      </c>
      <c r="W1082" s="14"/>
      <c r="X1082" s="14"/>
      <c r="Y1082" s="492">
        <v>0</v>
      </c>
      <c r="Z1082" s="197"/>
      <c r="AA1082" s="197"/>
      <c r="AB1082" s="197"/>
      <c r="AC1082" s="197"/>
      <c r="AD1082" s="197"/>
      <c r="AE1082" s="197"/>
      <c r="AF1082" s="6"/>
    </row>
    <row r="1083" spans="1:32" hidden="1" x14ac:dyDescent="0.3">
      <c r="A1083" s="430" t="s">
        <v>2373</v>
      </c>
      <c r="B1083" s="405" t="s">
        <v>2370</v>
      </c>
      <c r="C1083" s="65" t="s">
        <v>2070</v>
      </c>
      <c r="D1083" s="57">
        <v>650</v>
      </c>
      <c r="E1083" s="26">
        <v>1755</v>
      </c>
      <c r="F1083" s="265">
        <v>2.5</v>
      </c>
      <c r="G1083" s="77">
        <f>Tabla14914[[#This Row],[PPF (µmol/s)]]/Tabla14914[[#This Row],[Power use (W)]]</f>
        <v>2.7</v>
      </c>
      <c r="H1083" s="197"/>
      <c r="I1083" s="197"/>
      <c r="J1083" s="197"/>
      <c r="K1083" s="197"/>
      <c r="L1083" s="197">
        <v>2.5</v>
      </c>
      <c r="M1083" s="197"/>
      <c r="N1083" s="57" t="s">
        <v>2372</v>
      </c>
      <c r="S1083" s="547" t="s">
        <v>3430</v>
      </c>
      <c r="T1083" s="546" t="s">
        <v>3427</v>
      </c>
      <c r="U1083" s="545" t="s">
        <v>2079</v>
      </c>
      <c r="V1083" s="546">
        <v>288</v>
      </c>
      <c r="W1083" s="546"/>
      <c r="X1083" s="546"/>
      <c r="Y1083" s="492">
        <v>0</v>
      </c>
      <c r="Z1083" s="197"/>
      <c r="AA1083" s="197"/>
      <c r="AB1083" s="197"/>
      <c r="AC1083" s="197"/>
      <c r="AD1083" s="197"/>
      <c r="AE1083" s="197"/>
      <c r="AF1083" s="562"/>
    </row>
    <row r="1084" spans="1:32" hidden="1" x14ac:dyDescent="0.3">
      <c r="A1084" s="35" t="s">
        <v>2374</v>
      </c>
      <c r="B1084" s="40" t="s">
        <v>2371</v>
      </c>
      <c r="C1084" s="65" t="s">
        <v>2070</v>
      </c>
      <c r="D1084" s="57">
        <v>950</v>
      </c>
      <c r="E1084" s="11">
        <v>2565</v>
      </c>
      <c r="F1084" s="170">
        <v>2.7</v>
      </c>
      <c r="G1084" s="77">
        <f>Tabla14914[[#This Row],[PPF (µmol/s)]]/Tabla14914[[#This Row],[Power use (W)]]</f>
        <v>2.7</v>
      </c>
      <c r="H1084" s="197"/>
      <c r="I1084" s="197"/>
      <c r="J1084" s="197"/>
      <c r="K1084" s="197"/>
      <c r="L1084" s="197">
        <v>2.7</v>
      </c>
      <c r="M1084" s="197"/>
      <c r="N1084" s="57" t="s">
        <v>2372</v>
      </c>
      <c r="S1084" s="429" t="s">
        <v>3431</v>
      </c>
      <c r="T1084" s="11" t="s">
        <v>3428</v>
      </c>
      <c r="U1084" s="14" t="s">
        <v>2079</v>
      </c>
      <c r="V1084" s="11">
        <v>192</v>
      </c>
      <c r="W1084" s="11"/>
      <c r="X1084" s="11"/>
      <c r="Y1084" s="492">
        <v>0</v>
      </c>
      <c r="Z1084" s="197"/>
      <c r="AA1084" s="197"/>
      <c r="AB1084" s="197"/>
      <c r="AC1084" s="197"/>
      <c r="AD1084" s="197"/>
      <c r="AE1084" s="197"/>
      <c r="AF1084" s="4"/>
    </row>
    <row r="1085" spans="1:32" hidden="1" x14ac:dyDescent="0.3">
      <c r="A1085" s="280" t="s">
        <v>2019</v>
      </c>
      <c r="B1085" s="252"/>
      <c r="C1085" s="13"/>
      <c r="D1085" s="13"/>
      <c r="E1085" s="13"/>
      <c r="F1085" s="13"/>
      <c r="G1085" s="77"/>
      <c r="H1085" s="197"/>
      <c r="I1085" s="197"/>
      <c r="J1085" s="197"/>
      <c r="K1085" s="197"/>
      <c r="L1085" s="197"/>
      <c r="M1085" s="197"/>
      <c r="N1085" s="8"/>
      <c r="S1085" s="547" t="s">
        <v>3549</v>
      </c>
      <c r="T1085" s="546" t="s">
        <v>3537</v>
      </c>
      <c r="U1085" s="545" t="s">
        <v>2079</v>
      </c>
      <c r="V1085" s="546">
        <v>300</v>
      </c>
      <c r="W1085" s="546"/>
      <c r="X1085" s="546"/>
      <c r="Y1085" s="492">
        <v>0</v>
      </c>
      <c r="Z1085" s="197"/>
      <c r="AA1085" s="197"/>
      <c r="AB1085" s="197"/>
      <c r="AC1085" s="197"/>
      <c r="AD1085" s="197"/>
      <c r="AE1085" s="197"/>
      <c r="AF1085" s="562" t="s">
        <v>3543</v>
      </c>
    </row>
    <row r="1086" spans="1:32" ht="18.600000000000001" hidden="1" thickBot="1" x14ac:dyDescent="0.4">
      <c r="A1086" s="56" t="s">
        <v>2375</v>
      </c>
      <c r="B1086" s="15"/>
      <c r="C1086" s="27"/>
      <c r="D1086" s="27"/>
      <c r="E1086" s="27"/>
      <c r="F1086" s="27"/>
      <c r="G1086" s="158"/>
      <c r="H1086" s="190"/>
      <c r="I1086" s="190"/>
      <c r="J1086" s="190"/>
      <c r="K1086" s="190"/>
      <c r="L1086" s="190"/>
      <c r="M1086" s="190"/>
      <c r="N1086" s="16"/>
      <c r="S1086" s="420" t="s">
        <v>3550</v>
      </c>
      <c r="T1086" s="11" t="s">
        <v>3538</v>
      </c>
      <c r="U1086" s="14" t="s">
        <v>2079</v>
      </c>
      <c r="V1086" s="11">
        <v>450</v>
      </c>
      <c r="W1086" s="11"/>
      <c r="X1086" s="11"/>
      <c r="Y1086" s="492">
        <v>0</v>
      </c>
      <c r="Z1086" s="197"/>
      <c r="AA1086" s="197"/>
      <c r="AB1086" s="197"/>
      <c r="AC1086" s="197"/>
      <c r="AD1086" s="197"/>
      <c r="AE1086" s="197"/>
      <c r="AF1086" s="4" t="s">
        <v>3544</v>
      </c>
    </row>
    <row r="1087" spans="1:32" hidden="1" x14ac:dyDescent="0.3">
      <c r="A1087" s="428" t="s">
        <v>2385</v>
      </c>
      <c r="B1087" s="10" t="s">
        <v>2376</v>
      </c>
      <c r="C1087" s="14" t="s">
        <v>2065</v>
      </c>
      <c r="D1087" s="14">
        <v>104.2</v>
      </c>
      <c r="E1087" s="57">
        <v>225.83</v>
      </c>
      <c r="F1087" s="174">
        <v>2.16</v>
      </c>
      <c r="G1087" s="224">
        <f>Tabla14914[[#This Row],[PPF (µmol/s)]]/Tabla14914[[#This Row],[Power use (W)]]</f>
        <v>2.1672744721689061</v>
      </c>
      <c r="H1087" s="197"/>
      <c r="I1087" s="197"/>
      <c r="J1087" s="197"/>
      <c r="K1087" s="197">
        <v>2.16</v>
      </c>
      <c r="L1087" s="197"/>
      <c r="M1087" s="197"/>
      <c r="N1087" s="6" t="s">
        <v>2382</v>
      </c>
      <c r="S1087" s="547"/>
      <c r="T1087" s="546" t="s">
        <v>3539</v>
      </c>
      <c r="U1087" s="545" t="s">
        <v>3541</v>
      </c>
      <c r="V1087" s="546">
        <v>600</v>
      </c>
      <c r="W1087" s="546"/>
      <c r="X1087" s="546"/>
      <c r="Y1087" s="492">
        <v>0</v>
      </c>
      <c r="Z1087" s="197"/>
      <c r="AA1087" s="197"/>
      <c r="AB1087" s="197"/>
      <c r="AC1087" s="197"/>
      <c r="AD1087" s="197"/>
      <c r="AE1087" s="197"/>
      <c r="AF1087" s="562" t="s">
        <v>3545</v>
      </c>
    </row>
    <row r="1088" spans="1:32" hidden="1" x14ac:dyDescent="0.3">
      <c r="A1088" s="35" t="s">
        <v>2386</v>
      </c>
      <c r="B1088" s="10" t="s">
        <v>2379</v>
      </c>
      <c r="C1088" s="14" t="s">
        <v>2377</v>
      </c>
      <c r="D1088" s="11">
        <v>348.8</v>
      </c>
      <c r="E1088" s="57">
        <v>744.36</v>
      </c>
      <c r="F1088" s="174">
        <v>2.16</v>
      </c>
      <c r="G1088" s="224">
        <f>Tabla14914[[#This Row],[PPF (µmol/s)]]/Tabla14914[[#This Row],[Power use (W)]]</f>
        <v>2.134059633027523</v>
      </c>
      <c r="H1088" s="197"/>
      <c r="I1088" s="197"/>
      <c r="J1088" s="197"/>
      <c r="K1088" s="197">
        <v>2.16</v>
      </c>
      <c r="L1088" s="197"/>
      <c r="M1088" s="197"/>
      <c r="N1088" s="6" t="s">
        <v>2381</v>
      </c>
      <c r="S1088" s="421"/>
      <c r="T1088" s="11" t="s">
        <v>3540</v>
      </c>
      <c r="U1088" s="14" t="s">
        <v>3541</v>
      </c>
      <c r="V1088" s="11">
        <v>900</v>
      </c>
      <c r="W1088" s="11"/>
      <c r="X1088" s="11"/>
      <c r="Y1088" s="492">
        <v>0</v>
      </c>
      <c r="Z1088" s="197"/>
      <c r="AA1088" s="197"/>
      <c r="AB1088" s="197"/>
      <c r="AC1088" s="197"/>
      <c r="AD1088" s="197"/>
      <c r="AE1088" s="197"/>
      <c r="AF1088" s="4" t="s">
        <v>3546</v>
      </c>
    </row>
    <row r="1089" spans="1:32" hidden="1" x14ac:dyDescent="0.3">
      <c r="A1089" s="421" t="s">
        <v>2384</v>
      </c>
      <c r="B1089" s="40" t="s">
        <v>2383</v>
      </c>
      <c r="C1089" s="14" t="s">
        <v>2377</v>
      </c>
      <c r="D1089" s="11">
        <v>698</v>
      </c>
      <c r="E1089" s="57">
        <v>1498.78</v>
      </c>
      <c r="F1089" s="174">
        <v>2.14</v>
      </c>
      <c r="G1089" s="224">
        <f>Tabla14914[[#This Row],[PPF (µmol/s)]]/Tabla14914[[#This Row],[Power use (W)]]</f>
        <v>2.1472492836676218</v>
      </c>
      <c r="H1089" s="197"/>
      <c r="I1089" s="197"/>
      <c r="J1089" s="197"/>
      <c r="K1089" s="197">
        <v>2.14</v>
      </c>
      <c r="L1089" s="197"/>
      <c r="M1089" s="197"/>
      <c r="N1089" s="6" t="s">
        <v>2380</v>
      </c>
      <c r="S1089" s="587"/>
      <c r="T1089" s="552" t="s">
        <v>3542</v>
      </c>
      <c r="U1089" s="580" t="s">
        <v>3541</v>
      </c>
      <c r="V1089" s="552">
        <v>1200</v>
      </c>
      <c r="W1089" s="552"/>
      <c r="X1089" s="552"/>
      <c r="Y1089" s="492">
        <v>0</v>
      </c>
      <c r="Z1089" s="197"/>
      <c r="AA1089" s="197"/>
      <c r="AB1089" s="197"/>
      <c r="AC1089" s="197"/>
      <c r="AD1089" s="197"/>
      <c r="AE1089" s="197"/>
      <c r="AF1089" s="575" t="s">
        <v>3547</v>
      </c>
    </row>
    <row r="1090" spans="1:32" hidden="1" x14ac:dyDescent="0.3">
      <c r="A1090" s="280" t="s">
        <v>2019</v>
      </c>
      <c r="B1090" s="252"/>
      <c r="C1090" s="13"/>
      <c r="D1090" s="13"/>
      <c r="E1090" s="13"/>
      <c r="F1090" s="13"/>
      <c r="G1090" s="77"/>
      <c r="H1090" s="197"/>
      <c r="I1090" s="197"/>
      <c r="J1090" s="197"/>
      <c r="K1090" s="197"/>
      <c r="L1090" s="197"/>
      <c r="M1090" s="197"/>
      <c r="N1090" s="8"/>
      <c r="S1090" s="588" t="s">
        <v>3589</v>
      </c>
      <c r="T1090" s="545" t="s">
        <v>3576</v>
      </c>
      <c r="U1090" s="545" t="s">
        <v>2079</v>
      </c>
      <c r="V1090" s="545">
        <v>140</v>
      </c>
      <c r="W1090" s="545"/>
      <c r="X1090" s="545"/>
      <c r="Y1090" s="492">
        <v>0</v>
      </c>
      <c r="Z1090" s="197"/>
      <c r="AA1090" s="197"/>
      <c r="AB1090" s="197"/>
      <c r="AC1090" s="197"/>
      <c r="AD1090" s="197"/>
      <c r="AE1090" s="197"/>
      <c r="AF1090" s="574" t="s">
        <v>3580</v>
      </c>
    </row>
    <row r="1091" spans="1:32" ht="18.600000000000001" hidden="1" thickBot="1" x14ac:dyDescent="0.4">
      <c r="A1091" s="56" t="s">
        <v>2387</v>
      </c>
      <c r="B1091" s="15"/>
      <c r="C1091" s="27"/>
      <c r="D1091" s="27"/>
      <c r="E1091" s="27"/>
      <c r="F1091" s="27"/>
      <c r="G1091" s="158"/>
      <c r="H1091" s="190"/>
      <c r="I1091" s="190"/>
      <c r="J1091" s="190"/>
      <c r="K1091" s="190"/>
      <c r="L1091" s="190"/>
      <c r="M1091" s="190"/>
      <c r="N1091" s="16"/>
      <c r="S1091" s="421" t="s">
        <v>3590</v>
      </c>
      <c r="T1091" s="11" t="s">
        <v>3577</v>
      </c>
      <c r="U1091" s="14" t="s">
        <v>2079</v>
      </c>
      <c r="V1091" s="11">
        <v>280</v>
      </c>
      <c r="W1091" s="11"/>
      <c r="X1091" s="11"/>
      <c r="Y1091" s="492">
        <v>0</v>
      </c>
      <c r="Z1091" s="197"/>
      <c r="AA1091" s="197"/>
      <c r="AB1091" s="197"/>
      <c r="AC1091" s="197"/>
      <c r="AD1091" s="197"/>
      <c r="AE1091" s="197"/>
      <c r="AF1091" s="6" t="s">
        <v>3579</v>
      </c>
    </row>
    <row r="1092" spans="1:32" hidden="1" x14ac:dyDescent="0.3">
      <c r="A1092" s="428" t="s">
        <v>2436</v>
      </c>
      <c r="B1092" s="10" t="s">
        <v>2388</v>
      </c>
      <c r="C1092" s="14" t="s">
        <v>2078</v>
      </c>
      <c r="D1092" s="14">
        <v>150</v>
      </c>
      <c r="E1092" s="14">
        <v>345</v>
      </c>
      <c r="F1092" s="169">
        <v>2.2999999999999998</v>
      </c>
      <c r="G1092" s="224">
        <f>Tabla14914[[#This Row],[PPF (µmol/s)]]/Tabla14914[[#This Row],[Power use (W)]]</f>
        <v>2.2999999999999998</v>
      </c>
      <c r="H1092" s="197"/>
      <c r="I1092" s="197"/>
      <c r="J1092" s="197"/>
      <c r="K1092" s="197">
        <v>2.2999999999999998</v>
      </c>
      <c r="L1092" s="197"/>
      <c r="M1092" s="197"/>
      <c r="N1092" s="6" t="s">
        <v>2389</v>
      </c>
      <c r="S1092" s="547"/>
      <c r="T1092" s="546" t="s">
        <v>3578</v>
      </c>
      <c r="U1092" s="545" t="s">
        <v>2079</v>
      </c>
      <c r="V1092" s="546">
        <v>350</v>
      </c>
      <c r="W1092" s="546"/>
      <c r="X1092" s="546"/>
      <c r="Y1092" s="492">
        <v>0</v>
      </c>
      <c r="Z1092" s="197"/>
      <c r="AA1092" s="197"/>
      <c r="AB1092" s="197"/>
      <c r="AC1092" s="197"/>
      <c r="AD1092" s="197"/>
      <c r="AE1092" s="197"/>
      <c r="AF1092" s="574" t="s">
        <v>3581</v>
      </c>
    </row>
    <row r="1093" spans="1:32" hidden="1" x14ac:dyDescent="0.3">
      <c r="A1093" s="35" t="s">
        <v>2437</v>
      </c>
      <c r="B1093" s="40" t="s">
        <v>2390</v>
      </c>
      <c r="C1093" s="14" t="s">
        <v>2078</v>
      </c>
      <c r="D1093" s="11">
        <v>200</v>
      </c>
      <c r="E1093" s="11">
        <v>460</v>
      </c>
      <c r="F1093" s="170">
        <v>2.2999999999999998</v>
      </c>
      <c r="G1093" s="224">
        <f>Tabla14914[[#This Row],[PPF (µmol/s)]]/Tabla14914[[#This Row],[Power use (W)]]</f>
        <v>2.2999999999999998</v>
      </c>
      <c r="H1093" s="197"/>
      <c r="I1093" s="197"/>
      <c r="J1093" s="197"/>
      <c r="K1093" s="197">
        <v>2.2999999999999998</v>
      </c>
      <c r="L1093" s="197"/>
      <c r="M1093" s="197"/>
      <c r="N1093" s="6" t="s">
        <v>2389</v>
      </c>
    </row>
    <row r="1094" spans="1:32" hidden="1" x14ac:dyDescent="0.3">
      <c r="A1094" s="280" t="s">
        <v>2019</v>
      </c>
      <c r="B1094" s="252" t="s">
        <v>2391</v>
      </c>
      <c r="C1094" s="13" t="s">
        <v>424</v>
      </c>
      <c r="D1094" s="13">
        <v>182</v>
      </c>
      <c r="E1094" s="13">
        <v>276</v>
      </c>
      <c r="F1094" s="175">
        <v>2.2999999999999998</v>
      </c>
      <c r="G1094" s="224">
        <f>Tabla14914[[#This Row],[PPF (µmol/s)]]/Tabla14914[[#This Row],[Power use (W)]]</f>
        <v>1.5164835164835164</v>
      </c>
      <c r="H1094" s="197"/>
      <c r="I1094" s="197"/>
      <c r="J1094" s="197"/>
      <c r="K1094" s="197">
        <v>2.2999999999999998</v>
      </c>
      <c r="L1094" s="197"/>
      <c r="M1094" s="197"/>
      <c r="N1094" s="6" t="s">
        <v>2394</v>
      </c>
    </row>
    <row r="1095" spans="1:32" hidden="1" x14ac:dyDescent="0.3">
      <c r="A1095" s="421"/>
      <c r="B1095" s="40" t="s">
        <v>2392</v>
      </c>
      <c r="C1095" s="13" t="s">
        <v>424</v>
      </c>
      <c r="D1095" s="11">
        <v>240</v>
      </c>
      <c r="E1095" s="11">
        <v>552</v>
      </c>
      <c r="F1095" s="170">
        <v>2.2999999999999998</v>
      </c>
      <c r="G1095" s="224">
        <f>Tabla14914[[#This Row],[PPF (µmol/s)]]/Tabla14914[[#This Row],[Power use (W)]]</f>
        <v>2.2999999999999998</v>
      </c>
      <c r="H1095" s="197"/>
      <c r="I1095" s="197"/>
      <c r="J1095" s="197"/>
      <c r="K1095" s="197">
        <v>2.2999999999999998</v>
      </c>
      <c r="L1095" s="197"/>
      <c r="M1095" s="197"/>
      <c r="N1095" s="6" t="s">
        <v>2393</v>
      </c>
    </row>
    <row r="1096" spans="1:32" hidden="1" x14ac:dyDescent="0.3">
      <c r="A1096" s="421"/>
      <c r="B1096" s="40" t="s">
        <v>2395</v>
      </c>
      <c r="C1096" s="13" t="s">
        <v>424</v>
      </c>
      <c r="D1096" s="11">
        <v>360</v>
      </c>
      <c r="E1096" s="11">
        <v>828</v>
      </c>
      <c r="F1096" s="170">
        <v>2.2999999999999998</v>
      </c>
      <c r="G1096" s="224">
        <f>Tabla14914[[#This Row],[PPF (µmol/s)]]/Tabla14914[[#This Row],[Power use (W)]]</f>
        <v>2.2999999999999998</v>
      </c>
      <c r="H1096" s="197"/>
      <c r="I1096" s="197"/>
      <c r="J1096" s="197"/>
      <c r="K1096" s="197">
        <v>2.2999999999999998</v>
      </c>
      <c r="L1096" s="197"/>
      <c r="M1096" s="197"/>
      <c r="N1096" s="6" t="s">
        <v>2396</v>
      </c>
    </row>
    <row r="1097" spans="1:32" hidden="1" x14ac:dyDescent="0.3">
      <c r="A1097" s="421"/>
      <c r="B1097" s="40" t="s">
        <v>2397</v>
      </c>
      <c r="C1097" s="11" t="s">
        <v>2065</v>
      </c>
      <c r="D1097" s="11">
        <v>160</v>
      </c>
      <c r="E1097" s="11">
        <v>368</v>
      </c>
      <c r="F1097" s="170">
        <v>2.35</v>
      </c>
      <c r="G1097" s="224">
        <f>Tabla14914[[#This Row],[PPF (µmol/s)]]/Tabla14914[[#This Row],[Power use (W)]]</f>
        <v>2.2999999999999998</v>
      </c>
      <c r="H1097" s="197"/>
      <c r="I1097" s="197"/>
      <c r="J1097" s="197"/>
      <c r="K1097" s="197">
        <v>2.35</v>
      </c>
      <c r="L1097" s="197"/>
      <c r="M1097" s="197"/>
      <c r="N1097" s="6" t="s">
        <v>2400</v>
      </c>
      <c r="S1097" s="598" t="s">
        <v>94</v>
      </c>
      <c r="T1097" s="545" t="s">
        <v>84</v>
      </c>
      <c r="U1097" s="545" t="s">
        <v>2076</v>
      </c>
      <c r="V1097" s="545">
        <v>380</v>
      </c>
      <c r="W1097" s="619"/>
      <c r="X1097" s="619"/>
      <c r="Y1097" s="680">
        <v>0</v>
      </c>
      <c r="Z1097" s="621"/>
      <c r="AA1097" s="621"/>
      <c r="AB1097" s="621"/>
      <c r="AC1097" s="621"/>
      <c r="AD1097" s="621"/>
      <c r="AE1097" s="621"/>
      <c r="AF1097" s="571" t="s">
        <v>88</v>
      </c>
    </row>
    <row r="1098" spans="1:32" hidden="1" x14ac:dyDescent="0.3">
      <c r="A1098" s="421"/>
      <c r="B1098" s="40" t="s">
        <v>2398</v>
      </c>
      <c r="C1098" s="11" t="s">
        <v>2065</v>
      </c>
      <c r="D1098" s="11">
        <v>320</v>
      </c>
      <c r="E1098" s="11">
        <v>736</v>
      </c>
      <c r="F1098" s="170">
        <v>2.35</v>
      </c>
      <c r="G1098" s="224">
        <f>Tabla14914[[#This Row],[PPF (µmol/s)]]/Tabla14914[[#This Row],[Power use (W)]]</f>
        <v>2.2999999999999998</v>
      </c>
      <c r="H1098" s="197"/>
      <c r="I1098" s="197"/>
      <c r="J1098" s="197"/>
      <c r="K1098" s="197">
        <v>2.35</v>
      </c>
      <c r="L1098" s="197"/>
      <c r="M1098" s="197"/>
      <c r="N1098" s="6" t="s">
        <v>2399</v>
      </c>
      <c r="S1098" s="4"/>
      <c r="T1098" s="11" t="s">
        <v>1040</v>
      </c>
      <c r="U1098" s="11" t="s">
        <v>2076</v>
      </c>
      <c r="V1098" s="11">
        <v>780</v>
      </c>
      <c r="W1098" s="11">
        <v>1216</v>
      </c>
      <c r="X1098" s="11">
        <v>1.58</v>
      </c>
      <c r="Y1098" s="215">
        <v>1.558974358974359</v>
      </c>
      <c r="Z1098" s="621"/>
      <c r="AA1098" s="621"/>
      <c r="AB1098" s="622">
        <v>1.558974358974359</v>
      </c>
      <c r="AC1098" s="621"/>
      <c r="AD1098" s="621"/>
      <c r="AE1098" s="621"/>
      <c r="AF1098" s="20" t="s">
        <v>1035</v>
      </c>
    </row>
    <row r="1099" spans="1:32" hidden="1" x14ac:dyDescent="0.3">
      <c r="A1099" s="421"/>
      <c r="B1099" s="40" t="s">
        <v>2401</v>
      </c>
      <c r="C1099" s="11" t="s">
        <v>2402</v>
      </c>
      <c r="D1099" s="11">
        <v>320</v>
      </c>
      <c r="E1099" s="11">
        <v>750</v>
      </c>
      <c r="F1099" s="170">
        <v>2.35</v>
      </c>
      <c r="G1099" s="224">
        <f>Tabla14914[[#This Row],[PPF (µmol/s)]]/Tabla14914[[#This Row],[Power use (W)]]</f>
        <v>2.34375</v>
      </c>
      <c r="H1099" s="197"/>
      <c r="I1099" s="197"/>
      <c r="J1099" s="197"/>
      <c r="K1099" s="197">
        <v>2.35</v>
      </c>
      <c r="L1099" s="197"/>
      <c r="M1099" s="197"/>
      <c r="N1099" s="6" t="s">
        <v>2399</v>
      </c>
      <c r="S1099" s="562"/>
      <c r="T1099" s="546" t="s">
        <v>117</v>
      </c>
      <c r="U1099" s="546" t="s">
        <v>2076</v>
      </c>
      <c r="V1099" s="546">
        <v>100</v>
      </c>
      <c r="W1099" s="546">
        <v>127.26</v>
      </c>
      <c r="X1099" s="546">
        <v>1.3</v>
      </c>
      <c r="Y1099" s="215">
        <v>1.2726</v>
      </c>
      <c r="Z1099" s="621"/>
      <c r="AA1099" s="622">
        <v>1.2726</v>
      </c>
      <c r="AB1099" s="622"/>
      <c r="AC1099" s="621"/>
      <c r="AD1099" s="621"/>
      <c r="AE1099" s="621"/>
      <c r="AF1099" s="564" t="s">
        <v>1036</v>
      </c>
    </row>
    <row r="1100" spans="1:32" hidden="1" x14ac:dyDescent="0.3">
      <c r="A1100" s="421"/>
      <c r="B1100" s="40" t="s">
        <v>2403</v>
      </c>
      <c r="C1100" s="11" t="s">
        <v>2404</v>
      </c>
      <c r="D1100" s="11">
        <v>480</v>
      </c>
      <c r="E1100" s="11">
        <v>1120</v>
      </c>
      <c r="F1100" s="170">
        <v>2.35</v>
      </c>
      <c r="G1100" s="224">
        <f>Tabla14914[[#This Row],[PPF (µmol/s)]]/Tabla14914[[#This Row],[Power use (W)]]</f>
        <v>2.3333333333333335</v>
      </c>
      <c r="H1100" s="197"/>
      <c r="I1100" s="197"/>
      <c r="J1100" s="197"/>
      <c r="K1100" s="197">
        <v>2.35</v>
      </c>
      <c r="L1100" s="197"/>
      <c r="M1100" s="197"/>
      <c r="N1100" s="6" t="s">
        <v>2399</v>
      </c>
      <c r="S1100" s="4"/>
      <c r="T1100" s="11" t="s">
        <v>118</v>
      </c>
      <c r="U1100" s="11" t="s">
        <v>2076</v>
      </c>
      <c r="V1100" s="11">
        <v>125</v>
      </c>
      <c r="W1100" s="11">
        <v>223.17</v>
      </c>
      <c r="X1100" s="11">
        <v>1.79</v>
      </c>
      <c r="Y1100" s="215">
        <v>1.7853599999999998</v>
      </c>
      <c r="Z1100" s="621"/>
      <c r="AA1100" s="622"/>
      <c r="AB1100" s="622">
        <v>1.7853599999999998</v>
      </c>
      <c r="AC1100" s="621"/>
      <c r="AD1100" s="621"/>
      <c r="AE1100" s="621"/>
      <c r="AF1100" s="20" t="s">
        <v>1037</v>
      </c>
    </row>
    <row r="1101" spans="1:32" hidden="1" x14ac:dyDescent="0.3">
      <c r="A1101" s="421"/>
      <c r="B1101" s="40" t="s">
        <v>2405</v>
      </c>
      <c r="C1101" s="11" t="s">
        <v>2406</v>
      </c>
      <c r="D1101" s="11">
        <v>640</v>
      </c>
      <c r="E1101" s="11">
        <v>1509</v>
      </c>
      <c r="F1101" s="170">
        <v>2.35</v>
      </c>
      <c r="G1101" s="224">
        <f>Tabla14914[[#This Row],[PPF (µmol/s)]]/Tabla14914[[#This Row],[Power use (W)]]</f>
        <v>2.3578125000000001</v>
      </c>
      <c r="H1101" s="197"/>
      <c r="I1101" s="197"/>
      <c r="J1101" s="197"/>
      <c r="K1101" s="197">
        <v>2.35</v>
      </c>
      <c r="L1101" s="197"/>
      <c r="M1101" s="197"/>
      <c r="N1101" s="6" t="s">
        <v>2407</v>
      </c>
      <c r="S1101" s="562"/>
      <c r="T1101" s="546" t="s">
        <v>119</v>
      </c>
      <c r="U1101" s="546" t="s">
        <v>2076</v>
      </c>
      <c r="V1101" s="546">
        <v>208</v>
      </c>
      <c r="W1101" s="546">
        <v>270.27999999999997</v>
      </c>
      <c r="X1101" s="546">
        <v>1.3</v>
      </c>
      <c r="Y1101" s="215">
        <v>1.2994230769230768</v>
      </c>
      <c r="Z1101" s="621"/>
      <c r="AA1101" s="622">
        <v>1.2994230769230768</v>
      </c>
      <c r="AB1101" s="621"/>
      <c r="AC1101" s="621"/>
      <c r="AD1101" s="621"/>
      <c r="AE1101" s="621"/>
      <c r="AF1101" s="564" t="s">
        <v>1038</v>
      </c>
    </row>
    <row r="1102" spans="1:32" x14ac:dyDescent="0.3">
      <c r="A1102" s="421"/>
      <c r="B1102" s="40" t="s">
        <v>2408</v>
      </c>
      <c r="C1102" s="11" t="s">
        <v>2079</v>
      </c>
      <c r="D1102" s="11">
        <v>100</v>
      </c>
      <c r="E1102" s="11">
        <v>230</v>
      </c>
      <c r="F1102" s="170">
        <v>2.2999999999999998</v>
      </c>
      <c r="G1102" s="224">
        <f>Tabla14914[[#This Row],[PPF (µmol/s)]]/Tabla14914[[#This Row],[Power use (W)]]</f>
        <v>2.2999999999999998</v>
      </c>
      <c r="H1102" s="197"/>
      <c r="I1102" s="197"/>
      <c r="J1102" s="197"/>
      <c r="K1102" s="197">
        <v>2.2999999999999998</v>
      </c>
      <c r="L1102" s="197"/>
      <c r="M1102" s="197"/>
      <c r="N1102" s="6" t="s">
        <v>2412</v>
      </c>
      <c r="S1102" s="4"/>
      <c r="T1102" s="11" t="s">
        <v>120</v>
      </c>
      <c r="U1102" s="11" t="s">
        <v>2076</v>
      </c>
      <c r="V1102" s="11">
        <v>452</v>
      </c>
      <c r="W1102" s="11">
        <v>564.44000000000005</v>
      </c>
      <c r="X1102" s="11">
        <v>1.3</v>
      </c>
      <c r="Y1102" s="215">
        <v>1.2487610619469027</v>
      </c>
      <c r="Z1102" s="621"/>
      <c r="AA1102" s="622">
        <v>1.2487610619469027</v>
      </c>
      <c r="AB1102" s="621"/>
      <c r="AC1102" s="621"/>
      <c r="AD1102" s="621"/>
      <c r="AE1102" s="621"/>
      <c r="AF1102" s="20" t="s">
        <v>1039</v>
      </c>
    </row>
    <row r="1103" spans="1:32" x14ac:dyDescent="0.3">
      <c r="A1103" s="421"/>
      <c r="B1103" s="40" t="s">
        <v>2409</v>
      </c>
      <c r="C1103" s="11" t="s">
        <v>2079</v>
      </c>
      <c r="D1103" s="11">
        <v>180</v>
      </c>
      <c r="E1103" s="11">
        <v>414</v>
      </c>
      <c r="F1103" s="170">
        <v>2.2999999999999998</v>
      </c>
      <c r="G1103" s="224">
        <f>Tabla14914[[#This Row],[PPF (µmol/s)]]/Tabla14914[[#This Row],[Power use (W)]]</f>
        <v>2.2999999999999998</v>
      </c>
      <c r="H1103" s="197"/>
      <c r="I1103" s="197"/>
      <c r="J1103" s="197"/>
      <c r="K1103" s="197">
        <v>2.2999999999999998</v>
      </c>
      <c r="L1103" s="197"/>
      <c r="M1103" s="197"/>
      <c r="N1103" s="4" t="s">
        <v>2413</v>
      </c>
      <c r="S1103" s="562"/>
      <c r="T1103" s="546" t="s">
        <v>121</v>
      </c>
      <c r="U1103" s="546" t="s">
        <v>2076</v>
      </c>
      <c r="V1103" s="546">
        <v>780</v>
      </c>
      <c r="W1103" s="546">
        <v>1135.3</v>
      </c>
      <c r="X1103" s="546">
        <v>1.45</v>
      </c>
      <c r="Y1103" s="215">
        <v>1.4555128205128205</v>
      </c>
      <c r="Z1103" s="621"/>
      <c r="AA1103" s="622">
        <v>1.4555128205128205</v>
      </c>
      <c r="AB1103" s="621"/>
      <c r="AC1103" s="621"/>
      <c r="AD1103" s="621"/>
      <c r="AE1103" s="621"/>
      <c r="AF1103" s="564" t="s">
        <v>1042</v>
      </c>
    </row>
    <row r="1104" spans="1:32" x14ac:dyDescent="0.3">
      <c r="A1104" s="421"/>
      <c r="B1104" s="40" t="s">
        <v>2410</v>
      </c>
      <c r="C1104" s="11" t="s">
        <v>2079</v>
      </c>
      <c r="D1104" s="11">
        <v>200</v>
      </c>
      <c r="E1104" s="11">
        <v>529</v>
      </c>
      <c r="F1104" s="170">
        <v>2.2999999999999998</v>
      </c>
      <c r="G1104" s="224">
        <f>Tabla14914[[#This Row],[PPF (µmol/s)]]/Tabla14914[[#This Row],[Power use (W)]]</f>
        <v>2.645</v>
      </c>
      <c r="H1104" s="197"/>
      <c r="I1104" s="197"/>
      <c r="J1104" s="197"/>
      <c r="K1104" s="197">
        <v>2.2999999999999998</v>
      </c>
      <c r="L1104" s="197"/>
      <c r="M1104" s="197"/>
      <c r="N1104" s="4" t="s">
        <v>2414</v>
      </c>
      <c r="S1104" s="581" t="s">
        <v>1568</v>
      </c>
      <c r="T1104" s="624" t="s">
        <v>1556</v>
      </c>
      <c r="U1104" s="623" t="s">
        <v>2076</v>
      </c>
      <c r="V1104" s="624">
        <v>610</v>
      </c>
      <c r="W1104" s="630"/>
      <c r="X1104" s="462">
        <v>1.48</v>
      </c>
      <c r="Y1104" s="645">
        <v>0</v>
      </c>
      <c r="Z1104" s="621"/>
      <c r="AA1104" s="621">
        <v>1.48</v>
      </c>
      <c r="AB1104" s="621"/>
      <c r="AC1104" s="621"/>
      <c r="AD1104" s="621"/>
      <c r="AE1104" s="621"/>
      <c r="AF1104" s="624" t="s">
        <v>1560</v>
      </c>
    </row>
    <row r="1105" spans="1:32" x14ac:dyDescent="0.3">
      <c r="A1105" s="421"/>
      <c r="B1105" s="40" t="s">
        <v>2411</v>
      </c>
      <c r="C1105" s="11" t="s">
        <v>2079</v>
      </c>
      <c r="D1105" s="11">
        <v>300</v>
      </c>
      <c r="E1105" s="11">
        <v>690</v>
      </c>
      <c r="F1105" s="170">
        <v>2.2999999999999998</v>
      </c>
      <c r="G1105" s="224">
        <f>Tabla14914[[#This Row],[PPF (µmol/s)]]/Tabla14914[[#This Row],[Power use (W)]]</f>
        <v>2.2999999999999998</v>
      </c>
      <c r="H1105" s="197"/>
      <c r="I1105" s="197"/>
      <c r="J1105" s="197"/>
      <c r="K1105" s="197">
        <v>2.2999999999999998</v>
      </c>
      <c r="L1105" s="197"/>
      <c r="M1105" s="197"/>
      <c r="N1105" s="4" t="s">
        <v>2415</v>
      </c>
      <c r="S1105" s="426" t="s">
        <v>2310</v>
      </c>
      <c r="T1105" s="10" t="s">
        <v>2303</v>
      </c>
      <c r="U1105" s="14" t="s">
        <v>2076</v>
      </c>
      <c r="V1105" s="14">
        <v>600</v>
      </c>
      <c r="W1105" s="14">
        <v>1100</v>
      </c>
      <c r="X1105" s="14">
        <v>1.8</v>
      </c>
      <c r="Y1105" s="215">
        <v>1.8333333333333333</v>
      </c>
      <c r="Z1105" s="197"/>
      <c r="AA1105" s="197"/>
      <c r="AB1105" s="226">
        <v>1.8333333333333333</v>
      </c>
      <c r="AC1105" s="197"/>
      <c r="AD1105" s="197"/>
      <c r="AE1105" s="197"/>
      <c r="AF1105" s="6" t="s">
        <v>2304</v>
      </c>
    </row>
    <row r="1106" spans="1:32" hidden="1" x14ac:dyDescent="0.3">
      <c r="A1106" s="421"/>
      <c r="B1106" s="40" t="s">
        <v>2416</v>
      </c>
      <c r="C1106" s="11" t="s">
        <v>2076</v>
      </c>
      <c r="D1106" s="11">
        <v>200</v>
      </c>
      <c r="E1106" s="11">
        <v>460</v>
      </c>
      <c r="F1106" s="170">
        <v>2.2999999999999998</v>
      </c>
      <c r="G1106" s="224">
        <f>Tabla14914[[#This Row],[PPF (µmol/s)]]/Tabla14914[[#This Row],[Power use (W)]]</f>
        <v>2.2999999999999998</v>
      </c>
      <c r="H1106" s="197"/>
      <c r="I1106" s="197"/>
      <c r="J1106" s="197"/>
      <c r="K1106" s="197">
        <v>2.2999999999999998</v>
      </c>
      <c r="L1106" s="197"/>
      <c r="M1106" s="197"/>
      <c r="N1106" s="6" t="s">
        <v>2417</v>
      </c>
      <c r="S1106" s="421"/>
      <c r="T1106" s="40" t="s">
        <v>2416</v>
      </c>
      <c r="U1106" s="11" t="s">
        <v>2076</v>
      </c>
      <c r="V1106" s="11">
        <v>200</v>
      </c>
      <c r="W1106" s="11">
        <v>460</v>
      </c>
      <c r="X1106" s="170">
        <v>2.2999999999999998</v>
      </c>
      <c r="Y1106" s="224">
        <v>2.2999999999999998</v>
      </c>
      <c r="Z1106" s="197"/>
      <c r="AA1106" s="197"/>
      <c r="AB1106" s="197"/>
      <c r="AC1106" s="197">
        <v>2.2999999999999998</v>
      </c>
      <c r="AD1106" s="197"/>
      <c r="AE1106" s="197"/>
      <c r="AF1106" s="6" t="s">
        <v>2417</v>
      </c>
    </row>
    <row r="1107" spans="1:32" hidden="1" x14ac:dyDescent="0.3">
      <c r="A1107" s="421"/>
      <c r="B1107" s="40" t="s">
        <v>2418</v>
      </c>
      <c r="C1107" s="11" t="s">
        <v>2076</v>
      </c>
      <c r="D1107" s="11">
        <v>500</v>
      </c>
      <c r="E1107" s="11">
        <v>1150</v>
      </c>
      <c r="F1107" s="170">
        <v>2.2999999999999998</v>
      </c>
      <c r="G1107" s="224">
        <f>Tabla14914[[#This Row],[PPF (µmol/s)]]/Tabla14914[[#This Row],[Power use (W)]]</f>
        <v>2.2999999999999998</v>
      </c>
      <c r="H1107" s="197"/>
      <c r="I1107" s="197"/>
      <c r="J1107" s="197"/>
      <c r="K1107" s="197">
        <v>2.2999999999999998</v>
      </c>
      <c r="L1107" s="197"/>
      <c r="M1107" s="197"/>
      <c r="N1107" s="6" t="s">
        <v>2419</v>
      </c>
      <c r="S1107" s="547"/>
      <c r="T1107" s="554" t="s">
        <v>2418</v>
      </c>
      <c r="U1107" s="546" t="s">
        <v>2076</v>
      </c>
      <c r="V1107" s="546">
        <v>500</v>
      </c>
      <c r="W1107" s="546">
        <v>1150</v>
      </c>
      <c r="X1107" s="170">
        <v>2.2999999999999998</v>
      </c>
      <c r="Y1107" s="610">
        <v>2.2999999999999998</v>
      </c>
      <c r="Z1107" s="197"/>
      <c r="AA1107" s="197"/>
      <c r="AB1107" s="197"/>
      <c r="AC1107" s="197">
        <v>2.2999999999999998</v>
      </c>
      <c r="AD1107" s="197"/>
      <c r="AE1107" s="197"/>
      <c r="AF1107" s="574" t="s">
        <v>2419</v>
      </c>
    </row>
    <row r="1108" spans="1:32" hidden="1" x14ac:dyDescent="0.3">
      <c r="A1108" s="421"/>
      <c r="B1108" s="40" t="s">
        <v>2420</v>
      </c>
      <c r="C1108" s="11" t="s">
        <v>2076</v>
      </c>
      <c r="D1108" s="11">
        <v>700</v>
      </c>
      <c r="E1108" s="11">
        <v>1610</v>
      </c>
      <c r="F1108" s="170">
        <v>2.2999999999999998</v>
      </c>
      <c r="G1108" s="224">
        <f>Tabla14914[[#This Row],[PPF (µmol/s)]]/Tabla14914[[#This Row],[Power use (W)]]</f>
        <v>2.2999999999999998</v>
      </c>
      <c r="H1108" s="197"/>
      <c r="I1108" s="197"/>
      <c r="J1108" s="197"/>
      <c r="K1108" s="197">
        <v>2.2999999999999998</v>
      </c>
      <c r="L1108" s="197"/>
      <c r="M1108" s="197"/>
      <c r="N1108" s="6" t="s">
        <v>2421</v>
      </c>
      <c r="S1108" s="421"/>
      <c r="T1108" s="40" t="s">
        <v>2420</v>
      </c>
      <c r="U1108" s="11" t="s">
        <v>2076</v>
      </c>
      <c r="V1108" s="11">
        <v>700</v>
      </c>
      <c r="W1108" s="11">
        <v>1610</v>
      </c>
      <c r="X1108" s="170">
        <v>2.2999999999999998</v>
      </c>
      <c r="Y1108" s="224">
        <v>2.2999999999999998</v>
      </c>
      <c r="Z1108" s="197"/>
      <c r="AA1108" s="197"/>
      <c r="AB1108" s="197"/>
      <c r="AC1108" s="197">
        <v>2.2999999999999998</v>
      </c>
      <c r="AD1108" s="197"/>
      <c r="AE1108" s="197"/>
      <c r="AF1108" s="6" t="s">
        <v>2421</v>
      </c>
    </row>
    <row r="1109" spans="1:32" hidden="1" x14ac:dyDescent="0.3">
      <c r="A1109" s="421"/>
      <c r="B1109" s="40" t="s">
        <v>2422</v>
      </c>
      <c r="C1109" s="11" t="s">
        <v>2406</v>
      </c>
      <c r="D1109" s="11">
        <v>400</v>
      </c>
      <c r="E1109" s="11">
        <v>920</v>
      </c>
      <c r="F1109" s="170">
        <v>2.2999999999999998</v>
      </c>
      <c r="G1109" s="224">
        <f>Tabla14914[[#This Row],[PPF (µmol/s)]]/Tabla14914[[#This Row],[Power use (W)]]</f>
        <v>2.2999999999999998</v>
      </c>
      <c r="H1109" s="197"/>
      <c r="I1109" s="197"/>
      <c r="J1109" s="197"/>
      <c r="K1109" s="197">
        <v>2.2999999999999998</v>
      </c>
      <c r="L1109" s="197"/>
      <c r="M1109" s="197"/>
      <c r="N1109" s="6" t="s">
        <v>2423</v>
      </c>
      <c r="S1109" s="556" t="s">
        <v>2549</v>
      </c>
      <c r="T1109" s="544" t="s">
        <v>2535</v>
      </c>
      <c r="U1109" s="546" t="s">
        <v>2076</v>
      </c>
      <c r="V1109" s="545">
        <v>520</v>
      </c>
      <c r="W1109" s="648"/>
      <c r="X1109" s="648"/>
      <c r="Y1109" s="458">
        <v>0</v>
      </c>
      <c r="Z1109" s="197"/>
      <c r="AA1109" s="197"/>
      <c r="AB1109" s="197"/>
      <c r="AC1109" s="197"/>
      <c r="AD1109" s="197"/>
      <c r="AE1109" s="197"/>
      <c r="AF1109" s="574" t="s">
        <v>2536</v>
      </c>
    </row>
    <row r="1110" spans="1:32" hidden="1" x14ac:dyDescent="0.3">
      <c r="A1110" s="429"/>
      <c r="B1110" s="252" t="s">
        <v>2424</v>
      </c>
      <c r="C1110" s="13" t="s">
        <v>82</v>
      </c>
      <c r="D1110" s="13">
        <v>80</v>
      </c>
      <c r="E1110" s="13">
        <v>184</v>
      </c>
      <c r="F1110" s="175">
        <v>2.2999999999999998</v>
      </c>
      <c r="G1110" s="224">
        <f>Tabla14914[[#This Row],[PPF (µmol/s)]]/Tabla14914[[#This Row],[Power use (W)]]</f>
        <v>2.2999999999999998</v>
      </c>
      <c r="H1110" s="197"/>
      <c r="I1110" s="197"/>
      <c r="J1110" s="197"/>
      <c r="K1110" s="197">
        <v>2.2999999999999998</v>
      </c>
      <c r="L1110" s="197"/>
      <c r="M1110" s="197"/>
      <c r="N1110" s="6" t="s">
        <v>2430</v>
      </c>
      <c r="S1110" s="42" t="s">
        <v>2550</v>
      </c>
      <c r="T1110" s="252" t="s">
        <v>2537</v>
      </c>
      <c r="U1110" s="11" t="s">
        <v>2076</v>
      </c>
      <c r="V1110" s="13">
        <v>900</v>
      </c>
      <c r="W1110" s="648"/>
      <c r="X1110" s="648"/>
      <c r="Y1110" s="458">
        <v>0</v>
      </c>
      <c r="Z1110" s="197"/>
      <c r="AA1110" s="197"/>
      <c r="AB1110" s="197"/>
      <c r="AC1110" s="197"/>
      <c r="AD1110" s="197"/>
      <c r="AE1110" s="197"/>
      <c r="AF1110" s="6" t="s">
        <v>2536</v>
      </c>
    </row>
    <row r="1111" spans="1:32" hidden="1" x14ac:dyDescent="0.3">
      <c r="A1111" s="421"/>
      <c r="B1111" s="252" t="s">
        <v>2425</v>
      </c>
      <c r="C1111" s="13" t="s">
        <v>82</v>
      </c>
      <c r="D1111" s="11">
        <v>120</v>
      </c>
      <c r="E1111" s="11">
        <v>225</v>
      </c>
      <c r="F1111" s="170">
        <v>2.2999999999999998</v>
      </c>
      <c r="G1111" s="224">
        <f>Tabla14914[[#This Row],[PPF (µmol/s)]]/Tabla14914[[#This Row],[Power use (W)]]</f>
        <v>1.875</v>
      </c>
      <c r="H1111" s="197"/>
      <c r="I1111" s="197"/>
      <c r="J1111" s="197"/>
      <c r="K1111" s="197">
        <v>2.2999999999999998</v>
      </c>
      <c r="L1111" s="197"/>
      <c r="M1111" s="197"/>
      <c r="N1111" s="6" t="s">
        <v>2431</v>
      </c>
      <c r="S1111" s="547"/>
      <c r="T1111" s="554" t="s">
        <v>2538</v>
      </c>
      <c r="U1111" s="546" t="s">
        <v>2076</v>
      </c>
      <c r="V1111" s="546">
        <v>1280</v>
      </c>
      <c r="W1111" s="648"/>
      <c r="X1111" s="648"/>
      <c r="Y1111" s="458">
        <v>0</v>
      </c>
      <c r="Z1111" s="197"/>
      <c r="AA1111" s="197"/>
      <c r="AB1111" s="197"/>
      <c r="AC1111" s="197"/>
      <c r="AD1111" s="197"/>
      <c r="AE1111" s="197"/>
      <c r="AF1111" s="574" t="s">
        <v>2536</v>
      </c>
    </row>
    <row r="1112" spans="1:32" hidden="1" x14ac:dyDescent="0.3">
      <c r="A1112" s="421"/>
      <c r="B1112" s="40" t="s">
        <v>2426</v>
      </c>
      <c r="C1112" s="13" t="s">
        <v>82</v>
      </c>
      <c r="D1112" s="11">
        <v>10</v>
      </c>
      <c r="E1112" s="11">
        <v>23</v>
      </c>
      <c r="F1112" s="170">
        <v>2.2999999999999998</v>
      </c>
      <c r="G1112" s="224">
        <f>Tabla14914[[#This Row],[PPF (µmol/s)]]/Tabla14914[[#This Row],[Power use (W)]]</f>
        <v>2.2999999999999998</v>
      </c>
      <c r="H1112" s="197"/>
      <c r="I1112" s="197"/>
      <c r="J1112" s="197"/>
      <c r="K1112" s="197">
        <v>2.2999999999999998</v>
      </c>
      <c r="L1112" s="197"/>
      <c r="M1112" s="197"/>
      <c r="N1112" s="6" t="s">
        <v>2432</v>
      </c>
      <c r="S1112" s="421"/>
      <c r="T1112" s="40" t="s">
        <v>2539</v>
      </c>
      <c r="U1112" s="11" t="s">
        <v>2076</v>
      </c>
      <c r="V1112" s="11">
        <v>1660</v>
      </c>
      <c r="W1112" s="648"/>
      <c r="X1112" s="648"/>
      <c r="Y1112" s="458">
        <v>0</v>
      </c>
      <c r="Z1112" s="197"/>
      <c r="AA1112" s="197"/>
      <c r="AB1112" s="197"/>
      <c r="AC1112" s="197"/>
      <c r="AD1112" s="197"/>
      <c r="AE1112" s="197"/>
      <c r="AF1112" s="6" t="s">
        <v>2536</v>
      </c>
    </row>
    <row r="1113" spans="1:32" hidden="1" x14ac:dyDescent="0.3">
      <c r="A1113" s="421"/>
      <c r="B1113" s="40" t="s">
        <v>2427</v>
      </c>
      <c r="C1113" s="13" t="s">
        <v>82</v>
      </c>
      <c r="D1113" s="11">
        <v>15</v>
      </c>
      <c r="E1113" s="11">
        <v>34.5</v>
      </c>
      <c r="F1113" s="170">
        <v>2.2999999999999998</v>
      </c>
      <c r="G1113" s="224">
        <f>Tabla14914[[#This Row],[PPF (µmol/s)]]/Tabla14914[[#This Row],[Power use (W)]]</f>
        <v>2.2999999999999998</v>
      </c>
      <c r="H1113" s="197"/>
      <c r="I1113" s="197"/>
      <c r="J1113" s="197"/>
      <c r="K1113" s="197">
        <v>2.2999999999999998</v>
      </c>
      <c r="L1113" s="197"/>
      <c r="M1113" s="197"/>
      <c r="N1113" s="4" t="s">
        <v>2433</v>
      </c>
      <c r="S1113" s="547"/>
      <c r="T1113" s="554" t="s">
        <v>2540</v>
      </c>
      <c r="U1113" s="546" t="s">
        <v>2076</v>
      </c>
      <c r="V1113" s="546">
        <v>400</v>
      </c>
      <c r="W1113" s="648"/>
      <c r="X1113" s="648"/>
      <c r="Y1113" s="458">
        <v>0</v>
      </c>
      <c r="Z1113" s="197"/>
      <c r="AA1113" s="197"/>
      <c r="AB1113" s="197"/>
      <c r="AC1113" s="197"/>
      <c r="AD1113" s="197"/>
      <c r="AE1113" s="197"/>
      <c r="AF1113" s="574" t="s">
        <v>2541</v>
      </c>
    </row>
    <row r="1114" spans="1:32" hidden="1" x14ac:dyDescent="0.3">
      <c r="A1114" s="421"/>
      <c r="B1114" s="40" t="s">
        <v>2428</v>
      </c>
      <c r="C1114" s="13" t="s">
        <v>82</v>
      </c>
      <c r="D1114" s="11">
        <v>22</v>
      </c>
      <c r="E1114" s="11">
        <v>50.6</v>
      </c>
      <c r="F1114" s="175">
        <v>2.2999999999999998</v>
      </c>
      <c r="G1114" s="224">
        <f>Tabla14914[[#This Row],[PPF (µmol/s)]]/Tabla14914[[#This Row],[Power use (W)]]</f>
        <v>2.3000000000000003</v>
      </c>
      <c r="H1114" s="197"/>
      <c r="I1114" s="197"/>
      <c r="J1114" s="197"/>
      <c r="K1114" s="197">
        <v>2.2999999999999998</v>
      </c>
      <c r="L1114" s="197"/>
      <c r="M1114" s="197"/>
      <c r="N1114" s="4" t="s">
        <v>2434</v>
      </c>
      <c r="S1114" s="421"/>
      <c r="T1114" s="40" t="s">
        <v>2542</v>
      </c>
      <c r="U1114" s="11" t="s">
        <v>2076</v>
      </c>
      <c r="V1114" s="11">
        <v>600</v>
      </c>
      <c r="W1114" s="648"/>
      <c r="X1114" s="648"/>
      <c r="Y1114" s="458">
        <v>0</v>
      </c>
      <c r="Z1114" s="197"/>
      <c r="AA1114" s="197"/>
      <c r="AB1114" s="197"/>
      <c r="AC1114" s="197"/>
      <c r="AD1114" s="197"/>
      <c r="AE1114" s="197"/>
      <c r="AF1114" s="6" t="s">
        <v>2541</v>
      </c>
    </row>
    <row r="1115" spans="1:32" hidden="1" x14ac:dyDescent="0.3">
      <c r="A1115" s="429"/>
      <c r="B1115" s="252" t="s">
        <v>2429</v>
      </c>
      <c r="C1115" s="13" t="s">
        <v>82</v>
      </c>
      <c r="D1115" s="13">
        <v>25</v>
      </c>
      <c r="E1115" s="13">
        <v>57.5</v>
      </c>
      <c r="F1115" s="175">
        <v>2.2999999999999998</v>
      </c>
      <c r="G1115" s="224">
        <f>Tabla14914[[#This Row],[PPF (µmol/s)]]/Tabla14914[[#This Row],[Power use (W)]]</f>
        <v>2.2999999999999998</v>
      </c>
      <c r="H1115" s="197"/>
      <c r="I1115" s="197"/>
      <c r="J1115" s="197"/>
      <c r="K1115" s="197">
        <v>2.2999999999999998</v>
      </c>
      <c r="L1115" s="197"/>
      <c r="M1115" s="197"/>
      <c r="N1115" s="8" t="s">
        <v>2435</v>
      </c>
      <c r="S1115" s="547"/>
      <c r="T1115" s="554" t="s">
        <v>2543</v>
      </c>
      <c r="U1115" s="546" t="s">
        <v>2076</v>
      </c>
      <c r="V1115" s="546">
        <v>800</v>
      </c>
      <c r="W1115" s="648"/>
      <c r="X1115" s="648"/>
      <c r="Y1115" s="458">
        <v>0</v>
      </c>
      <c r="Z1115" s="197"/>
      <c r="AA1115" s="197"/>
      <c r="AB1115" s="197"/>
      <c r="AC1115" s="197"/>
      <c r="AD1115" s="197"/>
      <c r="AE1115" s="197"/>
      <c r="AF1115" s="574" t="s">
        <v>2541</v>
      </c>
    </row>
    <row r="1116" spans="1:32" ht="18.600000000000001" hidden="1" thickBot="1" x14ac:dyDescent="0.4">
      <c r="A1116" s="56" t="s">
        <v>2438</v>
      </c>
      <c r="B1116" s="15"/>
      <c r="C1116" s="27"/>
      <c r="D1116" s="27"/>
      <c r="E1116" s="27"/>
      <c r="F1116" s="27"/>
      <c r="G1116" s="158"/>
      <c r="H1116" s="190"/>
      <c r="I1116" s="190"/>
      <c r="J1116" s="190"/>
      <c r="K1116" s="190"/>
      <c r="L1116" s="190"/>
      <c r="M1116" s="190"/>
      <c r="N1116" s="16"/>
      <c r="S1116" s="421"/>
      <c r="T1116" s="40" t="s">
        <v>2544</v>
      </c>
      <c r="U1116" s="11" t="s">
        <v>2076</v>
      </c>
      <c r="V1116" s="11">
        <v>525</v>
      </c>
      <c r="W1116" s="648"/>
      <c r="X1116" s="648"/>
      <c r="Y1116" s="458">
        <v>0</v>
      </c>
      <c r="Z1116" s="197"/>
      <c r="AA1116" s="197"/>
      <c r="AB1116" s="197"/>
      <c r="AC1116" s="197"/>
      <c r="AD1116" s="197"/>
      <c r="AE1116" s="197"/>
      <c r="AF1116" s="6" t="s">
        <v>2536</v>
      </c>
    </row>
    <row r="1117" spans="1:32" hidden="1" x14ac:dyDescent="0.3">
      <c r="A1117" s="428" t="s">
        <v>2457</v>
      </c>
      <c r="B1117" s="10" t="s">
        <v>2439</v>
      </c>
      <c r="C1117" s="14" t="s">
        <v>424</v>
      </c>
      <c r="D1117" s="14">
        <v>336</v>
      </c>
      <c r="E1117" s="153"/>
      <c r="F1117" s="153"/>
      <c r="G1117" s="463">
        <f>Tabla14914[[#This Row],[PPF (µmol/s)]]/Tabla14914[[#This Row],[Power use (W)]]</f>
        <v>0</v>
      </c>
      <c r="H1117" s="197"/>
      <c r="I1117" s="197"/>
      <c r="J1117" s="197"/>
      <c r="K1117" s="197"/>
      <c r="L1117" s="197"/>
      <c r="M1117" s="197"/>
      <c r="N1117" s="6" t="s">
        <v>2665</v>
      </c>
      <c r="S1117" s="587"/>
      <c r="T1117" s="554" t="s">
        <v>2545</v>
      </c>
      <c r="U1117" s="546" t="s">
        <v>2076</v>
      </c>
      <c r="V1117" s="552">
        <v>850</v>
      </c>
      <c r="W1117" s="648"/>
      <c r="X1117" s="648"/>
      <c r="Y1117" s="458">
        <v>0</v>
      </c>
      <c r="Z1117" s="197"/>
      <c r="AA1117" s="197"/>
      <c r="AB1117" s="197"/>
      <c r="AC1117" s="197"/>
      <c r="AD1117" s="197"/>
      <c r="AE1117" s="197"/>
      <c r="AF1117" s="574" t="s">
        <v>2536</v>
      </c>
    </row>
    <row r="1118" spans="1:32" hidden="1" x14ac:dyDescent="0.3">
      <c r="A1118" s="35" t="s">
        <v>2458</v>
      </c>
      <c r="B1118" s="40" t="s">
        <v>2440</v>
      </c>
      <c r="C1118" s="14" t="s">
        <v>424</v>
      </c>
      <c r="D1118" s="11">
        <v>336</v>
      </c>
      <c r="E1118" s="153"/>
      <c r="F1118" s="153"/>
      <c r="G1118" s="463">
        <f>Tabla14914[[#This Row],[PPF (µmol/s)]]/Tabla14914[[#This Row],[Power use (W)]]</f>
        <v>0</v>
      </c>
      <c r="H1118" s="197"/>
      <c r="I1118" s="197"/>
      <c r="J1118" s="197"/>
      <c r="K1118" s="197"/>
      <c r="L1118" s="197"/>
      <c r="M1118" s="197"/>
      <c r="N1118" s="6" t="s">
        <v>2666</v>
      </c>
      <c r="S1118" s="421"/>
      <c r="T1118" s="40" t="s">
        <v>2546</v>
      </c>
      <c r="U1118" s="11" t="s">
        <v>2076</v>
      </c>
      <c r="V1118" s="11">
        <v>850</v>
      </c>
      <c r="W1118" s="648"/>
      <c r="X1118" s="648"/>
      <c r="Y1118" s="458">
        <v>0</v>
      </c>
      <c r="Z1118" s="197"/>
      <c r="AA1118" s="197"/>
      <c r="AB1118" s="197"/>
      <c r="AC1118" s="197"/>
      <c r="AD1118" s="197"/>
      <c r="AE1118" s="197"/>
      <c r="AF1118" s="6" t="s">
        <v>2536</v>
      </c>
    </row>
    <row r="1119" spans="1:32" hidden="1" x14ac:dyDescent="0.3">
      <c r="A1119" s="11" t="s">
        <v>2021</v>
      </c>
      <c r="B1119" s="40" t="s">
        <v>2443</v>
      </c>
      <c r="C1119" s="14" t="s">
        <v>424</v>
      </c>
      <c r="D1119" s="14">
        <v>336</v>
      </c>
      <c r="E1119" s="153"/>
      <c r="F1119" s="153"/>
      <c r="G1119" s="463">
        <f>Tabla14914[[#This Row],[PPF (µmol/s)]]/Tabla14914[[#This Row],[Power use (W)]]</f>
        <v>0</v>
      </c>
      <c r="H1119" s="197"/>
      <c r="I1119" s="197"/>
      <c r="J1119" s="197"/>
      <c r="K1119" s="197"/>
      <c r="L1119" s="197"/>
      <c r="M1119" s="197"/>
      <c r="N1119" s="6" t="s">
        <v>2667</v>
      </c>
      <c r="S1119" s="547"/>
      <c r="T1119" s="554" t="s">
        <v>2547</v>
      </c>
      <c r="U1119" s="546" t="s">
        <v>2076</v>
      </c>
      <c r="V1119" s="546">
        <v>720</v>
      </c>
      <c r="W1119" s="648"/>
      <c r="X1119" s="648"/>
      <c r="Y1119" s="458">
        <v>0</v>
      </c>
      <c r="Z1119" s="197"/>
      <c r="AA1119" s="197"/>
      <c r="AB1119" s="197"/>
      <c r="AC1119" s="197"/>
      <c r="AD1119" s="197"/>
      <c r="AE1119" s="197"/>
      <c r="AF1119" s="574" t="s">
        <v>2541</v>
      </c>
    </row>
    <row r="1120" spans="1:32" hidden="1" x14ac:dyDescent="0.3">
      <c r="A1120" s="429"/>
      <c r="B1120" s="252" t="s">
        <v>2444</v>
      </c>
      <c r="C1120" s="14" t="s">
        <v>424</v>
      </c>
      <c r="D1120" s="11">
        <v>336</v>
      </c>
      <c r="E1120" s="153"/>
      <c r="F1120" s="153"/>
      <c r="G1120" s="463">
        <f>Tabla14914[[#This Row],[PPF (µmol/s)]]/Tabla14914[[#This Row],[Power use (W)]]</f>
        <v>0</v>
      </c>
      <c r="H1120" s="197"/>
      <c r="I1120" s="197"/>
      <c r="J1120" s="197"/>
      <c r="K1120" s="197"/>
      <c r="L1120" s="197"/>
      <c r="M1120" s="197"/>
      <c r="N1120" s="6" t="s">
        <v>2668</v>
      </c>
      <c r="S1120" s="429"/>
      <c r="T1120" s="252" t="s">
        <v>2548</v>
      </c>
      <c r="U1120" s="13" t="s">
        <v>2076</v>
      </c>
      <c r="V1120" s="13">
        <v>1440</v>
      </c>
      <c r="W1120" s="648"/>
      <c r="X1120" s="648"/>
      <c r="Y1120" s="458">
        <v>0</v>
      </c>
      <c r="Z1120" s="197"/>
      <c r="AA1120" s="197"/>
      <c r="AB1120" s="197"/>
      <c r="AC1120" s="197"/>
      <c r="AD1120" s="197"/>
      <c r="AE1120" s="197"/>
      <c r="AF1120" s="114" t="s">
        <v>2541</v>
      </c>
    </row>
    <row r="1121" spans="1:32" hidden="1" x14ac:dyDescent="0.3">
      <c r="A1121" s="421"/>
      <c r="B1121" s="40" t="s">
        <v>2445</v>
      </c>
      <c r="C1121" s="11" t="s">
        <v>98</v>
      </c>
      <c r="D1121" s="11">
        <v>60</v>
      </c>
      <c r="E1121" s="153"/>
      <c r="F1121" s="153"/>
      <c r="G1121" s="463">
        <f>Tabla14914[[#This Row],[PPF (µmol/s)]]/Tabla14914[[#This Row],[Power use (W)]]</f>
        <v>0</v>
      </c>
      <c r="H1121" s="197"/>
      <c r="I1121" s="197"/>
      <c r="J1121" s="197"/>
      <c r="K1121" s="197"/>
      <c r="L1121" s="197"/>
      <c r="M1121" s="197"/>
      <c r="N1121" s="6" t="s">
        <v>2669</v>
      </c>
      <c r="S1121" s="547"/>
      <c r="T1121" s="546" t="s">
        <v>2851</v>
      </c>
      <c r="U1121" s="546" t="s">
        <v>2076</v>
      </c>
      <c r="V1121" s="546">
        <v>230</v>
      </c>
      <c r="W1121" s="630"/>
      <c r="X1121" s="630"/>
      <c r="Y1121" s="492">
        <v>0</v>
      </c>
      <c r="Z1121" s="197"/>
      <c r="AA1121" s="197"/>
      <c r="AB1121" s="197"/>
      <c r="AC1121" s="197"/>
      <c r="AD1121" s="197"/>
      <c r="AE1121" s="197"/>
      <c r="AF1121" s="562" t="s">
        <v>2852</v>
      </c>
    </row>
    <row r="1122" spans="1:32" hidden="1" x14ac:dyDescent="0.3">
      <c r="A1122" s="421"/>
      <c r="B1122" s="40" t="s">
        <v>2446</v>
      </c>
      <c r="C1122" s="11" t="s">
        <v>98</v>
      </c>
      <c r="D1122" s="11">
        <v>60</v>
      </c>
      <c r="E1122" s="153"/>
      <c r="F1122" s="153"/>
      <c r="G1122" s="463">
        <f>Tabla14914[[#This Row],[PPF (µmol/s)]]/Tabla14914[[#This Row],[Power use (W)]]</f>
        <v>0</v>
      </c>
      <c r="H1122" s="197"/>
      <c r="I1122" s="197"/>
      <c r="J1122" s="197"/>
      <c r="K1122" s="197"/>
      <c r="L1122" s="197"/>
      <c r="M1122" s="197"/>
      <c r="N1122" s="6" t="s">
        <v>2670</v>
      </c>
      <c r="S1122" s="421"/>
      <c r="T1122" s="11" t="s">
        <v>2853</v>
      </c>
      <c r="U1122" s="11" t="s">
        <v>2076</v>
      </c>
      <c r="V1122" s="11">
        <v>340</v>
      </c>
      <c r="W1122" s="630"/>
      <c r="X1122" s="630"/>
      <c r="Y1122" s="492">
        <v>0</v>
      </c>
      <c r="Z1122" s="197"/>
      <c r="AA1122" s="197"/>
      <c r="AB1122" s="197"/>
      <c r="AC1122" s="197"/>
      <c r="AD1122" s="197"/>
      <c r="AE1122" s="197"/>
      <c r="AF1122" s="4" t="s">
        <v>2854</v>
      </c>
    </row>
    <row r="1123" spans="1:32" hidden="1" x14ac:dyDescent="0.3">
      <c r="A1123" s="421"/>
      <c r="B1123" s="40" t="s">
        <v>2447</v>
      </c>
      <c r="C1123" s="11" t="s">
        <v>98</v>
      </c>
      <c r="D1123" s="11">
        <v>60</v>
      </c>
      <c r="E1123" s="153"/>
      <c r="F1123" s="153"/>
      <c r="G1123" s="463">
        <f>Tabla14914[[#This Row],[PPF (µmol/s)]]/Tabla14914[[#This Row],[Power use (W)]]</f>
        <v>0</v>
      </c>
      <c r="H1123" s="197"/>
      <c r="I1123" s="197"/>
      <c r="J1123" s="197"/>
      <c r="K1123" s="197"/>
      <c r="L1123" s="197"/>
      <c r="M1123" s="197"/>
      <c r="N1123" s="6" t="s">
        <v>2671</v>
      </c>
      <c r="S1123" s="547"/>
      <c r="T1123" s="546" t="s">
        <v>2855</v>
      </c>
      <c r="U1123" s="546" t="s">
        <v>2076</v>
      </c>
      <c r="V1123" s="546">
        <v>500</v>
      </c>
      <c r="W1123" s="630"/>
      <c r="X1123" s="630"/>
      <c r="Y1123" s="492">
        <v>0</v>
      </c>
      <c r="Z1123" s="197"/>
      <c r="AA1123" s="197"/>
      <c r="AB1123" s="197"/>
      <c r="AC1123" s="197"/>
      <c r="AD1123" s="197"/>
      <c r="AE1123" s="197"/>
      <c r="AF1123" s="562" t="s">
        <v>2856</v>
      </c>
    </row>
    <row r="1124" spans="1:32" hidden="1" x14ac:dyDescent="0.3">
      <c r="A1124" s="421"/>
      <c r="B1124" s="40" t="s">
        <v>2447</v>
      </c>
      <c r="C1124" s="11" t="s">
        <v>98</v>
      </c>
      <c r="D1124" s="11">
        <v>60</v>
      </c>
      <c r="E1124" s="153"/>
      <c r="F1124" s="153"/>
      <c r="G1124" s="463">
        <f>Tabla14914[[#This Row],[PPF (µmol/s)]]/Tabla14914[[#This Row],[Power use (W)]]</f>
        <v>0</v>
      </c>
      <c r="H1124" s="197"/>
      <c r="I1124" s="197"/>
      <c r="J1124" s="197"/>
      <c r="K1124" s="197"/>
      <c r="L1124" s="197"/>
      <c r="M1124" s="197"/>
      <c r="N1124" s="6" t="s">
        <v>2672</v>
      </c>
      <c r="S1124" s="547"/>
      <c r="T1124" s="546" t="s">
        <v>2972</v>
      </c>
      <c r="U1124" s="546" t="s">
        <v>2076</v>
      </c>
      <c r="V1124" s="546">
        <v>440</v>
      </c>
      <c r="W1124" s="546">
        <v>3012</v>
      </c>
      <c r="X1124" s="170">
        <v>2.85</v>
      </c>
      <c r="Y1124" s="559">
        <v>6.8454545454545457</v>
      </c>
      <c r="Z1124" s="197"/>
      <c r="AA1124" s="197"/>
      <c r="AB1124" s="197"/>
      <c r="AC1124" s="197"/>
      <c r="AD1124" s="197">
        <v>2.85</v>
      </c>
      <c r="AE1124" s="197"/>
      <c r="AF1124" s="562" t="s">
        <v>2973</v>
      </c>
    </row>
    <row r="1125" spans="1:32" hidden="1" x14ac:dyDescent="0.3">
      <c r="A1125" s="421"/>
      <c r="B1125" s="1" t="s">
        <v>2448</v>
      </c>
      <c r="C1125" s="11" t="s">
        <v>98</v>
      </c>
      <c r="D1125" s="11">
        <v>60</v>
      </c>
      <c r="E1125" s="153"/>
      <c r="F1125" s="153"/>
      <c r="G1125" s="463">
        <f>Tabla14914[[#This Row],[PPF (µmol/s)]]/Tabla14914[[#This Row],[Power use (W)]]</f>
        <v>0</v>
      </c>
      <c r="H1125" s="197"/>
      <c r="I1125" s="197"/>
      <c r="J1125" s="197"/>
      <c r="K1125" s="197"/>
      <c r="L1125" s="197"/>
      <c r="M1125" s="197"/>
      <c r="N1125" s="4" t="s">
        <v>2673</v>
      </c>
      <c r="S1125" s="547"/>
      <c r="T1125" s="546" t="s">
        <v>2976</v>
      </c>
      <c r="U1125" s="546" t="s">
        <v>2076</v>
      </c>
      <c r="V1125" s="546">
        <v>320</v>
      </c>
      <c r="W1125" s="546">
        <v>736</v>
      </c>
      <c r="X1125" s="170">
        <v>2.2999999999999998</v>
      </c>
      <c r="Y1125" s="559">
        <v>2.2999999999999998</v>
      </c>
      <c r="Z1125" s="197"/>
      <c r="AA1125" s="197"/>
      <c r="AB1125" s="197"/>
      <c r="AC1125" s="197">
        <v>2.2999999999999998</v>
      </c>
      <c r="AD1125" s="197"/>
      <c r="AE1125" s="197"/>
      <c r="AF1125" s="562" t="s">
        <v>2961</v>
      </c>
    </row>
    <row r="1126" spans="1:32" hidden="1" x14ac:dyDescent="0.3">
      <c r="A1126" s="421"/>
      <c r="B1126" s="40" t="s">
        <v>2449</v>
      </c>
      <c r="C1126" s="11" t="s">
        <v>98</v>
      </c>
      <c r="D1126" s="11">
        <v>60</v>
      </c>
      <c r="E1126" s="153"/>
      <c r="F1126" s="153"/>
      <c r="G1126" s="463">
        <f>Tabla14914[[#This Row],[PPF (µmol/s)]]/Tabla14914[[#This Row],[Power use (W)]]</f>
        <v>0</v>
      </c>
      <c r="H1126" s="197"/>
      <c r="I1126" s="197"/>
      <c r="J1126" s="197"/>
      <c r="K1126" s="197"/>
      <c r="L1126" s="197"/>
      <c r="M1126" s="197"/>
      <c r="N1126" s="4" t="s">
        <v>2674</v>
      </c>
      <c r="S1126" s="421"/>
      <c r="T1126" s="11" t="s">
        <v>2977</v>
      </c>
      <c r="U1126" s="11" t="s">
        <v>2076</v>
      </c>
      <c r="V1126" s="11">
        <v>360</v>
      </c>
      <c r="W1126" s="11">
        <v>880</v>
      </c>
      <c r="X1126" s="170">
        <v>2.2999999999999998</v>
      </c>
      <c r="Y1126" s="260">
        <v>2.4444444444444446</v>
      </c>
      <c r="Z1126" s="197"/>
      <c r="AA1126" s="197"/>
      <c r="AB1126" s="197"/>
      <c r="AC1126" s="197">
        <v>2.2999999999999998</v>
      </c>
      <c r="AD1126" s="197"/>
      <c r="AE1126" s="197"/>
      <c r="AF1126" s="4" t="s">
        <v>2961</v>
      </c>
    </row>
    <row r="1127" spans="1:32" hidden="1" x14ac:dyDescent="0.3">
      <c r="A1127" s="421"/>
      <c r="B1127" s="40" t="s">
        <v>2454</v>
      </c>
      <c r="C1127" s="11" t="s">
        <v>98</v>
      </c>
      <c r="D1127" s="11">
        <v>60</v>
      </c>
      <c r="E1127" s="153"/>
      <c r="F1127" s="153"/>
      <c r="G1127" s="463">
        <f>Tabla14914[[#This Row],[PPF (µmol/s)]]/Tabla14914[[#This Row],[Power use (W)]]</f>
        <v>0</v>
      </c>
      <c r="H1127" s="197"/>
      <c r="I1127" s="197"/>
      <c r="J1127" s="197"/>
      <c r="K1127" s="197"/>
      <c r="L1127" s="197"/>
      <c r="M1127" s="197"/>
      <c r="N1127" s="4" t="s">
        <v>2675</v>
      </c>
      <c r="S1127" s="547"/>
      <c r="T1127" s="546" t="s">
        <v>2978</v>
      </c>
      <c r="U1127" s="546" t="s">
        <v>2076</v>
      </c>
      <c r="V1127" s="546">
        <v>550</v>
      </c>
      <c r="W1127" s="546">
        <v>1265</v>
      </c>
      <c r="X1127" s="170">
        <v>2.2999999999999998</v>
      </c>
      <c r="Y1127" s="559">
        <v>2.2999999999999998</v>
      </c>
      <c r="Z1127" s="197"/>
      <c r="AA1127" s="197"/>
      <c r="AB1127" s="197"/>
      <c r="AC1127" s="197">
        <v>2.2999999999999998</v>
      </c>
      <c r="AD1127" s="197"/>
      <c r="AE1127" s="197"/>
      <c r="AF1127" s="562" t="s">
        <v>2961</v>
      </c>
    </row>
    <row r="1128" spans="1:32" hidden="1" x14ac:dyDescent="0.3">
      <c r="A1128" s="429"/>
      <c r="B1128" s="252" t="s">
        <v>2455</v>
      </c>
      <c r="C1128" s="13" t="s">
        <v>98</v>
      </c>
      <c r="D1128" s="13">
        <v>60</v>
      </c>
      <c r="E1128" s="153"/>
      <c r="F1128" s="154"/>
      <c r="G1128" s="463">
        <f>Tabla14914[[#This Row],[PPF (µmol/s)]]/Tabla14914[[#This Row],[Power use (W)]]</f>
        <v>0</v>
      </c>
      <c r="H1128" s="197"/>
      <c r="I1128" s="197"/>
      <c r="J1128" s="197"/>
      <c r="K1128" s="197"/>
      <c r="L1128" s="197"/>
      <c r="M1128" s="197"/>
      <c r="N1128" s="8" t="s">
        <v>2676</v>
      </c>
      <c r="S1128" s="421"/>
      <c r="T1128" s="11" t="s">
        <v>2979</v>
      </c>
      <c r="U1128" s="11" t="s">
        <v>2076</v>
      </c>
      <c r="V1128" s="11">
        <v>1180</v>
      </c>
      <c r="W1128" s="11">
        <v>4260</v>
      </c>
      <c r="X1128" s="170">
        <v>3.3</v>
      </c>
      <c r="Y1128" s="260">
        <v>3.6101694915254239</v>
      </c>
      <c r="Z1128" s="197"/>
      <c r="AA1128" s="197"/>
      <c r="AB1128" s="197"/>
      <c r="AC1128" s="197"/>
      <c r="AD1128" s="197">
        <v>3.3</v>
      </c>
      <c r="AE1128" s="197"/>
      <c r="AF1128" s="4" t="s">
        <v>2981</v>
      </c>
    </row>
    <row r="1129" spans="1:32" ht="18.600000000000001" hidden="1" thickBot="1" x14ac:dyDescent="0.4">
      <c r="A1129" s="56" t="s">
        <v>2459</v>
      </c>
      <c r="B1129" s="15"/>
      <c r="C1129" s="27"/>
      <c r="D1129" s="27"/>
      <c r="E1129" s="27"/>
      <c r="F1129" s="27"/>
      <c r="G1129" s="158"/>
      <c r="H1129" s="190"/>
      <c r="I1129" s="190"/>
      <c r="J1129" s="190"/>
      <c r="K1129" s="190"/>
      <c r="L1129" s="190"/>
      <c r="M1129" s="190"/>
      <c r="N1129" s="16"/>
      <c r="S1129" s="547"/>
      <c r="T1129" s="546" t="s">
        <v>2980</v>
      </c>
      <c r="U1129" s="546" t="s">
        <v>2076</v>
      </c>
      <c r="V1129" s="546">
        <v>360</v>
      </c>
      <c r="W1129" s="630"/>
      <c r="X1129" s="630"/>
      <c r="Y1129" s="559">
        <v>0</v>
      </c>
      <c r="Z1129" s="197"/>
      <c r="AA1129" s="197"/>
      <c r="AB1129" s="197"/>
      <c r="AC1129" s="197"/>
      <c r="AD1129" s="197"/>
      <c r="AE1129" s="197"/>
      <c r="AF1129" s="562" t="s">
        <v>2981</v>
      </c>
    </row>
    <row r="1130" spans="1:32" hidden="1" x14ac:dyDescent="0.3">
      <c r="A1130" s="426" t="s">
        <v>2469</v>
      </c>
      <c r="B1130" s="10" t="s">
        <v>2460</v>
      </c>
      <c r="C1130" s="14" t="s">
        <v>2461</v>
      </c>
      <c r="D1130" s="14">
        <v>240</v>
      </c>
      <c r="E1130" s="14">
        <v>624</v>
      </c>
      <c r="F1130" s="57">
        <v>2.6</v>
      </c>
      <c r="G1130" s="215">
        <f>Tabla14914[[#This Row],[PPF (µmol/s)]]/Tabla14914[[#This Row],[Power use (W)]]</f>
        <v>2.6</v>
      </c>
      <c r="H1130" s="197"/>
      <c r="I1130" s="197"/>
      <c r="J1130" s="197"/>
      <c r="K1130" s="197"/>
      <c r="L1130" s="226">
        <v>2.6</v>
      </c>
      <c r="M1130" s="197"/>
      <c r="N1130" s="6" t="s">
        <v>2463</v>
      </c>
      <c r="S1130" s="421"/>
      <c r="T1130" s="11" t="s">
        <v>2982</v>
      </c>
      <c r="U1130" s="11" t="s">
        <v>2076</v>
      </c>
      <c r="V1130" s="11">
        <v>220</v>
      </c>
      <c r="W1130" s="630"/>
      <c r="X1130" s="630"/>
      <c r="Y1130" s="260">
        <v>0</v>
      </c>
      <c r="Z1130" s="197"/>
      <c r="AA1130" s="197"/>
      <c r="AB1130" s="197"/>
      <c r="AC1130" s="197"/>
      <c r="AD1130" s="197"/>
      <c r="AE1130" s="197"/>
      <c r="AF1130" s="4" t="s">
        <v>2981</v>
      </c>
    </row>
    <row r="1131" spans="1:32" hidden="1" x14ac:dyDescent="0.3">
      <c r="A1131" s="35" t="s">
        <v>2470</v>
      </c>
      <c r="B1131" s="10" t="s">
        <v>2462</v>
      </c>
      <c r="C1131" s="14" t="s">
        <v>2404</v>
      </c>
      <c r="D1131" s="11">
        <v>630</v>
      </c>
      <c r="E1131" s="11">
        <v>1700</v>
      </c>
      <c r="F1131" s="11">
        <v>2.7</v>
      </c>
      <c r="G1131" s="215">
        <f>Tabla14914[[#This Row],[PPF (µmol/s)]]/Tabla14914[[#This Row],[Power use (W)]]</f>
        <v>2.6984126984126986</v>
      </c>
      <c r="H1131" s="197"/>
      <c r="I1131" s="197"/>
      <c r="J1131" s="197"/>
      <c r="K1131" s="197"/>
      <c r="L1131" s="226">
        <v>2.6984126984126986</v>
      </c>
      <c r="M1131" s="197"/>
      <c r="N1131" s="6" t="s">
        <v>2464</v>
      </c>
      <c r="S1131" s="587"/>
      <c r="T1131" s="552" t="s">
        <v>2983</v>
      </c>
      <c r="U1131" s="552" t="s">
        <v>2076</v>
      </c>
      <c r="V1131" s="552">
        <v>580</v>
      </c>
      <c r="W1131" s="648"/>
      <c r="X1131" s="648"/>
      <c r="Y1131" s="559">
        <v>0</v>
      </c>
      <c r="Z1131" s="197"/>
      <c r="AA1131" s="197"/>
      <c r="AB1131" s="197"/>
      <c r="AC1131" s="197"/>
      <c r="AD1131" s="197"/>
      <c r="AE1131" s="197"/>
      <c r="AF1131" s="575" t="s">
        <v>2981</v>
      </c>
    </row>
    <row r="1132" spans="1:32" hidden="1" x14ac:dyDescent="0.3">
      <c r="A1132" s="280" t="s">
        <v>2019</v>
      </c>
      <c r="B1132" s="252" t="s">
        <v>2465</v>
      </c>
      <c r="C1132" s="13" t="s">
        <v>2402</v>
      </c>
      <c r="D1132" s="13">
        <v>100</v>
      </c>
      <c r="E1132" s="153"/>
      <c r="F1132" s="153"/>
      <c r="G1132" s="220">
        <f>Tabla14914[[#This Row],[PPF (µmol/s)]]/Tabla14914[[#This Row],[Power use (W)]]</f>
        <v>0</v>
      </c>
      <c r="H1132" s="197"/>
      <c r="I1132" s="197"/>
      <c r="J1132" s="197"/>
      <c r="K1132" s="197"/>
      <c r="L1132" s="197"/>
      <c r="M1132" s="197"/>
      <c r="N1132" s="8"/>
      <c r="S1132" s="588" t="s">
        <v>3554</v>
      </c>
      <c r="T1132" s="545" t="s">
        <v>3051</v>
      </c>
      <c r="U1132" s="545" t="s">
        <v>3052</v>
      </c>
      <c r="V1132" s="545">
        <v>330</v>
      </c>
      <c r="W1132" s="545"/>
      <c r="X1132" s="545"/>
      <c r="Y1132" s="492">
        <v>0</v>
      </c>
      <c r="Z1132" s="197"/>
      <c r="AA1132" s="197"/>
      <c r="AB1132" s="197"/>
      <c r="AC1132" s="197"/>
      <c r="AD1132" s="197"/>
      <c r="AE1132" s="197"/>
      <c r="AF1132" s="574"/>
    </row>
    <row r="1133" spans="1:32" hidden="1" x14ac:dyDescent="0.3">
      <c r="A1133" s="421"/>
      <c r="B1133" s="40" t="s">
        <v>2466</v>
      </c>
      <c r="C1133" s="13" t="s">
        <v>2068</v>
      </c>
      <c r="D1133" s="11">
        <v>200</v>
      </c>
      <c r="E1133" s="153"/>
      <c r="F1133" s="153"/>
      <c r="G1133" s="220">
        <f>Tabla14914[[#This Row],[PPF (µmol/s)]]/Tabla14914[[#This Row],[Power use (W)]]</f>
        <v>0</v>
      </c>
      <c r="H1133" s="197"/>
      <c r="I1133" s="197"/>
      <c r="J1133" s="197"/>
      <c r="K1133" s="197"/>
      <c r="L1133" s="197"/>
      <c r="M1133" s="197"/>
      <c r="N1133" s="4"/>
      <c r="S1133" s="421"/>
      <c r="T1133" s="11" t="s">
        <v>3062</v>
      </c>
      <c r="U1133" s="11" t="s">
        <v>2076</v>
      </c>
      <c r="V1133" s="11">
        <v>1000</v>
      </c>
      <c r="W1133" s="630"/>
      <c r="X1133" s="630"/>
      <c r="Y1133" s="492">
        <v>0</v>
      </c>
      <c r="Z1133" s="197"/>
      <c r="AA1133" s="197"/>
      <c r="AB1133" s="197"/>
      <c r="AC1133" s="197"/>
      <c r="AD1133" s="197"/>
      <c r="AE1133" s="197"/>
      <c r="AF1133" s="4"/>
    </row>
    <row r="1134" spans="1:32" hidden="1" x14ac:dyDescent="0.3">
      <c r="A1134" s="429"/>
      <c r="B1134" s="252" t="s">
        <v>2467</v>
      </c>
      <c r="C1134" s="13" t="s">
        <v>82</v>
      </c>
      <c r="D1134" s="13">
        <v>32</v>
      </c>
      <c r="E1134" s="154"/>
      <c r="F1134" s="154"/>
      <c r="G1134" s="220">
        <f>Tabla14914[[#This Row],[PPF (µmol/s)]]/Tabla14914[[#This Row],[Power use (W)]]</f>
        <v>0</v>
      </c>
      <c r="H1134" s="197"/>
      <c r="I1134" s="197"/>
      <c r="J1134" s="197"/>
      <c r="K1134" s="197"/>
      <c r="L1134" s="197"/>
      <c r="M1134" s="197"/>
      <c r="N1134" s="8" t="s">
        <v>2468</v>
      </c>
      <c r="S1134" s="588" t="s">
        <v>3264</v>
      </c>
      <c r="T1134" s="545" t="s">
        <v>3265</v>
      </c>
      <c r="U1134" s="545" t="s">
        <v>2076</v>
      </c>
      <c r="V1134" s="545">
        <v>120</v>
      </c>
      <c r="W1134" s="545"/>
      <c r="X1134" s="545"/>
      <c r="Y1134" s="492">
        <v>0</v>
      </c>
      <c r="Z1134" s="197"/>
      <c r="AA1134" s="197"/>
      <c r="AB1134" s="197"/>
      <c r="AC1134" s="197"/>
      <c r="AD1134" s="197"/>
      <c r="AE1134" s="197"/>
      <c r="AF1134" s="574" t="s">
        <v>3268</v>
      </c>
    </row>
    <row r="1135" spans="1:32" ht="18.600000000000001" hidden="1" thickBot="1" x14ac:dyDescent="0.4">
      <c r="A1135" s="56" t="s">
        <v>2471</v>
      </c>
      <c r="B1135" s="15"/>
      <c r="C1135" s="27"/>
      <c r="D1135" s="27"/>
      <c r="E1135" s="27"/>
      <c r="F1135" s="27"/>
      <c r="G1135" s="158"/>
      <c r="H1135" s="190"/>
      <c r="I1135" s="190"/>
      <c r="J1135" s="190"/>
      <c r="K1135" s="190"/>
      <c r="L1135" s="190"/>
      <c r="M1135" s="190"/>
      <c r="N1135" s="16"/>
      <c r="S1135" s="421" t="s">
        <v>3284</v>
      </c>
      <c r="T1135" s="11" t="s">
        <v>3266</v>
      </c>
      <c r="U1135" s="14" t="s">
        <v>2076</v>
      </c>
      <c r="V1135" s="11">
        <v>240</v>
      </c>
      <c r="W1135" s="11"/>
      <c r="X1135" s="11"/>
      <c r="Y1135" s="492">
        <v>0</v>
      </c>
      <c r="Z1135" s="197"/>
      <c r="AA1135" s="197"/>
      <c r="AB1135" s="197"/>
      <c r="AC1135" s="197"/>
      <c r="AD1135" s="197"/>
      <c r="AE1135" s="197"/>
      <c r="AF1135" s="6" t="s">
        <v>3269</v>
      </c>
    </row>
    <row r="1136" spans="1:32" hidden="1" x14ac:dyDescent="0.3">
      <c r="A1136" s="428" t="s">
        <v>2481</v>
      </c>
      <c r="B1136" s="10" t="s">
        <v>2472</v>
      </c>
      <c r="C1136" s="14" t="s">
        <v>98</v>
      </c>
      <c r="D1136" s="153"/>
      <c r="E1136" s="14">
        <v>1.5</v>
      </c>
      <c r="F1136" s="14"/>
      <c r="G1136" s="77"/>
      <c r="H1136" s="197"/>
      <c r="I1136" s="197"/>
      <c r="J1136" s="197"/>
      <c r="K1136" s="197"/>
      <c r="L1136" s="197"/>
      <c r="M1136" s="197"/>
      <c r="N1136" s="6" t="s">
        <v>2475</v>
      </c>
      <c r="S1136" s="547"/>
      <c r="T1136" s="546" t="s">
        <v>3267</v>
      </c>
      <c r="U1136" s="545" t="s">
        <v>2076</v>
      </c>
      <c r="V1136" s="546"/>
      <c r="W1136" s="546"/>
      <c r="X1136" s="546"/>
      <c r="Y1136" s="492"/>
      <c r="Z1136" s="197"/>
      <c r="AA1136" s="197"/>
      <c r="AB1136" s="197"/>
      <c r="AC1136" s="197"/>
      <c r="AD1136" s="197"/>
      <c r="AE1136" s="197"/>
      <c r="AF1136" s="574" t="s">
        <v>3270</v>
      </c>
    </row>
    <row r="1137" spans="1:32" hidden="1" x14ac:dyDescent="0.3">
      <c r="A1137" s="35" t="s">
        <v>2482</v>
      </c>
      <c r="B1137" s="40" t="s">
        <v>2473</v>
      </c>
      <c r="C1137" s="14" t="s">
        <v>98</v>
      </c>
      <c r="D1137" s="153"/>
      <c r="E1137" s="11">
        <v>1.1000000000000001</v>
      </c>
      <c r="F1137" s="11"/>
      <c r="G1137" s="77"/>
      <c r="H1137" s="197"/>
      <c r="I1137" s="197"/>
      <c r="J1137" s="197"/>
      <c r="K1137" s="197"/>
      <c r="L1137" s="197"/>
      <c r="M1137" s="197"/>
      <c r="N1137" s="4" t="s">
        <v>2476</v>
      </c>
      <c r="S1137" s="421"/>
      <c r="T1137" s="11" t="s">
        <v>3271</v>
      </c>
      <c r="U1137" s="14" t="s">
        <v>2076</v>
      </c>
      <c r="V1137" s="11">
        <v>260</v>
      </c>
      <c r="W1137" s="11"/>
      <c r="X1137" s="11"/>
      <c r="Y1137" s="492">
        <v>0</v>
      </c>
      <c r="Z1137" s="197"/>
      <c r="AA1137" s="197"/>
      <c r="AB1137" s="197"/>
      <c r="AC1137" s="197"/>
      <c r="AD1137" s="197"/>
      <c r="AE1137" s="197"/>
      <c r="AF1137" s="6" t="s">
        <v>3278</v>
      </c>
    </row>
    <row r="1138" spans="1:32" hidden="1" x14ac:dyDescent="0.3">
      <c r="A1138" s="421" t="s">
        <v>2484</v>
      </c>
      <c r="B1138" s="40" t="s">
        <v>2474</v>
      </c>
      <c r="C1138" s="14" t="s">
        <v>98</v>
      </c>
      <c r="D1138" s="153"/>
      <c r="E1138" s="153"/>
      <c r="F1138" s="153"/>
      <c r="G1138" s="77"/>
      <c r="H1138" s="197"/>
      <c r="I1138" s="197"/>
      <c r="J1138" s="197"/>
      <c r="K1138" s="197"/>
      <c r="L1138" s="197"/>
      <c r="M1138" s="197"/>
      <c r="N1138" s="4" t="s">
        <v>2477</v>
      </c>
      <c r="S1138" s="547"/>
      <c r="T1138" s="546" t="s">
        <v>3272</v>
      </c>
      <c r="U1138" s="545" t="s">
        <v>2076</v>
      </c>
      <c r="V1138" s="546">
        <v>330</v>
      </c>
      <c r="W1138" s="546"/>
      <c r="X1138" s="546"/>
      <c r="Y1138" s="492">
        <v>0</v>
      </c>
      <c r="Z1138" s="197"/>
      <c r="AA1138" s="197"/>
      <c r="AB1138" s="197"/>
      <c r="AC1138" s="197"/>
      <c r="AD1138" s="197"/>
      <c r="AE1138" s="197"/>
      <c r="AF1138" s="562" t="s">
        <v>3274</v>
      </c>
    </row>
    <row r="1139" spans="1:32" hidden="1" x14ac:dyDescent="0.3">
      <c r="A1139" s="280" t="s">
        <v>2019</v>
      </c>
      <c r="B1139" s="252" t="s">
        <v>2478</v>
      </c>
      <c r="C1139" s="26" t="s">
        <v>2479</v>
      </c>
      <c r="D1139" s="13">
        <v>780</v>
      </c>
      <c r="E1139" s="13">
        <v>1570</v>
      </c>
      <c r="F1139" s="175">
        <v>2.1</v>
      </c>
      <c r="G1139" s="220">
        <f>Tabla14914[[#This Row],[PPF (µmol/s)]]/Tabla14914[[#This Row],[Power use (W)]]</f>
        <v>2.0128205128205128</v>
      </c>
      <c r="H1139" s="197"/>
      <c r="I1139" s="197"/>
      <c r="J1139" s="197"/>
      <c r="K1139" s="197">
        <v>2.1</v>
      </c>
      <c r="L1139" s="197"/>
      <c r="M1139" s="197"/>
      <c r="N1139" s="8" t="s">
        <v>2480</v>
      </c>
      <c r="S1139" s="547"/>
      <c r="T1139" s="546" t="s">
        <v>3275</v>
      </c>
      <c r="U1139" s="545" t="s">
        <v>2076</v>
      </c>
      <c r="V1139" s="546">
        <v>360</v>
      </c>
      <c r="W1139" s="546"/>
      <c r="X1139" s="546"/>
      <c r="Y1139" s="492">
        <v>0</v>
      </c>
      <c r="Z1139" s="197"/>
      <c r="AA1139" s="197"/>
      <c r="AB1139" s="197"/>
      <c r="AC1139" s="197"/>
      <c r="AD1139" s="197"/>
      <c r="AE1139" s="197"/>
      <c r="AF1139" s="574" t="s">
        <v>3276</v>
      </c>
    </row>
    <row r="1140" spans="1:32" ht="18.600000000000001" hidden="1" thickBot="1" x14ac:dyDescent="0.4">
      <c r="A1140" s="56" t="s">
        <v>2483</v>
      </c>
      <c r="B1140" s="15"/>
      <c r="C1140" s="27"/>
      <c r="D1140" s="27"/>
      <c r="E1140" s="27"/>
      <c r="F1140" s="27"/>
      <c r="G1140" s="158"/>
      <c r="H1140" s="190"/>
      <c r="I1140" s="190"/>
      <c r="J1140" s="190"/>
      <c r="K1140" s="190"/>
      <c r="L1140" s="190"/>
      <c r="M1140" s="190"/>
      <c r="N1140" s="16"/>
      <c r="S1140" s="421"/>
      <c r="T1140" s="11" t="s">
        <v>3279</v>
      </c>
      <c r="U1140" s="14" t="s">
        <v>2076</v>
      </c>
      <c r="V1140" s="11">
        <v>480</v>
      </c>
      <c r="W1140" s="11"/>
      <c r="X1140" s="11"/>
      <c r="Y1140" s="492">
        <v>0</v>
      </c>
      <c r="Z1140" s="197"/>
      <c r="AA1140" s="197"/>
      <c r="AB1140" s="197"/>
      <c r="AC1140" s="197"/>
      <c r="AD1140" s="197"/>
      <c r="AE1140" s="197"/>
      <c r="AF1140" s="6" t="s">
        <v>3276</v>
      </c>
    </row>
    <row r="1141" spans="1:32" hidden="1" x14ac:dyDescent="0.3">
      <c r="A1141" s="428" t="s">
        <v>2489</v>
      </c>
      <c r="B1141" s="10" t="s">
        <v>2485</v>
      </c>
      <c r="C1141" s="14" t="s">
        <v>2486</v>
      </c>
      <c r="D1141" s="14">
        <v>800</v>
      </c>
      <c r="E1141" s="14">
        <v>1936</v>
      </c>
      <c r="F1141" s="153"/>
      <c r="G1141" s="215">
        <f>Tabla14914[[#This Row],[PPF (µmol/s)]]/Tabla14914[[#This Row],[Power use (W)]]</f>
        <v>2.42</v>
      </c>
      <c r="H1141" s="197"/>
      <c r="I1141" s="197"/>
      <c r="J1141" s="197"/>
      <c r="K1141" s="226">
        <v>2.42</v>
      </c>
      <c r="L1141" s="197"/>
      <c r="M1141" s="197"/>
      <c r="N1141" s="6"/>
      <c r="S1141" s="547"/>
      <c r="T1141" s="546" t="s">
        <v>3280</v>
      </c>
      <c r="U1141" s="545" t="s">
        <v>2076</v>
      </c>
      <c r="V1141" s="546">
        <v>390</v>
      </c>
      <c r="W1141" s="546"/>
      <c r="X1141" s="546"/>
      <c r="Y1141" s="492">
        <v>0</v>
      </c>
      <c r="Z1141" s="197"/>
      <c r="AA1141" s="197"/>
      <c r="AB1141" s="197"/>
      <c r="AC1141" s="197"/>
      <c r="AD1141" s="197"/>
      <c r="AE1141" s="197"/>
      <c r="AF1141" s="574" t="s">
        <v>3281</v>
      </c>
    </row>
    <row r="1142" spans="1:32" hidden="1" x14ac:dyDescent="0.3">
      <c r="A1142" s="35" t="s">
        <v>2490</v>
      </c>
      <c r="B1142" s="40" t="s">
        <v>2487</v>
      </c>
      <c r="C1142" s="14" t="s">
        <v>2486</v>
      </c>
      <c r="D1142" s="14">
        <v>800</v>
      </c>
      <c r="E1142" s="14">
        <v>1936</v>
      </c>
      <c r="F1142" s="153"/>
      <c r="G1142" s="215">
        <f>Tabla14914[[#This Row],[PPF (µmol/s)]]/Tabla14914[[#This Row],[Power use (W)]]</f>
        <v>2.42</v>
      </c>
      <c r="H1142" s="197"/>
      <c r="I1142" s="197"/>
      <c r="J1142" s="197"/>
      <c r="K1142" s="226">
        <v>2.42</v>
      </c>
      <c r="L1142" s="197"/>
      <c r="M1142" s="197"/>
      <c r="N1142" s="4"/>
      <c r="S1142" s="429"/>
      <c r="T1142" s="13" t="s">
        <v>3282</v>
      </c>
      <c r="U1142" s="26" t="s">
        <v>2076</v>
      </c>
      <c r="V1142" s="13"/>
      <c r="W1142" s="13"/>
      <c r="X1142" s="13"/>
      <c r="Y1142" s="260"/>
      <c r="Z1142" s="197"/>
      <c r="AA1142" s="197"/>
      <c r="AB1142" s="197"/>
      <c r="AC1142" s="197"/>
      <c r="AD1142" s="197"/>
      <c r="AE1142" s="197"/>
      <c r="AF1142" s="114" t="s">
        <v>3283</v>
      </c>
    </row>
    <row r="1143" spans="1:32" hidden="1" x14ac:dyDescent="0.3">
      <c r="A1143" s="280" t="s">
        <v>2019</v>
      </c>
      <c r="B1143" s="252" t="s">
        <v>2488</v>
      </c>
      <c r="C1143" s="26" t="s">
        <v>2486</v>
      </c>
      <c r="D1143" s="13">
        <v>590</v>
      </c>
      <c r="E1143" s="13">
        <v>1218</v>
      </c>
      <c r="F1143" s="154"/>
      <c r="G1143" s="215">
        <f>Tabla14914[[#This Row],[PPF (µmol/s)]]/Tabla14914[[#This Row],[Power use (W)]]</f>
        <v>2.064406779661017</v>
      </c>
      <c r="H1143" s="197"/>
      <c r="I1143" s="197"/>
      <c r="J1143" s="197"/>
      <c r="K1143" s="226">
        <v>2.064406779661017</v>
      </c>
      <c r="L1143" s="197"/>
      <c r="M1143" s="197"/>
      <c r="N1143" s="8"/>
      <c r="S1143" s="430" t="s">
        <v>3286</v>
      </c>
      <c r="T1143" s="96" t="s">
        <v>3287</v>
      </c>
      <c r="U1143" s="14" t="s">
        <v>2076</v>
      </c>
      <c r="V1143" s="26">
        <v>136</v>
      </c>
      <c r="W1143" s="26"/>
      <c r="X1143" s="26"/>
      <c r="Y1143" s="492">
        <v>0</v>
      </c>
      <c r="Z1143" s="197"/>
      <c r="AA1143" s="197"/>
      <c r="AB1143" s="197"/>
      <c r="AC1143" s="197"/>
      <c r="AD1143" s="197"/>
      <c r="AE1143" s="197"/>
      <c r="AF1143" s="66" t="s">
        <v>3292</v>
      </c>
    </row>
    <row r="1144" spans="1:32" ht="18.600000000000001" hidden="1" thickBot="1" x14ac:dyDescent="0.4">
      <c r="A1144" s="56" t="s">
        <v>2491</v>
      </c>
      <c r="B1144" s="15"/>
      <c r="C1144" s="27"/>
      <c r="D1144" s="27"/>
      <c r="E1144" s="27"/>
      <c r="F1144" s="27"/>
      <c r="G1144" s="158"/>
      <c r="H1144" s="190"/>
      <c r="I1144" s="190"/>
      <c r="J1144" s="190"/>
      <c r="K1144" s="190"/>
      <c r="L1144" s="190"/>
      <c r="M1144" s="190"/>
      <c r="N1144" s="16"/>
      <c r="S1144" s="547" t="s">
        <v>3303</v>
      </c>
      <c r="T1144" s="623" t="s">
        <v>3288</v>
      </c>
      <c r="U1144" s="545" t="s">
        <v>2076</v>
      </c>
      <c r="V1144" s="546">
        <v>180</v>
      </c>
      <c r="W1144" s="546"/>
      <c r="X1144" s="546"/>
      <c r="Y1144" s="492">
        <v>0</v>
      </c>
      <c r="Z1144" s="197"/>
      <c r="AA1144" s="197"/>
      <c r="AB1144" s="197"/>
      <c r="AC1144" s="197"/>
      <c r="AD1144" s="197"/>
      <c r="AE1144" s="197"/>
      <c r="AF1144" s="624" t="s">
        <v>3293</v>
      </c>
    </row>
    <row r="1145" spans="1:32" hidden="1" x14ac:dyDescent="0.3">
      <c r="A1145" s="428" t="s">
        <v>2509</v>
      </c>
      <c r="B1145" s="10" t="s">
        <v>2492</v>
      </c>
      <c r="C1145" s="14" t="s">
        <v>424</v>
      </c>
      <c r="D1145" s="14">
        <v>40</v>
      </c>
      <c r="E1145" s="14">
        <v>92</v>
      </c>
      <c r="F1145" s="169">
        <v>2.7</v>
      </c>
      <c r="G1145" s="224">
        <f>Tabla14914[[#This Row],[PPF (µmol/s)]]/Tabla14914[[#This Row],[Power use (W)]]</f>
        <v>2.2999999999999998</v>
      </c>
      <c r="H1145" s="197"/>
      <c r="I1145" s="197"/>
      <c r="J1145" s="197"/>
      <c r="K1145" s="197"/>
      <c r="L1145" s="197">
        <v>2.7</v>
      </c>
      <c r="M1145" s="197"/>
      <c r="N1145" s="6" t="s">
        <v>2494</v>
      </c>
      <c r="S1145" s="421"/>
      <c r="T1145" s="96" t="s">
        <v>3289</v>
      </c>
      <c r="U1145" s="14" t="s">
        <v>2076</v>
      </c>
      <c r="V1145" s="11">
        <v>280</v>
      </c>
      <c r="W1145" s="11"/>
      <c r="X1145" s="11"/>
      <c r="Y1145" s="492">
        <v>0</v>
      </c>
      <c r="Z1145" s="197"/>
      <c r="AA1145" s="197"/>
      <c r="AB1145" s="197"/>
      <c r="AC1145" s="197"/>
      <c r="AD1145" s="197"/>
      <c r="AE1145" s="197"/>
      <c r="AF1145" s="66" t="s">
        <v>3295</v>
      </c>
    </row>
    <row r="1146" spans="1:32" hidden="1" x14ac:dyDescent="0.3">
      <c r="A1146" s="35" t="s">
        <v>2510</v>
      </c>
      <c r="B1146" s="40" t="s">
        <v>2493</v>
      </c>
      <c r="C1146" s="14" t="s">
        <v>424</v>
      </c>
      <c r="D1146" s="11">
        <v>60</v>
      </c>
      <c r="E1146" s="11">
        <v>162</v>
      </c>
      <c r="F1146" s="170">
        <v>2.7</v>
      </c>
      <c r="G1146" s="224">
        <f>Tabla14914[[#This Row],[PPF (µmol/s)]]/Tabla14914[[#This Row],[Power use (W)]]</f>
        <v>2.7</v>
      </c>
      <c r="H1146" s="197"/>
      <c r="I1146" s="197"/>
      <c r="J1146" s="197"/>
      <c r="K1146" s="197"/>
      <c r="L1146" s="197">
        <v>2.7</v>
      </c>
      <c r="M1146" s="197"/>
      <c r="N1146" s="6" t="s">
        <v>2494</v>
      </c>
      <c r="S1146" s="547"/>
      <c r="T1146" s="623" t="s">
        <v>3290</v>
      </c>
      <c r="U1146" s="545" t="s">
        <v>2076</v>
      </c>
      <c r="V1146" s="546">
        <v>480</v>
      </c>
      <c r="W1146" s="546"/>
      <c r="X1146" s="546"/>
      <c r="Y1146" s="492">
        <v>0</v>
      </c>
      <c r="Z1146" s="197"/>
      <c r="AA1146" s="197"/>
      <c r="AB1146" s="197"/>
      <c r="AC1146" s="197"/>
      <c r="AD1146" s="197"/>
      <c r="AE1146" s="197"/>
      <c r="AF1146" s="624" t="s">
        <v>3294</v>
      </c>
    </row>
    <row r="1147" spans="1:32" hidden="1" x14ac:dyDescent="0.3">
      <c r="A1147" s="280" t="s">
        <v>2019</v>
      </c>
      <c r="B1147" s="40" t="s">
        <v>2495</v>
      </c>
      <c r="C1147" s="14" t="s">
        <v>424</v>
      </c>
      <c r="D1147" s="11">
        <v>330</v>
      </c>
      <c r="E1147" s="11">
        <v>895</v>
      </c>
      <c r="F1147" s="170">
        <v>2.7</v>
      </c>
      <c r="G1147" s="224">
        <f>Tabla14914[[#This Row],[PPF (µmol/s)]]/Tabla14914[[#This Row],[Power use (W)]]</f>
        <v>2.7121212121212119</v>
      </c>
      <c r="H1147" s="197"/>
      <c r="I1147" s="197"/>
      <c r="J1147" s="197"/>
      <c r="K1147" s="197"/>
      <c r="L1147" s="197">
        <v>2.7</v>
      </c>
      <c r="M1147" s="197"/>
      <c r="N1147" s="6" t="s">
        <v>2494</v>
      </c>
      <c r="S1147" s="421"/>
      <c r="T1147" s="96" t="s">
        <v>3291</v>
      </c>
      <c r="U1147" s="14" t="s">
        <v>2076</v>
      </c>
      <c r="V1147" s="11">
        <v>650</v>
      </c>
      <c r="W1147" s="11"/>
      <c r="X1147" s="11"/>
      <c r="Y1147" s="492">
        <v>0</v>
      </c>
      <c r="Z1147" s="197"/>
      <c r="AA1147" s="197"/>
      <c r="AB1147" s="197"/>
      <c r="AC1147" s="197"/>
      <c r="AD1147" s="197"/>
      <c r="AE1147" s="197"/>
      <c r="AF1147" s="66" t="s">
        <v>3296</v>
      </c>
    </row>
    <row r="1148" spans="1:32" hidden="1" x14ac:dyDescent="0.3">
      <c r="A1148" s="429"/>
      <c r="B1148" s="252" t="s">
        <v>2496</v>
      </c>
      <c r="C1148" s="14" t="s">
        <v>424</v>
      </c>
      <c r="D1148" s="13">
        <v>530</v>
      </c>
      <c r="E1148" s="13">
        <v>1500</v>
      </c>
      <c r="F1148" s="175">
        <v>2.7</v>
      </c>
      <c r="G1148" s="224">
        <f>Tabla14914[[#This Row],[PPF (µmol/s)]]/Tabla14914[[#This Row],[Power use (W)]]</f>
        <v>2.8301886792452828</v>
      </c>
      <c r="H1148" s="197"/>
      <c r="I1148" s="197"/>
      <c r="J1148" s="197"/>
      <c r="K1148" s="197"/>
      <c r="L1148" s="197">
        <v>2.7</v>
      </c>
      <c r="M1148" s="197"/>
      <c r="N1148" s="6" t="s">
        <v>2494</v>
      </c>
      <c r="S1148" s="421" t="s">
        <v>3317</v>
      </c>
      <c r="T1148" s="11" t="s">
        <v>3306</v>
      </c>
      <c r="U1148" s="14" t="s">
        <v>2076</v>
      </c>
      <c r="V1148" s="11">
        <v>100</v>
      </c>
      <c r="W1148" s="11"/>
      <c r="X1148" s="11"/>
      <c r="Y1148" s="492">
        <v>0</v>
      </c>
      <c r="Z1148" s="197"/>
      <c r="AA1148" s="197"/>
      <c r="AB1148" s="197"/>
      <c r="AC1148" s="197"/>
      <c r="AD1148" s="197"/>
      <c r="AE1148" s="197"/>
      <c r="AF1148" s="6" t="s">
        <v>3307</v>
      </c>
    </row>
    <row r="1149" spans="1:32" hidden="1" x14ac:dyDescent="0.3">
      <c r="A1149" s="421"/>
      <c r="B1149" s="40" t="s">
        <v>2497</v>
      </c>
      <c r="C1149" s="11" t="s">
        <v>314</v>
      </c>
      <c r="D1149" s="11">
        <v>440</v>
      </c>
      <c r="E1149" s="11">
        <v>968</v>
      </c>
      <c r="F1149" s="170">
        <v>2.7</v>
      </c>
      <c r="G1149" s="224">
        <f>Tabla14914[[#This Row],[PPF (µmol/s)]]/Tabla14914[[#This Row],[Power use (W)]]</f>
        <v>2.2000000000000002</v>
      </c>
      <c r="H1149" s="197"/>
      <c r="I1149" s="197"/>
      <c r="J1149" s="197"/>
      <c r="K1149" s="197"/>
      <c r="L1149" s="197">
        <v>2.7</v>
      </c>
      <c r="M1149" s="197"/>
      <c r="N1149" s="6" t="s">
        <v>2494</v>
      </c>
      <c r="S1149" s="547"/>
      <c r="T1149" s="546" t="s">
        <v>3308</v>
      </c>
      <c r="U1149" s="545" t="s">
        <v>2076</v>
      </c>
      <c r="V1149" s="546">
        <v>200</v>
      </c>
      <c r="W1149" s="546"/>
      <c r="X1149" s="546"/>
      <c r="Y1149" s="492">
        <v>0</v>
      </c>
      <c r="Z1149" s="197"/>
      <c r="AA1149" s="197"/>
      <c r="AB1149" s="197"/>
      <c r="AC1149" s="197"/>
      <c r="AD1149" s="197"/>
      <c r="AE1149" s="197"/>
      <c r="AF1149" s="574" t="s">
        <v>3309</v>
      </c>
    </row>
    <row r="1150" spans="1:32" hidden="1" x14ac:dyDescent="0.3">
      <c r="A1150" s="421"/>
      <c r="B1150" s="40" t="s">
        <v>2498</v>
      </c>
      <c r="C1150" s="11" t="s">
        <v>2500</v>
      </c>
      <c r="D1150" s="11">
        <v>670</v>
      </c>
      <c r="E1150" s="11">
        <v>1010</v>
      </c>
      <c r="F1150" s="170">
        <v>2.7</v>
      </c>
      <c r="G1150" s="224">
        <f>Tabla14914[[#This Row],[PPF (µmol/s)]]/Tabla14914[[#This Row],[Power use (W)]]</f>
        <v>1.5074626865671641</v>
      </c>
      <c r="H1150" s="197"/>
      <c r="I1150" s="197"/>
      <c r="J1150" s="197"/>
      <c r="K1150" s="197"/>
      <c r="L1150" s="197">
        <v>2.7</v>
      </c>
      <c r="M1150" s="197"/>
      <c r="N1150" s="6" t="s">
        <v>2494</v>
      </c>
      <c r="S1150" s="421"/>
      <c r="T1150" s="11" t="s">
        <v>3310</v>
      </c>
      <c r="U1150" s="14" t="s">
        <v>2076</v>
      </c>
      <c r="V1150" s="11">
        <v>300</v>
      </c>
      <c r="W1150" s="11"/>
      <c r="X1150" s="11"/>
      <c r="Y1150" s="492">
        <v>0</v>
      </c>
      <c r="Z1150" s="197"/>
      <c r="AA1150" s="197"/>
      <c r="AB1150" s="197"/>
      <c r="AC1150" s="197"/>
      <c r="AD1150" s="197"/>
      <c r="AE1150" s="197"/>
      <c r="AF1150" s="6" t="s">
        <v>3311</v>
      </c>
    </row>
    <row r="1151" spans="1:32" hidden="1" x14ac:dyDescent="0.3">
      <c r="A1151" s="421"/>
      <c r="B1151" s="40" t="s">
        <v>2499</v>
      </c>
      <c r="C1151" s="11" t="s">
        <v>2501</v>
      </c>
      <c r="D1151" s="11">
        <v>1000</v>
      </c>
      <c r="E1151" s="11">
        <v>2800</v>
      </c>
      <c r="F1151" s="170">
        <v>2.7</v>
      </c>
      <c r="G1151" s="224">
        <f>Tabla14914[[#This Row],[PPF (µmol/s)]]/Tabla14914[[#This Row],[Power use (W)]]</f>
        <v>2.8</v>
      </c>
      <c r="H1151" s="197"/>
      <c r="I1151" s="197"/>
      <c r="J1151" s="197"/>
      <c r="K1151" s="197"/>
      <c r="L1151" s="197">
        <v>2.7</v>
      </c>
      <c r="M1151" s="197"/>
      <c r="N1151" s="6" t="s">
        <v>2494</v>
      </c>
      <c r="S1151" s="547"/>
      <c r="T1151" s="546" t="s">
        <v>3312</v>
      </c>
      <c r="U1151" s="545" t="s">
        <v>2076</v>
      </c>
      <c r="V1151" s="546">
        <v>450</v>
      </c>
      <c r="W1151" s="546"/>
      <c r="X1151" s="546"/>
      <c r="Y1151" s="492">
        <v>0</v>
      </c>
      <c r="Z1151" s="197"/>
      <c r="AA1151" s="197"/>
      <c r="AB1151" s="197"/>
      <c r="AC1151" s="197"/>
      <c r="AD1151" s="197"/>
      <c r="AE1151" s="197"/>
      <c r="AF1151" s="574" t="s">
        <v>3313</v>
      </c>
    </row>
    <row r="1152" spans="1:32" hidden="1" x14ac:dyDescent="0.3">
      <c r="A1152" s="421"/>
      <c r="B1152" s="40" t="s">
        <v>2502</v>
      </c>
      <c r="C1152" s="11" t="s">
        <v>2461</v>
      </c>
      <c r="D1152" s="11">
        <v>240</v>
      </c>
      <c r="E1152" s="11">
        <v>576</v>
      </c>
      <c r="F1152" s="170">
        <v>2.7</v>
      </c>
      <c r="G1152" s="224">
        <f>Tabla14914[[#This Row],[PPF (µmol/s)]]/Tabla14914[[#This Row],[Power use (W)]]</f>
        <v>2.4</v>
      </c>
      <c r="H1152" s="197"/>
      <c r="I1152" s="197"/>
      <c r="J1152" s="197"/>
      <c r="K1152" s="197"/>
      <c r="L1152" s="197">
        <v>2.7</v>
      </c>
      <c r="M1152" s="197"/>
      <c r="N1152" s="6" t="s">
        <v>2494</v>
      </c>
      <c r="S1152" s="429"/>
      <c r="T1152" s="13" t="s">
        <v>3314</v>
      </c>
      <c r="U1152" s="26" t="s">
        <v>2076</v>
      </c>
      <c r="V1152" s="13">
        <v>800</v>
      </c>
      <c r="W1152" s="13"/>
      <c r="X1152" s="13"/>
      <c r="Y1152" s="492">
        <v>0</v>
      </c>
      <c r="Z1152" s="197"/>
      <c r="AA1152" s="197"/>
      <c r="AB1152" s="197"/>
      <c r="AC1152" s="197"/>
      <c r="AD1152" s="197"/>
      <c r="AE1152" s="197"/>
      <c r="AF1152" s="114" t="s">
        <v>3315</v>
      </c>
    </row>
    <row r="1153" spans="1:32" hidden="1" x14ac:dyDescent="0.3">
      <c r="A1153" s="421"/>
      <c r="B1153" s="40" t="s">
        <v>2503</v>
      </c>
      <c r="C1153" s="11" t="s">
        <v>2402</v>
      </c>
      <c r="D1153" s="11">
        <v>320</v>
      </c>
      <c r="E1153" s="11">
        <v>878</v>
      </c>
      <c r="F1153" s="170">
        <v>2.7</v>
      </c>
      <c r="G1153" s="224">
        <f>Tabla14914[[#This Row],[PPF (µmol/s)]]/Tabla14914[[#This Row],[Power use (W)]]</f>
        <v>2.7437499999999999</v>
      </c>
      <c r="H1153" s="197"/>
      <c r="I1153" s="197"/>
      <c r="J1153" s="197"/>
      <c r="K1153" s="197"/>
      <c r="L1153" s="197">
        <v>2.7</v>
      </c>
      <c r="M1153" s="197"/>
      <c r="N1153" s="6" t="s">
        <v>2494</v>
      </c>
    </row>
    <row r="1154" spans="1:32" hidden="1" x14ac:dyDescent="0.3">
      <c r="A1154" s="421"/>
      <c r="B1154" s="40" t="s">
        <v>2504</v>
      </c>
      <c r="C1154" s="11" t="s">
        <v>2404</v>
      </c>
      <c r="D1154" s="11">
        <v>480</v>
      </c>
      <c r="E1154" s="11">
        <v>1500</v>
      </c>
      <c r="F1154" s="170">
        <v>2.7</v>
      </c>
      <c r="G1154" s="224">
        <f>Tabla14914[[#This Row],[PPF (µmol/s)]]/Tabla14914[[#This Row],[Power use (W)]]</f>
        <v>3.125</v>
      </c>
      <c r="H1154" s="197"/>
      <c r="I1154" s="197"/>
      <c r="J1154" s="197"/>
      <c r="K1154" s="197"/>
      <c r="L1154" s="197">
        <v>2.7</v>
      </c>
      <c r="M1154" s="197"/>
      <c r="N1154" s="6" t="s">
        <v>2494</v>
      </c>
    </row>
    <row r="1155" spans="1:32" hidden="1" x14ac:dyDescent="0.3">
      <c r="A1155" s="421"/>
      <c r="B1155" s="40" t="s">
        <v>2505</v>
      </c>
      <c r="C1155" s="11" t="s">
        <v>2406</v>
      </c>
      <c r="D1155" s="11">
        <v>680</v>
      </c>
      <c r="E1155" s="11">
        <v>1700</v>
      </c>
      <c r="F1155" s="170">
        <v>2.7</v>
      </c>
      <c r="G1155" s="224">
        <f>Tabla14914[[#This Row],[PPF (µmol/s)]]/Tabla14914[[#This Row],[Power use (W)]]</f>
        <v>2.5</v>
      </c>
      <c r="H1155" s="197"/>
      <c r="I1155" s="197"/>
      <c r="J1155" s="197"/>
      <c r="K1155" s="197"/>
      <c r="L1155" s="197">
        <v>2.7</v>
      </c>
      <c r="M1155" s="197"/>
      <c r="N1155" s="6" t="s">
        <v>2494</v>
      </c>
    </row>
    <row r="1156" spans="1:32" hidden="1" x14ac:dyDescent="0.3">
      <c r="A1156" s="429"/>
      <c r="B1156" s="252" t="s">
        <v>2506</v>
      </c>
      <c r="C1156" s="13" t="s">
        <v>82</v>
      </c>
      <c r="D1156" s="13">
        <v>50</v>
      </c>
      <c r="E1156" s="13">
        <v>135</v>
      </c>
      <c r="F1156" s="170">
        <v>2.7</v>
      </c>
      <c r="G1156" s="224">
        <f>Tabla14914[[#This Row],[PPF (µmol/s)]]/Tabla14914[[#This Row],[Power use (W)]]</f>
        <v>2.7</v>
      </c>
      <c r="H1156" s="197"/>
      <c r="I1156" s="197"/>
      <c r="J1156" s="197"/>
      <c r="K1156" s="197"/>
      <c r="L1156" s="197">
        <v>2.7</v>
      </c>
      <c r="M1156" s="197"/>
      <c r="N1156" s="6" t="s">
        <v>2494</v>
      </c>
      <c r="S1156" s="73" t="s">
        <v>95</v>
      </c>
      <c r="T1156" s="11" t="s">
        <v>86</v>
      </c>
      <c r="U1156" s="11" t="s">
        <v>2077</v>
      </c>
      <c r="V1156" s="11">
        <v>90</v>
      </c>
      <c r="W1156" s="619"/>
      <c r="X1156" s="619"/>
      <c r="Y1156" s="680">
        <v>0</v>
      </c>
      <c r="Z1156" s="621"/>
      <c r="AA1156" s="621"/>
      <c r="AB1156" s="621"/>
      <c r="AC1156" s="621"/>
      <c r="AD1156" s="621"/>
      <c r="AE1156" s="621"/>
      <c r="AF1156" s="20" t="s">
        <v>87</v>
      </c>
    </row>
    <row r="1157" spans="1:32" hidden="1" x14ac:dyDescent="0.3">
      <c r="A1157" s="421"/>
      <c r="B1157" s="40" t="s">
        <v>2507</v>
      </c>
      <c r="C1157" s="13" t="s">
        <v>82</v>
      </c>
      <c r="D1157" s="11">
        <v>85</v>
      </c>
      <c r="E1157" s="11">
        <v>230</v>
      </c>
      <c r="F1157" s="170">
        <v>2.7</v>
      </c>
      <c r="G1157" s="224">
        <f>Tabla14914[[#This Row],[PPF (µmol/s)]]/Tabla14914[[#This Row],[Power use (W)]]</f>
        <v>2.7058823529411766</v>
      </c>
      <c r="H1157" s="197"/>
      <c r="I1157" s="197"/>
      <c r="J1157" s="197"/>
      <c r="K1157" s="197"/>
      <c r="L1157" s="197">
        <v>2.7</v>
      </c>
      <c r="M1157" s="197"/>
      <c r="N1157" s="6" t="s">
        <v>2494</v>
      </c>
      <c r="S1157" s="603" t="s">
        <v>2020</v>
      </c>
      <c r="T1157" s="546" t="s">
        <v>89</v>
      </c>
      <c r="U1157" s="546" t="s">
        <v>2077</v>
      </c>
      <c r="V1157" s="546">
        <v>90</v>
      </c>
      <c r="W1157" s="619"/>
      <c r="X1157" s="619"/>
      <c r="Y1157" s="680">
        <v>0</v>
      </c>
      <c r="Z1157" s="621"/>
      <c r="AA1157" s="621"/>
      <c r="AB1157" s="621"/>
      <c r="AC1157" s="621"/>
      <c r="AD1157" s="621"/>
      <c r="AE1157" s="621"/>
      <c r="AF1157" s="564" t="s">
        <v>90</v>
      </c>
    </row>
    <row r="1158" spans="1:32" hidden="1" x14ac:dyDescent="0.3">
      <c r="A1158" s="429"/>
      <c r="B1158" s="252" t="s">
        <v>2508</v>
      </c>
      <c r="C1158" s="13" t="s">
        <v>82</v>
      </c>
      <c r="D1158" s="13">
        <v>130</v>
      </c>
      <c r="E1158" s="13">
        <v>351</v>
      </c>
      <c r="F1158" s="175">
        <v>2.7</v>
      </c>
      <c r="G1158" s="224">
        <f>Tabla14914[[#This Row],[PPF (µmol/s)]]/Tabla14914[[#This Row],[Power use (W)]]</f>
        <v>2.7</v>
      </c>
      <c r="H1158" s="197"/>
      <c r="I1158" s="197"/>
      <c r="J1158" s="197"/>
      <c r="K1158" s="197"/>
      <c r="L1158" s="197">
        <v>2.7</v>
      </c>
      <c r="M1158" s="197"/>
      <c r="N1158" s="114" t="s">
        <v>2494</v>
      </c>
      <c r="S1158" s="4"/>
      <c r="T1158" s="11" t="s">
        <v>91</v>
      </c>
      <c r="U1158" s="11" t="s">
        <v>2077</v>
      </c>
      <c r="V1158" s="11">
        <v>40</v>
      </c>
      <c r="W1158" s="619"/>
      <c r="X1158" s="619"/>
      <c r="Y1158" s="680">
        <v>0</v>
      </c>
      <c r="Z1158" s="621"/>
      <c r="AA1158" s="621"/>
      <c r="AB1158" s="621"/>
      <c r="AC1158" s="621"/>
      <c r="AD1158" s="621"/>
      <c r="AE1158" s="621"/>
      <c r="AF1158" s="20" t="s">
        <v>92</v>
      </c>
    </row>
    <row r="1159" spans="1:32" ht="18.600000000000001" hidden="1" thickBot="1" x14ac:dyDescent="0.4">
      <c r="A1159" s="56" t="s">
        <v>2511</v>
      </c>
      <c r="B1159" s="15"/>
      <c r="C1159" s="27"/>
      <c r="D1159" s="27"/>
      <c r="E1159" s="27"/>
      <c r="F1159" s="27"/>
      <c r="G1159" s="158"/>
      <c r="H1159" s="190"/>
      <c r="I1159" s="190"/>
      <c r="J1159" s="190"/>
      <c r="K1159" s="190"/>
      <c r="L1159" s="190"/>
      <c r="M1159" s="190"/>
      <c r="N1159" s="16"/>
      <c r="S1159" s="546" t="s">
        <v>2021</v>
      </c>
      <c r="T1159" s="546" t="s">
        <v>93</v>
      </c>
      <c r="U1159" s="546" t="s">
        <v>2077</v>
      </c>
      <c r="V1159" s="546">
        <v>15</v>
      </c>
      <c r="W1159" s="619"/>
      <c r="X1159" s="619"/>
      <c r="Y1159" s="680">
        <v>0</v>
      </c>
      <c r="Z1159" s="621"/>
      <c r="AA1159" s="621"/>
      <c r="AB1159" s="621"/>
      <c r="AC1159" s="621"/>
      <c r="AD1159" s="621"/>
      <c r="AE1159" s="621"/>
      <c r="AF1159" s="564" t="s">
        <v>92</v>
      </c>
    </row>
    <row r="1160" spans="1:32" hidden="1" x14ac:dyDescent="0.3">
      <c r="A1160" s="428" t="s">
        <v>2532</v>
      </c>
      <c r="B1160" s="10" t="s">
        <v>2512</v>
      </c>
      <c r="C1160" s="14" t="s">
        <v>82</v>
      </c>
      <c r="D1160" s="14">
        <v>36</v>
      </c>
      <c r="E1160" s="14">
        <v>68</v>
      </c>
      <c r="F1160" s="14">
        <v>1.9</v>
      </c>
      <c r="G1160" s="215">
        <f>Tabla14914[[#This Row],[PPF (µmol/s)]]/Tabla14914[[#This Row],[Power use (W)]]</f>
        <v>1.8888888888888888</v>
      </c>
      <c r="H1160" s="197"/>
      <c r="I1160" s="197"/>
      <c r="J1160" s="226">
        <v>1.8888888888888888</v>
      </c>
      <c r="K1160" s="197"/>
      <c r="L1160" s="197"/>
      <c r="M1160" s="197"/>
      <c r="N1160" s="6" t="s">
        <v>2517</v>
      </c>
      <c r="S1160" s="562"/>
      <c r="T1160" s="546" t="s">
        <v>136</v>
      </c>
      <c r="U1160" s="546" t="s">
        <v>2080</v>
      </c>
      <c r="V1160" s="546">
        <v>30</v>
      </c>
      <c r="W1160" s="619"/>
      <c r="X1160" s="619"/>
      <c r="Y1160" s="625">
        <v>0</v>
      </c>
      <c r="Z1160" s="621"/>
      <c r="AA1160" s="621"/>
      <c r="AB1160" s="621"/>
      <c r="AC1160" s="621"/>
      <c r="AD1160" s="621"/>
      <c r="AE1160" s="621"/>
      <c r="AF1160" s="564" t="s">
        <v>1047</v>
      </c>
    </row>
    <row r="1161" spans="1:32" hidden="1" x14ac:dyDescent="0.3">
      <c r="A1161" s="35" t="s">
        <v>2533</v>
      </c>
      <c r="B1161" s="40" t="s">
        <v>2513</v>
      </c>
      <c r="C1161" s="14" t="s">
        <v>82</v>
      </c>
      <c r="D1161" s="11">
        <v>36</v>
      </c>
      <c r="E1161" s="11">
        <v>76</v>
      </c>
      <c r="F1161" s="11">
        <v>2.1</v>
      </c>
      <c r="G1161" s="215">
        <f>Tabla14914[[#This Row],[PPF (µmol/s)]]/Tabla14914[[#This Row],[Power use (W)]]</f>
        <v>2.1111111111111112</v>
      </c>
      <c r="H1161" s="197"/>
      <c r="I1161" s="197"/>
      <c r="J1161" s="197"/>
      <c r="K1161" s="226">
        <v>2.1111111111111112</v>
      </c>
      <c r="L1161" s="197"/>
      <c r="M1161" s="197"/>
      <c r="N1161" s="6" t="s">
        <v>2518</v>
      </c>
      <c r="S1161" s="5"/>
      <c r="T1161" s="11" t="s">
        <v>2688</v>
      </c>
      <c r="U1161" s="11" t="s">
        <v>2689</v>
      </c>
      <c r="V1161" s="11">
        <v>225</v>
      </c>
      <c r="W1161" s="11">
        <v>330</v>
      </c>
      <c r="X1161" s="630"/>
      <c r="Y1161" s="492">
        <v>1.4666666666666666</v>
      </c>
      <c r="Z1161" s="197"/>
      <c r="AA1161" s="197"/>
      <c r="AB1161" s="197"/>
      <c r="AC1161" s="197"/>
      <c r="AD1161" s="197"/>
      <c r="AE1161" s="197"/>
      <c r="AF1161" s="4" t="s">
        <v>2690</v>
      </c>
    </row>
    <row r="1162" spans="1:32" hidden="1" x14ac:dyDescent="0.3">
      <c r="A1162" s="280" t="s">
        <v>2019</v>
      </c>
      <c r="B1162" s="40" t="s">
        <v>2514</v>
      </c>
      <c r="C1162" s="14" t="s">
        <v>82</v>
      </c>
      <c r="D1162" s="11">
        <v>36</v>
      </c>
      <c r="E1162" s="154"/>
      <c r="F1162" s="154"/>
      <c r="G1162" s="220">
        <f>Tabla14914[[#This Row],[PPF (µmol/s)]]/Tabla14914[[#This Row],[Power use (W)]]</f>
        <v>0</v>
      </c>
      <c r="H1162" s="197"/>
      <c r="I1162" s="197"/>
      <c r="J1162" s="197"/>
      <c r="K1162" s="226"/>
      <c r="L1162" s="197"/>
      <c r="M1162" s="197"/>
      <c r="N1162" s="4" t="s">
        <v>2519</v>
      </c>
      <c r="S1162" s="552"/>
      <c r="T1162" s="546" t="s">
        <v>2691</v>
      </c>
      <c r="U1162" s="546" t="s">
        <v>2689</v>
      </c>
      <c r="V1162" s="552">
        <v>270</v>
      </c>
      <c r="W1162" s="552">
        <v>578</v>
      </c>
      <c r="X1162" s="630"/>
      <c r="Y1162" s="493">
        <v>2.1407407407407408</v>
      </c>
      <c r="Z1162" s="203"/>
      <c r="AA1162" s="203"/>
      <c r="AB1162" s="203"/>
      <c r="AC1162" s="229">
        <v>2.1407407407407408</v>
      </c>
      <c r="AD1162" s="203"/>
      <c r="AE1162" s="203"/>
      <c r="AF1162" s="574" t="s">
        <v>2684</v>
      </c>
    </row>
    <row r="1163" spans="1:32" hidden="1" x14ac:dyDescent="0.3">
      <c r="A1163" s="421"/>
      <c r="B1163" s="40" t="s">
        <v>2515</v>
      </c>
      <c r="C1163" s="14" t="s">
        <v>82</v>
      </c>
      <c r="D1163" s="11">
        <v>36</v>
      </c>
      <c r="E1163" s="154"/>
      <c r="F1163" s="154"/>
      <c r="G1163" s="220">
        <f>Tabla14914[[#This Row],[PPF (µmol/s)]]/Tabla14914[[#This Row],[Power use (W)]]</f>
        <v>0</v>
      </c>
      <c r="H1163" s="197"/>
      <c r="I1163" s="197"/>
      <c r="J1163" s="197"/>
      <c r="K1163" s="226"/>
      <c r="L1163" s="197"/>
      <c r="M1163" s="197"/>
      <c r="N1163" s="4" t="s">
        <v>2520</v>
      </c>
      <c r="S1163" s="421"/>
      <c r="T1163" s="11" t="s">
        <v>3298</v>
      </c>
      <c r="U1163" s="11" t="s">
        <v>2077</v>
      </c>
      <c r="V1163" s="11">
        <v>95</v>
      </c>
      <c r="W1163" s="11"/>
      <c r="X1163" s="11"/>
      <c r="Y1163" s="492">
        <v>0</v>
      </c>
      <c r="Z1163" s="197"/>
      <c r="AA1163" s="197"/>
      <c r="AB1163" s="197"/>
      <c r="AC1163" s="197"/>
      <c r="AD1163" s="197"/>
      <c r="AE1163" s="197"/>
      <c r="AF1163" s="66" t="s">
        <v>3299</v>
      </c>
    </row>
    <row r="1164" spans="1:32" hidden="1" x14ac:dyDescent="0.3">
      <c r="A1164" s="421"/>
      <c r="B1164" s="40" t="s">
        <v>2521</v>
      </c>
      <c r="C1164" s="11" t="s">
        <v>424</v>
      </c>
      <c r="D1164" s="11">
        <v>30</v>
      </c>
      <c r="E1164" s="11">
        <v>84</v>
      </c>
      <c r="F1164" s="11">
        <v>2.8</v>
      </c>
      <c r="G1164" s="215">
        <f>Tabla14914[[#This Row],[PPF (µmol/s)]]/Tabla14914[[#This Row],[Power use (W)]]</f>
        <v>2.8</v>
      </c>
      <c r="H1164" s="197"/>
      <c r="I1164" s="197"/>
      <c r="J1164" s="197"/>
      <c r="K1164" s="226"/>
      <c r="L1164" s="226">
        <v>2.8</v>
      </c>
      <c r="M1164" s="197"/>
      <c r="N1164" s="6" t="s">
        <v>2517</v>
      </c>
      <c r="S1164" s="588" t="s">
        <v>3316</v>
      </c>
      <c r="T1164" s="545" t="s">
        <v>3305</v>
      </c>
      <c r="U1164" s="545" t="s">
        <v>2077</v>
      </c>
      <c r="V1164" s="545">
        <v>90</v>
      </c>
      <c r="W1164" s="545"/>
      <c r="X1164" s="545"/>
      <c r="Y1164" s="492">
        <v>0</v>
      </c>
      <c r="Z1164" s="197"/>
      <c r="AA1164" s="197"/>
      <c r="AB1164" s="197"/>
      <c r="AC1164" s="197"/>
      <c r="AD1164" s="197"/>
      <c r="AE1164" s="197"/>
      <c r="AF1164" s="574" t="s">
        <v>252</v>
      </c>
    </row>
    <row r="1165" spans="1:32" hidden="1" x14ac:dyDescent="0.3">
      <c r="A1165" s="421"/>
      <c r="B1165" s="40" t="s">
        <v>2522</v>
      </c>
      <c r="C1165" s="11" t="s">
        <v>424</v>
      </c>
      <c r="D1165" s="11">
        <v>30</v>
      </c>
      <c r="E1165" s="11">
        <v>96</v>
      </c>
      <c r="F1165" s="11">
        <v>3.2</v>
      </c>
      <c r="G1165" s="215">
        <f>Tabla14914[[#This Row],[PPF (µmol/s)]]/Tabla14914[[#This Row],[Power use (W)]]</f>
        <v>3.2</v>
      </c>
      <c r="H1165" s="197"/>
      <c r="I1165" s="197"/>
      <c r="J1165" s="197"/>
      <c r="K1165" s="226"/>
      <c r="L1165" s="226"/>
      <c r="M1165" s="226">
        <v>3.2</v>
      </c>
      <c r="N1165" s="6" t="s">
        <v>2527</v>
      </c>
      <c r="S1165" s="430" t="s">
        <v>3329</v>
      </c>
      <c r="T1165" s="26" t="s">
        <v>3319</v>
      </c>
      <c r="U1165" s="14" t="s">
        <v>2077</v>
      </c>
      <c r="V1165" s="26">
        <v>160</v>
      </c>
      <c r="W1165" s="26">
        <v>380</v>
      </c>
      <c r="X1165" s="265">
        <v>2.35</v>
      </c>
      <c r="Y1165" s="260">
        <v>2.375</v>
      </c>
      <c r="Z1165" s="197"/>
      <c r="AA1165" s="197"/>
      <c r="AB1165" s="197"/>
      <c r="AC1165" s="197">
        <v>2.35</v>
      </c>
      <c r="AD1165" s="197"/>
      <c r="AE1165" s="197"/>
      <c r="AF1165" s="114"/>
    </row>
    <row r="1166" spans="1:32" hidden="1" x14ac:dyDescent="0.3">
      <c r="A1166" s="429"/>
      <c r="B1166" s="252" t="s">
        <v>2523</v>
      </c>
      <c r="C1166" s="11" t="s">
        <v>424</v>
      </c>
      <c r="D1166" s="13">
        <v>60</v>
      </c>
      <c r="E1166" s="13">
        <v>168</v>
      </c>
      <c r="F1166" s="13">
        <v>2.8</v>
      </c>
      <c r="G1166" s="215">
        <f>Tabla14914[[#This Row],[PPF (µmol/s)]]/Tabla14914[[#This Row],[Power use (W)]]</f>
        <v>2.8</v>
      </c>
      <c r="H1166" s="197"/>
      <c r="I1166" s="197"/>
      <c r="J1166" s="197"/>
      <c r="K1166" s="226"/>
      <c r="L1166" s="226">
        <v>2.8</v>
      </c>
      <c r="M1166" s="226"/>
      <c r="N1166" s="6" t="s">
        <v>2517</v>
      </c>
      <c r="S1166" s="547" t="s">
        <v>3330</v>
      </c>
      <c r="T1166" s="546" t="s">
        <v>3320</v>
      </c>
      <c r="U1166" s="545" t="s">
        <v>3321</v>
      </c>
      <c r="V1166" s="546">
        <v>240</v>
      </c>
      <c r="W1166" s="546">
        <v>620</v>
      </c>
      <c r="X1166" s="170">
        <v>2.5499999999999998</v>
      </c>
      <c r="Y1166" s="559">
        <v>2.5833333333333335</v>
      </c>
      <c r="Z1166" s="197"/>
      <c r="AA1166" s="197"/>
      <c r="AB1166" s="197"/>
      <c r="AC1166" s="197"/>
      <c r="AD1166" s="197">
        <v>2.5499999999999998</v>
      </c>
      <c r="AE1166" s="197"/>
      <c r="AF1166" s="562"/>
    </row>
    <row r="1167" spans="1:32" hidden="1" x14ac:dyDescent="0.3">
      <c r="A1167" s="421"/>
      <c r="B1167" s="40" t="s">
        <v>2524</v>
      </c>
      <c r="C1167" s="11" t="s">
        <v>424</v>
      </c>
      <c r="D1167" s="11">
        <v>60</v>
      </c>
      <c r="E1167" s="11">
        <v>192</v>
      </c>
      <c r="F1167" s="11">
        <v>3.2</v>
      </c>
      <c r="G1167" s="215">
        <f>Tabla14914[[#This Row],[PPF (µmol/s)]]/Tabla14914[[#This Row],[Power use (W)]]</f>
        <v>3.2</v>
      </c>
      <c r="H1167" s="197"/>
      <c r="I1167" s="197"/>
      <c r="J1167" s="197"/>
      <c r="K1167" s="226"/>
      <c r="L1167" s="226"/>
      <c r="M1167" s="226">
        <v>3.2</v>
      </c>
      <c r="N1167" s="6" t="s">
        <v>2527</v>
      </c>
      <c r="S1167" s="280" t="s">
        <v>2019</v>
      </c>
      <c r="T1167" s="11" t="s">
        <v>3322</v>
      </c>
      <c r="U1167" s="14" t="s">
        <v>3321</v>
      </c>
      <c r="V1167" s="11">
        <v>320</v>
      </c>
      <c r="W1167" s="11">
        <v>750</v>
      </c>
      <c r="X1167" s="170">
        <v>2.38</v>
      </c>
      <c r="Y1167" s="260">
        <v>2.34375</v>
      </c>
      <c r="Z1167" s="197"/>
      <c r="AA1167" s="197"/>
      <c r="AB1167" s="197"/>
      <c r="AC1167" s="197">
        <v>2.38</v>
      </c>
      <c r="AD1167" s="197"/>
      <c r="AE1167" s="197"/>
      <c r="AF1167" s="4"/>
    </row>
    <row r="1168" spans="1:32" hidden="1" x14ac:dyDescent="0.3">
      <c r="A1168" s="421"/>
      <c r="B1168" s="40" t="s">
        <v>2525</v>
      </c>
      <c r="C1168" s="11" t="s">
        <v>424</v>
      </c>
      <c r="D1168" s="11">
        <v>160</v>
      </c>
      <c r="E1168" s="11">
        <v>352</v>
      </c>
      <c r="F1168" s="11">
        <v>2.2000000000000002</v>
      </c>
      <c r="G1168" s="215">
        <f>Tabla14914[[#This Row],[PPF (µmol/s)]]/Tabla14914[[#This Row],[Power use (W)]]</f>
        <v>2.2000000000000002</v>
      </c>
      <c r="H1168" s="197"/>
      <c r="I1168" s="197"/>
      <c r="J1168" s="197"/>
      <c r="K1168" s="226">
        <v>2.2000000000000002</v>
      </c>
      <c r="L1168" s="226"/>
      <c r="M1168" s="197"/>
      <c r="N1168" s="6" t="s">
        <v>2517</v>
      </c>
      <c r="S1168" s="547"/>
      <c r="T1168" s="546" t="s">
        <v>3323</v>
      </c>
      <c r="U1168" s="545" t="s">
        <v>3324</v>
      </c>
      <c r="V1168" s="546">
        <v>600</v>
      </c>
      <c r="W1168" s="546">
        <v>1470</v>
      </c>
      <c r="X1168" s="170">
        <v>2.4500000000000002</v>
      </c>
      <c r="Y1168" s="559">
        <v>2.4500000000000002</v>
      </c>
      <c r="Z1168" s="197"/>
      <c r="AA1168" s="197"/>
      <c r="AB1168" s="197"/>
      <c r="AC1168" s="197">
        <v>2.4500000000000002</v>
      </c>
      <c r="AD1168" s="197"/>
      <c r="AE1168" s="197"/>
      <c r="AF1168" s="562"/>
    </row>
    <row r="1169" spans="1:32" hidden="1" x14ac:dyDescent="0.3">
      <c r="A1169" s="421"/>
      <c r="B1169" s="40" t="s">
        <v>2526</v>
      </c>
      <c r="C1169" s="11" t="s">
        <v>424</v>
      </c>
      <c r="D1169" s="11">
        <v>160</v>
      </c>
      <c r="E1169" s="11">
        <v>400</v>
      </c>
      <c r="F1169" s="11">
        <v>2.5</v>
      </c>
      <c r="G1169" s="215">
        <f>Tabla14914[[#This Row],[PPF (µmol/s)]]/Tabla14914[[#This Row],[Power use (W)]]</f>
        <v>2.5</v>
      </c>
      <c r="H1169" s="197"/>
      <c r="I1169" s="197"/>
      <c r="J1169" s="197"/>
      <c r="K1169" s="226"/>
      <c r="L1169" s="226">
        <v>2.5</v>
      </c>
      <c r="M1169" s="197"/>
      <c r="N1169" s="6" t="s">
        <v>2527</v>
      </c>
      <c r="S1169" s="421"/>
      <c r="T1169" s="11" t="s">
        <v>3325</v>
      </c>
      <c r="U1169" s="14" t="s">
        <v>2077</v>
      </c>
      <c r="V1169" s="11">
        <v>150</v>
      </c>
      <c r="W1169" s="11">
        <v>360</v>
      </c>
      <c r="X1169" s="170">
        <v>2.4</v>
      </c>
      <c r="Y1169" s="260">
        <v>2.4</v>
      </c>
      <c r="Z1169" s="197"/>
      <c r="AA1169" s="197"/>
      <c r="AB1169" s="197"/>
      <c r="AC1169" s="197">
        <v>2.4</v>
      </c>
      <c r="AD1169" s="197"/>
      <c r="AE1169" s="197"/>
      <c r="AF1169" s="4"/>
    </row>
    <row r="1170" spans="1:32" hidden="1" x14ac:dyDescent="0.3">
      <c r="A1170" s="421"/>
      <c r="B1170" s="40" t="s">
        <v>2528</v>
      </c>
      <c r="C1170" s="11" t="s">
        <v>98</v>
      </c>
      <c r="D1170" s="11">
        <v>320</v>
      </c>
      <c r="E1170" s="11">
        <v>704</v>
      </c>
      <c r="F1170" s="11">
        <v>2.2000000000000002</v>
      </c>
      <c r="G1170" s="215">
        <f>Tabla14914[[#This Row],[PPF (µmol/s)]]/Tabla14914[[#This Row],[Power use (W)]]</f>
        <v>2.2000000000000002</v>
      </c>
      <c r="H1170" s="197"/>
      <c r="I1170" s="197"/>
      <c r="J1170" s="197"/>
      <c r="K1170" s="226">
        <v>2.2000000000000002</v>
      </c>
      <c r="L1170" s="226"/>
      <c r="M1170" s="197"/>
      <c r="N1170" s="6" t="s">
        <v>2517</v>
      </c>
      <c r="S1170" s="547"/>
      <c r="T1170" s="546" t="s">
        <v>3326</v>
      </c>
      <c r="U1170" s="545" t="s">
        <v>3321</v>
      </c>
      <c r="V1170" s="546">
        <v>240</v>
      </c>
      <c r="W1170" s="546">
        <v>560</v>
      </c>
      <c r="X1170" s="170">
        <v>2.33</v>
      </c>
      <c r="Y1170" s="559">
        <v>2.3333333333333335</v>
      </c>
      <c r="Z1170" s="197"/>
      <c r="AA1170" s="197"/>
      <c r="AB1170" s="197"/>
      <c r="AC1170" s="197">
        <v>2.33</v>
      </c>
      <c r="AD1170" s="197"/>
      <c r="AE1170" s="197"/>
      <c r="AF1170" s="562"/>
    </row>
    <row r="1171" spans="1:32" hidden="1" x14ac:dyDescent="0.3">
      <c r="A1171" s="421"/>
      <c r="B1171" s="40" t="s">
        <v>2529</v>
      </c>
      <c r="C1171" s="11" t="s">
        <v>98</v>
      </c>
      <c r="D1171" s="11">
        <v>480</v>
      </c>
      <c r="E1171" s="11">
        <v>1056</v>
      </c>
      <c r="F1171" s="11">
        <v>2.2000000000000002</v>
      </c>
      <c r="G1171" s="215">
        <f>Tabla14914[[#This Row],[PPF (µmol/s)]]/Tabla14914[[#This Row],[Power use (W)]]</f>
        <v>2.2000000000000002</v>
      </c>
      <c r="H1171" s="197"/>
      <c r="I1171" s="197"/>
      <c r="J1171" s="197"/>
      <c r="K1171" s="226">
        <v>2.2000000000000002</v>
      </c>
      <c r="L1171" s="226"/>
      <c r="M1171" s="197"/>
      <c r="N1171" s="6" t="s">
        <v>2517</v>
      </c>
      <c r="S1171" s="421"/>
      <c r="T1171" s="11" t="s">
        <v>3327</v>
      </c>
      <c r="U1171" s="14" t="s">
        <v>2077</v>
      </c>
      <c r="V1171" s="11">
        <v>100</v>
      </c>
      <c r="W1171" s="11"/>
      <c r="X1171" s="11"/>
      <c r="Y1171" s="260">
        <v>0</v>
      </c>
      <c r="Z1171" s="197"/>
      <c r="AA1171" s="197"/>
      <c r="AB1171" s="197"/>
      <c r="AC1171" s="197"/>
      <c r="AD1171" s="197"/>
      <c r="AE1171" s="197"/>
      <c r="AF1171" s="4"/>
    </row>
    <row r="1172" spans="1:32" hidden="1" x14ac:dyDescent="0.3">
      <c r="A1172" s="421"/>
      <c r="B1172" s="40" t="s">
        <v>2530</v>
      </c>
      <c r="C1172" s="11" t="s">
        <v>98</v>
      </c>
      <c r="D1172" s="11">
        <v>320</v>
      </c>
      <c r="E1172" s="11">
        <v>800</v>
      </c>
      <c r="F1172" s="11">
        <v>2.5</v>
      </c>
      <c r="G1172" s="215">
        <f>Tabla14914[[#This Row],[PPF (µmol/s)]]/Tabla14914[[#This Row],[Power use (W)]]</f>
        <v>2.5</v>
      </c>
      <c r="H1172" s="197"/>
      <c r="I1172" s="197"/>
      <c r="J1172" s="197"/>
      <c r="K1172" s="197"/>
      <c r="L1172" s="226">
        <v>2.5</v>
      </c>
      <c r="M1172" s="197"/>
      <c r="N1172" s="6" t="s">
        <v>2527</v>
      </c>
      <c r="S1172" s="587"/>
      <c r="T1172" s="552" t="s">
        <v>3328</v>
      </c>
      <c r="U1172" s="580" t="s">
        <v>2077</v>
      </c>
      <c r="V1172" s="552">
        <v>100</v>
      </c>
      <c r="W1172" s="552"/>
      <c r="X1172" s="552"/>
      <c r="Y1172" s="559">
        <v>0</v>
      </c>
      <c r="Z1172" s="197"/>
      <c r="AA1172" s="197"/>
      <c r="AB1172" s="197"/>
      <c r="AC1172" s="197"/>
      <c r="AD1172" s="197"/>
      <c r="AE1172" s="197"/>
      <c r="AF1172" s="575"/>
    </row>
    <row r="1173" spans="1:32" hidden="1" x14ac:dyDescent="0.3">
      <c r="A1173" s="429"/>
      <c r="B1173" s="252" t="s">
        <v>2531</v>
      </c>
      <c r="C1173" s="13" t="s">
        <v>98</v>
      </c>
      <c r="D1173" s="13">
        <v>480</v>
      </c>
      <c r="E1173" s="13">
        <v>1200</v>
      </c>
      <c r="F1173" s="13">
        <v>2.5</v>
      </c>
      <c r="G1173" s="215">
        <f>Tabla14914[[#This Row],[PPF (µmol/s)]]/Tabla14914[[#This Row],[Power use (W)]]</f>
        <v>2.5</v>
      </c>
      <c r="H1173" s="197"/>
      <c r="I1173" s="197"/>
      <c r="J1173" s="197"/>
      <c r="K1173" s="197"/>
      <c r="L1173" s="226">
        <v>2.5</v>
      </c>
      <c r="M1173" s="197"/>
      <c r="N1173" s="114" t="s">
        <v>2527</v>
      </c>
      <c r="S1173" s="426" t="s">
        <v>3495</v>
      </c>
      <c r="T1173" s="14" t="s">
        <v>3488</v>
      </c>
      <c r="U1173" s="14" t="s">
        <v>2077</v>
      </c>
      <c r="V1173" s="14">
        <v>135</v>
      </c>
      <c r="W1173" s="14">
        <v>52.74</v>
      </c>
      <c r="X1173" s="14"/>
      <c r="Y1173" s="492">
        <v>0.39066666666666666</v>
      </c>
      <c r="Z1173" s="197"/>
      <c r="AA1173" s="197"/>
      <c r="AB1173" s="197"/>
      <c r="AC1173" s="197"/>
      <c r="AD1173" s="197"/>
      <c r="AE1173" s="197"/>
      <c r="AF1173" s="6" t="s">
        <v>3490</v>
      </c>
    </row>
    <row r="1174" spans="1:32" ht="18.600000000000001" hidden="1" thickBot="1" x14ac:dyDescent="0.4">
      <c r="A1174" s="56" t="s">
        <v>2534</v>
      </c>
      <c r="B1174" s="15"/>
      <c r="C1174" s="27"/>
      <c r="D1174" s="27"/>
      <c r="E1174" s="27"/>
      <c r="F1174" s="27"/>
      <c r="G1174" s="158"/>
      <c r="H1174" s="190"/>
      <c r="I1174" s="190"/>
      <c r="J1174" s="190"/>
      <c r="K1174" s="190"/>
      <c r="L1174" s="190"/>
      <c r="M1174" s="190"/>
      <c r="N1174" s="16"/>
      <c r="S1174" s="547" t="s">
        <v>3496</v>
      </c>
      <c r="T1174" s="546" t="s">
        <v>3489</v>
      </c>
      <c r="U1174" s="545" t="s">
        <v>2077</v>
      </c>
      <c r="V1174" s="545">
        <v>135</v>
      </c>
      <c r="W1174" s="546">
        <v>88.4</v>
      </c>
      <c r="X1174" s="546"/>
      <c r="Y1174" s="492">
        <v>0.65481481481481485</v>
      </c>
      <c r="Z1174" s="197"/>
      <c r="AA1174" s="197"/>
      <c r="AB1174" s="197"/>
      <c r="AC1174" s="197"/>
      <c r="AD1174" s="197"/>
      <c r="AE1174" s="197"/>
      <c r="AF1174" s="562"/>
    </row>
    <row r="1175" spans="1:32" hidden="1" x14ac:dyDescent="0.3">
      <c r="A1175" s="428" t="s">
        <v>2549</v>
      </c>
      <c r="B1175" s="10" t="s">
        <v>2535</v>
      </c>
      <c r="C1175" s="11" t="s">
        <v>2076</v>
      </c>
      <c r="D1175" s="14">
        <v>520</v>
      </c>
      <c r="E1175" s="154"/>
      <c r="F1175" s="154"/>
      <c r="G1175" s="458">
        <f>Tabla14914[[#This Row],[PPF (µmol/s)]]/Tabla14914[[#This Row],[Power use (W)]]</f>
        <v>0</v>
      </c>
      <c r="H1175" s="197"/>
      <c r="I1175" s="197"/>
      <c r="J1175" s="197"/>
      <c r="K1175" s="197"/>
      <c r="L1175" s="197"/>
      <c r="M1175" s="197"/>
      <c r="N1175" s="6" t="s">
        <v>2536</v>
      </c>
      <c r="S1175" s="421" t="s">
        <v>3497</v>
      </c>
      <c r="T1175" s="11" t="s">
        <v>3491</v>
      </c>
      <c r="U1175" s="14" t="s">
        <v>2077</v>
      </c>
      <c r="V1175" s="14">
        <v>135</v>
      </c>
      <c r="W1175" s="14">
        <v>52.74</v>
      </c>
      <c r="X1175" s="14"/>
      <c r="Y1175" s="492">
        <v>0.39066666666666666</v>
      </c>
      <c r="Z1175" s="197"/>
      <c r="AA1175" s="197"/>
      <c r="AB1175" s="197"/>
      <c r="AC1175" s="197"/>
      <c r="AD1175" s="197"/>
      <c r="AE1175" s="197"/>
      <c r="AF1175" s="6" t="s">
        <v>3490</v>
      </c>
    </row>
    <row r="1176" spans="1:32" hidden="1" x14ac:dyDescent="0.3">
      <c r="A1176" s="42" t="s">
        <v>2550</v>
      </c>
      <c r="B1176" s="252" t="s">
        <v>2537</v>
      </c>
      <c r="C1176" s="11" t="s">
        <v>2076</v>
      </c>
      <c r="D1176" s="13">
        <v>900</v>
      </c>
      <c r="E1176" s="154"/>
      <c r="F1176" s="154"/>
      <c r="G1176" s="458">
        <f>Tabla14914[[#This Row],[PPF (µmol/s)]]/Tabla14914[[#This Row],[Power use (W)]]</f>
        <v>0</v>
      </c>
      <c r="H1176" s="197"/>
      <c r="I1176" s="197"/>
      <c r="J1176" s="197"/>
      <c r="K1176" s="197"/>
      <c r="L1176" s="197"/>
      <c r="M1176" s="197"/>
      <c r="N1176" s="6" t="s">
        <v>2536</v>
      </c>
      <c r="S1176" s="421"/>
      <c r="T1176" s="11" t="s">
        <v>3522</v>
      </c>
      <c r="U1176" s="14" t="s">
        <v>2077</v>
      </c>
      <c r="V1176" s="11">
        <v>55</v>
      </c>
      <c r="W1176" s="11"/>
      <c r="X1176" s="11"/>
      <c r="Y1176" s="492">
        <v>0</v>
      </c>
      <c r="Z1176" s="197"/>
      <c r="AA1176" s="197"/>
      <c r="AB1176" s="197"/>
      <c r="AC1176" s="197"/>
      <c r="AD1176" s="197"/>
      <c r="AE1176" s="197"/>
      <c r="AF1176" s="4" t="s">
        <v>3524</v>
      </c>
    </row>
    <row r="1177" spans="1:32" hidden="1" x14ac:dyDescent="0.3">
      <c r="A1177" s="11" t="s">
        <v>2021</v>
      </c>
      <c r="B1177" s="40" t="s">
        <v>2538</v>
      </c>
      <c r="C1177" s="11" t="s">
        <v>2076</v>
      </c>
      <c r="D1177" s="11">
        <v>1280</v>
      </c>
      <c r="E1177" s="154"/>
      <c r="F1177" s="154"/>
      <c r="G1177" s="458">
        <f>Tabla14914[[#This Row],[PPF (µmol/s)]]/Tabla14914[[#This Row],[Power use (W)]]</f>
        <v>0</v>
      </c>
      <c r="H1177" s="197"/>
      <c r="I1177" s="197"/>
      <c r="J1177" s="197"/>
      <c r="K1177" s="197"/>
      <c r="L1177" s="197"/>
      <c r="M1177" s="197"/>
      <c r="N1177" s="6" t="s">
        <v>2536</v>
      </c>
      <c r="S1177" s="547"/>
      <c r="T1177" s="546" t="s">
        <v>3526</v>
      </c>
      <c r="U1177" s="545" t="s">
        <v>2077</v>
      </c>
      <c r="V1177" s="546">
        <v>55</v>
      </c>
      <c r="W1177" s="546"/>
      <c r="X1177" s="546"/>
      <c r="Y1177" s="492">
        <v>0</v>
      </c>
      <c r="Z1177" s="197"/>
      <c r="AA1177" s="197"/>
      <c r="AB1177" s="197"/>
      <c r="AC1177" s="197"/>
      <c r="AD1177" s="197"/>
      <c r="AE1177" s="197"/>
      <c r="AF1177" s="562" t="s">
        <v>3525</v>
      </c>
    </row>
    <row r="1178" spans="1:32" hidden="1" x14ac:dyDescent="0.3">
      <c r="A1178" s="421"/>
      <c r="B1178" s="40" t="s">
        <v>2539</v>
      </c>
      <c r="C1178" s="11" t="s">
        <v>2076</v>
      </c>
      <c r="D1178" s="11">
        <v>1660</v>
      </c>
      <c r="E1178" s="154"/>
      <c r="F1178" s="154"/>
      <c r="G1178" s="458">
        <f>Tabla14914[[#This Row],[PPF (µmol/s)]]/Tabla14914[[#This Row],[Power use (W)]]</f>
        <v>0</v>
      </c>
      <c r="H1178" s="197"/>
      <c r="I1178" s="197"/>
      <c r="J1178" s="197"/>
      <c r="K1178" s="197"/>
      <c r="L1178" s="197"/>
      <c r="M1178" s="197"/>
      <c r="N1178" s="6" t="s">
        <v>2536</v>
      </c>
      <c r="S1178" s="421"/>
      <c r="T1178" s="11" t="s">
        <v>3527</v>
      </c>
      <c r="U1178" s="14" t="s">
        <v>2077</v>
      </c>
      <c r="V1178" s="11">
        <v>55</v>
      </c>
      <c r="W1178" s="11"/>
      <c r="X1178" s="11"/>
      <c r="Y1178" s="492">
        <v>0</v>
      </c>
      <c r="Z1178" s="197"/>
      <c r="AA1178" s="197"/>
      <c r="AB1178" s="197"/>
      <c r="AC1178" s="197"/>
      <c r="AD1178" s="197"/>
      <c r="AE1178" s="197"/>
      <c r="AF1178" s="4" t="s">
        <v>3528</v>
      </c>
    </row>
    <row r="1179" spans="1:32" hidden="1" x14ac:dyDescent="0.3">
      <c r="A1179" s="421"/>
      <c r="B1179" s="40" t="s">
        <v>2540</v>
      </c>
      <c r="C1179" s="11" t="s">
        <v>2076</v>
      </c>
      <c r="D1179" s="11">
        <v>400</v>
      </c>
      <c r="E1179" s="154"/>
      <c r="F1179" s="154"/>
      <c r="G1179" s="458">
        <f>Tabla14914[[#This Row],[PPF (µmol/s)]]/Tabla14914[[#This Row],[Power use (W)]]</f>
        <v>0</v>
      </c>
      <c r="H1179" s="197"/>
      <c r="I1179" s="197"/>
      <c r="J1179" s="197"/>
      <c r="K1179" s="197"/>
      <c r="L1179" s="197"/>
      <c r="M1179" s="197"/>
      <c r="N1179" s="6" t="s">
        <v>2541</v>
      </c>
      <c r="S1179" s="547"/>
      <c r="T1179" s="546" t="s">
        <v>3529</v>
      </c>
      <c r="U1179" s="545" t="s">
        <v>2077</v>
      </c>
      <c r="V1179" s="546">
        <v>55</v>
      </c>
      <c r="W1179" s="546"/>
      <c r="X1179" s="546"/>
      <c r="Y1179" s="492">
        <v>0</v>
      </c>
      <c r="Z1179" s="197"/>
      <c r="AA1179" s="197"/>
      <c r="AB1179" s="197"/>
      <c r="AC1179" s="197"/>
      <c r="AD1179" s="197"/>
      <c r="AE1179" s="197"/>
      <c r="AF1179" s="562" t="s">
        <v>3530</v>
      </c>
    </row>
    <row r="1180" spans="1:32" hidden="1" x14ac:dyDescent="0.3">
      <c r="A1180" s="421"/>
      <c r="B1180" s="40" t="s">
        <v>2542</v>
      </c>
      <c r="C1180" s="11" t="s">
        <v>2076</v>
      </c>
      <c r="D1180" s="11">
        <v>600</v>
      </c>
      <c r="E1180" s="154"/>
      <c r="F1180" s="154"/>
      <c r="G1180" s="458">
        <f>Tabla14914[[#This Row],[PPF (µmol/s)]]/Tabla14914[[#This Row],[Power use (W)]]</f>
        <v>0</v>
      </c>
      <c r="H1180" s="197"/>
      <c r="I1180" s="197"/>
      <c r="J1180" s="197"/>
      <c r="K1180" s="197"/>
      <c r="L1180" s="197"/>
      <c r="M1180" s="197"/>
      <c r="N1180" s="6" t="s">
        <v>2541</v>
      </c>
    </row>
    <row r="1181" spans="1:32" hidden="1" x14ac:dyDescent="0.3">
      <c r="A1181" s="421"/>
      <c r="B1181" s="40" t="s">
        <v>2543</v>
      </c>
      <c r="C1181" s="11" t="s">
        <v>2076</v>
      </c>
      <c r="D1181" s="11">
        <v>800</v>
      </c>
      <c r="E1181" s="154"/>
      <c r="F1181" s="154"/>
      <c r="G1181" s="458">
        <f>Tabla14914[[#This Row],[PPF (µmol/s)]]/Tabla14914[[#This Row],[Power use (W)]]</f>
        <v>0</v>
      </c>
      <c r="H1181" s="197"/>
      <c r="I1181" s="197"/>
      <c r="J1181" s="197"/>
      <c r="K1181" s="197"/>
      <c r="L1181" s="197"/>
      <c r="M1181" s="197"/>
      <c r="N1181" s="6" t="s">
        <v>2541</v>
      </c>
    </row>
    <row r="1182" spans="1:32" hidden="1" x14ac:dyDescent="0.3">
      <c r="A1182" s="421"/>
      <c r="B1182" s="40" t="s">
        <v>2544</v>
      </c>
      <c r="C1182" s="11" t="s">
        <v>2076</v>
      </c>
      <c r="D1182" s="11">
        <v>525</v>
      </c>
      <c r="E1182" s="154"/>
      <c r="F1182" s="154"/>
      <c r="G1182" s="458">
        <f>Tabla14914[[#This Row],[PPF (µmol/s)]]/Tabla14914[[#This Row],[Power use (W)]]</f>
        <v>0</v>
      </c>
      <c r="H1182" s="197"/>
      <c r="I1182" s="197"/>
      <c r="J1182" s="197"/>
      <c r="K1182" s="197"/>
      <c r="L1182" s="197"/>
      <c r="M1182" s="197"/>
      <c r="N1182" s="6" t="s">
        <v>2536</v>
      </c>
    </row>
    <row r="1183" spans="1:32" hidden="1" x14ac:dyDescent="0.3">
      <c r="A1183" s="429"/>
      <c r="B1183" s="40" t="s">
        <v>2545</v>
      </c>
      <c r="C1183" s="11" t="s">
        <v>2076</v>
      </c>
      <c r="D1183" s="13">
        <v>850</v>
      </c>
      <c r="E1183" s="154"/>
      <c r="F1183" s="154"/>
      <c r="G1183" s="458">
        <f>Tabla14914[[#This Row],[PPF (µmol/s)]]/Tabla14914[[#This Row],[Power use (W)]]</f>
        <v>0</v>
      </c>
      <c r="H1183" s="197"/>
      <c r="I1183" s="197"/>
      <c r="J1183" s="197"/>
      <c r="K1183" s="197"/>
      <c r="L1183" s="197"/>
      <c r="M1183" s="197"/>
      <c r="N1183" s="6" t="s">
        <v>2536</v>
      </c>
    </row>
    <row r="1184" spans="1:32" hidden="1" x14ac:dyDescent="0.3">
      <c r="A1184" s="421"/>
      <c r="B1184" s="40" t="s">
        <v>2546</v>
      </c>
      <c r="C1184" s="11" t="s">
        <v>2076</v>
      </c>
      <c r="D1184" s="11">
        <v>850</v>
      </c>
      <c r="E1184" s="154"/>
      <c r="F1184" s="154"/>
      <c r="G1184" s="458">
        <f>Tabla14914[[#This Row],[PPF (µmol/s)]]/Tabla14914[[#This Row],[Power use (W)]]</f>
        <v>0</v>
      </c>
      <c r="H1184" s="197"/>
      <c r="I1184" s="197"/>
      <c r="J1184" s="197"/>
      <c r="K1184" s="197"/>
      <c r="L1184" s="197"/>
      <c r="M1184" s="197"/>
      <c r="N1184" s="6" t="s">
        <v>2536</v>
      </c>
    </row>
    <row r="1185" spans="1:32" hidden="1" x14ac:dyDescent="0.3">
      <c r="A1185" s="421"/>
      <c r="B1185" s="40" t="s">
        <v>2547</v>
      </c>
      <c r="C1185" s="11" t="s">
        <v>2076</v>
      </c>
      <c r="D1185" s="11">
        <v>720</v>
      </c>
      <c r="E1185" s="154"/>
      <c r="F1185" s="154"/>
      <c r="G1185" s="458">
        <f>Tabla14914[[#This Row],[PPF (µmol/s)]]/Tabla14914[[#This Row],[Power use (W)]]</f>
        <v>0</v>
      </c>
      <c r="H1185" s="197"/>
      <c r="I1185" s="197"/>
      <c r="J1185" s="197"/>
      <c r="K1185" s="197"/>
      <c r="L1185" s="197"/>
      <c r="M1185" s="197"/>
      <c r="N1185" s="6" t="s">
        <v>2541</v>
      </c>
    </row>
    <row r="1186" spans="1:32" hidden="1" x14ac:dyDescent="0.3">
      <c r="A1186" s="429"/>
      <c r="B1186" s="252" t="s">
        <v>2548</v>
      </c>
      <c r="C1186" s="13" t="s">
        <v>2076</v>
      </c>
      <c r="D1186" s="13">
        <v>1440</v>
      </c>
      <c r="E1186" s="154"/>
      <c r="F1186" s="154"/>
      <c r="G1186" s="458">
        <f>Tabla14914[[#This Row],[PPF (µmol/s)]]/Tabla14914[[#This Row],[Power use (W)]]</f>
        <v>0</v>
      </c>
      <c r="H1186" s="197"/>
      <c r="I1186" s="197"/>
      <c r="J1186" s="197"/>
      <c r="K1186" s="197"/>
      <c r="L1186" s="197"/>
      <c r="M1186" s="197"/>
      <c r="N1186" s="114" t="s">
        <v>2541</v>
      </c>
      <c r="S1186" s="568" t="s">
        <v>21</v>
      </c>
      <c r="T1186" s="545" t="s">
        <v>14</v>
      </c>
      <c r="U1186" s="545" t="s">
        <v>15</v>
      </c>
      <c r="V1186" s="545">
        <v>9</v>
      </c>
      <c r="W1186" s="545">
        <v>16</v>
      </c>
      <c r="X1186" s="619"/>
      <c r="Y1186" s="620">
        <v>1.7777777777777777</v>
      </c>
      <c r="Z1186" s="621"/>
      <c r="AA1186" s="621"/>
      <c r="AB1186" s="622">
        <v>1.7777777777777777</v>
      </c>
      <c r="AC1186" s="621"/>
      <c r="AD1186" s="621"/>
      <c r="AE1186" s="621"/>
      <c r="AF1186" s="571" t="s">
        <v>2700</v>
      </c>
    </row>
    <row r="1187" spans="1:32" ht="18.600000000000001" hidden="1" thickBot="1" x14ac:dyDescent="0.4">
      <c r="A1187" s="56" t="s">
        <v>2551</v>
      </c>
      <c r="B1187" s="15"/>
      <c r="C1187" s="27"/>
      <c r="D1187" s="27"/>
      <c r="E1187" s="27"/>
      <c r="F1187" s="27"/>
      <c r="G1187" s="158"/>
      <c r="H1187" s="190"/>
      <c r="I1187" s="190"/>
      <c r="J1187" s="190"/>
      <c r="K1187" s="190"/>
      <c r="L1187" s="190"/>
      <c r="M1187" s="190"/>
      <c r="N1187" s="16"/>
      <c r="S1187" s="73" t="s">
        <v>299</v>
      </c>
      <c r="T1187" s="11" t="s">
        <v>18</v>
      </c>
      <c r="U1187" s="11" t="s">
        <v>15</v>
      </c>
      <c r="V1187" s="11">
        <v>9</v>
      </c>
      <c r="W1187" s="11">
        <v>15</v>
      </c>
      <c r="X1187" s="619"/>
      <c r="Y1187" s="620">
        <v>1.6666666666666667</v>
      </c>
      <c r="Z1187" s="621"/>
      <c r="AA1187" s="621"/>
      <c r="AB1187" s="622">
        <v>1.6666666666666667</v>
      </c>
      <c r="AC1187" s="621"/>
      <c r="AD1187" s="621"/>
      <c r="AE1187" s="621"/>
      <c r="AF1187" s="20" t="s">
        <v>2701</v>
      </c>
    </row>
    <row r="1188" spans="1:32" hidden="1" x14ac:dyDescent="0.3">
      <c r="A1188" s="428" t="s">
        <v>2555</v>
      </c>
      <c r="B1188" s="10" t="s">
        <v>2552</v>
      </c>
      <c r="C1188" s="14" t="s">
        <v>98</v>
      </c>
      <c r="D1188" s="14">
        <v>50</v>
      </c>
      <c r="E1188" s="154"/>
      <c r="F1188" s="168">
        <v>2.08</v>
      </c>
      <c r="G1188" s="77">
        <f>Tabla14914[[#This Row],[PPF (µmol/s)]]/Tabla14914[[#This Row],[Power use (W)]]</f>
        <v>0</v>
      </c>
      <c r="H1188" s="197"/>
      <c r="I1188" s="197"/>
      <c r="J1188" s="197"/>
      <c r="K1188" s="197">
        <v>2.08</v>
      </c>
      <c r="L1188" s="197"/>
      <c r="M1188" s="197"/>
      <c r="N1188" s="6"/>
      <c r="S1188" s="569" t="s">
        <v>2019</v>
      </c>
      <c r="T1188" s="546" t="s">
        <v>19</v>
      </c>
      <c r="U1188" s="546" t="s">
        <v>15</v>
      </c>
      <c r="V1188" s="546">
        <v>32</v>
      </c>
      <c r="W1188" s="546">
        <v>50</v>
      </c>
      <c r="X1188" s="619"/>
      <c r="Y1188" s="620">
        <v>1.5625</v>
      </c>
      <c r="Z1188" s="621"/>
      <c r="AA1188" s="621"/>
      <c r="AB1188" s="622">
        <v>1.5625</v>
      </c>
      <c r="AC1188" s="621"/>
      <c r="AD1188" s="621"/>
      <c r="AE1188" s="621"/>
      <c r="AF1188" s="564" t="s">
        <v>2700</v>
      </c>
    </row>
    <row r="1189" spans="1:32" hidden="1" x14ac:dyDescent="0.3">
      <c r="A1189" s="35" t="s">
        <v>2556</v>
      </c>
      <c r="B1189" s="40" t="s">
        <v>2553</v>
      </c>
      <c r="C1189" s="14" t="s">
        <v>98</v>
      </c>
      <c r="D1189" s="11">
        <v>110</v>
      </c>
      <c r="E1189" s="154"/>
      <c r="F1189" s="168">
        <v>2.08</v>
      </c>
      <c r="G1189" s="77">
        <f>Tabla14914[[#This Row],[PPF (µmol/s)]]/Tabla14914[[#This Row],[Power use (W)]]</f>
        <v>0</v>
      </c>
      <c r="H1189" s="197"/>
      <c r="I1189" s="197"/>
      <c r="J1189" s="197"/>
      <c r="K1189" s="197">
        <v>2.08</v>
      </c>
      <c r="L1189" s="197"/>
      <c r="M1189" s="197"/>
      <c r="N1189" s="4"/>
      <c r="S1189" s="5"/>
      <c r="T1189" s="11" t="s">
        <v>20</v>
      </c>
      <c r="U1189" s="11" t="s">
        <v>15</v>
      </c>
      <c r="V1189" s="11">
        <v>30</v>
      </c>
      <c r="W1189" s="11">
        <v>50</v>
      </c>
      <c r="X1189" s="619"/>
      <c r="Y1189" s="620">
        <v>1.6666666666666667</v>
      </c>
      <c r="Z1189" s="621"/>
      <c r="AA1189" s="621"/>
      <c r="AB1189" s="622">
        <v>1.6666666666666667</v>
      </c>
      <c r="AC1189" s="621"/>
      <c r="AD1189" s="621"/>
      <c r="AE1189" s="621"/>
      <c r="AF1189" s="20" t="s">
        <v>2701</v>
      </c>
    </row>
    <row r="1190" spans="1:32" hidden="1" x14ac:dyDescent="0.3">
      <c r="A1190" s="280" t="s">
        <v>2019</v>
      </c>
      <c r="B1190" s="252" t="s">
        <v>2554</v>
      </c>
      <c r="C1190" s="26" t="s">
        <v>98</v>
      </c>
      <c r="D1190" s="13">
        <v>440</v>
      </c>
      <c r="E1190" s="154"/>
      <c r="F1190" s="464">
        <v>2.08</v>
      </c>
      <c r="G1190" s="77">
        <f>Tabla14914[[#This Row],[PPF (µmol/s)]]/Tabla14914[[#This Row],[Power use (W)]]</f>
        <v>0</v>
      </c>
      <c r="H1190" s="197"/>
      <c r="I1190" s="197"/>
      <c r="J1190" s="197"/>
      <c r="K1190" s="197">
        <v>2.08</v>
      </c>
      <c r="L1190" s="197"/>
      <c r="M1190" s="197"/>
      <c r="N1190" s="8"/>
      <c r="S1190" s="562"/>
      <c r="T1190" s="546" t="s">
        <v>27</v>
      </c>
      <c r="U1190" s="546" t="s">
        <v>23</v>
      </c>
      <c r="V1190" s="546">
        <v>13</v>
      </c>
      <c r="W1190" s="546">
        <v>25</v>
      </c>
      <c r="X1190" s="546">
        <v>1.9</v>
      </c>
      <c r="Y1190" s="215">
        <v>1.9230769230769231</v>
      </c>
      <c r="Z1190" s="197"/>
      <c r="AA1190" s="197"/>
      <c r="AB1190" s="226">
        <v>1.9230769230769231</v>
      </c>
      <c r="AC1190" s="197"/>
      <c r="AD1190" s="226"/>
      <c r="AE1190" s="226"/>
      <c r="AF1190" s="564" t="s">
        <v>30</v>
      </c>
    </row>
    <row r="1191" spans="1:32" ht="18.600000000000001" hidden="1" thickBot="1" x14ac:dyDescent="0.4">
      <c r="A1191" s="56" t="s">
        <v>2557</v>
      </c>
      <c r="B1191" s="15"/>
      <c r="C1191" s="27"/>
      <c r="D1191" s="27"/>
      <c r="E1191" s="27"/>
      <c r="F1191" s="27"/>
      <c r="G1191" s="158"/>
      <c r="H1191" s="190"/>
      <c r="I1191" s="190"/>
      <c r="J1191" s="190"/>
      <c r="K1191" s="190"/>
      <c r="L1191" s="190"/>
      <c r="M1191" s="190"/>
      <c r="N1191" s="396"/>
      <c r="S1191" s="4"/>
      <c r="T1191" s="11" t="s">
        <v>27</v>
      </c>
      <c r="U1191" s="11" t="s">
        <v>25</v>
      </c>
      <c r="V1191" s="11">
        <v>11</v>
      </c>
      <c r="W1191" s="11">
        <v>20</v>
      </c>
      <c r="X1191" s="11">
        <v>1.8</v>
      </c>
      <c r="Y1191" s="215">
        <v>1.8181818181818181</v>
      </c>
      <c r="Z1191" s="197"/>
      <c r="AA1191" s="197"/>
      <c r="AB1191" s="226">
        <v>1.8181818181818181</v>
      </c>
      <c r="AC1191" s="197"/>
      <c r="AD1191" s="226"/>
      <c r="AE1191" s="226"/>
      <c r="AF1191" s="20" t="s">
        <v>29</v>
      </c>
    </row>
    <row r="1192" spans="1:32" hidden="1" x14ac:dyDescent="0.3">
      <c r="A1192" s="428" t="s">
        <v>2575</v>
      </c>
      <c r="B1192" s="10" t="s">
        <v>2563</v>
      </c>
      <c r="C1192" s="14" t="s">
        <v>2558</v>
      </c>
      <c r="D1192" s="14">
        <v>150</v>
      </c>
      <c r="E1192" s="154"/>
      <c r="F1192" s="154"/>
      <c r="G1192" s="458">
        <f>Tabla14914[[#This Row],[PPF (µmol/s)]]/Tabla14914[[#This Row],[Power use (W)]]</f>
        <v>0</v>
      </c>
      <c r="H1192" s="197"/>
      <c r="I1192" s="197"/>
      <c r="J1192" s="197"/>
      <c r="K1192" s="197"/>
      <c r="L1192" s="197"/>
      <c r="M1192" s="197"/>
      <c r="N1192" s="6" t="s">
        <v>2561</v>
      </c>
      <c r="S1192" s="600" t="s">
        <v>1335</v>
      </c>
      <c r="T1192" s="623" t="s">
        <v>1334</v>
      </c>
      <c r="U1192" s="623" t="s">
        <v>15</v>
      </c>
      <c r="V1192" s="623">
        <v>17</v>
      </c>
      <c r="W1192" s="624">
        <v>31</v>
      </c>
      <c r="X1192" s="624">
        <v>2.2999999999999998</v>
      </c>
      <c r="Y1192" s="620">
        <v>1.8235294117647058</v>
      </c>
      <c r="Z1192" s="621"/>
      <c r="AA1192" s="621"/>
      <c r="AB1192" s="622">
        <v>1.8235294117647058</v>
      </c>
      <c r="AC1192" s="622"/>
      <c r="AD1192" s="621"/>
      <c r="AE1192" s="621"/>
      <c r="AF1192" s="624" t="s">
        <v>2710</v>
      </c>
    </row>
    <row r="1193" spans="1:32" hidden="1" x14ac:dyDescent="0.3">
      <c r="A1193" s="35" t="s">
        <v>2576</v>
      </c>
      <c r="B1193" s="40" t="s">
        <v>2564</v>
      </c>
      <c r="C1193" s="14" t="s">
        <v>2558</v>
      </c>
      <c r="D1193" s="11">
        <v>270</v>
      </c>
      <c r="E1193" s="154"/>
      <c r="F1193" s="154"/>
      <c r="G1193" s="458">
        <f>Tabla14914[[#This Row],[PPF (µmol/s)]]/Tabla14914[[#This Row],[Power use (W)]]</f>
        <v>0</v>
      </c>
      <c r="H1193" s="197"/>
      <c r="I1193" s="197"/>
      <c r="J1193" s="197"/>
      <c r="K1193" s="197"/>
      <c r="L1193" s="197"/>
      <c r="M1193" s="197"/>
      <c r="N1193" s="6" t="s">
        <v>2560</v>
      </c>
      <c r="S1193" s="11" t="s">
        <v>1336</v>
      </c>
      <c r="T1193" s="96" t="s">
        <v>1332</v>
      </c>
      <c r="U1193" s="96" t="s">
        <v>15</v>
      </c>
      <c r="V1193" s="96">
        <v>17</v>
      </c>
      <c r="W1193" s="66">
        <v>39</v>
      </c>
      <c r="X1193" s="66">
        <v>2.2999999999999998</v>
      </c>
      <c r="Y1193" s="620">
        <v>2.2941176470588234</v>
      </c>
      <c r="Z1193" s="621"/>
      <c r="AA1193" s="621"/>
      <c r="AB1193" s="622"/>
      <c r="AC1193" s="622">
        <v>2.2941176470588234</v>
      </c>
      <c r="AD1193" s="621"/>
      <c r="AE1193" s="621"/>
      <c r="AF1193" s="66" t="s">
        <v>1699</v>
      </c>
    </row>
    <row r="1194" spans="1:32" hidden="1" x14ac:dyDescent="0.3">
      <c r="A1194" s="11" t="s">
        <v>2021</v>
      </c>
      <c r="B1194" s="40" t="s">
        <v>2565</v>
      </c>
      <c r="C1194" s="14" t="s">
        <v>2558</v>
      </c>
      <c r="D1194" s="11">
        <v>365</v>
      </c>
      <c r="E1194" s="154"/>
      <c r="F1194" s="154"/>
      <c r="G1194" s="458">
        <f>Tabla14914[[#This Row],[PPF (µmol/s)]]/Tabla14914[[#This Row],[Power use (W)]]</f>
        <v>0</v>
      </c>
      <c r="H1194" s="197"/>
      <c r="I1194" s="197"/>
      <c r="J1194" s="197"/>
      <c r="K1194" s="197"/>
      <c r="L1194" s="197"/>
      <c r="M1194" s="197"/>
      <c r="N1194" s="6" t="s">
        <v>2559</v>
      </c>
      <c r="S1194" s="4"/>
      <c r="T1194" s="11" t="s">
        <v>142</v>
      </c>
      <c r="U1194" s="11" t="s">
        <v>320</v>
      </c>
      <c r="V1194" s="11">
        <v>15</v>
      </c>
      <c r="W1194" s="619"/>
      <c r="X1194" s="619" t="s">
        <v>559</v>
      </c>
      <c r="Y1194" s="625">
        <v>0</v>
      </c>
      <c r="Z1194" s="621"/>
      <c r="AA1194" s="621"/>
      <c r="AB1194" s="621"/>
      <c r="AC1194" s="621"/>
      <c r="AD1194" s="621"/>
      <c r="AE1194" s="621"/>
      <c r="AF1194" s="20" t="s">
        <v>1052</v>
      </c>
    </row>
    <row r="1195" spans="1:32" hidden="1" x14ac:dyDescent="0.3">
      <c r="A1195" s="429"/>
      <c r="B1195" s="252" t="s">
        <v>2562</v>
      </c>
      <c r="C1195" s="14" t="s">
        <v>2558</v>
      </c>
      <c r="D1195" s="13">
        <v>365</v>
      </c>
      <c r="E1195" s="154"/>
      <c r="F1195" s="154"/>
      <c r="G1195" s="458">
        <f>Tabla14914[[#This Row],[PPF (µmol/s)]]/Tabla14914[[#This Row],[Power use (W)]]</f>
        <v>0</v>
      </c>
      <c r="H1195" s="197"/>
      <c r="I1195" s="197"/>
      <c r="J1195" s="197"/>
      <c r="K1195" s="197"/>
      <c r="L1195" s="197"/>
      <c r="M1195" s="197"/>
      <c r="N1195" s="6" t="s">
        <v>2559</v>
      </c>
      <c r="S1195" s="4"/>
      <c r="T1195" s="11" t="s">
        <v>236</v>
      </c>
      <c r="U1195" s="11" t="s">
        <v>2084</v>
      </c>
      <c r="V1195" s="11">
        <v>15</v>
      </c>
      <c r="W1195" s="619"/>
      <c r="X1195" s="619"/>
      <c r="Y1195" s="626">
        <v>0</v>
      </c>
      <c r="Z1195" s="621"/>
      <c r="AA1195" s="621"/>
      <c r="AB1195" s="621"/>
      <c r="AC1195" s="621"/>
      <c r="AD1195" s="621"/>
      <c r="AE1195" s="621"/>
      <c r="AF1195" s="4" t="s">
        <v>1107</v>
      </c>
    </row>
    <row r="1196" spans="1:32" hidden="1" x14ac:dyDescent="0.3">
      <c r="A1196" s="421"/>
      <c r="B1196" s="40" t="s">
        <v>2566</v>
      </c>
      <c r="C1196" s="11" t="s">
        <v>82</v>
      </c>
      <c r="D1196" s="11">
        <v>15</v>
      </c>
      <c r="E1196" s="154"/>
      <c r="F1196" s="154"/>
      <c r="G1196" s="458">
        <f>Tabla14914[[#This Row],[PPF (µmol/s)]]/Tabla14914[[#This Row],[Power use (W)]]</f>
        <v>0</v>
      </c>
      <c r="H1196" s="197"/>
      <c r="I1196" s="197"/>
      <c r="J1196" s="197"/>
      <c r="K1196" s="197"/>
      <c r="L1196" s="197"/>
      <c r="M1196" s="197"/>
      <c r="N1196" s="4" t="s">
        <v>2569</v>
      </c>
      <c r="S1196" s="598" t="s">
        <v>565</v>
      </c>
      <c r="T1196" s="545" t="s">
        <v>562</v>
      </c>
      <c r="U1196" s="623" t="s">
        <v>560</v>
      </c>
      <c r="V1196" s="623">
        <v>10</v>
      </c>
      <c r="W1196" s="623">
        <v>15</v>
      </c>
      <c r="X1196" s="619"/>
      <c r="Y1196" s="234">
        <v>1.5</v>
      </c>
      <c r="Z1196" s="627"/>
      <c r="AA1196" s="627"/>
      <c r="AB1196" s="628">
        <v>1.5</v>
      </c>
      <c r="AC1196" s="627"/>
      <c r="AD1196" s="627"/>
      <c r="AE1196" s="627"/>
      <c r="AF1196" s="624" t="s">
        <v>563</v>
      </c>
    </row>
    <row r="1197" spans="1:32" hidden="1" x14ac:dyDescent="0.3">
      <c r="A1197" s="421"/>
      <c r="B1197" s="40" t="s">
        <v>2567</v>
      </c>
      <c r="C1197" s="11" t="s">
        <v>82</v>
      </c>
      <c r="D1197" s="11">
        <v>15</v>
      </c>
      <c r="E1197" s="154"/>
      <c r="F1197" s="154"/>
      <c r="G1197" s="458">
        <f>Tabla14914[[#This Row],[PPF (µmol/s)]]/Tabla14914[[#This Row],[Power use (W)]]</f>
        <v>0</v>
      </c>
      <c r="H1197" s="197"/>
      <c r="I1197" s="197"/>
      <c r="J1197" s="197"/>
      <c r="K1197" s="197"/>
      <c r="L1197" s="197"/>
      <c r="M1197" s="197"/>
      <c r="N1197" s="4" t="s">
        <v>2570</v>
      </c>
      <c r="S1197" s="73" t="s">
        <v>566</v>
      </c>
      <c r="T1197" s="11" t="s">
        <v>561</v>
      </c>
      <c r="U1197" s="96" t="s">
        <v>560</v>
      </c>
      <c r="V1197" s="96">
        <v>10</v>
      </c>
      <c r="W1197" s="96">
        <v>15</v>
      </c>
      <c r="X1197" s="619"/>
      <c r="Y1197" s="234">
        <v>1.5</v>
      </c>
      <c r="Z1197" s="621"/>
      <c r="AA1197" s="621"/>
      <c r="AB1197" s="622">
        <v>1.5</v>
      </c>
      <c r="AC1197" s="621"/>
      <c r="AD1197" s="621"/>
      <c r="AE1197" s="621"/>
      <c r="AF1197" s="66" t="s">
        <v>564</v>
      </c>
    </row>
    <row r="1198" spans="1:32" hidden="1" x14ac:dyDescent="0.3">
      <c r="A1198" s="421"/>
      <c r="B1198" s="40" t="s">
        <v>2568</v>
      </c>
      <c r="C1198" s="11" t="s">
        <v>82</v>
      </c>
      <c r="D1198" s="11">
        <v>30</v>
      </c>
      <c r="E1198" s="154"/>
      <c r="F1198" s="154"/>
      <c r="G1198" s="458">
        <f>Tabla14914[[#This Row],[PPF (µmol/s)]]/Tabla14914[[#This Row],[Power use (W)]]</f>
        <v>0</v>
      </c>
      <c r="H1198" s="197"/>
      <c r="I1198" s="197"/>
      <c r="J1198" s="197"/>
      <c r="K1198" s="197"/>
      <c r="L1198" s="197"/>
      <c r="M1198" s="197"/>
      <c r="N1198" s="4" t="s">
        <v>2570</v>
      </c>
      <c r="S1198" s="624"/>
      <c r="T1198" s="623" t="s">
        <v>771</v>
      </c>
      <c r="U1198" s="623" t="s">
        <v>15</v>
      </c>
      <c r="V1198" s="623">
        <v>10</v>
      </c>
      <c r="W1198" s="623">
        <v>17.84</v>
      </c>
      <c r="X1198" s="623">
        <v>1.81</v>
      </c>
      <c r="Y1198" s="234">
        <v>1.784</v>
      </c>
      <c r="Z1198" s="207"/>
      <c r="AA1198" s="207"/>
      <c r="AB1198" s="236">
        <v>1.784</v>
      </c>
      <c r="AC1198" s="207"/>
      <c r="AD1198" s="236"/>
      <c r="AE1198" s="207"/>
      <c r="AF1198" s="624" t="s">
        <v>772</v>
      </c>
    </row>
    <row r="1199" spans="1:32" hidden="1" x14ac:dyDescent="0.3">
      <c r="A1199" s="421"/>
      <c r="B1199" s="40" t="s">
        <v>2571</v>
      </c>
      <c r="C1199" s="11" t="s">
        <v>168</v>
      </c>
      <c r="D1199" s="11">
        <v>50</v>
      </c>
      <c r="E1199" s="154"/>
      <c r="F1199" s="154"/>
      <c r="G1199" s="458">
        <f>Tabla14914[[#This Row],[PPF (µmol/s)]]/Tabla14914[[#This Row],[Power use (W)]]</f>
        <v>0</v>
      </c>
      <c r="H1199" s="197"/>
      <c r="I1199" s="197"/>
      <c r="J1199" s="197"/>
      <c r="K1199" s="197"/>
      <c r="L1199" s="197"/>
      <c r="M1199" s="197"/>
      <c r="N1199" s="4" t="s">
        <v>2574</v>
      </c>
      <c r="S1199" s="4"/>
      <c r="T1199" s="11" t="s">
        <v>869</v>
      </c>
      <c r="U1199" s="11" t="s">
        <v>15</v>
      </c>
      <c r="V1199" s="11">
        <v>9</v>
      </c>
      <c r="W1199" s="11">
        <v>9</v>
      </c>
      <c r="X1199" s="619"/>
      <c r="Y1199" s="234">
        <v>1</v>
      </c>
      <c r="Z1199" s="621"/>
      <c r="AA1199" s="622">
        <v>1</v>
      </c>
      <c r="AB1199" s="621"/>
      <c r="AC1199" s="622"/>
      <c r="AD1199" s="621"/>
      <c r="AE1199" s="621"/>
      <c r="AF1199" s="4" t="s">
        <v>1277</v>
      </c>
    </row>
    <row r="1200" spans="1:32" hidden="1" x14ac:dyDescent="0.3">
      <c r="A1200" s="421"/>
      <c r="B1200" s="40" t="s">
        <v>2572</v>
      </c>
      <c r="C1200" s="65" t="s">
        <v>547</v>
      </c>
      <c r="D1200" s="11">
        <v>300</v>
      </c>
      <c r="E1200" s="154"/>
      <c r="F1200" s="154"/>
      <c r="G1200" s="458">
        <f>Tabla14914[[#This Row],[PPF (µmol/s)]]/Tabla14914[[#This Row],[Power use (W)]]</f>
        <v>0</v>
      </c>
      <c r="H1200" s="197"/>
      <c r="I1200" s="197"/>
      <c r="J1200" s="197"/>
      <c r="K1200" s="197"/>
      <c r="L1200" s="197"/>
      <c r="M1200" s="197"/>
      <c r="N1200" s="4" t="s">
        <v>2574</v>
      </c>
      <c r="S1200" s="562"/>
      <c r="T1200" s="546" t="s">
        <v>870</v>
      </c>
      <c r="U1200" s="546" t="s">
        <v>15</v>
      </c>
      <c r="V1200" s="546">
        <v>9</v>
      </c>
      <c r="W1200" s="546">
        <v>9</v>
      </c>
      <c r="X1200" s="619"/>
      <c r="Y1200" s="234">
        <v>1</v>
      </c>
      <c r="Z1200" s="621"/>
      <c r="AA1200" s="622">
        <v>1</v>
      </c>
      <c r="AB1200" s="621"/>
      <c r="AC1200" s="622"/>
      <c r="AD1200" s="621"/>
      <c r="AE1200" s="621"/>
      <c r="AF1200" s="562" t="s">
        <v>1277</v>
      </c>
    </row>
    <row r="1201" spans="1:32" hidden="1" x14ac:dyDescent="0.3">
      <c r="A1201" s="429"/>
      <c r="B1201" s="252" t="s">
        <v>2573</v>
      </c>
      <c r="C1201" s="84" t="s">
        <v>547</v>
      </c>
      <c r="D1201" s="13">
        <v>400</v>
      </c>
      <c r="E1201" s="154"/>
      <c r="F1201" s="154"/>
      <c r="G1201" s="458">
        <f>Tabla14914[[#This Row],[PPF (µmol/s)]]/Tabla14914[[#This Row],[Power use (W)]]</f>
        <v>0</v>
      </c>
      <c r="H1201" s="197"/>
      <c r="I1201" s="197"/>
      <c r="J1201" s="197"/>
      <c r="K1201" s="197"/>
      <c r="L1201" s="197"/>
      <c r="M1201" s="197"/>
      <c r="N1201" s="8"/>
      <c r="S1201" s="4"/>
      <c r="T1201" s="11" t="s">
        <v>871</v>
      </c>
      <c r="U1201" s="11" t="s">
        <v>15</v>
      </c>
      <c r="V1201" s="11">
        <v>9</v>
      </c>
      <c r="W1201" s="11">
        <v>9</v>
      </c>
      <c r="X1201" s="619"/>
      <c r="Y1201" s="234">
        <v>1</v>
      </c>
      <c r="Z1201" s="621"/>
      <c r="AA1201" s="622">
        <v>1</v>
      </c>
      <c r="AB1201" s="621"/>
      <c r="AC1201" s="622"/>
      <c r="AD1201" s="621"/>
      <c r="AE1201" s="621"/>
      <c r="AF1201" s="4" t="s">
        <v>1277</v>
      </c>
    </row>
    <row r="1202" spans="1:32" ht="18.600000000000001" hidden="1" thickBot="1" x14ac:dyDescent="0.4">
      <c r="A1202" s="56" t="s">
        <v>2577</v>
      </c>
      <c r="B1202" s="15"/>
      <c r="C1202" s="27"/>
      <c r="D1202" s="27"/>
      <c r="E1202" s="27"/>
      <c r="F1202" s="27"/>
      <c r="G1202" s="158"/>
      <c r="H1202" s="190"/>
      <c r="I1202" s="190"/>
      <c r="J1202" s="190"/>
      <c r="K1202" s="190"/>
      <c r="L1202" s="190"/>
      <c r="M1202" s="190"/>
      <c r="N1202" s="16"/>
      <c r="S1202" s="562"/>
      <c r="T1202" s="546" t="s">
        <v>872</v>
      </c>
      <c r="U1202" s="546" t="s">
        <v>15</v>
      </c>
      <c r="V1202" s="546">
        <v>10</v>
      </c>
      <c r="W1202" s="546">
        <v>9</v>
      </c>
      <c r="X1202" s="619"/>
      <c r="Y1202" s="234">
        <v>0.9</v>
      </c>
      <c r="Z1202" s="622">
        <v>0.9</v>
      </c>
      <c r="AA1202" s="622"/>
      <c r="AB1202" s="621"/>
      <c r="AC1202" s="622"/>
      <c r="AD1202" s="621"/>
      <c r="AE1202" s="621"/>
      <c r="AF1202" s="582" t="s">
        <v>1278</v>
      </c>
    </row>
    <row r="1203" spans="1:32" hidden="1" x14ac:dyDescent="0.3">
      <c r="A1203" s="435" t="s">
        <v>2578</v>
      </c>
      <c r="B1203" s="405"/>
      <c r="C1203" s="26"/>
      <c r="D1203" s="26"/>
      <c r="E1203" s="26"/>
      <c r="F1203" s="26"/>
      <c r="G1203" s="77"/>
      <c r="H1203" s="197"/>
      <c r="I1203" s="197"/>
      <c r="J1203" s="197"/>
      <c r="K1203" s="197"/>
      <c r="L1203" s="197"/>
      <c r="M1203" s="197"/>
      <c r="N1203" s="114"/>
      <c r="S1203" s="4"/>
      <c r="T1203" s="11" t="s">
        <v>873</v>
      </c>
      <c r="U1203" s="11" t="s">
        <v>15</v>
      </c>
      <c r="V1203" s="11">
        <v>14</v>
      </c>
      <c r="W1203" s="11">
        <v>18</v>
      </c>
      <c r="X1203" s="619"/>
      <c r="Y1203" s="234">
        <v>1.2857142857142858</v>
      </c>
      <c r="Z1203" s="622"/>
      <c r="AA1203" s="622">
        <v>1.2857142857142858</v>
      </c>
      <c r="AB1203" s="621"/>
      <c r="AC1203" s="622"/>
      <c r="AD1203" s="621"/>
      <c r="AE1203" s="621"/>
      <c r="AF1203" t="s">
        <v>1279</v>
      </c>
    </row>
    <row r="1204" spans="1:32" hidden="1" x14ac:dyDescent="0.3">
      <c r="A1204" s="421" t="s">
        <v>2579</v>
      </c>
      <c r="B1204" s="40"/>
      <c r="C1204" s="11"/>
      <c r="D1204" s="11"/>
      <c r="E1204" s="11"/>
      <c r="F1204" s="11"/>
      <c r="G1204" s="77"/>
      <c r="H1204" s="197"/>
      <c r="I1204" s="197"/>
      <c r="J1204" s="197"/>
      <c r="K1204" s="197"/>
      <c r="L1204" s="197"/>
      <c r="M1204" s="197"/>
      <c r="N1204" s="4"/>
      <c r="S1204" s="562"/>
      <c r="T1204" s="546" t="s">
        <v>874</v>
      </c>
      <c r="U1204" s="546" t="s">
        <v>15</v>
      </c>
      <c r="V1204" s="546">
        <v>16.5</v>
      </c>
      <c r="W1204" s="546">
        <v>17</v>
      </c>
      <c r="X1204" s="619"/>
      <c r="Y1204" s="234">
        <v>1.0303030303030303</v>
      </c>
      <c r="Z1204" s="622"/>
      <c r="AA1204" s="622">
        <v>1.0303030303030303</v>
      </c>
      <c r="AB1204" s="621"/>
      <c r="AC1204" s="622"/>
      <c r="AD1204" s="621"/>
      <c r="AE1204" s="621"/>
      <c r="AF1204" s="582" t="s">
        <v>1280</v>
      </c>
    </row>
    <row r="1205" spans="1:32" hidden="1" x14ac:dyDescent="0.3">
      <c r="A1205" s="429"/>
      <c r="B1205" s="252"/>
      <c r="C1205" s="13"/>
      <c r="D1205" s="13"/>
      <c r="E1205" s="13"/>
      <c r="F1205" s="13"/>
      <c r="G1205" s="77"/>
      <c r="H1205" s="197"/>
      <c r="I1205" s="197"/>
      <c r="J1205" s="197"/>
      <c r="K1205" s="197"/>
      <c r="L1205" s="197"/>
      <c r="M1205" s="197"/>
      <c r="N1205" s="8"/>
      <c r="S1205" s="4"/>
      <c r="T1205" s="11" t="s">
        <v>875</v>
      </c>
      <c r="U1205" s="11" t="s">
        <v>15</v>
      </c>
      <c r="V1205" s="11">
        <v>15</v>
      </c>
      <c r="W1205" s="11">
        <v>12</v>
      </c>
      <c r="X1205" s="619"/>
      <c r="Y1205" s="234">
        <v>0.8</v>
      </c>
      <c r="Z1205" s="622">
        <v>0.8</v>
      </c>
      <c r="AA1205" s="622"/>
      <c r="AB1205" s="621"/>
      <c r="AC1205" s="622"/>
      <c r="AD1205" s="621"/>
      <c r="AE1205" s="621"/>
      <c r="AF1205" t="s">
        <v>1281</v>
      </c>
    </row>
    <row r="1206" spans="1:32" ht="18.600000000000001" hidden="1" thickBot="1" x14ac:dyDescent="0.4">
      <c r="A1206" s="56" t="s">
        <v>2580</v>
      </c>
      <c r="B1206" s="15"/>
      <c r="C1206" s="27"/>
      <c r="D1206" s="27"/>
      <c r="E1206" s="27"/>
      <c r="F1206" s="27"/>
      <c r="G1206" s="158"/>
      <c r="H1206" s="190"/>
      <c r="I1206" s="190"/>
      <c r="J1206" s="190"/>
      <c r="K1206" s="190"/>
      <c r="L1206" s="190"/>
      <c r="M1206" s="190"/>
      <c r="N1206" s="16"/>
      <c r="S1206" s="562"/>
      <c r="T1206" s="546" t="s">
        <v>876</v>
      </c>
      <c r="U1206" s="546" t="s">
        <v>15</v>
      </c>
      <c r="V1206" s="546">
        <v>15</v>
      </c>
      <c r="W1206" s="546">
        <v>12</v>
      </c>
      <c r="X1206" s="619"/>
      <c r="Y1206" s="234">
        <v>0.8</v>
      </c>
      <c r="Z1206" s="622">
        <v>0.8</v>
      </c>
      <c r="AA1206" s="622"/>
      <c r="AB1206" s="621"/>
      <c r="AC1206" s="622"/>
      <c r="AD1206" s="621"/>
      <c r="AE1206" s="621"/>
      <c r="AF1206" s="582" t="s">
        <v>1281</v>
      </c>
    </row>
    <row r="1207" spans="1:32" hidden="1" x14ac:dyDescent="0.3">
      <c r="A1207" s="426" t="s">
        <v>2588</v>
      </c>
      <c r="B1207" s="10" t="s">
        <v>2581</v>
      </c>
      <c r="C1207" s="14" t="s">
        <v>2065</v>
      </c>
      <c r="D1207" s="14">
        <v>320</v>
      </c>
      <c r="E1207" s="14">
        <v>800</v>
      </c>
      <c r="F1207" s="169">
        <v>2.5099999999999998</v>
      </c>
      <c r="G1207" s="224">
        <f>Tabla14914[[#This Row],[PPF (µmol/s)]]/Tabla14914[[#This Row],[Power use (W)]]</f>
        <v>2.5</v>
      </c>
      <c r="H1207" s="197"/>
      <c r="I1207" s="197"/>
      <c r="J1207" s="197"/>
      <c r="K1207" s="197"/>
      <c r="L1207" s="197">
        <v>2.5099999999999998</v>
      </c>
      <c r="M1207" s="197"/>
      <c r="N1207" s="6" t="s">
        <v>2586</v>
      </c>
      <c r="S1207" s="4"/>
      <c r="T1207" s="11" t="s">
        <v>877</v>
      </c>
      <c r="U1207" s="11" t="s">
        <v>15</v>
      </c>
      <c r="V1207" s="11">
        <v>30</v>
      </c>
      <c r="W1207" s="11">
        <v>32</v>
      </c>
      <c r="X1207" s="619"/>
      <c r="Y1207" s="234">
        <v>1.0666666666666667</v>
      </c>
      <c r="Z1207" s="622"/>
      <c r="AA1207" s="622">
        <v>1.0666666666666667</v>
      </c>
      <c r="AB1207" s="621"/>
      <c r="AC1207" s="622"/>
      <c r="AD1207" s="621"/>
      <c r="AE1207" s="621"/>
      <c r="AF1207" t="s">
        <v>1282</v>
      </c>
    </row>
    <row r="1208" spans="1:32" hidden="1" x14ac:dyDescent="0.3">
      <c r="A1208" s="419" t="s">
        <v>2589</v>
      </c>
      <c r="B1208" s="40" t="s">
        <v>2582</v>
      </c>
      <c r="C1208" s="14" t="s">
        <v>2065</v>
      </c>
      <c r="D1208" s="11">
        <v>620</v>
      </c>
      <c r="E1208" s="11">
        <v>1550</v>
      </c>
      <c r="F1208" s="170">
        <v>2.5</v>
      </c>
      <c r="G1208" s="224">
        <f>Tabla14914[[#This Row],[PPF (µmol/s)]]/Tabla14914[[#This Row],[Power use (W)]]</f>
        <v>2.5</v>
      </c>
      <c r="H1208" s="197"/>
      <c r="I1208" s="197"/>
      <c r="J1208" s="197"/>
      <c r="K1208" s="197"/>
      <c r="L1208" s="197">
        <v>2.5</v>
      </c>
      <c r="M1208" s="197"/>
      <c r="N1208" s="6" t="s">
        <v>2583</v>
      </c>
      <c r="S1208" s="575"/>
      <c r="T1208" s="546" t="s">
        <v>878</v>
      </c>
      <c r="U1208" s="546" t="s">
        <v>15</v>
      </c>
      <c r="V1208" s="552">
        <v>30</v>
      </c>
      <c r="W1208" s="552">
        <v>32</v>
      </c>
      <c r="X1208" s="619"/>
      <c r="Y1208" s="234">
        <v>1.0666666666666667</v>
      </c>
      <c r="Z1208" s="622"/>
      <c r="AA1208" s="622">
        <v>1.0666666666666667</v>
      </c>
      <c r="AB1208" s="621"/>
      <c r="AC1208" s="622"/>
      <c r="AD1208" s="621"/>
      <c r="AE1208" s="621"/>
      <c r="AF1208" s="582" t="s">
        <v>1282</v>
      </c>
    </row>
    <row r="1209" spans="1:32" hidden="1" x14ac:dyDescent="0.3">
      <c r="A1209" s="280" t="s">
        <v>2019</v>
      </c>
      <c r="B1209" s="252" t="s">
        <v>2585</v>
      </c>
      <c r="C1209" s="13" t="s">
        <v>428</v>
      </c>
      <c r="D1209" s="13">
        <v>600</v>
      </c>
      <c r="E1209" s="13">
        <v>1584</v>
      </c>
      <c r="F1209" s="175">
        <v>2.64</v>
      </c>
      <c r="G1209" s="224">
        <f>Tabla14914[[#This Row],[PPF (µmol/s)]]/Tabla14914[[#This Row],[Power use (W)]]</f>
        <v>2.64</v>
      </c>
      <c r="H1209" s="197"/>
      <c r="I1209" s="197"/>
      <c r="J1209" s="197"/>
      <c r="K1209" s="197"/>
      <c r="L1209" s="197">
        <v>2.64</v>
      </c>
      <c r="M1209" s="197"/>
      <c r="N1209" s="6" t="s">
        <v>2586</v>
      </c>
      <c r="S1209" s="562"/>
      <c r="T1209" s="546" t="s">
        <v>1324</v>
      </c>
      <c r="U1209" s="546" t="s">
        <v>15</v>
      </c>
      <c r="V1209" s="546">
        <v>16</v>
      </c>
      <c r="W1209" s="546">
        <v>32</v>
      </c>
      <c r="X1209" s="546">
        <v>2</v>
      </c>
      <c r="Y1209" s="215">
        <v>2</v>
      </c>
      <c r="Z1209" s="197"/>
      <c r="AA1209" s="197"/>
      <c r="AB1209" s="197"/>
      <c r="AC1209" s="226">
        <v>2</v>
      </c>
      <c r="AD1209" s="197"/>
      <c r="AE1209" s="197"/>
      <c r="AF1209" s="562" t="s">
        <v>460</v>
      </c>
    </row>
    <row r="1210" spans="1:32" hidden="1" x14ac:dyDescent="0.3">
      <c r="A1210" s="421"/>
      <c r="B1210" s="40" t="s">
        <v>2587</v>
      </c>
      <c r="C1210" s="11" t="s">
        <v>424</v>
      </c>
      <c r="D1210" s="11">
        <v>300</v>
      </c>
      <c r="E1210" s="11">
        <v>792</v>
      </c>
      <c r="F1210" s="170">
        <v>2.64</v>
      </c>
      <c r="G1210" s="224">
        <f>Tabla14914[[#This Row],[PPF (µmol/s)]]/Tabla14914[[#This Row],[Power use (W)]]</f>
        <v>2.64</v>
      </c>
      <c r="H1210" s="197"/>
      <c r="I1210" s="197"/>
      <c r="J1210" s="197"/>
      <c r="K1210" s="197"/>
      <c r="L1210" s="197">
        <v>2.64</v>
      </c>
      <c r="M1210" s="197"/>
      <c r="N1210" s="6" t="s">
        <v>2584</v>
      </c>
      <c r="S1210" s="4"/>
      <c r="T1210" s="54" t="s">
        <v>1325</v>
      </c>
      <c r="U1210" s="11" t="s">
        <v>15</v>
      </c>
      <c r="V1210" s="11">
        <v>11</v>
      </c>
      <c r="W1210" s="619"/>
      <c r="X1210" s="170">
        <v>1.3</v>
      </c>
      <c r="Y1210" s="77">
        <v>0</v>
      </c>
      <c r="Z1210" s="197"/>
      <c r="AA1210" s="226">
        <v>1.3</v>
      </c>
      <c r="AB1210" s="197"/>
      <c r="AC1210" s="197"/>
      <c r="AD1210" s="197"/>
      <c r="AE1210" s="197"/>
      <c r="AF1210" s="4" t="s">
        <v>1328</v>
      </c>
    </row>
    <row r="1211" spans="1:32" hidden="1" x14ac:dyDescent="0.3">
      <c r="A1211" s="429"/>
      <c r="B1211" s="252"/>
      <c r="C1211" s="13"/>
      <c r="D1211" s="13"/>
      <c r="E1211" s="13"/>
      <c r="F1211" s="13"/>
      <c r="G1211" s="77"/>
      <c r="H1211" s="197"/>
      <c r="I1211" s="197"/>
      <c r="J1211" s="197"/>
      <c r="K1211" s="197"/>
      <c r="L1211" s="197"/>
      <c r="M1211" s="197"/>
      <c r="N1211" s="8"/>
      <c r="S1211" s="562"/>
      <c r="T1211" s="584" t="s">
        <v>1326</v>
      </c>
      <c r="U1211" s="546" t="s">
        <v>15</v>
      </c>
      <c r="V1211" s="546">
        <v>11</v>
      </c>
      <c r="W1211" s="619"/>
      <c r="X1211" s="170">
        <v>1.3</v>
      </c>
      <c r="Y1211" s="602">
        <v>0</v>
      </c>
      <c r="Z1211" s="197"/>
      <c r="AA1211" s="226">
        <v>1.3</v>
      </c>
      <c r="AB1211" s="197"/>
      <c r="AC1211" s="197"/>
      <c r="AD1211" s="197"/>
      <c r="AE1211" s="197"/>
      <c r="AF1211" s="562" t="s">
        <v>1328</v>
      </c>
    </row>
    <row r="1212" spans="1:32" ht="18.600000000000001" hidden="1" thickBot="1" x14ac:dyDescent="0.4">
      <c r="A1212" s="56" t="s">
        <v>2590</v>
      </c>
      <c r="B1212" s="53"/>
      <c r="C1212" s="27"/>
      <c r="D1212" s="27"/>
      <c r="E1212" s="27"/>
      <c r="F1212" s="27"/>
      <c r="G1212" s="158"/>
      <c r="H1212" s="190"/>
      <c r="I1212" s="190"/>
      <c r="J1212" s="190"/>
      <c r="K1212" s="190"/>
      <c r="L1212" s="190"/>
      <c r="M1212" s="190"/>
      <c r="N1212" s="16"/>
      <c r="S1212" s="8"/>
      <c r="T1212" s="13" t="s">
        <v>1327</v>
      </c>
      <c r="U1212" s="13" t="s">
        <v>15</v>
      </c>
      <c r="V1212" s="13">
        <v>11</v>
      </c>
      <c r="W1212" s="629"/>
      <c r="X1212" s="175">
        <v>1.3</v>
      </c>
      <c r="Y1212" s="160">
        <v>0</v>
      </c>
      <c r="Z1212" s="203"/>
      <c r="AA1212" s="229">
        <v>1.3</v>
      </c>
      <c r="AB1212" s="203"/>
      <c r="AC1212" s="203"/>
      <c r="AD1212" s="203"/>
      <c r="AE1212" s="203"/>
      <c r="AF1212" s="8" t="s">
        <v>1328</v>
      </c>
    </row>
    <row r="1213" spans="1:32" hidden="1" x14ac:dyDescent="0.3">
      <c r="A1213" s="441" t="s">
        <v>2622</v>
      </c>
      <c r="B1213" s="10" t="s">
        <v>2591</v>
      </c>
      <c r="C1213" s="14" t="s">
        <v>424</v>
      </c>
      <c r="D1213" s="14">
        <v>600</v>
      </c>
      <c r="E1213" s="14">
        <v>1200</v>
      </c>
      <c r="F1213" s="14">
        <v>2</v>
      </c>
      <c r="G1213" s="215">
        <f>Tabla14914[[#This Row],[PPF (µmol/s)]]/Tabla14914[[#This Row],[Power use (W)]]</f>
        <v>2</v>
      </c>
      <c r="H1213" s="197"/>
      <c r="I1213" s="197"/>
      <c r="J1213" s="197"/>
      <c r="K1213" s="226">
        <v>2</v>
      </c>
      <c r="L1213" s="197"/>
      <c r="M1213" s="197"/>
      <c r="N1213" s="6" t="s">
        <v>2595</v>
      </c>
      <c r="S1213" s="547"/>
      <c r="T1213" s="546" t="s">
        <v>2934</v>
      </c>
      <c r="U1213" s="546" t="s">
        <v>15</v>
      </c>
      <c r="V1213" s="546">
        <v>6</v>
      </c>
      <c r="W1213" s="630"/>
      <c r="X1213" s="630"/>
      <c r="Y1213" s="492">
        <v>0</v>
      </c>
      <c r="Z1213" s="197"/>
      <c r="AA1213" s="197"/>
      <c r="AB1213" s="197"/>
      <c r="AC1213" s="197"/>
      <c r="AD1213" s="197"/>
      <c r="AE1213" s="197"/>
      <c r="AF1213" s="562" t="s">
        <v>2935</v>
      </c>
    </row>
    <row r="1214" spans="1:32" hidden="1" x14ac:dyDescent="0.3">
      <c r="A1214" s="433" t="s">
        <v>2623</v>
      </c>
      <c r="B1214" s="40" t="s">
        <v>2592</v>
      </c>
      <c r="C1214" s="14" t="s">
        <v>2078</v>
      </c>
      <c r="D1214" s="14">
        <v>600</v>
      </c>
      <c r="E1214" s="11">
        <v>1260</v>
      </c>
      <c r="F1214" s="170">
        <v>1.8</v>
      </c>
      <c r="G1214" s="220">
        <f>Tabla14914[[#This Row],[PPF (µmol/s)]]/Tabla14914[[#This Row],[Power use (W)]]</f>
        <v>2.1</v>
      </c>
      <c r="H1214" s="197"/>
      <c r="I1214" s="197"/>
      <c r="J1214" s="226">
        <v>1.8</v>
      </c>
      <c r="K1214" s="226"/>
      <c r="L1214" s="197"/>
      <c r="M1214" s="197"/>
      <c r="N1214" s="6" t="s">
        <v>2593</v>
      </c>
      <c r="S1214" s="588" t="s">
        <v>3088</v>
      </c>
      <c r="T1214" s="545" t="s">
        <v>3089</v>
      </c>
      <c r="U1214" s="545" t="s">
        <v>15</v>
      </c>
      <c r="V1214" s="545">
        <v>9</v>
      </c>
      <c r="W1214" s="545">
        <v>8.1999999999999993</v>
      </c>
      <c r="X1214" s="630"/>
      <c r="Y1214" s="492">
        <v>0.91111111111111098</v>
      </c>
      <c r="Z1214" s="197"/>
      <c r="AA1214" s="197"/>
      <c r="AB1214" s="197"/>
      <c r="AC1214" s="197"/>
      <c r="AD1214" s="197"/>
      <c r="AE1214" s="197"/>
      <c r="AF1214" s="574" t="s">
        <v>3090</v>
      </c>
    </row>
    <row r="1215" spans="1:32" hidden="1" x14ac:dyDescent="0.3">
      <c r="A1215" s="280" t="s">
        <v>2019</v>
      </c>
      <c r="B1215" s="40" t="s">
        <v>2594</v>
      </c>
      <c r="C1215" s="11" t="s">
        <v>2596</v>
      </c>
      <c r="D1215" s="14">
        <v>600</v>
      </c>
      <c r="E1215" s="11">
        <v>1380</v>
      </c>
      <c r="F1215" s="11">
        <v>2.2999999999999998</v>
      </c>
      <c r="G1215" s="215">
        <f>Tabla14914[[#This Row],[PPF (µmol/s)]]/Tabla14914[[#This Row],[Power use (W)]]</f>
        <v>2.2999999999999998</v>
      </c>
      <c r="H1215" s="197"/>
      <c r="I1215" s="197"/>
      <c r="J1215" s="226"/>
      <c r="K1215" s="226">
        <v>2.2999999999999998</v>
      </c>
      <c r="L1215" s="197"/>
      <c r="M1215" s="197"/>
      <c r="N1215" s="6" t="s">
        <v>2601</v>
      </c>
      <c r="S1215" s="421"/>
      <c r="T1215" s="11" t="s">
        <v>3091</v>
      </c>
      <c r="U1215" s="14" t="s">
        <v>15</v>
      </c>
      <c r="V1215" s="14">
        <v>9</v>
      </c>
      <c r="W1215" s="14">
        <v>10.199999999999999</v>
      </c>
      <c r="X1215" s="630"/>
      <c r="Y1215" s="492">
        <v>1.1333333333333333</v>
      </c>
      <c r="Z1215" s="197"/>
      <c r="AA1215" s="197"/>
      <c r="AB1215" s="197"/>
      <c r="AC1215" s="197"/>
      <c r="AD1215" s="197"/>
      <c r="AE1215" s="197"/>
      <c r="AF1215" s="6" t="s">
        <v>3090</v>
      </c>
    </row>
    <row r="1216" spans="1:32" hidden="1" x14ac:dyDescent="0.3">
      <c r="A1216" s="434"/>
      <c r="B1216" s="40" t="s">
        <v>2597</v>
      </c>
      <c r="C1216" s="14" t="s">
        <v>2078</v>
      </c>
      <c r="D1216" s="11">
        <v>150</v>
      </c>
      <c r="E1216" s="11">
        <v>270</v>
      </c>
      <c r="F1216" s="11">
        <v>1.8</v>
      </c>
      <c r="G1216" s="215">
        <f>Tabla14914[[#This Row],[PPF (µmol/s)]]/Tabla14914[[#This Row],[Power use (W)]]</f>
        <v>1.8</v>
      </c>
      <c r="H1216" s="197"/>
      <c r="I1216" s="197"/>
      <c r="J1216" s="226">
        <v>1.8</v>
      </c>
      <c r="K1216" s="226"/>
      <c r="L1216" s="197"/>
      <c r="M1216" s="197"/>
      <c r="N1216" s="4" t="s">
        <v>2599</v>
      </c>
      <c r="S1216" s="588" t="s">
        <v>3565</v>
      </c>
      <c r="T1216" s="545" t="s">
        <v>3566</v>
      </c>
      <c r="U1216" s="545" t="s">
        <v>15</v>
      </c>
      <c r="V1216" s="545"/>
      <c r="W1216" s="545"/>
      <c r="X1216" s="545"/>
      <c r="Y1216" s="559"/>
      <c r="Z1216" s="197"/>
      <c r="AA1216" s="197"/>
      <c r="AB1216" s="197"/>
      <c r="AC1216" s="197"/>
      <c r="AD1216" s="197"/>
      <c r="AE1216" s="197"/>
      <c r="AF1216" s="574" t="s">
        <v>3567</v>
      </c>
    </row>
    <row r="1217" spans="1:32" hidden="1" x14ac:dyDescent="0.3">
      <c r="A1217" s="434"/>
      <c r="B1217" s="40" t="s">
        <v>2598</v>
      </c>
      <c r="C1217" s="14" t="s">
        <v>2078</v>
      </c>
      <c r="D1217" s="11">
        <v>200</v>
      </c>
      <c r="E1217" s="11">
        <v>360</v>
      </c>
      <c r="F1217" s="11">
        <v>1.8</v>
      </c>
      <c r="G1217" s="215">
        <f>Tabla14914[[#This Row],[PPF (µmol/s)]]/Tabla14914[[#This Row],[Power use (W)]]</f>
        <v>1.8</v>
      </c>
      <c r="H1217" s="197"/>
      <c r="I1217" s="197"/>
      <c r="J1217" s="226">
        <v>1.8</v>
      </c>
      <c r="K1217" s="226"/>
      <c r="L1217" s="197"/>
      <c r="M1217" s="197"/>
      <c r="N1217" s="6" t="s">
        <v>2600</v>
      </c>
    </row>
    <row r="1218" spans="1:32" hidden="1" x14ac:dyDescent="0.3">
      <c r="A1218" s="434"/>
      <c r="B1218" s="40" t="s">
        <v>2602</v>
      </c>
      <c r="C1218" s="14" t="s">
        <v>424</v>
      </c>
      <c r="D1218" s="11">
        <v>200</v>
      </c>
      <c r="E1218" s="11">
        <v>460</v>
      </c>
      <c r="F1218" s="11">
        <v>2.2999999999999998</v>
      </c>
      <c r="G1218" s="215">
        <f>Tabla14914[[#This Row],[PPF (µmol/s)]]/Tabla14914[[#This Row],[Power use (W)]]</f>
        <v>2.2999999999999998</v>
      </c>
      <c r="H1218" s="197"/>
      <c r="I1218" s="197"/>
      <c r="J1218" s="226"/>
      <c r="K1218" s="226">
        <v>2.2999999999999998</v>
      </c>
      <c r="L1218" s="197"/>
      <c r="M1218" s="197"/>
      <c r="N1218" s="6" t="s">
        <v>2603</v>
      </c>
    </row>
    <row r="1219" spans="1:32" hidden="1" x14ac:dyDescent="0.3">
      <c r="A1219" s="434"/>
      <c r="B1219" s="252" t="s">
        <v>2604</v>
      </c>
      <c r="C1219" s="14" t="s">
        <v>168</v>
      </c>
      <c r="D1219" s="13">
        <v>60</v>
      </c>
      <c r="E1219" s="13">
        <v>108</v>
      </c>
      <c r="F1219" s="13">
        <v>1.8</v>
      </c>
      <c r="G1219" s="215">
        <f>Tabla14914[[#This Row],[PPF (µmol/s)]]/Tabla14914[[#This Row],[Power use (W)]]</f>
        <v>1.8</v>
      </c>
      <c r="H1219" s="197"/>
      <c r="I1219" s="197"/>
      <c r="J1219" s="226">
        <v>1.8</v>
      </c>
      <c r="K1219" s="197"/>
      <c r="L1219" s="197"/>
      <c r="M1219" s="197"/>
      <c r="N1219" s="8"/>
    </row>
    <row r="1220" spans="1:32" hidden="1" x14ac:dyDescent="0.3">
      <c r="A1220" s="434"/>
      <c r="B1220" s="252" t="s">
        <v>2605</v>
      </c>
      <c r="C1220" s="14" t="s">
        <v>168</v>
      </c>
      <c r="D1220" s="11">
        <v>120</v>
      </c>
      <c r="E1220" s="11">
        <v>216</v>
      </c>
      <c r="F1220" s="13">
        <v>1.8</v>
      </c>
      <c r="G1220" s="215">
        <f>Tabla14914[[#This Row],[PPF (µmol/s)]]/Tabla14914[[#This Row],[Power use (W)]]</f>
        <v>1.8</v>
      </c>
      <c r="H1220" s="197"/>
      <c r="I1220" s="197"/>
      <c r="J1220" s="226">
        <v>1.8</v>
      </c>
      <c r="K1220" s="197"/>
      <c r="L1220" s="197"/>
      <c r="M1220" s="197"/>
      <c r="N1220" s="4"/>
    </row>
    <row r="1221" spans="1:32" hidden="1" x14ac:dyDescent="0.3">
      <c r="A1221" s="434"/>
      <c r="B1221" s="40" t="s">
        <v>2606</v>
      </c>
      <c r="C1221" s="14" t="s">
        <v>168</v>
      </c>
      <c r="D1221" s="11">
        <v>40</v>
      </c>
      <c r="E1221" s="11">
        <v>78</v>
      </c>
      <c r="F1221" s="170">
        <v>1.8</v>
      </c>
      <c r="G1221" s="220">
        <f>Tabla14914[[#This Row],[PPF (µmol/s)]]/Tabla14914[[#This Row],[Power use (W)]]</f>
        <v>1.95</v>
      </c>
      <c r="H1221" s="197"/>
      <c r="I1221" s="197"/>
      <c r="J1221" s="226">
        <v>1.8</v>
      </c>
      <c r="K1221" s="197"/>
      <c r="L1221" s="197"/>
      <c r="M1221" s="197"/>
      <c r="N1221" s="4"/>
      <c r="S1221" s="280" t="s">
        <v>2019</v>
      </c>
      <c r="T1221" s="11" t="s">
        <v>46</v>
      </c>
      <c r="U1221" s="11" t="s">
        <v>2068</v>
      </c>
      <c r="V1221" s="11">
        <v>685</v>
      </c>
      <c r="W1221" s="11">
        <v>1750</v>
      </c>
      <c r="X1221" s="11">
        <v>2.5499999999999998</v>
      </c>
      <c r="Y1221" s="215">
        <v>2.5547445255474455</v>
      </c>
      <c r="Z1221" s="197"/>
      <c r="AA1221" s="197"/>
      <c r="AB1221" s="197"/>
      <c r="AC1221" s="197"/>
      <c r="AD1221" s="226">
        <v>2.5547445255474455</v>
      </c>
      <c r="AE1221" s="197"/>
      <c r="AF1221" s="20" t="s">
        <v>996</v>
      </c>
    </row>
    <row r="1222" spans="1:32" hidden="1" x14ac:dyDescent="0.3">
      <c r="A1222" s="434"/>
      <c r="B1222" s="40" t="s">
        <v>2607</v>
      </c>
      <c r="C1222" s="14" t="s">
        <v>2078</v>
      </c>
      <c r="D1222" s="11">
        <v>300</v>
      </c>
      <c r="E1222" s="11">
        <v>540</v>
      </c>
      <c r="F1222" s="11">
        <v>1.8</v>
      </c>
      <c r="G1222" s="215">
        <f>Tabla14914[[#This Row],[PPF (µmol/s)]]/Tabla14914[[#This Row],[Power use (W)]]</f>
        <v>1.8</v>
      </c>
      <c r="H1222" s="197"/>
      <c r="I1222" s="197"/>
      <c r="J1222" s="226">
        <v>1.8</v>
      </c>
      <c r="K1222" s="197"/>
      <c r="L1222" s="197"/>
      <c r="M1222" s="197"/>
      <c r="N1222" s="6" t="s">
        <v>2608</v>
      </c>
      <c r="S1222" s="562"/>
      <c r="T1222" s="546" t="s">
        <v>48</v>
      </c>
      <c r="U1222" s="546" t="s">
        <v>2068</v>
      </c>
      <c r="V1222" s="546">
        <v>685</v>
      </c>
      <c r="W1222" s="546">
        <v>1712</v>
      </c>
      <c r="X1222" s="546">
        <v>2.5</v>
      </c>
      <c r="Y1222" s="215">
        <v>2.4992700729927009</v>
      </c>
      <c r="Z1222" s="197"/>
      <c r="AA1222" s="197"/>
      <c r="AB1222" s="197"/>
      <c r="AC1222" s="197"/>
      <c r="AD1222" s="226">
        <v>2.4992700729927009</v>
      </c>
      <c r="AE1222" s="197"/>
      <c r="AF1222" s="564" t="s">
        <v>997</v>
      </c>
    </row>
    <row r="1223" spans="1:32" hidden="1" x14ac:dyDescent="0.3">
      <c r="A1223" s="434"/>
      <c r="B1223" s="40" t="s">
        <v>2609</v>
      </c>
      <c r="C1223" s="11" t="s">
        <v>82</v>
      </c>
      <c r="D1223" s="11">
        <v>9</v>
      </c>
      <c r="E1223" s="11">
        <v>16</v>
      </c>
      <c r="F1223" s="13">
        <v>1.8</v>
      </c>
      <c r="G1223" s="215">
        <f>Tabla14914[[#This Row],[PPF (µmol/s)]]/Tabla14914[[#This Row],[Power use (W)]]</f>
        <v>1.7777777777777777</v>
      </c>
      <c r="H1223" s="197"/>
      <c r="I1223" s="197"/>
      <c r="J1223" s="226">
        <v>1.7777777777777777</v>
      </c>
      <c r="K1223" s="197"/>
      <c r="L1223" s="197"/>
      <c r="M1223" s="197"/>
      <c r="N1223" s="4"/>
      <c r="S1223" s="598" t="s">
        <v>68</v>
      </c>
      <c r="T1223" s="545" t="s">
        <v>52</v>
      </c>
      <c r="U1223" s="545" t="s">
        <v>2069</v>
      </c>
      <c r="V1223" s="545">
        <v>632</v>
      </c>
      <c r="W1223" s="545">
        <v>1700</v>
      </c>
      <c r="X1223" s="545">
        <v>2.7</v>
      </c>
      <c r="Y1223" s="219">
        <v>2.6898734177215191</v>
      </c>
      <c r="Z1223" s="196"/>
      <c r="AA1223" s="196"/>
      <c r="AB1223" s="196"/>
      <c r="AC1223" s="196"/>
      <c r="AD1223" s="211">
        <v>2.6898734177215191</v>
      </c>
      <c r="AE1223" s="196"/>
      <c r="AF1223" s="571" t="s">
        <v>998</v>
      </c>
    </row>
    <row r="1224" spans="1:32" hidden="1" x14ac:dyDescent="0.3">
      <c r="A1224" s="434"/>
      <c r="B1224" s="40" t="s">
        <v>2610</v>
      </c>
      <c r="C1224" s="11" t="s">
        <v>82</v>
      </c>
      <c r="D1224" s="13">
        <v>14</v>
      </c>
      <c r="E1224" s="13">
        <v>25</v>
      </c>
      <c r="F1224" s="11">
        <v>1.8</v>
      </c>
      <c r="G1224" s="215">
        <f>Tabla14914[[#This Row],[PPF (µmol/s)]]/Tabla14914[[#This Row],[Power use (W)]]</f>
        <v>1.7857142857142858</v>
      </c>
      <c r="H1224" s="197"/>
      <c r="I1224" s="197"/>
      <c r="J1224" s="226">
        <v>1.7857142857142858</v>
      </c>
      <c r="K1224" s="197"/>
      <c r="L1224" s="197"/>
      <c r="M1224" s="197"/>
      <c r="N1224" s="8"/>
      <c r="S1224" s="73" t="s">
        <v>69</v>
      </c>
      <c r="T1224" s="11" t="s">
        <v>53</v>
      </c>
      <c r="U1224" s="11" t="s">
        <v>2069</v>
      </c>
      <c r="V1224" s="11">
        <v>632</v>
      </c>
      <c r="W1224" s="11">
        <v>1600</v>
      </c>
      <c r="X1224" s="11">
        <v>2.5299999999999998</v>
      </c>
      <c r="Y1224" s="215">
        <v>2.5316455696202533</v>
      </c>
      <c r="Z1224" s="197"/>
      <c r="AA1224" s="197"/>
      <c r="AB1224" s="197"/>
      <c r="AC1224" s="197"/>
      <c r="AD1224" s="226">
        <v>2.5316455696202533</v>
      </c>
      <c r="AE1224" s="197"/>
      <c r="AF1224" s="20" t="s">
        <v>999</v>
      </c>
    </row>
    <row r="1225" spans="1:32" hidden="1" x14ac:dyDescent="0.3">
      <c r="A1225" s="421"/>
      <c r="B1225" s="40" t="s">
        <v>2611</v>
      </c>
      <c r="C1225" s="11" t="s">
        <v>82</v>
      </c>
      <c r="D1225" s="11">
        <v>15</v>
      </c>
      <c r="E1225" s="11">
        <v>27</v>
      </c>
      <c r="F1225" s="11">
        <v>1.8</v>
      </c>
      <c r="G1225" s="215">
        <f>Tabla14914[[#This Row],[PPF (µmol/s)]]/Tabla14914[[#This Row],[Power use (W)]]</f>
        <v>1.8</v>
      </c>
      <c r="H1225" s="197"/>
      <c r="I1225" s="197"/>
      <c r="J1225" s="226">
        <v>1.8</v>
      </c>
      <c r="K1225" s="197"/>
      <c r="L1225" s="197"/>
      <c r="M1225" s="197"/>
      <c r="N1225" s="4"/>
      <c r="S1225" s="569" t="s">
        <v>2019</v>
      </c>
      <c r="T1225" s="546" t="s">
        <v>54</v>
      </c>
      <c r="U1225" s="546" t="s">
        <v>2069</v>
      </c>
      <c r="V1225" s="546">
        <v>519</v>
      </c>
      <c r="W1225" s="546">
        <v>1250</v>
      </c>
      <c r="X1225" s="546">
        <v>2.41</v>
      </c>
      <c r="Y1225" s="215">
        <v>2.4084778420038537</v>
      </c>
      <c r="Z1225" s="197"/>
      <c r="AA1225" s="197"/>
      <c r="AB1225" s="197"/>
      <c r="AC1225" s="226">
        <v>2.4084778420038537</v>
      </c>
      <c r="AD1225" s="226"/>
      <c r="AE1225" s="197"/>
      <c r="AF1225" s="564" t="s">
        <v>1000</v>
      </c>
    </row>
    <row r="1226" spans="1:32" hidden="1" x14ac:dyDescent="0.3">
      <c r="A1226" s="421" t="s">
        <v>2621</v>
      </c>
      <c r="B1226" s="40" t="s">
        <v>2612</v>
      </c>
      <c r="C1226" s="11" t="s">
        <v>82</v>
      </c>
      <c r="D1226" s="11">
        <v>18</v>
      </c>
      <c r="E1226" s="11">
        <v>32</v>
      </c>
      <c r="F1226" s="13">
        <v>1.8</v>
      </c>
      <c r="G1226" s="215">
        <f>Tabla14914[[#This Row],[PPF (µmol/s)]]/Tabla14914[[#This Row],[Power use (W)]]</f>
        <v>1.7777777777777777</v>
      </c>
      <c r="H1226" s="197"/>
      <c r="I1226" s="197"/>
      <c r="J1226" s="226">
        <v>1.7777777777777777</v>
      </c>
      <c r="K1226" s="197"/>
      <c r="L1226" s="197"/>
      <c r="M1226" s="197"/>
      <c r="N1226" s="4"/>
      <c r="S1226" s="4"/>
      <c r="T1226" s="11" t="s">
        <v>55</v>
      </c>
      <c r="U1226" s="11" t="s">
        <v>2069</v>
      </c>
      <c r="V1226" s="11">
        <v>632</v>
      </c>
      <c r="W1226" s="11">
        <v>1550</v>
      </c>
      <c r="X1226" s="11">
        <v>2.4500000000000002</v>
      </c>
      <c r="Y1226" s="215">
        <v>2.4525316455696204</v>
      </c>
      <c r="Z1226" s="197"/>
      <c r="AA1226" s="197"/>
      <c r="AB1226" s="197"/>
      <c r="AC1226" s="226">
        <v>2.4525316455696204</v>
      </c>
      <c r="AD1226" s="226"/>
      <c r="AE1226" s="197"/>
      <c r="AF1226" s="20" t="s">
        <v>1001</v>
      </c>
    </row>
    <row r="1227" spans="1:32" hidden="1" x14ac:dyDescent="0.3">
      <c r="A1227" s="421"/>
      <c r="B1227" s="40" t="s">
        <v>2613</v>
      </c>
      <c r="C1227" s="11" t="s">
        <v>82</v>
      </c>
      <c r="D1227" s="11">
        <v>22</v>
      </c>
      <c r="E1227" s="11">
        <v>40</v>
      </c>
      <c r="F1227" s="11">
        <v>1.8</v>
      </c>
      <c r="G1227" s="215">
        <f>Tabla14914[[#This Row],[PPF (µmol/s)]]/Tabla14914[[#This Row],[Power use (W)]]</f>
        <v>1.8181818181818181</v>
      </c>
      <c r="H1227" s="197"/>
      <c r="I1227" s="197"/>
      <c r="J1227" s="226">
        <v>1.8181818181818181</v>
      </c>
      <c r="K1227" s="197"/>
      <c r="L1227" s="197"/>
      <c r="M1227" s="197"/>
      <c r="N1227" s="4"/>
      <c r="S1227" s="562"/>
      <c r="T1227" s="546" t="s">
        <v>60</v>
      </c>
      <c r="U1227" s="546" t="s">
        <v>2069</v>
      </c>
      <c r="V1227" s="546">
        <v>342</v>
      </c>
      <c r="W1227" s="546">
        <v>860</v>
      </c>
      <c r="X1227" s="546">
        <v>2.5099999999999998</v>
      </c>
      <c r="Y1227" s="215">
        <v>2.5146198830409356</v>
      </c>
      <c r="Z1227" s="197"/>
      <c r="AA1227" s="197"/>
      <c r="AB1227" s="197"/>
      <c r="AC1227" s="226"/>
      <c r="AD1227" s="226">
        <v>2.5146198830409356</v>
      </c>
      <c r="AE1227" s="197"/>
      <c r="AF1227" s="564" t="s">
        <v>1002</v>
      </c>
    </row>
    <row r="1228" spans="1:32" ht="15" hidden="1" thickBot="1" x14ac:dyDescent="0.35">
      <c r="A1228" s="423"/>
      <c r="B1228" s="40" t="s">
        <v>2614</v>
      </c>
      <c r="C1228" s="11" t="s">
        <v>82</v>
      </c>
      <c r="D1228" s="13">
        <v>25</v>
      </c>
      <c r="E1228" s="13">
        <v>45</v>
      </c>
      <c r="F1228" s="11">
        <v>1.8</v>
      </c>
      <c r="G1228" s="215">
        <f>Tabla14914[[#This Row],[PPF (µmol/s)]]/Tabla14914[[#This Row],[Power use (W)]]</f>
        <v>1.8</v>
      </c>
      <c r="H1228" s="197"/>
      <c r="I1228" s="197"/>
      <c r="J1228" s="226">
        <v>1.8</v>
      </c>
      <c r="K1228" s="197"/>
      <c r="L1228" s="197"/>
      <c r="M1228" s="197"/>
      <c r="N1228" s="8"/>
      <c r="S1228" s="4"/>
      <c r="T1228" s="11" t="s">
        <v>56</v>
      </c>
      <c r="U1228" s="11" t="s">
        <v>2069</v>
      </c>
      <c r="V1228" s="11">
        <v>348</v>
      </c>
      <c r="W1228" s="11">
        <v>852</v>
      </c>
      <c r="X1228" s="11">
        <v>2.4500000000000002</v>
      </c>
      <c r="Y1228" s="215">
        <v>2.4482758620689653</v>
      </c>
      <c r="Z1228" s="197"/>
      <c r="AA1228" s="197"/>
      <c r="AB1228" s="197"/>
      <c r="AC1228" s="226">
        <v>2.4482758620689653</v>
      </c>
      <c r="AD1228" s="226"/>
      <c r="AE1228" s="197"/>
      <c r="AF1228" s="20" t="s">
        <v>1003</v>
      </c>
    </row>
    <row r="1229" spans="1:32" hidden="1" x14ac:dyDescent="0.3">
      <c r="A1229" s="421"/>
      <c r="B1229" s="40" t="s">
        <v>2615</v>
      </c>
      <c r="C1229" s="11" t="s">
        <v>82</v>
      </c>
      <c r="D1229" s="11">
        <v>30</v>
      </c>
      <c r="E1229" s="11">
        <v>54</v>
      </c>
      <c r="F1229" s="13">
        <v>1.8</v>
      </c>
      <c r="G1229" s="215">
        <f>Tabla14914[[#This Row],[PPF (µmol/s)]]/Tabla14914[[#This Row],[Power use (W)]]</f>
        <v>1.8</v>
      </c>
      <c r="H1229" s="197"/>
      <c r="I1229" s="197"/>
      <c r="J1229" s="226">
        <v>1.8</v>
      </c>
      <c r="K1229" s="197"/>
      <c r="L1229" s="197"/>
      <c r="M1229" s="197"/>
      <c r="N1229" s="4"/>
      <c r="S1229" s="562"/>
      <c r="T1229" s="546" t="s">
        <v>57</v>
      </c>
      <c r="U1229" s="546" t="s">
        <v>2069</v>
      </c>
      <c r="V1229" s="546">
        <v>291</v>
      </c>
      <c r="W1229" s="546">
        <v>705</v>
      </c>
      <c r="X1229" s="546">
        <v>2.42</v>
      </c>
      <c r="Y1229" s="215">
        <v>2.4226804123711339</v>
      </c>
      <c r="Z1229" s="197"/>
      <c r="AA1229" s="197"/>
      <c r="AB1229" s="197"/>
      <c r="AC1229" s="226">
        <v>2.4226804123711339</v>
      </c>
      <c r="AD1229" s="226"/>
      <c r="AE1229" s="197"/>
      <c r="AF1229" s="564" t="s">
        <v>1004</v>
      </c>
    </row>
    <row r="1230" spans="1:32" hidden="1" x14ac:dyDescent="0.3">
      <c r="A1230" s="421"/>
      <c r="B1230" s="40" t="s">
        <v>2616</v>
      </c>
      <c r="C1230" s="11" t="s">
        <v>82</v>
      </c>
      <c r="D1230" s="11">
        <v>36</v>
      </c>
      <c r="E1230" s="11">
        <v>64</v>
      </c>
      <c r="F1230" s="11">
        <v>1.8</v>
      </c>
      <c r="G1230" s="215">
        <f>Tabla14914[[#This Row],[PPF (µmol/s)]]/Tabla14914[[#This Row],[Power use (W)]]</f>
        <v>1.7777777777777777</v>
      </c>
      <c r="H1230" s="197"/>
      <c r="I1230" s="197"/>
      <c r="J1230" s="226">
        <v>1.7777777777777777</v>
      </c>
      <c r="K1230" s="197"/>
      <c r="L1230" s="197"/>
      <c r="M1230" s="197"/>
      <c r="N1230" s="4"/>
      <c r="S1230" s="562"/>
      <c r="T1230" s="546" t="s">
        <v>1338</v>
      </c>
      <c r="U1230" s="546" t="s">
        <v>2070</v>
      </c>
      <c r="V1230" s="546">
        <v>126</v>
      </c>
      <c r="W1230" s="546">
        <v>280</v>
      </c>
      <c r="X1230" s="546">
        <v>2.2200000000000002</v>
      </c>
      <c r="Y1230" s="215">
        <v>2.2222222222222223</v>
      </c>
      <c r="Z1230" s="197"/>
      <c r="AA1230" s="197"/>
      <c r="AB1230" s="197"/>
      <c r="AC1230" s="226">
        <v>2.2222222222222223</v>
      </c>
      <c r="AD1230" s="197"/>
      <c r="AE1230" s="197"/>
      <c r="AF1230" s="564" t="s">
        <v>1344</v>
      </c>
    </row>
    <row r="1231" spans="1:32" hidden="1" x14ac:dyDescent="0.3">
      <c r="A1231" s="421"/>
      <c r="B1231" s="11" t="s">
        <v>2617</v>
      </c>
      <c r="C1231" s="14" t="s">
        <v>2078</v>
      </c>
      <c r="D1231" s="11">
        <v>150</v>
      </c>
      <c r="E1231" s="11">
        <v>270</v>
      </c>
      <c r="F1231" s="11">
        <v>1.8</v>
      </c>
      <c r="G1231" s="215">
        <f>Tabla14914[[#This Row],[PPF (µmol/s)]]/Tabla14914[[#This Row],[Power use (W)]]</f>
        <v>1.8</v>
      </c>
      <c r="H1231" s="197"/>
      <c r="I1231" s="197"/>
      <c r="J1231" s="226">
        <v>1.8</v>
      </c>
      <c r="K1231" s="197"/>
      <c r="L1231" s="197"/>
      <c r="M1231" s="197"/>
      <c r="N1231" s="4"/>
      <c r="S1231" s="4"/>
      <c r="T1231" s="11" t="s">
        <v>1341</v>
      </c>
      <c r="U1231" s="11" t="s">
        <v>2071</v>
      </c>
      <c r="V1231" s="11">
        <v>90</v>
      </c>
      <c r="W1231" s="11">
        <v>200</v>
      </c>
      <c r="X1231" s="11">
        <v>2.2200000000000002</v>
      </c>
      <c r="Y1231" s="215">
        <v>2.2222222222222223</v>
      </c>
      <c r="Z1231" s="197"/>
      <c r="AA1231" s="197"/>
      <c r="AB1231" s="197"/>
      <c r="AC1231" s="226">
        <v>2.2222222222222223</v>
      </c>
      <c r="AD1231" s="197"/>
      <c r="AE1231" s="197"/>
      <c r="AF1231" s="20" t="s">
        <v>1344</v>
      </c>
    </row>
    <row r="1232" spans="1:32" hidden="1" x14ac:dyDescent="0.3">
      <c r="A1232" s="429"/>
      <c r="B1232" s="11" t="s">
        <v>2618</v>
      </c>
      <c r="C1232" s="14" t="s">
        <v>2078</v>
      </c>
      <c r="D1232" s="13">
        <v>200</v>
      </c>
      <c r="E1232" s="13">
        <v>360</v>
      </c>
      <c r="F1232" s="13">
        <v>1.8</v>
      </c>
      <c r="G1232" s="215">
        <f>Tabla14914[[#This Row],[PPF (µmol/s)]]/Tabla14914[[#This Row],[Power use (W)]]</f>
        <v>1.8</v>
      </c>
      <c r="H1232" s="197"/>
      <c r="I1232" s="197"/>
      <c r="J1232" s="226">
        <v>1.8</v>
      </c>
      <c r="K1232" s="197"/>
      <c r="L1232" s="197"/>
      <c r="M1232" s="197"/>
      <c r="N1232" s="8"/>
      <c r="S1232" s="562"/>
      <c r="T1232" s="546" t="s">
        <v>1342</v>
      </c>
      <c r="U1232" s="546" t="s">
        <v>2072</v>
      </c>
      <c r="V1232" s="546">
        <v>63</v>
      </c>
      <c r="W1232" s="546">
        <v>140</v>
      </c>
      <c r="X1232" s="546">
        <v>2.2200000000000002</v>
      </c>
      <c r="Y1232" s="215">
        <v>2.2222222222222223</v>
      </c>
      <c r="Z1232" s="197"/>
      <c r="AA1232" s="197"/>
      <c r="AB1232" s="197"/>
      <c r="AC1232" s="226">
        <v>2.2222222222222223</v>
      </c>
      <c r="AD1232" s="197"/>
      <c r="AE1232" s="197"/>
      <c r="AF1232" s="564" t="s">
        <v>1344</v>
      </c>
    </row>
    <row r="1233" spans="1:32" hidden="1" x14ac:dyDescent="0.3">
      <c r="A1233" s="429"/>
      <c r="B1233" s="13" t="s">
        <v>2619</v>
      </c>
      <c r="C1233" s="26" t="s">
        <v>2078</v>
      </c>
      <c r="D1233" s="13">
        <v>300</v>
      </c>
      <c r="E1233" s="13">
        <v>540</v>
      </c>
      <c r="F1233" s="13">
        <v>1.8</v>
      </c>
      <c r="G1233" s="215">
        <f>Tabla14914[[#This Row],[PPF (µmol/s)]]/Tabla14914[[#This Row],[Power use (W)]]</f>
        <v>1.8</v>
      </c>
      <c r="H1233" s="197"/>
      <c r="I1233" s="197"/>
      <c r="J1233" s="226">
        <v>1.8</v>
      </c>
      <c r="K1233" s="197"/>
      <c r="L1233" s="197"/>
      <c r="M1233" s="197"/>
      <c r="N1233" s="64" t="s">
        <v>2620</v>
      </c>
      <c r="S1233" s="4"/>
      <c r="T1233" s="11" t="s">
        <v>63</v>
      </c>
      <c r="U1233" s="11" t="s">
        <v>2071</v>
      </c>
      <c r="V1233" s="11">
        <v>114</v>
      </c>
      <c r="W1233" s="11">
        <v>210</v>
      </c>
      <c r="X1233" s="170">
        <v>2.2999999999999998</v>
      </c>
      <c r="Y1233" s="220">
        <v>1.8421052631578947</v>
      </c>
      <c r="Z1233" s="197"/>
      <c r="AA1233" s="197"/>
      <c r="AB1233" s="226"/>
      <c r="AC1233" s="226">
        <v>2.2999999999999998</v>
      </c>
      <c r="AD1233" s="197"/>
      <c r="AE1233" s="197"/>
      <c r="AF1233" s="20" t="s">
        <v>64</v>
      </c>
    </row>
    <row r="1234" spans="1:32" ht="18.600000000000001" hidden="1" thickBot="1" x14ac:dyDescent="0.4">
      <c r="A1234" s="56" t="s">
        <v>2625</v>
      </c>
      <c r="B1234" s="53"/>
      <c r="C1234" s="27"/>
      <c r="D1234" s="27"/>
      <c r="E1234" s="27"/>
      <c r="F1234" s="27"/>
      <c r="G1234" s="158"/>
      <c r="H1234" s="190"/>
      <c r="I1234" s="190"/>
      <c r="J1234" s="190"/>
      <c r="K1234" s="190"/>
      <c r="L1234" s="190"/>
      <c r="M1234" s="190"/>
      <c r="N1234" s="16"/>
      <c r="S1234" s="598" t="s">
        <v>75</v>
      </c>
      <c r="T1234" s="545" t="s">
        <v>71</v>
      </c>
      <c r="U1234" s="545" t="s">
        <v>2073</v>
      </c>
      <c r="V1234" s="545">
        <v>645</v>
      </c>
      <c r="W1234" s="545">
        <v>1700</v>
      </c>
      <c r="X1234" s="545">
        <v>2.6</v>
      </c>
      <c r="Y1234" s="219">
        <v>2.635658914728682</v>
      </c>
      <c r="Z1234" s="196"/>
      <c r="AA1234" s="196"/>
      <c r="AB1234" s="196"/>
      <c r="AC1234" s="196"/>
      <c r="AD1234" s="211">
        <v>2.635658914728682</v>
      </c>
      <c r="AE1234" s="196"/>
      <c r="AF1234" s="571" t="s">
        <v>73</v>
      </c>
    </row>
    <row r="1235" spans="1:32" hidden="1" x14ac:dyDescent="0.3">
      <c r="A1235" s="426" t="s">
        <v>2651</v>
      </c>
      <c r="B1235" s="14" t="s">
        <v>2624</v>
      </c>
      <c r="C1235" s="14" t="s">
        <v>2105</v>
      </c>
      <c r="D1235" s="14">
        <v>640</v>
      </c>
      <c r="E1235" s="14">
        <v>1210</v>
      </c>
      <c r="F1235" s="153"/>
      <c r="G1235" s="215">
        <f>Tabla14914[[#This Row],[PPF (µmol/s)]]/Tabla14914[[#This Row],[Power use (W)]]</f>
        <v>1.890625</v>
      </c>
      <c r="H1235" s="197"/>
      <c r="I1235" s="197"/>
      <c r="J1235" s="226">
        <v>1.890625</v>
      </c>
      <c r="K1235" s="197"/>
      <c r="L1235" s="197"/>
      <c r="M1235" s="197"/>
      <c r="N1235" s="6" t="s">
        <v>2677</v>
      </c>
      <c r="S1235" s="73" t="s">
        <v>76</v>
      </c>
      <c r="T1235" s="11" t="s">
        <v>74</v>
      </c>
      <c r="U1235" s="14" t="s">
        <v>2073</v>
      </c>
      <c r="V1235" s="11"/>
      <c r="W1235" s="11"/>
      <c r="X1235" s="11"/>
      <c r="Y1235" s="77"/>
      <c r="Z1235" s="197"/>
      <c r="AA1235" s="197"/>
      <c r="AB1235" s="197"/>
      <c r="AC1235" s="197"/>
      <c r="AD1235" s="197"/>
      <c r="AE1235" s="197"/>
      <c r="AF1235" s="20"/>
    </row>
    <row r="1236" spans="1:32" hidden="1" x14ac:dyDescent="0.3">
      <c r="A1236" s="429" t="s">
        <v>2652</v>
      </c>
      <c r="B1236" s="13"/>
      <c r="C1236" s="13"/>
      <c r="D1236" s="13"/>
      <c r="E1236" s="13"/>
      <c r="F1236" s="13"/>
      <c r="G1236" s="77"/>
      <c r="H1236" s="197"/>
      <c r="I1236" s="197"/>
      <c r="J1236" s="197"/>
      <c r="K1236" s="197"/>
      <c r="L1236" s="197"/>
      <c r="M1236" s="197"/>
      <c r="N1236" s="8"/>
      <c r="S1236" s="601" t="s">
        <v>343</v>
      </c>
      <c r="T1236" s="545" t="s">
        <v>1009</v>
      </c>
      <c r="U1236" s="545" t="s">
        <v>2074</v>
      </c>
      <c r="V1236" s="545">
        <v>368</v>
      </c>
      <c r="W1236" s="545">
        <v>751</v>
      </c>
      <c r="X1236" s="545">
        <v>2.04</v>
      </c>
      <c r="Y1236" s="620">
        <v>2.0407608695652173</v>
      </c>
      <c r="Z1236" s="621"/>
      <c r="AA1236" s="621"/>
      <c r="AB1236" s="621"/>
      <c r="AC1236" s="622">
        <v>2.0407608695652173</v>
      </c>
      <c r="AD1236" s="621"/>
      <c r="AE1236" s="621"/>
      <c r="AF1236" s="571" t="s">
        <v>1012</v>
      </c>
    </row>
    <row r="1237" spans="1:32" hidden="1" x14ac:dyDescent="0.3">
      <c r="A1237" s="280" t="s">
        <v>2019</v>
      </c>
      <c r="B1237" s="11"/>
      <c r="C1237" s="26"/>
      <c r="D1237" s="11"/>
      <c r="E1237" s="11"/>
      <c r="F1237" s="11"/>
      <c r="G1237" s="11"/>
      <c r="H1237" s="197"/>
      <c r="I1237" s="197"/>
      <c r="J1237" s="197"/>
      <c r="K1237" s="197"/>
      <c r="L1237" s="197"/>
      <c r="M1237" s="197"/>
      <c r="N1237" s="4"/>
      <c r="S1237" s="112" t="s">
        <v>344</v>
      </c>
      <c r="T1237" s="14" t="s">
        <v>1010</v>
      </c>
      <c r="U1237" s="14" t="s">
        <v>2075</v>
      </c>
      <c r="V1237" s="14">
        <v>368</v>
      </c>
      <c r="W1237" s="14">
        <v>730</v>
      </c>
      <c r="X1237" s="619"/>
      <c r="Y1237" s="620">
        <v>1.9836956521739131</v>
      </c>
      <c r="Z1237" s="621"/>
      <c r="AA1237" s="621"/>
      <c r="AB1237" s="622">
        <v>1.9836956521739131</v>
      </c>
      <c r="AC1237" s="621"/>
      <c r="AD1237" s="621"/>
      <c r="AE1237" s="621"/>
      <c r="AF1237" s="19" t="s">
        <v>1013</v>
      </c>
    </row>
    <row r="1238" spans="1:32" ht="18.600000000000001" hidden="1" thickBot="1" x14ac:dyDescent="0.4">
      <c r="A1238" s="56" t="s">
        <v>2627</v>
      </c>
      <c r="B1238" s="53"/>
      <c r="C1238" s="27"/>
      <c r="D1238" s="27"/>
      <c r="E1238" s="27"/>
      <c r="F1238" s="27"/>
      <c r="G1238" s="158"/>
      <c r="H1238" s="190"/>
      <c r="I1238" s="190"/>
      <c r="J1238" s="190"/>
      <c r="K1238" s="190"/>
      <c r="L1238" s="190"/>
      <c r="M1238" s="190"/>
      <c r="N1238" s="16"/>
      <c r="S1238" s="569" t="s">
        <v>2019</v>
      </c>
      <c r="T1238" s="545" t="s">
        <v>1011</v>
      </c>
      <c r="U1238" s="545" t="s">
        <v>2075</v>
      </c>
      <c r="V1238" s="545">
        <v>368</v>
      </c>
      <c r="W1238" s="545">
        <v>703</v>
      </c>
      <c r="X1238" s="619"/>
      <c r="Y1238" s="620">
        <v>1.9103260869565217</v>
      </c>
      <c r="Z1238" s="621"/>
      <c r="AA1238" s="621"/>
      <c r="AB1238" s="622">
        <v>1.9103260869565217</v>
      </c>
      <c r="AC1238" s="621"/>
      <c r="AD1238" s="621"/>
      <c r="AE1238" s="621"/>
      <c r="AF1238" s="571" t="s">
        <v>1014</v>
      </c>
    </row>
    <row r="1239" spans="1:32" hidden="1" x14ac:dyDescent="0.3">
      <c r="A1239" s="428" t="s">
        <v>2636</v>
      </c>
      <c r="B1239" s="14" t="s">
        <v>2628</v>
      </c>
      <c r="C1239" s="14" t="s">
        <v>82</v>
      </c>
      <c r="D1239" s="14">
        <v>45</v>
      </c>
      <c r="E1239" s="14">
        <v>95</v>
      </c>
      <c r="F1239" s="501"/>
      <c r="G1239" s="215">
        <f>Tabla14914[[#This Row],[PPF (µmol/s)]]/Tabla14914[[#This Row],[Power use (W)]]</f>
        <v>2.1111111111111112</v>
      </c>
      <c r="H1239" s="197"/>
      <c r="I1239" s="197"/>
      <c r="J1239" s="197"/>
      <c r="K1239" s="226">
        <v>2.1111111111111112</v>
      </c>
      <c r="L1239" s="197"/>
      <c r="M1239" s="197"/>
      <c r="N1239" s="6" t="s">
        <v>2629</v>
      </c>
      <c r="S1239" s="562" t="s">
        <v>2022</v>
      </c>
      <c r="T1239" s="546" t="s">
        <v>202</v>
      </c>
      <c r="U1239" s="546" t="s">
        <v>2070</v>
      </c>
      <c r="V1239" s="546">
        <v>420</v>
      </c>
      <c r="W1239" s="619"/>
      <c r="X1239" s="619"/>
      <c r="Y1239" s="631">
        <v>0</v>
      </c>
      <c r="Z1239" s="621"/>
      <c r="AA1239" s="621"/>
      <c r="AB1239" s="621"/>
      <c r="AC1239" s="621"/>
      <c r="AD1239" s="621"/>
      <c r="AE1239" s="621"/>
      <c r="AF1239" s="562" t="s">
        <v>1095</v>
      </c>
    </row>
    <row r="1240" spans="1:32" hidden="1" x14ac:dyDescent="0.3">
      <c r="A1240" s="421" t="s">
        <v>2637</v>
      </c>
      <c r="B1240" s="14" t="s">
        <v>2630</v>
      </c>
      <c r="C1240" s="14" t="s">
        <v>82</v>
      </c>
      <c r="D1240" s="11">
        <v>60</v>
      </c>
      <c r="E1240" s="11">
        <v>126</v>
      </c>
      <c r="F1240" s="501"/>
      <c r="G1240" s="215">
        <f>Tabla14914[[#This Row],[PPF (µmol/s)]]/Tabla14914[[#This Row],[Power use (W)]]</f>
        <v>2.1</v>
      </c>
      <c r="H1240" s="197"/>
      <c r="I1240" s="197"/>
      <c r="J1240" s="197"/>
      <c r="K1240" s="226">
        <v>2.1</v>
      </c>
      <c r="L1240" s="197"/>
      <c r="M1240" s="197"/>
      <c r="N1240" s="6" t="s">
        <v>2629</v>
      </c>
      <c r="S1240" s="4" t="s">
        <v>1348</v>
      </c>
      <c r="T1240" s="11" t="s">
        <v>201</v>
      </c>
      <c r="U1240" s="11" t="s">
        <v>2069</v>
      </c>
      <c r="V1240" s="11">
        <v>660</v>
      </c>
      <c r="W1240" s="619"/>
      <c r="X1240" s="619" t="s">
        <v>559</v>
      </c>
      <c r="Y1240" s="631">
        <v>0</v>
      </c>
      <c r="Z1240" s="621"/>
      <c r="AA1240" s="621"/>
      <c r="AB1240" s="621"/>
      <c r="AC1240" s="621"/>
      <c r="AD1240" s="621"/>
      <c r="AE1240" s="621"/>
      <c r="AF1240" s="4" t="s">
        <v>1096</v>
      </c>
    </row>
    <row r="1241" spans="1:32" hidden="1" x14ac:dyDescent="0.3">
      <c r="A1241" s="280" t="s">
        <v>2019</v>
      </c>
      <c r="B1241" s="11" t="s">
        <v>2631</v>
      </c>
      <c r="C1241" s="14" t="s">
        <v>82</v>
      </c>
      <c r="D1241" s="11">
        <v>18</v>
      </c>
      <c r="E1241" s="153"/>
      <c r="F1241" s="501"/>
      <c r="G1241" s="220">
        <f>Tabla14914[[#This Row],[PPF (µmol/s)]]/Tabla14914[[#This Row],[Power use (W)]]</f>
        <v>0</v>
      </c>
      <c r="H1241" s="197"/>
      <c r="I1241" s="197"/>
      <c r="J1241" s="197"/>
      <c r="K1241" s="197"/>
      <c r="L1241" s="197"/>
      <c r="M1241" s="197"/>
      <c r="N1241" s="4"/>
      <c r="S1241" s="28" t="s">
        <v>220</v>
      </c>
      <c r="T1241" s="14" t="s">
        <v>212</v>
      </c>
      <c r="U1241" s="14" t="s">
        <v>2069</v>
      </c>
      <c r="V1241" s="14">
        <v>600</v>
      </c>
      <c r="W1241" s="14">
        <v>1380</v>
      </c>
      <c r="X1241" s="14">
        <v>2.2999999999999998</v>
      </c>
      <c r="Y1241" s="219">
        <v>2.2999999999999998</v>
      </c>
      <c r="Z1241" s="196"/>
      <c r="AA1241" s="196"/>
      <c r="AB1241" s="196"/>
      <c r="AC1241" s="211">
        <v>2.2999999999999998</v>
      </c>
      <c r="AD1241" s="196"/>
      <c r="AE1241" s="196"/>
      <c r="AF1241" s="19" t="s">
        <v>215</v>
      </c>
    </row>
    <row r="1242" spans="1:32" hidden="1" x14ac:dyDescent="0.3">
      <c r="A1242" s="421"/>
      <c r="B1242" s="11" t="s">
        <v>2632</v>
      </c>
      <c r="C1242" s="14" t="s">
        <v>82</v>
      </c>
      <c r="D1242" s="11">
        <v>10</v>
      </c>
      <c r="E1242" s="11">
        <v>21</v>
      </c>
      <c r="F1242" s="501"/>
      <c r="G1242" s="215">
        <f>Tabla14914[[#This Row],[PPF (µmol/s)]]/Tabla14914[[#This Row],[Power use (W)]]</f>
        <v>2.1</v>
      </c>
      <c r="H1242" s="197"/>
      <c r="I1242" s="197"/>
      <c r="J1242" s="197"/>
      <c r="K1242" s="226">
        <v>2.1</v>
      </c>
      <c r="L1242" s="197"/>
      <c r="M1242" s="197"/>
      <c r="N1242" s="4" t="s">
        <v>252</v>
      </c>
      <c r="S1242" s="552" t="s">
        <v>221</v>
      </c>
      <c r="T1242" s="546" t="s">
        <v>214</v>
      </c>
      <c r="U1242" s="546" t="s">
        <v>2069</v>
      </c>
      <c r="V1242" s="546">
        <v>600</v>
      </c>
      <c r="W1242" s="546">
        <v>1620</v>
      </c>
      <c r="X1242" s="546">
        <v>2.7</v>
      </c>
      <c r="Y1242" s="215">
        <v>2.7</v>
      </c>
      <c r="Z1242" s="197"/>
      <c r="AA1242" s="197"/>
      <c r="AB1242" s="197"/>
      <c r="AC1242" s="226"/>
      <c r="AD1242" s="226">
        <v>2.7</v>
      </c>
      <c r="AE1242" s="197"/>
      <c r="AF1242" s="564" t="s">
        <v>218</v>
      </c>
    </row>
    <row r="1243" spans="1:32" hidden="1" x14ac:dyDescent="0.3">
      <c r="A1243" s="421"/>
      <c r="B1243" s="11" t="s">
        <v>2633</v>
      </c>
      <c r="C1243" s="14" t="s">
        <v>82</v>
      </c>
      <c r="D1243" s="11">
        <v>18</v>
      </c>
      <c r="E1243" s="11">
        <v>38</v>
      </c>
      <c r="F1243" s="501"/>
      <c r="G1243" s="215">
        <f>Tabla14914[[#This Row],[PPF (µmol/s)]]/Tabla14914[[#This Row],[Power use (W)]]</f>
        <v>2.1111111111111112</v>
      </c>
      <c r="H1243" s="197"/>
      <c r="I1243" s="197"/>
      <c r="J1243" s="197"/>
      <c r="K1243" s="226">
        <v>2.1111111111111112</v>
      </c>
      <c r="L1243" s="197"/>
      <c r="M1243" s="197"/>
      <c r="N1243" s="4"/>
      <c r="S1243" s="581" t="s">
        <v>1188</v>
      </c>
      <c r="T1243" s="623" t="s">
        <v>504</v>
      </c>
      <c r="U1243" s="623" t="s">
        <v>2100</v>
      </c>
      <c r="V1243" s="623">
        <v>200</v>
      </c>
      <c r="W1243" s="623">
        <v>400</v>
      </c>
      <c r="X1243" s="619"/>
      <c r="Y1243" s="620">
        <v>2</v>
      </c>
      <c r="Z1243" s="621"/>
      <c r="AA1243" s="621"/>
      <c r="AB1243" s="621"/>
      <c r="AC1243" s="622">
        <v>2</v>
      </c>
      <c r="AD1243" s="621"/>
      <c r="AE1243" s="621"/>
      <c r="AF1243" s="624"/>
    </row>
    <row r="1244" spans="1:32" hidden="1" x14ac:dyDescent="0.3">
      <c r="A1244" s="429"/>
      <c r="B1244" s="13" t="s">
        <v>2634</v>
      </c>
      <c r="C1244" s="13" t="s">
        <v>2064</v>
      </c>
      <c r="D1244" s="13">
        <v>300</v>
      </c>
      <c r="E1244" s="154"/>
      <c r="F1244" s="502"/>
      <c r="G1244" s="458">
        <f>Tabla14914[[#This Row],[PPF (µmol/s)]]/Tabla14914[[#This Row],[Power use (W)]]</f>
        <v>0</v>
      </c>
      <c r="H1244" s="197"/>
      <c r="I1244" s="197"/>
      <c r="J1244" s="197"/>
      <c r="K1244" s="197"/>
      <c r="L1244" s="197"/>
      <c r="M1244" s="197"/>
      <c r="N1244" s="8" t="s">
        <v>2635</v>
      </c>
      <c r="S1244" t="s">
        <v>2024</v>
      </c>
      <c r="T1244" s="96" t="s">
        <v>506</v>
      </c>
      <c r="U1244" s="96" t="s">
        <v>2100</v>
      </c>
      <c r="V1244" s="96">
        <v>400</v>
      </c>
      <c r="W1244" s="96">
        <v>800</v>
      </c>
      <c r="X1244" s="619"/>
      <c r="Y1244" s="620">
        <v>2</v>
      </c>
      <c r="Z1244" s="621"/>
      <c r="AA1244" s="621"/>
      <c r="AB1244" s="621"/>
      <c r="AC1244" s="622">
        <v>2</v>
      </c>
      <c r="AD1244" s="621"/>
      <c r="AE1244" s="621"/>
      <c r="AF1244" s="66"/>
    </row>
    <row r="1245" spans="1:32" ht="18.600000000000001" hidden="1" thickBot="1" x14ac:dyDescent="0.4">
      <c r="A1245" s="56" t="s">
        <v>2638</v>
      </c>
      <c r="B1245" s="53"/>
      <c r="C1245" s="27"/>
      <c r="D1245" s="27"/>
      <c r="E1245" s="27"/>
      <c r="F1245" s="27"/>
      <c r="G1245" s="158"/>
      <c r="H1245" s="190"/>
      <c r="I1245" s="190"/>
      <c r="J1245" s="190"/>
      <c r="K1245" s="190"/>
      <c r="L1245" s="190"/>
      <c r="M1245" s="190"/>
      <c r="N1245" s="16"/>
      <c r="S1245" s="569" t="s">
        <v>2019</v>
      </c>
      <c r="T1245" s="623" t="s">
        <v>507</v>
      </c>
      <c r="U1245" s="623" t="s">
        <v>2100</v>
      </c>
      <c r="V1245" s="623">
        <v>600</v>
      </c>
      <c r="W1245" s="623">
        <v>1200</v>
      </c>
      <c r="X1245" s="619"/>
      <c r="Y1245" s="620">
        <v>2</v>
      </c>
      <c r="Z1245" s="621"/>
      <c r="AA1245" s="621"/>
      <c r="AB1245" s="621"/>
      <c r="AC1245" s="622">
        <v>2</v>
      </c>
      <c r="AD1245" s="621"/>
      <c r="AE1245" s="621"/>
      <c r="AF1245" s="624"/>
    </row>
    <row r="1246" spans="1:32" hidden="1" x14ac:dyDescent="0.3">
      <c r="A1246" s="428" t="s">
        <v>2640</v>
      </c>
      <c r="B1246" s="14" t="s">
        <v>2639</v>
      </c>
      <c r="C1246" s="14" t="s">
        <v>2558</v>
      </c>
      <c r="D1246" s="14">
        <v>550</v>
      </c>
      <c r="E1246" s="57"/>
      <c r="F1246" s="168">
        <v>2.1</v>
      </c>
      <c r="G1246" s="77">
        <f>Tabla14914[[#This Row],[PPF (µmol/s)]]/Tabla14914[[#This Row],[Power use (W)]]</f>
        <v>0</v>
      </c>
      <c r="H1246" s="197"/>
      <c r="I1246" s="197"/>
      <c r="J1246" s="197"/>
      <c r="K1246" s="197">
        <v>2.1</v>
      </c>
      <c r="L1246" s="197"/>
      <c r="M1246" s="197"/>
      <c r="N1246" s="6" t="s">
        <v>2641</v>
      </c>
      <c r="S1246" s="5" t="s">
        <v>1188</v>
      </c>
      <c r="T1246" s="96" t="s">
        <v>508</v>
      </c>
      <c r="U1246" s="96" t="s">
        <v>2100</v>
      </c>
      <c r="V1246" s="96">
        <v>750</v>
      </c>
      <c r="W1246" s="96">
        <v>1400</v>
      </c>
      <c r="X1246" s="619"/>
      <c r="Y1246" s="620">
        <v>1.8666666666666667</v>
      </c>
      <c r="Z1246" s="621"/>
      <c r="AA1246" s="621"/>
      <c r="AB1246" s="622">
        <v>1.8666666666666667</v>
      </c>
      <c r="AC1246" s="621"/>
      <c r="AD1246" s="621"/>
      <c r="AE1246" s="621"/>
      <c r="AF1246" s="66"/>
    </row>
    <row r="1247" spans="1:32" hidden="1" x14ac:dyDescent="0.3">
      <c r="A1247" s="35" t="s">
        <v>2642</v>
      </c>
      <c r="B1247" s="11"/>
      <c r="C1247" s="11"/>
      <c r="D1247" s="11"/>
      <c r="E1247" s="11"/>
      <c r="F1247" s="11"/>
      <c r="G1247" s="77"/>
      <c r="H1247" s="197"/>
      <c r="I1247" s="197"/>
      <c r="J1247" s="197"/>
      <c r="K1247" s="197"/>
      <c r="L1247" s="197"/>
      <c r="M1247" s="197"/>
      <c r="N1247" s="4"/>
      <c r="S1247" s="575" t="s">
        <v>1186</v>
      </c>
      <c r="T1247" s="583" t="s">
        <v>1185</v>
      </c>
      <c r="U1247" s="623" t="s">
        <v>2101</v>
      </c>
      <c r="V1247" s="552">
        <v>240</v>
      </c>
      <c r="W1247" s="552">
        <v>600</v>
      </c>
      <c r="X1247" s="552">
        <v>2.5</v>
      </c>
      <c r="Y1247" s="620">
        <v>2.5</v>
      </c>
      <c r="Z1247" s="621"/>
      <c r="AA1247" s="621"/>
      <c r="AB1247" s="621"/>
      <c r="AC1247" s="621"/>
      <c r="AD1247" s="622">
        <v>2.5</v>
      </c>
      <c r="AE1247" s="621"/>
      <c r="AF1247" s="575" t="s">
        <v>1189</v>
      </c>
    </row>
    <row r="1248" spans="1:32" hidden="1" x14ac:dyDescent="0.3">
      <c r="A1248" s="280" t="s">
        <v>2019</v>
      </c>
      <c r="B1248" s="11"/>
      <c r="C1248" s="11"/>
      <c r="D1248" s="11"/>
      <c r="E1248" s="11"/>
      <c r="F1248" s="11"/>
      <c r="G1248" s="77"/>
      <c r="H1248" s="197"/>
      <c r="I1248" s="197"/>
      <c r="J1248" s="197"/>
      <c r="K1248" s="197"/>
      <c r="L1248" s="197"/>
      <c r="M1248" s="197"/>
      <c r="N1248" s="4"/>
      <c r="S1248" s="624" t="s">
        <v>1351</v>
      </c>
      <c r="T1248" s="623" t="s">
        <v>657</v>
      </c>
      <c r="U1248" s="623" t="s">
        <v>2069</v>
      </c>
      <c r="V1248" s="623">
        <v>660</v>
      </c>
      <c r="W1248" s="623">
        <v>1700</v>
      </c>
      <c r="X1248" s="623">
        <v>2.6</v>
      </c>
      <c r="Y1248" s="234">
        <v>2.5757575757575757</v>
      </c>
      <c r="Z1248" s="207"/>
      <c r="AA1248" s="207"/>
      <c r="AB1248" s="207"/>
      <c r="AC1248" s="236"/>
      <c r="AD1248" s="236">
        <v>2.5757575757575757</v>
      </c>
      <c r="AE1248" s="207"/>
      <c r="AF1248" s="624" t="s">
        <v>2654</v>
      </c>
    </row>
    <row r="1249" spans="1:32" hidden="1" x14ac:dyDescent="0.3">
      <c r="A1249" s="421"/>
      <c r="B1249" s="11"/>
      <c r="C1249" s="26"/>
      <c r="D1249" s="11"/>
      <c r="E1249" s="11"/>
      <c r="F1249" s="11"/>
      <c r="G1249" s="77"/>
      <c r="H1249" s="197"/>
      <c r="I1249" s="197"/>
      <c r="J1249" s="197"/>
      <c r="K1249" s="197"/>
      <c r="L1249" s="197"/>
      <c r="M1249" s="197"/>
      <c r="N1249" s="4"/>
      <c r="S1249" s="562"/>
      <c r="T1249" s="546" t="s">
        <v>830</v>
      </c>
      <c r="U1249" s="546" t="s">
        <v>2106</v>
      </c>
      <c r="V1249" s="546">
        <v>240</v>
      </c>
      <c r="W1249" s="619"/>
      <c r="X1249" s="619"/>
      <c r="Y1249" s="663">
        <v>0</v>
      </c>
      <c r="Z1249" s="621"/>
      <c r="AA1249" s="621"/>
      <c r="AB1249" s="622"/>
      <c r="AC1249" s="622"/>
      <c r="AD1249" s="621"/>
      <c r="AE1249" s="621"/>
      <c r="AF1249" s="562" t="s">
        <v>1258</v>
      </c>
    </row>
    <row r="1250" spans="1:32" ht="18.600000000000001" hidden="1" thickBot="1" x14ac:dyDescent="0.4">
      <c r="A1250" s="56" t="s">
        <v>2721</v>
      </c>
      <c r="B1250" s="53"/>
      <c r="C1250" s="27"/>
      <c r="D1250" s="27"/>
      <c r="E1250" s="27"/>
      <c r="F1250" s="27"/>
      <c r="G1250" s="27"/>
      <c r="H1250" s="27"/>
      <c r="I1250" s="27"/>
      <c r="J1250" s="27"/>
      <c r="K1250" s="27"/>
      <c r="L1250" s="27"/>
      <c r="M1250" s="27"/>
      <c r="N1250" s="16"/>
      <c r="S1250" s="4"/>
      <c r="T1250" s="11" t="s">
        <v>832</v>
      </c>
      <c r="U1250" s="11" t="s">
        <v>2070</v>
      </c>
      <c r="V1250" s="11">
        <v>120</v>
      </c>
      <c r="W1250" s="619"/>
      <c r="X1250" s="619"/>
      <c r="Y1250" s="663">
        <v>0</v>
      </c>
      <c r="Z1250" s="621"/>
      <c r="AA1250" s="621"/>
      <c r="AB1250" s="622"/>
      <c r="AC1250" s="622"/>
      <c r="AD1250" s="621"/>
      <c r="AE1250" s="621"/>
      <c r="AF1250" s="4" t="s">
        <v>1259</v>
      </c>
    </row>
    <row r="1251" spans="1:32" hidden="1" x14ac:dyDescent="0.3">
      <c r="A1251" s="428" t="s">
        <v>2761</v>
      </c>
      <c r="B1251" s="14" t="s">
        <v>2722</v>
      </c>
      <c r="C1251" s="14" t="s">
        <v>223</v>
      </c>
      <c r="D1251" s="14">
        <v>240</v>
      </c>
      <c r="E1251" s="14">
        <v>647.15</v>
      </c>
      <c r="F1251" s="169">
        <v>2.8</v>
      </c>
      <c r="G1251" s="77"/>
      <c r="H1251" s="197"/>
      <c r="I1251" s="197"/>
      <c r="J1251" s="197"/>
      <c r="K1251" s="197"/>
      <c r="L1251" s="197">
        <v>2.8</v>
      </c>
      <c r="M1251" s="197"/>
      <c r="N1251" s="6" t="s">
        <v>2723</v>
      </c>
      <c r="S1251" s="562"/>
      <c r="T1251" s="583" t="s">
        <v>834</v>
      </c>
      <c r="U1251" s="546" t="s">
        <v>2107</v>
      </c>
      <c r="V1251" s="546">
        <v>64</v>
      </c>
      <c r="W1251" s="619"/>
      <c r="X1251" s="619"/>
      <c r="Y1251" s="663">
        <v>0</v>
      </c>
      <c r="Z1251" s="621"/>
      <c r="AA1251" s="621"/>
      <c r="AB1251" s="622"/>
      <c r="AC1251" s="622"/>
      <c r="AD1251" s="621"/>
      <c r="AE1251" s="621"/>
      <c r="AF1251" s="562" t="s">
        <v>1256</v>
      </c>
    </row>
    <row r="1252" spans="1:32" hidden="1" x14ac:dyDescent="0.3">
      <c r="A1252" s="280" t="s">
        <v>2019</v>
      </c>
      <c r="B1252" s="13" t="s">
        <v>2724</v>
      </c>
      <c r="C1252" s="13" t="s">
        <v>309</v>
      </c>
      <c r="D1252" s="13">
        <v>108</v>
      </c>
      <c r="E1252" s="13">
        <v>287</v>
      </c>
      <c r="F1252" s="175">
        <v>2.7</v>
      </c>
      <c r="G1252" s="77"/>
      <c r="H1252" s="197"/>
      <c r="I1252" s="197"/>
      <c r="J1252" s="197"/>
      <c r="K1252" s="197"/>
      <c r="L1252" s="197">
        <v>2.7</v>
      </c>
      <c r="M1252" s="197"/>
      <c r="N1252" s="6" t="s">
        <v>2726</v>
      </c>
      <c r="S1252" s="4"/>
      <c r="T1252" s="11" t="s">
        <v>835</v>
      </c>
      <c r="U1252" s="11" t="s">
        <v>2070</v>
      </c>
      <c r="V1252" s="11">
        <v>88</v>
      </c>
      <c r="W1252" s="619"/>
      <c r="X1252" s="619"/>
      <c r="Y1252" s="663">
        <v>0</v>
      </c>
      <c r="Z1252" s="621"/>
      <c r="AA1252" s="621"/>
      <c r="AB1252" s="622"/>
      <c r="AC1252" s="622"/>
      <c r="AD1252" s="621"/>
      <c r="AE1252" s="621"/>
      <c r="AF1252" s="4" t="s">
        <v>1257</v>
      </c>
    </row>
    <row r="1253" spans="1:32" hidden="1" x14ac:dyDescent="0.3">
      <c r="A1253" s="421"/>
      <c r="B1253" s="13" t="s">
        <v>2725</v>
      </c>
      <c r="C1253" s="13" t="s">
        <v>309</v>
      </c>
      <c r="D1253" s="11">
        <v>109</v>
      </c>
      <c r="E1253" s="11">
        <v>270</v>
      </c>
      <c r="F1253" s="170">
        <v>2.5</v>
      </c>
      <c r="G1253" s="77"/>
      <c r="H1253" s="197"/>
      <c r="I1253" s="197"/>
      <c r="J1253" s="197"/>
      <c r="K1253" s="197"/>
      <c r="L1253" s="197">
        <v>2.5</v>
      </c>
      <c r="M1253" s="197"/>
      <c r="N1253" s="6" t="s">
        <v>2727</v>
      </c>
      <c r="S1253" s="562"/>
      <c r="T1253" s="546" t="s">
        <v>1260</v>
      </c>
      <c r="U1253" s="546" t="s">
        <v>2069</v>
      </c>
      <c r="V1253" s="546">
        <v>84</v>
      </c>
      <c r="W1253" s="619"/>
      <c r="X1253" s="619"/>
      <c r="Y1253" s="663">
        <v>0</v>
      </c>
      <c r="Z1253" s="621"/>
      <c r="AA1253" s="621"/>
      <c r="AB1253" s="622"/>
      <c r="AC1253" s="622"/>
      <c r="AD1253" s="621"/>
      <c r="AE1253" s="621"/>
      <c r="AF1253" s="562" t="s">
        <v>1262</v>
      </c>
    </row>
    <row r="1254" spans="1:32" hidden="1" x14ac:dyDescent="0.3">
      <c r="A1254" s="421"/>
      <c r="B1254" s="11" t="s">
        <v>2728</v>
      </c>
      <c r="C1254" s="13" t="s">
        <v>309</v>
      </c>
      <c r="D1254" s="11">
        <v>610</v>
      </c>
      <c r="E1254" s="11">
        <v>1500</v>
      </c>
      <c r="F1254" s="170">
        <v>2.5</v>
      </c>
      <c r="G1254" s="77"/>
      <c r="H1254" s="197"/>
      <c r="I1254" s="197"/>
      <c r="J1254" s="197"/>
      <c r="K1254" s="197"/>
      <c r="L1254" s="197">
        <v>2.5</v>
      </c>
      <c r="M1254" s="197"/>
      <c r="N1254" s="6" t="s">
        <v>2729</v>
      </c>
      <c r="S1254" s="4"/>
      <c r="T1254" s="11" t="s">
        <v>1263</v>
      </c>
      <c r="U1254" s="11" t="s">
        <v>2070</v>
      </c>
      <c r="V1254" s="619"/>
      <c r="W1254" s="619"/>
      <c r="X1254" s="619"/>
      <c r="Y1254" s="663"/>
      <c r="Z1254" s="621"/>
      <c r="AA1254" s="621"/>
      <c r="AB1254" s="622"/>
      <c r="AC1254" s="622"/>
      <c r="AD1254" s="621"/>
      <c r="AE1254" s="621"/>
      <c r="AF1254" s="4" t="s">
        <v>1264</v>
      </c>
    </row>
    <row r="1255" spans="1:32" hidden="1" x14ac:dyDescent="0.3">
      <c r="A1255" s="421"/>
      <c r="B1255" s="11" t="s">
        <v>2730</v>
      </c>
      <c r="C1255" s="11" t="s">
        <v>424</v>
      </c>
      <c r="D1255" s="11">
        <v>18.399999999999999</v>
      </c>
      <c r="E1255" s="11">
        <v>53</v>
      </c>
      <c r="F1255" s="170">
        <v>2.9</v>
      </c>
      <c r="G1255" s="77"/>
      <c r="H1255" s="197"/>
      <c r="I1255" s="197"/>
      <c r="J1255" s="197"/>
      <c r="K1255" s="197"/>
      <c r="L1255" s="197">
        <v>2.9</v>
      </c>
      <c r="M1255" s="197"/>
      <c r="N1255" s="6" t="s">
        <v>2737</v>
      </c>
      <c r="S1255" s="562"/>
      <c r="T1255" s="546" t="s">
        <v>846</v>
      </c>
      <c r="U1255" s="546" t="s">
        <v>2106</v>
      </c>
      <c r="V1255" s="546">
        <v>320</v>
      </c>
      <c r="W1255" s="546">
        <v>768</v>
      </c>
      <c r="X1255" s="546">
        <v>2.4</v>
      </c>
      <c r="Y1255" s="215">
        <v>2.4</v>
      </c>
      <c r="Z1255" s="621"/>
      <c r="AA1255" s="621"/>
      <c r="AB1255" s="621"/>
      <c r="AC1255" s="622">
        <v>2.4</v>
      </c>
      <c r="AD1255" s="621"/>
      <c r="AE1255" s="621"/>
      <c r="AF1255" s="562" t="s">
        <v>849</v>
      </c>
    </row>
    <row r="1256" spans="1:32" hidden="1" x14ac:dyDescent="0.3">
      <c r="A1256" s="421"/>
      <c r="B1256" s="11" t="s">
        <v>2731</v>
      </c>
      <c r="C1256" s="11" t="s">
        <v>424</v>
      </c>
      <c r="D1256" s="11">
        <v>18.600000000000001</v>
      </c>
      <c r="E1256" s="11">
        <v>49</v>
      </c>
      <c r="F1256" s="170">
        <v>2.6</v>
      </c>
      <c r="G1256" s="77"/>
      <c r="H1256" s="197"/>
      <c r="I1256" s="197"/>
      <c r="J1256" s="197"/>
      <c r="K1256" s="197"/>
      <c r="L1256" s="197">
        <v>2.6</v>
      </c>
      <c r="M1256" s="197"/>
      <c r="N1256" s="6" t="s">
        <v>2736</v>
      </c>
      <c r="S1256" s="4"/>
      <c r="T1256" s="11" t="s">
        <v>847</v>
      </c>
      <c r="U1256" s="11" t="s">
        <v>2106</v>
      </c>
      <c r="V1256" s="11">
        <v>420</v>
      </c>
      <c r="W1256" s="11">
        <v>1008</v>
      </c>
      <c r="X1256" s="11">
        <v>2.4</v>
      </c>
      <c r="Y1256" s="215">
        <v>2.4</v>
      </c>
      <c r="Z1256" s="621"/>
      <c r="AA1256" s="621"/>
      <c r="AB1256" s="621"/>
      <c r="AC1256" s="622">
        <v>2.4</v>
      </c>
      <c r="AD1256" s="621"/>
      <c r="AE1256" s="621"/>
      <c r="AF1256" s="4" t="s">
        <v>849</v>
      </c>
    </row>
    <row r="1257" spans="1:32" hidden="1" x14ac:dyDescent="0.3">
      <c r="A1257" s="421"/>
      <c r="B1257" s="11" t="s">
        <v>2732</v>
      </c>
      <c r="C1257" s="11" t="s">
        <v>424</v>
      </c>
      <c r="D1257" s="11">
        <v>38.4</v>
      </c>
      <c r="E1257" s="11">
        <v>88</v>
      </c>
      <c r="F1257" s="170">
        <v>2.7</v>
      </c>
      <c r="G1257" s="77"/>
      <c r="H1257" s="197"/>
      <c r="I1257" s="197"/>
      <c r="J1257" s="197"/>
      <c r="K1257" s="197"/>
      <c r="L1257" s="197">
        <v>2.7</v>
      </c>
      <c r="M1257" s="197"/>
      <c r="N1257" s="6" t="s">
        <v>2733</v>
      </c>
      <c r="S1257" s="562"/>
      <c r="T1257" s="552" t="s">
        <v>848</v>
      </c>
      <c r="U1257" s="552" t="s">
        <v>2106</v>
      </c>
      <c r="V1257" s="552">
        <v>640</v>
      </c>
      <c r="W1257" s="552">
        <v>1536</v>
      </c>
      <c r="X1257" s="552">
        <v>2.4</v>
      </c>
      <c r="Y1257" s="223">
        <v>2.4</v>
      </c>
      <c r="Z1257" s="621"/>
      <c r="AA1257" s="621"/>
      <c r="AB1257" s="621"/>
      <c r="AC1257" s="622">
        <v>2.4</v>
      </c>
      <c r="AD1257" s="621"/>
      <c r="AE1257" s="621"/>
      <c r="AF1257" s="575" t="s">
        <v>849</v>
      </c>
    </row>
    <row r="1258" spans="1:32" hidden="1" x14ac:dyDescent="0.3">
      <c r="A1258" s="421"/>
      <c r="B1258" s="11" t="s">
        <v>2734</v>
      </c>
      <c r="C1258" s="11" t="s">
        <v>424</v>
      </c>
      <c r="D1258" s="11">
        <v>20</v>
      </c>
      <c r="E1258" s="11">
        <v>63</v>
      </c>
      <c r="F1258" s="170">
        <v>3.1</v>
      </c>
      <c r="G1258" s="77"/>
      <c r="H1258" s="197"/>
      <c r="I1258" s="197"/>
      <c r="J1258" s="197"/>
      <c r="K1258" s="197"/>
      <c r="L1258" s="197"/>
      <c r="M1258" s="197">
        <v>3.1</v>
      </c>
      <c r="N1258" s="6" t="s">
        <v>2735</v>
      </c>
      <c r="S1258" s="624" t="s">
        <v>1351</v>
      </c>
      <c r="T1258" s="623" t="s">
        <v>920</v>
      </c>
      <c r="U1258" s="623" t="s">
        <v>2072</v>
      </c>
      <c r="V1258" s="623">
        <v>500</v>
      </c>
      <c r="W1258" s="619"/>
      <c r="X1258" s="181">
        <v>2.2000000000000002</v>
      </c>
      <c r="Y1258" s="189">
        <v>0</v>
      </c>
      <c r="Z1258" s="207"/>
      <c r="AA1258" s="207"/>
      <c r="AB1258" s="207"/>
      <c r="AC1258" s="236">
        <v>2.2000000000000002</v>
      </c>
      <c r="AD1258" s="207"/>
      <c r="AE1258" s="207"/>
      <c r="AF1258" s="624" t="s">
        <v>919</v>
      </c>
    </row>
    <row r="1259" spans="1:32" hidden="1" x14ac:dyDescent="0.3">
      <c r="A1259" s="421"/>
      <c r="B1259" s="11" t="s">
        <v>2738</v>
      </c>
      <c r="C1259" s="13" t="s">
        <v>314</v>
      </c>
      <c r="D1259" s="11">
        <v>345</v>
      </c>
      <c r="E1259" s="11">
        <v>824</v>
      </c>
      <c r="F1259" s="170">
        <v>2.4</v>
      </c>
      <c r="G1259" s="77"/>
      <c r="H1259" s="197"/>
      <c r="I1259" s="197"/>
      <c r="J1259" s="197"/>
      <c r="K1259" s="197">
        <v>2.4</v>
      </c>
      <c r="L1259" s="197"/>
      <c r="M1259" s="197"/>
      <c r="N1259" s="6" t="s">
        <v>2739</v>
      </c>
      <c r="S1259" s="4"/>
      <c r="T1259" s="96" t="s">
        <v>921</v>
      </c>
      <c r="U1259" s="96" t="s">
        <v>2071</v>
      </c>
      <c r="V1259" s="96">
        <v>750</v>
      </c>
      <c r="W1259" s="619"/>
      <c r="X1259" s="181">
        <v>2.2000000000000002</v>
      </c>
      <c r="Y1259" s="189">
        <v>0</v>
      </c>
      <c r="Z1259" s="207"/>
      <c r="AA1259" s="207"/>
      <c r="AB1259" s="207"/>
      <c r="AC1259" s="236">
        <v>2.2000000000000002</v>
      </c>
      <c r="AD1259" s="207"/>
      <c r="AE1259" s="207"/>
      <c r="AF1259" s="66" t="s">
        <v>912</v>
      </c>
    </row>
    <row r="1260" spans="1:32" hidden="1" x14ac:dyDescent="0.3">
      <c r="A1260" s="421"/>
      <c r="B1260" s="11" t="s">
        <v>2740</v>
      </c>
      <c r="C1260" s="11" t="s">
        <v>424</v>
      </c>
      <c r="D1260" s="11">
        <v>600</v>
      </c>
      <c r="E1260" s="11">
        <v>1748</v>
      </c>
      <c r="F1260" s="170">
        <v>2.8</v>
      </c>
      <c r="G1260" s="77"/>
      <c r="H1260" s="197"/>
      <c r="I1260" s="197"/>
      <c r="J1260" s="197"/>
      <c r="K1260" s="197"/>
      <c r="L1260" s="197">
        <v>2.8</v>
      </c>
      <c r="M1260" s="197"/>
      <c r="N1260" s="6" t="s">
        <v>2741</v>
      </c>
      <c r="S1260" s="562"/>
      <c r="T1260" s="623" t="s">
        <v>922</v>
      </c>
      <c r="U1260" s="623" t="s">
        <v>2070</v>
      </c>
      <c r="V1260" s="623">
        <v>1000</v>
      </c>
      <c r="W1260" s="619"/>
      <c r="X1260" s="181">
        <v>2.2000000000000002</v>
      </c>
      <c r="Y1260" s="189">
        <v>0</v>
      </c>
      <c r="Z1260" s="207"/>
      <c r="AA1260" s="207"/>
      <c r="AB1260" s="207"/>
      <c r="AC1260" s="236">
        <v>2.2000000000000002</v>
      </c>
      <c r="AD1260" s="207"/>
      <c r="AE1260" s="207"/>
      <c r="AF1260" s="624" t="s">
        <v>912</v>
      </c>
    </row>
    <row r="1261" spans="1:32" hidden="1" x14ac:dyDescent="0.3">
      <c r="A1261" s="421"/>
      <c r="B1261" s="11" t="s">
        <v>2742</v>
      </c>
      <c r="C1261" s="11" t="s">
        <v>424</v>
      </c>
      <c r="D1261" s="11">
        <v>200</v>
      </c>
      <c r="E1261" s="11">
        <v>464</v>
      </c>
      <c r="F1261" s="170">
        <v>2</v>
      </c>
      <c r="G1261" s="77"/>
      <c r="H1261" s="197"/>
      <c r="I1261" s="197"/>
      <c r="J1261" s="197"/>
      <c r="K1261" s="197">
        <v>2</v>
      </c>
      <c r="L1261" s="197"/>
      <c r="M1261" s="197"/>
      <c r="N1261" s="6" t="s">
        <v>2745</v>
      </c>
      <c r="S1261" s="562"/>
      <c r="T1261" s="546" t="s">
        <v>1316</v>
      </c>
      <c r="U1261" s="623" t="s">
        <v>2071</v>
      </c>
      <c r="V1261" s="546">
        <v>170</v>
      </c>
      <c r="W1261" s="546">
        <v>405</v>
      </c>
      <c r="X1261" s="546">
        <v>2.4</v>
      </c>
      <c r="Y1261" s="219">
        <v>2.3823529411764706</v>
      </c>
      <c r="Z1261" s="196"/>
      <c r="AA1261" s="196"/>
      <c r="AB1261" s="196"/>
      <c r="AC1261" s="211">
        <v>2.3823529411764706</v>
      </c>
      <c r="AD1261" s="196"/>
      <c r="AE1261" s="196"/>
      <c r="AF1261" s="635" t="s">
        <v>1367</v>
      </c>
    </row>
    <row r="1262" spans="1:32" hidden="1" x14ac:dyDescent="0.3">
      <c r="A1262" s="421"/>
      <c r="B1262" s="11" t="s">
        <v>2743</v>
      </c>
      <c r="C1262" s="11" t="s">
        <v>424</v>
      </c>
      <c r="D1262" s="11">
        <v>200</v>
      </c>
      <c r="E1262" s="11">
        <v>464</v>
      </c>
      <c r="F1262" s="170">
        <v>2.2999999999999998</v>
      </c>
      <c r="G1262" s="77"/>
      <c r="H1262" s="197"/>
      <c r="I1262" s="197"/>
      <c r="J1262" s="197"/>
      <c r="K1262" s="197">
        <v>2.2999999999999998</v>
      </c>
      <c r="L1262" s="197"/>
      <c r="M1262" s="197"/>
      <c r="N1262" s="6" t="s">
        <v>2746</v>
      </c>
      <c r="S1262" s="4"/>
      <c r="T1262" s="11" t="s">
        <v>1317</v>
      </c>
      <c r="U1262" s="96" t="s">
        <v>2071</v>
      </c>
      <c r="V1262" s="11">
        <v>240</v>
      </c>
      <c r="W1262" s="11">
        <v>570</v>
      </c>
      <c r="X1262" s="11">
        <v>2.4</v>
      </c>
      <c r="Y1262" s="219">
        <v>2.375</v>
      </c>
      <c r="Z1262" s="196"/>
      <c r="AA1262" s="196"/>
      <c r="AB1262" s="196"/>
      <c r="AC1262" s="211">
        <v>2.375</v>
      </c>
      <c r="AD1262" s="196"/>
      <c r="AE1262" s="196"/>
      <c r="AF1262" s="68" t="s">
        <v>1368</v>
      </c>
    </row>
    <row r="1263" spans="1:32" hidden="1" x14ac:dyDescent="0.3">
      <c r="A1263" s="421"/>
      <c r="B1263" s="11" t="s">
        <v>2744</v>
      </c>
      <c r="C1263" s="11" t="s">
        <v>424</v>
      </c>
      <c r="D1263" s="11">
        <v>200</v>
      </c>
      <c r="E1263" s="11">
        <v>412</v>
      </c>
      <c r="F1263" s="170">
        <v>2.2999999999999998</v>
      </c>
      <c r="G1263" s="77"/>
      <c r="H1263" s="197"/>
      <c r="I1263" s="197"/>
      <c r="J1263" s="197"/>
      <c r="K1263" s="197">
        <v>2.2999999999999998</v>
      </c>
      <c r="L1263" s="197"/>
      <c r="M1263" s="197"/>
      <c r="N1263" s="6" t="s">
        <v>2748</v>
      </c>
      <c r="S1263" s="562"/>
      <c r="T1263" s="546" t="s">
        <v>1318</v>
      </c>
      <c r="U1263" s="623" t="s">
        <v>2070</v>
      </c>
      <c r="V1263" s="546">
        <v>320</v>
      </c>
      <c r="W1263" s="546">
        <v>760</v>
      </c>
      <c r="X1263" s="546">
        <v>2.4</v>
      </c>
      <c r="Y1263" s="219">
        <v>2.375</v>
      </c>
      <c r="Z1263" s="196"/>
      <c r="AA1263" s="196"/>
      <c r="AB1263" s="196"/>
      <c r="AC1263" s="211">
        <v>2.375</v>
      </c>
      <c r="AD1263" s="196"/>
      <c r="AE1263" s="196"/>
      <c r="AF1263" s="635" t="s">
        <v>1369</v>
      </c>
    </row>
    <row r="1264" spans="1:32" hidden="1" x14ac:dyDescent="0.3">
      <c r="A1264" s="421"/>
      <c r="B1264" s="11" t="s">
        <v>2747</v>
      </c>
      <c r="C1264" s="13" t="s">
        <v>2069</v>
      </c>
      <c r="D1264" s="11">
        <v>630</v>
      </c>
      <c r="E1264" s="11">
        <v>1750</v>
      </c>
      <c r="F1264" s="170">
        <v>2.8</v>
      </c>
      <c r="G1264" s="77"/>
      <c r="H1264" s="197"/>
      <c r="I1264" s="197"/>
      <c r="J1264" s="197"/>
      <c r="K1264" s="197"/>
      <c r="L1264" s="197">
        <v>2.8</v>
      </c>
      <c r="M1264" s="197"/>
      <c r="N1264" s="291" t="s">
        <v>2749</v>
      </c>
      <c r="S1264" s="4"/>
      <c r="T1264" s="11" t="s">
        <v>1319</v>
      </c>
      <c r="U1264" s="96" t="s">
        <v>2070</v>
      </c>
      <c r="V1264" s="11">
        <v>640</v>
      </c>
      <c r="W1264" s="11">
        <v>1520</v>
      </c>
      <c r="X1264" s="11">
        <v>2.4</v>
      </c>
      <c r="Y1264" s="219">
        <v>2.375</v>
      </c>
      <c r="Z1264" s="196"/>
      <c r="AA1264" s="196"/>
      <c r="AB1264" s="196"/>
      <c r="AC1264" s="211">
        <v>2.375</v>
      </c>
      <c r="AD1264" s="196"/>
      <c r="AE1264" s="196"/>
      <c r="AF1264" s="68" t="s">
        <v>1370</v>
      </c>
    </row>
    <row r="1265" spans="1:32" hidden="1" x14ac:dyDescent="0.3">
      <c r="A1265" s="421"/>
      <c r="B1265" s="11" t="s">
        <v>2750</v>
      </c>
      <c r="C1265" s="13" t="s">
        <v>309</v>
      </c>
      <c r="D1265" s="11">
        <v>679</v>
      </c>
      <c r="E1265" s="11">
        <v>1678</v>
      </c>
      <c r="F1265" s="170">
        <v>2.8</v>
      </c>
      <c r="G1265" s="77"/>
      <c r="H1265" s="197"/>
      <c r="I1265" s="197"/>
      <c r="J1265" s="197"/>
      <c r="K1265" s="197"/>
      <c r="L1265" s="197">
        <v>2.8</v>
      </c>
      <c r="M1265" s="197"/>
      <c r="N1265" s="291" t="s">
        <v>2751</v>
      </c>
      <c r="S1265" s="562"/>
      <c r="T1265" s="546" t="s">
        <v>1320</v>
      </c>
      <c r="U1265" s="623" t="s">
        <v>2071</v>
      </c>
      <c r="V1265" s="546">
        <v>170</v>
      </c>
      <c r="W1265" s="546">
        <v>435</v>
      </c>
      <c r="X1265" s="546">
        <v>2.6</v>
      </c>
      <c r="Y1265" s="219">
        <v>2.5588235294117645</v>
      </c>
      <c r="Z1265" s="196"/>
      <c r="AA1265" s="196"/>
      <c r="AB1265" s="196"/>
      <c r="AC1265" s="196"/>
      <c r="AD1265" s="211">
        <v>2.5588235294117645</v>
      </c>
      <c r="AE1265" s="196"/>
      <c r="AF1265" s="635" t="s">
        <v>1371</v>
      </c>
    </row>
    <row r="1266" spans="1:32" hidden="1" x14ac:dyDescent="0.3">
      <c r="A1266" s="421"/>
      <c r="B1266" s="11" t="s">
        <v>2752</v>
      </c>
      <c r="C1266" s="11" t="s">
        <v>2078</v>
      </c>
      <c r="D1266" s="11">
        <v>157</v>
      </c>
      <c r="E1266" s="11">
        <v>352</v>
      </c>
      <c r="F1266" s="153"/>
      <c r="G1266" s="458"/>
      <c r="H1266" s="197"/>
      <c r="I1266" s="197"/>
      <c r="J1266" s="197"/>
      <c r="K1266" s="197"/>
      <c r="L1266" s="197"/>
      <c r="M1266" s="197"/>
      <c r="N1266" s="291" t="s">
        <v>2753</v>
      </c>
      <c r="S1266" s="4"/>
      <c r="T1266" s="11" t="s">
        <v>1321</v>
      </c>
      <c r="U1266" s="96" t="s">
        <v>2071</v>
      </c>
      <c r="V1266" s="11">
        <v>240</v>
      </c>
      <c r="W1266" s="11">
        <v>615</v>
      </c>
      <c r="X1266" s="11">
        <v>2.6</v>
      </c>
      <c r="Y1266" s="219">
        <v>2.5625</v>
      </c>
      <c r="Z1266" s="196"/>
      <c r="AA1266" s="196"/>
      <c r="AB1266" s="196"/>
      <c r="AC1266" s="196"/>
      <c r="AD1266" s="211">
        <v>2.5625</v>
      </c>
      <c r="AE1266" s="196"/>
      <c r="AF1266" s="68" t="s">
        <v>1372</v>
      </c>
    </row>
    <row r="1267" spans="1:32" hidden="1" x14ac:dyDescent="0.3">
      <c r="A1267" s="429"/>
      <c r="B1267" s="13" t="s">
        <v>2754</v>
      </c>
      <c r="C1267" s="13" t="s">
        <v>82</v>
      </c>
      <c r="D1267" s="13">
        <v>17</v>
      </c>
      <c r="E1267" s="13">
        <v>40.799999999999997</v>
      </c>
      <c r="F1267" s="153"/>
      <c r="G1267" s="220">
        <f>Tabla14914[[#This Row],[PPF (µmol/s)]]/Tabla14914[[#This Row],[Power use (W)]]</f>
        <v>2.4</v>
      </c>
      <c r="H1267" s="197"/>
      <c r="I1267" s="197"/>
      <c r="J1267" s="197"/>
      <c r="K1267" s="197"/>
      <c r="L1267" s="197"/>
      <c r="M1267" s="197"/>
      <c r="N1267" s="291" t="s">
        <v>2755</v>
      </c>
      <c r="S1267" s="575"/>
      <c r="T1267" s="546" t="s">
        <v>1322</v>
      </c>
      <c r="U1267" s="623" t="s">
        <v>2070</v>
      </c>
      <c r="V1267" s="546">
        <v>320</v>
      </c>
      <c r="W1267" s="546">
        <v>820</v>
      </c>
      <c r="X1267" s="546">
        <v>2.6</v>
      </c>
      <c r="Y1267" s="219">
        <v>2.5625</v>
      </c>
      <c r="Z1267" s="196"/>
      <c r="AA1267" s="196"/>
      <c r="AB1267" s="196"/>
      <c r="AC1267" s="196"/>
      <c r="AD1267" s="211">
        <v>2.5625</v>
      </c>
      <c r="AE1267" s="196"/>
      <c r="AF1267" s="635" t="s">
        <v>1373</v>
      </c>
    </row>
    <row r="1268" spans="1:32" hidden="1" x14ac:dyDescent="0.3">
      <c r="A1268" s="421"/>
      <c r="B1268" s="11" t="s">
        <v>2756</v>
      </c>
      <c r="C1268" s="13" t="s">
        <v>82</v>
      </c>
      <c r="D1268" s="11">
        <v>18</v>
      </c>
      <c r="E1268" s="11">
        <v>35</v>
      </c>
      <c r="F1268" s="153"/>
      <c r="G1268" s="220">
        <f>Tabla14914[[#This Row],[PPF (µmol/s)]]/Tabla14914[[#This Row],[Power use (W)]]</f>
        <v>1.9444444444444444</v>
      </c>
      <c r="H1268" s="197"/>
      <c r="I1268" s="197"/>
      <c r="J1268" s="197"/>
      <c r="K1268" s="197"/>
      <c r="L1268" s="197"/>
      <c r="M1268" s="197"/>
      <c r="N1268" s="291" t="s">
        <v>2758</v>
      </c>
      <c r="S1268" s="4"/>
      <c r="T1268" s="11" t="s">
        <v>1323</v>
      </c>
      <c r="U1268" s="96" t="s">
        <v>2070</v>
      </c>
      <c r="V1268" s="11">
        <v>640</v>
      </c>
      <c r="W1268" s="11">
        <v>1640</v>
      </c>
      <c r="X1268" s="11">
        <v>2.6</v>
      </c>
      <c r="Y1268" s="219">
        <v>2.5625</v>
      </c>
      <c r="Z1268" s="196"/>
      <c r="AA1268" s="196"/>
      <c r="AB1268" s="196"/>
      <c r="AC1268" s="196"/>
      <c r="AD1268" s="211">
        <v>2.5625</v>
      </c>
      <c r="AE1268" s="196"/>
      <c r="AF1268" s="68" t="s">
        <v>1374</v>
      </c>
    </row>
    <row r="1269" spans="1:32" hidden="1" x14ac:dyDescent="0.3">
      <c r="A1269" s="510" t="s">
        <v>2760</v>
      </c>
      <c r="B1269" s="11" t="s">
        <v>2757</v>
      </c>
      <c r="C1269" s="13" t="s">
        <v>82</v>
      </c>
      <c r="D1269" s="11">
        <v>19</v>
      </c>
      <c r="E1269" s="11">
        <v>25</v>
      </c>
      <c r="F1269" s="153"/>
      <c r="G1269" s="220">
        <f>Tabla14914[[#This Row],[PPF (µmol/s)]]/Tabla14914[[#This Row],[Power use (W)]]</f>
        <v>1.3157894736842106</v>
      </c>
      <c r="H1269" s="197"/>
      <c r="I1269" s="197"/>
      <c r="J1269" s="197"/>
      <c r="K1269" s="197"/>
      <c r="L1269" s="197"/>
      <c r="M1269" s="197"/>
      <c r="N1269" s="291" t="s">
        <v>2759</v>
      </c>
      <c r="S1269" s="598" t="s">
        <v>1393</v>
      </c>
      <c r="T1269" s="545" t="s">
        <v>1390</v>
      </c>
      <c r="U1269" s="545" t="s">
        <v>2069</v>
      </c>
      <c r="V1269" s="545">
        <v>660</v>
      </c>
      <c r="W1269" s="545">
        <v>1782</v>
      </c>
      <c r="X1269" s="545">
        <v>2.7</v>
      </c>
      <c r="Y1269" s="219">
        <v>2.7</v>
      </c>
      <c r="Z1269" s="621"/>
      <c r="AA1269" s="621"/>
      <c r="AB1269" s="621"/>
      <c r="AC1269" s="621"/>
      <c r="AD1269" s="622">
        <v>2.7</v>
      </c>
      <c r="AE1269" s="621"/>
      <c r="AF1269" s="574" t="s">
        <v>252</v>
      </c>
    </row>
    <row r="1270" spans="1:32" hidden="1" x14ac:dyDescent="0.3">
      <c r="A1270" s="421" t="s">
        <v>2762</v>
      </c>
      <c r="B1270" s="11"/>
      <c r="C1270" s="11"/>
      <c r="D1270" s="11"/>
      <c r="E1270" s="11"/>
      <c r="F1270" s="11"/>
      <c r="G1270" s="224"/>
      <c r="H1270" s="197"/>
      <c r="I1270" s="197"/>
      <c r="J1270" s="197"/>
      <c r="K1270" s="197"/>
      <c r="L1270" s="197"/>
      <c r="M1270" s="197"/>
      <c r="N1270" s="286"/>
      <c r="S1270" s="11" t="s">
        <v>1394</v>
      </c>
      <c r="T1270" s="11" t="s">
        <v>1389</v>
      </c>
      <c r="U1270" s="11" t="s">
        <v>2069</v>
      </c>
      <c r="V1270" s="11">
        <v>630</v>
      </c>
      <c r="W1270" s="11">
        <v>1700</v>
      </c>
      <c r="X1270" s="11">
        <v>2.7</v>
      </c>
      <c r="Y1270" s="215">
        <v>2.6984126984126986</v>
      </c>
      <c r="Z1270" s="621"/>
      <c r="AA1270" s="621"/>
      <c r="AB1270" s="621"/>
      <c r="AC1270" s="621"/>
      <c r="AD1270" s="622">
        <v>2.6984126984126986</v>
      </c>
      <c r="AE1270" s="621"/>
      <c r="AF1270" s="4" t="s">
        <v>252</v>
      </c>
    </row>
    <row r="1271" spans="1:32" hidden="1" x14ac:dyDescent="0.3">
      <c r="A1271" s="429" t="s">
        <v>2772</v>
      </c>
      <c r="B1271" s="13"/>
      <c r="C1271" s="13"/>
      <c r="D1271" s="13"/>
      <c r="E1271" s="13"/>
      <c r="F1271" s="13"/>
      <c r="G1271" s="224"/>
      <c r="H1271" s="197"/>
      <c r="I1271" s="197"/>
      <c r="J1271" s="197"/>
      <c r="K1271" s="197"/>
      <c r="L1271" s="197"/>
      <c r="M1271" s="197"/>
      <c r="N1271" s="339"/>
      <c r="S1271" s="4"/>
      <c r="T1271" s="11" t="s">
        <v>1392</v>
      </c>
      <c r="U1271" s="11" t="s">
        <v>2071</v>
      </c>
      <c r="V1271" s="11">
        <v>330</v>
      </c>
      <c r="W1271" s="11">
        <v>891</v>
      </c>
      <c r="X1271" s="11">
        <v>2.7</v>
      </c>
      <c r="Y1271" s="215">
        <v>2.7</v>
      </c>
      <c r="Z1271" s="621"/>
      <c r="AA1271" s="621"/>
      <c r="AB1271" s="621"/>
      <c r="AC1271" s="621"/>
      <c r="AD1271" s="622">
        <v>2.7</v>
      </c>
      <c r="AE1271" s="621"/>
      <c r="AF1271" s="4" t="s">
        <v>252</v>
      </c>
    </row>
    <row r="1272" spans="1:32" ht="18.600000000000001" hidden="1" thickBot="1" x14ac:dyDescent="0.4">
      <c r="A1272" s="56" t="s">
        <v>2763</v>
      </c>
      <c r="B1272" s="53"/>
      <c r="C1272" s="27"/>
      <c r="D1272" s="27"/>
      <c r="E1272" s="27"/>
      <c r="F1272" s="27"/>
      <c r="G1272" s="522"/>
      <c r="H1272" s="27"/>
      <c r="I1272" s="27"/>
      <c r="J1272" s="27"/>
      <c r="K1272" s="27"/>
      <c r="L1272" s="27"/>
      <c r="M1272" s="27"/>
      <c r="N1272" s="287"/>
      <c r="S1272" s="562"/>
      <c r="T1272" s="546" t="s">
        <v>1423</v>
      </c>
      <c r="U1272" s="546" t="s">
        <v>2116</v>
      </c>
      <c r="V1272" s="546">
        <v>10</v>
      </c>
      <c r="W1272" s="546">
        <v>21</v>
      </c>
      <c r="X1272" s="546">
        <v>2.1</v>
      </c>
      <c r="Y1272" s="215">
        <v>2.1</v>
      </c>
      <c r="Z1272" s="197"/>
      <c r="AA1272" s="197"/>
      <c r="AB1272" s="197"/>
      <c r="AC1272" s="226">
        <v>2.1</v>
      </c>
      <c r="AD1272" s="197"/>
      <c r="AE1272" s="197"/>
      <c r="AF1272" s="562" t="s">
        <v>1440</v>
      </c>
    </row>
    <row r="1273" spans="1:32" hidden="1" x14ac:dyDescent="0.3">
      <c r="A1273" s="435" t="s">
        <v>2770</v>
      </c>
      <c r="B1273" s="26" t="s">
        <v>2764</v>
      </c>
      <c r="C1273" s="26" t="s">
        <v>2082</v>
      </c>
      <c r="D1273" s="26">
        <v>240</v>
      </c>
      <c r="E1273" s="26">
        <v>575</v>
      </c>
      <c r="F1273" s="265">
        <v>2.2999999999999998</v>
      </c>
      <c r="G1273" s="260">
        <f>Tabla14914[[#This Row],[PPF (µmol/s)]]/Tabla14914[[#This Row],[Power use (W)]]</f>
        <v>2.3958333333333335</v>
      </c>
      <c r="H1273" s="197"/>
      <c r="I1273" s="197"/>
      <c r="J1273" s="197"/>
      <c r="K1273" s="197">
        <v>2.2999999999999998</v>
      </c>
      <c r="L1273" s="197"/>
      <c r="M1273" s="197"/>
      <c r="N1273" s="66" t="s">
        <v>2767</v>
      </c>
      <c r="S1273" s="4"/>
      <c r="T1273" s="11" t="s">
        <v>1424</v>
      </c>
      <c r="U1273" s="11" t="s">
        <v>2116</v>
      </c>
      <c r="V1273" s="11">
        <v>15</v>
      </c>
      <c r="W1273" s="11">
        <v>32</v>
      </c>
      <c r="X1273" s="11">
        <v>2.1</v>
      </c>
      <c r="Y1273" s="215">
        <v>2.1333333333333333</v>
      </c>
      <c r="Z1273" s="197"/>
      <c r="AA1273" s="197"/>
      <c r="AB1273" s="197"/>
      <c r="AC1273" s="226">
        <v>2.1333333333333333</v>
      </c>
      <c r="AD1273" s="197"/>
      <c r="AE1273" s="197"/>
      <c r="AF1273" s="4" t="s">
        <v>1439</v>
      </c>
    </row>
    <row r="1274" spans="1:32" hidden="1" x14ac:dyDescent="0.3">
      <c r="A1274" s="35" t="s">
        <v>2771</v>
      </c>
      <c r="B1274" s="11" t="s">
        <v>2765</v>
      </c>
      <c r="C1274" s="11" t="s">
        <v>2065</v>
      </c>
      <c r="D1274" s="11">
        <v>300</v>
      </c>
      <c r="E1274" s="11">
        <v>690</v>
      </c>
      <c r="F1274" s="170">
        <v>2.58</v>
      </c>
      <c r="G1274" s="260">
        <f>Tabla14914[[#This Row],[PPF (µmol/s)]]/Tabla14914[[#This Row],[Power use (W)]]</f>
        <v>2.2999999999999998</v>
      </c>
      <c r="H1274" s="197"/>
      <c r="I1274" s="197"/>
      <c r="J1274" s="197"/>
      <c r="K1274" s="197"/>
      <c r="L1274" s="197">
        <v>2.58</v>
      </c>
      <c r="M1274" s="197"/>
      <c r="N1274" s="66" t="s">
        <v>2768</v>
      </c>
      <c r="S1274" s="562"/>
      <c r="T1274" s="546" t="s">
        <v>1425</v>
      </c>
      <c r="U1274" s="546" t="s">
        <v>2116</v>
      </c>
      <c r="V1274" s="546">
        <v>30</v>
      </c>
      <c r="W1274" s="546">
        <v>66</v>
      </c>
      <c r="X1274" s="546">
        <v>2.2000000000000002</v>
      </c>
      <c r="Y1274" s="215">
        <v>2.2000000000000002</v>
      </c>
      <c r="Z1274" s="197"/>
      <c r="AA1274" s="197"/>
      <c r="AB1274" s="197"/>
      <c r="AC1274" s="226">
        <v>2.2000000000000002</v>
      </c>
      <c r="AD1274" s="197"/>
      <c r="AE1274" s="197"/>
      <c r="AF1274" s="562" t="s">
        <v>1441</v>
      </c>
    </row>
    <row r="1275" spans="1:32" hidden="1" x14ac:dyDescent="0.3">
      <c r="A1275" s="280" t="s">
        <v>2019</v>
      </c>
      <c r="B1275" s="13" t="s">
        <v>2766</v>
      </c>
      <c r="C1275" s="13" t="s">
        <v>2065</v>
      </c>
      <c r="D1275" s="13">
        <v>600</v>
      </c>
      <c r="E1275" s="13">
        <v>1380</v>
      </c>
      <c r="F1275" s="175">
        <v>2.58</v>
      </c>
      <c r="G1275" s="260">
        <f>Tabla14914[[#This Row],[PPF (µmol/s)]]/Tabla14914[[#This Row],[Power use (W)]]</f>
        <v>2.2999999999999998</v>
      </c>
      <c r="H1275" s="197"/>
      <c r="I1275" s="197"/>
      <c r="J1275" s="197"/>
      <c r="K1275" s="197"/>
      <c r="L1275" s="197">
        <v>2.58</v>
      </c>
      <c r="M1275" s="197"/>
      <c r="N1275" s="76" t="s">
        <v>2769</v>
      </c>
      <c r="S1275" s="30" t="s">
        <v>1452</v>
      </c>
      <c r="T1275" s="14" t="s">
        <v>1449</v>
      </c>
      <c r="U1275" s="14" t="s">
        <v>2070</v>
      </c>
      <c r="V1275" s="14">
        <v>545</v>
      </c>
      <c r="W1275" s="14">
        <v>1200</v>
      </c>
      <c r="X1275" s="14">
        <v>2.2000000000000002</v>
      </c>
      <c r="Y1275" s="219">
        <v>2.2018348623853212</v>
      </c>
      <c r="Z1275" s="204"/>
      <c r="AA1275" s="204"/>
      <c r="AB1275" s="204"/>
      <c r="AC1275" s="296">
        <v>2.2018348623853212</v>
      </c>
      <c r="AD1275" s="204"/>
      <c r="AE1275" s="204"/>
      <c r="AF1275" s="6" t="s">
        <v>1450</v>
      </c>
    </row>
    <row r="1276" spans="1:32" ht="18.600000000000001" hidden="1" thickBot="1" x14ac:dyDescent="0.4">
      <c r="A1276" s="56" t="s">
        <v>2773</v>
      </c>
      <c r="B1276" s="53"/>
      <c r="C1276" s="27"/>
      <c r="D1276" s="27"/>
      <c r="E1276" s="27"/>
      <c r="F1276" s="27"/>
      <c r="G1276" s="522"/>
      <c r="H1276" s="27"/>
      <c r="I1276" s="27"/>
      <c r="J1276" s="27"/>
      <c r="K1276" s="27"/>
      <c r="L1276" s="27"/>
      <c r="M1276" s="27"/>
      <c r="N1276" s="16"/>
      <c r="S1276" s="546" t="s">
        <v>1453</v>
      </c>
      <c r="T1276" s="546" t="s">
        <v>1451</v>
      </c>
      <c r="U1276" s="545" t="s">
        <v>2069</v>
      </c>
      <c r="V1276" s="546">
        <v>715</v>
      </c>
      <c r="W1276" s="546">
        <v>1600</v>
      </c>
      <c r="X1276" s="546">
        <v>2.2000000000000002</v>
      </c>
      <c r="Y1276" s="219">
        <v>2.2377622377622379</v>
      </c>
      <c r="Z1276" s="196"/>
      <c r="AA1276" s="196"/>
      <c r="AB1276" s="196"/>
      <c r="AC1276" s="296">
        <v>2.2377622377622379</v>
      </c>
      <c r="AD1276" s="196"/>
      <c r="AE1276" s="196"/>
      <c r="AF1276" s="574" t="s">
        <v>1450</v>
      </c>
    </row>
    <row r="1277" spans="1:32" hidden="1" x14ac:dyDescent="0.3">
      <c r="A1277" s="428" t="s">
        <v>2792</v>
      </c>
      <c r="B1277" s="14" t="s">
        <v>2774</v>
      </c>
      <c r="C1277" s="11" t="s">
        <v>424</v>
      </c>
      <c r="D1277" s="14">
        <v>330</v>
      </c>
      <c r="E1277" s="14">
        <v>891</v>
      </c>
      <c r="F1277" s="14">
        <v>2.7</v>
      </c>
      <c r="G1277" s="493">
        <f>Tabla14914[[#This Row],[PPF (µmol/s)]]/Tabla14914[[#This Row],[Power use (W)]]</f>
        <v>2.7</v>
      </c>
      <c r="H1277" s="197"/>
      <c r="I1277" s="197"/>
      <c r="J1277" s="197"/>
      <c r="K1277" s="197"/>
      <c r="L1277" s="226">
        <v>2.7</v>
      </c>
      <c r="M1277" s="197"/>
      <c r="N1277" s="6" t="s">
        <v>2778</v>
      </c>
      <c r="S1277" s="546" t="s">
        <v>1466</v>
      </c>
      <c r="T1277" s="546" t="s">
        <v>1459</v>
      </c>
      <c r="U1277" s="545" t="s">
        <v>2118</v>
      </c>
      <c r="V1277" s="546">
        <v>850</v>
      </c>
      <c r="W1277" s="619"/>
      <c r="X1277" s="170">
        <v>2.6</v>
      </c>
      <c r="Y1277" s="602">
        <v>0</v>
      </c>
      <c r="Z1277" s="197"/>
      <c r="AA1277" s="197"/>
      <c r="AB1277" s="197"/>
      <c r="AC1277" s="197"/>
      <c r="AD1277" s="226">
        <v>2.6</v>
      </c>
      <c r="AE1277" s="197"/>
      <c r="AF1277" s="562" t="s">
        <v>1462</v>
      </c>
    </row>
    <row r="1278" spans="1:32" hidden="1" x14ac:dyDescent="0.3">
      <c r="A1278" s="42" t="s">
        <v>2793</v>
      </c>
      <c r="B1278" s="13" t="s">
        <v>2775</v>
      </c>
      <c r="C1278" s="11" t="s">
        <v>424</v>
      </c>
      <c r="D1278" s="13">
        <v>530</v>
      </c>
      <c r="E1278" s="13">
        <v>1431</v>
      </c>
      <c r="F1278" s="13">
        <v>2.7</v>
      </c>
      <c r="G1278" s="493">
        <f>Tabla14914[[#This Row],[PPF (µmol/s)]]/Tabla14914[[#This Row],[Power use (W)]]</f>
        <v>2.7</v>
      </c>
      <c r="H1278" s="197"/>
      <c r="I1278" s="197"/>
      <c r="J1278" s="197"/>
      <c r="K1278" s="197"/>
      <c r="L1278" s="226">
        <v>2.7</v>
      </c>
      <c r="M1278" s="197"/>
      <c r="N1278" s="6" t="s">
        <v>2779</v>
      </c>
      <c r="S1278" s="4" t="s">
        <v>1486</v>
      </c>
      <c r="T1278" s="11" t="s">
        <v>1461</v>
      </c>
      <c r="U1278" s="14" t="s">
        <v>2100</v>
      </c>
      <c r="V1278" s="11">
        <v>635</v>
      </c>
      <c r="W1278" s="619"/>
      <c r="X1278" s="170">
        <v>2.2999999999999998</v>
      </c>
      <c r="Y1278" s="77">
        <v>0</v>
      </c>
      <c r="Z1278" s="197"/>
      <c r="AA1278" s="197"/>
      <c r="AB1278" s="197"/>
      <c r="AC1278" s="226">
        <v>2.2999999999999998</v>
      </c>
      <c r="AD1278" s="197"/>
      <c r="AE1278" s="197"/>
      <c r="AF1278" s="4" t="s">
        <v>1464</v>
      </c>
    </row>
    <row r="1279" spans="1:32" hidden="1" x14ac:dyDescent="0.3">
      <c r="A1279" s="280" t="s">
        <v>2019</v>
      </c>
      <c r="B1279" s="11" t="s">
        <v>2776</v>
      </c>
      <c r="C1279" s="11" t="s">
        <v>424</v>
      </c>
      <c r="D1279" s="11">
        <v>40</v>
      </c>
      <c r="E1279" s="11">
        <v>108</v>
      </c>
      <c r="F1279" s="11">
        <v>2.7</v>
      </c>
      <c r="G1279" s="493">
        <f>Tabla14914[[#This Row],[PPF (µmol/s)]]/Tabla14914[[#This Row],[Power use (W)]]</f>
        <v>2.7</v>
      </c>
      <c r="H1279" s="197"/>
      <c r="I1279" s="197"/>
      <c r="J1279" s="197"/>
      <c r="K1279" s="197"/>
      <c r="L1279" s="226">
        <v>2.7</v>
      </c>
      <c r="M1279" s="197"/>
      <c r="N1279" s="6" t="s">
        <v>2780</v>
      </c>
      <c r="S1279" s="30" t="s">
        <v>1553</v>
      </c>
      <c r="T1279" s="14" t="s">
        <v>1542</v>
      </c>
      <c r="U1279" s="14" t="s">
        <v>2071</v>
      </c>
      <c r="V1279" s="14">
        <v>160</v>
      </c>
      <c r="W1279" s="14">
        <v>375</v>
      </c>
      <c r="X1279" s="14">
        <v>2.4</v>
      </c>
      <c r="Y1279" s="219">
        <v>2.34375</v>
      </c>
      <c r="Z1279" s="196"/>
      <c r="AA1279" s="196"/>
      <c r="AB1279" s="196"/>
      <c r="AC1279" s="211">
        <v>2.34375</v>
      </c>
      <c r="AD1279" s="196"/>
      <c r="AE1279" s="196"/>
      <c r="AF1279" s="6" t="s">
        <v>1290</v>
      </c>
    </row>
    <row r="1280" spans="1:32" hidden="1" x14ac:dyDescent="0.3">
      <c r="A1280" s="421"/>
      <c r="B1280" s="11" t="s">
        <v>2777</v>
      </c>
      <c r="C1280" s="11" t="s">
        <v>424</v>
      </c>
      <c r="D1280" s="11">
        <v>60</v>
      </c>
      <c r="E1280" s="11">
        <v>162</v>
      </c>
      <c r="F1280" s="11">
        <v>2.7</v>
      </c>
      <c r="G1280" s="493">
        <f>Tabla14914[[#This Row],[PPF (µmol/s)]]/Tabla14914[[#This Row],[Power use (W)]]</f>
        <v>2.7</v>
      </c>
      <c r="H1280" s="197"/>
      <c r="I1280" s="197"/>
      <c r="J1280" s="197"/>
      <c r="K1280" s="197"/>
      <c r="L1280" s="226">
        <v>2.7</v>
      </c>
      <c r="M1280" s="197"/>
      <c r="N1280" s="4" t="s">
        <v>2781</v>
      </c>
      <c r="S1280" s="546" t="s">
        <v>1554</v>
      </c>
      <c r="T1280" s="545" t="s">
        <v>1543</v>
      </c>
      <c r="U1280" s="545" t="s">
        <v>2071</v>
      </c>
      <c r="V1280" s="546">
        <v>320</v>
      </c>
      <c r="W1280" s="546">
        <v>750</v>
      </c>
      <c r="X1280" s="546">
        <v>2.4</v>
      </c>
      <c r="Y1280" s="219">
        <v>2.34375</v>
      </c>
      <c r="Z1280" s="196"/>
      <c r="AA1280" s="196"/>
      <c r="AB1280" s="196"/>
      <c r="AC1280" s="211">
        <v>2.34375</v>
      </c>
      <c r="AD1280" s="196"/>
      <c r="AE1280" s="196"/>
      <c r="AF1280" s="574" t="s">
        <v>1290</v>
      </c>
    </row>
    <row r="1281" spans="1:32" hidden="1" x14ac:dyDescent="0.3">
      <c r="A1281" s="421"/>
      <c r="B1281" s="11" t="s">
        <v>2782</v>
      </c>
      <c r="C1281" s="13" t="s">
        <v>2071</v>
      </c>
      <c r="D1281" s="11">
        <v>240</v>
      </c>
      <c r="E1281" s="11">
        <v>648</v>
      </c>
      <c r="F1281" s="11">
        <v>2.7</v>
      </c>
      <c r="G1281" s="493">
        <f>Tabla14914[[#This Row],[PPF (µmol/s)]]/Tabla14914[[#This Row],[Power use (W)]]</f>
        <v>2.7</v>
      </c>
      <c r="H1281" s="197"/>
      <c r="I1281" s="197"/>
      <c r="J1281" s="197"/>
      <c r="K1281" s="197"/>
      <c r="L1281" s="226">
        <v>2.7</v>
      </c>
      <c r="M1281" s="197"/>
      <c r="N1281" s="4" t="s">
        <v>2778</v>
      </c>
      <c r="S1281" s="280" t="s">
        <v>2019</v>
      </c>
      <c r="T1281" s="14" t="s">
        <v>1544</v>
      </c>
      <c r="U1281" s="14" t="s">
        <v>2069</v>
      </c>
      <c r="V1281" s="11">
        <v>320</v>
      </c>
      <c r="W1281" s="11">
        <v>750</v>
      </c>
      <c r="X1281" s="11">
        <v>2.4</v>
      </c>
      <c r="Y1281" s="219">
        <v>2.34375</v>
      </c>
      <c r="Z1281" s="196"/>
      <c r="AA1281" s="196"/>
      <c r="AB1281" s="196"/>
      <c r="AC1281" s="211">
        <v>2.34375</v>
      </c>
      <c r="AD1281" s="196"/>
      <c r="AE1281" s="196"/>
      <c r="AF1281" s="6" t="s">
        <v>1290</v>
      </c>
    </row>
    <row r="1282" spans="1:32" hidden="1" x14ac:dyDescent="0.3">
      <c r="A1282" s="421"/>
      <c r="B1282" s="11" t="s">
        <v>2783</v>
      </c>
      <c r="C1282" s="13" t="s">
        <v>2070</v>
      </c>
      <c r="D1282" s="11">
        <v>320</v>
      </c>
      <c r="E1282" s="11">
        <v>864</v>
      </c>
      <c r="F1282" s="11">
        <v>2.7</v>
      </c>
      <c r="G1282" s="493">
        <f>Tabla14914[[#This Row],[PPF (µmol/s)]]/Tabla14914[[#This Row],[Power use (W)]]</f>
        <v>2.7</v>
      </c>
      <c r="H1282" s="197"/>
      <c r="I1282" s="197"/>
      <c r="J1282" s="197"/>
      <c r="K1282" s="197"/>
      <c r="L1282" s="226">
        <v>2.7</v>
      </c>
      <c r="M1282" s="197"/>
      <c r="N1282" s="4" t="s">
        <v>2778</v>
      </c>
      <c r="S1282" s="562"/>
      <c r="T1282" s="545" t="s">
        <v>1545</v>
      </c>
      <c r="U1282" s="545" t="s">
        <v>2069</v>
      </c>
      <c r="V1282" s="546">
        <v>630</v>
      </c>
      <c r="W1282" s="546">
        <v>1500</v>
      </c>
      <c r="X1282" s="546">
        <v>2.4</v>
      </c>
      <c r="Y1282" s="219">
        <v>2.3809523809523809</v>
      </c>
      <c r="Z1282" s="196"/>
      <c r="AA1282" s="196"/>
      <c r="AB1282" s="196"/>
      <c r="AC1282" s="211">
        <v>2.3809523809523809</v>
      </c>
      <c r="AD1282" s="196"/>
      <c r="AE1282" s="196"/>
      <c r="AF1282" s="574" t="s">
        <v>1290</v>
      </c>
    </row>
    <row r="1283" spans="1:32" hidden="1" x14ac:dyDescent="0.3">
      <c r="A1283" s="421"/>
      <c r="B1283" s="11" t="s">
        <v>2784</v>
      </c>
      <c r="C1283" s="13" t="s">
        <v>2069</v>
      </c>
      <c r="D1283" s="11">
        <v>480</v>
      </c>
      <c r="E1283" s="11">
        <v>1296</v>
      </c>
      <c r="F1283" s="11">
        <v>2.7</v>
      </c>
      <c r="G1283" s="493">
        <f>Tabla14914[[#This Row],[PPF (µmol/s)]]/Tabla14914[[#This Row],[Power use (W)]]</f>
        <v>2.7</v>
      </c>
      <c r="H1283" s="197"/>
      <c r="I1283" s="197"/>
      <c r="J1283" s="197"/>
      <c r="K1283" s="197"/>
      <c r="L1283" s="226">
        <v>2.7</v>
      </c>
      <c r="M1283" s="197"/>
      <c r="N1283" s="4" t="s">
        <v>2778</v>
      </c>
      <c r="S1283" s="4"/>
      <c r="T1283" s="14" t="s">
        <v>1546</v>
      </c>
      <c r="U1283" s="14" t="s">
        <v>2071</v>
      </c>
      <c r="V1283" s="11">
        <v>160</v>
      </c>
      <c r="W1283" s="11">
        <v>375</v>
      </c>
      <c r="X1283" s="11">
        <v>2.4</v>
      </c>
      <c r="Y1283" s="219">
        <v>2.34375</v>
      </c>
      <c r="Z1283" s="196"/>
      <c r="AA1283" s="196"/>
      <c r="AB1283" s="196"/>
      <c r="AC1283" s="211">
        <v>2.34375</v>
      </c>
      <c r="AD1283" s="196"/>
      <c r="AE1283" s="196"/>
      <c r="AF1283" s="6" t="s">
        <v>1290</v>
      </c>
    </row>
    <row r="1284" spans="1:32" hidden="1" x14ac:dyDescent="0.3">
      <c r="A1284" s="421"/>
      <c r="B1284" s="11" t="s">
        <v>2785</v>
      </c>
      <c r="C1284" s="13" t="s">
        <v>2068</v>
      </c>
      <c r="D1284" s="11">
        <v>660</v>
      </c>
      <c r="E1284" s="11">
        <v>1782</v>
      </c>
      <c r="F1284" s="11">
        <v>2.7</v>
      </c>
      <c r="G1284" s="493">
        <f>Tabla14914[[#This Row],[PPF (µmol/s)]]/Tabla14914[[#This Row],[Power use (W)]]</f>
        <v>2.7</v>
      </c>
      <c r="H1284" s="197"/>
      <c r="I1284" s="197"/>
      <c r="J1284" s="197"/>
      <c r="K1284" s="197"/>
      <c r="L1284" s="226">
        <v>2.7</v>
      </c>
      <c r="M1284" s="197"/>
      <c r="N1284" s="4" t="s">
        <v>2787</v>
      </c>
      <c r="S1284" s="562"/>
      <c r="T1284" s="545" t="s">
        <v>1547</v>
      </c>
      <c r="U1284" s="545" t="s">
        <v>2071</v>
      </c>
      <c r="V1284" s="546">
        <v>320</v>
      </c>
      <c r="W1284" s="546">
        <v>750</v>
      </c>
      <c r="X1284" s="546">
        <v>2.4</v>
      </c>
      <c r="Y1284" s="219">
        <v>2.34375</v>
      </c>
      <c r="Z1284" s="196"/>
      <c r="AA1284" s="196"/>
      <c r="AB1284" s="196"/>
      <c r="AC1284" s="211">
        <v>2.34375</v>
      </c>
      <c r="AD1284" s="196"/>
      <c r="AE1284" s="196"/>
      <c r="AF1284" s="574" t="s">
        <v>1290</v>
      </c>
    </row>
    <row r="1285" spans="1:32" hidden="1" x14ac:dyDescent="0.3">
      <c r="A1285" s="421"/>
      <c r="B1285" s="11" t="s">
        <v>2788</v>
      </c>
      <c r="C1285" s="13" t="s">
        <v>82</v>
      </c>
      <c r="D1285" s="11">
        <v>50</v>
      </c>
      <c r="E1285" s="11">
        <v>135</v>
      </c>
      <c r="F1285" s="11">
        <v>2.7</v>
      </c>
      <c r="G1285" s="493">
        <f>Tabla14914[[#This Row],[PPF (µmol/s)]]/Tabla14914[[#This Row],[Power use (W)]]</f>
        <v>2.7</v>
      </c>
      <c r="H1285" s="197"/>
      <c r="I1285" s="197"/>
      <c r="J1285" s="197"/>
      <c r="K1285" s="197"/>
      <c r="L1285" s="226">
        <v>2.7</v>
      </c>
      <c r="M1285" s="197"/>
      <c r="N1285" s="4" t="s">
        <v>2786</v>
      </c>
      <c r="S1285" s="4"/>
      <c r="T1285" s="14" t="s">
        <v>1548</v>
      </c>
      <c r="U1285" s="14" t="s">
        <v>2069</v>
      </c>
      <c r="V1285" s="11">
        <v>320</v>
      </c>
      <c r="W1285" s="11">
        <v>750</v>
      </c>
      <c r="X1285" s="11">
        <v>2.4</v>
      </c>
      <c r="Y1285" s="219">
        <v>2.34375</v>
      </c>
      <c r="Z1285" s="196"/>
      <c r="AA1285" s="196"/>
      <c r="AB1285" s="196"/>
      <c r="AC1285" s="211">
        <v>2.34375</v>
      </c>
      <c r="AD1285" s="196"/>
      <c r="AE1285" s="196"/>
      <c r="AF1285" s="6" t="s">
        <v>1290</v>
      </c>
    </row>
    <row r="1286" spans="1:32" hidden="1" x14ac:dyDescent="0.3">
      <c r="A1286" s="421"/>
      <c r="B1286" s="11" t="s">
        <v>2789</v>
      </c>
      <c r="C1286" s="13" t="s">
        <v>82</v>
      </c>
      <c r="D1286" s="11">
        <v>85</v>
      </c>
      <c r="E1286" s="11">
        <v>230</v>
      </c>
      <c r="F1286" s="11">
        <v>2.7</v>
      </c>
      <c r="G1286" s="493">
        <f>Tabla14914[[#This Row],[PPF (µmol/s)]]/Tabla14914[[#This Row],[Power use (W)]]</f>
        <v>2.7058823529411766</v>
      </c>
      <c r="H1286" s="197"/>
      <c r="I1286" s="197"/>
      <c r="J1286" s="197"/>
      <c r="K1286" s="197"/>
      <c r="L1286" s="226">
        <v>2.7058823529411766</v>
      </c>
      <c r="M1286" s="197"/>
      <c r="N1286" s="4" t="s">
        <v>2786</v>
      </c>
      <c r="S1286" s="562"/>
      <c r="T1286" s="545" t="s">
        <v>1549</v>
      </c>
      <c r="U1286" s="545" t="s">
        <v>2069</v>
      </c>
      <c r="V1286" s="546">
        <v>630</v>
      </c>
      <c r="W1286" s="546">
        <v>375</v>
      </c>
      <c r="X1286" s="170">
        <v>2.4</v>
      </c>
      <c r="Y1286" s="609">
        <v>0.59523809523809523</v>
      </c>
      <c r="Z1286" s="196"/>
      <c r="AA1286" s="196"/>
      <c r="AB1286" s="196"/>
      <c r="AC1286" s="211">
        <v>2.4</v>
      </c>
      <c r="AD1286" s="196"/>
      <c r="AE1286" s="196"/>
      <c r="AF1286" s="574" t="s">
        <v>1290</v>
      </c>
    </row>
    <row r="1287" spans="1:32" hidden="1" x14ac:dyDescent="0.3">
      <c r="A1287" s="429"/>
      <c r="B1287" s="13" t="s">
        <v>2790</v>
      </c>
      <c r="C1287" s="13" t="s">
        <v>82</v>
      </c>
      <c r="D1287" s="13">
        <v>130</v>
      </c>
      <c r="E1287" s="13">
        <v>351</v>
      </c>
      <c r="F1287" s="13">
        <v>2.7</v>
      </c>
      <c r="G1287" s="493">
        <f>Tabla14914[[#This Row],[PPF (µmol/s)]]/Tabla14914[[#This Row],[Power use (W)]]</f>
        <v>2.7</v>
      </c>
      <c r="H1287" s="197"/>
      <c r="I1287" s="197"/>
      <c r="J1287" s="197"/>
      <c r="K1287" s="197"/>
      <c r="L1287" s="226">
        <v>2.7</v>
      </c>
      <c r="M1287" s="197"/>
      <c r="N1287" s="8" t="s">
        <v>2791</v>
      </c>
      <c r="S1287" s="11" t="s">
        <v>1572</v>
      </c>
      <c r="T1287" s="66" t="s">
        <v>1561</v>
      </c>
      <c r="U1287" s="96" t="s">
        <v>2068</v>
      </c>
      <c r="V1287" s="66">
        <v>650</v>
      </c>
      <c r="W1287" s="66">
        <v>1755</v>
      </c>
      <c r="X1287" s="66">
        <v>2.7</v>
      </c>
      <c r="Y1287" s="620">
        <v>2.7</v>
      </c>
      <c r="Z1287" s="621"/>
      <c r="AA1287" s="621"/>
      <c r="AB1287" s="621"/>
      <c r="AC1287" s="621"/>
      <c r="AD1287" s="622">
        <v>2.7</v>
      </c>
      <c r="AE1287" s="621"/>
      <c r="AF1287" s="66" t="s">
        <v>1563</v>
      </c>
    </row>
    <row r="1288" spans="1:32" ht="18.600000000000001" hidden="1" thickBot="1" x14ac:dyDescent="0.4">
      <c r="A1288" s="56" t="s">
        <v>2794</v>
      </c>
      <c r="B1288" s="53"/>
      <c r="C1288" s="27"/>
      <c r="D1288" s="27"/>
      <c r="E1288" s="27"/>
      <c r="F1288" s="27"/>
      <c r="G1288" s="522"/>
      <c r="H1288" s="27"/>
      <c r="I1288" s="27"/>
      <c r="J1288" s="27"/>
      <c r="K1288" s="27"/>
      <c r="L1288" s="27"/>
      <c r="M1288" s="27"/>
      <c r="N1288" s="16"/>
      <c r="S1288" s="598" t="s">
        <v>1612</v>
      </c>
      <c r="T1288" s="545" t="s">
        <v>1598</v>
      </c>
      <c r="U1288" s="545" t="s">
        <v>2068</v>
      </c>
      <c r="V1288" s="545">
        <v>691</v>
      </c>
      <c r="W1288" s="545">
        <v>1550</v>
      </c>
      <c r="X1288" s="545">
        <v>2.2400000000000002</v>
      </c>
      <c r="Y1288" s="219">
        <v>2.2431259044862517</v>
      </c>
      <c r="Z1288" s="621"/>
      <c r="AA1288" s="621"/>
      <c r="AB1288" s="621"/>
      <c r="AC1288" s="622">
        <v>2.2431259044862517</v>
      </c>
      <c r="AD1288" s="621"/>
      <c r="AE1288" s="621"/>
      <c r="AF1288" s="574" t="s">
        <v>1603</v>
      </c>
    </row>
    <row r="1289" spans="1:32" hidden="1" x14ac:dyDescent="0.3">
      <c r="A1289" s="426" t="s">
        <v>2827</v>
      </c>
      <c r="B1289" s="14" t="s">
        <v>2795</v>
      </c>
      <c r="C1289" s="13" t="s">
        <v>308</v>
      </c>
      <c r="D1289" s="14">
        <v>440</v>
      </c>
      <c r="E1289" s="153"/>
      <c r="F1289" s="169">
        <v>2.5</v>
      </c>
      <c r="G1289" s="260">
        <f>Tabla14914[[#This Row],[PPF (µmol/s)]]/Tabla14914[[#This Row],[Power use (W)]]</f>
        <v>0</v>
      </c>
      <c r="H1289" s="197"/>
      <c r="I1289" s="197"/>
      <c r="J1289" s="197"/>
      <c r="K1289" s="197"/>
      <c r="L1289" s="226">
        <v>2.5</v>
      </c>
      <c r="M1289" s="197"/>
      <c r="N1289" s="6" t="s">
        <v>2803</v>
      </c>
      <c r="S1289" s="30" t="s">
        <v>1645</v>
      </c>
      <c r="T1289" s="14" t="s">
        <v>1633</v>
      </c>
      <c r="U1289" s="14" t="s">
        <v>2068</v>
      </c>
      <c r="V1289" s="14">
        <v>680</v>
      </c>
      <c r="W1289" s="14">
        <v>1700</v>
      </c>
      <c r="X1289" s="14">
        <v>2.5</v>
      </c>
      <c r="Y1289" s="219">
        <v>2.5</v>
      </c>
      <c r="Z1289" s="196"/>
      <c r="AA1289" s="196"/>
      <c r="AB1289" s="196"/>
      <c r="AC1289" s="196"/>
      <c r="AD1289" s="211">
        <v>2.5</v>
      </c>
      <c r="AE1289" s="196"/>
      <c r="AF1289" s="6" t="s">
        <v>1637</v>
      </c>
    </row>
    <row r="1290" spans="1:32" hidden="1" x14ac:dyDescent="0.3">
      <c r="A1290" s="35" t="s">
        <v>2828</v>
      </c>
      <c r="B1290" s="14" t="s">
        <v>2796</v>
      </c>
      <c r="C1290" s="13" t="s">
        <v>308</v>
      </c>
      <c r="D1290" s="11">
        <v>600</v>
      </c>
      <c r="E1290" s="153"/>
      <c r="F1290" s="170">
        <v>2.5</v>
      </c>
      <c r="G1290" s="260">
        <f>Tabla14914[[#This Row],[PPF (µmol/s)]]/Tabla14914[[#This Row],[Power use (W)]]</f>
        <v>0</v>
      </c>
      <c r="H1290" s="197"/>
      <c r="I1290" s="197"/>
      <c r="J1290" s="197"/>
      <c r="K1290" s="197"/>
      <c r="L1290" s="226">
        <v>2.5</v>
      </c>
      <c r="M1290" s="197"/>
      <c r="N1290" s="6" t="s">
        <v>2804</v>
      </c>
      <c r="S1290" s="546" t="s">
        <v>1646</v>
      </c>
      <c r="T1290" s="546" t="s">
        <v>1634</v>
      </c>
      <c r="U1290" s="545" t="s">
        <v>2068</v>
      </c>
      <c r="V1290" s="546">
        <v>560</v>
      </c>
      <c r="W1290" s="546">
        <v>1400</v>
      </c>
      <c r="X1290" s="546">
        <v>2.5</v>
      </c>
      <c r="Y1290" s="219">
        <v>2.5</v>
      </c>
      <c r="Z1290" s="196"/>
      <c r="AA1290" s="196"/>
      <c r="AB1290" s="196"/>
      <c r="AC1290" s="196"/>
      <c r="AD1290" s="211">
        <v>2.5</v>
      </c>
      <c r="AE1290" s="196"/>
      <c r="AF1290" s="574" t="s">
        <v>1637</v>
      </c>
    </row>
    <row r="1291" spans="1:32" hidden="1" x14ac:dyDescent="0.3">
      <c r="A1291" s="280" t="s">
        <v>2019</v>
      </c>
      <c r="B1291" s="14" t="s">
        <v>2797</v>
      </c>
      <c r="C1291" s="13" t="s">
        <v>308</v>
      </c>
      <c r="D1291" s="11">
        <v>800</v>
      </c>
      <c r="E1291" s="153"/>
      <c r="F1291" s="169">
        <v>2.5</v>
      </c>
      <c r="G1291" s="260">
        <f>Tabla14914[[#This Row],[PPF (µmol/s)]]/Tabla14914[[#This Row],[Power use (W)]]</f>
        <v>0</v>
      </c>
      <c r="H1291" s="197"/>
      <c r="I1291" s="197"/>
      <c r="J1291" s="197"/>
      <c r="K1291" s="197"/>
      <c r="L1291" s="226">
        <v>2.5</v>
      </c>
      <c r="M1291" s="197"/>
      <c r="N1291" s="6" t="s">
        <v>2805</v>
      </c>
      <c r="S1291" s="280" t="s">
        <v>2019</v>
      </c>
      <c r="T1291" s="11" t="s">
        <v>1635</v>
      </c>
      <c r="U1291" s="14" t="s">
        <v>2070</v>
      </c>
      <c r="V1291" s="11">
        <v>340</v>
      </c>
      <c r="W1291" s="11">
        <v>850</v>
      </c>
      <c r="X1291" s="11">
        <v>2.5</v>
      </c>
      <c r="Y1291" s="219">
        <v>2.5</v>
      </c>
      <c r="Z1291" s="196"/>
      <c r="AA1291" s="196"/>
      <c r="AB1291" s="196"/>
      <c r="AC1291" s="196"/>
      <c r="AD1291" s="211">
        <v>2.5</v>
      </c>
      <c r="AE1291" s="196"/>
      <c r="AF1291" s="6" t="s">
        <v>1638</v>
      </c>
    </row>
    <row r="1292" spans="1:32" hidden="1" x14ac:dyDescent="0.3">
      <c r="A1292" s="421"/>
      <c r="B1292" s="14" t="s">
        <v>2798</v>
      </c>
      <c r="C1292" s="13" t="s">
        <v>308</v>
      </c>
      <c r="D1292" s="11">
        <v>1000</v>
      </c>
      <c r="E1292" s="153"/>
      <c r="F1292" s="170">
        <v>2.5</v>
      </c>
      <c r="G1292" s="260">
        <f>Tabla14914[[#This Row],[PPF (µmol/s)]]/Tabla14914[[#This Row],[Power use (W)]]</f>
        <v>0</v>
      </c>
      <c r="H1292" s="197"/>
      <c r="I1292" s="197"/>
      <c r="J1292" s="197"/>
      <c r="K1292" s="197"/>
      <c r="L1292" s="226">
        <v>2.5</v>
      </c>
      <c r="M1292" s="197"/>
      <c r="N1292" s="6" t="s">
        <v>2806</v>
      </c>
      <c r="S1292" s="562"/>
      <c r="T1292" s="546" t="s">
        <v>1636</v>
      </c>
      <c r="U1292" s="545" t="s">
        <v>2070</v>
      </c>
      <c r="V1292" s="546">
        <v>340</v>
      </c>
      <c r="W1292" s="546">
        <v>850</v>
      </c>
      <c r="X1292" s="546">
        <v>2.5</v>
      </c>
      <c r="Y1292" s="219">
        <v>2.5</v>
      </c>
      <c r="Z1292" s="196"/>
      <c r="AA1292" s="196"/>
      <c r="AB1292" s="196"/>
      <c r="AC1292" s="196"/>
      <c r="AD1292" s="211">
        <v>2.5</v>
      </c>
      <c r="AE1292" s="196"/>
      <c r="AF1292" s="574" t="s">
        <v>1637</v>
      </c>
    </row>
    <row r="1293" spans="1:32" hidden="1" x14ac:dyDescent="0.3">
      <c r="A1293" s="421"/>
      <c r="B1293" s="14" t="s">
        <v>2799</v>
      </c>
      <c r="C1293" s="13" t="s">
        <v>308</v>
      </c>
      <c r="D1293" s="11">
        <v>440</v>
      </c>
      <c r="E1293" s="153"/>
      <c r="F1293" s="169">
        <v>2.5</v>
      </c>
      <c r="G1293" s="260">
        <f>Tabla14914[[#This Row],[PPF (µmol/s)]]/Tabla14914[[#This Row],[Power use (W)]]</f>
        <v>0</v>
      </c>
      <c r="H1293" s="197"/>
      <c r="I1293" s="197"/>
      <c r="J1293" s="197"/>
      <c r="K1293" s="197"/>
      <c r="L1293" s="226">
        <v>2.5</v>
      </c>
      <c r="M1293" s="197"/>
      <c r="N1293" s="6" t="s">
        <v>2803</v>
      </c>
      <c r="S1293" s="4"/>
      <c r="T1293" s="11" t="s">
        <v>1639</v>
      </c>
      <c r="U1293" s="14" t="s">
        <v>2072</v>
      </c>
      <c r="V1293" s="11">
        <v>170</v>
      </c>
      <c r="W1293" s="11">
        <v>425</v>
      </c>
      <c r="X1293" s="11">
        <v>2.5</v>
      </c>
      <c r="Y1293" s="215">
        <v>2.5</v>
      </c>
      <c r="Z1293" s="197"/>
      <c r="AA1293" s="197"/>
      <c r="AB1293" s="197"/>
      <c r="AC1293" s="197"/>
      <c r="AD1293" s="226">
        <v>2.5</v>
      </c>
      <c r="AE1293" s="197"/>
      <c r="AF1293" s="4" t="s">
        <v>1640</v>
      </c>
    </row>
    <row r="1294" spans="1:32" hidden="1" x14ac:dyDescent="0.3">
      <c r="A1294" s="429"/>
      <c r="B1294" s="14" t="s">
        <v>2800</v>
      </c>
      <c r="C1294" s="13" t="s">
        <v>308</v>
      </c>
      <c r="D1294" s="13">
        <v>600</v>
      </c>
      <c r="E1294" s="153"/>
      <c r="F1294" s="170">
        <v>2.5</v>
      </c>
      <c r="G1294" s="260">
        <f>Tabla14914[[#This Row],[PPF (µmol/s)]]/Tabla14914[[#This Row],[Power use (W)]]</f>
        <v>0</v>
      </c>
      <c r="H1294" s="197"/>
      <c r="I1294" s="197"/>
      <c r="J1294" s="197"/>
      <c r="K1294" s="197"/>
      <c r="L1294" s="226">
        <v>2.5</v>
      </c>
      <c r="M1294" s="197"/>
      <c r="N1294" s="6" t="s">
        <v>2804</v>
      </c>
      <c r="S1294" s="4"/>
      <c r="T1294" s="11" t="s">
        <v>1642</v>
      </c>
      <c r="U1294" s="14" t="s">
        <v>2068</v>
      </c>
      <c r="V1294" s="11">
        <v>620</v>
      </c>
      <c r="W1294" s="11">
        <v>1550</v>
      </c>
      <c r="X1294" s="11">
        <v>2.5</v>
      </c>
      <c r="Y1294" s="215">
        <v>2.5</v>
      </c>
      <c r="Z1294" s="197"/>
      <c r="AA1294" s="197"/>
      <c r="AB1294" s="197"/>
      <c r="AC1294" s="197"/>
      <c r="AD1294" s="226">
        <v>2.5</v>
      </c>
      <c r="AE1294" s="197"/>
      <c r="AF1294" s="4" t="s">
        <v>1637</v>
      </c>
    </row>
    <row r="1295" spans="1:32" hidden="1" x14ac:dyDescent="0.3">
      <c r="A1295" s="421"/>
      <c r="B1295" s="14" t="s">
        <v>2801</v>
      </c>
      <c r="C1295" s="13" t="s">
        <v>308</v>
      </c>
      <c r="D1295" s="11">
        <v>800</v>
      </c>
      <c r="E1295" s="153"/>
      <c r="F1295" s="169">
        <v>2.5</v>
      </c>
      <c r="G1295" s="260">
        <f>Tabla14914[[#This Row],[PPF (µmol/s)]]/Tabla14914[[#This Row],[Power use (W)]]</f>
        <v>0</v>
      </c>
      <c r="H1295" s="197"/>
      <c r="I1295" s="197"/>
      <c r="J1295" s="197"/>
      <c r="K1295" s="197"/>
      <c r="L1295" s="226">
        <v>2.5</v>
      </c>
      <c r="M1295" s="197"/>
      <c r="N1295" s="6" t="s">
        <v>2805</v>
      </c>
      <c r="S1295" s="562"/>
      <c r="T1295" s="546" t="s">
        <v>1643</v>
      </c>
      <c r="U1295" s="545" t="s">
        <v>2070</v>
      </c>
      <c r="V1295" s="546">
        <v>310</v>
      </c>
      <c r="W1295" s="546">
        <v>775</v>
      </c>
      <c r="X1295" s="546">
        <v>2.5</v>
      </c>
      <c r="Y1295" s="215">
        <v>2.5</v>
      </c>
      <c r="Z1295" s="197"/>
      <c r="AA1295" s="197"/>
      <c r="AB1295" s="197"/>
      <c r="AC1295" s="197"/>
      <c r="AD1295" s="226">
        <v>2.5</v>
      </c>
      <c r="AE1295" s="197"/>
      <c r="AF1295" s="562" t="s">
        <v>1637</v>
      </c>
    </row>
    <row r="1296" spans="1:32" hidden="1" x14ac:dyDescent="0.3">
      <c r="A1296" s="421"/>
      <c r="B1296" s="14" t="s">
        <v>2802</v>
      </c>
      <c r="C1296" s="13" t="s">
        <v>308</v>
      </c>
      <c r="D1296" s="11">
        <v>1000</v>
      </c>
      <c r="E1296" s="153"/>
      <c r="F1296" s="170">
        <v>2.5</v>
      </c>
      <c r="G1296" s="260">
        <f>Tabla14914[[#This Row],[PPF (µmol/s)]]/Tabla14914[[#This Row],[Power use (W)]]</f>
        <v>0</v>
      </c>
      <c r="H1296" s="197"/>
      <c r="I1296" s="197"/>
      <c r="J1296" s="197"/>
      <c r="K1296" s="197"/>
      <c r="L1296" s="226">
        <v>2.5</v>
      </c>
      <c r="M1296" s="197"/>
      <c r="N1296" s="6" t="s">
        <v>2806</v>
      </c>
      <c r="S1296" s="4"/>
      <c r="T1296" s="11" t="s">
        <v>1644</v>
      </c>
      <c r="U1296" s="14" t="s">
        <v>2070</v>
      </c>
      <c r="V1296" s="11">
        <v>310</v>
      </c>
      <c r="W1296" s="11">
        <v>775</v>
      </c>
      <c r="X1296" s="11">
        <v>2.5</v>
      </c>
      <c r="Y1296" s="219">
        <v>2.5</v>
      </c>
      <c r="Z1296" s="197"/>
      <c r="AA1296" s="197"/>
      <c r="AB1296" s="197"/>
      <c r="AC1296" s="197"/>
      <c r="AD1296" s="681">
        <v>2.5</v>
      </c>
      <c r="AE1296" s="197"/>
      <c r="AF1296" s="6" t="s">
        <v>1638</v>
      </c>
    </row>
    <row r="1297" spans="1:32" hidden="1" x14ac:dyDescent="0.3">
      <c r="A1297" s="421"/>
      <c r="B1297" s="11" t="s">
        <v>2807</v>
      </c>
      <c r="C1297" s="11" t="s">
        <v>2064</v>
      </c>
      <c r="D1297" s="11">
        <v>200</v>
      </c>
      <c r="E1297" s="153"/>
      <c r="F1297" s="170">
        <v>3</v>
      </c>
      <c r="G1297" s="260">
        <f>Tabla14914[[#This Row],[PPF (µmol/s)]]/Tabla14914[[#This Row],[Power use (W)]]</f>
        <v>0</v>
      </c>
      <c r="H1297" s="197"/>
      <c r="I1297" s="197"/>
      <c r="J1297" s="197"/>
      <c r="K1297" s="197"/>
      <c r="L1297" s="197"/>
      <c r="M1297" s="226">
        <v>3</v>
      </c>
      <c r="N1297" s="6" t="s">
        <v>2824</v>
      </c>
      <c r="S1297" s="547"/>
      <c r="T1297" s="554" t="s">
        <v>2180</v>
      </c>
      <c r="U1297" s="545" t="s">
        <v>2181</v>
      </c>
      <c r="V1297" s="546">
        <v>240</v>
      </c>
      <c r="W1297" s="546">
        <v>624</v>
      </c>
      <c r="X1297" s="546">
        <v>2.6</v>
      </c>
      <c r="Y1297" s="215">
        <v>2.6</v>
      </c>
      <c r="Z1297" s="197"/>
      <c r="AA1297" s="197"/>
      <c r="AB1297" s="197"/>
      <c r="AC1297" s="197"/>
      <c r="AD1297" s="226">
        <v>2.6</v>
      </c>
      <c r="AE1297" s="197"/>
      <c r="AF1297" s="574" t="s">
        <v>2177</v>
      </c>
    </row>
    <row r="1298" spans="1:32" hidden="1" x14ac:dyDescent="0.3">
      <c r="A1298" s="421"/>
      <c r="B1298" s="11" t="s">
        <v>2808</v>
      </c>
      <c r="C1298" s="11" t="s">
        <v>2064</v>
      </c>
      <c r="D1298" s="11">
        <v>300</v>
      </c>
      <c r="E1298" s="153"/>
      <c r="F1298" s="170">
        <v>3</v>
      </c>
      <c r="G1298" s="260">
        <f>Tabla14914[[#This Row],[PPF (µmol/s)]]/Tabla14914[[#This Row],[Power use (W)]]</f>
        <v>0</v>
      </c>
      <c r="H1298" s="197"/>
      <c r="I1298" s="197"/>
      <c r="J1298" s="197"/>
      <c r="K1298" s="197"/>
      <c r="L1298" s="197"/>
      <c r="M1298" s="226">
        <v>3</v>
      </c>
      <c r="N1298" s="6" t="s">
        <v>2823</v>
      </c>
      <c r="S1298" s="421"/>
      <c r="T1298" s="40" t="s">
        <v>2182</v>
      </c>
      <c r="U1298" s="14" t="s">
        <v>2107</v>
      </c>
      <c r="V1298" s="11">
        <v>320</v>
      </c>
      <c r="W1298" s="11">
        <v>832</v>
      </c>
      <c r="X1298" s="11">
        <v>2.6</v>
      </c>
      <c r="Y1298" s="215">
        <v>2.6</v>
      </c>
      <c r="Z1298" s="197"/>
      <c r="AA1298" s="197"/>
      <c r="AB1298" s="197"/>
      <c r="AC1298" s="197"/>
      <c r="AD1298" s="226">
        <v>2.6</v>
      </c>
      <c r="AE1298" s="197"/>
      <c r="AF1298" s="6" t="s">
        <v>2177</v>
      </c>
    </row>
    <row r="1299" spans="1:32" hidden="1" x14ac:dyDescent="0.3">
      <c r="A1299" s="421"/>
      <c r="B1299" s="11" t="s">
        <v>2809</v>
      </c>
      <c r="C1299" s="11" t="s">
        <v>2064</v>
      </c>
      <c r="D1299" s="11">
        <v>400</v>
      </c>
      <c r="E1299" s="153"/>
      <c r="F1299" s="170">
        <v>3</v>
      </c>
      <c r="G1299" s="260">
        <f>Tabla14914[[#This Row],[PPF (µmol/s)]]/Tabla14914[[#This Row],[Power use (W)]]</f>
        <v>0</v>
      </c>
      <c r="H1299" s="197"/>
      <c r="I1299" s="197"/>
      <c r="J1299" s="197"/>
      <c r="K1299" s="197"/>
      <c r="L1299" s="197"/>
      <c r="M1299" s="226">
        <v>3</v>
      </c>
      <c r="N1299" s="6" t="s">
        <v>2822</v>
      </c>
      <c r="S1299" s="547"/>
      <c r="T1299" s="554" t="s">
        <v>2183</v>
      </c>
      <c r="U1299" s="545" t="s">
        <v>2184</v>
      </c>
      <c r="V1299" s="546">
        <v>480</v>
      </c>
      <c r="W1299" s="546">
        <v>1248</v>
      </c>
      <c r="X1299" s="546">
        <v>2.6</v>
      </c>
      <c r="Y1299" s="215">
        <v>2.6</v>
      </c>
      <c r="Z1299" s="197"/>
      <c r="AA1299" s="197"/>
      <c r="AB1299" s="197"/>
      <c r="AC1299" s="197"/>
      <c r="AD1299" s="226">
        <v>2.6</v>
      </c>
      <c r="AE1299" s="197"/>
      <c r="AF1299" s="574" t="s">
        <v>2177</v>
      </c>
    </row>
    <row r="1300" spans="1:32" hidden="1" x14ac:dyDescent="0.3">
      <c r="A1300" s="421"/>
      <c r="B1300" s="11" t="s">
        <v>2810</v>
      </c>
      <c r="C1300" s="11" t="s">
        <v>2064</v>
      </c>
      <c r="D1300" s="11">
        <v>600</v>
      </c>
      <c r="E1300" s="153"/>
      <c r="F1300" s="170">
        <v>3</v>
      </c>
      <c r="G1300" s="260">
        <f>Tabla14914[[#This Row],[PPF (µmol/s)]]/Tabla14914[[#This Row],[Power use (W)]]</f>
        <v>0</v>
      </c>
      <c r="H1300" s="197"/>
      <c r="I1300" s="197"/>
      <c r="J1300" s="197"/>
      <c r="K1300" s="197"/>
      <c r="L1300" s="197"/>
      <c r="M1300" s="226">
        <v>3</v>
      </c>
      <c r="N1300" s="6" t="s">
        <v>2826</v>
      </c>
      <c r="S1300" s="421"/>
      <c r="T1300" s="40" t="s">
        <v>2185</v>
      </c>
      <c r="U1300" s="14" t="s">
        <v>2106</v>
      </c>
      <c r="V1300" s="11">
        <v>660</v>
      </c>
      <c r="W1300" s="11">
        <v>1716</v>
      </c>
      <c r="X1300" s="11">
        <v>2.6</v>
      </c>
      <c r="Y1300" s="215">
        <v>2.6</v>
      </c>
      <c r="Z1300" s="197"/>
      <c r="AA1300" s="197"/>
      <c r="AB1300" s="197"/>
      <c r="AC1300" s="197"/>
      <c r="AD1300" s="226">
        <v>2.6</v>
      </c>
      <c r="AE1300" s="197"/>
      <c r="AF1300" s="6" t="s">
        <v>2177</v>
      </c>
    </row>
    <row r="1301" spans="1:32" hidden="1" x14ac:dyDescent="0.3">
      <c r="A1301" s="421"/>
      <c r="B1301" s="11" t="s">
        <v>2811</v>
      </c>
      <c r="C1301" s="11" t="s">
        <v>2064</v>
      </c>
      <c r="D1301" s="11">
        <v>900</v>
      </c>
      <c r="E1301" s="153"/>
      <c r="F1301" s="170">
        <v>3</v>
      </c>
      <c r="G1301" s="260">
        <f>Tabla14914[[#This Row],[PPF (µmol/s)]]/Tabla14914[[#This Row],[Power use (W)]]</f>
        <v>0</v>
      </c>
      <c r="H1301" s="197"/>
      <c r="I1301" s="197"/>
      <c r="J1301" s="197"/>
      <c r="K1301" s="197"/>
      <c r="L1301" s="197"/>
      <c r="M1301" s="226">
        <v>3</v>
      </c>
      <c r="N1301" s="6" t="s">
        <v>2820</v>
      </c>
      <c r="S1301" s="556" t="s">
        <v>2646</v>
      </c>
      <c r="T1301" s="544" t="s">
        <v>2294</v>
      </c>
      <c r="U1301" s="545" t="s">
        <v>2069</v>
      </c>
      <c r="V1301" s="545">
        <v>1480</v>
      </c>
      <c r="W1301" s="624">
        <v>4529</v>
      </c>
      <c r="X1301" s="462">
        <v>3.31</v>
      </c>
      <c r="Y1301" s="220">
        <v>3.0601351351351354</v>
      </c>
      <c r="Z1301" s="197"/>
      <c r="AA1301" s="197"/>
      <c r="AB1301" s="197"/>
      <c r="AC1301" s="197"/>
      <c r="AD1301" s="197"/>
      <c r="AE1301" s="197">
        <v>3.31</v>
      </c>
      <c r="AF1301" s="574" t="s">
        <v>2295</v>
      </c>
    </row>
    <row r="1302" spans="1:32" hidden="1" x14ac:dyDescent="0.3">
      <c r="A1302" s="421"/>
      <c r="B1302" s="11" t="s">
        <v>2812</v>
      </c>
      <c r="C1302" s="11" t="s">
        <v>2064</v>
      </c>
      <c r="D1302" s="11">
        <v>1200</v>
      </c>
      <c r="E1302" s="153"/>
      <c r="F1302" s="170">
        <v>3</v>
      </c>
      <c r="G1302" s="260">
        <f>Tabla14914[[#This Row],[PPF (µmol/s)]]/Tabla14914[[#This Row],[Power use (W)]]</f>
        <v>0</v>
      </c>
      <c r="H1302" s="197"/>
      <c r="I1302" s="197"/>
      <c r="J1302" s="197"/>
      <c r="K1302" s="197"/>
      <c r="L1302" s="197"/>
      <c r="M1302" s="226">
        <v>3</v>
      </c>
      <c r="N1302" s="6" t="s">
        <v>2825</v>
      </c>
      <c r="S1302" s="587"/>
      <c r="T1302" s="551" t="s">
        <v>2337</v>
      </c>
      <c r="U1302" s="580" t="s">
        <v>2071</v>
      </c>
      <c r="V1302" s="552">
        <v>690</v>
      </c>
      <c r="W1302" s="552">
        <v>1677</v>
      </c>
      <c r="X1302" s="552">
        <v>2.4300000000000002</v>
      </c>
      <c r="Y1302" s="215">
        <v>2.4304347826086956</v>
      </c>
      <c r="Z1302" s="197"/>
      <c r="AA1302" s="197"/>
      <c r="AB1302" s="197"/>
      <c r="AC1302" s="226">
        <v>2.4304347826086956</v>
      </c>
      <c r="AD1302" s="197"/>
      <c r="AE1302" s="197"/>
      <c r="AF1302" s="575" t="s">
        <v>2341</v>
      </c>
    </row>
    <row r="1303" spans="1:32" hidden="1" x14ac:dyDescent="0.3">
      <c r="A1303" s="421"/>
      <c r="B1303" s="11" t="s">
        <v>2813</v>
      </c>
      <c r="C1303" s="11" t="s">
        <v>2064</v>
      </c>
      <c r="D1303" s="11">
        <v>200</v>
      </c>
      <c r="E1303" s="153"/>
      <c r="F1303" s="170">
        <v>3</v>
      </c>
      <c r="G1303" s="260">
        <f>Tabla14914[[#This Row],[PPF (µmol/s)]]/Tabla14914[[#This Row],[Power use (W)]]</f>
        <v>0</v>
      </c>
      <c r="H1303" s="197"/>
      <c r="I1303" s="197"/>
      <c r="J1303" s="197"/>
      <c r="K1303" s="197"/>
      <c r="L1303" s="197"/>
      <c r="M1303" s="226">
        <v>3</v>
      </c>
      <c r="N1303" s="6" t="s">
        <v>2824</v>
      </c>
      <c r="S1303" s="589" t="s">
        <v>2373</v>
      </c>
      <c r="T1303" s="590" t="s">
        <v>2370</v>
      </c>
      <c r="U1303" s="623" t="s">
        <v>2070</v>
      </c>
      <c r="V1303" s="624">
        <v>650</v>
      </c>
      <c r="W1303" s="580">
        <v>1755</v>
      </c>
      <c r="X1303" s="265">
        <v>2.5</v>
      </c>
      <c r="Y1303" s="602">
        <v>2.7</v>
      </c>
      <c r="Z1303" s="197"/>
      <c r="AA1303" s="197"/>
      <c r="AB1303" s="197"/>
      <c r="AC1303" s="197"/>
      <c r="AD1303" s="197">
        <v>2.5</v>
      </c>
      <c r="AE1303" s="197"/>
      <c r="AF1303" s="624" t="s">
        <v>2372</v>
      </c>
    </row>
    <row r="1304" spans="1:32" hidden="1" x14ac:dyDescent="0.3">
      <c r="A1304" s="429"/>
      <c r="B1304" s="11" t="s">
        <v>2814</v>
      </c>
      <c r="C1304" s="11" t="s">
        <v>2064</v>
      </c>
      <c r="D1304" s="13">
        <v>300</v>
      </c>
      <c r="E1304" s="153"/>
      <c r="F1304" s="170">
        <v>3</v>
      </c>
      <c r="G1304" s="260">
        <f>Tabla14914[[#This Row],[PPF (µmol/s)]]/Tabla14914[[#This Row],[Power use (W)]]</f>
        <v>0</v>
      </c>
      <c r="H1304" s="197"/>
      <c r="I1304" s="197"/>
      <c r="J1304" s="197"/>
      <c r="K1304" s="197"/>
      <c r="L1304" s="197"/>
      <c r="M1304" s="226">
        <v>3</v>
      </c>
      <c r="N1304" s="6" t="s">
        <v>2823</v>
      </c>
      <c r="S1304" s="35" t="s">
        <v>2374</v>
      </c>
      <c r="T1304" s="40" t="s">
        <v>2371</v>
      </c>
      <c r="U1304" s="96" t="s">
        <v>2070</v>
      </c>
      <c r="V1304" s="66">
        <v>950</v>
      </c>
      <c r="W1304" s="11">
        <v>2565</v>
      </c>
      <c r="X1304" s="170">
        <v>2.7</v>
      </c>
      <c r="Y1304" s="77">
        <v>2.7</v>
      </c>
      <c r="Z1304" s="197"/>
      <c r="AA1304" s="197"/>
      <c r="AB1304" s="197"/>
      <c r="AC1304" s="197"/>
      <c r="AD1304" s="197">
        <v>2.7</v>
      </c>
      <c r="AE1304" s="197"/>
      <c r="AF1304" s="66" t="s">
        <v>2372</v>
      </c>
    </row>
    <row r="1305" spans="1:32" hidden="1" x14ac:dyDescent="0.3">
      <c r="A1305" s="421"/>
      <c r="B1305" s="11" t="s">
        <v>2815</v>
      </c>
      <c r="C1305" s="11" t="s">
        <v>2064</v>
      </c>
      <c r="D1305" s="11">
        <v>400</v>
      </c>
      <c r="E1305" s="153"/>
      <c r="F1305" s="170">
        <v>3</v>
      </c>
      <c r="G1305" s="260">
        <f>Tabla14914[[#This Row],[PPF (µmol/s)]]/Tabla14914[[#This Row],[Power use (W)]]</f>
        <v>0</v>
      </c>
      <c r="H1305" s="197"/>
      <c r="I1305" s="197"/>
      <c r="J1305" s="197"/>
      <c r="K1305" s="197"/>
      <c r="L1305" s="197"/>
      <c r="M1305" s="226">
        <v>3</v>
      </c>
      <c r="N1305" s="6" t="s">
        <v>2822</v>
      </c>
      <c r="S1305" s="35" t="s">
        <v>2386</v>
      </c>
      <c r="T1305" s="10" t="s">
        <v>2379</v>
      </c>
      <c r="U1305" s="14" t="s">
        <v>2377</v>
      </c>
      <c r="V1305" s="11">
        <v>348.8</v>
      </c>
      <c r="W1305" s="66">
        <v>744.36</v>
      </c>
      <c r="X1305" s="181">
        <v>2.16</v>
      </c>
      <c r="Y1305" s="224">
        <v>2.134059633027523</v>
      </c>
      <c r="Z1305" s="197"/>
      <c r="AA1305" s="197"/>
      <c r="AB1305" s="197"/>
      <c r="AC1305" s="197">
        <v>2.16</v>
      </c>
      <c r="AD1305" s="197"/>
      <c r="AE1305" s="197"/>
      <c r="AF1305" s="6" t="s">
        <v>2381</v>
      </c>
    </row>
    <row r="1306" spans="1:32" hidden="1" x14ac:dyDescent="0.3">
      <c r="A1306" s="421"/>
      <c r="B1306" s="11" t="s">
        <v>2816</v>
      </c>
      <c r="C1306" s="11" t="s">
        <v>2064</v>
      </c>
      <c r="D1306" s="11">
        <v>600</v>
      </c>
      <c r="E1306" s="153"/>
      <c r="F1306" s="170">
        <v>3</v>
      </c>
      <c r="G1306" s="260">
        <f>Tabla14914[[#This Row],[PPF (µmol/s)]]/Tabla14914[[#This Row],[Power use (W)]]</f>
        <v>0</v>
      </c>
      <c r="H1306" s="197"/>
      <c r="I1306" s="197"/>
      <c r="J1306" s="197"/>
      <c r="K1306" s="197"/>
      <c r="L1306" s="197"/>
      <c r="M1306" s="226">
        <v>3</v>
      </c>
      <c r="N1306" s="6" t="s">
        <v>2821</v>
      </c>
      <c r="S1306" s="547" t="s">
        <v>2384</v>
      </c>
      <c r="T1306" s="554" t="s">
        <v>2383</v>
      </c>
      <c r="U1306" s="545" t="s">
        <v>2377</v>
      </c>
      <c r="V1306" s="546">
        <v>698</v>
      </c>
      <c r="W1306" s="624">
        <v>1498.78</v>
      </c>
      <c r="X1306" s="181">
        <v>2.14</v>
      </c>
      <c r="Y1306" s="610">
        <v>2.1472492836676218</v>
      </c>
      <c r="Z1306" s="197"/>
      <c r="AA1306" s="197"/>
      <c r="AB1306" s="197"/>
      <c r="AC1306" s="197">
        <v>2.14</v>
      </c>
      <c r="AD1306" s="197"/>
      <c r="AE1306" s="197"/>
      <c r="AF1306" s="574" t="s">
        <v>2380</v>
      </c>
    </row>
    <row r="1307" spans="1:32" hidden="1" x14ac:dyDescent="0.3">
      <c r="A1307" s="421"/>
      <c r="B1307" s="11" t="s">
        <v>2817</v>
      </c>
      <c r="C1307" s="11" t="s">
        <v>2064</v>
      </c>
      <c r="D1307" s="11">
        <v>800</v>
      </c>
      <c r="E1307" s="153"/>
      <c r="F1307" s="170">
        <v>3</v>
      </c>
      <c r="G1307" s="260">
        <f>Tabla14914[[#This Row],[PPF (µmol/s)]]/Tabla14914[[#This Row],[Power use (W)]]</f>
        <v>0</v>
      </c>
      <c r="H1307" s="197"/>
      <c r="I1307" s="197"/>
      <c r="J1307" s="197"/>
      <c r="K1307" s="197"/>
      <c r="L1307" s="197"/>
      <c r="M1307" s="226">
        <v>3</v>
      </c>
      <c r="N1307" s="6" t="s">
        <v>2820</v>
      </c>
      <c r="S1307" s="547"/>
      <c r="T1307" s="554" t="s">
        <v>2401</v>
      </c>
      <c r="U1307" s="546" t="s">
        <v>2402</v>
      </c>
      <c r="V1307" s="546">
        <v>320</v>
      </c>
      <c r="W1307" s="546">
        <v>750</v>
      </c>
      <c r="X1307" s="170">
        <v>2.35</v>
      </c>
      <c r="Y1307" s="610">
        <v>2.34375</v>
      </c>
      <c r="Z1307" s="197"/>
      <c r="AA1307" s="197"/>
      <c r="AB1307" s="197"/>
      <c r="AC1307" s="197">
        <v>2.35</v>
      </c>
      <c r="AD1307" s="197"/>
      <c r="AE1307" s="197"/>
      <c r="AF1307" s="574" t="s">
        <v>2399</v>
      </c>
    </row>
    <row r="1308" spans="1:32" hidden="1" x14ac:dyDescent="0.3">
      <c r="A1308" s="429"/>
      <c r="B1308" s="13" t="s">
        <v>2818</v>
      </c>
      <c r="C1308" s="13" t="s">
        <v>2064</v>
      </c>
      <c r="D1308" s="13">
        <v>1000</v>
      </c>
      <c r="E1308" s="154"/>
      <c r="F1308" s="175">
        <v>3</v>
      </c>
      <c r="G1308" s="260">
        <f>Tabla14914[[#This Row],[PPF (µmol/s)]]/Tabla14914[[#This Row],[Power use (W)]]</f>
        <v>0</v>
      </c>
      <c r="H1308" s="197"/>
      <c r="I1308" s="197"/>
      <c r="J1308" s="197"/>
      <c r="K1308" s="197"/>
      <c r="L1308" s="197"/>
      <c r="M1308" s="226">
        <v>3</v>
      </c>
      <c r="N1308" s="114" t="s">
        <v>2819</v>
      </c>
      <c r="S1308" s="421"/>
      <c r="T1308" s="40" t="s">
        <v>2403</v>
      </c>
      <c r="U1308" s="11" t="s">
        <v>2404</v>
      </c>
      <c r="V1308" s="11">
        <v>480</v>
      </c>
      <c r="W1308" s="11">
        <v>1120</v>
      </c>
      <c r="X1308" s="170">
        <v>2.35</v>
      </c>
      <c r="Y1308" s="224">
        <v>2.3333333333333335</v>
      </c>
      <c r="Z1308" s="197"/>
      <c r="AA1308" s="197"/>
      <c r="AB1308" s="197"/>
      <c r="AC1308" s="197">
        <v>2.35</v>
      </c>
      <c r="AD1308" s="197"/>
      <c r="AE1308" s="197"/>
      <c r="AF1308" s="6" t="s">
        <v>2399</v>
      </c>
    </row>
    <row r="1309" spans="1:32" ht="18.600000000000001" hidden="1" thickBot="1" x14ac:dyDescent="0.4">
      <c r="A1309" s="56" t="s">
        <v>2829</v>
      </c>
      <c r="B1309" s="53"/>
      <c r="C1309" s="27"/>
      <c r="D1309" s="27"/>
      <c r="E1309" s="27"/>
      <c r="F1309" s="27"/>
      <c r="G1309" s="522"/>
      <c r="H1309" s="27"/>
      <c r="I1309" s="27"/>
      <c r="J1309" s="27"/>
      <c r="K1309" s="27"/>
      <c r="L1309" s="27"/>
      <c r="M1309" s="27"/>
      <c r="N1309" s="16"/>
      <c r="S1309" s="547"/>
      <c r="T1309" s="554" t="s">
        <v>2405</v>
      </c>
      <c r="U1309" s="546" t="s">
        <v>2406</v>
      </c>
      <c r="V1309" s="546">
        <v>640</v>
      </c>
      <c r="W1309" s="546">
        <v>1509</v>
      </c>
      <c r="X1309" s="170">
        <v>2.35</v>
      </c>
      <c r="Y1309" s="610">
        <v>2.3578125000000001</v>
      </c>
      <c r="Z1309" s="197"/>
      <c r="AA1309" s="197"/>
      <c r="AB1309" s="197"/>
      <c r="AC1309" s="197">
        <v>2.35</v>
      </c>
      <c r="AD1309" s="197"/>
      <c r="AE1309" s="197"/>
      <c r="AF1309" s="574" t="s">
        <v>2407</v>
      </c>
    </row>
    <row r="1310" spans="1:32" hidden="1" x14ac:dyDescent="0.3">
      <c r="A1310" s="428" t="s">
        <v>2839</v>
      </c>
      <c r="B1310" s="14" t="s">
        <v>2830</v>
      </c>
      <c r="C1310" s="14" t="s">
        <v>2831</v>
      </c>
      <c r="D1310" s="14">
        <v>200</v>
      </c>
      <c r="E1310" s="14"/>
      <c r="F1310" s="169">
        <v>2.2000000000000002</v>
      </c>
      <c r="G1310" s="260">
        <f>Tabla14914[[#This Row],[PPF (µmol/s)]]/Tabla14914[[#This Row],[Power use (W)]]</f>
        <v>0</v>
      </c>
      <c r="H1310" s="197"/>
      <c r="I1310" s="197"/>
      <c r="J1310" s="197"/>
      <c r="K1310" s="226">
        <v>2.2000000000000002</v>
      </c>
      <c r="L1310" s="197"/>
      <c r="M1310" s="197"/>
      <c r="N1310" s="6" t="s">
        <v>2836</v>
      </c>
      <c r="S1310" s="547"/>
      <c r="T1310" s="554" t="s">
        <v>2422</v>
      </c>
      <c r="U1310" s="546" t="s">
        <v>2406</v>
      </c>
      <c r="V1310" s="546">
        <v>400</v>
      </c>
      <c r="W1310" s="546">
        <v>920</v>
      </c>
      <c r="X1310" s="170">
        <v>2.2999999999999998</v>
      </c>
      <c r="Y1310" s="610">
        <v>2.2999999999999998</v>
      </c>
      <c r="Z1310" s="197"/>
      <c r="AA1310" s="197"/>
      <c r="AB1310" s="197"/>
      <c r="AC1310" s="197">
        <v>2.2999999999999998</v>
      </c>
      <c r="AD1310" s="197"/>
      <c r="AE1310" s="197"/>
      <c r="AF1310" s="574" t="s">
        <v>2423</v>
      </c>
    </row>
    <row r="1311" spans="1:32" hidden="1" x14ac:dyDescent="0.3">
      <c r="A1311" s="35" t="s">
        <v>2840</v>
      </c>
      <c r="B1311" s="14" t="s">
        <v>2832</v>
      </c>
      <c r="C1311" s="14" t="s">
        <v>2831</v>
      </c>
      <c r="D1311" s="14">
        <v>300</v>
      </c>
      <c r="E1311" s="11"/>
      <c r="F1311" s="170">
        <v>2.2000000000000002</v>
      </c>
      <c r="G1311" s="260">
        <f>Tabla14914[[#This Row],[PPF (µmol/s)]]/Tabla14914[[#This Row],[Power use (W)]]</f>
        <v>0</v>
      </c>
      <c r="H1311" s="197"/>
      <c r="I1311" s="197"/>
      <c r="J1311" s="197"/>
      <c r="K1311" s="226">
        <v>2.2000000000000002</v>
      </c>
      <c r="L1311" s="197"/>
      <c r="M1311" s="197"/>
      <c r="N1311" s="6" t="s">
        <v>2836</v>
      </c>
      <c r="S1311" s="426" t="s">
        <v>2469</v>
      </c>
      <c r="T1311" s="10" t="s">
        <v>2460</v>
      </c>
      <c r="U1311" s="14" t="s">
        <v>2461</v>
      </c>
      <c r="V1311" s="14">
        <v>240</v>
      </c>
      <c r="W1311" s="14">
        <v>624</v>
      </c>
      <c r="X1311" s="66">
        <v>2.6</v>
      </c>
      <c r="Y1311" s="215">
        <v>2.6</v>
      </c>
      <c r="Z1311" s="197"/>
      <c r="AA1311" s="197"/>
      <c r="AB1311" s="197"/>
      <c r="AC1311" s="197"/>
      <c r="AD1311" s="226">
        <v>2.6</v>
      </c>
      <c r="AE1311" s="197"/>
      <c r="AF1311" s="6" t="s">
        <v>2463</v>
      </c>
    </row>
    <row r="1312" spans="1:32" hidden="1" x14ac:dyDescent="0.3">
      <c r="A1312" s="280" t="s">
        <v>2019</v>
      </c>
      <c r="B1312" s="14" t="s">
        <v>2833</v>
      </c>
      <c r="C1312" s="14" t="s">
        <v>2831</v>
      </c>
      <c r="D1312" s="11">
        <v>400</v>
      </c>
      <c r="E1312" s="11"/>
      <c r="F1312" s="170">
        <v>2.2000000000000002</v>
      </c>
      <c r="G1312" s="260">
        <f>Tabla14914[[#This Row],[PPF (µmol/s)]]/Tabla14914[[#This Row],[Power use (W)]]</f>
        <v>0</v>
      </c>
      <c r="H1312" s="197"/>
      <c r="I1312" s="197"/>
      <c r="J1312" s="197"/>
      <c r="K1312" s="226">
        <v>2.2000000000000002</v>
      </c>
      <c r="L1312" s="197"/>
      <c r="M1312" s="197"/>
      <c r="N1312" s="6" t="s">
        <v>2836</v>
      </c>
      <c r="S1312" s="578" t="s">
        <v>2470</v>
      </c>
      <c r="T1312" s="544" t="s">
        <v>2462</v>
      </c>
      <c r="U1312" s="545" t="s">
        <v>2404</v>
      </c>
      <c r="V1312" s="546">
        <v>630</v>
      </c>
      <c r="W1312" s="546">
        <v>1700</v>
      </c>
      <c r="X1312" s="546">
        <v>2.7</v>
      </c>
      <c r="Y1312" s="215">
        <v>2.6984126984126986</v>
      </c>
      <c r="Z1312" s="197"/>
      <c r="AA1312" s="197"/>
      <c r="AB1312" s="197"/>
      <c r="AC1312" s="197"/>
      <c r="AD1312" s="226">
        <v>2.6984126984126986</v>
      </c>
      <c r="AE1312" s="197"/>
      <c r="AF1312" s="574" t="s">
        <v>2464</v>
      </c>
    </row>
    <row r="1313" spans="1:32" hidden="1" x14ac:dyDescent="0.3">
      <c r="A1313" s="421"/>
      <c r="B1313" s="11" t="s">
        <v>2834</v>
      </c>
      <c r="C1313" s="14" t="s">
        <v>2831</v>
      </c>
      <c r="D1313" s="11">
        <v>35</v>
      </c>
      <c r="E1313" s="11"/>
      <c r="F1313" s="170">
        <v>2.2000000000000002</v>
      </c>
      <c r="G1313" s="260">
        <f>Tabla14914[[#This Row],[PPF (µmol/s)]]/Tabla14914[[#This Row],[Power use (W)]]</f>
        <v>0</v>
      </c>
      <c r="H1313" s="197"/>
      <c r="I1313" s="197"/>
      <c r="J1313" s="197"/>
      <c r="K1313" s="226">
        <v>2.2000000000000002</v>
      </c>
      <c r="L1313" s="197"/>
      <c r="M1313" s="197"/>
      <c r="N1313" s="6" t="s">
        <v>2835</v>
      </c>
      <c r="S1313" s="280" t="s">
        <v>2019</v>
      </c>
      <c r="T1313" s="252" t="s">
        <v>2465</v>
      </c>
      <c r="U1313" s="13" t="s">
        <v>2402</v>
      </c>
      <c r="V1313" s="13">
        <v>100</v>
      </c>
      <c r="W1313" s="630"/>
      <c r="X1313" s="630"/>
      <c r="Y1313" s="220">
        <v>0</v>
      </c>
      <c r="Z1313" s="197"/>
      <c r="AA1313" s="197"/>
      <c r="AB1313" s="197"/>
      <c r="AC1313" s="197"/>
      <c r="AD1313" s="197"/>
      <c r="AE1313" s="197"/>
      <c r="AF1313" s="8"/>
    </row>
    <row r="1314" spans="1:32" hidden="1" x14ac:dyDescent="0.3">
      <c r="A1314" s="421"/>
      <c r="B1314" s="11" t="s">
        <v>2837</v>
      </c>
      <c r="C1314" s="14" t="s">
        <v>2831</v>
      </c>
      <c r="D1314" s="11">
        <v>70</v>
      </c>
      <c r="E1314" s="11"/>
      <c r="F1314" s="170">
        <v>2.2000000000000002</v>
      </c>
      <c r="G1314" s="260">
        <f>Tabla14914[[#This Row],[PPF (µmol/s)]]/Tabla14914[[#This Row],[Power use (W)]]</f>
        <v>0</v>
      </c>
      <c r="H1314" s="197"/>
      <c r="I1314" s="197"/>
      <c r="J1314" s="197"/>
      <c r="K1314" s="226">
        <v>2.2000000000000002</v>
      </c>
      <c r="L1314" s="197"/>
      <c r="M1314" s="197"/>
      <c r="N1314" s="6" t="s">
        <v>2835</v>
      </c>
      <c r="S1314" s="547"/>
      <c r="T1314" s="554" t="s">
        <v>2466</v>
      </c>
      <c r="U1314" s="552" t="s">
        <v>2068</v>
      </c>
      <c r="V1314" s="546">
        <v>200</v>
      </c>
      <c r="W1314" s="630"/>
      <c r="X1314" s="630"/>
      <c r="Y1314" s="220">
        <v>0</v>
      </c>
      <c r="Z1314" s="197"/>
      <c r="AA1314" s="197"/>
      <c r="AB1314" s="197"/>
      <c r="AC1314" s="197"/>
      <c r="AD1314" s="197"/>
      <c r="AE1314" s="197"/>
      <c r="AF1314" s="562"/>
    </row>
    <row r="1315" spans="1:32" hidden="1" x14ac:dyDescent="0.3">
      <c r="A1315" s="429" t="s">
        <v>2841</v>
      </c>
      <c r="B1315" s="13" t="s">
        <v>2838</v>
      </c>
      <c r="C1315" s="26" t="s">
        <v>2831</v>
      </c>
      <c r="D1315" s="13">
        <v>140</v>
      </c>
      <c r="E1315" s="13"/>
      <c r="F1315" s="175">
        <v>2.2000000000000002</v>
      </c>
      <c r="G1315" s="260">
        <f>Tabla14914[[#This Row],[PPF (µmol/s)]]/Tabla14914[[#This Row],[Power use (W)]]</f>
        <v>0</v>
      </c>
      <c r="H1315" s="197"/>
      <c r="I1315" s="197"/>
      <c r="J1315" s="197"/>
      <c r="K1315" s="226">
        <v>2.2000000000000002</v>
      </c>
      <c r="L1315" s="197"/>
      <c r="M1315" s="197"/>
      <c r="N1315" s="114" t="s">
        <v>2835</v>
      </c>
      <c r="S1315" s="421"/>
      <c r="T1315" s="40" t="s">
        <v>2502</v>
      </c>
      <c r="U1315" s="11" t="s">
        <v>2461</v>
      </c>
      <c r="V1315" s="11">
        <v>240</v>
      </c>
      <c r="W1315" s="11">
        <v>576</v>
      </c>
      <c r="X1315" s="170">
        <v>2.7</v>
      </c>
      <c r="Y1315" s="224">
        <v>2.4</v>
      </c>
      <c r="Z1315" s="197"/>
      <c r="AA1315" s="197"/>
      <c r="AB1315" s="197"/>
      <c r="AC1315" s="197"/>
      <c r="AD1315" s="197">
        <v>2.7</v>
      </c>
      <c r="AE1315" s="197"/>
      <c r="AF1315" s="6" t="s">
        <v>2494</v>
      </c>
    </row>
    <row r="1316" spans="1:32" ht="18.600000000000001" hidden="1" thickBot="1" x14ac:dyDescent="0.4">
      <c r="A1316" s="56" t="s">
        <v>2842</v>
      </c>
      <c r="B1316" s="53"/>
      <c r="C1316" s="27"/>
      <c r="D1316" s="27"/>
      <c r="E1316" s="27"/>
      <c r="F1316" s="27"/>
      <c r="G1316" s="522"/>
      <c r="H1316" s="27"/>
      <c r="I1316" s="27"/>
      <c r="J1316" s="27"/>
      <c r="K1316" s="27"/>
      <c r="L1316" s="27"/>
      <c r="M1316" s="27"/>
      <c r="N1316" s="16"/>
      <c r="S1316" s="547"/>
      <c r="T1316" s="554" t="s">
        <v>2503</v>
      </c>
      <c r="U1316" s="546" t="s">
        <v>2402</v>
      </c>
      <c r="V1316" s="546">
        <v>320</v>
      </c>
      <c r="W1316" s="546">
        <v>878</v>
      </c>
      <c r="X1316" s="170">
        <v>2.7</v>
      </c>
      <c r="Y1316" s="610">
        <v>2.7437499999999999</v>
      </c>
      <c r="Z1316" s="197"/>
      <c r="AA1316" s="197"/>
      <c r="AB1316" s="197"/>
      <c r="AC1316" s="197"/>
      <c r="AD1316" s="197">
        <v>2.7</v>
      </c>
      <c r="AE1316" s="197"/>
      <c r="AF1316" s="574" t="s">
        <v>2494</v>
      </c>
    </row>
    <row r="1317" spans="1:32" x14ac:dyDescent="0.3">
      <c r="A1317" s="428" t="s">
        <v>2843</v>
      </c>
      <c r="B1317" s="14" t="s">
        <v>2844</v>
      </c>
      <c r="C1317" s="14" t="s">
        <v>2079</v>
      </c>
      <c r="D1317" s="14">
        <v>220</v>
      </c>
      <c r="E1317" s="153"/>
      <c r="F1317" s="153"/>
      <c r="G1317" s="492">
        <f>Tabla14914[[#This Row],[PPF (µmol/s)]]/Tabla14914[[#This Row],[Power use (W)]]</f>
        <v>0</v>
      </c>
      <c r="H1317" s="197"/>
      <c r="I1317" s="197"/>
      <c r="J1317" s="197"/>
      <c r="K1317" s="197"/>
      <c r="L1317" s="197"/>
      <c r="M1317" s="197"/>
      <c r="N1317" s="6" t="s">
        <v>2846</v>
      </c>
      <c r="S1317" s="421"/>
      <c r="T1317" s="40" t="s">
        <v>2504</v>
      </c>
      <c r="U1317" s="11" t="s">
        <v>2404</v>
      </c>
      <c r="V1317" s="11">
        <v>480</v>
      </c>
      <c r="W1317" s="11">
        <v>1500</v>
      </c>
      <c r="X1317" s="170">
        <v>2.7</v>
      </c>
      <c r="Y1317" s="224">
        <v>3.125</v>
      </c>
      <c r="Z1317" s="197"/>
      <c r="AA1317" s="197"/>
      <c r="AB1317" s="197"/>
      <c r="AC1317" s="197"/>
      <c r="AD1317" s="197">
        <v>2.7</v>
      </c>
      <c r="AE1317" s="197"/>
      <c r="AF1317" s="6" t="s">
        <v>2494</v>
      </c>
    </row>
    <row r="1318" spans="1:32" x14ac:dyDescent="0.3">
      <c r="A1318" s="35" t="s">
        <v>2861</v>
      </c>
      <c r="B1318" s="11" t="s">
        <v>2845</v>
      </c>
      <c r="C1318" s="14" t="s">
        <v>2079</v>
      </c>
      <c r="D1318" s="11">
        <v>320</v>
      </c>
      <c r="E1318" s="153"/>
      <c r="F1318" s="153"/>
      <c r="G1318" s="492">
        <f>Tabla14914[[#This Row],[PPF (µmol/s)]]/Tabla14914[[#This Row],[Power use (W)]]</f>
        <v>0</v>
      </c>
      <c r="H1318" s="197"/>
      <c r="I1318" s="197"/>
      <c r="J1318" s="197"/>
      <c r="K1318" s="197"/>
      <c r="L1318" s="197"/>
      <c r="M1318" s="197"/>
      <c r="N1318" s="6" t="s">
        <v>2847</v>
      </c>
      <c r="S1318" s="547"/>
      <c r="T1318" s="554" t="s">
        <v>2505</v>
      </c>
      <c r="U1318" s="546" t="s">
        <v>2406</v>
      </c>
      <c r="V1318" s="546">
        <v>680</v>
      </c>
      <c r="W1318" s="546">
        <v>1700</v>
      </c>
      <c r="X1318" s="170">
        <v>2.7</v>
      </c>
      <c r="Y1318" s="610">
        <v>2.5</v>
      </c>
      <c r="Z1318" s="197"/>
      <c r="AA1318" s="197"/>
      <c r="AB1318" s="197"/>
      <c r="AC1318" s="197"/>
      <c r="AD1318" s="197">
        <v>2.7</v>
      </c>
      <c r="AE1318" s="197"/>
      <c r="AF1318" s="574" t="s">
        <v>2494</v>
      </c>
    </row>
    <row r="1319" spans="1:32" x14ac:dyDescent="0.3">
      <c r="A1319" s="11" t="s">
        <v>2021</v>
      </c>
      <c r="B1319" s="11" t="s">
        <v>2848</v>
      </c>
      <c r="C1319" s="14" t="s">
        <v>2079</v>
      </c>
      <c r="D1319" s="11">
        <v>420</v>
      </c>
      <c r="E1319" s="153"/>
      <c r="F1319" s="153"/>
      <c r="G1319" s="492">
        <f>Tabla14914[[#This Row],[PPF (µmol/s)]]/Tabla14914[[#This Row],[Power use (W)]]</f>
        <v>0</v>
      </c>
      <c r="H1319" s="197"/>
      <c r="I1319" s="197"/>
      <c r="J1319" s="197"/>
      <c r="K1319" s="197"/>
      <c r="L1319" s="197"/>
      <c r="M1319" s="197"/>
      <c r="N1319" s="6" t="s">
        <v>2847</v>
      </c>
      <c r="S1319" s="569" t="s">
        <v>2019</v>
      </c>
      <c r="T1319" s="554" t="s">
        <v>2594</v>
      </c>
      <c r="U1319" s="546" t="s">
        <v>2596</v>
      </c>
      <c r="V1319" s="545">
        <v>600</v>
      </c>
      <c r="W1319" s="546">
        <v>1380</v>
      </c>
      <c r="X1319" s="546">
        <v>2.2999999999999998</v>
      </c>
      <c r="Y1319" s="215">
        <v>2.2999999999999998</v>
      </c>
      <c r="Z1319" s="197"/>
      <c r="AA1319" s="197"/>
      <c r="AB1319" s="226"/>
      <c r="AC1319" s="226">
        <v>2.2999999999999998</v>
      </c>
      <c r="AD1319" s="197"/>
      <c r="AE1319" s="197"/>
      <c r="AF1319" s="574" t="s">
        <v>2601</v>
      </c>
    </row>
    <row r="1320" spans="1:32" hidden="1" x14ac:dyDescent="0.3">
      <c r="A1320" s="421"/>
      <c r="B1320" s="11" t="s">
        <v>2849</v>
      </c>
      <c r="C1320" s="11" t="s">
        <v>2558</v>
      </c>
      <c r="D1320" s="11">
        <v>120</v>
      </c>
      <c r="E1320" s="153"/>
      <c r="F1320" s="153"/>
      <c r="G1320" s="492">
        <f>Tabla14914[[#This Row],[PPF (µmol/s)]]/Tabla14914[[#This Row],[Power use (W)]]</f>
        <v>0</v>
      </c>
      <c r="H1320" s="197"/>
      <c r="I1320" s="197"/>
      <c r="J1320" s="197"/>
      <c r="K1320" s="197"/>
      <c r="L1320" s="197"/>
      <c r="M1320" s="197"/>
      <c r="N1320" s="6" t="s">
        <v>2850</v>
      </c>
      <c r="S1320" s="421"/>
      <c r="T1320" s="11" t="s">
        <v>2747</v>
      </c>
      <c r="U1320" s="13" t="s">
        <v>2069</v>
      </c>
      <c r="V1320" s="11">
        <v>630</v>
      </c>
      <c r="W1320" s="11">
        <v>1750</v>
      </c>
      <c r="X1320" s="170">
        <v>2.8</v>
      </c>
      <c r="Y1320" s="77"/>
      <c r="Z1320" s="197"/>
      <c r="AA1320" s="197"/>
      <c r="AB1320" s="197"/>
      <c r="AC1320" s="197"/>
      <c r="AD1320" s="197">
        <v>2.8</v>
      </c>
      <c r="AE1320" s="197"/>
      <c r="AF1320" s="291" t="s">
        <v>2749</v>
      </c>
    </row>
    <row r="1321" spans="1:32" hidden="1" x14ac:dyDescent="0.3">
      <c r="A1321" s="421"/>
      <c r="B1321" s="11" t="s">
        <v>2851</v>
      </c>
      <c r="C1321" s="11" t="s">
        <v>2076</v>
      </c>
      <c r="D1321" s="11">
        <v>230</v>
      </c>
      <c r="E1321" s="153"/>
      <c r="F1321" s="153"/>
      <c r="G1321" s="492">
        <f>Tabla14914[[#This Row],[PPF (µmol/s)]]/Tabla14914[[#This Row],[Power use (W)]]</f>
        <v>0</v>
      </c>
      <c r="H1321" s="197"/>
      <c r="I1321" s="197"/>
      <c r="J1321" s="197"/>
      <c r="K1321" s="197"/>
      <c r="L1321" s="197"/>
      <c r="M1321" s="197"/>
      <c r="N1321" s="4" t="s">
        <v>2852</v>
      </c>
      <c r="S1321" s="547"/>
      <c r="T1321" s="546" t="s">
        <v>2782</v>
      </c>
      <c r="U1321" s="552" t="s">
        <v>2071</v>
      </c>
      <c r="V1321" s="546">
        <v>240</v>
      </c>
      <c r="W1321" s="546">
        <v>648</v>
      </c>
      <c r="X1321" s="546">
        <v>2.7</v>
      </c>
      <c r="Y1321" s="493">
        <v>2.7</v>
      </c>
      <c r="Z1321" s="197"/>
      <c r="AA1321" s="197"/>
      <c r="AB1321" s="197"/>
      <c r="AC1321" s="197"/>
      <c r="AD1321" s="226">
        <v>2.7</v>
      </c>
      <c r="AE1321" s="197"/>
      <c r="AF1321" s="562" t="s">
        <v>2778</v>
      </c>
    </row>
    <row r="1322" spans="1:32" hidden="1" x14ac:dyDescent="0.3">
      <c r="A1322" s="421"/>
      <c r="B1322" s="11" t="s">
        <v>2853</v>
      </c>
      <c r="C1322" s="11" t="s">
        <v>2076</v>
      </c>
      <c r="D1322" s="11">
        <v>340</v>
      </c>
      <c r="E1322" s="153"/>
      <c r="F1322" s="153"/>
      <c r="G1322" s="492">
        <f>Tabla14914[[#This Row],[PPF (µmol/s)]]/Tabla14914[[#This Row],[Power use (W)]]</f>
        <v>0</v>
      </c>
      <c r="H1322" s="197"/>
      <c r="I1322" s="197"/>
      <c r="J1322" s="197"/>
      <c r="K1322" s="197"/>
      <c r="L1322" s="197"/>
      <c r="M1322" s="197"/>
      <c r="N1322" s="4" t="s">
        <v>2854</v>
      </c>
      <c r="S1322" s="421"/>
      <c r="T1322" s="11" t="s">
        <v>2783</v>
      </c>
      <c r="U1322" s="13" t="s">
        <v>2070</v>
      </c>
      <c r="V1322" s="11">
        <v>320</v>
      </c>
      <c r="W1322" s="11">
        <v>864</v>
      </c>
      <c r="X1322" s="11">
        <v>2.7</v>
      </c>
      <c r="Y1322" s="493">
        <v>2.7</v>
      </c>
      <c r="Z1322" s="197"/>
      <c r="AA1322" s="197"/>
      <c r="AB1322" s="197"/>
      <c r="AC1322" s="197"/>
      <c r="AD1322" s="226">
        <v>2.7</v>
      </c>
      <c r="AE1322" s="197"/>
      <c r="AF1322" s="4" t="s">
        <v>2778</v>
      </c>
    </row>
    <row r="1323" spans="1:32" hidden="1" x14ac:dyDescent="0.3">
      <c r="A1323" s="421"/>
      <c r="B1323" s="11" t="s">
        <v>2855</v>
      </c>
      <c r="C1323" s="11" t="s">
        <v>2076</v>
      </c>
      <c r="D1323" s="11">
        <v>500</v>
      </c>
      <c r="E1323" s="153"/>
      <c r="F1323" s="153"/>
      <c r="G1323" s="492">
        <f>Tabla14914[[#This Row],[PPF (µmol/s)]]/Tabla14914[[#This Row],[Power use (W)]]</f>
        <v>0</v>
      </c>
      <c r="H1323" s="197"/>
      <c r="I1323" s="197"/>
      <c r="J1323" s="197"/>
      <c r="K1323" s="197"/>
      <c r="L1323" s="197"/>
      <c r="M1323" s="197"/>
      <c r="N1323" s="4" t="s">
        <v>2856</v>
      </c>
      <c r="S1323" s="547"/>
      <c r="T1323" s="546" t="s">
        <v>2784</v>
      </c>
      <c r="U1323" s="552" t="s">
        <v>2069</v>
      </c>
      <c r="V1323" s="546">
        <v>480</v>
      </c>
      <c r="W1323" s="546">
        <v>1296</v>
      </c>
      <c r="X1323" s="546">
        <v>2.7</v>
      </c>
      <c r="Y1323" s="493">
        <v>2.7</v>
      </c>
      <c r="Z1323" s="197"/>
      <c r="AA1323" s="197"/>
      <c r="AB1323" s="197"/>
      <c r="AC1323" s="197"/>
      <c r="AD1323" s="226">
        <v>2.7</v>
      </c>
      <c r="AE1323" s="197"/>
      <c r="AF1323" s="562" t="s">
        <v>2778</v>
      </c>
    </row>
    <row r="1324" spans="1:32" hidden="1" x14ac:dyDescent="0.3">
      <c r="A1324" s="421"/>
      <c r="B1324" s="11" t="s">
        <v>2857</v>
      </c>
      <c r="C1324" s="11" t="s">
        <v>82</v>
      </c>
      <c r="D1324" s="11">
        <v>160</v>
      </c>
      <c r="E1324" s="153"/>
      <c r="F1324" s="153"/>
      <c r="G1324" s="492">
        <f>Tabla14914[[#This Row],[PPF (µmol/s)]]/Tabla14914[[#This Row],[Power use (W)]]</f>
        <v>0</v>
      </c>
      <c r="H1324" s="197"/>
      <c r="I1324" s="197"/>
      <c r="J1324" s="197"/>
      <c r="K1324" s="197"/>
      <c r="L1324" s="197"/>
      <c r="M1324" s="197"/>
      <c r="N1324" s="4" t="s">
        <v>2858</v>
      </c>
      <c r="S1324" s="421"/>
      <c r="T1324" s="11" t="s">
        <v>2785</v>
      </c>
      <c r="U1324" s="13" t="s">
        <v>2068</v>
      </c>
      <c r="V1324" s="11">
        <v>660</v>
      </c>
      <c r="W1324" s="11">
        <v>1782</v>
      </c>
      <c r="X1324" s="11">
        <v>2.7</v>
      </c>
      <c r="Y1324" s="493">
        <v>2.7</v>
      </c>
      <c r="Z1324" s="197"/>
      <c r="AA1324" s="197"/>
      <c r="AB1324" s="197"/>
      <c r="AC1324" s="197"/>
      <c r="AD1324" s="226">
        <v>2.7</v>
      </c>
      <c r="AE1324" s="197"/>
      <c r="AF1324" s="4" t="s">
        <v>2787</v>
      </c>
    </row>
    <row r="1325" spans="1:32" hidden="1" x14ac:dyDescent="0.3">
      <c r="A1325" s="429"/>
      <c r="B1325" s="13" t="s">
        <v>2859</v>
      </c>
      <c r="C1325" s="13" t="s">
        <v>2156</v>
      </c>
      <c r="D1325" s="13">
        <v>12</v>
      </c>
      <c r="E1325" s="154"/>
      <c r="F1325" s="154"/>
      <c r="G1325" s="492">
        <f>Tabla14914[[#This Row],[PPF (µmol/s)]]/Tabla14914[[#This Row],[Power use (W)]]</f>
        <v>0</v>
      </c>
      <c r="H1325" s="197"/>
      <c r="I1325" s="197"/>
      <c r="J1325" s="197"/>
      <c r="K1325" s="197"/>
      <c r="L1325" s="197"/>
      <c r="M1325" s="197"/>
      <c r="N1325" s="8" t="s">
        <v>2860</v>
      </c>
      <c r="S1325" s="556" t="s">
        <v>2883</v>
      </c>
      <c r="T1325" s="545" t="s">
        <v>2863</v>
      </c>
      <c r="U1325" s="545" t="s">
        <v>2071</v>
      </c>
      <c r="V1325" s="545">
        <v>170</v>
      </c>
      <c r="W1325" s="545">
        <v>442</v>
      </c>
      <c r="X1325" s="545">
        <v>2.6</v>
      </c>
      <c r="Y1325" s="493">
        <v>2.6</v>
      </c>
      <c r="Z1325" s="197"/>
      <c r="AA1325" s="197"/>
      <c r="AB1325" s="197"/>
      <c r="AC1325" s="197"/>
      <c r="AD1325" s="226">
        <v>2.6</v>
      </c>
      <c r="AE1325" s="197"/>
      <c r="AF1325" s="593" t="s">
        <v>2867</v>
      </c>
    </row>
    <row r="1326" spans="1:32" ht="18.600000000000001" hidden="1" thickBot="1" x14ac:dyDescent="0.4">
      <c r="A1326" s="56" t="s">
        <v>2862</v>
      </c>
      <c r="B1326" s="53"/>
      <c r="C1326" s="27"/>
      <c r="D1326" s="27"/>
      <c r="E1326" s="27"/>
      <c r="F1326" s="27"/>
      <c r="G1326" s="522"/>
      <c r="H1326" s="27"/>
      <c r="I1326" s="27"/>
      <c r="J1326" s="27"/>
      <c r="K1326" s="27"/>
      <c r="L1326" s="27"/>
      <c r="M1326" s="27"/>
      <c r="N1326" s="16"/>
      <c r="S1326" s="424" t="s">
        <v>2884</v>
      </c>
      <c r="T1326" s="14" t="s">
        <v>2864</v>
      </c>
      <c r="U1326" s="14" t="s">
        <v>2070</v>
      </c>
      <c r="V1326" s="11">
        <v>240</v>
      </c>
      <c r="W1326" s="11">
        <v>624</v>
      </c>
      <c r="X1326" s="11">
        <v>2.6</v>
      </c>
      <c r="Y1326" s="493">
        <v>2.6</v>
      </c>
      <c r="Z1326" s="197"/>
      <c r="AA1326" s="197"/>
      <c r="AB1326" s="197"/>
      <c r="AC1326" s="197"/>
      <c r="AD1326" s="226">
        <v>2.6</v>
      </c>
      <c r="AE1326" s="197"/>
      <c r="AF1326" s="4" t="s">
        <v>2867</v>
      </c>
    </row>
    <row r="1327" spans="1:32" hidden="1" x14ac:dyDescent="0.3">
      <c r="A1327" s="428" t="s">
        <v>2883</v>
      </c>
      <c r="B1327" s="14" t="s">
        <v>2863</v>
      </c>
      <c r="C1327" s="14" t="s">
        <v>2071</v>
      </c>
      <c r="D1327" s="14">
        <v>170</v>
      </c>
      <c r="E1327" s="14">
        <v>442</v>
      </c>
      <c r="F1327" s="14">
        <v>2.6</v>
      </c>
      <c r="G1327" s="493">
        <f>Tabla14914[[#This Row],[PPF (µmol/s)]]/Tabla14914[[#This Row],[Power use (W)]]</f>
        <v>2.6</v>
      </c>
      <c r="H1327" s="197"/>
      <c r="I1327" s="197"/>
      <c r="J1327" s="197"/>
      <c r="K1327" s="197"/>
      <c r="L1327" s="226">
        <v>2.6</v>
      </c>
      <c r="M1327" s="197"/>
      <c r="N1327" s="511" t="s">
        <v>2867</v>
      </c>
      <c r="S1327" s="569" t="s">
        <v>2019</v>
      </c>
      <c r="T1327" s="545" t="s">
        <v>2865</v>
      </c>
      <c r="U1327" s="545" t="s">
        <v>2069</v>
      </c>
      <c r="V1327" s="546">
        <v>480</v>
      </c>
      <c r="W1327" s="546">
        <v>1248</v>
      </c>
      <c r="X1327" s="546">
        <v>2.6</v>
      </c>
      <c r="Y1327" s="493">
        <v>2.6</v>
      </c>
      <c r="Z1327" s="197"/>
      <c r="AA1327" s="197"/>
      <c r="AB1327" s="197"/>
      <c r="AC1327" s="197"/>
      <c r="AD1327" s="226">
        <v>2.6</v>
      </c>
      <c r="AE1327" s="197"/>
      <c r="AF1327" s="562" t="s">
        <v>2867</v>
      </c>
    </row>
    <row r="1328" spans="1:32" hidden="1" x14ac:dyDescent="0.3">
      <c r="A1328" s="424" t="s">
        <v>2884</v>
      </c>
      <c r="B1328" s="14" t="s">
        <v>2864</v>
      </c>
      <c r="C1328" s="14" t="s">
        <v>2070</v>
      </c>
      <c r="D1328" s="11">
        <v>240</v>
      </c>
      <c r="E1328" s="11">
        <v>624</v>
      </c>
      <c r="F1328" s="11">
        <v>2.6</v>
      </c>
      <c r="G1328" s="493">
        <f>Tabla14914[[#This Row],[PPF (µmol/s)]]/Tabla14914[[#This Row],[Power use (W)]]</f>
        <v>2.6</v>
      </c>
      <c r="H1328" s="197"/>
      <c r="I1328" s="197"/>
      <c r="J1328" s="197"/>
      <c r="K1328" s="197"/>
      <c r="L1328" s="226">
        <v>2.6</v>
      </c>
      <c r="M1328" s="197"/>
      <c r="N1328" s="4" t="s">
        <v>2867</v>
      </c>
      <c r="S1328" s="429"/>
      <c r="T1328" s="14" t="s">
        <v>2866</v>
      </c>
      <c r="U1328" s="14" t="s">
        <v>2068</v>
      </c>
      <c r="V1328" s="13">
        <v>660</v>
      </c>
      <c r="W1328" s="13">
        <v>1716</v>
      </c>
      <c r="X1328" s="13">
        <v>2.6</v>
      </c>
      <c r="Y1328" s="493">
        <v>2.6</v>
      </c>
      <c r="Z1328" s="197"/>
      <c r="AA1328" s="197"/>
      <c r="AB1328" s="197"/>
      <c r="AC1328" s="197"/>
      <c r="AD1328" s="226">
        <v>2.6</v>
      </c>
      <c r="AE1328" s="197"/>
      <c r="AF1328" s="4" t="s">
        <v>2867</v>
      </c>
    </row>
    <row r="1329" spans="1:32" hidden="1" x14ac:dyDescent="0.3">
      <c r="A1329" s="280" t="s">
        <v>2019</v>
      </c>
      <c r="B1329" s="14" t="s">
        <v>2865</v>
      </c>
      <c r="C1329" s="14" t="s">
        <v>2069</v>
      </c>
      <c r="D1329" s="11">
        <v>480</v>
      </c>
      <c r="E1329" s="11">
        <v>1248</v>
      </c>
      <c r="F1329" s="11">
        <v>2.6</v>
      </c>
      <c r="G1329" s="493">
        <f>Tabla14914[[#This Row],[PPF (µmol/s)]]/Tabla14914[[#This Row],[Power use (W)]]</f>
        <v>2.6</v>
      </c>
      <c r="H1329" s="197"/>
      <c r="I1329" s="197"/>
      <c r="J1329" s="197"/>
      <c r="K1329" s="197"/>
      <c r="L1329" s="226">
        <v>2.6</v>
      </c>
      <c r="M1329" s="197"/>
      <c r="N1329" s="4" t="s">
        <v>2867</v>
      </c>
      <c r="S1329" s="547"/>
      <c r="T1329" s="546" t="s">
        <v>2880</v>
      </c>
      <c r="U1329" s="545" t="s">
        <v>2070</v>
      </c>
      <c r="V1329" s="546">
        <v>160</v>
      </c>
      <c r="W1329" s="546">
        <v>416</v>
      </c>
      <c r="X1329" s="546">
        <v>2.6</v>
      </c>
      <c r="Y1329" s="493">
        <v>2.6</v>
      </c>
      <c r="Z1329" s="197"/>
      <c r="AA1329" s="197"/>
      <c r="AB1329" s="197"/>
      <c r="AC1329" s="197"/>
      <c r="AD1329" s="226">
        <v>2.6</v>
      </c>
      <c r="AE1329" s="197"/>
      <c r="AF1329" s="562" t="s">
        <v>2867</v>
      </c>
    </row>
    <row r="1330" spans="1:32" hidden="1" x14ac:dyDescent="0.3">
      <c r="A1330" s="429"/>
      <c r="B1330" s="14" t="s">
        <v>2866</v>
      </c>
      <c r="C1330" s="14" t="s">
        <v>2068</v>
      </c>
      <c r="D1330" s="13">
        <v>660</v>
      </c>
      <c r="E1330" s="13">
        <v>1716</v>
      </c>
      <c r="F1330" s="13">
        <v>2.6</v>
      </c>
      <c r="G1330" s="493">
        <f>Tabla14914[[#This Row],[PPF (µmol/s)]]/Tabla14914[[#This Row],[Power use (W)]]</f>
        <v>2.6</v>
      </c>
      <c r="H1330" s="197"/>
      <c r="I1330" s="197"/>
      <c r="J1330" s="197"/>
      <c r="K1330" s="197"/>
      <c r="L1330" s="226">
        <v>2.6</v>
      </c>
      <c r="M1330" s="197"/>
      <c r="N1330" s="4" t="s">
        <v>2867</v>
      </c>
      <c r="S1330" s="429"/>
      <c r="T1330" s="13" t="s">
        <v>2881</v>
      </c>
      <c r="U1330" s="26" t="s">
        <v>2068</v>
      </c>
      <c r="V1330" s="13">
        <v>320</v>
      </c>
      <c r="W1330" s="13">
        <v>832</v>
      </c>
      <c r="X1330" s="13">
        <v>2.6</v>
      </c>
      <c r="Y1330" s="493">
        <v>2.6</v>
      </c>
      <c r="Z1330" s="197"/>
      <c r="AA1330" s="197"/>
      <c r="AB1330" s="197"/>
      <c r="AC1330" s="197"/>
      <c r="AD1330" s="226">
        <v>2.6</v>
      </c>
      <c r="AE1330" s="197"/>
      <c r="AF1330" s="8" t="s">
        <v>2867</v>
      </c>
    </row>
    <row r="1331" spans="1:32" hidden="1" x14ac:dyDescent="0.3">
      <c r="A1331" s="421"/>
      <c r="B1331" s="11" t="s">
        <v>2868</v>
      </c>
      <c r="C1331" s="14" t="s">
        <v>314</v>
      </c>
      <c r="D1331" s="11">
        <v>440</v>
      </c>
      <c r="E1331" s="11">
        <v>1144</v>
      </c>
      <c r="F1331" s="11">
        <v>2.6</v>
      </c>
      <c r="G1331" s="493">
        <f>Tabla14914[[#This Row],[PPF (µmol/s)]]/Tabla14914[[#This Row],[Power use (W)]]</f>
        <v>2.6</v>
      </c>
      <c r="H1331" s="197"/>
      <c r="I1331" s="197"/>
      <c r="J1331" s="197"/>
      <c r="K1331" s="197"/>
      <c r="L1331" s="226">
        <v>2.6</v>
      </c>
      <c r="M1331" s="197"/>
      <c r="N1331" s="4" t="s">
        <v>2867</v>
      </c>
      <c r="S1331" s="581" t="s">
        <v>2948</v>
      </c>
      <c r="T1331" s="545" t="s">
        <v>2946</v>
      </c>
      <c r="U1331" s="545" t="s">
        <v>2069</v>
      </c>
      <c r="V1331" s="545">
        <v>1080</v>
      </c>
      <c r="W1331" s="545">
        <v>1400</v>
      </c>
      <c r="X1331" s="270">
        <v>1.8</v>
      </c>
      <c r="Y1331" s="559">
        <v>1.2962962962962963</v>
      </c>
      <c r="Z1331" s="197"/>
      <c r="AA1331" s="197"/>
      <c r="AB1331" s="197"/>
      <c r="AC1331" s="197"/>
      <c r="AD1331" s="197"/>
      <c r="AE1331" s="197"/>
      <c r="AF1331" s="574" t="s">
        <v>2947</v>
      </c>
    </row>
    <row r="1332" spans="1:32" hidden="1" x14ac:dyDescent="0.3">
      <c r="A1332" s="421"/>
      <c r="B1332" s="11" t="s">
        <v>2869</v>
      </c>
      <c r="C1332" s="14" t="s">
        <v>309</v>
      </c>
      <c r="D1332" s="11">
        <v>670</v>
      </c>
      <c r="E1332" s="11">
        <v>1742</v>
      </c>
      <c r="F1332" s="11">
        <v>2.6</v>
      </c>
      <c r="G1332" s="493">
        <f>Tabla14914[[#This Row],[PPF (µmol/s)]]/Tabla14914[[#This Row],[Power use (W)]]</f>
        <v>2.6</v>
      </c>
      <c r="H1332" s="197"/>
      <c r="I1332" s="197"/>
      <c r="J1332" s="197"/>
      <c r="K1332" s="197"/>
      <c r="L1332" s="226">
        <v>2.6</v>
      </c>
      <c r="M1332" s="197"/>
      <c r="N1332" s="4" t="s">
        <v>2867</v>
      </c>
      <c r="S1332" s="547"/>
      <c r="T1332" s="546" t="s">
        <v>2993</v>
      </c>
      <c r="U1332" s="545" t="s">
        <v>2070</v>
      </c>
      <c r="V1332" s="546">
        <v>320</v>
      </c>
      <c r="W1332" s="630"/>
      <c r="X1332" s="630"/>
      <c r="Y1332" s="492">
        <v>0</v>
      </c>
      <c r="Z1332" s="197"/>
      <c r="AA1332" s="197"/>
      <c r="AB1332" s="197"/>
      <c r="AC1332" s="197"/>
      <c r="AD1332" s="197"/>
      <c r="AE1332" s="197"/>
      <c r="AF1332" s="562" t="s">
        <v>2991</v>
      </c>
    </row>
    <row r="1333" spans="1:32" hidden="1" x14ac:dyDescent="0.3">
      <c r="A1333" s="421"/>
      <c r="B1333" s="11" t="s">
        <v>2870</v>
      </c>
      <c r="C1333" s="14" t="s">
        <v>382</v>
      </c>
      <c r="D1333" s="11">
        <v>1000</v>
      </c>
      <c r="E1333" s="11">
        <v>2600</v>
      </c>
      <c r="F1333" s="11">
        <v>2.6</v>
      </c>
      <c r="G1333" s="493">
        <f>Tabla14914[[#This Row],[PPF (µmol/s)]]/Tabla14914[[#This Row],[Power use (W)]]</f>
        <v>2.6</v>
      </c>
      <c r="H1333" s="197"/>
      <c r="I1333" s="197"/>
      <c r="J1333" s="197"/>
      <c r="K1333" s="197"/>
      <c r="L1333" s="226">
        <v>2.6</v>
      </c>
      <c r="M1333" s="197"/>
      <c r="N1333" s="4" t="s">
        <v>2867</v>
      </c>
      <c r="S1333" s="429"/>
      <c r="T1333" s="13" t="s">
        <v>3014</v>
      </c>
      <c r="U1333" s="13" t="s">
        <v>2068</v>
      </c>
      <c r="V1333" s="648"/>
      <c r="W1333" s="648"/>
      <c r="X1333" s="648"/>
      <c r="Y1333" s="492">
        <v>0</v>
      </c>
      <c r="Z1333" s="197"/>
      <c r="AA1333" s="197"/>
      <c r="AB1333" s="197"/>
      <c r="AC1333" s="197"/>
      <c r="AD1333" s="197"/>
      <c r="AE1333" s="197"/>
      <c r="AF1333" s="8"/>
    </row>
    <row r="1334" spans="1:32" hidden="1" x14ac:dyDescent="0.3">
      <c r="A1334" s="421"/>
      <c r="B1334" s="11" t="s">
        <v>2871</v>
      </c>
      <c r="C1334" s="11" t="s">
        <v>424</v>
      </c>
      <c r="D1334" s="11">
        <v>330</v>
      </c>
      <c r="E1334" s="11">
        <v>858</v>
      </c>
      <c r="F1334" s="11">
        <v>2.6</v>
      </c>
      <c r="G1334" s="493">
        <f>Tabla14914[[#This Row],[PPF (µmol/s)]]/Tabla14914[[#This Row],[Power use (W)]]</f>
        <v>2.6</v>
      </c>
      <c r="H1334" s="197"/>
      <c r="I1334" s="197"/>
      <c r="J1334" s="197"/>
      <c r="K1334" s="197"/>
      <c r="L1334" s="226">
        <v>2.6</v>
      </c>
      <c r="M1334" s="197"/>
      <c r="N1334" s="4" t="s">
        <v>2867</v>
      </c>
      <c r="S1334" s="588" t="s">
        <v>3043</v>
      </c>
      <c r="T1334" s="545" t="s">
        <v>3037</v>
      </c>
      <c r="U1334" s="552" t="s">
        <v>2069</v>
      </c>
      <c r="V1334" s="545">
        <v>700</v>
      </c>
      <c r="W1334" s="545">
        <v>1615</v>
      </c>
      <c r="X1334" s="545">
        <v>2.2999999999999998</v>
      </c>
      <c r="Y1334" s="493">
        <v>2.3071428571428569</v>
      </c>
      <c r="Z1334" s="197"/>
      <c r="AA1334" s="197"/>
      <c r="AB1334" s="197"/>
      <c r="AC1334" s="226">
        <v>2.3071428571428569</v>
      </c>
      <c r="AD1334" s="197"/>
      <c r="AE1334" s="197"/>
      <c r="AF1334" s="574" t="s">
        <v>3039</v>
      </c>
    </row>
    <row r="1335" spans="1:32" hidden="1" x14ac:dyDescent="0.3">
      <c r="A1335" s="421"/>
      <c r="B1335" s="11" t="s">
        <v>2872</v>
      </c>
      <c r="C1335" s="11" t="s">
        <v>424</v>
      </c>
      <c r="D1335" s="11">
        <v>530</v>
      </c>
      <c r="E1335" s="11">
        <v>1378</v>
      </c>
      <c r="F1335" s="11">
        <v>2.6</v>
      </c>
      <c r="G1335" s="493">
        <f>Tabla14914[[#This Row],[PPF (µmol/s)]]/Tabla14914[[#This Row],[Power use (W)]]</f>
        <v>2.6</v>
      </c>
      <c r="H1335" s="197"/>
      <c r="I1335" s="197"/>
      <c r="J1335" s="197"/>
      <c r="K1335" s="197"/>
      <c r="L1335" s="226">
        <v>2.6</v>
      </c>
      <c r="M1335" s="197"/>
      <c r="N1335" s="4" t="s">
        <v>2867</v>
      </c>
      <c r="S1335" s="421" t="s">
        <v>3044</v>
      </c>
      <c r="T1335" s="11" t="s">
        <v>3038</v>
      </c>
      <c r="U1335" s="13" t="s">
        <v>2070</v>
      </c>
      <c r="V1335" s="11">
        <v>450</v>
      </c>
      <c r="W1335" s="11">
        <v>1060</v>
      </c>
      <c r="X1335" s="11">
        <v>2.4</v>
      </c>
      <c r="Y1335" s="493">
        <v>2.3555555555555556</v>
      </c>
      <c r="Z1335" s="197"/>
      <c r="AA1335" s="197"/>
      <c r="AB1335" s="197"/>
      <c r="AC1335" s="226">
        <v>2.3555555555555556</v>
      </c>
      <c r="AD1335" s="197"/>
      <c r="AE1335" s="197"/>
      <c r="AF1335" s="6" t="s">
        <v>3040</v>
      </c>
    </row>
    <row r="1336" spans="1:32" hidden="1" x14ac:dyDescent="0.3">
      <c r="A1336" s="421"/>
      <c r="B1336" s="11" t="s">
        <v>2873</v>
      </c>
      <c r="C1336" s="11" t="s">
        <v>82</v>
      </c>
      <c r="D1336" s="11">
        <v>50</v>
      </c>
      <c r="E1336" s="11">
        <v>130</v>
      </c>
      <c r="F1336" s="11">
        <v>2.6</v>
      </c>
      <c r="G1336" s="493">
        <f>Tabla14914[[#This Row],[PPF (µmol/s)]]/Tabla14914[[#This Row],[Power use (W)]]</f>
        <v>2.6</v>
      </c>
      <c r="H1336" s="197"/>
      <c r="I1336" s="197"/>
      <c r="J1336" s="197"/>
      <c r="K1336" s="197"/>
      <c r="L1336" s="226">
        <v>2.6</v>
      </c>
      <c r="M1336" s="197"/>
      <c r="N1336" s="4" t="s">
        <v>2867</v>
      </c>
      <c r="S1336" s="588" t="s">
        <v>3047</v>
      </c>
      <c r="T1336" s="545" t="s">
        <v>3046</v>
      </c>
      <c r="U1336" s="545" t="s">
        <v>2068</v>
      </c>
      <c r="V1336" s="545">
        <v>775</v>
      </c>
      <c r="W1336" s="545">
        <v>1900</v>
      </c>
      <c r="X1336" s="169">
        <v>2.7</v>
      </c>
      <c r="Y1336" s="559">
        <v>2.4516129032258065</v>
      </c>
      <c r="Z1336" s="197"/>
      <c r="AA1336" s="197"/>
      <c r="AB1336" s="197"/>
      <c r="AC1336" s="197"/>
      <c r="AD1336" s="197">
        <v>2.7</v>
      </c>
      <c r="AE1336" s="197"/>
      <c r="AF1336" s="574" t="s">
        <v>3048</v>
      </c>
    </row>
    <row r="1337" spans="1:32" hidden="1" x14ac:dyDescent="0.3">
      <c r="A1337" s="429"/>
      <c r="B1337" s="11" t="s">
        <v>2874</v>
      </c>
      <c r="C1337" s="11" t="s">
        <v>82</v>
      </c>
      <c r="D1337" s="13">
        <v>85</v>
      </c>
      <c r="E1337" s="13">
        <v>221</v>
      </c>
      <c r="F1337" s="11">
        <v>2.6</v>
      </c>
      <c r="G1337" s="493">
        <f>Tabla14914[[#This Row],[PPF (µmol/s)]]/Tabla14914[[#This Row],[Power use (W)]]</f>
        <v>2.6</v>
      </c>
      <c r="H1337" s="197"/>
      <c r="I1337" s="197"/>
      <c r="J1337" s="197"/>
      <c r="K1337" s="197"/>
      <c r="L1337" s="226">
        <v>2.6</v>
      </c>
      <c r="M1337" s="197"/>
      <c r="N1337" s="4" t="s">
        <v>2867</v>
      </c>
      <c r="S1337" s="421"/>
      <c r="T1337" s="11" t="s">
        <v>3381</v>
      </c>
      <c r="U1337" s="14" t="s">
        <v>2070</v>
      </c>
      <c r="V1337" s="11">
        <v>200</v>
      </c>
      <c r="W1337" s="11">
        <v>400</v>
      </c>
      <c r="X1337" s="170">
        <v>2</v>
      </c>
      <c r="Y1337" s="260">
        <v>2</v>
      </c>
      <c r="Z1337" s="197"/>
      <c r="AA1337" s="197"/>
      <c r="AB1337" s="197"/>
      <c r="AC1337" s="197">
        <v>2</v>
      </c>
      <c r="AD1337" s="197"/>
      <c r="AE1337" s="197"/>
      <c r="AF1337" s="4" t="s">
        <v>3386</v>
      </c>
    </row>
    <row r="1338" spans="1:32" hidden="1" x14ac:dyDescent="0.3">
      <c r="A1338" s="421"/>
      <c r="B1338" s="11" t="s">
        <v>2875</v>
      </c>
      <c r="C1338" s="11" t="s">
        <v>82</v>
      </c>
      <c r="D1338" s="11">
        <v>130</v>
      </c>
      <c r="E1338" s="11">
        <v>338</v>
      </c>
      <c r="F1338" s="11">
        <v>2.6</v>
      </c>
      <c r="G1338" s="493">
        <f>Tabla14914[[#This Row],[PPF (µmol/s)]]/Tabla14914[[#This Row],[Power use (W)]]</f>
        <v>2.6</v>
      </c>
      <c r="H1338" s="197"/>
      <c r="I1338" s="197"/>
      <c r="J1338" s="197"/>
      <c r="K1338" s="197"/>
      <c r="L1338" s="226">
        <v>2.6</v>
      </c>
      <c r="M1338" s="197"/>
      <c r="N1338" s="4" t="s">
        <v>2867</v>
      </c>
      <c r="S1338" s="547"/>
      <c r="T1338" s="546" t="s">
        <v>3382</v>
      </c>
      <c r="U1338" s="545" t="s">
        <v>2070</v>
      </c>
      <c r="V1338" s="546">
        <v>360</v>
      </c>
      <c r="W1338" s="546">
        <v>730</v>
      </c>
      <c r="X1338" s="170">
        <v>1.8</v>
      </c>
      <c r="Y1338" s="559">
        <v>2.0277777777777777</v>
      </c>
      <c r="Z1338" s="197"/>
      <c r="AA1338" s="197"/>
      <c r="AB1338" s="197">
        <v>1.8</v>
      </c>
      <c r="AC1338" s="197"/>
      <c r="AD1338" s="197"/>
      <c r="AE1338" s="197"/>
      <c r="AF1338" s="562" t="s">
        <v>3387</v>
      </c>
    </row>
    <row r="1339" spans="1:32" hidden="1" x14ac:dyDescent="0.3">
      <c r="A1339" s="421"/>
      <c r="B1339" s="11" t="s">
        <v>2876</v>
      </c>
      <c r="C1339" s="11" t="s">
        <v>424</v>
      </c>
      <c r="D1339" s="11">
        <v>40</v>
      </c>
      <c r="E1339" s="11">
        <v>104</v>
      </c>
      <c r="F1339" s="11">
        <v>2.6</v>
      </c>
      <c r="G1339" s="493">
        <f>Tabla14914[[#This Row],[PPF (µmol/s)]]/Tabla14914[[#This Row],[Power use (W)]]</f>
        <v>2.6</v>
      </c>
      <c r="H1339" s="197"/>
      <c r="I1339" s="197"/>
      <c r="J1339" s="197"/>
      <c r="K1339" s="197"/>
      <c r="L1339" s="226">
        <v>2.6</v>
      </c>
      <c r="M1339" s="197"/>
      <c r="N1339" s="4" t="s">
        <v>2867</v>
      </c>
      <c r="S1339" s="421"/>
      <c r="T1339" s="11" t="s">
        <v>3383</v>
      </c>
      <c r="U1339" s="14" t="s">
        <v>2070</v>
      </c>
      <c r="V1339" s="11">
        <v>400</v>
      </c>
      <c r="W1339" s="11">
        <v>929</v>
      </c>
      <c r="X1339" s="170">
        <v>2.2999999999999998</v>
      </c>
      <c r="Y1339" s="260">
        <v>2.3224999999999998</v>
      </c>
      <c r="Z1339" s="197"/>
      <c r="AA1339" s="197"/>
      <c r="AB1339" s="197"/>
      <c r="AC1339" s="197">
        <v>2.2999999999999998</v>
      </c>
      <c r="AD1339" s="197"/>
      <c r="AE1339" s="197"/>
      <c r="AF1339" s="4" t="s">
        <v>3388</v>
      </c>
    </row>
    <row r="1340" spans="1:32" hidden="1" x14ac:dyDescent="0.3">
      <c r="A1340" s="421"/>
      <c r="B1340" s="11" t="s">
        <v>2877</v>
      </c>
      <c r="C1340" s="11" t="s">
        <v>424</v>
      </c>
      <c r="D1340" s="11">
        <v>60</v>
      </c>
      <c r="E1340" s="11">
        <v>156</v>
      </c>
      <c r="F1340" s="11">
        <v>2.6</v>
      </c>
      <c r="G1340" s="493">
        <f>Tabla14914[[#This Row],[PPF (µmol/s)]]/Tabla14914[[#This Row],[Power use (W)]]</f>
        <v>2.6</v>
      </c>
      <c r="H1340" s="197"/>
      <c r="I1340" s="197"/>
      <c r="J1340" s="197"/>
      <c r="K1340" s="197"/>
      <c r="L1340" s="226">
        <v>2.6</v>
      </c>
      <c r="M1340" s="197"/>
      <c r="N1340" s="4" t="s">
        <v>2867</v>
      </c>
      <c r="S1340" s="547"/>
      <c r="T1340" s="546" t="s">
        <v>3384</v>
      </c>
      <c r="U1340" s="545" t="s">
        <v>2070</v>
      </c>
      <c r="V1340" s="546">
        <v>720</v>
      </c>
      <c r="W1340" s="546">
        <v>1460</v>
      </c>
      <c r="X1340" s="170">
        <v>1.8</v>
      </c>
      <c r="Y1340" s="559">
        <v>2.0277777777777777</v>
      </c>
      <c r="Z1340" s="197"/>
      <c r="AA1340" s="197"/>
      <c r="AB1340" s="197">
        <v>1.8</v>
      </c>
      <c r="AC1340" s="197"/>
      <c r="AD1340" s="197"/>
      <c r="AE1340" s="197"/>
      <c r="AF1340" s="562" t="s">
        <v>3387</v>
      </c>
    </row>
    <row r="1341" spans="1:32" hidden="1" x14ac:dyDescent="0.3">
      <c r="A1341" s="421" t="s">
        <v>2882</v>
      </c>
      <c r="B1341" s="11" t="s">
        <v>2878</v>
      </c>
      <c r="C1341" s="11" t="s">
        <v>424</v>
      </c>
      <c r="D1341" s="11">
        <v>330</v>
      </c>
      <c r="E1341" s="11">
        <v>858</v>
      </c>
      <c r="F1341" s="11">
        <v>2.6</v>
      </c>
      <c r="G1341" s="493">
        <f>Tabla14914[[#This Row],[PPF (µmol/s)]]/Tabla14914[[#This Row],[Power use (W)]]</f>
        <v>2.6</v>
      </c>
      <c r="H1341" s="197"/>
      <c r="I1341" s="197"/>
      <c r="J1341" s="197"/>
      <c r="K1341" s="197"/>
      <c r="L1341" s="226">
        <v>2.6</v>
      </c>
      <c r="M1341" s="197"/>
      <c r="N1341" s="4" t="s">
        <v>2867</v>
      </c>
      <c r="S1341" s="421"/>
      <c r="T1341" s="11" t="s">
        <v>3385</v>
      </c>
      <c r="U1341" s="14" t="s">
        <v>2070</v>
      </c>
      <c r="V1341" s="11">
        <v>800</v>
      </c>
      <c r="W1341" s="11">
        <v>1840</v>
      </c>
      <c r="X1341" s="170">
        <v>2.2999999999999998</v>
      </c>
      <c r="Y1341" s="260">
        <v>2.2999999999999998</v>
      </c>
      <c r="Z1341" s="197"/>
      <c r="AA1341" s="197"/>
      <c r="AB1341" s="197"/>
      <c r="AC1341" s="197">
        <v>2.2999999999999998</v>
      </c>
      <c r="AD1341" s="197"/>
      <c r="AE1341" s="197"/>
      <c r="AF1341" s="4" t="s">
        <v>3388</v>
      </c>
    </row>
    <row r="1342" spans="1:32" hidden="1" x14ac:dyDescent="0.3">
      <c r="A1342" s="421"/>
      <c r="B1342" s="11" t="s">
        <v>2879</v>
      </c>
      <c r="C1342" s="11" t="s">
        <v>424</v>
      </c>
      <c r="D1342" s="11">
        <v>530</v>
      </c>
      <c r="E1342" s="11">
        <v>1378</v>
      </c>
      <c r="F1342" s="11">
        <v>2.6</v>
      </c>
      <c r="G1342" s="493">
        <f>Tabla14914[[#This Row],[PPF (µmol/s)]]/Tabla14914[[#This Row],[Power use (W)]]</f>
        <v>2.6</v>
      </c>
      <c r="H1342" s="197"/>
      <c r="I1342" s="197"/>
      <c r="J1342" s="197"/>
      <c r="K1342" s="197"/>
      <c r="L1342" s="226">
        <v>2.6</v>
      </c>
      <c r="M1342" s="197"/>
      <c r="N1342" s="4" t="s">
        <v>2867</v>
      </c>
      <c r="S1342" s="421"/>
      <c r="T1342" s="11" t="s">
        <v>3410</v>
      </c>
      <c r="U1342" s="14" t="s">
        <v>2068</v>
      </c>
      <c r="V1342" s="11">
        <v>600</v>
      </c>
      <c r="W1342" s="11">
        <v>1500</v>
      </c>
      <c r="X1342" s="170">
        <v>2.5</v>
      </c>
      <c r="Y1342" s="260">
        <v>2.5</v>
      </c>
      <c r="Z1342" s="197"/>
      <c r="AA1342" s="197"/>
      <c r="AB1342" s="197"/>
      <c r="AC1342" s="197"/>
      <c r="AD1342" s="197">
        <v>2.5</v>
      </c>
      <c r="AE1342" s="197"/>
      <c r="AF1342" s="4" t="s">
        <v>3412</v>
      </c>
    </row>
    <row r="1343" spans="1:32" hidden="1" x14ac:dyDescent="0.3">
      <c r="A1343" s="421"/>
      <c r="B1343" s="11" t="s">
        <v>2880</v>
      </c>
      <c r="C1343" s="14" t="s">
        <v>2070</v>
      </c>
      <c r="D1343" s="11">
        <v>160</v>
      </c>
      <c r="E1343" s="11">
        <v>416</v>
      </c>
      <c r="F1343" s="11">
        <v>2.6</v>
      </c>
      <c r="G1343" s="493">
        <f>Tabla14914[[#This Row],[PPF (µmol/s)]]/Tabla14914[[#This Row],[Power use (W)]]</f>
        <v>2.6</v>
      </c>
      <c r="H1343" s="197"/>
      <c r="I1343" s="197"/>
      <c r="J1343" s="197"/>
      <c r="K1343" s="197"/>
      <c r="L1343" s="226">
        <v>2.6</v>
      </c>
      <c r="M1343" s="197"/>
      <c r="N1343" s="4" t="s">
        <v>2867</v>
      </c>
      <c r="S1343" s="587"/>
      <c r="T1343" s="552" t="s">
        <v>3411</v>
      </c>
      <c r="U1343" s="580" t="s">
        <v>2068</v>
      </c>
      <c r="V1343" s="552">
        <v>800</v>
      </c>
      <c r="W1343" s="552">
        <v>2000</v>
      </c>
      <c r="X1343" s="175">
        <v>2.5</v>
      </c>
      <c r="Y1343" s="559">
        <v>2.5</v>
      </c>
      <c r="Z1343" s="197"/>
      <c r="AA1343" s="197"/>
      <c r="AB1343" s="197"/>
      <c r="AC1343" s="197"/>
      <c r="AD1343" s="197">
        <v>2.5</v>
      </c>
      <c r="AE1343" s="197"/>
      <c r="AF1343" s="575" t="s">
        <v>3412</v>
      </c>
    </row>
    <row r="1344" spans="1:32" hidden="1" x14ac:dyDescent="0.3">
      <c r="A1344" s="429"/>
      <c r="B1344" s="13" t="s">
        <v>2881</v>
      </c>
      <c r="C1344" s="26" t="s">
        <v>2068</v>
      </c>
      <c r="D1344" s="13">
        <v>320</v>
      </c>
      <c r="E1344" s="13">
        <v>832</v>
      </c>
      <c r="F1344" s="13">
        <v>2.6</v>
      </c>
      <c r="G1344" s="493">
        <f>Tabla14914[[#This Row],[PPF (µmol/s)]]/Tabla14914[[#This Row],[Power use (W)]]</f>
        <v>2.6</v>
      </c>
      <c r="H1344" s="197"/>
      <c r="I1344" s="197"/>
      <c r="J1344" s="197"/>
      <c r="K1344" s="197"/>
      <c r="L1344" s="226">
        <v>2.6</v>
      </c>
      <c r="M1344" s="197"/>
      <c r="N1344" s="8" t="s">
        <v>2867</v>
      </c>
    </row>
    <row r="1345" spans="1:32" ht="18.600000000000001" hidden="1" thickBot="1" x14ac:dyDescent="0.4">
      <c r="A1345" s="56" t="s">
        <v>2885</v>
      </c>
      <c r="B1345" s="53"/>
      <c r="C1345" s="27"/>
      <c r="D1345" s="27"/>
      <c r="E1345" s="27"/>
      <c r="F1345" s="27"/>
      <c r="G1345" s="522"/>
      <c r="H1345" s="27"/>
      <c r="I1345" s="27"/>
      <c r="J1345" s="27"/>
      <c r="K1345" s="27"/>
      <c r="L1345" s="27"/>
      <c r="M1345" s="27"/>
      <c r="N1345" s="16"/>
    </row>
    <row r="1346" spans="1:32" hidden="1" x14ac:dyDescent="0.3">
      <c r="A1346" s="428" t="s">
        <v>2892</v>
      </c>
      <c r="B1346" s="14" t="s">
        <v>2886</v>
      </c>
      <c r="C1346" s="14" t="s">
        <v>82</v>
      </c>
      <c r="D1346" s="14">
        <v>20</v>
      </c>
      <c r="E1346" s="153"/>
      <c r="F1346" s="153"/>
      <c r="G1346" s="492">
        <f>Tabla14914[[#This Row],[PPF (µmol/s)]]/Tabla14914[[#This Row],[Power use (W)]]</f>
        <v>0</v>
      </c>
      <c r="H1346" s="197"/>
      <c r="I1346" s="197"/>
      <c r="J1346" s="197"/>
      <c r="K1346" s="197"/>
      <c r="L1346" s="197"/>
      <c r="M1346" s="197"/>
      <c r="N1346" s="6" t="s">
        <v>252</v>
      </c>
    </row>
    <row r="1347" spans="1:32" hidden="1" x14ac:dyDescent="0.3">
      <c r="A1347" s="419" t="s">
        <v>2893</v>
      </c>
      <c r="B1347" s="14" t="s">
        <v>2887</v>
      </c>
      <c r="C1347" s="14" t="s">
        <v>82</v>
      </c>
      <c r="D1347" s="11">
        <v>24</v>
      </c>
      <c r="E1347" s="153"/>
      <c r="F1347" s="153"/>
      <c r="G1347" s="492">
        <f>Tabla14914[[#This Row],[PPF (µmol/s)]]/Tabla14914[[#This Row],[Power use (W)]]</f>
        <v>0</v>
      </c>
      <c r="H1347" s="197"/>
      <c r="I1347" s="197"/>
      <c r="J1347" s="197"/>
      <c r="K1347" s="197"/>
      <c r="L1347" s="197"/>
      <c r="M1347" s="197"/>
      <c r="N1347" s="4" t="s">
        <v>2890</v>
      </c>
    </row>
    <row r="1348" spans="1:32" hidden="1" x14ac:dyDescent="0.3">
      <c r="A1348" s="11" t="s">
        <v>2021</v>
      </c>
      <c r="B1348" s="14" t="s">
        <v>2888</v>
      </c>
      <c r="C1348" s="14" t="s">
        <v>82</v>
      </c>
      <c r="D1348" s="11">
        <v>60</v>
      </c>
      <c r="E1348" s="153"/>
      <c r="F1348" s="153"/>
      <c r="G1348" s="492">
        <f>Tabla14914[[#This Row],[PPF (µmol/s)]]/Tabla14914[[#This Row],[Power use (W)]]</f>
        <v>0</v>
      </c>
      <c r="H1348" s="197"/>
      <c r="I1348" s="197"/>
      <c r="J1348" s="197"/>
      <c r="K1348" s="197"/>
      <c r="L1348" s="197"/>
      <c r="M1348" s="197"/>
      <c r="N1348" s="4" t="s">
        <v>2889</v>
      </c>
      <c r="S1348" s="73" t="s">
        <v>42</v>
      </c>
      <c r="T1348" s="11" t="s">
        <v>981</v>
      </c>
      <c r="U1348" s="11" t="s">
        <v>304</v>
      </c>
      <c r="V1348" s="11">
        <v>630</v>
      </c>
      <c r="W1348" s="11">
        <v>1350</v>
      </c>
      <c r="X1348" s="11">
        <v>2.2000000000000002</v>
      </c>
      <c r="Y1348" s="219">
        <v>2.1428571428571428</v>
      </c>
      <c r="Z1348" s="621"/>
      <c r="AA1348" s="621"/>
      <c r="AB1348" s="621"/>
      <c r="AC1348" s="622">
        <v>2.1428571428571428</v>
      </c>
      <c r="AD1348" s="622"/>
      <c r="AE1348" s="621"/>
      <c r="AF1348" s="19" t="s">
        <v>978</v>
      </c>
    </row>
    <row r="1349" spans="1:32" hidden="1" x14ac:dyDescent="0.3">
      <c r="A1349" s="421" t="s">
        <v>1486</v>
      </c>
      <c r="B1349" s="14" t="s">
        <v>2891</v>
      </c>
      <c r="C1349" s="14" t="s">
        <v>82</v>
      </c>
      <c r="D1349" s="11">
        <v>24</v>
      </c>
      <c r="E1349" s="153"/>
      <c r="F1349" s="153"/>
      <c r="G1349" s="492">
        <f>Tabla14914[[#This Row],[PPF (µmol/s)]]/Tabla14914[[#This Row],[Power use (W)]]</f>
        <v>0</v>
      </c>
      <c r="H1349" s="197"/>
      <c r="I1349" s="197"/>
      <c r="J1349" s="197"/>
      <c r="K1349" s="197"/>
      <c r="L1349" s="197"/>
      <c r="M1349" s="197"/>
      <c r="N1349" s="4" t="s">
        <v>2889</v>
      </c>
      <c r="S1349" s="569" t="s">
        <v>2019</v>
      </c>
      <c r="T1349" s="546" t="s">
        <v>982</v>
      </c>
      <c r="U1349" s="546" t="s">
        <v>304</v>
      </c>
      <c r="V1349" s="546">
        <v>556</v>
      </c>
      <c r="W1349" s="546">
        <v>1250</v>
      </c>
      <c r="X1349" s="546">
        <v>2.25</v>
      </c>
      <c r="Y1349" s="219">
        <v>2.2482014388489207</v>
      </c>
      <c r="Z1349" s="621"/>
      <c r="AA1349" s="621"/>
      <c r="AB1349" s="621"/>
      <c r="AC1349" s="622">
        <v>2.2482014388489207</v>
      </c>
      <c r="AD1349" s="622"/>
      <c r="AE1349" s="621"/>
      <c r="AF1349" s="571" t="s">
        <v>978</v>
      </c>
    </row>
    <row r="1350" spans="1:32" hidden="1" x14ac:dyDescent="0.3">
      <c r="A1350" s="429"/>
      <c r="B1350" s="13"/>
      <c r="C1350" s="13"/>
      <c r="D1350" s="13"/>
      <c r="E1350" s="13"/>
      <c r="F1350" s="13"/>
      <c r="G1350" s="260"/>
      <c r="H1350" s="197"/>
      <c r="I1350" s="197"/>
      <c r="J1350" s="197"/>
      <c r="K1350" s="197"/>
      <c r="L1350" s="197"/>
      <c r="M1350" s="197"/>
      <c r="N1350" s="8"/>
      <c r="S1350" s="4"/>
      <c r="T1350" s="11" t="s">
        <v>980</v>
      </c>
      <c r="U1350" s="11" t="s">
        <v>304</v>
      </c>
      <c r="V1350" s="11">
        <v>700</v>
      </c>
      <c r="W1350" s="11">
        <v>1820</v>
      </c>
      <c r="X1350" s="11">
        <v>2.6</v>
      </c>
      <c r="Y1350" s="219">
        <v>2.6</v>
      </c>
      <c r="Z1350" s="621"/>
      <c r="AA1350" s="621"/>
      <c r="AB1350" s="621"/>
      <c r="AC1350" s="622"/>
      <c r="AD1350" s="622">
        <v>2.6</v>
      </c>
      <c r="AE1350" s="621"/>
      <c r="AF1350" s="19" t="s">
        <v>978</v>
      </c>
    </row>
    <row r="1351" spans="1:32" ht="18.600000000000001" hidden="1" thickBot="1" x14ac:dyDescent="0.4">
      <c r="A1351" s="56" t="s">
        <v>2895</v>
      </c>
      <c r="B1351" s="53"/>
      <c r="C1351" s="27"/>
      <c r="D1351" s="27"/>
      <c r="E1351" s="27"/>
      <c r="F1351" s="27"/>
      <c r="G1351" s="522"/>
      <c r="H1351" s="27"/>
      <c r="I1351" s="27"/>
      <c r="J1351" s="27"/>
      <c r="K1351" s="27"/>
      <c r="L1351" s="27"/>
      <c r="M1351" s="27"/>
      <c r="N1351" s="16"/>
      <c r="S1351" s="596"/>
      <c r="T1351" s="546" t="s">
        <v>983</v>
      </c>
      <c r="U1351" s="546" t="s">
        <v>305</v>
      </c>
      <c r="V1351" s="546">
        <v>300</v>
      </c>
      <c r="W1351" s="546">
        <v>670</v>
      </c>
      <c r="X1351" s="546">
        <v>2.23</v>
      </c>
      <c r="Y1351" s="219">
        <v>2.2333333333333334</v>
      </c>
      <c r="Z1351" s="621"/>
      <c r="AA1351" s="621"/>
      <c r="AB1351" s="621"/>
      <c r="AC1351" s="622">
        <v>2.2333333333333334</v>
      </c>
      <c r="AD1351" s="622"/>
      <c r="AE1351" s="621"/>
      <c r="AF1351" s="571" t="s">
        <v>978</v>
      </c>
    </row>
    <row r="1352" spans="1:32" x14ac:dyDescent="0.3">
      <c r="A1352" s="428" t="s">
        <v>2906</v>
      </c>
      <c r="B1352" s="14" t="s">
        <v>2896</v>
      </c>
      <c r="C1352" s="14" t="s">
        <v>2079</v>
      </c>
      <c r="D1352" s="14">
        <v>205</v>
      </c>
      <c r="E1352" s="14">
        <v>320</v>
      </c>
      <c r="F1352" s="153"/>
      <c r="G1352" s="492">
        <f>Tabla14914[[#This Row],[PPF (µmol/s)]]/Tabla14914[[#This Row],[Power use (W)]]</f>
        <v>1.5609756097560976</v>
      </c>
      <c r="H1352" s="197"/>
      <c r="I1352" s="197"/>
      <c r="J1352" s="197"/>
      <c r="K1352" s="197"/>
      <c r="L1352" s="197"/>
      <c r="M1352" s="197"/>
      <c r="N1352" s="6" t="s">
        <v>2901</v>
      </c>
      <c r="S1352" s="4"/>
      <c r="T1352" s="11" t="s">
        <v>984</v>
      </c>
      <c r="U1352" s="11" t="s">
        <v>305</v>
      </c>
      <c r="V1352" s="11">
        <v>136</v>
      </c>
      <c r="W1352" s="11">
        <v>320</v>
      </c>
      <c r="X1352" s="11">
        <v>2.35</v>
      </c>
      <c r="Y1352" s="219">
        <v>2.3529411764705883</v>
      </c>
      <c r="Z1352" s="621"/>
      <c r="AA1352" s="621"/>
      <c r="AB1352" s="621"/>
      <c r="AC1352" s="622">
        <v>2.3529411764705883</v>
      </c>
      <c r="AD1352" s="622"/>
      <c r="AE1352" s="621"/>
      <c r="AF1352" s="19" t="s">
        <v>978</v>
      </c>
    </row>
    <row r="1353" spans="1:32" x14ac:dyDescent="0.3">
      <c r="A1353" s="35" t="s">
        <v>2907</v>
      </c>
      <c r="B1353" s="14" t="s">
        <v>2897</v>
      </c>
      <c r="C1353" s="14" t="s">
        <v>2079</v>
      </c>
      <c r="D1353" s="11">
        <v>410</v>
      </c>
      <c r="E1353" s="11">
        <v>641</v>
      </c>
      <c r="F1353" s="153"/>
      <c r="G1353" s="492">
        <f>Tabla14914[[#This Row],[PPF (µmol/s)]]/Tabla14914[[#This Row],[Power use (W)]]</f>
        <v>1.5634146341463415</v>
      </c>
      <c r="H1353" s="197"/>
      <c r="I1353" s="197"/>
      <c r="J1353" s="197"/>
      <c r="K1353" s="197"/>
      <c r="L1353" s="197"/>
      <c r="M1353" s="197"/>
      <c r="N1353" s="6" t="s">
        <v>2902</v>
      </c>
      <c r="S1353" s="562"/>
      <c r="T1353" s="546" t="s">
        <v>39</v>
      </c>
      <c r="U1353" s="546" t="s">
        <v>306</v>
      </c>
      <c r="V1353" s="546">
        <v>92</v>
      </c>
      <c r="W1353" s="546">
        <v>250</v>
      </c>
      <c r="X1353" s="546">
        <v>2.72</v>
      </c>
      <c r="Y1353" s="219">
        <v>2.7173913043478262</v>
      </c>
      <c r="Z1353" s="621"/>
      <c r="AA1353" s="621"/>
      <c r="AB1353" s="621"/>
      <c r="AC1353" s="622"/>
      <c r="AD1353" s="622">
        <v>2.7173913043478262</v>
      </c>
      <c r="AE1353" s="621"/>
      <c r="AF1353" s="571" t="s">
        <v>978</v>
      </c>
    </row>
    <row r="1354" spans="1:32" x14ac:dyDescent="0.3">
      <c r="A1354" s="11" t="s">
        <v>2021</v>
      </c>
      <c r="B1354" s="14" t="s">
        <v>2898</v>
      </c>
      <c r="C1354" s="14" t="s">
        <v>2079</v>
      </c>
      <c r="D1354" s="11">
        <v>615</v>
      </c>
      <c r="E1354" s="11">
        <v>961</v>
      </c>
      <c r="F1354" s="153"/>
      <c r="G1354" s="492">
        <f>Tabla14914[[#This Row],[PPF (µmol/s)]]/Tabla14914[[#This Row],[Power use (W)]]</f>
        <v>1.5626016260162601</v>
      </c>
      <c r="H1354" s="197"/>
      <c r="I1354" s="197"/>
      <c r="J1354" s="197"/>
      <c r="K1354" s="197"/>
      <c r="L1354" s="197"/>
      <c r="M1354" s="197"/>
      <c r="N1354" s="6" t="s">
        <v>2903</v>
      </c>
      <c r="S1354" s="28" t="s">
        <v>134</v>
      </c>
      <c r="T1354" s="11" t="s">
        <v>108</v>
      </c>
      <c r="U1354" s="11" t="s">
        <v>308</v>
      </c>
      <c r="V1354" s="11">
        <v>1032</v>
      </c>
      <c r="W1354" s="11">
        <v>2108.1</v>
      </c>
      <c r="X1354" s="170">
        <v>2.19</v>
      </c>
      <c r="Y1354" s="220">
        <v>2.0427325581395346</v>
      </c>
      <c r="Z1354" s="621"/>
      <c r="AA1354" s="621"/>
      <c r="AB1354" s="621"/>
      <c r="AC1354" s="622">
        <v>2.0427325581395346</v>
      </c>
      <c r="AD1354" s="621"/>
      <c r="AE1354" s="621"/>
      <c r="AF1354" s="20" t="s">
        <v>1023</v>
      </c>
    </row>
    <row r="1355" spans="1:32" x14ac:dyDescent="0.3">
      <c r="A1355" s="421"/>
      <c r="B1355" s="14" t="s">
        <v>2899</v>
      </c>
      <c r="C1355" s="14" t="s">
        <v>2079</v>
      </c>
      <c r="D1355" s="11">
        <v>820</v>
      </c>
      <c r="E1355" s="11">
        <v>1282</v>
      </c>
      <c r="F1355" s="153"/>
      <c r="G1355" s="492">
        <f>Tabla14914[[#This Row],[PPF (µmol/s)]]/Tabla14914[[#This Row],[Power use (W)]]</f>
        <v>1.5634146341463415</v>
      </c>
      <c r="H1355" s="197"/>
      <c r="I1355" s="197"/>
      <c r="J1355" s="197"/>
      <c r="K1355" s="197"/>
      <c r="L1355" s="197"/>
      <c r="M1355" s="197"/>
      <c r="N1355" s="6" t="s">
        <v>2904</v>
      </c>
      <c r="S1355" s="599" t="s">
        <v>135</v>
      </c>
      <c r="T1355" s="546" t="s">
        <v>109</v>
      </c>
      <c r="U1355" s="546" t="s">
        <v>308</v>
      </c>
      <c r="V1355" s="546">
        <v>657</v>
      </c>
      <c r="W1355" s="546">
        <v>1153.5</v>
      </c>
      <c r="X1355" s="546">
        <v>1.76</v>
      </c>
      <c r="Y1355" s="215">
        <v>1.7557077625570776</v>
      </c>
      <c r="Z1355" s="621"/>
      <c r="AA1355" s="621"/>
      <c r="AB1355" s="622">
        <v>1.7557077625570776</v>
      </c>
      <c r="AC1355" s="622"/>
      <c r="AD1355" s="621"/>
      <c r="AE1355" s="621"/>
      <c r="AF1355" s="564" t="s">
        <v>1024</v>
      </c>
    </row>
    <row r="1356" spans="1:32" x14ac:dyDescent="0.3">
      <c r="A1356" s="429"/>
      <c r="B1356" s="26" t="s">
        <v>2900</v>
      </c>
      <c r="C1356" s="26" t="s">
        <v>2079</v>
      </c>
      <c r="D1356" s="13">
        <v>1025</v>
      </c>
      <c r="E1356" s="13">
        <v>1602</v>
      </c>
      <c r="F1356" s="154"/>
      <c r="G1356" s="492">
        <f>Tabla14914[[#This Row],[PPF (µmol/s)]]/Tabla14914[[#This Row],[Power use (W)]]</f>
        <v>1.5629268292682927</v>
      </c>
      <c r="H1356" s="197"/>
      <c r="I1356" s="197"/>
      <c r="J1356" s="197"/>
      <c r="K1356" s="197"/>
      <c r="L1356" s="197"/>
      <c r="M1356" s="197"/>
      <c r="N1356" s="114" t="s">
        <v>2905</v>
      </c>
      <c r="S1356" s="280" t="s">
        <v>2019</v>
      </c>
      <c r="T1356" s="11" t="s">
        <v>110</v>
      </c>
      <c r="U1356" s="11" t="s">
        <v>309</v>
      </c>
      <c r="V1356" s="11">
        <v>500</v>
      </c>
      <c r="W1356" s="11">
        <v>881.08</v>
      </c>
      <c r="X1356" s="11">
        <v>1.75</v>
      </c>
      <c r="Y1356" s="215">
        <v>1.7621600000000002</v>
      </c>
      <c r="Z1356" s="621"/>
      <c r="AA1356" s="621"/>
      <c r="AB1356" s="622">
        <v>1.7621600000000002</v>
      </c>
      <c r="AC1356" s="622"/>
      <c r="AD1356" s="621"/>
      <c r="AE1356" s="621"/>
      <c r="AF1356" s="20" t="s">
        <v>1025</v>
      </c>
    </row>
    <row r="1357" spans="1:32" ht="18.600000000000001" hidden="1" thickBot="1" x14ac:dyDescent="0.4">
      <c r="A1357" s="56" t="s">
        <v>2908</v>
      </c>
      <c r="B1357" s="53"/>
      <c r="C1357" s="27"/>
      <c r="D1357" s="27"/>
      <c r="E1357" s="27"/>
      <c r="F1357" s="27"/>
      <c r="G1357" s="522"/>
      <c r="H1357" s="27"/>
      <c r="I1357" s="27"/>
      <c r="J1357" s="27"/>
      <c r="K1357" s="27"/>
      <c r="L1357" s="27"/>
      <c r="M1357" s="27"/>
      <c r="N1357" s="16"/>
      <c r="S1357" s="562"/>
      <c r="T1357" s="546" t="s">
        <v>111</v>
      </c>
      <c r="U1357" s="546" t="s">
        <v>314</v>
      </c>
      <c r="V1357" s="546">
        <v>336</v>
      </c>
      <c r="W1357" s="546">
        <v>581.79</v>
      </c>
      <c r="X1357" s="546">
        <v>1.73</v>
      </c>
      <c r="Y1357" s="215">
        <v>1.7315178571428571</v>
      </c>
      <c r="Z1357" s="621"/>
      <c r="AA1357" s="621"/>
      <c r="AB1357" s="622">
        <v>1.7315178571428571</v>
      </c>
      <c r="AC1357" s="622"/>
      <c r="AD1357" s="621"/>
      <c r="AE1357" s="621"/>
      <c r="AF1357" s="564" t="s">
        <v>1026</v>
      </c>
    </row>
    <row r="1358" spans="1:32" hidden="1" x14ac:dyDescent="0.3">
      <c r="A1358" s="428" t="s">
        <v>2921</v>
      </c>
      <c r="B1358" s="14" t="s">
        <v>2913</v>
      </c>
      <c r="C1358" s="14" t="s">
        <v>98</v>
      </c>
      <c r="D1358" s="14">
        <v>115</v>
      </c>
      <c r="E1358" s="14">
        <v>284</v>
      </c>
      <c r="F1358" s="14">
        <v>2.48</v>
      </c>
      <c r="G1358" s="493">
        <f>Tabla14914[[#This Row],[PPF (µmol/s)]]/Tabla14914[[#This Row],[Power use (W)]]</f>
        <v>2.4695652173913043</v>
      </c>
      <c r="H1358" s="197"/>
      <c r="I1358" s="197"/>
      <c r="J1358" s="197"/>
      <c r="K1358" s="226">
        <v>2.4695652173913043</v>
      </c>
      <c r="L1358" s="197"/>
      <c r="M1358" s="197"/>
      <c r="N1358" s="6" t="s">
        <v>2910</v>
      </c>
      <c r="S1358" s="569" t="s">
        <v>2019</v>
      </c>
      <c r="T1358" s="546" t="s">
        <v>379</v>
      </c>
      <c r="U1358" s="546" t="s">
        <v>306</v>
      </c>
      <c r="V1358" s="623">
        <v>160</v>
      </c>
      <c r="W1358" s="623">
        <v>257.8</v>
      </c>
      <c r="X1358" s="623">
        <v>1.6</v>
      </c>
      <c r="Y1358" s="234">
        <v>1.6112500000000001</v>
      </c>
      <c r="Z1358" s="207"/>
      <c r="AA1358" s="207"/>
      <c r="AB1358" s="236">
        <v>1.6112500000000001</v>
      </c>
      <c r="AC1358" s="207"/>
      <c r="AD1358" s="207"/>
      <c r="AE1358" s="207"/>
      <c r="AF1358" s="624" t="s">
        <v>1164</v>
      </c>
    </row>
    <row r="1359" spans="1:32" hidden="1" x14ac:dyDescent="0.3">
      <c r="A1359" s="35" t="s">
        <v>2922</v>
      </c>
      <c r="B1359" s="11" t="s">
        <v>2909</v>
      </c>
      <c r="C1359" s="14" t="s">
        <v>98</v>
      </c>
      <c r="D1359" s="11">
        <v>112</v>
      </c>
      <c r="E1359" s="11">
        <v>240</v>
      </c>
      <c r="F1359" s="11">
        <v>2.1</v>
      </c>
      <c r="G1359" s="493">
        <f>Tabla14914[[#This Row],[PPF (µmol/s)]]/Tabla14914[[#This Row],[Power use (W)]]</f>
        <v>2.1428571428571428</v>
      </c>
      <c r="H1359" s="197"/>
      <c r="I1359" s="197"/>
      <c r="J1359" s="197"/>
      <c r="K1359" s="226">
        <v>2.1428571428571428</v>
      </c>
      <c r="L1359" s="197"/>
      <c r="M1359" s="197"/>
      <c r="N1359" s="6" t="s">
        <v>2911</v>
      </c>
      <c r="S1359" s="4"/>
      <c r="T1359" s="11" t="s">
        <v>380</v>
      </c>
      <c r="U1359" s="11" t="s">
        <v>305</v>
      </c>
      <c r="V1359" s="96">
        <v>300</v>
      </c>
      <c r="W1359" s="96">
        <v>428.7</v>
      </c>
      <c r="X1359" s="96">
        <v>1.4</v>
      </c>
      <c r="Y1359" s="234">
        <v>1.429</v>
      </c>
      <c r="Z1359" s="207"/>
      <c r="AA1359" s="236">
        <v>1.429</v>
      </c>
      <c r="AB1359" s="207"/>
      <c r="AC1359" s="207"/>
      <c r="AD1359" s="207"/>
      <c r="AE1359" s="207"/>
      <c r="AF1359" s="66" t="s">
        <v>1164</v>
      </c>
    </row>
    <row r="1360" spans="1:32" hidden="1" x14ac:dyDescent="0.3">
      <c r="A1360" s="280" t="s">
        <v>2019</v>
      </c>
      <c r="B1360" s="11" t="s">
        <v>2912</v>
      </c>
      <c r="C1360" s="14" t="s">
        <v>98</v>
      </c>
      <c r="D1360" s="11">
        <v>235</v>
      </c>
      <c r="E1360" s="11">
        <v>580</v>
      </c>
      <c r="F1360" s="11">
        <v>2.48</v>
      </c>
      <c r="G1360" s="493">
        <f>Tabla14914[[#This Row],[PPF (µmol/s)]]/Tabla14914[[#This Row],[Power use (W)]]</f>
        <v>2.4680851063829787</v>
      </c>
      <c r="H1360" s="197"/>
      <c r="I1360" s="197"/>
      <c r="J1360" s="197"/>
      <c r="K1360" s="226">
        <v>2.4680851063829787</v>
      </c>
      <c r="L1360" s="197"/>
      <c r="M1360" s="197"/>
      <c r="N1360" s="6" t="s">
        <v>2914</v>
      </c>
      <c r="S1360" s="562"/>
      <c r="T1360" s="552" t="s">
        <v>381</v>
      </c>
      <c r="U1360" s="546" t="s">
        <v>382</v>
      </c>
      <c r="V1360" s="623">
        <v>550</v>
      </c>
      <c r="W1360" s="623">
        <v>773.5</v>
      </c>
      <c r="X1360" s="623">
        <v>1.4</v>
      </c>
      <c r="Y1360" s="234">
        <v>1.4063636363636363</v>
      </c>
      <c r="Z1360" s="207"/>
      <c r="AA1360" s="236">
        <v>1.4063636363636363</v>
      </c>
      <c r="AB1360" s="207"/>
      <c r="AC1360" s="207"/>
      <c r="AD1360" s="207"/>
      <c r="AE1360" s="207"/>
      <c r="AF1360" s="624" t="s">
        <v>1164</v>
      </c>
    </row>
    <row r="1361" spans="1:32" hidden="1" x14ac:dyDescent="0.3">
      <c r="A1361" s="421"/>
      <c r="B1361" s="11" t="s">
        <v>2915</v>
      </c>
      <c r="C1361" s="14" t="s">
        <v>98</v>
      </c>
      <c r="D1361" s="11">
        <v>350</v>
      </c>
      <c r="E1361" s="11">
        <v>868</v>
      </c>
      <c r="F1361" s="11">
        <v>2.48</v>
      </c>
      <c r="G1361" s="493">
        <f>Tabla14914[[#This Row],[PPF (µmol/s)]]/Tabla14914[[#This Row],[Power use (W)]]</f>
        <v>2.48</v>
      </c>
      <c r="H1361" s="197"/>
      <c r="I1361" s="197"/>
      <c r="J1361" s="197"/>
      <c r="K1361" s="226">
        <v>2.48</v>
      </c>
      <c r="L1361" s="197"/>
      <c r="M1361" s="197"/>
      <c r="N1361" s="6" t="s">
        <v>2916</v>
      </c>
      <c r="S1361" s="562"/>
      <c r="T1361" s="623" t="s">
        <v>478</v>
      </c>
      <c r="U1361" s="623" t="s">
        <v>477</v>
      </c>
      <c r="V1361" s="623">
        <v>220</v>
      </c>
      <c r="W1361" s="623">
        <v>600</v>
      </c>
      <c r="X1361" s="619"/>
      <c r="Y1361" s="234">
        <v>2.7272727272727271</v>
      </c>
      <c r="Z1361" s="621"/>
      <c r="AA1361" s="621"/>
      <c r="AB1361" s="621"/>
      <c r="AC1361" s="621"/>
      <c r="AD1361" s="622">
        <v>2.7272727272727271</v>
      </c>
      <c r="AE1361" s="621"/>
      <c r="AF1361" s="624" t="s">
        <v>1183</v>
      </c>
    </row>
    <row r="1362" spans="1:32" hidden="1" x14ac:dyDescent="0.3">
      <c r="A1362" s="429"/>
      <c r="B1362" s="13" t="s">
        <v>2917</v>
      </c>
      <c r="C1362" s="14" t="s">
        <v>98</v>
      </c>
      <c r="D1362" s="13">
        <v>470</v>
      </c>
      <c r="E1362" s="13">
        <v>1150</v>
      </c>
      <c r="F1362" s="11">
        <v>2.48</v>
      </c>
      <c r="G1362" s="493">
        <f>Tabla14914[[#This Row],[PPF (µmol/s)]]/Tabla14914[[#This Row],[Power use (W)]]</f>
        <v>2.4468085106382977</v>
      </c>
      <c r="H1362" s="197"/>
      <c r="I1362" s="197"/>
      <c r="J1362" s="197"/>
      <c r="K1362" s="226">
        <v>2.4468085106382977</v>
      </c>
      <c r="L1362" s="197"/>
      <c r="M1362" s="197"/>
      <c r="N1362" s="6" t="s">
        <v>2918</v>
      </c>
      <c r="S1362" s="4"/>
      <c r="T1362" s="96" t="s">
        <v>479</v>
      </c>
      <c r="U1362" s="96" t="s">
        <v>306</v>
      </c>
      <c r="V1362" s="96">
        <v>330</v>
      </c>
      <c r="W1362" s="96">
        <v>900</v>
      </c>
      <c r="X1362" s="619"/>
      <c r="Y1362" s="234">
        <v>2.7272727272727271</v>
      </c>
      <c r="Z1362" s="621"/>
      <c r="AA1362" s="621"/>
      <c r="AB1362" s="621"/>
      <c r="AC1362" s="621"/>
      <c r="AD1362" s="622">
        <v>2.7272727272727271</v>
      </c>
      <c r="AE1362" s="621"/>
      <c r="AF1362" s="66" t="s">
        <v>1183</v>
      </c>
    </row>
    <row r="1363" spans="1:32" hidden="1" x14ac:dyDescent="0.3">
      <c r="A1363" s="429"/>
      <c r="B1363" s="13" t="s">
        <v>2919</v>
      </c>
      <c r="C1363" s="26" t="s">
        <v>98</v>
      </c>
      <c r="D1363" s="13">
        <v>705</v>
      </c>
      <c r="E1363" s="13">
        <v>1740</v>
      </c>
      <c r="F1363" s="13">
        <v>2.48</v>
      </c>
      <c r="G1363" s="493">
        <f>Tabla14914[[#This Row],[PPF (µmol/s)]]/Tabla14914[[#This Row],[Power use (W)]]</f>
        <v>2.4680851063829787</v>
      </c>
      <c r="H1363" s="197"/>
      <c r="I1363" s="197"/>
      <c r="J1363" s="197"/>
      <c r="K1363" s="226">
        <v>2.4680851063829787</v>
      </c>
      <c r="L1363" s="197"/>
      <c r="M1363" s="197"/>
      <c r="N1363" s="114" t="s">
        <v>2920</v>
      </c>
      <c r="S1363" s="562"/>
      <c r="T1363" s="623" t="s">
        <v>480</v>
      </c>
      <c r="U1363" s="623" t="s">
        <v>314</v>
      </c>
      <c r="V1363" s="623">
        <v>440</v>
      </c>
      <c r="W1363" s="623">
        <v>1200</v>
      </c>
      <c r="X1363" s="619"/>
      <c r="Y1363" s="234">
        <v>2.7272727272727271</v>
      </c>
      <c r="Z1363" s="621"/>
      <c r="AA1363" s="621"/>
      <c r="AB1363" s="621"/>
      <c r="AC1363" s="621"/>
      <c r="AD1363" s="622">
        <v>2.7272727272727271</v>
      </c>
      <c r="AE1363" s="621"/>
      <c r="AF1363" s="624" t="s">
        <v>1183</v>
      </c>
    </row>
    <row r="1364" spans="1:32" ht="18.600000000000001" hidden="1" thickBot="1" x14ac:dyDescent="0.4">
      <c r="A1364" s="56" t="s">
        <v>2923</v>
      </c>
      <c r="B1364" s="53"/>
      <c r="C1364" s="27"/>
      <c r="D1364" s="27"/>
      <c r="E1364" s="27"/>
      <c r="F1364" s="27"/>
      <c r="G1364" s="522"/>
      <c r="H1364" s="27"/>
      <c r="I1364" s="27"/>
      <c r="J1364" s="27"/>
      <c r="K1364" s="27"/>
      <c r="L1364" s="27"/>
      <c r="M1364" s="27"/>
      <c r="N1364" s="16"/>
      <c r="S1364" s="4"/>
      <c r="T1364" s="96" t="s">
        <v>481</v>
      </c>
      <c r="U1364" s="96" t="s">
        <v>314</v>
      </c>
      <c r="V1364" s="96">
        <v>440</v>
      </c>
      <c r="W1364" s="96">
        <v>1200</v>
      </c>
      <c r="X1364" s="619"/>
      <c r="Y1364" s="234">
        <v>2.7272727272727271</v>
      </c>
      <c r="Z1364" s="621"/>
      <c r="AA1364" s="621"/>
      <c r="AB1364" s="621"/>
      <c r="AC1364" s="621"/>
      <c r="AD1364" s="622">
        <v>2.7272727272727271</v>
      </c>
      <c r="AE1364" s="621"/>
      <c r="AF1364" s="66" t="s">
        <v>1183</v>
      </c>
    </row>
    <row r="1365" spans="1:32" hidden="1" x14ac:dyDescent="0.3">
      <c r="A1365" s="428" t="s">
        <v>2939</v>
      </c>
      <c r="B1365" s="14" t="s">
        <v>2924</v>
      </c>
      <c r="C1365" s="14" t="s">
        <v>82</v>
      </c>
      <c r="D1365" s="14">
        <v>40</v>
      </c>
      <c r="E1365" s="14">
        <v>82</v>
      </c>
      <c r="F1365" s="169">
        <v>2.0499999999999998</v>
      </c>
      <c r="G1365" s="260">
        <f>Tabla14914[[#This Row],[PPF (µmol/s)]]/Tabla14914[[#This Row],[Power use (W)]]</f>
        <v>2.0499999999999998</v>
      </c>
      <c r="H1365" s="197"/>
      <c r="I1365" s="197"/>
      <c r="J1365" s="197"/>
      <c r="K1365" s="197">
        <v>2.0499999999999998</v>
      </c>
      <c r="L1365" s="197"/>
      <c r="M1365" s="197"/>
      <c r="N1365" s="6" t="s">
        <v>2928</v>
      </c>
      <c r="S1365" s="562"/>
      <c r="T1365" s="623" t="s">
        <v>482</v>
      </c>
      <c r="U1365" s="623" t="s">
        <v>305</v>
      </c>
      <c r="V1365" s="623">
        <v>550</v>
      </c>
      <c r="W1365" s="623">
        <v>1500</v>
      </c>
      <c r="X1365" s="619"/>
      <c r="Y1365" s="234">
        <v>2.7272727272727271</v>
      </c>
      <c r="Z1365" s="621"/>
      <c r="AA1365" s="621"/>
      <c r="AB1365" s="621"/>
      <c r="AC1365" s="621"/>
      <c r="AD1365" s="622">
        <v>2.7272727272727271</v>
      </c>
      <c r="AE1365" s="621"/>
      <c r="AF1365" s="624" t="s">
        <v>1183</v>
      </c>
    </row>
    <row r="1366" spans="1:32" hidden="1" x14ac:dyDescent="0.3">
      <c r="A1366" s="35" t="s">
        <v>2940</v>
      </c>
      <c r="B1366" s="11" t="s">
        <v>2925</v>
      </c>
      <c r="C1366" s="11" t="s">
        <v>424</v>
      </c>
      <c r="D1366" s="11">
        <v>100</v>
      </c>
      <c r="E1366" s="11">
        <v>230</v>
      </c>
      <c r="F1366" s="170">
        <v>2.2000000000000002</v>
      </c>
      <c r="G1366" s="260">
        <f>Tabla14914[[#This Row],[PPF (µmol/s)]]/Tabla14914[[#This Row],[Power use (W)]]</f>
        <v>2.2999999999999998</v>
      </c>
      <c r="H1366" s="197"/>
      <c r="I1366" s="197"/>
      <c r="J1366" s="197"/>
      <c r="K1366" s="197">
        <v>2.2000000000000002</v>
      </c>
      <c r="L1366" s="197"/>
      <c r="M1366" s="197"/>
      <c r="N1366" s="4" t="s">
        <v>2926</v>
      </c>
      <c r="S1366" s="4"/>
      <c r="T1366" s="96" t="s">
        <v>483</v>
      </c>
      <c r="U1366" s="96" t="s">
        <v>309</v>
      </c>
      <c r="V1366" s="96">
        <v>660</v>
      </c>
      <c r="W1366" s="96">
        <v>1800</v>
      </c>
      <c r="X1366" s="619"/>
      <c r="Y1366" s="234">
        <v>2.7272727272727271</v>
      </c>
      <c r="Z1366" s="621"/>
      <c r="AA1366" s="621"/>
      <c r="AB1366" s="621"/>
      <c r="AC1366" s="621"/>
      <c r="AD1366" s="622">
        <v>2.7272727272727271</v>
      </c>
      <c r="AE1366" s="621"/>
      <c r="AF1366" s="66" t="s">
        <v>1183</v>
      </c>
    </row>
    <row r="1367" spans="1:32" hidden="1" x14ac:dyDescent="0.3">
      <c r="A1367" s="280" t="s">
        <v>2019</v>
      </c>
      <c r="B1367" s="11" t="s">
        <v>2927</v>
      </c>
      <c r="C1367" s="11" t="s">
        <v>424</v>
      </c>
      <c r="D1367" s="11">
        <v>125</v>
      </c>
      <c r="E1367" s="11">
        <v>250</v>
      </c>
      <c r="F1367" s="170">
        <v>2</v>
      </c>
      <c r="G1367" s="260">
        <f>Tabla14914[[#This Row],[PPF (µmol/s)]]/Tabla14914[[#This Row],[Power use (W)]]</f>
        <v>2</v>
      </c>
      <c r="H1367" s="197"/>
      <c r="I1367" s="197"/>
      <c r="J1367" s="197"/>
      <c r="K1367" s="197">
        <v>2</v>
      </c>
      <c r="L1367" s="197"/>
      <c r="M1367" s="197"/>
      <c r="N1367" s="4" t="s">
        <v>2926</v>
      </c>
      <c r="S1367" s="575"/>
      <c r="T1367" s="623" t="s">
        <v>484</v>
      </c>
      <c r="U1367" s="623" t="s">
        <v>304</v>
      </c>
      <c r="V1367" s="623">
        <v>770</v>
      </c>
      <c r="W1367" s="623">
        <v>2100</v>
      </c>
      <c r="X1367" s="619"/>
      <c r="Y1367" s="234">
        <v>2.7272727272727271</v>
      </c>
      <c r="Z1367" s="621"/>
      <c r="AA1367" s="621"/>
      <c r="AB1367" s="621"/>
      <c r="AC1367" s="621"/>
      <c r="AD1367" s="622">
        <v>2.7272727272727271</v>
      </c>
      <c r="AE1367" s="621"/>
      <c r="AF1367" s="624" t="s">
        <v>1183</v>
      </c>
    </row>
    <row r="1368" spans="1:32" hidden="1" x14ac:dyDescent="0.3">
      <c r="A1368" s="421"/>
      <c r="B1368" s="11" t="s">
        <v>2929</v>
      </c>
      <c r="C1368" s="11" t="s">
        <v>424</v>
      </c>
      <c r="D1368" s="11">
        <v>115</v>
      </c>
      <c r="E1368" s="11">
        <v>190</v>
      </c>
      <c r="F1368" s="170">
        <v>1.65</v>
      </c>
      <c r="G1368" s="260">
        <f>Tabla14914[[#This Row],[PPF (µmol/s)]]/Tabla14914[[#This Row],[Power use (W)]]</f>
        <v>1.6521739130434783</v>
      </c>
      <c r="H1368" s="197"/>
      <c r="I1368" s="197"/>
      <c r="J1368" s="197">
        <v>1.65</v>
      </c>
      <c r="K1368" s="197"/>
      <c r="L1368" s="197"/>
      <c r="M1368" s="197"/>
      <c r="N1368" s="4" t="s">
        <v>2930</v>
      </c>
      <c r="S1368" s="4"/>
      <c r="T1368" s="96" t="s">
        <v>485</v>
      </c>
      <c r="U1368" s="96" t="s">
        <v>308</v>
      </c>
      <c r="V1368" s="96">
        <v>880</v>
      </c>
      <c r="W1368" s="96">
        <v>2400</v>
      </c>
      <c r="X1368" s="619"/>
      <c r="Y1368" s="234">
        <v>2.7272727272727271</v>
      </c>
      <c r="Z1368" s="621"/>
      <c r="AA1368" s="621"/>
      <c r="AB1368" s="621"/>
      <c r="AC1368" s="621"/>
      <c r="AD1368" s="622">
        <v>2.7272727272727271</v>
      </c>
      <c r="AE1368" s="621"/>
      <c r="AF1368" s="66" t="s">
        <v>1183</v>
      </c>
    </row>
    <row r="1369" spans="1:32" hidden="1" x14ac:dyDescent="0.3">
      <c r="A1369" s="421"/>
      <c r="B1369" s="11" t="s">
        <v>2931</v>
      </c>
      <c r="C1369" s="11" t="s">
        <v>424</v>
      </c>
      <c r="D1369" s="11">
        <v>70</v>
      </c>
      <c r="E1369" s="153"/>
      <c r="F1369" s="153"/>
      <c r="G1369" s="492">
        <f>Tabla14914[[#This Row],[PPF (µmol/s)]]/Tabla14914[[#This Row],[Power use (W)]]</f>
        <v>0</v>
      </c>
      <c r="H1369" s="197"/>
      <c r="I1369" s="197"/>
      <c r="J1369" s="197"/>
      <c r="K1369" s="197"/>
      <c r="L1369" s="197"/>
      <c r="M1369" s="197"/>
      <c r="N1369" s="4" t="s">
        <v>2932</v>
      </c>
      <c r="S1369" s="562"/>
      <c r="T1369" s="623" t="s">
        <v>486</v>
      </c>
      <c r="U1369" s="623" t="s">
        <v>308</v>
      </c>
      <c r="V1369" s="623">
        <v>880</v>
      </c>
      <c r="W1369" s="623">
        <v>2400</v>
      </c>
      <c r="X1369" s="619"/>
      <c r="Y1369" s="234">
        <v>2.7272727272727271</v>
      </c>
      <c r="Z1369" s="621"/>
      <c r="AA1369" s="621"/>
      <c r="AB1369" s="621"/>
      <c r="AC1369" s="621"/>
      <c r="AD1369" s="622">
        <v>2.7272727272727271</v>
      </c>
      <c r="AE1369" s="621"/>
      <c r="AF1369" s="624" t="s">
        <v>1183</v>
      </c>
    </row>
    <row r="1370" spans="1:32" hidden="1" x14ac:dyDescent="0.3">
      <c r="A1370" s="421"/>
      <c r="B1370" s="11" t="s">
        <v>2933</v>
      </c>
      <c r="C1370" s="11" t="s">
        <v>98</v>
      </c>
      <c r="D1370" s="11">
        <v>200</v>
      </c>
      <c r="E1370" s="11">
        <v>396</v>
      </c>
      <c r="F1370" s="173">
        <v>1.98</v>
      </c>
      <c r="G1370" s="260">
        <f>Tabla14914[[#This Row],[PPF (µmol/s)]]/Tabla14914[[#This Row],[Power use (W)]]</f>
        <v>1.98</v>
      </c>
      <c r="H1370" s="197"/>
      <c r="I1370" s="197"/>
      <c r="J1370" s="197"/>
      <c r="K1370" s="197"/>
      <c r="L1370" s="197"/>
      <c r="M1370" s="197"/>
      <c r="N1370" s="4" t="s">
        <v>2926</v>
      </c>
      <c r="S1370" s="4"/>
      <c r="T1370" s="96" t="s">
        <v>487</v>
      </c>
      <c r="U1370" s="96" t="s">
        <v>382</v>
      </c>
      <c r="V1370" s="96">
        <v>990</v>
      </c>
      <c r="W1370" s="96">
        <v>2700</v>
      </c>
      <c r="X1370" s="619"/>
      <c r="Y1370" s="234">
        <v>2.7272727272727271</v>
      </c>
      <c r="Z1370" s="621"/>
      <c r="AA1370" s="621"/>
      <c r="AB1370" s="621"/>
      <c r="AC1370" s="621"/>
      <c r="AD1370" s="622">
        <v>2.7272727272727271</v>
      </c>
      <c r="AE1370" s="621"/>
      <c r="AF1370" s="66" t="s">
        <v>1183</v>
      </c>
    </row>
    <row r="1371" spans="1:32" hidden="1" x14ac:dyDescent="0.3">
      <c r="A1371" s="421"/>
      <c r="B1371" s="11" t="s">
        <v>2934</v>
      </c>
      <c r="C1371" s="11" t="s">
        <v>15</v>
      </c>
      <c r="D1371" s="11">
        <v>6</v>
      </c>
      <c r="E1371" s="153"/>
      <c r="F1371" s="153"/>
      <c r="G1371" s="492">
        <f>Tabla14914[[#This Row],[PPF (µmol/s)]]/Tabla14914[[#This Row],[Power use (W)]]</f>
        <v>0</v>
      </c>
      <c r="H1371" s="197"/>
      <c r="I1371" s="197"/>
      <c r="J1371" s="197"/>
      <c r="K1371" s="197"/>
      <c r="L1371" s="197"/>
      <c r="M1371" s="197"/>
      <c r="N1371" s="4" t="s">
        <v>2935</v>
      </c>
      <c r="S1371" s="562"/>
      <c r="T1371" s="623" t="s">
        <v>488</v>
      </c>
      <c r="U1371" s="623" t="s">
        <v>489</v>
      </c>
      <c r="V1371" s="623">
        <v>1100</v>
      </c>
      <c r="W1371" s="623">
        <v>3000</v>
      </c>
      <c r="X1371" s="619"/>
      <c r="Y1371" s="234">
        <v>2.7272727272727271</v>
      </c>
      <c r="Z1371" s="621"/>
      <c r="AA1371" s="621"/>
      <c r="AB1371" s="621"/>
      <c r="AC1371" s="621"/>
      <c r="AD1371" s="622">
        <v>2.7272727272727271</v>
      </c>
      <c r="AE1371" s="621"/>
      <c r="AF1371" s="624" t="s">
        <v>1183</v>
      </c>
    </row>
    <row r="1372" spans="1:32" hidden="1" x14ac:dyDescent="0.3">
      <c r="A1372" s="421"/>
      <c r="B1372" s="11" t="s">
        <v>2936</v>
      </c>
      <c r="C1372" s="11" t="s">
        <v>98</v>
      </c>
      <c r="D1372" s="11">
        <v>18</v>
      </c>
      <c r="E1372" s="153"/>
      <c r="F1372" s="153"/>
      <c r="G1372" s="492">
        <f>Tabla14914[[#This Row],[PPF (µmol/s)]]/Tabla14914[[#This Row],[Power use (W)]]</f>
        <v>0</v>
      </c>
      <c r="H1372" s="197"/>
      <c r="I1372" s="197"/>
      <c r="J1372" s="197"/>
      <c r="K1372" s="197"/>
      <c r="L1372" s="197"/>
      <c r="M1372" s="197"/>
      <c r="N1372" s="4" t="s">
        <v>2937</v>
      </c>
      <c r="S1372" s="4"/>
      <c r="T1372" s="96" t="s">
        <v>490</v>
      </c>
      <c r="U1372" s="96" t="s">
        <v>491</v>
      </c>
      <c r="V1372" s="96">
        <v>1210</v>
      </c>
      <c r="W1372" s="96">
        <v>3300</v>
      </c>
      <c r="X1372" s="619"/>
      <c r="Y1372" s="234">
        <v>2.7272727272727271</v>
      </c>
      <c r="Z1372" s="621"/>
      <c r="AA1372" s="621"/>
      <c r="AB1372" s="621"/>
      <c r="AC1372" s="621"/>
      <c r="AD1372" s="622">
        <v>2.7272727272727271</v>
      </c>
      <c r="AE1372" s="621"/>
      <c r="AF1372" s="66" t="s">
        <v>1183</v>
      </c>
    </row>
    <row r="1373" spans="1:32" hidden="1" x14ac:dyDescent="0.3">
      <c r="A1373" s="429"/>
      <c r="B1373" s="13" t="s">
        <v>2938</v>
      </c>
      <c r="C1373" s="13" t="s">
        <v>98</v>
      </c>
      <c r="D1373" s="13">
        <v>18</v>
      </c>
      <c r="E1373" s="154"/>
      <c r="F1373" s="154"/>
      <c r="G1373" s="492">
        <f>Tabla14914[[#This Row],[PPF (µmol/s)]]/Tabla14914[[#This Row],[Power use (W)]]</f>
        <v>0</v>
      </c>
      <c r="H1373" s="197"/>
      <c r="I1373" s="197"/>
      <c r="J1373" s="197"/>
      <c r="K1373" s="197"/>
      <c r="L1373" s="197"/>
      <c r="M1373" s="197"/>
      <c r="N1373" s="8" t="s">
        <v>2937</v>
      </c>
      <c r="S1373" s="562"/>
      <c r="T1373" s="623" t="s">
        <v>492</v>
      </c>
      <c r="U1373" s="623" t="s">
        <v>493</v>
      </c>
      <c r="V1373" s="623">
        <v>1320</v>
      </c>
      <c r="W1373" s="623">
        <v>3600</v>
      </c>
      <c r="X1373" s="619"/>
      <c r="Y1373" s="234">
        <v>2.7272727272727271</v>
      </c>
      <c r="Z1373" s="621"/>
      <c r="AA1373" s="621"/>
      <c r="AB1373" s="621"/>
      <c r="AC1373" s="621"/>
      <c r="AD1373" s="622">
        <v>2.7272727272727271</v>
      </c>
      <c r="AE1373" s="621"/>
      <c r="AF1373" s="624" t="s">
        <v>1183</v>
      </c>
    </row>
    <row r="1374" spans="1:32" ht="18.600000000000001" hidden="1" thickBot="1" x14ac:dyDescent="0.4">
      <c r="A1374" s="56" t="s">
        <v>3552</v>
      </c>
      <c r="B1374" s="53"/>
      <c r="C1374" s="27"/>
      <c r="D1374" s="27"/>
      <c r="E1374" s="27"/>
      <c r="F1374" s="27"/>
      <c r="G1374" s="522"/>
      <c r="H1374" s="27"/>
      <c r="I1374" s="27"/>
      <c r="J1374" s="27"/>
      <c r="K1374" s="27"/>
      <c r="L1374" s="27"/>
      <c r="M1374" s="27"/>
      <c r="N1374" s="16"/>
      <c r="S1374" s="4"/>
      <c r="T1374" s="96" t="s">
        <v>494</v>
      </c>
      <c r="U1374" s="96" t="s">
        <v>495</v>
      </c>
      <c r="V1374" s="96">
        <v>1430</v>
      </c>
      <c r="W1374" s="96">
        <v>3900</v>
      </c>
      <c r="X1374" s="619"/>
      <c r="Y1374" s="234">
        <v>2.7272727272727271</v>
      </c>
      <c r="Z1374" s="621"/>
      <c r="AA1374" s="621"/>
      <c r="AB1374" s="621"/>
      <c r="AC1374" s="621"/>
      <c r="AD1374" s="622">
        <v>2.7272727272727271</v>
      </c>
      <c r="AE1374" s="621"/>
      <c r="AF1374" s="66" t="s">
        <v>1183</v>
      </c>
    </row>
    <row r="1375" spans="1:32" hidden="1" x14ac:dyDescent="0.3">
      <c r="A1375" s="428" t="s">
        <v>2943</v>
      </c>
      <c r="B1375" s="14" t="s">
        <v>2941</v>
      </c>
      <c r="C1375" s="11" t="s">
        <v>424</v>
      </c>
      <c r="D1375" s="14">
        <v>120</v>
      </c>
      <c r="E1375" s="153"/>
      <c r="F1375" s="153"/>
      <c r="G1375" s="492">
        <f>Tabla14914[[#This Row],[PPF (µmol/s)]]/Tabla14914[[#This Row],[Power use (W)]]</f>
        <v>0</v>
      </c>
      <c r="H1375" s="197"/>
      <c r="I1375" s="197"/>
      <c r="J1375" s="197"/>
      <c r="K1375" s="197"/>
      <c r="L1375" s="197"/>
      <c r="M1375" s="197"/>
      <c r="N1375" s="6" t="s">
        <v>2942</v>
      </c>
      <c r="S1375" s="562"/>
      <c r="T1375" s="623" t="s">
        <v>496</v>
      </c>
      <c r="U1375" s="623" t="s">
        <v>497</v>
      </c>
      <c r="V1375" s="623">
        <v>1540</v>
      </c>
      <c r="W1375" s="623">
        <v>4200</v>
      </c>
      <c r="X1375" s="619"/>
      <c r="Y1375" s="234">
        <v>2.7272727272727271</v>
      </c>
      <c r="Z1375" s="621"/>
      <c r="AA1375" s="621"/>
      <c r="AB1375" s="621"/>
      <c r="AC1375" s="621"/>
      <c r="AD1375" s="622">
        <v>2.7272727272727271</v>
      </c>
      <c r="AE1375" s="621"/>
      <c r="AF1375" s="624" t="s">
        <v>1183</v>
      </c>
    </row>
    <row r="1376" spans="1:32" hidden="1" x14ac:dyDescent="0.3">
      <c r="A1376" s="35" t="s">
        <v>2944</v>
      </c>
      <c r="B1376" s="11"/>
      <c r="C1376" s="11"/>
      <c r="D1376" s="11"/>
      <c r="E1376" s="11"/>
      <c r="F1376" s="11"/>
      <c r="G1376" s="260"/>
      <c r="H1376" s="197"/>
      <c r="I1376" s="197"/>
      <c r="J1376" s="197"/>
      <c r="K1376" s="197"/>
      <c r="L1376" s="197"/>
      <c r="M1376" s="197"/>
      <c r="N1376" s="4"/>
      <c r="S1376" s="4"/>
      <c r="T1376" s="96" t="s">
        <v>498</v>
      </c>
      <c r="U1376" s="96" t="s">
        <v>499</v>
      </c>
      <c r="V1376" s="96">
        <v>1650</v>
      </c>
      <c r="W1376" s="96">
        <v>4500</v>
      </c>
      <c r="X1376" s="619"/>
      <c r="Y1376" s="234">
        <v>2.7272727272727271</v>
      </c>
      <c r="Z1376" s="621"/>
      <c r="AA1376" s="621"/>
      <c r="AB1376" s="621"/>
      <c r="AC1376" s="621"/>
      <c r="AD1376" s="622">
        <v>2.7272727272727271</v>
      </c>
      <c r="AE1376" s="621"/>
      <c r="AF1376" s="66" t="s">
        <v>1183</v>
      </c>
    </row>
    <row r="1377" spans="1:32" hidden="1" x14ac:dyDescent="0.3">
      <c r="A1377" s="11" t="s">
        <v>2021</v>
      </c>
      <c r="B1377" s="13"/>
      <c r="C1377" s="13"/>
      <c r="D1377" s="13"/>
      <c r="E1377" s="13"/>
      <c r="F1377" s="13"/>
      <c r="G1377" s="260"/>
      <c r="H1377" s="197"/>
      <c r="I1377" s="197"/>
      <c r="J1377" s="197"/>
      <c r="K1377" s="197"/>
      <c r="L1377" s="197"/>
      <c r="M1377" s="197"/>
      <c r="N1377" s="8"/>
      <c r="S1377" s="562"/>
      <c r="T1377" s="623" t="s">
        <v>500</v>
      </c>
      <c r="U1377" s="623" t="s">
        <v>501</v>
      </c>
      <c r="V1377" s="623">
        <v>1760</v>
      </c>
      <c r="W1377" s="623">
        <v>4800</v>
      </c>
      <c r="X1377" s="619"/>
      <c r="Y1377" s="234">
        <v>2.7272727272727271</v>
      </c>
      <c r="Z1377" s="621"/>
      <c r="AA1377" s="621"/>
      <c r="AB1377" s="621"/>
      <c r="AC1377" s="621"/>
      <c r="AD1377" s="622">
        <v>2.7272727272727271</v>
      </c>
      <c r="AE1377" s="621"/>
      <c r="AF1377" s="624" t="s">
        <v>1183</v>
      </c>
    </row>
    <row r="1378" spans="1:32" ht="18.600000000000001" hidden="1" thickBot="1" x14ac:dyDescent="0.4">
      <c r="A1378" s="56" t="s">
        <v>2945</v>
      </c>
      <c r="B1378" s="53"/>
      <c r="C1378" s="27"/>
      <c r="D1378" s="27"/>
      <c r="E1378" s="27"/>
      <c r="F1378" s="27"/>
      <c r="G1378" s="522"/>
      <c r="H1378" s="27"/>
      <c r="I1378" s="27"/>
      <c r="J1378" s="27"/>
      <c r="K1378" s="27"/>
      <c r="L1378" s="27"/>
      <c r="M1378" s="27"/>
      <c r="N1378" s="16"/>
      <c r="S1378" s="30" t="s">
        <v>671</v>
      </c>
      <c r="T1378" s="96" t="s">
        <v>654</v>
      </c>
      <c r="U1378" s="96" t="s">
        <v>308</v>
      </c>
      <c r="V1378" s="96">
        <v>850</v>
      </c>
      <c r="W1378" s="96">
        <v>1800</v>
      </c>
      <c r="X1378" s="181">
        <v>2.2999999999999998</v>
      </c>
      <c r="Y1378" s="636">
        <v>2.1176470588235294</v>
      </c>
      <c r="Z1378" s="207"/>
      <c r="AA1378" s="207"/>
      <c r="AB1378" s="207"/>
      <c r="AC1378" s="236">
        <v>2.2999999999999998</v>
      </c>
      <c r="AD1378" s="207"/>
      <c r="AE1378" s="207"/>
      <c r="AF1378" s="66" t="s">
        <v>2653</v>
      </c>
    </row>
    <row r="1379" spans="1:32" hidden="1" x14ac:dyDescent="0.3">
      <c r="A1379" s="39" t="s">
        <v>2948</v>
      </c>
      <c r="B1379" s="14" t="s">
        <v>2946</v>
      </c>
      <c r="C1379" s="14" t="s">
        <v>2069</v>
      </c>
      <c r="D1379" s="14">
        <v>1080</v>
      </c>
      <c r="E1379" s="14">
        <v>1400</v>
      </c>
      <c r="F1379" s="270">
        <v>1.8</v>
      </c>
      <c r="G1379" s="260">
        <f>Tabla14914[[#This Row],[PPF (µmol/s)]]/Tabla14914[[#This Row],[Power use (W)]]</f>
        <v>1.2962962962962963</v>
      </c>
      <c r="H1379" s="197"/>
      <c r="I1379" s="197"/>
      <c r="J1379" s="197"/>
      <c r="K1379" s="197"/>
      <c r="L1379" s="197"/>
      <c r="M1379" s="197"/>
      <c r="N1379" s="6" t="s">
        <v>2947</v>
      </c>
      <c r="S1379" s="568" t="s">
        <v>672</v>
      </c>
      <c r="T1379" s="623" t="s">
        <v>655</v>
      </c>
      <c r="U1379" s="623" t="s">
        <v>309</v>
      </c>
      <c r="V1379" s="623">
        <v>640</v>
      </c>
      <c r="W1379" s="623">
        <v>1300</v>
      </c>
      <c r="X1379" s="181">
        <v>2.2999999999999998</v>
      </c>
      <c r="Y1379" s="636">
        <v>2.03125</v>
      </c>
      <c r="Z1379" s="207"/>
      <c r="AA1379" s="207"/>
      <c r="AB1379" s="207"/>
      <c r="AC1379" s="236">
        <v>2.2999999999999998</v>
      </c>
      <c r="AD1379" s="207"/>
      <c r="AE1379" s="207"/>
      <c r="AF1379" s="624" t="s">
        <v>2654</v>
      </c>
    </row>
    <row r="1380" spans="1:32" hidden="1" x14ac:dyDescent="0.3">
      <c r="A1380" s="35" t="s">
        <v>2949</v>
      </c>
      <c r="B1380" s="11"/>
      <c r="C1380" s="11"/>
      <c r="D1380" s="11"/>
      <c r="E1380" s="11"/>
      <c r="F1380" s="11"/>
      <c r="G1380" s="260"/>
      <c r="H1380" s="197"/>
      <c r="I1380" s="197"/>
      <c r="J1380" s="197"/>
      <c r="K1380" s="197"/>
      <c r="L1380" s="197"/>
      <c r="M1380" s="197"/>
      <c r="N1380" s="4"/>
      <c r="S1380" s="4"/>
      <c r="T1380" s="96" t="s">
        <v>656</v>
      </c>
      <c r="U1380" s="96" t="s">
        <v>314</v>
      </c>
      <c r="V1380" s="96">
        <v>400</v>
      </c>
      <c r="W1380" s="96">
        <v>800</v>
      </c>
      <c r="X1380" s="181">
        <v>2.2999999999999998</v>
      </c>
      <c r="Y1380" s="636">
        <v>2</v>
      </c>
      <c r="Z1380" s="207"/>
      <c r="AA1380" s="207"/>
      <c r="AB1380" s="207"/>
      <c r="AC1380" s="236">
        <v>2.2999999999999998</v>
      </c>
      <c r="AD1380" s="207"/>
      <c r="AE1380" s="207"/>
      <c r="AF1380" s="66" t="s">
        <v>2655</v>
      </c>
    </row>
    <row r="1381" spans="1:32" hidden="1" x14ac:dyDescent="0.3">
      <c r="A1381" s="429"/>
      <c r="B1381" s="13"/>
      <c r="C1381" s="13"/>
      <c r="D1381" s="13"/>
      <c r="E1381" s="13"/>
      <c r="F1381" s="13"/>
      <c r="G1381" s="260"/>
      <c r="H1381" s="197"/>
      <c r="I1381" s="197"/>
      <c r="J1381" s="197"/>
      <c r="K1381" s="197"/>
      <c r="L1381" s="197"/>
      <c r="M1381" s="197"/>
      <c r="N1381" s="8"/>
      <c r="S1381" s="66"/>
      <c r="T1381" s="96" t="s">
        <v>677</v>
      </c>
      <c r="U1381" s="96" t="s">
        <v>477</v>
      </c>
      <c r="V1381" s="96">
        <v>1350</v>
      </c>
      <c r="W1381" s="96">
        <v>3200</v>
      </c>
      <c r="X1381" s="619"/>
      <c r="Y1381" s="620">
        <v>2.3703703703703702</v>
      </c>
      <c r="Z1381" s="621"/>
      <c r="AA1381" s="621"/>
      <c r="AB1381" s="621"/>
      <c r="AC1381" s="622">
        <v>2.37</v>
      </c>
      <c r="AD1381" s="622"/>
      <c r="AE1381" s="621"/>
      <c r="AF1381" s="66" t="s">
        <v>1839</v>
      </c>
    </row>
    <row r="1382" spans="1:32" ht="18.600000000000001" hidden="1" thickBot="1" x14ac:dyDescent="0.4">
      <c r="A1382" s="56" t="s">
        <v>2950</v>
      </c>
      <c r="B1382" s="53"/>
      <c r="C1382" s="27"/>
      <c r="D1382" s="27"/>
      <c r="E1382" s="27"/>
      <c r="F1382" s="27"/>
      <c r="G1382" s="522"/>
      <c r="H1382" s="27"/>
      <c r="I1382" s="27"/>
      <c r="J1382" s="27"/>
      <c r="K1382" s="27"/>
      <c r="L1382" s="27"/>
      <c r="M1382" s="27"/>
      <c r="N1382" s="16"/>
      <c r="S1382" s="66"/>
      <c r="T1382" s="96" t="s">
        <v>693</v>
      </c>
      <c r="U1382" s="96" t="s">
        <v>314</v>
      </c>
      <c r="V1382" s="96">
        <v>1000</v>
      </c>
      <c r="W1382" s="96">
        <v>2400</v>
      </c>
      <c r="X1382" s="619"/>
      <c r="Y1382" s="620">
        <v>2.4</v>
      </c>
      <c r="Z1382" s="621"/>
      <c r="AA1382" s="621"/>
      <c r="AB1382" s="621"/>
      <c r="AC1382" s="622">
        <v>2.4</v>
      </c>
      <c r="AD1382" s="622"/>
      <c r="AE1382" s="622"/>
      <c r="AF1382" s="66" t="s">
        <v>1842</v>
      </c>
    </row>
    <row r="1383" spans="1:32" hidden="1" x14ac:dyDescent="0.3">
      <c r="A1383" s="39" t="s">
        <v>2955</v>
      </c>
      <c r="B1383" s="14" t="s">
        <v>2951</v>
      </c>
      <c r="C1383" s="14" t="s">
        <v>2064</v>
      </c>
      <c r="D1383" s="14">
        <v>125</v>
      </c>
      <c r="E1383" s="153"/>
      <c r="F1383" s="153"/>
      <c r="G1383" s="492">
        <f>Tabla14914[[#This Row],[PPF (µmol/s)]]/Tabla14914[[#This Row],[Power use (W)]]</f>
        <v>0</v>
      </c>
      <c r="H1383" s="197"/>
      <c r="I1383" s="197"/>
      <c r="J1383" s="197"/>
      <c r="K1383" s="197"/>
      <c r="L1383" s="197"/>
      <c r="M1383" s="197"/>
      <c r="N1383" s="6" t="s">
        <v>2952</v>
      </c>
      <c r="S1383" s="624"/>
      <c r="T1383" s="623" t="s">
        <v>694</v>
      </c>
      <c r="U1383" s="623" t="s">
        <v>314</v>
      </c>
      <c r="V1383" s="623">
        <v>1000</v>
      </c>
      <c r="W1383" s="623">
        <v>2400</v>
      </c>
      <c r="X1383" s="619"/>
      <c r="Y1383" s="620">
        <v>2.4</v>
      </c>
      <c r="Z1383" s="621"/>
      <c r="AA1383" s="621"/>
      <c r="AB1383" s="621"/>
      <c r="AC1383" s="622">
        <v>2.4</v>
      </c>
      <c r="AD1383" s="622"/>
      <c r="AE1383" s="622"/>
      <c r="AF1383" s="624" t="s">
        <v>1842</v>
      </c>
    </row>
    <row r="1384" spans="1:32" hidden="1" x14ac:dyDescent="0.3">
      <c r="A1384" s="424" t="s">
        <v>2956</v>
      </c>
      <c r="B1384" s="11" t="s">
        <v>2953</v>
      </c>
      <c r="C1384" s="11" t="s">
        <v>98</v>
      </c>
      <c r="D1384" s="11">
        <v>90</v>
      </c>
      <c r="E1384" s="154"/>
      <c r="F1384" s="154"/>
      <c r="G1384" s="492">
        <f>Tabla14914[[#This Row],[PPF (µmol/s)]]/Tabla14914[[#This Row],[Power use (W)]]</f>
        <v>0</v>
      </c>
      <c r="H1384" s="197"/>
      <c r="I1384" s="197"/>
      <c r="J1384" s="197"/>
      <c r="K1384" s="197"/>
      <c r="L1384" s="197"/>
      <c r="M1384" s="197"/>
      <c r="N1384" s="4" t="s">
        <v>2954</v>
      </c>
      <c r="S1384" s="66"/>
      <c r="T1384" s="96" t="s">
        <v>693</v>
      </c>
      <c r="U1384" s="96" t="s">
        <v>314</v>
      </c>
      <c r="V1384" s="96">
        <v>1350</v>
      </c>
      <c r="W1384" s="96">
        <v>3200</v>
      </c>
      <c r="X1384" s="619"/>
      <c r="Y1384" s="620">
        <v>2.3703703703703702</v>
      </c>
      <c r="Z1384" s="621"/>
      <c r="AA1384" s="621"/>
      <c r="AB1384" s="621"/>
      <c r="AC1384" s="622">
        <v>2.3703703703703702</v>
      </c>
      <c r="AD1384" s="622"/>
      <c r="AE1384" s="622"/>
      <c r="AF1384" s="66" t="s">
        <v>1842</v>
      </c>
    </row>
    <row r="1385" spans="1:32" hidden="1" x14ac:dyDescent="0.3">
      <c r="A1385" s="11" t="s">
        <v>2021</v>
      </c>
      <c r="B1385" s="13"/>
      <c r="C1385" s="13"/>
      <c r="D1385" s="13"/>
      <c r="E1385" s="13"/>
      <c r="F1385" s="13"/>
      <c r="G1385" s="260"/>
      <c r="H1385" s="197"/>
      <c r="I1385" s="197"/>
      <c r="J1385" s="197"/>
      <c r="K1385" s="197"/>
      <c r="L1385" s="197"/>
      <c r="M1385" s="197"/>
      <c r="N1385" s="8"/>
      <c r="S1385" s="569" t="s">
        <v>2019</v>
      </c>
      <c r="T1385" s="552" t="s">
        <v>1391</v>
      </c>
      <c r="U1385" s="546" t="s">
        <v>308</v>
      </c>
      <c r="V1385" s="552">
        <v>800</v>
      </c>
      <c r="W1385" s="552">
        <v>1600</v>
      </c>
      <c r="X1385" s="175">
        <v>2.2999999999999998</v>
      </c>
      <c r="Y1385" s="244">
        <v>2</v>
      </c>
      <c r="Z1385" s="621"/>
      <c r="AA1385" s="621"/>
      <c r="AB1385" s="621"/>
      <c r="AC1385" s="622">
        <v>2.2999999999999998</v>
      </c>
      <c r="AD1385" s="621"/>
      <c r="AE1385" s="621"/>
      <c r="AF1385" s="562" t="s">
        <v>252</v>
      </c>
    </row>
    <row r="1386" spans="1:32" hidden="1" x14ac:dyDescent="0.3">
      <c r="A1386" s="429"/>
      <c r="B1386" s="13"/>
      <c r="C1386" s="13"/>
      <c r="D1386" s="13"/>
      <c r="E1386" s="13"/>
      <c r="F1386" s="13"/>
      <c r="G1386" s="260"/>
      <c r="H1386" s="197"/>
      <c r="I1386" s="197"/>
      <c r="J1386" s="197"/>
      <c r="K1386" s="197"/>
      <c r="L1386" s="197"/>
      <c r="M1386" s="197"/>
      <c r="N1386" s="8"/>
      <c r="S1386" s="4"/>
      <c r="T1386" s="11" t="s">
        <v>1387</v>
      </c>
      <c r="U1386" s="11" t="s">
        <v>314</v>
      </c>
      <c r="V1386" s="11">
        <v>400</v>
      </c>
      <c r="W1386" s="11">
        <v>920</v>
      </c>
      <c r="X1386" s="11">
        <v>2.2999999999999998</v>
      </c>
      <c r="Y1386" s="215">
        <v>2.2999999999999998</v>
      </c>
      <c r="Z1386" s="621"/>
      <c r="AA1386" s="621"/>
      <c r="AB1386" s="621"/>
      <c r="AC1386" s="622">
        <v>2.2999999999999998</v>
      </c>
      <c r="AD1386" s="621"/>
      <c r="AE1386" s="621"/>
      <c r="AF1386" s="4" t="s">
        <v>252</v>
      </c>
    </row>
    <row r="1387" spans="1:32" ht="18.600000000000001" hidden="1" thickBot="1" x14ac:dyDescent="0.4">
      <c r="A1387" s="56" t="s">
        <v>2957</v>
      </c>
      <c r="B1387" s="53"/>
      <c r="C1387" s="27"/>
      <c r="D1387" s="27"/>
      <c r="E1387" s="27"/>
      <c r="F1387" s="27"/>
      <c r="G1387" s="522"/>
      <c r="H1387" s="27"/>
      <c r="I1387" s="27"/>
      <c r="J1387" s="27"/>
      <c r="K1387" s="27"/>
      <c r="L1387" s="27"/>
      <c r="M1387" s="27"/>
      <c r="N1387" s="16"/>
      <c r="S1387" s="575"/>
      <c r="T1387" s="552" t="s">
        <v>1388</v>
      </c>
      <c r="U1387" s="552" t="s">
        <v>314</v>
      </c>
      <c r="V1387" s="552">
        <v>240</v>
      </c>
      <c r="W1387" s="552">
        <v>552</v>
      </c>
      <c r="X1387" s="552">
        <v>2.2999999999999998</v>
      </c>
      <c r="Y1387" s="223">
        <v>2.2999999999999998</v>
      </c>
      <c r="Z1387" s="621"/>
      <c r="AA1387" s="621"/>
      <c r="AB1387" s="621"/>
      <c r="AC1387" s="622">
        <v>2.2999999999999998</v>
      </c>
      <c r="AD1387" s="621"/>
      <c r="AE1387" s="621"/>
      <c r="AF1387" s="575" t="s">
        <v>252</v>
      </c>
    </row>
    <row r="1388" spans="1:32" hidden="1" x14ac:dyDescent="0.3">
      <c r="A1388" s="426" t="s">
        <v>2984</v>
      </c>
      <c r="B1388" s="14" t="s">
        <v>2959</v>
      </c>
      <c r="C1388" s="14" t="s">
        <v>428</v>
      </c>
      <c r="D1388" s="14">
        <v>500</v>
      </c>
      <c r="E1388" s="14">
        <v>1000</v>
      </c>
      <c r="F1388" s="169">
        <v>2.4</v>
      </c>
      <c r="G1388" s="260">
        <f>Tabla14914[[#This Row],[PPF (µmol/s)]]/Tabla14914[[#This Row],[Power use (W)]]</f>
        <v>2</v>
      </c>
      <c r="H1388" s="197"/>
      <c r="I1388" s="197"/>
      <c r="J1388" s="197"/>
      <c r="K1388" s="197">
        <v>2.4</v>
      </c>
      <c r="L1388" s="197"/>
      <c r="M1388" s="197"/>
      <c r="N1388" s="6" t="s">
        <v>215</v>
      </c>
      <c r="S1388" s="575"/>
      <c r="T1388" s="546" t="s">
        <v>1413</v>
      </c>
      <c r="U1388" s="546" t="s">
        <v>1417</v>
      </c>
      <c r="V1388" s="546">
        <v>600</v>
      </c>
      <c r="W1388" s="546">
        <v>1500</v>
      </c>
      <c r="X1388" s="546">
        <v>2.5</v>
      </c>
      <c r="Y1388" s="215">
        <v>2.5</v>
      </c>
      <c r="Z1388" s="197"/>
      <c r="AA1388" s="197"/>
      <c r="AB1388" s="197"/>
      <c r="AC1388" s="226"/>
      <c r="AD1388" s="226">
        <v>2.5</v>
      </c>
      <c r="AE1388" s="197"/>
      <c r="AF1388" s="562" t="s">
        <v>1437</v>
      </c>
    </row>
    <row r="1389" spans="1:32" hidden="1" x14ac:dyDescent="0.3">
      <c r="A1389" s="420" t="s">
        <v>2985</v>
      </c>
      <c r="B1389" s="11" t="s">
        <v>2960</v>
      </c>
      <c r="C1389" s="14" t="s">
        <v>428</v>
      </c>
      <c r="D1389" s="11">
        <v>400</v>
      </c>
      <c r="E1389" s="11">
        <v>1000</v>
      </c>
      <c r="F1389" s="169">
        <v>2.4</v>
      </c>
      <c r="G1389" s="260">
        <f>Tabla14914[[#This Row],[PPF (µmol/s)]]/Tabla14914[[#This Row],[Power use (W)]]</f>
        <v>2.5</v>
      </c>
      <c r="H1389" s="197"/>
      <c r="I1389" s="197"/>
      <c r="J1389" s="197"/>
      <c r="K1389" s="197">
        <v>2.4</v>
      </c>
      <c r="L1389" s="197"/>
      <c r="M1389" s="197"/>
      <c r="N1389" s="4" t="s">
        <v>2961</v>
      </c>
      <c r="S1389" s="4"/>
      <c r="T1389" s="11" t="s">
        <v>1414</v>
      </c>
      <c r="U1389" s="11" t="s">
        <v>1417</v>
      </c>
      <c r="V1389" s="11">
        <v>600</v>
      </c>
      <c r="W1389" s="11">
        <v>1330</v>
      </c>
      <c r="X1389" s="170">
        <v>2.1</v>
      </c>
      <c r="Y1389" s="220">
        <v>2.2166666666666668</v>
      </c>
      <c r="Z1389" s="197"/>
      <c r="AA1389" s="197"/>
      <c r="AB1389" s="197"/>
      <c r="AC1389" s="226">
        <v>2.1</v>
      </c>
      <c r="AD1389" s="226"/>
      <c r="AE1389" s="197"/>
      <c r="AF1389" s="4" t="s">
        <v>1438</v>
      </c>
    </row>
    <row r="1390" spans="1:32" hidden="1" x14ac:dyDescent="0.3">
      <c r="A1390" s="280" t="s">
        <v>2019</v>
      </c>
      <c r="B1390" s="11" t="s">
        <v>2962</v>
      </c>
      <c r="C1390" s="14" t="s">
        <v>428</v>
      </c>
      <c r="D1390" s="11">
        <v>300</v>
      </c>
      <c r="E1390" s="11">
        <v>800</v>
      </c>
      <c r="F1390" s="169">
        <v>2.4</v>
      </c>
      <c r="G1390" s="260">
        <f>Tabla14914[[#This Row],[PPF (µmol/s)]]/Tabla14914[[#This Row],[Power use (W)]]</f>
        <v>2.6666666666666665</v>
      </c>
      <c r="H1390" s="197"/>
      <c r="I1390" s="197"/>
      <c r="J1390" s="197"/>
      <c r="K1390" s="197">
        <v>2.4</v>
      </c>
      <c r="L1390" s="197"/>
      <c r="M1390" s="197"/>
      <c r="N1390" s="4" t="s">
        <v>2961</v>
      </c>
      <c r="S1390" s="562"/>
      <c r="T1390" s="546" t="s">
        <v>1415</v>
      </c>
      <c r="U1390" s="546" t="s">
        <v>1417</v>
      </c>
      <c r="V1390" s="546">
        <v>600</v>
      </c>
      <c r="W1390" s="546">
        <v>1500</v>
      </c>
      <c r="X1390" s="546">
        <v>2.5</v>
      </c>
      <c r="Y1390" s="215">
        <v>2.5</v>
      </c>
      <c r="Z1390" s="197"/>
      <c r="AA1390" s="197"/>
      <c r="AB1390" s="197"/>
      <c r="AC1390" s="226"/>
      <c r="AD1390" s="226">
        <v>2.5</v>
      </c>
      <c r="AE1390" s="197"/>
      <c r="AF1390" s="562" t="s">
        <v>1437</v>
      </c>
    </row>
    <row r="1391" spans="1:32" hidden="1" x14ac:dyDescent="0.3">
      <c r="A1391" s="421"/>
      <c r="B1391" s="11" t="s">
        <v>2963</v>
      </c>
      <c r="C1391" s="11" t="s">
        <v>424</v>
      </c>
      <c r="D1391" s="11">
        <v>150</v>
      </c>
      <c r="E1391" s="11">
        <v>600</v>
      </c>
      <c r="F1391" s="170">
        <v>2.4</v>
      </c>
      <c r="G1391" s="260">
        <f>Tabla14914[[#This Row],[PPF (µmol/s)]]/Tabla14914[[#This Row],[Power use (W)]]</f>
        <v>4</v>
      </c>
      <c r="H1391" s="197"/>
      <c r="I1391" s="197"/>
      <c r="J1391" s="197"/>
      <c r="K1391" s="197">
        <v>2.4</v>
      </c>
      <c r="L1391" s="197"/>
      <c r="M1391" s="197"/>
      <c r="N1391" s="4" t="s">
        <v>2961</v>
      </c>
      <c r="S1391" s="4"/>
      <c r="T1391" s="11" t="s">
        <v>1416</v>
      </c>
      <c r="U1391" s="11" t="s">
        <v>1417</v>
      </c>
      <c r="V1391" s="11">
        <v>600</v>
      </c>
      <c r="W1391" s="11">
        <v>1330</v>
      </c>
      <c r="X1391" s="170">
        <v>2.1</v>
      </c>
      <c r="Y1391" s="220">
        <v>2.2166666666666668</v>
      </c>
      <c r="Z1391" s="197"/>
      <c r="AA1391" s="197"/>
      <c r="AB1391" s="197"/>
      <c r="AC1391" s="226">
        <v>2.1</v>
      </c>
      <c r="AD1391" s="226"/>
      <c r="AE1391" s="197"/>
      <c r="AF1391" s="4" t="s">
        <v>1438</v>
      </c>
    </row>
    <row r="1392" spans="1:32" hidden="1" x14ac:dyDescent="0.3">
      <c r="A1392" s="421"/>
      <c r="B1392" s="11" t="s">
        <v>2964</v>
      </c>
      <c r="C1392" s="11" t="s">
        <v>424</v>
      </c>
      <c r="D1392" s="11">
        <v>200</v>
      </c>
      <c r="E1392" s="11">
        <v>500</v>
      </c>
      <c r="F1392" s="170">
        <v>2.4</v>
      </c>
      <c r="G1392" s="260">
        <f>Tabla14914[[#This Row],[PPF (µmol/s)]]/Tabla14914[[#This Row],[Power use (W)]]</f>
        <v>2.5</v>
      </c>
      <c r="H1392" s="197"/>
      <c r="I1392" s="197"/>
      <c r="J1392" s="197"/>
      <c r="K1392" s="197">
        <v>2.4</v>
      </c>
      <c r="L1392" s="197"/>
      <c r="M1392" s="197"/>
      <c r="N1392" s="4" t="s">
        <v>2961</v>
      </c>
      <c r="S1392" s="562"/>
      <c r="T1392" s="546" t="s">
        <v>1419</v>
      </c>
      <c r="U1392" s="546" t="s">
        <v>1418</v>
      </c>
      <c r="V1392" s="546">
        <v>600</v>
      </c>
      <c r="W1392" s="546">
        <v>1500</v>
      </c>
      <c r="X1392" s="546">
        <v>2.5</v>
      </c>
      <c r="Y1392" s="215">
        <v>2.5</v>
      </c>
      <c r="Z1392" s="197"/>
      <c r="AA1392" s="197"/>
      <c r="AB1392" s="197"/>
      <c r="AC1392" s="226"/>
      <c r="AD1392" s="226">
        <v>2.5</v>
      </c>
      <c r="AE1392" s="197"/>
      <c r="AF1392" s="562" t="s">
        <v>1437</v>
      </c>
    </row>
    <row r="1393" spans="1:32" hidden="1" x14ac:dyDescent="0.3">
      <c r="A1393" s="421"/>
      <c r="B1393" s="11" t="s">
        <v>2965</v>
      </c>
      <c r="C1393" s="11" t="s">
        <v>424</v>
      </c>
      <c r="D1393" s="11">
        <v>250</v>
      </c>
      <c r="E1393" s="11">
        <v>800</v>
      </c>
      <c r="F1393" s="170">
        <v>2.4</v>
      </c>
      <c r="G1393" s="260">
        <f>Tabla14914[[#This Row],[PPF (µmol/s)]]/Tabla14914[[#This Row],[Power use (W)]]</f>
        <v>3.2</v>
      </c>
      <c r="H1393" s="197"/>
      <c r="I1393" s="197"/>
      <c r="J1393" s="197"/>
      <c r="K1393" s="197">
        <v>2.4</v>
      </c>
      <c r="L1393" s="197"/>
      <c r="M1393" s="197"/>
      <c r="N1393" s="4" t="s">
        <v>2961</v>
      </c>
      <c r="S1393" s="4"/>
      <c r="T1393" s="11" t="s">
        <v>1420</v>
      </c>
      <c r="U1393" s="11" t="s">
        <v>1418</v>
      </c>
      <c r="V1393" s="11">
        <v>600</v>
      </c>
      <c r="W1393" s="11">
        <v>1330</v>
      </c>
      <c r="X1393" s="170">
        <v>2.1</v>
      </c>
      <c r="Y1393" s="220">
        <v>2.2166666666666668</v>
      </c>
      <c r="Z1393" s="197"/>
      <c r="AA1393" s="197"/>
      <c r="AB1393" s="197"/>
      <c r="AC1393" s="226">
        <v>2.1</v>
      </c>
      <c r="AD1393" s="226"/>
      <c r="AE1393" s="197"/>
      <c r="AF1393" s="4" t="s">
        <v>1438</v>
      </c>
    </row>
    <row r="1394" spans="1:32" hidden="1" x14ac:dyDescent="0.3">
      <c r="A1394" s="421"/>
      <c r="B1394" s="11" t="s">
        <v>2966</v>
      </c>
      <c r="C1394" s="11" t="s">
        <v>2967</v>
      </c>
      <c r="D1394" s="11">
        <v>620</v>
      </c>
      <c r="E1394" s="11">
        <v>1680</v>
      </c>
      <c r="F1394" s="170">
        <v>2.7</v>
      </c>
      <c r="G1394" s="260">
        <f>Tabla14914[[#This Row],[PPF (µmol/s)]]/Tabla14914[[#This Row],[Power use (W)]]</f>
        <v>2.7096774193548385</v>
      </c>
      <c r="H1394" s="197"/>
      <c r="I1394" s="197"/>
      <c r="J1394" s="197"/>
      <c r="K1394" s="197"/>
      <c r="L1394" s="197">
        <v>2.7</v>
      </c>
      <c r="M1394" s="197"/>
      <c r="N1394" s="4" t="s">
        <v>2961</v>
      </c>
      <c r="S1394" s="575"/>
      <c r="T1394" s="546" t="s">
        <v>1421</v>
      </c>
      <c r="U1394" s="546" t="s">
        <v>1418</v>
      </c>
      <c r="V1394" s="546">
        <v>600</v>
      </c>
      <c r="W1394" s="546">
        <v>1500</v>
      </c>
      <c r="X1394" s="546">
        <v>2.5</v>
      </c>
      <c r="Y1394" s="215">
        <v>2.5</v>
      </c>
      <c r="Z1394" s="197"/>
      <c r="AA1394" s="197"/>
      <c r="AB1394" s="197"/>
      <c r="AC1394" s="226"/>
      <c r="AD1394" s="226">
        <v>2.5</v>
      </c>
      <c r="AE1394" s="197"/>
      <c r="AF1394" s="562" t="s">
        <v>1437</v>
      </c>
    </row>
    <row r="1395" spans="1:32" hidden="1" x14ac:dyDescent="0.3">
      <c r="A1395" s="421"/>
      <c r="B1395" s="11" t="s">
        <v>2968</v>
      </c>
      <c r="C1395" s="11" t="s">
        <v>2102</v>
      </c>
      <c r="D1395" s="11">
        <v>320</v>
      </c>
      <c r="E1395" s="11">
        <v>736</v>
      </c>
      <c r="F1395" s="170">
        <v>2.2999999999999998</v>
      </c>
      <c r="G1395" s="260">
        <f>Tabla14914[[#This Row],[PPF (µmol/s)]]/Tabla14914[[#This Row],[Power use (W)]]</f>
        <v>2.2999999999999998</v>
      </c>
      <c r="H1395" s="197"/>
      <c r="I1395" s="197"/>
      <c r="J1395" s="197"/>
      <c r="K1395" s="197">
        <v>2.2999999999999998</v>
      </c>
      <c r="L1395" s="197"/>
      <c r="M1395" s="197"/>
      <c r="N1395" s="4" t="s">
        <v>2961</v>
      </c>
      <c r="S1395" s="4"/>
      <c r="T1395" s="11" t="s">
        <v>1422</v>
      </c>
      <c r="U1395" s="11" t="s">
        <v>1418</v>
      </c>
      <c r="V1395" s="11">
        <v>600</v>
      </c>
      <c r="W1395" s="11">
        <v>1330</v>
      </c>
      <c r="X1395" s="170">
        <v>2.1</v>
      </c>
      <c r="Y1395" s="220">
        <v>2.2166666666666668</v>
      </c>
      <c r="Z1395" s="197"/>
      <c r="AA1395" s="197"/>
      <c r="AB1395" s="197"/>
      <c r="AC1395" s="226">
        <v>2.1</v>
      </c>
      <c r="AD1395" s="197"/>
      <c r="AE1395" s="197"/>
      <c r="AF1395" s="4" t="s">
        <v>1438</v>
      </c>
    </row>
    <row r="1396" spans="1:32" hidden="1" x14ac:dyDescent="0.3">
      <c r="A1396" s="421"/>
      <c r="B1396" s="11" t="s">
        <v>2969</v>
      </c>
      <c r="C1396" s="11" t="s">
        <v>2102</v>
      </c>
      <c r="D1396" s="11">
        <v>240</v>
      </c>
      <c r="E1396" s="11">
        <v>588</v>
      </c>
      <c r="F1396" s="170">
        <v>2.4500000000000002</v>
      </c>
      <c r="G1396" s="260">
        <f>Tabla14914[[#This Row],[PPF (µmol/s)]]/Tabla14914[[#This Row],[Power use (W)]]</f>
        <v>2.4500000000000002</v>
      </c>
      <c r="H1396" s="197"/>
      <c r="I1396" s="197"/>
      <c r="J1396" s="197"/>
      <c r="K1396" s="197">
        <v>2.4500000000000002</v>
      </c>
      <c r="L1396" s="197"/>
      <c r="M1396" s="197"/>
      <c r="N1396" s="4" t="s">
        <v>2961</v>
      </c>
      <c r="S1396" s="11" t="s">
        <v>1613</v>
      </c>
      <c r="T1396" s="11" t="s">
        <v>1600</v>
      </c>
      <c r="U1396" s="14" t="s">
        <v>489</v>
      </c>
      <c r="V1396" s="11">
        <v>580</v>
      </c>
      <c r="W1396" s="11">
        <v>905</v>
      </c>
      <c r="X1396" s="630"/>
      <c r="Y1396" s="620">
        <v>1.5603448275862069</v>
      </c>
      <c r="Z1396" s="621"/>
      <c r="AA1396" s="621"/>
      <c r="AB1396" s="622">
        <v>1.5603448275862069</v>
      </c>
      <c r="AC1396" s="621"/>
      <c r="AD1396" s="621"/>
      <c r="AE1396" s="621"/>
      <c r="AF1396" s="4" t="s">
        <v>1602</v>
      </c>
    </row>
    <row r="1397" spans="1:32" hidden="1" x14ac:dyDescent="0.3">
      <c r="A1397" s="429"/>
      <c r="B1397" s="13" t="s">
        <v>2970</v>
      </c>
      <c r="C1397" s="11" t="s">
        <v>2102</v>
      </c>
      <c r="D1397" s="11">
        <v>240</v>
      </c>
      <c r="E1397" s="11">
        <v>588</v>
      </c>
      <c r="F1397" s="170">
        <v>2.4500000000000002</v>
      </c>
      <c r="G1397" s="260">
        <f>Tabla14914[[#This Row],[PPF (µmol/s)]]/Tabla14914[[#This Row],[Power use (W)]]</f>
        <v>2.4500000000000002</v>
      </c>
      <c r="H1397" s="197"/>
      <c r="I1397" s="197"/>
      <c r="J1397" s="197"/>
      <c r="K1397" s="197">
        <v>2.4500000000000002</v>
      </c>
      <c r="L1397" s="197"/>
      <c r="M1397" s="197"/>
      <c r="N1397" s="4" t="s">
        <v>2961</v>
      </c>
      <c r="S1397" s="39" t="s">
        <v>1623</v>
      </c>
      <c r="T1397" s="14" t="s">
        <v>1615</v>
      </c>
      <c r="U1397" s="14" t="s">
        <v>489</v>
      </c>
      <c r="V1397" s="14">
        <v>590</v>
      </c>
      <c r="W1397" s="14">
        <v>1610</v>
      </c>
      <c r="X1397" s="169">
        <v>2.5499999999999998</v>
      </c>
      <c r="Y1397" s="241">
        <v>2.7288135593220337</v>
      </c>
      <c r="Z1397" s="196"/>
      <c r="AA1397" s="196"/>
      <c r="AB1397" s="196"/>
      <c r="AC1397" s="196"/>
      <c r="AD1397" s="196">
        <v>2.5499999999999998</v>
      </c>
      <c r="AE1397" s="196"/>
      <c r="AF1397" s="6" t="s">
        <v>1617</v>
      </c>
    </row>
    <row r="1398" spans="1:32" hidden="1" x14ac:dyDescent="0.3">
      <c r="A1398" s="421"/>
      <c r="B1398" s="11" t="s">
        <v>2971</v>
      </c>
      <c r="C1398" s="11" t="s">
        <v>2102</v>
      </c>
      <c r="D1398" s="11">
        <v>240</v>
      </c>
      <c r="E1398" s="11">
        <v>588</v>
      </c>
      <c r="F1398" s="170">
        <v>2.4500000000000002</v>
      </c>
      <c r="G1398" s="260">
        <f>Tabla14914[[#This Row],[PPF (µmol/s)]]/Tabla14914[[#This Row],[Power use (W)]]</f>
        <v>2.4500000000000002</v>
      </c>
      <c r="H1398" s="197"/>
      <c r="I1398" s="197"/>
      <c r="J1398" s="197"/>
      <c r="K1398" s="197">
        <v>2.4500000000000002</v>
      </c>
      <c r="L1398" s="197"/>
      <c r="M1398" s="197"/>
      <c r="N1398" s="4" t="s">
        <v>2961</v>
      </c>
      <c r="S1398" s="546" t="s">
        <v>1624</v>
      </c>
      <c r="T1398" s="546" t="s">
        <v>1618</v>
      </c>
      <c r="U1398" s="545" t="s">
        <v>314</v>
      </c>
      <c r="V1398" s="546">
        <v>110</v>
      </c>
      <c r="W1398" s="546">
        <v>300</v>
      </c>
      <c r="X1398" s="170">
        <v>2.67</v>
      </c>
      <c r="Y1398" s="241">
        <v>2.7272727272727271</v>
      </c>
      <c r="Z1398" s="196"/>
      <c r="AA1398" s="196"/>
      <c r="AB1398" s="196"/>
      <c r="AC1398" s="196"/>
      <c r="AD1398" s="196">
        <v>2.67</v>
      </c>
      <c r="AE1398" s="196"/>
      <c r="AF1398" s="574" t="s">
        <v>1621</v>
      </c>
    </row>
    <row r="1399" spans="1:32" hidden="1" x14ac:dyDescent="0.3">
      <c r="A1399" s="421"/>
      <c r="B1399" s="11" t="s">
        <v>2972</v>
      </c>
      <c r="C1399" s="11" t="s">
        <v>2076</v>
      </c>
      <c r="D1399" s="11">
        <v>440</v>
      </c>
      <c r="E1399" s="11">
        <v>3012</v>
      </c>
      <c r="F1399" s="170">
        <v>2.85</v>
      </c>
      <c r="G1399" s="260">
        <f>Tabla14914[[#This Row],[PPF (µmol/s)]]/Tabla14914[[#This Row],[Power use (W)]]</f>
        <v>6.8454545454545457</v>
      </c>
      <c r="H1399" s="197"/>
      <c r="I1399" s="197"/>
      <c r="J1399" s="197"/>
      <c r="K1399" s="197"/>
      <c r="L1399" s="197">
        <v>2.85</v>
      </c>
      <c r="M1399" s="197"/>
      <c r="N1399" s="4" t="s">
        <v>2973</v>
      </c>
      <c r="S1399" s="280" t="s">
        <v>2019</v>
      </c>
      <c r="T1399" s="13" t="s">
        <v>1619</v>
      </c>
      <c r="U1399" s="26" t="s">
        <v>314</v>
      </c>
      <c r="V1399" s="13">
        <v>220</v>
      </c>
      <c r="W1399" s="13">
        <v>600</v>
      </c>
      <c r="X1399" s="175">
        <v>2.67</v>
      </c>
      <c r="Y1399" s="247">
        <v>2.7272727272727271</v>
      </c>
      <c r="Z1399" s="198"/>
      <c r="AA1399" s="198"/>
      <c r="AB1399" s="198"/>
      <c r="AC1399" s="198"/>
      <c r="AD1399" s="198">
        <v>2.67</v>
      </c>
      <c r="AE1399" s="198"/>
      <c r="AF1399" s="114" t="s">
        <v>1622</v>
      </c>
    </row>
    <row r="1400" spans="1:32" hidden="1" x14ac:dyDescent="0.3">
      <c r="A1400" s="421"/>
      <c r="B1400" s="11" t="s">
        <v>2974</v>
      </c>
      <c r="C1400" s="11" t="s">
        <v>2102</v>
      </c>
      <c r="D1400" s="11">
        <v>240</v>
      </c>
      <c r="E1400" s="11">
        <v>588</v>
      </c>
      <c r="F1400" s="170">
        <v>2.4500000000000002</v>
      </c>
      <c r="G1400" s="260">
        <f>Tabla14914[[#This Row],[PPF (µmol/s)]]/Tabla14914[[#This Row],[Power use (W)]]</f>
        <v>2.4500000000000002</v>
      </c>
      <c r="H1400" s="197"/>
      <c r="I1400" s="197"/>
      <c r="J1400" s="197"/>
      <c r="K1400" s="197">
        <v>2.4500000000000002</v>
      </c>
      <c r="L1400" s="197"/>
      <c r="M1400" s="197"/>
      <c r="N1400" s="4" t="s">
        <v>2975</v>
      </c>
      <c r="S1400" s="428" t="s">
        <v>2164</v>
      </c>
      <c r="T1400" s="10" t="s">
        <v>2166</v>
      </c>
      <c r="U1400" s="14" t="s">
        <v>2165</v>
      </c>
      <c r="V1400" s="14">
        <v>440</v>
      </c>
      <c r="W1400" s="14">
        <v>1144</v>
      </c>
      <c r="X1400" s="14">
        <v>2.6</v>
      </c>
      <c r="Y1400" s="215">
        <v>2.6</v>
      </c>
      <c r="Z1400" s="197"/>
      <c r="AA1400" s="197"/>
      <c r="AB1400" s="197"/>
      <c r="AC1400" s="197"/>
      <c r="AD1400" s="226">
        <v>2.6</v>
      </c>
      <c r="AE1400" s="197"/>
      <c r="AF1400" s="6" t="s">
        <v>2177</v>
      </c>
    </row>
    <row r="1401" spans="1:32" hidden="1" x14ac:dyDescent="0.3">
      <c r="A1401" s="421"/>
      <c r="B1401" s="11" t="s">
        <v>2976</v>
      </c>
      <c r="C1401" s="11" t="s">
        <v>2076</v>
      </c>
      <c r="D1401" s="11">
        <v>320</v>
      </c>
      <c r="E1401" s="11">
        <v>736</v>
      </c>
      <c r="F1401" s="170">
        <v>2.2999999999999998</v>
      </c>
      <c r="G1401" s="260">
        <f>Tabla14914[[#This Row],[PPF (µmol/s)]]/Tabla14914[[#This Row],[Power use (W)]]</f>
        <v>2.2999999999999998</v>
      </c>
      <c r="H1401" s="197"/>
      <c r="I1401" s="197"/>
      <c r="J1401" s="197"/>
      <c r="K1401" s="197">
        <v>2.2999999999999998</v>
      </c>
      <c r="L1401" s="197"/>
      <c r="M1401" s="197"/>
      <c r="N1401" s="4" t="s">
        <v>2961</v>
      </c>
      <c r="S1401" s="578" t="s">
        <v>2196</v>
      </c>
      <c r="T1401" s="544" t="s">
        <v>2167</v>
      </c>
      <c r="U1401" s="545" t="s">
        <v>2168</v>
      </c>
      <c r="V1401" s="546">
        <v>440</v>
      </c>
      <c r="W1401" s="546">
        <v>1142</v>
      </c>
      <c r="X1401" s="546">
        <v>2.6</v>
      </c>
      <c r="Y1401" s="215">
        <v>2.5954545454545452</v>
      </c>
      <c r="Z1401" s="197"/>
      <c r="AA1401" s="197"/>
      <c r="AB1401" s="197"/>
      <c r="AC1401" s="197"/>
      <c r="AD1401" s="226">
        <v>2.5954545454545452</v>
      </c>
      <c r="AE1401" s="197"/>
      <c r="AF1401" s="574" t="s">
        <v>2177</v>
      </c>
    </row>
    <row r="1402" spans="1:32" hidden="1" x14ac:dyDescent="0.3">
      <c r="A1402" s="421"/>
      <c r="B1402" s="11" t="s">
        <v>2977</v>
      </c>
      <c r="C1402" s="11" t="s">
        <v>2076</v>
      </c>
      <c r="D1402" s="11">
        <v>360</v>
      </c>
      <c r="E1402" s="11">
        <v>880</v>
      </c>
      <c r="F1402" s="170">
        <v>2.2999999999999998</v>
      </c>
      <c r="G1402" s="260">
        <f>Tabla14914[[#This Row],[PPF (µmol/s)]]/Tabla14914[[#This Row],[Power use (W)]]</f>
        <v>2.4444444444444446</v>
      </c>
      <c r="H1402" s="197"/>
      <c r="I1402" s="197"/>
      <c r="J1402" s="197"/>
      <c r="K1402" s="197">
        <v>2.2999999999999998</v>
      </c>
      <c r="L1402" s="197"/>
      <c r="M1402" s="197"/>
      <c r="N1402" s="4" t="s">
        <v>2961</v>
      </c>
      <c r="S1402" s="280" t="s">
        <v>2019</v>
      </c>
      <c r="T1402" s="40" t="s">
        <v>2169</v>
      </c>
      <c r="U1402" s="14" t="s">
        <v>2168</v>
      </c>
      <c r="V1402" s="11">
        <v>330</v>
      </c>
      <c r="W1402" s="11">
        <v>858</v>
      </c>
      <c r="X1402" s="11">
        <v>2.6</v>
      </c>
      <c r="Y1402" s="215">
        <v>2.6</v>
      </c>
      <c r="Z1402" s="197"/>
      <c r="AA1402" s="197"/>
      <c r="AB1402" s="197"/>
      <c r="AC1402" s="197"/>
      <c r="AD1402" s="226">
        <v>2.6</v>
      </c>
      <c r="AE1402" s="197"/>
      <c r="AF1402" s="6" t="s">
        <v>2177</v>
      </c>
    </row>
    <row r="1403" spans="1:32" hidden="1" x14ac:dyDescent="0.3">
      <c r="A1403" s="421"/>
      <c r="B1403" s="11" t="s">
        <v>2978</v>
      </c>
      <c r="C1403" s="11" t="s">
        <v>2076</v>
      </c>
      <c r="D1403" s="11">
        <v>550</v>
      </c>
      <c r="E1403" s="11">
        <v>1265</v>
      </c>
      <c r="F1403" s="170">
        <v>2.2999999999999998</v>
      </c>
      <c r="G1403" s="260">
        <f>Tabla14914[[#This Row],[PPF (µmol/s)]]/Tabla14914[[#This Row],[Power use (W)]]</f>
        <v>2.2999999999999998</v>
      </c>
      <c r="H1403" s="197"/>
      <c r="I1403" s="197"/>
      <c r="J1403" s="197"/>
      <c r="K1403" s="197">
        <v>2.2999999999999998</v>
      </c>
      <c r="L1403" s="197"/>
      <c r="M1403" s="197"/>
      <c r="N1403" s="4" t="s">
        <v>2961</v>
      </c>
      <c r="S1403" s="547"/>
      <c r="T1403" s="554" t="s">
        <v>2170</v>
      </c>
      <c r="U1403" s="545" t="s">
        <v>2171</v>
      </c>
      <c r="V1403" s="546">
        <v>330</v>
      </c>
      <c r="W1403" s="546">
        <v>858</v>
      </c>
      <c r="X1403" s="546">
        <v>2.6</v>
      </c>
      <c r="Y1403" s="215">
        <v>2.6</v>
      </c>
      <c r="Z1403" s="197"/>
      <c r="AA1403" s="197"/>
      <c r="AB1403" s="197"/>
      <c r="AC1403" s="197"/>
      <c r="AD1403" s="226">
        <v>2.6</v>
      </c>
      <c r="AE1403" s="197"/>
      <c r="AF1403" s="574" t="s">
        <v>2177</v>
      </c>
    </row>
    <row r="1404" spans="1:32" hidden="1" x14ac:dyDescent="0.3">
      <c r="A1404" s="421"/>
      <c r="B1404" s="11" t="s">
        <v>2979</v>
      </c>
      <c r="C1404" s="11" t="s">
        <v>2076</v>
      </c>
      <c r="D1404" s="11">
        <v>1180</v>
      </c>
      <c r="E1404" s="11">
        <v>4260</v>
      </c>
      <c r="F1404" s="170">
        <v>3.3</v>
      </c>
      <c r="G1404" s="260">
        <f>Tabla14914[[#This Row],[PPF (µmol/s)]]/Tabla14914[[#This Row],[Power use (W)]]</f>
        <v>3.6101694915254239</v>
      </c>
      <c r="H1404" s="197"/>
      <c r="I1404" s="197"/>
      <c r="J1404" s="197"/>
      <c r="K1404" s="197"/>
      <c r="L1404" s="197">
        <v>3.3</v>
      </c>
      <c r="M1404" s="197"/>
      <c r="N1404" s="4" t="s">
        <v>2981</v>
      </c>
      <c r="S1404" s="421"/>
      <c r="T1404" s="40" t="s">
        <v>2172</v>
      </c>
      <c r="U1404" s="14" t="s">
        <v>2171</v>
      </c>
      <c r="V1404" s="11">
        <v>670</v>
      </c>
      <c r="W1404" s="11">
        <v>1742</v>
      </c>
      <c r="X1404" s="11">
        <v>2.6</v>
      </c>
      <c r="Y1404" s="215">
        <v>2.6</v>
      </c>
      <c r="Z1404" s="197"/>
      <c r="AA1404" s="197"/>
      <c r="AB1404" s="197"/>
      <c r="AC1404" s="197"/>
      <c r="AD1404" s="226">
        <v>2.6</v>
      </c>
      <c r="AE1404" s="197"/>
      <c r="AF1404" s="6" t="s">
        <v>2177</v>
      </c>
    </row>
    <row r="1405" spans="1:32" hidden="1" x14ac:dyDescent="0.3">
      <c r="A1405" s="421"/>
      <c r="B1405" s="11" t="s">
        <v>2980</v>
      </c>
      <c r="C1405" s="11" t="s">
        <v>2076</v>
      </c>
      <c r="D1405" s="11">
        <v>360</v>
      </c>
      <c r="E1405" s="153"/>
      <c r="F1405" s="153"/>
      <c r="G1405" s="260">
        <f>Tabla14914[[#This Row],[PPF (µmol/s)]]/Tabla14914[[#This Row],[Power use (W)]]</f>
        <v>0</v>
      </c>
      <c r="H1405" s="197"/>
      <c r="I1405" s="197"/>
      <c r="J1405" s="197"/>
      <c r="K1405" s="197"/>
      <c r="L1405" s="197"/>
      <c r="M1405" s="197"/>
      <c r="N1405" s="4" t="s">
        <v>2981</v>
      </c>
      <c r="S1405" s="547"/>
      <c r="T1405" s="554" t="s">
        <v>2173</v>
      </c>
      <c r="U1405" s="545" t="s">
        <v>923</v>
      </c>
      <c r="V1405" s="546">
        <v>670</v>
      </c>
      <c r="W1405" s="546">
        <v>1675</v>
      </c>
      <c r="X1405" s="546">
        <v>2.5</v>
      </c>
      <c r="Y1405" s="215">
        <v>2.5</v>
      </c>
      <c r="Z1405" s="197"/>
      <c r="AA1405" s="197"/>
      <c r="AB1405" s="197"/>
      <c r="AC1405" s="197"/>
      <c r="AD1405" s="226">
        <v>2.5</v>
      </c>
      <c r="AE1405" s="197"/>
      <c r="AF1405" s="574" t="s">
        <v>2177</v>
      </c>
    </row>
    <row r="1406" spans="1:32" hidden="1" x14ac:dyDescent="0.3">
      <c r="A1406" s="421"/>
      <c r="B1406" s="11" t="s">
        <v>2982</v>
      </c>
      <c r="C1406" s="11" t="s">
        <v>2076</v>
      </c>
      <c r="D1406" s="11">
        <v>220</v>
      </c>
      <c r="E1406" s="153"/>
      <c r="F1406" s="153"/>
      <c r="G1406" s="260">
        <f>Tabla14914[[#This Row],[PPF (µmol/s)]]/Tabla14914[[#This Row],[Power use (W)]]</f>
        <v>0</v>
      </c>
      <c r="H1406" s="197"/>
      <c r="I1406" s="197"/>
      <c r="J1406" s="197"/>
      <c r="K1406" s="197"/>
      <c r="L1406" s="197"/>
      <c r="M1406" s="197"/>
      <c r="N1406" s="4" t="s">
        <v>2981</v>
      </c>
      <c r="S1406" s="429"/>
      <c r="T1406" s="252" t="s">
        <v>2174</v>
      </c>
      <c r="U1406" s="14" t="s">
        <v>923</v>
      </c>
      <c r="V1406" s="13">
        <v>670</v>
      </c>
      <c r="W1406" s="13">
        <v>1742</v>
      </c>
      <c r="X1406" s="13">
        <v>2.6</v>
      </c>
      <c r="Y1406" s="215">
        <v>2.6</v>
      </c>
      <c r="Z1406" s="197"/>
      <c r="AA1406" s="197"/>
      <c r="AB1406" s="197"/>
      <c r="AC1406" s="197"/>
      <c r="AD1406" s="226">
        <v>2.6</v>
      </c>
      <c r="AE1406" s="197"/>
      <c r="AF1406" s="6" t="s">
        <v>2177</v>
      </c>
    </row>
    <row r="1407" spans="1:32" hidden="1" x14ac:dyDescent="0.3">
      <c r="A1407" s="429"/>
      <c r="B1407" s="13" t="s">
        <v>2983</v>
      </c>
      <c r="C1407" s="13" t="s">
        <v>2076</v>
      </c>
      <c r="D1407" s="13">
        <v>580</v>
      </c>
      <c r="E1407" s="154"/>
      <c r="F1407" s="154"/>
      <c r="G1407" s="260">
        <f>Tabla14914[[#This Row],[PPF (µmol/s)]]/Tabla14914[[#This Row],[Power use (W)]]</f>
        <v>0</v>
      </c>
      <c r="H1407" s="197"/>
      <c r="I1407" s="197"/>
      <c r="J1407" s="197"/>
      <c r="K1407" s="197"/>
      <c r="L1407" s="197"/>
      <c r="M1407" s="197"/>
      <c r="N1407" s="8" t="s">
        <v>2981</v>
      </c>
      <c r="S1407" s="547"/>
      <c r="T1407" s="551" t="s">
        <v>2175</v>
      </c>
      <c r="U1407" s="545" t="s">
        <v>2176</v>
      </c>
      <c r="V1407" s="546">
        <v>1000</v>
      </c>
      <c r="W1407" s="546">
        <v>2600</v>
      </c>
      <c r="X1407" s="546">
        <v>2.6</v>
      </c>
      <c r="Y1407" s="215">
        <v>2.6</v>
      </c>
      <c r="Z1407" s="197"/>
      <c r="AA1407" s="197"/>
      <c r="AB1407" s="197"/>
      <c r="AC1407" s="197"/>
      <c r="AD1407" s="226">
        <v>2.6</v>
      </c>
      <c r="AE1407" s="197"/>
      <c r="AF1407" s="574" t="s">
        <v>2177</v>
      </c>
    </row>
    <row r="1408" spans="1:32" ht="18.600000000000001" hidden="1" thickBot="1" x14ac:dyDescent="0.4">
      <c r="A1408" s="56" t="s">
        <v>2986</v>
      </c>
      <c r="B1408" s="512"/>
      <c r="C1408" s="27"/>
      <c r="D1408" s="513"/>
      <c r="E1408" s="513"/>
      <c r="F1408" s="513"/>
      <c r="G1408" s="523"/>
      <c r="H1408" s="513"/>
      <c r="I1408" s="513"/>
      <c r="J1408" s="513"/>
      <c r="K1408" s="513"/>
      <c r="L1408" s="513"/>
      <c r="M1408" s="513"/>
      <c r="N1408" s="516"/>
      <c r="S1408" s="421"/>
      <c r="T1408" s="40" t="s">
        <v>2178</v>
      </c>
      <c r="U1408" s="14" t="s">
        <v>2179</v>
      </c>
      <c r="V1408" s="11">
        <v>1000</v>
      </c>
      <c r="W1408" s="11">
        <v>2500</v>
      </c>
      <c r="X1408" s="11">
        <v>2.5</v>
      </c>
      <c r="Y1408" s="215">
        <v>2.5</v>
      </c>
      <c r="Z1408" s="197"/>
      <c r="AA1408" s="197"/>
      <c r="AB1408" s="197"/>
      <c r="AC1408" s="197"/>
      <c r="AD1408" s="226">
        <v>2.5</v>
      </c>
      <c r="AE1408" s="197"/>
      <c r="AF1408" s="6" t="s">
        <v>2177</v>
      </c>
    </row>
    <row r="1409" spans="1:32" hidden="1" x14ac:dyDescent="0.3">
      <c r="A1409" s="426" t="s">
        <v>2999</v>
      </c>
      <c r="B1409" s="14" t="s">
        <v>2995</v>
      </c>
      <c r="C1409" s="11" t="s">
        <v>424</v>
      </c>
      <c r="D1409" s="14">
        <v>90</v>
      </c>
      <c r="E1409" s="14">
        <v>178</v>
      </c>
      <c r="F1409" s="14">
        <v>2</v>
      </c>
      <c r="G1409" s="493">
        <f>Tabla14914[[#This Row],[PPF (µmol/s)]]/Tabla14914[[#This Row],[Power use (W)]]</f>
        <v>1.9777777777777779</v>
      </c>
      <c r="H1409" s="197"/>
      <c r="I1409" s="197"/>
      <c r="J1409" s="226">
        <v>1.9777777777777779</v>
      </c>
      <c r="K1409" s="197"/>
      <c r="L1409" s="197"/>
      <c r="M1409" s="197"/>
      <c r="N1409" s="6" t="s">
        <v>2987</v>
      </c>
      <c r="S1409" s="429"/>
      <c r="T1409" s="252" t="s">
        <v>2235</v>
      </c>
      <c r="U1409" s="13" t="s">
        <v>305</v>
      </c>
      <c r="V1409" s="13">
        <v>600</v>
      </c>
      <c r="W1409" s="648"/>
      <c r="X1409" s="648"/>
      <c r="Y1409" s="458">
        <v>0</v>
      </c>
      <c r="Z1409" s="197"/>
      <c r="AA1409" s="197"/>
      <c r="AB1409" s="197"/>
      <c r="AC1409" s="197"/>
      <c r="AD1409" s="197"/>
      <c r="AE1409" s="197"/>
      <c r="AF1409" s="8" t="s">
        <v>2236</v>
      </c>
    </row>
    <row r="1410" spans="1:32" hidden="1" x14ac:dyDescent="0.3">
      <c r="A1410" s="421" t="s">
        <v>3000</v>
      </c>
      <c r="B1410" s="11" t="s">
        <v>2996</v>
      </c>
      <c r="C1410" s="11" t="s">
        <v>424</v>
      </c>
      <c r="D1410" s="11">
        <v>90</v>
      </c>
      <c r="E1410" s="11">
        <v>185</v>
      </c>
      <c r="F1410" s="11">
        <v>2.1</v>
      </c>
      <c r="G1410" s="493">
        <f>Tabla14914[[#This Row],[PPF (µmol/s)]]/Tabla14914[[#This Row],[Power use (W)]]</f>
        <v>2.0555555555555554</v>
      </c>
      <c r="H1410" s="197"/>
      <c r="I1410" s="197"/>
      <c r="J1410" s="197"/>
      <c r="K1410" s="226">
        <v>2.0555555555555554</v>
      </c>
      <c r="L1410" s="197"/>
      <c r="M1410" s="197"/>
      <c r="N1410" s="4" t="s">
        <v>2988</v>
      </c>
      <c r="S1410" s="588" t="s">
        <v>2275</v>
      </c>
      <c r="T1410" s="544" t="s">
        <v>2276</v>
      </c>
      <c r="U1410" s="545" t="s">
        <v>308</v>
      </c>
      <c r="V1410" s="545">
        <v>1000</v>
      </c>
      <c r="W1410" s="545">
        <v>2320</v>
      </c>
      <c r="X1410" s="545">
        <v>2.2999999999999998</v>
      </c>
      <c r="Y1410" s="457">
        <v>2.3199999999999998</v>
      </c>
      <c r="Z1410" s="197"/>
      <c r="AA1410" s="197"/>
      <c r="AB1410" s="197"/>
      <c r="AC1410" s="197">
        <v>2.3199999999999998</v>
      </c>
      <c r="AD1410" s="197"/>
      <c r="AE1410" s="197"/>
      <c r="AF1410" s="574" t="s">
        <v>2278</v>
      </c>
    </row>
    <row r="1411" spans="1:32" hidden="1" x14ac:dyDescent="0.3">
      <c r="A1411" s="280" t="s">
        <v>2019</v>
      </c>
      <c r="B1411" s="11" t="s">
        <v>2997</v>
      </c>
      <c r="C1411" s="11" t="s">
        <v>424</v>
      </c>
      <c r="D1411" s="11">
        <v>90</v>
      </c>
      <c r="E1411" s="11">
        <v>181</v>
      </c>
      <c r="F1411" s="11">
        <v>2</v>
      </c>
      <c r="G1411" s="493">
        <f>Tabla14914[[#This Row],[PPF (µmol/s)]]/Tabla14914[[#This Row],[Power use (W)]]</f>
        <v>2.0111111111111111</v>
      </c>
      <c r="H1411" s="197"/>
      <c r="I1411" s="197"/>
      <c r="J1411" s="197"/>
      <c r="K1411" s="226">
        <v>2.0111111111111111</v>
      </c>
      <c r="L1411" s="197"/>
      <c r="M1411" s="197"/>
      <c r="N1411" s="4" t="s">
        <v>2989</v>
      </c>
      <c r="S1411" s="35" t="s">
        <v>2647</v>
      </c>
      <c r="T1411" s="40" t="s">
        <v>2296</v>
      </c>
      <c r="U1411" s="14" t="s">
        <v>308</v>
      </c>
      <c r="V1411" s="11">
        <v>600</v>
      </c>
      <c r="W1411" s="11">
        <v>1680</v>
      </c>
      <c r="X1411" s="170">
        <v>2.9</v>
      </c>
      <c r="Y1411" s="220">
        <v>2.8</v>
      </c>
      <c r="Z1411" s="197"/>
      <c r="AA1411" s="197"/>
      <c r="AB1411" s="197"/>
      <c r="AC1411" s="197"/>
      <c r="AD1411" s="197">
        <v>2.9</v>
      </c>
      <c r="AE1411" s="197"/>
      <c r="AF1411" s="4" t="s">
        <v>2297</v>
      </c>
    </row>
    <row r="1412" spans="1:32" hidden="1" x14ac:dyDescent="0.3">
      <c r="A1412" s="421"/>
      <c r="B1412" s="11" t="s">
        <v>2994</v>
      </c>
      <c r="C1412" s="11" t="s">
        <v>424</v>
      </c>
      <c r="D1412" s="11">
        <v>40</v>
      </c>
      <c r="E1412" s="153"/>
      <c r="F1412" s="153"/>
      <c r="G1412" s="492">
        <f>Tabla14914[[#This Row],[PPF (µmol/s)]]/Tabla14914[[#This Row],[Power use (W)]]</f>
        <v>0</v>
      </c>
      <c r="H1412" s="197"/>
      <c r="I1412" s="197"/>
      <c r="J1412" s="197"/>
      <c r="K1412" s="197"/>
      <c r="L1412" s="197"/>
      <c r="M1412" s="197"/>
      <c r="N1412" s="4" t="s">
        <v>2990</v>
      </c>
      <c r="S1412" s="569" t="s">
        <v>2019</v>
      </c>
      <c r="T1412" s="554" t="s">
        <v>2298</v>
      </c>
      <c r="U1412" s="545" t="s">
        <v>308</v>
      </c>
      <c r="V1412" s="546">
        <v>1000</v>
      </c>
      <c r="W1412" s="546">
        <v>2800</v>
      </c>
      <c r="X1412" s="170">
        <v>2.9</v>
      </c>
      <c r="Y1412" s="220">
        <v>2.8</v>
      </c>
      <c r="Z1412" s="197"/>
      <c r="AA1412" s="197"/>
      <c r="AB1412" s="197"/>
      <c r="AC1412" s="197"/>
      <c r="AD1412" s="197">
        <v>2.9</v>
      </c>
      <c r="AE1412" s="197"/>
      <c r="AF1412" s="562" t="s">
        <v>2299</v>
      </c>
    </row>
    <row r="1413" spans="1:32" hidden="1" x14ac:dyDescent="0.3">
      <c r="A1413" s="421"/>
      <c r="B1413" s="11" t="s">
        <v>2993</v>
      </c>
      <c r="C1413" s="14" t="s">
        <v>2070</v>
      </c>
      <c r="D1413" s="11">
        <v>320</v>
      </c>
      <c r="E1413" s="153"/>
      <c r="F1413" s="153"/>
      <c r="G1413" s="492">
        <f>Tabla14914[[#This Row],[PPF (µmol/s)]]/Tabla14914[[#This Row],[Power use (W)]]</f>
        <v>0</v>
      </c>
      <c r="H1413" s="197"/>
      <c r="I1413" s="197"/>
      <c r="J1413" s="197"/>
      <c r="K1413" s="197"/>
      <c r="L1413" s="197"/>
      <c r="M1413" s="197"/>
      <c r="N1413" s="4" t="s">
        <v>2991</v>
      </c>
      <c r="S1413" s="547"/>
      <c r="T1413" s="554" t="s">
        <v>2320</v>
      </c>
      <c r="U1413" s="545" t="s">
        <v>308</v>
      </c>
      <c r="V1413" s="546">
        <v>650</v>
      </c>
      <c r="W1413" s="630"/>
      <c r="X1413" s="630"/>
      <c r="Y1413" s="458">
        <v>0</v>
      </c>
      <c r="Z1413" s="197"/>
      <c r="AA1413" s="197"/>
      <c r="AB1413" s="197"/>
      <c r="AC1413" s="197"/>
      <c r="AD1413" s="197"/>
      <c r="AE1413" s="197"/>
      <c r="AF1413" s="562" t="s">
        <v>252</v>
      </c>
    </row>
    <row r="1414" spans="1:32" hidden="1" x14ac:dyDescent="0.3">
      <c r="A1414" s="429"/>
      <c r="B1414" s="13" t="s">
        <v>2992</v>
      </c>
      <c r="C1414" s="13" t="s">
        <v>2065</v>
      </c>
      <c r="D1414" s="13">
        <v>200</v>
      </c>
      <c r="E1414" s="13">
        <v>187</v>
      </c>
      <c r="F1414" s="154"/>
      <c r="G1414" s="492">
        <f>Tabla14914[[#This Row],[PPF (µmol/s)]]/Tabla14914[[#This Row],[Power use (W)]]</f>
        <v>0.93500000000000005</v>
      </c>
      <c r="H1414" s="197"/>
      <c r="I1414" s="197"/>
      <c r="J1414" s="197"/>
      <c r="K1414" s="197"/>
      <c r="L1414" s="197"/>
      <c r="M1414" s="197"/>
      <c r="N1414" s="8" t="s">
        <v>2998</v>
      </c>
      <c r="S1414" s="556" t="s">
        <v>2489</v>
      </c>
      <c r="T1414" s="544" t="s">
        <v>2485</v>
      </c>
      <c r="U1414" s="545" t="s">
        <v>2486</v>
      </c>
      <c r="V1414" s="545">
        <v>800</v>
      </c>
      <c r="W1414" s="545">
        <v>1936</v>
      </c>
      <c r="X1414" s="630"/>
      <c r="Y1414" s="215">
        <v>2.42</v>
      </c>
      <c r="Z1414" s="197"/>
      <c r="AA1414" s="197"/>
      <c r="AB1414" s="197"/>
      <c r="AC1414" s="226">
        <v>2.42</v>
      </c>
      <c r="AD1414" s="197"/>
      <c r="AE1414" s="197"/>
      <c r="AF1414" s="574"/>
    </row>
    <row r="1415" spans="1:32" ht="18.600000000000001" hidden="1" thickBot="1" x14ac:dyDescent="0.4">
      <c r="A1415" s="56" t="s">
        <v>3001</v>
      </c>
      <c r="B1415" s="53"/>
      <c r="C1415" s="27"/>
      <c r="D1415" s="27"/>
      <c r="E1415" s="27"/>
      <c r="F1415" s="27"/>
      <c r="G1415" s="522"/>
      <c r="H1415" s="27"/>
      <c r="I1415" s="27"/>
      <c r="J1415" s="27"/>
      <c r="K1415" s="27"/>
      <c r="L1415" s="27"/>
      <c r="M1415" s="27"/>
      <c r="N1415" s="16"/>
      <c r="S1415" s="35" t="s">
        <v>2490</v>
      </c>
      <c r="T1415" s="40" t="s">
        <v>2487</v>
      </c>
      <c r="U1415" s="14" t="s">
        <v>2486</v>
      </c>
      <c r="V1415" s="14">
        <v>800</v>
      </c>
      <c r="W1415" s="14">
        <v>1936</v>
      </c>
      <c r="X1415" s="630"/>
      <c r="Y1415" s="215">
        <v>2.42</v>
      </c>
      <c r="Z1415" s="197"/>
      <c r="AA1415" s="197"/>
      <c r="AB1415" s="197"/>
      <c r="AC1415" s="226">
        <v>2.42</v>
      </c>
      <c r="AD1415" s="197"/>
      <c r="AE1415" s="197"/>
      <c r="AF1415" s="4"/>
    </row>
    <row r="1416" spans="1:32" x14ac:dyDescent="0.3">
      <c r="A1416" s="435" t="s">
        <v>3016</v>
      </c>
      <c r="B1416" s="26" t="s">
        <v>3002</v>
      </c>
      <c r="C1416" s="26" t="s">
        <v>2079</v>
      </c>
      <c r="D1416" s="26">
        <v>150</v>
      </c>
      <c r="E1416" s="26">
        <v>650</v>
      </c>
      <c r="F1416" s="153"/>
      <c r="G1416" s="492">
        <f>Tabla14914[[#This Row],[PPF (µmol/s)]]/Tabla14914[[#This Row],[Power use (W)]]</f>
        <v>4.333333333333333</v>
      </c>
      <c r="H1416" s="197"/>
      <c r="I1416" s="197"/>
      <c r="J1416" s="197"/>
      <c r="K1416" s="197"/>
      <c r="L1416" s="197"/>
      <c r="M1416" s="197"/>
      <c r="N1416" s="114" t="s">
        <v>3003</v>
      </c>
      <c r="S1416" s="569" t="s">
        <v>2019</v>
      </c>
      <c r="T1416" s="551" t="s">
        <v>2488</v>
      </c>
      <c r="U1416" s="580" t="s">
        <v>2486</v>
      </c>
      <c r="V1416" s="552">
        <v>590</v>
      </c>
      <c r="W1416" s="552">
        <v>1218</v>
      </c>
      <c r="X1416" s="648"/>
      <c r="Y1416" s="215">
        <v>2.064406779661017</v>
      </c>
      <c r="Z1416" s="197"/>
      <c r="AA1416" s="197"/>
      <c r="AB1416" s="197"/>
      <c r="AC1416" s="226">
        <v>2.064406779661017</v>
      </c>
      <c r="AD1416" s="197"/>
      <c r="AE1416" s="197"/>
      <c r="AF1416" s="575"/>
    </row>
    <row r="1417" spans="1:32" hidden="1" x14ac:dyDescent="0.3">
      <c r="A1417" s="35" t="s">
        <v>3015</v>
      </c>
      <c r="B1417" s="11" t="s">
        <v>3004</v>
      </c>
      <c r="C1417" s="11" t="s">
        <v>82</v>
      </c>
      <c r="D1417" s="11">
        <v>27</v>
      </c>
      <c r="E1417" s="153"/>
      <c r="F1417" s="153"/>
      <c r="G1417" s="492">
        <f>Tabla14914[[#This Row],[PPF (µmol/s)]]/Tabla14914[[#This Row],[Power use (W)]]</f>
        <v>0</v>
      </c>
      <c r="H1417" s="197"/>
      <c r="I1417" s="197"/>
      <c r="J1417" s="197"/>
      <c r="K1417" s="197"/>
      <c r="L1417" s="197"/>
      <c r="M1417" s="197"/>
      <c r="N1417" s="4" t="s">
        <v>3005</v>
      </c>
      <c r="S1417" s="547"/>
      <c r="T1417" s="554" t="s">
        <v>2497</v>
      </c>
      <c r="U1417" s="546" t="s">
        <v>314</v>
      </c>
      <c r="V1417" s="546">
        <v>440</v>
      </c>
      <c r="W1417" s="546">
        <v>968</v>
      </c>
      <c r="X1417" s="170">
        <v>2.7</v>
      </c>
      <c r="Y1417" s="610">
        <v>2.2000000000000002</v>
      </c>
      <c r="Z1417" s="197"/>
      <c r="AA1417" s="197"/>
      <c r="AB1417" s="197"/>
      <c r="AC1417" s="197"/>
      <c r="AD1417" s="197">
        <v>2.7</v>
      </c>
      <c r="AE1417" s="197"/>
      <c r="AF1417" s="574" t="s">
        <v>2494</v>
      </c>
    </row>
    <row r="1418" spans="1:32" hidden="1" x14ac:dyDescent="0.3">
      <c r="A1418" s="280" t="s">
        <v>2019</v>
      </c>
      <c r="B1418" s="11" t="s">
        <v>3006</v>
      </c>
      <c r="C1418" s="11" t="s">
        <v>82</v>
      </c>
      <c r="D1418" s="11">
        <v>9</v>
      </c>
      <c r="E1418" s="11">
        <v>11.7</v>
      </c>
      <c r="F1418" s="170">
        <v>1.3</v>
      </c>
      <c r="G1418" s="260">
        <f>Tabla14914[[#This Row],[PPF (µmol/s)]]/Tabla14914[[#This Row],[Power use (W)]]</f>
        <v>1.2999999999999998</v>
      </c>
      <c r="H1418" s="197"/>
      <c r="I1418" s="197">
        <v>1.3</v>
      </c>
      <c r="J1418" s="197"/>
      <c r="K1418" s="197"/>
      <c r="L1418" s="197"/>
      <c r="M1418" s="197"/>
      <c r="N1418" s="4" t="s">
        <v>3008</v>
      </c>
      <c r="S1418" s="421"/>
      <c r="T1418" s="40" t="s">
        <v>2498</v>
      </c>
      <c r="U1418" s="11" t="s">
        <v>2500</v>
      </c>
      <c r="V1418" s="11">
        <v>670</v>
      </c>
      <c r="W1418" s="11">
        <v>1010</v>
      </c>
      <c r="X1418" s="170">
        <v>2.7</v>
      </c>
      <c r="Y1418" s="224">
        <v>1.5074626865671641</v>
      </c>
      <c r="Z1418" s="197"/>
      <c r="AA1418" s="197"/>
      <c r="AB1418" s="197"/>
      <c r="AC1418" s="197"/>
      <c r="AD1418" s="197">
        <v>2.7</v>
      </c>
      <c r="AE1418" s="197"/>
      <c r="AF1418" s="6" t="s">
        <v>2494</v>
      </c>
    </row>
    <row r="1419" spans="1:32" hidden="1" x14ac:dyDescent="0.3">
      <c r="A1419" s="421"/>
      <c r="B1419" s="11" t="s">
        <v>3007</v>
      </c>
      <c r="C1419" s="11" t="s">
        <v>82</v>
      </c>
      <c r="D1419" s="11">
        <v>18</v>
      </c>
      <c r="E1419" s="11">
        <v>23.4</v>
      </c>
      <c r="F1419" s="170">
        <v>1.3</v>
      </c>
      <c r="G1419" s="260">
        <f>Tabla14914[[#This Row],[PPF (µmol/s)]]/Tabla14914[[#This Row],[Power use (W)]]</f>
        <v>1.2999999999999998</v>
      </c>
      <c r="H1419" s="197"/>
      <c r="I1419" s="197">
        <v>1.3</v>
      </c>
      <c r="J1419" s="197"/>
      <c r="K1419" s="197"/>
      <c r="L1419" s="197"/>
      <c r="M1419" s="197"/>
      <c r="N1419" s="4" t="s">
        <v>3008</v>
      </c>
      <c r="S1419" s="547"/>
      <c r="T1419" s="554" t="s">
        <v>2499</v>
      </c>
      <c r="U1419" s="546" t="s">
        <v>2501</v>
      </c>
      <c r="V1419" s="546">
        <v>1000</v>
      </c>
      <c r="W1419" s="546">
        <v>2800</v>
      </c>
      <c r="X1419" s="170">
        <v>2.7</v>
      </c>
      <c r="Y1419" s="610">
        <v>2.8</v>
      </c>
      <c r="Z1419" s="197"/>
      <c r="AA1419" s="197"/>
      <c r="AB1419" s="197"/>
      <c r="AC1419" s="197"/>
      <c r="AD1419" s="197">
        <v>2.7</v>
      </c>
      <c r="AE1419" s="197"/>
      <c r="AF1419" s="574" t="s">
        <v>2494</v>
      </c>
    </row>
    <row r="1420" spans="1:32" hidden="1" x14ac:dyDescent="0.3">
      <c r="A1420" s="421"/>
      <c r="B1420" s="11" t="s">
        <v>3009</v>
      </c>
      <c r="C1420" s="11" t="s">
        <v>82</v>
      </c>
      <c r="D1420" s="11">
        <v>36</v>
      </c>
      <c r="E1420" s="11">
        <v>62</v>
      </c>
      <c r="F1420" s="170">
        <v>1.6</v>
      </c>
      <c r="G1420" s="260">
        <f>Tabla14914[[#This Row],[PPF (µmol/s)]]/Tabla14914[[#This Row],[Power use (W)]]</f>
        <v>1.7222222222222223</v>
      </c>
      <c r="H1420" s="197"/>
      <c r="I1420" s="197"/>
      <c r="J1420" s="197">
        <v>1.6</v>
      </c>
      <c r="K1420" s="197"/>
      <c r="L1420" s="197"/>
      <c r="M1420" s="197"/>
      <c r="N1420" s="4" t="s">
        <v>3008</v>
      </c>
      <c r="S1420" s="280" t="s">
        <v>2019</v>
      </c>
      <c r="T1420" s="13" t="s">
        <v>2724</v>
      </c>
      <c r="U1420" s="13" t="s">
        <v>309</v>
      </c>
      <c r="V1420" s="13">
        <v>108</v>
      </c>
      <c r="W1420" s="13">
        <v>287</v>
      </c>
      <c r="X1420" s="175">
        <v>2.7</v>
      </c>
      <c r="Y1420" s="77"/>
      <c r="Z1420" s="197"/>
      <c r="AA1420" s="197"/>
      <c r="AB1420" s="197"/>
      <c r="AC1420" s="197"/>
      <c r="AD1420" s="197">
        <v>2.7</v>
      </c>
      <c r="AE1420" s="197"/>
      <c r="AF1420" s="6" t="s">
        <v>2726</v>
      </c>
    </row>
    <row r="1421" spans="1:32" hidden="1" x14ac:dyDescent="0.3">
      <c r="A1421" s="421"/>
      <c r="B1421" s="11" t="s">
        <v>3010</v>
      </c>
      <c r="C1421" s="13" t="s">
        <v>305</v>
      </c>
      <c r="D1421" s="11">
        <v>330</v>
      </c>
      <c r="E1421" s="11">
        <v>790</v>
      </c>
      <c r="F1421" s="153"/>
      <c r="G1421" s="492">
        <f>Tabla14914[[#This Row],[PPF (µmol/s)]]/Tabla14914[[#This Row],[Power use (W)]]</f>
        <v>2.393939393939394</v>
      </c>
      <c r="H1421" s="197"/>
      <c r="I1421" s="197"/>
      <c r="J1421" s="197"/>
      <c r="K1421" s="197"/>
      <c r="L1421" s="197"/>
      <c r="M1421" s="197"/>
      <c r="N1421" s="4" t="s">
        <v>3013</v>
      </c>
      <c r="S1421" s="547"/>
      <c r="T1421" s="552" t="s">
        <v>2725</v>
      </c>
      <c r="U1421" s="552" t="s">
        <v>309</v>
      </c>
      <c r="V1421" s="546">
        <v>109</v>
      </c>
      <c r="W1421" s="546">
        <v>270</v>
      </c>
      <c r="X1421" s="170">
        <v>2.5</v>
      </c>
      <c r="Y1421" s="602"/>
      <c r="Z1421" s="197"/>
      <c r="AA1421" s="197"/>
      <c r="AB1421" s="197"/>
      <c r="AC1421" s="197"/>
      <c r="AD1421" s="197">
        <v>2.5</v>
      </c>
      <c r="AE1421" s="197"/>
      <c r="AF1421" s="574" t="s">
        <v>2727</v>
      </c>
    </row>
    <row r="1422" spans="1:32" hidden="1" x14ac:dyDescent="0.3">
      <c r="A1422" s="421"/>
      <c r="B1422" s="11" t="s">
        <v>3011</v>
      </c>
      <c r="C1422" s="11" t="s">
        <v>424</v>
      </c>
      <c r="D1422" s="11">
        <v>515</v>
      </c>
      <c r="E1422" s="11">
        <v>1180</v>
      </c>
      <c r="F1422" s="170">
        <v>2.2999999999999998</v>
      </c>
      <c r="G1422" s="260">
        <f>Tabla14914[[#This Row],[PPF (µmol/s)]]/Tabla14914[[#This Row],[Power use (W)]]</f>
        <v>2.29126213592233</v>
      </c>
      <c r="H1422" s="197"/>
      <c r="I1422" s="197"/>
      <c r="J1422" s="197"/>
      <c r="K1422" s="197">
        <v>2.2999999999999998</v>
      </c>
      <c r="L1422" s="197"/>
      <c r="M1422" s="197"/>
      <c r="N1422" s="4" t="s">
        <v>3012</v>
      </c>
      <c r="S1422" s="421"/>
      <c r="T1422" s="11" t="s">
        <v>2728</v>
      </c>
      <c r="U1422" s="13" t="s">
        <v>309</v>
      </c>
      <c r="V1422" s="11">
        <v>610</v>
      </c>
      <c r="W1422" s="11">
        <v>1500</v>
      </c>
      <c r="X1422" s="170">
        <v>2.5</v>
      </c>
      <c r="Y1422" s="77"/>
      <c r="Z1422" s="197"/>
      <c r="AA1422" s="197"/>
      <c r="AB1422" s="197"/>
      <c r="AC1422" s="197"/>
      <c r="AD1422" s="197">
        <v>2.5</v>
      </c>
      <c r="AE1422" s="197"/>
      <c r="AF1422" s="6" t="s">
        <v>2729</v>
      </c>
    </row>
    <row r="1423" spans="1:32" hidden="1" x14ac:dyDescent="0.3">
      <c r="A1423" s="421"/>
      <c r="B1423" s="11" t="s">
        <v>3011</v>
      </c>
      <c r="C1423" s="11" t="s">
        <v>424</v>
      </c>
      <c r="D1423" s="11">
        <v>320</v>
      </c>
      <c r="E1423" s="11">
        <v>735</v>
      </c>
      <c r="F1423" s="170">
        <v>2.2999999999999998</v>
      </c>
      <c r="G1423" s="260">
        <f>Tabla14914[[#This Row],[PPF (µmol/s)]]/Tabla14914[[#This Row],[Power use (W)]]</f>
        <v>2.296875</v>
      </c>
      <c r="H1423" s="197"/>
      <c r="I1423" s="197"/>
      <c r="J1423" s="197"/>
      <c r="K1423" s="197">
        <v>2.2999999999999998</v>
      </c>
      <c r="L1423" s="197"/>
      <c r="M1423" s="197"/>
      <c r="N1423" s="4" t="s">
        <v>3012</v>
      </c>
      <c r="S1423" s="547"/>
      <c r="T1423" s="546" t="s">
        <v>2738</v>
      </c>
      <c r="U1423" s="552" t="s">
        <v>314</v>
      </c>
      <c r="V1423" s="546">
        <v>345</v>
      </c>
      <c r="W1423" s="546">
        <v>824</v>
      </c>
      <c r="X1423" s="170">
        <v>2.4</v>
      </c>
      <c r="Y1423" s="602"/>
      <c r="Z1423" s="197"/>
      <c r="AA1423" s="197"/>
      <c r="AB1423" s="197"/>
      <c r="AC1423" s="197">
        <v>2.4</v>
      </c>
      <c r="AD1423" s="197"/>
      <c r="AE1423" s="197"/>
      <c r="AF1423" s="574" t="s">
        <v>2739</v>
      </c>
    </row>
    <row r="1424" spans="1:32" hidden="1" x14ac:dyDescent="0.3">
      <c r="A1424" s="429"/>
      <c r="B1424" s="13" t="s">
        <v>3014</v>
      </c>
      <c r="C1424" s="13" t="s">
        <v>2068</v>
      </c>
      <c r="D1424" s="154"/>
      <c r="E1424" s="154"/>
      <c r="F1424" s="154"/>
      <c r="G1424" s="492">
        <v>0</v>
      </c>
      <c r="H1424" s="197"/>
      <c r="I1424" s="197"/>
      <c r="J1424" s="197"/>
      <c r="K1424" s="197"/>
      <c r="L1424" s="197"/>
      <c r="M1424" s="197"/>
      <c r="N1424" s="8"/>
      <c r="S1424" s="547"/>
      <c r="T1424" s="546" t="s">
        <v>2750</v>
      </c>
      <c r="U1424" s="552" t="s">
        <v>309</v>
      </c>
      <c r="V1424" s="546">
        <v>679</v>
      </c>
      <c r="W1424" s="546">
        <v>1678</v>
      </c>
      <c r="X1424" s="170">
        <v>2.8</v>
      </c>
      <c r="Y1424" s="602"/>
      <c r="Z1424" s="197"/>
      <c r="AA1424" s="197"/>
      <c r="AB1424" s="197"/>
      <c r="AC1424" s="197"/>
      <c r="AD1424" s="197">
        <v>2.8</v>
      </c>
      <c r="AE1424" s="197"/>
      <c r="AF1424" s="585" t="s">
        <v>2751</v>
      </c>
    </row>
    <row r="1425" spans="1:32" ht="18.600000000000001" hidden="1" thickBot="1" x14ac:dyDescent="0.4">
      <c r="A1425" s="56" t="s">
        <v>3019</v>
      </c>
      <c r="B1425" s="53"/>
      <c r="C1425" s="27"/>
      <c r="D1425" s="27"/>
      <c r="E1425" s="27"/>
      <c r="F1425" s="27"/>
      <c r="G1425" s="522"/>
      <c r="H1425" s="27"/>
      <c r="I1425" s="27"/>
      <c r="J1425" s="27"/>
      <c r="K1425" s="27"/>
      <c r="L1425" s="27"/>
      <c r="M1425" s="27"/>
      <c r="N1425" s="16"/>
      <c r="S1425" s="588" t="s">
        <v>2827</v>
      </c>
      <c r="T1425" s="545" t="s">
        <v>2795</v>
      </c>
      <c r="U1425" s="552" t="s">
        <v>308</v>
      </c>
      <c r="V1425" s="545">
        <v>440</v>
      </c>
      <c r="W1425" s="630"/>
      <c r="X1425" s="169">
        <v>2.5</v>
      </c>
      <c r="Y1425" s="559">
        <v>0</v>
      </c>
      <c r="Z1425" s="197"/>
      <c r="AA1425" s="197"/>
      <c r="AB1425" s="197"/>
      <c r="AC1425" s="197"/>
      <c r="AD1425" s="226">
        <v>2.5</v>
      </c>
      <c r="AE1425" s="197"/>
      <c r="AF1425" s="574" t="s">
        <v>2803</v>
      </c>
    </row>
    <row r="1426" spans="1:32" x14ac:dyDescent="0.3">
      <c r="A1426" s="426" t="s">
        <v>3034</v>
      </c>
      <c r="B1426" s="14" t="s">
        <v>3022</v>
      </c>
      <c r="C1426" s="14" t="s">
        <v>3020</v>
      </c>
      <c r="D1426" s="14">
        <v>84</v>
      </c>
      <c r="E1426" s="14">
        <v>235</v>
      </c>
      <c r="F1426" s="14">
        <v>2.8</v>
      </c>
      <c r="G1426" s="493">
        <f>Tabla14914[[#This Row],[PPF (µmol/s)]]/Tabla14914[[#This Row],[Power use (W)]]</f>
        <v>2.7976190476190474</v>
      </c>
      <c r="H1426" s="197"/>
      <c r="I1426" s="197"/>
      <c r="J1426" s="197"/>
      <c r="K1426" s="197"/>
      <c r="L1426" s="226">
        <v>2.7976190476190474</v>
      </c>
      <c r="M1426" s="197"/>
      <c r="N1426" s="6" t="s">
        <v>3021</v>
      </c>
      <c r="S1426" s="35" t="s">
        <v>2828</v>
      </c>
      <c r="T1426" s="14" t="s">
        <v>2796</v>
      </c>
      <c r="U1426" s="13" t="s">
        <v>308</v>
      </c>
      <c r="V1426" s="11">
        <v>600</v>
      </c>
      <c r="W1426" s="630"/>
      <c r="X1426" s="170">
        <v>2.5</v>
      </c>
      <c r="Y1426" s="260">
        <v>0</v>
      </c>
      <c r="Z1426" s="197"/>
      <c r="AA1426" s="197"/>
      <c r="AB1426" s="197"/>
      <c r="AC1426" s="197"/>
      <c r="AD1426" s="226">
        <v>2.5</v>
      </c>
      <c r="AE1426" s="197"/>
      <c r="AF1426" s="6" t="s">
        <v>2804</v>
      </c>
    </row>
    <row r="1427" spans="1:32" x14ac:dyDescent="0.3">
      <c r="A1427" s="421" t="s">
        <v>3035</v>
      </c>
      <c r="B1427" s="11" t="s">
        <v>3023</v>
      </c>
      <c r="C1427" s="14" t="s">
        <v>3020</v>
      </c>
      <c r="D1427" s="11">
        <v>125</v>
      </c>
      <c r="E1427" s="11">
        <v>363</v>
      </c>
      <c r="F1427" s="11">
        <v>2.9</v>
      </c>
      <c r="G1427" s="493">
        <f>Tabla14914[[#This Row],[PPF (µmol/s)]]/Tabla14914[[#This Row],[Power use (W)]]</f>
        <v>2.9039999999999999</v>
      </c>
      <c r="H1427" s="197"/>
      <c r="I1427" s="197"/>
      <c r="J1427" s="197"/>
      <c r="K1427" s="197"/>
      <c r="L1427" s="226">
        <v>2.9039999999999999</v>
      </c>
      <c r="M1427" s="197"/>
      <c r="N1427" s="6" t="s">
        <v>3024</v>
      </c>
      <c r="S1427" s="569" t="s">
        <v>2019</v>
      </c>
      <c r="T1427" s="545" t="s">
        <v>2797</v>
      </c>
      <c r="U1427" s="552" t="s">
        <v>308</v>
      </c>
      <c r="V1427" s="546">
        <v>800</v>
      </c>
      <c r="W1427" s="630"/>
      <c r="X1427" s="169">
        <v>2.5</v>
      </c>
      <c r="Y1427" s="559">
        <v>0</v>
      </c>
      <c r="Z1427" s="197"/>
      <c r="AA1427" s="197"/>
      <c r="AB1427" s="197"/>
      <c r="AC1427" s="197"/>
      <c r="AD1427" s="226">
        <v>2.5</v>
      </c>
      <c r="AE1427" s="197"/>
      <c r="AF1427" s="574" t="s">
        <v>2805</v>
      </c>
    </row>
    <row r="1428" spans="1:32" x14ac:dyDescent="0.3">
      <c r="A1428" s="280" t="s">
        <v>2019</v>
      </c>
      <c r="B1428" s="11" t="s">
        <v>3025</v>
      </c>
      <c r="C1428" s="14" t="s">
        <v>3026</v>
      </c>
      <c r="D1428" s="11">
        <v>336</v>
      </c>
      <c r="E1428" s="11">
        <v>940</v>
      </c>
      <c r="F1428" s="11">
        <v>2.8</v>
      </c>
      <c r="G1428" s="493">
        <f>Tabla14914[[#This Row],[PPF (µmol/s)]]/Tabla14914[[#This Row],[Power use (W)]]</f>
        <v>2.7976190476190474</v>
      </c>
      <c r="H1428" s="197"/>
      <c r="I1428" s="197"/>
      <c r="J1428" s="197"/>
      <c r="K1428" s="197"/>
      <c r="L1428" s="226">
        <v>2.7976190476190474</v>
      </c>
      <c r="M1428" s="197"/>
      <c r="N1428" s="6" t="s">
        <v>3021</v>
      </c>
      <c r="S1428" s="421"/>
      <c r="T1428" s="14" t="s">
        <v>2798</v>
      </c>
      <c r="U1428" s="13" t="s">
        <v>308</v>
      </c>
      <c r="V1428" s="11">
        <v>1000</v>
      </c>
      <c r="W1428" s="630"/>
      <c r="X1428" s="170">
        <v>2.5</v>
      </c>
      <c r="Y1428" s="260">
        <v>0</v>
      </c>
      <c r="Z1428" s="197"/>
      <c r="AA1428" s="197"/>
      <c r="AB1428" s="197"/>
      <c r="AC1428" s="197"/>
      <c r="AD1428" s="226">
        <v>2.5</v>
      </c>
      <c r="AE1428" s="197"/>
      <c r="AF1428" s="6" t="s">
        <v>2806</v>
      </c>
    </row>
    <row r="1429" spans="1:32" x14ac:dyDescent="0.3">
      <c r="A1429" s="421"/>
      <c r="B1429" s="11" t="s">
        <v>3027</v>
      </c>
      <c r="C1429" s="14" t="s">
        <v>3026</v>
      </c>
      <c r="D1429" s="11">
        <v>500</v>
      </c>
      <c r="E1429" s="11">
        <v>1452</v>
      </c>
      <c r="F1429" s="11">
        <v>2.9</v>
      </c>
      <c r="G1429" s="493">
        <f>Tabla14914[[#This Row],[PPF (µmol/s)]]/Tabla14914[[#This Row],[Power use (W)]]</f>
        <v>2.9039999999999999</v>
      </c>
      <c r="H1429" s="197"/>
      <c r="I1429" s="197"/>
      <c r="J1429" s="197"/>
      <c r="K1429" s="197"/>
      <c r="L1429" s="226">
        <v>2.9039999999999999</v>
      </c>
      <c r="M1429" s="197"/>
      <c r="N1429" s="6" t="s">
        <v>3021</v>
      </c>
      <c r="S1429" s="547"/>
      <c r="T1429" s="545" t="s">
        <v>2799</v>
      </c>
      <c r="U1429" s="552" t="s">
        <v>308</v>
      </c>
      <c r="V1429" s="546">
        <v>440</v>
      </c>
      <c r="W1429" s="630"/>
      <c r="X1429" s="169">
        <v>2.5</v>
      </c>
      <c r="Y1429" s="559">
        <v>0</v>
      </c>
      <c r="Z1429" s="197"/>
      <c r="AA1429" s="197"/>
      <c r="AB1429" s="197"/>
      <c r="AC1429" s="197"/>
      <c r="AD1429" s="226">
        <v>2.5</v>
      </c>
      <c r="AE1429" s="197"/>
      <c r="AF1429" s="574" t="s">
        <v>2803</v>
      </c>
    </row>
    <row r="1430" spans="1:32" x14ac:dyDescent="0.3">
      <c r="A1430" s="421"/>
      <c r="B1430" s="11" t="s">
        <v>3028</v>
      </c>
      <c r="C1430" s="14" t="s">
        <v>3020</v>
      </c>
      <c r="D1430" s="11">
        <v>84</v>
      </c>
      <c r="E1430" s="11">
        <v>219</v>
      </c>
      <c r="F1430" s="11">
        <v>2.6</v>
      </c>
      <c r="G1430" s="493">
        <f>Tabla14914[[#This Row],[PPF (µmol/s)]]/Tabla14914[[#This Row],[Power use (W)]]</f>
        <v>2.6071428571428572</v>
      </c>
      <c r="H1430" s="197"/>
      <c r="I1430" s="197"/>
      <c r="J1430" s="197"/>
      <c r="K1430" s="197"/>
      <c r="L1430" s="226">
        <v>2.6071428571428572</v>
      </c>
      <c r="M1430" s="197"/>
      <c r="N1430" s="6" t="s">
        <v>3029</v>
      </c>
      <c r="S1430" s="429"/>
      <c r="T1430" s="14" t="s">
        <v>2800</v>
      </c>
      <c r="U1430" s="13" t="s">
        <v>308</v>
      </c>
      <c r="V1430" s="13">
        <v>600</v>
      </c>
      <c r="W1430" s="630"/>
      <c r="X1430" s="170">
        <v>2.5</v>
      </c>
      <c r="Y1430" s="260">
        <v>0</v>
      </c>
      <c r="Z1430" s="197"/>
      <c r="AA1430" s="197"/>
      <c r="AB1430" s="197"/>
      <c r="AC1430" s="197"/>
      <c r="AD1430" s="226">
        <v>2.5</v>
      </c>
      <c r="AE1430" s="197"/>
      <c r="AF1430" s="6" t="s">
        <v>2804</v>
      </c>
    </row>
    <row r="1431" spans="1:32" x14ac:dyDescent="0.3">
      <c r="A1431" s="421"/>
      <c r="B1431" s="11" t="s">
        <v>3030</v>
      </c>
      <c r="C1431" s="14" t="s">
        <v>3020</v>
      </c>
      <c r="D1431" s="11">
        <v>125</v>
      </c>
      <c r="E1431" s="11">
        <v>350</v>
      </c>
      <c r="F1431" s="11">
        <v>2.8</v>
      </c>
      <c r="G1431" s="493">
        <f>Tabla14914[[#This Row],[PPF (µmol/s)]]/Tabla14914[[#This Row],[Power use (W)]]</f>
        <v>2.8</v>
      </c>
      <c r="H1431" s="197"/>
      <c r="I1431" s="197"/>
      <c r="J1431" s="197"/>
      <c r="K1431" s="197"/>
      <c r="L1431" s="226">
        <v>2.8</v>
      </c>
      <c r="M1431" s="197"/>
      <c r="N1431" s="6" t="s">
        <v>3031</v>
      </c>
      <c r="S1431" s="547"/>
      <c r="T1431" s="545" t="s">
        <v>2801</v>
      </c>
      <c r="U1431" s="552" t="s">
        <v>308</v>
      </c>
      <c r="V1431" s="546">
        <v>800</v>
      </c>
      <c r="W1431" s="630"/>
      <c r="X1431" s="169">
        <v>2.5</v>
      </c>
      <c r="Y1431" s="559">
        <v>0</v>
      </c>
      <c r="Z1431" s="197"/>
      <c r="AA1431" s="197"/>
      <c r="AB1431" s="197"/>
      <c r="AC1431" s="197"/>
      <c r="AD1431" s="226">
        <v>2.5</v>
      </c>
      <c r="AE1431" s="197"/>
      <c r="AF1431" s="574" t="s">
        <v>2805</v>
      </c>
    </row>
    <row r="1432" spans="1:32" x14ac:dyDescent="0.3">
      <c r="A1432" s="421"/>
      <c r="B1432" s="11" t="s">
        <v>3032</v>
      </c>
      <c r="C1432" s="14" t="s">
        <v>3020</v>
      </c>
      <c r="D1432" s="11">
        <v>336</v>
      </c>
      <c r="E1432" s="11">
        <v>876</v>
      </c>
      <c r="F1432" s="11">
        <v>2.6</v>
      </c>
      <c r="G1432" s="493">
        <f>Tabla14914[[#This Row],[PPF (µmol/s)]]/Tabla14914[[#This Row],[Power use (W)]]</f>
        <v>2.6071428571428572</v>
      </c>
      <c r="H1432" s="197"/>
      <c r="I1432" s="197"/>
      <c r="J1432" s="197"/>
      <c r="K1432" s="197"/>
      <c r="L1432" s="226">
        <v>2.6071428571428572</v>
      </c>
      <c r="M1432" s="197"/>
      <c r="N1432" s="6" t="s">
        <v>3031</v>
      </c>
      <c r="S1432" s="421"/>
      <c r="T1432" s="14" t="s">
        <v>2802</v>
      </c>
      <c r="U1432" s="13" t="s">
        <v>308</v>
      </c>
      <c r="V1432" s="11">
        <v>1000</v>
      </c>
      <c r="W1432" s="630"/>
      <c r="X1432" s="170">
        <v>2.5</v>
      </c>
      <c r="Y1432" s="260">
        <v>0</v>
      </c>
      <c r="Z1432" s="197"/>
      <c r="AA1432" s="197"/>
      <c r="AB1432" s="197"/>
      <c r="AC1432" s="197"/>
      <c r="AD1432" s="226">
        <v>2.5</v>
      </c>
      <c r="AE1432" s="197"/>
      <c r="AF1432" s="6" t="s">
        <v>2806</v>
      </c>
    </row>
    <row r="1433" spans="1:32" x14ac:dyDescent="0.3">
      <c r="A1433" s="429"/>
      <c r="B1433" s="13" t="s">
        <v>3033</v>
      </c>
      <c r="C1433" s="26" t="s">
        <v>3020</v>
      </c>
      <c r="D1433" s="13">
        <v>500</v>
      </c>
      <c r="E1433" s="13">
        <v>1400</v>
      </c>
      <c r="F1433" s="13">
        <v>2.8</v>
      </c>
      <c r="G1433" s="493">
        <f>Tabla14914[[#This Row],[PPF (µmol/s)]]/Tabla14914[[#This Row],[Power use (W)]]</f>
        <v>2.8</v>
      </c>
      <c r="H1433" s="197"/>
      <c r="I1433" s="197"/>
      <c r="J1433" s="197"/>
      <c r="K1433" s="197"/>
      <c r="L1433" s="226">
        <v>2.8</v>
      </c>
      <c r="M1433" s="197"/>
      <c r="N1433" s="114" t="s">
        <v>3031</v>
      </c>
      <c r="S1433" s="547"/>
      <c r="T1433" s="546" t="s">
        <v>2868</v>
      </c>
      <c r="U1433" s="545" t="s">
        <v>314</v>
      </c>
      <c r="V1433" s="546">
        <v>440</v>
      </c>
      <c r="W1433" s="546">
        <v>1144</v>
      </c>
      <c r="X1433" s="546">
        <v>2.6</v>
      </c>
      <c r="Y1433" s="493">
        <v>2.6</v>
      </c>
      <c r="Z1433" s="197"/>
      <c r="AA1433" s="197"/>
      <c r="AB1433" s="197"/>
      <c r="AC1433" s="197"/>
      <c r="AD1433" s="226">
        <v>2.6</v>
      </c>
      <c r="AE1433" s="197"/>
      <c r="AF1433" s="562" t="s">
        <v>2867</v>
      </c>
    </row>
    <row r="1434" spans="1:32" ht="18.600000000000001" hidden="1" thickBot="1" x14ac:dyDescent="0.4">
      <c r="A1434" s="56" t="s">
        <v>3036</v>
      </c>
      <c r="B1434" s="53"/>
      <c r="C1434" s="27"/>
      <c r="D1434" s="27"/>
      <c r="E1434" s="27"/>
      <c r="F1434" s="27"/>
      <c r="G1434" s="522"/>
      <c r="H1434" s="27"/>
      <c r="I1434" s="27"/>
      <c r="J1434" s="27"/>
      <c r="K1434" s="27"/>
      <c r="L1434" s="27"/>
      <c r="M1434" s="27"/>
      <c r="N1434" s="16"/>
      <c r="S1434" s="421"/>
      <c r="T1434" s="11" t="s">
        <v>2869</v>
      </c>
      <c r="U1434" s="14" t="s">
        <v>309</v>
      </c>
      <c r="V1434" s="11">
        <v>670</v>
      </c>
      <c r="W1434" s="11">
        <v>1742</v>
      </c>
      <c r="X1434" s="11">
        <v>2.6</v>
      </c>
      <c r="Y1434" s="493">
        <v>2.6</v>
      </c>
      <c r="Z1434" s="197"/>
      <c r="AA1434" s="197"/>
      <c r="AB1434" s="197"/>
      <c r="AC1434" s="197"/>
      <c r="AD1434" s="226">
        <v>2.6</v>
      </c>
      <c r="AE1434" s="197"/>
      <c r="AF1434" s="4" t="s">
        <v>2867</v>
      </c>
    </row>
    <row r="1435" spans="1:32" hidden="1" x14ac:dyDescent="0.3">
      <c r="A1435" s="426" t="s">
        <v>3043</v>
      </c>
      <c r="B1435" s="14" t="s">
        <v>3037</v>
      </c>
      <c r="C1435" s="13" t="s">
        <v>2069</v>
      </c>
      <c r="D1435" s="14">
        <v>700</v>
      </c>
      <c r="E1435" s="14">
        <v>1615</v>
      </c>
      <c r="F1435" s="14">
        <v>2.2999999999999998</v>
      </c>
      <c r="G1435" s="493">
        <f>Tabla14914[[#This Row],[PPF (µmol/s)]]/Tabla14914[[#This Row],[Power use (W)]]</f>
        <v>2.3071428571428569</v>
      </c>
      <c r="H1435" s="197"/>
      <c r="I1435" s="197"/>
      <c r="J1435" s="197"/>
      <c r="K1435" s="226">
        <v>2.3071428571428569</v>
      </c>
      <c r="L1435" s="197"/>
      <c r="M1435" s="197"/>
      <c r="N1435" s="6" t="s">
        <v>3039</v>
      </c>
      <c r="S1435" s="547"/>
      <c r="T1435" s="546" t="s">
        <v>2870</v>
      </c>
      <c r="U1435" s="545" t="s">
        <v>382</v>
      </c>
      <c r="V1435" s="546">
        <v>1000</v>
      </c>
      <c r="W1435" s="546">
        <v>2600</v>
      </c>
      <c r="X1435" s="546">
        <v>2.6</v>
      </c>
      <c r="Y1435" s="493">
        <v>2.6</v>
      </c>
      <c r="Z1435" s="197"/>
      <c r="AA1435" s="197"/>
      <c r="AB1435" s="197"/>
      <c r="AC1435" s="197"/>
      <c r="AD1435" s="226">
        <v>2.6</v>
      </c>
      <c r="AE1435" s="197"/>
      <c r="AF1435" s="562" t="s">
        <v>2867</v>
      </c>
    </row>
    <row r="1436" spans="1:32" hidden="1" x14ac:dyDescent="0.3">
      <c r="A1436" s="421" t="s">
        <v>3044</v>
      </c>
      <c r="B1436" s="11" t="s">
        <v>3038</v>
      </c>
      <c r="C1436" s="13" t="s">
        <v>2070</v>
      </c>
      <c r="D1436" s="11">
        <v>450</v>
      </c>
      <c r="E1436" s="11">
        <v>1060</v>
      </c>
      <c r="F1436" s="11">
        <v>2.4</v>
      </c>
      <c r="G1436" s="493">
        <f>Tabla14914[[#This Row],[PPF (µmol/s)]]/Tabla14914[[#This Row],[Power use (W)]]</f>
        <v>2.3555555555555556</v>
      </c>
      <c r="H1436" s="197"/>
      <c r="I1436" s="197"/>
      <c r="J1436" s="197"/>
      <c r="K1436" s="226">
        <v>2.3555555555555556</v>
      </c>
      <c r="L1436" s="197"/>
      <c r="M1436" s="197"/>
      <c r="N1436" s="6" t="s">
        <v>3040</v>
      </c>
      <c r="S1436" s="421"/>
      <c r="T1436" s="11" t="s">
        <v>2966</v>
      </c>
      <c r="U1436" s="11" t="s">
        <v>2967</v>
      </c>
      <c r="V1436" s="11">
        <v>620</v>
      </c>
      <c r="W1436" s="11">
        <v>1680</v>
      </c>
      <c r="X1436" s="170">
        <v>2.7</v>
      </c>
      <c r="Y1436" s="260">
        <v>2.7096774193548385</v>
      </c>
      <c r="Z1436" s="197"/>
      <c r="AA1436" s="197"/>
      <c r="AB1436" s="197"/>
      <c r="AC1436" s="197"/>
      <c r="AD1436" s="197">
        <v>2.7</v>
      </c>
      <c r="AE1436" s="197"/>
      <c r="AF1436" s="4" t="s">
        <v>2961</v>
      </c>
    </row>
    <row r="1437" spans="1:32" hidden="1" x14ac:dyDescent="0.3">
      <c r="A1437" s="280" t="s">
        <v>2019</v>
      </c>
      <c r="B1437" s="13" t="s">
        <v>3041</v>
      </c>
      <c r="C1437" s="13" t="s">
        <v>2078</v>
      </c>
      <c r="D1437" s="13">
        <v>240</v>
      </c>
      <c r="E1437" s="154"/>
      <c r="F1437" s="175">
        <v>1.6</v>
      </c>
      <c r="G1437" s="492">
        <f>Tabla14914[[#This Row],[PPF (µmol/s)]]/Tabla14914[[#This Row],[Power use (W)]]</f>
        <v>0</v>
      </c>
      <c r="H1437" s="197"/>
      <c r="I1437" s="197"/>
      <c r="J1437" s="197">
        <v>1.6</v>
      </c>
      <c r="K1437" s="197"/>
      <c r="L1437" s="197"/>
      <c r="M1437" s="197"/>
      <c r="N1437" s="114" t="s">
        <v>3042</v>
      </c>
      <c r="S1437" s="547"/>
      <c r="T1437" s="546" t="s">
        <v>3010</v>
      </c>
      <c r="U1437" s="552" t="s">
        <v>305</v>
      </c>
      <c r="V1437" s="546">
        <v>330</v>
      </c>
      <c r="W1437" s="546">
        <v>790</v>
      </c>
      <c r="X1437" s="630"/>
      <c r="Y1437" s="492">
        <v>2.393939393939394</v>
      </c>
      <c r="Z1437" s="197"/>
      <c r="AA1437" s="197"/>
      <c r="AB1437" s="197"/>
      <c r="AC1437" s="197"/>
      <c r="AD1437" s="197"/>
      <c r="AE1437" s="197"/>
      <c r="AF1437" s="562" t="s">
        <v>3013</v>
      </c>
    </row>
    <row r="1438" spans="1:32" ht="18.600000000000001" hidden="1" thickBot="1" x14ac:dyDescent="0.4">
      <c r="A1438" s="56" t="s">
        <v>3045</v>
      </c>
      <c r="B1438" s="53"/>
      <c r="C1438" s="27"/>
      <c r="D1438" s="27"/>
      <c r="E1438" s="27"/>
      <c r="F1438" s="27"/>
      <c r="G1438" s="522"/>
      <c r="H1438" s="27"/>
      <c r="I1438" s="27"/>
      <c r="J1438" s="27"/>
      <c r="K1438" s="27"/>
      <c r="L1438" s="27"/>
      <c r="M1438" s="27"/>
      <c r="N1438" s="16"/>
      <c r="S1438" s="421" t="s">
        <v>3355</v>
      </c>
      <c r="T1438" s="11" t="s">
        <v>3350</v>
      </c>
      <c r="U1438" s="11" t="s">
        <v>305</v>
      </c>
      <c r="V1438" s="11">
        <v>220</v>
      </c>
      <c r="W1438" s="11">
        <v>460</v>
      </c>
      <c r="X1438" s="11">
        <v>2.1</v>
      </c>
      <c r="Y1438" s="493">
        <v>2.0909090909090908</v>
      </c>
      <c r="Z1438" s="197"/>
      <c r="AA1438" s="197"/>
      <c r="AB1438" s="197"/>
      <c r="AC1438" s="226">
        <v>2.0909090909090908</v>
      </c>
      <c r="AD1438" s="197"/>
      <c r="AE1438" s="197"/>
      <c r="AF1438" s="4" t="s">
        <v>3352</v>
      </c>
    </row>
    <row r="1439" spans="1:32" hidden="1" x14ac:dyDescent="0.3">
      <c r="A1439" s="426" t="s">
        <v>3047</v>
      </c>
      <c r="B1439" s="14" t="s">
        <v>3046</v>
      </c>
      <c r="C1439" s="14" t="s">
        <v>2068</v>
      </c>
      <c r="D1439" s="14">
        <v>775</v>
      </c>
      <c r="E1439" s="14">
        <v>1900</v>
      </c>
      <c r="F1439" s="169">
        <v>2.7</v>
      </c>
      <c r="G1439" s="260">
        <f>Tabla14914[[#This Row],[PPF (µmol/s)]]/Tabla14914[[#This Row],[Power use (W)]]</f>
        <v>2.4516129032258065</v>
      </c>
      <c r="H1439" s="197"/>
      <c r="I1439" s="197"/>
      <c r="J1439" s="197"/>
      <c r="K1439" s="197"/>
      <c r="L1439" s="197">
        <v>2.7</v>
      </c>
      <c r="M1439" s="197"/>
      <c r="N1439" s="6" t="s">
        <v>3048</v>
      </c>
      <c r="S1439" s="569" t="s">
        <v>2019</v>
      </c>
      <c r="T1439" s="552" t="s">
        <v>3353</v>
      </c>
      <c r="U1439" s="552" t="s">
        <v>382</v>
      </c>
      <c r="V1439" s="552">
        <v>650</v>
      </c>
      <c r="W1439" s="552">
        <v>1365</v>
      </c>
      <c r="X1439" s="552">
        <v>2.1</v>
      </c>
      <c r="Y1439" s="493">
        <v>2.1</v>
      </c>
      <c r="Z1439" s="197"/>
      <c r="AA1439" s="197"/>
      <c r="AB1439" s="197"/>
      <c r="AC1439" s="226">
        <v>2.1</v>
      </c>
      <c r="AD1439" s="197"/>
      <c r="AE1439" s="197"/>
      <c r="AF1439" s="575" t="s">
        <v>3354</v>
      </c>
    </row>
    <row r="1440" spans="1:32" hidden="1" x14ac:dyDescent="0.3">
      <c r="A1440" s="421" t="s">
        <v>3049</v>
      </c>
      <c r="B1440" s="11"/>
      <c r="C1440" s="11"/>
      <c r="D1440" s="11"/>
      <c r="E1440" s="11"/>
      <c r="F1440" s="11"/>
      <c r="G1440" s="260"/>
      <c r="H1440" s="197"/>
      <c r="I1440" s="197"/>
      <c r="J1440" s="197"/>
      <c r="K1440" s="197"/>
      <c r="L1440" s="197"/>
      <c r="M1440" s="197"/>
      <c r="N1440" s="4"/>
      <c r="S1440" s="547"/>
      <c r="T1440" s="546" t="s">
        <v>3453</v>
      </c>
      <c r="U1440" s="546" t="s">
        <v>3465</v>
      </c>
      <c r="V1440" s="546">
        <v>130</v>
      </c>
      <c r="W1440" s="546">
        <v>300</v>
      </c>
      <c r="X1440" s="546"/>
      <c r="Y1440" s="492">
        <v>2.3076923076923075</v>
      </c>
      <c r="Z1440" s="197"/>
      <c r="AA1440" s="197"/>
      <c r="AB1440" s="197"/>
      <c r="AC1440" s="197"/>
      <c r="AD1440" s="197"/>
      <c r="AE1440" s="197"/>
      <c r="AF1440" s="562" t="s">
        <v>788</v>
      </c>
    </row>
    <row r="1441" spans="1:32" hidden="1" x14ac:dyDescent="0.3">
      <c r="A1441" s="280" t="s">
        <v>2019</v>
      </c>
      <c r="B1441" s="13"/>
      <c r="C1441" s="13"/>
      <c r="D1441" s="13"/>
      <c r="E1441" s="13"/>
      <c r="F1441" s="13"/>
      <c r="G1441" s="260"/>
      <c r="H1441" s="197"/>
      <c r="I1441" s="197"/>
      <c r="J1441" s="197"/>
      <c r="K1441" s="197"/>
      <c r="L1441" s="197"/>
      <c r="M1441" s="197"/>
      <c r="N1441" s="8"/>
      <c r="S1441" s="421"/>
      <c r="T1441" s="11" t="s">
        <v>3454</v>
      </c>
      <c r="U1441" s="11" t="s">
        <v>3465</v>
      </c>
      <c r="V1441" s="11">
        <v>195</v>
      </c>
      <c r="W1441" s="11">
        <v>450</v>
      </c>
      <c r="X1441" s="11"/>
      <c r="Y1441" s="492">
        <v>2.3076923076923075</v>
      </c>
      <c r="Z1441" s="197"/>
      <c r="AA1441" s="197"/>
      <c r="AB1441" s="197"/>
      <c r="AC1441" s="197"/>
      <c r="AD1441" s="197"/>
      <c r="AE1441" s="197"/>
      <c r="AF1441" s="4" t="s">
        <v>788</v>
      </c>
    </row>
    <row r="1442" spans="1:32" ht="18.600000000000001" hidden="1" thickBot="1" x14ac:dyDescent="0.4">
      <c r="A1442" s="56" t="s">
        <v>3050</v>
      </c>
      <c r="B1442" s="53"/>
      <c r="C1442" s="27"/>
      <c r="D1442" s="27"/>
      <c r="E1442" s="27"/>
      <c r="F1442" s="27"/>
      <c r="G1442" s="522"/>
      <c r="H1442" s="27"/>
      <c r="I1442" s="27"/>
      <c r="J1442" s="27"/>
      <c r="K1442" s="27"/>
      <c r="L1442" s="27"/>
      <c r="M1442" s="27"/>
      <c r="N1442" s="16"/>
      <c r="S1442" s="547"/>
      <c r="T1442" s="546" t="s">
        <v>3455</v>
      </c>
      <c r="U1442" s="546" t="s">
        <v>3465</v>
      </c>
      <c r="V1442" s="546">
        <v>260</v>
      </c>
      <c r="W1442" s="546">
        <v>600</v>
      </c>
      <c r="X1442" s="546"/>
      <c r="Y1442" s="492">
        <v>2.3076923076923075</v>
      </c>
      <c r="Z1442" s="197"/>
      <c r="AA1442" s="197"/>
      <c r="AB1442" s="197"/>
      <c r="AC1442" s="197"/>
      <c r="AD1442" s="197"/>
      <c r="AE1442" s="197"/>
      <c r="AF1442" s="562" t="s">
        <v>788</v>
      </c>
    </row>
    <row r="1443" spans="1:32" hidden="1" x14ac:dyDescent="0.3">
      <c r="A1443" s="426" t="s">
        <v>3554</v>
      </c>
      <c r="B1443" s="14" t="s">
        <v>3051</v>
      </c>
      <c r="C1443" s="14" t="s">
        <v>3052</v>
      </c>
      <c r="D1443" s="14">
        <v>330</v>
      </c>
      <c r="E1443" s="14"/>
      <c r="F1443" s="14"/>
      <c r="G1443" s="492">
        <f>Tabla14914[[#This Row],[PPF (µmol/s)]]/Tabla14914[[#This Row],[Power use (W)]]</f>
        <v>0</v>
      </c>
      <c r="H1443" s="197"/>
      <c r="I1443" s="197"/>
      <c r="J1443" s="197"/>
      <c r="K1443" s="197"/>
      <c r="L1443" s="197"/>
      <c r="M1443" s="197"/>
      <c r="N1443" s="6"/>
      <c r="S1443" s="421"/>
      <c r="T1443" s="11" t="s">
        <v>3456</v>
      </c>
      <c r="U1443" s="11" t="s">
        <v>3465</v>
      </c>
      <c r="V1443" s="11">
        <v>325</v>
      </c>
      <c r="W1443" s="11">
        <v>750</v>
      </c>
      <c r="X1443" s="11"/>
      <c r="Y1443" s="492">
        <v>2.3076923076923075</v>
      </c>
      <c r="Z1443" s="197"/>
      <c r="AA1443" s="197"/>
      <c r="AB1443" s="197"/>
      <c r="AC1443" s="197"/>
      <c r="AD1443" s="197"/>
      <c r="AE1443" s="197"/>
      <c r="AF1443" s="4" t="s">
        <v>788</v>
      </c>
    </row>
    <row r="1444" spans="1:32" hidden="1" x14ac:dyDescent="0.3">
      <c r="A1444" s="421" t="s">
        <v>3555</v>
      </c>
      <c r="B1444" s="11"/>
      <c r="C1444" s="11"/>
      <c r="D1444" s="11"/>
      <c r="E1444" s="11"/>
      <c r="F1444" s="11"/>
      <c r="G1444" s="260"/>
      <c r="H1444" s="197"/>
      <c r="I1444" s="197"/>
      <c r="J1444" s="197"/>
      <c r="K1444" s="197"/>
      <c r="L1444" s="197"/>
      <c r="M1444" s="197"/>
      <c r="N1444" s="4"/>
      <c r="S1444" s="547"/>
      <c r="T1444" s="546" t="s">
        <v>3457</v>
      </c>
      <c r="U1444" s="546" t="s">
        <v>3465</v>
      </c>
      <c r="V1444" s="546">
        <v>130</v>
      </c>
      <c r="W1444" s="546">
        <v>300</v>
      </c>
      <c r="X1444" s="546"/>
      <c r="Y1444" s="492">
        <v>2.3076923076923075</v>
      </c>
      <c r="Z1444" s="197"/>
      <c r="AA1444" s="197"/>
      <c r="AB1444" s="197"/>
      <c r="AC1444" s="197"/>
      <c r="AD1444" s="197"/>
      <c r="AE1444" s="197"/>
      <c r="AF1444" s="562" t="s">
        <v>3446</v>
      </c>
    </row>
    <row r="1445" spans="1:32" hidden="1" x14ac:dyDescent="0.3">
      <c r="A1445" s="11" t="s">
        <v>2021</v>
      </c>
      <c r="B1445" s="13"/>
      <c r="C1445" s="13"/>
      <c r="D1445" s="13"/>
      <c r="E1445" s="13"/>
      <c r="F1445" s="13"/>
      <c r="G1445" s="260"/>
      <c r="H1445" s="197"/>
      <c r="I1445" s="197"/>
      <c r="J1445" s="197"/>
      <c r="K1445" s="197"/>
      <c r="L1445" s="197"/>
      <c r="M1445" s="197"/>
      <c r="N1445" s="8"/>
      <c r="S1445" s="421"/>
      <c r="T1445" s="11" t="s">
        <v>3458</v>
      </c>
      <c r="U1445" s="11" t="s">
        <v>3465</v>
      </c>
      <c r="V1445" s="11">
        <v>195</v>
      </c>
      <c r="W1445" s="11">
        <v>450</v>
      </c>
      <c r="X1445" s="11"/>
      <c r="Y1445" s="492">
        <v>2.3076923076923075</v>
      </c>
      <c r="Z1445" s="197"/>
      <c r="AA1445" s="197"/>
      <c r="AB1445" s="197"/>
      <c r="AC1445" s="197"/>
      <c r="AD1445" s="197"/>
      <c r="AE1445" s="197"/>
      <c r="AF1445" s="4" t="s">
        <v>3446</v>
      </c>
    </row>
    <row r="1446" spans="1:32" ht="18.600000000000001" hidden="1" thickBot="1" x14ac:dyDescent="0.4">
      <c r="A1446" s="56" t="s">
        <v>3054</v>
      </c>
      <c r="B1446" s="53"/>
      <c r="C1446" s="27"/>
      <c r="D1446" s="27"/>
      <c r="E1446" s="27"/>
      <c r="F1446" s="27"/>
      <c r="G1446" s="522"/>
      <c r="H1446" s="27"/>
      <c r="I1446" s="27"/>
      <c r="J1446" s="27"/>
      <c r="K1446" s="27"/>
      <c r="L1446" s="27"/>
      <c r="M1446" s="27"/>
      <c r="N1446" s="16"/>
      <c r="S1446" s="547"/>
      <c r="T1446" s="546" t="s">
        <v>3459</v>
      </c>
      <c r="U1446" s="546" t="s">
        <v>3465</v>
      </c>
      <c r="V1446" s="546">
        <v>260</v>
      </c>
      <c r="W1446" s="546">
        <v>600</v>
      </c>
      <c r="X1446" s="546"/>
      <c r="Y1446" s="492">
        <v>2.3076923076923075</v>
      </c>
      <c r="Z1446" s="197"/>
      <c r="AA1446" s="197"/>
      <c r="AB1446" s="197"/>
      <c r="AC1446" s="197"/>
      <c r="AD1446" s="197"/>
      <c r="AE1446" s="197"/>
      <c r="AF1446" s="562" t="s">
        <v>3446</v>
      </c>
    </row>
    <row r="1447" spans="1:32" hidden="1" x14ac:dyDescent="0.3">
      <c r="A1447" s="426" t="s">
        <v>3055</v>
      </c>
      <c r="B1447" s="14" t="s">
        <v>3056</v>
      </c>
      <c r="C1447" s="14" t="s">
        <v>424</v>
      </c>
      <c r="D1447" s="14">
        <v>105</v>
      </c>
      <c r="E1447" s="153"/>
      <c r="F1447" s="153"/>
      <c r="G1447" s="492">
        <f>Tabla14914[[#This Row],[PPF (µmol/s)]]/Tabla14914[[#This Row],[Power use (W)]]</f>
        <v>0</v>
      </c>
      <c r="H1447" s="197"/>
      <c r="I1447" s="197"/>
      <c r="J1447" s="197"/>
      <c r="K1447" s="197"/>
      <c r="L1447" s="197"/>
      <c r="M1447" s="197"/>
      <c r="N1447" s="6" t="s">
        <v>3057</v>
      </c>
      <c r="S1447" s="421"/>
      <c r="T1447" s="11" t="s">
        <v>3460</v>
      </c>
      <c r="U1447" s="11" t="s">
        <v>3465</v>
      </c>
      <c r="V1447" s="11">
        <v>325</v>
      </c>
      <c r="W1447" s="11">
        <v>750</v>
      </c>
      <c r="X1447" s="11"/>
      <c r="Y1447" s="492">
        <v>2.3076923076923075</v>
      </c>
      <c r="Z1447" s="197"/>
      <c r="AA1447" s="197"/>
      <c r="AB1447" s="197"/>
      <c r="AC1447" s="197"/>
      <c r="AD1447" s="197"/>
      <c r="AE1447" s="197"/>
      <c r="AF1447" s="4" t="s">
        <v>3446</v>
      </c>
    </row>
    <row r="1448" spans="1:32" hidden="1" x14ac:dyDescent="0.3">
      <c r="A1448" s="421" t="s">
        <v>3064</v>
      </c>
      <c r="B1448" s="11" t="s">
        <v>3058</v>
      </c>
      <c r="C1448" s="14" t="s">
        <v>424</v>
      </c>
      <c r="D1448" s="11">
        <v>65</v>
      </c>
      <c r="E1448" s="153"/>
      <c r="F1448" s="153"/>
      <c r="G1448" s="492">
        <f>Tabla14914[[#This Row],[PPF (µmol/s)]]/Tabla14914[[#This Row],[Power use (W)]]</f>
        <v>0</v>
      </c>
      <c r="H1448" s="197"/>
      <c r="I1448" s="197"/>
      <c r="J1448" s="197"/>
      <c r="K1448" s="197"/>
      <c r="L1448" s="197"/>
      <c r="M1448" s="197"/>
      <c r="N1448" s="4" t="s">
        <v>3061</v>
      </c>
      <c r="S1448" s="547"/>
      <c r="T1448" s="546" t="s">
        <v>3461</v>
      </c>
      <c r="U1448" s="546" t="s">
        <v>3465</v>
      </c>
      <c r="V1448" s="546">
        <v>130</v>
      </c>
      <c r="W1448" s="546">
        <v>300</v>
      </c>
      <c r="X1448" s="546"/>
      <c r="Y1448" s="492">
        <v>2.3076923076923075</v>
      </c>
      <c r="Z1448" s="197"/>
      <c r="AA1448" s="197"/>
      <c r="AB1448" s="197"/>
      <c r="AC1448" s="197"/>
      <c r="AD1448" s="197"/>
      <c r="AE1448" s="197"/>
      <c r="AF1448" s="562" t="s">
        <v>3449</v>
      </c>
    </row>
    <row r="1449" spans="1:32" hidden="1" x14ac:dyDescent="0.3">
      <c r="A1449" s="421"/>
      <c r="B1449" s="11" t="s">
        <v>3059</v>
      </c>
      <c r="C1449" s="14" t="s">
        <v>424</v>
      </c>
      <c r="D1449" s="11">
        <v>105</v>
      </c>
      <c r="E1449" s="153"/>
      <c r="F1449" s="153"/>
      <c r="G1449" s="492">
        <f>Tabla14914[[#This Row],[PPF (µmol/s)]]/Tabla14914[[#This Row],[Power use (W)]]</f>
        <v>0</v>
      </c>
      <c r="H1449" s="197"/>
      <c r="I1449" s="197"/>
      <c r="J1449" s="197"/>
      <c r="K1449" s="197"/>
      <c r="L1449" s="197"/>
      <c r="M1449" s="197"/>
      <c r="N1449" s="4" t="s">
        <v>3060</v>
      </c>
      <c r="S1449" s="421"/>
      <c r="T1449" s="11" t="s">
        <v>3462</v>
      </c>
      <c r="U1449" s="11" t="s">
        <v>3465</v>
      </c>
      <c r="V1449" s="11">
        <v>195</v>
      </c>
      <c r="W1449" s="11">
        <v>450</v>
      </c>
      <c r="X1449" s="11"/>
      <c r="Y1449" s="492">
        <v>2.3076923076923075</v>
      </c>
      <c r="Z1449" s="197"/>
      <c r="AA1449" s="197"/>
      <c r="AB1449" s="197"/>
      <c r="AC1449" s="197"/>
      <c r="AD1449" s="197"/>
      <c r="AE1449" s="197"/>
      <c r="AF1449" s="4" t="s">
        <v>3449</v>
      </c>
    </row>
    <row r="1450" spans="1:32" hidden="1" x14ac:dyDescent="0.3">
      <c r="A1450" s="11" t="s">
        <v>2021</v>
      </c>
      <c r="B1450" s="11" t="s">
        <v>3062</v>
      </c>
      <c r="C1450" s="11" t="s">
        <v>2076</v>
      </c>
      <c r="D1450" s="11">
        <v>1000</v>
      </c>
      <c r="E1450" s="153"/>
      <c r="F1450" s="153"/>
      <c r="G1450" s="492">
        <f>Tabla14914[[#This Row],[PPF (µmol/s)]]/Tabla14914[[#This Row],[Power use (W)]]</f>
        <v>0</v>
      </c>
      <c r="H1450" s="197"/>
      <c r="I1450" s="197"/>
      <c r="J1450" s="197"/>
      <c r="K1450" s="197"/>
      <c r="L1450" s="197"/>
      <c r="M1450" s="197"/>
      <c r="N1450" s="4"/>
      <c r="S1450" s="547"/>
      <c r="T1450" s="546" t="s">
        <v>3463</v>
      </c>
      <c r="U1450" s="546" t="s">
        <v>3465</v>
      </c>
      <c r="V1450" s="546">
        <v>260</v>
      </c>
      <c r="W1450" s="546">
        <v>600</v>
      </c>
      <c r="X1450" s="546"/>
      <c r="Y1450" s="492">
        <v>2.3076923076923075</v>
      </c>
      <c r="Z1450" s="197"/>
      <c r="AA1450" s="197"/>
      <c r="AB1450" s="197"/>
      <c r="AC1450" s="197"/>
      <c r="AD1450" s="197"/>
      <c r="AE1450" s="197"/>
      <c r="AF1450" s="562" t="s">
        <v>3449</v>
      </c>
    </row>
    <row r="1451" spans="1:32" hidden="1" x14ac:dyDescent="0.3">
      <c r="A1451" s="421" t="s">
        <v>3053</v>
      </c>
      <c r="B1451" s="11" t="s">
        <v>3063</v>
      </c>
      <c r="C1451" s="14" t="s">
        <v>82</v>
      </c>
      <c r="D1451" s="11">
        <v>24</v>
      </c>
      <c r="E1451" s="153"/>
      <c r="F1451" s="153"/>
      <c r="G1451" s="492">
        <f>Tabla14914[[#This Row],[PPF (µmol/s)]]/Tabla14914[[#This Row],[Power use (W)]]</f>
        <v>0</v>
      </c>
      <c r="H1451" s="197"/>
      <c r="I1451" s="197"/>
      <c r="J1451" s="197"/>
      <c r="K1451" s="197"/>
      <c r="L1451" s="197"/>
      <c r="M1451" s="197"/>
      <c r="N1451" s="4"/>
      <c r="S1451" s="421"/>
      <c r="T1451" s="11" t="s">
        <v>3464</v>
      </c>
      <c r="U1451" s="11" t="s">
        <v>3465</v>
      </c>
      <c r="V1451" s="11">
        <v>325</v>
      </c>
      <c r="W1451" s="11">
        <v>750</v>
      </c>
      <c r="X1451" s="11"/>
      <c r="Y1451" s="492">
        <v>2.3076923076923075</v>
      </c>
      <c r="Z1451" s="197"/>
      <c r="AA1451" s="197"/>
      <c r="AB1451" s="197"/>
      <c r="AC1451" s="197"/>
      <c r="AD1451" s="197"/>
      <c r="AE1451" s="197"/>
      <c r="AF1451" s="4" t="s">
        <v>3449</v>
      </c>
    </row>
    <row r="1452" spans="1:32" hidden="1" x14ac:dyDescent="0.3">
      <c r="A1452" s="429"/>
      <c r="B1452" s="13"/>
      <c r="C1452" s="13"/>
      <c r="D1452" s="13"/>
      <c r="E1452" s="13"/>
      <c r="F1452" s="13"/>
      <c r="G1452" s="260"/>
      <c r="H1452" s="197"/>
      <c r="I1452" s="197"/>
      <c r="J1452" s="197"/>
      <c r="K1452" s="197"/>
      <c r="L1452" s="197"/>
      <c r="M1452" s="197"/>
      <c r="N1452" s="8"/>
      <c r="S1452" s="547"/>
      <c r="T1452" s="546" t="s">
        <v>3466</v>
      </c>
      <c r="U1452" s="546" t="s">
        <v>3465</v>
      </c>
      <c r="V1452" s="546">
        <v>130</v>
      </c>
      <c r="W1452" s="546">
        <v>300</v>
      </c>
      <c r="X1452" s="546"/>
      <c r="Y1452" s="492">
        <v>2.3076923076923075</v>
      </c>
      <c r="Z1452" s="197"/>
      <c r="AA1452" s="197"/>
      <c r="AB1452" s="197"/>
      <c r="AC1452" s="197"/>
      <c r="AD1452" s="197"/>
      <c r="AE1452" s="197"/>
      <c r="AF1452" s="562" t="s">
        <v>3452</v>
      </c>
    </row>
    <row r="1453" spans="1:32" ht="18.600000000000001" hidden="1" thickBot="1" x14ac:dyDescent="0.4">
      <c r="A1453" s="56" t="s">
        <v>3065</v>
      </c>
      <c r="B1453" s="53"/>
      <c r="C1453" s="27"/>
      <c r="D1453" s="27"/>
      <c r="E1453" s="27"/>
      <c r="F1453" s="27"/>
      <c r="G1453" s="522"/>
      <c r="H1453" s="27"/>
      <c r="I1453" s="27"/>
      <c r="J1453" s="27"/>
      <c r="K1453" s="27"/>
      <c r="L1453" s="27"/>
      <c r="M1453" s="27"/>
      <c r="N1453" s="16"/>
      <c r="S1453" s="421"/>
      <c r="T1453" s="11" t="s">
        <v>3467</v>
      </c>
      <c r="U1453" s="11" t="s">
        <v>3465</v>
      </c>
      <c r="V1453" s="11">
        <v>195</v>
      </c>
      <c r="W1453" s="11">
        <v>450</v>
      </c>
      <c r="X1453" s="11"/>
      <c r="Y1453" s="492">
        <v>2.3076923076923075</v>
      </c>
      <c r="Z1453" s="197"/>
      <c r="AA1453" s="197"/>
      <c r="AB1453" s="197"/>
      <c r="AC1453" s="197"/>
      <c r="AD1453" s="197"/>
      <c r="AE1453" s="197"/>
      <c r="AF1453" s="4" t="s">
        <v>3452</v>
      </c>
    </row>
    <row r="1454" spans="1:32" x14ac:dyDescent="0.3">
      <c r="A1454" s="426" t="s">
        <v>3079</v>
      </c>
      <c r="B1454" s="14" t="s">
        <v>3066</v>
      </c>
      <c r="C1454" s="14" t="s">
        <v>3071</v>
      </c>
      <c r="D1454" s="14">
        <v>650</v>
      </c>
      <c r="E1454" s="153"/>
      <c r="F1454" s="153"/>
      <c r="G1454" s="492">
        <f>Tabla14914[[#This Row],[PPF (µmol/s)]]/Tabla14914[[#This Row],[Power use (W)]]</f>
        <v>0</v>
      </c>
      <c r="H1454" s="197"/>
      <c r="I1454" s="197"/>
      <c r="J1454" s="197"/>
      <c r="K1454" s="197"/>
      <c r="L1454" s="197"/>
      <c r="M1454" s="197"/>
      <c r="N1454" s="6" t="s">
        <v>3067</v>
      </c>
      <c r="S1454" s="587"/>
      <c r="T1454" s="546" t="s">
        <v>3468</v>
      </c>
      <c r="U1454" s="546" t="s">
        <v>3465</v>
      </c>
      <c r="V1454" s="546">
        <v>260</v>
      </c>
      <c r="W1454" s="546">
        <v>600</v>
      </c>
      <c r="X1454" s="546"/>
      <c r="Y1454" s="492">
        <v>2.3076923076923075</v>
      </c>
      <c r="Z1454" s="197"/>
      <c r="AA1454" s="197"/>
      <c r="AB1454" s="197"/>
      <c r="AC1454" s="197"/>
      <c r="AD1454" s="197"/>
      <c r="AE1454" s="197"/>
      <c r="AF1454" s="562" t="s">
        <v>3452</v>
      </c>
    </row>
    <row r="1455" spans="1:32" x14ac:dyDescent="0.3">
      <c r="A1455" s="421" t="s">
        <v>3080</v>
      </c>
      <c r="B1455" s="11" t="s">
        <v>3068</v>
      </c>
      <c r="C1455" s="14" t="s">
        <v>3071</v>
      </c>
      <c r="D1455" s="11">
        <v>435</v>
      </c>
      <c r="E1455" s="153"/>
      <c r="F1455" s="153"/>
      <c r="G1455" s="492">
        <f>Tabla14914[[#This Row],[PPF (µmol/s)]]/Tabla14914[[#This Row],[Power use (W)]]</f>
        <v>0</v>
      </c>
      <c r="H1455" s="197"/>
      <c r="I1455" s="197"/>
      <c r="J1455" s="197"/>
      <c r="K1455" s="197"/>
      <c r="L1455" s="197"/>
      <c r="M1455" s="197"/>
      <c r="N1455" s="6" t="s">
        <v>3069</v>
      </c>
      <c r="S1455" s="421"/>
      <c r="T1455" s="11" t="s">
        <v>3469</v>
      </c>
      <c r="U1455" s="11" t="s">
        <v>3465</v>
      </c>
      <c r="V1455" s="11">
        <v>325</v>
      </c>
      <c r="W1455" s="11">
        <v>750</v>
      </c>
      <c r="X1455" s="11"/>
      <c r="Y1455" s="492">
        <v>2.3076923076923075</v>
      </c>
      <c r="Z1455" s="197"/>
      <c r="AA1455" s="197"/>
      <c r="AB1455" s="197"/>
      <c r="AC1455" s="197"/>
      <c r="AD1455" s="197"/>
      <c r="AE1455" s="197"/>
      <c r="AF1455" s="4" t="s">
        <v>3452</v>
      </c>
    </row>
    <row r="1456" spans="1:32" x14ac:dyDescent="0.3">
      <c r="A1456" s="11" t="s">
        <v>2021</v>
      </c>
      <c r="B1456" s="11" t="s">
        <v>3070</v>
      </c>
      <c r="C1456" s="14" t="s">
        <v>2079</v>
      </c>
      <c r="D1456" s="11">
        <v>190</v>
      </c>
      <c r="E1456" s="153"/>
      <c r="F1456" s="153"/>
      <c r="G1456" s="492">
        <f>Tabla14914[[#This Row],[PPF (µmol/s)]]/Tabla14914[[#This Row],[Power use (W)]]</f>
        <v>0</v>
      </c>
      <c r="H1456" s="197"/>
      <c r="I1456" s="197"/>
      <c r="J1456" s="197"/>
      <c r="K1456" s="197"/>
      <c r="L1456" s="197"/>
      <c r="M1456" s="197"/>
      <c r="N1456" s="6" t="s">
        <v>3072</v>
      </c>
      <c r="S1456" s="547"/>
      <c r="T1456" s="546" t="s">
        <v>3470</v>
      </c>
      <c r="U1456" s="546" t="s">
        <v>3465</v>
      </c>
      <c r="V1456" s="546">
        <v>200</v>
      </c>
      <c r="W1456" s="546">
        <v>460</v>
      </c>
      <c r="X1456" s="546"/>
      <c r="Y1456" s="492">
        <v>2.2999999999999998</v>
      </c>
      <c r="Z1456" s="197"/>
      <c r="AA1456" s="197"/>
      <c r="AB1456" s="197"/>
      <c r="AC1456" s="197"/>
      <c r="AD1456" s="197"/>
      <c r="AE1456" s="197"/>
      <c r="AF1456" s="562" t="s">
        <v>788</v>
      </c>
    </row>
    <row r="1457" spans="1:32" x14ac:dyDescent="0.3">
      <c r="A1457" s="421"/>
      <c r="B1457" s="11" t="s">
        <v>3073</v>
      </c>
      <c r="C1457" s="14" t="s">
        <v>3071</v>
      </c>
      <c r="D1457" s="11">
        <v>650</v>
      </c>
      <c r="E1457" s="153"/>
      <c r="F1457" s="153"/>
      <c r="G1457" s="492">
        <f>Tabla14914[[#This Row],[PPF (µmol/s)]]/Tabla14914[[#This Row],[Power use (W)]]</f>
        <v>0</v>
      </c>
      <c r="H1457" s="197"/>
      <c r="I1457" s="197"/>
      <c r="J1457" s="197"/>
      <c r="K1457" s="197"/>
      <c r="L1457" s="197"/>
      <c r="M1457" s="197"/>
      <c r="N1457" s="6" t="s">
        <v>3074</v>
      </c>
      <c r="S1457" s="421"/>
      <c r="T1457" s="11" t="s">
        <v>3471</v>
      </c>
      <c r="U1457" s="11" t="s">
        <v>3465</v>
      </c>
      <c r="V1457" s="11">
        <v>300</v>
      </c>
      <c r="W1457" s="11">
        <v>690</v>
      </c>
      <c r="X1457" s="11"/>
      <c r="Y1457" s="492">
        <v>2.2999999999999998</v>
      </c>
      <c r="Z1457" s="197"/>
      <c r="AA1457" s="197"/>
      <c r="AB1457" s="197"/>
      <c r="AC1457" s="197"/>
      <c r="AD1457" s="197"/>
      <c r="AE1457" s="197"/>
      <c r="AF1457" s="4" t="s">
        <v>788</v>
      </c>
    </row>
    <row r="1458" spans="1:32" x14ac:dyDescent="0.3">
      <c r="A1458" s="421"/>
      <c r="B1458" s="11" t="s">
        <v>3075</v>
      </c>
      <c r="C1458" s="14" t="s">
        <v>3071</v>
      </c>
      <c r="D1458" s="11">
        <v>435</v>
      </c>
      <c r="E1458" s="153"/>
      <c r="F1458" s="153"/>
      <c r="G1458" s="492">
        <f>Tabla14914[[#This Row],[PPF (µmol/s)]]/Tabla14914[[#This Row],[Power use (W)]]</f>
        <v>0</v>
      </c>
      <c r="H1458" s="197"/>
      <c r="I1458" s="197"/>
      <c r="J1458" s="197"/>
      <c r="K1458" s="197"/>
      <c r="L1458" s="197"/>
      <c r="M1458" s="197"/>
      <c r="N1458" s="6" t="s">
        <v>3076</v>
      </c>
      <c r="S1458" s="547"/>
      <c r="T1458" s="546" t="s">
        <v>3472</v>
      </c>
      <c r="U1458" s="546" t="s">
        <v>3465</v>
      </c>
      <c r="V1458" s="546">
        <v>400</v>
      </c>
      <c r="W1458" s="546">
        <v>920</v>
      </c>
      <c r="X1458" s="546"/>
      <c r="Y1458" s="492">
        <v>2.2999999999999998</v>
      </c>
      <c r="Z1458" s="197"/>
      <c r="AA1458" s="197"/>
      <c r="AB1458" s="197"/>
      <c r="AC1458" s="197"/>
      <c r="AD1458" s="197"/>
      <c r="AE1458" s="197"/>
      <c r="AF1458" s="562" t="s">
        <v>788</v>
      </c>
    </row>
    <row r="1459" spans="1:32" x14ac:dyDescent="0.3">
      <c r="A1459" s="429"/>
      <c r="B1459" s="13" t="s">
        <v>3077</v>
      </c>
      <c r="C1459" s="26" t="s">
        <v>2079</v>
      </c>
      <c r="D1459" s="13">
        <v>190</v>
      </c>
      <c r="E1459" s="154"/>
      <c r="F1459" s="154"/>
      <c r="G1459" s="492">
        <f>Tabla14914[[#This Row],[PPF (µmol/s)]]/Tabla14914[[#This Row],[Power use (W)]]</f>
        <v>0</v>
      </c>
      <c r="H1459" s="197"/>
      <c r="I1459" s="197"/>
      <c r="J1459" s="197"/>
      <c r="K1459" s="197"/>
      <c r="L1459" s="197"/>
      <c r="M1459" s="197"/>
      <c r="N1459" s="114" t="s">
        <v>3078</v>
      </c>
      <c r="S1459" s="421"/>
      <c r="T1459" s="11" t="s">
        <v>3473</v>
      </c>
      <c r="U1459" s="11" t="s">
        <v>3465</v>
      </c>
      <c r="V1459" s="11">
        <v>500</v>
      </c>
      <c r="W1459" s="11">
        <v>1150</v>
      </c>
      <c r="X1459" s="11"/>
      <c r="Y1459" s="492">
        <v>2.2999999999999998</v>
      </c>
      <c r="Z1459" s="197"/>
      <c r="AA1459" s="197"/>
      <c r="AB1459" s="197"/>
      <c r="AC1459" s="197"/>
      <c r="AD1459" s="197"/>
      <c r="AE1459" s="197"/>
      <c r="AF1459" s="4" t="s">
        <v>788</v>
      </c>
    </row>
    <row r="1460" spans="1:32" ht="18.600000000000001" hidden="1" thickBot="1" x14ac:dyDescent="0.4">
      <c r="A1460" s="56" t="s">
        <v>3082</v>
      </c>
      <c r="B1460" s="53"/>
      <c r="C1460" s="27"/>
      <c r="D1460" s="27"/>
      <c r="E1460" s="27"/>
      <c r="F1460" s="27"/>
      <c r="G1460" s="522"/>
      <c r="H1460" s="27"/>
      <c r="I1460" s="27"/>
      <c r="J1460" s="27"/>
      <c r="K1460" s="27"/>
      <c r="L1460" s="27"/>
      <c r="M1460" s="27"/>
      <c r="N1460" s="16"/>
      <c r="S1460" s="547"/>
      <c r="T1460" s="546" t="s">
        <v>3474</v>
      </c>
      <c r="U1460" s="546" t="s">
        <v>3465</v>
      </c>
      <c r="V1460" s="546">
        <v>200</v>
      </c>
      <c r="W1460" s="546">
        <v>460</v>
      </c>
      <c r="X1460" s="546"/>
      <c r="Y1460" s="492">
        <v>2.2999999999999998</v>
      </c>
      <c r="Z1460" s="197"/>
      <c r="AA1460" s="197"/>
      <c r="AB1460" s="197"/>
      <c r="AC1460" s="197"/>
      <c r="AD1460" s="197"/>
      <c r="AE1460" s="197"/>
      <c r="AF1460" s="562" t="s">
        <v>3446</v>
      </c>
    </row>
    <row r="1461" spans="1:32" hidden="1" x14ac:dyDescent="0.3">
      <c r="A1461" s="426" t="s">
        <v>3086</v>
      </c>
      <c r="B1461" s="14" t="s">
        <v>3083</v>
      </c>
      <c r="C1461" s="14" t="s">
        <v>2065</v>
      </c>
      <c r="D1461" s="14">
        <v>330</v>
      </c>
      <c r="E1461" s="57">
        <v>1000</v>
      </c>
      <c r="F1461" s="153"/>
      <c r="G1461" s="492">
        <f>Tabla14914[[#This Row],[PPF (µmol/s)]]/Tabla14914[[#This Row],[Power use (W)]]</f>
        <v>3.0303030303030303</v>
      </c>
      <c r="H1461" s="197"/>
      <c r="I1461" s="197"/>
      <c r="J1461" s="197"/>
      <c r="K1461" s="197"/>
      <c r="L1461" s="197"/>
      <c r="M1461" s="197"/>
      <c r="N1461" s="6" t="s">
        <v>3084</v>
      </c>
      <c r="S1461" s="421"/>
      <c r="T1461" s="11" t="s">
        <v>3475</v>
      </c>
      <c r="U1461" s="11" t="s">
        <v>3465</v>
      </c>
      <c r="V1461" s="11">
        <v>300</v>
      </c>
      <c r="W1461" s="11">
        <v>690</v>
      </c>
      <c r="X1461" s="11"/>
      <c r="Y1461" s="492">
        <v>2.2999999999999998</v>
      </c>
      <c r="Z1461" s="197"/>
      <c r="AA1461" s="197"/>
      <c r="AB1461" s="197"/>
      <c r="AC1461" s="197"/>
      <c r="AD1461" s="197"/>
      <c r="AE1461" s="197"/>
      <c r="AF1461" s="4" t="s">
        <v>3446</v>
      </c>
    </row>
    <row r="1462" spans="1:32" hidden="1" x14ac:dyDescent="0.3">
      <c r="A1462" s="421" t="s">
        <v>3087</v>
      </c>
      <c r="B1462" s="11" t="s">
        <v>3085</v>
      </c>
      <c r="C1462" s="11" t="s">
        <v>168</v>
      </c>
      <c r="D1462" s="11">
        <v>96</v>
      </c>
      <c r="E1462" s="153"/>
      <c r="F1462" s="153"/>
      <c r="G1462" s="492">
        <f>Tabla14914[[#This Row],[PPF (µmol/s)]]/Tabla14914[[#This Row],[Power use (W)]]</f>
        <v>0</v>
      </c>
      <c r="H1462" s="197"/>
      <c r="I1462" s="197"/>
      <c r="J1462" s="197"/>
      <c r="K1462" s="197"/>
      <c r="L1462" s="197"/>
      <c r="M1462" s="197"/>
      <c r="N1462" s="4"/>
      <c r="S1462" s="547"/>
      <c r="T1462" s="546" t="s">
        <v>3476</v>
      </c>
      <c r="U1462" s="546" t="s">
        <v>3465</v>
      </c>
      <c r="V1462" s="546">
        <v>400</v>
      </c>
      <c r="W1462" s="546">
        <v>920</v>
      </c>
      <c r="X1462" s="546"/>
      <c r="Y1462" s="492">
        <v>2.2999999999999998</v>
      </c>
      <c r="Z1462" s="197"/>
      <c r="AA1462" s="197"/>
      <c r="AB1462" s="197"/>
      <c r="AC1462" s="197"/>
      <c r="AD1462" s="197"/>
      <c r="AE1462" s="197"/>
      <c r="AF1462" s="562" t="s">
        <v>3446</v>
      </c>
    </row>
    <row r="1463" spans="1:32" hidden="1" x14ac:dyDescent="0.3">
      <c r="A1463" s="11" t="s">
        <v>2021</v>
      </c>
      <c r="B1463" s="13"/>
      <c r="C1463" s="13"/>
      <c r="D1463" s="13"/>
      <c r="E1463" s="13"/>
      <c r="F1463" s="13"/>
      <c r="G1463" s="260"/>
      <c r="H1463" s="197"/>
      <c r="I1463" s="197"/>
      <c r="J1463" s="197"/>
      <c r="K1463" s="197"/>
      <c r="L1463" s="197"/>
      <c r="M1463" s="197"/>
      <c r="N1463" s="8"/>
      <c r="S1463" s="421"/>
      <c r="T1463" s="11" t="s">
        <v>3477</v>
      </c>
      <c r="U1463" s="11" t="s">
        <v>3465</v>
      </c>
      <c r="V1463" s="11">
        <v>500</v>
      </c>
      <c r="W1463" s="11">
        <v>1150</v>
      </c>
      <c r="X1463" s="11"/>
      <c r="Y1463" s="492">
        <v>2.2999999999999998</v>
      </c>
      <c r="Z1463" s="197"/>
      <c r="AA1463" s="197"/>
      <c r="AB1463" s="197"/>
      <c r="AC1463" s="197"/>
      <c r="AD1463" s="197"/>
      <c r="AE1463" s="197"/>
      <c r="AF1463" s="4" t="s">
        <v>3446</v>
      </c>
    </row>
    <row r="1464" spans="1:32" ht="18.600000000000001" hidden="1" thickBot="1" x14ac:dyDescent="0.4">
      <c r="A1464" s="56" t="s">
        <v>3556</v>
      </c>
      <c r="B1464" s="53"/>
      <c r="C1464" s="27"/>
      <c r="D1464" s="27"/>
      <c r="E1464" s="27"/>
      <c r="F1464" s="27"/>
      <c r="G1464" s="522"/>
      <c r="H1464" s="27"/>
      <c r="I1464" s="27"/>
      <c r="J1464" s="27"/>
      <c r="K1464" s="27"/>
      <c r="L1464" s="27"/>
      <c r="M1464" s="27"/>
      <c r="N1464" s="16"/>
      <c r="S1464" s="547"/>
      <c r="T1464" s="546" t="s">
        <v>3478</v>
      </c>
      <c r="U1464" s="546" t="s">
        <v>3465</v>
      </c>
      <c r="V1464" s="546">
        <v>200</v>
      </c>
      <c r="W1464" s="546">
        <v>460</v>
      </c>
      <c r="X1464" s="546"/>
      <c r="Y1464" s="492">
        <v>2.2999999999999998</v>
      </c>
      <c r="Z1464" s="197"/>
      <c r="AA1464" s="197"/>
      <c r="AB1464" s="197"/>
      <c r="AC1464" s="197"/>
      <c r="AD1464" s="197"/>
      <c r="AE1464" s="197"/>
      <c r="AF1464" s="562" t="s">
        <v>3449</v>
      </c>
    </row>
    <row r="1465" spans="1:32" hidden="1" x14ac:dyDescent="0.3">
      <c r="A1465" s="426" t="s">
        <v>3088</v>
      </c>
      <c r="B1465" s="14" t="s">
        <v>3089</v>
      </c>
      <c r="C1465" s="14" t="s">
        <v>15</v>
      </c>
      <c r="D1465" s="14">
        <v>9</v>
      </c>
      <c r="E1465" s="14">
        <v>8.1999999999999993</v>
      </c>
      <c r="F1465" s="153"/>
      <c r="G1465" s="492">
        <f>Tabla14914[[#This Row],[PPF (µmol/s)]]/Tabla14914[[#This Row],[Power use (W)]]</f>
        <v>0.91111111111111098</v>
      </c>
      <c r="H1465" s="197"/>
      <c r="I1465" s="197"/>
      <c r="J1465" s="197"/>
      <c r="K1465" s="197"/>
      <c r="L1465" s="197"/>
      <c r="M1465" s="197"/>
      <c r="N1465" s="6" t="s">
        <v>3090</v>
      </c>
      <c r="S1465" s="421"/>
      <c r="T1465" s="11" t="s">
        <v>3479</v>
      </c>
      <c r="U1465" s="11" t="s">
        <v>3465</v>
      </c>
      <c r="V1465" s="11">
        <v>300</v>
      </c>
      <c r="W1465" s="11">
        <v>690</v>
      </c>
      <c r="X1465" s="11"/>
      <c r="Y1465" s="492">
        <v>2.2999999999999998</v>
      </c>
      <c r="Z1465" s="197"/>
      <c r="AA1465" s="197"/>
      <c r="AB1465" s="197"/>
      <c r="AC1465" s="197"/>
      <c r="AD1465" s="197"/>
      <c r="AE1465" s="197"/>
      <c r="AF1465" s="4" t="s">
        <v>3449</v>
      </c>
    </row>
    <row r="1466" spans="1:32" hidden="1" x14ac:dyDescent="0.3">
      <c r="A1466" s="421"/>
      <c r="B1466" s="11" t="s">
        <v>3091</v>
      </c>
      <c r="C1466" s="14" t="s">
        <v>15</v>
      </c>
      <c r="D1466" s="14">
        <v>9</v>
      </c>
      <c r="E1466" s="14">
        <v>10.199999999999999</v>
      </c>
      <c r="F1466" s="153"/>
      <c r="G1466" s="492">
        <f>Tabla14914[[#This Row],[PPF (µmol/s)]]/Tabla14914[[#This Row],[Power use (W)]]</f>
        <v>1.1333333333333333</v>
      </c>
      <c r="H1466" s="197"/>
      <c r="I1466" s="197"/>
      <c r="J1466" s="197"/>
      <c r="K1466" s="197"/>
      <c r="L1466" s="197"/>
      <c r="M1466" s="197"/>
      <c r="N1466" s="6" t="s">
        <v>3090</v>
      </c>
      <c r="S1466" s="547"/>
      <c r="T1466" s="546" t="s">
        <v>3480</v>
      </c>
      <c r="U1466" s="546" t="s">
        <v>3465</v>
      </c>
      <c r="V1466" s="546">
        <v>400</v>
      </c>
      <c r="W1466" s="546">
        <v>920</v>
      </c>
      <c r="X1466" s="546"/>
      <c r="Y1466" s="492">
        <v>2.2999999999999998</v>
      </c>
      <c r="Z1466" s="197"/>
      <c r="AA1466" s="197"/>
      <c r="AB1466" s="197"/>
      <c r="AC1466" s="197"/>
      <c r="AD1466" s="197"/>
      <c r="AE1466" s="197"/>
      <c r="AF1466" s="562" t="s">
        <v>3449</v>
      </c>
    </row>
    <row r="1467" spans="1:32" hidden="1" x14ac:dyDescent="0.3">
      <c r="A1467" s="11" t="s">
        <v>2021</v>
      </c>
      <c r="B1467" s="13" t="s">
        <v>3092</v>
      </c>
      <c r="C1467" s="26" t="s">
        <v>2065</v>
      </c>
      <c r="D1467" s="13">
        <v>19</v>
      </c>
      <c r="E1467" s="13">
        <v>25</v>
      </c>
      <c r="F1467" s="154"/>
      <c r="G1467" s="492">
        <f>Tabla14914[[#This Row],[PPF (µmol/s)]]/Tabla14914[[#This Row],[Power use (W)]]</f>
        <v>1.3157894736842106</v>
      </c>
      <c r="H1467" s="197"/>
      <c r="I1467" s="197"/>
      <c r="J1467" s="197"/>
      <c r="K1467" s="197"/>
      <c r="L1467" s="197"/>
      <c r="M1467" s="197"/>
      <c r="N1467" s="114" t="s">
        <v>3090</v>
      </c>
      <c r="S1467" s="421"/>
      <c r="T1467" s="11" t="s">
        <v>3481</v>
      </c>
      <c r="U1467" s="11" t="s">
        <v>3465</v>
      </c>
      <c r="V1467" s="11">
        <v>500</v>
      </c>
      <c r="W1467" s="11">
        <v>1150</v>
      </c>
      <c r="X1467" s="11"/>
      <c r="Y1467" s="492">
        <v>2.2999999999999998</v>
      </c>
      <c r="Z1467" s="197"/>
      <c r="AA1467" s="197"/>
      <c r="AB1467" s="197"/>
      <c r="AC1467" s="197"/>
      <c r="AD1467" s="197"/>
      <c r="AE1467" s="197"/>
      <c r="AF1467" s="4" t="s">
        <v>3449</v>
      </c>
    </row>
    <row r="1468" spans="1:32" ht="18.600000000000001" hidden="1" thickBot="1" x14ac:dyDescent="0.4">
      <c r="A1468" s="56" t="s">
        <v>3093</v>
      </c>
      <c r="B1468" s="53"/>
      <c r="C1468" s="27"/>
      <c r="D1468" s="27"/>
      <c r="E1468" s="27"/>
      <c r="F1468" s="27"/>
      <c r="G1468" s="522"/>
      <c r="H1468" s="27"/>
      <c r="I1468" s="27"/>
      <c r="J1468" s="27"/>
      <c r="K1468" s="27"/>
      <c r="L1468" s="27"/>
      <c r="M1468" s="27"/>
      <c r="N1468" s="16"/>
      <c r="S1468" s="547"/>
      <c r="T1468" s="546" t="s">
        <v>3482</v>
      </c>
      <c r="U1468" s="546" t="s">
        <v>3465</v>
      </c>
      <c r="V1468" s="546">
        <v>200</v>
      </c>
      <c r="W1468" s="546">
        <v>460</v>
      </c>
      <c r="X1468" s="546"/>
      <c r="Y1468" s="492">
        <v>2.2999999999999998</v>
      </c>
      <c r="Z1468" s="197"/>
      <c r="AA1468" s="197"/>
      <c r="AB1468" s="197"/>
      <c r="AC1468" s="197"/>
      <c r="AD1468" s="197"/>
      <c r="AE1468" s="197"/>
      <c r="AF1468" s="562" t="s">
        <v>3452</v>
      </c>
    </row>
    <row r="1469" spans="1:32" hidden="1" x14ac:dyDescent="0.3">
      <c r="A1469" s="518" t="s">
        <v>3113</v>
      </c>
      <c r="B1469" s="14" t="s">
        <v>3095</v>
      </c>
      <c r="C1469" s="14" t="s">
        <v>2065</v>
      </c>
      <c r="D1469" s="14">
        <v>70</v>
      </c>
      <c r="E1469" s="14">
        <v>130</v>
      </c>
      <c r="F1469" s="14"/>
      <c r="G1469" s="492">
        <f>Tabla14914[[#This Row],[PPF (µmol/s)]]/Tabla14914[[#This Row],[Power use (W)]]</f>
        <v>1.8571428571428572</v>
      </c>
      <c r="H1469" s="197"/>
      <c r="I1469" s="197"/>
      <c r="J1469" s="197"/>
      <c r="K1469" s="197"/>
      <c r="L1469" s="197"/>
      <c r="M1469" s="197"/>
      <c r="N1469" s="6" t="s">
        <v>3094</v>
      </c>
      <c r="S1469" s="421"/>
      <c r="T1469" s="11" t="s">
        <v>3483</v>
      </c>
      <c r="U1469" s="11" t="s">
        <v>3465</v>
      </c>
      <c r="V1469" s="11">
        <v>300</v>
      </c>
      <c r="W1469" s="11">
        <v>690</v>
      </c>
      <c r="X1469" s="11"/>
      <c r="Y1469" s="492">
        <v>2.2999999999999998</v>
      </c>
      <c r="Z1469" s="197"/>
      <c r="AA1469" s="197"/>
      <c r="AB1469" s="197"/>
      <c r="AC1469" s="197"/>
      <c r="AD1469" s="197"/>
      <c r="AE1469" s="197"/>
      <c r="AF1469" s="4" t="s">
        <v>3452</v>
      </c>
    </row>
    <row r="1470" spans="1:32" hidden="1" x14ac:dyDescent="0.3">
      <c r="A1470" s="421" t="s">
        <v>3114</v>
      </c>
      <c r="B1470" s="11" t="s">
        <v>3096</v>
      </c>
      <c r="C1470" s="14" t="s">
        <v>2065</v>
      </c>
      <c r="D1470" s="11">
        <v>93</v>
      </c>
      <c r="E1470" s="11">
        <v>170</v>
      </c>
      <c r="F1470" s="11"/>
      <c r="G1470" s="492">
        <f>Tabla14914[[#This Row],[PPF (µmol/s)]]/Tabla14914[[#This Row],[Power use (W)]]</f>
        <v>1.8279569892473118</v>
      </c>
      <c r="H1470" s="197"/>
      <c r="I1470" s="197"/>
      <c r="J1470" s="197"/>
      <c r="K1470" s="197"/>
      <c r="L1470" s="197"/>
      <c r="M1470" s="197"/>
      <c r="N1470" s="6" t="s">
        <v>3094</v>
      </c>
      <c r="S1470" s="547"/>
      <c r="T1470" s="546" t="s">
        <v>3484</v>
      </c>
      <c r="U1470" s="546" t="s">
        <v>3465</v>
      </c>
      <c r="V1470" s="546">
        <v>400</v>
      </c>
      <c r="W1470" s="546">
        <v>920</v>
      </c>
      <c r="X1470" s="546"/>
      <c r="Y1470" s="492">
        <v>2.2999999999999998</v>
      </c>
      <c r="Z1470" s="197"/>
      <c r="AA1470" s="197"/>
      <c r="AB1470" s="197"/>
      <c r="AC1470" s="197"/>
      <c r="AD1470" s="197"/>
      <c r="AE1470" s="197"/>
      <c r="AF1470" s="562" t="s">
        <v>3452</v>
      </c>
    </row>
    <row r="1471" spans="1:32" hidden="1" x14ac:dyDescent="0.3">
      <c r="A1471" s="11" t="s">
        <v>2021</v>
      </c>
      <c r="B1471" s="11" t="s">
        <v>3097</v>
      </c>
      <c r="C1471" s="14" t="s">
        <v>2065</v>
      </c>
      <c r="D1471" s="11">
        <v>118</v>
      </c>
      <c r="E1471" s="11">
        <v>215</v>
      </c>
      <c r="F1471" s="11"/>
      <c r="G1471" s="492">
        <f>Tabla14914[[#This Row],[PPF (µmol/s)]]/Tabla14914[[#This Row],[Power use (W)]]</f>
        <v>1.8220338983050848</v>
      </c>
      <c r="H1471" s="197"/>
      <c r="I1471" s="197"/>
      <c r="J1471" s="197"/>
      <c r="K1471" s="197"/>
      <c r="L1471" s="197"/>
      <c r="M1471" s="197"/>
      <c r="N1471" s="6" t="s">
        <v>3094</v>
      </c>
      <c r="S1471" s="429"/>
      <c r="T1471" s="13" t="s">
        <v>3485</v>
      </c>
      <c r="U1471" s="13" t="s">
        <v>3465</v>
      </c>
      <c r="V1471" s="13">
        <v>500</v>
      </c>
      <c r="W1471" s="13">
        <v>1150</v>
      </c>
      <c r="X1471" s="13"/>
      <c r="Y1471" s="492">
        <v>2.2999999999999998</v>
      </c>
      <c r="Z1471" s="197"/>
      <c r="AA1471" s="197"/>
      <c r="AB1471" s="197"/>
      <c r="AC1471" s="197"/>
      <c r="AD1471" s="197"/>
      <c r="AE1471" s="197"/>
      <c r="AF1471" s="8" t="s">
        <v>3452</v>
      </c>
    </row>
    <row r="1472" spans="1:32" hidden="1" x14ac:dyDescent="0.3">
      <c r="A1472" s="429"/>
      <c r="B1472" s="13" t="s">
        <v>3098</v>
      </c>
      <c r="C1472" s="14" t="s">
        <v>424</v>
      </c>
      <c r="D1472" s="11">
        <v>140</v>
      </c>
      <c r="E1472" s="11">
        <v>260</v>
      </c>
      <c r="F1472" s="11"/>
      <c r="G1472" s="492">
        <f>Tabla14914[[#This Row],[PPF (µmol/s)]]/Tabla14914[[#This Row],[Power use (W)]]</f>
        <v>1.8571428571428572</v>
      </c>
      <c r="H1472" s="197"/>
      <c r="I1472" s="197"/>
      <c r="J1472" s="197"/>
      <c r="K1472" s="197"/>
      <c r="L1472" s="197"/>
      <c r="M1472" s="197"/>
      <c r="N1472" s="6" t="s">
        <v>3094</v>
      </c>
    </row>
    <row r="1473" spans="1:32" hidden="1" x14ac:dyDescent="0.3">
      <c r="A1473" s="421"/>
      <c r="B1473" s="11" t="s">
        <v>3099</v>
      </c>
      <c r="C1473" s="14" t="s">
        <v>424</v>
      </c>
      <c r="D1473" s="11">
        <v>186</v>
      </c>
      <c r="E1473" s="11">
        <v>340</v>
      </c>
      <c r="F1473" s="11"/>
      <c r="G1473" s="492">
        <f>Tabla14914[[#This Row],[PPF (µmol/s)]]/Tabla14914[[#This Row],[Power use (W)]]</f>
        <v>1.8279569892473118</v>
      </c>
      <c r="H1473" s="197"/>
      <c r="I1473" s="197"/>
      <c r="J1473" s="197"/>
      <c r="K1473" s="197"/>
      <c r="L1473" s="197"/>
      <c r="M1473" s="197"/>
      <c r="N1473" s="6" t="s">
        <v>3094</v>
      </c>
    </row>
    <row r="1474" spans="1:32" hidden="1" x14ac:dyDescent="0.3">
      <c r="A1474" s="421"/>
      <c r="B1474" s="11" t="s">
        <v>3100</v>
      </c>
      <c r="C1474" s="14" t="s">
        <v>424</v>
      </c>
      <c r="D1474" s="11">
        <v>235</v>
      </c>
      <c r="E1474" s="11">
        <v>430</v>
      </c>
      <c r="F1474" s="11"/>
      <c r="G1474" s="492">
        <f>Tabla14914[[#This Row],[PPF (µmol/s)]]/Tabla14914[[#This Row],[Power use (W)]]</f>
        <v>1.8297872340425532</v>
      </c>
      <c r="H1474" s="197"/>
      <c r="I1474" s="197"/>
      <c r="J1474" s="197"/>
      <c r="K1474" s="197"/>
      <c r="L1474" s="197"/>
      <c r="M1474" s="197"/>
      <c r="N1474" s="6" t="s">
        <v>3094</v>
      </c>
    </row>
    <row r="1475" spans="1:32" hidden="1" x14ac:dyDescent="0.3">
      <c r="A1475" s="421"/>
      <c r="B1475" s="11" t="s">
        <v>3101</v>
      </c>
      <c r="C1475" s="11" t="s">
        <v>428</v>
      </c>
      <c r="D1475" s="11">
        <v>280</v>
      </c>
      <c r="E1475" s="11">
        <v>520</v>
      </c>
      <c r="F1475" s="11"/>
      <c r="G1475" s="492">
        <f>Tabla14914[[#This Row],[PPF (µmol/s)]]/Tabla14914[[#This Row],[Power use (W)]]</f>
        <v>1.8571428571428572</v>
      </c>
      <c r="H1475" s="197"/>
      <c r="I1475" s="197"/>
      <c r="J1475" s="197"/>
      <c r="K1475" s="197"/>
      <c r="L1475" s="197"/>
      <c r="M1475" s="197"/>
      <c r="N1475" s="6" t="s">
        <v>3094</v>
      </c>
    </row>
    <row r="1476" spans="1:32" hidden="1" x14ac:dyDescent="0.3">
      <c r="A1476" s="421"/>
      <c r="B1476" s="11" t="s">
        <v>3102</v>
      </c>
      <c r="C1476" s="11" t="s">
        <v>428</v>
      </c>
      <c r="D1476" s="11">
        <v>370</v>
      </c>
      <c r="E1476" s="11">
        <v>680</v>
      </c>
      <c r="F1476" s="11"/>
      <c r="G1476" s="492">
        <f>Tabla14914[[#This Row],[PPF (µmol/s)]]/Tabla14914[[#This Row],[Power use (W)]]</f>
        <v>1.8378378378378379</v>
      </c>
      <c r="H1476" s="197"/>
      <c r="I1476" s="197"/>
      <c r="J1476" s="197"/>
      <c r="K1476" s="197"/>
      <c r="L1476" s="197"/>
      <c r="M1476" s="197"/>
      <c r="N1476" s="6" t="s">
        <v>3094</v>
      </c>
      <c r="S1476" s="596"/>
      <c r="T1476" s="546" t="s">
        <v>965</v>
      </c>
      <c r="U1476" s="546" t="s">
        <v>962</v>
      </c>
      <c r="V1476" s="546">
        <v>64</v>
      </c>
      <c r="W1476" s="546">
        <v>175</v>
      </c>
      <c r="X1476" s="546">
        <v>2.7</v>
      </c>
      <c r="Y1476" s="215">
        <v>2.734375</v>
      </c>
      <c r="Z1476" s="197"/>
      <c r="AA1476" s="197"/>
      <c r="AB1476" s="197"/>
      <c r="AC1476" s="197"/>
      <c r="AD1476" s="226">
        <v>2.734375</v>
      </c>
      <c r="AE1476" s="226"/>
      <c r="AF1476" s="564"/>
    </row>
    <row r="1477" spans="1:32" hidden="1" x14ac:dyDescent="0.3">
      <c r="A1477" s="421"/>
      <c r="B1477" s="11" t="s">
        <v>3103</v>
      </c>
      <c r="C1477" s="11" t="s">
        <v>428</v>
      </c>
      <c r="D1477" s="11">
        <v>470</v>
      </c>
      <c r="E1477" s="11">
        <v>860</v>
      </c>
      <c r="F1477" s="11"/>
      <c r="G1477" s="492">
        <f>Tabla14914[[#This Row],[PPF (µmol/s)]]/Tabla14914[[#This Row],[Power use (W)]]</f>
        <v>1.8297872340425532</v>
      </c>
      <c r="H1477" s="197"/>
      <c r="I1477" s="197"/>
      <c r="J1477" s="197"/>
      <c r="K1477" s="197"/>
      <c r="L1477" s="197"/>
      <c r="M1477" s="197"/>
      <c r="N1477" s="6" t="s">
        <v>3094</v>
      </c>
      <c r="S1477" s="5"/>
      <c r="T1477" s="11" t="s">
        <v>964</v>
      </c>
      <c r="U1477" s="11" t="s">
        <v>963</v>
      </c>
      <c r="V1477" s="11">
        <v>79</v>
      </c>
      <c r="W1477" s="11">
        <v>220</v>
      </c>
      <c r="X1477" s="11">
        <v>2.8</v>
      </c>
      <c r="Y1477" s="215">
        <v>2.7848101265822787</v>
      </c>
      <c r="Z1477" s="197"/>
      <c r="AA1477" s="197"/>
      <c r="AB1477" s="197"/>
      <c r="AC1477" s="197"/>
      <c r="AD1477" s="226">
        <v>2.7848101265822787</v>
      </c>
      <c r="AE1477" s="226"/>
      <c r="AF1477" s="4"/>
    </row>
    <row r="1478" spans="1:32" hidden="1" x14ac:dyDescent="0.3">
      <c r="A1478" s="421"/>
      <c r="B1478" s="11" t="s">
        <v>3104</v>
      </c>
      <c r="C1478" s="11" t="s">
        <v>424</v>
      </c>
      <c r="D1478" s="11">
        <v>100</v>
      </c>
      <c r="E1478" s="11">
        <v>160</v>
      </c>
      <c r="F1478" s="11"/>
      <c r="G1478" s="492">
        <f>Tabla14914[[#This Row],[PPF (µmol/s)]]/Tabla14914[[#This Row],[Power use (W)]]</f>
        <v>1.6</v>
      </c>
      <c r="H1478" s="197"/>
      <c r="I1478" s="197"/>
      <c r="J1478" s="197"/>
      <c r="K1478" s="197"/>
      <c r="L1478" s="197"/>
      <c r="M1478" s="197"/>
      <c r="N1478" s="6" t="s">
        <v>3108</v>
      </c>
      <c r="S1478" s="562"/>
      <c r="T1478" s="546" t="s">
        <v>966</v>
      </c>
      <c r="U1478" s="546" t="s">
        <v>968</v>
      </c>
      <c r="V1478" s="546">
        <v>81</v>
      </c>
      <c r="W1478" s="546">
        <v>240</v>
      </c>
      <c r="X1478" s="546">
        <v>3</v>
      </c>
      <c r="Y1478" s="215">
        <v>2.9629629629629628</v>
      </c>
      <c r="Z1478" s="197"/>
      <c r="AA1478" s="197"/>
      <c r="AB1478" s="197"/>
      <c r="AC1478" s="197"/>
      <c r="AD1478" s="226">
        <v>2.9629629629629628</v>
      </c>
      <c r="AE1478" s="226"/>
      <c r="AF1478" s="564"/>
    </row>
    <row r="1479" spans="1:32" hidden="1" x14ac:dyDescent="0.3">
      <c r="A1479" s="421"/>
      <c r="B1479" s="11" t="s">
        <v>3105</v>
      </c>
      <c r="C1479" s="11" t="s">
        <v>424</v>
      </c>
      <c r="D1479" s="11">
        <v>150</v>
      </c>
      <c r="E1479" s="11">
        <v>240</v>
      </c>
      <c r="F1479" s="11"/>
      <c r="G1479" s="492">
        <f>Tabla14914[[#This Row],[PPF (µmol/s)]]/Tabla14914[[#This Row],[Power use (W)]]</f>
        <v>1.6</v>
      </c>
      <c r="H1479" s="197"/>
      <c r="I1479" s="197"/>
      <c r="J1479" s="197"/>
      <c r="K1479" s="197"/>
      <c r="L1479" s="197"/>
      <c r="M1479" s="197"/>
      <c r="N1479" s="6" t="s">
        <v>3108</v>
      </c>
      <c r="S1479" s="4"/>
      <c r="T1479" s="11" t="s">
        <v>967</v>
      </c>
      <c r="U1479" s="11" t="s">
        <v>969</v>
      </c>
      <c r="V1479" s="11">
        <v>100</v>
      </c>
      <c r="W1479" s="11">
        <v>300</v>
      </c>
      <c r="X1479" s="11">
        <v>3</v>
      </c>
      <c r="Y1479" s="215">
        <v>3</v>
      </c>
      <c r="Z1479" s="197"/>
      <c r="AA1479" s="197"/>
      <c r="AB1479" s="197"/>
      <c r="AC1479" s="197"/>
      <c r="AD1479" s="226"/>
      <c r="AE1479" s="226">
        <v>3</v>
      </c>
      <c r="AF1479" s="4"/>
    </row>
    <row r="1480" spans="1:32" hidden="1" x14ac:dyDescent="0.3">
      <c r="A1480" s="421"/>
      <c r="B1480" s="11" t="s">
        <v>3106</v>
      </c>
      <c r="C1480" s="11" t="s">
        <v>424</v>
      </c>
      <c r="D1480" s="11">
        <v>200</v>
      </c>
      <c r="E1480" s="11">
        <v>320</v>
      </c>
      <c r="F1480" s="11"/>
      <c r="G1480" s="492">
        <f>Tabla14914[[#This Row],[PPF (µmol/s)]]/Tabla14914[[#This Row],[Power use (W)]]</f>
        <v>1.6</v>
      </c>
      <c r="H1480" s="197"/>
      <c r="I1480" s="197"/>
      <c r="J1480" s="197"/>
      <c r="K1480" s="197"/>
      <c r="L1480" s="197"/>
      <c r="M1480" s="197"/>
      <c r="N1480" s="6" t="s">
        <v>3108</v>
      </c>
      <c r="S1480" s="4"/>
      <c r="T1480" s="11" t="s">
        <v>146</v>
      </c>
      <c r="U1480" s="11" t="s">
        <v>168</v>
      </c>
      <c r="V1480" s="11">
        <v>144</v>
      </c>
      <c r="W1480" s="619"/>
      <c r="X1480" s="619"/>
      <c r="Y1480" s="625">
        <v>0</v>
      </c>
      <c r="Z1480" s="621"/>
      <c r="AA1480" s="621"/>
      <c r="AB1480" s="621"/>
      <c r="AC1480" s="621"/>
      <c r="AD1480" s="621"/>
      <c r="AE1480" s="621"/>
      <c r="AF1480" s="20" t="s">
        <v>1056</v>
      </c>
    </row>
    <row r="1481" spans="1:32" hidden="1" x14ac:dyDescent="0.3">
      <c r="A1481" s="421"/>
      <c r="B1481" s="11" t="s">
        <v>3107</v>
      </c>
      <c r="C1481" s="11" t="s">
        <v>424</v>
      </c>
      <c r="D1481" s="11">
        <v>250</v>
      </c>
      <c r="E1481" s="11">
        <v>400</v>
      </c>
      <c r="F1481" s="11"/>
      <c r="G1481" s="492">
        <f>Tabla14914[[#This Row],[PPF (µmol/s)]]/Tabla14914[[#This Row],[Power use (W)]]</f>
        <v>1.6</v>
      </c>
      <c r="H1481" s="197"/>
      <c r="I1481" s="197"/>
      <c r="J1481" s="197"/>
      <c r="K1481" s="197"/>
      <c r="L1481" s="197"/>
      <c r="M1481" s="197"/>
      <c r="N1481" s="6" t="s">
        <v>3108</v>
      </c>
      <c r="S1481" s="562"/>
      <c r="T1481" s="546" t="s">
        <v>159</v>
      </c>
      <c r="U1481" s="546" t="s">
        <v>2081</v>
      </c>
      <c r="V1481" s="546">
        <v>260</v>
      </c>
      <c r="W1481" s="546">
        <v>624</v>
      </c>
      <c r="X1481" s="546">
        <v>2.4</v>
      </c>
      <c r="Y1481" s="215">
        <v>2.4</v>
      </c>
      <c r="Z1481" s="621"/>
      <c r="AA1481" s="621"/>
      <c r="AB1481" s="621"/>
      <c r="AC1481" s="622">
        <v>2.4</v>
      </c>
      <c r="AD1481" s="621"/>
      <c r="AE1481" s="621"/>
      <c r="AF1481" s="564"/>
    </row>
    <row r="1482" spans="1:32" hidden="1" x14ac:dyDescent="0.3">
      <c r="A1482" s="421"/>
      <c r="B1482" s="11" t="s">
        <v>3109</v>
      </c>
      <c r="C1482" s="11" t="s">
        <v>3110</v>
      </c>
      <c r="D1482" s="11">
        <v>35</v>
      </c>
      <c r="E1482" s="11">
        <v>66</v>
      </c>
      <c r="F1482" s="11"/>
      <c r="G1482" s="492">
        <f>Tabla14914[[#This Row],[PPF (µmol/s)]]/Tabla14914[[#This Row],[Power use (W)]]</f>
        <v>1.8857142857142857</v>
      </c>
      <c r="H1482" s="197"/>
      <c r="I1482" s="197"/>
      <c r="J1482" s="197"/>
      <c r="K1482" s="197"/>
      <c r="L1482" s="197"/>
      <c r="M1482" s="197"/>
      <c r="N1482" s="6" t="s">
        <v>3111</v>
      </c>
      <c r="S1482" s="569" t="s">
        <v>2019</v>
      </c>
      <c r="T1482" s="546" t="s">
        <v>1065</v>
      </c>
      <c r="U1482" s="546" t="s">
        <v>168</v>
      </c>
      <c r="V1482" s="546">
        <v>53.5</v>
      </c>
      <c r="W1482" s="546">
        <v>160</v>
      </c>
      <c r="X1482" s="546">
        <v>3</v>
      </c>
      <c r="Y1482" s="215">
        <v>2.9906542056074765</v>
      </c>
      <c r="Z1482" s="197"/>
      <c r="AA1482" s="197"/>
      <c r="AB1482" s="197"/>
      <c r="AC1482" s="197"/>
      <c r="AD1482" s="226">
        <v>2.9906542056074765</v>
      </c>
      <c r="AE1482" s="197"/>
      <c r="AF1482" s="564" t="s">
        <v>169</v>
      </c>
    </row>
    <row r="1483" spans="1:32" hidden="1" x14ac:dyDescent="0.3">
      <c r="A1483" s="429"/>
      <c r="B1483" s="13" t="s">
        <v>3112</v>
      </c>
      <c r="C1483" s="13" t="s">
        <v>3110</v>
      </c>
      <c r="D1483" s="13">
        <v>35</v>
      </c>
      <c r="E1483" s="13">
        <v>66</v>
      </c>
      <c r="F1483" s="13"/>
      <c r="G1483" s="492">
        <f>Tabla14914[[#This Row],[PPF (µmol/s)]]/Tabla14914[[#This Row],[Power use (W)]]</f>
        <v>1.8857142857142857</v>
      </c>
      <c r="H1483" s="197"/>
      <c r="I1483" s="197"/>
      <c r="J1483" s="197"/>
      <c r="K1483" s="197"/>
      <c r="L1483" s="197"/>
      <c r="M1483" s="197"/>
      <c r="N1483" s="114" t="s">
        <v>3111</v>
      </c>
      <c r="S1483" s="4"/>
      <c r="T1483" s="11" t="s">
        <v>1066</v>
      </c>
      <c r="U1483" s="11" t="s">
        <v>1067</v>
      </c>
      <c r="V1483" s="11">
        <v>320</v>
      </c>
      <c r="W1483" s="11">
        <v>960</v>
      </c>
      <c r="X1483" s="11">
        <v>3</v>
      </c>
      <c r="Y1483" s="215">
        <v>3</v>
      </c>
      <c r="Z1483" s="197"/>
      <c r="AA1483" s="197"/>
      <c r="AB1483" s="197"/>
      <c r="AC1483" s="197"/>
      <c r="AD1483" s="197"/>
      <c r="AE1483" s="226">
        <v>3</v>
      </c>
      <c r="AF1483" s="20" t="s">
        <v>169</v>
      </c>
    </row>
    <row r="1484" spans="1:32" ht="18.600000000000001" hidden="1" thickBot="1" x14ac:dyDescent="0.4">
      <c r="A1484" s="56" t="s">
        <v>3117</v>
      </c>
      <c r="B1484" s="53"/>
      <c r="C1484" s="27"/>
      <c r="D1484" s="27"/>
      <c r="E1484" s="27"/>
      <c r="F1484" s="27"/>
      <c r="G1484" s="522"/>
      <c r="H1484" s="27"/>
      <c r="I1484" s="27"/>
      <c r="J1484" s="27"/>
      <c r="K1484" s="27"/>
      <c r="L1484" s="27"/>
      <c r="M1484" s="27"/>
      <c r="N1484" s="16"/>
      <c r="S1484" s="581" t="s">
        <v>410</v>
      </c>
      <c r="T1484" s="580" t="s">
        <v>377</v>
      </c>
      <c r="U1484" s="580" t="s">
        <v>168</v>
      </c>
      <c r="V1484" s="623">
        <v>70</v>
      </c>
      <c r="W1484" s="623">
        <v>97.8</v>
      </c>
      <c r="X1484" s="623">
        <v>1.4</v>
      </c>
      <c r="Y1484" s="234">
        <v>1.397142857142857</v>
      </c>
      <c r="Z1484" s="207"/>
      <c r="AA1484" s="236">
        <v>1.397142857142857</v>
      </c>
      <c r="AB1484" s="207"/>
      <c r="AC1484" s="207"/>
      <c r="AD1484" s="207"/>
      <c r="AE1484" s="207"/>
      <c r="AF1484" s="624" t="s">
        <v>1163</v>
      </c>
    </row>
    <row r="1485" spans="1:32" hidden="1" x14ac:dyDescent="0.3">
      <c r="A1485" s="426" t="s">
        <v>3120</v>
      </c>
      <c r="B1485" s="14" t="s">
        <v>3115</v>
      </c>
      <c r="C1485" s="14" t="s">
        <v>2065</v>
      </c>
      <c r="D1485" s="14">
        <v>96</v>
      </c>
      <c r="E1485" s="14"/>
      <c r="F1485" s="169">
        <v>2</v>
      </c>
      <c r="G1485" s="260">
        <f>Tabla14914[[#This Row],[PPF (µmol/s)]]/Tabla14914[[#This Row],[Power use (W)]]</f>
        <v>0</v>
      </c>
      <c r="H1485" s="197"/>
      <c r="I1485" s="197"/>
      <c r="J1485" s="197"/>
      <c r="K1485" s="197">
        <v>2</v>
      </c>
      <c r="L1485" s="197"/>
      <c r="M1485" s="197"/>
      <c r="N1485" s="6"/>
      <c r="S1485" s="11" t="s">
        <v>411</v>
      </c>
      <c r="T1485" s="11" t="s">
        <v>378</v>
      </c>
      <c r="U1485" s="11" t="s">
        <v>168</v>
      </c>
      <c r="V1485" s="96">
        <v>140</v>
      </c>
      <c r="W1485" s="96">
        <v>195.5</v>
      </c>
      <c r="X1485" s="96">
        <v>1.4</v>
      </c>
      <c r="Y1485" s="234">
        <v>1.3964285714285714</v>
      </c>
      <c r="Z1485" s="207"/>
      <c r="AA1485" s="236">
        <v>1.3964285714285714</v>
      </c>
      <c r="AB1485" s="207"/>
      <c r="AC1485" s="207"/>
      <c r="AD1485" s="207"/>
      <c r="AE1485" s="207"/>
      <c r="AF1485" s="66" t="s">
        <v>1163</v>
      </c>
    </row>
    <row r="1486" spans="1:32" hidden="1" x14ac:dyDescent="0.3">
      <c r="A1486" s="421" t="s">
        <v>3121</v>
      </c>
      <c r="B1486" s="11" t="s">
        <v>3116</v>
      </c>
      <c r="C1486" s="14" t="s">
        <v>2065</v>
      </c>
      <c r="D1486" s="14">
        <v>61</v>
      </c>
      <c r="E1486" s="14"/>
      <c r="F1486" s="169">
        <v>2</v>
      </c>
      <c r="G1486" s="260">
        <f>Tabla14914[[#This Row],[PPF (µmol/s)]]/Tabla14914[[#This Row],[Power use (W)]]</f>
        <v>0</v>
      </c>
      <c r="H1486" s="197"/>
      <c r="I1486" s="197"/>
      <c r="J1486" s="197"/>
      <c r="K1486" s="197">
        <v>2</v>
      </c>
      <c r="L1486" s="197"/>
      <c r="M1486" s="197"/>
      <c r="N1486" s="6"/>
      <c r="S1486" s="624"/>
      <c r="T1486" s="623" t="s">
        <v>525</v>
      </c>
      <c r="U1486" s="623" t="s">
        <v>168</v>
      </c>
      <c r="V1486" s="623">
        <v>100</v>
      </c>
      <c r="W1486" s="619"/>
      <c r="X1486" s="619"/>
      <c r="Y1486" s="626">
        <v>0</v>
      </c>
      <c r="Z1486" s="621"/>
      <c r="AA1486" s="621"/>
      <c r="AB1486" s="621"/>
      <c r="AC1486" s="621"/>
      <c r="AD1486" s="621"/>
      <c r="AE1486" s="621"/>
      <c r="AF1486" s="624" t="s">
        <v>526</v>
      </c>
    </row>
    <row r="1487" spans="1:32" hidden="1" x14ac:dyDescent="0.3">
      <c r="A1487" s="280" t="s">
        <v>2019</v>
      </c>
      <c r="B1487" s="11" t="s">
        <v>3118</v>
      </c>
      <c r="C1487" s="14" t="s">
        <v>2065</v>
      </c>
      <c r="D1487" s="14">
        <v>48</v>
      </c>
      <c r="E1487" s="14"/>
      <c r="F1487" s="169">
        <v>2</v>
      </c>
      <c r="G1487" s="260">
        <f>Tabla14914[[#This Row],[PPF (µmol/s)]]/Tabla14914[[#This Row],[Power use (W)]]</f>
        <v>0</v>
      </c>
      <c r="H1487" s="197"/>
      <c r="I1487" s="197"/>
      <c r="J1487" s="197"/>
      <c r="K1487" s="197">
        <v>2</v>
      </c>
      <c r="L1487" s="197"/>
      <c r="M1487" s="197"/>
      <c r="N1487" s="6"/>
      <c r="S1487" s="562"/>
      <c r="T1487" s="623" t="s">
        <v>617</v>
      </c>
      <c r="U1487" s="623" t="s">
        <v>168</v>
      </c>
      <c r="V1487" s="623">
        <v>150</v>
      </c>
      <c r="W1487" s="623">
        <v>415</v>
      </c>
      <c r="X1487" s="623">
        <v>2.8</v>
      </c>
      <c r="Y1487" s="234">
        <v>2.7666666666666666</v>
      </c>
      <c r="Z1487" s="207"/>
      <c r="AA1487" s="207"/>
      <c r="AB1487" s="236"/>
      <c r="AC1487" s="236"/>
      <c r="AD1487" s="236">
        <v>2.7666666666666666</v>
      </c>
      <c r="AE1487" s="207"/>
      <c r="AF1487" s="624" t="s">
        <v>1203</v>
      </c>
    </row>
    <row r="1488" spans="1:32" hidden="1" x14ac:dyDescent="0.3">
      <c r="A1488" s="429"/>
      <c r="B1488" s="13" t="s">
        <v>3119</v>
      </c>
      <c r="C1488" s="26" t="s">
        <v>98</v>
      </c>
      <c r="D1488" s="26">
        <v>32</v>
      </c>
      <c r="E1488" s="26"/>
      <c r="F1488" s="265">
        <v>2</v>
      </c>
      <c r="G1488" s="260">
        <f>Tabla14914[[#This Row],[PPF (µmol/s)]]/Tabla14914[[#This Row],[Power use (W)]]</f>
        <v>0</v>
      </c>
      <c r="H1488" s="197"/>
      <c r="I1488" s="197"/>
      <c r="J1488" s="197"/>
      <c r="K1488" s="197">
        <v>2</v>
      </c>
      <c r="L1488" s="197"/>
      <c r="M1488" s="197"/>
      <c r="N1488" s="8"/>
      <c r="S1488" s="4"/>
      <c r="T1488" s="96" t="s">
        <v>618</v>
      </c>
      <c r="U1488" s="96" t="s">
        <v>168</v>
      </c>
      <c r="V1488" s="96">
        <v>150</v>
      </c>
      <c r="W1488" s="96">
        <v>415</v>
      </c>
      <c r="X1488" s="96">
        <v>2.8</v>
      </c>
      <c r="Y1488" s="234">
        <v>2.7666666666666666</v>
      </c>
      <c r="Z1488" s="207"/>
      <c r="AA1488" s="207"/>
      <c r="AB1488" s="236"/>
      <c r="AC1488" s="236"/>
      <c r="AD1488" s="236">
        <v>2.7666666666666666</v>
      </c>
      <c r="AE1488" s="207"/>
      <c r="AF1488" s="66" t="s">
        <v>1203</v>
      </c>
    </row>
    <row r="1489" spans="1:32" ht="18.600000000000001" hidden="1" thickBot="1" x14ac:dyDescent="0.4">
      <c r="A1489" s="56" t="s">
        <v>3122</v>
      </c>
      <c r="B1489" s="53"/>
      <c r="C1489" s="27"/>
      <c r="D1489" s="27"/>
      <c r="E1489" s="27"/>
      <c r="F1489" s="27"/>
      <c r="G1489" s="522"/>
      <c r="H1489" s="27"/>
      <c r="I1489" s="27"/>
      <c r="J1489" s="27"/>
      <c r="K1489" s="27"/>
      <c r="L1489" s="27"/>
      <c r="M1489" s="27"/>
      <c r="N1489" s="16"/>
      <c r="S1489" s="562"/>
      <c r="T1489" s="623" t="s">
        <v>620</v>
      </c>
      <c r="U1489" s="623" t="s">
        <v>168</v>
      </c>
      <c r="V1489" s="623">
        <v>150</v>
      </c>
      <c r="W1489" s="623">
        <v>357</v>
      </c>
      <c r="X1489" s="623">
        <v>2.4</v>
      </c>
      <c r="Y1489" s="234">
        <v>2.38</v>
      </c>
      <c r="Z1489" s="207"/>
      <c r="AA1489" s="207"/>
      <c r="AB1489" s="236"/>
      <c r="AC1489" s="236">
        <v>2.38</v>
      </c>
      <c r="AD1489" s="236"/>
      <c r="AE1489" s="207"/>
      <c r="AF1489" s="624" t="s">
        <v>1204</v>
      </c>
    </row>
    <row r="1490" spans="1:32" hidden="1" x14ac:dyDescent="0.3">
      <c r="A1490" s="426" t="s">
        <v>3127</v>
      </c>
      <c r="B1490" s="14" t="s">
        <v>3123</v>
      </c>
      <c r="C1490" s="14" t="s">
        <v>424</v>
      </c>
      <c r="D1490" s="14">
        <v>200</v>
      </c>
      <c r="E1490" s="14">
        <v>480</v>
      </c>
      <c r="F1490" s="14">
        <v>2.4</v>
      </c>
      <c r="G1490" s="493">
        <f>Tabla14914[[#This Row],[PPF (µmol/s)]]/Tabla14914[[#This Row],[Power use (W)]]</f>
        <v>2.4</v>
      </c>
      <c r="H1490" s="197"/>
      <c r="I1490" s="197"/>
      <c r="J1490" s="197"/>
      <c r="K1490" s="197">
        <v>2.4</v>
      </c>
      <c r="L1490" s="197"/>
      <c r="M1490" s="197"/>
      <c r="N1490" s="6"/>
      <c r="S1490" s="4"/>
      <c r="T1490" s="96" t="s">
        <v>619</v>
      </c>
      <c r="U1490" s="96" t="s">
        <v>168</v>
      </c>
      <c r="V1490" s="96">
        <v>150</v>
      </c>
      <c r="W1490" s="96">
        <v>357</v>
      </c>
      <c r="X1490" s="96">
        <v>2.4</v>
      </c>
      <c r="Y1490" s="234">
        <v>2.38</v>
      </c>
      <c r="Z1490" s="207"/>
      <c r="AA1490" s="207"/>
      <c r="AB1490" s="236"/>
      <c r="AC1490" s="236">
        <v>2.38</v>
      </c>
      <c r="AD1490" s="236"/>
      <c r="AE1490" s="207"/>
      <c r="AF1490" s="66" t="s">
        <v>1205</v>
      </c>
    </row>
    <row r="1491" spans="1:32" hidden="1" x14ac:dyDescent="0.3">
      <c r="A1491" s="421" t="s">
        <v>3128</v>
      </c>
      <c r="B1491" s="11" t="s">
        <v>3124</v>
      </c>
      <c r="C1491" s="14" t="s">
        <v>424</v>
      </c>
      <c r="D1491" s="14">
        <v>150</v>
      </c>
      <c r="E1491" s="14">
        <v>360</v>
      </c>
      <c r="F1491" s="14">
        <v>2.4</v>
      </c>
      <c r="G1491" s="493">
        <f>Tabla14914[[#This Row],[PPF (µmol/s)]]/Tabla14914[[#This Row],[Power use (W)]]</f>
        <v>2.4</v>
      </c>
      <c r="H1491" s="197"/>
      <c r="I1491" s="197"/>
      <c r="J1491" s="197"/>
      <c r="K1491" s="197">
        <v>2.4</v>
      </c>
      <c r="L1491" s="197"/>
      <c r="M1491" s="197"/>
      <c r="N1491" s="4"/>
      <c r="S1491" s="562"/>
      <c r="T1491" s="623" t="s">
        <v>621</v>
      </c>
      <c r="U1491" s="623" t="s">
        <v>168</v>
      </c>
      <c r="V1491" s="623">
        <v>150</v>
      </c>
      <c r="W1491" s="623">
        <v>400</v>
      </c>
      <c r="X1491" s="623">
        <v>2.7</v>
      </c>
      <c r="Y1491" s="234">
        <v>2.6666666666666665</v>
      </c>
      <c r="Z1491" s="207"/>
      <c r="AA1491" s="207"/>
      <c r="AB1491" s="236"/>
      <c r="AC1491" s="236"/>
      <c r="AD1491" s="236">
        <v>2.6666666666666665</v>
      </c>
      <c r="AE1491" s="207"/>
      <c r="AF1491" s="624" t="s">
        <v>1206</v>
      </c>
    </row>
    <row r="1492" spans="1:32" hidden="1" x14ac:dyDescent="0.3">
      <c r="A1492" s="280" t="s">
        <v>2019</v>
      </c>
      <c r="B1492" s="11" t="s">
        <v>3125</v>
      </c>
      <c r="C1492" s="14" t="s">
        <v>424</v>
      </c>
      <c r="D1492" s="14">
        <v>100</v>
      </c>
      <c r="E1492" s="14">
        <v>240</v>
      </c>
      <c r="F1492" s="14">
        <v>2.4</v>
      </c>
      <c r="G1492" s="493">
        <f>Tabla14914[[#This Row],[PPF (µmol/s)]]/Tabla14914[[#This Row],[Power use (W)]]</f>
        <v>2.4</v>
      </c>
      <c r="H1492" s="197"/>
      <c r="I1492" s="197"/>
      <c r="J1492" s="197"/>
      <c r="K1492" s="197">
        <v>2.4</v>
      </c>
      <c r="L1492" s="197"/>
      <c r="M1492" s="197"/>
      <c r="N1492" s="4"/>
      <c r="S1492" s="4"/>
      <c r="T1492" s="96" t="s">
        <v>622</v>
      </c>
      <c r="U1492" s="96" t="s">
        <v>168</v>
      </c>
      <c r="V1492" s="96">
        <v>150</v>
      </c>
      <c r="W1492" s="96">
        <v>400</v>
      </c>
      <c r="X1492" s="96">
        <v>2.7</v>
      </c>
      <c r="Y1492" s="234">
        <v>2.6666666666666665</v>
      </c>
      <c r="Z1492" s="207"/>
      <c r="AA1492" s="207"/>
      <c r="AB1492" s="236"/>
      <c r="AC1492" s="236"/>
      <c r="AD1492" s="236">
        <v>2.6666666666666665</v>
      </c>
      <c r="AE1492" s="207"/>
      <c r="AF1492" s="66" t="s">
        <v>1206</v>
      </c>
    </row>
    <row r="1493" spans="1:32" hidden="1" x14ac:dyDescent="0.3">
      <c r="A1493" s="429"/>
      <c r="B1493" s="13" t="s">
        <v>3126</v>
      </c>
      <c r="C1493" s="26" t="s">
        <v>98</v>
      </c>
      <c r="D1493" s="26">
        <v>50</v>
      </c>
      <c r="E1493" s="26">
        <v>120</v>
      </c>
      <c r="F1493" s="26">
        <v>2.4</v>
      </c>
      <c r="G1493" s="493">
        <f>Tabla14914[[#This Row],[PPF (µmol/s)]]/Tabla14914[[#This Row],[Power use (W)]]</f>
        <v>2.4</v>
      </c>
      <c r="H1493" s="197"/>
      <c r="I1493" s="197"/>
      <c r="J1493" s="197"/>
      <c r="K1493" s="197">
        <v>2.4</v>
      </c>
      <c r="L1493" s="197"/>
      <c r="M1493" s="197"/>
      <c r="N1493" s="8"/>
      <c r="S1493" s="4"/>
      <c r="T1493" s="96" t="s">
        <v>663</v>
      </c>
      <c r="U1493" s="96" t="s">
        <v>168</v>
      </c>
      <c r="V1493" s="96">
        <v>60</v>
      </c>
      <c r="W1493" s="96">
        <v>136</v>
      </c>
      <c r="X1493" s="96">
        <v>2.2999999999999998</v>
      </c>
      <c r="Y1493" s="234">
        <v>2.2666666666666666</v>
      </c>
      <c r="Z1493" s="207"/>
      <c r="AA1493" s="207"/>
      <c r="AB1493" s="207"/>
      <c r="AC1493" s="236">
        <v>2.2666666666666666</v>
      </c>
      <c r="AD1493" s="236"/>
      <c r="AE1493" s="207"/>
      <c r="AF1493" s="66" t="s">
        <v>2664</v>
      </c>
    </row>
    <row r="1494" spans="1:32" ht="18.600000000000001" hidden="1" thickBot="1" x14ac:dyDescent="0.4">
      <c r="A1494" s="56" t="s">
        <v>3130</v>
      </c>
      <c r="B1494" s="53"/>
      <c r="C1494" s="27"/>
      <c r="D1494" s="27"/>
      <c r="E1494" s="27"/>
      <c r="F1494" s="27"/>
      <c r="G1494" s="522"/>
      <c r="H1494" s="27"/>
      <c r="I1494" s="27"/>
      <c r="J1494" s="27"/>
      <c r="K1494" s="27"/>
      <c r="L1494" s="27"/>
      <c r="M1494" s="27"/>
      <c r="N1494" s="16"/>
      <c r="S1494" s="562"/>
      <c r="T1494" s="623" t="s">
        <v>664</v>
      </c>
      <c r="U1494" s="623" t="s">
        <v>168</v>
      </c>
      <c r="V1494" s="623">
        <v>120</v>
      </c>
      <c r="W1494" s="623">
        <v>276</v>
      </c>
      <c r="X1494" s="623">
        <v>2.2999999999999998</v>
      </c>
      <c r="Y1494" s="234">
        <v>2.2999999999999998</v>
      </c>
      <c r="Z1494" s="207"/>
      <c r="AA1494" s="207"/>
      <c r="AB1494" s="207"/>
      <c r="AC1494" s="236">
        <v>2.2999999999999998</v>
      </c>
      <c r="AD1494" s="236"/>
      <c r="AE1494" s="207"/>
      <c r="AF1494" s="624" t="s">
        <v>2664</v>
      </c>
    </row>
    <row r="1495" spans="1:32" hidden="1" x14ac:dyDescent="0.3">
      <c r="A1495" s="430" t="s">
        <v>3129</v>
      </c>
      <c r="B1495" s="26" t="s">
        <v>3131</v>
      </c>
      <c r="C1495" s="26"/>
      <c r="D1495" s="26"/>
      <c r="E1495" s="26"/>
      <c r="F1495" s="26"/>
      <c r="G1495" s="492"/>
      <c r="H1495" s="197"/>
      <c r="I1495" s="197"/>
      <c r="J1495" s="197"/>
      <c r="K1495" s="197"/>
      <c r="L1495" s="197"/>
      <c r="M1495" s="197"/>
      <c r="N1495" s="114"/>
      <c r="S1495" s="624"/>
      <c r="T1495" s="623" t="s">
        <v>695</v>
      </c>
      <c r="U1495" s="623" t="s">
        <v>168</v>
      </c>
      <c r="V1495" s="623">
        <v>55</v>
      </c>
      <c r="W1495" s="623">
        <v>154</v>
      </c>
      <c r="X1495" s="181">
        <v>3.1</v>
      </c>
      <c r="Y1495" s="636">
        <v>2.8</v>
      </c>
      <c r="Z1495" s="621"/>
      <c r="AA1495" s="621"/>
      <c r="AB1495" s="621"/>
      <c r="AC1495" s="621"/>
      <c r="AD1495" s="622"/>
      <c r="AE1495" s="622">
        <v>3.1</v>
      </c>
      <c r="AF1495" s="624" t="s">
        <v>1842</v>
      </c>
    </row>
    <row r="1496" spans="1:32" hidden="1" x14ac:dyDescent="0.3">
      <c r="A1496" s="421"/>
      <c r="B1496" s="11"/>
      <c r="C1496" s="11"/>
      <c r="D1496" s="11"/>
      <c r="E1496" s="11"/>
      <c r="F1496" s="11"/>
      <c r="G1496" s="260"/>
      <c r="H1496" s="197"/>
      <c r="I1496" s="197"/>
      <c r="J1496" s="197"/>
      <c r="K1496" s="197"/>
      <c r="L1496" s="197"/>
      <c r="M1496" s="197"/>
      <c r="N1496" s="4"/>
      <c r="S1496" s="66"/>
      <c r="T1496" s="96" t="s">
        <v>696</v>
      </c>
      <c r="U1496" s="96" t="s">
        <v>168</v>
      </c>
      <c r="V1496" s="96">
        <v>110</v>
      </c>
      <c r="W1496" s="96">
        <v>308</v>
      </c>
      <c r="X1496" s="181">
        <v>3.1</v>
      </c>
      <c r="Y1496" s="636">
        <v>2.8</v>
      </c>
      <c r="Z1496" s="621"/>
      <c r="AA1496" s="621"/>
      <c r="AB1496" s="621"/>
      <c r="AC1496" s="621"/>
      <c r="AD1496" s="622"/>
      <c r="AE1496" s="622">
        <v>3.1</v>
      </c>
      <c r="AF1496" s="66" t="s">
        <v>1842</v>
      </c>
    </row>
    <row r="1497" spans="1:32" hidden="1" x14ac:dyDescent="0.3">
      <c r="A1497" s="421" t="s">
        <v>3132</v>
      </c>
      <c r="B1497" s="11"/>
      <c r="C1497" s="11"/>
      <c r="D1497" s="11"/>
      <c r="E1497" s="11"/>
      <c r="F1497" s="11"/>
      <c r="G1497" s="260"/>
      <c r="H1497" s="197"/>
      <c r="I1497" s="197"/>
      <c r="J1497" s="197"/>
      <c r="K1497" s="197"/>
      <c r="L1497" s="197"/>
      <c r="M1497" s="197"/>
      <c r="N1497" s="4"/>
      <c r="S1497" s="624"/>
      <c r="T1497" s="623" t="s">
        <v>697</v>
      </c>
      <c r="U1497" s="623" t="s">
        <v>168</v>
      </c>
      <c r="V1497" s="623">
        <v>180</v>
      </c>
      <c r="W1497" s="623">
        <v>512</v>
      </c>
      <c r="X1497" s="181">
        <v>3.1</v>
      </c>
      <c r="Y1497" s="636">
        <v>2.8444444444444446</v>
      </c>
      <c r="Z1497" s="621"/>
      <c r="AA1497" s="621"/>
      <c r="AB1497" s="621"/>
      <c r="AC1497" s="621"/>
      <c r="AD1497" s="622"/>
      <c r="AE1497" s="622">
        <v>3.1</v>
      </c>
      <c r="AF1497" s="624" t="s">
        <v>1842</v>
      </c>
    </row>
    <row r="1498" spans="1:32" hidden="1" x14ac:dyDescent="0.3">
      <c r="A1498" s="429"/>
      <c r="B1498" s="13"/>
      <c r="C1498" s="13"/>
      <c r="D1498" s="13"/>
      <c r="E1498" s="13"/>
      <c r="F1498" s="13"/>
      <c r="G1498" s="260"/>
      <c r="H1498" s="197"/>
      <c r="I1498" s="197"/>
      <c r="J1498" s="197"/>
      <c r="K1498" s="197"/>
      <c r="L1498" s="197"/>
      <c r="M1498" s="197"/>
      <c r="N1498" s="8"/>
      <c r="S1498" s="66"/>
      <c r="T1498" s="96" t="s">
        <v>698</v>
      </c>
      <c r="U1498" s="96" t="s">
        <v>168</v>
      </c>
      <c r="V1498" s="96">
        <v>200</v>
      </c>
      <c r="W1498" s="96">
        <v>564</v>
      </c>
      <c r="X1498" s="181">
        <v>3.1</v>
      </c>
      <c r="Y1498" s="636">
        <v>2.82</v>
      </c>
      <c r="Z1498" s="621"/>
      <c r="AA1498" s="621"/>
      <c r="AB1498" s="621"/>
      <c r="AC1498" s="621"/>
      <c r="AD1498" s="622"/>
      <c r="AE1498" s="622">
        <v>3.1</v>
      </c>
      <c r="AF1498" s="66" t="s">
        <v>1842</v>
      </c>
    </row>
    <row r="1499" spans="1:32" ht="18.600000000000001" hidden="1" thickBot="1" x14ac:dyDescent="0.4">
      <c r="A1499" s="56" t="s">
        <v>3133</v>
      </c>
      <c r="B1499" s="53"/>
      <c r="C1499" s="27"/>
      <c r="D1499" s="27"/>
      <c r="E1499" s="27"/>
      <c r="F1499" s="27"/>
      <c r="G1499" s="522"/>
      <c r="H1499" s="27"/>
      <c r="I1499" s="27"/>
      <c r="J1499" s="27"/>
      <c r="K1499" s="27"/>
      <c r="L1499" s="27"/>
      <c r="M1499" s="27"/>
      <c r="N1499" s="16"/>
      <c r="S1499" s="624"/>
      <c r="T1499" s="623" t="s">
        <v>699</v>
      </c>
      <c r="U1499" s="623" t="s">
        <v>168</v>
      </c>
      <c r="V1499" s="623">
        <v>220</v>
      </c>
      <c r="W1499" s="623">
        <v>616</v>
      </c>
      <c r="X1499" s="181">
        <v>3.1</v>
      </c>
      <c r="Y1499" s="636">
        <v>2.8</v>
      </c>
      <c r="Z1499" s="621"/>
      <c r="AA1499" s="621"/>
      <c r="AB1499" s="621"/>
      <c r="AC1499" s="621"/>
      <c r="AD1499" s="622"/>
      <c r="AE1499" s="622">
        <v>3.1</v>
      </c>
      <c r="AF1499" s="624" t="s">
        <v>1842</v>
      </c>
    </row>
    <row r="1500" spans="1:32" hidden="1" x14ac:dyDescent="0.3">
      <c r="A1500" s="426" t="s">
        <v>3135</v>
      </c>
      <c r="B1500" s="14" t="s">
        <v>3134</v>
      </c>
      <c r="C1500" s="14" t="s">
        <v>98</v>
      </c>
      <c r="D1500" s="14">
        <v>140</v>
      </c>
      <c r="E1500" s="14">
        <v>170</v>
      </c>
      <c r="F1500" s="153"/>
      <c r="G1500" s="492">
        <f>Tabla14914[[#This Row],[PPF (µmol/s)]]/Tabla14914[[#This Row],[Power use (W)]]</f>
        <v>1.2142857142857142</v>
      </c>
      <c r="H1500" s="197"/>
      <c r="I1500" s="197"/>
      <c r="J1500" s="197"/>
      <c r="K1500" s="197"/>
      <c r="L1500" s="197"/>
      <c r="M1500" s="197"/>
      <c r="N1500" s="6"/>
      <c r="S1500" s="4"/>
      <c r="T1500" s="96" t="s">
        <v>720</v>
      </c>
      <c r="U1500" s="96" t="s">
        <v>168</v>
      </c>
      <c r="V1500" s="96">
        <v>41</v>
      </c>
      <c r="W1500" s="96">
        <v>141</v>
      </c>
      <c r="X1500" s="96">
        <v>3.42</v>
      </c>
      <c r="Y1500" s="234">
        <v>3.4390243902439024</v>
      </c>
      <c r="Z1500" s="207"/>
      <c r="AA1500" s="207"/>
      <c r="AB1500" s="207"/>
      <c r="AC1500" s="207"/>
      <c r="AD1500" s="207"/>
      <c r="AE1500" s="236">
        <v>3.4390243902439024</v>
      </c>
      <c r="AF1500" s="66" t="s">
        <v>724</v>
      </c>
    </row>
    <row r="1501" spans="1:32" hidden="1" x14ac:dyDescent="0.3">
      <c r="A1501" s="11" t="s">
        <v>2021</v>
      </c>
      <c r="B1501" s="11"/>
      <c r="C1501" s="11"/>
      <c r="D1501" s="11"/>
      <c r="E1501" s="11"/>
      <c r="F1501" s="11"/>
      <c r="G1501" s="260"/>
      <c r="H1501" s="197"/>
      <c r="I1501" s="197"/>
      <c r="J1501" s="197"/>
      <c r="K1501" s="197"/>
      <c r="L1501" s="197"/>
      <c r="M1501" s="197"/>
      <c r="N1501" s="4"/>
      <c r="S1501" s="562"/>
      <c r="T1501" s="623" t="s">
        <v>721</v>
      </c>
      <c r="U1501" s="623" t="s">
        <v>168</v>
      </c>
      <c r="V1501" s="623">
        <v>42</v>
      </c>
      <c r="W1501" s="623">
        <v>138</v>
      </c>
      <c r="X1501" s="623">
        <v>3.29</v>
      </c>
      <c r="Y1501" s="234">
        <v>3.2857142857142856</v>
      </c>
      <c r="Z1501" s="207"/>
      <c r="AA1501" s="207"/>
      <c r="AB1501" s="207"/>
      <c r="AC1501" s="207"/>
      <c r="AD1501" s="207"/>
      <c r="AE1501" s="236">
        <v>3.2857142857142856</v>
      </c>
      <c r="AF1501" s="624" t="s">
        <v>725</v>
      </c>
    </row>
    <row r="1502" spans="1:32" hidden="1" x14ac:dyDescent="0.3">
      <c r="A1502" s="429"/>
      <c r="B1502" s="13"/>
      <c r="C1502" s="13"/>
      <c r="D1502" s="13"/>
      <c r="E1502" s="13"/>
      <c r="F1502" s="13"/>
      <c r="G1502" s="260"/>
      <c r="H1502" s="197"/>
      <c r="I1502" s="197"/>
      <c r="J1502" s="197"/>
      <c r="K1502" s="197"/>
      <c r="L1502" s="197"/>
      <c r="M1502" s="197"/>
      <c r="N1502" s="8"/>
      <c r="S1502" s="4"/>
      <c r="T1502" s="96" t="s">
        <v>722</v>
      </c>
      <c r="U1502" s="96" t="s">
        <v>168</v>
      </c>
      <c r="V1502" s="96">
        <v>72</v>
      </c>
      <c r="W1502" s="96">
        <v>246</v>
      </c>
      <c r="X1502" s="96">
        <v>3.42</v>
      </c>
      <c r="Y1502" s="234">
        <v>3.4166666666666665</v>
      </c>
      <c r="Z1502" s="207"/>
      <c r="AA1502" s="207"/>
      <c r="AB1502" s="207"/>
      <c r="AC1502" s="207"/>
      <c r="AD1502" s="207"/>
      <c r="AE1502" s="236">
        <v>3.4166666666666665</v>
      </c>
      <c r="AF1502" s="66" t="s">
        <v>724</v>
      </c>
    </row>
    <row r="1503" spans="1:32" ht="18.600000000000001" hidden="1" thickBot="1" x14ac:dyDescent="0.4">
      <c r="A1503" s="56" t="s">
        <v>3136</v>
      </c>
      <c r="B1503" s="53"/>
      <c r="C1503" s="27"/>
      <c r="D1503" s="27"/>
      <c r="E1503" s="27"/>
      <c r="F1503" s="27"/>
      <c r="G1503" s="522"/>
      <c r="H1503" s="27"/>
      <c r="I1503" s="27"/>
      <c r="J1503" s="27"/>
      <c r="K1503" s="27"/>
      <c r="L1503" s="27"/>
      <c r="M1503" s="27"/>
      <c r="N1503" s="16"/>
      <c r="S1503" s="562"/>
      <c r="T1503" s="637" t="s">
        <v>723</v>
      </c>
      <c r="U1503" s="637" t="s">
        <v>168</v>
      </c>
      <c r="V1503" s="637">
        <v>73</v>
      </c>
      <c r="W1503" s="637">
        <v>241</v>
      </c>
      <c r="X1503" s="637">
        <v>3.29</v>
      </c>
      <c r="Y1503" s="643">
        <v>3.3013698630136985</v>
      </c>
      <c r="Z1503" s="641"/>
      <c r="AA1503" s="641"/>
      <c r="AB1503" s="641"/>
      <c r="AC1503" s="641"/>
      <c r="AD1503" s="641"/>
      <c r="AE1503" s="642">
        <v>3.3013698630136985</v>
      </c>
      <c r="AF1503" s="638" t="s">
        <v>725</v>
      </c>
    </row>
    <row r="1504" spans="1:32" hidden="1" x14ac:dyDescent="0.3">
      <c r="A1504" s="44" t="s">
        <v>3558</v>
      </c>
      <c r="B1504" s="14" t="s">
        <v>3137</v>
      </c>
      <c r="C1504" s="14" t="s">
        <v>82</v>
      </c>
      <c r="D1504" s="14">
        <v>20</v>
      </c>
      <c r="E1504" s="14">
        <v>26</v>
      </c>
      <c r="F1504" s="14"/>
      <c r="G1504" s="492">
        <f>Tabla14914[[#This Row],[PPF (µmol/s)]]/Tabla14914[[#This Row],[Power use (W)]]</f>
        <v>1.3</v>
      </c>
      <c r="H1504" s="197"/>
      <c r="I1504" s="197"/>
      <c r="J1504" s="197"/>
      <c r="K1504" s="197"/>
      <c r="L1504" s="197"/>
      <c r="M1504" s="197"/>
      <c r="N1504" s="6" t="s">
        <v>3138</v>
      </c>
      <c r="S1504" s="4"/>
      <c r="T1504" s="96" t="s">
        <v>754</v>
      </c>
      <c r="U1504" s="96" t="s">
        <v>168</v>
      </c>
      <c r="V1504" s="96">
        <v>120</v>
      </c>
      <c r="W1504" s="96">
        <v>300</v>
      </c>
      <c r="X1504" s="181">
        <v>3</v>
      </c>
      <c r="Y1504" s="636">
        <v>2.5</v>
      </c>
      <c r="Z1504" s="207"/>
      <c r="AA1504" s="207"/>
      <c r="AB1504" s="207"/>
      <c r="AC1504" s="207"/>
      <c r="AD1504" s="236"/>
      <c r="AE1504" s="207">
        <v>3</v>
      </c>
      <c r="AF1504" s="66" t="s">
        <v>1863</v>
      </c>
    </row>
    <row r="1505" spans="1:32" hidden="1" x14ac:dyDescent="0.3">
      <c r="A1505" s="421" t="s">
        <v>3559</v>
      </c>
      <c r="B1505" s="11" t="s">
        <v>3139</v>
      </c>
      <c r="C1505" s="14" t="s">
        <v>82</v>
      </c>
      <c r="D1505" s="14">
        <v>26</v>
      </c>
      <c r="E1505" s="14">
        <v>56</v>
      </c>
      <c r="F1505" s="14"/>
      <c r="G1505" s="492">
        <f>Tabla14914[[#This Row],[PPF (µmol/s)]]/Tabla14914[[#This Row],[Power use (W)]]</f>
        <v>2.1538461538461537</v>
      </c>
      <c r="H1505" s="197"/>
      <c r="I1505" s="197"/>
      <c r="J1505" s="197"/>
      <c r="K1505" s="197"/>
      <c r="L1505" s="197"/>
      <c r="M1505" s="197"/>
      <c r="N1505" s="6" t="s">
        <v>3138</v>
      </c>
      <c r="S1505" s="4"/>
      <c r="T1505" s="11" t="s">
        <v>866</v>
      </c>
      <c r="U1505" s="11" t="s">
        <v>168</v>
      </c>
      <c r="V1505" s="11">
        <v>120</v>
      </c>
      <c r="W1505" s="11">
        <v>240</v>
      </c>
      <c r="X1505" s="11">
        <v>2</v>
      </c>
      <c r="Y1505" s="234">
        <v>2</v>
      </c>
      <c r="Z1505" s="621"/>
      <c r="AA1505" s="622"/>
      <c r="AB1505" s="622"/>
      <c r="AC1505" s="622">
        <v>2</v>
      </c>
      <c r="AD1505" s="621"/>
      <c r="AE1505" s="621"/>
      <c r="AF1505" s="4" t="s">
        <v>865</v>
      </c>
    </row>
    <row r="1506" spans="1:32" hidden="1" x14ac:dyDescent="0.3">
      <c r="A1506" s="11" t="s">
        <v>2021</v>
      </c>
      <c r="B1506" s="11" t="s">
        <v>3140</v>
      </c>
      <c r="C1506" s="14" t="s">
        <v>82</v>
      </c>
      <c r="D1506" s="14">
        <v>40</v>
      </c>
      <c r="E1506" s="14">
        <v>77</v>
      </c>
      <c r="F1506" s="14"/>
      <c r="G1506" s="492">
        <f>Tabla14914[[#This Row],[PPF (µmol/s)]]/Tabla14914[[#This Row],[Power use (W)]]</f>
        <v>1.925</v>
      </c>
      <c r="H1506" s="197"/>
      <c r="I1506" s="197"/>
      <c r="J1506" s="197"/>
      <c r="K1506" s="197"/>
      <c r="L1506" s="197"/>
      <c r="M1506" s="197"/>
      <c r="N1506" s="6" t="s">
        <v>3138</v>
      </c>
      <c r="S1506" s="607" t="s">
        <v>901</v>
      </c>
      <c r="T1506" s="580" t="s">
        <v>893</v>
      </c>
      <c r="U1506" s="623" t="s">
        <v>168</v>
      </c>
      <c r="V1506" s="580">
        <v>150</v>
      </c>
      <c r="W1506" s="580">
        <v>400</v>
      </c>
      <c r="X1506" s="265">
        <v>3</v>
      </c>
      <c r="Y1506" s="663">
        <v>2.6666666666666665</v>
      </c>
      <c r="Z1506" s="621"/>
      <c r="AA1506" s="621"/>
      <c r="AB1506" s="621"/>
      <c r="AC1506" s="621"/>
      <c r="AD1506" s="622"/>
      <c r="AE1506" s="621">
        <v>3</v>
      </c>
      <c r="AF1506" s="624" t="s">
        <v>1923</v>
      </c>
    </row>
    <row r="1507" spans="1:32" hidden="1" x14ac:dyDescent="0.3">
      <c r="A1507" s="421"/>
      <c r="B1507" s="11" t="s">
        <v>3141</v>
      </c>
      <c r="C1507" s="14" t="s">
        <v>82</v>
      </c>
      <c r="D1507" s="14">
        <v>38</v>
      </c>
      <c r="E1507" s="14">
        <v>78</v>
      </c>
      <c r="F1507" s="14"/>
      <c r="G1507" s="492">
        <f>Tabla14914[[#This Row],[PPF (µmol/s)]]/Tabla14914[[#This Row],[Power use (W)]]</f>
        <v>2.0526315789473686</v>
      </c>
      <c r="H1507" s="197"/>
      <c r="I1507" s="197"/>
      <c r="J1507" s="197"/>
      <c r="K1507" s="197"/>
      <c r="L1507" s="197"/>
      <c r="M1507" s="197"/>
      <c r="N1507" s="6" t="s">
        <v>3138</v>
      </c>
      <c r="S1507" s="280" t="s">
        <v>2019</v>
      </c>
      <c r="T1507" s="11" t="s">
        <v>2686</v>
      </c>
      <c r="U1507" s="11" t="s">
        <v>168</v>
      </c>
      <c r="V1507" s="11">
        <v>180</v>
      </c>
      <c r="W1507" s="11">
        <v>358</v>
      </c>
      <c r="X1507" s="630"/>
      <c r="Y1507" s="493">
        <v>1.9888888888888889</v>
      </c>
      <c r="Z1507" s="197"/>
      <c r="AA1507" s="197"/>
      <c r="AB1507" s="226">
        <v>1.9888888888888889</v>
      </c>
      <c r="AC1507" s="197"/>
      <c r="AD1507" s="197"/>
      <c r="AE1507" s="197"/>
      <c r="AF1507" s="6" t="s">
        <v>2685</v>
      </c>
    </row>
    <row r="1508" spans="1:32" hidden="1" x14ac:dyDescent="0.3">
      <c r="A1508" s="421"/>
      <c r="B1508" s="11" t="s">
        <v>3142</v>
      </c>
      <c r="C1508" s="14" t="s">
        <v>82</v>
      </c>
      <c r="D1508" s="14">
        <v>40</v>
      </c>
      <c r="E1508" s="14">
        <v>78</v>
      </c>
      <c r="F1508" s="14"/>
      <c r="G1508" s="492">
        <f>Tabla14914[[#This Row],[PPF (µmol/s)]]/Tabla14914[[#This Row],[Power use (W)]]</f>
        <v>1.95</v>
      </c>
      <c r="H1508" s="197"/>
      <c r="I1508" s="197"/>
      <c r="J1508" s="197"/>
      <c r="K1508" s="197"/>
      <c r="L1508" s="197"/>
      <c r="M1508" s="197"/>
      <c r="N1508" s="6" t="s">
        <v>3138</v>
      </c>
      <c r="S1508" s="596"/>
      <c r="T1508" s="546" t="s">
        <v>2687</v>
      </c>
      <c r="U1508" s="546" t="s">
        <v>168</v>
      </c>
      <c r="V1508" s="546">
        <v>180</v>
      </c>
      <c r="W1508" s="546">
        <v>358</v>
      </c>
      <c r="X1508" s="630"/>
      <c r="Y1508" s="493">
        <v>1.9888888888888889</v>
      </c>
      <c r="Z1508" s="197"/>
      <c r="AA1508" s="197"/>
      <c r="AB1508" s="226">
        <v>1.9888888888888889</v>
      </c>
      <c r="AC1508" s="197"/>
      <c r="AD1508" s="197"/>
      <c r="AE1508" s="197"/>
      <c r="AF1508" s="574" t="s">
        <v>2684</v>
      </c>
    </row>
    <row r="1509" spans="1:32" hidden="1" x14ac:dyDescent="0.3">
      <c r="A1509" s="421"/>
      <c r="B1509" s="11" t="s">
        <v>3143</v>
      </c>
      <c r="C1509" s="14" t="s">
        <v>82</v>
      </c>
      <c r="D1509" s="14">
        <v>54</v>
      </c>
      <c r="E1509" s="14">
        <v>115</v>
      </c>
      <c r="F1509" s="14"/>
      <c r="G1509" s="492">
        <f>Tabla14914[[#This Row],[PPF (µmol/s)]]/Tabla14914[[#This Row],[Power use (W)]]</f>
        <v>2.1296296296296298</v>
      </c>
      <c r="H1509" s="197"/>
      <c r="I1509" s="197"/>
      <c r="J1509" s="197"/>
      <c r="K1509" s="197"/>
      <c r="L1509" s="197"/>
      <c r="M1509" s="197"/>
      <c r="N1509" s="6" t="s">
        <v>3138</v>
      </c>
      <c r="S1509" s="8"/>
      <c r="T1509" s="13" t="s">
        <v>1427</v>
      </c>
      <c r="U1509" s="13" t="s">
        <v>2117</v>
      </c>
      <c r="V1509" s="13">
        <v>40</v>
      </c>
      <c r="W1509" s="13">
        <v>85</v>
      </c>
      <c r="X1509" s="13">
        <v>2.2999999999999998</v>
      </c>
      <c r="Y1509" s="223">
        <v>2.125</v>
      </c>
      <c r="Z1509" s="203"/>
      <c r="AA1509" s="203"/>
      <c r="AB1509" s="203"/>
      <c r="AC1509" s="229">
        <v>2.125</v>
      </c>
      <c r="AD1509" s="203"/>
      <c r="AE1509" s="203"/>
      <c r="AF1509" s="8" t="s">
        <v>1442</v>
      </c>
    </row>
    <row r="1510" spans="1:32" hidden="1" x14ac:dyDescent="0.3">
      <c r="A1510" s="421"/>
      <c r="B1510" s="11" t="s">
        <v>3144</v>
      </c>
      <c r="C1510" s="14" t="s">
        <v>82</v>
      </c>
      <c r="D1510" s="11">
        <v>75</v>
      </c>
      <c r="E1510" s="11">
        <v>144</v>
      </c>
      <c r="F1510" s="11"/>
      <c r="G1510" s="492">
        <f>Tabla14914[[#This Row],[PPF (µmol/s)]]/Tabla14914[[#This Row],[Power use (W)]]</f>
        <v>1.92</v>
      </c>
      <c r="H1510" s="197"/>
      <c r="I1510" s="197"/>
      <c r="J1510" s="197"/>
      <c r="K1510" s="197"/>
      <c r="L1510" s="197"/>
      <c r="M1510" s="197"/>
      <c r="N1510" s="6" t="s">
        <v>3138</v>
      </c>
      <c r="S1510" s="4"/>
      <c r="T1510" s="11" t="s">
        <v>1533</v>
      </c>
      <c r="U1510" s="11" t="s">
        <v>1534</v>
      </c>
      <c r="V1510" s="11">
        <v>36</v>
      </c>
      <c r="W1510" s="11">
        <v>80</v>
      </c>
      <c r="X1510" s="11">
        <v>2.2000000000000002</v>
      </c>
      <c r="Y1510" s="219">
        <v>2.2222222222222223</v>
      </c>
      <c r="Z1510" s="196"/>
      <c r="AA1510" s="196"/>
      <c r="AB1510" s="196"/>
      <c r="AC1510" s="211">
        <v>2.2222222222222223</v>
      </c>
      <c r="AD1510" s="196"/>
      <c r="AE1510" s="196"/>
      <c r="AF1510" s="6" t="s">
        <v>1527</v>
      </c>
    </row>
    <row r="1511" spans="1:32" hidden="1" x14ac:dyDescent="0.3">
      <c r="A1511" s="421"/>
      <c r="B1511" s="11" t="s">
        <v>3145</v>
      </c>
      <c r="C1511" s="14" t="s">
        <v>82</v>
      </c>
      <c r="D1511" s="11">
        <v>75</v>
      </c>
      <c r="E1511" s="11">
        <v>156</v>
      </c>
      <c r="F1511" s="11"/>
      <c r="G1511" s="492">
        <f>Tabla14914[[#This Row],[PPF (µmol/s)]]/Tabla14914[[#This Row],[Power use (W)]]</f>
        <v>2.08</v>
      </c>
      <c r="H1511" s="197"/>
      <c r="I1511" s="197"/>
      <c r="J1511" s="197"/>
      <c r="K1511" s="197"/>
      <c r="L1511" s="197"/>
      <c r="M1511" s="197"/>
      <c r="N1511" s="6" t="s">
        <v>3138</v>
      </c>
      <c r="S1511" s="562"/>
      <c r="T1511" s="546" t="s">
        <v>1535</v>
      </c>
      <c r="U1511" s="546" t="s">
        <v>1534</v>
      </c>
      <c r="V1511" s="546">
        <v>60</v>
      </c>
      <c r="W1511" s="624">
        <v>130</v>
      </c>
      <c r="X1511" s="546">
        <v>2.2000000000000002</v>
      </c>
      <c r="Y1511" s="219">
        <v>2.1666666666666665</v>
      </c>
      <c r="Z1511" s="196"/>
      <c r="AA1511" s="196"/>
      <c r="AB1511" s="196"/>
      <c r="AC1511" s="211">
        <v>2.1666666666666665</v>
      </c>
      <c r="AD1511" s="196"/>
      <c r="AE1511" s="196"/>
      <c r="AF1511" s="574" t="s">
        <v>1527</v>
      </c>
    </row>
    <row r="1512" spans="1:32" hidden="1" x14ac:dyDescent="0.3">
      <c r="A1512" s="421"/>
      <c r="B1512" s="11" t="s">
        <v>3146</v>
      </c>
      <c r="C1512" s="14" t="s">
        <v>82</v>
      </c>
      <c r="D1512" s="11">
        <v>75</v>
      </c>
      <c r="E1512" s="11">
        <v>156</v>
      </c>
      <c r="F1512" s="11"/>
      <c r="G1512" s="492">
        <f>Tabla14914[[#This Row],[PPF (µmol/s)]]/Tabla14914[[#This Row],[Power use (W)]]</f>
        <v>2.08</v>
      </c>
      <c r="H1512" s="197"/>
      <c r="I1512" s="197"/>
      <c r="J1512" s="197"/>
      <c r="K1512" s="197"/>
      <c r="L1512" s="197"/>
      <c r="M1512" s="197"/>
      <c r="N1512" s="6" t="s">
        <v>3138</v>
      </c>
      <c r="S1512" s="562"/>
      <c r="T1512" s="624" t="s">
        <v>1569</v>
      </c>
      <c r="U1512" s="623" t="s">
        <v>168</v>
      </c>
      <c r="V1512" s="624">
        <v>235</v>
      </c>
      <c r="W1512" s="630"/>
      <c r="X1512" s="462">
        <v>1.48</v>
      </c>
      <c r="Y1512" s="645">
        <v>0</v>
      </c>
      <c r="Z1512" s="621"/>
      <c r="AA1512" s="621">
        <v>1.48</v>
      </c>
      <c r="AB1512" s="621"/>
      <c r="AC1512" s="621"/>
      <c r="AD1512" s="621"/>
      <c r="AE1512" s="621"/>
      <c r="AF1512" s="624" t="s">
        <v>1570</v>
      </c>
    </row>
    <row r="1513" spans="1:32" hidden="1" x14ac:dyDescent="0.3">
      <c r="A1513" s="421"/>
      <c r="B1513" s="11" t="s">
        <v>3147</v>
      </c>
      <c r="C1513" s="14" t="s">
        <v>424</v>
      </c>
      <c r="D1513" s="11">
        <v>75</v>
      </c>
      <c r="E1513" s="11">
        <v>158</v>
      </c>
      <c r="F1513" s="11"/>
      <c r="G1513" s="492">
        <f>Tabla14914[[#This Row],[PPF (µmol/s)]]/Tabla14914[[#This Row],[Power use (W)]]</f>
        <v>2.1066666666666665</v>
      </c>
      <c r="H1513" s="197"/>
      <c r="I1513" s="197"/>
      <c r="J1513" s="197"/>
      <c r="K1513" s="197"/>
      <c r="L1513" s="197"/>
      <c r="M1513" s="197"/>
      <c r="N1513" s="6" t="s">
        <v>3138</v>
      </c>
      <c r="S1513" s="547"/>
      <c r="T1513" s="554" t="s">
        <v>2571</v>
      </c>
      <c r="U1513" s="546" t="s">
        <v>168</v>
      </c>
      <c r="V1513" s="546">
        <v>50</v>
      </c>
      <c r="W1513" s="648"/>
      <c r="X1513" s="648"/>
      <c r="Y1513" s="458">
        <v>0</v>
      </c>
      <c r="Z1513" s="197"/>
      <c r="AA1513" s="197"/>
      <c r="AB1513" s="197"/>
      <c r="AC1513" s="197"/>
      <c r="AD1513" s="197"/>
      <c r="AE1513" s="197"/>
      <c r="AF1513" s="562" t="s">
        <v>2574</v>
      </c>
    </row>
    <row r="1514" spans="1:32" hidden="1" x14ac:dyDescent="0.3">
      <c r="A1514" s="421"/>
      <c r="B1514" s="11" t="s">
        <v>3148</v>
      </c>
      <c r="C1514" s="14" t="s">
        <v>424</v>
      </c>
      <c r="D1514" s="11">
        <v>150</v>
      </c>
      <c r="E1514" s="11">
        <v>310</v>
      </c>
      <c r="F1514" s="11"/>
      <c r="G1514" s="492">
        <f>Tabla14914[[#This Row],[PPF (µmol/s)]]/Tabla14914[[#This Row],[Power use (W)]]</f>
        <v>2.0666666666666669</v>
      </c>
      <c r="H1514" s="197"/>
      <c r="I1514" s="197"/>
      <c r="J1514" s="197"/>
      <c r="K1514" s="197"/>
      <c r="L1514" s="197"/>
      <c r="M1514" s="197"/>
      <c r="N1514" s="6" t="s">
        <v>3138</v>
      </c>
      <c r="S1514" s="668"/>
      <c r="T1514" s="551" t="s">
        <v>2604</v>
      </c>
      <c r="U1514" s="545" t="s">
        <v>168</v>
      </c>
      <c r="V1514" s="552">
        <v>60</v>
      </c>
      <c r="W1514" s="552">
        <v>108</v>
      </c>
      <c r="X1514" s="552">
        <v>1.8</v>
      </c>
      <c r="Y1514" s="215">
        <v>1.8</v>
      </c>
      <c r="Z1514" s="197"/>
      <c r="AA1514" s="197"/>
      <c r="AB1514" s="226">
        <v>1.8</v>
      </c>
      <c r="AC1514" s="197"/>
      <c r="AD1514" s="197"/>
      <c r="AE1514" s="197"/>
      <c r="AF1514" s="575"/>
    </row>
    <row r="1515" spans="1:32" hidden="1" x14ac:dyDescent="0.3">
      <c r="A1515" s="421"/>
      <c r="B1515" s="11" t="s">
        <v>3149</v>
      </c>
      <c r="C1515" s="14" t="s">
        <v>424</v>
      </c>
      <c r="D1515" s="11">
        <v>210</v>
      </c>
      <c r="E1515" s="11">
        <v>468</v>
      </c>
      <c r="F1515" s="11"/>
      <c r="G1515" s="492">
        <f>Tabla14914[[#This Row],[PPF (µmol/s)]]/Tabla14914[[#This Row],[Power use (W)]]</f>
        <v>2.2285714285714286</v>
      </c>
      <c r="H1515" s="197"/>
      <c r="I1515" s="197"/>
      <c r="J1515" s="197"/>
      <c r="K1515" s="197"/>
      <c r="L1515" s="197"/>
      <c r="M1515" s="197"/>
      <c r="N1515" s="6" t="s">
        <v>3138</v>
      </c>
      <c r="S1515" s="437"/>
      <c r="T1515" s="252" t="s">
        <v>2605</v>
      </c>
      <c r="U1515" s="14" t="s">
        <v>168</v>
      </c>
      <c r="V1515" s="11">
        <v>120</v>
      </c>
      <c r="W1515" s="11">
        <v>216</v>
      </c>
      <c r="X1515" s="13">
        <v>1.8</v>
      </c>
      <c r="Y1515" s="215">
        <v>1.8</v>
      </c>
      <c r="Z1515" s="197"/>
      <c r="AA1515" s="197"/>
      <c r="AB1515" s="226">
        <v>1.8</v>
      </c>
      <c r="AC1515" s="197"/>
      <c r="AD1515" s="197"/>
      <c r="AE1515" s="197"/>
      <c r="AF1515" s="4"/>
    </row>
    <row r="1516" spans="1:32" hidden="1" x14ac:dyDescent="0.3">
      <c r="A1516" s="421"/>
      <c r="B1516" s="11" t="s">
        <v>3150</v>
      </c>
      <c r="C1516" s="14" t="s">
        <v>82</v>
      </c>
      <c r="D1516" s="11">
        <v>25</v>
      </c>
      <c r="E1516" s="11">
        <v>48</v>
      </c>
      <c r="F1516" s="11"/>
      <c r="G1516" s="492">
        <f>Tabla14914[[#This Row],[PPF (µmol/s)]]/Tabla14914[[#This Row],[Power use (W)]]</f>
        <v>1.92</v>
      </c>
      <c r="H1516" s="197"/>
      <c r="I1516" s="197"/>
      <c r="J1516" s="197"/>
      <c r="K1516" s="197"/>
      <c r="L1516" s="197"/>
      <c r="M1516" s="197"/>
      <c r="N1516" s="6" t="s">
        <v>3138</v>
      </c>
      <c r="S1516" s="668"/>
      <c r="T1516" s="554" t="s">
        <v>2606</v>
      </c>
      <c r="U1516" s="545" t="s">
        <v>168</v>
      </c>
      <c r="V1516" s="546">
        <v>40</v>
      </c>
      <c r="W1516" s="546">
        <v>78</v>
      </c>
      <c r="X1516" s="170">
        <v>1.8</v>
      </c>
      <c r="Y1516" s="220">
        <v>1.95</v>
      </c>
      <c r="Z1516" s="197"/>
      <c r="AA1516" s="197"/>
      <c r="AB1516" s="226">
        <v>1.8</v>
      </c>
      <c r="AC1516" s="197"/>
      <c r="AD1516" s="197"/>
      <c r="AE1516" s="197"/>
      <c r="AF1516" s="562"/>
    </row>
    <row r="1517" spans="1:32" hidden="1" x14ac:dyDescent="0.3">
      <c r="A1517" s="421"/>
      <c r="B1517" s="11" t="s">
        <v>3151</v>
      </c>
      <c r="C1517" s="14" t="s">
        <v>82</v>
      </c>
      <c r="D1517" s="11">
        <v>40</v>
      </c>
      <c r="E1517" s="11">
        <v>70</v>
      </c>
      <c r="F1517" s="11"/>
      <c r="G1517" s="492">
        <f>Tabla14914[[#This Row],[PPF (µmol/s)]]/Tabla14914[[#This Row],[Power use (W)]]</f>
        <v>1.75</v>
      </c>
      <c r="H1517" s="197"/>
      <c r="I1517" s="197"/>
      <c r="J1517" s="197"/>
      <c r="K1517" s="197"/>
      <c r="L1517" s="197"/>
      <c r="M1517" s="197"/>
      <c r="N1517" s="6" t="s">
        <v>3152</v>
      </c>
      <c r="S1517" s="421" t="s">
        <v>3087</v>
      </c>
      <c r="T1517" s="11" t="s">
        <v>3085</v>
      </c>
      <c r="U1517" s="11" t="s">
        <v>168</v>
      </c>
      <c r="V1517" s="11">
        <v>96</v>
      </c>
      <c r="W1517" s="630"/>
      <c r="X1517" s="630"/>
      <c r="Y1517" s="492">
        <v>0</v>
      </c>
      <c r="Z1517" s="197"/>
      <c r="AA1517" s="197"/>
      <c r="AB1517" s="197"/>
      <c r="AC1517" s="197"/>
      <c r="AD1517" s="197"/>
      <c r="AE1517" s="197"/>
      <c r="AF1517" s="4"/>
    </row>
    <row r="1518" spans="1:32" hidden="1" x14ac:dyDescent="0.3">
      <c r="A1518" s="429"/>
      <c r="B1518" s="11" t="s">
        <v>3153</v>
      </c>
      <c r="C1518" s="14" t="s">
        <v>82</v>
      </c>
      <c r="D1518" s="11">
        <v>55</v>
      </c>
      <c r="E1518" s="11">
        <v>105</v>
      </c>
      <c r="F1518" s="11"/>
      <c r="G1518" s="492">
        <f>Tabla14914[[#This Row],[PPF (µmol/s)]]/Tabla14914[[#This Row],[Power use (W)]]</f>
        <v>1.9090909090909092</v>
      </c>
      <c r="H1518" s="197"/>
      <c r="I1518" s="197"/>
      <c r="J1518" s="197"/>
      <c r="K1518" s="197"/>
      <c r="L1518" s="197"/>
      <c r="M1518" s="197"/>
      <c r="N1518" s="6" t="s">
        <v>3152</v>
      </c>
      <c r="S1518" s="421"/>
      <c r="T1518" s="11" t="s">
        <v>3109</v>
      </c>
      <c r="U1518" s="11" t="s">
        <v>3110</v>
      </c>
      <c r="V1518" s="11">
        <v>35</v>
      </c>
      <c r="W1518" s="11">
        <v>66</v>
      </c>
      <c r="X1518" s="11"/>
      <c r="Y1518" s="492">
        <v>1.8857142857142857</v>
      </c>
      <c r="Z1518" s="197"/>
      <c r="AA1518" s="197"/>
      <c r="AB1518" s="197"/>
      <c r="AC1518" s="197"/>
      <c r="AD1518" s="197"/>
      <c r="AE1518" s="197"/>
      <c r="AF1518" s="6" t="s">
        <v>3111</v>
      </c>
    </row>
    <row r="1519" spans="1:32" hidden="1" x14ac:dyDescent="0.3">
      <c r="A1519" s="421"/>
      <c r="B1519" s="11" t="s">
        <v>3154</v>
      </c>
      <c r="C1519" s="14" t="s">
        <v>82</v>
      </c>
      <c r="D1519" s="11">
        <v>75</v>
      </c>
      <c r="E1519" s="11">
        <v>140</v>
      </c>
      <c r="F1519" s="11"/>
      <c r="G1519" s="492">
        <f>Tabla14914[[#This Row],[PPF (µmol/s)]]/Tabla14914[[#This Row],[Power use (W)]]</f>
        <v>1.8666666666666667</v>
      </c>
      <c r="H1519" s="197"/>
      <c r="I1519" s="197"/>
      <c r="J1519" s="197"/>
      <c r="K1519" s="197"/>
      <c r="L1519" s="197"/>
      <c r="M1519" s="197"/>
      <c r="N1519" s="6" t="s">
        <v>3152</v>
      </c>
      <c r="S1519" s="587"/>
      <c r="T1519" s="552" t="s">
        <v>3112</v>
      </c>
      <c r="U1519" s="552" t="s">
        <v>3110</v>
      </c>
      <c r="V1519" s="552">
        <v>35</v>
      </c>
      <c r="W1519" s="552">
        <v>66</v>
      </c>
      <c r="X1519" s="552"/>
      <c r="Y1519" s="492">
        <v>1.8857142857142857</v>
      </c>
      <c r="Z1519" s="197"/>
      <c r="AA1519" s="197"/>
      <c r="AB1519" s="197"/>
      <c r="AC1519" s="197"/>
      <c r="AD1519" s="197"/>
      <c r="AE1519" s="197"/>
      <c r="AF1519" s="586" t="s">
        <v>3111</v>
      </c>
    </row>
    <row r="1520" spans="1:32" hidden="1" x14ac:dyDescent="0.3">
      <c r="A1520" s="421"/>
      <c r="B1520" s="11" t="s">
        <v>3155</v>
      </c>
      <c r="C1520" s="14" t="s">
        <v>424</v>
      </c>
      <c r="D1520" s="11">
        <v>75</v>
      </c>
      <c r="E1520" s="11">
        <v>131</v>
      </c>
      <c r="F1520" s="11"/>
      <c r="G1520" s="492">
        <f>Tabla14914[[#This Row],[PPF (µmol/s)]]/Tabla14914[[#This Row],[Power use (W)]]</f>
        <v>1.7466666666666666</v>
      </c>
      <c r="H1520" s="197"/>
      <c r="I1520" s="197"/>
      <c r="J1520" s="197"/>
      <c r="K1520" s="197"/>
      <c r="L1520" s="197"/>
      <c r="M1520" s="197"/>
      <c r="N1520" s="6" t="s">
        <v>3138</v>
      </c>
      <c r="S1520" s="426" t="s">
        <v>3413</v>
      </c>
      <c r="T1520" s="14" t="s">
        <v>3373</v>
      </c>
      <c r="U1520" s="14" t="s">
        <v>168</v>
      </c>
      <c r="V1520" s="14">
        <v>75</v>
      </c>
      <c r="W1520" s="14">
        <v>135</v>
      </c>
      <c r="X1520" s="169">
        <v>1.8</v>
      </c>
      <c r="Y1520" s="260">
        <v>1.8</v>
      </c>
      <c r="Z1520" s="197"/>
      <c r="AA1520" s="197"/>
      <c r="AB1520" s="197">
        <v>1.8</v>
      </c>
      <c r="AC1520" s="197"/>
      <c r="AD1520" s="197"/>
      <c r="AE1520" s="197"/>
      <c r="AF1520" s="6" t="s">
        <v>3372</v>
      </c>
    </row>
    <row r="1521" spans="1:32" hidden="1" x14ac:dyDescent="0.3">
      <c r="A1521" s="421"/>
      <c r="B1521" s="11" t="s">
        <v>3156</v>
      </c>
      <c r="C1521" s="14" t="s">
        <v>424</v>
      </c>
      <c r="D1521" s="11">
        <v>84</v>
      </c>
      <c r="E1521" s="11">
        <v>154</v>
      </c>
      <c r="F1521" s="11"/>
      <c r="G1521" s="492">
        <f>Tabla14914[[#This Row],[PPF (µmol/s)]]/Tabla14914[[#This Row],[Power use (W)]]</f>
        <v>1.8333333333333333</v>
      </c>
      <c r="H1521" s="197"/>
      <c r="I1521" s="197"/>
      <c r="J1521" s="197"/>
      <c r="K1521" s="197"/>
      <c r="L1521" s="197"/>
      <c r="M1521" s="197"/>
      <c r="N1521" s="6" t="s">
        <v>3138</v>
      </c>
      <c r="S1521" s="547" t="s">
        <v>3414</v>
      </c>
      <c r="T1521" s="545" t="s">
        <v>3374</v>
      </c>
      <c r="U1521" s="545" t="s">
        <v>168</v>
      </c>
      <c r="V1521" s="545">
        <v>100</v>
      </c>
      <c r="W1521" s="545">
        <v>180</v>
      </c>
      <c r="X1521" s="169">
        <v>1.8</v>
      </c>
      <c r="Y1521" s="559">
        <v>1.8</v>
      </c>
      <c r="Z1521" s="197"/>
      <c r="AA1521" s="197"/>
      <c r="AB1521" s="197">
        <v>1.8</v>
      </c>
      <c r="AC1521" s="197"/>
      <c r="AD1521" s="197"/>
      <c r="AE1521" s="197"/>
      <c r="AF1521" s="574" t="s">
        <v>3372</v>
      </c>
    </row>
    <row r="1522" spans="1:32" hidden="1" x14ac:dyDescent="0.3">
      <c r="A1522" s="421"/>
      <c r="B1522" s="11" t="s">
        <v>3157</v>
      </c>
      <c r="C1522" s="14" t="s">
        <v>424</v>
      </c>
      <c r="D1522" s="11">
        <v>100</v>
      </c>
      <c r="E1522" s="11">
        <v>210</v>
      </c>
      <c r="F1522" s="11"/>
      <c r="G1522" s="492">
        <f>Tabla14914[[#This Row],[PPF (µmol/s)]]/Tabla14914[[#This Row],[Power use (W)]]</f>
        <v>2.1</v>
      </c>
      <c r="H1522" s="197"/>
      <c r="I1522" s="197"/>
      <c r="J1522" s="197"/>
      <c r="K1522" s="197"/>
      <c r="L1522" s="197"/>
      <c r="M1522" s="197"/>
      <c r="N1522" s="6" t="s">
        <v>3138</v>
      </c>
      <c r="S1522" s="280" t="s">
        <v>2019</v>
      </c>
      <c r="T1522" s="14" t="s">
        <v>3375</v>
      </c>
      <c r="U1522" s="14" t="s">
        <v>168</v>
      </c>
      <c r="V1522" s="14">
        <v>150</v>
      </c>
      <c r="W1522" s="14">
        <v>270</v>
      </c>
      <c r="X1522" s="169">
        <v>1.8</v>
      </c>
      <c r="Y1522" s="260">
        <v>1.8</v>
      </c>
      <c r="Z1522" s="197"/>
      <c r="AA1522" s="197"/>
      <c r="AB1522" s="197">
        <v>1.8</v>
      </c>
      <c r="AC1522" s="197"/>
      <c r="AD1522" s="197"/>
      <c r="AE1522" s="197"/>
      <c r="AF1522" s="6" t="s">
        <v>3372</v>
      </c>
    </row>
    <row r="1523" spans="1:32" hidden="1" x14ac:dyDescent="0.3">
      <c r="A1523" s="421"/>
      <c r="B1523" s="11" t="s">
        <v>3158</v>
      </c>
      <c r="C1523" s="14" t="s">
        <v>424</v>
      </c>
      <c r="D1523" s="11">
        <v>140</v>
      </c>
      <c r="E1523" s="11">
        <v>262</v>
      </c>
      <c r="F1523" s="11"/>
      <c r="G1523" s="492">
        <f>Tabla14914[[#This Row],[PPF (µmol/s)]]/Tabla14914[[#This Row],[Power use (W)]]</f>
        <v>1.8714285714285714</v>
      </c>
      <c r="H1523" s="197"/>
      <c r="I1523" s="197"/>
      <c r="J1523" s="197"/>
      <c r="K1523" s="197"/>
      <c r="L1523" s="197"/>
      <c r="M1523" s="197"/>
      <c r="N1523" s="6" t="s">
        <v>3138</v>
      </c>
      <c r="S1523" s="421"/>
      <c r="T1523" s="11" t="s">
        <v>3398</v>
      </c>
      <c r="U1523" s="11" t="s">
        <v>3400</v>
      </c>
      <c r="V1523" s="11">
        <v>40</v>
      </c>
      <c r="W1523" s="11">
        <v>78</v>
      </c>
      <c r="X1523" s="170">
        <v>1.8</v>
      </c>
      <c r="Y1523" s="260">
        <v>1.95</v>
      </c>
      <c r="Z1523" s="197"/>
      <c r="AA1523" s="197"/>
      <c r="AB1523" s="197">
        <v>1.8</v>
      </c>
      <c r="AC1523" s="197"/>
      <c r="AD1523" s="197"/>
      <c r="AE1523" s="197"/>
      <c r="AF1523" s="4" t="s">
        <v>3401</v>
      </c>
    </row>
    <row r="1524" spans="1:32" hidden="1" x14ac:dyDescent="0.3">
      <c r="A1524" s="421"/>
      <c r="B1524" s="11" t="s">
        <v>3159</v>
      </c>
      <c r="C1524" s="14" t="s">
        <v>424</v>
      </c>
      <c r="D1524" s="11">
        <v>140</v>
      </c>
      <c r="E1524" s="11">
        <v>262</v>
      </c>
      <c r="F1524" s="11"/>
      <c r="G1524" s="492">
        <f>Tabla14914[[#This Row],[PPF (µmol/s)]]/Tabla14914[[#This Row],[Power use (W)]]</f>
        <v>1.8714285714285714</v>
      </c>
      <c r="H1524" s="197"/>
      <c r="I1524" s="197"/>
      <c r="J1524" s="197"/>
      <c r="K1524" s="197"/>
      <c r="L1524" s="197"/>
      <c r="M1524" s="197"/>
      <c r="N1524" s="6" t="s">
        <v>3138</v>
      </c>
      <c r="S1524" s="547"/>
      <c r="T1524" s="546" t="s">
        <v>3399</v>
      </c>
      <c r="U1524" s="546" t="s">
        <v>3400</v>
      </c>
      <c r="V1524" s="546">
        <v>40</v>
      </c>
      <c r="W1524" s="546">
        <v>87</v>
      </c>
      <c r="X1524" s="170">
        <v>2</v>
      </c>
      <c r="Y1524" s="559">
        <v>2.1749999999999998</v>
      </c>
      <c r="Z1524" s="197"/>
      <c r="AA1524" s="197"/>
      <c r="AB1524" s="197"/>
      <c r="AC1524" s="197">
        <v>2</v>
      </c>
      <c r="AD1524" s="197"/>
      <c r="AE1524" s="197"/>
      <c r="AF1524" s="562" t="s">
        <v>3402</v>
      </c>
    </row>
    <row r="1525" spans="1:32" hidden="1" x14ac:dyDescent="0.3">
      <c r="A1525" s="421"/>
      <c r="B1525" s="11" t="s">
        <v>3160</v>
      </c>
      <c r="C1525" s="14" t="s">
        <v>424</v>
      </c>
      <c r="D1525" s="11">
        <v>212</v>
      </c>
      <c r="E1525" s="11">
        <v>393</v>
      </c>
      <c r="F1525" s="11"/>
      <c r="G1525" s="492">
        <f>Tabla14914[[#This Row],[PPF (µmol/s)]]/Tabla14914[[#This Row],[Power use (W)]]</f>
        <v>1.8537735849056605</v>
      </c>
      <c r="H1525" s="197"/>
      <c r="I1525" s="197"/>
      <c r="J1525" s="197"/>
      <c r="K1525" s="197"/>
      <c r="L1525" s="197"/>
      <c r="M1525" s="197"/>
      <c r="N1525" s="6" t="s">
        <v>3138</v>
      </c>
    </row>
    <row r="1526" spans="1:32" hidden="1" x14ac:dyDescent="0.3">
      <c r="A1526" s="421"/>
      <c r="B1526" s="11" t="s">
        <v>3161</v>
      </c>
      <c r="C1526" s="14" t="s">
        <v>82</v>
      </c>
      <c r="D1526" s="11">
        <v>28</v>
      </c>
      <c r="E1526" s="11"/>
      <c r="F1526" s="11"/>
      <c r="G1526" s="492">
        <f>Tabla14914[[#This Row],[PPF (µmol/s)]]/Tabla14914[[#This Row],[Power use (W)]]</f>
        <v>0</v>
      </c>
      <c r="H1526" s="197"/>
      <c r="I1526" s="197"/>
      <c r="J1526" s="197"/>
      <c r="K1526" s="197"/>
      <c r="L1526" s="197"/>
      <c r="M1526" s="197"/>
      <c r="N1526" s="4"/>
    </row>
    <row r="1527" spans="1:32" hidden="1" x14ac:dyDescent="0.3">
      <c r="A1527" s="421"/>
      <c r="B1527" s="11" t="s">
        <v>3162</v>
      </c>
      <c r="C1527" s="14" t="s">
        <v>82</v>
      </c>
      <c r="D1527" s="11">
        <v>28</v>
      </c>
      <c r="E1527" s="11"/>
      <c r="F1527" s="11"/>
      <c r="G1527" s="492">
        <f>Tabla14914[[#This Row],[PPF (µmol/s)]]/Tabla14914[[#This Row],[Power use (W)]]</f>
        <v>0</v>
      </c>
      <c r="H1527" s="197"/>
      <c r="I1527" s="197"/>
      <c r="J1527" s="197"/>
      <c r="K1527" s="197"/>
      <c r="L1527" s="197"/>
      <c r="M1527" s="197"/>
      <c r="N1527" s="4"/>
    </row>
    <row r="1528" spans="1:32" hidden="1" x14ac:dyDescent="0.3">
      <c r="A1528" s="421"/>
      <c r="B1528" s="11" t="s">
        <v>3163</v>
      </c>
      <c r="C1528" s="14" t="s">
        <v>82</v>
      </c>
      <c r="D1528" s="11">
        <v>40</v>
      </c>
      <c r="E1528" s="11"/>
      <c r="F1528" s="11"/>
      <c r="G1528" s="492">
        <f>Tabla14914[[#This Row],[PPF (µmol/s)]]/Tabla14914[[#This Row],[Power use (W)]]</f>
        <v>0</v>
      </c>
      <c r="H1528" s="197"/>
      <c r="I1528" s="197"/>
      <c r="J1528" s="197"/>
      <c r="K1528" s="197"/>
      <c r="L1528" s="197"/>
      <c r="M1528" s="197"/>
      <c r="N1528" s="4"/>
    </row>
    <row r="1529" spans="1:32" hidden="1" x14ac:dyDescent="0.3">
      <c r="A1529" s="421"/>
      <c r="B1529" s="11" t="s">
        <v>3164</v>
      </c>
      <c r="C1529" s="14" t="s">
        <v>82</v>
      </c>
      <c r="D1529" s="11">
        <v>40</v>
      </c>
      <c r="E1529" s="11"/>
      <c r="F1529" s="11"/>
      <c r="G1529" s="492">
        <f>Tabla14914[[#This Row],[PPF (µmol/s)]]/Tabla14914[[#This Row],[Power use (W)]]</f>
        <v>0</v>
      </c>
      <c r="H1529" s="197"/>
      <c r="I1529" s="197"/>
      <c r="J1529" s="197"/>
      <c r="K1529" s="197"/>
      <c r="L1529" s="197"/>
      <c r="M1529" s="197"/>
      <c r="N1529" s="4"/>
      <c r="S1529" s="562"/>
      <c r="T1529" s="563" t="s">
        <v>950</v>
      </c>
      <c r="U1529" s="548" t="s">
        <v>428</v>
      </c>
      <c r="V1529" s="548">
        <v>650</v>
      </c>
      <c r="W1529" s="548">
        <v>1820</v>
      </c>
      <c r="X1529" s="548">
        <v>2.8</v>
      </c>
      <c r="Y1529" s="212">
        <v>2.8</v>
      </c>
      <c r="Z1529" s="621"/>
      <c r="AA1529" s="621"/>
      <c r="AB1529" s="621"/>
      <c r="AC1529" s="621"/>
      <c r="AD1529" s="622">
        <v>2.8</v>
      </c>
      <c r="AE1529" s="621"/>
      <c r="AF1529" s="682" t="s">
        <v>2693</v>
      </c>
    </row>
    <row r="1530" spans="1:32" hidden="1" x14ac:dyDescent="0.3">
      <c r="A1530" s="421"/>
      <c r="B1530" s="11" t="s">
        <v>3165</v>
      </c>
      <c r="C1530" s="14" t="s">
        <v>82</v>
      </c>
      <c r="D1530" s="11">
        <v>52</v>
      </c>
      <c r="E1530" s="11"/>
      <c r="F1530" s="11"/>
      <c r="G1530" s="492">
        <f>Tabla14914[[#This Row],[PPF (µmol/s)]]/Tabla14914[[#This Row],[Power use (W)]]</f>
        <v>0</v>
      </c>
      <c r="H1530" s="197"/>
      <c r="I1530" s="197"/>
      <c r="J1530" s="197"/>
      <c r="K1530" s="197"/>
      <c r="L1530" s="197"/>
      <c r="M1530" s="197"/>
      <c r="N1530" s="4"/>
      <c r="S1530" s="20"/>
      <c r="T1530" s="60" t="s">
        <v>951</v>
      </c>
      <c r="U1530" s="14" t="s">
        <v>428</v>
      </c>
      <c r="V1530" s="14">
        <v>650</v>
      </c>
      <c r="W1530" s="11">
        <v>1690</v>
      </c>
      <c r="X1530" s="11">
        <v>2.8</v>
      </c>
      <c r="Y1530" s="215">
        <v>2.6</v>
      </c>
      <c r="Z1530" s="621"/>
      <c r="AA1530" s="621"/>
      <c r="AB1530" s="621"/>
      <c r="AC1530" s="621"/>
      <c r="AD1530" s="622">
        <v>2.6</v>
      </c>
      <c r="AE1530" s="621"/>
      <c r="AF1530" s="163" t="s">
        <v>2693</v>
      </c>
    </row>
    <row r="1531" spans="1:32" ht="15" hidden="1" thickBot="1" x14ac:dyDescent="0.35">
      <c r="A1531" s="421"/>
      <c r="B1531" s="11" t="s">
        <v>3166</v>
      </c>
      <c r="C1531" s="14" t="s">
        <v>82</v>
      </c>
      <c r="D1531" s="11">
        <v>56</v>
      </c>
      <c r="E1531" s="11"/>
      <c r="F1531" s="11"/>
      <c r="G1531" s="492">
        <f>Tabla14914[[#This Row],[PPF (µmol/s)]]/Tabla14914[[#This Row],[Power use (W)]]</f>
        <v>0</v>
      </c>
      <c r="H1531" s="197"/>
      <c r="I1531" s="197"/>
      <c r="J1531" s="197"/>
      <c r="K1531" s="197"/>
      <c r="L1531" s="197"/>
      <c r="M1531" s="197"/>
      <c r="N1531" s="4"/>
      <c r="S1531" s="564"/>
      <c r="T1531" s="565" t="s">
        <v>952</v>
      </c>
      <c r="U1531" s="549" t="s">
        <v>428</v>
      </c>
      <c r="V1531" s="549">
        <v>650</v>
      </c>
      <c r="W1531" s="550">
        <v>1820</v>
      </c>
      <c r="X1531" s="550">
        <v>2.8</v>
      </c>
      <c r="Y1531" s="216">
        <v>2.8</v>
      </c>
      <c r="Z1531" s="621"/>
      <c r="AA1531" s="621"/>
      <c r="AB1531" s="621"/>
      <c r="AC1531" s="621"/>
      <c r="AD1531" s="622">
        <v>2.8</v>
      </c>
      <c r="AE1531" s="621"/>
      <c r="AF1531" s="683" t="s">
        <v>2693</v>
      </c>
    </row>
    <row r="1532" spans="1:32" hidden="1" x14ac:dyDescent="0.3">
      <c r="A1532" s="421"/>
      <c r="B1532" s="11" t="s">
        <v>3167</v>
      </c>
      <c r="C1532" s="14" t="s">
        <v>82</v>
      </c>
      <c r="D1532" s="11">
        <v>80</v>
      </c>
      <c r="E1532" s="11"/>
      <c r="F1532" s="11"/>
      <c r="G1532" s="492">
        <f>Tabla14914[[#This Row],[PPF (µmol/s)]]/Tabla14914[[#This Row],[Power use (W)]]</f>
        <v>0</v>
      </c>
      <c r="H1532" s="197"/>
      <c r="I1532" s="197"/>
      <c r="J1532" s="197"/>
      <c r="K1532" s="197"/>
      <c r="L1532" s="197"/>
      <c r="M1532" s="197"/>
      <c r="N1532" s="4"/>
      <c r="S1532" s="4"/>
      <c r="T1532" s="11" t="s">
        <v>986</v>
      </c>
      <c r="U1532" s="11" t="s">
        <v>428</v>
      </c>
      <c r="V1532" s="11">
        <v>145</v>
      </c>
      <c r="W1532" s="11">
        <v>310</v>
      </c>
      <c r="X1532" s="11">
        <v>2.14</v>
      </c>
      <c r="Y1532" s="215">
        <v>2.1379310344827585</v>
      </c>
      <c r="Z1532" s="621"/>
      <c r="AA1532" s="621"/>
      <c r="AB1532" s="621"/>
      <c r="AC1532" s="622">
        <v>2.1379310344827585</v>
      </c>
      <c r="AD1532" s="621"/>
      <c r="AE1532" s="621"/>
      <c r="AF1532" s="20" t="s">
        <v>988</v>
      </c>
    </row>
    <row r="1533" spans="1:32" hidden="1" x14ac:dyDescent="0.3">
      <c r="A1533" s="429"/>
      <c r="B1533" s="13" t="s">
        <v>3166</v>
      </c>
      <c r="C1533" s="26" t="s">
        <v>82</v>
      </c>
      <c r="D1533" s="13">
        <v>80</v>
      </c>
      <c r="E1533" s="13"/>
      <c r="F1533" s="13"/>
      <c r="G1533" s="492">
        <f>Tabla14914[[#This Row],[PPF (µmol/s)]]/Tabla14914[[#This Row],[Power use (W)]]</f>
        <v>0</v>
      </c>
      <c r="H1533" s="197"/>
      <c r="I1533" s="197"/>
      <c r="J1533" s="197"/>
      <c r="K1533" s="197"/>
      <c r="L1533" s="197"/>
      <c r="M1533" s="197"/>
      <c r="N1533" s="8"/>
      <c r="S1533" s="562"/>
      <c r="T1533" s="546" t="s">
        <v>987</v>
      </c>
      <c r="U1533" s="546" t="s">
        <v>428</v>
      </c>
      <c r="V1533" s="546">
        <v>198</v>
      </c>
      <c r="W1533" s="546">
        <v>410</v>
      </c>
      <c r="X1533" s="546">
        <v>2.0699999999999998</v>
      </c>
      <c r="Y1533" s="215">
        <v>2.0707070707070705</v>
      </c>
      <c r="Z1533" s="621"/>
      <c r="AA1533" s="621"/>
      <c r="AB1533" s="621"/>
      <c r="AC1533" s="622">
        <v>2.0707070707070705</v>
      </c>
      <c r="AD1533" s="621"/>
      <c r="AE1533" s="621"/>
      <c r="AF1533" s="564" t="s">
        <v>989</v>
      </c>
    </row>
    <row r="1534" spans="1:32" ht="18.600000000000001" hidden="1" thickBot="1" x14ac:dyDescent="0.4">
      <c r="A1534" s="519" t="s">
        <v>3170</v>
      </c>
      <c r="B1534" s="53"/>
      <c r="C1534" s="27"/>
      <c r="D1534" s="27"/>
      <c r="E1534" s="27"/>
      <c r="F1534" s="27"/>
      <c r="G1534" s="522"/>
      <c r="H1534" s="27"/>
      <c r="I1534" s="27"/>
      <c r="J1534" s="27"/>
      <c r="K1534" s="27"/>
      <c r="L1534" s="27"/>
      <c r="M1534" s="27"/>
      <c r="N1534" s="16"/>
      <c r="S1534" s="28" t="s">
        <v>49</v>
      </c>
      <c r="T1534" s="14" t="s">
        <v>44</v>
      </c>
      <c r="U1534" s="14" t="s">
        <v>428</v>
      </c>
      <c r="V1534" s="14">
        <v>620</v>
      </c>
      <c r="W1534" s="14">
        <v>1440</v>
      </c>
      <c r="X1534" s="14">
        <v>2.2999999999999998</v>
      </c>
      <c r="Y1534" s="219">
        <v>2.3225806451612905</v>
      </c>
      <c r="Z1534" s="196"/>
      <c r="AA1534" s="196"/>
      <c r="AB1534" s="196"/>
      <c r="AC1534" s="211">
        <v>2.3225806451612905</v>
      </c>
      <c r="AD1534" s="196"/>
      <c r="AE1534" s="196"/>
      <c r="AF1534" s="19" t="s">
        <v>994</v>
      </c>
    </row>
    <row r="1535" spans="1:32" hidden="1" x14ac:dyDescent="0.3">
      <c r="A1535" s="426" t="s">
        <v>3168</v>
      </c>
      <c r="B1535" s="57"/>
      <c r="C1535" s="65"/>
      <c r="D1535" s="57"/>
      <c r="E1535" s="57"/>
      <c r="F1535" s="57"/>
      <c r="G1535" s="260"/>
      <c r="H1535" s="197"/>
      <c r="I1535" s="197"/>
      <c r="J1535" s="197"/>
      <c r="K1535" s="197"/>
      <c r="L1535" s="197"/>
      <c r="M1535" s="197"/>
      <c r="N1535" s="57"/>
      <c r="S1535" s="599" t="s">
        <v>50</v>
      </c>
      <c r="T1535" s="546" t="s">
        <v>45</v>
      </c>
      <c r="U1535" s="546" t="s">
        <v>428</v>
      </c>
      <c r="V1535" s="546">
        <v>685</v>
      </c>
      <c r="W1535" s="546">
        <v>1650</v>
      </c>
      <c r="X1535" s="546">
        <v>2.4</v>
      </c>
      <c r="Y1535" s="215">
        <v>2.4087591240875912</v>
      </c>
      <c r="Z1535" s="197"/>
      <c r="AA1535" s="197"/>
      <c r="AB1535" s="197"/>
      <c r="AC1535" s="226">
        <v>2.4087591240875912</v>
      </c>
      <c r="AD1535" s="197"/>
      <c r="AE1535" s="197"/>
      <c r="AF1535" s="564" t="s">
        <v>995</v>
      </c>
    </row>
    <row r="1536" spans="1:32" hidden="1" x14ac:dyDescent="0.3">
      <c r="A1536" s="427" t="s">
        <v>3169</v>
      </c>
      <c r="B1536" s="57"/>
      <c r="C1536" s="65"/>
      <c r="D1536" s="57"/>
      <c r="E1536" s="57"/>
      <c r="F1536" s="57"/>
      <c r="G1536" s="260"/>
      <c r="H1536" s="197"/>
      <c r="I1536" s="197"/>
      <c r="J1536" s="197"/>
      <c r="K1536" s="197"/>
      <c r="L1536" s="197"/>
      <c r="M1536" s="197"/>
      <c r="N1536" s="57"/>
      <c r="S1536" s="569" t="s">
        <v>2019</v>
      </c>
      <c r="T1536" s="551" t="s">
        <v>2585</v>
      </c>
      <c r="U1536" s="552" t="s">
        <v>428</v>
      </c>
      <c r="V1536" s="552">
        <v>600</v>
      </c>
      <c r="W1536" s="552">
        <v>1584</v>
      </c>
      <c r="X1536" s="175">
        <v>2.64</v>
      </c>
      <c r="Y1536" s="610">
        <v>2.64</v>
      </c>
      <c r="Z1536" s="197"/>
      <c r="AA1536" s="197"/>
      <c r="AB1536" s="197"/>
      <c r="AC1536" s="197"/>
      <c r="AD1536" s="197">
        <v>2.64</v>
      </c>
      <c r="AE1536" s="197"/>
      <c r="AF1536" s="574" t="s">
        <v>2586</v>
      </c>
    </row>
    <row r="1537" spans="1:32" hidden="1" x14ac:dyDescent="0.3">
      <c r="A1537" s="429"/>
      <c r="B1537" s="13"/>
      <c r="C1537" s="13"/>
      <c r="D1537" s="13"/>
      <c r="E1537" s="13"/>
      <c r="F1537" s="13"/>
      <c r="G1537" s="260"/>
      <c r="H1537" s="197"/>
      <c r="I1537" s="197"/>
      <c r="J1537" s="197"/>
      <c r="K1537" s="197"/>
      <c r="L1537" s="197"/>
      <c r="M1537" s="197"/>
      <c r="N1537" s="8"/>
      <c r="S1537" s="426" t="s">
        <v>2984</v>
      </c>
      <c r="T1537" s="14" t="s">
        <v>2959</v>
      </c>
      <c r="U1537" s="14" t="s">
        <v>428</v>
      </c>
      <c r="V1537" s="14">
        <v>500</v>
      </c>
      <c r="W1537" s="14">
        <v>1000</v>
      </c>
      <c r="X1537" s="169">
        <v>2.4</v>
      </c>
      <c r="Y1537" s="260">
        <v>2</v>
      </c>
      <c r="Z1537" s="197"/>
      <c r="AA1537" s="197"/>
      <c r="AB1537" s="197"/>
      <c r="AC1537" s="197">
        <v>2.4</v>
      </c>
      <c r="AD1537" s="197"/>
      <c r="AE1537" s="197"/>
      <c r="AF1537" s="6" t="s">
        <v>215</v>
      </c>
    </row>
    <row r="1538" spans="1:32" ht="18.600000000000001" hidden="1" thickBot="1" x14ac:dyDescent="0.4">
      <c r="A1538" s="56" t="s">
        <v>3173</v>
      </c>
      <c r="B1538" s="53"/>
      <c r="C1538" s="27"/>
      <c r="D1538" s="27"/>
      <c r="E1538" s="27"/>
      <c r="F1538" s="27"/>
      <c r="G1538" s="522"/>
      <c r="H1538" s="27"/>
      <c r="I1538" s="27"/>
      <c r="J1538" s="27"/>
      <c r="K1538" s="27"/>
      <c r="L1538" s="27"/>
      <c r="M1538" s="27"/>
      <c r="N1538" s="16"/>
      <c r="S1538" s="555" t="s">
        <v>2985</v>
      </c>
      <c r="T1538" s="546" t="s">
        <v>2960</v>
      </c>
      <c r="U1538" s="545" t="s">
        <v>428</v>
      </c>
      <c r="V1538" s="546">
        <v>400</v>
      </c>
      <c r="W1538" s="546">
        <v>1000</v>
      </c>
      <c r="X1538" s="169">
        <v>2.4</v>
      </c>
      <c r="Y1538" s="559">
        <v>2.5</v>
      </c>
      <c r="Z1538" s="197"/>
      <c r="AA1538" s="197"/>
      <c r="AB1538" s="197"/>
      <c r="AC1538" s="197">
        <v>2.4</v>
      </c>
      <c r="AD1538" s="197"/>
      <c r="AE1538" s="197"/>
      <c r="AF1538" s="562" t="s">
        <v>2961</v>
      </c>
    </row>
    <row r="1539" spans="1:32" hidden="1" x14ac:dyDescent="0.3">
      <c r="A1539" s="426" t="s">
        <v>3174</v>
      </c>
      <c r="B1539" s="14" t="s">
        <v>3172</v>
      </c>
      <c r="C1539" s="92"/>
      <c r="D1539" s="517"/>
      <c r="E1539" s="517"/>
      <c r="F1539" s="517"/>
      <c r="G1539" s="260"/>
      <c r="H1539" s="197"/>
      <c r="I1539" s="197"/>
      <c r="J1539" s="197"/>
      <c r="K1539" s="197"/>
      <c r="L1539" s="197"/>
      <c r="M1539" s="197"/>
      <c r="N1539" s="6"/>
      <c r="S1539" s="280" t="s">
        <v>2019</v>
      </c>
      <c r="T1539" s="11" t="s">
        <v>2962</v>
      </c>
      <c r="U1539" s="14" t="s">
        <v>428</v>
      </c>
      <c r="V1539" s="11">
        <v>300</v>
      </c>
      <c r="W1539" s="11">
        <v>800</v>
      </c>
      <c r="X1539" s="169">
        <v>2.4</v>
      </c>
      <c r="Y1539" s="260">
        <v>2.6666666666666665</v>
      </c>
      <c r="Z1539" s="197"/>
      <c r="AA1539" s="197"/>
      <c r="AB1539" s="197"/>
      <c r="AC1539" s="197">
        <v>2.4</v>
      </c>
      <c r="AD1539" s="197"/>
      <c r="AE1539" s="197"/>
      <c r="AF1539" s="4" t="s">
        <v>2961</v>
      </c>
    </row>
    <row r="1540" spans="1:32" hidden="1" x14ac:dyDescent="0.3">
      <c r="A1540" s="421" t="s">
        <v>3175</v>
      </c>
      <c r="B1540" s="11" t="s">
        <v>3171</v>
      </c>
      <c r="C1540" s="14" t="s">
        <v>2065</v>
      </c>
      <c r="D1540" s="11">
        <v>200</v>
      </c>
      <c r="E1540" s="11"/>
      <c r="F1540" s="11"/>
      <c r="G1540" s="492">
        <f>Tabla14914[[#This Row],[PPF (µmol/s)]]/Tabla14914[[#This Row],[Power use (W)]]</f>
        <v>0</v>
      </c>
      <c r="H1540" s="197"/>
      <c r="I1540" s="197"/>
      <c r="J1540" s="197"/>
      <c r="K1540" s="197"/>
      <c r="L1540" s="197"/>
      <c r="M1540" s="197"/>
      <c r="N1540" s="4"/>
      <c r="S1540" s="547"/>
      <c r="T1540" s="546" t="s">
        <v>3101</v>
      </c>
      <c r="U1540" s="546" t="s">
        <v>428</v>
      </c>
      <c r="V1540" s="546">
        <v>280</v>
      </c>
      <c r="W1540" s="546">
        <v>520</v>
      </c>
      <c r="X1540" s="546"/>
      <c r="Y1540" s="492">
        <v>1.8571428571428572</v>
      </c>
      <c r="Z1540" s="197"/>
      <c r="AA1540" s="197"/>
      <c r="AB1540" s="197"/>
      <c r="AC1540" s="197"/>
      <c r="AD1540" s="197"/>
      <c r="AE1540" s="197"/>
      <c r="AF1540" s="574" t="s">
        <v>3094</v>
      </c>
    </row>
    <row r="1541" spans="1:32" hidden="1" x14ac:dyDescent="0.3">
      <c r="A1541" s="11" t="s">
        <v>2021</v>
      </c>
      <c r="B1541" s="13"/>
      <c r="C1541" s="26"/>
      <c r="D1541" s="13"/>
      <c r="E1541" s="13"/>
      <c r="F1541" s="13"/>
      <c r="G1541" s="260"/>
      <c r="H1541" s="197"/>
      <c r="I1541" s="197"/>
      <c r="J1541" s="197"/>
      <c r="K1541" s="197"/>
      <c r="L1541" s="197"/>
      <c r="M1541" s="197"/>
      <c r="N1541" s="8"/>
      <c r="S1541" s="421"/>
      <c r="T1541" s="11" t="s">
        <v>3102</v>
      </c>
      <c r="U1541" s="11" t="s">
        <v>428</v>
      </c>
      <c r="V1541" s="11">
        <v>370</v>
      </c>
      <c r="W1541" s="11">
        <v>680</v>
      </c>
      <c r="X1541" s="11"/>
      <c r="Y1541" s="492">
        <v>1.8378378378378379</v>
      </c>
      <c r="Z1541" s="197"/>
      <c r="AA1541" s="197"/>
      <c r="AB1541" s="197"/>
      <c r="AC1541" s="197"/>
      <c r="AD1541" s="197"/>
      <c r="AE1541" s="197"/>
      <c r="AF1541" s="6" t="s">
        <v>3094</v>
      </c>
    </row>
    <row r="1542" spans="1:32" ht="18.600000000000001" hidden="1" thickBot="1" x14ac:dyDescent="0.4">
      <c r="A1542" s="56" t="s">
        <v>3176</v>
      </c>
      <c r="B1542" s="53"/>
      <c r="C1542" s="27"/>
      <c r="D1542" s="27"/>
      <c r="E1542" s="27"/>
      <c r="F1542" s="27"/>
      <c r="G1542" s="522"/>
      <c r="H1542" s="27"/>
      <c r="I1542" s="27"/>
      <c r="J1542" s="27"/>
      <c r="K1542" s="27"/>
      <c r="L1542" s="27"/>
      <c r="M1542" s="27"/>
      <c r="N1542" s="16"/>
      <c r="S1542" s="547"/>
      <c r="T1542" s="546" t="s">
        <v>3103</v>
      </c>
      <c r="U1542" s="546" t="s">
        <v>428</v>
      </c>
      <c r="V1542" s="546">
        <v>470</v>
      </c>
      <c r="W1542" s="546">
        <v>860</v>
      </c>
      <c r="X1542" s="546"/>
      <c r="Y1542" s="492">
        <v>1.8297872340425532</v>
      </c>
      <c r="Z1542" s="197"/>
      <c r="AA1542" s="197"/>
      <c r="AB1542" s="197"/>
      <c r="AC1542" s="197"/>
      <c r="AD1542" s="197"/>
      <c r="AE1542" s="197"/>
      <c r="AF1542" s="574" t="s">
        <v>3094</v>
      </c>
    </row>
    <row r="1543" spans="1:32" hidden="1" x14ac:dyDescent="0.3">
      <c r="A1543" s="426" t="s">
        <v>3186</v>
      </c>
      <c r="B1543" s="14" t="s">
        <v>3177</v>
      </c>
      <c r="C1543" s="14" t="s">
        <v>98</v>
      </c>
      <c r="D1543" s="14">
        <v>100</v>
      </c>
      <c r="E1543" s="14">
        <v>221</v>
      </c>
      <c r="F1543" s="14"/>
      <c r="G1543" s="492">
        <f>Tabla14914[[#This Row],[PPF (µmol/s)]]/Tabla14914[[#This Row],[Power use (W)]]</f>
        <v>2.21</v>
      </c>
      <c r="H1543" s="197"/>
      <c r="I1543" s="197"/>
      <c r="J1543" s="197"/>
      <c r="K1543" s="197"/>
      <c r="L1543" s="197"/>
      <c r="M1543" s="197"/>
      <c r="N1543" s="6" t="s">
        <v>3183</v>
      </c>
    </row>
    <row r="1544" spans="1:32" hidden="1" x14ac:dyDescent="0.3">
      <c r="A1544" s="421" t="s">
        <v>3187</v>
      </c>
      <c r="B1544" s="14" t="s">
        <v>3178</v>
      </c>
      <c r="C1544" s="14" t="s">
        <v>98</v>
      </c>
      <c r="D1544" s="14">
        <v>153</v>
      </c>
      <c r="E1544" s="14">
        <v>319</v>
      </c>
      <c r="F1544" s="14"/>
      <c r="G1544" s="492">
        <f>Tabla14914[[#This Row],[PPF (µmol/s)]]/Tabla14914[[#This Row],[Power use (W)]]</f>
        <v>2.0849673202614381</v>
      </c>
      <c r="H1544" s="197"/>
      <c r="I1544" s="197"/>
      <c r="J1544" s="197"/>
      <c r="K1544" s="197"/>
      <c r="L1544" s="197"/>
      <c r="M1544" s="197"/>
      <c r="N1544" s="6" t="s">
        <v>3184</v>
      </c>
    </row>
    <row r="1545" spans="1:32" hidden="1" x14ac:dyDescent="0.3">
      <c r="A1545" s="11" t="s">
        <v>2021</v>
      </c>
      <c r="B1545" s="14" t="s">
        <v>3179</v>
      </c>
      <c r="C1545" s="14" t="s">
        <v>98</v>
      </c>
      <c r="D1545" s="14">
        <v>206</v>
      </c>
      <c r="E1545" s="14">
        <v>409</v>
      </c>
      <c r="F1545" s="14"/>
      <c r="G1545" s="492">
        <f>Tabla14914[[#This Row],[PPF (µmol/s)]]/Tabla14914[[#This Row],[Power use (W)]]</f>
        <v>1.9854368932038835</v>
      </c>
      <c r="H1545" s="197"/>
      <c r="I1545" s="197"/>
      <c r="J1545" s="197"/>
      <c r="K1545" s="197"/>
      <c r="L1545" s="197"/>
      <c r="M1545" s="197"/>
      <c r="N1545" s="6" t="s">
        <v>3185</v>
      </c>
    </row>
    <row r="1546" spans="1:32" hidden="1" x14ac:dyDescent="0.3">
      <c r="A1546" s="421"/>
      <c r="B1546" s="14" t="s">
        <v>3180</v>
      </c>
      <c r="C1546" s="14" t="s">
        <v>98</v>
      </c>
      <c r="D1546" s="14">
        <v>100</v>
      </c>
      <c r="E1546" s="14">
        <v>224</v>
      </c>
      <c r="F1546" s="14"/>
      <c r="G1546" s="492">
        <f>Tabla14914[[#This Row],[PPF (µmol/s)]]/Tabla14914[[#This Row],[Power use (W)]]</f>
        <v>2.2400000000000002</v>
      </c>
      <c r="H1546" s="197"/>
      <c r="I1546" s="197"/>
      <c r="J1546" s="197"/>
      <c r="K1546" s="197"/>
      <c r="L1546" s="197"/>
      <c r="M1546" s="197"/>
      <c r="N1546" s="6" t="s">
        <v>3183</v>
      </c>
    </row>
    <row r="1547" spans="1:32" hidden="1" x14ac:dyDescent="0.3">
      <c r="A1547" s="421"/>
      <c r="B1547" s="14" t="s">
        <v>3181</v>
      </c>
      <c r="C1547" s="14" t="s">
        <v>98</v>
      </c>
      <c r="D1547" s="14">
        <v>153</v>
      </c>
      <c r="E1547" s="14">
        <v>324</v>
      </c>
      <c r="F1547" s="14"/>
      <c r="G1547" s="492">
        <f>Tabla14914[[#This Row],[PPF (µmol/s)]]/Tabla14914[[#This Row],[Power use (W)]]</f>
        <v>2.1176470588235294</v>
      </c>
      <c r="H1547" s="197"/>
      <c r="I1547" s="197"/>
      <c r="J1547" s="197"/>
      <c r="K1547" s="197"/>
      <c r="L1547" s="197"/>
      <c r="M1547" s="197"/>
      <c r="N1547" s="6" t="s">
        <v>3184</v>
      </c>
    </row>
    <row r="1548" spans="1:32" hidden="1" x14ac:dyDescent="0.3">
      <c r="A1548" s="429"/>
      <c r="B1548" s="26" t="s">
        <v>3182</v>
      </c>
      <c r="C1548" s="26" t="s">
        <v>98</v>
      </c>
      <c r="D1548" s="26">
        <v>206</v>
      </c>
      <c r="E1548" s="26">
        <v>415</v>
      </c>
      <c r="F1548" s="26"/>
      <c r="G1548" s="492">
        <f>Tabla14914[[#This Row],[PPF (µmol/s)]]/Tabla14914[[#This Row],[Power use (W)]]</f>
        <v>2.0145631067961167</v>
      </c>
      <c r="H1548" s="197"/>
      <c r="I1548" s="197"/>
      <c r="J1548" s="197"/>
      <c r="K1548" s="197"/>
      <c r="L1548" s="197"/>
      <c r="M1548" s="197"/>
      <c r="N1548" s="114" t="s">
        <v>3185</v>
      </c>
      <c r="S1548" s="4"/>
      <c r="T1548" s="11" t="s">
        <v>122</v>
      </c>
      <c r="U1548" s="11" t="s">
        <v>2078</v>
      </c>
      <c r="V1548" s="11">
        <v>90</v>
      </c>
      <c r="W1548" s="619"/>
      <c r="X1548" s="619"/>
      <c r="Y1548" s="631">
        <v>0</v>
      </c>
      <c r="Z1548" s="621"/>
      <c r="AA1548" s="621"/>
      <c r="AB1548" s="621"/>
      <c r="AC1548" s="621"/>
      <c r="AD1548" s="621"/>
      <c r="AE1548" s="621"/>
      <c r="AF1548" s="20"/>
    </row>
    <row r="1549" spans="1:32" ht="18.600000000000001" hidden="1" thickBot="1" x14ac:dyDescent="0.4">
      <c r="A1549" s="56" t="s">
        <v>3188</v>
      </c>
      <c r="B1549" s="53"/>
      <c r="C1549" s="27"/>
      <c r="D1549" s="27"/>
      <c r="E1549" s="27"/>
      <c r="F1549" s="27"/>
      <c r="G1549" s="522"/>
      <c r="H1549" s="27"/>
      <c r="I1549" s="27"/>
      <c r="J1549" s="27"/>
      <c r="K1549" s="27"/>
      <c r="L1549" s="27"/>
      <c r="M1549" s="27"/>
      <c r="N1549" s="16"/>
      <c r="S1549" s="562"/>
      <c r="T1549" s="546" t="s">
        <v>124</v>
      </c>
      <c r="U1549" s="546" t="s">
        <v>2078</v>
      </c>
      <c r="V1549" s="546">
        <v>150</v>
      </c>
      <c r="W1549" s="619"/>
      <c r="X1549" s="619"/>
      <c r="Y1549" s="631">
        <v>0</v>
      </c>
      <c r="Z1549" s="621"/>
      <c r="AA1549" s="621"/>
      <c r="AB1549" s="621"/>
      <c r="AC1549" s="621"/>
      <c r="AD1549" s="621"/>
      <c r="AE1549" s="621"/>
      <c r="AF1549" s="564"/>
    </row>
    <row r="1550" spans="1:32" hidden="1" x14ac:dyDescent="0.3">
      <c r="A1550" s="426" t="s">
        <v>3206</v>
      </c>
      <c r="B1550" s="14" t="s">
        <v>3189</v>
      </c>
      <c r="C1550" s="14" t="s">
        <v>424</v>
      </c>
      <c r="D1550" s="14">
        <v>44</v>
      </c>
      <c r="E1550" s="14">
        <v>90</v>
      </c>
      <c r="F1550" s="153"/>
      <c r="G1550" s="492">
        <f>Tabla14914[[#This Row],[PPF (µmol/s)]]/Tabla14914[[#This Row],[Power use (W)]]</f>
        <v>2.0454545454545454</v>
      </c>
      <c r="H1550" s="197"/>
      <c r="I1550" s="197"/>
      <c r="J1550" s="197"/>
      <c r="K1550" s="197"/>
      <c r="L1550" s="197"/>
      <c r="M1550" s="197"/>
      <c r="N1550" s="6" t="s">
        <v>3202</v>
      </c>
      <c r="S1550" s="568" t="s">
        <v>153</v>
      </c>
      <c r="T1550" s="545" t="s">
        <v>1043</v>
      </c>
      <c r="U1550" s="545" t="s">
        <v>2078</v>
      </c>
      <c r="V1550" s="545">
        <v>180</v>
      </c>
      <c r="W1550" s="545">
        <v>244.15</v>
      </c>
      <c r="X1550" s="619"/>
      <c r="Y1550" s="663">
        <v>1.3563888888888889</v>
      </c>
      <c r="Z1550" s="621"/>
      <c r="AA1550" s="622"/>
      <c r="AB1550" s="621"/>
      <c r="AC1550" s="621"/>
      <c r="AD1550" s="621"/>
      <c r="AE1550" s="621"/>
      <c r="AF1550" s="571" t="s">
        <v>1045</v>
      </c>
    </row>
    <row r="1551" spans="1:32" hidden="1" x14ac:dyDescent="0.3">
      <c r="A1551" s="421" t="s">
        <v>3207</v>
      </c>
      <c r="B1551" s="11" t="s">
        <v>3190</v>
      </c>
      <c r="C1551" s="14" t="s">
        <v>424</v>
      </c>
      <c r="D1551" s="11">
        <v>60</v>
      </c>
      <c r="E1551" s="11">
        <v>120</v>
      </c>
      <c r="F1551" s="153"/>
      <c r="G1551" s="492">
        <f>Tabla14914[[#This Row],[PPF (µmol/s)]]/Tabla14914[[#This Row],[Power use (W)]]</f>
        <v>2</v>
      </c>
      <c r="H1551" s="197"/>
      <c r="I1551" s="197"/>
      <c r="J1551" s="197"/>
      <c r="K1551" s="197"/>
      <c r="L1551" s="197"/>
      <c r="M1551" s="197"/>
      <c r="N1551" s="6" t="s">
        <v>3202</v>
      </c>
      <c r="S1551" s="11" t="s">
        <v>154</v>
      </c>
      <c r="T1551" s="14" t="s">
        <v>1044</v>
      </c>
      <c r="U1551" s="14" t="s">
        <v>2078</v>
      </c>
      <c r="V1551" s="14">
        <v>200</v>
      </c>
      <c r="W1551" s="14">
        <v>203.03</v>
      </c>
      <c r="X1551" s="619"/>
      <c r="Y1551" s="663">
        <v>1.01515</v>
      </c>
      <c r="Z1551" s="621"/>
      <c r="AA1551" s="622"/>
      <c r="AB1551" s="621"/>
      <c r="AC1551" s="621"/>
      <c r="AD1551" s="621"/>
      <c r="AE1551" s="621"/>
      <c r="AF1551" s="19" t="s">
        <v>1046</v>
      </c>
    </row>
    <row r="1552" spans="1:32" hidden="1" x14ac:dyDescent="0.3">
      <c r="A1552" s="420" t="s">
        <v>3205</v>
      </c>
      <c r="B1552" s="11" t="s">
        <v>3191</v>
      </c>
      <c r="C1552" s="14" t="s">
        <v>424</v>
      </c>
      <c r="D1552" s="11">
        <v>70</v>
      </c>
      <c r="E1552" s="11">
        <v>151</v>
      </c>
      <c r="F1552" s="153"/>
      <c r="G1552" s="492">
        <f>Tabla14914[[#This Row],[PPF (µmol/s)]]/Tabla14914[[#This Row],[Power use (W)]]</f>
        <v>2.157142857142857</v>
      </c>
      <c r="H1552" s="197"/>
      <c r="I1552" s="197"/>
      <c r="J1552" s="197"/>
      <c r="K1552" s="197"/>
      <c r="L1552" s="197"/>
      <c r="M1552" s="197"/>
      <c r="N1552" s="6" t="s">
        <v>3202</v>
      </c>
      <c r="S1552" s="562"/>
      <c r="T1552" s="546" t="s">
        <v>152</v>
      </c>
      <c r="U1552" s="546" t="s">
        <v>2078</v>
      </c>
      <c r="V1552" s="546">
        <v>90</v>
      </c>
      <c r="W1552" s="619"/>
      <c r="X1552" s="619"/>
      <c r="Y1552" s="625">
        <v>0</v>
      </c>
      <c r="Z1552" s="621"/>
      <c r="AA1552" s="621"/>
      <c r="AB1552" s="621"/>
      <c r="AC1552" s="621"/>
      <c r="AD1552" s="621"/>
      <c r="AE1552" s="621"/>
      <c r="AF1552" s="564" t="s">
        <v>1058</v>
      </c>
    </row>
    <row r="1553" spans="1:32" hidden="1" x14ac:dyDescent="0.3">
      <c r="A1553" s="11" t="s">
        <v>2021</v>
      </c>
      <c r="B1553" s="11" t="s">
        <v>3192</v>
      </c>
      <c r="C1553" s="11" t="s">
        <v>2064</v>
      </c>
      <c r="D1553" s="11">
        <v>45</v>
      </c>
      <c r="E1553" s="11">
        <v>97</v>
      </c>
      <c r="F1553" s="153"/>
      <c r="G1553" s="492">
        <f>Tabla14914[[#This Row],[PPF (µmol/s)]]/Tabla14914[[#This Row],[Power use (W)]]</f>
        <v>2.1555555555555554</v>
      </c>
      <c r="H1553" s="197"/>
      <c r="I1553" s="197"/>
      <c r="J1553" s="197"/>
      <c r="K1553" s="197"/>
      <c r="L1553" s="197"/>
      <c r="M1553" s="197"/>
      <c r="N1553" s="4" t="s">
        <v>3203</v>
      </c>
      <c r="S1553" s="28" t="s">
        <v>466</v>
      </c>
      <c r="T1553" s="96" t="s">
        <v>1166</v>
      </c>
      <c r="U1553" s="96" t="s">
        <v>2099</v>
      </c>
      <c r="V1553" s="96">
        <v>60</v>
      </c>
      <c r="W1553" s="619"/>
      <c r="X1553" s="619"/>
      <c r="Y1553" s="636">
        <v>0</v>
      </c>
      <c r="Z1553" s="621"/>
      <c r="AA1553" s="621"/>
      <c r="AB1553" s="621"/>
      <c r="AC1553" s="621"/>
      <c r="AD1553" s="621"/>
      <c r="AE1553" s="621"/>
      <c r="AF1553" s="66" t="s">
        <v>1168</v>
      </c>
    </row>
    <row r="1554" spans="1:32" hidden="1" x14ac:dyDescent="0.3">
      <c r="A1554" s="421"/>
      <c r="B1554" s="11" t="s">
        <v>3193</v>
      </c>
      <c r="C1554" s="11" t="s">
        <v>2064</v>
      </c>
      <c r="D1554" s="11">
        <v>50</v>
      </c>
      <c r="E1554" s="11">
        <v>103</v>
      </c>
      <c r="F1554" s="153"/>
      <c r="G1554" s="492">
        <f>Tabla14914[[#This Row],[PPF (µmol/s)]]/Tabla14914[[#This Row],[Power use (W)]]</f>
        <v>2.06</v>
      </c>
      <c r="H1554" s="197"/>
      <c r="I1554" s="197"/>
      <c r="J1554" s="197"/>
      <c r="K1554" s="197"/>
      <c r="L1554" s="197"/>
      <c r="M1554" s="197"/>
      <c r="N1554" s="4" t="s">
        <v>3204</v>
      </c>
      <c r="S1554" s="569" t="s">
        <v>2019</v>
      </c>
      <c r="T1554" s="546" t="s">
        <v>1531</v>
      </c>
      <c r="U1554" s="545" t="s">
        <v>2078</v>
      </c>
      <c r="V1554" s="546">
        <v>200</v>
      </c>
      <c r="W1554" s="546">
        <v>450</v>
      </c>
      <c r="X1554" s="546">
        <v>2.2000000000000002</v>
      </c>
      <c r="Y1554" s="219">
        <v>2.25</v>
      </c>
      <c r="Z1554" s="196"/>
      <c r="AA1554" s="196"/>
      <c r="AB1554" s="196"/>
      <c r="AC1554" s="211">
        <v>2.25</v>
      </c>
      <c r="AD1554" s="196"/>
      <c r="AE1554" s="196"/>
      <c r="AF1554" s="574" t="s">
        <v>1527</v>
      </c>
    </row>
    <row r="1555" spans="1:32" hidden="1" x14ac:dyDescent="0.3">
      <c r="A1555" s="421"/>
      <c r="B1555" s="11" t="s">
        <v>3194</v>
      </c>
      <c r="C1555" s="11" t="s">
        <v>2064</v>
      </c>
      <c r="D1555" s="11">
        <v>65</v>
      </c>
      <c r="E1555" s="11">
        <v>145</v>
      </c>
      <c r="F1555" s="153"/>
      <c r="G1555" s="492">
        <f>Tabla14914[[#This Row],[PPF (µmol/s)]]/Tabla14914[[#This Row],[Power use (W)]]</f>
        <v>2.2307692307692308</v>
      </c>
      <c r="H1555" s="197"/>
      <c r="I1555" s="197"/>
      <c r="J1555" s="197"/>
      <c r="K1555" s="197"/>
      <c r="L1555" s="197"/>
      <c r="M1555" s="197"/>
      <c r="N1555" s="4" t="s">
        <v>3203</v>
      </c>
      <c r="S1555" s="547"/>
      <c r="T1555" s="554" t="s">
        <v>2212</v>
      </c>
      <c r="U1555" s="546" t="s">
        <v>2078</v>
      </c>
      <c r="V1555" s="546">
        <v>50</v>
      </c>
      <c r="W1555" s="630"/>
      <c r="X1555" s="630"/>
      <c r="Y1555" s="458">
        <v>0</v>
      </c>
      <c r="Z1555" s="197"/>
      <c r="AA1555" s="197"/>
      <c r="AB1555" s="197"/>
      <c r="AC1555" s="197"/>
      <c r="AD1555" s="197"/>
      <c r="AE1555" s="197"/>
      <c r="AF1555" s="562" t="s">
        <v>2203</v>
      </c>
    </row>
    <row r="1556" spans="1:32" hidden="1" x14ac:dyDescent="0.3">
      <c r="A1556" s="421"/>
      <c r="B1556" s="11" t="s">
        <v>3195</v>
      </c>
      <c r="C1556" s="11" t="s">
        <v>2064</v>
      </c>
      <c r="D1556" s="11">
        <v>90</v>
      </c>
      <c r="E1556" s="11">
        <v>194</v>
      </c>
      <c r="F1556" s="153"/>
      <c r="G1556" s="492">
        <f>Tabla14914[[#This Row],[PPF (µmol/s)]]/Tabla14914[[#This Row],[Power use (W)]]</f>
        <v>2.1555555555555554</v>
      </c>
      <c r="H1556" s="197"/>
      <c r="I1556" s="197"/>
      <c r="J1556" s="197"/>
      <c r="K1556" s="197"/>
      <c r="L1556" s="197"/>
      <c r="M1556" s="197"/>
      <c r="N1556" s="4" t="s">
        <v>3203</v>
      </c>
      <c r="S1556" s="421"/>
      <c r="T1556" s="40" t="s">
        <v>2213</v>
      </c>
      <c r="U1556" s="11" t="s">
        <v>2078</v>
      </c>
      <c r="V1556" s="11">
        <v>100</v>
      </c>
      <c r="W1556" s="630"/>
      <c r="X1556" s="630"/>
      <c r="Y1556" s="458">
        <v>0</v>
      </c>
      <c r="Z1556" s="197"/>
      <c r="AA1556" s="197"/>
      <c r="AB1556" s="197"/>
      <c r="AC1556" s="197"/>
      <c r="AD1556" s="197"/>
      <c r="AE1556" s="197"/>
      <c r="AF1556" s="4" t="s">
        <v>2203</v>
      </c>
    </row>
    <row r="1557" spans="1:32" hidden="1" x14ac:dyDescent="0.3">
      <c r="A1557" s="429"/>
      <c r="B1557" s="11" t="s">
        <v>3196</v>
      </c>
      <c r="C1557" s="11" t="s">
        <v>2064</v>
      </c>
      <c r="D1557" s="11">
        <v>65</v>
      </c>
      <c r="E1557" s="11">
        <v>145</v>
      </c>
      <c r="F1557" s="153"/>
      <c r="G1557" s="492">
        <f>Tabla14914[[#This Row],[PPF (µmol/s)]]/Tabla14914[[#This Row],[Power use (W)]]</f>
        <v>2.2307692307692308</v>
      </c>
      <c r="H1557" s="197"/>
      <c r="I1557" s="197"/>
      <c r="J1557" s="197"/>
      <c r="K1557" s="197"/>
      <c r="L1557" s="197"/>
      <c r="M1557" s="197"/>
      <c r="N1557" s="4" t="s">
        <v>3204</v>
      </c>
      <c r="S1557" s="547"/>
      <c r="T1557" s="554" t="s">
        <v>2214</v>
      </c>
      <c r="U1557" s="546" t="s">
        <v>2078</v>
      </c>
      <c r="V1557" s="546">
        <v>150</v>
      </c>
      <c r="W1557" s="630"/>
      <c r="X1557" s="630"/>
      <c r="Y1557" s="458">
        <v>0</v>
      </c>
      <c r="Z1557" s="197"/>
      <c r="AA1557" s="197"/>
      <c r="AB1557" s="197"/>
      <c r="AC1557" s="197"/>
      <c r="AD1557" s="197"/>
      <c r="AE1557" s="197"/>
      <c r="AF1557" s="562" t="s">
        <v>2203</v>
      </c>
    </row>
    <row r="1558" spans="1:32" hidden="1" x14ac:dyDescent="0.3">
      <c r="A1558" s="421"/>
      <c r="B1558" s="11" t="s">
        <v>3197</v>
      </c>
      <c r="C1558" s="11" t="s">
        <v>2064</v>
      </c>
      <c r="D1558" s="11">
        <v>100</v>
      </c>
      <c r="E1558" s="11">
        <v>206</v>
      </c>
      <c r="F1558" s="153"/>
      <c r="G1558" s="492">
        <f>Tabla14914[[#This Row],[PPF (µmol/s)]]/Tabla14914[[#This Row],[Power use (W)]]</f>
        <v>2.06</v>
      </c>
      <c r="H1558" s="197"/>
      <c r="I1558" s="197"/>
      <c r="J1558" s="197"/>
      <c r="K1558" s="197"/>
      <c r="L1558" s="197"/>
      <c r="M1558" s="197"/>
      <c r="N1558" s="4" t="s">
        <v>3204</v>
      </c>
      <c r="S1558" s="421"/>
      <c r="T1558" s="40" t="s">
        <v>2215</v>
      </c>
      <c r="U1558" s="11" t="s">
        <v>2078</v>
      </c>
      <c r="V1558" s="11">
        <v>200</v>
      </c>
      <c r="W1558" s="630"/>
      <c r="X1558" s="630"/>
      <c r="Y1558" s="458">
        <v>0</v>
      </c>
      <c r="Z1558" s="197"/>
      <c r="AA1558" s="197"/>
      <c r="AB1558" s="197"/>
      <c r="AC1558" s="197"/>
      <c r="AD1558" s="197"/>
      <c r="AE1558" s="197"/>
      <c r="AF1558" s="4" t="s">
        <v>2203</v>
      </c>
    </row>
    <row r="1559" spans="1:32" hidden="1" x14ac:dyDescent="0.3">
      <c r="A1559" s="421"/>
      <c r="B1559" s="11" t="s">
        <v>3198</v>
      </c>
      <c r="C1559" s="11" t="s">
        <v>2064</v>
      </c>
      <c r="D1559" s="11">
        <v>110</v>
      </c>
      <c r="E1559" s="11">
        <v>242</v>
      </c>
      <c r="F1559" s="153"/>
      <c r="G1559" s="492">
        <f>Tabla14914[[#This Row],[PPF (µmol/s)]]/Tabla14914[[#This Row],[Power use (W)]]</f>
        <v>2.2000000000000002</v>
      </c>
      <c r="H1559" s="197"/>
      <c r="I1559" s="197"/>
      <c r="J1559" s="197"/>
      <c r="K1559" s="197"/>
      <c r="L1559" s="197"/>
      <c r="M1559" s="197"/>
      <c r="N1559" s="4" t="s">
        <v>3203</v>
      </c>
      <c r="S1559" s="547"/>
      <c r="T1559" s="554" t="s">
        <v>2216</v>
      </c>
      <c r="U1559" s="546" t="s">
        <v>2078</v>
      </c>
      <c r="V1559" s="546">
        <v>240</v>
      </c>
      <c r="W1559" s="630"/>
      <c r="X1559" s="630"/>
      <c r="Y1559" s="458">
        <v>0</v>
      </c>
      <c r="Z1559" s="197"/>
      <c r="AA1559" s="197"/>
      <c r="AB1559" s="197"/>
      <c r="AC1559" s="197"/>
      <c r="AD1559" s="197"/>
      <c r="AE1559" s="197"/>
      <c r="AF1559" s="562" t="s">
        <v>2203</v>
      </c>
    </row>
    <row r="1560" spans="1:32" hidden="1" x14ac:dyDescent="0.3">
      <c r="A1560" s="421"/>
      <c r="B1560" s="11" t="s">
        <v>3199</v>
      </c>
      <c r="C1560" s="11" t="s">
        <v>2064</v>
      </c>
      <c r="D1560" s="11">
        <v>130</v>
      </c>
      <c r="E1560" s="11">
        <v>291</v>
      </c>
      <c r="F1560" s="153"/>
      <c r="G1560" s="492">
        <f>Tabla14914[[#This Row],[PPF (µmol/s)]]/Tabla14914[[#This Row],[Power use (W)]]</f>
        <v>2.2384615384615385</v>
      </c>
      <c r="H1560" s="197"/>
      <c r="I1560" s="197"/>
      <c r="J1560" s="197"/>
      <c r="K1560" s="197"/>
      <c r="L1560" s="197"/>
      <c r="M1560" s="197"/>
      <c r="N1560" s="4" t="s">
        <v>3203</v>
      </c>
      <c r="S1560" s="421"/>
      <c r="T1560" s="40" t="s">
        <v>2217</v>
      </c>
      <c r="U1560" s="11" t="s">
        <v>2078</v>
      </c>
      <c r="V1560" s="11">
        <v>300</v>
      </c>
      <c r="W1560" s="630"/>
      <c r="X1560" s="630"/>
      <c r="Y1560" s="458">
        <v>0</v>
      </c>
      <c r="Z1560" s="197"/>
      <c r="AA1560" s="197"/>
      <c r="AB1560" s="197"/>
      <c r="AC1560" s="197"/>
      <c r="AD1560" s="197"/>
      <c r="AE1560" s="197"/>
      <c r="AF1560" s="4" t="s">
        <v>2203</v>
      </c>
    </row>
    <row r="1561" spans="1:32" hidden="1" x14ac:dyDescent="0.3">
      <c r="A1561" s="421"/>
      <c r="B1561" s="11" t="s">
        <v>3200</v>
      </c>
      <c r="C1561" s="11" t="s">
        <v>2064</v>
      </c>
      <c r="D1561" s="11">
        <v>125</v>
      </c>
      <c r="E1561" s="11">
        <v>257</v>
      </c>
      <c r="F1561" s="153"/>
      <c r="G1561" s="492">
        <f>Tabla14914[[#This Row],[PPF (µmol/s)]]/Tabla14914[[#This Row],[Power use (W)]]</f>
        <v>2.056</v>
      </c>
      <c r="H1561" s="197"/>
      <c r="I1561" s="197"/>
      <c r="J1561" s="197"/>
      <c r="K1561" s="197"/>
      <c r="L1561" s="197"/>
      <c r="M1561" s="197"/>
      <c r="N1561" s="4" t="s">
        <v>3204</v>
      </c>
      <c r="S1561" s="547"/>
      <c r="T1561" s="554" t="s">
        <v>2360</v>
      </c>
      <c r="U1561" s="545" t="s">
        <v>2078</v>
      </c>
      <c r="V1561" s="546">
        <v>130</v>
      </c>
      <c r="W1561" s="546">
        <v>172</v>
      </c>
      <c r="X1561" s="630"/>
      <c r="Y1561" s="215">
        <v>1.323076923076923</v>
      </c>
      <c r="Z1561" s="197"/>
      <c r="AA1561" s="197">
        <v>1.323076923076923</v>
      </c>
      <c r="AB1561" s="197"/>
      <c r="AC1561" s="197"/>
      <c r="AD1561" s="197"/>
      <c r="AE1561" s="197"/>
      <c r="AF1561" s="574" t="s">
        <v>2359</v>
      </c>
    </row>
    <row r="1562" spans="1:32" hidden="1" x14ac:dyDescent="0.3">
      <c r="A1562" s="421"/>
      <c r="B1562" s="11" t="s">
        <v>3201</v>
      </c>
      <c r="C1562" s="11" t="s">
        <v>2064</v>
      </c>
      <c r="D1562" s="11">
        <v>150</v>
      </c>
      <c r="E1562" s="11">
        <v>308</v>
      </c>
      <c r="F1562" s="153"/>
      <c r="G1562" s="492">
        <f>Tabla14914[[#This Row],[PPF (µmol/s)]]/Tabla14914[[#This Row],[Power use (W)]]</f>
        <v>2.0533333333333332</v>
      </c>
      <c r="H1562" s="197"/>
      <c r="I1562" s="197"/>
      <c r="J1562" s="197"/>
      <c r="K1562" s="197"/>
      <c r="L1562" s="197"/>
      <c r="M1562" s="197"/>
      <c r="N1562" s="4" t="s">
        <v>3204</v>
      </c>
      <c r="S1562" s="421"/>
      <c r="T1562" s="40" t="s">
        <v>2361</v>
      </c>
      <c r="U1562" s="14" t="s">
        <v>2078</v>
      </c>
      <c r="V1562" s="11">
        <v>130</v>
      </c>
      <c r="W1562" s="11">
        <v>197</v>
      </c>
      <c r="X1562" s="630"/>
      <c r="Y1562" s="215">
        <v>1.5153846153846153</v>
      </c>
      <c r="Z1562" s="197"/>
      <c r="AA1562" s="197"/>
      <c r="AB1562" s="197">
        <v>1.5153846153846153</v>
      </c>
      <c r="AC1562" s="197"/>
      <c r="AD1562" s="197"/>
      <c r="AE1562" s="197"/>
      <c r="AF1562" s="6" t="s">
        <v>2362</v>
      </c>
    </row>
    <row r="1563" spans="1:32" hidden="1" x14ac:dyDescent="0.3">
      <c r="A1563" s="421"/>
      <c r="B1563" s="11" t="s">
        <v>3198</v>
      </c>
      <c r="C1563" s="11" t="s">
        <v>2064</v>
      </c>
      <c r="D1563" s="11">
        <v>180</v>
      </c>
      <c r="E1563" s="11">
        <v>338</v>
      </c>
      <c r="F1563" s="153"/>
      <c r="G1563" s="492">
        <f>Tabla14914[[#This Row],[PPF (µmol/s)]]/Tabla14914[[#This Row],[Power use (W)]]</f>
        <v>1.8777777777777778</v>
      </c>
      <c r="H1563" s="197"/>
      <c r="I1563" s="197"/>
      <c r="J1563" s="197"/>
      <c r="K1563" s="197"/>
      <c r="L1563" s="197"/>
      <c r="M1563" s="197"/>
      <c r="N1563" s="4" t="s">
        <v>3203</v>
      </c>
      <c r="S1563" s="428" t="s">
        <v>2436</v>
      </c>
      <c r="T1563" s="10" t="s">
        <v>2388</v>
      </c>
      <c r="U1563" s="14" t="s">
        <v>2078</v>
      </c>
      <c r="V1563" s="14">
        <v>150</v>
      </c>
      <c r="W1563" s="14">
        <v>345</v>
      </c>
      <c r="X1563" s="169">
        <v>2.2999999999999998</v>
      </c>
      <c r="Y1563" s="224">
        <v>2.2999999999999998</v>
      </c>
      <c r="Z1563" s="197"/>
      <c r="AA1563" s="197"/>
      <c r="AB1563" s="197"/>
      <c r="AC1563" s="197">
        <v>2.2999999999999998</v>
      </c>
      <c r="AD1563" s="197"/>
      <c r="AE1563" s="197"/>
      <c r="AF1563" s="6" t="s">
        <v>2389</v>
      </c>
    </row>
    <row r="1564" spans="1:32" hidden="1" x14ac:dyDescent="0.3">
      <c r="A1564" s="421"/>
      <c r="B1564" s="11" t="s">
        <v>3199</v>
      </c>
      <c r="C1564" s="11" t="s">
        <v>2064</v>
      </c>
      <c r="D1564" s="11">
        <v>220</v>
      </c>
      <c r="E1564" s="11">
        <v>485</v>
      </c>
      <c r="F1564" s="153"/>
      <c r="G1564" s="492">
        <f>Tabla14914[[#This Row],[PPF (µmol/s)]]/Tabla14914[[#This Row],[Power use (W)]]</f>
        <v>2.2045454545454546</v>
      </c>
      <c r="H1564" s="197"/>
      <c r="I1564" s="197"/>
      <c r="J1564" s="197"/>
      <c r="K1564" s="197"/>
      <c r="L1564" s="197"/>
      <c r="M1564" s="197"/>
      <c r="N1564" s="4" t="s">
        <v>3203</v>
      </c>
      <c r="S1564" s="578" t="s">
        <v>2437</v>
      </c>
      <c r="T1564" s="554" t="s">
        <v>2390</v>
      </c>
      <c r="U1564" s="545" t="s">
        <v>2078</v>
      </c>
      <c r="V1564" s="546">
        <v>200</v>
      </c>
      <c r="W1564" s="546">
        <v>460</v>
      </c>
      <c r="X1564" s="170">
        <v>2.2999999999999998</v>
      </c>
      <c r="Y1564" s="610">
        <v>2.2999999999999998</v>
      </c>
      <c r="Z1564" s="197"/>
      <c r="AA1564" s="197"/>
      <c r="AB1564" s="197"/>
      <c r="AC1564" s="197">
        <v>2.2999999999999998</v>
      </c>
      <c r="AD1564" s="197"/>
      <c r="AE1564" s="197"/>
      <c r="AF1564" s="574" t="s">
        <v>2389</v>
      </c>
    </row>
    <row r="1565" spans="1:32" hidden="1" x14ac:dyDescent="0.3">
      <c r="A1565" s="421"/>
      <c r="B1565" s="11" t="s">
        <v>3200</v>
      </c>
      <c r="C1565" s="11" t="s">
        <v>2064</v>
      </c>
      <c r="D1565" s="11">
        <v>200</v>
      </c>
      <c r="E1565" s="11">
        <v>411</v>
      </c>
      <c r="F1565" s="153"/>
      <c r="G1565" s="492">
        <f>Tabla14914[[#This Row],[PPF (µmol/s)]]/Tabla14914[[#This Row],[Power use (W)]]</f>
        <v>2.0550000000000002</v>
      </c>
      <c r="H1565" s="197"/>
      <c r="I1565" s="197"/>
      <c r="J1565" s="197"/>
      <c r="K1565" s="197"/>
      <c r="L1565" s="197"/>
      <c r="M1565" s="197"/>
      <c r="N1565" s="4" t="s">
        <v>3204</v>
      </c>
      <c r="S1565" s="684" t="s">
        <v>2623</v>
      </c>
      <c r="T1565" s="40" t="s">
        <v>2592</v>
      </c>
      <c r="U1565" s="14" t="s">
        <v>2078</v>
      </c>
      <c r="V1565" s="14">
        <v>600</v>
      </c>
      <c r="W1565" s="11">
        <v>1260</v>
      </c>
      <c r="X1565" s="170">
        <v>1.8</v>
      </c>
      <c r="Y1565" s="220">
        <v>2.1</v>
      </c>
      <c r="Z1565" s="197"/>
      <c r="AA1565" s="197"/>
      <c r="AB1565" s="226">
        <v>1.8</v>
      </c>
      <c r="AC1565" s="226"/>
      <c r="AD1565" s="197"/>
      <c r="AE1565" s="197"/>
      <c r="AF1565" s="6" t="s">
        <v>2593</v>
      </c>
    </row>
    <row r="1566" spans="1:32" hidden="1" x14ac:dyDescent="0.3">
      <c r="A1566" s="429"/>
      <c r="B1566" s="13" t="s">
        <v>3201</v>
      </c>
      <c r="C1566" s="13" t="s">
        <v>2064</v>
      </c>
      <c r="D1566" s="13">
        <v>250</v>
      </c>
      <c r="E1566" s="13">
        <v>514</v>
      </c>
      <c r="F1566" s="154"/>
      <c r="G1566" s="492">
        <f>Tabla14914[[#This Row],[PPF (µmol/s)]]/Tabla14914[[#This Row],[Power use (W)]]</f>
        <v>2.056</v>
      </c>
      <c r="H1566" s="197"/>
      <c r="I1566" s="197"/>
      <c r="J1566" s="197"/>
      <c r="K1566" s="197"/>
      <c r="L1566" s="197"/>
      <c r="M1566" s="197"/>
      <c r="N1566" s="8" t="s">
        <v>3204</v>
      </c>
      <c r="S1566" s="437"/>
      <c r="T1566" s="40" t="s">
        <v>2597</v>
      </c>
      <c r="U1566" s="14" t="s">
        <v>2078</v>
      </c>
      <c r="V1566" s="11">
        <v>150</v>
      </c>
      <c r="W1566" s="11">
        <v>270</v>
      </c>
      <c r="X1566" s="11">
        <v>1.8</v>
      </c>
      <c r="Y1566" s="215">
        <v>1.8</v>
      </c>
      <c r="Z1566" s="197"/>
      <c r="AA1566" s="197"/>
      <c r="AB1566" s="226">
        <v>1.8</v>
      </c>
      <c r="AC1566" s="226"/>
      <c r="AD1566" s="197"/>
      <c r="AE1566" s="197"/>
      <c r="AF1566" s="4" t="s">
        <v>2599</v>
      </c>
    </row>
    <row r="1567" spans="1:32" ht="18.600000000000001" hidden="1" thickBot="1" x14ac:dyDescent="0.4">
      <c r="A1567" s="75" t="s">
        <v>3208</v>
      </c>
      <c r="B1567" s="53"/>
      <c r="C1567" s="27"/>
      <c r="D1567" s="27"/>
      <c r="E1567" s="27"/>
      <c r="F1567" s="27"/>
      <c r="G1567" s="522"/>
      <c r="H1567" s="27"/>
      <c r="I1567" s="27"/>
      <c r="J1567" s="27"/>
      <c r="K1567" s="27"/>
      <c r="L1567" s="27"/>
      <c r="M1567" s="27"/>
      <c r="N1567" s="16"/>
      <c r="S1567" s="668"/>
      <c r="T1567" s="554" t="s">
        <v>2598</v>
      </c>
      <c r="U1567" s="545" t="s">
        <v>2078</v>
      </c>
      <c r="V1567" s="546">
        <v>200</v>
      </c>
      <c r="W1567" s="546">
        <v>360</v>
      </c>
      <c r="X1567" s="546">
        <v>1.8</v>
      </c>
      <c r="Y1567" s="215">
        <v>1.8</v>
      </c>
      <c r="Z1567" s="197"/>
      <c r="AA1567" s="197"/>
      <c r="AB1567" s="226">
        <v>1.8</v>
      </c>
      <c r="AC1567" s="226"/>
      <c r="AD1567" s="197"/>
      <c r="AE1567" s="197"/>
      <c r="AF1567" s="574" t="s">
        <v>2600</v>
      </c>
    </row>
    <row r="1568" spans="1:32" hidden="1" x14ac:dyDescent="0.3">
      <c r="A1568" s="426" t="s">
        <v>3213</v>
      </c>
      <c r="B1568" s="14" t="s">
        <v>3209</v>
      </c>
      <c r="C1568" s="14" t="s">
        <v>424</v>
      </c>
      <c r="D1568" s="14">
        <v>40</v>
      </c>
      <c r="E1568" s="153"/>
      <c r="F1568" s="153"/>
      <c r="G1568" s="492">
        <f>Tabla14914[[#This Row],[PPF (µmol/s)]]/Tabla14914[[#This Row],[Power use (W)]]</f>
        <v>0</v>
      </c>
      <c r="H1568" s="197"/>
      <c r="I1568" s="197"/>
      <c r="J1568" s="197"/>
      <c r="K1568" s="197"/>
      <c r="L1568" s="197"/>
      <c r="M1568" s="197"/>
      <c r="N1568" s="6"/>
      <c r="S1568" s="437"/>
      <c r="T1568" s="40" t="s">
        <v>2607</v>
      </c>
      <c r="U1568" s="14" t="s">
        <v>2078</v>
      </c>
      <c r="V1568" s="11">
        <v>300</v>
      </c>
      <c r="W1568" s="11">
        <v>540</v>
      </c>
      <c r="X1568" s="11">
        <v>1.8</v>
      </c>
      <c r="Y1568" s="215">
        <v>1.8</v>
      </c>
      <c r="Z1568" s="197"/>
      <c r="AA1568" s="197"/>
      <c r="AB1568" s="226">
        <v>1.8</v>
      </c>
      <c r="AC1568" s="197"/>
      <c r="AD1568" s="197"/>
      <c r="AE1568" s="197"/>
      <c r="AF1568" s="6" t="s">
        <v>2608</v>
      </c>
    </row>
    <row r="1569" spans="1:32" hidden="1" x14ac:dyDescent="0.3">
      <c r="A1569" s="421" t="s">
        <v>3214</v>
      </c>
      <c r="B1569" s="11" t="s">
        <v>3210</v>
      </c>
      <c r="C1569" s="14" t="s">
        <v>424</v>
      </c>
      <c r="D1569" s="14">
        <v>80</v>
      </c>
      <c r="E1569" s="153"/>
      <c r="F1569" s="153"/>
      <c r="G1569" s="492">
        <f>Tabla14914[[#This Row],[PPF (µmol/s)]]/Tabla14914[[#This Row],[Power use (W)]]</f>
        <v>0</v>
      </c>
      <c r="H1569" s="197"/>
      <c r="I1569" s="197"/>
      <c r="J1569" s="197"/>
      <c r="K1569" s="197"/>
      <c r="L1569" s="197"/>
      <c r="M1569" s="197"/>
      <c r="N1569" s="4"/>
      <c r="S1569" s="547"/>
      <c r="T1569" s="546" t="s">
        <v>2617</v>
      </c>
      <c r="U1569" s="545" t="s">
        <v>2078</v>
      </c>
      <c r="V1569" s="546">
        <v>150</v>
      </c>
      <c r="W1569" s="546">
        <v>270</v>
      </c>
      <c r="X1569" s="546">
        <v>1.8</v>
      </c>
      <c r="Y1569" s="215">
        <v>1.8</v>
      </c>
      <c r="Z1569" s="197"/>
      <c r="AA1569" s="197"/>
      <c r="AB1569" s="226">
        <v>1.8</v>
      </c>
      <c r="AC1569" s="197"/>
      <c r="AD1569" s="197"/>
      <c r="AE1569" s="197"/>
      <c r="AF1569" s="562"/>
    </row>
    <row r="1570" spans="1:32" hidden="1" x14ac:dyDescent="0.3">
      <c r="A1570" s="11" t="s">
        <v>2021</v>
      </c>
      <c r="B1570" s="11" t="s">
        <v>3211</v>
      </c>
      <c r="C1570" s="14" t="s">
        <v>424</v>
      </c>
      <c r="D1570" s="14">
        <v>120</v>
      </c>
      <c r="E1570" s="153"/>
      <c r="F1570" s="153"/>
      <c r="G1570" s="492">
        <f>Tabla14914[[#This Row],[PPF (µmol/s)]]/Tabla14914[[#This Row],[Power use (W)]]</f>
        <v>0</v>
      </c>
      <c r="H1570" s="197"/>
      <c r="I1570" s="197"/>
      <c r="J1570" s="197"/>
      <c r="K1570" s="197"/>
      <c r="L1570" s="197"/>
      <c r="M1570" s="197"/>
      <c r="N1570" s="4"/>
      <c r="S1570" s="429"/>
      <c r="T1570" s="11" t="s">
        <v>2618</v>
      </c>
      <c r="U1570" s="14" t="s">
        <v>2078</v>
      </c>
      <c r="V1570" s="13">
        <v>200</v>
      </c>
      <c r="W1570" s="13">
        <v>360</v>
      </c>
      <c r="X1570" s="13">
        <v>1.8</v>
      </c>
      <c r="Y1570" s="215">
        <v>1.8</v>
      </c>
      <c r="Z1570" s="197"/>
      <c r="AA1570" s="197"/>
      <c r="AB1570" s="226">
        <v>1.8</v>
      </c>
      <c r="AC1570" s="197"/>
      <c r="AD1570" s="197"/>
      <c r="AE1570" s="197"/>
      <c r="AF1570" s="8"/>
    </row>
    <row r="1571" spans="1:32" hidden="1" x14ac:dyDescent="0.3">
      <c r="A1571" s="429"/>
      <c r="B1571" s="13" t="s">
        <v>3212</v>
      </c>
      <c r="C1571" s="26" t="s">
        <v>424</v>
      </c>
      <c r="D1571" s="26">
        <v>160</v>
      </c>
      <c r="E1571" s="154"/>
      <c r="F1571" s="154"/>
      <c r="G1571" s="492">
        <f>Tabla14914[[#This Row],[PPF (µmol/s)]]/Tabla14914[[#This Row],[Power use (W)]]</f>
        <v>0</v>
      </c>
      <c r="H1571" s="197"/>
      <c r="I1571" s="197"/>
      <c r="J1571" s="197"/>
      <c r="K1571" s="197"/>
      <c r="L1571" s="197"/>
      <c r="M1571" s="197"/>
      <c r="N1571" s="8"/>
      <c r="S1571" s="587"/>
      <c r="T1571" s="552" t="s">
        <v>2619</v>
      </c>
      <c r="U1571" s="580" t="s">
        <v>2078</v>
      </c>
      <c r="V1571" s="552">
        <v>300</v>
      </c>
      <c r="W1571" s="552">
        <v>540</v>
      </c>
      <c r="X1571" s="552">
        <v>1.8</v>
      </c>
      <c r="Y1571" s="215">
        <v>1.8</v>
      </c>
      <c r="Z1571" s="197"/>
      <c r="AA1571" s="197"/>
      <c r="AB1571" s="226">
        <v>1.8</v>
      </c>
      <c r="AC1571" s="197"/>
      <c r="AD1571" s="197"/>
      <c r="AE1571" s="197"/>
      <c r="AF1571" s="638" t="s">
        <v>2620</v>
      </c>
    </row>
    <row r="1572" spans="1:32" ht="18.600000000000001" hidden="1" thickBot="1" x14ac:dyDescent="0.4">
      <c r="A1572" s="56" t="s">
        <v>3215</v>
      </c>
      <c r="B1572" s="53"/>
      <c r="C1572" s="27"/>
      <c r="D1572" s="27"/>
      <c r="E1572" s="27"/>
      <c r="F1572" s="27"/>
      <c r="G1572" s="522"/>
      <c r="H1572" s="27"/>
      <c r="I1572" s="27"/>
      <c r="J1572" s="27"/>
      <c r="K1572" s="27"/>
      <c r="L1572" s="27"/>
      <c r="M1572" s="27"/>
      <c r="N1572" s="16"/>
      <c r="S1572" s="421"/>
      <c r="T1572" s="11" t="s">
        <v>2752</v>
      </c>
      <c r="U1572" s="11" t="s">
        <v>2078</v>
      </c>
      <c r="V1572" s="11">
        <v>157</v>
      </c>
      <c r="W1572" s="11">
        <v>352</v>
      </c>
      <c r="X1572" s="630"/>
      <c r="Y1572" s="458"/>
      <c r="Z1572" s="197"/>
      <c r="AA1572" s="197"/>
      <c r="AB1572" s="197"/>
      <c r="AC1572" s="197"/>
      <c r="AD1572" s="197"/>
      <c r="AE1572" s="197"/>
      <c r="AF1572" s="291" t="s">
        <v>2753</v>
      </c>
    </row>
    <row r="1573" spans="1:32" hidden="1" x14ac:dyDescent="0.3">
      <c r="A1573" s="426" t="s">
        <v>3223</v>
      </c>
      <c r="B1573" s="14" t="s">
        <v>3217</v>
      </c>
      <c r="C1573" s="14" t="s">
        <v>2065</v>
      </c>
      <c r="D1573" s="14">
        <v>40</v>
      </c>
      <c r="E1573" s="14">
        <v>87</v>
      </c>
      <c r="F1573" s="153"/>
      <c r="G1573" s="492">
        <f>Tabla14914[[#This Row],[PPF (µmol/s)]]/Tabla14914[[#This Row],[Power use (W)]]</f>
        <v>2.1749999999999998</v>
      </c>
      <c r="H1573" s="197"/>
      <c r="I1573" s="197"/>
      <c r="J1573" s="197"/>
      <c r="K1573" s="197"/>
      <c r="L1573" s="197"/>
      <c r="M1573" s="197"/>
      <c r="N1573" s="6" t="s">
        <v>3216</v>
      </c>
      <c r="S1573" s="569" t="s">
        <v>2019</v>
      </c>
      <c r="T1573" s="552" t="s">
        <v>3041</v>
      </c>
      <c r="U1573" s="552" t="s">
        <v>2078</v>
      </c>
      <c r="V1573" s="552">
        <v>240</v>
      </c>
      <c r="W1573" s="648"/>
      <c r="X1573" s="175">
        <v>1.6</v>
      </c>
      <c r="Y1573" s="492">
        <v>0</v>
      </c>
      <c r="Z1573" s="197"/>
      <c r="AA1573" s="197"/>
      <c r="AB1573" s="197">
        <v>1.6</v>
      </c>
      <c r="AC1573" s="197"/>
      <c r="AD1573" s="197"/>
      <c r="AE1573" s="197"/>
      <c r="AF1573" s="586" t="s">
        <v>3042</v>
      </c>
    </row>
    <row r="1574" spans="1:32" hidden="1" x14ac:dyDescent="0.3">
      <c r="A1574" s="429" t="s">
        <v>3224</v>
      </c>
      <c r="B1574" s="14" t="s">
        <v>3218</v>
      </c>
      <c r="C1574" s="14" t="s">
        <v>2065</v>
      </c>
      <c r="D1574" s="14">
        <v>60</v>
      </c>
      <c r="E1574" s="14">
        <v>130</v>
      </c>
      <c r="F1574" s="153"/>
      <c r="G1574" s="492">
        <f>Tabla14914[[#This Row],[PPF (µmol/s)]]/Tabla14914[[#This Row],[Power use (W)]]</f>
        <v>2.1666666666666665</v>
      </c>
      <c r="H1574" s="197"/>
      <c r="I1574" s="197"/>
      <c r="J1574" s="197"/>
      <c r="K1574" s="197"/>
      <c r="L1574" s="197"/>
      <c r="M1574" s="197"/>
      <c r="N1574" s="6" t="s">
        <v>3216</v>
      </c>
      <c r="S1574" s="547"/>
      <c r="T1574" s="546" t="s">
        <v>3376</v>
      </c>
      <c r="U1574" s="546" t="s">
        <v>2078</v>
      </c>
      <c r="V1574" s="545">
        <v>200</v>
      </c>
      <c r="W1574" s="545">
        <v>360</v>
      </c>
      <c r="X1574" s="169">
        <v>1.8</v>
      </c>
      <c r="Y1574" s="559">
        <v>1.8</v>
      </c>
      <c r="Z1574" s="197"/>
      <c r="AA1574" s="197"/>
      <c r="AB1574" s="197">
        <v>1.8</v>
      </c>
      <c r="AC1574" s="197"/>
      <c r="AD1574" s="197"/>
      <c r="AE1574" s="197"/>
      <c r="AF1574" s="562" t="s">
        <v>3378</v>
      </c>
    </row>
    <row r="1575" spans="1:32" hidden="1" x14ac:dyDescent="0.3">
      <c r="A1575" s="11" t="s">
        <v>2021</v>
      </c>
      <c r="B1575" s="14" t="s">
        <v>3219</v>
      </c>
      <c r="C1575" s="14" t="s">
        <v>2065</v>
      </c>
      <c r="D1575" s="14">
        <v>70</v>
      </c>
      <c r="E1575" s="14">
        <v>152</v>
      </c>
      <c r="F1575" s="153"/>
      <c r="G1575" s="492">
        <f>Tabla14914[[#This Row],[PPF (µmol/s)]]/Tabla14914[[#This Row],[Power use (W)]]</f>
        <v>2.1714285714285713</v>
      </c>
      <c r="H1575" s="197"/>
      <c r="I1575" s="197"/>
      <c r="J1575" s="197"/>
      <c r="K1575" s="197"/>
      <c r="L1575" s="197"/>
      <c r="M1575" s="197"/>
      <c r="N1575" s="6" t="s">
        <v>3216</v>
      </c>
      <c r="S1575" s="421"/>
      <c r="T1575" s="11" t="s">
        <v>3377</v>
      </c>
      <c r="U1575" s="11" t="s">
        <v>2078</v>
      </c>
      <c r="V1575" s="14">
        <v>300</v>
      </c>
      <c r="W1575" s="14">
        <v>540</v>
      </c>
      <c r="X1575" s="169">
        <v>1.8</v>
      </c>
      <c r="Y1575" s="260">
        <v>1.8</v>
      </c>
      <c r="Z1575" s="197"/>
      <c r="AA1575" s="197"/>
      <c r="AB1575" s="197">
        <v>1.8</v>
      </c>
      <c r="AC1575" s="197"/>
      <c r="AD1575" s="197"/>
      <c r="AE1575" s="197"/>
      <c r="AF1575" s="4" t="s">
        <v>3378</v>
      </c>
    </row>
    <row r="1576" spans="1:32" hidden="1" x14ac:dyDescent="0.3">
      <c r="A1576" s="421"/>
      <c r="B1576" s="14" t="s">
        <v>3220</v>
      </c>
      <c r="C1576" s="14" t="s">
        <v>2065</v>
      </c>
      <c r="D1576" s="14">
        <v>80</v>
      </c>
      <c r="E1576" s="14">
        <v>174</v>
      </c>
      <c r="F1576" s="153"/>
      <c r="G1576" s="492">
        <f>Tabla14914[[#This Row],[PPF (µmol/s)]]/Tabla14914[[#This Row],[Power use (W)]]</f>
        <v>2.1749999999999998</v>
      </c>
      <c r="H1576" s="197"/>
      <c r="I1576" s="197"/>
      <c r="J1576" s="197"/>
      <c r="K1576" s="197"/>
      <c r="L1576" s="197"/>
      <c r="M1576" s="197"/>
      <c r="N1576" s="6" t="s">
        <v>3216</v>
      </c>
      <c r="S1576" s="426" t="s">
        <v>3548</v>
      </c>
      <c r="T1576" s="14" t="s">
        <v>3536</v>
      </c>
      <c r="U1576" s="14" t="s">
        <v>2078</v>
      </c>
      <c r="V1576" s="14"/>
      <c r="W1576" s="14"/>
      <c r="X1576" s="14"/>
      <c r="Y1576" s="260"/>
      <c r="Z1576" s="197"/>
      <c r="AA1576" s="197"/>
      <c r="AB1576" s="197"/>
      <c r="AC1576" s="197"/>
      <c r="AD1576" s="197"/>
      <c r="AE1576" s="197"/>
      <c r="AF1576" s="6"/>
    </row>
    <row r="1577" spans="1:32" hidden="1" x14ac:dyDescent="0.3">
      <c r="A1577" s="421"/>
      <c r="B1577" s="14" t="s">
        <v>3221</v>
      </c>
      <c r="C1577" s="14" t="s">
        <v>2065</v>
      </c>
      <c r="D1577" s="14">
        <v>120</v>
      </c>
      <c r="E1577" s="14">
        <v>260</v>
      </c>
      <c r="F1577" s="153"/>
      <c r="G1577" s="492">
        <f>Tabla14914[[#This Row],[PPF (µmol/s)]]/Tabla14914[[#This Row],[Power use (W)]]</f>
        <v>2.1666666666666665</v>
      </c>
      <c r="H1577" s="197"/>
      <c r="I1577" s="197"/>
      <c r="J1577" s="197"/>
      <c r="K1577" s="197"/>
      <c r="L1577" s="197"/>
      <c r="M1577" s="197"/>
      <c r="N1577" s="6" t="s">
        <v>3216</v>
      </c>
    </row>
    <row r="1578" spans="1:32" hidden="1" x14ac:dyDescent="0.3">
      <c r="A1578" s="429"/>
      <c r="B1578" s="26" t="s">
        <v>3222</v>
      </c>
      <c r="C1578" s="26" t="s">
        <v>2065</v>
      </c>
      <c r="D1578" s="26">
        <v>140</v>
      </c>
      <c r="E1578" s="26">
        <v>304</v>
      </c>
      <c r="F1578" s="154"/>
      <c r="G1578" s="492">
        <f>Tabla14914[[#This Row],[PPF (µmol/s)]]/Tabla14914[[#This Row],[Power use (W)]]</f>
        <v>2.1714285714285713</v>
      </c>
      <c r="H1578" s="197"/>
      <c r="I1578" s="197"/>
      <c r="J1578" s="197"/>
      <c r="K1578" s="197"/>
      <c r="L1578" s="197"/>
      <c r="M1578" s="197"/>
      <c r="N1578" s="114" t="s">
        <v>3216</v>
      </c>
    </row>
    <row r="1579" spans="1:32" ht="18.600000000000001" hidden="1" thickBot="1" x14ac:dyDescent="0.4">
      <c r="A1579" s="56" t="s">
        <v>3225</v>
      </c>
      <c r="B1579" s="53"/>
      <c r="C1579" s="27"/>
      <c r="D1579" s="27"/>
      <c r="E1579" s="27"/>
      <c r="F1579" s="27"/>
      <c r="G1579" s="522"/>
      <c r="H1579" s="27"/>
      <c r="I1579" s="27"/>
      <c r="J1579" s="27"/>
      <c r="K1579" s="27"/>
      <c r="L1579" s="27"/>
      <c r="M1579" s="27"/>
      <c r="N1579" s="16"/>
    </row>
    <row r="1580" spans="1:32" hidden="1" x14ac:dyDescent="0.3">
      <c r="A1580" s="426" t="s">
        <v>3238</v>
      </c>
      <c r="B1580" s="14" t="s">
        <v>3226</v>
      </c>
      <c r="C1580" s="14" t="s">
        <v>82</v>
      </c>
      <c r="D1580" s="14">
        <v>15</v>
      </c>
      <c r="E1580" s="14"/>
      <c r="F1580" s="14"/>
      <c r="G1580" s="492">
        <f>Tabla14914[[#This Row],[PPF (µmol/s)]]/Tabla14914[[#This Row],[Power use (W)]]</f>
        <v>0</v>
      </c>
      <c r="H1580" s="197"/>
      <c r="I1580" s="197"/>
      <c r="J1580" s="197"/>
      <c r="K1580" s="197"/>
      <c r="L1580" s="197"/>
      <c r="M1580" s="197"/>
      <c r="N1580" s="6" t="s">
        <v>3227</v>
      </c>
      <c r="S1580" s="581" t="s">
        <v>1474</v>
      </c>
      <c r="T1580" s="545" t="s">
        <v>1468</v>
      </c>
      <c r="U1580" s="545" t="s">
        <v>1469</v>
      </c>
      <c r="V1580" s="545">
        <v>250</v>
      </c>
      <c r="W1580" s="545">
        <v>450</v>
      </c>
      <c r="X1580" s="545">
        <v>1.81</v>
      </c>
      <c r="Y1580" s="219">
        <f>Tabla14914[[#This Row],[PPF (µmol/s)]]/Tabla14914[[#This Row],[Power use (W)]]</f>
        <v>0</v>
      </c>
      <c r="Z1580" s="196"/>
      <c r="AA1580" s="196"/>
      <c r="AB1580" s="211">
        <v>1.8</v>
      </c>
      <c r="AC1580" s="196"/>
      <c r="AD1580" s="196"/>
      <c r="AE1580" s="196"/>
      <c r="AF1580" s="574" t="s">
        <v>1471</v>
      </c>
    </row>
    <row r="1581" spans="1:32" hidden="1" x14ac:dyDescent="0.3">
      <c r="A1581" s="421" t="s">
        <v>3239</v>
      </c>
      <c r="B1581" s="11" t="s">
        <v>3228</v>
      </c>
      <c r="C1581" s="14" t="s">
        <v>82</v>
      </c>
      <c r="D1581" s="14">
        <v>18</v>
      </c>
      <c r="E1581" s="14"/>
      <c r="F1581" s="14"/>
      <c r="G1581" s="492">
        <f>Tabla14914[[#This Row],[PPF (µmol/s)]]/Tabla14914[[#This Row],[Power use (W)]]</f>
        <v>0</v>
      </c>
      <c r="H1581" s="197"/>
      <c r="I1581" s="197"/>
      <c r="J1581" s="197"/>
      <c r="K1581" s="197"/>
      <c r="L1581" s="197"/>
      <c r="M1581" s="197"/>
      <c r="N1581" s="6" t="s">
        <v>3227</v>
      </c>
      <c r="S1581" s="11" t="s">
        <v>1475</v>
      </c>
      <c r="T1581" s="11" t="s">
        <v>1470</v>
      </c>
      <c r="U1581" s="14" t="s">
        <v>1469</v>
      </c>
      <c r="V1581" s="11">
        <v>480</v>
      </c>
      <c r="W1581" s="11">
        <v>1200</v>
      </c>
      <c r="X1581" s="11">
        <v>2.4900000000000002</v>
      </c>
      <c r="Y1581" s="219">
        <f>Tabla14914[[#This Row],[PPF (µmol/s)]]/Tabla14914[[#This Row],[Power use (W)]]</f>
        <v>0</v>
      </c>
      <c r="Z1581" s="196"/>
      <c r="AA1581" s="196"/>
      <c r="AB1581" s="211"/>
      <c r="AC1581" s="196"/>
      <c r="AD1581" s="211">
        <v>2.5</v>
      </c>
      <c r="AE1581" s="196"/>
      <c r="AF1581" s="6" t="s">
        <v>1471</v>
      </c>
    </row>
    <row r="1582" spans="1:32" hidden="1" x14ac:dyDescent="0.3">
      <c r="A1582" s="11" t="s">
        <v>2021</v>
      </c>
      <c r="B1582" s="11" t="s">
        <v>3229</v>
      </c>
      <c r="C1582" s="14" t="s">
        <v>82</v>
      </c>
      <c r="D1582" s="14">
        <v>12</v>
      </c>
      <c r="E1582" s="14"/>
      <c r="F1582" s="14"/>
      <c r="G1582" s="492">
        <f>Tabla14914[[#This Row],[PPF (µmol/s)]]/Tabla14914[[#This Row],[Power use (W)]]</f>
        <v>0</v>
      </c>
      <c r="H1582" s="197"/>
      <c r="I1582" s="197"/>
      <c r="J1582" s="197"/>
      <c r="K1582" s="197"/>
      <c r="L1582" s="197"/>
      <c r="M1582" s="197"/>
      <c r="N1582" s="6" t="s">
        <v>3227</v>
      </c>
      <c r="S1582" s="569" t="s">
        <v>2019</v>
      </c>
      <c r="T1582" s="546" t="s">
        <v>1472</v>
      </c>
      <c r="U1582" s="545" t="s">
        <v>1469</v>
      </c>
      <c r="V1582" s="546">
        <v>570</v>
      </c>
      <c r="W1582" s="546">
        <v>960</v>
      </c>
      <c r="X1582" s="546">
        <v>1.68</v>
      </c>
      <c r="Y1582" s="219">
        <f>Tabla14914[[#This Row],[PPF (µmol/s)]]/Tabla14914[[#This Row],[Power use (W)]]</f>
        <v>0</v>
      </c>
      <c r="Z1582" s="196"/>
      <c r="AA1582" s="196"/>
      <c r="AB1582" s="211">
        <v>1.6842105263157894</v>
      </c>
      <c r="AC1582" s="196"/>
      <c r="AD1582" s="211"/>
      <c r="AE1582" s="196"/>
      <c r="AF1582" s="574" t="s">
        <v>1471</v>
      </c>
    </row>
    <row r="1583" spans="1:32" hidden="1" x14ac:dyDescent="0.3">
      <c r="A1583" s="421"/>
      <c r="B1583" s="11" t="s">
        <v>3230</v>
      </c>
      <c r="C1583" s="14" t="s">
        <v>82</v>
      </c>
      <c r="D1583" s="14">
        <v>15</v>
      </c>
      <c r="E1583" s="14"/>
      <c r="F1583" s="14"/>
      <c r="G1583" s="492">
        <f>Tabla14914[[#This Row],[PPF (µmol/s)]]/Tabla14914[[#This Row],[Power use (W)]]</f>
        <v>0</v>
      </c>
      <c r="H1583" s="197"/>
      <c r="I1583" s="197"/>
      <c r="J1583" s="197"/>
      <c r="K1583" s="197"/>
      <c r="L1583" s="197"/>
      <c r="M1583" s="197"/>
      <c r="N1583" s="6" t="s">
        <v>3237</v>
      </c>
      <c r="S1583" s="8"/>
      <c r="T1583" s="13" t="s">
        <v>1473</v>
      </c>
      <c r="U1583" s="26" t="s">
        <v>1469</v>
      </c>
      <c r="V1583" s="13">
        <v>260</v>
      </c>
      <c r="W1583" s="13">
        <v>660</v>
      </c>
      <c r="X1583" s="175">
        <v>2.48</v>
      </c>
      <c r="Y1583" s="247">
        <f>Tabla14914[[#This Row],[PPF (µmol/s)]]/Tabla14914[[#This Row],[Power use (W)]]</f>
        <v>0</v>
      </c>
      <c r="Z1583" s="198"/>
      <c r="AA1583" s="198"/>
      <c r="AB1583" s="198"/>
      <c r="AC1583" s="198">
        <v>2.48</v>
      </c>
      <c r="AD1583" s="227"/>
      <c r="AE1583" s="198"/>
      <c r="AF1583" s="114" t="s">
        <v>1471</v>
      </c>
    </row>
    <row r="1584" spans="1:32" hidden="1" x14ac:dyDescent="0.3">
      <c r="A1584" s="421"/>
      <c r="B1584" s="11" t="s">
        <v>3231</v>
      </c>
      <c r="C1584" s="14" t="s">
        <v>82</v>
      </c>
      <c r="D1584" s="14">
        <v>8</v>
      </c>
      <c r="E1584" s="14"/>
      <c r="F1584" s="14"/>
      <c r="G1584" s="492">
        <f>Tabla14914[[#This Row],[PPF (µmol/s)]]/Tabla14914[[#This Row],[Power use (W)]]</f>
        <v>0</v>
      </c>
      <c r="H1584" s="197"/>
      <c r="I1584" s="197"/>
      <c r="J1584" s="197"/>
      <c r="K1584" s="197"/>
      <c r="L1584" s="197"/>
      <c r="M1584" s="197"/>
      <c r="N1584" s="6" t="s">
        <v>3237</v>
      </c>
    </row>
    <row r="1585" spans="1:32" hidden="1" x14ac:dyDescent="0.3">
      <c r="A1585" s="421"/>
      <c r="B1585" s="11" t="s">
        <v>3232</v>
      </c>
      <c r="C1585" s="14" t="s">
        <v>82</v>
      </c>
      <c r="D1585" s="14">
        <v>12</v>
      </c>
      <c r="E1585" s="14"/>
      <c r="F1585" s="14"/>
      <c r="G1585" s="492">
        <f>Tabla14914[[#This Row],[PPF (µmol/s)]]/Tabla14914[[#This Row],[Power use (W)]]</f>
        <v>0</v>
      </c>
      <c r="H1585" s="197"/>
      <c r="I1585" s="197"/>
      <c r="J1585" s="197"/>
      <c r="K1585" s="197"/>
      <c r="L1585" s="197"/>
      <c r="M1585" s="197"/>
      <c r="N1585" s="6" t="s">
        <v>3237</v>
      </c>
    </row>
    <row r="1586" spans="1:32" hidden="1" x14ac:dyDescent="0.3">
      <c r="A1586" s="421"/>
      <c r="B1586" s="11" t="s">
        <v>3233</v>
      </c>
      <c r="C1586" s="14" t="s">
        <v>82</v>
      </c>
      <c r="D1586" s="14">
        <v>8</v>
      </c>
      <c r="E1586" s="14"/>
      <c r="F1586" s="14"/>
      <c r="G1586" s="492">
        <f>Tabla14914[[#This Row],[PPF (µmol/s)]]/Tabla14914[[#This Row],[Power use (W)]]</f>
        <v>0</v>
      </c>
      <c r="H1586" s="197"/>
      <c r="I1586" s="197"/>
      <c r="J1586" s="197"/>
      <c r="K1586" s="197"/>
      <c r="L1586" s="197"/>
      <c r="M1586" s="197"/>
      <c r="N1586" s="6" t="s">
        <v>3227</v>
      </c>
    </row>
    <row r="1587" spans="1:32" hidden="1" x14ac:dyDescent="0.3">
      <c r="A1587" s="421"/>
      <c r="B1587" s="11" t="s">
        <v>3235</v>
      </c>
      <c r="C1587" s="14" t="s">
        <v>82</v>
      </c>
      <c r="D1587" s="14">
        <v>36</v>
      </c>
      <c r="E1587" s="14"/>
      <c r="F1587" s="14"/>
      <c r="G1587" s="492">
        <f>Tabla14914[[#This Row],[PPF (µmol/s)]]/Tabla14914[[#This Row],[Power use (W)]]</f>
        <v>0</v>
      </c>
      <c r="H1587" s="197"/>
      <c r="I1587" s="197"/>
      <c r="J1587" s="197"/>
      <c r="K1587" s="197"/>
      <c r="L1587" s="197"/>
      <c r="M1587" s="197"/>
      <c r="N1587" s="6" t="s">
        <v>3227</v>
      </c>
    </row>
    <row r="1588" spans="1:32" hidden="1" x14ac:dyDescent="0.3">
      <c r="A1588" s="421"/>
      <c r="B1588" s="11" t="s">
        <v>3234</v>
      </c>
      <c r="C1588" s="14" t="s">
        <v>82</v>
      </c>
      <c r="D1588" s="14">
        <v>10</v>
      </c>
      <c r="E1588" s="14"/>
      <c r="F1588" s="14"/>
      <c r="G1588" s="492">
        <f>Tabla14914[[#This Row],[PPF (µmol/s)]]/Tabla14914[[#This Row],[Power use (W)]]</f>
        <v>0</v>
      </c>
      <c r="H1588" s="197"/>
      <c r="I1588" s="197"/>
      <c r="J1588" s="197"/>
      <c r="K1588" s="197"/>
      <c r="L1588" s="197"/>
      <c r="M1588" s="197"/>
      <c r="N1588" s="6" t="s">
        <v>3237</v>
      </c>
      <c r="S1588" s="4" t="s">
        <v>2022</v>
      </c>
      <c r="T1588" s="11" t="s">
        <v>137</v>
      </c>
      <c r="U1588" s="173" t="s">
        <v>2085</v>
      </c>
      <c r="V1588" s="11">
        <v>540</v>
      </c>
      <c r="W1588" s="619"/>
      <c r="X1588" s="619"/>
      <c r="Y1588" s="625">
        <v>0</v>
      </c>
      <c r="Z1588" s="621"/>
      <c r="AA1588" s="621"/>
      <c r="AB1588" s="621"/>
      <c r="AC1588" s="621"/>
      <c r="AD1588" s="621"/>
      <c r="AE1588" s="621"/>
      <c r="AF1588" s="20" t="s">
        <v>1049</v>
      </c>
    </row>
    <row r="1589" spans="1:32" hidden="1" x14ac:dyDescent="0.3">
      <c r="A1589" s="429"/>
      <c r="B1589" s="13" t="s">
        <v>3236</v>
      </c>
      <c r="C1589" s="26" t="s">
        <v>82</v>
      </c>
      <c r="D1589" s="26">
        <v>15</v>
      </c>
      <c r="E1589" s="26"/>
      <c r="F1589" s="26"/>
      <c r="G1589" s="492">
        <f>Tabla14914[[#This Row],[PPF (µmol/s)]]/Tabla14914[[#This Row],[Power use (W)]]</f>
        <v>0</v>
      </c>
      <c r="H1589" s="197"/>
      <c r="I1589" s="197"/>
      <c r="J1589" s="197"/>
      <c r="K1589" s="197"/>
      <c r="L1589" s="197"/>
      <c r="M1589" s="197"/>
      <c r="N1589" s="114" t="s">
        <v>3237</v>
      </c>
      <c r="S1589" s="562" t="s">
        <v>1348</v>
      </c>
      <c r="T1589" s="546" t="s">
        <v>138</v>
      </c>
      <c r="U1589" s="173" t="s">
        <v>2085</v>
      </c>
      <c r="V1589" s="546">
        <v>1080</v>
      </c>
      <c r="W1589" s="619"/>
      <c r="X1589" s="619" t="s">
        <v>559</v>
      </c>
      <c r="Y1589" s="625">
        <v>0</v>
      </c>
      <c r="Z1589" s="621"/>
      <c r="AA1589" s="621"/>
      <c r="AB1589" s="621"/>
      <c r="AC1589" s="621"/>
      <c r="AD1589" s="621"/>
      <c r="AE1589" s="621"/>
      <c r="AF1589" s="564" t="s">
        <v>1050</v>
      </c>
    </row>
    <row r="1590" spans="1:32" ht="18.600000000000001" hidden="1" thickBot="1" x14ac:dyDescent="0.4">
      <c r="A1590" s="103" t="s">
        <v>3240</v>
      </c>
      <c r="B1590" s="53"/>
      <c r="C1590" s="27"/>
      <c r="D1590" s="27"/>
      <c r="E1590" s="27"/>
      <c r="F1590" s="27"/>
      <c r="G1590" s="522"/>
      <c r="H1590" s="27"/>
      <c r="I1590" s="27"/>
      <c r="J1590" s="27"/>
      <c r="K1590" s="27"/>
      <c r="L1590" s="27"/>
      <c r="M1590" s="27"/>
      <c r="N1590" s="16"/>
      <c r="S1590" s="562"/>
      <c r="T1590" s="546" t="s">
        <v>143</v>
      </c>
      <c r="U1590" s="173" t="s">
        <v>2085</v>
      </c>
      <c r="V1590" s="546">
        <v>90</v>
      </c>
      <c r="W1590" s="546">
        <v>131.68</v>
      </c>
      <c r="X1590" s="619"/>
      <c r="Y1590" s="663">
        <v>1.4631111111111113</v>
      </c>
      <c r="Z1590" s="621"/>
      <c r="AA1590" s="622"/>
      <c r="AB1590" s="621"/>
      <c r="AC1590" s="621"/>
      <c r="AD1590" s="621"/>
      <c r="AE1590" s="621"/>
      <c r="AF1590" s="564" t="s">
        <v>1053</v>
      </c>
    </row>
    <row r="1591" spans="1:32" hidden="1" x14ac:dyDescent="0.3">
      <c r="A1591" s="430" t="s">
        <v>3244</v>
      </c>
      <c r="B1591" s="26" t="s">
        <v>3241</v>
      </c>
      <c r="C1591" s="14" t="s">
        <v>98</v>
      </c>
      <c r="D1591" s="26"/>
      <c r="E1591" s="26"/>
      <c r="F1591" s="26"/>
      <c r="G1591" s="260"/>
      <c r="H1591" s="197"/>
      <c r="I1591" s="197"/>
      <c r="J1591" s="197"/>
      <c r="K1591" s="197"/>
      <c r="L1591" s="197"/>
      <c r="M1591" s="197"/>
      <c r="N1591" s="114"/>
      <c r="S1591" s="4"/>
      <c r="T1591" s="11" t="s">
        <v>148</v>
      </c>
      <c r="U1591" s="173" t="s">
        <v>2085</v>
      </c>
      <c r="V1591" s="11">
        <v>600</v>
      </c>
      <c r="W1591" s="619"/>
      <c r="X1591" s="619" t="s">
        <v>559</v>
      </c>
      <c r="Y1591" s="625">
        <v>0</v>
      </c>
      <c r="Z1591" s="621"/>
      <c r="AA1591" s="621"/>
      <c r="AB1591" s="621"/>
      <c r="AC1591" s="621"/>
      <c r="AD1591" s="621"/>
      <c r="AE1591" s="621"/>
      <c r="AF1591" s="20" t="s">
        <v>149</v>
      </c>
    </row>
    <row r="1592" spans="1:32" hidden="1" x14ac:dyDescent="0.3">
      <c r="A1592" s="421" t="s">
        <v>3243</v>
      </c>
      <c r="B1592" s="11" t="s">
        <v>3242</v>
      </c>
      <c r="C1592" s="14" t="s">
        <v>82</v>
      </c>
      <c r="D1592" s="11"/>
      <c r="E1592" s="11"/>
      <c r="F1592" s="11"/>
      <c r="G1592" s="260"/>
      <c r="H1592" s="197"/>
      <c r="I1592" s="197"/>
      <c r="J1592" s="197"/>
      <c r="K1592" s="197"/>
      <c r="L1592" s="197"/>
      <c r="M1592" s="197"/>
      <c r="N1592" s="4"/>
      <c r="S1592" s="562"/>
      <c r="T1592" s="546" t="s">
        <v>150</v>
      </c>
      <c r="U1592" s="173" t="s">
        <v>2085</v>
      </c>
      <c r="V1592" s="546">
        <v>336</v>
      </c>
      <c r="W1592" s="619"/>
      <c r="X1592" s="619"/>
      <c r="Y1592" s="625">
        <v>0</v>
      </c>
      <c r="Z1592" s="621"/>
      <c r="AA1592" s="621"/>
      <c r="AB1592" s="621"/>
      <c r="AC1592" s="621"/>
      <c r="AD1592" s="621"/>
      <c r="AE1592" s="621"/>
      <c r="AF1592" s="564" t="s">
        <v>149</v>
      </c>
    </row>
    <row r="1593" spans="1:32" hidden="1" x14ac:dyDescent="0.3">
      <c r="A1593" s="429" t="s">
        <v>3245</v>
      </c>
      <c r="B1593" s="13"/>
      <c r="C1593" s="13"/>
      <c r="D1593" s="13"/>
      <c r="E1593" s="13"/>
      <c r="F1593" s="13"/>
      <c r="G1593" s="260"/>
      <c r="H1593" s="197"/>
      <c r="I1593" s="197"/>
      <c r="J1593" s="197"/>
      <c r="K1593" s="197"/>
      <c r="L1593" s="197"/>
      <c r="M1593" s="197"/>
      <c r="N1593" s="8"/>
      <c r="S1593" s="4"/>
      <c r="T1593" s="11" t="s">
        <v>151</v>
      </c>
      <c r="U1593" s="173" t="s">
        <v>2085</v>
      </c>
      <c r="V1593" s="11">
        <v>225</v>
      </c>
      <c r="W1593" s="619"/>
      <c r="X1593" s="619"/>
      <c r="Y1593" s="625">
        <v>0</v>
      </c>
      <c r="Z1593" s="621"/>
      <c r="AA1593" s="621"/>
      <c r="AB1593" s="621"/>
      <c r="AC1593" s="621"/>
      <c r="AD1593" s="621"/>
      <c r="AE1593" s="621"/>
      <c r="AF1593" s="20" t="s">
        <v>149</v>
      </c>
    </row>
    <row r="1594" spans="1:32" ht="18.600000000000001" hidden="1" thickBot="1" x14ac:dyDescent="0.4">
      <c r="A1594" s="56" t="s">
        <v>3246</v>
      </c>
      <c r="B1594" s="53"/>
      <c r="C1594" s="27"/>
      <c r="D1594" s="27"/>
      <c r="E1594" s="27"/>
      <c r="F1594" s="27"/>
      <c r="G1594" s="522"/>
      <c r="H1594" s="27"/>
      <c r="I1594" s="27"/>
      <c r="J1594" s="27"/>
      <c r="K1594" s="27"/>
      <c r="L1594" s="27"/>
      <c r="M1594" s="27"/>
      <c r="N1594" s="16"/>
      <c r="S1594" s="568" t="s">
        <v>248</v>
      </c>
      <c r="T1594" s="545" t="s">
        <v>222</v>
      </c>
      <c r="U1594" s="546" t="s">
        <v>223</v>
      </c>
      <c r="V1594" s="545">
        <v>480</v>
      </c>
      <c r="W1594" s="545">
        <v>1257</v>
      </c>
      <c r="X1594" s="545">
        <v>2.6</v>
      </c>
      <c r="Y1594" s="219">
        <v>2.6187499999999999</v>
      </c>
      <c r="Z1594" s="621"/>
      <c r="AA1594" s="621"/>
      <c r="AB1594" s="621"/>
      <c r="AC1594" s="621"/>
      <c r="AD1594" s="622">
        <v>2.6187499999999999</v>
      </c>
      <c r="AE1594" s="621"/>
      <c r="AF1594" s="574" t="s">
        <v>1106</v>
      </c>
    </row>
    <row r="1595" spans="1:32" hidden="1" x14ac:dyDescent="0.3">
      <c r="A1595" s="426" t="s">
        <v>3247</v>
      </c>
      <c r="B1595" s="14"/>
      <c r="C1595" s="14"/>
      <c r="D1595" s="14"/>
      <c r="E1595" s="14"/>
      <c r="F1595" s="14"/>
      <c r="G1595" s="260"/>
      <c r="H1595" s="197"/>
      <c r="I1595" s="197"/>
      <c r="J1595" s="197"/>
      <c r="K1595" s="197"/>
      <c r="L1595" s="197"/>
      <c r="M1595" s="197"/>
      <c r="N1595" s="6"/>
      <c r="S1595" s="11" t="s">
        <v>249</v>
      </c>
      <c r="T1595" s="11" t="s">
        <v>224</v>
      </c>
      <c r="U1595" s="11" t="s">
        <v>223</v>
      </c>
      <c r="V1595" s="11">
        <v>480</v>
      </c>
      <c r="W1595" s="11">
        <v>1175</v>
      </c>
      <c r="X1595" s="11">
        <v>2.5499999999999998</v>
      </c>
      <c r="Y1595" s="215">
        <v>2.4479166666666665</v>
      </c>
      <c r="Z1595" s="621"/>
      <c r="AA1595" s="621"/>
      <c r="AB1595" s="621"/>
      <c r="AC1595" s="622">
        <v>2.4479166666666665</v>
      </c>
      <c r="AD1595" s="621"/>
      <c r="AE1595" s="621"/>
      <c r="AF1595" s="4" t="s">
        <v>225</v>
      </c>
    </row>
    <row r="1596" spans="1:32" hidden="1" x14ac:dyDescent="0.3">
      <c r="A1596" s="35" t="s">
        <v>3248</v>
      </c>
      <c r="B1596" s="11"/>
      <c r="C1596" s="11"/>
      <c r="D1596" s="11"/>
      <c r="E1596" s="11"/>
      <c r="F1596" s="11"/>
      <c r="G1596" s="260"/>
      <c r="H1596" s="197"/>
      <c r="I1596" s="197"/>
      <c r="J1596" s="197"/>
      <c r="K1596" s="197"/>
      <c r="L1596" s="197"/>
      <c r="M1596" s="197"/>
      <c r="N1596" s="4"/>
      <c r="S1596" s="562"/>
      <c r="T1596" s="546" t="s">
        <v>226</v>
      </c>
      <c r="U1596" s="546" t="s">
        <v>223</v>
      </c>
      <c r="V1596" s="546">
        <v>480</v>
      </c>
      <c r="W1596" s="546">
        <v>1200</v>
      </c>
      <c r="X1596" s="546">
        <v>2.5</v>
      </c>
      <c r="Y1596" s="215">
        <v>2.5</v>
      </c>
      <c r="Z1596" s="621"/>
      <c r="AA1596" s="621"/>
      <c r="AB1596" s="621"/>
      <c r="AC1596" s="621"/>
      <c r="AD1596" s="622">
        <v>2.5</v>
      </c>
      <c r="AE1596" s="621"/>
      <c r="AF1596" s="562" t="s">
        <v>1105</v>
      </c>
    </row>
    <row r="1597" spans="1:32" hidden="1" x14ac:dyDescent="0.3">
      <c r="A1597" s="421" t="s">
        <v>3132</v>
      </c>
      <c r="B1597" s="11"/>
      <c r="C1597" s="11"/>
      <c r="D1597" s="11"/>
      <c r="E1597" s="11"/>
      <c r="F1597" s="11"/>
      <c r="G1597" s="260"/>
      <c r="H1597" s="197"/>
      <c r="I1597" s="197"/>
      <c r="J1597" s="197"/>
      <c r="K1597" s="197"/>
      <c r="L1597" s="197"/>
      <c r="M1597" s="197"/>
      <c r="N1597" s="4"/>
      <c r="S1597" s="4" t="s">
        <v>1192</v>
      </c>
      <c r="T1597" s="11" t="s">
        <v>227</v>
      </c>
      <c r="U1597" s="11" t="s">
        <v>223</v>
      </c>
      <c r="V1597" s="11">
        <v>270</v>
      </c>
      <c r="W1597" s="11">
        <v>700</v>
      </c>
      <c r="X1597" s="11">
        <v>2.6</v>
      </c>
      <c r="Y1597" s="215">
        <v>2.5925925925925926</v>
      </c>
      <c r="Z1597" s="621"/>
      <c r="AA1597" s="621"/>
      <c r="AB1597" s="621"/>
      <c r="AC1597" s="621"/>
      <c r="AD1597" s="622">
        <v>2.5925925925925926</v>
      </c>
      <c r="AE1597" s="621"/>
      <c r="AF1597" s="4" t="s">
        <v>228</v>
      </c>
    </row>
    <row r="1598" spans="1:32" hidden="1" x14ac:dyDescent="0.3">
      <c r="A1598" s="429"/>
      <c r="B1598" s="13"/>
      <c r="C1598" s="13"/>
      <c r="D1598" s="13"/>
      <c r="E1598" s="13"/>
      <c r="F1598" s="13"/>
      <c r="G1598" s="260"/>
      <c r="H1598" s="197"/>
      <c r="I1598" s="197"/>
      <c r="J1598" s="197"/>
      <c r="K1598" s="197"/>
      <c r="L1598" s="197"/>
      <c r="M1598" s="197"/>
      <c r="N1598" s="8"/>
      <c r="S1598" s="569" t="s">
        <v>2019</v>
      </c>
      <c r="T1598" s="546" t="s">
        <v>229</v>
      </c>
      <c r="U1598" s="546" t="s">
        <v>223</v>
      </c>
      <c r="V1598" s="546">
        <v>270</v>
      </c>
      <c r="W1598" s="546">
        <v>675</v>
      </c>
      <c r="X1598" s="546">
        <v>2.5</v>
      </c>
      <c r="Y1598" s="215">
        <v>2.5</v>
      </c>
      <c r="Z1598" s="621"/>
      <c r="AA1598" s="621"/>
      <c r="AB1598" s="621"/>
      <c r="AC1598" s="621"/>
      <c r="AD1598" s="622">
        <v>2.5</v>
      </c>
      <c r="AE1598" s="621"/>
      <c r="AF1598" s="562" t="s">
        <v>225</v>
      </c>
    </row>
    <row r="1599" spans="1:32" ht="18.600000000000001" hidden="1" thickBot="1" x14ac:dyDescent="0.4">
      <c r="A1599" s="56" t="s">
        <v>3250</v>
      </c>
      <c r="B1599" s="53"/>
      <c r="C1599" s="27"/>
      <c r="D1599" s="27"/>
      <c r="E1599" s="27"/>
      <c r="F1599" s="27"/>
      <c r="G1599" s="522"/>
      <c r="H1599" s="27"/>
      <c r="I1599" s="27"/>
      <c r="J1599" s="27"/>
      <c r="K1599" s="27"/>
      <c r="L1599" s="27"/>
      <c r="M1599" s="27"/>
      <c r="N1599" s="16"/>
      <c r="S1599" s="562"/>
      <c r="T1599" s="546" t="s">
        <v>232</v>
      </c>
      <c r="U1599" s="546" t="s">
        <v>223</v>
      </c>
      <c r="V1599" s="546">
        <v>95</v>
      </c>
      <c r="W1599" s="546">
        <v>235</v>
      </c>
      <c r="X1599" s="546">
        <v>2.4500000000000002</v>
      </c>
      <c r="Y1599" s="215">
        <v>2.4736842105263159</v>
      </c>
      <c r="Z1599" s="621"/>
      <c r="AA1599" s="621"/>
      <c r="AB1599" s="621"/>
      <c r="AC1599" s="622">
        <v>2.4736842105263159</v>
      </c>
      <c r="AD1599" s="621"/>
      <c r="AE1599" s="621"/>
      <c r="AF1599" s="562" t="s">
        <v>1103</v>
      </c>
    </row>
    <row r="1600" spans="1:32" hidden="1" x14ac:dyDescent="0.3">
      <c r="A1600" s="426" t="s">
        <v>3251</v>
      </c>
      <c r="B1600" s="14" t="s">
        <v>3252</v>
      </c>
      <c r="C1600" s="14" t="s">
        <v>98</v>
      </c>
      <c r="D1600" s="14">
        <v>100</v>
      </c>
      <c r="E1600" s="14"/>
      <c r="F1600" s="14"/>
      <c r="G1600" s="492">
        <f>Tabla14914[[#This Row],[PPF (µmol/s)]]/Tabla14914[[#This Row],[Power use (W)]]</f>
        <v>0</v>
      </c>
      <c r="H1600" s="197"/>
      <c r="I1600" s="197"/>
      <c r="J1600" s="197"/>
      <c r="K1600" s="197"/>
      <c r="L1600" s="197"/>
      <c r="M1600" s="197"/>
      <c r="N1600" s="6"/>
      <c r="S1600" s="4"/>
      <c r="T1600" s="11" t="s">
        <v>233</v>
      </c>
      <c r="U1600" s="11" t="s">
        <v>223</v>
      </c>
      <c r="V1600" s="11">
        <v>65</v>
      </c>
      <c r="W1600" s="11">
        <v>152</v>
      </c>
      <c r="X1600" s="11">
        <v>2.35</v>
      </c>
      <c r="Y1600" s="215">
        <v>2.3384615384615386</v>
      </c>
      <c r="Z1600" s="621"/>
      <c r="AA1600" s="621"/>
      <c r="AB1600" s="621"/>
      <c r="AC1600" s="622">
        <v>2.3384615384615386</v>
      </c>
      <c r="AD1600" s="621"/>
      <c r="AE1600" s="621"/>
      <c r="AF1600" s="4" t="s">
        <v>1104</v>
      </c>
    </row>
    <row r="1601" spans="1:32" x14ac:dyDescent="0.3">
      <c r="A1601" s="35" t="s">
        <v>3254</v>
      </c>
      <c r="B1601" s="11" t="s">
        <v>3253</v>
      </c>
      <c r="C1601" s="14" t="s">
        <v>2079</v>
      </c>
      <c r="D1601" s="11">
        <v>300</v>
      </c>
      <c r="E1601" s="11"/>
      <c r="F1601" s="11"/>
      <c r="G1601" s="492">
        <f>Tabla14914[[#This Row],[PPF (µmol/s)]]/Tabla14914[[#This Row],[Power use (W)]]</f>
        <v>0</v>
      </c>
      <c r="H1601" s="197"/>
      <c r="I1601" s="197"/>
      <c r="J1601" s="197"/>
      <c r="K1601" s="197"/>
      <c r="L1601" s="197"/>
      <c r="M1601" s="197"/>
      <c r="N1601" s="4"/>
      <c r="S1601" s="562"/>
      <c r="T1601" s="546" t="s">
        <v>241</v>
      </c>
      <c r="U1601" s="546" t="s">
        <v>242</v>
      </c>
      <c r="V1601" s="546">
        <v>37</v>
      </c>
      <c r="W1601" s="546">
        <v>83</v>
      </c>
      <c r="X1601" s="546">
        <v>2.25</v>
      </c>
      <c r="Y1601" s="215">
        <v>2.2432432432432434</v>
      </c>
      <c r="Z1601" s="621"/>
      <c r="AA1601" s="621"/>
      <c r="AB1601" s="621"/>
      <c r="AC1601" s="622">
        <v>2.2432432432432434</v>
      </c>
      <c r="AD1601" s="621"/>
      <c r="AE1601" s="621"/>
      <c r="AF1601" s="562" t="s">
        <v>243</v>
      </c>
    </row>
    <row r="1602" spans="1:32" hidden="1" x14ac:dyDescent="0.3">
      <c r="A1602" s="11" t="s">
        <v>2021</v>
      </c>
      <c r="B1602" s="13"/>
      <c r="C1602" s="13"/>
      <c r="D1602" s="13"/>
      <c r="E1602" s="13"/>
      <c r="F1602" s="13"/>
      <c r="G1602" s="260"/>
      <c r="H1602" s="197"/>
      <c r="I1602" s="197"/>
      <c r="J1602" s="197"/>
      <c r="K1602" s="197"/>
      <c r="L1602" s="197"/>
      <c r="M1602" s="197"/>
      <c r="N1602" s="8"/>
      <c r="S1602" s="4"/>
      <c r="T1602" s="11" t="s">
        <v>244</v>
      </c>
      <c r="U1602" s="11" t="s">
        <v>242</v>
      </c>
      <c r="V1602" s="11">
        <v>480</v>
      </c>
      <c r="W1602" s="11">
        <v>1178.05</v>
      </c>
      <c r="X1602" s="11">
        <v>2.5</v>
      </c>
      <c r="Y1602" s="215">
        <v>2.4542708333333332</v>
      </c>
      <c r="Z1602" s="621"/>
      <c r="AA1602" s="621"/>
      <c r="AB1602" s="621"/>
      <c r="AC1602" s="622">
        <v>2.4542708333333332</v>
      </c>
      <c r="AD1602" s="621"/>
      <c r="AE1602" s="621"/>
      <c r="AF1602" s="4" t="s">
        <v>243</v>
      </c>
    </row>
    <row r="1603" spans="1:32" ht="18.600000000000001" hidden="1" thickBot="1" x14ac:dyDescent="0.4">
      <c r="A1603" s="56" t="s">
        <v>3256</v>
      </c>
      <c r="B1603" s="53"/>
      <c r="C1603" s="27"/>
      <c r="D1603" s="27"/>
      <c r="E1603" s="27"/>
      <c r="F1603" s="27"/>
      <c r="G1603" s="522"/>
      <c r="H1603" s="27"/>
      <c r="I1603" s="27"/>
      <c r="J1603" s="27"/>
      <c r="K1603" s="27"/>
      <c r="L1603" s="27"/>
      <c r="M1603" s="27"/>
      <c r="N1603" s="16"/>
      <c r="S1603" s="562"/>
      <c r="T1603" s="546" t="s">
        <v>245</v>
      </c>
      <c r="U1603" s="546" t="s">
        <v>242</v>
      </c>
      <c r="V1603" s="619"/>
      <c r="W1603" s="619"/>
      <c r="X1603" s="619"/>
      <c r="Y1603" s="626"/>
      <c r="Z1603" s="621"/>
      <c r="AA1603" s="621"/>
      <c r="AB1603" s="621"/>
      <c r="AC1603" s="621"/>
      <c r="AD1603" s="621"/>
      <c r="AE1603" s="621"/>
      <c r="AF1603" s="562" t="s">
        <v>243</v>
      </c>
    </row>
    <row r="1604" spans="1:32" hidden="1" x14ac:dyDescent="0.3">
      <c r="A1604" s="426" t="s">
        <v>3260</v>
      </c>
      <c r="B1604" s="14" t="s">
        <v>3255</v>
      </c>
      <c r="C1604" s="14" t="s">
        <v>98</v>
      </c>
      <c r="D1604" s="14">
        <v>100</v>
      </c>
      <c r="E1604" s="14"/>
      <c r="F1604" s="14"/>
      <c r="G1604" s="492">
        <f>Tabla14914[[#This Row],[PPF (µmol/s)]]/Tabla14914[[#This Row],[Power use (W)]]</f>
        <v>0</v>
      </c>
      <c r="H1604" s="197"/>
      <c r="I1604" s="197"/>
      <c r="J1604" s="197"/>
      <c r="K1604" s="197"/>
      <c r="L1604" s="197"/>
      <c r="M1604" s="197"/>
      <c r="N1604" s="6" t="s">
        <v>252</v>
      </c>
      <c r="S1604" s="4"/>
      <c r="T1604" s="11" t="s">
        <v>246</v>
      </c>
      <c r="U1604" s="11" t="s">
        <v>242</v>
      </c>
      <c r="V1604" s="11">
        <v>275</v>
      </c>
      <c r="W1604" s="11">
        <v>660</v>
      </c>
      <c r="X1604" s="11">
        <v>2.4</v>
      </c>
      <c r="Y1604" s="215">
        <v>2.4</v>
      </c>
      <c r="Z1604" s="621"/>
      <c r="AA1604" s="621"/>
      <c r="AB1604" s="621"/>
      <c r="AC1604" s="622">
        <v>2.4</v>
      </c>
      <c r="AD1604" s="621"/>
      <c r="AE1604" s="621"/>
      <c r="AF1604" s="4" t="s">
        <v>243</v>
      </c>
    </row>
    <row r="1605" spans="1:32" hidden="1" x14ac:dyDescent="0.3">
      <c r="A1605" s="420" t="s">
        <v>3261</v>
      </c>
      <c r="B1605" s="14" t="s">
        <v>3257</v>
      </c>
      <c r="C1605" s="14" t="s">
        <v>98</v>
      </c>
      <c r="D1605" s="14">
        <v>200</v>
      </c>
      <c r="E1605" s="14"/>
      <c r="F1605" s="14"/>
      <c r="G1605" s="492">
        <f>Tabla14914[[#This Row],[PPF (µmol/s)]]/Tabla14914[[#This Row],[Power use (W)]]</f>
        <v>0</v>
      </c>
      <c r="H1605" s="197"/>
      <c r="I1605" s="197"/>
      <c r="J1605" s="197"/>
      <c r="K1605" s="197"/>
      <c r="L1605" s="197"/>
      <c r="M1605" s="197"/>
      <c r="N1605" s="6" t="s">
        <v>252</v>
      </c>
      <c r="S1605" s="4"/>
      <c r="T1605" s="11" t="s">
        <v>274</v>
      </c>
      <c r="U1605" s="11" t="s">
        <v>2087</v>
      </c>
      <c r="V1605" s="11">
        <v>100</v>
      </c>
      <c r="W1605" s="619"/>
      <c r="X1605" s="11"/>
      <c r="Y1605" s="677">
        <v>0</v>
      </c>
      <c r="Z1605" s="621"/>
      <c r="AA1605" s="621"/>
      <c r="AB1605" s="621"/>
      <c r="AC1605" s="621"/>
      <c r="AD1605" s="621"/>
      <c r="AE1605" s="621"/>
      <c r="AF1605" s="4" t="s">
        <v>1127</v>
      </c>
    </row>
    <row r="1606" spans="1:32" hidden="1" x14ac:dyDescent="0.3">
      <c r="A1606" s="421" t="s">
        <v>3262</v>
      </c>
      <c r="B1606" s="14" t="s">
        <v>3258</v>
      </c>
      <c r="C1606" s="14" t="s">
        <v>2065</v>
      </c>
      <c r="D1606" s="14">
        <v>300</v>
      </c>
      <c r="E1606" s="14"/>
      <c r="F1606" s="14"/>
      <c r="G1606" s="492">
        <f>Tabla14914[[#This Row],[PPF (µmol/s)]]/Tabla14914[[#This Row],[Power use (W)]]</f>
        <v>0</v>
      </c>
      <c r="H1606" s="197"/>
      <c r="I1606" s="197"/>
      <c r="J1606" s="197"/>
      <c r="K1606" s="197"/>
      <c r="L1606" s="197"/>
      <c r="M1606" s="197"/>
      <c r="N1606" s="6" t="s">
        <v>252</v>
      </c>
      <c r="S1606" s="562"/>
      <c r="T1606" s="546" t="s">
        <v>275</v>
      </c>
      <c r="U1606" s="546" t="s">
        <v>2087</v>
      </c>
      <c r="V1606" s="546">
        <v>150</v>
      </c>
      <c r="W1606" s="619"/>
      <c r="X1606" s="546"/>
      <c r="Y1606" s="677">
        <v>0</v>
      </c>
      <c r="Z1606" s="621"/>
      <c r="AA1606" s="621"/>
      <c r="AB1606" s="621"/>
      <c r="AC1606" s="621"/>
      <c r="AD1606" s="621"/>
      <c r="AE1606" s="621"/>
      <c r="AF1606" s="562" t="s">
        <v>1128</v>
      </c>
    </row>
    <row r="1607" spans="1:32" hidden="1" x14ac:dyDescent="0.3">
      <c r="A1607" s="11" t="s">
        <v>2021</v>
      </c>
      <c r="B1607" s="13" t="s">
        <v>3259</v>
      </c>
      <c r="C1607" s="26" t="s">
        <v>2065</v>
      </c>
      <c r="D1607" s="13"/>
      <c r="E1607" s="13"/>
      <c r="F1607" s="13"/>
      <c r="G1607" s="260"/>
      <c r="H1607" s="197"/>
      <c r="I1607" s="197"/>
      <c r="J1607" s="197"/>
      <c r="K1607" s="197"/>
      <c r="L1607" s="197"/>
      <c r="M1607" s="197"/>
      <c r="N1607" s="8"/>
      <c r="S1607" s="4"/>
      <c r="T1607" s="11" t="s">
        <v>276</v>
      </c>
      <c r="U1607" s="11" t="s">
        <v>2087</v>
      </c>
      <c r="V1607" s="11">
        <v>250</v>
      </c>
      <c r="W1607" s="619"/>
      <c r="X1607" s="11"/>
      <c r="Y1607" s="677">
        <v>0</v>
      </c>
      <c r="Z1607" s="621"/>
      <c r="AA1607" s="621"/>
      <c r="AB1607" s="621"/>
      <c r="AC1607" s="621"/>
      <c r="AD1607" s="621"/>
      <c r="AE1607" s="621"/>
      <c r="AF1607" s="4" t="s">
        <v>1129</v>
      </c>
    </row>
    <row r="1608" spans="1:32" ht="18.600000000000001" hidden="1" thickBot="1" x14ac:dyDescent="0.4">
      <c r="A1608" s="56" t="s">
        <v>3263</v>
      </c>
      <c r="B1608" s="53"/>
      <c r="C1608" s="27"/>
      <c r="D1608" s="27"/>
      <c r="E1608" s="27"/>
      <c r="F1608" s="27"/>
      <c r="G1608" s="522"/>
      <c r="H1608" s="27"/>
      <c r="I1608" s="27"/>
      <c r="J1608" s="27"/>
      <c r="K1608" s="27"/>
      <c r="L1608" s="27"/>
      <c r="M1608" s="27"/>
      <c r="N1608" s="16"/>
      <c r="S1608" s="575"/>
      <c r="T1608" s="552" t="s">
        <v>331</v>
      </c>
      <c r="U1608" s="546" t="s">
        <v>2087</v>
      </c>
      <c r="V1608" s="552">
        <v>100</v>
      </c>
      <c r="W1608" s="619"/>
      <c r="X1608" s="546"/>
      <c r="Y1608" s="677">
        <v>0</v>
      </c>
      <c r="Z1608" s="621"/>
      <c r="AA1608" s="621"/>
      <c r="AB1608" s="621"/>
      <c r="AC1608" s="621"/>
      <c r="AD1608" s="621"/>
      <c r="AE1608" s="621"/>
      <c r="AF1608" s="562" t="s">
        <v>1130</v>
      </c>
    </row>
    <row r="1609" spans="1:32" hidden="1" x14ac:dyDescent="0.3">
      <c r="A1609" s="426" t="s">
        <v>3264</v>
      </c>
      <c r="B1609" s="14" t="s">
        <v>3265</v>
      </c>
      <c r="C1609" s="14" t="s">
        <v>2076</v>
      </c>
      <c r="D1609" s="14">
        <v>120</v>
      </c>
      <c r="E1609" s="14"/>
      <c r="F1609" s="14"/>
      <c r="G1609" s="492">
        <f>Tabla14914[[#This Row],[PPF (µmol/s)]]/Tabla14914[[#This Row],[Power use (W)]]</f>
        <v>0</v>
      </c>
      <c r="H1609" s="197"/>
      <c r="I1609" s="197"/>
      <c r="J1609" s="197"/>
      <c r="K1609" s="197"/>
      <c r="L1609" s="197"/>
      <c r="M1609" s="197"/>
      <c r="N1609" s="6" t="s">
        <v>3268</v>
      </c>
      <c r="S1609" s="568" t="s">
        <v>944</v>
      </c>
      <c r="T1609" s="623" t="s">
        <v>939</v>
      </c>
      <c r="U1609" s="623" t="s">
        <v>2085</v>
      </c>
      <c r="V1609" s="623">
        <v>550</v>
      </c>
      <c r="W1609" s="623">
        <v>1155</v>
      </c>
      <c r="X1609" s="623">
        <v>2.1</v>
      </c>
      <c r="Y1609" s="234">
        <v>2.1</v>
      </c>
      <c r="Z1609" s="621"/>
      <c r="AA1609" s="621"/>
      <c r="AB1609" s="621"/>
      <c r="AC1609" s="622">
        <v>2.1</v>
      </c>
      <c r="AD1609" s="621"/>
      <c r="AE1609" s="621"/>
      <c r="AF1609" s="624" t="s">
        <v>1306</v>
      </c>
    </row>
    <row r="1610" spans="1:32" hidden="1" x14ac:dyDescent="0.3">
      <c r="A1610" s="421" t="s">
        <v>3284</v>
      </c>
      <c r="B1610" s="11" t="s">
        <v>3266</v>
      </c>
      <c r="C1610" s="14" t="s">
        <v>2076</v>
      </c>
      <c r="D1610" s="11">
        <v>240</v>
      </c>
      <c r="E1610" s="11"/>
      <c r="F1610" s="11"/>
      <c r="G1610" s="492">
        <f>Tabla14914[[#This Row],[PPF (µmol/s)]]/Tabla14914[[#This Row],[Power use (W)]]</f>
        <v>0</v>
      </c>
      <c r="H1610" s="197"/>
      <c r="I1610" s="197"/>
      <c r="J1610" s="197"/>
      <c r="K1610" s="197"/>
      <c r="L1610" s="197"/>
      <c r="M1610" s="197"/>
      <c r="N1610" s="6" t="s">
        <v>3269</v>
      </c>
      <c r="S1610" s="28" t="s">
        <v>945</v>
      </c>
      <c r="T1610" s="96" t="s">
        <v>941</v>
      </c>
      <c r="U1610" s="96" t="s">
        <v>2085</v>
      </c>
      <c r="V1610" s="96">
        <v>410</v>
      </c>
      <c r="W1610" s="96">
        <v>820</v>
      </c>
      <c r="X1610" s="96">
        <v>2</v>
      </c>
      <c r="Y1610" s="234">
        <v>2</v>
      </c>
      <c r="Z1610" s="621"/>
      <c r="AA1610" s="621"/>
      <c r="AB1610" s="621"/>
      <c r="AC1610" s="622">
        <v>2</v>
      </c>
      <c r="AD1610" s="621"/>
      <c r="AE1610" s="621"/>
      <c r="AF1610" s="66" t="s">
        <v>1307</v>
      </c>
    </row>
    <row r="1611" spans="1:32" hidden="1" x14ac:dyDescent="0.3">
      <c r="A1611" s="11" t="s">
        <v>2021</v>
      </c>
      <c r="B1611" s="11" t="s">
        <v>3267</v>
      </c>
      <c r="C1611" s="14" t="s">
        <v>2076</v>
      </c>
      <c r="D1611" s="11"/>
      <c r="E1611" s="11"/>
      <c r="F1611" s="11"/>
      <c r="G1611" s="492"/>
      <c r="H1611" s="197"/>
      <c r="I1611" s="197"/>
      <c r="J1611" s="197"/>
      <c r="K1611" s="197"/>
      <c r="L1611" s="197"/>
      <c r="M1611" s="197"/>
      <c r="N1611" s="6" t="s">
        <v>3270</v>
      </c>
      <c r="S1611" s="569" t="s">
        <v>2019</v>
      </c>
      <c r="T1611" s="623" t="s">
        <v>942</v>
      </c>
      <c r="U1611" s="623" t="s">
        <v>2085</v>
      </c>
      <c r="V1611" s="619"/>
      <c r="W1611" s="619"/>
      <c r="X1611" s="619"/>
      <c r="Y1611" s="644"/>
      <c r="Z1611" s="621"/>
      <c r="AA1611" s="621"/>
      <c r="AB1611" s="621"/>
      <c r="AC1611" s="621"/>
      <c r="AD1611" s="621"/>
      <c r="AE1611" s="621"/>
      <c r="AF1611" s="624" t="s">
        <v>1308</v>
      </c>
    </row>
    <row r="1612" spans="1:32" hidden="1" x14ac:dyDescent="0.3">
      <c r="A1612" s="421"/>
      <c r="B1612" s="11" t="s">
        <v>3271</v>
      </c>
      <c r="C1612" s="14" t="s">
        <v>2076</v>
      </c>
      <c r="D1612" s="11">
        <v>260</v>
      </c>
      <c r="E1612" s="11"/>
      <c r="F1612" s="11"/>
      <c r="G1612" s="492">
        <f>Tabla14914[[#This Row],[PPF (µmol/s)]]/Tabla14914[[#This Row],[Power use (W)]]</f>
        <v>0</v>
      </c>
      <c r="H1612" s="197"/>
      <c r="I1612" s="197"/>
      <c r="J1612" s="197"/>
      <c r="K1612" s="197"/>
      <c r="L1612" s="197"/>
      <c r="M1612" s="197"/>
      <c r="N1612" s="6" t="s">
        <v>3278</v>
      </c>
      <c r="S1612" s="76"/>
      <c r="T1612" s="97" t="s">
        <v>943</v>
      </c>
      <c r="U1612" s="96" t="s">
        <v>2085</v>
      </c>
      <c r="V1612" s="629"/>
      <c r="W1612" s="629"/>
      <c r="X1612" s="629"/>
      <c r="Y1612" s="685"/>
      <c r="Z1612" s="621"/>
      <c r="AA1612" s="621"/>
      <c r="AB1612" s="621"/>
      <c r="AC1612" s="621"/>
      <c r="AD1612" s="621"/>
      <c r="AE1612" s="621"/>
      <c r="AF1612" s="76" t="s">
        <v>1308</v>
      </c>
    </row>
    <row r="1613" spans="1:32" hidden="1" x14ac:dyDescent="0.3">
      <c r="A1613" s="421"/>
      <c r="B1613" s="11" t="s">
        <v>3272</v>
      </c>
      <c r="C1613" s="14" t="s">
        <v>2076</v>
      </c>
      <c r="D1613" s="11">
        <v>330</v>
      </c>
      <c r="E1613" s="11"/>
      <c r="F1613" s="11"/>
      <c r="G1613" s="492">
        <f>Tabla14914[[#This Row],[PPF (µmol/s)]]/Tabla14914[[#This Row],[Power use (W)]]</f>
        <v>0</v>
      </c>
      <c r="H1613" s="197"/>
      <c r="I1613" s="197"/>
      <c r="J1613" s="197"/>
      <c r="K1613" s="197"/>
      <c r="L1613" s="197"/>
      <c r="M1613" s="197"/>
      <c r="N1613" s="4" t="s">
        <v>3274</v>
      </c>
      <c r="S1613" s="569" t="s">
        <v>2019</v>
      </c>
      <c r="T1613" s="546" t="s">
        <v>1606</v>
      </c>
      <c r="U1613" s="270" t="s">
        <v>2120</v>
      </c>
      <c r="V1613" s="546">
        <v>67.3</v>
      </c>
      <c r="W1613" s="630"/>
      <c r="X1613" s="630"/>
      <c r="Y1613" s="625">
        <v>0</v>
      </c>
      <c r="Z1613" s="621"/>
      <c r="AA1613" s="621"/>
      <c r="AB1613" s="621"/>
      <c r="AC1613" s="621"/>
      <c r="AD1613" s="621"/>
      <c r="AE1613" s="621"/>
      <c r="AF1613" s="562" t="s">
        <v>1604</v>
      </c>
    </row>
    <row r="1614" spans="1:32" x14ac:dyDescent="0.3">
      <c r="A1614" s="421"/>
      <c r="B1614" s="11" t="s">
        <v>3273</v>
      </c>
      <c r="C1614" s="14" t="s">
        <v>2079</v>
      </c>
      <c r="D1614" s="11">
        <v>350</v>
      </c>
      <c r="E1614" s="11"/>
      <c r="F1614" s="11"/>
      <c r="G1614" s="492">
        <f>Tabla14914[[#This Row],[PPF (µmol/s)]]/Tabla14914[[#This Row],[Power use (W)]]</f>
        <v>0</v>
      </c>
      <c r="H1614" s="197"/>
      <c r="I1614" s="197"/>
      <c r="J1614" s="197"/>
      <c r="K1614" s="197"/>
      <c r="L1614" s="197"/>
      <c r="M1614" s="197"/>
      <c r="N1614" s="6" t="s">
        <v>3277</v>
      </c>
      <c r="S1614" s="4"/>
      <c r="T1614" s="11" t="s">
        <v>1605</v>
      </c>
      <c r="U1614" s="270" t="s">
        <v>2120</v>
      </c>
      <c r="V1614" s="11">
        <v>134.6</v>
      </c>
      <c r="W1614" s="630"/>
      <c r="X1614" s="630"/>
      <c r="Y1614" s="625">
        <v>0</v>
      </c>
      <c r="Z1614" s="621"/>
      <c r="AA1614" s="621"/>
      <c r="AB1614" s="621"/>
      <c r="AC1614" s="621"/>
      <c r="AD1614" s="621"/>
      <c r="AE1614" s="621"/>
      <c r="AF1614" s="4" t="s">
        <v>1609</v>
      </c>
    </row>
    <row r="1615" spans="1:32" hidden="1" x14ac:dyDescent="0.3">
      <c r="A1615" s="421"/>
      <c r="B1615" s="11" t="s">
        <v>3275</v>
      </c>
      <c r="C1615" s="14" t="s">
        <v>2076</v>
      </c>
      <c r="D1615" s="11">
        <v>360</v>
      </c>
      <c r="E1615" s="11"/>
      <c r="F1615" s="11"/>
      <c r="G1615" s="492">
        <f>Tabla14914[[#This Row],[PPF (µmol/s)]]/Tabla14914[[#This Row],[Power use (W)]]</f>
        <v>0</v>
      </c>
      <c r="H1615" s="197"/>
      <c r="I1615" s="197"/>
      <c r="J1615" s="197"/>
      <c r="K1615" s="197"/>
      <c r="L1615" s="197"/>
      <c r="M1615" s="197"/>
      <c r="N1615" s="6" t="s">
        <v>3276</v>
      </c>
      <c r="S1615" s="556" t="s">
        <v>2761</v>
      </c>
      <c r="T1615" s="545" t="s">
        <v>2722</v>
      </c>
      <c r="U1615" s="545" t="s">
        <v>223</v>
      </c>
      <c r="V1615" s="545">
        <v>240</v>
      </c>
      <c r="W1615" s="545">
        <v>647.15</v>
      </c>
      <c r="X1615" s="169">
        <v>2.8</v>
      </c>
      <c r="Y1615" s="602"/>
      <c r="Z1615" s="197"/>
      <c r="AA1615" s="197"/>
      <c r="AB1615" s="197"/>
      <c r="AC1615" s="197"/>
      <c r="AD1615" s="197">
        <v>2.8</v>
      </c>
      <c r="AE1615" s="197"/>
      <c r="AF1615" s="574" t="s">
        <v>2723</v>
      </c>
    </row>
    <row r="1616" spans="1:32" hidden="1" x14ac:dyDescent="0.3">
      <c r="A1616" s="421"/>
      <c r="B1616" s="11" t="s">
        <v>3279</v>
      </c>
      <c r="C1616" s="14" t="s">
        <v>2076</v>
      </c>
      <c r="D1616" s="11">
        <v>480</v>
      </c>
      <c r="E1616" s="11"/>
      <c r="F1616" s="11"/>
      <c r="G1616" s="492">
        <f>Tabla14914[[#This Row],[PPF (µmol/s)]]/Tabla14914[[#This Row],[Power use (W)]]</f>
        <v>0</v>
      </c>
      <c r="H1616" s="197"/>
      <c r="I1616" s="197"/>
      <c r="J1616" s="197"/>
      <c r="K1616" s="197"/>
      <c r="L1616" s="197"/>
      <c r="M1616" s="197"/>
      <c r="N1616" s="6" t="s">
        <v>3276</v>
      </c>
      <c r="S1616" s="428" t="s">
        <v>2839</v>
      </c>
      <c r="T1616" s="14" t="s">
        <v>2830</v>
      </c>
      <c r="U1616" s="14" t="s">
        <v>2831</v>
      </c>
      <c r="V1616" s="14">
        <v>200</v>
      </c>
      <c r="W1616" s="14"/>
      <c r="X1616" s="169">
        <v>2.2000000000000002</v>
      </c>
      <c r="Y1616" s="260">
        <v>0</v>
      </c>
      <c r="Z1616" s="197"/>
      <c r="AA1616" s="197"/>
      <c r="AB1616" s="197"/>
      <c r="AC1616" s="226">
        <v>2.2000000000000002</v>
      </c>
      <c r="AD1616" s="197"/>
      <c r="AE1616" s="197"/>
      <c r="AF1616" s="6" t="s">
        <v>2836</v>
      </c>
    </row>
    <row r="1617" spans="1:32" hidden="1" x14ac:dyDescent="0.3">
      <c r="A1617" s="421"/>
      <c r="B1617" s="11" t="s">
        <v>3280</v>
      </c>
      <c r="C1617" s="14" t="s">
        <v>2076</v>
      </c>
      <c r="D1617" s="11">
        <v>390</v>
      </c>
      <c r="E1617" s="11"/>
      <c r="F1617" s="11"/>
      <c r="G1617" s="492">
        <f>Tabla14914[[#This Row],[PPF (µmol/s)]]/Tabla14914[[#This Row],[Power use (W)]]</f>
        <v>0</v>
      </c>
      <c r="H1617" s="197"/>
      <c r="I1617" s="197"/>
      <c r="J1617" s="197"/>
      <c r="K1617" s="197"/>
      <c r="L1617" s="197"/>
      <c r="M1617" s="197"/>
      <c r="N1617" s="6" t="s">
        <v>3281</v>
      </c>
      <c r="S1617" s="578" t="s">
        <v>2840</v>
      </c>
      <c r="T1617" s="545" t="s">
        <v>2832</v>
      </c>
      <c r="U1617" s="545" t="s">
        <v>2831</v>
      </c>
      <c r="V1617" s="545">
        <v>300</v>
      </c>
      <c r="W1617" s="546"/>
      <c r="X1617" s="170">
        <v>2.2000000000000002</v>
      </c>
      <c r="Y1617" s="559">
        <v>0</v>
      </c>
      <c r="Z1617" s="197"/>
      <c r="AA1617" s="197"/>
      <c r="AB1617" s="197"/>
      <c r="AC1617" s="226">
        <v>2.2000000000000002</v>
      </c>
      <c r="AD1617" s="197"/>
      <c r="AE1617" s="197"/>
      <c r="AF1617" s="574" t="s">
        <v>2836</v>
      </c>
    </row>
    <row r="1618" spans="1:32" hidden="1" x14ac:dyDescent="0.3">
      <c r="A1618" s="429"/>
      <c r="B1618" s="13" t="s">
        <v>3282</v>
      </c>
      <c r="C1618" s="26" t="s">
        <v>2076</v>
      </c>
      <c r="D1618" s="13"/>
      <c r="E1618" s="13"/>
      <c r="F1618" s="13"/>
      <c r="G1618" s="260"/>
      <c r="H1618" s="197"/>
      <c r="I1618" s="197"/>
      <c r="J1618" s="197"/>
      <c r="K1618" s="197"/>
      <c r="L1618" s="197"/>
      <c r="M1618" s="197"/>
      <c r="N1618" s="114" t="s">
        <v>3283</v>
      </c>
      <c r="S1618" s="280" t="s">
        <v>2019</v>
      </c>
      <c r="T1618" s="14" t="s">
        <v>2833</v>
      </c>
      <c r="U1618" s="14" t="s">
        <v>2831</v>
      </c>
      <c r="V1618" s="11">
        <v>400</v>
      </c>
      <c r="W1618" s="11"/>
      <c r="X1618" s="170">
        <v>2.2000000000000002</v>
      </c>
      <c r="Y1618" s="260">
        <v>0</v>
      </c>
      <c r="Z1618" s="197"/>
      <c r="AA1618" s="197"/>
      <c r="AB1618" s="197"/>
      <c r="AC1618" s="226">
        <v>2.2000000000000002</v>
      </c>
      <c r="AD1618" s="197"/>
      <c r="AE1618" s="197"/>
      <c r="AF1618" s="6" t="s">
        <v>2836</v>
      </c>
    </row>
    <row r="1619" spans="1:32" ht="18.600000000000001" hidden="1" thickBot="1" x14ac:dyDescent="0.4">
      <c r="A1619" s="56" t="s">
        <v>3285</v>
      </c>
      <c r="B1619" s="53"/>
      <c r="C1619" s="27"/>
      <c r="D1619" s="27"/>
      <c r="E1619" s="27"/>
      <c r="F1619" s="27"/>
      <c r="G1619" s="522"/>
      <c r="H1619" s="27"/>
      <c r="I1619" s="27"/>
      <c r="J1619" s="27"/>
      <c r="K1619" s="27"/>
      <c r="L1619" s="27"/>
      <c r="M1619" s="27"/>
      <c r="N1619" s="16"/>
      <c r="S1619" s="547"/>
      <c r="T1619" s="546" t="s">
        <v>2834</v>
      </c>
      <c r="U1619" s="545" t="s">
        <v>2831</v>
      </c>
      <c r="V1619" s="546">
        <v>35</v>
      </c>
      <c r="W1619" s="546"/>
      <c r="X1619" s="170">
        <v>2.2000000000000002</v>
      </c>
      <c r="Y1619" s="559">
        <v>0</v>
      </c>
      <c r="Z1619" s="197"/>
      <c r="AA1619" s="197"/>
      <c r="AB1619" s="197"/>
      <c r="AC1619" s="226">
        <v>2.2000000000000002</v>
      </c>
      <c r="AD1619" s="197"/>
      <c r="AE1619" s="197"/>
      <c r="AF1619" s="574" t="s">
        <v>2835</v>
      </c>
    </row>
    <row r="1620" spans="1:32" hidden="1" x14ac:dyDescent="0.3">
      <c r="A1620" s="430" t="s">
        <v>3286</v>
      </c>
      <c r="B1620" s="65" t="s">
        <v>3287</v>
      </c>
      <c r="C1620" s="14" t="s">
        <v>2076</v>
      </c>
      <c r="D1620" s="26">
        <v>136</v>
      </c>
      <c r="E1620" s="26"/>
      <c r="F1620" s="26"/>
      <c r="G1620" s="492">
        <f>Tabla14914[[#This Row],[PPF (µmol/s)]]/Tabla14914[[#This Row],[Power use (W)]]</f>
        <v>0</v>
      </c>
      <c r="H1620" s="197"/>
      <c r="I1620" s="197"/>
      <c r="J1620" s="197"/>
      <c r="K1620" s="197"/>
      <c r="L1620" s="197"/>
      <c r="M1620" s="197"/>
      <c r="N1620" s="57" t="s">
        <v>3292</v>
      </c>
      <c r="S1620" s="421"/>
      <c r="T1620" s="11" t="s">
        <v>2837</v>
      </c>
      <c r="U1620" s="14" t="s">
        <v>2831</v>
      </c>
      <c r="V1620" s="11">
        <v>70</v>
      </c>
      <c r="W1620" s="11"/>
      <c r="X1620" s="170">
        <v>2.2000000000000002</v>
      </c>
      <c r="Y1620" s="260">
        <v>0</v>
      </c>
      <c r="Z1620" s="197"/>
      <c r="AA1620" s="197"/>
      <c r="AB1620" s="197"/>
      <c r="AC1620" s="226">
        <v>2.2000000000000002</v>
      </c>
      <c r="AD1620" s="197"/>
      <c r="AE1620" s="197"/>
      <c r="AF1620" s="6" t="s">
        <v>2835</v>
      </c>
    </row>
    <row r="1621" spans="1:32" hidden="1" x14ac:dyDescent="0.3">
      <c r="A1621" s="421" t="s">
        <v>3303</v>
      </c>
      <c r="B1621" s="65" t="s">
        <v>3288</v>
      </c>
      <c r="C1621" s="14" t="s">
        <v>2076</v>
      </c>
      <c r="D1621" s="11">
        <v>180</v>
      </c>
      <c r="E1621" s="11"/>
      <c r="F1621" s="11"/>
      <c r="G1621" s="492">
        <f>Tabla14914[[#This Row],[PPF (µmol/s)]]/Tabla14914[[#This Row],[Power use (W)]]</f>
        <v>0</v>
      </c>
      <c r="H1621" s="197"/>
      <c r="I1621" s="197"/>
      <c r="J1621" s="197"/>
      <c r="K1621" s="197"/>
      <c r="L1621" s="197"/>
      <c r="M1621" s="197"/>
      <c r="N1621" s="66" t="s">
        <v>3293</v>
      </c>
      <c r="S1621" s="587" t="s">
        <v>2841</v>
      </c>
      <c r="T1621" s="552" t="s">
        <v>2838</v>
      </c>
      <c r="U1621" s="580" t="s">
        <v>2831</v>
      </c>
      <c r="V1621" s="552">
        <v>140</v>
      </c>
      <c r="W1621" s="552"/>
      <c r="X1621" s="175">
        <v>2.2000000000000002</v>
      </c>
      <c r="Y1621" s="559">
        <v>0</v>
      </c>
      <c r="Z1621" s="197"/>
      <c r="AA1621" s="197"/>
      <c r="AB1621" s="197"/>
      <c r="AC1621" s="226">
        <v>2.2000000000000002</v>
      </c>
      <c r="AD1621" s="197"/>
      <c r="AE1621" s="197"/>
      <c r="AF1621" s="586" t="s">
        <v>2835</v>
      </c>
    </row>
    <row r="1622" spans="1:32" hidden="1" x14ac:dyDescent="0.3">
      <c r="A1622" s="11" t="s">
        <v>2021</v>
      </c>
      <c r="B1622" s="65" t="s">
        <v>3289</v>
      </c>
      <c r="C1622" s="14" t="s">
        <v>2076</v>
      </c>
      <c r="D1622" s="11">
        <v>280</v>
      </c>
      <c r="E1622" s="11"/>
      <c r="F1622" s="11"/>
      <c r="G1622" s="492">
        <f>Tabla14914[[#This Row],[PPF (µmol/s)]]/Tabla14914[[#This Row],[Power use (W)]]</f>
        <v>0</v>
      </c>
      <c r="H1622" s="197"/>
      <c r="I1622" s="197"/>
      <c r="J1622" s="197"/>
      <c r="K1622" s="197"/>
      <c r="L1622" s="197"/>
      <c r="M1622" s="197"/>
      <c r="N1622" s="66" t="s">
        <v>3295</v>
      </c>
      <c r="S1622" s="588" t="s">
        <v>3416</v>
      </c>
      <c r="T1622" s="545" t="s">
        <v>3417</v>
      </c>
      <c r="U1622" s="545" t="s">
        <v>242</v>
      </c>
      <c r="V1622" s="545"/>
      <c r="W1622" s="545"/>
      <c r="X1622" s="545"/>
      <c r="Y1622" s="559"/>
      <c r="Z1622" s="197"/>
      <c r="AA1622" s="197"/>
      <c r="AB1622" s="197"/>
      <c r="AC1622" s="197"/>
      <c r="AD1622" s="197"/>
      <c r="AE1622" s="197"/>
      <c r="AF1622" s="574"/>
    </row>
    <row r="1623" spans="1:32" hidden="1" x14ac:dyDescent="0.3">
      <c r="A1623" s="421"/>
      <c r="B1623" s="65" t="s">
        <v>3290</v>
      </c>
      <c r="C1623" s="14" t="s">
        <v>2076</v>
      </c>
      <c r="D1623" s="11">
        <v>480</v>
      </c>
      <c r="E1623" s="11"/>
      <c r="F1623" s="11"/>
      <c r="G1623" s="492">
        <f>Tabla14914[[#This Row],[PPF (µmol/s)]]/Tabla14914[[#This Row],[Power use (W)]]</f>
        <v>0</v>
      </c>
      <c r="H1623" s="197"/>
      <c r="I1623" s="197"/>
      <c r="J1623" s="197"/>
      <c r="K1623" s="197"/>
      <c r="L1623" s="197"/>
      <c r="M1623" s="197"/>
      <c r="N1623" s="66" t="s">
        <v>3294</v>
      </c>
      <c r="S1623" s="588" t="s">
        <v>3598</v>
      </c>
      <c r="T1623" s="545" t="s">
        <v>3599</v>
      </c>
      <c r="U1623" s="545" t="s">
        <v>3600</v>
      </c>
      <c r="V1623" s="545">
        <v>225</v>
      </c>
      <c r="W1623" s="545"/>
      <c r="X1623" s="169">
        <v>2.4700000000000002</v>
      </c>
      <c r="Y1623" s="559">
        <v>0</v>
      </c>
      <c r="Z1623" s="197"/>
      <c r="AA1623" s="197"/>
      <c r="AB1623" s="197"/>
      <c r="AC1623" s="197">
        <v>2.4700000000000002</v>
      </c>
      <c r="AD1623" s="197"/>
      <c r="AE1623" s="197"/>
      <c r="AF1623" s="574" t="s">
        <v>3601</v>
      </c>
    </row>
    <row r="1624" spans="1:32" hidden="1" x14ac:dyDescent="0.3">
      <c r="A1624" s="421"/>
      <c r="B1624" s="65" t="s">
        <v>3291</v>
      </c>
      <c r="C1624" s="14" t="s">
        <v>2076</v>
      </c>
      <c r="D1624" s="11">
        <v>650</v>
      </c>
      <c r="E1624" s="11"/>
      <c r="F1624" s="11"/>
      <c r="G1624" s="492">
        <f>Tabla14914[[#This Row],[PPF (µmol/s)]]/Tabla14914[[#This Row],[Power use (W)]]</f>
        <v>0</v>
      </c>
      <c r="H1624" s="197"/>
      <c r="I1624" s="197"/>
      <c r="J1624" s="197"/>
      <c r="K1624" s="197"/>
      <c r="L1624" s="197"/>
      <c r="M1624" s="197"/>
      <c r="N1624" s="66" t="s">
        <v>3296</v>
      </c>
      <c r="S1624" s="421" t="s">
        <v>3604</v>
      </c>
      <c r="T1624" s="11" t="s">
        <v>3602</v>
      </c>
      <c r="U1624" s="14" t="s">
        <v>3600</v>
      </c>
      <c r="V1624" s="14">
        <v>225</v>
      </c>
      <c r="W1624" s="11"/>
      <c r="X1624" s="170">
        <v>2.46</v>
      </c>
      <c r="Y1624" s="260">
        <v>0</v>
      </c>
      <c r="Z1624" s="197"/>
      <c r="AA1624" s="197"/>
      <c r="AB1624" s="197"/>
      <c r="AC1624" s="197">
        <v>2.46</v>
      </c>
      <c r="AD1624" s="197"/>
      <c r="AE1624" s="197"/>
      <c r="AF1624" s="6" t="s">
        <v>3603</v>
      </c>
    </row>
    <row r="1625" spans="1:32" hidden="1" x14ac:dyDescent="0.3">
      <c r="A1625" s="421"/>
      <c r="B1625" s="11" t="s">
        <v>3297</v>
      </c>
      <c r="C1625" s="14" t="s">
        <v>2102</v>
      </c>
      <c r="D1625" s="11">
        <v>200</v>
      </c>
      <c r="E1625" s="11"/>
      <c r="F1625" s="11"/>
      <c r="G1625" s="492">
        <f>Tabla14914[[#This Row],[PPF (µmol/s)]]/Tabla14914[[#This Row],[Power use (W)]]</f>
        <v>0</v>
      </c>
      <c r="H1625" s="197"/>
      <c r="I1625" s="197"/>
      <c r="J1625" s="197"/>
      <c r="K1625" s="197"/>
      <c r="L1625" s="197"/>
      <c r="M1625" s="197"/>
      <c r="N1625" s="66" t="s">
        <v>3300</v>
      </c>
    </row>
    <row r="1626" spans="1:32" hidden="1" x14ac:dyDescent="0.3">
      <c r="A1626" s="421"/>
      <c r="B1626" s="11" t="s">
        <v>3298</v>
      </c>
      <c r="C1626" s="11" t="s">
        <v>2077</v>
      </c>
      <c r="D1626" s="11">
        <v>95</v>
      </c>
      <c r="E1626" s="11"/>
      <c r="F1626" s="11"/>
      <c r="G1626" s="492">
        <f>Tabla14914[[#This Row],[PPF (µmol/s)]]/Tabla14914[[#This Row],[Power use (W)]]</f>
        <v>0</v>
      </c>
      <c r="H1626" s="197"/>
      <c r="I1626" s="197"/>
      <c r="J1626" s="197"/>
      <c r="K1626" s="197"/>
      <c r="L1626" s="197"/>
      <c r="M1626" s="197"/>
      <c r="N1626" s="66" t="s">
        <v>3299</v>
      </c>
    </row>
    <row r="1627" spans="1:32" hidden="1" x14ac:dyDescent="0.3">
      <c r="A1627" s="429"/>
      <c r="B1627" s="13" t="s">
        <v>3301</v>
      </c>
      <c r="C1627" s="26" t="s">
        <v>2102</v>
      </c>
      <c r="D1627" s="13">
        <v>330</v>
      </c>
      <c r="E1627" s="13"/>
      <c r="F1627" s="13"/>
      <c r="G1627" s="492">
        <f>Tabla14914[[#This Row],[PPF (µmol/s)]]/Tabla14914[[#This Row],[Power use (W)]]</f>
        <v>0</v>
      </c>
      <c r="H1627" s="197"/>
      <c r="I1627" s="197"/>
      <c r="J1627" s="197"/>
      <c r="K1627" s="197"/>
      <c r="L1627" s="197"/>
      <c r="M1627" s="197"/>
      <c r="N1627" s="76" t="s">
        <v>3302</v>
      </c>
    </row>
    <row r="1628" spans="1:32" ht="18.600000000000001" hidden="1" thickBot="1" x14ac:dyDescent="0.4">
      <c r="A1628" s="56" t="s">
        <v>3304</v>
      </c>
      <c r="B1628" s="53"/>
      <c r="C1628" s="27"/>
      <c r="D1628" s="27"/>
      <c r="E1628" s="27"/>
      <c r="F1628" s="27"/>
      <c r="G1628" s="522"/>
      <c r="H1628" s="27"/>
      <c r="I1628" s="27"/>
      <c r="J1628" s="27"/>
      <c r="K1628" s="27"/>
      <c r="L1628" s="27"/>
      <c r="M1628" s="27"/>
      <c r="N1628" s="16"/>
    </row>
    <row r="1629" spans="1:32" hidden="1" x14ac:dyDescent="0.3">
      <c r="A1629" s="426" t="s">
        <v>3316</v>
      </c>
      <c r="B1629" s="14" t="s">
        <v>3305</v>
      </c>
      <c r="C1629" s="14" t="s">
        <v>2077</v>
      </c>
      <c r="D1629" s="14">
        <v>90</v>
      </c>
      <c r="E1629" s="14"/>
      <c r="F1629" s="14"/>
      <c r="G1629" s="492">
        <f>Tabla14914[[#This Row],[PPF (µmol/s)]]/Tabla14914[[#This Row],[Power use (W)]]</f>
        <v>0</v>
      </c>
      <c r="H1629" s="197"/>
      <c r="I1629" s="197"/>
      <c r="J1629" s="197"/>
      <c r="K1629" s="197"/>
      <c r="L1629" s="197"/>
      <c r="M1629" s="197"/>
      <c r="N1629" s="6" t="s">
        <v>252</v>
      </c>
      <c r="S1629" s="562" t="s">
        <v>1349</v>
      </c>
      <c r="T1629" s="546" t="s">
        <v>203</v>
      </c>
      <c r="U1629" s="546" t="s">
        <v>2082</v>
      </c>
      <c r="V1629" s="546">
        <v>140</v>
      </c>
      <c r="W1629" s="619"/>
      <c r="X1629" s="619"/>
      <c r="Y1629" s="631">
        <v>0</v>
      </c>
      <c r="Z1629" s="621"/>
      <c r="AA1629" s="621"/>
      <c r="AB1629" s="621"/>
      <c r="AC1629" s="621"/>
      <c r="AD1629" s="621"/>
      <c r="AE1629" s="621"/>
      <c r="AF1629" s="562" t="s">
        <v>1097</v>
      </c>
    </row>
    <row r="1630" spans="1:32" hidden="1" x14ac:dyDescent="0.3">
      <c r="A1630" s="421" t="s">
        <v>3317</v>
      </c>
      <c r="B1630" s="11" t="s">
        <v>3306</v>
      </c>
      <c r="C1630" s="14" t="s">
        <v>2076</v>
      </c>
      <c r="D1630" s="11">
        <v>100</v>
      </c>
      <c r="E1630" s="11"/>
      <c r="F1630" s="11"/>
      <c r="G1630" s="492">
        <f>Tabla14914[[#This Row],[PPF (µmol/s)]]/Tabla14914[[#This Row],[Power use (W)]]</f>
        <v>0</v>
      </c>
      <c r="H1630" s="197"/>
      <c r="I1630" s="197"/>
      <c r="J1630" s="197"/>
      <c r="K1630" s="197"/>
      <c r="L1630" s="197"/>
      <c r="M1630" s="197"/>
      <c r="N1630" s="6" t="s">
        <v>3307</v>
      </c>
      <c r="S1630" s="280" t="s">
        <v>2019</v>
      </c>
      <c r="T1630" s="11" t="s">
        <v>204</v>
      </c>
      <c r="U1630" s="11" t="s">
        <v>2082</v>
      </c>
      <c r="V1630" s="11">
        <v>100</v>
      </c>
      <c r="W1630" s="619"/>
      <c r="X1630" s="619"/>
      <c r="Y1630" s="631">
        <v>0</v>
      </c>
      <c r="Z1630" s="621"/>
      <c r="AA1630" s="621"/>
      <c r="AB1630" s="621"/>
      <c r="AC1630" s="621"/>
      <c r="AD1630" s="621"/>
      <c r="AE1630" s="621"/>
      <c r="AF1630" s="4" t="s">
        <v>1093</v>
      </c>
    </row>
    <row r="1631" spans="1:32" hidden="1" x14ac:dyDescent="0.3">
      <c r="A1631" s="421"/>
      <c r="B1631" s="11" t="s">
        <v>3308</v>
      </c>
      <c r="C1631" s="14" t="s">
        <v>2076</v>
      </c>
      <c r="D1631" s="11">
        <v>200</v>
      </c>
      <c r="E1631" s="11"/>
      <c r="F1631" s="11"/>
      <c r="G1631" s="492">
        <f>Tabla14914[[#This Row],[PPF (µmol/s)]]/Tabla14914[[#This Row],[Power use (W)]]</f>
        <v>0</v>
      </c>
      <c r="H1631" s="197"/>
      <c r="I1631" s="197"/>
      <c r="J1631" s="197"/>
      <c r="K1631" s="197"/>
      <c r="L1631" s="197"/>
      <c r="M1631" s="197"/>
      <c r="N1631" s="6" t="s">
        <v>3309</v>
      </c>
      <c r="S1631" s="562"/>
      <c r="T1631" s="546" t="s">
        <v>207</v>
      </c>
      <c r="U1631" s="546" t="s">
        <v>2082</v>
      </c>
      <c r="V1631" s="546">
        <v>100</v>
      </c>
      <c r="W1631" s="619"/>
      <c r="X1631" s="619"/>
      <c r="Y1631" s="631">
        <v>0</v>
      </c>
      <c r="Z1631" s="621"/>
      <c r="AA1631" s="621"/>
      <c r="AB1631" s="621"/>
      <c r="AC1631" s="621"/>
      <c r="AD1631" s="621"/>
      <c r="AE1631" s="621"/>
      <c r="AF1631" s="562" t="s">
        <v>205</v>
      </c>
    </row>
    <row r="1632" spans="1:32" hidden="1" x14ac:dyDescent="0.3">
      <c r="A1632" s="11" t="s">
        <v>2021</v>
      </c>
      <c r="B1632" s="11" t="s">
        <v>3310</v>
      </c>
      <c r="C1632" s="14" t="s">
        <v>2076</v>
      </c>
      <c r="D1632" s="11">
        <v>300</v>
      </c>
      <c r="E1632" s="11"/>
      <c r="F1632" s="11"/>
      <c r="G1632" s="492">
        <f>Tabla14914[[#This Row],[PPF (µmol/s)]]/Tabla14914[[#This Row],[Power use (W)]]</f>
        <v>0</v>
      </c>
      <c r="H1632" s="197"/>
      <c r="I1632" s="197"/>
      <c r="J1632" s="197"/>
      <c r="K1632" s="197"/>
      <c r="L1632" s="197"/>
      <c r="M1632" s="197"/>
      <c r="N1632" s="6" t="s">
        <v>3311</v>
      </c>
      <c r="S1632" s="4"/>
      <c r="T1632" s="11" t="s">
        <v>208</v>
      </c>
      <c r="U1632" s="11" t="s">
        <v>2082</v>
      </c>
      <c r="V1632" s="11">
        <v>140</v>
      </c>
      <c r="W1632" s="619"/>
      <c r="X1632" s="619"/>
      <c r="Y1632" s="631">
        <v>0</v>
      </c>
      <c r="Z1632" s="621"/>
      <c r="AA1632" s="621"/>
      <c r="AB1632" s="621"/>
      <c r="AC1632" s="621"/>
      <c r="AD1632" s="621"/>
      <c r="AE1632" s="621"/>
      <c r="AF1632" s="4" t="s">
        <v>1098</v>
      </c>
    </row>
    <row r="1633" spans="1:32" hidden="1" x14ac:dyDescent="0.3">
      <c r="A1633" s="421"/>
      <c r="B1633" s="11" t="s">
        <v>3312</v>
      </c>
      <c r="C1633" s="14" t="s">
        <v>2076</v>
      </c>
      <c r="D1633" s="11">
        <v>450</v>
      </c>
      <c r="E1633" s="11"/>
      <c r="F1633" s="11"/>
      <c r="G1633" s="492">
        <f>Tabla14914[[#This Row],[PPF (µmol/s)]]/Tabla14914[[#This Row],[Power use (W)]]</f>
        <v>0</v>
      </c>
      <c r="H1633" s="197"/>
      <c r="I1633" s="197"/>
      <c r="J1633" s="197"/>
      <c r="K1633" s="197"/>
      <c r="L1633" s="197"/>
      <c r="M1633" s="197"/>
      <c r="N1633" s="6" t="s">
        <v>3313</v>
      </c>
      <c r="S1633" s="591" t="s">
        <v>2770</v>
      </c>
      <c r="T1633" s="580" t="s">
        <v>2764</v>
      </c>
      <c r="U1633" s="580" t="s">
        <v>2082</v>
      </c>
      <c r="V1633" s="580">
        <v>240</v>
      </c>
      <c r="W1633" s="580">
        <v>575</v>
      </c>
      <c r="X1633" s="265">
        <v>2.2999999999999998</v>
      </c>
      <c r="Y1633" s="559">
        <v>2.3958333333333335</v>
      </c>
      <c r="Z1633" s="197"/>
      <c r="AA1633" s="197"/>
      <c r="AB1633" s="197"/>
      <c r="AC1633" s="197">
        <v>2.2999999999999998</v>
      </c>
      <c r="AD1633" s="197"/>
      <c r="AE1633" s="197"/>
      <c r="AF1633" s="624" t="s">
        <v>2767</v>
      </c>
    </row>
    <row r="1634" spans="1:32" hidden="1" x14ac:dyDescent="0.3">
      <c r="A1634" s="429"/>
      <c r="B1634" s="13" t="s">
        <v>3314</v>
      </c>
      <c r="C1634" s="26" t="s">
        <v>2076</v>
      </c>
      <c r="D1634" s="13">
        <v>800</v>
      </c>
      <c r="E1634" s="13"/>
      <c r="F1634" s="13"/>
      <c r="G1634" s="492">
        <f>Tabla14914[[#This Row],[PPF (µmol/s)]]/Tabla14914[[#This Row],[Power use (W)]]</f>
        <v>0</v>
      </c>
      <c r="H1634" s="197"/>
      <c r="I1634" s="197"/>
      <c r="J1634" s="197"/>
      <c r="K1634" s="197"/>
      <c r="L1634" s="197"/>
      <c r="M1634" s="197"/>
      <c r="N1634" s="114" t="s">
        <v>3315</v>
      </c>
      <c r="S1634" s="588" t="s">
        <v>3348</v>
      </c>
      <c r="T1634" s="545" t="s">
        <v>3349</v>
      </c>
      <c r="U1634" s="545" t="s">
        <v>2082</v>
      </c>
      <c r="V1634" s="545">
        <v>80</v>
      </c>
      <c r="W1634" s="545"/>
      <c r="X1634" s="545"/>
      <c r="Y1634" s="492">
        <v>0</v>
      </c>
      <c r="Z1634" s="197"/>
      <c r="AA1634" s="197"/>
      <c r="AB1634" s="197"/>
      <c r="AC1634" s="197"/>
      <c r="AD1634" s="197"/>
      <c r="AE1634" s="197"/>
      <c r="AF1634" s="574" t="s">
        <v>3351</v>
      </c>
    </row>
    <row r="1635" spans="1:32" ht="18.600000000000001" hidden="1" thickBot="1" x14ac:dyDescent="0.4">
      <c r="A1635" s="56" t="s">
        <v>3318</v>
      </c>
      <c r="B1635" s="53"/>
      <c r="C1635" s="27"/>
      <c r="D1635" s="27"/>
      <c r="E1635" s="27"/>
      <c r="F1635" s="27"/>
      <c r="G1635" s="522"/>
      <c r="H1635" s="27"/>
      <c r="I1635" s="27"/>
      <c r="J1635" s="27"/>
      <c r="K1635" s="27"/>
      <c r="L1635" s="27"/>
      <c r="M1635" s="27"/>
      <c r="N1635" s="16"/>
      <c r="S1635" s="421"/>
      <c r="T1635" s="11" t="s">
        <v>3406</v>
      </c>
      <c r="U1635" s="11" t="s">
        <v>2082</v>
      </c>
      <c r="V1635" s="11">
        <v>600</v>
      </c>
      <c r="W1635" s="11">
        <v>1260</v>
      </c>
      <c r="X1635" s="170">
        <v>2.2999999999999998</v>
      </c>
      <c r="Y1635" s="260">
        <v>2.1</v>
      </c>
      <c r="Z1635" s="197"/>
      <c r="AA1635" s="197"/>
      <c r="AB1635" s="197"/>
      <c r="AC1635" s="197">
        <v>2.2999999999999998</v>
      </c>
      <c r="AD1635" s="197"/>
      <c r="AE1635" s="197"/>
      <c r="AF1635" s="4" t="s">
        <v>3408</v>
      </c>
    </row>
    <row r="1636" spans="1:32" hidden="1" x14ac:dyDescent="0.3">
      <c r="A1636" s="430" t="s">
        <v>3329</v>
      </c>
      <c r="B1636" s="26" t="s">
        <v>3319</v>
      </c>
      <c r="C1636" s="14" t="s">
        <v>2077</v>
      </c>
      <c r="D1636" s="26">
        <v>160</v>
      </c>
      <c r="E1636" s="26">
        <v>380</v>
      </c>
      <c r="F1636" s="265">
        <v>2.35</v>
      </c>
      <c r="G1636" s="260">
        <f>Tabla14914[[#This Row],[PPF (µmol/s)]]/Tabla14914[[#This Row],[Power use (W)]]</f>
        <v>2.375</v>
      </c>
      <c r="H1636" s="197"/>
      <c r="I1636" s="197"/>
      <c r="J1636" s="197"/>
      <c r="K1636" s="197">
        <v>2.35</v>
      </c>
      <c r="L1636" s="197"/>
      <c r="M1636" s="197"/>
      <c r="N1636" s="114"/>
      <c r="S1636" s="547"/>
      <c r="T1636" s="546" t="s">
        <v>3407</v>
      </c>
      <c r="U1636" s="546" t="s">
        <v>2082</v>
      </c>
      <c r="V1636" s="546">
        <v>600</v>
      </c>
      <c r="W1636" s="546">
        <v>1260</v>
      </c>
      <c r="X1636" s="170">
        <v>2.2999999999999998</v>
      </c>
      <c r="Y1636" s="559">
        <v>2.1</v>
      </c>
      <c r="Z1636" s="197"/>
      <c r="AA1636" s="197"/>
      <c r="AB1636" s="197"/>
      <c r="AC1636" s="197">
        <v>2.2999999999999998</v>
      </c>
      <c r="AD1636" s="197"/>
      <c r="AE1636" s="197"/>
      <c r="AF1636" s="562" t="s">
        <v>3409</v>
      </c>
    </row>
    <row r="1637" spans="1:32" hidden="1" x14ac:dyDescent="0.3">
      <c r="A1637" s="421" t="s">
        <v>3330</v>
      </c>
      <c r="B1637" s="11" t="s">
        <v>3320</v>
      </c>
      <c r="C1637" s="14" t="s">
        <v>3321</v>
      </c>
      <c r="D1637" s="11">
        <v>240</v>
      </c>
      <c r="E1637" s="11">
        <v>620</v>
      </c>
      <c r="F1637" s="170">
        <v>2.5499999999999998</v>
      </c>
      <c r="G1637" s="260">
        <f>Tabla14914[[#This Row],[PPF (µmol/s)]]/Tabla14914[[#This Row],[Power use (W)]]</f>
        <v>2.5833333333333335</v>
      </c>
      <c r="H1637" s="197"/>
      <c r="I1637" s="197"/>
      <c r="J1637" s="197"/>
      <c r="K1637" s="197"/>
      <c r="L1637" s="197">
        <v>2.5499999999999998</v>
      </c>
      <c r="M1637" s="197"/>
      <c r="N1637" s="4"/>
    </row>
    <row r="1638" spans="1:32" hidden="1" x14ac:dyDescent="0.3">
      <c r="A1638" s="280" t="s">
        <v>2019</v>
      </c>
      <c r="B1638" s="11" t="s">
        <v>3322</v>
      </c>
      <c r="C1638" s="14" t="s">
        <v>3321</v>
      </c>
      <c r="D1638" s="11">
        <v>320</v>
      </c>
      <c r="E1638" s="11">
        <v>750</v>
      </c>
      <c r="F1638" s="170">
        <v>2.38</v>
      </c>
      <c r="G1638" s="260">
        <f>Tabla14914[[#This Row],[PPF (µmol/s)]]/Tabla14914[[#This Row],[Power use (W)]]</f>
        <v>2.34375</v>
      </c>
      <c r="H1638" s="197"/>
      <c r="I1638" s="197"/>
      <c r="J1638" s="197"/>
      <c r="K1638" s="197">
        <v>2.38</v>
      </c>
      <c r="L1638" s="197"/>
      <c r="M1638" s="197"/>
      <c r="N1638" s="4"/>
    </row>
    <row r="1639" spans="1:32" hidden="1" x14ac:dyDescent="0.3">
      <c r="A1639" s="421"/>
      <c r="B1639" s="11" t="s">
        <v>3323</v>
      </c>
      <c r="C1639" s="14" t="s">
        <v>3324</v>
      </c>
      <c r="D1639" s="11">
        <v>600</v>
      </c>
      <c r="E1639" s="11">
        <v>1470</v>
      </c>
      <c r="F1639" s="170">
        <v>2.4500000000000002</v>
      </c>
      <c r="G1639" s="260">
        <f>Tabla14914[[#This Row],[PPF (µmol/s)]]/Tabla14914[[#This Row],[Power use (W)]]</f>
        <v>2.4500000000000002</v>
      </c>
      <c r="H1639" s="197"/>
      <c r="I1639" s="197"/>
      <c r="J1639" s="197"/>
      <c r="K1639" s="197">
        <v>2.4500000000000002</v>
      </c>
      <c r="L1639" s="197"/>
      <c r="M1639" s="197"/>
      <c r="N1639" s="4"/>
    </row>
    <row r="1640" spans="1:32" hidden="1" x14ac:dyDescent="0.3">
      <c r="A1640" s="421"/>
      <c r="B1640" s="11" t="s">
        <v>3325</v>
      </c>
      <c r="C1640" s="14" t="s">
        <v>2077</v>
      </c>
      <c r="D1640" s="11">
        <v>150</v>
      </c>
      <c r="E1640" s="11">
        <v>360</v>
      </c>
      <c r="F1640" s="170">
        <v>2.4</v>
      </c>
      <c r="G1640" s="260">
        <f>Tabla14914[[#This Row],[PPF (µmol/s)]]/Tabla14914[[#This Row],[Power use (W)]]</f>
        <v>2.4</v>
      </c>
      <c r="H1640" s="197"/>
      <c r="I1640" s="197"/>
      <c r="J1640" s="197"/>
      <c r="K1640" s="197">
        <v>2.4</v>
      </c>
      <c r="L1640" s="197"/>
      <c r="M1640" s="197"/>
      <c r="N1640" s="4"/>
    </row>
    <row r="1641" spans="1:32" hidden="1" x14ac:dyDescent="0.3">
      <c r="A1641" s="421"/>
      <c r="B1641" s="11" t="s">
        <v>3326</v>
      </c>
      <c r="C1641" s="14" t="s">
        <v>3321</v>
      </c>
      <c r="D1641" s="11">
        <v>240</v>
      </c>
      <c r="E1641" s="11">
        <v>560</v>
      </c>
      <c r="F1641" s="170">
        <v>2.33</v>
      </c>
      <c r="G1641" s="260">
        <f>Tabla14914[[#This Row],[PPF (µmol/s)]]/Tabla14914[[#This Row],[Power use (W)]]</f>
        <v>2.3333333333333335</v>
      </c>
      <c r="H1641" s="197"/>
      <c r="I1641" s="197"/>
      <c r="J1641" s="197"/>
      <c r="K1641" s="197">
        <v>2.33</v>
      </c>
      <c r="L1641" s="197"/>
      <c r="M1641" s="197"/>
      <c r="N1641" s="4"/>
      <c r="S1641" s="4"/>
      <c r="T1641" s="11" t="s">
        <v>879</v>
      </c>
      <c r="U1641" s="11" t="s">
        <v>883</v>
      </c>
      <c r="V1641" s="11">
        <v>8</v>
      </c>
      <c r="W1641" s="11">
        <v>7.5</v>
      </c>
      <c r="X1641" s="619"/>
      <c r="Y1641" s="234">
        <v>0.9375</v>
      </c>
      <c r="Z1641" s="622">
        <v>0.9375</v>
      </c>
      <c r="AA1641" s="622"/>
      <c r="AB1641" s="621"/>
      <c r="AC1641" s="622"/>
      <c r="AD1641" s="621"/>
      <c r="AE1641" s="621"/>
      <c r="AF1641" t="s">
        <v>1283</v>
      </c>
    </row>
    <row r="1642" spans="1:32" hidden="1" x14ac:dyDescent="0.3">
      <c r="A1642" s="421"/>
      <c r="B1642" s="11" t="s">
        <v>3327</v>
      </c>
      <c r="C1642" s="14" t="s">
        <v>2077</v>
      </c>
      <c r="D1642" s="11">
        <v>100</v>
      </c>
      <c r="E1642" s="11"/>
      <c r="F1642" s="11"/>
      <c r="G1642" s="260">
        <f>Tabla14914[[#This Row],[PPF (µmol/s)]]/Tabla14914[[#This Row],[Power use (W)]]</f>
        <v>0</v>
      </c>
      <c r="H1642" s="197"/>
      <c r="I1642" s="197"/>
      <c r="J1642" s="197"/>
      <c r="K1642" s="197"/>
      <c r="L1642" s="197"/>
      <c r="M1642" s="197"/>
      <c r="N1642" s="4"/>
      <c r="S1642" s="562"/>
      <c r="T1642" s="546" t="s">
        <v>880</v>
      </c>
      <c r="U1642" s="546" t="s">
        <v>883</v>
      </c>
      <c r="V1642" s="546">
        <v>16</v>
      </c>
      <c r="W1642" s="546">
        <v>15</v>
      </c>
      <c r="X1642" s="619"/>
      <c r="Y1642" s="234">
        <v>0.9375</v>
      </c>
      <c r="Z1642" s="622">
        <v>0.9375</v>
      </c>
      <c r="AA1642" s="622"/>
      <c r="AB1642" s="621"/>
      <c r="AC1642" s="622"/>
      <c r="AD1642" s="621"/>
      <c r="AE1642" s="621"/>
      <c r="AF1642" s="582" t="s">
        <v>1283</v>
      </c>
    </row>
    <row r="1643" spans="1:32" hidden="1" x14ac:dyDescent="0.3">
      <c r="A1643" s="429"/>
      <c r="B1643" s="13" t="s">
        <v>3328</v>
      </c>
      <c r="C1643" s="26" t="s">
        <v>2077</v>
      </c>
      <c r="D1643" s="13">
        <v>100</v>
      </c>
      <c r="E1643" s="13"/>
      <c r="F1643" s="13"/>
      <c r="G1643" s="260">
        <f>Tabla14914[[#This Row],[PPF (µmol/s)]]/Tabla14914[[#This Row],[Power use (W)]]</f>
        <v>0</v>
      </c>
      <c r="H1643" s="197"/>
      <c r="I1643" s="197"/>
      <c r="J1643" s="197"/>
      <c r="K1643" s="197"/>
      <c r="L1643" s="197"/>
      <c r="M1643" s="197"/>
      <c r="N1643" s="8"/>
      <c r="S1643" s="4"/>
      <c r="T1643" s="11" t="s">
        <v>881</v>
      </c>
      <c r="U1643" s="11" t="s">
        <v>883</v>
      </c>
      <c r="V1643" s="11">
        <v>24</v>
      </c>
      <c r="W1643" s="11">
        <v>22.5</v>
      </c>
      <c r="X1643" s="619"/>
      <c r="Y1643" s="234">
        <v>0.9375</v>
      </c>
      <c r="Z1643" s="622">
        <v>0.9375</v>
      </c>
      <c r="AA1643" s="622"/>
      <c r="AB1643" s="621"/>
      <c r="AC1643" s="622"/>
      <c r="AD1643" s="621"/>
      <c r="AE1643" s="621"/>
      <c r="AF1643" t="s">
        <v>1283</v>
      </c>
    </row>
    <row r="1644" spans="1:32" ht="18.600000000000001" hidden="1" thickBot="1" x14ac:dyDescent="0.4">
      <c r="A1644" s="56" t="s">
        <v>3331</v>
      </c>
      <c r="B1644" s="53"/>
      <c r="C1644" s="27"/>
      <c r="D1644" s="27"/>
      <c r="E1644" s="27"/>
      <c r="F1644" s="27"/>
      <c r="G1644" s="522"/>
      <c r="H1644" s="27"/>
      <c r="I1644" s="27"/>
      <c r="J1644" s="27"/>
      <c r="K1644" s="27"/>
      <c r="L1644" s="27"/>
      <c r="M1644" s="27"/>
      <c r="N1644" s="16"/>
      <c r="S1644" s="562"/>
      <c r="T1644" s="546" t="s">
        <v>884</v>
      </c>
      <c r="U1644" s="546" t="s">
        <v>882</v>
      </c>
      <c r="V1644" s="546">
        <v>9</v>
      </c>
      <c r="W1644" s="546">
        <v>12.5</v>
      </c>
      <c r="X1644" s="619"/>
      <c r="Y1644" s="234">
        <v>1.3888888888888888</v>
      </c>
      <c r="Z1644" s="621"/>
      <c r="AA1644" s="622">
        <v>1.3888888888888888</v>
      </c>
      <c r="AB1644" s="621"/>
      <c r="AC1644" s="622"/>
      <c r="AD1644" s="621"/>
      <c r="AE1644" s="621"/>
      <c r="AF1644" s="582" t="s">
        <v>1284</v>
      </c>
    </row>
    <row r="1645" spans="1:32" hidden="1" x14ac:dyDescent="0.3">
      <c r="A1645" s="426" t="s">
        <v>3345</v>
      </c>
      <c r="B1645" s="14" t="s">
        <v>3332</v>
      </c>
      <c r="C1645" s="14" t="s">
        <v>2064</v>
      </c>
      <c r="D1645" s="14">
        <v>180</v>
      </c>
      <c r="E1645" s="11"/>
      <c r="F1645" s="14"/>
      <c r="G1645" s="492">
        <f>Tabla14914[[#This Row],[PPF (µmol/s)]]/Tabla14914[[#This Row],[Power use (W)]]</f>
        <v>0</v>
      </c>
      <c r="H1645" s="197"/>
      <c r="I1645" s="197"/>
      <c r="J1645" s="197"/>
      <c r="K1645" s="197"/>
      <c r="L1645" s="197"/>
      <c r="M1645" s="197"/>
      <c r="N1645" s="6" t="s">
        <v>3333</v>
      </c>
      <c r="S1645" s="4"/>
      <c r="T1645" s="11" t="s">
        <v>885</v>
      </c>
      <c r="U1645" s="11" t="s">
        <v>882</v>
      </c>
      <c r="V1645" s="11">
        <v>18</v>
      </c>
      <c r="W1645" s="11">
        <v>25</v>
      </c>
      <c r="X1645" s="619"/>
      <c r="Y1645" s="234">
        <v>1.3888888888888888</v>
      </c>
      <c r="Z1645" s="621"/>
      <c r="AA1645" s="622">
        <v>1.3888888888888888</v>
      </c>
      <c r="AB1645" s="621"/>
      <c r="AC1645" s="622"/>
      <c r="AD1645" s="621"/>
      <c r="AE1645" s="621"/>
      <c r="AF1645" t="s">
        <v>1285</v>
      </c>
    </row>
    <row r="1646" spans="1:32" hidden="1" x14ac:dyDescent="0.3">
      <c r="A1646" s="421" t="s">
        <v>3346</v>
      </c>
      <c r="B1646" s="11" t="s">
        <v>3334</v>
      </c>
      <c r="C1646" s="14" t="s">
        <v>2064</v>
      </c>
      <c r="D1646" s="11">
        <v>130</v>
      </c>
      <c r="E1646" s="11"/>
      <c r="F1646" s="11"/>
      <c r="G1646" s="492">
        <f>Tabla14914[[#This Row],[PPF (µmol/s)]]/Tabla14914[[#This Row],[Power use (W)]]</f>
        <v>0</v>
      </c>
      <c r="H1646" s="197"/>
      <c r="I1646" s="197"/>
      <c r="J1646" s="197"/>
      <c r="K1646" s="197"/>
      <c r="L1646" s="197"/>
      <c r="M1646" s="197"/>
      <c r="N1646" s="6" t="s">
        <v>3335</v>
      </c>
      <c r="S1646" s="547"/>
      <c r="T1646" s="554" t="s">
        <v>2151</v>
      </c>
      <c r="U1646" s="546" t="s">
        <v>2152</v>
      </c>
      <c r="V1646" s="546">
        <v>156</v>
      </c>
      <c r="W1646" s="546">
        <v>370</v>
      </c>
      <c r="X1646" s="630"/>
      <c r="Y1646" s="215">
        <v>2.3717948717948718</v>
      </c>
      <c r="Z1646" s="197"/>
      <c r="AA1646" s="197"/>
      <c r="AB1646" s="197"/>
      <c r="AC1646" s="226">
        <v>2.3717948717948718</v>
      </c>
      <c r="AD1646" s="197"/>
      <c r="AE1646" s="197"/>
      <c r="AF1646" s="562" t="s">
        <v>2153</v>
      </c>
    </row>
    <row r="1647" spans="1:32" hidden="1" x14ac:dyDescent="0.3">
      <c r="A1647" s="421"/>
      <c r="B1647" s="11" t="s">
        <v>3336</v>
      </c>
      <c r="C1647" s="14" t="s">
        <v>2064</v>
      </c>
      <c r="D1647" s="11">
        <v>90</v>
      </c>
      <c r="E1647" s="11"/>
      <c r="F1647" s="11"/>
      <c r="G1647" s="492">
        <f>Tabla14914[[#This Row],[PPF (µmol/s)]]/Tabla14914[[#This Row],[Power use (W)]]</f>
        <v>0</v>
      </c>
      <c r="H1647" s="197"/>
      <c r="I1647" s="197"/>
      <c r="J1647" s="197"/>
      <c r="K1647" s="197"/>
      <c r="L1647" s="197"/>
      <c r="M1647" s="197"/>
      <c r="N1647" s="6" t="s">
        <v>3337</v>
      </c>
      <c r="S1647" s="421"/>
      <c r="T1647" s="40" t="s">
        <v>2154</v>
      </c>
      <c r="U1647" s="11" t="s">
        <v>2156</v>
      </c>
      <c r="V1647" s="11">
        <v>10</v>
      </c>
      <c r="W1647" s="11">
        <v>25</v>
      </c>
      <c r="X1647" s="170">
        <v>2.6</v>
      </c>
      <c r="Y1647" s="224">
        <v>2.5</v>
      </c>
      <c r="Z1647" s="197"/>
      <c r="AA1647" s="197"/>
      <c r="AB1647" s="197"/>
      <c r="AC1647" s="197"/>
      <c r="AD1647" s="197">
        <v>2.6</v>
      </c>
      <c r="AE1647" s="197"/>
      <c r="AF1647" s="4" t="s">
        <v>2157</v>
      </c>
    </row>
    <row r="1648" spans="1:32" hidden="1" x14ac:dyDescent="0.3">
      <c r="A1648" s="11" t="s">
        <v>2021</v>
      </c>
      <c r="B1648" s="11" t="s">
        <v>3338</v>
      </c>
      <c r="C1648" s="14" t="s">
        <v>2064</v>
      </c>
      <c r="D1648" s="11">
        <v>90</v>
      </c>
      <c r="E1648" s="11"/>
      <c r="F1648" s="11"/>
      <c r="G1648" s="492">
        <f>Tabla14914[[#This Row],[PPF (µmol/s)]]/Tabla14914[[#This Row],[Power use (W)]]</f>
        <v>0</v>
      </c>
      <c r="H1648" s="197"/>
      <c r="I1648" s="197"/>
      <c r="J1648" s="197"/>
      <c r="K1648" s="197"/>
      <c r="L1648" s="197"/>
      <c r="M1648" s="197"/>
      <c r="N1648" s="4" t="s">
        <v>3339</v>
      </c>
      <c r="S1648" s="547"/>
      <c r="T1648" s="554" t="s">
        <v>2155</v>
      </c>
      <c r="U1648" s="546" t="s">
        <v>2156</v>
      </c>
      <c r="V1648" s="546">
        <v>18</v>
      </c>
      <c r="W1648" s="546">
        <v>46</v>
      </c>
      <c r="X1648" s="170">
        <v>2.6</v>
      </c>
      <c r="Y1648" s="610">
        <v>2.5555555555555554</v>
      </c>
      <c r="Z1648" s="197"/>
      <c r="AA1648" s="197"/>
      <c r="AB1648" s="197"/>
      <c r="AC1648" s="197"/>
      <c r="AD1648" s="197">
        <v>2.6</v>
      </c>
      <c r="AE1648" s="197"/>
      <c r="AF1648" s="562" t="s">
        <v>2158</v>
      </c>
    </row>
    <row r="1649" spans="1:32" hidden="1" x14ac:dyDescent="0.3">
      <c r="A1649" s="421"/>
      <c r="B1649" s="11" t="s">
        <v>3340</v>
      </c>
      <c r="C1649" s="14" t="s">
        <v>2064</v>
      </c>
      <c r="D1649" s="11">
        <v>300</v>
      </c>
      <c r="E1649" s="11"/>
      <c r="F1649" s="11"/>
      <c r="G1649" s="492">
        <f>Tabla14914[[#This Row],[PPF (µmol/s)]]/Tabla14914[[#This Row],[Power use (W)]]</f>
        <v>0</v>
      </c>
      <c r="H1649" s="197"/>
      <c r="I1649" s="197"/>
      <c r="J1649" s="197"/>
      <c r="K1649" s="197"/>
      <c r="L1649" s="197"/>
      <c r="M1649" s="197"/>
      <c r="N1649" s="4" t="s">
        <v>3344</v>
      </c>
      <c r="S1649" s="429"/>
      <c r="T1649" s="252" t="s">
        <v>2159</v>
      </c>
      <c r="U1649" s="13" t="s">
        <v>2152</v>
      </c>
      <c r="V1649" s="13">
        <v>65</v>
      </c>
      <c r="W1649" s="13">
        <v>180</v>
      </c>
      <c r="X1649" s="648"/>
      <c r="Y1649" s="215">
        <v>2.7692307692307692</v>
      </c>
      <c r="Z1649" s="197"/>
      <c r="AA1649" s="197"/>
      <c r="AB1649" s="197"/>
      <c r="AC1649" s="197"/>
      <c r="AD1649" s="226">
        <v>2.7692307692307692</v>
      </c>
      <c r="AE1649" s="197"/>
      <c r="AF1649" s="8" t="s">
        <v>2160</v>
      </c>
    </row>
    <row r="1650" spans="1:32" hidden="1" x14ac:dyDescent="0.3">
      <c r="A1650" s="421"/>
      <c r="B1650" s="11" t="s">
        <v>3342</v>
      </c>
      <c r="C1650" s="14" t="s">
        <v>2064</v>
      </c>
      <c r="D1650" s="11">
        <v>215</v>
      </c>
      <c r="E1650" s="11"/>
      <c r="F1650" s="11"/>
      <c r="G1650" s="492">
        <f>Tabla14914[[#This Row],[PPF (µmol/s)]]/Tabla14914[[#This Row],[Power use (W)]]</f>
        <v>0</v>
      </c>
      <c r="H1650" s="197"/>
      <c r="I1650" s="197"/>
      <c r="J1650" s="197"/>
      <c r="K1650" s="197"/>
      <c r="L1650" s="197"/>
      <c r="M1650" s="197"/>
      <c r="N1650" s="4" t="s">
        <v>3344</v>
      </c>
      <c r="S1650" s="430" t="s">
        <v>2330</v>
      </c>
      <c r="T1650" s="405" t="s">
        <v>2332</v>
      </c>
      <c r="U1650" s="11" t="s">
        <v>2156</v>
      </c>
      <c r="V1650" s="26">
        <v>36</v>
      </c>
      <c r="W1650" s="630"/>
      <c r="X1650" s="630"/>
      <c r="Y1650" s="458">
        <v>0</v>
      </c>
      <c r="Z1650" s="197"/>
      <c r="AA1650" s="197"/>
      <c r="AB1650" s="197"/>
      <c r="AC1650" s="197"/>
      <c r="AD1650" s="197"/>
      <c r="AE1650" s="197"/>
      <c r="AF1650" s="114" t="s">
        <v>2333</v>
      </c>
    </row>
    <row r="1651" spans="1:32" hidden="1" x14ac:dyDescent="0.3">
      <c r="A1651" s="429"/>
      <c r="B1651" s="13" t="s">
        <v>3343</v>
      </c>
      <c r="C1651" s="26" t="s">
        <v>2064</v>
      </c>
      <c r="D1651" s="13">
        <v>415</v>
      </c>
      <c r="E1651" s="13"/>
      <c r="F1651" s="13"/>
      <c r="G1651" s="492">
        <f>Tabla14914[[#This Row],[PPF (µmol/s)]]/Tabla14914[[#This Row],[Power use (W)]]</f>
        <v>0</v>
      </c>
      <c r="H1651" s="197"/>
      <c r="I1651" s="197"/>
      <c r="J1651" s="197"/>
      <c r="K1651" s="197"/>
      <c r="L1651" s="197"/>
      <c r="M1651" s="197"/>
      <c r="N1651" s="8" t="s">
        <v>3341</v>
      </c>
      <c r="S1651" s="587"/>
      <c r="T1651" s="552" t="s">
        <v>2859</v>
      </c>
      <c r="U1651" s="552" t="s">
        <v>2156</v>
      </c>
      <c r="V1651" s="552">
        <v>12</v>
      </c>
      <c r="W1651" s="648"/>
      <c r="X1651" s="648"/>
      <c r="Y1651" s="492">
        <v>0</v>
      </c>
      <c r="Z1651" s="197"/>
      <c r="AA1651" s="197"/>
      <c r="AB1651" s="197"/>
      <c r="AC1651" s="197"/>
      <c r="AD1651" s="197"/>
      <c r="AE1651" s="197"/>
      <c r="AF1651" s="575" t="s">
        <v>2860</v>
      </c>
    </row>
    <row r="1652" spans="1:32" ht="18.600000000000001" hidden="1" thickBot="1" x14ac:dyDescent="0.4">
      <c r="A1652" s="56" t="s">
        <v>3347</v>
      </c>
      <c r="B1652" s="53"/>
      <c r="C1652" s="27"/>
      <c r="D1652" s="27"/>
      <c r="E1652" s="27"/>
      <c r="F1652" s="27"/>
      <c r="G1652" s="522"/>
      <c r="H1652" s="27"/>
      <c r="I1652" s="27"/>
      <c r="J1652" s="27"/>
      <c r="K1652" s="27"/>
      <c r="L1652" s="27"/>
      <c r="M1652" s="27"/>
      <c r="N1652" s="16"/>
    </row>
    <row r="1653" spans="1:32" hidden="1" x14ac:dyDescent="0.3">
      <c r="A1653" s="426" t="s">
        <v>3348</v>
      </c>
      <c r="B1653" s="14" t="s">
        <v>3349</v>
      </c>
      <c r="C1653" s="14" t="s">
        <v>2082</v>
      </c>
      <c r="D1653" s="14">
        <v>80</v>
      </c>
      <c r="E1653" s="14"/>
      <c r="F1653" s="14"/>
      <c r="G1653" s="492">
        <f>Tabla14914[[#This Row],[PPF (µmol/s)]]/Tabla14914[[#This Row],[Power use (W)]]</f>
        <v>0</v>
      </c>
      <c r="H1653" s="197"/>
      <c r="I1653" s="197"/>
      <c r="J1653" s="197"/>
      <c r="K1653" s="197"/>
      <c r="L1653" s="197"/>
      <c r="M1653" s="197"/>
      <c r="N1653" s="6" t="s">
        <v>3351</v>
      </c>
    </row>
    <row r="1654" spans="1:32" hidden="1" x14ac:dyDescent="0.3">
      <c r="A1654" s="421" t="s">
        <v>3355</v>
      </c>
      <c r="B1654" s="11" t="s">
        <v>3350</v>
      </c>
      <c r="C1654" s="11" t="s">
        <v>305</v>
      </c>
      <c r="D1654" s="11">
        <v>220</v>
      </c>
      <c r="E1654" s="11">
        <v>460</v>
      </c>
      <c r="F1654" s="11">
        <v>2.1</v>
      </c>
      <c r="G1654" s="493">
        <f>Tabla14914[[#This Row],[PPF (µmol/s)]]/Tabla14914[[#This Row],[Power use (W)]]</f>
        <v>2.0909090909090908</v>
      </c>
      <c r="H1654" s="197"/>
      <c r="I1654" s="197"/>
      <c r="J1654" s="197"/>
      <c r="K1654" s="226">
        <v>2.0909090909090908</v>
      </c>
      <c r="L1654" s="197"/>
      <c r="M1654" s="197"/>
      <c r="N1654" s="4" t="s">
        <v>3352</v>
      </c>
    </row>
    <row r="1655" spans="1:32" hidden="1" x14ac:dyDescent="0.3">
      <c r="A1655" s="280" t="s">
        <v>2019</v>
      </c>
      <c r="B1655" s="13" t="s">
        <v>3353</v>
      </c>
      <c r="C1655" s="13" t="s">
        <v>382</v>
      </c>
      <c r="D1655" s="13">
        <v>650</v>
      </c>
      <c r="E1655" s="13">
        <v>1365</v>
      </c>
      <c r="F1655" s="13">
        <v>2.1</v>
      </c>
      <c r="G1655" s="493">
        <f>Tabla14914[[#This Row],[PPF (µmol/s)]]/Tabla14914[[#This Row],[Power use (W)]]</f>
        <v>2.1</v>
      </c>
      <c r="H1655" s="197"/>
      <c r="I1655" s="197"/>
      <c r="J1655" s="197"/>
      <c r="K1655" s="226">
        <v>2.1</v>
      </c>
      <c r="L1655" s="197"/>
      <c r="M1655" s="197"/>
      <c r="N1655" s="8" t="s">
        <v>3354</v>
      </c>
    </row>
    <row r="1656" spans="1:32" ht="18.600000000000001" hidden="1" thickBot="1" x14ac:dyDescent="0.4">
      <c r="A1656" s="56" t="s">
        <v>3356</v>
      </c>
      <c r="B1656" s="53"/>
      <c r="C1656" s="27"/>
      <c r="D1656" s="27"/>
      <c r="E1656" s="27"/>
      <c r="F1656" s="27"/>
      <c r="G1656" s="522"/>
      <c r="H1656" s="27"/>
      <c r="I1656" s="27"/>
      <c r="J1656" s="27"/>
      <c r="K1656" s="27"/>
      <c r="L1656" s="27"/>
      <c r="M1656" s="27"/>
      <c r="N1656" s="16"/>
    </row>
    <row r="1657" spans="1:32" x14ac:dyDescent="0.3">
      <c r="A1657" s="426" t="s">
        <v>3357</v>
      </c>
      <c r="B1657" s="14" t="s">
        <v>3358</v>
      </c>
      <c r="C1657" s="14" t="s">
        <v>2079</v>
      </c>
      <c r="D1657" s="14"/>
      <c r="E1657" s="14"/>
      <c r="F1657" s="14"/>
      <c r="G1657" s="260"/>
      <c r="H1657" s="197"/>
      <c r="I1657" s="197"/>
      <c r="J1657" s="197"/>
      <c r="K1657" s="197"/>
      <c r="L1657" s="197"/>
      <c r="M1657" s="197"/>
      <c r="N1657" s="6"/>
    </row>
    <row r="1658" spans="1:32" x14ac:dyDescent="0.3">
      <c r="A1658" s="421" t="s">
        <v>3360</v>
      </c>
      <c r="B1658" s="11" t="s">
        <v>3359</v>
      </c>
      <c r="C1658" s="14" t="s">
        <v>2079</v>
      </c>
      <c r="D1658" s="11"/>
      <c r="E1658" s="11"/>
      <c r="F1658" s="11"/>
      <c r="G1658" s="260"/>
      <c r="H1658" s="197"/>
      <c r="I1658" s="197"/>
      <c r="J1658" s="197"/>
      <c r="K1658" s="197"/>
      <c r="L1658" s="197"/>
      <c r="M1658" s="197"/>
      <c r="N1658" s="4"/>
    </row>
    <row r="1659" spans="1:32" hidden="1" x14ac:dyDescent="0.3">
      <c r="A1659" s="429" t="s">
        <v>3053</v>
      </c>
      <c r="B1659" s="13"/>
      <c r="C1659" s="13"/>
      <c r="D1659" s="13"/>
      <c r="E1659" s="13"/>
      <c r="F1659" s="13"/>
      <c r="G1659" s="260"/>
      <c r="H1659" s="197"/>
      <c r="I1659" s="197"/>
      <c r="J1659" s="197"/>
      <c r="K1659" s="197"/>
      <c r="L1659" s="197"/>
      <c r="M1659" s="197"/>
      <c r="N1659" s="8"/>
    </row>
    <row r="1660" spans="1:32" ht="18.600000000000001" hidden="1" thickBot="1" x14ac:dyDescent="0.4">
      <c r="A1660" s="103" t="s">
        <v>3361</v>
      </c>
      <c r="B1660" s="53"/>
      <c r="C1660" s="27"/>
      <c r="D1660" s="27"/>
      <c r="E1660" s="27"/>
      <c r="F1660" s="27"/>
      <c r="G1660" s="522"/>
      <c r="H1660" s="27"/>
      <c r="I1660" s="27"/>
      <c r="J1660" s="27"/>
      <c r="K1660" s="27"/>
      <c r="L1660" s="27"/>
      <c r="M1660" s="27"/>
      <c r="N1660" s="16"/>
    </row>
    <row r="1661" spans="1:32" hidden="1" x14ac:dyDescent="0.3">
      <c r="A1661" s="426" t="s">
        <v>3369</v>
      </c>
      <c r="B1661" s="14" t="s">
        <v>3362</v>
      </c>
      <c r="C1661" s="14" t="s">
        <v>424</v>
      </c>
      <c r="D1661" s="14">
        <v>215</v>
      </c>
      <c r="E1661" s="14"/>
      <c r="F1661" s="14"/>
      <c r="G1661" s="492">
        <f>Tabla14914[[#This Row],[PPF (µmol/s)]]/Tabla14914[[#This Row],[Power use (W)]]</f>
        <v>0</v>
      </c>
      <c r="H1661" s="197"/>
      <c r="I1661" s="197"/>
      <c r="J1661" s="197"/>
      <c r="K1661" s="197"/>
      <c r="L1661" s="197"/>
      <c r="M1661" s="197"/>
      <c r="N1661" s="6" t="s">
        <v>3365</v>
      </c>
    </row>
    <row r="1662" spans="1:32" hidden="1" x14ac:dyDescent="0.3">
      <c r="A1662" s="421" t="s">
        <v>3370</v>
      </c>
      <c r="B1662" s="11" t="s">
        <v>3363</v>
      </c>
      <c r="C1662" s="14" t="s">
        <v>98</v>
      </c>
      <c r="D1662" s="11">
        <v>62</v>
      </c>
      <c r="E1662" s="11"/>
      <c r="F1662" s="11"/>
      <c r="G1662" s="492">
        <f>Tabla14914[[#This Row],[PPF (µmol/s)]]/Tabla14914[[#This Row],[Power use (W)]]</f>
        <v>0</v>
      </c>
      <c r="H1662" s="197"/>
      <c r="I1662" s="197"/>
      <c r="J1662" s="197"/>
      <c r="K1662" s="197"/>
      <c r="L1662" s="197"/>
      <c r="M1662" s="197"/>
      <c r="N1662" s="6" t="s">
        <v>3366</v>
      </c>
    </row>
    <row r="1663" spans="1:32" hidden="1" x14ac:dyDescent="0.3">
      <c r="A1663" s="11" t="s">
        <v>2021</v>
      </c>
      <c r="B1663" s="11" t="s">
        <v>3364</v>
      </c>
      <c r="C1663" s="14" t="s">
        <v>2064</v>
      </c>
      <c r="D1663" s="11">
        <v>328</v>
      </c>
      <c r="E1663" s="11"/>
      <c r="F1663" s="11"/>
      <c r="G1663" s="492">
        <f>Tabla14914[[#This Row],[PPF (µmol/s)]]/Tabla14914[[#This Row],[Power use (W)]]</f>
        <v>0</v>
      </c>
      <c r="H1663" s="197"/>
      <c r="I1663" s="197"/>
      <c r="J1663" s="197"/>
      <c r="K1663" s="197"/>
      <c r="L1663" s="197"/>
      <c r="M1663" s="197"/>
      <c r="N1663" s="6" t="s">
        <v>3365</v>
      </c>
    </row>
    <row r="1664" spans="1:32" hidden="1" x14ac:dyDescent="0.3">
      <c r="A1664" s="429"/>
      <c r="B1664" s="13" t="s">
        <v>3367</v>
      </c>
      <c r="C1664" s="26" t="s">
        <v>2064</v>
      </c>
      <c r="D1664" s="13">
        <v>167</v>
      </c>
      <c r="E1664" s="13"/>
      <c r="F1664" s="13"/>
      <c r="G1664" s="492">
        <f>Tabla14914[[#This Row],[PPF (µmol/s)]]/Tabla14914[[#This Row],[Power use (W)]]</f>
        <v>0</v>
      </c>
      <c r="H1664" s="197"/>
      <c r="I1664" s="197"/>
      <c r="J1664" s="197"/>
      <c r="K1664" s="197"/>
      <c r="L1664" s="197"/>
      <c r="M1664" s="197"/>
      <c r="N1664" s="114" t="s">
        <v>3368</v>
      </c>
    </row>
    <row r="1665" spans="1:14" ht="18.600000000000001" hidden="1" thickBot="1" x14ac:dyDescent="0.4">
      <c r="A1665" s="56" t="s">
        <v>3371</v>
      </c>
      <c r="B1665" s="53"/>
      <c r="C1665" s="27"/>
      <c r="D1665" s="27"/>
      <c r="E1665" s="27"/>
      <c r="F1665" s="27"/>
      <c r="G1665" s="522"/>
      <c r="H1665" s="27"/>
      <c r="I1665" s="27"/>
      <c r="J1665" s="27"/>
      <c r="K1665" s="27"/>
      <c r="L1665" s="27"/>
      <c r="M1665" s="27"/>
      <c r="N1665" s="16"/>
    </row>
    <row r="1666" spans="1:14" hidden="1" x14ac:dyDescent="0.3">
      <c r="A1666" s="426" t="s">
        <v>3413</v>
      </c>
      <c r="B1666" s="14" t="s">
        <v>3373</v>
      </c>
      <c r="C1666" s="14" t="s">
        <v>168</v>
      </c>
      <c r="D1666" s="14">
        <v>75</v>
      </c>
      <c r="E1666" s="14">
        <v>135</v>
      </c>
      <c r="F1666" s="169">
        <v>1.8</v>
      </c>
      <c r="G1666" s="260">
        <f>Tabla14914[[#This Row],[PPF (µmol/s)]]/Tabla14914[[#This Row],[Power use (W)]]</f>
        <v>1.8</v>
      </c>
      <c r="H1666" s="197"/>
      <c r="I1666" s="197"/>
      <c r="J1666" s="197">
        <v>1.8</v>
      </c>
      <c r="K1666" s="197"/>
      <c r="L1666" s="197"/>
      <c r="M1666" s="197"/>
      <c r="N1666" s="6" t="s">
        <v>3372</v>
      </c>
    </row>
    <row r="1667" spans="1:14" hidden="1" x14ac:dyDescent="0.3">
      <c r="A1667" s="421" t="s">
        <v>3414</v>
      </c>
      <c r="B1667" s="14" t="s">
        <v>3374</v>
      </c>
      <c r="C1667" s="14" t="s">
        <v>168</v>
      </c>
      <c r="D1667" s="14">
        <v>100</v>
      </c>
      <c r="E1667" s="14">
        <v>180</v>
      </c>
      <c r="F1667" s="169">
        <v>1.8</v>
      </c>
      <c r="G1667" s="260">
        <f>Tabla14914[[#This Row],[PPF (µmol/s)]]/Tabla14914[[#This Row],[Power use (W)]]</f>
        <v>1.8</v>
      </c>
      <c r="H1667" s="197"/>
      <c r="I1667" s="197"/>
      <c r="J1667" s="197">
        <v>1.8</v>
      </c>
      <c r="K1667" s="197"/>
      <c r="L1667" s="197"/>
      <c r="M1667" s="197"/>
      <c r="N1667" s="6" t="s">
        <v>3372</v>
      </c>
    </row>
    <row r="1668" spans="1:14" hidden="1" x14ac:dyDescent="0.3">
      <c r="A1668" s="280" t="s">
        <v>2019</v>
      </c>
      <c r="B1668" s="14" t="s">
        <v>3375</v>
      </c>
      <c r="C1668" s="14" t="s">
        <v>168</v>
      </c>
      <c r="D1668" s="14">
        <v>150</v>
      </c>
      <c r="E1668" s="14">
        <v>270</v>
      </c>
      <c r="F1668" s="169">
        <v>1.8</v>
      </c>
      <c r="G1668" s="260">
        <f>Tabla14914[[#This Row],[PPF (µmol/s)]]/Tabla14914[[#This Row],[Power use (W)]]</f>
        <v>1.8</v>
      </c>
      <c r="H1668" s="197"/>
      <c r="I1668" s="197"/>
      <c r="J1668" s="197">
        <v>1.8</v>
      </c>
      <c r="K1668" s="197"/>
      <c r="L1668" s="197"/>
      <c r="M1668" s="197"/>
      <c r="N1668" s="6" t="s">
        <v>3372</v>
      </c>
    </row>
    <row r="1669" spans="1:14" hidden="1" x14ac:dyDescent="0.3">
      <c r="A1669" s="421"/>
      <c r="B1669" s="11" t="s">
        <v>3376</v>
      </c>
      <c r="C1669" s="11" t="s">
        <v>2078</v>
      </c>
      <c r="D1669" s="14">
        <v>200</v>
      </c>
      <c r="E1669" s="14">
        <v>360</v>
      </c>
      <c r="F1669" s="169">
        <v>1.8</v>
      </c>
      <c r="G1669" s="260">
        <f>Tabla14914[[#This Row],[PPF (µmol/s)]]/Tabla14914[[#This Row],[Power use (W)]]</f>
        <v>1.8</v>
      </c>
      <c r="H1669" s="197"/>
      <c r="I1669" s="197"/>
      <c r="J1669" s="197">
        <v>1.8</v>
      </c>
      <c r="K1669" s="197"/>
      <c r="L1669" s="197"/>
      <c r="M1669" s="197"/>
      <c r="N1669" s="4" t="s">
        <v>3378</v>
      </c>
    </row>
    <row r="1670" spans="1:14" hidden="1" x14ac:dyDescent="0.3">
      <c r="A1670" s="421"/>
      <c r="B1670" s="11" t="s">
        <v>3377</v>
      </c>
      <c r="C1670" s="11" t="s">
        <v>2078</v>
      </c>
      <c r="D1670" s="14">
        <v>300</v>
      </c>
      <c r="E1670" s="14">
        <v>540</v>
      </c>
      <c r="F1670" s="169">
        <v>1.8</v>
      </c>
      <c r="G1670" s="260">
        <f>Tabla14914[[#This Row],[PPF (µmol/s)]]/Tabla14914[[#This Row],[Power use (W)]]</f>
        <v>1.8</v>
      </c>
      <c r="H1670" s="197"/>
      <c r="I1670" s="197"/>
      <c r="J1670" s="197">
        <v>1.8</v>
      </c>
      <c r="K1670" s="197"/>
      <c r="L1670" s="197"/>
      <c r="M1670" s="197"/>
      <c r="N1670" s="4" t="s">
        <v>3378</v>
      </c>
    </row>
    <row r="1671" spans="1:14" hidden="1" x14ac:dyDescent="0.3">
      <c r="A1671" s="421"/>
      <c r="B1671" s="11" t="s">
        <v>3379</v>
      </c>
      <c r="C1671" s="11" t="s">
        <v>424</v>
      </c>
      <c r="D1671" s="14">
        <v>600</v>
      </c>
      <c r="E1671" s="14">
        <v>1200</v>
      </c>
      <c r="F1671" s="169">
        <v>2.2999999999999998</v>
      </c>
      <c r="G1671" s="260">
        <f>Tabla14914[[#This Row],[PPF (µmol/s)]]/Tabla14914[[#This Row],[Power use (W)]]</f>
        <v>2</v>
      </c>
      <c r="H1671" s="197"/>
      <c r="I1671" s="197"/>
      <c r="J1671" s="197"/>
      <c r="K1671" s="197">
        <v>2.2999999999999998</v>
      </c>
      <c r="L1671" s="197"/>
      <c r="M1671" s="197"/>
      <c r="N1671" s="4" t="s">
        <v>3380</v>
      </c>
    </row>
    <row r="1672" spans="1:14" hidden="1" x14ac:dyDescent="0.3">
      <c r="A1672" s="421"/>
      <c r="B1672" s="11" t="s">
        <v>3381</v>
      </c>
      <c r="C1672" s="14" t="s">
        <v>2070</v>
      </c>
      <c r="D1672" s="11">
        <v>200</v>
      </c>
      <c r="E1672" s="11">
        <v>400</v>
      </c>
      <c r="F1672" s="170">
        <v>2</v>
      </c>
      <c r="G1672" s="260">
        <f>Tabla14914[[#This Row],[PPF (µmol/s)]]/Tabla14914[[#This Row],[Power use (W)]]</f>
        <v>2</v>
      </c>
      <c r="H1672" s="197"/>
      <c r="I1672" s="197"/>
      <c r="J1672" s="197"/>
      <c r="K1672" s="197">
        <v>2</v>
      </c>
      <c r="L1672" s="197"/>
      <c r="M1672" s="197"/>
      <c r="N1672" s="4" t="s">
        <v>3386</v>
      </c>
    </row>
    <row r="1673" spans="1:14" hidden="1" x14ac:dyDescent="0.3">
      <c r="A1673" s="421"/>
      <c r="B1673" s="11" t="s">
        <v>3382</v>
      </c>
      <c r="C1673" s="14" t="s">
        <v>2070</v>
      </c>
      <c r="D1673" s="11">
        <v>360</v>
      </c>
      <c r="E1673" s="11">
        <v>730</v>
      </c>
      <c r="F1673" s="170">
        <v>1.8</v>
      </c>
      <c r="G1673" s="260">
        <f>Tabla14914[[#This Row],[PPF (µmol/s)]]/Tabla14914[[#This Row],[Power use (W)]]</f>
        <v>2.0277777777777777</v>
      </c>
      <c r="H1673" s="197"/>
      <c r="I1673" s="197"/>
      <c r="J1673" s="197">
        <v>1.8</v>
      </c>
      <c r="K1673" s="197"/>
      <c r="L1673" s="197"/>
      <c r="M1673" s="197"/>
      <c r="N1673" s="4" t="s">
        <v>3387</v>
      </c>
    </row>
    <row r="1674" spans="1:14" hidden="1" x14ac:dyDescent="0.3">
      <c r="A1674" s="421"/>
      <c r="B1674" s="11" t="s">
        <v>3383</v>
      </c>
      <c r="C1674" s="14" t="s">
        <v>2070</v>
      </c>
      <c r="D1674" s="11">
        <v>400</v>
      </c>
      <c r="E1674" s="11">
        <v>929</v>
      </c>
      <c r="F1674" s="170">
        <v>2.2999999999999998</v>
      </c>
      <c r="G1674" s="260">
        <f>Tabla14914[[#This Row],[PPF (µmol/s)]]/Tabla14914[[#This Row],[Power use (W)]]</f>
        <v>2.3224999999999998</v>
      </c>
      <c r="H1674" s="197"/>
      <c r="I1674" s="197"/>
      <c r="J1674" s="197"/>
      <c r="K1674" s="197">
        <v>2.2999999999999998</v>
      </c>
      <c r="L1674" s="197"/>
      <c r="M1674" s="197"/>
      <c r="N1674" s="4" t="s">
        <v>3388</v>
      </c>
    </row>
    <row r="1675" spans="1:14" hidden="1" x14ac:dyDescent="0.3">
      <c r="A1675" s="421"/>
      <c r="B1675" s="11" t="s">
        <v>3384</v>
      </c>
      <c r="C1675" s="14" t="s">
        <v>2070</v>
      </c>
      <c r="D1675" s="11">
        <v>720</v>
      </c>
      <c r="E1675" s="11">
        <v>1460</v>
      </c>
      <c r="F1675" s="170">
        <v>1.8</v>
      </c>
      <c r="G1675" s="260">
        <f>Tabla14914[[#This Row],[PPF (µmol/s)]]/Tabla14914[[#This Row],[Power use (W)]]</f>
        <v>2.0277777777777777</v>
      </c>
      <c r="H1675" s="197"/>
      <c r="I1675" s="197"/>
      <c r="J1675" s="197">
        <v>1.8</v>
      </c>
      <c r="K1675" s="197"/>
      <c r="L1675" s="197"/>
      <c r="M1675" s="197"/>
      <c r="N1675" s="4" t="s">
        <v>3387</v>
      </c>
    </row>
    <row r="1676" spans="1:14" hidden="1" x14ac:dyDescent="0.3">
      <c r="A1676" s="421"/>
      <c r="B1676" s="11" t="s">
        <v>3385</v>
      </c>
      <c r="C1676" s="14" t="s">
        <v>2070</v>
      </c>
      <c r="D1676" s="11">
        <v>800</v>
      </c>
      <c r="E1676" s="11">
        <v>1840</v>
      </c>
      <c r="F1676" s="170">
        <v>2.2999999999999998</v>
      </c>
      <c r="G1676" s="260">
        <f>Tabla14914[[#This Row],[PPF (µmol/s)]]/Tabla14914[[#This Row],[Power use (W)]]</f>
        <v>2.2999999999999998</v>
      </c>
      <c r="H1676" s="197"/>
      <c r="I1676" s="197"/>
      <c r="J1676" s="197"/>
      <c r="K1676" s="197">
        <v>2.2999999999999998</v>
      </c>
      <c r="L1676" s="197"/>
      <c r="M1676" s="197"/>
      <c r="N1676" s="4" t="s">
        <v>3388</v>
      </c>
    </row>
    <row r="1677" spans="1:14" hidden="1" x14ac:dyDescent="0.3">
      <c r="A1677" s="421"/>
      <c r="B1677" s="11" t="s">
        <v>3389</v>
      </c>
      <c r="C1677" s="11" t="s">
        <v>82</v>
      </c>
      <c r="D1677" s="11">
        <v>9</v>
      </c>
      <c r="E1677" s="11">
        <v>16</v>
      </c>
      <c r="F1677" s="170">
        <v>1.8</v>
      </c>
      <c r="G1677" s="260">
        <f>Tabla14914[[#This Row],[PPF (µmol/s)]]/Tabla14914[[#This Row],[Power use (W)]]</f>
        <v>1.7777777777777777</v>
      </c>
      <c r="H1677" s="197"/>
      <c r="I1677" s="197"/>
      <c r="J1677" s="197">
        <v>1.8</v>
      </c>
      <c r="K1677" s="197"/>
      <c r="L1677" s="197"/>
      <c r="M1677" s="197"/>
      <c r="N1677" s="4" t="s">
        <v>3396</v>
      </c>
    </row>
    <row r="1678" spans="1:14" hidden="1" x14ac:dyDescent="0.3">
      <c r="A1678" s="429"/>
      <c r="B1678" s="11" t="s">
        <v>3390</v>
      </c>
      <c r="C1678" s="11" t="s">
        <v>82</v>
      </c>
      <c r="D1678" s="13">
        <v>15</v>
      </c>
      <c r="E1678" s="13">
        <v>27</v>
      </c>
      <c r="F1678" s="170">
        <v>1.8</v>
      </c>
      <c r="G1678" s="260">
        <f>Tabla14914[[#This Row],[PPF (µmol/s)]]/Tabla14914[[#This Row],[Power use (W)]]</f>
        <v>1.8</v>
      </c>
      <c r="H1678" s="197"/>
      <c r="I1678" s="197"/>
      <c r="J1678" s="197">
        <v>1.8</v>
      </c>
      <c r="K1678" s="197"/>
      <c r="L1678" s="197"/>
      <c r="M1678" s="197"/>
      <c r="N1678" s="4" t="s">
        <v>3396</v>
      </c>
    </row>
    <row r="1679" spans="1:14" hidden="1" x14ac:dyDescent="0.3">
      <c r="A1679" s="421"/>
      <c r="B1679" s="11" t="s">
        <v>3391</v>
      </c>
      <c r="C1679" s="11" t="s">
        <v>82</v>
      </c>
      <c r="D1679" s="11">
        <v>15</v>
      </c>
      <c r="E1679" s="11">
        <v>27</v>
      </c>
      <c r="F1679" s="170">
        <v>1.8</v>
      </c>
      <c r="G1679" s="260">
        <f>Tabla14914[[#This Row],[PPF (µmol/s)]]/Tabla14914[[#This Row],[Power use (W)]]</f>
        <v>1.8</v>
      </c>
      <c r="H1679" s="197"/>
      <c r="I1679" s="197"/>
      <c r="J1679" s="197">
        <v>1.8</v>
      </c>
      <c r="K1679" s="197"/>
      <c r="L1679" s="197"/>
      <c r="M1679" s="197"/>
      <c r="N1679" s="4" t="s">
        <v>3397</v>
      </c>
    </row>
    <row r="1680" spans="1:14" hidden="1" x14ac:dyDescent="0.3">
      <c r="A1680" s="421"/>
      <c r="B1680" s="11" t="s">
        <v>3392</v>
      </c>
      <c r="C1680" s="11" t="s">
        <v>82</v>
      </c>
      <c r="D1680" s="11">
        <v>22</v>
      </c>
      <c r="E1680" s="11">
        <v>40</v>
      </c>
      <c r="F1680" s="170">
        <v>1.8</v>
      </c>
      <c r="G1680" s="260">
        <f>Tabla14914[[#This Row],[PPF (µmol/s)]]/Tabla14914[[#This Row],[Power use (W)]]</f>
        <v>1.8181818181818181</v>
      </c>
      <c r="H1680" s="197"/>
      <c r="I1680" s="197"/>
      <c r="J1680" s="197">
        <v>1.8</v>
      </c>
      <c r="K1680" s="197"/>
      <c r="L1680" s="197"/>
      <c r="M1680" s="197"/>
      <c r="N1680" s="4" t="s">
        <v>3396</v>
      </c>
    </row>
    <row r="1681" spans="1:14" hidden="1" x14ac:dyDescent="0.3">
      <c r="A1681" s="421"/>
      <c r="B1681" s="11" t="s">
        <v>3393</v>
      </c>
      <c r="C1681" s="11" t="s">
        <v>82</v>
      </c>
      <c r="D1681" s="11">
        <v>22</v>
      </c>
      <c r="E1681" s="11">
        <v>40</v>
      </c>
      <c r="F1681" s="170">
        <v>1.8</v>
      </c>
      <c r="G1681" s="260">
        <f>Tabla14914[[#This Row],[PPF (µmol/s)]]/Tabla14914[[#This Row],[Power use (W)]]</f>
        <v>1.8181818181818181</v>
      </c>
      <c r="H1681" s="197"/>
      <c r="I1681" s="197"/>
      <c r="J1681" s="197">
        <v>1.8</v>
      </c>
      <c r="K1681" s="197"/>
      <c r="L1681" s="197"/>
      <c r="M1681" s="197"/>
      <c r="N1681" s="4" t="s">
        <v>3397</v>
      </c>
    </row>
    <row r="1682" spans="1:14" hidden="1" x14ac:dyDescent="0.3">
      <c r="A1682" s="421"/>
      <c r="B1682" s="11" t="s">
        <v>3394</v>
      </c>
      <c r="C1682" s="11" t="s">
        <v>82</v>
      </c>
      <c r="D1682" s="11">
        <v>30</v>
      </c>
      <c r="E1682" s="11">
        <v>54</v>
      </c>
      <c r="F1682" s="170">
        <v>1.8</v>
      </c>
      <c r="G1682" s="260">
        <f>Tabla14914[[#This Row],[PPF (µmol/s)]]/Tabla14914[[#This Row],[Power use (W)]]</f>
        <v>1.8</v>
      </c>
      <c r="H1682" s="197"/>
      <c r="I1682" s="197"/>
      <c r="J1682" s="197">
        <v>1.8</v>
      </c>
      <c r="K1682" s="197"/>
      <c r="L1682" s="197"/>
      <c r="M1682" s="197"/>
      <c r="N1682" s="4" t="s">
        <v>3396</v>
      </c>
    </row>
    <row r="1683" spans="1:14" hidden="1" x14ac:dyDescent="0.3">
      <c r="A1683" s="421"/>
      <c r="B1683" s="11" t="s">
        <v>3395</v>
      </c>
      <c r="C1683" s="11" t="s">
        <v>82</v>
      </c>
      <c r="D1683" s="11">
        <v>30</v>
      </c>
      <c r="E1683" s="11">
        <v>54</v>
      </c>
      <c r="F1683" s="170">
        <v>1.8</v>
      </c>
      <c r="G1683" s="260">
        <f>Tabla14914[[#This Row],[PPF (µmol/s)]]/Tabla14914[[#This Row],[Power use (W)]]</f>
        <v>1.8</v>
      </c>
      <c r="H1683" s="197"/>
      <c r="I1683" s="197"/>
      <c r="J1683" s="197">
        <v>1.8</v>
      </c>
      <c r="K1683" s="197"/>
      <c r="L1683" s="197"/>
      <c r="M1683" s="197"/>
      <c r="N1683" s="4" t="s">
        <v>3397</v>
      </c>
    </row>
    <row r="1684" spans="1:14" hidden="1" x14ac:dyDescent="0.3">
      <c r="A1684" s="421"/>
      <c r="B1684" s="11" t="s">
        <v>3398</v>
      </c>
      <c r="C1684" s="11" t="s">
        <v>3400</v>
      </c>
      <c r="D1684" s="11">
        <v>40</v>
      </c>
      <c r="E1684" s="11">
        <v>78</v>
      </c>
      <c r="F1684" s="170">
        <v>1.8</v>
      </c>
      <c r="G1684" s="260">
        <f>Tabla14914[[#This Row],[PPF (µmol/s)]]/Tabla14914[[#This Row],[Power use (W)]]</f>
        <v>1.95</v>
      </c>
      <c r="H1684" s="197"/>
      <c r="I1684" s="197"/>
      <c r="J1684" s="197">
        <v>1.8</v>
      </c>
      <c r="K1684" s="197"/>
      <c r="L1684" s="197"/>
      <c r="M1684" s="197"/>
      <c r="N1684" s="4" t="s">
        <v>3401</v>
      </c>
    </row>
    <row r="1685" spans="1:14" hidden="1" x14ac:dyDescent="0.3">
      <c r="A1685" s="421"/>
      <c r="B1685" s="11" t="s">
        <v>3399</v>
      </c>
      <c r="C1685" s="11" t="s">
        <v>3400</v>
      </c>
      <c r="D1685" s="11">
        <v>40</v>
      </c>
      <c r="E1685" s="11">
        <v>87</v>
      </c>
      <c r="F1685" s="170">
        <v>2</v>
      </c>
      <c r="G1685" s="260">
        <f>Tabla14914[[#This Row],[PPF (µmol/s)]]/Tabla14914[[#This Row],[Power use (W)]]</f>
        <v>2.1749999999999998</v>
      </c>
      <c r="H1685" s="197"/>
      <c r="I1685" s="197"/>
      <c r="J1685" s="197"/>
      <c r="K1685" s="197">
        <v>2</v>
      </c>
      <c r="L1685" s="197"/>
      <c r="M1685" s="197"/>
      <c r="N1685" s="4" t="s">
        <v>3402</v>
      </c>
    </row>
    <row r="1686" spans="1:14" hidden="1" x14ac:dyDescent="0.3">
      <c r="A1686" s="421"/>
      <c r="B1686" s="11" t="s">
        <v>3403</v>
      </c>
      <c r="C1686" s="11" t="s">
        <v>424</v>
      </c>
      <c r="D1686" s="11">
        <v>200</v>
      </c>
      <c r="E1686" s="11">
        <v>460</v>
      </c>
      <c r="F1686" s="170">
        <v>2.2999999999999998</v>
      </c>
      <c r="G1686" s="260">
        <f>Tabla14914[[#This Row],[PPF (µmol/s)]]/Tabla14914[[#This Row],[Power use (W)]]</f>
        <v>2.2999999999999998</v>
      </c>
      <c r="H1686" s="197"/>
      <c r="I1686" s="197"/>
      <c r="J1686" s="197"/>
      <c r="K1686" s="197">
        <v>2.2999999999999998</v>
      </c>
      <c r="L1686" s="197"/>
      <c r="M1686" s="197"/>
      <c r="N1686" s="4" t="s">
        <v>3405</v>
      </c>
    </row>
    <row r="1687" spans="1:14" hidden="1" x14ac:dyDescent="0.3">
      <c r="A1687" s="421"/>
      <c r="B1687" s="11" t="s">
        <v>3404</v>
      </c>
      <c r="C1687" s="11" t="s">
        <v>424</v>
      </c>
      <c r="D1687" s="11">
        <v>200</v>
      </c>
      <c r="E1687" s="11">
        <v>460</v>
      </c>
      <c r="F1687" s="170">
        <v>2.2999999999999998</v>
      </c>
      <c r="G1687" s="260">
        <f>Tabla14914[[#This Row],[PPF (µmol/s)]]/Tabla14914[[#This Row],[Power use (W)]]</f>
        <v>2.2999999999999998</v>
      </c>
      <c r="H1687" s="197"/>
      <c r="I1687" s="197"/>
      <c r="J1687" s="197"/>
      <c r="K1687" s="197">
        <v>2.2999999999999998</v>
      </c>
      <c r="L1687" s="197"/>
      <c r="M1687" s="197"/>
      <c r="N1687" s="4" t="s">
        <v>3387</v>
      </c>
    </row>
    <row r="1688" spans="1:14" hidden="1" x14ac:dyDescent="0.3">
      <c r="A1688" s="421"/>
      <c r="B1688" s="11" t="s">
        <v>3406</v>
      </c>
      <c r="C1688" s="11" t="s">
        <v>2082</v>
      </c>
      <c r="D1688" s="11">
        <v>600</v>
      </c>
      <c r="E1688" s="11">
        <v>1260</v>
      </c>
      <c r="F1688" s="170">
        <v>2.2999999999999998</v>
      </c>
      <c r="G1688" s="260">
        <f>Tabla14914[[#This Row],[PPF (µmol/s)]]/Tabla14914[[#This Row],[Power use (W)]]</f>
        <v>2.1</v>
      </c>
      <c r="H1688" s="197"/>
      <c r="I1688" s="197"/>
      <c r="J1688" s="197"/>
      <c r="K1688" s="197">
        <v>2.2999999999999998</v>
      </c>
      <c r="L1688" s="197"/>
      <c r="M1688" s="197"/>
      <c r="N1688" s="4" t="s">
        <v>3408</v>
      </c>
    </row>
    <row r="1689" spans="1:14" hidden="1" x14ac:dyDescent="0.3">
      <c r="A1689" s="421"/>
      <c r="B1689" s="11" t="s">
        <v>3407</v>
      </c>
      <c r="C1689" s="11" t="s">
        <v>2082</v>
      </c>
      <c r="D1689" s="11">
        <v>600</v>
      </c>
      <c r="E1689" s="11">
        <v>1260</v>
      </c>
      <c r="F1689" s="170">
        <v>2.2999999999999998</v>
      </c>
      <c r="G1689" s="260">
        <f>Tabla14914[[#This Row],[PPF (µmol/s)]]/Tabla14914[[#This Row],[Power use (W)]]</f>
        <v>2.1</v>
      </c>
      <c r="H1689" s="197"/>
      <c r="I1689" s="197"/>
      <c r="J1689" s="197"/>
      <c r="K1689" s="197">
        <v>2.2999999999999998</v>
      </c>
      <c r="L1689" s="197"/>
      <c r="M1689" s="197"/>
      <c r="N1689" s="4" t="s">
        <v>3409</v>
      </c>
    </row>
    <row r="1690" spans="1:14" hidden="1" x14ac:dyDescent="0.3">
      <c r="A1690" s="421"/>
      <c r="B1690" s="11" t="s">
        <v>3410</v>
      </c>
      <c r="C1690" s="14" t="s">
        <v>2068</v>
      </c>
      <c r="D1690" s="11">
        <v>600</v>
      </c>
      <c r="E1690" s="11">
        <v>1500</v>
      </c>
      <c r="F1690" s="170">
        <v>2.5</v>
      </c>
      <c r="G1690" s="260">
        <f>Tabla14914[[#This Row],[PPF (µmol/s)]]/Tabla14914[[#This Row],[Power use (W)]]</f>
        <v>2.5</v>
      </c>
      <c r="H1690" s="197"/>
      <c r="I1690" s="197"/>
      <c r="J1690" s="197"/>
      <c r="K1690" s="197"/>
      <c r="L1690" s="197">
        <v>2.5</v>
      </c>
      <c r="M1690" s="197"/>
      <c r="N1690" s="4" t="s">
        <v>3412</v>
      </c>
    </row>
    <row r="1691" spans="1:14" hidden="1" x14ac:dyDescent="0.3">
      <c r="A1691" s="429"/>
      <c r="B1691" s="13" t="s">
        <v>3411</v>
      </c>
      <c r="C1691" s="26" t="s">
        <v>2068</v>
      </c>
      <c r="D1691" s="13">
        <v>800</v>
      </c>
      <c r="E1691" s="13">
        <v>2000</v>
      </c>
      <c r="F1691" s="175">
        <v>2.5</v>
      </c>
      <c r="G1691" s="260">
        <f>Tabla14914[[#This Row],[PPF (µmol/s)]]/Tabla14914[[#This Row],[Power use (W)]]</f>
        <v>2.5</v>
      </c>
      <c r="H1691" s="197"/>
      <c r="I1691" s="197"/>
      <c r="J1691" s="197"/>
      <c r="K1691" s="197"/>
      <c r="L1691" s="197">
        <v>2.5</v>
      </c>
      <c r="M1691" s="197"/>
      <c r="N1691" s="8" t="s">
        <v>3412</v>
      </c>
    </row>
    <row r="1692" spans="1:14" ht="18.600000000000001" hidden="1" thickBot="1" x14ac:dyDescent="0.4">
      <c r="A1692" s="56" t="s">
        <v>3415</v>
      </c>
      <c r="B1692" s="53"/>
      <c r="C1692" s="27"/>
      <c r="D1692" s="27"/>
      <c r="E1692" s="27"/>
      <c r="F1692" s="27"/>
      <c r="G1692" s="522"/>
      <c r="H1692" s="27"/>
      <c r="I1692" s="27"/>
      <c r="J1692" s="27"/>
      <c r="K1692" s="27"/>
      <c r="L1692" s="27"/>
      <c r="M1692" s="27"/>
      <c r="N1692" s="16"/>
    </row>
    <row r="1693" spans="1:14" hidden="1" x14ac:dyDescent="0.3">
      <c r="A1693" s="426" t="s">
        <v>3416</v>
      </c>
      <c r="B1693" s="14" t="s">
        <v>3417</v>
      </c>
      <c r="C1693" s="14" t="s">
        <v>242</v>
      </c>
      <c r="D1693" s="14"/>
      <c r="E1693" s="14"/>
      <c r="F1693" s="14"/>
      <c r="G1693" s="260"/>
      <c r="H1693" s="197"/>
      <c r="I1693" s="197"/>
      <c r="J1693" s="197"/>
      <c r="K1693" s="197"/>
      <c r="L1693" s="197"/>
      <c r="M1693" s="197"/>
      <c r="N1693" s="6"/>
    </row>
    <row r="1694" spans="1:14" hidden="1" x14ac:dyDescent="0.3">
      <c r="A1694" s="421" t="s">
        <v>3424</v>
      </c>
      <c r="B1694" s="11" t="s">
        <v>3418</v>
      </c>
      <c r="C1694" s="11" t="s">
        <v>82</v>
      </c>
      <c r="D1694" s="11"/>
      <c r="E1694" s="11"/>
      <c r="F1694" s="11"/>
      <c r="G1694" s="260"/>
      <c r="H1694" s="197"/>
      <c r="I1694" s="197"/>
      <c r="J1694" s="197"/>
      <c r="K1694" s="197"/>
      <c r="L1694" s="197"/>
      <c r="M1694" s="197"/>
      <c r="N1694" s="4"/>
    </row>
    <row r="1695" spans="1:14" hidden="1" x14ac:dyDescent="0.3">
      <c r="A1695" s="280" t="s">
        <v>2019</v>
      </c>
      <c r="B1695" s="11" t="s">
        <v>3419</v>
      </c>
      <c r="C1695" s="11" t="s">
        <v>3420</v>
      </c>
      <c r="D1695" s="11">
        <v>600</v>
      </c>
      <c r="E1695" s="11"/>
      <c r="F1695" s="170">
        <v>2.1</v>
      </c>
      <c r="G1695" s="260">
        <f>Tabla14914[[#This Row],[PPF (µmol/s)]]/Tabla14914[[#This Row],[Power use (W)]]</f>
        <v>0</v>
      </c>
      <c r="H1695" s="197"/>
      <c r="I1695" s="197"/>
      <c r="J1695" s="197"/>
      <c r="K1695" s="197">
        <v>2.1</v>
      </c>
      <c r="L1695" s="197"/>
      <c r="M1695" s="197"/>
      <c r="N1695" s="4" t="s">
        <v>3421</v>
      </c>
    </row>
    <row r="1696" spans="1:14" hidden="1" x14ac:dyDescent="0.3">
      <c r="A1696" s="429" t="s">
        <v>3423</v>
      </c>
      <c r="B1696" s="13" t="s">
        <v>3422</v>
      </c>
      <c r="C1696" s="13" t="s">
        <v>82</v>
      </c>
      <c r="D1696" s="13"/>
      <c r="E1696" s="13"/>
      <c r="F1696" s="175">
        <v>2.1</v>
      </c>
      <c r="G1696" s="260" t="e">
        <f>Tabla14914[[#This Row],[PPF (µmol/s)]]/Tabla14914[[#This Row],[Power use (W)]]</f>
        <v>#DIV/0!</v>
      </c>
      <c r="H1696" s="197"/>
      <c r="I1696" s="197"/>
      <c r="J1696" s="197"/>
      <c r="K1696" s="197">
        <v>2.1</v>
      </c>
      <c r="L1696" s="197"/>
      <c r="M1696" s="197"/>
      <c r="N1696" s="8"/>
    </row>
    <row r="1697" spans="1:14" ht="18.600000000000001" hidden="1" thickBot="1" x14ac:dyDescent="0.4">
      <c r="A1697" s="56" t="s">
        <v>3425</v>
      </c>
      <c r="B1697" s="53"/>
      <c r="C1697" s="27"/>
      <c r="D1697" s="27"/>
      <c r="E1697" s="27"/>
      <c r="F1697" s="27"/>
      <c r="G1697" s="522"/>
      <c r="H1697" s="27"/>
      <c r="I1697" s="27"/>
      <c r="J1697" s="27"/>
      <c r="K1697" s="27"/>
      <c r="L1697" s="27"/>
      <c r="M1697" s="27"/>
      <c r="N1697" s="16"/>
    </row>
    <row r="1698" spans="1:14" x14ac:dyDescent="0.3">
      <c r="A1698" s="426" t="s">
        <v>3429</v>
      </c>
      <c r="B1698" s="14" t="s">
        <v>3426</v>
      </c>
      <c r="C1698" s="14" t="s">
        <v>2079</v>
      </c>
      <c r="D1698" s="14">
        <v>384</v>
      </c>
      <c r="E1698" s="14"/>
      <c r="F1698" s="14"/>
      <c r="G1698" s="492">
        <f>Tabla14914[[#This Row],[PPF (µmol/s)]]/Tabla14914[[#This Row],[Power use (W)]]</f>
        <v>0</v>
      </c>
      <c r="H1698" s="197"/>
      <c r="I1698" s="197"/>
      <c r="J1698" s="197"/>
      <c r="K1698" s="197"/>
      <c r="L1698" s="197"/>
      <c r="M1698" s="197"/>
      <c r="N1698" s="6"/>
    </row>
    <row r="1699" spans="1:14" x14ac:dyDescent="0.3">
      <c r="A1699" s="421" t="s">
        <v>3430</v>
      </c>
      <c r="B1699" s="11" t="s">
        <v>3427</v>
      </c>
      <c r="C1699" s="14" t="s">
        <v>2079</v>
      </c>
      <c r="D1699" s="11">
        <v>288</v>
      </c>
      <c r="E1699" s="11"/>
      <c r="F1699" s="11"/>
      <c r="G1699" s="492">
        <f>Tabla14914[[#This Row],[PPF (µmol/s)]]/Tabla14914[[#This Row],[Power use (W)]]</f>
        <v>0</v>
      </c>
      <c r="H1699" s="197"/>
      <c r="I1699" s="197"/>
      <c r="J1699" s="197"/>
      <c r="K1699" s="197"/>
      <c r="L1699" s="197"/>
      <c r="M1699" s="197"/>
      <c r="N1699" s="4"/>
    </row>
    <row r="1700" spans="1:14" x14ac:dyDescent="0.3">
      <c r="A1700" s="429" t="s">
        <v>3431</v>
      </c>
      <c r="B1700" s="11" t="s">
        <v>3428</v>
      </c>
      <c r="C1700" s="14" t="s">
        <v>2079</v>
      </c>
      <c r="D1700" s="11">
        <v>192</v>
      </c>
      <c r="E1700" s="11"/>
      <c r="F1700" s="11"/>
      <c r="G1700" s="492">
        <f>Tabla14914[[#This Row],[PPF (µmol/s)]]/Tabla14914[[#This Row],[Power use (W)]]</f>
        <v>0</v>
      </c>
      <c r="H1700" s="197"/>
      <c r="I1700" s="197"/>
      <c r="J1700" s="197"/>
      <c r="K1700" s="197"/>
      <c r="L1700" s="197"/>
      <c r="M1700" s="197"/>
      <c r="N1700" s="4"/>
    </row>
    <row r="1701" spans="1:14" hidden="1" x14ac:dyDescent="0.3">
      <c r="A1701" s="11" t="s">
        <v>2021</v>
      </c>
      <c r="B1701" s="13"/>
      <c r="C1701" s="13"/>
      <c r="D1701" s="13"/>
      <c r="E1701" s="13"/>
      <c r="F1701" s="13"/>
      <c r="G1701" s="260"/>
      <c r="H1701" s="197"/>
      <c r="I1701" s="197"/>
      <c r="J1701" s="197"/>
      <c r="K1701" s="197"/>
      <c r="L1701" s="197"/>
      <c r="M1701" s="197"/>
      <c r="N1701" s="8"/>
    </row>
    <row r="1702" spans="1:14" ht="18.600000000000001" hidden="1" thickBot="1" x14ac:dyDescent="0.4">
      <c r="A1702" s="56" t="s">
        <v>3432</v>
      </c>
      <c r="B1702" s="53"/>
      <c r="C1702" s="27"/>
      <c r="D1702" s="27"/>
      <c r="E1702" s="27"/>
      <c r="F1702" s="27"/>
      <c r="G1702" s="522"/>
      <c r="H1702" s="27"/>
      <c r="I1702" s="27"/>
      <c r="J1702" s="27"/>
      <c r="K1702" s="27"/>
      <c r="L1702" s="27"/>
      <c r="M1702" s="27"/>
      <c r="N1702" s="16"/>
    </row>
    <row r="1703" spans="1:14" hidden="1" x14ac:dyDescent="0.3">
      <c r="A1703" s="426" t="s">
        <v>3441</v>
      </c>
      <c r="B1703" s="14" t="s">
        <v>3433</v>
      </c>
      <c r="C1703" s="14" t="s">
        <v>98</v>
      </c>
      <c r="D1703" s="14">
        <v>50</v>
      </c>
      <c r="E1703" s="14">
        <v>100</v>
      </c>
      <c r="F1703" s="14"/>
      <c r="G1703" s="492">
        <f>Tabla14914[[#This Row],[PPF (µmol/s)]]/Tabla14914[[#This Row],[Power use (W)]]</f>
        <v>2</v>
      </c>
      <c r="H1703" s="197"/>
      <c r="I1703" s="197"/>
      <c r="J1703" s="197"/>
      <c r="K1703" s="197"/>
      <c r="L1703" s="197"/>
      <c r="M1703" s="197"/>
      <c r="N1703" s="6" t="s">
        <v>3439</v>
      </c>
    </row>
    <row r="1704" spans="1:14" hidden="1" x14ac:dyDescent="0.3">
      <c r="A1704" s="420" t="s">
        <v>3486</v>
      </c>
      <c r="B1704" s="14" t="s">
        <v>3434</v>
      </c>
      <c r="C1704" s="14" t="s">
        <v>98</v>
      </c>
      <c r="D1704" s="14">
        <v>50</v>
      </c>
      <c r="E1704" s="14">
        <v>50</v>
      </c>
      <c r="F1704" s="14"/>
      <c r="G1704" s="492">
        <f>Tabla14914[[#This Row],[PPF (µmol/s)]]/Tabla14914[[#This Row],[Power use (W)]]</f>
        <v>1</v>
      </c>
      <c r="H1704" s="197"/>
      <c r="I1704" s="197"/>
      <c r="J1704" s="197"/>
      <c r="K1704" s="197"/>
      <c r="L1704" s="197"/>
      <c r="M1704" s="197"/>
      <c r="N1704" s="6" t="s">
        <v>3440</v>
      </c>
    </row>
    <row r="1705" spans="1:14" hidden="1" x14ac:dyDescent="0.3">
      <c r="A1705" s="11" t="s">
        <v>2021</v>
      </c>
      <c r="B1705" s="14" t="s">
        <v>3435</v>
      </c>
      <c r="C1705" s="14" t="s">
        <v>98</v>
      </c>
      <c r="D1705" s="14">
        <v>100</v>
      </c>
      <c r="E1705" s="14">
        <v>200</v>
      </c>
      <c r="F1705" s="14"/>
      <c r="G1705" s="492">
        <f>Tabla14914[[#This Row],[PPF (µmol/s)]]/Tabla14914[[#This Row],[Power use (W)]]</f>
        <v>2</v>
      </c>
      <c r="H1705" s="197"/>
      <c r="I1705" s="197"/>
      <c r="J1705" s="197"/>
      <c r="K1705" s="197"/>
      <c r="L1705" s="197"/>
      <c r="M1705" s="197"/>
      <c r="N1705" s="6" t="s">
        <v>3439</v>
      </c>
    </row>
    <row r="1706" spans="1:14" hidden="1" x14ac:dyDescent="0.3">
      <c r="A1706" s="421"/>
      <c r="B1706" s="14" t="s">
        <v>3436</v>
      </c>
      <c r="C1706" s="14" t="s">
        <v>98</v>
      </c>
      <c r="D1706" s="14">
        <v>100</v>
      </c>
      <c r="E1706" s="14">
        <v>100</v>
      </c>
      <c r="F1706" s="14"/>
      <c r="G1706" s="492">
        <f>Tabla14914[[#This Row],[PPF (µmol/s)]]/Tabla14914[[#This Row],[Power use (W)]]</f>
        <v>1</v>
      </c>
      <c r="H1706" s="197"/>
      <c r="I1706" s="197"/>
      <c r="J1706" s="197"/>
      <c r="K1706" s="197"/>
      <c r="L1706" s="197"/>
      <c r="M1706" s="197"/>
      <c r="N1706" s="6" t="s">
        <v>3440</v>
      </c>
    </row>
    <row r="1707" spans="1:14" hidden="1" x14ac:dyDescent="0.3">
      <c r="A1707" s="421"/>
      <c r="B1707" s="14" t="s">
        <v>3437</v>
      </c>
      <c r="C1707" s="14" t="s">
        <v>98</v>
      </c>
      <c r="D1707" s="14">
        <v>200</v>
      </c>
      <c r="E1707" s="14">
        <v>400</v>
      </c>
      <c r="F1707" s="14"/>
      <c r="G1707" s="492">
        <f>Tabla14914[[#This Row],[PPF (µmol/s)]]/Tabla14914[[#This Row],[Power use (W)]]</f>
        <v>2</v>
      </c>
      <c r="H1707" s="197"/>
      <c r="I1707" s="197"/>
      <c r="J1707" s="197"/>
      <c r="K1707" s="197"/>
      <c r="L1707" s="197"/>
      <c r="M1707" s="197"/>
      <c r="N1707" s="6" t="s">
        <v>3439</v>
      </c>
    </row>
    <row r="1708" spans="1:14" hidden="1" x14ac:dyDescent="0.3">
      <c r="A1708" s="421"/>
      <c r="B1708" s="14" t="s">
        <v>3438</v>
      </c>
      <c r="C1708" s="14" t="s">
        <v>98</v>
      </c>
      <c r="D1708" s="14">
        <v>200</v>
      </c>
      <c r="E1708" s="14">
        <v>100</v>
      </c>
      <c r="F1708" s="14"/>
      <c r="G1708" s="492">
        <f>Tabla14914[[#This Row],[PPF (µmol/s)]]/Tabla14914[[#This Row],[Power use (W)]]</f>
        <v>0.5</v>
      </c>
      <c r="H1708" s="197"/>
      <c r="I1708" s="197"/>
      <c r="J1708" s="197"/>
      <c r="K1708" s="197"/>
      <c r="L1708" s="197"/>
      <c r="M1708" s="197"/>
      <c r="N1708" s="6" t="s">
        <v>3440</v>
      </c>
    </row>
    <row r="1709" spans="1:14" hidden="1" x14ac:dyDescent="0.3">
      <c r="A1709" s="421"/>
      <c r="B1709" s="11" t="s">
        <v>3442</v>
      </c>
      <c r="C1709" s="11" t="s">
        <v>424</v>
      </c>
      <c r="D1709" s="11">
        <v>65</v>
      </c>
      <c r="E1709" s="11">
        <v>150</v>
      </c>
      <c r="F1709" s="11"/>
      <c r="G1709" s="492">
        <f>Tabla14914[[#This Row],[PPF (µmol/s)]]/Tabla14914[[#This Row],[Power use (W)]]</f>
        <v>2.3076923076923075</v>
      </c>
      <c r="H1709" s="197"/>
      <c r="I1709" s="197"/>
      <c r="J1709" s="197"/>
      <c r="K1709" s="197"/>
      <c r="L1709" s="197"/>
      <c r="M1709" s="197"/>
      <c r="N1709" s="4" t="s">
        <v>788</v>
      </c>
    </row>
    <row r="1710" spans="1:14" hidden="1" x14ac:dyDescent="0.3">
      <c r="A1710" s="421"/>
      <c r="B1710" s="11" t="s">
        <v>3443</v>
      </c>
      <c r="C1710" s="11" t="s">
        <v>424</v>
      </c>
      <c r="D1710" s="11">
        <v>100</v>
      </c>
      <c r="E1710" s="11">
        <v>230</v>
      </c>
      <c r="F1710" s="11"/>
      <c r="G1710" s="492">
        <f>Tabla14914[[#This Row],[PPF (µmol/s)]]/Tabla14914[[#This Row],[Power use (W)]]</f>
        <v>2.2999999999999998</v>
      </c>
      <c r="H1710" s="197"/>
      <c r="I1710" s="197"/>
      <c r="J1710" s="197"/>
      <c r="K1710" s="197"/>
      <c r="L1710" s="197"/>
      <c r="M1710" s="197"/>
      <c r="N1710" s="4" t="s">
        <v>788</v>
      </c>
    </row>
    <row r="1711" spans="1:14" hidden="1" x14ac:dyDescent="0.3">
      <c r="A1711" s="421"/>
      <c r="B1711" s="11" t="s">
        <v>3444</v>
      </c>
      <c r="C1711" s="11" t="s">
        <v>424</v>
      </c>
      <c r="D1711" s="11">
        <v>65</v>
      </c>
      <c r="E1711" s="11">
        <v>150</v>
      </c>
      <c r="F1711" s="11"/>
      <c r="G1711" s="492">
        <f>Tabla14914[[#This Row],[PPF (µmol/s)]]/Tabla14914[[#This Row],[Power use (W)]]</f>
        <v>2.3076923076923075</v>
      </c>
      <c r="H1711" s="197"/>
      <c r="I1711" s="197"/>
      <c r="J1711" s="197"/>
      <c r="K1711" s="197"/>
      <c r="L1711" s="197"/>
      <c r="M1711" s="197"/>
      <c r="N1711" s="4" t="s">
        <v>3446</v>
      </c>
    </row>
    <row r="1712" spans="1:14" hidden="1" x14ac:dyDescent="0.3">
      <c r="A1712" s="421"/>
      <c r="B1712" s="11" t="s">
        <v>3445</v>
      </c>
      <c r="C1712" s="11" t="s">
        <v>424</v>
      </c>
      <c r="D1712" s="11">
        <v>100</v>
      </c>
      <c r="E1712" s="11">
        <v>230</v>
      </c>
      <c r="F1712" s="11"/>
      <c r="G1712" s="492">
        <f>Tabla14914[[#This Row],[PPF (µmol/s)]]/Tabla14914[[#This Row],[Power use (W)]]</f>
        <v>2.2999999999999998</v>
      </c>
      <c r="H1712" s="197"/>
      <c r="I1712" s="197"/>
      <c r="J1712" s="197"/>
      <c r="K1712" s="197"/>
      <c r="L1712" s="197"/>
      <c r="M1712" s="197"/>
      <c r="N1712" s="4" t="s">
        <v>3446</v>
      </c>
    </row>
    <row r="1713" spans="1:14" hidden="1" x14ac:dyDescent="0.3">
      <c r="A1713" s="421"/>
      <c r="B1713" s="11" t="s">
        <v>3447</v>
      </c>
      <c r="C1713" s="11" t="s">
        <v>424</v>
      </c>
      <c r="D1713" s="11">
        <v>65</v>
      </c>
      <c r="E1713" s="11">
        <v>150</v>
      </c>
      <c r="F1713" s="11"/>
      <c r="G1713" s="492">
        <f>Tabla14914[[#This Row],[PPF (µmol/s)]]/Tabla14914[[#This Row],[Power use (W)]]</f>
        <v>2.3076923076923075</v>
      </c>
      <c r="H1713" s="197"/>
      <c r="I1713" s="197"/>
      <c r="J1713" s="197"/>
      <c r="K1713" s="197"/>
      <c r="L1713" s="197"/>
      <c r="M1713" s="197"/>
      <c r="N1713" s="4" t="s">
        <v>3449</v>
      </c>
    </row>
    <row r="1714" spans="1:14" hidden="1" x14ac:dyDescent="0.3">
      <c r="A1714" s="421"/>
      <c r="B1714" s="11" t="s">
        <v>3448</v>
      </c>
      <c r="C1714" s="11" t="s">
        <v>424</v>
      </c>
      <c r="D1714" s="11">
        <v>100</v>
      </c>
      <c r="E1714" s="11">
        <v>230</v>
      </c>
      <c r="F1714" s="11"/>
      <c r="G1714" s="492">
        <f>Tabla14914[[#This Row],[PPF (µmol/s)]]/Tabla14914[[#This Row],[Power use (W)]]</f>
        <v>2.2999999999999998</v>
      </c>
      <c r="H1714" s="197"/>
      <c r="I1714" s="197"/>
      <c r="J1714" s="197"/>
      <c r="K1714" s="197"/>
      <c r="L1714" s="197"/>
      <c r="M1714" s="197"/>
      <c r="N1714" s="4" t="s">
        <v>3449</v>
      </c>
    </row>
    <row r="1715" spans="1:14" hidden="1" x14ac:dyDescent="0.3">
      <c r="A1715" s="421"/>
      <c r="B1715" s="11" t="s">
        <v>3450</v>
      </c>
      <c r="C1715" s="11" t="s">
        <v>424</v>
      </c>
      <c r="D1715" s="11">
        <v>65</v>
      </c>
      <c r="E1715" s="11">
        <v>150</v>
      </c>
      <c r="F1715" s="11"/>
      <c r="G1715" s="492">
        <f>Tabla14914[[#This Row],[PPF (µmol/s)]]/Tabla14914[[#This Row],[Power use (W)]]</f>
        <v>2.3076923076923075</v>
      </c>
      <c r="H1715" s="197"/>
      <c r="I1715" s="197"/>
      <c r="J1715" s="197"/>
      <c r="K1715" s="197"/>
      <c r="L1715" s="197"/>
      <c r="M1715" s="197"/>
      <c r="N1715" s="4" t="s">
        <v>3452</v>
      </c>
    </row>
    <row r="1716" spans="1:14" hidden="1" x14ac:dyDescent="0.3">
      <c r="A1716" s="421"/>
      <c r="B1716" s="11" t="s">
        <v>3451</v>
      </c>
      <c r="C1716" s="11" t="s">
        <v>424</v>
      </c>
      <c r="D1716" s="11">
        <v>100</v>
      </c>
      <c r="E1716" s="11">
        <v>230</v>
      </c>
      <c r="F1716" s="11"/>
      <c r="G1716" s="492">
        <f>Tabla14914[[#This Row],[PPF (µmol/s)]]/Tabla14914[[#This Row],[Power use (W)]]</f>
        <v>2.2999999999999998</v>
      </c>
      <c r="H1716" s="197"/>
      <c r="I1716" s="197"/>
      <c r="J1716" s="197"/>
      <c r="K1716" s="197"/>
      <c r="L1716" s="197"/>
      <c r="M1716" s="197"/>
      <c r="N1716" s="4" t="s">
        <v>3452</v>
      </c>
    </row>
    <row r="1717" spans="1:14" hidden="1" x14ac:dyDescent="0.3">
      <c r="A1717" s="421"/>
      <c r="B1717" s="11" t="s">
        <v>3453</v>
      </c>
      <c r="C1717" s="11" t="s">
        <v>3465</v>
      </c>
      <c r="D1717" s="11">
        <v>130</v>
      </c>
      <c r="E1717" s="11">
        <v>300</v>
      </c>
      <c r="F1717" s="11"/>
      <c r="G1717" s="492">
        <f>Tabla14914[[#This Row],[PPF (µmol/s)]]/Tabla14914[[#This Row],[Power use (W)]]</f>
        <v>2.3076923076923075</v>
      </c>
      <c r="H1717" s="197"/>
      <c r="I1717" s="197"/>
      <c r="J1717" s="197"/>
      <c r="K1717" s="197"/>
      <c r="L1717" s="197"/>
      <c r="M1717" s="197"/>
      <c r="N1717" s="4" t="s">
        <v>788</v>
      </c>
    </row>
    <row r="1718" spans="1:14" hidden="1" x14ac:dyDescent="0.3">
      <c r="A1718" s="421"/>
      <c r="B1718" s="11" t="s">
        <v>3454</v>
      </c>
      <c r="C1718" s="11" t="s">
        <v>3465</v>
      </c>
      <c r="D1718" s="11">
        <v>195</v>
      </c>
      <c r="E1718" s="11">
        <v>450</v>
      </c>
      <c r="F1718" s="11"/>
      <c r="G1718" s="492">
        <f>Tabla14914[[#This Row],[PPF (µmol/s)]]/Tabla14914[[#This Row],[Power use (W)]]</f>
        <v>2.3076923076923075</v>
      </c>
      <c r="H1718" s="197"/>
      <c r="I1718" s="197"/>
      <c r="J1718" s="197"/>
      <c r="K1718" s="197"/>
      <c r="L1718" s="197"/>
      <c r="M1718" s="197"/>
      <c r="N1718" s="4" t="s">
        <v>788</v>
      </c>
    </row>
    <row r="1719" spans="1:14" hidden="1" x14ac:dyDescent="0.3">
      <c r="A1719" s="421"/>
      <c r="B1719" s="11" t="s">
        <v>3455</v>
      </c>
      <c r="C1719" s="11" t="s">
        <v>3465</v>
      </c>
      <c r="D1719" s="11">
        <v>260</v>
      </c>
      <c r="E1719" s="11">
        <v>600</v>
      </c>
      <c r="F1719" s="11"/>
      <c r="G1719" s="492">
        <f>Tabla14914[[#This Row],[PPF (µmol/s)]]/Tabla14914[[#This Row],[Power use (W)]]</f>
        <v>2.3076923076923075</v>
      </c>
      <c r="H1719" s="197"/>
      <c r="I1719" s="197"/>
      <c r="J1719" s="197"/>
      <c r="K1719" s="197"/>
      <c r="L1719" s="197"/>
      <c r="M1719" s="197"/>
      <c r="N1719" s="4" t="s">
        <v>788</v>
      </c>
    </row>
    <row r="1720" spans="1:14" hidden="1" x14ac:dyDescent="0.3">
      <c r="A1720" s="421"/>
      <c r="B1720" s="11" t="s">
        <v>3456</v>
      </c>
      <c r="C1720" s="11" t="s">
        <v>3465</v>
      </c>
      <c r="D1720" s="11">
        <v>325</v>
      </c>
      <c r="E1720" s="11">
        <v>750</v>
      </c>
      <c r="F1720" s="11"/>
      <c r="G1720" s="492">
        <f>Tabla14914[[#This Row],[PPF (µmol/s)]]/Tabla14914[[#This Row],[Power use (W)]]</f>
        <v>2.3076923076923075</v>
      </c>
      <c r="H1720" s="197"/>
      <c r="I1720" s="197"/>
      <c r="J1720" s="197"/>
      <c r="K1720" s="197"/>
      <c r="L1720" s="197"/>
      <c r="M1720" s="197"/>
      <c r="N1720" s="4" t="s">
        <v>788</v>
      </c>
    </row>
    <row r="1721" spans="1:14" hidden="1" x14ac:dyDescent="0.3">
      <c r="A1721" s="421"/>
      <c r="B1721" s="11" t="s">
        <v>3457</v>
      </c>
      <c r="C1721" s="11" t="s">
        <v>3465</v>
      </c>
      <c r="D1721" s="11">
        <v>130</v>
      </c>
      <c r="E1721" s="11">
        <v>300</v>
      </c>
      <c r="F1721" s="11"/>
      <c r="G1721" s="492">
        <f>Tabla14914[[#This Row],[PPF (µmol/s)]]/Tabla14914[[#This Row],[Power use (W)]]</f>
        <v>2.3076923076923075</v>
      </c>
      <c r="H1721" s="197"/>
      <c r="I1721" s="197"/>
      <c r="J1721" s="197"/>
      <c r="K1721" s="197"/>
      <c r="L1721" s="197"/>
      <c r="M1721" s="197"/>
      <c r="N1721" s="4" t="s">
        <v>3446</v>
      </c>
    </row>
    <row r="1722" spans="1:14" hidden="1" x14ac:dyDescent="0.3">
      <c r="A1722" s="421"/>
      <c r="B1722" s="11" t="s">
        <v>3458</v>
      </c>
      <c r="C1722" s="11" t="s">
        <v>3465</v>
      </c>
      <c r="D1722" s="11">
        <v>195</v>
      </c>
      <c r="E1722" s="11">
        <v>450</v>
      </c>
      <c r="F1722" s="11"/>
      <c r="G1722" s="492">
        <f>Tabla14914[[#This Row],[PPF (µmol/s)]]/Tabla14914[[#This Row],[Power use (W)]]</f>
        <v>2.3076923076923075</v>
      </c>
      <c r="H1722" s="197"/>
      <c r="I1722" s="197"/>
      <c r="J1722" s="197"/>
      <c r="K1722" s="197"/>
      <c r="L1722" s="197"/>
      <c r="M1722" s="197"/>
      <c r="N1722" s="4" t="s">
        <v>3446</v>
      </c>
    </row>
    <row r="1723" spans="1:14" hidden="1" x14ac:dyDescent="0.3">
      <c r="A1723" s="421"/>
      <c r="B1723" s="11" t="s">
        <v>3459</v>
      </c>
      <c r="C1723" s="11" t="s">
        <v>3465</v>
      </c>
      <c r="D1723" s="11">
        <v>260</v>
      </c>
      <c r="E1723" s="11">
        <v>600</v>
      </c>
      <c r="F1723" s="11"/>
      <c r="G1723" s="492">
        <f>Tabla14914[[#This Row],[PPF (µmol/s)]]/Tabla14914[[#This Row],[Power use (W)]]</f>
        <v>2.3076923076923075</v>
      </c>
      <c r="H1723" s="197"/>
      <c r="I1723" s="197"/>
      <c r="J1723" s="197"/>
      <c r="K1723" s="197"/>
      <c r="L1723" s="197"/>
      <c r="M1723" s="197"/>
      <c r="N1723" s="4" t="s">
        <v>3446</v>
      </c>
    </row>
    <row r="1724" spans="1:14" hidden="1" x14ac:dyDescent="0.3">
      <c r="A1724" s="421"/>
      <c r="B1724" s="11" t="s">
        <v>3460</v>
      </c>
      <c r="C1724" s="11" t="s">
        <v>3465</v>
      </c>
      <c r="D1724" s="11">
        <v>325</v>
      </c>
      <c r="E1724" s="11">
        <v>750</v>
      </c>
      <c r="F1724" s="11"/>
      <c r="G1724" s="492">
        <f>Tabla14914[[#This Row],[PPF (µmol/s)]]/Tabla14914[[#This Row],[Power use (W)]]</f>
        <v>2.3076923076923075</v>
      </c>
      <c r="H1724" s="197"/>
      <c r="I1724" s="197"/>
      <c r="J1724" s="197"/>
      <c r="K1724" s="197"/>
      <c r="L1724" s="197"/>
      <c r="M1724" s="197"/>
      <c r="N1724" s="4" t="s">
        <v>3446</v>
      </c>
    </row>
    <row r="1725" spans="1:14" hidden="1" x14ac:dyDescent="0.3">
      <c r="A1725" s="421"/>
      <c r="B1725" s="11" t="s">
        <v>3461</v>
      </c>
      <c r="C1725" s="11" t="s">
        <v>3465</v>
      </c>
      <c r="D1725" s="11">
        <v>130</v>
      </c>
      <c r="E1725" s="11">
        <v>300</v>
      </c>
      <c r="F1725" s="11"/>
      <c r="G1725" s="492">
        <f>Tabla14914[[#This Row],[PPF (µmol/s)]]/Tabla14914[[#This Row],[Power use (W)]]</f>
        <v>2.3076923076923075</v>
      </c>
      <c r="H1725" s="197"/>
      <c r="I1725" s="197"/>
      <c r="J1725" s="197"/>
      <c r="K1725" s="197"/>
      <c r="L1725" s="197"/>
      <c r="M1725" s="197"/>
      <c r="N1725" s="4" t="s">
        <v>3449</v>
      </c>
    </row>
    <row r="1726" spans="1:14" hidden="1" x14ac:dyDescent="0.3">
      <c r="A1726" s="421"/>
      <c r="B1726" s="11" t="s">
        <v>3462</v>
      </c>
      <c r="C1726" s="11" t="s">
        <v>3465</v>
      </c>
      <c r="D1726" s="11">
        <v>195</v>
      </c>
      <c r="E1726" s="11">
        <v>450</v>
      </c>
      <c r="F1726" s="11"/>
      <c r="G1726" s="492">
        <f>Tabla14914[[#This Row],[PPF (µmol/s)]]/Tabla14914[[#This Row],[Power use (W)]]</f>
        <v>2.3076923076923075</v>
      </c>
      <c r="H1726" s="197"/>
      <c r="I1726" s="197"/>
      <c r="J1726" s="197"/>
      <c r="K1726" s="197"/>
      <c r="L1726" s="197"/>
      <c r="M1726" s="197"/>
      <c r="N1726" s="4" t="s">
        <v>3449</v>
      </c>
    </row>
    <row r="1727" spans="1:14" hidden="1" x14ac:dyDescent="0.3">
      <c r="A1727" s="421"/>
      <c r="B1727" s="11" t="s">
        <v>3463</v>
      </c>
      <c r="C1727" s="11" t="s">
        <v>3465</v>
      </c>
      <c r="D1727" s="11">
        <v>260</v>
      </c>
      <c r="E1727" s="11">
        <v>600</v>
      </c>
      <c r="F1727" s="11"/>
      <c r="G1727" s="492">
        <f>Tabla14914[[#This Row],[PPF (µmol/s)]]/Tabla14914[[#This Row],[Power use (W)]]</f>
        <v>2.3076923076923075</v>
      </c>
      <c r="H1727" s="197"/>
      <c r="I1727" s="197"/>
      <c r="J1727" s="197"/>
      <c r="K1727" s="197"/>
      <c r="L1727" s="197"/>
      <c r="M1727" s="197"/>
      <c r="N1727" s="4" t="s">
        <v>3449</v>
      </c>
    </row>
    <row r="1728" spans="1:14" hidden="1" x14ac:dyDescent="0.3">
      <c r="A1728" s="421"/>
      <c r="B1728" s="11" t="s">
        <v>3464</v>
      </c>
      <c r="C1728" s="11" t="s">
        <v>3465</v>
      </c>
      <c r="D1728" s="11">
        <v>325</v>
      </c>
      <c r="E1728" s="11">
        <v>750</v>
      </c>
      <c r="F1728" s="11"/>
      <c r="G1728" s="492">
        <f>Tabla14914[[#This Row],[PPF (µmol/s)]]/Tabla14914[[#This Row],[Power use (W)]]</f>
        <v>2.3076923076923075</v>
      </c>
      <c r="H1728" s="197"/>
      <c r="I1728" s="197"/>
      <c r="J1728" s="197"/>
      <c r="K1728" s="197"/>
      <c r="L1728" s="197"/>
      <c r="M1728" s="197"/>
      <c r="N1728" s="4" t="s">
        <v>3449</v>
      </c>
    </row>
    <row r="1729" spans="1:14" hidden="1" x14ac:dyDescent="0.3">
      <c r="A1729" s="421"/>
      <c r="B1729" s="11" t="s">
        <v>3466</v>
      </c>
      <c r="C1729" s="11" t="s">
        <v>3465</v>
      </c>
      <c r="D1729" s="11">
        <v>130</v>
      </c>
      <c r="E1729" s="11">
        <v>300</v>
      </c>
      <c r="F1729" s="11"/>
      <c r="G1729" s="492">
        <f>Tabla14914[[#This Row],[PPF (µmol/s)]]/Tabla14914[[#This Row],[Power use (W)]]</f>
        <v>2.3076923076923075</v>
      </c>
      <c r="H1729" s="197"/>
      <c r="I1729" s="197"/>
      <c r="J1729" s="197"/>
      <c r="K1729" s="197"/>
      <c r="L1729" s="197"/>
      <c r="M1729" s="197"/>
      <c r="N1729" s="4" t="s">
        <v>3452</v>
      </c>
    </row>
    <row r="1730" spans="1:14" hidden="1" x14ac:dyDescent="0.3">
      <c r="A1730" s="421"/>
      <c r="B1730" s="11" t="s">
        <v>3467</v>
      </c>
      <c r="C1730" s="11" t="s">
        <v>3465</v>
      </c>
      <c r="D1730" s="11">
        <v>195</v>
      </c>
      <c r="E1730" s="11">
        <v>450</v>
      </c>
      <c r="F1730" s="11"/>
      <c r="G1730" s="492">
        <f>Tabla14914[[#This Row],[PPF (µmol/s)]]/Tabla14914[[#This Row],[Power use (W)]]</f>
        <v>2.3076923076923075</v>
      </c>
      <c r="H1730" s="197"/>
      <c r="I1730" s="197"/>
      <c r="J1730" s="197"/>
      <c r="K1730" s="197"/>
      <c r="L1730" s="197"/>
      <c r="M1730" s="197"/>
      <c r="N1730" s="4" t="s">
        <v>3452</v>
      </c>
    </row>
    <row r="1731" spans="1:14" hidden="1" x14ac:dyDescent="0.3">
      <c r="A1731" s="429"/>
      <c r="B1731" s="11" t="s">
        <v>3468</v>
      </c>
      <c r="C1731" s="11" t="s">
        <v>3465</v>
      </c>
      <c r="D1731" s="11">
        <v>260</v>
      </c>
      <c r="E1731" s="11">
        <v>600</v>
      </c>
      <c r="F1731" s="11"/>
      <c r="G1731" s="492">
        <f>Tabla14914[[#This Row],[PPF (µmol/s)]]/Tabla14914[[#This Row],[Power use (W)]]</f>
        <v>2.3076923076923075</v>
      </c>
      <c r="H1731" s="197"/>
      <c r="I1731" s="197"/>
      <c r="J1731" s="197"/>
      <c r="K1731" s="197"/>
      <c r="L1731" s="197"/>
      <c r="M1731" s="197"/>
      <c r="N1731" s="4" t="s">
        <v>3452</v>
      </c>
    </row>
    <row r="1732" spans="1:14" hidden="1" x14ac:dyDescent="0.3">
      <c r="A1732" s="421"/>
      <c r="B1732" s="11" t="s">
        <v>3469</v>
      </c>
      <c r="C1732" s="11" t="s">
        <v>3465</v>
      </c>
      <c r="D1732" s="11">
        <v>325</v>
      </c>
      <c r="E1732" s="11">
        <v>750</v>
      </c>
      <c r="F1732" s="11"/>
      <c r="G1732" s="492">
        <f>Tabla14914[[#This Row],[PPF (µmol/s)]]/Tabla14914[[#This Row],[Power use (W)]]</f>
        <v>2.3076923076923075</v>
      </c>
      <c r="H1732" s="197"/>
      <c r="I1732" s="197"/>
      <c r="J1732" s="197"/>
      <c r="K1732" s="197"/>
      <c r="L1732" s="197"/>
      <c r="M1732" s="197"/>
      <c r="N1732" s="4" t="s">
        <v>3452</v>
      </c>
    </row>
    <row r="1733" spans="1:14" hidden="1" x14ac:dyDescent="0.3">
      <c r="A1733" s="421"/>
      <c r="B1733" s="11" t="s">
        <v>3470</v>
      </c>
      <c r="C1733" s="11" t="s">
        <v>3465</v>
      </c>
      <c r="D1733" s="11">
        <v>200</v>
      </c>
      <c r="E1733" s="11">
        <v>460</v>
      </c>
      <c r="F1733" s="11"/>
      <c r="G1733" s="492">
        <f>Tabla14914[[#This Row],[PPF (µmol/s)]]/Tabla14914[[#This Row],[Power use (W)]]</f>
        <v>2.2999999999999998</v>
      </c>
      <c r="H1733" s="197"/>
      <c r="I1733" s="197"/>
      <c r="J1733" s="197"/>
      <c r="K1733" s="197"/>
      <c r="L1733" s="197"/>
      <c r="M1733" s="197"/>
      <c r="N1733" s="4" t="s">
        <v>788</v>
      </c>
    </row>
    <row r="1734" spans="1:14" hidden="1" x14ac:dyDescent="0.3">
      <c r="A1734" s="421"/>
      <c r="B1734" s="11" t="s">
        <v>3471</v>
      </c>
      <c r="C1734" s="11" t="s">
        <v>3465</v>
      </c>
      <c r="D1734" s="11">
        <v>300</v>
      </c>
      <c r="E1734" s="11">
        <v>690</v>
      </c>
      <c r="F1734" s="11"/>
      <c r="G1734" s="492">
        <f>Tabla14914[[#This Row],[PPF (µmol/s)]]/Tabla14914[[#This Row],[Power use (W)]]</f>
        <v>2.2999999999999998</v>
      </c>
      <c r="H1734" s="197"/>
      <c r="I1734" s="197"/>
      <c r="J1734" s="197"/>
      <c r="K1734" s="197"/>
      <c r="L1734" s="197"/>
      <c r="M1734" s="197"/>
      <c r="N1734" s="4" t="s">
        <v>788</v>
      </c>
    </row>
    <row r="1735" spans="1:14" hidden="1" x14ac:dyDescent="0.3">
      <c r="A1735" s="421"/>
      <c r="B1735" s="11" t="s">
        <v>3472</v>
      </c>
      <c r="C1735" s="11" t="s">
        <v>3465</v>
      </c>
      <c r="D1735" s="11">
        <v>400</v>
      </c>
      <c r="E1735" s="11">
        <v>920</v>
      </c>
      <c r="F1735" s="11"/>
      <c r="G1735" s="492">
        <f>Tabla14914[[#This Row],[PPF (µmol/s)]]/Tabla14914[[#This Row],[Power use (W)]]</f>
        <v>2.2999999999999998</v>
      </c>
      <c r="H1735" s="197"/>
      <c r="I1735" s="197"/>
      <c r="J1735" s="197"/>
      <c r="K1735" s="197"/>
      <c r="L1735" s="197"/>
      <c r="M1735" s="197"/>
      <c r="N1735" s="4" t="s">
        <v>788</v>
      </c>
    </row>
    <row r="1736" spans="1:14" hidden="1" x14ac:dyDescent="0.3">
      <c r="A1736" s="421"/>
      <c r="B1736" s="11" t="s">
        <v>3473</v>
      </c>
      <c r="C1736" s="11" t="s">
        <v>3465</v>
      </c>
      <c r="D1736" s="11">
        <v>500</v>
      </c>
      <c r="E1736" s="11">
        <v>1150</v>
      </c>
      <c r="F1736" s="11"/>
      <c r="G1736" s="492">
        <f>Tabla14914[[#This Row],[PPF (µmol/s)]]/Tabla14914[[#This Row],[Power use (W)]]</f>
        <v>2.2999999999999998</v>
      </c>
      <c r="H1736" s="197"/>
      <c r="I1736" s="197"/>
      <c r="J1736" s="197"/>
      <c r="K1736" s="197"/>
      <c r="L1736" s="197"/>
      <c r="M1736" s="197"/>
      <c r="N1736" s="4" t="s">
        <v>788</v>
      </c>
    </row>
    <row r="1737" spans="1:14" hidden="1" x14ac:dyDescent="0.3">
      <c r="A1737" s="421"/>
      <c r="B1737" s="11" t="s">
        <v>3474</v>
      </c>
      <c r="C1737" s="11" t="s">
        <v>3465</v>
      </c>
      <c r="D1737" s="11">
        <v>200</v>
      </c>
      <c r="E1737" s="11">
        <v>460</v>
      </c>
      <c r="F1737" s="11"/>
      <c r="G1737" s="492">
        <f>Tabla14914[[#This Row],[PPF (µmol/s)]]/Tabla14914[[#This Row],[Power use (W)]]</f>
        <v>2.2999999999999998</v>
      </c>
      <c r="H1737" s="197"/>
      <c r="I1737" s="197"/>
      <c r="J1737" s="197"/>
      <c r="K1737" s="197"/>
      <c r="L1737" s="197"/>
      <c r="M1737" s="197"/>
      <c r="N1737" s="4" t="s">
        <v>3446</v>
      </c>
    </row>
    <row r="1738" spans="1:14" hidden="1" x14ac:dyDescent="0.3">
      <c r="A1738" s="421"/>
      <c r="B1738" s="11" t="s">
        <v>3475</v>
      </c>
      <c r="C1738" s="11" t="s">
        <v>3465</v>
      </c>
      <c r="D1738" s="11">
        <v>300</v>
      </c>
      <c r="E1738" s="11">
        <v>690</v>
      </c>
      <c r="F1738" s="11"/>
      <c r="G1738" s="492">
        <f>Tabla14914[[#This Row],[PPF (µmol/s)]]/Tabla14914[[#This Row],[Power use (W)]]</f>
        <v>2.2999999999999998</v>
      </c>
      <c r="H1738" s="197"/>
      <c r="I1738" s="197"/>
      <c r="J1738" s="197"/>
      <c r="K1738" s="197"/>
      <c r="L1738" s="197"/>
      <c r="M1738" s="197"/>
      <c r="N1738" s="4" t="s">
        <v>3446</v>
      </c>
    </row>
    <row r="1739" spans="1:14" hidden="1" x14ac:dyDescent="0.3">
      <c r="A1739" s="421"/>
      <c r="B1739" s="11" t="s">
        <v>3476</v>
      </c>
      <c r="C1739" s="11" t="s">
        <v>3465</v>
      </c>
      <c r="D1739" s="11">
        <v>400</v>
      </c>
      <c r="E1739" s="11">
        <v>920</v>
      </c>
      <c r="F1739" s="11"/>
      <c r="G1739" s="492">
        <f>Tabla14914[[#This Row],[PPF (µmol/s)]]/Tabla14914[[#This Row],[Power use (W)]]</f>
        <v>2.2999999999999998</v>
      </c>
      <c r="H1739" s="197"/>
      <c r="I1739" s="197"/>
      <c r="J1739" s="197"/>
      <c r="K1739" s="197"/>
      <c r="L1739" s="197"/>
      <c r="M1739" s="197"/>
      <c r="N1739" s="4" t="s">
        <v>3446</v>
      </c>
    </row>
    <row r="1740" spans="1:14" hidden="1" x14ac:dyDescent="0.3">
      <c r="A1740" s="421"/>
      <c r="B1740" s="11" t="s">
        <v>3477</v>
      </c>
      <c r="C1740" s="11" t="s">
        <v>3465</v>
      </c>
      <c r="D1740" s="11">
        <v>500</v>
      </c>
      <c r="E1740" s="11">
        <v>1150</v>
      </c>
      <c r="F1740" s="11"/>
      <c r="G1740" s="492">
        <f>Tabla14914[[#This Row],[PPF (µmol/s)]]/Tabla14914[[#This Row],[Power use (W)]]</f>
        <v>2.2999999999999998</v>
      </c>
      <c r="H1740" s="197"/>
      <c r="I1740" s="197"/>
      <c r="J1740" s="197"/>
      <c r="K1740" s="197"/>
      <c r="L1740" s="197"/>
      <c r="M1740" s="197"/>
      <c r="N1740" s="4" t="s">
        <v>3446</v>
      </c>
    </row>
    <row r="1741" spans="1:14" hidden="1" x14ac:dyDescent="0.3">
      <c r="A1741" s="421"/>
      <c r="B1741" s="11" t="s">
        <v>3478</v>
      </c>
      <c r="C1741" s="11" t="s">
        <v>3465</v>
      </c>
      <c r="D1741" s="11">
        <v>200</v>
      </c>
      <c r="E1741" s="11">
        <v>460</v>
      </c>
      <c r="F1741" s="11"/>
      <c r="G1741" s="492">
        <f>Tabla14914[[#This Row],[PPF (µmol/s)]]/Tabla14914[[#This Row],[Power use (W)]]</f>
        <v>2.2999999999999998</v>
      </c>
      <c r="H1741" s="197"/>
      <c r="I1741" s="197"/>
      <c r="J1741" s="197"/>
      <c r="K1741" s="197"/>
      <c r="L1741" s="197"/>
      <c r="M1741" s="197"/>
      <c r="N1741" s="4" t="s">
        <v>3449</v>
      </c>
    </row>
    <row r="1742" spans="1:14" hidden="1" x14ac:dyDescent="0.3">
      <c r="A1742" s="421"/>
      <c r="B1742" s="11" t="s">
        <v>3479</v>
      </c>
      <c r="C1742" s="11" t="s">
        <v>3465</v>
      </c>
      <c r="D1742" s="11">
        <v>300</v>
      </c>
      <c r="E1742" s="11">
        <v>690</v>
      </c>
      <c r="F1742" s="11"/>
      <c r="G1742" s="492">
        <f>Tabla14914[[#This Row],[PPF (µmol/s)]]/Tabla14914[[#This Row],[Power use (W)]]</f>
        <v>2.2999999999999998</v>
      </c>
      <c r="H1742" s="197"/>
      <c r="I1742" s="197"/>
      <c r="J1742" s="197"/>
      <c r="K1742" s="197"/>
      <c r="L1742" s="197"/>
      <c r="M1742" s="197"/>
      <c r="N1742" s="4" t="s">
        <v>3449</v>
      </c>
    </row>
    <row r="1743" spans="1:14" hidden="1" x14ac:dyDescent="0.3">
      <c r="A1743" s="421"/>
      <c r="B1743" s="11" t="s">
        <v>3480</v>
      </c>
      <c r="C1743" s="11" t="s">
        <v>3465</v>
      </c>
      <c r="D1743" s="11">
        <v>400</v>
      </c>
      <c r="E1743" s="11">
        <v>920</v>
      </c>
      <c r="F1743" s="11"/>
      <c r="G1743" s="492">
        <f>Tabla14914[[#This Row],[PPF (µmol/s)]]/Tabla14914[[#This Row],[Power use (W)]]</f>
        <v>2.2999999999999998</v>
      </c>
      <c r="H1743" s="197"/>
      <c r="I1743" s="197"/>
      <c r="J1743" s="197"/>
      <c r="K1743" s="197"/>
      <c r="L1743" s="197"/>
      <c r="M1743" s="197"/>
      <c r="N1743" s="4" t="s">
        <v>3449</v>
      </c>
    </row>
    <row r="1744" spans="1:14" hidden="1" x14ac:dyDescent="0.3">
      <c r="A1744" s="421"/>
      <c r="B1744" s="11" t="s">
        <v>3481</v>
      </c>
      <c r="C1744" s="11" t="s">
        <v>3465</v>
      </c>
      <c r="D1744" s="11">
        <v>500</v>
      </c>
      <c r="E1744" s="11">
        <v>1150</v>
      </c>
      <c r="F1744" s="11"/>
      <c r="G1744" s="492">
        <f>Tabla14914[[#This Row],[PPF (µmol/s)]]/Tabla14914[[#This Row],[Power use (W)]]</f>
        <v>2.2999999999999998</v>
      </c>
      <c r="H1744" s="197"/>
      <c r="I1744" s="197"/>
      <c r="J1744" s="197"/>
      <c r="K1744" s="197"/>
      <c r="L1744" s="197"/>
      <c r="M1744" s="197"/>
      <c r="N1744" s="4" t="s">
        <v>3449</v>
      </c>
    </row>
    <row r="1745" spans="1:14" hidden="1" x14ac:dyDescent="0.3">
      <c r="A1745" s="421"/>
      <c r="B1745" s="11" t="s">
        <v>3482</v>
      </c>
      <c r="C1745" s="11" t="s">
        <v>3465</v>
      </c>
      <c r="D1745" s="11">
        <v>200</v>
      </c>
      <c r="E1745" s="11">
        <v>460</v>
      </c>
      <c r="F1745" s="11"/>
      <c r="G1745" s="492">
        <f>Tabla14914[[#This Row],[PPF (µmol/s)]]/Tabla14914[[#This Row],[Power use (W)]]</f>
        <v>2.2999999999999998</v>
      </c>
      <c r="H1745" s="197"/>
      <c r="I1745" s="197"/>
      <c r="J1745" s="197"/>
      <c r="K1745" s="197"/>
      <c r="L1745" s="197"/>
      <c r="M1745" s="197"/>
      <c r="N1745" s="4" t="s">
        <v>3452</v>
      </c>
    </row>
    <row r="1746" spans="1:14" hidden="1" x14ac:dyDescent="0.3">
      <c r="A1746" s="421"/>
      <c r="B1746" s="11" t="s">
        <v>3483</v>
      </c>
      <c r="C1746" s="11" t="s">
        <v>3465</v>
      </c>
      <c r="D1746" s="11">
        <v>300</v>
      </c>
      <c r="E1746" s="11">
        <v>690</v>
      </c>
      <c r="F1746" s="11"/>
      <c r="G1746" s="492">
        <f>Tabla14914[[#This Row],[PPF (µmol/s)]]/Tabla14914[[#This Row],[Power use (W)]]</f>
        <v>2.2999999999999998</v>
      </c>
      <c r="H1746" s="197"/>
      <c r="I1746" s="197"/>
      <c r="J1746" s="197"/>
      <c r="K1746" s="197"/>
      <c r="L1746" s="197"/>
      <c r="M1746" s="197"/>
      <c r="N1746" s="4" t="s">
        <v>3452</v>
      </c>
    </row>
    <row r="1747" spans="1:14" hidden="1" x14ac:dyDescent="0.3">
      <c r="A1747" s="421"/>
      <c r="B1747" s="11" t="s">
        <v>3484</v>
      </c>
      <c r="C1747" s="11" t="s">
        <v>3465</v>
      </c>
      <c r="D1747" s="11">
        <v>400</v>
      </c>
      <c r="E1747" s="11">
        <v>920</v>
      </c>
      <c r="F1747" s="11"/>
      <c r="G1747" s="492">
        <f>Tabla14914[[#This Row],[PPF (µmol/s)]]/Tabla14914[[#This Row],[Power use (W)]]</f>
        <v>2.2999999999999998</v>
      </c>
      <c r="H1747" s="197"/>
      <c r="I1747" s="197"/>
      <c r="J1747" s="197"/>
      <c r="K1747" s="197"/>
      <c r="L1747" s="197"/>
      <c r="M1747" s="197"/>
      <c r="N1747" s="4" t="s">
        <v>3452</v>
      </c>
    </row>
    <row r="1748" spans="1:14" hidden="1" x14ac:dyDescent="0.3">
      <c r="A1748" s="429"/>
      <c r="B1748" s="13" t="s">
        <v>3485</v>
      </c>
      <c r="C1748" s="13" t="s">
        <v>3465</v>
      </c>
      <c r="D1748" s="13">
        <v>500</v>
      </c>
      <c r="E1748" s="13">
        <v>1150</v>
      </c>
      <c r="F1748" s="13"/>
      <c r="G1748" s="492">
        <f>Tabla14914[[#This Row],[PPF (µmol/s)]]/Tabla14914[[#This Row],[Power use (W)]]</f>
        <v>2.2999999999999998</v>
      </c>
      <c r="H1748" s="197"/>
      <c r="I1748" s="197"/>
      <c r="J1748" s="197"/>
      <c r="K1748" s="197"/>
      <c r="L1748" s="197"/>
      <c r="M1748" s="197"/>
      <c r="N1748" s="8" t="s">
        <v>3452</v>
      </c>
    </row>
    <row r="1749" spans="1:14" ht="18.600000000000001" hidden="1" thickBot="1" x14ac:dyDescent="0.4">
      <c r="A1749" s="56" t="s">
        <v>3487</v>
      </c>
      <c r="B1749" s="53"/>
      <c r="C1749" s="27"/>
      <c r="D1749" s="27"/>
      <c r="E1749" s="27"/>
      <c r="F1749" s="27"/>
      <c r="G1749" s="522"/>
      <c r="H1749" s="27"/>
      <c r="I1749" s="27"/>
      <c r="J1749" s="27"/>
      <c r="K1749" s="27"/>
      <c r="L1749" s="27"/>
      <c r="M1749" s="27"/>
      <c r="N1749" s="16"/>
    </row>
    <row r="1750" spans="1:14" hidden="1" x14ac:dyDescent="0.3">
      <c r="A1750" s="426" t="s">
        <v>3495</v>
      </c>
      <c r="B1750" s="14" t="s">
        <v>3488</v>
      </c>
      <c r="C1750" s="14" t="s">
        <v>2077</v>
      </c>
      <c r="D1750" s="14">
        <v>135</v>
      </c>
      <c r="E1750" s="14">
        <v>52.74</v>
      </c>
      <c r="F1750" s="14"/>
      <c r="G1750" s="492">
        <f>Tabla14914[[#This Row],[PPF (µmol/s)]]/Tabla14914[[#This Row],[Power use (W)]]</f>
        <v>0.39066666666666666</v>
      </c>
      <c r="H1750" s="197"/>
      <c r="I1750" s="197"/>
      <c r="J1750" s="197"/>
      <c r="K1750" s="197"/>
      <c r="L1750" s="197"/>
      <c r="M1750" s="197"/>
      <c r="N1750" s="6" t="s">
        <v>3490</v>
      </c>
    </row>
    <row r="1751" spans="1:14" hidden="1" x14ac:dyDescent="0.3">
      <c r="A1751" s="421" t="s">
        <v>3496</v>
      </c>
      <c r="B1751" s="11" t="s">
        <v>3489</v>
      </c>
      <c r="C1751" s="14" t="s">
        <v>2077</v>
      </c>
      <c r="D1751" s="14">
        <v>135</v>
      </c>
      <c r="E1751" s="11">
        <v>88.4</v>
      </c>
      <c r="F1751" s="11"/>
      <c r="G1751" s="492">
        <f>Tabla14914[[#This Row],[PPF (µmol/s)]]/Tabla14914[[#This Row],[Power use (W)]]</f>
        <v>0.65481481481481485</v>
      </c>
      <c r="H1751" s="197"/>
      <c r="I1751" s="197"/>
      <c r="J1751" s="197"/>
      <c r="K1751" s="197"/>
      <c r="L1751" s="197"/>
      <c r="M1751" s="197"/>
      <c r="N1751" s="4"/>
    </row>
    <row r="1752" spans="1:14" hidden="1" x14ac:dyDescent="0.3">
      <c r="A1752" s="421" t="s">
        <v>3497</v>
      </c>
      <c r="B1752" s="11" t="s">
        <v>3491</v>
      </c>
      <c r="C1752" s="14" t="s">
        <v>2077</v>
      </c>
      <c r="D1752" s="14">
        <v>135</v>
      </c>
      <c r="E1752" s="14">
        <v>52.74</v>
      </c>
      <c r="F1752" s="14"/>
      <c r="G1752" s="492">
        <f>Tabla14914[[#This Row],[PPF (µmol/s)]]/Tabla14914[[#This Row],[Power use (W)]]</f>
        <v>0.39066666666666666</v>
      </c>
      <c r="H1752" s="197"/>
      <c r="I1752" s="197"/>
      <c r="J1752" s="197"/>
      <c r="K1752" s="197"/>
      <c r="L1752" s="197"/>
      <c r="M1752" s="197"/>
      <c r="N1752" s="6" t="s">
        <v>3490</v>
      </c>
    </row>
    <row r="1753" spans="1:14" hidden="1" x14ac:dyDescent="0.3">
      <c r="A1753" s="280" t="s">
        <v>2019</v>
      </c>
      <c r="B1753" s="13" t="s">
        <v>3492</v>
      </c>
      <c r="C1753" s="13" t="s">
        <v>3493</v>
      </c>
      <c r="D1753" s="13">
        <v>320</v>
      </c>
      <c r="E1753" s="13">
        <v>890</v>
      </c>
      <c r="F1753" s="175">
        <v>2.7</v>
      </c>
      <c r="G1753" s="260">
        <f>Tabla14914[[#This Row],[PPF (µmol/s)]]/Tabla14914[[#This Row],[Power use (W)]]</f>
        <v>2.78125</v>
      </c>
      <c r="H1753" s="197"/>
      <c r="I1753" s="197"/>
      <c r="J1753" s="197"/>
      <c r="K1753" s="197"/>
      <c r="L1753" s="197">
        <v>2.7</v>
      </c>
      <c r="M1753" s="197"/>
      <c r="N1753" s="8" t="s">
        <v>3494</v>
      </c>
    </row>
    <row r="1754" spans="1:14" ht="18.600000000000001" hidden="1" thickBot="1" x14ac:dyDescent="0.4">
      <c r="A1754" s="56" t="s">
        <v>3498</v>
      </c>
      <c r="B1754" s="53"/>
      <c r="C1754" s="27"/>
      <c r="D1754" s="27"/>
      <c r="E1754" s="27"/>
      <c r="F1754" s="27"/>
      <c r="G1754" s="522"/>
      <c r="H1754" s="27"/>
      <c r="I1754" s="27"/>
      <c r="J1754" s="27"/>
      <c r="K1754" s="27"/>
      <c r="L1754" s="27"/>
      <c r="M1754" s="27"/>
      <c r="N1754" s="16"/>
    </row>
    <row r="1755" spans="1:14" hidden="1" x14ac:dyDescent="0.3">
      <c r="A1755" s="426" t="s">
        <v>3501</v>
      </c>
      <c r="B1755" s="14" t="s">
        <v>3499</v>
      </c>
      <c r="C1755" s="14" t="s">
        <v>2064</v>
      </c>
      <c r="D1755" s="14">
        <v>226</v>
      </c>
      <c r="E1755" s="14">
        <v>338</v>
      </c>
      <c r="F1755" s="169">
        <v>2</v>
      </c>
      <c r="G1755" s="260">
        <f>Tabla14914[[#This Row],[PPF (µmol/s)]]/Tabla14914[[#This Row],[Power use (W)]]</f>
        <v>1.4955752212389382</v>
      </c>
      <c r="H1755" s="197"/>
      <c r="I1755" s="197"/>
      <c r="J1755" s="197"/>
      <c r="K1755" s="197">
        <v>2</v>
      </c>
      <c r="L1755" s="197"/>
      <c r="M1755" s="197"/>
      <c r="N1755" s="6" t="s">
        <v>3500</v>
      </c>
    </row>
    <row r="1756" spans="1:14" hidden="1" x14ac:dyDescent="0.3">
      <c r="A1756" s="421" t="s">
        <v>3502</v>
      </c>
      <c r="B1756" s="11"/>
      <c r="C1756" s="11"/>
      <c r="D1756" s="11"/>
      <c r="E1756" s="11"/>
      <c r="F1756" s="11"/>
      <c r="G1756" s="492" t="e">
        <f>Tabla14914[[#This Row],[PPF (µmol/s)]]/Tabla14914[[#This Row],[Power use (W)]]</f>
        <v>#DIV/0!</v>
      </c>
      <c r="H1756" s="197"/>
      <c r="I1756" s="197"/>
      <c r="J1756" s="197"/>
      <c r="K1756" s="197"/>
      <c r="L1756" s="197"/>
      <c r="M1756" s="197"/>
      <c r="N1756" s="4"/>
    </row>
    <row r="1757" spans="1:14" hidden="1" x14ac:dyDescent="0.3">
      <c r="A1757" s="280" t="s">
        <v>2019</v>
      </c>
      <c r="B1757" s="13"/>
      <c r="C1757" s="13"/>
      <c r="D1757" s="13"/>
      <c r="E1757" s="13"/>
      <c r="F1757" s="13"/>
      <c r="G1757" s="492" t="e">
        <f>Tabla14914[[#This Row],[PPF (µmol/s)]]/Tabla14914[[#This Row],[Power use (W)]]</f>
        <v>#DIV/0!</v>
      </c>
      <c r="H1757" s="197"/>
      <c r="I1757" s="197"/>
      <c r="J1757" s="197"/>
      <c r="K1757" s="197"/>
      <c r="L1757" s="197"/>
      <c r="M1757" s="197"/>
      <c r="N1757" s="8"/>
    </row>
    <row r="1758" spans="1:14" ht="18.600000000000001" hidden="1" thickBot="1" x14ac:dyDescent="0.4">
      <c r="A1758" s="56" t="s">
        <v>3503</v>
      </c>
      <c r="B1758" s="53"/>
      <c r="C1758" s="27"/>
      <c r="D1758" s="27"/>
      <c r="E1758" s="27"/>
      <c r="F1758" s="27"/>
      <c r="G1758" s="522"/>
      <c r="H1758" s="27"/>
      <c r="I1758" s="27"/>
      <c r="J1758" s="27"/>
      <c r="K1758" s="27"/>
      <c r="L1758" s="27"/>
      <c r="M1758" s="27"/>
      <c r="N1758" s="16"/>
    </row>
    <row r="1759" spans="1:14" hidden="1" x14ac:dyDescent="0.3">
      <c r="A1759" s="426" t="s">
        <v>3533</v>
      </c>
      <c r="B1759" s="14" t="s">
        <v>3504</v>
      </c>
      <c r="C1759" s="14" t="s">
        <v>424</v>
      </c>
      <c r="D1759" s="14">
        <v>260</v>
      </c>
      <c r="E1759" s="14"/>
      <c r="F1759" s="14"/>
      <c r="G1759" s="260">
        <f>Tabla14914[[#This Row],[PPF (µmol/s)]]/Tabla14914[[#This Row],[Power use (W)]]</f>
        <v>0</v>
      </c>
      <c r="H1759" s="197"/>
      <c r="I1759" s="197"/>
      <c r="J1759" s="197"/>
      <c r="K1759" s="197"/>
      <c r="L1759" s="197"/>
      <c r="M1759" s="197"/>
      <c r="N1759" s="6" t="s">
        <v>3506</v>
      </c>
    </row>
    <row r="1760" spans="1:14" hidden="1" x14ac:dyDescent="0.3">
      <c r="A1760" s="421" t="s">
        <v>3534</v>
      </c>
      <c r="B1760" s="11" t="s">
        <v>3505</v>
      </c>
      <c r="C1760" s="14" t="s">
        <v>424</v>
      </c>
      <c r="D1760" s="14">
        <v>260</v>
      </c>
      <c r="E1760" s="14"/>
      <c r="F1760" s="14"/>
      <c r="G1760" s="492">
        <f>Tabla14914[[#This Row],[PPF (µmol/s)]]/Tabla14914[[#This Row],[Power use (W)]]</f>
        <v>0</v>
      </c>
      <c r="H1760" s="197"/>
      <c r="I1760" s="197"/>
      <c r="J1760" s="197"/>
      <c r="K1760" s="197"/>
      <c r="L1760" s="197"/>
      <c r="M1760" s="197"/>
      <c r="N1760" s="6" t="s">
        <v>3507</v>
      </c>
    </row>
    <row r="1761" spans="1:14" hidden="1" x14ac:dyDescent="0.3">
      <c r="A1761" s="421"/>
      <c r="B1761" s="11" t="s">
        <v>3508</v>
      </c>
      <c r="C1761" s="14" t="s">
        <v>424</v>
      </c>
      <c r="D1761" s="14">
        <v>260</v>
      </c>
      <c r="E1761" s="14"/>
      <c r="F1761" s="14"/>
      <c r="G1761" s="492">
        <f>Tabla14914[[#This Row],[PPF (µmol/s)]]/Tabla14914[[#This Row],[Power use (W)]]</f>
        <v>0</v>
      </c>
      <c r="H1761" s="197"/>
      <c r="I1761" s="197"/>
      <c r="J1761" s="197"/>
      <c r="K1761" s="197"/>
      <c r="L1761" s="197"/>
      <c r="M1761" s="197"/>
      <c r="N1761" s="6" t="s">
        <v>3521</v>
      </c>
    </row>
    <row r="1762" spans="1:14" hidden="1" x14ac:dyDescent="0.3">
      <c r="A1762" s="11" t="s">
        <v>2021</v>
      </c>
      <c r="B1762" s="11" t="s">
        <v>3509</v>
      </c>
      <c r="C1762" s="14" t="s">
        <v>424</v>
      </c>
      <c r="D1762" s="14">
        <v>260</v>
      </c>
      <c r="E1762" s="14"/>
      <c r="F1762" s="14"/>
      <c r="G1762" s="492">
        <f>Tabla14914[[#This Row],[PPF (µmol/s)]]/Tabla14914[[#This Row],[Power use (W)]]</f>
        <v>0</v>
      </c>
      <c r="H1762" s="197"/>
      <c r="I1762" s="197"/>
      <c r="J1762" s="197"/>
      <c r="K1762" s="197"/>
      <c r="L1762" s="197"/>
      <c r="M1762" s="197"/>
      <c r="N1762" s="6" t="s">
        <v>3510</v>
      </c>
    </row>
    <row r="1763" spans="1:14" hidden="1" x14ac:dyDescent="0.3">
      <c r="A1763" s="421"/>
      <c r="B1763" s="11" t="s">
        <v>3511</v>
      </c>
      <c r="C1763" s="14" t="s">
        <v>424</v>
      </c>
      <c r="D1763" s="14">
        <v>220</v>
      </c>
      <c r="E1763" s="14"/>
      <c r="F1763" s="14"/>
      <c r="G1763" s="492">
        <f>Tabla14914[[#This Row],[PPF (µmol/s)]]/Tabla14914[[#This Row],[Power use (W)]]</f>
        <v>0</v>
      </c>
      <c r="H1763" s="197"/>
      <c r="I1763" s="197"/>
      <c r="J1763" s="197"/>
      <c r="K1763" s="197"/>
      <c r="L1763" s="197"/>
      <c r="M1763" s="197"/>
      <c r="N1763" s="6" t="s">
        <v>3512</v>
      </c>
    </row>
    <row r="1764" spans="1:14" hidden="1" x14ac:dyDescent="0.3">
      <c r="A1764" s="421"/>
      <c r="B1764" s="11" t="s">
        <v>3513</v>
      </c>
      <c r="C1764" s="14" t="s">
        <v>424</v>
      </c>
      <c r="D1764" s="14">
        <v>220</v>
      </c>
      <c r="E1764" s="14"/>
      <c r="F1764" s="14"/>
      <c r="G1764" s="492">
        <f>Tabla14914[[#This Row],[PPF (µmol/s)]]/Tabla14914[[#This Row],[Power use (W)]]</f>
        <v>0</v>
      </c>
      <c r="H1764" s="197"/>
      <c r="I1764" s="197"/>
      <c r="J1764" s="197"/>
      <c r="K1764" s="197"/>
      <c r="L1764" s="197"/>
      <c r="M1764" s="197"/>
      <c r="N1764" s="6" t="s">
        <v>3514</v>
      </c>
    </row>
    <row r="1765" spans="1:14" hidden="1" x14ac:dyDescent="0.3">
      <c r="A1765" s="421"/>
      <c r="B1765" s="11" t="s">
        <v>3515</v>
      </c>
      <c r="C1765" s="14" t="s">
        <v>424</v>
      </c>
      <c r="D1765" s="14">
        <v>220</v>
      </c>
      <c r="E1765" s="14"/>
      <c r="F1765" s="14"/>
      <c r="G1765" s="492">
        <f>Tabla14914[[#This Row],[PPF (µmol/s)]]/Tabla14914[[#This Row],[Power use (W)]]</f>
        <v>0</v>
      </c>
      <c r="H1765" s="197"/>
      <c r="I1765" s="197"/>
      <c r="J1765" s="197"/>
      <c r="K1765" s="197"/>
      <c r="L1765" s="197"/>
      <c r="M1765" s="197"/>
      <c r="N1765" s="6" t="s">
        <v>3516</v>
      </c>
    </row>
    <row r="1766" spans="1:14" hidden="1" x14ac:dyDescent="0.3">
      <c r="A1766" s="421"/>
      <c r="B1766" s="11" t="s">
        <v>3517</v>
      </c>
      <c r="C1766" s="14" t="s">
        <v>424</v>
      </c>
      <c r="D1766" s="14">
        <v>220</v>
      </c>
      <c r="E1766" s="14"/>
      <c r="F1766" s="14"/>
      <c r="G1766" s="492">
        <f>Tabla14914[[#This Row],[PPF (µmol/s)]]/Tabla14914[[#This Row],[Power use (W)]]</f>
        <v>0</v>
      </c>
      <c r="H1766" s="197"/>
      <c r="I1766" s="197"/>
      <c r="J1766" s="197"/>
      <c r="K1766" s="197"/>
      <c r="L1766" s="197"/>
      <c r="M1766" s="197"/>
      <c r="N1766" s="6" t="s">
        <v>3518</v>
      </c>
    </row>
    <row r="1767" spans="1:14" hidden="1" x14ac:dyDescent="0.3">
      <c r="A1767" s="429"/>
      <c r="B1767" s="13" t="s">
        <v>3519</v>
      </c>
      <c r="C1767" s="14" t="s">
        <v>424</v>
      </c>
      <c r="D1767" s="14">
        <v>220</v>
      </c>
      <c r="E1767" s="14"/>
      <c r="F1767" s="14"/>
      <c r="G1767" s="492">
        <f>Tabla14914[[#This Row],[PPF (µmol/s)]]/Tabla14914[[#This Row],[Power use (W)]]</f>
        <v>0</v>
      </c>
      <c r="H1767" s="197"/>
      <c r="I1767" s="197"/>
      <c r="J1767" s="197"/>
      <c r="K1767" s="197"/>
      <c r="L1767" s="197"/>
      <c r="M1767" s="197"/>
      <c r="N1767" s="6" t="s">
        <v>3520</v>
      </c>
    </row>
    <row r="1768" spans="1:14" hidden="1" x14ac:dyDescent="0.3">
      <c r="A1768" s="421"/>
      <c r="B1768" s="11" t="s">
        <v>3522</v>
      </c>
      <c r="C1768" s="14" t="s">
        <v>2077</v>
      </c>
      <c r="D1768" s="11">
        <v>55</v>
      </c>
      <c r="E1768" s="11"/>
      <c r="F1768" s="11"/>
      <c r="G1768" s="492">
        <f>Tabla14914[[#This Row],[PPF (µmol/s)]]/Tabla14914[[#This Row],[Power use (W)]]</f>
        <v>0</v>
      </c>
      <c r="H1768" s="197"/>
      <c r="I1768" s="197"/>
      <c r="J1768" s="197"/>
      <c r="K1768" s="197"/>
      <c r="L1768" s="197"/>
      <c r="M1768" s="197"/>
      <c r="N1768" s="4" t="s">
        <v>3524</v>
      </c>
    </row>
    <row r="1769" spans="1:14" hidden="1" x14ac:dyDescent="0.3">
      <c r="A1769" s="421"/>
      <c r="B1769" s="11" t="s">
        <v>3526</v>
      </c>
      <c r="C1769" s="14" t="s">
        <v>2077</v>
      </c>
      <c r="D1769" s="11">
        <v>55</v>
      </c>
      <c r="E1769" s="11"/>
      <c r="F1769" s="11"/>
      <c r="G1769" s="492">
        <f>Tabla14914[[#This Row],[PPF (µmol/s)]]/Tabla14914[[#This Row],[Power use (W)]]</f>
        <v>0</v>
      </c>
      <c r="H1769" s="197"/>
      <c r="I1769" s="197"/>
      <c r="J1769" s="197"/>
      <c r="K1769" s="197"/>
      <c r="L1769" s="197"/>
      <c r="M1769" s="197"/>
      <c r="N1769" s="4" t="s">
        <v>3525</v>
      </c>
    </row>
    <row r="1770" spans="1:14" hidden="1" x14ac:dyDescent="0.3">
      <c r="A1770" s="421"/>
      <c r="B1770" s="11" t="s">
        <v>3527</v>
      </c>
      <c r="C1770" s="14" t="s">
        <v>2077</v>
      </c>
      <c r="D1770" s="11">
        <v>55</v>
      </c>
      <c r="E1770" s="11"/>
      <c r="F1770" s="11"/>
      <c r="G1770" s="492">
        <f>Tabla14914[[#This Row],[PPF (µmol/s)]]/Tabla14914[[#This Row],[Power use (W)]]</f>
        <v>0</v>
      </c>
      <c r="H1770" s="197"/>
      <c r="I1770" s="197"/>
      <c r="J1770" s="197"/>
      <c r="K1770" s="197"/>
      <c r="L1770" s="197"/>
      <c r="M1770" s="197"/>
      <c r="N1770" s="4" t="s">
        <v>3528</v>
      </c>
    </row>
    <row r="1771" spans="1:14" hidden="1" x14ac:dyDescent="0.3">
      <c r="A1771" s="421"/>
      <c r="B1771" s="11" t="s">
        <v>3529</v>
      </c>
      <c r="C1771" s="14" t="s">
        <v>2077</v>
      </c>
      <c r="D1771" s="11">
        <v>55</v>
      </c>
      <c r="E1771" s="11"/>
      <c r="F1771" s="11"/>
      <c r="G1771" s="492">
        <f>Tabla14914[[#This Row],[PPF (µmol/s)]]/Tabla14914[[#This Row],[Power use (W)]]</f>
        <v>0</v>
      </c>
      <c r="H1771" s="197"/>
      <c r="I1771" s="197"/>
      <c r="J1771" s="197"/>
      <c r="K1771" s="197"/>
      <c r="L1771" s="197"/>
      <c r="M1771" s="197"/>
      <c r="N1771" s="4" t="s">
        <v>3530</v>
      </c>
    </row>
    <row r="1772" spans="1:14" hidden="1" x14ac:dyDescent="0.3">
      <c r="A1772" s="429"/>
      <c r="B1772" s="13" t="s">
        <v>3531</v>
      </c>
      <c r="C1772" s="26" t="s">
        <v>424</v>
      </c>
      <c r="D1772" s="13">
        <v>220</v>
      </c>
      <c r="E1772" s="13"/>
      <c r="F1772" s="13"/>
      <c r="G1772" s="492">
        <f>Tabla14914[[#This Row],[PPF (µmol/s)]]/Tabla14914[[#This Row],[Power use (W)]]</f>
        <v>0</v>
      </c>
      <c r="H1772" s="197"/>
      <c r="I1772" s="197"/>
      <c r="J1772" s="197"/>
      <c r="K1772" s="197"/>
      <c r="L1772" s="197"/>
      <c r="M1772" s="197"/>
      <c r="N1772" s="114" t="s">
        <v>3532</v>
      </c>
    </row>
    <row r="1773" spans="1:14" ht="18.600000000000001" hidden="1" thickBot="1" x14ac:dyDescent="0.4">
      <c r="A1773" s="56" t="s">
        <v>3535</v>
      </c>
      <c r="B1773" s="53"/>
      <c r="C1773" s="27"/>
      <c r="D1773" s="27"/>
      <c r="E1773" s="27"/>
      <c r="F1773" s="27"/>
      <c r="G1773" s="522"/>
      <c r="H1773" s="27"/>
      <c r="I1773" s="27"/>
      <c r="J1773" s="27"/>
      <c r="K1773" s="27"/>
      <c r="L1773" s="27"/>
      <c r="M1773" s="27"/>
      <c r="N1773" s="16"/>
    </row>
    <row r="1774" spans="1:14" hidden="1" x14ac:dyDescent="0.3">
      <c r="A1774" s="426" t="s">
        <v>3548</v>
      </c>
      <c r="B1774" s="14" t="s">
        <v>3536</v>
      </c>
      <c r="C1774" s="14" t="s">
        <v>2078</v>
      </c>
      <c r="D1774" s="14"/>
      <c r="E1774" s="14"/>
      <c r="F1774" s="14"/>
      <c r="G1774" s="260"/>
      <c r="H1774" s="197"/>
      <c r="I1774" s="197"/>
      <c r="J1774" s="197"/>
      <c r="K1774" s="197"/>
      <c r="L1774" s="197"/>
      <c r="M1774" s="197"/>
      <c r="N1774" s="6"/>
    </row>
    <row r="1775" spans="1:14" x14ac:dyDescent="0.3">
      <c r="A1775" s="421" t="s">
        <v>3549</v>
      </c>
      <c r="B1775" s="11" t="s">
        <v>3537</v>
      </c>
      <c r="C1775" s="14" t="s">
        <v>2079</v>
      </c>
      <c r="D1775" s="11">
        <v>300</v>
      </c>
      <c r="E1775" s="11"/>
      <c r="F1775" s="11"/>
      <c r="G1775" s="492">
        <f>Tabla14914[[#This Row],[PPF (µmol/s)]]/Tabla14914[[#This Row],[Power use (W)]]</f>
        <v>0</v>
      </c>
      <c r="H1775" s="197"/>
      <c r="I1775" s="197"/>
      <c r="J1775" s="197"/>
      <c r="K1775" s="197"/>
      <c r="L1775" s="197"/>
      <c r="M1775" s="197"/>
      <c r="N1775" s="4" t="s">
        <v>3543</v>
      </c>
    </row>
    <row r="1776" spans="1:14" x14ac:dyDescent="0.3">
      <c r="A1776" s="420" t="s">
        <v>3550</v>
      </c>
      <c r="B1776" s="11" t="s">
        <v>3538</v>
      </c>
      <c r="C1776" s="14" t="s">
        <v>2079</v>
      </c>
      <c r="D1776" s="11">
        <v>450</v>
      </c>
      <c r="E1776" s="11"/>
      <c r="F1776" s="11"/>
      <c r="G1776" s="492">
        <f>Tabla14914[[#This Row],[PPF (µmol/s)]]/Tabla14914[[#This Row],[Power use (W)]]</f>
        <v>0</v>
      </c>
      <c r="H1776" s="197"/>
      <c r="I1776" s="197"/>
      <c r="J1776" s="197"/>
      <c r="K1776" s="197"/>
      <c r="L1776" s="197"/>
      <c r="M1776" s="197"/>
      <c r="N1776" s="4" t="s">
        <v>3544</v>
      </c>
    </row>
    <row r="1777" spans="1:14" x14ac:dyDescent="0.3">
      <c r="A1777" s="421"/>
      <c r="B1777" s="11" t="s">
        <v>3539</v>
      </c>
      <c r="C1777" s="14" t="s">
        <v>3541</v>
      </c>
      <c r="D1777" s="11">
        <v>600</v>
      </c>
      <c r="E1777" s="11"/>
      <c r="F1777" s="11"/>
      <c r="G1777" s="492">
        <f>Tabla14914[[#This Row],[PPF (µmol/s)]]/Tabla14914[[#This Row],[Power use (W)]]</f>
        <v>0</v>
      </c>
      <c r="H1777" s="197"/>
      <c r="I1777" s="197"/>
      <c r="J1777" s="197"/>
      <c r="K1777" s="197"/>
      <c r="L1777" s="197"/>
      <c r="M1777" s="197"/>
      <c r="N1777" s="4" t="s">
        <v>3545</v>
      </c>
    </row>
    <row r="1778" spans="1:14" x14ac:dyDescent="0.3">
      <c r="A1778" s="11" t="s">
        <v>2021</v>
      </c>
      <c r="B1778" s="11" t="s">
        <v>3540</v>
      </c>
      <c r="C1778" s="14" t="s">
        <v>3541</v>
      </c>
      <c r="D1778" s="11">
        <v>900</v>
      </c>
      <c r="E1778" s="11"/>
      <c r="F1778" s="11"/>
      <c r="G1778" s="492">
        <f>Tabla14914[[#This Row],[PPF (µmol/s)]]/Tabla14914[[#This Row],[Power use (W)]]</f>
        <v>0</v>
      </c>
      <c r="H1778" s="197"/>
      <c r="I1778" s="197"/>
      <c r="J1778" s="197"/>
      <c r="K1778" s="197"/>
      <c r="L1778" s="197"/>
      <c r="M1778" s="197"/>
      <c r="N1778" s="4" t="s">
        <v>3546</v>
      </c>
    </row>
    <row r="1779" spans="1:14" x14ac:dyDescent="0.3">
      <c r="A1779" s="429"/>
      <c r="B1779" s="13" t="s">
        <v>3542</v>
      </c>
      <c r="C1779" s="26" t="s">
        <v>3541</v>
      </c>
      <c r="D1779" s="13">
        <v>1200</v>
      </c>
      <c r="E1779" s="13"/>
      <c r="F1779" s="13"/>
      <c r="G1779" s="492">
        <f>Tabla14914[[#This Row],[PPF (µmol/s)]]/Tabla14914[[#This Row],[Power use (W)]]</f>
        <v>0</v>
      </c>
      <c r="H1779" s="197"/>
      <c r="I1779" s="197"/>
      <c r="J1779" s="197"/>
      <c r="K1779" s="197"/>
      <c r="L1779" s="197"/>
      <c r="M1779" s="197"/>
      <c r="N1779" s="8" t="s">
        <v>3547</v>
      </c>
    </row>
    <row r="1780" spans="1:14" ht="18.600000000000001" hidden="1" thickBot="1" x14ac:dyDescent="0.4">
      <c r="A1780" s="56" t="s">
        <v>3564</v>
      </c>
      <c r="B1780" s="53"/>
      <c r="C1780" s="27"/>
      <c r="D1780" s="27"/>
      <c r="E1780" s="27"/>
      <c r="F1780" s="27"/>
      <c r="G1780" s="522"/>
      <c r="H1780" s="27"/>
      <c r="I1780" s="27"/>
      <c r="J1780" s="27"/>
      <c r="K1780" s="27"/>
      <c r="L1780" s="27"/>
      <c r="M1780" s="27"/>
      <c r="N1780" s="16"/>
    </row>
    <row r="1781" spans="1:14" hidden="1" x14ac:dyDescent="0.3">
      <c r="A1781" s="426" t="s">
        <v>3565</v>
      </c>
      <c r="B1781" s="14" t="s">
        <v>3566</v>
      </c>
      <c r="C1781" s="14" t="s">
        <v>15</v>
      </c>
      <c r="D1781" s="14"/>
      <c r="E1781" s="14"/>
      <c r="F1781" s="14"/>
      <c r="G1781" s="260"/>
      <c r="H1781" s="197"/>
      <c r="I1781" s="197"/>
      <c r="J1781" s="197"/>
      <c r="K1781" s="197"/>
      <c r="L1781" s="197"/>
      <c r="M1781" s="197"/>
      <c r="N1781" s="6" t="s">
        <v>3567</v>
      </c>
    </row>
    <row r="1782" spans="1:14" hidden="1" x14ac:dyDescent="0.3">
      <c r="A1782" s="421" t="s">
        <v>3573</v>
      </c>
      <c r="B1782" s="11" t="s">
        <v>3568</v>
      </c>
      <c r="C1782" s="13" t="s">
        <v>82</v>
      </c>
      <c r="D1782" s="11"/>
      <c r="E1782" s="11">
        <v>16</v>
      </c>
      <c r="F1782" s="11"/>
      <c r="G1782" s="260"/>
      <c r="H1782" s="197"/>
      <c r="I1782" s="197"/>
      <c r="J1782" s="197"/>
      <c r="K1782" s="197"/>
      <c r="L1782" s="197"/>
      <c r="M1782" s="197"/>
      <c r="N1782" s="4"/>
    </row>
    <row r="1783" spans="1:14" hidden="1" x14ac:dyDescent="0.3">
      <c r="A1783" s="429" t="s">
        <v>3572</v>
      </c>
      <c r="B1783" s="11" t="s">
        <v>3569</v>
      </c>
      <c r="C1783" s="13" t="s">
        <v>82</v>
      </c>
      <c r="D1783" s="13"/>
      <c r="E1783" s="13">
        <v>25</v>
      </c>
      <c r="F1783" s="13"/>
      <c r="G1783" s="260"/>
      <c r="H1783" s="197"/>
      <c r="I1783" s="197"/>
      <c r="J1783" s="197"/>
      <c r="K1783" s="197"/>
      <c r="L1783" s="197"/>
      <c r="M1783" s="197"/>
      <c r="N1783" s="8"/>
    </row>
    <row r="1784" spans="1:14" hidden="1" x14ac:dyDescent="0.3">
      <c r="A1784" s="421"/>
      <c r="B1784" s="11" t="s">
        <v>3570</v>
      </c>
      <c r="C1784" s="13" t="s">
        <v>82</v>
      </c>
      <c r="D1784" s="11"/>
      <c r="E1784" s="11">
        <v>32</v>
      </c>
      <c r="F1784" s="11"/>
      <c r="G1784" s="260"/>
      <c r="H1784" s="197"/>
      <c r="I1784" s="197"/>
      <c r="J1784" s="197"/>
      <c r="K1784" s="197"/>
      <c r="L1784" s="197"/>
      <c r="M1784" s="197"/>
      <c r="N1784" s="4"/>
    </row>
    <row r="1785" spans="1:14" hidden="1" x14ac:dyDescent="0.3">
      <c r="A1785" s="429"/>
      <c r="B1785" s="13" t="s">
        <v>3571</v>
      </c>
      <c r="C1785" s="13" t="s">
        <v>82</v>
      </c>
      <c r="D1785" s="13"/>
      <c r="E1785" s="13"/>
      <c r="F1785" s="13"/>
      <c r="G1785" s="260"/>
      <c r="H1785" s="197"/>
      <c r="I1785" s="197"/>
      <c r="J1785" s="197"/>
      <c r="K1785" s="197"/>
      <c r="L1785" s="197"/>
      <c r="M1785" s="197"/>
      <c r="N1785" s="8"/>
    </row>
    <row r="1786" spans="1:14" ht="18.600000000000001" hidden="1" thickBot="1" x14ac:dyDescent="0.4">
      <c r="A1786" s="56" t="s">
        <v>3575</v>
      </c>
      <c r="B1786" s="53"/>
      <c r="C1786" s="27"/>
      <c r="D1786" s="27"/>
      <c r="E1786" s="27"/>
      <c r="F1786" s="27"/>
      <c r="G1786" s="522"/>
      <c r="H1786" s="27"/>
      <c r="I1786" s="27"/>
      <c r="J1786" s="27"/>
      <c r="K1786" s="27"/>
      <c r="L1786" s="27"/>
      <c r="M1786" s="27"/>
      <c r="N1786" s="16"/>
    </row>
    <row r="1787" spans="1:14" x14ac:dyDescent="0.3">
      <c r="A1787" s="426" t="s">
        <v>3589</v>
      </c>
      <c r="B1787" s="14" t="s">
        <v>3576</v>
      </c>
      <c r="C1787" s="14" t="s">
        <v>2079</v>
      </c>
      <c r="D1787" s="14">
        <v>140</v>
      </c>
      <c r="E1787" s="14"/>
      <c r="F1787" s="14"/>
      <c r="G1787" s="492">
        <f>Tabla14914[[#This Row],[PPF (µmol/s)]]/Tabla14914[[#This Row],[Power use (W)]]</f>
        <v>0</v>
      </c>
      <c r="H1787" s="197"/>
      <c r="I1787" s="197"/>
      <c r="J1787" s="197"/>
      <c r="K1787" s="197"/>
      <c r="L1787" s="197"/>
      <c r="M1787" s="197"/>
      <c r="N1787" s="6" t="s">
        <v>3580</v>
      </c>
    </row>
    <row r="1788" spans="1:14" x14ac:dyDescent="0.3">
      <c r="A1788" s="421" t="s">
        <v>3590</v>
      </c>
      <c r="B1788" s="11" t="s">
        <v>3577</v>
      </c>
      <c r="C1788" s="14" t="s">
        <v>2079</v>
      </c>
      <c r="D1788" s="11">
        <v>280</v>
      </c>
      <c r="E1788" s="11"/>
      <c r="F1788" s="11"/>
      <c r="G1788" s="492">
        <f>Tabla14914[[#This Row],[PPF (µmol/s)]]/Tabla14914[[#This Row],[Power use (W)]]</f>
        <v>0</v>
      </c>
      <c r="H1788" s="197"/>
      <c r="I1788" s="197"/>
      <c r="J1788" s="197"/>
      <c r="K1788" s="197"/>
      <c r="L1788" s="197"/>
      <c r="M1788" s="197"/>
      <c r="N1788" s="6" t="s">
        <v>3579</v>
      </c>
    </row>
    <row r="1789" spans="1:14" x14ac:dyDescent="0.3">
      <c r="A1789" s="421"/>
      <c r="B1789" s="11" t="s">
        <v>3578</v>
      </c>
      <c r="C1789" s="14" t="s">
        <v>2079</v>
      </c>
      <c r="D1789" s="11">
        <v>350</v>
      </c>
      <c r="E1789" s="11"/>
      <c r="F1789" s="11"/>
      <c r="G1789" s="492">
        <f>Tabla14914[[#This Row],[PPF (µmol/s)]]/Tabla14914[[#This Row],[Power use (W)]]</f>
        <v>0</v>
      </c>
      <c r="H1789" s="197"/>
      <c r="I1789" s="197"/>
      <c r="J1789" s="197"/>
      <c r="K1789" s="197"/>
      <c r="L1789" s="197"/>
      <c r="M1789" s="197"/>
      <c r="N1789" s="6" t="s">
        <v>3581</v>
      </c>
    </row>
    <row r="1790" spans="1:14" hidden="1" x14ac:dyDescent="0.3">
      <c r="A1790" s="11" t="s">
        <v>2021</v>
      </c>
      <c r="B1790" s="11" t="s">
        <v>3582</v>
      </c>
      <c r="C1790" s="13" t="s">
        <v>82</v>
      </c>
      <c r="D1790" s="11">
        <v>9</v>
      </c>
      <c r="E1790" s="11"/>
      <c r="F1790" s="11"/>
      <c r="G1790" s="492">
        <f>Tabla14914[[#This Row],[PPF (µmol/s)]]/Tabla14914[[#This Row],[Power use (W)]]</f>
        <v>0</v>
      </c>
      <c r="H1790" s="197"/>
      <c r="I1790" s="197"/>
      <c r="J1790" s="197"/>
      <c r="K1790" s="197"/>
      <c r="L1790" s="197"/>
      <c r="M1790" s="197"/>
      <c r="N1790" s="4" t="s">
        <v>3583</v>
      </c>
    </row>
    <row r="1791" spans="1:14" hidden="1" x14ac:dyDescent="0.3">
      <c r="A1791" s="421"/>
      <c r="B1791" s="11" t="s">
        <v>3584</v>
      </c>
      <c r="C1791" s="13" t="s">
        <v>82</v>
      </c>
      <c r="D1791" s="11">
        <v>15</v>
      </c>
      <c r="E1791" s="11"/>
      <c r="F1791" s="11"/>
      <c r="G1791" s="492">
        <f>Tabla14914[[#This Row],[PPF (µmol/s)]]/Tabla14914[[#This Row],[Power use (W)]]</f>
        <v>0</v>
      </c>
      <c r="H1791" s="197"/>
      <c r="I1791" s="197"/>
      <c r="J1791" s="197"/>
      <c r="K1791" s="197"/>
      <c r="L1791" s="197"/>
      <c r="M1791" s="197"/>
      <c r="N1791" s="4" t="s">
        <v>3585</v>
      </c>
    </row>
    <row r="1792" spans="1:14" hidden="1" x14ac:dyDescent="0.3">
      <c r="A1792" s="421"/>
      <c r="B1792" s="11" t="s">
        <v>3586</v>
      </c>
      <c r="C1792" s="13" t="s">
        <v>82</v>
      </c>
      <c r="D1792" s="11">
        <v>18</v>
      </c>
      <c r="E1792" s="11"/>
      <c r="F1792" s="11"/>
      <c r="G1792" s="492">
        <f>Tabla14914[[#This Row],[PPF (µmol/s)]]/Tabla14914[[#This Row],[Power use (W)]]</f>
        <v>0</v>
      </c>
      <c r="H1792" s="197"/>
      <c r="I1792" s="197"/>
      <c r="J1792" s="197"/>
      <c r="K1792" s="197"/>
      <c r="L1792" s="197"/>
      <c r="M1792" s="197"/>
      <c r="N1792" s="4" t="s">
        <v>3587</v>
      </c>
    </row>
    <row r="1793" spans="1:14" hidden="1" x14ac:dyDescent="0.3">
      <c r="A1793" s="429"/>
      <c r="B1793" s="13" t="s">
        <v>3588</v>
      </c>
      <c r="C1793" s="13" t="s">
        <v>82</v>
      </c>
      <c r="D1793" s="13">
        <v>22</v>
      </c>
      <c r="E1793" s="13"/>
      <c r="F1793" s="13"/>
      <c r="G1793" s="492">
        <f>Tabla14914[[#This Row],[PPF (µmol/s)]]/Tabla14914[[#This Row],[Power use (W)]]</f>
        <v>0</v>
      </c>
      <c r="H1793" s="197"/>
      <c r="I1793" s="197"/>
      <c r="J1793" s="197"/>
      <c r="K1793" s="197"/>
      <c r="L1793" s="197"/>
      <c r="M1793" s="197"/>
      <c r="N1793" s="8" t="s">
        <v>3583</v>
      </c>
    </row>
    <row r="1794" spans="1:14" ht="18.600000000000001" hidden="1" thickBot="1" x14ac:dyDescent="0.4">
      <c r="A1794" s="56" t="s">
        <v>3591</v>
      </c>
      <c r="B1794" s="53"/>
      <c r="C1794" s="27"/>
      <c r="D1794" s="27"/>
      <c r="E1794" s="27"/>
      <c r="F1794" s="27"/>
      <c r="G1794" s="522"/>
      <c r="H1794" s="27"/>
      <c r="I1794" s="27"/>
      <c r="J1794" s="27"/>
      <c r="K1794" s="27"/>
      <c r="L1794" s="27"/>
      <c r="M1794" s="27"/>
      <c r="N1794" s="16"/>
    </row>
    <row r="1795" spans="1:14" hidden="1" x14ac:dyDescent="0.3">
      <c r="A1795" s="426" t="s">
        <v>3595</v>
      </c>
      <c r="B1795" s="14" t="s">
        <v>3592</v>
      </c>
      <c r="C1795" s="14" t="s">
        <v>3596</v>
      </c>
      <c r="D1795" s="14">
        <v>250</v>
      </c>
      <c r="E1795" s="14"/>
      <c r="F1795" s="14"/>
      <c r="G1795" s="492">
        <f>Tabla14914[[#This Row],[PPF (µmol/s)]]/Tabla14914[[#This Row],[Power use (W)]]</f>
        <v>0</v>
      </c>
      <c r="H1795" s="197"/>
      <c r="I1795" s="197"/>
      <c r="J1795" s="197"/>
      <c r="K1795" s="197"/>
      <c r="L1795" s="197"/>
      <c r="M1795" s="197"/>
      <c r="N1795" s="6" t="s">
        <v>3593</v>
      </c>
    </row>
    <row r="1796" spans="1:14" hidden="1" x14ac:dyDescent="0.3">
      <c r="A1796" s="421" t="s">
        <v>3594</v>
      </c>
      <c r="B1796" s="11"/>
      <c r="C1796" s="11"/>
      <c r="D1796" s="11"/>
      <c r="E1796" s="11"/>
      <c r="F1796" s="11"/>
      <c r="G1796" s="260"/>
      <c r="H1796" s="197"/>
      <c r="I1796" s="197"/>
      <c r="J1796" s="197"/>
      <c r="K1796" s="197"/>
      <c r="L1796" s="197"/>
      <c r="M1796" s="197"/>
      <c r="N1796" s="4"/>
    </row>
    <row r="1797" spans="1:14" hidden="1" x14ac:dyDescent="0.3">
      <c r="A1797" s="11" t="s">
        <v>2021</v>
      </c>
      <c r="B1797" s="13"/>
      <c r="C1797" s="13"/>
      <c r="D1797" s="13"/>
      <c r="E1797" s="13"/>
      <c r="F1797" s="13"/>
      <c r="G1797" s="260"/>
      <c r="H1797" s="197"/>
      <c r="I1797" s="197"/>
      <c r="J1797" s="197"/>
      <c r="K1797" s="197"/>
      <c r="L1797" s="197"/>
      <c r="M1797" s="197"/>
      <c r="N1797" s="8"/>
    </row>
    <row r="1798" spans="1:14" ht="18.600000000000001" hidden="1" thickBot="1" x14ac:dyDescent="0.4">
      <c r="A1798" s="56" t="s">
        <v>3597</v>
      </c>
      <c r="B1798" s="53"/>
      <c r="C1798" s="27"/>
      <c r="D1798" s="27"/>
      <c r="E1798" s="27"/>
      <c r="F1798" s="27"/>
      <c r="G1798" s="522"/>
      <c r="H1798" s="27"/>
      <c r="I1798" s="27"/>
      <c r="J1798" s="27"/>
      <c r="K1798" s="27"/>
      <c r="L1798" s="27"/>
      <c r="M1798" s="27"/>
      <c r="N1798" s="16"/>
    </row>
    <row r="1799" spans="1:14" hidden="1" x14ac:dyDescent="0.3">
      <c r="A1799" s="426" t="s">
        <v>3598</v>
      </c>
      <c r="B1799" s="14" t="s">
        <v>3599</v>
      </c>
      <c r="C1799" s="14" t="s">
        <v>3600</v>
      </c>
      <c r="D1799" s="14">
        <v>225</v>
      </c>
      <c r="E1799" s="14"/>
      <c r="F1799" s="169">
        <v>2.4700000000000002</v>
      </c>
      <c r="G1799" s="260">
        <f>Tabla14914[[#This Row],[PPF (µmol/s)]]/Tabla14914[[#This Row],[Power use (W)]]</f>
        <v>0</v>
      </c>
      <c r="H1799" s="197"/>
      <c r="I1799" s="197"/>
      <c r="J1799" s="197"/>
      <c r="K1799" s="197">
        <v>2.4700000000000002</v>
      </c>
      <c r="L1799" s="197"/>
      <c r="M1799" s="197"/>
      <c r="N1799" s="6" t="s">
        <v>3601</v>
      </c>
    </row>
    <row r="1800" spans="1:14" hidden="1" x14ac:dyDescent="0.3">
      <c r="A1800" s="421" t="s">
        <v>3604</v>
      </c>
      <c r="B1800" s="11" t="s">
        <v>3602</v>
      </c>
      <c r="C1800" s="14" t="s">
        <v>3600</v>
      </c>
      <c r="D1800" s="14">
        <v>225</v>
      </c>
      <c r="E1800" s="11"/>
      <c r="F1800" s="170">
        <v>2.46</v>
      </c>
      <c r="G1800" s="260">
        <f>Tabla14914[[#This Row],[PPF (µmol/s)]]/Tabla14914[[#This Row],[Power use (W)]]</f>
        <v>0</v>
      </c>
      <c r="H1800" s="197"/>
      <c r="I1800" s="197"/>
      <c r="J1800" s="197"/>
      <c r="K1800" s="197">
        <v>2.46</v>
      </c>
      <c r="L1800" s="197"/>
      <c r="M1800" s="197"/>
      <c r="N1800" s="6" t="s">
        <v>3603</v>
      </c>
    </row>
    <row r="1801" spans="1:14" hidden="1" x14ac:dyDescent="0.3">
      <c r="A1801" s="280" t="s">
        <v>2019</v>
      </c>
      <c r="B1801" s="13"/>
      <c r="C1801" s="13"/>
      <c r="D1801" s="13"/>
      <c r="E1801" s="13"/>
      <c r="F1801" s="13"/>
      <c r="G1801" s="260"/>
      <c r="H1801" s="197"/>
      <c r="I1801" s="197"/>
      <c r="J1801" s="197"/>
      <c r="K1801" s="197"/>
      <c r="L1801" s="197"/>
      <c r="M1801" s="197"/>
      <c r="N1801" s="8"/>
    </row>
    <row r="1802" spans="1:14" ht="18.600000000000001" hidden="1" thickBot="1" x14ac:dyDescent="0.4">
      <c r="A1802" s="56" t="s">
        <v>3605</v>
      </c>
      <c r="B1802" s="53"/>
      <c r="C1802" s="27"/>
      <c r="D1802" s="27"/>
      <c r="E1802" s="27"/>
      <c r="F1802" s="27"/>
      <c r="G1802" s="522"/>
      <c r="H1802" s="27"/>
      <c r="I1802" s="27"/>
      <c r="J1802" s="27"/>
      <c r="K1802" s="27"/>
      <c r="L1802" s="27"/>
      <c r="M1802" s="27"/>
      <c r="N1802" s="16"/>
    </row>
    <row r="1803" spans="1:14" hidden="1" x14ac:dyDescent="0.3">
      <c r="A1803" s="426" t="s">
        <v>3614</v>
      </c>
      <c r="B1803" s="14" t="s">
        <v>3606</v>
      </c>
      <c r="C1803" s="14" t="s">
        <v>424</v>
      </c>
      <c r="D1803" s="14">
        <v>150</v>
      </c>
      <c r="E1803" s="14">
        <v>270</v>
      </c>
      <c r="F1803" s="14">
        <v>1.8</v>
      </c>
      <c r="G1803" s="493">
        <f>Tabla14914[[#This Row],[PPF (µmol/s)]]/Tabla14914[[#This Row],[Power use (W)]]</f>
        <v>1.8</v>
      </c>
      <c r="H1803" s="197"/>
      <c r="I1803" s="197"/>
      <c r="J1803" s="226">
        <v>1.8</v>
      </c>
      <c r="K1803" s="226"/>
      <c r="L1803" s="197"/>
      <c r="M1803" s="197"/>
      <c r="N1803" s="6" t="s">
        <v>3610</v>
      </c>
    </row>
    <row r="1804" spans="1:14" hidden="1" x14ac:dyDescent="0.3">
      <c r="A1804" s="421" t="s">
        <v>3615</v>
      </c>
      <c r="B1804" s="11" t="s">
        <v>3607</v>
      </c>
      <c r="C1804" s="14" t="s">
        <v>424</v>
      </c>
      <c r="D1804" s="11">
        <v>150</v>
      </c>
      <c r="E1804" s="11">
        <v>340</v>
      </c>
      <c r="F1804" s="11">
        <v>2.2000000000000002</v>
      </c>
      <c r="G1804" s="493">
        <f>Tabla14914[[#This Row],[PPF (µmol/s)]]/Tabla14914[[#This Row],[Power use (W)]]</f>
        <v>2.2666666666666666</v>
      </c>
      <c r="H1804" s="197"/>
      <c r="I1804" s="197"/>
      <c r="J1804" s="226"/>
      <c r="K1804" s="226">
        <v>2.2666666666666666</v>
      </c>
      <c r="L1804" s="197"/>
      <c r="M1804" s="197"/>
      <c r="N1804" s="6" t="s">
        <v>3612</v>
      </c>
    </row>
    <row r="1805" spans="1:14" hidden="1" x14ac:dyDescent="0.3">
      <c r="A1805" s="280" t="s">
        <v>2019</v>
      </c>
      <c r="B1805" s="11" t="s">
        <v>3608</v>
      </c>
      <c r="C1805" s="14" t="s">
        <v>424</v>
      </c>
      <c r="D1805" s="11">
        <v>90</v>
      </c>
      <c r="E1805" s="11">
        <v>160</v>
      </c>
      <c r="F1805" s="11">
        <v>1.8</v>
      </c>
      <c r="G1805" s="493">
        <f>Tabla14914[[#This Row],[PPF (µmol/s)]]/Tabla14914[[#This Row],[Power use (W)]]</f>
        <v>1.7777777777777777</v>
      </c>
      <c r="H1805" s="197"/>
      <c r="I1805" s="197"/>
      <c r="J1805" s="226">
        <v>1.7777777777777777</v>
      </c>
      <c r="K1805" s="226"/>
      <c r="L1805" s="197"/>
      <c r="M1805" s="197"/>
      <c r="N1805" s="6" t="s">
        <v>3611</v>
      </c>
    </row>
    <row r="1806" spans="1:14" hidden="1" x14ac:dyDescent="0.3">
      <c r="A1806" s="429"/>
      <c r="B1806" s="13" t="s">
        <v>3609</v>
      </c>
      <c r="C1806" s="26" t="s">
        <v>424</v>
      </c>
      <c r="D1806" s="13">
        <v>90</v>
      </c>
      <c r="E1806" s="13">
        <v>200</v>
      </c>
      <c r="F1806" s="13">
        <v>2.2000000000000002</v>
      </c>
      <c r="G1806" s="493">
        <f>Tabla14914[[#This Row],[PPF (µmol/s)]]/Tabla14914[[#This Row],[Power use (W)]]</f>
        <v>2.2222222222222223</v>
      </c>
      <c r="H1806" s="197"/>
      <c r="I1806" s="197"/>
      <c r="J1806" s="226"/>
      <c r="K1806" s="226">
        <v>2.2222222222222223</v>
      </c>
      <c r="L1806" s="197"/>
      <c r="M1806" s="197"/>
      <c r="N1806" s="114" t="s">
        <v>3613</v>
      </c>
    </row>
  </sheetData>
  <mergeCells count="20">
    <mergeCell ref="F56:F58"/>
    <mergeCell ref="F59:F61"/>
    <mergeCell ref="F62:F64"/>
    <mergeCell ref="F65:F67"/>
    <mergeCell ref="F38:F40"/>
    <mergeCell ref="F41:F43"/>
    <mergeCell ref="F44:F46"/>
    <mergeCell ref="F47:F49"/>
    <mergeCell ref="F50:F52"/>
    <mergeCell ref="F53:F55"/>
    <mergeCell ref="F35:F37"/>
    <mergeCell ref="G2:M2"/>
    <mergeCell ref="F11:F13"/>
    <mergeCell ref="F14:F16"/>
    <mergeCell ref="F17:F19"/>
    <mergeCell ref="F20:F22"/>
    <mergeCell ref="F23:F25"/>
    <mergeCell ref="F26:F28"/>
    <mergeCell ref="F29:F31"/>
    <mergeCell ref="F32:F34"/>
  </mergeCells>
  <hyperlinks>
    <hyperlink ref="A95" r:id="rId1" xr:uid="{00000000-0004-0000-0D00-000000000000}"/>
    <hyperlink ref="A158" r:id="rId2" xr:uid="{00000000-0004-0000-0D00-000001000000}"/>
    <hyperlink ref="A187" r:id="rId3" xr:uid="{00000000-0004-0000-0D00-000002000000}"/>
    <hyperlink ref="A234" r:id="rId4" xr:uid="{00000000-0004-0000-0D00-000003000000}"/>
    <hyperlink ref="A249" r:id="rId5" xr:uid="{00000000-0004-0000-0D00-000004000000}"/>
    <hyperlink ref="A78" r:id="rId6" xr:uid="{00000000-0004-0000-0D00-000005000000}"/>
    <hyperlink ref="A96" r:id="rId7" xr:uid="{00000000-0004-0000-0D00-000006000000}"/>
    <hyperlink ref="A106" r:id="rId8" xr:uid="{00000000-0004-0000-0D00-000007000000}"/>
    <hyperlink ref="A121" r:id="rId9" xr:uid="{00000000-0004-0000-0D00-000008000000}"/>
    <hyperlink ref="A134" r:id="rId10" xr:uid="{00000000-0004-0000-0D00-000009000000}"/>
    <hyperlink ref="A135" r:id="rId11" xr:uid="{00000000-0004-0000-0D00-00000A000000}"/>
    <hyperlink ref="A139" r:id="rId12" xr:uid="{00000000-0004-0000-0D00-00000B000000}"/>
    <hyperlink ref="A140" r:id="rId13" xr:uid="{00000000-0004-0000-0D00-00000C000000}"/>
    <hyperlink ref="A157" r:id="rId14" xr:uid="{00000000-0004-0000-0D00-00000D000000}"/>
    <hyperlink ref="A173" r:id="rId15" location="HorticultureLight" xr:uid="{00000000-0004-0000-0D00-00000E000000}"/>
    <hyperlink ref="A174" r:id="rId16" xr:uid="{00000000-0004-0000-0D00-00000F000000}"/>
    <hyperlink ref="A179" r:id="rId17" xr:uid="{00000000-0004-0000-0D00-000010000000}"/>
    <hyperlink ref="A186" r:id="rId18" xr:uid="{00000000-0004-0000-0D00-000011000000}"/>
    <hyperlink ref="A180" r:id="rId19" xr:uid="{00000000-0004-0000-0D00-000012000000}"/>
    <hyperlink ref="A215" r:id="rId20" xr:uid="{00000000-0004-0000-0D00-000013000000}"/>
    <hyperlink ref="A241" r:id="rId21" xr:uid="{00000000-0004-0000-0D00-000014000000}"/>
    <hyperlink ref="A248" r:id="rId22" xr:uid="{00000000-0004-0000-0D00-000015000000}"/>
    <hyperlink ref="A257" r:id="rId23" xr:uid="{00000000-0004-0000-0D00-000016000000}"/>
    <hyperlink ref="A271" r:id="rId24" xr:uid="{00000000-0004-0000-0D00-000017000000}"/>
    <hyperlink ref="A280" r:id="rId25" xr:uid="{00000000-0004-0000-0D00-000018000000}"/>
    <hyperlink ref="A285" r:id="rId26" xr:uid="{00000000-0004-0000-0D00-000019000000}"/>
    <hyperlink ref="A302" r:id="rId27" xr:uid="{00000000-0004-0000-0D00-00001A000000}"/>
    <hyperlink ref="A330" r:id="rId28" xr:uid="{00000000-0004-0000-0D00-00001B000000}"/>
    <hyperlink ref="A329" r:id="rId29" xr:uid="{00000000-0004-0000-0D00-00001C000000}"/>
    <hyperlink ref="A169" r:id="rId30" xr:uid="{00000000-0004-0000-0D00-00001D000000}"/>
    <hyperlink ref="A165" r:id="rId31" xr:uid="{00000000-0004-0000-0D00-00001E000000}"/>
    <hyperlink ref="A166" r:id="rId32" xr:uid="{00000000-0004-0000-0D00-00001F000000}"/>
    <hyperlink ref="A359" r:id="rId33" xr:uid="{00000000-0004-0000-0D00-000020000000}"/>
    <hyperlink ref="A408" r:id="rId34" xr:uid="{00000000-0004-0000-0D00-000021000000}"/>
    <hyperlink ref="A409" r:id="rId35" xr:uid="{00000000-0004-0000-0D00-000022000000}"/>
    <hyperlink ref="A422" r:id="rId36" xr:uid="{00000000-0004-0000-0D00-000023000000}"/>
    <hyperlink ref="A445" r:id="rId37" xr:uid="{00000000-0004-0000-0D00-000024000000}"/>
    <hyperlink ref="A455" r:id="rId38" xr:uid="{00000000-0004-0000-0D00-000025000000}"/>
    <hyperlink ref="A456" r:id="rId39" xr:uid="{00000000-0004-0000-0D00-000026000000}"/>
    <hyperlink ref="A481" r:id="rId40" xr:uid="{00000000-0004-0000-0D00-000027000000}"/>
    <hyperlink ref="A482" r:id="rId41" xr:uid="{00000000-0004-0000-0D00-000028000000}"/>
    <hyperlink ref="A485" r:id="rId42" xr:uid="{00000000-0004-0000-0D00-000029000000}"/>
    <hyperlink ref="A486" r:id="rId43" xr:uid="{00000000-0004-0000-0D00-00002A000000}"/>
    <hyperlink ref="A492" r:id="rId44" xr:uid="{00000000-0004-0000-0D00-00002B000000}"/>
    <hyperlink ref="A556" r:id="rId45" xr:uid="{00000000-0004-0000-0D00-00002C000000}"/>
    <hyperlink ref="A557" r:id="rId46" xr:uid="{00000000-0004-0000-0D00-00002D000000}"/>
    <hyperlink ref="A573" r:id="rId47" xr:uid="{00000000-0004-0000-0D00-00002E000000}"/>
    <hyperlink ref="A604" r:id="rId48" xr:uid="{00000000-0004-0000-0D00-00002F000000}"/>
    <hyperlink ref="A605" r:id="rId49" xr:uid="{00000000-0004-0000-0D00-000030000000}"/>
    <hyperlink ref="A625" r:id="rId50" xr:uid="{00000000-0004-0000-0D00-000031000000}"/>
    <hyperlink ref="A626" r:id="rId51" xr:uid="{00000000-0004-0000-0D00-000032000000}"/>
    <hyperlink ref="A631" r:id="rId52" xr:uid="{00000000-0004-0000-0D00-000033000000}"/>
    <hyperlink ref="A638" r:id="rId53" xr:uid="{00000000-0004-0000-0D00-000034000000}"/>
    <hyperlink ref="A672" r:id="rId54" xr:uid="{00000000-0004-0000-0D00-000035000000}"/>
    <hyperlink ref="A676" r:id="rId55" xr:uid="{00000000-0004-0000-0D00-000036000000}"/>
    <hyperlink ref="A680" r:id="rId56" xr:uid="{00000000-0004-0000-0D00-000037000000}"/>
    <hyperlink ref="A681" r:id="rId57" xr:uid="{00000000-0004-0000-0D00-000038000000}"/>
    <hyperlink ref="A684" r:id="rId58" xr:uid="{00000000-0004-0000-0D00-000039000000}"/>
    <hyperlink ref="A685" r:id="rId59" xr:uid="{00000000-0004-0000-0D00-00003A000000}"/>
    <hyperlink ref="A713" r:id="rId60" xr:uid="{00000000-0004-0000-0D00-00003B000000}"/>
    <hyperlink ref="A749" r:id="rId61" xr:uid="{00000000-0004-0000-0D00-00003C000000}"/>
    <hyperlink ref="A763" r:id="rId62" xr:uid="{00000000-0004-0000-0D00-00003D000000}"/>
    <hyperlink ref="A767" r:id="rId63" xr:uid="{00000000-0004-0000-0D00-00003E000000}"/>
    <hyperlink ref="A783" r:id="rId64" xr:uid="{00000000-0004-0000-0D00-00003F000000}"/>
    <hyperlink ref="A350" r:id="rId65" xr:uid="{00000000-0004-0000-0D00-000040000000}"/>
    <hyperlink ref="A351" r:id="rId66" xr:uid="{00000000-0004-0000-0D00-000041000000}"/>
    <hyperlink ref="A355" r:id="rId67" xr:uid="{00000000-0004-0000-0D00-000042000000}"/>
    <hyperlink ref="A383" r:id="rId68" xr:uid="{00000000-0004-0000-0D00-000043000000}"/>
    <hyperlink ref="A448" r:id="rId69" xr:uid="{00000000-0004-0000-0D00-000044000000}"/>
    <hyperlink ref="A451" r:id="rId70" xr:uid="{00000000-0004-0000-0D00-000045000000}"/>
    <hyperlink ref="A688" r:id="rId71" xr:uid="{00000000-0004-0000-0D00-000046000000}"/>
    <hyperlink ref="A784" r:id="rId72" xr:uid="{00000000-0004-0000-0D00-000047000000}"/>
    <hyperlink ref="A788" r:id="rId73" xr:uid="{00000000-0004-0000-0D00-000048000000}"/>
    <hyperlink ref="A161" r:id="rId74" xr:uid="{00000000-0004-0000-0D00-000049000000}"/>
    <hyperlink ref="A814" r:id="rId75" xr:uid="{00000000-0004-0000-0D00-00004A000000}"/>
    <hyperlink ref="A841" r:id="rId76" xr:uid="{00000000-0004-0000-0D00-00004B000000}"/>
    <hyperlink ref="A868" r:id="rId77" xr:uid="{00000000-0004-0000-0D00-00004C000000}"/>
    <hyperlink ref="A873" r:id="rId78" xr:uid="{00000000-0004-0000-0D00-00004D000000}"/>
    <hyperlink ref="A829" r:id="rId79" xr:uid="{00000000-0004-0000-0D00-00004E000000}"/>
    <hyperlink ref="A807" r:id="rId80" xr:uid="{00000000-0004-0000-0D00-00004F000000}"/>
    <hyperlink ref="A811" r:id="rId81" xr:uid="{00000000-0004-0000-0D00-000050000000}"/>
    <hyperlink ref="A821" r:id="rId82" xr:uid="{00000000-0004-0000-0D00-000051000000}"/>
    <hyperlink ref="A864" r:id="rId83" xr:uid="{00000000-0004-0000-0D00-000052000000}"/>
    <hyperlink ref="A897" r:id="rId84" xr:uid="{00000000-0004-0000-0D00-000053000000}"/>
    <hyperlink ref="A886" r:id="rId85" location="products" xr:uid="{00000000-0004-0000-0D00-000054000000}"/>
    <hyperlink ref="A904" r:id="rId86" xr:uid="{00000000-0004-0000-0D00-000055000000}"/>
    <hyperlink ref="A915" r:id="rId87" xr:uid="{00000000-0004-0000-0D00-000056000000}"/>
    <hyperlink ref="A922" r:id="rId88" xr:uid="{00000000-0004-0000-0D00-000057000000}"/>
    <hyperlink ref="A926" r:id="rId89" xr:uid="{00000000-0004-0000-0D00-000058000000}"/>
    <hyperlink ref="A930" r:id="rId90" xr:uid="{00000000-0004-0000-0D00-000059000000}"/>
    <hyperlink ref="A908" r:id="rId91" xr:uid="{00000000-0004-0000-0D00-00005A000000}"/>
    <hyperlink ref="A879" r:id="rId92" xr:uid="{00000000-0004-0000-0D00-00005B000000}"/>
    <hyperlink ref="A940" r:id="rId93" xr:uid="{00000000-0004-0000-0D00-00005C000000}"/>
    <hyperlink ref="A950" r:id="rId94" xr:uid="{00000000-0004-0000-0D00-00005D000000}"/>
    <hyperlink ref="A972" r:id="rId95" xr:uid="{00000000-0004-0000-0D00-00005E000000}"/>
    <hyperlink ref="A977" r:id="rId96" xr:uid="{00000000-0004-0000-0D00-00005F000000}"/>
    <hyperlink ref="A1008" r:id="rId97" xr:uid="{00000000-0004-0000-0D00-000060000000}"/>
    <hyperlink ref="A1037" r:id="rId98" xr:uid="{00000000-0004-0000-0D00-000061000000}"/>
    <hyperlink ref="A1060" r:id="rId99" xr:uid="{00000000-0004-0000-0D00-000062000000}"/>
    <hyperlink ref="A1068" r:id="rId100" xr:uid="{00000000-0004-0000-0D00-000063000000}"/>
    <hyperlink ref="A1069" r:id="rId101" xr:uid="{00000000-0004-0000-0D00-000064000000}"/>
    <hyperlink ref="A1073" r:id="rId102" xr:uid="{00000000-0004-0000-0D00-000065000000}"/>
    <hyperlink ref="A1074" r:id="rId103" location="company-tab" xr:uid="{00000000-0004-0000-0D00-000066000000}"/>
    <hyperlink ref="A1083" r:id="rId104" xr:uid="{00000000-0004-0000-0D00-000067000000}"/>
    <hyperlink ref="A1117" r:id="rId105" xr:uid="{00000000-0004-0000-0D00-000068000000}"/>
    <hyperlink ref="A1130" r:id="rId106" xr:uid="{00000000-0004-0000-0D00-000069000000}"/>
    <hyperlink ref="A1136" r:id="rId107" xr:uid="{00000000-0004-0000-0D00-00006A000000}"/>
    <hyperlink ref="A1141" r:id="rId108" xr:uid="{00000000-0004-0000-0D00-00006B000000}"/>
    <hyperlink ref="A1145" r:id="rId109" xr:uid="{00000000-0004-0000-0D00-00006C000000}"/>
    <hyperlink ref="A1175" r:id="rId110" xr:uid="{00000000-0004-0000-0D00-00006D000000}"/>
    <hyperlink ref="A1188" r:id="rId111" xr:uid="{00000000-0004-0000-0D00-00006E000000}"/>
    <hyperlink ref="A1192" r:id="rId112" xr:uid="{00000000-0004-0000-0D00-00006F000000}"/>
    <hyperlink ref="A1203" r:id="rId113" xr:uid="{00000000-0004-0000-0D00-000070000000}"/>
    <hyperlink ref="A1207" r:id="rId114" xr:uid="{00000000-0004-0000-0D00-000071000000}"/>
    <hyperlink ref="A1208" r:id="rId115" xr:uid="{00000000-0004-0000-0D00-000072000000}"/>
    <hyperlink ref="A1213" r:id="rId116" xr:uid="{00000000-0004-0000-0D00-000073000000}"/>
    <hyperlink ref="A1239" r:id="rId117" xr:uid="{00000000-0004-0000-0D00-000074000000}"/>
    <hyperlink ref="A1048" r:id="rId118" xr:uid="{00000000-0004-0000-0D00-000075000000}"/>
    <hyperlink ref="A1033" r:id="rId119" xr:uid="{00000000-0004-0000-0D00-000076000000}"/>
    <hyperlink ref="A1043" r:id="rId120" xr:uid="{00000000-0004-0000-0D00-000077000000}"/>
    <hyperlink ref="A1053" r:id="rId121" xr:uid="{00000000-0004-0000-0D00-000078000000}"/>
    <hyperlink ref="A1064" r:id="rId122" xr:uid="{00000000-0004-0000-0D00-000079000000}"/>
    <hyperlink ref="A1087" r:id="rId123" xr:uid="{00000000-0004-0000-0D00-00007A000000}"/>
    <hyperlink ref="A1092" r:id="rId124" xr:uid="{00000000-0004-0000-0D00-00007B000000}"/>
    <hyperlink ref="A1160" r:id="rId125" xr:uid="{00000000-0004-0000-0D00-00007C000000}"/>
    <hyperlink ref="A1235" r:id="rId126" xr:uid="{00000000-0004-0000-0D00-00007D000000}"/>
    <hyperlink ref="A1246" r:id="rId127" xr:uid="{00000000-0004-0000-0D00-00007E000000}"/>
    <hyperlink ref="A756" r:id="rId128" xr:uid="{00000000-0004-0000-0D00-00007F000000}"/>
    <hyperlink ref="A1277" r:id="rId129" xr:uid="{00000000-0004-0000-0D00-000080000000}"/>
    <hyperlink ref="A1273" r:id="rId130" xr:uid="{00000000-0004-0000-0D00-000081000000}"/>
    <hyperlink ref="A1289" r:id="rId131" xr:uid="{00000000-0004-0000-0D00-000082000000}"/>
    <hyperlink ref="A1317" r:id="rId132" xr:uid="{00000000-0004-0000-0D00-000083000000}"/>
    <hyperlink ref="A1328" r:id="rId133" xr:uid="{00000000-0004-0000-0D00-000084000000}"/>
    <hyperlink ref="A1347" r:id="rId134" xr:uid="{00000000-0004-0000-0D00-000085000000}"/>
    <hyperlink ref="A1379" r:id="rId135" xr:uid="{00000000-0004-0000-0D00-000086000000}"/>
    <hyperlink ref="A1383" r:id="rId136" xr:uid="{00000000-0004-0000-0D00-000087000000}"/>
    <hyperlink ref="A1384" r:id="rId137" xr:uid="{00000000-0004-0000-0D00-000088000000}"/>
    <hyperlink ref="A1388" r:id="rId138" xr:uid="{00000000-0004-0000-0D00-000089000000}"/>
    <hyperlink ref="A1389" r:id="rId139" xr:uid="{00000000-0004-0000-0D00-00008A000000}"/>
    <hyperlink ref="A1409" r:id="rId140" xr:uid="{00000000-0004-0000-0D00-00008B000000}"/>
    <hyperlink ref="A1416" r:id="rId141" xr:uid="{00000000-0004-0000-0D00-00008C000000}"/>
    <hyperlink ref="A1435" r:id="rId142" xr:uid="{00000000-0004-0000-0D00-00008D000000}"/>
    <hyperlink ref="A1447" r:id="rId143" xr:uid="{00000000-0004-0000-0D00-00008E000000}"/>
    <hyperlink ref="A1454" r:id="rId144" xr:uid="{00000000-0004-0000-0D00-00008F000000}"/>
    <hyperlink ref="A1465" r:id="rId145" xr:uid="{00000000-0004-0000-0D00-000090000000}"/>
    <hyperlink ref="A1495" r:id="rId146" xr:uid="{00000000-0004-0000-0D00-000091000000}"/>
    <hyperlink ref="A1500" r:id="rId147" xr:uid="{00000000-0004-0000-0D00-000092000000}"/>
    <hyperlink ref="A1536" r:id="rId148" xr:uid="{00000000-0004-0000-0D00-000093000000}"/>
    <hyperlink ref="A1535" r:id="rId149" xr:uid="{00000000-0004-0000-0D00-000094000000}"/>
    <hyperlink ref="A1539" r:id="rId150" xr:uid="{00000000-0004-0000-0D00-000095000000}"/>
    <hyperlink ref="A1543" r:id="rId151" xr:uid="{00000000-0004-0000-0D00-000096000000}"/>
    <hyperlink ref="A1552" r:id="rId152" xr:uid="{00000000-0004-0000-0D00-000097000000}"/>
    <hyperlink ref="A1573" r:id="rId153" xr:uid="{00000000-0004-0000-0D00-000098000000}"/>
    <hyperlink ref="A1580" r:id="rId154" xr:uid="{00000000-0004-0000-0D00-000099000000}"/>
    <hyperlink ref="A1591" r:id="rId155" xr:uid="{00000000-0004-0000-0D00-00009A000000}"/>
    <hyperlink ref="A1595" r:id="rId156" xr:uid="{00000000-0004-0000-0D00-00009B000000}"/>
    <hyperlink ref="A1251" r:id="rId157" xr:uid="{00000000-0004-0000-0D00-00009C000000}"/>
    <hyperlink ref="A1600" r:id="rId158" xr:uid="{00000000-0004-0000-0D00-00009D000000}"/>
    <hyperlink ref="A1604" r:id="rId159" xr:uid="{00000000-0004-0000-0D00-00009E000000}"/>
    <hyperlink ref="A1605" r:id="rId160" xr:uid="{00000000-0004-0000-0D00-00009F000000}"/>
    <hyperlink ref="A1609" r:id="rId161" xr:uid="{00000000-0004-0000-0D00-0000A0000000}"/>
    <hyperlink ref="A1620" r:id="rId162" xr:uid="{00000000-0004-0000-0D00-0000A1000000}"/>
    <hyperlink ref="A1629" r:id="rId163" xr:uid="{00000000-0004-0000-0D00-0000A2000000}"/>
    <hyperlink ref="A1636" r:id="rId164" xr:uid="{00000000-0004-0000-0D00-0000A3000000}"/>
    <hyperlink ref="A1653" r:id="rId165" xr:uid="{00000000-0004-0000-0D00-0000A4000000}"/>
    <hyperlink ref="A1657" r:id="rId166" location="productos" xr:uid="{00000000-0004-0000-0D00-0000A5000000}"/>
    <hyperlink ref="A1666" r:id="rId167" xr:uid="{00000000-0004-0000-0D00-0000A6000000}"/>
    <hyperlink ref="A1698" r:id="rId168" xr:uid="{00000000-0004-0000-0D00-0000A7000000}"/>
    <hyperlink ref="A1703" r:id="rId169" xr:uid="{00000000-0004-0000-0D00-0000A8000000}"/>
    <hyperlink ref="A1750" r:id="rId170" xr:uid="{00000000-0004-0000-0D00-0000A9000000}"/>
    <hyperlink ref="A1755" r:id="rId171" xr:uid="{00000000-0004-0000-0D00-0000AA000000}"/>
    <hyperlink ref="A1759" r:id="rId172" xr:uid="{00000000-0004-0000-0D00-0000AB000000}"/>
    <hyperlink ref="A1774" r:id="rId173" xr:uid="{00000000-0004-0000-0D00-0000AC000000}"/>
    <hyperlink ref="A1776" r:id="rId174" xr:uid="{00000000-0004-0000-0D00-0000AD000000}"/>
    <hyperlink ref="A1310" r:id="rId175" xr:uid="{00000000-0004-0000-0D00-0000AE000000}"/>
    <hyperlink ref="A1327" r:id="rId176" xr:uid="{00000000-0004-0000-0D00-0000AF000000}"/>
    <hyperlink ref="A1346" r:id="rId177" xr:uid="{00000000-0004-0000-0D00-0000B0000000}"/>
    <hyperlink ref="A1352" r:id="rId178" xr:uid="{00000000-0004-0000-0D00-0000B1000000}"/>
    <hyperlink ref="A1358" r:id="rId179" xr:uid="{00000000-0004-0000-0D00-0000B2000000}"/>
    <hyperlink ref="A1365" r:id="rId180" xr:uid="{00000000-0004-0000-0D00-0000B3000000}"/>
    <hyperlink ref="A1375" r:id="rId181" xr:uid="{00000000-0004-0000-0D00-0000B4000000}"/>
    <hyperlink ref="A1426" r:id="rId182" xr:uid="{00000000-0004-0000-0D00-0000B5000000}"/>
    <hyperlink ref="A1439" r:id="rId183" xr:uid="{00000000-0004-0000-0D00-0000B6000000}"/>
    <hyperlink ref="A1443" r:id="rId184" xr:uid="{00000000-0004-0000-0D00-0000B7000000}"/>
    <hyperlink ref="A1461" r:id="rId185" xr:uid="{00000000-0004-0000-0D00-0000B8000000}"/>
    <hyperlink ref="A1469" r:id="rId186" xr:uid="{00000000-0004-0000-0D00-0000B9000000}"/>
    <hyperlink ref="A1485" r:id="rId187" xr:uid="{00000000-0004-0000-0D00-0000BA000000}"/>
    <hyperlink ref="A1490" r:id="rId188" xr:uid="{00000000-0004-0000-0D00-0000BB000000}"/>
    <hyperlink ref="A1504" r:id="rId189" xr:uid="{00000000-0004-0000-0D00-0000BC000000}"/>
    <hyperlink ref="A1550" r:id="rId190" xr:uid="{00000000-0004-0000-0D00-0000BD000000}"/>
    <hyperlink ref="A1568" r:id="rId191" xr:uid="{00000000-0004-0000-0D00-0000BE000000}"/>
    <hyperlink ref="A1645" r:id="rId192" xr:uid="{00000000-0004-0000-0D00-0000BF000000}"/>
    <hyperlink ref="A1661" r:id="rId193" xr:uid="{00000000-0004-0000-0D00-0000C0000000}"/>
    <hyperlink ref="A1693" r:id="rId194" xr:uid="{00000000-0004-0000-0D00-0000C1000000}"/>
    <hyperlink ref="A1781" r:id="rId195" xr:uid="{00000000-0004-0000-0D00-0000C2000000}"/>
    <hyperlink ref="A1787" r:id="rId196" xr:uid="{00000000-0004-0000-0D00-0000C3000000}"/>
    <hyperlink ref="A1795" r:id="rId197" xr:uid="{00000000-0004-0000-0D00-0000C4000000}"/>
    <hyperlink ref="A1799" r:id="rId198" xr:uid="{00000000-0004-0000-0D00-0000C5000000}"/>
    <hyperlink ref="A1803" r:id="rId199" xr:uid="{00000000-0004-0000-0D00-0000C6000000}"/>
    <hyperlink ref="N1327" r:id="rId200" display="http://www.sunritek.com/content/Spectrum/6.html" xr:uid="{00000000-0004-0000-0D00-0000C7000000}"/>
    <hyperlink ref="S311" r:id="rId201" xr:uid="{00000000-0004-0000-0D00-0000C8000000}"/>
    <hyperlink ref="S301" r:id="rId202" xr:uid="{00000000-0004-0000-0D00-0000C9000000}"/>
    <hyperlink ref="S289" r:id="rId203" xr:uid="{00000000-0004-0000-0D00-0000CA000000}"/>
    <hyperlink ref="S283" r:id="rId204" xr:uid="{00000000-0004-0000-0D00-0000CB000000}"/>
    <hyperlink ref="S280" r:id="rId205" xr:uid="{00000000-0004-0000-0D00-0000CC000000}"/>
    <hyperlink ref="S282" r:id="rId206" xr:uid="{00000000-0004-0000-0D00-0000CD000000}"/>
    <hyperlink ref="S268" r:id="rId207" xr:uid="{00000000-0004-0000-0D00-0000CE000000}"/>
    <hyperlink ref="S258" r:id="rId208" xr:uid="{00000000-0004-0000-0D00-0000CF000000}"/>
    <hyperlink ref="S252" r:id="rId209" xr:uid="{00000000-0004-0000-0D00-0000D0000000}"/>
    <hyperlink ref="S243" r:id="rId210" xr:uid="{00000000-0004-0000-0D00-0000D1000000}"/>
    <hyperlink ref="S229" r:id="rId211" xr:uid="{00000000-0004-0000-0D00-0000D2000000}"/>
    <hyperlink ref="S219" r:id="rId212" xr:uid="{00000000-0004-0000-0D00-0000D3000000}"/>
    <hyperlink ref="S208" r:id="rId213" xr:uid="{00000000-0004-0000-0D00-0000D4000000}"/>
    <hyperlink ref="S204" r:id="rId214" xr:uid="{00000000-0004-0000-0D00-0000D5000000}"/>
    <hyperlink ref="S196" r:id="rId215" location="company-tab" xr:uid="{00000000-0004-0000-0D00-0000D6000000}"/>
    <hyperlink ref="S195" r:id="rId216" xr:uid="{00000000-0004-0000-0D00-0000D7000000}"/>
    <hyperlink ref="S193" r:id="rId217" xr:uid="{00000000-0004-0000-0D00-0000D8000000}"/>
    <hyperlink ref="S192" r:id="rId218" xr:uid="{00000000-0004-0000-0D00-0000D9000000}"/>
    <hyperlink ref="S190" r:id="rId219" xr:uid="{00000000-0004-0000-0D00-0000DA000000}"/>
    <hyperlink ref="S186" r:id="rId220" xr:uid="{00000000-0004-0000-0D00-0000DB000000}"/>
    <hyperlink ref="S172" r:id="rId221" xr:uid="{00000000-0004-0000-0D00-0000DC000000}"/>
    <hyperlink ref="S171" r:id="rId222" xr:uid="{00000000-0004-0000-0D00-0000DD000000}"/>
    <hyperlink ref="S166" r:id="rId223" xr:uid="{00000000-0004-0000-0D00-0000DE000000}"/>
    <hyperlink ref="S158" r:id="rId224" xr:uid="{00000000-0004-0000-0D00-0000DF000000}"/>
    <hyperlink ref="S153" r:id="rId225" xr:uid="{00000000-0004-0000-0D00-0000E0000000}"/>
    <hyperlink ref="S144" r:id="rId226" xr:uid="{00000000-0004-0000-0D00-0000E1000000}"/>
    <hyperlink ref="S141" r:id="rId227" xr:uid="{00000000-0004-0000-0D00-0000E2000000}"/>
    <hyperlink ref="S132" r:id="rId228" xr:uid="{00000000-0004-0000-0D00-0000E3000000}"/>
    <hyperlink ref="S126" r:id="rId229" xr:uid="{00000000-0004-0000-0D00-0000E4000000}"/>
    <hyperlink ref="S107" r:id="rId230" xr:uid="{00000000-0004-0000-0D00-0000E5000000}"/>
    <hyperlink ref="S102" r:id="rId231" xr:uid="{00000000-0004-0000-0D00-0000E6000000}"/>
    <hyperlink ref="S101" r:id="rId232" xr:uid="{00000000-0004-0000-0D00-0000E7000000}"/>
    <hyperlink ref="S97" r:id="rId233" xr:uid="{00000000-0004-0000-0D00-0000E8000000}"/>
    <hyperlink ref="S92" r:id="rId234" xr:uid="{00000000-0004-0000-0D00-0000E9000000}"/>
    <hyperlink ref="S91" r:id="rId235" xr:uid="{00000000-0004-0000-0D00-0000EA000000}"/>
    <hyperlink ref="S81" r:id="rId236" xr:uid="{00000000-0004-0000-0D00-0000EB000000}"/>
    <hyperlink ref="S78" r:id="rId237" xr:uid="{00000000-0004-0000-0D00-0000EC000000}"/>
    <hyperlink ref="S77" r:id="rId238" xr:uid="{00000000-0004-0000-0D00-0000ED000000}"/>
    <hyperlink ref="S323" r:id="rId239" xr:uid="{00000000-0004-0000-0D00-0000EE000000}"/>
    <hyperlink ref="S327" r:id="rId240" xr:uid="{00000000-0004-0000-0D00-0000EF000000}"/>
    <hyperlink ref="S348" r:id="rId241" xr:uid="{00000000-0004-0000-0D00-0000F0000000}"/>
    <hyperlink ref="S349" r:id="rId242" xr:uid="{00000000-0004-0000-0D00-0000F1000000}"/>
    <hyperlink ref="S354" r:id="rId243" xr:uid="{00000000-0004-0000-0D00-0000F2000000}"/>
    <hyperlink ref="S361" r:id="rId244" xr:uid="{00000000-0004-0000-0D00-0000F3000000}"/>
    <hyperlink ref="S376" r:id="rId245" xr:uid="{00000000-0004-0000-0D00-0000F4000000}"/>
    <hyperlink ref="S405" r:id="rId246" xr:uid="{00000000-0004-0000-0D00-0000F5000000}"/>
    <hyperlink ref="S420" r:id="rId247" xr:uid="{00000000-0004-0000-0D00-0000F6000000}"/>
    <hyperlink ref="S429" r:id="rId248" xr:uid="{00000000-0004-0000-0D00-0000F7000000}"/>
    <hyperlink ref="S514" r:id="rId249" xr:uid="{00000000-0004-0000-0D00-0000F8000000}"/>
    <hyperlink ref="S513" r:id="rId250" xr:uid="{00000000-0004-0000-0D00-0000F9000000}"/>
    <hyperlink ref="S534" r:id="rId251" xr:uid="{00000000-0004-0000-0D00-0000FA000000}"/>
    <hyperlink ref="S546" r:id="rId252" xr:uid="{00000000-0004-0000-0D00-0000FB000000}"/>
    <hyperlink ref="S558" r:id="rId253" xr:uid="{00000000-0004-0000-0D00-0000FC000000}"/>
    <hyperlink ref="S559" r:id="rId254" xr:uid="{00000000-0004-0000-0D00-0000FD000000}"/>
    <hyperlink ref="S564" r:id="rId255" xr:uid="{00000000-0004-0000-0D00-0000FE000000}"/>
    <hyperlink ref="S652" r:id="rId256" xr:uid="{00000000-0004-0000-0D00-0000FF000000}"/>
    <hyperlink ref="S659" r:id="rId257" xr:uid="{00000000-0004-0000-0D00-000000010000}"/>
    <hyperlink ref="S709" r:id="rId258" xr:uid="{00000000-0004-0000-0D00-000001010000}"/>
    <hyperlink ref="S724" r:id="rId259" xr:uid="{00000000-0004-0000-0D00-000002010000}"/>
    <hyperlink ref="S740" r:id="rId260" xr:uid="{00000000-0004-0000-0D00-000003010000}"/>
    <hyperlink ref="S739" r:id="rId261" xr:uid="{00000000-0004-0000-0D00-000004010000}"/>
    <hyperlink ref="S743" r:id="rId262" xr:uid="{00000000-0004-0000-0D00-000005010000}"/>
    <hyperlink ref="S749" r:id="rId263" xr:uid="{00000000-0004-0000-0D00-000006010000}"/>
    <hyperlink ref="S770" r:id="rId264" xr:uid="{00000000-0004-0000-0D00-000007010000}"/>
    <hyperlink ref="S813" r:id="rId265" xr:uid="{00000000-0004-0000-0D00-000008010000}"/>
    <hyperlink ref="S814" r:id="rId266" xr:uid="{00000000-0004-0000-0D00-000009010000}"/>
    <hyperlink ref="S816" r:id="rId267" xr:uid="{00000000-0004-0000-0D00-00000A010000}"/>
    <hyperlink ref="S826" r:id="rId268" xr:uid="{00000000-0004-0000-0D00-00000B010000}"/>
    <hyperlink ref="S827" r:id="rId269" xr:uid="{00000000-0004-0000-0D00-00000C010000}"/>
    <hyperlink ref="S828" r:id="rId270" xr:uid="{00000000-0004-0000-0D00-00000D010000}"/>
    <hyperlink ref="S831" r:id="rId271" xr:uid="{00000000-0004-0000-0D00-00000E010000}"/>
    <hyperlink ref="S834" r:id="rId272" xr:uid="{00000000-0004-0000-0D00-00000F010000}"/>
    <hyperlink ref="S835" r:id="rId273" xr:uid="{00000000-0004-0000-0D00-000010010000}"/>
    <hyperlink ref="S839" r:id="rId274" xr:uid="{00000000-0004-0000-0D00-000011010000}"/>
    <hyperlink ref="S846" r:id="rId275" xr:uid="{00000000-0004-0000-0D00-000012010000}"/>
    <hyperlink ref="S849" r:id="rId276" xr:uid="{00000000-0004-0000-0D00-000013010000}"/>
    <hyperlink ref="S859" r:id="rId277" xr:uid="{00000000-0004-0000-0D00-000014010000}"/>
    <hyperlink ref="S867" r:id="rId278" xr:uid="{00000000-0004-0000-0D00-000015010000}"/>
    <hyperlink ref="S870" r:id="rId279" xr:uid="{00000000-0004-0000-0D00-000016010000}"/>
    <hyperlink ref="S874" r:id="rId280" xr:uid="{00000000-0004-0000-0D00-000017010000}"/>
    <hyperlink ref="S875" r:id="rId281" xr:uid="{00000000-0004-0000-0D00-000018010000}"/>
    <hyperlink ref="S877" r:id="rId282" xr:uid="{00000000-0004-0000-0D00-000019010000}"/>
    <hyperlink ref="S886" r:id="rId283" xr:uid="{00000000-0004-0000-0D00-00001A010000}"/>
    <hyperlink ref="S889" r:id="rId284" xr:uid="{00000000-0004-0000-0D00-00001B010000}"/>
    <hyperlink ref="S890" r:id="rId285" xr:uid="{00000000-0004-0000-0D00-00001C010000}"/>
    <hyperlink ref="S896" r:id="rId286" xr:uid="{00000000-0004-0000-0D00-00001D010000}"/>
    <hyperlink ref="S897" r:id="rId287" xr:uid="{00000000-0004-0000-0D00-00001E010000}"/>
    <hyperlink ref="S898" r:id="rId288" xr:uid="{00000000-0004-0000-0D00-00001F010000}"/>
    <hyperlink ref="S899" r:id="rId289" xr:uid="{00000000-0004-0000-0D00-000020010000}"/>
    <hyperlink ref="S901" r:id="rId290" xr:uid="{00000000-0004-0000-0D00-000021010000}"/>
    <hyperlink ref="S919" r:id="rId291" xr:uid="{00000000-0004-0000-0D00-000022010000}"/>
    <hyperlink ref="S918" r:id="rId292" xr:uid="{00000000-0004-0000-0D00-000023010000}"/>
    <hyperlink ref="S952" r:id="rId293" xr:uid="{00000000-0004-0000-0D00-000024010000}"/>
    <hyperlink ref="S954" r:id="rId294" xr:uid="{00000000-0004-0000-0D00-000025010000}"/>
    <hyperlink ref="S956" r:id="rId295" xr:uid="{00000000-0004-0000-0D00-000026010000}"/>
    <hyperlink ref="S959" r:id="rId296" xr:uid="{00000000-0004-0000-0D00-000027010000}"/>
    <hyperlink ref="S960" r:id="rId297" xr:uid="{00000000-0004-0000-0D00-000028010000}"/>
    <hyperlink ref="S964" r:id="rId298" xr:uid="{00000000-0004-0000-0D00-000029010000}"/>
    <hyperlink ref="S966" r:id="rId299" xr:uid="{00000000-0004-0000-0D00-00002A010000}"/>
    <hyperlink ref="S969" r:id="rId300" xr:uid="{00000000-0004-0000-0D00-00002B010000}"/>
    <hyperlink ref="S973" r:id="rId301" xr:uid="{00000000-0004-0000-0D00-00002C010000}"/>
    <hyperlink ref="S981" r:id="rId302" xr:uid="{00000000-0004-0000-0D00-00002D010000}"/>
    <hyperlink ref="S996" r:id="rId303" xr:uid="{00000000-0004-0000-0D00-00002E010000}"/>
    <hyperlink ref="S1001" r:id="rId304" xr:uid="{00000000-0004-0000-0D00-00002F010000}"/>
    <hyperlink ref="S1026" r:id="rId305" xr:uid="{00000000-0004-0000-0D00-000030010000}"/>
    <hyperlink ref="S1028" r:id="rId306" xr:uid="{00000000-0004-0000-0D00-000031010000}"/>
    <hyperlink ref="S1036" r:id="rId307" xr:uid="{00000000-0004-0000-0D00-000032010000}"/>
    <hyperlink ref="S1043" r:id="rId308" xr:uid="{00000000-0004-0000-0D00-000033010000}"/>
    <hyperlink ref="S1055" r:id="rId309" xr:uid="{00000000-0004-0000-0D00-000034010000}"/>
    <hyperlink ref="S1058" r:id="rId310" xr:uid="{00000000-0004-0000-0D00-000035010000}"/>
    <hyperlink ref="S1063" r:id="rId311" xr:uid="{00000000-0004-0000-0D00-000036010000}"/>
    <hyperlink ref="S1064" r:id="rId312" xr:uid="{00000000-0004-0000-0D00-000037010000}"/>
    <hyperlink ref="S1072" r:id="rId313" xr:uid="{00000000-0004-0000-0D00-000038010000}"/>
    <hyperlink ref="S1080" r:id="rId314" location="productos" xr:uid="{00000000-0004-0000-0D00-000039010000}"/>
    <hyperlink ref="S1082" r:id="rId315" xr:uid="{00000000-0004-0000-0D00-00003A010000}"/>
    <hyperlink ref="S1086" r:id="rId316" xr:uid="{00000000-0004-0000-0D00-00003B010000}"/>
    <hyperlink ref="S1090" r:id="rId317" xr:uid="{00000000-0004-0000-0D00-00003C010000}"/>
    <hyperlink ref="S1097" r:id="rId318" location="HorticultureLight" xr:uid="{00000000-0004-0000-0D00-00003D010000}"/>
    <hyperlink ref="S1104" r:id="rId319" xr:uid="{00000000-0004-0000-0D00-00003E010000}"/>
    <hyperlink ref="S1105" r:id="rId320" xr:uid="{00000000-0004-0000-0D00-00003F010000}"/>
    <hyperlink ref="S1109" r:id="rId321" xr:uid="{00000000-0004-0000-0D00-000040010000}"/>
    <hyperlink ref="S1132" r:id="rId322" xr:uid="{00000000-0004-0000-0D00-000041010000}"/>
    <hyperlink ref="S1134" r:id="rId323" xr:uid="{00000000-0004-0000-0D00-000042010000}"/>
    <hyperlink ref="S1143" r:id="rId324" xr:uid="{00000000-0004-0000-0D00-000043010000}"/>
    <hyperlink ref="S1156" r:id="rId325" xr:uid="{00000000-0004-0000-0D00-000044010000}"/>
    <hyperlink ref="S1164" r:id="rId326" xr:uid="{00000000-0004-0000-0D00-000045010000}"/>
    <hyperlink ref="S1165" r:id="rId327" xr:uid="{00000000-0004-0000-0D00-000046010000}"/>
    <hyperlink ref="S1173" r:id="rId328" xr:uid="{00000000-0004-0000-0D00-000047010000}"/>
    <hyperlink ref="S1186" r:id="rId329" xr:uid="{00000000-0004-0000-0D00-000048010000}"/>
    <hyperlink ref="S1187" r:id="rId330" xr:uid="{00000000-0004-0000-0D00-000049010000}"/>
    <hyperlink ref="S1192" r:id="rId331" xr:uid="{00000000-0004-0000-0D00-00004A010000}"/>
    <hyperlink ref="S1196" r:id="rId332" xr:uid="{00000000-0004-0000-0D00-00004B010000}"/>
    <hyperlink ref="S1197" r:id="rId333" xr:uid="{00000000-0004-0000-0D00-00004C010000}"/>
    <hyperlink ref="S1214" r:id="rId334" xr:uid="{00000000-0004-0000-0D00-00004D010000}"/>
    <hyperlink ref="S1216" r:id="rId335" xr:uid="{00000000-0004-0000-0D00-00004E010000}"/>
    <hyperlink ref="S1223" r:id="rId336" xr:uid="{00000000-0004-0000-0D00-00004F010000}"/>
    <hyperlink ref="S1224" r:id="rId337" xr:uid="{00000000-0004-0000-0D00-000050010000}"/>
    <hyperlink ref="S1235" r:id="rId338" xr:uid="{00000000-0004-0000-0D00-000051010000}"/>
    <hyperlink ref="S1234" r:id="rId339" xr:uid="{00000000-0004-0000-0D00-000052010000}"/>
    <hyperlink ref="S1236" r:id="rId340" xr:uid="{00000000-0004-0000-0D00-000053010000}"/>
    <hyperlink ref="S1237" r:id="rId341" xr:uid="{00000000-0004-0000-0D00-000054010000}"/>
    <hyperlink ref="S1241" r:id="rId342" xr:uid="{00000000-0004-0000-0D00-000055010000}"/>
    <hyperlink ref="S1243" r:id="rId343" xr:uid="{00000000-0004-0000-0D00-000056010000}"/>
    <hyperlink ref="S1246" r:id="rId344" xr:uid="{00000000-0004-0000-0D00-000057010000}"/>
    <hyperlink ref="S1269" r:id="rId345" xr:uid="{00000000-0004-0000-0D00-000058010000}"/>
    <hyperlink ref="S1275" r:id="rId346" xr:uid="{00000000-0004-0000-0D00-000059010000}"/>
    <hyperlink ref="S1279" r:id="rId347" location="products" xr:uid="{00000000-0004-0000-0D00-00005A010000}"/>
    <hyperlink ref="S1288" r:id="rId348" xr:uid="{00000000-0004-0000-0D00-00005B010000}"/>
    <hyperlink ref="S1289" r:id="rId349" xr:uid="{00000000-0004-0000-0D00-00005C010000}"/>
    <hyperlink ref="S1301" r:id="rId350" xr:uid="{00000000-0004-0000-0D00-00005D010000}"/>
    <hyperlink ref="S1303" r:id="rId351" xr:uid="{00000000-0004-0000-0D00-00005E010000}"/>
    <hyperlink ref="S1311" r:id="rId352" xr:uid="{00000000-0004-0000-0D00-00005F010000}"/>
    <hyperlink ref="S1326" r:id="rId353" xr:uid="{00000000-0004-0000-0D00-000060010000}"/>
    <hyperlink ref="S1325" r:id="rId354" xr:uid="{00000000-0004-0000-0D00-000061010000}"/>
    <hyperlink ref="AF1325" r:id="rId355" display="http://www.sunritek.com/content/Spectrum/6.html" xr:uid="{00000000-0004-0000-0D00-000062010000}"/>
    <hyperlink ref="S1331" r:id="rId356" xr:uid="{00000000-0004-0000-0D00-000063010000}"/>
    <hyperlink ref="S1334" r:id="rId357" xr:uid="{00000000-0004-0000-0D00-000064010000}"/>
    <hyperlink ref="S1336" r:id="rId358" xr:uid="{00000000-0004-0000-0D00-000065010000}"/>
    <hyperlink ref="S1355" r:id="rId359" xr:uid="{00000000-0004-0000-0D00-000066010000}"/>
    <hyperlink ref="S1354" r:id="rId360" xr:uid="{00000000-0004-0000-0D00-000067010000}"/>
    <hyperlink ref="S1378" r:id="rId361" xr:uid="{00000000-0004-0000-0D00-000068010000}"/>
    <hyperlink ref="S1379" r:id="rId362" xr:uid="{00000000-0004-0000-0D00-000069010000}"/>
    <hyperlink ref="S1397" r:id="rId363" xr:uid="{00000000-0004-0000-0D00-00006A010000}"/>
    <hyperlink ref="S1400" r:id="rId364" xr:uid="{00000000-0004-0000-0D00-00006B010000}"/>
    <hyperlink ref="S1410" r:id="rId365" xr:uid="{00000000-0004-0000-0D00-00006C010000}"/>
    <hyperlink ref="S1414" r:id="rId366" xr:uid="{00000000-0004-0000-0D00-00006D010000}"/>
    <hyperlink ref="S1425" r:id="rId367" xr:uid="{00000000-0004-0000-0D00-00006E010000}"/>
    <hyperlink ref="S1484" r:id="rId368" xr:uid="{00000000-0004-0000-0D00-00006F010000}"/>
    <hyperlink ref="S1506" r:id="rId369" xr:uid="{00000000-0004-0000-0D00-000070010000}"/>
    <hyperlink ref="S1520" r:id="rId370" xr:uid="{00000000-0004-0000-0D00-000071010000}"/>
    <hyperlink ref="S1534" r:id="rId371" xr:uid="{00000000-0004-0000-0D00-000072010000}"/>
    <hyperlink ref="S1535" r:id="rId372" xr:uid="{00000000-0004-0000-0D00-000073010000}"/>
    <hyperlink ref="S1537" r:id="rId373" xr:uid="{00000000-0004-0000-0D00-000074010000}"/>
    <hyperlink ref="S1538" r:id="rId374" xr:uid="{00000000-0004-0000-0D00-000075010000}"/>
    <hyperlink ref="S1550" r:id="rId375" xr:uid="{00000000-0004-0000-0D00-000076010000}"/>
    <hyperlink ref="S1553" r:id="rId376" xr:uid="{00000000-0004-0000-0D00-000077010000}"/>
    <hyperlink ref="S1563" r:id="rId377" xr:uid="{00000000-0004-0000-0D00-000078010000}"/>
    <hyperlink ref="S1576" r:id="rId378" xr:uid="{00000000-0004-0000-0D00-000079010000}"/>
    <hyperlink ref="S1580" r:id="rId379" xr:uid="{00000000-0004-0000-0D00-00007A010000}"/>
    <hyperlink ref="S1594" r:id="rId380" xr:uid="{00000000-0004-0000-0D00-00007B010000}"/>
    <hyperlink ref="S1609" r:id="rId381" xr:uid="{00000000-0004-0000-0D00-00007C010000}"/>
    <hyperlink ref="S1610" r:id="rId382" xr:uid="{00000000-0004-0000-0D00-00007D010000}"/>
    <hyperlink ref="S1615" r:id="rId383" xr:uid="{00000000-0004-0000-0D00-00007E010000}"/>
    <hyperlink ref="S1616" r:id="rId384" xr:uid="{00000000-0004-0000-0D00-00007F010000}"/>
    <hyperlink ref="S1622" r:id="rId385" xr:uid="{00000000-0004-0000-0D00-000080010000}"/>
    <hyperlink ref="S1623" r:id="rId386" xr:uid="{00000000-0004-0000-0D00-000081010000}"/>
    <hyperlink ref="S1633" r:id="rId387" xr:uid="{00000000-0004-0000-0D00-000082010000}"/>
    <hyperlink ref="S1634" r:id="rId388" xr:uid="{00000000-0004-0000-0D00-000083010000}"/>
    <hyperlink ref="S1650" r:id="rId389" xr:uid="{00000000-0004-0000-0D00-000084010000}"/>
  </hyperlinks>
  <pageMargins left="0.7" right="0.7" top="0.75" bottom="0.75" header="0.3" footer="0.3"/>
  <pageSetup paperSize="9" orientation="portrait" r:id="rId390"/>
  <tableParts count="2">
    <tablePart r:id="rId391"/>
    <tablePart r:id="rId39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72"/>
  <sheetViews>
    <sheetView zoomScale="70" zoomScaleNormal="70" workbookViewId="0">
      <selection activeCell="D32" sqref="D32"/>
    </sheetView>
  </sheetViews>
  <sheetFormatPr defaultColWidth="11" defaultRowHeight="14.4" x14ac:dyDescent="0.3"/>
  <cols>
    <col min="2" max="2" width="13" customWidth="1"/>
    <col min="3" max="3" width="12.33203125" customWidth="1"/>
    <col min="4" max="5" width="13.44140625" customWidth="1"/>
  </cols>
  <sheetData>
    <row r="1" spans="1:6" ht="60" x14ac:dyDescent="0.3">
      <c r="B1" s="834"/>
      <c r="C1" s="833" t="s">
        <v>4200</v>
      </c>
      <c r="D1" s="833" t="s">
        <v>4182</v>
      </c>
      <c r="E1" s="833" t="s">
        <v>4199</v>
      </c>
    </row>
    <row r="2" spans="1:6" ht="15" x14ac:dyDescent="0.3">
      <c r="B2" s="956" t="s">
        <v>4185</v>
      </c>
      <c r="C2" s="833" t="s">
        <v>2129</v>
      </c>
      <c r="D2" s="833">
        <v>14.28</v>
      </c>
      <c r="E2" s="833">
        <v>20.97</v>
      </c>
      <c r="F2" s="833"/>
    </row>
    <row r="3" spans="1:6" ht="15" x14ac:dyDescent="0.3">
      <c r="B3" s="956"/>
      <c r="C3" s="833" t="s">
        <v>2128</v>
      </c>
      <c r="D3" s="833">
        <v>145</v>
      </c>
      <c r="E3" s="833">
        <v>476.53</v>
      </c>
      <c r="F3" s="833"/>
    </row>
    <row r="4" spans="1:6" ht="15" x14ac:dyDescent="0.3">
      <c r="B4" s="956"/>
      <c r="C4" s="833" t="s">
        <v>2131</v>
      </c>
      <c r="D4" s="833">
        <v>193.46</v>
      </c>
      <c r="E4" s="833">
        <v>407.25</v>
      </c>
      <c r="F4" s="833"/>
    </row>
    <row r="5" spans="1:6" ht="15" x14ac:dyDescent="0.3">
      <c r="B5" s="956"/>
      <c r="C5" s="833" t="s">
        <v>2134</v>
      </c>
      <c r="D5" s="833">
        <v>480</v>
      </c>
      <c r="E5" s="833">
        <v>1031.67</v>
      </c>
      <c r="F5" s="833"/>
    </row>
    <row r="6" spans="1:6" ht="15" x14ac:dyDescent="0.3">
      <c r="A6" s="957" t="s">
        <v>4187</v>
      </c>
      <c r="B6" s="956" t="s">
        <v>4188</v>
      </c>
      <c r="C6" s="833" t="s">
        <v>2060</v>
      </c>
      <c r="D6" s="833">
        <v>65.930000000000007</v>
      </c>
      <c r="E6" s="833">
        <v>165.84</v>
      </c>
      <c r="F6" s="833"/>
    </row>
    <row r="7" spans="1:6" ht="30" x14ac:dyDescent="0.3">
      <c r="A7" s="957"/>
      <c r="B7" s="956"/>
      <c r="C7" s="833" t="s">
        <v>2059</v>
      </c>
      <c r="D7" s="833">
        <v>239.79</v>
      </c>
      <c r="E7" s="833">
        <v>649.88</v>
      </c>
      <c r="F7" s="833"/>
    </row>
    <row r="8" spans="1:6" ht="15" x14ac:dyDescent="0.3">
      <c r="A8" s="957"/>
      <c r="B8" s="956"/>
      <c r="C8" s="833" t="s">
        <v>168</v>
      </c>
      <c r="D8" s="833">
        <v>111.15</v>
      </c>
      <c r="E8" s="833">
        <v>270.08</v>
      </c>
      <c r="F8" s="833"/>
    </row>
    <row r="9" spans="1:6" ht="30" x14ac:dyDescent="0.3">
      <c r="A9" s="957"/>
      <c r="B9" s="956"/>
      <c r="C9" s="833" t="s">
        <v>4217</v>
      </c>
      <c r="D9" s="833">
        <v>231.51</v>
      </c>
      <c r="E9" s="833">
        <v>588.89</v>
      </c>
      <c r="F9" s="833"/>
    </row>
    <row r="10" spans="1:6" ht="30" x14ac:dyDescent="0.3">
      <c r="A10" s="957"/>
      <c r="B10" s="956" t="s">
        <v>4190</v>
      </c>
      <c r="C10" s="833" t="s">
        <v>4219</v>
      </c>
      <c r="D10" s="833">
        <v>457.37</v>
      </c>
      <c r="E10" s="833">
        <v>1103.25</v>
      </c>
      <c r="F10" s="833"/>
    </row>
    <row r="11" spans="1:6" ht="30" x14ac:dyDescent="0.3">
      <c r="A11" s="957"/>
      <c r="B11" s="956"/>
      <c r="C11" s="833" t="s">
        <v>4220</v>
      </c>
      <c r="D11" s="833">
        <v>571.37</v>
      </c>
      <c r="E11" s="833">
        <v>1367.93</v>
      </c>
      <c r="F11" s="833"/>
    </row>
    <row r="12" spans="1:6" ht="30" x14ac:dyDescent="0.3">
      <c r="A12" s="957"/>
      <c r="B12" s="956"/>
      <c r="C12" s="833" t="s">
        <v>4221</v>
      </c>
      <c r="D12" s="833">
        <v>366.39</v>
      </c>
      <c r="E12" s="833">
        <v>667.26</v>
      </c>
      <c r="F12" s="833"/>
    </row>
    <row r="13" spans="1:6" ht="30" x14ac:dyDescent="0.3">
      <c r="A13" s="957"/>
      <c r="B13" s="956"/>
      <c r="C13" s="833" t="s">
        <v>4218</v>
      </c>
      <c r="D13" s="833">
        <v>465.57</v>
      </c>
      <c r="E13" s="833">
        <v>1113.1400000000001</v>
      </c>
      <c r="F13" s="833"/>
    </row>
    <row r="14" spans="1:6" ht="30" x14ac:dyDescent="0.3">
      <c r="B14" s="956" t="s">
        <v>4193</v>
      </c>
      <c r="C14" s="833" t="s">
        <v>2062</v>
      </c>
      <c r="D14" s="833">
        <v>387.43</v>
      </c>
      <c r="E14" s="833">
        <v>826.58</v>
      </c>
      <c r="F14" s="833"/>
    </row>
    <row r="15" spans="1:6" ht="15" x14ac:dyDescent="0.3">
      <c r="B15" s="956"/>
      <c r="C15" s="833" t="s">
        <v>2127</v>
      </c>
      <c r="D15" s="833">
        <v>521.22</v>
      </c>
      <c r="E15" s="833">
        <v>1200.6300000000001</v>
      </c>
      <c r="F15" s="833"/>
    </row>
    <row r="16" spans="1:6" ht="15" x14ac:dyDescent="0.35">
      <c r="B16" s="956"/>
      <c r="C16" s="838" t="s">
        <v>4222</v>
      </c>
      <c r="D16" s="840">
        <v>296.70999999999998</v>
      </c>
      <c r="E16" s="842">
        <v>892.39</v>
      </c>
    </row>
    <row r="17" spans="2:6" ht="37.5" customHeight="1" x14ac:dyDescent="0.35">
      <c r="B17" s="956"/>
      <c r="C17" s="838" t="s">
        <v>4195</v>
      </c>
      <c r="D17" s="840">
        <v>348.88775510204101</v>
      </c>
      <c r="E17" s="840">
        <v>903.52542372881351</v>
      </c>
    </row>
    <row r="18" spans="2:6" ht="15" x14ac:dyDescent="0.35">
      <c r="B18" s="958" t="s">
        <v>4196</v>
      </c>
      <c r="C18" t="s">
        <v>2135</v>
      </c>
      <c r="D18" s="840">
        <v>33.82</v>
      </c>
      <c r="E18" s="840">
        <v>78.17</v>
      </c>
    </row>
    <row r="19" spans="2:6" ht="15" x14ac:dyDescent="0.35">
      <c r="B19" s="958"/>
      <c r="C19" t="s">
        <v>4207</v>
      </c>
      <c r="D19" s="840">
        <v>390</v>
      </c>
      <c r="E19" s="840">
        <v>817.5</v>
      </c>
    </row>
    <row r="20" spans="2:6" ht="15" x14ac:dyDescent="0.35">
      <c r="B20" s="958"/>
      <c r="C20" t="s">
        <v>2714</v>
      </c>
      <c r="D20" s="842">
        <v>365</v>
      </c>
      <c r="E20" s="843" t="s">
        <v>4198</v>
      </c>
    </row>
    <row r="22" spans="2:6" x14ac:dyDescent="0.3">
      <c r="F22" s="841"/>
    </row>
    <row r="44" spans="3:7" ht="15" thickBot="1" x14ac:dyDescent="0.35"/>
    <row r="45" spans="3:7" ht="15" x14ac:dyDescent="0.3">
      <c r="C45" s="954"/>
      <c r="D45" s="831" t="s">
        <v>4180</v>
      </c>
      <c r="E45" s="954" t="s">
        <v>4182</v>
      </c>
      <c r="F45" s="954" t="s">
        <v>4183</v>
      </c>
      <c r="G45" s="954" t="s">
        <v>4184</v>
      </c>
    </row>
    <row r="46" spans="3:7" ht="15.6" thickBot="1" x14ac:dyDescent="0.35">
      <c r="C46" s="955"/>
      <c r="D46" s="832" t="s">
        <v>4181</v>
      </c>
      <c r="E46" s="955"/>
      <c r="F46" s="955"/>
      <c r="G46" s="955"/>
    </row>
    <row r="47" spans="3:7" ht="30" x14ac:dyDescent="0.3">
      <c r="C47" s="830" t="s">
        <v>4185</v>
      </c>
      <c r="D47" s="833"/>
      <c r="E47" s="833"/>
      <c r="F47" s="833"/>
      <c r="G47" s="833"/>
    </row>
    <row r="48" spans="3:7" ht="15" x14ac:dyDescent="0.3">
      <c r="C48" s="834" t="s">
        <v>4186</v>
      </c>
      <c r="D48" s="833">
        <v>20.97</v>
      </c>
      <c r="E48" s="833">
        <v>14.28</v>
      </c>
      <c r="F48" s="833">
        <v>1.41</v>
      </c>
      <c r="G48" s="833">
        <v>2.1</v>
      </c>
    </row>
    <row r="49" spans="3:7" ht="15" x14ac:dyDescent="0.3">
      <c r="C49" s="834" t="s">
        <v>2128</v>
      </c>
      <c r="D49" s="833">
        <v>476.53</v>
      </c>
      <c r="E49" s="833">
        <v>145</v>
      </c>
      <c r="F49" s="833">
        <v>2.37</v>
      </c>
      <c r="G49" s="833">
        <v>1.63</v>
      </c>
    </row>
    <row r="50" spans="3:7" ht="15" x14ac:dyDescent="0.3">
      <c r="C50" s="834" t="s">
        <v>2131</v>
      </c>
      <c r="D50" s="833">
        <v>407.25</v>
      </c>
      <c r="E50" s="833">
        <v>193.46</v>
      </c>
      <c r="F50" s="833">
        <v>1.83</v>
      </c>
      <c r="G50" s="833">
        <v>1.97</v>
      </c>
    </row>
    <row r="51" spans="3:7" ht="15" x14ac:dyDescent="0.3">
      <c r="C51" s="834" t="s">
        <v>2134</v>
      </c>
      <c r="D51" s="833">
        <v>1031.67</v>
      </c>
      <c r="E51" s="833">
        <v>250</v>
      </c>
      <c r="F51" s="833">
        <v>2.2999999999999998</v>
      </c>
      <c r="G51" s="833">
        <v>0.54</v>
      </c>
    </row>
    <row r="52" spans="3:7" ht="15" x14ac:dyDescent="0.3">
      <c r="C52" s="830" t="s">
        <v>4187</v>
      </c>
      <c r="D52" s="833"/>
      <c r="E52" s="833"/>
      <c r="F52" s="833"/>
      <c r="G52" s="833"/>
    </row>
    <row r="53" spans="3:7" ht="16.8" x14ac:dyDescent="0.3">
      <c r="C53" s="835" t="s">
        <v>4188</v>
      </c>
      <c r="D53" s="833"/>
      <c r="E53" s="833"/>
      <c r="F53" s="833"/>
      <c r="G53" s="833"/>
    </row>
    <row r="54" spans="3:7" ht="15" x14ac:dyDescent="0.3">
      <c r="C54" s="834" t="s">
        <v>2060</v>
      </c>
      <c r="D54" s="833">
        <v>165.84</v>
      </c>
      <c r="E54" s="833">
        <v>65.930000000000007</v>
      </c>
      <c r="F54" s="833">
        <v>2.21</v>
      </c>
      <c r="G54" s="833">
        <v>22.2</v>
      </c>
    </row>
    <row r="55" spans="3:7" ht="30" x14ac:dyDescent="0.3">
      <c r="C55" s="834" t="s">
        <v>2059</v>
      </c>
      <c r="D55" s="833">
        <v>649.88</v>
      </c>
      <c r="E55" s="833">
        <v>239.79</v>
      </c>
      <c r="F55" s="833">
        <v>2.57</v>
      </c>
      <c r="G55" s="833">
        <v>16.16</v>
      </c>
    </row>
    <row r="56" spans="3:7" ht="15" x14ac:dyDescent="0.3">
      <c r="C56" s="834" t="s">
        <v>168</v>
      </c>
      <c r="D56" s="833">
        <v>270.08</v>
      </c>
      <c r="E56" s="833">
        <v>111.15</v>
      </c>
      <c r="F56" s="833">
        <v>2.4700000000000002</v>
      </c>
      <c r="G56" s="833">
        <v>3.33</v>
      </c>
    </row>
    <row r="57" spans="3:7" ht="45" x14ac:dyDescent="0.3">
      <c r="C57" s="834" t="s">
        <v>4189</v>
      </c>
      <c r="D57" s="833">
        <v>588.89</v>
      </c>
      <c r="E57" s="833">
        <v>231.51</v>
      </c>
      <c r="F57" s="833">
        <v>2.2999999999999998</v>
      </c>
      <c r="G57" s="833">
        <v>4.62</v>
      </c>
    </row>
    <row r="58" spans="3:7" ht="16.8" x14ac:dyDescent="0.3">
      <c r="C58" s="835" t="s">
        <v>4190</v>
      </c>
      <c r="D58" s="833"/>
      <c r="E58" s="833"/>
      <c r="F58" s="833"/>
      <c r="G58" s="833"/>
    </row>
    <row r="59" spans="3:7" ht="30" x14ac:dyDescent="0.3">
      <c r="C59" s="834" t="s">
        <v>4075</v>
      </c>
      <c r="D59" s="833">
        <v>1103.25</v>
      </c>
      <c r="E59" s="833">
        <v>457.37</v>
      </c>
      <c r="F59" s="833">
        <v>2.4300000000000002</v>
      </c>
      <c r="G59" s="833">
        <v>8.35</v>
      </c>
    </row>
    <row r="60" spans="3:7" ht="30" x14ac:dyDescent="0.3">
      <c r="C60" s="834" t="s">
        <v>4191</v>
      </c>
      <c r="D60" s="833">
        <v>1367.93</v>
      </c>
      <c r="E60" s="833">
        <v>571.37</v>
      </c>
      <c r="F60" s="833">
        <v>2.44</v>
      </c>
      <c r="G60" s="833">
        <v>8.42</v>
      </c>
    </row>
    <row r="61" spans="3:7" ht="45" x14ac:dyDescent="0.3">
      <c r="C61" s="834" t="s">
        <v>2124</v>
      </c>
      <c r="D61" s="833">
        <v>667.26</v>
      </c>
      <c r="E61" s="833">
        <v>366.39</v>
      </c>
      <c r="F61" s="833">
        <v>2.0699999999999998</v>
      </c>
      <c r="G61" s="833">
        <v>7.26</v>
      </c>
    </row>
    <row r="62" spans="3:7" ht="45" x14ac:dyDescent="0.3">
      <c r="C62" s="834" t="s">
        <v>4192</v>
      </c>
      <c r="D62" s="833">
        <v>1113.1400000000001</v>
      </c>
      <c r="E62" s="833">
        <v>465.57</v>
      </c>
      <c r="F62" s="833">
        <v>2.4500000000000002</v>
      </c>
      <c r="G62" s="833">
        <v>0.95</v>
      </c>
    </row>
    <row r="63" spans="3:7" ht="15" x14ac:dyDescent="0.3">
      <c r="C63" s="830" t="s">
        <v>4193</v>
      </c>
      <c r="D63" s="833"/>
      <c r="E63" s="833"/>
      <c r="F63" s="833"/>
      <c r="G63" s="833"/>
    </row>
    <row r="64" spans="3:7" ht="30" x14ac:dyDescent="0.3">
      <c r="C64" s="834" t="s">
        <v>2062</v>
      </c>
      <c r="D64" s="833">
        <v>826.58</v>
      </c>
      <c r="E64" s="833">
        <v>387.43</v>
      </c>
      <c r="F64" s="833">
        <v>2.52</v>
      </c>
      <c r="G64" s="833">
        <v>7.13</v>
      </c>
    </row>
    <row r="65" spans="3:7" ht="15" x14ac:dyDescent="0.3">
      <c r="C65" s="834" t="s">
        <v>2127</v>
      </c>
      <c r="D65" s="833">
        <v>1200.6300000000001</v>
      </c>
      <c r="E65" s="833">
        <v>521.22</v>
      </c>
      <c r="F65" s="833">
        <v>1.99</v>
      </c>
      <c r="G65" s="833">
        <v>3.8</v>
      </c>
    </row>
    <row r="66" spans="3:7" ht="45" x14ac:dyDescent="0.3">
      <c r="C66" s="834" t="s">
        <v>4194</v>
      </c>
      <c r="D66" s="833">
        <v>892.39</v>
      </c>
      <c r="E66" s="833">
        <v>296.70999999999998</v>
      </c>
      <c r="F66" s="833">
        <v>2.36</v>
      </c>
      <c r="G66" s="833">
        <v>2.5099999999999998</v>
      </c>
    </row>
    <row r="67" spans="3:7" ht="30" x14ac:dyDescent="0.3">
      <c r="C67" s="834" t="s">
        <v>4195</v>
      </c>
      <c r="D67" s="839">
        <v>903.52542372881351</v>
      </c>
      <c r="E67" s="839">
        <v>348.88775510204101</v>
      </c>
      <c r="F67" s="833">
        <v>2.2599999999999998</v>
      </c>
      <c r="G67" s="833">
        <v>7.13</v>
      </c>
    </row>
    <row r="68" spans="3:7" ht="15" x14ac:dyDescent="0.3">
      <c r="C68" s="830" t="s">
        <v>4196</v>
      </c>
      <c r="D68" s="833"/>
      <c r="E68" s="833"/>
      <c r="F68" s="833"/>
      <c r="G68" s="833"/>
    </row>
    <row r="69" spans="3:7" ht="15" x14ac:dyDescent="0.3">
      <c r="C69" s="834" t="s">
        <v>2135</v>
      </c>
      <c r="D69" s="833">
        <v>78.17</v>
      </c>
      <c r="E69" s="833">
        <v>33.82</v>
      </c>
      <c r="F69" s="833">
        <v>1.77</v>
      </c>
      <c r="G69" s="833">
        <v>0.75</v>
      </c>
    </row>
    <row r="70" spans="3:7" ht="15" x14ac:dyDescent="0.3">
      <c r="C70" s="834" t="s">
        <v>4197</v>
      </c>
      <c r="D70" s="833">
        <v>817.5</v>
      </c>
      <c r="E70" s="833">
        <v>390</v>
      </c>
      <c r="F70" s="833">
        <v>2.12</v>
      </c>
      <c r="G70" s="833">
        <v>0.27</v>
      </c>
    </row>
    <row r="71" spans="3:7" ht="30" x14ac:dyDescent="0.3">
      <c r="C71" s="834" t="s">
        <v>4078</v>
      </c>
      <c r="D71" s="833" t="s">
        <v>4198</v>
      </c>
      <c r="E71" s="833">
        <v>365</v>
      </c>
      <c r="F71" s="833" t="s">
        <v>4198</v>
      </c>
      <c r="G71" s="833">
        <v>0.88</v>
      </c>
    </row>
    <row r="72" spans="3:7" ht="15.6" thickBot="1" x14ac:dyDescent="0.35">
      <c r="C72" s="836"/>
      <c r="D72" s="837"/>
      <c r="E72" s="837"/>
      <c r="F72" s="837"/>
      <c r="G72" s="837"/>
    </row>
  </sheetData>
  <mergeCells count="10">
    <mergeCell ref="G45:G46"/>
    <mergeCell ref="B2:B5"/>
    <mergeCell ref="B6:B9"/>
    <mergeCell ref="B10:B13"/>
    <mergeCell ref="A6:A13"/>
    <mergeCell ref="B18:B20"/>
    <mergeCell ref="B14:B17"/>
    <mergeCell ref="C45:C46"/>
    <mergeCell ref="E45:E46"/>
    <mergeCell ref="F45:F4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1840"/>
  <sheetViews>
    <sheetView zoomScale="60" zoomScaleNormal="60" workbookViewId="0">
      <selection activeCell="A2" sqref="A2"/>
    </sheetView>
  </sheetViews>
  <sheetFormatPr defaultColWidth="8.77734375" defaultRowHeight="14.4" x14ac:dyDescent="0.3"/>
  <cols>
    <col min="1" max="1" width="57.109375" style="2" customWidth="1"/>
    <col min="2" max="3" width="79" style="1" customWidth="1"/>
    <col min="4" max="5" width="17.6640625" style="1" customWidth="1"/>
    <col min="6" max="6" width="19.6640625" style="31" customWidth="1"/>
    <col min="7" max="7" width="19.6640625" style="1" customWidth="1"/>
    <col min="8" max="9" width="24.6640625" style="1" customWidth="1"/>
    <col min="10" max="10" width="19.6640625" style="1" customWidth="1"/>
    <col min="11" max="11" width="21.109375" style="1" customWidth="1"/>
    <col min="12" max="12" width="24.6640625" style="1" customWidth="1"/>
    <col min="13" max="13" width="32.109375" style="1" customWidth="1"/>
    <col min="14" max="14" width="153.21875" style="2" customWidth="1"/>
    <col min="15" max="16384" width="8.77734375" style="2"/>
  </cols>
  <sheetData>
    <row r="1" spans="1:15" ht="41.1" customHeight="1" thickBot="1" x14ac:dyDescent="0.4">
      <c r="A1" s="105" t="s">
        <v>0</v>
      </c>
      <c r="B1" s="397" t="s">
        <v>1</v>
      </c>
      <c r="C1" s="397" t="s">
        <v>2</v>
      </c>
      <c r="D1" s="108" t="s">
        <v>1297</v>
      </c>
      <c r="E1" s="108" t="s">
        <v>1298</v>
      </c>
      <c r="F1" s="105" t="s">
        <v>1299</v>
      </c>
      <c r="G1" s="108" t="s">
        <v>946</v>
      </c>
      <c r="H1" s="107" t="s">
        <v>1300</v>
      </c>
      <c r="I1" s="107" t="s">
        <v>1301</v>
      </c>
      <c r="J1" s="105" t="s">
        <v>1302</v>
      </c>
      <c r="K1" s="105" t="s">
        <v>1303</v>
      </c>
      <c r="L1" s="105" t="s">
        <v>1304</v>
      </c>
      <c r="M1" s="105" t="s">
        <v>1305</v>
      </c>
      <c r="N1" s="105" t="s">
        <v>366</v>
      </c>
      <c r="O1" s="24"/>
    </row>
    <row r="2" spans="1:15" ht="18.600000000000001" thickBot="1" x14ac:dyDescent="0.4">
      <c r="A2" s="56" t="s">
        <v>3</v>
      </c>
      <c r="B2" s="398"/>
      <c r="C2" s="17"/>
      <c r="D2" s="17"/>
      <c r="E2" s="17"/>
      <c r="F2" s="123"/>
      <c r="G2" s="17"/>
      <c r="H2" s="17"/>
      <c r="I2" s="17"/>
      <c r="J2" s="17"/>
      <c r="K2" s="17"/>
      <c r="L2" s="17"/>
      <c r="M2" s="17"/>
      <c r="N2" s="920"/>
      <c r="O2" s="25"/>
    </row>
    <row r="3" spans="1:15" x14ac:dyDescent="0.3">
      <c r="A3" s="919" t="s">
        <v>6</v>
      </c>
      <c r="B3" s="14" t="s">
        <v>947</v>
      </c>
      <c r="C3" s="85" t="s">
        <v>2064</v>
      </c>
      <c r="D3" s="14">
        <v>220</v>
      </c>
      <c r="E3" s="85">
        <v>480</v>
      </c>
      <c r="F3" s="125">
        <v>50</v>
      </c>
      <c r="G3" s="85">
        <v>60</v>
      </c>
      <c r="H3" s="85">
        <v>650</v>
      </c>
      <c r="I3" s="14">
        <v>1820</v>
      </c>
      <c r="J3" s="14">
        <v>2.9</v>
      </c>
      <c r="K3" s="153"/>
      <c r="L3" s="85" t="s">
        <v>28</v>
      </c>
      <c r="M3" s="85">
        <v>46000</v>
      </c>
      <c r="N3" s="68" t="s">
        <v>1654</v>
      </c>
    </row>
    <row r="4" spans="1:15" x14ac:dyDescent="0.3">
      <c r="A4" s="914" t="s">
        <v>296</v>
      </c>
      <c r="B4" s="11" t="s">
        <v>948</v>
      </c>
      <c r="C4" s="11" t="s">
        <v>2064</v>
      </c>
      <c r="D4" s="11">
        <v>220</v>
      </c>
      <c r="E4" s="65">
        <v>480</v>
      </c>
      <c r="F4" s="124">
        <v>50</v>
      </c>
      <c r="G4" s="65">
        <v>60</v>
      </c>
      <c r="H4" s="65">
        <v>650</v>
      </c>
      <c r="I4" s="11">
        <v>1690</v>
      </c>
      <c r="J4" s="11">
        <v>2.9</v>
      </c>
      <c r="K4" s="153"/>
      <c r="L4" s="65" t="s">
        <v>28</v>
      </c>
      <c r="M4" s="65">
        <v>46000</v>
      </c>
      <c r="N4" s="66" t="s">
        <v>1654</v>
      </c>
    </row>
    <row r="5" spans="1:15" x14ac:dyDescent="0.3">
      <c r="A5" s="915"/>
      <c r="B5" s="11" t="s">
        <v>949</v>
      </c>
      <c r="C5" s="11" t="s">
        <v>2064</v>
      </c>
      <c r="D5" s="11">
        <v>220</v>
      </c>
      <c r="E5" s="65">
        <v>480</v>
      </c>
      <c r="F5" s="124">
        <v>50</v>
      </c>
      <c r="G5" s="65">
        <v>60</v>
      </c>
      <c r="H5" s="65">
        <v>650</v>
      </c>
      <c r="I5" s="11">
        <v>1820</v>
      </c>
      <c r="J5" s="11">
        <v>2.9</v>
      </c>
      <c r="K5" s="153"/>
      <c r="L5" s="65" t="s">
        <v>28</v>
      </c>
      <c r="M5" s="65">
        <v>46000</v>
      </c>
      <c r="N5" s="66" t="s">
        <v>1654</v>
      </c>
    </row>
    <row r="6" spans="1:15" x14ac:dyDescent="0.3">
      <c r="A6" s="916"/>
      <c r="B6" s="11" t="s">
        <v>950</v>
      </c>
      <c r="C6" s="11" t="s">
        <v>428</v>
      </c>
      <c r="D6" s="11">
        <v>220</v>
      </c>
      <c r="E6" s="918">
        <v>480</v>
      </c>
      <c r="F6" s="124">
        <v>50</v>
      </c>
      <c r="G6" s="65">
        <v>60</v>
      </c>
      <c r="H6" s="11">
        <v>650</v>
      </c>
      <c r="I6" s="11">
        <v>1820</v>
      </c>
      <c r="J6" s="11">
        <v>2.9</v>
      </c>
      <c r="K6" s="153"/>
      <c r="L6" s="65" t="s">
        <v>28</v>
      </c>
      <c r="M6" s="65">
        <v>46000</v>
      </c>
      <c r="N6" s="66" t="s">
        <v>1654</v>
      </c>
    </row>
    <row r="7" spans="1:15" x14ac:dyDescent="0.3">
      <c r="A7" s="916"/>
      <c r="B7" s="11" t="s">
        <v>951</v>
      </c>
      <c r="C7" s="11" t="s">
        <v>428</v>
      </c>
      <c r="D7" s="11">
        <v>220</v>
      </c>
      <c r="E7" s="918">
        <v>480</v>
      </c>
      <c r="F7" s="124">
        <v>50</v>
      </c>
      <c r="G7" s="65">
        <v>60</v>
      </c>
      <c r="H7" s="11">
        <v>650</v>
      </c>
      <c r="I7" s="11">
        <v>1690</v>
      </c>
      <c r="J7" s="11">
        <v>2.9</v>
      </c>
      <c r="K7" s="153"/>
      <c r="L7" s="65" t="s">
        <v>28</v>
      </c>
      <c r="M7" s="65">
        <v>46000</v>
      </c>
      <c r="N7" s="66" t="s">
        <v>1654</v>
      </c>
    </row>
    <row r="8" spans="1:15" x14ac:dyDescent="0.3">
      <c r="A8" s="916"/>
      <c r="B8" s="11" t="s">
        <v>952</v>
      </c>
      <c r="C8" s="11" t="s">
        <v>428</v>
      </c>
      <c r="D8" s="11">
        <v>220</v>
      </c>
      <c r="E8" s="918">
        <v>480</v>
      </c>
      <c r="F8" s="124">
        <v>50</v>
      </c>
      <c r="G8" s="65">
        <v>60</v>
      </c>
      <c r="H8" s="11">
        <v>650</v>
      </c>
      <c r="I8" s="11">
        <v>1820</v>
      </c>
      <c r="J8" s="11">
        <v>2.9</v>
      </c>
      <c r="K8" s="153"/>
      <c r="L8" s="65" t="s">
        <v>28</v>
      </c>
      <c r="M8" s="65">
        <v>46000</v>
      </c>
      <c r="N8" s="66" t="s">
        <v>1654</v>
      </c>
    </row>
    <row r="9" spans="1:15" x14ac:dyDescent="0.3">
      <c r="A9" s="916"/>
      <c r="B9" s="11" t="s">
        <v>953</v>
      </c>
      <c r="C9" s="11" t="s">
        <v>98</v>
      </c>
      <c r="D9" s="11">
        <v>347</v>
      </c>
      <c r="E9" s="11">
        <v>480</v>
      </c>
      <c r="F9" s="124">
        <v>47</v>
      </c>
      <c r="G9" s="65">
        <v>63</v>
      </c>
      <c r="H9" s="11">
        <v>500</v>
      </c>
      <c r="I9" s="11">
        <v>862</v>
      </c>
      <c r="J9" s="11">
        <v>2</v>
      </c>
      <c r="K9" s="153"/>
      <c r="L9" s="11" t="s">
        <v>294</v>
      </c>
      <c r="M9" s="11">
        <v>50000</v>
      </c>
      <c r="N9" s="4" t="s">
        <v>1655</v>
      </c>
    </row>
    <row r="10" spans="1:15" x14ac:dyDescent="0.3">
      <c r="A10" s="916"/>
      <c r="B10" s="11" t="s">
        <v>954</v>
      </c>
      <c r="C10" s="11" t="s">
        <v>98</v>
      </c>
      <c r="D10" s="11">
        <v>347</v>
      </c>
      <c r="E10" s="11">
        <v>480</v>
      </c>
      <c r="F10" s="124">
        <v>47</v>
      </c>
      <c r="G10" s="65">
        <v>63</v>
      </c>
      <c r="H10" s="11">
        <v>500</v>
      </c>
      <c r="I10" s="11">
        <v>1011</v>
      </c>
      <c r="J10" s="11">
        <v>2</v>
      </c>
      <c r="K10" s="153"/>
      <c r="L10" s="11" t="s">
        <v>294</v>
      </c>
      <c r="M10" s="11">
        <v>50000</v>
      </c>
      <c r="N10" s="4" t="s">
        <v>1656</v>
      </c>
    </row>
    <row r="11" spans="1:15" x14ac:dyDescent="0.3">
      <c r="A11" s="916"/>
      <c r="B11" s="11" t="s">
        <v>956</v>
      </c>
      <c r="C11" s="11" t="s">
        <v>98</v>
      </c>
      <c r="D11" s="11">
        <v>120</v>
      </c>
      <c r="E11" s="11">
        <v>480</v>
      </c>
      <c r="F11" s="124">
        <v>50</v>
      </c>
      <c r="G11" s="65">
        <v>60</v>
      </c>
      <c r="H11" s="11">
        <v>600</v>
      </c>
      <c r="I11" s="11">
        <v>862</v>
      </c>
      <c r="J11" s="11">
        <v>2</v>
      </c>
      <c r="K11" s="153"/>
      <c r="L11" s="11" t="s">
        <v>294</v>
      </c>
      <c r="M11" s="11">
        <v>50000</v>
      </c>
      <c r="N11" s="4" t="s">
        <v>1657</v>
      </c>
    </row>
    <row r="12" spans="1:15" x14ac:dyDescent="0.3">
      <c r="A12" s="916"/>
      <c r="B12" s="11" t="s">
        <v>957</v>
      </c>
      <c r="C12" s="11" t="s">
        <v>98</v>
      </c>
      <c r="D12" s="11">
        <v>120</v>
      </c>
      <c r="E12" s="11">
        <v>480</v>
      </c>
      <c r="F12" s="124">
        <v>50</v>
      </c>
      <c r="G12" s="65">
        <v>60</v>
      </c>
      <c r="H12" s="11">
        <v>600</v>
      </c>
      <c r="I12" s="11">
        <v>1011</v>
      </c>
      <c r="J12" s="11">
        <v>2</v>
      </c>
      <c r="K12" s="153"/>
      <c r="L12" s="11" t="s">
        <v>294</v>
      </c>
      <c r="M12" s="11">
        <v>50000</v>
      </c>
      <c r="N12" s="4" t="s">
        <v>1656</v>
      </c>
    </row>
    <row r="13" spans="1:15" x14ac:dyDescent="0.3">
      <c r="A13" s="917"/>
      <c r="B13" s="11" t="s">
        <v>4</v>
      </c>
      <c r="C13" s="11" t="s">
        <v>82</v>
      </c>
      <c r="D13" s="11">
        <v>120</v>
      </c>
      <c r="E13" s="11">
        <v>277</v>
      </c>
      <c r="F13" s="124">
        <v>50</v>
      </c>
      <c r="G13" s="65">
        <v>60</v>
      </c>
      <c r="H13" s="11">
        <v>46</v>
      </c>
      <c r="I13" s="82"/>
      <c r="J13" s="11">
        <v>1.9</v>
      </c>
      <c r="K13" s="153"/>
      <c r="L13" s="11" t="s">
        <v>28</v>
      </c>
      <c r="M13" s="11">
        <v>50000</v>
      </c>
      <c r="N13" s="4" t="s">
        <v>1659</v>
      </c>
    </row>
    <row r="14" spans="1:15" x14ac:dyDescent="0.3">
      <c r="A14" s="916"/>
      <c r="B14" s="11" t="s">
        <v>5</v>
      </c>
      <c r="C14" s="11" t="s">
        <v>98</v>
      </c>
      <c r="D14" s="11">
        <v>85</v>
      </c>
      <c r="E14" s="11">
        <v>305</v>
      </c>
      <c r="F14" s="124">
        <v>50</v>
      </c>
      <c r="G14" s="65">
        <v>60</v>
      </c>
      <c r="H14" s="11">
        <v>420</v>
      </c>
      <c r="I14" s="82"/>
      <c r="J14" s="82"/>
      <c r="K14" s="153"/>
      <c r="L14" s="11" t="s">
        <v>294</v>
      </c>
      <c r="M14" s="11">
        <v>50000</v>
      </c>
      <c r="N14" s="4" t="s">
        <v>1660</v>
      </c>
    </row>
    <row r="15" spans="1:15" x14ac:dyDescent="0.3">
      <c r="A15" s="916"/>
      <c r="B15" s="11" t="s">
        <v>959</v>
      </c>
      <c r="C15" s="11" t="s">
        <v>98</v>
      </c>
      <c r="D15" s="11">
        <v>312</v>
      </c>
      <c r="E15" s="11">
        <v>528</v>
      </c>
      <c r="F15" s="124">
        <v>47</v>
      </c>
      <c r="G15" s="65">
        <v>63</v>
      </c>
      <c r="H15" s="11">
        <v>525</v>
      </c>
      <c r="I15" s="11">
        <v>862</v>
      </c>
      <c r="J15" s="11">
        <v>1.85</v>
      </c>
      <c r="K15" s="153"/>
      <c r="L15" s="11" t="s">
        <v>294</v>
      </c>
      <c r="M15" s="11">
        <v>50000</v>
      </c>
      <c r="N15" s="4" t="s">
        <v>1661</v>
      </c>
    </row>
    <row r="16" spans="1:15" x14ac:dyDescent="0.3">
      <c r="A16" s="916"/>
      <c r="B16" s="11" t="s">
        <v>960</v>
      </c>
      <c r="C16" s="11" t="s">
        <v>98</v>
      </c>
      <c r="D16" s="11">
        <v>312</v>
      </c>
      <c r="E16" s="11">
        <v>528</v>
      </c>
      <c r="F16" s="124">
        <v>47</v>
      </c>
      <c r="G16" s="65">
        <v>63</v>
      </c>
      <c r="H16" s="11">
        <v>525</v>
      </c>
      <c r="I16" s="11">
        <v>1011</v>
      </c>
      <c r="J16" s="11">
        <v>2.1</v>
      </c>
      <c r="K16" s="153"/>
      <c r="L16" s="11" t="s">
        <v>294</v>
      </c>
      <c r="M16" s="11">
        <v>50000</v>
      </c>
      <c r="N16" s="4" t="s">
        <v>1662</v>
      </c>
    </row>
    <row r="17" spans="1:14" x14ac:dyDescent="0.3">
      <c r="A17" s="916"/>
      <c r="B17" s="65" t="s">
        <v>1345</v>
      </c>
      <c r="C17" s="96" t="s">
        <v>98</v>
      </c>
      <c r="D17" s="65">
        <v>80</v>
      </c>
      <c r="E17" s="65">
        <v>305</v>
      </c>
      <c r="F17" s="124">
        <v>50</v>
      </c>
      <c r="G17" s="65">
        <v>60</v>
      </c>
      <c r="H17" s="65">
        <v>630</v>
      </c>
      <c r="I17" s="65">
        <v>862</v>
      </c>
      <c r="J17" s="96">
        <v>1.85</v>
      </c>
      <c r="K17" s="153"/>
      <c r="L17" s="65" t="s">
        <v>294</v>
      </c>
      <c r="M17" s="65">
        <v>50000</v>
      </c>
      <c r="N17" s="66" t="s">
        <v>1663</v>
      </c>
    </row>
    <row r="18" spans="1:14" ht="15" thickBot="1" x14ac:dyDescent="0.35">
      <c r="A18" s="921"/>
      <c r="B18" s="97" t="s">
        <v>961</v>
      </c>
      <c r="C18" s="97" t="s">
        <v>98</v>
      </c>
      <c r="D18" s="84">
        <v>80</v>
      </c>
      <c r="E18" s="84">
        <v>305</v>
      </c>
      <c r="F18" s="126">
        <v>50</v>
      </c>
      <c r="G18" s="84">
        <v>60</v>
      </c>
      <c r="H18" s="84">
        <v>630</v>
      </c>
      <c r="I18" s="84">
        <v>1011</v>
      </c>
      <c r="J18" s="97">
        <v>2.1</v>
      </c>
      <c r="K18" s="154"/>
      <c r="L18" s="84" t="s">
        <v>294</v>
      </c>
      <c r="M18" s="84">
        <v>50000</v>
      </c>
      <c r="N18" s="76" t="s">
        <v>1664</v>
      </c>
    </row>
    <row r="19" spans="1:14" ht="18.600000000000001" thickBot="1" x14ac:dyDescent="0.4">
      <c r="A19" s="56" t="s">
        <v>7</v>
      </c>
      <c r="B19" s="15"/>
      <c r="C19" s="27"/>
      <c r="D19" s="27"/>
      <c r="E19" s="27"/>
      <c r="F19" s="127"/>
      <c r="G19" s="27"/>
      <c r="H19" s="27"/>
      <c r="I19" s="27"/>
      <c r="J19" s="27"/>
      <c r="K19" s="27"/>
      <c r="L19" s="27"/>
      <c r="M19" s="27"/>
      <c r="N19" s="16"/>
    </row>
    <row r="20" spans="1:14" x14ac:dyDescent="0.3">
      <c r="A20" s="419" t="s">
        <v>21</v>
      </c>
      <c r="B20" s="10" t="s">
        <v>14</v>
      </c>
      <c r="C20" s="14" t="s">
        <v>15</v>
      </c>
      <c r="D20" s="14">
        <v>120</v>
      </c>
      <c r="E20" s="82"/>
      <c r="F20" s="128"/>
      <c r="G20" s="82"/>
      <c r="H20" s="14">
        <v>9</v>
      </c>
      <c r="I20" s="14">
        <v>16</v>
      </c>
      <c r="J20" s="82"/>
      <c r="K20" s="82"/>
      <c r="L20" s="82"/>
      <c r="M20" s="14">
        <v>25000</v>
      </c>
      <c r="N20" s="19" t="s">
        <v>1665</v>
      </c>
    </row>
    <row r="21" spans="1:14" x14ac:dyDescent="0.3">
      <c r="A21" s="424" t="s">
        <v>299</v>
      </c>
      <c r="B21" s="40" t="s">
        <v>18</v>
      </c>
      <c r="C21" s="11" t="s">
        <v>15</v>
      </c>
      <c r="D21" s="11">
        <v>120</v>
      </c>
      <c r="E21" s="82"/>
      <c r="F21" s="128"/>
      <c r="G21" s="82"/>
      <c r="H21" s="11">
        <v>9</v>
      </c>
      <c r="I21" s="11">
        <v>15</v>
      </c>
      <c r="J21" s="82"/>
      <c r="K21" s="82"/>
      <c r="L21" s="82"/>
      <c r="M21" s="11">
        <v>25000</v>
      </c>
      <c r="N21" s="20" t="s">
        <v>298</v>
      </c>
    </row>
    <row r="22" spans="1:14" x14ac:dyDescent="0.3">
      <c r="A22" s="425"/>
      <c r="B22" s="40" t="s">
        <v>19</v>
      </c>
      <c r="C22" s="11" t="s">
        <v>15</v>
      </c>
      <c r="D22" s="11">
        <v>120</v>
      </c>
      <c r="E22" s="82"/>
      <c r="F22" s="128"/>
      <c r="G22" s="82"/>
      <c r="H22" s="11">
        <v>32</v>
      </c>
      <c r="I22" s="11">
        <v>50</v>
      </c>
      <c r="J22" s="82"/>
      <c r="K22" s="82"/>
      <c r="L22" s="82"/>
      <c r="M22" s="11">
        <v>25000</v>
      </c>
      <c r="N22" s="20" t="s">
        <v>297</v>
      </c>
    </row>
    <row r="23" spans="1:14" x14ac:dyDescent="0.3">
      <c r="A23" s="420"/>
      <c r="B23" s="40" t="s">
        <v>20</v>
      </c>
      <c r="C23" s="11" t="s">
        <v>15</v>
      </c>
      <c r="D23" s="11">
        <v>120</v>
      </c>
      <c r="E23" s="82"/>
      <c r="F23" s="128"/>
      <c r="G23" s="82"/>
      <c r="H23" s="11">
        <v>30</v>
      </c>
      <c r="I23" s="11">
        <v>50</v>
      </c>
      <c r="J23" s="82"/>
      <c r="K23" s="82"/>
      <c r="L23" s="82"/>
      <c r="M23" s="11">
        <v>25000</v>
      </c>
      <c r="N23" s="20" t="s">
        <v>298</v>
      </c>
    </row>
    <row r="24" spans="1:14" x14ac:dyDescent="0.3">
      <c r="A24" s="421"/>
      <c r="B24" s="40" t="s">
        <v>8</v>
      </c>
      <c r="C24" s="11" t="s">
        <v>82</v>
      </c>
      <c r="D24" s="11">
        <v>120</v>
      </c>
      <c r="E24" s="82"/>
      <c r="F24" s="128"/>
      <c r="G24" s="82"/>
      <c r="H24" s="11">
        <v>18</v>
      </c>
      <c r="I24" s="11">
        <v>34</v>
      </c>
      <c r="J24" s="82"/>
      <c r="K24" s="82"/>
      <c r="L24" s="82"/>
      <c r="M24" s="11">
        <v>25000</v>
      </c>
      <c r="N24" s="20" t="s">
        <v>298</v>
      </c>
    </row>
    <row r="25" spans="1:14" x14ac:dyDescent="0.3">
      <c r="A25" s="421"/>
      <c r="B25" s="40" t="s">
        <v>9</v>
      </c>
      <c r="C25" s="11" t="s">
        <v>82</v>
      </c>
      <c r="D25" s="11">
        <v>120</v>
      </c>
      <c r="E25" s="82"/>
      <c r="F25" s="128"/>
      <c r="G25" s="82"/>
      <c r="H25" s="11">
        <v>18</v>
      </c>
      <c r="I25" s="11">
        <v>36</v>
      </c>
      <c r="J25" s="82"/>
      <c r="K25" s="82"/>
      <c r="L25" s="82"/>
      <c r="M25" s="11">
        <v>25000</v>
      </c>
      <c r="N25" s="20" t="s">
        <v>297</v>
      </c>
    </row>
    <row r="26" spans="1:14" x14ac:dyDescent="0.3">
      <c r="A26" s="421"/>
      <c r="B26" s="40" t="s">
        <v>10</v>
      </c>
      <c r="C26" s="11" t="s">
        <v>2065</v>
      </c>
      <c r="D26" s="11">
        <v>120</v>
      </c>
      <c r="E26" s="82"/>
      <c r="F26" s="128"/>
      <c r="G26" s="82"/>
      <c r="H26" s="11">
        <v>30</v>
      </c>
      <c r="I26" s="11">
        <v>52</v>
      </c>
      <c r="J26" s="82"/>
      <c r="K26" s="82"/>
      <c r="L26" s="82"/>
      <c r="M26" s="11">
        <v>25000</v>
      </c>
      <c r="N26" s="20" t="s">
        <v>297</v>
      </c>
    </row>
    <row r="27" spans="1:14" x14ac:dyDescent="0.3">
      <c r="A27" s="421"/>
      <c r="B27" s="40" t="s">
        <v>11</v>
      </c>
      <c r="C27" s="11" t="s">
        <v>2065</v>
      </c>
      <c r="D27" s="11">
        <v>120</v>
      </c>
      <c r="E27" s="82"/>
      <c r="F27" s="128"/>
      <c r="G27" s="82"/>
      <c r="H27" s="11">
        <v>40</v>
      </c>
      <c r="I27" s="11">
        <v>72</v>
      </c>
      <c r="J27" s="82"/>
      <c r="K27" s="82"/>
      <c r="L27" s="82"/>
      <c r="M27" s="11">
        <v>25000</v>
      </c>
      <c r="N27" s="20" t="s">
        <v>297</v>
      </c>
    </row>
    <row r="28" spans="1:14" x14ac:dyDescent="0.3">
      <c r="A28" s="421"/>
      <c r="B28" s="40" t="s">
        <v>12</v>
      </c>
      <c r="C28" s="11" t="s">
        <v>2065</v>
      </c>
      <c r="D28" s="11">
        <v>120</v>
      </c>
      <c r="E28" s="82"/>
      <c r="F28" s="128"/>
      <c r="G28" s="82"/>
      <c r="H28" s="11">
        <v>40</v>
      </c>
      <c r="I28" s="11">
        <v>67</v>
      </c>
      <c r="J28" s="82"/>
      <c r="K28" s="82"/>
      <c r="L28" s="82"/>
      <c r="M28" s="11">
        <v>25000</v>
      </c>
      <c r="N28" s="20" t="s">
        <v>298</v>
      </c>
    </row>
    <row r="29" spans="1:14" ht="15" thickBot="1" x14ac:dyDescent="0.35">
      <c r="A29" s="423"/>
      <c r="B29" s="401" t="s">
        <v>13</v>
      </c>
      <c r="C29" s="11" t="s">
        <v>2065</v>
      </c>
      <c r="D29" s="11">
        <v>120</v>
      </c>
      <c r="E29" s="82"/>
      <c r="F29" s="128"/>
      <c r="G29" s="82"/>
      <c r="H29" s="12">
        <v>30</v>
      </c>
      <c r="I29" s="65">
        <v>45</v>
      </c>
      <c r="J29" s="82"/>
      <c r="K29" s="82"/>
      <c r="L29" s="82"/>
      <c r="M29" s="12">
        <v>25000</v>
      </c>
      <c r="N29" s="21" t="s">
        <v>298</v>
      </c>
    </row>
    <row r="30" spans="1:14" ht="18.600000000000001" thickBot="1" x14ac:dyDescent="0.4">
      <c r="A30" s="56" t="s">
        <v>33</v>
      </c>
      <c r="B30" s="15"/>
      <c r="C30" s="27"/>
      <c r="D30" s="27"/>
      <c r="E30" s="27"/>
      <c r="F30" s="127"/>
      <c r="G30" s="27"/>
      <c r="H30" s="27"/>
      <c r="I30" s="27"/>
      <c r="J30" s="27"/>
      <c r="K30" s="27"/>
      <c r="L30" s="27"/>
      <c r="M30" s="27"/>
      <c r="N30" s="16"/>
    </row>
    <row r="31" spans="1:14" x14ac:dyDescent="0.3">
      <c r="A31" s="426" t="s">
        <v>31</v>
      </c>
      <c r="B31" s="10" t="s">
        <v>26</v>
      </c>
      <c r="C31" s="14" t="s">
        <v>2066</v>
      </c>
      <c r="D31" s="14">
        <v>277</v>
      </c>
      <c r="E31" s="14">
        <v>400</v>
      </c>
      <c r="F31" s="128"/>
      <c r="G31" s="82"/>
      <c r="H31" s="14">
        <v>630</v>
      </c>
      <c r="I31" s="14">
        <v>1800</v>
      </c>
      <c r="J31" s="14">
        <v>3</v>
      </c>
      <c r="K31" s="82"/>
      <c r="L31" s="14" t="s">
        <v>22</v>
      </c>
      <c r="M31" s="14">
        <v>36000</v>
      </c>
      <c r="N31" s="19" t="s">
        <v>1666</v>
      </c>
    </row>
    <row r="32" spans="1:14" x14ac:dyDescent="0.3">
      <c r="A32" s="427" t="s">
        <v>32</v>
      </c>
      <c r="B32" s="40" t="s">
        <v>26</v>
      </c>
      <c r="C32" s="11" t="s">
        <v>301</v>
      </c>
      <c r="D32" s="11">
        <v>277</v>
      </c>
      <c r="E32" s="11">
        <v>400</v>
      </c>
      <c r="F32" s="128"/>
      <c r="G32" s="82"/>
      <c r="H32" s="11">
        <v>285</v>
      </c>
      <c r="I32" s="11">
        <v>800</v>
      </c>
      <c r="J32" s="11">
        <v>3</v>
      </c>
      <c r="K32" s="82"/>
      <c r="L32" s="11" t="s">
        <v>22</v>
      </c>
      <c r="M32" s="11">
        <v>36000</v>
      </c>
      <c r="N32" s="19" t="s">
        <v>1667</v>
      </c>
    </row>
    <row r="33" spans="1:14" x14ac:dyDescent="0.3">
      <c r="A33" s="421"/>
      <c r="B33" s="40" t="s">
        <v>26</v>
      </c>
      <c r="C33" s="11" t="s">
        <v>302</v>
      </c>
      <c r="D33" s="11">
        <v>400</v>
      </c>
      <c r="E33" s="82"/>
      <c r="F33" s="129">
        <v>50</v>
      </c>
      <c r="G33" s="14">
        <v>60</v>
      </c>
      <c r="H33" s="11">
        <v>210</v>
      </c>
      <c r="I33" s="11">
        <v>620</v>
      </c>
      <c r="J33" s="11">
        <v>3.2</v>
      </c>
      <c r="K33" s="82"/>
      <c r="L33" s="11" t="s">
        <v>22</v>
      </c>
      <c r="M33" s="11">
        <v>36000</v>
      </c>
      <c r="N33" s="19" t="s">
        <v>1668</v>
      </c>
    </row>
    <row r="34" spans="1:14" x14ac:dyDescent="0.3">
      <c r="A34" s="420"/>
      <c r="B34" s="40" t="s">
        <v>965</v>
      </c>
      <c r="C34" s="11" t="s">
        <v>962</v>
      </c>
      <c r="D34" s="11">
        <v>200</v>
      </c>
      <c r="E34" s="11">
        <v>400</v>
      </c>
      <c r="F34" s="129">
        <v>50</v>
      </c>
      <c r="G34" s="14">
        <v>60</v>
      </c>
      <c r="H34" s="11">
        <v>64</v>
      </c>
      <c r="I34" s="11">
        <v>175</v>
      </c>
      <c r="J34" s="11">
        <v>2.7</v>
      </c>
      <c r="K34" s="82"/>
      <c r="L34" s="11" t="s">
        <v>22</v>
      </c>
      <c r="M34" s="11">
        <v>36000</v>
      </c>
      <c r="N34" s="20" t="s">
        <v>1669</v>
      </c>
    </row>
    <row r="35" spans="1:14" x14ac:dyDescent="0.3">
      <c r="A35" s="420"/>
      <c r="B35" s="40" t="s">
        <v>964</v>
      </c>
      <c r="C35" s="11" t="s">
        <v>963</v>
      </c>
      <c r="D35" s="11">
        <v>200</v>
      </c>
      <c r="E35" s="11">
        <v>400</v>
      </c>
      <c r="F35" s="129">
        <v>50</v>
      </c>
      <c r="G35" s="14">
        <v>60</v>
      </c>
      <c r="H35" s="11">
        <v>79</v>
      </c>
      <c r="I35" s="11">
        <v>220</v>
      </c>
      <c r="J35" s="11">
        <v>2.8</v>
      </c>
      <c r="K35" s="82"/>
      <c r="L35" s="11" t="s">
        <v>22</v>
      </c>
      <c r="M35" s="11">
        <v>36000</v>
      </c>
      <c r="N35" s="20" t="s">
        <v>1669</v>
      </c>
    </row>
    <row r="36" spans="1:14" x14ac:dyDescent="0.3">
      <c r="A36" s="421"/>
      <c r="B36" s="40" t="s">
        <v>966</v>
      </c>
      <c r="C36" s="11" t="s">
        <v>968</v>
      </c>
      <c r="D36" s="11">
        <v>200</v>
      </c>
      <c r="E36" s="11">
        <v>400</v>
      </c>
      <c r="F36" s="129">
        <v>50</v>
      </c>
      <c r="G36" s="14">
        <v>60</v>
      </c>
      <c r="H36" s="11">
        <v>81</v>
      </c>
      <c r="I36" s="11">
        <v>240</v>
      </c>
      <c r="J36" s="11">
        <v>3</v>
      </c>
      <c r="K36" s="82"/>
      <c r="L36" s="11" t="s">
        <v>22</v>
      </c>
      <c r="M36" s="11">
        <v>36000</v>
      </c>
      <c r="N36" s="20" t="s">
        <v>1669</v>
      </c>
    </row>
    <row r="37" spans="1:14" x14ac:dyDescent="0.3">
      <c r="A37" s="421"/>
      <c r="B37" s="40" t="s">
        <v>967</v>
      </c>
      <c r="C37" s="11" t="s">
        <v>969</v>
      </c>
      <c r="D37" s="11">
        <v>200</v>
      </c>
      <c r="E37" s="13">
        <v>400</v>
      </c>
      <c r="F37" s="124">
        <v>50</v>
      </c>
      <c r="G37" s="65">
        <v>60</v>
      </c>
      <c r="H37" s="11">
        <v>100</v>
      </c>
      <c r="I37" s="11">
        <v>300</v>
      </c>
      <c r="J37" s="11">
        <v>3</v>
      </c>
      <c r="K37" s="82"/>
      <c r="L37" s="11" t="s">
        <v>22</v>
      </c>
      <c r="M37" s="11">
        <v>36000</v>
      </c>
      <c r="N37" s="20" t="s">
        <v>1669</v>
      </c>
    </row>
    <row r="38" spans="1:14" x14ac:dyDescent="0.3">
      <c r="A38" s="421"/>
      <c r="B38" s="40" t="s">
        <v>27</v>
      </c>
      <c r="C38" s="11" t="s">
        <v>23</v>
      </c>
      <c r="D38" s="11">
        <v>120</v>
      </c>
      <c r="E38" s="11">
        <v>230</v>
      </c>
      <c r="F38" s="124">
        <v>50</v>
      </c>
      <c r="G38" s="65">
        <v>60</v>
      </c>
      <c r="H38" s="11">
        <v>13</v>
      </c>
      <c r="I38" s="11">
        <v>25</v>
      </c>
      <c r="J38" s="11">
        <v>1.9</v>
      </c>
      <c r="K38" s="82"/>
      <c r="L38" s="11" t="s">
        <v>24</v>
      </c>
      <c r="M38" s="11">
        <v>25000</v>
      </c>
      <c r="N38" s="20" t="s">
        <v>1670</v>
      </c>
    </row>
    <row r="39" spans="1:14" x14ac:dyDescent="0.3">
      <c r="A39" s="421"/>
      <c r="B39" s="40" t="s">
        <v>27</v>
      </c>
      <c r="C39" s="11" t="s">
        <v>25</v>
      </c>
      <c r="D39" s="11">
        <v>120</v>
      </c>
      <c r="E39" s="11">
        <v>230</v>
      </c>
      <c r="F39" s="124">
        <v>50</v>
      </c>
      <c r="G39" s="65">
        <v>60</v>
      </c>
      <c r="H39" s="11">
        <v>11</v>
      </c>
      <c r="I39" s="11">
        <v>20</v>
      </c>
      <c r="J39" s="11">
        <v>1.8</v>
      </c>
      <c r="K39" s="82"/>
      <c r="L39" s="11" t="s">
        <v>24</v>
      </c>
      <c r="M39" s="11">
        <v>25000</v>
      </c>
      <c r="N39" s="20" t="s">
        <v>1671</v>
      </c>
    </row>
    <row r="40" spans="1:14" x14ac:dyDescent="0.3">
      <c r="A40" s="421"/>
      <c r="B40" s="40" t="s">
        <v>970</v>
      </c>
      <c r="C40" s="11" t="s">
        <v>303</v>
      </c>
      <c r="D40" s="11">
        <v>120</v>
      </c>
      <c r="E40" s="11">
        <v>277</v>
      </c>
      <c r="F40" s="124">
        <v>50</v>
      </c>
      <c r="G40" s="65">
        <v>60</v>
      </c>
      <c r="H40" s="11">
        <v>32</v>
      </c>
      <c r="I40" s="11">
        <v>83</v>
      </c>
      <c r="J40" s="11">
        <v>3</v>
      </c>
      <c r="K40" s="82"/>
      <c r="L40" s="11" t="s">
        <v>22</v>
      </c>
      <c r="M40" s="11">
        <v>35000</v>
      </c>
      <c r="N40" s="19" t="s">
        <v>1672</v>
      </c>
    </row>
    <row r="41" spans="1:14" x14ac:dyDescent="0.3">
      <c r="A41" s="421"/>
      <c r="B41" s="40" t="s">
        <v>972</v>
      </c>
      <c r="C41" s="11" t="s">
        <v>973</v>
      </c>
      <c r="D41" s="11">
        <v>120</v>
      </c>
      <c r="E41" s="11">
        <v>277</v>
      </c>
      <c r="F41" s="124">
        <v>50</v>
      </c>
      <c r="G41" s="65">
        <v>60</v>
      </c>
      <c r="H41" s="11">
        <v>62</v>
      </c>
      <c r="I41" s="11">
        <v>67</v>
      </c>
      <c r="J41" s="11">
        <v>2.2000000000000002</v>
      </c>
      <c r="K41" s="82"/>
      <c r="L41" s="11" t="s">
        <v>22</v>
      </c>
      <c r="M41" s="11">
        <v>25000</v>
      </c>
      <c r="N41" s="20" t="s">
        <v>975</v>
      </c>
    </row>
    <row r="42" spans="1:14" x14ac:dyDescent="0.3">
      <c r="A42" s="421"/>
      <c r="B42" s="40" t="s">
        <v>972</v>
      </c>
      <c r="C42" s="11" t="s">
        <v>974</v>
      </c>
      <c r="D42" s="11">
        <v>120</v>
      </c>
      <c r="E42" s="11">
        <v>277</v>
      </c>
      <c r="F42" s="124">
        <v>50</v>
      </c>
      <c r="G42" s="65">
        <v>60</v>
      </c>
      <c r="H42" s="11">
        <v>62</v>
      </c>
      <c r="I42" s="11">
        <v>83</v>
      </c>
      <c r="J42" s="11">
        <v>2.2000000000000002</v>
      </c>
      <c r="K42" s="82"/>
      <c r="L42" s="11" t="s">
        <v>22</v>
      </c>
      <c r="M42" s="11">
        <v>25000</v>
      </c>
      <c r="N42" s="20" t="s">
        <v>975</v>
      </c>
    </row>
    <row r="43" spans="1:14" x14ac:dyDescent="0.3">
      <c r="A43" s="421"/>
      <c r="B43" s="344" t="s">
        <v>971</v>
      </c>
      <c r="C43" s="65" t="s">
        <v>976</v>
      </c>
      <c r="D43" s="11">
        <v>120</v>
      </c>
      <c r="E43" s="11">
        <v>277</v>
      </c>
      <c r="F43" s="124">
        <v>50</v>
      </c>
      <c r="G43" s="65">
        <v>60</v>
      </c>
      <c r="H43" s="11">
        <v>77</v>
      </c>
      <c r="I43" s="11">
        <v>168</v>
      </c>
      <c r="J43" s="11">
        <v>3</v>
      </c>
      <c r="K43" s="82"/>
      <c r="L43" s="11" t="s">
        <v>22</v>
      </c>
      <c r="M43" s="11">
        <v>35000</v>
      </c>
      <c r="N43" s="19" t="s">
        <v>1673</v>
      </c>
    </row>
    <row r="44" spans="1:14" ht="15" thickBot="1" x14ac:dyDescent="0.35">
      <c r="A44" s="423"/>
      <c r="B44" s="401" t="s">
        <v>971</v>
      </c>
      <c r="C44" s="12" t="s">
        <v>977</v>
      </c>
      <c r="D44" s="12">
        <v>120</v>
      </c>
      <c r="E44" s="12">
        <v>277</v>
      </c>
      <c r="F44" s="124">
        <v>50</v>
      </c>
      <c r="G44" s="65">
        <v>60</v>
      </c>
      <c r="H44" s="12">
        <v>97</v>
      </c>
      <c r="I44" s="12">
        <v>210</v>
      </c>
      <c r="J44" s="12">
        <v>3</v>
      </c>
      <c r="K44" s="82"/>
      <c r="L44" s="12" t="s">
        <v>22</v>
      </c>
      <c r="M44" s="12">
        <v>35000</v>
      </c>
      <c r="N44" s="19" t="s">
        <v>1674</v>
      </c>
    </row>
    <row r="45" spans="1:14" ht="18.600000000000001" thickBot="1" x14ac:dyDescent="0.4">
      <c r="A45" s="56" t="s">
        <v>34</v>
      </c>
      <c r="B45" s="15"/>
      <c r="C45" s="27"/>
      <c r="D45" s="27"/>
      <c r="E45" s="27"/>
      <c r="F45" s="127"/>
      <c r="G45" s="27"/>
      <c r="H45" s="27"/>
      <c r="I45" s="27"/>
      <c r="J45" s="27"/>
      <c r="K45" s="27"/>
      <c r="L45" s="27"/>
      <c r="M45" s="27"/>
      <c r="N45" s="16"/>
    </row>
    <row r="46" spans="1:14" x14ac:dyDescent="0.3">
      <c r="A46" s="428" t="s">
        <v>41</v>
      </c>
      <c r="B46" s="10" t="s">
        <v>35</v>
      </c>
      <c r="C46" s="14" t="s">
        <v>2067</v>
      </c>
      <c r="D46" s="14">
        <v>120</v>
      </c>
      <c r="E46" s="14">
        <v>480</v>
      </c>
      <c r="F46" s="128"/>
      <c r="G46" s="82"/>
      <c r="H46" s="14">
        <v>298</v>
      </c>
      <c r="I46" s="14">
        <v>775</v>
      </c>
      <c r="J46" s="14">
        <v>2.61</v>
      </c>
      <c r="K46" s="82"/>
      <c r="L46" s="14" t="s">
        <v>979</v>
      </c>
      <c r="M46" s="14">
        <v>68300</v>
      </c>
      <c r="N46" s="19" t="s">
        <v>1675</v>
      </c>
    </row>
    <row r="47" spans="1:14" x14ac:dyDescent="0.3">
      <c r="A47" s="424" t="s">
        <v>42</v>
      </c>
      <c r="B47" s="40" t="s">
        <v>981</v>
      </c>
      <c r="C47" s="11" t="s">
        <v>304</v>
      </c>
      <c r="D47" s="11">
        <v>120</v>
      </c>
      <c r="E47" s="11">
        <v>480</v>
      </c>
      <c r="F47" s="128"/>
      <c r="G47" s="82"/>
      <c r="H47" s="11">
        <v>630</v>
      </c>
      <c r="I47" s="11">
        <v>1350</v>
      </c>
      <c r="J47" s="11">
        <v>2.2000000000000002</v>
      </c>
      <c r="K47" s="82"/>
      <c r="L47" s="11" t="s">
        <v>985</v>
      </c>
      <c r="M47" s="11">
        <v>68300</v>
      </c>
      <c r="N47" s="19" t="s">
        <v>1675</v>
      </c>
    </row>
    <row r="48" spans="1:14" x14ac:dyDescent="0.3">
      <c r="A48" s="420"/>
      <c r="B48" s="40" t="s">
        <v>982</v>
      </c>
      <c r="C48" s="11" t="s">
        <v>304</v>
      </c>
      <c r="D48" s="11">
        <v>120</v>
      </c>
      <c r="E48" s="11">
        <v>480</v>
      </c>
      <c r="F48" s="128"/>
      <c r="G48" s="82"/>
      <c r="H48" s="11">
        <v>556</v>
      </c>
      <c r="I48" s="11">
        <v>1250</v>
      </c>
      <c r="J48" s="11">
        <v>2.25</v>
      </c>
      <c r="K48" s="82"/>
      <c r="L48" s="11" t="s">
        <v>985</v>
      </c>
      <c r="M48" s="11">
        <v>68300</v>
      </c>
      <c r="N48" s="19" t="s">
        <v>1675</v>
      </c>
    </row>
    <row r="49" spans="1:14" x14ac:dyDescent="0.3">
      <c r="A49" s="421"/>
      <c r="B49" s="40" t="s">
        <v>980</v>
      </c>
      <c r="C49" s="11" t="s">
        <v>304</v>
      </c>
      <c r="D49" s="11">
        <v>120</v>
      </c>
      <c r="E49" s="11">
        <v>480</v>
      </c>
      <c r="F49" s="128"/>
      <c r="G49" s="82"/>
      <c r="H49" s="11">
        <v>700</v>
      </c>
      <c r="I49" s="11">
        <v>1820</v>
      </c>
      <c r="J49" s="11">
        <v>2.6</v>
      </c>
      <c r="K49" s="82"/>
      <c r="L49" s="11" t="s">
        <v>985</v>
      </c>
      <c r="M49" s="11">
        <v>68300</v>
      </c>
      <c r="N49" s="19" t="s">
        <v>1676</v>
      </c>
    </row>
    <row r="50" spans="1:14" x14ac:dyDescent="0.3">
      <c r="A50" s="420"/>
      <c r="B50" s="40" t="s">
        <v>983</v>
      </c>
      <c r="C50" s="11" t="s">
        <v>305</v>
      </c>
      <c r="D50" s="11">
        <v>120</v>
      </c>
      <c r="E50" s="11">
        <v>480</v>
      </c>
      <c r="F50" s="128"/>
      <c r="G50" s="82"/>
      <c r="H50" s="11">
        <v>300</v>
      </c>
      <c r="I50" s="11">
        <v>670</v>
      </c>
      <c r="J50" s="11">
        <v>2.23</v>
      </c>
      <c r="K50" s="82"/>
      <c r="L50" s="11" t="s">
        <v>985</v>
      </c>
      <c r="M50" s="11">
        <v>68300</v>
      </c>
      <c r="N50" s="19" t="s">
        <v>1676</v>
      </c>
    </row>
    <row r="51" spans="1:14" x14ac:dyDescent="0.3">
      <c r="A51" s="421"/>
      <c r="B51" s="40" t="s">
        <v>984</v>
      </c>
      <c r="C51" s="11" t="s">
        <v>305</v>
      </c>
      <c r="D51" s="11">
        <v>120</v>
      </c>
      <c r="E51" s="11">
        <v>480</v>
      </c>
      <c r="F51" s="128"/>
      <c r="G51" s="82"/>
      <c r="H51" s="11">
        <v>136</v>
      </c>
      <c r="I51" s="11">
        <v>320</v>
      </c>
      <c r="J51" s="11">
        <v>2.35</v>
      </c>
      <c r="K51" s="82"/>
      <c r="L51" s="11" t="s">
        <v>985</v>
      </c>
      <c r="M51" s="11">
        <v>68300</v>
      </c>
      <c r="N51" s="19" t="s">
        <v>1676</v>
      </c>
    </row>
    <row r="52" spans="1:14" x14ac:dyDescent="0.3">
      <c r="A52" s="421"/>
      <c r="B52" s="40" t="s">
        <v>39</v>
      </c>
      <c r="C52" s="11" t="s">
        <v>306</v>
      </c>
      <c r="D52" s="11">
        <v>120</v>
      </c>
      <c r="E52" s="11">
        <v>277</v>
      </c>
      <c r="F52" s="128"/>
      <c r="G52" s="82"/>
      <c r="H52" s="11">
        <v>92</v>
      </c>
      <c r="I52" s="11">
        <v>250</v>
      </c>
      <c r="J52" s="11">
        <v>2.72</v>
      </c>
      <c r="K52" s="82"/>
      <c r="L52" s="11" t="s">
        <v>979</v>
      </c>
      <c r="M52" s="11">
        <v>68300</v>
      </c>
      <c r="N52" s="19" t="s">
        <v>1676</v>
      </c>
    </row>
    <row r="53" spans="1:14" x14ac:dyDescent="0.3">
      <c r="A53" s="421"/>
      <c r="B53" s="40" t="s">
        <v>986</v>
      </c>
      <c r="C53" s="11" t="s">
        <v>428</v>
      </c>
      <c r="D53" s="11">
        <v>120</v>
      </c>
      <c r="E53" s="11">
        <v>480</v>
      </c>
      <c r="F53" s="128"/>
      <c r="G53" s="82"/>
      <c r="H53" s="11">
        <v>145</v>
      </c>
      <c r="I53" s="11">
        <v>310</v>
      </c>
      <c r="J53" s="11">
        <v>2.14</v>
      </c>
      <c r="K53" s="82"/>
      <c r="L53" s="11" t="s">
        <v>979</v>
      </c>
      <c r="M53" s="11">
        <v>68300</v>
      </c>
      <c r="N53" s="20" t="s">
        <v>1677</v>
      </c>
    </row>
    <row r="54" spans="1:14" x14ac:dyDescent="0.3">
      <c r="A54" s="421"/>
      <c r="B54" s="40" t="s">
        <v>987</v>
      </c>
      <c r="C54" s="11" t="s">
        <v>428</v>
      </c>
      <c r="D54" s="11">
        <v>120</v>
      </c>
      <c r="E54" s="11">
        <v>480</v>
      </c>
      <c r="F54" s="128"/>
      <c r="G54" s="82"/>
      <c r="H54" s="11">
        <v>198</v>
      </c>
      <c r="I54" s="11">
        <v>410</v>
      </c>
      <c r="J54" s="11">
        <v>2.0699999999999998</v>
      </c>
      <c r="K54" s="82"/>
      <c r="L54" s="11" t="s">
        <v>985</v>
      </c>
      <c r="M54" s="11">
        <v>68300</v>
      </c>
      <c r="N54" s="20" t="s">
        <v>1678</v>
      </c>
    </row>
    <row r="55" spans="1:14" x14ac:dyDescent="0.3">
      <c r="A55" s="421"/>
      <c r="B55" s="40" t="s">
        <v>40</v>
      </c>
      <c r="C55" s="11" t="s">
        <v>307</v>
      </c>
      <c r="D55" s="11">
        <v>120</v>
      </c>
      <c r="E55" s="11">
        <v>277</v>
      </c>
      <c r="F55" s="129">
        <v>50</v>
      </c>
      <c r="G55" s="11">
        <v>60</v>
      </c>
      <c r="H55" s="11">
        <v>65</v>
      </c>
      <c r="I55" s="11">
        <v>110</v>
      </c>
      <c r="J55" s="82"/>
      <c r="K55" s="82"/>
      <c r="L55" s="11" t="s">
        <v>22</v>
      </c>
      <c r="M55" s="11">
        <v>50000</v>
      </c>
      <c r="N55" s="20" t="s">
        <v>1679</v>
      </c>
    </row>
    <row r="56" spans="1:14" x14ac:dyDescent="0.3">
      <c r="A56" s="421"/>
      <c r="B56" s="40" t="s">
        <v>991</v>
      </c>
      <c r="C56" s="11" t="s">
        <v>307</v>
      </c>
      <c r="D56" s="11">
        <v>120</v>
      </c>
      <c r="E56" s="11">
        <v>277</v>
      </c>
      <c r="F56" s="129">
        <v>50</v>
      </c>
      <c r="G56" s="11">
        <v>60</v>
      </c>
      <c r="H56" s="65">
        <v>57</v>
      </c>
      <c r="I56" s="65">
        <v>113</v>
      </c>
      <c r="J56" s="65">
        <v>2.02</v>
      </c>
      <c r="K56" s="82"/>
      <c r="L56" s="65" t="s">
        <v>22</v>
      </c>
      <c r="M56" s="65">
        <v>50000</v>
      </c>
      <c r="N56" s="66" t="s">
        <v>1680</v>
      </c>
    </row>
    <row r="57" spans="1:14" ht="15" thickBot="1" x14ac:dyDescent="0.35">
      <c r="A57" s="423"/>
      <c r="B57" s="40" t="s">
        <v>992</v>
      </c>
      <c r="C57" s="11" t="s">
        <v>307</v>
      </c>
      <c r="D57" s="11">
        <v>120</v>
      </c>
      <c r="E57" s="11">
        <v>277</v>
      </c>
      <c r="F57" s="129">
        <v>50</v>
      </c>
      <c r="G57" s="11">
        <v>60</v>
      </c>
      <c r="H57" s="12">
        <v>64</v>
      </c>
      <c r="I57" s="12">
        <v>105</v>
      </c>
      <c r="J57" s="12">
        <v>1.69</v>
      </c>
      <c r="K57" s="82"/>
      <c r="L57" s="12" t="s">
        <v>22</v>
      </c>
      <c r="M57" s="12">
        <v>50000</v>
      </c>
      <c r="N57" s="66" t="s">
        <v>1681</v>
      </c>
    </row>
    <row r="58" spans="1:14" ht="18.600000000000001" thickBot="1" x14ac:dyDescent="0.4">
      <c r="A58" s="56" t="s">
        <v>43</v>
      </c>
      <c r="B58" s="15"/>
      <c r="C58" s="27"/>
      <c r="D58" s="27"/>
      <c r="E58" s="27"/>
      <c r="F58" s="127"/>
      <c r="G58" s="27"/>
      <c r="H58" s="27"/>
      <c r="I58" s="27"/>
      <c r="J58" s="27"/>
      <c r="K58" s="27"/>
      <c r="L58" s="27"/>
      <c r="M58" s="27"/>
      <c r="N58" s="16"/>
    </row>
    <row r="59" spans="1:14" x14ac:dyDescent="0.3">
      <c r="A59" s="419" t="s">
        <v>49</v>
      </c>
      <c r="B59" s="10" t="s">
        <v>44</v>
      </c>
      <c r="C59" s="14" t="s">
        <v>428</v>
      </c>
      <c r="D59" s="14">
        <v>120</v>
      </c>
      <c r="E59" s="14">
        <v>480</v>
      </c>
      <c r="F59" s="130">
        <v>50</v>
      </c>
      <c r="G59" s="14">
        <v>60</v>
      </c>
      <c r="H59" s="14">
        <v>620</v>
      </c>
      <c r="I59" s="14">
        <v>1440</v>
      </c>
      <c r="J59" s="14">
        <v>2.2999999999999998</v>
      </c>
      <c r="K59" s="82"/>
      <c r="L59" s="14" t="s">
        <v>28</v>
      </c>
      <c r="M59" s="82"/>
      <c r="N59" s="19" t="s">
        <v>994</v>
      </c>
    </row>
    <row r="60" spans="1:14" x14ac:dyDescent="0.3">
      <c r="A60" s="424" t="s">
        <v>50</v>
      </c>
      <c r="B60" s="40" t="s">
        <v>45</v>
      </c>
      <c r="C60" s="11" t="s">
        <v>428</v>
      </c>
      <c r="D60" s="11">
        <v>120</v>
      </c>
      <c r="E60" s="11">
        <v>480</v>
      </c>
      <c r="F60" s="129">
        <v>50</v>
      </c>
      <c r="G60" s="11">
        <v>60</v>
      </c>
      <c r="H60" s="11">
        <v>685</v>
      </c>
      <c r="I60" s="11">
        <v>1650</v>
      </c>
      <c r="J60" s="11">
        <v>2.4</v>
      </c>
      <c r="K60" s="82"/>
      <c r="L60" s="11" t="s">
        <v>28</v>
      </c>
      <c r="M60" s="82"/>
      <c r="N60" s="20" t="s">
        <v>995</v>
      </c>
    </row>
    <row r="61" spans="1:14" x14ac:dyDescent="0.3">
      <c r="A61" s="421"/>
      <c r="B61" s="40" t="s">
        <v>46</v>
      </c>
      <c r="C61" s="11" t="s">
        <v>2068</v>
      </c>
      <c r="D61" s="11">
        <v>120</v>
      </c>
      <c r="E61" s="11">
        <v>480</v>
      </c>
      <c r="F61" s="129">
        <v>50</v>
      </c>
      <c r="G61" s="11">
        <v>60</v>
      </c>
      <c r="H61" s="11">
        <v>685</v>
      </c>
      <c r="I61" s="11">
        <v>1750</v>
      </c>
      <c r="J61" s="11">
        <v>2.5499999999999998</v>
      </c>
      <c r="K61" s="82"/>
      <c r="L61" s="11" t="s">
        <v>47</v>
      </c>
      <c r="M61" s="11">
        <v>50000</v>
      </c>
      <c r="N61" s="20" t="s">
        <v>1682</v>
      </c>
    </row>
    <row r="62" spans="1:14" ht="15" thickBot="1" x14ac:dyDescent="0.35">
      <c r="A62" s="421"/>
      <c r="B62" s="40" t="s">
        <v>48</v>
      </c>
      <c r="C62" s="11" t="s">
        <v>2068</v>
      </c>
      <c r="D62" s="11">
        <v>120</v>
      </c>
      <c r="E62" s="11">
        <v>480</v>
      </c>
      <c r="F62" s="129">
        <v>50</v>
      </c>
      <c r="G62" s="11">
        <v>60</v>
      </c>
      <c r="H62" s="11">
        <v>685</v>
      </c>
      <c r="I62" s="11">
        <v>1712</v>
      </c>
      <c r="J62" s="11">
        <v>2.5</v>
      </c>
      <c r="K62" s="82"/>
      <c r="L62" s="11" t="s">
        <v>47</v>
      </c>
      <c r="M62" s="11">
        <v>50000</v>
      </c>
      <c r="N62" s="20" t="s">
        <v>1683</v>
      </c>
    </row>
    <row r="63" spans="1:14" ht="18.600000000000001" thickBot="1" x14ac:dyDescent="0.4">
      <c r="A63" s="56" t="s">
        <v>51</v>
      </c>
      <c r="B63" s="15"/>
      <c r="C63" s="27"/>
      <c r="D63" s="27"/>
      <c r="E63" s="27"/>
      <c r="F63" s="127"/>
      <c r="G63" s="27"/>
      <c r="H63" s="27"/>
      <c r="I63" s="27"/>
      <c r="J63" s="27"/>
      <c r="K63" s="27"/>
      <c r="L63" s="27"/>
      <c r="M63" s="27"/>
      <c r="N63" s="16"/>
    </row>
    <row r="64" spans="1:14" x14ac:dyDescent="0.3">
      <c r="A64" s="428" t="s">
        <v>68</v>
      </c>
      <c r="B64" s="10" t="s">
        <v>52</v>
      </c>
      <c r="C64" s="14" t="s">
        <v>2069</v>
      </c>
      <c r="D64" s="14">
        <v>120</v>
      </c>
      <c r="E64" s="14">
        <v>480</v>
      </c>
      <c r="F64" s="130">
        <v>50</v>
      </c>
      <c r="G64" s="14">
        <v>60</v>
      </c>
      <c r="H64" s="14">
        <v>632</v>
      </c>
      <c r="I64" s="14">
        <v>1700</v>
      </c>
      <c r="J64" s="14">
        <v>2.7</v>
      </c>
      <c r="K64" s="82"/>
      <c r="L64" s="14" t="s">
        <v>22</v>
      </c>
      <c r="M64" s="14">
        <v>50000</v>
      </c>
      <c r="N64" s="19" t="s">
        <v>1684</v>
      </c>
    </row>
    <row r="65" spans="1:14" x14ac:dyDescent="0.3">
      <c r="A65" s="424" t="s">
        <v>69</v>
      </c>
      <c r="B65" s="40" t="s">
        <v>53</v>
      </c>
      <c r="C65" s="11" t="s">
        <v>2069</v>
      </c>
      <c r="D65" s="11">
        <v>120</v>
      </c>
      <c r="E65" s="11">
        <v>480</v>
      </c>
      <c r="F65" s="130">
        <v>50</v>
      </c>
      <c r="G65" s="14">
        <v>60</v>
      </c>
      <c r="H65" s="11">
        <v>632</v>
      </c>
      <c r="I65" s="11">
        <v>1600</v>
      </c>
      <c r="J65" s="11">
        <v>2.5299999999999998</v>
      </c>
      <c r="K65" s="82"/>
      <c r="L65" s="11" t="s">
        <v>22</v>
      </c>
      <c r="M65" s="11">
        <v>50000</v>
      </c>
      <c r="N65" s="20" t="s">
        <v>1685</v>
      </c>
    </row>
    <row r="66" spans="1:14" x14ac:dyDescent="0.3">
      <c r="A66" s="420"/>
      <c r="B66" s="40" t="s">
        <v>54</v>
      </c>
      <c r="C66" s="11" t="s">
        <v>2069</v>
      </c>
      <c r="D66" s="11">
        <v>120</v>
      </c>
      <c r="E66" s="11">
        <v>480</v>
      </c>
      <c r="F66" s="130">
        <v>50</v>
      </c>
      <c r="G66" s="14">
        <v>60</v>
      </c>
      <c r="H66" s="11">
        <v>519</v>
      </c>
      <c r="I66" s="11">
        <v>1250</v>
      </c>
      <c r="J66" s="11">
        <v>2.41</v>
      </c>
      <c r="K66" s="82"/>
      <c r="L66" s="11" t="s">
        <v>22</v>
      </c>
      <c r="M66" s="11">
        <v>50000</v>
      </c>
      <c r="N66" s="20" t="s">
        <v>1686</v>
      </c>
    </row>
    <row r="67" spans="1:14" x14ac:dyDescent="0.3">
      <c r="A67" s="421"/>
      <c r="B67" s="40" t="s">
        <v>55</v>
      </c>
      <c r="C67" s="11" t="s">
        <v>2069</v>
      </c>
      <c r="D67" s="11">
        <v>120</v>
      </c>
      <c r="E67" s="11">
        <v>480</v>
      </c>
      <c r="F67" s="130">
        <v>50</v>
      </c>
      <c r="G67" s="14">
        <v>60</v>
      </c>
      <c r="H67" s="11">
        <v>632</v>
      </c>
      <c r="I67" s="11">
        <v>1550</v>
      </c>
      <c r="J67" s="11">
        <v>2.4500000000000002</v>
      </c>
      <c r="K67" s="82"/>
      <c r="L67" s="11" t="s">
        <v>22</v>
      </c>
      <c r="M67" s="11">
        <v>50000</v>
      </c>
      <c r="N67" s="20" t="s">
        <v>1687</v>
      </c>
    </row>
    <row r="68" spans="1:14" x14ac:dyDescent="0.3">
      <c r="A68" s="421"/>
      <c r="B68" s="40" t="s">
        <v>60</v>
      </c>
      <c r="C68" s="11" t="s">
        <v>2069</v>
      </c>
      <c r="D68" s="11">
        <v>120</v>
      </c>
      <c r="E68" s="11">
        <v>480</v>
      </c>
      <c r="F68" s="130">
        <v>50</v>
      </c>
      <c r="G68" s="14">
        <v>60</v>
      </c>
      <c r="H68" s="11">
        <v>860</v>
      </c>
      <c r="I68" s="11">
        <v>860</v>
      </c>
      <c r="J68" s="11">
        <v>2.5099999999999998</v>
      </c>
      <c r="K68" s="82"/>
      <c r="L68" s="11" t="s">
        <v>22</v>
      </c>
      <c r="M68" s="11">
        <v>50000</v>
      </c>
      <c r="N68" s="20" t="s">
        <v>1688</v>
      </c>
    </row>
    <row r="69" spans="1:14" x14ac:dyDescent="0.3">
      <c r="A69" s="421"/>
      <c r="B69" s="40" t="s">
        <v>56</v>
      </c>
      <c r="C69" s="11" t="s">
        <v>2069</v>
      </c>
      <c r="D69" s="11">
        <v>120</v>
      </c>
      <c r="E69" s="11">
        <v>480</v>
      </c>
      <c r="F69" s="130">
        <v>50</v>
      </c>
      <c r="G69" s="14">
        <v>60</v>
      </c>
      <c r="H69" s="11">
        <v>348</v>
      </c>
      <c r="I69" s="11">
        <v>852</v>
      </c>
      <c r="J69" s="11">
        <v>2.4500000000000002</v>
      </c>
      <c r="K69" s="82"/>
      <c r="L69" s="11" t="s">
        <v>22</v>
      </c>
      <c r="M69" s="11">
        <v>50000</v>
      </c>
      <c r="N69" s="20" t="s">
        <v>1689</v>
      </c>
    </row>
    <row r="70" spans="1:14" x14ac:dyDescent="0.3">
      <c r="A70" s="421"/>
      <c r="B70" s="40" t="s">
        <v>57</v>
      </c>
      <c r="C70" s="11" t="s">
        <v>2069</v>
      </c>
      <c r="D70" s="11">
        <v>120</v>
      </c>
      <c r="E70" s="11">
        <v>480</v>
      </c>
      <c r="F70" s="130">
        <v>50</v>
      </c>
      <c r="G70" s="14">
        <v>60</v>
      </c>
      <c r="H70" s="11">
        <v>291</v>
      </c>
      <c r="I70" s="11">
        <v>705</v>
      </c>
      <c r="J70" s="11">
        <v>2.42</v>
      </c>
      <c r="K70" s="82"/>
      <c r="L70" s="11" t="s">
        <v>22</v>
      </c>
      <c r="M70" s="11">
        <v>50000</v>
      </c>
      <c r="N70" s="20" t="s">
        <v>1690</v>
      </c>
    </row>
    <row r="71" spans="1:14" x14ac:dyDescent="0.3">
      <c r="A71" s="421"/>
      <c r="B71" s="40" t="s">
        <v>58</v>
      </c>
      <c r="C71" s="11" t="s">
        <v>424</v>
      </c>
      <c r="D71" s="11">
        <v>120</v>
      </c>
      <c r="E71" s="11">
        <v>480</v>
      </c>
      <c r="F71" s="130">
        <v>50</v>
      </c>
      <c r="G71" s="14">
        <v>60</v>
      </c>
      <c r="H71" s="11">
        <v>632</v>
      </c>
      <c r="I71" s="11">
        <v>1700</v>
      </c>
      <c r="J71" s="11">
        <v>2.7</v>
      </c>
      <c r="K71" s="82"/>
      <c r="L71" s="11" t="s">
        <v>22</v>
      </c>
      <c r="M71" s="11">
        <v>50000</v>
      </c>
      <c r="N71" s="20" t="s">
        <v>1691</v>
      </c>
    </row>
    <row r="72" spans="1:14" x14ac:dyDescent="0.3">
      <c r="A72" s="421"/>
      <c r="B72" s="40" t="s">
        <v>61</v>
      </c>
      <c r="C72" s="11" t="s">
        <v>424</v>
      </c>
      <c r="D72" s="11">
        <v>120</v>
      </c>
      <c r="E72" s="11">
        <v>277</v>
      </c>
      <c r="F72" s="130">
        <v>50</v>
      </c>
      <c r="G72" s="14">
        <v>60</v>
      </c>
      <c r="H72" s="11">
        <v>342</v>
      </c>
      <c r="I72" s="11">
        <v>900</v>
      </c>
      <c r="J72" s="11">
        <v>2.63</v>
      </c>
      <c r="K72" s="82"/>
      <c r="L72" s="11" t="s">
        <v>22</v>
      </c>
      <c r="M72" s="11">
        <v>50000</v>
      </c>
      <c r="N72" s="20" t="s">
        <v>1692</v>
      </c>
    </row>
    <row r="73" spans="1:14" x14ac:dyDescent="0.3">
      <c r="A73" s="421"/>
      <c r="B73" s="40" t="s">
        <v>1006</v>
      </c>
      <c r="C73" s="11" t="s">
        <v>1339</v>
      </c>
      <c r="D73" s="11">
        <v>120</v>
      </c>
      <c r="E73" s="11">
        <v>480</v>
      </c>
      <c r="F73" s="128"/>
      <c r="G73" s="82"/>
      <c r="H73" s="11">
        <v>632</v>
      </c>
      <c r="I73" s="11">
        <v>1400</v>
      </c>
      <c r="J73" s="11">
        <v>2.2200000000000002</v>
      </c>
      <c r="K73" s="82"/>
      <c r="L73" s="11" t="s">
        <v>22</v>
      </c>
      <c r="M73" s="11">
        <v>54000</v>
      </c>
      <c r="N73" s="20" t="s">
        <v>1693</v>
      </c>
    </row>
    <row r="74" spans="1:14" x14ac:dyDescent="0.3">
      <c r="A74" s="421"/>
      <c r="B74" s="40" t="s">
        <v>1338</v>
      </c>
      <c r="C74" s="11" t="s">
        <v>2070</v>
      </c>
      <c r="D74" s="11">
        <v>120</v>
      </c>
      <c r="E74" s="11">
        <v>480</v>
      </c>
      <c r="F74" s="128"/>
      <c r="G74" s="82"/>
      <c r="H74" s="11">
        <v>126</v>
      </c>
      <c r="I74" s="11">
        <v>280</v>
      </c>
      <c r="J74" s="11">
        <v>2.2200000000000002</v>
      </c>
      <c r="K74" s="82"/>
      <c r="L74" s="11" t="s">
        <v>22</v>
      </c>
      <c r="M74" s="11">
        <v>54000</v>
      </c>
      <c r="N74" s="20" t="s">
        <v>1694</v>
      </c>
    </row>
    <row r="75" spans="1:14" x14ac:dyDescent="0.3">
      <c r="A75" s="421"/>
      <c r="B75" s="40" t="s">
        <v>1341</v>
      </c>
      <c r="C75" s="11" t="s">
        <v>2071</v>
      </c>
      <c r="D75" s="11">
        <v>120</v>
      </c>
      <c r="E75" s="11">
        <v>480</v>
      </c>
      <c r="F75" s="128"/>
      <c r="G75" s="82"/>
      <c r="H75" s="11">
        <v>90</v>
      </c>
      <c r="I75" s="11">
        <v>200</v>
      </c>
      <c r="J75" s="11">
        <v>2.2200000000000002</v>
      </c>
      <c r="K75" s="82"/>
      <c r="L75" s="11" t="s">
        <v>22</v>
      </c>
      <c r="M75" s="11">
        <v>54000</v>
      </c>
      <c r="N75" s="20" t="s">
        <v>1694</v>
      </c>
    </row>
    <row r="76" spans="1:14" x14ac:dyDescent="0.3">
      <c r="A76" s="421"/>
      <c r="B76" s="40" t="s">
        <v>1342</v>
      </c>
      <c r="C76" s="11" t="s">
        <v>2072</v>
      </c>
      <c r="D76" s="11">
        <v>120</v>
      </c>
      <c r="E76" s="11">
        <v>480</v>
      </c>
      <c r="F76" s="128"/>
      <c r="G76" s="82"/>
      <c r="H76" s="11">
        <v>63</v>
      </c>
      <c r="I76" s="11">
        <v>140</v>
      </c>
      <c r="J76" s="11">
        <v>2.2200000000000002</v>
      </c>
      <c r="K76" s="82"/>
      <c r="L76" s="11" t="s">
        <v>22</v>
      </c>
      <c r="M76" s="11">
        <v>54000</v>
      </c>
      <c r="N76" s="20" t="s">
        <v>1694</v>
      </c>
    </row>
    <row r="77" spans="1:14" x14ac:dyDescent="0.3">
      <c r="A77" s="421"/>
      <c r="B77" s="40" t="s">
        <v>63</v>
      </c>
      <c r="C77" s="11" t="s">
        <v>2071</v>
      </c>
      <c r="D77" s="11">
        <v>120</v>
      </c>
      <c r="E77" s="11">
        <v>277</v>
      </c>
      <c r="F77" s="128"/>
      <c r="G77" s="82"/>
      <c r="H77" s="11">
        <v>114</v>
      </c>
      <c r="I77" s="11">
        <v>210</v>
      </c>
      <c r="J77" s="11">
        <v>2.2999999999999998</v>
      </c>
      <c r="K77" s="82"/>
      <c r="L77" s="82"/>
      <c r="M77" s="11">
        <v>54000</v>
      </c>
      <c r="N77" s="20" t="s">
        <v>1695</v>
      </c>
    </row>
    <row r="78" spans="1:14" x14ac:dyDescent="0.3">
      <c r="A78" s="421"/>
      <c r="B78" s="40" t="s">
        <v>65</v>
      </c>
      <c r="C78" s="11" t="s">
        <v>82</v>
      </c>
      <c r="D78" s="11">
        <v>100</v>
      </c>
      <c r="E78" s="11">
        <v>277</v>
      </c>
      <c r="F78" s="128"/>
      <c r="G78" s="82"/>
      <c r="H78" s="11">
        <v>45</v>
      </c>
      <c r="I78" s="11">
        <v>100</v>
      </c>
      <c r="J78" s="11">
        <v>2.6</v>
      </c>
      <c r="K78" s="82"/>
      <c r="L78" s="82"/>
      <c r="M78" s="11">
        <v>150000</v>
      </c>
      <c r="N78" s="20" t="s">
        <v>1696</v>
      </c>
    </row>
    <row r="79" spans="1:14" x14ac:dyDescent="0.3">
      <c r="A79" s="421"/>
      <c r="B79" s="40" t="s">
        <v>66</v>
      </c>
      <c r="C79" s="11" t="s">
        <v>82</v>
      </c>
      <c r="D79" s="11">
        <v>100</v>
      </c>
      <c r="E79" s="11">
        <v>277</v>
      </c>
      <c r="F79" s="128"/>
      <c r="G79" s="82"/>
      <c r="H79" s="11">
        <v>88</v>
      </c>
      <c r="I79" s="11">
        <v>200</v>
      </c>
      <c r="J79" s="11">
        <v>2.6</v>
      </c>
      <c r="K79" s="82"/>
      <c r="L79" s="82"/>
      <c r="M79" s="11">
        <v>150000</v>
      </c>
      <c r="N79" s="20" t="s">
        <v>1696</v>
      </c>
    </row>
    <row r="80" spans="1:14" ht="15" thickBot="1" x14ac:dyDescent="0.35">
      <c r="A80" s="429"/>
      <c r="B80" s="252" t="s">
        <v>67</v>
      </c>
      <c r="C80" s="11" t="s">
        <v>82</v>
      </c>
      <c r="D80" s="13">
        <v>100</v>
      </c>
      <c r="E80" s="13">
        <v>277</v>
      </c>
      <c r="F80" s="128"/>
      <c r="G80" s="82"/>
      <c r="H80" s="13">
        <v>132</v>
      </c>
      <c r="I80" s="13">
        <v>300</v>
      </c>
      <c r="J80" s="13">
        <v>2.6</v>
      </c>
      <c r="K80" s="82"/>
      <c r="L80" s="82"/>
      <c r="M80" s="13">
        <v>150000</v>
      </c>
      <c r="N80" s="20" t="s">
        <v>1696</v>
      </c>
    </row>
    <row r="81" spans="1:14" ht="18.600000000000001" thickBot="1" x14ac:dyDescent="0.4">
      <c r="A81" s="56" t="s">
        <v>70</v>
      </c>
      <c r="B81" s="15"/>
      <c r="C81" s="27"/>
      <c r="D81" s="27"/>
      <c r="E81" s="27"/>
      <c r="F81" s="127"/>
      <c r="G81" s="27"/>
      <c r="H81" s="27"/>
      <c r="I81" s="27"/>
      <c r="J81" s="27"/>
      <c r="K81" s="27"/>
      <c r="L81" s="27"/>
      <c r="M81" s="27"/>
      <c r="N81" s="16"/>
    </row>
    <row r="82" spans="1:14" x14ac:dyDescent="0.3">
      <c r="A82" s="428" t="s">
        <v>75</v>
      </c>
      <c r="B82" s="10" t="s">
        <v>71</v>
      </c>
      <c r="C82" s="14" t="s">
        <v>2073</v>
      </c>
      <c r="D82" s="14">
        <v>240</v>
      </c>
      <c r="E82" s="82"/>
      <c r="F82" s="128"/>
      <c r="G82" s="82"/>
      <c r="H82" s="14">
        <v>645</v>
      </c>
      <c r="I82" s="14" t="s">
        <v>1008</v>
      </c>
      <c r="J82" s="14">
        <v>2.6</v>
      </c>
      <c r="K82" s="82"/>
      <c r="L82" s="14" t="s">
        <v>72</v>
      </c>
      <c r="M82" s="82"/>
      <c r="N82" s="19" t="s">
        <v>73</v>
      </c>
    </row>
    <row r="83" spans="1:14" x14ac:dyDescent="0.3">
      <c r="A83" s="424" t="s">
        <v>76</v>
      </c>
      <c r="B83" s="40" t="s">
        <v>74</v>
      </c>
      <c r="C83" s="14" t="s">
        <v>2073</v>
      </c>
      <c r="D83" s="11"/>
      <c r="E83" s="11"/>
      <c r="F83" s="129"/>
      <c r="G83" s="11"/>
      <c r="H83" s="11"/>
      <c r="I83" s="11"/>
      <c r="J83" s="11"/>
      <c r="K83" s="11"/>
      <c r="L83" s="11"/>
      <c r="M83" s="11"/>
      <c r="N83" s="20"/>
    </row>
    <row r="84" spans="1:14" ht="15" thickBot="1" x14ac:dyDescent="0.35">
      <c r="A84" s="429"/>
      <c r="B84" s="252"/>
      <c r="C84" s="13"/>
      <c r="D84" s="13"/>
      <c r="E84" s="13"/>
      <c r="F84" s="131"/>
      <c r="G84" s="13"/>
      <c r="H84" s="13"/>
      <c r="I84" s="13"/>
      <c r="J84" s="13"/>
      <c r="K84" s="13"/>
      <c r="L84" s="13"/>
      <c r="M84" s="13"/>
      <c r="N84" s="22"/>
    </row>
    <row r="85" spans="1:14" ht="18.600000000000001" thickBot="1" x14ac:dyDescent="0.4">
      <c r="A85" s="103" t="s">
        <v>1500</v>
      </c>
      <c r="B85" s="15"/>
      <c r="C85" s="27"/>
      <c r="D85" s="27"/>
      <c r="E85" s="27"/>
      <c r="F85" s="127"/>
      <c r="G85" s="27"/>
      <c r="H85" s="27"/>
      <c r="I85" s="27"/>
      <c r="J85" s="27"/>
      <c r="K85" s="27"/>
      <c r="L85" s="27"/>
      <c r="M85" s="27"/>
      <c r="N85" s="16"/>
    </row>
    <row r="86" spans="1:14" x14ac:dyDescent="0.3">
      <c r="A86" s="430" t="s">
        <v>1335</v>
      </c>
      <c r="B86" s="344" t="s">
        <v>1334</v>
      </c>
      <c r="C86" s="65" t="s">
        <v>15</v>
      </c>
      <c r="D86" s="65">
        <v>120</v>
      </c>
      <c r="E86" s="57">
        <v>240</v>
      </c>
      <c r="F86" s="124">
        <v>50</v>
      </c>
      <c r="G86" s="65">
        <v>60</v>
      </c>
      <c r="H86" s="65">
        <v>17</v>
      </c>
      <c r="I86" s="57">
        <v>31</v>
      </c>
      <c r="J86" s="57">
        <v>2.2999999999999998</v>
      </c>
      <c r="K86" s="65">
        <v>10</v>
      </c>
      <c r="L86" s="65" t="s">
        <v>24</v>
      </c>
      <c r="M86" s="65">
        <v>25000</v>
      </c>
      <c r="N86" s="66" t="s">
        <v>1697</v>
      </c>
    </row>
    <row r="87" spans="1:14" x14ac:dyDescent="0.3">
      <c r="A87" s="35" t="s">
        <v>1336</v>
      </c>
      <c r="B87" s="344" t="s">
        <v>1332</v>
      </c>
      <c r="C87" s="65" t="s">
        <v>15</v>
      </c>
      <c r="D87" s="65">
        <v>120</v>
      </c>
      <c r="E87" s="57">
        <v>240</v>
      </c>
      <c r="F87" s="124">
        <v>50</v>
      </c>
      <c r="G87" s="65">
        <v>60</v>
      </c>
      <c r="H87" s="65">
        <v>17</v>
      </c>
      <c r="I87" s="57">
        <v>39</v>
      </c>
      <c r="J87" s="57">
        <v>2.2999999999999998</v>
      </c>
      <c r="K87" s="65">
        <v>13</v>
      </c>
      <c r="L87" s="65" t="s">
        <v>24</v>
      </c>
      <c r="M87" s="65">
        <v>25000</v>
      </c>
      <c r="N87" s="66" t="s">
        <v>1698</v>
      </c>
    </row>
    <row r="88" spans="1:14" ht="15" thickBot="1" x14ac:dyDescent="0.35">
      <c r="A88" s="421"/>
      <c r="B88" s="344"/>
      <c r="C88" s="65"/>
      <c r="D88" s="65"/>
      <c r="E88" s="57"/>
      <c r="F88" s="124"/>
      <c r="G88" s="65"/>
      <c r="H88" s="65"/>
      <c r="I88" s="65"/>
      <c r="J88" s="65"/>
      <c r="K88" s="65"/>
      <c r="L88" s="65"/>
      <c r="M88" s="65"/>
      <c r="N88" s="4"/>
    </row>
    <row r="89" spans="1:14" ht="18.600000000000001" thickBot="1" x14ac:dyDescent="0.4">
      <c r="A89" s="56" t="s">
        <v>78</v>
      </c>
      <c r="B89" s="15"/>
      <c r="C89" s="27"/>
      <c r="D89" s="27"/>
      <c r="E89" s="27"/>
      <c r="F89" s="127"/>
      <c r="G89" s="27"/>
      <c r="H89" s="27"/>
      <c r="I89" s="27"/>
      <c r="J89" s="27"/>
      <c r="K89" s="27"/>
      <c r="L89" s="27"/>
      <c r="M89" s="27"/>
      <c r="N89" s="16"/>
    </row>
    <row r="90" spans="1:14" x14ac:dyDescent="0.3">
      <c r="A90" s="426" t="s">
        <v>343</v>
      </c>
      <c r="B90" s="10" t="s">
        <v>1009</v>
      </c>
      <c r="C90" s="14" t="s">
        <v>2074</v>
      </c>
      <c r="D90" s="14">
        <v>120</v>
      </c>
      <c r="E90" s="14">
        <v>480</v>
      </c>
      <c r="F90" s="128"/>
      <c r="G90" s="82"/>
      <c r="H90" s="14">
        <v>368</v>
      </c>
      <c r="I90" s="14">
        <v>751</v>
      </c>
      <c r="J90" s="14">
        <v>2.04</v>
      </c>
      <c r="K90" s="14">
        <v>507</v>
      </c>
      <c r="L90" s="14" t="s">
        <v>985</v>
      </c>
      <c r="M90" s="14">
        <v>60000</v>
      </c>
      <c r="N90" s="19" t="s">
        <v>1700</v>
      </c>
    </row>
    <row r="91" spans="1:14" x14ac:dyDescent="0.3">
      <c r="A91" s="427" t="s">
        <v>344</v>
      </c>
      <c r="B91" s="10" t="s">
        <v>1010</v>
      </c>
      <c r="C91" s="14" t="s">
        <v>2075</v>
      </c>
      <c r="D91" s="14">
        <v>120</v>
      </c>
      <c r="E91" s="14">
        <v>480</v>
      </c>
      <c r="F91" s="128"/>
      <c r="G91" s="82"/>
      <c r="H91" s="14">
        <v>368</v>
      </c>
      <c r="I91" s="14">
        <v>730</v>
      </c>
      <c r="J91" s="82"/>
      <c r="K91" s="14">
        <v>507</v>
      </c>
      <c r="L91" s="14" t="s">
        <v>985</v>
      </c>
      <c r="M91" s="14">
        <v>60000</v>
      </c>
      <c r="N91" s="19" t="s">
        <v>1701</v>
      </c>
    </row>
    <row r="92" spans="1:14" ht="15" thickBot="1" x14ac:dyDescent="0.35">
      <c r="A92" s="429"/>
      <c r="B92" s="10" t="s">
        <v>1011</v>
      </c>
      <c r="C92" s="14" t="s">
        <v>2075</v>
      </c>
      <c r="D92" s="14">
        <v>120</v>
      </c>
      <c r="E92" s="14">
        <v>480</v>
      </c>
      <c r="F92" s="128"/>
      <c r="G92" s="82"/>
      <c r="H92" s="14">
        <v>368</v>
      </c>
      <c r="I92" s="14">
        <v>703</v>
      </c>
      <c r="J92" s="82"/>
      <c r="K92" s="14">
        <v>507</v>
      </c>
      <c r="L92" s="14" t="s">
        <v>985</v>
      </c>
      <c r="M92" s="14">
        <v>60000</v>
      </c>
      <c r="N92" s="19" t="s">
        <v>1702</v>
      </c>
    </row>
    <row r="93" spans="1:14" ht="18.600000000000001" thickBot="1" x14ac:dyDescent="0.4">
      <c r="A93" s="56" t="s">
        <v>79</v>
      </c>
      <c r="B93" s="15"/>
      <c r="C93" s="27"/>
      <c r="D93" s="27"/>
      <c r="E93" s="27"/>
      <c r="F93" s="127"/>
      <c r="G93" s="27"/>
      <c r="H93" s="27"/>
      <c r="I93" s="27"/>
      <c r="J93" s="27"/>
      <c r="K93" s="27"/>
      <c r="L93" s="27"/>
      <c r="M93" s="27"/>
      <c r="N93" s="16"/>
    </row>
    <row r="94" spans="1:14" x14ac:dyDescent="0.3">
      <c r="A94" s="428" t="s">
        <v>341</v>
      </c>
      <c r="B94" s="10" t="s">
        <v>80</v>
      </c>
      <c r="C94" s="14" t="s">
        <v>424</v>
      </c>
      <c r="D94" s="14">
        <v>19.5</v>
      </c>
      <c r="E94" s="14">
        <v>23.5</v>
      </c>
      <c r="F94" s="128"/>
      <c r="G94" s="82"/>
      <c r="H94" s="14">
        <v>25.8</v>
      </c>
      <c r="I94" s="14">
        <v>70.92</v>
      </c>
      <c r="J94" s="14">
        <v>2.74</v>
      </c>
      <c r="K94" s="82"/>
      <c r="L94" s="82"/>
      <c r="M94" s="14">
        <v>50000</v>
      </c>
      <c r="N94" s="19" t="s">
        <v>1703</v>
      </c>
    </row>
    <row r="95" spans="1:14" ht="15" thickBot="1" x14ac:dyDescent="0.35">
      <c r="A95" s="42" t="s">
        <v>342</v>
      </c>
      <c r="B95" s="252" t="s">
        <v>81</v>
      </c>
      <c r="C95" s="13" t="s">
        <v>424</v>
      </c>
      <c r="D95" s="13">
        <v>38.5</v>
      </c>
      <c r="E95" s="13">
        <v>45.5</v>
      </c>
      <c r="F95" s="128"/>
      <c r="G95" s="82"/>
      <c r="H95" s="13">
        <v>51.7</v>
      </c>
      <c r="I95" s="13">
        <v>141.80000000000001</v>
      </c>
      <c r="J95" s="13">
        <v>2.74</v>
      </c>
      <c r="K95" s="82"/>
      <c r="L95" s="82"/>
      <c r="M95" s="13">
        <v>50000</v>
      </c>
      <c r="N95" s="19" t="s">
        <v>1704</v>
      </c>
    </row>
    <row r="96" spans="1:14" ht="18.600000000000001" thickBot="1" x14ac:dyDescent="0.4">
      <c r="A96" s="56" t="s">
        <v>83</v>
      </c>
      <c r="B96" s="15"/>
      <c r="C96" s="27"/>
      <c r="D96" s="27"/>
      <c r="E96" s="27"/>
      <c r="F96" s="127"/>
      <c r="G96" s="27"/>
      <c r="H96" s="27"/>
      <c r="I96" s="27"/>
      <c r="J96" s="27"/>
      <c r="K96" s="27"/>
      <c r="L96" s="27"/>
      <c r="M96" s="27"/>
      <c r="N96" s="16"/>
    </row>
    <row r="97" spans="1:14" x14ac:dyDescent="0.3">
      <c r="A97" s="428" t="s">
        <v>94</v>
      </c>
      <c r="B97" s="10" t="s">
        <v>84</v>
      </c>
      <c r="C97" s="11" t="s">
        <v>2076</v>
      </c>
      <c r="D97" s="14">
        <v>90</v>
      </c>
      <c r="E97" s="14">
        <v>277</v>
      </c>
      <c r="F97" s="130">
        <v>50</v>
      </c>
      <c r="G97" s="14">
        <v>60</v>
      </c>
      <c r="H97" s="14">
        <v>380</v>
      </c>
      <c r="I97" s="82"/>
      <c r="J97" s="82"/>
      <c r="K97" s="82"/>
      <c r="L97" s="82"/>
      <c r="M97" s="82"/>
      <c r="N97" s="19" t="s">
        <v>88</v>
      </c>
    </row>
    <row r="98" spans="1:14" x14ac:dyDescent="0.3">
      <c r="A98" s="424" t="s">
        <v>95</v>
      </c>
      <c r="B98" s="40" t="s">
        <v>86</v>
      </c>
      <c r="C98" s="11" t="s">
        <v>2077</v>
      </c>
      <c r="D98" s="11">
        <v>100</v>
      </c>
      <c r="E98" s="11">
        <v>240</v>
      </c>
      <c r="F98" s="128"/>
      <c r="G98" s="82"/>
      <c r="H98" s="11">
        <v>90</v>
      </c>
      <c r="I98" s="82"/>
      <c r="J98" s="82"/>
      <c r="K98" s="82"/>
      <c r="L98" s="82"/>
      <c r="M98" s="82"/>
      <c r="N98" s="20" t="s">
        <v>87</v>
      </c>
    </row>
    <row r="99" spans="1:14" x14ac:dyDescent="0.3">
      <c r="A99" s="431" t="s">
        <v>1346</v>
      </c>
      <c r="B99" s="40" t="s">
        <v>89</v>
      </c>
      <c r="C99" s="11" t="s">
        <v>2077</v>
      </c>
      <c r="D99" s="11">
        <v>100</v>
      </c>
      <c r="E99" s="11">
        <v>240</v>
      </c>
      <c r="F99" s="128"/>
      <c r="G99" s="82"/>
      <c r="H99" s="11">
        <v>90</v>
      </c>
      <c r="I99" s="82"/>
      <c r="J99" s="82"/>
      <c r="K99" s="82"/>
      <c r="L99" s="82"/>
      <c r="M99" s="82"/>
      <c r="N99" s="20" t="s">
        <v>90</v>
      </c>
    </row>
    <row r="100" spans="1:14" x14ac:dyDescent="0.3">
      <c r="A100" s="421"/>
      <c r="B100" s="40" t="s">
        <v>91</v>
      </c>
      <c r="C100" s="11" t="s">
        <v>2077</v>
      </c>
      <c r="D100" s="11">
        <v>100</v>
      </c>
      <c r="E100" s="11">
        <v>240</v>
      </c>
      <c r="F100" s="128"/>
      <c r="G100" s="82"/>
      <c r="H100" s="11">
        <v>40</v>
      </c>
      <c r="I100" s="82"/>
      <c r="J100" s="82"/>
      <c r="K100" s="82"/>
      <c r="L100" s="82"/>
      <c r="M100" s="82"/>
      <c r="N100" s="20" t="s">
        <v>92</v>
      </c>
    </row>
    <row r="101" spans="1:14" ht="15" thickBot="1" x14ac:dyDescent="0.35">
      <c r="A101" s="429"/>
      <c r="B101" s="252" t="s">
        <v>93</v>
      </c>
      <c r="C101" s="13" t="s">
        <v>2077</v>
      </c>
      <c r="D101" s="13">
        <v>100</v>
      </c>
      <c r="E101" s="13">
        <v>240</v>
      </c>
      <c r="F101" s="134"/>
      <c r="G101" s="86"/>
      <c r="H101" s="13">
        <v>15</v>
      </c>
      <c r="I101" s="86"/>
      <c r="J101" s="86"/>
      <c r="K101" s="86"/>
      <c r="L101" s="86"/>
      <c r="M101" s="86"/>
      <c r="N101" s="22" t="s">
        <v>92</v>
      </c>
    </row>
    <row r="102" spans="1:14" ht="18.600000000000001" thickBot="1" x14ac:dyDescent="0.4">
      <c r="A102" s="56" t="s">
        <v>96</v>
      </c>
      <c r="B102" s="15"/>
      <c r="C102" s="27"/>
      <c r="D102" s="27"/>
      <c r="E102" s="27"/>
      <c r="F102" s="127"/>
      <c r="G102" s="27"/>
      <c r="H102" s="27"/>
      <c r="I102" s="27"/>
      <c r="J102" s="27"/>
      <c r="K102" s="27"/>
      <c r="L102" s="27"/>
      <c r="M102" s="27"/>
      <c r="N102" s="16"/>
    </row>
    <row r="103" spans="1:14" x14ac:dyDescent="0.3">
      <c r="A103" s="428" t="s">
        <v>104</v>
      </c>
      <c r="B103" s="10" t="s">
        <v>97</v>
      </c>
      <c r="C103" s="14" t="s">
        <v>98</v>
      </c>
      <c r="D103" s="14">
        <v>230</v>
      </c>
      <c r="E103" s="92"/>
      <c r="F103" s="130">
        <v>50</v>
      </c>
      <c r="G103" s="14">
        <v>60</v>
      </c>
      <c r="H103" s="14">
        <v>550</v>
      </c>
      <c r="I103" s="92"/>
      <c r="J103" s="14">
        <v>2.5</v>
      </c>
      <c r="K103" s="92"/>
      <c r="L103" s="92"/>
      <c r="M103" s="14">
        <v>70000</v>
      </c>
      <c r="N103" s="19" t="s">
        <v>1705</v>
      </c>
    </row>
    <row r="104" spans="1:14" x14ac:dyDescent="0.3">
      <c r="A104" s="424" t="s">
        <v>105</v>
      </c>
      <c r="B104" s="40" t="s">
        <v>99</v>
      </c>
      <c r="C104" s="11" t="s">
        <v>98</v>
      </c>
      <c r="D104" s="11">
        <v>230</v>
      </c>
      <c r="E104" s="82"/>
      <c r="F104" s="129">
        <v>50</v>
      </c>
      <c r="G104" s="11">
        <v>60</v>
      </c>
      <c r="H104" s="11">
        <v>550</v>
      </c>
      <c r="I104" s="82"/>
      <c r="J104" s="11">
        <v>1.5</v>
      </c>
      <c r="K104" s="11">
        <v>947</v>
      </c>
      <c r="L104" s="82"/>
      <c r="M104" s="11">
        <v>70000</v>
      </c>
      <c r="N104" s="20" t="s">
        <v>1706</v>
      </c>
    </row>
    <row r="105" spans="1:14" x14ac:dyDescent="0.3">
      <c r="A105" s="421"/>
      <c r="B105" s="40" t="s">
        <v>100</v>
      </c>
      <c r="C105" s="11" t="s">
        <v>98</v>
      </c>
      <c r="D105" s="11">
        <v>230</v>
      </c>
      <c r="E105" s="82"/>
      <c r="F105" s="129">
        <v>50</v>
      </c>
      <c r="G105" s="11">
        <v>60</v>
      </c>
      <c r="H105" s="11">
        <v>550</v>
      </c>
      <c r="I105" s="82"/>
      <c r="J105" s="11">
        <v>2.2999999999999998</v>
      </c>
      <c r="K105" s="82"/>
      <c r="L105" s="82"/>
      <c r="M105" s="11">
        <v>70000</v>
      </c>
      <c r="N105" s="20" t="s">
        <v>1705</v>
      </c>
    </row>
    <row r="106" spans="1:14" x14ac:dyDescent="0.3">
      <c r="A106" s="421"/>
      <c r="B106" s="40" t="s">
        <v>101</v>
      </c>
      <c r="C106" s="11" t="s">
        <v>82</v>
      </c>
      <c r="D106" s="11">
        <v>380</v>
      </c>
      <c r="E106" s="11">
        <v>480</v>
      </c>
      <c r="F106" s="129">
        <v>50</v>
      </c>
      <c r="G106" s="11">
        <v>60</v>
      </c>
      <c r="H106" s="11">
        <v>150</v>
      </c>
      <c r="I106" s="82"/>
      <c r="J106" s="11">
        <v>2.4500000000000002</v>
      </c>
      <c r="K106" s="82"/>
      <c r="L106" s="82"/>
      <c r="M106" s="11">
        <v>70000</v>
      </c>
      <c r="N106" s="20" t="s">
        <v>1705</v>
      </c>
    </row>
    <row r="107" spans="1:14" x14ac:dyDescent="0.3">
      <c r="A107" s="421"/>
      <c r="B107" s="40" t="s">
        <v>102</v>
      </c>
      <c r="C107" s="11" t="s">
        <v>82</v>
      </c>
      <c r="D107" s="11">
        <v>380</v>
      </c>
      <c r="E107" s="11">
        <v>480</v>
      </c>
      <c r="F107" s="129">
        <v>50</v>
      </c>
      <c r="G107" s="11">
        <v>60</v>
      </c>
      <c r="H107" s="11">
        <v>150</v>
      </c>
      <c r="I107" s="82"/>
      <c r="J107" s="11">
        <v>1.3</v>
      </c>
      <c r="K107" s="82"/>
      <c r="L107" s="82"/>
      <c r="M107" s="11">
        <v>70000</v>
      </c>
      <c r="N107" s="20" t="s">
        <v>1705</v>
      </c>
    </row>
    <row r="108" spans="1:14" ht="15" thickBot="1" x14ac:dyDescent="0.35">
      <c r="A108" s="429"/>
      <c r="B108" s="252" t="s">
        <v>103</v>
      </c>
      <c r="C108" s="13" t="s">
        <v>82</v>
      </c>
      <c r="D108" s="13">
        <v>380</v>
      </c>
      <c r="E108" s="13">
        <v>480</v>
      </c>
      <c r="F108" s="131">
        <v>50</v>
      </c>
      <c r="G108" s="13">
        <v>60</v>
      </c>
      <c r="H108" s="13">
        <v>150</v>
      </c>
      <c r="I108" s="86"/>
      <c r="J108" s="13">
        <v>2.2999999999999998</v>
      </c>
      <c r="K108" s="86"/>
      <c r="L108" s="86"/>
      <c r="M108" s="13">
        <v>70000</v>
      </c>
      <c r="N108" s="22" t="s">
        <v>1705</v>
      </c>
    </row>
    <row r="109" spans="1:14" ht="18.600000000000001" thickBot="1" x14ac:dyDescent="0.4">
      <c r="A109" s="56" t="s">
        <v>106</v>
      </c>
      <c r="B109" s="15"/>
      <c r="C109" s="27"/>
      <c r="D109" s="27"/>
      <c r="E109" s="27"/>
      <c r="F109" s="127"/>
      <c r="G109" s="27"/>
      <c r="H109" s="27"/>
      <c r="I109" s="27"/>
      <c r="J109" s="27"/>
      <c r="K109" s="27"/>
      <c r="L109" s="27"/>
      <c r="M109" s="27"/>
      <c r="N109" s="16"/>
    </row>
    <row r="110" spans="1:14" x14ac:dyDescent="0.3">
      <c r="A110" s="428" t="s">
        <v>134</v>
      </c>
      <c r="B110" s="10" t="s">
        <v>108</v>
      </c>
      <c r="C110" s="14" t="s">
        <v>308</v>
      </c>
      <c r="D110" s="14">
        <v>100</v>
      </c>
      <c r="E110" s="14">
        <v>277</v>
      </c>
      <c r="F110" s="130">
        <v>50.01</v>
      </c>
      <c r="G110" s="14"/>
      <c r="H110" s="14">
        <v>1032</v>
      </c>
      <c r="I110" s="14">
        <v>2108.1</v>
      </c>
      <c r="J110" s="14">
        <v>2.19</v>
      </c>
      <c r="K110" s="14">
        <v>640</v>
      </c>
      <c r="L110" s="92"/>
      <c r="M110" s="61">
        <v>50000</v>
      </c>
      <c r="N110" s="19" t="s">
        <v>1707</v>
      </c>
    </row>
    <row r="111" spans="1:14" x14ac:dyDescent="0.3">
      <c r="A111" s="424" t="s">
        <v>135</v>
      </c>
      <c r="B111" s="40" t="s">
        <v>109</v>
      </c>
      <c r="C111" s="11" t="s">
        <v>308</v>
      </c>
      <c r="D111" s="11">
        <v>100</v>
      </c>
      <c r="E111" s="11">
        <v>277</v>
      </c>
      <c r="F111" s="129">
        <v>50</v>
      </c>
      <c r="G111" s="11">
        <v>60</v>
      </c>
      <c r="H111" s="11">
        <v>657</v>
      </c>
      <c r="I111" s="11">
        <v>1153.5</v>
      </c>
      <c r="J111" s="11">
        <v>1.76</v>
      </c>
      <c r="K111" s="11">
        <v>498</v>
      </c>
      <c r="L111" s="82"/>
      <c r="M111" s="82"/>
      <c r="N111" s="20" t="s">
        <v>1024</v>
      </c>
    </row>
    <row r="112" spans="1:14" x14ac:dyDescent="0.3">
      <c r="A112" s="421"/>
      <c r="B112" s="40" t="s">
        <v>110</v>
      </c>
      <c r="C112" s="11" t="s">
        <v>309</v>
      </c>
      <c r="D112" s="11">
        <v>100</v>
      </c>
      <c r="E112" s="11">
        <v>277</v>
      </c>
      <c r="F112" s="129">
        <v>50</v>
      </c>
      <c r="G112" s="11">
        <v>60</v>
      </c>
      <c r="H112" s="11">
        <v>500</v>
      </c>
      <c r="I112" s="11">
        <v>881.08</v>
      </c>
      <c r="J112" s="11">
        <v>1.75</v>
      </c>
      <c r="K112" s="11">
        <v>326</v>
      </c>
      <c r="L112" s="82"/>
      <c r="M112" s="82"/>
      <c r="N112" s="20" t="s">
        <v>1025</v>
      </c>
    </row>
    <row r="113" spans="1:14" x14ac:dyDescent="0.3">
      <c r="A113" s="421"/>
      <c r="B113" s="40" t="s">
        <v>111</v>
      </c>
      <c r="C113" s="11" t="s">
        <v>314</v>
      </c>
      <c r="D113" s="11">
        <v>100</v>
      </c>
      <c r="E113" s="11">
        <v>277</v>
      </c>
      <c r="F113" s="129">
        <v>50</v>
      </c>
      <c r="G113" s="11">
        <v>60</v>
      </c>
      <c r="H113" s="11">
        <v>336</v>
      </c>
      <c r="I113" s="11">
        <v>581.79</v>
      </c>
      <c r="J113" s="11">
        <v>1.73</v>
      </c>
      <c r="K113" s="11">
        <v>259</v>
      </c>
      <c r="L113" s="82"/>
      <c r="M113" s="82"/>
      <c r="N113" s="20" t="s">
        <v>1026</v>
      </c>
    </row>
    <row r="114" spans="1:14" x14ac:dyDescent="0.3">
      <c r="A114" s="421"/>
      <c r="B114" s="40" t="s">
        <v>1027</v>
      </c>
      <c r="C114" s="11" t="s">
        <v>424</v>
      </c>
      <c r="D114" s="14">
        <v>100</v>
      </c>
      <c r="E114" s="14">
        <v>277</v>
      </c>
      <c r="F114" s="130">
        <v>50</v>
      </c>
      <c r="G114" s="14">
        <v>60</v>
      </c>
      <c r="H114" s="14">
        <v>55</v>
      </c>
      <c r="I114" s="94">
        <v>100.96</v>
      </c>
      <c r="J114" s="14">
        <v>1.68</v>
      </c>
      <c r="K114" s="14">
        <v>50</v>
      </c>
      <c r="L114" s="82"/>
      <c r="M114" s="82"/>
      <c r="N114" s="19" t="s">
        <v>1021</v>
      </c>
    </row>
    <row r="115" spans="1:14" x14ac:dyDescent="0.3">
      <c r="A115" s="421"/>
      <c r="B115" s="40" t="s">
        <v>1028</v>
      </c>
      <c r="C115" s="11" t="s">
        <v>424</v>
      </c>
      <c r="D115" s="14">
        <v>100</v>
      </c>
      <c r="E115" s="14">
        <v>277</v>
      </c>
      <c r="F115" s="130">
        <v>50</v>
      </c>
      <c r="G115" s="14">
        <v>60</v>
      </c>
      <c r="H115" s="14">
        <v>45</v>
      </c>
      <c r="I115" s="94">
        <v>86153</v>
      </c>
      <c r="J115" s="14">
        <v>1.87</v>
      </c>
      <c r="K115" s="14">
        <v>26</v>
      </c>
      <c r="L115" s="82"/>
      <c r="M115" s="82"/>
      <c r="N115" s="19" t="s">
        <v>1020</v>
      </c>
    </row>
    <row r="116" spans="1:14" x14ac:dyDescent="0.3">
      <c r="A116" s="421"/>
      <c r="B116" s="40" t="s">
        <v>112</v>
      </c>
      <c r="C116" s="11" t="s">
        <v>424</v>
      </c>
      <c r="D116" s="11">
        <v>100</v>
      </c>
      <c r="E116" s="11">
        <v>277</v>
      </c>
      <c r="F116" s="129">
        <v>50</v>
      </c>
      <c r="G116" s="11">
        <v>60</v>
      </c>
      <c r="H116" s="11">
        <v>80</v>
      </c>
      <c r="I116" s="11">
        <v>205.52</v>
      </c>
      <c r="J116" s="11">
        <v>2.54</v>
      </c>
      <c r="K116" s="11">
        <v>131</v>
      </c>
      <c r="L116" s="82"/>
      <c r="M116" s="82"/>
      <c r="N116" s="19" t="s">
        <v>1029</v>
      </c>
    </row>
    <row r="117" spans="1:14" x14ac:dyDescent="0.3">
      <c r="A117" s="421" t="s">
        <v>1347</v>
      </c>
      <c r="B117" s="40" t="s">
        <v>113</v>
      </c>
      <c r="C117" s="11" t="s">
        <v>424</v>
      </c>
      <c r="D117" s="11">
        <v>100</v>
      </c>
      <c r="E117" s="11">
        <v>277</v>
      </c>
      <c r="F117" s="129">
        <v>50.01</v>
      </c>
      <c r="G117" s="82"/>
      <c r="H117" s="11">
        <v>84.56</v>
      </c>
      <c r="I117" s="11">
        <v>169</v>
      </c>
      <c r="J117" s="11">
        <v>2.06</v>
      </c>
      <c r="K117" s="11">
        <v>119</v>
      </c>
      <c r="L117" s="82"/>
      <c r="M117" s="57">
        <v>50000</v>
      </c>
      <c r="N117" s="20" t="s">
        <v>1032</v>
      </c>
    </row>
    <row r="118" spans="1:14" x14ac:dyDescent="0.3">
      <c r="A118" s="421" t="s">
        <v>1041</v>
      </c>
      <c r="B118" s="40" t="s">
        <v>114</v>
      </c>
      <c r="C118" s="11" t="s">
        <v>424</v>
      </c>
      <c r="D118" s="11">
        <v>100</v>
      </c>
      <c r="E118" s="11">
        <v>277</v>
      </c>
      <c r="F118" s="129">
        <v>50.01</v>
      </c>
      <c r="G118" s="82"/>
      <c r="H118" s="11">
        <v>84.71</v>
      </c>
      <c r="I118" s="11">
        <v>179.08</v>
      </c>
      <c r="J118" s="11">
        <v>2.16</v>
      </c>
      <c r="K118" s="11">
        <v>133</v>
      </c>
      <c r="L118" s="82"/>
      <c r="M118" s="57">
        <v>50000</v>
      </c>
      <c r="N118" s="20" t="s">
        <v>1031</v>
      </c>
    </row>
    <row r="119" spans="1:14" x14ac:dyDescent="0.3">
      <c r="A119" s="421"/>
      <c r="B119" s="40" t="s">
        <v>1030</v>
      </c>
      <c r="C119" s="11" t="s">
        <v>424</v>
      </c>
      <c r="D119" s="11">
        <v>100</v>
      </c>
      <c r="E119" s="11">
        <v>277</v>
      </c>
      <c r="F119" s="129">
        <v>50.01</v>
      </c>
      <c r="G119" s="82"/>
      <c r="H119" s="11">
        <v>150.19999999999999</v>
      </c>
      <c r="I119" s="11">
        <v>280.23</v>
      </c>
      <c r="J119" s="11">
        <v>1.9</v>
      </c>
      <c r="K119" s="11">
        <v>186</v>
      </c>
      <c r="L119" s="82"/>
      <c r="M119" s="57">
        <v>50000</v>
      </c>
      <c r="N119" s="20" t="s">
        <v>1022</v>
      </c>
    </row>
    <row r="120" spans="1:14" x14ac:dyDescent="0.3">
      <c r="A120" s="421"/>
      <c r="B120" s="40" t="s">
        <v>115</v>
      </c>
      <c r="C120" s="11" t="s">
        <v>424</v>
      </c>
      <c r="D120" s="11">
        <v>100</v>
      </c>
      <c r="E120" s="11">
        <v>277</v>
      </c>
      <c r="F120" s="129">
        <v>50.01</v>
      </c>
      <c r="G120" s="82"/>
      <c r="H120" s="11">
        <v>152.1</v>
      </c>
      <c r="I120" s="11">
        <v>313.67</v>
      </c>
      <c r="J120" s="11">
        <v>2.13</v>
      </c>
      <c r="K120" s="11">
        <v>214</v>
      </c>
      <c r="L120" s="82"/>
      <c r="M120" s="57">
        <v>50000</v>
      </c>
      <c r="N120" s="20" t="s">
        <v>1034</v>
      </c>
    </row>
    <row r="121" spans="1:14" x14ac:dyDescent="0.3">
      <c r="A121" s="421"/>
      <c r="B121" s="40" t="s">
        <v>116</v>
      </c>
      <c r="C121" s="11" t="s">
        <v>424</v>
      </c>
      <c r="D121" s="11">
        <v>100</v>
      </c>
      <c r="E121" s="11">
        <v>277</v>
      </c>
      <c r="F121" s="129">
        <v>50.01</v>
      </c>
      <c r="G121" s="82"/>
      <c r="H121" s="11">
        <v>39.590000000000003</v>
      </c>
      <c r="I121" s="95">
        <v>81287</v>
      </c>
      <c r="J121" s="11">
        <v>2.08</v>
      </c>
      <c r="K121" s="11">
        <v>86</v>
      </c>
      <c r="L121" s="82"/>
      <c r="M121" s="57">
        <v>50000</v>
      </c>
      <c r="N121" s="20" t="s">
        <v>1033</v>
      </c>
    </row>
    <row r="122" spans="1:14" x14ac:dyDescent="0.3">
      <c r="A122" s="421"/>
      <c r="B122" s="40" t="s">
        <v>1040</v>
      </c>
      <c r="C122" s="11" t="s">
        <v>2076</v>
      </c>
      <c r="D122" s="11">
        <v>100</v>
      </c>
      <c r="E122" s="11">
        <v>277</v>
      </c>
      <c r="F122" s="129">
        <v>50</v>
      </c>
      <c r="G122" s="11">
        <v>60</v>
      </c>
      <c r="H122" s="11">
        <v>780</v>
      </c>
      <c r="I122" s="11">
        <v>1216</v>
      </c>
      <c r="J122" s="11">
        <v>1.58</v>
      </c>
      <c r="K122" s="11">
        <v>818</v>
      </c>
      <c r="L122" s="82"/>
      <c r="M122" s="82"/>
      <c r="N122" s="20" t="s">
        <v>1035</v>
      </c>
    </row>
    <row r="123" spans="1:14" x14ac:dyDescent="0.3">
      <c r="A123" s="421"/>
      <c r="B123" s="40" t="s">
        <v>117</v>
      </c>
      <c r="C123" s="11" t="s">
        <v>2076</v>
      </c>
      <c r="D123" s="11">
        <v>100</v>
      </c>
      <c r="E123" s="11">
        <v>277</v>
      </c>
      <c r="F123" s="129">
        <v>50</v>
      </c>
      <c r="G123" s="11">
        <v>60</v>
      </c>
      <c r="H123" s="11">
        <v>100</v>
      </c>
      <c r="I123" s="11">
        <v>127.26</v>
      </c>
      <c r="J123" s="11">
        <v>1.3</v>
      </c>
      <c r="K123" s="11">
        <v>406</v>
      </c>
      <c r="L123" s="82"/>
      <c r="M123" s="82"/>
      <c r="N123" s="20" t="s">
        <v>1036</v>
      </c>
    </row>
    <row r="124" spans="1:14" x14ac:dyDescent="0.3">
      <c r="A124" s="421"/>
      <c r="B124" s="40" t="s">
        <v>118</v>
      </c>
      <c r="C124" s="11" t="s">
        <v>2076</v>
      </c>
      <c r="D124" s="11">
        <v>100</v>
      </c>
      <c r="E124" s="11">
        <v>277</v>
      </c>
      <c r="F124" s="129">
        <v>50</v>
      </c>
      <c r="G124" s="11">
        <v>60</v>
      </c>
      <c r="H124" s="11">
        <v>125</v>
      </c>
      <c r="I124" s="11">
        <v>223.17</v>
      </c>
      <c r="J124" s="11">
        <v>1.79</v>
      </c>
      <c r="K124" s="11">
        <v>223.17</v>
      </c>
      <c r="L124" s="82" t="s">
        <v>559</v>
      </c>
      <c r="M124" s="82" t="s">
        <v>559</v>
      </c>
      <c r="N124" s="20" t="s">
        <v>1037</v>
      </c>
    </row>
    <row r="125" spans="1:14" x14ac:dyDescent="0.3">
      <c r="A125" s="421"/>
      <c r="B125" s="40" t="s">
        <v>119</v>
      </c>
      <c r="C125" s="11" t="s">
        <v>2076</v>
      </c>
      <c r="D125" s="11">
        <v>100</v>
      </c>
      <c r="E125" s="11">
        <v>277</v>
      </c>
      <c r="F125" s="129">
        <v>50</v>
      </c>
      <c r="G125" s="11">
        <v>60</v>
      </c>
      <c r="H125" s="11">
        <v>208</v>
      </c>
      <c r="I125" s="11">
        <v>270.27999999999997</v>
      </c>
      <c r="J125" s="11">
        <v>1.3</v>
      </c>
      <c r="K125" s="11">
        <v>270.27999999999997</v>
      </c>
      <c r="L125" s="82"/>
      <c r="M125" s="82"/>
      <c r="N125" s="20" t="s">
        <v>1038</v>
      </c>
    </row>
    <row r="126" spans="1:14" x14ac:dyDescent="0.3">
      <c r="A126" s="421"/>
      <c r="B126" s="40" t="s">
        <v>120</v>
      </c>
      <c r="C126" s="11" t="s">
        <v>2076</v>
      </c>
      <c r="D126" s="11">
        <v>100</v>
      </c>
      <c r="E126" s="11">
        <v>277</v>
      </c>
      <c r="F126" s="129">
        <v>50</v>
      </c>
      <c r="G126" s="11">
        <v>60</v>
      </c>
      <c r="H126" s="11">
        <v>452</v>
      </c>
      <c r="I126" s="11">
        <v>564.44000000000005</v>
      </c>
      <c r="J126" s="11">
        <v>1.3</v>
      </c>
      <c r="K126" s="11">
        <v>800</v>
      </c>
      <c r="L126" s="82"/>
      <c r="M126" s="82"/>
      <c r="N126" s="20" t="s">
        <v>1039</v>
      </c>
    </row>
    <row r="127" spans="1:14" x14ac:dyDescent="0.3">
      <c r="A127" s="421"/>
      <c r="B127" s="40" t="s">
        <v>121</v>
      </c>
      <c r="C127" s="11" t="s">
        <v>2076</v>
      </c>
      <c r="D127" s="11">
        <v>110</v>
      </c>
      <c r="E127" s="11">
        <v>277</v>
      </c>
      <c r="F127" s="129">
        <v>50</v>
      </c>
      <c r="G127" s="11">
        <v>60</v>
      </c>
      <c r="H127" s="11">
        <v>780</v>
      </c>
      <c r="I127" s="11">
        <v>1135.3</v>
      </c>
      <c r="J127" s="11">
        <v>1.45</v>
      </c>
      <c r="K127" s="11">
        <v>911</v>
      </c>
      <c r="L127" s="82"/>
      <c r="M127" s="82"/>
      <c r="N127" s="20" t="s">
        <v>1042</v>
      </c>
    </row>
    <row r="128" spans="1:14" x14ac:dyDescent="0.3">
      <c r="A128" s="421"/>
      <c r="B128" s="40" t="s">
        <v>122</v>
      </c>
      <c r="C128" s="11" t="s">
        <v>2078</v>
      </c>
      <c r="D128" s="11">
        <v>100</v>
      </c>
      <c r="E128" s="11">
        <v>240</v>
      </c>
      <c r="F128" s="129">
        <v>50</v>
      </c>
      <c r="G128" s="11">
        <v>60</v>
      </c>
      <c r="H128" s="11">
        <v>90</v>
      </c>
      <c r="I128" s="82"/>
      <c r="J128" s="82"/>
      <c r="K128" s="82"/>
      <c r="L128" s="82"/>
      <c r="M128" s="82"/>
      <c r="N128" s="20"/>
    </row>
    <row r="129" spans="1:14" x14ac:dyDescent="0.3">
      <c r="A129" s="421"/>
      <c r="B129" s="40" t="s">
        <v>124</v>
      </c>
      <c r="C129" s="11" t="s">
        <v>2078</v>
      </c>
      <c r="D129" s="11">
        <v>100</v>
      </c>
      <c r="E129" s="11">
        <v>240</v>
      </c>
      <c r="F129" s="129">
        <v>50</v>
      </c>
      <c r="G129" s="11">
        <v>60</v>
      </c>
      <c r="H129" s="11">
        <v>150</v>
      </c>
      <c r="I129" s="82"/>
      <c r="J129" s="82"/>
      <c r="K129" s="82"/>
      <c r="L129" s="82"/>
      <c r="M129" s="82"/>
      <c r="N129" s="20"/>
    </row>
    <row r="130" spans="1:14" x14ac:dyDescent="0.3">
      <c r="A130" s="421"/>
      <c r="B130" s="40" t="s">
        <v>125</v>
      </c>
      <c r="C130" s="11" t="s">
        <v>2079</v>
      </c>
      <c r="D130" s="82"/>
      <c r="E130" s="82"/>
      <c r="F130" s="128"/>
      <c r="G130" s="82"/>
      <c r="H130" s="11">
        <v>128</v>
      </c>
      <c r="I130" s="82"/>
      <c r="J130" s="82"/>
      <c r="K130" s="82"/>
      <c r="L130" s="82"/>
      <c r="M130" s="82"/>
      <c r="N130" s="20"/>
    </row>
    <row r="131" spans="1:14" x14ac:dyDescent="0.3">
      <c r="A131" s="421"/>
      <c r="B131" s="40" t="s">
        <v>126</v>
      </c>
      <c r="C131" s="11" t="s">
        <v>2079</v>
      </c>
      <c r="D131" s="11">
        <v>100</v>
      </c>
      <c r="E131" s="11">
        <v>240</v>
      </c>
      <c r="F131" s="129">
        <v>50</v>
      </c>
      <c r="G131" s="11">
        <v>60</v>
      </c>
      <c r="H131" s="11">
        <v>192</v>
      </c>
      <c r="I131" s="82"/>
      <c r="J131" s="82"/>
      <c r="K131" s="82"/>
      <c r="L131" s="82"/>
      <c r="M131" s="82"/>
      <c r="N131" s="20" t="s">
        <v>107</v>
      </c>
    </row>
    <row r="132" spans="1:14" x14ac:dyDescent="0.3">
      <c r="A132" s="421"/>
      <c r="B132" s="40" t="s">
        <v>127</v>
      </c>
      <c r="C132" s="11" t="s">
        <v>2079</v>
      </c>
      <c r="D132" s="11">
        <v>100</v>
      </c>
      <c r="E132" s="11">
        <v>240</v>
      </c>
      <c r="F132" s="129">
        <v>50</v>
      </c>
      <c r="G132" s="11">
        <v>60</v>
      </c>
      <c r="H132" s="11">
        <v>256</v>
      </c>
      <c r="I132" s="82"/>
      <c r="J132" s="82"/>
      <c r="K132" s="82"/>
      <c r="L132" s="82"/>
      <c r="M132" s="82"/>
      <c r="N132" s="20" t="s">
        <v>107</v>
      </c>
    </row>
    <row r="133" spans="1:14" x14ac:dyDescent="0.3">
      <c r="A133" s="421"/>
      <c r="B133" s="40" t="s">
        <v>128</v>
      </c>
      <c r="C133" s="11" t="s">
        <v>2079</v>
      </c>
      <c r="D133" s="11">
        <v>100</v>
      </c>
      <c r="E133" s="11">
        <v>240</v>
      </c>
      <c r="F133" s="129">
        <v>50</v>
      </c>
      <c r="G133" s="11">
        <v>60</v>
      </c>
      <c r="H133" s="11">
        <v>320</v>
      </c>
      <c r="I133" s="82"/>
      <c r="J133" s="82"/>
      <c r="K133" s="82"/>
      <c r="L133" s="82"/>
      <c r="M133" s="82"/>
      <c r="N133" s="20"/>
    </row>
    <row r="134" spans="1:14" x14ac:dyDescent="0.3">
      <c r="A134" s="421"/>
      <c r="B134" s="40" t="s">
        <v>129</v>
      </c>
      <c r="C134" s="11" t="s">
        <v>2079</v>
      </c>
      <c r="D134" s="11">
        <v>100</v>
      </c>
      <c r="E134" s="11">
        <v>240</v>
      </c>
      <c r="F134" s="129">
        <v>50</v>
      </c>
      <c r="G134" s="11">
        <v>60</v>
      </c>
      <c r="H134" s="11">
        <v>384</v>
      </c>
      <c r="I134" s="82"/>
      <c r="J134" s="82"/>
      <c r="K134" s="82"/>
      <c r="L134" s="82"/>
      <c r="M134" s="82"/>
      <c r="N134" s="20"/>
    </row>
    <row r="135" spans="1:14" x14ac:dyDescent="0.3">
      <c r="A135" s="421"/>
      <c r="B135" s="40" t="s">
        <v>130</v>
      </c>
      <c r="C135" s="11" t="s">
        <v>2079</v>
      </c>
      <c r="D135" s="11">
        <v>100</v>
      </c>
      <c r="E135" s="11">
        <v>240</v>
      </c>
      <c r="F135" s="129">
        <v>50</v>
      </c>
      <c r="G135" s="11">
        <v>60</v>
      </c>
      <c r="H135" s="11">
        <v>512</v>
      </c>
      <c r="I135" s="82"/>
      <c r="J135" s="82"/>
      <c r="K135" s="82"/>
      <c r="L135" s="82"/>
      <c r="M135" s="82"/>
      <c r="N135" s="20"/>
    </row>
    <row r="136" spans="1:14" x14ac:dyDescent="0.3">
      <c r="A136" s="421"/>
      <c r="B136" s="40" t="s">
        <v>131</v>
      </c>
      <c r="C136" s="11" t="s">
        <v>2079</v>
      </c>
      <c r="D136" s="11">
        <v>100</v>
      </c>
      <c r="E136" s="11">
        <v>240</v>
      </c>
      <c r="F136" s="129">
        <v>50</v>
      </c>
      <c r="G136" s="11">
        <v>60</v>
      </c>
      <c r="H136" s="11">
        <v>576</v>
      </c>
      <c r="I136" s="82"/>
      <c r="J136" s="82"/>
      <c r="K136" s="82"/>
      <c r="L136" s="82"/>
      <c r="M136" s="82"/>
      <c r="N136" s="20" t="s">
        <v>107</v>
      </c>
    </row>
    <row r="137" spans="1:14" ht="15" thickBot="1" x14ac:dyDescent="0.35">
      <c r="A137" s="429"/>
      <c r="B137" s="252" t="s">
        <v>132</v>
      </c>
      <c r="C137" s="13" t="s">
        <v>2079</v>
      </c>
      <c r="D137" s="13">
        <v>100</v>
      </c>
      <c r="E137" s="13">
        <v>240</v>
      </c>
      <c r="F137" s="131">
        <v>50</v>
      </c>
      <c r="G137" s="13">
        <v>60</v>
      </c>
      <c r="H137" s="13">
        <v>640</v>
      </c>
      <c r="I137" s="86"/>
      <c r="J137" s="86"/>
      <c r="K137" s="86"/>
      <c r="L137" s="86"/>
      <c r="M137" s="86"/>
      <c r="N137" s="22"/>
    </row>
    <row r="138" spans="1:14" ht="18.600000000000001" thickBot="1" x14ac:dyDescent="0.4">
      <c r="A138" s="56" t="s">
        <v>133</v>
      </c>
      <c r="B138" s="15"/>
      <c r="C138" s="27"/>
      <c r="D138" s="27"/>
      <c r="E138" s="27"/>
      <c r="F138" s="127"/>
      <c r="G138" s="27"/>
      <c r="H138" s="27"/>
      <c r="I138" s="27"/>
      <c r="J138" s="27"/>
      <c r="K138" s="27"/>
      <c r="L138" s="27"/>
      <c r="M138" s="27"/>
      <c r="N138" s="16"/>
    </row>
    <row r="139" spans="1:14" x14ac:dyDescent="0.3">
      <c r="A139" s="428" t="s">
        <v>153</v>
      </c>
      <c r="B139" s="10" t="s">
        <v>1043</v>
      </c>
      <c r="C139" s="14" t="s">
        <v>2078</v>
      </c>
      <c r="D139" s="14">
        <v>100</v>
      </c>
      <c r="E139" s="14">
        <v>240</v>
      </c>
      <c r="F139" s="130">
        <v>50</v>
      </c>
      <c r="G139" s="14">
        <v>60</v>
      </c>
      <c r="H139" s="14">
        <v>180</v>
      </c>
      <c r="I139" s="14">
        <v>244.15</v>
      </c>
      <c r="J139" s="92"/>
      <c r="K139" s="14">
        <v>1798</v>
      </c>
      <c r="L139" s="14" t="s">
        <v>22</v>
      </c>
      <c r="M139" s="14">
        <v>50000</v>
      </c>
      <c r="N139" s="19" t="s">
        <v>1708</v>
      </c>
    </row>
    <row r="140" spans="1:14" x14ac:dyDescent="0.3">
      <c r="A140" s="35" t="s">
        <v>154</v>
      </c>
      <c r="B140" s="10" t="s">
        <v>1044</v>
      </c>
      <c r="C140" s="11" t="s">
        <v>2078</v>
      </c>
      <c r="D140" s="14">
        <v>100</v>
      </c>
      <c r="E140" s="14">
        <v>240</v>
      </c>
      <c r="F140" s="130">
        <v>50</v>
      </c>
      <c r="G140" s="14">
        <v>60</v>
      </c>
      <c r="H140" s="14">
        <v>200</v>
      </c>
      <c r="I140" s="14">
        <v>203.03</v>
      </c>
      <c r="J140" s="82"/>
      <c r="K140" s="14">
        <v>1798</v>
      </c>
      <c r="L140" s="14" t="s">
        <v>22</v>
      </c>
      <c r="M140" s="14">
        <v>50000</v>
      </c>
      <c r="N140" s="19" t="s">
        <v>1046</v>
      </c>
    </row>
    <row r="141" spans="1:14" x14ac:dyDescent="0.3">
      <c r="A141" s="421"/>
      <c r="B141" s="40" t="s">
        <v>136</v>
      </c>
      <c r="C141" s="11" t="s">
        <v>2080</v>
      </c>
      <c r="D141" s="11">
        <v>100</v>
      </c>
      <c r="E141" s="11">
        <v>240</v>
      </c>
      <c r="F141" s="129">
        <v>50</v>
      </c>
      <c r="G141" s="11">
        <v>60</v>
      </c>
      <c r="H141" s="11">
        <v>30</v>
      </c>
      <c r="I141" s="82"/>
      <c r="J141" s="82"/>
      <c r="K141" s="11">
        <v>63.3</v>
      </c>
      <c r="L141" s="82"/>
      <c r="M141" s="11">
        <v>50000</v>
      </c>
      <c r="N141" s="20" t="s">
        <v>1047</v>
      </c>
    </row>
    <row r="142" spans="1:14" x14ac:dyDescent="0.3">
      <c r="A142" s="421" t="s">
        <v>1350</v>
      </c>
      <c r="B142" s="40" t="s">
        <v>137</v>
      </c>
      <c r="C142" s="11" t="s">
        <v>2085</v>
      </c>
      <c r="D142" s="11">
        <v>100</v>
      </c>
      <c r="E142" s="11">
        <v>240</v>
      </c>
      <c r="F142" s="129">
        <v>50</v>
      </c>
      <c r="G142" s="11">
        <v>60</v>
      </c>
      <c r="H142" s="11">
        <v>540</v>
      </c>
      <c r="I142" s="82"/>
      <c r="J142" s="82"/>
      <c r="K142" s="11">
        <v>1503</v>
      </c>
      <c r="L142" s="82"/>
      <c r="M142" s="11">
        <v>50000</v>
      </c>
      <c r="N142" s="20" t="s">
        <v>1049</v>
      </c>
    </row>
    <row r="143" spans="1:14" x14ac:dyDescent="0.3">
      <c r="A143" s="421" t="s">
        <v>1348</v>
      </c>
      <c r="B143" s="40" t="s">
        <v>138</v>
      </c>
      <c r="C143" s="11" t="s">
        <v>2085</v>
      </c>
      <c r="D143" s="11">
        <v>100</v>
      </c>
      <c r="E143" s="11">
        <v>240</v>
      </c>
      <c r="F143" s="129">
        <v>50</v>
      </c>
      <c r="G143" s="11">
        <v>60</v>
      </c>
      <c r="H143" s="11">
        <v>1080</v>
      </c>
      <c r="I143" s="82" t="s">
        <v>559</v>
      </c>
      <c r="J143" s="82" t="s">
        <v>559</v>
      </c>
      <c r="K143" s="11">
        <v>2000</v>
      </c>
      <c r="L143" s="82" t="s">
        <v>559</v>
      </c>
      <c r="M143" s="11">
        <v>50000</v>
      </c>
      <c r="N143" s="20" t="s">
        <v>1050</v>
      </c>
    </row>
    <row r="144" spans="1:14" x14ac:dyDescent="0.3">
      <c r="A144" s="421" t="s">
        <v>1349</v>
      </c>
      <c r="B144" s="40" t="s">
        <v>139</v>
      </c>
      <c r="C144" s="11" t="s">
        <v>319</v>
      </c>
      <c r="D144" s="11">
        <v>100</v>
      </c>
      <c r="E144" s="11">
        <v>240</v>
      </c>
      <c r="F144" s="129">
        <v>50</v>
      </c>
      <c r="G144" s="11">
        <v>60</v>
      </c>
      <c r="H144" s="11">
        <v>36</v>
      </c>
      <c r="I144" s="82"/>
      <c r="J144" s="82"/>
      <c r="K144" s="11">
        <v>93</v>
      </c>
      <c r="L144" s="11" t="s">
        <v>140</v>
      </c>
      <c r="M144" s="11">
        <v>50000</v>
      </c>
      <c r="N144" s="20" t="s">
        <v>1051</v>
      </c>
    </row>
    <row r="145" spans="1:14" x14ac:dyDescent="0.3">
      <c r="A145" s="421"/>
      <c r="B145" s="40" t="s">
        <v>141</v>
      </c>
      <c r="C145" s="11" t="s">
        <v>319</v>
      </c>
      <c r="D145" s="11">
        <v>100</v>
      </c>
      <c r="E145" s="11">
        <v>240</v>
      </c>
      <c r="F145" s="129">
        <v>50</v>
      </c>
      <c r="G145" s="11">
        <v>60</v>
      </c>
      <c r="H145" s="11">
        <v>18</v>
      </c>
      <c r="I145" s="82"/>
      <c r="J145" s="82"/>
      <c r="K145" s="82"/>
      <c r="L145" s="82"/>
      <c r="M145" s="11">
        <v>50000</v>
      </c>
      <c r="N145" s="20" t="s">
        <v>1048</v>
      </c>
    </row>
    <row r="146" spans="1:14" x14ac:dyDescent="0.3">
      <c r="A146" s="421"/>
      <c r="B146" s="40" t="s">
        <v>142</v>
      </c>
      <c r="C146" s="11" t="s">
        <v>320</v>
      </c>
      <c r="D146" s="11">
        <v>100</v>
      </c>
      <c r="E146" s="11">
        <v>240</v>
      </c>
      <c r="F146" s="129">
        <v>50</v>
      </c>
      <c r="G146" s="11">
        <v>60</v>
      </c>
      <c r="H146" s="11">
        <v>15</v>
      </c>
      <c r="I146" s="82"/>
      <c r="J146" s="82" t="s">
        <v>559</v>
      </c>
      <c r="K146" s="11">
        <v>89</v>
      </c>
      <c r="L146" s="82"/>
      <c r="M146" s="11">
        <v>50000</v>
      </c>
      <c r="N146" s="20" t="s">
        <v>1052</v>
      </c>
    </row>
    <row r="147" spans="1:14" x14ac:dyDescent="0.3">
      <c r="A147" s="421"/>
      <c r="B147" s="40" t="s">
        <v>143</v>
      </c>
      <c r="C147" s="11" t="s">
        <v>2085</v>
      </c>
      <c r="D147" s="11">
        <v>100</v>
      </c>
      <c r="E147" s="11">
        <v>240</v>
      </c>
      <c r="F147" s="129">
        <v>50</v>
      </c>
      <c r="G147" s="11">
        <v>60</v>
      </c>
      <c r="H147" s="11">
        <v>90</v>
      </c>
      <c r="I147" s="11">
        <v>131.68</v>
      </c>
      <c r="J147" s="82"/>
      <c r="K147" s="82"/>
      <c r="L147" s="11" t="s">
        <v>140</v>
      </c>
      <c r="M147" s="11">
        <v>50000</v>
      </c>
      <c r="N147" s="20" t="s">
        <v>1053</v>
      </c>
    </row>
    <row r="148" spans="1:14" x14ac:dyDescent="0.3">
      <c r="A148" s="421"/>
      <c r="B148" s="40" t="s">
        <v>144</v>
      </c>
      <c r="C148" s="11" t="s">
        <v>319</v>
      </c>
      <c r="D148" s="11">
        <v>100</v>
      </c>
      <c r="E148" s="11">
        <v>240</v>
      </c>
      <c r="F148" s="129">
        <v>50</v>
      </c>
      <c r="G148" s="11">
        <v>60</v>
      </c>
      <c r="H148" s="11">
        <v>60</v>
      </c>
      <c r="I148" s="82" t="s">
        <v>559</v>
      </c>
      <c r="J148" s="82" t="s">
        <v>559</v>
      </c>
      <c r="K148" s="82"/>
      <c r="L148" s="11" t="s">
        <v>140</v>
      </c>
      <c r="M148" s="11">
        <v>50000</v>
      </c>
      <c r="N148" s="20" t="s">
        <v>1054</v>
      </c>
    </row>
    <row r="149" spans="1:14" x14ac:dyDescent="0.3">
      <c r="A149" s="421"/>
      <c r="B149" s="40" t="s">
        <v>145</v>
      </c>
      <c r="C149" s="11" t="s">
        <v>319</v>
      </c>
      <c r="D149" s="11">
        <v>100</v>
      </c>
      <c r="E149" s="11">
        <v>240</v>
      </c>
      <c r="F149" s="129">
        <v>50</v>
      </c>
      <c r="G149" s="11">
        <v>60</v>
      </c>
      <c r="H149" s="11">
        <v>44</v>
      </c>
      <c r="I149" s="82"/>
      <c r="J149" s="82"/>
      <c r="K149" s="11">
        <v>176</v>
      </c>
      <c r="L149" s="11" t="s">
        <v>47</v>
      </c>
      <c r="M149" s="11">
        <v>50000</v>
      </c>
      <c r="N149" s="20" t="s">
        <v>1055</v>
      </c>
    </row>
    <row r="150" spans="1:14" x14ac:dyDescent="0.3">
      <c r="A150" s="421"/>
      <c r="B150" s="40" t="s">
        <v>146</v>
      </c>
      <c r="C150" s="11" t="s">
        <v>168</v>
      </c>
      <c r="D150" s="11">
        <v>100</v>
      </c>
      <c r="E150" s="11">
        <v>240</v>
      </c>
      <c r="F150" s="129">
        <v>50</v>
      </c>
      <c r="G150" s="11">
        <v>60</v>
      </c>
      <c r="H150" s="11">
        <v>144</v>
      </c>
      <c r="I150" s="82"/>
      <c r="J150" s="82"/>
      <c r="K150" s="11">
        <v>100</v>
      </c>
      <c r="L150" s="96" t="s">
        <v>47</v>
      </c>
      <c r="M150" s="11">
        <v>50000</v>
      </c>
      <c r="N150" s="20" t="s">
        <v>1056</v>
      </c>
    </row>
    <row r="151" spans="1:14" x14ac:dyDescent="0.3">
      <c r="A151" s="421"/>
      <c r="B151" s="40" t="s">
        <v>147</v>
      </c>
      <c r="C151" s="11" t="s">
        <v>319</v>
      </c>
      <c r="D151" s="11">
        <v>100</v>
      </c>
      <c r="E151" s="11">
        <v>240</v>
      </c>
      <c r="F151" s="129">
        <v>50</v>
      </c>
      <c r="G151" s="11">
        <v>60</v>
      </c>
      <c r="H151" s="11">
        <v>36</v>
      </c>
      <c r="I151" s="82" t="s">
        <v>559</v>
      </c>
      <c r="J151" s="82" t="s">
        <v>559</v>
      </c>
      <c r="K151" s="11">
        <v>73</v>
      </c>
      <c r="L151" s="11" t="s">
        <v>140</v>
      </c>
      <c r="M151" s="11">
        <v>50000</v>
      </c>
      <c r="N151" s="20" t="s">
        <v>1057</v>
      </c>
    </row>
    <row r="152" spans="1:14" x14ac:dyDescent="0.3">
      <c r="A152" s="421"/>
      <c r="B152" s="40" t="s">
        <v>148</v>
      </c>
      <c r="C152" s="11" t="s">
        <v>2085</v>
      </c>
      <c r="D152" s="11">
        <v>100</v>
      </c>
      <c r="E152" s="11">
        <v>240</v>
      </c>
      <c r="F152" s="129">
        <v>50</v>
      </c>
      <c r="G152" s="11">
        <v>60</v>
      </c>
      <c r="H152" s="11">
        <v>600</v>
      </c>
      <c r="I152" s="82" t="s">
        <v>559</v>
      </c>
      <c r="J152" s="82" t="s">
        <v>559</v>
      </c>
      <c r="K152" s="82"/>
      <c r="L152" s="82" t="s">
        <v>559</v>
      </c>
      <c r="M152" s="11">
        <v>50000</v>
      </c>
      <c r="N152" s="20" t="s">
        <v>149</v>
      </c>
    </row>
    <row r="153" spans="1:14" x14ac:dyDescent="0.3">
      <c r="A153" s="421"/>
      <c r="B153" s="40" t="s">
        <v>150</v>
      </c>
      <c r="C153" s="11" t="s">
        <v>2085</v>
      </c>
      <c r="D153" s="11">
        <v>100</v>
      </c>
      <c r="E153" s="11">
        <v>240</v>
      </c>
      <c r="F153" s="129">
        <v>50</v>
      </c>
      <c r="G153" s="11">
        <v>60</v>
      </c>
      <c r="H153" s="11">
        <v>336</v>
      </c>
      <c r="I153" s="82"/>
      <c r="J153" s="82"/>
      <c r="K153" s="82"/>
      <c r="L153" s="82"/>
      <c r="M153" s="11">
        <v>50000</v>
      </c>
      <c r="N153" s="20" t="s">
        <v>149</v>
      </c>
    </row>
    <row r="154" spans="1:14" x14ac:dyDescent="0.3">
      <c r="A154" s="421"/>
      <c r="B154" s="40" t="s">
        <v>151</v>
      </c>
      <c r="C154" s="11" t="s">
        <v>2085</v>
      </c>
      <c r="D154" s="11">
        <v>100</v>
      </c>
      <c r="E154" s="11">
        <v>240</v>
      </c>
      <c r="F154" s="129">
        <v>50</v>
      </c>
      <c r="G154" s="11">
        <v>60</v>
      </c>
      <c r="H154" s="11">
        <v>225</v>
      </c>
      <c r="I154" s="82"/>
      <c r="J154" s="82"/>
      <c r="K154" s="82"/>
      <c r="L154" s="82"/>
      <c r="M154" s="11">
        <v>50000</v>
      </c>
      <c r="N154" s="20" t="s">
        <v>149</v>
      </c>
    </row>
    <row r="155" spans="1:14" x14ac:dyDescent="0.3">
      <c r="A155" s="421"/>
      <c r="B155" s="40" t="s">
        <v>152</v>
      </c>
      <c r="C155" s="11" t="s">
        <v>2078</v>
      </c>
      <c r="D155" s="11">
        <v>100</v>
      </c>
      <c r="E155" s="11">
        <v>240</v>
      </c>
      <c r="F155" s="129">
        <v>50</v>
      </c>
      <c r="G155" s="11">
        <v>60</v>
      </c>
      <c r="H155" s="11">
        <v>90</v>
      </c>
      <c r="I155" s="82"/>
      <c r="J155" s="82"/>
      <c r="K155" s="57">
        <v>275</v>
      </c>
      <c r="L155" s="82"/>
      <c r="M155" s="11">
        <v>50000</v>
      </c>
      <c r="N155" s="20" t="s">
        <v>1058</v>
      </c>
    </row>
    <row r="156" spans="1:14" ht="15" thickBot="1" x14ac:dyDescent="0.35">
      <c r="A156" s="429"/>
      <c r="B156" s="252"/>
      <c r="C156" s="13"/>
      <c r="D156" s="13"/>
      <c r="E156" s="13"/>
      <c r="F156" s="131"/>
      <c r="G156" s="13"/>
      <c r="H156" s="13"/>
      <c r="I156" s="13"/>
      <c r="J156" s="13"/>
      <c r="K156" s="13"/>
      <c r="L156" s="13"/>
      <c r="M156" s="13"/>
      <c r="N156" s="22"/>
    </row>
    <row r="157" spans="1:14" ht="18.600000000000001" thickBot="1" x14ac:dyDescent="0.4">
      <c r="A157" s="56" t="s">
        <v>155</v>
      </c>
      <c r="B157" s="15"/>
      <c r="C157" s="27"/>
      <c r="D157" s="27"/>
      <c r="E157" s="27"/>
      <c r="F157" s="127"/>
      <c r="G157" s="27"/>
      <c r="H157" s="27"/>
      <c r="I157" s="27"/>
      <c r="J157" s="27"/>
      <c r="K157" s="27"/>
      <c r="L157" s="27"/>
      <c r="M157" s="27"/>
      <c r="N157" s="16"/>
    </row>
    <row r="158" spans="1:14" x14ac:dyDescent="0.3">
      <c r="A158" s="428" t="s">
        <v>162</v>
      </c>
      <c r="B158" s="10" t="s">
        <v>156</v>
      </c>
      <c r="C158" s="14" t="s">
        <v>424</v>
      </c>
      <c r="D158" s="14">
        <v>100</v>
      </c>
      <c r="E158" s="14">
        <v>480</v>
      </c>
      <c r="F158" s="133" t="s">
        <v>559</v>
      </c>
      <c r="G158" s="92"/>
      <c r="H158" s="14">
        <v>300</v>
      </c>
      <c r="I158" s="14">
        <v>780</v>
      </c>
      <c r="J158" s="14">
        <v>2.6</v>
      </c>
      <c r="K158" s="14">
        <v>1000</v>
      </c>
      <c r="L158" s="14" t="s">
        <v>22</v>
      </c>
      <c r="M158" s="14">
        <v>40000</v>
      </c>
      <c r="N158" s="19" t="s">
        <v>1709</v>
      </c>
    </row>
    <row r="159" spans="1:14" x14ac:dyDescent="0.3">
      <c r="A159" s="35" t="s">
        <v>163</v>
      </c>
      <c r="B159" s="40" t="s">
        <v>157</v>
      </c>
      <c r="C159" s="11" t="s">
        <v>82</v>
      </c>
      <c r="D159" s="11">
        <v>100</v>
      </c>
      <c r="E159" s="11">
        <v>277</v>
      </c>
      <c r="F159" s="128" t="s">
        <v>559</v>
      </c>
      <c r="G159" s="82"/>
      <c r="H159" s="11">
        <v>130</v>
      </c>
      <c r="I159" s="11">
        <v>312</v>
      </c>
      <c r="J159" s="11">
        <v>2.4</v>
      </c>
      <c r="K159" s="11">
        <v>1000</v>
      </c>
      <c r="L159" s="11" t="s">
        <v>22</v>
      </c>
      <c r="M159" s="11">
        <v>40000</v>
      </c>
      <c r="N159" s="19" t="s">
        <v>1710</v>
      </c>
    </row>
    <row r="160" spans="1:14" x14ac:dyDescent="0.3">
      <c r="A160" s="421"/>
      <c r="B160" s="40" t="s">
        <v>158</v>
      </c>
      <c r="C160" s="11" t="s">
        <v>82</v>
      </c>
      <c r="D160" s="11">
        <v>100</v>
      </c>
      <c r="E160" s="11">
        <v>277</v>
      </c>
      <c r="F160" s="128" t="s">
        <v>559</v>
      </c>
      <c r="G160" s="82"/>
      <c r="H160" s="11">
        <v>65</v>
      </c>
      <c r="I160" s="11">
        <v>156</v>
      </c>
      <c r="J160" s="11">
        <v>2.4</v>
      </c>
      <c r="K160" s="11">
        <v>500</v>
      </c>
      <c r="L160" s="11" t="s">
        <v>22</v>
      </c>
      <c r="M160" s="11">
        <v>40000</v>
      </c>
      <c r="N160" s="19" t="s">
        <v>1711</v>
      </c>
    </row>
    <row r="161" spans="1:14" x14ac:dyDescent="0.3">
      <c r="A161" s="421"/>
      <c r="B161" s="40" t="s">
        <v>159</v>
      </c>
      <c r="C161" s="11" t="s">
        <v>2081</v>
      </c>
      <c r="D161" s="11">
        <v>100</v>
      </c>
      <c r="E161" s="11">
        <v>277</v>
      </c>
      <c r="F161" s="128"/>
      <c r="G161" s="82"/>
      <c r="H161" s="11">
        <v>260</v>
      </c>
      <c r="I161" s="11">
        <v>624</v>
      </c>
      <c r="J161" s="11">
        <v>2.4</v>
      </c>
      <c r="K161" s="82"/>
      <c r="L161" s="11" t="s">
        <v>22</v>
      </c>
      <c r="M161" s="11">
        <v>40000</v>
      </c>
      <c r="N161" s="20" t="s">
        <v>1712</v>
      </c>
    </row>
    <row r="162" spans="1:14" x14ac:dyDescent="0.3">
      <c r="A162" s="421"/>
      <c r="B162" s="40" t="s">
        <v>161</v>
      </c>
      <c r="C162" s="11" t="s">
        <v>82</v>
      </c>
      <c r="D162" s="11">
        <v>100</v>
      </c>
      <c r="E162" s="11">
        <v>277</v>
      </c>
      <c r="F162" s="128" t="s">
        <v>559</v>
      </c>
      <c r="G162" s="82"/>
      <c r="H162" s="11">
        <v>58</v>
      </c>
      <c r="I162" s="11">
        <v>125</v>
      </c>
      <c r="J162" s="11">
        <v>2.2000000000000002</v>
      </c>
      <c r="K162" s="82"/>
      <c r="L162" s="11" t="s">
        <v>22</v>
      </c>
      <c r="M162" s="11">
        <v>40000</v>
      </c>
      <c r="N162" s="19" t="s">
        <v>1713</v>
      </c>
    </row>
    <row r="163" spans="1:14" ht="15" thickBot="1" x14ac:dyDescent="0.35">
      <c r="A163" s="429"/>
      <c r="B163" s="252" t="s">
        <v>1062</v>
      </c>
      <c r="C163" s="13" t="s">
        <v>82</v>
      </c>
      <c r="D163" s="13">
        <v>100</v>
      </c>
      <c r="E163" s="13">
        <v>277</v>
      </c>
      <c r="F163" s="134"/>
      <c r="G163" s="86"/>
      <c r="H163" s="13">
        <v>65</v>
      </c>
      <c r="I163" s="86"/>
      <c r="J163" s="86"/>
      <c r="K163" s="86"/>
      <c r="L163" s="13" t="s">
        <v>22</v>
      </c>
      <c r="M163" s="13">
        <v>50000</v>
      </c>
      <c r="N163" s="22" t="s">
        <v>1714</v>
      </c>
    </row>
    <row r="164" spans="1:14" ht="18.600000000000001" thickBot="1" x14ac:dyDescent="0.4">
      <c r="A164" s="56" t="s">
        <v>164</v>
      </c>
      <c r="B164" s="53"/>
      <c r="C164" s="27"/>
      <c r="D164" s="27"/>
      <c r="E164" s="27"/>
      <c r="F164" s="127"/>
      <c r="G164" s="27"/>
      <c r="H164" s="27"/>
      <c r="I164" s="27"/>
      <c r="J164" s="27"/>
      <c r="K164" s="27"/>
      <c r="L164" s="27"/>
      <c r="M164" s="27"/>
      <c r="N164" s="16"/>
    </row>
    <row r="165" spans="1:14" x14ac:dyDescent="0.3">
      <c r="A165" s="419" t="s">
        <v>170</v>
      </c>
      <c r="B165" s="10" t="s">
        <v>165</v>
      </c>
      <c r="C165" s="14" t="s">
        <v>424</v>
      </c>
      <c r="D165" s="14">
        <v>400</v>
      </c>
      <c r="E165" s="92"/>
      <c r="F165" s="130">
        <v>50</v>
      </c>
      <c r="G165" s="14">
        <v>60</v>
      </c>
      <c r="H165" s="14">
        <v>336</v>
      </c>
      <c r="I165" s="14">
        <v>1160</v>
      </c>
      <c r="J165" s="14">
        <v>3.5</v>
      </c>
      <c r="K165" s="92"/>
      <c r="L165" s="14" t="s">
        <v>47</v>
      </c>
      <c r="M165" s="92" t="s">
        <v>559</v>
      </c>
      <c r="N165" s="19" t="s">
        <v>166</v>
      </c>
    </row>
    <row r="166" spans="1:14" x14ac:dyDescent="0.3">
      <c r="A166" s="35" t="s">
        <v>171</v>
      </c>
      <c r="B166" s="40" t="s">
        <v>167</v>
      </c>
      <c r="C166" s="11" t="s">
        <v>82</v>
      </c>
      <c r="D166" s="11">
        <v>220</v>
      </c>
      <c r="E166" s="11">
        <v>240</v>
      </c>
      <c r="F166" s="129">
        <v>50</v>
      </c>
      <c r="G166" s="11">
        <v>60</v>
      </c>
      <c r="H166" s="11">
        <v>135</v>
      </c>
      <c r="I166" s="11">
        <v>255</v>
      </c>
      <c r="J166" s="11">
        <v>3</v>
      </c>
      <c r="K166" s="82"/>
      <c r="L166" s="11" t="s">
        <v>22</v>
      </c>
      <c r="M166" s="82" t="s">
        <v>559</v>
      </c>
      <c r="N166" s="20" t="s">
        <v>1064</v>
      </c>
    </row>
    <row r="167" spans="1:14" x14ac:dyDescent="0.3">
      <c r="A167" s="421"/>
      <c r="B167" s="40" t="s">
        <v>1065</v>
      </c>
      <c r="C167" s="11" t="s">
        <v>168</v>
      </c>
      <c r="D167" s="11">
        <v>120</v>
      </c>
      <c r="E167" s="11">
        <v>277</v>
      </c>
      <c r="F167" s="129">
        <v>50</v>
      </c>
      <c r="G167" s="11">
        <v>60</v>
      </c>
      <c r="H167" s="11">
        <v>53.5</v>
      </c>
      <c r="I167" s="11">
        <v>160</v>
      </c>
      <c r="J167" s="11">
        <v>3</v>
      </c>
      <c r="K167" s="82"/>
      <c r="L167" s="11" t="s">
        <v>47</v>
      </c>
      <c r="M167" s="82" t="s">
        <v>559</v>
      </c>
      <c r="N167" s="20" t="s">
        <v>169</v>
      </c>
    </row>
    <row r="168" spans="1:14" x14ac:dyDescent="0.3">
      <c r="A168" s="421"/>
      <c r="B168" s="40" t="s">
        <v>1066</v>
      </c>
      <c r="C168" s="11" t="s">
        <v>1067</v>
      </c>
      <c r="D168" s="11">
        <v>120</v>
      </c>
      <c r="E168" s="11">
        <v>277</v>
      </c>
      <c r="F168" s="129">
        <v>50</v>
      </c>
      <c r="G168" s="11">
        <v>60</v>
      </c>
      <c r="H168" s="11">
        <v>320</v>
      </c>
      <c r="I168" s="11">
        <v>960</v>
      </c>
      <c r="J168" s="11">
        <v>3</v>
      </c>
      <c r="K168" s="82"/>
      <c r="L168" s="11" t="s">
        <v>47</v>
      </c>
      <c r="M168" s="82" t="s">
        <v>559</v>
      </c>
      <c r="N168" s="20" t="s">
        <v>169</v>
      </c>
    </row>
    <row r="169" spans="1:14" x14ac:dyDescent="0.3">
      <c r="A169" s="421"/>
      <c r="B169" s="40" t="s">
        <v>1068</v>
      </c>
      <c r="C169" s="11" t="s">
        <v>1070</v>
      </c>
      <c r="D169" s="11">
        <v>220</v>
      </c>
      <c r="E169" s="11">
        <v>240</v>
      </c>
      <c r="F169" s="129">
        <v>50</v>
      </c>
      <c r="G169" s="11">
        <v>60</v>
      </c>
      <c r="H169" s="11">
        <v>64</v>
      </c>
      <c r="I169" s="11">
        <v>180</v>
      </c>
      <c r="J169" s="11">
        <v>2.5</v>
      </c>
      <c r="K169" s="82"/>
      <c r="L169" s="11" t="s">
        <v>22</v>
      </c>
      <c r="M169" s="82" t="s">
        <v>559</v>
      </c>
      <c r="N169" s="20" t="s">
        <v>1072</v>
      </c>
    </row>
    <row r="170" spans="1:14" ht="15" thickBot="1" x14ac:dyDescent="0.35">
      <c r="A170" s="429"/>
      <c r="B170" s="252" t="s">
        <v>1069</v>
      </c>
      <c r="C170" s="13" t="s">
        <v>1071</v>
      </c>
      <c r="D170" s="13">
        <v>220</v>
      </c>
      <c r="E170" s="13">
        <v>240</v>
      </c>
      <c r="F170" s="131">
        <v>50</v>
      </c>
      <c r="G170" s="13">
        <v>60</v>
      </c>
      <c r="H170" s="13">
        <v>80</v>
      </c>
      <c r="I170" s="13">
        <v>225</v>
      </c>
      <c r="J170" s="13">
        <v>2.5</v>
      </c>
      <c r="K170" s="86"/>
      <c r="L170" s="13" t="s">
        <v>22</v>
      </c>
      <c r="M170" s="86" t="s">
        <v>559</v>
      </c>
      <c r="N170" s="22" t="s">
        <v>1073</v>
      </c>
    </row>
    <row r="171" spans="1:14" ht="18.600000000000001" thickBot="1" x14ac:dyDescent="0.4">
      <c r="A171" s="56" t="s">
        <v>172</v>
      </c>
      <c r="B171" s="15"/>
      <c r="C171" s="27"/>
      <c r="D171" s="27"/>
      <c r="E171" s="27"/>
      <c r="F171" s="127"/>
      <c r="G171" s="27"/>
      <c r="H171" s="27"/>
      <c r="I171" s="27"/>
      <c r="J171" s="27"/>
      <c r="K171" s="27"/>
      <c r="L171" s="27"/>
      <c r="M171" s="27"/>
      <c r="N171" s="16"/>
    </row>
    <row r="172" spans="1:14" x14ac:dyDescent="0.3">
      <c r="A172" s="428" t="s">
        <v>185</v>
      </c>
      <c r="B172" s="10" t="s">
        <v>173</v>
      </c>
      <c r="C172" s="14" t="s">
        <v>2065</v>
      </c>
      <c r="D172" s="14">
        <v>90</v>
      </c>
      <c r="E172" s="14">
        <v>305</v>
      </c>
      <c r="F172" s="133"/>
      <c r="G172" s="92"/>
      <c r="H172" s="14">
        <v>120</v>
      </c>
      <c r="I172" s="14">
        <v>312</v>
      </c>
      <c r="J172" s="14">
        <v>2.7</v>
      </c>
      <c r="K172" s="92"/>
      <c r="L172" s="14" t="s">
        <v>178</v>
      </c>
      <c r="M172" s="14">
        <v>100000</v>
      </c>
      <c r="N172" s="19" t="s">
        <v>1715</v>
      </c>
    </row>
    <row r="173" spans="1:14" x14ac:dyDescent="0.3">
      <c r="A173" s="419" t="s">
        <v>181</v>
      </c>
      <c r="B173" s="40" t="s">
        <v>174</v>
      </c>
      <c r="C173" s="11" t="s">
        <v>2065</v>
      </c>
      <c r="D173" s="14">
        <v>90</v>
      </c>
      <c r="E173" s="14">
        <v>305</v>
      </c>
      <c r="F173" s="128"/>
      <c r="G173" s="82"/>
      <c r="H173" s="11">
        <v>165</v>
      </c>
      <c r="I173" s="11">
        <v>416</v>
      </c>
      <c r="J173" s="11">
        <v>2.7</v>
      </c>
      <c r="K173" s="82"/>
      <c r="L173" s="14" t="s">
        <v>178</v>
      </c>
      <c r="M173" s="11">
        <v>100000</v>
      </c>
      <c r="N173" s="20" t="s">
        <v>1715</v>
      </c>
    </row>
    <row r="174" spans="1:14" x14ac:dyDescent="0.3">
      <c r="A174" s="421"/>
      <c r="B174" s="40" t="s">
        <v>177</v>
      </c>
      <c r="C174" s="11" t="s">
        <v>2065</v>
      </c>
      <c r="D174" s="14">
        <v>90</v>
      </c>
      <c r="E174" s="14">
        <v>305</v>
      </c>
      <c r="F174" s="128"/>
      <c r="G174" s="82"/>
      <c r="H174" s="11">
        <v>165</v>
      </c>
      <c r="I174" s="11">
        <v>416</v>
      </c>
      <c r="J174" s="11">
        <v>2.7</v>
      </c>
      <c r="K174" s="82"/>
      <c r="L174" s="14" t="s">
        <v>178</v>
      </c>
      <c r="M174" s="11">
        <v>100000</v>
      </c>
      <c r="N174" s="20" t="s">
        <v>1715</v>
      </c>
    </row>
    <row r="175" spans="1:14" x14ac:dyDescent="0.3">
      <c r="A175" s="421"/>
      <c r="B175" s="40" t="s">
        <v>175</v>
      </c>
      <c r="C175" s="11" t="s">
        <v>2065</v>
      </c>
      <c r="D175" s="14">
        <v>90</v>
      </c>
      <c r="E175" s="14">
        <v>305</v>
      </c>
      <c r="F175" s="128"/>
      <c r="G175" s="82"/>
      <c r="H175" s="11">
        <v>205</v>
      </c>
      <c r="I175" s="11">
        <v>520</v>
      </c>
      <c r="J175" s="11">
        <v>2.7</v>
      </c>
      <c r="K175" s="82"/>
      <c r="L175" s="14" t="s">
        <v>178</v>
      </c>
      <c r="M175" s="11">
        <v>100000</v>
      </c>
      <c r="N175" s="20" t="s">
        <v>1715</v>
      </c>
    </row>
    <row r="176" spans="1:14" x14ac:dyDescent="0.3">
      <c r="A176" s="421"/>
      <c r="B176" s="40" t="s">
        <v>176</v>
      </c>
      <c r="C176" s="11" t="s">
        <v>2065</v>
      </c>
      <c r="D176" s="14">
        <v>90</v>
      </c>
      <c r="E176" s="14">
        <v>305</v>
      </c>
      <c r="F176" s="128"/>
      <c r="G176" s="82"/>
      <c r="H176" s="11">
        <v>245</v>
      </c>
      <c r="I176" s="11">
        <v>624</v>
      </c>
      <c r="J176" s="11">
        <v>2.7</v>
      </c>
      <c r="K176" s="82"/>
      <c r="L176" s="14" t="s">
        <v>178</v>
      </c>
      <c r="M176" s="11">
        <v>100000</v>
      </c>
      <c r="N176" s="20" t="s">
        <v>1715</v>
      </c>
    </row>
    <row r="177" spans="1:14" x14ac:dyDescent="0.3">
      <c r="A177" s="421"/>
      <c r="B177" s="40" t="s">
        <v>179</v>
      </c>
      <c r="C177" s="11" t="s">
        <v>82</v>
      </c>
      <c r="D177" s="11">
        <v>48</v>
      </c>
      <c r="E177" s="82"/>
      <c r="F177" s="128"/>
      <c r="G177" s="82"/>
      <c r="H177" s="11">
        <v>9.6</v>
      </c>
      <c r="I177" s="11">
        <v>20.399999999999999</v>
      </c>
      <c r="J177" s="11">
        <v>2.12</v>
      </c>
      <c r="K177" s="82"/>
      <c r="L177" s="11" t="s">
        <v>180</v>
      </c>
      <c r="M177" s="82"/>
      <c r="N177" s="20" t="s">
        <v>327</v>
      </c>
    </row>
    <row r="178" spans="1:14" x14ac:dyDescent="0.3">
      <c r="A178" s="421"/>
      <c r="B178" s="40" t="s">
        <v>182</v>
      </c>
      <c r="C178" s="11" t="s">
        <v>82</v>
      </c>
      <c r="D178" s="11">
        <v>48</v>
      </c>
      <c r="E178" s="82"/>
      <c r="F178" s="128"/>
      <c r="G178" s="82"/>
      <c r="H178" s="11">
        <v>19.2</v>
      </c>
      <c r="I178" s="11">
        <v>40.700000000000003</v>
      </c>
      <c r="J178" s="11">
        <v>2.12</v>
      </c>
      <c r="K178" s="82"/>
      <c r="L178" s="11" t="s">
        <v>180</v>
      </c>
      <c r="M178" s="82"/>
      <c r="N178" s="20" t="s">
        <v>327</v>
      </c>
    </row>
    <row r="179" spans="1:14" ht="15" thickBot="1" x14ac:dyDescent="0.35">
      <c r="A179" s="429"/>
      <c r="B179" s="252" t="s">
        <v>183</v>
      </c>
      <c r="C179" s="13" t="s">
        <v>424</v>
      </c>
      <c r="D179" s="13">
        <v>100</v>
      </c>
      <c r="E179" s="13">
        <v>240</v>
      </c>
      <c r="F179" s="131">
        <v>50</v>
      </c>
      <c r="G179" s="13">
        <v>60</v>
      </c>
      <c r="H179" s="13">
        <v>30</v>
      </c>
      <c r="I179" s="13">
        <v>77</v>
      </c>
      <c r="J179" s="13">
        <v>2.8</v>
      </c>
      <c r="K179" s="86"/>
      <c r="L179" s="13" t="s">
        <v>184</v>
      </c>
      <c r="M179" s="13">
        <v>80000</v>
      </c>
      <c r="N179" s="22" t="s">
        <v>1716</v>
      </c>
    </row>
    <row r="180" spans="1:14" ht="18.600000000000001" thickBot="1" x14ac:dyDescent="0.4">
      <c r="A180" s="56" t="s">
        <v>186</v>
      </c>
      <c r="B180" s="15"/>
      <c r="C180" s="27"/>
      <c r="D180" s="27"/>
      <c r="E180" s="27"/>
      <c r="F180" s="127"/>
      <c r="G180" s="27"/>
      <c r="H180" s="27"/>
      <c r="I180" s="27"/>
      <c r="J180" s="27"/>
      <c r="K180" s="27"/>
      <c r="L180" s="27"/>
      <c r="M180" s="27"/>
      <c r="N180" s="16"/>
    </row>
    <row r="181" spans="1:14" x14ac:dyDescent="0.3">
      <c r="A181" s="428" t="s">
        <v>194</v>
      </c>
      <c r="B181" s="10" t="s">
        <v>187</v>
      </c>
      <c r="C181" s="14" t="s">
        <v>2079</v>
      </c>
      <c r="D181" s="14">
        <v>100</v>
      </c>
      <c r="E181" s="14">
        <v>240</v>
      </c>
      <c r="F181" s="133" t="s">
        <v>559</v>
      </c>
      <c r="G181" s="92"/>
      <c r="H181" s="14">
        <v>430</v>
      </c>
      <c r="I181" s="92" t="s">
        <v>559</v>
      </c>
      <c r="J181" s="92" t="s">
        <v>559</v>
      </c>
      <c r="K181" s="14">
        <v>458</v>
      </c>
      <c r="L181" s="92" t="s">
        <v>559</v>
      </c>
      <c r="M181" s="14">
        <v>50000</v>
      </c>
      <c r="N181" s="19" t="s">
        <v>1718</v>
      </c>
    </row>
    <row r="182" spans="1:14" x14ac:dyDescent="0.3">
      <c r="A182" s="35" t="s">
        <v>195</v>
      </c>
      <c r="B182" s="40" t="s">
        <v>188</v>
      </c>
      <c r="C182" s="11" t="s">
        <v>2079</v>
      </c>
      <c r="D182" s="11">
        <v>100</v>
      </c>
      <c r="E182" s="11">
        <v>240</v>
      </c>
      <c r="F182" s="128" t="s">
        <v>559</v>
      </c>
      <c r="G182" s="82"/>
      <c r="H182" s="11">
        <v>630</v>
      </c>
      <c r="I182" s="82" t="s">
        <v>559</v>
      </c>
      <c r="J182" s="82" t="s">
        <v>559</v>
      </c>
      <c r="K182" s="11">
        <v>720.25</v>
      </c>
      <c r="L182" s="82" t="s">
        <v>559</v>
      </c>
      <c r="M182" s="11">
        <v>50000</v>
      </c>
      <c r="N182" s="20" t="s">
        <v>1075</v>
      </c>
    </row>
    <row r="183" spans="1:14" x14ac:dyDescent="0.3">
      <c r="A183" s="421"/>
      <c r="B183" s="40" t="s">
        <v>189</v>
      </c>
      <c r="C183" s="11" t="s">
        <v>2079</v>
      </c>
      <c r="D183" s="11">
        <v>100</v>
      </c>
      <c r="E183" s="11">
        <v>240</v>
      </c>
      <c r="F183" s="128" t="s">
        <v>559</v>
      </c>
      <c r="G183" s="82"/>
      <c r="H183" s="11">
        <v>170</v>
      </c>
      <c r="I183" s="82"/>
      <c r="J183" s="82"/>
      <c r="K183" s="11">
        <v>776</v>
      </c>
      <c r="L183" s="82"/>
      <c r="M183" s="11">
        <v>50000</v>
      </c>
      <c r="N183" s="20" t="s">
        <v>1076</v>
      </c>
    </row>
    <row r="184" spans="1:14" x14ac:dyDescent="0.3">
      <c r="A184" s="421" t="s">
        <v>1192</v>
      </c>
      <c r="B184" s="40" t="s">
        <v>190</v>
      </c>
      <c r="C184" s="11" t="s">
        <v>2079</v>
      </c>
      <c r="D184" s="11">
        <v>100</v>
      </c>
      <c r="E184" s="11">
        <v>240</v>
      </c>
      <c r="F184" s="128" t="s">
        <v>559</v>
      </c>
      <c r="G184" s="82"/>
      <c r="H184" s="11">
        <v>227</v>
      </c>
      <c r="I184" s="82"/>
      <c r="J184" s="82"/>
      <c r="K184" s="11">
        <v>579</v>
      </c>
      <c r="L184" s="82"/>
      <c r="M184" s="11">
        <v>50000</v>
      </c>
      <c r="N184" s="20" t="s">
        <v>1077</v>
      </c>
    </row>
    <row r="185" spans="1:14" x14ac:dyDescent="0.3">
      <c r="A185" s="421"/>
      <c r="B185" s="40" t="s">
        <v>191</v>
      </c>
      <c r="C185" s="11" t="s">
        <v>2079</v>
      </c>
      <c r="D185" s="11">
        <v>100</v>
      </c>
      <c r="E185" s="11">
        <v>240</v>
      </c>
      <c r="F185" s="128" t="s">
        <v>559</v>
      </c>
      <c r="G185" s="82"/>
      <c r="H185" s="11">
        <v>288</v>
      </c>
      <c r="I185" s="82"/>
      <c r="J185" s="82"/>
      <c r="K185" s="11">
        <v>663</v>
      </c>
      <c r="L185" s="82"/>
      <c r="M185" s="11">
        <v>50000</v>
      </c>
      <c r="N185" s="20" t="s">
        <v>1078</v>
      </c>
    </row>
    <row r="186" spans="1:14" x14ac:dyDescent="0.3">
      <c r="A186" s="421"/>
      <c r="B186" s="40" t="s">
        <v>1079</v>
      </c>
      <c r="C186" s="11" t="s">
        <v>82</v>
      </c>
      <c r="D186" s="11">
        <v>90</v>
      </c>
      <c r="E186" s="11">
        <v>277</v>
      </c>
      <c r="F186" s="128" t="s">
        <v>559</v>
      </c>
      <c r="G186" s="82"/>
      <c r="H186" s="11">
        <v>40</v>
      </c>
      <c r="I186" s="82"/>
      <c r="J186" s="82"/>
      <c r="K186" s="11">
        <v>128</v>
      </c>
      <c r="L186" s="11" t="s">
        <v>47</v>
      </c>
      <c r="M186" s="11">
        <v>50000</v>
      </c>
      <c r="N186" s="20" t="s">
        <v>1083</v>
      </c>
    </row>
    <row r="187" spans="1:14" x14ac:dyDescent="0.3">
      <c r="A187" s="421"/>
      <c r="B187" s="40" t="s">
        <v>1080</v>
      </c>
      <c r="C187" s="11" t="s">
        <v>82</v>
      </c>
      <c r="D187" s="11">
        <v>100</v>
      </c>
      <c r="E187" s="11">
        <v>277</v>
      </c>
      <c r="F187" s="128" t="s">
        <v>559</v>
      </c>
      <c r="G187" s="82"/>
      <c r="H187" s="11">
        <v>80</v>
      </c>
      <c r="I187" s="82"/>
      <c r="J187" s="82"/>
      <c r="K187" s="11">
        <v>160</v>
      </c>
      <c r="L187" s="11" t="s">
        <v>47</v>
      </c>
      <c r="M187" s="11">
        <v>50000</v>
      </c>
      <c r="N187" s="20" t="s">
        <v>1084</v>
      </c>
    </row>
    <row r="188" spans="1:14" x14ac:dyDescent="0.3">
      <c r="A188" s="421"/>
      <c r="B188" s="40" t="s">
        <v>1081</v>
      </c>
      <c r="C188" s="11" t="s">
        <v>82</v>
      </c>
      <c r="D188" s="11">
        <v>90</v>
      </c>
      <c r="E188" s="11">
        <v>277</v>
      </c>
      <c r="F188" s="128" t="s">
        <v>559</v>
      </c>
      <c r="G188" s="82"/>
      <c r="H188" s="11">
        <v>40</v>
      </c>
      <c r="I188" s="82"/>
      <c r="J188" s="82"/>
      <c r="K188" s="11">
        <v>110</v>
      </c>
      <c r="L188" s="11" t="s">
        <v>47</v>
      </c>
      <c r="M188" s="11">
        <v>50000</v>
      </c>
      <c r="N188" s="20" t="s">
        <v>1085</v>
      </c>
    </row>
    <row r="189" spans="1:14" x14ac:dyDescent="0.3">
      <c r="A189" s="421"/>
      <c r="B189" s="40" t="s">
        <v>1082</v>
      </c>
      <c r="C189" s="11" t="s">
        <v>82</v>
      </c>
      <c r="D189" s="11">
        <v>100</v>
      </c>
      <c r="E189" s="11">
        <v>277</v>
      </c>
      <c r="F189" s="128" t="s">
        <v>559</v>
      </c>
      <c r="G189" s="82"/>
      <c r="H189" s="11">
        <v>80</v>
      </c>
      <c r="I189" s="82"/>
      <c r="J189" s="82"/>
      <c r="K189" s="11">
        <v>146</v>
      </c>
      <c r="L189" s="11" t="s">
        <v>47</v>
      </c>
      <c r="M189" s="11">
        <v>50000</v>
      </c>
      <c r="N189" s="20" t="s">
        <v>1086</v>
      </c>
    </row>
    <row r="190" spans="1:14" x14ac:dyDescent="0.3">
      <c r="A190" s="421"/>
      <c r="B190" s="40" t="s">
        <v>192</v>
      </c>
      <c r="C190" s="11" t="s">
        <v>82</v>
      </c>
      <c r="D190" s="11">
        <v>100</v>
      </c>
      <c r="E190" s="11">
        <v>277</v>
      </c>
      <c r="F190" s="128"/>
      <c r="G190" s="82"/>
      <c r="H190" s="11">
        <v>75</v>
      </c>
      <c r="I190" s="82"/>
      <c r="J190" s="82"/>
      <c r="K190" s="11">
        <v>110</v>
      </c>
      <c r="L190" s="11" t="s">
        <v>47</v>
      </c>
      <c r="M190" s="11">
        <v>50000</v>
      </c>
      <c r="N190" s="20" t="s">
        <v>1087</v>
      </c>
    </row>
    <row r="191" spans="1:14" x14ac:dyDescent="0.3">
      <c r="A191" s="421"/>
      <c r="B191" s="40" t="s">
        <v>193</v>
      </c>
      <c r="C191" s="11" t="s">
        <v>82</v>
      </c>
      <c r="D191" s="11">
        <v>100</v>
      </c>
      <c r="E191" s="11">
        <v>277</v>
      </c>
      <c r="F191" s="128"/>
      <c r="G191" s="82"/>
      <c r="H191" s="11">
        <v>150</v>
      </c>
      <c r="I191" s="82"/>
      <c r="J191" s="82"/>
      <c r="K191" s="11">
        <v>128</v>
      </c>
      <c r="L191" s="11" t="s">
        <v>47</v>
      </c>
      <c r="M191" s="11">
        <v>50000</v>
      </c>
      <c r="N191" s="20" t="s">
        <v>1088</v>
      </c>
    </row>
    <row r="192" spans="1:14" x14ac:dyDescent="0.3">
      <c r="A192" s="421"/>
      <c r="B192" s="40" t="s">
        <v>1089</v>
      </c>
      <c r="C192" s="11" t="s">
        <v>424</v>
      </c>
      <c r="D192" s="11">
        <v>100</v>
      </c>
      <c r="E192" s="11">
        <v>277</v>
      </c>
      <c r="F192" s="128"/>
      <c r="G192" s="82"/>
      <c r="H192" s="11">
        <v>150</v>
      </c>
      <c r="I192" s="82"/>
      <c r="J192" s="82"/>
      <c r="K192" s="11">
        <v>410</v>
      </c>
      <c r="L192" s="11" t="s">
        <v>47</v>
      </c>
      <c r="M192" s="11">
        <v>50000</v>
      </c>
      <c r="N192" s="20" t="s">
        <v>1091</v>
      </c>
    </row>
    <row r="193" spans="1:14" ht="15" thickBot="1" x14ac:dyDescent="0.35">
      <c r="A193" s="429"/>
      <c r="B193" s="252" t="s">
        <v>1090</v>
      </c>
      <c r="C193" s="13" t="s">
        <v>424</v>
      </c>
      <c r="D193" s="13">
        <v>100</v>
      </c>
      <c r="E193" s="13">
        <v>277</v>
      </c>
      <c r="F193" s="134"/>
      <c r="G193" s="86"/>
      <c r="H193" s="13">
        <v>150</v>
      </c>
      <c r="I193" s="86"/>
      <c r="J193" s="86"/>
      <c r="K193" s="13">
        <v>360</v>
      </c>
      <c r="L193" s="13" t="s">
        <v>47</v>
      </c>
      <c r="M193" s="13">
        <v>50000</v>
      </c>
      <c r="N193" s="22" t="s">
        <v>1092</v>
      </c>
    </row>
    <row r="194" spans="1:14" ht="18.600000000000001" thickBot="1" x14ac:dyDescent="0.4">
      <c r="A194" s="56" t="s">
        <v>196</v>
      </c>
      <c r="B194" s="15"/>
      <c r="C194" s="27"/>
      <c r="D194" s="27"/>
      <c r="E194" s="27"/>
      <c r="F194" s="127"/>
      <c r="G194" s="27"/>
      <c r="H194" s="27"/>
      <c r="I194" s="27"/>
      <c r="J194" s="27"/>
      <c r="K194" s="27"/>
      <c r="L194" s="27"/>
      <c r="M194" s="27"/>
      <c r="N194" s="16"/>
    </row>
    <row r="195" spans="1:14" x14ac:dyDescent="0.3">
      <c r="A195" s="428" t="s">
        <v>209</v>
      </c>
      <c r="B195" s="10" t="s">
        <v>197</v>
      </c>
      <c r="C195" s="14" t="s">
        <v>98</v>
      </c>
      <c r="D195" s="14">
        <v>110</v>
      </c>
      <c r="E195" s="14">
        <v>277</v>
      </c>
      <c r="F195" s="130">
        <v>50</v>
      </c>
      <c r="G195" s="14">
        <v>60</v>
      </c>
      <c r="H195" s="14">
        <v>460</v>
      </c>
      <c r="I195" s="92"/>
      <c r="J195" s="92"/>
      <c r="K195" s="92"/>
      <c r="L195" s="14" t="s">
        <v>47</v>
      </c>
      <c r="M195" s="85">
        <v>30500</v>
      </c>
      <c r="N195" s="19" t="s">
        <v>1719</v>
      </c>
    </row>
    <row r="196" spans="1:14" x14ac:dyDescent="0.3">
      <c r="A196" s="35" t="s">
        <v>210</v>
      </c>
      <c r="B196" s="40" t="s">
        <v>199</v>
      </c>
      <c r="C196" s="11" t="s">
        <v>98</v>
      </c>
      <c r="D196" s="11">
        <v>110</v>
      </c>
      <c r="E196" s="11">
        <v>240</v>
      </c>
      <c r="F196" s="129">
        <v>50</v>
      </c>
      <c r="G196" s="11">
        <v>60</v>
      </c>
      <c r="H196" s="11">
        <v>640</v>
      </c>
      <c r="I196" s="82"/>
      <c r="J196" s="11">
        <v>2.15</v>
      </c>
      <c r="K196" s="82"/>
      <c r="L196" s="11" t="s">
        <v>47</v>
      </c>
      <c r="M196" s="65">
        <v>30500</v>
      </c>
      <c r="N196" s="20" t="s">
        <v>1720</v>
      </c>
    </row>
    <row r="197" spans="1:14" x14ac:dyDescent="0.3">
      <c r="A197" s="421" t="s">
        <v>1350</v>
      </c>
      <c r="B197" s="40" t="s">
        <v>202</v>
      </c>
      <c r="C197" s="11" t="s">
        <v>2070</v>
      </c>
      <c r="D197" s="11">
        <v>120</v>
      </c>
      <c r="E197" s="11">
        <v>240</v>
      </c>
      <c r="F197" s="128"/>
      <c r="G197" s="82"/>
      <c r="H197" s="11">
        <v>420</v>
      </c>
      <c r="I197" s="82"/>
      <c r="J197" s="82"/>
      <c r="K197" s="82"/>
      <c r="L197" s="82"/>
      <c r="M197" s="65">
        <v>30500</v>
      </c>
      <c r="N197" s="4" t="s">
        <v>1721</v>
      </c>
    </row>
    <row r="198" spans="1:14" x14ac:dyDescent="0.3">
      <c r="A198" s="421" t="s">
        <v>1348</v>
      </c>
      <c r="B198" s="40" t="s">
        <v>201</v>
      </c>
      <c r="C198" s="11" t="s">
        <v>2069</v>
      </c>
      <c r="D198" s="11">
        <v>120</v>
      </c>
      <c r="E198" s="11">
        <v>480</v>
      </c>
      <c r="F198" s="128"/>
      <c r="G198" s="82"/>
      <c r="H198" s="11">
        <v>660</v>
      </c>
      <c r="I198" s="82"/>
      <c r="J198" s="82" t="s">
        <v>559</v>
      </c>
      <c r="K198" s="82"/>
      <c r="L198" s="82"/>
      <c r="M198" s="65">
        <v>30500</v>
      </c>
      <c r="N198" s="4" t="s">
        <v>1722</v>
      </c>
    </row>
    <row r="199" spans="1:14" x14ac:dyDescent="0.3">
      <c r="A199" s="421" t="s">
        <v>1349</v>
      </c>
      <c r="B199" s="40" t="s">
        <v>203</v>
      </c>
      <c r="C199" s="11" t="s">
        <v>2082</v>
      </c>
      <c r="D199" s="11">
        <v>110</v>
      </c>
      <c r="E199" s="11">
        <v>277</v>
      </c>
      <c r="F199" s="129">
        <v>50</v>
      </c>
      <c r="G199" s="11">
        <v>60</v>
      </c>
      <c r="H199" s="11">
        <v>140</v>
      </c>
      <c r="I199" s="82"/>
      <c r="J199" s="82"/>
      <c r="K199" s="82"/>
      <c r="L199" s="11" t="s">
        <v>47</v>
      </c>
      <c r="M199" s="65">
        <v>30500</v>
      </c>
      <c r="N199" s="4" t="s">
        <v>1723</v>
      </c>
    </row>
    <row r="200" spans="1:14" x14ac:dyDescent="0.3">
      <c r="A200" s="421"/>
      <c r="B200" s="40" t="s">
        <v>204</v>
      </c>
      <c r="C200" s="11" t="s">
        <v>2082</v>
      </c>
      <c r="D200" s="11">
        <v>110</v>
      </c>
      <c r="E200" s="11">
        <v>220</v>
      </c>
      <c r="F200" s="129">
        <v>50</v>
      </c>
      <c r="G200" s="11">
        <v>60</v>
      </c>
      <c r="H200" s="11">
        <v>100</v>
      </c>
      <c r="I200" s="82"/>
      <c r="J200" s="82"/>
      <c r="K200" s="82"/>
      <c r="L200" s="11" t="s">
        <v>47</v>
      </c>
      <c r="M200" s="65">
        <v>30500</v>
      </c>
      <c r="N200" s="4" t="s">
        <v>1724</v>
      </c>
    </row>
    <row r="201" spans="1:14" x14ac:dyDescent="0.3">
      <c r="A201" s="421"/>
      <c r="B201" s="40" t="s">
        <v>207</v>
      </c>
      <c r="C201" s="11" t="s">
        <v>2082</v>
      </c>
      <c r="D201" s="11">
        <v>110</v>
      </c>
      <c r="E201" s="11">
        <v>220</v>
      </c>
      <c r="F201" s="129">
        <v>50</v>
      </c>
      <c r="G201" s="11">
        <v>60</v>
      </c>
      <c r="H201" s="11">
        <v>100</v>
      </c>
      <c r="I201" s="82"/>
      <c r="J201" s="82"/>
      <c r="K201" s="82"/>
      <c r="L201" s="11" t="s">
        <v>47</v>
      </c>
      <c r="M201" s="65">
        <v>30500</v>
      </c>
      <c r="N201" s="4" t="s">
        <v>1725</v>
      </c>
    </row>
    <row r="202" spans="1:14" ht="15" thickBot="1" x14ac:dyDescent="0.35">
      <c r="A202" s="429"/>
      <c r="B202" s="252" t="s">
        <v>208</v>
      </c>
      <c r="C202" s="13" t="s">
        <v>2082</v>
      </c>
      <c r="D202" s="13">
        <v>110</v>
      </c>
      <c r="E202" s="13">
        <v>277</v>
      </c>
      <c r="F202" s="131">
        <v>50</v>
      </c>
      <c r="G202" s="13">
        <v>60</v>
      </c>
      <c r="H202" s="13">
        <v>140</v>
      </c>
      <c r="I202" s="86"/>
      <c r="J202" s="86"/>
      <c r="K202" s="86"/>
      <c r="L202" s="13" t="s">
        <v>47</v>
      </c>
      <c r="M202" s="84">
        <v>30500</v>
      </c>
      <c r="N202" s="8" t="s">
        <v>1726</v>
      </c>
    </row>
    <row r="203" spans="1:14" ht="18.600000000000001" thickBot="1" x14ac:dyDescent="0.4">
      <c r="A203" s="56" t="s">
        <v>211</v>
      </c>
      <c r="B203" s="15"/>
      <c r="C203" s="27"/>
      <c r="D203" s="27"/>
      <c r="E203" s="27"/>
      <c r="F203" s="127"/>
      <c r="G203" s="27"/>
      <c r="H203" s="27"/>
      <c r="I203" s="27"/>
      <c r="J203" s="27"/>
      <c r="K203" s="27"/>
      <c r="L203" s="27"/>
      <c r="M203" s="27"/>
      <c r="N203" s="16"/>
    </row>
    <row r="204" spans="1:14" x14ac:dyDescent="0.3">
      <c r="A204" s="428" t="s">
        <v>220</v>
      </c>
      <c r="B204" s="10" t="s">
        <v>212</v>
      </c>
      <c r="C204" s="14" t="s">
        <v>2069</v>
      </c>
      <c r="D204" s="14">
        <v>200</v>
      </c>
      <c r="E204" s="14">
        <v>240</v>
      </c>
      <c r="F204" s="130">
        <v>50</v>
      </c>
      <c r="G204" s="14">
        <v>60</v>
      </c>
      <c r="H204" s="14">
        <v>600</v>
      </c>
      <c r="I204" s="14" t="s">
        <v>1099</v>
      </c>
      <c r="J204" s="14">
        <v>2.2999999999999998</v>
      </c>
      <c r="K204" s="92"/>
      <c r="L204" s="14" t="s">
        <v>47</v>
      </c>
      <c r="M204" s="14" t="s">
        <v>213</v>
      </c>
      <c r="N204" s="19" t="s">
        <v>1727</v>
      </c>
    </row>
    <row r="205" spans="1:14" x14ac:dyDescent="0.3">
      <c r="A205" s="42" t="s">
        <v>221</v>
      </c>
      <c r="B205" s="40" t="s">
        <v>214</v>
      </c>
      <c r="C205" s="11" t="s">
        <v>2069</v>
      </c>
      <c r="D205" s="11">
        <v>200</v>
      </c>
      <c r="E205" s="14">
        <v>240</v>
      </c>
      <c r="F205" s="129">
        <v>50</v>
      </c>
      <c r="G205" s="11">
        <v>60</v>
      </c>
      <c r="H205" s="11">
        <v>600</v>
      </c>
      <c r="I205" s="11">
        <v>1620</v>
      </c>
      <c r="J205" s="11">
        <v>2.7</v>
      </c>
      <c r="K205" s="82"/>
      <c r="L205" s="11" t="s">
        <v>47</v>
      </c>
      <c r="M205" s="11" t="s">
        <v>213</v>
      </c>
      <c r="N205" s="20" t="s">
        <v>1727</v>
      </c>
    </row>
    <row r="206" spans="1:14" x14ac:dyDescent="0.3">
      <c r="A206" s="421"/>
      <c r="B206" s="40" t="s">
        <v>216</v>
      </c>
      <c r="C206" s="11" t="s">
        <v>2083</v>
      </c>
      <c r="D206" s="11">
        <v>220</v>
      </c>
      <c r="E206" s="14">
        <v>240</v>
      </c>
      <c r="F206" s="129">
        <v>50</v>
      </c>
      <c r="G206" s="11">
        <v>60</v>
      </c>
      <c r="H206" s="11">
        <v>200</v>
      </c>
      <c r="I206" s="11">
        <v>460</v>
      </c>
      <c r="J206" s="11">
        <v>2.2999999999999998</v>
      </c>
      <c r="K206" s="82"/>
      <c r="L206" s="96" t="s">
        <v>184</v>
      </c>
      <c r="M206" s="11" t="s">
        <v>213</v>
      </c>
      <c r="N206" s="20" t="s">
        <v>1727</v>
      </c>
    </row>
    <row r="207" spans="1:14" ht="15" thickBot="1" x14ac:dyDescent="0.35">
      <c r="A207" s="429"/>
      <c r="B207" s="252" t="s">
        <v>219</v>
      </c>
      <c r="C207" s="13" t="s">
        <v>2083</v>
      </c>
      <c r="D207" s="13">
        <v>220</v>
      </c>
      <c r="E207" s="26">
        <v>240</v>
      </c>
      <c r="F207" s="131">
        <v>50</v>
      </c>
      <c r="G207" s="13">
        <v>60</v>
      </c>
      <c r="H207" s="13">
        <v>300</v>
      </c>
      <c r="I207" s="13">
        <v>690</v>
      </c>
      <c r="J207" s="13">
        <v>2.2999999999999998</v>
      </c>
      <c r="K207" s="86"/>
      <c r="L207" s="97" t="s">
        <v>184</v>
      </c>
      <c r="M207" s="13" t="s">
        <v>213</v>
      </c>
      <c r="N207" s="22" t="s">
        <v>1727</v>
      </c>
    </row>
    <row r="208" spans="1:14" ht="18.600000000000001" thickBot="1" x14ac:dyDescent="0.4">
      <c r="A208" s="56" t="s">
        <v>247</v>
      </c>
      <c r="B208" s="15"/>
      <c r="C208" s="27"/>
      <c r="D208" s="27"/>
      <c r="E208" s="27"/>
      <c r="F208" s="127"/>
      <c r="G208" s="27"/>
      <c r="H208" s="27"/>
      <c r="I208" s="27"/>
      <c r="J208" s="27"/>
      <c r="K208" s="27"/>
      <c r="L208" s="27"/>
      <c r="M208" s="27"/>
      <c r="N208" s="16"/>
    </row>
    <row r="209" spans="1:14" x14ac:dyDescent="0.3">
      <c r="A209" s="428" t="s">
        <v>248</v>
      </c>
      <c r="B209" s="10" t="s">
        <v>222</v>
      </c>
      <c r="C209" s="14" t="s">
        <v>223</v>
      </c>
      <c r="D209" s="14">
        <v>90</v>
      </c>
      <c r="E209" s="14">
        <v>277</v>
      </c>
      <c r="F209" s="133" t="s">
        <v>559</v>
      </c>
      <c r="G209" s="92" t="s">
        <v>559</v>
      </c>
      <c r="H209" s="14">
        <v>480</v>
      </c>
      <c r="I209" s="14">
        <v>1257</v>
      </c>
      <c r="J209" s="14">
        <v>2.6</v>
      </c>
      <c r="K209" s="14">
        <v>833</v>
      </c>
      <c r="L209" s="92" t="s">
        <v>559</v>
      </c>
      <c r="M209" s="92" t="s">
        <v>559</v>
      </c>
      <c r="N209" s="6" t="s">
        <v>1728</v>
      </c>
    </row>
    <row r="210" spans="1:14" x14ac:dyDescent="0.3">
      <c r="A210" s="35" t="s">
        <v>249</v>
      </c>
      <c r="B210" s="40" t="s">
        <v>224</v>
      </c>
      <c r="C210" s="11" t="s">
        <v>223</v>
      </c>
      <c r="D210" s="11">
        <v>90</v>
      </c>
      <c r="E210" s="11">
        <v>277</v>
      </c>
      <c r="F210" s="128" t="s">
        <v>559</v>
      </c>
      <c r="G210" s="82"/>
      <c r="H210" s="11">
        <v>480</v>
      </c>
      <c r="I210" s="11">
        <v>1175</v>
      </c>
      <c r="J210" s="11">
        <v>2.5499999999999998</v>
      </c>
      <c r="K210" s="82"/>
      <c r="L210" s="82"/>
      <c r="M210" s="82"/>
      <c r="N210" s="4" t="s">
        <v>225</v>
      </c>
    </row>
    <row r="211" spans="1:14" x14ac:dyDescent="0.3">
      <c r="A211" s="421"/>
      <c r="B211" s="40" t="s">
        <v>226</v>
      </c>
      <c r="C211" s="11" t="s">
        <v>223</v>
      </c>
      <c r="D211" s="11">
        <v>90</v>
      </c>
      <c r="E211" s="11">
        <v>277</v>
      </c>
      <c r="F211" s="128" t="s">
        <v>559</v>
      </c>
      <c r="G211" s="82"/>
      <c r="H211" s="11">
        <v>480</v>
      </c>
      <c r="I211" s="11">
        <v>1200</v>
      </c>
      <c r="J211" s="11">
        <v>2.5</v>
      </c>
      <c r="K211" s="11">
        <v>735</v>
      </c>
      <c r="L211" s="82"/>
      <c r="M211" s="82"/>
      <c r="N211" s="4" t="s">
        <v>1105</v>
      </c>
    </row>
    <row r="212" spans="1:14" x14ac:dyDescent="0.3">
      <c r="A212" s="421" t="s">
        <v>1192</v>
      </c>
      <c r="B212" s="40" t="s">
        <v>227</v>
      </c>
      <c r="C212" s="11" t="s">
        <v>223</v>
      </c>
      <c r="D212" s="11">
        <v>90</v>
      </c>
      <c r="E212" s="11">
        <v>277</v>
      </c>
      <c r="F212" s="128" t="s">
        <v>559</v>
      </c>
      <c r="G212" s="82"/>
      <c r="H212" s="11">
        <v>270</v>
      </c>
      <c r="I212" s="11">
        <v>700</v>
      </c>
      <c r="J212" s="11">
        <v>2.6</v>
      </c>
      <c r="K212" s="82"/>
      <c r="L212" s="82"/>
      <c r="M212" s="82"/>
      <c r="N212" s="4" t="s">
        <v>228</v>
      </c>
    </row>
    <row r="213" spans="1:14" x14ac:dyDescent="0.3">
      <c r="A213" s="421"/>
      <c r="B213" s="40" t="s">
        <v>229</v>
      </c>
      <c r="C213" s="11" t="s">
        <v>223</v>
      </c>
      <c r="D213" s="11">
        <v>90</v>
      </c>
      <c r="E213" s="11">
        <v>277</v>
      </c>
      <c r="F213" s="128" t="s">
        <v>559</v>
      </c>
      <c r="G213" s="82"/>
      <c r="H213" s="11">
        <v>270</v>
      </c>
      <c r="I213" s="11" t="s">
        <v>1100</v>
      </c>
      <c r="J213" s="11">
        <v>2.5</v>
      </c>
      <c r="K213" s="82"/>
      <c r="L213" s="82"/>
      <c r="M213" s="82"/>
      <c r="N213" s="4" t="s">
        <v>225</v>
      </c>
    </row>
    <row r="214" spans="1:14" x14ac:dyDescent="0.3">
      <c r="A214" s="421"/>
      <c r="B214" s="40" t="s">
        <v>230</v>
      </c>
      <c r="C214" s="11" t="s">
        <v>98</v>
      </c>
      <c r="D214" s="11">
        <v>120</v>
      </c>
      <c r="E214" s="11">
        <v>277</v>
      </c>
      <c r="F214" s="128" t="s">
        <v>559</v>
      </c>
      <c r="G214" s="82"/>
      <c r="H214" s="11">
        <v>225</v>
      </c>
      <c r="I214" s="11">
        <v>470</v>
      </c>
      <c r="J214" s="11">
        <v>2.1</v>
      </c>
      <c r="K214" s="82" t="s">
        <v>559</v>
      </c>
      <c r="L214" s="82"/>
      <c r="M214" s="82"/>
      <c r="N214" s="4" t="s">
        <v>231</v>
      </c>
    </row>
    <row r="215" spans="1:14" x14ac:dyDescent="0.3">
      <c r="A215" s="421"/>
      <c r="B215" s="40" t="s">
        <v>232</v>
      </c>
      <c r="C215" s="11" t="s">
        <v>223</v>
      </c>
      <c r="D215" s="11">
        <v>90</v>
      </c>
      <c r="E215" s="11">
        <v>264</v>
      </c>
      <c r="F215" s="128"/>
      <c r="G215" s="82"/>
      <c r="H215" s="11">
        <v>95</v>
      </c>
      <c r="I215" s="11" t="s">
        <v>1101</v>
      </c>
      <c r="J215" s="11">
        <v>2.4500000000000002</v>
      </c>
      <c r="K215" s="11">
        <v>420</v>
      </c>
      <c r="L215" s="82" t="s">
        <v>559</v>
      </c>
      <c r="M215" s="82" t="s">
        <v>559</v>
      </c>
      <c r="N215" s="4" t="s">
        <v>1103</v>
      </c>
    </row>
    <row r="216" spans="1:14" x14ac:dyDescent="0.3">
      <c r="A216" s="421"/>
      <c r="B216" s="40" t="s">
        <v>233</v>
      </c>
      <c r="C216" s="11" t="s">
        <v>223</v>
      </c>
      <c r="D216" s="11">
        <v>90</v>
      </c>
      <c r="E216" s="11">
        <v>264</v>
      </c>
      <c r="F216" s="128"/>
      <c r="G216" s="82"/>
      <c r="H216" s="11">
        <v>65</v>
      </c>
      <c r="I216" s="11" t="s">
        <v>1102</v>
      </c>
      <c r="J216" s="11">
        <v>2.35</v>
      </c>
      <c r="K216" s="11">
        <v>290</v>
      </c>
      <c r="L216" s="82" t="s">
        <v>559</v>
      </c>
      <c r="M216" s="82"/>
      <c r="N216" s="4" t="s">
        <v>1104</v>
      </c>
    </row>
    <row r="217" spans="1:14" x14ac:dyDescent="0.3">
      <c r="A217" s="421"/>
      <c r="B217" s="40" t="s">
        <v>234</v>
      </c>
      <c r="C217" s="11" t="s">
        <v>82</v>
      </c>
      <c r="D217" s="11">
        <v>120</v>
      </c>
      <c r="E217" s="11">
        <v>240</v>
      </c>
      <c r="F217" s="128"/>
      <c r="G217" s="82"/>
      <c r="H217" s="11">
        <v>30</v>
      </c>
      <c r="I217" s="82" t="s">
        <v>559</v>
      </c>
      <c r="J217" s="82"/>
      <c r="K217" s="82"/>
      <c r="L217" s="82"/>
      <c r="M217" s="82"/>
      <c r="N217" s="4" t="s">
        <v>235</v>
      </c>
    </row>
    <row r="218" spans="1:14" x14ac:dyDescent="0.3">
      <c r="A218" s="421"/>
      <c r="B218" s="40" t="s">
        <v>236</v>
      </c>
      <c r="C218" s="11" t="s">
        <v>2084</v>
      </c>
      <c r="D218" s="82"/>
      <c r="E218" s="82"/>
      <c r="F218" s="128"/>
      <c r="G218" s="82"/>
      <c r="H218" s="11">
        <v>15</v>
      </c>
      <c r="I218" s="82"/>
      <c r="J218" s="82"/>
      <c r="K218" s="82"/>
      <c r="L218" s="82"/>
      <c r="M218" s="82"/>
      <c r="N218" s="4" t="s">
        <v>1107</v>
      </c>
    </row>
    <row r="219" spans="1:14" x14ac:dyDescent="0.3">
      <c r="A219" s="421"/>
      <c r="B219" s="40" t="s">
        <v>238</v>
      </c>
      <c r="C219" s="11" t="s">
        <v>82</v>
      </c>
      <c r="D219" s="82"/>
      <c r="E219" s="82"/>
      <c r="F219" s="128"/>
      <c r="G219" s="82"/>
      <c r="H219" s="11">
        <v>100</v>
      </c>
      <c r="I219" s="11">
        <v>235</v>
      </c>
      <c r="J219" s="82"/>
      <c r="K219" s="82"/>
      <c r="L219" s="82"/>
      <c r="M219" s="82"/>
      <c r="N219" s="4"/>
    </row>
    <row r="220" spans="1:14" x14ac:dyDescent="0.3">
      <c r="A220" s="421"/>
      <c r="B220" s="40" t="s">
        <v>239</v>
      </c>
      <c r="C220" s="11" t="s">
        <v>82</v>
      </c>
      <c r="D220" s="82"/>
      <c r="E220" s="82"/>
      <c r="F220" s="128"/>
      <c r="G220" s="82"/>
      <c r="H220" s="11">
        <v>60</v>
      </c>
      <c r="I220" s="82"/>
      <c r="J220" s="82"/>
      <c r="K220" s="82"/>
      <c r="L220" s="82"/>
      <c r="M220" s="82"/>
      <c r="N220" s="4" t="s">
        <v>240</v>
      </c>
    </row>
    <row r="221" spans="1:14" x14ac:dyDescent="0.3">
      <c r="A221" s="421"/>
      <c r="B221" s="40" t="s">
        <v>241</v>
      </c>
      <c r="C221" s="11" t="s">
        <v>242</v>
      </c>
      <c r="D221" s="11">
        <v>90</v>
      </c>
      <c r="E221" s="11">
        <v>264</v>
      </c>
      <c r="F221" s="128"/>
      <c r="G221" s="82"/>
      <c r="H221" s="11">
        <v>37</v>
      </c>
      <c r="I221" s="11" t="s">
        <v>1108</v>
      </c>
      <c r="J221" s="11">
        <v>2.25</v>
      </c>
      <c r="K221" s="82"/>
      <c r="L221" s="82"/>
      <c r="M221" s="82"/>
      <c r="N221" s="4" t="s">
        <v>243</v>
      </c>
    </row>
    <row r="222" spans="1:14" x14ac:dyDescent="0.3">
      <c r="A222" s="421"/>
      <c r="B222" s="40" t="s">
        <v>244</v>
      </c>
      <c r="C222" s="11" t="s">
        <v>242</v>
      </c>
      <c r="D222" s="11">
        <v>90</v>
      </c>
      <c r="E222" s="11">
        <v>277</v>
      </c>
      <c r="F222" s="128"/>
      <c r="G222" s="82"/>
      <c r="H222" s="11">
        <v>480</v>
      </c>
      <c r="I222" s="11">
        <v>1178.05</v>
      </c>
      <c r="J222" s="11">
        <v>2.5</v>
      </c>
      <c r="K222" s="82"/>
      <c r="L222" s="82"/>
      <c r="M222" s="82"/>
      <c r="N222" s="4" t="s">
        <v>243</v>
      </c>
    </row>
    <row r="223" spans="1:14" x14ac:dyDescent="0.3">
      <c r="A223" s="421"/>
      <c r="B223" s="40" t="s">
        <v>245</v>
      </c>
      <c r="C223" s="11" t="s">
        <v>242</v>
      </c>
      <c r="D223" s="11">
        <v>120</v>
      </c>
      <c r="E223" s="11">
        <v>220</v>
      </c>
      <c r="F223" s="128"/>
      <c r="G223" s="82"/>
      <c r="H223" s="82"/>
      <c r="I223" s="82"/>
      <c r="J223" s="82"/>
      <c r="K223" s="82"/>
      <c r="L223" s="82"/>
      <c r="M223" s="82"/>
      <c r="N223" s="4" t="s">
        <v>243</v>
      </c>
    </row>
    <row r="224" spans="1:14" ht="15" thickBot="1" x14ac:dyDescent="0.35">
      <c r="A224" s="429"/>
      <c r="B224" s="252" t="s">
        <v>246</v>
      </c>
      <c r="C224" s="13" t="s">
        <v>242</v>
      </c>
      <c r="D224" s="13">
        <v>90</v>
      </c>
      <c r="E224" s="13">
        <v>277</v>
      </c>
      <c r="F224" s="134"/>
      <c r="G224" s="86"/>
      <c r="H224" s="13">
        <v>275</v>
      </c>
      <c r="I224" s="13">
        <v>660</v>
      </c>
      <c r="J224" s="13">
        <v>2.4</v>
      </c>
      <c r="K224" s="86"/>
      <c r="L224" s="86"/>
      <c r="M224" s="86"/>
      <c r="N224" s="8" t="s">
        <v>243</v>
      </c>
    </row>
    <row r="225" spans="1:14" ht="18.600000000000001" thickBot="1" x14ac:dyDescent="0.4">
      <c r="A225" s="56" t="s">
        <v>250</v>
      </c>
      <c r="B225" s="15"/>
      <c r="C225" s="27"/>
      <c r="D225" s="27"/>
      <c r="E225" s="27"/>
      <c r="F225" s="127"/>
      <c r="G225" s="27"/>
      <c r="H225" s="27"/>
      <c r="I225" s="27"/>
      <c r="J225" s="27"/>
      <c r="K225" s="27"/>
      <c r="L225" s="27"/>
      <c r="M225" s="27"/>
      <c r="N225" s="16"/>
    </row>
    <row r="226" spans="1:14" x14ac:dyDescent="0.3">
      <c r="A226" s="428" t="s">
        <v>328</v>
      </c>
      <c r="B226" s="10" t="s">
        <v>251</v>
      </c>
      <c r="C226" s="14" t="s">
        <v>2086</v>
      </c>
      <c r="D226" s="14">
        <v>100</v>
      </c>
      <c r="E226" s="14">
        <v>240</v>
      </c>
      <c r="F226" s="130">
        <v>50</v>
      </c>
      <c r="G226" s="14">
        <v>60</v>
      </c>
      <c r="H226" s="14">
        <v>545</v>
      </c>
      <c r="I226" s="92"/>
      <c r="J226" s="92"/>
      <c r="K226" s="14">
        <v>1140</v>
      </c>
      <c r="L226" s="92"/>
      <c r="M226" s="14">
        <v>100000</v>
      </c>
      <c r="N226" s="6" t="s">
        <v>1730</v>
      </c>
    </row>
    <row r="227" spans="1:14" x14ac:dyDescent="0.3">
      <c r="A227" s="35" t="s">
        <v>329</v>
      </c>
      <c r="B227" s="40" t="s">
        <v>253</v>
      </c>
      <c r="C227" s="11" t="s">
        <v>2086</v>
      </c>
      <c r="D227" s="14">
        <v>100</v>
      </c>
      <c r="E227" s="14">
        <v>240</v>
      </c>
      <c r="F227" s="130">
        <v>50</v>
      </c>
      <c r="G227" s="14">
        <v>60</v>
      </c>
      <c r="H227" s="11">
        <v>265</v>
      </c>
      <c r="I227" s="82"/>
      <c r="J227" s="82"/>
      <c r="K227" s="11">
        <v>982</v>
      </c>
      <c r="L227" s="82"/>
      <c r="M227" s="11">
        <v>100000</v>
      </c>
      <c r="N227" s="4" t="s">
        <v>1731</v>
      </c>
    </row>
    <row r="228" spans="1:14" x14ac:dyDescent="0.3">
      <c r="A228" s="421"/>
      <c r="B228" s="40" t="s">
        <v>254</v>
      </c>
      <c r="C228" s="11" t="s">
        <v>2086</v>
      </c>
      <c r="D228" s="14">
        <v>100</v>
      </c>
      <c r="E228" s="14">
        <v>240</v>
      </c>
      <c r="F228" s="130">
        <v>50</v>
      </c>
      <c r="G228" s="14">
        <v>60</v>
      </c>
      <c r="H228" s="11">
        <v>213</v>
      </c>
      <c r="I228" s="82"/>
      <c r="J228" s="82"/>
      <c r="K228" s="11">
        <v>840</v>
      </c>
      <c r="L228" s="82"/>
      <c r="M228" s="11">
        <v>100000</v>
      </c>
      <c r="N228" s="4" t="s">
        <v>1732</v>
      </c>
    </row>
    <row r="229" spans="1:14" x14ac:dyDescent="0.3">
      <c r="A229" s="421"/>
      <c r="B229" s="40" t="s">
        <v>255</v>
      </c>
      <c r="C229" s="11" t="s">
        <v>2086</v>
      </c>
      <c r="D229" s="14">
        <v>100</v>
      </c>
      <c r="E229" s="14">
        <v>240</v>
      </c>
      <c r="F229" s="130">
        <v>50</v>
      </c>
      <c r="G229" s="14">
        <v>60</v>
      </c>
      <c r="H229" s="11">
        <v>274</v>
      </c>
      <c r="I229" s="82"/>
      <c r="J229" s="82"/>
      <c r="K229" s="11">
        <v>1020</v>
      </c>
      <c r="L229" s="82"/>
      <c r="M229" s="11">
        <v>100000</v>
      </c>
      <c r="N229" s="4" t="s">
        <v>1733</v>
      </c>
    </row>
    <row r="230" spans="1:14" x14ac:dyDescent="0.3">
      <c r="A230" s="421"/>
      <c r="B230" s="40" t="s">
        <v>256</v>
      </c>
      <c r="C230" s="11" t="s">
        <v>2086</v>
      </c>
      <c r="D230" s="14">
        <v>100</v>
      </c>
      <c r="E230" s="14">
        <v>240</v>
      </c>
      <c r="F230" s="130">
        <v>50</v>
      </c>
      <c r="G230" s="14">
        <v>60</v>
      </c>
      <c r="H230" s="11">
        <v>326</v>
      </c>
      <c r="I230" s="82"/>
      <c r="J230" s="82"/>
      <c r="K230" s="11">
        <v>1140</v>
      </c>
      <c r="L230" s="82"/>
      <c r="M230" s="11">
        <v>100000</v>
      </c>
      <c r="N230" s="4" t="s">
        <v>1734</v>
      </c>
    </row>
    <row r="231" spans="1:14" x14ac:dyDescent="0.3">
      <c r="A231" s="421"/>
      <c r="B231" s="40" t="s">
        <v>257</v>
      </c>
      <c r="C231" s="11" t="s">
        <v>2086</v>
      </c>
      <c r="D231" s="14">
        <v>100</v>
      </c>
      <c r="E231" s="14">
        <v>240</v>
      </c>
      <c r="F231" s="130">
        <v>50</v>
      </c>
      <c r="G231" s="14">
        <v>60</v>
      </c>
      <c r="H231" s="11">
        <v>132</v>
      </c>
      <c r="I231" s="82"/>
      <c r="J231" s="82"/>
      <c r="K231" s="11">
        <v>367</v>
      </c>
      <c r="L231" s="82"/>
      <c r="M231" s="11">
        <v>100000</v>
      </c>
      <c r="N231" s="4" t="s">
        <v>1735</v>
      </c>
    </row>
    <row r="232" spans="1:14" x14ac:dyDescent="0.3">
      <c r="A232" s="421"/>
      <c r="B232" s="40" t="s">
        <v>258</v>
      </c>
      <c r="C232" s="11" t="s">
        <v>2086</v>
      </c>
      <c r="D232" s="14">
        <v>100</v>
      </c>
      <c r="E232" s="14">
        <v>240</v>
      </c>
      <c r="F232" s="130">
        <v>50</v>
      </c>
      <c r="G232" s="14">
        <v>60</v>
      </c>
      <c r="H232" s="11">
        <v>230</v>
      </c>
      <c r="I232" s="82"/>
      <c r="J232" s="82"/>
      <c r="K232" s="11">
        <v>638</v>
      </c>
      <c r="L232" s="82"/>
      <c r="M232" s="11">
        <v>100000</v>
      </c>
      <c r="N232" s="4" t="s">
        <v>1736</v>
      </c>
    </row>
    <row r="233" spans="1:14" x14ac:dyDescent="0.3">
      <c r="A233" s="421"/>
      <c r="B233" s="40" t="s">
        <v>259</v>
      </c>
      <c r="C233" s="11" t="s">
        <v>2086</v>
      </c>
      <c r="D233" s="14">
        <v>100</v>
      </c>
      <c r="E233" s="14">
        <v>240</v>
      </c>
      <c r="F233" s="130">
        <v>50</v>
      </c>
      <c r="G233" s="14">
        <v>60</v>
      </c>
      <c r="H233" s="11">
        <v>132</v>
      </c>
      <c r="I233" s="82"/>
      <c r="J233" s="82"/>
      <c r="K233" s="11">
        <v>412</v>
      </c>
      <c r="L233" s="82"/>
      <c r="M233" s="11">
        <v>100000</v>
      </c>
      <c r="N233" s="4" t="s">
        <v>1737</v>
      </c>
    </row>
    <row r="234" spans="1:14" x14ac:dyDescent="0.3">
      <c r="A234" s="421"/>
      <c r="B234" s="40" t="s">
        <v>260</v>
      </c>
      <c r="C234" s="11" t="s">
        <v>2086</v>
      </c>
      <c r="D234" s="14">
        <v>100</v>
      </c>
      <c r="E234" s="14">
        <v>240</v>
      </c>
      <c r="F234" s="130">
        <v>50</v>
      </c>
      <c r="G234" s="14">
        <v>60</v>
      </c>
      <c r="H234" s="11">
        <v>265</v>
      </c>
      <c r="I234" s="82"/>
      <c r="J234" s="82"/>
      <c r="K234" s="11">
        <v>1070</v>
      </c>
      <c r="L234" s="82"/>
      <c r="M234" s="11">
        <v>100000</v>
      </c>
      <c r="N234" s="4" t="s">
        <v>1738</v>
      </c>
    </row>
    <row r="235" spans="1:14" x14ac:dyDescent="0.3">
      <c r="A235" s="421"/>
      <c r="B235" s="40" t="s">
        <v>261</v>
      </c>
      <c r="C235" s="11" t="s">
        <v>2086</v>
      </c>
      <c r="D235" s="14">
        <v>100</v>
      </c>
      <c r="E235" s="14">
        <v>240</v>
      </c>
      <c r="F235" s="130">
        <v>50</v>
      </c>
      <c r="G235" s="14">
        <v>60</v>
      </c>
      <c r="H235" s="11">
        <v>200</v>
      </c>
      <c r="I235" s="82"/>
      <c r="J235" s="82"/>
      <c r="K235" s="11">
        <v>622</v>
      </c>
      <c r="L235" s="82"/>
      <c r="M235" s="11">
        <v>100000</v>
      </c>
      <c r="N235" s="4" t="s">
        <v>1739</v>
      </c>
    </row>
    <row r="236" spans="1:14" x14ac:dyDescent="0.3">
      <c r="A236" s="421"/>
      <c r="B236" s="40" t="s">
        <v>262</v>
      </c>
      <c r="C236" s="11" t="s">
        <v>2086</v>
      </c>
      <c r="D236" s="14">
        <v>100</v>
      </c>
      <c r="E236" s="14">
        <v>240</v>
      </c>
      <c r="F236" s="130">
        <v>50</v>
      </c>
      <c r="G236" s="14">
        <v>60</v>
      </c>
      <c r="H236" s="11">
        <v>390</v>
      </c>
      <c r="I236" s="82"/>
      <c r="J236" s="82"/>
      <c r="K236" s="11">
        <v>936</v>
      </c>
      <c r="L236" s="82"/>
      <c r="M236" s="11">
        <v>100000</v>
      </c>
      <c r="N236" s="4" t="s">
        <v>1740</v>
      </c>
    </row>
    <row r="237" spans="1:14" x14ac:dyDescent="0.3">
      <c r="A237" s="421"/>
      <c r="B237" s="40" t="s">
        <v>263</v>
      </c>
      <c r="C237" s="11" t="s">
        <v>2086</v>
      </c>
      <c r="D237" s="14">
        <v>100</v>
      </c>
      <c r="E237" s="14">
        <v>240</v>
      </c>
      <c r="F237" s="130">
        <v>50</v>
      </c>
      <c r="G237" s="14">
        <v>60</v>
      </c>
      <c r="H237" s="11">
        <v>260</v>
      </c>
      <c r="I237" s="82"/>
      <c r="J237" s="82"/>
      <c r="K237" s="11">
        <v>820</v>
      </c>
      <c r="L237" s="82"/>
      <c r="M237" s="11">
        <v>100000</v>
      </c>
      <c r="N237" s="4" t="s">
        <v>1741</v>
      </c>
    </row>
    <row r="238" spans="1:14" x14ac:dyDescent="0.3">
      <c r="A238" s="421"/>
      <c r="B238" s="40" t="s">
        <v>264</v>
      </c>
      <c r="C238" s="11" t="s">
        <v>2086</v>
      </c>
      <c r="D238" s="14">
        <v>100</v>
      </c>
      <c r="E238" s="14">
        <v>240</v>
      </c>
      <c r="F238" s="130">
        <v>50</v>
      </c>
      <c r="G238" s="14">
        <v>60</v>
      </c>
      <c r="H238" s="11">
        <v>520</v>
      </c>
      <c r="I238" s="82"/>
      <c r="J238" s="82"/>
      <c r="K238" s="11">
        <v>870</v>
      </c>
      <c r="L238" s="82"/>
      <c r="M238" s="11">
        <v>100000</v>
      </c>
      <c r="N238" s="4" t="s">
        <v>1742</v>
      </c>
    </row>
    <row r="239" spans="1:14" x14ac:dyDescent="0.3">
      <c r="A239" s="421"/>
      <c r="B239" s="40" t="s">
        <v>265</v>
      </c>
      <c r="C239" s="11" t="s">
        <v>2086</v>
      </c>
      <c r="D239" s="11">
        <v>85</v>
      </c>
      <c r="E239" s="11">
        <v>264</v>
      </c>
      <c r="F239" s="130">
        <v>50</v>
      </c>
      <c r="G239" s="14">
        <v>60</v>
      </c>
      <c r="H239" s="11">
        <v>135</v>
      </c>
      <c r="I239" s="82"/>
      <c r="J239" s="82"/>
      <c r="K239" s="11">
        <v>565</v>
      </c>
      <c r="L239" s="82"/>
      <c r="M239" s="11">
        <v>100000</v>
      </c>
      <c r="N239" s="4" t="s">
        <v>1743</v>
      </c>
    </row>
    <row r="240" spans="1:14" x14ac:dyDescent="0.3">
      <c r="A240" s="421"/>
      <c r="B240" s="40" t="s">
        <v>266</v>
      </c>
      <c r="C240" s="11" t="s">
        <v>2086</v>
      </c>
      <c r="D240" s="11">
        <v>100</v>
      </c>
      <c r="E240" s="11">
        <v>240</v>
      </c>
      <c r="F240" s="130">
        <v>50</v>
      </c>
      <c r="G240" s="14">
        <v>60</v>
      </c>
      <c r="H240" s="11">
        <v>260</v>
      </c>
      <c r="I240" s="82"/>
      <c r="J240" s="82"/>
      <c r="K240" s="11">
        <v>546</v>
      </c>
      <c r="L240" s="82"/>
      <c r="M240" s="11">
        <v>100000</v>
      </c>
      <c r="N240" s="4" t="s">
        <v>1744</v>
      </c>
    </row>
    <row r="241" spans="1:14" x14ac:dyDescent="0.3">
      <c r="A241" s="421"/>
      <c r="B241" s="40" t="s">
        <v>267</v>
      </c>
      <c r="C241" s="11" t="s">
        <v>2086</v>
      </c>
      <c r="D241" s="11">
        <v>100</v>
      </c>
      <c r="E241" s="11">
        <v>240</v>
      </c>
      <c r="F241" s="130">
        <v>50</v>
      </c>
      <c r="G241" s="14">
        <v>60</v>
      </c>
      <c r="H241" s="11">
        <v>405</v>
      </c>
      <c r="I241" s="82"/>
      <c r="J241" s="82"/>
      <c r="K241" s="11">
        <v>1018</v>
      </c>
      <c r="L241" s="82"/>
      <c r="M241" s="11">
        <v>100000</v>
      </c>
      <c r="N241" s="4" t="s">
        <v>1745</v>
      </c>
    </row>
    <row r="242" spans="1:14" x14ac:dyDescent="0.3">
      <c r="A242" s="421"/>
      <c r="B242" s="40" t="s">
        <v>268</v>
      </c>
      <c r="C242" s="11" t="s">
        <v>2086</v>
      </c>
      <c r="D242" s="11">
        <v>100</v>
      </c>
      <c r="E242" s="11">
        <v>240</v>
      </c>
      <c r="F242" s="130">
        <v>50</v>
      </c>
      <c r="G242" s="14">
        <v>60</v>
      </c>
      <c r="H242" s="11">
        <v>530</v>
      </c>
      <c r="I242" s="82"/>
      <c r="J242" s="82"/>
      <c r="K242" s="11">
        <v>1214</v>
      </c>
      <c r="L242" s="82"/>
      <c r="M242" s="11">
        <v>100000</v>
      </c>
      <c r="N242" s="4" t="s">
        <v>1746</v>
      </c>
    </row>
    <row r="243" spans="1:14" x14ac:dyDescent="0.3">
      <c r="A243" s="421"/>
      <c r="B243" s="40" t="s">
        <v>269</v>
      </c>
      <c r="C243" s="11" t="s">
        <v>2086</v>
      </c>
      <c r="D243" s="11">
        <v>100</v>
      </c>
      <c r="E243" s="11">
        <v>240</v>
      </c>
      <c r="F243" s="130">
        <v>50</v>
      </c>
      <c r="G243" s="14">
        <v>60</v>
      </c>
      <c r="H243" s="11">
        <v>608</v>
      </c>
      <c r="I243" s="82"/>
      <c r="J243" s="82"/>
      <c r="K243" s="11">
        <v>1090</v>
      </c>
      <c r="L243" s="82"/>
      <c r="M243" s="11">
        <v>100000</v>
      </c>
      <c r="N243" s="4" t="s">
        <v>1747</v>
      </c>
    </row>
    <row r="244" spans="1:14" x14ac:dyDescent="0.3">
      <c r="A244" s="421"/>
      <c r="B244" s="40" t="s">
        <v>270</v>
      </c>
      <c r="C244" s="11" t="s">
        <v>2086</v>
      </c>
      <c r="D244" s="11">
        <v>100</v>
      </c>
      <c r="E244" s="11">
        <v>240</v>
      </c>
      <c r="F244" s="130">
        <v>50</v>
      </c>
      <c r="G244" s="14">
        <v>60</v>
      </c>
      <c r="H244" s="11">
        <v>250</v>
      </c>
      <c r="I244" s="82"/>
      <c r="J244" s="82"/>
      <c r="K244" s="11">
        <v>562</v>
      </c>
      <c r="L244" s="82"/>
      <c r="M244" s="11">
        <v>100000</v>
      </c>
      <c r="N244" s="4" t="s">
        <v>1748</v>
      </c>
    </row>
    <row r="245" spans="1:14" x14ac:dyDescent="0.3">
      <c r="A245" s="421"/>
      <c r="B245" s="40" t="s">
        <v>271</v>
      </c>
      <c r="C245" s="11" t="s">
        <v>2086</v>
      </c>
      <c r="D245" s="11">
        <v>100</v>
      </c>
      <c r="E245" s="11">
        <v>240</v>
      </c>
      <c r="F245" s="130">
        <v>50</v>
      </c>
      <c r="G245" s="14">
        <v>60</v>
      </c>
      <c r="H245" s="11">
        <v>200</v>
      </c>
      <c r="I245" s="82"/>
      <c r="J245" s="82"/>
      <c r="K245" s="11">
        <v>606</v>
      </c>
      <c r="L245" s="82"/>
      <c r="M245" s="11">
        <v>100000</v>
      </c>
      <c r="N245" s="4" t="s">
        <v>1749</v>
      </c>
    </row>
    <row r="246" spans="1:14" x14ac:dyDescent="0.3">
      <c r="A246" s="421"/>
      <c r="B246" s="40" t="s">
        <v>272</v>
      </c>
      <c r="C246" s="11" t="s">
        <v>2086</v>
      </c>
      <c r="D246" s="11">
        <v>100</v>
      </c>
      <c r="E246" s="11">
        <v>240</v>
      </c>
      <c r="F246" s="130">
        <v>50</v>
      </c>
      <c r="G246" s="14">
        <v>60</v>
      </c>
      <c r="H246" s="11">
        <v>405</v>
      </c>
      <c r="I246" s="82"/>
      <c r="J246" s="82"/>
      <c r="K246" s="11">
        <v>915</v>
      </c>
      <c r="L246" s="82"/>
      <c r="M246" s="11">
        <v>100000</v>
      </c>
      <c r="N246" s="4" t="s">
        <v>1750</v>
      </c>
    </row>
    <row r="247" spans="1:14" x14ac:dyDescent="0.3">
      <c r="A247" s="421"/>
      <c r="B247" s="40" t="s">
        <v>273</v>
      </c>
      <c r="C247" s="11" t="s">
        <v>2086</v>
      </c>
      <c r="D247" s="11">
        <v>100</v>
      </c>
      <c r="E247" s="11">
        <v>240</v>
      </c>
      <c r="F247" s="130">
        <v>50</v>
      </c>
      <c r="G247" s="14">
        <v>60</v>
      </c>
      <c r="H247" s="11">
        <v>395</v>
      </c>
      <c r="I247" s="82"/>
      <c r="J247" s="82"/>
      <c r="K247" s="11">
        <v>1140</v>
      </c>
      <c r="L247" s="82"/>
      <c r="M247" s="11">
        <v>100000</v>
      </c>
      <c r="N247" s="4" t="s">
        <v>1730</v>
      </c>
    </row>
    <row r="248" spans="1:14" x14ac:dyDescent="0.3">
      <c r="A248" s="421"/>
      <c r="B248" s="40" t="s">
        <v>274</v>
      </c>
      <c r="C248" s="11" t="s">
        <v>2087</v>
      </c>
      <c r="D248" s="11">
        <v>100</v>
      </c>
      <c r="E248" s="11">
        <v>240</v>
      </c>
      <c r="F248" s="130">
        <v>50</v>
      </c>
      <c r="G248" s="14">
        <v>60</v>
      </c>
      <c r="H248" s="11">
        <v>100</v>
      </c>
      <c r="I248" s="82"/>
      <c r="J248" s="82"/>
      <c r="K248" s="11">
        <v>280</v>
      </c>
      <c r="L248" s="82"/>
      <c r="M248" s="11">
        <v>100000</v>
      </c>
      <c r="N248" s="4" t="s">
        <v>1751</v>
      </c>
    </row>
    <row r="249" spans="1:14" x14ac:dyDescent="0.3">
      <c r="A249" s="421"/>
      <c r="B249" s="40" t="s">
        <v>275</v>
      </c>
      <c r="C249" s="11" t="s">
        <v>2087</v>
      </c>
      <c r="D249" s="11">
        <v>100</v>
      </c>
      <c r="E249" s="11">
        <v>240</v>
      </c>
      <c r="F249" s="130">
        <v>50</v>
      </c>
      <c r="G249" s="14">
        <v>60</v>
      </c>
      <c r="H249" s="11">
        <v>150</v>
      </c>
      <c r="I249" s="82"/>
      <c r="J249" s="82"/>
      <c r="K249" s="11">
        <v>506</v>
      </c>
      <c r="L249" s="82"/>
      <c r="M249" s="11">
        <v>50000</v>
      </c>
      <c r="N249" s="4" t="s">
        <v>1752</v>
      </c>
    </row>
    <row r="250" spans="1:14" x14ac:dyDescent="0.3">
      <c r="A250" s="421"/>
      <c r="B250" s="40" t="s">
        <v>276</v>
      </c>
      <c r="C250" s="11" t="s">
        <v>2087</v>
      </c>
      <c r="D250" s="11">
        <v>100</v>
      </c>
      <c r="E250" s="11">
        <v>240</v>
      </c>
      <c r="F250" s="130">
        <v>50</v>
      </c>
      <c r="G250" s="14">
        <v>60</v>
      </c>
      <c r="H250" s="11">
        <v>250</v>
      </c>
      <c r="I250" s="82"/>
      <c r="J250" s="82"/>
      <c r="K250" s="11">
        <v>578</v>
      </c>
      <c r="L250" s="82"/>
      <c r="M250" s="11">
        <v>50000</v>
      </c>
      <c r="N250" s="4" t="s">
        <v>1753</v>
      </c>
    </row>
    <row r="251" spans="1:14" ht="15" thickBot="1" x14ac:dyDescent="0.35">
      <c r="A251" s="429"/>
      <c r="B251" s="252" t="s">
        <v>331</v>
      </c>
      <c r="C251" s="13" t="s">
        <v>2087</v>
      </c>
      <c r="D251" s="13">
        <v>100</v>
      </c>
      <c r="E251" s="13">
        <v>240</v>
      </c>
      <c r="F251" s="135">
        <v>50</v>
      </c>
      <c r="G251" s="26">
        <v>60</v>
      </c>
      <c r="H251" s="13">
        <v>100</v>
      </c>
      <c r="I251" s="86"/>
      <c r="J251" s="86"/>
      <c r="K251" s="13">
        <v>418</v>
      </c>
      <c r="L251" s="86"/>
      <c r="M251" s="13">
        <v>50000</v>
      </c>
      <c r="N251" s="8" t="s">
        <v>1754</v>
      </c>
    </row>
    <row r="252" spans="1:14" ht="18.600000000000001" thickBot="1" x14ac:dyDescent="0.4">
      <c r="A252" s="56" t="s">
        <v>277</v>
      </c>
      <c r="B252" s="15"/>
      <c r="C252" s="27"/>
      <c r="D252" s="27"/>
      <c r="E252" s="27"/>
      <c r="F252" s="127"/>
      <c r="G252" s="27"/>
      <c r="H252" s="27"/>
      <c r="I252" s="27"/>
      <c r="J252" s="27"/>
      <c r="K252" s="27"/>
      <c r="L252" s="27"/>
      <c r="M252" s="27"/>
      <c r="N252" s="16"/>
    </row>
    <row r="253" spans="1:14" x14ac:dyDescent="0.3">
      <c r="A253" s="428" t="s">
        <v>332</v>
      </c>
      <c r="B253" s="10" t="s">
        <v>278</v>
      </c>
      <c r="C253" s="14" t="s">
        <v>82</v>
      </c>
      <c r="D253" s="14">
        <v>110</v>
      </c>
      <c r="E253" s="14">
        <v>277</v>
      </c>
      <c r="F253" s="133"/>
      <c r="G253" s="92"/>
      <c r="H253" s="14">
        <v>10</v>
      </c>
      <c r="I253" s="92"/>
      <c r="J253" s="14">
        <v>2.1</v>
      </c>
      <c r="K253" s="14">
        <v>250</v>
      </c>
      <c r="L253" s="14" t="s">
        <v>279</v>
      </c>
      <c r="M253" s="14">
        <v>36000</v>
      </c>
      <c r="N253" s="6" t="s">
        <v>1755</v>
      </c>
    </row>
    <row r="254" spans="1:14" x14ac:dyDescent="0.3">
      <c r="A254" s="419" t="s">
        <v>333</v>
      </c>
      <c r="B254" s="40" t="s">
        <v>280</v>
      </c>
      <c r="C254" s="11" t="s">
        <v>82</v>
      </c>
      <c r="D254" s="14">
        <v>110</v>
      </c>
      <c r="E254" s="14">
        <v>277</v>
      </c>
      <c r="F254" s="128"/>
      <c r="G254" s="82"/>
      <c r="H254" s="11">
        <v>14</v>
      </c>
      <c r="I254" s="82"/>
      <c r="J254" s="14">
        <v>2.1</v>
      </c>
      <c r="K254" s="14">
        <v>250</v>
      </c>
      <c r="L254" s="11" t="s">
        <v>279</v>
      </c>
      <c r="M254" s="14">
        <v>36000</v>
      </c>
      <c r="N254" s="4" t="s">
        <v>1756</v>
      </c>
    </row>
    <row r="255" spans="1:14" x14ac:dyDescent="0.3">
      <c r="A255" s="421"/>
      <c r="B255" s="40" t="s">
        <v>281</v>
      </c>
      <c r="C255" s="11" t="s">
        <v>82</v>
      </c>
      <c r="D255" s="14">
        <v>110</v>
      </c>
      <c r="E255" s="14">
        <v>277</v>
      </c>
      <c r="F255" s="128"/>
      <c r="G255" s="82"/>
      <c r="H255" s="11">
        <v>18</v>
      </c>
      <c r="I255" s="82"/>
      <c r="J255" s="14">
        <v>2.1</v>
      </c>
      <c r="K255" s="14">
        <v>250</v>
      </c>
      <c r="L255" s="11" t="s">
        <v>279</v>
      </c>
      <c r="M255" s="14">
        <v>36000</v>
      </c>
      <c r="N255" s="4" t="s">
        <v>1757</v>
      </c>
    </row>
    <row r="256" spans="1:14" x14ac:dyDescent="0.3">
      <c r="A256" s="421" t="s">
        <v>334</v>
      </c>
      <c r="B256" s="40" t="s">
        <v>282</v>
      </c>
      <c r="C256" s="11" t="s">
        <v>82</v>
      </c>
      <c r="D256" s="14">
        <v>110</v>
      </c>
      <c r="E256" s="14">
        <v>277</v>
      </c>
      <c r="F256" s="128"/>
      <c r="G256" s="82"/>
      <c r="H256" s="11">
        <v>28</v>
      </c>
      <c r="I256" s="82"/>
      <c r="J256" s="14">
        <v>2.1</v>
      </c>
      <c r="K256" s="14">
        <v>250</v>
      </c>
      <c r="L256" s="11" t="s">
        <v>279</v>
      </c>
      <c r="M256" s="14">
        <v>36000</v>
      </c>
      <c r="N256" s="4" t="s">
        <v>1758</v>
      </c>
    </row>
    <row r="257" spans="1:14" x14ac:dyDescent="0.3">
      <c r="A257" s="421" t="s">
        <v>335</v>
      </c>
      <c r="B257" s="40" t="s">
        <v>283</v>
      </c>
      <c r="C257" s="11" t="s">
        <v>82</v>
      </c>
      <c r="D257" s="14">
        <v>110</v>
      </c>
      <c r="E257" s="14">
        <v>277</v>
      </c>
      <c r="F257" s="128"/>
      <c r="G257" s="82"/>
      <c r="H257" s="11">
        <v>35</v>
      </c>
      <c r="I257" s="82"/>
      <c r="J257" s="14">
        <v>2.1</v>
      </c>
      <c r="K257" s="14">
        <v>250</v>
      </c>
      <c r="L257" s="11" t="s">
        <v>279</v>
      </c>
      <c r="M257" s="14">
        <v>36000</v>
      </c>
      <c r="N257" s="4" t="s">
        <v>1759</v>
      </c>
    </row>
    <row r="258" spans="1:14" x14ac:dyDescent="0.3">
      <c r="A258" s="421" t="s">
        <v>336</v>
      </c>
      <c r="B258" s="40" t="s">
        <v>284</v>
      </c>
      <c r="C258" s="11" t="s">
        <v>82</v>
      </c>
      <c r="D258" s="11">
        <v>100</v>
      </c>
      <c r="E258" s="14">
        <v>277</v>
      </c>
      <c r="F258" s="128"/>
      <c r="G258" s="82"/>
      <c r="H258" s="11">
        <v>65</v>
      </c>
      <c r="I258" s="82"/>
      <c r="J258" s="11">
        <v>1.8</v>
      </c>
      <c r="K258" s="11">
        <v>400</v>
      </c>
      <c r="L258" s="11" t="s">
        <v>22</v>
      </c>
      <c r="M258" s="14">
        <v>36000</v>
      </c>
      <c r="N258" s="4" t="s">
        <v>1760</v>
      </c>
    </row>
    <row r="259" spans="1:14" x14ac:dyDescent="0.3">
      <c r="A259" s="421" t="s">
        <v>337</v>
      </c>
      <c r="B259" s="40" t="s">
        <v>285</v>
      </c>
      <c r="C259" s="11" t="s">
        <v>82</v>
      </c>
      <c r="D259" s="11">
        <v>100</v>
      </c>
      <c r="E259" s="14">
        <v>277</v>
      </c>
      <c r="F259" s="128"/>
      <c r="G259" s="82"/>
      <c r="H259" s="11">
        <v>80</v>
      </c>
      <c r="I259" s="82"/>
      <c r="J259" s="11">
        <v>1.8</v>
      </c>
      <c r="K259" s="11">
        <v>400</v>
      </c>
      <c r="L259" s="11" t="s">
        <v>22</v>
      </c>
      <c r="M259" s="14">
        <v>36000</v>
      </c>
      <c r="N259" s="4" t="s">
        <v>1761</v>
      </c>
    </row>
    <row r="260" spans="1:14" x14ac:dyDescent="0.3">
      <c r="A260" s="421" t="s">
        <v>338</v>
      </c>
      <c r="B260" s="40" t="s">
        <v>286</v>
      </c>
      <c r="C260" s="11" t="s">
        <v>82</v>
      </c>
      <c r="D260" s="11">
        <v>100</v>
      </c>
      <c r="E260" s="14">
        <v>277</v>
      </c>
      <c r="F260" s="128"/>
      <c r="G260" s="82"/>
      <c r="H260" s="11">
        <v>90</v>
      </c>
      <c r="I260" s="82"/>
      <c r="J260" s="11">
        <v>1.8</v>
      </c>
      <c r="K260" s="11">
        <v>400</v>
      </c>
      <c r="L260" s="11" t="s">
        <v>22</v>
      </c>
      <c r="M260" s="14">
        <v>36000</v>
      </c>
      <c r="N260" s="4" t="s">
        <v>1761</v>
      </c>
    </row>
    <row r="261" spans="1:14" x14ac:dyDescent="0.3">
      <c r="A261" s="421" t="s">
        <v>339</v>
      </c>
      <c r="B261" s="40" t="s">
        <v>287</v>
      </c>
      <c r="C261" s="11" t="s">
        <v>82</v>
      </c>
      <c r="D261" s="11">
        <v>200</v>
      </c>
      <c r="E261" s="14">
        <v>277</v>
      </c>
      <c r="F261" s="128"/>
      <c r="G261" s="82"/>
      <c r="H261" s="11">
        <v>88</v>
      </c>
      <c r="I261" s="82"/>
      <c r="J261" s="11">
        <v>2.4</v>
      </c>
      <c r="K261" s="11">
        <v>1000</v>
      </c>
      <c r="L261" s="11" t="s">
        <v>28</v>
      </c>
      <c r="M261" s="14">
        <v>36000</v>
      </c>
      <c r="N261" s="4" t="s">
        <v>1762</v>
      </c>
    </row>
    <row r="262" spans="1:14" x14ac:dyDescent="0.3">
      <c r="A262" s="421" t="s">
        <v>340</v>
      </c>
      <c r="B262" s="40" t="s">
        <v>288</v>
      </c>
      <c r="C262" s="11" t="s">
        <v>82</v>
      </c>
      <c r="D262" s="11">
        <v>100</v>
      </c>
      <c r="E262" s="11">
        <v>480</v>
      </c>
      <c r="F262" s="128"/>
      <c r="G262" s="82"/>
      <c r="H262" s="11">
        <v>132</v>
      </c>
      <c r="I262" s="82"/>
      <c r="J262" s="11">
        <v>2.4</v>
      </c>
      <c r="K262" s="11">
        <v>1000</v>
      </c>
      <c r="L262" s="11" t="s">
        <v>28</v>
      </c>
      <c r="M262" s="14">
        <v>36000</v>
      </c>
      <c r="N262" s="4" t="s">
        <v>1763</v>
      </c>
    </row>
    <row r="263" spans="1:14" x14ac:dyDescent="0.3">
      <c r="A263" s="421"/>
      <c r="B263" s="40" t="s">
        <v>292</v>
      </c>
      <c r="C263" s="11" t="s">
        <v>82</v>
      </c>
      <c r="D263" s="11">
        <v>100</v>
      </c>
      <c r="E263" s="11">
        <v>277</v>
      </c>
      <c r="F263" s="128"/>
      <c r="G263" s="82"/>
      <c r="H263" s="11">
        <v>199</v>
      </c>
      <c r="I263" s="82"/>
      <c r="J263" s="11">
        <v>2.4</v>
      </c>
      <c r="K263" s="11">
        <v>1000</v>
      </c>
      <c r="L263" s="11" t="s">
        <v>28</v>
      </c>
      <c r="M263" s="14">
        <v>36000</v>
      </c>
      <c r="N263" s="4" t="s">
        <v>1764</v>
      </c>
    </row>
    <row r="264" spans="1:14" x14ac:dyDescent="0.3">
      <c r="A264" s="421"/>
      <c r="B264" s="40" t="s">
        <v>289</v>
      </c>
      <c r="C264" s="11" t="s">
        <v>82</v>
      </c>
      <c r="D264" s="11">
        <v>220</v>
      </c>
      <c r="E264" s="11">
        <v>240</v>
      </c>
      <c r="F264" s="128"/>
      <c r="G264" s="82"/>
      <c r="H264" s="11">
        <v>125</v>
      </c>
      <c r="I264" s="82"/>
      <c r="J264" s="11">
        <v>2.1</v>
      </c>
      <c r="K264" s="11">
        <v>1000</v>
      </c>
      <c r="L264" s="11" t="s">
        <v>22</v>
      </c>
      <c r="M264" s="14">
        <v>36000</v>
      </c>
      <c r="N264" s="4" t="s">
        <v>1765</v>
      </c>
    </row>
    <row r="265" spans="1:14" x14ac:dyDescent="0.3">
      <c r="A265" s="421"/>
      <c r="B265" s="40" t="s">
        <v>290</v>
      </c>
      <c r="C265" s="11" t="s">
        <v>2064</v>
      </c>
      <c r="D265" s="11">
        <v>100</v>
      </c>
      <c r="E265" s="11">
        <v>480</v>
      </c>
      <c r="F265" s="128"/>
      <c r="G265" s="82"/>
      <c r="H265" s="11">
        <v>395</v>
      </c>
      <c r="I265" s="82"/>
      <c r="J265" s="11">
        <v>2.4</v>
      </c>
      <c r="K265" s="11">
        <v>1000</v>
      </c>
      <c r="L265" s="11" t="s">
        <v>291</v>
      </c>
      <c r="M265" s="14">
        <v>36000</v>
      </c>
      <c r="N265" s="4" t="s">
        <v>1766</v>
      </c>
    </row>
    <row r="266" spans="1:14" x14ac:dyDescent="0.3">
      <c r="A266" s="421"/>
      <c r="B266" s="40" t="s">
        <v>1146</v>
      </c>
      <c r="C266" s="11" t="s">
        <v>1145</v>
      </c>
      <c r="D266" s="11">
        <v>180</v>
      </c>
      <c r="E266" s="11">
        <v>277</v>
      </c>
      <c r="F266" s="128"/>
      <c r="G266" s="82"/>
      <c r="H266" s="11">
        <v>314</v>
      </c>
      <c r="I266" s="82"/>
      <c r="J266" s="11">
        <v>1.8</v>
      </c>
      <c r="K266" s="82"/>
      <c r="L266" s="11" t="s">
        <v>28</v>
      </c>
      <c r="M266" s="14">
        <v>36000</v>
      </c>
      <c r="N266" s="4" t="s">
        <v>1767</v>
      </c>
    </row>
    <row r="267" spans="1:14" x14ac:dyDescent="0.3">
      <c r="A267" s="421"/>
      <c r="B267" s="40" t="s">
        <v>1147</v>
      </c>
      <c r="C267" s="11" t="s">
        <v>1149</v>
      </c>
      <c r="D267" s="11">
        <v>100</v>
      </c>
      <c r="E267" s="11">
        <v>277</v>
      </c>
      <c r="F267" s="128"/>
      <c r="G267" s="82"/>
      <c r="H267" s="11">
        <v>471</v>
      </c>
      <c r="I267" s="82"/>
      <c r="J267" s="11">
        <v>1.8</v>
      </c>
      <c r="K267" s="82"/>
      <c r="L267" s="11" t="s">
        <v>28</v>
      </c>
      <c r="M267" s="14">
        <v>36000</v>
      </c>
      <c r="N267" s="4" t="s">
        <v>1767</v>
      </c>
    </row>
    <row r="268" spans="1:14" x14ac:dyDescent="0.3">
      <c r="A268" s="421"/>
      <c r="B268" s="40" t="s">
        <v>1148</v>
      </c>
      <c r="C268" s="11" t="s">
        <v>1150</v>
      </c>
      <c r="D268" s="11">
        <v>100</v>
      </c>
      <c r="E268" s="11">
        <v>277</v>
      </c>
      <c r="F268" s="128"/>
      <c r="G268" s="82"/>
      <c r="H268" s="11">
        <v>625</v>
      </c>
      <c r="I268" s="82"/>
      <c r="J268" s="11">
        <v>1.8</v>
      </c>
      <c r="K268" s="82"/>
      <c r="L268" s="11" t="s">
        <v>28</v>
      </c>
      <c r="M268" s="14">
        <v>36000</v>
      </c>
      <c r="N268" s="4" t="s">
        <v>1767</v>
      </c>
    </row>
    <row r="269" spans="1:14" s="72" customFormat="1" ht="18" x14ac:dyDescent="0.35">
      <c r="A269" s="421"/>
      <c r="B269" s="40" t="s">
        <v>1151</v>
      </c>
      <c r="C269" s="11" t="s">
        <v>1145</v>
      </c>
      <c r="D269" s="11">
        <v>100</v>
      </c>
      <c r="E269" s="11">
        <v>277</v>
      </c>
      <c r="F269" s="128"/>
      <c r="G269" s="82"/>
      <c r="H269" s="11">
        <v>422</v>
      </c>
      <c r="I269" s="82"/>
      <c r="J269" s="11">
        <v>1.8</v>
      </c>
      <c r="K269" s="82"/>
      <c r="L269" s="11" t="s">
        <v>28</v>
      </c>
      <c r="M269" s="14">
        <v>36000</v>
      </c>
      <c r="N269" s="4" t="s">
        <v>1767</v>
      </c>
    </row>
    <row r="270" spans="1:14" x14ac:dyDescent="0.3">
      <c r="A270" s="421"/>
      <c r="B270" s="40" t="s">
        <v>1152</v>
      </c>
      <c r="C270" s="11" t="s">
        <v>1149</v>
      </c>
      <c r="D270" s="11">
        <v>100</v>
      </c>
      <c r="E270" s="11">
        <v>277</v>
      </c>
      <c r="F270" s="128"/>
      <c r="G270" s="82"/>
      <c r="H270" s="11">
        <v>633</v>
      </c>
      <c r="I270" s="82"/>
      <c r="J270" s="11">
        <v>1.8</v>
      </c>
      <c r="K270" s="82"/>
      <c r="L270" s="11" t="s">
        <v>28</v>
      </c>
      <c r="M270" s="14">
        <v>36000</v>
      </c>
      <c r="N270" s="4" t="s">
        <v>1767</v>
      </c>
    </row>
    <row r="271" spans="1:14" x14ac:dyDescent="0.3">
      <c r="A271" s="421"/>
      <c r="B271" s="40" t="s">
        <v>1153</v>
      </c>
      <c r="C271" s="11" t="s">
        <v>1150</v>
      </c>
      <c r="D271" s="11">
        <v>100</v>
      </c>
      <c r="E271" s="11">
        <v>277</v>
      </c>
      <c r="F271" s="128"/>
      <c r="G271" s="82"/>
      <c r="H271" s="11">
        <v>844</v>
      </c>
      <c r="I271" s="82"/>
      <c r="J271" s="11">
        <v>1.8</v>
      </c>
      <c r="K271" s="82"/>
      <c r="L271" s="11" t="s">
        <v>28</v>
      </c>
      <c r="M271" s="14">
        <v>36000</v>
      </c>
      <c r="N271" s="4" t="s">
        <v>1767</v>
      </c>
    </row>
    <row r="272" spans="1:14" ht="15" thickBot="1" x14ac:dyDescent="0.35">
      <c r="A272" s="429"/>
      <c r="B272" s="252" t="s">
        <v>293</v>
      </c>
      <c r="C272" s="13" t="s">
        <v>98</v>
      </c>
      <c r="D272" s="13">
        <v>100</v>
      </c>
      <c r="E272" s="13">
        <v>277</v>
      </c>
      <c r="F272" s="134"/>
      <c r="G272" s="86"/>
      <c r="H272" s="13">
        <v>300</v>
      </c>
      <c r="I272" s="86"/>
      <c r="J272" s="13">
        <v>1.3</v>
      </c>
      <c r="K272" s="86"/>
      <c r="L272" s="13" t="s">
        <v>184</v>
      </c>
      <c r="M272" s="26">
        <v>36000</v>
      </c>
      <c r="N272" s="8" t="s">
        <v>1768</v>
      </c>
    </row>
    <row r="273" spans="1:14" ht="18.600000000000001" thickBot="1" x14ac:dyDescent="0.4">
      <c r="A273" s="56" t="s">
        <v>363</v>
      </c>
      <c r="B273" s="404"/>
      <c r="C273" s="70"/>
      <c r="D273" s="70"/>
      <c r="E273" s="70"/>
      <c r="F273" s="132"/>
      <c r="G273" s="70"/>
      <c r="H273" s="70"/>
      <c r="I273" s="70"/>
      <c r="J273" s="70"/>
      <c r="K273" s="70"/>
      <c r="L273" s="70"/>
      <c r="M273" s="70"/>
      <c r="N273" s="71"/>
    </row>
    <row r="274" spans="1:14" x14ac:dyDescent="0.3">
      <c r="A274" s="428" t="s">
        <v>1154</v>
      </c>
      <c r="B274" s="10" t="s">
        <v>367</v>
      </c>
      <c r="C274" s="14" t="s">
        <v>98</v>
      </c>
      <c r="D274" s="14">
        <v>100</v>
      </c>
      <c r="E274" s="14">
        <v>277</v>
      </c>
      <c r="F274" s="130">
        <v>50</v>
      </c>
      <c r="G274" s="14">
        <v>60</v>
      </c>
      <c r="H274" s="14">
        <v>500</v>
      </c>
      <c r="I274" s="92"/>
      <c r="J274" s="92"/>
      <c r="K274" s="92"/>
      <c r="L274" s="14" t="s">
        <v>47</v>
      </c>
      <c r="M274" s="92"/>
      <c r="N274" s="6" t="s">
        <v>1769</v>
      </c>
    </row>
    <row r="275" spans="1:14" x14ac:dyDescent="0.3">
      <c r="A275" s="424" t="s">
        <v>1155</v>
      </c>
      <c r="B275" s="40" t="s">
        <v>369</v>
      </c>
      <c r="C275" s="11" t="s">
        <v>98</v>
      </c>
      <c r="D275" s="11">
        <v>100</v>
      </c>
      <c r="E275" s="11">
        <v>277</v>
      </c>
      <c r="F275" s="130">
        <v>50</v>
      </c>
      <c r="G275" s="14">
        <v>60</v>
      </c>
      <c r="H275" s="11">
        <v>300</v>
      </c>
      <c r="I275" s="82"/>
      <c r="J275" s="82"/>
      <c r="K275" s="82"/>
      <c r="L275" s="14" t="s">
        <v>47</v>
      </c>
      <c r="M275" s="82"/>
      <c r="N275" s="4" t="s">
        <v>1769</v>
      </c>
    </row>
    <row r="276" spans="1:14" x14ac:dyDescent="0.3">
      <c r="A276" s="432" t="s">
        <v>1350</v>
      </c>
      <c r="B276" s="40" t="s">
        <v>370</v>
      </c>
      <c r="C276" s="11" t="s">
        <v>424</v>
      </c>
      <c r="D276" s="11">
        <v>100</v>
      </c>
      <c r="E276" s="11">
        <v>277</v>
      </c>
      <c r="F276" s="130">
        <v>50</v>
      </c>
      <c r="G276" s="14">
        <v>60</v>
      </c>
      <c r="H276" s="11">
        <v>150</v>
      </c>
      <c r="I276" s="82"/>
      <c r="J276" s="82"/>
      <c r="K276" s="82"/>
      <c r="L276" s="11" t="s">
        <v>47</v>
      </c>
      <c r="M276" s="82"/>
      <c r="N276" s="4" t="s">
        <v>1769</v>
      </c>
    </row>
    <row r="277" spans="1:14" ht="15" thickBot="1" x14ac:dyDescent="0.35">
      <c r="A277" s="429"/>
      <c r="B277" s="252" t="s">
        <v>371</v>
      </c>
      <c r="C277" s="13" t="s">
        <v>82</v>
      </c>
      <c r="D277" s="13">
        <v>100</v>
      </c>
      <c r="E277" s="13">
        <v>277</v>
      </c>
      <c r="F277" s="135">
        <v>50</v>
      </c>
      <c r="G277" s="26">
        <v>60</v>
      </c>
      <c r="H277" s="13">
        <v>150</v>
      </c>
      <c r="I277" s="86"/>
      <c r="J277" s="86"/>
      <c r="K277" s="86"/>
      <c r="L277" s="13" t="s">
        <v>47</v>
      </c>
      <c r="M277" s="86"/>
      <c r="N277" s="8" t="s">
        <v>1769</v>
      </c>
    </row>
    <row r="278" spans="1:14" ht="18.600000000000001" thickBot="1" x14ac:dyDescent="0.4">
      <c r="A278" s="56" t="s">
        <v>372</v>
      </c>
      <c r="B278" s="15"/>
      <c r="C278" s="27"/>
      <c r="D278" s="27"/>
      <c r="E278" s="27"/>
      <c r="F278" s="127"/>
      <c r="G278" s="27"/>
      <c r="H278" s="27"/>
      <c r="I278" s="27"/>
      <c r="J278" s="27"/>
      <c r="K278" s="27"/>
      <c r="L278" s="27"/>
      <c r="M278" s="27"/>
      <c r="N278" s="16"/>
    </row>
    <row r="279" spans="1:14" x14ac:dyDescent="0.3">
      <c r="A279" s="428" t="s">
        <v>1161</v>
      </c>
      <c r="B279" s="413" t="s">
        <v>373</v>
      </c>
      <c r="C279" s="102" t="s">
        <v>2064</v>
      </c>
      <c r="D279" s="85">
        <v>220</v>
      </c>
      <c r="E279" s="85">
        <v>240</v>
      </c>
      <c r="F279" s="125">
        <v>50</v>
      </c>
      <c r="G279" s="85">
        <v>60</v>
      </c>
      <c r="H279" s="85">
        <v>215</v>
      </c>
      <c r="I279" s="85">
        <v>512</v>
      </c>
      <c r="J279" s="85">
        <v>2.38</v>
      </c>
      <c r="K279" s="92"/>
      <c r="L279" s="85" t="s">
        <v>22</v>
      </c>
      <c r="M279" s="85">
        <v>100000</v>
      </c>
      <c r="N279" s="68" t="s">
        <v>1771</v>
      </c>
    </row>
    <row r="280" spans="1:14" x14ac:dyDescent="0.3">
      <c r="A280" s="433" t="s">
        <v>1162</v>
      </c>
      <c r="B280" s="344" t="s">
        <v>374</v>
      </c>
      <c r="C280" s="96" t="s">
        <v>2090</v>
      </c>
      <c r="D280" s="65">
        <v>220</v>
      </c>
      <c r="E280" s="65">
        <v>240</v>
      </c>
      <c r="F280" s="124">
        <v>50</v>
      </c>
      <c r="G280" s="65">
        <v>60</v>
      </c>
      <c r="H280" s="65">
        <v>430</v>
      </c>
      <c r="I280" s="65">
        <v>1025</v>
      </c>
      <c r="J280" s="65">
        <v>2.38</v>
      </c>
      <c r="K280" s="82"/>
      <c r="L280" s="65" t="s">
        <v>22</v>
      </c>
      <c r="M280" s="65">
        <v>100000</v>
      </c>
      <c r="N280" s="66" t="s">
        <v>1770</v>
      </c>
    </row>
    <row r="281" spans="1:14" ht="15" thickBot="1" x14ac:dyDescent="0.35">
      <c r="A281" s="438"/>
      <c r="B281" s="415" t="s">
        <v>375</v>
      </c>
      <c r="C281" s="97" t="s">
        <v>2091</v>
      </c>
      <c r="D281" s="84">
        <v>220</v>
      </c>
      <c r="E281" s="84">
        <v>240</v>
      </c>
      <c r="F281" s="126">
        <v>50</v>
      </c>
      <c r="G281" s="84">
        <v>60</v>
      </c>
      <c r="H281" s="84">
        <v>645</v>
      </c>
      <c r="I281" s="84">
        <v>1535</v>
      </c>
      <c r="J281" s="84">
        <v>2.38</v>
      </c>
      <c r="K281" s="86"/>
      <c r="L281" s="84" t="s">
        <v>22</v>
      </c>
      <c r="M281" s="84">
        <v>100000</v>
      </c>
      <c r="N281" s="76" t="s">
        <v>1772</v>
      </c>
    </row>
    <row r="282" spans="1:14" ht="18.600000000000001" thickBot="1" x14ac:dyDescent="0.4">
      <c r="A282" s="56" t="s">
        <v>376</v>
      </c>
      <c r="B282" s="15"/>
      <c r="C282" s="27"/>
      <c r="D282" s="27"/>
      <c r="E282" s="27"/>
      <c r="F282" s="127"/>
      <c r="G282" s="27"/>
      <c r="H282" s="27"/>
      <c r="I282" s="27"/>
      <c r="J282" s="27"/>
      <c r="K282" s="27"/>
      <c r="L282" s="27"/>
      <c r="M282" s="27"/>
      <c r="N282" s="16"/>
    </row>
    <row r="283" spans="1:14" x14ac:dyDescent="0.3">
      <c r="A283" s="435" t="s">
        <v>410</v>
      </c>
      <c r="B283" s="405" t="s">
        <v>377</v>
      </c>
      <c r="C283" s="14" t="s">
        <v>168</v>
      </c>
      <c r="D283" s="85">
        <v>85</v>
      </c>
      <c r="E283" s="85">
        <v>265</v>
      </c>
      <c r="F283" s="125">
        <v>50</v>
      </c>
      <c r="G283" s="85">
        <v>60</v>
      </c>
      <c r="H283" s="85">
        <v>70</v>
      </c>
      <c r="I283" s="102">
        <v>97.8</v>
      </c>
      <c r="J283" s="85">
        <v>1.4</v>
      </c>
      <c r="K283" s="92"/>
      <c r="L283" s="85" t="s">
        <v>22</v>
      </c>
      <c r="M283" s="85">
        <v>30000</v>
      </c>
      <c r="N283" s="68" t="s">
        <v>1773</v>
      </c>
    </row>
    <row r="284" spans="1:14" x14ac:dyDescent="0.3">
      <c r="A284" s="35" t="s">
        <v>411</v>
      </c>
      <c r="B284" s="40" t="s">
        <v>378</v>
      </c>
      <c r="C284" s="11" t="s">
        <v>168</v>
      </c>
      <c r="D284" s="65">
        <v>85</v>
      </c>
      <c r="E284" s="65">
        <v>265</v>
      </c>
      <c r="F284" s="124">
        <v>50</v>
      </c>
      <c r="G284" s="65">
        <v>60</v>
      </c>
      <c r="H284" s="65">
        <v>140</v>
      </c>
      <c r="I284" s="65">
        <v>195.5</v>
      </c>
      <c r="J284" s="65">
        <v>1.4</v>
      </c>
      <c r="K284" s="82"/>
      <c r="L284" s="65" t="s">
        <v>22</v>
      </c>
      <c r="M284" s="65">
        <v>30000</v>
      </c>
      <c r="N284" s="66" t="s">
        <v>1773</v>
      </c>
    </row>
    <row r="285" spans="1:14" x14ac:dyDescent="0.3">
      <c r="A285" s="421"/>
      <c r="B285" s="40" t="s">
        <v>379</v>
      </c>
      <c r="C285" s="11" t="s">
        <v>306</v>
      </c>
      <c r="D285" s="65">
        <v>100</v>
      </c>
      <c r="E285" s="65">
        <v>277</v>
      </c>
      <c r="F285" s="124">
        <v>50</v>
      </c>
      <c r="G285" s="65">
        <v>60</v>
      </c>
      <c r="H285" s="65">
        <v>160</v>
      </c>
      <c r="I285" s="65">
        <v>257.8</v>
      </c>
      <c r="J285" s="65">
        <v>1.6</v>
      </c>
      <c r="K285" s="82"/>
      <c r="L285" s="65" t="s">
        <v>47</v>
      </c>
      <c r="M285" s="65">
        <v>50000</v>
      </c>
      <c r="N285" s="66" t="s">
        <v>1774</v>
      </c>
    </row>
    <row r="286" spans="1:14" x14ac:dyDescent="0.3">
      <c r="A286" s="421"/>
      <c r="B286" s="40" t="s">
        <v>380</v>
      </c>
      <c r="C286" s="11" t="s">
        <v>305</v>
      </c>
      <c r="D286" s="65">
        <v>100</v>
      </c>
      <c r="E286" s="65">
        <v>277</v>
      </c>
      <c r="F286" s="124">
        <v>50</v>
      </c>
      <c r="G286" s="65">
        <v>60</v>
      </c>
      <c r="H286" s="65">
        <v>300</v>
      </c>
      <c r="I286" s="65">
        <v>428.7</v>
      </c>
      <c r="J286" s="65">
        <v>1.4</v>
      </c>
      <c r="K286" s="82"/>
      <c r="L286" s="65" t="s">
        <v>47</v>
      </c>
      <c r="M286" s="65">
        <v>50000</v>
      </c>
      <c r="N286" s="66" t="s">
        <v>1774</v>
      </c>
    </row>
    <row r="287" spans="1:14" ht="15" thickBot="1" x14ac:dyDescent="0.35">
      <c r="A287" s="421"/>
      <c r="B287" s="252" t="s">
        <v>381</v>
      </c>
      <c r="C287" s="11" t="s">
        <v>382</v>
      </c>
      <c r="D287" s="65">
        <v>100</v>
      </c>
      <c r="E287" s="65">
        <v>277</v>
      </c>
      <c r="F287" s="124">
        <v>50</v>
      </c>
      <c r="G287" s="65">
        <v>60</v>
      </c>
      <c r="H287" s="65">
        <v>550</v>
      </c>
      <c r="I287" s="65">
        <v>773.5</v>
      </c>
      <c r="J287" s="65">
        <v>1.4</v>
      </c>
      <c r="K287" s="82"/>
      <c r="L287" s="65" t="s">
        <v>47</v>
      </c>
      <c r="M287" s="65">
        <v>50000</v>
      </c>
      <c r="N287" s="66" t="s">
        <v>1775</v>
      </c>
    </row>
    <row r="288" spans="1:14" x14ac:dyDescent="0.3">
      <c r="A288" s="421" t="s">
        <v>384</v>
      </c>
      <c r="B288" s="406" t="s">
        <v>385</v>
      </c>
      <c r="C288" s="11" t="s">
        <v>2091</v>
      </c>
      <c r="D288" s="65">
        <v>100</v>
      </c>
      <c r="E288" s="65">
        <v>305</v>
      </c>
      <c r="F288" s="124">
        <v>50</v>
      </c>
      <c r="G288" s="65">
        <v>60</v>
      </c>
      <c r="H288" s="65">
        <v>100</v>
      </c>
      <c r="I288" s="65">
        <v>107.7</v>
      </c>
      <c r="J288" s="65">
        <v>1.1000000000000001</v>
      </c>
      <c r="K288" s="82"/>
      <c r="L288" s="65" t="s">
        <v>22</v>
      </c>
      <c r="M288" s="65">
        <v>50000</v>
      </c>
      <c r="N288" s="66" t="s">
        <v>1776</v>
      </c>
    </row>
    <row r="289" spans="1:14" x14ac:dyDescent="0.3">
      <c r="A289" s="421"/>
      <c r="B289" s="407" t="s">
        <v>386</v>
      </c>
      <c r="C289" s="11" t="s">
        <v>2091</v>
      </c>
      <c r="D289" s="65">
        <v>100</v>
      </c>
      <c r="E289" s="65">
        <v>305</v>
      </c>
      <c r="F289" s="124">
        <v>50</v>
      </c>
      <c r="G289" s="65">
        <v>60</v>
      </c>
      <c r="H289" s="65">
        <v>100</v>
      </c>
      <c r="I289" s="65">
        <v>130.4</v>
      </c>
      <c r="J289" s="65">
        <v>1.35</v>
      </c>
      <c r="K289" s="82"/>
      <c r="L289" s="65" t="s">
        <v>22</v>
      </c>
      <c r="M289" s="65">
        <v>50000</v>
      </c>
      <c r="N289" s="66" t="s">
        <v>1776</v>
      </c>
    </row>
    <row r="290" spans="1:14" ht="15" thickBot="1" x14ac:dyDescent="0.35">
      <c r="A290" s="421"/>
      <c r="B290" s="408" t="s">
        <v>387</v>
      </c>
      <c r="C290" s="11" t="s">
        <v>2091</v>
      </c>
      <c r="D290" s="65">
        <v>100</v>
      </c>
      <c r="E290" s="65">
        <v>305</v>
      </c>
      <c r="F290" s="124">
        <v>50</v>
      </c>
      <c r="G290" s="65">
        <v>60</v>
      </c>
      <c r="H290" s="65">
        <v>100</v>
      </c>
      <c r="I290" s="65">
        <v>111.7</v>
      </c>
      <c r="J290" s="65">
        <v>1.1499999999999999</v>
      </c>
      <c r="K290" s="82"/>
      <c r="L290" s="65" t="s">
        <v>22</v>
      </c>
      <c r="M290" s="65">
        <v>50000</v>
      </c>
      <c r="N290" s="66" t="s">
        <v>1776</v>
      </c>
    </row>
    <row r="291" spans="1:14" x14ac:dyDescent="0.3">
      <c r="A291" s="421" t="s">
        <v>396</v>
      </c>
      <c r="B291" s="406" t="s">
        <v>388</v>
      </c>
      <c r="C291" s="11" t="s">
        <v>2092</v>
      </c>
      <c r="D291" s="65">
        <v>100</v>
      </c>
      <c r="E291" s="65">
        <v>305</v>
      </c>
      <c r="F291" s="124">
        <v>50</v>
      </c>
      <c r="G291" s="65">
        <v>60</v>
      </c>
      <c r="H291" s="65">
        <v>160</v>
      </c>
      <c r="I291" s="65">
        <v>179.5</v>
      </c>
      <c r="J291" s="65">
        <v>1.1000000000000001</v>
      </c>
      <c r="K291" s="82"/>
      <c r="L291" s="65" t="s">
        <v>22</v>
      </c>
      <c r="M291" s="65">
        <v>50000</v>
      </c>
      <c r="N291" s="66" t="s">
        <v>1776</v>
      </c>
    </row>
    <row r="292" spans="1:14" x14ac:dyDescent="0.3">
      <c r="A292" s="421"/>
      <c r="B292" s="409" t="s">
        <v>390</v>
      </c>
      <c r="C292" s="11" t="s">
        <v>2092</v>
      </c>
      <c r="D292" s="65">
        <v>100</v>
      </c>
      <c r="E292" s="65">
        <v>305</v>
      </c>
      <c r="F292" s="124">
        <v>50</v>
      </c>
      <c r="G292" s="65">
        <v>60</v>
      </c>
      <c r="H292" s="65">
        <v>160</v>
      </c>
      <c r="I292" s="65">
        <v>217.4</v>
      </c>
      <c r="J292" s="65">
        <v>1.35</v>
      </c>
      <c r="K292" s="82"/>
      <c r="L292" s="65" t="s">
        <v>22</v>
      </c>
      <c r="M292" s="65">
        <v>50000</v>
      </c>
      <c r="N292" s="66" t="s">
        <v>1776</v>
      </c>
    </row>
    <row r="293" spans="1:14" ht="15" thickBot="1" x14ac:dyDescent="0.35">
      <c r="A293" s="421"/>
      <c r="B293" s="410" t="s">
        <v>391</v>
      </c>
      <c r="C293" s="11" t="s">
        <v>2092</v>
      </c>
      <c r="D293" s="65">
        <v>100</v>
      </c>
      <c r="E293" s="65">
        <v>305</v>
      </c>
      <c r="F293" s="124">
        <v>50</v>
      </c>
      <c r="G293" s="65">
        <v>60</v>
      </c>
      <c r="H293" s="65">
        <v>160</v>
      </c>
      <c r="I293" s="65">
        <v>186.2</v>
      </c>
      <c r="J293" s="65">
        <v>1.1499999999999999</v>
      </c>
      <c r="K293" s="82"/>
      <c r="L293" s="65" t="s">
        <v>22</v>
      </c>
      <c r="M293" s="65">
        <v>50000</v>
      </c>
      <c r="N293" s="66" t="s">
        <v>1776</v>
      </c>
    </row>
    <row r="294" spans="1:14" x14ac:dyDescent="0.3">
      <c r="A294" s="421" t="s">
        <v>384</v>
      </c>
      <c r="B294" s="406" t="s">
        <v>392</v>
      </c>
      <c r="C294" s="11" t="s">
        <v>2093</v>
      </c>
      <c r="D294" s="65">
        <v>100</v>
      </c>
      <c r="E294" s="65">
        <v>305</v>
      </c>
      <c r="F294" s="124">
        <v>50</v>
      </c>
      <c r="G294" s="65">
        <v>60</v>
      </c>
      <c r="H294" s="65">
        <v>230</v>
      </c>
      <c r="I294" s="65">
        <v>251.4</v>
      </c>
      <c r="J294" s="65">
        <v>1.1000000000000001</v>
      </c>
      <c r="K294" s="82"/>
      <c r="L294" s="65" t="s">
        <v>22</v>
      </c>
      <c r="M294" s="65">
        <v>50000</v>
      </c>
      <c r="N294" s="66" t="s">
        <v>1776</v>
      </c>
    </row>
    <row r="295" spans="1:14" x14ac:dyDescent="0.3">
      <c r="A295" s="421"/>
      <c r="B295" s="409" t="s">
        <v>393</v>
      </c>
      <c r="C295" s="11" t="s">
        <v>2093</v>
      </c>
      <c r="D295" s="65">
        <v>100</v>
      </c>
      <c r="E295" s="65">
        <v>305</v>
      </c>
      <c r="F295" s="124">
        <v>50</v>
      </c>
      <c r="G295" s="65">
        <v>60</v>
      </c>
      <c r="H295" s="65">
        <v>230</v>
      </c>
      <c r="I295" s="65">
        <v>304.3</v>
      </c>
      <c r="J295" s="65">
        <v>1.35</v>
      </c>
      <c r="K295" s="82"/>
      <c r="L295" s="65" t="s">
        <v>22</v>
      </c>
      <c r="M295" s="65">
        <v>50000</v>
      </c>
      <c r="N295" s="66" t="s">
        <v>1776</v>
      </c>
    </row>
    <row r="296" spans="1:14" ht="15" thickBot="1" x14ac:dyDescent="0.35">
      <c r="A296" s="421"/>
      <c r="B296" s="410" t="s">
        <v>394</v>
      </c>
      <c r="C296" s="11" t="s">
        <v>2093</v>
      </c>
      <c r="D296" s="65">
        <v>100</v>
      </c>
      <c r="E296" s="65">
        <v>305</v>
      </c>
      <c r="F296" s="124">
        <v>50</v>
      </c>
      <c r="G296" s="65">
        <v>60</v>
      </c>
      <c r="H296" s="65">
        <v>230</v>
      </c>
      <c r="I296" s="65">
        <v>260.60000000000002</v>
      </c>
      <c r="J296" s="65">
        <v>1.1499999999999999</v>
      </c>
      <c r="K296" s="82"/>
      <c r="L296" s="65" t="s">
        <v>22</v>
      </c>
      <c r="M296" s="65">
        <v>50000</v>
      </c>
      <c r="N296" s="66" t="s">
        <v>1776</v>
      </c>
    </row>
    <row r="297" spans="1:14" x14ac:dyDescent="0.3">
      <c r="A297" s="421" t="s">
        <v>384</v>
      </c>
      <c r="B297" s="406" t="s">
        <v>399</v>
      </c>
      <c r="C297" s="11" t="s">
        <v>2094</v>
      </c>
      <c r="D297" s="65">
        <v>100</v>
      </c>
      <c r="E297" s="65">
        <v>305</v>
      </c>
      <c r="F297" s="124">
        <v>50</v>
      </c>
      <c r="G297" s="65">
        <v>60</v>
      </c>
      <c r="H297" s="65">
        <v>320</v>
      </c>
      <c r="I297" s="65">
        <v>351.5</v>
      </c>
      <c r="J297" s="65">
        <v>1.1000000000000001</v>
      </c>
      <c r="K297" s="82"/>
      <c r="L297" s="65" t="s">
        <v>22</v>
      </c>
      <c r="M297" s="65">
        <v>50000</v>
      </c>
      <c r="N297" s="66" t="s">
        <v>1776</v>
      </c>
    </row>
    <row r="298" spans="1:14" x14ac:dyDescent="0.3">
      <c r="A298" s="421"/>
      <c r="B298" s="409" t="s">
        <v>398</v>
      </c>
      <c r="C298" s="11" t="s">
        <v>2094</v>
      </c>
      <c r="D298" s="65">
        <v>100</v>
      </c>
      <c r="E298" s="65">
        <v>305</v>
      </c>
      <c r="F298" s="124">
        <v>50</v>
      </c>
      <c r="G298" s="65">
        <v>60</v>
      </c>
      <c r="H298" s="65">
        <v>320</v>
      </c>
      <c r="I298" s="65">
        <v>425.3</v>
      </c>
      <c r="J298" s="65">
        <v>1.35</v>
      </c>
      <c r="K298" s="82"/>
      <c r="L298" s="65" t="s">
        <v>22</v>
      </c>
      <c r="M298" s="65">
        <v>50000</v>
      </c>
      <c r="N298" s="66" t="s">
        <v>1776</v>
      </c>
    </row>
    <row r="299" spans="1:14" ht="15" thickBot="1" x14ac:dyDescent="0.35">
      <c r="A299" s="421"/>
      <c r="B299" s="410" t="s">
        <v>400</v>
      </c>
      <c r="C299" s="11" t="s">
        <v>2094</v>
      </c>
      <c r="D299" s="65">
        <v>100</v>
      </c>
      <c r="E299" s="65">
        <v>305</v>
      </c>
      <c r="F299" s="124">
        <v>50</v>
      </c>
      <c r="G299" s="65">
        <v>60</v>
      </c>
      <c r="H299" s="65">
        <v>320</v>
      </c>
      <c r="I299" s="65">
        <v>364.2</v>
      </c>
      <c r="J299" s="65">
        <v>1.1499999999999999</v>
      </c>
      <c r="K299" s="82"/>
      <c r="L299" s="65" t="s">
        <v>22</v>
      </c>
      <c r="M299" s="65">
        <v>50000</v>
      </c>
      <c r="N299" s="66" t="s">
        <v>1776</v>
      </c>
    </row>
    <row r="300" spans="1:14" x14ac:dyDescent="0.3">
      <c r="A300" s="421" t="s">
        <v>384</v>
      </c>
      <c r="B300" s="406" t="s">
        <v>404</v>
      </c>
      <c r="C300" s="11" t="s">
        <v>2095</v>
      </c>
      <c r="D300" s="65">
        <v>100</v>
      </c>
      <c r="E300" s="65">
        <v>305</v>
      </c>
      <c r="F300" s="124">
        <v>50</v>
      </c>
      <c r="G300" s="65">
        <v>60</v>
      </c>
      <c r="H300" s="65">
        <v>480</v>
      </c>
      <c r="I300" s="65">
        <v>538.6</v>
      </c>
      <c r="J300" s="65">
        <v>1.1000000000000001</v>
      </c>
      <c r="K300" s="82"/>
      <c r="L300" s="65" t="s">
        <v>22</v>
      </c>
      <c r="M300" s="65">
        <v>50000</v>
      </c>
      <c r="N300" s="66" t="s">
        <v>1776</v>
      </c>
    </row>
    <row r="301" spans="1:14" x14ac:dyDescent="0.3">
      <c r="A301" s="421"/>
      <c r="B301" s="409" t="s">
        <v>402</v>
      </c>
      <c r="C301" s="11" t="s">
        <v>2095</v>
      </c>
      <c r="D301" s="65">
        <v>100</v>
      </c>
      <c r="E301" s="65">
        <v>305</v>
      </c>
      <c r="F301" s="124">
        <v>50</v>
      </c>
      <c r="G301" s="65">
        <v>60</v>
      </c>
      <c r="H301" s="65">
        <v>480</v>
      </c>
      <c r="I301" s="65">
        <v>652.20000000000005</v>
      </c>
      <c r="J301" s="65">
        <v>1.35</v>
      </c>
      <c r="K301" s="82"/>
      <c r="L301" s="65" t="s">
        <v>22</v>
      </c>
      <c r="M301" s="65">
        <v>50000</v>
      </c>
      <c r="N301" s="66" t="s">
        <v>1776</v>
      </c>
    </row>
    <row r="302" spans="1:14" ht="15" thickBot="1" x14ac:dyDescent="0.35">
      <c r="A302" s="421"/>
      <c r="B302" s="410" t="s">
        <v>403</v>
      </c>
      <c r="C302" s="11" t="s">
        <v>2095</v>
      </c>
      <c r="D302" s="65">
        <v>100</v>
      </c>
      <c r="E302" s="65">
        <v>305</v>
      </c>
      <c r="F302" s="124">
        <v>50</v>
      </c>
      <c r="G302" s="65">
        <v>60</v>
      </c>
      <c r="H302" s="65">
        <v>480</v>
      </c>
      <c r="I302" s="65">
        <v>558.5</v>
      </c>
      <c r="J302" s="65">
        <v>1.1499999999999999</v>
      </c>
      <c r="K302" s="82"/>
      <c r="L302" s="65" t="s">
        <v>22</v>
      </c>
      <c r="M302" s="65">
        <v>50000</v>
      </c>
      <c r="N302" s="66" t="s">
        <v>1776</v>
      </c>
    </row>
    <row r="303" spans="1:14" x14ac:dyDescent="0.3">
      <c r="A303" s="421" t="s">
        <v>384</v>
      </c>
      <c r="B303" s="406" t="s">
        <v>406</v>
      </c>
      <c r="C303" s="11" t="s">
        <v>2096</v>
      </c>
      <c r="D303" s="65">
        <v>100</v>
      </c>
      <c r="E303" s="65">
        <v>305</v>
      </c>
      <c r="F303" s="124">
        <v>50</v>
      </c>
      <c r="G303" s="65">
        <v>60</v>
      </c>
      <c r="H303" s="65">
        <v>690</v>
      </c>
      <c r="I303" s="65">
        <v>754.1</v>
      </c>
      <c r="J303" s="65">
        <v>1.1000000000000001</v>
      </c>
      <c r="K303" s="82"/>
      <c r="L303" s="65" t="s">
        <v>22</v>
      </c>
      <c r="M303" s="65">
        <v>50000</v>
      </c>
      <c r="N303" s="66" t="s">
        <v>1776</v>
      </c>
    </row>
    <row r="304" spans="1:14" x14ac:dyDescent="0.3">
      <c r="A304" s="421"/>
      <c r="B304" s="409" t="s">
        <v>407</v>
      </c>
      <c r="C304" s="11" t="s">
        <v>2096</v>
      </c>
      <c r="D304" s="65">
        <v>100</v>
      </c>
      <c r="E304" s="65">
        <v>305</v>
      </c>
      <c r="F304" s="124">
        <v>50</v>
      </c>
      <c r="G304" s="65">
        <v>60</v>
      </c>
      <c r="H304" s="65">
        <v>690</v>
      </c>
      <c r="I304" s="65">
        <v>913</v>
      </c>
      <c r="J304" s="65">
        <v>1.35</v>
      </c>
      <c r="K304" s="82"/>
      <c r="L304" s="65" t="s">
        <v>22</v>
      </c>
      <c r="M304" s="65">
        <v>50000</v>
      </c>
      <c r="N304" s="66" t="s">
        <v>1776</v>
      </c>
    </row>
    <row r="305" spans="1:14" ht="15" thickBot="1" x14ac:dyDescent="0.35">
      <c r="A305" s="429"/>
      <c r="B305" s="412" t="s">
        <v>408</v>
      </c>
      <c r="C305" s="13" t="s">
        <v>2096</v>
      </c>
      <c r="D305" s="84">
        <v>100</v>
      </c>
      <c r="E305" s="84">
        <v>305</v>
      </c>
      <c r="F305" s="126">
        <v>50</v>
      </c>
      <c r="G305" s="84">
        <v>60</v>
      </c>
      <c r="H305" s="84">
        <v>690</v>
      </c>
      <c r="I305" s="84">
        <v>781.9</v>
      </c>
      <c r="J305" s="84">
        <v>1.1499999999999999</v>
      </c>
      <c r="K305" s="86"/>
      <c r="L305" s="84" t="s">
        <v>22</v>
      </c>
      <c r="M305" s="84">
        <v>50000</v>
      </c>
      <c r="N305" s="76" t="s">
        <v>1776</v>
      </c>
    </row>
    <row r="306" spans="1:14" ht="18.600000000000001" thickBot="1" x14ac:dyDescent="0.4">
      <c r="A306" s="56" t="s">
        <v>412</v>
      </c>
      <c r="B306" s="15"/>
      <c r="C306" s="27"/>
      <c r="D306" s="27"/>
      <c r="E306" s="27"/>
      <c r="F306" s="127"/>
      <c r="G306" s="27"/>
      <c r="H306" s="27"/>
      <c r="I306" s="27"/>
      <c r="J306" s="27"/>
      <c r="K306" s="27"/>
      <c r="L306" s="27"/>
      <c r="M306" s="27"/>
      <c r="N306" s="16"/>
    </row>
    <row r="307" spans="1:14" x14ac:dyDescent="0.3">
      <c r="A307" s="428" t="s">
        <v>449</v>
      </c>
      <c r="B307" s="409" t="s">
        <v>416</v>
      </c>
      <c r="C307" s="14" t="s">
        <v>424</v>
      </c>
      <c r="D307" s="14">
        <v>100</v>
      </c>
      <c r="E307" s="85">
        <v>528</v>
      </c>
      <c r="F307" s="130">
        <v>50</v>
      </c>
      <c r="G307" s="14">
        <v>60</v>
      </c>
      <c r="H307" s="14">
        <v>250</v>
      </c>
      <c r="I307" s="14">
        <v>750</v>
      </c>
      <c r="J307" s="14">
        <v>3</v>
      </c>
      <c r="K307" s="92"/>
      <c r="L307" s="14" t="s">
        <v>47</v>
      </c>
      <c r="M307" s="14">
        <v>50000</v>
      </c>
      <c r="N307" s="6" t="s">
        <v>1780</v>
      </c>
    </row>
    <row r="308" spans="1:14" x14ac:dyDescent="0.3">
      <c r="A308" s="35" t="s">
        <v>450</v>
      </c>
      <c r="B308" s="407" t="s">
        <v>417</v>
      </c>
      <c r="C308" s="11" t="s">
        <v>424</v>
      </c>
      <c r="D308" s="11">
        <v>100</v>
      </c>
      <c r="E308" s="65">
        <v>528</v>
      </c>
      <c r="F308" s="130">
        <v>50</v>
      </c>
      <c r="G308" s="14">
        <v>60</v>
      </c>
      <c r="H308" s="11">
        <v>264</v>
      </c>
      <c r="I308" s="11">
        <v>745</v>
      </c>
      <c r="J308" s="11">
        <v>2.8</v>
      </c>
      <c r="K308" s="82"/>
      <c r="L308" s="11" t="s">
        <v>47</v>
      </c>
      <c r="M308" s="11">
        <v>50000</v>
      </c>
      <c r="N308" s="4" t="s">
        <v>1780</v>
      </c>
    </row>
    <row r="309" spans="1:14" x14ac:dyDescent="0.3">
      <c r="A309" s="421" t="s">
        <v>415</v>
      </c>
      <c r="B309" s="407" t="s">
        <v>419</v>
      </c>
      <c r="C309" s="11" t="s">
        <v>424</v>
      </c>
      <c r="D309" s="11">
        <v>100</v>
      </c>
      <c r="E309" s="65">
        <v>528</v>
      </c>
      <c r="F309" s="130">
        <v>50</v>
      </c>
      <c r="G309" s="14">
        <v>60</v>
      </c>
      <c r="H309" s="11">
        <v>302</v>
      </c>
      <c r="I309" s="11">
        <v>744</v>
      </c>
      <c r="J309" s="11">
        <v>2.5</v>
      </c>
      <c r="K309" s="82"/>
      <c r="L309" s="11" t="s">
        <v>47</v>
      </c>
      <c r="M309" s="11">
        <v>50000</v>
      </c>
      <c r="N309" s="4" t="s">
        <v>1780</v>
      </c>
    </row>
    <row r="310" spans="1:14" ht="15" thickBot="1" x14ac:dyDescent="0.35">
      <c r="A310" s="436" t="s">
        <v>414</v>
      </c>
      <c r="B310" s="408" t="s">
        <v>418</v>
      </c>
      <c r="C310" s="11" t="s">
        <v>424</v>
      </c>
      <c r="D310" s="11">
        <v>100</v>
      </c>
      <c r="E310" s="65">
        <v>528</v>
      </c>
      <c r="F310" s="130">
        <v>50</v>
      </c>
      <c r="G310" s="14">
        <v>60</v>
      </c>
      <c r="H310" s="11">
        <v>322</v>
      </c>
      <c r="I310" s="11">
        <v>700</v>
      </c>
      <c r="J310" s="11">
        <v>2.2000000000000002</v>
      </c>
      <c r="K310" s="82"/>
      <c r="L310" s="11" t="s">
        <v>47</v>
      </c>
      <c r="M310" s="11">
        <v>50000</v>
      </c>
      <c r="N310" s="4" t="s">
        <v>1780</v>
      </c>
    </row>
    <row r="311" spans="1:14" x14ac:dyDescent="0.3">
      <c r="A311" s="421"/>
      <c r="B311" s="406" t="s">
        <v>423</v>
      </c>
      <c r="C311" s="11" t="s">
        <v>2065</v>
      </c>
      <c r="D311" s="11">
        <v>100</v>
      </c>
      <c r="E311" s="65">
        <v>528</v>
      </c>
      <c r="F311" s="130">
        <v>50</v>
      </c>
      <c r="G311" s="14">
        <v>60</v>
      </c>
      <c r="H311" s="11">
        <v>161</v>
      </c>
      <c r="I311" s="11">
        <v>350</v>
      </c>
      <c r="J311" s="11">
        <v>2.16</v>
      </c>
      <c r="K311" s="82"/>
      <c r="L311" s="11" t="s">
        <v>47</v>
      </c>
      <c r="M311" s="11">
        <v>50000</v>
      </c>
      <c r="N311" s="4" t="s">
        <v>1777</v>
      </c>
    </row>
    <row r="312" spans="1:14" ht="15" thickBot="1" x14ac:dyDescent="0.35">
      <c r="A312" s="421" t="s">
        <v>420</v>
      </c>
      <c r="B312" s="411" t="s">
        <v>425</v>
      </c>
      <c r="C312" s="11" t="s">
        <v>2065</v>
      </c>
      <c r="D312" s="11">
        <v>100</v>
      </c>
      <c r="E312" s="65">
        <v>528</v>
      </c>
      <c r="F312" s="130">
        <v>50</v>
      </c>
      <c r="G312" s="14">
        <v>60</v>
      </c>
      <c r="H312" s="11">
        <v>322</v>
      </c>
      <c r="I312" s="11">
        <v>700</v>
      </c>
      <c r="J312" s="11">
        <v>2.16</v>
      </c>
      <c r="K312" s="82"/>
      <c r="L312" s="11" t="s">
        <v>47</v>
      </c>
      <c r="M312" s="11">
        <v>50000</v>
      </c>
      <c r="N312" s="4" t="s">
        <v>1779</v>
      </c>
    </row>
    <row r="313" spans="1:14" x14ac:dyDescent="0.3">
      <c r="A313" s="429" t="s">
        <v>430</v>
      </c>
      <c r="B313" s="406" t="s">
        <v>431</v>
      </c>
      <c r="C313" s="11" t="s">
        <v>2065</v>
      </c>
      <c r="D313" s="11">
        <v>100</v>
      </c>
      <c r="E313" s="65">
        <v>528</v>
      </c>
      <c r="F313" s="130">
        <v>50</v>
      </c>
      <c r="G313" s="14">
        <v>60</v>
      </c>
      <c r="H313" s="13">
        <v>202</v>
      </c>
      <c r="I313" s="13">
        <v>540</v>
      </c>
      <c r="J313" s="13">
        <v>2.7</v>
      </c>
      <c r="K313" s="82"/>
      <c r="L313" s="13" t="s">
        <v>47</v>
      </c>
      <c r="M313" s="11">
        <v>50000</v>
      </c>
      <c r="N313" s="4" t="s">
        <v>1778</v>
      </c>
    </row>
    <row r="314" spans="1:14" ht="15" thickBot="1" x14ac:dyDescent="0.35">
      <c r="A314" s="421"/>
      <c r="B314" s="408" t="s">
        <v>431</v>
      </c>
      <c r="C314" s="11" t="s">
        <v>2065</v>
      </c>
      <c r="D314" s="11">
        <v>100</v>
      </c>
      <c r="E314" s="65">
        <v>528</v>
      </c>
      <c r="F314" s="130">
        <v>50</v>
      </c>
      <c r="G314" s="14">
        <v>60</v>
      </c>
      <c r="H314" s="11">
        <v>101</v>
      </c>
      <c r="I314" s="11">
        <v>293</v>
      </c>
      <c r="J314" s="11">
        <v>2.9</v>
      </c>
      <c r="K314" s="82"/>
      <c r="L314" s="13" t="s">
        <v>47</v>
      </c>
      <c r="M314" s="11">
        <v>50000</v>
      </c>
      <c r="N314" s="4" t="s">
        <v>1778</v>
      </c>
    </row>
    <row r="315" spans="1:14" x14ac:dyDescent="0.3">
      <c r="A315" s="421" t="s">
        <v>421</v>
      </c>
      <c r="B315" s="409" t="s">
        <v>437</v>
      </c>
      <c r="C315" s="11" t="s">
        <v>2097</v>
      </c>
      <c r="D315" s="11">
        <v>100</v>
      </c>
      <c r="E315" s="65">
        <v>528</v>
      </c>
      <c r="F315" s="130">
        <v>50</v>
      </c>
      <c r="G315" s="14">
        <v>60</v>
      </c>
      <c r="H315" s="11">
        <v>322</v>
      </c>
      <c r="I315" s="11">
        <v>700</v>
      </c>
      <c r="J315" s="11">
        <v>2.16</v>
      </c>
      <c r="K315" s="82"/>
      <c r="L315" s="13" t="s">
        <v>47</v>
      </c>
      <c r="M315" s="11">
        <v>50000</v>
      </c>
      <c r="N315" s="4" t="s">
        <v>1779</v>
      </c>
    </row>
    <row r="316" spans="1:14" ht="15" thickBot="1" x14ac:dyDescent="0.35">
      <c r="A316" s="421"/>
      <c r="B316" s="412" t="s">
        <v>436</v>
      </c>
      <c r="C316" s="11" t="s">
        <v>2097</v>
      </c>
      <c r="D316" s="11">
        <v>100</v>
      </c>
      <c r="E316" s="65">
        <v>528</v>
      </c>
      <c r="F316" s="130">
        <v>50</v>
      </c>
      <c r="G316" s="14">
        <v>60</v>
      </c>
      <c r="H316" s="13">
        <v>302</v>
      </c>
      <c r="I316" s="13">
        <v>744</v>
      </c>
      <c r="J316" s="13">
        <v>2.46</v>
      </c>
      <c r="K316" s="82"/>
      <c r="L316" s="13" t="s">
        <v>47</v>
      </c>
      <c r="M316" s="11">
        <v>50000</v>
      </c>
      <c r="N316" s="4" t="s">
        <v>1779</v>
      </c>
    </row>
    <row r="317" spans="1:14" x14ac:dyDescent="0.3">
      <c r="A317" s="429" t="s">
        <v>430</v>
      </c>
      <c r="B317" s="406" t="s">
        <v>435</v>
      </c>
      <c r="C317" s="11" t="s">
        <v>2097</v>
      </c>
      <c r="D317" s="11">
        <v>100</v>
      </c>
      <c r="E317" s="65">
        <v>528</v>
      </c>
      <c r="F317" s="130">
        <v>50</v>
      </c>
      <c r="G317" s="14">
        <v>60</v>
      </c>
      <c r="H317" s="11">
        <v>404</v>
      </c>
      <c r="I317" s="11">
        <v>1080</v>
      </c>
      <c r="J317" s="11">
        <v>2.7</v>
      </c>
      <c r="K317" s="82"/>
      <c r="L317" s="11" t="s">
        <v>47</v>
      </c>
      <c r="M317" s="11">
        <v>50000</v>
      </c>
      <c r="N317" s="4" t="s">
        <v>1778</v>
      </c>
    </row>
    <row r="318" spans="1:14" ht="15" thickBot="1" x14ac:dyDescent="0.35">
      <c r="A318" s="421"/>
      <c r="B318" s="410" t="s">
        <v>435</v>
      </c>
      <c r="C318" s="11" t="s">
        <v>2097</v>
      </c>
      <c r="D318" s="11">
        <v>100</v>
      </c>
      <c r="E318" s="65">
        <v>528</v>
      </c>
      <c r="F318" s="130">
        <v>50</v>
      </c>
      <c r="G318" s="14">
        <v>60</v>
      </c>
      <c r="H318" s="11">
        <v>202</v>
      </c>
      <c r="I318" s="11">
        <v>586</v>
      </c>
      <c r="J318" s="11">
        <v>2.9</v>
      </c>
      <c r="K318" s="82"/>
      <c r="L318" s="11" t="s">
        <v>47</v>
      </c>
      <c r="M318" s="11">
        <v>50000</v>
      </c>
      <c r="N318" s="4" t="s">
        <v>1778</v>
      </c>
    </row>
    <row r="319" spans="1:14" x14ac:dyDescent="0.3">
      <c r="A319" s="421" t="s">
        <v>422</v>
      </c>
      <c r="B319" s="409" t="s">
        <v>434</v>
      </c>
      <c r="C319" s="11" t="s">
        <v>2098</v>
      </c>
      <c r="D319" s="11">
        <v>100</v>
      </c>
      <c r="E319" s="65">
        <v>528</v>
      </c>
      <c r="F319" s="130">
        <v>50</v>
      </c>
      <c r="G319" s="14">
        <v>60</v>
      </c>
      <c r="H319" s="11">
        <v>483</v>
      </c>
      <c r="I319" s="11">
        <v>1050</v>
      </c>
      <c r="J319" s="11">
        <v>2.16</v>
      </c>
      <c r="K319" s="82"/>
      <c r="L319" s="11" t="s">
        <v>47</v>
      </c>
      <c r="M319" s="11">
        <v>50000</v>
      </c>
      <c r="N319" s="4" t="s">
        <v>1779</v>
      </c>
    </row>
    <row r="320" spans="1:14" ht="15" thickBot="1" x14ac:dyDescent="0.35">
      <c r="A320" s="421"/>
      <c r="B320" s="412" t="s">
        <v>433</v>
      </c>
      <c r="C320" s="11" t="s">
        <v>2098</v>
      </c>
      <c r="D320" s="11">
        <v>100</v>
      </c>
      <c r="E320" s="65">
        <v>528</v>
      </c>
      <c r="F320" s="130">
        <v>50</v>
      </c>
      <c r="G320" s="14">
        <v>60</v>
      </c>
      <c r="H320" s="11">
        <v>453</v>
      </c>
      <c r="I320" s="11">
        <v>1116</v>
      </c>
      <c r="J320" s="11">
        <v>2.46</v>
      </c>
      <c r="K320" s="82"/>
      <c r="L320" s="11" t="s">
        <v>47</v>
      </c>
      <c r="M320" s="11">
        <v>50000</v>
      </c>
      <c r="N320" s="4" t="s">
        <v>1779</v>
      </c>
    </row>
    <row r="321" spans="1:14" x14ac:dyDescent="0.3">
      <c r="A321" s="429" t="s">
        <v>430</v>
      </c>
      <c r="B321" s="406" t="s">
        <v>432</v>
      </c>
      <c r="C321" s="11" t="s">
        <v>2098</v>
      </c>
      <c r="D321" s="11">
        <v>100</v>
      </c>
      <c r="E321" s="65">
        <v>528</v>
      </c>
      <c r="F321" s="130">
        <v>50</v>
      </c>
      <c r="G321" s="14">
        <v>60</v>
      </c>
      <c r="H321" s="11">
        <v>606</v>
      </c>
      <c r="I321" s="11">
        <v>1620</v>
      </c>
      <c r="J321" s="11">
        <v>2.7</v>
      </c>
      <c r="K321" s="82"/>
      <c r="L321" s="11" t="s">
        <v>47</v>
      </c>
      <c r="M321" s="11">
        <v>50000</v>
      </c>
      <c r="N321" s="4" t="s">
        <v>1778</v>
      </c>
    </row>
    <row r="322" spans="1:14" ht="15" thickBot="1" x14ac:dyDescent="0.35">
      <c r="A322" s="429"/>
      <c r="B322" s="410" t="s">
        <v>432</v>
      </c>
      <c r="C322" s="11" t="s">
        <v>2098</v>
      </c>
      <c r="D322" s="11">
        <v>100</v>
      </c>
      <c r="E322" s="65">
        <v>528</v>
      </c>
      <c r="F322" s="130">
        <v>50</v>
      </c>
      <c r="G322" s="14">
        <v>60</v>
      </c>
      <c r="H322" s="13">
        <v>303</v>
      </c>
      <c r="I322" s="13">
        <v>879</v>
      </c>
      <c r="J322" s="13">
        <v>2.9</v>
      </c>
      <c r="K322" s="82"/>
      <c r="L322" s="11" t="s">
        <v>47</v>
      </c>
      <c r="M322" s="11">
        <v>50000</v>
      </c>
      <c r="N322" s="4" t="s">
        <v>1778</v>
      </c>
    </row>
    <row r="323" spans="1:14" x14ac:dyDescent="0.3">
      <c r="A323" s="421" t="s">
        <v>448</v>
      </c>
      <c r="B323" s="406" t="s">
        <v>442</v>
      </c>
      <c r="C323" s="11" t="s">
        <v>446</v>
      </c>
      <c r="D323" s="11">
        <v>120</v>
      </c>
      <c r="E323" s="65">
        <v>277</v>
      </c>
      <c r="F323" s="130">
        <v>50</v>
      </c>
      <c r="G323" s="14">
        <v>60</v>
      </c>
      <c r="H323" s="11">
        <v>18</v>
      </c>
      <c r="I323" s="11">
        <v>47</v>
      </c>
      <c r="J323" s="11">
        <v>2.7</v>
      </c>
      <c r="K323" s="82"/>
      <c r="L323" s="11" t="s">
        <v>47</v>
      </c>
      <c r="M323" s="11">
        <v>50000</v>
      </c>
      <c r="N323" s="4" t="s">
        <v>1779</v>
      </c>
    </row>
    <row r="324" spans="1:14" x14ac:dyDescent="0.3">
      <c r="A324" s="421"/>
      <c r="B324" s="409" t="s">
        <v>441</v>
      </c>
      <c r="C324" s="11" t="s">
        <v>446</v>
      </c>
      <c r="D324" s="13">
        <v>120</v>
      </c>
      <c r="E324" s="65">
        <v>277</v>
      </c>
      <c r="F324" s="130">
        <v>50</v>
      </c>
      <c r="G324" s="14">
        <v>60</v>
      </c>
      <c r="H324" s="13">
        <v>44</v>
      </c>
      <c r="I324" s="13">
        <v>92</v>
      </c>
      <c r="J324" s="13">
        <v>2.1</v>
      </c>
      <c r="K324" s="82"/>
      <c r="L324" s="13" t="s">
        <v>47</v>
      </c>
      <c r="M324" s="11">
        <v>50000</v>
      </c>
      <c r="N324" s="4" t="s">
        <v>1779</v>
      </c>
    </row>
    <row r="325" spans="1:14" x14ac:dyDescent="0.3">
      <c r="A325" s="421"/>
      <c r="B325" s="409" t="s">
        <v>440</v>
      </c>
      <c r="C325" s="11" t="s">
        <v>446</v>
      </c>
      <c r="D325" s="13">
        <v>120</v>
      </c>
      <c r="E325" s="65">
        <v>277</v>
      </c>
      <c r="F325" s="130">
        <v>50</v>
      </c>
      <c r="G325" s="14">
        <v>60</v>
      </c>
      <c r="H325" s="11">
        <v>32</v>
      </c>
      <c r="I325" s="11">
        <v>85</v>
      </c>
      <c r="J325" s="11">
        <v>2.7</v>
      </c>
      <c r="K325" s="82"/>
      <c r="L325" s="13" t="s">
        <v>47</v>
      </c>
      <c r="M325" s="11">
        <v>50000</v>
      </c>
      <c r="N325" s="4" t="s">
        <v>1779</v>
      </c>
    </row>
    <row r="326" spans="1:14" x14ac:dyDescent="0.3">
      <c r="A326" s="420"/>
      <c r="B326" s="409" t="s">
        <v>439</v>
      </c>
      <c r="C326" s="11" t="s">
        <v>446</v>
      </c>
      <c r="D326" s="13">
        <v>120</v>
      </c>
      <c r="E326" s="65">
        <v>277</v>
      </c>
      <c r="F326" s="130">
        <v>50</v>
      </c>
      <c r="G326" s="14">
        <v>60</v>
      </c>
      <c r="H326" s="11">
        <v>79</v>
      </c>
      <c r="I326" s="11">
        <v>166</v>
      </c>
      <c r="J326" s="11">
        <v>2.1</v>
      </c>
      <c r="K326" s="82"/>
      <c r="L326" s="13" t="s">
        <v>47</v>
      </c>
      <c r="M326" s="11">
        <v>50000</v>
      </c>
      <c r="N326" s="4" t="s">
        <v>1779</v>
      </c>
    </row>
    <row r="327" spans="1:14" x14ac:dyDescent="0.3">
      <c r="A327" s="420"/>
      <c r="B327" s="409" t="s">
        <v>445</v>
      </c>
      <c r="C327" s="11" t="s">
        <v>447</v>
      </c>
      <c r="D327" s="13">
        <v>120</v>
      </c>
      <c r="E327" s="65">
        <v>277</v>
      </c>
      <c r="F327" s="130">
        <v>50</v>
      </c>
      <c r="G327" s="14">
        <v>60</v>
      </c>
      <c r="H327" s="11">
        <v>23</v>
      </c>
      <c r="I327" s="11">
        <v>63</v>
      </c>
      <c r="J327" s="11">
        <v>2.7</v>
      </c>
      <c r="K327" s="82"/>
      <c r="L327" s="13" t="s">
        <v>47</v>
      </c>
      <c r="M327" s="11">
        <v>50000</v>
      </c>
      <c r="N327" s="4" t="s">
        <v>1779</v>
      </c>
    </row>
    <row r="328" spans="1:14" x14ac:dyDescent="0.3">
      <c r="A328" s="421"/>
      <c r="B328" s="409" t="s">
        <v>444</v>
      </c>
      <c r="C328" s="11" t="s">
        <v>447</v>
      </c>
      <c r="D328" s="13">
        <v>120</v>
      </c>
      <c r="E328" s="65">
        <v>277</v>
      </c>
      <c r="F328" s="130">
        <v>50</v>
      </c>
      <c r="G328" s="14">
        <v>60</v>
      </c>
      <c r="H328" s="11">
        <v>58</v>
      </c>
      <c r="I328" s="11">
        <v>123</v>
      </c>
      <c r="J328" s="11">
        <v>2.1</v>
      </c>
      <c r="K328" s="82"/>
      <c r="L328" s="11" t="s">
        <v>47</v>
      </c>
      <c r="M328" s="11">
        <v>50000</v>
      </c>
      <c r="N328" s="4" t="s">
        <v>1779</v>
      </c>
    </row>
    <row r="329" spans="1:14" x14ac:dyDescent="0.3">
      <c r="A329" s="421"/>
      <c r="B329" s="409" t="s">
        <v>438</v>
      </c>
      <c r="C329" s="11" t="s">
        <v>447</v>
      </c>
      <c r="D329" s="13">
        <v>120</v>
      </c>
      <c r="E329" s="65">
        <v>277</v>
      </c>
      <c r="F329" s="130">
        <v>50</v>
      </c>
      <c r="G329" s="14">
        <v>60</v>
      </c>
      <c r="H329" s="11">
        <v>42</v>
      </c>
      <c r="I329" s="11">
        <v>113</v>
      </c>
      <c r="J329" s="11">
        <v>2.7</v>
      </c>
      <c r="K329" s="82"/>
      <c r="L329" s="11" t="s">
        <v>47</v>
      </c>
      <c r="M329" s="11">
        <v>50000</v>
      </c>
      <c r="N329" s="4" t="s">
        <v>1779</v>
      </c>
    </row>
    <row r="330" spans="1:14" ht="15" thickBot="1" x14ac:dyDescent="0.35">
      <c r="A330" s="429"/>
      <c r="B330" s="412" t="s">
        <v>443</v>
      </c>
      <c r="C330" s="13" t="s">
        <v>447</v>
      </c>
      <c r="D330" s="13">
        <v>120</v>
      </c>
      <c r="E330" s="84">
        <v>277</v>
      </c>
      <c r="F330" s="135">
        <v>50</v>
      </c>
      <c r="G330" s="26">
        <v>60</v>
      </c>
      <c r="H330" s="13">
        <v>105</v>
      </c>
      <c r="I330" s="13">
        <v>221</v>
      </c>
      <c r="J330" s="13">
        <v>2.1</v>
      </c>
      <c r="K330" s="86"/>
      <c r="L330" s="13" t="s">
        <v>47</v>
      </c>
      <c r="M330" s="13">
        <v>50000</v>
      </c>
      <c r="N330" s="8" t="s">
        <v>1779</v>
      </c>
    </row>
    <row r="331" spans="1:14" ht="18.600000000000001" thickBot="1" x14ac:dyDescent="0.4">
      <c r="A331" s="56" t="s">
        <v>451</v>
      </c>
      <c r="B331" s="15"/>
      <c r="C331" s="27"/>
      <c r="D331" s="27"/>
      <c r="E331" s="27"/>
      <c r="F331" s="127"/>
      <c r="G331" s="27"/>
      <c r="H331" s="27"/>
      <c r="I331" s="27"/>
      <c r="J331" s="27"/>
      <c r="K331" s="27"/>
      <c r="L331" s="27"/>
      <c r="M331" s="27"/>
      <c r="N331" s="16"/>
    </row>
    <row r="332" spans="1:14" x14ac:dyDescent="0.3">
      <c r="A332" s="428" t="s">
        <v>466</v>
      </c>
      <c r="B332" s="413" t="s">
        <v>1166</v>
      </c>
      <c r="C332" s="102" t="s">
        <v>2099</v>
      </c>
      <c r="D332" s="85">
        <v>100</v>
      </c>
      <c r="E332" s="85">
        <v>240</v>
      </c>
      <c r="F332" s="125">
        <v>50</v>
      </c>
      <c r="G332" s="85">
        <v>60</v>
      </c>
      <c r="H332" s="85">
        <v>60</v>
      </c>
      <c r="I332" s="92" t="s">
        <v>559</v>
      </c>
      <c r="J332" s="92"/>
      <c r="K332" s="102">
        <v>177.25</v>
      </c>
      <c r="L332" s="85" t="s">
        <v>47</v>
      </c>
      <c r="M332" s="85">
        <v>85000</v>
      </c>
      <c r="N332" s="68" t="s">
        <v>1781</v>
      </c>
    </row>
    <row r="333" spans="1:14" x14ac:dyDescent="0.3">
      <c r="A333" s="424" t="s">
        <v>467</v>
      </c>
      <c r="B333" s="344" t="s">
        <v>452</v>
      </c>
      <c r="C333" s="96" t="s">
        <v>453</v>
      </c>
      <c r="D333" s="65">
        <v>240</v>
      </c>
      <c r="E333" s="82"/>
      <c r="F333" s="124">
        <v>50</v>
      </c>
      <c r="G333" s="82"/>
      <c r="H333" s="65">
        <v>150</v>
      </c>
      <c r="I333" s="65">
        <v>486</v>
      </c>
      <c r="J333" s="82"/>
      <c r="K333" s="96">
        <v>564.79999999999995</v>
      </c>
      <c r="L333" s="65" t="s">
        <v>47</v>
      </c>
      <c r="M333" s="65">
        <v>85000</v>
      </c>
      <c r="N333" s="66" t="s">
        <v>1782</v>
      </c>
    </row>
    <row r="334" spans="1:14" x14ac:dyDescent="0.3">
      <c r="A334" s="421"/>
      <c r="B334" s="344" t="s">
        <v>454</v>
      </c>
      <c r="C334" s="65" t="s">
        <v>453</v>
      </c>
      <c r="D334" s="65">
        <v>240</v>
      </c>
      <c r="E334" s="82"/>
      <c r="F334" s="124">
        <v>50</v>
      </c>
      <c r="G334" s="82"/>
      <c r="H334" s="65">
        <v>300</v>
      </c>
      <c r="I334" s="65">
        <v>947</v>
      </c>
      <c r="J334" s="82"/>
      <c r="K334" s="96">
        <v>709.95</v>
      </c>
      <c r="L334" s="65" t="s">
        <v>47</v>
      </c>
      <c r="M334" s="65">
        <v>85000</v>
      </c>
      <c r="N334" s="66" t="s">
        <v>1783</v>
      </c>
    </row>
    <row r="335" spans="1:14" x14ac:dyDescent="0.3">
      <c r="A335" s="421"/>
      <c r="B335" s="344" t="s">
        <v>455</v>
      </c>
      <c r="C335" s="65" t="s">
        <v>453</v>
      </c>
      <c r="D335" s="65">
        <v>240</v>
      </c>
      <c r="E335" s="82"/>
      <c r="F335" s="124">
        <v>50</v>
      </c>
      <c r="G335" s="82"/>
      <c r="H335" s="65">
        <v>600</v>
      </c>
      <c r="I335" s="65">
        <v>1947</v>
      </c>
      <c r="J335" s="82"/>
      <c r="K335" s="96">
        <v>1158.1300000000001</v>
      </c>
      <c r="L335" s="65" t="s">
        <v>47</v>
      </c>
      <c r="M335" s="65">
        <v>85000</v>
      </c>
      <c r="N335" s="66" t="s">
        <v>1784</v>
      </c>
    </row>
    <row r="336" spans="1:14" x14ac:dyDescent="0.3">
      <c r="A336" s="421"/>
      <c r="B336" s="344" t="s">
        <v>456</v>
      </c>
      <c r="C336" s="65" t="s">
        <v>453</v>
      </c>
      <c r="D336" s="65">
        <v>24</v>
      </c>
      <c r="E336" s="82"/>
      <c r="F336" s="128"/>
      <c r="G336" s="82"/>
      <c r="H336" s="65">
        <v>30</v>
      </c>
      <c r="I336" s="82"/>
      <c r="J336" s="82"/>
      <c r="K336" s="96">
        <v>81.760000000000005</v>
      </c>
      <c r="L336" s="96" t="s">
        <v>178</v>
      </c>
      <c r="M336" s="65">
        <v>85000</v>
      </c>
      <c r="N336" s="66" t="s">
        <v>1785</v>
      </c>
    </row>
    <row r="337" spans="1:14" x14ac:dyDescent="0.3">
      <c r="A337" s="421"/>
      <c r="B337" s="344" t="s">
        <v>457</v>
      </c>
      <c r="C337" s="65" t="s">
        <v>453</v>
      </c>
      <c r="D337" s="65">
        <v>24</v>
      </c>
      <c r="E337" s="82"/>
      <c r="F337" s="128"/>
      <c r="G337" s="82"/>
      <c r="H337" s="65">
        <v>50</v>
      </c>
      <c r="I337" s="82"/>
      <c r="J337" s="82"/>
      <c r="K337" s="96">
        <v>82.45</v>
      </c>
      <c r="L337" s="65" t="s">
        <v>178</v>
      </c>
      <c r="M337" s="65">
        <v>85000</v>
      </c>
      <c r="N337" s="66" t="s">
        <v>1786</v>
      </c>
    </row>
    <row r="338" spans="1:14" x14ac:dyDescent="0.3">
      <c r="A338" s="421"/>
      <c r="B338" s="344" t="s">
        <v>458</v>
      </c>
      <c r="C338" s="65" t="s">
        <v>453</v>
      </c>
      <c r="D338" s="65">
        <v>24</v>
      </c>
      <c r="E338" s="82"/>
      <c r="F338" s="128"/>
      <c r="G338" s="82"/>
      <c r="H338" s="65">
        <v>40</v>
      </c>
      <c r="I338" s="82"/>
      <c r="J338" s="82"/>
      <c r="K338" s="96">
        <v>75.55</v>
      </c>
      <c r="L338" s="65" t="s">
        <v>178</v>
      </c>
      <c r="M338" s="65">
        <v>85000</v>
      </c>
      <c r="N338" s="66" t="s">
        <v>1787</v>
      </c>
    </row>
    <row r="339" spans="1:14" x14ac:dyDescent="0.3">
      <c r="A339" s="421"/>
      <c r="B339" s="344" t="s">
        <v>459</v>
      </c>
      <c r="C339" s="65" t="s">
        <v>453</v>
      </c>
      <c r="D339" s="65">
        <v>24</v>
      </c>
      <c r="E339" s="82"/>
      <c r="F339" s="128"/>
      <c r="G339" s="82"/>
      <c r="H339" s="65">
        <v>30</v>
      </c>
      <c r="I339" s="82"/>
      <c r="J339" s="82"/>
      <c r="K339" s="96">
        <v>61.65</v>
      </c>
      <c r="L339" s="65" t="s">
        <v>178</v>
      </c>
      <c r="M339" s="65">
        <v>85000</v>
      </c>
      <c r="N339" s="66" t="s">
        <v>1788</v>
      </c>
    </row>
    <row r="340" spans="1:14" x14ac:dyDescent="0.3">
      <c r="A340" s="421"/>
      <c r="B340" s="344" t="s">
        <v>461</v>
      </c>
      <c r="C340" s="65" t="s">
        <v>453</v>
      </c>
      <c r="D340" s="65">
        <v>24</v>
      </c>
      <c r="E340" s="82"/>
      <c r="F340" s="128"/>
      <c r="G340" s="82"/>
      <c r="H340" s="65">
        <v>50</v>
      </c>
      <c r="I340" s="82"/>
      <c r="J340" s="82"/>
      <c r="K340" s="96">
        <v>47.84</v>
      </c>
      <c r="L340" s="65" t="s">
        <v>178</v>
      </c>
      <c r="M340" s="65">
        <v>85000</v>
      </c>
      <c r="N340" s="66" t="s">
        <v>1789</v>
      </c>
    </row>
    <row r="341" spans="1:14" x14ac:dyDescent="0.3">
      <c r="A341" s="421"/>
      <c r="B341" s="344" t="s">
        <v>462</v>
      </c>
      <c r="C341" s="65" t="s">
        <v>453</v>
      </c>
      <c r="D341" s="65">
        <v>24</v>
      </c>
      <c r="E341" s="82"/>
      <c r="F341" s="128"/>
      <c r="G341" s="82"/>
      <c r="H341" s="65">
        <v>40</v>
      </c>
      <c r="I341" s="82"/>
      <c r="J341" s="82"/>
      <c r="K341" s="96">
        <v>37.03</v>
      </c>
      <c r="L341" s="65" t="s">
        <v>178</v>
      </c>
      <c r="M341" s="65">
        <v>85000</v>
      </c>
      <c r="N341" s="66" t="s">
        <v>1790</v>
      </c>
    </row>
    <row r="342" spans="1:14" x14ac:dyDescent="0.3">
      <c r="A342" s="421"/>
      <c r="B342" s="344" t="s">
        <v>463</v>
      </c>
      <c r="C342" s="65" t="s">
        <v>453</v>
      </c>
      <c r="D342" s="65">
        <v>24</v>
      </c>
      <c r="E342" s="82"/>
      <c r="F342" s="128"/>
      <c r="G342" s="82"/>
      <c r="H342" s="65">
        <v>40</v>
      </c>
      <c r="I342" s="82"/>
      <c r="J342" s="82"/>
      <c r="K342" s="96">
        <v>64.92</v>
      </c>
      <c r="L342" s="65" t="s">
        <v>178</v>
      </c>
      <c r="M342" s="65">
        <v>60000</v>
      </c>
      <c r="N342" s="66" t="s">
        <v>1791</v>
      </c>
    </row>
    <row r="343" spans="1:14" x14ac:dyDescent="0.3">
      <c r="A343" s="421"/>
      <c r="B343" s="344" t="s">
        <v>464</v>
      </c>
      <c r="C343" s="65" t="s">
        <v>453</v>
      </c>
      <c r="D343" s="65">
        <v>24</v>
      </c>
      <c r="E343" s="82"/>
      <c r="F343" s="128"/>
      <c r="G343" s="82"/>
      <c r="H343" s="65">
        <v>30</v>
      </c>
      <c r="I343" s="82"/>
      <c r="J343" s="82"/>
      <c r="K343" s="96">
        <v>66.06</v>
      </c>
      <c r="L343" s="65" t="s">
        <v>178</v>
      </c>
      <c r="M343" s="65">
        <v>60000</v>
      </c>
      <c r="N343" s="66" t="s">
        <v>1792</v>
      </c>
    </row>
    <row r="344" spans="1:14" ht="15" thickBot="1" x14ac:dyDescent="0.35">
      <c r="A344" s="429"/>
      <c r="B344" s="415" t="s">
        <v>465</v>
      </c>
      <c r="C344" s="84" t="s">
        <v>453</v>
      </c>
      <c r="D344" s="84">
        <v>24</v>
      </c>
      <c r="E344" s="86"/>
      <c r="F344" s="134"/>
      <c r="G344" s="86"/>
      <c r="H344" s="84">
        <v>20</v>
      </c>
      <c r="I344" s="86"/>
      <c r="J344" s="86"/>
      <c r="K344" s="97">
        <v>51.73</v>
      </c>
      <c r="L344" s="84" t="s">
        <v>178</v>
      </c>
      <c r="M344" s="84">
        <v>60000</v>
      </c>
      <c r="N344" s="76" t="s">
        <v>1793</v>
      </c>
    </row>
    <row r="345" spans="1:14" ht="18.600000000000001" thickBot="1" x14ac:dyDescent="0.4">
      <c r="A345" s="56" t="s">
        <v>468</v>
      </c>
      <c r="B345" s="15"/>
      <c r="C345" s="27"/>
      <c r="D345" s="27"/>
      <c r="E345" s="27"/>
      <c r="F345" s="127"/>
      <c r="G345" s="27"/>
      <c r="H345" s="27"/>
      <c r="I345" s="27"/>
      <c r="J345" s="27"/>
      <c r="K345" s="27"/>
      <c r="L345" s="27"/>
      <c r="M345" s="27"/>
      <c r="N345" s="16"/>
    </row>
    <row r="346" spans="1:14" x14ac:dyDescent="0.3">
      <c r="A346" s="428" t="s">
        <v>502</v>
      </c>
      <c r="B346" s="413" t="s">
        <v>469</v>
      </c>
      <c r="C346" s="85" t="s">
        <v>82</v>
      </c>
      <c r="D346" s="85">
        <v>120</v>
      </c>
      <c r="E346" s="85">
        <v>277</v>
      </c>
      <c r="F346" s="133"/>
      <c r="G346" s="92"/>
      <c r="H346" s="85">
        <v>110</v>
      </c>
      <c r="I346" s="85">
        <v>299.8</v>
      </c>
      <c r="J346" s="85">
        <v>2.74</v>
      </c>
      <c r="K346" s="92"/>
      <c r="L346" s="92"/>
      <c r="M346" s="92"/>
      <c r="N346" s="61" t="s">
        <v>470</v>
      </c>
    </row>
    <row r="347" spans="1:14" x14ac:dyDescent="0.3">
      <c r="A347" s="35" t="s">
        <v>503</v>
      </c>
      <c r="B347" s="344" t="s">
        <v>471</v>
      </c>
      <c r="C347" s="65" t="s">
        <v>82</v>
      </c>
      <c r="D347" s="65">
        <v>120</v>
      </c>
      <c r="E347" s="65">
        <v>277</v>
      </c>
      <c r="F347" s="128"/>
      <c r="G347" s="82"/>
      <c r="H347" s="65">
        <v>110</v>
      </c>
      <c r="I347" s="65">
        <v>253.5</v>
      </c>
      <c r="J347" s="65">
        <v>2.34</v>
      </c>
      <c r="K347" s="82"/>
      <c r="L347" s="82"/>
      <c r="M347" s="82"/>
      <c r="N347" s="57" t="s">
        <v>472</v>
      </c>
    </row>
    <row r="348" spans="1:14" x14ac:dyDescent="0.3">
      <c r="A348" s="421"/>
      <c r="B348" s="344" t="s">
        <v>473</v>
      </c>
      <c r="C348" s="65" t="s">
        <v>82</v>
      </c>
      <c r="D348" s="65">
        <v>120</v>
      </c>
      <c r="E348" s="65">
        <v>277</v>
      </c>
      <c r="F348" s="128"/>
      <c r="G348" s="82"/>
      <c r="H348" s="65">
        <v>110</v>
      </c>
      <c r="I348" s="65">
        <v>242.3</v>
      </c>
      <c r="J348" s="65">
        <v>2.2400000000000002</v>
      </c>
      <c r="K348" s="82"/>
      <c r="L348" s="82"/>
      <c r="M348" s="82"/>
      <c r="N348" s="57" t="s">
        <v>474</v>
      </c>
    </row>
    <row r="349" spans="1:14" x14ac:dyDescent="0.3">
      <c r="A349" s="421"/>
      <c r="B349" s="344" t="s">
        <v>475</v>
      </c>
      <c r="C349" s="65" t="s">
        <v>82</v>
      </c>
      <c r="D349" s="65">
        <v>120</v>
      </c>
      <c r="E349" s="65">
        <v>277</v>
      </c>
      <c r="F349" s="128"/>
      <c r="G349" s="82"/>
      <c r="H349" s="65">
        <v>110</v>
      </c>
      <c r="I349" s="65">
        <v>231.5</v>
      </c>
      <c r="J349" s="65">
        <v>2.14</v>
      </c>
      <c r="K349" s="82"/>
      <c r="L349" s="82"/>
      <c r="M349" s="82"/>
      <c r="N349" s="57" t="s">
        <v>476</v>
      </c>
    </row>
    <row r="350" spans="1:14" x14ac:dyDescent="0.3">
      <c r="A350" s="421"/>
      <c r="B350" s="414" t="s">
        <v>1181</v>
      </c>
      <c r="C350" s="65" t="s">
        <v>82</v>
      </c>
      <c r="D350" s="65">
        <v>120</v>
      </c>
      <c r="E350" s="65">
        <v>277</v>
      </c>
      <c r="F350" s="128"/>
      <c r="G350" s="82"/>
      <c r="H350" s="65">
        <v>50</v>
      </c>
      <c r="I350" s="82"/>
      <c r="J350" s="82"/>
      <c r="K350" s="82"/>
      <c r="L350" s="82"/>
      <c r="M350" s="82"/>
      <c r="N350" s="66" t="s">
        <v>1182</v>
      </c>
    </row>
    <row r="351" spans="1:14" x14ac:dyDescent="0.3">
      <c r="A351" s="421"/>
      <c r="B351" s="344" t="s">
        <v>478</v>
      </c>
      <c r="C351" s="65" t="s">
        <v>477</v>
      </c>
      <c r="D351" s="65">
        <v>120</v>
      </c>
      <c r="E351" s="65">
        <v>277</v>
      </c>
      <c r="F351" s="124">
        <v>50</v>
      </c>
      <c r="G351" s="65">
        <v>60</v>
      </c>
      <c r="H351" s="65">
        <v>220</v>
      </c>
      <c r="I351" s="65">
        <v>600</v>
      </c>
      <c r="J351" s="82"/>
      <c r="K351" s="82"/>
      <c r="L351" s="82"/>
      <c r="M351" s="82"/>
      <c r="N351" s="66" t="s">
        <v>1183</v>
      </c>
    </row>
    <row r="352" spans="1:14" x14ac:dyDescent="0.3">
      <c r="A352" s="421"/>
      <c r="B352" s="344" t="s">
        <v>479</v>
      </c>
      <c r="C352" s="65" t="s">
        <v>306</v>
      </c>
      <c r="D352" s="65">
        <v>120</v>
      </c>
      <c r="E352" s="65">
        <v>277</v>
      </c>
      <c r="F352" s="124">
        <v>50</v>
      </c>
      <c r="G352" s="65">
        <v>60</v>
      </c>
      <c r="H352" s="65">
        <v>330</v>
      </c>
      <c r="I352" s="65">
        <v>900</v>
      </c>
      <c r="J352" s="82"/>
      <c r="K352" s="82"/>
      <c r="L352" s="82"/>
      <c r="M352" s="82"/>
      <c r="N352" s="66" t="s">
        <v>1183</v>
      </c>
    </row>
    <row r="353" spans="1:14" x14ac:dyDescent="0.3">
      <c r="A353" s="421"/>
      <c r="B353" s="344" t="s">
        <v>480</v>
      </c>
      <c r="C353" s="65" t="s">
        <v>314</v>
      </c>
      <c r="D353" s="65">
        <v>120</v>
      </c>
      <c r="E353" s="65">
        <v>277</v>
      </c>
      <c r="F353" s="124">
        <v>50</v>
      </c>
      <c r="G353" s="65">
        <v>60</v>
      </c>
      <c r="H353" s="65">
        <v>440</v>
      </c>
      <c r="I353" s="65">
        <v>1200</v>
      </c>
      <c r="J353" s="82"/>
      <c r="K353" s="82"/>
      <c r="L353" s="82"/>
      <c r="M353" s="82"/>
      <c r="N353" s="66" t="s">
        <v>1183</v>
      </c>
    </row>
    <row r="354" spans="1:14" x14ac:dyDescent="0.3">
      <c r="A354" s="421"/>
      <c r="B354" s="344" t="s">
        <v>481</v>
      </c>
      <c r="C354" s="65" t="s">
        <v>314</v>
      </c>
      <c r="D354" s="65">
        <v>120</v>
      </c>
      <c r="E354" s="65">
        <v>277</v>
      </c>
      <c r="F354" s="124">
        <v>50</v>
      </c>
      <c r="G354" s="65">
        <v>60</v>
      </c>
      <c r="H354" s="65">
        <v>440</v>
      </c>
      <c r="I354" s="65">
        <v>1200</v>
      </c>
      <c r="J354" s="82"/>
      <c r="K354" s="82"/>
      <c r="L354" s="82"/>
      <c r="M354" s="82"/>
      <c r="N354" s="66" t="s">
        <v>1183</v>
      </c>
    </row>
    <row r="355" spans="1:14" x14ac:dyDescent="0.3">
      <c r="A355" s="421"/>
      <c r="B355" s="344" t="s">
        <v>482</v>
      </c>
      <c r="C355" s="65" t="s">
        <v>305</v>
      </c>
      <c r="D355" s="65">
        <v>120</v>
      </c>
      <c r="E355" s="65">
        <v>277</v>
      </c>
      <c r="F355" s="124">
        <v>50</v>
      </c>
      <c r="G355" s="65">
        <v>60</v>
      </c>
      <c r="H355" s="65">
        <v>550</v>
      </c>
      <c r="I355" s="65">
        <v>1500</v>
      </c>
      <c r="J355" s="82"/>
      <c r="K355" s="82"/>
      <c r="L355" s="82"/>
      <c r="M355" s="82"/>
      <c r="N355" s="66" t="s">
        <v>1183</v>
      </c>
    </row>
    <row r="356" spans="1:14" x14ac:dyDescent="0.3">
      <c r="A356" s="421"/>
      <c r="B356" s="344" t="s">
        <v>483</v>
      </c>
      <c r="C356" s="65" t="s">
        <v>309</v>
      </c>
      <c r="D356" s="65">
        <v>120</v>
      </c>
      <c r="E356" s="65">
        <v>277</v>
      </c>
      <c r="F356" s="124">
        <v>50</v>
      </c>
      <c r="G356" s="65">
        <v>60</v>
      </c>
      <c r="H356" s="65">
        <v>660</v>
      </c>
      <c r="I356" s="65">
        <v>1800</v>
      </c>
      <c r="J356" s="82"/>
      <c r="K356" s="82"/>
      <c r="L356" s="82"/>
      <c r="M356" s="82"/>
      <c r="N356" s="66" t="s">
        <v>1183</v>
      </c>
    </row>
    <row r="357" spans="1:14" x14ac:dyDescent="0.3">
      <c r="A357" s="429"/>
      <c r="B357" s="344" t="s">
        <v>484</v>
      </c>
      <c r="C357" s="65" t="s">
        <v>304</v>
      </c>
      <c r="D357" s="65">
        <v>120</v>
      </c>
      <c r="E357" s="65">
        <v>277</v>
      </c>
      <c r="F357" s="124">
        <v>50</v>
      </c>
      <c r="G357" s="65">
        <v>60</v>
      </c>
      <c r="H357" s="65">
        <v>770</v>
      </c>
      <c r="I357" s="65">
        <v>2100</v>
      </c>
      <c r="J357" s="82"/>
      <c r="K357" s="82"/>
      <c r="L357" s="82"/>
      <c r="M357" s="82"/>
      <c r="N357" s="66" t="s">
        <v>1183</v>
      </c>
    </row>
    <row r="358" spans="1:14" x14ac:dyDescent="0.3">
      <c r="A358" s="421"/>
      <c r="B358" s="344" t="s">
        <v>485</v>
      </c>
      <c r="C358" s="65" t="s">
        <v>308</v>
      </c>
      <c r="D358" s="65">
        <v>120</v>
      </c>
      <c r="E358" s="65">
        <v>277</v>
      </c>
      <c r="F358" s="124">
        <v>50</v>
      </c>
      <c r="G358" s="65">
        <v>60</v>
      </c>
      <c r="H358" s="65">
        <v>880</v>
      </c>
      <c r="I358" s="65">
        <v>2400</v>
      </c>
      <c r="J358" s="82"/>
      <c r="K358" s="82"/>
      <c r="L358" s="82"/>
      <c r="M358" s="82"/>
      <c r="N358" s="66" t="s">
        <v>1183</v>
      </c>
    </row>
    <row r="359" spans="1:14" x14ac:dyDescent="0.3">
      <c r="A359" s="421"/>
      <c r="B359" s="344" t="s">
        <v>486</v>
      </c>
      <c r="C359" s="65" t="s">
        <v>308</v>
      </c>
      <c r="D359" s="65">
        <v>120</v>
      </c>
      <c r="E359" s="65">
        <v>277</v>
      </c>
      <c r="F359" s="124">
        <v>50</v>
      </c>
      <c r="G359" s="65">
        <v>60</v>
      </c>
      <c r="H359" s="65">
        <v>880</v>
      </c>
      <c r="I359" s="65">
        <v>2400</v>
      </c>
      <c r="J359" s="82"/>
      <c r="K359" s="82"/>
      <c r="L359" s="82"/>
      <c r="M359" s="82"/>
      <c r="N359" s="66" t="s">
        <v>1183</v>
      </c>
    </row>
    <row r="360" spans="1:14" x14ac:dyDescent="0.3">
      <c r="A360" s="421"/>
      <c r="B360" s="344" t="s">
        <v>487</v>
      </c>
      <c r="C360" s="65" t="s">
        <v>382</v>
      </c>
      <c r="D360" s="65">
        <v>120</v>
      </c>
      <c r="E360" s="65">
        <v>277</v>
      </c>
      <c r="F360" s="124">
        <v>50</v>
      </c>
      <c r="G360" s="65">
        <v>60</v>
      </c>
      <c r="H360" s="65">
        <v>990</v>
      </c>
      <c r="I360" s="65">
        <v>2700</v>
      </c>
      <c r="J360" s="82"/>
      <c r="K360" s="82"/>
      <c r="L360" s="82"/>
      <c r="M360" s="82"/>
      <c r="N360" s="66" t="s">
        <v>1183</v>
      </c>
    </row>
    <row r="361" spans="1:14" x14ac:dyDescent="0.3">
      <c r="A361" s="421"/>
      <c r="B361" s="344" t="s">
        <v>488</v>
      </c>
      <c r="C361" s="65" t="s">
        <v>489</v>
      </c>
      <c r="D361" s="65">
        <v>120</v>
      </c>
      <c r="E361" s="65">
        <v>277</v>
      </c>
      <c r="F361" s="124">
        <v>50</v>
      </c>
      <c r="G361" s="65">
        <v>60</v>
      </c>
      <c r="H361" s="65">
        <v>1100</v>
      </c>
      <c r="I361" s="65">
        <v>3000</v>
      </c>
      <c r="J361" s="82"/>
      <c r="K361" s="82"/>
      <c r="L361" s="82"/>
      <c r="M361" s="82"/>
      <c r="N361" s="66" t="s">
        <v>1183</v>
      </c>
    </row>
    <row r="362" spans="1:14" x14ac:dyDescent="0.3">
      <c r="A362" s="421"/>
      <c r="B362" s="344" t="s">
        <v>490</v>
      </c>
      <c r="C362" s="65" t="s">
        <v>491</v>
      </c>
      <c r="D362" s="65">
        <v>120</v>
      </c>
      <c r="E362" s="65">
        <v>277</v>
      </c>
      <c r="F362" s="124">
        <v>50</v>
      </c>
      <c r="G362" s="65">
        <v>60</v>
      </c>
      <c r="H362" s="65">
        <v>1210</v>
      </c>
      <c r="I362" s="65">
        <v>3300</v>
      </c>
      <c r="J362" s="82"/>
      <c r="K362" s="82"/>
      <c r="L362" s="82"/>
      <c r="M362" s="82"/>
      <c r="N362" s="66" t="s">
        <v>1183</v>
      </c>
    </row>
    <row r="363" spans="1:14" x14ac:dyDescent="0.3">
      <c r="A363" s="421"/>
      <c r="B363" s="344" t="s">
        <v>492</v>
      </c>
      <c r="C363" s="65" t="s">
        <v>493</v>
      </c>
      <c r="D363" s="65">
        <v>120</v>
      </c>
      <c r="E363" s="65">
        <v>277</v>
      </c>
      <c r="F363" s="124">
        <v>50</v>
      </c>
      <c r="G363" s="65">
        <v>60</v>
      </c>
      <c r="H363" s="65">
        <v>1320</v>
      </c>
      <c r="I363" s="65">
        <v>3600</v>
      </c>
      <c r="J363" s="82"/>
      <c r="K363" s="82"/>
      <c r="L363" s="82"/>
      <c r="M363" s="82"/>
      <c r="N363" s="66" t="s">
        <v>1183</v>
      </c>
    </row>
    <row r="364" spans="1:14" x14ac:dyDescent="0.3">
      <c r="A364" s="421"/>
      <c r="B364" s="344" t="s">
        <v>494</v>
      </c>
      <c r="C364" s="65" t="s">
        <v>495</v>
      </c>
      <c r="D364" s="65">
        <v>120</v>
      </c>
      <c r="E364" s="65">
        <v>277</v>
      </c>
      <c r="F364" s="124">
        <v>50</v>
      </c>
      <c r="G364" s="65">
        <v>60</v>
      </c>
      <c r="H364" s="65">
        <v>1430</v>
      </c>
      <c r="I364" s="65">
        <v>3900</v>
      </c>
      <c r="J364" s="82"/>
      <c r="K364" s="82"/>
      <c r="L364" s="82"/>
      <c r="M364" s="82"/>
      <c r="N364" s="66" t="s">
        <v>1183</v>
      </c>
    </row>
    <row r="365" spans="1:14" x14ac:dyDescent="0.3">
      <c r="A365" s="421"/>
      <c r="B365" s="344" t="s">
        <v>496</v>
      </c>
      <c r="C365" s="65" t="s">
        <v>497</v>
      </c>
      <c r="D365" s="65">
        <v>120</v>
      </c>
      <c r="E365" s="65">
        <v>277</v>
      </c>
      <c r="F365" s="124">
        <v>50</v>
      </c>
      <c r="G365" s="65">
        <v>60</v>
      </c>
      <c r="H365" s="65">
        <v>1540</v>
      </c>
      <c r="I365" s="65">
        <v>4200</v>
      </c>
      <c r="J365" s="82"/>
      <c r="K365" s="82"/>
      <c r="L365" s="82"/>
      <c r="M365" s="82"/>
      <c r="N365" s="66" t="s">
        <v>1183</v>
      </c>
    </row>
    <row r="366" spans="1:14" x14ac:dyDescent="0.3">
      <c r="A366" s="421"/>
      <c r="B366" s="344" t="s">
        <v>498</v>
      </c>
      <c r="C366" s="65" t="s">
        <v>499</v>
      </c>
      <c r="D366" s="65">
        <v>120</v>
      </c>
      <c r="E366" s="65">
        <v>277</v>
      </c>
      <c r="F366" s="124">
        <v>50</v>
      </c>
      <c r="G366" s="65">
        <v>60</v>
      </c>
      <c r="H366" s="65">
        <v>1650</v>
      </c>
      <c r="I366" s="65">
        <v>4500</v>
      </c>
      <c r="J366" s="82"/>
      <c r="K366" s="82"/>
      <c r="L366" s="82"/>
      <c r="M366" s="82"/>
      <c r="N366" s="66" t="s">
        <v>1183</v>
      </c>
    </row>
    <row r="367" spans="1:14" ht="15" thickBot="1" x14ac:dyDescent="0.35">
      <c r="A367" s="429"/>
      <c r="B367" s="415" t="s">
        <v>500</v>
      </c>
      <c r="C367" s="84" t="s">
        <v>501</v>
      </c>
      <c r="D367" s="84">
        <v>120</v>
      </c>
      <c r="E367" s="84">
        <v>277</v>
      </c>
      <c r="F367" s="126">
        <v>50</v>
      </c>
      <c r="G367" s="84">
        <v>60</v>
      </c>
      <c r="H367" s="84">
        <v>1760</v>
      </c>
      <c r="I367" s="84">
        <v>4800</v>
      </c>
      <c r="J367" s="86"/>
      <c r="K367" s="86"/>
      <c r="L367" s="86"/>
      <c r="M367" s="86"/>
      <c r="N367" s="76" t="s">
        <v>1183</v>
      </c>
    </row>
    <row r="368" spans="1:14" ht="18.600000000000001" thickBot="1" x14ac:dyDescent="0.4">
      <c r="A368" s="56" t="s">
        <v>1523</v>
      </c>
      <c r="B368" s="15"/>
      <c r="C368" s="27"/>
      <c r="D368" s="27"/>
      <c r="E368" s="27"/>
      <c r="F368" s="127"/>
      <c r="G368" s="27"/>
      <c r="H368" s="27"/>
      <c r="I368" s="27"/>
      <c r="J368" s="27"/>
      <c r="K368" s="27"/>
      <c r="L368" s="27"/>
      <c r="M368" s="27"/>
      <c r="N368" s="16"/>
    </row>
    <row r="369" spans="1:14" x14ac:dyDescent="0.3">
      <c r="A369" s="435" t="s">
        <v>1188</v>
      </c>
      <c r="B369" s="413" t="s">
        <v>504</v>
      </c>
      <c r="C369" s="102" t="s">
        <v>2100</v>
      </c>
      <c r="D369" s="85">
        <v>100</v>
      </c>
      <c r="E369" s="85">
        <v>277</v>
      </c>
      <c r="F369" s="133"/>
      <c r="G369" s="92"/>
      <c r="H369" s="85">
        <v>200</v>
      </c>
      <c r="I369" s="85">
        <v>400</v>
      </c>
      <c r="J369" s="92"/>
      <c r="K369" s="92"/>
      <c r="L369" s="92"/>
      <c r="M369" s="85">
        <v>50000</v>
      </c>
      <c r="N369" s="68" t="s">
        <v>1795</v>
      </c>
    </row>
    <row r="370" spans="1:14" x14ac:dyDescent="0.3">
      <c r="A370" s="35" t="s">
        <v>509</v>
      </c>
      <c r="B370" s="344" t="s">
        <v>506</v>
      </c>
      <c r="C370" s="96" t="s">
        <v>2100</v>
      </c>
      <c r="D370" s="65">
        <v>100</v>
      </c>
      <c r="E370" s="65">
        <v>277</v>
      </c>
      <c r="F370" s="128"/>
      <c r="G370" s="82"/>
      <c r="H370" s="65">
        <v>400</v>
      </c>
      <c r="I370" s="65">
        <v>800</v>
      </c>
      <c r="J370" s="82"/>
      <c r="K370" s="82"/>
      <c r="L370" s="82"/>
      <c r="M370" s="65">
        <v>50000</v>
      </c>
      <c r="N370" s="66" t="s">
        <v>1795</v>
      </c>
    </row>
    <row r="371" spans="1:14" x14ac:dyDescent="0.3">
      <c r="A371" s="421" t="s">
        <v>1184</v>
      </c>
      <c r="B371" s="344" t="s">
        <v>507</v>
      </c>
      <c r="C371" s="96" t="s">
        <v>2100</v>
      </c>
      <c r="D371" s="65">
        <v>100</v>
      </c>
      <c r="E371" s="65">
        <v>277</v>
      </c>
      <c r="F371" s="128"/>
      <c r="G371" s="82"/>
      <c r="H371" s="65">
        <v>600</v>
      </c>
      <c r="I371" s="65">
        <v>1200</v>
      </c>
      <c r="J371" s="82"/>
      <c r="K371" s="82"/>
      <c r="L371" s="82"/>
      <c r="M371" s="65">
        <v>50000</v>
      </c>
      <c r="N371" s="66" t="s">
        <v>1795</v>
      </c>
    </row>
    <row r="372" spans="1:14" x14ac:dyDescent="0.3">
      <c r="A372" s="420" t="s">
        <v>1188</v>
      </c>
      <c r="B372" s="344" t="s">
        <v>508</v>
      </c>
      <c r="C372" s="96" t="s">
        <v>2100</v>
      </c>
      <c r="D372" s="65">
        <v>100</v>
      </c>
      <c r="E372" s="65">
        <v>277</v>
      </c>
      <c r="F372" s="128"/>
      <c r="G372" s="82"/>
      <c r="H372" s="65">
        <v>750</v>
      </c>
      <c r="I372" s="65">
        <v>1400</v>
      </c>
      <c r="J372" s="82"/>
      <c r="K372" s="82"/>
      <c r="L372" s="82"/>
      <c r="M372" s="65">
        <v>50000</v>
      </c>
      <c r="N372" s="66" t="s">
        <v>1795</v>
      </c>
    </row>
    <row r="373" spans="1:14" ht="15" thickBot="1" x14ac:dyDescent="0.35">
      <c r="A373" s="429" t="s">
        <v>1186</v>
      </c>
      <c r="B373" s="1" t="s">
        <v>1185</v>
      </c>
      <c r="C373" s="97" t="s">
        <v>2101</v>
      </c>
      <c r="D373" s="13">
        <v>100</v>
      </c>
      <c r="E373" s="26">
        <v>277</v>
      </c>
      <c r="F373" s="134"/>
      <c r="G373" s="86"/>
      <c r="H373" s="13">
        <v>240</v>
      </c>
      <c r="I373" s="13">
        <v>600</v>
      </c>
      <c r="J373" s="13">
        <v>2.5</v>
      </c>
      <c r="K373" s="13">
        <v>800.38</v>
      </c>
      <c r="L373" s="86"/>
      <c r="M373" s="84">
        <v>50000</v>
      </c>
      <c r="N373" s="8" t="s">
        <v>1794</v>
      </c>
    </row>
    <row r="374" spans="1:14" ht="18.600000000000001" thickBot="1" x14ac:dyDescent="0.4">
      <c r="A374" s="56" t="s">
        <v>510</v>
      </c>
      <c r="B374" s="15"/>
      <c r="C374" s="27"/>
      <c r="D374" s="27"/>
      <c r="E374" s="27"/>
      <c r="F374" s="127"/>
      <c r="G374" s="27"/>
      <c r="H374" s="27"/>
      <c r="I374" s="27"/>
      <c r="J374" s="27"/>
      <c r="K374" s="27"/>
      <c r="L374" s="27"/>
      <c r="M374" s="27"/>
      <c r="N374" s="16"/>
    </row>
    <row r="375" spans="1:14" x14ac:dyDescent="0.3">
      <c r="A375" s="426" t="s">
        <v>1190</v>
      </c>
      <c r="B375" s="10" t="s">
        <v>511</v>
      </c>
      <c r="C375" s="14" t="s">
        <v>98</v>
      </c>
      <c r="D375" s="14">
        <v>200</v>
      </c>
      <c r="E375" s="26">
        <v>480</v>
      </c>
      <c r="F375" s="130">
        <v>50</v>
      </c>
      <c r="G375" s="14">
        <v>60</v>
      </c>
      <c r="H375" s="14">
        <v>1010</v>
      </c>
      <c r="I375" s="14">
        <v>3100</v>
      </c>
      <c r="J375" s="14">
        <v>3.1</v>
      </c>
      <c r="K375" s="92"/>
      <c r="L375" s="14" t="s">
        <v>28</v>
      </c>
      <c r="M375" s="14">
        <v>35000</v>
      </c>
      <c r="N375" s="6" t="s">
        <v>1796</v>
      </c>
    </row>
    <row r="376" spans="1:14" ht="15" thickBot="1" x14ac:dyDescent="0.35">
      <c r="A376" s="429" t="s">
        <v>1191</v>
      </c>
      <c r="B376" s="252" t="s">
        <v>514</v>
      </c>
      <c r="C376" s="13" t="s">
        <v>98</v>
      </c>
      <c r="D376" s="13">
        <v>200</v>
      </c>
      <c r="E376" s="26">
        <v>480</v>
      </c>
      <c r="F376" s="135">
        <v>50</v>
      </c>
      <c r="G376" s="26">
        <v>60</v>
      </c>
      <c r="H376" s="13">
        <v>670</v>
      </c>
      <c r="I376" s="13">
        <v>2080</v>
      </c>
      <c r="J376" s="13">
        <v>3.1</v>
      </c>
      <c r="K376" s="86"/>
      <c r="L376" s="13" t="s">
        <v>28</v>
      </c>
      <c r="M376" s="13">
        <v>35000</v>
      </c>
      <c r="N376" s="114" t="s">
        <v>1796</v>
      </c>
    </row>
    <row r="377" spans="1:14" ht="18.600000000000001" thickBot="1" x14ac:dyDescent="0.4">
      <c r="A377" s="56" t="s">
        <v>515</v>
      </c>
      <c r="B377" s="15"/>
      <c r="C377" s="27"/>
      <c r="D377" s="27"/>
      <c r="E377" s="27"/>
      <c r="F377" s="127"/>
      <c r="G377" s="27"/>
      <c r="H377" s="27"/>
      <c r="I377" s="27" t="s">
        <v>522</v>
      </c>
      <c r="J377" s="27"/>
      <c r="K377" s="27"/>
      <c r="L377" s="27"/>
      <c r="M377" s="27"/>
      <c r="N377" s="16"/>
    </row>
    <row r="378" spans="1:14" x14ac:dyDescent="0.3">
      <c r="A378" s="428" t="s">
        <v>551</v>
      </c>
      <c r="B378" s="413" t="s">
        <v>518</v>
      </c>
      <c r="C378" s="102" t="s">
        <v>2102</v>
      </c>
      <c r="D378" s="85">
        <v>90</v>
      </c>
      <c r="E378" s="85">
        <v>528</v>
      </c>
      <c r="F378" s="125">
        <v>47</v>
      </c>
      <c r="G378" s="85">
        <v>63</v>
      </c>
      <c r="H378" s="85">
        <v>150</v>
      </c>
      <c r="I378" s="85">
        <v>1661</v>
      </c>
      <c r="J378" s="85">
        <v>2.52</v>
      </c>
      <c r="K378" s="85">
        <v>88</v>
      </c>
      <c r="L378" s="85" t="s">
        <v>291</v>
      </c>
      <c r="M378" s="85">
        <v>50000</v>
      </c>
      <c r="N378" s="68" t="s">
        <v>1803</v>
      </c>
    </row>
    <row r="379" spans="1:14" x14ac:dyDescent="0.3">
      <c r="A379" s="433" t="s">
        <v>552</v>
      </c>
      <c r="B379" s="344" t="s">
        <v>519</v>
      </c>
      <c r="C379" s="96" t="s">
        <v>2102</v>
      </c>
      <c r="D379" s="65">
        <v>90</v>
      </c>
      <c r="E379" s="65">
        <v>528</v>
      </c>
      <c r="F379" s="124">
        <v>47</v>
      </c>
      <c r="G379" s="65">
        <v>63</v>
      </c>
      <c r="H379" s="65">
        <v>250</v>
      </c>
      <c r="I379" s="65">
        <v>830</v>
      </c>
      <c r="J379" s="65">
        <v>2.52</v>
      </c>
      <c r="K379" s="65">
        <v>157</v>
      </c>
      <c r="L379" s="65" t="s">
        <v>291</v>
      </c>
      <c r="M379" s="65">
        <v>50000</v>
      </c>
      <c r="N379" s="66" t="s">
        <v>1804</v>
      </c>
    </row>
    <row r="380" spans="1:14" x14ac:dyDescent="0.3">
      <c r="A380" s="434" t="s">
        <v>516</v>
      </c>
      <c r="B380" s="344" t="s">
        <v>520</v>
      </c>
      <c r="C380" s="96" t="s">
        <v>2102</v>
      </c>
      <c r="D380" s="65">
        <v>90</v>
      </c>
      <c r="E380" s="65">
        <v>528</v>
      </c>
      <c r="F380" s="124">
        <v>47</v>
      </c>
      <c r="G380" s="65">
        <v>63</v>
      </c>
      <c r="H380" s="65">
        <v>350</v>
      </c>
      <c r="I380" s="65">
        <v>604</v>
      </c>
      <c r="J380" s="65">
        <v>2.52</v>
      </c>
      <c r="K380" s="65">
        <v>228</v>
      </c>
      <c r="L380" s="65" t="s">
        <v>291</v>
      </c>
      <c r="M380" s="65">
        <v>50000</v>
      </c>
      <c r="N380" s="66" t="s">
        <v>1806</v>
      </c>
    </row>
    <row r="381" spans="1:14" x14ac:dyDescent="0.3">
      <c r="A381" s="434"/>
      <c r="B381" s="344" t="s">
        <v>521</v>
      </c>
      <c r="C381" s="96" t="s">
        <v>2102</v>
      </c>
      <c r="D381" s="65">
        <v>90</v>
      </c>
      <c r="E381" s="65">
        <v>528</v>
      </c>
      <c r="F381" s="124">
        <v>47</v>
      </c>
      <c r="G381" s="65">
        <v>63</v>
      </c>
      <c r="H381" s="65">
        <v>680</v>
      </c>
      <c r="I381" s="65">
        <v>377</v>
      </c>
      <c r="J381" s="65">
        <v>2.52</v>
      </c>
      <c r="K381" s="65">
        <v>353</v>
      </c>
      <c r="L381" s="65" t="s">
        <v>291</v>
      </c>
      <c r="M381" s="65">
        <v>50000</v>
      </c>
      <c r="N381" s="66" t="s">
        <v>1807</v>
      </c>
    </row>
    <row r="382" spans="1:14" x14ac:dyDescent="0.3">
      <c r="A382" s="437" t="s">
        <v>1351</v>
      </c>
      <c r="B382" s="344" t="s">
        <v>523</v>
      </c>
      <c r="C382" s="96" t="s">
        <v>2102</v>
      </c>
      <c r="D382" s="65">
        <v>90</v>
      </c>
      <c r="E382" s="65">
        <v>528</v>
      </c>
      <c r="F382" s="124">
        <v>47</v>
      </c>
      <c r="G382" s="65">
        <v>63</v>
      </c>
      <c r="H382" s="65">
        <v>320</v>
      </c>
      <c r="I382" s="65">
        <v>1661</v>
      </c>
      <c r="J382" s="65">
        <v>2.52</v>
      </c>
      <c r="K382" s="65">
        <v>230</v>
      </c>
      <c r="L382" s="65" t="s">
        <v>291</v>
      </c>
      <c r="M382" s="65">
        <v>50000</v>
      </c>
      <c r="N382" s="66" t="s">
        <v>1808</v>
      </c>
    </row>
    <row r="383" spans="1:14" x14ac:dyDescent="0.3">
      <c r="A383" s="434"/>
      <c r="B383" s="344" t="s">
        <v>524</v>
      </c>
      <c r="C383" s="96" t="s">
        <v>2102</v>
      </c>
      <c r="D383" s="65">
        <v>90</v>
      </c>
      <c r="E383" s="65">
        <v>528</v>
      </c>
      <c r="F383" s="124">
        <v>47</v>
      </c>
      <c r="G383" s="65">
        <v>63</v>
      </c>
      <c r="H383" s="65">
        <v>630</v>
      </c>
      <c r="I383" s="65">
        <v>830</v>
      </c>
      <c r="J383" s="65">
        <v>2.52</v>
      </c>
      <c r="K383" s="65">
        <v>393</v>
      </c>
      <c r="L383" s="65" t="s">
        <v>291</v>
      </c>
      <c r="M383" s="65">
        <v>50000</v>
      </c>
      <c r="N383" s="66" t="s">
        <v>1809</v>
      </c>
    </row>
    <row r="384" spans="1:14" x14ac:dyDescent="0.3">
      <c r="A384" s="434"/>
      <c r="B384" s="344" t="s">
        <v>525</v>
      </c>
      <c r="C384" s="65" t="s">
        <v>168</v>
      </c>
      <c r="D384" s="65">
        <v>90</v>
      </c>
      <c r="E384" s="65">
        <v>260</v>
      </c>
      <c r="F384" s="124">
        <v>50</v>
      </c>
      <c r="G384" s="65">
        <v>60</v>
      </c>
      <c r="H384" s="65">
        <v>100</v>
      </c>
      <c r="I384" s="82" t="s">
        <v>559</v>
      </c>
      <c r="J384" s="82"/>
      <c r="K384" s="65">
        <v>150</v>
      </c>
      <c r="L384" s="65" t="s">
        <v>22</v>
      </c>
      <c r="M384" s="65">
        <v>50000</v>
      </c>
      <c r="N384" s="66" t="s">
        <v>1810</v>
      </c>
    </row>
    <row r="385" spans="1:14" x14ac:dyDescent="0.3">
      <c r="A385" s="434"/>
      <c r="B385" s="344" t="s">
        <v>527</v>
      </c>
      <c r="C385" s="96" t="s">
        <v>2103</v>
      </c>
      <c r="D385" s="65">
        <v>90</v>
      </c>
      <c r="E385" s="65">
        <v>245</v>
      </c>
      <c r="F385" s="124">
        <v>50</v>
      </c>
      <c r="G385" s="65">
        <v>60</v>
      </c>
      <c r="H385" s="65">
        <v>100</v>
      </c>
      <c r="I385" s="82"/>
      <c r="J385" s="82"/>
      <c r="K385" s="65">
        <v>340</v>
      </c>
      <c r="L385" s="65" t="s">
        <v>22</v>
      </c>
      <c r="M385" s="65">
        <v>50000</v>
      </c>
      <c r="N385" s="66" t="s">
        <v>1811</v>
      </c>
    </row>
    <row r="386" spans="1:14" x14ac:dyDescent="0.3">
      <c r="A386" s="434"/>
      <c r="B386" s="344" t="s">
        <v>528</v>
      </c>
      <c r="C386" s="96" t="s">
        <v>2103</v>
      </c>
      <c r="D386" s="65">
        <v>90</v>
      </c>
      <c r="E386" s="65">
        <v>245</v>
      </c>
      <c r="F386" s="124">
        <v>50</v>
      </c>
      <c r="G386" s="65">
        <v>60</v>
      </c>
      <c r="H386" s="65">
        <v>200</v>
      </c>
      <c r="I386" s="82"/>
      <c r="J386" s="82"/>
      <c r="K386" s="65">
        <v>340</v>
      </c>
      <c r="L386" s="65" t="s">
        <v>22</v>
      </c>
      <c r="M386" s="65">
        <v>50000</v>
      </c>
      <c r="N386" s="66" t="s">
        <v>1812</v>
      </c>
    </row>
    <row r="387" spans="1:14" x14ac:dyDescent="0.3">
      <c r="A387" s="434"/>
      <c r="B387" s="344" t="s">
        <v>530</v>
      </c>
      <c r="C387" s="65" t="s">
        <v>517</v>
      </c>
      <c r="D387" s="65">
        <v>90</v>
      </c>
      <c r="E387" s="65">
        <v>245</v>
      </c>
      <c r="F387" s="124">
        <v>50</v>
      </c>
      <c r="G387" s="65">
        <v>60</v>
      </c>
      <c r="H387" s="65">
        <v>50</v>
      </c>
      <c r="I387" s="82"/>
      <c r="J387" s="82"/>
      <c r="K387" s="65">
        <v>250</v>
      </c>
      <c r="L387" s="65" t="s">
        <v>22</v>
      </c>
      <c r="M387" s="65">
        <v>50000</v>
      </c>
      <c r="N387" s="66" t="s">
        <v>1805</v>
      </c>
    </row>
    <row r="388" spans="1:14" x14ac:dyDescent="0.3">
      <c r="A388" s="434"/>
      <c r="B388" s="344" t="s">
        <v>531</v>
      </c>
      <c r="C388" s="65" t="s">
        <v>517</v>
      </c>
      <c r="D388" s="65">
        <v>90</v>
      </c>
      <c r="E388" s="65">
        <v>245</v>
      </c>
      <c r="F388" s="124">
        <v>50</v>
      </c>
      <c r="G388" s="65">
        <v>60</v>
      </c>
      <c r="H388" s="65">
        <v>100</v>
      </c>
      <c r="I388" s="82"/>
      <c r="J388" s="82"/>
      <c r="K388" s="65">
        <v>250</v>
      </c>
      <c r="L388" s="65" t="s">
        <v>22</v>
      </c>
      <c r="M388" s="65">
        <v>50000</v>
      </c>
      <c r="N388" s="66" t="s">
        <v>1805</v>
      </c>
    </row>
    <row r="389" spans="1:14" x14ac:dyDescent="0.3">
      <c r="A389" s="434"/>
      <c r="B389" s="344" t="s">
        <v>533</v>
      </c>
      <c r="C389" s="65" t="s">
        <v>517</v>
      </c>
      <c r="D389" s="65">
        <v>90</v>
      </c>
      <c r="E389" s="65">
        <v>305</v>
      </c>
      <c r="F389" s="124">
        <v>47</v>
      </c>
      <c r="G389" s="65">
        <v>63</v>
      </c>
      <c r="H389" s="65">
        <v>200</v>
      </c>
      <c r="I389" s="82"/>
      <c r="J389" s="82"/>
      <c r="K389" s="65">
        <v>830</v>
      </c>
      <c r="L389" s="65" t="s">
        <v>47</v>
      </c>
      <c r="M389" s="65">
        <v>50000</v>
      </c>
      <c r="N389" s="66" t="s">
        <v>1813</v>
      </c>
    </row>
    <row r="390" spans="1:14" x14ac:dyDescent="0.3">
      <c r="A390" s="434"/>
      <c r="B390" s="344" t="s">
        <v>534</v>
      </c>
      <c r="C390" s="65" t="s">
        <v>517</v>
      </c>
      <c r="D390" s="65">
        <v>90</v>
      </c>
      <c r="E390" s="65">
        <v>305</v>
      </c>
      <c r="F390" s="124">
        <v>47</v>
      </c>
      <c r="G390" s="65">
        <v>63</v>
      </c>
      <c r="H390" s="65">
        <v>180</v>
      </c>
      <c r="I390" s="82"/>
      <c r="J390" s="82"/>
      <c r="K390" s="65">
        <v>386</v>
      </c>
      <c r="L390" s="65" t="s">
        <v>47</v>
      </c>
      <c r="M390" s="65">
        <v>50000</v>
      </c>
      <c r="N390" s="66" t="s">
        <v>1814</v>
      </c>
    </row>
    <row r="391" spans="1:14" x14ac:dyDescent="0.3">
      <c r="A391" s="434"/>
      <c r="B391" s="344" t="s">
        <v>535</v>
      </c>
      <c r="C391" s="96" t="s">
        <v>2104</v>
      </c>
      <c r="D391" s="65">
        <v>90</v>
      </c>
      <c r="E391" s="65">
        <v>245</v>
      </c>
      <c r="F391" s="124">
        <v>50</v>
      </c>
      <c r="G391" s="65">
        <v>60</v>
      </c>
      <c r="H391" s="65">
        <v>120</v>
      </c>
      <c r="I391" s="82"/>
      <c r="J391" s="82"/>
      <c r="K391" s="65">
        <v>250</v>
      </c>
      <c r="L391" s="65" t="s">
        <v>291</v>
      </c>
      <c r="M391" s="65">
        <v>50000</v>
      </c>
      <c r="N391" s="66" t="s">
        <v>1815</v>
      </c>
    </row>
    <row r="392" spans="1:14" x14ac:dyDescent="0.3">
      <c r="A392" s="434"/>
      <c r="B392" s="344" t="s">
        <v>538</v>
      </c>
      <c r="C392" s="65" t="s">
        <v>82</v>
      </c>
      <c r="D392" s="65">
        <v>90</v>
      </c>
      <c r="E392" s="65">
        <v>305</v>
      </c>
      <c r="F392" s="124">
        <v>47</v>
      </c>
      <c r="G392" s="65">
        <v>63</v>
      </c>
      <c r="H392" s="65">
        <v>90</v>
      </c>
      <c r="I392" s="82"/>
      <c r="J392" s="82"/>
      <c r="K392" s="65">
        <v>90</v>
      </c>
      <c r="L392" s="65" t="s">
        <v>47</v>
      </c>
      <c r="M392" s="65">
        <v>50000</v>
      </c>
      <c r="N392" s="66" t="s">
        <v>1816</v>
      </c>
    </row>
    <row r="393" spans="1:14" x14ac:dyDescent="0.3">
      <c r="A393" s="434"/>
      <c r="B393" s="344" t="s">
        <v>540</v>
      </c>
      <c r="C393" s="96" t="s">
        <v>2079</v>
      </c>
      <c r="D393" s="65">
        <v>90</v>
      </c>
      <c r="E393" s="65">
        <v>245</v>
      </c>
      <c r="F393" s="124">
        <v>50</v>
      </c>
      <c r="G393" s="65">
        <v>60</v>
      </c>
      <c r="H393" s="65">
        <v>35</v>
      </c>
      <c r="I393" s="82"/>
      <c r="J393" s="82"/>
      <c r="K393" s="65">
        <v>250</v>
      </c>
      <c r="L393" s="65" t="s">
        <v>291</v>
      </c>
      <c r="M393" s="65">
        <v>50000</v>
      </c>
      <c r="N393" s="66" t="s">
        <v>1817</v>
      </c>
    </row>
    <row r="394" spans="1:14" x14ac:dyDescent="0.3">
      <c r="A394" s="434"/>
      <c r="B394" s="344" t="s">
        <v>541</v>
      </c>
      <c r="C394" s="96" t="s">
        <v>2079</v>
      </c>
      <c r="D394" s="65">
        <v>85</v>
      </c>
      <c r="E394" s="65">
        <v>285</v>
      </c>
      <c r="F394" s="124">
        <v>50</v>
      </c>
      <c r="G394" s="65">
        <v>60</v>
      </c>
      <c r="H394" s="65">
        <v>70</v>
      </c>
      <c r="I394" s="82"/>
      <c r="J394" s="82"/>
      <c r="K394" s="65">
        <v>250</v>
      </c>
      <c r="L394" s="65" t="s">
        <v>291</v>
      </c>
      <c r="M394" s="65">
        <v>50000</v>
      </c>
      <c r="N394" s="66" t="s">
        <v>1817</v>
      </c>
    </row>
    <row r="395" spans="1:14" x14ac:dyDescent="0.3">
      <c r="A395" s="434"/>
      <c r="B395" s="344" t="s">
        <v>542</v>
      </c>
      <c r="C395" s="96" t="s">
        <v>2079</v>
      </c>
      <c r="D395" s="65">
        <v>85</v>
      </c>
      <c r="E395" s="65">
        <v>285</v>
      </c>
      <c r="F395" s="124">
        <v>50</v>
      </c>
      <c r="G395" s="65">
        <v>60</v>
      </c>
      <c r="H395" s="65">
        <v>140</v>
      </c>
      <c r="I395" s="82"/>
      <c r="J395" s="82"/>
      <c r="K395" s="65">
        <v>250</v>
      </c>
      <c r="L395" s="65" t="s">
        <v>291</v>
      </c>
      <c r="M395" s="65">
        <v>50000</v>
      </c>
      <c r="N395" s="66" t="s">
        <v>1818</v>
      </c>
    </row>
    <row r="396" spans="1:14" x14ac:dyDescent="0.3">
      <c r="A396" s="434"/>
      <c r="B396" s="344" t="s">
        <v>544</v>
      </c>
      <c r="C396" s="65" t="s">
        <v>82</v>
      </c>
      <c r="D396" s="65">
        <v>90</v>
      </c>
      <c r="E396" s="65">
        <v>245</v>
      </c>
      <c r="F396" s="124">
        <v>50</v>
      </c>
      <c r="G396" s="65">
        <v>60</v>
      </c>
      <c r="H396" s="65">
        <v>15</v>
      </c>
      <c r="I396" s="82"/>
      <c r="J396" s="82"/>
      <c r="K396" s="65">
        <v>32</v>
      </c>
      <c r="L396" s="65" t="s">
        <v>47</v>
      </c>
      <c r="M396" s="65">
        <v>50000</v>
      </c>
      <c r="N396" s="66" t="s">
        <v>1819</v>
      </c>
    </row>
    <row r="397" spans="1:14" x14ac:dyDescent="0.3">
      <c r="A397" s="434"/>
      <c r="B397" s="344" t="s">
        <v>543</v>
      </c>
      <c r="C397" s="65" t="s">
        <v>82</v>
      </c>
      <c r="D397" s="65">
        <v>90</v>
      </c>
      <c r="E397" s="65">
        <v>245</v>
      </c>
      <c r="F397" s="124">
        <v>50</v>
      </c>
      <c r="G397" s="65">
        <v>60</v>
      </c>
      <c r="H397" s="65">
        <v>15</v>
      </c>
      <c r="I397" s="82"/>
      <c r="J397" s="82"/>
      <c r="K397" s="65">
        <v>32</v>
      </c>
      <c r="L397" s="65" t="s">
        <v>47</v>
      </c>
      <c r="M397" s="65">
        <v>50000</v>
      </c>
      <c r="N397" s="66" t="s">
        <v>1820</v>
      </c>
    </row>
    <row r="398" spans="1:14" x14ac:dyDescent="0.3">
      <c r="A398" s="434"/>
      <c r="B398" s="344" t="s">
        <v>545</v>
      </c>
      <c r="C398" s="65" t="s">
        <v>547</v>
      </c>
      <c r="D398" s="65">
        <v>90</v>
      </c>
      <c r="E398" s="65">
        <v>245</v>
      </c>
      <c r="F398" s="124">
        <v>50</v>
      </c>
      <c r="G398" s="65">
        <v>60</v>
      </c>
      <c r="H398" s="65">
        <v>350</v>
      </c>
      <c r="I398" s="82"/>
      <c r="J398" s="82"/>
      <c r="K398" s="65">
        <v>250</v>
      </c>
      <c r="L398" s="82"/>
      <c r="M398" s="65">
        <v>50000</v>
      </c>
      <c r="N398" s="66" t="s">
        <v>1821</v>
      </c>
    </row>
    <row r="399" spans="1:14" x14ac:dyDescent="0.3">
      <c r="A399" s="434"/>
      <c r="B399" s="344" t="s">
        <v>546</v>
      </c>
      <c r="C399" s="65" t="s">
        <v>547</v>
      </c>
      <c r="D399" s="65">
        <v>90</v>
      </c>
      <c r="E399" s="65">
        <v>245</v>
      </c>
      <c r="F399" s="124">
        <v>50</v>
      </c>
      <c r="G399" s="65">
        <v>60</v>
      </c>
      <c r="H399" s="65">
        <v>350</v>
      </c>
      <c r="I399" s="82"/>
      <c r="J399" s="82"/>
      <c r="K399" s="65">
        <v>250</v>
      </c>
      <c r="L399" s="82"/>
      <c r="M399" s="65">
        <v>50000</v>
      </c>
      <c r="N399" s="66" t="s">
        <v>1822</v>
      </c>
    </row>
    <row r="400" spans="1:14" x14ac:dyDescent="0.3">
      <c r="A400" s="434"/>
      <c r="B400" s="344" t="s">
        <v>548</v>
      </c>
      <c r="C400" s="96" t="s">
        <v>547</v>
      </c>
      <c r="D400" s="65">
        <v>90</v>
      </c>
      <c r="E400" s="65">
        <v>245</v>
      </c>
      <c r="F400" s="124">
        <v>50</v>
      </c>
      <c r="G400" s="65">
        <v>60</v>
      </c>
      <c r="H400" s="65">
        <v>350</v>
      </c>
      <c r="I400" s="82"/>
      <c r="J400" s="82"/>
      <c r="K400" s="65">
        <v>250</v>
      </c>
      <c r="L400" s="82"/>
      <c r="M400" s="65">
        <v>50000</v>
      </c>
      <c r="N400" s="66" t="s">
        <v>1821</v>
      </c>
    </row>
    <row r="401" spans="1:14" x14ac:dyDescent="0.3">
      <c r="A401" s="434"/>
      <c r="B401" s="344" t="s">
        <v>549</v>
      </c>
      <c r="C401" s="65" t="s">
        <v>547</v>
      </c>
      <c r="D401" s="65">
        <v>90</v>
      </c>
      <c r="E401" s="65">
        <v>240</v>
      </c>
      <c r="F401" s="124">
        <v>50</v>
      </c>
      <c r="G401" s="82"/>
      <c r="H401" s="65">
        <v>145</v>
      </c>
      <c r="I401" s="82"/>
      <c r="J401" s="82"/>
      <c r="K401" s="65">
        <v>250</v>
      </c>
      <c r="L401" s="82"/>
      <c r="M401" s="65">
        <v>50000</v>
      </c>
      <c r="N401" s="66" t="s">
        <v>1821</v>
      </c>
    </row>
    <row r="402" spans="1:14" ht="15" thickBot="1" x14ac:dyDescent="0.35">
      <c r="A402" s="438"/>
      <c r="B402" s="415" t="s">
        <v>550</v>
      </c>
      <c r="C402" s="84" t="s">
        <v>547</v>
      </c>
      <c r="D402" s="84">
        <v>90</v>
      </c>
      <c r="E402" s="84">
        <v>240</v>
      </c>
      <c r="F402" s="126">
        <v>50</v>
      </c>
      <c r="G402" s="86"/>
      <c r="H402" s="84">
        <v>250</v>
      </c>
      <c r="I402" s="86"/>
      <c r="J402" s="86"/>
      <c r="K402" s="84">
        <v>250</v>
      </c>
      <c r="L402" s="86"/>
      <c r="M402" s="84">
        <v>50000</v>
      </c>
      <c r="N402" s="76" t="s">
        <v>1821</v>
      </c>
    </row>
    <row r="403" spans="1:14" ht="18.600000000000001" thickBot="1" x14ac:dyDescent="0.4">
      <c r="A403" s="56" t="s">
        <v>558</v>
      </c>
      <c r="B403" s="15"/>
      <c r="C403" s="27"/>
      <c r="D403" s="27"/>
      <c r="E403" s="27"/>
      <c r="F403" s="127"/>
      <c r="G403" s="27"/>
      <c r="H403" s="27"/>
      <c r="I403" s="27"/>
      <c r="J403" s="27"/>
      <c r="K403" s="27"/>
      <c r="L403" s="27"/>
      <c r="M403" s="27"/>
      <c r="N403" s="16"/>
    </row>
    <row r="404" spans="1:14" x14ac:dyDescent="0.3">
      <c r="A404" s="428" t="s">
        <v>565</v>
      </c>
      <c r="B404" s="10" t="s">
        <v>562</v>
      </c>
      <c r="C404" s="85" t="s">
        <v>560</v>
      </c>
      <c r="D404" s="85">
        <v>230</v>
      </c>
      <c r="E404" s="92"/>
      <c r="F404" s="133"/>
      <c r="G404" s="92"/>
      <c r="H404" s="85">
        <v>10</v>
      </c>
      <c r="I404" s="85">
        <v>15</v>
      </c>
      <c r="J404" s="92"/>
      <c r="K404" s="92"/>
      <c r="L404" s="85" t="s">
        <v>47</v>
      </c>
      <c r="M404" s="85">
        <v>30000</v>
      </c>
      <c r="N404" s="68" t="s">
        <v>1823</v>
      </c>
    </row>
    <row r="405" spans="1:14" ht="15" thickBot="1" x14ac:dyDescent="0.35">
      <c r="A405" s="922" t="s">
        <v>566</v>
      </c>
      <c r="B405" s="252" t="s">
        <v>561</v>
      </c>
      <c r="C405" s="84" t="s">
        <v>560</v>
      </c>
      <c r="D405" s="84">
        <v>230</v>
      </c>
      <c r="E405" s="86"/>
      <c r="F405" s="134"/>
      <c r="G405" s="86"/>
      <c r="H405" s="84">
        <v>10</v>
      </c>
      <c r="I405" s="84">
        <v>15</v>
      </c>
      <c r="J405" s="86"/>
      <c r="K405" s="86"/>
      <c r="L405" s="84" t="s">
        <v>47</v>
      </c>
      <c r="M405" s="84">
        <v>30000</v>
      </c>
      <c r="N405" s="76" t="s">
        <v>1824</v>
      </c>
    </row>
    <row r="406" spans="1:14" ht="18.600000000000001" thickBot="1" x14ac:dyDescent="0.4">
      <c r="A406" s="56" t="s">
        <v>568</v>
      </c>
      <c r="B406" s="15"/>
      <c r="C406" s="27"/>
      <c r="D406" s="27"/>
      <c r="E406" s="27"/>
      <c r="F406" s="127"/>
      <c r="G406" s="27"/>
      <c r="H406" s="27"/>
      <c r="I406" s="27"/>
      <c r="J406" s="27"/>
      <c r="K406" s="27"/>
      <c r="L406" s="27"/>
      <c r="M406" s="27"/>
      <c r="N406" s="16"/>
    </row>
    <row r="407" spans="1:14" x14ac:dyDescent="0.3">
      <c r="A407" s="428" t="s">
        <v>577</v>
      </c>
      <c r="B407" s="10" t="s">
        <v>569</v>
      </c>
      <c r="C407" s="85" t="s">
        <v>82</v>
      </c>
      <c r="D407" s="85">
        <v>90</v>
      </c>
      <c r="E407" s="85">
        <v>305</v>
      </c>
      <c r="F407" s="133"/>
      <c r="G407" s="92"/>
      <c r="H407" s="85">
        <v>29.6</v>
      </c>
      <c r="I407" s="85">
        <v>65.599999999999994</v>
      </c>
      <c r="J407" s="85">
        <v>2.2000000000000002</v>
      </c>
      <c r="K407" s="92"/>
      <c r="L407" s="85" t="s">
        <v>22</v>
      </c>
      <c r="M407" s="85">
        <v>25000</v>
      </c>
      <c r="N407" s="68" t="s">
        <v>1825</v>
      </c>
    </row>
    <row r="408" spans="1:14" x14ac:dyDescent="0.3">
      <c r="A408" s="424" t="s">
        <v>578</v>
      </c>
      <c r="B408" s="10" t="s">
        <v>570</v>
      </c>
      <c r="C408" s="65" t="s">
        <v>82</v>
      </c>
      <c r="D408" s="65">
        <v>90</v>
      </c>
      <c r="E408" s="65">
        <v>305</v>
      </c>
      <c r="F408" s="128"/>
      <c r="G408" s="82"/>
      <c r="H408" s="65">
        <v>24.8</v>
      </c>
      <c r="I408" s="65">
        <v>48.3</v>
      </c>
      <c r="J408" s="65">
        <v>2</v>
      </c>
      <c r="K408" s="82"/>
      <c r="L408" s="65" t="s">
        <v>22</v>
      </c>
      <c r="M408" s="65">
        <v>25000</v>
      </c>
      <c r="N408" s="66" t="s">
        <v>1826</v>
      </c>
    </row>
    <row r="409" spans="1:14" x14ac:dyDescent="0.3">
      <c r="A409" s="421" t="s">
        <v>1198</v>
      </c>
      <c r="B409" s="10" t="s">
        <v>573</v>
      </c>
      <c r="C409" s="65" t="s">
        <v>82</v>
      </c>
      <c r="D409" s="65">
        <v>90</v>
      </c>
      <c r="E409" s="65">
        <v>305</v>
      </c>
      <c r="F409" s="128"/>
      <c r="G409" s="82"/>
      <c r="H409" s="65">
        <v>28.5</v>
      </c>
      <c r="I409" s="65">
        <v>74.5</v>
      </c>
      <c r="J409" s="65">
        <v>2.6</v>
      </c>
      <c r="K409" s="82"/>
      <c r="L409" s="65" t="s">
        <v>22</v>
      </c>
      <c r="M409" s="65">
        <v>25000</v>
      </c>
      <c r="N409" s="66" t="s">
        <v>1827</v>
      </c>
    </row>
    <row r="410" spans="1:14" x14ac:dyDescent="0.3">
      <c r="A410" s="421"/>
      <c r="B410" s="10" t="s">
        <v>574</v>
      </c>
      <c r="C410" s="65" t="s">
        <v>82</v>
      </c>
      <c r="D410" s="65">
        <v>90</v>
      </c>
      <c r="E410" s="65">
        <v>305</v>
      </c>
      <c r="F410" s="128"/>
      <c r="G410" s="82"/>
      <c r="H410" s="65">
        <v>28.1</v>
      </c>
      <c r="I410" s="65">
        <v>78.900000000000006</v>
      </c>
      <c r="J410" s="65">
        <v>2.8</v>
      </c>
      <c r="K410" s="82"/>
      <c r="L410" s="65" t="s">
        <v>22</v>
      </c>
      <c r="M410" s="65">
        <v>25000</v>
      </c>
      <c r="N410" s="66" t="s">
        <v>1827</v>
      </c>
    </row>
    <row r="411" spans="1:14" x14ac:dyDescent="0.3">
      <c r="A411" s="421"/>
      <c r="B411" s="10" t="s">
        <v>575</v>
      </c>
      <c r="C411" s="65" t="s">
        <v>82</v>
      </c>
      <c r="D411" s="65">
        <v>90</v>
      </c>
      <c r="E411" s="65">
        <v>305</v>
      </c>
      <c r="F411" s="128"/>
      <c r="G411" s="82"/>
      <c r="H411" s="65">
        <v>30.5</v>
      </c>
      <c r="I411" s="65">
        <v>63</v>
      </c>
      <c r="J411" s="65">
        <v>2.1</v>
      </c>
      <c r="K411" s="82"/>
      <c r="L411" s="65" t="s">
        <v>22</v>
      </c>
      <c r="M411" s="65">
        <v>25000</v>
      </c>
      <c r="N411" s="66" t="s">
        <v>1826</v>
      </c>
    </row>
    <row r="412" spans="1:14" ht="15" thickBot="1" x14ac:dyDescent="0.35">
      <c r="A412" s="429"/>
      <c r="B412" s="405" t="s">
        <v>576</v>
      </c>
      <c r="C412" s="84" t="s">
        <v>82</v>
      </c>
      <c r="D412" s="84">
        <v>90</v>
      </c>
      <c r="E412" s="84">
        <v>305</v>
      </c>
      <c r="F412" s="134"/>
      <c r="G412" s="86"/>
      <c r="H412" s="84">
        <v>30.7</v>
      </c>
      <c r="I412" s="84">
        <v>69.2</v>
      </c>
      <c r="J412" s="84">
        <v>2.2999999999999998</v>
      </c>
      <c r="K412" s="86"/>
      <c r="L412" s="84" t="s">
        <v>22</v>
      </c>
      <c r="M412" s="84">
        <v>25000</v>
      </c>
      <c r="N412" s="76" t="s">
        <v>1826</v>
      </c>
    </row>
    <row r="413" spans="1:14" ht="18.600000000000001" thickBot="1" x14ac:dyDescent="0.4">
      <c r="A413" s="56" t="s">
        <v>579</v>
      </c>
      <c r="B413" s="15"/>
      <c r="C413" s="27"/>
      <c r="D413" s="27"/>
      <c r="E413" s="91"/>
      <c r="F413" s="127"/>
      <c r="G413" s="27"/>
      <c r="H413" s="27"/>
      <c r="I413" s="27"/>
      <c r="J413" s="27"/>
      <c r="K413" s="27"/>
      <c r="L413" s="27"/>
      <c r="M413" s="27"/>
      <c r="N413" s="16"/>
    </row>
    <row r="414" spans="1:14" x14ac:dyDescent="0.3">
      <c r="A414" s="428" t="s">
        <v>651</v>
      </c>
      <c r="B414" s="413" t="s">
        <v>580</v>
      </c>
      <c r="C414" s="85" t="s">
        <v>82</v>
      </c>
      <c r="D414" s="85">
        <v>230</v>
      </c>
      <c r="E414" s="92"/>
      <c r="F414" s="133"/>
      <c r="G414" s="92"/>
      <c r="H414" s="85">
        <v>150</v>
      </c>
      <c r="I414" s="85">
        <v>354</v>
      </c>
      <c r="J414" s="85">
        <v>2.4</v>
      </c>
      <c r="K414" s="85">
        <v>162</v>
      </c>
      <c r="L414" s="85" t="s">
        <v>22</v>
      </c>
      <c r="M414" s="92"/>
      <c r="N414" s="68" t="s">
        <v>1207</v>
      </c>
    </row>
    <row r="415" spans="1:14" x14ac:dyDescent="0.3">
      <c r="A415" s="35" t="s">
        <v>652</v>
      </c>
      <c r="B415" s="344" t="s">
        <v>581</v>
      </c>
      <c r="C415" s="65" t="s">
        <v>82</v>
      </c>
      <c r="D415" s="65">
        <v>400</v>
      </c>
      <c r="E415" s="82"/>
      <c r="F415" s="128"/>
      <c r="G415" s="82"/>
      <c r="H415" s="65">
        <v>150</v>
      </c>
      <c r="I415" s="65">
        <v>354</v>
      </c>
      <c r="J415" s="65">
        <v>2.4</v>
      </c>
      <c r="K415" s="65">
        <v>162</v>
      </c>
      <c r="L415" s="65" t="s">
        <v>22</v>
      </c>
      <c r="M415" s="82"/>
      <c r="N415" s="66" t="s">
        <v>1208</v>
      </c>
    </row>
    <row r="416" spans="1:14" x14ac:dyDescent="0.3">
      <c r="A416" s="421"/>
      <c r="B416" s="344" t="s">
        <v>582</v>
      </c>
      <c r="C416" s="65" t="s">
        <v>82</v>
      </c>
      <c r="D416" s="65">
        <v>230</v>
      </c>
      <c r="E416" s="82"/>
      <c r="F416" s="128"/>
      <c r="G416" s="82"/>
      <c r="H416" s="65">
        <v>150</v>
      </c>
      <c r="I416" s="65">
        <v>344</v>
      </c>
      <c r="J416" s="65">
        <v>2.2999999999999998</v>
      </c>
      <c r="K416" s="65">
        <v>133</v>
      </c>
      <c r="L416" s="65" t="s">
        <v>22</v>
      </c>
      <c r="M416" s="82"/>
      <c r="N416" s="66" t="s">
        <v>1209</v>
      </c>
    </row>
    <row r="417" spans="1:14" x14ac:dyDescent="0.3">
      <c r="A417" s="421"/>
      <c r="B417" s="344" t="s">
        <v>583</v>
      </c>
      <c r="C417" s="65" t="s">
        <v>82</v>
      </c>
      <c r="D417" s="65">
        <v>400</v>
      </c>
      <c r="E417" s="82"/>
      <c r="F417" s="128"/>
      <c r="G417" s="82"/>
      <c r="H417" s="65">
        <v>150</v>
      </c>
      <c r="I417" s="65">
        <v>344</v>
      </c>
      <c r="J417" s="65">
        <v>2.2999999999999998</v>
      </c>
      <c r="K417" s="65">
        <v>133</v>
      </c>
      <c r="L417" s="65" t="s">
        <v>22</v>
      </c>
      <c r="M417" s="82"/>
      <c r="N417" s="66" t="s">
        <v>1209</v>
      </c>
    </row>
    <row r="418" spans="1:14" x14ac:dyDescent="0.3">
      <c r="A418" s="421"/>
      <c r="B418" s="344" t="s">
        <v>584</v>
      </c>
      <c r="C418" s="65" t="s">
        <v>82</v>
      </c>
      <c r="D418" s="65">
        <v>230</v>
      </c>
      <c r="E418" s="82"/>
      <c r="F418" s="128"/>
      <c r="G418" s="82"/>
      <c r="H418" s="65">
        <v>150</v>
      </c>
      <c r="I418" s="65">
        <v>335</v>
      </c>
      <c r="J418" s="65">
        <v>2.2000000000000002</v>
      </c>
      <c r="K418" s="65">
        <v>162</v>
      </c>
      <c r="L418" s="65" t="s">
        <v>22</v>
      </c>
      <c r="M418" s="82"/>
      <c r="N418" s="66" t="s">
        <v>1210</v>
      </c>
    </row>
    <row r="419" spans="1:14" x14ac:dyDescent="0.3">
      <c r="A419" s="421"/>
      <c r="B419" s="344" t="s">
        <v>585</v>
      </c>
      <c r="C419" s="65" t="s">
        <v>82</v>
      </c>
      <c r="D419" s="65">
        <v>400</v>
      </c>
      <c r="E419" s="82"/>
      <c r="F419" s="128"/>
      <c r="G419" s="82"/>
      <c r="H419" s="65">
        <v>150</v>
      </c>
      <c r="I419" s="65">
        <v>335</v>
      </c>
      <c r="J419" s="65">
        <v>2.2000000000000002</v>
      </c>
      <c r="K419" s="65">
        <v>162</v>
      </c>
      <c r="L419" s="65" t="s">
        <v>22</v>
      </c>
      <c r="M419" s="82"/>
      <c r="N419" s="66" t="s">
        <v>1210</v>
      </c>
    </row>
    <row r="420" spans="1:14" x14ac:dyDescent="0.3">
      <c r="A420" s="421"/>
      <c r="B420" s="344" t="s">
        <v>587</v>
      </c>
      <c r="C420" s="65" t="s">
        <v>82</v>
      </c>
      <c r="D420" s="65">
        <v>230</v>
      </c>
      <c r="E420" s="82"/>
      <c r="F420" s="128"/>
      <c r="G420" s="82"/>
      <c r="H420" s="65">
        <v>150</v>
      </c>
      <c r="I420" s="65">
        <v>352</v>
      </c>
      <c r="J420" s="65">
        <v>2.4</v>
      </c>
      <c r="K420" s="65">
        <v>140</v>
      </c>
      <c r="L420" s="65" t="s">
        <v>22</v>
      </c>
      <c r="M420" s="82"/>
      <c r="N420" s="66" t="s">
        <v>1211</v>
      </c>
    </row>
    <row r="421" spans="1:14" x14ac:dyDescent="0.3">
      <c r="A421" s="421"/>
      <c r="B421" s="344" t="s">
        <v>588</v>
      </c>
      <c r="C421" s="65" t="s">
        <v>82</v>
      </c>
      <c r="D421" s="65">
        <v>400</v>
      </c>
      <c r="E421" s="82"/>
      <c r="F421" s="128"/>
      <c r="G421" s="82"/>
      <c r="H421" s="65">
        <v>150</v>
      </c>
      <c r="I421" s="65">
        <v>352</v>
      </c>
      <c r="J421" s="65">
        <v>2.4</v>
      </c>
      <c r="K421" s="65">
        <v>140</v>
      </c>
      <c r="L421" s="65" t="s">
        <v>22</v>
      </c>
      <c r="M421" s="82"/>
      <c r="N421" s="66" t="s">
        <v>1211</v>
      </c>
    </row>
    <row r="422" spans="1:14" x14ac:dyDescent="0.3">
      <c r="A422" s="421"/>
      <c r="B422" s="344" t="s">
        <v>589</v>
      </c>
      <c r="C422" s="65" t="s">
        <v>82</v>
      </c>
      <c r="D422" s="65">
        <v>230</v>
      </c>
      <c r="E422" s="82"/>
      <c r="F422" s="128"/>
      <c r="G422" s="82"/>
      <c r="H422" s="65">
        <v>150</v>
      </c>
      <c r="I422" s="65">
        <v>262</v>
      </c>
      <c r="J422" s="65">
        <v>1.8</v>
      </c>
      <c r="K422" s="65">
        <v>130</v>
      </c>
      <c r="L422" s="65" t="s">
        <v>22</v>
      </c>
      <c r="M422" s="82"/>
      <c r="N422" s="66" t="s">
        <v>1212</v>
      </c>
    </row>
    <row r="423" spans="1:14" x14ac:dyDescent="0.3">
      <c r="A423" s="421"/>
      <c r="B423" s="344" t="s">
        <v>590</v>
      </c>
      <c r="C423" s="65" t="s">
        <v>82</v>
      </c>
      <c r="D423" s="65">
        <v>400</v>
      </c>
      <c r="E423" s="82"/>
      <c r="F423" s="128"/>
      <c r="G423" s="82"/>
      <c r="H423" s="65">
        <v>150</v>
      </c>
      <c r="I423" s="65">
        <v>262</v>
      </c>
      <c r="J423" s="65">
        <v>1.8</v>
      </c>
      <c r="K423" s="65">
        <v>130</v>
      </c>
      <c r="L423" s="65" t="s">
        <v>22</v>
      </c>
      <c r="M423" s="82"/>
      <c r="N423" s="66" t="s">
        <v>1212</v>
      </c>
    </row>
    <row r="424" spans="1:14" x14ac:dyDescent="0.3">
      <c r="A424" s="421"/>
      <c r="B424" s="344" t="s">
        <v>591</v>
      </c>
      <c r="C424" s="65" t="s">
        <v>82</v>
      </c>
      <c r="D424" s="65">
        <v>230</v>
      </c>
      <c r="E424" s="82"/>
      <c r="F424" s="128"/>
      <c r="G424" s="82"/>
      <c r="H424" s="65">
        <v>150</v>
      </c>
      <c r="I424" s="65">
        <v>320</v>
      </c>
      <c r="J424" s="65">
        <v>2.1</v>
      </c>
      <c r="K424" s="65">
        <v>160</v>
      </c>
      <c r="L424" s="65" t="s">
        <v>22</v>
      </c>
      <c r="M424" s="82"/>
      <c r="N424" s="66" t="s">
        <v>1213</v>
      </c>
    </row>
    <row r="425" spans="1:14" x14ac:dyDescent="0.3">
      <c r="A425" s="421"/>
      <c r="B425" s="344" t="s">
        <v>592</v>
      </c>
      <c r="C425" s="65" t="s">
        <v>82</v>
      </c>
      <c r="D425" s="65">
        <v>400</v>
      </c>
      <c r="E425" s="82"/>
      <c r="F425" s="128"/>
      <c r="G425" s="82"/>
      <c r="H425" s="65">
        <v>150</v>
      </c>
      <c r="I425" s="65">
        <v>320</v>
      </c>
      <c r="J425" s="65">
        <v>2.1</v>
      </c>
      <c r="K425" s="65">
        <v>160</v>
      </c>
      <c r="L425" s="65" t="s">
        <v>22</v>
      </c>
      <c r="M425" s="82"/>
      <c r="N425" s="66" t="s">
        <v>1214</v>
      </c>
    </row>
    <row r="426" spans="1:14" x14ac:dyDescent="0.3">
      <c r="A426" s="421"/>
      <c r="B426" s="344" t="s">
        <v>593</v>
      </c>
      <c r="C426" s="65" t="s">
        <v>82</v>
      </c>
      <c r="D426" s="65">
        <v>230</v>
      </c>
      <c r="E426" s="82"/>
      <c r="F426" s="128"/>
      <c r="G426" s="82"/>
      <c r="H426" s="65">
        <v>150</v>
      </c>
      <c r="I426" s="65">
        <v>270</v>
      </c>
      <c r="J426" s="65">
        <v>1.8</v>
      </c>
      <c r="K426" s="65">
        <v>110</v>
      </c>
      <c r="L426" s="65" t="s">
        <v>22</v>
      </c>
      <c r="M426" s="82"/>
      <c r="N426" s="66" t="s">
        <v>1215</v>
      </c>
    </row>
    <row r="427" spans="1:14" x14ac:dyDescent="0.3">
      <c r="A427" s="421"/>
      <c r="B427" s="344" t="s">
        <v>594</v>
      </c>
      <c r="C427" s="65" t="s">
        <v>82</v>
      </c>
      <c r="D427" s="65">
        <v>400</v>
      </c>
      <c r="E427" s="82"/>
      <c r="F427" s="128"/>
      <c r="G427" s="82"/>
      <c r="H427" s="65">
        <v>150</v>
      </c>
      <c r="I427" s="65">
        <v>270</v>
      </c>
      <c r="J427" s="65">
        <v>1.8</v>
      </c>
      <c r="K427" s="65">
        <v>110</v>
      </c>
      <c r="L427" s="65" t="s">
        <v>22</v>
      </c>
      <c r="M427" s="82"/>
      <c r="N427" s="66" t="s">
        <v>1215</v>
      </c>
    </row>
    <row r="428" spans="1:14" x14ac:dyDescent="0.3">
      <c r="A428" s="421"/>
      <c r="B428" s="344" t="s">
        <v>595</v>
      </c>
      <c r="C428" s="65" t="s">
        <v>82</v>
      </c>
      <c r="D428" s="65">
        <v>230</v>
      </c>
      <c r="E428" s="82"/>
      <c r="F428" s="128"/>
      <c r="G428" s="82"/>
      <c r="H428" s="65">
        <v>150</v>
      </c>
      <c r="I428" s="65">
        <v>290</v>
      </c>
      <c r="J428" s="65">
        <v>1.9</v>
      </c>
      <c r="K428" s="65">
        <v>120</v>
      </c>
      <c r="L428" s="65" t="s">
        <v>22</v>
      </c>
      <c r="M428" s="82"/>
      <c r="N428" s="66" t="s">
        <v>1216</v>
      </c>
    </row>
    <row r="429" spans="1:14" x14ac:dyDescent="0.3">
      <c r="A429" s="421"/>
      <c r="B429" s="344" t="s">
        <v>596</v>
      </c>
      <c r="C429" s="65" t="s">
        <v>82</v>
      </c>
      <c r="D429" s="65">
        <v>400</v>
      </c>
      <c r="E429" s="82"/>
      <c r="F429" s="128"/>
      <c r="G429" s="82"/>
      <c r="H429" s="65">
        <v>150</v>
      </c>
      <c r="I429" s="65">
        <v>290</v>
      </c>
      <c r="J429" s="65">
        <v>1.9</v>
      </c>
      <c r="K429" s="65">
        <v>120</v>
      </c>
      <c r="L429" s="65" t="s">
        <v>22</v>
      </c>
      <c r="M429" s="82"/>
      <c r="N429" s="66" t="s">
        <v>1216</v>
      </c>
    </row>
    <row r="430" spans="1:14" x14ac:dyDescent="0.3">
      <c r="A430" s="421"/>
      <c r="B430" s="344" t="s">
        <v>599</v>
      </c>
      <c r="C430" s="65" t="s">
        <v>82</v>
      </c>
      <c r="D430" s="65">
        <v>230</v>
      </c>
      <c r="E430" s="82"/>
      <c r="F430" s="128"/>
      <c r="G430" s="82"/>
      <c r="H430" s="65">
        <v>150</v>
      </c>
      <c r="I430" s="65">
        <v>278</v>
      </c>
      <c r="J430" s="65">
        <v>1.9</v>
      </c>
      <c r="K430" s="65">
        <v>115</v>
      </c>
      <c r="L430" s="65" t="s">
        <v>22</v>
      </c>
      <c r="M430" s="82"/>
      <c r="N430" s="66" t="s">
        <v>1217</v>
      </c>
    </row>
    <row r="431" spans="1:14" x14ac:dyDescent="0.3">
      <c r="A431" s="421"/>
      <c r="B431" s="344" t="s">
        <v>600</v>
      </c>
      <c r="C431" s="65" t="s">
        <v>82</v>
      </c>
      <c r="D431" s="65">
        <v>400</v>
      </c>
      <c r="E431" s="82"/>
      <c r="F431" s="128"/>
      <c r="G431" s="82"/>
      <c r="H431" s="65">
        <v>150</v>
      </c>
      <c r="I431" s="65">
        <v>278</v>
      </c>
      <c r="J431" s="65">
        <v>1.9</v>
      </c>
      <c r="K431" s="65">
        <v>115</v>
      </c>
      <c r="L431" s="65" t="s">
        <v>22</v>
      </c>
      <c r="M431" s="82"/>
      <c r="N431" s="66" t="s">
        <v>1218</v>
      </c>
    </row>
    <row r="432" spans="1:14" x14ac:dyDescent="0.3">
      <c r="A432" s="421"/>
      <c r="B432" s="344" t="s">
        <v>603</v>
      </c>
      <c r="C432" s="65" t="s">
        <v>82</v>
      </c>
      <c r="D432" s="65">
        <v>230</v>
      </c>
      <c r="E432" s="82"/>
      <c r="F432" s="128"/>
      <c r="G432" s="82"/>
      <c r="H432" s="65">
        <v>150</v>
      </c>
      <c r="I432" s="65">
        <v>315</v>
      </c>
      <c r="J432" s="65">
        <v>2.1</v>
      </c>
      <c r="K432" s="65">
        <v>125</v>
      </c>
      <c r="L432" s="65" t="s">
        <v>22</v>
      </c>
      <c r="M432" s="82"/>
      <c r="N432" s="66" t="s">
        <v>1219</v>
      </c>
    </row>
    <row r="433" spans="1:14" x14ac:dyDescent="0.3">
      <c r="A433" s="421"/>
      <c r="B433" s="344" t="s">
        <v>604</v>
      </c>
      <c r="C433" s="65" t="s">
        <v>82</v>
      </c>
      <c r="D433" s="65">
        <v>400</v>
      </c>
      <c r="E433" s="82"/>
      <c r="F433" s="128"/>
      <c r="G433" s="82"/>
      <c r="H433" s="65">
        <v>150</v>
      </c>
      <c r="I433" s="65">
        <v>315</v>
      </c>
      <c r="J433" s="65">
        <v>2.1</v>
      </c>
      <c r="K433" s="65">
        <v>125</v>
      </c>
      <c r="L433" s="65" t="s">
        <v>22</v>
      </c>
      <c r="M433" s="82"/>
      <c r="N433" s="66" t="s">
        <v>1220</v>
      </c>
    </row>
    <row r="434" spans="1:14" x14ac:dyDescent="0.3">
      <c r="A434" s="421"/>
      <c r="B434" s="344" t="s">
        <v>605</v>
      </c>
      <c r="C434" s="65" t="s">
        <v>82</v>
      </c>
      <c r="D434" s="65">
        <v>230</v>
      </c>
      <c r="E434" s="82"/>
      <c r="F434" s="128"/>
      <c r="G434" s="82"/>
      <c r="H434" s="65">
        <v>150</v>
      </c>
      <c r="I434" s="65">
        <v>340</v>
      </c>
      <c r="J434" s="65">
        <v>2.2999999999999998</v>
      </c>
      <c r="K434" s="65">
        <v>140</v>
      </c>
      <c r="L434" s="65" t="s">
        <v>22</v>
      </c>
      <c r="M434" s="82"/>
      <c r="N434" s="66" t="s">
        <v>1221</v>
      </c>
    </row>
    <row r="435" spans="1:14" x14ac:dyDescent="0.3">
      <c r="A435" s="421"/>
      <c r="B435" s="344" t="s">
        <v>606</v>
      </c>
      <c r="C435" s="65" t="s">
        <v>82</v>
      </c>
      <c r="D435" s="65">
        <v>400</v>
      </c>
      <c r="E435" s="82"/>
      <c r="F435" s="128"/>
      <c r="G435" s="82"/>
      <c r="H435" s="65">
        <v>150</v>
      </c>
      <c r="I435" s="65">
        <v>308</v>
      </c>
      <c r="J435" s="65">
        <v>2.1</v>
      </c>
      <c r="K435" s="65">
        <v>125</v>
      </c>
      <c r="L435" s="65" t="s">
        <v>22</v>
      </c>
      <c r="M435" s="82"/>
      <c r="N435" s="66" t="s">
        <v>1222</v>
      </c>
    </row>
    <row r="436" spans="1:14" x14ac:dyDescent="0.3">
      <c r="A436" s="421"/>
      <c r="B436" s="344" t="s">
        <v>607</v>
      </c>
      <c r="C436" s="65" t="s">
        <v>82</v>
      </c>
      <c r="D436" s="65">
        <v>230</v>
      </c>
      <c r="E436" s="65">
        <v>400</v>
      </c>
      <c r="F436" s="128"/>
      <c r="G436" s="82"/>
      <c r="H436" s="65">
        <v>150</v>
      </c>
      <c r="I436" s="65">
        <v>434</v>
      </c>
      <c r="J436" s="65">
        <v>2.9</v>
      </c>
      <c r="K436" s="65">
        <v>132</v>
      </c>
      <c r="L436" s="65" t="s">
        <v>22</v>
      </c>
      <c r="M436" s="82"/>
      <c r="N436" s="66" t="s">
        <v>1223</v>
      </c>
    </row>
    <row r="437" spans="1:14" x14ac:dyDescent="0.3">
      <c r="A437" s="421"/>
      <c r="B437" s="344" t="s">
        <v>608</v>
      </c>
      <c r="C437" s="65" t="s">
        <v>82</v>
      </c>
      <c r="D437" s="65">
        <v>230</v>
      </c>
      <c r="E437" s="65">
        <v>400</v>
      </c>
      <c r="F437" s="128"/>
      <c r="G437" s="82"/>
      <c r="H437" s="65">
        <v>150</v>
      </c>
      <c r="I437" s="65">
        <v>450</v>
      </c>
      <c r="J437" s="65">
        <v>3</v>
      </c>
      <c r="K437" s="65">
        <v>135</v>
      </c>
      <c r="L437" s="65" t="s">
        <v>22</v>
      </c>
      <c r="M437" s="82"/>
      <c r="N437" s="66" t="s">
        <v>1224</v>
      </c>
    </row>
    <row r="438" spans="1:14" x14ac:dyDescent="0.3">
      <c r="A438" s="421"/>
      <c r="B438" s="344" t="s">
        <v>609</v>
      </c>
      <c r="C438" s="65" t="s">
        <v>82</v>
      </c>
      <c r="D438" s="65">
        <v>230</v>
      </c>
      <c r="E438" s="65">
        <v>400</v>
      </c>
      <c r="F438" s="128"/>
      <c r="G438" s="82"/>
      <c r="H438" s="65">
        <v>150</v>
      </c>
      <c r="I438" s="65">
        <v>426</v>
      </c>
      <c r="J438" s="65">
        <v>2.84</v>
      </c>
      <c r="K438" s="65">
        <v>129</v>
      </c>
      <c r="L438" s="65" t="s">
        <v>22</v>
      </c>
      <c r="M438" s="82"/>
      <c r="N438" s="66" t="s">
        <v>1210</v>
      </c>
    </row>
    <row r="439" spans="1:14" x14ac:dyDescent="0.3">
      <c r="A439" s="421"/>
      <c r="B439" s="344" t="s">
        <v>610</v>
      </c>
      <c r="C439" s="65" t="s">
        <v>82</v>
      </c>
      <c r="D439" s="65">
        <v>230</v>
      </c>
      <c r="E439" s="65">
        <v>400</v>
      </c>
      <c r="F439" s="128"/>
      <c r="G439" s="82"/>
      <c r="H439" s="65">
        <v>150</v>
      </c>
      <c r="I439" s="65">
        <v>408</v>
      </c>
      <c r="J439" s="65">
        <v>2.72</v>
      </c>
      <c r="K439" s="65">
        <v>122</v>
      </c>
      <c r="L439" s="65" t="s">
        <v>22</v>
      </c>
      <c r="M439" s="82"/>
      <c r="N439" s="66" t="s">
        <v>1211</v>
      </c>
    </row>
    <row r="440" spans="1:14" x14ac:dyDescent="0.3">
      <c r="A440" s="421"/>
      <c r="B440" s="344" t="s">
        <v>611</v>
      </c>
      <c r="C440" s="65" t="s">
        <v>82</v>
      </c>
      <c r="D440" s="65">
        <v>230</v>
      </c>
      <c r="E440" s="65">
        <v>400</v>
      </c>
      <c r="F440" s="128"/>
      <c r="G440" s="82"/>
      <c r="H440" s="65">
        <v>150</v>
      </c>
      <c r="I440" s="65">
        <v>361</v>
      </c>
      <c r="J440" s="65">
        <v>2.41</v>
      </c>
      <c r="K440" s="65">
        <v>111</v>
      </c>
      <c r="L440" s="65" t="s">
        <v>22</v>
      </c>
      <c r="M440" s="82"/>
      <c r="N440" s="66" t="s">
        <v>1225</v>
      </c>
    </row>
    <row r="441" spans="1:14" x14ac:dyDescent="0.3">
      <c r="A441" s="421"/>
      <c r="B441" s="344" t="s">
        <v>613</v>
      </c>
      <c r="C441" s="65" t="s">
        <v>82</v>
      </c>
      <c r="D441" s="65">
        <v>230</v>
      </c>
      <c r="E441" s="65">
        <v>400</v>
      </c>
      <c r="F441" s="128"/>
      <c r="G441" s="82"/>
      <c r="H441" s="65">
        <v>150</v>
      </c>
      <c r="I441" s="65">
        <v>322</v>
      </c>
      <c r="J441" s="65">
        <v>2.15</v>
      </c>
      <c r="K441" s="65">
        <v>109</v>
      </c>
      <c r="L441" s="65" t="s">
        <v>22</v>
      </c>
      <c r="M441" s="82"/>
      <c r="N441" s="66" t="s">
        <v>1226</v>
      </c>
    </row>
    <row r="442" spans="1:14" x14ac:dyDescent="0.3">
      <c r="A442" s="421"/>
      <c r="B442" s="344" t="s">
        <v>614</v>
      </c>
      <c r="C442" s="65" t="s">
        <v>82</v>
      </c>
      <c r="D442" s="65">
        <v>230</v>
      </c>
      <c r="E442" s="65">
        <v>400</v>
      </c>
      <c r="F442" s="128"/>
      <c r="G442" s="82"/>
      <c r="H442" s="65">
        <v>150</v>
      </c>
      <c r="I442" s="65">
        <v>315</v>
      </c>
      <c r="J442" s="65">
        <v>2.1</v>
      </c>
      <c r="K442" s="65">
        <v>106</v>
      </c>
      <c r="L442" s="65" t="s">
        <v>22</v>
      </c>
      <c r="M442" s="82"/>
      <c r="N442" s="66" t="s">
        <v>1217</v>
      </c>
    </row>
    <row r="443" spans="1:14" x14ac:dyDescent="0.3">
      <c r="A443" s="421"/>
      <c r="B443" s="344" t="s">
        <v>615</v>
      </c>
      <c r="C443" s="65" t="s">
        <v>82</v>
      </c>
      <c r="D443" s="65">
        <v>230</v>
      </c>
      <c r="E443" s="65">
        <v>400</v>
      </c>
      <c r="F443" s="128"/>
      <c r="G443" s="82"/>
      <c r="H443" s="65">
        <v>150</v>
      </c>
      <c r="I443" s="65">
        <v>411</v>
      </c>
      <c r="J443" s="65">
        <v>2.74</v>
      </c>
      <c r="K443" s="65">
        <v>126</v>
      </c>
      <c r="L443" s="65" t="s">
        <v>22</v>
      </c>
      <c r="M443" s="82"/>
      <c r="N443" s="66" t="s">
        <v>1219</v>
      </c>
    </row>
    <row r="444" spans="1:14" x14ac:dyDescent="0.3">
      <c r="A444" s="421"/>
      <c r="B444" s="344" t="s">
        <v>616</v>
      </c>
      <c r="C444" s="65" t="s">
        <v>82</v>
      </c>
      <c r="D444" s="65">
        <v>230</v>
      </c>
      <c r="E444" s="65">
        <v>400</v>
      </c>
      <c r="F444" s="128"/>
      <c r="G444" s="82"/>
      <c r="H444" s="65">
        <v>150</v>
      </c>
      <c r="I444" s="65">
        <v>411</v>
      </c>
      <c r="J444" s="65">
        <v>2.74</v>
      </c>
      <c r="K444" s="65">
        <v>126</v>
      </c>
      <c r="L444" s="65" t="s">
        <v>22</v>
      </c>
      <c r="M444" s="82"/>
      <c r="N444" s="66" t="s">
        <v>1227</v>
      </c>
    </row>
    <row r="445" spans="1:14" x14ac:dyDescent="0.3">
      <c r="A445" s="421"/>
      <c r="B445" s="344" t="s">
        <v>1199</v>
      </c>
      <c r="C445" s="96" t="s">
        <v>2065</v>
      </c>
      <c r="D445" s="65">
        <v>230</v>
      </c>
      <c r="E445" s="82"/>
      <c r="F445" s="128"/>
      <c r="G445" s="82"/>
      <c r="H445" s="65">
        <v>300</v>
      </c>
      <c r="I445" s="65">
        <v>840</v>
      </c>
      <c r="J445" s="96">
        <v>2.8</v>
      </c>
      <c r="K445" s="82"/>
      <c r="L445" s="65" t="s">
        <v>22</v>
      </c>
      <c r="M445" s="82"/>
      <c r="N445" s="57" t="s">
        <v>597</v>
      </c>
    </row>
    <row r="446" spans="1:14" x14ac:dyDescent="0.3">
      <c r="A446" s="421"/>
      <c r="B446" s="344" t="s">
        <v>1200</v>
      </c>
      <c r="C446" s="96" t="s">
        <v>2065</v>
      </c>
      <c r="D446" s="65">
        <v>400</v>
      </c>
      <c r="E446" s="82"/>
      <c r="F446" s="128"/>
      <c r="G446" s="82"/>
      <c r="H446" s="65">
        <v>300</v>
      </c>
      <c r="I446" s="65">
        <v>840</v>
      </c>
      <c r="J446" s="96">
        <v>2.8</v>
      </c>
      <c r="K446" s="82"/>
      <c r="L446" s="65" t="s">
        <v>22</v>
      </c>
      <c r="M446" s="82"/>
      <c r="N446" s="57" t="s">
        <v>597</v>
      </c>
    </row>
    <row r="447" spans="1:14" x14ac:dyDescent="0.3">
      <c r="A447" s="421"/>
      <c r="B447" s="344" t="s">
        <v>1201</v>
      </c>
      <c r="C447" s="96" t="s">
        <v>2065</v>
      </c>
      <c r="D447" s="65">
        <v>230</v>
      </c>
      <c r="E447" s="82"/>
      <c r="F447" s="128"/>
      <c r="G447" s="82"/>
      <c r="H447" s="65">
        <v>600</v>
      </c>
      <c r="I447" s="65">
        <v>1680</v>
      </c>
      <c r="J447" s="96">
        <v>2.8</v>
      </c>
      <c r="K447" s="82"/>
      <c r="L447" s="65" t="s">
        <v>22</v>
      </c>
      <c r="M447" s="82"/>
      <c r="N447" s="57" t="s">
        <v>597</v>
      </c>
    </row>
    <row r="448" spans="1:14" x14ac:dyDescent="0.3">
      <c r="A448" s="421"/>
      <c r="B448" s="344" t="s">
        <v>1202</v>
      </c>
      <c r="C448" s="96" t="s">
        <v>2065</v>
      </c>
      <c r="D448" s="65">
        <v>400</v>
      </c>
      <c r="E448" s="82"/>
      <c r="F448" s="128"/>
      <c r="G448" s="82"/>
      <c r="H448" s="65">
        <v>600</v>
      </c>
      <c r="I448" s="65">
        <v>1680</v>
      </c>
      <c r="J448" s="96">
        <v>2.8</v>
      </c>
      <c r="K448" s="82"/>
      <c r="L448" s="65" t="s">
        <v>22</v>
      </c>
      <c r="M448" s="82"/>
      <c r="N448" s="57" t="s">
        <v>597</v>
      </c>
    </row>
    <row r="449" spans="1:14" x14ac:dyDescent="0.3">
      <c r="A449" s="421"/>
      <c r="B449" s="344" t="s">
        <v>617</v>
      </c>
      <c r="C449" s="65" t="s">
        <v>168</v>
      </c>
      <c r="D449" s="65">
        <v>230</v>
      </c>
      <c r="E449" s="82"/>
      <c r="F449" s="128"/>
      <c r="G449" s="82"/>
      <c r="H449" s="65">
        <v>150</v>
      </c>
      <c r="I449" s="65">
        <v>415</v>
      </c>
      <c r="J449" s="65">
        <v>2.8</v>
      </c>
      <c r="K449" s="65">
        <v>290</v>
      </c>
      <c r="L449" s="65" t="s">
        <v>22</v>
      </c>
      <c r="M449" s="82"/>
      <c r="N449" s="66" t="s">
        <v>1203</v>
      </c>
    </row>
    <row r="450" spans="1:14" x14ac:dyDescent="0.3">
      <c r="A450" s="421"/>
      <c r="B450" s="344" t="s">
        <v>618</v>
      </c>
      <c r="C450" s="65" t="s">
        <v>168</v>
      </c>
      <c r="D450" s="65">
        <v>400</v>
      </c>
      <c r="E450" s="82"/>
      <c r="F450" s="128"/>
      <c r="G450" s="82"/>
      <c r="H450" s="65">
        <v>150</v>
      </c>
      <c r="I450" s="65">
        <v>415</v>
      </c>
      <c r="J450" s="65">
        <v>2.8</v>
      </c>
      <c r="K450" s="65">
        <v>290</v>
      </c>
      <c r="L450" s="65" t="s">
        <v>22</v>
      </c>
      <c r="M450" s="82"/>
      <c r="N450" s="66" t="s">
        <v>1203</v>
      </c>
    </row>
    <row r="451" spans="1:14" x14ac:dyDescent="0.3">
      <c r="A451" s="421"/>
      <c r="B451" s="344" t="s">
        <v>620</v>
      </c>
      <c r="C451" s="65" t="s">
        <v>168</v>
      </c>
      <c r="D451" s="65">
        <v>230</v>
      </c>
      <c r="E451" s="82"/>
      <c r="F451" s="128"/>
      <c r="G451" s="82"/>
      <c r="H451" s="65">
        <v>150</v>
      </c>
      <c r="I451" s="65">
        <v>357</v>
      </c>
      <c r="J451" s="65">
        <v>2.4</v>
      </c>
      <c r="K451" s="65">
        <v>250</v>
      </c>
      <c r="L451" s="65" t="s">
        <v>22</v>
      </c>
      <c r="M451" s="82"/>
      <c r="N451" s="66" t="s">
        <v>1204</v>
      </c>
    </row>
    <row r="452" spans="1:14" x14ac:dyDescent="0.3">
      <c r="A452" s="421"/>
      <c r="B452" s="344" t="s">
        <v>619</v>
      </c>
      <c r="C452" s="65" t="s">
        <v>168</v>
      </c>
      <c r="D452" s="65">
        <v>400</v>
      </c>
      <c r="E452" s="82"/>
      <c r="F452" s="128"/>
      <c r="G452" s="82"/>
      <c r="H452" s="65">
        <v>150</v>
      </c>
      <c r="I452" s="65">
        <v>357</v>
      </c>
      <c r="J452" s="65">
        <v>2.4</v>
      </c>
      <c r="K452" s="65">
        <v>250</v>
      </c>
      <c r="L452" s="65" t="s">
        <v>22</v>
      </c>
      <c r="M452" s="82"/>
      <c r="N452" s="66" t="s">
        <v>1205</v>
      </c>
    </row>
    <row r="453" spans="1:14" x14ac:dyDescent="0.3">
      <c r="A453" s="421"/>
      <c r="B453" s="344" t="s">
        <v>621</v>
      </c>
      <c r="C453" s="65" t="s">
        <v>168</v>
      </c>
      <c r="D453" s="65">
        <v>230</v>
      </c>
      <c r="E453" s="82"/>
      <c r="F453" s="128"/>
      <c r="G453" s="82"/>
      <c r="H453" s="65">
        <v>150</v>
      </c>
      <c r="I453" s="65">
        <v>400</v>
      </c>
      <c r="J453" s="65">
        <v>2.7</v>
      </c>
      <c r="K453" s="65">
        <v>280</v>
      </c>
      <c r="L453" s="65" t="s">
        <v>22</v>
      </c>
      <c r="M453" s="82"/>
      <c r="N453" s="66" t="s">
        <v>1206</v>
      </c>
    </row>
    <row r="454" spans="1:14" x14ac:dyDescent="0.3">
      <c r="A454" s="421"/>
      <c r="B454" s="344" t="s">
        <v>622</v>
      </c>
      <c r="C454" s="65" t="s">
        <v>168</v>
      </c>
      <c r="D454" s="65">
        <v>400</v>
      </c>
      <c r="E454" s="82"/>
      <c r="F454" s="128"/>
      <c r="G454" s="82"/>
      <c r="H454" s="65">
        <v>150</v>
      </c>
      <c r="I454" s="65">
        <v>400</v>
      </c>
      <c r="J454" s="65">
        <v>2.7</v>
      </c>
      <c r="K454" s="65">
        <v>280</v>
      </c>
      <c r="L454" s="65" t="s">
        <v>22</v>
      </c>
      <c r="M454" s="82"/>
      <c r="N454" s="66" t="s">
        <v>1206</v>
      </c>
    </row>
    <row r="455" spans="1:14" x14ac:dyDescent="0.3">
      <c r="A455" s="421"/>
      <c r="B455" s="344" t="s">
        <v>623</v>
      </c>
      <c r="C455" s="65" t="s">
        <v>624</v>
      </c>
      <c r="D455" s="82"/>
      <c r="E455" s="82"/>
      <c r="F455" s="128"/>
      <c r="G455" s="82"/>
      <c r="H455" s="65">
        <v>75</v>
      </c>
      <c r="I455" s="65">
        <v>122</v>
      </c>
      <c r="J455" s="65">
        <v>1.6</v>
      </c>
      <c r="K455" s="82"/>
      <c r="L455" s="65" t="s">
        <v>22</v>
      </c>
      <c r="M455" s="65">
        <v>50000</v>
      </c>
      <c r="N455" s="66" t="s">
        <v>1828</v>
      </c>
    </row>
    <row r="456" spans="1:14" x14ac:dyDescent="0.3">
      <c r="A456" s="421"/>
      <c r="B456" s="344" t="s">
        <v>625</v>
      </c>
      <c r="C456" s="65" t="s">
        <v>624</v>
      </c>
      <c r="D456" s="82"/>
      <c r="E456" s="82"/>
      <c r="F456" s="128"/>
      <c r="G456" s="82"/>
      <c r="H456" s="65">
        <v>60</v>
      </c>
      <c r="I456" s="65">
        <v>98</v>
      </c>
      <c r="J456" s="65">
        <v>1.6</v>
      </c>
      <c r="K456" s="82"/>
      <c r="L456" s="65" t="s">
        <v>22</v>
      </c>
      <c r="M456" s="65">
        <v>50000</v>
      </c>
      <c r="N456" s="66" t="s">
        <v>1828</v>
      </c>
    </row>
    <row r="457" spans="1:14" x14ac:dyDescent="0.3">
      <c r="A457" s="421"/>
      <c r="B457" s="344" t="s">
        <v>626</v>
      </c>
      <c r="C457" s="65" t="s">
        <v>624</v>
      </c>
      <c r="D457" s="82"/>
      <c r="E457" s="82"/>
      <c r="F457" s="128"/>
      <c r="G457" s="82"/>
      <c r="H457" s="65">
        <v>75</v>
      </c>
      <c r="I457" s="65">
        <v>122</v>
      </c>
      <c r="J457" s="65">
        <v>1.6</v>
      </c>
      <c r="K457" s="82"/>
      <c r="L457" s="65" t="s">
        <v>22</v>
      </c>
      <c r="M457" s="65">
        <v>50000</v>
      </c>
      <c r="N457" s="66" t="s">
        <v>1829</v>
      </c>
    </row>
    <row r="458" spans="1:14" x14ac:dyDescent="0.3">
      <c r="A458" s="421"/>
      <c r="B458" s="344" t="s">
        <v>627</v>
      </c>
      <c r="C458" s="65" t="s">
        <v>624</v>
      </c>
      <c r="D458" s="82"/>
      <c r="E458" s="82"/>
      <c r="F458" s="128"/>
      <c r="G458" s="82"/>
      <c r="H458" s="65">
        <v>60</v>
      </c>
      <c r="I458" s="65">
        <v>98</v>
      </c>
      <c r="J458" s="65">
        <v>1.6</v>
      </c>
      <c r="K458" s="82"/>
      <c r="L458" s="65" t="s">
        <v>22</v>
      </c>
      <c r="M458" s="65">
        <v>50000</v>
      </c>
      <c r="N458" s="66" t="s">
        <v>1829</v>
      </c>
    </row>
    <row r="459" spans="1:14" x14ac:dyDescent="0.3">
      <c r="A459" s="421"/>
      <c r="B459" s="344" t="s">
        <v>629</v>
      </c>
      <c r="C459" s="65" t="s">
        <v>624</v>
      </c>
      <c r="D459" s="82"/>
      <c r="E459" s="82"/>
      <c r="F459" s="128"/>
      <c r="G459" s="82"/>
      <c r="H459" s="65">
        <v>50</v>
      </c>
      <c r="I459" s="65">
        <v>135</v>
      </c>
      <c r="J459" s="65">
        <v>2.5</v>
      </c>
      <c r="K459" s="82"/>
      <c r="L459" s="65" t="s">
        <v>22</v>
      </c>
      <c r="M459" s="65">
        <v>50000</v>
      </c>
      <c r="N459" s="66" t="s">
        <v>1830</v>
      </c>
    </row>
    <row r="460" spans="1:14" x14ac:dyDescent="0.3">
      <c r="A460" s="421"/>
      <c r="B460" s="344" t="s">
        <v>630</v>
      </c>
      <c r="C460" s="65" t="s">
        <v>624</v>
      </c>
      <c r="D460" s="82"/>
      <c r="E460" s="82"/>
      <c r="F460" s="128"/>
      <c r="G460" s="82"/>
      <c r="H460" s="65">
        <v>40</v>
      </c>
      <c r="I460" s="65">
        <v>108</v>
      </c>
      <c r="J460" s="65">
        <v>2.5</v>
      </c>
      <c r="K460" s="82"/>
      <c r="L460" s="65" t="s">
        <v>22</v>
      </c>
      <c r="M460" s="65">
        <v>50000</v>
      </c>
      <c r="N460" s="66" t="s">
        <v>1830</v>
      </c>
    </row>
    <row r="461" spans="1:14" x14ac:dyDescent="0.3">
      <c r="A461" s="421"/>
      <c r="B461" s="344" t="s">
        <v>631</v>
      </c>
      <c r="C461" s="65" t="s">
        <v>624</v>
      </c>
      <c r="D461" s="82"/>
      <c r="E461" s="82"/>
      <c r="F461" s="128"/>
      <c r="G461" s="82"/>
      <c r="H461" s="65">
        <v>50</v>
      </c>
      <c r="I461" s="65">
        <v>135</v>
      </c>
      <c r="J461" s="65">
        <v>2.5</v>
      </c>
      <c r="K461" s="82"/>
      <c r="L461" s="65" t="s">
        <v>22</v>
      </c>
      <c r="M461" s="65">
        <v>50000</v>
      </c>
      <c r="N461" s="66" t="s">
        <v>1830</v>
      </c>
    </row>
    <row r="462" spans="1:14" x14ac:dyDescent="0.3">
      <c r="A462" s="421"/>
      <c r="B462" s="344" t="s">
        <v>632</v>
      </c>
      <c r="C462" s="65" t="s">
        <v>624</v>
      </c>
      <c r="D462" s="82"/>
      <c r="E462" s="82"/>
      <c r="F462" s="128"/>
      <c r="G462" s="82"/>
      <c r="H462" s="65">
        <v>40</v>
      </c>
      <c r="I462" s="65">
        <v>108</v>
      </c>
      <c r="J462" s="65">
        <v>2.5</v>
      </c>
      <c r="K462" s="82"/>
      <c r="L462" s="65" t="s">
        <v>22</v>
      </c>
      <c r="M462" s="65">
        <v>50000</v>
      </c>
      <c r="N462" s="66" t="s">
        <v>1831</v>
      </c>
    </row>
    <row r="463" spans="1:14" x14ac:dyDescent="0.3">
      <c r="A463" s="421"/>
      <c r="B463" s="344" t="s">
        <v>633</v>
      </c>
      <c r="C463" s="65" t="s">
        <v>634</v>
      </c>
      <c r="D463" s="65">
        <v>230</v>
      </c>
      <c r="E463" s="82"/>
      <c r="F463" s="128"/>
      <c r="G463" s="82"/>
      <c r="H463" s="65">
        <v>24</v>
      </c>
      <c r="I463" s="65">
        <v>48</v>
      </c>
      <c r="J463" s="65">
        <v>2</v>
      </c>
      <c r="K463" s="65">
        <v>133</v>
      </c>
      <c r="L463" s="65" t="s">
        <v>28</v>
      </c>
      <c r="M463" s="82"/>
      <c r="N463" s="57" t="s">
        <v>598</v>
      </c>
    </row>
    <row r="464" spans="1:14" x14ac:dyDescent="0.3">
      <c r="A464" s="421"/>
      <c r="B464" s="344" t="s">
        <v>635</v>
      </c>
      <c r="C464" s="65" t="s">
        <v>634</v>
      </c>
      <c r="D464" s="65">
        <v>230</v>
      </c>
      <c r="E464" s="82"/>
      <c r="F464" s="128"/>
      <c r="G464" s="82"/>
      <c r="H464" s="65">
        <v>24</v>
      </c>
      <c r="I464" s="65">
        <v>46</v>
      </c>
      <c r="J464" s="65">
        <v>1.92</v>
      </c>
      <c r="K464" s="65">
        <v>96</v>
      </c>
      <c r="L464" s="65" t="s">
        <v>28</v>
      </c>
      <c r="M464" s="82"/>
      <c r="N464" s="57" t="s">
        <v>598</v>
      </c>
    </row>
    <row r="465" spans="1:14" x14ac:dyDescent="0.3">
      <c r="A465" s="421"/>
      <c r="B465" s="344" t="s">
        <v>636</v>
      </c>
      <c r="C465" s="65" t="s">
        <v>634</v>
      </c>
      <c r="D465" s="65">
        <v>230</v>
      </c>
      <c r="E465" s="82"/>
      <c r="F465" s="128"/>
      <c r="G465" s="82"/>
      <c r="H465" s="65">
        <v>24</v>
      </c>
      <c r="I465" s="65">
        <v>47</v>
      </c>
      <c r="J465" s="65">
        <v>1.96</v>
      </c>
      <c r="K465" s="65">
        <v>131</v>
      </c>
      <c r="L465" s="65" t="s">
        <v>28</v>
      </c>
      <c r="M465" s="82"/>
      <c r="N465" s="57" t="s">
        <v>602</v>
      </c>
    </row>
    <row r="466" spans="1:14" x14ac:dyDescent="0.3">
      <c r="A466" s="421"/>
      <c r="B466" s="344" t="s">
        <v>637</v>
      </c>
      <c r="C466" s="65" t="s">
        <v>634</v>
      </c>
      <c r="D466" s="65">
        <v>230</v>
      </c>
      <c r="E466" s="82"/>
      <c r="F466" s="128"/>
      <c r="G466" s="82"/>
      <c r="H466" s="65">
        <v>24</v>
      </c>
      <c r="I466" s="65">
        <v>45</v>
      </c>
      <c r="J466" s="65">
        <v>1.92</v>
      </c>
      <c r="K466" s="65">
        <v>94</v>
      </c>
      <c r="L466" s="65" t="s">
        <v>28</v>
      </c>
      <c r="M466" s="82"/>
      <c r="N466" s="57" t="s">
        <v>602</v>
      </c>
    </row>
    <row r="467" spans="1:14" x14ac:dyDescent="0.3">
      <c r="A467" s="421"/>
      <c r="B467" s="344" t="s">
        <v>638</v>
      </c>
      <c r="C467" s="65" t="s">
        <v>634</v>
      </c>
      <c r="D467" s="65">
        <v>230</v>
      </c>
      <c r="E467" s="82"/>
      <c r="F467" s="128"/>
      <c r="G467" s="82"/>
      <c r="H467" s="65">
        <v>24</v>
      </c>
      <c r="I467" s="65">
        <v>51</v>
      </c>
      <c r="J467" s="65">
        <v>2.16</v>
      </c>
      <c r="K467" s="65">
        <v>141</v>
      </c>
      <c r="L467" s="65" t="s">
        <v>28</v>
      </c>
      <c r="M467" s="82"/>
      <c r="N467" s="57" t="s">
        <v>612</v>
      </c>
    </row>
    <row r="468" spans="1:14" x14ac:dyDescent="0.3">
      <c r="A468" s="421"/>
      <c r="B468" s="344" t="s">
        <v>639</v>
      </c>
      <c r="C468" s="65" t="s">
        <v>634</v>
      </c>
      <c r="D468" s="65">
        <v>230</v>
      </c>
      <c r="E468" s="82"/>
      <c r="F468" s="128"/>
      <c r="G468" s="82"/>
      <c r="H468" s="65">
        <v>24</v>
      </c>
      <c r="I468" s="65">
        <v>48</v>
      </c>
      <c r="J468" s="65">
        <v>2</v>
      </c>
      <c r="K468" s="65">
        <v>100</v>
      </c>
      <c r="L468" s="65" t="s">
        <v>28</v>
      </c>
      <c r="M468" s="82"/>
      <c r="N468" s="57" t="s">
        <v>612</v>
      </c>
    </row>
    <row r="469" spans="1:14" x14ac:dyDescent="0.3">
      <c r="A469" s="421"/>
      <c r="B469" s="344" t="s">
        <v>640</v>
      </c>
      <c r="C469" s="65" t="s">
        <v>634</v>
      </c>
      <c r="D469" s="65">
        <v>230</v>
      </c>
      <c r="E469" s="82"/>
      <c r="F469" s="128"/>
      <c r="G469" s="82"/>
      <c r="H469" s="65">
        <v>24</v>
      </c>
      <c r="I469" s="65">
        <v>51</v>
      </c>
      <c r="J469" s="65">
        <v>2.16</v>
      </c>
      <c r="K469" s="65">
        <v>141</v>
      </c>
      <c r="L469" s="65" t="s">
        <v>28</v>
      </c>
      <c r="M469" s="82"/>
      <c r="N469" s="57" t="s">
        <v>648</v>
      </c>
    </row>
    <row r="470" spans="1:14" x14ac:dyDescent="0.3">
      <c r="A470" s="421"/>
      <c r="B470" s="344" t="s">
        <v>641</v>
      </c>
      <c r="C470" s="65" t="s">
        <v>634</v>
      </c>
      <c r="D470" s="65">
        <v>230</v>
      </c>
      <c r="E470" s="82"/>
      <c r="F470" s="128"/>
      <c r="G470" s="82"/>
      <c r="H470" s="65">
        <v>24</v>
      </c>
      <c r="I470" s="65">
        <v>48</v>
      </c>
      <c r="J470" s="65">
        <v>2</v>
      </c>
      <c r="K470" s="65">
        <v>100</v>
      </c>
      <c r="L470" s="65" t="s">
        <v>28</v>
      </c>
      <c r="M470" s="82"/>
      <c r="N470" s="57" t="s">
        <v>648</v>
      </c>
    </row>
    <row r="471" spans="1:14" x14ac:dyDescent="0.3">
      <c r="A471" s="421"/>
      <c r="B471" s="344" t="s">
        <v>642</v>
      </c>
      <c r="C471" s="65" t="s">
        <v>634</v>
      </c>
      <c r="D471" s="65">
        <v>230</v>
      </c>
      <c r="E471" s="82"/>
      <c r="F471" s="128"/>
      <c r="G471" s="82"/>
      <c r="H471" s="65">
        <v>18</v>
      </c>
      <c r="I471" s="65">
        <v>51</v>
      </c>
      <c r="J471" s="65">
        <v>2.83</v>
      </c>
      <c r="K471" s="65">
        <v>141</v>
      </c>
      <c r="L471" s="65" t="s">
        <v>28</v>
      </c>
      <c r="M471" s="82"/>
      <c r="N471" s="57" t="s">
        <v>649</v>
      </c>
    </row>
    <row r="472" spans="1:14" x14ac:dyDescent="0.3">
      <c r="A472" s="421"/>
      <c r="B472" s="344" t="s">
        <v>643</v>
      </c>
      <c r="C472" s="65" t="s">
        <v>634</v>
      </c>
      <c r="D472" s="65">
        <v>230</v>
      </c>
      <c r="E472" s="82"/>
      <c r="F472" s="128"/>
      <c r="G472" s="82"/>
      <c r="H472" s="65">
        <v>18</v>
      </c>
      <c r="I472" s="65">
        <v>47</v>
      </c>
      <c r="J472" s="65">
        <v>2.61</v>
      </c>
      <c r="K472" s="65">
        <v>98</v>
      </c>
      <c r="L472" s="65" t="s">
        <v>28</v>
      </c>
      <c r="M472" s="82"/>
      <c r="N472" s="57" t="s">
        <v>649</v>
      </c>
    </row>
    <row r="473" spans="1:14" x14ac:dyDescent="0.3">
      <c r="A473" s="421"/>
      <c r="B473" s="344" t="s">
        <v>644</v>
      </c>
      <c r="C473" s="65" t="s">
        <v>634</v>
      </c>
      <c r="D473" s="65">
        <v>230</v>
      </c>
      <c r="E473" s="82"/>
      <c r="F473" s="128"/>
      <c r="G473" s="82"/>
      <c r="H473" s="65">
        <v>21</v>
      </c>
      <c r="I473" s="65">
        <v>51</v>
      </c>
      <c r="J473" s="65">
        <v>2.42</v>
      </c>
      <c r="K473" s="65">
        <v>141</v>
      </c>
      <c r="L473" s="65" t="s">
        <v>28</v>
      </c>
      <c r="M473" s="82"/>
      <c r="N473" s="57" t="s">
        <v>586</v>
      </c>
    </row>
    <row r="474" spans="1:14" x14ac:dyDescent="0.3">
      <c r="A474" s="421"/>
      <c r="B474" s="344" t="s">
        <v>645</v>
      </c>
      <c r="C474" s="65" t="s">
        <v>634</v>
      </c>
      <c r="D474" s="65">
        <v>230</v>
      </c>
      <c r="E474" s="82"/>
      <c r="F474" s="128"/>
      <c r="G474" s="82"/>
      <c r="H474" s="65">
        <v>21</v>
      </c>
      <c r="I474" s="65">
        <v>50</v>
      </c>
      <c r="J474" s="65">
        <v>2.38</v>
      </c>
      <c r="K474" s="65">
        <v>114</v>
      </c>
      <c r="L474" s="65" t="s">
        <v>28</v>
      </c>
      <c r="M474" s="82"/>
      <c r="N474" s="57" t="s">
        <v>586</v>
      </c>
    </row>
    <row r="475" spans="1:14" x14ac:dyDescent="0.3">
      <c r="A475" s="421"/>
      <c r="B475" s="344" t="s">
        <v>646</v>
      </c>
      <c r="C475" s="65" t="s">
        <v>634</v>
      </c>
      <c r="D475" s="65">
        <v>230</v>
      </c>
      <c r="E475" s="82"/>
      <c r="F475" s="128"/>
      <c r="G475" s="82"/>
      <c r="H475" s="65">
        <v>23</v>
      </c>
      <c r="I475" s="65">
        <v>52</v>
      </c>
      <c r="J475" s="65">
        <v>2.2599999999999998</v>
      </c>
      <c r="K475" s="65">
        <v>152</v>
      </c>
      <c r="L475" s="65" t="s">
        <v>28</v>
      </c>
      <c r="M475" s="82"/>
      <c r="N475" s="57" t="s">
        <v>650</v>
      </c>
    </row>
    <row r="476" spans="1:14" ht="15" thickBot="1" x14ac:dyDescent="0.35">
      <c r="A476" s="429"/>
      <c r="B476" s="415" t="s">
        <v>647</v>
      </c>
      <c r="C476" s="84" t="s">
        <v>634</v>
      </c>
      <c r="D476" s="84">
        <v>230</v>
      </c>
      <c r="E476" s="86"/>
      <c r="F476" s="134"/>
      <c r="G476" s="86"/>
      <c r="H476" s="84">
        <v>23</v>
      </c>
      <c r="I476" s="84">
        <v>48</v>
      </c>
      <c r="J476" s="84">
        <v>2.09</v>
      </c>
      <c r="K476" s="84">
        <v>110</v>
      </c>
      <c r="L476" s="84" t="s">
        <v>28</v>
      </c>
      <c r="M476" s="86"/>
      <c r="N476" s="64" t="s">
        <v>650</v>
      </c>
    </row>
    <row r="477" spans="1:14" ht="18.600000000000001" thickBot="1" x14ac:dyDescent="0.4">
      <c r="A477" s="75" t="s">
        <v>653</v>
      </c>
      <c r="B477" s="15"/>
      <c r="C477" s="27"/>
      <c r="D477" s="27"/>
      <c r="E477" s="27"/>
      <c r="F477" s="127"/>
      <c r="G477" s="27"/>
      <c r="H477" s="27"/>
      <c r="I477" s="27"/>
      <c r="J477" s="27"/>
      <c r="K477" s="27"/>
      <c r="L477" s="27"/>
      <c r="M477" s="27"/>
      <c r="N477" s="16"/>
    </row>
    <row r="478" spans="1:14" x14ac:dyDescent="0.3">
      <c r="A478" s="428" t="s">
        <v>671</v>
      </c>
      <c r="B478" s="413" t="s">
        <v>654</v>
      </c>
      <c r="C478" s="85" t="s">
        <v>308</v>
      </c>
      <c r="D478" s="85">
        <v>100</v>
      </c>
      <c r="E478" s="85">
        <v>277</v>
      </c>
      <c r="F478" s="125">
        <v>50</v>
      </c>
      <c r="G478" s="85">
        <v>60</v>
      </c>
      <c r="H478" s="85">
        <v>850</v>
      </c>
      <c r="I478" s="85">
        <v>1800</v>
      </c>
      <c r="J478" s="85">
        <v>2.2999999999999998</v>
      </c>
      <c r="K478" s="85">
        <v>1000</v>
      </c>
      <c r="L478" s="85" t="s">
        <v>47</v>
      </c>
      <c r="M478" s="92"/>
      <c r="N478" s="68" t="s">
        <v>1234</v>
      </c>
    </row>
    <row r="479" spans="1:14" x14ac:dyDescent="0.3">
      <c r="A479" s="419" t="s">
        <v>672</v>
      </c>
      <c r="B479" s="344" t="s">
        <v>655</v>
      </c>
      <c r="C479" s="65" t="s">
        <v>309</v>
      </c>
      <c r="D479" s="65">
        <v>100</v>
      </c>
      <c r="E479" s="65">
        <v>277</v>
      </c>
      <c r="F479" s="124">
        <v>50</v>
      </c>
      <c r="G479" s="65">
        <v>60</v>
      </c>
      <c r="H479" s="65">
        <v>640</v>
      </c>
      <c r="I479" s="65">
        <v>1300</v>
      </c>
      <c r="J479" s="65">
        <v>2.2999999999999998</v>
      </c>
      <c r="K479" s="65">
        <v>800</v>
      </c>
      <c r="L479" s="65" t="s">
        <v>47</v>
      </c>
      <c r="M479" s="82"/>
      <c r="N479" s="66" t="s">
        <v>1234</v>
      </c>
    </row>
    <row r="480" spans="1:14" x14ac:dyDescent="0.3">
      <c r="A480" s="421"/>
      <c r="B480" s="344" t="s">
        <v>656</v>
      </c>
      <c r="C480" s="65" t="s">
        <v>314</v>
      </c>
      <c r="D480" s="65">
        <v>100</v>
      </c>
      <c r="E480" s="65">
        <v>277</v>
      </c>
      <c r="F480" s="124">
        <v>50</v>
      </c>
      <c r="G480" s="65">
        <v>60</v>
      </c>
      <c r="H480" s="65">
        <v>400</v>
      </c>
      <c r="I480" s="65">
        <v>800</v>
      </c>
      <c r="J480" s="65">
        <v>2.2999999999999998</v>
      </c>
      <c r="K480" s="65">
        <v>836</v>
      </c>
      <c r="L480" s="65" t="s">
        <v>47</v>
      </c>
      <c r="M480" s="82"/>
      <c r="N480" s="66" t="s">
        <v>1233</v>
      </c>
    </row>
    <row r="481" spans="1:14" x14ac:dyDescent="0.3">
      <c r="A481" s="437" t="s">
        <v>1351</v>
      </c>
      <c r="B481" s="344" t="s">
        <v>657</v>
      </c>
      <c r="C481" s="96" t="s">
        <v>2069</v>
      </c>
      <c r="D481" s="65">
        <v>100</v>
      </c>
      <c r="E481" s="65">
        <v>277</v>
      </c>
      <c r="F481" s="124">
        <v>50</v>
      </c>
      <c r="G481" s="65">
        <v>60</v>
      </c>
      <c r="H481" s="65">
        <v>660</v>
      </c>
      <c r="I481" s="65">
        <v>1700</v>
      </c>
      <c r="J481" s="65">
        <v>2.6</v>
      </c>
      <c r="K481" s="65">
        <v>1004</v>
      </c>
      <c r="L481" s="65" t="s">
        <v>47</v>
      </c>
      <c r="M481" s="82"/>
      <c r="N481" s="66" t="s">
        <v>1234</v>
      </c>
    </row>
    <row r="482" spans="1:14" x14ac:dyDescent="0.3">
      <c r="A482" s="437"/>
      <c r="B482" s="344" t="s">
        <v>658</v>
      </c>
      <c r="C482" s="96" t="s">
        <v>98</v>
      </c>
      <c r="D482" s="65">
        <v>100</v>
      </c>
      <c r="E482" s="65">
        <v>277</v>
      </c>
      <c r="F482" s="124">
        <v>50</v>
      </c>
      <c r="G482" s="65">
        <v>60</v>
      </c>
      <c r="H482" s="65">
        <v>400</v>
      </c>
      <c r="I482" s="65">
        <v>800</v>
      </c>
      <c r="J482" s="65">
        <v>2.2999999999999998</v>
      </c>
      <c r="K482" s="65">
        <v>2292</v>
      </c>
      <c r="L482" s="65" t="s">
        <v>47</v>
      </c>
      <c r="M482" s="82"/>
      <c r="N482" s="66" t="s">
        <v>1234</v>
      </c>
    </row>
    <row r="483" spans="1:14" x14ac:dyDescent="0.3">
      <c r="A483" s="421"/>
      <c r="B483" s="344" t="s">
        <v>659</v>
      </c>
      <c r="C483" s="96" t="s">
        <v>2065</v>
      </c>
      <c r="D483" s="65">
        <v>100</v>
      </c>
      <c r="E483" s="65">
        <v>277</v>
      </c>
      <c r="F483" s="124">
        <v>50</v>
      </c>
      <c r="G483" s="65">
        <v>60</v>
      </c>
      <c r="H483" s="65">
        <v>600</v>
      </c>
      <c r="I483" s="65">
        <v>1200</v>
      </c>
      <c r="J483" s="65">
        <v>2.2999999999999998</v>
      </c>
      <c r="K483" s="65">
        <v>3100</v>
      </c>
      <c r="L483" s="65" t="s">
        <v>47</v>
      </c>
      <c r="M483" s="82"/>
      <c r="N483" s="66" t="s">
        <v>1235</v>
      </c>
    </row>
    <row r="484" spans="1:14" x14ac:dyDescent="0.3">
      <c r="A484" s="421"/>
      <c r="B484" s="344" t="s">
        <v>661</v>
      </c>
      <c r="C484" s="96" t="s">
        <v>2065</v>
      </c>
      <c r="D484" s="65">
        <v>100</v>
      </c>
      <c r="E484" s="65">
        <v>277</v>
      </c>
      <c r="F484" s="124">
        <v>50</v>
      </c>
      <c r="G484" s="65">
        <v>60</v>
      </c>
      <c r="H484" s="65">
        <v>400</v>
      </c>
      <c r="I484" s="65">
        <v>480</v>
      </c>
      <c r="J484" s="65">
        <v>1.5</v>
      </c>
      <c r="K484" s="65">
        <v>900</v>
      </c>
      <c r="L484" s="65" t="s">
        <v>47</v>
      </c>
      <c r="M484" s="82"/>
      <c r="N484" s="66" t="s">
        <v>1237</v>
      </c>
    </row>
    <row r="485" spans="1:14" x14ac:dyDescent="0.3">
      <c r="A485" s="421"/>
      <c r="B485" s="344" t="s">
        <v>662</v>
      </c>
      <c r="C485" s="96" t="s">
        <v>2065</v>
      </c>
      <c r="D485" s="65">
        <v>100</v>
      </c>
      <c r="E485" s="65">
        <v>277</v>
      </c>
      <c r="F485" s="124">
        <v>50</v>
      </c>
      <c r="G485" s="65">
        <v>60</v>
      </c>
      <c r="H485" s="65">
        <v>800</v>
      </c>
      <c r="I485" s="65">
        <v>960</v>
      </c>
      <c r="J485" s="65">
        <v>1.5</v>
      </c>
      <c r="K485" s="65">
        <v>1000</v>
      </c>
      <c r="L485" s="65" t="s">
        <v>47</v>
      </c>
      <c r="M485" s="82"/>
      <c r="N485" s="66" t="s">
        <v>1238</v>
      </c>
    </row>
    <row r="486" spans="1:14" x14ac:dyDescent="0.3">
      <c r="A486" s="421"/>
      <c r="B486" s="344" t="s">
        <v>663</v>
      </c>
      <c r="C486" s="65" t="s">
        <v>168</v>
      </c>
      <c r="D486" s="65">
        <v>100</v>
      </c>
      <c r="E486" s="65">
        <v>277</v>
      </c>
      <c r="F486" s="124">
        <v>50</v>
      </c>
      <c r="G486" s="65">
        <v>60</v>
      </c>
      <c r="H486" s="65">
        <v>60</v>
      </c>
      <c r="I486" s="65">
        <v>136</v>
      </c>
      <c r="J486" s="65">
        <v>2.2999999999999998</v>
      </c>
      <c r="K486" s="82"/>
      <c r="L486" s="65" t="s">
        <v>47</v>
      </c>
      <c r="M486" s="82"/>
      <c r="N486" s="57"/>
    </row>
    <row r="487" spans="1:14" x14ac:dyDescent="0.3">
      <c r="A487" s="421"/>
      <c r="B487" s="344" t="s">
        <v>664</v>
      </c>
      <c r="C487" s="65" t="s">
        <v>168</v>
      </c>
      <c r="D487" s="65">
        <v>100</v>
      </c>
      <c r="E487" s="65">
        <v>277</v>
      </c>
      <c r="F487" s="124">
        <v>50</v>
      </c>
      <c r="G487" s="65">
        <v>60</v>
      </c>
      <c r="H487" s="65">
        <v>120</v>
      </c>
      <c r="I487" s="65">
        <v>276</v>
      </c>
      <c r="J487" s="65">
        <v>2.2999999999999998</v>
      </c>
      <c r="K487" s="82"/>
      <c r="L487" s="65" t="s">
        <v>47</v>
      </c>
      <c r="M487" s="82"/>
      <c r="N487" s="57"/>
    </row>
    <row r="488" spans="1:14" x14ac:dyDescent="0.3">
      <c r="A488" s="421"/>
      <c r="B488" s="344" t="s">
        <v>665</v>
      </c>
      <c r="C488" s="65" t="s">
        <v>82</v>
      </c>
      <c r="D488" s="65">
        <v>100</v>
      </c>
      <c r="E488" s="65">
        <v>277</v>
      </c>
      <c r="F488" s="124">
        <v>50</v>
      </c>
      <c r="G488" s="65">
        <v>60</v>
      </c>
      <c r="H488" s="65">
        <v>40</v>
      </c>
      <c r="I488" s="65">
        <v>84</v>
      </c>
      <c r="J488" s="65">
        <v>2.2999999999999998</v>
      </c>
      <c r="K488" s="96">
        <v>200</v>
      </c>
      <c r="L488" s="65" t="s">
        <v>47</v>
      </c>
      <c r="M488" s="82"/>
      <c r="N488" s="66" t="s">
        <v>1230</v>
      </c>
    </row>
    <row r="489" spans="1:14" x14ac:dyDescent="0.3">
      <c r="A489" s="421"/>
      <c r="B489" s="344" t="s">
        <v>666</v>
      </c>
      <c r="C489" s="65" t="s">
        <v>82</v>
      </c>
      <c r="D489" s="65">
        <v>100</v>
      </c>
      <c r="E489" s="65">
        <v>277</v>
      </c>
      <c r="F489" s="124">
        <v>50</v>
      </c>
      <c r="G489" s="65">
        <v>60</v>
      </c>
      <c r="H489" s="65">
        <v>90</v>
      </c>
      <c r="I489" s="65">
        <v>180</v>
      </c>
      <c r="J489" s="65">
        <v>2.2999999999999998</v>
      </c>
      <c r="K489" s="96">
        <v>200</v>
      </c>
      <c r="L489" s="65" t="s">
        <v>47</v>
      </c>
      <c r="M489" s="82"/>
      <c r="N489" s="66" t="s">
        <v>1231</v>
      </c>
    </row>
    <row r="490" spans="1:14" x14ac:dyDescent="0.3">
      <c r="A490" s="421"/>
      <c r="B490" s="344" t="s">
        <v>667</v>
      </c>
      <c r="C490" s="65" t="s">
        <v>82</v>
      </c>
      <c r="D490" s="65">
        <v>100</v>
      </c>
      <c r="E490" s="65">
        <v>277</v>
      </c>
      <c r="F490" s="124">
        <v>50</v>
      </c>
      <c r="G490" s="65">
        <v>60</v>
      </c>
      <c r="H490" s="65">
        <v>150</v>
      </c>
      <c r="I490" s="65">
        <v>300</v>
      </c>
      <c r="J490" s="65">
        <v>2.2999999999999998</v>
      </c>
      <c r="K490" s="96">
        <v>400</v>
      </c>
      <c r="L490" s="65" t="s">
        <v>47</v>
      </c>
      <c r="M490" s="82"/>
      <c r="N490" s="66" t="s">
        <v>1232</v>
      </c>
    </row>
    <row r="491" spans="1:14" x14ac:dyDescent="0.3">
      <c r="A491" s="421"/>
      <c r="B491" s="344" t="s">
        <v>668</v>
      </c>
      <c r="C491" s="65" t="s">
        <v>82</v>
      </c>
      <c r="D491" s="65">
        <v>100</v>
      </c>
      <c r="E491" s="65">
        <v>277</v>
      </c>
      <c r="F491" s="124">
        <v>50</v>
      </c>
      <c r="G491" s="65">
        <v>60</v>
      </c>
      <c r="H491" s="65">
        <v>100</v>
      </c>
      <c r="I491" s="65">
        <v>200</v>
      </c>
      <c r="J491" s="65">
        <v>2.2999999999999998</v>
      </c>
      <c r="K491" s="65">
        <v>200</v>
      </c>
      <c r="L491" s="65" t="s">
        <v>47</v>
      </c>
      <c r="M491" s="82"/>
      <c r="N491" s="66" t="s">
        <v>1239</v>
      </c>
    </row>
    <row r="492" spans="1:14" x14ac:dyDescent="0.3">
      <c r="A492" s="421"/>
      <c r="B492" s="344" t="s">
        <v>669</v>
      </c>
      <c r="C492" s="65" t="s">
        <v>82</v>
      </c>
      <c r="D492" s="65">
        <v>100</v>
      </c>
      <c r="E492" s="65">
        <v>277</v>
      </c>
      <c r="F492" s="124">
        <v>50</v>
      </c>
      <c r="G492" s="65">
        <v>60</v>
      </c>
      <c r="H492" s="65">
        <v>35</v>
      </c>
      <c r="I492" s="65">
        <v>90</v>
      </c>
      <c r="J492" s="65">
        <v>2.6</v>
      </c>
      <c r="K492" s="65">
        <v>190</v>
      </c>
      <c r="L492" s="65" t="s">
        <v>47</v>
      </c>
      <c r="M492" s="82"/>
      <c r="N492" s="66" t="s">
        <v>1236</v>
      </c>
    </row>
    <row r="493" spans="1:14" ht="15" thickBot="1" x14ac:dyDescent="0.35">
      <c r="A493" s="429"/>
      <c r="B493" s="415" t="s">
        <v>670</v>
      </c>
      <c r="C493" s="84" t="s">
        <v>82</v>
      </c>
      <c r="D493" s="84">
        <v>100</v>
      </c>
      <c r="E493" s="84">
        <v>277</v>
      </c>
      <c r="F493" s="126">
        <v>50</v>
      </c>
      <c r="G493" s="84">
        <v>60</v>
      </c>
      <c r="H493" s="84">
        <v>110</v>
      </c>
      <c r="I493" s="84">
        <v>280</v>
      </c>
      <c r="J493" s="84">
        <v>2.6</v>
      </c>
      <c r="K493" s="84">
        <v>388</v>
      </c>
      <c r="L493" s="84" t="s">
        <v>47</v>
      </c>
      <c r="M493" s="86"/>
      <c r="N493" s="76" t="s">
        <v>1236</v>
      </c>
    </row>
    <row r="494" spans="1:14" ht="18.600000000000001" thickBot="1" x14ac:dyDescent="0.4">
      <c r="A494" s="56" t="s">
        <v>673</v>
      </c>
      <c r="B494" s="15"/>
      <c r="C494" s="27"/>
      <c r="D494" s="27"/>
      <c r="E494" s="27"/>
      <c r="F494" s="127"/>
      <c r="G494" s="27"/>
      <c r="H494" s="27"/>
      <c r="I494" s="27"/>
      <c r="J494" s="27"/>
      <c r="K494" s="27"/>
      <c r="L494" s="27"/>
      <c r="M494" s="27"/>
      <c r="N494" s="16"/>
    </row>
    <row r="495" spans="1:14" x14ac:dyDescent="0.3">
      <c r="A495" s="428" t="s">
        <v>703</v>
      </c>
      <c r="B495" s="413" t="s">
        <v>674</v>
      </c>
      <c r="C495" s="102" t="s">
        <v>424</v>
      </c>
      <c r="D495" s="85">
        <v>220</v>
      </c>
      <c r="E495" s="85">
        <v>240</v>
      </c>
      <c r="F495" s="125">
        <v>50</v>
      </c>
      <c r="G495" s="85">
        <v>60</v>
      </c>
      <c r="H495" s="85">
        <v>210</v>
      </c>
      <c r="I495" s="85">
        <v>620</v>
      </c>
      <c r="J495" s="85">
        <v>3.2</v>
      </c>
      <c r="K495" s="92"/>
      <c r="L495" s="85" t="s">
        <v>22</v>
      </c>
      <c r="M495" s="85">
        <v>35000</v>
      </c>
      <c r="N495" s="68" t="s">
        <v>1832</v>
      </c>
    </row>
    <row r="496" spans="1:14" x14ac:dyDescent="0.3">
      <c r="A496" s="433" t="s">
        <v>704</v>
      </c>
      <c r="B496" s="344" t="s">
        <v>675</v>
      </c>
      <c r="C496" s="96" t="s">
        <v>424</v>
      </c>
      <c r="D496" s="65">
        <v>220</v>
      </c>
      <c r="E496" s="65">
        <v>240</v>
      </c>
      <c r="F496" s="124">
        <v>50</v>
      </c>
      <c r="G496" s="65">
        <v>60</v>
      </c>
      <c r="H496" s="65">
        <v>420</v>
      </c>
      <c r="I496" s="65">
        <v>1240</v>
      </c>
      <c r="J496" s="65">
        <v>3.2</v>
      </c>
      <c r="K496" s="82"/>
      <c r="L496" s="65" t="s">
        <v>22</v>
      </c>
      <c r="M496" s="65">
        <v>35000</v>
      </c>
      <c r="N496" s="66" t="s">
        <v>1832</v>
      </c>
    </row>
    <row r="497" spans="1:14" x14ac:dyDescent="0.3">
      <c r="A497" s="434"/>
      <c r="B497" s="344" t="s">
        <v>676</v>
      </c>
      <c r="C497" s="96" t="s">
        <v>424</v>
      </c>
      <c r="D497" s="65">
        <v>220</v>
      </c>
      <c r="E497" s="65">
        <v>240</v>
      </c>
      <c r="F497" s="124">
        <v>50</v>
      </c>
      <c r="G497" s="65">
        <v>60</v>
      </c>
      <c r="H497" s="65">
        <v>630</v>
      </c>
      <c r="I497" s="65">
        <v>1860</v>
      </c>
      <c r="J497" s="65">
        <v>3.2</v>
      </c>
      <c r="K497" s="82"/>
      <c r="L497" s="65" t="s">
        <v>22</v>
      </c>
      <c r="M497" s="65">
        <v>35000</v>
      </c>
      <c r="N497" s="66" t="s">
        <v>1832</v>
      </c>
    </row>
    <row r="498" spans="1:14" x14ac:dyDescent="0.3">
      <c r="A498" s="434"/>
      <c r="B498" s="344" t="s">
        <v>677</v>
      </c>
      <c r="C498" s="65" t="s">
        <v>477</v>
      </c>
      <c r="D498" s="65">
        <v>220</v>
      </c>
      <c r="E498" s="65">
        <v>240</v>
      </c>
      <c r="F498" s="124">
        <v>50</v>
      </c>
      <c r="G498" s="65">
        <v>60</v>
      </c>
      <c r="H498" s="65">
        <v>1350</v>
      </c>
      <c r="I498" s="65">
        <v>3200</v>
      </c>
      <c r="J498" s="82"/>
      <c r="K498" s="82"/>
      <c r="L498" s="65" t="s">
        <v>22</v>
      </c>
      <c r="M498" s="65">
        <v>35000</v>
      </c>
      <c r="N498" s="66" t="s">
        <v>1833</v>
      </c>
    </row>
    <row r="499" spans="1:14" x14ac:dyDescent="0.3">
      <c r="A499" s="434"/>
      <c r="B499" s="344" t="s">
        <v>678</v>
      </c>
      <c r="C499" s="96" t="s">
        <v>424</v>
      </c>
      <c r="D499" s="65">
        <v>220</v>
      </c>
      <c r="E499" s="65">
        <v>240</v>
      </c>
      <c r="F499" s="124">
        <v>50</v>
      </c>
      <c r="G499" s="65">
        <v>60</v>
      </c>
      <c r="H499" s="65">
        <v>210</v>
      </c>
      <c r="I499" s="65">
        <v>620</v>
      </c>
      <c r="J499" s="65">
        <v>3.2</v>
      </c>
      <c r="K499" s="82"/>
      <c r="L499" s="65" t="s">
        <v>22</v>
      </c>
      <c r="M499" s="65">
        <v>35000</v>
      </c>
      <c r="N499" s="66" t="s">
        <v>1832</v>
      </c>
    </row>
    <row r="500" spans="1:14" x14ac:dyDescent="0.3">
      <c r="A500" s="434"/>
      <c r="B500" s="344" t="s">
        <v>679</v>
      </c>
      <c r="C500" s="96" t="s">
        <v>424</v>
      </c>
      <c r="D500" s="65">
        <v>220</v>
      </c>
      <c r="E500" s="65">
        <v>240</v>
      </c>
      <c r="F500" s="124">
        <v>50</v>
      </c>
      <c r="G500" s="65">
        <v>60</v>
      </c>
      <c r="H500" s="65">
        <v>510</v>
      </c>
      <c r="I500" s="65">
        <v>1500</v>
      </c>
      <c r="J500" s="65">
        <v>3.2</v>
      </c>
      <c r="K500" s="82"/>
      <c r="L500" s="65" t="s">
        <v>22</v>
      </c>
      <c r="M500" s="65">
        <v>35000</v>
      </c>
      <c r="N500" s="66" t="s">
        <v>1832</v>
      </c>
    </row>
    <row r="501" spans="1:14" x14ac:dyDescent="0.3">
      <c r="A501" s="434"/>
      <c r="B501" s="344" t="s">
        <v>680</v>
      </c>
      <c r="C501" s="96" t="s">
        <v>424</v>
      </c>
      <c r="D501" s="65">
        <v>220</v>
      </c>
      <c r="E501" s="65">
        <v>240</v>
      </c>
      <c r="F501" s="124">
        <v>50</v>
      </c>
      <c r="G501" s="65">
        <v>60</v>
      </c>
      <c r="H501" s="65">
        <v>540</v>
      </c>
      <c r="I501" s="65">
        <v>1650</v>
      </c>
      <c r="J501" s="65">
        <v>3.2</v>
      </c>
      <c r="K501" s="82"/>
      <c r="L501" s="65" t="s">
        <v>22</v>
      </c>
      <c r="M501" s="65">
        <v>35000</v>
      </c>
      <c r="N501" s="66" t="s">
        <v>1832</v>
      </c>
    </row>
    <row r="502" spans="1:14" x14ac:dyDescent="0.3">
      <c r="A502" s="434"/>
      <c r="B502" s="344" t="s">
        <v>681</v>
      </c>
      <c r="C502" s="96" t="s">
        <v>424</v>
      </c>
      <c r="D502" s="65">
        <v>220</v>
      </c>
      <c r="E502" s="65">
        <v>240</v>
      </c>
      <c r="F502" s="124">
        <v>50</v>
      </c>
      <c r="G502" s="65">
        <v>60</v>
      </c>
      <c r="H502" s="65">
        <v>580</v>
      </c>
      <c r="I502" s="65">
        <v>1800</v>
      </c>
      <c r="J502" s="65">
        <v>3.2</v>
      </c>
      <c r="K502" s="82"/>
      <c r="L502" s="65" t="s">
        <v>22</v>
      </c>
      <c r="M502" s="65">
        <v>35000</v>
      </c>
      <c r="N502" s="66" t="s">
        <v>1832</v>
      </c>
    </row>
    <row r="503" spans="1:14" x14ac:dyDescent="0.3">
      <c r="A503" s="434"/>
      <c r="B503" s="344" t="s">
        <v>682</v>
      </c>
      <c r="C503" s="96" t="s">
        <v>424</v>
      </c>
      <c r="D503" s="65">
        <v>220</v>
      </c>
      <c r="E503" s="65">
        <v>240</v>
      </c>
      <c r="F503" s="124">
        <v>50</v>
      </c>
      <c r="G503" s="65">
        <v>60</v>
      </c>
      <c r="H503" s="65">
        <v>640</v>
      </c>
      <c r="I503" s="65">
        <v>1960</v>
      </c>
      <c r="J503" s="65">
        <v>3.2</v>
      </c>
      <c r="K503" s="82"/>
      <c r="L503" s="65" t="s">
        <v>22</v>
      </c>
      <c r="M503" s="65">
        <v>35000</v>
      </c>
      <c r="N503" s="66" t="s">
        <v>1832</v>
      </c>
    </row>
    <row r="504" spans="1:14" x14ac:dyDescent="0.3">
      <c r="A504" s="434"/>
      <c r="B504" s="344" t="s">
        <v>683</v>
      </c>
      <c r="C504" s="96" t="s">
        <v>424</v>
      </c>
      <c r="D504" s="65">
        <v>220</v>
      </c>
      <c r="E504" s="65">
        <v>240</v>
      </c>
      <c r="F504" s="124">
        <v>50</v>
      </c>
      <c r="G504" s="65">
        <v>60</v>
      </c>
      <c r="H504" s="65">
        <v>720</v>
      </c>
      <c r="I504" s="65">
        <v>2150</v>
      </c>
      <c r="J504" s="65">
        <v>3.2</v>
      </c>
      <c r="K504" s="82"/>
      <c r="L504" s="65" t="s">
        <v>22</v>
      </c>
      <c r="M504" s="65">
        <v>35000</v>
      </c>
      <c r="N504" s="66" t="s">
        <v>1832</v>
      </c>
    </row>
    <row r="505" spans="1:14" x14ac:dyDescent="0.3">
      <c r="A505" s="434"/>
      <c r="B505" s="344" t="s">
        <v>684</v>
      </c>
      <c r="C505" s="96" t="s">
        <v>424</v>
      </c>
      <c r="D505" s="65">
        <v>220</v>
      </c>
      <c r="E505" s="65">
        <v>240</v>
      </c>
      <c r="F505" s="124">
        <v>50</v>
      </c>
      <c r="G505" s="65">
        <v>60</v>
      </c>
      <c r="H505" s="65">
        <v>800</v>
      </c>
      <c r="I505" s="65">
        <v>2340</v>
      </c>
      <c r="J505" s="65">
        <v>3.2</v>
      </c>
      <c r="K505" s="82"/>
      <c r="L505" s="65" t="s">
        <v>22</v>
      </c>
      <c r="M505" s="65">
        <v>35000</v>
      </c>
      <c r="N505" s="66" t="s">
        <v>1832</v>
      </c>
    </row>
    <row r="506" spans="1:14" x14ac:dyDescent="0.3">
      <c r="A506" s="434"/>
      <c r="B506" s="344" t="s">
        <v>685</v>
      </c>
      <c r="C506" s="96" t="s">
        <v>424</v>
      </c>
      <c r="D506" s="65">
        <v>220</v>
      </c>
      <c r="E506" s="65">
        <v>240</v>
      </c>
      <c r="F506" s="124">
        <v>50</v>
      </c>
      <c r="G506" s="65">
        <v>60</v>
      </c>
      <c r="H506" s="65">
        <v>15.19</v>
      </c>
      <c r="I506" s="65">
        <v>45</v>
      </c>
      <c r="J506" s="65">
        <v>3.7</v>
      </c>
      <c r="K506" s="82"/>
      <c r="L506" s="65" t="s">
        <v>22</v>
      </c>
      <c r="M506" s="65">
        <v>35000</v>
      </c>
      <c r="N506" s="66" t="s">
        <v>1834</v>
      </c>
    </row>
    <row r="507" spans="1:14" x14ac:dyDescent="0.3">
      <c r="A507" s="434"/>
      <c r="B507" s="344" t="s">
        <v>686</v>
      </c>
      <c r="C507" s="96" t="s">
        <v>424</v>
      </c>
      <c r="D507" s="65">
        <v>220</v>
      </c>
      <c r="E507" s="65">
        <v>240</v>
      </c>
      <c r="F507" s="124">
        <v>50</v>
      </c>
      <c r="G507" s="65">
        <v>60</v>
      </c>
      <c r="H507" s="65">
        <v>16.239999999999998</v>
      </c>
      <c r="I507" s="65">
        <v>43</v>
      </c>
      <c r="J507" s="65">
        <v>3.3</v>
      </c>
      <c r="K507" s="82"/>
      <c r="L507" s="65" t="s">
        <v>22</v>
      </c>
      <c r="M507" s="65">
        <v>35000</v>
      </c>
      <c r="N507" s="66" t="s">
        <v>1834</v>
      </c>
    </row>
    <row r="508" spans="1:14" x14ac:dyDescent="0.3">
      <c r="A508" s="434"/>
      <c r="B508" s="344" t="s">
        <v>687</v>
      </c>
      <c r="C508" s="96" t="s">
        <v>424</v>
      </c>
      <c r="D508" s="65">
        <v>220</v>
      </c>
      <c r="E508" s="65">
        <v>240</v>
      </c>
      <c r="F508" s="124">
        <v>50</v>
      </c>
      <c r="G508" s="65">
        <v>60</v>
      </c>
      <c r="H508" s="65">
        <v>14.54</v>
      </c>
      <c r="I508" s="65">
        <v>39</v>
      </c>
      <c r="J508" s="65">
        <v>3.35</v>
      </c>
      <c r="K508" s="82"/>
      <c r="L508" s="65" t="s">
        <v>22</v>
      </c>
      <c r="M508" s="65">
        <v>35000</v>
      </c>
      <c r="N508" s="66" t="s">
        <v>1834</v>
      </c>
    </row>
    <row r="509" spans="1:14" x14ac:dyDescent="0.3">
      <c r="A509" s="434"/>
      <c r="B509" s="344" t="s">
        <v>688</v>
      </c>
      <c r="C509" s="96" t="s">
        <v>424</v>
      </c>
      <c r="D509" s="65">
        <v>220</v>
      </c>
      <c r="E509" s="65">
        <v>240</v>
      </c>
      <c r="F509" s="124">
        <v>50</v>
      </c>
      <c r="G509" s="65">
        <v>60</v>
      </c>
      <c r="H509" s="65">
        <v>16.03</v>
      </c>
      <c r="I509" s="65">
        <v>45</v>
      </c>
      <c r="J509" s="65">
        <v>3.5</v>
      </c>
      <c r="K509" s="82"/>
      <c r="L509" s="65" t="s">
        <v>22</v>
      </c>
      <c r="M509" s="65">
        <v>35000</v>
      </c>
      <c r="N509" s="66" t="s">
        <v>1834</v>
      </c>
    </row>
    <row r="510" spans="1:14" x14ac:dyDescent="0.3">
      <c r="A510" s="434"/>
      <c r="B510" s="344" t="s">
        <v>689</v>
      </c>
      <c r="C510" s="96" t="s">
        <v>424</v>
      </c>
      <c r="D510" s="65">
        <v>220</v>
      </c>
      <c r="E510" s="65">
        <v>240</v>
      </c>
      <c r="F510" s="124">
        <v>50</v>
      </c>
      <c r="G510" s="65">
        <v>60</v>
      </c>
      <c r="H510" s="65">
        <v>15.26</v>
      </c>
      <c r="I510" s="65">
        <v>48</v>
      </c>
      <c r="J510" s="65">
        <v>3.87</v>
      </c>
      <c r="K510" s="82"/>
      <c r="L510" s="65" t="s">
        <v>22</v>
      </c>
      <c r="M510" s="65">
        <v>35000</v>
      </c>
      <c r="N510" s="66" t="s">
        <v>1834</v>
      </c>
    </row>
    <row r="511" spans="1:14" x14ac:dyDescent="0.3">
      <c r="A511" s="434"/>
      <c r="B511" s="344" t="s">
        <v>690</v>
      </c>
      <c r="C511" s="96" t="s">
        <v>424</v>
      </c>
      <c r="D511" s="65">
        <v>220</v>
      </c>
      <c r="E511" s="65">
        <v>240</v>
      </c>
      <c r="F511" s="124">
        <v>50</v>
      </c>
      <c r="G511" s="65">
        <v>60</v>
      </c>
      <c r="H511" s="65">
        <v>15.61</v>
      </c>
      <c r="I511" s="65">
        <v>44</v>
      </c>
      <c r="J511" s="65">
        <v>3.51</v>
      </c>
      <c r="K511" s="82"/>
      <c r="L511" s="65" t="s">
        <v>22</v>
      </c>
      <c r="M511" s="65">
        <v>35000</v>
      </c>
      <c r="N511" s="66" t="s">
        <v>1834</v>
      </c>
    </row>
    <row r="512" spans="1:14" x14ac:dyDescent="0.3">
      <c r="A512" s="434"/>
      <c r="B512" s="344" t="s">
        <v>691</v>
      </c>
      <c r="C512" s="96" t="s">
        <v>424</v>
      </c>
      <c r="D512" s="65">
        <v>220</v>
      </c>
      <c r="E512" s="65">
        <v>240</v>
      </c>
      <c r="F512" s="124">
        <v>50</v>
      </c>
      <c r="G512" s="65">
        <v>60</v>
      </c>
      <c r="H512" s="65">
        <v>16.309999999999999</v>
      </c>
      <c r="I512" s="65">
        <v>45</v>
      </c>
      <c r="J512" s="65">
        <v>3.43</v>
      </c>
      <c r="K512" s="82"/>
      <c r="L512" s="65" t="s">
        <v>22</v>
      </c>
      <c r="M512" s="65">
        <v>35000</v>
      </c>
      <c r="N512" s="66" t="s">
        <v>1834</v>
      </c>
    </row>
    <row r="513" spans="1:14" x14ac:dyDescent="0.3">
      <c r="A513" s="434"/>
      <c r="B513" s="344" t="s">
        <v>692</v>
      </c>
      <c r="C513" s="96" t="s">
        <v>424</v>
      </c>
      <c r="D513" s="65">
        <v>220</v>
      </c>
      <c r="E513" s="65">
        <v>240</v>
      </c>
      <c r="F513" s="124">
        <v>50</v>
      </c>
      <c r="G513" s="65">
        <v>60</v>
      </c>
      <c r="H513" s="65">
        <v>17.71</v>
      </c>
      <c r="I513" s="65">
        <v>44</v>
      </c>
      <c r="J513" s="65">
        <v>3.1</v>
      </c>
      <c r="K513" s="82"/>
      <c r="L513" s="65" t="s">
        <v>22</v>
      </c>
      <c r="M513" s="65">
        <v>35000</v>
      </c>
      <c r="N513" s="66" t="s">
        <v>1834</v>
      </c>
    </row>
    <row r="514" spans="1:14" x14ac:dyDescent="0.3">
      <c r="A514" s="434"/>
      <c r="B514" s="344" t="s">
        <v>693</v>
      </c>
      <c r="C514" s="65" t="s">
        <v>314</v>
      </c>
      <c r="D514" s="65">
        <v>220</v>
      </c>
      <c r="E514" s="65">
        <v>240</v>
      </c>
      <c r="F514" s="124">
        <v>50</v>
      </c>
      <c r="G514" s="65">
        <v>60</v>
      </c>
      <c r="H514" s="65">
        <v>1000</v>
      </c>
      <c r="I514" s="65">
        <v>2400</v>
      </c>
      <c r="J514" s="82"/>
      <c r="K514" s="82"/>
      <c r="L514" s="65" t="s">
        <v>22</v>
      </c>
      <c r="M514" s="65">
        <v>35000</v>
      </c>
      <c r="N514" s="66" t="s">
        <v>1835</v>
      </c>
    </row>
    <row r="515" spans="1:14" x14ac:dyDescent="0.3">
      <c r="A515" s="434"/>
      <c r="B515" s="344" t="s">
        <v>694</v>
      </c>
      <c r="C515" s="65" t="s">
        <v>314</v>
      </c>
      <c r="D515" s="65">
        <v>220</v>
      </c>
      <c r="E515" s="65">
        <v>240</v>
      </c>
      <c r="F515" s="124">
        <v>50</v>
      </c>
      <c r="G515" s="65">
        <v>60</v>
      </c>
      <c r="H515" s="65">
        <v>1000</v>
      </c>
      <c r="I515" s="65">
        <v>2400</v>
      </c>
      <c r="J515" s="82"/>
      <c r="K515" s="82"/>
      <c r="L515" s="65" t="s">
        <v>22</v>
      </c>
      <c r="M515" s="65">
        <v>35000</v>
      </c>
      <c r="N515" s="66" t="s">
        <v>1835</v>
      </c>
    </row>
    <row r="516" spans="1:14" x14ac:dyDescent="0.3">
      <c r="A516" s="434"/>
      <c r="B516" s="344" t="s">
        <v>693</v>
      </c>
      <c r="C516" s="65" t="s">
        <v>314</v>
      </c>
      <c r="D516" s="65">
        <v>220</v>
      </c>
      <c r="E516" s="65">
        <v>240</v>
      </c>
      <c r="F516" s="124">
        <v>50</v>
      </c>
      <c r="G516" s="65">
        <v>60</v>
      </c>
      <c r="H516" s="65">
        <v>1350</v>
      </c>
      <c r="I516" s="65">
        <v>3200</v>
      </c>
      <c r="J516" s="82"/>
      <c r="K516" s="82"/>
      <c r="L516" s="65" t="s">
        <v>22</v>
      </c>
      <c r="M516" s="65">
        <v>35000</v>
      </c>
      <c r="N516" s="66" t="s">
        <v>1835</v>
      </c>
    </row>
    <row r="517" spans="1:14" x14ac:dyDescent="0.3">
      <c r="A517" s="434"/>
      <c r="B517" s="344" t="s">
        <v>695</v>
      </c>
      <c r="C517" s="65" t="s">
        <v>168</v>
      </c>
      <c r="D517" s="65">
        <v>220</v>
      </c>
      <c r="E517" s="65">
        <v>240</v>
      </c>
      <c r="F517" s="124">
        <v>50</v>
      </c>
      <c r="G517" s="65">
        <v>60</v>
      </c>
      <c r="H517" s="65">
        <v>55</v>
      </c>
      <c r="I517" s="65">
        <v>154</v>
      </c>
      <c r="J517" s="65">
        <v>3.1</v>
      </c>
      <c r="K517" s="82"/>
      <c r="L517" s="65" t="s">
        <v>22</v>
      </c>
      <c r="M517" s="65">
        <v>35000</v>
      </c>
      <c r="N517" s="66" t="s">
        <v>1835</v>
      </c>
    </row>
    <row r="518" spans="1:14" x14ac:dyDescent="0.3">
      <c r="A518" s="434"/>
      <c r="B518" s="344" t="s">
        <v>696</v>
      </c>
      <c r="C518" s="65" t="s">
        <v>168</v>
      </c>
      <c r="D518" s="65">
        <v>220</v>
      </c>
      <c r="E518" s="65">
        <v>240</v>
      </c>
      <c r="F518" s="124">
        <v>50</v>
      </c>
      <c r="G518" s="65">
        <v>60</v>
      </c>
      <c r="H518" s="65">
        <v>110</v>
      </c>
      <c r="I518" s="65">
        <v>308</v>
      </c>
      <c r="J518" s="65">
        <v>3.1</v>
      </c>
      <c r="K518" s="82"/>
      <c r="L518" s="65" t="s">
        <v>22</v>
      </c>
      <c r="M518" s="65">
        <v>35000</v>
      </c>
      <c r="N518" s="66" t="s">
        <v>1835</v>
      </c>
    </row>
    <row r="519" spans="1:14" x14ac:dyDescent="0.3">
      <c r="A519" s="434"/>
      <c r="B519" s="344" t="s">
        <v>697</v>
      </c>
      <c r="C519" s="65" t="s">
        <v>168</v>
      </c>
      <c r="D519" s="65">
        <v>220</v>
      </c>
      <c r="E519" s="65">
        <v>240</v>
      </c>
      <c r="F519" s="124">
        <v>50</v>
      </c>
      <c r="G519" s="65">
        <v>60</v>
      </c>
      <c r="H519" s="65">
        <v>180</v>
      </c>
      <c r="I519" s="65">
        <v>512</v>
      </c>
      <c r="J519" s="65">
        <v>3.1</v>
      </c>
      <c r="K519" s="82"/>
      <c r="L519" s="65" t="s">
        <v>22</v>
      </c>
      <c r="M519" s="65">
        <v>35000</v>
      </c>
      <c r="N519" s="66" t="s">
        <v>1835</v>
      </c>
    </row>
    <row r="520" spans="1:14" x14ac:dyDescent="0.3">
      <c r="A520" s="434"/>
      <c r="B520" s="344" t="s">
        <v>698</v>
      </c>
      <c r="C520" s="65" t="s">
        <v>168</v>
      </c>
      <c r="D520" s="65">
        <v>220</v>
      </c>
      <c r="E520" s="65">
        <v>240</v>
      </c>
      <c r="F520" s="124">
        <v>50</v>
      </c>
      <c r="G520" s="65">
        <v>60</v>
      </c>
      <c r="H520" s="65">
        <v>200</v>
      </c>
      <c r="I520" s="65">
        <v>564</v>
      </c>
      <c r="J520" s="65">
        <v>3.1</v>
      </c>
      <c r="K520" s="82"/>
      <c r="L520" s="65" t="s">
        <v>22</v>
      </c>
      <c r="M520" s="65">
        <v>35000</v>
      </c>
      <c r="N520" s="66" t="s">
        <v>1835</v>
      </c>
    </row>
    <row r="521" spans="1:14" x14ac:dyDescent="0.3">
      <c r="A521" s="434"/>
      <c r="B521" s="344" t="s">
        <v>699</v>
      </c>
      <c r="C521" s="65" t="s">
        <v>168</v>
      </c>
      <c r="D521" s="65">
        <v>220</v>
      </c>
      <c r="E521" s="65">
        <v>240</v>
      </c>
      <c r="F521" s="124">
        <v>50</v>
      </c>
      <c r="G521" s="65">
        <v>60</v>
      </c>
      <c r="H521" s="65">
        <v>220</v>
      </c>
      <c r="I521" s="65">
        <v>616</v>
      </c>
      <c r="J521" s="65">
        <v>3.1</v>
      </c>
      <c r="K521" s="82"/>
      <c r="L521" s="65" t="s">
        <v>22</v>
      </c>
      <c r="M521" s="65">
        <v>35000</v>
      </c>
      <c r="N521" s="66" t="s">
        <v>1835</v>
      </c>
    </row>
    <row r="522" spans="1:14" x14ac:dyDescent="0.3">
      <c r="A522" s="434"/>
      <c r="B522" s="344" t="s">
        <v>700</v>
      </c>
      <c r="C522" s="65" t="s">
        <v>82</v>
      </c>
      <c r="D522" s="65">
        <v>220</v>
      </c>
      <c r="E522" s="65">
        <v>240</v>
      </c>
      <c r="F522" s="124">
        <v>50</v>
      </c>
      <c r="G522" s="65">
        <v>60</v>
      </c>
      <c r="H522" s="65">
        <v>36</v>
      </c>
      <c r="I522" s="65">
        <v>110</v>
      </c>
      <c r="J522" s="65">
        <v>3.1</v>
      </c>
      <c r="K522" s="82"/>
      <c r="L522" s="96" t="s">
        <v>47</v>
      </c>
      <c r="M522" s="65">
        <v>35000</v>
      </c>
      <c r="N522" s="66" t="s">
        <v>1835</v>
      </c>
    </row>
    <row r="523" spans="1:14" x14ac:dyDescent="0.3">
      <c r="A523" s="434"/>
      <c r="B523" s="344" t="s">
        <v>701</v>
      </c>
      <c r="C523" s="65" t="s">
        <v>82</v>
      </c>
      <c r="D523" s="65">
        <v>220</v>
      </c>
      <c r="E523" s="65">
        <v>240</v>
      </c>
      <c r="F523" s="124">
        <v>50</v>
      </c>
      <c r="G523" s="65">
        <v>60</v>
      </c>
      <c r="H523" s="65">
        <v>36</v>
      </c>
      <c r="I523" s="82" t="s">
        <v>559</v>
      </c>
      <c r="J523" s="82" t="s">
        <v>559</v>
      </c>
      <c r="K523" s="82"/>
      <c r="L523" s="65" t="s">
        <v>47</v>
      </c>
      <c r="M523" s="65">
        <v>35000</v>
      </c>
      <c r="N523" s="66" t="s">
        <v>1836</v>
      </c>
    </row>
    <row r="524" spans="1:14" ht="15" thickBot="1" x14ac:dyDescent="0.35">
      <c r="A524" s="438"/>
      <c r="B524" s="415" t="s">
        <v>702</v>
      </c>
      <c r="C524" s="97" t="s">
        <v>424</v>
      </c>
      <c r="D524" s="84">
        <v>24</v>
      </c>
      <c r="E524" s="86"/>
      <c r="F524" s="134"/>
      <c r="G524" s="86"/>
      <c r="H524" s="84">
        <v>14.4</v>
      </c>
      <c r="I524" s="86" t="s">
        <v>559</v>
      </c>
      <c r="J524" s="86"/>
      <c r="K524" s="84">
        <v>50</v>
      </c>
      <c r="L524" s="97" t="s">
        <v>22</v>
      </c>
      <c r="M524" s="84">
        <v>35000</v>
      </c>
      <c r="N524" s="76" t="s">
        <v>1837</v>
      </c>
    </row>
    <row r="525" spans="1:14" ht="18.600000000000001" thickBot="1" x14ac:dyDescent="0.4">
      <c r="A525" s="56" t="s">
        <v>705</v>
      </c>
      <c r="B525" s="15"/>
      <c r="C525" s="27"/>
      <c r="D525" s="27"/>
      <c r="E525" s="27"/>
      <c r="F525" s="127"/>
      <c r="G525" s="27"/>
      <c r="H525" s="27"/>
      <c r="I525" s="27"/>
      <c r="J525" s="27"/>
      <c r="K525" s="27"/>
      <c r="L525" s="27"/>
      <c r="M525" s="27"/>
      <c r="N525" s="16"/>
    </row>
    <row r="526" spans="1:14" x14ac:dyDescent="0.3">
      <c r="A526" s="428" t="s">
        <v>737</v>
      </c>
      <c r="B526" s="413" t="s">
        <v>707</v>
      </c>
      <c r="C526" s="102" t="s">
        <v>98</v>
      </c>
      <c r="D526" s="85">
        <v>220</v>
      </c>
      <c r="E526" s="85">
        <v>240</v>
      </c>
      <c r="F526" s="125">
        <v>50</v>
      </c>
      <c r="G526" s="85">
        <v>60</v>
      </c>
      <c r="H526" s="85">
        <v>160</v>
      </c>
      <c r="I526" s="85">
        <v>1160</v>
      </c>
      <c r="J526" s="85">
        <v>2.88</v>
      </c>
      <c r="K526" s="92"/>
      <c r="L526" s="85" t="s">
        <v>47</v>
      </c>
      <c r="M526" s="85">
        <v>50000</v>
      </c>
      <c r="N526" s="68" t="s">
        <v>1843</v>
      </c>
    </row>
    <row r="527" spans="1:14" x14ac:dyDescent="0.3">
      <c r="A527" s="419" t="s">
        <v>738</v>
      </c>
      <c r="B527" s="344" t="s">
        <v>730</v>
      </c>
      <c r="C527" s="96" t="s">
        <v>424</v>
      </c>
      <c r="D527" s="65">
        <v>220</v>
      </c>
      <c r="E527" s="65">
        <v>240</v>
      </c>
      <c r="F527" s="124">
        <v>50</v>
      </c>
      <c r="G527" s="65">
        <v>60</v>
      </c>
      <c r="H527" s="65">
        <v>32</v>
      </c>
      <c r="I527" s="65">
        <v>104</v>
      </c>
      <c r="J527" s="65">
        <v>3.2</v>
      </c>
      <c r="K527" s="82"/>
      <c r="L527" s="65" t="s">
        <v>22</v>
      </c>
      <c r="M527" s="65">
        <v>50000</v>
      </c>
      <c r="N527" s="66" t="s">
        <v>1844</v>
      </c>
    </row>
    <row r="528" spans="1:14" x14ac:dyDescent="0.3">
      <c r="A528" s="421"/>
      <c r="B528" s="344" t="s">
        <v>731</v>
      </c>
      <c r="C528" s="96" t="s">
        <v>424</v>
      </c>
      <c r="D528" s="65">
        <v>220</v>
      </c>
      <c r="E528" s="65">
        <v>240</v>
      </c>
      <c r="F528" s="124">
        <v>50</v>
      </c>
      <c r="G528" s="65">
        <v>60</v>
      </c>
      <c r="H528" s="65">
        <v>175</v>
      </c>
      <c r="I528" s="65">
        <v>516</v>
      </c>
      <c r="J528" s="65">
        <v>2.94</v>
      </c>
      <c r="K528" s="82"/>
      <c r="L528" s="65" t="s">
        <v>22</v>
      </c>
      <c r="M528" s="65">
        <v>50000</v>
      </c>
      <c r="N528" s="66" t="s">
        <v>1845</v>
      </c>
    </row>
    <row r="529" spans="1:14" x14ac:dyDescent="0.3">
      <c r="A529" s="421"/>
      <c r="B529" s="344" t="s">
        <v>732</v>
      </c>
      <c r="C529" s="96" t="s">
        <v>424</v>
      </c>
      <c r="D529" s="65">
        <v>220</v>
      </c>
      <c r="E529" s="65">
        <v>240</v>
      </c>
      <c r="F529" s="124">
        <v>50</v>
      </c>
      <c r="G529" s="65">
        <v>60</v>
      </c>
      <c r="H529" s="65">
        <v>311</v>
      </c>
      <c r="I529" s="65">
        <v>904</v>
      </c>
      <c r="J529" s="65">
        <v>2.9</v>
      </c>
      <c r="K529" s="82"/>
      <c r="L529" s="65" t="s">
        <v>22</v>
      </c>
      <c r="M529" s="65">
        <v>50000</v>
      </c>
      <c r="N529" s="66" t="s">
        <v>1845</v>
      </c>
    </row>
    <row r="530" spans="1:14" x14ac:dyDescent="0.3">
      <c r="A530" s="421"/>
      <c r="B530" s="344" t="s">
        <v>735</v>
      </c>
      <c r="C530" s="96" t="s">
        <v>424</v>
      </c>
      <c r="D530" s="65">
        <v>220</v>
      </c>
      <c r="E530" s="65">
        <v>240</v>
      </c>
      <c r="F530" s="124">
        <v>50</v>
      </c>
      <c r="G530" s="65">
        <v>60</v>
      </c>
      <c r="H530" s="65">
        <v>28</v>
      </c>
      <c r="I530" s="65">
        <v>104</v>
      </c>
      <c r="J530" s="65">
        <v>3.67</v>
      </c>
      <c r="K530" s="82"/>
      <c r="L530" s="65" t="s">
        <v>22</v>
      </c>
      <c r="M530" s="65">
        <v>50000</v>
      </c>
      <c r="N530" s="66" t="s">
        <v>1846</v>
      </c>
    </row>
    <row r="531" spans="1:14" x14ac:dyDescent="0.3">
      <c r="A531" s="421"/>
      <c r="B531" s="344" t="s">
        <v>736</v>
      </c>
      <c r="C531" s="96" t="s">
        <v>424</v>
      </c>
      <c r="D531" s="65">
        <v>220</v>
      </c>
      <c r="E531" s="65">
        <v>240</v>
      </c>
      <c r="F531" s="124">
        <v>50</v>
      </c>
      <c r="G531" s="65">
        <v>60</v>
      </c>
      <c r="H531" s="65">
        <v>150</v>
      </c>
      <c r="I531" s="65">
        <v>513</v>
      </c>
      <c r="J531" s="65">
        <v>3.41</v>
      </c>
      <c r="K531" s="82"/>
      <c r="L531" s="65" t="s">
        <v>22</v>
      </c>
      <c r="M531" s="65">
        <v>50000</v>
      </c>
      <c r="N531" s="66" t="s">
        <v>1846</v>
      </c>
    </row>
    <row r="532" spans="1:14" x14ac:dyDescent="0.3">
      <c r="A532" s="421"/>
      <c r="B532" s="344" t="s">
        <v>734</v>
      </c>
      <c r="C532" s="96" t="s">
        <v>424</v>
      </c>
      <c r="D532" s="65">
        <v>220</v>
      </c>
      <c r="E532" s="65">
        <v>240</v>
      </c>
      <c r="F532" s="124">
        <v>50</v>
      </c>
      <c r="G532" s="65">
        <v>60</v>
      </c>
      <c r="H532" s="65">
        <v>296</v>
      </c>
      <c r="I532" s="65">
        <v>986</v>
      </c>
      <c r="J532" s="65">
        <v>3.33</v>
      </c>
      <c r="K532" s="82"/>
      <c r="L532" s="65" t="s">
        <v>22</v>
      </c>
      <c r="M532" s="65">
        <v>50000</v>
      </c>
      <c r="N532" s="66" t="s">
        <v>1846</v>
      </c>
    </row>
    <row r="533" spans="1:14" x14ac:dyDescent="0.3">
      <c r="A533" s="421"/>
      <c r="B533" s="344" t="s">
        <v>726</v>
      </c>
      <c r="C533" s="96" t="s">
        <v>2065</v>
      </c>
      <c r="D533" s="65">
        <v>220</v>
      </c>
      <c r="E533" s="65">
        <v>240</v>
      </c>
      <c r="F533" s="124">
        <v>50</v>
      </c>
      <c r="G533" s="65">
        <v>60</v>
      </c>
      <c r="H533" s="65">
        <v>623</v>
      </c>
      <c r="I533" s="65">
        <v>1808</v>
      </c>
      <c r="J533" s="65">
        <v>2.9</v>
      </c>
      <c r="K533" s="82"/>
      <c r="L533" s="65" t="s">
        <v>22</v>
      </c>
      <c r="M533" s="65">
        <v>50000</v>
      </c>
      <c r="N533" s="66" t="s">
        <v>1847</v>
      </c>
    </row>
    <row r="534" spans="1:14" x14ac:dyDescent="0.3">
      <c r="A534" s="421"/>
      <c r="B534" s="344" t="s">
        <v>727</v>
      </c>
      <c r="C534" s="96" t="s">
        <v>2065</v>
      </c>
      <c r="D534" s="65">
        <v>220</v>
      </c>
      <c r="E534" s="65">
        <v>240</v>
      </c>
      <c r="F534" s="124">
        <v>50</v>
      </c>
      <c r="G534" s="65">
        <v>60</v>
      </c>
      <c r="H534" s="65">
        <v>592</v>
      </c>
      <c r="I534" s="65">
        <v>1972</v>
      </c>
      <c r="J534" s="65">
        <v>3.33</v>
      </c>
      <c r="K534" s="82"/>
      <c r="L534" s="65" t="s">
        <v>22</v>
      </c>
      <c r="M534" s="65">
        <v>50000</v>
      </c>
      <c r="N534" s="66" t="s">
        <v>1846</v>
      </c>
    </row>
    <row r="535" spans="1:14" x14ac:dyDescent="0.3">
      <c r="A535" s="421"/>
      <c r="B535" s="344" t="s">
        <v>709</v>
      </c>
      <c r="C535" s="96" t="s">
        <v>98</v>
      </c>
      <c r="D535" s="65">
        <v>220</v>
      </c>
      <c r="E535" s="65">
        <v>240</v>
      </c>
      <c r="F535" s="124">
        <v>50</v>
      </c>
      <c r="G535" s="65">
        <v>60</v>
      </c>
      <c r="H535" s="65">
        <v>183</v>
      </c>
      <c r="I535" s="65">
        <v>570</v>
      </c>
      <c r="J535" s="65">
        <v>3.11</v>
      </c>
      <c r="K535" s="82"/>
      <c r="L535" s="65" t="s">
        <v>47</v>
      </c>
      <c r="M535" s="65">
        <v>50000</v>
      </c>
      <c r="N535" s="66" t="s">
        <v>1848</v>
      </c>
    </row>
    <row r="536" spans="1:14" x14ac:dyDescent="0.3">
      <c r="A536" s="421"/>
      <c r="B536" s="344" t="s">
        <v>710</v>
      </c>
      <c r="C536" s="96" t="s">
        <v>98</v>
      </c>
      <c r="D536" s="65">
        <v>220</v>
      </c>
      <c r="E536" s="65">
        <v>240</v>
      </c>
      <c r="F536" s="124">
        <v>50</v>
      </c>
      <c r="G536" s="65">
        <v>60</v>
      </c>
      <c r="H536" s="65">
        <v>428</v>
      </c>
      <c r="I536" s="65">
        <v>1183</v>
      </c>
      <c r="J536" s="65">
        <v>2.76</v>
      </c>
      <c r="K536" s="82"/>
      <c r="L536" s="65" t="s">
        <v>47</v>
      </c>
      <c r="M536" s="65">
        <v>50000</v>
      </c>
      <c r="N536" s="66" t="s">
        <v>1849</v>
      </c>
    </row>
    <row r="537" spans="1:14" x14ac:dyDescent="0.3">
      <c r="A537" s="421"/>
      <c r="B537" s="344" t="s">
        <v>713</v>
      </c>
      <c r="C537" s="96" t="s">
        <v>82</v>
      </c>
      <c r="D537" s="65">
        <v>220</v>
      </c>
      <c r="E537" s="65">
        <v>240</v>
      </c>
      <c r="F537" s="124">
        <v>50</v>
      </c>
      <c r="G537" s="65">
        <v>60</v>
      </c>
      <c r="H537" s="65">
        <v>33</v>
      </c>
      <c r="I537" s="65">
        <v>96</v>
      </c>
      <c r="J537" s="65">
        <v>2.9</v>
      </c>
      <c r="K537" s="82"/>
      <c r="L537" s="65" t="s">
        <v>47</v>
      </c>
      <c r="M537" s="65">
        <v>54000</v>
      </c>
      <c r="N537" s="66" t="s">
        <v>1850</v>
      </c>
    </row>
    <row r="538" spans="1:14" x14ac:dyDescent="0.3">
      <c r="A538" s="421"/>
      <c r="B538" s="344" t="s">
        <v>715</v>
      </c>
      <c r="C538" s="65" t="s">
        <v>82</v>
      </c>
      <c r="D538" s="65">
        <v>220</v>
      </c>
      <c r="E538" s="65">
        <v>240</v>
      </c>
      <c r="F538" s="124">
        <v>50</v>
      </c>
      <c r="G538" s="65">
        <v>60</v>
      </c>
      <c r="H538" s="65">
        <v>48</v>
      </c>
      <c r="I538" s="65">
        <v>134</v>
      </c>
      <c r="J538" s="65">
        <v>2.77</v>
      </c>
      <c r="K538" s="82"/>
      <c r="L538" s="65" t="s">
        <v>47</v>
      </c>
      <c r="M538" s="65">
        <v>54000</v>
      </c>
      <c r="N538" s="66" t="s">
        <v>1850</v>
      </c>
    </row>
    <row r="539" spans="1:14" x14ac:dyDescent="0.3">
      <c r="A539" s="421"/>
      <c r="B539" s="344" t="s">
        <v>714</v>
      </c>
      <c r="C539" s="65" t="s">
        <v>82</v>
      </c>
      <c r="D539" s="65">
        <v>220</v>
      </c>
      <c r="E539" s="65">
        <v>240</v>
      </c>
      <c r="F539" s="124">
        <v>50</v>
      </c>
      <c r="G539" s="65">
        <v>60</v>
      </c>
      <c r="H539" s="65">
        <v>33</v>
      </c>
      <c r="I539" s="65">
        <v>100</v>
      </c>
      <c r="J539" s="65">
        <v>3.03</v>
      </c>
      <c r="K539" s="82"/>
      <c r="L539" s="65" t="s">
        <v>47</v>
      </c>
      <c r="M539" s="65">
        <v>54000</v>
      </c>
      <c r="N539" s="66" t="s">
        <v>1850</v>
      </c>
    </row>
    <row r="540" spans="1:14" x14ac:dyDescent="0.3">
      <c r="A540" s="421"/>
      <c r="B540" s="344" t="s">
        <v>716</v>
      </c>
      <c r="C540" s="65" t="s">
        <v>82</v>
      </c>
      <c r="D540" s="65">
        <v>220</v>
      </c>
      <c r="E540" s="65">
        <v>240</v>
      </c>
      <c r="F540" s="124">
        <v>50</v>
      </c>
      <c r="G540" s="65">
        <v>60</v>
      </c>
      <c r="H540" s="65">
        <v>51</v>
      </c>
      <c r="I540" s="65">
        <v>145</v>
      </c>
      <c r="J540" s="65">
        <v>2.87</v>
      </c>
      <c r="K540" s="82"/>
      <c r="L540" s="65" t="s">
        <v>47</v>
      </c>
      <c r="M540" s="65">
        <v>54000</v>
      </c>
      <c r="N540" s="66" t="s">
        <v>1850</v>
      </c>
    </row>
    <row r="541" spans="1:14" x14ac:dyDescent="0.3">
      <c r="A541" s="421"/>
      <c r="B541" s="344" t="s">
        <v>717</v>
      </c>
      <c r="C541" s="65" t="s">
        <v>82</v>
      </c>
      <c r="D541" s="65">
        <v>220</v>
      </c>
      <c r="E541" s="65">
        <v>240</v>
      </c>
      <c r="F541" s="124">
        <v>50</v>
      </c>
      <c r="G541" s="65">
        <v>60</v>
      </c>
      <c r="H541" s="65">
        <v>64</v>
      </c>
      <c r="I541" s="65">
        <v>135</v>
      </c>
      <c r="J541" s="65">
        <v>2.11</v>
      </c>
      <c r="K541" s="82"/>
      <c r="L541" s="65" t="s">
        <v>47</v>
      </c>
      <c r="M541" s="65">
        <v>54000</v>
      </c>
      <c r="N541" s="66" t="s">
        <v>1851</v>
      </c>
    </row>
    <row r="542" spans="1:14" x14ac:dyDescent="0.3">
      <c r="A542" s="421"/>
      <c r="B542" s="344" t="s">
        <v>720</v>
      </c>
      <c r="C542" s="65" t="s">
        <v>168</v>
      </c>
      <c r="D542" s="65">
        <v>230</v>
      </c>
      <c r="E542" s="65">
        <v>240</v>
      </c>
      <c r="F542" s="124">
        <v>50</v>
      </c>
      <c r="G542" s="65">
        <v>60</v>
      </c>
      <c r="H542" s="65">
        <v>41</v>
      </c>
      <c r="I542" s="65">
        <v>141</v>
      </c>
      <c r="J542" s="65">
        <v>3.42</v>
      </c>
      <c r="K542" s="82"/>
      <c r="L542" s="65" t="s">
        <v>47</v>
      </c>
      <c r="M542" s="65">
        <v>50000</v>
      </c>
      <c r="N542" s="66" t="s">
        <v>1852</v>
      </c>
    </row>
    <row r="543" spans="1:14" x14ac:dyDescent="0.3">
      <c r="A543" s="421"/>
      <c r="B543" s="344" t="s">
        <v>721</v>
      </c>
      <c r="C543" s="65" t="s">
        <v>168</v>
      </c>
      <c r="D543" s="65">
        <v>230</v>
      </c>
      <c r="E543" s="65">
        <v>240</v>
      </c>
      <c r="F543" s="124">
        <v>50</v>
      </c>
      <c r="G543" s="65">
        <v>60</v>
      </c>
      <c r="H543" s="65">
        <v>42</v>
      </c>
      <c r="I543" s="65">
        <v>138</v>
      </c>
      <c r="J543" s="65">
        <v>3.29</v>
      </c>
      <c r="K543" s="82"/>
      <c r="L543" s="65" t="s">
        <v>47</v>
      </c>
      <c r="M543" s="65">
        <v>50000</v>
      </c>
      <c r="N543" s="66" t="s">
        <v>1853</v>
      </c>
    </row>
    <row r="544" spans="1:14" x14ac:dyDescent="0.3">
      <c r="A544" s="421"/>
      <c r="B544" s="344" t="s">
        <v>722</v>
      </c>
      <c r="C544" s="65" t="s">
        <v>168</v>
      </c>
      <c r="D544" s="65">
        <v>230</v>
      </c>
      <c r="E544" s="65">
        <v>240</v>
      </c>
      <c r="F544" s="124">
        <v>50</v>
      </c>
      <c r="G544" s="65">
        <v>60</v>
      </c>
      <c r="H544" s="65">
        <v>72</v>
      </c>
      <c r="I544" s="65">
        <v>246</v>
      </c>
      <c r="J544" s="65">
        <v>3.42</v>
      </c>
      <c r="K544" s="82"/>
      <c r="L544" s="65" t="s">
        <v>47</v>
      </c>
      <c r="M544" s="65">
        <v>50000</v>
      </c>
      <c r="N544" s="66" t="s">
        <v>1852</v>
      </c>
    </row>
    <row r="545" spans="1:14" ht="15" thickBot="1" x14ac:dyDescent="0.35">
      <c r="A545" s="429"/>
      <c r="B545" s="415" t="s">
        <v>723</v>
      </c>
      <c r="C545" s="84" t="s">
        <v>168</v>
      </c>
      <c r="D545" s="84">
        <v>230</v>
      </c>
      <c r="E545" s="84">
        <v>240</v>
      </c>
      <c r="F545" s="126">
        <v>50</v>
      </c>
      <c r="G545" s="84">
        <v>60</v>
      </c>
      <c r="H545" s="84">
        <v>73</v>
      </c>
      <c r="I545" s="84">
        <v>241</v>
      </c>
      <c r="J545" s="84">
        <v>3.29</v>
      </c>
      <c r="K545" s="86"/>
      <c r="L545" s="84" t="s">
        <v>47</v>
      </c>
      <c r="M545" s="84">
        <v>50000</v>
      </c>
      <c r="N545" s="76" t="s">
        <v>1853</v>
      </c>
    </row>
    <row r="546" spans="1:14" ht="18.600000000000001" thickBot="1" x14ac:dyDescent="0.4">
      <c r="A546" s="56" t="s">
        <v>739</v>
      </c>
      <c r="B546" s="15"/>
      <c r="C546" s="27"/>
      <c r="D546" s="27"/>
      <c r="E546" s="27"/>
      <c r="F546" s="127"/>
      <c r="G546" s="27"/>
      <c r="H546" s="27"/>
      <c r="I546" s="27"/>
      <c r="J546" s="27"/>
      <c r="K546" s="27"/>
      <c r="L546" s="27"/>
      <c r="M546" s="27"/>
      <c r="N546" s="16"/>
    </row>
    <row r="547" spans="1:14" x14ac:dyDescent="0.3">
      <c r="A547" s="428" t="s">
        <v>745</v>
      </c>
      <c r="B547" s="413" t="s">
        <v>740</v>
      </c>
      <c r="C547" s="102" t="s">
        <v>2105</v>
      </c>
      <c r="D547" s="85">
        <v>230</v>
      </c>
      <c r="E547" s="85">
        <v>400</v>
      </c>
      <c r="F547" s="125">
        <v>50</v>
      </c>
      <c r="G547" s="92"/>
      <c r="H547" s="85">
        <v>240</v>
      </c>
      <c r="I547" s="85">
        <v>610</v>
      </c>
      <c r="J547" s="85">
        <v>2.54</v>
      </c>
      <c r="K547" s="92"/>
      <c r="L547" s="85" t="s">
        <v>291</v>
      </c>
      <c r="M547" s="85">
        <v>40000</v>
      </c>
      <c r="N547" s="68" t="s">
        <v>1854</v>
      </c>
    </row>
    <row r="548" spans="1:14" x14ac:dyDescent="0.3">
      <c r="A548" s="419" t="s">
        <v>746</v>
      </c>
      <c r="B548" s="344" t="s">
        <v>741</v>
      </c>
      <c r="C548" s="96" t="s">
        <v>2105</v>
      </c>
      <c r="D548" s="65">
        <v>230</v>
      </c>
      <c r="E548" s="65">
        <v>400</v>
      </c>
      <c r="F548" s="124">
        <v>50</v>
      </c>
      <c r="G548" s="82"/>
      <c r="H548" s="65">
        <v>240</v>
      </c>
      <c r="I548" s="65">
        <v>580</v>
      </c>
      <c r="J548" s="65">
        <v>2.42</v>
      </c>
      <c r="K548" s="82"/>
      <c r="L548" s="65" t="s">
        <v>291</v>
      </c>
      <c r="M548" s="65">
        <v>40000</v>
      </c>
      <c r="N548" s="66" t="s">
        <v>1855</v>
      </c>
    </row>
    <row r="549" spans="1:14" x14ac:dyDescent="0.3">
      <c r="A549" s="35"/>
      <c r="B549" s="344" t="s">
        <v>742</v>
      </c>
      <c r="C549" s="96" t="s">
        <v>2105</v>
      </c>
      <c r="D549" s="65">
        <v>230</v>
      </c>
      <c r="E549" s="65">
        <v>400</v>
      </c>
      <c r="F549" s="124">
        <v>50</v>
      </c>
      <c r="G549" s="82"/>
      <c r="H549" s="65">
        <v>240</v>
      </c>
      <c r="I549" s="65">
        <v>590</v>
      </c>
      <c r="J549" s="65">
        <v>2.46</v>
      </c>
      <c r="K549" s="82"/>
      <c r="L549" s="65" t="s">
        <v>291</v>
      </c>
      <c r="M549" s="65">
        <v>40000</v>
      </c>
      <c r="N549" s="66" t="s">
        <v>1856</v>
      </c>
    </row>
    <row r="550" spans="1:14" x14ac:dyDescent="0.3">
      <c r="A550" s="421"/>
      <c r="B550" s="344" t="s">
        <v>743</v>
      </c>
      <c r="C550" s="96" t="s">
        <v>2105</v>
      </c>
      <c r="D550" s="65">
        <v>400</v>
      </c>
      <c r="E550" s="82" t="s">
        <v>559</v>
      </c>
      <c r="F550" s="124">
        <v>50</v>
      </c>
      <c r="G550" s="82"/>
      <c r="H550" s="65">
        <v>500</v>
      </c>
      <c r="I550" s="65">
        <v>1400</v>
      </c>
      <c r="J550" s="65">
        <v>2.8</v>
      </c>
      <c r="K550" s="82"/>
      <c r="L550" s="65" t="s">
        <v>291</v>
      </c>
      <c r="M550" s="65">
        <v>40000</v>
      </c>
      <c r="N550" s="66" t="s">
        <v>1857</v>
      </c>
    </row>
    <row r="551" spans="1:14" ht="15" thickBot="1" x14ac:dyDescent="0.35">
      <c r="A551" s="429"/>
      <c r="B551" s="415" t="s">
        <v>744</v>
      </c>
      <c r="C551" s="97" t="s">
        <v>2105</v>
      </c>
      <c r="D551" s="84">
        <v>400</v>
      </c>
      <c r="E551" s="86"/>
      <c r="F551" s="126">
        <v>50</v>
      </c>
      <c r="G551" s="86"/>
      <c r="H551" s="84">
        <v>500</v>
      </c>
      <c r="I551" s="84">
        <v>1275</v>
      </c>
      <c r="J551" s="84">
        <v>2.5499999999999998</v>
      </c>
      <c r="K551" s="86"/>
      <c r="L551" s="84" t="s">
        <v>291</v>
      </c>
      <c r="M551" s="84">
        <v>40000</v>
      </c>
      <c r="N551" s="76" t="s">
        <v>1858</v>
      </c>
    </row>
    <row r="552" spans="1:14" ht="18.600000000000001" thickBot="1" x14ac:dyDescent="0.4">
      <c r="A552" s="56" t="s">
        <v>747</v>
      </c>
      <c r="B552" s="15"/>
      <c r="C552" s="27"/>
      <c r="D552" s="27"/>
      <c r="E552" s="27"/>
      <c r="F552" s="127"/>
      <c r="G552" s="27"/>
      <c r="H552" s="27"/>
      <c r="I552" s="27"/>
      <c r="J552" s="27"/>
      <c r="K552" s="27"/>
      <c r="L552" s="27"/>
      <c r="M552" s="27"/>
      <c r="N552" s="16"/>
    </row>
    <row r="553" spans="1:14" x14ac:dyDescent="0.3">
      <c r="A553" s="428" t="s">
        <v>755</v>
      </c>
      <c r="B553" s="413" t="s">
        <v>748</v>
      </c>
      <c r="C553" s="102" t="s">
        <v>98</v>
      </c>
      <c r="D553" s="92"/>
      <c r="E553" s="92"/>
      <c r="F553" s="133"/>
      <c r="G553" s="92"/>
      <c r="H553" s="85">
        <v>1000</v>
      </c>
      <c r="I553" s="85">
        <v>3000</v>
      </c>
      <c r="J553" s="85">
        <v>3.5</v>
      </c>
      <c r="K553" s="92"/>
      <c r="L553" s="85" t="s">
        <v>22</v>
      </c>
      <c r="M553" s="85">
        <v>25000</v>
      </c>
      <c r="N553" s="68" t="s">
        <v>1864</v>
      </c>
    </row>
    <row r="554" spans="1:14" x14ac:dyDescent="0.3">
      <c r="A554" s="35" t="s">
        <v>756</v>
      </c>
      <c r="B554" s="344" t="s">
        <v>749</v>
      </c>
      <c r="C554" s="96" t="s">
        <v>98</v>
      </c>
      <c r="D554" s="65">
        <v>200</v>
      </c>
      <c r="E554" s="65">
        <v>480</v>
      </c>
      <c r="F554" s="124">
        <v>50</v>
      </c>
      <c r="G554" s="65">
        <v>60</v>
      </c>
      <c r="H554" s="65">
        <v>700</v>
      </c>
      <c r="I554" s="65">
        <v>2000</v>
      </c>
      <c r="J554" s="65">
        <v>3.2</v>
      </c>
      <c r="K554" s="82"/>
      <c r="L554" s="65" t="s">
        <v>22</v>
      </c>
      <c r="M554" s="65">
        <v>25000</v>
      </c>
      <c r="N554" s="66" t="s">
        <v>1865</v>
      </c>
    </row>
    <row r="555" spans="1:14" x14ac:dyDescent="0.3">
      <c r="A555" s="35"/>
      <c r="B555" s="344" t="s">
        <v>751</v>
      </c>
      <c r="C555" s="96" t="s">
        <v>98</v>
      </c>
      <c r="D555" s="65">
        <v>400</v>
      </c>
      <c r="E555" s="65">
        <v>440</v>
      </c>
      <c r="F555" s="124">
        <v>60</v>
      </c>
      <c r="G555" s="65">
        <v>60</v>
      </c>
      <c r="H555" s="65">
        <v>420</v>
      </c>
      <c r="I555" s="65">
        <v>1000</v>
      </c>
      <c r="J555" s="65">
        <v>2.8</v>
      </c>
      <c r="K555" s="82"/>
      <c r="L555" s="65" t="s">
        <v>22</v>
      </c>
      <c r="M555" s="65">
        <v>25000</v>
      </c>
      <c r="N555" s="66" t="s">
        <v>1866</v>
      </c>
    </row>
    <row r="556" spans="1:14" x14ac:dyDescent="0.3">
      <c r="A556" s="437"/>
      <c r="B556" s="344" t="s">
        <v>752</v>
      </c>
      <c r="C556" s="96" t="s">
        <v>98</v>
      </c>
      <c r="D556" s="65">
        <v>230</v>
      </c>
      <c r="E556" s="82"/>
      <c r="F556" s="128"/>
      <c r="G556" s="82"/>
      <c r="H556" s="65">
        <v>402</v>
      </c>
      <c r="I556" s="65">
        <v>717</v>
      </c>
      <c r="J556" s="65">
        <v>1.78</v>
      </c>
      <c r="K556" s="65">
        <v>657.3</v>
      </c>
      <c r="L556" s="65" t="s">
        <v>22</v>
      </c>
      <c r="M556" s="82"/>
      <c r="N556" s="66" t="s">
        <v>1246</v>
      </c>
    </row>
    <row r="557" spans="1:14" x14ac:dyDescent="0.3">
      <c r="A557" s="421"/>
      <c r="B557" s="344" t="s">
        <v>753</v>
      </c>
      <c r="C557" s="96" t="s">
        <v>98</v>
      </c>
      <c r="D557" s="65">
        <v>415</v>
      </c>
      <c r="E557" s="82"/>
      <c r="F557" s="128"/>
      <c r="G557" s="82"/>
      <c r="H557" s="65">
        <v>402</v>
      </c>
      <c r="I557" s="65">
        <v>717</v>
      </c>
      <c r="J557" s="65">
        <v>1.78</v>
      </c>
      <c r="K557" s="65">
        <v>657.3</v>
      </c>
      <c r="L557" s="65" t="s">
        <v>22</v>
      </c>
      <c r="M557" s="82"/>
      <c r="N557" s="66" t="s">
        <v>1246</v>
      </c>
    </row>
    <row r="558" spans="1:14" ht="15" thickBot="1" x14ac:dyDescent="0.35">
      <c r="A558" s="429"/>
      <c r="B558" s="415" t="s">
        <v>754</v>
      </c>
      <c r="C558" s="84" t="s">
        <v>168</v>
      </c>
      <c r="D558" s="84">
        <v>230</v>
      </c>
      <c r="E558" s="86"/>
      <c r="F558" s="126">
        <v>50</v>
      </c>
      <c r="G558" s="84">
        <v>60</v>
      </c>
      <c r="H558" s="84">
        <v>120</v>
      </c>
      <c r="I558" s="84">
        <v>300</v>
      </c>
      <c r="J558" s="84">
        <v>3</v>
      </c>
      <c r="K558" s="86"/>
      <c r="L558" s="84" t="s">
        <v>22</v>
      </c>
      <c r="M558" s="84">
        <v>25000</v>
      </c>
      <c r="N558" s="76" t="s">
        <v>1867</v>
      </c>
    </row>
    <row r="559" spans="1:14" ht="18.600000000000001" thickBot="1" x14ac:dyDescent="0.4">
      <c r="A559" s="56" t="s">
        <v>1515</v>
      </c>
      <c r="B559" s="15"/>
      <c r="C559" s="27"/>
      <c r="D559" s="27"/>
      <c r="E559" s="27"/>
      <c r="F559" s="127"/>
      <c r="G559" s="27"/>
      <c r="H559" s="27"/>
      <c r="I559" s="27" t="s">
        <v>522</v>
      </c>
      <c r="J559" s="27"/>
      <c r="K559" s="27"/>
      <c r="L559" s="27"/>
      <c r="M559" s="27"/>
      <c r="N559" s="16"/>
    </row>
    <row r="560" spans="1:14" x14ac:dyDescent="0.3">
      <c r="A560" s="428" t="s">
        <v>770</v>
      </c>
      <c r="B560" s="413" t="s">
        <v>759</v>
      </c>
      <c r="C560" s="102" t="s">
        <v>424</v>
      </c>
      <c r="D560" s="85">
        <v>120</v>
      </c>
      <c r="E560" s="85">
        <v>480</v>
      </c>
      <c r="F560" s="125">
        <v>50</v>
      </c>
      <c r="G560" s="85">
        <v>60</v>
      </c>
      <c r="H560" s="85">
        <v>178</v>
      </c>
      <c r="I560" s="85">
        <v>623</v>
      </c>
      <c r="J560" s="85">
        <v>3.5</v>
      </c>
      <c r="K560" s="92"/>
      <c r="L560" s="85" t="s">
        <v>22</v>
      </c>
      <c r="M560" s="85">
        <v>36000</v>
      </c>
      <c r="N560" s="68" t="s">
        <v>1868</v>
      </c>
    </row>
    <row r="561" spans="1:14" x14ac:dyDescent="0.3">
      <c r="A561" s="433" t="s">
        <v>794</v>
      </c>
      <c r="B561" s="344" t="s">
        <v>760</v>
      </c>
      <c r="C561" s="96" t="s">
        <v>424</v>
      </c>
      <c r="D561" s="65">
        <v>120</v>
      </c>
      <c r="E561" s="65">
        <v>480</v>
      </c>
      <c r="F561" s="124">
        <v>50</v>
      </c>
      <c r="G561" s="65">
        <v>60</v>
      </c>
      <c r="H561" s="65">
        <v>180</v>
      </c>
      <c r="I561" s="65">
        <v>612</v>
      </c>
      <c r="J561" s="65">
        <v>3.4</v>
      </c>
      <c r="K561" s="82"/>
      <c r="L561" s="65" t="s">
        <v>22</v>
      </c>
      <c r="M561" s="65">
        <v>36000</v>
      </c>
      <c r="N561" s="66" t="s">
        <v>1869</v>
      </c>
    </row>
    <row r="562" spans="1:14" x14ac:dyDescent="0.3">
      <c r="A562" s="434"/>
      <c r="B562" s="344" t="s">
        <v>761</v>
      </c>
      <c r="C562" s="96" t="s">
        <v>424</v>
      </c>
      <c r="D562" s="65">
        <v>120</v>
      </c>
      <c r="E562" s="65">
        <v>480</v>
      </c>
      <c r="F562" s="124">
        <v>50</v>
      </c>
      <c r="G562" s="65">
        <v>60</v>
      </c>
      <c r="H562" s="65">
        <v>310</v>
      </c>
      <c r="I562" s="65">
        <v>1038</v>
      </c>
      <c r="J562" s="65">
        <v>3.3</v>
      </c>
      <c r="K562" s="82"/>
      <c r="L562" s="65" t="s">
        <v>22</v>
      </c>
      <c r="M562" s="65">
        <v>36000</v>
      </c>
      <c r="N562" s="66" t="s">
        <v>1868</v>
      </c>
    </row>
    <row r="563" spans="1:14" x14ac:dyDescent="0.3">
      <c r="A563" s="434"/>
      <c r="B563" s="344" t="s">
        <v>762</v>
      </c>
      <c r="C563" s="96" t="s">
        <v>424</v>
      </c>
      <c r="D563" s="65">
        <v>120</v>
      </c>
      <c r="E563" s="65">
        <v>480</v>
      </c>
      <c r="F563" s="124">
        <v>50</v>
      </c>
      <c r="G563" s="65">
        <v>60</v>
      </c>
      <c r="H563" s="65">
        <v>314</v>
      </c>
      <c r="I563" s="65">
        <v>1013</v>
      </c>
      <c r="J563" s="65">
        <v>3.2</v>
      </c>
      <c r="K563" s="82"/>
      <c r="L563" s="65" t="s">
        <v>22</v>
      </c>
      <c r="M563" s="65">
        <v>36000</v>
      </c>
      <c r="N563" s="66" t="s">
        <v>1869</v>
      </c>
    </row>
    <row r="564" spans="1:14" x14ac:dyDescent="0.3">
      <c r="A564" s="434"/>
      <c r="B564" s="344" t="s">
        <v>763</v>
      </c>
      <c r="C564" s="96" t="s">
        <v>424</v>
      </c>
      <c r="D564" s="65">
        <v>120</v>
      </c>
      <c r="E564" s="65">
        <v>480</v>
      </c>
      <c r="F564" s="124">
        <v>50</v>
      </c>
      <c r="G564" s="65">
        <v>60</v>
      </c>
      <c r="H564" s="65">
        <v>599</v>
      </c>
      <c r="I564" s="65">
        <v>1827</v>
      </c>
      <c r="J564" s="65">
        <v>3.1</v>
      </c>
      <c r="K564" s="82"/>
      <c r="L564" s="65" t="s">
        <v>22</v>
      </c>
      <c r="M564" s="65">
        <v>36000</v>
      </c>
      <c r="N564" s="66" t="s">
        <v>1868</v>
      </c>
    </row>
    <row r="565" spans="1:14" x14ac:dyDescent="0.3">
      <c r="A565" s="434"/>
      <c r="B565" s="344" t="s">
        <v>764</v>
      </c>
      <c r="C565" s="96" t="s">
        <v>424</v>
      </c>
      <c r="D565" s="65">
        <v>120</v>
      </c>
      <c r="E565" s="65">
        <v>480</v>
      </c>
      <c r="F565" s="124">
        <v>50</v>
      </c>
      <c r="G565" s="65">
        <v>60</v>
      </c>
      <c r="H565" s="65">
        <v>601</v>
      </c>
      <c r="I565" s="65">
        <v>1761</v>
      </c>
      <c r="J565" s="65">
        <v>2.9</v>
      </c>
      <c r="K565" s="82"/>
      <c r="L565" s="65" t="s">
        <v>22</v>
      </c>
      <c r="M565" s="65">
        <v>36000</v>
      </c>
      <c r="N565" s="66" t="s">
        <v>1869</v>
      </c>
    </row>
    <row r="566" spans="1:14" x14ac:dyDescent="0.3">
      <c r="A566" s="434"/>
      <c r="B566" s="344" t="s">
        <v>765</v>
      </c>
      <c r="C566" s="96" t="s">
        <v>424</v>
      </c>
      <c r="D566" s="65">
        <v>120</v>
      </c>
      <c r="E566" s="65">
        <v>480</v>
      </c>
      <c r="F566" s="124">
        <v>50</v>
      </c>
      <c r="G566" s="65">
        <v>60</v>
      </c>
      <c r="H566" s="65">
        <v>590</v>
      </c>
      <c r="I566" s="65">
        <v>1669</v>
      </c>
      <c r="J566" s="65">
        <v>2.8</v>
      </c>
      <c r="K566" s="82"/>
      <c r="L566" s="65" t="s">
        <v>22</v>
      </c>
      <c r="M566" s="65">
        <v>36000</v>
      </c>
      <c r="N566" s="66" t="s">
        <v>1868</v>
      </c>
    </row>
    <row r="567" spans="1:14" x14ac:dyDescent="0.3">
      <c r="A567" s="434"/>
      <c r="B567" s="344" t="s">
        <v>766</v>
      </c>
      <c r="C567" s="96" t="s">
        <v>424</v>
      </c>
      <c r="D567" s="65">
        <v>120</v>
      </c>
      <c r="E567" s="65">
        <v>480</v>
      </c>
      <c r="F567" s="124">
        <v>50</v>
      </c>
      <c r="G567" s="65">
        <v>60</v>
      </c>
      <c r="H567" s="65">
        <v>597</v>
      </c>
      <c r="I567" s="65">
        <v>1631</v>
      </c>
      <c r="J567" s="65">
        <v>2.7</v>
      </c>
      <c r="K567" s="82"/>
      <c r="L567" s="65" t="s">
        <v>22</v>
      </c>
      <c r="M567" s="65">
        <v>36000</v>
      </c>
      <c r="N567" s="66" t="s">
        <v>1870</v>
      </c>
    </row>
    <row r="568" spans="1:14" x14ac:dyDescent="0.3">
      <c r="A568" s="434"/>
      <c r="B568" s="344" t="s">
        <v>767</v>
      </c>
      <c r="C568" s="96" t="s">
        <v>424</v>
      </c>
      <c r="D568" s="65">
        <v>120</v>
      </c>
      <c r="E568" s="65">
        <v>480</v>
      </c>
      <c r="F568" s="124">
        <v>50</v>
      </c>
      <c r="G568" s="65">
        <v>60</v>
      </c>
      <c r="H568" s="65">
        <v>594</v>
      </c>
      <c r="I568" s="65">
        <v>1531</v>
      </c>
      <c r="J568" s="65">
        <v>2.6</v>
      </c>
      <c r="K568" s="82"/>
      <c r="L568" s="65" t="s">
        <v>22</v>
      </c>
      <c r="M568" s="65">
        <v>36000</v>
      </c>
      <c r="N568" s="66" t="s">
        <v>1871</v>
      </c>
    </row>
    <row r="569" spans="1:14" x14ac:dyDescent="0.3">
      <c r="A569" s="434"/>
      <c r="B569" s="344" t="s">
        <v>771</v>
      </c>
      <c r="C569" s="65" t="s">
        <v>15</v>
      </c>
      <c r="D569" s="65">
        <v>95</v>
      </c>
      <c r="E569" s="65">
        <v>132</v>
      </c>
      <c r="F569" s="124">
        <v>50</v>
      </c>
      <c r="G569" s="65">
        <v>60</v>
      </c>
      <c r="H569" s="65">
        <v>10</v>
      </c>
      <c r="I569" s="65">
        <v>17.84</v>
      </c>
      <c r="J569" s="65">
        <v>1.81</v>
      </c>
      <c r="K569" s="82"/>
      <c r="L569" s="65" t="s">
        <v>22</v>
      </c>
      <c r="M569" s="65">
        <v>10000</v>
      </c>
      <c r="N569" s="66" t="s">
        <v>1872</v>
      </c>
    </row>
    <row r="570" spans="1:14" x14ac:dyDescent="0.3">
      <c r="A570" s="434"/>
      <c r="B570" s="344" t="s">
        <v>773</v>
      </c>
      <c r="C570" s="65" t="s">
        <v>98</v>
      </c>
      <c r="D570" s="65">
        <v>277</v>
      </c>
      <c r="E570" s="65">
        <v>480</v>
      </c>
      <c r="F570" s="124">
        <v>50</v>
      </c>
      <c r="G570" s="65">
        <v>60</v>
      </c>
      <c r="H570" s="65">
        <v>1000</v>
      </c>
      <c r="I570" s="65">
        <v>2050</v>
      </c>
      <c r="J570" s="65">
        <v>1.8</v>
      </c>
      <c r="K570" s="82"/>
      <c r="L570" s="65" t="s">
        <v>22</v>
      </c>
      <c r="M570" s="65">
        <v>10000</v>
      </c>
      <c r="N570" s="66" t="s">
        <v>1873</v>
      </c>
    </row>
    <row r="571" spans="1:14" x14ac:dyDescent="0.3">
      <c r="A571" s="434"/>
      <c r="B571" s="344" t="s">
        <v>774</v>
      </c>
      <c r="C571" s="65" t="s">
        <v>82</v>
      </c>
      <c r="D571" s="65">
        <v>100</v>
      </c>
      <c r="E571" s="65">
        <v>277</v>
      </c>
      <c r="F571" s="124">
        <v>50</v>
      </c>
      <c r="G571" s="65">
        <v>60</v>
      </c>
      <c r="H571" s="65">
        <v>15.8</v>
      </c>
      <c r="I571" s="65">
        <v>42.4</v>
      </c>
      <c r="J571" s="65">
        <v>2.68</v>
      </c>
      <c r="K571" s="82"/>
      <c r="L571" s="65" t="s">
        <v>22</v>
      </c>
      <c r="M571" s="65">
        <v>36000</v>
      </c>
      <c r="N571" s="66" t="s">
        <v>1874</v>
      </c>
    </row>
    <row r="572" spans="1:14" x14ac:dyDescent="0.3">
      <c r="A572" s="434"/>
      <c r="B572" s="344" t="s">
        <v>775</v>
      </c>
      <c r="C572" s="65" t="s">
        <v>82</v>
      </c>
      <c r="D572" s="65">
        <v>100</v>
      </c>
      <c r="E572" s="65">
        <v>277</v>
      </c>
      <c r="F572" s="124">
        <v>50</v>
      </c>
      <c r="G572" s="65">
        <v>60</v>
      </c>
      <c r="H572" s="65">
        <v>31.8</v>
      </c>
      <c r="I572" s="65">
        <v>80.599999999999994</v>
      </c>
      <c r="J572" s="65">
        <v>2.5299999999999998</v>
      </c>
      <c r="K572" s="82"/>
      <c r="L572" s="65" t="s">
        <v>22</v>
      </c>
      <c r="M572" s="65">
        <v>36000</v>
      </c>
      <c r="N572" s="66" t="s">
        <v>1874</v>
      </c>
    </row>
    <row r="573" spans="1:14" x14ac:dyDescent="0.3">
      <c r="A573" s="434"/>
      <c r="B573" s="344" t="s">
        <v>776</v>
      </c>
      <c r="C573" s="65" t="s">
        <v>82</v>
      </c>
      <c r="D573" s="65">
        <v>100</v>
      </c>
      <c r="E573" s="65">
        <v>277</v>
      </c>
      <c r="F573" s="124">
        <v>50</v>
      </c>
      <c r="G573" s="65">
        <v>60</v>
      </c>
      <c r="H573" s="65">
        <v>30.5</v>
      </c>
      <c r="I573" s="65">
        <v>82.9</v>
      </c>
      <c r="J573" s="65">
        <v>2.72</v>
      </c>
      <c r="K573" s="82"/>
      <c r="L573" s="65" t="s">
        <v>22</v>
      </c>
      <c r="M573" s="65">
        <v>36000</v>
      </c>
      <c r="N573" s="66" t="s">
        <v>1874</v>
      </c>
    </row>
    <row r="574" spans="1:14" x14ac:dyDescent="0.3">
      <c r="A574" s="434"/>
      <c r="B574" s="344" t="s">
        <v>777</v>
      </c>
      <c r="C574" s="65" t="s">
        <v>82</v>
      </c>
      <c r="D574" s="65">
        <v>100</v>
      </c>
      <c r="E574" s="65">
        <v>277</v>
      </c>
      <c r="F574" s="124">
        <v>50</v>
      </c>
      <c r="G574" s="65">
        <v>60</v>
      </c>
      <c r="H574" s="65">
        <v>33.5</v>
      </c>
      <c r="I574" s="65">
        <v>60.1</v>
      </c>
      <c r="J574" s="65">
        <v>1.79</v>
      </c>
      <c r="K574" s="82"/>
      <c r="L574" s="65" t="s">
        <v>22</v>
      </c>
      <c r="M574" s="65">
        <v>36000</v>
      </c>
      <c r="N574" s="66" t="s">
        <v>1874</v>
      </c>
    </row>
    <row r="575" spans="1:14" x14ac:dyDescent="0.3">
      <c r="A575" s="434"/>
      <c r="B575" s="344" t="s">
        <v>778</v>
      </c>
      <c r="C575" s="65" t="s">
        <v>82</v>
      </c>
      <c r="D575" s="65">
        <v>100</v>
      </c>
      <c r="E575" s="65">
        <v>277</v>
      </c>
      <c r="F575" s="124">
        <v>50</v>
      </c>
      <c r="G575" s="65">
        <v>60</v>
      </c>
      <c r="H575" s="65">
        <v>32.6</v>
      </c>
      <c r="I575" s="65">
        <v>76.099999999999994</v>
      </c>
      <c r="J575" s="65">
        <v>2.33</v>
      </c>
      <c r="K575" s="82"/>
      <c r="L575" s="65" t="s">
        <v>22</v>
      </c>
      <c r="M575" s="65">
        <v>36000</v>
      </c>
      <c r="N575" s="66" t="s">
        <v>1875</v>
      </c>
    </row>
    <row r="576" spans="1:14" x14ac:dyDescent="0.3">
      <c r="A576" s="434"/>
      <c r="B576" s="344" t="s">
        <v>779</v>
      </c>
      <c r="C576" s="65" t="s">
        <v>82</v>
      </c>
      <c r="D576" s="65">
        <v>100</v>
      </c>
      <c r="E576" s="65">
        <v>277</v>
      </c>
      <c r="F576" s="124">
        <v>50</v>
      </c>
      <c r="G576" s="65">
        <v>60</v>
      </c>
      <c r="H576" s="65">
        <v>32.299999999999997</v>
      </c>
      <c r="I576" s="65">
        <v>90.8</v>
      </c>
      <c r="J576" s="65">
        <v>2.81</v>
      </c>
      <c r="K576" s="82"/>
      <c r="L576" s="65" t="s">
        <v>22</v>
      </c>
      <c r="M576" s="65">
        <v>36000</v>
      </c>
      <c r="N576" s="66" t="s">
        <v>1875</v>
      </c>
    </row>
    <row r="577" spans="1:14" x14ac:dyDescent="0.3">
      <c r="A577" s="434"/>
      <c r="B577" s="344" t="s">
        <v>780</v>
      </c>
      <c r="C577" s="65" t="s">
        <v>82</v>
      </c>
      <c r="D577" s="65">
        <v>100</v>
      </c>
      <c r="E577" s="65">
        <v>277</v>
      </c>
      <c r="F577" s="124">
        <v>50</v>
      </c>
      <c r="G577" s="65">
        <v>60</v>
      </c>
      <c r="H577" s="65">
        <v>33.5</v>
      </c>
      <c r="I577" s="65">
        <v>57.9</v>
      </c>
      <c r="J577" s="65">
        <v>1.73</v>
      </c>
      <c r="K577" s="82"/>
      <c r="L577" s="65" t="s">
        <v>22</v>
      </c>
      <c r="M577" s="65">
        <v>36000</v>
      </c>
      <c r="N577" s="66" t="s">
        <v>1875</v>
      </c>
    </row>
    <row r="578" spans="1:14" x14ac:dyDescent="0.3">
      <c r="A578" s="434"/>
      <c r="B578" s="344" t="s">
        <v>781</v>
      </c>
      <c r="C578" s="65" t="s">
        <v>82</v>
      </c>
      <c r="D578" s="65">
        <v>100</v>
      </c>
      <c r="E578" s="65">
        <v>277</v>
      </c>
      <c r="F578" s="124">
        <v>50</v>
      </c>
      <c r="G578" s="65">
        <v>60</v>
      </c>
      <c r="H578" s="65">
        <v>32.6</v>
      </c>
      <c r="I578" s="65">
        <v>85</v>
      </c>
      <c r="J578" s="65">
        <v>2.61</v>
      </c>
      <c r="K578" s="82"/>
      <c r="L578" s="65" t="s">
        <v>22</v>
      </c>
      <c r="M578" s="65">
        <v>36000</v>
      </c>
      <c r="N578" s="66" t="s">
        <v>1876</v>
      </c>
    </row>
    <row r="579" spans="1:14" x14ac:dyDescent="0.3">
      <c r="A579" s="434"/>
      <c r="B579" s="344" t="s">
        <v>782</v>
      </c>
      <c r="C579" s="65" t="s">
        <v>82</v>
      </c>
      <c r="D579" s="65">
        <v>100</v>
      </c>
      <c r="E579" s="65">
        <v>277</v>
      </c>
      <c r="F579" s="124">
        <v>50</v>
      </c>
      <c r="G579" s="65">
        <v>60</v>
      </c>
      <c r="H579" s="65">
        <v>61</v>
      </c>
      <c r="I579" s="65">
        <v>165.9</v>
      </c>
      <c r="J579" s="65">
        <v>2.72</v>
      </c>
      <c r="K579" s="82"/>
      <c r="L579" s="65" t="s">
        <v>22</v>
      </c>
      <c r="M579" s="65">
        <v>36000</v>
      </c>
      <c r="N579" s="66" t="s">
        <v>1874</v>
      </c>
    </row>
    <row r="580" spans="1:14" x14ac:dyDescent="0.3">
      <c r="A580" s="434"/>
      <c r="B580" s="344" t="s">
        <v>783</v>
      </c>
      <c r="C580" s="65" t="s">
        <v>82</v>
      </c>
      <c r="D580" s="65">
        <v>100</v>
      </c>
      <c r="E580" s="65">
        <v>277</v>
      </c>
      <c r="F580" s="124">
        <v>50</v>
      </c>
      <c r="G580" s="65">
        <v>60</v>
      </c>
      <c r="H580" s="65">
        <v>64.599999999999994</v>
      </c>
      <c r="I580" s="65">
        <v>181.5</v>
      </c>
      <c r="J580" s="65">
        <v>2.81</v>
      </c>
      <c r="K580" s="82"/>
      <c r="L580" s="65" t="s">
        <v>22</v>
      </c>
      <c r="M580" s="65">
        <v>36000</v>
      </c>
      <c r="N580" s="66" t="s">
        <v>1875</v>
      </c>
    </row>
    <row r="581" spans="1:14" x14ac:dyDescent="0.3">
      <c r="A581" s="434"/>
      <c r="B581" s="344" t="s">
        <v>784</v>
      </c>
      <c r="C581" s="65" t="s">
        <v>82</v>
      </c>
      <c r="D581" s="65">
        <v>100</v>
      </c>
      <c r="E581" s="65">
        <v>277</v>
      </c>
      <c r="F581" s="124">
        <v>50</v>
      </c>
      <c r="G581" s="65">
        <v>60</v>
      </c>
      <c r="H581" s="65">
        <v>65.2</v>
      </c>
      <c r="I581" s="65">
        <v>170</v>
      </c>
      <c r="J581" s="65">
        <v>2.61</v>
      </c>
      <c r="K581" s="82"/>
      <c r="L581" s="65" t="s">
        <v>22</v>
      </c>
      <c r="M581" s="65">
        <v>36000</v>
      </c>
      <c r="N581" s="66" t="s">
        <v>1876</v>
      </c>
    </row>
    <row r="582" spans="1:14" x14ac:dyDescent="0.3">
      <c r="A582" s="434"/>
      <c r="B582" s="344" t="s">
        <v>785</v>
      </c>
      <c r="C582" s="65" t="s">
        <v>82</v>
      </c>
      <c r="D582" s="65">
        <v>100</v>
      </c>
      <c r="E582" s="65">
        <v>277</v>
      </c>
      <c r="F582" s="124">
        <v>50</v>
      </c>
      <c r="G582" s="65">
        <v>60</v>
      </c>
      <c r="H582" s="65">
        <v>63.3</v>
      </c>
      <c r="I582" s="65">
        <v>161.80000000000001</v>
      </c>
      <c r="J582" s="65">
        <v>2.56</v>
      </c>
      <c r="K582" s="82"/>
      <c r="L582" s="65" t="s">
        <v>22</v>
      </c>
      <c r="M582" s="65">
        <v>36000</v>
      </c>
      <c r="N582" s="66" t="s">
        <v>1874</v>
      </c>
    </row>
    <row r="583" spans="1:14" x14ac:dyDescent="0.3">
      <c r="A583" s="434"/>
      <c r="B583" s="344" t="s">
        <v>786</v>
      </c>
      <c r="C583" s="65" t="s">
        <v>82</v>
      </c>
      <c r="D583" s="65">
        <v>100</v>
      </c>
      <c r="E583" s="65">
        <v>277</v>
      </c>
      <c r="F583" s="124">
        <v>50</v>
      </c>
      <c r="G583" s="65">
        <v>60</v>
      </c>
      <c r="H583" s="65">
        <v>65.900000000000006</v>
      </c>
      <c r="I583" s="65">
        <v>157.6</v>
      </c>
      <c r="J583" s="65">
        <v>2.39</v>
      </c>
      <c r="K583" s="82"/>
      <c r="L583" s="65" t="s">
        <v>22</v>
      </c>
      <c r="M583" s="65">
        <v>36000</v>
      </c>
      <c r="N583" s="66" t="s">
        <v>1875</v>
      </c>
    </row>
    <row r="584" spans="1:14" x14ac:dyDescent="0.3">
      <c r="A584" s="434"/>
      <c r="B584" s="344" t="s">
        <v>789</v>
      </c>
      <c r="C584" s="65" t="s">
        <v>82</v>
      </c>
      <c r="D584" s="65">
        <v>100</v>
      </c>
      <c r="E584" s="65">
        <v>277</v>
      </c>
      <c r="F584" s="124">
        <v>50</v>
      </c>
      <c r="G584" s="65">
        <v>60</v>
      </c>
      <c r="H584" s="65">
        <v>8</v>
      </c>
      <c r="I584" s="65">
        <v>19.600000000000001</v>
      </c>
      <c r="J584" s="65">
        <v>2.4500000000000002</v>
      </c>
      <c r="K584" s="82"/>
      <c r="L584" s="65" t="s">
        <v>22</v>
      </c>
      <c r="M584" s="65">
        <v>36000</v>
      </c>
      <c r="N584" s="66" t="s">
        <v>1874</v>
      </c>
    </row>
    <row r="585" spans="1:14" x14ac:dyDescent="0.3">
      <c r="A585" s="434"/>
      <c r="B585" s="344" t="s">
        <v>790</v>
      </c>
      <c r="C585" s="65" t="s">
        <v>82</v>
      </c>
      <c r="D585" s="65">
        <v>100</v>
      </c>
      <c r="E585" s="65">
        <v>277</v>
      </c>
      <c r="F585" s="124">
        <v>50</v>
      </c>
      <c r="G585" s="65">
        <v>60</v>
      </c>
      <c r="H585" s="65">
        <v>16.399999999999999</v>
      </c>
      <c r="I585" s="65">
        <v>37.9</v>
      </c>
      <c r="J585" s="65">
        <v>2.31</v>
      </c>
      <c r="K585" s="82"/>
      <c r="L585" s="65" t="s">
        <v>22</v>
      </c>
      <c r="M585" s="65">
        <v>36000</v>
      </c>
      <c r="N585" s="66" t="s">
        <v>1875</v>
      </c>
    </row>
    <row r="586" spans="1:14" x14ac:dyDescent="0.3">
      <c r="A586" s="434"/>
      <c r="B586" s="344" t="s">
        <v>790</v>
      </c>
      <c r="C586" s="65" t="s">
        <v>82</v>
      </c>
      <c r="D586" s="65">
        <v>100</v>
      </c>
      <c r="E586" s="65">
        <v>277</v>
      </c>
      <c r="F586" s="124">
        <v>50</v>
      </c>
      <c r="G586" s="65">
        <v>60</v>
      </c>
      <c r="H586" s="65">
        <v>15.9</v>
      </c>
      <c r="I586" s="65">
        <v>43.2</v>
      </c>
      <c r="J586" s="65">
        <v>2.72</v>
      </c>
      <c r="K586" s="82"/>
      <c r="L586" s="65" t="s">
        <v>22</v>
      </c>
      <c r="M586" s="65">
        <v>36000</v>
      </c>
      <c r="N586" s="66" t="s">
        <v>1875</v>
      </c>
    </row>
    <row r="587" spans="1:14" x14ac:dyDescent="0.3">
      <c r="A587" s="434"/>
      <c r="B587" s="344" t="s">
        <v>790</v>
      </c>
      <c r="C587" s="65" t="s">
        <v>82</v>
      </c>
      <c r="D587" s="65">
        <v>100</v>
      </c>
      <c r="E587" s="65">
        <v>277</v>
      </c>
      <c r="F587" s="124">
        <v>50</v>
      </c>
      <c r="G587" s="65">
        <v>60</v>
      </c>
      <c r="H587" s="65">
        <v>16.3</v>
      </c>
      <c r="I587" s="65">
        <v>41.1</v>
      </c>
      <c r="J587" s="65">
        <v>2.52</v>
      </c>
      <c r="K587" s="82"/>
      <c r="L587" s="65" t="s">
        <v>22</v>
      </c>
      <c r="M587" s="65">
        <v>36000</v>
      </c>
      <c r="N587" s="66" t="s">
        <v>1876</v>
      </c>
    </row>
    <row r="588" spans="1:14" x14ac:dyDescent="0.3">
      <c r="A588" s="434"/>
      <c r="B588" s="344" t="s">
        <v>790</v>
      </c>
      <c r="C588" s="65" t="s">
        <v>82</v>
      </c>
      <c r="D588" s="65">
        <v>100</v>
      </c>
      <c r="E588" s="65">
        <v>277</v>
      </c>
      <c r="F588" s="124">
        <v>50</v>
      </c>
      <c r="G588" s="65">
        <v>60</v>
      </c>
      <c r="H588" s="65">
        <v>15.8</v>
      </c>
      <c r="I588" s="65">
        <v>39.799999999999997</v>
      </c>
      <c r="J588" s="65">
        <v>2.52</v>
      </c>
      <c r="K588" s="82"/>
      <c r="L588" s="65" t="s">
        <v>22</v>
      </c>
      <c r="M588" s="65">
        <v>36000</v>
      </c>
      <c r="N588" s="66" t="s">
        <v>1874</v>
      </c>
    </row>
    <row r="589" spans="1:14" x14ac:dyDescent="0.3">
      <c r="A589" s="434"/>
      <c r="B589" s="344" t="s">
        <v>790</v>
      </c>
      <c r="C589" s="65" t="s">
        <v>82</v>
      </c>
      <c r="D589" s="65">
        <v>100</v>
      </c>
      <c r="E589" s="65">
        <v>277</v>
      </c>
      <c r="F589" s="124">
        <v>50</v>
      </c>
      <c r="G589" s="65">
        <v>60</v>
      </c>
      <c r="H589" s="65">
        <v>14.7</v>
      </c>
      <c r="I589" s="65">
        <v>39.6</v>
      </c>
      <c r="J589" s="65">
        <v>2.69</v>
      </c>
      <c r="K589" s="82"/>
      <c r="L589" s="65" t="s">
        <v>22</v>
      </c>
      <c r="M589" s="65">
        <v>36000</v>
      </c>
      <c r="N589" s="66" t="s">
        <v>1874</v>
      </c>
    </row>
    <row r="590" spans="1:14" x14ac:dyDescent="0.3">
      <c r="A590" s="434"/>
      <c r="B590" s="344" t="s">
        <v>790</v>
      </c>
      <c r="C590" s="65" t="s">
        <v>82</v>
      </c>
      <c r="D590" s="65">
        <v>100</v>
      </c>
      <c r="E590" s="65">
        <v>277</v>
      </c>
      <c r="F590" s="124">
        <v>50</v>
      </c>
      <c r="G590" s="65">
        <v>60</v>
      </c>
      <c r="H590" s="65">
        <v>31.8</v>
      </c>
      <c r="I590" s="65">
        <v>86.3</v>
      </c>
      <c r="J590" s="65">
        <v>2.71</v>
      </c>
      <c r="K590" s="82"/>
      <c r="L590" s="65" t="s">
        <v>22</v>
      </c>
      <c r="M590" s="65">
        <v>36000</v>
      </c>
      <c r="N590" s="66" t="s">
        <v>1875</v>
      </c>
    </row>
    <row r="591" spans="1:14" x14ac:dyDescent="0.3">
      <c r="A591" s="434"/>
      <c r="B591" s="344" t="s">
        <v>791</v>
      </c>
      <c r="C591" s="65" t="s">
        <v>82</v>
      </c>
      <c r="D591" s="65">
        <v>100</v>
      </c>
      <c r="E591" s="65">
        <v>277</v>
      </c>
      <c r="F591" s="124">
        <v>50</v>
      </c>
      <c r="G591" s="65">
        <v>60</v>
      </c>
      <c r="H591" s="65">
        <v>32.700000000000003</v>
      </c>
      <c r="I591" s="65">
        <v>82.2</v>
      </c>
      <c r="J591" s="65">
        <v>2.5099999999999998</v>
      </c>
      <c r="K591" s="82"/>
      <c r="L591" s="65" t="s">
        <v>22</v>
      </c>
      <c r="M591" s="65">
        <v>36000</v>
      </c>
      <c r="N591" s="66" t="s">
        <v>1876</v>
      </c>
    </row>
    <row r="592" spans="1:14" ht="15" thickBot="1" x14ac:dyDescent="0.35">
      <c r="A592" s="438"/>
      <c r="B592" s="415" t="s">
        <v>792</v>
      </c>
      <c r="C592" s="84" t="s">
        <v>82</v>
      </c>
      <c r="D592" s="84">
        <v>24</v>
      </c>
      <c r="E592" s="86" t="s">
        <v>559</v>
      </c>
      <c r="F592" s="134" t="s">
        <v>559</v>
      </c>
      <c r="G592" s="86" t="s">
        <v>559</v>
      </c>
      <c r="H592" s="84">
        <v>10</v>
      </c>
      <c r="I592" s="84">
        <v>19</v>
      </c>
      <c r="J592" s="84">
        <v>1.9</v>
      </c>
      <c r="K592" s="86"/>
      <c r="L592" s="86" t="s">
        <v>559</v>
      </c>
      <c r="M592" s="84">
        <v>36000</v>
      </c>
      <c r="N592" s="76" t="s">
        <v>1877</v>
      </c>
    </row>
    <row r="593" spans="1:14" ht="18.600000000000001" thickBot="1" x14ac:dyDescent="0.4">
      <c r="A593" s="56" t="s">
        <v>795</v>
      </c>
      <c r="B593" s="15"/>
      <c r="C593" s="27"/>
      <c r="D593" s="27"/>
      <c r="E593" s="27"/>
      <c r="F593" s="127"/>
      <c r="G593" s="27"/>
      <c r="H593" s="27"/>
      <c r="I593" s="27"/>
      <c r="J593" s="27"/>
      <c r="K593" s="27"/>
      <c r="L593" s="27"/>
      <c r="M593" s="27"/>
      <c r="N593" s="16"/>
    </row>
    <row r="594" spans="1:14" x14ac:dyDescent="0.3">
      <c r="A594" s="428" t="s">
        <v>801</v>
      </c>
      <c r="B594" s="413" t="s">
        <v>796</v>
      </c>
      <c r="C594" s="102" t="s">
        <v>424</v>
      </c>
      <c r="D594" s="85">
        <v>180</v>
      </c>
      <c r="E594" s="85">
        <v>300</v>
      </c>
      <c r="F594" s="125">
        <v>50</v>
      </c>
      <c r="G594" s="85">
        <v>60</v>
      </c>
      <c r="H594" s="85">
        <v>1200</v>
      </c>
      <c r="I594" s="85">
        <v>2650</v>
      </c>
      <c r="J594" s="85">
        <v>2.23</v>
      </c>
      <c r="K594" s="92"/>
      <c r="L594" s="85" t="s">
        <v>22</v>
      </c>
      <c r="M594" s="85">
        <v>60000</v>
      </c>
      <c r="N594" s="68" t="s">
        <v>1878</v>
      </c>
    </row>
    <row r="595" spans="1:14" x14ac:dyDescent="0.3">
      <c r="A595" s="35" t="s">
        <v>802</v>
      </c>
      <c r="B595" s="344" t="s">
        <v>798</v>
      </c>
      <c r="C595" s="96" t="s">
        <v>424</v>
      </c>
      <c r="D595" s="65">
        <v>180</v>
      </c>
      <c r="E595" s="65">
        <v>300</v>
      </c>
      <c r="F595" s="124">
        <v>50</v>
      </c>
      <c r="G595" s="65">
        <v>60</v>
      </c>
      <c r="H595" s="65">
        <v>1200</v>
      </c>
      <c r="I595" s="65">
        <v>2850</v>
      </c>
      <c r="J595" s="65">
        <v>2.4500000000000002</v>
      </c>
      <c r="K595" s="82"/>
      <c r="L595" s="65" t="s">
        <v>22</v>
      </c>
      <c r="M595" s="65">
        <v>60000</v>
      </c>
      <c r="N595" s="66" t="s">
        <v>1878</v>
      </c>
    </row>
    <row r="596" spans="1:14" ht="15" thickBot="1" x14ac:dyDescent="0.35">
      <c r="A596" s="429"/>
      <c r="B596" s="415" t="s">
        <v>797</v>
      </c>
      <c r="C596" s="97" t="s">
        <v>424</v>
      </c>
      <c r="D596" s="84">
        <v>180</v>
      </c>
      <c r="E596" s="84">
        <v>300</v>
      </c>
      <c r="F596" s="126">
        <v>50</v>
      </c>
      <c r="G596" s="84">
        <v>60</v>
      </c>
      <c r="H596" s="84">
        <v>1200</v>
      </c>
      <c r="I596" s="84">
        <v>4000</v>
      </c>
      <c r="J596" s="84">
        <v>3.2</v>
      </c>
      <c r="K596" s="86"/>
      <c r="L596" s="84" t="s">
        <v>22</v>
      </c>
      <c r="M596" s="84">
        <v>60000</v>
      </c>
      <c r="N596" s="76" t="s">
        <v>1879</v>
      </c>
    </row>
    <row r="597" spans="1:14" s="72" customFormat="1" ht="18.600000000000001" thickBot="1" x14ac:dyDescent="0.4">
      <c r="A597" s="56" t="s">
        <v>803</v>
      </c>
      <c r="B597" s="15"/>
      <c r="C597" s="27"/>
      <c r="D597" s="27"/>
      <c r="E597" s="27"/>
      <c r="F597" s="127"/>
      <c r="G597" s="27"/>
      <c r="H597" s="27"/>
      <c r="I597" s="27"/>
      <c r="J597" s="27"/>
      <c r="K597" s="27"/>
      <c r="L597" s="27"/>
      <c r="M597" s="27"/>
      <c r="N597" s="16"/>
    </row>
    <row r="598" spans="1:14" x14ac:dyDescent="0.3">
      <c r="A598" s="428" t="s">
        <v>807</v>
      </c>
      <c r="B598" s="10" t="s">
        <v>804</v>
      </c>
      <c r="C598" s="14" t="s">
        <v>424</v>
      </c>
      <c r="D598" s="85">
        <v>120</v>
      </c>
      <c r="E598" s="85">
        <v>347</v>
      </c>
      <c r="F598" s="133"/>
      <c r="G598" s="92"/>
      <c r="H598" s="85">
        <v>60</v>
      </c>
      <c r="I598" s="85">
        <v>162</v>
      </c>
      <c r="J598" s="85">
        <v>2.7</v>
      </c>
      <c r="K598" s="92"/>
      <c r="L598" s="102" t="s">
        <v>1249</v>
      </c>
      <c r="M598" s="85">
        <v>54000</v>
      </c>
      <c r="N598" s="68" t="s">
        <v>1880</v>
      </c>
    </row>
    <row r="599" spans="1:14" x14ac:dyDescent="0.3">
      <c r="A599" s="35" t="s">
        <v>808</v>
      </c>
      <c r="B599" s="40" t="s">
        <v>805</v>
      </c>
      <c r="C599" s="11" t="s">
        <v>424</v>
      </c>
      <c r="D599" s="65">
        <v>120</v>
      </c>
      <c r="E599" s="65">
        <v>347</v>
      </c>
      <c r="F599" s="128"/>
      <c r="G599" s="82"/>
      <c r="H599" s="65">
        <v>60</v>
      </c>
      <c r="I599" s="65">
        <v>144</v>
      </c>
      <c r="J599" s="65">
        <v>2.4</v>
      </c>
      <c r="K599" s="82"/>
      <c r="L599" s="96" t="s">
        <v>1249</v>
      </c>
      <c r="M599" s="65">
        <v>54000</v>
      </c>
      <c r="N599" s="66" t="s">
        <v>1881</v>
      </c>
    </row>
    <row r="600" spans="1:14" ht="15" thickBot="1" x14ac:dyDescent="0.35">
      <c r="A600" s="429"/>
      <c r="B600" s="252" t="s">
        <v>806</v>
      </c>
      <c r="C600" s="13" t="s">
        <v>424</v>
      </c>
      <c r="D600" s="84">
        <v>120</v>
      </c>
      <c r="E600" s="84">
        <v>347</v>
      </c>
      <c r="F600" s="134"/>
      <c r="G600" s="86"/>
      <c r="H600" s="84">
        <v>60</v>
      </c>
      <c r="I600" s="84">
        <v>156</v>
      </c>
      <c r="J600" s="84">
        <v>2.61</v>
      </c>
      <c r="K600" s="86"/>
      <c r="L600" s="97" t="s">
        <v>1249</v>
      </c>
      <c r="M600" s="84">
        <v>54000</v>
      </c>
      <c r="N600" s="76" t="s">
        <v>1882</v>
      </c>
    </row>
    <row r="601" spans="1:14" ht="18.600000000000001" thickBot="1" x14ac:dyDescent="0.4">
      <c r="A601" s="56" t="s">
        <v>810</v>
      </c>
      <c r="B601" s="404"/>
      <c r="C601" s="70"/>
      <c r="D601" s="70"/>
      <c r="E601" s="70"/>
      <c r="F601" s="132"/>
      <c r="G601" s="70"/>
      <c r="H601" s="70"/>
      <c r="I601" s="70"/>
      <c r="J601" s="70"/>
      <c r="K601" s="70"/>
      <c r="L601" s="70"/>
      <c r="M601" s="70"/>
      <c r="N601" s="71"/>
    </row>
    <row r="602" spans="1:14" x14ac:dyDescent="0.3">
      <c r="A602" s="435" t="s">
        <v>814</v>
      </c>
      <c r="B602" s="10" t="s">
        <v>811</v>
      </c>
      <c r="C602" s="14" t="s">
        <v>2064</v>
      </c>
      <c r="D602" s="14">
        <v>90</v>
      </c>
      <c r="E602" s="85">
        <v>431</v>
      </c>
      <c r="F602" s="130">
        <v>47</v>
      </c>
      <c r="G602" s="14">
        <v>63</v>
      </c>
      <c r="H602" s="14">
        <v>180</v>
      </c>
      <c r="I602" s="14">
        <v>336.78</v>
      </c>
      <c r="J602" s="14">
        <v>1.87</v>
      </c>
      <c r="K602" s="14">
        <v>414</v>
      </c>
      <c r="L602" s="14" t="s">
        <v>22</v>
      </c>
      <c r="M602" s="517"/>
      <c r="N602" s="6" t="s">
        <v>1252</v>
      </c>
    </row>
    <row r="603" spans="1:14" x14ac:dyDescent="0.3">
      <c r="A603" s="424" t="s">
        <v>815</v>
      </c>
      <c r="B603" s="40" t="s">
        <v>812</v>
      </c>
      <c r="C603" s="11" t="s">
        <v>2064</v>
      </c>
      <c r="D603" s="11">
        <v>90</v>
      </c>
      <c r="E603" s="65">
        <v>431</v>
      </c>
      <c r="F603" s="130">
        <v>47</v>
      </c>
      <c r="G603" s="14">
        <v>63</v>
      </c>
      <c r="H603" s="11">
        <v>240</v>
      </c>
      <c r="I603" s="11">
        <v>449.8</v>
      </c>
      <c r="J603" s="11">
        <v>1.87</v>
      </c>
      <c r="K603" s="11">
        <v>518</v>
      </c>
      <c r="L603" s="11" t="s">
        <v>22</v>
      </c>
      <c r="M603" s="153"/>
      <c r="N603" s="4" t="s">
        <v>1253</v>
      </c>
    </row>
    <row r="604" spans="1:14" ht="15" thickBot="1" x14ac:dyDescent="0.35">
      <c r="A604" s="429"/>
      <c r="B604" s="252" t="s">
        <v>813</v>
      </c>
      <c r="C604" s="13" t="s">
        <v>2064</v>
      </c>
      <c r="D604" s="13">
        <v>90</v>
      </c>
      <c r="E604" s="84">
        <v>431</v>
      </c>
      <c r="F604" s="135">
        <v>47</v>
      </c>
      <c r="G604" s="26">
        <v>63</v>
      </c>
      <c r="H604" s="13">
        <v>300</v>
      </c>
      <c r="I604" s="13">
        <v>558.9</v>
      </c>
      <c r="J604" s="13">
        <v>1.86</v>
      </c>
      <c r="K604" s="13">
        <v>708</v>
      </c>
      <c r="L604" s="13" t="s">
        <v>22</v>
      </c>
      <c r="M604" s="154"/>
      <c r="N604" s="8" t="s">
        <v>1254</v>
      </c>
    </row>
    <row r="605" spans="1:14" ht="18.600000000000001" thickBot="1" x14ac:dyDescent="0.4">
      <c r="A605" s="56" t="s">
        <v>816</v>
      </c>
      <c r="B605" s="15"/>
      <c r="C605" s="27"/>
      <c r="D605" s="27"/>
      <c r="E605" s="27"/>
      <c r="F605" s="127"/>
      <c r="G605" s="27"/>
      <c r="H605" s="27"/>
      <c r="I605" s="27"/>
      <c r="J605" s="27"/>
      <c r="K605" s="27"/>
      <c r="L605" s="27"/>
      <c r="M605" s="27"/>
      <c r="N605" s="16"/>
    </row>
    <row r="606" spans="1:14" x14ac:dyDescent="0.3">
      <c r="A606" s="428" t="s">
        <v>818</v>
      </c>
      <c r="B606" s="10" t="s">
        <v>817</v>
      </c>
      <c r="C606" s="14" t="s">
        <v>2079</v>
      </c>
      <c r="D606" s="14">
        <v>120</v>
      </c>
      <c r="E606" s="85">
        <v>347</v>
      </c>
      <c r="F606" s="130">
        <v>50</v>
      </c>
      <c r="G606" s="14">
        <v>60</v>
      </c>
      <c r="H606" s="14">
        <v>1150</v>
      </c>
      <c r="I606" s="14">
        <v>2300</v>
      </c>
      <c r="J606" s="179">
        <v>2.85</v>
      </c>
      <c r="K606" s="94">
        <v>1620</v>
      </c>
      <c r="L606" s="14"/>
      <c r="M606" s="14">
        <v>150000</v>
      </c>
      <c r="N606" s="6" t="s">
        <v>1883</v>
      </c>
    </row>
    <row r="607" spans="1:14" x14ac:dyDescent="0.3">
      <c r="A607" s="419" t="s">
        <v>819</v>
      </c>
      <c r="B607" s="40"/>
      <c r="C607" s="11"/>
      <c r="D607" s="11"/>
      <c r="E607" s="65"/>
      <c r="F607" s="129"/>
      <c r="G607" s="11"/>
      <c r="H607" s="11"/>
      <c r="I607" s="11"/>
      <c r="J607" s="11"/>
      <c r="K607" s="11"/>
      <c r="L607" s="11"/>
      <c r="M607" s="11"/>
      <c r="N607" s="4"/>
    </row>
    <row r="608" spans="1:14" ht="15" thickBot="1" x14ac:dyDescent="0.35">
      <c r="A608" s="440"/>
      <c r="B608" s="252"/>
      <c r="C608" s="13"/>
      <c r="D608" s="13"/>
      <c r="E608" s="84"/>
      <c r="F608" s="131"/>
      <c r="G608" s="13"/>
      <c r="H608" s="13"/>
      <c r="I608" s="13"/>
      <c r="J608" s="13"/>
      <c r="K608" s="13"/>
      <c r="L608" s="13"/>
      <c r="M608" s="13"/>
      <c r="N608" s="8"/>
    </row>
    <row r="609" spans="1:14" ht="18.600000000000001" thickBot="1" x14ac:dyDescent="0.4">
      <c r="A609" s="56" t="s">
        <v>820</v>
      </c>
      <c r="B609" s="15"/>
      <c r="C609" s="27"/>
      <c r="D609" s="27"/>
      <c r="E609" s="27"/>
      <c r="F609" s="127"/>
      <c r="G609" s="27"/>
      <c r="H609" s="27"/>
      <c r="I609" s="27"/>
      <c r="J609" s="27"/>
      <c r="K609" s="27"/>
      <c r="L609" s="27"/>
      <c r="M609" s="27"/>
      <c r="N609" s="16"/>
    </row>
    <row r="610" spans="1:14" x14ac:dyDescent="0.3">
      <c r="A610" s="428" t="s">
        <v>1266</v>
      </c>
      <c r="B610" s="413" t="s">
        <v>821</v>
      </c>
      <c r="C610" s="14" t="s">
        <v>82</v>
      </c>
      <c r="D610" s="14">
        <v>120</v>
      </c>
      <c r="E610" s="92"/>
      <c r="F610" s="130">
        <v>50</v>
      </c>
      <c r="G610" s="14">
        <v>60</v>
      </c>
      <c r="H610" s="14">
        <v>24</v>
      </c>
      <c r="I610" s="14">
        <v>55</v>
      </c>
      <c r="J610" s="14">
        <v>2</v>
      </c>
      <c r="K610" s="92"/>
      <c r="L610" s="92"/>
      <c r="M610" s="14">
        <v>30000</v>
      </c>
      <c r="N610" s="6" t="s">
        <v>1887</v>
      </c>
    </row>
    <row r="611" spans="1:14" x14ac:dyDescent="0.3">
      <c r="A611" s="35" t="s">
        <v>1265</v>
      </c>
      <c r="B611" s="344" t="s">
        <v>822</v>
      </c>
      <c r="C611" s="11" t="s">
        <v>82</v>
      </c>
      <c r="D611" s="11">
        <v>120</v>
      </c>
      <c r="E611" s="82"/>
      <c r="F611" s="130">
        <v>50</v>
      </c>
      <c r="G611" s="14">
        <v>60</v>
      </c>
      <c r="H611" s="11">
        <v>24</v>
      </c>
      <c r="I611" s="11">
        <v>53</v>
      </c>
      <c r="J611" s="11">
        <v>1.9</v>
      </c>
      <c r="K611" s="82"/>
      <c r="L611" s="82"/>
      <c r="M611" s="11">
        <v>30000</v>
      </c>
      <c r="N611" s="4" t="s">
        <v>1888</v>
      </c>
    </row>
    <row r="612" spans="1:14" x14ac:dyDescent="0.3">
      <c r="A612" s="421"/>
      <c r="B612" s="344" t="s">
        <v>823</v>
      </c>
      <c r="C612" s="11" t="s">
        <v>82</v>
      </c>
      <c r="D612" s="11">
        <v>120</v>
      </c>
      <c r="E612" s="82"/>
      <c r="F612" s="130">
        <v>50</v>
      </c>
      <c r="G612" s="14">
        <v>60</v>
      </c>
      <c r="H612" s="11">
        <v>24</v>
      </c>
      <c r="I612" s="11">
        <v>60</v>
      </c>
      <c r="J612" s="11">
        <v>2.1</v>
      </c>
      <c r="K612" s="82"/>
      <c r="L612" s="82"/>
      <c r="M612" s="11">
        <v>30000</v>
      </c>
      <c r="N612" s="4" t="s">
        <v>1889</v>
      </c>
    </row>
    <row r="613" spans="1:14" x14ac:dyDescent="0.3">
      <c r="A613" s="421"/>
      <c r="B613" s="40" t="s">
        <v>824</v>
      </c>
      <c r="C613" s="11" t="s">
        <v>82</v>
      </c>
      <c r="D613" s="11">
        <v>120</v>
      </c>
      <c r="E613" s="82"/>
      <c r="F613" s="130">
        <v>50</v>
      </c>
      <c r="G613" s="14">
        <v>60</v>
      </c>
      <c r="H613" s="11">
        <v>12</v>
      </c>
      <c r="I613" s="11">
        <v>25</v>
      </c>
      <c r="J613" s="11">
        <v>1.8</v>
      </c>
      <c r="K613" s="82"/>
      <c r="L613" s="82"/>
      <c r="M613" s="11">
        <v>30000</v>
      </c>
      <c r="N613" t="s">
        <v>1887</v>
      </c>
    </row>
    <row r="614" spans="1:14" x14ac:dyDescent="0.3">
      <c r="A614" s="421"/>
      <c r="B614" s="40" t="s">
        <v>825</v>
      </c>
      <c r="C614" s="11" t="s">
        <v>82</v>
      </c>
      <c r="D614" s="11">
        <v>120</v>
      </c>
      <c r="E614" s="82"/>
      <c r="F614" s="130">
        <v>50</v>
      </c>
      <c r="G614" s="14">
        <v>60</v>
      </c>
      <c r="H614" s="11">
        <v>12</v>
      </c>
      <c r="I614" s="11">
        <v>22</v>
      </c>
      <c r="J614" s="11">
        <v>1.7</v>
      </c>
      <c r="K614" s="82"/>
      <c r="L614" s="82"/>
      <c r="M614" s="11">
        <v>30000</v>
      </c>
      <c r="N614" t="s">
        <v>1888</v>
      </c>
    </row>
    <row r="615" spans="1:14" x14ac:dyDescent="0.3">
      <c r="A615" s="421"/>
      <c r="B615" s="40" t="s">
        <v>828</v>
      </c>
      <c r="C615" s="11" t="s">
        <v>82</v>
      </c>
      <c r="D615" s="11">
        <v>120</v>
      </c>
      <c r="E615" s="65">
        <v>277</v>
      </c>
      <c r="F615" s="130">
        <v>50</v>
      </c>
      <c r="G615" s="14">
        <v>60</v>
      </c>
      <c r="H615" s="11">
        <v>22</v>
      </c>
      <c r="I615" s="11">
        <v>41</v>
      </c>
      <c r="J615" s="11">
        <v>1.86</v>
      </c>
      <c r="K615" s="82"/>
      <c r="L615" s="82"/>
      <c r="M615" s="11">
        <v>30000</v>
      </c>
      <c r="N615" t="s">
        <v>1890</v>
      </c>
    </row>
    <row r="616" spans="1:14" x14ac:dyDescent="0.3">
      <c r="A616" s="421"/>
      <c r="B616" s="1" t="s">
        <v>829</v>
      </c>
      <c r="C616" s="11" t="s">
        <v>82</v>
      </c>
      <c r="D616" s="11">
        <v>120</v>
      </c>
      <c r="E616" s="65">
        <v>277</v>
      </c>
      <c r="F616" s="130">
        <v>50</v>
      </c>
      <c r="G616" s="14">
        <v>60</v>
      </c>
      <c r="H616" s="11">
        <v>22</v>
      </c>
      <c r="I616" s="11">
        <v>35</v>
      </c>
      <c r="J616" s="11">
        <v>1.6</v>
      </c>
      <c r="K616" s="82"/>
      <c r="L616" s="82"/>
      <c r="M616" s="11">
        <v>30000</v>
      </c>
      <c r="N616" t="s">
        <v>1888</v>
      </c>
    </row>
    <row r="617" spans="1:14" x14ac:dyDescent="0.3">
      <c r="A617" s="421"/>
      <c r="B617" s="40" t="s">
        <v>830</v>
      </c>
      <c r="C617" s="11" t="s">
        <v>2106</v>
      </c>
      <c r="D617" s="11">
        <v>120</v>
      </c>
      <c r="E617" s="82"/>
      <c r="F617" s="130">
        <v>50</v>
      </c>
      <c r="G617" s="14">
        <v>60</v>
      </c>
      <c r="H617" s="11">
        <v>240</v>
      </c>
      <c r="I617" s="82"/>
      <c r="J617" s="82"/>
      <c r="K617" s="11">
        <v>269</v>
      </c>
      <c r="L617" s="82"/>
      <c r="M617" s="11">
        <v>30000</v>
      </c>
      <c r="N617" s="4" t="s">
        <v>1891</v>
      </c>
    </row>
    <row r="618" spans="1:14" x14ac:dyDescent="0.3">
      <c r="A618" s="421"/>
      <c r="B618" s="40" t="s">
        <v>832</v>
      </c>
      <c r="C618" s="11" t="s">
        <v>2070</v>
      </c>
      <c r="D618" s="11">
        <v>120</v>
      </c>
      <c r="E618" s="82"/>
      <c r="F618" s="130">
        <v>50</v>
      </c>
      <c r="G618" s="14">
        <v>60</v>
      </c>
      <c r="H618" s="11">
        <v>120</v>
      </c>
      <c r="I618" s="82"/>
      <c r="J618" s="82"/>
      <c r="K618" s="11">
        <v>147</v>
      </c>
      <c r="L618" s="82"/>
      <c r="M618" s="11">
        <v>30000</v>
      </c>
      <c r="N618" s="4" t="s">
        <v>1892</v>
      </c>
    </row>
    <row r="619" spans="1:14" x14ac:dyDescent="0.3">
      <c r="A619" s="421"/>
      <c r="B619" s="1" t="s">
        <v>834</v>
      </c>
      <c r="C619" s="11" t="s">
        <v>2107</v>
      </c>
      <c r="D619" s="11">
        <v>120</v>
      </c>
      <c r="E619" s="82"/>
      <c r="F619" s="130">
        <v>50</v>
      </c>
      <c r="G619" s="14">
        <v>60</v>
      </c>
      <c r="H619" s="11">
        <v>64</v>
      </c>
      <c r="I619" s="82"/>
      <c r="J619" s="82"/>
      <c r="K619" s="11">
        <v>87</v>
      </c>
      <c r="L619" s="82"/>
      <c r="M619" s="11">
        <v>30000</v>
      </c>
      <c r="N619" s="4" t="s">
        <v>1893</v>
      </c>
    </row>
    <row r="620" spans="1:14" x14ac:dyDescent="0.3">
      <c r="A620" s="421"/>
      <c r="B620" s="40" t="s">
        <v>835</v>
      </c>
      <c r="C620" s="11" t="s">
        <v>2070</v>
      </c>
      <c r="D620" s="11">
        <v>120</v>
      </c>
      <c r="E620" s="65">
        <v>277</v>
      </c>
      <c r="F620" s="130">
        <v>50</v>
      </c>
      <c r="G620" s="14">
        <v>60</v>
      </c>
      <c r="H620" s="11">
        <v>88</v>
      </c>
      <c r="I620" s="82"/>
      <c r="J620" s="82"/>
      <c r="K620" s="11">
        <v>118</v>
      </c>
      <c r="L620" s="82"/>
      <c r="M620" s="11">
        <v>30000</v>
      </c>
      <c r="N620" s="4" t="s">
        <v>1894</v>
      </c>
    </row>
    <row r="621" spans="1:14" x14ac:dyDescent="0.3">
      <c r="A621" s="421"/>
      <c r="B621" s="40" t="s">
        <v>1260</v>
      </c>
      <c r="C621" s="11" t="s">
        <v>2069</v>
      </c>
      <c r="D621" s="11">
        <v>120</v>
      </c>
      <c r="E621" s="65">
        <v>277</v>
      </c>
      <c r="F621" s="130">
        <v>50</v>
      </c>
      <c r="G621" s="14">
        <v>60</v>
      </c>
      <c r="H621" s="11">
        <v>84</v>
      </c>
      <c r="I621" s="82"/>
      <c r="J621" s="82"/>
      <c r="K621" s="11">
        <v>101</v>
      </c>
      <c r="L621" s="82"/>
      <c r="M621" s="11">
        <v>30000</v>
      </c>
      <c r="N621" s="4" t="s">
        <v>1895</v>
      </c>
    </row>
    <row r="622" spans="1:14" x14ac:dyDescent="0.3">
      <c r="A622" s="421"/>
      <c r="B622" s="40" t="s">
        <v>1263</v>
      </c>
      <c r="C622" s="11" t="s">
        <v>2070</v>
      </c>
      <c r="D622" s="11">
        <v>120</v>
      </c>
      <c r="E622" s="65">
        <v>277</v>
      </c>
      <c r="F622" s="130">
        <v>50</v>
      </c>
      <c r="G622" s="14">
        <v>60</v>
      </c>
      <c r="H622" s="82"/>
      <c r="I622" s="82"/>
      <c r="J622" s="82"/>
      <c r="K622" s="82"/>
      <c r="L622" s="82"/>
      <c r="M622" s="82"/>
      <c r="N622" s="4" t="s">
        <v>1264</v>
      </c>
    </row>
    <row r="623" spans="1:14" x14ac:dyDescent="0.3">
      <c r="A623" s="421"/>
      <c r="B623" s="40" t="s">
        <v>836</v>
      </c>
      <c r="C623" s="11" t="s">
        <v>2065</v>
      </c>
      <c r="D623" s="11">
        <v>120</v>
      </c>
      <c r="E623" s="82"/>
      <c r="F623" s="130">
        <v>50</v>
      </c>
      <c r="G623" s="14">
        <v>60</v>
      </c>
      <c r="H623" s="11">
        <v>40</v>
      </c>
      <c r="I623" s="11">
        <v>65</v>
      </c>
      <c r="J623" s="11">
        <v>1.6</v>
      </c>
      <c r="K623" s="82"/>
      <c r="L623" s="82"/>
      <c r="M623" s="11">
        <v>40000</v>
      </c>
      <c r="N623" t="s">
        <v>1896</v>
      </c>
    </row>
    <row r="624" spans="1:14" x14ac:dyDescent="0.3">
      <c r="A624" s="421"/>
      <c r="B624" s="40" t="s">
        <v>838</v>
      </c>
      <c r="C624" s="11" t="s">
        <v>2065</v>
      </c>
      <c r="D624" s="11">
        <v>120</v>
      </c>
      <c r="E624" s="82"/>
      <c r="F624" s="130">
        <v>50</v>
      </c>
      <c r="G624" s="14">
        <v>60</v>
      </c>
      <c r="H624" s="11">
        <v>40</v>
      </c>
      <c r="I624" s="11">
        <v>60</v>
      </c>
      <c r="J624" s="11">
        <v>1.5</v>
      </c>
      <c r="K624" s="82"/>
      <c r="L624" s="82"/>
      <c r="M624" s="11">
        <v>40000</v>
      </c>
      <c r="N624" t="s">
        <v>1897</v>
      </c>
    </row>
    <row r="625" spans="1:14" x14ac:dyDescent="0.3">
      <c r="A625" s="421"/>
      <c r="B625" s="40" t="s">
        <v>839</v>
      </c>
      <c r="C625" s="11" t="s">
        <v>2065</v>
      </c>
      <c r="D625" s="11">
        <v>120</v>
      </c>
      <c r="E625" s="82"/>
      <c r="F625" s="130">
        <v>50</v>
      </c>
      <c r="G625" s="14">
        <v>60</v>
      </c>
      <c r="H625" s="11">
        <v>20</v>
      </c>
      <c r="I625" s="11">
        <v>36</v>
      </c>
      <c r="J625" s="11">
        <v>1.8</v>
      </c>
      <c r="K625" s="82"/>
      <c r="L625" s="82"/>
      <c r="M625" s="11">
        <v>40000</v>
      </c>
      <c r="N625" t="s">
        <v>1896</v>
      </c>
    </row>
    <row r="626" spans="1:14" x14ac:dyDescent="0.3">
      <c r="A626" s="421"/>
      <c r="B626" s="40" t="s">
        <v>840</v>
      </c>
      <c r="C626" s="11" t="s">
        <v>2065</v>
      </c>
      <c r="D626" s="11">
        <v>120</v>
      </c>
      <c r="E626" s="82"/>
      <c r="F626" s="130">
        <v>50</v>
      </c>
      <c r="G626" s="14">
        <v>60</v>
      </c>
      <c r="H626" s="11">
        <v>20</v>
      </c>
      <c r="I626" s="11">
        <v>30</v>
      </c>
      <c r="J626" s="11">
        <v>1.5</v>
      </c>
      <c r="K626" s="82"/>
      <c r="L626" s="82"/>
      <c r="M626" s="11">
        <v>40000</v>
      </c>
      <c r="N626" t="s">
        <v>1897</v>
      </c>
    </row>
    <row r="627" spans="1:14" x14ac:dyDescent="0.3">
      <c r="A627" s="421"/>
      <c r="B627" s="40" t="s">
        <v>842</v>
      </c>
      <c r="C627" s="11" t="s">
        <v>2065</v>
      </c>
      <c r="D627" s="11">
        <v>120</v>
      </c>
      <c r="E627" s="82"/>
      <c r="F627" s="130">
        <v>50</v>
      </c>
      <c r="G627" s="14">
        <v>60</v>
      </c>
      <c r="H627" s="11">
        <v>23</v>
      </c>
      <c r="I627" s="11">
        <v>42</v>
      </c>
      <c r="J627" s="11">
        <v>1.81</v>
      </c>
      <c r="K627" s="82"/>
      <c r="L627" s="82"/>
      <c r="M627" s="11">
        <v>40000</v>
      </c>
      <c r="N627" t="s">
        <v>1896</v>
      </c>
    </row>
    <row r="628" spans="1:14" x14ac:dyDescent="0.3">
      <c r="A628" s="421"/>
      <c r="B628" s="40" t="s">
        <v>843</v>
      </c>
      <c r="C628" s="11" t="s">
        <v>2065</v>
      </c>
      <c r="D628" s="11">
        <v>120</v>
      </c>
      <c r="E628" s="82"/>
      <c r="F628" s="130">
        <v>50</v>
      </c>
      <c r="G628" s="14">
        <v>60</v>
      </c>
      <c r="H628" s="11">
        <v>23</v>
      </c>
      <c r="I628" s="11">
        <v>37</v>
      </c>
      <c r="J628" s="11">
        <v>1.6</v>
      </c>
      <c r="K628" s="82"/>
      <c r="L628" s="82"/>
      <c r="M628" s="11">
        <v>40000</v>
      </c>
      <c r="N628" t="s">
        <v>1897</v>
      </c>
    </row>
    <row r="629" spans="1:14" x14ac:dyDescent="0.3">
      <c r="A629" s="421"/>
      <c r="B629" s="40" t="s">
        <v>844</v>
      </c>
      <c r="C629" s="11" t="s">
        <v>2065</v>
      </c>
      <c r="D629" s="11">
        <v>120</v>
      </c>
      <c r="E629" s="82"/>
      <c r="F629" s="130">
        <v>50</v>
      </c>
      <c r="G629" s="14">
        <v>60</v>
      </c>
      <c r="H629" s="11">
        <v>10</v>
      </c>
      <c r="I629" s="82"/>
      <c r="J629" s="82"/>
      <c r="K629" s="82"/>
      <c r="L629" s="82"/>
      <c r="M629" s="11">
        <v>40000</v>
      </c>
      <c r="N629" t="s">
        <v>1896</v>
      </c>
    </row>
    <row r="630" spans="1:14" x14ac:dyDescent="0.3">
      <c r="A630" s="421"/>
      <c r="B630" s="40" t="s">
        <v>845</v>
      </c>
      <c r="C630" s="11" t="s">
        <v>2065</v>
      </c>
      <c r="D630" s="11">
        <v>120</v>
      </c>
      <c r="E630" s="82"/>
      <c r="F630" s="130">
        <v>50</v>
      </c>
      <c r="G630" s="14">
        <v>60</v>
      </c>
      <c r="H630" s="11">
        <v>10</v>
      </c>
      <c r="I630" s="82"/>
      <c r="J630" s="82"/>
      <c r="K630" s="82"/>
      <c r="L630" s="82"/>
      <c r="M630" s="11">
        <v>40000</v>
      </c>
      <c r="N630" t="s">
        <v>1897</v>
      </c>
    </row>
    <row r="631" spans="1:14" x14ac:dyDescent="0.3">
      <c r="A631" s="421"/>
      <c r="B631" s="40" t="s">
        <v>846</v>
      </c>
      <c r="C631" s="11" t="s">
        <v>2106</v>
      </c>
      <c r="D631" s="11">
        <v>120</v>
      </c>
      <c r="E631" s="65">
        <v>277</v>
      </c>
      <c r="F631" s="130">
        <v>50</v>
      </c>
      <c r="G631" s="14">
        <v>60</v>
      </c>
      <c r="H631" s="11">
        <v>320</v>
      </c>
      <c r="I631" s="11">
        <v>768</v>
      </c>
      <c r="J631" s="11">
        <v>2.4</v>
      </c>
      <c r="K631" s="82"/>
      <c r="L631" s="11" t="s">
        <v>47</v>
      </c>
      <c r="M631" s="11">
        <v>50000</v>
      </c>
      <c r="N631" s="4" t="s">
        <v>1898</v>
      </c>
    </row>
    <row r="632" spans="1:14" x14ac:dyDescent="0.3">
      <c r="A632" s="421"/>
      <c r="B632" s="40" t="s">
        <v>847</v>
      </c>
      <c r="C632" s="11" t="s">
        <v>2106</v>
      </c>
      <c r="D632" s="11">
        <v>120</v>
      </c>
      <c r="E632" s="65">
        <v>277</v>
      </c>
      <c r="F632" s="130">
        <v>50</v>
      </c>
      <c r="G632" s="14">
        <v>60</v>
      </c>
      <c r="H632" s="11">
        <v>420</v>
      </c>
      <c r="I632" s="11">
        <v>1008</v>
      </c>
      <c r="J632" s="11">
        <v>2.4</v>
      </c>
      <c r="K632" s="82"/>
      <c r="L632" s="11" t="s">
        <v>47</v>
      </c>
      <c r="M632" s="11">
        <v>50000</v>
      </c>
      <c r="N632" s="4" t="s">
        <v>1898</v>
      </c>
    </row>
    <row r="633" spans="1:14" ht="15" thickBot="1" x14ac:dyDescent="0.35">
      <c r="A633" s="429"/>
      <c r="B633" s="252" t="s">
        <v>848</v>
      </c>
      <c r="C633" s="13" t="s">
        <v>2106</v>
      </c>
      <c r="D633" s="13">
        <v>120</v>
      </c>
      <c r="E633" s="84">
        <v>277</v>
      </c>
      <c r="F633" s="135">
        <v>50</v>
      </c>
      <c r="G633" s="26">
        <v>60</v>
      </c>
      <c r="H633" s="13">
        <v>640</v>
      </c>
      <c r="I633" s="13">
        <v>1536</v>
      </c>
      <c r="J633" s="13">
        <v>2.4</v>
      </c>
      <c r="K633" s="86"/>
      <c r="L633" s="13" t="s">
        <v>47</v>
      </c>
      <c r="M633" s="13">
        <v>50000</v>
      </c>
      <c r="N633" s="8" t="s">
        <v>1898</v>
      </c>
    </row>
    <row r="634" spans="1:14" ht="18.600000000000001" thickBot="1" x14ac:dyDescent="0.4">
      <c r="A634" s="56" t="s">
        <v>809</v>
      </c>
      <c r="B634" s="15"/>
      <c r="C634" s="27"/>
      <c r="D634" s="27"/>
      <c r="E634" s="27"/>
      <c r="F634" s="127"/>
      <c r="G634" s="27"/>
      <c r="H634" s="27"/>
      <c r="I634" s="27"/>
      <c r="J634" s="27"/>
      <c r="K634" s="27"/>
      <c r="L634" s="27"/>
      <c r="M634" s="27"/>
      <c r="N634" s="16"/>
    </row>
    <row r="635" spans="1:14" x14ac:dyDescent="0.3">
      <c r="A635" s="428" t="s">
        <v>890</v>
      </c>
      <c r="B635" s="10" t="s">
        <v>850</v>
      </c>
      <c r="C635" s="14" t="s">
        <v>82</v>
      </c>
      <c r="D635" s="14">
        <v>200</v>
      </c>
      <c r="E635" s="85">
        <v>240</v>
      </c>
      <c r="F635" s="133"/>
      <c r="G635" s="92"/>
      <c r="H635" s="14">
        <v>8</v>
      </c>
      <c r="I635" s="14">
        <v>9</v>
      </c>
      <c r="J635" s="92"/>
      <c r="K635" s="85">
        <v>42</v>
      </c>
      <c r="L635" s="14" t="s">
        <v>184</v>
      </c>
      <c r="M635" s="14">
        <v>25000</v>
      </c>
      <c r="N635" t="s">
        <v>1899</v>
      </c>
    </row>
    <row r="636" spans="1:14" x14ac:dyDescent="0.3">
      <c r="A636" s="35" t="s">
        <v>891</v>
      </c>
      <c r="B636" s="40" t="s">
        <v>851</v>
      </c>
      <c r="C636" s="11" t="s">
        <v>82</v>
      </c>
      <c r="D636" s="11">
        <v>200</v>
      </c>
      <c r="E636" s="65">
        <v>240</v>
      </c>
      <c r="F636" s="128"/>
      <c r="G636" s="82"/>
      <c r="H636" s="11">
        <v>12</v>
      </c>
      <c r="I636" s="11">
        <v>14</v>
      </c>
      <c r="J636" s="82"/>
      <c r="K636" s="65">
        <v>42</v>
      </c>
      <c r="L636" s="11" t="s">
        <v>184</v>
      </c>
      <c r="M636" s="11">
        <v>25000</v>
      </c>
      <c r="N636" t="s">
        <v>1899</v>
      </c>
    </row>
    <row r="637" spans="1:14" x14ac:dyDescent="0.3">
      <c r="A637" s="35"/>
      <c r="B637" s="40" t="s">
        <v>852</v>
      </c>
      <c r="C637" s="11" t="s">
        <v>82</v>
      </c>
      <c r="D637" s="11">
        <v>200</v>
      </c>
      <c r="E637" s="65">
        <v>240</v>
      </c>
      <c r="F637" s="128"/>
      <c r="G637" s="82"/>
      <c r="H637" s="11">
        <v>15</v>
      </c>
      <c r="I637" s="11">
        <v>18</v>
      </c>
      <c r="J637" s="82"/>
      <c r="K637" s="65">
        <v>43</v>
      </c>
      <c r="L637" s="11" t="s">
        <v>184</v>
      </c>
      <c r="M637" s="11">
        <v>25000</v>
      </c>
      <c r="N637" t="s">
        <v>1900</v>
      </c>
    </row>
    <row r="638" spans="1:14" x14ac:dyDescent="0.3">
      <c r="A638" s="35"/>
      <c r="B638" s="40" t="s">
        <v>853</v>
      </c>
      <c r="C638" s="11" t="s">
        <v>82</v>
      </c>
      <c r="D638" s="11">
        <v>200</v>
      </c>
      <c r="E638" s="65">
        <v>240</v>
      </c>
      <c r="F638" s="128"/>
      <c r="G638" s="82"/>
      <c r="H638" s="11">
        <v>15</v>
      </c>
      <c r="I638" s="11">
        <v>18</v>
      </c>
      <c r="J638" s="82"/>
      <c r="K638" s="65">
        <v>72</v>
      </c>
      <c r="L638" s="11" t="s">
        <v>184</v>
      </c>
      <c r="M638" s="11">
        <v>25000</v>
      </c>
      <c r="N638" t="s">
        <v>1901</v>
      </c>
    </row>
    <row r="639" spans="1:14" x14ac:dyDescent="0.3">
      <c r="A639" s="35"/>
      <c r="B639" s="40" t="s">
        <v>854</v>
      </c>
      <c r="C639" s="11" t="s">
        <v>82</v>
      </c>
      <c r="D639" s="11">
        <v>200</v>
      </c>
      <c r="E639" s="65">
        <v>240</v>
      </c>
      <c r="F639" s="128"/>
      <c r="G639" s="82"/>
      <c r="H639" s="11">
        <v>20</v>
      </c>
      <c r="I639" s="11">
        <v>24</v>
      </c>
      <c r="J639" s="82"/>
      <c r="K639" s="65">
        <v>73</v>
      </c>
      <c r="L639" s="11" t="s">
        <v>184</v>
      </c>
      <c r="M639" s="11">
        <v>25000</v>
      </c>
      <c r="N639" t="s">
        <v>1902</v>
      </c>
    </row>
    <row r="640" spans="1:14" x14ac:dyDescent="0.3">
      <c r="A640" s="421"/>
      <c r="B640" s="40" t="s">
        <v>855</v>
      </c>
      <c r="C640" s="11" t="s">
        <v>82</v>
      </c>
      <c r="D640" s="11">
        <v>200</v>
      </c>
      <c r="E640" s="65">
        <v>240</v>
      </c>
      <c r="F640" s="128"/>
      <c r="G640" s="82"/>
      <c r="H640" s="11">
        <v>25</v>
      </c>
      <c r="I640" s="11">
        <v>30</v>
      </c>
      <c r="J640" s="82"/>
      <c r="K640" s="65">
        <v>74</v>
      </c>
      <c r="L640" s="11" t="s">
        <v>184</v>
      </c>
      <c r="M640" s="11">
        <v>25000</v>
      </c>
      <c r="N640" t="s">
        <v>1903</v>
      </c>
    </row>
    <row r="641" spans="1:14" x14ac:dyDescent="0.3">
      <c r="A641" s="421"/>
      <c r="B641" s="40" t="s">
        <v>856</v>
      </c>
      <c r="C641" s="11" t="s">
        <v>82</v>
      </c>
      <c r="D641" s="11">
        <v>200</v>
      </c>
      <c r="E641" s="65">
        <v>240</v>
      </c>
      <c r="F641" s="128"/>
      <c r="G641" s="82"/>
      <c r="H641" s="11">
        <v>18</v>
      </c>
      <c r="I641" s="11">
        <v>22</v>
      </c>
      <c r="J641" s="82"/>
      <c r="K641" s="65">
        <v>98</v>
      </c>
      <c r="L641" s="11" t="s">
        <v>184</v>
      </c>
      <c r="M641" s="11">
        <v>25000</v>
      </c>
      <c r="N641" t="s">
        <v>1904</v>
      </c>
    </row>
    <row r="642" spans="1:14" x14ac:dyDescent="0.3">
      <c r="A642" s="421"/>
      <c r="B642" s="40" t="s">
        <v>857</v>
      </c>
      <c r="C642" s="11" t="s">
        <v>82</v>
      </c>
      <c r="D642" s="11">
        <v>200</v>
      </c>
      <c r="E642" s="65">
        <v>240</v>
      </c>
      <c r="F642" s="128"/>
      <c r="G642" s="82"/>
      <c r="H642" s="11">
        <v>36</v>
      </c>
      <c r="I642" s="11">
        <v>45</v>
      </c>
      <c r="J642" s="82"/>
      <c r="K642" s="65">
        <v>99</v>
      </c>
      <c r="L642" s="11" t="s">
        <v>184</v>
      </c>
      <c r="M642" s="11">
        <v>25000</v>
      </c>
      <c r="N642" t="s">
        <v>1905</v>
      </c>
    </row>
    <row r="643" spans="1:14" x14ac:dyDescent="0.3">
      <c r="A643" s="421"/>
      <c r="B643" s="40" t="s">
        <v>858</v>
      </c>
      <c r="C643" s="11" t="s">
        <v>82</v>
      </c>
      <c r="D643" s="11">
        <v>200</v>
      </c>
      <c r="E643" s="65">
        <v>240</v>
      </c>
      <c r="F643" s="128"/>
      <c r="G643" s="82"/>
      <c r="H643" s="11">
        <v>8</v>
      </c>
      <c r="I643" s="11">
        <v>11.3</v>
      </c>
      <c r="J643" s="82"/>
      <c r="K643" s="65">
        <v>42</v>
      </c>
      <c r="L643" s="11" t="s">
        <v>184</v>
      </c>
      <c r="M643" s="11">
        <v>25000</v>
      </c>
      <c r="N643" t="s">
        <v>1906</v>
      </c>
    </row>
    <row r="644" spans="1:14" x14ac:dyDescent="0.3">
      <c r="A644" s="421"/>
      <c r="B644" s="40" t="s">
        <v>859</v>
      </c>
      <c r="C644" s="11" t="s">
        <v>82</v>
      </c>
      <c r="D644" s="11">
        <v>200</v>
      </c>
      <c r="E644" s="65">
        <v>240</v>
      </c>
      <c r="F644" s="128"/>
      <c r="G644" s="82"/>
      <c r="H644" s="11">
        <v>15</v>
      </c>
      <c r="I644" s="11">
        <v>22.5</v>
      </c>
      <c r="J644" s="82"/>
      <c r="K644" s="65">
        <v>43</v>
      </c>
      <c r="L644" s="11" t="s">
        <v>184</v>
      </c>
      <c r="M644" s="11">
        <v>25000</v>
      </c>
      <c r="N644" t="s">
        <v>1900</v>
      </c>
    </row>
    <row r="645" spans="1:14" x14ac:dyDescent="0.3">
      <c r="A645" s="421"/>
      <c r="B645" s="40" t="s">
        <v>860</v>
      </c>
      <c r="C645" s="11" t="s">
        <v>82</v>
      </c>
      <c r="D645" s="11">
        <v>200</v>
      </c>
      <c r="E645" s="65">
        <v>240</v>
      </c>
      <c r="F645" s="128"/>
      <c r="G645" s="82"/>
      <c r="H645" s="11">
        <v>9</v>
      </c>
      <c r="I645" s="11">
        <v>13</v>
      </c>
      <c r="J645" s="82"/>
      <c r="K645" s="65">
        <v>56</v>
      </c>
      <c r="L645" s="11" t="s">
        <v>184</v>
      </c>
      <c r="M645" s="11">
        <v>25000</v>
      </c>
      <c r="N645" t="s">
        <v>1907</v>
      </c>
    </row>
    <row r="646" spans="1:14" x14ac:dyDescent="0.3">
      <c r="A646" s="421"/>
      <c r="B646" s="40" t="s">
        <v>861</v>
      </c>
      <c r="C646" s="11" t="s">
        <v>82</v>
      </c>
      <c r="D646" s="11">
        <v>200</v>
      </c>
      <c r="E646" s="65">
        <v>240</v>
      </c>
      <c r="F646" s="128"/>
      <c r="G646" s="82"/>
      <c r="H646" s="11">
        <v>18</v>
      </c>
      <c r="I646" s="11">
        <v>24</v>
      </c>
      <c r="J646" s="82"/>
      <c r="K646" s="65">
        <v>57</v>
      </c>
      <c r="L646" s="11" t="s">
        <v>184</v>
      </c>
      <c r="M646" s="11">
        <v>25000</v>
      </c>
      <c r="N646" t="s">
        <v>1908</v>
      </c>
    </row>
    <row r="647" spans="1:14" x14ac:dyDescent="0.3">
      <c r="A647" s="421"/>
      <c r="B647" s="40" t="s">
        <v>862</v>
      </c>
      <c r="C647" s="11" t="s">
        <v>82</v>
      </c>
      <c r="D647" s="11">
        <v>120</v>
      </c>
      <c r="E647" s="65">
        <v>277</v>
      </c>
      <c r="F647" s="128"/>
      <c r="G647" s="82"/>
      <c r="H647" s="11">
        <v>15</v>
      </c>
      <c r="I647" s="11">
        <v>24</v>
      </c>
      <c r="J647" s="82"/>
      <c r="K647" s="65">
        <v>57</v>
      </c>
      <c r="L647" s="11" t="s">
        <v>184</v>
      </c>
      <c r="M647" s="11">
        <v>25000</v>
      </c>
      <c r="N647" t="s">
        <v>1908</v>
      </c>
    </row>
    <row r="648" spans="1:14" x14ac:dyDescent="0.3">
      <c r="A648" s="429"/>
      <c r="B648" s="252" t="s">
        <v>863</v>
      </c>
      <c r="C648" s="11" t="s">
        <v>82</v>
      </c>
      <c r="D648" s="11">
        <v>120</v>
      </c>
      <c r="E648" s="65">
        <v>277</v>
      </c>
      <c r="F648" s="128"/>
      <c r="G648" s="82"/>
      <c r="H648" s="13">
        <v>33</v>
      </c>
      <c r="I648" s="13">
        <v>44</v>
      </c>
      <c r="J648" s="82"/>
      <c r="K648" s="65">
        <v>90</v>
      </c>
      <c r="L648" s="11" t="s">
        <v>184</v>
      </c>
      <c r="M648" s="11">
        <v>25000</v>
      </c>
      <c r="N648" t="s">
        <v>1909</v>
      </c>
    </row>
    <row r="649" spans="1:14" x14ac:dyDescent="0.3">
      <c r="A649" s="421"/>
      <c r="B649" s="40" t="s">
        <v>864</v>
      </c>
      <c r="C649" s="11" t="s">
        <v>424</v>
      </c>
      <c r="D649" s="11">
        <v>90</v>
      </c>
      <c r="E649" s="65">
        <v>305</v>
      </c>
      <c r="F649" s="128"/>
      <c r="G649" s="82"/>
      <c r="H649" s="11">
        <v>200</v>
      </c>
      <c r="I649" s="11">
        <v>400</v>
      </c>
      <c r="J649" s="11">
        <v>2</v>
      </c>
      <c r="K649" s="65"/>
      <c r="L649" s="11" t="s">
        <v>47</v>
      </c>
      <c r="M649" s="11">
        <v>50000</v>
      </c>
      <c r="N649" s="4" t="s">
        <v>1910</v>
      </c>
    </row>
    <row r="650" spans="1:14" x14ac:dyDescent="0.3">
      <c r="A650" s="421"/>
      <c r="B650" s="40" t="s">
        <v>866</v>
      </c>
      <c r="C650" s="11" t="s">
        <v>168</v>
      </c>
      <c r="D650" s="11">
        <v>90</v>
      </c>
      <c r="E650" s="65">
        <v>305</v>
      </c>
      <c r="F650" s="128"/>
      <c r="G650" s="82"/>
      <c r="H650" s="11">
        <v>120</v>
      </c>
      <c r="I650" s="11">
        <v>240</v>
      </c>
      <c r="J650" s="11">
        <v>2</v>
      </c>
      <c r="K650" s="65"/>
      <c r="L650" s="11" t="s">
        <v>47</v>
      </c>
      <c r="M650" s="11">
        <v>50000</v>
      </c>
      <c r="N650" s="4" t="s">
        <v>1910</v>
      </c>
    </row>
    <row r="651" spans="1:14" x14ac:dyDescent="0.3">
      <c r="A651" s="421"/>
      <c r="B651" s="40" t="s">
        <v>867</v>
      </c>
      <c r="C651" s="11" t="s">
        <v>424</v>
      </c>
      <c r="D651" s="11">
        <v>100</v>
      </c>
      <c r="E651" s="65">
        <v>240</v>
      </c>
      <c r="F651" s="128"/>
      <c r="G651" s="82"/>
      <c r="H651" s="11">
        <v>100</v>
      </c>
      <c r="I651" s="11">
        <v>150</v>
      </c>
      <c r="J651" s="11">
        <v>1.5</v>
      </c>
      <c r="K651" s="65"/>
      <c r="L651" s="11" t="s">
        <v>47</v>
      </c>
      <c r="M651" s="82"/>
      <c r="N651" s="4" t="s">
        <v>868</v>
      </c>
    </row>
    <row r="652" spans="1:14" x14ac:dyDescent="0.3">
      <c r="A652" s="421"/>
      <c r="B652" s="40" t="s">
        <v>869</v>
      </c>
      <c r="C652" s="11" t="s">
        <v>15</v>
      </c>
      <c r="D652" s="11">
        <v>220</v>
      </c>
      <c r="E652" s="65">
        <v>240</v>
      </c>
      <c r="F652" s="128"/>
      <c r="G652" s="82"/>
      <c r="H652" s="11">
        <v>9</v>
      </c>
      <c r="I652" s="11">
        <v>9</v>
      </c>
      <c r="J652" s="82"/>
      <c r="K652" s="65">
        <v>27</v>
      </c>
      <c r="L652" s="82"/>
      <c r="M652" s="11">
        <v>25000</v>
      </c>
      <c r="N652" s="4" t="s">
        <v>1911</v>
      </c>
    </row>
    <row r="653" spans="1:14" x14ac:dyDescent="0.3">
      <c r="A653" s="421"/>
      <c r="B653" s="40" t="s">
        <v>870</v>
      </c>
      <c r="C653" s="11" t="s">
        <v>15</v>
      </c>
      <c r="D653" s="11">
        <v>220</v>
      </c>
      <c r="E653" s="65">
        <v>240</v>
      </c>
      <c r="F653" s="128"/>
      <c r="G653" s="82"/>
      <c r="H653" s="11">
        <v>9</v>
      </c>
      <c r="I653" s="11">
        <v>9</v>
      </c>
      <c r="J653" s="82"/>
      <c r="K653" s="65">
        <v>27</v>
      </c>
      <c r="L653" s="82"/>
      <c r="M653" s="11">
        <v>25000</v>
      </c>
      <c r="N653" s="4" t="s">
        <v>1911</v>
      </c>
    </row>
    <row r="654" spans="1:14" x14ac:dyDescent="0.3">
      <c r="A654" s="421"/>
      <c r="B654" s="40" t="s">
        <v>871</v>
      </c>
      <c r="C654" s="11" t="s">
        <v>15</v>
      </c>
      <c r="D654" s="11">
        <v>220</v>
      </c>
      <c r="E654" s="65">
        <v>240</v>
      </c>
      <c r="F654" s="128"/>
      <c r="G654" s="82"/>
      <c r="H654" s="11">
        <v>9</v>
      </c>
      <c r="I654" s="11">
        <v>9</v>
      </c>
      <c r="J654" s="82"/>
      <c r="K654" s="65">
        <v>27</v>
      </c>
      <c r="L654" s="82"/>
      <c r="M654" s="11">
        <v>25000</v>
      </c>
      <c r="N654" s="4" t="s">
        <v>1911</v>
      </c>
    </row>
    <row r="655" spans="1:14" x14ac:dyDescent="0.3">
      <c r="A655" s="421"/>
      <c r="B655" s="40" t="s">
        <v>872</v>
      </c>
      <c r="C655" s="11" t="s">
        <v>15</v>
      </c>
      <c r="D655" s="11">
        <v>120</v>
      </c>
      <c r="E655" s="82"/>
      <c r="F655" s="128"/>
      <c r="G655" s="82"/>
      <c r="H655" s="11">
        <v>10</v>
      </c>
      <c r="I655" s="11">
        <v>9</v>
      </c>
      <c r="J655" s="82"/>
      <c r="K655" s="65">
        <v>58</v>
      </c>
      <c r="L655" s="82"/>
      <c r="M655" s="11">
        <v>25000</v>
      </c>
      <c r="N655" t="s">
        <v>1912</v>
      </c>
    </row>
    <row r="656" spans="1:14" x14ac:dyDescent="0.3">
      <c r="A656" s="421"/>
      <c r="B656" s="40" t="s">
        <v>873</v>
      </c>
      <c r="C656" s="11" t="s">
        <v>15</v>
      </c>
      <c r="D656" s="11">
        <v>120</v>
      </c>
      <c r="E656" s="82"/>
      <c r="F656" s="128"/>
      <c r="G656" s="82"/>
      <c r="H656" s="11">
        <v>14</v>
      </c>
      <c r="I656" s="11">
        <v>18</v>
      </c>
      <c r="J656" s="82"/>
      <c r="K656" s="65">
        <v>108</v>
      </c>
      <c r="L656" s="82"/>
      <c r="M656" s="11">
        <v>25000</v>
      </c>
      <c r="N656" t="s">
        <v>1913</v>
      </c>
    </row>
    <row r="657" spans="1:14" x14ac:dyDescent="0.3">
      <c r="A657" s="421"/>
      <c r="B657" s="40" t="s">
        <v>874</v>
      </c>
      <c r="C657" s="11" t="s">
        <v>15</v>
      </c>
      <c r="D657" s="11">
        <v>120</v>
      </c>
      <c r="E657" s="82"/>
      <c r="F657" s="128"/>
      <c r="G657" s="82"/>
      <c r="H657" s="11">
        <v>16.5</v>
      </c>
      <c r="I657" s="11">
        <v>17</v>
      </c>
      <c r="J657" s="82"/>
      <c r="K657" s="65">
        <v>350</v>
      </c>
      <c r="L657" s="82"/>
      <c r="M657" s="11">
        <v>25000</v>
      </c>
      <c r="N657" t="s">
        <v>1914</v>
      </c>
    </row>
    <row r="658" spans="1:14" x14ac:dyDescent="0.3">
      <c r="A658" s="421"/>
      <c r="B658" s="40" t="s">
        <v>875</v>
      </c>
      <c r="C658" s="11" t="s">
        <v>15</v>
      </c>
      <c r="D658" s="11">
        <v>200</v>
      </c>
      <c r="E658" s="65">
        <v>240</v>
      </c>
      <c r="F658" s="128"/>
      <c r="G658" s="82"/>
      <c r="H658" s="11">
        <v>15</v>
      </c>
      <c r="I658" s="11">
        <v>12</v>
      </c>
      <c r="J658" s="82"/>
      <c r="K658" s="65">
        <v>250</v>
      </c>
      <c r="L658" s="11" t="s">
        <v>628</v>
      </c>
      <c r="M658" s="11">
        <v>25000</v>
      </c>
      <c r="N658" t="s">
        <v>1915</v>
      </c>
    </row>
    <row r="659" spans="1:14" x14ac:dyDescent="0.3">
      <c r="A659" s="421"/>
      <c r="B659" s="40" t="s">
        <v>876</v>
      </c>
      <c r="C659" s="11" t="s">
        <v>15</v>
      </c>
      <c r="D659" s="11">
        <v>200</v>
      </c>
      <c r="E659" s="65">
        <v>240</v>
      </c>
      <c r="F659" s="128"/>
      <c r="G659" s="82"/>
      <c r="H659" s="11">
        <v>15</v>
      </c>
      <c r="I659" s="11">
        <v>12</v>
      </c>
      <c r="J659" s="82"/>
      <c r="K659" s="65">
        <v>250</v>
      </c>
      <c r="L659" s="11" t="s">
        <v>628</v>
      </c>
      <c r="M659" s="11">
        <v>25000</v>
      </c>
      <c r="N659" t="s">
        <v>1915</v>
      </c>
    </row>
    <row r="660" spans="1:14" x14ac:dyDescent="0.3">
      <c r="A660" s="421"/>
      <c r="B660" s="40" t="s">
        <v>877</v>
      </c>
      <c r="C660" s="11" t="s">
        <v>15</v>
      </c>
      <c r="D660" s="11">
        <v>120</v>
      </c>
      <c r="E660" s="82"/>
      <c r="F660" s="128"/>
      <c r="G660" s="82"/>
      <c r="H660" s="11">
        <v>30</v>
      </c>
      <c r="I660" s="11">
        <v>32</v>
      </c>
      <c r="J660" s="82"/>
      <c r="K660" s="65">
        <v>190</v>
      </c>
      <c r="L660" s="82"/>
      <c r="M660" s="11">
        <v>25000</v>
      </c>
      <c r="N660" t="s">
        <v>1916</v>
      </c>
    </row>
    <row r="661" spans="1:14" x14ac:dyDescent="0.3">
      <c r="A661" s="429"/>
      <c r="B661" s="40" t="s">
        <v>878</v>
      </c>
      <c r="C661" s="11" t="s">
        <v>15</v>
      </c>
      <c r="D661" s="13">
        <v>220</v>
      </c>
      <c r="E661" s="26">
        <v>240</v>
      </c>
      <c r="F661" s="128"/>
      <c r="G661" s="82"/>
      <c r="H661" s="13">
        <v>30</v>
      </c>
      <c r="I661" s="13">
        <v>32</v>
      </c>
      <c r="J661" s="82"/>
      <c r="K661" s="65">
        <v>190</v>
      </c>
      <c r="L661" s="82"/>
      <c r="M661" s="11">
        <v>25000</v>
      </c>
      <c r="N661" t="s">
        <v>1916</v>
      </c>
    </row>
    <row r="662" spans="1:14" x14ac:dyDescent="0.3">
      <c r="A662" s="421"/>
      <c r="B662" s="40" t="s">
        <v>879</v>
      </c>
      <c r="C662" s="11" t="s">
        <v>883</v>
      </c>
      <c r="D662" s="11">
        <v>200</v>
      </c>
      <c r="E662" s="13">
        <v>240</v>
      </c>
      <c r="F662" s="128"/>
      <c r="G662" s="82"/>
      <c r="H662" s="11">
        <v>8</v>
      </c>
      <c r="I662" s="11">
        <v>7.5</v>
      </c>
      <c r="J662" s="82"/>
      <c r="K662" s="65">
        <v>32</v>
      </c>
      <c r="L662" s="11" t="s">
        <v>47</v>
      </c>
      <c r="M662" s="11">
        <v>15000</v>
      </c>
      <c r="N662" t="s">
        <v>1917</v>
      </c>
    </row>
    <row r="663" spans="1:14" x14ac:dyDescent="0.3">
      <c r="A663" s="421"/>
      <c r="B663" s="40" t="s">
        <v>880</v>
      </c>
      <c r="C663" s="11" t="s">
        <v>883</v>
      </c>
      <c r="D663" s="11">
        <v>200</v>
      </c>
      <c r="E663" s="13">
        <v>240</v>
      </c>
      <c r="F663" s="128"/>
      <c r="G663" s="82"/>
      <c r="H663" s="11">
        <v>16</v>
      </c>
      <c r="I663" s="11">
        <v>15</v>
      </c>
      <c r="J663" s="82"/>
      <c r="K663" s="65">
        <v>32</v>
      </c>
      <c r="L663" s="11" t="s">
        <v>47</v>
      </c>
      <c r="M663" s="11">
        <v>15000</v>
      </c>
      <c r="N663" t="s">
        <v>1917</v>
      </c>
    </row>
    <row r="664" spans="1:14" x14ac:dyDescent="0.3">
      <c r="A664" s="421"/>
      <c r="B664" s="40" t="s">
        <v>881</v>
      </c>
      <c r="C664" s="11" t="s">
        <v>883</v>
      </c>
      <c r="D664" s="11">
        <v>200</v>
      </c>
      <c r="E664" s="13">
        <v>240</v>
      </c>
      <c r="F664" s="128"/>
      <c r="G664" s="82"/>
      <c r="H664" s="11">
        <v>24</v>
      </c>
      <c r="I664" s="11">
        <v>22.5</v>
      </c>
      <c r="J664" s="82"/>
      <c r="K664" s="65">
        <v>32</v>
      </c>
      <c r="L664" s="11" t="s">
        <v>47</v>
      </c>
      <c r="M664" s="11">
        <v>15000</v>
      </c>
      <c r="N664" t="s">
        <v>1917</v>
      </c>
    </row>
    <row r="665" spans="1:14" x14ac:dyDescent="0.3">
      <c r="A665" s="421"/>
      <c r="B665" s="40" t="s">
        <v>884</v>
      </c>
      <c r="C665" s="11" t="s">
        <v>882</v>
      </c>
      <c r="D665" s="11">
        <v>24</v>
      </c>
      <c r="E665" s="82"/>
      <c r="F665" s="128"/>
      <c r="G665" s="82"/>
      <c r="H665" s="11">
        <v>9</v>
      </c>
      <c r="I665" s="11">
        <v>12.5</v>
      </c>
      <c r="J665" s="82"/>
      <c r="K665" s="96">
        <v>44.5</v>
      </c>
      <c r="L665" s="11" t="s">
        <v>47</v>
      </c>
      <c r="M665" s="11">
        <v>15000</v>
      </c>
      <c r="N665" t="s">
        <v>1918</v>
      </c>
    </row>
    <row r="666" spans="1:14" x14ac:dyDescent="0.3">
      <c r="A666" s="421"/>
      <c r="B666" s="40" t="s">
        <v>885</v>
      </c>
      <c r="C666" s="11" t="s">
        <v>882</v>
      </c>
      <c r="D666" s="11">
        <v>24</v>
      </c>
      <c r="E666" s="82"/>
      <c r="F666" s="128"/>
      <c r="G666" s="82"/>
      <c r="H666" s="11">
        <v>18</v>
      </c>
      <c r="I666" s="11">
        <v>25</v>
      </c>
      <c r="J666" s="82"/>
      <c r="K666" s="96">
        <v>47.8</v>
      </c>
      <c r="L666" s="11" t="s">
        <v>47</v>
      </c>
      <c r="M666" s="11">
        <v>15000</v>
      </c>
      <c r="N666" t="s">
        <v>1919</v>
      </c>
    </row>
    <row r="667" spans="1:14" x14ac:dyDescent="0.3">
      <c r="A667" s="421"/>
      <c r="B667" s="40" t="s">
        <v>886</v>
      </c>
      <c r="C667" s="11" t="s">
        <v>2064</v>
      </c>
      <c r="D667" s="11">
        <v>100</v>
      </c>
      <c r="E667" s="65">
        <v>277</v>
      </c>
      <c r="F667" s="128"/>
      <c r="G667" s="82"/>
      <c r="H667" s="11">
        <v>200</v>
      </c>
      <c r="I667" s="11">
        <v>400</v>
      </c>
      <c r="J667" s="11">
        <v>2</v>
      </c>
      <c r="K667" s="65">
        <v>1283</v>
      </c>
      <c r="L667" s="11" t="s">
        <v>47</v>
      </c>
      <c r="M667" s="11">
        <v>25000</v>
      </c>
      <c r="N667" s="4" t="s">
        <v>1920</v>
      </c>
    </row>
    <row r="668" spans="1:14" x14ac:dyDescent="0.3">
      <c r="A668" s="421"/>
      <c r="B668" s="40" t="s">
        <v>887</v>
      </c>
      <c r="C668" s="11" t="s">
        <v>2064</v>
      </c>
      <c r="D668" s="11">
        <v>100</v>
      </c>
      <c r="E668" s="65">
        <v>277</v>
      </c>
      <c r="F668" s="128"/>
      <c r="G668" s="82"/>
      <c r="H668" s="11">
        <v>400</v>
      </c>
      <c r="I668" s="11">
        <v>800</v>
      </c>
      <c r="J668" s="11">
        <v>2</v>
      </c>
      <c r="K668" s="65">
        <v>1284</v>
      </c>
      <c r="L668" s="11" t="s">
        <v>47</v>
      </c>
      <c r="M668" s="11">
        <v>25000</v>
      </c>
      <c r="N668" s="4" t="s">
        <v>1921</v>
      </c>
    </row>
    <row r="669" spans="1:14" ht="15" thickBot="1" x14ac:dyDescent="0.35">
      <c r="A669" s="429"/>
      <c r="B669" s="252" t="s">
        <v>888</v>
      </c>
      <c r="C669" s="13" t="s">
        <v>2064</v>
      </c>
      <c r="D669" s="13">
        <v>100</v>
      </c>
      <c r="E669" s="84">
        <v>277</v>
      </c>
      <c r="F669" s="134"/>
      <c r="G669" s="86"/>
      <c r="H669" s="13">
        <v>600</v>
      </c>
      <c r="I669" s="13">
        <v>1200</v>
      </c>
      <c r="J669" s="13">
        <v>2</v>
      </c>
      <c r="K669" s="84">
        <v>1285</v>
      </c>
      <c r="L669" s="13" t="s">
        <v>47</v>
      </c>
      <c r="M669" s="13">
        <v>25000</v>
      </c>
      <c r="N669" s="8" t="s">
        <v>1922</v>
      </c>
    </row>
    <row r="670" spans="1:14" ht="18.600000000000001" thickBot="1" x14ac:dyDescent="0.4">
      <c r="A670" s="56" t="s">
        <v>892</v>
      </c>
      <c r="B670" s="15"/>
      <c r="C670" s="27"/>
      <c r="D670" s="27"/>
      <c r="E670" s="27"/>
      <c r="F670" s="127"/>
      <c r="G670" s="27"/>
      <c r="H670" s="27"/>
      <c r="I670" s="27"/>
      <c r="J670" s="27"/>
      <c r="K670" s="27"/>
      <c r="L670" s="27"/>
      <c r="M670" s="27"/>
      <c r="N670" s="16"/>
    </row>
    <row r="671" spans="1:14" x14ac:dyDescent="0.3">
      <c r="A671" s="435" t="s">
        <v>901</v>
      </c>
      <c r="B671" s="405" t="s">
        <v>893</v>
      </c>
      <c r="C671" s="85" t="s">
        <v>168</v>
      </c>
      <c r="D671" s="26">
        <v>230</v>
      </c>
      <c r="E671" s="85">
        <v>400</v>
      </c>
      <c r="F671" s="133"/>
      <c r="G671" s="92"/>
      <c r="H671" s="26">
        <v>150</v>
      </c>
      <c r="I671" s="26">
        <v>400</v>
      </c>
      <c r="J671" s="26">
        <v>3</v>
      </c>
      <c r="K671" s="92"/>
      <c r="L671" s="85" t="s">
        <v>22</v>
      </c>
      <c r="M671" s="85">
        <v>50000</v>
      </c>
      <c r="N671" s="68" t="s">
        <v>1924</v>
      </c>
    </row>
    <row r="672" spans="1:14" x14ac:dyDescent="0.3">
      <c r="A672" s="35" t="s">
        <v>902</v>
      </c>
      <c r="B672" s="40" t="s">
        <v>894</v>
      </c>
      <c r="C672" s="96" t="s">
        <v>424</v>
      </c>
      <c r="D672" s="11">
        <v>220</v>
      </c>
      <c r="E672" s="65">
        <v>240</v>
      </c>
      <c r="F672" s="130">
        <v>50</v>
      </c>
      <c r="G672" s="14">
        <v>60</v>
      </c>
      <c r="H672" s="11">
        <v>100</v>
      </c>
      <c r="I672" s="11">
        <v>300</v>
      </c>
      <c r="J672" s="11">
        <v>3</v>
      </c>
      <c r="K672" s="82"/>
      <c r="L672" s="65" t="s">
        <v>22</v>
      </c>
      <c r="M672" s="65">
        <v>50000</v>
      </c>
      <c r="N672" s="66" t="s">
        <v>1924</v>
      </c>
    </row>
    <row r="673" spans="1:14" x14ac:dyDescent="0.3">
      <c r="A673" s="35"/>
      <c r="B673" s="40" t="s">
        <v>895</v>
      </c>
      <c r="C673" s="11" t="s">
        <v>424</v>
      </c>
      <c r="D673" s="11">
        <v>220</v>
      </c>
      <c r="E673" s="65">
        <v>240</v>
      </c>
      <c r="F673" s="130">
        <v>50</v>
      </c>
      <c r="G673" s="14">
        <v>60</v>
      </c>
      <c r="H673" s="11">
        <v>150</v>
      </c>
      <c r="I673" s="11">
        <v>450</v>
      </c>
      <c r="J673" s="11">
        <v>3</v>
      </c>
      <c r="K673" s="82"/>
      <c r="L673" s="65" t="s">
        <v>22</v>
      </c>
      <c r="M673" s="65">
        <v>50000</v>
      </c>
      <c r="N673" s="66" t="s">
        <v>1924</v>
      </c>
    </row>
    <row r="674" spans="1:14" x14ac:dyDescent="0.3">
      <c r="A674" s="421"/>
      <c r="B674" s="40" t="s">
        <v>896</v>
      </c>
      <c r="C674" s="11" t="s">
        <v>82</v>
      </c>
      <c r="D674" s="11">
        <v>230</v>
      </c>
      <c r="E674" s="65">
        <v>240</v>
      </c>
      <c r="F674" s="130">
        <v>50</v>
      </c>
      <c r="G674" s="14">
        <v>60</v>
      </c>
      <c r="H674" s="11">
        <v>22</v>
      </c>
      <c r="I674" s="11">
        <v>53</v>
      </c>
      <c r="J674" s="82"/>
      <c r="K674" s="82"/>
      <c r="L674" s="65" t="s">
        <v>28</v>
      </c>
      <c r="M674" s="65">
        <v>50000</v>
      </c>
      <c r="N674" s="4" t="s">
        <v>1925</v>
      </c>
    </row>
    <row r="675" spans="1:14" x14ac:dyDescent="0.3">
      <c r="A675" s="421"/>
      <c r="B675" s="40" t="s">
        <v>897</v>
      </c>
      <c r="C675" s="11" t="s">
        <v>82</v>
      </c>
      <c r="D675" s="11">
        <v>24</v>
      </c>
      <c r="E675" s="82"/>
      <c r="F675" s="128"/>
      <c r="G675" s="82"/>
      <c r="H675" s="11">
        <v>17</v>
      </c>
      <c r="I675" s="11">
        <v>35</v>
      </c>
      <c r="J675" s="82"/>
      <c r="K675" s="82"/>
      <c r="L675" s="65" t="s">
        <v>47</v>
      </c>
      <c r="M675" s="65">
        <v>50000</v>
      </c>
      <c r="N675" s="4" t="s">
        <v>1926</v>
      </c>
    </row>
    <row r="676" spans="1:14" ht="15" thickBot="1" x14ac:dyDescent="0.35">
      <c r="A676" s="429"/>
      <c r="B676" s="252" t="s">
        <v>898</v>
      </c>
      <c r="C676" s="13" t="s">
        <v>2108</v>
      </c>
      <c r="D676" s="86"/>
      <c r="E676" s="86"/>
      <c r="F676" s="134"/>
      <c r="G676" s="86"/>
      <c r="H676" s="86"/>
      <c r="I676" s="86"/>
      <c r="J676" s="86"/>
      <c r="K676" s="86"/>
      <c r="L676" s="86"/>
      <c r="M676" s="86"/>
      <c r="N676" s="8" t="s">
        <v>1289</v>
      </c>
    </row>
    <row r="677" spans="1:14" ht="18.600000000000001" thickBot="1" x14ac:dyDescent="0.4">
      <c r="A677" s="56" t="s">
        <v>900</v>
      </c>
      <c r="B677" s="15"/>
      <c r="C677" s="27"/>
      <c r="D677" s="27"/>
      <c r="E677" s="27"/>
      <c r="F677" s="127"/>
      <c r="G677" s="27"/>
      <c r="H677" s="27"/>
      <c r="I677" s="27"/>
      <c r="J677" s="27"/>
      <c r="K677" s="27"/>
      <c r="L677" s="27"/>
      <c r="M677" s="27"/>
      <c r="N677" s="16"/>
    </row>
    <row r="678" spans="1:14" x14ac:dyDescent="0.3">
      <c r="A678" s="428" t="s">
        <v>903</v>
      </c>
      <c r="B678" s="10" t="s">
        <v>2682</v>
      </c>
      <c r="C678" s="14" t="s">
        <v>2065</v>
      </c>
      <c r="D678" s="85">
        <v>230</v>
      </c>
      <c r="E678" s="517"/>
      <c r="F678" s="130">
        <v>50</v>
      </c>
      <c r="G678" s="14">
        <v>60</v>
      </c>
      <c r="H678" s="14">
        <v>40</v>
      </c>
      <c r="I678" s="14">
        <v>80</v>
      </c>
      <c r="J678" s="517"/>
      <c r="K678" s="517"/>
      <c r="L678" s="14" t="s">
        <v>628</v>
      </c>
      <c r="M678" s="517"/>
      <c r="N678" s="6" t="s">
        <v>2685</v>
      </c>
    </row>
    <row r="679" spans="1:14" x14ac:dyDescent="0.3">
      <c r="A679" s="424" t="s">
        <v>2692</v>
      </c>
      <c r="B679" s="10" t="s">
        <v>2683</v>
      </c>
      <c r="C679" s="11" t="s">
        <v>2065</v>
      </c>
      <c r="D679" s="65">
        <v>230</v>
      </c>
      <c r="E679" s="153"/>
      <c r="F679" s="130">
        <v>50</v>
      </c>
      <c r="G679" s="14">
        <v>60</v>
      </c>
      <c r="H679" s="14">
        <v>40</v>
      </c>
      <c r="I679" s="14">
        <v>80</v>
      </c>
      <c r="J679" s="153"/>
      <c r="K679" s="153"/>
      <c r="L679" s="14" t="s">
        <v>628</v>
      </c>
      <c r="M679" s="153"/>
      <c r="N679" s="6" t="s">
        <v>2684</v>
      </c>
    </row>
    <row r="680" spans="1:14" x14ac:dyDescent="0.3">
      <c r="A680" s="420"/>
      <c r="B680" s="11" t="s">
        <v>2686</v>
      </c>
      <c r="C680" s="11" t="s">
        <v>168</v>
      </c>
      <c r="D680" s="65">
        <v>230</v>
      </c>
      <c r="E680" s="153"/>
      <c r="F680" s="130">
        <v>50</v>
      </c>
      <c r="G680" s="14">
        <v>60</v>
      </c>
      <c r="H680" s="11">
        <v>180</v>
      </c>
      <c r="I680" s="11">
        <v>358</v>
      </c>
      <c r="J680" s="153"/>
      <c r="K680" s="153"/>
      <c r="L680" s="14" t="s">
        <v>628</v>
      </c>
      <c r="M680" s="153"/>
      <c r="N680" s="6" t="s">
        <v>2685</v>
      </c>
    </row>
    <row r="681" spans="1:14" x14ac:dyDescent="0.3">
      <c r="A681" s="420"/>
      <c r="B681" s="11" t="s">
        <v>2687</v>
      </c>
      <c r="C681" s="11" t="s">
        <v>168</v>
      </c>
      <c r="D681" s="65">
        <v>230</v>
      </c>
      <c r="E681" s="153"/>
      <c r="F681" s="130">
        <v>50</v>
      </c>
      <c r="G681" s="14">
        <v>60</v>
      </c>
      <c r="H681" s="11">
        <v>180</v>
      </c>
      <c r="I681" s="11">
        <v>358</v>
      </c>
      <c r="J681" s="153"/>
      <c r="K681" s="153"/>
      <c r="L681" s="14" t="s">
        <v>628</v>
      </c>
      <c r="M681" s="153"/>
      <c r="N681" s="6" t="s">
        <v>2684</v>
      </c>
    </row>
    <row r="682" spans="1:14" x14ac:dyDescent="0.3">
      <c r="A682" s="420"/>
      <c r="B682" s="11" t="s">
        <v>2688</v>
      </c>
      <c r="C682" s="11" t="s">
        <v>2689</v>
      </c>
      <c r="D682" s="65">
        <v>230</v>
      </c>
      <c r="E682" s="153"/>
      <c r="F682" s="130">
        <v>50</v>
      </c>
      <c r="G682" s="14">
        <v>60</v>
      </c>
      <c r="H682" s="11">
        <v>225</v>
      </c>
      <c r="I682" s="11">
        <v>330</v>
      </c>
      <c r="J682" s="153"/>
      <c r="K682" s="153"/>
      <c r="L682" s="14" t="s">
        <v>628</v>
      </c>
      <c r="M682" s="153"/>
      <c r="N682" s="4" t="s">
        <v>2690</v>
      </c>
    </row>
    <row r="683" spans="1:14" ht="15" thickBot="1" x14ac:dyDescent="0.35">
      <c r="A683" s="429"/>
      <c r="B683" s="13" t="s">
        <v>2691</v>
      </c>
      <c r="C683" s="13" t="s">
        <v>2689</v>
      </c>
      <c r="D683" s="84">
        <v>230</v>
      </c>
      <c r="E683" s="154"/>
      <c r="F683" s="135">
        <v>50</v>
      </c>
      <c r="G683" s="26">
        <v>60</v>
      </c>
      <c r="H683" s="13">
        <v>270</v>
      </c>
      <c r="I683" s="13">
        <v>578</v>
      </c>
      <c r="J683" s="154"/>
      <c r="K683" s="154"/>
      <c r="L683" s="26" t="s">
        <v>628</v>
      </c>
      <c r="M683" s="154"/>
      <c r="N683" s="114" t="s">
        <v>2684</v>
      </c>
    </row>
    <row r="684" spans="1:14" ht="18.600000000000001" thickBot="1" x14ac:dyDescent="0.4">
      <c r="A684" s="56" t="s">
        <v>904</v>
      </c>
      <c r="B684" s="15"/>
      <c r="C684" s="27"/>
      <c r="D684" s="27"/>
      <c r="E684" s="27"/>
      <c r="F684" s="127"/>
      <c r="G684" s="27"/>
      <c r="H684" s="27"/>
      <c r="I684" s="27"/>
      <c r="J684" s="27"/>
      <c r="K684" s="27"/>
      <c r="L684" s="27"/>
      <c r="M684" s="27"/>
      <c r="N684" s="16"/>
    </row>
    <row r="685" spans="1:14" x14ac:dyDescent="0.3">
      <c r="A685" s="426" t="s">
        <v>908</v>
      </c>
      <c r="B685" s="10" t="s">
        <v>905</v>
      </c>
      <c r="C685" s="14" t="s">
        <v>98</v>
      </c>
      <c r="D685" s="85">
        <v>100</v>
      </c>
      <c r="E685" s="85">
        <v>480</v>
      </c>
      <c r="F685" s="133"/>
      <c r="G685" s="92"/>
      <c r="H685" s="85">
        <v>170</v>
      </c>
      <c r="I685" s="85">
        <v>510</v>
      </c>
      <c r="J685" s="14">
        <v>3</v>
      </c>
      <c r="K685" s="92"/>
      <c r="L685" s="92"/>
      <c r="M685" s="14">
        <v>100000</v>
      </c>
      <c r="N685" s="6" t="s">
        <v>1927</v>
      </c>
    </row>
    <row r="686" spans="1:14" x14ac:dyDescent="0.3">
      <c r="A686" s="421" t="s">
        <v>907</v>
      </c>
      <c r="B686" s="40"/>
      <c r="C686" s="11"/>
      <c r="D686" s="65"/>
      <c r="E686" s="65"/>
      <c r="F686" s="124"/>
      <c r="G686" s="65"/>
      <c r="H686" s="65"/>
      <c r="I686" s="65"/>
      <c r="J686" s="11"/>
      <c r="K686" s="11"/>
      <c r="L686" s="11"/>
      <c r="M686" s="11"/>
      <c r="N686" s="4"/>
    </row>
    <row r="687" spans="1:14" ht="15" thickBot="1" x14ac:dyDescent="0.35">
      <c r="A687" s="429"/>
      <c r="B687" s="252"/>
      <c r="C687" s="13"/>
      <c r="D687" s="84"/>
      <c r="E687" s="84"/>
      <c r="F687" s="126"/>
      <c r="G687" s="84"/>
      <c r="H687" s="84"/>
      <c r="I687" s="84"/>
      <c r="J687" s="13"/>
      <c r="K687" s="13"/>
      <c r="L687" s="13"/>
      <c r="M687" s="13"/>
      <c r="N687" s="8"/>
    </row>
    <row r="688" spans="1:14" ht="18.600000000000001" thickBot="1" x14ac:dyDescent="0.4">
      <c r="A688" s="56" t="s">
        <v>909</v>
      </c>
      <c r="B688" s="15"/>
      <c r="C688" s="27"/>
      <c r="D688" s="27"/>
      <c r="E688" s="27"/>
      <c r="F688" s="127"/>
      <c r="G688" s="27"/>
      <c r="H688" s="27"/>
      <c r="I688" s="27"/>
      <c r="J688" s="27"/>
      <c r="K688" s="27"/>
      <c r="L688" s="27"/>
      <c r="M688" s="27"/>
      <c r="N688" s="16"/>
    </row>
    <row r="689" spans="1:14" x14ac:dyDescent="0.3">
      <c r="A689" s="426" t="s">
        <v>936</v>
      </c>
      <c r="B689" s="413" t="s">
        <v>910</v>
      </c>
      <c r="C689" s="102" t="s">
        <v>2064</v>
      </c>
      <c r="D689" s="85">
        <v>120</v>
      </c>
      <c r="E689" s="85">
        <v>277</v>
      </c>
      <c r="F689" s="125">
        <v>50</v>
      </c>
      <c r="G689" s="85">
        <v>60</v>
      </c>
      <c r="H689" s="85">
        <v>330</v>
      </c>
      <c r="I689" s="92"/>
      <c r="J689" s="85">
        <v>2.2000000000000002</v>
      </c>
      <c r="K689" s="85">
        <v>570</v>
      </c>
      <c r="L689" s="85" t="s">
        <v>47</v>
      </c>
      <c r="M689" s="85">
        <v>50000</v>
      </c>
      <c r="N689" s="68" t="s">
        <v>1931</v>
      </c>
    </row>
    <row r="690" spans="1:14" x14ac:dyDescent="0.3">
      <c r="A690" s="421" t="s">
        <v>937</v>
      </c>
      <c r="B690" s="344" t="s">
        <v>915</v>
      </c>
      <c r="C690" s="96" t="s">
        <v>2064</v>
      </c>
      <c r="D690" s="65">
        <v>120</v>
      </c>
      <c r="E690" s="65">
        <v>277</v>
      </c>
      <c r="F690" s="124">
        <v>50</v>
      </c>
      <c r="G690" s="65">
        <v>60</v>
      </c>
      <c r="H690" s="65">
        <v>660</v>
      </c>
      <c r="I690" s="82"/>
      <c r="J690" s="65">
        <v>2.2000000000000002</v>
      </c>
      <c r="K690" s="82"/>
      <c r="L690" s="65" t="s">
        <v>47</v>
      </c>
      <c r="M690" s="65">
        <v>50000</v>
      </c>
      <c r="N690" s="66" t="s">
        <v>1933</v>
      </c>
    </row>
    <row r="691" spans="1:14" x14ac:dyDescent="0.3">
      <c r="A691" s="421"/>
      <c r="B691" s="344" t="s">
        <v>916</v>
      </c>
      <c r="C691" s="96" t="s">
        <v>2064</v>
      </c>
      <c r="D691" s="65">
        <v>120</v>
      </c>
      <c r="E691" s="65">
        <v>277</v>
      </c>
      <c r="F691" s="124">
        <v>50</v>
      </c>
      <c r="G691" s="65">
        <v>60</v>
      </c>
      <c r="H691" s="65">
        <v>1000</v>
      </c>
      <c r="I691" s="82"/>
      <c r="J691" s="65">
        <v>2.2000000000000002</v>
      </c>
      <c r="K691" s="82"/>
      <c r="L691" s="65" t="s">
        <v>47</v>
      </c>
      <c r="M691" s="65">
        <v>50000</v>
      </c>
      <c r="N691" s="66" t="s">
        <v>1932</v>
      </c>
    </row>
    <row r="692" spans="1:14" x14ac:dyDescent="0.3">
      <c r="A692" s="429"/>
      <c r="B692" s="344" t="s">
        <v>913</v>
      </c>
      <c r="C692" s="96" t="s">
        <v>424</v>
      </c>
      <c r="D692" s="65">
        <v>120</v>
      </c>
      <c r="E692" s="65">
        <v>277</v>
      </c>
      <c r="F692" s="124">
        <v>50</v>
      </c>
      <c r="G692" s="65">
        <v>60</v>
      </c>
      <c r="H692" s="65">
        <v>250</v>
      </c>
      <c r="I692" s="82"/>
      <c r="J692" s="65">
        <v>2.2000000000000002</v>
      </c>
      <c r="K692" s="65">
        <v>280</v>
      </c>
      <c r="L692" s="65" t="s">
        <v>47</v>
      </c>
      <c r="M692" s="65">
        <v>50000</v>
      </c>
      <c r="N692" s="66" t="s">
        <v>1934</v>
      </c>
    </row>
    <row r="693" spans="1:14" x14ac:dyDescent="0.3">
      <c r="A693" s="437" t="s">
        <v>1351</v>
      </c>
      <c r="B693" s="344" t="s">
        <v>920</v>
      </c>
      <c r="C693" s="96" t="s">
        <v>2072</v>
      </c>
      <c r="D693" s="65">
        <v>120</v>
      </c>
      <c r="E693" s="65">
        <v>277</v>
      </c>
      <c r="F693" s="124">
        <v>50</v>
      </c>
      <c r="G693" s="65">
        <v>60</v>
      </c>
      <c r="H693" s="65">
        <v>500</v>
      </c>
      <c r="I693" s="82"/>
      <c r="J693" s="65">
        <v>2.2000000000000002</v>
      </c>
      <c r="K693" s="82"/>
      <c r="L693" s="65" t="s">
        <v>47</v>
      </c>
      <c r="M693" s="65">
        <v>50000</v>
      </c>
      <c r="N693" s="66" t="s">
        <v>1932</v>
      </c>
    </row>
    <row r="694" spans="1:14" x14ac:dyDescent="0.3">
      <c r="A694" s="421"/>
      <c r="B694" s="344" t="s">
        <v>921</v>
      </c>
      <c r="C694" s="96" t="s">
        <v>2071</v>
      </c>
      <c r="D694" s="65">
        <v>120</v>
      </c>
      <c r="E694" s="65">
        <v>277</v>
      </c>
      <c r="F694" s="124">
        <v>50</v>
      </c>
      <c r="G694" s="65">
        <v>60</v>
      </c>
      <c r="H694" s="65">
        <v>750</v>
      </c>
      <c r="I694" s="82"/>
      <c r="J694" s="65">
        <v>2.2000000000000002</v>
      </c>
      <c r="K694" s="82"/>
      <c r="L694" s="65" t="s">
        <v>47</v>
      </c>
      <c r="M694" s="65">
        <v>50000</v>
      </c>
      <c r="N694" s="66" t="s">
        <v>1933</v>
      </c>
    </row>
    <row r="695" spans="1:14" x14ac:dyDescent="0.3">
      <c r="A695" s="421"/>
      <c r="B695" s="344" t="s">
        <v>922</v>
      </c>
      <c r="C695" s="96" t="s">
        <v>2070</v>
      </c>
      <c r="D695" s="65">
        <v>120</v>
      </c>
      <c r="E695" s="65">
        <v>277</v>
      </c>
      <c r="F695" s="124">
        <v>50</v>
      </c>
      <c r="G695" s="65">
        <v>60</v>
      </c>
      <c r="H695" s="65">
        <v>1000</v>
      </c>
      <c r="I695" s="82"/>
      <c r="J695" s="65">
        <v>2.2000000000000002</v>
      </c>
      <c r="K695" s="82"/>
      <c r="L695" s="65" t="s">
        <v>47</v>
      </c>
      <c r="M695" s="65">
        <v>50000</v>
      </c>
      <c r="N695" s="66" t="s">
        <v>1933</v>
      </c>
    </row>
    <row r="696" spans="1:14" x14ac:dyDescent="0.3">
      <c r="A696" s="421"/>
      <c r="B696" s="344" t="s">
        <v>914</v>
      </c>
      <c r="C696" s="96" t="s">
        <v>424</v>
      </c>
      <c r="D696" s="65">
        <v>220</v>
      </c>
      <c r="E696" s="65">
        <v>240</v>
      </c>
      <c r="F696" s="124">
        <v>50</v>
      </c>
      <c r="G696" s="65">
        <v>60</v>
      </c>
      <c r="H696" s="65">
        <v>60</v>
      </c>
      <c r="I696" s="82"/>
      <c r="J696" s="65">
        <v>2</v>
      </c>
      <c r="K696" s="65">
        <v>148</v>
      </c>
      <c r="L696" s="65" t="s">
        <v>47</v>
      </c>
      <c r="M696" s="65">
        <v>50000</v>
      </c>
      <c r="N696" s="66" t="s">
        <v>1928</v>
      </c>
    </row>
    <row r="697" spans="1:14" x14ac:dyDescent="0.3">
      <c r="A697" s="421"/>
      <c r="B697" s="344" t="s">
        <v>924</v>
      </c>
      <c r="C697" s="96" t="s">
        <v>2064</v>
      </c>
      <c r="D697" s="65">
        <v>220</v>
      </c>
      <c r="E697" s="65">
        <v>240</v>
      </c>
      <c r="F697" s="124">
        <v>50</v>
      </c>
      <c r="G697" s="65">
        <v>60</v>
      </c>
      <c r="H697" s="65">
        <v>120</v>
      </c>
      <c r="I697" s="82"/>
      <c r="J697" s="65">
        <v>2</v>
      </c>
      <c r="K697" s="82"/>
      <c r="L697" s="65" t="s">
        <v>47</v>
      </c>
      <c r="M697" s="65">
        <v>50000</v>
      </c>
      <c r="N697" s="66" t="s">
        <v>1929</v>
      </c>
    </row>
    <row r="698" spans="1:14" x14ac:dyDescent="0.3">
      <c r="A698" s="421"/>
      <c r="B698" s="344" t="s">
        <v>925</v>
      </c>
      <c r="C698" s="96" t="s">
        <v>2064</v>
      </c>
      <c r="D698" s="65">
        <v>220</v>
      </c>
      <c r="E698" s="65">
        <v>240</v>
      </c>
      <c r="F698" s="124">
        <v>50</v>
      </c>
      <c r="G698" s="65">
        <v>60</v>
      </c>
      <c r="H698" s="65">
        <v>180</v>
      </c>
      <c r="I698" s="82"/>
      <c r="J698" s="65">
        <v>2</v>
      </c>
      <c r="K698" s="82"/>
      <c r="L698" s="65" t="s">
        <v>47</v>
      </c>
      <c r="M698" s="65">
        <v>50000</v>
      </c>
      <c r="N698" s="66" t="s">
        <v>1929</v>
      </c>
    </row>
    <row r="699" spans="1:14" x14ac:dyDescent="0.3">
      <c r="A699" s="421"/>
      <c r="B699" s="344" t="s">
        <v>926</v>
      </c>
      <c r="C699" s="96" t="s">
        <v>2064</v>
      </c>
      <c r="D699" s="65">
        <v>220</v>
      </c>
      <c r="E699" s="65">
        <v>240</v>
      </c>
      <c r="F699" s="124">
        <v>50</v>
      </c>
      <c r="G699" s="65">
        <v>60</v>
      </c>
      <c r="H699" s="65">
        <v>240</v>
      </c>
      <c r="I699" s="82"/>
      <c r="J699" s="65">
        <v>2</v>
      </c>
      <c r="K699" s="82"/>
      <c r="L699" s="65" t="s">
        <v>47</v>
      </c>
      <c r="M699" s="65">
        <v>50000</v>
      </c>
      <c r="N699" s="66" t="s">
        <v>1929</v>
      </c>
    </row>
    <row r="700" spans="1:14" x14ac:dyDescent="0.3">
      <c r="A700" s="421"/>
      <c r="B700" s="344" t="s">
        <v>927</v>
      </c>
      <c r="C700" s="96" t="s">
        <v>2064</v>
      </c>
      <c r="D700" s="65">
        <v>220</v>
      </c>
      <c r="E700" s="65">
        <v>240</v>
      </c>
      <c r="F700" s="124">
        <v>50</v>
      </c>
      <c r="G700" s="65">
        <v>60</v>
      </c>
      <c r="H700" s="65">
        <v>360</v>
      </c>
      <c r="I700" s="82"/>
      <c r="J700" s="65">
        <v>2</v>
      </c>
      <c r="K700" s="82"/>
      <c r="L700" s="65" t="s">
        <v>47</v>
      </c>
      <c r="M700" s="65">
        <v>50000</v>
      </c>
      <c r="N700" s="66" t="s">
        <v>1929</v>
      </c>
    </row>
    <row r="701" spans="1:14" x14ac:dyDescent="0.3">
      <c r="A701" s="421"/>
      <c r="B701" s="344" t="s">
        <v>933</v>
      </c>
      <c r="C701" s="65" t="s">
        <v>82</v>
      </c>
      <c r="D701" s="65">
        <v>120</v>
      </c>
      <c r="E701" s="65">
        <v>277</v>
      </c>
      <c r="F701" s="124">
        <v>50</v>
      </c>
      <c r="G701" s="65">
        <v>60</v>
      </c>
      <c r="H701" s="65">
        <v>12</v>
      </c>
      <c r="I701" s="82"/>
      <c r="J701" s="65">
        <v>2</v>
      </c>
      <c r="K701" s="65">
        <v>18</v>
      </c>
      <c r="L701" s="65" t="s">
        <v>47</v>
      </c>
      <c r="M701" s="65">
        <v>50000</v>
      </c>
      <c r="N701" s="66" t="s">
        <v>1930</v>
      </c>
    </row>
    <row r="702" spans="1:14" x14ac:dyDescent="0.3">
      <c r="A702" s="421"/>
      <c r="B702" s="344" t="s">
        <v>934</v>
      </c>
      <c r="C702" s="65" t="s">
        <v>82</v>
      </c>
      <c r="D702" s="65">
        <v>120</v>
      </c>
      <c r="E702" s="65">
        <v>277</v>
      </c>
      <c r="F702" s="124">
        <v>50</v>
      </c>
      <c r="G702" s="65">
        <v>60</v>
      </c>
      <c r="H702" s="65">
        <v>18</v>
      </c>
      <c r="I702" s="82"/>
      <c r="J702" s="65">
        <v>2</v>
      </c>
      <c r="K702" s="65">
        <v>18</v>
      </c>
      <c r="L702" s="65" t="s">
        <v>47</v>
      </c>
      <c r="M702" s="65">
        <v>50000</v>
      </c>
      <c r="N702" s="66" t="s">
        <v>1930</v>
      </c>
    </row>
    <row r="703" spans="1:14" ht="15" thickBot="1" x14ac:dyDescent="0.35">
      <c r="A703" s="429"/>
      <c r="B703" s="415" t="s">
        <v>935</v>
      </c>
      <c r="C703" s="84" t="s">
        <v>82</v>
      </c>
      <c r="D703" s="84">
        <v>120</v>
      </c>
      <c r="E703" s="84">
        <v>277</v>
      </c>
      <c r="F703" s="126">
        <v>50</v>
      </c>
      <c r="G703" s="84">
        <v>60</v>
      </c>
      <c r="H703" s="84">
        <v>30</v>
      </c>
      <c r="I703" s="86"/>
      <c r="J703" s="84">
        <v>2</v>
      </c>
      <c r="K703" s="84">
        <v>18</v>
      </c>
      <c r="L703" s="84" t="s">
        <v>47</v>
      </c>
      <c r="M703" s="84">
        <v>50000</v>
      </c>
      <c r="N703" s="76" t="s">
        <v>1930</v>
      </c>
    </row>
    <row r="704" spans="1:14" ht="18.600000000000001" thickBot="1" x14ac:dyDescent="0.4">
      <c r="A704" s="56" t="s">
        <v>938</v>
      </c>
      <c r="B704" s="15"/>
      <c r="C704" s="27"/>
      <c r="D704" s="27"/>
      <c r="E704" s="27"/>
      <c r="F704" s="127"/>
      <c r="G704" s="27"/>
      <c r="H704" s="27"/>
      <c r="I704" s="27"/>
      <c r="J704" s="27"/>
      <c r="K704" s="27"/>
      <c r="L704" s="27"/>
      <c r="M704" s="27"/>
      <c r="N704" s="16"/>
    </row>
    <row r="705" spans="1:14" x14ac:dyDescent="0.3">
      <c r="A705" s="428" t="s">
        <v>944</v>
      </c>
      <c r="B705" s="413" t="s">
        <v>939</v>
      </c>
      <c r="C705" s="102" t="s">
        <v>2085</v>
      </c>
      <c r="D705" s="85">
        <v>110</v>
      </c>
      <c r="E705" s="85">
        <v>277</v>
      </c>
      <c r="F705" s="133"/>
      <c r="G705" s="92"/>
      <c r="H705" s="85">
        <v>550</v>
      </c>
      <c r="I705" s="85">
        <v>1155</v>
      </c>
      <c r="J705" s="85">
        <v>2.1</v>
      </c>
      <c r="K705" s="85">
        <v>800</v>
      </c>
      <c r="L705" s="92"/>
      <c r="M705" s="85">
        <v>100000</v>
      </c>
      <c r="N705" s="68" t="s">
        <v>1935</v>
      </c>
    </row>
    <row r="706" spans="1:14" x14ac:dyDescent="0.3">
      <c r="A706" s="419" t="s">
        <v>945</v>
      </c>
      <c r="B706" s="344" t="s">
        <v>941</v>
      </c>
      <c r="C706" s="96" t="s">
        <v>2085</v>
      </c>
      <c r="D706" s="65">
        <v>110</v>
      </c>
      <c r="E706" s="65">
        <v>277</v>
      </c>
      <c r="F706" s="128"/>
      <c r="G706" s="82"/>
      <c r="H706" s="65">
        <v>410</v>
      </c>
      <c r="I706" s="65">
        <v>820</v>
      </c>
      <c r="J706" s="65">
        <v>2</v>
      </c>
      <c r="K706" s="65">
        <v>600</v>
      </c>
      <c r="L706" s="82"/>
      <c r="M706" s="65">
        <v>100000</v>
      </c>
      <c r="N706" s="66" t="s">
        <v>1936</v>
      </c>
    </row>
    <row r="707" spans="1:14" x14ac:dyDescent="0.3">
      <c r="A707" s="434"/>
      <c r="B707" s="344" t="s">
        <v>942</v>
      </c>
      <c r="C707" s="96" t="s">
        <v>2085</v>
      </c>
      <c r="D707" s="65">
        <v>110</v>
      </c>
      <c r="E707" s="65">
        <v>277</v>
      </c>
      <c r="F707" s="128"/>
      <c r="G707" s="82"/>
      <c r="H707" s="82"/>
      <c r="I707" s="82"/>
      <c r="J707" s="82"/>
      <c r="K707" s="82"/>
      <c r="L707" s="82"/>
      <c r="M707" s="82"/>
      <c r="N707" s="66" t="s">
        <v>1308</v>
      </c>
    </row>
    <row r="708" spans="1:14" ht="15" thickBot="1" x14ac:dyDescent="0.35">
      <c r="A708" s="438"/>
      <c r="B708" s="415" t="s">
        <v>943</v>
      </c>
      <c r="C708" s="97" t="s">
        <v>2085</v>
      </c>
      <c r="D708" s="84">
        <v>110</v>
      </c>
      <c r="E708" s="84">
        <v>277</v>
      </c>
      <c r="F708" s="134"/>
      <c r="G708" s="86"/>
      <c r="H708" s="86"/>
      <c r="I708" s="86"/>
      <c r="J708" s="86"/>
      <c r="K708" s="86"/>
      <c r="L708" s="86"/>
      <c r="M708" s="86"/>
      <c r="N708" s="76" t="s">
        <v>1308</v>
      </c>
    </row>
    <row r="709" spans="1:14" ht="18.600000000000001" thickBot="1" x14ac:dyDescent="0.4">
      <c r="A709" s="101" t="s">
        <v>1309</v>
      </c>
      <c r="B709" s="416"/>
      <c r="C709" s="99"/>
      <c r="D709" s="99"/>
      <c r="E709" s="99"/>
      <c r="F709" s="136"/>
      <c r="G709" s="99"/>
      <c r="H709" s="99"/>
      <c r="I709" s="99"/>
      <c r="J709" s="99"/>
      <c r="K709" s="99"/>
      <c r="L709" s="99"/>
      <c r="M709" s="99"/>
      <c r="N709" s="100"/>
    </row>
    <row r="710" spans="1:14" x14ac:dyDescent="0.3">
      <c r="A710" s="428" t="s">
        <v>1329</v>
      </c>
      <c r="B710" s="417" t="s">
        <v>1310</v>
      </c>
      <c r="C710" s="102" t="s">
        <v>424</v>
      </c>
      <c r="D710" s="85">
        <v>90</v>
      </c>
      <c r="E710" s="85">
        <v>305</v>
      </c>
      <c r="F710" s="125">
        <v>50</v>
      </c>
      <c r="G710" s="85">
        <v>60</v>
      </c>
      <c r="H710" s="85">
        <v>330</v>
      </c>
      <c r="I710" s="85">
        <v>790</v>
      </c>
      <c r="J710" s="102">
        <v>2.4</v>
      </c>
      <c r="K710" s="92"/>
      <c r="L710" s="102" t="s">
        <v>47</v>
      </c>
      <c r="M710" s="85">
        <v>50000</v>
      </c>
      <c r="N710" s="68" t="s">
        <v>1937</v>
      </c>
    </row>
    <row r="711" spans="1:14" x14ac:dyDescent="0.3">
      <c r="A711" s="433" t="s">
        <v>1330</v>
      </c>
      <c r="B711" s="414" t="s">
        <v>1311</v>
      </c>
      <c r="C711" s="96" t="s">
        <v>424</v>
      </c>
      <c r="D711" s="85">
        <v>90</v>
      </c>
      <c r="E711" s="85">
        <v>305</v>
      </c>
      <c r="F711" s="125">
        <v>50</v>
      </c>
      <c r="G711" s="85">
        <v>60</v>
      </c>
      <c r="H711" s="85">
        <v>330</v>
      </c>
      <c r="I711" s="65">
        <v>860</v>
      </c>
      <c r="J711" s="96">
        <v>2.6</v>
      </c>
      <c r="K711" s="82"/>
      <c r="L711" s="96" t="s">
        <v>47</v>
      </c>
      <c r="M711" s="85">
        <v>50000</v>
      </c>
      <c r="N711" s="68" t="s">
        <v>1938</v>
      </c>
    </row>
    <row r="712" spans="1:14" x14ac:dyDescent="0.3">
      <c r="A712" s="421"/>
      <c r="B712" s="414" t="s">
        <v>1312</v>
      </c>
      <c r="C712" s="96" t="s">
        <v>424</v>
      </c>
      <c r="D712" s="85">
        <v>90</v>
      </c>
      <c r="E712" s="85">
        <v>305</v>
      </c>
      <c r="F712" s="125">
        <v>50</v>
      </c>
      <c r="G712" s="85">
        <v>60</v>
      </c>
      <c r="H712" s="85">
        <v>530</v>
      </c>
      <c r="I712" s="65">
        <v>1270</v>
      </c>
      <c r="J712" s="96">
        <v>2.4</v>
      </c>
      <c r="K712" s="82"/>
      <c r="L712" s="96" t="s">
        <v>47</v>
      </c>
      <c r="M712" s="85">
        <v>50000</v>
      </c>
      <c r="N712" s="68" t="s">
        <v>1938</v>
      </c>
    </row>
    <row r="713" spans="1:14" x14ac:dyDescent="0.3">
      <c r="A713" s="421"/>
      <c r="B713" s="414" t="s">
        <v>1313</v>
      </c>
      <c r="C713" s="96" t="s">
        <v>424</v>
      </c>
      <c r="D713" s="85">
        <v>90</v>
      </c>
      <c r="E713" s="85">
        <v>305</v>
      </c>
      <c r="F713" s="125">
        <v>50</v>
      </c>
      <c r="G713" s="85">
        <v>60</v>
      </c>
      <c r="H713" s="85">
        <v>530</v>
      </c>
      <c r="I713" s="11">
        <v>1380</v>
      </c>
      <c r="J713" s="11">
        <v>2.6</v>
      </c>
      <c r="K713" s="82"/>
      <c r="L713" s="96" t="s">
        <v>47</v>
      </c>
      <c r="M713" s="85">
        <v>50000</v>
      </c>
      <c r="N713" s="68" t="s">
        <v>1938</v>
      </c>
    </row>
    <row r="714" spans="1:14" x14ac:dyDescent="0.3">
      <c r="A714" s="421"/>
      <c r="B714" s="40" t="s">
        <v>1315</v>
      </c>
      <c r="C714" s="96" t="s">
        <v>424</v>
      </c>
      <c r="D714" s="11">
        <v>100</v>
      </c>
      <c r="E714" s="13">
        <v>277</v>
      </c>
      <c r="F714" s="129">
        <v>50</v>
      </c>
      <c r="G714" s="11">
        <v>60</v>
      </c>
      <c r="H714" s="11">
        <v>40</v>
      </c>
      <c r="I714" s="11">
        <v>92</v>
      </c>
      <c r="J714" s="11">
        <v>2.4</v>
      </c>
      <c r="K714" s="82"/>
      <c r="L714" s="96" t="s">
        <v>47</v>
      </c>
      <c r="M714" s="11">
        <v>50000</v>
      </c>
      <c r="N714" s="68" t="s">
        <v>1938</v>
      </c>
    </row>
    <row r="715" spans="1:14" x14ac:dyDescent="0.3">
      <c r="A715" s="421"/>
      <c r="B715" s="40" t="s">
        <v>1316</v>
      </c>
      <c r="C715" s="96" t="s">
        <v>2071</v>
      </c>
      <c r="D715" s="11">
        <v>100</v>
      </c>
      <c r="E715" s="13">
        <v>277</v>
      </c>
      <c r="F715" s="129">
        <v>50</v>
      </c>
      <c r="G715" s="11">
        <v>60</v>
      </c>
      <c r="H715" s="11">
        <v>170</v>
      </c>
      <c r="I715" s="11">
        <v>405</v>
      </c>
      <c r="J715" s="11">
        <v>2.4</v>
      </c>
      <c r="K715" s="11">
        <v>270</v>
      </c>
      <c r="L715" s="96" t="s">
        <v>47</v>
      </c>
      <c r="M715" s="11">
        <v>50000</v>
      </c>
      <c r="N715" s="68" t="s">
        <v>1939</v>
      </c>
    </row>
    <row r="716" spans="1:14" x14ac:dyDescent="0.3">
      <c r="A716" s="421"/>
      <c r="B716" s="40" t="s">
        <v>1317</v>
      </c>
      <c r="C716" s="96" t="s">
        <v>2071</v>
      </c>
      <c r="D716" s="11">
        <v>100</v>
      </c>
      <c r="E716" s="13">
        <v>277</v>
      </c>
      <c r="F716" s="129">
        <v>50</v>
      </c>
      <c r="G716" s="11">
        <v>60</v>
      </c>
      <c r="H716" s="11">
        <v>240</v>
      </c>
      <c r="I716" s="11">
        <v>570</v>
      </c>
      <c r="J716" s="11">
        <v>2.4</v>
      </c>
      <c r="K716" s="11">
        <v>380</v>
      </c>
      <c r="L716" s="96" t="s">
        <v>47</v>
      </c>
      <c r="M716" s="11">
        <v>50000</v>
      </c>
      <c r="N716" s="68" t="s">
        <v>1940</v>
      </c>
    </row>
    <row r="717" spans="1:14" x14ac:dyDescent="0.3">
      <c r="A717" s="421"/>
      <c r="B717" s="40" t="s">
        <v>1318</v>
      </c>
      <c r="C717" s="96" t="s">
        <v>2070</v>
      </c>
      <c r="D717" s="11">
        <v>100</v>
      </c>
      <c r="E717" s="13">
        <v>277</v>
      </c>
      <c r="F717" s="129">
        <v>50</v>
      </c>
      <c r="G717" s="11">
        <v>60</v>
      </c>
      <c r="H717" s="11">
        <v>320</v>
      </c>
      <c r="I717" s="11">
        <v>760</v>
      </c>
      <c r="J717" s="11">
        <v>2.4</v>
      </c>
      <c r="K717" s="11">
        <v>510</v>
      </c>
      <c r="L717" s="11" t="s">
        <v>47</v>
      </c>
      <c r="M717" s="11">
        <v>50000</v>
      </c>
      <c r="N717" s="68" t="s">
        <v>1941</v>
      </c>
    </row>
    <row r="718" spans="1:14" x14ac:dyDescent="0.3">
      <c r="A718" s="421"/>
      <c r="B718" s="40" t="s">
        <v>1319</v>
      </c>
      <c r="C718" s="96" t="s">
        <v>2070</v>
      </c>
      <c r="D718" s="11">
        <v>100</v>
      </c>
      <c r="E718" s="13">
        <v>277</v>
      </c>
      <c r="F718" s="129">
        <v>50</v>
      </c>
      <c r="G718" s="11">
        <v>60</v>
      </c>
      <c r="H718" s="11">
        <v>640</v>
      </c>
      <c r="I718" s="11">
        <v>1520</v>
      </c>
      <c r="J718" s="11">
        <v>2.4</v>
      </c>
      <c r="K718" s="11">
        <v>1020</v>
      </c>
      <c r="L718" s="11" t="s">
        <v>47</v>
      </c>
      <c r="M718" s="11">
        <v>50000</v>
      </c>
      <c r="N718" s="68" t="s">
        <v>1942</v>
      </c>
    </row>
    <row r="719" spans="1:14" x14ac:dyDescent="0.3">
      <c r="A719" s="421"/>
      <c r="B719" s="40" t="s">
        <v>1320</v>
      </c>
      <c r="C719" s="96" t="s">
        <v>2071</v>
      </c>
      <c r="D719" s="11">
        <v>100</v>
      </c>
      <c r="E719" s="13">
        <v>277</v>
      </c>
      <c r="F719" s="129">
        <v>50</v>
      </c>
      <c r="G719" s="11">
        <v>60</v>
      </c>
      <c r="H719" s="11">
        <v>170</v>
      </c>
      <c r="I719" s="11">
        <v>435</v>
      </c>
      <c r="J719" s="11">
        <v>2.6</v>
      </c>
      <c r="K719" s="11">
        <v>290</v>
      </c>
      <c r="L719" s="96" t="s">
        <v>47</v>
      </c>
      <c r="M719" s="11">
        <v>50000</v>
      </c>
      <c r="N719" s="68" t="s">
        <v>1943</v>
      </c>
    </row>
    <row r="720" spans="1:14" x14ac:dyDescent="0.3">
      <c r="A720" s="421"/>
      <c r="B720" s="40" t="s">
        <v>1321</v>
      </c>
      <c r="C720" s="96" t="s">
        <v>2071</v>
      </c>
      <c r="D720" s="11">
        <v>100</v>
      </c>
      <c r="E720" s="13">
        <v>277</v>
      </c>
      <c r="F720" s="129">
        <v>50</v>
      </c>
      <c r="G720" s="11">
        <v>60</v>
      </c>
      <c r="H720" s="11">
        <v>240</v>
      </c>
      <c r="I720" s="11">
        <v>615</v>
      </c>
      <c r="J720" s="11">
        <v>2.6</v>
      </c>
      <c r="K720" s="11">
        <v>410</v>
      </c>
      <c r="L720" s="96" t="s">
        <v>47</v>
      </c>
      <c r="M720" s="11">
        <v>50000</v>
      </c>
      <c r="N720" s="68" t="s">
        <v>1944</v>
      </c>
    </row>
    <row r="721" spans="1:14" x14ac:dyDescent="0.3">
      <c r="A721" s="429"/>
      <c r="B721" s="40" t="s">
        <v>1322</v>
      </c>
      <c r="C721" s="96" t="s">
        <v>2070</v>
      </c>
      <c r="D721" s="11">
        <v>100</v>
      </c>
      <c r="E721" s="13">
        <v>277</v>
      </c>
      <c r="F721" s="129">
        <v>50</v>
      </c>
      <c r="G721" s="11">
        <v>60</v>
      </c>
      <c r="H721" s="11">
        <v>320</v>
      </c>
      <c r="I721" s="11">
        <v>820</v>
      </c>
      <c r="J721" s="11">
        <v>2.6</v>
      </c>
      <c r="K721" s="11">
        <v>550</v>
      </c>
      <c r="L721" s="11" t="s">
        <v>47</v>
      </c>
      <c r="M721" s="11">
        <v>50000</v>
      </c>
      <c r="N721" s="68" t="s">
        <v>1945</v>
      </c>
    </row>
    <row r="722" spans="1:14" x14ac:dyDescent="0.3">
      <c r="A722" s="421"/>
      <c r="B722" s="40" t="s">
        <v>1323</v>
      </c>
      <c r="C722" s="96" t="s">
        <v>2070</v>
      </c>
      <c r="D722" s="11">
        <v>100</v>
      </c>
      <c r="E722" s="13">
        <v>277</v>
      </c>
      <c r="F722" s="129">
        <v>50</v>
      </c>
      <c r="G722" s="11">
        <v>60</v>
      </c>
      <c r="H722" s="11">
        <v>640</v>
      </c>
      <c r="I722" s="11">
        <v>1640</v>
      </c>
      <c r="J722" s="11">
        <v>2.6</v>
      </c>
      <c r="K722" s="11">
        <v>1100</v>
      </c>
      <c r="L722" s="11" t="s">
        <v>47</v>
      </c>
      <c r="M722" s="11">
        <v>50000</v>
      </c>
      <c r="N722" s="68" t="s">
        <v>1946</v>
      </c>
    </row>
    <row r="723" spans="1:14" x14ac:dyDescent="0.3">
      <c r="A723" s="421"/>
      <c r="B723" s="40" t="s">
        <v>1324</v>
      </c>
      <c r="C723" s="11" t="s">
        <v>15</v>
      </c>
      <c r="D723" s="11">
        <v>100</v>
      </c>
      <c r="E723" s="13">
        <v>240</v>
      </c>
      <c r="F723" s="129">
        <v>50</v>
      </c>
      <c r="G723" s="11">
        <v>60</v>
      </c>
      <c r="H723" s="11">
        <v>16</v>
      </c>
      <c r="I723" s="11">
        <v>32</v>
      </c>
      <c r="J723" s="11">
        <v>2</v>
      </c>
      <c r="K723" s="82"/>
      <c r="L723" s="11" t="s">
        <v>47</v>
      </c>
      <c r="M723" s="11">
        <v>50000</v>
      </c>
      <c r="N723" s="4" t="s">
        <v>1947</v>
      </c>
    </row>
    <row r="724" spans="1:14" x14ac:dyDescent="0.3">
      <c r="A724" s="421"/>
      <c r="B724" s="418" t="s">
        <v>1325</v>
      </c>
      <c r="C724" s="11" t="s">
        <v>15</v>
      </c>
      <c r="D724" s="11">
        <v>100</v>
      </c>
      <c r="E724" s="13">
        <v>120</v>
      </c>
      <c r="F724" s="128"/>
      <c r="G724" s="11">
        <v>60</v>
      </c>
      <c r="H724" s="11">
        <v>11</v>
      </c>
      <c r="I724" s="82"/>
      <c r="J724" s="11">
        <v>1.3</v>
      </c>
      <c r="K724" s="82"/>
      <c r="L724" s="82"/>
      <c r="M724" s="11">
        <v>50000</v>
      </c>
      <c r="N724" s="4" t="s">
        <v>1948</v>
      </c>
    </row>
    <row r="725" spans="1:14" x14ac:dyDescent="0.3">
      <c r="A725" s="421"/>
      <c r="B725" s="418" t="s">
        <v>1326</v>
      </c>
      <c r="C725" s="11" t="s">
        <v>15</v>
      </c>
      <c r="D725" s="11">
        <v>100</v>
      </c>
      <c r="E725" s="13">
        <v>120</v>
      </c>
      <c r="F725" s="128"/>
      <c r="G725" s="11">
        <v>60</v>
      </c>
      <c r="H725" s="11">
        <v>11</v>
      </c>
      <c r="I725" s="82"/>
      <c r="J725" s="11">
        <v>1.3</v>
      </c>
      <c r="K725" s="82"/>
      <c r="L725" s="82"/>
      <c r="M725" s="11">
        <v>20000</v>
      </c>
      <c r="N725" s="4" t="s">
        <v>1949</v>
      </c>
    </row>
    <row r="726" spans="1:14" ht="15" thickBot="1" x14ac:dyDescent="0.35">
      <c r="A726" s="429"/>
      <c r="B726" s="252" t="s">
        <v>1327</v>
      </c>
      <c r="C726" s="13" t="s">
        <v>15</v>
      </c>
      <c r="D726" s="13">
        <v>100</v>
      </c>
      <c r="E726" s="13">
        <v>120</v>
      </c>
      <c r="F726" s="134"/>
      <c r="G726" s="13">
        <v>60</v>
      </c>
      <c r="H726" s="13">
        <v>11</v>
      </c>
      <c r="I726" s="86"/>
      <c r="J726" s="13">
        <v>1.3</v>
      </c>
      <c r="K726" s="86"/>
      <c r="L726" s="86"/>
      <c r="M726" s="13">
        <v>50000</v>
      </c>
      <c r="N726" s="8" t="s">
        <v>1948</v>
      </c>
    </row>
    <row r="727" spans="1:14" ht="18.600000000000001" thickBot="1" x14ac:dyDescent="0.4">
      <c r="A727" s="56" t="s">
        <v>1524</v>
      </c>
      <c r="B727" s="416"/>
      <c r="C727" s="99"/>
      <c r="D727" s="99"/>
      <c r="E727" s="99"/>
      <c r="F727" s="137"/>
      <c r="G727" s="99"/>
      <c r="H727" s="99"/>
      <c r="I727" s="99"/>
      <c r="J727" s="99"/>
      <c r="K727" s="99"/>
      <c r="L727" s="99"/>
      <c r="M727" s="99"/>
      <c r="N727" s="100"/>
    </row>
    <row r="728" spans="1:14" x14ac:dyDescent="0.3">
      <c r="A728" s="436" t="s">
        <v>1357</v>
      </c>
      <c r="B728" s="10" t="s">
        <v>1491</v>
      </c>
      <c r="C728" s="14"/>
      <c r="D728" s="92"/>
      <c r="E728" s="92"/>
      <c r="F728" s="139"/>
      <c r="G728" s="92"/>
      <c r="H728" s="92"/>
      <c r="I728" s="92"/>
      <c r="J728" s="92"/>
      <c r="K728" s="92"/>
      <c r="L728" s="92"/>
      <c r="M728" s="92"/>
      <c r="N728" s="6"/>
    </row>
    <row r="729" spans="1:14" ht="15" thickBot="1" x14ac:dyDescent="0.35">
      <c r="A729" s="439" t="s">
        <v>1489</v>
      </c>
      <c r="B729" s="252"/>
      <c r="C729" s="13"/>
      <c r="D729" s="84"/>
      <c r="E729" s="84"/>
      <c r="F729" s="923"/>
      <c r="G729" s="84"/>
      <c r="H729" s="84"/>
      <c r="I729" s="84"/>
      <c r="J729" s="84"/>
      <c r="K729" s="84"/>
      <c r="L729" s="84"/>
      <c r="M729" s="84"/>
      <c r="N729" s="64"/>
    </row>
    <row r="730" spans="1:14" ht="18.600000000000001" thickBot="1" x14ac:dyDescent="0.4">
      <c r="A730" s="101" t="s">
        <v>1445</v>
      </c>
      <c r="B730" s="416"/>
      <c r="C730" s="99"/>
      <c r="D730" s="99"/>
      <c r="E730" s="99"/>
      <c r="F730" s="137"/>
      <c r="G730" s="99"/>
      <c r="H730" s="99"/>
      <c r="I730" s="99"/>
      <c r="J730" s="99"/>
      <c r="K730" s="99"/>
      <c r="L730" s="99"/>
      <c r="M730" s="99"/>
      <c r="N730" s="100"/>
    </row>
    <row r="731" spans="1:14" x14ac:dyDescent="0.3">
      <c r="A731" s="436" t="s">
        <v>1357</v>
      </c>
      <c r="B731" s="10" t="s">
        <v>1490</v>
      </c>
      <c r="C731" s="14"/>
      <c r="D731" s="92"/>
      <c r="E731" s="92"/>
      <c r="F731" s="139"/>
      <c r="G731" s="92"/>
      <c r="H731" s="92"/>
      <c r="I731" s="92"/>
      <c r="J731" s="92"/>
      <c r="K731" s="92"/>
      <c r="L731" s="92"/>
      <c r="M731" s="92"/>
      <c r="N731" s="6"/>
    </row>
    <row r="732" spans="1:14" ht="15" thickBot="1" x14ac:dyDescent="0.35">
      <c r="A732" s="440" t="s">
        <v>1492</v>
      </c>
      <c r="B732" s="252"/>
      <c r="C732" s="13"/>
      <c r="D732" s="13"/>
      <c r="E732" s="13"/>
      <c r="F732" s="131"/>
      <c r="G732" s="13"/>
      <c r="H732" s="13"/>
      <c r="I732" s="13"/>
      <c r="J732" s="13"/>
      <c r="K732" s="13"/>
      <c r="L732" s="13"/>
      <c r="M732" s="13"/>
      <c r="N732" s="8"/>
    </row>
    <row r="733" spans="1:14" ht="18.600000000000001" thickBot="1" x14ac:dyDescent="0.4">
      <c r="A733" s="56" t="s">
        <v>1359</v>
      </c>
      <c r="B733" s="15"/>
      <c r="C733" s="27"/>
      <c r="D733" s="27"/>
      <c r="E733" s="27"/>
      <c r="F733" s="127"/>
      <c r="G733" s="27"/>
      <c r="H733" s="27"/>
      <c r="I733" s="27"/>
      <c r="J733" s="27"/>
      <c r="K733" s="27"/>
      <c r="L733" s="27"/>
      <c r="M733" s="27"/>
      <c r="N733" s="16"/>
    </row>
    <row r="734" spans="1:14" x14ac:dyDescent="0.3">
      <c r="A734" s="428" t="s">
        <v>1382</v>
      </c>
      <c r="B734" s="10" t="s">
        <v>1360</v>
      </c>
      <c r="C734" s="14" t="s">
        <v>424</v>
      </c>
      <c r="D734" s="14">
        <v>90</v>
      </c>
      <c r="E734" s="26">
        <v>528</v>
      </c>
      <c r="F734" s="139"/>
      <c r="G734" s="92"/>
      <c r="H734" s="14">
        <v>635</v>
      </c>
      <c r="I734" s="14">
        <v>1950</v>
      </c>
      <c r="J734" s="14">
        <v>3.1</v>
      </c>
      <c r="K734" s="92"/>
      <c r="L734" s="14" t="s">
        <v>28</v>
      </c>
      <c r="M734" s="14">
        <v>75000</v>
      </c>
      <c r="N734" s="6" t="s">
        <v>1950</v>
      </c>
    </row>
    <row r="735" spans="1:14" x14ac:dyDescent="0.3">
      <c r="A735" s="35" t="s">
        <v>1383</v>
      </c>
      <c r="B735" s="40" t="s">
        <v>1362</v>
      </c>
      <c r="C735" s="11" t="s">
        <v>424</v>
      </c>
      <c r="D735" s="11">
        <v>90</v>
      </c>
      <c r="E735" s="13">
        <v>528</v>
      </c>
      <c r="F735" s="138"/>
      <c r="G735" s="82"/>
      <c r="H735" s="11">
        <v>635</v>
      </c>
      <c r="I735" s="11">
        <v>1950</v>
      </c>
      <c r="J735" s="11">
        <v>3.1</v>
      </c>
      <c r="K735" s="82"/>
      <c r="L735" s="11" t="s">
        <v>28</v>
      </c>
      <c r="M735" s="11">
        <v>75000</v>
      </c>
      <c r="N735" s="4" t="s">
        <v>1951</v>
      </c>
    </row>
    <row r="736" spans="1:14" x14ac:dyDescent="0.3">
      <c r="A736" s="421"/>
      <c r="B736" s="40" t="s">
        <v>1363</v>
      </c>
      <c r="C736" s="11" t="s">
        <v>98</v>
      </c>
      <c r="D736" s="11">
        <v>90</v>
      </c>
      <c r="E736" s="13">
        <v>528</v>
      </c>
      <c r="F736" s="138"/>
      <c r="G736" s="82"/>
      <c r="H736" s="11">
        <v>635</v>
      </c>
      <c r="I736" s="11">
        <v>1950</v>
      </c>
      <c r="J736" s="11">
        <v>3.1</v>
      </c>
      <c r="K736" s="82"/>
      <c r="L736" s="11" t="s">
        <v>28</v>
      </c>
      <c r="M736" s="11">
        <v>75000</v>
      </c>
      <c r="N736" s="4" t="s">
        <v>1952</v>
      </c>
    </row>
    <row r="737" spans="1:14" x14ac:dyDescent="0.3">
      <c r="A737" s="429"/>
      <c r="B737" s="252" t="s">
        <v>1365</v>
      </c>
      <c r="C737" s="11" t="s">
        <v>82</v>
      </c>
      <c r="D737" s="13">
        <v>90</v>
      </c>
      <c r="E737" s="13">
        <v>528</v>
      </c>
      <c r="F737" s="138"/>
      <c r="G737" s="82"/>
      <c r="H737" s="13">
        <v>40</v>
      </c>
      <c r="I737" s="13">
        <v>120</v>
      </c>
      <c r="J737" s="13">
        <v>3</v>
      </c>
      <c r="K737" s="11">
        <v>230</v>
      </c>
      <c r="L737" s="13" t="s">
        <v>22</v>
      </c>
      <c r="M737" s="13">
        <v>50000</v>
      </c>
      <c r="N737" s="8" t="s">
        <v>1953</v>
      </c>
    </row>
    <row r="738" spans="1:14" x14ac:dyDescent="0.3">
      <c r="A738" s="421"/>
      <c r="B738" s="40" t="s">
        <v>1366</v>
      </c>
      <c r="C738" s="11" t="s">
        <v>82</v>
      </c>
      <c r="D738" s="13">
        <v>90</v>
      </c>
      <c r="E738" s="13">
        <v>528</v>
      </c>
      <c r="F738" s="138"/>
      <c r="G738" s="82"/>
      <c r="H738" s="11">
        <v>60</v>
      </c>
      <c r="I738" s="11">
        <v>180</v>
      </c>
      <c r="J738" s="11">
        <v>3</v>
      </c>
      <c r="K738" s="11">
        <v>350</v>
      </c>
      <c r="L738" s="13" t="s">
        <v>22</v>
      </c>
      <c r="M738" s="11">
        <v>50000</v>
      </c>
      <c r="N738" s="4" t="s">
        <v>1954</v>
      </c>
    </row>
    <row r="739" spans="1:14" ht="15" thickBot="1" x14ac:dyDescent="0.35">
      <c r="A739" s="429"/>
      <c r="B739" s="252" t="s">
        <v>1380</v>
      </c>
      <c r="C739" s="13" t="s">
        <v>1381</v>
      </c>
      <c r="D739" s="13">
        <v>100</v>
      </c>
      <c r="E739" s="13">
        <v>230</v>
      </c>
      <c r="F739" s="140"/>
      <c r="G739" s="86"/>
      <c r="H739" s="13">
        <v>200</v>
      </c>
      <c r="I739" s="13">
        <v>400</v>
      </c>
      <c r="J739" s="86"/>
      <c r="K739" s="86"/>
      <c r="L739" s="13" t="s">
        <v>28</v>
      </c>
      <c r="M739" s="13">
        <v>50000</v>
      </c>
      <c r="N739" s="8" t="s">
        <v>1955</v>
      </c>
    </row>
    <row r="740" spans="1:14" ht="18.600000000000001" thickBot="1" x14ac:dyDescent="0.4">
      <c r="A740" s="56" t="s">
        <v>1385</v>
      </c>
      <c r="B740" s="15"/>
      <c r="C740" s="27"/>
      <c r="D740" s="27"/>
      <c r="E740" s="27"/>
      <c r="F740" s="127"/>
      <c r="G740" s="27"/>
      <c r="H740" s="27"/>
      <c r="I740" s="27"/>
      <c r="J740" s="27"/>
      <c r="K740" s="27"/>
      <c r="L740" s="27"/>
      <c r="M740" s="27"/>
      <c r="N740" s="16"/>
    </row>
    <row r="741" spans="1:14" x14ac:dyDescent="0.3">
      <c r="A741" s="428" t="s">
        <v>1393</v>
      </c>
      <c r="B741" s="10" t="s">
        <v>1390</v>
      </c>
      <c r="C741" s="14" t="s">
        <v>2069</v>
      </c>
      <c r="D741" s="14">
        <v>100</v>
      </c>
      <c r="E741" s="26">
        <v>277</v>
      </c>
      <c r="F741" s="130">
        <v>50</v>
      </c>
      <c r="G741" s="14">
        <v>60</v>
      </c>
      <c r="H741" s="14">
        <v>660</v>
      </c>
      <c r="I741" s="14">
        <v>1782</v>
      </c>
      <c r="J741" s="14">
        <v>2.7</v>
      </c>
      <c r="K741" s="92"/>
      <c r="L741" s="14" t="s">
        <v>628</v>
      </c>
      <c r="M741" s="92"/>
      <c r="N741" s="6" t="s">
        <v>252</v>
      </c>
    </row>
    <row r="742" spans="1:14" x14ac:dyDescent="0.3">
      <c r="A742" s="35" t="s">
        <v>1394</v>
      </c>
      <c r="B742" s="40" t="s">
        <v>1389</v>
      </c>
      <c r="C742" s="11" t="s">
        <v>2069</v>
      </c>
      <c r="D742" s="11">
        <v>100</v>
      </c>
      <c r="E742" s="13">
        <v>277</v>
      </c>
      <c r="F742" s="129">
        <v>50</v>
      </c>
      <c r="G742" s="11">
        <v>60</v>
      </c>
      <c r="H742" s="11">
        <v>630</v>
      </c>
      <c r="I742" s="11">
        <v>1700</v>
      </c>
      <c r="J742" s="11">
        <v>2.7</v>
      </c>
      <c r="K742" s="82"/>
      <c r="L742" s="11" t="s">
        <v>628</v>
      </c>
      <c r="M742" s="82"/>
      <c r="N742" s="4" t="s">
        <v>252</v>
      </c>
    </row>
    <row r="743" spans="1:14" x14ac:dyDescent="0.3">
      <c r="A743" s="429"/>
      <c r="B743" s="252" t="s">
        <v>1391</v>
      </c>
      <c r="C743" s="11" t="s">
        <v>308</v>
      </c>
      <c r="D743" s="13">
        <v>100</v>
      </c>
      <c r="E743" s="13">
        <v>277</v>
      </c>
      <c r="F743" s="129">
        <v>50</v>
      </c>
      <c r="G743" s="11">
        <v>60</v>
      </c>
      <c r="H743" s="13">
        <v>800</v>
      </c>
      <c r="I743" s="13">
        <v>1600</v>
      </c>
      <c r="J743" s="13">
        <v>2.2999999999999998</v>
      </c>
      <c r="K743" s="82"/>
      <c r="L743" s="13" t="s">
        <v>628</v>
      </c>
      <c r="M743" s="82"/>
      <c r="N743" s="4" t="s">
        <v>252</v>
      </c>
    </row>
    <row r="744" spans="1:14" x14ac:dyDescent="0.3">
      <c r="A744" s="421"/>
      <c r="B744" s="40" t="s">
        <v>1392</v>
      </c>
      <c r="C744" s="11" t="s">
        <v>2071</v>
      </c>
      <c r="D744" s="13">
        <v>100</v>
      </c>
      <c r="E744" s="13">
        <v>277</v>
      </c>
      <c r="F744" s="129">
        <v>50</v>
      </c>
      <c r="G744" s="11">
        <v>60</v>
      </c>
      <c r="H744" s="11">
        <v>330</v>
      </c>
      <c r="I744" s="11">
        <v>891</v>
      </c>
      <c r="J744" s="11">
        <v>2.7</v>
      </c>
      <c r="K744" s="82"/>
      <c r="L744" s="11" t="s">
        <v>628</v>
      </c>
      <c r="M744" s="82"/>
      <c r="N744" s="4" t="s">
        <v>252</v>
      </c>
    </row>
    <row r="745" spans="1:14" x14ac:dyDescent="0.3">
      <c r="A745" s="421"/>
      <c r="B745" s="40" t="s">
        <v>1386</v>
      </c>
      <c r="C745" s="11" t="s">
        <v>2109</v>
      </c>
      <c r="D745" s="13">
        <v>100</v>
      </c>
      <c r="E745" s="13">
        <v>277</v>
      </c>
      <c r="F745" s="129">
        <v>50</v>
      </c>
      <c r="G745" s="11">
        <v>60</v>
      </c>
      <c r="H745" s="82"/>
      <c r="I745" s="82"/>
      <c r="J745" s="82"/>
      <c r="K745" s="82"/>
      <c r="L745" s="82"/>
      <c r="M745" s="82"/>
      <c r="N745" s="4"/>
    </row>
    <row r="746" spans="1:14" x14ac:dyDescent="0.3">
      <c r="A746" s="421"/>
      <c r="B746" s="40" t="s">
        <v>1387</v>
      </c>
      <c r="C746" s="11" t="s">
        <v>314</v>
      </c>
      <c r="D746" s="13">
        <v>100</v>
      </c>
      <c r="E746" s="13">
        <v>277</v>
      </c>
      <c r="F746" s="129">
        <v>50</v>
      </c>
      <c r="G746" s="11">
        <v>60</v>
      </c>
      <c r="H746" s="11">
        <v>400</v>
      </c>
      <c r="I746" s="11">
        <v>920</v>
      </c>
      <c r="J746" s="11">
        <v>2.2999999999999998</v>
      </c>
      <c r="K746" s="82"/>
      <c r="L746" s="11" t="s">
        <v>628</v>
      </c>
      <c r="M746" s="82"/>
      <c r="N746" s="4" t="s">
        <v>252</v>
      </c>
    </row>
    <row r="747" spans="1:14" ht="15" thickBot="1" x14ac:dyDescent="0.35">
      <c r="A747" s="429"/>
      <c r="B747" s="252" t="s">
        <v>1388</v>
      </c>
      <c r="C747" s="13" t="s">
        <v>314</v>
      </c>
      <c r="D747" s="13">
        <v>100</v>
      </c>
      <c r="E747" s="13">
        <v>277</v>
      </c>
      <c r="F747" s="131">
        <v>50</v>
      </c>
      <c r="G747" s="13">
        <v>60</v>
      </c>
      <c r="H747" s="13">
        <v>240</v>
      </c>
      <c r="I747" s="13">
        <v>552</v>
      </c>
      <c r="J747" s="13">
        <v>2.2999999999999998</v>
      </c>
      <c r="K747" s="86"/>
      <c r="L747" s="13" t="s">
        <v>628</v>
      </c>
      <c r="M747" s="86"/>
      <c r="N747" s="8" t="s">
        <v>252</v>
      </c>
    </row>
    <row r="748" spans="1:14" ht="18.600000000000001" thickBot="1" x14ac:dyDescent="0.4">
      <c r="A748" s="56" t="s">
        <v>1395</v>
      </c>
      <c r="B748" s="15"/>
      <c r="C748" s="27"/>
      <c r="D748" s="27"/>
      <c r="E748" s="27"/>
      <c r="F748" s="127"/>
      <c r="G748" s="27"/>
      <c r="H748" s="27"/>
      <c r="I748" s="27"/>
      <c r="J748" s="27"/>
      <c r="K748" s="27"/>
      <c r="L748" s="27"/>
      <c r="M748" s="27"/>
      <c r="N748" s="16"/>
    </row>
    <row r="749" spans="1:14" x14ac:dyDescent="0.3">
      <c r="A749" s="428" t="s">
        <v>1487</v>
      </c>
      <c r="B749" s="10" t="s">
        <v>1396</v>
      </c>
      <c r="C749" s="14" t="s">
        <v>2111</v>
      </c>
      <c r="D749" s="14">
        <v>90</v>
      </c>
      <c r="E749" s="26">
        <v>277</v>
      </c>
      <c r="F749" s="130">
        <v>50</v>
      </c>
      <c r="G749" s="14">
        <v>60</v>
      </c>
      <c r="H749" s="14">
        <v>800</v>
      </c>
      <c r="I749" s="14">
        <v>1730</v>
      </c>
      <c r="J749" s="14">
        <v>2.23</v>
      </c>
      <c r="K749" s="92"/>
      <c r="L749" s="92"/>
      <c r="M749" s="14">
        <v>50000</v>
      </c>
      <c r="N749" s="6" t="s">
        <v>1956</v>
      </c>
    </row>
    <row r="750" spans="1:14" x14ac:dyDescent="0.3">
      <c r="A750" s="35" t="s">
        <v>1488</v>
      </c>
      <c r="B750" s="40" t="s">
        <v>1400</v>
      </c>
      <c r="C750" s="11" t="s">
        <v>2110</v>
      </c>
      <c r="D750" s="82"/>
      <c r="E750" s="82"/>
      <c r="F750" s="138"/>
      <c r="G750" s="82"/>
      <c r="H750" s="82"/>
      <c r="I750" s="82"/>
      <c r="J750" s="82"/>
      <c r="K750" s="82"/>
      <c r="L750" s="82"/>
      <c r="M750" s="153"/>
      <c r="N750" s="4"/>
    </row>
    <row r="751" spans="1:14" x14ac:dyDescent="0.3">
      <c r="A751" s="421"/>
      <c r="B751" s="40" t="s">
        <v>1401</v>
      </c>
      <c r="C751" s="11" t="s">
        <v>2079</v>
      </c>
      <c r="D751" s="11">
        <v>90</v>
      </c>
      <c r="E751" s="13">
        <v>277</v>
      </c>
      <c r="F751" s="129">
        <v>50</v>
      </c>
      <c r="G751" s="11">
        <v>60</v>
      </c>
      <c r="H751" s="11">
        <v>400</v>
      </c>
      <c r="I751" s="11">
        <v>888</v>
      </c>
      <c r="J751" s="11">
        <v>2.23</v>
      </c>
      <c r="K751" s="82"/>
      <c r="L751" s="82"/>
      <c r="M751" s="14">
        <v>50000</v>
      </c>
      <c r="N751" s="6" t="s">
        <v>1957</v>
      </c>
    </row>
    <row r="752" spans="1:14" x14ac:dyDescent="0.3">
      <c r="A752" s="421"/>
      <c r="B752" s="40" t="s">
        <v>1402</v>
      </c>
      <c r="C752" s="11" t="s">
        <v>2079</v>
      </c>
      <c r="D752" s="11">
        <v>90</v>
      </c>
      <c r="E752" s="13">
        <v>277</v>
      </c>
      <c r="F752" s="129">
        <v>50</v>
      </c>
      <c r="G752" s="11">
        <v>60</v>
      </c>
      <c r="H752" s="11">
        <v>400</v>
      </c>
      <c r="I752" s="11">
        <v>888</v>
      </c>
      <c r="J752" s="11">
        <v>2.23</v>
      </c>
      <c r="K752" s="82"/>
      <c r="L752" s="82"/>
      <c r="M752" s="14">
        <v>50000</v>
      </c>
      <c r="N752" s="6" t="s">
        <v>1956</v>
      </c>
    </row>
    <row r="753" spans="1:14" x14ac:dyDescent="0.3">
      <c r="A753" s="421"/>
      <c r="B753" s="40" t="s">
        <v>1403</v>
      </c>
      <c r="C753" s="11" t="s">
        <v>2079</v>
      </c>
      <c r="D753" s="11">
        <v>90</v>
      </c>
      <c r="E753" s="13">
        <v>277</v>
      </c>
      <c r="F753" s="129">
        <v>50</v>
      </c>
      <c r="G753" s="11">
        <v>60</v>
      </c>
      <c r="H753" s="11">
        <v>200</v>
      </c>
      <c r="I753" s="11">
        <v>439</v>
      </c>
      <c r="J753" s="11">
        <v>2.23</v>
      </c>
      <c r="K753" s="82"/>
      <c r="L753" s="82"/>
      <c r="M753" s="14">
        <v>50000</v>
      </c>
      <c r="N753" s="6" t="s">
        <v>1956</v>
      </c>
    </row>
    <row r="754" spans="1:14" x14ac:dyDescent="0.3">
      <c r="A754" s="421" t="s">
        <v>1486</v>
      </c>
      <c r="B754" s="40" t="s">
        <v>1404</v>
      </c>
      <c r="C754" s="11" t="s">
        <v>2079</v>
      </c>
      <c r="D754" s="11">
        <v>90</v>
      </c>
      <c r="E754" s="13">
        <v>277</v>
      </c>
      <c r="F754" s="129">
        <v>50</v>
      </c>
      <c r="G754" s="11">
        <v>60</v>
      </c>
      <c r="H754" s="11">
        <v>200</v>
      </c>
      <c r="I754" s="11">
        <v>439</v>
      </c>
      <c r="J754" s="11">
        <v>2.23</v>
      </c>
      <c r="K754" s="82"/>
      <c r="L754" s="82"/>
      <c r="M754" s="14">
        <v>50000</v>
      </c>
      <c r="N754" s="6" t="s">
        <v>1957</v>
      </c>
    </row>
    <row r="755" spans="1:14" x14ac:dyDescent="0.3">
      <c r="A755" s="421" t="s">
        <v>1485</v>
      </c>
      <c r="B755" s="40" t="s">
        <v>1405</v>
      </c>
      <c r="C755" s="11" t="s">
        <v>2112</v>
      </c>
      <c r="D755" s="11">
        <v>110</v>
      </c>
      <c r="E755" s="13">
        <v>240</v>
      </c>
      <c r="F755" s="138"/>
      <c r="G755" s="82"/>
      <c r="H755" s="11">
        <v>24</v>
      </c>
      <c r="I755" s="82"/>
      <c r="J755" s="82"/>
      <c r="K755" s="82"/>
      <c r="L755" s="82"/>
      <c r="M755" s="14">
        <v>50000</v>
      </c>
      <c r="N755" s="6" t="s">
        <v>1956</v>
      </c>
    </row>
    <row r="756" spans="1:14" x14ac:dyDescent="0.3">
      <c r="A756" s="421"/>
      <c r="B756" s="40" t="s">
        <v>1406</v>
      </c>
      <c r="C756" s="11" t="s">
        <v>2079</v>
      </c>
      <c r="D756" s="11">
        <v>110</v>
      </c>
      <c r="E756" s="13">
        <v>240</v>
      </c>
      <c r="F756" s="129">
        <v>50</v>
      </c>
      <c r="G756" s="11">
        <v>60</v>
      </c>
      <c r="H756" s="11">
        <v>200</v>
      </c>
      <c r="I756" s="82"/>
      <c r="J756" s="82"/>
      <c r="K756" s="11">
        <v>500</v>
      </c>
      <c r="L756" s="82"/>
      <c r="M756" s="14">
        <v>50000</v>
      </c>
      <c r="N756" s="4" t="s">
        <v>1958</v>
      </c>
    </row>
    <row r="757" spans="1:14" x14ac:dyDescent="0.3">
      <c r="A757" s="421"/>
      <c r="B757" s="40" t="s">
        <v>1479</v>
      </c>
      <c r="C757" s="11" t="s">
        <v>2079</v>
      </c>
      <c r="D757" s="11">
        <v>110</v>
      </c>
      <c r="E757" s="13">
        <v>240</v>
      </c>
      <c r="F757" s="129">
        <v>50</v>
      </c>
      <c r="G757" s="11">
        <v>60</v>
      </c>
      <c r="H757" s="11">
        <v>400</v>
      </c>
      <c r="I757" s="82"/>
      <c r="J757" s="82"/>
      <c r="K757" s="11">
        <v>800</v>
      </c>
      <c r="L757" s="82"/>
      <c r="M757" s="14">
        <v>50000</v>
      </c>
      <c r="N757" s="4" t="s">
        <v>1958</v>
      </c>
    </row>
    <row r="758" spans="1:14" x14ac:dyDescent="0.3">
      <c r="A758" s="421"/>
      <c r="B758" s="40" t="s">
        <v>1481</v>
      </c>
      <c r="C758" s="11" t="s">
        <v>2079</v>
      </c>
      <c r="D758" s="11">
        <v>110</v>
      </c>
      <c r="E758" s="13">
        <v>240</v>
      </c>
      <c r="F758" s="129">
        <v>50</v>
      </c>
      <c r="G758" s="11">
        <v>60</v>
      </c>
      <c r="H758" s="11">
        <v>800</v>
      </c>
      <c r="I758" s="82"/>
      <c r="J758" s="82"/>
      <c r="K758" s="11">
        <v>800</v>
      </c>
      <c r="L758" s="82"/>
      <c r="M758" s="14">
        <v>50000</v>
      </c>
      <c r="N758" s="4" t="s">
        <v>1959</v>
      </c>
    </row>
    <row r="759" spans="1:14" ht="15" thickBot="1" x14ac:dyDescent="0.35">
      <c r="A759" s="429"/>
      <c r="B759" s="252" t="s">
        <v>1483</v>
      </c>
      <c r="C759" s="13" t="s">
        <v>2114</v>
      </c>
      <c r="D759" s="13">
        <v>110</v>
      </c>
      <c r="E759" s="13">
        <v>277</v>
      </c>
      <c r="F759" s="131">
        <v>50</v>
      </c>
      <c r="G759" s="13">
        <v>60</v>
      </c>
      <c r="H759" s="13">
        <v>340</v>
      </c>
      <c r="I759" s="84">
        <v>900</v>
      </c>
      <c r="J759" s="97">
        <v>3</v>
      </c>
      <c r="K759" s="13"/>
      <c r="L759" s="13" t="s">
        <v>47</v>
      </c>
      <c r="M759" s="26">
        <v>50000</v>
      </c>
      <c r="N759" s="8" t="s">
        <v>1960</v>
      </c>
    </row>
    <row r="760" spans="1:14" ht="18.600000000000001" thickBot="1" x14ac:dyDescent="0.4">
      <c r="A760" s="56" t="s">
        <v>3661</v>
      </c>
      <c r="B760" s="15"/>
      <c r="C760" s="27"/>
      <c r="D760" s="27"/>
      <c r="E760" s="27"/>
      <c r="F760" s="127"/>
      <c r="G760" s="27"/>
      <c r="H760" s="27"/>
      <c r="I760" s="27"/>
      <c r="J760" s="27"/>
      <c r="K760" s="27"/>
      <c r="L760" s="27"/>
      <c r="M760" s="27"/>
      <c r="N760" s="16"/>
    </row>
    <row r="761" spans="1:14" x14ac:dyDescent="0.3">
      <c r="A761" s="435" t="s">
        <v>1443</v>
      </c>
      <c r="B761" s="10" t="s">
        <v>1430</v>
      </c>
      <c r="C761" s="14" t="s">
        <v>2115</v>
      </c>
      <c r="D761" s="14">
        <v>100</v>
      </c>
      <c r="E761" s="26">
        <v>277</v>
      </c>
      <c r="F761" s="924">
        <v>50</v>
      </c>
      <c r="G761" s="925">
        <v>60</v>
      </c>
      <c r="H761" s="14">
        <v>340</v>
      </c>
      <c r="I761" s="92"/>
      <c r="J761" s="14">
        <v>2.5</v>
      </c>
      <c r="K761" s="14"/>
      <c r="L761" s="14" t="s">
        <v>47</v>
      </c>
      <c r="M761" s="14">
        <v>50000</v>
      </c>
      <c r="N761" s="6" t="s">
        <v>1962</v>
      </c>
    </row>
    <row r="762" spans="1:14" x14ac:dyDescent="0.3">
      <c r="A762" s="35" t="s">
        <v>1444</v>
      </c>
      <c r="B762" s="40" t="s">
        <v>1432</v>
      </c>
      <c r="C762" s="11" t="s">
        <v>2115</v>
      </c>
      <c r="D762" s="11">
        <v>277</v>
      </c>
      <c r="E762" s="13">
        <v>480</v>
      </c>
      <c r="F762" s="141">
        <v>50</v>
      </c>
      <c r="G762" s="115">
        <v>60</v>
      </c>
      <c r="H762" s="11">
        <v>340</v>
      </c>
      <c r="I762" s="82"/>
      <c r="J762" s="11">
        <v>2.5</v>
      </c>
      <c r="K762" s="82"/>
      <c r="L762" s="11" t="s">
        <v>47</v>
      </c>
      <c r="M762" s="11">
        <v>50000</v>
      </c>
      <c r="N762" s="4" t="s">
        <v>1963</v>
      </c>
    </row>
    <row r="763" spans="1:14" x14ac:dyDescent="0.3">
      <c r="A763" s="421"/>
      <c r="B763" s="40" t="s">
        <v>1433</v>
      </c>
      <c r="C763" s="11" t="s">
        <v>2115</v>
      </c>
      <c r="D763" s="11">
        <v>100</v>
      </c>
      <c r="E763" s="13">
        <v>277</v>
      </c>
      <c r="F763" s="141">
        <v>50</v>
      </c>
      <c r="G763" s="115">
        <v>60</v>
      </c>
      <c r="H763" s="11">
        <v>680</v>
      </c>
      <c r="I763" s="82"/>
      <c r="J763" s="11">
        <v>2.2999999999999998</v>
      </c>
      <c r="K763" s="82"/>
      <c r="L763" s="11" t="s">
        <v>47</v>
      </c>
      <c r="M763" s="11">
        <v>50000</v>
      </c>
      <c r="N763" s="4" t="s">
        <v>1964</v>
      </c>
    </row>
    <row r="764" spans="1:14" x14ac:dyDescent="0.3">
      <c r="A764" s="421" t="s">
        <v>1477</v>
      </c>
      <c r="B764" s="40" t="s">
        <v>1434</v>
      </c>
      <c r="C764" s="11" t="s">
        <v>2115</v>
      </c>
      <c r="D764" s="11">
        <v>100</v>
      </c>
      <c r="E764" s="13">
        <v>277</v>
      </c>
      <c r="F764" s="141">
        <v>50</v>
      </c>
      <c r="G764" s="115">
        <v>60</v>
      </c>
      <c r="H764" s="11">
        <v>680</v>
      </c>
      <c r="I764" s="11">
        <v>1768</v>
      </c>
      <c r="J764" s="11">
        <v>2.6</v>
      </c>
      <c r="K764" s="82"/>
      <c r="L764" s="11" t="s">
        <v>47</v>
      </c>
      <c r="M764" s="11">
        <v>50000</v>
      </c>
      <c r="N764" s="4" t="s">
        <v>1965</v>
      </c>
    </row>
    <row r="765" spans="1:14" x14ac:dyDescent="0.3">
      <c r="A765" s="421"/>
      <c r="B765" s="40" t="s">
        <v>1435</v>
      </c>
      <c r="C765" s="11" t="s">
        <v>2115</v>
      </c>
      <c r="D765" s="11">
        <v>277</v>
      </c>
      <c r="E765" s="13">
        <v>480</v>
      </c>
      <c r="F765" s="141">
        <v>50</v>
      </c>
      <c r="G765" s="115">
        <v>60</v>
      </c>
      <c r="H765" s="11">
        <v>680</v>
      </c>
      <c r="I765" s="82"/>
      <c r="J765" s="11">
        <v>2.2999999999999998</v>
      </c>
      <c r="K765" s="82"/>
      <c r="L765" s="11" t="s">
        <v>47</v>
      </c>
      <c r="M765" s="11">
        <v>50000</v>
      </c>
      <c r="N765" s="4" t="s">
        <v>1966</v>
      </c>
    </row>
    <row r="766" spans="1:14" x14ac:dyDescent="0.3">
      <c r="A766" s="421"/>
      <c r="B766" s="40" t="s">
        <v>1436</v>
      </c>
      <c r="C766" s="11" t="s">
        <v>2115</v>
      </c>
      <c r="D766" s="11">
        <v>277</v>
      </c>
      <c r="E766" s="13">
        <v>480</v>
      </c>
      <c r="F766" s="141">
        <v>50</v>
      </c>
      <c r="G766" s="115">
        <v>60</v>
      </c>
      <c r="H766" s="11">
        <v>680</v>
      </c>
      <c r="I766" s="11">
        <v>1768</v>
      </c>
      <c r="J766" s="11">
        <v>2.6</v>
      </c>
      <c r="K766" s="82"/>
      <c r="L766" s="11" t="s">
        <v>47</v>
      </c>
      <c r="M766" s="11">
        <v>50000</v>
      </c>
      <c r="N766" s="4" t="s">
        <v>1963</v>
      </c>
    </row>
    <row r="767" spans="1:14" x14ac:dyDescent="0.3">
      <c r="A767" s="421"/>
      <c r="B767" s="40" t="s">
        <v>1408</v>
      </c>
      <c r="C767" s="11" t="s">
        <v>2114</v>
      </c>
      <c r="D767" s="11">
        <v>100</v>
      </c>
      <c r="E767" s="13">
        <v>277</v>
      </c>
      <c r="F767" s="141">
        <v>50</v>
      </c>
      <c r="G767" s="115">
        <v>60</v>
      </c>
      <c r="H767" s="11">
        <v>300</v>
      </c>
      <c r="I767" s="11">
        <v>750</v>
      </c>
      <c r="J767" s="11">
        <v>2.5</v>
      </c>
      <c r="K767" s="92"/>
      <c r="L767" s="11" t="s">
        <v>47</v>
      </c>
      <c r="M767" s="11">
        <v>50000</v>
      </c>
      <c r="N767" s="4" t="s">
        <v>1962</v>
      </c>
    </row>
    <row r="768" spans="1:14" x14ac:dyDescent="0.3">
      <c r="A768" s="421"/>
      <c r="B768" s="40" t="s">
        <v>1409</v>
      </c>
      <c r="C768" s="11" t="s">
        <v>2114</v>
      </c>
      <c r="D768" s="11">
        <v>100</v>
      </c>
      <c r="E768" s="13">
        <v>277</v>
      </c>
      <c r="F768" s="141">
        <v>50</v>
      </c>
      <c r="G768" s="115">
        <v>60</v>
      </c>
      <c r="H768" s="11">
        <v>325</v>
      </c>
      <c r="I768" s="11">
        <v>680</v>
      </c>
      <c r="J768" s="11">
        <v>2.1</v>
      </c>
      <c r="K768" s="92"/>
      <c r="L768" s="11" t="s">
        <v>47</v>
      </c>
      <c r="M768" s="11">
        <v>50000</v>
      </c>
      <c r="N768" s="4" t="s">
        <v>1964</v>
      </c>
    </row>
    <row r="769" spans="1:14" x14ac:dyDescent="0.3">
      <c r="A769" s="421"/>
      <c r="B769" s="40" t="s">
        <v>1410</v>
      </c>
      <c r="C769" s="11" t="s">
        <v>2114</v>
      </c>
      <c r="D769" s="11">
        <v>277</v>
      </c>
      <c r="E769" s="13">
        <v>480</v>
      </c>
      <c r="F769" s="141">
        <v>50</v>
      </c>
      <c r="G769" s="115">
        <v>60</v>
      </c>
      <c r="H769" s="11">
        <v>300</v>
      </c>
      <c r="I769" s="11">
        <v>750</v>
      </c>
      <c r="J769" s="11">
        <v>2.5</v>
      </c>
      <c r="K769" s="92"/>
      <c r="L769" s="11" t="s">
        <v>47</v>
      </c>
      <c r="M769" s="11">
        <v>50000</v>
      </c>
      <c r="N769" s="4" t="s">
        <v>1963</v>
      </c>
    </row>
    <row r="770" spans="1:14" x14ac:dyDescent="0.3">
      <c r="A770" s="421"/>
      <c r="B770" s="40" t="s">
        <v>1411</v>
      </c>
      <c r="C770" s="11" t="s">
        <v>2114</v>
      </c>
      <c r="D770" s="11">
        <v>277</v>
      </c>
      <c r="E770" s="13">
        <v>480</v>
      </c>
      <c r="F770" s="141">
        <v>50</v>
      </c>
      <c r="G770" s="115">
        <v>60</v>
      </c>
      <c r="H770" s="11">
        <v>325</v>
      </c>
      <c r="I770" s="11">
        <v>680</v>
      </c>
      <c r="J770" s="11">
        <v>2.1</v>
      </c>
      <c r="K770" s="92"/>
      <c r="L770" s="11" t="s">
        <v>47</v>
      </c>
      <c r="M770" s="11">
        <v>50000</v>
      </c>
      <c r="N770" s="4" t="s">
        <v>1964</v>
      </c>
    </row>
    <row r="771" spans="1:14" x14ac:dyDescent="0.3">
      <c r="A771" s="429"/>
      <c r="B771" s="40" t="s">
        <v>1413</v>
      </c>
      <c r="C771" s="11" t="s">
        <v>1417</v>
      </c>
      <c r="D771" s="11">
        <v>100</v>
      </c>
      <c r="E771" s="13">
        <v>277</v>
      </c>
      <c r="F771" s="141">
        <v>50</v>
      </c>
      <c r="G771" s="115">
        <v>60</v>
      </c>
      <c r="H771" s="11">
        <v>600</v>
      </c>
      <c r="I771" s="11">
        <v>1500</v>
      </c>
      <c r="J771" s="11">
        <v>2.5</v>
      </c>
      <c r="K771" s="92"/>
      <c r="L771" s="11" t="s">
        <v>47</v>
      </c>
      <c r="M771" s="11">
        <v>50000</v>
      </c>
      <c r="N771" s="4" t="s">
        <v>1963</v>
      </c>
    </row>
    <row r="772" spans="1:14" x14ac:dyDescent="0.3">
      <c r="A772" s="421"/>
      <c r="B772" s="40" t="s">
        <v>1414</v>
      </c>
      <c r="C772" s="11" t="s">
        <v>1417</v>
      </c>
      <c r="D772" s="11">
        <v>100</v>
      </c>
      <c r="E772" s="13">
        <v>277</v>
      </c>
      <c r="F772" s="141">
        <v>50</v>
      </c>
      <c r="G772" s="115">
        <v>60</v>
      </c>
      <c r="H772" s="11">
        <v>600</v>
      </c>
      <c r="I772" s="11">
        <v>1330</v>
      </c>
      <c r="J772" s="11">
        <v>2.1</v>
      </c>
      <c r="K772" s="92"/>
      <c r="L772" s="11" t="s">
        <v>47</v>
      </c>
      <c r="M772" s="11">
        <v>50000</v>
      </c>
      <c r="N772" s="4" t="s">
        <v>1967</v>
      </c>
    </row>
    <row r="773" spans="1:14" x14ac:dyDescent="0.3">
      <c r="A773" s="421"/>
      <c r="B773" s="40" t="s">
        <v>1415</v>
      </c>
      <c r="C773" s="11" t="s">
        <v>1417</v>
      </c>
      <c r="D773" s="11">
        <v>277</v>
      </c>
      <c r="E773" s="13">
        <v>480</v>
      </c>
      <c r="F773" s="141">
        <v>50</v>
      </c>
      <c r="G773" s="115">
        <v>60</v>
      </c>
      <c r="H773" s="11">
        <v>600</v>
      </c>
      <c r="I773" s="11">
        <v>1500</v>
      </c>
      <c r="J773" s="11">
        <v>2.5</v>
      </c>
      <c r="K773" s="92"/>
      <c r="L773" s="11" t="s">
        <v>47</v>
      </c>
      <c r="M773" s="11">
        <v>50000</v>
      </c>
      <c r="N773" s="4" t="s">
        <v>1968</v>
      </c>
    </row>
    <row r="774" spans="1:14" x14ac:dyDescent="0.3">
      <c r="A774" s="421"/>
      <c r="B774" s="40" t="s">
        <v>1416</v>
      </c>
      <c r="C774" s="11" t="s">
        <v>1417</v>
      </c>
      <c r="D774" s="11">
        <v>277</v>
      </c>
      <c r="E774" s="13">
        <v>480</v>
      </c>
      <c r="F774" s="141">
        <v>50</v>
      </c>
      <c r="G774" s="115">
        <v>60</v>
      </c>
      <c r="H774" s="11">
        <v>600</v>
      </c>
      <c r="I774" s="11">
        <v>1330</v>
      </c>
      <c r="J774" s="11">
        <v>2.1</v>
      </c>
      <c r="K774" s="92"/>
      <c r="L774" s="11" t="s">
        <v>47</v>
      </c>
      <c r="M774" s="11">
        <v>50000</v>
      </c>
      <c r="N774" s="4" t="s">
        <v>1961</v>
      </c>
    </row>
    <row r="775" spans="1:14" x14ac:dyDescent="0.3">
      <c r="A775" s="421"/>
      <c r="B775" s="40" t="s">
        <v>1419</v>
      </c>
      <c r="C775" s="11" t="s">
        <v>1418</v>
      </c>
      <c r="D775" s="11">
        <v>100</v>
      </c>
      <c r="E775" s="13">
        <v>277</v>
      </c>
      <c r="F775" s="141">
        <v>50</v>
      </c>
      <c r="G775" s="115">
        <v>60</v>
      </c>
      <c r="H775" s="11">
        <v>600</v>
      </c>
      <c r="I775" s="11">
        <v>1500</v>
      </c>
      <c r="J775" s="11">
        <v>2.5</v>
      </c>
      <c r="K775" s="92"/>
      <c r="L775" s="11" t="s">
        <v>47</v>
      </c>
      <c r="M775" s="11">
        <v>50000</v>
      </c>
      <c r="N775" s="4" t="s">
        <v>1963</v>
      </c>
    </row>
    <row r="776" spans="1:14" x14ac:dyDescent="0.3">
      <c r="A776" s="421"/>
      <c r="B776" s="40" t="s">
        <v>1420</v>
      </c>
      <c r="C776" s="11" t="s">
        <v>1418</v>
      </c>
      <c r="D776" s="11">
        <v>100</v>
      </c>
      <c r="E776" s="13">
        <v>277</v>
      </c>
      <c r="F776" s="141">
        <v>50</v>
      </c>
      <c r="G776" s="115">
        <v>60</v>
      </c>
      <c r="H776" s="11">
        <v>600</v>
      </c>
      <c r="I776" s="11">
        <v>1330</v>
      </c>
      <c r="J776" s="11">
        <v>2.1</v>
      </c>
      <c r="K776" s="92"/>
      <c r="L776" s="11" t="s">
        <v>47</v>
      </c>
      <c r="M776" s="11">
        <v>50000</v>
      </c>
      <c r="N776" s="4" t="s">
        <v>1966</v>
      </c>
    </row>
    <row r="777" spans="1:14" x14ac:dyDescent="0.3">
      <c r="A777" s="429"/>
      <c r="B777" s="40" t="s">
        <v>1421</v>
      </c>
      <c r="C777" s="11" t="s">
        <v>1418</v>
      </c>
      <c r="D777" s="11">
        <v>277</v>
      </c>
      <c r="E777" s="13">
        <v>480</v>
      </c>
      <c r="F777" s="141">
        <v>50</v>
      </c>
      <c r="G777" s="115">
        <v>60</v>
      </c>
      <c r="H777" s="11">
        <v>600</v>
      </c>
      <c r="I777" s="11">
        <v>1500</v>
      </c>
      <c r="J777" s="11">
        <v>2.5</v>
      </c>
      <c r="K777" s="92"/>
      <c r="L777" s="11" t="s">
        <v>47</v>
      </c>
      <c r="M777" s="11">
        <v>50000</v>
      </c>
      <c r="N777" s="4" t="s">
        <v>1963</v>
      </c>
    </row>
    <row r="778" spans="1:14" x14ac:dyDescent="0.3">
      <c r="A778" s="421"/>
      <c r="B778" s="40" t="s">
        <v>1422</v>
      </c>
      <c r="C778" s="11" t="s">
        <v>1418</v>
      </c>
      <c r="D778" s="11">
        <v>277</v>
      </c>
      <c r="E778" s="13">
        <v>480</v>
      </c>
      <c r="F778" s="141">
        <v>50</v>
      </c>
      <c r="G778" s="115">
        <v>60</v>
      </c>
      <c r="H778" s="11">
        <v>600</v>
      </c>
      <c r="I778" s="11">
        <v>1330</v>
      </c>
      <c r="J778" s="11">
        <v>2.1</v>
      </c>
      <c r="K778" s="92"/>
      <c r="L778" s="11" t="s">
        <v>47</v>
      </c>
      <c r="M778" s="11">
        <v>50000</v>
      </c>
      <c r="N778" s="4" t="s">
        <v>1966</v>
      </c>
    </row>
    <row r="779" spans="1:14" x14ac:dyDescent="0.3">
      <c r="A779" s="421"/>
      <c r="B779" s="40" t="s">
        <v>1423</v>
      </c>
      <c r="C779" s="11" t="s">
        <v>2116</v>
      </c>
      <c r="D779" s="11">
        <v>100</v>
      </c>
      <c r="E779" s="13">
        <v>277</v>
      </c>
      <c r="F779" s="141">
        <v>50</v>
      </c>
      <c r="G779" s="115">
        <v>60</v>
      </c>
      <c r="H779" s="11">
        <v>10</v>
      </c>
      <c r="I779" s="11">
        <v>21</v>
      </c>
      <c r="J779" s="11">
        <v>2.1</v>
      </c>
      <c r="K779" s="92"/>
      <c r="L779" s="11" t="s">
        <v>47</v>
      </c>
      <c r="M779" s="11">
        <v>50000</v>
      </c>
      <c r="N779" s="4" t="s">
        <v>1969</v>
      </c>
    </row>
    <row r="780" spans="1:14" x14ac:dyDescent="0.3">
      <c r="A780" s="421"/>
      <c r="B780" s="40" t="s">
        <v>1424</v>
      </c>
      <c r="C780" s="11" t="s">
        <v>2116</v>
      </c>
      <c r="D780" s="11">
        <v>100</v>
      </c>
      <c r="E780" s="13">
        <v>277</v>
      </c>
      <c r="F780" s="141">
        <v>50</v>
      </c>
      <c r="G780" s="115">
        <v>60</v>
      </c>
      <c r="H780" s="11">
        <v>15</v>
      </c>
      <c r="I780" s="11">
        <v>32</v>
      </c>
      <c r="J780" s="11">
        <v>2.1</v>
      </c>
      <c r="K780" s="92"/>
      <c r="L780" s="11" t="s">
        <v>47</v>
      </c>
      <c r="M780" s="11">
        <v>50000</v>
      </c>
      <c r="N780" s="4" t="s">
        <v>1970</v>
      </c>
    </row>
    <row r="781" spans="1:14" x14ac:dyDescent="0.3">
      <c r="A781" s="421"/>
      <c r="B781" s="40" t="s">
        <v>1425</v>
      </c>
      <c r="C781" s="11" t="s">
        <v>2116</v>
      </c>
      <c r="D781" s="11">
        <v>100</v>
      </c>
      <c r="E781" s="13">
        <v>277</v>
      </c>
      <c r="F781" s="141">
        <v>50</v>
      </c>
      <c r="G781" s="115">
        <v>60</v>
      </c>
      <c r="H781" s="11">
        <v>30</v>
      </c>
      <c r="I781" s="11">
        <v>66</v>
      </c>
      <c r="J781" s="11">
        <v>2.2000000000000002</v>
      </c>
      <c r="K781" s="92"/>
      <c r="L781" s="11" t="s">
        <v>47</v>
      </c>
      <c r="M781" s="11">
        <v>50000</v>
      </c>
      <c r="N781" s="4" t="s">
        <v>1971</v>
      </c>
    </row>
    <row r="782" spans="1:14" ht="15" thickBot="1" x14ac:dyDescent="0.35">
      <c r="A782" s="429"/>
      <c r="B782" s="252" t="s">
        <v>1427</v>
      </c>
      <c r="C782" s="13" t="s">
        <v>2117</v>
      </c>
      <c r="D782" s="13">
        <v>100</v>
      </c>
      <c r="E782" s="13">
        <v>277</v>
      </c>
      <c r="F782" s="142">
        <v>50</v>
      </c>
      <c r="G782" s="116">
        <v>60</v>
      </c>
      <c r="H782" s="13">
        <v>40</v>
      </c>
      <c r="I782" s="13">
        <v>85</v>
      </c>
      <c r="J782" s="13">
        <v>2.2999999999999998</v>
      </c>
      <c r="K782" s="117"/>
      <c r="L782" s="13" t="s">
        <v>47</v>
      </c>
      <c r="M782" s="13">
        <v>50000</v>
      </c>
      <c r="N782" s="8" t="s">
        <v>1972</v>
      </c>
    </row>
    <row r="783" spans="1:14" ht="18.600000000000001" thickBot="1" x14ac:dyDescent="0.4">
      <c r="A783" s="56" t="s">
        <v>1448</v>
      </c>
      <c r="B783" s="15"/>
      <c r="C783" s="27"/>
      <c r="D783" s="27"/>
      <c r="E783" s="27"/>
      <c r="F783" s="127"/>
      <c r="G783" s="27"/>
      <c r="H783" s="27"/>
      <c r="I783" s="27"/>
      <c r="J783" s="27"/>
      <c r="K783" s="27"/>
      <c r="L783" s="27"/>
      <c r="M783" s="27"/>
      <c r="N783" s="16"/>
    </row>
    <row r="784" spans="1:14" x14ac:dyDescent="0.3">
      <c r="A784" s="428" t="s">
        <v>1452</v>
      </c>
      <c r="B784" s="10" t="s">
        <v>1449</v>
      </c>
      <c r="C784" s="14" t="s">
        <v>2070</v>
      </c>
      <c r="D784" s="14">
        <v>120</v>
      </c>
      <c r="E784" s="26">
        <v>277</v>
      </c>
      <c r="F784" s="130">
        <v>50</v>
      </c>
      <c r="G784" s="14">
        <v>60</v>
      </c>
      <c r="H784" s="14">
        <v>545</v>
      </c>
      <c r="I784" s="14">
        <v>1200</v>
      </c>
      <c r="J784" s="14">
        <v>2.2000000000000002</v>
      </c>
      <c r="K784" s="92"/>
      <c r="L784" s="92"/>
      <c r="M784" s="14">
        <v>65000</v>
      </c>
      <c r="N784" s="6" t="s">
        <v>1973</v>
      </c>
    </row>
    <row r="785" spans="1:14" ht="15" thickBot="1" x14ac:dyDescent="0.35">
      <c r="A785" s="42" t="s">
        <v>1453</v>
      </c>
      <c r="B785" s="252" t="s">
        <v>1451</v>
      </c>
      <c r="C785" s="13" t="s">
        <v>2069</v>
      </c>
      <c r="D785" s="13">
        <v>120</v>
      </c>
      <c r="E785" s="13">
        <v>277</v>
      </c>
      <c r="F785" s="131">
        <v>50</v>
      </c>
      <c r="G785" s="13">
        <v>60</v>
      </c>
      <c r="H785" s="13">
        <v>715</v>
      </c>
      <c r="I785" s="13">
        <v>1600</v>
      </c>
      <c r="J785" s="13">
        <v>2.2000000000000002</v>
      </c>
      <c r="K785" s="86"/>
      <c r="L785" s="86"/>
      <c r="M785" s="13">
        <v>65000</v>
      </c>
      <c r="N785" s="114" t="s">
        <v>1974</v>
      </c>
    </row>
    <row r="786" spans="1:14" ht="18.600000000000001" thickBot="1" x14ac:dyDescent="0.4">
      <c r="A786" s="56" t="s">
        <v>1455</v>
      </c>
      <c r="B786" s="15"/>
      <c r="C786" s="27"/>
      <c r="D786" s="27"/>
      <c r="E786" s="27"/>
      <c r="F786" s="127"/>
      <c r="G786" s="27"/>
      <c r="H786" s="27"/>
      <c r="I786" s="27"/>
      <c r="J786" s="27"/>
      <c r="K786" s="27"/>
      <c r="L786" s="27"/>
      <c r="M786" s="27"/>
      <c r="N786" s="16"/>
    </row>
    <row r="787" spans="1:14" x14ac:dyDescent="0.3">
      <c r="A787" s="435" t="s">
        <v>1465</v>
      </c>
      <c r="B787" s="10" t="s">
        <v>1456</v>
      </c>
      <c r="C787" s="14" t="s">
        <v>424</v>
      </c>
      <c r="D787" s="14">
        <v>110</v>
      </c>
      <c r="E787" s="85">
        <v>488</v>
      </c>
      <c r="F787" s="139"/>
      <c r="G787" s="92"/>
      <c r="H787" s="92" t="s">
        <v>559</v>
      </c>
      <c r="I787" s="92"/>
      <c r="J787" s="14">
        <v>2.7</v>
      </c>
      <c r="K787" s="92"/>
      <c r="L787" s="14" t="s">
        <v>1458</v>
      </c>
      <c r="M787" s="14">
        <v>36000</v>
      </c>
      <c r="N787" s="6" t="s">
        <v>1975</v>
      </c>
    </row>
    <row r="788" spans="1:14" x14ac:dyDescent="0.3">
      <c r="A788" s="35" t="s">
        <v>1466</v>
      </c>
      <c r="B788" s="40" t="s">
        <v>1459</v>
      </c>
      <c r="C788" s="11" t="s">
        <v>2118</v>
      </c>
      <c r="D788" s="14">
        <v>110</v>
      </c>
      <c r="E788" s="65">
        <v>488</v>
      </c>
      <c r="F788" s="138"/>
      <c r="G788" s="82"/>
      <c r="H788" s="11">
        <v>850</v>
      </c>
      <c r="I788" s="82"/>
      <c r="J788" s="11">
        <v>2.6</v>
      </c>
      <c r="K788" s="82"/>
      <c r="L788" s="11" t="s">
        <v>1458</v>
      </c>
      <c r="M788" s="14">
        <v>36000</v>
      </c>
      <c r="N788" s="4" t="s">
        <v>1976</v>
      </c>
    </row>
    <row r="789" spans="1:14" x14ac:dyDescent="0.3">
      <c r="A789" s="421" t="s">
        <v>1486</v>
      </c>
      <c r="B789" s="40" t="s">
        <v>1461</v>
      </c>
      <c r="C789" s="11" t="s">
        <v>2100</v>
      </c>
      <c r="D789" s="11">
        <v>110</v>
      </c>
      <c r="E789" s="13">
        <v>488</v>
      </c>
      <c r="F789" s="138"/>
      <c r="G789" s="82"/>
      <c r="H789" s="11">
        <v>635</v>
      </c>
      <c r="I789" s="82"/>
      <c r="J789" s="11">
        <v>2.2999999999999998</v>
      </c>
      <c r="K789" s="82"/>
      <c r="L789" s="11" t="s">
        <v>1458</v>
      </c>
      <c r="M789" s="14">
        <v>36000</v>
      </c>
      <c r="N789" s="4" t="s">
        <v>1977</v>
      </c>
    </row>
    <row r="790" spans="1:14" ht="15" thickBot="1" x14ac:dyDescent="0.35">
      <c r="A790" s="429"/>
      <c r="B790" s="252"/>
      <c r="C790" s="13"/>
      <c r="D790" s="13"/>
      <c r="E790" s="13"/>
      <c r="F790" s="131"/>
      <c r="G790" s="13"/>
      <c r="H790" s="13"/>
      <c r="I790" s="13"/>
      <c r="J790" s="13"/>
      <c r="K790" s="13"/>
      <c r="L790" s="13"/>
      <c r="M790" s="13"/>
      <c r="N790" s="8"/>
    </row>
    <row r="791" spans="1:14" ht="18.600000000000001" thickBot="1" x14ac:dyDescent="0.4">
      <c r="A791" s="56" t="s">
        <v>1467</v>
      </c>
      <c r="B791" s="15"/>
      <c r="C791" s="27"/>
      <c r="D791" s="27"/>
      <c r="E791" s="27"/>
      <c r="F791" s="127"/>
      <c r="G791" s="27"/>
      <c r="H791" s="27"/>
      <c r="I791" s="27"/>
      <c r="J791" s="27"/>
      <c r="K791" s="27"/>
      <c r="L791" s="27"/>
      <c r="M791" s="27"/>
      <c r="N791" s="16"/>
    </row>
    <row r="792" spans="1:14" x14ac:dyDescent="0.3">
      <c r="A792" s="435" t="s">
        <v>1474</v>
      </c>
      <c r="B792" s="10" t="s">
        <v>1468</v>
      </c>
      <c r="C792" s="14" t="s">
        <v>1469</v>
      </c>
      <c r="D792" s="92"/>
      <c r="E792" s="92"/>
      <c r="F792" s="139"/>
      <c r="G792" s="92"/>
      <c r="H792" s="14">
        <v>250</v>
      </c>
      <c r="I792" s="14">
        <v>450</v>
      </c>
      <c r="J792" s="14">
        <v>1.81</v>
      </c>
      <c r="K792" s="14">
        <v>310</v>
      </c>
      <c r="L792" s="92"/>
      <c r="M792" s="14">
        <v>120000</v>
      </c>
      <c r="N792" s="6" t="s">
        <v>1978</v>
      </c>
    </row>
    <row r="793" spans="1:14" x14ac:dyDescent="0.3">
      <c r="A793" s="35" t="s">
        <v>1475</v>
      </c>
      <c r="B793" s="40" t="s">
        <v>1470</v>
      </c>
      <c r="C793" s="11" t="s">
        <v>1469</v>
      </c>
      <c r="D793" s="82"/>
      <c r="E793" s="82"/>
      <c r="F793" s="138"/>
      <c r="G793" s="82"/>
      <c r="H793" s="11">
        <v>480</v>
      </c>
      <c r="I793" s="11">
        <v>1200</v>
      </c>
      <c r="J793" s="11">
        <v>2.4900000000000002</v>
      </c>
      <c r="K793" s="11">
        <v>800</v>
      </c>
      <c r="L793" s="82"/>
      <c r="M793" s="11">
        <v>90000</v>
      </c>
      <c r="N793" s="6" t="s">
        <v>1979</v>
      </c>
    </row>
    <row r="794" spans="1:14" x14ac:dyDescent="0.3">
      <c r="A794" s="421"/>
      <c r="B794" s="40" t="s">
        <v>1472</v>
      </c>
      <c r="C794" s="11" t="s">
        <v>1469</v>
      </c>
      <c r="D794" s="82"/>
      <c r="E794" s="82"/>
      <c r="F794" s="138"/>
      <c r="G794" s="82"/>
      <c r="H794" s="11">
        <v>570</v>
      </c>
      <c r="I794" s="11">
        <v>960</v>
      </c>
      <c r="J794" s="11">
        <v>1.68</v>
      </c>
      <c r="K794" s="11">
        <v>690</v>
      </c>
      <c r="L794" s="82"/>
      <c r="M794" s="11">
        <v>120000</v>
      </c>
      <c r="N794" s="6" t="s">
        <v>1978</v>
      </c>
    </row>
    <row r="795" spans="1:14" x14ac:dyDescent="0.3">
      <c r="A795" s="429"/>
      <c r="B795" s="252" t="s">
        <v>1473</v>
      </c>
      <c r="C795" s="11" t="s">
        <v>1469</v>
      </c>
      <c r="D795" s="86"/>
      <c r="E795" s="86"/>
      <c r="F795" s="140"/>
      <c r="G795" s="86"/>
      <c r="H795" s="13">
        <v>260</v>
      </c>
      <c r="I795" s="13">
        <v>660</v>
      </c>
      <c r="J795" s="13">
        <v>2.48</v>
      </c>
      <c r="K795" s="13">
        <v>435</v>
      </c>
      <c r="L795" s="86"/>
      <c r="M795" s="13">
        <v>90000</v>
      </c>
      <c r="N795" s="114" t="s">
        <v>1980</v>
      </c>
    </row>
    <row r="796" spans="1:14" ht="15" thickBot="1" x14ac:dyDescent="0.35">
      <c r="A796" s="429"/>
      <c r="B796" s="252"/>
      <c r="C796" s="13"/>
      <c r="D796" s="13"/>
      <c r="E796" s="13"/>
      <c r="F796" s="131"/>
      <c r="G796" s="13"/>
      <c r="H796" s="13"/>
      <c r="I796" s="13"/>
      <c r="J796" s="13"/>
      <c r="K796" s="13"/>
      <c r="L796" s="13"/>
      <c r="M796" s="13"/>
      <c r="N796" s="8"/>
    </row>
    <row r="797" spans="1:14" ht="18.600000000000001" thickBot="1" x14ac:dyDescent="0.4">
      <c r="A797" s="56" t="s">
        <v>1537</v>
      </c>
      <c r="B797" s="15"/>
      <c r="C797" s="27"/>
      <c r="D797" s="27"/>
      <c r="E797" s="27"/>
      <c r="F797" s="127"/>
      <c r="G797" s="27"/>
      <c r="H797" s="27"/>
      <c r="I797" s="27"/>
      <c r="J797" s="27"/>
      <c r="K797" s="27"/>
      <c r="L797" s="27"/>
      <c r="M797" s="27"/>
      <c r="N797" s="16"/>
    </row>
    <row r="798" spans="1:14" x14ac:dyDescent="0.3">
      <c r="A798" s="428" t="s">
        <v>1539</v>
      </c>
      <c r="B798" s="10" t="s">
        <v>1526</v>
      </c>
      <c r="C798" s="14" t="s">
        <v>2065</v>
      </c>
      <c r="D798" s="14">
        <v>100</v>
      </c>
      <c r="E798" s="26">
        <v>480</v>
      </c>
      <c r="F798" s="517"/>
      <c r="G798" s="517"/>
      <c r="H798" s="14">
        <v>600</v>
      </c>
      <c r="I798" s="14">
        <v>1500</v>
      </c>
      <c r="J798" s="14" t="s">
        <v>1538</v>
      </c>
      <c r="K798" s="517"/>
      <c r="L798" s="14" t="s">
        <v>47</v>
      </c>
      <c r="M798" s="517"/>
      <c r="N798" s="6" t="s">
        <v>1527</v>
      </c>
    </row>
    <row r="799" spans="1:14" x14ac:dyDescent="0.3">
      <c r="A799" s="35" t="s">
        <v>1536</v>
      </c>
      <c r="B799" s="40" t="s">
        <v>1528</v>
      </c>
      <c r="C799" s="11" t="s">
        <v>2064</v>
      </c>
      <c r="D799" s="11">
        <v>100</v>
      </c>
      <c r="E799" s="13">
        <v>480</v>
      </c>
      <c r="F799" s="153"/>
      <c r="G799" s="153"/>
      <c r="H799" s="11">
        <v>320</v>
      </c>
      <c r="I799" s="11">
        <v>700</v>
      </c>
      <c r="J799" s="11" t="s">
        <v>1530</v>
      </c>
      <c r="K799" s="153"/>
      <c r="L799" s="11" t="s">
        <v>47</v>
      </c>
      <c r="M799" s="153"/>
      <c r="N799" s="6" t="s">
        <v>1527</v>
      </c>
    </row>
    <row r="800" spans="1:14" x14ac:dyDescent="0.3">
      <c r="A800" s="421"/>
      <c r="B800" s="40" t="s">
        <v>1531</v>
      </c>
      <c r="C800" s="11" t="s">
        <v>2078</v>
      </c>
      <c r="D800" s="11">
        <v>100</v>
      </c>
      <c r="E800" s="13">
        <v>480</v>
      </c>
      <c r="F800" s="153"/>
      <c r="G800" s="153"/>
      <c r="H800" s="11">
        <v>200</v>
      </c>
      <c r="I800" s="11">
        <v>450</v>
      </c>
      <c r="J800" s="11" t="s">
        <v>1530</v>
      </c>
      <c r="K800" s="153"/>
      <c r="L800" s="11" t="s">
        <v>47</v>
      </c>
      <c r="M800" s="153"/>
      <c r="N800" s="6" t="s">
        <v>1527</v>
      </c>
    </row>
    <row r="801" spans="1:14" x14ac:dyDescent="0.3">
      <c r="A801" s="421"/>
      <c r="B801" s="40" t="s">
        <v>1533</v>
      </c>
      <c r="C801" s="11" t="s">
        <v>1534</v>
      </c>
      <c r="D801" s="11">
        <v>90</v>
      </c>
      <c r="E801" s="13">
        <v>265</v>
      </c>
      <c r="F801" s="153"/>
      <c r="G801" s="153"/>
      <c r="H801" s="11">
        <v>36</v>
      </c>
      <c r="I801" s="11">
        <v>80</v>
      </c>
      <c r="J801" s="11" t="s">
        <v>1530</v>
      </c>
      <c r="K801" s="153"/>
      <c r="L801" s="11" t="s">
        <v>47</v>
      </c>
      <c r="M801" s="153"/>
      <c r="N801" s="6" t="s">
        <v>1527</v>
      </c>
    </row>
    <row r="802" spans="1:14" x14ac:dyDescent="0.3">
      <c r="A802" s="421"/>
      <c r="B802" s="40" t="s">
        <v>1535</v>
      </c>
      <c r="C802" s="11" t="s">
        <v>1534</v>
      </c>
      <c r="D802" s="11">
        <v>90</v>
      </c>
      <c r="E802" s="13">
        <v>265</v>
      </c>
      <c r="F802" s="153"/>
      <c r="G802" s="153"/>
      <c r="H802" s="11">
        <v>60</v>
      </c>
      <c r="I802" s="57">
        <v>130</v>
      </c>
      <c r="J802" s="11" t="s">
        <v>1530</v>
      </c>
      <c r="K802" s="153"/>
      <c r="L802" s="11" t="s">
        <v>47</v>
      </c>
      <c r="M802" s="153"/>
      <c r="N802" s="6" t="s">
        <v>1527</v>
      </c>
    </row>
    <row r="803" spans="1:14" ht="15" thickBot="1" x14ac:dyDescent="0.35">
      <c r="A803" s="429"/>
      <c r="B803" s="252"/>
      <c r="C803" s="13"/>
      <c r="D803" s="13"/>
      <c r="E803" s="13"/>
      <c r="F803" s="131"/>
      <c r="G803" s="13"/>
      <c r="H803" s="13"/>
      <c r="I803" s="13"/>
      <c r="J803" s="13"/>
      <c r="K803" s="13"/>
      <c r="L803" s="13"/>
      <c r="M803" s="13"/>
      <c r="N803" s="114"/>
    </row>
    <row r="804" spans="1:14" ht="18.600000000000001" thickBot="1" x14ac:dyDescent="0.4">
      <c r="A804" s="56" t="s">
        <v>1540</v>
      </c>
      <c r="B804" s="15"/>
      <c r="C804" s="27"/>
      <c r="D804" s="27"/>
      <c r="E804" s="27"/>
      <c r="F804" s="127"/>
      <c r="G804" s="27"/>
      <c r="H804" s="27"/>
      <c r="I804" s="27"/>
      <c r="J804" s="27"/>
      <c r="K804" s="27"/>
      <c r="L804" s="27"/>
      <c r="M804" s="27"/>
      <c r="N804" s="16"/>
    </row>
    <row r="805" spans="1:14" x14ac:dyDescent="0.3">
      <c r="A805" s="428" t="s">
        <v>1553</v>
      </c>
      <c r="B805" s="10" t="s">
        <v>1542</v>
      </c>
      <c r="C805" s="14" t="s">
        <v>2071</v>
      </c>
      <c r="D805" s="14">
        <v>120</v>
      </c>
      <c r="E805" s="26">
        <v>277</v>
      </c>
      <c r="F805" s="517"/>
      <c r="G805" s="517"/>
      <c r="H805" s="14">
        <v>160</v>
      </c>
      <c r="I805" s="14">
        <v>375</v>
      </c>
      <c r="J805" s="14" t="s">
        <v>1541</v>
      </c>
      <c r="K805" s="517"/>
      <c r="L805" s="14" t="s">
        <v>47</v>
      </c>
      <c r="M805" s="14">
        <v>50000</v>
      </c>
      <c r="N805" s="6" t="s">
        <v>1981</v>
      </c>
    </row>
    <row r="806" spans="1:14" x14ac:dyDescent="0.3">
      <c r="A806" s="35" t="s">
        <v>1554</v>
      </c>
      <c r="B806" s="10" t="s">
        <v>1543</v>
      </c>
      <c r="C806" s="11" t="s">
        <v>2071</v>
      </c>
      <c r="D806" s="14">
        <v>120</v>
      </c>
      <c r="E806" s="65">
        <v>277</v>
      </c>
      <c r="F806" s="153"/>
      <c r="G806" s="153"/>
      <c r="H806" s="11">
        <v>320</v>
      </c>
      <c r="I806" s="11">
        <v>750</v>
      </c>
      <c r="J806" s="11" t="s">
        <v>1541</v>
      </c>
      <c r="K806" s="153"/>
      <c r="L806" s="11" t="s">
        <v>47</v>
      </c>
      <c r="M806" s="11">
        <v>50000</v>
      </c>
      <c r="N806" s="6" t="s">
        <v>1982</v>
      </c>
    </row>
    <row r="807" spans="1:14" x14ac:dyDescent="0.3">
      <c r="A807" s="421"/>
      <c r="B807" s="10" t="s">
        <v>1544</v>
      </c>
      <c r="C807" s="11" t="s">
        <v>2069</v>
      </c>
      <c r="D807" s="14">
        <v>120</v>
      </c>
      <c r="E807" s="65">
        <v>277</v>
      </c>
      <c r="F807" s="153"/>
      <c r="G807" s="153"/>
      <c r="H807" s="11">
        <v>320</v>
      </c>
      <c r="I807" s="11">
        <v>750</v>
      </c>
      <c r="J807" s="11" t="s">
        <v>1541</v>
      </c>
      <c r="K807" s="153"/>
      <c r="L807" s="11" t="s">
        <v>47</v>
      </c>
      <c r="M807" s="11">
        <v>50000</v>
      </c>
      <c r="N807" s="6" t="s">
        <v>1982</v>
      </c>
    </row>
    <row r="808" spans="1:14" x14ac:dyDescent="0.3">
      <c r="A808" s="421"/>
      <c r="B808" s="10" t="s">
        <v>1545</v>
      </c>
      <c r="C808" s="11" t="s">
        <v>2069</v>
      </c>
      <c r="D808" s="14">
        <v>120</v>
      </c>
      <c r="E808" s="65">
        <v>277</v>
      </c>
      <c r="F808" s="153"/>
      <c r="G808" s="153"/>
      <c r="H808" s="11">
        <v>630</v>
      </c>
      <c r="I808" s="11">
        <v>1500</v>
      </c>
      <c r="J808" s="11" t="s">
        <v>1541</v>
      </c>
      <c r="K808" s="153"/>
      <c r="L808" s="11" t="s">
        <v>47</v>
      </c>
      <c r="M808" s="11">
        <v>50000</v>
      </c>
      <c r="N808" s="6" t="s">
        <v>1982</v>
      </c>
    </row>
    <row r="809" spans="1:14" x14ac:dyDescent="0.3">
      <c r="A809" s="421"/>
      <c r="B809" s="10" t="s">
        <v>1546</v>
      </c>
      <c r="C809" s="11" t="s">
        <v>2071</v>
      </c>
      <c r="D809" s="11">
        <v>120</v>
      </c>
      <c r="E809" s="13">
        <v>277</v>
      </c>
      <c r="F809" s="153"/>
      <c r="G809" s="153"/>
      <c r="H809" s="11">
        <v>160</v>
      </c>
      <c r="I809" s="11">
        <v>375</v>
      </c>
      <c r="J809" s="11" t="s">
        <v>1541</v>
      </c>
      <c r="K809" s="153"/>
      <c r="L809" s="11" t="s">
        <v>47</v>
      </c>
      <c r="M809" s="11">
        <v>50000</v>
      </c>
      <c r="N809" s="6" t="s">
        <v>1983</v>
      </c>
    </row>
    <row r="810" spans="1:14" x14ac:dyDescent="0.3">
      <c r="A810" s="421"/>
      <c r="B810" s="10" t="s">
        <v>1547</v>
      </c>
      <c r="C810" s="11" t="s">
        <v>2071</v>
      </c>
      <c r="D810" s="11">
        <v>120</v>
      </c>
      <c r="E810" s="13">
        <v>277</v>
      </c>
      <c r="F810" s="153"/>
      <c r="G810" s="153"/>
      <c r="H810" s="11">
        <v>320</v>
      </c>
      <c r="I810" s="11">
        <v>750</v>
      </c>
      <c r="J810" s="11" t="s">
        <v>1541</v>
      </c>
      <c r="K810" s="153"/>
      <c r="L810" s="11" t="s">
        <v>47</v>
      </c>
      <c r="M810" s="11">
        <v>50000</v>
      </c>
      <c r="N810" s="6" t="s">
        <v>1983</v>
      </c>
    </row>
    <row r="811" spans="1:14" x14ac:dyDescent="0.3">
      <c r="A811" s="421"/>
      <c r="B811" s="10" t="s">
        <v>1548</v>
      </c>
      <c r="C811" s="11" t="s">
        <v>2069</v>
      </c>
      <c r="D811" s="11">
        <v>120</v>
      </c>
      <c r="E811" s="13">
        <v>277</v>
      </c>
      <c r="F811" s="153"/>
      <c r="G811" s="153"/>
      <c r="H811" s="11">
        <v>320</v>
      </c>
      <c r="I811" s="11">
        <v>750</v>
      </c>
      <c r="J811" s="11" t="s">
        <v>1541</v>
      </c>
      <c r="K811" s="153"/>
      <c r="L811" s="11" t="s">
        <v>47</v>
      </c>
      <c r="M811" s="11">
        <v>50000</v>
      </c>
      <c r="N811" s="6" t="s">
        <v>1983</v>
      </c>
    </row>
    <row r="812" spans="1:14" x14ac:dyDescent="0.3">
      <c r="A812" s="421"/>
      <c r="B812" s="10" t="s">
        <v>1549</v>
      </c>
      <c r="C812" s="11" t="s">
        <v>2069</v>
      </c>
      <c r="D812" s="11">
        <v>120</v>
      </c>
      <c r="E812" s="13">
        <v>277</v>
      </c>
      <c r="F812" s="153"/>
      <c r="G812" s="153"/>
      <c r="H812" s="11">
        <v>630</v>
      </c>
      <c r="I812" s="11">
        <v>375</v>
      </c>
      <c r="J812" s="11" t="s">
        <v>1541</v>
      </c>
      <c r="K812" s="153"/>
      <c r="L812" s="11" t="s">
        <v>47</v>
      </c>
      <c r="M812" s="11">
        <v>50000</v>
      </c>
      <c r="N812" s="6" t="s">
        <v>1982</v>
      </c>
    </row>
    <row r="813" spans="1:14" x14ac:dyDescent="0.3">
      <c r="A813" s="421"/>
      <c r="B813" s="40" t="s">
        <v>1550</v>
      </c>
      <c r="C813" s="11" t="s">
        <v>424</v>
      </c>
      <c r="D813" s="11">
        <v>120</v>
      </c>
      <c r="E813" s="13">
        <v>277</v>
      </c>
      <c r="F813" s="153"/>
      <c r="G813" s="153"/>
      <c r="H813" s="11">
        <v>630</v>
      </c>
      <c r="I813" s="11">
        <v>1500</v>
      </c>
      <c r="J813" s="11" t="s">
        <v>1541</v>
      </c>
      <c r="K813" s="153"/>
      <c r="L813" s="11" t="s">
        <v>47</v>
      </c>
      <c r="M813" s="11">
        <v>50000</v>
      </c>
      <c r="N813" s="6" t="s">
        <v>1983</v>
      </c>
    </row>
    <row r="814" spans="1:14" ht="15" thickBot="1" x14ac:dyDescent="0.35">
      <c r="A814" s="429"/>
      <c r="B814" s="252" t="s">
        <v>1552</v>
      </c>
      <c r="C814" s="13" t="s">
        <v>424</v>
      </c>
      <c r="D814" s="13">
        <v>120</v>
      </c>
      <c r="E814" s="13">
        <v>277</v>
      </c>
      <c r="F814" s="154"/>
      <c r="G814" s="154"/>
      <c r="H814" s="13">
        <v>320</v>
      </c>
      <c r="I814" s="13">
        <v>750</v>
      </c>
      <c r="J814" s="13" t="s">
        <v>1541</v>
      </c>
      <c r="K814" s="154"/>
      <c r="L814" s="13" t="s">
        <v>47</v>
      </c>
      <c r="M814" s="13">
        <v>50000</v>
      </c>
      <c r="N814" s="114" t="s">
        <v>1983</v>
      </c>
    </row>
    <row r="815" spans="1:14" ht="18.600000000000001" thickBot="1" x14ac:dyDescent="0.4">
      <c r="A815" s="56" t="s">
        <v>1555</v>
      </c>
      <c r="B815" s="15"/>
      <c r="C815" s="27"/>
      <c r="D815" s="27"/>
      <c r="E815" s="27"/>
      <c r="F815" s="127"/>
      <c r="G815" s="27"/>
      <c r="H815" s="27"/>
      <c r="I815" s="27"/>
      <c r="J815" s="27"/>
      <c r="K815" s="27"/>
      <c r="L815" s="27"/>
      <c r="M815" s="27"/>
      <c r="N815" s="16"/>
    </row>
    <row r="816" spans="1:14" x14ac:dyDescent="0.3">
      <c r="A816" s="435" t="s">
        <v>1568</v>
      </c>
      <c r="B816" s="927" t="s">
        <v>1556</v>
      </c>
      <c r="C816" s="102" t="s">
        <v>2076</v>
      </c>
      <c r="D816" s="61">
        <v>120</v>
      </c>
      <c r="E816" s="61">
        <v>277</v>
      </c>
      <c r="F816" s="517"/>
      <c r="G816" s="517"/>
      <c r="H816" s="61">
        <v>610</v>
      </c>
      <c r="I816" s="517"/>
      <c r="J816" s="61" t="s">
        <v>1558</v>
      </c>
      <c r="K816" s="61" t="s">
        <v>1559</v>
      </c>
      <c r="L816" s="517"/>
      <c r="M816" s="517"/>
      <c r="N816" s="68" t="s">
        <v>1560</v>
      </c>
    </row>
    <row r="817" spans="1:14" x14ac:dyDescent="0.3">
      <c r="A817" s="35" t="s">
        <v>1572</v>
      </c>
      <c r="B817" s="928" t="s">
        <v>1561</v>
      </c>
      <c r="C817" s="96" t="s">
        <v>2068</v>
      </c>
      <c r="D817" s="57">
        <v>120</v>
      </c>
      <c r="E817" s="57">
        <v>277</v>
      </c>
      <c r="F817" s="153"/>
      <c r="G817" s="153"/>
      <c r="H817" s="57">
        <v>650</v>
      </c>
      <c r="I817" s="57">
        <v>1755</v>
      </c>
      <c r="J817" s="57" t="s">
        <v>1562</v>
      </c>
      <c r="K817" s="57">
        <v>1053</v>
      </c>
      <c r="L817" s="153"/>
      <c r="M817" s="153"/>
      <c r="N817" s="66" t="s">
        <v>1563</v>
      </c>
    </row>
    <row r="818" spans="1:14" x14ac:dyDescent="0.3">
      <c r="A818" s="421"/>
      <c r="B818" s="928" t="s">
        <v>1564</v>
      </c>
      <c r="C818" s="96" t="s">
        <v>2119</v>
      </c>
      <c r="D818" s="57">
        <v>120</v>
      </c>
      <c r="E818" s="57">
        <v>277</v>
      </c>
      <c r="F818" s="153"/>
      <c r="G818" s="153"/>
      <c r="H818" s="57">
        <v>75</v>
      </c>
      <c r="I818" s="153"/>
      <c r="J818" s="57" t="s">
        <v>1558</v>
      </c>
      <c r="K818" s="57">
        <v>202</v>
      </c>
      <c r="L818" s="153"/>
      <c r="M818" s="153"/>
      <c r="N818" s="66" t="s">
        <v>1566</v>
      </c>
    </row>
    <row r="819" spans="1:14" x14ac:dyDescent="0.3">
      <c r="A819" s="421"/>
      <c r="B819" s="928" t="s">
        <v>1565</v>
      </c>
      <c r="C819" s="96" t="s">
        <v>2119</v>
      </c>
      <c r="D819" s="57">
        <v>120</v>
      </c>
      <c r="E819" s="57">
        <v>277</v>
      </c>
      <c r="F819" s="153"/>
      <c r="G819" s="153"/>
      <c r="H819" s="57">
        <v>140</v>
      </c>
      <c r="I819" s="153"/>
      <c r="J819" s="57" t="s">
        <v>1558</v>
      </c>
      <c r="K819" s="57">
        <v>404</v>
      </c>
      <c r="L819" s="153"/>
      <c r="M819" s="153"/>
      <c r="N819" s="57" t="s">
        <v>1567</v>
      </c>
    </row>
    <row r="820" spans="1:14" x14ac:dyDescent="0.3">
      <c r="A820" s="421"/>
      <c r="B820" s="928" t="s">
        <v>1569</v>
      </c>
      <c r="C820" s="96" t="s">
        <v>168</v>
      </c>
      <c r="D820" s="57">
        <v>120</v>
      </c>
      <c r="E820" s="57">
        <v>277</v>
      </c>
      <c r="F820" s="153"/>
      <c r="G820" s="153"/>
      <c r="H820" s="57">
        <v>235</v>
      </c>
      <c r="I820" s="153"/>
      <c r="J820" s="57" t="s">
        <v>1558</v>
      </c>
      <c r="K820" s="57">
        <v>440</v>
      </c>
      <c r="L820" s="153"/>
      <c r="M820" s="153"/>
      <c r="N820" s="57" t="s">
        <v>1570</v>
      </c>
    </row>
    <row r="821" spans="1:14" ht="15" thickBot="1" x14ac:dyDescent="0.35">
      <c r="A821" s="429"/>
      <c r="B821" s="252"/>
      <c r="C821" s="13"/>
      <c r="D821" s="13"/>
      <c r="E821" s="13"/>
      <c r="F821" s="131"/>
      <c r="G821" s="13"/>
      <c r="H821" s="13"/>
      <c r="I821" s="13"/>
      <c r="J821" s="13"/>
      <c r="K821" s="13"/>
      <c r="L821" s="13"/>
      <c r="M821" s="13"/>
      <c r="N821" s="8"/>
    </row>
    <row r="822" spans="1:14" ht="18.600000000000001" thickBot="1" x14ac:dyDescent="0.4">
      <c r="A822" s="56" t="s">
        <v>1573</v>
      </c>
      <c r="B822" s="15"/>
      <c r="C822" s="27"/>
      <c r="D822" s="27"/>
      <c r="E822" s="27"/>
      <c r="F822" s="127"/>
      <c r="G822" s="27"/>
      <c r="H822" s="27"/>
      <c r="I822" s="27"/>
      <c r="J822" s="27"/>
      <c r="K822" s="27"/>
      <c r="L822" s="27"/>
      <c r="M822" s="27"/>
      <c r="N822" s="16"/>
    </row>
    <row r="823" spans="1:14" x14ac:dyDescent="0.3">
      <c r="A823" s="435" t="s">
        <v>1578</v>
      </c>
      <c r="B823" s="405" t="s">
        <v>1574</v>
      </c>
      <c r="C823" s="14" t="s">
        <v>98</v>
      </c>
      <c r="D823" s="26">
        <v>120</v>
      </c>
      <c r="E823" s="26">
        <v>305</v>
      </c>
      <c r="F823" s="517"/>
      <c r="G823" s="517"/>
      <c r="H823" s="26">
        <v>310</v>
      </c>
      <c r="I823" s="26">
        <v>450</v>
      </c>
      <c r="J823" s="517"/>
      <c r="K823" s="26">
        <v>380</v>
      </c>
      <c r="L823" s="26" t="s">
        <v>28</v>
      </c>
      <c r="M823" s="26">
        <v>40000</v>
      </c>
      <c r="N823" s="114" t="s">
        <v>1984</v>
      </c>
    </row>
    <row r="824" spans="1:14" x14ac:dyDescent="0.3">
      <c r="A824" s="35" t="s">
        <v>1577</v>
      </c>
      <c r="B824" s="40"/>
      <c r="C824" s="11"/>
      <c r="D824" s="11"/>
      <c r="E824" s="13"/>
      <c r="F824" s="129"/>
      <c r="G824" s="11"/>
      <c r="H824" s="11"/>
      <c r="I824" s="11"/>
      <c r="J824" s="11"/>
      <c r="K824" s="11"/>
      <c r="L824" s="11"/>
      <c r="M824" s="11"/>
      <c r="N824" s="4"/>
    </row>
    <row r="825" spans="1:14" ht="15" thickBot="1" x14ac:dyDescent="0.35">
      <c r="A825" s="429"/>
      <c r="B825" s="252"/>
      <c r="C825" s="13"/>
      <c r="D825" s="13"/>
      <c r="E825" s="13"/>
      <c r="F825" s="131"/>
      <c r="G825" s="13"/>
      <c r="H825" s="13"/>
      <c r="I825" s="13"/>
      <c r="J825" s="13"/>
      <c r="K825" s="13"/>
      <c r="L825" s="13"/>
      <c r="M825" s="13"/>
      <c r="N825" s="8"/>
    </row>
    <row r="826" spans="1:14" ht="18.600000000000001" thickBot="1" x14ac:dyDescent="0.4">
      <c r="A826" s="56" t="s">
        <v>1579</v>
      </c>
      <c r="B826" s="15"/>
      <c r="C826" s="27"/>
      <c r="D826" s="27"/>
      <c r="E826" s="27"/>
      <c r="F826" s="127"/>
      <c r="G826" s="27"/>
      <c r="H826" s="27"/>
      <c r="I826" s="27"/>
      <c r="J826" s="27"/>
      <c r="K826" s="27"/>
      <c r="L826" s="27"/>
      <c r="M826" s="27"/>
      <c r="N826" s="16"/>
    </row>
    <row r="827" spans="1:14" x14ac:dyDescent="0.3">
      <c r="A827" s="428" t="s">
        <v>1595</v>
      </c>
      <c r="B827" s="926" t="s">
        <v>1580</v>
      </c>
      <c r="C827" s="102" t="s">
        <v>2079</v>
      </c>
      <c r="D827" s="61">
        <v>100</v>
      </c>
      <c r="E827" s="61">
        <v>240</v>
      </c>
      <c r="F827" s="61">
        <v>50</v>
      </c>
      <c r="G827" s="61">
        <v>60</v>
      </c>
      <c r="H827" s="61">
        <v>1260</v>
      </c>
      <c r="I827" s="517"/>
      <c r="J827" s="517"/>
      <c r="K827" s="61" t="s">
        <v>1581</v>
      </c>
      <c r="L827" s="61" t="s">
        <v>47</v>
      </c>
      <c r="M827" s="517"/>
      <c r="N827" s="68" t="s">
        <v>1589</v>
      </c>
    </row>
    <row r="828" spans="1:14" x14ac:dyDescent="0.3">
      <c r="A828" s="433" t="s">
        <v>1596</v>
      </c>
      <c r="B828" s="345" t="s">
        <v>1582</v>
      </c>
      <c r="C828" s="96" t="s">
        <v>2079</v>
      </c>
      <c r="D828" s="57">
        <v>100</v>
      </c>
      <c r="E828" s="57">
        <v>240</v>
      </c>
      <c r="F828" s="57">
        <v>50</v>
      </c>
      <c r="G828" s="57">
        <v>60</v>
      </c>
      <c r="H828" s="57">
        <v>1050</v>
      </c>
      <c r="I828" s="153"/>
      <c r="J828" s="153"/>
      <c r="K828" s="57">
        <v>1819</v>
      </c>
      <c r="L828" s="57" t="s">
        <v>47</v>
      </c>
      <c r="M828" s="153"/>
      <c r="N828" s="66" t="s">
        <v>1590</v>
      </c>
    </row>
    <row r="829" spans="1:14" x14ac:dyDescent="0.3">
      <c r="A829" s="434"/>
      <c r="B829" s="345" t="s">
        <v>1583</v>
      </c>
      <c r="C829" s="96" t="s">
        <v>2079</v>
      </c>
      <c r="D829" s="57">
        <v>100</v>
      </c>
      <c r="E829" s="57">
        <v>240</v>
      </c>
      <c r="F829" s="57">
        <v>50</v>
      </c>
      <c r="G829" s="57">
        <v>60</v>
      </c>
      <c r="H829" s="57">
        <v>840</v>
      </c>
      <c r="I829" s="153"/>
      <c r="J829" s="153"/>
      <c r="K829" s="57" t="s">
        <v>1584</v>
      </c>
      <c r="L829" s="57" t="s">
        <v>47</v>
      </c>
      <c r="M829" s="153"/>
      <c r="N829" s="66" t="s">
        <v>1591</v>
      </c>
    </row>
    <row r="830" spans="1:14" x14ac:dyDescent="0.3">
      <c r="A830" s="434"/>
      <c r="B830" s="345" t="s">
        <v>1585</v>
      </c>
      <c r="C830" s="96" t="s">
        <v>2079</v>
      </c>
      <c r="D830" s="57">
        <v>100</v>
      </c>
      <c r="E830" s="57">
        <v>240</v>
      </c>
      <c r="F830" s="57">
        <v>50</v>
      </c>
      <c r="G830" s="57">
        <v>60</v>
      </c>
      <c r="H830" s="57">
        <v>630</v>
      </c>
      <c r="I830" s="153"/>
      <c r="J830" s="153"/>
      <c r="K830" s="57" t="s">
        <v>1586</v>
      </c>
      <c r="L830" s="57" t="s">
        <v>47</v>
      </c>
      <c r="M830" s="153"/>
      <c r="N830" s="66" t="s">
        <v>1592</v>
      </c>
    </row>
    <row r="831" spans="1:14" x14ac:dyDescent="0.3">
      <c r="A831" s="421"/>
      <c r="B831" s="40" t="s">
        <v>1587</v>
      </c>
      <c r="C831" s="96" t="s">
        <v>2079</v>
      </c>
      <c r="D831" s="57">
        <v>100</v>
      </c>
      <c r="E831" s="57">
        <v>240</v>
      </c>
      <c r="F831" s="57">
        <v>50</v>
      </c>
      <c r="G831" s="57">
        <v>60</v>
      </c>
      <c r="H831" s="11">
        <v>420</v>
      </c>
      <c r="I831" s="153"/>
      <c r="J831" s="153"/>
      <c r="K831" s="11">
        <v>1010</v>
      </c>
      <c r="L831" s="57" t="s">
        <v>47</v>
      </c>
      <c r="M831" s="153"/>
      <c r="N831" s="66" t="s">
        <v>1593</v>
      </c>
    </row>
    <row r="832" spans="1:14" ht="15" thickBot="1" x14ac:dyDescent="0.35">
      <c r="A832" s="429"/>
      <c r="B832" s="252" t="s">
        <v>1588</v>
      </c>
      <c r="C832" s="97" t="s">
        <v>2079</v>
      </c>
      <c r="D832" s="64">
        <v>100</v>
      </c>
      <c r="E832" s="64">
        <v>240</v>
      </c>
      <c r="F832" s="64">
        <v>50</v>
      </c>
      <c r="G832" s="64">
        <v>60</v>
      </c>
      <c r="H832" s="13">
        <v>210</v>
      </c>
      <c r="I832" s="154"/>
      <c r="J832" s="154"/>
      <c r="K832" s="13">
        <v>400</v>
      </c>
      <c r="L832" s="13" t="s">
        <v>47</v>
      </c>
      <c r="M832" s="154"/>
      <c r="N832" s="76" t="s">
        <v>1594</v>
      </c>
    </row>
    <row r="833" spans="1:14" ht="18.600000000000001" thickBot="1" x14ac:dyDescent="0.4">
      <c r="A833" s="56" t="s">
        <v>1597</v>
      </c>
      <c r="B833" s="15"/>
      <c r="C833" s="27"/>
      <c r="D833" s="27"/>
      <c r="E833" s="27"/>
      <c r="F833" s="127"/>
      <c r="G833" s="27"/>
      <c r="H833" s="27"/>
      <c r="I833" s="27"/>
      <c r="J833" s="27"/>
      <c r="K833" s="27"/>
      <c r="L833" s="27"/>
      <c r="M833" s="27"/>
      <c r="N833" s="16"/>
    </row>
    <row r="834" spans="1:14" x14ac:dyDescent="0.3">
      <c r="A834" s="428" t="s">
        <v>1612</v>
      </c>
      <c r="B834" s="10" t="s">
        <v>1598</v>
      </c>
      <c r="C834" s="14" t="s">
        <v>2068</v>
      </c>
      <c r="D834" s="14">
        <v>100</v>
      </c>
      <c r="E834" s="26">
        <v>277</v>
      </c>
      <c r="F834" s="130">
        <v>50</v>
      </c>
      <c r="G834" s="14">
        <v>60</v>
      </c>
      <c r="H834" s="14">
        <v>691</v>
      </c>
      <c r="I834" s="14">
        <v>1550</v>
      </c>
      <c r="J834" s="14" t="s">
        <v>1599</v>
      </c>
      <c r="K834" s="14">
        <v>1130</v>
      </c>
      <c r="L834" s="14" t="s">
        <v>47</v>
      </c>
      <c r="M834" s="14">
        <v>58000</v>
      </c>
      <c r="N834" s="6" t="s">
        <v>1985</v>
      </c>
    </row>
    <row r="835" spans="1:14" x14ac:dyDescent="0.3">
      <c r="A835" s="35" t="s">
        <v>1613</v>
      </c>
      <c r="B835" s="40" t="s">
        <v>1600</v>
      </c>
      <c r="C835" s="11" t="s">
        <v>489</v>
      </c>
      <c r="D835" s="11">
        <v>100</v>
      </c>
      <c r="E835" s="13">
        <v>240</v>
      </c>
      <c r="F835" s="129">
        <v>50</v>
      </c>
      <c r="G835" s="11">
        <v>60</v>
      </c>
      <c r="H835" s="11">
        <v>580</v>
      </c>
      <c r="I835" s="11">
        <v>905</v>
      </c>
      <c r="J835" s="153"/>
      <c r="K835" s="11">
        <v>630</v>
      </c>
      <c r="L835" s="14" t="s">
        <v>47</v>
      </c>
      <c r="M835" s="11">
        <v>50000</v>
      </c>
      <c r="N835" s="4" t="s">
        <v>1986</v>
      </c>
    </row>
    <row r="836" spans="1:14" x14ac:dyDescent="0.3">
      <c r="A836" s="421"/>
      <c r="B836" s="40" t="s">
        <v>1606</v>
      </c>
      <c r="C836" s="173" t="s">
        <v>2120</v>
      </c>
      <c r="D836" s="11">
        <v>100</v>
      </c>
      <c r="E836" s="13">
        <v>305</v>
      </c>
      <c r="F836" s="129">
        <v>47</v>
      </c>
      <c r="G836" s="11">
        <v>63</v>
      </c>
      <c r="H836" s="11" t="s">
        <v>1601</v>
      </c>
      <c r="I836" s="153"/>
      <c r="J836" s="153"/>
      <c r="K836" s="11">
        <v>201</v>
      </c>
      <c r="L836" s="153"/>
      <c r="M836" s="11">
        <v>50000</v>
      </c>
      <c r="N836" s="4" t="s">
        <v>1987</v>
      </c>
    </row>
    <row r="837" spans="1:14" x14ac:dyDescent="0.3">
      <c r="A837" s="421"/>
      <c r="B837" s="40" t="s">
        <v>1605</v>
      </c>
      <c r="C837" s="173" t="s">
        <v>2120</v>
      </c>
      <c r="D837" s="11">
        <v>100</v>
      </c>
      <c r="E837" s="13">
        <v>305</v>
      </c>
      <c r="F837" s="129">
        <v>47</v>
      </c>
      <c r="G837" s="11">
        <v>63</v>
      </c>
      <c r="H837" s="11" t="s">
        <v>1608</v>
      </c>
      <c r="I837" s="153"/>
      <c r="J837" s="153"/>
      <c r="K837" s="11">
        <v>255</v>
      </c>
      <c r="L837" s="153"/>
      <c r="M837" s="11">
        <v>50000</v>
      </c>
      <c r="N837" s="4" t="s">
        <v>1988</v>
      </c>
    </row>
    <row r="838" spans="1:14" x14ac:dyDescent="0.3">
      <c r="A838" s="429"/>
      <c r="B838" s="252" t="s">
        <v>1610</v>
      </c>
      <c r="C838" s="11" t="s">
        <v>2079</v>
      </c>
      <c r="D838" s="13">
        <v>100</v>
      </c>
      <c r="E838" s="13">
        <v>240</v>
      </c>
      <c r="F838" s="131">
        <v>50</v>
      </c>
      <c r="G838" s="13">
        <v>60</v>
      </c>
      <c r="H838" s="13">
        <v>500</v>
      </c>
      <c r="I838" s="153"/>
      <c r="J838" s="153"/>
      <c r="K838" s="155">
        <v>1653</v>
      </c>
      <c r="L838" s="13" t="s">
        <v>628</v>
      </c>
      <c r="M838" s="13">
        <v>43000</v>
      </c>
      <c r="N838" s="4" t="s">
        <v>1989</v>
      </c>
    </row>
    <row r="839" spans="1:14" ht="15" thickBot="1" x14ac:dyDescent="0.35">
      <c r="A839" s="429"/>
      <c r="B839" s="252"/>
      <c r="C839" s="13"/>
      <c r="D839" s="13"/>
      <c r="E839" s="13"/>
      <c r="F839" s="131"/>
      <c r="G839" s="13"/>
      <c r="H839" s="13"/>
      <c r="I839" s="13"/>
      <c r="J839" s="13"/>
      <c r="K839" s="13"/>
      <c r="L839" s="13"/>
      <c r="M839" s="13"/>
      <c r="N839" s="8"/>
    </row>
    <row r="840" spans="1:14" ht="18.600000000000001" thickBot="1" x14ac:dyDescent="0.4">
      <c r="A840" s="56" t="s">
        <v>1614</v>
      </c>
      <c r="B840" s="15"/>
      <c r="C840" s="27"/>
      <c r="D840" s="27"/>
      <c r="E840" s="27"/>
      <c r="F840" s="127"/>
      <c r="G840" s="27"/>
      <c r="H840" s="27"/>
      <c r="I840" s="27"/>
      <c r="J840" s="27"/>
      <c r="K840" s="27"/>
      <c r="L840" s="27"/>
      <c r="M840" s="27"/>
      <c r="N840" s="16"/>
    </row>
    <row r="841" spans="1:14" x14ac:dyDescent="0.3">
      <c r="A841" s="435" t="s">
        <v>1623</v>
      </c>
      <c r="B841" s="10" t="s">
        <v>1615</v>
      </c>
      <c r="C841" s="14" t="s">
        <v>489</v>
      </c>
      <c r="D841" s="61">
        <v>90</v>
      </c>
      <c r="E841" s="61">
        <v>305</v>
      </c>
      <c r="F841" s="517"/>
      <c r="G841" s="517"/>
      <c r="H841" s="14">
        <v>590</v>
      </c>
      <c r="I841" s="14">
        <v>1610</v>
      </c>
      <c r="J841" s="14" t="s">
        <v>1616</v>
      </c>
      <c r="K841" s="14">
        <v>900</v>
      </c>
      <c r="L841" s="14" t="s">
        <v>47</v>
      </c>
      <c r="M841" s="14">
        <v>50000</v>
      </c>
      <c r="N841" s="6" t="s">
        <v>1990</v>
      </c>
    </row>
    <row r="842" spans="1:14" x14ac:dyDescent="0.3">
      <c r="A842" s="35" t="s">
        <v>1624</v>
      </c>
      <c r="B842" s="40" t="s">
        <v>1618</v>
      </c>
      <c r="C842" s="11" t="s">
        <v>314</v>
      </c>
      <c r="D842" s="57">
        <v>90</v>
      </c>
      <c r="E842" s="57">
        <v>305</v>
      </c>
      <c r="F842" s="153"/>
      <c r="G842" s="153"/>
      <c r="H842" s="11">
        <v>110</v>
      </c>
      <c r="I842" s="11">
        <v>300</v>
      </c>
      <c r="J842" s="11" t="s">
        <v>1620</v>
      </c>
      <c r="K842" s="11">
        <v>261</v>
      </c>
      <c r="L842" s="11" t="s">
        <v>47</v>
      </c>
      <c r="M842" s="11">
        <v>50000</v>
      </c>
      <c r="N842" s="6" t="s">
        <v>1991</v>
      </c>
    </row>
    <row r="843" spans="1:14" ht="15" thickBot="1" x14ac:dyDescent="0.35">
      <c r="A843" s="429"/>
      <c r="B843" s="252" t="s">
        <v>1619</v>
      </c>
      <c r="C843" s="13" t="s">
        <v>314</v>
      </c>
      <c r="D843" s="64">
        <v>90</v>
      </c>
      <c r="E843" s="64">
        <v>305</v>
      </c>
      <c r="F843" s="154"/>
      <c r="G843" s="154"/>
      <c r="H843" s="13">
        <v>220</v>
      </c>
      <c r="I843" s="13">
        <v>600</v>
      </c>
      <c r="J843" s="13" t="s">
        <v>1620</v>
      </c>
      <c r="K843" s="13">
        <v>485</v>
      </c>
      <c r="L843" s="13" t="s">
        <v>47</v>
      </c>
      <c r="M843" s="13">
        <v>50000</v>
      </c>
      <c r="N843" s="114" t="s">
        <v>1992</v>
      </c>
    </row>
    <row r="844" spans="1:14" ht="18.600000000000001" thickBot="1" x14ac:dyDescent="0.4">
      <c r="A844" s="56" t="s">
        <v>1625</v>
      </c>
      <c r="B844" s="15"/>
      <c r="C844" s="27"/>
      <c r="D844" s="27"/>
      <c r="E844" s="27"/>
      <c r="F844" s="127"/>
      <c r="G844" s="27"/>
      <c r="H844" s="27"/>
      <c r="I844" s="27"/>
      <c r="J844" s="27"/>
      <c r="K844" s="27"/>
      <c r="L844" s="27"/>
      <c r="M844" s="27"/>
      <c r="N844" s="16"/>
    </row>
    <row r="845" spans="1:14" x14ac:dyDescent="0.3">
      <c r="A845" s="426" t="s">
        <v>1630</v>
      </c>
      <c r="B845" s="10" t="s">
        <v>1626</v>
      </c>
      <c r="C845" s="14" t="s">
        <v>2121</v>
      </c>
      <c r="D845" s="14">
        <v>230</v>
      </c>
      <c r="E845" s="517"/>
      <c r="F845" s="130">
        <v>50</v>
      </c>
      <c r="G845" s="14">
        <v>60</v>
      </c>
      <c r="H845" s="14">
        <v>240</v>
      </c>
      <c r="I845" s="14">
        <v>550</v>
      </c>
      <c r="J845" s="14" t="s">
        <v>1627</v>
      </c>
      <c r="K845" s="517"/>
      <c r="L845" s="14" t="s">
        <v>47</v>
      </c>
      <c r="M845" s="14">
        <v>50000</v>
      </c>
      <c r="N845" s="6" t="s">
        <v>1993</v>
      </c>
    </row>
    <row r="846" spans="1:14" x14ac:dyDescent="0.3">
      <c r="A846" s="42" t="s">
        <v>1631</v>
      </c>
      <c r="B846" s="252"/>
      <c r="C846" s="11"/>
      <c r="D846" s="13"/>
      <c r="E846" s="13"/>
      <c r="F846" s="131"/>
      <c r="G846" s="13"/>
      <c r="H846" s="13"/>
      <c r="I846" s="13"/>
      <c r="J846" s="13"/>
      <c r="K846" s="13"/>
      <c r="L846" s="13"/>
      <c r="M846" s="13"/>
      <c r="N846" s="8"/>
    </row>
    <row r="847" spans="1:14" ht="15" thickBot="1" x14ac:dyDescent="0.35">
      <c r="A847" s="429"/>
      <c r="B847" s="252"/>
      <c r="C847" s="13"/>
      <c r="D847" s="13"/>
      <c r="E847" s="13"/>
      <c r="F847" s="131"/>
      <c r="G847" s="13"/>
      <c r="H847" s="13"/>
      <c r="I847" s="13"/>
      <c r="J847" s="13"/>
      <c r="K847" s="13"/>
      <c r="L847" s="13"/>
      <c r="M847" s="13"/>
      <c r="N847" s="8"/>
    </row>
    <row r="848" spans="1:14" ht="18.600000000000001" thickBot="1" x14ac:dyDescent="0.4">
      <c r="A848" s="56" t="s">
        <v>1632</v>
      </c>
      <c r="B848" s="15"/>
      <c r="C848" s="27"/>
      <c r="D848" s="27"/>
      <c r="E848" s="27"/>
      <c r="F848" s="127"/>
      <c r="G848" s="27"/>
      <c r="H848" s="27"/>
      <c r="I848" s="27"/>
      <c r="J848" s="27"/>
      <c r="K848" s="27"/>
      <c r="L848" s="27"/>
      <c r="M848" s="27"/>
      <c r="N848" s="16"/>
    </row>
    <row r="849" spans="1:14" x14ac:dyDescent="0.3">
      <c r="A849" s="428" t="s">
        <v>1645</v>
      </c>
      <c r="B849" s="10" t="s">
        <v>1633</v>
      </c>
      <c r="C849" s="14" t="s">
        <v>2068</v>
      </c>
      <c r="D849" s="61">
        <v>100</v>
      </c>
      <c r="E849" s="61">
        <v>480</v>
      </c>
      <c r="F849" s="517"/>
      <c r="G849" s="517"/>
      <c r="H849" s="14">
        <v>680</v>
      </c>
      <c r="I849" s="14">
        <v>1700</v>
      </c>
      <c r="J849" s="14" t="s">
        <v>1538</v>
      </c>
      <c r="K849" s="517"/>
      <c r="L849" s="14" t="s">
        <v>22</v>
      </c>
      <c r="M849" s="14">
        <v>50000</v>
      </c>
      <c r="N849" s="6" t="s">
        <v>1994</v>
      </c>
    </row>
    <row r="850" spans="1:14" x14ac:dyDescent="0.3">
      <c r="A850" s="35" t="s">
        <v>1646</v>
      </c>
      <c r="B850" s="40" t="s">
        <v>1634</v>
      </c>
      <c r="C850" s="11" t="s">
        <v>2068</v>
      </c>
      <c r="D850" s="57">
        <v>100</v>
      </c>
      <c r="E850" s="57">
        <v>480</v>
      </c>
      <c r="F850" s="153"/>
      <c r="G850" s="153"/>
      <c r="H850" s="11">
        <v>560</v>
      </c>
      <c r="I850" s="11">
        <v>1400</v>
      </c>
      <c r="J850" s="11" t="s">
        <v>1538</v>
      </c>
      <c r="K850" s="153"/>
      <c r="L850" s="14" t="s">
        <v>22</v>
      </c>
      <c r="M850" s="11">
        <v>50000</v>
      </c>
      <c r="N850" s="6" t="s">
        <v>1995</v>
      </c>
    </row>
    <row r="851" spans="1:14" x14ac:dyDescent="0.3">
      <c r="A851" s="421"/>
      <c r="B851" s="40" t="s">
        <v>1635</v>
      </c>
      <c r="C851" s="11" t="s">
        <v>2070</v>
      </c>
      <c r="D851" s="57">
        <v>100</v>
      </c>
      <c r="E851" s="57">
        <v>480</v>
      </c>
      <c r="F851" s="153"/>
      <c r="G851" s="153"/>
      <c r="H851" s="11">
        <v>340</v>
      </c>
      <c r="I851" s="11">
        <v>850</v>
      </c>
      <c r="J851" s="11" t="s">
        <v>1538</v>
      </c>
      <c r="K851" s="153"/>
      <c r="L851" s="14" t="s">
        <v>22</v>
      </c>
      <c r="M851" s="11">
        <v>50000</v>
      </c>
      <c r="N851" s="6" t="s">
        <v>1996</v>
      </c>
    </row>
    <row r="852" spans="1:14" x14ac:dyDescent="0.3">
      <c r="A852" s="421"/>
      <c r="B852" s="40" t="s">
        <v>1636</v>
      </c>
      <c r="C852" s="11" t="s">
        <v>2070</v>
      </c>
      <c r="D852" s="57">
        <v>100</v>
      </c>
      <c r="E852" s="57">
        <v>480</v>
      </c>
      <c r="F852" s="153"/>
      <c r="G852" s="153"/>
      <c r="H852" s="11">
        <v>340</v>
      </c>
      <c r="I852" s="11">
        <v>850</v>
      </c>
      <c r="J852" s="11" t="s">
        <v>1538</v>
      </c>
      <c r="K852" s="153"/>
      <c r="L852" s="14" t="s">
        <v>22</v>
      </c>
      <c r="M852" s="11">
        <v>50000</v>
      </c>
      <c r="N852" s="6" t="s">
        <v>1995</v>
      </c>
    </row>
    <row r="853" spans="1:14" x14ac:dyDescent="0.3">
      <c r="A853" s="421"/>
      <c r="B853" s="40" t="s">
        <v>1639</v>
      </c>
      <c r="C853" s="11" t="s">
        <v>2072</v>
      </c>
      <c r="D853" s="57">
        <v>100</v>
      </c>
      <c r="E853" s="57">
        <v>480</v>
      </c>
      <c r="F853" s="153"/>
      <c r="G853" s="153"/>
      <c r="H853" s="11">
        <v>170</v>
      </c>
      <c r="I853" s="11">
        <v>425</v>
      </c>
      <c r="J853" s="11" t="s">
        <v>1538</v>
      </c>
      <c r="K853" s="153"/>
      <c r="L853" s="11" t="s">
        <v>22</v>
      </c>
      <c r="M853" s="11">
        <v>50000</v>
      </c>
      <c r="N853" s="4" t="s">
        <v>1997</v>
      </c>
    </row>
    <row r="854" spans="1:14" x14ac:dyDescent="0.3">
      <c r="A854" s="421"/>
      <c r="B854" s="40" t="s">
        <v>1641</v>
      </c>
      <c r="C854" s="11" t="s">
        <v>82</v>
      </c>
      <c r="D854" s="57">
        <v>100</v>
      </c>
      <c r="E854" s="57">
        <v>480</v>
      </c>
      <c r="F854" s="153"/>
      <c r="G854" s="153"/>
      <c r="H854" s="11">
        <v>85</v>
      </c>
      <c r="I854" s="11">
        <v>212</v>
      </c>
      <c r="J854" s="11" t="s">
        <v>1538</v>
      </c>
      <c r="K854" s="153"/>
      <c r="L854" s="11" t="s">
        <v>22</v>
      </c>
      <c r="M854" s="11">
        <v>50000</v>
      </c>
      <c r="N854" s="4" t="s">
        <v>1997</v>
      </c>
    </row>
    <row r="855" spans="1:14" x14ac:dyDescent="0.3">
      <c r="A855" s="421"/>
      <c r="B855" s="40" t="s">
        <v>1642</v>
      </c>
      <c r="C855" s="11" t="s">
        <v>2068</v>
      </c>
      <c r="D855" s="57">
        <v>100</v>
      </c>
      <c r="E855" s="57">
        <v>480</v>
      </c>
      <c r="F855" s="153"/>
      <c r="G855" s="153"/>
      <c r="H855" s="11">
        <v>620</v>
      </c>
      <c r="I855" s="11">
        <v>1550</v>
      </c>
      <c r="J855" s="11" t="s">
        <v>1538</v>
      </c>
      <c r="K855" s="153"/>
      <c r="L855" s="11" t="s">
        <v>47</v>
      </c>
      <c r="M855" s="11">
        <v>36000</v>
      </c>
      <c r="N855" s="4" t="s">
        <v>1998</v>
      </c>
    </row>
    <row r="856" spans="1:14" x14ac:dyDescent="0.3">
      <c r="A856" s="421"/>
      <c r="B856" s="40" t="s">
        <v>1643</v>
      </c>
      <c r="C856" s="11" t="s">
        <v>2070</v>
      </c>
      <c r="D856" s="57">
        <v>100</v>
      </c>
      <c r="E856" s="57">
        <v>480</v>
      </c>
      <c r="F856" s="153"/>
      <c r="G856" s="153"/>
      <c r="H856" s="11">
        <v>310</v>
      </c>
      <c r="I856" s="11">
        <v>775</v>
      </c>
      <c r="J856" s="11" t="s">
        <v>1538</v>
      </c>
      <c r="K856" s="153"/>
      <c r="L856" s="11" t="s">
        <v>47</v>
      </c>
      <c r="M856" s="11">
        <v>36000</v>
      </c>
      <c r="N856" s="4" t="s">
        <v>1999</v>
      </c>
    </row>
    <row r="857" spans="1:14" ht="15" thickBot="1" x14ac:dyDescent="0.35">
      <c r="A857" s="429"/>
      <c r="B857" s="252" t="s">
        <v>1644</v>
      </c>
      <c r="C857" s="13" t="s">
        <v>2070</v>
      </c>
      <c r="D857" s="64">
        <v>100</v>
      </c>
      <c r="E857" s="64">
        <v>480</v>
      </c>
      <c r="F857" s="154"/>
      <c r="G857" s="154"/>
      <c r="H857" s="13">
        <v>310</v>
      </c>
      <c r="I857" s="13">
        <v>775</v>
      </c>
      <c r="J857" s="13" t="s">
        <v>1538</v>
      </c>
      <c r="K857" s="154"/>
      <c r="L857" s="13" t="s">
        <v>47</v>
      </c>
      <c r="M857" s="13">
        <v>36000</v>
      </c>
      <c r="N857" s="114" t="s">
        <v>2000</v>
      </c>
    </row>
    <row r="858" spans="1:14" ht="18.600000000000001" thickBot="1" x14ac:dyDescent="0.4">
      <c r="A858" s="56" t="s">
        <v>2139</v>
      </c>
      <c r="B858" s="15"/>
      <c r="C858" s="27"/>
      <c r="D858" s="394"/>
      <c r="E858" s="394"/>
      <c r="F858" s="127"/>
      <c r="G858" s="27"/>
      <c r="H858" s="27"/>
      <c r="I858" s="27"/>
      <c r="J858" s="27"/>
      <c r="K858" s="27"/>
      <c r="L858" s="27"/>
      <c r="M858" s="27"/>
      <c r="N858" s="16"/>
    </row>
    <row r="859" spans="1:14" x14ac:dyDescent="0.3">
      <c r="A859" s="428" t="s">
        <v>2161</v>
      </c>
      <c r="B859" s="10" t="s">
        <v>2140</v>
      </c>
      <c r="C859" s="14" t="s">
        <v>424</v>
      </c>
      <c r="D859" s="14">
        <v>54</v>
      </c>
      <c r="E859" s="517"/>
      <c r="F859" s="517"/>
      <c r="G859" s="517"/>
      <c r="H859" s="14">
        <v>320</v>
      </c>
      <c r="I859" s="14">
        <v>800</v>
      </c>
      <c r="J859" s="517"/>
      <c r="K859" s="517"/>
      <c r="L859" s="14" t="s">
        <v>47</v>
      </c>
      <c r="M859" s="517"/>
      <c r="N859" s="6" t="s">
        <v>2141</v>
      </c>
    </row>
    <row r="860" spans="1:14" x14ac:dyDescent="0.3">
      <c r="A860" s="35" t="s">
        <v>2162</v>
      </c>
      <c r="B860" s="40" t="s">
        <v>2142</v>
      </c>
      <c r="C860" s="11" t="s">
        <v>2148</v>
      </c>
      <c r="D860" s="11">
        <v>60</v>
      </c>
      <c r="E860" s="153"/>
      <c r="F860" s="153"/>
      <c r="G860" s="153"/>
      <c r="H860" s="11">
        <v>43</v>
      </c>
      <c r="I860" s="11">
        <v>100</v>
      </c>
      <c r="J860" s="153"/>
      <c r="K860" s="153"/>
      <c r="L860" s="14" t="s">
        <v>47</v>
      </c>
      <c r="M860" s="153"/>
      <c r="N860" s="4" t="s">
        <v>2145</v>
      </c>
    </row>
    <row r="861" spans="1:14" x14ac:dyDescent="0.3">
      <c r="A861" s="421"/>
      <c r="B861" s="40" t="s">
        <v>2143</v>
      </c>
      <c r="C861" s="11" t="s">
        <v>2148</v>
      </c>
      <c r="D861" s="11">
        <v>80</v>
      </c>
      <c r="E861" s="153"/>
      <c r="F861" s="153"/>
      <c r="G861" s="153"/>
      <c r="H861" s="11">
        <v>56</v>
      </c>
      <c r="I861" s="11">
        <v>135</v>
      </c>
      <c r="J861" s="153"/>
      <c r="K861" s="153"/>
      <c r="L861" s="14" t="s">
        <v>47</v>
      </c>
      <c r="M861" s="153"/>
      <c r="N861" s="4" t="s">
        <v>2146</v>
      </c>
    </row>
    <row r="862" spans="1:14" x14ac:dyDescent="0.3">
      <c r="A862" s="421"/>
      <c r="B862" s="40" t="s">
        <v>2144</v>
      </c>
      <c r="C862" s="11" t="s">
        <v>2148</v>
      </c>
      <c r="D862" s="11">
        <v>90</v>
      </c>
      <c r="E862" s="153"/>
      <c r="F862" s="153"/>
      <c r="G862" s="153"/>
      <c r="H862" s="11">
        <v>63</v>
      </c>
      <c r="I862" s="11">
        <v>150</v>
      </c>
      <c r="J862" s="153"/>
      <c r="K862" s="153"/>
      <c r="L862" s="14" t="s">
        <v>47</v>
      </c>
      <c r="M862" s="153"/>
      <c r="N862" s="4" t="s">
        <v>2147</v>
      </c>
    </row>
    <row r="863" spans="1:14" x14ac:dyDescent="0.3">
      <c r="A863" s="421"/>
      <c r="B863" s="40" t="s">
        <v>2149</v>
      </c>
      <c r="C863" s="11" t="s">
        <v>2148</v>
      </c>
      <c r="D863" s="11">
        <v>54</v>
      </c>
      <c r="E863" s="153"/>
      <c r="F863" s="153"/>
      <c r="G863" s="153"/>
      <c r="H863" s="11">
        <v>320</v>
      </c>
      <c r="I863" s="11">
        <v>800</v>
      </c>
      <c r="J863" s="153"/>
      <c r="K863" s="153"/>
      <c r="L863" s="14" t="s">
        <v>47</v>
      </c>
      <c r="M863" s="153"/>
      <c r="N863" s="4" t="s">
        <v>2150</v>
      </c>
    </row>
    <row r="864" spans="1:14" x14ac:dyDescent="0.3">
      <c r="A864" s="421"/>
      <c r="B864" s="40" t="s">
        <v>2151</v>
      </c>
      <c r="C864" s="11" t="s">
        <v>2152</v>
      </c>
      <c r="D864" s="11">
        <v>48</v>
      </c>
      <c r="E864" s="153"/>
      <c r="F864" s="153"/>
      <c r="G864" s="153"/>
      <c r="H864" s="11">
        <v>156</v>
      </c>
      <c r="I864" s="11">
        <v>370</v>
      </c>
      <c r="J864" s="153"/>
      <c r="K864" s="11">
        <v>56</v>
      </c>
      <c r="L864" s="11" t="s">
        <v>47</v>
      </c>
      <c r="M864" s="153"/>
      <c r="N864" s="4" t="s">
        <v>2153</v>
      </c>
    </row>
    <row r="865" spans="1:14" x14ac:dyDescent="0.3">
      <c r="A865" s="421"/>
      <c r="B865" s="40" t="s">
        <v>2154</v>
      </c>
      <c r="C865" s="11" t="s">
        <v>2156</v>
      </c>
      <c r="D865" s="11">
        <v>28</v>
      </c>
      <c r="E865" s="153"/>
      <c r="F865" s="153"/>
      <c r="G865" s="153"/>
      <c r="H865" s="11">
        <v>10</v>
      </c>
      <c r="I865" s="11">
        <v>25</v>
      </c>
      <c r="J865" s="11">
        <v>2.6</v>
      </c>
      <c r="K865" s="153"/>
      <c r="L865" s="11" t="s">
        <v>47</v>
      </c>
      <c r="M865" s="153"/>
      <c r="N865" s="4" t="s">
        <v>2157</v>
      </c>
    </row>
    <row r="866" spans="1:14" x14ac:dyDescent="0.3">
      <c r="A866" s="421"/>
      <c r="B866" s="40" t="s">
        <v>2155</v>
      </c>
      <c r="C866" s="11" t="s">
        <v>2156</v>
      </c>
      <c r="D866" s="11">
        <v>27</v>
      </c>
      <c r="E866" s="153"/>
      <c r="F866" s="153"/>
      <c r="G866" s="153"/>
      <c r="H866" s="11">
        <v>18</v>
      </c>
      <c r="I866" s="11">
        <v>46</v>
      </c>
      <c r="J866" s="11">
        <v>2.6</v>
      </c>
      <c r="K866" s="153"/>
      <c r="L866" s="11" t="s">
        <v>47</v>
      </c>
      <c r="M866" s="153"/>
      <c r="N866" s="4" t="s">
        <v>2158</v>
      </c>
    </row>
    <row r="867" spans="1:14" ht="15" thickBot="1" x14ac:dyDescent="0.35">
      <c r="A867" s="429"/>
      <c r="B867" s="252" t="s">
        <v>2159</v>
      </c>
      <c r="C867" s="13" t="s">
        <v>2152</v>
      </c>
      <c r="D867" s="13">
        <v>52</v>
      </c>
      <c r="E867" s="154"/>
      <c r="F867" s="154"/>
      <c r="G867" s="154"/>
      <c r="H867" s="13">
        <v>65</v>
      </c>
      <c r="I867" s="13">
        <v>180</v>
      </c>
      <c r="J867" s="154"/>
      <c r="K867" s="154"/>
      <c r="L867" s="13" t="s">
        <v>47</v>
      </c>
      <c r="M867" s="154"/>
      <c r="N867" s="8" t="s">
        <v>2160</v>
      </c>
    </row>
    <row r="868" spans="1:14" ht="18.600000000000001" thickBot="1" x14ac:dyDescent="0.4">
      <c r="A868" s="56" t="s">
        <v>2163</v>
      </c>
      <c r="B868" s="15"/>
      <c r="C868" s="27"/>
      <c r="D868" s="27"/>
      <c r="E868" s="27"/>
      <c r="F868" s="127"/>
      <c r="G868" s="27"/>
      <c r="H868" s="27"/>
      <c r="I868" s="27"/>
      <c r="J868" s="27"/>
      <c r="K868" s="27"/>
      <c r="L868" s="27"/>
      <c r="M868" s="27"/>
      <c r="N868" s="16"/>
    </row>
    <row r="869" spans="1:14" x14ac:dyDescent="0.3">
      <c r="A869" s="428" t="s">
        <v>2164</v>
      </c>
      <c r="B869" s="10" t="s">
        <v>2166</v>
      </c>
      <c r="C869" s="14" t="s">
        <v>2165</v>
      </c>
      <c r="D869" s="14">
        <v>100</v>
      </c>
      <c r="E869" s="61">
        <v>277</v>
      </c>
      <c r="F869" s="130">
        <v>50</v>
      </c>
      <c r="G869" s="14">
        <v>60</v>
      </c>
      <c r="H869" s="14">
        <v>440</v>
      </c>
      <c r="I869" s="14">
        <v>1144</v>
      </c>
      <c r="J869" s="14">
        <v>2.6</v>
      </c>
      <c r="K869" s="517"/>
      <c r="L869" s="14" t="s">
        <v>47</v>
      </c>
      <c r="M869" s="14">
        <v>55000</v>
      </c>
      <c r="N869" s="6" t="s">
        <v>2177</v>
      </c>
    </row>
    <row r="870" spans="1:14" x14ac:dyDescent="0.3">
      <c r="A870" s="35" t="s">
        <v>2196</v>
      </c>
      <c r="B870" s="10" t="s">
        <v>2167</v>
      </c>
      <c r="C870" s="11" t="s">
        <v>2168</v>
      </c>
      <c r="D870" s="14">
        <v>100</v>
      </c>
      <c r="E870" s="57">
        <v>277</v>
      </c>
      <c r="F870" s="130">
        <v>50</v>
      </c>
      <c r="G870" s="14">
        <v>60</v>
      </c>
      <c r="H870" s="11">
        <v>440</v>
      </c>
      <c r="I870" s="11">
        <v>1142</v>
      </c>
      <c r="J870" s="11">
        <v>2.6</v>
      </c>
      <c r="K870" s="153"/>
      <c r="L870" s="14" t="s">
        <v>47</v>
      </c>
      <c r="M870" s="11">
        <v>55000</v>
      </c>
      <c r="N870" s="6" t="s">
        <v>2177</v>
      </c>
    </row>
    <row r="871" spans="1:14" x14ac:dyDescent="0.3">
      <c r="A871" s="421"/>
      <c r="B871" s="40" t="s">
        <v>2169</v>
      </c>
      <c r="C871" s="11" t="s">
        <v>2168</v>
      </c>
      <c r="D871" s="14">
        <v>100</v>
      </c>
      <c r="E871" s="57">
        <v>277</v>
      </c>
      <c r="F871" s="130">
        <v>50</v>
      </c>
      <c r="G871" s="14">
        <v>60</v>
      </c>
      <c r="H871" s="11">
        <v>330</v>
      </c>
      <c r="I871" s="11">
        <v>858</v>
      </c>
      <c r="J871" s="11">
        <v>2.6</v>
      </c>
      <c r="K871" s="153"/>
      <c r="L871" s="14" t="s">
        <v>47</v>
      </c>
      <c r="M871" s="11">
        <v>55000</v>
      </c>
      <c r="N871" s="6" t="s">
        <v>2177</v>
      </c>
    </row>
    <row r="872" spans="1:14" x14ac:dyDescent="0.3">
      <c r="A872" s="421"/>
      <c r="B872" s="40" t="s">
        <v>2170</v>
      </c>
      <c r="C872" s="11" t="s">
        <v>2171</v>
      </c>
      <c r="D872" s="14">
        <v>100</v>
      </c>
      <c r="E872" s="57">
        <v>277</v>
      </c>
      <c r="F872" s="130">
        <v>50</v>
      </c>
      <c r="G872" s="14">
        <v>60</v>
      </c>
      <c r="H872" s="11">
        <v>330</v>
      </c>
      <c r="I872" s="11">
        <v>858</v>
      </c>
      <c r="J872" s="11">
        <v>2.6</v>
      </c>
      <c r="K872" s="153"/>
      <c r="L872" s="14" t="s">
        <v>47</v>
      </c>
      <c r="M872" s="11">
        <v>55000</v>
      </c>
      <c r="N872" s="6" t="s">
        <v>2177</v>
      </c>
    </row>
    <row r="873" spans="1:14" x14ac:dyDescent="0.3">
      <c r="A873" s="421"/>
      <c r="B873" s="40" t="s">
        <v>2172</v>
      </c>
      <c r="C873" s="11" t="s">
        <v>2171</v>
      </c>
      <c r="D873" s="14">
        <v>100</v>
      </c>
      <c r="E873" s="57">
        <v>277</v>
      </c>
      <c r="F873" s="130">
        <v>50</v>
      </c>
      <c r="G873" s="14">
        <v>60</v>
      </c>
      <c r="H873" s="11">
        <v>670</v>
      </c>
      <c r="I873" s="11">
        <v>1742</v>
      </c>
      <c r="J873" s="11">
        <v>2.6</v>
      </c>
      <c r="K873" s="153"/>
      <c r="L873" s="14" t="s">
        <v>47</v>
      </c>
      <c r="M873" s="11">
        <v>55000</v>
      </c>
      <c r="N873" s="6" t="s">
        <v>2177</v>
      </c>
    </row>
    <row r="874" spans="1:14" x14ac:dyDescent="0.3">
      <c r="A874" s="421"/>
      <c r="B874" s="40" t="s">
        <v>2173</v>
      </c>
      <c r="C874" s="11" t="s">
        <v>923</v>
      </c>
      <c r="D874" s="14">
        <v>100</v>
      </c>
      <c r="E874" s="13">
        <v>480</v>
      </c>
      <c r="F874" s="130">
        <v>50</v>
      </c>
      <c r="G874" s="14">
        <v>60</v>
      </c>
      <c r="H874" s="11">
        <v>670</v>
      </c>
      <c r="I874" s="11">
        <v>1675</v>
      </c>
      <c r="J874" s="11">
        <v>2.5</v>
      </c>
      <c r="K874" s="153"/>
      <c r="L874" s="14" t="s">
        <v>47</v>
      </c>
      <c r="M874" s="11">
        <v>55000</v>
      </c>
      <c r="N874" s="6" t="s">
        <v>2177</v>
      </c>
    </row>
    <row r="875" spans="1:14" x14ac:dyDescent="0.3">
      <c r="A875" s="429"/>
      <c r="B875" s="252" t="s">
        <v>2174</v>
      </c>
      <c r="C875" s="11" t="s">
        <v>923</v>
      </c>
      <c r="D875" s="14">
        <v>100</v>
      </c>
      <c r="E875" s="13">
        <v>480</v>
      </c>
      <c r="F875" s="130">
        <v>50</v>
      </c>
      <c r="G875" s="14">
        <v>60</v>
      </c>
      <c r="H875" s="13">
        <v>670</v>
      </c>
      <c r="I875" s="13">
        <v>1742</v>
      </c>
      <c r="J875" s="13">
        <v>2.6</v>
      </c>
      <c r="K875" s="153"/>
      <c r="L875" s="14" t="s">
        <v>47</v>
      </c>
      <c r="M875" s="11">
        <v>55000</v>
      </c>
      <c r="N875" s="6" t="s">
        <v>2177</v>
      </c>
    </row>
    <row r="876" spans="1:14" x14ac:dyDescent="0.3">
      <c r="A876" s="421"/>
      <c r="B876" s="252" t="s">
        <v>2175</v>
      </c>
      <c r="C876" s="11" t="s">
        <v>2176</v>
      </c>
      <c r="D876" s="14">
        <v>100</v>
      </c>
      <c r="E876" s="13">
        <v>480</v>
      </c>
      <c r="F876" s="130">
        <v>50</v>
      </c>
      <c r="G876" s="14">
        <v>60</v>
      </c>
      <c r="H876" s="11">
        <v>1000</v>
      </c>
      <c r="I876" s="11">
        <v>2600</v>
      </c>
      <c r="J876" s="11">
        <v>2.6</v>
      </c>
      <c r="K876" s="153"/>
      <c r="L876" s="14" t="s">
        <v>47</v>
      </c>
      <c r="M876" s="11">
        <v>55000</v>
      </c>
      <c r="N876" s="6" t="s">
        <v>2177</v>
      </c>
    </row>
    <row r="877" spans="1:14" x14ac:dyDescent="0.3">
      <c r="A877" s="421"/>
      <c r="B877" s="40" t="s">
        <v>2178</v>
      </c>
      <c r="C877" s="11" t="s">
        <v>2179</v>
      </c>
      <c r="D877" s="14">
        <v>100</v>
      </c>
      <c r="E877" s="13">
        <v>480</v>
      </c>
      <c r="F877" s="130">
        <v>50</v>
      </c>
      <c r="G877" s="14">
        <v>60</v>
      </c>
      <c r="H877" s="11">
        <v>1000</v>
      </c>
      <c r="I877" s="11">
        <v>2500</v>
      </c>
      <c r="J877" s="11">
        <v>2.5</v>
      </c>
      <c r="K877" s="153"/>
      <c r="L877" s="14" t="s">
        <v>47</v>
      </c>
      <c r="M877" s="11">
        <v>55000</v>
      </c>
      <c r="N877" s="6" t="s">
        <v>2177</v>
      </c>
    </row>
    <row r="878" spans="1:14" x14ac:dyDescent="0.3">
      <c r="A878" s="421"/>
      <c r="B878" s="40" t="s">
        <v>2180</v>
      </c>
      <c r="C878" s="11" t="s">
        <v>2181</v>
      </c>
      <c r="D878" s="14">
        <v>100</v>
      </c>
      <c r="E878" s="13">
        <v>277</v>
      </c>
      <c r="F878" s="153"/>
      <c r="G878" s="153"/>
      <c r="H878" s="11">
        <v>240</v>
      </c>
      <c r="I878" s="11">
        <v>624</v>
      </c>
      <c r="J878" s="11">
        <v>2.6</v>
      </c>
      <c r="K878" s="153"/>
      <c r="L878" s="14" t="s">
        <v>47</v>
      </c>
      <c r="M878" s="11">
        <v>55000</v>
      </c>
      <c r="N878" s="6" t="s">
        <v>2177</v>
      </c>
    </row>
    <row r="879" spans="1:14" x14ac:dyDescent="0.3">
      <c r="A879" s="421"/>
      <c r="B879" s="40" t="s">
        <v>2182</v>
      </c>
      <c r="C879" s="11" t="s">
        <v>2107</v>
      </c>
      <c r="D879" s="14">
        <v>100</v>
      </c>
      <c r="E879" s="13">
        <v>277</v>
      </c>
      <c r="F879" s="153"/>
      <c r="G879" s="153"/>
      <c r="H879" s="11">
        <v>320</v>
      </c>
      <c r="I879" s="11">
        <v>832</v>
      </c>
      <c r="J879" s="11">
        <v>2.6</v>
      </c>
      <c r="K879" s="153"/>
      <c r="L879" s="14" t="s">
        <v>47</v>
      </c>
      <c r="M879" s="11">
        <v>55000</v>
      </c>
      <c r="N879" s="6" t="s">
        <v>2177</v>
      </c>
    </row>
    <row r="880" spans="1:14" x14ac:dyDescent="0.3">
      <c r="A880" s="421"/>
      <c r="B880" s="40" t="s">
        <v>2183</v>
      </c>
      <c r="C880" s="11" t="s">
        <v>2184</v>
      </c>
      <c r="D880" s="14">
        <v>100</v>
      </c>
      <c r="E880" s="13">
        <v>277</v>
      </c>
      <c r="F880" s="153"/>
      <c r="G880" s="153"/>
      <c r="H880" s="11">
        <v>480</v>
      </c>
      <c r="I880" s="11">
        <v>1248</v>
      </c>
      <c r="J880" s="11">
        <v>2.6</v>
      </c>
      <c r="K880" s="153"/>
      <c r="L880" s="14" t="s">
        <v>47</v>
      </c>
      <c r="M880" s="11">
        <v>55000</v>
      </c>
      <c r="N880" s="6" t="s">
        <v>2177</v>
      </c>
    </row>
    <row r="881" spans="1:14" x14ac:dyDescent="0.3">
      <c r="A881" s="421"/>
      <c r="B881" s="40" t="s">
        <v>2185</v>
      </c>
      <c r="C881" s="11" t="s">
        <v>2106</v>
      </c>
      <c r="D881" s="14">
        <v>100</v>
      </c>
      <c r="E881" s="13">
        <v>347</v>
      </c>
      <c r="F881" s="153"/>
      <c r="G881" s="153"/>
      <c r="H881" s="11">
        <v>660</v>
      </c>
      <c r="I881" s="11">
        <v>1716</v>
      </c>
      <c r="J881" s="11">
        <v>2.6</v>
      </c>
      <c r="K881" s="153"/>
      <c r="L881" s="14" t="s">
        <v>47</v>
      </c>
      <c r="M881" s="11">
        <v>55000</v>
      </c>
      <c r="N881" s="6" t="s">
        <v>2177</v>
      </c>
    </row>
    <row r="882" spans="1:14" x14ac:dyDescent="0.3">
      <c r="A882" s="421"/>
      <c r="B882" s="40" t="s">
        <v>2186</v>
      </c>
      <c r="C882" s="11" t="s">
        <v>424</v>
      </c>
      <c r="D882" s="14">
        <v>100</v>
      </c>
      <c r="E882" s="13">
        <v>480</v>
      </c>
      <c r="F882" s="153"/>
      <c r="G882" s="153"/>
      <c r="H882" s="11">
        <v>530</v>
      </c>
      <c r="I882" s="11">
        <v>1382</v>
      </c>
      <c r="J882" s="11">
        <v>2.6</v>
      </c>
      <c r="K882" s="153"/>
      <c r="L882" s="14" t="s">
        <v>47</v>
      </c>
      <c r="M882" s="11">
        <v>55000</v>
      </c>
      <c r="N882" s="6" t="s">
        <v>2190</v>
      </c>
    </row>
    <row r="883" spans="1:14" x14ac:dyDescent="0.3">
      <c r="A883" s="421"/>
      <c r="B883" s="40" t="s">
        <v>2187</v>
      </c>
      <c r="C883" s="11" t="s">
        <v>424</v>
      </c>
      <c r="D883" s="14">
        <v>100</v>
      </c>
      <c r="E883" s="13">
        <v>480</v>
      </c>
      <c r="F883" s="153"/>
      <c r="G883" s="153"/>
      <c r="H883" s="11">
        <v>330</v>
      </c>
      <c r="I883" s="11">
        <v>900</v>
      </c>
      <c r="J883" s="11">
        <v>2.5</v>
      </c>
      <c r="K883" s="153"/>
      <c r="L883" s="14" t="s">
        <v>47</v>
      </c>
      <c r="M883" s="11">
        <v>55000</v>
      </c>
      <c r="N883" s="6" t="s">
        <v>2190</v>
      </c>
    </row>
    <row r="884" spans="1:14" x14ac:dyDescent="0.3">
      <c r="A884" s="421"/>
      <c r="B884" s="40" t="s">
        <v>2188</v>
      </c>
      <c r="C884" s="11" t="s">
        <v>82</v>
      </c>
      <c r="D884" s="11">
        <v>100</v>
      </c>
      <c r="E884" s="13">
        <v>277</v>
      </c>
      <c r="F884" s="153"/>
      <c r="G884" s="153"/>
      <c r="H884" s="11">
        <v>50</v>
      </c>
      <c r="I884" s="11">
        <v>125</v>
      </c>
      <c r="J884" s="11">
        <v>2.5</v>
      </c>
      <c r="K884" s="153"/>
      <c r="L884" s="14" t="s">
        <v>47</v>
      </c>
      <c r="M884" s="11">
        <v>55000</v>
      </c>
      <c r="N884" s="6" t="s">
        <v>2190</v>
      </c>
    </row>
    <row r="885" spans="1:14" x14ac:dyDescent="0.3">
      <c r="A885" s="421"/>
      <c r="B885" s="40" t="s">
        <v>2189</v>
      </c>
      <c r="C885" s="11" t="s">
        <v>82</v>
      </c>
      <c r="D885" s="11">
        <v>100</v>
      </c>
      <c r="E885" s="13">
        <v>277</v>
      </c>
      <c r="F885" s="153"/>
      <c r="G885" s="153"/>
      <c r="H885" s="11">
        <v>85</v>
      </c>
      <c r="I885" s="11">
        <v>213</v>
      </c>
      <c r="J885" s="11">
        <v>2.5</v>
      </c>
      <c r="K885" s="153"/>
      <c r="L885" s="14" t="s">
        <v>47</v>
      </c>
      <c r="M885" s="11">
        <v>55000</v>
      </c>
      <c r="N885" s="6" t="s">
        <v>2190</v>
      </c>
    </row>
    <row r="886" spans="1:14" x14ac:dyDescent="0.3">
      <c r="A886" s="421"/>
      <c r="B886" s="40" t="s">
        <v>2191</v>
      </c>
      <c r="C886" s="11" t="s">
        <v>82</v>
      </c>
      <c r="D886" s="11">
        <v>100</v>
      </c>
      <c r="E886" s="13">
        <v>277</v>
      </c>
      <c r="F886" s="153"/>
      <c r="G886" s="153"/>
      <c r="H886" s="11">
        <v>130</v>
      </c>
      <c r="I886" s="11">
        <v>325</v>
      </c>
      <c r="J886" s="11">
        <v>2.5</v>
      </c>
      <c r="K886" s="153"/>
      <c r="L886" s="14" t="s">
        <v>47</v>
      </c>
      <c r="M886" s="11">
        <v>55000</v>
      </c>
      <c r="N886" s="6" t="s">
        <v>2190</v>
      </c>
    </row>
    <row r="887" spans="1:14" x14ac:dyDescent="0.3">
      <c r="A887" s="421"/>
      <c r="B887" s="40" t="s">
        <v>2192</v>
      </c>
      <c r="C887" s="11" t="s">
        <v>424</v>
      </c>
      <c r="D887" s="11">
        <v>100</v>
      </c>
      <c r="E887" s="13">
        <v>277</v>
      </c>
      <c r="F887" s="153"/>
      <c r="G887" s="153"/>
      <c r="H887" s="11">
        <v>40</v>
      </c>
      <c r="I887" s="11">
        <v>100</v>
      </c>
      <c r="J887" s="11">
        <v>2.5</v>
      </c>
      <c r="K887" s="153"/>
      <c r="L887" s="14" t="s">
        <v>47</v>
      </c>
      <c r="M887" s="11">
        <v>55000</v>
      </c>
      <c r="N887" s="6" t="s">
        <v>2193</v>
      </c>
    </row>
    <row r="888" spans="1:14" x14ac:dyDescent="0.3">
      <c r="A888" s="429"/>
      <c r="B888" s="40" t="s">
        <v>2195</v>
      </c>
      <c r="C888" s="11" t="s">
        <v>424</v>
      </c>
      <c r="D888" s="11">
        <v>100</v>
      </c>
      <c r="E888" s="13">
        <v>277</v>
      </c>
      <c r="F888" s="153"/>
      <c r="G888" s="153"/>
      <c r="H888" s="13">
        <v>60</v>
      </c>
      <c r="I888" s="13">
        <v>150</v>
      </c>
      <c r="J888" s="13">
        <v>2.5</v>
      </c>
      <c r="K888" s="153"/>
      <c r="L888" s="14" t="s">
        <v>47</v>
      </c>
      <c r="M888" s="11">
        <v>55000</v>
      </c>
      <c r="N888" s="6" t="s">
        <v>2193</v>
      </c>
    </row>
    <row r="889" spans="1:14" ht="15" thickBot="1" x14ac:dyDescent="0.35">
      <c r="A889" s="429"/>
      <c r="B889" s="252" t="s">
        <v>2194</v>
      </c>
      <c r="C889" s="13" t="s">
        <v>424</v>
      </c>
      <c r="D889" s="13">
        <v>100</v>
      </c>
      <c r="E889" s="13">
        <v>277</v>
      </c>
      <c r="F889" s="154"/>
      <c r="G889" s="154"/>
      <c r="H889" s="13">
        <v>80</v>
      </c>
      <c r="I889" s="13">
        <v>200</v>
      </c>
      <c r="J889" s="13">
        <v>2.5</v>
      </c>
      <c r="K889" s="154"/>
      <c r="L889" s="26" t="s">
        <v>47</v>
      </c>
      <c r="M889" s="13">
        <v>55000</v>
      </c>
      <c r="N889" s="114" t="s">
        <v>2193</v>
      </c>
    </row>
    <row r="890" spans="1:14" ht="18.600000000000001" thickBot="1" x14ac:dyDescent="0.4">
      <c r="A890" s="56" t="s">
        <v>2197</v>
      </c>
      <c r="B890" s="15"/>
      <c r="C890" s="27"/>
      <c r="D890" s="27"/>
      <c r="E890" s="27"/>
      <c r="F890" s="127"/>
      <c r="G890" s="27"/>
      <c r="H890" s="27"/>
      <c r="I890" s="27"/>
      <c r="J890" s="27"/>
      <c r="K890" s="27"/>
      <c r="L890" s="27"/>
      <c r="M890" s="27"/>
      <c r="N890" s="16"/>
    </row>
    <row r="891" spans="1:14" x14ac:dyDescent="0.3">
      <c r="A891" s="426" t="s">
        <v>2199</v>
      </c>
      <c r="B891" s="10"/>
      <c r="C891" s="14"/>
      <c r="D891" s="14"/>
      <c r="E891" s="26"/>
      <c r="F891" s="130"/>
      <c r="G891" s="14"/>
      <c r="H891" s="14"/>
      <c r="I891" s="14"/>
      <c r="J891" s="14"/>
      <c r="K891" s="14"/>
      <c r="L891" s="14"/>
      <c r="M891" s="14"/>
      <c r="N891" s="6"/>
    </row>
    <row r="892" spans="1:14" x14ac:dyDescent="0.3">
      <c r="A892" s="421" t="s">
        <v>2200</v>
      </c>
      <c r="B892" s="40"/>
      <c r="C892" s="11"/>
      <c r="D892" s="11"/>
      <c r="E892" s="13"/>
      <c r="F892" s="129"/>
      <c r="G892" s="11"/>
      <c r="H892" s="11"/>
      <c r="I892" s="11"/>
      <c r="J892" s="11"/>
      <c r="K892" s="11"/>
      <c r="L892" s="11"/>
      <c r="M892" s="11"/>
      <c r="N892" s="4"/>
    </row>
    <row r="893" spans="1:14" x14ac:dyDescent="0.3">
      <c r="A893" s="436" t="s">
        <v>2198</v>
      </c>
      <c r="B893" s="40"/>
      <c r="C893" s="11"/>
      <c r="D893" s="11"/>
      <c r="E893" s="13"/>
      <c r="F893" s="129"/>
      <c r="G893" s="11"/>
      <c r="H893" s="11"/>
      <c r="I893" s="11"/>
      <c r="J893" s="11"/>
      <c r="K893" s="11"/>
      <c r="L893" s="11"/>
      <c r="M893" s="11"/>
      <c r="N893" s="4"/>
    </row>
    <row r="894" spans="1:14" ht="15" thickBot="1" x14ac:dyDescent="0.35">
      <c r="A894" s="429"/>
      <c r="B894" s="252"/>
      <c r="C894" s="13"/>
      <c r="D894" s="13"/>
      <c r="E894" s="13"/>
      <c r="F894" s="131"/>
      <c r="G894" s="13"/>
      <c r="H894" s="13"/>
      <c r="I894" s="13"/>
      <c r="J894" s="13"/>
      <c r="K894" s="13"/>
      <c r="L894" s="13"/>
      <c r="M894" s="13"/>
      <c r="N894" s="8"/>
    </row>
    <row r="895" spans="1:14" ht="18.600000000000001" thickBot="1" x14ac:dyDescent="0.4">
      <c r="A895" s="56" t="s">
        <v>2201</v>
      </c>
      <c r="B895" s="15"/>
      <c r="C895" s="27"/>
      <c r="D895" s="27"/>
      <c r="E895" s="27"/>
      <c r="F895" s="127"/>
      <c r="G895" s="27"/>
      <c r="H895" s="27"/>
      <c r="I895" s="27"/>
      <c r="J895" s="27"/>
      <c r="K895" s="27"/>
      <c r="L895" s="27"/>
      <c r="M895" s="27"/>
      <c r="N895" s="16"/>
    </row>
    <row r="896" spans="1:14" x14ac:dyDescent="0.3">
      <c r="A896" s="428" t="s">
        <v>2237</v>
      </c>
      <c r="B896" s="10" t="s">
        <v>2202</v>
      </c>
      <c r="C896" s="14" t="s">
        <v>2079</v>
      </c>
      <c r="D896" s="14">
        <v>100</v>
      </c>
      <c r="E896" s="61">
        <v>240</v>
      </c>
      <c r="F896" s="517"/>
      <c r="G896" s="517"/>
      <c r="H896" s="14">
        <v>110</v>
      </c>
      <c r="I896" s="517"/>
      <c r="J896" s="517"/>
      <c r="K896" s="517"/>
      <c r="L896" s="517"/>
      <c r="M896" s="14">
        <v>50000</v>
      </c>
      <c r="N896" s="6" t="s">
        <v>2203</v>
      </c>
    </row>
    <row r="897" spans="1:14" x14ac:dyDescent="0.3">
      <c r="A897" s="35" t="s">
        <v>2238</v>
      </c>
      <c r="B897" s="10" t="s">
        <v>2204</v>
      </c>
      <c r="C897" s="11" t="s">
        <v>2079</v>
      </c>
      <c r="D897" s="14">
        <v>100</v>
      </c>
      <c r="E897" s="57">
        <v>240</v>
      </c>
      <c r="F897" s="153"/>
      <c r="G897" s="153"/>
      <c r="H897" s="11">
        <v>181</v>
      </c>
      <c r="I897" s="153"/>
      <c r="J897" s="153"/>
      <c r="K897" s="153"/>
      <c r="L897" s="153"/>
      <c r="M897" s="14">
        <v>50000</v>
      </c>
      <c r="N897" s="6" t="s">
        <v>2203</v>
      </c>
    </row>
    <row r="898" spans="1:14" x14ac:dyDescent="0.3">
      <c r="A898" s="421"/>
      <c r="B898" s="10" t="s">
        <v>2205</v>
      </c>
      <c r="C898" s="11" t="s">
        <v>2079</v>
      </c>
      <c r="D898" s="14">
        <v>100</v>
      </c>
      <c r="E898" s="57">
        <v>240</v>
      </c>
      <c r="F898" s="153"/>
      <c r="G898" s="153"/>
      <c r="H898" s="11">
        <v>240</v>
      </c>
      <c r="I898" s="153"/>
      <c r="J898" s="153"/>
      <c r="K898" s="153"/>
      <c r="L898" s="153"/>
      <c r="M898" s="14">
        <v>50000</v>
      </c>
      <c r="N898" s="6" t="s">
        <v>2203</v>
      </c>
    </row>
    <row r="899" spans="1:14" x14ac:dyDescent="0.3">
      <c r="A899" s="421" t="s">
        <v>2211</v>
      </c>
      <c r="B899" s="10" t="s">
        <v>2206</v>
      </c>
      <c r="C899" s="11" t="s">
        <v>2079</v>
      </c>
      <c r="D899" s="14">
        <v>100</v>
      </c>
      <c r="E899" s="57">
        <v>240</v>
      </c>
      <c r="F899" s="153"/>
      <c r="G899" s="153"/>
      <c r="H899" s="11">
        <v>290</v>
      </c>
      <c r="I899" s="153"/>
      <c r="J899" s="153"/>
      <c r="K899" s="153"/>
      <c r="L899" s="153"/>
      <c r="M899" s="14">
        <v>50000</v>
      </c>
      <c r="N899" s="6" t="s">
        <v>2203</v>
      </c>
    </row>
    <row r="900" spans="1:14" x14ac:dyDescent="0.3">
      <c r="A900" s="421"/>
      <c r="B900" s="10" t="s">
        <v>2207</v>
      </c>
      <c r="C900" s="11" t="s">
        <v>2079</v>
      </c>
      <c r="D900" s="14">
        <v>100</v>
      </c>
      <c r="E900" s="57">
        <v>240</v>
      </c>
      <c r="F900" s="153"/>
      <c r="G900" s="153"/>
      <c r="H900" s="11">
        <v>360</v>
      </c>
      <c r="I900" s="153"/>
      <c r="J900" s="153"/>
      <c r="K900" s="153"/>
      <c r="L900" s="153"/>
      <c r="M900" s="14">
        <v>50000</v>
      </c>
      <c r="N900" s="6" t="s">
        <v>2203</v>
      </c>
    </row>
    <row r="901" spans="1:14" x14ac:dyDescent="0.3">
      <c r="A901" s="421"/>
      <c r="B901" s="10" t="s">
        <v>2208</v>
      </c>
      <c r="C901" s="11" t="s">
        <v>2079</v>
      </c>
      <c r="D901" s="14">
        <v>100</v>
      </c>
      <c r="E901" s="57">
        <v>240</v>
      </c>
      <c r="F901" s="153"/>
      <c r="G901" s="153"/>
      <c r="H901" s="11">
        <v>480</v>
      </c>
      <c r="I901" s="153"/>
      <c r="J901" s="153"/>
      <c r="K901" s="153"/>
      <c r="L901" s="153"/>
      <c r="M901" s="14">
        <v>50000</v>
      </c>
      <c r="N901" s="6" t="s">
        <v>2203</v>
      </c>
    </row>
    <row r="902" spans="1:14" x14ac:dyDescent="0.3">
      <c r="A902" s="421"/>
      <c r="B902" s="10" t="s">
        <v>2209</v>
      </c>
      <c r="C902" s="11" t="s">
        <v>2079</v>
      </c>
      <c r="D902" s="14">
        <v>100</v>
      </c>
      <c r="E902" s="57">
        <v>240</v>
      </c>
      <c r="F902" s="153"/>
      <c r="G902" s="153"/>
      <c r="H902" s="11">
        <v>540</v>
      </c>
      <c r="I902" s="153"/>
      <c r="J902" s="153"/>
      <c r="K902" s="153"/>
      <c r="L902" s="153"/>
      <c r="M902" s="14">
        <v>50000</v>
      </c>
      <c r="N902" s="6" t="s">
        <v>2203</v>
      </c>
    </row>
    <row r="903" spans="1:14" x14ac:dyDescent="0.3">
      <c r="A903" s="421"/>
      <c r="B903" s="10" t="s">
        <v>2210</v>
      </c>
      <c r="C903" s="11" t="s">
        <v>2079</v>
      </c>
      <c r="D903" s="14">
        <v>100</v>
      </c>
      <c r="E903" s="57">
        <v>240</v>
      </c>
      <c r="F903" s="153"/>
      <c r="G903" s="153"/>
      <c r="H903" s="11">
        <v>580</v>
      </c>
      <c r="I903" s="153"/>
      <c r="J903" s="153"/>
      <c r="K903" s="153"/>
      <c r="L903" s="153"/>
      <c r="M903" s="14">
        <v>50000</v>
      </c>
      <c r="N903" s="6" t="s">
        <v>2203</v>
      </c>
    </row>
    <row r="904" spans="1:14" x14ac:dyDescent="0.3">
      <c r="A904" s="421"/>
      <c r="B904" s="40" t="s">
        <v>2212</v>
      </c>
      <c r="C904" s="11" t="s">
        <v>2078</v>
      </c>
      <c r="D904" s="11">
        <v>100</v>
      </c>
      <c r="E904" s="13">
        <v>277</v>
      </c>
      <c r="F904" s="153"/>
      <c r="G904" s="153"/>
      <c r="H904" s="11">
        <v>50</v>
      </c>
      <c r="I904" s="153"/>
      <c r="J904" s="153"/>
      <c r="K904" s="153"/>
      <c r="L904" s="153"/>
      <c r="M904" s="14">
        <v>50000</v>
      </c>
      <c r="N904" s="4" t="s">
        <v>2203</v>
      </c>
    </row>
    <row r="905" spans="1:14" x14ac:dyDescent="0.3">
      <c r="A905" s="421"/>
      <c r="B905" s="40" t="s">
        <v>2213</v>
      </c>
      <c r="C905" s="11" t="s">
        <v>2078</v>
      </c>
      <c r="D905" s="11">
        <v>100</v>
      </c>
      <c r="E905" s="13">
        <v>277</v>
      </c>
      <c r="F905" s="153"/>
      <c r="G905" s="153"/>
      <c r="H905" s="11">
        <v>100</v>
      </c>
      <c r="I905" s="153"/>
      <c r="J905" s="153"/>
      <c r="K905" s="153"/>
      <c r="L905" s="153"/>
      <c r="M905" s="14">
        <v>50000</v>
      </c>
      <c r="N905" s="4" t="s">
        <v>2203</v>
      </c>
    </row>
    <row r="906" spans="1:14" x14ac:dyDescent="0.3">
      <c r="A906" s="421"/>
      <c r="B906" s="40" t="s">
        <v>2214</v>
      </c>
      <c r="C906" s="11" t="s">
        <v>2078</v>
      </c>
      <c r="D906" s="11">
        <v>100</v>
      </c>
      <c r="E906" s="13">
        <v>277</v>
      </c>
      <c r="F906" s="153"/>
      <c r="G906" s="153"/>
      <c r="H906" s="11">
        <v>150</v>
      </c>
      <c r="I906" s="153"/>
      <c r="J906" s="153"/>
      <c r="K906" s="153"/>
      <c r="L906" s="153"/>
      <c r="M906" s="14">
        <v>50000</v>
      </c>
      <c r="N906" s="4" t="s">
        <v>2203</v>
      </c>
    </row>
    <row r="907" spans="1:14" x14ac:dyDescent="0.3">
      <c r="A907" s="421"/>
      <c r="B907" s="40" t="s">
        <v>2215</v>
      </c>
      <c r="C907" s="11" t="s">
        <v>2078</v>
      </c>
      <c r="D907" s="11">
        <v>100</v>
      </c>
      <c r="E907" s="13">
        <v>277</v>
      </c>
      <c r="F907" s="153"/>
      <c r="G907" s="153"/>
      <c r="H907" s="11">
        <v>200</v>
      </c>
      <c r="I907" s="153"/>
      <c r="J907" s="153"/>
      <c r="K907" s="153"/>
      <c r="L907" s="153"/>
      <c r="M907" s="14">
        <v>50000</v>
      </c>
      <c r="N907" s="4" t="s">
        <v>2203</v>
      </c>
    </row>
    <row r="908" spans="1:14" x14ac:dyDescent="0.3">
      <c r="A908" s="421"/>
      <c r="B908" s="40" t="s">
        <v>2216</v>
      </c>
      <c r="C908" s="11" t="s">
        <v>2078</v>
      </c>
      <c r="D908" s="11">
        <v>100</v>
      </c>
      <c r="E908" s="13">
        <v>277</v>
      </c>
      <c r="F908" s="153"/>
      <c r="G908" s="153"/>
      <c r="H908" s="11">
        <v>240</v>
      </c>
      <c r="I908" s="153"/>
      <c r="J908" s="153"/>
      <c r="K908" s="153"/>
      <c r="L908" s="153"/>
      <c r="M908" s="14">
        <v>50000</v>
      </c>
      <c r="N908" s="4" t="s">
        <v>2203</v>
      </c>
    </row>
    <row r="909" spans="1:14" x14ac:dyDescent="0.3">
      <c r="A909" s="421"/>
      <c r="B909" s="40" t="s">
        <v>2217</v>
      </c>
      <c r="C909" s="11" t="s">
        <v>2078</v>
      </c>
      <c r="D909" s="11">
        <v>100</v>
      </c>
      <c r="E909" s="13">
        <v>277</v>
      </c>
      <c r="F909" s="153"/>
      <c r="G909" s="153"/>
      <c r="H909" s="11">
        <v>300</v>
      </c>
      <c r="I909" s="153"/>
      <c r="J909" s="153"/>
      <c r="K909" s="153"/>
      <c r="L909" s="153"/>
      <c r="M909" s="14">
        <v>50000</v>
      </c>
      <c r="N909" s="4" t="s">
        <v>2203</v>
      </c>
    </row>
    <row r="910" spans="1:14" x14ac:dyDescent="0.3">
      <c r="A910" s="421"/>
      <c r="B910" s="40" t="s">
        <v>2218</v>
      </c>
      <c r="C910" s="11" t="s">
        <v>424</v>
      </c>
      <c r="D910" s="11">
        <v>100</v>
      </c>
      <c r="E910" s="13">
        <v>277</v>
      </c>
      <c r="F910" s="153"/>
      <c r="G910" s="153"/>
      <c r="H910" s="11">
        <v>50</v>
      </c>
      <c r="I910" s="153"/>
      <c r="J910" s="153"/>
      <c r="K910" s="153"/>
      <c r="L910" s="153"/>
      <c r="M910" s="14">
        <v>50000</v>
      </c>
      <c r="N910" s="4" t="s">
        <v>2224</v>
      </c>
    </row>
    <row r="911" spans="1:14" x14ac:dyDescent="0.3">
      <c r="A911" s="421"/>
      <c r="B911" s="40" t="s">
        <v>2219</v>
      </c>
      <c r="C911" s="11" t="s">
        <v>424</v>
      </c>
      <c r="D911" s="11">
        <v>100</v>
      </c>
      <c r="E911" s="13">
        <v>277</v>
      </c>
      <c r="F911" s="153"/>
      <c r="G911" s="153"/>
      <c r="H911" s="11">
        <v>100</v>
      </c>
      <c r="I911" s="153"/>
      <c r="J911" s="153"/>
      <c r="K911" s="153"/>
      <c r="L911" s="153"/>
      <c r="M911" s="14">
        <v>50000</v>
      </c>
      <c r="N911" s="4" t="s">
        <v>2224</v>
      </c>
    </row>
    <row r="912" spans="1:14" x14ac:dyDescent="0.3">
      <c r="A912" s="421"/>
      <c r="B912" s="40" t="s">
        <v>2220</v>
      </c>
      <c r="C912" s="11" t="s">
        <v>424</v>
      </c>
      <c r="D912" s="11">
        <v>100</v>
      </c>
      <c r="E912" s="13">
        <v>277</v>
      </c>
      <c r="F912" s="153"/>
      <c r="G912" s="153"/>
      <c r="H912" s="11">
        <v>150</v>
      </c>
      <c r="I912" s="153"/>
      <c r="J912" s="153"/>
      <c r="K912" s="153"/>
      <c r="L912" s="153"/>
      <c r="M912" s="14">
        <v>50000</v>
      </c>
      <c r="N912" s="4" t="s">
        <v>2224</v>
      </c>
    </row>
    <row r="913" spans="1:14" x14ac:dyDescent="0.3">
      <c r="A913" s="421"/>
      <c r="B913" s="40" t="s">
        <v>2221</v>
      </c>
      <c r="C913" s="11" t="s">
        <v>424</v>
      </c>
      <c r="D913" s="11">
        <v>100</v>
      </c>
      <c r="E913" s="13">
        <v>277</v>
      </c>
      <c r="F913" s="153"/>
      <c r="G913" s="153"/>
      <c r="H913" s="11">
        <v>200</v>
      </c>
      <c r="I913" s="153"/>
      <c r="J913" s="153"/>
      <c r="K913" s="153"/>
      <c r="L913" s="153"/>
      <c r="M913" s="14">
        <v>50000</v>
      </c>
      <c r="N913" s="4" t="s">
        <v>2224</v>
      </c>
    </row>
    <row r="914" spans="1:14" x14ac:dyDescent="0.3">
      <c r="A914" s="421"/>
      <c r="B914" s="40" t="s">
        <v>2222</v>
      </c>
      <c r="C914" s="11" t="s">
        <v>424</v>
      </c>
      <c r="D914" s="11">
        <v>100</v>
      </c>
      <c r="E914" s="13">
        <v>277</v>
      </c>
      <c r="F914" s="153"/>
      <c r="G914" s="153"/>
      <c r="H914" s="11">
        <v>240</v>
      </c>
      <c r="I914" s="153"/>
      <c r="J914" s="153"/>
      <c r="K914" s="153"/>
      <c r="L914" s="153"/>
      <c r="M914" s="14">
        <v>50000</v>
      </c>
      <c r="N914" s="4" t="s">
        <v>2224</v>
      </c>
    </row>
    <row r="915" spans="1:14" x14ac:dyDescent="0.3">
      <c r="A915" s="421"/>
      <c r="B915" s="40" t="s">
        <v>2223</v>
      </c>
      <c r="C915" s="11" t="s">
        <v>424</v>
      </c>
      <c r="D915" s="11">
        <v>100</v>
      </c>
      <c r="E915" s="13">
        <v>277</v>
      </c>
      <c r="F915" s="153"/>
      <c r="G915" s="153"/>
      <c r="H915" s="11">
        <v>300</v>
      </c>
      <c r="I915" s="153"/>
      <c r="J915" s="153"/>
      <c r="K915" s="153"/>
      <c r="L915" s="153"/>
      <c r="M915" s="14">
        <v>50000</v>
      </c>
      <c r="N915" s="4" t="s">
        <v>2224</v>
      </c>
    </row>
    <row r="916" spans="1:14" x14ac:dyDescent="0.3">
      <c r="A916" s="429"/>
      <c r="B916" s="252" t="s">
        <v>2225</v>
      </c>
      <c r="C916" s="11" t="s">
        <v>424</v>
      </c>
      <c r="D916" s="11">
        <v>100</v>
      </c>
      <c r="E916" s="13">
        <v>277</v>
      </c>
      <c r="F916" s="153"/>
      <c r="G916" s="153"/>
      <c r="H916" s="13">
        <v>50</v>
      </c>
      <c r="I916" s="153"/>
      <c r="J916" s="153"/>
      <c r="K916" s="153"/>
      <c r="L916" s="153"/>
      <c r="M916" s="14">
        <v>50000</v>
      </c>
      <c r="N916" s="8" t="s">
        <v>2234</v>
      </c>
    </row>
    <row r="917" spans="1:14" x14ac:dyDescent="0.3">
      <c r="A917" s="421"/>
      <c r="B917" s="252" t="s">
        <v>2226</v>
      </c>
      <c r="C917" s="11" t="s">
        <v>2064</v>
      </c>
      <c r="D917" s="11">
        <v>100</v>
      </c>
      <c r="E917" s="13">
        <v>277</v>
      </c>
      <c r="F917" s="153"/>
      <c r="G917" s="153"/>
      <c r="H917" s="11">
        <v>100</v>
      </c>
      <c r="I917" s="153"/>
      <c r="J917" s="153"/>
      <c r="K917" s="153"/>
      <c r="L917" s="153"/>
      <c r="M917" s="14">
        <v>50000</v>
      </c>
      <c r="N917" s="8" t="s">
        <v>2234</v>
      </c>
    </row>
    <row r="918" spans="1:14" x14ac:dyDescent="0.3">
      <c r="A918" s="421"/>
      <c r="B918" s="252" t="s">
        <v>2227</v>
      </c>
      <c r="C918" s="11" t="s">
        <v>2064</v>
      </c>
      <c r="D918" s="11">
        <v>100</v>
      </c>
      <c r="E918" s="13">
        <v>277</v>
      </c>
      <c r="F918" s="153"/>
      <c r="G918" s="153"/>
      <c r="H918" s="11">
        <v>150</v>
      </c>
      <c r="I918" s="153"/>
      <c r="J918" s="153"/>
      <c r="K918" s="153"/>
      <c r="L918" s="153"/>
      <c r="M918" s="14">
        <v>50000</v>
      </c>
      <c r="N918" s="8" t="s">
        <v>2234</v>
      </c>
    </row>
    <row r="919" spans="1:14" x14ac:dyDescent="0.3">
      <c r="A919" s="421"/>
      <c r="B919" s="252" t="s">
        <v>2228</v>
      </c>
      <c r="C919" s="11" t="s">
        <v>2064</v>
      </c>
      <c r="D919" s="11">
        <v>100</v>
      </c>
      <c r="E919" s="13">
        <v>277</v>
      </c>
      <c r="F919" s="153"/>
      <c r="G919" s="153"/>
      <c r="H919" s="11">
        <v>200</v>
      </c>
      <c r="I919" s="153"/>
      <c r="J919" s="153"/>
      <c r="K919" s="153"/>
      <c r="L919" s="153"/>
      <c r="M919" s="14">
        <v>50000</v>
      </c>
      <c r="N919" s="8" t="s">
        <v>2234</v>
      </c>
    </row>
    <row r="920" spans="1:14" x14ac:dyDescent="0.3">
      <c r="A920" s="421"/>
      <c r="B920" s="252" t="s">
        <v>2229</v>
      </c>
      <c r="C920" s="11" t="s">
        <v>2064</v>
      </c>
      <c r="D920" s="11">
        <v>100</v>
      </c>
      <c r="E920" s="13">
        <v>277</v>
      </c>
      <c r="F920" s="153"/>
      <c r="G920" s="153"/>
      <c r="H920" s="11">
        <v>240</v>
      </c>
      <c r="I920" s="153"/>
      <c r="J920" s="153"/>
      <c r="K920" s="153"/>
      <c r="L920" s="153"/>
      <c r="M920" s="14">
        <v>50000</v>
      </c>
      <c r="N920" s="8" t="s">
        <v>2234</v>
      </c>
    </row>
    <row r="921" spans="1:14" x14ac:dyDescent="0.3">
      <c r="A921" s="421"/>
      <c r="B921" s="252" t="s">
        <v>2230</v>
      </c>
      <c r="C921" s="11" t="s">
        <v>2064</v>
      </c>
      <c r="D921" s="11">
        <v>100</v>
      </c>
      <c r="E921" s="13">
        <v>277</v>
      </c>
      <c r="F921" s="153"/>
      <c r="G921" s="153"/>
      <c r="H921" s="11">
        <v>300</v>
      </c>
      <c r="I921" s="153"/>
      <c r="J921" s="153"/>
      <c r="K921" s="153"/>
      <c r="L921" s="153"/>
      <c r="M921" s="14">
        <v>50000</v>
      </c>
      <c r="N921" s="8" t="s">
        <v>2234</v>
      </c>
    </row>
    <row r="922" spans="1:14" x14ac:dyDescent="0.3">
      <c r="A922" s="421"/>
      <c r="B922" s="252" t="s">
        <v>2231</v>
      </c>
      <c r="C922" s="11" t="s">
        <v>2064</v>
      </c>
      <c r="D922" s="11">
        <v>100</v>
      </c>
      <c r="E922" s="13">
        <v>277</v>
      </c>
      <c r="F922" s="153"/>
      <c r="G922" s="153"/>
      <c r="H922" s="11">
        <v>400</v>
      </c>
      <c r="I922" s="153"/>
      <c r="J922" s="153"/>
      <c r="K922" s="153"/>
      <c r="L922" s="153"/>
      <c r="M922" s="14">
        <v>50000</v>
      </c>
      <c r="N922" s="8" t="s">
        <v>2234</v>
      </c>
    </row>
    <row r="923" spans="1:14" x14ac:dyDescent="0.3">
      <c r="A923" s="421"/>
      <c r="B923" s="252" t="s">
        <v>2232</v>
      </c>
      <c r="C923" s="11" t="s">
        <v>2064</v>
      </c>
      <c r="D923" s="11">
        <v>100</v>
      </c>
      <c r="E923" s="13">
        <v>277</v>
      </c>
      <c r="F923" s="153"/>
      <c r="G923" s="153"/>
      <c r="H923" s="11">
        <v>480</v>
      </c>
      <c r="I923" s="153"/>
      <c r="J923" s="153"/>
      <c r="K923" s="153"/>
      <c r="L923" s="153"/>
      <c r="M923" s="14">
        <v>50000</v>
      </c>
      <c r="N923" s="8" t="s">
        <v>2234</v>
      </c>
    </row>
    <row r="924" spans="1:14" x14ac:dyDescent="0.3">
      <c r="A924" s="421"/>
      <c r="B924" s="252" t="s">
        <v>2233</v>
      </c>
      <c r="C924" s="11" t="s">
        <v>2064</v>
      </c>
      <c r="D924" s="11">
        <v>100</v>
      </c>
      <c r="E924" s="13">
        <v>277</v>
      </c>
      <c r="F924" s="153"/>
      <c r="G924" s="153"/>
      <c r="H924" s="11">
        <v>600</v>
      </c>
      <c r="I924" s="153"/>
      <c r="J924" s="153"/>
      <c r="K924" s="153"/>
      <c r="L924" s="153"/>
      <c r="M924" s="14">
        <v>50000</v>
      </c>
      <c r="N924" s="8" t="s">
        <v>2234</v>
      </c>
    </row>
    <row r="925" spans="1:14" ht="15" thickBot="1" x14ac:dyDescent="0.35">
      <c r="A925" s="429"/>
      <c r="B925" s="252" t="s">
        <v>2235</v>
      </c>
      <c r="C925" s="13" t="s">
        <v>305</v>
      </c>
      <c r="D925" s="13">
        <v>110</v>
      </c>
      <c r="E925" s="13">
        <v>260</v>
      </c>
      <c r="F925" s="154"/>
      <c r="G925" s="154"/>
      <c r="H925" s="13">
        <v>600</v>
      </c>
      <c r="I925" s="154"/>
      <c r="J925" s="154"/>
      <c r="K925" s="64">
        <v>750</v>
      </c>
      <c r="L925" s="97" t="s">
        <v>291</v>
      </c>
      <c r="M925" s="13">
        <v>80000</v>
      </c>
      <c r="N925" s="8" t="s">
        <v>2236</v>
      </c>
    </row>
    <row r="926" spans="1:14" ht="18.600000000000001" thickBot="1" x14ac:dyDescent="0.4">
      <c r="A926" s="56" t="s">
        <v>2239</v>
      </c>
      <c r="B926" s="15"/>
      <c r="C926" s="27"/>
      <c r="D926" s="27"/>
      <c r="E926" s="27"/>
      <c r="F926" s="127"/>
      <c r="G926" s="27"/>
      <c r="H926" s="27"/>
      <c r="I926" s="27"/>
      <c r="J926" s="27"/>
      <c r="K926" s="27"/>
      <c r="L926" s="27"/>
      <c r="M926" s="27"/>
      <c r="N926" s="16"/>
    </row>
    <row r="927" spans="1:14" x14ac:dyDescent="0.3">
      <c r="A927" s="428" t="s">
        <v>2260</v>
      </c>
      <c r="B927" s="417" t="s">
        <v>2240</v>
      </c>
      <c r="C927" s="14" t="s">
        <v>2064</v>
      </c>
      <c r="D927" s="14">
        <v>347</v>
      </c>
      <c r="E927" s="61">
        <v>480</v>
      </c>
      <c r="F927" s="517"/>
      <c r="G927" s="517"/>
      <c r="H927" s="14">
        <v>353.4</v>
      </c>
      <c r="I927" s="14">
        <v>680.1</v>
      </c>
      <c r="J927" s="14">
        <v>1.92</v>
      </c>
      <c r="K927" s="517"/>
      <c r="L927" s="14" t="s">
        <v>22</v>
      </c>
      <c r="M927" s="14">
        <v>54000</v>
      </c>
      <c r="N927" s="395" t="s">
        <v>2247</v>
      </c>
    </row>
    <row r="928" spans="1:14" x14ac:dyDescent="0.3">
      <c r="A928" s="35" t="s">
        <v>2272</v>
      </c>
      <c r="B928" s="344" t="s">
        <v>2241</v>
      </c>
      <c r="C928" s="11" t="s">
        <v>2064</v>
      </c>
      <c r="D928" s="14">
        <v>347</v>
      </c>
      <c r="E928" s="57">
        <v>480</v>
      </c>
      <c r="F928" s="153"/>
      <c r="G928" s="153"/>
      <c r="H928" s="11">
        <v>362.3</v>
      </c>
      <c r="I928" s="11">
        <v>755.2</v>
      </c>
      <c r="J928" s="11">
        <v>2.08</v>
      </c>
      <c r="K928" s="153"/>
      <c r="L928" s="11" t="s">
        <v>22</v>
      </c>
      <c r="M928" s="11">
        <v>54000</v>
      </c>
      <c r="N928" s="4" t="s">
        <v>2248</v>
      </c>
    </row>
    <row r="929" spans="1:14" x14ac:dyDescent="0.3">
      <c r="A929" s="421"/>
      <c r="B929" s="344" t="s">
        <v>2242</v>
      </c>
      <c r="C929" s="11" t="s">
        <v>2064</v>
      </c>
      <c r="D929" s="14">
        <v>347</v>
      </c>
      <c r="E929" s="57">
        <v>480</v>
      </c>
      <c r="F929" s="153"/>
      <c r="G929" s="153"/>
      <c r="H929" s="11">
        <v>333.9</v>
      </c>
      <c r="I929" s="11">
        <v>699.8</v>
      </c>
      <c r="J929" s="11">
        <v>2.1</v>
      </c>
      <c r="K929" s="153"/>
      <c r="L929" s="11" t="s">
        <v>22</v>
      </c>
      <c r="M929" s="11">
        <v>54000</v>
      </c>
      <c r="N929" s="4" t="s">
        <v>2249</v>
      </c>
    </row>
    <row r="930" spans="1:14" x14ac:dyDescent="0.3">
      <c r="A930" s="421"/>
      <c r="B930" s="344" t="s">
        <v>2243</v>
      </c>
      <c r="C930" s="11" t="s">
        <v>2064</v>
      </c>
      <c r="D930" s="14">
        <v>347</v>
      </c>
      <c r="E930" s="57">
        <v>480</v>
      </c>
      <c r="F930" s="153"/>
      <c r="G930" s="153"/>
      <c r="H930" s="11">
        <v>362.3</v>
      </c>
      <c r="I930" s="11">
        <v>753.2</v>
      </c>
      <c r="J930" s="11">
        <v>2.08</v>
      </c>
      <c r="K930" s="153"/>
      <c r="L930" s="11" t="s">
        <v>22</v>
      </c>
      <c r="M930" s="11">
        <v>54000</v>
      </c>
      <c r="N930" s="4" t="s">
        <v>2250</v>
      </c>
    </row>
    <row r="931" spans="1:14" x14ac:dyDescent="0.3">
      <c r="A931" s="421"/>
      <c r="B931" s="414" t="s">
        <v>2251</v>
      </c>
      <c r="C931" s="11" t="s">
        <v>2064</v>
      </c>
      <c r="D931" s="14">
        <v>120</v>
      </c>
      <c r="E931" s="57">
        <v>277</v>
      </c>
      <c r="F931" s="153"/>
      <c r="G931" s="153"/>
      <c r="H931" s="11">
        <v>362.1</v>
      </c>
      <c r="I931" s="11">
        <v>680.1</v>
      </c>
      <c r="J931" s="11">
        <v>1.9</v>
      </c>
      <c r="K931" s="153"/>
      <c r="L931" s="11" t="s">
        <v>22</v>
      </c>
      <c r="M931" s="11">
        <v>54000</v>
      </c>
      <c r="N931" s="395" t="s">
        <v>2247</v>
      </c>
    </row>
    <row r="932" spans="1:14" x14ac:dyDescent="0.3">
      <c r="A932" s="421"/>
      <c r="B932" s="344" t="s">
        <v>2244</v>
      </c>
      <c r="C932" s="11" t="s">
        <v>2064</v>
      </c>
      <c r="D932" s="14">
        <v>120</v>
      </c>
      <c r="E932" s="57">
        <v>277</v>
      </c>
      <c r="F932" s="153"/>
      <c r="G932" s="153"/>
      <c r="H932" s="11">
        <v>369.8</v>
      </c>
      <c r="I932" s="11">
        <v>755.2</v>
      </c>
      <c r="J932" s="11">
        <v>2.04</v>
      </c>
      <c r="K932" s="153"/>
      <c r="L932" s="11" t="s">
        <v>22</v>
      </c>
      <c r="M932" s="11">
        <v>54000</v>
      </c>
      <c r="N932" s="4" t="s">
        <v>2248</v>
      </c>
    </row>
    <row r="933" spans="1:14" x14ac:dyDescent="0.3">
      <c r="A933" s="421"/>
      <c r="B933" s="344" t="s">
        <v>2245</v>
      </c>
      <c r="C933" s="11" t="s">
        <v>2064</v>
      </c>
      <c r="D933" s="14">
        <v>120</v>
      </c>
      <c r="E933" s="57">
        <v>277</v>
      </c>
      <c r="F933" s="153"/>
      <c r="G933" s="153"/>
      <c r="H933" s="11">
        <v>340.5</v>
      </c>
      <c r="I933" s="11">
        <v>699.8</v>
      </c>
      <c r="J933" s="11">
        <v>2.1</v>
      </c>
      <c r="K933" s="153"/>
      <c r="L933" s="11" t="s">
        <v>22</v>
      </c>
      <c r="M933" s="11">
        <v>54000</v>
      </c>
      <c r="N933" s="4" t="s">
        <v>2249</v>
      </c>
    </row>
    <row r="934" spans="1:14" x14ac:dyDescent="0.3">
      <c r="A934" s="421"/>
      <c r="B934" s="344" t="s">
        <v>2246</v>
      </c>
      <c r="C934" s="11" t="s">
        <v>2064</v>
      </c>
      <c r="D934" s="14">
        <v>120</v>
      </c>
      <c r="E934" s="57">
        <v>277</v>
      </c>
      <c r="F934" s="153"/>
      <c r="G934" s="153"/>
      <c r="H934" s="11">
        <v>350.1</v>
      </c>
      <c r="I934" s="11">
        <v>753.2</v>
      </c>
      <c r="J934" s="11">
        <v>2.15</v>
      </c>
      <c r="K934" s="153"/>
      <c r="L934" s="11" t="s">
        <v>22</v>
      </c>
      <c r="M934" s="11">
        <v>54000</v>
      </c>
      <c r="N934" s="4" t="s">
        <v>2250</v>
      </c>
    </row>
    <row r="935" spans="1:14" x14ac:dyDescent="0.3">
      <c r="A935" s="421"/>
      <c r="B935" s="40" t="s">
        <v>2252</v>
      </c>
      <c r="C935" s="11" t="s">
        <v>2064</v>
      </c>
      <c r="D935" s="14">
        <v>347</v>
      </c>
      <c r="E935" s="57">
        <v>480</v>
      </c>
      <c r="F935" s="153"/>
      <c r="G935" s="153"/>
      <c r="H935" s="11">
        <v>564.4</v>
      </c>
      <c r="I935" s="11">
        <v>1088.5</v>
      </c>
      <c r="J935" s="11">
        <v>1.93</v>
      </c>
      <c r="K935" s="153"/>
      <c r="L935" s="11" t="s">
        <v>22</v>
      </c>
      <c r="M935" s="11">
        <v>54000</v>
      </c>
      <c r="N935" s="395" t="s">
        <v>2247</v>
      </c>
    </row>
    <row r="936" spans="1:14" x14ac:dyDescent="0.3">
      <c r="A936" s="421"/>
      <c r="B936" s="40" t="s">
        <v>2253</v>
      </c>
      <c r="C936" s="11" t="s">
        <v>2064</v>
      </c>
      <c r="D936" s="14">
        <v>347</v>
      </c>
      <c r="E936" s="57">
        <v>480</v>
      </c>
      <c r="F936" s="153"/>
      <c r="G936" s="153"/>
      <c r="H936" s="11">
        <v>559.9</v>
      </c>
      <c r="I936" s="11">
        <v>1143.7</v>
      </c>
      <c r="J936" s="11">
        <v>2.04</v>
      </c>
      <c r="K936" s="153"/>
      <c r="L936" s="11" t="s">
        <v>22</v>
      </c>
      <c r="M936" s="11">
        <v>54000</v>
      </c>
      <c r="N936" s="4" t="s">
        <v>2248</v>
      </c>
    </row>
    <row r="937" spans="1:14" x14ac:dyDescent="0.3">
      <c r="A937" s="421"/>
      <c r="B937" s="40" t="s">
        <v>2254</v>
      </c>
      <c r="C937" s="11" t="s">
        <v>2064</v>
      </c>
      <c r="D937" s="14">
        <v>347</v>
      </c>
      <c r="E937" s="57">
        <v>480</v>
      </c>
      <c r="F937" s="153"/>
      <c r="G937" s="153"/>
      <c r="H937" s="11">
        <v>539.6</v>
      </c>
      <c r="I937" s="11">
        <v>1234.7</v>
      </c>
      <c r="J937" s="11">
        <v>2.2999999999999998</v>
      </c>
      <c r="K937" s="153"/>
      <c r="L937" s="11" t="s">
        <v>22</v>
      </c>
      <c r="M937" s="11">
        <v>54000</v>
      </c>
      <c r="N937" s="4" t="s">
        <v>2249</v>
      </c>
    </row>
    <row r="938" spans="1:14" x14ac:dyDescent="0.3">
      <c r="A938" s="421"/>
      <c r="B938" s="40" t="s">
        <v>2255</v>
      </c>
      <c r="C938" s="11" t="s">
        <v>2064</v>
      </c>
      <c r="D938" s="14">
        <v>347</v>
      </c>
      <c r="E938" s="57">
        <v>480</v>
      </c>
      <c r="F938" s="153"/>
      <c r="G938" s="153"/>
      <c r="H938" s="11">
        <v>586.20000000000005</v>
      </c>
      <c r="I938" s="11">
        <v>1224.2</v>
      </c>
      <c r="J938" s="11">
        <v>2.09</v>
      </c>
      <c r="K938" s="153"/>
      <c r="L938" s="11" t="s">
        <v>22</v>
      </c>
      <c r="M938" s="11">
        <v>54000</v>
      </c>
      <c r="N938" s="4" t="s">
        <v>2250</v>
      </c>
    </row>
    <row r="939" spans="1:14" x14ac:dyDescent="0.3">
      <c r="A939" s="429"/>
      <c r="B939" s="252" t="s">
        <v>2256</v>
      </c>
      <c r="C939" s="11" t="s">
        <v>2064</v>
      </c>
      <c r="D939" s="14">
        <v>120</v>
      </c>
      <c r="E939" s="57">
        <v>277</v>
      </c>
      <c r="F939" s="153"/>
      <c r="G939" s="153"/>
      <c r="H939" s="13">
        <v>582.9</v>
      </c>
      <c r="I939" s="13">
        <v>1088.5</v>
      </c>
      <c r="J939" s="13">
        <v>1.87</v>
      </c>
      <c r="K939" s="153"/>
      <c r="L939" s="11" t="s">
        <v>22</v>
      </c>
      <c r="M939" s="11">
        <v>54000</v>
      </c>
      <c r="N939" s="395" t="s">
        <v>2247</v>
      </c>
    </row>
    <row r="940" spans="1:14" x14ac:dyDescent="0.3">
      <c r="A940" s="421"/>
      <c r="B940" s="40" t="s">
        <v>2257</v>
      </c>
      <c r="C940" s="11" t="s">
        <v>2064</v>
      </c>
      <c r="D940" s="14">
        <v>120</v>
      </c>
      <c r="E940" s="57">
        <v>277</v>
      </c>
      <c r="F940" s="153"/>
      <c r="G940" s="153"/>
      <c r="H940" s="11">
        <v>578.29999999999995</v>
      </c>
      <c r="I940" s="11">
        <v>1143.7</v>
      </c>
      <c r="J940" s="11">
        <v>2</v>
      </c>
      <c r="K940" s="153"/>
      <c r="L940" s="11" t="s">
        <v>22</v>
      </c>
      <c r="M940" s="11">
        <v>54000</v>
      </c>
      <c r="N940" s="4" t="s">
        <v>2248</v>
      </c>
    </row>
    <row r="941" spans="1:14" x14ac:dyDescent="0.3">
      <c r="A941" s="421"/>
      <c r="B941" s="40" t="s">
        <v>2258</v>
      </c>
      <c r="C941" s="11" t="s">
        <v>2064</v>
      </c>
      <c r="D941" s="14">
        <v>120</v>
      </c>
      <c r="E941" s="57">
        <v>277</v>
      </c>
      <c r="F941" s="153"/>
      <c r="G941" s="153"/>
      <c r="H941" s="11">
        <v>545.79999999999995</v>
      </c>
      <c r="I941" s="11">
        <v>1234.7</v>
      </c>
      <c r="J941" s="11">
        <v>2.2999999999999998</v>
      </c>
      <c r="K941" s="153"/>
      <c r="L941" s="11" t="s">
        <v>22</v>
      </c>
      <c r="M941" s="11">
        <v>54000</v>
      </c>
      <c r="N941" s="4" t="s">
        <v>2249</v>
      </c>
    </row>
    <row r="942" spans="1:14" x14ac:dyDescent="0.3">
      <c r="A942" s="421"/>
      <c r="B942" s="40" t="s">
        <v>2259</v>
      </c>
      <c r="C942" s="11" t="s">
        <v>2064</v>
      </c>
      <c r="D942" s="14">
        <v>120</v>
      </c>
      <c r="E942" s="57">
        <v>277</v>
      </c>
      <c r="F942" s="153"/>
      <c r="G942" s="153"/>
      <c r="H942" s="11">
        <v>591.4</v>
      </c>
      <c r="I942" s="11">
        <v>1224.2</v>
      </c>
      <c r="J942" s="11">
        <v>2.0699999999999998</v>
      </c>
      <c r="K942" s="153"/>
      <c r="L942" s="11" t="s">
        <v>22</v>
      </c>
      <c r="M942" s="11">
        <v>54000</v>
      </c>
      <c r="N942" s="66" t="s">
        <v>2250</v>
      </c>
    </row>
    <row r="943" spans="1:14" x14ac:dyDescent="0.3">
      <c r="A943" s="421"/>
      <c r="B943" s="40" t="s">
        <v>2261</v>
      </c>
      <c r="C943" s="11" t="s">
        <v>82</v>
      </c>
      <c r="D943" s="14">
        <v>120</v>
      </c>
      <c r="E943" s="57">
        <v>277</v>
      </c>
      <c r="F943" s="153"/>
      <c r="G943" s="153"/>
      <c r="H943" s="11">
        <v>192.3</v>
      </c>
      <c r="I943" s="11">
        <v>491</v>
      </c>
      <c r="J943" s="11">
        <v>2.6</v>
      </c>
      <c r="K943" s="153"/>
      <c r="L943" s="11" t="s">
        <v>47</v>
      </c>
      <c r="M943" s="11">
        <v>36000</v>
      </c>
      <c r="N943" s="66" t="s">
        <v>2269</v>
      </c>
    </row>
    <row r="944" spans="1:14" x14ac:dyDescent="0.3">
      <c r="A944" s="421"/>
      <c r="B944" s="40" t="s">
        <v>2262</v>
      </c>
      <c r="C944" s="11" t="s">
        <v>82</v>
      </c>
      <c r="D944" s="14">
        <v>120</v>
      </c>
      <c r="E944" s="57">
        <v>277</v>
      </c>
      <c r="F944" s="153"/>
      <c r="G944" s="153"/>
      <c r="H944" s="11">
        <v>198.6</v>
      </c>
      <c r="I944" s="11">
        <v>533</v>
      </c>
      <c r="J944" s="11">
        <v>2.7</v>
      </c>
      <c r="K944" s="153"/>
      <c r="L944" s="11" t="s">
        <v>47</v>
      </c>
      <c r="M944" s="11">
        <v>36000</v>
      </c>
      <c r="N944" s="66" t="s">
        <v>2270</v>
      </c>
    </row>
    <row r="945" spans="1:14" x14ac:dyDescent="0.3">
      <c r="A945" s="421"/>
      <c r="B945" s="40" t="s">
        <v>2263</v>
      </c>
      <c r="C945" s="11" t="s">
        <v>82</v>
      </c>
      <c r="D945" s="14">
        <v>120</v>
      </c>
      <c r="E945" s="57">
        <v>277</v>
      </c>
      <c r="F945" s="153"/>
      <c r="G945" s="153"/>
      <c r="H945" s="11">
        <v>200.63</v>
      </c>
      <c r="I945" s="11">
        <v>491</v>
      </c>
      <c r="J945" s="11">
        <v>2.5</v>
      </c>
      <c r="K945" s="153"/>
      <c r="L945" s="11" t="s">
        <v>47</v>
      </c>
      <c r="M945" s="11">
        <v>36000</v>
      </c>
      <c r="N945" s="66" t="s">
        <v>2271</v>
      </c>
    </row>
    <row r="946" spans="1:14" x14ac:dyDescent="0.3">
      <c r="A946" s="421"/>
      <c r="B946" s="40" t="s">
        <v>2264</v>
      </c>
      <c r="C946" s="11" t="s">
        <v>82</v>
      </c>
      <c r="D946" s="14">
        <v>347</v>
      </c>
      <c r="E946" s="57">
        <v>480</v>
      </c>
      <c r="F946" s="153"/>
      <c r="G946" s="153"/>
      <c r="H946" s="11">
        <v>184.07</v>
      </c>
      <c r="I946" s="11">
        <v>491</v>
      </c>
      <c r="J946" s="11">
        <v>2.7</v>
      </c>
      <c r="K946" s="153"/>
      <c r="L946" s="11" t="s">
        <v>47</v>
      </c>
      <c r="M946" s="11">
        <v>36000</v>
      </c>
      <c r="N946" s="66" t="s">
        <v>2269</v>
      </c>
    </row>
    <row r="947" spans="1:14" x14ac:dyDescent="0.3">
      <c r="A947" s="421"/>
      <c r="B947" s="40" t="s">
        <v>2265</v>
      </c>
      <c r="C947" s="11" t="s">
        <v>82</v>
      </c>
      <c r="D947" s="14">
        <v>347</v>
      </c>
      <c r="E947" s="57">
        <v>480</v>
      </c>
      <c r="F947" s="153"/>
      <c r="G947" s="153"/>
      <c r="H947" s="11">
        <v>190.34</v>
      </c>
      <c r="I947" s="11">
        <v>533</v>
      </c>
      <c r="J947" s="11">
        <v>2.8</v>
      </c>
      <c r="K947" s="153"/>
      <c r="L947" s="11" t="s">
        <v>47</v>
      </c>
      <c r="M947" s="11">
        <v>36000</v>
      </c>
      <c r="N947" s="66" t="s">
        <v>2270</v>
      </c>
    </row>
    <row r="948" spans="1:14" x14ac:dyDescent="0.3">
      <c r="A948" s="421"/>
      <c r="B948" s="40" t="s">
        <v>2266</v>
      </c>
      <c r="C948" s="11" t="s">
        <v>82</v>
      </c>
      <c r="D948" s="14">
        <v>347</v>
      </c>
      <c r="E948" s="57">
        <v>480</v>
      </c>
      <c r="F948" s="153"/>
      <c r="G948" s="153"/>
      <c r="H948" s="11">
        <v>193.34</v>
      </c>
      <c r="I948" s="11">
        <v>491</v>
      </c>
      <c r="J948" s="11">
        <v>2.5</v>
      </c>
      <c r="K948" s="153"/>
      <c r="L948" s="11" t="s">
        <v>47</v>
      </c>
      <c r="M948" s="11">
        <v>36000</v>
      </c>
      <c r="N948" s="66" t="s">
        <v>2271</v>
      </c>
    </row>
    <row r="949" spans="1:14" x14ac:dyDescent="0.3">
      <c r="A949" s="421"/>
      <c r="B949" s="40" t="s">
        <v>2267</v>
      </c>
      <c r="C949" s="11" t="s">
        <v>82</v>
      </c>
      <c r="D949" s="14">
        <v>120</v>
      </c>
      <c r="E949" s="57">
        <v>277</v>
      </c>
      <c r="F949" s="153"/>
      <c r="G949" s="153"/>
      <c r="H949" s="11">
        <v>295.32</v>
      </c>
      <c r="I949" s="11">
        <v>761</v>
      </c>
      <c r="J949" s="11">
        <v>2.6</v>
      </c>
      <c r="K949" s="153"/>
      <c r="L949" s="11" t="s">
        <v>47</v>
      </c>
      <c r="M949" s="11">
        <v>36000</v>
      </c>
      <c r="N949" s="4" t="s">
        <v>2269</v>
      </c>
    </row>
    <row r="950" spans="1:14" ht="15" thickBot="1" x14ac:dyDescent="0.35">
      <c r="A950" s="429"/>
      <c r="B950" s="252" t="s">
        <v>2268</v>
      </c>
      <c r="C950" s="13" t="s">
        <v>82</v>
      </c>
      <c r="D950" s="26">
        <v>347</v>
      </c>
      <c r="E950" s="64">
        <v>480</v>
      </c>
      <c r="F950" s="154"/>
      <c r="G950" s="154"/>
      <c r="H950" s="13">
        <v>288.17</v>
      </c>
      <c r="I950" s="13">
        <v>761</v>
      </c>
      <c r="J950" s="13">
        <v>2.6</v>
      </c>
      <c r="K950" s="154"/>
      <c r="L950" s="13" t="s">
        <v>47</v>
      </c>
      <c r="M950" s="13">
        <v>36000</v>
      </c>
      <c r="N950" s="8" t="s">
        <v>2269</v>
      </c>
    </row>
    <row r="951" spans="1:14" ht="18.600000000000001" thickBot="1" x14ac:dyDescent="0.4">
      <c r="A951" s="56" t="s">
        <v>2274</v>
      </c>
      <c r="B951" s="15"/>
      <c r="C951" s="27"/>
      <c r="D951" s="27"/>
      <c r="E951" s="27"/>
      <c r="F951" s="127"/>
      <c r="G951" s="27"/>
      <c r="H951" s="27"/>
      <c r="I951" s="27"/>
      <c r="J951" s="27"/>
      <c r="K951" s="27"/>
      <c r="L951" s="27"/>
      <c r="M951" s="27"/>
      <c r="N951" s="16"/>
    </row>
    <row r="952" spans="1:14" x14ac:dyDescent="0.3">
      <c r="A952" s="426" t="s">
        <v>2275</v>
      </c>
      <c r="B952" s="10" t="s">
        <v>2276</v>
      </c>
      <c r="C952" s="14" t="s">
        <v>308</v>
      </c>
      <c r="D952" s="14">
        <v>100</v>
      </c>
      <c r="E952" s="26">
        <v>277</v>
      </c>
      <c r="F952" s="130">
        <v>50</v>
      </c>
      <c r="G952" s="14">
        <v>60</v>
      </c>
      <c r="H952" s="14">
        <v>1000</v>
      </c>
      <c r="I952" s="14">
        <v>2320</v>
      </c>
      <c r="J952" s="14">
        <v>2.2999999999999998</v>
      </c>
      <c r="K952" s="517"/>
      <c r="L952" s="14" t="s">
        <v>291</v>
      </c>
      <c r="M952" s="14">
        <v>50000</v>
      </c>
      <c r="N952" s="6" t="s">
        <v>2278</v>
      </c>
    </row>
    <row r="953" spans="1:14" x14ac:dyDescent="0.3">
      <c r="A953" s="35" t="s">
        <v>2277</v>
      </c>
      <c r="B953" s="40"/>
      <c r="C953" s="11"/>
      <c r="D953" s="11"/>
      <c r="E953" s="13"/>
      <c r="F953" s="129"/>
      <c r="G953" s="11"/>
      <c r="H953" s="11"/>
      <c r="I953" s="11"/>
      <c r="J953" s="11"/>
      <c r="K953" s="11"/>
      <c r="L953" s="11"/>
      <c r="M953" s="11"/>
      <c r="N953" s="4"/>
    </row>
    <row r="954" spans="1:14" ht="15" thickBot="1" x14ac:dyDescent="0.35">
      <c r="A954" s="429"/>
      <c r="B954" s="252"/>
      <c r="C954" s="13"/>
      <c r="D954" s="13"/>
      <c r="E954" s="13"/>
      <c r="F954" s="131"/>
      <c r="G954" s="13"/>
      <c r="H954" s="13"/>
      <c r="I954" s="13"/>
      <c r="J954" s="13"/>
      <c r="K954" s="13"/>
      <c r="L954" s="13"/>
      <c r="M954" s="13"/>
      <c r="N954" s="8"/>
    </row>
    <row r="955" spans="1:14" ht="18.600000000000001" thickBot="1" x14ac:dyDescent="0.4">
      <c r="A955" s="56" t="s">
        <v>2279</v>
      </c>
      <c r="B955" s="15"/>
      <c r="C955" s="27"/>
      <c r="D955" s="27"/>
      <c r="E955" s="27"/>
      <c r="F955" s="127"/>
      <c r="G955" s="27"/>
      <c r="H955" s="27"/>
      <c r="I955" s="27"/>
      <c r="J955" s="27"/>
      <c r="K955" s="27"/>
      <c r="L955" s="27"/>
      <c r="M955" s="27"/>
      <c r="N955" s="16"/>
    </row>
    <row r="956" spans="1:14" x14ac:dyDescent="0.3">
      <c r="A956" s="428" t="s">
        <v>2286</v>
      </c>
      <c r="B956" s="10" t="s">
        <v>2280</v>
      </c>
      <c r="C956" s="85" t="s">
        <v>547</v>
      </c>
      <c r="D956" s="14">
        <v>85</v>
      </c>
      <c r="E956" s="26">
        <v>264</v>
      </c>
      <c r="F956" s="130">
        <v>47</v>
      </c>
      <c r="G956" s="14">
        <v>63</v>
      </c>
      <c r="H956" s="14">
        <v>90</v>
      </c>
      <c r="I956" s="929"/>
      <c r="J956" s="929"/>
      <c r="K956" s="14">
        <v>95</v>
      </c>
      <c r="L956" s="14" t="s">
        <v>2281</v>
      </c>
      <c r="M956" s="517"/>
      <c r="N956" s="6" t="s">
        <v>2288</v>
      </c>
    </row>
    <row r="957" spans="1:14" x14ac:dyDescent="0.3">
      <c r="A957" s="35" t="s">
        <v>2287</v>
      </c>
      <c r="B957" s="40" t="s">
        <v>2282</v>
      </c>
      <c r="C957" s="65" t="s">
        <v>547</v>
      </c>
      <c r="D957" s="11">
        <v>90</v>
      </c>
      <c r="E957" s="13">
        <v>305</v>
      </c>
      <c r="F957" s="129">
        <v>47</v>
      </c>
      <c r="G957" s="11">
        <v>63</v>
      </c>
      <c r="H957" s="11">
        <v>470</v>
      </c>
      <c r="I957" s="154"/>
      <c r="J957" s="154"/>
      <c r="K957" s="11">
        <v>63</v>
      </c>
      <c r="L957" s="14" t="s">
        <v>2281</v>
      </c>
      <c r="M957" s="153"/>
      <c r="N957" s="6" t="s">
        <v>2289</v>
      </c>
    </row>
    <row r="958" spans="1:14" x14ac:dyDescent="0.3">
      <c r="A958" s="42"/>
      <c r="B958" s="40" t="s">
        <v>2283</v>
      </c>
      <c r="C958" s="65" t="s">
        <v>547</v>
      </c>
      <c r="D958" s="13">
        <v>90</v>
      </c>
      <c r="E958" s="13">
        <v>305</v>
      </c>
      <c r="F958" s="131">
        <v>47</v>
      </c>
      <c r="G958" s="13">
        <v>63</v>
      </c>
      <c r="H958" s="13">
        <v>900</v>
      </c>
      <c r="I958" s="154"/>
      <c r="J958" s="154"/>
      <c r="K958" s="13">
        <v>150</v>
      </c>
      <c r="L958" s="14" t="s">
        <v>2281</v>
      </c>
      <c r="M958" s="153"/>
      <c r="N958" s="6" t="s">
        <v>2290</v>
      </c>
    </row>
    <row r="959" spans="1:14" x14ac:dyDescent="0.3">
      <c r="A959" s="35"/>
      <c r="B959" s="40" t="s">
        <v>2284</v>
      </c>
      <c r="C959" s="65" t="s">
        <v>547</v>
      </c>
      <c r="D959" s="13">
        <v>90</v>
      </c>
      <c r="E959" s="13">
        <v>305</v>
      </c>
      <c r="F959" s="131">
        <v>47</v>
      </c>
      <c r="G959" s="13">
        <v>63</v>
      </c>
      <c r="H959" s="11">
        <v>600</v>
      </c>
      <c r="I959" s="154"/>
      <c r="J959" s="154"/>
      <c r="K959" s="11">
        <v>126</v>
      </c>
      <c r="L959" s="14" t="s">
        <v>2281</v>
      </c>
      <c r="M959" s="153"/>
      <c r="N959" s="6" t="s">
        <v>2291</v>
      </c>
    </row>
    <row r="960" spans="1:14" ht="15" thickBot="1" x14ac:dyDescent="0.35">
      <c r="A960" s="429"/>
      <c r="B960" s="252" t="s">
        <v>2285</v>
      </c>
      <c r="C960" s="84" t="s">
        <v>547</v>
      </c>
      <c r="D960" s="13">
        <v>90</v>
      </c>
      <c r="E960" s="13">
        <v>305</v>
      </c>
      <c r="F960" s="131">
        <v>47</v>
      </c>
      <c r="G960" s="13">
        <v>63</v>
      </c>
      <c r="H960" s="13">
        <v>420</v>
      </c>
      <c r="I960" s="154"/>
      <c r="J960" s="154"/>
      <c r="K960" s="13">
        <v>110</v>
      </c>
      <c r="L960" s="26" t="s">
        <v>2281</v>
      </c>
      <c r="M960" s="154"/>
      <c r="N960" s="114" t="s">
        <v>2292</v>
      </c>
    </row>
    <row r="961" spans="1:14" ht="18.600000000000001" thickBot="1" x14ac:dyDescent="0.4">
      <c r="A961" s="56" t="s">
        <v>2293</v>
      </c>
      <c r="B961" s="404"/>
      <c r="C961" s="70"/>
      <c r="D961" s="70"/>
      <c r="E961" s="70"/>
      <c r="F961" s="132"/>
      <c r="G961" s="70"/>
      <c r="H961" s="70"/>
      <c r="I961" s="70"/>
      <c r="J961" s="70"/>
      <c r="K961" s="70"/>
      <c r="L961" s="70"/>
      <c r="M961" s="70"/>
      <c r="N961" s="71"/>
    </row>
    <row r="962" spans="1:14" x14ac:dyDescent="0.3">
      <c r="A962" s="428" t="s">
        <v>2646</v>
      </c>
      <c r="B962" s="10" t="s">
        <v>2294</v>
      </c>
      <c r="C962" s="14" t="s">
        <v>2069</v>
      </c>
      <c r="D962" s="14">
        <v>100</v>
      </c>
      <c r="E962" s="61">
        <v>480</v>
      </c>
      <c r="F962" s="517"/>
      <c r="G962" s="517"/>
      <c r="H962" s="14">
        <v>1480</v>
      </c>
      <c r="I962" s="61">
        <v>4529</v>
      </c>
      <c r="J962" s="68">
        <v>3.31</v>
      </c>
      <c r="K962" s="517"/>
      <c r="L962" s="14" t="s">
        <v>28</v>
      </c>
      <c r="M962" s="14">
        <v>50000</v>
      </c>
      <c r="N962" s="6" t="s">
        <v>2295</v>
      </c>
    </row>
    <row r="963" spans="1:14" x14ac:dyDescent="0.3">
      <c r="A963" s="35" t="s">
        <v>2647</v>
      </c>
      <c r="B963" s="40" t="s">
        <v>2296</v>
      </c>
      <c r="C963" s="11" t="s">
        <v>308</v>
      </c>
      <c r="D963" s="14">
        <v>100</v>
      </c>
      <c r="E963" s="57">
        <v>480</v>
      </c>
      <c r="F963" s="153"/>
      <c r="G963" s="153"/>
      <c r="H963" s="11">
        <v>600</v>
      </c>
      <c r="I963" s="11">
        <v>1680</v>
      </c>
      <c r="J963" s="11">
        <v>2.9</v>
      </c>
      <c r="K963" s="153"/>
      <c r="L963" s="11" t="s">
        <v>291</v>
      </c>
      <c r="M963" s="14">
        <v>50000</v>
      </c>
      <c r="N963" s="4" t="s">
        <v>2297</v>
      </c>
    </row>
    <row r="964" spans="1:14" x14ac:dyDescent="0.3">
      <c r="A964" s="421"/>
      <c r="B964" s="40" t="s">
        <v>2298</v>
      </c>
      <c r="C964" s="11" t="s">
        <v>308</v>
      </c>
      <c r="D964" s="14">
        <v>100</v>
      </c>
      <c r="E964" s="57">
        <v>480</v>
      </c>
      <c r="F964" s="153"/>
      <c r="G964" s="153"/>
      <c r="H964" s="11">
        <v>1000</v>
      </c>
      <c r="I964" s="11">
        <v>2800</v>
      </c>
      <c r="J964" s="11">
        <v>2.9</v>
      </c>
      <c r="K964" s="153"/>
      <c r="L964" s="11" t="s">
        <v>291</v>
      </c>
      <c r="M964" s="14">
        <v>50000</v>
      </c>
      <c r="N964" s="4" t="s">
        <v>2299</v>
      </c>
    </row>
    <row r="965" spans="1:14" ht="15" thickBot="1" x14ac:dyDescent="0.35">
      <c r="A965" s="429"/>
      <c r="B965" s="252" t="s">
        <v>2300</v>
      </c>
      <c r="C965" s="13" t="s">
        <v>98</v>
      </c>
      <c r="D965" s="26">
        <v>100</v>
      </c>
      <c r="E965" s="64">
        <v>480</v>
      </c>
      <c r="F965" s="154"/>
      <c r="G965" s="154"/>
      <c r="H965" s="13">
        <v>1200</v>
      </c>
      <c r="I965" s="13">
        <v>2400</v>
      </c>
      <c r="J965" s="13">
        <v>2.5</v>
      </c>
      <c r="K965" s="154"/>
      <c r="L965" s="13" t="s">
        <v>28</v>
      </c>
      <c r="M965" s="26">
        <v>50000</v>
      </c>
      <c r="N965" s="8" t="s">
        <v>2301</v>
      </c>
    </row>
    <row r="966" spans="1:14" ht="18.600000000000001" thickBot="1" x14ac:dyDescent="0.4">
      <c r="A966" s="56" t="s">
        <v>2302</v>
      </c>
      <c r="B966" s="15"/>
      <c r="C966" s="27"/>
      <c r="D966" s="27"/>
      <c r="E966" s="27"/>
      <c r="F966" s="127"/>
      <c r="G966" s="27"/>
      <c r="H966" s="27"/>
      <c r="I966" s="27"/>
      <c r="J966" s="27"/>
      <c r="K966" s="27"/>
      <c r="L966" s="27"/>
      <c r="M966" s="27"/>
      <c r="N966" s="16"/>
    </row>
    <row r="967" spans="1:14" x14ac:dyDescent="0.3">
      <c r="A967" s="426" t="s">
        <v>2310</v>
      </c>
      <c r="B967" s="10" t="s">
        <v>2303</v>
      </c>
      <c r="C967" s="14" t="s">
        <v>2076</v>
      </c>
      <c r="D967" s="61">
        <v>85</v>
      </c>
      <c r="E967" s="61">
        <v>265</v>
      </c>
      <c r="F967" s="61">
        <v>47</v>
      </c>
      <c r="G967" s="14">
        <v>63</v>
      </c>
      <c r="H967" s="14">
        <v>600</v>
      </c>
      <c r="I967" s="14">
        <v>1100</v>
      </c>
      <c r="J967" s="14">
        <v>1.8</v>
      </c>
      <c r="K967" s="14">
        <v>911</v>
      </c>
      <c r="L967" s="517"/>
      <c r="M967" s="14">
        <v>50000</v>
      </c>
      <c r="N967" s="6" t="s">
        <v>2304</v>
      </c>
    </row>
    <row r="968" spans="1:14" x14ac:dyDescent="0.3">
      <c r="A968" s="421" t="s">
        <v>2311</v>
      </c>
      <c r="B968" s="40" t="s">
        <v>2305</v>
      </c>
      <c r="C968" s="11" t="s">
        <v>424</v>
      </c>
      <c r="D968" s="57">
        <v>85</v>
      </c>
      <c r="E968" s="57">
        <v>265</v>
      </c>
      <c r="F968" s="57">
        <v>50</v>
      </c>
      <c r="G968" s="153"/>
      <c r="H968" s="11">
        <v>40</v>
      </c>
      <c r="I968" s="11">
        <v>103</v>
      </c>
      <c r="J968" s="11">
        <v>2.5</v>
      </c>
      <c r="K968" s="11">
        <v>90</v>
      </c>
      <c r="L968" s="66" t="s">
        <v>47</v>
      </c>
      <c r="M968" s="11">
        <v>50000</v>
      </c>
      <c r="N968" s="4" t="s">
        <v>2306</v>
      </c>
    </row>
    <row r="969" spans="1:14" x14ac:dyDescent="0.3">
      <c r="A969" s="421"/>
      <c r="B969" s="40" t="s">
        <v>2307</v>
      </c>
      <c r="C969" s="11" t="s">
        <v>82</v>
      </c>
      <c r="D969" s="57">
        <v>85</v>
      </c>
      <c r="E969" s="57">
        <v>265</v>
      </c>
      <c r="F969" s="57">
        <v>50</v>
      </c>
      <c r="G969" s="153"/>
      <c r="H969" s="11">
        <v>20</v>
      </c>
      <c r="I969" s="11">
        <v>36</v>
      </c>
      <c r="J969" s="11">
        <v>1.8</v>
      </c>
      <c r="K969" s="57">
        <v>40</v>
      </c>
      <c r="L969" s="153"/>
      <c r="M969" s="11">
        <v>50000</v>
      </c>
      <c r="N969" s="4" t="s">
        <v>2312</v>
      </c>
    </row>
    <row r="970" spans="1:14" ht="15" thickBot="1" x14ac:dyDescent="0.35">
      <c r="A970" s="429" t="s">
        <v>2309</v>
      </c>
      <c r="B970" s="252" t="s">
        <v>2308</v>
      </c>
      <c r="C970" s="13" t="s">
        <v>82</v>
      </c>
      <c r="D970" s="64">
        <v>85</v>
      </c>
      <c r="E970" s="64">
        <v>265</v>
      </c>
      <c r="F970" s="64">
        <v>50</v>
      </c>
      <c r="G970" s="154"/>
      <c r="H970" s="13">
        <v>10</v>
      </c>
      <c r="I970" s="13">
        <v>18</v>
      </c>
      <c r="J970" s="13">
        <v>1.8</v>
      </c>
      <c r="K970" s="64">
        <v>40</v>
      </c>
      <c r="L970" s="154"/>
      <c r="M970" s="13">
        <v>50000</v>
      </c>
      <c r="N970" s="8" t="s">
        <v>2312</v>
      </c>
    </row>
    <row r="971" spans="1:14" ht="18.600000000000001" thickBot="1" x14ac:dyDescent="0.4">
      <c r="A971" s="56" t="s">
        <v>2314</v>
      </c>
      <c r="B971" s="15"/>
      <c r="C971" s="27"/>
      <c r="D971" s="27"/>
      <c r="E971" s="27"/>
      <c r="F971" s="127"/>
      <c r="G971" s="27"/>
      <c r="H971" s="27"/>
      <c r="I971" s="27"/>
      <c r="J971" s="27"/>
      <c r="K971" s="27"/>
      <c r="L971" s="27"/>
      <c r="M971" s="27"/>
      <c r="N971" s="16"/>
    </row>
    <row r="972" spans="1:14" x14ac:dyDescent="0.3">
      <c r="A972" s="428" t="s">
        <v>2318</v>
      </c>
      <c r="B972" s="10" t="s">
        <v>2313</v>
      </c>
      <c r="C972" s="14" t="s">
        <v>2102</v>
      </c>
      <c r="D972" s="517"/>
      <c r="E972" s="517"/>
      <c r="F972" s="517"/>
      <c r="G972" s="517"/>
      <c r="H972" s="14">
        <v>300</v>
      </c>
      <c r="I972" s="517"/>
      <c r="J972" s="517"/>
      <c r="K972" s="517"/>
      <c r="L972" s="14" t="s">
        <v>22</v>
      </c>
      <c r="M972" s="14">
        <v>100000</v>
      </c>
      <c r="N972" s="6" t="s">
        <v>2315</v>
      </c>
    </row>
    <row r="973" spans="1:14" x14ac:dyDescent="0.3">
      <c r="A973" s="35" t="s">
        <v>2322</v>
      </c>
      <c r="B973" s="10" t="s">
        <v>2316</v>
      </c>
      <c r="C973" s="11" t="s">
        <v>2102</v>
      </c>
      <c r="D973" s="153"/>
      <c r="E973" s="153"/>
      <c r="F973" s="153"/>
      <c r="G973" s="153"/>
      <c r="H973" s="11">
        <v>400</v>
      </c>
      <c r="I973" s="153"/>
      <c r="J973" s="153"/>
      <c r="K973" s="153"/>
      <c r="L973" s="14" t="s">
        <v>22</v>
      </c>
      <c r="M973" s="14">
        <v>100000</v>
      </c>
      <c r="N973" s="6" t="s">
        <v>2315</v>
      </c>
    </row>
    <row r="974" spans="1:14" x14ac:dyDescent="0.3">
      <c r="A974" s="421"/>
      <c r="B974" s="10" t="s">
        <v>2317</v>
      </c>
      <c r="C974" s="11" t="s">
        <v>2102</v>
      </c>
      <c r="D974" s="153"/>
      <c r="E974" s="153"/>
      <c r="F974" s="153"/>
      <c r="G974" s="153"/>
      <c r="H974" s="11">
        <v>450</v>
      </c>
      <c r="I974" s="153"/>
      <c r="J974" s="153"/>
      <c r="K974" s="153"/>
      <c r="L974" s="14" t="s">
        <v>22</v>
      </c>
      <c r="M974" s="14">
        <v>100000</v>
      </c>
      <c r="N974" s="6" t="s">
        <v>2315</v>
      </c>
    </row>
    <row r="975" spans="1:14" x14ac:dyDescent="0.3">
      <c r="A975" s="421"/>
      <c r="B975" s="40" t="s">
        <v>2319</v>
      </c>
      <c r="C975" s="11" t="s">
        <v>2065</v>
      </c>
      <c r="D975" s="153"/>
      <c r="E975" s="153"/>
      <c r="F975" s="153"/>
      <c r="G975" s="153"/>
      <c r="H975" s="11">
        <v>210</v>
      </c>
      <c r="I975" s="153"/>
      <c r="J975" s="153"/>
      <c r="K975" s="153"/>
      <c r="L975" s="14" t="s">
        <v>22</v>
      </c>
      <c r="M975" s="14">
        <v>100000</v>
      </c>
      <c r="N975" s="4" t="s">
        <v>252</v>
      </c>
    </row>
    <row r="976" spans="1:14" x14ac:dyDescent="0.3">
      <c r="A976" s="421"/>
      <c r="B976" s="40" t="s">
        <v>2320</v>
      </c>
      <c r="C976" s="11" t="s">
        <v>308</v>
      </c>
      <c r="D976" s="153"/>
      <c r="E976" s="153"/>
      <c r="F976" s="153"/>
      <c r="G976" s="153"/>
      <c r="H976" s="11">
        <v>650</v>
      </c>
      <c r="I976" s="153"/>
      <c r="J976" s="153"/>
      <c r="K976" s="153"/>
      <c r="L976" s="11" t="s">
        <v>22</v>
      </c>
      <c r="M976" s="14">
        <v>100000</v>
      </c>
      <c r="N976" s="4" t="s">
        <v>252</v>
      </c>
    </row>
    <row r="977" spans="1:14" ht="15" thickBot="1" x14ac:dyDescent="0.35">
      <c r="A977" s="429"/>
      <c r="B977" s="252" t="s">
        <v>2321</v>
      </c>
      <c r="C977" s="13" t="s">
        <v>424</v>
      </c>
      <c r="D977" s="154"/>
      <c r="E977" s="154"/>
      <c r="F977" s="154"/>
      <c r="G977" s="154"/>
      <c r="H977" s="13">
        <v>63</v>
      </c>
      <c r="I977" s="154"/>
      <c r="J977" s="154"/>
      <c r="K977" s="154"/>
      <c r="L977" s="13" t="s">
        <v>22</v>
      </c>
      <c r="M977" s="26">
        <v>100000</v>
      </c>
      <c r="N977" s="8" t="s">
        <v>252</v>
      </c>
    </row>
    <row r="978" spans="1:14" ht="18.600000000000001" thickBot="1" x14ac:dyDescent="0.4">
      <c r="A978" s="56" t="s">
        <v>2323</v>
      </c>
      <c r="B978" s="15"/>
      <c r="C978" s="27"/>
      <c r="D978" s="27"/>
      <c r="E978" s="27"/>
      <c r="F978" s="127"/>
      <c r="G978" s="27"/>
      <c r="H978" s="27"/>
      <c r="I978" s="27"/>
      <c r="J978" s="27"/>
      <c r="K978" s="27"/>
      <c r="L978" s="27"/>
      <c r="M978" s="27"/>
      <c r="N978" s="16"/>
    </row>
    <row r="979" spans="1:14" x14ac:dyDescent="0.3">
      <c r="A979" s="428" t="s">
        <v>2327</v>
      </c>
      <c r="B979" s="10" t="s">
        <v>2324</v>
      </c>
      <c r="C979" s="14" t="s">
        <v>424</v>
      </c>
      <c r="D979" s="14">
        <v>277</v>
      </c>
      <c r="E979" s="61">
        <v>480</v>
      </c>
      <c r="F979" s="517"/>
      <c r="G979" s="517"/>
      <c r="H979" s="14">
        <v>600</v>
      </c>
      <c r="I979" s="14">
        <v>1475</v>
      </c>
      <c r="J979" s="14">
        <v>2.5</v>
      </c>
      <c r="K979" s="517"/>
      <c r="L979" s="14" t="s">
        <v>47</v>
      </c>
      <c r="M979" s="14">
        <v>50000</v>
      </c>
      <c r="N979" s="6" t="s">
        <v>2325</v>
      </c>
    </row>
    <row r="980" spans="1:14" x14ac:dyDescent="0.3">
      <c r="A980" s="35" t="s">
        <v>2328</v>
      </c>
      <c r="B980" s="40" t="s">
        <v>2326</v>
      </c>
      <c r="C980" s="11" t="s">
        <v>424</v>
      </c>
      <c r="D980" s="14">
        <v>277</v>
      </c>
      <c r="E980" s="57">
        <v>480</v>
      </c>
      <c r="F980" s="153"/>
      <c r="G980" s="153"/>
      <c r="H980" s="14">
        <v>600</v>
      </c>
      <c r="I980" s="14">
        <v>1475</v>
      </c>
      <c r="J980" s="14">
        <v>2.5</v>
      </c>
      <c r="K980" s="153"/>
      <c r="L980" s="14" t="s">
        <v>47</v>
      </c>
      <c r="M980" s="14">
        <v>50000</v>
      </c>
      <c r="N980" s="6" t="s">
        <v>2325</v>
      </c>
    </row>
    <row r="981" spans="1:14" ht="15" thickBot="1" x14ac:dyDescent="0.35">
      <c r="A981" s="429"/>
      <c r="B981" s="252"/>
      <c r="C981" s="13"/>
      <c r="D981" s="13"/>
      <c r="E981" s="13"/>
      <c r="F981" s="131"/>
      <c r="G981" s="13"/>
      <c r="H981" s="13"/>
      <c r="I981" s="13"/>
      <c r="J981" s="13"/>
      <c r="K981" s="13"/>
      <c r="L981" s="13"/>
      <c r="M981" s="13"/>
      <c r="N981" s="8"/>
    </row>
    <row r="982" spans="1:14" ht="18.600000000000001" thickBot="1" x14ac:dyDescent="0.4">
      <c r="A982" s="56" t="s">
        <v>2329</v>
      </c>
      <c r="B982" s="15"/>
      <c r="C982" s="27"/>
      <c r="D982" s="27"/>
      <c r="E982" s="27"/>
      <c r="F982" s="127"/>
      <c r="G982" s="27"/>
      <c r="H982" s="27"/>
      <c r="I982" s="27"/>
      <c r="J982" s="27"/>
      <c r="K982" s="27"/>
      <c r="L982" s="27"/>
      <c r="M982" s="27"/>
      <c r="N982" s="16"/>
    </row>
    <row r="983" spans="1:14" x14ac:dyDescent="0.3">
      <c r="A983" s="430" t="s">
        <v>2330</v>
      </c>
      <c r="B983" s="405" t="s">
        <v>2332</v>
      </c>
      <c r="C983" s="14" t="s">
        <v>2156</v>
      </c>
      <c r="D983" s="26">
        <v>120</v>
      </c>
      <c r="E983" s="26">
        <v>230</v>
      </c>
      <c r="F983" s="517"/>
      <c r="G983" s="517"/>
      <c r="H983" s="26">
        <v>36</v>
      </c>
      <c r="I983" s="517"/>
      <c r="J983" s="517"/>
      <c r="K983" s="517"/>
      <c r="L983" s="26" t="s">
        <v>28</v>
      </c>
      <c r="M983" s="517"/>
      <c r="N983" s="114" t="s">
        <v>2333</v>
      </c>
    </row>
    <row r="984" spans="1:14" x14ac:dyDescent="0.3">
      <c r="A984" s="35" t="s">
        <v>2331</v>
      </c>
      <c r="B984" s="40"/>
      <c r="C984" s="11"/>
      <c r="D984" s="11"/>
      <c r="E984" s="13"/>
      <c r="F984" s="129"/>
      <c r="G984" s="11"/>
      <c r="H984" s="11"/>
      <c r="I984" s="11"/>
      <c r="J984" s="11"/>
      <c r="K984" s="11"/>
      <c r="L984" s="11"/>
      <c r="M984" s="11"/>
      <c r="N984" s="4"/>
    </row>
    <row r="985" spans="1:14" ht="15" thickBot="1" x14ac:dyDescent="0.35">
      <c r="A985" s="429"/>
      <c r="B985" s="252"/>
      <c r="C985" s="13"/>
      <c r="D985" s="13"/>
      <c r="E985" s="13"/>
      <c r="F985" s="131"/>
      <c r="G985" s="13"/>
      <c r="H985" s="13"/>
      <c r="I985" s="13"/>
      <c r="J985" s="13"/>
      <c r="K985" s="13"/>
      <c r="L985" s="13"/>
      <c r="M985" s="13"/>
      <c r="N985" s="8"/>
    </row>
    <row r="986" spans="1:14" ht="18.600000000000001" thickBot="1" x14ac:dyDescent="0.4">
      <c r="A986" s="56" t="s">
        <v>2344</v>
      </c>
      <c r="B986" s="15"/>
      <c r="C986" s="27"/>
      <c r="D986" s="27"/>
      <c r="E986" s="27"/>
      <c r="F986" s="127"/>
      <c r="G986" s="27"/>
      <c r="H986" s="27"/>
      <c r="I986" s="27"/>
      <c r="J986" s="27"/>
      <c r="K986" s="27"/>
      <c r="L986" s="27"/>
      <c r="M986" s="27"/>
      <c r="N986" s="16"/>
    </row>
    <row r="987" spans="1:14" x14ac:dyDescent="0.3">
      <c r="A987" s="428" t="s">
        <v>2342</v>
      </c>
      <c r="B987" s="10" t="s">
        <v>2334</v>
      </c>
      <c r="C987" s="14" t="s">
        <v>424</v>
      </c>
      <c r="D987" s="14">
        <v>120</v>
      </c>
      <c r="E987" s="26">
        <v>480</v>
      </c>
      <c r="F987" s="517"/>
      <c r="G987" s="517"/>
      <c r="H987" s="14">
        <v>600</v>
      </c>
      <c r="I987" s="14">
        <v>1482</v>
      </c>
      <c r="J987" s="14">
        <v>2.4700000000000002</v>
      </c>
      <c r="K987" s="14">
        <v>1040</v>
      </c>
      <c r="L987" s="14" t="s">
        <v>22</v>
      </c>
      <c r="M987" s="517"/>
      <c r="N987" s="6" t="s">
        <v>2338</v>
      </c>
    </row>
    <row r="988" spans="1:14" x14ac:dyDescent="0.3">
      <c r="A988" s="419" t="s">
        <v>2343</v>
      </c>
      <c r="B988" s="40" t="s">
        <v>2335</v>
      </c>
      <c r="C988" s="11" t="s">
        <v>424</v>
      </c>
      <c r="D988" s="11">
        <v>120</v>
      </c>
      <c r="E988" s="13">
        <v>277</v>
      </c>
      <c r="F988" s="153"/>
      <c r="G988" s="153"/>
      <c r="H988" s="11">
        <v>600</v>
      </c>
      <c r="I988" s="11">
        <v>1290</v>
      </c>
      <c r="J988" s="11">
        <v>2.15</v>
      </c>
      <c r="K988" s="11">
        <v>1083</v>
      </c>
      <c r="L988" s="11" t="s">
        <v>22</v>
      </c>
      <c r="M988" s="153"/>
      <c r="N988" s="4" t="s">
        <v>2339</v>
      </c>
    </row>
    <row r="989" spans="1:14" x14ac:dyDescent="0.3">
      <c r="A989" s="421"/>
      <c r="B989" s="40" t="s">
        <v>2336</v>
      </c>
      <c r="C989" s="11" t="s">
        <v>424</v>
      </c>
      <c r="D989" s="11">
        <v>100</v>
      </c>
      <c r="E989" s="13">
        <v>277</v>
      </c>
      <c r="F989" s="153"/>
      <c r="G989" s="153"/>
      <c r="H989" s="11">
        <v>250</v>
      </c>
      <c r="I989" s="11">
        <v>583</v>
      </c>
      <c r="J989" s="11">
        <v>2.33</v>
      </c>
      <c r="K989" s="11">
        <v>537</v>
      </c>
      <c r="L989" s="11" t="s">
        <v>22</v>
      </c>
      <c r="M989" s="153"/>
      <c r="N989" s="4" t="s">
        <v>2340</v>
      </c>
    </row>
    <row r="990" spans="1:14" ht="15" thickBot="1" x14ac:dyDescent="0.35">
      <c r="A990" s="429"/>
      <c r="B990" s="252" t="s">
        <v>2337</v>
      </c>
      <c r="C990" s="13" t="s">
        <v>2071</v>
      </c>
      <c r="D990" s="13">
        <v>100</v>
      </c>
      <c r="E990" s="13">
        <v>277</v>
      </c>
      <c r="F990" s="154"/>
      <c r="G990" s="154"/>
      <c r="H990" s="13">
        <v>690</v>
      </c>
      <c r="I990" s="13">
        <v>1677</v>
      </c>
      <c r="J990" s="13">
        <v>2.4300000000000002</v>
      </c>
      <c r="K990" s="13">
        <v>1080</v>
      </c>
      <c r="L990" s="13" t="s">
        <v>22</v>
      </c>
      <c r="M990" s="154"/>
      <c r="N990" s="8" t="s">
        <v>2341</v>
      </c>
    </row>
    <row r="991" spans="1:14" ht="18.600000000000001" thickBot="1" x14ac:dyDescent="0.4">
      <c r="A991" s="56" t="s">
        <v>2346</v>
      </c>
      <c r="B991" s="15"/>
      <c r="C991" s="27"/>
      <c r="D991" s="27"/>
      <c r="E991" s="27"/>
      <c r="F991" s="127"/>
      <c r="G991" s="27"/>
      <c r="H991" s="27"/>
      <c r="I991" s="27"/>
      <c r="J991" s="27"/>
      <c r="K991" s="27"/>
      <c r="L991" s="27"/>
      <c r="M991" s="27"/>
      <c r="N991" s="16"/>
    </row>
    <row r="992" spans="1:14" x14ac:dyDescent="0.3">
      <c r="A992" s="426" t="s">
        <v>2365</v>
      </c>
      <c r="B992" s="10" t="s">
        <v>2347</v>
      </c>
      <c r="C992" s="14" t="s">
        <v>424</v>
      </c>
      <c r="D992" s="14">
        <v>100</v>
      </c>
      <c r="E992" s="61">
        <v>277</v>
      </c>
      <c r="F992" s="517"/>
      <c r="G992" s="517"/>
      <c r="H992" s="14">
        <v>140</v>
      </c>
      <c r="I992" s="14">
        <v>216</v>
      </c>
      <c r="J992" s="517"/>
      <c r="K992" s="14">
        <v>86</v>
      </c>
      <c r="L992" s="14" t="s">
        <v>47</v>
      </c>
      <c r="M992" s="517"/>
      <c r="N992" s="6" t="s">
        <v>2353</v>
      </c>
    </row>
    <row r="993" spans="1:14" x14ac:dyDescent="0.3">
      <c r="A993" s="420" t="s">
        <v>2367</v>
      </c>
      <c r="B993" s="10" t="s">
        <v>2348</v>
      </c>
      <c r="C993" s="11" t="s">
        <v>424</v>
      </c>
      <c r="D993" s="14">
        <v>100</v>
      </c>
      <c r="E993" s="57">
        <v>277</v>
      </c>
      <c r="F993" s="153"/>
      <c r="G993" s="153"/>
      <c r="H993" s="11">
        <v>140</v>
      </c>
      <c r="I993" s="11">
        <v>208</v>
      </c>
      <c r="J993" s="153"/>
      <c r="K993" s="11">
        <v>86</v>
      </c>
      <c r="L993" s="14" t="s">
        <v>47</v>
      </c>
      <c r="M993" s="153"/>
      <c r="N993" s="6" t="s">
        <v>2354</v>
      </c>
    </row>
    <row r="994" spans="1:14" x14ac:dyDescent="0.3">
      <c r="A994" s="421"/>
      <c r="B994" s="10" t="s">
        <v>2349</v>
      </c>
      <c r="C994" s="11" t="s">
        <v>424</v>
      </c>
      <c r="D994" s="14">
        <v>100</v>
      </c>
      <c r="E994" s="57">
        <v>277</v>
      </c>
      <c r="F994" s="153"/>
      <c r="G994" s="153"/>
      <c r="H994" s="11">
        <v>130</v>
      </c>
      <c r="I994" s="11">
        <v>158</v>
      </c>
      <c r="J994" s="153"/>
      <c r="K994" s="11">
        <v>66</v>
      </c>
      <c r="L994" s="14" t="s">
        <v>47</v>
      </c>
      <c r="M994" s="153"/>
      <c r="N994" s="6" t="s">
        <v>2355</v>
      </c>
    </row>
    <row r="995" spans="1:14" x14ac:dyDescent="0.3">
      <c r="A995" s="421"/>
      <c r="B995" s="10" t="s">
        <v>2350</v>
      </c>
      <c r="C995" s="11" t="s">
        <v>424</v>
      </c>
      <c r="D995" s="14">
        <v>100</v>
      </c>
      <c r="E995" s="57">
        <v>277</v>
      </c>
      <c r="F995" s="153"/>
      <c r="G995" s="153"/>
      <c r="H995" s="11">
        <v>130</v>
      </c>
      <c r="I995" s="11">
        <v>282</v>
      </c>
      <c r="J995" s="153"/>
      <c r="K995" s="11">
        <v>118</v>
      </c>
      <c r="L995" s="14" t="s">
        <v>47</v>
      </c>
      <c r="M995" s="153"/>
      <c r="N995" s="6" t="s">
        <v>2356</v>
      </c>
    </row>
    <row r="996" spans="1:14" x14ac:dyDescent="0.3">
      <c r="A996" s="421" t="s">
        <v>2366</v>
      </c>
      <c r="B996" s="10" t="s">
        <v>2351</v>
      </c>
      <c r="C996" s="11" t="s">
        <v>424</v>
      </c>
      <c r="D996" s="14">
        <v>100</v>
      </c>
      <c r="E996" s="57">
        <v>277</v>
      </c>
      <c r="F996" s="153"/>
      <c r="G996" s="153"/>
      <c r="H996" s="11">
        <v>140</v>
      </c>
      <c r="I996" s="11">
        <v>168</v>
      </c>
      <c r="J996" s="153"/>
      <c r="K996" s="11">
        <v>92</v>
      </c>
      <c r="L996" s="14" t="s">
        <v>47</v>
      </c>
      <c r="M996" s="153"/>
      <c r="N996" s="6" t="s">
        <v>2357</v>
      </c>
    </row>
    <row r="997" spans="1:14" x14ac:dyDescent="0.3">
      <c r="A997" s="421"/>
      <c r="B997" s="10" t="s">
        <v>2352</v>
      </c>
      <c r="C997" s="11" t="s">
        <v>424</v>
      </c>
      <c r="D997" s="14">
        <v>100</v>
      </c>
      <c r="E997" s="57">
        <v>277</v>
      </c>
      <c r="F997" s="153"/>
      <c r="G997" s="153"/>
      <c r="H997" s="11">
        <v>140</v>
      </c>
      <c r="I997" s="11">
        <v>190</v>
      </c>
      <c r="J997" s="153"/>
      <c r="K997" s="11">
        <v>103</v>
      </c>
      <c r="L997" s="14" t="s">
        <v>47</v>
      </c>
      <c r="M997" s="153"/>
      <c r="N997" s="6" t="s">
        <v>2358</v>
      </c>
    </row>
    <row r="998" spans="1:14" x14ac:dyDescent="0.3">
      <c r="A998" s="421"/>
      <c r="B998" s="40" t="s">
        <v>2360</v>
      </c>
      <c r="C998" s="11" t="s">
        <v>2078</v>
      </c>
      <c r="D998" s="14">
        <v>100</v>
      </c>
      <c r="E998" s="57">
        <v>277</v>
      </c>
      <c r="F998" s="153"/>
      <c r="G998" s="153"/>
      <c r="H998" s="11">
        <v>130</v>
      </c>
      <c r="I998" s="11">
        <v>172</v>
      </c>
      <c r="J998" s="153"/>
      <c r="K998" s="11">
        <v>89</v>
      </c>
      <c r="L998" s="11" t="s">
        <v>47</v>
      </c>
      <c r="M998" s="153"/>
      <c r="N998" s="6" t="s">
        <v>2359</v>
      </c>
    </row>
    <row r="999" spans="1:14" x14ac:dyDescent="0.3">
      <c r="A999" s="421"/>
      <c r="B999" s="40" t="s">
        <v>2361</v>
      </c>
      <c r="C999" s="11" t="s">
        <v>2078</v>
      </c>
      <c r="D999" s="14">
        <v>100</v>
      </c>
      <c r="E999" s="57">
        <v>277</v>
      </c>
      <c r="F999" s="153"/>
      <c r="G999" s="153"/>
      <c r="H999" s="11">
        <v>130</v>
      </c>
      <c r="I999" s="11">
        <v>197</v>
      </c>
      <c r="J999" s="153"/>
      <c r="K999" s="11">
        <v>102</v>
      </c>
      <c r="L999" s="11" t="s">
        <v>47</v>
      </c>
      <c r="M999" s="153"/>
      <c r="N999" s="6" t="s">
        <v>2362</v>
      </c>
    </row>
    <row r="1000" spans="1:14" ht="15" thickBot="1" x14ac:dyDescent="0.35">
      <c r="A1000" s="429"/>
      <c r="B1000" s="252" t="s">
        <v>2363</v>
      </c>
      <c r="C1000" s="13" t="s">
        <v>82</v>
      </c>
      <c r="D1000" s="13">
        <v>24</v>
      </c>
      <c r="E1000" s="154"/>
      <c r="F1000" s="154"/>
      <c r="G1000" s="154"/>
      <c r="H1000" s="13">
        <v>15</v>
      </c>
      <c r="I1000" s="13">
        <v>22</v>
      </c>
      <c r="J1000" s="154"/>
      <c r="K1000" s="154"/>
      <c r="L1000" s="13" t="s">
        <v>47</v>
      </c>
      <c r="M1000" s="154"/>
      <c r="N1000" s="8" t="s">
        <v>2364</v>
      </c>
    </row>
    <row r="1001" spans="1:14" ht="18.600000000000001" thickBot="1" x14ac:dyDescent="0.4">
      <c r="A1001" s="56" t="s">
        <v>2369</v>
      </c>
      <c r="B1001" s="15"/>
      <c r="C1001" s="27"/>
      <c r="D1001" s="27"/>
      <c r="E1001" s="27"/>
      <c r="F1001" s="127"/>
      <c r="G1001" s="27"/>
      <c r="H1001" s="27"/>
      <c r="I1001" s="27"/>
      <c r="J1001" s="27"/>
      <c r="K1001" s="27"/>
      <c r="L1001" s="27"/>
      <c r="M1001" s="27"/>
      <c r="N1001" s="16"/>
    </row>
    <row r="1002" spans="1:14" x14ac:dyDescent="0.3">
      <c r="A1002" s="430" t="s">
        <v>2373</v>
      </c>
      <c r="B1002" s="405" t="s">
        <v>2370</v>
      </c>
      <c r="C1002" s="85" t="s">
        <v>2070</v>
      </c>
      <c r="D1002" s="61">
        <v>120</v>
      </c>
      <c r="E1002" s="61">
        <v>277</v>
      </c>
      <c r="F1002" s="61">
        <v>50</v>
      </c>
      <c r="G1002" s="61">
        <v>60</v>
      </c>
      <c r="H1002" s="61">
        <v>650</v>
      </c>
      <c r="I1002" s="26">
        <v>1755</v>
      </c>
      <c r="J1002" s="26">
        <v>2.5</v>
      </c>
      <c r="K1002" s="517"/>
      <c r="L1002" s="26" t="s">
        <v>47</v>
      </c>
      <c r="M1002" s="61">
        <v>150000</v>
      </c>
      <c r="N1002" s="61" t="s">
        <v>2372</v>
      </c>
    </row>
    <row r="1003" spans="1:14" x14ac:dyDescent="0.3">
      <c r="A1003" s="35" t="s">
        <v>2374</v>
      </c>
      <c r="B1003" s="40" t="s">
        <v>2371</v>
      </c>
      <c r="C1003" s="65" t="s">
        <v>2070</v>
      </c>
      <c r="D1003" s="57">
        <v>120</v>
      </c>
      <c r="E1003" s="57">
        <v>277</v>
      </c>
      <c r="F1003" s="57">
        <v>50</v>
      </c>
      <c r="G1003" s="57">
        <v>60</v>
      </c>
      <c r="H1003" s="57">
        <v>950</v>
      </c>
      <c r="I1003" s="11">
        <v>2565</v>
      </c>
      <c r="J1003" s="11">
        <v>2.7</v>
      </c>
      <c r="K1003" s="153"/>
      <c r="L1003" s="11" t="s">
        <v>47</v>
      </c>
      <c r="M1003" s="57">
        <v>150000</v>
      </c>
      <c r="N1003" s="57" t="s">
        <v>2372</v>
      </c>
    </row>
    <row r="1004" spans="1:14" ht="15" thickBot="1" x14ac:dyDescent="0.35">
      <c r="A1004" s="429"/>
      <c r="B1004" s="252"/>
      <c r="C1004" s="13"/>
      <c r="D1004" s="13"/>
      <c r="E1004" s="13"/>
      <c r="F1004" s="131"/>
      <c r="G1004" s="13"/>
      <c r="H1004" s="13"/>
      <c r="I1004" s="13"/>
      <c r="J1004" s="13"/>
      <c r="K1004" s="13"/>
      <c r="L1004" s="13"/>
      <c r="M1004" s="13"/>
      <c r="N1004" s="8"/>
    </row>
    <row r="1005" spans="1:14" ht="18.600000000000001" thickBot="1" x14ac:dyDescent="0.4">
      <c r="A1005" s="56" t="s">
        <v>2375</v>
      </c>
      <c r="B1005" s="15"/>
      <c r="C1005" s="27"/>
      <c r="D1005" s="27"/>
      <c r="E1005" s="27"/>
      <c r="F1005" s="127"/>
      <c r="G1005" s="27"/>
      <c r="H1005" s="27"/>
      <c r="I1005" s="27"/>
      <c r="J1005" s="27"/>
      <c r="K1005" s="27"/>
      <c r="L1005" s="27"/>
      <c r="M1005" s="27"/>
      <c r="N1005" s="16"/>
    </row>
    <row r="1006" spans="1:14" x14ac:dyDescent="0.3">
      <c r="A1006" s="428" t="s">
        <v>2385</v>
      </c>
      <c r="B1006" s="10" t="s">
        <v>2376</v>
      </c>
      <c r="C1006" s="14" t="s">
        <v>2065</v>
      </c>
      <c r="D1006" s="14">
        <v>120</v>
      </c>
      <c r="E1006" s="517"/>
      <c r="F1006" s="517"/>
      <c r="G1006" s="61">
        <v>60</v>
      </c>
      <c r="H1006" s="14">
        <v>104.2</v>
      </c>
      <c r="I1006" s="61">
        <v>225.83</v>
      </c>
      <c r="J1006" s="61">
        <v>2.16</v>
      </c>
      <c r="K1006" s="14" t="s">
        <v>2378</v>
      </c>
      <c r="L1006" s="517"/>
      <c r="M1006" s="14">
        <v>150000</v>
      </c>
      <c r="N1006" s="6" t="s">
        <v>2382</v>
      </c>
    </row>
    <row r="1007" spans="1:14" x14ac:dyDescent="0.3">
      <c r="A1007" s="35" t="s">
        <v>2386</v>
      </c>
      <c r="B1007" s="10" t="s">
        <v>2379</v>
      </c>
      <c r="C1007" s="11" t="s">
        <v>2377</v>
      </c>
      <c r="D1007" s="14">
        <v>120</v>
      </c>
      <c r="E1007" s="153"/>
      <c r="F1007" s="153"/>
      <c r="G1007" s="57">
        <v>60</v>
      </c>
      <c r="H1007" s="11">
        <v>348.8</v>
      </c>
      <c r="I1007" s="57">
        <v>744.36</v>
      </c>
      <c r="J1007" s="57">
        <v>2.16</v>
      </c>
      <c r="K1007" s="153"/>
      <c r="L1007" s="153"/>
      <c r="M1007" s="14">
        <v>150000</v>
      </c>
      <c r="N1007" s="6" t="s">
        <v>2381</v>
      </c>
    </row>
    <row r="1008" spans="1:14" x14ac:dyDescent="0.3">
      <c r="A1008" s="421" t="s">
        <v>2384</v>
      </c>
      <c r="B1008" s="40" t="s">
        <v>2383</v>
      </c>
      <c r="C1008" s="11" t="s">
        <v>2377</v>
      </c>
      <c r="D1008" s="11">
        <v>48</v>
      </c>
      <c r="E1008" s="153"/>
      <c r="F1008" s="153"/>
      <c r="G1008" s="153"/>
      <c r="H1008" s="11">
        <v>698</v>
      </c>
      <c r="I1008" s="57">
        <v>1498.78</v>
      </c>
      <c r="J1008" s="57">
        <v>2.14</v>
      </c>
      <c r="K1008" s="11">
        <v>1368.2</v>
      </c>
      <c r="L1008" s="153"/>
      <c r="M1008" s="11">
        <v>150000</v>
      </c>
      <c r="N1008" s="6" t="s">
        <v>2380</v>
      </c>
    </row>
    <row r="1009" spans="1:14" ht="15" thickBot="1" x14ac:dyDescent="0.35">
      <c r="A1009" s="429"/>
      <c r="B1009" s="252"/>
      <c r="C1009" s="13"/>
      <c r="D1009" s="13"/>
      <c r="E1009" s="13"/>
      <c r="F1009" s="131"/>
      <c r="G1009" s="13"/>
      <c r="H1009" s="13"/>
      <c r="I1009" s="13"/>
      <c r="J1009" s="13"/>
      <c r="K1009" s="13"/>
      <c r="L1009" s="13"/>
      <c r="M1009" s="13"/>
      <c r="N1009" s="8"/>
    </row>
    <row r="1010" spans="1:14" ht="18.600000000000001" thickBot="1" x14ac:dyDescent="0.4">
      <c r="A1010" s="56" t="s">
        <v>2387</v>
      </c>
      <c r="B1010" s="15"/>
      <c r="C1010" s="27"/>
      <c r="D1010" s="27"/>
      <c r="E1010" s="27"/>
      <c r="F1010" s="127"/>
      <c r="G1010" s="27"/>
      <c r="H1010" s="27"/>
      <c r="I1010" s="27"/>
      <c r="J1010" s="27"/>
      <c r="K1010" s="27"/>
      <c r="L1010" s="27"/>
      <c r="M1010" s="27"/>
      <c r="N1010" s="16"/>
    </row>
    <row r="1011" spans="1:14" x14ac:dyDescent="0.3">
      <c r="A1011" s="428" t="s">
        <v>2436</v>
      </c>
      <c r="B1011" s="10" t="s">
        <v>2388</v>
      </c>
      <c r="C1011" s="14" t="s">
        <v>2078</v>
      </c>
      <c r="D1011" s="14">
        <v>100</v>
      </c>
      <c r="E1011" s="61">
        <v>277</v>
      </c>
      <c r="F1011" s="130">
        <v>50</v>
      </c>
      <c r="G1011" s="14">
        <v>60</v>
      </c>
      <c r="H1011" s="14">
        <v>150</v>
      </c>
      <c r="I1011" s="14">
        <v>345</v>
      </c>
      <c r="J1011" s="14">
        <v>2.2999999999999998</v>
      </c>
      <c r="K1011" s="517"/>
      <c r="L1011" s="14" t="s">
        <v>47</v>
      </c>
      <c r="M1011" s="14">
        <v>68300</v>
      </c>
      <c r="N1011" s="6" t="s">
        <v>2389</v>
      </c>
    </row>
    <row r="1012" spans="1:14" x14ac:dyDescent="0.3">
      <c r="A1012" s="35" t="s">
        <v>2437</v>
      </c>
      <c r="B1012" s="40" t="s">
        <v>2390</v>
      </c>
      <c r="C1012" s="11" t="s">
        <v>2078</v>
      </c>
      <c r="D1012" s="14">
        <v>100</v>
      </c>
      <c r="E1012" s="57">
        <v>277</v>
      </c>
      <c r="F1012" s="130">
        <v>50</v>
      </c>
      <c r="G1012" s="14">
        <v>60</v>
      </c>
      <c r="H1012" s="11">
        <v>200</v>
      </c>
      <c r="I1012" s="11">
        <v>460</v>
      </c>
      <c r="J1012" s="11">
        <v>2.2999999999999998</v>
      </c>
      <c r="K1012" s="153"/>
      <c r="L1012" s="11" t="s">
        <v>47</v>
      </c>
      <c r="M1012" s="14">
        <v>68300</v>
      </c>
      <c r="N1012" s="6" t="s">
        <v>2389</v>
      </c>
    </row>
    <row r="1013" spans="1:14" x14ac:dyDescent="0.3">
      <c r="A1013" s="429"/>
      <c r="B1013" s="252" t="s">
        <v>2391</v>
      </c>
      <c r="C1013" s="11" t="s">
        <v>424</v>
      </c>
      <c r="D1013" s="13">
        <v>100</v>
      </c>
      <c r="E1013" s="57">
        <v>277</v>
      </c>
      <c r="F1013" s="131">
        <v>50</v>
      </c>
      <c r="G1013" s="13">
        <v>60</v>
      </c>
      <c r="H1013" s="13">
        <v>182</v>
      </c>
      <c r="I1013" s="13">
        <v>276</v>
      </c>
      <c r="J1013" s="13">
        <v>2.2999999999999998</v>
      </c>
      <c r="K1013" s="153"/>
      <c r="L1013" s="14" t="s">
        <v>47</v>
      </c>
      <c r="M1013" s="14">
        <v>68300</v>
      </c>
      <c r="N1013" s="6" t="s">
        <v>2394</v>
      </c>
    </row>
    <row r="1014" spans="1:14" x14ac:dyDescent="0.3">
      <c r="A1014" s="421"/>
      <c r="B1014" s="40" t="s">
        <v>2392</v>
      </c>
      <c r="C1014" s="11" t="s">
        <v>424</v>
      </c>
      <c r="D1014" s="13">
        <v>100</v>
      </c>
      <c r="E1014" s="57">
        <v>277</v>
      </c>
      <c r="F1014" s="131">
        <v>50</v>
      </c>
      <c r="G1014" s="13">
        <v>60</v>
      </c>
      <c r="H1014" s="11">
        <v>240</v>
      </c>
      <c r="I1014" s="11">
        <v>552</v>
      </c>
      <c r="J1014" s="11">
        <v>2.2999999999999998</v>
      </c>
      <c r="K1014" s="153"/>
      <c r="L1014" s="14" t="s">
        <v>47</v>
      </c>
      <c r="M1014" s="14">
        <v>68300</v>
      </c>
      <c r="N1014" s="6" t="s">
        <v>2393</v>
      </c>
    </row>
    <row r="1015" spans="1:14" x14ac:dyDescent="0.3">
      <c r="A1015" s="421"/>
      <c r="B1015" s="40" t="s">
        <v>2395</v>
      </c>
      <c r="C1015" s="11" t="s">
        <v>424</v>
      </c>
      <c r="D1015" s="13">
        <v>100</v>
      </c>
      <c r="E1015" s="57">
        <v>277</v>
      </c>
      <c r="F1015" s="131">
        <v>50</v>
      </c>
      <c r="G1015" s="13">
        <v>60</v>
      </c>
      <c r="H1015" s="11">
        <v>360</v>
      </c>
      <c r="I1015" s="11">
        <v>828</v>
      </c>
      <c r="J1015" s="11">
        <v>2.2999999999999998</v>
      </c>
      <c r="K1015" s="153"/>
      <c r="L1015" s="14" t="s">
        <v>47</v>
      </c>
      <c r="M1015" s="14">
        <v>68300</v>
      </c>
      <c r="N1015" s="6" t="s">
        <v>2396</v>
      </c>
    </row>
    <row r="1016" spans="1:14" x14ac:dyDescent="0.3">
      <c r="A1016" s="421"/>
      <c r="B1016" s="40" t="s">
        <v>2397</v>
      </c>
      <c r="C1016" s="11" t="s">
        <v>2065</v>
      </c>
      <c r="D1016" s="13">
        <v>100</v>
      </c>
      <c r="E1016" s="57">
        <v>277</v>
      </c>
      <c r="F1016" s="131">
        <v>50</v>
      </c>
      <c r="G1016" s="13">
        <v>60</v>
      </c>
      <c r="H1016" s="11">
        <v>160</v>
      </c>
      <c r="I1016" s="11">
        <v>368</v>
      </c>
      <c r="J1016" s="11">
        <v>2.35</v>
      </c>
      <c r="K1016" s="153"/>
      <c r="L1016" s="14" t="s">
        <v>628</v>
      </c>
      <c r="M1016" s="14">
        <v>68300</v>
      </c>
      <c r="N1016" s="6" t="s">
        <v>2400</v>
      </c>
    </row>
    <row r="1017" spans="1:14" x14ac:dyDescent="0.3">
      <c r="A1017" s="421"/>
      <c r="B1017" s="40" t="s">
        <v>2398</v>
      </c>
      <c r="C1017" s="11" t="s">
        <v>2065</v>
      </c>
      <c r="D1017" s="13">
        <v>100</v>
      </c>
      <c r="E1017" s="57">
        <v>277</v>
      </c>
      <c r="F1017" s="131">
        <v>50</v>
      </c>
      <c r="G1017" s="13">
        <v>60</v>
      </c>
      <c r="H1017" s="11">
        <v>320</v>
      </c>
      <c r="I1017" s="11">
        <v>736</v>
      </c>
      <c r="J1017" s="11">
        <v>2.35</v>
      </c>
      <c r="K1017" s="153"/>
      <c r="L1017" s="14" t="s">
        <v>628</v>
      </c>
      <c r="M1017" s="14">
        <v>68300</v>
      </c>
      <c r="N1017" s="6" t="s">
        <v>2399</v>
      </c>
    </row>
    <row r="1018" spans="1:14" x14ac:dyDescent="0.3">
      <c r="A1018" s="421"/>
      <c r="B1018" s="40" t="s">
        <v>2401</v>
      </c>
      <c r="C1018" s="11" t="s">
        <v>2402</v>
      </c>
      <c r="D1018" s="13">
        <v>100</v>
      </c>
      <c r="E1018" s="57">
        <v>277</v>
      </c>
      <c r="F1018" s="131">
        <v>50</v>
      </c>
      <c r="G1018" s="13">
        <v>60</v>
      </c>
      <c r="H1018" s="11">
        <v>320</v>
      </c>
      <c r="I1018" s="11">
        <v>750</v>
      </c>
      <c r="J1018" s="11">
        <v>2.35</v>
      </c>
      <c r="K1018" s="153"/>
      <c r="L1018" s="14" t="s">
        <v>628</v>
      </c>
      <c r="M1018" s="14">
        <v>68300</v>
      </c>
      <c r="N1018" s="6" t="s">
        <v>2399</v>
      </c>
    </row>
    <row r="1019" spans="1:14" x14ac:dyDescent="0.3">
      <c r="A1019" s="421"/>
      <c r="B1019" s="40" t="s">
        <v>2403</v>
      </c>
      <c r="C1019" s="11" t="s">
        <v>2404</v>
      </c>
      <c r="D1019" s="13">
        <v>100</v>
      </c>
      <c r="E1019" s="57">
        <v>277</v>
      </c>
      <c r="F1019" s="131">
        <v>50</v>
      </c>
      <c r="G1019" s="13">
        <v>60</v>
      </c>
      <c r="H1019" s="11">
        <v>480</v>
      </c>
      <c r="I1019" s="11">
        <v>1120</v>
      </c>
      <c r="J1019" s="11">
        <v>2.35</v>
      </c>
      <c r="K1019" s="153"/>
      <c r="L1019" s="14" t="s">
        <v>628</v>
      </c>
      <c r="M1019" s="14">
        <v>68300</v>
      </c>
      <c r="N1019" s="6" t="s">
        <v>2399</v>
      </c>
    </row>
    <row r="1020" spans="1:14" x14ac:dyDescent="0.3">
      <c r="A1020" s="421"/>
      <c r="B1020" s="40" t="s">
        <v>2405</v>
      </c>
      <c r="C1020" s="11" t="s">
        <v>2406</v>
      </c>
      <c r="D1020" s="13">
        <v>100</v>
      </c>
      <c r="E1020" s="57">
        <v>277</v>
      </c>
      <c r="F1020" s="131">
        <v>50</v>
      </c>
      <c r="G1020" s="13">
        <v>60</v>
      </c>
      <c r="H1020" s="11">
        <v>640</v>
      </c>
      <c r="I1020" s="11">
        <v>1509</v>
      </c>
      <c r="J1020" s="11">
        <v>2.35</v>
      </c>
      <c r="K1020" s="153"/>
      <c r="L1020" s="14" t="s">
        <v>628</v>
      </c>
      <c r="M1020" s="14">
        <v>68300</v>
      </c>
      <c r="N1020" s="6" t="s">
        <v>2407</v>
      </c>
    </row>
    <row r="1021" spans="1:14" x14ac:dyDescent="0.3">
      <c r="A1021" s="421"/>
      <c r="B1021" s="40" t="s">
        <v>2408</v>
      </c>
      <c r="C1021" s="11" t="s">
        <v>2079</v>
      </c>
      <c r="D1021" s="13">
        <v>100</v>
      </c>
      <c r="E1021" s="57">
        <v>277</v>
      </c>
      <c r="F1021" s="131">
        <v>50</v>
      </c>
      <c r="G1021" s="13">
        <v>60</v>
      </c>
      <c r="H1021" s="11">
        <v>100</v>
      </c>
      <c r="I1021" s="11">
        <v>230</v>
      </c>
      <c r="J1021" s="11">
        <v>2.2999999999999998</v>
      </c>
      <c r="K1021" s="153"/>
      <c r="L1021" s="14" t="s">
        <v>628</v>
      </c>
      <c r="M1021" s="153"/>
      <c r="N1021" s="6" t="s">
        <v>2412</v>
      </c>
    </row>
    <row r="1022" spans="1:14" x14ac:dyDescent="0.3">
      <c r="A1022" s="421"/>
      <c r="B1022" s="40" t="s">
        <v>2409</v>
      </c>
      <c r="C1022" s="11" t="s">
        <v>2079</v>
      </c>
      <c r="D1022" s="13">
        <v>100</v>
      </c>
      <c r="E1022" s="57">
        <v>277</v>
      </c>
      <c r="F1022" s="131">
        <v>50</v>
      </c>
      <c r="G1022" s="13">
        <v>60</v>
      </c>
      <c r="H1022" s="11">
        <v>180</v>
      </c>
      <c r="I1022" s="11">
        <v>414</v>
      </c>
      <c r="J1022" s="11">
        <v>2.2999999999999998</v>
      </c>
      <c r="K1022" s="153"/>
      <c r="L1022" s="14" t="s">
        <v>628</v>
      </c>
      <c r="M1022" s="153"/>
      <c r="N1022" s="4" t="s">
        <v>2413</v>
      </c>
    </row>
    <row r="1023" spans="1:14" x14ac:dyDescent="0.3">
      <c r="A1023" s="421"/>
      <c r="B1023" s="40" t="s">
        <v>2410</v>
      </c>
      <c r="C1023" s="11" t="s">
        <v>2079</v>
      </c>
      <c r="D1023" s="13">
        <v>100</v>
      </c>
      <c r="E1023" s="57">
        <v>277</v>
      </c>
      <c r="F1023" s="131">
        <v>50</v>
      </c>
      <c r="G1023" s="13">
        <v>60</v>
      </c>
      <c r="H1023" s="11">
        <v>200</v>
      </c>
      <c r="I1023" s="11">
        <v>529</v>
      </c>
      <c r="J1023" s="11">
        <v>2.2999999999999998</v>
      </c>
      <c r="K1023" s="153"/>
      <c r="L1023" s="14" t="s">
        <v>628</v>
      </c>
      <c r="M1023" s="153"/>
      <c r="N1023" s="4" t="s">
        <v>2414</v>
      </c>
    </row>
    <row r="1024" spans="1:14" x14ac:dyDescent="0.3">
      <c r="A1024" s="421"/>
      <c r="B1024" s="40" t="s">
        <v>2411</v>
      </c>
      <c r="C1024" s="11" t="s">
        <v>2079</v>
      </c>
      <c r="D1024" s="13">
        <v>100</v>
      </c>
      <c r="E1024" s="57">
        <v>277</v>
      </c>
      <c r="F1024" s="131">
        <v>50</v>
      </c>
      <c r="G1024" s="13">
        <v>60</v>
      </c>
      <c r="H1024" s="11">
        <v>300</v>
      </c>
      <c r="I1024" s="11">
        <v>690</v>
      </c>
      <c r="J1024" s="11">
        <v>2.2999999999999998</v>
      </c>
      <c r="K1024" s="153"/>
      <c r="L1024" s="14" t="s">
        <v>628</v>
      </c>
      <c r="M1024" s="153"/>
      <c r="N1024" s="4" t="s">
        <v>2415</v>
      </c>
    </row>
    <row r="1025" spans="1:14" x14ac:dyDescent="0.3">
      <c r="A1025" s="421"/>
      <c r="B1025" s="40" t="s">
        <v>2416</v>
      </c>
      <c r="C1025" s="11" t="s">
        <v>2076</v>
      </c>
      <c r="D1025" s="13">
        <v>100</v>
      </c>
      <c r="E1025" s="57">
        <v>277</v>
      </c>
      <c r="F1025" s="131">
        <v>50</v>
      </c>
      <c r="G1025" s="13">
        <v>60</v>
      </c>
      <c r="H1025" s="11">
        <v>200</v>
      </c>
      <c r="I1025" s="11">
        <v>460</v>
      </c>
      <c r="J1025" s="11">
        <v>2.2999999999999998</v>
      </c>
      <c r="K1025" s="153"/>
      <c r="L1025" s="14" t="s">
        <v>628</v>
      </c>
      <c r="M1025" s="14">
        <v>68300</v>
      </c>
      <c r="N1025" s="6" t="s">
        <v>2417</v>
      </c>
    </row>
    <row r="1026" spans="1:14" x14ac:dyDescent="0.3">
      <c r="A1026" s="421"/>
      <c r="B1026" s="40" t="s">
        <v>2418</v>
      </c>
      <c r="C1026" s="11" t="s">
        <v>2076</v>
      </c>
      <c r="D1026" s="13">
        <v>100</v>
      </c>
      <c r="E1026" s="57">
        <v>277</v>
      </c>
      <c r="F1026" s="131">
        <v>50</v>
      </c>
      <c r="G1026" s="13">
        <v>60</v>
      </c>
      <c r="H1026" s="11">
        <v>500</v>
      </c>
      <c r="I1026" s="11">
        <v>1150</v>
      </c>
      <c r="J1026" s="11">
        <v>2.2999999999999998</v>
      </c>
      <c r="K1026" s="153"/>
      <c r="L1026" s="14" t="s">
        <v>628</v>
      </c>
      <c r="M1026" s="14">
        <v>68300</v>
      </c>
      <c r="N1026" s="6" t="s">
        <v>2419</v>
      </c>
    </row>
    <row r="1027" spans="1:14" x14ac:dyDescent="0.3">
      <c r="A1027" s="421"/>
      <c r="B1027" s="40" t="s">
        <v>2420</v>
      </c>
      <c r="C1027" s="11" t="s">
        <v>2076</v>
      </c>
      <c r="D1027" s="13">
        <v>100</v>
      </c>
      <c r="E1027" s="57">
        <v>277</v>
      </c>
      <c r="F1027" s="131">
        <v>50</v>
      </c>
      <c r="G1027" s="13">
        <v>60</v>
      </c>
      <c r="H1027" s="11">
        <v>700</v>
      </c>
      <c r="I1027" s="11">
        <v>1610</v>
      </c>
      <c r="J1027" s="11">
        <v>2.2999999999999998</v>
      </c>
      <c r="K1027" s="153"/>
      <c r="L1027" s="14" t="s">
        <v>628</v>
      </c>
      <c r="M1027" s="11">
        <v>68300</v>
      </c>
      <c r="N1027" s="6" t="s">
        <v>2421</v>
      </c>
    </row>
    <row r="1028" spans="1:14" x14ac:dyDescent="0.3">
      <c r="A1028" s="421"/>
      <c r="B1028" s="40" t="s">
        <v>2422</v>
      </c>
      <c r="C1028" s="11" t="s">
        <v>2406</v>
      </c>
      <c r="D1028" s="13">
        <v>100</v>
      </c>
      <c r="E1028" s="57">
        <v>277</v>
      </c>
      <c r="F1028" s="131">
        <v>50</v>
      </c>
      <c r="G1028" s="13">
        <v>60</v>
      </c>
      <c r="H1028" s="11">
        <v>400</v>
      </c>
      <c r="I1028" s="11">
        <v>920</v>
      </c>
      <c r="J1028" s="11">
        <v>2.2999999999999998</v>
      </c>
      <c r="K1028" s="153"/>
      <c r="L1028" s="11" t="s">
        <v>279</v>
      </c>
      <c r="M1028" s="11">
        <v>68300</v>
      </c>
      <c r="N1028" s="6" t="s">
        <v>2423</v>
      </c>
    </row>
    <row r="1029" spans="1:14" x14ac:dyDescent="0.3">
      <c r="A1029" s="429"/>
      <c r="B1029" s="252" t="s">
        <v>2424</v>
      </c>
      <c r="C1029" s="11" t="s">
        <v>82</v>
      </c>
      <c r="D1029" s="13">
        <v>100</v>
      </c>
      <c r="E1029" s="57">
        <v>277</v>
      </c>
      <c r="F1029" s="131">
        <v>50</v>
      </c>
      <c r="G1029" s="13">
        <v>60</v>
      </c>
      <c r="H1029" s="13">
        <v>80</v>
      </c>
      <c r="I1029" s="13">
        <v>184</v>
      </c>
      <c r="J1029" s="13">
        <v>2.2999999999999998</v>
      </c>
      <c r="K1029" s="153"/>
      <c r="L1029" s="13" t="s">
        <v>22</v>
      </c>
      <c r="M1029" s="153"/>
      <c r="N1029" s="6" t="s">
        <v>2430</v>
      </c>
    </row>
    <row r="1030" spans="1:14" x14ac:dyDescent="0.3">
      <c r="A1030" s="421"/>
      <c r="B1030" s="252" t="s">
        <v>2425</v>
      </c>
      <c r="C1030" s="11" t="s">
        <v>82</v>
      </c>
      <c r="D1030" s="13">
        <v>100</v>
      </c>
      <c r="E1030" s="57">
        <v>277</v>
      </c>
      <c r="F1030" s="131">
        <v>50</v>
      </c>
      <c r="G1030" s="13">
        <v>60</v>
      </c>
      <c r="H1030" s="11">
        <v>120</v>
      </c>
      <c r="I1030" s="11">
        <v>225</v>
      </c>
      <c r="J1030" s="11">
        <v>2.2999999999999998</v>
      </c>
      <c r="K1030" s="153"/>
      <c r="L1030" s="11" t="s">
        <v>22</v>
      </c>
      <c r="M1030" s="153"/>
      <c r="N1030" s="6" t="s">
        <v>2431</v>
      </c>
    </row>
    <row r="1031" spans="1:14" x14ac:dyDescent="0.3">
      <c r="A1031" s="421"/>
      <c r="B1031" s="40" t="s">
        <v>2426</v>
      </c>
      <c r="C1031" s="11" t="s">
        <v>82</v>
      </c>
      <c r="D1031" s="13">
        <v>100</v>
      </c>
      <c r="E1031" s="57">
        <v>277</v>
      </c>
      <c r="F1031" s="131">
        <v>50</v>
      </c>
      <c r="G1031" s="13">
        <v>60</v>
      </c>
      <c r="H1031" s="11">
        <v>10</v>
      </c>
      <c r="I1031" s="11">
        <v>23</v>
      </c>
      <c r="J1031" s="11">
        <v>2.2999999999999998</v>
      </c>
      <c r="K1031" s="153"/>
      <c r="L1031" s="11" t="s">
        <v>24</v>
      </c>
      <c r="M1031" s="153"/>
      <c r="N1031" s="6" t="s">
        <v>2432</v>
      </c>
    </row>
    <row r="1032" spans="1:14" x14ac:dyDescent="0.3">
      <c r="A1032" s="421"/>
      <c r="B1032" s="40" t="s">
        <v>2427</v>
      </c>
      <c r="C1032" s="11" t="s">
        <v>82</v>
      </c>
      <c r="D1032" s="13">
        <v>100</v>
      </c>
      <c r="E1032" s="57">
        <v>277</v>
      </c>
      <c r="F1032" s="131">
        <v>50</v>
      </c>
      <c r="G1032" s="13">
        <v>60</v>
      </c>
      <c r="H1032" s="11">
        <v>15</v>
      </c>
      <c r="I1032" s="11">
        <v>34.5</v>
      </c>
      <c r="J1032" s="11">
        <v>2.2999999999999998</v>
      </c>
      <c r="K1032" s="153"/>
      <c r="L1032" s="11" t="s">
        <v>24</v>
      </c>
      <c r="M1032" s="153"/>
      <c r="N1032" s="4" t="s">
        <v>2433</v>
      </c>
    </row>
    <row r="1033" spans="1:14" x14ac:dyDescent="0.3">
      <c r="A1033" s="421"/>
      <c r="B1033" s="40" t="s">
        <v>2428</v>
      </c>
      <c r="C1033" s="11" t="s">
        <v>82</v>
      </c>
      <c r="D1033" s="13">
        <v>100</v>
      </c>
      <c r="E1033" s="57">
        <v>277</v>
      </c>
      <c r="F1033" s="131">
        <v>50</v>
      </c>
      <c r="G1033" s="13">
        <v>60</v>
      </c>
      <c r="H1033" s="11">
        <v>22</v>
      </c>
      <c r="I1033" s="11">
        <v>50.6</v>
      </c>
      <c r="J1033" s="13">
        <v>2.2999999999999998</v>
      </c>
      <c r="K1033" s="153"/>
      <c r="L1033" s="11" t="s">
        <v>24</v>
      </c>
      <c r="M1033" s="153"/>
      <c r="N1033" s="4" t="s">
        <v>2434</v>
      </c>
    </row>
    <row r="1034" spans="1:14" ht="15" thickBot="1" x14ac:dyDescent="0.35">
      <c r="A1034" s="429"/>
      <c r="B1034" s="252" t="s">
        <v>2429</v>
      </c>
      <c r="C1034" s="13" t="s">
        <v>82</v>
      </c>
      <c r="D1034" s="13">
        <v>100</v>
      </c>
      <c r="E1034" s="64">
        <v>277</v>
      </c>
      <c r="F1034" s="131">
        <v>50</v>
      </c>
      <c r="G1034" s="13">
        <v>60</v>
      </c>
      <c r="H1034" s="13">
        <v>25</v>
      </c>
      <c r="I1034" s="13">
        <v>57.5</v>
      </c>
      <c r="J1034" s="13">
        <v>2.2999999999999998</v>
      </c>
      <c r="K1034" s="154"/>
      <c r="L1034" s="13" t="s">
        <v>24</v>
      </c>
      <c r="M1034" s="154"/>
      <c r="N1034" s="8" t="s">
        <v>2435</v>
      </c>
    </row>
    <row r="1035" spans="1:14" ht="18.600000000000001" thickBot="1" x14ac:dyDescent="0.4">
      <c r="A1035" s="56" t="s">
        <v>2438</v>
      </c>
      <c r="B1035" s="15"/>
      <c r="C1035" s="27"/>
      <c r="D1035" s="27"/>
      <c r="E1035" s="27"/>
      <c r="F1035" s="127"/>
      <c r="G1035" s="27"/>
      <c r="H1035" s="27"/>
      <c r="I1035" s="27"/>
      <c r="J1035" s="27"/>
      <c r="K1035" s="27"/>
      <c r="L1035" s="27"/>
      <c r="M1035" s="27"/>
      <c r="N1035" s="16"/>
    </row>
    <row r="1036" spans="1:14" x14ac:dyDescent="0.3">
      <c r="A1036" s="428" t="s">
        <v>2457</v>
      </c>
      <c r="B1036" s="10" t="s">
        <v>2439</v>
      </c>
      <c r="C1036" s="14" t="s">
        <v>424</v>
      </c>
      <c r="D1036" s="14">
        <v>120</v>
      </c>
      <c r="E1036" s="61">
        <v>240</v>
      </c>
      <c r="F1036" s="130">
        <v>50</v>
      </c>
      <c r="G1036" s="14">
        <v>60</v>
      </c>
      <c r="H1036" s="14">
        <v>336</v>
      </c>
      <c r="I1036" s="517"/>
      <c r="J1036" s="517"/>
      <c r="K1036" s="14">
        <v>572</v>
      </c>
      <c r="L1036" s="517"/>
      <c r="M1036" s="517"/>
      <c r="N1036" s="6" t="s">
        <v>2665</v>
      </c>
    </row>
    <row r="1037" spans="1:14" x14ac:dyDescent="0.3">
      <c r="A1037" s="35" t="s">
        <v>2458</v>
      </c>
      <c r="B1037" s="40" t="s">
        <v>2440</v>
      </c>
      <c r="C1037" s="11" t="s">
        <v>424</v>
      </c>
      <c r="D1037" s="14">
        <v>120</v>
      </c>
      <c r="E1037" s="57">
        <v>240</v>
      </c>
      <c r="F1037" s="130">
        <v>50</v>
      </c>
      <c r="G1037" s="14">
        <v>60</v>
      </c>
      <c r="H1037" s="11">
        <v>336</v>
      </c>
      <c r="I1037" s="153"/>
      <c r="J1037" s="153"/>
      <c r="K1037" s="11">
        <v>411</v>
      </c>
      <c r="L1037" s="153"/>
      <c r="M1037" s="153"/>
      <c r="N1037" s="6" t="s">
        <v>2666</v>
      </c>
    </row>
    <row r="1038" spans="1:14" x14ac:dyDescent="0.3">
      <c r="A1038" s="421"/>
      <c r="B1038" s="40" t="s">
        <v>2443</v>
      </c>
      <c r="C1038" s="11" t="s">
        <v>424</v>
      </c>
      <c r="D1038" s="14">
        <v>120</v>
      </c>
      <c r="E1038" s="57">
        <v>240</v>
      </c>
      <c r="F1038" s="130">
        <v>50</v>
      </c>
      <c r="G1038" s="14">
        <v>60</v>
      </c>
      <c r="H1038" s="14">
        <v>336</v>
      </c>
      <c r="I1038" s="153"/>
      <c r="J1038" s="153"/>
      <c r="K1038" s="11">
        <v>600</v>
      </c>
      <c r="L1038" s="153"/>
      <c r="M1038" s="153"/>
      <c r="N1038" s="6" t="s">
        <v>2667</v>
      </c>
    </row>
    <row r="1039" spans="1:14" x14ac:dyDescent="0.3">
      <c r="A1039" s="429"/>
      <c r="B1039" s="252" t="s">
        <v>2444</v>
      </c>
      <c r="C1039" s="11" t="s">
        <v>424</v>
      </c>
      <c r="D1039" s="14">
        <v>120</v>
      </c>
      <c r="E1039" s="57">
        <v>240</v>
      </c>
      <c r="F1039" s="130">
        <v>50</v>
      </c>
      <c r="G1039" s="14">
        <v>60</v>
      </c>
      <c r="H1039" s="11">
        <v>336</v>
      </c>
      <c r="I1039" s="153"/>
      <c r="J1039" s="153"/>
      <c r="K1039" s="13">
        <v>411</v>
      </c>
      <c r="L1039" s="153"/>
      <c r="M1039" s="153"/>
      <c r="N1039" s="6" t="s">
        <v>2668</v>
      </c>
    </row>
    <row r="1040" spans="1:14" x14ac:dyDescent="0.3">
      <c r="A1040" s="421"/>
      <c r="B1040" s="40" t="s">
        <v>2445</v>
      </c>
      <c r="C1040" s="11" t="s">
        <v>98</v>
      </c>
      <c r="D1040" s="14">
        <v>120</v>
      </c>
      <c r="E1040" s="57">
        <v>240</v>
      </c>
      <c r="F1040" s="130">
        <v>50</v>
      </c>
      <c r="G1040" s="14">
        <v>60</v>
      </c>
      <c r="H1040" s="11">
        <v>60</v>
      </c>
      <c r="I1040" s="153"/>
      <c r="J1040" s="153"/>
      <c r="K1040" s="11">
        <v>521</v>
      </c>
      <c r="L1040" s="153"/>
      <c r="M1040" s="153"/>
      <c r="N1040" s="6" t="s">
        <v>2669</v>
      </c>
    </row>
    <row r="1041" spans="1:14" x14ac:dyDescent="0.3">
      <c r="A1041" s="421"/>
      <c r="B1041" s="40" t="s">
        <v>2446</v>
      </c>
      <c r="C1041" s="11" t="s">
        <v>98</v>
      </c>
      <c r="D1041" s="14">
        <v>120</v>
      </c>
      <c r="E1041" s="57">
        <v>240</v>
      </c>
      <c r="F1041" s="130">
        <v>50</v>
      </c>
      <c r="G1041" s="14">
        <v>60</v>
      </c>
      <c r="H1041" s="11">
        <v>60</v>
      </c>
      <c r="I1041" s="153"/>
      <c r="J1041" s="153"/>
      <c r="K1041" s="11">
        <v>426</v>
      </c>
      <c r="L1041" s="153"/>
      <c r="M1041" s="153"/>
      <c r="N1041" s="6" t="s">
        <v>2670</v>
      </c>
    </row>
    <row r="1042" spans="1:14" x14ac:dyDescent="0.3">
      <c r="A1042" s="421"/>
      <c r="B1042" s="40" t="s">
        <v>2447</v>
      </c>
      <c r="C1042" s="11" t="s">
        <v>98</v>
      </c>
      <c r="D1042" s="14">
        <v>120</v>
      </c>
      <c r="E1042" s="57">
        <v>240</v>
      </c>
      <c r="F1042" s="130">
        <v>50</v>
      </c>
      <c r="G1042" s="14">
        <v>60</v>
      </c>
      <c r="H1042" s="11">
        <v>60</v>
      </c>
      <c r="I1042" s="153"/>
      <c r="J1042" s="153"/>
      <c r="K1042" s="11">
        <v>519</v>
      </c>
      <c r="L1042" s="153"/>
      <c r="M1042" s="153"/>
      <c r="N1042" s="6" t="s">
        <v>2671</v>
      </c>
    </row>
    <row r="1043" spans="1:14" x14ac:dyDescent="0.3">
      <c r="A1043" s="421"/>
      <c r="B1043" s="40" t="s">
        <v>2447</v>
      </c>
      <c r="C1043" s="11" t="s">
        <v>98</v>
      </c>
      <c r="D1043" s="14">
        <v>120</v>
      </c>
      <c r="E1043" s="57">
        <v>240</v>
      </c>
      <c r="F1043" s="130">
        <v>50</v>
      </c>
      <c r="G1043" s="14">
        <v>60</v>
      </c>
      <c r="H1043" s="11">
        <v>60</v>
      </c>
      <c r="I1043" s="153"/>
      <c r="J1043" s="153"/>
      <c r="K1043" s="11">
        <v>406</v>
      </c>
      <c r="L1043" s="153"/>
      <c r="M1043" s="153"/>
      <c r="N1043" s="6" t="s">
        <v>2672</v>
      </c>
    </row>
    <row r="1044" spans="1:14" x14ac:dyDescent="0.3">
      <c r="A1044" s="421"/>
      <c r="B1044" s="1" t="s">
        <v>2448</v>
      </c>
      <c r="C1044" s="11" t="s">
        <v>98</v>
      </c>
      <c r="D1044" s="14">
        <v>120</v>
      </c>
      <c r="E1044" s="57">
        <v>240</v>
      </c>
      <c r="F1044" s="130">
        <v>50</v>
      </c>
      <c r="G1044" s="14">
        <v>60</v>
      </c>
      <c r="H1044" s="11">
        <v>60</v>
      </c>
      <c r="I1044" s="153"/>
      <c r="J1044" s="153"/>
      <c r="K1044" s="11">
        <v>218</v>
      </c>
      <c r="L1044" s="153"/>
      <c r="M1044" s="153"/>
      <c r="N1044" s="4" t="s">
        <v>2673</v>
      </c>
    </row>
    <row r="1045" spans="1:14" x14ac:dyDescent="0.3">
      <c r="A1045" s="421"/>
      <c r="B1045" s="40" t="s">
        <v>2449</v>
      </c>
      <c r="C1045" s="11" t="s">
        <v>98</v>
      </c>
      <c r="D1045" s="14">
        <v>120</v>
      </c>
      <c r="E1045" s="57">
        <v>240</v>
      </c>
      <c r="F1045" s="130">
        <v>50</v>
      </c>
      <c r="G1045" s="14">
        <v>60</v>
      </c>
      <c r="H1045" s="11">
        <v>60</v>
      </c>
      <c r="I1045" s="153"/>
      <c r="J1045" s="153"/>
      <c r="K1045" s="11">
        <v>193</v>
      </c>
      <c r="L1045" s="153"/>
      <c r="M1045" s="153"/>
      <c r="N1045" s="4" t="s">
        <v>2674</v>
      </c>
    </row>
    <row r="1046" spans="1:14" x14ac:dyDescent="0.3">
      <c r="A1046" s="421"/>
      <c r="B1046" s="40" t="s">
        <v>2454</v>
      </c>
      <c r="C1046" s="11" t="s">
        <v>98</v>
      </c>
      <c r="D1046" s="14">
        <v>120</v>
      </c>
      <c r="E1046" s="57">
        <v>240</v>
      </c>
      <c r="F1046" s="130">
        <v>50</v>
      </c>
      <c r="G1046" s="14">
        <v>60</v>
      </c>
      <c r="H1046" s="11">
        <v>60</v>
      </c>
      <c r="I1046" s="153"/>
      <c r="J1046" s="153"/>
      <c r="K1046" s="11">
        <v>308</v>
      </c>
      <c r="L1046" s="153"/>
      <c r="M1046" s="153"/>
      <c r="N1046" s="4" t="s">
        <v>2675</v>
      </c>
    </row>
    <row r="1047" spans="1:14" ht="15" thickBot="1" x14ac:dyDescent="0.35">
      <c r="A1047" s="429"/>
      <c r="B1047" s="252" t="s">
        <v>2455</v>
      </c>
      <c r="C1047" s="13" t="s">
        <v>98</v>
      </c>
      <c r="D1047" s="26">
        <v>120</v>
      </c>
      <c r="E1047" s="64">
        <v>240</v>
      </c>
      <c r="F1047" s="135">
        <v>50</v>
      </c>
      <c r="G1047" s="26">
        <v>60</v>
      </c>
      <c r="H1047" s="13">
        <v>60</v>
      </c>
      <c r="I1047" s="154"/>
      <c r="J1047" s="154"/>
      <c r="K1047" s="13">
        <v>273</v>
      </c>
      <c r="L1047" s="154"/>
      <c r="M1047" s="154"/>
      <c r="N1047" s="8" t="s">
        <v>2676</v>
      </c>
    </row>
    <row r="1048" spans="1:14" ht="18.600000000000001" thickBot="1" x14ac:dyDescent="0.4">
      <c r="A1048" s="56" t="s">
        <v>2459</v>
      </c>
      <c r="B1048" s="15"/>
      <c r="C1048" s="27"/>
      <c r="D1048" s="27"/>
      <c r="E1048" s="27"/>
      <c r="F1048" s="127"/>
      <c r="G1048" s="27"/>
      <c r="H1048" s="27"/>
      <c r="I1048" s="27"/>
      <c r="J1048" s="27"/>
      <c r="K1048" s="27"/>
      <c r="L1048" s="27"/>
      <c r="M1048" s="27"/>
      <c r="N1048" s="16"/>
    </row>
    <row r="1049" spans="1:14" x14ac:dyDescent="0.3">
      <c r="A1049" s="426" t="s">
        <v>2469</v>
      </c>
      <c r="B1049" s="10" t="s">
        <v>2460</v>
      </c>
      <c r="C1049" s="14" t="s">
        <v>2461</v>
      </c>
      <c r="D1049" s="14">
        <v>100</v>
      </c>
      <c r="E1049" s="61">
        <v>277</v>
      </c>
      <c r="F1049" s="517"/>
      <c r="G1049" s="517"/>
      <c r="H1049" s="14">
        <v>240</v>
      </c>
      <c r="I1049" s="14">
        <v>624</v>
      </c>
      <c r="J1049" s="61">
        <v>2.6</v>
      </c>
      <c r="K1049" s="517"/>
      <c r="L1049" s="14" t="s">
        <v>47</v>
      </c>
      <c r="M1049" s="14">
        <v>50000</v>
      </c>
      <c r="N1049" s="6" t="s">
        <v>2463</v>
      </c>
    </row>
    <row r="1050" spans="1:14" x14ac:dyDescent="0.3">
      <c r="A1050" s="35" t="s">
        <v>2470</v>
      </c>
      <c r="B1050" s="10" t="s">
        <v>2462</v>
      </c>
      <c r="C1050" s="11" t="s">
        <v>2404</v>
      </c>
      <c r="D1050" s="14">
        <v>100</v>
      </c>
      <c r="E1050" s="57">
        <v>277</v>
      </c>
      <c r="F1050" s="153"/>
      <c r="G1050" s="153"/>
      <c r="H1050" s="11">
        <v>630</v>
      </c>
      <c r="I1050" s="11">
        <v>1700</v>
      </c>
      <c r="J1050" s="11">
        <v>2.7</v>
      </c>
      <c r="K1050" s="153"/>
      <c r="L1050" s="14" t="s">
        <v>47</v>
      </c>
      <c r="M1050" s="14">
        <v>50000</v>
      </c>
      <c r="N1050" s="6" t="s">
        <v>2464</v>
      </c>
    </row>
    <row r="1051" spans="1:14" x14ac:dyDescent="0.3">
      <c r="A1051" s="429"/>
      <c r="B1051" s="252" t="s">
        <v>2465</v>
      </c>
      <c r="C1051" s="11" t="s">
        <v>2402</v>
      </c>
      <c r="D1051" s="13">
        <v>120</v>
      </c>
      <c r="E1051" s="13">
        <v>277</v>
      </c>
      <c r="F1051" s="153"/>
      <c r="G1051" s="153"/>
      <c r="H1051" s="13">
        <v>100</v>
      </c>
      <c r="I1051" s="153"/>
      <c r="J1051" s="153"/>
      <c r="K1051" s="153"/>
      <c r="L1051" s="153"/>
      <c r="M1051" s="13">
        <v>50000</v>
      </c>
      <c r="N1051" s="8"/>
    </row>
    <row r="1052" spans="1:14" x14ac:dyDescent="0.3">
      <c r="A1052" s="421"/>
      <c r="B1052" s="40" t="s">
        <v>2466</v>
      </c>
      <c r="C1052" s="11" t="s">
        <v>2068</v>
      </c>
      <c r="D1052" s="13">
        <v>120</v>
      </c>
      <c r="E1052" s="13">
        <v>277</v>
      </c>
      <c r="F1052" s="153"/>
      <c r="G1052" s="153"/>
      <c r="H1052" s="11">
        <v>200</v>
      </c>
      <c r="I1052" s="153"/>
      <c r="J1052" s="153"/>
      <c r="K1052" s="153"/>
      <c r="L1052" s="153"/>
      <c r="M1052" s="13">
        <v>50000</v>
      </c>
      <c r="N1052" s="4"/>
    </row>
    <row r="1053" spans="1:14" ht="15" thickBot="1" x14ac:dyDescent="0.35">
      <c r="A1053" s="429"/>
      <c r="B1053" s="252" t="s">
        <v>2467</v>
      </c>
      <c r="C1053" s="13" t="s">
        <v>82</v>
      </c>
      <c r="D1053" s="154"/>
      <c r="E1053" s="154"/>
      <c r="F1053" s="154"/>
      <c r="G1053" s="154"/>
      <c r="H1053" s="13">
        <v>32</v>
      </c>
      <c r="I1053" s="154"/>
      <c r="J1053" s="154"/>
      <c r="K1053" s="154"/>
      <c r="L1053" s="154"/>
      <c r="M1053" s="13">
        <v>50000</v>
      </c>
      <c r="N1053" s="8" t="s">
        <v>2468</v>
      </c>
    </row>
    <row r="1054" spans="1:14" ht="18.600000000000001" thickBot="1" x14ac:dyDescent="0.4">
      <c r="A1054" s="56" t="s">
        <v>2471</v>
      </c>
      <c r="B1054" s="15"/>
      <c r="C1054" s="27"/>
      <c r="D1054" s="27"/>
      <c r="E1054" s="27"/>
      <c r="F1054" s="127"/>
      <c r="G1054" s="27"/>
      <c r="H1054" s="27"/>
      <c r="I1054" s="27"/>
      <c r="J1054" s="27"/>
      <c r="K1054" s="27"/>
      <c r="L1054" s="27"/>
      <c r="M1054" s="27"/>
      <c r="N1054" s="16"/>
    </row>
    <row r="1055" spans="1:14" x14ac:dyDescent="0.3">
      <c r="A1055" s="428" t="s">
        <v>2481</v>
      </c>
      <c r="B1055" s="10" t="s">
        <v>2472</v>
      </c>
      <c r="C1055" s="14" t="s">
        <v>98</v>
      </c>
      <c r="D1055" s="517"/>
      <c r="E1055" s="517"/>
      <c r="F1055" s="517"/>
      <c r="G1055" s="517"/>
      <c r="H1055" s="517"/>
      <c r="I1055" s="14">
        <v>1.5</v>
      </c>
      <c r="J1055" s="14"/>
      <c r="K1055" s="14">
        <v>6750</v>
      </c>
      <c r="L1055" s="517"/>
      <c r="M1055" s="517"/>
      <c r="N1055" s="6" t="s">
        <v>2475</v>
      </c>
    </row>
    <row r="1056" spans="1:14" x14ac:dyDescent="0.3">
      <c r="A1056" s="35" t="s">
        <v>2482</v>
      </c>
      <c r="B1056" s="40" t="s">
        <v>2473</v>
      </c>
      <c r="C1056" s="11" t="s">
        <v>98</v>
      </c>
      <c r="D1056" s="153"/>
      <c r="E1056" s="153"/>
      <c r="F1056" s="153"/>
      <c r="G1056" s="153"/>
      <c r="H1056" s="153"/>
      <c r="I1056" s="11">
        <v>1.1000000000000001</v>
      </c>
      <c r="J1056" s="11"/>
      <c r="K1056" s="11">
        <v>1800</v>
      </c>
      <c r="L1056" s="153"/>
      <c r="M1056" s="153"/>
      <c r="N1056" s="4" t="s">
        <v>2476</v>
      </c>
    </row>
    <row r="1057" spans="1:14" x14ac:dyDescent="0.3">
      <c r="A1057" s="421" t="s">
        <v>2484</v>
      </c>
      <c r="B1057" s="40" t="s">
        <v>2474</v>
      </c>
      <c r="C1057" s="11" t="s">
        <v>98</v>
      </c>
      <c r="D1057" s="153"/>
      <c r="E1057" s="153"/>
      <c r="F1057" s="153"/>
      <c r="G1057" s="153"/>
      <c r="H1057" s="153"/>
      <c r="I1057" s="153"/>
      <c r="J1057" s="153"/>
      <c r="K1057" s="153"/>
      <c r="L1057" s="153"/>
      <c r="M1057" s="153"/>
      <c r="N1057" s="4" t="s">
        <v>2477</v>
      </c>
    </row>
    <row r="1058" spans="1:14" ht="15" thickBot="1" x14ac:dyDescent="0.35">
      <c r="A1058" s="429"/>
      <c r="B1058" s="252" t="s">
        <v>2478</v>
      </c>
      <c r="C1058" s="13" t="s">
        <v>2479</v>
      </c>
      <c r="D1058" s="13">
        <v>140</v>
      </c>
      <c r="E1058" s="13">
        <v>240</v>
      </c>
      <c r="F1058" s="131">
        <v>50</v>
      </c>
      <c r="G1058" s="13">
        <v>60</v>
      </c>
      <c r="H1058" s="13">
        <v>780</v>
      </c>
      <c r="I1058" s="13">
        <v>1570</v>
      </c>
      <c r="J1058" s="13">
        <v>2.1</v>
      </c>
      <c r="K1058" s="154"/>
      <c r="L1058" s="154"/>
      <c r="M1058" s="13">
        <v>50000</v>
      </c>
      <c r="N1058" s="8" t="s">
        <v>2480</v>
      </c>
    </row>
    <row r="1059" spans="1:14" ht="18.600000000000001" thickBot="1" x14ac:dyDescent="0.4">
      <c r="A1059" s="56" t="s">
        <v>2483</v>
      </c>
      <c r="B1059" s="15"/>
      <c r="C1059" s="27"/>
      <c r="D1059" s="27"/>
      <c r="E1059" s="27"/>
      <c r="F1059" s="127"/>
      <c r="G1059" s="27"/>
      <c r="H1059" s="27"/>
      <c r="I1059" s="27"/>
      <c r="J1059" s="27"/>
      <c r="K1059" s="27"/>
      <c r="L1059" s="27"/>
      <c r="M1059" s="27"/>
      <c r="N1059" s="16"/>
    </row>
    <row r="1060" spans="1:14" x14ac:dyDescent="0.3">
      <c r="A1060" s="428" t="s">
        <v>2489</v>
      </c>
      <c r="B1060" s="10" t="s">
        <v>2485</v>
      </c>
      <c r="C1060" s="14" t="s">
        <v>2486</v>
      </c>
      <c r="D1060" s="14">
        <v>100</v>
      </c>
      <c r="E1060" s="61">
        <v>480</v>
      </c>
      <c r="F1060" s="517"/>
      <c r="G1060" s="517"/>
      <c r="H1060" s="14">
        <v>800</v>
      </c>
      <c r="I1060" s="14">
        <v>1936</v>
      </c>
      <c r="J1060" s="517"/>
      <c r="K1060" s="517"/>
      <c r="L1060" s="517"/>
      <c r="M1060" s="14">
        <v>50000</v>
      </c>
      <c r="N1060" s="6"/>
    </row>
    <row r="1061" spans="1:14" x14ac:dyDescent="0.3">
      <c r="A1061" s="35" t="s">
        <v>2490</v>
      </c>
      <c r="B1061" s="40" t="s">
        <v>2487</v>
      </c>
      <c r="C1061" s="11" t="s">
        <v>2486</v>
      </c>
      <c r="D1061" s="14">
        <v>100</v>
      </c>
      <c r="E1061" s="57">
        <v>480</v>
      </c>
      <c r="F1061" s="153"/>
      <c r="G1061" s="153"/>
      <c r="H1061" s="14">
        <v>800</v>
      </c>
      <c r="I1061" s="14">
        <v>1936</v>
      </c>
      <c r="J1061" s="153"/>
      <c r="K1061" s="153"/>
      <c r="L1061" s="153"/>
      <c r="M1061" s="14">
        <v>50000</v>
      </c>
      <c r="N1061" s="4"/>
    </row>
    <row r="1062" spans="1:14" ht="15" thickBot="1" x14ac:dyDescent="0.35">
      <c r="A1062" s="429"/>
      <c r="B1062" s="252" t="s">
        <v>2488</v>
      </c>
      <c r="C1062" s="13" t="s">
        <v>2486</v>
      </c>
      <c r="D1062" s="26">
        <v>100</v>
      </c>
      <c r="E1062" s="64">
        <v>480</v>
      </c>
      <c r="F1062" s="154"/>
      <c r="G1062" s="154"/>
      <c r="H1062" s="13">
        <v>590</v>
      </c>
      <c r="I1062" s="13">
        <v>1218</v>
      </c>
      <c r="J1062" s="154"/>
      <c r="K1062" s="154"/>
      <c r="L1062" s="154"/>
      <c r="M1062" s="26">
        <v>50000</v>
      </c>
      <c r="N1062" s="8"/>
    </row>
    <row r="1063" spans="1:14" ht="18.600000000000001" thickBot="1" x14ac:dyDescent="0.4">
      <c r="A1063" s="56" t="s">
        <v>2491</v>
      </c>
      <c r="B1063" s="15"/>
      <c r="C1063" s="27"/>
      <c r="D1063" s="27"/>
      <c r="E1063" s="27"/>
      <c r="F1063" s="127"/>
      <c r="G1063" s="27"/>
      <c r="H1063" s="27"/>
      <c r="I1063" s="27"/>
      <c r="J1063" s="27"/>
      <c r="K1063" s="27"/>
      <c r="L1063" s="27"/>
      <c r="M1063" s="27"/>
      <c r="N1063" s="16"/>
    </row>
    <row r="1064" spans="1:14" x14ac:dyDescent="0.3">
      <c r="A1064" s="428" t="s">
        <v>2509</v>
      </c>
      <c r="B1064" s="10" t="s">
        <v>2492</v>
      </c>
      <c r="C1064" s="14" t="s">
        <v>424</v>
      </c>
      <c r="D1064" s="14">
        <v>100</v>
      </c>
      <c r="E1064" s="26">
        <v>480</v>
      </c>
      <c r="F1064" s="130">
        <v>50</v>
      </c>
      <c r="G1064" s="14">
        <v>60</v>
      </c>
      <c r="H1064" s="14">
        <v>40</v>
      </c>
      <c r="I1064" s="14">
        <v>92</v>
      </c>
      <c r="J1064" s="14">
        <v>2.7</v>
      </c>
      <c r="K1064" s="517"/>
      <c r="L1064" s="14" t="s">
        <v>47</v>
      </c>
      <c r="M1064" s="14">
        <v>50000</v>
      </c>
      <c r="N1064" s="6" t="s">
        <v>2494</v>
      </c>
    </row>
    <row r="1065" spans="1:14" x14ac:dyDescent="0.3">
      <c r="A1065" s="35" t="s">
        <v>2510</v>
      </c>
      <c r="B1065" s="40" t="s">
        <v>2493</v>
      </c>
      <c r="C1065" s="11" t="s">
        <v>424</v>
      </c>
      <c r="D1065" s="11">
        <v>100</v>
      </c>
      <c r="E1065" s="13">
        <v>480</v>
      </c>
      <c r="F1065" s="130">
        <v>50</v>
      </c>
      <c r="G1065" s="14">
        <v>60</v>
      </c>
      <c r="H1065" s="11">
        <v>60</v>
      </c>
      <c r="I1065" s="11">
        <v>162</v>
      </c>
      <c r="J1065" s="11">
        <v>2.7</v>
      </c>
      <c r="K1065" s="153"/>
      <c r="L1065" s="11" t="s">
        <v>47</v>
      </c>
      <c r="M1065" s="11">
        <v>50000</v>
      </c>
      <c r="N1065" s="6" t="s">
        <v>2494</v>
      </c>
    </row>
    <row r="1066" spans="1:14" x14ac:dyDescent="0.3">
      <c r="A1066" s="421"/>
      <c r="B1066" s="40" t="s">
        <v>2495</v>
      </c>
      <c r="C1066" s="11" t="s">
        <v>424</v>
      </c>
      <c r="D1066" s="11">
        <v>100</v>
      </c>
      <c r="E1066" s="13">
        <v>480</v>
      </c>
      <c r="F1066" s="130">
        <v>50</v>
      </c>
      <c r="G1066" s="14">
        <v>60</v>
      </c>
      <c r="H1066" s="11">
        <v>330</v>
      </c>
      <c r="I1066" s="11">
        <v>895</v>
      </c>
      <c r="J1066" s="11">
        <v>2.7</v>
      </c>
      <c r="K1066" s="154"/>
      <c r="L1066" s="11" t="s">
        <v>47</v>
      </c>
      <c r="M1066" s="11">
        <v>50000</v>
      </c>
      <c r="N1066" s="6" t="s">
        <v>2494</v>
      </c>
    </row>
    <row r="1067" spans="1:14" x14ac:dyDescent="0.3">
      <c r="A1067" s="429"/>
      <c r="B1067" s="252" t="s">
        <v>2496</v>
      </c>
      <c r="C1067" s="11" t="s">
        <v>424</v>
      </c>
      <c r="D1067" s="11">
        <v>100</v>
      </c>
      <c r="E1067" s="13">
        <v>480</v>
      </c>
      <c r="F1067" s="130">
        <v>50</v>
      </c>
      <c r="G1067" s="14">
        <v>60</v>
      </c>
      <c r="H1067" s="13">
        <v>530</v>
      </c>
      <c r="I1067" s="13">
        <v>1500</v>
      </c>
      <c r="J1067" s="13">
        <v>2.7</v>
      </c>
      <c r="K1067" s="154"/>
      <c r="L1067" s="13" t="s">
        <v>47</v>
      </c>
      <c r="M1067" s="11">
        <v>50000</v>
      </c>
      <c r="N1067" s="6" t="s">
        <v>2494</v>
      </c>
    </row>
    <row r="1068" spans="1:14" x14ac:dyDescent="0.3">
      <c r="A1068" s="421"/>
      <c r="B1068" s="40" t="s">
        <v>2497</v>
      </c>
      <c r="C1068" s="11" t="s">
        <v>314</v>
      </c>
      <c r="D1068" s="11">
        <v>100</v>
      </c>
      <c r="E1068" s="13">
        <v>480</v>
      </c>
      <c r="F1068" s="130">
        <v>50</v>
      </c>
      <c r="G1068" s="14">
        <v>60</v>
      </c>
      <c r="H1068" s="11">
        <v>440</v>
      </c>
      <c r="I1068" s="11">
        <v>968</v>
      </c>
      <c r="J1068" s="11">
        <v>2.7</v>
      </c>
      <c r="K1068" s="154"/>
      <c r="L1068" s="13" t="s">
        <v>47</v>
      </c>
      <c r="M1068" s="11">
        <v>50000</v>
      </c>
      <c r="N1068" s="6" t="s">
        <v>2494</v>
      </c>
    </row>
    <row r="1069" spans="1:14" x14ac:dyDescent="0.3">
      <c r="A1069" s="421"/>
      <c r="B1069" s="40" t="s">
        <v>2498</v>
      </c>
      <c r="C1069" s="11" t="s">
        <v>2500</v>
      </c>
      <c r="D1069" s="11">
        <v>100</v>
      </c>
      <c r="E1069" s="13">
        <v>480</v>
      </c>
      <c r="F1069" s="130">
        <v>50</v>
      </c>
      <c r="G1069" s="14">
        <v>60</v>
      </c>
      <c r="H1069" s="11">
        <v>670</v>
      </c>
      <c r="I1069" s="11">
        <v>1010</v>
      </c>
      <c r="J1069" s="11">
        <v>2.7</v>
      </c>
      <c r="K1069" s="154"/>
      <c r="L1069" s="13" t="s">
        <v>47</v>
      </c>
      <c r="M1069" s="11">
        <v>50000</v>
      </c>
      <c r="N1069" s="6" t="s">
        <v>2494</v>
      </c>
    </row>
    <row r="1070" spans="1:14" x14ac:dyDescent="0.3">
      <c r="A1070" s="421"/>
      <c r="B1070" s="40" t="s">
        <v>2499</v>
      </c>
      <c r="C1070" s="11" t="s">
        <v>2501</v>
      </c>
      <c r="D1070" s="11">
        <v>100</v>
      </c>
      <c r="E1070" s="13">
        <v>480</v>
      </c>
      <c r="F1070" s="130">
        <v>50</v>
      </c>
      <c r="G1070" s="14">
        <v>60</v>
      </c>
      <c r="H1070" s="11">
        <v>1000</v>
      </c>
      <c r="I1070" s="11">
        <v>2800</v>
      </c>
      <c r="J1070" s="11">
        <v>2.7</v>
      </c>
      <c r="K1070" s="154"/>
      <c r="L1070" s="11" t="s">
        <v>47</v>
      </c>
      <c r="M1070" s="11">
        <v>50000</v>
      </c>
      <c r="N1070" s="6" t="s">
        <v>2494</v>
      </c>
    </row>
    <row r="1071" spans="1:14" x14ac:dyDescent="0.3">
      <c r="A1071" s="421"/>
      <c r="B1071" s="40" t="s">
        <v>2502</v>
      </c>
      <c r="C1071" s="11" t="s">
        <v>2461</v>
      </c>
      <c r="D1071" s="11">
        <v>100</v>
      </c>
      <c r="E1071" s="13">
        <v>480</v>
      </c>
      <c r="F1071" s="130">
        <v>50</v>
      </c>
      <c r="G1071" s="14">
        <v>60</v>
      </c>
      <c r="H1071" s="11">
        <v>240</v>
      </c>
      <c r="I1071" s="11">
        <v>576</v>
      </c>
      <c r="J1071" s="11">
        <v>2.7</v>
      </c>
      <c r="K1071" s="154"/>
      <c r="L1071" s="11" t="s">
        <v>47</v>
      </c>
      <c r="M1071" s="11">
        <v>50000</v>
      </c>
      <c r="N1071" s="6" t="s">
        <v>2494</v>
      </c>
    </row>
    <row r="1072" spans="1:14" x14ac:dyDescent="0.3">
      <c r="A1072" s="421"/>
      <c r="B1072" s="40" t="s">
        <v>2503</v>
      </c>
      <c r="C1072" s="11" t="s">
        <v>2402</v>
      </c>
      <c r="D1072" s="11">
        <v>100</v>
      </c>
      <c r="E1072" s="13">
        <v>480</v>
      </c>
      <c r="F1072" s="130">
        <v>50</v>
      </c>
      <c r="G1072" s="14">
        <v>60</v>
      </c>
      <c r="H1072" s="11">
        <v>320</v>
      </c>
      <c r="I1072" s="11">
        <v>878</v>
      </c>
      <c r="J1072" s="11">
        <v>2.7</v>
      </c>
      <c r="K1072" s="154"/>
      <c r="L1072" s="11" t="s">
        <v>47</v>
      </c>
      <c r="M1072" s="11">
        <v>50000</v>
      </c>
      <c r="N1072" s="6" t="s">
        <v>2494</v>
      </c>
    </row>
    <row r="1073" spans="1:14" x14ac:dyDescent="0.3">
      <c r="A1073" s="421"/>
      <c r="B1073" s="40" t="s">
        <v>2504</v>
      </c>
      <c r="C1073" s="11" t="s">
        <v>2404</v>
      </c>
      <c r="D1073" s="11">
        <v>100</v>
      </c>
      <c r="E1073" s="13">
        <v>480</v>
      </c>
      <c r="F1073" s="130">
        <v>50</v>
      </c>
      <c r="G1073" s="14">
        <v>60</v>
      </c>
      <c r="H1073" s="11">
        <v>480</v>
      </c>
      <c r="I1073" s="11">
        <v>1500</v>
      </c>
      <c r="J1073" s="11">
        <v>2.7</v>
      </c>
      <c r="K1073" s="154"/>
      <c r="L1073" s="11" t="s">
        <v>47</v>
      </c>
      <c r="M1073" s="11">
        <v>50000</v>
      </c>
      <c r="N1073" s="6" t="s">
        <v>2494</v>
      </c>
    </row>
    <row r="1074" spans="1:14" x14ac:dyDescent="0.3">
      <c r="A1074" s="421"/>
      <c r="B1074" s="40" t="s">
        <v>2505</v>
      </c>
      <c r="C1074" s="11" t="s">
        <v>2406</v>
      </c>
      <c r="D1074" s="11">
        <v>100</v>
      </c>
      <c r="E1074" s="13">
        <v>480</v>
      </c>
      <c r="F1074" s="130">
        <v>50</v>
      </c>
      <c r="G1074" s="14">
        <v>60</v>
      </c>
      <c r="H1074" s="11">
        <v>680</v>
      </c>
      <c r="I1074" s="11">
        <v>1700</v>
      </c>
      <c r="J1074" s="11">
        <v>2.7</v>
      </c>
      <c r="K1074" s="154"/>
      <c r="L1074" s="11" t="s">
        <v>47</v>
      </c>
      <c r="M1074" s="11">
        <v>50000</v>
      </c>
      <c r="N1074" s="6" t="s">
        <v>2494</v>
      </c>
    </row>
    <row r="1075" spans="1:14" x14ac:dyDescent="0.3">
      <c r="A1075" s="429"/>
      <c r="B1075" s="252" t="s">
        <v>2506</v>
      </c>
      <c r="C1075" s="11" t="s">
        <v>82</v>
      </c>
      <c r="D1075" s="11">
        <v>100</v>
      </c>
      <c r="E1075" s="13">
        <v>480</v>
      </c>
      <c r="F1075" s="130">
        <v>50</v>
      </c>
      <c r="G1075" s="14">
        <v>60</v>
      </c>
      <c r="H1075" s="13">
        <v>50</v>
      </c>
      <c r="I1075" s="13">
        <v>135</v>
      </c>
      <c r="J1075" s="11">
        <v>2.7</v>
      </c>
      <c r="K1075" s="154"/>
      <c r="L1075" s="11" t="s">
        <v>47</v>
      </c>
      <c r="M1075" s="11">
        <v>50000</v>
      </c>
      <c r="N1075" s="6" t="s">
        <v>2494</v>
      </c>
    </row>
    <row r="1076" spans="1:14" x14ac:dyDescent="0.3">
      <c r="A1076" s="421"/>
      <c r="B1076" s="40" t="s">
        <v>2507</v>
      </c>
      <c r="C1076" s="11" t="s">
        <v>82</v>
      </c>
      <c r="D1076" s="11">
        <v>100</v>
      </c>
      <c r="E1076" s="13">
        <v>480</v>
      </c>
      <c r="F1076" s="130">
        <v>50</v>
      </c>
      <c r="G1076" s="14">
        <v>60</v>
      </c>
      <c r="H1076" s="11">
        <v>85</v>
      </c>
      <c r="I1076" s="11">
        <v>230</v>
      </c>
      <c r="J1076" s="11">
        <v>2.7</v>
      </c>
      <c r="K1076" s="154"/>
      <c r="L1076" s="11" t="s">
        <v>47</v>
      </c>
      <c r="M1076" s="11">
        <v>50000</v>
      </c>
      <c r="N1076" s="6" t="s">
        <v>2494</v>
      </c>
    </row>
    <row r="1077" spans="1:14" ht="15" thickBot="1" x14ac:dyDescent="0.35">
      <c r="A1077" s="429"/>
      <c r="B1077" s="252" t="s">
        <v>2508</v>
      </c>
      <c r="C1077" s="13" t="s">
        <v>82</v>
      </c>
      <c r="D1077" s="13">
        <v>100</v>
      </c>
      <c r="E1077" s="13">
        <v>480</v>
      </c>
      <c r="F1077" s="135">
        <v>50</v>
      </c>
      <c r="G1077" s="26">
        <v>60</v>
      </c>
      <c r="H1077" s="13">
        <v>130</v>
      </c>
      <c r="I1077" s="13">
        <v>351</v>
      </c>
      <c r="J1077" s="13">
        <v>2.7</v>
      </c>
      <c r="K1077" s="154"/>
      <c r="L1077" s="13" t="s">
        <v>47</v>
      </c>
      <c r="M1077" s="13">
        <v>50000</v>
      </c>
      <c r="N1077" s="114" t="s">
        <v>2494</v>
      </c>
    </row>
    <row r="1078" spans="1:14" ht="18.600000000000001" thickBot="1" x14ac:dyDescent="0.4">
      <c r="A1078" s="56" t="s">
        <v>2511</v>
      </c>
      <c r="B1078" s="15"/>
      <c r="C1078" s="27"/>
      <c r="D1078" s="27"/>
      <c r="E1078" s="27"/>
      <c r="F1078" s="127"/>
      <c r="G1078" s="27"/>
      <c r="H1078" s="27"/>
      <c r="I1078" s="27"/>
      <c r="J1078" s="27"/>
      <c r="K1078" s="27"/>
      <c r="L1078" s="27"/>
      <c r="M1078" s="27"/>
      <c r="N1078" s="16"/>
    </row>
    <row r="1079" spans="1:14" x14ac:dyDescent="0.3">
      <c r="A1079" s="428" t="s">
        <v>2532</v>
      </c>
      <c r="B1079" s="10" t="s">
        <v>2512</v>
      </c>
      <c r="C1079" s="14" t="s">
        <v>82</v>
      </c>
      <c r="D1079" s="14">
        <v>80</v>
      </c>
      <c r="E1079" s="61">
        <v>305</v>
      </c>
      <c r="F1079" s="130">
        <v>50</v>
      </c>
      <c r="G1079" s="14">
        <v>60</v>
      </c>
      <c r="H1079" s="14">
        <v>36</v>
      </c>
      <c r="I1079" s="14">
        <v>68</v>
      </c>
      <c r="J1079" s="14">
        <v>1.9</v>
      </c>
      <c r="K1079" s="929"/>
      <c r="L1079" s="14" t="s">
        <v>2516</v>
      </c>
      <c r="M1079" s="14">
        <v>40000</v>
      </c>
      <c r="N1079" s="6" t="s">
        <v>2517</v>
      </c>
    </row>
    <row r="1080" spans="1:14" x14ac:dyDescent="0.3">
      <c r="A1080" s="35" t="s">
        <v>2533</v>
      </c>
      <c r="B1080" s="40" t="s">
        <v>2513</v>
      </c>
      <c r="C1080" s="11" t="s">
        <v>82</v>
      </c>
      <c r="D1080" s="14">
        <v>80</v>
      </c>
      <c r="E1080" s="57">
        <v>305</v>
      </c>
      <c r="F1080" s="130">
        <v>50</v>
      </c>
      <c r="G1080" s="14">
        <v>60</v>
      </c>
      <c r="H1080" s="11">
        <v>36</v>
      </c>
      <c r="I1080" s="11">
        <v>76</v>
      </c>
      <c r="J1080" s="11">
        <v>2.1</v>
      </c>
      <c r="K1080" s="154"/>
      <c r="L1080" s="14" t="s">
        <v>2516</v>
      </c>
      <c r="M1080" s="11">
        <v>50000</v>
      </c>
      <c r="N1080" s="6" t="s">
        <v>2518</v>
      </c>
    </row>
    <row r="1081" spans="1:14" x14ac:dyDescent="0.3">
      <c r="A1081" s="421"/>
      <c r="B1081" s="40" t="s">
        <v>2514</v>
      </c>
      <c r="C1081" s="11" t="s">
        <v>82</v>
      </c>
      <c r="D1081" s="14">
        <v>80</v>
      </c>
      <c r="E1081" s="57">
        <v>305</v>
      </c>
      <c r="F1081" s="130">
        <v>50</v>
      </c>
      <c r="G1081" s="14">
        <v>60</v>
      </c>
      <c r="H1081" s="11">
        <v>36</v>
      </c>
      <c r="I1081" s="154"/>
      <c r="J1081" s="154"/>
      <c r="K1081" s="154"/>
      <c r="L1081" s="14" t="s">
        <v>2516</v>
      </c>
      <c r="M1081" s="11">
        <v>50000</v>
      </c>
      <c r="N1081" s="4" t="s">
        <v>2519</v>
      </c>
    </row>
    <row r="1082" spans="1:14" x14ac:dyDescent="0.3">
      <c r="A1082" s="421"/>
      <c r="B1082" s="40" t="s">
        <v>2515</v>
      </c>
      <c r="C1082" s="11" t="s">
        <v>82</v>
      </c>
      <c r="D1082" s="14">
        <v>80</v>
      </c>
      <c r="E1082" s="57">
        <v>305</v>
      </c>
      <c r="F1082" s="130">
        <v>50</v>
      </c>
      <c r="G1082" s="14">
        <v>60</v>
      </c>
      <c r="H1082" s="11">
        <v>36</v>
      </c>
      <c r="I1082" s="154"/>
      <c r="J1082" s="154"/>
      <c r="K1082" s="154"/>
      <c r="L1082" s="14" t="s">
        <v>2516</v>
      </c>
      <c r="M1082" s="11">
        <v>60000</v>
      </c>
      <c r="N1082" s="4" t="s">
        <v>2520</v>
      </c>
    </row>
    <row r="1083" spans="1:14" x14ac:dyDescent="0.3">
      <c r="A1083" s="421"/>
      <c r="B1083" s="40" t="s">
        <v>2521</v>
      </c>
      <c r="C1083" s="11" t="s">
        <v>424</v>
      </c>
      <c r="D1083" s="11">
        <v>220</v>
      </c>
      <c r="E1083" s="13">
        <v>230</v>
      </c>
      <c r="F1083" s="129">
        <v>50</v>
      </c>
      <c r="G1083" s="11">
        <v>60</v>
      </c>
      <c r="H1083" s="11">
        <v>30</v>
      </c>
      <c r="I1083" s="11">
        <v>84</v>
      </c>
      <c r="J1083" s="11">
        <v>2.8</v>
      </c>
      <c r="K1083" s="154"/>
      <c r="L1083" s="11" t="s">
        <v>47</v>
      </c>
      <c r="M1083" s="11">
        <v>40000</v>
      </c>
      <c r="N1083" s="6" t="s">
        <v>2517</v>
      </c>
    </row>
    <row r="1084" spans="1:14" x14ac:dyDescent="0.3">
      <c r="A1084" s="421"/>
      <c r="B1084" s="40" t="s">
        <v>2522</v>
      </c>
      <c r="C1084" s="11" t="s">
        <v>424</v>
      </c>
      <c r="D1084" s="11">
        <v>220</v>
      </c>
      <c r="E1084" s="13">
        <v>230</v>
      </c>
      <c r="F1084" s="129">
        <v>50</v>
      </c>
      <c r="G1084" s="11">
        <v>60</v>
      </c>
      <c r="H1084" s="11">
        <v>30</v>
      </c>
      <c r="I1084" s="11">
        <v>96</v>
      </c>
      <c r="J1084" s="11">
        <v>3.2</v>
      </c>
      <c r="K1084" s="154"/>
      <c r="L1084" s="11" t="s">
        <v>47</v>
      </c>
      <c r="M1084" s="11">
        <v>60000</v>
      </c>
      <c r="N1084" s="6" t="s">
        <v>2527</v>
      </c>
    </row>
    <row r="1085" spans="1:14" x14ac:dyDescent="0.3">
      <c r="A1085" s="429"/>
      <c r="B1085" s="252" t="s">
        <v>2523</v>
      </c>
      <c r="C1085" s="11" t="s">
        <v>424</v>
      </c>
      <c r="D1085" s="11">
        <v>220</v>
      </c>
      <c r="E1085" s="13">
        <v>230</v>
      </c>
      <c r="F1085" s="129">
        <v>50</v>
      </c>
      <c r="G1085" s="11">
        <v>60</v>
      </c>
      <c r="H1085" s="13">
        <v>60</v>
      </c>
      <c r="I1085" s="13">
        <v>168</v>
      </c>
      <c r="J1085" s="13">
        <v>2.8</v>
      </c>
      <c r="K1085" s="154"/>
      <c r="L1085" s="11" t="s">
        <v>47</v>
      </c>
      <c r="M1085" s="13">
        <v>40000</v>
      </c>
      <c r="N1085" s="6" t="s">
        <v>2517</v>
      </c>
    </row>
    <row r="1086" spans="1:14" x14ac:dyDescent="0.3">
      <c r="A1086" s="421"/>
      <c r="B1086" s="40" t="s">
        <v>2524</v>
      </c>
      <c r="C1086" s="11" t="s">
        <v>424</v>
      </c>
      <c r="D1086" s="11">
        <v>220</v>
      </c>
      <c r="E1086" s="13">
        <v>230</v>
      </c>
      <c r="F1086" s="129">
        <v>50</v>
      </c>
      <c r="G1086" s="11">
        <v>60</v>
      </c>
      <c r="H1086" s="11">
        <v>60</v>
      </c>
      <c r="I1086" s="11">
        <v>192</v>
      </c>
      <c r="J1086" s="11">
        <v>3.2</v>
      </c>
      <c r="K1086" s="154"/>
      <c r="L1086" s="11" t="s">
        <v>47</v>
      </c>
      <c r="M1086" s="11">
        <v>60000</v>
      </c>
      <c r="N1086" s="6" t="s">
        <v>2527</v>
      </c>
    </row>
    <row r="1087" spans="1:14" x14ac:dyDescent="0.3">
      <c r="A1087" s="421"/>
      <c r="B1087" s="40" t="s">
        <v>2525</v>
      </c>
      <c r="C1087" s="11" t="s">
        <v>424</v>
      </c>
      <c r="D1087" s="11">
        <v>220</v>
      </c>
      <c r="E1087" s="13">
        <v>230</v>
      </c>
      <c r="F1087" s="129">
        <v>50</v>
      </c>
      <c r="G1087" s="11">
        <v>60</v>
      </c>
      <c r="H1087" s="11">
        <v>160</v>
      </c>
      <c r="I1087" s="11">
        <v>352</v>
      </c>
      <c r="J1087" s="11">
        <v>2.2000000000000002</v>
      </c>
      <c r="K1087" s="154"/>
      <c r="L1087" s="11" t="s">
        <v>47</v>
      </c>
      <c r="M1087" s="11">
        <v>40000</v>
      </c>
      <c r="N1087" s="6" t="s">
        <v>2517</v>
      </c>
    </row>
    <row r="1088" spans="1:14" x14ac:dyDescent="0.3">
      <c r="A1088" s="421"/>
      <c r="B1088" s="40" t="s">
        <v>2526</v>
      </c>
      <c r="C1088" s="11" t="s">
        <v>424</v>
      </c>
      <c r="D1088" s="11">
        <v>220</v>
      </c>
      <c r="E1088" s="13">
        <v>230</v>
      </c>
      <c r="F1088" s="129">
        <v>50</v>
      </c>
      <c r="G1088" s="11">
        <v>60</v>
      </c>
      <c r="H1088" s="11">
        <v>160</v>
      </c>
      <c r="I1088" s="11">
        <v>400</v>
      </c>
      <c r="J1088" s="11">
        <v>2.5</v>
      </c>
      <c r="K1088" s="154"/>
      <c r="L1088" s="11" t="s">
        <v>47</v>
      </c>
      <c r="M1088" s="11">
        <v>60000</v>
      </c>
      <c r="N1088" s="6" t="s">
        <v>2527</v>
      </c>
    </row>
    <row r="1089" spans="1:14" x14ac:dyDescent="0.3">
      <c r="A1089" s="421"/>
      <c r="B1089" s="40" t="s">
        <v>2528</v>
      </c>
      <c r="C1089" s="11" t="s">
        <v>98</v>
      </c>
      <c r="D1089" s="11">
        <v>220</v>
      </c>
      <c r="E1089" s="13">
        <v>230</v>
      </c>
      <c r="F1089" s="129">
        <v>50</v>
      </c>
      <c r="G1089" s="11">
        <v>60</v>
      </c>
      <c r="H1089" s="11">
        <v>320</v>
      </c>
      <c r="I1089" s="11">
        <v>704</v>
      </c>
      <c r="J1089" s="11">
        <v>2.2000000000000002</v>
      </c>
      <c r="K1089" s="154"/>
      <c r="L1089" s="11" t="s">
        <v>47</v>
      </c>
      <c r="M1089" s="11">
        <v>40000</v>
      </c>
      <c r="N1089" s="6" t="s">
        <v>2517</v>
      </c>
    </row>
    <row r="1090" spans="1:14" x14ac:dyDescent="0.3">
      <c r="A1090" s="421"/>
      <c r="B1090" s="40" t="s">
        <v>2529</v>
      </c>
      <c r="C1090" s="11" t="s">
        <v>98</v>
      </c>
      <c r="D1090" s="11">
        <v>220</v>
      </c>
      <c r="E1090" s="13">
        <v>230</v>
      </c>
      <c r="F1090" s="129">
        <v>50</v>
      </c>
      <c r="G1090" s="11">
        <v>60</v>
      </c>
      <c r="H1090" s="11">
        <v>480</v>
      </c>
      <c r="I1090" s="11">
        <v>1056</v>
      </c>
      <c r="J1090" s="11">
        <v>2.2000000000000002</v>
      </c>
      <c r="K1090" s="154"/>
      <c r="L1090" s="11" t="s">
        <v>47</v>
      </c>
      <c r="M1090" s="11">
        <v>40000</v>
      </c>
      <c r="N1090" s="6" t="s">
        <v>2517</v>
      </c>
    </row>
    <row r="1091" spans="1:14" x14ac:dyDescent="0.3">
      <c r="A1091" s="421"/>
      <c r="B1091" s="40" t="s">
        <v>2530</v>
      </c>
      <c r="C1091" s="11" t="s">
        <v>98</v>
      </c>
      <c r="D1091" s="11">
        <v>220</v>
      </c>
      <c r="E1091" s="13">
        <v>230</v>
      </c>
      <c r="F1091" s="129">
        <v>50</v>
      </c>
      <c r="G1091" s="11">
        <v>60</v>
      </c>
      <c r="H1091" s="11">
        <v>320</v>
      </c>
      <c r="I1091" s="11">
        <v>800</v>
      </c>
      <c r="J1091" s="11">
        <v>2.5</v>
      </c>
      <c r="K1091" s="154"/>
      <c r="L1091" s="11" t="s">
        <v>47</v>
      </c>
      <c r="M1091" s="11">
        <v>60000</v>
      </c>
      <c r="N1091" s="6" t="s">
        <v>2527</v>
      </c>
    </row>
    <row r="1092" spans="1:14" ht="15" thickBot="1" x14ac:dyDescent="0.35">
      <c r="A1092" s="429"/>
      <c r="B1092" s="252" t="s">
        <v>2531</v>
      </c>
      <c r="C1092" s="13" t="s">
        <v>98</v>
      </c>
      <c r="D1092" s="13">
        <v>220</v>
      </c>
      <c r="E1092" s="13">
        <v>230</v>
      </c>
      <c r="F1092" s="131">
        <v>50</v>
      </c>
      <c r="G1092" s="13">
        <v>60</v>
      </c>
      <c r="H1092" s="13">
        <v>480</v>
      </c>
      <c r="I1092" s="13">
        <v>1200</v>
      </c>
      <c r="J1092" s="13">
        <v>2.5</v>
      </c>
      <c r="K1092" s="154"/>
      <c r="L1092" s="13" t="s">
        <v>47</v>
      </c>
      <c r="M1092" s="13">
        <v>60000</v>
      </c>
      <c r="N1092" s="114" t="s">
        <v>2527</v>
      </c>
    </row>
    <row r="1093" spans="1:14" ht="18.600000000000001" thickBot="1" x14ac:dyDescent="0.4">
      <c r="A1093" s="56" t="s">
        <v>2534</v>
      </c>
      <c r="B1093" s="15"/>
      <c r="C1093" s="27"/>
      <c r="D1093" s="27"/>
      <c r="E1093" s="27"/>
      <c r="F1093" s="127"/>
      <c r="G1093" s="27"/>
      <c r="H1093" s="27"/>
      <c r="I1093" s="27"/>
      <c r="J1093" s="27"/>
      <c r="K1093" s="27"/>
      <c r="L1093" s="27"/>
      <c r="M1093" s="27"/>
      <c r="N1093" s="16"/>
    </row>
    <row r="1094" spans="1:14" x14ac:dyDescent="0.3">
      <c r="A1094" s="428" t="s">
        <v>2549</v>
      </c>
      <c r="B1094" s="10" t="s">
        <v>2535</v>
      </c>
      <c r="C1094" s="14" t="s">
        <v>2076</v>
      </c>
      <c r="D1094" s="14">
        <v>85</v>
      </c>
      <c r="E1094" s="61">
        <v>260</v>
      </c>
      <c r="F1094" s="130">
        <v>50</v>
      </c>
      <c r="G1094" s="14">
        <v>60</v>
      </c>
      <c r="H1094" s="14">
        <v>520</v>
      </c>
      <c r="I1094" s="929"/>
      <c r="J1094" s="929"/>
      <c r="K1094" s="929"/>
      <c r="L1094" s="929"/>
      <c r="M1094" s="14">
        <v>50000</v>
      </c>
      <c r="N1094" s="6" t="s">
        <v>2536</v>
      </c>
    </row>
    <row r="1095" spans="1:14" x14ac:dyDescent="0.3">
      <c r="A1095" s="42" t="s">
        <v>2550</v>
      </c>
      <c r="B1095" s="252" t="s">
        <v>2537</v>
      </c>
      <c r="C1095" s="11" t="s">
        <v>2076</v>
      </c>
      <c r="D1095" s="14">
        <v>85</v>
      </c>
      <c r="E1095" s="57">
        <v>260</v>
      </c>
      <c r="F1095" s="129">
        <v>50</v>
      </c>
      <c r="G1095" s="14">
        <v>60</v>
      </c>
      <c r="H1095" s="13">
        <v>900</v>
      </c>
      <c r="I1095" s="154"/>
      <c r="J1095" s="154"/>
      <c r="K1095" s="154"/>
      <c r="L1095" s="154"/>
      <c r="M1095" s="14">
        <v>50000</v>
      </c>
      <c r="N1095" s="6" t="s">
        <v>2536</v>
      </c>
    </row>
    <row r="1096" spans="1:14" x14ac:dyDescent="0.3">
      <c r="A1096" s="421"/>
      <c r="B1096" s="40" t="s">
        <v>2538</v>
      </c>
      <c r="C1096" s="11" t="s">
        <v>2076</v>
      </c>
      <c r="D1096" s="14">
        <v>85</v>
      </c>
      <c r="E1096" s="57">
        <v>260</v>
      </c>
      <c r="F1096" s="129">
        <v>50</v>
      </c>
      <c r="G1096" s="14">
        <v>60</v>
      </c>
      <c r="H1096" s="11">
        <v>1280</v>
      </c>
      <c r="I1096" s="154"/>
      <c r="J1096" s="154"/>
      <c r="K1096" s="154"/>
      <c r="L1096" s="154"/>
      <c r="M1096" s="14">
        <v>50000</v>
      </c>
      <c r="N1096" s="6" t="s">
        <v>2536</v>
      </c>
    </row>
    <row r="1097" spans="1:14" x14ac:dyDescent="0.3">
      <c r="A1097" s="421"/>
      <c r="B1097" s="40" t="s">
        <v>2539</v>
      </c>
      <c r="C1097" s="11" t="s">
        <v>2076</v>
      </c>
      <c r="D1097" s="14">
        <v>85</v>
      </c>
      <c r="E1097" s="57">
        <v>260</v>
      </c>
      <c r="F1097" s="129">
        <v>50</v>
      </c>
      <c r="G1097" s="14">
        <v>60</v>
      </c>
      <c r="H1097" s="11">
        <v>1660</v>
      </c>
      <c r="I1097" s="154"/>
      <c r="J1097" s="154"/>
      <c r="K1097" s="154"/>
      <c r="L1097" s="154"/>
      <c r="M1097" s="14">
        <v>50000</v>
      </c>
      <c r="N1097" s="6" t="s">
        <v>2536</v>
      </c>
    </row>
    <row r="1098" spans="1:14" x14ac:dyDescent="0.3">
      <c r="A1098" s="421"/>
      <c r="B1098" s="40" t="s">
        <v>2540</v>
      </c>
      <c r="C1098" s="11" t="s">
        <v>2076</v>
      </c>
      <c r="D1098" s="14">
        <v>85</v>
      </c>
      <c r="E1098" s="57">
        <v>260</v>
      </c>
      <c r="F1098" s="129">
        <v>50</v>
      </c>
      <c r="G1098" s="14">
        <v>60</v>
      </c>
      <c r="H1098" s="11">
        <v>400</v>
      </c>
      <c r="I1098" s="154"/>
      <c r="J1098" s="154"/>
      <c r="K1098" s="154"/>
      <c r="L1098" s="154"/>
      <c r="M1098" s="14">
        <v>50000</v>
      </c>
      <c r="N1098" s="6" t="s">
        <v>2541</v>
      </c>
    </row>
    <row r="1099" spans="1:14" x14ac:dyDescent="0.3">
      <c r="A1099" s="421"/>
      <c r="B1099" s="40" t="s">
        <v>2542</v>
      </c>
      <c r="C1099" s="11" t="s">
        <v>2076</v>
      </c>
      <c r="D1099" s="14">
        <v>85</v>
      </c>
      <c r="E1099" s="57">
        <v>260</v>
      </c>
      <c r="F1099" s="129">
        <v>50</v>
      </c>
      <c r="G1099" s="14">
        <v>60</v>
      </c>
      <c r="H1099" s="11">
        <v>600</v>
      </c>
      <c r="I1099" s="154"/>
      <c r="J1099" s="154"/>
      <c r="K1099" s="154"/>
      <c r="L1099" s="154"/>
      <c r="M1099" s="14">
        <v>50000</v>
      </c>
      <c r="N1099" s="6" t="s">
        <v>2541</v>
      </c>
    </row>
    <row r="1100" spans="1:14" x14ac:dyDescent="0.3">
      <c r="A1100" s="421"/>
      <c r="B1100" s="40" t="s">
        <v>2543</v>
      </c>
      <c r="C1100" s="11" t="s">
        <v>2076</v>
      </c>
      <c r="D1100" s="14">
        <v>85</v>
      </c>
      <c r="E1100" s="57">
        <v>260</v>
      </c>
      <c r="F1100" s="129">
        <v>50</v>
      </c>
      <c r="G1100" s="14">
        <v>60</v>
      </c>
      <c r="H1100" s="11">
        <v>800</v>
      </c>
      <c r="I1100" s="154"/>
      <c r="J1100" s="154"/>
      <c r="K1100" s="154"/>
      <c r="L1100" s="154"/>
      <c r="M1100" s="14">
        <v>50000</v>
      </c>
      <c r="N1100" s="6" t="s">
        <v>2541</v>
      </c>
    </row>
    <row r="1101" spans="1:14" x14ac:dyDescent="0.3">
      <c r="A1101" s="421"/>
      <c r="B1101" s="40" t="s">
        <v>2544</v>
      </c>
      <c r="C1101" s="11" t="s">
        <v>2076</v>
      </c>
      <c r="D1101" s="14">
        <v>85</v>
      </c>
      <c r="E1101" s="57">
        <v>260</v>
      </c>
      <c r="F1101" s="129">
        <v>50</v>
      </c>
      <c r="G1101" s="14">
        <v>60</v>
      </c>
      <c r="H1101" s="11">
        <v>525</v>
      </c>
      <c r="I1101" s="154"/>
      <c r="J1101" s="154"/>
      <c r="K1101" s="154"/>
      <c r="L1101" s="154"/>
      <c r="M1101" s="11">
        <v>50000</v>
      </c>
      <c r="N1101" s="6" t="s">
        <v>2536</v>
      </c>
    </row>
    <row r="1102" spans="1:14" x14ac:dyDescent="0.3">
      <c r="A1102" s="429"/>
      <c r="B1102" s="40" t="s">
        <v>2545</v>
      </c>
      <c r="C1102" s="11" t="s">
        <v>2076</v>
      </c>
      <c r="D1102" s="14">
        <v>85</v>
      </c>
      <c r="E1102" s="57">
        <v>260</v>
      </c>
      <c r="F1102" s="129">
        <v>50</v>
      </c>
      <c r="G1102" s="14">
        <v>60</v>
      </c>
      <c r="H1102" s="13">
        <v>850</v>
      </c>
      <c r="I1102" s="154"/>
      <c r="J1102" s="154"/>
      <c r="K1102" s="154"/>
      <c r="L1102" s="154"/>
      <c r="M1102" s="11">
        <v>50000</v>
      </c>
      <c r="N1102" s="6" t="s">
        <v>2536</v>
      </c>
    </row>
    <row r="1103" spans="1:14" x14ac:dyDescent="0.3">
      <c r="A1103" s="421"/>
      <c r="B1103" s="40" t="s">
        <v>2546</v>
      </c>
      <c r="C1103" s="11" t="s">
        <v>2076</v>
      </c>
      <c r="D1103" s="14">
        <v>85</v>
      </c>
      <c r="E1103" s="57">
        <v>260</v>
      </c>
      <c r="F1103" s="129">
        <v>50</v>
      </c>
      <c r="G1103" s="14">
        <v>60</v>
      </c>
      <c r="H1103" s="11">
        <v>850</v>
      </c>
      <c r="I1103" s="154"/>
      <c r="J1103" s="154"/>
      <c r="K1103" s="154"/>
      <c r="L1103" s="154"/>
      <c r="M1103" s="11">
        <v>50000</v>
      </c>
      <c r="N1103" s="6" t="s">
        <v>2536</v>
      </c>
    </row>
    <row r="1104" spans="1:14" x14ac:dyDescent="0.3">
      <c r="A1104" s="421"/>
      <c r="B1104" s="40" t="s">
        <v>2547</v>
      </c>
      <c r="C1104" s="11" t="s">
        <v>2076</v>
      </c>
      <c r="D1104" s="14">
        <v>85</v>
      </c>
      <c r="E1104" s="57">
        <v>260</v>
      </c>
      <c r="F1104" s="129">
        <v>50</v>
      </c>
      <c r="G1104" s="14">
        <v>60</v>
      </c>
      <c r="H1104" s="11">
        <v>720</v>
      </c>
      <c r="I1104" s="154"/>
      <c r="J1104" s="154"/>
      <c r="K1104" s="154"/>
      <c r="L1104" s="154"/>
      <c r="M1104" s="11">
        <v>50000</v>
      </c>
      <c r="N1104" s="6" t="s">
        <v>2541</v>
      </c>
    </row>
    <row r="1105" spans="1:14" ht="15" thickBot="1" x14ac:dyDescent="0.35">
      <c r="A1105" s="429"/>
      <c r="B1105" s="252" t="s">
        <v>2548</v>
      </c>
      <c r="C1105" s="13" t="s">
        <v>2076</v>
      </c>
      <c r="D1105" s="26">
        <v>85</v>
      </c>
      <c r="E1105" s="64">
        <v>260</v>
      </c>
      <c r="F1105" s="131">
        <v>50</v>
      </c>
      <c r="G1105" s="26">
        <v>60</v>
      </c>
      <c r="H1105" s="13">
        <v>1440</v>
      </c>
      <c r="I1105" s="154"/>
      <c r="J1105" s="154"/>
      <c r="K1105" s="154"/>
      <c r="L1105" s="154"/>
      <c r="M1105" s="13">
        <v>50000</v>
      </c>
      <c r="N1105" s="114" t="s">
        <v>2541</v>
      </c>
    </row>
    <row r="1106" spans="1:14" ht="18.600000000000001" thickBot="1" x14ac:dyDescent="0.4">
      <c r="A1106" s="56" t="s">
        <v>2551</v>
      </c>
      <c r="B1106" s="15"/>
      <c r="C1106" s="27"/>
      <c r="D1106" s="27"/>
      <c r="E1106" s="27"/>
      <c r="F1106" s="127"/>
      <c r="G1106" s="27"/>
      <c r="H1106" s="27"/>
      <c r="I1106" s="27"/>
      <c r="J1106" s="27"/>
      <c r="K1106" s="27"/>
      <c r="L1106" s="27"/>
      <c r="M1106" s="27"/>
      <c r="N1106" s="16"/>
    </row>
    <row r="1107" spans="1:14" x14ac:dyDescent="0.3">
      <c r="A1107" s="428" t="s">
        <v>2555</v>
      </c>
      <c r="B1107" s="10" t="s">
        <v>2552</v>
      </c>
      <c r="C1107" s="14" t="s">
        <v>98</v>
      </c>
      <c r="D1107" s="61">
        <v>120</v>
      </c>
      <c r="E1107" s="61">
        <v>480</v>
      </c>
      <c r="F1107" s="61">
        <v>50</v>
      </c>
      <c r="G1107" s="61">
        <v>60</v>
      </c>
      <c r="H1107" s="14">
        <v>50</v>
      </c>
      <c r="I1107" s="929"/>
      <c r="J1107" s="61">
        <v>2.08</v>
      </c>
      <c r="K1107" s="929"/>
      <c r="L1107" s="929"/>
      <c r="M1107" s="929"/>
      <c r="N1107" s="6"/>
    </row>
    <row r="1108" spans="1:14" x14ac:dyDescent="0.3">
      <c r="A1108" s="35" t="s">
        <v>2556</v>
      </c>
      <c r="B1108" s="40" t="s">
        <v>2553</v>
      </c>
      <c r="C1108" s="11" t="s">
        <v>98</v>
      </c>
      <c r="D1108" s="57">
        <v>120</v>
      </c>
      <c r="E1108" s="57">
        <v>480</v>
      </c>
      <c r="F1108" s="57">
        <v>50</v>
      </c>
      <c r="G1108" s="57">
        <v>60</v>
      </c>
      <c r="H1108" s="11">
        <v>110</v>
      </c>
      <c r="I1108" s="154"/>
      <c r="J1108" s="57">
        <v>2.08</v>
      </c>
      <c r="K1108" s="154"/>
      <c r="L1108" s="154"/>
      <c r="M1108" s="154"/>
      <c r="N1108" s="4"/>
    </row>
    <row r="1109" spans="1:14" ht="15" thickBot="1" x14ac:dyDescent="0.35">
      <c r="A1109" s="429"/>
      <c r="B1109" s="252" t="s">
        <v>2554</v>
      </c>
      <c r="C1109" s="13" t="s">
        <v>98</v>
      </c>
      <c r="D1109" s="64">
        <v>120</v>
      </c>
      <c r="E1109" s="64">
        <v>480</v>
      </c>
      <c r="F1109" s="64">
        <v>50</v>
      </c>
      <c r="G1109" s="64">
        <v>60</v>
      </c>
      <c r="H1109" s="13">
        <v>440</v>
      </c>
      <c r="I1109" s="154"/>
      <c r="J1109" s="64">
        <v>2.08</v>
      </c>
      <c r="K1109" s="154"/>
      <c r="L1109" s="154"/>
      <c r="M1109" s="154"/>
      <c r="N1109" s="8"/>
    </row>
    <row r="1110" spans="1:14" ht="18.600000000000001" thickBot="1" x14ac:dyDescent="0.4">
      <c r="A1110" s="56" t="s">
        <v>2557</v>
      </c>
      <c r="B1110" s="15"/>
      <c r="C1110" s="27"/>
      <c r="D1110" s="27"/>
      <c r="E1110" s="27"/>
      <c r="F1110" s="127"/>
      <c r="G1110" s="27"/>
      <c r="H1110" s="27"/>
      <c r="I1110" s="27"/>
      <c r="J1110" s="27"/>
      <c r="K1110" s="27"/>
      <c r="L1110" s="27"/>
      <c r="M1110" s="27"/>
      <c r="N1110" s="396"/>
    </row>
    <row r="1111" spans="1:14" x14ac:dyDescent="0.3">
      <c r="A1111" s="428" t="s">
        <v>2575</v>
      </c>
      <c r="B1111" s="10" t="s">
        <v>2563</v>
      </c>
      <c r="C1111" s="14" t="s">
        <v>2558</v>
      </c>
      <c r="D1111" s="14">
        <v>100</v>
      </c>
      <c r="E1111" s="61">
        <v>240</v>
      </c>
      <c r="F1111" s="929"/>
      <c r="G1111" s="929"/>
      <c r="H1111" s="14">
        <v>150</v>
      </c>
      <c r="I1111" s="929"/>
      <c r="J1111" s="929"/>
      <c r="K1111" s="14">
        <v>280</v>
      </c>
      <c r="L1111" s="929"/>
      <c r="M1111" s="14">
        <v>50000</v>
      </c>
      <c r="N1111" s="6" t="s">
        <v>2561</v>
      </c>
    </row>
    <row r="1112" spans="1:14" x14ac:dyDescent="0.3">
      <c r="A1112" s="35" t="s">
        <v>2576</v>
      </c>
      <c r="B1112" s="40" t="s">
        <v>2564</v>
      </c>
      <c r="C1112" s="11" t="s">
        <v>2558</v>
      </c>
      <c r="D1112" s="14">
        <v>100</v>
      </c>
      <c r="E1112" s="57">
        <v>240</v>
      </c>
      <c r="F1112" s="154"/>
      <c r="G1112" s="154"/>
      <c r="H1112" s="11">
        <v>270</v>
      </c>
      <c r="I1112" s="154"/>
      <c r="J1112" s="154"/>
      <c r="K1112" s="11">
        <v>220</v>
      </c>
      <c r="L1112" s="154"/>
      <c r="M1112" s="14">
        <v>50000</v>
      </c>
      <c r="N1112" s="6" t="s">
        <v>2560</v>
      </c>
    </row>
    <row r="1113" spans="1:14" x14ac:dyDescent="0.3">
      <c r="A1113" s="421"/>
      <c r="B1113" s="40" t="s">
        <v>2565</v>
      </c>
      <c r="C1113" s="11" t="s">
        <v>2558</v>
      </c>
      <c r="D1113" s="14">
        <v>100</v>
      </c>
      <c r="E1113" s="57">
        <v>240</v>
      </c>
      <c r="F1113" s="154"/>
      <c r="G1113" s="154"/>
      <c r="H1113" s="11">
        <v>365</v>
      </c>
      <c r="I1113" s="154"/>
      <c r="J1113" s="154"/>
      <c r="K1113" s="11">
        <v>280</v>
      </c>
      <c r="L1113" s="154"/>
      <c r="M1113" s="14">
        <v>50000</v>
      </c>
      <c r="N1113" s="6" t="s">
        <v>2559</v>
      </c>
    </row>
    <row r="1114" spans="1:14" x14ac:dyDescent="0.3">
      <c r="A1114" s="429"/>
      <c r="B1114" s="252" t="s">
        <v>2562</v>
      </c>
      <c r="C1114" s="11" t="s">
        <v>2558</v>
      </c>
      <c r="D1114" s="14">
        <v>100</v>
      </c>
      <c r="E1114" s="57">
        <v>240</v>
      </c>
      <c r="F1114" s="154"/>
      <c r="G1114" s="154"/>
      <c r="H1114" s="13">
        <v>365</v>
      </c>
      <c r="I1114" s="154"/>
      <c r="J1114" s="154"/>
      <c r="K1114" s="13">
        <v>280</v>
      </c>
      <c r="L1114" s="154"/>
      <c r="M1114" s="14">
        <v>50000</v>
      </c>
      <c r="N1114" s="6" t="s">
        <v>2559</v>
      </c>
    </row>
    <row r="1115" spans="1:14" x14ac:dyDescent="0.3">
      <c r="A1115" s="421"/>
      <c r="B1115" s="40" t="s">
        <v>2566</v>
      </c>
      <c r="C1115" s="11" t="s">
        <v>82</v>
      </c>
      <c r="D1115" s="14">
        <v>100</v>
      </c>
      <c r="E1115" s="57">
        <v>277</v>
      </c>
      <c r="F1115" s="154"/>
      <c r="G1115" s="154"/>
      <c r="H1115" s="11">
        <v>15</v>
      </c>
      <c r="I1115" s="154"/>
      <c r="J1115" s="154"/>
      <c r="K1115" s="11">
        <v>85</v>
      </c>
      <c r="L1115" s="154"/>
      <c r="M1115" s="154"/>
      <c r="N1115" s="4" t="s">
        <v>2569</v>
      </c>
    </row>
    <row r="1116" spans="1:14" x14ac:dyDescent="0.3">
      <c r="A1116" s="421"/>
      <c r="B1116" s="40" t="s">
        <v>2567</v>
      </c>
      <c r="C1116" s="11" t="s">
        <v>82</v>
      </c>
      <c r="D1116" s="14">
        <v>100</v>
      </c>
      <c r="E1116" s="57">
        <v>277</v>
      </c>
      <c r="F1116" s="154"/>
      <c r="G1116" s="154"/>
      <c r="H1116" s="11">
        <v>15</v>
      </c>
      <c r="I1116" s="154"/>
      <c r="J1116" s="154"/>
      <c r="K1116" s="11">
        <v>293</v>
      </c>
      <c r="L1116" s="154"/>
      <c r="M1116" s="154"/>
      <c r="N1116" s="4" t="s">
        <v>2570</v>
      </c>
    </row>
    <row r="1117" spans="1:14" x14ac:dyDescent="0.3">
      <c r="A1117" s="421"/>
      <c r="B1117" s="40" t="s">
        <v>2568</v>
      </c>
      <c r="C1117" s="11" t="s">
        <v>82</v>
      </c>
      <c r="D1117" s="14">
        <v>100</v>
      </c>
      <c r="E1117" s="57">
        <v>277</v>
      </c>
      <c r="F1117" s="154"/>
      <c r="G1117" s="154"/>
      <c r="H1117" s="11">
        <v>30</v>
      </c>
      <c r="I1117" s="154"/>
      <c r="J1117" s="154"/>
      <c r="K1117" s="11">
        <v>293</v>
      </c>
      <c r="L1117" s="154"/>
      <c r="M1117" s="154"/>
      <c r="N1117" s="4" t="s">
        <v>2570</v>
      </c>
    </row>
    <row r="1118" spans="1:14" x14ac:dyDescent="0.3">
      <c r="A1118" s="421"/>
      <c r="B1118" s="40" t="s">
        <v>2571</v>
      </c>
      <c r="C1118" s="11" t="s">
        <v>168</v>
      </c>
      <c r="D1118" s="11">
        <v>90</v>
      </c>
      <c r="E1118" s="13">
        <v>260</v>
      </c>
      <c r="F1118" s="129">
        <v>50</v>
      </c>
      <c r="G1118" s="11">
        <v>60</v>
      </c>
      <c r="H1118" s="11">
        <v>50</v>
      </c>
      <c r="I1118" s="154"/>
      <c r="J1118" s="154"/>
      <c r="K1118" s="11">
        <v>150</v>
      </c>
      <c r="L1118" s="57" t="s">
        <v>28</v>
      </c>
      <c r="M1118" s="57">
        <v>50000</v>
      </c>
      <c r="N1118" s="4" t="s">
        <v>2574</v>
      </c>
    </row>
    <row r="1119" spans="1:14" x14ac:dyDescent="0.3">
      <c r="A1119" s="421"/>
      <c r="B1119" s="40" t="s">
        <v>2572</v>
      </c>
      <c r="C1119" s="65" t="s">
        <v>547</v>
      </c>
      <c r="D1119" s="153"/>
      <c r="E1119" s="153"/>
      <c r="F1119" s="153"/>
      <c r="G1119" s="153"/>
      <c r="H1119" s="11">
        <v>300</v>
      </c>
      <c r="I1119" s="154"/>
      <c r="J1119" s="154"/>
      <c r="K1119" s="11">
        <v>200</v>
      </c>
      <c r="L1119" s="154"/>
      <c r="M1119" s="154"/>
      <c r="N1119" s="4" t="s">
        <v>2574</v>
      </c>
    </row>
    <row r="1120" spans="1:14" ht="15" thickBot="1" x14ac:dyDescent="0.35">
      <c r="A1120" s="429"/>
      <c r="B1120" s="252" t="s">
        <v>2573</v>
      </c>
      <c r="C1120" s="84" t="s">
        <v>547</v>
      </c>
      <c r="D1120" s="154"/>
      <c r="E1120" s="154"/>
      <c r="F1120" s="154"/>
      <c r="G1120" s="154"/>
      <c r="H1120" s="13">
        <v>400</v>
      </c>
      <c r="I1120" s="154"/>
      <c r="J1120" s="154"/>
      <c r="K1120" s="13">
        <v>200</v>
      </c>
      <c r="L1120" s="154"/>
      <c r="M1120" s="154"/>
      <c r="N1120" s="8"/>
    </row>
    <row r="1121" spans="1:14" ht="18.600000000000001" thickBot="1" x14ac:dyDescent="0.4">
      <c r="A1121" s="56" t="s">
        <v>2577</v>
      </c>
      <c r="B1121" s="15"/>
      <c r="C1121" s="27"/>
      <c r="D1121" s="27"/>
      <c r="E1121" s="27"/>
      <c r="F1121" s="127"/>
      <c r="G1121" s="27"/>
      <c r="H1121" s="27"/>
      <c r="I1121" s="27"/>
      <c r="J1121" s="27"/>
      <c r="K1121" s="27"/>
      <c r="L1121" s="27"/>
      <c r="M1121" s="27"/>
      <c r="N1121" s="16"/>
    </row>
    <row r="1122" spans="1:14" x14ac:dyDescent="0.3">
      <c r="A1122" s="435" t="s">
        <v>2578</v>
      </c>
      <c r="B1122" s="405"/>
      <c r="C1122" s="14"/>
      <c r="D1122" s="26"/>
      <c r="E1122" s="26"/>
      <c r="F1122" s="135"/>
      <c r="G1122" s="26"/>
      <c r="H1122" s="26"/>
      <c r="I1122" s="26"/>
      <c r="J1122" s="26"/>
      <c r="K1122" s="26"/>
      <c r="L1122" s="26"/>
      <c r="M1122" s="26"/>
      <c r="N1122" s="114"/>
    </row>
    <row r="1123" spans="1:14" x14ac:dyDescent="0.3">
      <c r="A1123" s="421" t="s">
        <v>2579</v>
      </c>
      <c r="B1123" s="40"/>
      <c r="C1123" s="11"/>
      <c r="D1123" s="11"/>
      <c r="E1123" s="13"/>
      <c r="F1123" s="129"/>
      <c r="G1123" s="11"/>
      <c r="H1123" s="11"/>
      <c r="I1123" s="11"/>
      <c r="J1123" s="11"/>
      <c r="K1123" s="11"/>
      <c r="L1123" s="11"/>
      <c r="M1123" s="11"/>
      <c r="N1123" s="4"/>
    </row>
    <row r="1124" spans="1:14" ht="15" thickBot="1" x14ac:dyDescent="0.35">
      <c r="A1124" s="429"/>
      <c r="B1124" s="252"/>
      <c r="C1124" s="13"/>
      <c r="D1124" s="13"/>
      <c r="E1124" s="13"/>
      <c r="F1124" s="131"/>
      <c r="G1124" s="13"/>
      <c r="H1124" s="13"/>
      <c r="I1124" s="13"/>
      <c r="J1124" s="13"/>
      <c r="K1124" s="13"/>
      <c r="L1124" s="13"/>
      <c r="M1124" s="13"/>
      <c r="N1124" s="8"/>
    </row>
    <row r="1125" spans="1:14" ht="18.600000000000001" thickBot="1" x14ac:dyDescent="0.4">
      <c r="A1125" s="56" t="s">
        <v>2580</v>
      </c>
      <c r="B1125" s="15"/>
      <c r="C1125" s="27"/>
      <c r="D1125" s="27"/>
      <c r="E1125" s="27"/>
      <c r="F1125" s="127"/>
      <c r="G1125" s="27"/>
      <c r="H1125" s="27"/>
      <c r="I1125" s="27"/>
      <c r="J1125" s="27"/>
      <c r="K1125" s="27"/>
      <c r="L1125" s="27"/>
      <c r="M1125" s="27"/>
      <c r="N1125" s="16"/>
    </row>
    <row r="1126" spans="1:14" x14ac:dyDescent="0.3">
      <c r="A1126" s="426" t="s">
        <v>2588</v>
      </c>
      <c r="B1126" s="10" t="s">
        <v>2581</v>
      </c>
      <c r="C1126" s="14" t="s">
        <v>2065</v>
      </c>
      <c r="D1126" s="14">
        <v>120</v>
      </c>
      <c r="E1126" s="26">
        <v>240</v>
      </c>
      <c r="F1126" s="130">
        <v>50</v>
      </c>
      <c r="G1126" s="14">
        <v>60</v>
      </c>
      <c r="H1126" s="14">
        <v>320</v>
      </c>
      <c r="I1126" s="14">
        <v>800</v>
      </c>
      <c r="J1126" s="14">
        <v>2.5099999999999998</v>
      </c>
      <c r="K1126" s="929"/>
      <c r="L1126" s="929"/>
      <c r="M1126" s="14">
        <v>100000</v>
      </c>
      <c r="N1126" s="6" t="s">
        <v>2586</v>
      </c>
    </row>
    <row r="1127" spans="1:14" x14ac:dyDescent="0.3">
      <c r="A1127" s="419" t="s">
        <v>2589</v>
      </c>
      <c r="B1127" s="40" t="s">
        <v>2582</v>
      </c>
      <c r="C1127" s="11" t="s">
        <v>2065</v>
      </c>
      <c r="D1127" s="11">
        <v>120</v>
      </c>
      <c r="E1127" s="13">
        <v>277</v>
      </c>
      <c r="F1127" s="130">
        <v>50</v>
      </c>
      <c r="G1127" s="14">
        <v>60</v>
      </c>
      <c r="H1127" s="11">
        <v>620</v>
      </c>
      <c r="I1127" s="11">
        <v>1550</v>
      </c>
      <c r="J1127" s="11">
        <v>2.5</v>
      </c>
      <c r="K1127" s="154"/>
      <c r="L1127" s="154"/>
      <c r="M1127" s="11">
        <v>54000</v>
      </c>
      <c r="N1127" s="6" t="s">
        <v>2583</v>
      </c>
    </row>
    <row r="1128" spans="1:14" x14ac:dyDescent="0.3">
      <c r="A1128" s="429"/>
      <c r="B1128" s="252" t="s">
        <v>2585</v>
      </c>
      <c r="C1128" s="11" t="s">
        <v>428</v>
      </c>
      <c r="D1128" s="13">
        <v>120</v>
      </c>
      <c r="E1128" s="13">
        <v>240</v>
      </c>
      <c r="F1128" s="130">
        <v>50</v>
      </c>
      <c r="G1128" s="14">
        <v>60</v>
      </c>
      <c r="H1128" s="13">
        <v>600</v>
      </c>
      <c r="I1128" s="13">
        <v>1584</v>
      </c>
      <c r="J1128" s="13">
        <v>2.64</v>
      </c>
      <c r="K1128" s="154"/>
      <c r="L1128" s="13" t="s">
        <v>47</v>
      </c>
      <c r="M1128" s="13">
        <v>100000</v>
      </c>
      <c r="N1128" s="6" t="s">
        <v>2586</v>
      </c>
    </row>
    <row r="1129" spans="1:14" x14ac:dyDescent="0.3">
      <c r="A1129" s="421"/>
      <c r="B1129" s="40" t="s">
        <v>2587</v>
      </c>
      <c r="C1129" s="11" t="s">
        <v>424</v>
      </c>
      <c r="D1129" s="11">
        <v>120</v>
      </c>
      <c r="E1129" s="13">
        <v>240</v>
      </c>
      <c r="F1129" s="130">
        <v>50</v>
      </c>
      <c r="G1129" s="14">
        <v>60</v>
      </c>
      <c r="H1129" s="11">
        <v>300</v>
      </c>
      <c r="I1129" s="11">
        <v>792</v>
      </c>
      <c r="J1129" s="11">
        <v>2.64</v>
      </c>
      <c r="K1129" s="154"/>
      <c r="L1129" s="13" t="s">
        <v>47</v>
      </c>
      <c r="M1129" s="13">
        <v>100000</v>
      </c>
      <c r="N1129" s="6" t="s">
        <v>2584</v>
      </c>
    </row>
    <row r="1130" spans="1:14" ht="15" thickBot="1" x14ac:dyDescent="0.35">
      <c r="A1130" s="429"/>
      <c r="B1130" s="252"/>
      <c r="C1130" s="13"/>
      <c r="D1130" s="13"/>
      <c r="E1130" s="13"/>
      <c r="F1130" s="131"/>
      <c r="G1130" s="13"/>
      <c r="H1130" s="13"/>
      <c r="I1130" s="13"/>
      <c r="J1130" s="13"/>
      <c r="K1130" s="13"/>
      <c r="L1130" s="13"/>
      <c r="M1130" s="13"/>
      <c r="N1130" s="8"/>
    </row>
    <row r="1131" spans="1:14" ht="18.600000000000001" thickBot="1" x14ac:dyDescent="0.4">
      <c r="A1131" s="56" t="s">
        <v>2590</v>
      </c>
      <c r="B1131" s="53"/>
      <c r="C1131" s="27"/>
      <c r="D1131" s="27"/>
      <c r="E1131" s="27"/>
      <c r="F1131" s="127"/>
      <c r="G1131" s="27"/>
      <c r="H1131" s="27"/>
      <c r="I1131" s="27"/>
      <c r="J1131" s="27"/>
      <c r="K1131" s="27"/>
      <c r="L1131" s="27"/>
      <c r="M1131" s="27"/>
      <c r="N1131" s="16"/>
    </row>
    <row r="1132" spans="1:14" x14ac:dyDescent="0.3">
      <c r="A1132" s="428" t="s">
        <v>2622</v>
      </c>
      <c r="B1132" s="10" t="s">
        <v>2591</v>
      </c>
      <c r="C1132" s="14" t="s">
        <v>424</v>
      </c>
      <c r="D1132" s="14">
        <v>100</v>
      </c>
      <c r="E1132" s="61">
        <v>277</v>
      </c>
      <c r="F1132" s="130">
        <v>50</v>
      </c>
      <c r="G1132" s="14">
        <v>60</v>
      </c>
      <c r="H1132" s="14">
        <v>600</v>
      </c>
      <c r="I1132" s="14">
        <v>1200</v>
      </c>
      <c r="J1132" s="14">
        <v>2</v>
      </c>
      <c r="K1132" s="14">
        <v>448</v>
      </c>
      <c r="L1132" s="14" t="s">
        <v>47</v>
      </c>
      <c r="M1132" s="929"/>
      <c r="N1132" s="6" t="s">
        <v>2595</v>
      </c>
    </row>
    <row r="1133" spans="1:14" x14ac:dyDescent="0.3">
      <c r="A1133" s="433" t="s">
        <v>2623</v>
      </c>
      <c r="B1133" s="40" t="s">
        <v>2592</v>
      </c>
      <c r="C1133" s="11" t="s">
        <v>2078</v>
      </c>
      <c r="D1133" s="14">
        <v>100</v>
      </c>
      <c r="E1133" s="57">
        <v>277</v>
      </c>
      <c r="F1133" s="130">
        <v>50</v>
      </c>
      <c r="G1133" s="14">
        <v>60</v>
      </c>
      <c r="H1133" s="14">
        <v>600</v>
      </c>
      <c r="I1133" s="11">
        <v>1260</v>
      </c>
      <c r="J1133" s="11">
        <v>1.8</v>
      </c>
      <c r="K1133" s="11">
        <v>674</v>
      </c>
      <c r="L1133" s="14" t="s">
        <v>47</v>
      </c>
      <c r="M1133" s="154"/>
      <c r="N1133" s="6" t="s">
        <v>2593</v>
      </c>
    </row>
    <row r="1134" spans="1:14" x14ac:dyDescent="0.3">
      <c r="A1134" s="434"/>
      <c r="B1134" s="40" t="s">
        <v>2594</v>
      </c>
      <c r="C1134" s="11" t="s">
        <v>2596</v>
      </c>
      <c r="D1134" s="11">
        <v>100</v>
      </c>
      <c r="E1134" s="57">
        <v>277</v>
      </c>
      <c r="F1134" s="130">
        <v>50</v>
      </c>
      <c r="G1134" s="14">
        <v>60</v>
      </c>
      <c r="H1134" s="14">
        <v>600</v>
      </c>
      <c r="I1134" s="11">
        <v>1380</v>
      </c>
      <c r="J1134" s="11">
        <v>2.2999999999999998</v>
      </c>
      <c r="K1134" s="11">
        <v>435</v>
      </c>
      <c r="L1134" s="14" t="s">
        <v>47</v>
      </c>
      <c r="M1134" s="154"/>
      <c r="N1134" s="6" t="s">
        <v>2601</v>
      </c>
    </row>
    <row r="1135" spans="1:14" x14ac:dyDescent="0.3">
      <c r="A1135" s="434"/>
      <c r="B1135" s="40" t="s">
        <v>2597</v>
      </c>
      <c r="C1135" s="11" t="s">
        <v>2078</v>
      </c>
      <c r="D1135" s="11">
        <v>100</v>
      </c>
      <c r="E1135" s="57">
        <v>277</v>
      </c>
      <c r="F1135" s="130">
        <v>50</v>
      </c>
      <c r="G1135" s="14">
        <v>60</v>
      </c>
      <c r="H1135" s="11">
        <v>150</v>
      </c>
      <c r="I1135" s="11">
        <v>270</v>
      </c>
      <c r="J1135" s="11">
        <v>1.8</v>
      </c>
      <c r="K1135" s="154"/>
      <c r="L1135" s="14" t="s">
        <v>47</v>
      </c>
      <c r="M1135" s="154"/>
      <c r="N1135" s="4" t="s">
        <v>2599</v>
      </c>
    </row>
    <row r="1136" spans="1:14" x14ac:dyDescent="0.3">
      <c r="A1136" s="434"/>
      <c r="B1136" s="40" t="s">
        <v>2598</v>
      </c>
      <c r="C1136" s="11" t="s">
        <v>2078</v>
      </c>
      <c r="D1136" s="11">
        <v>100</v>
      </c>
      <c r="E1136" s="57">
        <v>277</v>
      </c>
      <c r="F1136" s="130">
        <v>50</v>
      </c>
      <c r="G1136" s="14">
        <v>60</v>
      </c>
      <c r="H1136" s="11">
        <v>200</v>
      </c>
      <c r="I1136" s="11">
        <v>360</v>
      </c>
      <c r="J1136" s="11">
        <v>1.8</v>
      </c>
      <c r="K1136" s="11">
        <v>140</v>
      </c>
      <c r="L1136" s="14" t="s">
        <v>47</v>
      </c>
      <c r="M1136" s="154"/>
      <c r="N1136" s="6" t="s">
        <v>2600</v>
      </c>
    </row>
    <row r="1137" spans="1:14" x14ac:dyDescent="0.3">
      <c r="A1137" s="434"/>
      <c r="B1137" s="40" t="s">
        <v>2602</v>
      </c>
      <c r="C1137" s="11" t="s">
        <v>424</v>
      </c>
      <c r="D1137" s="11">
        <v>100</v>
      </c>
      <c r="E1137" s="57">
        <v>277</v>
      </c>
      <c r="F1137" s="130">
        <v>50</v>
      </c>
      <c r="G1137" s="14">
        <v>60</v>
      </c>
      <c r="H1137" s="11">
        <v>200</v>
      </c>
      <c r="I1137" s="11">
        <v>460</v>
      </c>
      <c r="J1137" s="11">
        <v>2.2999999999999998</v>
      </c>
      <c r="K1137" s="11">
        <v>194</v>
      </c>
      <c r="L1137" s="14" t="s">
        <v>47</v>
      </c>
      <c r="M1137" s="154"/>
      <c r="N1137" s="6" t="s">
        <v>2603</v>
      </c>
    </row>
    <row r="1138" spans="1:14" x14ac:dyDescent="0.3">
      <c r="A1138" s="434"/>
      <c r="B1138" s="252" t="s">
        <v>2604</v>
      </c>
      <c r="C1138" s="11" t="s">
        <v>168</v>
      </c>
      <c r="D1138" s="11">
        <v>100</v>
      </c>
      <c r="E1138" s="57">
        <v>277</v>
      </c>
      <c r="F1138" s="130">
        <v>50</v>
      </c>
      <c r="G1138" s="14">
        <v>60</v>
      </c>
      <c r="H1138" s="13">
        <v>60</v>
      </c>
      <c r="I1138" s="13">
        <v>108</v>
      </c>
      <c r="J1138" s="13">
        <v>1.8</v>
      </c>
      <c r="K1138" s="153"/>
      <c r="L1138" s="14" t="s">
        <v>47</v>
      </c>
      <c r="M1138" s="154"/>
      <c r="N1138" s="8"/>
    </row>
    <row r="1139" spans="1:14" x14ac:dyDescent="0.3">
      <c r="A1139" s="434"/>
      <c r="B1139" s="252" t="s">
        <v>2605</v>
      </c>
      <c r="C1139" s="11" t="s">
        <v>168</v>
      </c>
      <c r="D1139" s="11">
        <v>100</v>
      </c>
      <c r="E1139" s="57">
        <v>277</v>
      </c>
      <c r="F1139" s="130">
        <v>50</v>
      </c>
      <c r="G1139" s="14">
        <v>60</v>
      </c>
      <c r="H1139" s="11">
        <v>120</v>
      </c>
      <c r="I1139" s="11">
        <v>216</v>
      </c>
      <c r="J1139" s="13">
        <v>1.8</v>
      </c>
      <c r="K1139" s="153"/>
      <c r="L1139" s="14" t="s">
        <v>47</v>
      </c>
      <c r="M1139" s="154"/>
      <c r="N1139" s="4"/>
    </row>
    <row r="1140" spans="1:14" x14ac:dyDescent="0.3">
      <c r="A1140" s="434"/>
      <c r="B1140" s="40" t="s">
        <v>2606</v>
      </c>
      <c r="C1140" s="11" t="s">
        <v>168</v>
      </c>
      <c r="D1140" s="11">
        <v>90</v>
      </c>
      <c r="E1140" s="13">
        <v>264</v>
      </c>
      <c r="F1140" s="130">
        <v>50</v>
      </c>
      <c r="G1140" s="14">
        <v>60</v>
      </c>
      <c r="H1140" s="11">
        <v>40</v>
      </c>
      <c r="I1140" s="11">
        <v>78</v>
      </c>
      <c r="J1140" s="11">
        <v>1.8</v>
      </c>
      <c r="K1140" s="153"/>
      <c r="L1140" s="11" t="s">
        <v>47</v>
      </c>
      <c r="M1140" s="154"/>
      <c r="N1140" s="4"/>
    </row>
    <row r="1141" spans="1:14" x14ac:dyDescent="0.3">
      <c r="A1141" s="434"/>
      <c r="B1141" s="40" t="s">
        <v>2607</v>
      </c>
      <c r="C1141" s="11" t="s">
        <v>2078</v>
      </c>
      <c r="D1141" s="11">
        <v>100</v>
      </c>
      <c r="E1141" s="57">
        <v>277</v>
      </c>
      <c r="F1141" s="130">
        <v>50</v>
      </c>
      <c r="G1141" s="14">
        <v>60</v>
      </c>
      <c r="H1141" s="11">
        <v>300</v>
      </c>
      <c r="I1141" s="11">
        <v>540</v>
      </c>
      <c r="J1141" s="11">
        <v>1.8</v>
      </c>
      <c r="K1141" s="153"/>
      <c r="L1141" s="11" t="s">
        <v>47</v>
      </c>
      <c r="M1141" s="154"/>
      <c r="N1141" s="6" t="s">
        <v>2608</v>
      </c>
    </row>
    <row r="1142" spans="1:14" x14ac:dyDescent="0.3">
      <c r="A1142" s="434"/>
      <c r="B1142" s="40" t="s">
        <v>2609</v>
      </c>
      <c r="C1142" s="11" t="s">
        <v>82</v>
      </c>
      <c r="D1142" s="11">
        <v>100</v>
      </c>
      <c r="E1142" s="57">
        <v>277</v>
      </c>
      <c r="F1142" s="130">
        <v>50</v>
      </c>
      <c r="G1142" s="14">
        <v>60</v>
      </c>
      <c r="H1142" s="11">
        <v>9</v>
      </c>
      <c r="I1142" s="11">
        <v>16</v>
      </c>
      <c r="J1142" s="13">
        <v>1.8</v>
      </c>
      <c r="K1142" s="153"/>
      <c r="L1142" s="11" t="s">
        <v>184</v>
      </c>
      <c r="M1142" s="154"/>
      <c r="N1142" s="4"/>
    </row>
    <row r="1143" spans="1:14" x14ac:dyDescent="0.3">
      <c r="A1143" s="434"/>
      <c r="B1143" s="40" t="s">
        <v>2610</v>
      </c>
      <c r="C1143" s="11" t="s">
        <v>82</v>
      </c>
      <c r="D1143" s="11">
        <v>100</v>
      </c>
      <c r="E1143" s="57">
        <v>277</v>
      </c>
      <c r="F1143" s="130">
        <v>50</v>
      </c>
      <c r="G1143" s="14">
        <v>60</v>
      </c>
      <c r="H1143" s="13">
        <v>14</v>
      </c>
      <c r="I1143" s="13">
        <v>25</v>
      </c>
      <c r="J1143" s="11">
        <v>1.8</v>
      </c>
      <c r="K1143" s="153"/>
      <c r="L1143" s="11" t="s">
        <v>184</v>
      </c>
      <c r="M1143" s="154"/>
      <c r="N1143" s="8"/>
    </row>
    <row r="1144" spans="1:14" x14ac:dyDescent="0.3">
      <c r="A1144" s="421"/>
      <c r="B1144" s="40" t="s">
        <v>2611</v>
      </c>
      <c r="C1144" s="11" t="s">
        <v>82</v>
      </c>
      <c r="D1144" s="11">
        <v>100</v>
      </c>
      <c r="E1144" s="57">
        <v>277</v>
      </c>
      <c r="F1144" s="130">
        <v>50</v>
      </c>
      <c r="G1144" s="14">
        <v>60</v>
      </c>
      <c r="H1144" s="11">
        <v>15</v>
      </c>
      <c r="I1144" s="11">
        <v>27</v>
      </c>
      <c r="J1144" s="11">
        <v>1.8</v>
      </c>
      <c r="K1144" s="153"/>
      <c r="L1144" s="11" t="s">
        <v>184</v>
      </c>
      <c r="M1144" s="154"/>
      <c r="N1144" s="4"/>
    </row>
    <row r="1145" spans="1:14" x14ac:dyDescent="0.3">
      <c r="A1145" s="421" t="s">
        <v>2621</v>
      </c>
      <c r="B1145" s="40" t="s">
        <v>2612</v>
      </c>
      <c r="C1145" s="11" t="s">
        <v>82</v>
      </c>
      <c r="D1145" s="11">
        <v>100</v>
      </c>
      <c r="E1145" s="57">
        <v>277</v>
      </c>
      <c r="F1145" s="130">
        <v>50</v>
      </c>
      <c r="G1145" s="14">
        <v>60</v>
      </c>
      <c r="H1145" s="11">
        <v>18</v>
      </c>
      <c r="I1145" s="11">
        <v>32</v>
      </c>
      <c r="J1145" s="13">
        <v>1.8</v>
      </c>
      <c r="K1145" s="153"/>
      <c r="L1145" s="11" t="s">
        <v>184</v>
      </c>
      <c r="M1145" s="154"/>
      <c r="N1145" s="4"/>
    </row>
    <row r="1146" spans="1:14" x14ac:dyDescent="0.3">
      <c r="A1146" s="421"/>
      <c r="B1146" s="40" t="s">
        <v>2613</v>
      </c>
      <c r="C1146" s="11" t="s">
        <v>82</v>
      </c>
      <c r="D1146" s="11">
        <v>100</v>
      </c>
      <c r="E1146" s="57">
        <v>277</v>
      </c>
      <c r="F1146" s="130">
        <v>50</v>
      </c>
      <c r="G1146" s="14">
        <v>60</v>
      </c>
      <c r="H1146" s="11">
        <v>22</v>
      </c>
      <c r="I1146" s="11">
        <v>40</v>
      </c>
      <c r="J1146" s="11">
        <v>1.8</v>
      </c>
      <c r="K1146" s="153"/>
      <c r="L1146" s="11" t="s">
        <v>184</v>
      </c>
      <c r="M1146" s="154"/>
      <c r="N1146" s="4"/>
    </row>
    <row r="1147" spans="1:14" ht="15" thickBot="1" x14ac:dyDescent="0.35">
      <c r="A1147" s="423"/>
      <c r="B1147" s="40" t="s">
        <v>2614</v>
      </c>
      <c r="C1147" s="11" t="s">
        <v>82</v>
      </c>
      <c r="D1147" s="11">
        <v>100</v>
      </c>
      <c r="E1147" s="57">
        <v>277</v>
      </c>
      <c r="F1147" s="130">
        <v>50</v>
      </c>
      <c r="G1147" s="14">
        <v>60</v>
      </c>
      <c r="H1147" s="13">
        <v>25</v>
      </c>
      <c r="I1147" s="13">
        <v>45</v>
      </c>
      <c r="J1147" s="11">
        <v>1.8</v>
      </c>
      <c r="K1147" s="153"/>
      <c r="L1147" s="11" t="s">
        <v>184</v>
      </c>
      <c r="M1147" s="154"/>
      <c r="N1147" s="8"/>
    </row>
    <row r="1148" spans="1:14" x14ac:dyDescent="0.3">
      <c r="A1148" s="421"/>
      <c r="B1148" s="40" t="s">
        <v>2615</v>
      </c>
      <c r="C1148" s="11" t="s">
        <v>82</v>
      </c>
      <c r="D1148" s="11">
        <v>100</v>
      </c>
      <c r="E1148" s="57">
        <v>277</v>
      </c>
      <c r="F1148" s="130">
        <v>50</v>
      </c>
      <c r="G1148" s="14">
        <v>60</v>
      </c>
      <c r="H1148" s="11">
        <v>30</v>
      </c>
      <c r="I1148" s="11">
        <v>54</v>
      </c>
      <c r="J1148" s="13">
        <v>1.8</v>
      </c>
      <c r="K1148" s="153"/>
      <c r="L1148" s="11" t="s">
        <v>184</v>
      </c>
      <c r="M1148" s="154"/>
      <c r="N1148" s="4"/>
    </row>
    <row r="1149" spans="1:14" x14ac:dyDescent="0.3">
      <c r="A1149" s="421"/>
      <c r="B1149" s="40" t="s">
        <v>2616</v>
      </c>
      <c r="C1149" s="11" t="s">
        <v>82</v>
      </c>
      <c r="D1149" s="11">
        <v>100</v>
      </c>
      <c r="E1149" s="57">
        <v>277</v>
      </c>
      <c r="F1149" s="130">
        <v>50</v>
      </c>
      <c r="G1149" s="14">
        <v>60</v>
      </c>
      <c r="H1149" s="11">
        <v>36</v>
      </c>
      <c r="I1149" s="11">
        <v>64</v>
      </c>
      <c r="J1149" s="11">
        <v>1.8</v>
      </c>
      <c r="K1149" s="153"/>
      <c r="L1149" s="11" t="s">
        <v>184</v>
      </c>
      <c r="M1149" s="154"/>
      <c r="N1149" s="4"/>
    </row>
    <row r="1150" spans="1:14" x14ac:dyDescent="0.3">
      <c r="A1150" s="421"/>
      <c r="B1150" s="11" t="s">
        <v>2617</v>
      </c>
      <c r="C1150" s="11" t="s">
        <v>2078</v>
      </c>
      <c r="D1150" s="11">
        <v>100</v>
      </c>
      <c r="E1150" s="57">
        <v>277</v>
      </c>
      <c r="F1150" s="130">
        <v>50</v>
      </c>
      <c r="G1150" s="14">
        <v>60</v>
      </c>
      <c r="H1150" s="11">
        <v>150</v>
      </c>
      <c r="I1150" s="11">
        <v>270</v>
      </c>
      <c r="J1150" s="11">
        <v>1.8</v>
      </c>
      <c r="K1150" s="153"/>
      <c r="L1150" s="11" t="s">
        <v>47</v>
      </c>
      <c r="M1150" s="154"/>
      <c r="N1150" s="4"/>
    </row>
    <row r="1151" spans="1:14" x14ac:dyDescent="0.3">
      <c r="A1151" s="429"/>
      <c r="B1151" s="11" t="s">
        <v>2618</v>
      </c>
      <c r="C1151" s="11" t="s">
        <v>2078</v>
      </c>
      <c r="D1151" s="11">
        <v>100</v>
      </c>
      <c r="E1151" s="57">
        <v>277</v>
      </c>
      <c r="F1151" s="130">
        <v>50</v>
      </c>
      <c r="G1151" s="14">
        <v>60</v>
      </c>
      <c r="H1151" s="13">
        <v>200</v>
      </c>
      <c r="I1151" s="13">
        <v>360</v>
      </c>
      <c r="J1151" s="13">
        <v>1.8</v>
      </c>
      <c r="K1151" s="153"/>
      <c r="L1151" s="11" t="s">
        <v>47</v>
      </c>
      <c r="M1151" s="154"/>
      <c r="N1151" s="8"/>
    </row>
    <row r="1152" spans="1:14" ht="15" thickBot="1" x14ac:dyDescent="0.35">
      <c r="A1152" s="429"/>
      <c r="B1152" s="13" t="s">
        <v>2619</v>
      </c>
      <c r="C1152" s="13" t="s">
        <v>2078</v>
      </c>
      <c r="D1152" s="13">
        <v>100</v>
      </c>
      <c r="E1152" s="64">
        <v>277</v>
      </c>
      <c r="F1152" s="135">
        <v>50</v>
      </c>
      <c r="G1152" s="26">
        <v>60</v>
      </c>
      <c r="H1152" s="13">
        <v>300</v>
      </c>
      <c r="I1152" s="13">
        <v>540</v>
      </c>
      <c r="J1152" s="13">
        <v>1.8</v>
      </c>
      <c r="K1152" s="154"/>
      <c r="L1152" s="13" t="s">
        <v>47</v>
      </c>
      <c r="M1152" s="154"/>
      <c r="N1152" s="64" t="s">
        <v>2620</v>
      </c>
    </row>
    <row r="1153" spans="1:14" ht="18.600000000000001" thickBot="1" x14ac:dyDescent="0.4">
      <c r="A1153" s="56" t="s">
        <v>2625</v>
      </c>
      <c r="B1153" s="53"/>
      <c r="C1153" s="27"/>
      <c r="D1153" s="27"/>
      <c r="E1153" s="27"/>
      <c r="F1153" s="127"/>
      <c r="G1153" s="27"/>
      <c r="H1153" s="27"/>
      <c r="I1153" s="27"/>
      <c r="J1153" s="27"/>
      <c r="K1153" s="27"/>
      <c r="L1153" s="27"/>
      <c r="M1153" s="27"/>
      <c r="N1153" s="16"/>
    </row>
    <row r="1154" spans="1:14" x14ac:dyDescent="0.3">
      <c r="A1154" s="426" t="s">
        <v>2651</v>
      </c>
      <c r="B1154" s="14" t="s">
        <v>2624</v>
      </c>
      <c r="C1154" s="14" t="s">
        <v>2105</v>
      </c>
      <c r="D1154" s="14">
        <v>120</v>
      </c>
      <c r="E1154" s="26">
        <v>277</v>
      </c>
      <c r="F1154" s="517"/>
      <c r="G1154" s="517"/>
      <c r="H1154" s="14">
        <v>640</v>
      </c>
      <c r="I1154" s="14">
        <v>1210</v>
      </c>
      <c r="J1154" s="517"/>
      <c r="K1154" s="517"/>
      <c r="L1154" s="517"/>
      <c r="M1154" s="14">
        <v>25000</v>
      </c>
      <c r="N1154" s="6" t="s">
        <v>2626</v>
      </c>
    </row>
    <row r="1155" spans="1:14" ht="15" thickBot="1" x14ac:dyDescent="0.35">
      <c r="A1155" s="429" t="s">
        <v>2652</v>
      </c>
      <c r="B1155" s="13"/>
      <c r="C1155" s="13"/>
      <c r="D1155" s="13"/>
      <c r="E1155" s="13"/>
      <c r="F1155" s="131"/>
      <c r="G1155" s="13"/>
      <c r="H1155" s="13"/>
      <c r="I1155" s="13"/>
      <c r="J1155" s="13"/>
      <c r="K1155" s="13"/>
      <c r="L1155" s="13"/>
      <c r="M1155" s="13"/>
      <c r="N1155" s="8"/>
    </row>
    <row r="1156" spans="1:14" ht="18.600000000000001" thickBot="1" x14ac:dyDescent="0.4">
      <c r="A1156" s="56" t="s">
        <v>2627</v>
      </c>
      <c r="B1156" s="53"/>
      <c r="C1156" s="27"/>
      <c r="D1156" s="27"/>
      <c r="E1156" s="27"/>
      <c r="F1156" s="127"/>
      <c r="G1156" s="27"/>
      <c r="H1156" s="27"/>
      <c r="I1156" s="27"/>
      <c r="J1156" s="27"/>
      <c r="K1156" s="27"/>
      <c r="L1156" s="27"/>
      <c r="M1156" s="27"/>
      <c r="N1156" s="16"/>
    </row>
    <row r="1157" spans="1:14" x14ac:dyDescent="0.3">
      <c r="A1157" s="428" t="s">
        <v>2636</v>
      </c>
      <c r="B1157" s="14" t="s">
        <v>2628</v>
      </c>
      <c r="C1157" s="14" t="s">
        <v>82</v>
      </c>
      <c r="D1157" s="14">
        <v>45</v>
      </c>
      <c r="E1157" s="61">
        <v>52</v>
      </c>
      <c r="F1157" s="517"/>
      <c r="G1157" s="517"/>
      <c r="H1157" s="14">
        <v>45</v>
      </c>
      <c r="I1157" s="14">
        <v>95</v>
      </c>
      <c r="J1157" s="517"/>
      <c r="K1157" s="517"/>
      <c r="L1157" s="517"/>
      <c r="M1157" s="517"/>
      <c r="N1157" s="6" t="s">
        <v>2629</v>
      </c>
    </row>
    <row r="1158" spans="1:14" x14ac:dyDescent="0.3">
      <c r="A1158" s="421" t="s">
        <v>2637</v>
      </c>
      <c r="B1158" s="14" t="s">
        <v>2630</v>
      </c>
      <c r="C1158" s="11" t="s">
        <v>82</v>
      </c>
      <c r="D1158" s="14">
        <v>45</v>
      </c>
      <c r="E1158" s="57">
        <v>52</v>
      </c>
      <c r="F1158" s="153"/>
      <c r="G1158" s="153"/>
      <c r="H1158" s="11">
        <v>60</v>
      </c>
      <c r="I1158" s="11">
        <v>126</v>
      </c>
      <c r="J1158" s="153"/>
      <c r="K1158" s="153"/>
      <c r="L1158" s="153"/>
      <c r="M1158" s="153"/>
      <c r="N1158" s="6" t="s">
        <v>2629</v>
      </c>
    </row>
    <row r="1159" spans="1:14" x14ac:dyDescent="0.3">
      <c r="A1159" s="421"/>
      <c r="B1159" s="11" t="s">
        <v>2631</v>
      </c>
      <c r="C1159" s="11" t="s">
        <v>82</v>
      </c>
      <c r="D1159" s="14">
        <v>45</v>
      </c>
      <c r="E1159" s="57">
        <v>52</v>
      </c>
      <c r="F1159" s="153"/>
      <c r="G1159" s="153"/>
      <c r="H1159" s="11">
        <v>18</v>
      </c>
      <c r="I1159" s="153"/>
      <c r="J1159" s="153"/>
      <c r="K1159" s="153"/>
      <c r="L1159" s="153"/>
      <c r="M1159" s="153"/>
      <c r="N1159" s="4"/>
    </row>
    <row r="1160" spans="1:14" x14ac:dyDescent="0.3">
      <c r="A1160" s="421"/>
      <c r="B1160" s="11" t="s">
        <v>2632</v>
      </c>
      <c r="C1160" s="11" t="s">
        <v>82</v>
      </c>
      <c r="D1160" s="11">
        <v>165</v>
      </c>
      <c r="E1160" s="13">
        <v>265</v>
      </c>
      <c r="F1160" s="153"/>
      <c r="G1160" s="153"/>
      <c r="H1160" s="11">
        <v>10</v>
      </c>
      <c r="I1160" s="11">
        <v>21</v>
      </c>
      <c r="J1160" s="153"/>
      <c r="K1160" s="153"/>
      <c r="L1160" s="153"/>
      <c r="M1160" s="153"/>
      <c r="N1160" s="4" t="s">
        <v>252</v>
      </c>
    </row>
    <row r="1161" spans="1:14" x14ac:dyDescent="0.3">
      <c r="A1161" s="421"/>
      <c r="B1161" s="11" t="s">
        <v>2633</v>
      </c>
      <c r="C1161" s="11" t="s">
        <v>82</v>
      </c>
      <c r="D1161" s="11">
        <v>45</v>
      </c>
      <c r="E1161" s="13">
        <v>52</v>
      </c>
      <c r="F1161" s="153"/>
      <c r="G1161" s="153"/>
      <c r="H1161" s="11">
        <v>18</v>
      </c>
      <c r="I1161" s="11">
        <v>38</v>
      </c>
      <c r="J1161" s="153"/>
      <c r="K1161" s="153"/>
      <c r="L1161" s="153"/>
      <c r="M1161" s="153"/>
      <c r="N1161" s="4"/>
    </row>
    <row r="1162" spans="1:14" ht="15" thickBot="1" x14ac:dyDescent="0.35">
      <c r="A1162" s="429"/>
      <c r="B1162" s="13" t="s">
        <v>2634</v>
      </c>
      <c r="C1162" s="13" t="s">
        <v>2064</v>
      </c>
      <c r="D1162" s="13">
        <v>100</v>
      </c>
      <c r="E1162" s="13">
        <v>277</v>
      </c>
      <c r="F1162" s="131">
        <v>50</v>
      </c>
      <c r="G1162" s="13">
        <v>60</v>
      </c>
      <c r="H1162" s="13">
        <v>300</v>
      </c>
      <c r="I1162" s="154"/>
      <c r="J1162" s="154"/>
      <c r="K1162" s="154"/>
      <c r="L1162" s="154"/>
      <c r="M1162" s="154"/>
      <c r="N1162" s="8" t="s">
        <v>2635</v>
      </c>
    </row>
    <row r="1163" spans="1:14" ht="18.600000000000001" thickBot="1" x14ac:dyDescent="0.4">
      <c r="A1163" s="56" t="s">
        <v>2638</v>
      </c>
      <c r="B1163" s="53"/>
      <c r="C1163" s="27"/>
      <c r="D1163" s="27"/>
      <c r="E1163" s="27"/>
      <c r="F1163" s="127"/>
      <c r="G1163" s="27"/>
      <c r="H1163" s="27"/>
      <c r="I1163" s="27"/>
      <c r="J1163" s="27"/>
      <c r="K1163" s="27"/>
      <c r="L1163" s="27"/>
      <c r="M1163" s="27"/>
      <c r="N1163" s="16"/>
    </row>
    <row r="1164" spans="1:14" x14ac:dyDescent="0.3">
      <c r="A1164" s="428" t="s">
        <v>2640</v>
      </c>
      <c r="B1164" s="14" t="s">
        <v>2639</v>
      </c>
      <c r="C1164" s="14" t="s">
        <v>2558</v>
      </c>
      <c r="D1164" s="14">
        <v>110</v>
      </c>
      <c r="E1164" s="26">
        <v>240</v>
      </c>
      <c r="F1164" s="517"/>
      <c r="G1164" s="517"/>
      <c r="H1164" s="14">
        <v>550</v>
      </c>
      <c r="I1164" s="61"/>
      <c r="J1164" s="61">
        <v>2.1</v>
      </c>
      <c r="K1164" s="61">
        <v>488</v>
      </c>
      <c r="L1164" s="61"/>
      <c r="M1164" s="61">
        <v>50000</v>
      </c>
      <c r="N1164" s="6" t="s">
        <v>2641</v>
      </c>
    </row>
    <row r="1165" spans="1:14" x14ac:dyDescent="0.3">
      <c r="A1165" s="35" t="s">
        <v>2642</v>
      </c>
      <c r="B1165" s="11"/>
      <c r="C1165" s="11"/>
      <c r="D1165" s="11"/>
      <c r="E1165" s="13"/>
      <c r="F1165" s="129"/>
      <c r="G1165" s="11"/>
      <c r="H1165" s="11"/>
      <c r="I1165" s="11"/>
      <c r="J1165" s="11"/>
      <c r="K1165" s="11"/>
      <c r="L1165" s="11"/>
      <c r="M1165" s="11"/>
      <c r="N1165" s="4"/>
    </row>
    <row r="1166" spans="1:14" ht="15" thickBot="1" x14ac:dyDescent="0.35">
      <c r="A1166" s="429"/>
      <c r="B1166" s="13"/>
      <c r="C1166" s="13"/>
      <c r="D1166" s="13"/>
      <c r="E1166" s="13"/>
      <c r="F1166" s="131"/>
      <c r="G1166" s="13"/>
      <c r="H1166" s="13"/>
      <c r="I1166" s="13"/>
      <c r="J1166" s="13"/>
      <c r="K1166" s="13"/>
      <c r="L1166" s="13"/>
      <c r="M1166" s="13"/>
      <c r="N1166" s="8"/>
    </row>
    <row r="1167" spans="1:14" ht="18.600000000000001" thickBot="1" x14ac:dyDescent="0.4">
      <c r="A1167" s="56" t="s">
        <v>2721</v>
      </c>
      <c r="B1167" s="53"/>
      <c r="C1167" s="27"/>
      <c r="D1167" s="27"/>
      <c r="E1167" s="27"/>
      <c r="F1167" s="127"/>
      <c r="G1167" s="27"/>
      <c r="H1167" s="27"/>
      <c r="I1167" s="27"/>
      <c r="J1167" s="27"/>
      <c r="K1167" s="27"/>
      <c r="L1167" s="27"/>
      <c r="M1167" s="27"/>
      <c r="N1167" s="16"/>
    </row>
    <row r="1168" spans="1:14" x14ac:dyDescent="0.3">
      <c r="A1168" s="428" t="s">
        <v>2761</v>
      </c>
      <c r="B1168" s="14" t="s">
        <v>2722</v>
      </c>
      <c r="C1168" s="14" t="s">
        <v>223</v>
      </c>
      <c r="D1168" s="14">
        <v>100</v>
      </c>
      <c r="E1168" s="26">
        <v>277</v>
      </c>
      <c r="F1168" s="517"/>
      <c r="G1168" s="517"/>
      <c r="H1168" s="14">
        <v>240</v>
      </c>
      <c r="I1168" s="14">
        <v>647.15</v>
      </c>
      <c r="J1168" s="14">
        <v>2.8</v>
      </c>
      <c r="K1168" s="14">
        <v>907.66</v>
      </c>
      <c r="L1168" s="517"/>
      <c r="M1168" s="14">
        <v>50000</v>
      </c>
      <c r="N1168" s="6" t="s">
        <v>2723</v>
      </c>
    </row>
    <row r="1169" spans="1:14" x14ac:dyDescent="0.3">
      <c r="A1169" s="429"/>
      <c r="B1169" s="13" t="s">
        <v>2724</v>
      </c>
      <c r="C1169" s="11" t="s">
        <v>309</v>
      </c>
      <c r="D1169" s="13">
        <v>100</v>
      </c>
      <c r="E1169" s="13">
        <v>305</v>
      </c>
      <c r="F1169" s="153"/>
      <c r="G1169" s="153"/>
      <c r="H1169" s="13">
        <v>108</v>
      </c>
      <c r="I1169" s="13">
        <v>287</v>
      </c>
      <c r="J1169" s="13">
        <v>2.7</v>
      </c>
      <c r="K1169" s="13">
        <v>623</v>
      </c>
      <c r="L1169" s="153"/>
      <c r="M1169" s="14">
        <v>50000</v>
      </c>
      <c r="N1169" s="6" t="s">
        <v>2726</v>
      </c>
    </row>
    <row r="1170" spans="1:14" x14ac:dyDescent="0.3">
      <c r="A1170" s="421"/>
      <c r="B1170" s="13" t="s">
        <v>2725</v>
      </c>
      <c r="C1170" s="11" t="s">
        <v>309</v>
      </c>
      <c r="D1170" s="13">
        <v>100</v>
      </c>
      <c r="E1170" s="13">
        <v>305</v>
      </c>
      <c r="F1170" s="153"/>
      <c r="G1170" s="153"/>
      <c r="H1170" s="11">
        <v>109</v>
      </c>
      <c r="I1170" s="11">
        <v>270</v>
      </c>
      <c r="J1170" s="11">
        <v>2.5</v>
      </c>
      <c r="K1170" s="11">
        <v>565</v>
      </c>
      <c r="L1170" s="153"/>
      <c r="M1170" s="14">
        <v>50000</v>
      </c>
      <c r="N1170" s="6" t="s">
        <v>2727</v>
      </c>
    </row>
    <row r="1171" spans="1:14" x14ac:dyDescent="0.3">
      <c r="A1171" s="421"/>
      <c r="B1171" s="11" t="s">
        <v>2728</v>
      </c>
      <c r="C1171" s="11" t="s">
        <v>309</v>
      </c>
      <c r="D1171" s="13">
        <v>100</v>
      </c>
      <c r="E1171" s="13">
        <v>305</v>
      </c>
      <c r="F1171" s="153"/>
      <c r="G1171" s="153"/>
      <c r="H1171" s="11">
        <v>610</v>
      </c>
      <c r="I1171" s="11">
        <v>1500</v>
      </c>
      <c r="J1171" s="11">
        <v>2.5</v>
      </c>
      <c r="K1171" s="11">
        <v>726</v>
      </c>
      <c r="L1171" s="153"/>
      <c r="M1171" s="14">
        <v>50000</v>
      </c>
      <c r="N1171" s="6" t="s">
        <v>2729</v>
      </c>
    </row>
    <row r="1172" spans="1:14" x14ac:dyDescent="0.3">
      <c r="A1172" s="421"/>
      <c r="B1172" s="11" t="s">
        <v>2730</v>
      </c>
      <c r="C1172" s="11" t="s">
        <v>424</v>
      </c>
      <c r="D1172" s="11">
        <v>30</v>
      </c>
      <c r="E1172" s="13">
        <v>45</v>
      </c>
      <c r="F1172" s="153"/>
      <c r="G1172" s="153"/>
      <c r="H1172" s="11">
        <v>18.399999999999999</v>
      </c>
      <c r="I1172" s="11">
        <v>53</v>
      </c>
      <c r="J1172" s="11">
        <v>2.9</v>
      </c>
      <c r="K1172" s="11">
        <v>203</v>
      </c>
      <c r="L1172" s="153"/>
      <c r="M1172" s="14">
        <v>50000</v>
      </c>
      <c r="N1172" s="6" t="s">
        <v>2737</v>
      </c>
    </row>
    <row r="1173" spans="1:14" x14ac:dyDescent="0.3">
      <c r="A1173" s="421"/>
      <c r="B1173" s="11" t="s">
        <v>2731</v>
      </c>
      <c r="C1173" s="11" t="s">
        <v>424</v>
      </c>
      <c r="D1173" s="11">
        <v>30</v>
      </c>
      <c r="E1173" s="13">
        <v>45</v>
      </c>
      <c r="F1173" s="153"/>
      <c r="G1173" s="153"/>
      <c r="H1173" s="11">
        <v>18.600000000000001</v>
      </c>
      <c r="I1173" s="11">
        <v>49</v>
      </c>
      <c r="J1173" s="11">
        <v>2.6</v>
      </c>
      <c r="K1173" s="11">
        <v>185</v>
      </c>
      <c r="L1173" s="153"/>
      <c r="M1173" s="14">
        <v>50000</v>
      </c>
      <c r="N1173" s="6" t="s">
        <v>2736</v>
      </c>
    </row>
    <row r="1174" spans="1:14" x14ac:dyDescent="0.3">
      <c r="A1174" s="421"/>
      <c r="B1174" s="11" t="s">
        <v>2732</v>
      </c>
      <c r="C1174" s="11" t="s">
        <v>424</v>
      </c>
      <c r="D1174" s="11">
        <v>30</v>
      </c>
      <c r="E1174" s="13">
        <v>45</v>
      </c>
      <c r="F1174" s="153"/>
      <c r="G1174" s="153"/>
      <c r="H1174" s="11">
        <v>38.4</v>
      </c>
      <c r="I1174" s="11">
        <v>88</v>
      </c>
      <c r="J1174" s="11">
        <v>2.7</v>
      </c>
      <c r="K1174" s="11">
        <v>328</v>
      </c>
      <c r="L1174" s="153"/>
      <c r="M1174" s="14">
        <v>50000</v>
      </c>
      <c r="N1174" s="6" t="s">
        <v>2733</v>
      </c>
    </row>
    <row r="1175" spans="1:14" x14ac:dyDescent="0.3">
      <c r="A1175" s="421"/>
      <c r="B1175" s="11" t="s">
        <v>2734</v>
      </c>
      <c r="C1175" s="11" t="s">
        <v>424</v>
      </c>
      <c r="D1175" s="11">
        <v>30</v>
      </c>
      <c r="E1175" s="13">
        <v>45</v>
      </c>
      <c r="F1175" s="153"/>
      <c r="G1175" s="153"/>
      <c r="H1175" s="11">
        <v>20</v>
      </c>
      <c r="I1175" s="11">
        <v>63</v>
      </c>
      <c r="J1175" s="11">
        <v>3.1</v>
      </c>
      <c r="K1175" s="11">
        <v>219</v>
      </c>
      <c r="L1175" s="153"/>
      <c r="M1175" s="14">
        <v>50000</v>
      </c>
      <c r="N1175" s="6" t="s">
        <v>2735</v>
      </c>
    </row>
    <row r="1176" spans="1:14" x14ac:dyDescent="0.3">
      <c r="A1176" s="421"/>
      <c r="B1176" s="11" t="s">
        <v>2738</v>
      </c>
      <c r="C1176" s="11" t="s">
        <v>314</v>
      </c>
      <c r="D1176" s="11">
        <v>100</v>
      </c>
      <c r="E1176" s="13">
        <v>305</v>
      </c>
      <c r="F1176" s="153"/>
      <c r="G1176" s="153"/>
      <c r="H1176" s="11">
        <v>345</v>
      </c>
      <c r="I1176" s="11">
        <v>824</v>
      </c>
      <c r="J1176" s="11">
        <v>2.4</v>
      </c>
      <c r="K1176" s="11">
        <v>797</v>
      </c>
      <c r="L1176" s="11" t="s">
        <v>47</v>
      </c>
      <c r="M1176" s="11">
        <v>50000</v>
      </c>
      <c r="N1176" s="6" t="s">
        <v>2739</v>
      </c>
    </row>
    <row r="1177" spans="1:14" x14ac:dyDescent="0.3">
      <c r="A1177" s="421"/>
      <c r="B1177" s="11" t="s">
        <v>2740</v>
      </c>
      <c r="C1177" s="11" t="s">
        <v>424</v>
      </c>
      <c r="D1177" s="11">
        <v>100</v>
      </c>
      <c r="E1177" s="13">
        <v>305</v>
      </c>
      <c r="F1177" s="153"/>
      <c r="G1177" s="153"/>
      <c r="H1177" s="11">
        <v>600</v>
      </c>
      <c r="I1177" s="11">
        <v>1748</v>
      </c>
      <c r="J1177" s="11">
        <v>2.8</v>
      </c>
      <c r="K1177" s="11">
        <v>1228</v>
      </c>
      <c r="L1177" s="11" t="s">
        <v>279</v>
      </c>
      <c r="M1177" s="11">
        <v>50000</v>
      </c>
      <c r="N1177" s="6" t="s">
        <v>2741</v>
      </c>
    </row>
    <row r="1178" spans="1:14" x14ac:dyDescent="0.3">
      <c r="A1178" s="421"/>
      <c r="B1178" s="11" t="s">
        <v>2742</v>
      </c>
      <c r="C1178" s="11" t="s">
        <v>424</v>
      </c>
      <c r="D1178" s="11">
        <v>100</v>
      </c>
      <c r="E1178" s="13">
        <v>305</v>
      </c>
      <c r="F1178" s="153"/>
      <c r="G1178" s="153"/>
      <c r="H1178" s="11">
        <v>200</v>
      </c>
      <c r="I1178" s="11">
        <v>464</v>
      </c>
      <c r="J1178" s="11">
        <v>2</v>
      </c>
      <c r="K1178" s="11">
        <v>174</v>
      </c>
      <c r="L1178" s="11" t="s">
        <v>47</v>
      </c>
      <c r="M1178" s="11">
        <v>35000</v>
      </c>
      <c r="N1178" s="6" t="s">
        <v>2745</v>
      </c>
    </row>
    <row r="1179" spans="1:14" x14ac:dyDescent="0.3">
      <c r="A1179" s="421"/>
      <c r="B1179" s="11" t="s">
        <v>2743</v>
      </c>
      <c r="C1179" s="11" t="s">
        <v>424</v>
      </c>
      <c r="D1179" s="11">
        <v>100</v>
      </c>
      <c r="E1179" s="13">
        <v>305</v>
      </c>
      <c r="F1179" s="153"/>
      <c r="G1179" s="153"/>
      <c r="H1179" s="11">
        <v>200</v>
      </c>
      <c r="I1179" s="11">
        <v>464</v>
      </c>
      <c r="J1179" s="11">
        <v>2.2999999999999998</v>
      </c>
      <c r="K1179" s="11">
        <v>374</v>
      </c>
      <c r="L1179" s="11" t="s">
        <v>47</v>
      </c>
      <c r="M1179" s="11">
        <v>35000</v>
      </c>
      <c r="N1179" s="6" t="s">
        <v>2746</v>
      </c>
    </row>
    <row r="1180" spans="1:14" x14ac:dyDescent="0.3">
      <c r="A1180" s="421"/>
      <c r="B1180" s="11" t="s">
        <v>2744</v>
      </c>
      <c r="C1180" s="11" t="s">
        <v>424</v>
      </c>
      <c r="D1180" s="11">
        <v>100</v>
      </c>
      <c r="E1180" s="13">
        <v>305</v>
      </c>
      <c r="F1180" s="153"/>
      <c r="G1180" s="153"/>
      <c r="H1180" s="11">
        <v>200</v>
      </c>
      <c r="I1180" s="11">
        <v>412</v>
      </c>
      <c r="J1180" s="11">
        <v>2.2999999999999998</v>
      </c>
      <c r="K1180" s="11">
        <v>352</v>
      </c>
      <c r="L1180" s="11" t="s">
        <v>47</v>
      </c>
      <c r="M1180" s="11">
        <v>35000</v>
      </c>
      <c r="N1180" s="6" t="s">
        <v>2748</v>
      </c>
    </row>
    <row r="1181" spans="1:14" x14ac:dyDescent="0.3">
      <c r="A1181" s="421"/>
      <c r="B1181" s="11" t="s">
        <v>2747</v>
      </c>
      <c r="C1181" s="11" t="s">
        <v>2069</v>
      </c>
      <c r="D1181" s="11">
        <v>100</v>
      </c>
      <c r="E1181" s="57">
        <v>277</v>
      </c>
      <c r="F1181" s="153"/>
      <c r="G1181" s="153"/>
      <c r="H1181" s="11">
        <v>630</v>
      </c>
      <c r="I1181" s="11">
        <v>1750</v>
      </c>
      <c r="J1181" s="11">
        <v>2.8</v>
      </c>
      <c r="K1181" s="11">
        <v>1171</v>
      </c>
      <c r="L1181" s="153"/>
      <c r="M1181" s="11">
        <v>50000</v>
      </c>
      <c r="N1181" s="6" t="s">
        <v>2749</v>
      </c>
    </row>
    <row r="1182" spans="1:14" x14ac:dyDescent="0.3">
      <c r="A1182" s="421"/>
      <c r="B1182" s="11" t="s">
        <v>2750</v>
      </c>
      <c r="C1182" s="11" t="s">
        <v>309</v>
      </c>
      <c r="D1182" s="153"/>
      <c r="E1182" s="153"/>
      <c r="F1182" s="153"/>
      <c r="G1182" s="153"/>
      <c r="H1182" s="11">
        <v>679</v>
      </c>
      <c r="I1182" s="11">
        <v>1678</v>
      </c>
      <c r="J1182" s="11">
        <v>2.8</v>
      </c>
      <c r="K1182" s="11">
        <v>1223</v>
      </c>
      <c r="L1182" s="153"/>
      <c r="M1182" s="11">
        <v>50000</v>
      </c>
      <c r="N1182" s="6" t="s">
        <v>2751</v>
      </c>
    </row>
    <row r="1183" spans="1:14" x14ac:dyDescent="0.3">
      <c r="A1183" s="421"/>
      <c r="B1183" s="11" t="s">
        <v>2752</v>
      </c>
      <c r="C1183" s="11" t="s">
        <v>2078</v>
      </c>
      <c r="D1183" s="11">
        <v>100</v>
      </c>
      <c r="E1183" s="57">
        <v>277</v>
      </c>
      <c r="F1183" s="153"/>
      <c r="G1183" s="153"/>
      <c r="H1183" s="11">
        <v>157</v>
      </c>
      <c r="I1183" s="11">
        <v>352</v>
      </c>
      <c r="J1183" s="153"/>
      <c r="K1183" s="11">
        <v>592</v>
      </c>
      <c r="L1183" s="153"/>
      <c r="M1183" s="11">
        <v>50000</v>
      </c>
      <c r="N1183" s="6" t="s">
        <v>2753</v>
      </c>
    </row>
    <row r="1184" spans="1:14" x14ac:dyDescent="0.3">
      <c r="A1184" s="429"/>
      <c r="B1184" s="13" t="s">
        <v>2754</v>
      </c>
      <c r="C1184" s="11" t="s">
        <v>82</v>
      </c>
      <c r="D1184" s="13">
        <v>100</v>
      </c>
      <c r="E1184" s="13">
        <v>240</v>
      </c>
      <c r="F1184" s="153"/>
      <c r="G1184" s="153"/>
      <c r="H1184" s="13">
        <v>17</v>
      </c>
      <c r="I1184" s="13">
        <v>40.799999999999997</v>
      </c>
      <c r="J1184" s="153"/>
      <c r="K1184" s="13">
        <v>94</v>
      </c>
      <c r="L1184" s="57" t="s">
        <v>279</v>
      </c>
      <c r="M1184" s="13">
        <v>25000</v>
      </c>
      <c r="N1184" s="6" t="s">
        <v>2755</v>
      </c>
    </row>
    <row r="1185" spans="1:14" x14ac:dyDescent="0.3">
      <c r="A1185" s="421"/>
      <c r="B1185" s="11" t="s">
        <v>2756</v>
      </c>
      <c r="C1185" s="11" t="s">
        <v>82</v>
      </c>
      <c r="D1185" s="13">
        <v>100</v>
      </c>
      <c r="E1185" s="13">
        <v>240</v>
      </c>
      <c r="F1185" s="153"/>
      <c r="G1185" s="153"/>
      <c r="H1185" s="11">
        <v>18</v>
      </c>
      <c r="I1185" s="11">
        <v>35</v>
      </c>
      <c r="J1185" s="153"/>
      <c r="K1185" s="153"/>
      <c r="L1185" s="57" t="s">
        <v>47</v>
      </c>
      <c r="M1185" s="13">
        <v>25000</v>
      </c>
      <c r="N1185" s="6" t="s">
        <v>2758</v>
      </c>
    </row>
    <row r="1186" spans="1:14" x14ac:dyDescent="0.3">
      <c r="A1186" s="930" t="s">
        <v>2760</v>
      </c>
      <c r="B1186" s="11" t="s">
        <v>2757</v>
      </c>
      <c r="C1186" s="11" t="s">
        <v>82</v>
      </c>
      <c r="D1186" s="13">
        <v>100</v>
      </c>
      <c r="E1186" s="13">
        <v>240</v>
      </c>
      <c r="F1186" s="153"/>
      <c r="G1186" s="153"/>
      <c r="H1186" s="11">
        <v>19</v>
      </c>
      <c r="I1186" s="11">
        <v>25</v>
      </c>
      <c r="J1186" s="153"/>
      <c r="K1186" s="153"/>
      <c r="L1186" s="57" t="s">
        <v>22</v>
      </c>
      <c r="M1186" s="13">
        <v>25000</v>
      </c>
      <c r="N1186" s="6" t="s">
        <v>2759</v>
      </c>
    </row>
    <row r="1187" spans="1:14" x14ac:dyDescent="0.3">
      <c r="A1187" s="421" t="s">
        <v>2762</v>
      </c>
      <c r="B1187" s="11"/>
      <c r="C1187" s="11"/>
      <c r="D1187" s="11"/>
      <c r="E1187" s="13"/>
      <c r="F1187" s="129"/>
      <c r="G1187" s="11"/>
      <c r="H1187" s="11"/>
      <c r="I1187" s="11"/>
      <c r="J1187" s="11"/>
      <c r="K1187" s="11"/>
      <c r="L1187" s="11"/>
      <c r="M1187" s="11"/>
      <c r="N1187" s="4"/>
    </row>
    <row r="1188" spans="1:14" ht="15" thickBot="1" x14ac:dyDescent="0.35">
      <c r="A1188" s="429" t="s">
        <v>2772</v>
      </c>
      <c r="B1188" s="13"/>
      <c r="C1188" s="13"/>
      <c r="D1188" s="13"/>
      <c r="E1188" s="13"/>
      <c r="F1188" s="131"/>
      <c r="G1188" s="13"/>
      <c r="H1188" s="13"/>
      <c r="I1188" s="13"/>
      <c r="J1188" s="13"/>
      <c r="K1188" s="13"/>
      <c r="L1188" s="13"/>
      <c r="M1188" s="13"/>
      <c r="N1188" s="8"/>
    </row>
    <row r="1189" spans="1:14" ht="18.600000000000001" thickBot="1" x14ac:dyDescent="0.4">
      <c r="A1189" s="56" t="s">
        <v>2763</v>
      </c>
      <c r="B1189" s="53"/>
      <c r="C1189" s="27"/>
      <c r="D1189" s="27"/>
      <c r="E1189" s="27"/>
      <c r="F1189" s="127"/>
      <c r="G1189" s="27"/>
      <c r="H1189" s="27"/>
      <c r="I1189" s="27"/>
      <c r="J1189" s="27"/>
      <c r="K1189" s="27"/>
      <c r="L1189" s="27"/>
      <c r="M1189" s="27"/>
      <c r="N1189" s="16"/>
    </row>
    <row r="1190" spans="1:14" x14ac:dyDescent="0.3">
      <c r="A1190" s="435" t="s">
        <v>2770</v>
      </c>
      <c r="B1190" s="26" t="s">
        <v>2764</v>
      </c>
      <c r="C1190" s="14" t="s">
        <v>2082</v>
      </c>
      <c r="D1190" s="26">
        <v>100</v>
      </c>
      <c r="E1190" s="26">
        <v>277</v>
      </c>
      <c r="F1190" s="61">
        <v>50</v>
      </c>
      <c r="G1190" s="61">
        <v>60</v>
      </c>
      <c r="H1190" s="26">
        <v>240</v>
      </c>
      <c r="I1190" s="26">
        <v>575</v>
      </c>
      <c r="J1190" s="26">
        <v>2.2999999999999998</v>
      </c>
      <c r="K1190" s="517"/>
      <c r="L1190" s="26" t="s">
        <v>47</v>
      </c>
      <c r="M1190" s="26">
        <v>80000</v>
      </c>
      <c r="N1190" s="68" t="s">
        <v>2767</v>
      </c>
    </row>
    <row r="1191" spans="1:14" x14ac:dyDescent="0.3">
      <c r="A1191" s="35" t="s">
        <v>2771</v>
      </c>
      <c r="B1191" s="11" t="s">
        <v>2765</v>
      </c>
      <c r="C1191" s="11" t="s">
        <v>2065</v>
      </c>
      <c r="D1191" s="11">
        <v>100</v>
      </c>
      <c r="E1191" s="13">
        <v>277</v>
      </c>
      <c r="F1191" s="57">
        <v>50</v>
      </c>
      <c r="G1191" s="57">
        <v>60</v>
      </c>
      <c r="H1191" s="11">
        <v>300</v>
      </c>
      <c r="I1191" s="11">
        <v>690</v>
      </c>
      <c r="J1191" s="11">
        <v>2.58</v>
      </c>
      <c r="K1191" s="11">
        <v>1811</v>
      </c>
      <c r="L1191" s="153"/>
      <c r="M1191" s="11">
        <v>36000</v>
      </c>
      <c r="N1191" s="66" t="s">
        <v>2768</v>
      </c>
    </row>
    <row r="1192" spans="1:14" ht="15" thickBot="1" x14ac:dyDescent="0.35">
      <c r="A1192" s="429"/>
      <c r="B1192" s="13" t="s">
        <v>2766</v>
      </c>
      <c r="C1192" s="13" t="s">
        <v>2065</v>
      </c>
      <c r="D1192" s="13">
        <v>100</v>
      </c>
      <c r="E1192" s="13">
        <v>277</v>
      </c>
      <c r="F1192" s="64">
        <v>50</v>
      </c>
      <c r="G1192" s="64">
        <v>60</v>
      </c>
      <c r="H1192" s="13">
        <v>600</v>
      </c>
      <c r="I1192" s="13">
        <v>1380</v>
      </c>
      <c r="J1192" s="13">
        <v>2.58</v>
      </c>
      <c r="K1192" s="13">
        <v>3623</v>
      </c>
      <c r="L1192" s="154"/>
      <c r="M1192" s="13">
        <v>36000</v>
      </c>
      <c r="N1192" s="76" t="s">
        <v>2769</v>
      </c>
    </row>
    <row r="1193" spans="1:14" ht="18.600000000000001" thickBot="1" x14ac:dyDescent="0.4">
      <c r="A1193" s="56" t="s">
        <v>2773</v>
      </c>
      <c r="B1193" s="53"/>
      <c r="C1193" s="27"/>
      <c r="D1193" s="27"/>
      <c r="E1193" s="27"/>
      <c r="F1193" s="127"/>
      <c r="G1193" s="27"/>
      <c r="H1193" s="27"/>
      <c r="I1193" s="27"/>
      <c r="J1193" s="27"/>
      <c r="K1193" s="27"/>
      <c r="L1193" s="27"/>
      <c r="M1193" s="27"/>
      <c r="N1193" s="16"/>
    </row>
    <row r="1194" spans="1:14" x14ac:dyDescent="0.3">
      <c r="A1194" s="428" t="s">
        <v>2792</v>
      </c>
      <c r="B1194" s="14" t="s">
        <v>2774</v>
      </c>
      <c r="C1194" s="14" t="s">
        <v>424</v>
      </c>
      <c r="D1194" s="14">
        <v>100</v>
      </c>
      <c r="E1194" s="61">
        <v>277</v>
      </c>
      <c r="F1194" s="61">
        <v>50</v>
      </c>
      <c r="G1194" s="61">
        <v>60</v>
      </c>
      <c r="H1194" s="14">
        <v>330</v>
      </c>
      <c r="I1194" s="14">
        <v>891</v>
      </c>
      <c r="J1194" s="14">
        <v>2.7</v>
      </c>
      <c r="K1194" s="517"/>
      <c r="L1194" s="68" t="s">
        <v>47</v>
      </c>
      <c r="M1194" s="14">
        <v>54000</v>
      </c>
      <c r="N1194" s="6" t="s">
        <v>2778</v>
      </c>
    </row>
    <row r="1195" spans="1:14" x14ac:dyDescent="0.3">
      <c r="A1195" s="42" t="s">
        <v>2793</v>
      </c>
      <c r="B1195" s="13" t="s">
        <v>2775</v>
      </c>
      <c r="C1195" s="11" t="s">
        <v>424</v>
      </c>
      <c r="D1195" s="14">
        <v>100</v>
      </c>
      <c r="E1195" s="57">
        <v>277</v>
      </c>
      <c r="F1195" s="57">
        <v>50</v>
      </c>
      <c r="G1195" s="57">
        <v>60</v>
      </c>
      <c r="H1195" s="13">
        <v>530</v>
      </c>
      <c r="I1195" s="13">
        <v>1431</v>
      </c>
      <c r="J1195" s="13">
        <v>2.7</v>
      </c>
      <c r="K1195" s="13">
        <v>1909</v>
      </c>
      <c r="L1195" s="66" t="s">
        <v>47</v>
      </c>
      <c r="M1195" s="14">
        <v>54000</v>
      </c>
      <c r="N1195" s="6" t="s">
        <v>2779</v>
      </c>
    </row>
    <row r="1196" spans="1:14" x14ac:dyDescent="0.3">
      <c r="A1196" s="421"/>
      <c r="B1196" s="11" t="s">
        <v>2776</v>
      </c>
      <c r="C1196" s="11" t="s">
        <v>424</v>
      </c>
      <c r="D1196" s="14">
        <v>100</v>
      </c>
      <c r="E1196" s="57">
        <v>277</v>
      </c>
      <c r="F1196" s="57">
        <v>50</v>
      </c>
      <c r="G1196" s="57">
        <v>60</v>
      </c>
      <c r="H1196" s="11">
        <v>40</v>
      </c>
      <c r="I1196" s="11">
        <v>108</v>
      </c>
      <c r="J1196" s="11">
        <v>2.7</v>
      </c>
      <c r="K1196" s="11">
        <v>119</v>
      </c>
      <c r="L1196" s="66" t="s">
        <v>47</v>
      </c>
      <c r="M1196" s="11">
        <v>42000</v>
      </c>
      <c r="N1196" s="6" t="s">
        <v>2780</v>
      </c>
    </row>
    <row r="1197" spans="1:14" x14ac:dyDescent="0.3">
      <c r="A1197" s="421"/>
      <c r="B1197" s="11" t="s">
        <v>2777</v>
      </c>
      <c r="C1197" s="11" t="s">
        <v>424</v>
      </c>
      <c r="D1197" s="14">
        <v>100</v>
      </c>
      <c r="E1197" s="57">
        <v>277</v>
      </c>
      <c r="F1197" s="57">
        <v>50</v>
      </c>
      <c r="G1197" s="57">
        <v>60</v>
      </c>
      <c r="H1197" s="11">
        <v>60</v>
      </c>
      <c r="I1197" s="11">
        <v>162</v>
      </c>
      <c r="J1197" s="11">
        <v>2.7</v>
      </c>
      <c r="K1197" s="153"/>
      <c r="L1197" s="66" t="s">
        <v>47</v>
      </c>
      <c r="M1197" s="11">
        <v>42000</v>
      </c>
      <c r="N1197" s="4" t="s">
        <v>2781</v>
      </c>
    </row>
    <row r="1198" spans="1:14" x14ac:dyDescent="0.3">
      <c r="A1198" s="421"/>
      <c r="B1198" s="11" t="s">
        <v>2782</v>
      </c>
      <c r="C1198" s="11" t="s">
        <v>2071</v>
      </c>
      <c r="D1198" s="14">
        <v>100</v>
      </c>
      <c r="E1198" s="57">
        <v>277</v>
      </c>
      <c r="F1198" s="57">
        <v>50</v>
      </c>
      <c r="G1198" s="57">
        <v>60</v>
      </c>
      <c r="H1198" s="11">
        <v>240</v>
      </c>
      <c r="I1198" s="11">
        <v>648</v>
      </c>
      <c r="J1198" s="11">
        <v>2.7</v>
      </c>
      <c r="K1198" s="153"/>
      <c r="L1198" s="66" t="s">
        <v>47</v>
      </c>
      <c r="M1198" s="11">
        <v>54000</v>
      </c>
      <c r="N1198" s="4" t="s">
        <v>2778</v>
      </c>
    </row>
    <row r="1199" spans="1:14" x14ac:dyDescent="0.3">
      <c r="A1199" s="421"/>
      <c r="B1199" s="11" t="s">
        <v>2783</v>
      </c>
      <c r="C1199" s="11" t="s">
        <v>2070</v>
      </c>
      <c r="D1199" s="14">
        <v>100</v>
      </c>
      <c r="E1199" s="57">
        <v>277</v>
      </c>
      <c r="F1199" s="57">
        <v>50</v>
      </c>
      <c r="G1199" s="57">
        <v>60</v>
      </c>
      <c r="H1199" s="11">
        <v>320</v>
      </c>
      <c r="I1199" s="11">
        <v>864</v>
      </c>
      <c r="J1199" s="11">
        <v>2.7</v>
      </c>
      <c r="K1199" s="153"/>
      <c r="L1199" s="66" t="s">
        <v>47</v>
      </c>
      <c r="M1199" s="11">
        <v>54000</v>
      </c>
      <c r="N1199" s="4" t="s">
        <v>2778</v>
      </c>
    </row>
    <row r="1200" spans="1:14" x14ac:dyDescent="0.3">
      <c r="A1200" s="421"/>
      <c r="B1200" s="11" t="s">
        <v>2784</v>
      </c>
      <c r="C1200" s="11" t="s">
        <v>2069</v>
      </c>
      <c r="D1200" s="14">
        <v>100</v>
      </c>
      <c r="E1200" s="57">
        <v>277</v>
      </c>
      <c r="F1200" s="57">
        <v>50</v>
      </c>
      <c r="G1200" s="57">
        <v>60</v>
      </c>
      <c r="H1200" s="11">
        <v>480</v>
      </c>
      <c r="I1200" s="11">
        <v>1296</v>
      </c>
      <c r="J1200" s="11">
        <v>2.7</v>
      </c>
      <c r="K1200" s="153"/>
      <c r="L1200" s="66" t="s">
        <v>47</v>
      </c>
      <c r="M1200" s="11">
        <v>54000</v>
      </c>
      <c r="N1200" s="4" t="s">
        <v>2778</v>
      </c>
    </row>
    <row r="1201" spans="1:14" x14ac:dyDescent="0.3">
      <c r="A1201" s="421"/>
      <c r="B1201" s="11" t="s">
        <v>2785</v>
      </c>
      <c r="C1201" s="11" t="s">
        <v>2068</v>
      </c>
      <c r="D1201" s="14">
        <v>100</v>
      </c>
      <c r="E1201" s="57">
        <v>277</v>
      </c>
      <c r="F1201" s="57">
        <v>50</v>
      </c>
      <c r="G1201" s="57">
        <v>60</v>
      </c>
      <c r="H1201" s="11">
        <v>660</v>
      </c>
      <c r="I1201" s="11">
        <v>1782</v>
      </c>
      <c r="J1201" s="11">
        <v>2.7</v>
      </c>
      <c r="K1201" s="11">
        <v>1146</v>
      </c>
      <c r="L1201" s="66" t="s">
        <v>47</v>
      </c>
      <c r="M1201" s="11">
        <v>54000</v>
      </c>
      <c r="N1201" s="4" t="s">
        <v>2787</v>
      </c>
    </row>
    <row r="1202" spans="1:14" x14ac:dyDescent="0.3">
      <c r="A1202" s="421"/>
      <c r="B1202" s="11" t="s">
        <v>2788</v>
      </c>
      <c r="C1202" s="11" t="s">
        <v>82</v>
      </c>
      <c r="D1202" s="14">
        <v>100</v>
      </c>
      <c r="E1202" s="57">
        <v>277</v>
      </c>
      <c r="F1202" s="57">
        <v>50</v>
      </c>
      <c r="G1202" s="57">
        <v>60</v>
      </c>
      <c r="H1202" s="11">
        <v>50</v>
      </c>
      <c r="I1202" s="11">
        <v>135</v>
      </c>
      <c r="J1202" s="11">
        <v>2.7</v>
      </c>
      <c r="K1202" s="153"/>
      <c r="L1202" s="66" t="s">
        <v>47</v>
      </c>
      <c r="M1202" s="11">
        <v>54000</v>
      </c>
      <c r="N1202" s="4" t="s">
        <v>2786</v>
      </c>
    </row>
    <row r="1203" spans="1:14" x14ac:dyDescent="0.3">
      <c r="A1203" s="421"/>
      <c r="B1203" s="11" t="s">
        <v>2789</v>
      </c>
      <c r="C1203" s="11" t="s">
        <v>82</v>
      </c>
      <c r="D1203" s="14">
        <v>100</v>
      </c>
      <c r="E1203" s="57">
        <v>277</v>
      </c>
      <c r="F1203" s="57">
        <v>50</v>
      </c>
      <c r="G1203" s="57">
        <v>60</v>
      </c>
      <c r="H1203" s="11">
        <v>85</v>
      </c>
      <c r="I1203" s="11">
        <v>230</v>
      </c>
      <c r="J1203" s="11">
        <v>2.7</v>
      </c>
      <c r="K1203" s="153"/>
      <c r="L1203" s="66" t="s">
        <v>47</v>
      </c>
      <c r="M1203" s="11">
        <v>54000</v>
      </c>
      <c r="N1203" s="4" t="s">
        <v>2786</v>
      </c>
    </row>
    <row r="1204" spans="1:14" ht="15" thickBot="1" x14ac:dyDescent="0.35">
      <c r="A1204" s="429"/>
      <c r="B1204" s="13" t="s">
        <v>2790</v>
      </c>
      <c r="C1204" s="13" t="s">
        <v>82</v>
      </c>
      <c r="D1204" s="26">
        <v>100</v>
      </c>
      <c r="E1204" s="64">
        <v>277</v>
      </c>
      <c r="F1204" s="64">
        <v>50</v>
      </c>
      <c r="G1204" s="64">
        <v>60</v>
      </c>
      <c r="H1204" s="13">
        <v>130</v>
      </c>
      <c r="I1204" s="13">
        <v>351</v>
      </c>
      <c r="J1204" s="13">
        <v>2.7</v>
      </c>
      <c r="K1204" s="13">
        <v>299</v>
      </c>
      <c r="L1204" s="76" t="s">
        <v>47</v>
      </c>
      <c r="M1204" s="13">
        <v>54000</v>
      </c>
      <c r="N1204" s="8" t="s">
        <v>2791</v>
      </c>
    </row>
    <row r="1205" spans="1:14" ht="18.600000000000001" thickBot="1" x14ac:dyDescent="0.4">
      <c r="A1205" s="56" t="s">
        <v>2794</v>
      </c>
      <c r="B1205" s="53"/>
      <c r="C1205" s="27"/>
      <c r="D1205" s="27"/>
      <c r="E1205" s="27"/>
      <c r="F1205" s="127"/>
      <c r="G1205" s="27"/>
      <c r="H1205" s="27"/>
      <c r="I1205" s="27"/>
      <c r="J1205" s="27"/>
      <c r="K1205" s="27"/>
      <c r="L1205" s="27"/>
      <c r="M1205" s="27"/>
      <c r="N1205" s="16"/>
    </row>
    <row r="1206" spans="1:14" x14ac:dyDescent="0.3">
      <c r="A1206" s="426" t="s">
        <v>2827</v>
      </c>
      <c r="B1206" s="14" t="s">
        <v>2795</v>
      </c>
      <c r="C1206" s="14" t="s">
        <v>308</v>
      </c>
      <c r="D1206" s="61">
        <v>90</v>
      </c>
      <c r="E1206" s="61">
        <v>305</v>
      </c>
      <c r="F1206" s="517"/>
      <c r="G1206" s="517"/>
      <c r="H1206" s="14">
        <v>440</v>
      </c>
      <c r="I1206" s="517"/>
      <c r="J1206" s="14">
        <v>2.5</v>
      </c>
      <c r="K1206" s="14">
        <v>1035</v>
      </c>
      <c r="L1206" s="517"/>
      <c r="M1206" s="517"/>
      <c r="N1206" s="6" t="s">
        <v>2803</v>
      </c>
    </row>
    <row r="1207" spans="1:14" x14ac:dyDescent="0.3">
      <c r="A1207" s="35" t="s">
        <v>2828</v>
      </c>
      <c r="B1207" s="14" t="s">
        <v>2796</v>
      </c>
      <c r="C1207" s="11" t="s">
        <v>308</v>
      </c>
      <c r="D1207" s="57">
        <v>90</v>
      </c>
      <c r="E1207" s="57">
        <v>305</v>
      </c>
      <c r="F1207" s="153"/>
      <c r="G1207" s="153"/>
      <c r="H1207" s="11">
        <v>600</v>
      </c>
      <c r="I1207" s="153"/>
      <c r="J1207" s="11">
        <v>2.5</v>
      </c>
      <c r="K1207" s="11">
        <v>1150</v>
      </c>
      <c r="L1207" s="153"/>
      <c r="M1207" s="153"/>
      <c r="N1207" s="6" t="s">
        <v>2804</v>
      </c>
    </row>
    <row r="1208" spans="1:14" x14ac:dyDescent="0.3">
      <c r="A1208" s="421"/>
      <c r="B1208" s="14" t="s">
        <v>2797</v>
      </c>
      <c r="C1208" s="11" t="s">
        <v>308</v>
      </c>
      <c r="D1208" s="57">
        <v>90</v>
      </c>
      <c r="E1208" s="57">
        <v>305</v>
      </c>
      <c r="F1208" s="153"/>
      <c r="G1208" s="153"/>
      <c r="H1208" s="11">
        <v>800</v>
      </c>
      <c r="I1208" s="153"/>
      <c r="J1208" s="14">
        <v>2.5</v>
      </c>
      <c r="K1208" s="11">
        <v>1250</v>
      </c>
      <c r="L1208" s="153"/>
      <c r="M1208" s="153"/>
      <c r="N1208" s="6" t="s">
        <v>2805</v>
      </c>
    </row>
    <row r="1209" spans="1:14" x14ac:dyDescent="0.3">
      <c r="A1209" s="421"/>
      <c r="B1209" s="14" t="s">
        <v>2798</v>
      </c>
      <c r="C1209" s="11" t="s">
        <v>308</v>
      </c>
      <c r="D1209" s="57">
        <v>90</v>
      </c>
      <c r="E1209" s="57">
        <v>305</v>
      </c>
      <c r="F1209" s="153"/>
      <c r="G1209" s="153"/>
      <c r="H1209" s="11">
        <v>1000</v>
      </c>
      <c r="I1209" s="153"/>
      <c r="J1209" s="11">
        <v>2.5</v>
      </c>
      <c r="K1209" s="11">
        <v>1300</v>
      </c>
      <c r="L1209" s="153"/>
      <c r="M1209" s="153"/>
      <c r="N1209" s="6" t="s">
        <v>2806</v>
      </c>
    </row>
    <row r="1210" spans="1:14" x14ac:dyDescent="0.3">
      <c r="A1210" s="421"/>
      <c r="B1210" s="14" t="s">
        <v>2799</v>
      </c>
      <c r="C1210" s="11" t="s">
        <v>308</v>
      </c>
      <c r="D1210" s="57">
        <v>249</v>
      </c>
      <c r="E1210" s="57">
        <v>528</v>
      </c>
      <c r="F1210" s="153"/>
      <c r="G1210" s="153"/>
      <c r="H1210" s="11">
        <v>440</v>
      </c>
      <c r="I1210" s="153"/>
      <c r="J1210" s="14">
        <v>2.5</v>
      </c>
      <c r="K1210" s="11">
        <v>1035</v>
      </c>
      <c r="L1210" s="153"/>
      <c r="M1210" s="153"/>
      <c r="N1210" s="6" t="s">
        <v>2803</v>
      </c>
    </row>
    <row r="1211" spans="1:14" x14ac:dyDescent="0.3">
      <c r="A1211" s="429"/>
      <c r="B1211" s="14" t="s">
        <v>2800</v>
      </c>
      <c r="C1211" s="11" t="s">
        <v>308</v>
      </c>
      <c r="D1211" s="57">
        <v>249</v>
      </c>
      <c r="E1211" s="57">
        <v>528</v>
      </c>
      <c r="F1211" s="153"/>
      <c r="G1211" s="153"/>
      <c r="H1211" s="13">
        <v>600</v>
      </c>
      <c r="I1211" s="153"/>
      <c r="J1211" s="11">
        <v>2.5</v>
      </c>
      <c r="K1211" s="13">
        <v>1150</v>
      </c>
      <c r="L1211" s="153"/>
      <c r="M1211" s="153"/>
      <c r="N1211" s="6" t="s">
        <v>2804</v>
      </c>
    </row>
    <row r="1212" spans="1:14" x14ac:dyDescent="0.3">
      <c r="A1212" s="421"/>
      <c r="B1212" s="14" t="s">
        <v>2801</v>
      </c>
      <c r="C1212" s="11" t="s">
        <v>308</v>
      </c>
      <c r="D1212" s="57">
        <v>249</v>
      </c>
      <c r="E1212" s="57">
        <v>528</v>
      </c>
      <c r="F1212" s="153"/>
      <c r="G1212" s="153"/>
      <c r="H1212" s="11">
        <v>800</v>
      </c>
      <c r="I1212" s="153"/>
      <c r="J1212" s="14">
        <v>2.5</v>
      </c>
      <c r="K1212" s="11">
        <v>1250</v>
      </c>
      <c r="L1212" s="153"/>
      <c r="M1212" s="153"/>
      <c r="N1212" s="6" t="s">
        <v>2805</v>
      </c>
    </row>
    <row r="1213" spans="1:14" x14ac:dyDescent="0.3">
      <c r="A1213" s="421"/>
      <c r="B1213" s="14" t="s">
        <v>2802</v>
      </c>
      <c r="C1213" s="11" t="s">
        <v>308</v>
      </c>
      <c r="D1213" s="57">
        <v>249</v>
      </c>
      <c r="E1213" s="57">
        <v>528</v>
      </c>
      <c r="F1213" s="153"/>
      <c r="G1213" s="153"/>
      <c r="H1213" s="11">
        <v>1000</v>
      </c>
      <c r="I1213" s="153"/>
      <c r="J1213" s="11">
        <v>2.5</v>
      </c>
      <c r="K1213" s="11">
        <v>1300</v>
      </c>
      <c r="L1213" s="153"/>
      <c r="M1213" s="153"/>
      <c r="N1213" s="6" t="s">
        <v>2806</v>
      </c>
    </row>
    <row r="1214" spans="1:14" x14ac:dyDescent="0.3">
      <c r="A1214" s="421"/>
      <c r="B1214" s="11" t="s">
        <v>2807</v>
      </c>
      <c r="C1214" s="11" t="s">
        <v>2064</v>
      </c>
      <c r="D1214" s="57">
        <v>90</v>
      </c>
      <c r="E1214" s="57">
        <v>305</v>
      </c>
      <c r="F1214" s="153"/>
      <c r="G1214" s="153"/>
      <c r="H1214" s="11">
        <v>200</v>
      </c>
      <c r="I1214" s="153"/>
      <c r="J1214" s="11">
        <v>3</v>
      </c>
      <c r="K1214" s="11">
        <v>541.5</v>
      </c>
      <c r="L1214" s="153"/>
      <c r="M1214" s="153"/>
      <c r="N1214" s="6" t="s">
        <v>2824</v>
      </c>
    </row>
    <row r="1215" spans="1:14" x14ac:dyDescent="0.3">
      <c r="A1215" s="421"/>
      <c r="B1215" s="11" t="s">
        <v>2808</v>
      </c>
      <c r="C1215" s="11" t="s">
        <v>2064</v>
      </c>
      <c r="D1215" s="57">
        <v>90</v>
      </c>
      <c r="E1215" s="57">
        <v>305</v>
      </c>
      <c r="F1215" s="153"/>
      <c r="G1215" s="153"/>
      <c r="H1215" s="11">
        <v>300</v>
      </c>
      <c r="I1215" s="153"/>
      <c r="J1215" s="11">
        <v>3</v>
      </c>
      <c r="K1215" s="11">
        <v>765</v>
      </c>
      <c r="L1215" s="153"/>
      <c r="M1215" s="153"/>
      <c r="N1215" s="6" t="s">
        <v>2823</v>
      </c>
    </row>
    <row r="1216" spans="1:14" x14ac:dyDescent="0.3">
      <c r="A1216" s="421"/>
      <c r="B1216" s="11" t="s">
        <v>2809</v>
      </c>
      <c r="C1216" s="11" t="s">
        <v>2064</v>
      </c>
      <c r="D1216" s="57">
        <v>90</v>
      </c>
      <c r="E1216" s="57">
        <v>305</v>
      </c>
      <c r="F1216" s="153"/>
      <c r="G1216" s="153"/>
      <c r="H1216" s="11">
        <v>400</v>
      </c>
      <c r="I1216" s="153"/>
      <c r="J1216" s="11">
        <v>3</v>
      </c>
      <c r="K1216" s="11">
        <v>957</v>
      </c>
      <c r="L1216" s="153"/>
      <c r="M1216" s="153"/>
      <c r="N1216" s="6" t="s">
        <v>2822</v>
      </c>
    </row>
    <row r="1217" spans="1:14" x14ac:dyDescent="0.3">
      <c r="A1217" s="421"/>
      <c r="B1217" s="11" t="s">
        <v>2810</v>
      </c>
      <c r="C1217" s="11" t="s">
        <v>2064</v>
      </c>
      <c r="D1217" s="57">
        <v>90</v>
      </c>
      <c r="E1217" s="57">
        <v>305</v>
      </c>
      <c r="F1217" s="153"/>
      <c r="G1217" s="153"/>
      <c r="H1217" s="11">
        <v>600</v>
      </c>
      <c r="I1217" s="153"/>
      <c r="J1217" s="11">
        <v>3</v>
      </c>
      <c r="K1217" s="11">
        <v>1870</v>
      </c>
      <c r="L1217" s="153"/>
      <c r="M1217" s="153"/>
      <c r="N1217" s="6" t="s">
        <v>2826</v>
      </c>
    </row>
    <row r="1218" spans="1:14" x14ac:dyDescent="0.3">
      <c r="A1218" s="421"/>
      <c r="B1218" s="11" t="s">
        <v>2811</v>
      </c>
      <c r="C1218" s="11" t="s">
        <v>2064</v>
      </c>
      <c r="D1218" s="57">
        <v>90</v>
      </c>
      <c r="E1218" s="57">
        <v>305</v>
      </c>
      <c r="F1218" s="153"/>
      <c r="G1218" s="153"/>
      <c r="H1218" s="11">
        <v>900</v>
      </c>
      <c r="I1218" s="153"/>
      <c r="J1218" s="11">
        <v>3</v>
      </c>
      <c r="K1218" s="11">
        <v>2329</v>
      </c>
      <c r="L1218" s="153"/>
      <c r="M1218" s="153"/>
      <c r="N1218" s="6" t="s">
        <v>2820</v>
      </c>
    </row>
    <row r="1219" spans="1:14" x14ac:dyDescent="0.3">
      <c r="A1219" s="421"/>
      <c r="B1219" s="11" t="s">
        <v>2812</v>
      </c>
      <c r="C1219" s="11" t="s">
        <v>2064</v>
      </c>
      <c r="D1219" s="57">
        <v>90</v>
      </c>
      <c r="E1219" s="57">
        <v>305</v>
      </c>
      <c r="F1219" s="153"/>
      <c r="G1219" s="153"/>
      <c r="H1219" s="11">
        <v>1200</v>
      </c>
      <c r="I1219" s="153"/>
      <c r="J1219" s="11">
        <v>3</v>
      </c>
      <c r="K1219" s="11">
        <v>2485</v>
      </c>
      <c r="L1219" s="153"/>
      <c r="M1219" s="153"/>
      <c r="N1219" s="6" t="s">
        <v>2825</v>
      </c>
    </row>
    <row r="1220" spans="1:14" x14ac:dyDescent="0.3">
      <c r="A1220" s="421"/>
      <c r="B1220" s="11" t="s">
        <v>2813</v>
      </c>
      <c r="C1220" s="11" t="s">
        <v>2064</v>
      </c>
      <c r="D1220" s="57">
        <v>249</v>
      </c>
      <c r="E1220" s="57">
        <v>528</v>
      </c>
      <c r="F1220" s="153"/>
      <c r="G1220" s="153"/>
      <c r="H1220" s="11">
        <v>200</v>
      </c>
      <c r="I1220" s="153"/>
      <c r="J1220" s="11">
        <v>3</v>
      </c>
      <c r="K1220" s="11">
        <v>541.5</v>
      </c>
      <c r="L1220" s="153"/>
      <c r="M1220" s="153"/>
      <c r="N1220" s="6" t="s">
        <v>2824</v>
      </c>
    </row>
    <row r="1221" spans="1:14" x14ac:dyDescent="0.3">
      <c r="A1221" s="429"/>
      <c r="B1221" s="11" t="s">
        <v>2814</v>
      </c>
      <c r="C1221" s="11" t="s">
        <v>2064</v>
      </c>
      <c r="D1221" s="57">
        <v>249</v>
      </c>
      <c r="E1221" s="57">
        <v>528</v>
      </c>
      <c r="F1221" s="153"/>
      <c r="G1221" s="153"/>
      <c r="H1221" s="13">
        <v>300</v>
      </c>
      <c r="I1221" s="153"/>
      <c r="J1221" s="11">
        <v>3</v>
      </c>
      <c r="K1221" s="13">
        <v>765</v>
      </c>
      <c r="L1221" s="153"/>
      <c r="M1221" s="153"/>
      <c r="N1221" s="6" t="s">
        <v>2823</v>
      </c>
    </row>
    <row r="1222" spans="1:14" x14ac:dyDescent="0.3">
      <c r="A1222" s="421"/>
      <c r="B1222" s="11" t="s">
        <v>2815</v>
      </c>
      <c r="C1222" s="11" t="s">
        <v>2064</v>
      </c>
      <c r="D1222" s="57">
        <v>249</v>
      </c>
      <c r="E1222" s="57">
        <v>528</v>
      </c>
      <c r="F1222" s="153"/>
      <c r="G1222" s="153"/>
      <c r="H1222" s="11">
        <v>400</v>
      </c>
      <c r="I1222" s="153"/>
      <c r="J1222" s="11">
        <v>3</v>
      </c>
      <c r="K1222" s="11">
        <v>957</v>
      </c>
      <c r="L1222" s="153"/>
      <c r="M1222" s="153"/>
      <c r="N1222" s="6" t="s">
        <v>2822</v>
      </c>
    </row>
    <row r="1223" spans="1:14" x14ac:dyDescent="0.3">
      <c r="A1223" s="421"/>
      <c r="B1223" s="11" t="s">
        <v>2816</v>
      </c>
      <c r="C1223" s="11" t="s">
        <v>2064</v>
      </c>
      <c r="D1223" s="57">
        <v>249</v>
      </c>
      <c r="E1223" s="57">
        <v>528</v>
      </c>
      <c r="F1223" s="153"/>
      <c r="G1223" s="153"/>
      <c r="H1223" s="11">
        <v>600</v>
      </c>
      <c r="I1223" s="153"/>
      <c r="J1223" s="11">
        <v>3</v>
      </c>
      <c r="K1223" s="11">
        <v>1870</v>
      </c>
      <c r="L1223" s="153"/>
      <c r="M1223" s="153"/>
      <c r="N1223" s="6" t="s">
        <v>2821</v>
      </c>
    </row>
    <row r="1224" spans="1:14" x14ac:dyDescent="0.3">
      <c r="A1224" s="421"/>
      <c r="B1224" s="11" t="s">
        <v>2817</v>
      </c>
      <c r="C1224" s="11" t="s">
        <v>2064</v>
      </c>
      <c r="D1224" s="57">
        <v>249</v>
      </c>
      <c r="E1224" s="57">
        <v>528</v>
      </c>
      <c r="F1224" s="153"/>
      <c r="G1224" s="153"/>
      <c r="H1224" s="11">
        <v>800</v>
      </c>
      <c r="I1224" s="153"/>
      <c r="J1224" s="11">
        <v>3</v>
      </c>
      <c r="K1224" s="11">
        <v>2329</v>
      </c>
      <c r="L1224" s="153"/>
      <c r="M1224" s="153"/>
      <c r="N1224" s="6" t="s">
        <v>2820</v>
      </c>
    </row>
    <row r="1225" spans="1:14" ht="15" thickBot="1" x14ac:dyDescent="0.35">
      <c r="A1225" s="429"/>
      <c r="B1225" s="13" t="s">
        <v>2818</v>
      </c>
      <c r="C1225" s="13" t="s">
        <v>2064</v>
      </c>
      <c r="D1225" s="64">
        <v>249</v>
      </c>
      <c r="E1225" s="64">
        <v>528</v>
      </c>
      <c r="F1225" s="154"/>
      <c r="G1225" s="154"/>
      <c r="H1225" s="13">
        <v>1000</v>
      </c>
      <c r="I1225" s="154"/>
      <c r="J1225" s="13">
        <v>3</v>
      </c>
      <c r="K1225" s="13">
        <v>2485</v>
      </c>
      <c r="L1225" s="154"/>
      <c r="M1225" s="154"/>
      <c r="N1225" s="114" t="s">
        <v>2819</v>
      </c>
    </row>
    <row r="1226" spans="1:14" ht="18.600000000000001" thickBot="1" x14ac:dyDescent="0.4">
      <c r="A1226" s="56" t="s">
        <v>2829</v>
      </c>
      <c r="B1226" s="53"/>
      <c r="C1226" s="27"/>
      <c r="D1226" s="27"/>
      <c r="E1226" s="27"/>
      <c r="F1226" s="127"/>
      <c r="G1226" s="27"/>
      <c r="H1226" s="27"/>
      <c r="I1226" s="27"/>
      <c r="J1226" s="27"/>
      <c r="K1226" s="27"/>
      <c r="L1226" s="27"/>
      <c r="M1226" s="27"/>
      <c r="N1226" s="16"/>
    </row>
    <row r="1227" spans="1:14" x14ac:dyDescent="0.3">
      <c r="A1227" s="428" t="s">
        <v>2839</v>
      </c>
      <c r="B1227" s="14" t="s">
        <v>2830</v>
      </c>
      <c r="C1227" s="14" t="s">
        <v>2831</v>
      </c>
      <c r="D1227" s="14">
        <v>110</v>
      </c>
      <c r="E1227" s="61">
        <v>280</v>
      </c>
      <c r="F1227" s="517"/>
      <c r="G1227" s="517"/>
      <c r="H1227" s="14">
        <v>200</v>
      </c>
      <c r="I1227" s="14"/>
      <c r="J1227" s="14">
        <v>2.2000000000000002</v>
      </c>
      <c r="K1227" s="517"/>
      <c r="L1227" s="517"/>
      <c r="M1227" s="517"/>
      <c r="N1227" s="6" t="s">
        <v>2836</v>
      </c>
    </row>
    <row r="1228" spans="1:14" x14ac:dyDescent="0.3">
      <c r="A1228" s="35" t="s">
        <v>2840</v>
      </c>
      <c r="B1228" s="14" t="s">
        <v>2832</v>
      </c>
      <c r="C1228" s="11" t="s">
        <v>2831</v>
      </c>
      <c r="D1228" s="14">
        <v>110</v>
      </c>
      <c r="E1228" s="57">
        <v>280</v>
      </c>
      <c r="F1228" s="153"/>
      <c r="G1228" s="153"/>
      <c r="H1228" s="14">
        <v>300</v>
      </c>
      <c r="I1228" s="11"/>
      <c r="J1228" s="11">
        <v>2.2000000000000002</v>
      </c>
      <c r="K1228" s="153"/>
      <c r="L1228" s="153"/>
      <c r="M1228" s="153"/>
      <c r="N1228" s="6" t="s">
        <v>2836</v>
      </c>
    </row>
    <row r="1229" spans="1:14" x14ac:dyDescent="0.3">
      <c r="A1229" s="421"/>
      <c r="B1229" s="14" t="s">
        <v>2833</v>
      </c>
      <c r="C1229" s="11" t="s">
        <v>2831</v>
      </c>
      <c r="D1229" s="14">
        <v>110</v>
      </c>
      <c r="E1229" s="57">
        <v>280</v>
      </c>
      <c r="F1229" s="153"/>
      <c r="G1229" s="153"/>
      <c r="H1229" s="11">
        <v>400</v>
      </c>
      <c r="I1229" s="11"/>
      <c r="J1229" s="11">
        <v>2.2000000000000002</v>
      </c>
      <c r="K1229" s="153"/>
      <c r="L1229" s="153"/>
      <c r="M1229" s="153"/>
      <c r="N1229" s="6" t="s">
        <v>2836</v>
      </c>
    </row>
    <row r="1230" spans="1:14" x14ac:dyDescent="0.3">
      <c r="A1230" s="421"/>
      <c r="B1230" s="11" t="s">
        <v>2834</v>
      </c>
      <c r="C1230" s="11" t="s">
        <v>2831</v>
      </c>
      <c r="D1230" s="14">
        <v>110</v>
      </c>
      <c r="E1230" s="57">
        <v>280</v>
      </c>
      <c r="F1230" s="153"/>
      <c r="G1230" s="153"/>
      <c r="H1230" s="11">
        <v>35</v>
      </c>
      <c r="I1230" s="11"/>
      <c r="J1230" s="11">
        <v>2.2000000000000002</v>
      </c>
      <c r="K1230" s="153"/>
      <c r="L1230" s="153"/>
      <c r="M1230" s="153"/>
      <c r="N1230" s="6" t="s">
        <v>2835</v>
      </c>
    </row>
    <row r="1231" spans="1:14" x14ac:dyDescent="0.3">
      <c r="A1231" s="421"/>
      <c r="B1231" s="11" t="s">
        <v>2837</v>
      </c>
      <c r="C1231" s="11" t="s">
        <v>2831</v>
      </c>
      <c r="D1231" s="14">
        <v>110</v>
      </c>
      <c r="E1231" s="57">
        <v>280</v>
      </c>
      <c r="F1231" s="153"/>
      <c r="G1231" s="153"/>
      <c r="H1231" s="11">
        <v>70</v>
      </c>
      <c r="I1231" s="11"/>
      <c r="J1231" s="11">
        <v>2.2000000000000002</v>
      </c>
      <c r="K1231" s="153"/>
      <c r="L1231" s="153"/>
      <c r="M1231" s="153"/>
      <c r="N1231" s="6" t="s">
        <v>2835</v>
      </c>
    </row>
    <row r="1232" spans="1:14" ht="15" thickBot="1" x14ac:dyDescent="0.35">
      <c r="A1232" s="429" t="s">
        <v>2841</v>
      </c>
      <c r="B1232" s="13" t="s">
        <v>2838</v>
      </c>
      <c r="C1232" s="13" t="s">
        <v>2831</v>
      </c>
      <c r="D1232" s="26">
        <v>110</v>
      </c>
      <c r="E1232" s="64">
        <v>280</v>
      </c>
      <c r="F1232" s="154"/>
      <c r="G1232" s="154"/>
      <c r="H1232" s="13">
        <v>140</v>
      </c>
      <c r="I1232" s="13"/>
      <c r="J1232" s="13">
        <v>2.2000000000000002</v>
      </c>
      <c r="K1232" s="154"/>
      <c r="L1232" s="154"/>
      <c r="M1232" s="154"/>
      <c r="N1232" s="114" t="s">
        <v>2835</v>
      </c>
    </row>
    <row r="1233" spans="1:14" ht="18.600000000000001" thickBot="1" x14ac:dyDescent="0.4">
      <c r="A1233" s="56" t="s">
        <v>2842</v>
      </c>
      <c r="B1233" s="53"/>
      <c r="C1233" s="27"/>
      <c r="D1233" s="27"/>
      <c r="E1233" s="27"/>
      <c r="F1233" s="127"/>
      <c r="G1233" s="27"/>
      <c r="H1233" s="27"/>
      <c r="I1233" s="27"/>
      <c r="J1233" s="27"/>
      <c r="K1233" s="27"/>
      <c r="L1233" s="27"/>
      <c r="M1233" s="27"/>
      <c r="N1233" s="16"/>
    </row>
    <row r="1234" spans="1:14" x14ac:dyDescent="0.3">
      <c r="A1234" s="428" t="s">
        <v>2843</v>
      </c>
      <c r="B1234" s="14" t="s">
        <v>2844</v>
      </c>
      <c r="C1234" s="14" t="s">
        <v>2079</v>
      </c>
      <c r="D1234" s="14">
        <v>85</v>
      </c>
      <c r="E1234" s="61">
        <v>265</v>
      </c>
      <c r="F1234" s="130">
        <v>50</v>
      </c>
      <c r="G1234" s="14">
        <v>60</v>
      </c>
      <c r="H1234" s="14">
        <v>220</v>
      </c>
      <c r="I1234" s="517"/>
      <c r="J1234" s="517"/>
      <c r="K1234" s="61">
        <v>230</v>
      </c>
      <c r="L1234" s="517"/>
      <c r="M1234" s="14">
        <v>50000</v>
      </c>
      <c r="N1234" s="6" t="s">
        <v>2846</v>
      </c>
    </row>
    <row r="1235" spans="1:14" x14ac:dyDescent="0.3">
      <c r="A1235" s="35" t="s">
        <v>2861</v>
      </c>
      <c r="B1235" s="11" t="s">
        <v>2845</v>
      </c>
      <c r="C1235" s="11" t="s">
        <v>2079</v>
      </c>
      <c r="D1235" s="14">
        <v>85</v>
      </c>
      <c r="E1235" s="57">
        <v>265</v>
      </c>
      <c r="F1235" s="130">
        <v>50</v>
      </c>
      <c r="G1235" s="14">
        <v>60</v>
      </c>
      <c r="H1235" s="11">
        <v>320</v>
      </c>
      <c r="I1235" s="153"/>
      <c r="J1235" s="153"/>
      <c r="K1235" s="57">
        <v>460</v>
      </c>
      <c r="L1235" s="153"/>
      <c r="M1235" s="14">
        <v>50000</v>
      </c>
      <c r="N1235" s="6" t="s">
        <v>2847</v>
      </c>
    </row>
    <row r="1236" spans="1:14" x14ac:dyDescent="0.3">
      <c r="A1236" s="421"/>
      <c r="B1236" s="11" t="s">
        <v>2848</v>
      </c>
      <c r="C1236" s="11" t="s">
        <v>2079</v>
      </c>
      <c r="D1236" s="14">
        <v>85</v>
      </c>
      <c r="E1236" s="57">
        <v>265</v>
      </c>
      <c r="F1236" s="130">
        <v>50</v>
      </c>
      <c r="G1236" s="14">
        <v>60</v>
      </c>
      <c r="H1236" s="11">
        <v>420</v>
      </c>
      <c r="I1236" s="153"/>
      <c r="J1236" s="153"/>
      <c r="K1236" s="57">
        <v>460</v>
      </c>
      <c r="L1236" s="153"/>
      <c r="M1236" s="14">
        <v>50000</v>
      </c>
      <c r="N1236" s="6" t="s">
        <v>2847</v>
      </c>
    </row>
    <row r="1237" spans="1:14" x14ac:dyDescent="0.3">
      <c r="A1237" s="421"/>
      <c r="B1237" s="11" t="s">
        <v>2849</v>
      </c>
      <c r="C1237" s="11" t="s">
        <v>2558</v>
      </c>
      <c r="D1237" s="14">
        <v>85</v>
      </c>
      <c r="E1237" s="57">
        <v>265</v>
      </c>
      <c r="F1237" s="130">
        <v>50</v>
      </c>
      <c r="G1237" s="14">
        <v>60</v>
      </c>
      <c r="H1237" s="11">
        <v>120</v>
      </c>
      <c r="I1237" s="153"/>
      <c r="J1237" s="153"/>
      <c r="K1237" s="11">
        <v>135</v>
      </c>
      <c r="L1237" s="153"/>
      <c r="M1237" s="14">
        <v>50000</v>
      </c>
      <c r="N1237" s="6" t="s">
        <v>2850</v>
      </c>
    </row>
    <row r="1238" spans="1:14" x14ac:dyDescent="0.3">
      <c r="A1238" s="421"/>
      <c r="B1238" s="11" t="s">
        <v>2851</v>
      </c>
      <c r="C1238" s="11" t="s">
        <v>2076</v>
      </c>
      <c r="D1238" s="14">
        <v>85</v>
      </c>
      <c r="E1238" s="57">
        <v>265</v>
      </c>
      <c r="F1238" s="130">
        <v>50</v>
      </c>
      <c r="G1238" s="14">
        <v>60</v>
      </c>
      <c r="H1238" s="11">
        <v>230</v>
      </c>
      <c r="I1238" s="153"/>
      <c r="J1238" s="153"/>
      <c r="K1238" s="11">
        <v>270</v>
      </c>
      <c r="L1238" s="153"/>
      <c r="M1238" s="14">
        <v>50000</v>
      </c>
      <c r="N1238" s="4" t="s">
        <v>2852</v>
      </c>
    </row>
    <row r="1239" spans="1:14" x14ac:dyDescent="0.3">
      <c r="A1239" s="421"/>
      <c r="B1239" s="11" t="s">
        <v>2853</v>
      </c>
      <c r="C1239" s="11" t="s">
        <v>2076</v>
      </c>
      <c r="D1239" s="14">
        <v>85</v>
      </c>
      <c r="E1239" s="57">
        <v>265</v>
      </c>
      <c r="F1239" s="130">
        <v>50</v>
      </c>
      <c r="G1239" s="14">
        <v>60</v>
      </c>
      <c r="H1239" s="11">
        <v>340</v>
      </c>
      <c r="I1239" s="153"/>
      <c r="J1239" s="153"/>
      <c r="K1239" s="11">
        <v>400</v>
      </c>
      <c r="L1239" s="153"/>
      <c r="M1239" s="14">
        <v>50000</v>
      </c>
      <c r="N1239" s="4" t="s">
        <v>2854</v>
      </c>
    </row>
    <row r="1240" spans="1:14" x14ac:dyDescent="0.3">
      <c r="A1240" s="421"/>
      <c r="B1240" s="11" t="s">
        <v>2855</v>
      </c>
      <c r="C1240" s="11" t="s">
        <v>2076</v>
      </c>
      <c r="D1240" s="14">
        <v>85</v>
      </c>
      <c r="E1240" s="57">
        <v>265</v>
      </c>
      <c r="F1240" s="130">
        <v>50</v>
      </c>
      <c r="G1240" s="14">
        <v>60</v>
      </c>
      <c r="H1240" s="11">
        <v>500</v>
      </c>
      <c r="I1240" s="153"/>
      <c r="J1240" s="153"/>
      <c r="K1240" s="11">
        <v>605</v>
      </c>
      <c r="L1240" s="153"/>
      <c r="M1240" s="14">
        <v>50000</v>
      </c>
      <c r="N1240" s="4" t="s">
        <v>2856</v>
      </c>
    </row>
    <row r="1241" spans="1:14" x14ac:dyDescent="0.3">
      <c r="A1241" s="421"/>
      <c r="B1241" s="11" t="s">
        <v>2857</v>
      </c>
      <c r="C1241" s="11" t="s">
        <v>82</v>
      </c>
      <c r="D1241" s="14">
        <v>85</v>
      </c>
      <c r="E1241" s="57">
        <v>265</v>
      </c>
      <c r="F1241" s="130">
        <v>50</v>
      </c>
      <c r="G1241" s="14">
        <v>60</v>
      </c>
      <c r="H1241" s="11">
        <v>160</v>
      </c>
      <c r="I1241" s="153"/>
      <c r="J1241" s="153"/>
      <c r="K1241" s="11">
        <v>200</v>
      </c>
      <c r="L1241" s="66" t="s">
        <v>47</v>
      </c>
      <c r="M1241" s="14">
        <v>50000</v>
      </c>
      <c r="N1241" s="4" t="s">
        <v>2858</v>
      </c>
    </row>
    <row r="1242" spans="1:14" ht="15" thickBot="1" x14ac:dyDescent="0.35">
      <c r="A1242" s="429"/>
      <c r="B1242" s="13" t="s">
        <v>2859</v>
      </c>
      <c r="C1242" s="13" t="s">
        <v>2156</v>
      </c>
      <c r="D1242" s="13">
        <v>12</v>
      </c>
      <c r="E1242" s="154"/>
      <c r="F1242" s="154"/>
      <c r="G1242" s="154"/>
      <c r="H1242" s="13">
        <v>12</v>
      </c>
      <c r="I1242" s="154"/>
      <c r="J1242" s="154"/>
      <c r="K1242" s="13">
        <v>102</v>
      </c>
      <c r="L1242" s="154"/>
      <c r="M1242" s="26">
        <v>50000</v>
      </c>
      <c r="N1242" s="8" t="s">
        <v>2860</v>
      </c>
    </row>
    <row r="1243" spans="1:14" ht="18.600000000000001" thickBot="1" x14ac:dyDescent="0.4">
      <c r="A1243" s="56" t="s">
        <v>2862</v>
      </c>
      <c r="B1243" s="53"/>
      <c r="C1243" s="27"/>
      <c r="D1243" s="27"/>
      <c r="E1243" s="27"/>
      <c r="F1243" s="127"/>
      <c r="G1243" s="27"/>
      <c r="H1243" s="27"/>
      <c r="I1243" s="27"/>
      <c r="J1243" s="27"/>
      <c r="K1243" s="27"/>
      <c r="L1243" s="27"/>
      <c r="M1243" s="27"/>
      <c r="N1243" s="16"/>
    </row>
    <row r="1244" spans="1:14" x14ac:dyDescent="0.3">
      <c r="A1244" s="428" t="s">
        <v>2883</v>
      </c>
      <c r="B1244" s="14" t="s">
        <v>2863</v>
      </c>
      <c r="C1244" s="14" t="s">
        <v>2071</v>
      </c>
      <c r="D1244" s="517"/>
      <c r="E1244" s="517"/>
      <c r="F1244" s="517"/>
      <c r="G1244" s="517"/>
      <c r="H1244" s="14">
        <v>170</v>
      </c>
      <c r="I1244" s="14">
        <v>442</v>
      </c>
      <c r="J1244" s="14">
        <v>2.6</v>
      </c>
      <c r="K1244" s="517"/>
      <c r="L1244" s="517"/>
      <c r="M1244" s="517"/>
      <c r="N1244" s="511" t="s">
        <v>2867</v>
      </c>
    </row>
    <row r="1245" spans="1:14" x14ac:dyDescent="0.3">
      <c r="A1245" s="424" t="s">
        <v>2884</v>
      </c>
      <c r="B1245" s="14" t="s">
        <v>2864</v>
      </c>
      <c r="C1245" s="11" t="s">
        <v>2070</v>
      </c>
      <c r="D1245" s="153"/>
      <c r="E1245" s="153"/>
      <c r="F1245" s="153"/>
      <c r="G1245" s="153"/>
      <c r="H1245" s="11">
        <v>240</v>
      </c>
      <c r="I1245" s="11">
        <v>624</v>
      </c>
      <c r="J1245" s="11">
        <v>2.6</v>
      </c>
      <c r="K1245" s="153"/>
      <c r="L1245" s="153"/>
      <c r="M1245" s="153"/>
      <c r="N1245" s="4" t="s">
        <v>2867</v>
      </c>
    </row>
    <row r="1246" spans="1:14" x14ac:dyDescent="0.3">
      <c r="A1246" s="421"/>
      <c r="B1246" s="14" t="s">
        <v>2865</v>
      </c>
      <c r="C1246" s="11" t="s">
        <v>2069</v>
      </c>
      <c r="D1246" s="153"/>
      <c r="E1246" s="153"/>
      <c r="F1246" s="153"/>
      <c r="G1246" s="153"/>
      <c r="H1246" s="11">
        <v>480</v>
      </c>
      <c r="I1246" s="11">
        <v>1248</v>
      </c>
      <c r="J1246" s="11">
        <v>2.6</v>
      </c>
      <c r="K1246" s="153"/>
      <c r="L1246" s="153"/>
      <c r="M1246" s="153"/>
      <c r="N1246" s="4" t="s">
        <v>2867</v>
      </c>
    </row>
    <row r="1247" spans="1:14" x14ac:dyDescent="0.3">
      <c r="A1247" s="429"/>
      <c r="B1247" s="14" t="s">
        <v>2866</v>
      </c>
      <c r="C1247" s="11" t="s">
        <v>2068</v>
      </c>
      <c r="D1247" s="153"/>
      <c r="E1247" s="153"/>
      <c r="F1247" s="153"/>
      <c r="G1247" s="153"/>
      <c r="H1247" s="13">
        <v>660</v>
      </c>
      <c r="I1247" s="13">
        <v>1716</v>
      </c>
      <c r="J1247" s="13">
        <v>2.6</v>
      </c>
      <c r="K1247" s="153"/>
      <c r="L1247" s="153"/>
      <c r="M1247" s="153"/>
      <c r="N1247" s="4" t="s">
        <v>2867</v>
      </c>
    </row>
    <row r="1248" spans="1:14" x14ac:dyDescent="0.3">
      <c r="A1248" s="421"/>
      <c r="B1248" s="11" t="s">
        <v>2868</v>
      </c>
      <c r="C1248" s="11" t="s">
        <v>314</v>
      </c>
      <c r="D1248" s="153"/>
      <c r="E1248" s="153"/>
      <c r="F1248" s="153"/>
      <c r="G1248" s="153"/>
      <c r="H1248" s="11">
        <v>440</v>
      </c>
      <c r="I1248" s="11">
        <v>1144</v>
      </c>
      <c r="J1248" s="11">
        <v>2.6</v>
      </c>
      <c r="K1248" s="153"/>
      <c r="L1248" s="153"/>
      <c r="M1248" s="153"/>
      <c r="N1248" s="4" t="s">
        <v>2867</v>
      </c>
    </row>
    <row r="1249" spans="1:14" x14ac:dyDescent="0.3">
      <c r="A1249" s="421"/>
      <c r="B1249" s="11" t="s">
        <v>2869</v>
      </c>
      <c r="C1249" s="11" t="s">
        <v>309</v>
      </c>
      <c r="D1249" s="153"/>
      <c r="E1249" s="153"/>
      <c r="F1249" s="153"/>
      <c r="G1249" s="153"/>
      <c r="H1249" s="11">
        <v>670</v>
      </c>
      <c r="I1249" s="11">
        <v>1742</v>
      </c>
      <c r="J1249" s="11">
        <v>2.6</v>
      </c>
      <c r="K1249" s="153"/>
      <c r="L1249" s="153"/>
      <c r="M1249" s="153"/>
      <c r="N1249" s="4" t="s">
        <v>2867</v>
      </c>
    </row>
    <row r="1250" spans="1:14" x14ac:dyDescent="0.3">
      <c r="A1250" s="421"/>
      <c r="B1250" s="11" t="s">
        <v>2870</v>
      </c>
      <c r="C1250" s="11" t="s">
        <v>382</v>
      </c>
      <c r="D1250" s="153"/>
      <c r="E1250" s="153"/>
      <c r="F1250" s="153"/>
      <c r="G1250" s="153"/>
      <c r="H1250" s="11">
        <v>1000</v>
      </c>
      <c r="I1250" s="11">
        <v>2600</v>
      </c>
      <c r="J1250" s="11">
        <v>2.6</v>
      </c>
      <c r="K1250" s="153"/>
      <c r="L1250" s="153"/>
      <c r="M1250" s="153"/>
      <c r="N1250" s="4" t="s">
        <v>2867</v>
      </c>
    </row>
    <row r="1251" spans="1:14" x14ac:dyDescent="0.3">
      <c r="A1251" s="421"/>
      <c r="B1251" s="11" t="s">
        <v>2871</v>
      </c>
      <c r="C1251" s="11" t="s">
        <v>424</v>
      </c>
      <c r="D1251" s="153"/>
      <c r="E1251" s="153"/>
      <c r="F1251" s="153"/>
      <c r="G1251" s="153"/>
      <c r="H1251" s="11">
        <v>330</v>
      </c>
      <c r="I1251" s="11">
        <v>858</v>
      </c>
      <c r="J1251" s="11">
        <v>2.6</v>
      </c>
      <c r="K1251" s="153"/>
      <c r="L1251" s="153"/>
      <c r="M1251" s="153"/>
      <c r="N1251" s="4" t="s">
        <v>2867</v>
      </c>
    </row>
    <row r="1252" spans="1:14" x14ac:dyDescent="0.3">
      <c r="A1252" s="421"/>
      <c r="B1252" s="11" t="s">
        <v>2872</v>
      </c>
      <c r="C1252" s="11" t="s">
        <v>424</v>
      </c>
      <c r="D1252" s="153"/>
      <c r="E1252" s="153"/>
      <c r="F1252" s="153"/>
      <c r="G1252" s="153"/>
      <c r="H1252" s="11">
        <v>530</v>
      </c>
      <c r="I1252" s="11">
        <v>1378</v>
      </c>
      <c r="J1252" s="11">
        <v>2.6</v>
      </c>
      <c r="K1252" s="153"/>
      <c r="L1252" s="153"/>
      <c r="M1252" s="153"/>
      <c r="N1252" s="4" t="s">
        <v>2867</v>
      </c>
    </row>
    <row r="1253" spans="1:14" x14ac:dyDescent="0.3">
      <c r="A1253" s="421"/>
      <c r="B1253" s="11" t="s">
        <v>2873</v>
      </c>
      <c r="C1253" s="11" t="s">
        <v>82</v>
      </c>
      <c r="D1253" s="153"/>
      <c r="E1253" s="153"/>
      <c r="F1253" s="153"/>
      <c r="G1253" s="153"/>
      <c r="H1253" s="11">
        <v>50</v>
      </c>
      <c r="I1253" s="11">
        <v>130</v>
      </c>
      <c r="J1253" s="11">
        <v>2.6</v>
      </c>
      <c r="K1253" s="153"/>
      <c r="L1253" s="153"/>
      <c r="M1253" s="153"/>
      <c r="N1253" s="4" t="s">
        <v>2867</v>
      </c>
    </row>
    <row r="1254" spans="1:14" x14ac:dyDescent="0.3">
      <c r="A1254" s="429"/>
      <c r="B1254" s="11" t="s">
        <v>2874</v>
      </c>
      <c r="C1254" s="11" t="s">
        <v>82</v>
      </c>
      <c r="D1254" s="153"/>
      <c r="E1254" s="153"/>
      <c r="F1254" s="153"/>
      <c r="G1254" s="153"/>
      <c r="H1254" s="13">
        <v>85</v>
      </c>
      <c r="I1254" s="13">
        <v>221</v>
      </c>
      <c r="J1254" s="11">
        <v>2.6</v>
      </c>
      <c r="K1254" s="153"/>
      <c r="L1254" s="153"/>
      <c r="M1254" s="153"/>
      <c r="N1254" s="4" t="s">
        <v>2867</v>
      </c>
    </row>
    <row r="1255" spans="1:14" x14ac:dyDescent="0.3">
      <c r="A1255" s="421"/>
      <c r="B1255" s="11" t="s">
        <v>2875</v>
      </c>
      <c r="C1255" s="11" t="s">
        <v>82</v>
      </c>
      <c r="D1255" s="153"/>
      <c r="E1255" s="153"/>
      <c r="F1255" s="153"/>
      <c r="G1255" s="153"/>
      <c r="H1255" s="11">
        <v>130</v>
      </c>
      <c r="I1255" s="11">
        <v>338</v>
      </c>
      <c r="J1255" s="11">
        <v>2.6</v>
      </c>
      <c r="K1255" s="153"/>
      <c r="L1255" s="153"/>
      <c r="M1255" s="153"/>
      <c r="N1255" s="4" t="s">
        <v>2867</v>
      </c>
    </row>
    <row r="1256" spans="1:14" x14ac:dyDescent="0.3">
      <c r="A1256" s="421"/>
      <c r="B1256" s="11" t="s">
        <v>2876</v>
      </c>
      <c r="C1256" s="11" t="s">
        <v>424</v>
      </c>
      <c r="D1256" s="153"/>
      <c r="E1256" s="153"/>
      <c r="F1256" s="153"/>
      <c r="G1256" s="153"/>
      <c r="H1256" s="11">
        <v>40</v>
      </c>
      <c r="I1256" s="11">
        <v>104</v>
      </c>
      <c r="J1256" s="11">
        <v>2.6</v>
      </c>
      <c r="K1256" s="153"/>
      <c r="L1256" s="153"/>
      <c r="M1256" s="153"/>
      <c r="N1256" s="4" t="s">
        <v>2867</v>
      </c>
    </row>
    <row r="1257" spans="1:14" x14ac:dyDescent="0.3">
      <c r="A1257" s="421"/>
      <c r="B1257" s="11" t="s">
        <v>2877</v>
      </c>
      <c r="C1257" s="11" t="s">
        <v>424</v>
      </c>
      <c r="D1257" s="153"/>
      <c r="E1257" s="153"/>
      <c r="F1257" s="153"/>
      <c r="G1257" s="153"/>
      <c r="H1257" s="11">
        <v>60</v>
      </c>
      <c r="I1257" s="11">
        <v>156</v>
      </c>
      <c r="J1257" s="11">
        <v>2.6</v>
      </c>
      <c r="K1257" s="153"/>
      <c r="L1257" s="153"/>
      <c r="M1257" s="153"/>
      <c r="N1257" s="4" t="s">
        <v>2867</v>
      </c>
    </row>
    <row r="1258" spans="1:14" x14ac:dyDescent="0.3">
      <c r="A1258" s="421" t="s">
        <v>2882</v>
      </c>
      <c r="B1258" s="11" t="s">
        <v>2878</v>
      </c>
      <c r="C1258" s="11" t="s">
        <v>424</v>
      </c>
      <c r="D1258" s="153"/>
      <c r="E1258" s="153"/>
      <c r="F1258" s="153"/>
      <c r="G1258" s="153"/>
      <c r="H1258" s="11">
        <v>330</v>
      </c>
      <c r="I1258" s="11">
        <v>858</v>
      </c>
      <c r="J1258" s="11">
        <v>2.6</v>
      </c>
      <c r="K1258" s="153"/>
      <c r="L1258" s="96" t="s">
        <v>47</v>
      </c>
      <c r="M1258" s="153"/>
      <c r="N1258" s="4" t="s">
        <v>2867</v>
      </c>
    </row>
    <row r="1259" spans="1:14" x14ac:dyDescent="0.3">
      <c r="A1259" s="421"/>
      <c r="B1259" s="11" t="s">
        <v>2879</v>
      </c>
      <c r="C1259" s="11" t="s">
        <v>424</v>
      </c>
      <c r="D1259" s="153"/>
      <c r="E1259" s="153"/>
      <c r="F1259" s="153"/>
      <c r="G1259" s="153"/>
      <c r="H1259" s="11">
        <v>530</v>
      </c>
      <c r="I1259" s="11">
        <v>1378</v>
      </c>
      <c r="J1259" s="11">
        <v>2.6</v>
      </c>
      <c r="K1259" s="153"/>
      <c r="L1259" s="96" t="s">
        <v>47</v>
      </c>
      <c r="M1259" s="153"/>
      <c r="N1259" s="4" t="s">
        <v>2867</v>
      </c>
    </row>
    <row r="1260" spans="1:14" x14ac:dyDescent="0.3">
      <c r="A1260" s="421"/>
      <c r="B1260" s="11" t="s">
        <v>2880</v>
      </c>
      <c r="C1260" s="11" t="s">
        <v>2070</v>
      </c>
      <c r="D1260" s="153"/>
      <c r="E1260" s="153"/>
      <c r="F1260" s="153"/>
      <c r="G1260" s="153"/>
      <c r="H1260" s="11">
        <v>160</v>
      </c>
      <c r="I1260" s="11">
        <v>416</v>
      </c>
      <c r="J1260" s="11">
        <v>2.6</v>
      </c>
      <c r="K1260" s="153"/>
      <c r="L1260" s="153"/>
      <c r="M1260" s="153"/>
      <c r="N1260" s="4" t="s">
        <v>2867</v>
      </c>
    </row>
    <row r="1261" spans="1:14" ht="15" thickBot="1" x14ac:dyDescent="0.35">
      <c r="A1261" s="429"/>
      <c r="B1261" s="13" t="s">
        <v>2881</v>
      </c>
      <c r="C1261" s="13" t="s">
        <v>2068</v>
      </c>
      <c r="D1261" s="154"/>
      <c r="E1261" s="154"/>
      <c r="F1261" s="154"/>
      <c r="G1261" s="154"/>
      <c r="H1261" s="13">
        <v>320</v>
      </c>
      <c r="I1261" s="13">
        <v>832</v>
      </c>
      <c r="J1261" s="13">
        <v>2.6</v>
      </c>
      <c r="K1261" s="154"/>
      <c r="L1261" s="154"/>
      <c r="M1261" s="154"/>
      <c r="N1261" s="8" t="s">
        <v>2867</v>
      </c>
    </row>
    <row r="1262" spans="1:14" ht="18.600000000000001" thickBot="1" x14ac:dyDescent="0.4">
      <c r="A1262" s="56" t="s">
        <v>2885</v>
      </c>
      <c r="B1262" s="53"/>
      <c r="C1262" s="27"/>
      <c r="D1262" s="27"/>
      <c r="E1262" s="27"/>
      <c r="F1262" s="127"/>
      <c r="G1262" s="27"/>
      <c r="H1262" s="27"/>
      <c r="I1262" s="27"/>
      <c r="J1262" s="27"/>
      <c r="K1262" s="27"/>
      <c r="L1262" s="27"/>
      <c r="M1262" s="27"/>
      <c r="N1262" s="16"/>
    </row>
    <row r="1263" spans="1:14" x14ac:dyDescent="0.3">
      <c r="A1263" s="428" t="s">
        <v>2892</v>
      </c>
      <c r="B1263" s="14" t="s">
        <v>2886</v>
      </c>
      <c r="C1263" s="14" t="s">
        <v>82</v>
      </c>
      <c r="D1263" s="61">
        <v>85</v>
      </c>
      <c r="E1263" s="61">
        <v>265</v>
      </c>
      <c r="F1263" s="517"/>
      <c r="G1263" s="517"/>
      <c r="H1263" s="14">
        <v>20</v>
      </c>
      <c r="I1263" s="517"/>
      <c r="J1263" s="517"/>
      <c r="K1263" s="14">
        <v>50</v>
      </c>
      <c r="L1263" s="517"/>
      <c r="M1263" s="14">
        <v>25000</v>
      </c>
      <c r="N1263" s="6" t="s">
        <v>252</v>
      </c>
    </row>
    <row r="1264" spans="1:14" x14ac:dyDescent="0.3">
      <c r="A1264" s="419" t="s">
        <v>2893</v>
      </c>
      <c r="B1264" s="14" t="s">
        <v>2887</v>
      </c>
      <c r="C1264" s="11" t="s">
        <v>82</v>
      </c>
      <c r="D1264" s="57">
        <v>85</v>
      </c>
      <c r="E1264" s="57">
        <v>265</v>
      </c>
      <c r="F1264" s="57">
        <v>50</v>
      </c>
      <c r="G1264" s="57">
        <v>60</v>
      </c>
      <c r="H1264" s="11">
        <v>24</v>
      </c>
      <c r="I1264" s="153"/>
      <c r="J1264" s="153"/>
      <c r="K1264" s="153"/>
      <c r="L1264" s="11" t="s">
        <v>47</v>
      </c>
      <c r="M1264" s="11">
        <v>50000</v>
      </c>
      <c r="N1264" s="4" t="s">
        <v>2890</v>
      </c>
    </row>
    <row r="1265" spans="1:14" x14ac:dyDescent="0.3">
      <c r="A1265" s="421"/>
      <c r="B1265" s="14" t="s">
        <v>2888</v>
      </c>
      <c r="C1265" s="11" t="s">
        <v>82</v>
      </c>
      <c r="D1265" s="57">
        <v>85</v>
      </c>
      <c r="E1265" s="57">
        <v>265</v>
      </c>
      <c r="F1265" s="57">
        <v>50</v>
      </c>
      <c r="G1265" s="57">
        <v>60</v>
      </c>
      <c r="H1265" s="11">
        <v>60</v>
      </c>
      <c r="I1265" s="153"/>
      <c r="J1265" s="153"/>
      <c r="K1265" s="153"/>
      <c r="L1265" s="11" t="s">
        <v>47</v>
      </c>
      <c r="M1265" s="11">
        <v>50000</v>
      </c>
      <c r="N1265" s="4" t="s">
        <v>2889</v>
      </c>
    </row>
    <row r="1266" spans="1:14" x14ac:dyDescent="0.3">
      <c r="A1266" s="421" t="s">
        <v>1486</v>
      </c>
      <c r="B1266" s="14" t="s">
        <v>2891</v>
      </c>
      <c r="C1266" s="11" t="s">
        <v>82</v>
      </c>
      <c r="D1266" s="11">
        <v>48</v>
      </c>
      <c r="E1266" s="13">
        <v>56</v>
      </c>
      <c r="F1266" s="129">
        <v>50</v>
      </c>
      <c r="G1266" s="11">
        <v>60</v>
      </c>
      <c r="H1266" s="11">
        <v>24</v>
      </c>
      <c r="I1266" s="153"/>
      <c r="J1266" s="153"/>
      <c r="K1266" s="153"/>
      <c r="L1266" s="11" t="s">
        <v>47</v>
      </c>
      <c r="M1266" s="11">
        <v>50000</v>
      </c>
      <c r="N1266" s="4" t="s">
        <v>2889</v>
      </c>
    </row>
    <row r="1267" spans="1:14" ht="15" thickBot="1" x14ac:dyDescent="0.35">
      <c r="A1267" s="429"/>
      <c r="B1267" s="13"/>
      <c r="C1267" s="13"/>
      <c r="D1267" s="13"/>
      <c r="E1267" s="13"/>
      <c r="F1267" s="131"/>
      <c r="G1267" s="13"/>
      <c r="H1267" s="13"/>
      <c r="I1267" s="13"/>
      <c r="J1267" s="13"/>
      <c r="K1267" s="13"/>
      <c r="L1267" s="13"/>
      <c r="M1267" s="13"/>
      <c r="N1267" s="8"/>
    </row>
    <row r="1268" spans="1:14" ht="18.600000000000001" thickBot="1" x14ac:dyDescent="0.4">
      <c r="A1268" s="56" t="s">
        <v>2895</v>
      </c>
      <c r="B1268" s="53"/>
      <c r="C1268" s="27"/>
      <c r="D1268" s="27"/>
      <c r="E1268" s="27"/>
      <c r="F1268" s="127"/>
      <c r="G1268" s="27"/>
      <c r="H1268" s="27"/>
      <c r="I1268" s="27"/>
      <c r="J1268" s="27"/>
      <c r="K1268" s="27"/>
      <c r="L1268" s="27"/>
      <c r="M1268" s="27"/>
      <c r="N1268" s="16"/>
    </row>
    <row r="1269" spans="1:14" x14ac:dyDescent="0.3">
      <c r="A1269" s="428" t="s">
        <v>2906</v>
      </c>
      <c r="B1269" s="14" t="s">
        <v>2896</v>
      </c>
      <c r="C1269" s="14" t="s">
        <v>2079</v>
      </c>
      <c r="D1269" s="14">
        <v>100</v>
      </c>
      <c r="E1269" s="61">
        <v>250</v>
      </c>
      <c r="F1269" s="130">
        <v>50</v>
      </c>
      <c r="G1269" s="14">
        <v>60</v>
      </c>
      <c r="H1269" s="14">
        <v>205</v>
      </c>
      <c r="I1269" s="14">
        <v>320</v>
      </c>
      <c r="J1269" s="517"/>
      <c r="K1269" s="14">
        <v>653</v>
      </c>
      <c r="L1269" s="517"/>
      <c r="M1269" s="14">
        <v>50000</v>
      </c>
      <c r="N1269" s="6" t="s">
        <v>2901</v>
      </c>
    </row>
    <row r="1270" spans="1:14" x14ac:dyDescent="0.3">
      <c r="A1270" s="35" t="s">
        <v>2907</v>
      </c>
      <c r="B1270" s="14" t="s">
        <v>2897</v>
      </c>
      <c r="C1270" s="11" t="s">
        <v>2079</v>
      </c>
      <c r="D1270" s="14">
        <v>100</v>
      </c>
      <c r="E1270" s="57">
        <v>250</v>
      </c>
      <c r="F1270" s="130">
        <v>50</v>
      </c>
      <c r="G1270" s="14">
        <v>60</v>
      </c>
      <c r="H1270" s="11">
        <v>410</v>
      </c>
      <c r="I1270" s="11">
        <v>641</v>
      </c>
      <c r="J1270" s="153"/>
      <c r="K1270" s="11">
        <v>612</v>
      </c>
      <c r="L1270" s="153"/>
      <c r="M1270" s="14">
        <v>50000</v>
      </c>
      <c r="N1270" s="6" t="s">
        <v>2902</v>
      </c>
    </row>
    <row r="1271" spans="1:14" x14ac:dyDescent="0.3">
      <c r="A1271" s="421"/>
      <c r="B1271" s="14" t="s">
        <v>2898</v>
      </c>
      <c r="C1271" s="11" t="s">
        <v>2079</v>
      </c>
      <c r="D1271" s="14">
        <v>100</v>
      </c>
      <c r="E1271" s="57">
        <v>250</v>
      </c>
      <c r="F1271" s="130">
        <v>50</v>
      </c>
      <c r="G1271" s="14">
        <v>60</v>
      </c>
      <c r="H1271" s="11">
        <v>615</v>
      </c>
      <c r="I1271" s="11">
        <v>961</v>
      </c>
      <c r="J1271" s="153"/>
      <c r="K1271" s="11">
        <v>627</v>
      </c>
      <c r="L1271" s="153"/>
      <c r="M1271" s="14">
        <v>50000</v>
      </c>
      <c r="N1271" s="6" t="s">
        <v>2903</v>
      </c>
    </row>
    <row r="1272" spans="1:14" x14ac:dyDescent="0.3">
      <c r="A1272" s="421"/>
      <c r="B1272" s="14" t="s">
        <v>2899</v>
      </c>
      <c r="C1272" s="11" t="s">
        <v>2079</v>
      </c>
      <c r="D1272" s="14">
        <v>100</v>
      </c>
      <c r="E1272" s="57">
        <v>250</v>
      </c>
      <c r="F1272" s="130">
        <v>50</v>
      </c>
      <c r="G1272" s="14">
        <v>60</v>
      </c>
      <c r="H1272" s="11">
        <v>820</v>
      </c>
      <c r="I1272" s="11">
        <v>1282</v>
      </c>
      <c r="J1272" s="153"/>
      <c r="K1272" s="11">
        <v>606</v>
      </c>
      <c r="L1272" s="153"/>
      <c r="M1272" s="14">
        <v>50000</v>
      </c>
      <c r="N1272" s="6" t="s">
        <v>2904</v>
      </c>
    </row>
    <row r="1273" spans="1:14" ht="15" thickBot="1" x14ac:dyDescent="0.35">
      <c r="A1273" s="429"/>
      <c r="B1273" s="26" t="s">
        <v>2900</v>
      </c>
      <c r="C1273" s="13" t="s">
        <v>2079</v>
      </c>
      <c r="D1273" s="26">
        <v>100</v>
      </c>
      <c r="E1273" s="64">
        <v>250</v>
      </c>
      <c r="F1273" s="135">
        <v>50</v>
      </c>
      <c r="G1273" s="26">
        <v>60</v>
      </c>
      <c r="H1273" s="13">
        <v>1025</v>
      </c>
      <c r="I1273" s="13">
        <v>1602</v>
      </c>
      <c r="J1273" s="154"/>
      <c r="K1273" s="13">
        <v>614</v>
      </c>
      <c r="L1273" s="154"/>
      <c r="M1273" s="26">
        <v>50000</v>
      </c>
      <c r="N1273" s="114" t="s">
        <v>2905</v>
      </c>
    </row>
    <row r="1274" spans="1:14" ht="18.600000000000001" thickBot="1" x14ac:dyDescent="0.4">
      <c r="A1274" s="56" t="s">
        <v>2908</v>
      </c>
      <c r="B1274" s="53"/>
      <c r="C1274" s="27"/>
      <c r="D1274" s="27"/>
      <c r="E1274" s="27"/>
      <c r="F1274" s="127"/>
      <c r="G1274" s="27"/>
      <c r="H1274" s="27"/>
      <c r="I1274" s="27"/>
      <c r="J1274" s="27"/>
      <c r="K1274" s="27"/>
      <c r="L1274" s="27"/>
      <c r="M1274" s="27"/>
      <c r="N1274" s="16"/>
    </row>
    <row r="1275" spans="1:14" x14ac:dyDescent="0.3">
      <c r="A1275" s="428" t="s">
        <v>2921</v>
      </c>
      <c r="B1275" s="14" t="s">
        <v>2913</v>
      </c>
      <c r="C1275" s="14" t="s">
        <v>98</v>
      </c>
      <c r="D1275" s="14">
        <v>90</v>
      </c>
      <c r="E1275" s="61">
        <v>305</v>
      </c>
      <c r="F1275" s="130">
        <v>47</v>
      </c>
      <c r="G1275" s="14">
        <v>63</v>
      </c>
      <c r="H1275" s="14">
        <v>115</v>
      </c>
      <c r="I1275" s="14">
        <v>2.48</v>
      </c>
      <c r="J1275" s="14">
        <v>289</v>
      </c>
      <c r="K1275" s="14">
        <v>225</v>
      </c>
      <c r="L1275" s="68" t="s">
        <v>28</v>
      </c>
      <c r="M1275" s="14">
        <v>50000</v>
      </c>
      <c r="N1275" s="6" t="s">
        <v>2910</v>
      </c>
    </row>
    <row r="1276" spans="1:14" x14ac:dyDescent="0.3">
      <c r="A1276" s="35" t="s">
        <v>2922</v>
      </c>
      <c r="B1276" s="11" t="s">
        <v>2909</v>
      </c>
      <c r="C1276" s="11" t="s">
        <v>98</v>
      </c>
      <c r="D1276" s="14">
        <v>90</v>
      </c>
      <c r="E1276" s="57">
        <v>305</v>
      </c>
      <c r="F1276" s="130">
        <v>47</v>
      </c>
      <c r="G1276" s="14">
        <v>63</v>
      </c>
      <c r="H1276" s="11">
        <v>112</v>
      </c>
      <c r="I1276" s="11">
        <v>240</v>
      </c>
      <c r="J1276" s="11">
        <v>2.1</v>
      </c>
      <c r="K1276" s="11">
        <v>216</v>
      </c>
      <c r="L1276" s="66" t="s">
        <v>28</v>
      </c>
      <c r="M1276" s="14">
        <v>50000</v>
      </c>
      <c r="N1276" s="6" t="s">
        <v>2911</v>
      </c>
    </row>
    <row r="1277" spans="1:14" x14ac:dyDescent="0.3">
      <c r="A1277" s="421"/>
      <c r="B1277" s="11" t="s">
        <v>2912</v>
      </c>
      <c r="C1277" s="11" t="s">
        <v>98</v>
      </c>
      <c r="D1277" s="14">
        <v>90</v>
      </c>
      <c r="E1277" s="57">
        <v>305</v>
      </c>
      <c r="F1277" s="130">
        <v>47</v>
      </c>
      <c r="G1277" s="14">
        <v>63</v>
      </c>
      <c r="H1277" s="11">
        <v>235</v>
      </c>
      <c r="I1277" s="11">
        <v>580</v>
      </c>
      <c r="J1277" s="11">
        <v>2.48</v>
      </c>
      <c r="K1277" s="11">
        <v>466</v>
      </c>
      <c r="L1277" s="66" t="s">
        <v>28</v>
      </c>
      <c r="M1277" s="14">
        <v>50000</v>
      </c>
      <c r="N1277" s="6" t="s">
        <v>2914</v>
      </c>
    </row>
    <row r="1278" spans="1:14" x14ac:dyDescent="0.3">
      <c r="A1278" s="421"/>
      <c r="B1278" s="11" t="s">
        <v>2915</v>
      </c>
      <c r="C1278" s="11" t="s">
        <v>98</v>
      </c>
      <c r="D1278" s="14">
        <v>90</v>
      </c>
      <c r="E1278" s="57">
        <v>305</v>
      </c>
      <c r="F1278" s="130">
        <v>47</v>
      </c>
      <c r="G1278" s="14">
        <v>63</v>
      </c>
      <c r="H1278" s="11">
        <v>350</v>
      </c>
      <c r="I1278" s="11">
        <v>868</v>
      </c>
      <c r="J1278" s="11">
        <v>2.48</v>
      </c>
      <c r="K1278" s="11">
        <v>696</v>
      </c>
      <c r="L1278" s="66" t="s">
        <v>28</v>
      </c>
      <c r="M1278" s="14">
        <v>50000</v>
      </c>
      <c r="N1278" s="6" t="s">
        <v>2916</v>
      </c>
    </row>
    <row r="1279" spans="1:14" x14ac:dyDescent="0.3">
      <c r="A1279" s="429"/>
      <c r="B1279" s="13" t="s">
        <v>2917</v>
      </c>
      <c r="C1279" s="11" t="s">
        <v>98</v>
      </c>
      <c r="D1279" s="14">
        <v>90</v>
      </c>
      <c r="E1279" s="57">
        <v>305</v>
      </c>
      <c r="F1279" s="130">
        <v>47</v>
      </c>
      <c r="G1279" s="14">
        <v>63</v>
      </c>
      <c r="H1279" s="13">
        <v>470</v>
      </c>
      <c r="I1279" s="13">
        <v>1150</v>
      </c>
      <c r="J1279" s="11">
        <v>2.48</v>
      </c>
      <c r="K1279" s="13">
        <v>930</v>
      </c>
      <c r="L1279" s="66" t="s">
        <v>28</v>
      </c>
      <c r="M1279" s="14">
        <v>50000</v>
      </c>
      <c r="N1279" s="6" t="s">
        <v>2918</v>
      </c>
    </row>
    <row r="1280" spans="1:14" ht="15" thickBot="1" x14ac:dyDescent="0.35">
      <c r="A1280" s="429"/>
      <c r="B1280" s="13" t="s">
        <v>2919</v>
      </c>
      <c r="C1280" s="13" t="s">
        <v>98</v>
      </c>
      <c r="D1280" s="26">
        <v>90</v>
      </c>
      <c r="E1280" s="64">
        <v>305</v>
      </c>
      <c r="F1280" s="135">
        <v>47</v>
      </c>
      <c r="G1280" s="26">
        <v>63</v>
      </c>
      <c r="H1280" s="13">
        <v>705</v>
      </c>
      <c r="I1280" s="13">
        <v>1740</v>
      </c>
      <c r="J1280" s="13">
        <v>2.48</v>
      </c>
      <c r="K1280" s="13">
        <v>1390</v>
      </c>
      <c r="L1280" s="76" t="s">
        <v>28</v>
      </c>
      <c r="M1280" s="26">
        <v>50000</v>
      </c>
      <c r="N1280" s="114" t="s">
        <v>2920</v>
      </c>
    </row>
    <row r="1281" spans="1:14" ht="18.600000000000001" thickBot="1" x14ac:dyDescent="0.4">
      <c r="A1281" s="56" t="s">
        <v>2923</v>
      </c>
      <c r="B1281" s="53"/>
      <c r="C1281" s="27"/>
      <c r="D1281" s="27"/>
      <c r="E1281" s="27"/>
      <c r="F1281" s="127"/>
      <c r="G1281" s="27"/>
      <c r="H1281" s="27"/>
      <c r="I1281" s="27"/>
      <c r="J1281" s="27"/>
      <c r="K1281" s="27"/>
      <c r="L1281" s="27"/>
      <c r="M1281" s="27"/>
      <c r="N1281" s="16"/>
    </row>
    <row r="1282" spans="1:14" x14ac:dyDescent="0.3">
      <c r="A1282" s="428" t="s">
        <v>2939</v>
      </c>
      <c r="B1282" s="14" t="s">
        <v>2924</v>
      </c>
      <c r="C1282" s="14" t="s">
        <v>82</v>
      </c>
      <c r="D1282" s="14">
        <v>24</v>
      </c>
      <c r="E1282" s="517"/>
      <c r="F1282" s="517"/>
      <c r="G1282" s="517"/>
      <c r="H1282" s="14">
        <v>40</v>
      </c>
      <c r="I1282" s="14">
        <v>82</v>
      </c>
      <c r="J1282" s="14">
        <v>2.0499999999999998</v>
      </c>
      <c r="K1282" s="517"/>
      <c r="L1282" s="14" t="s">
        <v>47</v>
      </c>
      <c r="M1282" s="517"/>
      <c r="N1282" s="6" t="s">
        <v>2928</v>
      </c>
    </row>
    <row r="1283" spans="1:14" x14ac:dyDescent="0.3">
      <c r="A1283" s="35" t="s">
        <v>2940</v>
      </c>
      <c r="B1283" s="11" t="s">
        <v>2925</v>
      </c>
      <c r="C1283" s="11" t="s">
        <v>424</v>
      </c>
      <c r="D1283" s="11">
        <v>100</v>
      </c>
      <c r="E1283" s="13">
        <v>240</v>
      </c>
      <c r="F1283" s="57">
        <v>50</v>
      </c>
      <c r="G1283" s="57">
        <v>60</v>
      </c>
      <c r="H1283" s="11">
        <v>100</v>
      </c>
      <c r="I1283" s="11">
        <v>230</v>
      </c>
      <c r="J1283" s="11">
        <v>2.2000000000000002</v>
      </c>
      <c r="K1283" s="153"/>
      <c r="L1283" s="14" t="s">
        <v>47</v>
      </c>
      <c r="M1283" s="153"/>
      <c r="N1283" s="4" t="s">
        <v>2926</v>
      </c>
    </row>
    <row r="1284" spans="1:14" x14ac:dyDescent="0.3">
      <c r="A1284" s="421"/>
      <c r="B1284" s="11" t="s">
        <v>2927</v>
      </c>
      <c r="C1284" s="11" t="s">
        <v>424</v>
      </c>
      <c r="D1284" s="11">
        <v>100</v>
      </c>
      <c r="E1284" s="13">
        <v>240</v>
      </c>
      <c r="F1284" s="57">
        <v>50</v>
      </c>
      <c r="G1284" s="57">
        <v>60</v>
      </c>
      <c r="H1284" s="11">
        <v>125</v>
      </c>
      <c r="I1284" s="11">
        <v>250</v>
      </c>
      <c r="J1284" s="11">
        <v>2</v>
      </c>
      <c r="K1284" s="153"/>
      <c r="L1284" s="14" t="s">
        <v>47</v>
      </c>
      <c r="M1284" s="153"/>
      <c r="N1284" s="4" t="s">
        <v>2926</v>
      </c>
    </row>
    <row r="1285" spans="1:14" x14ac:dyDescent="0.3">
      <c r="A1285" s="421"/>
      <c r="B1285" s="11" t="s">
        <v>2929</v>
      </c>
      <c r="C1285" s="11" t="s">
        <v>424</v>
      </c>
      <c r="D1285" s="11">
        <v>100</v>
      </c>
      <c r="E1285" s="13">
        <v>240</v>
      </c>
      <c r="F1285" s="57">
        <v>50</v>
      </c>
      <c r="G1285" s="57">
        <v>60</v>
      </c>
      <c r="H1285" s="11">
        <v>115</v>
      </c>
      <c r="I1285" s="11">
        <v>190</v>
      </c>
      <c r="J1285" s="11">
        <v>1.65</v>
      </c>
      <c r="K1285" s="153"/>
      <c r="L1285" s="14" t="s">
        <v>47</v>
      </c>
      <c r="M1285" s="153"/>
      <c r="N1285" s="4" t="s">
        <v>2930</v>
      </c>
    </row>
    <row r="1286" spans="1:14" x14ac:dyDescent="0.3">
      <c r="A1286" s="421"/>
      <c r="B1286" s="11" t="s">
        <v>2931</v>
      </c>
      <c r="C1286" s="11" t="s">
        <v>424</v>
      </c>
      <c r="D1286" s="11">
        <v>100</v>
      </c>
      <c r="E1286" s="13">
        <v>240</v>
      </c>
      <c r="F1286" s="57">
        <v>50</v>
      </c>
      <c r="G1286" s="57">
        <v>60</v>
      </c>
      <c r="H1286" s="11">
        <v>70</v>
      </c>
      <c r="I1286" s="153"/>
      <c r="J1286" s="153"/>
      <c r="K1286" s="153"/>
      <c r="L1286" s="14" t="s">
        <v>47</v>
      </c>
      <c r="M1286" s="153"/>
      <c r="N1286" s="4" t="s">
        <v>2932</v>
      </c>
    </row>
    <row r="1287" spans="1:14" x14ac:dyDescent="0.3">
      <c r="A1287" s="421"/>
      <c r="B1287" s="11" t="s">
        <v>2933</v>
      </c>
      <c r="C1287" s="11" t="s">
        <v>98</v>
      </c>
      <c r="D1287" s="11">
        <v>100</v>
      </c>
      <c r="E1287" s="13">
        <v>240</v>
      </c>
      <c r="F1287" s="57">
        <v>50</v>
      </c>
      <c r="G1287" s="57">
        <v>60</v>
      </c>
      <c r="H1287" s="11">
        <v>200</v>
      </c>
      <c r="I1287" s="11">
        <v>396</v>
      </c>
      <c r="J1287" s="11">
        <v>1.98</v>
      </c>
      <c r="K1287" s="153"/>
      <c r="L1287" s="14" t="s">
        <v>47</v>
      </c>
      <c r="M1287" s="153"/>
      <c r="N1287" s="4" t="s">
        <v>2926</v>
      </c>
    </row>
    <row r="1288" spans="1:14" x14ac:dyDescent="0.3">
      <c r="A1288" s="421"/>
      <c r="B1288" s="11" t="s">
        <v>2934</v>
      </c>
      <c r="C1288" s="11" t="s">
        <v>15</v>
      </c>
      <c r="D1288" s="11">
        <v>220</v>
      </c>
      <c r="E1288" s="13">
        <v>240</v>
      </c>
      <c r="F1288" s="57">
        <v>50</v>
      </c>
      <c r="G1288" s="57">
        <v>60</v>
      </c>
      <c r="H1288" s="11">
        <v>6</v>
      </c>
      <c r="I1288" s="153"/>
      <c r="J1288" s="153"/>
      <c r="K1288" s="57">
        <v>425</v>
      </c>
      <c r="L1288" s="153"/>
      <c r="M1288" s="11">
        <v>30000</v>
      </c>
      <c r="N1288" s="4" t="s">
        <v>2935</v>
      </c>
    </row>
    <row r="1289" spans="1:14" x14ac:dyDescent="0.3">
      <c r="A1289" s="421"/>
      <c r="B1289" s="11" t="s">
        <v>2936</v>
      </c>
      <c r="C1289" s="11" t="s">
        <v>98</v>
      </c>
      <c r="D1289" s="11">
        <v>180</v>
      </c>
      <c r="E1289" s="13">
        <v>295</v>
      </c>
      <c r="F1289" s="57">
        <v>50</v>
      </c>
      <c r="G1289" s="57">
        <v>60</v>
      </c>
      <c r="H1289" s="11">
        <v>18</v>
      </c>
      <c r="I1289" s="153"/>
      <c r="J1289" s="153"/>
      <c r="K1289" s="11">
        <v>1000</v>
      </c>
      <c r="L1289" s="153"/>
      <c r="M1289" s="11">
        <v>40000</v>
      </c>
      <c r="N1289" s="4" t="s">
        <v>2937</v>
      </c>
    </row>
    <row r="1290" spans="1:14" ht="15" thickBot="1" x14ac:dyDescent="0.35">
      <c r="A1290" s="429"/>
      <c r="B1290" s="13" t="s">
        <v>2938</v>
      </c>
      <c r="C1290" s="13" t="s">
        <v>98</v>
      </c>
      <c r="D1290" s="13">
        <v>180</v>
      </c>
      <c r="E1290" s="13">
        <v>295</v>
      </c>
      <c r="F1290" s="64">
        <v>50</v>
      </c>
      <c r="G1290" s="64">
        <v>60</v>
      </c>
      <c r="H1290" s="13">
        <v>18</v>
      </c>
      <c r="I1290" s="154"/>
      <c r="J1290" s="154"/>
      <c r="K1290" s="13">
        <v>1000</v>
      </c>
      <c r="L1290" s="154"/>
      <c r="M1290" s="13">
        <v>40000</v>
      </c>
      <c r="N1290" s="8" t="s">
        <v>2937</v>
      </c>
    </row>
    <row r="1291" spans="1:14" ht="18.600000000000001" thickBot="1" x14ac:dyDescent="0.4">
      <c r="A1291" s="56" t="s">
        <v>3552</v>
      </c>
      <c r="B1291" s="53"/>
      <c r="C1291" s="27"/>
      <c r="D1291" s="27"/>
      <c r="E1291" s="27"/>
      <c r="F1291" s="127"/>
      <c r="G1291" s="27"/>
      <c r="H1291" s="27"/>
      <c r="I1291" s="27"/>
      <c r="J1291" s="27"/>
      <c r="K1291" s="27"/>
      <c r="L1291" s="27"/>
      <c r="M1291" s="27"/>
      <c r="N1291" s="16"/>
    </row>
    <row r="1292" spans="1:14" x14ac:dyDescent="0.3">
      <c r="A1292" s="428" t="s">
        <v>2943</v>
      </c>
      <c r="B1292" s="14" t="s">
        <v>2941</v>
      </c>
      <c r="C1292" s="14" t="s">
        <v>424</v>
      </c>
      <c r="D1292" s="14">
        <v>220</v>
      </c>
      <c r="E1292" s="26">
        <v>240</v>
      </c>
      <c r="F1292" s="517"/>
      <c r="G1292" s="517"/>
      <c r="H1292" s="14">
        <v>120</v>
      </c>
      <c r="I1292" s="517"/>
      <c r="J1292" s="517"/>
      <c r="K1292" s="14">
        <v>400</v>
      </c>
      <c r="L1292" s="517"/>
      <c r="M1292" s="517"/>
      <c r="N1292" s="6" t="s">
        <v>2942</v>
      </c>
    </row>
    <row r="1293" spans="1:14" x14ac:dyDescent="0.3">
      <c r="A1293" s="35" t="s">
        <v>2944</v>
      </c>
      <c r="B1293" s="11"/>
      <c r="C1293" s="11"/>
      <c r="D1293" s="11"/>
      <c r="E1293" s="13"/>
      <c r="F1293" s="129"/>
      <c r="G1293" s="11"/>
      <c r="H1293" s="11"/>
      <c r="I1293" s="11"/>
      <c r="J1293" s="11"/>
      <c r="K1293" s="11"/>
      <c r="L1293" s="11"/>
      <c r="M1293" s="11"/>
      <c r="N1293" s="4"/>
    </row>
    <row r="1294" spans="1:14" ht="15" thickBot="1" x14ac:dyDescent="0.35">
      <c r="A1294" s="429"/>
      <c r="B1294" s="13"/>
      <c r="C1294" s="13"/>
      <c r="D1294" s="13"/>
      <c r="E1294" s="13"/>
      <c r="F1294" s="131"/>
      <c r="G1294" s="13"/>
      <c r="H1294" s="13"/>
      <c r="I1294" s="13"/>
      <c r="J1294" s="13"/>
      <c r="K1294" s="13"/>
      <c r="L1294" s="13"/>
      <c r="M1294" s="13"/>
      <c r="N1294" s="8"/>
    </row>
    <row r="1295" spans="1:14" ht="18.600000000000001" thickBot="1" x14ac:dyDescent="0.4">
      <c r="A1295" s="56" t="s">
        <v>2945</v>
      </c>
      <c r="B1295" s="53"/>
      <c r="C1295" s="27"/>
      <c r="D1295" s="27"/>
      <c r="E1295" s="27"/>
      <c r="F1295" s="127"/>
      <c r="G1295" s="27"/>
      <c r="H1295" s="27"/>
      <c r="I1295" s="27"/>
      <c r="J1295" s="27"/>
      <c r="K1295" s="27"/>
      <c r="L1295" s="27"/>
      <c r="M1295" s="27"/>
      <c r="N1295" s="16"/>
    </row>
    <row r="1296" spans="1:14" x14ac:dyDescent="0.3">
      <c r="A1296" s="39" t="s">
        <v>2948</v>
      </c>
      <c r="B1296" s="14" t="s">
        <v>2946</v>
      </c>
      <c r="C1296" s="14" t="s">
        <v>2069</v>
      </c>
      <c r="D1296" s="517"/>
      <c r="E1296" s="517"/>
      <c r="F1296" s="517"/>
      <c r="G1296" s="517"/>
      <c r="H1296" s="14">
        <v>1080</v>
      </c>
      <c r="I1296" s="14">
        <v>1400</v>
      </c>
      <c r="J1296" s="14">
        <v>1.8</v>
      </c>
      <c r="K1296" s="14">
        <v>1100</v>
      </c>
      <c r="L1296" s="517"/>
      <c r="M1296" s="14">
        <v>36000</v>
      </c>
      <c r="N1296" s="6" t="s">
        <v>2947</v>
      </c>
    </row>
    <row r="1297" spans="1:14" x14ac:dyDescent="0.3">
      <c r="A1297" s="35" t="s">
        <v>2949</v>
      </c>
      <c r="B1297" s="11"/>
      <c r="C1297" s="11"/>
      <c r="D1297" s="11"/>
      <c r="E1297" s="13"/>
      <c r="F1297" s="129"/>
      <c r="G1297" s="11"/>
      <c r="H1297" s="11"/>
      <c r="I1297" s="11"/>
      <c r="J1297" s="11"/>
      <c r="K1297" s="11"/>
      <c r="L1297" s="11"/>
      <c r="M1297" s="11"/>
      <c r="N1297" s="4"/>
    </row>
    <row r="1298" spans="1:14" ht="15" thickBot="1" x14ac:dyDescent="0.35">
      <c r="A1298" s="429"/>
      <c r="B1298" s="13"/>
      <c r="C1298" s="13"/>
      <c r="D1298" s="13"/>
      <c r="E1298" s="13"/>
      <c r="F1298" s="131"/>
      <c r="G1298" s="13"/>
      <c r="H1298" s="13"/>
      <c r="I1298" s="13"/>
      <c r="J1298" s="13"/>
      <c r="K1298" s="13"/>
      <c r="L1298" s="13"/>
      <c r="M1298" s="13"/>
      <c r="N1298" s="8"/>
    </row>
    <row r="1299" spans="1:14" ht="18.600000000000001" thickBot="1" x14ac:dyDescent="0.4">
      <c r="A1299" s="56" t="s">
        <v>2950</v>
      </c>
      <c r="B1299" s="53"/>
      <c r="C1299" s="27"/>
      <c r="D1299" s="27"/>
      <c r="E1299" s="27"/>
      <c r="F1299" s="127"/>
      <c r="G1299" s="27"/>
      <c r="H1299" s="27"/>
      <c r="I1299" s="27"/>
      <c r="J1299" s="27"/>
      <c r="K1299" s="27"/>
      <c r="L1299" s="27"/>
      <c r="M1299" s="27"/>
      <c r="N1299" s="16"/>
    </row>
    <row r="1300" spans="1:14" x14ac:dyDescent="0.3">
      <c r="A1300" s="39" t="s">
        <v>2955</v>
      </c>
      <c r="B1300" s="14" t="s">
        <v>2951</v>
      </c>
      <c r="C1300" s="14" t="s">
        <v>2064</v>
      </c>
      <c r="D1300" s="14">
        <v>200</v>
      </c>
      <c r="E1300" s="26">
        <v>240</v>
      </c>
      <c r="F1300" s="130">
        <v>50</v>
      </c>
      <c r="G1300" s="14">
        <v>60</v>
      </c>
      <c r="H1300" s="14">
        <v>125</v>
      </c>
      <c r="I1300" s="517"/>
      <c r="J1300" s="517"/>
      <c r="K1300" s="14">
        <v>397.6</v>
      </c>
      <c r="L1300" s="517"/>
      <c r="M1300" s="517"/>
      <c r="N1300" s="6" t="s">
        <v>2952</v>
      </c>
    </row>
    <row r="1301" spans="1:14" x14ac:dyDescent="0.3">
      <c r="A1301" s="424" t="s">
        <v>2956</v>
      </c>
      <c r="B1301" s="11" t="s">
        <v>2953</v>
      </c>
      <c r="C1301" s="11" t="s">
        <v>98</v>
      </c>
      <c r="D1301" s="11">
        <v>90</v>
      </c>
      <c r="E1301" s="13">
        <v>305</v>
      </c>
      <c r="F1301" s="130">
        <v>50</v>
      </c>
      <c r="G1301" s="14">
        <v>60</v>
      </c>
      <c r="H1301" s="11">
        <v>90</v>
      </c>
      <c r="I1301" s="154"/>
      <c r="J1301" s="154"/>
      <c r="K1301" s="11">
        <v>178.5</v>
      </c>
      <c r="L1301" s="11" t="s">
        <v>47</v>
      </c>
      <c r="M1301" s="153"/>
      <c r="N1301" s="4" t="s">
        <v>2954</v>
      </c>
    </row>
    <row r="1302" spans="1:14" x14ac:dyDescent="0.3">
      <c r="A1302" s="429"/>
      <c r="B1302" s="13"/>
      <c r="C1302" s="11"/>
      <c r="D1302" s="13"/>
      <c r="E1302" s="13"/>
      <c r="F1302" s="131"/>
      <c r="G1302" s="13"/>
      <c r="H1302" s="13"/>
      <c r="I1302" s="13"/>
      <c r="J1302" s="13"/>
      <c r="K1302" s="13"/>
      <c r="L1302" s="13"/>
      <c r="M1302" s="13"/>
      <c r="N1302" s="8"/>
    </row>
    <row r="1303" spans="1:14" ht="15" thickBot="1" x14ac:dyDescent="0.35">
      <c r="A1303" s="429"/>
      <c r="B1303" s="13"/>
      <c r="C1303" s="13"/>
      <c r="D1303" s="13"/>
      <c r="E1303" s="13"/>
      <c r="F1303" s="131"/>
      <c r="G1303" s="13"/>
      <c r="H1303" s="13"/>
      <c r="I1303" s="13"/>
      <c r="J1303" s="13"/>
      <c r="K1303" s="13"/>
      <c r="L1303" s="13"/>
      <c r="M1303" s="13"/>
      <c r="N1303" s="8"/>
    </row>
    <row r="1304" spans="1:14" ht="18.600000000000001" thickBot="1" x14ac:dyDescent="0.4">
      <c r="A1304" s="56" t="s">
        <v>2957</v>
      </c>
      <c r="B1304" s="53"/>
      <c r="C1304" s="27"/>
      <c r="D1304" s="27"/>
      <c r="E1304" s="27"/>
      <c r="F1304" s="127"/>
      <c r="G1304" s="27"/>
      <c r="H1304" s="27"/>
      <c r="I1304" s="27"/>
      <c r="J1304" s="27"/>
      <c r="K1304" s="27"/>
      <c r="L1304" s="27"/>
      <c r="M1304" s="27"/>
      <c r="N1304" s="16"/>
    </row>
    <row r="1305" spans="1:14" x14ac:dyDescent="0.3">
      <c r="A1305" s="426" t="s">
        <v>2984</v>
      </c>
      <c r="B1305" s="14" t="s">
        <v>2959</v>
      </c>
      <c r="C1305" s="14" t="s">
        <v>428</v>
      </c>
      <c r="D1305" s="14">
        <v>100</v>
      </c>
      <c r="E1305" s="61">
        <v>270</v>
      </c>
      <c r="F1305" s="517"/>
      <c r="G1305" s="517"/>
      <c r="H1305" s="14">
        <v>500</v>
      </c>
      <c r="I1305" s="14">
        <v>1000</v>
      </c>
      <c r="J1305" s="14">
        <v>2.4</v>
      </c>
      <c r="K1305" s="517"/>
      <c r="L1305" s="517"/>
      <c r="M1305" s="517"/>
      <c r="N1305" s="6" t="s">
        <v>215</v>
      </c>
    </row>
    <row r="1306" spans="1:14" x14ac:dyDescent="0.3">
      <c r="A1306" s="420" t="s">
        <v>2985</v>
      </c>
      <c r="B1306" s="11" t="s">
        <v>2960</v>
      </c>
      <c r="C1306" s="11" t="s">
        <v>428</v>
      </c>
      <c r="D1306" s="14">
        <v>100</v>
      </c>
      <c r="E1306" s="57">
        <v>270</v>
      </c>
      <c r="F1306" s="153"/>
      <c r="G1306" s="153"/>
      <c r="H1306" s="11">
        <v>400</v>
      </c>
      <c r="I1306" s="11">
        <v>1000</v>
      </c>
      <c r="J1306" s="14">
        <v>2.4</v>
      </c>
      <c r="K1306" s="153"/>
      <c r="L1306" s="153"/>
      <c r="M1306" s="153"/>
      <c r="N1306" s="4" t="s">
        <v>2961</v>
      </c>
    </row>
    <row r="1307" spans="1:14" x14ac:dyDescent="0.3">
      <c r="A1307" s="421"/>
      <c r="B1307" s="11" t="s">
        <v>2962</v>
      </c>
      <c r="C1307" s="11" t="s">
        <v>428</v>
      </c>
      <c r="D1307" s="14">
        <v>100</v>
      </c>
      <c r="E1307" s="57">
        <v>270</v>
      </c>
      <c r="F1307" s="153"/>
      <c r="G1307" s="153"/>
      <c r="H1307" s="11">
        <v>300</v>
      </c>
      <c r="I1307" s="11">
        <v>800</v>
      </c>
      <c r="J1307" s="14">
        <v>2.4</v>
      </c>
      <c r="K1307" s="153"/>
      <c r="L1307" s="153"/>
      <c r="M1307" s="153"/>
      <c r="N1307" s="4" t="s">
        <v>2961</v>
      </c>
    </row>
    <row r="1308" spans="1:14" x14ac:dyDescent="0.3">
      <c r="A1308" s="421"/>
      <c r="B1308" s="11" t="s">
        <v>2963</v>
      </c>
      <c r="C1308" s="11" t="s">
        <v>424</v>
      </c>
      <c r="D1308" s="14">
        <v>100</v>
      </c>
      <c r="E1308" s="57">
        <v>270</v>
      </c>
      <c r="F1308" s="153"/>
      <c r="G1308" s="153"/>
      <c r="H1308" s="11">
        <v>150</v>
      </c>
      <c r="I1308" s="11">
        <v>600</v>
      </c>
      <c r="J1308" s="11">
        <v>2.4</v>
      </c>
      <c r="K1308" s="153"/>
      <c r="L1308" s="153"/>
      <c r="M1308" s="153"/>
      <c r="N1308" s="4" t="s">
        <v>2961</v>
      </c>
    </row>
    <row r="1309" spans="1:14" x14ac:dyDescent="0.3">
      <c r="A1309" s="421"/>
      <c r="B1309" s="11" t="s">
        <v>2964</v>
      </c>
      <c r="C1309" s="11" t="s">
        <v>424</v>
      </c>
      <c r="D1309" s="14">
        <v>100</v>
      </c>
      <c r="E1309" s="57">
        <v>270</v>
      </c>
      <c r="F1309" s="153"/>
      <c r="G1309" s="153"/>
      <c r="H1309" s="11">
        <v>200</v>
      </c>
      <c r="I1309" s="11">
        <v>500</v>
      </c>
      <c r="J1309" s="11">
        <v>2.4</v>
      </c>
      <c r="K1309" s="153"/>
      <c r="L1309" s="153"/>
      <c r="M1309" s="153"/>
      <c r="N1309" s="4" t="s">
        <v>2961</v>
      </c>
    </row>
    <row r="1310" spans="1:14" x14ac:dyDescent="0.3">
      <c r="A1310" s="421"/>
      <c r="B1310" s="11" t="s">
        <v>2965</v>
      </c>
      <c r="C1310" s="11" t="s">
        <v>424</v>
      </c>
      <c r="D1310" s="14">
        <v>100</v>
      </c>
      <c r="E1310" s="57">
        <v>270</v>
      </c>
      <c r="F1310" s="153"/>
      <c r="G1310" s="153"/>
      <c r="H1310" s="11">
        <v>250</v>
      </c>
      <c r="I1310" s="11">
        <v>800</v>
      </c>
      <c r="J1310" s="11">
        <v>2.4</v>
      </c>
      <c r="K1310" s="153"/>
      <c r="L1310" s="153"/>
      <c r="M1310" s="153"/>
      <c r="N1310" s="4" t="s">
        <v>2961</v>
      </c>
    </row>
    <row r="1311" spans="1:14" x14ac:dyDescent="0.3">
      <c r="A1311" s="421"/>
      <c r="B1311" s="11" t="s">
        <v>2966</v>
      </c>
      <c r="C1311" s="11" t="s">
        <v>2967</v>
      </c>
      <c r="D1311" s="14">
        <v>100</v>
      </c>
      <c r="E1311" s="57">
        <v>270</v>
      </c>
      <c r="F1311" s="153"/>
      <c r="G1311" s="153"/>
      <c r="H1311" s="11">
        <v>620</v>
      </c>
      <c r="I1311" s="11">
        <v>1680</v>
      </c>
      <c r="J1311" s="11">
        <v>2.7</v>
      </c>
      <c r="K1311" s="153"/>
      <c r="L1311" s="153"/>
      <c r="M1311" s="153"/>
      <c r="N1311" s="4" t="s">
        <v>2961</v>
      </c>
    </row>
    <row r="1312" spans="1:14" x14ac:dyDescent="0.3">
      <c r="A1312" s="421"/>
      <c r="B1312" s="11" t="s">
        <v>2968</v>
      </c>
      <c r="C1312" s="11" t="s">
        <v>2102</v>
      </c>
      <c r="D1312" s="14">
        <v>100</v>
      </c>
      <c r="E1312" s="57">
        <v>270</v>
      </c>
      <c r="F1312" s="153"/>
      <c r="G1312" s="153"/>
      <c r="H1312" s="11">
        <v>320</v>
      </c>
      <c r="I1312" s="11">
        <v>736</v>
      </c>
      <c r="J1312" s="11">
        <v>2.2999999999999998</v>
      </c>
      <c r="K1312" s="153"/>
      <c r="L1312" s="153"/>
      <c r="M1312" s="153"/>
      <c r="N1312" s="4" t="s">
        <v>2961</v>
      </c>
    </row>
    <row r="1313" spans="1:14" x14ac:dyDescent="0.3">
      <c r="A1313" s="421"/>
      <c r="B1313" s="11" t="s">
        <v>2969</v>
      </c>
      <c r="C1313" s="11" t="s">
        <v>2102</v>
      </c>
      <c r="D1313" s="14">
        <v>100</v>
      </c>
      <c r="E1313" s="57">
        <v>270</v>
      </c>
      <c r="F1313" s="153"/>
      <c r="G1313" s="153"/>
      <c r="H1313" s="11">
        <v>240</v>
      </c>
      <c r="I1313" s="11">
        <v>588</v>
      </c>
      <c r="J1313" s="11">
        <v>2.4500000000000002</v>
      </c>
      <c r="K1313" s="153"/>
      <c r="L1313" s="153"/>
      <c r="M1313" s="153"/>
      <c r="N1313" s="4" t="s">
        <v>2961</v>
      </c>
    </row>
    <row r="1314" spans="1:14" x14ac:dyDescent="0.3">
      <c r="A1314" s="429"/>
      <c r="B1314" s="13" t="s">
        <v>2970</v>
      </c>
      <c r="C1314" s="11" t="s">
        <v>2102</v>
      </c>
      <c r="D1314" s="14">
        <v>100</v>
      </c>
      <c r="E1314" s="57">
        <v>270</v>
      </c>
      <c r="F1314" s="153"/>
      <c r="G1314" s="153"/>
      <c r="H1314" s="11">
        <v>240</v>
      </c>
      <c r="I1314" s="11">
        <v>588</v>
      </c>
      <c r="J1314" s="11">
        <v>2.4500000000000002</v>
      </c>
      <c r="K1314" s="153"/>
      <c r="L1314" s="153"/>
      <c r="M1314" s="153"/>
      <c r="N1314" s="4" t="s">
        <v>2961</v>
      </c>
    </row>
    <row r="1315" spans="1:14" x14ac:dyDescent="0.3">
      <c r="A1315" s="421"/>
      <c r="B1315" s="11" t="s">
        <v>2971</v>
      </c>
      <c r="C1315" s="11" t="s">
        <v>2102</v>
      </c>
      <c r="D1315" s="14">
        <v>100</v>
      </c>
      <c r="E1315" s="57">
        <v>270</v>
      </c>
      <c r="F1315" s="153"/>
      <c r="G1315" s="153"/>
      <c r="H1315" s="11">
        <v>240</v>
      </c>
      <c r="I1315" s="11">
        <v>588</v>
      </c>
      <c r="J1315" s="11">
        <v>2.4500000000000002</v>
      </c>
      <c r="K1315" s="153"/>
      <c r="L1315" s="153"/>
      <c r="M1315" s="153"/>
      <c r="N1315" s="4" t="s">
        <v>2961</v>
      </c>
    </row>
    <row r="1316" spans="1:14" x14ac:dyDescent="0.3">
      <c r="A1316" s="421"/>
      <c r="B1316" s="11" t="s">
        <v>2972</v>
      </c>
      <c r="C1316" s="11" t="s">
        <v>2076</v>
      </c>
      <c r="D1316" s="14">
        <v>100</v>
      </c>
      <c r="E1316" s="57">
        <v>270</v>
      </c>
      <c r="F1316" s="153"/>
      <c r="G1316" s="153"/>
      <c r="H1316" s="11">
        <v>440</v>
      </c>
      <c r="I1316" s="11">
        <v>3012</v>
      </c>
      <c r="J1316" s="11">
        <v>2.85</v>
      </c>
      <c r="K1316" s="153"/>
      <c r="L1316" s="153"/>
      <c r="M1316" s="153"/>
      <c r="N1316" s="4" t="s">
        <v>2973</v>
      </c>
    </row>
    <row r="1317" spans="1:14" x14ac:dyDescent="0.3">
      <c r="A1317" s="421"/>
      <c r="B1317" s="11" t="s">
        <v>2974</v>
      </c>
      <c r="C1317" s="11" t="s">
        <v>2102</v>
      </c>
      <c r="D1317" s="14">
        <v>100</v>
      </c>
      <c r="E1317" s="57">
        <v>270</v>
      </c>
      <c r="F1317" s="153"/>
      <c r="G1317" s="153"/>
      <c r="H1317" s="11">
        <v>240</v>
      </c>
      <c r="I1317" s="11">
        <v>588</v>
      </c>
      <c r="J1317" s="11">
        <v>2.4500000000000002</v>
      </c>
      <c r="K1317" s="153"/>
      <c r="L1317" s="153"/>
      <c r="M1317" s="153"/>
      <c r="N1317" s="4" t="s">
        <v>2975</v>
      </c>
    </row>
    <row r="1318" spans="1:14" x14ac:dyDescent="0.3">
      <c r="A1318" s="421"/>
      <c r="B1318" s="11" t="s">
        <v>2976</v>
      </c>
      <c r="C1318" s="11" t="s">
        <v>2076</v>
      </c>
      <c r="D1318" s="14">
        <v>100</v>
      </c>
      <c r="E1318" s="57">
        <v>270</v>
      </c>
      <c r="F1318" s="153"/>
      <c r="G1318" s="153"/>
      <c r="H1318" s="11">
        <v>320</v>
      </c>
      <c r="I1318" s="11">
        <v>736</v>
      </c>
      <c r="J1318" s="11">
        <v>2.2999999999999998</v>
      </c>
      <c r="K1318" s="153"/>
      <c r="L1318" s="153"/>
      <c r="M1318" s="153"/>
      <c r="N1318" s="4" t="s">
        <v>2961</v>
      </c>
    </row>
    <row r="1319" spans="1:14" x14ac:dyDescent="0.3">
      <c r="A1319" s="421"/>
      <c r="B1319" s="11" t="s">
        <v>2977</v>
      </c>
      <c r="C1319" s="11" t="s">
        <v>2076</v>
      </c>
      <c r="D1319" s="14">
        <v>100</v>
      </c>
      <c r="E1319" s="57">
        <v>270</v>
      </c>
      <c r="F1319" s="153"/>
      <c r="G1319" s="153"/>
      <c r="H1319" s="11">
        <v>360</v>
      </c>
      <c r="I1319" s="11">
        <v>880</v>
      </c>
      <c r="J1319" s="11">
        <v>2.2999999999999998</v>
      </c>
      <c r="K1319" s="153"/>
      <c r="L1319" s="153"/>
      <c r="M1319" s="153"/>
      <c r="N1319" s="4" t="s">
        <v>2961</v>
      </c>
    </row>
    <row r="1320" spans="1:14" x14ac:dyDescent="0.3">
      <c r="A1320" s="421"/>
      <c r="B1320" s="11" t="s">
        <v>2978</v>
      </c>
      <c r="C1320" s="11" t="s">
        <v>2076</v>
      </c>
      <c r="D1320" s="14">
        <v>100</v>
      </c>
      <c r="E1320" s="57">
        <v>270</v>
      </c>
      <c r="F1320" s="153"/>
      <c r="G1320" s="153"/>
      <c r="H1320" s="11">
        <v>550</v>
      </c>
      <c r="I1320" s="11">
        <v>1265</v>
      </c>
      <c r="J1320" s="11">
        <v>2.2999999999999998</v>
      </c>
      <c r="K1320" s="153"/>
      <c r="L1320" s="153"/>
      <c r="M1320" s="153"/>
      <c r="N1320" s="4" t="s">
        <v>2961</v>
      </c>
    </row>
    <row r="1321" spans="1:14" x14ac:dyDescent="0.3">
      <c r="A1321" s="421"/>
      <c r="B1321" s="11" t="s">
        <v>2979</v>
      </c>
      <c r="C1321" s="11" t="s">
        <v>2076</v>
      </c>
      <c r="D1321" s="14">
        <v>100</v>
      </c>
      <c r="E1321" s="57">
        <v>270</v>
      </c>
      <c r="F1321" s="153"/>
      <c r="G1321" s="153"/>
      <c r="H1321" s="11">
        <v>1180</v>
      </c>
      <c r="I1321" s="11">
        <v>4260</v>
      </c>
      <c r="J1321" s="11">
        <v>3.3</v>
      </c>
      <c r="K1321" s="153"/>
      <c r="L1321" s="153"/>
      <c r="M1321" s="153"/>
      <c r="N1321" s="4" t="s">
        <v>2981</v>
      </c>
    </row>
    <row r="1322" spans="1:14" x14ac:dyDescent="0.3">
      <c r="A1322" s="421"/>
      <c r="B1322" s="11" t="s">
        <v>2980</v>
      </c>
      <c r="C1322" s="11" t="s">
        <v>2076</v>
      </c>
      <c r="D1322" s="14">
        <v>100</v>
      </c>
      <c r="E1322" s="57">
        <v>270</v>
      </c>
      <c r="F1322" s="153"/>
      <c r="G1322" s="153"/>
      <c r="H1322" s="11">
        <v>360</v>
      </c>
      <c r="I1322" s="153"/>
      <c r="J1322" s="153"/>
      <c r="K1322" s="153"/>
      <c r="L1322" s="153"/>
      <c r="M1322" s="153"/>
      <c r="N1322" s="4" t="s">
        <v>2981</v>
      </c>
    </row>
    <row r="1323" spans="1:14" x14ac:dyDescent="0.3">
      <c r="A1323" s="421"/>
      <c r="B1323" s="11" t="s">
        <v>2982</v>
      </c>
      <c r="C1323" s="11" t="s">
        <v>2076</v>
      </c>
      <c r="D1323" s="14">
        <v>100</v>
      </c>
      <c r="E1323" s="57">
        <v>270</v>
      </c>
      <c r="F1323" s="153"/>
      <c r="G1323" s="153"/>
      <c r="H1323" s="11">
        <v>220</v>
      </c>
      <c r="I1323" s="153"/>
      <c r="J1323" s="153"/>
      <c r="K1323" s="153"/>
      <c r="L1323" s="153"/>
      <c r="M1323" s="153"/>
      <c r="N1323" s="4" t="s">
        <v>2981</v>
      </c>
    </row>
    <row r="1324" spans="1:14" ht="15" thickBot="1" x14ac:dyDescent="0.35">
      <c r="A1324" s="429"/>
      <c r="B1324" s="13" t="s">
        <v>2983</v>
      </c>
      <c r="C1324" s="13" t="s">
        <v>2076</v>
      </c>
      <c r="D1324" s="26">
        <v>100</v>
      </c>
      <c r="E1324" s="64">
        <v>270</v>
      </c>
      <c r="F1324" s="154"/>
      <c r="G1324" s="154"/>
      <c r="H1324" s="13">
        <v>580</v>
      </c>
      <c r="I1324" s="154"/>
      <c r="J1324" s="154"/>
      <c r="K1324" s="154"/>
      <c r="L1324" s="154"/>
      <c r="M1324" s="154"/>
      <c r="N1324" s="8" t="s">
        <v>2981</v>
      </c>
    </row>
    <row r="1325" spans="1:14" ht="18.600000000000001" thickBot="1" x14ac:dyDescent="0.4">
      <c r="A1325" s="56" t="s">
        <v>2986</v>
      </c>
      <c r="B1325" s="512"/>
      <c r="C1325" s="27"/>
      <c r="D1325" s="513"/>
      <c r="E1325" s="514"/>
      <c r="F1325" s="515"/>
      <c r="G1325" s="513"/>
      <c r="H1325" s="513"/>
      <c r="I1325" s="513"/>
      <c r="J1325" s="513"/>
      <c r="K1325" s="513"/>
      <c r="L1325" s="513"/>
      <c r="M1325" s="513"/>
      <c r="N1325" s="516"/>
    </row>
    <row r="1326" spans="1:14" x14ac:dyDescent="0.3">
      <c r="A1326" s="426" t="s">
        <v>2999</v>
      </c>
      <c r="B1326" s="14" t="s">
        <v>2995</v>
      </c>
      <c r="C1326" s="14" t="s">
        <v>424</v>
      </c>
      <c r="D1326" s="14">
        <v>120</v>
      </c>
      <c r="E1326" s="61">
        <v>277</v>
      </c>
      <c r="F1326" s="130">
        <v>50</v>
      </c>
      <c r="G1326" s="14">
        <v>60</v>
      </c>
      <c r="H1326" s="14">
        <v>90</v>
      </c>
      <c r="I1326" s="14">
        <v>178</v>
      </c>
      <c r="J1326" s="14">
        <v>2</v>
      </c>
      <c r="K1326" s="517"/>
      <c r="L1326" s="517"/>
      <c r="M1326" s="517"/>
      <c r="N1326" s="6" t="s">
        <v>2987</v>
      </c>
    </row>
    <row r="1327" spans="1:14" x14ac:dyDescent="0.3">
      <c r="A1327" s="421" t="s">
        <v>3000</v>
      </c>
      <c r="B1327" s="11" t="s">
        <v>2996</v>
      </c>
      <c r="C1327" s="11" t="s">
        <v>424</v>
      </c>
      <c r="D1327" s="14">
        <v>120</v>
      </c>
      <c r="E1327" s="57">
        <v>277</v>
      </c>
      <c r="F1327" s="130">
        <v>50</v>
      </c>
      <c r="G1327" s="14">
        <v>60</v>
      </c>
      <c r="H1327" s="11">
        <v>90</v>
      </c>
      <c r="I1327" s="11">
        <v>185</v>
      </c>
      <c r="J1327" s="11">
        <v>2.1</v>
      </c>
      <c r="K1327" s="153"/>
      <c r="L1327" s="153"/>
      <c r="M1327" s="153"/>
      <c r="N1327" s="4" t="s">
        <v>2988</v>
      </c>
    </row>
    <row r="1328" spans="1:14" x14ac:dyDescent="0.3">
      <c r="A1328" s="421"/>
      <c r="B1328" s="11" t="s">
        <v>2997</v>
      </c>
      <c r="C1328" s="11" t="s">
        <v>424</v>
      </c>
      <c r="D1328" s="14">
        <v>120</v>
      </c>
      <c r="E1328" s="57">
        <v>277</v>
      </c>
      <c r="F1328" s="130">
        <v>50</v>
      </c>
      <c r="G1328" s="14">
        <v>60</v>
      </c>
      <c r="H1328" s="11">
        <v>90</v>
      </c>
      <c r="I1328" s="11">
        <v>181</v>
      </c>
      <c r="J1328" s="11">
        <v>2</v>
      </c>
      <c r="K1328" s="153"/>
      <c r="L1328" s="153"/>
      <c r="M1328" s="153"/>
      <c r="N1328" s="4" t="s">
        <v>2989</v>
      </c>
    </row>
    <row r="1329" spans="1:14" x14ac:dyDescent="0.3">
      <c r="A1329" s="421"/>
      <c r="B1329" s="11" t="s">
        <v>2994</v>
      </c>
      <c r="C1329" s="11" t="s">
        <v>424</v>
      </c>
      <c r="D1329" s="14">
        <v>120</v>
      </c>
      <c r="E1329" s="57">
        <v>277</v>
      </c>
      <c r="F1329" s="130">
        <v>50</v>
      </c>
      <c r="G1329" s="14">
        <v>60</v>
      </c>
      <c r="H1329" s="11">
        <v>40</v>
      </c>
      <c r="I1329" s="153"/>
      <c r="J1329" s="153"/>
      <c r="K1329" s="11">
        <v>96</v>
      </c>
      <c r="L1329" s="96" t="s">
        <v>22</v>
      </c>
      <c r="M1329" s="11">
        <v>50000</v>
      </c>
      <c r="N1329" s="4" t="s">
        <v>2990</v>
      </c>
    </row>
    <row r="1330" spans="1:14" x14ac:dyDescent="0.3">
      <c r="A1330" s="421"/>
      <c r="B1330" s="11" t="s">
        <v>2993</v>
      </c>
      <c r="C1330" s="11" t="s">
        <v>2070</v>
      </c>
      <c r="D1330" s="14">
        <v>120</v>
      </c>
      <c r="E1330" s="57">
        <v>277</v>
      </c>
      <c r="F1330" s="130">
        <v>50</v>
      </c>
      <c r="G1330" s="14">
        <v>60</v>
      </c>
      <c r="H1330" s="11">
        <v>320</v>
      </c>
      <c r="I1330" s="153"/>
      <c r="J1330" s="153"/>
      <c r="K1330" s="11">
        <v>273</v>
      </c>
      <c r="L1330" s="153"/>
      <c r="M1330" s="11">
        <v>79000</v>
      </c>
      <c r="N1330" s="4" t="s">
        <v>2991</v>
      </c>
    </row>
    <row r="1331" spans="1:14" ht="15" thickBot="1" x14ac:dyDescent="0.35">
      <c r="A1331" s="429"/>
      <c r="B1331" s="13" t="s">
        <v>2992</v>
      </c>
      <c r="C1331" s="13" t="s">
        <v>2065</v>
      </c>
      <c r="D1331" s="26">
        <v>120</v>
      </c>
      <c r="E1331" s="64">
        <v>277</v>
      </c>
      <c r="F1331" s="135">
        <v>50</v>
      </c>
      <c r="G1331" s="26">
        <v>60</v>
      </c>
      <c r="H1331" s="13">
        <v>200</v>
      </c>
      <c r="I1331" s="13">
        <v>187</v>
      </c>
      <c r="J1331" s="154"/>
      <c r="K1331" s="13">
        <v>187</v>
      </c>
      <c r="L1331" s="154"/>
      <c r="M1331" s="13">
        <v>50000</v>
      </c>
      <c r="N1331" s="8" t="s">
        <v>2998</v>
      </c>
    </row>
    <row r="1332" spans="1:14" ht="18.600000000000001" thickBot="1" x14ac:dyDescent="0.4">
      <c r="A1332" s="56" t="s">
        <v>3001</v>
      </c>
      <c r="B1332" s="53"/>
      <c r="C1332" s="27"/>
      <c r="D1332" s="27"/>
      <c r="E1332" s="27"/>
      <c r="F1332" s="127"/>
      <c r="G1332" s="27"/>
      <c r="H1332" s="27"/>
      <c r="I1332" s="27"/>
      <c r="J1332" s="27"/>
      <c r="K1332" s="27"/>
      <c r="L1332" s="27"/>
      <c r="M1332" s="27"/>
      <c r="N1332" s="16"/>
    </row>
    <row r="1333" spans="1:14" x14ac:dyDescent="0.3">
      <c r="A1333" s="435" t="s">
        <v>3016</v>
      </c>
      <c r="B1333" s="26" t="s">
        <v>3002</v>
      </c>
      <c r="C1333" s="14" t="s">
        <v>2079</v>
      </c>
      <c r="D1333" s="14">
        <v>120</v>
      </c>
      <c r="E1333" s="61">
        <v>277</v>
      </c>
      <c r="F1333" s="517"/>
      <c r="G1333" s="517"/>
      <c r="H1333" s="26">
        <v>150</v>
      </c>
      <c r="I1333" s="26">
        <v>650</v>
      </c>
      <c r="J1333" s="517"/>
      <c r="K1333" s="517"/>
      <c r="L1333" s="26" t="s">
        <v>24</v>
      </c>
      <c r="M1333" s="26">
        <v>50000</v>
      </c>
      <c r="N1333" s="114" t="s">
        <v>3003</v>
      </c>
    </row>
    <row r="1334" spans="1:14" x14ac:dyDescent="0.3">
      <c r="A1334" s="35" t="s">
        <v>3015</v>
      </c>
      <c r="B1334" s="11" t="s">
        <v>3004</v>
      </c>
      <c r="C1334" s="11" t="s">
        <v>82</v>
      </c>
      <c r="D1334" s="11">
        <v>120</v>
      </c>
      <c r="E1334" s="13">
        <v>347</v>
      </c>
      <c r="F1334" s="153"/>
      <c r="G1334" s="153"/>
      <c r="H1334" s="11">
        <v>27</v>
      </c>
      <c r="I1334" s="153"/>
      <c r="J1334" s="153"/>
      <c r="K1334" s="153"/>
      <c r="L1334" s="153"/>
      <c r="M1334" s="26">
        <v>50000</v>
      </c>
      <c r="N1334" s="4" t="s">
        <v>3005</v>
      </c>
    </row>
    <row r="1335" spans="1:14" x14ac:dyDescent="0.3">
      <c r="A1335" s="421"/>
      <c r="B1335" s="11" t="s">
        <v>3006</v>
      </c>
      <c r="C1335" s="11" t="s">
        <v>82</v>
      </c>
      <c r="D1335" s="14">
        <v>120</v>
      </c>
      <c r="E1335" s="57">
        <v>277</v>
      </c>
      <c r="F1335" s="57">
        <v>50</v>
      </c>
      <c r="G1335" s="57">
        <v>60</v>
      </c>
      <c r="H1335" s="11">
        <v>9</v>
      </c>
      <c r="I1335" s="11">
        <v>11.7</v>
      </c>
      <c r="J1335" s="11">
        <v>1.3</v>
      </c>
      <c r="K1335" s="153"/>
      <c r="L1335" s="153"/>
      <c r="M1335" s="11">
        <v>50000</v>
      </c>
      <c r="N1335" s="4" t="s">
        <v>3008</v>
      </c>
    </row>
    <row r="1336" spans="1:14" x14ac:dyDescent="0.3">
      <c r="A1336" s="421"/>
      <c r="B1336" s="11" t="s">
        <v>3007</v>
      </c>
      <c r="C1336" s="11" t="s">
        <v>82</v>
      </c>
      <c r="D1336" s="14">
        <v>120</v>
      </c>
      <c r="E1336" s="57">
        <v>277</v>
      </c>
      <c r="F1336" s="57">
        <v>50</v>
      </c>
      <c r="G1336" s="57">
        <v>60</v>
      </c>
      <c r="H1336" s="11">
        <v>18</v>
      </c>
      <c r="I1336" s="11">
        <v>23.4</v>
      </c>
      <c r="J1336" s="11">
        <v>1.3</v>
      </c>
      <c r="K1336" s="153"/>
      <c r="L1336" s="153"/>
      <c r="M1336" s="11">
        <v>50000</v>
      </c>
      <c r="N1336" s="4" t="s">
        <v>3008</v>
      </c>
    </row>
    <row r="1337" spans="1:14" x14ac:dyDescent="0.3">
      <c r="A1337" s="421"/>
      <c r="B1337" s="11" t="s">
        <v>3009</v>
      </c>
      <c r="C1337" s="11" t="s">
        <v>82</v>
      </c>
      <c r="D1337" s="14">
        <v>120</v>
      </c>
      <c r="E1337" s="57">
        <v>277</v>
      </c>
      <c r="F1337" s="57">
        <v>50</v>
      </c>
      <c r="G1337" s="57">
        <v>60</v>
      </c>
      <c r="H1337" s="11">
        <v>36</v>
      </c>
      <c r="I1337" s="11">
        <v>62</v>
      </c>
      <c r="J1337" s="11">
        <v>1.6</v>
      </c>
      <c r="K1337" s="153"/>
      <c r="L1337" s="153"/>
      <c r="M1337" s="11">
        <v>50000</v>
      </c>
      <c r="N1337" s="4" t="s">
        <v>3008</v>
      </c>
    </row>
    <row r="1338" spans="1:14" x14ac:dyDescent="0.3">
      <c r="A1338" s="421"/>
      <c r="B1338" s="11" t="s">
        <v>3010</v>
      </c>
      <c r="C1338" s="11" t="s">
        <v>305</v>
      </c>
      <c r="D1338" s="14">
        <v>120</v>
      </c>
      <c r="E1338" s="57">
        <v>277</v>
      </c>
      <c r="F1338" s="153"/>
      <c r="G1338" s="153"/>
      <c r="H1338" s="11">
        <v>330</v>
      </c>
      <c r="I1338" s="11">
        <v>790</v>
      </c>
      <c r="J1338" s="153"/>
      <c r="K1338" s="153"/>
      <c r="L1338" s="11" t="s">
        <v>628</v>
      </c>
      <c r="M1338" s="11">
        <v>50000</v>
      </c>
      <c r="N1338" s="4" t="s">
        <v>3013</v>
      </c>
    </row>
    <row r="1339" spans="1:14" x14ac:dyDescent="0.3">
      <c r="A1339" s="421"/>
      <c r="B1339" s="11" t="s">
        <v>3011</v>
      </c>
      <c r="C1339" s="11" t="s">
        <v>424</v>
      </c>
      <c r="D1339" s="11">
        <v>100</v>
      </c>
      <c r="E1339" s="13">
        <v>480</v>
      </c>
      <c r="F1339" s="153"/>
      <c r="G1339" s="153"/>
      <c r="H1339" s="11">
        <v>515</v>
      </c>
      <c r="I1339" s="11">
        <v>1180</v>
      </c>
      <c r="J1339" s="11">
        <v>2.2999999999999998</v>
      </c>
      <c r="K1339" s="153"/>
      <c r="L1339" s="11" t="s">
        <v>47</v>
      </c>
      <c r="M1339" s="11">
        <v>50000</v>
      </c>
      <c r="N1339" s="4" t="s">
        <v>3012</v>
      </c>
    </row>
    <row r="1340" spans="1:14" x14ac:dyDescent="0.3">
      <c r="A1340" s="421"/>
      <c r="B1340" s="11" t="s">
        <v>3011</v>
      </c>
      <c r="C1340" s="11" t="s">
        <v>424</v>
      </c>
      <c r="D1340" s="11">
        <v>100</v>
      </c>
      <c r="E1340" s="13">
        <v>480</v>
      </c>
      <c r="F1340" s="153"/>
      <c r="G1340" s="153"/>
      <c r="H1340" s="11">
        <v>320</v>
      </c>
      <c r="I1340" s="11">
        <v>735</v>
      </c>
      <c r="J1340" s="11">
        <v>2.2999999999999998</v>
      </c>
      <c r="K1340" s="153"/>
      <c r="L1340" s="11" t="s">
        <v>47</v>
      </c>
      <c r="M1340" s="11">
        <v>50000</v>
      </c>
      <c r="N1340" s="4" t="s">
        <v>3012</v>
      </c>
    </row>
    <row r="1341" spans="1:14" ht="15" thickBot="1" x14ac:dyDescent="0.35">
      <c r="A1341" s="429"/>
      <c r="B1341" s="13" t="s">
        <v>3014</v>
      </c>
      <c r="C1341" s="13" t="s">
        <v>2068</v>
      </c>
      <c r="D1341" s="154"/>
      <c r="E1341" s="154"/>
      <c r="F1341" s="154"/>
      <c r="G1341" s="154"/>
      <c r="H1341" s="154"/>
      <c r="I1341" s="154"/>
      <c r="J1341" s="154"/>
      <c r="K1341" s="154"/>
      <c r="L1341" s="154"/>
      <c r="M1341" s="154"/>
      <c r="N1341" s="8"/>
    </row>
    <row r="1342" spans="1:14" ht="18.600000000000001" thickBot="1" x14ac:dyDescent="0.4">
      <c r="A1342" s="56" t="s">
        <v>3019</v>
      </c>
      <c r="B1342" s="53"/>
      <c r="C1342" s="27"/>
      <c r="D1342" s="27"/>
      <c r="E1342" s="27"/>
      <c r="F1342" s="127"/>
      <c r="G1342" s="27"/>
      <c r="H1342" s="27"/>
      <c r="I1342" s="27"/>
      <c r="J1342" s="27"/>
      <c r="K1342" s="27"/>
      <c r="L1342" s="27"/>
      <c r="M1342" s="27"/>
      <c r="N1342" s="16"/>
    </row>
    <row r="1343" spans="1:14" x14ac:dyDescent="0.3">
      <c r="A1343" s="426" t="s">
        <v>3034</v>
      </c>
      <c r="B1343" s="14" t="s">
        <v>3022</v>
      </c>
      <c r="C1343" s="14" t="s">
        <v>3020</v>
      </c>
      <c r="D1343" s="517"/>
      <c r="E1343" s="517"/>
      <c r="F1343" s="517"/>
      <c r="G1343" s="517"/>
      <c r="H1343" s="14">
        <v>84</v>
      </c>
      <c r="I1343" s="14">
        <v>235</v>
      </c>
      <c r="J1343" s="14">
        <v>2.8</v>
      </c>
      <c r="K1343" s="517"/>
      <c r="L1343" s="517"/>
      <c r="M1343" s="14">
        <v>60000</v>
      </c>
      <c r="N1343" s="6" t="s">
        <v>3021</v>
      </c>
    </row>
    <row r="1344" spans="1:14" x14ac:dyDescent="0.3">
      <c r="A1344" s="421" t="s">
        <v>3035</v>
      </c>
      <c r="B1344" s="11" t="s">
        <v>3023</v>
      </c>
      <c r="C1344" s="11" t="s">
        <v>3020</v>
      </c>
      <c r="D1344" s="153"/>
      <c r="E1344" s="153"/>
      <c r="F1344" s="153"/>
      <c r="G1344" s="153"/>
      <c r="H1344" s="11">
        <v>125</v>
      </c>
      <c r="I1344" s="11">
        <v>363</v>
      </c>
      <c r="J1344" s="11">
        <v>2.9</v>
      </c>
      <c r="K1344" s="153"/>
      <c r="L1344" s="153"/>
      <c r="M1344" s="14">
        <v>60000</v>
      </c>
      <c r="N1344" s="6" t="s">
        <v>3024</v>
      </c>
    </row>
    <row r="1345" spans="1:14" x14ac:dyDescent="0.3">
      <c r="A1345" s="421"/>
      <c r="B1345" s="11" t="s">
        <v>3025</v>
      </c>
      <c r="C1345" s="11" t="s">
        <v>3026</v>
      </c>
      <c r="D1345" s="153"/>
      <c r="E1345" s="153"/>
      <c r="F1345" s="153"/>
      <c r="G1345" s="153"/>
      <c r="H1345" s="11">
        <v>336</v>
      </c>
      <c r="I1345" s="11">
        <v>940</v>
      </c>
      <c r="J1345" s="11">
        <v>2.8</v>
      </c>
      <c r="K1345" s="153"/>
      <c r="L1345" s="153"/>
      <c r="M1345" s="14">
        <v>60000</v>
      </c>
      <c r="N1345" s="6" t="s">
        <v>3021</v>
      </c>
    </row>
    <row r="1346" spans="1:14" x14ac:dyDescent="0.3">
      <c r="A1346" s="421"/>
      <c r="B1346" s="11" t="s">
        <v>3027</v>
      </c>
      <c r="C1346" s="11" t="s">
        <v>3026</v>
      </c>
      <c r="D1346" s="153"/>
      <c r="E1346" s="153"/>
      <c r="F1346" s="153"/>
      <c r="G1346" s="153"/>
      <c r="H1346" s="11">
        <v>500</v>
      </c>
      <c r="I1346" s="11">
        <v>1452</v>
      </c>
      <c r="J1346" s="11">
        <v>2.9</v>
      </c>
      <c r="K1346" s="153"/>
      <c r="L1346" s="153"/>
      <c r="M1346" s="14">
        <v>60000</v>
      </c>
      <c r="N1346" s="6" t="s">
        <v>3021</v>
      </c>
    </row>
    <row r="1347" spans="1:14" x14ac:dyDescent="0.3">
      <c r="A1347" s="421"/>
      <c r="B1347" s="11" t="s">
        <v>3028</v>
      </c>
      <c r="C1347" s="11" t="s">
        <v>3020</v>
      </c>
      <c r="D1347" s="153"/>
      <c r="E1347" s="153"/>
      <c r="F1347" s="153"/>
      <c r="G1347" s="153"/>
      <c r="H1347" s="11">
        <v>84</v>
      </c>
      <c r="I1347" s="11">
        <v>219</v>
      </c>
      <c r="J1347" s="11">
        <v>2.6</v>
      </c>
      <c r="K1347" s="153"/>
      <c r="L1347" s="153"/>
      <c r="M1347" s="14">
        <v>60000</v>
      </c>
      <c r="N1347" s="6" t="s">
        <v>3029</v>
      </c>
    </row>
    <row r="1348" spans="1:14" x14ac:dyDescent="0.3">
      <c r="A1348" s="421"/>
      <c r="B1348" s="11" t="s">
        <v>3030</v>
      </c>
      <c r="C1348" s="11" t="s">
        <v>3020</v>
      </c>
      <c r="D1348" s="153"/>
      <c r="E1348" s="153"/>
      <c r="F1348" s="153"/>
      <c r="G1348" s="153"/>
      <c r="H1348" s="11">
        <v>125</v>
      </c>
      <c r="I1348" s="11">
        <v>350</v>
      </c>
      <c r="J1348" s="11">
        <v>2.8</v>
      </c>
      <c r="K1348" s="153"/>
      <c r="L1348" s="153"/>
      <c r="M1348" s="14">
        <v>60000</v>
      </c>
      <c r="N1348" s="6" t="s">
        <v>3031</v>
      </c>
    </row>
    <row r="1349" spans="1:14" x14ac:dyDescent="0.3">
      <c r="A1349" s="421"/>
      <c r="B1349" s="11" t="s">
        <v>3032</v>
      </c>
      <c r="C1349" s="11" t="s">
        <v>3020</v>
      </c>
      <c r="D1349" s="153"/>
      <c r="E1349" s="153"/>
      <c r="F1349" s="153"/>
      <c r="G1349" s="153"/>
      <c r="H1349" s="11">
        <v>336</v>
      </c>
      <c r="I1349" s="11">
        <v>876</v>
      </c>
      <c r="J1349" s="11">
        <v>2.6</v>
      </c>
      <c r="K1349" s="153"/>
      <c r="L1349" s="153"/>
      <c r="M1349" s="14">
        <v>60000</v>
      </c>
      <c r="N1349" s="6" t="s">
        <v>3031</v>
      </c>
    </row>
    <row r="1350" spans="1:14" ht="15" thickBot="1" x14ac:dyDescent="0.35">
      <c r="A1350" s="429"/>
      <c r="B1350" s="13" t="s">
        <v>3033</v>
      </c>
      <c r="C1350" s="13" t="s">
        <v>3020</v>
      </c>
      <c r="D1350" s="154"/>
      <c r="E1350" s="154"/>
      <c r="F1350" s="154"/>
      <c r="G1350" s="154"/>
      <c r="H1350" s="13">
        <v>500</v>
      </c>
      <c r="I1350" s="13">
        <v>1400</v>
      </c>
      <c r="J1350" s="13">
        <v>2.8</v>
      </c>
      <c r="K1350" s="154"/>
      <c r="L1350" s="154"/>
      <c r="M1350" s="26">
        <v>60000</v>
      </c>
      <c r="N1350" s="114" t="s">
        <v>3031</v>
      </c>
    </row>
    <row r="1351" spans="1:14" ht="18.600000000000001" thickBot="1" x14ac:dyDescent="0.4">
      <c r="A1351" s="56" t="s">
        <v>3036</v>
      </c>
      <c r="B1351" s="53"/>
      <c r="C1351" s="27"/>
      <c r="D1351" s="27"/>
      <c r="E1351" s="27"/>
      <c r="F1351" s="127"/>
      <c r="G1351" s="27"/>
      <c r="H1351" s="27"/>
      <c r="I1351" s="27"/>
      <c r="J1351" s="27"/>
      <c r="K1351" s="27"/>
      <c r="L1351" s="27"/>
      <c r="M1351" s="27"/>
      <c r="N1351" s="16"/>
    </row>
    <row r="1352" spans="1:14" x14ac:dyDescent="0.3">
      <c r="A1352" s="426" t="s">
        <v>3043</v>
      </c>
      <c r="B1352" s="14" t="s">
        <v>3037</v>
      </c>
      <c r="C1352" s="14" t="s">
        <v>2069</v>
      </c>
      <c r="D1352" s="14">
        <v>120</v>
      </c>
      <c r="E1352" s="61">
        <v>480</v>
      </c>
      <c r="F1352" s="517"/>
      <c r="G1352" s="517"/>
      <c r="H1352" s="14">
        <v>700</v>
      </c>
      <c r="I1352" s="14">
        <v>1615</v>
      </c>
      <c r="J1352" s="14">
        <v>2.2999999999999998</v>
      </c>
      <c r="K1352" s="14">
        <v>845</v>
      </c>
      <c r="L1352" s="61" t="s">
        <v>22</v>
      </c>
      <c r="M1352" s="61">
        <v>36000</v>
      </c>
      <c r="N1352" s="6" t="s">
        <v>3039</v>
      </c>
    </row>
    <row r="1353" spans="1:14" x14ac:dyDescent="0.3">
      <c r="A1353" s="421" t="s">
        <v>3044</v>
      </c>
      <c r="B1353" s="11" t="s">
        <v>3038</v>
      </c>
      <c r="C1353" s="11" t="s">
        <v>2070</v>
      </c>
      <c r="D1353" s="14">
        <v>120</v>
      </c>
      <c r="E1353" s="57">
        <v>480</v>
      </c>
      <c r="F1353" s="153"/>
      <c r="G1353" s="153"/>
      <c r="H1353" s="11">
        <v>450</v>
      </c>
      <c r="I1353" s="11">
        <v>1060</v>
      </c>
      <c r="J1353" s="11">
        <v>2.4</v>
      </c>
      <c r="K1353" s="11">
        <v>525</v>
      </c>
      <c r="L1353" s="66" t="s">
        <v>22</v>
      </c>
      <c r="M1353" s="57">
        <v>36000</v>
      </c>
      <c r="N1353" s="6" t="s">
        <v>3040</v>
      </c>
    </row>
    <row r="1354" spans="1:14" ht="15" thickBot="1" x14ac:dyDescent="0.35">
      <c r="A1354" s="429"/>
      <c r="B1354" s="13" t="s">
        <v>3041</v>
      </c>
      <c r="C1354" s="13" t="s">
        <v>2078</v>
      </c>
      <c r="D1354" s="13">
        <v>120</v>
      </c>
      <c r="E1354" s="154"/>
      <c r="F1354" s="154"/>
      <c r="G1354" s="154"/>
      <c r="H1354" s="13">
        <v>240</v>
      </c>
      <c r="I1354" s="154"/>
      <c r="J1354" s="13">
        <v>1.6</v>
      </c>
      <c r="K1354" s="13">
        <v>215</v>
      </c>
      <c r="L1354" s="154"/>
      <c r="M1354" s="154"/>
      <c r="N1354" s="114" t="s">
        <v>3042</v>
      </c>
    </row>
    <row r="1355" spans="1:14" ht="18.600000000000001" thickBot="1" x14ac:dyDescent="0.4">
      <c r="A1355" s="56" t="s">
        <v>3045</v>
      </c>
      <c r="B1355" s="53"/>
      <c r="C1355" s="27"/>
      <c r="D1355" s="27"/>
      <c r="E1355" s="27"/>
      <c r="F1355" s="127"/>
      <c r="G1355" s="27"/>
      <c r="H1355" s="27"/>
      <c r="I1355" s="27"/>
      <c r="J1355" s="27"/>
      <c r="K1355" s="27"/>
      <c r="L1355" s="27"/>
      <c r="M1355" s="27"/>
      <c r="N1355" s="16"/>
    </row>
    <row r="1356" spans="1:14" x14ac:dyDescent="0.3">
      <c r="A1356" s="426" t="s">
        <v>3047</v>
      </c>
      <c r="B1356" s="14" t="s">
        <v>3046</v>
      </c>
      <c r="C1356" s="14" t="s">
        <v>2068</v>
      </c>
      <c r="D1356" s="14">
        <v>100</v>
      </c>
      <c r="E1356" s="26">
        <v>305</v>
      </c>
      <c r="F1356" s="517"/>
      <c r="G1356" s="517"/>
      <c r="H1356" s="14">
        <v>775</v>
      </c>
      <c r="I1356" s="14">
        <v>1900</v>
      </c>
      <c r="J1356" s="14">
        <v>2.7</v>
      </c>
      <c r="K1356" s="14">
        <v>1278</v>
      </c>
      <c r="L1356" s="14" t="s">
        <v>47</v>
      </c>
      <c r="M1356" s="14">
        <v>50000</v>
      </c>
      <c r="N1356" s="6" t="s">
        <v>3048</v>
      </c>
    </row>
    <row r="1357" spans="1:14" x14ac:dyDescent="0.3">
      <c r="A1357" s="421" t="s">
        <v>3049</v>
      </c>
      <c r="B1357" s="11"/>
      <c r="C1357" s="11"/>
      <c r="D1357" s="11"/>
      <c r="E1357" s="13"/>
      <c r="F1357" s="129"/>
      <c r="G1357" s="11"/>
      <c r="H1357" s="11"/>
      <c r="I1357" s="11"/>
      <c r="J1357" s="11"/>
      <c r="K1357" s="11"/>
      <c r="L1357" s="11"/>
      <c r="M1357" s="11"/>
      <c r="N1357" s="4"/>
    </row>
    <row r="1358" spans="1:14" ht="15" thickBot="1" x14ac:dyDescent="0.35">
      <c r="A1358" s="429"/>
      <c r="B1358" s="13"/>
      <c r="C1358" s="13"/>
      <c r="D1358" s="13"/>
      <c r="E1358" s="13"/>
      <c r="F1358" s="131"/>
      <c r="G1358" s="13"/>
      <c r="H1358" s="13"/>
      <c r="I1358" s="13"/>
      <c r="J1358" s="13"/>
      <c r="K1358" s="13"/>
      <c r="L1358" s="13"/>
      <c r="M1358" s="13"/>
      <c r="N1358" s="8"/>
    </row>
    <row r="1359" spans="1:14" ht="18.600000000000001" thickBot="1" x14ac:dyDescent="0.4">
      <c r="A1359" s="56" t="s">
        <v>3050</v>
      </c>
      <c r="B1359" s="53"/>
      <c r="C1359" s="27"/>
      <c r="D1359" s="27"/>
      <c r="E1359" s="27"/>
      <c r="F1359" s="127"/>
      <c r="G1359" s="27"/>
      <c r="H1359" s="27"/>
      <c r="I1359" s="27"/>
      <c r="J1359" s="27"/>
      <c r="K1359" s="27"/>
      <c r="L1359" s="27"/>
      <c r="M1359" s="27"/>
      <c r="N1359" s="16"/>
    </row>
    <row r="1360" spans="1:14" x14ac:dyDescent="0.3">
      <c r="A1360" s="426" t="s">
        <v>3554</v>
      </c>
      <c r="B1360" s="14" t="s">
        <v>3051</v>
      </c>
      <c r="C1360" s="14" t="s">
        <v>3052</v>
      </c>
      <c r="D1360" s="517"/>
      <c r="E1360" s="517"/>
      <c r="F1360" s="517"/>
      <c r="G1360" s="517"/>
      <c r="H1360" s="14">
        <v>330</v>
      </c>
      <c r="I1360" s="14"/>
      <c r="J1360" s="14"/>
      <c r="K1360" s="14"/>
      <c r="L1360" s="14"/>
      <c r="M1360" s="14"/>
      <c r="N1360" s="6"/>
    </row>
    <row r="1361" spans="1:14" x14ac:dyDescent="0.3">
      <c r="A1361" s="421" t="s">
        <v>3555</v>
      </c>
      <c r="B1361" s="11"/>
      <c r="C1361" s="11"/>
      <c r="D1361" s="11"/>
      <c r="E1361" s="13"/>
      <c r="F1361" s="129"/>
      <c r="G1361" s="11"/>
      <c r="H1361" s="11"/>
      <c r="I1361" s="11"/>
      <c r="J1361" s="11"/>
      <c r="K1361" s="11"/>
      <c r="L1361" s="11"/>
      <c r="M1361" s="11"/>
      <c r="N1361" s="4"/>
    </row>
    <row r="1362" spans="1:14" ht="15" thickBot="1" x14ac:dyDescent="0.35">
      <c r="A1362" s="429" t="s">
        <v>3053</v>
      </c>
      <c r="B1362" s="13"/>
      <c r="C1362" s="13"/>
      <c r="D1362" s="13"/>
      <c r="E1362" s="13"/>
      <c r="F1362" s="131"/>
      <c r="G1362" s="13"/>
      <c r="H1362" s="13"/>
      <c r="I1362" s="13"/>
      <c r="J1362" s="13"/>
      <c r="K1362" s="13"/>
      <c r="L1362" s="13"/>
      <c r="M1362" s="13"/>
      <c r="N1362" s="8"/>
    </row>
    <row r="1363" spans="1:14" ht="18.600000000000001" thickBot="1" x14ac:dyDescent="0.4">
      <c r="A1363" s="56" t="s">
        <v>3054</v>
      </c>
      <c r="B1363" s="53"/>
      <c r="C1363" s="27"/>
      <c r="D1363" s="27"/>
      <c r="E1363" s="27"/>
      <c r="F1363" s="127"/>
      <c r="G1363" s="27"/>
      <c r="H1363" s="27"/>
      <c r="I1363" s="27"/>
      <c r="J1363" s="27"/>
      <c r="K1363" s="27"/>
      <c r="L1363" s="27"/>
      <c r="M1363" s="27"/>
      <c r="N1363" s="16"/>
    </row>
    <row r="1364" spans="1:14" x14ac:dyDescent="0.3">
      <c r="A1364" s="426" t="s">
        <v>3055</v>
      </c>
      <c r="B1364" s="14" t="s">
        <v>3056</v>
      </c>
      <c r="C1364" s="14" t="s">
        <v>424</v>
      </c>
      <c r="D1364" s="14">
        <v>100</v>
      </c>
      <c r="E1364" s="61">
        <v>277</v>
      </c>
      <c r="F1364" s="517"/>
      <c r="G1364" s="517"/>
      <c r="H1364" s="14">
        <v>105</v>
      </c>
      <c r="I1364" s="517"/>
      <c r="J1364" s="517"/>
      <c r="K1364" s="517"/>
      <c r="L1364" s="517"/>
      <c r="M1364" s="14">
        <v>50000</v>
      </c>
      <c r="N1364" s="6" t="s">
        <v>3057</v>
      </c>
    </row>
    <row r="1365" spans="1:14" x14ac:dyDescent="0.3">
      <c r="A1365" s="421" t="s">
        <v>3064</v>
      </c>
      <c r="B1365" s="11" t="s">
        <v>3058</v>
      </c>
      <c r="C1365" s="11" t="s">
        <v>424</v>
      </c>
      <c r="D1365" s="14">
        <v>100</v>
      </c>
      <c r="E1365" s="57">
        <v>277</v>
      </c>
      <c r="F1365" s="153"/>
      <c r="G1365" s="153"/>
      <c r="H1365" s="11">
        <v>65</v>
      </c>
      <c r="I1365" s="153"/>
      <c r="J1365" s="153"/>
      <c r="K1365" s="153"/>
      <c r="L1365" s="153"/>
      <c r="M1365" s="11">
        <v>15000</v>
      </c>
      <c r="N1365" s="4" t="s">
        <v>3061</v>
      </c>
    </row>
    <row r="1366" spans="1:14" x14ac:dyDescent="0.3">
      <c r="A1366" s="421"/>
      <c r="B1366" s="11" t="s">
        <v>3059</v>
      </c>
      <c r="C1366" s="11" t="s">
        <v>424</v>
      </c>
      <c r="D1366" s="14">
        <v>100</v>
      </c>
      <c r="E1366" s="57">
        <v>277</v>
      </c>
      <c r="F1366" s="153"/>
      <c r="G1366" s="153"/>
      <c r="H1366" s="11">
        <v>105</v>
      </c>
      <c r="I1366" s="153"/>
      <c r="J1366" s="153"/>
      <c r="K1366" s="153"/>
      <c r="L1366" s="153"/>
      <c r="M1366" s="11">
        <v>50000</v>
      </c>
      <c r="N1366" s="4" t="s">
        <v>3060</v>
      </c>
    </row>
    <row r="1367" spans="1:14" x14ac:dyDescent="0.3">
      <c r="A1367" s="421"/>
      <c r="B1367" s="11" t="s">
        <v>3062</v>
      </c>
      <c r="C1367" s="11" t="s">
        <v>2076</v>
      </c>
      <c r="D1367" s="11">
        <v>120</v>
      </c>
      <c r="E1367" s="13">
        <v>240</v>
      </c>
      <c r="F1367" s="153"/>
      <c r="G1367" s="153"/>
      <c r="H1367" s="11">
        <v>1000</v>
      </c>
      <c r="I1367" s="153"/>
      <c r="J1367" s="153"/>
      <c r="K1367" s="153"/>
      <c r="L1367" s="153"/>
      <c r="M1367" s="153"/>
      <c r="N1367" s="4"/>
    </row>
    <row r="1368" spans="1:14" x14ac:dyDescent="0.3">
      <c r="A1368" s="421" t="s">
        <v>3053</v>
      </c>
      <c r="B1368" s="11" t="s">
        <v>3063</v>
      </c>
      <c r="C1368" s="11" t="s">
        <v>82</v>
      </c>
      <c r="D1368" s="11">
        <v>85</v>
      </c>
      <c r="E1368" s="13">
        <v>260</v>
      </c>
      <c r="F1368" s="153"/>
      <c r="G1368" s="153"/>
      <c r="H1368" s="11">
        <v>24</v>
      </c>
      <c r="I1368" s="153"/>
      <c r="J1368" s="153"/>
      <c r="K1368" s="153"/>
      <c r="L1368" s="153"/>
      <c r="M1368" s="153"/>
      <c r="N1368" s="4"/>
    </row>
    <row r="1369" spans="1:14" ht="15" thickBot="1" x14ac:dyDescent="0.35">
      <c r="A1369" s="429"/>
      <c r="B1369" s="13"/>
      <c r="C1369" s="13"/>
      <c r="D1369" s="13"/>
      <c r="E1369" s="13"/>
      <c r="F1369" s="131"/>
      <c r="G1369" s="13"/>
      <c r="H1369" s="13"/>
      <c r="I1369" s="13"/>
      <c r="J1369" s="13"/>
      <c r="K1369" s="13"/>
      <c r="L1369" s="13"/>
      <c r="M1369" s="13"/>
      <c r="N1369" s="8"/>
    </row>
    <row r="1370" spans="1:14" ht="18.600000000000001" thickBot="1" x14ac:dyDescent="0.4">
      <c r="A1370" s="56" t="s">
        <v>3065</v>
      </c>
      <c r="B1370" s="53"/>
      <c r="C1370" s="27"/>
      <c r="D1370" s="27"/>
      <c r="E1370" s="27"/>
      <c r="F1370" s="127"/>
      <c r="G1370" s="27"/>
      <c r="H1370" s="27"/>
      <c r="I1370" s="27"/>
      <c r="J1370" s="27"/>
      <c r="K1370" s="27"/>
      <c r="L1370" s="27"/>
      <c r="M1370" s="27"/>
      <c r="N1370" s="16"/>
    </row>
    <row r="1371" spans="1:14" x14ac:dyDescent="0.3">
      <c r="A1371" s="426" t="s">
        <v>3079</v>
      </c>
      <c r="B1371" s="14" t="s">
        <v>3066</v>
      </c>
      <c r="C1371" s="14" t="s">
        <v>3071</v>
      </c>
      <c r="D1371" s="14">
        <v>120</v>
      </c>
      <c r="E1371" s="61">
        <v>240</v>
      </c>
      <c r="F1371" s="130">
        <v>50</v>
      </c>
      <c r="G1371" s="14">
        <v>60</v>
      </c>
      <c r="H1371" s="14">
        <v>650</v>
      </c>
      <c r="I1371" s="517"/>
      <c r="J1371" s="517"/>
      <c r="K1371" s="61">
        <v>1200</v>
      </c>
      <c r="L1371" s="517"/>
      <c r="M1371" s="14">
        <v>50000</v>
      </c>
      <c r="N1371" s="6" t="s">
        <v>3067</v>
      </c>
    </row>
    <row r="1372" spans="1:14" x14ac:dyDescent="0.3">
      <c r="A1372" s="421" t="s">
        <v>3080</v>
      </c>
      <c r="B1372" s="11" t="s">
        <v>3068</v>
      </c>
      <c r="C1372" s="11" t="s">
        <v>3071</v>
      </c>
      <c r="D1372" s="14">
        <v>120</v>
      </c>
      <c r="E1372" s="57">
        <v>240</v>
      </c>
      <c r="F1372" s="130">
        <v>50</v>
      </c>
      <c r="G1372" s="14">
        <v>60</v>
      </c>
      <c r="H1372" s="11">
        <v>435</v>
      </c>
      <c r="I1372" s="153"/>
      <c r="J1372" s="153"/>
      <c r="K1372" s="11">
        <v>900</v>
      </c>
      <c r="L1372" s="153"/>
      <c r="M1372" s="14">
        <v>50000</v>
      </c>
      <c r="N1372" s="6" t="s">
        <v>3069</v>
      </c>
    </row>
    <row r="1373" spans="1:14" x14ac:dyDescent="0.3">
      <c r="A1373" s="421"/>
      <c r="B1373" s="11" t="s">
        <v>3070</v>
      </c>
      <c r="C1373" s="11" t="s">
        <v>2079</v>
      </c>
      <c r="D1373" s="14">
        <v>120</v>
      </c>
      <c r="E1373" s="57">
        <v>240</v>
      </c>
      <c r="F1373" s="130">
        <v>50</v>
      </c>
      <c r="G1373" s="14">
        <v>60</v>
      </c>
      <c r="H1373" s="11">
        <v>190</v>
      </c>
      <c r="I1373" s="153"/>
      <c r="J1373" s="153"/>
      <c r="K1373" s="11">
        <v>700</v>
      </c>
      <c r="L1373" s="153"/>
      <c r="M1373" s="14">
        <v>50000</v>
      </c>
      <c r="N1373" s="6" t="s">
        <v>3072</v>
      </c>
    </row>
    <row r="1374" spans="1:14" x14ac:dyDescent="0.3">
      <c r="A1374" s="421"/>
      <c r="B1374" s="11" t="s">
        <v>3073</v>
      </c>
      <c r="C1374" s="11" t="s">
        <v>3071</v>
      </c>
      <c r="D1374" s="14">
        <v>120</v>
      </c>
      <c r="E1374" s="57">
        <v>240</v>
      </c>
      <c r="F1374" s="130">
        <v>50</v>
      </c>
      <c r="G1374" s="14">
        <v>60</v>
      </c>
      <c r="H1374" s="11">
        <v>650</v>
      </c>
      <c r="I1374" s="153"/>
      <c r="J1374" s="153"/>
      <c r="K1374" s="11">
        <v>650</v>
      </c>
      <c r="L1374" s="153"/>
      <c r="M1374" s="14">
        <v>50000</v>
      </c>
      <c r="N1374" s="6" t="s">
        <v>3074</v>
      </c>
    </row>
    <row r="1375" spans="1:14" x14ac:dyDescent="0.3">
      <c r="A1375" s="421"/>
      <c r="B1375" s="11" t="s">
        <v>3075</v>
      </c>
      <c r="C1375" s="11" t="s">
        <v>3071</v>
      </c>
      <c r="D1375" s="14">
        <v>120</v>
      </c>
      <c r="E1375" s="57">
        <v>240</v>
      </c>
      <c r="F1375" s="130">
        <v>50</v>
      </c>
      <c r="G1375" s="14">
        <v>60</v>
      </c>
      <c r="H1375" s="11">
        <v>435</v>
      </c>
      <c r="I1375" s="153"/>
      <c r="J1375" s="153"/>
      <c r="K1375" s="11">
        <v>480</v>
      </c>
      <c r="L1375" s="153"/>
      <c r="M1375" s="14">
        <v>50000</v>
      </c>
      <c r="N1375" s="6" t="s">
        <v>3076</v>
      </c>
    </row>
    <row r="1376" spans="1:14" ht="15" thickBot="1" x14ac:dyDescent="0.35">
      <c r="A1376" s="429"/>
      <c r="B1376" s="13" t="s">
        <v>3077</v>
      </c>
      <c r="C1376" s="13" t="s">
        <v>2079</v>
      </c>
      <c r="D1376" s="26">
        <v>120</v>
      </c>
      <c r="E1376" s="64">
        <v>240</v>
      </c>
      <c r="F1376" s="135">
        <v>50</v>
      </c>
      <c r="G1376" s="26">
        <v>60</v>
      </c>
      <c r="H1376" s="13">
        <v>190</v>
      </c>
      <c r="I1376" s="154"/>
      <c r="J1376" s="154"/>
      <c r="K1376" s="13">
        <v>190</v>
      </c>
      <c r="L1376" s="154"/>
      <c r="M1376" s="26">
        <v>50000</v>
      </c>
      <c r="N1376" s="114" t="s">
        <v>3078</v>
      </c>
    </row>
    <row r="1377" spans="1:14" ht="18.600000000000001" thickBot="1" x14ac:dyDescent="0.4">
      <c r="A1377" s="56" t="s">
        <v>3082</v>
      </c>
      <c r="B1377" s="53"/>
      <c r="C1377" s="27"/>
      <c r="D1377" s="27"/>
      <c r="E1377" s="27"/>
      <c r="F1377" s="127"/>
      <c r="G1377" s="27"/>
      <c r="H1377" s="27"/>
      <c r="I1377" s="27"/>
      <c r="J1377" s="27"/>
      <c r="K1377" s="27"/>
      <c r="L1377" s="27"/>
      <c r="M1377" s="27"/>
      <c r="N1377" s="16"/>
    </row>
    <row r="1378" spans="1:14" x14ac:dyDescent="0.3">
      <c r="A1378" s="426" t="s">
        <v>3086</v>
      </c>
      <c r="B1378" s="14" t="s">
        <v>3083</v>
      </c>
      <c r="C1378" s="14" t="s">
        <v>2065</v>
      </c>
      <c r="D1378" s="14">
        <v>220</v>
      </c>
      <c r="E1378" s="26">
        <v>400</v>
      </c>
      <c r="F1378" s="130">
        <v>50</v>
      </c>
      <c r="G1378" s="14">
        <v>60</v>
      </c>
      <c r="H1378" s="14">
        <v>330</v>
      </c>
      <c r="I1378" s="61">
        <v>1000</v>
      </c>
      <c r="J1378" s="517"/>
      <c r="K1378" s="517"/>
      <c r="L1378" s="14" t="s">
        <v>47</v>
      </c>
      <c r="M1378" s="517"/>
      <c r="N1378" s="6" t="s">
        <v>3084</v>
      </c>
    </row>
    <row r="1379" spans="1:14" x14ac:dyDescent="0.3">
      <c r="A1379" s="421" t="s">
        <v>3087</v>
      </c>
      <c r="B1379" s="11" t="s">
        <v>3085</v>
      </c>
      <c r="C1379" s="11" t="s">
        <v>168</v>
      </c>
      <c r="D1379" s="11">
        <v>90</v>
      </c>
      <c r="E1379" s="13">
        <v>305</v>
      </c>
      <c r="F1379" s="129">
        <v>50</v>
      </c>
      <c r="G1379" s="11">
        <v>60</v>
      </c>
      <c r="H1379" s="11">
        <v>96</v>
      </c>
      <c r="I1379" s="153"/>
      <c r="J1379" s="153"/>
      <c r="K1379" s="153"/>
      <c r="L1379" s="153"/>
      <c r="M1379" s="153"/>
      <c r="N1379" s="4"/>
    </row>
    <row r="1380" spans="1:14" ht="15" thickBot="1" x14ac:dyDescent="0.35">
      <c r="A1380" s="429"/>
      <c r="B1380" s="13"/>
      <c r="C1380" s="13"/>
      <c r="D1380" s="13"/>
      <c r="E1380" s="13"/>
      <c r="F1380" s="131"/>
      <c r="G1380" s="13"/>
      <c r="H1380" s="13"/>
      <c r="I1380" s="13"/>
      <c r="J1380" s="13"/>
      <c r="K1380" s="13"/>
      <c r="L1380" s="13"/>
      <c r="M1380" s="13"/>
      <c r="N1380" s="8"/>
    </row>
    <row r="1381" spans="1:14" ht="18.600000000000001" thickBot="1" x14ac:dyDescent="0.4">
      <c r="A1381" s="56" t="s">
        <v>3556</v>
      </c>
      <c r="B1381" s="53"/>
      <c r="C1381" s="27"/>
      <c r="D1381" s="27"/>
      <c r="E1381" s="27"/>
      <c r="F1381" s="127"/>
      <c r="G1381" s="27"/>
      <c r="H1381" s="27"/>
      <c r="I1381" s="27"/>
      <c r="J1381" s="27"/>
      <c r="K1381" s="27"/>
      <c r="L1381" s="27"/>
      <c r="M1381" s="27"/>
      <c r="N1381" s="16"/>
    </row>
    <row r="1382" spans="1:14" x14ac:dyDescent="0.3">
      <c r="A1382" s="426" t="s">
        <v>3088</v>
      </c>
      <c r="B1382" s="14" t="s">
        <v>3089</v>
      </c>
      <c r="C1382" s="14" t="s">
        <v>15</v>
      </c>
      <c r="D1382" s="14">
        <v>230</v>
      </c>
      <c r="E1382" s="517"/>
      <c r="F1382" s="130">
        <v>50</v>
      </c>
      <c r="G1382" s="517"/>
      <c r="H1382" s="14">
        <v>9</v>
      </c>
      <c r="I1382" s="14">
        <v>8.1999999999999993</v>
      </c>
      <c r="J1382" s="517"/>
      <c r="K1382" s="517"/>
      <c r="L1382" s="517"/>
      <c r="M1382" s="14">
        <v>15000</v>
      </c>
      <c r="N1382" s="6" t="s">
        <v>3090</v>
      </c>
    </row>
    <row r="1383" spans="1:14" x14ac:dyDescent="0.3">
      <c r="A1383" s="421"/>
      <c r="B1383" s="11" t="s">
        <v>3091</v>
      </c>
      <c r="C1383" s="11" t="s">
        <v>15</v>
      </c>
      <c r="D1383" s="14">
        <v>230</v>
      </c>
      <c r="E1383" s="153"/>
      <c r="F1383" s="130">
        <v>50</v>
      </c>
      <c r="G1383" s="153"/>
      <c r="H1383" s="14">
        <v>9</v>
      </c>
      <c r="I1383" s="14">
        <v>10.199999999999999</v>
      </c>
      <c r="J1383" s="153"/>
      <c r="K1383" s="153"/>
      <c r="L1383" s="153"/>
      <c r="M1383" s="14">
        <v>15000</v>
      </c>
      <c r="N1383" s="6" t="s">
        <v>3090</v>
      </c>
    </row>
    <row r="1384" spans="1:14" ht="15" thickBot="1" x14ac:dyDescent="0.35">
      <c r="A1384" s="429"/>
      <c r="B1384" s="13" t="s">
        <v>3092</v>
      </c>
      <c r="C1384" s="13" t="s">
        <v>2065</v>
      </c>
      <c r="D1384" s="26">
        <v>230</v>
      </c>
      <c r="E1384" s="154"/>
      <c r="F1384" s="135">
        <v>50</v>
      </c>
      <c r="G1384" s="154"/>
      <c r="H1384" s="13">
        <v>19</v>
      </c>
      <c r="I1384" s="13">
        <v>25</v>
      </c>
      <c r="J1384" s="154"/>
      <c r="K1384" s="154"/>
      <c r="L1384" s="154"/>
      <c r="M1384" s="13">
        <v>25000</v>
      </c>
      <c r="N1384" s="114" t="s">
        <v>3090</v>
      </c>
    </row>
    <row r="1385" spans="1:14" ht="18.600000000000001" thickBot="1" x14ac:dyDescent="0.4">
      <c r="A1385" s="56" t="s">
        <v>3093</v>
      </c>
      <c r="B1385" s="53"/>
      <c r="C1385" s="27"/>
      <c r="D1385" s="27"/>
      <c r="E1385" s="27"/>
      <c r="F1385" s="127"/>
      <c r="G1385" s="27"/>
      <c r="H1385" s="27"/>
      <c r="I1385" s="27"/>
      <c r="J1385" s="27"/>
      <c r="K1385" s="27"/>
      <c r="L1385" s="27"/>
      <c r="M1385" s="27"/>
      <c r="N1385" s="16"/>
    </row>
    <row r="1386" spans="1:14" x14ac:dyDescent="0.3">
      <c r="A1386" s="518" t="s">
        <v>3113</v>
      </c>
      <c r="B1386" s="14" t="s">
        <v>3095</v>
      </c>
      <c r="C1386" s="14" t="s">
        <v>2065</v>
      </c>
      <c r="D1386" s="14">
        <v>176</v>
      </c>
      <c r="E1386" s="61">
        <v>264</v>
      </c>
      <c r="F1386" s="130">
        <v>50</v>
      </c>
      <c r="G1386" s="14"/>
      <c r="H1386" s="14">
        <v>70</v>
      </c>
      <c r="I1386" s="14">
        <v>130</v>
      </c>
      <c r="J1386" s="14"/>
      <c r="K1386" s="14"/>
      <c r="L1386" s="14" t="s">
        <v>47</v>
      </c>
      <c r="M1386" s="14">
        <v>50000</v>
      </c>
      <c r="N1386" s="6" t="s">
        <v>3094</v>
      </c>
    </row>
    <row r="1387" spans="1:14" x14ac:dyDescent="0.3">
      <c r="A1387" s="421" t="s">
        <v>3114</v>
      </c>
      <c r="B1387" s="11" t="s">
        <v>3096</v>
      </c>
      <c r="C1387" s="11" t="s">
        <v>2065</v>
      </c>
      <c r="D1387" s="14">
        <v>176</v>
      </c>
      <c r="E1387" s="57">
        <v>264</v>
      </c>
      <c r="F1387" s="130">
        <v>50</v>
      </c>
      <c r="G1387" s="11"/>
      <c r="H1387" s="11">
        <v>93</v>
      </c>
      <c r="I1387" s="11">
        <v>170</v>
      </c>
      <c r="J1387" s="11"/>
      <c r="K1387" s="11"/>
      <c r="L1387" s="14" t="s">
        <v>47</v>
      </c>
      <c r="M1387" s="14">
        <v>50000</v>
      </c>
      <c r="N1387" s="6" t="s">
        <v>3094</v>
      </c>
    </row>
    <row r="1388" spans="1:14" x14ac:dyDescent="0.3">
      <c r="A1388" s="421"/>
      <c r="B1388" s="11" t="s">
        <v>3097</v>
      </c>
      <c r="C1388" s="11" t="s">
        <v>2065</v>
      </c>
      <c r="D1388" s="14">
        <v>176</v>
      </c>
      <c r="E1388" s="57">
        <v>264</v>
      </c>
      <c r="F1388" s="130">
        <v>50</v>
      </c>
      <c r="G1388" s="11"/>
      <c r="H1388" s="11">
        <v>118</v>
      </c>
      <c r="I1388" s="11">
        <v>215</v>
      </c>
      <c r="J1388" s="11"/>
      <c r="K1388" s="11"/>
      <c r="L1388" s="14" t="s">
        <v>47</v>
      </c>
      <c r="M1388" s="14">
        <v>50000</v>
      </c>
      <c r="N1388" s="6" t="s">
        <v>3094</v>
      </c>
    </row>
    <row r="1389" spans="1:14" x14ac:dyDescent="0.3">
      <c r="A1389" s="429"/>
      <c r="B1389" s="13" t="s">
        <v>3098</v>
      </c>
      <c r="C1389" s="11" t="s">
        <v>424</v>
      </c>
      <c r="D1389" s="14">
        <v>176</v>
      </c>
      <c r="E1389" s="57">
        <v>264</v>
      </c>
      <c r="F1389" s="130">
        <v>50</v>
      </c>
      <c r="G1389" s="11"/>
      <c r="H1389" s="11">
        <v>140</v>
      </c>
      <c r="I1389" s="11">
        <v>260</v>
      </c>
      <c r="J1389" s="11"/>
      <c r="K1389" s="11"/>
      <c r="L1389" s="14" t="s">
        <v>47</v>
      </c>
      <c r="M1389" s="14">
        <v>50000</v>
      </c>
      <c r="N1389" s="6" t="s">
        <v>3094</v>
      </c>
    </row>
    <row r="1390" spans="1:14" x14ac:dyDescent="0.3">
      <c r="A1390" s="421"/>
      <c r="B1390" s="11" t="s">
        <v>3099</v>
      </c>
      <c r="C1390" s="11" t="s">
        <v>424</v>
      </c>
      <c r="D1390" s="14">
        <v>176</v>
      </c>
      <c r="E1390" s="57">
        <v>264</v>
      </c>
      <c r="F1390" s="130">
        <v>50</v>
      </c>
      <c r="G1390" s="11"/>
      <c r="H1390" s="11">
        <v>186</v>
      </c>
      <c r="I1390" s="11">
        <v>340</v>
      </c>
      <c r="J1390" s="11"/>
      <c r="K1390" s="11"/>
      <c r="L1390" s="14" t="s">
        <v>47</v>
      </c>
      <c r="M1390" s="14">
        <v>50000</v>
      </c>
      <c r="N1390" s="6" t="s">
        <v>3094</v>
      </c>
    </row>
    <row r="1391" spans="1:14" x14ac:dyDescent="0.3">
      <c r="A1391" s="421"/>
      <c r="B1391" s="11" t="s">
        <v>3100</v>
      </c>
      <c r="C1391" s="11" t="s">
        <v>424</v>
      </c>
      <c r="D1391" s="14">
        <v>176</v>
      </c>
      <c r="E1391" s="57">
        <v>264</v>
      </c>
      <c r="F1391" s="130">
        <v>50</v>
      </c>
      <c r="G1391" s="11"/>
      <c r="H1391" s="11">
        <v>235</v>
      </c>
      <c r="I1391" s="11">
        <v>430</v>
      </c>
      <c r="J1391" s="11"/>
      <c r="K1391" s="11"/>
      <c r="L1391" s="14" t="s">
        <v>47</v>
      </c>
      <c r="M1391" s="14">
        <v>50000</v>
      </c>
      <c r="N1391" s="6" t="s">
        <v>3094</v>
      </c>
    </row>
    <row r="1392" spans="1:14" x14ac:dyDescent="0.3">
      <c r="A1392" s="421"/>
      <c r="B1392" s="11" t="s">
        <v>3101</v>
      </c>
      <c r="C1392" s="11" t="s">
        <v>428</v>
      </c>
      <c r="D1392" s="14">
        <v>176</v>
      </c>
      <c r="E1392" s="57">
        <v>264</v>
      </c>
      <c r="F1392" s="130">
        <v>50</v>
      </c>
      <c r="G1392" s="11"/>
      <c r="H1392" s="11">
        <v>280</v>
      </c>
      <c r="I1392" s="11">
        <v>520</v>
      </c>
      <c r="J1392" s="11"/>
      <c r="K1392" s="11"/>
      <c r="L1392" s="14" t="s">
        <v>47</v>
      </c>
      <c r="M1392" s="14">
        <v>50000</v>
      </c>
      <c r="N1392" s="6" t="s">
        <v>3094</v>
      </c>
    </row>
    <row r="1393" spans="1:14" x14ac:dyDescent="0.3">
      <c r="A1393" s="421"/>
      <c r="B1393" s="11" t="s">
        <v>3102</v>
      </c>
      <c r="C1393" s="11" t="s">
        <v>428</v>
      </c>
      <c r="D1393" s="14">
        <v>176</v>
      </c>
      <c r="E1393" s="57">
        <v>264</v>
      </c>
      <c r="F1393" s="130">
        <v>50</v>
      </c>
      <c r="G1393" s="11"/>
      <c r="H1393" s="11">
        <v>370</v>
      </c>
      <c r="I1393" s="11">
        <v>680</v>
      </c>
      <c r="J1393" s="11"/>
      <c r="K1393" s="11"/>
      <c r="L1393" s="14" t="s">
        <v>47</v>
      </c>
      <c r="M1393" s="14">
        <v>50000</v>
      </c>
      <c r="N1393" s="6" t="s">
        <v>3094</v>
      </c>
    </row>
    <row r="1394" spans="1:14" x14ac:dyDescent="0.3">
      <c r="A1394" s="421"/>
      <c r="B1394" s="11" t="s">
        <v>3103</v>
      </c>
      <c r="C1394" s="11" t="s">
        <v>428</v>
      </c>
      <c r="D1394" s="14">
        <v>176</v>
      </c>
      <c r="E1394" s="57">
        <v>264</v>
      </c>
      <c r="F1394" s="130">
        <v>50</v>
      </c>
      <c r="G1394" s="11"/>
      <c r="H1394" s="11">
        <v>470</v>
      </c>
      <c r="I1394" s="11">
        <v>860</v>
      </c>
      <c r="J1394" s="11"/>
      <c r="K1394" s="11"/>
      <c r="L1394" s="14" t="s">
        <v>47</v>
      </c>
      <c r="M1394" s="14">
        <v>50000</v>
      </c>
      <c r="N1394" s="6" t="s">
        <v>3094</v>
      </c>
    </row>
    <row r="1395" spans="1:14" x14ac:dyDescent="0.3">
      <c r="A1395" s="421"/>
      <c r="B1395" s="11" t="s">
        <v>3104</v>
      </c>
      <c r="C1395" s="11" t="s">
        <v>424</v>
      </c>
      <c r="D1395" s="14">
        <v>176</v>
      </c>
      <c r="E1395" s="57">
        <v>264</v>
      </c>
      <c r="F1395" s="130">
        <v>50</v>
      </c>
      <c r="G1395" s="11"/>
      <c r="H1395" s="11">
        <v>100</v>
      </c>
      <c r="I1395" s="11">
        <v>160</v>
      </c>
      <c r="J1395" s="11"/>
      <c r="K1395" s="11"/>
      <c r="L1395" s="14" t="s">
        <v>47</v>
      </c>
      <c r="M1395" s="14">
        <v>50000</v>
      </c>
      <c r="N1395" s="6" t="s">
        <v>3108</v>
      </c>
    </row>
    <row r="1396" spans="1:14" x14ac:dyDescent="0.3">
      <c r="A1396" s="421"/>
      <c r="B1396" s="11" t="s">
        <v>3105</v>
      </c>
      <c r="C1396" s="11" t="s">
        <v>424</v>
      </c>
      <c r="D1396" s="14">
        <v>176</v>
      </c>
      <c r="E1396" s="57">
        <v>264</v>
      </c>
      <c r="F1396" s="130">
        <v>50</v>
      </c>
      <c r="G1396" s="11"/>
      <c r="H1396" s="11">
        <v>150</v>
      </c>
      <c r="I1396" s="11">
        <v>240</v>
      </c>
      <c r="J1396" s="11"/>
      <c r="K1396" s="11"/>
      <c r="L1396" s="14" t="s">
        <v>47</v>
      </c>
      <c r="M1396" s="14">
        <v>50000</v>
      </c>
      <c r="N1396" s="6" t="s">
        <v>3108</v>
      </c>
    </row>
    <row r="1397" spans="1:14" x14ac:dyDescent="0.3">
      <c r="A1397" s="421"/>
      <c r="B1397" s="11" t="s">
        <v>3106</v>
      </c>
      <c r="C1397" s="11" t="s">
        <v>424</v>
      </c>
      <c r="D1397" s="14">
        <v>176</v>
      </c>
      <c r="E1397" s="57">
        <v>264</v>
      </c>
      <c r="F1397" s="130">
        <v>50</v>
      </c>
      <c r="G1397" s="11"/>
      <c r="H1397" s="11">
        <v>200</v>
      </c>
      <c r="I1397" s="11">
        <v>320</v>
      </c>
      <c r="J1397" s="11"/>
      <c r="K1397" s="11"/>
      <c r="L1397" s="14" t="s">
        <v>47</v>
      </c>
      <c r="M1397" s="14">
        <v>50000</v>
      </c>
      <c r="N1397" s="6" t="s">
        <v>3108</v>
      </c>
    </row>
    <row r="1398" spans="1:14" x14ac:dyDescent="0.3">
      <c r="A1398" s="421"/>
      <c r="B1398" s="11" t="s">
        <v>3107</v>
      </c>
      <c r="C1398" s="11" t="s">
        <v>424</v>
      </c>
      <c r="D1398" s="14">
        <v>176</v>
      </c>
      <c r="E1398" s="57">
        <v>264</v>
      </c>
      <c r="F1398" s="130">
        <v>50</v>
      </c>
      <c r="G1398" s="11"/>
      <c r="H1398" s="11">
        <v>250</v>
      </c>
      <c r="I1398" s="11">
        <v>400</v>
      </c>
      <c r="J1398" s="11"/>
      <c r="K1398" s="11"/>
      <c r="L1398" s="14" t="s">
        <v>47</v>
      </c>
      <c r="M1398" s="14">
        <v>50000</v>
      </c>
      <c r="N1398" s="6" t="s">
        <v>3108</v>
      </c>
    </row>
    <row r="1399" spans="1:14" x14ac:dyDescent="0.3">
      <c r="A1399" s="421"/>
      <c r="B1399" s="11" t="s">
        <v>3109</v>
      </c>
      <c r="C1399" s="11" t="s">
        <v>3110</v>
      </c>
      <c r="D1399" s="14">
        <v>176</v>
      </c>
      <c r="E1399" s="57">
        <v>264</v>
      </c>
      <c r="F1399" s="130">
        <v>50</v>
      </c>
      <c r="G1399" s="11"/>
      <c r="H1399" s="11">
        <v>35</v>
      </c>
      <c r="I1399" s="11">
        <v>66</v>
      </c>
      <c r="J1399" s="11"/>
      <c r="K1399" s="11"/>
      <c r="L1399" s="14" t="s">
        <v>47</v>
      </c>
      <c r="M1399" s="14">
        <v>50000</v>
      </c>
      <c r="N1399" s="6" t="s">
        <v>3111</v>
      </c>
    </row>
    <row r="1400" spans="1:14" ht="15" thickBot="1" x14ac:dyDescent="0.35">
      <c r="A1400" s="429"/>
      <c r="B1400" s="13" t="s">
        <v>3112</v>
      </c>
      <c r="C1400" s="13" t="s">
        <v>3110</v>
      </c>
      <c r="D1400" s="26">
        <v>176</v>
      </c>
      <c r="E1400" s="64">
        <v>264</v>
      </c>
      <c r="F1400" s="135">
        <v>50</v>
      </c>
      <c r="G1400" s="13"/>
      <c r="H1400" s="13">
        <v>35</v>
      </c>
      <c r="I1400" s="13">
        <v>66</v>
      </c>
      <c r="J1400" s="13"/>
      <c r="K1400" s="13"/>
      <c r="L1400" s="26" t="s">
        <v>47</v>
      </c>
      <c r="M1400" s="26">
        <v>50000</v>
      </c>
      <c r="N1400" s="114" t="s">
        <v>3111</v>
      </c>
    </row>
    <row r="1401" spans="1:14" ht="18.600000000000001" thickBot="1" x14ac:dyDescent="0.4">
      <c r="A1401" s="56" t="s">
        <v>3117</v>
      </c>
      <c r="B1401" s="53"/>
      <c r="C1401" s="27"/>
      <c r="D1401" s="27"/>
      <c r="E1401" s="27"/>
      <c r="F1401" s="127"/>
      <c r="G1401" s="27"/>
      <c r="H1401" s="27"/>
      <c r="I1401" s="27"/>
      <c r="J1401" s="27"/>
      <c r="K1401" s="27"/>
      <c r="L1401" s="27"/>
      <c r="M1401" s="27"/>
      <c r="N1401" s="16"/>
    </row>
    <row r="1402" spans="1:14" x14ac:dyDescent="0.3">
      <c r="A1402" s="426" t="s">
        <v>3120</v>
      </c>
      <c r="B1402" s="14" t="s">
        <v>3115</v>
      </c>
      <c r="C1402" s="14" t="s">
        <v>2065</v>
      </c>
      <c r="D1402" s="14">
        <v>176</v>
      </c>
      <c r="E1402" s="61">
        <v>264</v>
      </c>
      <c r="F1402" s="130">
        <v>50</v>
      </c>
      <c r="G1402" s="14"/>
      <c r="H1402" s="14">
        <v>96</v>
      </c>
      <c r="I1402" s="14"/>
      <c r="J1402" s="14">
        <v>2</v>
      </c>
      <c r="K1402" s="14"/>
      <c r="L1402" s="14" t="s">
        <v>28</v>
      </c>
      <c r="M1402" s="14">
        <v>100000</v>
      </c>
      <c r="N1402" s="6"/>
    </row>
    <row r="1403" spans="1:14" x14ac:dyDescent="0.3">
      <c r="A1403" s="421" t="s">
        <v>3121</v>
      </c>
      <c r="B1403" s="11" t="s">
        <v>3116</v>
      </c>
      <c r="C1403" s="11" t="s">
        <v>2065</v>
      </c>
      <c r="D1403" s="14">
        <v>176</v>
      </c>
      <c r="E1403" s="57">
        <v>264</v>
      </c>
      <c r="F1403" s="130">
        <v>50</v>
      </c>
      <c r="G1403" s="14"/>
      <c r="H1403" s="14">
        <v>61</v>
      </c>
      <c r="I1403" s="14"/>
      <c r="J1403" s="14">
        <v>2</v>
      </c>
      <c r="K1403" s="14"/>
      <c r="L1403" s="14" t="s">
        <v>28</v>
      </c>
      <c r="M1403" s="14">
        <v>100000</v>
      </c>
      <c r="N1403" s="6"/>
    </row>
    <row r="1404" spans="1:14" x14ac:dyDescent="0.3">
      <c r="A1404" s="421"/>
      <c r="B1404" s="11" t="s">
        <v>3118</v>
      </c>
      <c r="C1404" s="11" t="s">
        <v>2065</v>
      </c>
      <c r="D1404" s="14">
        <v>176</v>
      </c>
      <c r="E1404" s="57">
        <v>264</v>
      </c>
      <c r="F1404" s="130">
        <v>50</v>
      </c>
      <c r="G1404" s="14"/>
      <c r="H1404" s="14">
        <v>48</v>
      </c>
      <c r="I1404" s="14"/>
      <c r="J1404" s="14">
        <v>2</v>
      </c>
      <c r="K1404" s="14"/>
      <c r="L1404" s="14" t="s">
        <v>28</v>
      </c>
      <c r="M1404" s="14">
        <v>100000</v>
      </c>
      <c r="N1404" s="6"/>
    </row>
    <row r="1405" spans="1:14" ht="15" thickBot="1" x14ac:dyDescent="0.35">
      <c r="A1405" s="429"/>
      <c r="B1405" s="13" t="s">
        <v>3119</v>
      </c>
      <c r="C1405" s="13" t="s">
        <v>98</v>
      </c>
      <c r="D1405" s="26">
        <v>176</v>
      </c>
      <c r="E1405" s="64">
        <v>264</v>
      </c>
      <c r="F1405" s="135">
        <v>50</v>
      </c>
      <c r="G1405" s="26"/>
      <c r="H1405" s="26">
        <v>32</v>
      </c>
      <c r="I1405" s="26"/>
      <c r="J1405" s="26">
        <v>2</v>
      </c>
      <c r="K1405" s="26"/>
      <c r="L1405" s="26" t="s">
        <v>28</v>
      </c>
      <c r="M1405" s="26">
        <v>100000</v>
      </c>
      <c r="N1405" s="8"/>
    </row>
    <row r="1406" spans="1:14" ht="18.600000000000001" thickBot="1" x14ac:dyDescent="0.4">
      <c r="A1406" s="56" t="s">
        <v>3122</v>
      </c>
      <c r="B1406" s="53"/>
      <c r="C1406" s="27"/>
      <c r="D1406" s="27"/>
      <c r="E1406" s="27"/>
      <c r="F1406" s="127"/>
      <c r="G1406" s="27"/>
      <c r="H1406" s="27"/>
      <c r="I1406" s="27"/>
      <c r="J1406" s="27"/>
      <c r="K1406" s="27"/>
      <c r="L1406" s="27"/>
      <c r="M1406" s="27"/>
      <c r="N1406" s="16"/>
    </row>
    <row r="1407" spans="1:14" x14ac:dyDescent="0.3">
      <c r="A1407" s="426" t="s">
        <v>3127</v>
      </c>
      <c r="B1407" s="14" t="s">
        <v>3123</v>
      </c>
      <c r="C1407" s="14" t="s">
        <v>424</v>
      </c>
      <c r="D1407" s="14">
        <v>170</v>
      </c>
      <c r="E1407" s="61">
        <v>240</v>
      </c>
      <c r="F1407" s="130"/>
      <c r="G1407" s="14"/>
      <c r="H1407" s="14">
        <v>200</v>
      </c>
      <c r="I1407" s="14">
        <v>480</v>
      </c>
      <c r="J1407" s="14">
        <v>2.4</v>
      </c>
      <c r="K1407" s="14"/>
      <c r="L1407" s="14" t="s">
        <v>47</v>
      </c>
      <c r="M1407" s="14"/>
      <c r="N1407" s="6"/>
    </row>
    <row r="1408" spans="1:14" x14ac:dyDescent="0.3">
      <c r="A1408" s="421" t="s">
        <v>3128</v>
      </c>
      <c r="B1408" s="11" t="s">
        <v>3124</v>
      </c>
      <c r="C1408" s="11" t="s">
        <v>424</v>
      </c>
      <c r="D1408" s="14">
        <v>170</v>
      </c>
      <c r="E1408" s="57">
        <v>240</v>
      </c>
      <c r="F1408" s="130"/>
      <c r="G1408" s="14"/>
      <c r="H1408" s="14">
        <v>150</v>
      </c>
      <c r="I1408" s="14">
        <v>360</v>
      </c>
      <c r="J1408" s="14">
        <v>2.4</v>
      </c>
      <c r="K1408" s="14"/>
      <c r="L1408" s="14" t="s">
        <v>47</v>
      </c>
      <c r="M1408" s="11"/>
      <c r="N1408" s="4"/>
    </row>
    <row r="1409" spans="1:14" x14ac:dyDescent="0.3">
      <c r="A1409" s="421"/>
      <c r="B1409" s="11" t="s">
        <v>3125</v>
      </c>
      <c r="C1409" s="11" t="s">
        <v>424</v>
      </c>
      <c r="D1409" s="14">
        <v>170</v>
      </c>
      <c r="E1409" s="57">
        <v>240</v>
      </c>
      <c r="F1409" s="130"/>
      <c r="G1409" s="14"/>
      <c r="H1409" s="14">
        <v>100</v>
      </c>
      <c r="I1409" s="14">
        <v>240</v>
      </c>
      <c r="J1409" s="14">
        <v>2.4</v>
      </c>
      <c r="K1409" s="14"/>
      <c r="L1409" s="14" t="s">
        <v>47</v>
      </c>
      <c r="M1409" s="11"/>
      <c r="N1409" s="4"/>
    </row>
    <row r="1410" spans="1:14" ht="15" thickBot="1" x14ac:dyDescent="0.35">
      <c r="A1410" s="429"/>
      <c r="B1410" s="13" t="s">
        <v>3126</v>
      </c>
      <c r="C1410" s="13" t="s">
        <v>98</v>
      </c>
      <c r="D1410" s="26">
        <v>170</v>
      </c>
      <c r="E1410" s="64">
        <v>240</v>
      </c>
      <c r="F1410" s="135"/>
      <c r="G1410" s="26"/>
      <c r="H1410" s="26">
        <v>50</v>
      </c>
      <c r="I1410" s="26">
        <v>120</v>
      </c>
      <c r="J1410" s="26">
        <v>2.4</v>
      </c>
      <c r="K1410" s="26"/>
      <c r="L1410" s="26" t="s">
        <v>47</v>
      </c>
      <c r="M1410" s="13"/>
      <c r="N1410" s="8"/>
    </row>
    <row r="1411" spans="1:14" ht="18.600000000000001" thickBot="1" x14ac:dyDescent="0.4">
      <c r="A1411" s="56" t="s">
        <v>3130</v>
      </c>
      <c r="B1411" s="53"/>
      <c r="C1411" s="27"/>
      <c r="D1411" s="27"/>
      <c r="E1411" s="27"/>
      <c r="F1411" s="127"/>
      <c r="G1411" s="27"/>
      <c r="H1411" s="27"/>
      <c r="I1411" s="27"/>
      <c r="J1411" s="27"/>
      <c r="K1411" s="27"/>
      <c r="L1411" s="27"/>
      <c r="M1411" s="27"/>
      <c r="N1411" s="16"/>
    </row>
    <row r="1412" spans="1:14" x14ac:dyDescent="0.3">
      <c r="A1412" s="430" t="s">
        <v>3129</v>
      </c>
      <c r="B1412" s="26" t="s">
        <v>3131</v>
      </c>
      <c r="C1412" s="14"/>
      <c r="D1412" s="26"/>
      <c r="E1412" s="26"/>
      <c r="F1412" s="135"/>
      <c r="G1412" s="26"/>
      <c r="H1412" s="26"/>
      <c r="I1412" s="26"/>
      <c r="J1412" s="26"/>
      <c r="K1412" s="26"/>
      <c r="L1412" s="26"/>
      <c r="M1412" s="26"/>
      <c r="N1412" s="114"/>
    </row>
    <row r="1413" spans="1:14" x14ac:dyDescent="0.3">
      <c r="A1413" s="421"/>
      <c r="B1413" s="11"/>
      <c r="C1413" s="11"/>
      <c r="D1413" s="11"/>
      <c r="E1413" s="13"/>
      <c r="F1413" s="129"/>
      <c r="G1413" s="11"/>
      <c r="H1413" s="11"/>
      <c r="I1413" s="11"/>
      <c r="J1413" s="11"/>
      <c r="K1413" s="11"/>
      <c r="L1413" s="11"/>
      <c r="M1413" s="11"/>
      <c r="N1413" s="4"/>
    </row>
    <row r="1414" spans="1:14" x14ac:dyDescent="0.3">
      <c r="A1414" s="421" t="s">
        <v>3132</v>
      </c>
      <c r="B1414" s="11"/>
      <c r="C1414" s="11"/>
      <c r="D1414" s="11"/>
      <c r="E1414" s="13"/>
      <c r="F1414" s="129"/>
      <c r="G1414" s="11"/>
      <c r="H1414" s="11"/>
      <c r="I1414" s="11"/>
      <c r="J1414" s="11"/>
      <c r="K1414" s="11"/>
      <c r="L1414" s="11"/>
      <c r="M1414" s="11"/>
      <c r="N1414" s="4"/>
    </row>
    <row r="1415" spans="1:14" ht="15" thickBot="1" x14ac:dyDescent="0.35">
      <c r="A1415" s="429"/>
      <c r="B1415" s="13"/>
      <c r="C1415" s="13"/>
      <c r="D1415" s="13"/>
      <c r="E1415" s="13"/>
      <c r="F1415" s="131"/>
      <c r="G1415" s="13"/>
      <c r="H1415" s="13"/>
      <c r="I1415" s="13"/>
      <c r="J1415" s="13"/>
      <c r="K1415" s="13"/>
      <c r="L1415" s="13"/>
      <c r="M1415" s="13"/>
      <c r="N1415" s="8"/>
    </row>
    <row r="1416" spans="1:14" ht="18.600000000000001" thickBot="1" x14ac:dyDescent="0.4">
      <c r="A1416" s="56" t="s">
        <v>3133</v>
      </c>
      <c r="B1416" s="53"/>
      <c r="C1416" s="27"/>
      <c r="D1416" s="27"/>
      <c r="E1416" s="27"/>
      <c r="F1416" s="127"/>
      <c r="G1416" s="27"/>
      <c r="H1416" s="27"/>
      <c r="I1416" s="27"/>
      <c r="J1416" s="27"/>
      <c r="K1416" s="27"/>
      <c r="L1416" s="27"/>
      <c r="M1416" s="27"/>
      <c r="N1416" s="16"/>
    </row>
    <row r="1417" spans="1:14" x14ac:dyDescent="0.3">
      <c r="A1417" s="426" t="s">
        <v>3135</v>
      </c>
      <c r="B1417" s="14" t="s">
        <v>3134</v>
      </c>
      <c r="C1417" s="14" t="s">
        <v>98</v>
      </c>
      <c r="D1417" s="14">
        <v>176</v>
      </c>
      <c r="E1417" s="26">
        <v>264</v>
      </c>
      <c r="F1417" s="130">
        <v>50</v>
      </c>
      <c r="G1417" s="14">
        <v>60</v>
      </c>
      <c r="H1417" s="14">
        <v>140</v>
      </c>
      <c r="I1417" s="14">
        <v>170</v>
      </c>
      <c r="J1417" s="517"/>
      <c r="K1417" s="517"/>
      <c r="L1417" s="14" t="s">
        <v>22</v>
      </c>
      <c r="M1417" s="517"/>
      <c r="N1417" s="6"/>
    </row>
    <row r="1418" spans="1:14" x14ac:dyDescent="0.3">
      <c r="A1418" s="421"/>
      <c r="B1418" s="11"/>
      <c r="C1418" s="11"/>
      <c r="D1418" s="11"/>
      <c r="E1418" s="13"/>
      <c r="F1418" s="129"/>
      <c r="G1418" s="11"/>
      <c r="H1418" s="11"/>
      <c r="I1418" s="11"/>
      <c r="J1418" s="11"/>
      <c r="K1418" s="11"/>
      <c r="L1418" s="11"/>
      <c r="M1418" s="11"/>
      <c r="N1418" s="4"/>
    </row>
    <row r="1419" spans="1:14" ht="15" thickBot="1" x14ac:dyDescent="0.35">
      <c r="A1419" s="429"/>
      <c r="B1419" s="13"/>
      <c r="C1419" s="13"/>
      <c r="D1419" s="13"/>
      <c r="E1419" s="13"/>
      <c r="F1419" s="131"/>
      <c r="G1419" s="13"/>
      <c r="H1419" s="13"/>
      <c r="I1419" s="13"/>
      <c r="J1419" s="13"/>
      <c r="K1419" s="13"/>
      <c r="L1419" s="13"/>
      <c r="M1419" s="13"/>
      <c r="N1419" s="8"/>
    </row>
    <row r="1420" spans="1:14" ht="18.600000000000001" thickBot="1" x14ac:dyDescent="0.4">
      <c r="A1420" s="56" t="s">
        <v>3136</v>
      </c>
      <c r="B1420" s="53"/>
      <c r="C1420" s="27"/>
      <c r="D1420" s="27"/>
      <c r="E1420" s="27"/>
      <c r="F1420" s="127"/>
      <c r="G1420" s="27"/>
      <c r="H1420" s="27"/>
      <c r="I1420" s="27"/>
      <c r="J1420" s="27"/>
      <c r="K1420" s="27"/>
      <c r="L1420" s="27"/>
      <c r="M1420" s="27"/>
      <c r="N1420" s="16"/>
    </row>
    <row r="1421" spans="1:14" x14ac:dyDescent="0.3">
      <c r="A1421" s="44" t="s">
        <v>3558</v>
      </c>
      <c r="B1421" s="14" t="s">
        <v>3137</v>
      </c>
      <c r="C1421" s="14" t="s">
        <v>82</v>
      </c>
      <c r="D1421" s="14">
        <v>100</v>
      </c>
      <c r="E1421" s="26">
        <v>240</v>
      </c>
      <c r="F1421" s="130"/>
      <c r="G1421" s="14"/>
      <c r="H1421" s="14">
        <v>20</v>
      </c>
      <c r="I1421" s="14">
        <v>26</v>
      </c>
      <c r="J1421" s="14"/>
      <c r="K1421" s="14"/>
      <c r="L1421" s="14" t="s">
        <v>184</v>
      </c>
      <c r="M1421" s="14">
        <v>100000</v>
      </c>
      <c r="N1421" s="6" t="s">
        <v>3138</v>
      </c>
    </row>
    <row r="1422" spans="1:14" x14ac:dyDescent="0.3">
      <c r="A1422" s="421" t="s">
        <v>3559</v>
      </c>
      <c r="B1422" s="11" t="s">
        <v>3139</v>
      </c>
      <c r="C1422" s="11" t="s">
        <v>82</v>
      </c>
      <c r="D1422" s="14">
        <v>100</v>
      </c>
      <c r="E1422" s="26">
        <v>240</v>
      </c>
      <c r="F1422" s="130"/>
      <c r="G1422" s="14"/>
      <c r="H1422" s="14">
        <v>26</v>
      </c>
      <c r="I1422" s="14">
        <v>56</v>
      </c>
      <c r="J1422" s="14"/>
      <c r="K1422" s="14"/>
      <c r="L1422" s="14" t="s">
        <v>178</v>
      </c>
      <c r="M1422" s="14">
        <v>100000</v>
      </c>
      <c r="N1422" s="6" t="s">
        <v>3138</v>
      </c>
    </row>
    <row r="1423" spans="1:14" x14ac:dyDescent="0.3">
      <c r="A1423" s="421"/>
      <c r="B1423" s="11" t="s">
        <v>3140</v>
      </c>
      <c r="C1423" s="11" t="s">
        <v>82</v>
      </c>
      <c r="D1423" s="14">
        <v>100</v>
      </c>
      <c r="E1423" s="26">
        <v>240</v>
      </c>
      <c r="F1423" s="130"/>
      <c r="G1423" s="14"/>
      <c r="H1423" s="14">
        <v>40</v>
      </c>
      <c r="I1423" s="14">
        <v>77</v>
      </c>
      <c r="J1423" s="14"/>
      <c r="K1423" s="14"/>
      <c r="L1423" s="14" t="s">
        <v>178</v>
      </c>
      <c r="M1423" s="14">
        <v>100000</v>
      </c>
      <c r="N1423" s="6" t="s">
        <v>3138</v>
      </c>
    </row>
    <row r="1424" spans="1:14" x14ac:dyDescent="0.3">
      <c r="A1424" s="421"/>
      <c r="B1424" s="11" t="s">
        <v>3141</v>
      </c>
      <c r="C1424" s="11" t="s">
        <v>82</v>
      </c>
      <c r="D1424" s="14">
        <v>100</v>
      </c>
      <c r="E1424" s="26">
        <v>240</v>
      </c>
      <c r="F1424" s="130"/>
      <c r="G1424" s="14"/>
      <c r="H1424" s="14">
        <v>38</v>
      </c>
      <c r="I1424" s="14">
        <v>78</v>
      </c>
      <c r="J1424" s="14"/>
      <c r="K1424" s="14"/>
      <c r="L1424" s="14" t="s">
        <v>178</v>
      </c>
      <c r="M1424" s="14">
        <v>100000</v>
      </c>
      <c r="N1424" s="6" t="s">
        <v>3138</v>
      </c>
    </row>
    <row r="1425" spans="1:14" x14ac:dyDescent="0.3">
      <c r="A1425" s="421"/>
      <c r="B1425" s="11" t="s">
        <v>3142</v>
      </c>
      <c r="C1425" s="11" t="s">
        <v>82</v>
      </c>
      <c r="D1425" s="14">
        <v>100</v>
      </c>
      <c r="E1425" s="26">
        <v>240</v>
      </c>
      <c r="F1425" s="130"/>
      <c r="G1425" s="14"/>
      <c r="H1425" s="14">
        <v>40</v>
      </c>
      <c r="I1425" s="14">
        <v>78</v>
      </c>
      <c r="J1425" s="14"/>
      <c r="K1425" s="14"/>
      <c r="L1425" s="14" t="s">
        <v>178</v>
      </c>
      <c r="M1425" s="14">
        <v>100000</v>
      </c>
      <c r="N1425" s="6" t="s">
        <v>3138</v>
      </c>
    </row>
    <row r="1426" spans="1:14" x14ac:dyDescent="0.3">
      <c r="A1426" s="421"/>
      <c r="B1426" s="11" t="s">
        <v>3143</v>
      </c>
      <c r="C1426" s="11" t="s">
        <v>82</v>
      </c>
      <c r="D1426" s="14">
        <v>100</v>
      </c>
      <c r="E1426" s="26">
        <v>240</v>
      </c>
      <c r="F1426" s="130"/>
      <c r="G1426" s="14"/>
      <c r="H1426" s="14">
        <v>54</v>
      </c>
      <c r="I1426" s="14">
        <v>115</v>
      </c>
      <c r="J1426" s="14"/>
      <c r="K1426" s="14"/>
      <c r="L1426" s="14" t="s">
        <v>178</v>
      </c>
      <c r="M1426" s="14">
        <v>100000</v>
      </c>
      <c r="N1426" s="6" t="s">
        <v>3138</v>
      </c>
    </row>
    <row r="1427" spans="1:14" x14ac:dyDescent="0.3">
      <c r="A1427" s="421"/>
      <c r="B1427" s="11" t="s">
        <v>3144</v>
      </c>
      <c r="C1427" s="11" t="s">
        <v>82</v>
      </c>
      <c r="D1427" s="11">
        <v>110</v>
      </c>
      <c r="E1427" s="13">
        <v>240</v>
      </c>
      <c r="F1427" s="129"/>
      <c r="G1427" s="11"/>
      <c r="H1427" s="11">
        <v>75</v>
      </c>
      <c r="I1427" s="11">
        <v>144</v>
      </c>
      <c r="J1427" s="11"/>
      <c r="K1427" s="11"/>
      <c r="L1427" s="14" t="s">
        <v>178</v>
      </c>
      <c r="M1427" s="14">
        <v>100000</v>
      </c>
      <c r="N1427" s="6" t="s">
        <v>3138</v>
      </c>
    </row>
    <row r="1428" spans="1:14" x14ac:dyDescent="0.3">
      <c r="A1428" s="421"/>
      <c r="B1428" s="11" t="s">
        <v>3145</v>
      </c>
      <c r="C1428" s="11" t="s">
        <v>82</v>
      </c>
      <c r="D1428" s="11">
        <v>110</v>
      </c>
      <c r="E1428" s="13">
        <v>240</v>
      </c>
      <c r="F1428" s="129"/>
      <c r="G1428" s="11"/>
      <c r="H1428" s="11">
        <v>75</v>
      </c>
      <c r="I1428" s="11">
        <v>156</v>
      </c>
      <c r="J1428" s="11"/>
      <c r="K1428" s="11"/>
      <c r="L1428" s="14" t="s">
        <v>178</v>
      </c>
      <c r="M1428" s="14">
        <v>100000</v>
      </c>
      <c r="N1428" s="6" t="s">
        <v>3138</v>
      </c>
    </row>
    <row r="1429" spans="1:14" x14ac:dyDescent="0.3">
      <c r="A1429" s="421"/>
      <c r="B1429" s="11" t="s">
        <v>3146</v>
      </c>
      <c r="C1429" s="11" t="s">
        <v>82</v>
      </c>
      <c r="D1429" s="11">
        <v>110</v>
      </c>
      <c r="E1429" s="13">
        <v>240</v>
      </c>
      <c r="F1429" s="129"/>
      <c r="G1429" s="11"/>
      <c r="H1429" s="11">
        <v>75</v>
      </c>
      <c r="I1429" s="11">
        <v>156</v>
      </c>
      <c r="J1429" s="11"/>
      <c r="K1429" s="11"/>
      <c r="L1429" s="14" t="s">
        <v>178</v>
      </c>
      <c r="M1429" s="14">
        <v>100000</v>
      </c>
      <c r="N1429" s="6" t="s">
        <v>3138</v>
      </c>
    </row>
    <row r="1430" spans="1:14" x14ac:dyDescent="0.3">
      <c r="A1430" s="421"/>
      <c r="B1430" s="11" t="s">
        <v>3147</v>
      </c>
      <c r="C1430" s="11" t="s">
        <v>424</v>
      </c>
      <c r="D1430" s="11">
        <v>160</v>
      </c>
      <c r="E1430" s="13">
        <v>320</v>
      </c>
      <c r="F1430" s="129"/>
      <c r="G1430" s="11"/>
      <c r="H1430" s="11">
        <v>75</v>
      </c>
      <c r="I1430" s="11">
        <v>158</v>
      </c>
      <c r="J1430" s="11"/>
      <c r="K1430" s="11"/>
      <c r="L1430" s="14" t="s">
        <v>47</v>
      </c>
      <c r="M1430" s="14">
        <v>100000</v>
      </c>
      <c r="N1430" s="6" t="s">
        <v>3138</v>
      </c>
    </row>
    <row r="1431" spans="1:14" x14ac:dyDescent="0.3">
      <c r="A1431" s="421"/>
      <c r="B1431" s="11" t="s">
        <v>3148</v>
      </c>
      <c r="C1431" s="11" t="s">
        <v>424</v>
      </c>
      <c r="D1431" s="11">
        <v>160</v>
      </c>
      <c r="E1431" s="13">
        <v>320</v>
      </c>
      <c r="F1431" s="129"/>
      <c r="G1431" s="11"/>
      <c r="H1431" s="11">
        <v>150</v>
      </c>
      <c r="I1431" s="11">
        <v>310</v>
      </c>
      <c r="J1431" s="11"/>
      <c r="K1431" s="11"/>
      <c r="L1431" s="14" t="s">
        <v>47</v>
      </c>
      <c r="M1431" s="14">
        <v>100000</v>
      </c>
      <c r="N1431" s="6" t="s">
        <v>3138</v>
      </c>
    </row>
    <row r="1432" spans="1:14" x14ac:dyDescent="0.3">
      <c r="A1432" s="421"/>
      <c r="B1432" s="11" t="s">
        <v>3149</v>
      </c>
      <c r="C1432" s="11" t="s">
        <v>424</v>
      </c>
      <c r="D1432" s="11">
        <v>160</v>
      </c>
      <c r="E1432" s="13">
        <v>320</v>
      </c>
      <c r="F1432" s="129"/>
      <c r="G1432" s="11"/>
      <c r="H1432" s="11">
        <v>210</v>
      </c>
      <c r="I1432" s="11">
        <v>468</v>
      </c>
      <c r="J1432" s="11"/>
      <c r="K1432" s="11"/>
      <c r="L1432" s="14" t="s">
        <v>47</v>
      </c>
      <c r="M1432" s="14">
        <v>100000</v>
      </c>
      <c r="N1432" s="6" t="s">
        <v>3138</v>
      </c>
    </row>
    <row r="1433" spans="1:14" x14ac:dyDescent="0.3">
      <c r="A1433" s="421"/>
      <c r="B1433" s="11" t="s">
        <v>3150</v>
      </c>
      <c r="C1433" s="11" t="s">
        <v>82</v>
      </c>
      <c r="D1433" s="11">
        <v>110</v>
      </c>
      <c r="E1433" s="13">
        <v>240</v>
      </c>
      <c r="F1433" s="129"/>
      <c r="G1433" s="11"/>
      <c r="H1433" s="11">
        <v>25</v>
      </c>
      <c r="I1433" s="11">
        <v>48</v>
      </c>
      <c r="J1433" s="11"/>
      <c r="K1433" s="11"/>
      <c r="L1433" s="14" t="s">
        <v>178</v>
      </c>
      <c r="M1433" s="14">
        <v>100000</v>
      </c>
      <c r="N1433" s="6" t="s">
        <v>3138</v>
      </c>
    </row>
    <row r="1434" spans="1:14" x14ac:dyDescent="0.3">
      <c r="A1434" s="421"/>
      <c r="B1434" s="11" t="s">
        <v>3151</v>
      </c>
      <c r="C1434" s="11" t="s">
        <v>82</v>
      </c>
      <c r="D1434" s="11">
        <v>110</v>
      </c>
      <c r="E1434" s="13">
        <v>240</v>
      </c>
      <c r="F1434" s="129"/>
      <c r="G1434" s="11"/>
      <c r="H1434" s="11">
        <v>40</v>
      </c>
      <c r="I1434" s="11">
        <v>70</v>
      </c>
      <c r="J1434" s="11"/>
      <c r="K1434" s="11"/>
      <c r="L1434" s="14" t="s">
        <v>178</v>
      </c>
      <c r="M1434" s="14">
        <v>100000</v>
      </c>
      <c r="N1434" s="6" t="s">
        <v>3152</v>
      </c>
    </row>
    <row r="1435" spans="1:14" x14ac:dyDescent="0.3">
      <c r="A1435" s="429"/>
      <c r="B1435" s="11" t="s">
        <v>3153</v>
      </c>
      <c r="C1435" s="11" t="s">
        <v>82</v>
      </c>
      <c r="D1435" s="11">
        <v>110</v>
      </c>
      <c r="E1435" s="13">
        <v>240</v>
      </c>
      <c r="F1435" s="129"/>
      <c r="G1435" s="11"/>
      <c r="H1435" s="11">
        <v>55</v>
      </c>
      <c r="I1435" s="11">
        <v>105</v>
      </c>
      <c r="J1435" s="11"/>
      <c r="K1435" s="11"/>
      <c r="L1435" s="14" t="s">
        <v>178</v>
      </c>
      <c r="M1435" s="14">
        <v>100000</v>
      </c>
      <c r="N1435" s="6" t="s">
        <v>3152</v>
      </c>
    </row>
    <row r="1436" spans="1:14" x14ac:dyDescent="0.3">
      <c r="A1436" s="421"/>
      <c r="B1436" s="11" t="s">
        <v>3154</v>
      </c>
      <c r="C1436" s="11" t="s">
        <v>82</v>
      </c>
      <c r="D1436" s="11">
        <v>110</v>
      </c>
      <c r="E1436" s="13">
        <v>240</v>
      </c>
      <c r="F1436" s="129"/>
      <c r="G1436" s="11"/>
      <c r="H1436" s="11">
        <v>75</v>
      </c>
      <c r="I1436" s="11">
        <v>140</v>
      </c>
      <c r="J1436" s="11"/>
      <c r="K1436" s="11"/>
      <c r="L1436" s="14" t="s">
        <v>178</v>
      </c>
      <c r="M1436" s="14">
        <v>100000</v>
      </c>
      <c r="N1436" s="6" t="s">
        <v>3152</v>
      </c>
    </row>
    <row r="1437" spans="1:14" x14ac:dyDescent="0.3">
      <c r="A1437" s="421"/>
      <c r="B1437" s="11" t="s">
        <v>3155</v>
      </c>
      <c r="C1437" s="11" t="s">
        <v>424</v>
      </c>
      <c r="D1437" s="11">
        <v>110</v>
      </c>
      <c r="E1437" s="13">
        <v>240</v>
      </c>
      <c r="F1437" s="129"/>
      <c r="G1437" s="11"/>
      <c r="H1437" s="11">
        <v>75</v>
      </c>
      <c r="I1437" s="11">
        <v>131</v>
      </c>
      <c r="J1437" s="11"/>
      <c r="K1437" s="11"/>
      <c r="L1437" s="14" t="s">
        <v>47</v>
      </c>
      <c r="M1437" s="14">
        <v>100000</v>
      </c>
      <c r="N1437" s="6" t="s">
        <v>3138</v>
      </c>
    </row>
    <row r="1438" spans="1:14" x14ac:dyDescent="0.3">
      <c r="A1438" s="421"/>
      <c r="B1438" s="11" t="s">
        <v>3156</v>
      </c>
      <c r="C1438" s="11" t="s">
        <v>424</v>
      </c>
      <c r="D1438" s="11">
        <v>110</v>
      </c>
      <c r="E1438" s="13">
        <v>240</v>
      </c>
      <c r="F1438" s="129"/>
      <c r="G1438" s="11"/>
      <c r="H1438" s="11">
        <v>84</v>
      </c>
      <c r="I1438" s="11">
        <v>154</v>
      </c>
      <c r="J1438" s="11"/>
      <c r="K1438" s="11"/>
      <c r="L1438" s="14" t="s">
        <v>178</v>
      </c>
      <c r="M1438" s="14">
        <v>100000</v>
      </c>
      <c r="N1438" s="6" t="s">
        <v>3138</v>
      </c>
    </row>
    <row r="1439" spans="1:14" x14ac:dyDescent="0.3">
      <c r="A1439" s="421"/>
      <c r="B1439" s="11" t="s">
        <v>3157</v>
      </c>
      <c r="C1439" s="11" t="s">
        <v>424</v>
      </c>
      <c r="D1439" s="11">
        <v>160</v>
      </c>
      <c r="E1439" s="13">
        <v>420</v>
      </c>
      <c r="F1439" s="129"/>
      <c r="G1439" s="11"/>
      <c r="H1439" s="11">
        <v>100</v>
      </c>
      <c r="I1439" s="11">
        <v>210</v>
      </c>
      <c r="J1439" s="11"/>
      <c r="K1439" s="11"/>
      <c r="L1439" s="11" t="s">
        <v>47</v>
      </c>
      <c r="M1439" s="14">
        <v>100000</v>
      </c>
      <c r="N1439" s="6" t="s">
        <v>3138</v>
      </c>
    </row>
    <row r="1440" spans="1:14" x14ac:dyDescent="0.3">
      <c r="A1440" s="421"/>
      <c r="B1440" s="11" t="s">
        <v>3158</v>
      </c>
      <c r="C1440" s="11" t="s">
        <v>424</v>
      </c>
      <c r="D1440" s="11">
        <v>110</v>
      </c>
      <c r="E1440" s="13">
        <v>240</v>
      </c>
      <c r="F1440" s="129"/>
      <c r="G1440" s="11"/>
      <c r="H1440" s="11">
        <v>140</v>
      </c>
      <c r="I1440" s="11">
        <v>262</v>
      </c>
      <c r="J1440" s="11"/>
      <c r="K1440" s="11"/>
      <c r="L1440" s="14" t="s">
        <v>178</v>
      </c>
      <c r="M1440" s="14">
        <v>100000</v>
      </c>
      <c r="N1440" s="6" t="s">
        <v>3138</v>
      </c>
    </row>
    <row r="1441" spans="1:14" x14ac:dyDescent="0.3">
      <c r="A1441" s="421"/>
      <c r="B1441" s="11" t="s">
        <v>3159</v>
      </c>
      <c r="C1441" s="11" t="s">
        <v>424</v>
      </c>
      <c r="D1441" s="11">
        <v>160</v>
      </c>
      <c r="E1441" s="13">
        <v>320</v>
      </c>
      <c r="F1441" s="129"/>
      <c r="G1441" s="11"/>
      <c r="H1441" s="11">
        <v>140</v>
      </c>
      <c r="I1441" s="11">
        <v>262</v>
      </c>
      <c r="J1441" s="11"/>
      <c r="K1441" s="11"/>
      <c r="L1441" s="11" t="s">
        <v>47</v>
      </c>
      <c r="M1441" s="14">
        <v>100000</v>
      </c>
      <c r="N1441" s="6" t="s">
        <v>3138</v>
      </c>
    </row>
    <row r="1442" spans="1:14" x14ac:dyDescent="0.3">
      <c r="A1442" s="421"/>
      <c r="B1442" s="11" t="s">
        <v>3160</v>
      </c>
      <c r="C1442" s="11" t="s">
        <v>424</v>
      </c>
      <c r="D1442" s="11">
        <v>160</v>
      </c>
      <c r="E1442" s="13">
        <v>320</v>
      </c>
      <c r="F1442" s="129"/>
      <c r="G1442" s="11"/>
      <c r="H1442" s="11">
        <v>212</v>
      </c>
      <c r="I1442" s="11">
        <v>393</v>
      </c>
      <c r="J1442" s="11"/>
      <c r="K1442" s="11"/>
      <c r="L1442" s="11" t="s">
        <v>47</v>
      </c>
      <c r="M1442" s="14">
        <v>100000</v>
      </c>
      <c r="N1442" s="6" t="s">
        <v>3138</v>
      </c>
    </row>
    <row r="1443" spans="1:14" x14ac:dyDescent="0.3">
      <c r="A1443" s="421"/>
      <c r="B1443" s="11" t="s">
        <v>3161</v>
      </c>
      <c r="C1443" s="11" t="s">
        <v>82</v>
      </c>
      <c r="D1443" s="11">
        <v>160</v>
      </c>
      <c r="E1443" s="13">
        <v>300</v>
      </c>
      <c r="F1443" s="129"/>
      <c r="G1443" s="11"/>
      <c r="H1443" s="11">
        <v>28</v>
      </c>
      <c r="I1443" s="11"/>
      <c r="J1443" s="11"/>
      <c r="K1443" s="11"/>
      <c r="L1443" s="11" t="s">
        <v>178</v>
      </c>
      <c r="M1443" s="14">
        <v>100000</v>
      </c>
      <c r="N1443" s="4"/>
    </row>
    <row r="1444" spans="1:14" x14ac:dyDescent="0.3">
      <c r="A1444" s="421"/>
      <c r="B1444" s="11" t="s">
        <v>3162</v>
      </c>
      <c r="C1444" s="11" t="s">
        <v>82</v>
      </c>
      <c r="D1444" s="11">
        <v>160</v>
      </c>
      <c r="E1444" s="13">
        <v>300</v>
      </c>
      <c r="F1444" s="129"/>
      <c r="G1444" s="11"/>
      <c r="H1444" s="11">
        <v>28</v>
      </c>
      <c r="I1444" s="11"/>
      <c r="J1444" s="11"/>
      <c r="K1444" s="11"/>
      <c r="L1444" s="11" t="s">
        <v>178</v>
      </c>
      <c r="M1444" s="14">
        <v>100000</v>
      </c>
      <c r="N1444" s="4"/>
    </row>
    <row r="1445" spans="1:14" x14ac:dyDescent="0.3">
      <c r="A1445" s="421"/>
      <c r="B1445" s="11" t="s">
        <v>3163</v>
      </c>
      <c r="C1445" s="11" t="s">
        <v>82</v>
      </c>
      <c r="D1445" s="11">
        <v>160</v>
      </c>
      <c r="E1445" s="13">
        <v>300</v>
      </c>
      <c r="F1445" s="129"/>
      <c r="G1445" s="11"/>
      <c r="H1445" s="11">
        <v>40</v>
      </c>
      <c r="I1445" s="11"/>
      <c r="J1445" s="11"/>
      <c r="K1445" s="11"/>
      <c r="L1445" s="11" t="s">
        <v>178</v>
      </c>
      <c r="M1445" s="14">
        <v>100000</v>
      </c>
      <c r="N1445" s="4"/>
    </row>
    <row r="1446" spans="1:14" x14ac:dyDescent="0.3">
      <c r="A1446" s="421"/>
      <c r="B1446" s="11" t="s">
        <v>3164</v>
      </c>
      <c r="C1446" s="11" t="s">
        <v>82</v>
      </c>
      <c r="D1446" s="11">
        <v>160</v>
      </c>
      <c r="E1446" s="13">
        <v>300</v>
      </c>
      <c r="F1446" s="129"/>
      <c r="G1446" s="11"/>
      <c r="H1446" s="11">
        <v>40</v>
      </c>
      <c r="I1446" s="11"/>
      <c r="J1446" s="11"/>
      <c r="K1446" s="11"/>
      <c r="L1446" s="11" t="s">
        <v>178</v>
      </c>
      <c r="M1446" s="14">
        <v>100000</v>
      </c>
      <c r="N1446" s="4"/>
    </row>
    <row r="1447" spans="1:14" x14ac:dyDescent="0.3">
      <c r="A1447" s="421"/>
      <c r="B1447" s="11" t="s">
        <v>3165</v>
      </c>
      <c r="C1447" s="11" t="s">
        <v>82</v>
      </c>
      <c r="D1447" s="11">
        <v>160</v>
      </c>
      <c r="E1447" s="13">
        <v>300</v>
      </c>
      <c r="F1447" s="129"/>
      <c r="G1447" s="11"/>
      <c r="H1447" s="11">
        <v>52</v>
      </c>
      <c r="I1447" s="11"/>
      <c r="J1447" s="11"/>
      <c r="K1447" s="11"/>
      <c r="L1447" s="11" t="s">
        <v>178</v>
      </c>
      <c r="M1447" s="14">
        <v>100000</v>
      </c>
      <c r="N1447" s="4"/>
    </row>
    <row r="1448" spans="1:14" x14ac:dyDescent="0.3">
      <c r="A1448" s="421"/>
      <c r="B1448" s="11" t="s">
        <v>3166</v>
      </c>
      <c r="C1448" s="11" t="s">
        <v>82</v>
      </c>
      <c r="D1448" s="11">
        <v>160</v>
      </c>
      <c r="E1448" s="13">
        <v>300</v>
      </c>
      <c r="F1448" s="129"/>
      <c r="G1448" s="11"/>
      <c r="H1448" s="11">
        <v>56</v>
      </c>
      <c r="I1448" s="11"/>
      <c r="J1448" s="11"/>
      <c r="K1448" s="11"/>
      <c r="L1448" s="11" t="s">
        <v>178</v>
      </c>
      <c r="M1448" s="14">
        <v>100000</v>
      </c>
      <c r="N1448" s="4"/>
    </row>
    <row r="1449" spans="1:14" x14ac:dyDescent="0.3">
      <c r="A1449" s="421"/>
      <c r="B1449" s="11" t="s">
        <v>3167</v>
      </c>
      <c r="C1449" s="11" t="s">
        <v>82</v>
      </c>
      <c r="D1449" s="11">
        <v>160</v>
      </c>
      <c r="E1449" s="13">
        <v>300</v>
      </c>
      <c r="F1449" s="129"/>
      <c r="G1449" s="11"/>
      <c r="H1449" s="11">
        <v>80</v>
      </c>
      <c r="I1449" s="11"/>
      <c r="J1449" s="11"/>
      <c r="K1449" s="11"/>
      <c r="L1449" s="11" t="s">
        <v>178</v>
      </c>
      <c r="M1449" s="14">
        <v>100000</v>
      </c>
      <c r="N1449" s="4"/>
    </row>
    <row r="1450" spans="1:14" ht="15" thickBot="1" x14ac:dyDescent="0.35">
      <c r="A1450" s="429"/>
      <c r="B1450" s="13" t="s">
        <v>3166</v>
      </c>
      <c r="C1450" s="13" t="s">
        <v>82</v>
      </c>
      <c r="D1450" s="13">
        <v>160</v>
      </c>
      <c r="E1450" s="13">
        <v>300</v>
      </c>
      <c r="F1450" s="131"/>
      <c r="G1450" s="13"/>
      <c r="H1450" s="13">
        <v>80</v>
      </c>
      <c r="I1450" s="13"/>
      <c r="J1450" s="13"/>
      <c r="K1450" s="13"/>
      <c r="L1450" s="13" t="s">
        <v>178</v>
      </c>
      <c r="M1450" s="26">
        <v>100000</v>
      </c>
      <c r="N1450" s="8"/>
    </row>
    <row r="1451" spans="1:14" ht="18.600000000000001" thickBot="1" x14ac:dyDescent="0.4">
      <c r="A1451" s="519" t="s">
        <v>3170</v>
      </c>
      <c r="B1451" s="53"/>
      <c r="C1451" s="27"/>
      <c r="D1451" s="27"/>
      <c r="E1451" s="27"/>
      <c r="F1451" s="127"/>
      <c r="G1451" s="27"/>
      <c r="H1451" s="27"/>
      <c r="I1451" s="27"/>
      <c r="J1451" s="27"/>
      <c r="K1451" s="27"/>
      <c r="L1451" s="27"/>
      <c r="M1451" s="27"/>
      <c r="N1451" s="16"/>
    </row>
    <row r="1452" spans="1:14" x14ac:dyDescent="0.3">
      <c r="A1452" s="426" t="s">
        <v>3168</v>
      </c>
      <c r="B1452" s="61"/>
      <c r="C1452" s="85"/>
      <c r="D1452" s="61"/>
      <c r="E1452" s="61"/>
      <c r="F1452" s="61"/>
      <c r="G1452" s="61"/>
      <c r="H1452" s="61"/>
      <c r="I1452" s="61"/>
      <c r="J1452" s="61"/>
      <c r="K1452" s="61"/>
      <c r="L1452" s="61"/>
      <c r="M1452" s="61"/>
      <c r="N1452" s="61"/>
    </row>
    <row r="1453" spans="1:14" x14ac:dyDescent="0.3">
      <c r="A1453" s="427" t="s">
        <v>3169</v>
      </c>
      <c r="B1453" s="57"/>
      <c r="C1453" s="65"/>
      <c r="D1453" s="57"/>
      <c r="E1453" s="57"/>
      <c r="F1453" s="57"/>
      <c r="G1453" s="57"/>
      <c r="H1453" s="57"/>
      <c r="I1453" s="57"/>
      <c r="J1453" s="57"/>
      <c r="K1453" s="57"/>
      <c r="L1453" s="57"/>
      <c r="M1453" s="57"/>
      <c r="N1453" s="57"/>
    </row>
    <row r="1454" spans="1:14" ht="15" thickBot="1" x14ac:dyDescent="0.35">
      <c r="A1454" s="429"/>
      <c r="B1454" s="13"/>
      <c r="C1454" s="11"/>
      <c r="D1454" s="13"/>
      <c r="E1454" s="13"/>
      <c r="F1454" s="131"/>
      <c r="G1454" s="13"/>
      <c r="H1454" s="13"/>
      <c r="I1454" s="13"/>
      <c r="J1454" s="13"/>
      <c r="K1454" s="13"/>
      <c r="L1454" s="13"/>
      <c r="M1454" s="13"/>
      <c r="N1454" s="8"/>
    </row>
    <row r="1455" spans="1:14" ht="18.600000000000001" thickBot="1" x14ac:dyDescent="0.4">
      <c r="A1455" s="56" t="s">
        <v>3173</v>
      </c>
      <c r="B1455" s="53"/>
      <c r="C1455" s="27"/>
      <c r="D1455" s="27"/>
      <c r="E1455" s="27"/>
      <c r="F1455" s="127"/>
      <c r="G1455" s="27"/>
      <c r="H1455" s="27"/>
      <c r="I1455" s="27"/>
      <c r="J1455" s="27"/>
      <c r="K1455" s="27"/>
      <c r="L1455" s="27"/>
      <c r="M1455" s="27"/>
      <c r="N1455" s="16"/>
    </row>
    <row r="1456" spans="1:14" x14ac:dyDescent="0.3">
      <c r="A1456" s="426" t="s">
        <v>3174</v>
      </c>
      <c r="B1456" s="14" t="s">
        <v>3172</v>
      </c>
      <c r="C1456" s="82"/>
      <c r="D1456" s="517"/>
      <c r="E1456" s="517"/>
      <c r="F1456" s="517"/>
      <c r="G1456" s="517"/>
      <c r="H1456" s="517"/>
      <c r="I1456" s="517"/>
      <c r="J1456" s="517"/>
      <c r="K1456" s="517"/>
      <c r="L1456" s="517"/>
      <c r="M1456" s="517"/>
      <c r="N1456" s="6"/>
    </row>
    <row r="1457" spans="1:14" x14ac:dyDescent="0.3">
      <c r="A1457" s="421" t="s">
        <v>3175</v>
      </c>
      <c r="B1457" s="11" t="s">
        <v>3171</v>
      </c>
      <c r="C1457" s="11" t="s">
        <v>2065</v>
      </c>
      <c r="D1457" s="11"/>
      <c r="E1457" s="13"/>
      <c r="F1457" s="129">
        <v>50</v>
      </c>
      <c r="G1457" s="11"/>
      <c r="H1457" s="11">
        <v>200</v>
      </c>
      <c r="I1457" s="11"/>
      <c r="J1457" s="11"/>
      <c r="K1457" s="11"/>
      <c r="L1457" s="11" t="s">
        <v>47</v>
      </c>
      <c r="M1457" s="11">
        <v>50000</v>
      </c>
      <c r="N1457" s="4"/>
    </row>
    <row r="1458" spans="1:14" ht="15" thickBot="1" x14ac:dyDescent="0.35">
      <c r="A1458" s="429"/>
      <c r="B1458" s="13"/>
      <c r="C1458" s="11"/>
      <c r="D1458" s="13"/>
      <c r="E1458" s="13"/>
      <c r="F1458" s="131"/>
      <c r="G1458" s="13"/>
      <c r="H1458" s="13"/>
      <c r="I1458" s="13"/>
      <c r="J1458" s="13"/>
      <c r="K1458" s="13"/>
      <c r="L1458" s="13"/>
      <c r="M1458" s="13"/>
      <c r="N1458" s="8"/>
    </row>
    <row r="1459" spans="1:14" ht="18.600000000000001" thickBot="1" x14ac:dyDescent="0.4">
      <c r="A1459" s="56" t="s">
        <v>3176</v>
      </c>
      <c r="B1459" s="53"/>
      <c r="C1459" s="27"/>
      <c r="D1459" s="27"/>
      <c r="E1459" s="27"/>
      <c r="F1459" s="127"/>
      <c r="G1459" s="27"/>
      <c r="H1459" s="27"/>
      <c r="I1459" s="27"/>
      <c r="J1459" s="27"/>
      <c r="K1459" s="27"/>
      <c r="L1459" s="27"/>
      <c r="M1459" s="27"/>
      <c r="N1459" s="16"/>
    </row>
    <row r="1460" spans="1:14" x14ac:dyDescent="0.3">
      <c r="A1460" s="426" t="s">
        <v>3186</v>
      </c>
      <c r="B1460" s="14" t="s">
        <v>3177</v>
      </c>
      <c r="C1460" s="11" t="s">
        <v>98</v>
      </c>
      <c r="D1460" s="14"/>
      <c r="E1460" s="57"/>
      <c r="F1460" s="130"/>
      <c r="G1460" s="14"/>
      <c r="H1460" s="14">
        <v>100</v>
      </c>
      <c r="I1460" s="14">
        <v>221</v>
      </c>
      <c r="J1460" s="14"/>
      <c r="K1460" s="14"/>
      <c r="L1460" s="14" t="s">
        <v>47</v>
      </c>
      <c r="M1460" s="14">
        <v>60000</v>
      </c>
      <c r="N1460" s="6" t="s">
        <v>3183</v>
      </c>
    </row>
    <row r="1461" spans="1:14" x14ac:dyDescent="0.3">
      <c r="A1461" s="421" t="s">
        <v>3187</v>
      </c>
      <c r="B1461" s="14" t="s">
        <v>3178</v>
      </c>
      <c r="C1461" s="11" t="s">
        <v>98</v>
      </c>
      <c r="D1461" s="14"/>
      <c r="E1461" s="57"/>
      <c r="F1461" s="130"/>
      <c r="G1461" s="14"/>
      <c r="H1461" s="14">
        <v>153</v>
      </c>
      <c r="I1461" s="14">
        <v>319</v>
      </c>
      <c r="J1461" s="14"/>
      <c r="K1461" s="14"/>
      <c r="L1461" s="14" t="s">
        <v>47</v>
      </c>
      <c r="M1461" s="14">
        <v>60000</v>
      </c>
      <c r="N1461" s="6" t="s">
        <v>3184</v>
      </c>
    </row>
    <row r="1462" spans="1:14" x14ac:dyDescent="0.3">
      <c r="A1462" s="421"/>
      <c r="B1462" s="14" t="s">
        <v>3179</v>
      </c>
      <c r="C1462" s="11" t="s">
        <v>98</v>
      </c>
      <c r="D1462" s="14"/>
      <c r="E1462" s="57"/>
      <c r="F1462" s="130"/>
      <c r="G1462" s="14"/>
      <c r="H1462" s="14">
        <v>206</v>
      </c>
      <c r="I1462" s="14">
        <v>409</v>
      </c>
      <c r="J1462" s="14"/>
      <c r="K1462" s="14"/>
      <c r="L1462" s="14" t="s">
        <v>47</v>
      </c>
      <c r="M1462" s="14">
        <v>60000</v>
      </c>
      <c r="N1462" s="6" t="s">
        <v>3185</v>
      </c>
    </row>
    <row r="1463" spans="1:14" x14ac:dyDescent="0.3">
      <c r="A1463" s="421"/>
      <c r="B1463" s="14" t="s">
        <v>3180</v>
      </c>
      <c r="C1463" s="11" t="s">
        <v>98</v>
      </c>
      <c r="D1463" s="14"/>
      <c r="E1463" s="57"/>
      <c r="F1463" s="130"/>
      <c r="G1463" s="14"/>
      <c r="H1463" s="14">
        <v>100</v>
      </c>
      <c r="I1463" s="14">
        <v>224</v>
      </c>
      <c r="J1463" s="14"/>
      <c r="K1463" s="14"/>
      <c r="L1463" s="14" t="s">
        <v>47</v>
      </c>
      <c r="M1463" s="14">
        <v>60000</v>
      </c>
      <c r="N1463" s="6" t="s">
        <v>3183</v>
      </c>
    </row>
    <row r="1464" spans="1:14" x14ac:dyDescent="0.3">
      <c r="A1464" s="421"/>
      <c r="B1464" s="14" t="s">
        <v>3181</v>
      </c>
      <c r="C1464" s="11" t="s">
        <v>98</v>
      </c>
      <c r="D1464" s="14"/>
      <c r="E1464" s="57"/>
      <c r="F1464" s="130"/>
      <c r="G1464" s="14"/>
      <c r="H1464" s="14">
        <v>153</v>
      </c>
      <c r="I1464" s="14">
        <v>324</v>
      </c>
      <c r="J1464" s="14"/>
      <c r="K1464" s="14"/>
      <c r="L1464" s="14" t="s">
        <v>47</v>
      </c>
      <c r="M1464" s="14">
        <v>60000</v>
      </c>
      <c r="N1464" s="6" t="s">
        <v>3184</v>
      </c>
    </row>
    <row r="1465" spans="1:14" ht="15" thickBot="1" x14ac:dyDescent="0.35">
      <c r="A1465" s="429"/>
      <c r="B1465" s="26" t="s">
        <v>3182</v>
      </c>
      <c r="C1465" s="11" t="s">
        <v>98</v>
      </c>
      <c r="D1465" s="26"/>
      <c r="E1465" s="64"/>
      <c r="F1465" s="135"/>
      <c r="G1465" s="26"/>
      <c r="H1465" s="26">
        <v>206</v>
      </c>
      <c r="I1465" s="26">
        <v>415</v>
      </c>
      <c r="J1465" s="26"/>
      <c r="K1465" s="26"/>
      <c r="L1465" s="26" t="s">
        <v>47</v>
      </c>
      <c r="M1465" s="26">
        <v>60000</v>
      </c>
      <c r="N1465" s="114" t="s">
        <v>3185</v>
      </c>
    </row>
    <row r="1466" spans="1:14" ht="18.600000000000001" thickBot="1" x14ac:dyDescent="0.4">
      <c r="A1466" s="56" t="s">
        <v>3188</v>
      </c>
      <c r="B1466" s="53"/>
      <c r="C1466" s="27"/>
      <c r="D1466" s="27"/>
      <c r="E1466" s="27"/>
      <c r="F1466" s="127"/>
      <c r="G1466" s="27"/>
      <c r="H1466" s="27"/>
      <c r="I1466" s="27"/>
      <c r="J1466" s="27"/>
      <c r="K1466" s="27"/>
      <c r="L1466" s="27"/>
      <c r="M1466" s="27"/>
      <c r="N1466" s="16"/>
    </row>
    <row r="1467" spans="1:14" x14ac:dyDescent="0.3">
      <c r="A1467" s="426" t="s">
        <v>3206</v>
      </c>
      <c r="B1467" s="14" t="s">
        <v>3189</v>
      </c>
      <c r="C1467" s="11" t="s">
        <v>424</v>
      </c>
      <c r="D1467" s="14">
        <v>176</v>
      </c>
      <c r="E1467" s="57">
        <v>264</v>
      </c>
      <c r="F1467" s="130">
        <v>50</v>
      </c>
      <c r="G1467" s="14"/>
      <c r="H1467" s="14">
        <v>44</v>
      </c>
      <c r="I1467" s="14">
        <v>90</v>
      </c>
      <c r="J1467" s="153"/>
      <c r="K1467" s="153"/>
      <c r="L1467" s="14" t="s">
        <v>28</v>
      </c>
      <c r="M1467" s="14">
        <v>50000</v>
      </c>
      <c r="N1467" s="6" t="s">
        <v>3202</v>
      </c>
    </row>
    <row r="1468" spans="1:14" x14ac:dyDescent="0.3">
      <c r="A1468" s="421" t="s">
        <v>3207</v>
      </c>
      <c r="B1468" s="11" t="s">
        <v>3190</v>
      </c>
      <c r="C1468" s="11" t="s">
        <v>424</v>
      </c>
      <c r="D1468" s="14">
        <v>176</v>
      </c>
      <c r="E1468" s="57">
        <v>264</v>
      </c>
      <c r="F1468" s="130">
        <v>50</v>
      </c>
      <c r="G1468" s="11"/>
      <c r="H1468" s="11">
        <v>60</v>
      </c>
      <c r="I1468" s="11">
        <v>120</v>
      </c>
      <c r="J1468" s="153"/>
      <c r="K1468" s="153"/>
      <c r="L1468" s="14" t="s">
        <v>28</v>
      </c>
      <c r="M1468" s="14">
        <v>50000</v>
      </c>
      <c r="N1468" s="6" t="s">
        <v>3202</v>
      </c>
    </row>
    <row r="1469" spans="1:14" x14ac:dyDescent="0.3">
      <c r="A1469" s="420" t="s">
        <v>3205</v>
      </c>
      <c r="B1469" s="11" t="s">
        <v>3191</v>
      </c>
      <c r="C1469" s="11" t="s">
        <v>424</v>
      </c>
      <c r="D1469" s="14">
        <v>176</v>
      </c>
      <c r="E1469" s="57">
        <v>264</v>
      </c>
      <c r="F1469" s="130">
        <v>50</v>
      </c>
      <c r="G1469" s="11"/>
      <c r="H1469" s="11">
        <v>70</v>
      </c>
      <c r="I1469" s="11">
        <v>151</v>
      </c>
      <c r="J1469" s="153"/>
      <c r="K1469" s="153"/>
      <c r="L1469" s="14" t="s">
        <v>28</v>
      </c>
      <c r="M1469" s="14">
        <v>50000</v>
      </c>
      <c r="N1469" s="6" t="s">
        <v>3202</v>
      </c>
    </row>
    <row r="1470" spans="1:14" x14ac:dyDescent="0.3">
      <c r="A1470" s="421"/>
      <c r="B1470" s="11" t="s">
        <v>3192</v>
      </c>
      <c r="C1470" s="11" t="s">
        <v>2064</v>
      </c>
      <c r="D1470" s="11">
        <v>100</v>
      </c>
      <c r="E1470" s="13">
        <v>305</v>
      </c>
      <c r="F1470" s="129">
        <v>47</v>
      </c>
      <c r="G1470" s="11">
        <v>63</v>
      </c>
      <c r="H1470" s="11">
        <v>45</v>
      </c>
      <c r="I1470" s="11">
        <v>97</v>
      </c>
      <c r="J1470" s="153"/>
      <c r="K1470" s="153"/>
      <c r="L1470" s="11" t="s">
        <v>47</v>
      </c>
      <c r="M1470" s="11">
        <v>50000</v>
      </c>
      <c r="N1470" s="4" t="s">
        <v>3203</v>
      </c>
    </row>
    <row r="1471" spans="1:14" x14ac:dyDescent="0.3">
      <c r="A1471" s="421"/>
      <c r="B1471" s="11" t="s">
        <v>3193</v>
      </c>
      <c r="C1471" s="11" t="s">
        <v>2064</v>
      </c>
      <c r="D1471" s="11">
        <v>100</v>
      </c>
      <c r="E1471" s="13">
        <v>305</v>
      </c>
      <c r="F1471" s="129">
        <v>47</v>
      </c>
      <c r="G1471" s="11">
        <v>63</v>
      </c>
      <c r="H1471" s="11">
        <v>50</v>
      </c>
      <c r="I1471" s="11">
        <v>103</v>
      </c>
      <c r="J1471" s="153"/>
      <c r="K1471" s="153"/>
      <c r="L1471" s="11" t="s">
        <v>47</v>
      </c>
      <c r="M1471" s="11">
        <v>50000</v>
      </c>
      <c r="N1471" s="4" t="s">
        <v>3204</v>
      </c>
    </row>
    <row r="1472" spans="1:14" x14ac:dyDescent="0.3">
      <c r="A1472" s="421"/>
      <c r="B1472" s="11" t="s">
        <v>3194</v>
      </c>
      <c r="C1472" s="11" t="s">
        <v>2064</v>
      </c>
      <c r="D1472" s="11">
        <v>100</v>
      </c>
      <c r="E1472" s="13">
        <v>305</v>
      </c>
      <c r="F1472" s="129">
        <v>47</v>
      </c>
      <c r="G1472" s="11">
        <v>63</v>
      </c>
      <c r="H1472" s="11">
        <v>65</v>
      </c>
      <c r="I1472" s="11">
        <v>145</v>
      </c>
      <c r="J1472" s="153"/>
      <c r="K1472" s="153"/>
      <c r="L1472" s="11" t="s">
        <v>47</v>
      </c>
      <c r="M1472" s="11">
        <v>50000</v>
      </c>
      <c r="N1472" s="4" t="s">
        <v>3203</v>
      </c>
    </row>
    <row r="1473" spans="1:14" x14ac:dyDescent="0.3">
      <c r="A1473" s="421"/>
      <c r="B1473" s="11" t="s">
        <v>3195</v>
      </c>
      <c r="C1473" s="11" t="s">
        <v>2064</v>
      </c>
      <c r="D1473" s="11">
        <v>100</v>
      </c>
      <c r="E1473" s="13">
        <v>305</v>
      </c>
      <c r="F1473" s="129">
        <v>47</v>
      </c>
      <c r="G1473" s="11">
        <v>63</v>
      </c>
      <c r="H1473" s="11">
        <v>90</v>
      </c>
      <c r="I1473" s="11">
        <v>194</v>
      </c>
      <c r="J1473" s="153"/>
      <c r="K1473" s="153"/>
      <c r="L1473" s="11" t="s">
        <v>47</v>
      </c>
      <c r="M1473" s="11">
        <v>50000</v>
      </c>
      <c r="N1473" s="4" t="s">
        <v>3203</v>
      </c>
    </row>
    <row r="1474" spans="1:14" x14ac:dyDescent="0.3">
      <c r="A1474" s="429"/>
      <c r="B1474" s="11" t="s">
        <v>3196</v>
      </c>
      <c r="C1474" s="11" t="s">
        <v>2064</v>
      </c>
      <c r="D1474" s="11">
        <v>100</v>
      </c>
      <c r="E1474" s="13">
        <v>305</v>
      </c>
      <c r="F1474" s="129">
        <v>47</v>
      </c>
      <c r="G1474" s="11">
        <v>63</v>
      </c>
      <c r="H1474" s="11">
        <v>65</v>
      </c>
      <c r="I1474" s="11">
        <v>145</v>
      </c>
      <c r="J1474" s="153"/>
      <c r="K1474" s="153"/>
      <c r="L1474" s="11" t="s">
        <v>47</v>
      </c>
      <c r="M1474" s="11">
        <v>50000</v>
      </c>
      <c r="N1474" s="4" t="s">
        <v>3204</v>
      </c>
    </row>
    <row r="1475" spans="1:14" x14ac:dyDescent="0.3">
      <c r="A1475" s="421"/>
      <c r="B1475" s="11" t="s">
        <v>3197</v>
      </c>
      <c r="C1475" s="11" t="s">
        <v>2064</v>
      </c>
      <c r="D1475" s="11">
        <v>100</v>
      </c>
      <c r="E1475" s="13">
        <v>305</v>
      </c>
      <c r="F1475" s="129">
        <v>47</v>
      </c>
      <c r="G1475" s="11">
        <v>63</v>
      </c>
      <c r="H1475" s="11">
        <v>100</v>
      </c>
      <c r="I1475" s="11">
        <v>206</v>
      </c>
      <c r="J1475" s="153"/>
      <c r="K1475" s="153"/>
      <c r="L1475" s="11" t="s">
        <v>47</v>
      </c>
      <c r="M1475" s="11">
        <v>50000</v>
      </c>
      <c r="N1475" s="4" t="s">
        <v>3204</v>
      </c>
    </row>
    <row r="1476" spans="1:14" x14ac:dyDescent="0.3">
      <c r="A1476" s="421"/>
      <c r="B1476" s="11" t="s">
        <v>3198</v>
      </c>
      <c r="C1476" s="11" t="s">
        <v>2064</v>
      </c>
      <c r="D1476" s="11">
        <v>100</v>
      </c>
      <c r="E1476" s="13">
        <v>305</v>
      </c>
      <c r="F1476" s="129">
        <v>47</v>
      </c>
      <c r="G1476" s="11">
        <v>63</v>
      </c>
      <c r="H1476" s="11">
        <v>110</v>
      </c>
      <c r="I1476" s="11">
        <v>242</v>
      </c>
      <c r="J1476" s="153"/>
      <c r="K1476" s="153"/>
      <c r="L1476" s="11" t="s">
        <v>47</v>
      </c>
      <c r="M1476" s="11">
        <v>50000</v>
      </c>
      <c r="N1476" s="4" t="s">
        <v>3203</v>
      </c>
    </row>
    <row r="1477" spans="1:14" x14ac:dyDescent="0.3">
      <c r="A1477" s="421"/>
      <c r="B1477" s="11" t="s">
        <v>3199</v>
      </c>
      <c r="C1477" s="11" t="s">
        <v>2064</v>
      </c>
      <c r="D1477" s="11">
        <v>100</v>
      </c>
      <c r="E1477" s="13">
        <v>305</v>
      </c>
      <c r="F1477" s="129">
        <v>47</v>
      </c>
      <c r="G1477" s="11">
        <v>63</v>
      </c>
      <c r="H1477" s="11">
        <v>130</v>
      </c>
      <c r="I1477" s="11">
        <v>291</v>
      </c>
      <c r="J1477" s="153"/>
      <c r="K1477" s="153"/>
      <c r="L1477" s="11" t="s">
        <v>47</v>
      </c>
      <c r="M1477" s="11">
        <v>50000</v>
      </c>
      <c r="N1477" s="4" t="s">
        <v>3203</v>
      </c>
    </row>
    <row r="1478" spans="1:14" x14ac:dyDescent="0.3">
      <c r="A1478" s="421"/>
      <c r="B1478" s="11" t="s">
        <v>3200</v>
      </c>
      <c r="C1478" s="11" t="s">
        <v>2064</v>
      </c>
      <c r="D1478" s="11">
        <v>100</v>
      </c>
      <c r="E1478" s="13">
        <v>305</v>
      </c>
      <c r="F1478" s="129">
        <v>47</v>
      </c>
      <c r="G1478" s="11">
        <v>63</v>
      </c>
      <c r="H1478" s="11">
        <v>125</v>
      </c>
      <c r="I1478" s="11">
        <v>257</v>
      </c>
      <c r="J1478" s="153"/>
      <c r="K1478" s="153"/>
      <c r="L1478" s="11" t="s">
        <v>47</v>
      </c>
      <c r="M1478" s="11">
        <v>50000</v>
      </c>
      <c r="N1478" s="4" t="s">
        <v>3204</v>
      </c>
    </row>
    <row r="1479" spans="1:14" x14ac:dyDescent="0.3">
      <c r="A1479" s="421"/>
      <c r="B1479" s="11" t="s">
        <v>3201</v>
      </c>
      <c r="C1479" s="11" t="s">
        <v>2064</v>
      </c>
      <c r="D1479" s="11">
        <v>100</v>
      </c>
      <c r="E1479" s="13">
        <v>305</v>
      </c>
      <c r="F1479" s="129">
        <v>47</v>
      </c>
      <c r="G1479" s="11">
        <v>63</v>
      </c>
      <c r="H1479" s="11">
        <v>150</v>
      </c>
      <c r="I1479" s="11">
        <v>308</v>
      </c>
      <c r="J1479" s="153"/>
      <c r="K1479" s="153"/>
      <c r="L1479" s="11" t="s">
        <v>47</v>
      </c>
      <c r="M1479" s="11">
        <v>50000</v>
      </c>
      <c r="N1479" s="4" t="s">
        <v>3204</v>
      </c>
    </row>
    <row r="1480" spans="1:14" x14ac:dyDescent="0.3">
      <c r="A1480" s="421"/>
      <c r="B1480" s="11" t="s">
        <v>3198</v>
      </c>
      <c r="C1480" s="11" t="s">
        <v>2064</v>
      </c>
      <c r="D1480" s="11">
        <v>100</v>
      </c>
      <c r="E1480" s="13">
        <v>305</v>
      </c>
      <c r="F1480" s="129">
        <v>47</v>
      </c>
      <c r="G1480" s="11">
        <v>63</v>
      </c>
      <c r="H1480" s="11">
        <v>180</v>
      </c>
      <c r="I1480" s="11">
        <v>338</v>
      </c>
      <c r="J1480" s="153"/>
      <c r="K1480" s="153"/>
      <c r="L1480" s="11" t="s">
        <v>47</v>
      </c>
      <c r="M1480" s="11">
        <v>50000</v>
      </c>
      <c r="N1480" s="4" t="s">
        <v>3203</v>
      </c>
    </row>
    <row r="1481" spans="1:14" x14ac:dyDescent="0.3">
      <c r="A1481" s="421"/>
      <c r="B1481" s="11" t="s">
        <v>3199</v>
      </c>
      <c r="C1481" s="11" t="s">
        <v>2064</v>
      </c>
      <c r="D1481" s="11">
        <v>100</v>
      </c>
      <c r="E1481" s="13">
        <v>305</v>
      </c>
      <c r="F1481" s="129">
        <v>47</v>
      </c>
      <c r="G1481" s="11">
        <v>63</v>
      </c>
      <c r="H1481" s="11">
        <v>220</v>
      </c>
      <c r="I1481" s="11">
        <v>485</v>
      </c>
      <c r="J1481" s="153"/>
      <c r="K1481" s="153"/>
      <c r="L1481" s="11" t="s">
        <v>47</v>
      </c>
      <c r="M1481" s="11">
        <v>50000</v>
      </c>
      <c r="N1481" s="4" t="s">
        <v>3203</v>
      </c>
    </row>
    <row r="1482" spans="1:14" x14ac:dyDescent="0.3">
      <c r="A1482" s="421"/>
      <c r="B1482" s="11" t="s">
        <v>3200</v>
      </c>
      <c r="C1482" s="11" t="s">
        <v>2064</v>
      </c>
      <c r="D1482" s="11">
        <v>100</v>
      </c>
      <c r="E1482" s="13">
        <v>305</v>
      </c>
      <c r="F1482" s="129">
        <v>47</v>
      </c>
      <c r="G1482" s="11">
        <v>63</v>
      </c>
      <c r="H1482" s="11">
        <v>200</v>
      </c>
      <c r="I1482" s="11">
        <v>411</v>
      </c>
      <c r="J1482" s="153"/>
      <c r="K1482" s="153"/>
      <c r="L1482" s="11" t="s">
        <v>47</v>
      </c>
      <c r="M1482" s="11">
        <v>50000</v>
      </c>
      <c r="N1482" s="4" t="s">
        <v>3204</v>
      </c>
    </row>
    <row r="1483" spans="1:14" ht="15" thickBot="1" x14ac:dyDescent="0.35">
      <c r="A1483" s="429"/>
      <c r="B1483" s="13" t="s">
        <v>3201</v>
      </c>
      <c r="C1483" s="11" t="s">
        <v>2064</v>
      </c>
      <c r="D1483" s="13">
        <v>100</v>
      </c>
      <c r="E1483" s="13">
        <v>305</v>
      </c>
      <c r="F1483" s="131">
        <v>47</v>
      </c>
      <c r="G1483" s="13">
        <v>63</v>
      </c>
      <c r="H1483" s="13">
        <v>250</v>
      </c>
      <c r="I1483" s="13">
        <v>514</v>
      </c>
      <c r="J1483" s="154"/>
      <c r="K1483" s="154"/>
      <c r="L1483" s="13" t="s">
        <v>47</v>
      </c>
      <c r="M1483" s="13">
        <v>50000</v>
      </c>
      <c r="N1483" s="8" t="s">
        <v>3204</v>
      </c>
    </row>
    <row r="1484" spans="1:14" ht="18.600000000000001" thickBot="1" x14ac:dyDescent="0.4">
      <c r="A1484" s="75" t="s">
        <v>3208</v>
      </c>
      <c r="B1484" s="53"/>
      <c r="C1484" s="27"/>
      <c r="D1484" s="27"/>
      <c r="E1484" s="27"/>
      <c r="F1484" s="127"/>
      <c r="G1484" s="27"/>
      <c r="H1484" s="27"/>
      <c r="I1484" s="27"/>
      <c r="J1484" s="27"/>
      <c r="K1484" s="27"/>
      <c r="L1484" s="27"/>
      <c r="M1484" s="27"/>
      <c r="N1484" s="16"/>
    </row>
    <row r="1485" spans="1:14" x14ac:dyDescent="0.3">
      <c r="A1485" s="426" t="s">
        <v>3213</v>
      </c>
      <c r="B1485" s="14" t="s">
        <v>3209</v>
      </c>
      <c r="C1485" s="11" t="s">
        <v>424</v>
      </c>
      <c r="D1485" s="14">
        <v>176</v>
      </c>
      <c r="E1485" s="57">
        <v>264</v>
      </c>
      <c r="F1485" s="130">
        <v>50</v>
      </c>
      <c r="G1485" s="14">
        <v>60</v>
      </c>
      <c r="H1485" s="14">
        <v>40</v>
      </c>
      <c r="I1485" s="153"/>
      <c r="J1485" s="153"/>
      <c r="K1485" s="153"/>
      <c r="L1485" s="14" t="s">
        <v>28</v>
      </c>
      <c r="M1485" s="14">
        <v>100000</v>
      </c>
      <c r="N1485" s="6"/>
    </row>
    <row r="1486" spans="1:14" x14ac:dyDescent="0.3">
      <c r="A1486" s="421" t="s">
        <v>3214</v>
      </c>
      <c r="B1486" s="11" t="s">
        <v>3210</v>
      </c>
      <c r="C1486" s="11" t="s">
        <v>424</v>
      </c>
      <c r="D1486" s="14">
        <v>176</v>
      </c>
      <c r="E1486" s="57">
        <v>264</v>
      </c>
      <c r="F1486" s="130">
        <v>50</v>
      </c>
      <c r="G1486" s="14">
        <v>60</v>
      </c>
      <c r="H1486" s="14">
        <v>80</v>
      </c>
      <c r="I1486" s="153"/>
      <c r="J1486" s="153"/>
      <c r="K1486" s="153"/>
      <c r="L1486" s="14" t="s">
        <v>28</v>
      </c>
      <c r="M1486" s="14">
        <v>100000</v>
      </c>
      <c r="N1486" s="4"/>
    </row>
    <row r="1487" spans="1:14" x14ac:dyDescent="0.3">
      <c r="A1487" s="421"/>
      <c r="B1487" s="11" t="s">
        <v>3211</v>
      </c>
      <c r="C1487" s="11" t="s">
        <v>424</v>
      </c>
      <c r="D1487" s="14">
        <v>176</v>
      </c>
      <c r="E1487" s="57">
        <v>264</v>
      </c>
      <c r="F1487" s="130">
        <v>50</v>
      </c>
      <c r="G1487" s="14">
        <v>60</v>
      </c>
      <c r="H1487" s="14">
        <v>120</v>
      </c>
      <c r="I1487" s="153"/>
      <c r="J1487" s="153"/>
      <c r="K1487" s="153"/>
      <c r="L1487" s="14" t="s">
        <v>28</v>
      </c>
      <c r="M1487" s="14">
        <v>100000</v>
      </c>
      <c r="N1487" s="4"/>
    </row>
    <row r="1488" spans="1:14" ht="15" thickBot="1" x14ac:dyDescent="0.35">
      <c r="A1488" s="429"/>
      <c r="B1488" s="13" t="s">
        <v>3212</v>
      </c>
      <c r="C1488" s="11" t="s">
        <v>424</v>
      </c>
      <c r="D1488" s="26">
        <v>176</v>
      </c>
      <c r="E1488" s="64">
        <v>264</v>
      </c>
      <c r="F1488" s="135">
        <v>50</v>
      </c>
      <c r="G1488" s="26">
        <v>60</v>
      </c>
      <c r="H1488" s="26">
        <v>160</v>
      </c>
      <c r="I1488" s="154"/>
      <c r="J1488" s="154"/>
      <c r="K1488" s="154"/>
      <c r="L1488" s="26" t="s">
        <v>28</v>
      </c>
      <c r="M1488" s="26">
        <v>100000</v>
      </c>
      <c r="N1488" s="8"/>
    </row>
    <row r="1489" spans="1:14" ht="18.600000000000001" thickBot="1" x14ac:dyDescent="0.4">
      <c r="A1489" s="56" t="s">
        <v>3215</v>
      </c>
      <c r="B1489" s="53"/>
      <c r="C1489" s="27"/>
      <c r="D1489" s="27"/>
      <c r="E1489" s="27"/>
      <c r="F1489" s="127"/>
      <c r="G1489" s="27"/>
      <c r="H1489" s="27"/>
      <c r="I1489" s="27"/>
      <c r="J1489" s="27"/>
      <c r="K1489" s="27"/>
      <c r="L1489" s="27"/>
      <c r="M1489" s="27"/>
      <c r="N1489" s="16"/>
    </row>
    <row r="1490" spans="1:14" x14ac:dyDescent="0.3">
      <c r="A1490" s="426" t="s">
        <v>3223</v>
      </c>
      <c r="B1490" s="14" t="s">
        <v>3217</v>
      </c>
      <c r="C1490" s="11" t="s">
        <v>2065</v>
      </c>
      <c r="D1490" s="14">
        <v>180</v>
      </c>
      <c r="E1490" s="57">
        <v>264</v>
      </c>
      <c r="F1490" s="130">
        <v>50</v>
      </c>
      <c r="G1490" s="14">
        <v>60</v>
      </c>
      <c r="H1490" s="14">
        <v>40</v>
      </c>
      <c r="I1490" s="14">
        <v>87</v>
      </c>
      <c r="J1490" s="153"/>
      <c r="K1490" s="153"/>
      <c r="L1490" s="14" t="s">
        <v>47</v>
      </c>
      <c r="M1490" s="14">
        <v>50000</v>
      </c>
      <c r="N1490" s="6" t="s">
        <v>3216</v>
      </c>
    </row>
    <row r="1491" spans="1:14" x14ac:dyDescent="0.3">
      <c r="A1491" s="429" t="s">
        <v>3224</v>
      </c>
      <c r="B1491" s="14" t="s">
        <v>3218</v>
      </c>
      <c r="C1491" s="11" t="s">
        <v>2065</v>
      </c>
      <c r="D1491" s="14">
        <v>180</v>
      </c>
      <c r="E1491" s="57">
        <v>264</v>
      </c>
      <c r="F1491" s="130">
        <v>50</v>
      </c>
      <c r="G1491" s="14">
        <v>60</v>
      </c>
      <c r="H1491" s="14">
        <v>60</v>
      </c>
      <c r="I1491" s="14">
        <v>130</v>
      </c>
      <c r="J1491" s="153"/>
      <c r="K1491" s="153"/>
      <c r="L1491" s="14" t="s">
        <v>47</v>
      </c>
      <c r="M1491" s="14">
        <v>50000</v>
      </c>
      <c r="N1491" s="6" t="s">
        <v>3216</v>
      </c>
    </row>
    <row r="1492" spans="1:14" x14ac:dyDescent="0.3">
      <c r="A1492" s="421"/>
      <c r="B1492" s="14" t="s">
        <v>3219</v>
      </c>
      <c r="C1492" s="11" t="s">
        <v>2065</v>
      </c>
      <c r="D1492" s="14">
        <v>180</v>
      </c>
      <c r="E1492" s="57">
        <v>264</v>
      </c>
      <c r="F1492" s="130">
        <v>50</v>
      </c>
      <c r="G1492" s="14">
        <v>60</v>
      </c>
      <c r="H1492" s="14">
        <v>70</v>
      </c>
      <c r="I1492" s="14">
        <v>152</v>
      </c>
      <c r="J1492" s="153"/>
      <c r="K1492" s="153"/>
      <c r="L1492" s="14" t="s">
        <v>47</v>
      </c>
      <c r="M1492" s="14">
        <v>50000</v>
      </c>
      <c r="N1492" s="6" t="s">
        <v>3216</v>
      </c>
    </row>
    <row r="1493" spans="1:14" x14ac:dyDescent="0.3">
      <c r="A1493" s="421"/>
      <c r="B1493" s="14" t="s">
        <v>3220</v>
      </c>
      <c r="C1493" s="11" t="s">
        <v>2065</v>
      </c>
      <c r="D1493" s="14">
        <v>180</v>
      </c>
      <c r="E1493" s="57">
        <v>264</v>
      </c>
      <c r="F1493" s="130">
        <v>50</v>
      </c>
      <c r="G1493" s="14">
        <v>60</v>
      </c>
      <c r="H1493" s="14">
        <v>80</v>
      </c>
      <c r="I1493" s="14">
        <v>174</v>
      </c>
      <c r="J1493" s="153"/>
      <c r="K1493" s="153"/>
      <c r="L1493" s="14" t="s">
        <v>47</v>
      </c>
      <c r="M1493" s="14">
        <v>50000</v>
      </c>
      <c r="N1493" s="6" t="s">
        <v>3216</v>
      </c>
    </row>
    <row r="1494" spans="1:14" x14ac:dyDescent="0.3">
      <c r="A1494" s="421"/>
      <c r="B1494" s="14" t="s">
        <v>3221</v>
      </c>
      <c r="C1494" s="11" t="s">
        <v>2065</v>
      </c>
      <c r="D1494" s="14">
        <v>180</v>
      </c>
      <c r="E1494" s="57">
        <v>264</v>
      </c>
      <c r="F1494" s="130">
        <v>50</v>
      </c>
      <c r="G1494" s="14">
        <v>60</v>
      </c>
      <c r="H1494" s="14">
        <v>120</v>
      </c>
      <c r="I1494" s="14">
        <v>260</v>
      </c>
      <c r="J1494" s="153"/>
      <c r="K1494" s="153"/>
      <c r="L1494" s="14" t="s">
        <v>47</v>
      </c>
      <c r="M1494" s="14">
        <v>50000</v>
      </c>
      <c r="N1494" s="6" t="s">
        <v>3216</v>
      </c>
    </row>
    <row r="1495" spans="1:14" ht="15" thickBot="1" x14ac:dyDescent="0.35">
      <c r="A1495" s="429"/>
      <c r="B1495" s="26" t="s">
        <v>3222</v>
      </c>
      <c r="C1495" s="11" t="s">
        <v>2065</v>
      </c>
      <c r="D1495" s="26">
        <v>180</v>
      </c>
      <c r="E1495" s="64">
        <v>264</v>
      </c>
      <c r="F1495" s="135">
        <v>50</v>
      </c>
      <c r="G1495" s="26">
        <v>60</v>
      </c>
      <c r="H1495" s="26">
        <v>140</v>
      </c>
      <c r="I1495" s="26">
        <v>304</v>
      </c>
      <c r="J1495" s="154"/>
      <c r="K1495" s="154"/>
      <c r="L1495" s="26" t="s">
        <v>47</v>
      </c>
      <c r="M1495" s="26">
        <v>50000</v>
      </c>
      <c r="N1495" s="114" t="s">
        <v>3216</v>
      </c>
    </row>
    <row r="1496" spans="1:14" ht="18.600000000000001" thickBot="1" x14ac:dyDescent="0.4">
      <c r="A1496" s="56" t="s">
        <v>3225</v>
      </c>
      <c r="B1496" s="53"/>
      <c r="C1496" s="27"/>
      <c r="D1496" s="27"/>
      <c r="E1496" s="27"/>
      <c r="F1496" s="127"/>
      <c r="G1496" s="27"/>
      <c r="H1496" s="27"/>
      <c r="I1496" s="27"/>
      <c r="J1496" s="27"/>
      <c r="K1496" s="27"/>
      <c r="L1496" s="27"/>
      <c r="M1496" s="27"/>
      <c r="N1496" s="16"/>
    </row>
    <row r="1497" spans="1:14" x14ac:dyDescent="0.3">
      <c r="A1497" s="426" t="s">
        <v>3238</v>
      </c>
      <c r="B1497" s="14" t="s">
        <v>3226</v>
      </c>
      <c r="C1497" s="11" t="s">
        <v>82</v>
      </c>
      <c r="D1497" s="14">
        <v>200</v>
      </c>
      <c r="E1497" s="57">
        <v>240</v>
      </c>
      <c r="F1497" s="130">
        <v>50</v>
      </c>
      <c r="G1497" s="14">
        <v>60</v>
      </c>
      <c r="H1497" s="14">
        <v>15</v>
      </c>
      <c r="I1497" s="14"/>
      <c r="J1497" s="14"/>
      <c r="K1497" s="14"/>
      <c r="L1497" s="14" t="s">
        <v>184</v>
      </c>
      <c r="M1497" s="14">
        <v>25000</v>
      </c>
      <c r="N1497" s="6" t="s">
        <v>3227</v>
      </c>
    </row>
    <row r="1498" spans="1:14" x14ac:dyDescent="0.3">
      <c r="A1498" s="421" t="s">
        <v>3239</v>
      </c>
      <c r="B1498" s="11" t="s">
        <v>3228</v>
      </c>
      <c r="C1498" s="11" t="s">
        <v>82</v>
      </c>
      <c r="D1498" s="14">
        <v>200</v>
      </c>
      <c r="E1498" s="57">
        <v>240</v>
      </c>
      <c r="F1498" s="130">
        <v>50</v>
      </c>
      <c r="G1498" s="14">
        <v>60</v>
      </c>
      <c r="H1498" s="14">
        <v>18</v>
      </c>
      <c r="I1498" s="14"/>
      <c r="J1498" s="14"/>
      <c r="K1498" s="14"/>
      <c r="L1498" s="14" t="s">
        <v>184</v>
      </c>
      <c r="M1498" s="14">
        <v>25000</v>
      </c>
      <c r="N1498" s="6" t="s">
        <v>3227</v>
      </c>
    </row>
    <row r="1499" spans="1:14" x14ac:dyDescent="0.3">
      <c r="A1499" s="421"/>
      <c r="B1499" s="11" t="s">
        <v>3229</v>
      </c>
      <c r="C1499" s="11" t="s">
        <v>82</v>
      </c>
      <c r="D1499" s="14">
        <v>200</v>
      </c>
      <c r="E1499" s="57">
        <v>240</v>
      </c>
      <c r="F1499" s="130">
        <v>50</v>
      </c>
      <c r="G1499" s="14">
        <v>60</v>
      </c>
      <c r="H1499" s="14">
        <v>12</v>
      </c>
      <c r="I1499" s="14"/>
      <c r="J1499" s="14"/>
      <c r="K1499" s="14"/>
      <c r="L1499" s="14" t="s">
        <v>184</v>
      </c>
      <c r="M1499" s="14">
        <v>25000</v>
      </c>
      <c r="N1499" s="6" t="s">
        <v>3227</v>
      </c>
    </row>
    <row r="1500" spans="1:14" x14ac:dyDescent="0.3">
      <c r="A1500" s="421"/>
      <c r="B1500" s="11" t="s">
        <v>3230</v>
      </c>
      <c r="C1500" s="11" t="s">
        <v>82</v>
      </c>
      <c r="D1500" s="14">
        <v>200</v>
      </c>
      <c r="E1500" s="57">
        <v>240</v>
      </c>
      <c r="F1500" s="130">
        <v>50</v>
      </c>
      <c r="G1500" s="14">
        <v>60</v>
      </c>
      <c r="H1500" s="14">
        <v>15</v>
      </c>
      <c r="I1500" s="14"/>
      <c r="J1500" s="14"/>
      <c r="K1500" s="14"/>
      <c r="L1500" s="14" t="s">
        <v>47</v>
      </c>
      <c r="M1500" s="14">
        <v>25000</v>
      </c>
      <c r="N1500" s="6" t="s">
        <v>3237</v>
      </c>
    </row>
    <row r="1501" spans="1:14" x14ac:dyDescent="0.3">
      <c r="A1501" s="421"/>
      <c r="B1501" s="11" t="s">
        <v>3231</v>
      </c>
      <c r="C1501" s="11" t="s">
        <v>82</v>
      </c>
      <c r="D1501" s="14">
        <v>200</v>
      </c>
      <c r="E1501" s="57">
        <v>240</v>
      </c>
      <c r="F1501" s="130">
        <v>50</v>
      </c>
      <c r="G1501" s="14">
        <v>60</v>
      </c>
      <c r="H1501" s="14">
        <v>8</v>
      </c>
      <c r="I1501" s="14"/>
      <c r="J1501" s="14"/>
      <c r="K1501" s="14"/>
      <c r="L1501" s="14" t="s">
        <v>47</v>
      </c>
      <c r="M1501" s="14">
        <v>25000</v>
      </c>
      <c r="N1501" s="6" t="s">
        <v>3237</v>
      </c>
    </row>
    <row r="1502" spans="1:14" x14ac:dyDescent="0.3">
      <c r="A1502" s="421"/>
      <c r="B1502" s="11" t="s">
        <v>3232</v>
      </c>
      <c r="C1502" s="11" t="s">
        <v>82</v>
      </c>
      <c r="D1502" s="14">
        <v>200</v>
      </c>
      <c r="E1502" s="57">
        <v>240</v>
      </c>
      <c r="F1502" s="130">
        <v>50</v>
      </c>
      <c r="G1502" s="14">
        <v>60</v>
      </c>
      <c r="H1502" s="14">
        <v>12</v>
      </c>
      <c r="I1502" s="14"/>
      <c r="J1502" s="14"/>
      <c r="K1502" s="14"/>
      <c r="L1502" s="14" t="s">
        <v>47</v>
      </c>
      <c r="M1502" s="14">
        <v>25000</v>
      </c>
      <c r="N1502" s="6" t="s">
        <v>3237</v>
      </c>
    </row>
    <row r="1503" spans="1:14" x14ac:dyDescent="0.3">
      <c r="A1503" s="421"/>
      <c r="B1503" s="11" t="s">
        <v>3233</v>
      </c>
      <c r="C1503" s="11" t="s">
        <v>82</v>
      </c>
      <c r="D1503" s="14">
        <v>200</v>
      </c>
      <c r="E1503" s="57">
        <v>240</v>
      </c>
      <c r="F1503" s="130">
        <v>50</v>
      </c>
      <c r="G1503" s="14">
        <v>60</v>
      </c>
      <c r="H1503" s="14">
        <v>8</v>
      </c>
      <c r="I1503" s="14"/>
      <c r="J1503" s="14"/>
      <c r="K1503" s="14"/>
      <c r="L1503" s="14" t="s">
        <v>184</v>
      </c>
      <c r="M1503" s="14">
        <v>25000</v>
      </c>
      <c r="N1503" s="6" t="s">
        <v>3227</v>
      </c>
    </row>
    <row r="1504" spans="1:14" x14ac:dyDescent="0.3">
      <c r="A1504" s="421"/>
      <c r="B1504" s="11" t="s">
        <v>3235</v>
      </c>
      <c r="C1504" s="11" t="s">
        <v>82</v>
      </c>
      <c r="D1504" s="14">
        <v>200</v>
      </c>
      <c r="E1504" s="57">
        <v>240</v>
      </c>
      <c r="F1504" s="130">
        <v>50</v>
      </c>
      <c r="G1504" s="14">
        <v>60</v>
      </c>
      <c r="H1504" s="14">
        <v>36</v>
      </c>
      <c r="I1504" s="14"/>
      <c r="J1504" s="14"/>
      <c r="K1504" s="14"/>
      <c r="L1504" s="14" t="s">
        <v>47</v>
      </c>
      <c r="M1504" s="14">
        <v>25000</v>
      </c>
      <c r="N1504" s="6" t="s">
        <v>3227</v>
      </c>
    </row>
    <row r="1505" spans="1:14" x14ac:dyDescent="0.3">
      <c r="A1505" s="421"/>
      <c r="B1505" s="11" t="s">
        <v>3234</v>
      </c>
      <c r="C1505" s="11" t="s">
        <v>82</v>
      </c>
      <c r="D1505" s="14">
        <v>200</v>
      </c>
      <c r="E1505" s="57">
        <v>240</v>
      </c>
      <c r="F1505" s="130">
        <v>50</v>
      </c>
      <c r="G1505" s="14">
        <v>60</v>
      </c>
      <c r="H1505" s="14">
        <v>10</v>
      </c>
      <c r="I1505" s="14"/>
      <c r="J1505" s="14"/>
      <c r="K1505" s="14"/>
      <c r="L1505" s="14" t="s">
        <v>47</v>
      </c>
      <c r="M1505" s="14">
        <v>25000</v>
      </c>
      <c r="N1505" s="6" t="s">
        <v>3237</v>
      </c>
    </row>
    <row r="1506" spans="1:14" ht="15" thickBot="1" x14ac:dyDescent="0.35">
      <c r="A1506" s="429"/>
      <c r="B1506" s="13" t="s">
        <v>3236</v>
      </c>
      <c r="C1506" s="11" t="s">
        <v>82</v>
      </c>
      <c r="D1506" s="26">
        <v>200</v>
      </c>
      <c r="E1506" s="64">
        <v>240</v>
      </c>
      <c r="F1506" s="135">
        <v>50</v>
      </c>
      <c r="G1506" s="26">
        <v>60</v>
      </c>
      <c r="H1506" s="26">
        <v>15</v>
      </c>
      <c r="I1506" s="26"/>
      <c r="J1506" s="26"/>
      <c r="K1506" s="26"/>
      <c r="L1506" s="26" t="s">
        <v>47</v>
      </c>
      <c r="M1506" s="26">
        <v>25000</v>
      </c>
      <c r="N1506" s="114" t="s">
        <v>3237</v>
      </c>
    </row>
    <row r="1507" spans="1:14" ht="18.600000000000001" thickBot="1" x14ac:dyDescent="0.4">
      <c r="A1507" s="103" t="s">
        <v>3240</v>
      </c>
      <c r="B1507" s="53"/>
      <c r="C1507" s="27"/>
      <c r="D1507" s="27"/>
      <c r="E1507" s="394"/>
      <c r="F1507" s="127"/>
      <c r="G1507" s="27"/>
      <c r="H1507" s="27"/>
      <c r="I1507" s="27"/>
      <c r="J1507" s="27"/>
      <c r="K1507" s="27"/>
      <c r="L1507" s="27"/>
      <c r="M1507" s="27"/>
      <c r="N1507" s="16"/>
    </row>
    <row r="1508" spans="1:14" x14ac:dyDescent="0.3">
      <c r="A1508" s="430" t="s">
        <v>3244</v>
      </c>
      <c r="B1508" s="26" t="s">
        <v>3241</v>
      </c>
      <c r="C1508" s="11" t="s">
        <v>98</v>
      </c>
      <c r="D1508" s="26"/>
      <c r="E1508" s="26"/>
      <c r="F1508" s="135"/>
      <c r="G1508" s="26"/>
      <c r="H1508" s="26"/>
      <c r="I1508" s="26"/>
      <c r="J1508" s="26"/>
      <c r="K1508" s="26"/>
      <c r="L1508" s="26"/>
      <c r="M1508" s="26"/>
      <c r="N1508" s="114"/>
    </row>
    <row r="1509" spans="1:14" x14ac:dyDescent="0.3">
      <c r="A1509" s="421" t="s">
        <v>3243</v>
      </c>
      <c r="B1509" s="11" t="s">
        <v>3242</v>
      </c>
      <c r="C1509" s="11" t="s">
        <v>82</v>
      </c>
      <c r="D1509" s="11"/>
      <c r="E1509" s="13"/>
      <c r="F1509" s="129"/>
      <c r="G1509" s="11"/>
      <c r="H1509" s="11"/>
      <c r="I1509" s="11"/>
      <c r="J1509" s="11"/>
      <c r="K1509" s="11"/>
      <c r="L1509" s="11"/>
      <c r="M1509" s="11"/>
      <c r="N1509" s="4"/>
    </row>
    <row r="1510" spans="1:14" ht="15" thickBot="1" x14ac:dyDescent="0.35">
      <c r="A1510" s="429" t="s">
        <v>3245</v>
      </c>
      <c r="B1510" s="13"/>
      <c r="C1510" s="11"/>
      <c r="D1510" s="13"/>
      <c r="E1510" s="13"/>
      <c r="F1510" s="131"/>
      <c r="G1510" s="13"/>
      <c r="H1510" s="13"/>
      <c r="I1510" s="13"/>
      <c r="J1510" s="13"/>
      <c r="K1510" s="13"/>
      <c r="L1510" s="13"/>
      <c r="M1510" s="13"/>
      <c r="N1510" s="8"/>
    </row>
    <row r="1511" spans="1:14" ht="18.600000000000001" thickBot="1" x14ac:dyDescent="0.4">
      <c r="A1511" s="56" t="s">
        <v>3246</v>
      </c>
      <c r="B1511" s="53"/>
      <c r="C1511" s="27"/>
      <c r="D1511" s="27"/>
      <c r="E1511" s="27"/>
      <c r="F1511" s="127"/>
      <c r="G1511" s="27"/>
      <c r="H1511" s="27"/>
      <c r="I1511" s="27"/>
      <c r="J1511" s="27"/>
      <c r="K1511" s="27"/>
      <c r="L1511" s="27"/>
      <c r="M1511" s="27"/>
      <c r="N1511" s="16"/>
    </row>
    <row r="1512" spans="1:14" x14ac:dyDescent="0.3">
      <c r="A1512" s="426" t="s">
        <v>3247</v>
      </c>
      <c r="B1512" s="14"/>
      <c r="C1512" s="11"/>
      <c r="D1512" s="14"/>
      <c r="E1512" s="26"/>
      <c r="F1512" s="130"/>
      <c r="G1512" s="14"/>
      <c r="H1512" s="14"/>
      <c r="I1512" s="14"/>
      <c r="J1512" s="14"/>
      <c r="K1512" s="14"/>
      <c r="L1512" s="14"/>
      <c r="M1512" s="14"/>
      <c r="N1512" s="6"/>
    </row>
    <row r="1513" spans="1:14" x14ac:dyDescent="0.3">
      <c r="A1513" s="35" t="s">
        <v>3248</v>
      </c>
      <c r="B1513" s="11"/>
      <c r="C1513" s="11"/>
      <c r="D1513" s="11"/>
      <c r="E1513" s="13"/>
      <c r="F1513" s="129"/>
      <c r="G1513" s="11"/>
      <c r="H1513" s="11"/>
      <c r="I1513" s="11"/>
      <c r="J1513" s="11"/>
      <c r="K1513" s="11"/>
      <c r="L1513" s="11"/>
      <c r="M1513" s="11"/>
      <c r="N1513" s="4"/>
    </row>
    <row r="1514" spans="1:14" x14ac:dyDescent="0.3">
      <c r="A1514" s="421" t="s">
        <v>3132</v>
      </c>
      <c r="B1514" s="11"/>
      <c r="C1514" s="11"/>
      <c r="D1514" s="11"/>
      <c r="E1514" s="13"/>
      <c r="F1514" s="129"/>
      <c r="G1514" s="11"/>
      <c r="H1514" s="11"/>
      <c r="I1514" s="11"/>
      <c r="J1514" s="11"/>
      <c r="K1514" s="11"/>
      <c r="L1514" s="11"/>
      <c r="M1514" s="11"/>
      <c r="N1514" s="4"/>
    </row>
    <row r="1515" spans="1:14" ht="15" thickBot="1" x14ac:dyDescent="0.35">
      <c r="A1515" s="429"/>
      <c r="B1515" s="13"/>
      <c r="C1515" s="11"/>
      <c r="D1515" s="13"/>
      <c r="E1515" s="13"/>
      <c r="F1515" s="131"/>
      <c r="G1515" s="13"/>
      <c r="H1515" s="13"/>
      <c r="I1515" s="13"/>
      <c r="J1515" s="13"/>
      <c r="K1515" s="13"/>
      <c r="L1515" s="13"/>
      <c r="M1515" s="13"/>
      <c r="N1515" s="8"/>
    </row>
    <row r="1516" spans="1:14" ht="18.600000000000001" thickBot="1" x14ac:dyDescent="0.4">
      <c r="A1516" s="56" t="s">
        <v>3250</v>
      </c>
      <c r="B1516" s="53"/>
      <c r="C1516" s="27"/>
      <c r="D1516" s="27"/>
      <c r="E1516" s="27"/>
      <c r="F1516" s="127"/>
      <c r="G1516" s="27"/>
      <c r="H1516" s="27"/>
      <c r="I1516" s="27"/>
      <c r="J1516" s="27"/>
      <c r="K1516" s="27"/>
      <c r="L1516" s="27"/>
      <c r="M1516" s="27"/>
      <c r="N1516" s="16"/>
    </row>
    <row r="1517" spans="1:14" x14ac:dyDescent="0.3">
      <c r="A1517" s="426" t="s">
        <v>3251</v>
      </c>
      <c r="B1517" s="14" t="s">
        <v>3252</v>
      </c>
      <c r="C1517" s="11" t="s">
        <v>98</v>
      </c>
      <c r="D1517" s="14">
        <v>220</v>
      </c>
      <c r="E1517" s="26"/>
      <c r="F1517" s="130"/>
      <c r="G1517" s="14"/>
      <c r="H1517" s="14">
        <v>100</v>
      </c>
      <c r="I1517" s="14"/>
      <c r="J1517" s="14"/>
      <c r="K1517" s="14"/>
      <c r="L1517" s="14"/>
      <c r="M1517" s="14"/>
      <c r="N1517" s="6"/>
    </row>
    <row r="1518" spans="1:14" x14ac:dyDescent="0.3">
      <c r="A1518" s="35" t="s">
        <v>3254</v>
      </c>
      <c r="B1518" s="11" t="s">
        <v>3253</v>
      </c>
      <c r="C1518" s="11" t="s">
        <v>2079</v>
      </c>
      <c r="D1518" s="11">
        <v>220</v>
      </c>
      <c r="E1518" s="13"/>
      <c r="F1518" s="129"/>
      <c r="G1518" s="11"/>
      <c r="H1518" s="11">
        <v>300</v>
      </c>
      <c r="I1518" s="11"/>
      <c r="J1518" s="11"/>
      <c r="K1518" s="11"/>
      <c r="L1518" s="11"/>
      <c r="M1518" s="11"/>
      <c r="N1518" s="4"/>
    </row>
    <row r="1519" spans="1:14" ht="15" thickBot="1" x14ac:dyDescent="0.35">
      <c r="A1519" s="429" t="s">
        <v>3053</v>
      </c>
      <c r="B1519" s="13"/>
      <c r="C1519" s="11"/>
      <c r="D1519" s="13"/>
      <c r="E1519" s="13"/>
      <c r="F1519" s="131"/>
      <c r="G1519" s="13"/>
      <c r="H1519" s="13"/>
      <c r="I1519" s="13"/>
      <c r="J1519" s="13"/>
      <c r="K1519" s="13"/>
      <c r="L1519" s="13"/>
      <c r="M1519" s="13"/>
      <c r="N1519" s="8"/>
    </row>
    <row r="1520" spans="1:14" ht="18.600000000000001" thickBot="1" x14ac:dyDescent="0.4">
      <c r="A1520" s="56" t="s">
        <v>3256</v>
      </c>
      <c r="B1520" s="53"/>
      <c r="C1520" s="27"/>
      <c r="D1520" s="27"/>
      <c r="E1520" s="27"/>
      <c r="F1520" s="127"/>
      <c r="G1520" s="27"/>
      <c r="H1520" s="27"/>
      <c r="I1520" s="27"/>
      <c r="J1520" s="27"/>
      <c r="K1520" s="27"/>
      <c r="L1520" s="27"/>
      <c r="M1520" s="27"/>
      <c r="N1520" s="16"/>
    </row>
    <row r="1521" spans="1:14" x14ac:dyDescent="0.3">
      <c r="A1521" s="426" t="s">
        <v>3260</v>
      </c>
      <c r="B1521" s="14" t="s">
        <v>3255</v>
      </c>
      <c r="C1521" s="11" t="s">
        <v>98</v>
      </c>
      <c r="D1521" s="14">
        <v>180</v>
      </c>
      <c r="E1521" s="57">
        <v>280</v>
      </c>
      <c r="F1521" s="130">
        <v>50</v>
      </c>
      <c r="G1521" s="14">
        <v>60</v>
      </c>
      <c r="H1521" s="14">
        <v>100</v>
      </c>
      <c r="I1521" s="14"/>
      <c r="J1521" s="14"/>
      <c r="K1521" s="14"/>
      <c r="L1521" s="14" t="s">
        <v>47</v>
      </c>
      <c r="M1521" s="14">
        <v>30000</v>
      </c>
      <c r="N1521" s="6" t="s">
        <v>252</v>
      </c>
    </row>
    <row r="1522" spans="1:14" x14ac:dyDescent="0.3">
      <c r="A1522" s="420" t="s">
        <v>3261</v>
      </c>
      <c r="B1522" s="14" t="s">
        <v>3257</v>
      </c>
      <c r="C1522" s="11" t="s">
        <v>98</v>
      </c>
      <c r="D1522" s="14">
        <v>180</v>
      </c>
      <c r="E1522" s="57">
        <v>280</v>
      </c>
      <c r="F1522" s="130">
        <v>50</v>
      </c>
      <c r="G1522" s="14">
        <v>60</v>
      </c>
      <c r="H1522" s="14">
        <v>200</v>
      </c>
      <c r="I1522" s="14"/>
      <c r="J1522" s="14"/>
      <c r="K1522" s="14"/>
      <c r="L1522" s="14" t="s">
        <v>47</v>
      </c>
      <c r="M1522" s="14">
        <v>30000</v>
      </c>
      <c r="N1522" s="6" t="s">
        <v>252</v>
      </c>
    </row>
    <row r="1523" spans="1:14" x14ac:dyDescent="0.3">
      <c r="A1523" s="421" t="s">
        <v>3262</v>
      </c>
      <c r="B1523" s="14" t="s">
        <v>3258</v>
      </c>
      <c r="C1523" s="11" t="s">
        <v>2065</v>
      </c>
      <c r="D1523" s="14">
        <v>180</v>
      </c>
      <c r="E1523" s="57">
        <v>280</v>
      </c>
      <c r="F1523" s="130">
        <v>50</v>
      </c>
      <c r="G1523" s="14">
        <v>60</v>
      </c>
      <c r="H1523" s="14">
        <v>300</v>
      </c>
      <c r="I1523" s="14"/>
      <c r="J1523" s="14"/>
      <c r="K1523" s="14"/>
      <c r="L1523" s="14" t="s">
        <v>47</v>
      </c>
      <c r="M1523" s="14">
        <v>30000</v>
      </c>
      <c r="N1523" s="6" t="s">
        <v>252</v>
      </c>
    </row>
    <row r="1524" spans="1:14" ht="15" thickBot="1" x14ac:dyDescent="0.35">
      <c r="A1524" s="429"/>
      <c r="B1524" s="13" t="s">
        <v>3259</v>
      </c>
      <c r="C1524" s="11" t="s">
        <v>2065</v>
      </c>
      <c r="D1524" s="13"/>
      <c r="E1524" s="13"/>
      <c r="F1524" s="131"/>
      <c r="G1524" s="13"/>
      <c r="H1524" s="13"/>
      <c r="I1524" s="13"/>
      <c r="J1524" s="13"/>
      <c r="K1524" s="13"/>
      <c r="L1524" s="13"/>
      <c r="M1524" s="13"/>
      <c r="N1524" s="8"/>
    </row>
    <row r="1525" spans="1:14" ht="18.600000000000001" thickBot="1" x14ac:dyDescent="0.4">
      <c r="A1525" s="56" t="s">
        <v>3263</v>
      </c>
      <c r="B1525" s="53"/>
      <c r="C1525" s="27"/>
      <c r="D1525" s="27"/>
      <c r="E1525" s="27"/>
      <c r="F1525" s="127"/>
      <c r="G1525" s="27"/>
      <c r="H1525" s="27"/>
      <c r="I1525" s="27"/>
      <c r="J1525" s="27"/>
      <c r="K1525" s="27"/>
      <c r="L1525" s="27"/>
      <c r="M1525" s="27"/>
      <c r="N1525" s="16"/>
    </row>
    <row r="1526" spans="1:14" x14ac:dyDescent="0.3">
      <c r="A1526" s="426" t="s">
        <v>3264</v>
      </c>
      <c r="B1526" s="14" t="s">
        <v>3265</v>
      </c>
      <c r="C1526" s="11" t="s">
        <v>2076</v>
      </c>
      <c r="D1526" s="14">
        <v>90</v>
      </c>
      <c r="E1526" s="57">
        <v>260</v>
      </c>
      <c r="F1526" s="130"/>
      <c r="G1526" s="14"/>
      <c r="H1526" s="14">
        <v>120</v>
      </c>
      <c r="I1526" s="14"/>
      <c r="J1526" s="14"/>
      <c r="K1526" s="14">
        <v>1400</v>
      </c>
      <c r="L1526" s="14"/>
      <c r="M1526" s="14"/>
      <c r="N1526" s="6" t="s">
        <v>3268</v>
      </c>
    </row>
    <row r="1527" spans="1:14" x14ac:dyDescent="0.3">
      <c r="A1527" s="421" t="s">
        <v>3284</v>
      </c>
      <c r="B1527" s="11" t="s">
        <v>3266</v>
      </c>
      <c r="C1527" s="11" t="s">
        <v>2076</v>
      </c>
      <c r="D1527" s="14">
        <v>90</v>
      </c>
      <c r="E1527" s="57">
        <v>260</v>
      </c>
      <c r="F1527" s="129"/>
      <c r="G1527" s="11"/>
      <c r="H1527" s="11">
        <v>240</v>
      </c>
      <c r="I1527" s="11"/>
      <c r="J1527" s="11"/>
      <c r="K1527" s="11">
        <v>2400</v>
      </c>
      <c r="L1527" s="11"/>
      <c r="M1527" s="11"/>
      <c r="N1527" s="6" t="s">
        <v>3269</v>
      </c>
    </row>
    <row r="1528" spans="1:14" x14ac:dyDescent="0.3">
      <c r="A1528" s="421"/>
      <c r="B1528" s="11" t="s">
        <v>3267</v>
      </c>
      <c r="C1528" s="11" t="s">
        <v>2076</v>
      </c>
      <c r="D1528" s="11"/>
      <c r="E1528" s="13"/>
      <c r="F1528" s="129"/>
      <c r="G1528" s="11"/>
      <c r="H1528" s="11"/>
      <c r="I1528" s="11"/>
      <c r="J1528" s="11"/>
      <c r="K1528" s="11">
        <v>2950</v>
      </c>
      <c r="L1528" s="11"/>
      <c r="M1528" s="11"/>
      <c r="N1528" s="6" t="s">
        <v>3270</v>
      </c>
    </row>
    <row r="1529" spans="1:14" x14ac:dyDescent="0.3">
      <c r="A1529" s="421"/>
      <c r="B1529" s="11" t="s">
        <v>3271</v>
      </c>
      <c r="C1529" s="11" t="s">
        <v>2076</v>
      </c>
      <c r="D1529" s="11"/>
      <c r="E1529" s="13"/>
      <c r="F1529" s="129"/>
      <c r="G1529" s="11"/>
      <c r="H1529" s="11">
        <v>260</v>
      </c>
      <c r="I1529" s="11"/>
      <c r="J1529" s="11"/>
      <c r="K1529" s="11">
        <v>3000</v>
      </c>
      <c r="L1529" s="11"/>
      <c r="M1529" s="11"/>
      <c r="N1529" s="6" t="s">
        <v>3278</v>
      </c>
    </row>
    <row r="1530" spans="1:14" x14ac:dyDescent="0.3">
      <c r="A1530" s="421"/>
      <c r="B1530" s="11" t="s">
        <v>3272</v>
      </c>
      <c r="C1530" s="11" t="s">
        <v>2076</v>
      </c>
      <c r="D1530" s="11"/>
      <c r="E1530" s="13"/>
      <c r="F1530" s="129"/>
      <c r="G1530" s="11"/>
      <c r="H1530" s="11">
        <v>330</v>
      </c>
      <c r="I1530" s="11"/>
      <c r="J1530" s="11"/>
      <c r="K1530" s="11"/>
      <c r="L1530" s="11"/>
      <c r="M1530" s="11"/>
      <c r="N1530" s="4" t="s">
        <v>3274</v>
      </c>
    </row>
    <row r="1531" spans="1:14" x14ac:dyDescent="0.3">
      <c r="A1531" s="421"/>
      <c r="B1531" s="11" t="s">
        <v>3273</v>
      </c>
      <c r="C1531" s="11" t="s">
        <v>2079</v>
      </c>
      <c r="D1531" s="11"/>
      <c r="E1531" s="13"/>
      <c r="F1531" s="129"/>
      <c r="G1531" s="11"/>
      <c r="H1531" s="11">
        <v>350</v>
      </c>
      <c r="I1531" s="11"/>
      <c r="J1531" s="11"/>
      <c r="K1531" s="11">
        <v>3338</v>
      </c>
      <c r="L1531" s="11"/>
      <c r="M1531" s="11"/>
      <c r="N1531" s="6" t="s">
        <v>3277</v>
      </c>
    </row>
    <row r="1532" spans="1:14" x14ac:dyDescent="0.3">
      <c r="A1532" s="421"/>
      <c r="B1532" s="11" t="s">
        <v>3275</v>
      </c>
      <c r="C1532" s="11" t="s">
        <v>2076</v>
      </c>
      <c r="D1532" s="14">
        <v>90</v>
      </c>
      <c r="E1532" s="57">
        <v>260</v>
      </c>
      <c r="F1532" s="129"/>
      <c r="G1532" s="11"/>
      <c r="H1532" s="11">
        <v>360</v>
      </c>
      <c r="I1532" s="11"/>
      <c r="J1532" s="11"/>
      <c r="K1532" s="11">
        <v>2600</v>
      </c>
      <c r="L1532" s="11"/>
      <c r="M1532" s="11"/>
      <c r="N1532" s="6" t="s">
        <v>3276</v>
      </c>
    </row>
    <row r="1533" spans="1:14" x14ac:dyDescent="0.3">
      <c r="A1533" s="421"/>
      <c r="B1533" s="11" t="s">
        <v>3279</v>
      </c>
      <c r="C1533" s="11" t="s">
        <v>2076</v>
      </c>
      <c r="D1533" s="14">
        <v>90</v>
      </c>
      <c r="E1533" s="57">
        <v>260</v>
      </c>
      <c r="F1533" s="129"/>
      <c r="G1533" s="11"/>
      <c r="H1533" s="11">
        <v>480</v>
      </c>
      <c r="I1533" s="11"/>
      <c r="J1533" s="11"/>
      <c r="K1533" s="11">
        <v>2600</v>
      </c>
      <c r="L1533" s="11"/>
      <c r="M1533" s="11"/>
      <c r="N1533" s="6" t="s">
        <v>3276</v>
      </c>
    </row>
    <row r="1534" spans="1:14" x14ac:dyDescent="0.3">
      <c r="A1534" s="421"/>
      <c r="B1534" s="11" t="s">
        <v>3280</v>
      </c>
      <c r="C1534" s="11" t="s">
        <v>2076</v>
      </c>
      <c r="D1534" s="11"/>
      <c r="E1534" s="13"/>
      <c r="F1534" s="129"/>
      <c r="G1534" s="11"/>
      <c r="H1534" s="11">
        <v>390</v>
      </c>
      <c r="I1534" s="11"/>
      <c r="J1534" s="11"/>
      <c r="K1534" s="11">
        <v>3200</v>
      </c>
      <c r="L1534" s="11"/>
      <c r="M1534" s="11"/>
      <c r="N1534" s="6" t="s">
        <v>3281</v>
      </c>
    </row>
    <row r="1535" spans="1:14" ht="15" thickBot="1" x14ac:dyDescent="0.35">
      <c r="A1535" s="429"/>
      <c r="B1535" s="13" t="s">
        <v>3282</v>
      </c>
      <c r="C1535" s="11" t="s">
        <v>2076</v>
      </c>
      <c r="D1535" s="13"/>
      <c r="E1535" s="13"/>
      <c r="F1535" s="131"/>
      <c r="G1535" s="13"/>
      <c r="H1535" s="13"/>
      <c r="I1535" s="13"/>
      <c r="J1535" s="13"/>
      <c r="K1535" s="13">
        <v>3450</v>
      </c>
      <c r="L1535" s="13"/>
      <c r="M1535" s="13"/>
      <c r="N1535" s="114" t="s">
        <v>3283</v>
      </c>
    </row>
    <row r="1536" spans="1:14" ht="18.600000000000001" thickBot="1" x14ac:dyDescent="0.4">
      <c r="A1536" s="56" t="s">
        <v>3285</v>
      </c>
      <c r="B1536" s="53"/>
      <c r="C1536" s="27"/>
      <c r="D1536" s="27"/>
      <c r="E1536" s="27"/>
      <c r="F1536" s="127"/>
      <c r="G1536" s="27"/>
      <c r="H1536" s="27"/>
      <c r="I1536" s="27"/>
      <c r="J1536" s="27"/>
      <c r="K1536" s="27"/>
      <c r="L1536" s="27"/>
      <c r="M1536" s="27"/>
      <c r="N1536" s="16"/>
    </row>
    <row r="1537" spans="1:14" x14ac:dyDescent="0.3">
      <c r="A1537" s="430" t="s">
        <v>3286</v>
      </c>
      <c r="B1537" s="65" t="s">
        <v>3287</v>
      </c>
      <c r="C1537" s="11" t="s">
        <v>2076</v>
      </c>
      <c r="D1537" s="26"/>
      <c r="E1537" s="26"/>
      <c r="F1537" s="135"/>
      <c r="G1537" s="26"/>
      <c r="H1537" s="26">
        <v>136</v>
      </c>
      <c r="I1537" s="26"/>
      <c r="J1537" s="26"/>
      <c r="K1537" s="26">
        <v>626</v>
      </c>
      <c r="L1537" s="26"/>
      <c r="M1537" s="65">
        <v>50000</v>
      </c>
      <c r="N1537" s="57" t="s">
        <v>3292</v>
      </c>
    </row>
    <row r="1538" spans="1:14" x14ac:dyDescent="0.3">
      <c r="A1538" s="421" t="s">
        <v>3303</v>
      </c>
      <c r="B1538" s="65" t="s">
        <v>3288</v>
      </c>
      <c r="C1538" s="11" t="s">
        <v>2076</v>
      </c>
      <c r="D1538" s="11"/>
      <c r="E1538" s="13"/>
      <c r="F1538" s="129"/>
      <c r="G1538" s="11"/>
      <c r="H1538" s="11">
        <v>180</v>
      </c>
      <c r="I1538" s="11"/>
      <c r="J1538" s="11"/>
      <c r="K1538" s="11">
        <v>630</v>
      </c>
      <c r="L1538" s="11"/>
      <c r="M1538" s="65">
        <v>50000</v>
      </c>
      <c r="N1538" s="66" t="s">
        <v>3293</v>
      </c>
    </row>
    <row r="1539" spans="1:14" x14ac:dyDescent="0.3">
      <c r="A1539" s="421"/>
      <c r="B1539" s="65" t="s">
        <v>3289</v>
      </c>
      <c r="C1539" s="11" t="s">
        <v>2076</v>
      </c>
      <c r="D1539" s="11"/>
      <c r="E1539" s="13"/>
      <c r="F1539" s="129"/>
      <c r="G1539" s="11"/>
      <c r="H1539" s="11">
        <v>280</v>
      </c>
      <c r="I1539" s="11"/>
      <c r="J1539" s="11"/>
      <c r="K1539" s="11">
        <v>650</v>
      </c>
      <c r="L1539" s="11"/>
      <c r="M1539" s="65">
        <v>50000</v>
      </c>
      <c r="N1539" s="66" t="s">
        <v>3295</v>
      </c>
    </row>
    <row r="1540" spans="1:14" x14ac:dyDescent="0.3">
      <c r="A1540" s="421"/>
      <c r="B1540" s="65" t="s">
        <v>3290</v>
      </c>
      <c r="C1540" s="11" t="s">
        <v>2076</v>
      </c>
      <c r="D1540" s="11"/>
      <c r="E1540" s="13"/>
      <c r="F1540" s="129"/>
      <c r="G1540" s="11"/>
      <c r="H1540" s="11">
        <v>480</v>
      </c>
      <c r="I1540" s="11"/>
      <c r="J1540" s="11"/>
      <c r="K1540" s="11">
        <v>700</v>
      </c>
      <c r="L1540" s="11"/>
      <c r="M1540" s="65">
        <v>50000</v>
      </c>
      <c r="N1540" s="66" t="s">
        <v>3294</v>
      </c>
    </row>
    <row r="1541" spans="1:14" x14ac:dyDescent="0.3">
      <c r="A1541" s="421"/>
      <c r="B1541" s="65" t="s">
        <v>3291</v>
      </c>
      <c r="C1541" s="11" t="s">
        <v>2076</v>
      </c>
      <c r="D1541" s="11"/>
      <c r="E1541" s="13"/>
      <c r="F1541" s="129"/>
      <c r="G1541" s="11"/>
      <c r="H1541" s="11">
        <v>650</v>
      </c>
      <c r="I1541" s="11"/>
      <c r="J1541" s="11"/>
      <c r="K1541" s="11">
        <v>972</v>
      </c>
      <c r="L1541" s="11"/>
      <c r="M1541" s="65">
        <v>50000</v>
      </c>
      <c r="N1541" s="66" t="s">
        <v>3296</v>
      </c>
    </row>
    <row r="1542" spans="1:14" x14ac:dyDescent="0.3">
      <c r="A1542" s="421"/>
      <c r="B1542" s="11" t="s">
        <v>3297</v>
      </c>
      <c r="C1542" s="11" t="s">
        <v>2102</v>
      </c>
      <c r="D1542" s="11"/>
      <c r="E1542" s="13"/>
      <c r="F1542" s="129"/>
      <c r="G1542" s="11"/>
      <c r="H1542" s="11">
        <v>200</v>
      </c>
      <c r="I1542" s="11"/>
      <c r="J1542" s="11"/>
      <c r="K1542" s="11">
        <v>765</v>
      </c>
      <c r="L1542" s="11"/>
      <c r="M1542" s="11">
        <v>80000</v>
      </c>
      <c r="N1542" s="66" t="s">
        <v>3300</v>
      </c>
    </row>
    <row r="1543" spans="1:14" x14ac:dyDescent="0.3">
      <c r="A1543" s="421"/>
      <c r="B1543" s="11" t="s">
        <v>3298</v>
      </c>
      <c r="C1543" s="11" t="s">
        <v>2077</v>
      </c>
      <c r="D1543" s="11"/>
      <c r="E1543" s="13"/>
      <c r="F1543" s="129"/>
      <c r="G1543" s="11"/>
      <c r="H1543" s="11">
        <v>95</v>
      </c>
      <c r="I1543" s="11"/>
      <c r="J1543" s="11"/>
      <c r="K1543" s="11">
        <v>542</v>
      </c>
      <c r="L1543" s="11"/>
      <c r="M1543" s="11">
        <v>80000</v>
      </c>
      <c r="N1543" s="66" t="s">
        <v>3299</v>
      </c>
    </row>
    <row r="1544" spans="1:14" ht="15" thickBot="1" x14ac:dyDescent="0.35">
      <c r="A1544" s="429"/>
      <c r="B1544" s="13" t="s">
        <v>3301</v>
      </c>
      <c r="C1544" s="11" t="s">
        <v>2102</v>
      </c>
      <c r="D1544" s="13"/>
      <c r="E1544" s="13"/>
      <c r="F1544" s="131"/>
      <c r="G1544" s="13"/>
      <c r="H1544" s="13">
        <v>330</v>
      </c>
      <c r="I1544" s="13"/>
      <c r="J1544" s="13"/>
      <c r="K1544" s="13">
        <v>165</v>
      </c>
      <c r="L1544" s="13"/>
      <c r="M1544" s="13">
        <v>80000</v>
      </c>
      <c r="N1544" s="76" t="s">
        <v>3302</v>
      </c>
    </row>
    <row r="1545" spans="1:14" ht="18.600000000000001" thickBot="1" x14ac:dyDescent="0.4">
      <c r="A1545" s="56" t="s">
        <v>3304</v>
      </c>
      <c r="B1545" s="53"/>
      <c r="C1545" s="27"/>
      <c r="D1545" s="27"/>
      <c r="E1545" s="27"/>
      <c r="F1545" s="127"/>
      <c r="G1545" s="27"/>
      <c r="H1545" s="27"/>
      <c r="I1545" s="27"/>
      <c r="J1545" s="27"/>
      <c r="K1545" s="27"/>
      <c r="L1545" s="27"/>
      <c r="M1545" s="27"/>
      <c r="N1545" s="16"/>
    </row>
    <row r="1546" spans="1:14" x14ac:dyDescent="0.3">
      <c r="A1546" s="426" t="s">
        <v>3316</v>
      </c>
      <c r="B1546" s="14" t="s">
        <v>3305</v>
      </c>
      <c r="C1546" s="11" t="s">
        <v>2077</v>
      </c>
      <c r="D1546" s="14">
        <v>100</v>
      </c>
      <c r="E1546" s="57">
        <v>240</v>
      </c>
      <c r="F1546" s="130">
        <v>50</v>
      </c>
      <c r="G1546" s="14">
        <v>60</v>
      </c>
      <c r="H1546" s="14">
        <v>90</v>
      </c>
      <c r="I1546" s="14"/>
      <c r="J1546" s="14"/>
      <c r="K1546" s="14"/>
      <c r="L1546" s="14"/>
      <c r="M1546" s="14">
        <v>50000</v>
      </c>
      <c r="N1546" s="6" t="s">
        <v>252</v>
      </c>
    </row>
    <row r="1547" spans="1:14" x14ac:dyDescent="0.3">
      <c r="A1547" s="421" t="s">
        <v>3317</v>
      </c>
      <c r="B1547" s="11" t="s">
        <v>3306</v>
      </c>
      <c r="C1547" s="11" t="s">
        <v>2076</v>
      </c>
      <c r="D1547" s="14">
        <v>100</v>
      </c>
      <c r="E1547" s="57">
        <v>240</v>
      </c>
      <c r="F1547" s="130">
        <v>50</v>
      </c>
      <c r="G1547" s="14">
        <v>60</v>
      </c>
      <c r="H1547" s="11">
        <v>100</v>
      </c>
      <c r="I1547" s="11"/>
      <c r="J1547" s="11"/>
      <c r="K1547" s="11">
        <v>185</v>
      </c>
      <c r="L1547" s="11"/>
      <c r="M1547" s="14">
        <v>50000</v>
      </c>
      <c r="N1547" s="6" t="s">
        <v>3307</v>
      </c>
    </row>
    <row r="1548" spans="1:14" x14ac:dyDescent="0.3">
      <c r="A1548" s="421"/>
      <c r="B1548" s="11" t="s">
        <v>3308</v>
      </c>
      <c r="C1548" s="11" t="s">
        <v>2076</v>
      </c>
      <c r="D1548" s="14">
        <v>100</v>
      </c>
      <c r="E1548" s="57">
        <v>240</v>
      </c>
      <c r="F1548" s="130">
        <v>50</v>
      </c>
      <c r="G1548" s="14">
        <v>60</v>
      </c>
      <c r="H1548" s="11">
        <v>200</v>
      </c>
      <c r="I1548" s="11"/>
      <c r="J1548" s="11"/>
      <c r="K1548" s="11">
        <v>200</v>
      </c>
      <c r="L1548" s="11"/>
      <c r="M1548" s="14">
        <v>50000</v>
      </c>
      <c r="N1548" s="6" t="s">
        <v>3309</v>
      </c>
    </row>
    <row r="1549" spans="1:14" x14ac:dyDescent="0.3">
      <c r="A1549" s="421"/>
      <c r="B1549" s="11" t="s">
        <v>3310</v>
      </c>
      <c r="C1549" s="11" t="s">
        <v>2076</v>
      </c>
      <c r="D1549" s="14">
        <v>100</v>
      </c>
      <c r="E1549" s="57">
        <v>240</v>
      </c>
      <c r="F1549" s="130">
        <v>50</v>
      </c>
      <c r="G1549" s="14">
        <v>60</v>
      </c>
      <c r="H1549" s="11">
        <v>300</v>
      </c>
      <c r="I1549" s="11"/>
      <c r="J1549" s="11"/>
      <c r="K1549" s="11">
        <v>215</v>
      </c>
      <c r="L1549" s="11"/>
      <c r="M1549" s="14">
        <v>50000</v>
      </c>
      <c r="N1549" s="6" t="s">
        <v>3311</v>
      </c>
    </row>
    <row r="1550" spans="1:14" x14ac:dyDescent="0.3">
      <c r="A1550" s="421"/>
      <c r="B1550" s="11" t="s">
        <v>3312</v>
      </c>
      <c r="C1550" s="11" t="s">
        <v>2076</v>
      </c>
      <c r="D1550" s="14">
        <v>100</v>
      </c>
      <c r="E1550" s="57">
        <v>240</v>
      </c>
      <c r="F1550" s="130">
        <v>50</v>
      </c>
      <c r="G1550" s="14">
        <v>60</v>
      </c>
      <c r="H1550" s="11">
        <v>450</v>
      </c>
      <c r="I1550" s="11"/>
      <c r="J1550" s="11"/>
      <c r="K1550" s="11">
        <v>230</v>
      </c>
      <c r="L1550" s="11"/>
      <c r="M1550" s="14">
        <v>50000</v>
      </c>
      <c r="N1550" s="6" t="s">
        <v>3313</v>
      </c>
    </row>
    <row r="1551" spans="1:14" ht="15" thickBot="1" x14ac:dyDescent="0.35">
      <c r="A1551" s="429"/>
      <c r="B1551" s="13" t="s">
        <v>3314</v>
      </c>
      <c r="C1551" s="11" t="s">
        <v>2076</v>
      </c>
      <c r="D1551" s="26">
        <v>100</v>
      </c>
      <c r="E1551" s="64">
        <v>240</v>
      </c>
      <c r="F1551" s="135">
        <v>50</v>
      </c>
      <c r="G1551" s="26">
        <v>60</v>
      </c>
      <c r="H1551" s="13">
        <v>800</v>
      </c>
      <c r="I1551" s="13"/>
      <c r="J1551" s="13"/>
      <c r="K1551" s="13">
        <v>280</v>
      </c>
      <c r="L1551" s="13"/>
      <c r="M1551" s="26">
        <v>50000</v>
      </c>
      <c r="N1551" s="114" t="s">
        <v>3315</v>
      </c>
    </row>
    <row r="1552" spans="1:14" ht="18.600000000000001" thickBot="1" x14ac:dyDescent="0.4">
      <c r="A1552" s="56" t="s">
        <v>3318</v>
      </c>
      <c r="B1552" s="53"/>
      <c r="C1552" s="27"/>
      <c r="D1552" s="27"/>
      <c r="E1552" s="27"/>
      <c r="F1552" s="127"/>
      <c r="G1552" s="27"/>
      <c r="H1552" s="27"/>
      <c r="I1552" s="27"/>
      <c r="J1552" s="27"/>
      <c r="K1552" s="27"/>
      <c r="L1552" s="27"/>
      <c r="M1552" s="27"/>
      <c r="N1552" s="16"/>
    </row>
    <row r="1553" spans="1:14" x14ac:dyDescent="0.3">
      <c r="A1553" s="430" t="s">
        <v>3329</v>
      </c>
      <c r="B1553" s="26" t="s">
        <v>3319</v>
      </c>
      <c r="C1553" s="11" t="s">
        <v>2077</v>
      </c>
      <c r="D1553" s="57">
        <v>90</v>
      </c>
      <c r="E1553" s="57">
        <v>264</v>
      </c>
      <c r="F1553" s="57">
        <v>47</v>
      </c>
      <c r="G1553" s="57">
        <v>67</v>
      </c>
      <c r="H1553" s="26">
        <v>160</v>
      </c>
      <c r="I1553" s="26">
        <v>380</v>
      </c>
      <c r="J1553" s="26">
        <v>2.35</v>
      </c>
      <c r="K1553" s="153"/>
      <c r="L1553" s="153"/>
      <c r="M1553" s="26">
        <v>80000</v>
      </c>
      <c r="N1553" s="114"/>
    </row>
    <row r="1554" spans="1:14" x14ac:dyDescent="0.3">
      <c r="A1554" s="421" t="s">
        <v>3330</v>
      </c>
      <c r="B1554" s="11" t="s">
        <v>3320</v>
      </c>
      <c r="C1554" s="11" t="s">
        <v>3321</v>
      </c>
      <c r="D1554" s="57">
        <v>90</v>
      </c>
      <c r="E1554" s="57">
        <v>264</v>
      </c>
      <c r="F1554" s="57">
        <v>47</v>
      </c>
      <c r="G1554" s="57">
        <v>67</v>
      </c>
      <c r="H1554" s="11">
        <v>240</v>
      </c>
      <c r="I1554" s="11">
        <v>620</v>
      </c>
      <c r="J1554" s="11">
        <v>2.5499999999999998</v>
      </c>
      <c r="K1554" s="153"/>
      <c r="L1554" s="153"/>
      <c r="M1554" s="26">
        <v>80000</v>
      </c>
      <c r="N1554" s="4"/>
    </row>
    <row r="1555" spans="1:14" x14ac:dyDescent="0.3">
      <c r="A1555" s="421"/>
      <c r="B1555" s="11" t="s">
        <v>3322</v>
      </c>
      <c r="C1555" s="11" t="s">
        <v>3321</v>
      </c>
      <c r="D1555" s="57">
        <v>90</v>
      </c>
      <c r="E1555" s="57">
        <v>264</v>
      </c>
      <c r="F1555" s="57">
        <v>47</v>
      </c>
      <c r="G1555" s="57">
        <v>67</v>
      </c>
      <c r="H1555" s="11">
        <v>320</v>
      </c>
      <c r="I1555" s="11">
        <v>750</v>
      </c>
      <c r="J1555" s="11">
        <v>2.38</v>
      </c>
      <c r="K1555" s="153"/>
      <c r="L1555" s="153"/>
      <c r="M1555" s="26">
        <v>80000</v>
      </c>
      <c r="N1555" s="4"/>
    </row>
    <row r="1556" spans="1:14" x14ac:dyDescent="0.3">
      <c r="A1556" s="421"/>
      <c r="B1556" s="11" t="s">
        <v>3323</v>
      </c>
      <c r="C1556" s="11" t="s">
        <v>3324</v>
      </c>
      <c r="D1556" s="57">
        <v>90</v>
      </c>
      <c r="E1556" s="57">
        <v>264</v>
      </c>
      <c r="F1556" s="57">
        <v>47</v>
      </c>
      <c r="G1556" s="57">
        <v>67</v>
      </c>
      <c r="H1556" s="11">
        <v>600</v>
      </c>
      <c r="I1556" s="11">
        <v>1470</v>
      </c>
      <c r="J1556" s="11">
        <v>2.4500000000000002</v>
      </c>
      <c r="K1556" s="153"/>
      <c r="L1556" s="153"/>
      <c r="M1556" s="26">
        <v>80000</v>
      </c>
      <c r="N1556" s="4"/>
    </row>
    <row r="1557" spans="1:14" x14ac:dyDescent="0.3">
      <c r="A1557" s="421"/>
      <c r="B1557" s="11" t="s">
        <v>3325</v>
      </c>
      <c r="C1557" s="11" t="s">
        <v>2077</v>
      </c>
      <c r="D1557" s="57">
        <v>90</v>
      </c>
      <c r="E1557" s="57">
        <v>264</v>
      </c>
      <c r="F1557" s="57">
        <v>47</v>
      </c>
      <c r="G1557" s="57">
        <v>67</v>
      </c>
      <c r="H1557" s="11">
        <v>150</v>
      </c>
      <c r="I1557" s="11">
        <v>360</v>
      </c>
      <c r="J1557" s="11">
        <v>2.4</v>
      </c>
      <c r="K1557" s="153"/>
      <c r="L1557" s="153"/>
      <c r="M1557" s="26">
        <v>80000</v>
      </c>
      <c r="N1557" s="4"/>
    </row>
    <row r="1558" spans="1:14" x14ac:dyDescent="0.3">
      <c r="A1558" s="421"/>
      <c r="B1558" s="11" t="s">
        <v>3326</v>
      </c>
      <c r="C1558" s="11" t="s">
        <v>3321</v>
      </c>
      <c r="D1558" s="57">
        <v>90</v>
      </c>
      <c r="E1558" s="57">
        <v>264</v>
      </c>
      <c r="F1558" s="57">
        <v>47</v>
      </c>
      <c r="G1558" s="57">
        <v>67</v>
      </c>
      <c r="H1558" s="11">
        <v>240</v>
      </c>
      <c r="I1558" s="11">
        <v>560</v>
      </c>
      <c r="J1558" s="11">
        <v>2.33</v>
      </c>
      <c r="K1558" s="153"/>
      <c r="L1558" s="153"/>
      <c r="M1558" s="26">
        <v>80000</v>
      </c>
      <c r="N1558" s="4"/>
    </row>
    <row r="1559" spans="1:14" x14ac:dyDescent="0.3">
      <c r="A1559" s="421"/>
      <c r="B1559" s="11" t="s">
        <v>3327</v>
      </c>
      <c r="C1559" s="11" t="s">
        <v>2077</v>
      </c>
      <c r="D1559" s="57">
        <v>90</v>
      </c>
      <c r="E1559" s="57">
        <v>264</v>
      </c>
      <c r="F1559" s="57">
        <v>47</v>
      </c>
      <c r="G1559" s="57">
        <v>67</v>
      </c>
      <c r="H1559" s="11">
        <v>100</v>
      </c>
      <c r="I1559" s="11"/>
      <c r="J1559" s="11"/>
      <c r="K1559" s="11"/>
      <c r="L1559" s="11"/>
      <c r="M1559" s="11"/>
      <c r="N1559" s="4"/>
    </row>
    <row r="1560" spans="1:14" ht="15" thickBot="1" x14ac:dyDescent="0.35">
      <c r="A1560" s="429"/>
      <c r="B1560" s="13" t="s">
        <v>3328</v>
      </c>
      <c r="C1560" s="11" t="s">
        <v>2077</v>
      </c>
      <c r="D1560" s="64">
        <v>90</v>
      </c>
      <c r="E1560" s="64">
        <v>264</v>
      </c>
      <c r="F1560" s="64">
        <v>47</v>
      </c>
      <c r="G1560" s="64">
        <v>67</v>
      </c>
      <c r="H1560" s="13">
        <v>100</v>
      </c>
      <c r="I1560" s="13"/>
      <c r="J1560" s="13"/>
      <c r="K1560" s="13"/>
      <c r="L1560" s="13"/>
      <c r="M1560" s="13"/>
      <c r="N1560" s="8"/>
    </row>
    <row r="1561" spans="1:14" ht="18.600000000000001" thickBot="1" x14ac:dyDescent="0.4">
      <c r="A1561" s="56" t="s">
        <v>3331</v>
      </c>
      <c r="B1561" s="53"/>
      <c r="C1561" s="27"/>
      <c r="D1561" s="27"/>
      <c r="E1561" s="27"/>
      <c r="F1561" s="127"/>
      <c r="G1561" s="27"/>
      <c r="H1561" s="27"/>
      <c r="I1561" s="27"/>
      <c r="J1561" s="27"/>
      <c r="K1561" s="27"/>
      <c r="L1561" s="27"/>
      <c r="M1561" s="27"/>
      <c r="N1561" s="16"/>
    </row>
    <row r="1562" spans="1:14" x14ac:dyDescent="0.3">
      <c r="A1562" s="426" t="s">
        <v>3345</v>
      </c>
      <c r="B1562" s="14" t="s">
        <v>3332</v>
      </c>
      <c r="C1562" s="11" t="s">
        <v>2064</v>
      </c>
      <c r="D1562" s="14"/>
      <c r="E1562" s="26"/>
      <c r="F1562" s="130"/>
      <c r="G1562" s="14"/>
      <c r="H1562" s="14">
        <v>180</v>
      </c>
      <c r="I1562" s="11"/>
      <c r="J1562" s="14"/>
      <c r="K1562" s="14">
        <v>415</v>
      </c>
      <c r="L1562" s="14"/>
      <c r="M1562" s="14">
        <v>50000</v>
      </c>
      <c r="N1562" s="6" t="s">
        <v>3333</v>
      </c>
    </row>
    <row r="1563" spans="1:14" x14ac:dyDescent="0.3">
      <c r="A1563" s="421" t="s">
        <v>3346</v>
      </c>
      <c r="B1563" s="11" t="s">
        <v>3334</v>
      </c>
      <c r="C1563" s="11" t="s">
        <v>2064</v>
      </c>
      <c r="D1563" s="11"/>
      <c r="E1563" s="13"/>
      <c r="F1563" s="129"/>
      <c r="G1563" s="11"/>
      <c r="H1563" s="11">
        <v>130</v>
      </c>
      <c r="I1563" s="11"/>
      <c r="J1563" s="11"/>
      <c r="K1563" s="11">
        <v>300</v>
      </c>
      <c r="L1563" s="11"/>
      <c r="M1563" s="14">
        <v>50000</v>
      </c>
      <c r="N1563" s="6" t="s">
        <v>3335</v>
      </c>
    </row>
    <row r="1564" spans="1:14" x14ac:dyDescent="0.3">
      <c r="A1564" s="421"/>
      <c r="B1564" s="11" t="s">
        <v>3336</v>
      </c>
      <c r="C1564" s="11" t="s">
        <v>2064</v>
      </c>
      <c r="D1564" s="11"/>
      <c r="E1564" s="13"/>
      <c r="F1564" s="129"/>
      <c r="G1564" s="11"/>
      <c r="H1564" s="11">
        <v>90</v>
      </c>
      <c r="I1564" s="11"/>
      <c r="J1564" s="11"/>
      <c r="K1564" s="11">
        <v>200</v>
      </c>
      <c r="L1564" s="11"/>
      <c r="M1564" s="14">
        <v>50000</v>
      </c>
      <c r="N1564" s="6" t="s">
        <v>3337</v>
      </c>
    </row>
    <row r="1565" spans="1:14" x14ac:dyDescent="0.3">
      <c r="A1565" s="421"/>
      <c r="B1565" s="11" t="s">
        <v>3338</v>
      </c>
      <c r="C1565" s="11" t="s">
        <v>2064</v>
      </c>
      <c r="D1565" s="11">
        <v>220</v>
      </c>
      <c r="E1565" s="13"/>
      <c r="F1565" s="129">
        <v>50</v>
      </c>
      <c r="G1565" s="11"/>
      <c r="H1565" s="11">
        <v>90</v>
      </c>
      <c r="I1565" s="11"/>
      <c r="J1565" s="11"/>
      <c r="K1565" s="11"/>
      <c r="L1565" s="11"/>
      <c r="M1565" s="14">
        <v>50000</v>
      </c>
      <c r="N1565" s="4" t="s">
        <v>3339</v>
      </c>
    </row>
    <row r="1566" spans="1:14" x14ac:dyDescent="0.3">
      <c r="A1566" s="421"/>
      <c r="B1566" s="11" t="s">
        <v>3340</v>
      </c>
      <c r="C1566" s="11" t="s">
        <v>2064</v>
      </c>
      <c r="D1566" s="11">
        <v>220</v>
      </c>
      <c r="E1566" s="13"/>
      <c r="F1566" s="129">
        <v>50</v>
      </c>
      <c r="G1566" s="11"/>
      <c r="H1566" s="11">
        <v>300</v>
      </c>
      <c r="I1566" s="11"/>
      <c r="J1566" s="11"/>
      <c r="K1566" s="11">
        <v>378</v>
      </c>
      <c r="L1566" s="11"/>
      <c r="M1566" s="11">
        <v>20000</v>
      </c>
      <c r="N1566" s="4" t="s">
        <v>3344</v>
      </c>
    </row>
    <row r="1567" spans="1:14" x14ac:dyDescent="0.3">
      <c r="A1567" s="421"/>
      <c r="B1567" s="11" t="s">
        <v>3342</v>
      </c>
      <c r="C1567" s="11" t="s">
        <v>2064</v>
      </c>
      <c r="D1567" s="11">
        <v>220</v>
      </c>
      <c r="E1567" s="13"/>
      <c r="F1567" s="129">
        <v>50</v>
      </c>
      <c r="G1567" s="11"/>
      <c r="H1567" s="11">
        <v>215</v>
      </c>
      <c r="I1567" s="11"/>
      <c r="J1567" s="11"/>
      <c r="K1567" s="11">
        <v>252</v>
      </c>
      <c r="L1567" s="11"/>
      <c r="M1567" s="11">
        <v>20000</v>
      </c>
      <c r="N1567" s="4" t="s">
        <v>3344</v>
      </c>
    </row>
    <row r="1568" spans="1:14" ht="15" thickBot="1" x14ac:dyDescent="0.35">
      <c r="A1568" s="429"/>
      <c r="B1568" s="13" t="s">
        <v>3343</v>
      </c>
      <c r="C1568" s="11" t="s">
        <v>2064</v>
      </c>
      <c r="D1568" s="13">
        <v>220</v>
      </c>
      <c r="E1568" s="13"/>
      <c r="F1568" s="131">
        <v>50</v>
      </c>
      <c r="G1568" s="13"/>
      <c r="H1568" s="13">
        <v>415</v>
      </c>
      <c r="I1568" s="13"/>
      <c r="J1568" s="13"/>
      <c r="K1568" s="13"/>
      <c r="L1568" s="13"/>
      <c r="M1568" s="13">
        <v>20000</v>
      </c>
      <c r="N1568" s="8" t="s">
        <v>3341</v>
      </c>
    </row>
    <row r="1569" spans="1:14" ht="18.600000000000001" thickBot="1" x14ac:dyDescent="0.4">
      <c r="A1569" s="56" t="s">
        <v>3347</v>
      </c>
      <c r="B1569" s="53"/>
      <c r="C1569" s="27"/>
      <c r="D1569" s="27"/>
      <c r="E1569" s="27"/>
      <c r="F1569" s="127"/>
      <c r="G1569" s="27"/>
      <c r="H1569" s="27"/>
      <c r="I1569" s="27"/>
      <c r="J1569" s="27"/>
      <c r="K1569" s="27"/>
      <c r="L1569" s="27"/>
      <c r="M1569" s="27"/>
      <c r="N1569" s="16"/>
    </row>
    <row r="1570" spans="1:14" x14ac:dyDescent="0.3">
      <c r="A1570" s="426" t="s">
        <v>3348</v>
      </c>
      <c r="B1570" s="14" t="s">
        <v>3349</v>
      </c>
      <c r="C1570" s="11" t="s">
        <v>2082</v>
      </c>
      <c r="D1570" s="14">
        <v>160</v>
      </c>
      <c r="E1570" s="26">
        <v>240</v>
      </c>
      <c r="F1570" s="130">
        <v>50</v>
      </c>
      <c r="G1570" s="14">
        <v>60</v>
      </c>
      <c r="H1570" s="14">
        <v>80</v>
      </c>
      <c r="I1570" s="14"/>
      <c r="J1570" s="14"/>
      <c r="K1570" s="14">
        <v>1000</v>
      </c>
      <c r="L1570" s="14" t="s">
        <v>47</v>
      </c>
      <c r="M1570" s="14">
        <v>50000</v>
      </c>
      <c r="N1570" s="6" t="s">
        <v>3351</v>
      </c>
    </row>
    <row r="1571" spans="1:14" x14ac:dyDescent="0.3">
      <c r="A1571" s="421" t="s">
        <v>3355</v>
      </c>
      <c r="B1571" s="11" t="s">
        <v>3350</v>
      </c>
      <c r="C1571" s="11" t="s">
        <v>305</v>
      </c>
      <c r="D1571" s="14">
        <v>160</v>
      </c>
      <c r="E1571" s="26">
        <v>240</v>
      </c>
      <c r="F1571" s="130">
        <v>50</v>
      </c>
      <c r="G1571" s="14">
        <v>60</v>
      </c>
      <c r="H1571" s="11">
        <v>220</v>
      </c>
      <c r="I1571" s="11">
        <v>460</v>
      </c>
      <c r="J1571" s="11">
        <v>2.1</v>
      </c>
      <c r="K1571" s="11">
        <v>618</v>
      </c>
      <c r="L1571" s="14" t="s">
        <v>47</v>
      </c>
      <c r="M1571" s="14">
        <v>50000</v>
      </c>
      <c r="N1571" s="4" t="s">
        <v>3352</v>
      </c>
    </row>
    <row r="1572" spans="1:14" ht="15" thickBot="1" x14ac:dyDescent="0.35">
      <c r="A1572" s="429"/>
      <c r="B1572" s="13" t="s">
        <v>3353</v>
      </c>
      <c r="C1572" s="11" t="s">
        <v>382</v>
      </c>
      <c r="D1572" s="26">
        <v>160</v>
      </c>
      <c r="E1572" s="26">
        <v>240</v>
      </c>
      <c r="F1572" s="135">
        <v>50</v>
      </c>
      <c r="G1572" s="26">
        <v>60</v>
      </c>
      <c r="H1572" s="13">
        <v>650</v>
      </c>
      <c r="I1572" s="13">
        <v>1365</v>
      </c>
      <c r="J1572" s="13">
        <v>2.1</v>
      </c>
      <c r="K1572" s="13">
        <v>870</v>
      </c>
      <c r="L1572" s="26" t="s">
        <v>47</v>
      </c>
      <c r="M1572" s="26">
        <v>50000</v>
      </c>
      <c r="N1572" s="8" t="s">
        <v>3354</v>
      </c>
    </row>
    <row r="1573" spans="1:14" ht="18.600000000000001" thickBot="1" x14ac:dyDescent="0.4">
      <c r="A1573" s="56" t="s">
        <v>3356</v>
      </c>
      <c r="B1573" s="53"/>
      <c r="C1573" s="27"/>
      <c r="D1573" s="27"/>
      <c r="E1573" s="27"/>
      <c r="F1573" s="127"/>
      <c r="G1573" s="27"/>
      <c r="H1573" s="27"/>
      <c r="I1573" s="27"/>
      <c r="J1573" s="27"/>
      <c r="K1573" s="27"/>
      <c r="L1573" s="27"/>
      <c r="M1573" s="27"/>
      <c r="N1573" s="16"/>
    </row>
    <row r="1574" spans="1:14" x14ac:dyDescent="0.3">
      <c r="A1574" s="426" t="s">
        <v>3357</v>
      </c>
      <c r="B1574" s="14" t="s">
        <v>3358</v>
      </c>
      <c r="C1574" s="11" t="s">
        <v>2079</v>
      </c>
      <c r="D1574" s="14"/>
      <c r="E1574" s="26"/>
      <c r="F1574" s="130"/>
      <c r="G1574" s="14"/>
      <c r="H1574" s="14"/>
      <c r="I1574" s="14"/>
      <c r="J1574" s="14"/>
      <c r="K1574" s="14"/>
      <c r="L1574" s="14"/>
      <c r="M1574" s="14"/>
      <c r="N1574" s="6"/>
    </row>
    <row r="1575" spans="1:14" x14ac:dyDescent="0.3">
      <c r="A1575" s="421" t="s">
        <v>3360</v>
      </c>
      <c r="B1575" s="11" t="s">
        <v>3359</v>
      </c>
      <c r="C1575" s="11" t="s">
        <v>2079</v>
      </c>
      <c r="D1575" s="11"/>
      <c r="E1575" s="13"/>
      <c r="F1575" s="129"/>
      <c r="G1575" s="11"/>
      <c r="H1575" s="11"/>
      <c r="I1575" s="11"/>
      <c r="J1575" s="11"/>
      <c r="K1575" s="11"/>
      <c r="L1575" s="11"/>
      <c r="M1575" s="11"/>
      <c r="N1575" s="4"/>
    </row>
    <row r="1576" spans="1:14" ht="15" thickBot="1" x14ac:dyDescent="0.35">
      <c r="A1576" s="429" t="s">
        <v>3053</v>
      </c>
      <c r="B1576" s="13"/>
      <c r="C1576" s="11"/>
      <c r="D1576" s="13"/>
      <c r="E1576" s="13"/>
      <c r="F1576" s="131"/>
      <c r="G1576" s="13"/>
      <c r="H1576" s="13"/>
      <c r="I1576" s="13"/>
      <c r="J1576" s="13"/>
      <c r="K1576" s="13"/>
      <c r="L1576" s="13"/>
      <c r="M1576" s="13"/>
      <c r="N1576" s="8"/>
    </row>
    <row r="1577" spans="1:14" ht="18.600000000000001" thickBot="1" x14ac:dyDescent="0.4">
      <c r="A1577" s="103" t="s">
        <v>3361</v>
      </c>
      <c r="B1577" s="53"/>
      <c r="C1577" s="27"/>
      <c r="D1577" s="27"/>
      <c r="E1577" s="27"/>
      <c r="F1577" s="127"/>
      <c r="G1577" s="27"/>
      <c r="H1577" s="27"/>
      <c r="I1577" s="27"/>
      <c r="J1577" s="27"/>
      <c r="K1577" s="27"/>
      <c r="L1577" s="27"/>
      <c r="M1577" s="27"/>
      <c r="N1577" s="16"/>
    </row>
    <row r="1578" spans="1:14" x14ac:dyDescent="0.3">
      <c r="A1578" s="426" t="s">
        <v>3369</v>
      </c>
      <c r="B1578" s="14" t="s">
        <v>3362</v>
      </c>
      <c r="C1578" s="11" t="s">
        <v>424</v>
      </c>
      <c r="D1578" s="14">
        <v>220</v>
      </c>
      <c r="E1578" s="26">
        <v>240</v>
      </c>
      <c r="F1578" s="130">
        <v>50</v>
      </c>
      <c r="G1578" s="14">
        <v>60</v>
      </c>
      <c r="H1578" s="14">
        <v>215</v>
      </c>
      <c r="I1578" s="14"/>
      <c r="J1578" s="14"/>
      <c r="K1578" s="14">
        <v>605</v>
      </c>
      <c r="L1578" s="14" t="s">
        <v>47</v>
      </c>
      <c r="M1578" s="14">
        <v>50000</v>
      </c>
      <c r="N1578" s="6" t="s">
        <v>3365</v>
      </c>
    </row>
    <row r="1579" spans="1:14" x14ac:dyDescent="0.3">
      <c r="A1579" s="421" t="s">
        <v>3370</v>
      </c>
      <c r="B1579" s="11" t="s">
        <v>3363</v>
      </c>
      <c r="C1579" s="11" t="s">
        <v>98</v>
      </c>
      <c r="D1579" s="14">
        <v>220</v>
      </c>
      <c r="E1579" s="26">
        <v>240</v>
      </c>
      <c r="F1579" s="130">
        <v>50</v>
      </c>
      <c r="G1579" s="14">
        <v>60</v>
      </c>
      <c r="H1579" s="11">
        <v>62</v>
      </c>
      <c r="I1579" s="11"/>
      <c r="J1579" s="11"/>
      <c r="K1579" s="11">
        <v>145</v>
      </c>
      <c r="L1579" s="14" t="s">
        <v>47</v>
      </c>
      <c r="M1579" s="14">
        <v>50000</v>
      </c>
      <c r="N1579" s="6" t="s">
        <v>3366</v>
      </c>
    </row>
    <row r="1580" spans="1:14" x14ac:dyDescent="0.3">
      <c r="A1580" s="421"/>
      <c r="B1580" s="11" t="s">
        <v>3364</v>
      </c>
      <c r="C1580" s="11" t="s">
        <v>2064</v>
      </c>
      <c r="D1580" s="14">
        <v>220</v>
      </c>
      <c r="E1580" s="26">
        <v>240</v>
      </c>
      <c r="F1580" s="130">
        <v>50</v>
      </c>
      <c r="G1580" s="14">
        <v>60</v>
      </c>
      <c r="H1580" s="11">
        <v>328</v>
      </c>
      <c r="I1580" s="11"/>
      <c r="J1580" s="11"/>
      <c r="K1580" s="14">
        <v>605</v>
      </c>
      <c r="L1580" s="14" t="s">
        <v>47</v>
      </c>
      <c r="M1580" s="14">
        <v>50000</v>
      </c>
      <c r="N1580" s="6" t="s">
        <v>3365</v>
      </c>
    </row>
    <row r="1581" spans="1:14" ht="15" thickBot="1" x14ac:dyDescent="0.35">
      <c r="A1581" s="429"/>
      <c r="B1581" s="13" t="s">
        <v>3367</v>
      </c>
      <c r="C1581" s="11" t="s">
        <v>2064</v>
      </c>
      <c r="D1581" s="26">
        <v>220</v>
      </c>
      <c r="E1581" s="26">
        <v>240</v>
      </c>
      <c r="F1581" s="135">
        <v>50</v>
      </c>
      <c r="G1581" s="26">
        <v>60</v>
      </c>
      <c r="H1581" s="13">
        <v>167</v>
      </c>
      <c r="I1581" s="13"/>
      <c r="J1581" s="13"/>
      <c r="K1581" s="13">
        <v>340</v>
      </c>
      <c r="L1581" s="26" t="s">
        <v>47</v>
      </c>
      <c r="M1581" s="26">
        <v>50000</v>
      </c>
      <c r="N1581" s="114" t="s">
        <v>3368</v>
      </c>
    </row>
    <row r="1582" spans="1:14" ht="18.600000000000001" thickBot="1" x14ac:dyDescent="0.4">
      <c r="A1582" s="56" t="s">
        <v>3371</v>
      </c>
      <c r="B1582" s="53"/>
      <c r="C1582" s="27"/>
      <c r="D1582" s="27"/>
      <c r="E1582" s="27"/>
      <c r="F1582" s="127"/>
      <c r="G1582" s="27"/>
      <c r="H1582" s="27"/>
      <c r="I1582" s="27"/>
      <c r="J1582" s="27"/>
      <c r="K1582" s="27"/>
      <c r="L1582" s="27"/>
      <c r="M1582" s="27"/>
      <c r="N1582" s="16"/>
    </row>
    <row r="1583" spans="1:14" x14ac:dyDescent="0.3">
      <c r="A1583" s="426" t="s">
        <v>3413</v>
      </c>
      <c r="B1583" s="14" t="s">
        <v>3373</v>
      </c>
      <c r="C1583" s="11" t="s">
        <v>168</v>
      </c>
      <c r="D1583" s="14">
        <v>100</v>
      </c>
      <c r="E1583" s="57">
        <v>277</v>
      </c>
      <c r="F1583" s="130">
        <v>50</v>
      </c>
      <c r="G1583" s="14">
        <v>60</v>
      </c>
      <c r="H1583" s="14">
        <v>75</v>
      </c>
      <c r="I1583" s="14">
        <v>135</v>
      </c>
      <c r="J1583" s="14">
        <v>1.8</v>
      </c>
      <c r="K1583" s="14"/>
      <c r="L1583" s="14" t="s">
        <v>47</v>
      </c>
      <c r="M1583" s="14"/>
      <c r="N1583" s="6" t="s">
        <v>3372</v>
      </c>
    </row>
    <row r="1584" spans="1:14" x14ac:dyDescent="0.3">
      <c r="A1584" s="421" t="s">
        <v>3414</v>
      </c>
      <c r="B1584" s="14" t="s">
        <v>3374</v>
      </c>
      <c r="C1584" s="11" t="s">
        <v>168</v>
      </c>
      <c r="D1584" s="14">
        <v>100</v>
      </c>
      <c r="E1584" s="57">
        <v>277</v>
      </c>
      <c r="F1584" s="130">
        <v>50</v>
      </c>
      <c r="G1584" s="14">
        <v>60</v>
      </c>
      <c r="H1584" s="14">
        <v>100</v>
      </c>
      <c r="I1584" s="14">
        <v>180</v>
      </c>
      <c r="J1584" s="14">
        <v>1.8</v>
      </c>
      <c r="K1584" s="14"/>
      <c r="L1584" s="14" t="s">
        <v>47</v>
      </c>
      <c r="M1584" s="14"/>
      <c r="N1584" s="6" t="s">
        <v>3372</v>
      </c>
    </row>
    <row r="1585" spans="1:14" x14ac:dyDescent="0.3">
      <c r="A1585" s="421"/>
      <c r="B1585" s="14" t="s">
        <v>3375</v>
      </c>
      <c r="C1585" s="11" t="s">
        <v>168</v>
      </c>
      <c r="D1585" s="14">
        <v>100</v>
      </c>
      <c r="E1585" s="57">
        <v>277</v>
      </c>
      <c r="F1585" s="130">
        <v>50</v>
      </c>
      <c r="G1585" s="14">
        <v>60</v>
      </c>
      <c r="H1585" s="14">
        <v>150</v>
      </c>
      <c r="I1585" s="14">
        <v>270</v>
      </c>
      <c r="J1585" s="14">
        <v>1.8</v>
      </c>
      <c r="K1585" s="14"/>
      <c r="L1585" s="14" t="s">
        <v>47</v>
      </c>
      <c r="M1585" s="14"/>
      <c r="N1585" s="6" t="s">
        <v>3372</v>
      </c>
    </row>
    <row r="1586" spans="1:14" x14ac:dyDescent="0.3">
      <c r="A1586" s="421"/>
      <c r="B1586" s="11" t="s">
        <v>3376</v>
      </c>
      <c r="C1586" s="11" t="s">
        <v>2078</v>
      </c>
      <c r="D1586" s="14">
        <v>100</v>
      </c>
      <c r="E1586" s="57">
        <v>277</v>
      </c>
      <c r="F1586" s="130">
        <v>50</v>
      </c>
      <c r="G1586" s="14">
        <v>60</v>
      </c>
      <c r="H1586" s="14">
        <v>200</v>
      </c>
      <c r="I1586" s="14">
        <v>360</v>
      </c>
      <c r="J1586" s="14">
        <v>1.8</v>
      </c>
      <c r="K1586" s="14"/>
      <c r="L1586" s="14" t="s">
        <v>47</v>
      </c>
      <c r="M1586" s="11"/>
      <c r="N1586" s="4" t="s">
        <v>3378</v>
      </c>
    </row>
    <row r="1587" spans="1:14" x14ac:dyDescent="0.3">
      <c r="A1587" s="421"/>
      <c r="B1587" s="11" t="s">
        <v>3377</v>
      </c>
      <c r="C1587" s="11" t="s">
        <v>2078</v>
      </c>
      <c r="D1587" s="14">
        <v>100</v>
      </c>
      <c r="E1587" s="57">
        <v>277</v>
      </c>
      <c r="F1587" s="130">
        <v>50</v>
      </c>
      <c r="G1587" s="14">
        <v>60</v>
      </c>
      <c r="H1587" s="14">
        <v>300</v>
      </c>
      <c r="I1587" s="14">
        <v>540</v>
      </c>
      <c r="J1587" s="14">
        <v>1.8</v>
      </c>
      <c r="K1587" s="14"/>
      <c r="L1587" s="14" t="s">
        <v>47</v>
      </c>
      <c r="M1587" s="11"/>
      <c r="N1587" s="4" t="s">
        <v>3378</v>
      </c>
    </row>
    <row r="1588" spans="1:14" x14ac:dyDescent="0.3">
      <c r="A1588" s="421"/>
      <c r="B1588" s="11" t="s">
        <v>3379</v>
      </c>
      <c r="C1588" s="11" t="s">
        <v>424</v>
      </c>
      <c r="D1588" s="14">
        <v>100</v>
      </c>
      <c r="E1588" s="57">
        <v>277</v>
      </c>
      <c r="F1588" s="130">
        <v>50</v>
      </c>
      <c r="G1588" s="14">
        <v>60</v>
      </c>
      <c r="H1588" s="14">
        <v>600</v>
      </c>
      <c r="I1588" s="14">
        <v>1200</v>
      </c>
      <c r="J1588" s="14">
        <v>2.2999999999999998</v>
      </c>
      <c r="K1588" s="14"/>
      <c r="L1588" s="14" t="s">
        <v>47</v>
      </c>
      <c r="M1588" s="11"/>
      <c r="N1588" s="4" t="s">
        <v>3380</v>
      </c>
    </row>
    <row r="1589" spans="1:14" x14ac:dyDescent="0.3">
      <c r="A1589" s="421"/>
      <c r="B1589" s="11" t="s">
        <v>3381</v>
      </c>
      <c r="C1589" s="11" t="s">
        <v>2070</v>
      </c>
      <c r="D1589" s="14">
        <v>100</v>
      </c>
      <c r="E1589" s="57">
        <v>277</v>
      </c>
      <c r="F1589" s="130">
        <v>50</v>
      </c>
      <c r="G1589" s="14">
        <v>60</v>
      </c>
      <c r="H1589" s="11">
        <v>200</v>
      </c>
      <c r="I1589" s="11">
        <v>400</v>
      </c>
      <c r="J1589" s="11">
        <v>2</v>
      </c>
      <c r="K1589" s="11"/>
      <c r="L1589" s="14" t="s">
        <v>47</v>
      </c>
      <c r="M1589" s="11"/>
      <c r="N1589" s="4" t="s">
        <v>3386</v>
      </c>
    </row>
    <row r="1590" spans="1:14" x14ac:dyDescent="0.3">
      <c r="A1590" s="421"/>
      <c r="B1590" s="11" t="s">
        <v>3382</v>
      </c>
      <c r="C1590" s="11" t="s">
        <v>2070</v>
      </c>
      <c r="D1590" s="14">
        <v>100</v>
      </c>
      <c r="E1590" s="57">
        <v>277</v>
      </c>
      <c r="F1590" s="130">
        <v>50</v>
      </c>
      <c r="G1590" s="14">
        <v>60</v>
      </c>
      <c r="H1590" s="11">
        <v>360</v>
      </c>
      <c r="I1590" s="11">
        <v>730</v>
      </c>
      <c r="J1590" s="11">
        <v>1.8</v>
      </c>
      <c r="K1590" s="11"/>
      <c r="L1590" s="14" t="s">
        <v>47</v>
      </c>
      <c r="M1590" s="11"/>
      <c r="N1590" s="4" t="s">
        <v>3387</v>
      </c>
    </row>
    <row r="1591" spans="1:14" x14ac:dyDescent="0.3">
      <c r="A1591" s="421"/>
      <c r="B1591" s="11" t="s">
        <v>3383</v>
      </c>
      <c r="C1591" s="11" t="s">
        <v>2070</v>
      </c>
      <c r="D1591" s="14">
        <v>100</v>
      </c>
      <c r="E1591" s="57">
        <v>277</v>
      </c>
      <c r="F1591" s="130">
        <v>50</v>
      </c>
      <c r="G1591" s="14">
        <v>60</v>
      </c>
      <c r="H1591" s="11">
        <v>400</v>
      </c>
      <c r="I1591" s="11">
        <v>929</v>
      </c>
      <c r="J1591" s="11">
        <v>2.2999999999999998</v>
      </c>
      <c r="K1591" s="11"/>
      <c r="L1591" s="14" t="s">
        <v>47</v>
      </c>
      <c r="M1591" s="11"/>
      <c r="N1591" s="4" t="s">
        <v>3388</v>
      </c>
    </row>
    <row r="1592" spans="1:14" x14ac:dyDescent="0.3">
      <c r="A1592" s="421"/>
      <c r="B1592" s="11" t="s">
        <v>3384</v>
      </c>
      <c r="C1592" s="11" t="s">
        <v>2070</v>
      </c>
      <c r="D1592" s="14">
        <v>100</v>
      </c>
      <c r="E1592" s="57">
        <v>277</v>
      </c>
      <c r="F1592" s="130">
        <v>50</v>
      </c>
      <c r="G1592" s="14">
        <v>60</v>
      </c>
      <c r="H1592" s="11">
        <v>720</v>
      </c>
      <c r="I1592" s="11">
        <v>1460</v>
      </c>
      <c r="J1592" s="11">
        <v>1.8</v>
      </c>
      <c r="K1592" s="11"/>
      <c r="L1592" s="14" t="s">
        <v>47</v>
      </c>
      <c r="M1592" s="11"/>
      <c r="N1592" s="4" t="s">
        <v>3387</v>
      </c>
    </row>
    <row r="1593" spans="1:14" x14ac:dyDescent="0.3">
      <c r="A1593" s="421"/>
      <c r="B1593" s="11" t="s">
        <v>3385</v>
      </c>
      <c r="C1593" s="11" t="s">
        <v>2070</v>
      </c>
      <c r="D1593" s="14">
        <v>100</v>
      </c>
      <c r="E1593" s="57">
        <v>277</v>
      </c>
      <c r="F1593" s="130">
        <v>50</v>
      </c>
      <c r="G1593" s="14">
        <v>60</v>
      </c>
      <c r="H1593" s="11">
        <v>800</v>
      </c>
      <c r="I1593" s="11">
        <v>1840</v>
      </c>
      <c r="J1593" s="11">
        <v>2.2999999999999998</v>
      </c>
      <c r="K1593" s="11"/>
      <c r="L1593" s="14" t="s">
        <v>47</v>
      </c>
      <c r="M1593" s="11"/>
      <c r="N1593" s="4" t="s">
        <v>3388</v>
      </c>
    </row>
    <row r="1594" spans="1:14" x14ac:dyDescent="0.3">
      <c r="A1594" s="421"/>
      <c r="B1594" s="11" t="s">
        <v>3389</v>
      </c>
      <c r="C1594" s="11" t="s">
        <v>82</v>
      </c>
      <c r="D1594" s="14">
        <v>100</v>
      </c>
      <c r="E1594" s="57">
        <v>277</v>
      </c>
      <c r="F1594" s="130">
        <v>50</v>
      </c>
      <c r="G1594" s="14">
        <v>60</v>
      </c>
      <c r="H1594" s="11">
        <v>9</v>
      </c>
      <c r="I1594" s="11">
        <v>16</v>
      </c>
      <c r="J1594" s="11">
        <v>1.8</v>
      </c>
      <c r="K1594" s="11"/>
      <c r="L1594" s="11" t="s">
        <v>184</v>
      </c>
      <c r="M1594" s="11"/>
      <c r="N1594" s="4" t="s">
        <v>3396</v>
      </c>
    </row>
    <row r="1595" spans="1:14" x14ac:dyDescent="0.3">
      <c r="A1595" s="429"/>
      <c r="B1595" s="11" t="s">
        <v>3390</v>
      </c>
      <c r="C1595" s="11" t="s">
        <v>82</v>
      </c>
      <c r="D1595" s="14">
        <v>100</v>
      </c>
      <c r="E1595" s="57">
        <v>277</v>
      </c>
      <c r="F1595" s="130">
        <v>50</v>
      </c>
      <c r="G1595" s="14">
        <v>60</v>
      </c>
      <c r="H1595" s="13">
        <v>15</v>
      </c>
      <c r="I1595" s="13">
        <v>27</v>
      </c>
      <c r="J1595" s="11">
        <v>1.8</v>
      </c>
      <c r="K1595" s="11"/>
      <c r="L1595" s="11" t="s">
        <v>184</v>
      </c>
      <c r="M1595" s="13"/>
      <c r="N1595" s="4" t="s">
        <v>3396</v>
      </c>
    </row>
    <row r="1596" spans="1:14" x14ac:dyDescent="0.3">
      <c r="A1596" s="421"/>
      <c r="B1596" s="11" t="s">
        <v>3391</v>
      </c>
      <c r="C1596" s="11" t="s">
        <v>82</v>
      </c>
      <c r="D1596" s="14">
        <v>100</v>
      </c>
      <c r="E1596" s="57">
        <v>277</v>
      </c>
      <c r="F1596" s="130">
        <v>50</v>
      </c>
      <c r="G1596" s="14">
        <v>60</v>
      </c>
      <c r="H1596" s="11">
        <v>15</v>
      </c>
      <c r="I1596" s="11">
        <v>27</v>
      </c>
      <c r="J1596" s="11">
        <v>1.8</v>
      </c>
      <c r="K1596" s="11"/>
      <c r="L1596" s="11" t="s">
        <v>184</v>
      </c>
      <c r="M1596" s="11"/>
      <c r="N1596" s="4" t="s">
        <v>3397</v>
      </c>
    </row>
    <row r="1597" spans="1:14" x14ac:dyDescent="0.3">
      <c r="A1597" s="421"/>
      <c r="B1597" s="11" t="s">
        <v>3392</v>
      </c>
      <c r="C1597" s="11" t="s">
        <v>82</v>
      </c>
      <c r="D1597" s="14">
        <v>100</v>
      </c>
      <c r="E1597" s="57">
        <v>277</v>
      </c>
      <c r="F1597" s="130">
        <v>50</v>
      </c>
      <c r="G1597" s="14">
        <v>60</v>
      </c>
      <c r="H1597" s="11">
        <v>22</v>
      </c>
      <c r="I1597" s="11">
        <v>40</v>
      </c>
      <c r="J1597" s="11">
        <v>1.8</v>
      </c>
      <c r="K1597" s="11"/>
      <c r="L1597" s="11" t="s">
        <v>184</v>
      </c>
      <c r="M1597" s="11"/>
      <c r="N1597" s="4" t="s">
        <v>3396</v>
      </c>
    </row>
    <row r="1598" spans="1:14" x14ac:dyDescent="0.3">
      <c r="A1598" s="421"/>
      <c r="B1598" s="11" t="s">
        <v>3393</v>
      </c>
      <c r="C1598" s="11" t="s">
        <v>82</v>
      </c>
      <c r="D1598" s="14">
        <v>100</v>
      </c>
      <c r="E1598" s="57">
        <v>277</v>
      </c>
      <c r="F1598" s="130">
        <v>50</v>
      </c>
      <c r="G1598" s="14">
        <v>60</v>
      </c>
      <c r="H1598" s="11">
        <v>22</v>
      </c>
      <c r="I1598" s="11">
        <v>40</v>
      </c>
      <c r="J1598" s="11">
        <v>1.8</v>
      </c>
      <c r="K1598" s="11"/>
      <c r="L1598" s="11" t="s">
        <v>184</v>
      </c>
      <c r="M1598" s="11"/>
      <c r="N1598" s="4" t="s">
        <v>3397</v>
      </c>
    </row>
    <row r="1599" spans="1:14" x14ac:dyDescent="0.3">
      <c r="A1599" s="421"/>
      <c r="B1599" s="11" t="s">
        <v>3394</v>
      </c>
      <c r="C1599" s="11" t="s">
        <v>82</v>
      </c>
      <c r="D1599" s="14">
        <v>100</v>
      </c>
      <c r="E1599" s="57">
        <v>277</v>
      </c>
      <c r="F1599" s="130">
        <v>50</v>
      </c>
      <c r="G1599" s="14">
        <v>60</v>
      </c>
      <c r="H1599" s="11">
        <v>30</v>
      </c>
      <c r="I1599" s="11">
        <v>54</v>
      </c>
      <c r="J1599" s="11">
        <v>1.8</v>
      </c>
      <c r="K1599" s="11"/>
      <c r="L1599" s="11" t="s">
        <v>184</v>
      </c>
      <c r="M1599" s="11"/>
      <c r="N1599" s="4" t="s">
        <v>3396</v>
      </c>
    </row>
    <row r="1600" spans="1:14" x14ac:dyDescent="0.3">
      <c r="A1600" s="421"/>
      <c r="B1600" s="11" t="s">
        <v>3395</v>
      </c>
      <c r="C1600" s="11" t="s">
        <v>82</v>
      </c>
      <c r="D1600" s="14">
        <v>100</v>
      </c>
      <c r="E1600" s="57">
        <v>277</v>
      </c>
      <c r="F1600" s="130">
        <v>50</v>
      </c>
      <c r="G1600" s="14">
        <v>60</v>
      </c>
      <c r="H1600" s="11">
        <v>30</v>
      </c>
      <c r="I1600" s="11">
        <v>54</v>
      </c>
      <c r="J1600" s="11">
        <v>1.8</v>
      </c>
      <c r="K1600" s="11"/>
      <c r="L1600" s="11" t="s">
        <v>184</v>
      </c>
      <c r="M1600" s="11"/>
      <c r="N1600" s="4" t="s">
        <v>3397</v>
      </c>
    </row>
    <row r="1601" spans="1:14" x14ac:dyDescent="0.3">
      <c r="A1601" s="421"/>
      <c r="B1601" s="11" t="s">
        <v>3398</v>
      </c>
      <c r="C1601" s="11" t="s">
        <v>3400</v>
      </c>
      <c r="D1601" s="14">
        <v>100</v>
      </c>
      <c r="E1601" s="57">
        <v>277</v>
      </c>
      <c r="F1601" s="130">
        <v>50</v>
      </c>
      <c r="G1601" s="14">
        <v>60</v>
      </c>
      <c r="H1601" s="11">
        <v>40</v>
      </c>
      <c r="I1601" s="11">
        <v>78</v>
      </c>
      <c r="J1601" s="11">
        <v>1.8</v>
      </c>
      <c r="K1601" s="11"/>
      <c r="L1601" s="11" t="s">
        <v>47</v>
      </c>
      <c r="M1601" s="11"/>
      <c r="N1601" s="4" t="s">
        <v>3401</v>
      </c>
    </row>
    <row r="1602" spans="1:14" x14ac:dyDescent="0.3">
      <c r="A1602" s="421"/>
      <c r="B1602" s="11" t="s">
        <v>3399</v>
      </c>
      <c r="C1602" s="11" t="s">
        <v>3400</v>
      </c>
      <c r="D1602" s="14">
        <v>100</v>
      </c>
      <c r="E1602" s="57">
        <v>277</v>
      </c>
      <c r="F1602" s="130">
        <v>50</v>
      </c>
      <c r="G1602" s="14">
        <v>60</v>
      </c>
      <c r="H1602" s="11">
        <v>40</v>
      </c>
      <c r="I1602" s="11">
        <v>87</v>
      </c>
      <c r="J1602" s="11">
        <v>2</v>
      </c>
      <c r="K1602" s="11"/>
      <c r="L1602" s="11" t="s">
        <v>47</v>
      </c>
      <c r="M1602" s="11"/>
      <c r="N1602" s="4" t="s">
        <v>3402</v>
      </c>
    </row>
    <row r="1603" spans="1:14" x14ac:dyDescent="0.3">
      <c r="A1603" s="421"/>
      <c r="B1603" s="11" t="s">
        <v>3403</v>
      </c>
      <c r="C1603" s="11" t="s">
        <v>424</v>
      </c>
      <c r="D1603" s="14">
        <v>100</v>
      </c>
      <c r="E1603" s="57">
        <v>277</v>
      </c>
      <c r="F1603" s="130">
        <v>50</v>
      </c>
      <c r="G1603" s="14">
        <v>60</v>
      </c>
      <c r="H1603" s="11">
        <v>200</v>
      </c>
      <c r="I1603" s="11">
        <v>460</v>
      </c>
      <c r="J1603" s="11">
        <v>2.2999999999999998</v>
      </c>
      <c r="K1603" s="11"/>
      <c r="L1603" s="11" t="s">
        <v>47</v>
      </c>
      <c r="M1603" s="11"/>
      <c r="N1603" s="4" t="s">
        <v>3405</v>
      </c>
    </row>
    <row r="1604" spans="1:14" x14ac:dyDescent="0.3">
      <c r="A1604" s="421"/>
      <c r="B1604" s="11" t="s">
        <v>3404</v>
      </c>
      <c r="C1604" s="11" t="s">
        <v>424</v>
      </c>
      <c r="D1604" s="14">
        <v>100</v>
      </c>
      <c r="E1604" s="57">
        <v>277</v>
      </c>
      <c r="F1604" s="130">
        <v>50</v>
      </c>
      <c r="G1604" s="14">
        <v>60</v>
      </c>
      <c r="H1604" s="11">
        <v>200</v>
      </c>
      <c r="I1604" s="11">
        <v>460</v>
      </c>
      <c r="J1604" s="11">
        <v>2.2999999999999998</v>
      </c>
      <c r="K1604" s="11"/>
      <c r="L1604" s="11" t="s">
        <v>47</v>
      </c>
      <c r="M1604" s="11"/>
      <c r="N1604" s="4" t="s">
        <v>3387</v>
      </c>
    </row>
    <row r="1605" spans="1:14" x14ac:dyDescent="0.3">
      <c r="A1605" s="421"/>
      <c r="B1605" s="11" t="s">
        <v>3406</v>
      </c>
      <c r="C1605" s="11" t="s">
        <v>2082</v>
      </c>
      <c r="D1605" s="14">
        <v>100</v>
      </c>
      <c r="E1605" s="57">
        <v>277</v>
      </c>
      <c r="F1605" s="130">
        <v>50</v>
      </c>
      <c r="G1605" s="14">
        <v>60</v>
      </c>
      <c r="H1605" s="11">
        <v>600</v>
      </c>
      <c r="I1605" s="11">
        <v>1260</v>
      </c>
      <c r="J1605" s="11">
        <v>2.2999999999999998</v>
      </c>
      <c r="K1605" s="11"/>
      <c r="L1605" s="11" t="s">
        <v>47</v>
      </c>
      <c r="M1605" s="11"/>
      <c r="N1605" s="4" t="s">
        <v>3408</v>
      </c>
    </row>
    <row r="1606" spans="1:14" x14ac:dyDescent="0.3">
      <c r="A1606" s="421"/>
      <c r="B1606" s="11" t="s">
        <v>3407</v>
      </c>
      <c r="C1606" s="11" t="s">
        <v>2082</v>
      </c>
      <c r="D1606" s="14">
        <v>100</v>
      </c>
      <c r="E1606" s="57">
        <v>277</v>
      </c>
      <c r="F1606" s="130">
        <v>50</v>
      </c>
      <c r="G1606" s="14">
        <v>60</v>
      </c>
      <c r="H1606" s="11">
        <v>600</v>
      </c>
      <c r="I1606" s="11">
        <v>1260</v>
      </c>
      <c r="J1606" s="11">
        <v>2.2999999999999998</v>
      </c>
      <c r="K1606" s="11"/>
      <c r="L1606" s="11" t="s">
        <v>47</v>
      </c>
      <c r="M1606" s="11"/>
      <c r="N1606" s="4" t="s">
        <v>3409</v>
      </c>
    </row>
    <row r="1607" spans="1:14" x14ac:dyDescent="0.3">
      <c r="A1607" s="421"/>
      <c r="B1607" s="11" t="s">
        <v>3410</v>
      </c>
      <c r="C1607" s="11" t="s">
        <v>2068</v>
      </c>
      <c r="D1607" s="14">
        <v>100</v>
      </c>
      <c r="E1607" s="57">
        <v>277</v>
      </c>
      <c r="F1607" s="130">
        <v>50</v>
      </c>
      <c r="G1607" s="14">
        <v>60</v>
      </c>
      <c r="H1607" s="11">
        <v>600</v>
      </c>
      <c r="I1607" s="11">
        <v>1500</v>
      </c>
      <c r="J1607" s="11">
        <v>2.5</v>
      </c>
      <c r="K1607" s="11"/>
      <c r="L1607" s="11" t="s">
        <v>47</v>
      </c>
      <c r="M1607" s="11"/>
      <c r="N1607" s="4" t="s">
        <v>3412</v>
      </c>
    </row>
    <row r="1608" spans="1:14" ht="15" thickBot="1" x14ac:dyDescent="0.35">
      <c r="A1608" s="429"/>
      <c r="B1608" s="13" t="s">
        <v>3411</v>
      </c>
      <c r="C1608" s="11" t="s">
        <v>2068</v>
      </c>
      <c r="D1608" s="26">
        <v>100</v>
      </c>
      <c r="E1608" s="57">
        <v>277</v>
      </c>
      <c r="F1608" s="135">
        <v>50</v>
      </c>
      <c r="G1608" s="26">
        <v>60</v>
      </c>
      <c r="H1608" s="13">
        <v>800</v>
      </c>
      <c r="I1608" s="13">
        <v>2000</v>
      </c>
      <c r="J1608" s="13">
        <v>2.5</v>
      </c>
      <c r="K1608" s="13"/>
      <c r="L1608" s="13" t="s">
        <v>47</v>
      </c>
      <c r="M1608" s="13"/>
      <c r="N1608" s="8" t="s">
        <v>3412</v>
      </c>
    </row>
    <row r="1609" spans="1:14" ht="18.600000000000001" thickBot="1" x14ac:dyDescent="0.4">
      <c r="A1609" s="56" t="s">
        <v>3415</v>
      </c>
      <c r="B1609" s="53"/>
      <c r="C1609" s="27"/>
      <c r="D1609" s="27"/>
      <c r="E1609" s="27"/>
      <c r="F1609" s="127"/>
      <c r="G1609" s="27"/>
      <c r="H1609" s="27"/>
      <c r="I1609" s="27"/>
      <c r="J1609" s="27"/>
      <c r="K1609" s="27"/>
      <c r="L1609" s="27"/>
      <c r="M1609" s="27"/>
      <c r="N1609" s="16"/>
    </row>
    <row r="1610" spans="1:14" x14ac:dyDescent="0.3">
      <c r="A1610" s="426" t="s">
        <v>3416</v>
      </c>
      <c r="B1610" s="14" t="s">
        <v>3417</v>
      </c>
      <c r="C1610" s="11" t="s">
        <v>242</v>
      </c>
      <c r="D1610" s="14"/>
      <c r="E1610" s="26"/>
      <c r="F1610" s="130"/>
      <c r="G1610" s="14"/>
      <c r="H1610" s="14"/>
      <c r="I1610" s="14"/>
      <c r="J1610" s="14"/>
      <c r="K1610" s="14"/>
      <c r="L1610" s="14"/>
      <c r="M1610" s="14"/>
      <c r="N1610" s="6"/>
    </row>
    <row r="1611" spans="1:14" x14ac:dyDescent="0.3">
      <c r="A1611" s="421" t="s">
        <v>3424</v>
      </c>
      <c r="B1611" s="11" t="s">
        <v>3418</v>
      </c>
      <c r="C1611" s="11" t="s">
        <v>82</v>
      </c>
      <c r="D1611" s="11"/>
      <c r="E1611" s="13"/>
      <c r="F1611" s="129"/>
      <c r="G1611" s="11"/>
      <c r="H1611" s="11"/>
      <c r="I1611" s="11"/>
      <c r="J1611" s="11"/>
      <c r="K1611" s="11"/>
      <c r="L1611" s="11"/>
      <c r="M1611" s="11"/>
      <c r="N1611" s="4"/>
    </row>
    <row r="1612" spans="1:14" x14ac:dyDescent="0.3">
      <c r="A1612" s="421"/>
      <c r="B1612" s="11" t="s">
        <v>3419</v>
      </c>
      <c r="C1612" s="11" t="s">
        <v>3420</v>
      </c>
      <c r="D1612" s="11"/>
      <c r="E1612" s="13"/>
      <c r="F1612" s="129"/>
      <c r="G1612" s="11"/>
      <c r="H1612" s="11">
        <v>600</v>
      </c>
      <c r="I1612" s="11"/>
      <c r="J1612" s="11">
        <v>2.1</v>
      </c>
      <c r="K1612" s="11"/>
      <c r="L1612" s="11"/>
      <c r="M1612" s="11"/>
      <c r="N1612" s="4" t="s">
        <v>3421</v>
      </c>
    </row>
    <row r="1613" spans="1:14" ht="15" thickBot="1" x14ac:dyDescent="0.35">
      <c r="A1613" s="429" t="s">
        <v>3423</v>
      </c>
      <c r="B1613" s="13" t="s">
        <v>3422</v>
      </c>
      <c r="C1613" s="11" t="s">
        <v>82</v>
      </c>
      <c r="D1613" s="13"/>
      <c r="E1613" s="13">
        <v>230</v>
      </c>
      <c r="F1613" s="131"/>
      <c r="G1613" s="13"/>
      <c r="H1613" s="13"/>
      <c r="I1613" s="13"/>
      <c r="J1613" s="13">
        <v>2.1</v>
      </c>
      <c r="K1613" s="13"/>
      <c r="L1613" s="13"/>
      <c r="M1613" s="13"/>
      <c r="N1613" s="8"/>
    </row>
    <row r="1614" spans="1:14" ht="18.600000000000001" thickBot="1" x14ac:dyDescent="0.4">
      <c r="A1614" s="56" t="s">
        <v>3425</v>
      </c>
      <c r="B1614" s="53"/>
      <c r="C1614" s="27"/>
      <c r="D1614" s="27"/>
      <c r="E1614" s="27"/>
      <c r="F1614" s="127"/>
      <c r="G1614" s="27"/>
      <c r="H1614" s="27"/>
      <c r="I1614" s="27"/>
      <c r="J1614" s="27"/>
      <c r="K1614" s="27"/>
      <c r="L1614" s="27"/>
      <c r="M1614" s="27"/>
      <c r="N1614" s="16"/>
    </row>
    <row r="1615" spans="1:14" x14ac:dyDescent="0.3">
      <c r="A1615" s="426" t="s">
        <v>3429</v>
      </c>
      <c r="B1615" s="14" t="s">
        <v>3426</v>
      </c>
      <c r="C1615" s="11" t="s">
        <v>2079</v>
      </c>
      <c r="D1615" s="14"/>
      <c r="E1615" s="26"/>
      <c r="F1615" s="130"/>
      <c r="G1615" s="14"/>
      <c r="H1615" s="14">
        <v>384</v>
      </c>
      <c r="I1615" s="14"/>
      <c r="J1615" s="14"/>
      <c r="K1615" s="14"/>
      <c r="L1615" s="14"/>
      <c r="M1615" s="14"/>
      <c r="N1615" s="6"/>
    </row>
    <row r="1616" spans="1:14" x14ac:dyDescent="0.3">
      <c r="A1616" s="421" t="s">
        <v>3430</v>
      </c>
      <c r="B1616" s="11" t="s">
        <v>3427</v>
      </c>
      <c r="C1616" s="11" t="s">
        <v>2079</v>
      </c>
      <c r="D1616" s="11"/>
      <c r="E1616" s="13"/>
      <c r="F1616" s="129"/>
      <c r="G1616" s="11"/>
      <c r="H1616" s="11">
        <v>288</v>
      </c>
      <c r="I1616" s="11"/>
      <c r="J1616" s="11"/>
      <c r="K1616" s="11"/>
      <c r="L1616" s="11"/>
      <c r="M1616" s="11"/>
      <c r="N1616" s="4"/>
    </row>
    <row r="1617" spans="1:14" x14ac:dyDescent="0.3">
      <c r="A1617" s="429" t="s">
        <v>3431</v>
      </c>
      <c r="B1617" s="11" t="s">
        <v>3428</v>
      </c>
      <c r="C1617" s="11" t="s">
        <v>2079</v>
      </c>
      <c r="D1617" s="11"/>
      <c r="E1617" s="13"/>
      <c r="F1617" s="129"/>
      <c r="G1617" s="11"/>
      <c r="H1617" s="11">
        <v>192</v>
      </c>
      <c r="I1617" s="11"/>
      <c r="J1617" s="11"/>
      <c r="K1617" s="11"/>
      <c r="L1617" s="11"/>
      <c r="M1617" s="11"/>
      <c r="N1617" s="4"/>
    </row>
    <row r="1618" spans="1:14" ht="15" thickBot="1" x14ac:dyDescent="0.35">
      <c r="A1618" s="429"/>
      <c r="B1618" s="13"/>
      <c r="C1618" s="11"/>
      <c r="D1618" s="13"/>
      <c r="E1618" s="13"/>
      <c r="F1618" s="131"/>
      <c r="G1618" s="13"/>
      <c r="H1618" s="13"/>
      <c r="I1618" s="13"/>
      <c r="J1618" s="13"/>
      <c r="K1618" s="13"/>
      <c r="L1618" s="13"/>
      <c r="M1618" s="13"/>
      <c r="N1618" s="8"/>
    </row>
    <row r="1619" spans="1:14" ht="18.600000000000001" thickBot="1" x14ac:dyDescent="0.4">
      <c r="A1619" s="56" t="s">
        <v>3432</v>
      </c>
      <c r="B1619" s="53"/>
      <c r="C1619" s="27"/>
      <c r="D1619" s="27"/>
      <c r="E1619" s="27"/>
      <c r="F1619" s="127"/>
      <c r="G1619" s="27"/>
      <c r="H1619" s="27"/>
      <c r="I1619" s="27"/>
      <c r="J1619" s="27"/>
      <c r="K1619" s="27"/>
      <c r="L1619" s="27"/>
      <c r="M1619" s="27"/>
      <c r="N1619" s="16"/>
    </row>
    <row r="1620" spans="1:14" x14ac:dyDescent="0.3">
      <c r="A1620" s="426" t="s">
        <v>3441</v>
      </c>
      <c r="B1620" s="14" t="s">
        <v>3433</v>
      </c>
      <c r="C1620" s="11" t="s">
        <v>98</v>
      </c>
      <c r="D1620" s="14">
        <v>220</v>
      </c>
      <c r="E1620" s="57">
        <v>240</v>
      </c>
      <c r="F1620" s="130">
        <v>50</v>
      </c>
      <c r="G1620" s="14">
        <v>60</v>
      </c>
      <c r="H1620" s="14">
        <v>50</v>
      </c>
      <c r="I1620" s="14">
        <v>100</v>
      </c>
      <c r="J1620" s="14"/>
      <c r="K1620" s="14"/>
      <c r="L1620" s="14" t="s">
        <v>47</v>
      </c>
      <c r="M1620" s="14">
        <v>50000</v>
      </c>
      <c r="N1620" s="6" t="s">
        <v>3439</v>
      </c>
    </row>
    <row r="1621" spans="1:14" x14ac:dyDescent="0.3">
      <c r="A1621" s="420" t="s">
        <v>3486</v>
      </c>
      <c r="B1621" s="14" t="s">
        <v>3434</v>
      </c>
      <c r="C1621" s="11" t="s">
        <v>98</v>
      </c>
      <c r="D1621" s="14">
        <v>220</v>
      </c>
      <c r="E1621" s="57">
        <v>240</v>
      </c>
      <c r="F1621" s="130">
        <v>50</v>
      </c>
      <c r="G1621" s="14">
        <v>60</v>
      </c>
      <c r="H1621" s="14">
        <v>50</v>
      </c>
      <c r="I1621" s="14">
        <v>50</v>
      </c>
      <c r="J1621" s="14"/>
      <c r="K1621" s="14"/>
      <c r="L1621" s="14" t="s">
        <v>47</v>
      </c>
      <c r="M1621" s="14">
        <v>100000</v>
      </c>
      <c r="N1621" s="6" t="s">
        <v>3440</v>
      </c>
    </row>
    <row r="1622" spans="1:14" x14ac:dyDescent="0.3">
      <c r="A1622" s="429"/>
      <c r="B1622" s="14" t="s">
        <v>3435</v>
      </c>
      <c r="C1622" s="11" t="s">
        <v>98</v>
      </c>
      <c r="D1622" s="14">
        <v>220</v>
      </c>
      <c r="E1622" s="57">
        <v>240</v>
      </c>
      <c r="F1622" s="130">
        <v>50</v>
      </c>
      <c r="G1622" s="14">
        <v>60</v>
      </c>
      <c r="H1622" s="14">
        <v>100</v>
      </c>
      <c r="I1622" s="14">
        <v>200</v>
      </c>
      <c r="J1622" s="14"/>
      <c r="K1622" s="14"/>
      <c r="L1622" s="14" t="s">
        <v>47</v>
      </c>
      <c r="M1622" s="14">
        <v>50000</v>
      </c>
      <c r="N1622" s="6" t="s">
        <v>3439</v>
      </c>
    </row>
    <row r="1623" spans="1:14" x14ac:dyDescent="0.3">
      <c r="A1623" s="421"/>
      <c r="B1623" s="14" t="s">
        <v>3436</v>
      </c>
      <c r="C1623" s="11" t="s">
        <v>98</v>
      </c>
      <c r="D1623" s="14">
        <v>220</v>
      </c>
      <c r="E1623" s="57">
        <v>240</v>
      </c>
      <c r="F1623" s="130">
        <v>50</v>
      </c>
      <c r="G1623" s="14">
        <v>60</v>
      </c>
      <c r="H1623" s="14">
        <v>100</v>
      </c>
      <c r="I1623" s="14">
        <v>100</v>
      </c>
      <c r="J1623" s="14"/>
      <c r="K1623" s="14"/>
      <c r="L1623" s="14" t="s">
        <v>47</v>
      </c>
      <c r="M1623" s="14">
        <v>100000</v>
      </c>
      <c r="N1623" s="6" t="s">
        <v>3440</v>
      </c>
    </row>
    <row r="1624" spans="1:14" x14ac:dyDescent="0.3">
      <c r="A1624" s="421"/>
      <c r="B1624" s="14" t="s">
        <v>3437</v>
      </c>
      <c r="C1624" s="11" t="s">
        <v>98</v>
      </c>
      <c r="D1624" s="14">
        <v>220</v>
      </c>
      <c r="E1624" s="57">
        <v>240</v>
      </c>
      <c r="F1624" s="130">
        <v>50</v>
      </c>
      <c r="G1624" s="14">
        <v>60</v>
      </c>
      <c r="H1624" s="14">
        <v>200</v>
      </c>
      <c r="I1624" s="14">
        <v>400</v>
      </c>
      <c r="J1624" s="14"/>
      <c r="K1624" s="14"/>
      <c r="L1624" s="14" t="s">
        <v>47</v>
      </c>
      <c r="M1624" s="14">
        <v>50000</v>
      </c>
      <c r="N1624" s="6" t="s">
        <v>3439</v>
      </c>
    </row>
    <row r="1625" spans="1:14" x14ac:dyDescent="0.3">
      <c r="A1625" s="421"/>
      <c r="B1625" s="14" t="s">
        <v>3438</v>
      </c>
      <c r="C1625" s="11" t="s">
        <v>98</v>
      </c>
      <c r="D1625" s="14">
        <v>220</v>
      </c>
      <c r="E1625" s="57">
        <v>240</v>
      </c>
      <c r="F1625" s="130">
        <v>50</v>
      </c>
      <c r="G1625" s="14">
        <v>60</v>
      </c>
      <c r="H1625" s="14">
        <v>200</v>
      </c>
      <c r="I1625" s="14">
        <v>100</v>
      </c>
      <c r="J1625" s="14"/>
      <c r="K1625" s="14"/>
      <c r="L1625" s="14" t="s">
        <v>47</v>
      </c>
      <c r="M1625" s="14">
        <v>100000</v>
      </c>
      <c r="N1625" s="6" t="s">
        <v>3440</v>
      </c>
    </row>
    <row r="1626" spans="1:14" x14ac:dyDescent="0.3">
      <c r="A1626" s="421"/>
      <c r="B1626" s="11" t="s">
        <v>3442</v>
      </c>
      <c r="C1626" s="11" t="s">
        <v>424</v>
      </c>
      <c r="D1626" s="14">
        <v>220</v>
      </c>
      <c r="E1626" s="57">
        <v>240</v>
      </c>
      <c r="F1626" s="130">
        <v>50</v>
      </c>
      <c r="G1626" s="14">
        <v>60</v>
      </c>
      <c r="H1626" s="11">
        <v>65</v>
      </c>
      <c r="I1626" s="11">
        <v>150</v>
      </c>
      <c r="J1626" s="11"/>
      <c r="K1626" s="11"/>
      <c r="L1626" s="11" t="s">
        <v>28</v>
      </c>
      <c r="M1626" s="14">
        <v>100000</v>
      </c>
      <c r="N1626" s="4" t="s">
        <v>788</v>
      </c>
    </row>
    <row r="1627" spans="1:14" x14ac:dyDescent="0.3">
      <c r="A1627" s="421"/>
      <c r="B1627" s="11" t="s">
        <v>3443</v>
      </c>
      <c r="C1627" s="11" t="s">
        <v>424</v>
      </c>
      <c r="D1627" s="14">
        <v>220</v>
      </c>
      <c r="E1627" s="57">
        <v>240</v>
      </c>
      <c r="F1627" s="130">
        <v>50</v>
      </c>
      <c r="G1627" s="14">
        <v>60</v>
      </c>
      <c r="H1627" s="11">
        <v>100</v>
      </c>
      <c r="I1627" s="11">
        <v>230</v>
      </c>
      <c r="J1627" s="11"/>
      <c r="K1627" s="11"/>
      <c r="L1627" s="11" t="s">
        <v>28</v>
      </c>
      <c r="M1627" s="14">
        <v>100000</v>
      </c>
      <c r="N1627" s="4" t="s">
        <v>788</v>
      </c>
    </row>
    <row r="1628" spans="1:14" x14ac:dyDescent="0.3">
      <c r="A1628" s="421"/>
      <c r="B1628" s="11" t="s">
        <v>3444</v>
      </c>
      <c r="C1628" s="11" t="s">
        <v>424</v>
      </c>
      <c r="D1628" s="14">
        <v>220</v>
      </c>
      <c r="E1628" s="57">
        <v>240</v>
      </c>
      <c r="F1628" s="130">
        <v>50</v>
      </c>
      <c r="G1628" s="14">
        <v>60</v>
      </c>
      <c r="H1628" s="11">
        <v>65</v>
      </c>
      <c r="I1628" s="11">
        <v>150</v>
      </c>
      <c r="J1628" s="11"/>
      <c r="K1628" s="11"/>
      <c r="L1628" s="11" t="s">
        <v>28</v>
      </c>
      <c r="M1628" s="14">
        <v>100000</v>
      </c>
      <c r="N1628" s="4" t="s">
        <v>3446</v>
      </c>
    </row>
    <row r="1629" spans="1:14" x14ac:dyDescent="0.3">
      <c r="A1629" s="421"/>
      <c r="B1629" s="11" t="s">
        <v>3445</v>
      </c>
      <c r="C1629" s="11" t="s">
        <v>424</v>
      </c>
      <c r="D1629" s="14">
        <v>220</v>
      </c>
      <c r="E1629" s="57">
        <v>240</v>
      </c>
      <c r="F1629" s="130">
        <v>50</v>
      </c>
      <c r="G1629" s="14">
        <v>60</v>
      </c>
      <c r="H1629" s="11">
        <v>100</v>
      </c>
      <c r="I1629" s="11">
        <v>230</v>
      </c>
      <c r="J1629" s="11"/>
      <c r="K1629" s="11"/>
      <c r="L1629" s="11" t="s">
        <v>28</v>
      </c>
      <c r="M1629" s="14">
        <v>100000</v>
      </c>
      <c r="N1629" s="4" t="s">
        <v>3446</v>
      </c>
    </row>
    <row r="1630" spans="1:14" x14ac:dyDescent="0.3">
      <c r="A1630" s="421"/>
      <c r="B1630" s="11" t="s">
        <v>3447</v>
      </c>
      <c r="C1630" s="11" t="s">
        <v>424</v>
      </c>
      <c r="D1630" s="14">
        <v>220</v>
      </c>
      <c r="E1630" s="57">
        <v>240</v>
      </c>
      <c r="F1630" s="130">
        <v>50</v>
      </c>
      <c r="G1630" s="14">
        <v>60</v>
      </c>
      <c r="H1630" s="11">
        <v>65</v>
      </c>
      <c r="I1630" s="11">
        <v>150</v>
      </c>
      <c r="J1630" s="11"/>
      <c r="K1630" s="11"/>
      <c r="L1630" s="11" t="s">
        <v>28</v>
      </c>
      <c r="M1630" s="14">
        <v>100000</v>
      </c>
      <c r="N1630" s="4" t="s">
        <v>3449</v>
      </c>
    </row>
    <row r="1631" spans="1:14" x14ac:dyDescent="0.3">
      <c r="A1631" s="421"/>
      <c r="B1631" s="11" t="s">
        <v>3448</v>
      </c>
      <c r="C1631" s="11" t="s">
        <v>424</v>
      </c>
      <c r="D1631" s="14">
        <v>220</v>
      </c>
      <c r="E1631" s="57">
        <v>240</v>
      </c>
      <c r="F1631" s="130">
        <v>50</v>
      </c>
      <c r="G1631" s="14">
        <v>60</v>
      </c>
      <c r="H1631" s="11">
        <v>100</v>
      </c>
      <c r="I1631" s="11">
        <v>230</v>
      </c>
      <c r="J1631" s="11"/>
      <c r="K1631" s="11"/>
      <c r="L1631" s="11" t="s">
        <v>28</v>
      </c>
      <c r="M1631" s="14">
        <v>100000</v>
      </c>
      <c r="N1631" s="4" t="s">
        <v>3449</v>
      </c>
    </row>
    <row r="1632" spans="1:14" x14ac:dyDescent="0.3">
      <c r="A1632" s="421"/>
      <c r="B1632" s="11" t="s">
        <v>3450</v>
      </c>
      <c r="C1632" s="11" t="s">
        <v>424</v>
      </c>
      <c r="D1632" s="14">
        <v>220</v>
      </c>
      <c r="E1632" s="57">
        <v>240</v>
      </c>
      <c r="F1632" s="130">
        <v>50</v>
      </c>
      <c r="G1632" s="14">
        <v>60</v>
      </c>
      <c r="H1632" s="11">
        <v>65</v>
      </c>
      <c r="I1632" s="11">
        <v>150</v>
      </c>
      <c r="J1632" s="11"/>
      <c r="K1632" s="11"/>
      <c r="L1632" s="11" t="s">
        <v>28</v>
      </c>
      <c r="M1632" s="14">
        <v>100000</v>
      </c>
      <c r="N1632" s="4" t="s">
        <v>3452</v>
      </c>
    </row>
    <row r="1633" spans="1:14" x14ac:dyDescent="0.3">
      <c r="A1633" s="421"/>
      <c r="B1633" s="11" t="s">
        <v>3451</v>
      </c>
      <c r="C1633" s="11" t="s">
        <v>424</v>
      </c>
      <c r="D1633" s="14">
        <v>220</v>
      </c>
      <c r="E1633" s="26">
        <v>240</v>
      </c>
      <c r="F1633" s="130">
        <v>50</v>
      </c>
      <c r="G1633" s="14">
        <v>60</v>
      </c>
      <c r="H1633" s="11">
        <v>100</v>
      </c>
      <c r="I1633" s="11">
        <v>230</v>
      </c>
      <c r="J1633" s="11"/>
      <c r="K1633" s="11"/>
      <c r="L1633" s="11" t="s">
        <v>28</v>
      </c>
      <c r="M1633" s="14">
        <v>100000</v>
      </c>
      <c r="N1633" s="4" t="s">
        <v>3452</v>
      </c>
    </row>
    <row r="1634" spans="1:14" x14ac:dyDescent="0.3">
      <c r="A1634" s="421"/>
      <c r="B1634" s="11" t="s">
        <v>3453</v>
      </c>
      <c r="C1634" s="11" t="s">
        <v>3465</v>
      </c>
      <c r="D1634" s="14">
        <v>220</v>
      </c>
      <c r="E1634" s="57">
        <v>240</v>
      </c>
      <c r="F1634" s="130">
        <v>50</v>
      </c>
      <c r="G1634" s="14">
        <v>60</v>
      </c>
      <c r="H1634" s="11">
        <v>130</v>
      </c>
      <c r="I1634" s="11">
        <v>300</v>
      </c>
      <c r="J1634" s="11"/>
      <c r="K1634" s="11"/>
      <c r="L1634" s="11" t="s">
        <v>28</v>
      </c>
      <c r="M1634" s="14">
        <v>100000</v>
      </c>
      <c r="N1634" s="4" t="s">
        <v>788</v>
      </c>
    </row>
    <row r="1635" spans="1:14" x14ac:dyDescent="0.3">
      <c r="A1635" s="421"/>
      <c r="B1635" s="11" t="s">
        <v>3454</v>
      </c>
      <c r="C1635" s="11" t="s">
        <v>3465</v>
      </c>
      <c r="D1635" s="14">
        <v>220</v>
      </c>
      <c r="E1635" s="57">
        <v>240</v>
      </c>
      <c r="F1635" s="130">
        <v>50</v>
      </c>
      <c r="G1635" s="14">
        <v>60</v>
      </c>
      <c r="H1635" s="11">
        <v>195</v>
      </c>
      <c r="I1635" s="11">
        <v>450</v>
      </c>
      <c r="J1635" s="11"/>
      <c r="K1635" s="11"/>
      <c r="L1635" s="11" t="s">
        <v>28</v>
      </c>
      <c r="M1635" s="14">
        <v>100000</v>
      </c>
      <c r="N1635" s="4" t="s">
        <v>788</v>
      </c>
    </row>
    <row r="1636" spans="1:14" x14ac:dyDescent="0.3">
      <c r="A1636" s="421"/>
      <c r="B1636" s="11" t="s">
        <v>3455</v>
      </c>
      <c r="C1636" s="11" t="s">
        <v>3465</v>
      </c>
      <c r="D1636" s="14">
        <v>220</v>
      </c>
      <c r="E1636" s="57">
        <v>240</v>
      </c>
      <c r="F1636" s="130">
        <v>50</v>
      </c>
      <c r="G1636" s="14">
        <v>60</v>
      </c>
      <c r="H1636" s="11">
        <v>260</v>
      </c>
      <c r="I1636" s="11">
        <v>600</v>
      </c>
      <c r="J1636" s="11"/>
      <c r="K1636" s="11"/>
      <c r="L1636" s="11" t="s">
        <v>28</v>
      </c>
      <c r="M1636" s="14">
        <v>100000</v>
      </c>
      <c r="N1636" s="4" t="s">
        <v>788</v>
      </c>
    </row>
    <row r="1637" spans="1:14" x14ac:dyDescent="0.3">
      <c r="A1637" s="421"/>
      <c r="B1637" s="11" t="s">
        <v>3456</v>
      </c>
      <c r="C1637" s="11" t="s">
        <v>3465</v>
      </c>
      <c r="D1637" s="14">
        <v>220</v>
      </c>
      <c r="E1637" s="26">
        <v>240</v>
      </c>
      <c r="F1637" s="130">
        <v>50</v>
      </c>
      <c r="G1637" s="14">
        <v>60</v>
      </c>
      <c r="H1637" s="11">
        <v>325</v>
      </c>
      <c r="I1637" s="11">
        <v>750</v>
      </c>
      <c r="J1637" s="11"/>
      <c r="K1637" s="11"/>
      <c r="L1637" s="11" t="s">
        <v>28</v>
      </c>
      <c r="M1637" s="14">
        <v>100000</v>
      </c>
      <c r="N1637" s="4" t="s">
        <v>788</v>
      </c>
    </row>
    <row r="1638" spans="1:14" x14ac:dyDescent="0.3">
      <c r="A1638" s="421"/>
      <c r="B1638" s="11" t="s">
        <v>3457</v>
      </c>
      <c r="C1638" s="11" t="s">
        <v>3465</v>
      </c>
      <c r="D1638" s="14">
        <v>220</v>
      </c>
      <c r="E1638" s="57">
        <v>240</v>
      </c>
      <c r="F1638" s="130">
        <v>50</v>
      </c>
      <c r="G1638" s="14">
        <v>60</v>
      </c>
      <c r="H1638" s="11">
        <v>130</v>
      </c>
      <c r="I1638" s="11">
        <v>300</v>
      </c>
      <c r="J1638" s="11"/>
      <c r="K1638" s="11"/>
      <c r="L1638" s="11" t="s">
        <v>28</v>
      </c>
      <c r="M1638" s="14">
        <v>100000</v>
      </c>
      <c r="N1638" s="4" t="s">
        <v>3446</v>
      </c>
    </row>
    <row r="1639" spans="1:14" x14ac:dyDescent="0.3">
      <c r="A1639" s="421"/>
      <c r="B1639" s="11" t="s">
        <v>3458</v>
      </c>
      <c r="C1639" s="11" t="s">
        <v>3465</v>
      </c>
      <c r="D1639" s="14">
        <v>220</v>
      </c>
      <c r="E1639" s="57">
        <v>240</v>
      </c>
      <c r="F1639" s="130">
        <v>50</v>
      </c>
      <c r="G1639" s="14">
        <v>60</v>
      </c>
      <c r="H1639" s="11">
        <v>195</v>
      </c>
      <c r="I1639" s="11">
        <v>450</v>
      </c>
      <c r="J1639" s="11"/>
      <c r="K1639" s="11"/>
      <c r="L1639" s="11" t="s">
        <v>28</v>
      </c>
      <c r="M1639" s="14">
        <v>100000</v>
      </c>
      <c r="N1639" s="4" t="s">
        <v>3446</v>
      </c>
    </row>
    <row r="1640" spans="1:14" x14ac:dyDescent="0.3">
      <c r="A1640" s="421"/>
      <c r="B1640" s="11" t="s">
        <v>3459</v>
      </c>
      <c r="C1640" s="11" t="s">
        <v>3465</v>
      </c>
      <c r="D1640" s="14">
        <v>220</v>
      </c>
      <c r="E1640" s="57">
        <v>240</v>
      </c>
      <c r="F1640" s="130">
        <v>50</v>
      </c>
      <c r="G1640" s="14">
        <v>60</v>
      </c>
      <c r="H1640" s="11">
        <v>260</v>
      </c>
      <c r="I1640" s="11">
        <v>600</v>
      </c>
      <c r="J1640" s="11"/>
      <c r="K1640" s="11"/>
      <c r="L1640" s="11" t="s">
        <v>28</v>
      </c>
      <c r="M1640" s="14">
        <v>100000</v>
      </c>
      <c r="N1640" s="4" t="s">
        <v>3446</v>
      </c>
    </row>
    <row r="1641" spans="1:14" x14ac:dyDescent="0.3">
      <c r="A1641" s="421"/>
      <c r="B1641" s="11" t="s">
        <v>3460</v>
      </c>
      <c r="C1641" s="11" t="s">
        <v>3465</v>
      </c>
      <c r="D1641" s="14">
        <v>220</v>
      </c>
      <c r="E1641" s="26">
        <v>240</v>
      </c>
      <c r="F1641" s="130">
        <v>50</v>
      </c>
      <c r="G1641" s="14">
        <v>60</v>
      </c>
      <c r="H1641" s="11">
        <v>325</v>
      </c>
      <c r="I1641" s="11">
        <v>750</v>
      </c>
      <c r="J1641" s="11"/>
      <c r="K1641" s="11"/>
      <c r="L1641" s="11" t="s">
        <v>28</v>
      </c>
      <c r="M1641" s="14">
        <v>100000</v>
      </c>
      <c r="N1641" s="4" t="s">
        <v>3446</v>
      </c>
    </row>
    <row r="1642" spans="1:14" x14ac:dyDescent="0.3">
      <c r="A1642" s="421"/>
      <c r="B1642" s="11" t="s">
        <v>3461</v>
      </c>
      <c r="C1642" s="11" t="s">
        <v>3465</v>
      </c>
      <c r="D1642" s="14">
        <v>220</v>
      </c>
      <c r="E1642" s="57">
        <v>240</v>
      </c>
      <c r="F1642" s="130">
        <v>50</v>
      </c>
      <c r="G1642" s="14">
        <v>60</v>
      </c>
      <c r="H1642" s="11">
        <v>130</v>
      </c>
      <c r="I1642" s="11">
        <v>300</v>
      </c>
      <c r="J1642" s="11"/>
      <c r="K1642" s="11"/>
      <c r="L1642" s="11" t="s">
        <v>28</v>
      </c>
      <c r="M1642" s="14">
        <v>100000</v>
      </c>
      <c r="N1642" s="4" t="s">
        <v>3449</v>
      </c>
    </row>
    <row r="1643" spans="1:14" x14ac:dyDescent="0.3">
      <c r="A1643" s="421"/>
      <c r="B1643" s="11" t="s">
        <v>3462</v>
      </c>
      <c r="C1643" s="11" t="s">
        <v>3465</v>
      </c>
      <c r="D1643" s="14">
        <v>220</v>
      </c>
      <c r="E1643" s="57">
        <v>240</v>
      </c>
      <c r="F1643" s="130">
        <v>50</v>
      </c>
      <c r="G1643" s="14">
        <v>60</v>
      </c>
      <c r="H1643" s="11">
        <v>195</v>
      </c>
      <c r="I1643" s="11">
        <v>450</v>
      </c>
      <c r="J1643" s="11"/>
      <c r="K1643" s="11"/>
      <c r="L1643" s="11" t="s">
        <v>28</v>
      </c>
      <c r="M1643" s="14">
        <v>100000</v>
      </c>
      <c r="N1643" s="4" t="s">
        <v>3449</v>
      </c>
    </row>
    <row r="1644" spans="1:14" x14ac:dyDescent="0.3">
      <c r="A1644" s="421"/>
      <c r="B1644" s="11" t="s">
        <v>3463</v>
      </c>
      <c r="C1644" s="11" t="s">
        <v>3465</v>
      </c>
      <c r="D1644" s="14">
        <v>220</v>
      </c>
      <c r="E1644" s="57">
        <v>240</v>
      </c>
      <c r="F1644" s="130">
        <v>50</v>
      </c>
      <c r="G1644" s="14">
        <v>60</v>
      </c>
      <c r="H1644" s="11">
        <v>260</v>
      </c>
      <c r="I1644" s="11">
        <v>600</v>
      </c>
      <c r="J1644" s="11"/>
      <c r="K1644" s="11"/>
      <c r="L1644" s="11" t="s">
        <v>28</v>
      </c>
      <c r="M1644" s="14">
        <v>100000</v>
      </c>
      <c r="N1644" s="4" t="s">
        <v>3449</v>
      </c>
    </row>
    <row r="1645" spans="1:14" x14ac:dyDescent="0.3">
      <c r="A1645" s="421"/>
      <c r="B1645" s="11" t="s">
        <v>3464</v>
      </c>
      <c r="C1645" s="11" t="s">
        <v>3465</v>
      </c>
      <c r="D1645" s="14">
        <v>220</v>
      </c>
      <c r="E1645" s="26">
        <v>240</v>
      </c>
      <c r="F1645" s="130">
        <v>50</v>
      </c>
      <c r="G1645" s="14">
        <v>60</v>
      </c>
      <c r="H1645" s="11">
        <v>325</v>
      </c>
      <c r="I1645" s="11">
        <v>750</v>
      </c>
      <c r="J1645" s="11"/>
      <c r="K1645" s="11"/>
      <c r="L1645" s="11" t="s">
        <v>28</v>
      </c>
      <c r="M1645" s="14">
        <v>100000</v>
      </c>
      <c r="N1645" s="4" t="s">
        <v>3449</v>
      </c>
    </row>
    <row r="1646" spans="1:14" x14ac:dyDescent="0.3">
      <c r="A1646" s="421"/>
      <c r="B1646" s="11" t="s">
        <v>3466</v>
      </c>
      <c r="C1646" s="11" t="s">
        <v>3465</v>
      </c>
      <c r="D1646" s="14">
        <v>220</v>
      </c>
      <c r="E1646" s="57">
        <v>240</v>
      </c>
      <c r="F1646" s="130">
        <v>50</v>
      </c>
      <c r="G1646" s="14">
        <v>60</v>
      </c>
      <c r="H1646" s="11">
        <v>130</v>
      </c>
      <c r="I1646" s="11">
        <v>300</v>
      </c>
      <c r="J1646" s="11"/>
      <c r="K1646" s="11"/>
      <c r="L1646" s="11" t="s">
        <v>28</v>
      </c>
      <c r="M1646" s="14">
        <v>100000</v>
      </c>
      <c r="N1646" s="4" t="s">
        <v>3452</v>
      </c>
    </row>
    <row r="1647" spans="1:14" x14ac:dyDescent="0.3">
      <c r="A1647" s="421"/>
      <c r="B1647" s="11" t="s">
        <v>3467</v>
      </c>
      <c r="C1647" s="11" t="s">
        <v>3465</v>
      </c>
      <c r="D1647" s="14">
        <v>220</v>
      </c>
      <c r="E1647" s="57">
        <v>240</v>
      </c>
      <c r="F1647" s="130">
        <v>50</v>
      </c>
      <c r="G1647" s="14">
        <v>60</v>
      </c>
      <c r="H1647" s="11">
        <v>195</v>
      </c>
      <c r="I1647" s="11">
        <v>450</v>
      </c>
      <c r="J1647" s="11"/>
      <c r="K1647" s="11"/>
      <c r="L1647" s="11" t="s">
        <v>28</v>
      </c>
      <c r="M1647" s="14">
        <v>100000</v>
      </c>
      <c r="N1647" s="4" t="s">
        <v>3452</v>
      </c>
    </row>
    <row r="1648" spans="1:14" x14ac:dyDescent="0.3">
      <c r="A1648" s="429"/>
      <c r="B1648" s="11" t="s">
        <v>3468</v>
      </c>
      <c r="C1648" s="11" t="s">
        <v>3465</v>
      </c>
      <c r="D1648" s="14">
        <v>220</v>
      </c>
      <c r="E1648" s="57">
        <v>240</v>
      </c>
      <c r="F1648" s="130">
        <v>50</v>
      </c>
      <c r="G1648" s="14">
        <v>60</v>
      </c>
      <c r="H1648" s="11">
        <v>260</v>
      </c>
      <c r="I1648" s="11">
        <v>600</v>
      </c>
      <c r="J1648" s="11"/>
      <c r="K1648" s="11"/>
      <c r="L1648" s="11" t="s">
        <v>28</v>
      </c>
      <c r="M1648" s="14">
        <v>100000</v>
      </c>
      <c r="N1648" s="4" t="s">
        <v>3452</v>
      </c>
    </row>
    <row r="1649" spans="1:14" x14ac:dyDescent="0.3">
      <c r="A1649" s="421"/>
      <c r="B1649" s="11" t="s">
        <v>3469</v>
      </c>
      <c r="C1649" s="11" t="s">
        <v>3465</v>
      </c>
      <c r="D1649" s="14">
        <v>220</v>
      </c>
      <c r="E1649" s="26">
        <v>240</v>
      </c>
      <c r="F1649" s="130">
        <v>50</v>
      </c>
      <c r="G1649" s="14">
        <v>60</v>
      </c>
      <c r="H1649" s="11">
        <v>325</v>
      </c>
      <c r="I1649" s="11">
        <v>750</v>
      </c>
      <c r="J1649" s="11"/>
      <c r="K1649" s="11"/>
      <c r="L1649" s="11" t="s">
        <v>28</v>
      </c>
      <c r="M1649" s="14">
        <v>100000</v>
      </c>
      <c r="N1649" s="4" t="s">
        <v>3452</v>
      </c>
    </row>
    <row r="1650" spans="1:14" x14ac:dyDescent="0.3">
      <c r="A1650" s="421"/>
      <c r="B1650" s="11" t="s">
        <v>3470</v>
      </c>
      <c r="C1650" s="11" t="s">
        <v>3465</v>
      </c>
      <c r="D1650" s="14">
        <v>220</v>
      </c>
      <c r="E1650" s="57">
        <v>240</v>
      </c>
      <c r="F1650" s="130">
        <v>50</v>
      </c>
      <c r="G1650" s="14">
        <v>60</v>
      </c>
      <c r="H1650" s="11">
        <v>200</v>
      </c>
      <c r="I1650" s="11">
        <v>460</v>
      </c>
      <c r="J1650" s="11"/>
      <c r="K1650" s="11"/>
      <c r="L1650" s="11" t="s">
        <v>28</v>
      </c>
      <c r="M1650" s="14">
        <v>100000</v>
      </c>
      <c r="N1650" s="4" t="s">
        <v>788</v>
      </c>
    </row>
    <row r="1651" spans="1:14" x14ac:dyDescent="0.3">
      <c r="A1651" s="421"/>
      <c r="B1651" s="11" t="s">
        <v>3471</v>
      </c>
      <c r="C1651" s="11" t="s">
        <v>3465</v>
      </c>
      <c r="D1651" s="14">
        <v>220</v>
      </c>
      <c r="E1651" s="57">
        <v>240</v>
      </c>
      <c r="F1651" s="130">
        <v>50</v>
      </c>
      <c r="G1651" s="14">
        <v>60</v>
      </c>
      <c r="H1651" s="11">
        <v>300</v>
      </c>
      <c r="I1651" s="11">
        <v>690</v>
      </c>
      <c r="J1651" s="11"/>
      <c r="K1651" s="11"/>
      <c r="L1651" s="11" t="s">
        <v>28</v>
      </c>
      <c r="M1651" s="14">
        <v>100000</v>
      </c>
      <c r="N1651" s="4" t="s">
        <v>788</v>
      </c>
    </row>
    <row r="1652" spans="1:14" x14ac:dyDescent="0.3">
      <c r="A1652" s="421"/>
      <c r="B1652" s="11" t="s">
        <v>3472</v>
      </c>
      <c r="C1652" s="11" t="s">
        <v>3465</v>
      </c>
      <c r="D1652" s="14">
        <v>220</v>
      </c>
      <c r="E1652" s="57">
        <v>240</v>
      </c>
      <c r="F1652" s="130">
        <v>50</v>
      </c>
      <c r="G1652" s="14">
        <v>60</v>
      </c>
      <c r="H1652" s="11">
        <v>400</v>
      </c>
      <c r="I1652" s="11">
        <v>920</v>
      </c>
      <c r="J1652" s="11"/>
      <c r="K1652" s="11"/>
      <c r="L1652" s="11" t="s">
        <v>28</v>
      </c>
      <c r="M1652" s="14">
        <v>100000</v>
      </c>
      <c r="N1652" s="4" t="s">
        <v>788</v>
      </c>
    </row>
    <row r="1653" spans="1:14" x14ac:dyDescent="0.3">
      <c r="A1653" s="421"/>
      <c r="B1653" s="11" t="s">
        <v>3473</v>
      </c>
      <c r="C1653" s="11" t="s">
        <v>3465</v>
      </c>
      <c r="D1653" s="14">
        <v>220</v>
      </c>
      <c r="E1653" s="26">
        <v>240</v>
      </c>
      <c r="F1653" s="130">
        <v>50</v>
      </c>
      <c r="G1653" s="14">
        <v>60</v>
      </c>
      <c r="H1653" s="11">
        <v>500</v>
      </c>
      <c r="I1653" s="11">
        <v>1150</v>
      </c>
      <c r="J1653" s="11"/>
      <c r="K1653" s="11"/>
      <c r="L1653" s="11" t="s">
        <v>28</v>
      </c>
      <c r="M1653" s="14">
        <v>100000</v>
      </c>
      <c r="N1653" s="4" t="s">
        <v>788</v>
      </c>
    </row>
    <row r="1654" spans="1:14" x14ac:dyDescent="0.3">
      <c r="A1654" s="421"/>
      <c r="B1654" s="11" t="s">
        <v>3474</v>
      </c>
      <c r="C1654" s="11" t="s">
        <v>3465</v>
      </c>
      <c r="D1654" s="14">
        <v>220</v>
      </c>
      <c r="E1654" s="57">
        <v>240</v>
      </c>
      <c r="F1654" s="130">
        <v>50</v>
      </c>
      <c r="G1654" s="14">
        <v>60</v>
      </c>
      <c r="H1654" s="11">
        <v>200</v>
      </c>
      <c r="I1654" s="11">
        <v>460</v>
      </c>
      <c r="J1654" s="11"/>
      <c r="K1654" s="11"/>
      <c r="L1654" s="11" t="s">
        <v>28</v>
      </c>
      <c r="M1654" s="14">
        <v>100000</v>
      </c>
      <c r="N1654" s="4" t="s">
        <v>3446</v>
      </c>
    </row>
    <row r="1655" spans="1:14" x14ac:dyDescent="0.3">
      <c r="A1655" s="421"/>
      <c r="B1655" s="11" t="s">
        <v>3475</v>
      </c>
      <c r="C1655" s="11" t="s">
        <v>3465</v>
      </c>
      <c r="D1655" s="14">
        <v>220</v>
      </c>
      <c r="E1655" s="57">
        <v>240</v>
      </c>
      <c r="F1655" s="130">
        <v>50</v>
      </c>
      <c r="G1655" s="14">
        <v>60</v>
      </c>
      <c r="H1655" s="11">
        <v>300</v>
      </c>
      <c r="I1655" s="11">
        <v>690</v>
      </c>
      <c r="J1655" s="11"/>
      <c r="K1655" s="11"/>
      <c r="L1655" s="11" t="s">
        <v>28</v>
      </c>
      <c r="M1655" s="14">
        <v>100000</v>
      </c>
      <c r="N1655" s="4" t="s">
        <v>3446</v>
      </c>
    </row>
    <row r="1656" spans="1:14" x14ac:dyDescent="0.3">
      <c r="A1656" s="421"/>
      <c r="B1656" s="11" t="s">
        <v>3476</v>
      </c>
      <c r="C1656" s="11" t="s">
        <v>3465</v>
      </c>
      <c r="D1656" s="14">
        <v>220</v>
      </c>
      <c r="E1656" s="57">
        <v>240</v>
      </c>
      <c r="F1656" s="130">
        <v>50</v>
      </c>
      <c r="G1656" s="14">
        <v>60</v>
      </c>
      <c r="H1656" s="11">
        <v>400</v>
      </c>
      <c r="I1656" s="11">
        <v>920</v>
      </c>
      <c r="J1656" s="11"/>
      <c r="K1656" s="11"/>
      <c r="L1656" s="11" t="s">
        <v>28</v>
      </c>
      <c r="M1656" s="14">
        <v>100000</v>
      </c>
      <c r="N1656" s="4" t="s">
        <v>3446</v>
      </c>
    </row>
    <row r="1657" spans="1:14" x14ac:dyDescent="0.3">
      <c r="A1657" s="421"/>
      <c r="B1657" s="11" t="s">
        <v>3477</v>
      </c>
      <c r="C1657" s="11" t="s">
        <v>3465</v>
      </c>
      <c r="D1657" s="14">
        <v>220</v>
      </c>
      <c r="E1657" s="26">
        <v>240</v>
      </c>
      <c r="F1657" s="130">
        <v>50</v>
      </c>
      <c r="G1657" s="14">
        <v>60</v>
      </c>
      <c r="H1657" s="11">
        <v>500</v>
      </c>
      <c r="I1657" s="11">
        <v>1150</v>
      </c>
      <c r="J1657" s="11"/>
      <c r="K1657" s="11"/>
      <c r="L1657" s="11" t="s">
        <v>28</v>
      </c>
      <c r="M1657" s="14">
        <v>100000</v>
      </c>
      <c r="N1657" s="4" t="s">
        <v>3446</v>
      </c>
    </row>
    <row r="1658" spans="1:14" x14ac:dyDescent="0.3">
      <c r="A1658" s="421"/>
      <c r="B1658" s="11" t="s">
        <v>3478</v>
      </c>
      <c r="C1658" s="11" t="s">
        <v>3465</v>
      </c>
      <c r="D1658" s="14">
        <v>220</v>
      </c>
      <c r="E1658" s="57">
        <v>240</v>
      </c>
      <c r="F1658" s="130">
        <v>50</v>
      </c>
      <c r="G1658" s="14">
        <v>60</v>
      </c>
      <c r="H1658" s="11">
        <v>200</v>
      </c>
      <c r="I1658" s="11">
        <v>460</v>
      </c>
      <c r="J1658" s="11"/>
      <c r="K1658" s="11"/>
      <c r="L1658" s="11" t="s">
        <v>28</v>
      </c>
      <c r="M1658" s="14">
        <v>100000</v>
      </c>
      <c r="N1658" s="4" t="s">
        <v>3449</v>
      </c>
    </row>
    <row r="1659" spans="1:14" x14ac:dyDescent="0.3">
      <c r="A1659" s="421"/>
      <c r="B1659" s="11" t="s">
        <v>3479</v>
      </c>
      <c r="C1659" s="11" t="s">
        <v>3465</v>
      </c>
      <c r="D1659" s="14">
        <v>220</v>
      </c>
      <c r="E1659" s="57">
        <v>240</v>
      </c>
      <c r="F1659" s="130">
        <v>50</v>
      </c>
      <c r="G1659" s="14">
        <v>60</v>
      </c>
      <c r="H1659" s="11">
        <v>300</v>
      </c>
      <c r="I1659" s="11">
        <v>690</v>
      </c>
      <c r="J1659" s="11"/>
      <c r="K1659" s="11"/>
      <c r="L1659" s="11" t="s">
        <v>28</v>
      </c>
      <c r="M1659" s="14">
        <v>100000</v>
      </c>
      <c r="N1659" s="4" t="s">
        <v>3449</v>
      </c>
    </row>
    <row r="1660" spans="1:14" x14ac:dyDescent="0.3">
      <c r="A1660" s="421"/>
      <c r="B1660" s="11" t="s">
        <v>3480</v>
      </c>
      <c r="C1660" s="11" t="s">
        <v>3465</v>
      </c>
      <c r="D1660" s="14">
        <v>220</v>
      </c>
      <c r="E1660" s="57">
        <v>240</v>
      </c>
      <c r="F1660" s="130">
        <v>50</v>
      </c>
      <c r="G1660" s="14">
        <v>60</v>
      </c>
      <c r="H1660" s="11">
        <v>400</v>
      </c>
      <c r="I1660" s="11">
        <v>920</v>
      </c>
      <c r="J1660" s="11"/>
      <c r="K1660" s="11"/>
      <c r="L1660" s="11" t="s">
        <v>28</v>
      </c>
      <c r="M1660" s="14">
        <v>100000</v>
      </c>
      <c r="N1660" s="4" t="s">
        <v>3449</v>
      </c>
    </row>
    <row r="1661" spans="1:14" x14ac:dyDescent="0.3">
      <c r="A1661" s="421"/>
      <c r="B1661" s="11" t="s">
        <v>3481</v>
      </c>
      <c r="C1661" s="11" t="s">
        <v>3465</v>
      </c>
      <c r="D1661" s="14">
        <v>220</v>
      </c>
      <c r="E1661" s="26">
        <v>240</v>
      </c>
      <c r="F1661" s="130">
        <v>50</v>
      </c>
      <c r="G1661" s="14">
        <v>60</v>
      </c>
      <c r="H1661" s="11">
        <v>500</v>
      </c>
      <c r="I1661" s="11">
        <v>1150</v>
      </c>
      <c r="J1661" s="11"/>
      <c r="K1661" s="11"/>
      <c r="L1661" s="11" t="s">
        <v>28</v>
      </c>
      <c r="M1661" s="14">
        <v>100000</v>
      </c>
      <c r="N1661" s="4" t="s">
        <v>3449</v>
      </c>
    </row>
    <row r="1662" spans="1:14" x14ac:dyDescent="0.3">
      <c r="A1662" s="421"/>
      <c r="B1662" s="11" t="s">
        <v>3482</v>
      </c>
      <c r="C1662" s="11" t="s">
        <v>3465</v>
      </c>
      <c r="D1662" s="14">
        <v>220</v>
      </c>
      <c r="E1662" s="57">
        <v>240</v>
      </c>
      <c r="F1662" s="130">
        <v>50</v>
      </c>
      <c r="G1662" s="14">
        <v>60</v>
      </c>
      <c r="H1662" s="11">
        <v>200</v>
      </c>
      <c r="I1662" s="11">
        <v>460</v>
      </c>
      <c r="J1662" s="11"/>
      <c r="K1662" s="11"/>
      <c r="L1662" s="11" t="s">
        <v>28</v>
      </c>
      <c r="M1662" s="14">
        <v>100000</v>
      </c>
      <c r="N1662" s="4" t="s">
        <v>3452</v>
      </c>
    </row>
    <row r="1663" spans="1:14" x14ac:dyDescent="0.3">
      <c r="A1663" s="421"/>
      <c r="B1663" s="11" t="s">
        <v>3483</v>
      </c>
      <c r="C1663" s="11" t="s">
        <v>3465</v>
      </c>
      <c r="D1663" s="14">
        <v>220</v>
      </c>
      <c r="E1663" s="57">
        <v>240</v>
      </c>
      <c r="F1663" s="130">
        <v>50</v>
      </c>
      <c r="G1663" s="14">
        <v>60</v>
      </c>
      <c r="H1663" s="11">
        <v>300</v>
      </c>
      <c r="I1663" s="11">
        <v>690</v>
      </c>
      <c r="J1663" s="11"/>
      <c r="K1663" s="11"/>
      <c r="L1663" s="11" t="s">
        <v>28</v>
      </c>
      <c r="M1663" s="14">
        <v>100000</v>
      </c>
      <c r="N1663" s="4" t="s">
        <v>3452</v>
      </c>
    </row>
    <row r="1664" spans="1:14" x14ac:dyDescent="0.3">
      <c r="A1664" s="421"/>
      <c r="B1664" s="11" t="s">
        <v>3484</v>
      </c>
      <c r="C1664" s="11" t="s">
        <v>3465</v>
      </c>
      <c r="D1664" s="14">
        <v>220</v>
      </c>
      <c r="E1664" s="57">
        <v>240</v>
      </c>
      <c r="F1664" s="130">
        <v>50</v>
      </c>
      <c r="G1664" s="14">
        <v>60</v>
      </c>
      <c r="H1664" s="11">
        <v>400</v>
      </c>
      <c r="I1664" s="11">
        <v>920</v>
      </c>
      <c r="J1664" s="11"/>
      <c r="K1664" s="11"/>
      <c r="L1664" s="11" t="s">
        <v>28</v>
      </c>
      <c r="M1664" s="14">
        <v>100000</v>
      </c>
      <c r="N1664" s="4" t="s">
        <v>3452</v>
      </c>
    </row>
    <row r="1665" spans="1:14" ht="15" thickBot="1" x14ac:dyDescent="0.35">
      <c r="A1665" s="429"/>
      <c r="B1665" s="13" t="s">
        <v>3485</v>
      </c>
      <c r="C1665" s="11" t="s">
        <v>3465</v>
      </c>
      <c r="D1665" s="26">
        <v>220</v>
      </c>
      <c r="E1665" s="26">
        <v>240</v>
      </c>
      <c r="F1665" s="135">
        <v>50</v>
      </c>
      <c r="G1665" s="26">
        <v>60</v>
      </c>
      <c r="H1665" s="13">
        <v>500</v>
      </c>
      <c r="I1665" s="13">
        <v>1150</v>
      </c>
      <c r="J1665" s="13"/>
      <c r="K1665" s="13"/>
      <c r="L1665" s="13" t="s">
        <v>28</v>
      </c>
      <c r="M1665" s="26">
        <v>100000</v>
      </c>
      <c r="N1665" s="8" t="s">
        <v>3452</v>
      </c>
    </row>
    <row r="1666" spans="1:14" ht="18.600000000000001" thickBot="1" x14ac:dyDescent="0.4">
      <c r="A1666" s="56" t="s">
        <v>3487</v>
      </c>
      <c r="B1666" s="53"/>
      <c r="C1666" s="27"/>
      <c r="D1666" s="27"/>
      <c r="E1666" s="27"/>
      <c r="F1666" s="127"/>
      <c r="G1666" s="27"/>
      <c r="H1666" s="27"/>
      <c r="I1666" s="27"/>
      <c r="J1666" s="27"/>
      <c r="K1666" s="27"/>
      <c r="L1666" s="27"/>
      <c r="M1666" s="27"/>
      <c r="N1666" s="16"/>
    </row>
    <row r="1667" spans="1:14" x14ac:dyDescent="0.3">
      <c r="A1667" s="426" t="s">
        <v>3495</v>
      </c>
      <c r="B1667" s="14" t="s">
        <v>3488</v>
      </c>
      <c r="C1667" s="11" t="s">
        <v>2077</v>
      </c>
      <c r="D1667" s="14">
        <v>85</v>
      </c>
      <c r="E1667" s="57">
        <v>265</v>
      </c>
      <c r="F1667" s="130"/>
      <c r="G1667" s="14"/>
      <c r="H1667" s="14">
        <v>135</v>
      </c>
      <c r="I1667" s="14">
        <v>52.74</v>
      </c>
      <c r="J1667" s="14"/>
      <c r="K1667" s="14">
        <v>1182</v>
      </c>
      <c r="L1667" s="14"/>
      <c r="M1667" s="14"/>
      <c r="N1667" s="6" t="s">
        <v>3490</v>
      </c>
    </row>
    <row r="1668" spans="1:14" x14ac:dyDescent="0.3">
      <c r="A1668" s="421" t="s">
        <v>3496</v>
      </c>
      <c r="B1668" s="11" t="s">
        <v>3489</v>
      </c>
      <c r="C1668" s="11" t="s">
        <v>2077</v>
      </c>
      <c r="D1668" s="14">
        <v>85</v>
      </c>
      <c r="E1668" s="57">
        <v>265</v>
      </c>
      <c r="F1668" s="129"/>
      <c r="G1668" s="11"/>
      <c r="H1668" s="14">
        <v>135</v>
      </c>
      <c r="I1668" s="11">
        <v>88.4</v>
      </c>
      <c r="J1668" s="11"/>
      <c r="K1668" s="11"/>
      <c r="L1668" s="11"/>
      <c r="M1668" s="11"/>
      <c r="N1668" s="4"/>
    </row>
    <row r="1669" spans="1:14" x14ac:dyDescent="0.3">
      <c r="A1669" s="421" t="s">
        <v>3497</v>
      </c>
      <c r="B1669" s="11" t="s">
        <v>3491</v>
      </c>
      <c r="C1669" s="11" t="s">
        <v>2077</v>
      </c>
      <c r="D1669" s="14">
        <v>85</v>
      </c>
      <c r="E1669" s="57">
        <v>265</v>
      </c>
      <c r="F1669" s="130"/>
      <c r="G1669" s="14"/>
      <c r="H1669" s="14">
        <v>135</v>
      </c>
      <c r="I1669" s="14">
        <v>52.74</v>
      </c>
      <c r="J1669" s="14"/>
      <c r="K1669" s="14">
        <v>1182</v>
      </c>
      <c r="L1669" s="14"/>
      <c r="M1669" s="14"/>
      <c r="N1669" s="6" t="s">
        <v>3490</v>
      </c>
    </row>
    <row r="1670" spans="1:14" ht="15" thickBot="1" x14ac:dyDescent="0.35">
      <c r="A1670" s="429"/>
      <c r="B1670" s="13" t="s">
        <v>3492</v>
      </c>
      <c r="C1670" s="11" t="s">
        <v>3493</v>
      </c>
      <c r="D1670" s="13">
        <v>90</v>
      </c>
      <c r="E1670" s="64">
        <v>277</v>
      </c>
      <c r="F1670" s="131"/>
      <c r="G1670" s="13"/>
      <c r="H1670" s="13">
        <v>320</v>
      </c>
      <c r="I1670" s="13">
        <v>890</v>
      </c>
      <c r="J1670" s="13">
        <v>2.7</v>
      </c>
      <c r="K1670" s="13"/>
      <c r="L1670" s="13"/>
      <c r="M1670" s="13"/>
      <c r="N1670" s="8" t="s">
        <v>3494</v>
      </c>
    </row>
    <row r="1671" spans="1:14" ht="18.600000000000001" thickBot="1" x14ac:dyDescent="0.4">
      <c r="A1671" s="56" t="s">
        <v>3498</v>
      </c>
      <c r="B1671" s="53"/>
      <c r="C1671" s="27"/>
      <c r="D1671" s="27"/>
      <c r="E1671" s="27"/>
      <c r="F1671" s="127"/>
      <c r="G1671" s="27"/>
      <c r="H1671" s="27"/>
      <c r="I1671" s="27"/>
      <c r="J1671" s="27"/>
      <c r="K1671" s="27"/>
      <c r="L1671" s="27"/>
      <c r="M1671" s="27"/>
      <c r="N1671" s="16"/>
    </row>
    <row r="1672" spans="1:14" x14ac:dyDescent="0.3">
      <c r="A1672" s="426" t="s">
        <v>3501</v>
      </c>
      <c r="B1672" s="14" t="s">
        <v>3499</v>
      </c>
      <c r="C1672" s="11" t="s">
        <v>2064</v>
      </c>
      <c r="D1672" s="14">
        <v>220</v>
      </c>
      <c r="E1672" s="26">
        <v>240</v>
      </c>
      <c r="F1672" s="130">
        <v>50</v>
      </c>
      <c r="G1672" s="14">
        <v>60</v>
      </c>
      <c r="H1672" s="14">
        <v>226</v>
      </c>
      <c r="I1672" s="14">
        <v>338</v>
      </c>
      <c r="J1672" s="14">
        <v>2</v>
      </c>
      <c r="K1672" s="14"/>
      <c r="L1672" s="14" t="s">
        <v>47</v>
      </c>
      <c r="M1672" s="14">
        <v>100000</v>
      </c>
      <c r="N1672" s="6" t="s">
        <v>3500</v>
      </c>
    </row>
    <row r="1673" spans="1:14" x14ac:dyDescent="0.3">
      <c r="A1673" s="421" t="s">
        <v>3502</v>
      </c>
      <c r="B1673" s="11"/>
      <c r="C1673" s="11"/>
      <c r="D1673" s="11"/>
      <c r="E1673" s="13"/>
      <c r="F1673" s="129"/>
      <c r="G1673" s="11"/>
      <c r="H1673" s="11"/>
      <c r="I1673" s="11"/>
      <c r="J1673" s="11"/>
      <c r="K1673" s="11"/>
      <c r="L1673" s="11"/>
      <c r="M1673" s="11"/>
      <c r="N1673" s="4"/>
    </row>
    <row r="1674" spans="1:14" ht="15" thickBot="1" x14ac:dyDescent="0.35">
      <c r="A1674" s="429"/>
      <c r="B1674" s="13"/>
      <c r="C1674" s="11"/>
      <c r="D1674" s="13"/>
      <c r="E1674" s="13"/>
      <c r="F1674" s="131"/>
      <c r="G1674" s="13"/>
      <c r="H1674" s="13"/>
      <c r="I1674" s="13"/>
      <c r="J1674" s="13"/>
      <c r="K1674" s="13"/>
      <c r="L1674" s="13"/>
      <c r="M1674" s="13"/>
      <c r="N1674" s="8"/>
    </row>
    <row r="1675" spans="1:14" ht="18.600000000000001" thickBot="1" x14ac:dyDescent="0.4">
      <c r="A1675" s="56" t="s">
        <v>3503</v>
      </c>
      <c r="B1675" s="53"/>
      <c r="C1675" s="27"/>
      <c r="D1675" s="27"/>
      <c r="E1675" s="27"/>
      <c r="F1675" s="127"/>
      <c r="G1675" s="27"/>
      <c r="H1675" s="27"/>
      <c r="I1675" s="27"/>
      <c r="J1675" s="27"/>
      <c r="K1675" s="27"/>
      <c r="L1675" s="27"/>
      <c r="M1675" s="27"/>
      <c r="N1675" s="16"/>
    </row>
    <row r="1676" spans="1:14" x14ac:dyDescent="0.3">
      <c r="A1676" s="426" t="s">
        <v>3533</v>
      </c>
      <c r="B1676" s="14" t="s">
        <v>3504</v>
      </c>
      <c r="C1676" s="11" t="s">
        <v>424</v>
      </c>
      <c r="D1676" s="14">
        <v>85</v>
      </c>
      <c r="E1676" s="26">
        <v>265</v>
      </c>
      <c r="F1676" s="130"/>
      <c r="G1676" s="14"/>
      <c r="H1676" s="14">
        <v>260</v>
      </c>
      <c r="I1676" s="14"/>
      <c r="J1676" s="14"/>
      <c r="K1676" s="14">
        <v>769</v>
      </c>
      <c r="L1676" s="14"/>
      <c r="M1676" s="14">
        <v>50000</v>
      </c>
      <c r="N1676" s="6" t="s">
        <v>3506</v>
      </c>
    </row>
    <row r="1677" spans="1:14" x14ac:dyDescent="0.3">
      <c r="A1677" s="421" t="s">
        <v>3534</v>
      </c>
      <c r="B1677" s="11" t="s">
        <v>3505</v>
      </c>
      <c r="C1677" s="11" t="s">
        <v>424</v>
      </c>
      <c r="D1677" s="14">
        <v>85</v>
      </c>
      <c r="E1677" s="26">
        <v>265</v>
      </c>
      <c r="F1677" s="130"/>
      <c r="G1677" s="14"/>
      <c r="H1677" s="14">
        <v>260</v>
      </c>
      <c r="I1677" s="14"/>
      <c r="J1677" s="14"/>
      <c r="K1677" s="14">
        <v>660</v>
      </c>
      <c r="L1677" s="14"/>
      <c r="M1677" s="14">
        <v>50000</v>
      </c>
      <c r="N1677" s="6" t="s">
        <v>3507</v>
      </c>
    </row>
    <row r="1678" spans="1:14" x14ac:dyDescent="0.3">
      <c r="A1678" s="421"/>
      <c r="B1678" s="11" t="s">
        <v>3508</v>
      </c>
      <c r="C1678" s="11" t="s">
        <v>424</v>
      </c>
      <c r="D1678" s="14">
        <v>85</v>
      </c>
      <c r="E1678" s="26">
        <v>265</v>
      </c>
      <c r="F1678" s="130"/>
      <c r="G1678" s="14"/>
      <c r="H1678" s="14">
        <v>260</v>
      </c>
      <c r="I1678" s="14"/>
      <c r="J1678" s="14"/>
      <c r="K1678" s="14">
        <v>643</v>
      </c>
      <c r="L1678" s="14"/>
      <c r="M1678" s="14">
        <v>50000</v>
      </c>
      <c r="N1678" s="6" t="s">
        <v>3521</v>
      </c>
    </row>
    <row r="1679" spans="1:14" x14ac:dyDescent="0.3">
      <c r="A1679" s="421"/>
      <c r="B1679" s="11" t="s">
        <v>3509</v>
      </c>
      <c r="C1679" s="11" t="s">
        <v>424</v>
      </c>
      <c r="D1679" s="14">
        <v>85</v>
      </c>
      <c r="E1679" s="26">
        <v>265</v>
      </c>
      <c r="F1679" s="130"/>
      <c r="G1679" s="14"/>
      <c r="H1679" s="14">
        <v>260</v>
      </c>
      <c r="I1679" s="14"/>
      <c r="J1679" s="14"/>
      <c r="K1679" s="14">
        <v>625</v>
      </c>
      <c r="L1679" s="14"/>
      <c r="M1679" s="14">
        <v>50000</v>
      </c>
      <c r="N1679" s="6" t="s">
        <v>3510</v>
      </c>
    </row>
    <row r="1680" spans="1:14" x14ac:dyDescent="0.3">
      <c r="A1680" s="421"/>
      <c r="B1680" s="11" t="s">
        <v>3511</v>
      </c>
      <c r="C1680" s="11" t="s">
        <v>424</v>
      </c>
      <c r="D1680" s="14">
        <v>85</v>
      </c>
      <c r="E1680" s="26">
        <v>265</v>
      </c>
      <c r="F1680" s="130"/>
      <c r="G1680" s="14"/>
      <c r="H1680" s="14">
        <v>220</v>
      </c>
      <c r="I1680" s="14"/>
      <c r="J1680" s="14"/>
      <c r="K1680" s="14">
        <v>546</v>
      </c>
      <c r="L1680" s="14"/>
      <c r="M1680" s="14">
        <v>40000</v>
      </c>
      <c r="N1680" s="6" t="s">
        <v>3512</v>
      </c>
    </row>
    <row r="1681" spans="1:14" x14ac:dyDescent="0.3">
      <c r="A1681" s="421"/>
      <c r="B1681" s="11" t="s">
        <v>3513</v>
      </c>
      <c r="C1681" s="11" t="s">
        <v>424</v>
      </c>
      <c r="D1681" s="14">
        <v>85</v>
      </c>
      <c r="E1681" s="26">
        <v>265</v>
      </c>
      <c r="F1681" s="130"/>
      <c r="G1681" s="14"/>
      <c r="H1681" s="14">
        <v>220</v>
      </c>
      <c r="I1681" s="14"/>
      <c r="J1681" s="14"/>
      <c r="K1681" s="14">
        <v>537</v>
      </c>
      <c r="L1681" s="14"/>
      <c r="M1681" s="14">
        <v>50000</v>
      </c>
      <c r="N1681" s="6" t="s">
        <v>3514</v>
      </c>
    </row>
    <row r="1682" spans="1:14" x14ac:dyDescent="0.3">
      <c r="A1682" s="421"/>
      <c r="B1682" s="11" t="s">
        <v>3515</v>
      </c>
      <c r="C1682" s="11" t="s">
        <v>424</v>
      </c>
      <c r="D1682" s="14">
        <v>85</v>
      </c>
      <c r="E1682" s="26">
        <v>265</v>
      </c>
      <c r="F1682" s="130"/>
      <c r="G1682" s="14"/>
      <c r="H1682" s="14">
        <v>220</v>
      </c>
      <c r="I1682" s="14"/>
      <c r="J1682" s="14"/>
      <c r="K1682" s="14">
        <v>598</v>
      </c>
      <c r="L1682" s="14"/>
      <c r="M1682" s="14">
        <v>50000</v>
      </c>
      <c r="N1682" s="6" t="s">
        <v>3516</v>
      </c>
    </row>
    <row r="1683" spans="1:14" x14ac:dyDescent="0.3">
      <c r="A1683" s="421"/>
      <c r="B1683" s="11" t="s">
        <v>3517</v>
      </c>
      <c r="C1683" s="11" t="s">
        <v>424</v>
      </c>
      <c r="D1683" s="14">
        <v>85</v>
      </c>
      <c r="E1683" s="26">
        <v>265</v>
      </c>
      <c r="F1683" s="130"/>
      <c r="G1683" s="14"/>
      <c r="H1683" s="14">
        <v>220</v>
      </c>
      <c r="I1683" s="14"/>
      <c r="J1683" s="14"/>
      <c r="K1683" s="14">
        <v>649</v>
      </c>
      <c r="L1683" s="14"/>
      <c r="M1683" s="14">
        <v>50000</v>
      </c>
      <c r="N1683" s="6" t="s">
        <v>3518</v>
      </c>
    </row>
    <row r="1684" spans="1:14" x14ac:dyDescent="0.3">
      <c r="A1684" s="429"/>
      <c r="B1684" s="13" t="s">
        <v>3519</v>
      </c>
      <c r="C1684" s="11" t="s">
        <v>424</v>
      </c>
      <c r="D1684" s="14">
        <v>85</v>
      </c>
      <c r="E1684" s="26">
        <v>265</v>
      </c>
      <c r="F1684" s="130"/>
      <c r="G1684" s="14"/>
      <c r="H1684" s="14">
        <v>220</v>
      </c>
      <c r="I1684" s="14"/>
      <c r="J1684" s="14"/>
      <c r="K1684" s="14">
        <v>631</v>
      </c>
      <c r="L1684" s="14"/>
      <c r="M1684" s="14">
        <v>50000</v>
      </c>
      <c r="N1684" s="6" t="s">
        <v>3520</v>
      </c>
    </row>
    <row r="1685" spans="1:14" x14ac:dyDescent="0.3">
      <c r="A1685" s="421"/>
      <c r="B1685" s="11" t="s">
        <v>3522</v>
      </c>
      <c r="C1685" s="11" t="s">
        <v>2077</v>
      </c>
      <c r="D1685" s="14">
        <v>85</v>
      </c>
      <c r="E1685" s="26">
        <v>265</v>
      </c>
      <c r="F1685" s="129"/>
      <c r="G1685" s="11"/>
      <c r="H1685" s="11">
        <v>55</v>
      </c>
      <c r="I1685" s="11"/>
      <c r="J1685" s="11"/>
      <c r="K1685" s="11"/>
      <c r="L1685" s="11" t="s">
        <v>3523</v>
      </c>
      <c r="M1685" s="11">
        <v>50000</v>
      </c>
      <c r="N1685" s="4" t="s">
        <v>3524</v>
      </c>
    </row>
    <row r="1686" spans="1:14" x14ac:dyDescent="0.3">
      <c r="A1686" s="421"/>
      <c r="B1686" s="11" t="s">
        <v>3526</v>
      </c>
      <c r="C1686" s="11" t="s">
        <v>2077</v>
      </c>
      <c r="D1686" s="14">
        <v>85</v>
      </c>
      <c r="E1686" s="26">
        <v>265</v>
      </c>
      <c r="F1686" s="129"/>
      <c r="G1686" s="11"/>
      <c r="H1686" s="11">
        <v>55</v>
      </c>
      <c r="I1686" s="11"/>
      <c r="J1686" s="11"/>
      <c r="K1686" s="11"/>
      <c r="L1686" s="11" t="s">
        <v>3523</v>
      </c>
      <c r="M1686" s="14">
        <v>50000</v>
      </c>
      <c r="N1686" s="4" t="s">
        <v>3525</v>
      </c>
    </row>
    <row r="1687" spans="1:14" x14ac:dyDescent="0.3">
      <c r="A1687" s="421"/>
      <c r="B1687" s="11" t="s">
        <v>3527</v>
      </c>
      <c r="C1687" s="11" t="s">
        <v>2077</v>
      </c>
      <c r="D1687" s="14">
        <v>85</v>
      </c>
      <c r="E1687" s="26">
        <v>265</v>
      </c>
      <c r="F1687" s="129"/>
      <c r="G1687" s="11"/>
      <c r="H1687" s="11">
        <v>55</v>
      </c>
      <c r="I1687" s="11"/>
      <c r="J1687" s="11"/>
      <c r="K1687" s="11"/>
      <c r="L1687" s="11" t="s">
        <v>3523</v>
      </c>
      <c r="M1687" s="14">
        <v>50000</v>
      </c>
      <c r="N1687" s="4" t="s">
        <v>3528</v>
      </c>
    </row>
    <row r="1688" spans="1:14" x14ac:dyDescent="0.3">
      <c r="A1688" s="421"/>
      <c r="B1688" s="11" t="s">
        <v>3529</v>
      </c>
      <c r="C1688" s="11" t="s">
        <v>2077</v>
      </c>
      <c r="D1688" s="14">
        <v>85</v>
      </c>
      <c r="E1688" s="26">
        <v>265</v>
      </c>
      <c r="F1688" s="129"/>
      <c r="G1688" s="11"/>
      <c r="H1688" s="11">
        <v>55</v>
      </c>
      <c r="I1688" s="11"/>
      <c r="J1688" s="11"/>
      <c r="K1688" s="11"/>
      <c r="L1688" s="11" t="s">
        <v>3523</v>
      </c>
      <c r="M1688" s="14">
        <v>50000</v>
      </c>
      <c r="N1688" s="4" t="s">
        <v>3530</v>
      </c>
    </row>
    <row r="1689" spans="1:14" ht="15" thickBot="1" x14ac:dyDescent="0.35">
      <c r="A1689" s="429"/>
      <c r="B1689" s="13" t="s">
        <v>3531</v>
      </c>
      <c r="C1689" s="11" t="s">
        <v>424</v>
      </c>
      <c r="D1689" s="26">
        <v>85</v>
      </c>
      <c r="E1689" s="26">
        <v>265</v>
      </c>
      <c r="F1689" s="131"/>
      <c r="G1689" s="13"/>
      <c r="H1689" s="13">
        <v>220</v>
      </c>
      <c r="I1689" s="13"/>
      <c r="J1689" s="13"/>
      <c r="K1689" s="13">
        <v>731</v>
      </c>
      <c r="L1689" s="13" t="s">
        <v>3523</v>
      </c>
      <c r="M1689" s="26">
        <v>50000</v>
      </c>
      <c r="N1689" s="114" t="s">
        <v>3532</v>
      </c>
    </row>
    <row r="1690" spans="1:14" ht="18.600000000000001" thickBot="1" x14ac:dyDescent="0.4">
      <c r="A1690" s="56" t="s">
        <v>3535</v>
      </c>
      <c r="B1690" s="53"/>
      <c r="C1690" s="27"/>
      <c r="D1690" s="27"/>
      <c r="E1690" s="27"/>
      <c r="F1690" s="127"/>
      <c r="G1690" s="27"/>
      <c r="H1690" s="27"/>
      <c r="I1690" s="27"/>
      <c r="J1690" s="27"/>
      <c r="K1690" s="27"/>
      <c r="L1690" s="27"/>
      <c r="M1690" s="27"/>
      <c r="N1690" s="16"/>
    </row>
    <row r="1691" spans="1:14" x14ac:dyDescent="0.3">
      <c r="A1691" s="426" t="s">
        <v>3548</v>
      </c>
      <c r="B1691" s="14" t="s">
        <v>3536</v>
      </c>
      <c r="C1691" s="11" t="s">
        <v>2078</v>
      </c>
      <c r="D1691" s="14"/>
      <c r="E1691" s="26"/>
      <c r="F1691" s="130"/>
      <c r="G1691" s="14"/>
      <c r="H1691" s="14"/>
      <c r="I1691" s="14"/>
      <c r="J1691" s="14"/>
      <c r="K1691" s="14"/>
      <c r="L1691" s="14"/>
      <c r="M1691" s="14"/>
      <c r="N1691" s="6"/>
    </row>
    <row r="1692" spans="1:14" x14ac:dyDescent="0.3">
      <c r="A1692" s="421" t="s">
        <v>3549</v>
      </c>
      <c r="B1692" s="11" t="s">
        <v>3537</v>
      </c>
      <c r="C1692" s="11" t="s">
        <v>2079</v>
      </c>
      <c r="D1692" s="11"/>
      <c r="E1692" s="13"/>
      <c r="F1692" s="129"/>
      <c r="G1692" s="11"/>
      <c r="H1692" s="11">
        <v>300</v>
      </c>
      <c r="I1692" s="11"/>
      <c r="J1692" s="11"/>
      <c r="K1692" s="11">
        <v>1250</v>
      </c>
      <c r="L1692" s="11"/>
      <c r="M1692" s="11"/>
      <c r="N1692" s="4" t="s">
        <v>3543</v>
      </c>
    </row>
    <row r="1693" spans="1:14" x14ac:dyDescent="0.3">
      <c r="A1693" s="420" t="s">
        <v>3550</v>
      </c>
      <c r="B1693" s="11" t="s">
        <v>3538</v>
      </c>
      <c r="C1693" s="11" t="s">
        <v>2079</v>
      </c>
      <c r="D1693" s="11"/>
      <c r="E1693" s="13"/>
      <c r="F1693" s="129"/>
      <c r="G1693" s="11"/>
      <c r="H1693" s="11">
        <v>450</v>
      </c>
      <c r="I1693" s="11"/>
      <c r="J1693" s="11"/>
      <c r="K1693" s="11">
        <v>1343</v>
      </c>
      <c r="L1693" s="11"/>
      <c r="M1693" s="11"/>
      <c r="N1693" s="4" t="s">
        <v>3544</v>
      </c>
    </row>
    <row r="1694" spans="1:14" x14ac:dyDescent="0.3">
      <c r="A1694" s="421"/>
      <c r="B1694" s="11" t="s">
        <v>3539</v>
      </c>
      <c r="C1694" s="11" t="s">
        <v>3541</v>
      </c>
      <c r="D1694" s="11"/>
      <c r="E1694" s="13"/>
      <c r="F1694" s="129"/>
      <c r="G1694" s="11"/>
      <c r="H1694" s="11">
        <v>600</v>
      </c>
      <c r="I1694" s="11"/>
      <c r="J1694" s="11"/>
      <c r="K1694" s="11">
        <v>1195</v>
      </c>
      <c r="L1694" s="11"/>
      <c r="M1694" s="11"/>
      <c r="N1694" s="4" t="s">
        <v>3545</v>
      </c>
    </row>
    <row r="1695" spans="1:14" x14ac:dyDescent="0.3">
      <c r="A1695" s="421"/>
      <c r="B1695" s="11" t="s">
        <v>3540</v>
      </c>
      <c r="C1695" s="11" t="s">
        <v>3541</v>
      </c>
      <c r="D1695" s="11"/>
      <c r="E1695" s="13"/>
      <c r="F1695" s="129"/>
      <c r="G1695" s="11"/>
      <c r="H1695" s="11">
        <v>900</v>
      </c>
      <c r="I1695" s="11"/>
      <c r="J1695" s="11"/>
      <c r="K1695" s="11">
        <v>1448</v>
      </c>
      <c r="L1695" s="11"/>
      <c r="M1695" s="11"/>
      <c r="N1695" s="4" t="s">
        <v>3546</v>
      </c>
    </row>
    <row r="1696" spans="1:14" ht="15" thickBot="1" x14ac:dyDescent="0.35">
      <c r="A1696" s="429"/>
      <c r="B1696" s="13" t="s">
        <v>3542</v>
      </c>
      <c r="C1696" s="11" t="s">
        <v>3541</v>
      </c>
      <c r="D1696" s="13"/>
      <c r="E1696" s="13"/>
      <c r="F1696" s="131"/>
      <c r="G1696" s="13"/>
      <c r="H1696" s="13">
        <v>1200</v>
      </c>
      <c r="I1696" s="13"/>
      <c r="J1696" s="13"/>
      <c r="K1696" s="13">
        <v>1886</v>
      </c>
      <c r="L1696" s="13"/>
      <c r="M1696" s="13"/>
      <c r="N1696" s="8" t="s">
        <v>3547</v>
      </c>
    </row>
    <row r="1697" spans="1:14" ht="18.600000000000001" thickBot="1" x14ac:dyDescent="0.4">
      <c r="A1697" s="56" t="s">
        <v>3564</v>
      </c>
      <c r="B1697" s="53"/>
      <c r="C1697" s="27"/>
      <c r="D1697" s="27"/>
      <c r="E1697" s="27"/>
      <c r="F1697" s="127"/>
      <c r="G1697" s="27"/>
      <c r="H1697" s="27"/>
      <c r="I1697" s="27"/>
      <c r="J1697" s="27"/>
      <c r="K1697" s="27"/>
      <c r="L1697" s="27"/>
      <c r="M1697" s="27"/>
      <c r="N1697" s="16"/>
    </row>
    <row r="1698" spans="1:14" x14ac:dyDescent="0.3">
      <c r="A1698" s="426" t="s">
        <v>3565</v>
      </c>
      <c r="B1698" s="14" t="s">
        <v>3566</v>
      </c>
      <c r="C1698" s="11" t="s">
        <v>15</v>
      </c>
      <c r="D1698" s="14">
        <v>100</v>
      </c>
      <c r="E1698" s="26">
        <v>305</v>
      </c>
      <c r="F1698" s="130"/>
      <c r="G1698" s="14"/>
      <c r="H1698" s="14"/>
      <c r="I1698" s="14"/>
      <c r="J1698" s="14"/>
      <c r="K1698" s="14">
        <v>225</v>
      </c>
      <c r="L1698" s="14"/>
      <c r="M1698" s="14"/>
      <c r="N1698" s="6" t="s">
        <v>3567</v>
      </c>
    </row>
    <row r="1699" spans="1:14" x14ac:dyDescent="0.3">
      <c r="A1699" s="421" t="s">
        <v>3573</v>
      </c>
      <c r="B1699" s="11" t="s">
        <v>3568</v>
      </c>
      <c r="C1699" s="11" t="s">
        <v>82</v>
      </c>
      <c r="D1699" s="11">
        <v>100</v>
      </c>
      <c r="E1699" s="13">
        <v>277</v>
      </c>
      <c r="F1699" s="129"/>
      <c r="G1699" s="11"/>
      <c r="H1699" s="11"/>
      <c r="I1699" s="11">
        <v>16</v>
      </c>
      <c r="J1699" s="11"/>
      <c r="K1699" s="11"/>
      <c r="L1699" s="11"/>
      <c r="M1699" s="11"/>
      <c r="N1699" s="4"/>
    </row>
    <row r="1700" spans="1:14" x14ac:dyDescent="0.3">
      <c r="A1700" s="429" t="s">
        <v>3572</v>
      </c>
      <c r="B1700" s="11" t="s">
        <v>3569</v>
      </c>
      <c r="C1700" s="11" t="s">
        <v>82</v>
      </c>
      <c r="D1700" s="11">
        <v>100</v>
      </c>
      <c r="E1700" s="13">
        <v>277</v>
      </c>
      <c r="F1700" s="131"/>
      <c r="G1700" s="13"/>
      <c r="H1700" s="13"/>
      <c r="I1700" s="13">
        <v>25</v>
      </c>
      <c r="J1700" s="13"/>
      <c r="K1700" s="13"/>
      <c r="L1700" s="13"/>
      <c r="M1700" s="13"/>
      <c r="N1700" s="8"/>
    </row>
    <row r="1701" spans="1:14" x14ac:dyDescent="0.3">
      <c r="A1701" s="421"/>
      <c r="B1701" s="11" t="s">
        <v>3570</v>
      </c>
      <c r="C1701" s="11" t="s">
        <v>82</v>
      </c>
      <c r="D1701" s="11">
        <v>100</v>
      </c>
      <c r="E1701" s="13">
        <v>277</v>
      </c>
      <c r="F1701" s="129"/>
      <c r="G1701" s="11"/>
      <c r="H1701" s="11"/>
      <c r="I1701" s="11">
        <v>32</v>
      </c>
      <c r="J1701" s="11"/>
      <c r="K1701" s="11"/>
      <c r="L1701" s="11"/>
      <c r="M1701" s="11"/>
      <c r="N1701" s="4"/>
    </row>
    <row r="1702" spans="1:14" ht="15" thickBot="1" x14ac:dyDescent="0.35">
      <c r="A1702" s="429"/>
      <c r="B1702" s="13" t="s">
        <v>3571</v>
      </c>
      <c r="C1702" s="11" t="s">
        <v>82</v>
      </c>
      <c r="D1702" s="13">
        <v>100</v>
      </c>
      <c r="E1702" s="13">
        <v>277</v>
      </c>
      <c r="F1702" s="131"/>
      <c r="G1702" s="13"/>
      <c r="H1702" s="13"/>
      <c r="I1702" s="13"/>
      <c r="J1702" s="13"/>
      <c r="K1702" s="13"/>
      <c r="L1702" s="13"/>
      <c r="M1702" s="13"/>
      <c r="N1702" s="8"/>
    </row>
    <row r="1703" spans="1:14" ht="18.600000000000001" thickBot="1" x14ac:dyDescent="0.4">
      <c r="A1703" s="56" t="s">
        <v>3575</v>
      </c>
      <c r="B1703" s="53"/>
      <c r="C1703" s="27"/>
      <c r="D1703" s="27"/>
      <c r="E1703" s="27"/>
      <c r="F1703" s="127"/>
      <c r="G1703" s="27"/>
      <c r="H1703" s="27"/>
      <c r="I1703" s="27"/>
      <c r="J1703" s="27"/>
      <c r="K1703" s="27"/>
      <c r="L1703" s="27"/>
      <c r="M1703" s="27"/>
      <c r="N1703" s="16"/>
    </row>
    <row r="1704" spans="1:14" x14ac:dyDescent="0.3">
      <c r="A1704" s="426" t="s">
        <v>3589</v>
      </c>
      <c r="B1704" s="14" t="s">
        <v>3576</v>
      </c>
      <c r="C1704" s="11" t="s">
        <v>2079</v>
      </c>
      <c r="D1704" s="14">
        <v>100</v>
      </c>
      <c r="E1704" s="57">
        <v>240</v>
      </c>
      <c r="F1704" s="130"/>
      <c r="G1704" s="14"/>
      <c r="H1704" s="14">
        <v>140</v>
      </c>
      <c r="I1704" s="14"/>
      <c r="J1704" s="14"/>
      <c r="K1704" s="14"/>
      <c r="L1704" s="14"/>
      <c r="M1704" s="14">
        <v>50000</v>
      </c>
      <c r="N1704" s="6" t="s">
        <v>3580</v>
      </c>
    </row>
    <row r="1705" spans="1:14" x14ac:dyDescent="0.3">
      <c r="A1705" s="421" t="s">
        <v>3590</v>
      </c>
      <c r="B1705" s="11" t="s">
        <v>3577</v>
      </c>
      <c r="C1705" s="11" t="s">
        <v>2079</v>
      </c>
      <c r="D1705" s="14">
        <v>100</v>
      </c>
      <c r="E1705" s="57">
        <v>240</v>
      </c>
      <c r="F1705" s="129"/>
      <c r="G1705" s="11"/>
      <c r="H1705" s="11">
        <v>280</v>
      </c>
      <c r="I1705" s="11"/>
      <c r="J1705" s="11"/>
      <c r="K1705" s="11"/>
      <c r="L1705" s="11"/>
      <c r="M1705" s="14">
        <v>50000</v>
      </c>
      <c r="N1705" s="6" t="s">
        <v>3579</v>
      </c>
    </row>
    <row r="1706" spans="1:14" x14ac:dyDescent="0.3">
      <c r="A1706" s="421"/>
      <c r="B1706" s="11" t="s">
        <v>3578</v>
      </c>
      <c r="C1706" s="11" t="s">
        <v>2079</v>
      </c>
      <c r="D1706" s="14">
        <v>100</v>
      </c>
      <c r="E1706" s="57">
        <v>240</v>
      </c>
      <c r="F1706" s="129"/>
      <c r="G1706" s="11"/>
      <c r="H1706" s="11">
        <v>350</v>
      </c>
      <c r="I1706" s="11"/>
      <c r="J1706" s="11"/>
      <c r="K1706" s="11"/>
      <c r="L1706" s="11"/>
      <c r="M1706" s="14">
        <v>50000</v>
      </c>
      <c r="N1706" s="6" t="s">
        <v>3581</v>
      </c>
    </row>
    <row r="1707" spans="1:14" x14ac:dyDescent="0.3">
      <c r="A1707" s="421"/>
      <c r="B1707" s="11" t="s">
        <v>3582</v>
      </c>
      <c r="C1707" s="11" t="s">
        <v>82</v>
      </c>
      <c r="D1707" s="11">
        <v>85</v>
      </c>
      <c r="E1707" s="57">
        <v>265</v>
      </c>
      <c r="F1707" s="129"/>
      <c r="G1707" s="11"/>
      <c r="H1707" s="11">
        <v>9</v>
      </c>
      <c r="I1707" s="11"/>
      <c r="J1707" s="11"/>
      <c r="K1707" s="11"/>
      <c r="L1707" s="11"/>
      <c r="M1707" s="11">
        <v>35000</v>
      </c>
      <c r="N1707" s="4" t="s">
        <v>3583</v>
      </c>
    </row>
    <row r="1708" spans="1:14" x14ac:dyDescent="0.3">
      <c r="A1708" s="421"/>
      <c r="B1708" s="11" t="s">
        <v>3584</v>
      </c>
      <c r="C1708" s="11" t="s">
        <v>82</v>
      </c>
      <c r="D1708" s="11">
        <v>85</v>
      </c>
      <c r="E1708" s="57">
        <v>265</v>
      </c>
      <c r="F1708" s="129"/>
      <c r="G1708" s="11"/>
      <c r="H1708" s="11">
        <v>15</v>
      </c>
      <c r="I1708" s="11"/>
      <c r="J1708" s="11"/>
      <c r="K1708" s="11"/>
      <c r="L1708" s="11"/>
      <c r="M1708" s="11">
        <v>35000</v>
      </c>
      <c r="N1708" s="4" t="s">
        <v>3585</v>
      </c>
    </row>
    <row r="1709" spans="1:14" x14ac:dyDescent="0.3">
      <c r="A1709" s="421"/>
      <c r="B1709" s="11" t="s">
        <v>3586</v>
      </c>
      <c r="C1709" s="11" t="s">
        <v>82</v>
      </c>
      <c r="D1709" s="11">
        <v>85</v>
      </c>
      <c r="E1709" s="57">
        <v>265</v>
      </c>
      <c r="F1709" s="129"/>
      <c r="G1709" s="11"/>
      <c r="H1709" s="11">
        <v>18</v>
      </c>
      <c r="I1709" s="11"/>
      <c r="J1709" s="11"/>
      <c r="K1709" s="11"/>
      <c r="L1709" s="11"/>
      <c r="M1709" s="11">
        <v>35000</v>
      </c>
      <c r="N1709" s="4" t="s">
        <v>3587</v>
      </c>
    </row>
    <row r="1710" spans="1:14" ht="15" thickBot="1" x14ac:dyDescent="0.35">
      <c r="A1710" s="429"/>
      <c r="B1710" s="13" t="s">
        <v>3588</v>
      </c>
      <c r="C1710" s="11" t="s">
        <v>82</v>
      </c>
      <c r="D1710" s="13">
        <v>85</v>
      </c>
      <c r="E1710" s="57">
        <v>265</v>
      </c>
      <c r="F1710" s="131"/>
      <c r="G1710" s="13"/>
      <c r="H1710" s="13">
        <v>22</v>
      </c>
      <c r="I1710" s="13"/>
      <c r="J1710" s="13"/>
      <c r="K1710" s="13"/>
      <c r="L1710" s="13"/>
      <c r="M1710" s="13">
        <v>35000</v>
      </c>
      <c r="N1710" s="8" t="s">
        <v>3583</v>
      </c>
    </row>
    <row r="1711" spans="1:14" ht="18.600000000000001" thickBot="1" x14ac:dyDescent="0.4">
      <c r="A1711" s="56" t="s">
        <v>3591</v>
      </c>
      <c r="B1711" s="53"/>
      <c r="C1711" s="27"/>
      <c r="D1711" s="27"/>
      <c r="E1711" s="27"/>
      <c r="F1711" s="127"/>
      <c r="G1711" s="27"/>
      <c r="H1711" s="27"/>
      <c r="I1711" s="27"/>
      <c r="J1711" s="27"/>
      <c r="K1711" s="27"/>
      <c r="L1711" s="27"/>
      <c r="M1711" s="27"/>
      <c r="N1711" s="16"/>
    </row>
    <row r="1712" spans="1:14" x14ac:dyDescent="0.3">
      <c r="A1712" s="426" t="s">
        <v>3595</v>
      </c>
      <c r="B1712" s="14" t="s">
        <v>3592</v>
      </c>
      <c r="C1712" s="11" t="s">
        <v>3596</v>
      </c>
      <c r="D1712" s="14"/>
      <c r="E1712" s="26"/>
      <c r="F1712" s="130"/>
      <c r="G1712" s="14"/>
      <c r="H1712" s="14">
        <v>250</v>
      </c>
      <c r="I1712" s="14"/>
      <c r="J1712" s="14"/>
      <c r="K1712" s="14">
        <v>783</v>
      </c>
      <c r="L1712" s="14"/>
      <c r="M1712" s="14">
        <v>70000</v>
      </c>
      <c r="N1712" s="6" t="s">
        <v>3593</v>
      </c>
    </row>
    <row r="1713" spans="1:14" x14ac:dyDescent="0.3">
      <c r="A1713" s="421" t="s">
        <v>3594</v>
      </c>
      <c r="B1713" s="11"/>
      <c r="C1713" s="11"/>
      <c r="D1713" s="11"/>
      <c r="E1713" s="13"/>
      <c r="F1713" s="129"/>
      <c r="G1713" s="11"/>
      <c r="H1713" s="11"/>
      <c r="I1713" s="11"/>
      <c r="J1713" s="11"/>
      <c r="K1713" s="11"/>
      <c r="L1713" s="11"/>
      <c r="M1713" s="11"/>
      <c r="N1713" s="4"/>
    </row>
    <row r="1714" spans="1:14" ht="15" thickBot="1" x14ac:dyDescent="0.35">
      <c r="A1714" s="429"/>
      <c r="B1714" s="13"/>
      <c r="C1714" s="11"/>
      <c r="D1714" s="13"/>
      <c r="E1714" s="13"/>
      <c r="F1714" s="131"/>
      <c r="G1714" s="13"/>
      <c r="H1714" s="13"/>
      <c r="I1714" s="13"/>
      <c r="J1714" s="13"/>
      <c r="K1714" s="13"/>
      <c r="L1714" s="13"/>
      <c r="M1714" s="13"/>
      <c r="N1714" s="8"/>
    </row>
    <row r="1715" spans="1:14" ht="18.600000000000001" thickBot="1" x14ac:dyDescent="0.4">
      <c r="A1715" s="56" t="s">
        <v>3597</v>
      </c>
      <c r="B1715" s="53"/>
      <c r="C1715" s="27"/>
      <c r="D1715" s="27"/>
      <c r="E1715" s="27"/>
      <c r="F1715" s="127"/>
      <c r="G1715" s="27"/>
      <c r="H1715" s="27"/>
      <c r="I1715" s="27"/>
      <c r="J1715" s="27"/>
      <c r="K1715" s="27"/>
      <c r="L1715" s="27"/>
      <c r="M1715" s="27"/>
      <c r="N1715" s="16"/>
    </row>
    <row r="1716" spans="1:14" x14ac:dyDescent="0.3">
      <c r="A1716" s="426" t="s">
        <v>3598</v>
      </c>
      <c r="B1716" s="14" t="s">
        <v>3599</v>
      </c>
      <c r="C1716" s="11" t="s">
        <v>3600</v>
      </c>
      <c r="D1716" s="14">
        <v>50</v>
      </c>
      <c r="E1716" s="26"/>
      <c r="F1716" s="130"/>
      <c r="G1716" s="14"/>
      <c r="H1716" s="14">
        <v>225</v>
      </c>
      <c r="I1716" s="14"/>
      <c r="J1716" s="14">
        <v>2.4700000000000002</v>
      </c>
      <c r="K1716" s="14"/>
      <c r="L1716" s="14"/>
      <c r="M1716" s="14"/>
      <c r="N1716" s="6" t="s">
        <v>3601</v>
      </c>
    </row>
    <row r="1717" spans="1:14" x14ac:dyDescent="0.3">
      <c r="A1717" s="421" t="s">
        <v>3604</v>
      </c>
      <c r="B1717" s="11" t="s">
        <v>3602</v>
      </c>
      <c r="C1717" s="11" t="s">
        <v>3600</v>
      </c>
      <c r="D1717" s="14">
        <v>50</v>
      </c>
      <c r="E1717" s="13"/>
      <c r="F1717" s="129"/>
      <c r="G1717" s="11"/>
      <c r="H1717" s="14">
        <v>225</v>
      </c>
      <c r="I1717" s="11"/>
      <c r="J1717" s="11">
        <v>2.46</v>
      </c>
      <c r="K1717" s="11"/>
      <c r="L1717" s="11"/>
      <c r="M1717" s="11"/>
      <c r="N1717" s="6" t="s">
        <v>3603</v>
      </c>
    </row>
    <row r="1718" spans="1:14" ht="15" thickBot="1" x14ac:dyDescent="0.35">
      <c r="A1718" s="429"/>
      <c r="B1718" s="13"/>
      <c r="C1718" s="11"/>
      <c r="D1718" s="13"/>
      <c r="E1718" s="13"/>
      <c r="F1718" s="131"/>
      <c r="G1718" s="13"/>
      <c r="H1718" s="13"/>
      <c r="I1718" s="13"/>
      <c r="J1718" s="13"/>
      <c r="K1718" s="13"/>
      <c r="L1718" s="13"/>
      <c r="M1718" s="13"/>
      <c r="N1718" s="8"/>
    </row>
    <row r="1719" spans="1:14" ht="18.600000000000001" thickBot="1" x14ac:dyDescent="0.4">
      <c r="A1719" s="56" t="s">
        <v>3605</v>
      </c>
      <c r="B1719" s="53"/>
      <c r="C1719" s="27"/>
      <c r="D1719" s="27"/>
      <c r="E1719" s="27"/>
      <c r="F1719" s="127"/>
      <c r="G1719" s="27"/>
      <c r="H1719" s="27"/>
      <c r="I1719" s="27"/>
      <c r="J1719" s="27"/>
      <c r="K1719" s="27"/>
      <c r="L1719" s="27"/>
      <c r="M1719" s="27"/>
      <c r="N1719" s="16"/>
    </row>
    <row r="1720" spans="1:14" x14ac:dyDescent="0.3">
      <c r="A1720" s="426" t="s">
        <v>3614</v>
      </c>
      <c r="B1720" s="14" t="s">
        <v>3606</v>
      </c>
      <c r="C1720" s="11" t="s">
        <v>424</v>
      </c>
      <c r="D1720" s="14">
        <v>120</v>
      </c>
      <c r="E1720" s="57">
        <v>277</v>
      </c>
      <c r="F1720" s="130">
        <v>50</v>
      </c>
      <c r="G1720" s="14">
        <v>60</v>
      </c>
      <c r="H1720" s="14">
        <v>150</v>
      </c>
      <c r="I1720" s="14">
        <v>270</v>
      </c>
      <c r="J1720" s="14">
        <v>1.8</v>
      </c>
      <c r="K1720" s="14">
        <v>1200</v>
      </c>
      <c r="L1720" s="14" t="s">
        <v>22</v>
      </c>
      <c r="M1720" s="14">
        <v>50000</v>
      </c>
      <c r="N1720" s="6" t="s">
        <v>3610</v>
      </c>
    </row>
    <row r="1721" spans="1:14" x14ac:dyDescent="0.3">
      <c r="A1721" s="421" t="s">
        <v>3615</v>
      </c>
      <c r="B1721" s="11" t="s">
        <v>3607</v>
      </c>
      <c r="C1721" s="11" t="s">
        <v>424</v>
      </c>
      <c r="D1721" s="14">
        <v>120</v>
      </c>
      <c r="E1721" s="57">
        <v>277</v>
      </c>
      <c r="F1721" s="130">
        <v>50</v>
      </c>
      <c r="G1721" s="14">
        <v>60</v>
      </c>
      <c r="H1721" s="11">
        <v>150</v>
      </c>
      <c r="I1721" s="11">
        <v>340</v>
      </c>
      <c r="J1721" s="11">
        <v>2.2000000000000002</v>
      </c>
      <c r="K1721" s="11">
        <v>1200</v>
      </c>
      <c r="L1721" s="14" t="s">
        <v>22</v>
      </c>
      <c r="M1721" s="14">
        <v>50000</v>
      </c>
      <c r="N1721" s="6" t="s">
        <v>3612</v>
      </c>
    </row>
    <row r="1722" spans="1:14" x14ac:dyDescent="0.3">
      <c r="A1722" s="421"/>
      <c r="B1722" s="11" t="s">
        <v>3608</v>
      </c>
      <c r="C1722" s="11" t="s">
        <v>424</v>
      </c>
      <c r="D1722" s="14">
        <v>120</v>
      </c>
      <c r="E1722" s="57">
        <v>277</v>
      </c>
      <c r="F1722" s="130">
        <v>50</v>
      </c>
      <c r="G1722" s="14">
        <v>60</v>
      </c>
      <c r="H1722" s="11">
        <v>90</v>
      </c>
      <c r="I1722" s="11">
        <v>160</v>
      </c>
      <c r="J1722" s="11">
        <v>1.8</v>
      </c>
      <c r="K1722" s="11">
        <v>1200</v>
      </c>
      <c r="L1722" s="14" t="s">
        <v>22</v>
      </c>
      <c r="M1722" s="14">
        <v>50000</v>
      </c>
      <c r="N1722" s="6" t="s">
        <v>3611</v>
      </c>
    </row>
    <row r="1723" spans="1:14" ht="15" thickBot="1" x14ac:dyDescent="0.35">
      <c r="A1723" s="429"/>
      <c r="B1723" s="13" t="s">
        <v>3609</v>
      </c>
      <c r="C1723" s="11" t="s">
        <v>424</v>
      </c>
      <c r="D1723" s="26">
        <v>120</v>
      </c>
      <c r="E1723" s="64">
        <v>277</v>
      </c>
      <c r="F1723" s="135">
        <v>50</v>
      </c>
      <c r="G1723" s="26">
        <v>60</v>
      </c>
      <c r="H1723" s="13">
        <v>90</v>
      </c>
      <c r="I1723" s="13">
        <v>200</v>
      </c>
      <c r="J1723" s="13">
        <v>2.2000000000000002</v>
      </c>
      <c r="K1723" s="13">
        <v>1200</v>
      </c>
      <c r="L1723" s="26" t="s">
        <v>22</v>
      </c>
      <c r="M1723" s="26">
        <v>50000</v>
      </c>
      <c r="N1723" s="114" t="s">
        <v>3613</v>
      </c>
    </row>
    <row r="1724" spans="1:14" ht="18.600000000000001" thickBot="1" x14ac:dyDescent="0.4">
      <c r="A1724" s="56" t="s">
        <v>3617</v>
      </c>
      <c r="B1724" s="53"/>
      <c r="C1724" s="27"/>
      <c r="D1724" s="27"/>
      <c r="E1724" s="127"/>
      <c r="F1724" s="127"/>
      <c r="G1724" s="27"/>
      <c r="H1724" s="27"/>
      <c r="I1724" s="27"/>
      <c r="J1724" s="27"/>
      <c r="K1724" s="27"/>
      <c r="L1724" s="27"/>
      <c r="M1724" s="27"/>
      <c r="N1724" s="16"/>
    </row>
    <row r="1725" spans="1:14" x14ac:dyDescent="0.3">
      <c r="A1725" s="39" t="s">
        <v>3667</v>
      </c>
      <c r="B1725" s="14" t="s">
        <v>3618</v>
      </c>
      <c r="C1725" s="14" t="s">
        <v>3541</v>
      </c>
      <c r="D1725" s="14">
        <v>100</v>
      </c>
      <c r="E1725" s="11">
        <v>240</v>
      </c>
      <c r="F1725" s="130">
        <v>50</v>
      </c>
      <c r="G1725" s="14">
        <v>60</v>
      </c>
      <c r="H1725" s="14">
        <v>40</v>
      </c>
      <c r="I1725" s="153"/>
      <c r="J1725" s="153"/>
      <c r="K1725" s="153"/>
      <c r="L1725" s="14" t="s">
        <v>24</v>
      </c>
      <c r="M1725" s="14">
        <v>50000</v>
      </c>
      <c r="N1725" s="6" t="s">
        <v>3620</v>
      </c>
    </row>
    <row r="1726" spans="1:14" x14ac:dyDescent="0.3">
      <c r="A1726" s="35" t="s">
        <v>3768</v>
      </c>
      <c r="B1726" s="11" t="s">
        <v>3619</v>
      </c>
      <c r="C1726" s="14" t="s">
        <v>2079</v>
      </c>
      <c r="D1726" s="14">
        <v>100</v>
      </c>
      <c r="E1726" s="11">
        <v>240</v>
      </c>
      <c r="F1726" s="130">
        <v>50</v>
      </c>
      <c r="G1726" s="14">
        <v>60</v>
      </c>
      <c r="H1726" s="14">
        <v>45</v>
      </c>
      <c r="I1726" s="153"/>
      <c r="J1726" s="153"/>
      <c r="K1726" s="153"/>
      <c r="L1726" s="14" t="s">
        <v>24</v>
      </c>
      <c r="M1726" s="14">
        <v>50000</v>
      </c>
      <c r="N1726" s="395" t="s">
        <v>3621</v>
      </c>
    </row>
    <row r="1727" spans="1:14" x14ac:dyDescent="0.3">
      <c r="A1727" s="421"/>
      <c r="B1727" s="11" t="s">
        <v>3622</v>
      </c>
      <c r="C1727" s="14" t="s">
        <v>2079</v>
      </c>
      <c r="D1727" s="14">
        <v>100</v>
      </c>
      <c r="E1727" s="11">
        <v>240</v>
      </c>
      <c r="F1727" s="130">
        <v>50</v>
      </c>
      <c r="G1727" s="14">
        <v>60</v>
      </c>
      <c r="H1727" s="14">
        <v>100</v>
      </c>
      <c r="I1727" s="153"/>
      <c r="J1727" s="153"/>
      <c r="K1727" s="153"/>
      <c r="L1727" s="14" t="s">
        <v>28</v>
      </c>
      <c r="M1727" s="14">
        <v>50000</v>
      </c>
      <c r="N1727" s="395" t="s">
        <v>3623</v>
      </c>
    </row>
    <row r="1728" spans="1:14" x14ac:dyDescent="0.3">
      <c r="A1728" s="421"/>
      <c r="B1728" s="11" t="s">
        <v>3624</v>
      </c>
      <c r="C1728" s="14" t="s">
        <v>2076</v>
      </c>
      <c r="D1728" s="14">
        <v>100</v>
      </c>
      <c r="E1728" s="11">
        <v>240</v>
      </c>
      <c r="F1728" s="130">
        <v>50</v>
      </c>
      <c r="G1728" s="14">
        <v>60</v>
      </c>
      <c r="H1728" s="14">
        <v>200</v>
      </c>
      <c r="I1728" s="153"/>
      <c r="J1728" s="153"/>
      <c r="K1728" s="153"/>
      <c r="L1728" s="14" t="s">
        <v>28</v>
      </c>
      <c r="M1728" s="14">
        <v>50000</v>
      </c>
      <c r="N1728" s="395" t="s">
        <v>3625</v>
      </c>
    </row>
    <row r="1729" spans="1:14" x14ac:dyDescent="0.3">
      <c r="A1729" s="421"/>
      <c r="B1729" s="11" t="s">
        <v>3626</v>
      </c>
      <c r="C1729" s="14" t="s">
        <v>2079</v>
      </c>
      <c r="D1729" s="14">
        <v>100</v>
      </c>
      <c r="E1729" s="11">
        <v>240</v>
      </c>
      <c r="F1729" s="130">
        <v>50</v>
      </c>
      <c r="G1729" s="14">
        <v>60</v>
      </c>
      <c r="H1729" s="14">
        <v>200</v>
      </c>
      <c r="I1729" s="153"/>
      <c r="J1729" s="153"/>
      <c r="K1729" s="153"/>
      <c r="L1729" s="14" t="s">
        <v>24</v>
      </c>
      <c r="M1729" s="14">
        <v>50000</v>
      </c>
      <c r="N1729" s="395" t="s">
        <v>3623</v>
      </c>
    </row>
    <row r="1730" spans="1:14" x14ac:dyDescent="0.3">
      <c r="A1730" s="421"/>
      <c r="B1730" s="11" t="s">
        <v>3627</v>
      </c>
      <c r="C1730" s="14" t="s">
        <v>3541</v>
      </c>
      <c r="D1730" s="14">
        <v>100</v>
      </c>
      <c r="E1730" s="11">
        <v>240</v>
      </c>
      <c r="F1730" s="130">
        <v>50</v>
      </c>
      <c r="G1730" s="14">
        <v>60</v>
      </c>
      <c r="H1730" s="14">
        <v>300</v>
      </c>
      <c r="I1730" s="153"/>
      <c r="J1730" s="153"/>
      <c r="K1730" s="153"/>
      <c r="L1730" s="14" t="s">
        <v>24</v>
      </c>
      <c r="M1730" s="14">
        <v>50000</v>
      </c>
      <c r="N1730" s="6" t="s">
        <v>3628</v>
      </c>
    </row>
    <row r="1731" spans="1:14" x14ac:dyDescent="0.3">
      <c r="A1731" s="421"/>
      <c r="B1731" s="11" t="s">
        <v>3629</v>
      </c>
      <c r="C1731" s="14" t="s">
        <v>2079</v>
      </c>
      <c r="D1731" s="14">
        <v>100</v>
      </c>
      <c r="E1731" s="11">
        <v>240</v>
      </c>
      <c r="F1731" s="130">
        <v>50</v>
      </c>
      <c r="G1731" s="14">
        <v>60</v>
      </c>
      <c r="H1731" s="14">
        <v>300</v>
      </c>
      <c r="I1731" s="153"/>
      <c r="J1731" s="153"/>
      <c r="K1731" s="153"/>
      <c r="L1731" s="14" t="s">
        <v>24</v>
      </c>
      <c r="M1731" s="14">
        <v>50000</v>
      </c>
      <c r="N1731" s="6" t="s">
        <v>3628</v>
      </c>
    </row>
    <row r="1732" spans="1:14" x14ac:dyDescent="0.3">
      <c r="A1732" s="421"/>
      <c r="B1732" s="11" t="s">
        <v>3630</v>
      </c>
      <c r="C1732" s="14" t="s">
        <v>2079</v>
      </c>
      <c r="D1732" s="14">
        <v>100</v>
      </c>
      <c r="E1732" s="11">
        <v>240</v>
      </c>
      <c r="F1732" s="130">
        <v>50</v>
      </c>
      <c r="G1732" s="14">
        <v>60</v>
      </c>
      <c r="H1732" s="14">
        <v>500</v>
      </c>
      <c r="I1732" s="153"/>
      <c r="J1732" s="153"/>
      <c r="K1732" s="153"/>
      <c r="L1732" s="14" t="s">
        <v>24</v>
      </c>
      <c r="M1732" s="14">
        <v>50000</v>
      </c>
      <c r="N1732" s="6" t="s">
        <v>3631</v>
      </c>
    </row>
    <row r="1733" spans="1:14" x14ac:dyDescent="0.3">
      <c r="A1733" s="421"/>
      <c r="B1733" s="11" t="s">
        <v>3632</v>
      </c>
      <c r="C1733" s="14" t="s">
        <v>2078</v>
      </c>
      <c r="D1733" s="14">
        <v>100</v>
      </c>
      <c r="E1733" s="11">
        <v>240</v>
      </c>
      <c r="F1733" s="130">
        <v>50</v>
      </c>
      <c r="G1733" s="14">
        <v>60</v>
      </c>
      <c r="H1733" s="14">
        <v>500</v>
      </c>
      <c r="I1733" s="153"/>
      <c r="J1733" s="153"/>
      <c r="K1733" s="153"/>
      <c r="L1733" s="14" t="s">
        <v>22</v>
      </c>
      <c r="M1733" s="14">
        <v>50000</v>
      </c>
      <c r="N1733" s="6" t="s">
        <v>3633</v>
      </c>
    </row>
    <row r="1734" spans="1:14" x14ac:dyDescent="0.3">
      <c r="A1734" s="421"/>
      <c r="B1734" s="11" t="s">
        <v>3634</v>
      </c>
      <c r="C1734" s="14" t="s">
        <v>2079</v>
      </c>
      <c r="D1734" s="14">
        <v>100</v>
      </c>
      <c r="E1734" s="11">
        <v>240</v>
      </c>
      <c r="F1734" s="130">
        <v>50</v>
      </c>
      <c r="G1734" s="14">
        <v>60</v>
      </c>
      <c r="H1734" s="14">
        <v>600</v>
      </c>
      <c r="I1734" s="153"/>
      <c r="J1734" s="153"/>
      <c r="K1734" s="153"/>
      <c r="L1734" s="14" t="s">
        <v>24</v>
      </c>
      <c r="M1734" s="14">
        <v>50000</v>
      </c>
      <c r="N1734" s="6" t="s">
        <v>3635</v>
      </c>
    </row>
    <row r="1735" spans="1:14" x14ac:dyDescent="0.3">
      <c r="A1735" s="421"/>
      <c r="B1735" s="11" t="s">
        <v>3636</v>
      </c>
      <c r="C1735" s="14" t="s">
        <v>2079</v>
      </c>
      <c r="D1735" s="14">
        <v>100</v>
      </c>
      <c r="E1735" s="11">
        <v>240</v>
      </c>
      <c r="F1735" s="130">
        <v>50</v>
      </c>
      <c r="G1735" s="14">
        <v>60</v>
      </c>
      <c r="H1735" s="14">
        <v>165</v>
      </c>
      <c r="I1735" s="153"/>
      <c r="J1735" s="153"/>
      <c r="K1735" s="153"/>
      <c r="L1735" s="14" t="s">
        <v>24</v>
      </c>
      <c r="M1735" s="14"/>
      <c r="N1735" s="6" t="s">
        <v>3637</v>
      </c>
    </row>
    <row r="1736" spans="1:14" x14ac:dyDescent="0.3">
      <c r="A1736" s="421"/>
      <c r="B1736" s="11" t="s">
        <v>3638</v>
      </c>
      <c r="C1736" s="14" t="s">
        <v>2076</v>
      </c>
      <c r="D1736" s="14">
        <v>100</v>
      </c>
      <c r="E1736" s="11">
        <v>240</v>
      </c>
      <c r="F1736" s="130">
        <v>50</v>
      </c>
      <c r="G1736" s="14">
        <v>60</v>
      </c>
      <c r="H1736" s="14">
        <v>500</v>
      </c>
      <c r="I1736" s="153"/>
      <c r="J1736" s="153"/>
      <c r="K1736" s="153"/>
      <c r="L1736" s="14" t="s">
        <v>24</v>
      </c>
      <c r="M1736" s="14">
        <v>50000</v>
      </c>
      <c r="N1736" s="6" t="s">
        <v>3639</v>
      </c>
    </row>
    <row r="1737" spans="1:14" x14ac:dyDescent="0.3">
      <c r="A1737" s="421"/>
      <c r="B1737" s="11" t="s">
        <v>3640</v>
      </c>
      <c r="C1737" s="14" t="s">
        <v>2079</v>
      </c>
      <c r="D1737" s="14">
        <v>100</v>
      </c>
      <c r="E1737" s="11">
        <v>240</v>
      </c>
      <c r="F1737" s="130">
        <v>50</v>
      </c>
      <c r="G1737" s="14">
        <v>60</v>
      </c>
      <c r="H1737" s="14">
        <v>600</v>
      </c>
      <c r="I1737" s="153"/>
      <c r="J1737" s="153"/>
      <c r="K1737" s="153"/>
      <c r="L1737" s="14" t="s">
        <v>24</v>
      </c>
      <c r="M1737" s="14">
        <v>50000</v>
      </c>
      <c r="N1737" s="6" t="s">
        <v>3641</v>
      </c>
    </row>
    <row r="1738" spans="1:14" x14ac:dyDescent="0.3">
      <c r="A1738" s="429"/>
      <c r="B1738" s="13" t="s">
        <v>3642</v>
      </c>
      <c r="C1738" s="14" t="s">
        <v>2079</v>
      </c>
      <c r="D1738" s="14">
        <v>100</v>
      </c>
      <c r="E1738" s="11">
        <v>240</v>
      </c>
      <c r="F1738" s="130">
        <v>50</v>
      </c>
      <c r="G1738" s="14">
        <v>60</v>
      </c>
      <c r="H1738" s="14">
        <v>1000</v>
      </c>
      <c r="I1738" s="153"/>
      <c r="J1738" s="153"/>
      <c r="K1738" s="153"/>
      <c r="L1738" s="14" t="s">
        <v>24</v>
      </c>
      <c r="M1738" s="14">
        <v>50000</v>
      </c>
      <c r="N1738" s="6" t="s">
        <v>3643</v>
      </c>
    </row>
    <row r="1739" spans="1:14" x14ac:dyDescent="0.3">
      <c r="A1739" s="421"/>
      <c r="B1739" s="11" t="s">
        <v>3644</v>
      </c>
      <c r="C1739" s="14" t="s">
        <v>2079</v>
      </c>
      <c r="D1739" s="14">
        <v>100</v>
      </c>
      <c r="E1739" s="11">
        <v>240</v>
      </c>
      <c r="F1739" s="130">
        <v>50</v>
      </c>
      <c r="G1739" s="14">
        <v>60</v>
      </c>
      <c r="H1739" s="14">
        <v>1500</v>
      </c>
      <c r="I1739" s="153"/>
      <c r="J1739" s="153"/>
      <c r="K1739" s="153"/>
      <c r="L1739" s="14" t="s">
        <v>24</v>
      </c>
      <c r="M1739" s="14"/>
      <c r="N1739" s="6" t="s">
        <v>3645</v>
      </c>
    </row>
    <row r="1740" spans="1:14" x14ac:dyDescent="0.3">
      <c r="A1740" s="421"/>
      <c r="B1740" s="11" t="s">
        <v>3646</v>
      </c>
      <c r="C1740" s="14" t="s">
        <v>2079</v>
      </c>
      <c r="D1740" s="14">
        <v>100</v>
      </c>
      <c r="E1740" s="11">
        <v>240</v>
      </c>
      <c r="F1740" s="130">
        <v>50</v>
      </c>
      <c r="G1740" s="14">
        <v>60</v>
      </c>
      <c r="H1740" s="14">
        <v>500</v>
      </c>
      <c r="I1740" s="153"/>
      <c r="J1740" s="153"/>
      <c r="K1740" s="153"/>
      <c r="L1740" s="14" t="s">
        <v>24</v>
      </c>
      <c r="M1740" s="14">
        <v>50000</v>
      </c>
      <c r="N1740" s="6" t="s">
        <v>3647</v>
      </c>
    </row>
    <row r="1741" spans="1:14" x14ac:dyDescent="0.3">
      <c r="A1741" s="421"/>
      <c r="B1741" s="11" t="s">
        <v>3648</v>
      </c>
      <c r="C1741" s="14" t="s">
        <v>2076</v>
      </c>
      <c r="D1741" s="14">
        <v>100</v>
      </c>
      <c r="E1741" s="11">
        <v>240</v>
      </c>
      <c r="F1741" s="130">
        <v>50</v>
      </c>
      <c r="G1741" s="14">
        <v>60</v>
      </c>
      <c r="H1741" s="14">
        <v>1000</v>
      </c>
      <c r="I1741" s="153"/>
      <c r="J1741" s="153"/>
      <c r="K1741" s="153"/>
      <c r="L1741" s="14" t="s">
        <v>24</v>
      </c>
      <c r="M1741" s="14">
        <v>50000</v>
      </c>
      <c r="N1741" s="6" t="s">
        <v>3649</v>
      </c>
    </row>
    <row r="1742" spans="1:14" x14ac:dyDescent="0.3">
      <c r="A1742" s="421"/>
      <c r="B1742" s="11" t="s">
        <v>3650</v>
      </c>
      <c r="C1742" s="14" t="s">
        <v>2079</v>
      </c>
      <c r="D1742" s="14">
        <v>100</v>
      </c>
      <c r="E1742" s="11">
        <v>240</v>
      </c>
      <c r="F1742" s="130">
        <v>50</v>
      </c>
      <c r="G1742" s="14">
        <v>60</v>
      </c>
      <c r="H1742" s="14">
        <v>1800</v>
      </c>
      <c r="I1742" s="153"/>
      <c r="J1742" s="153"/>
      <c r="K1742" s="153"/>
      <c r="L1742" s="14" t="s">
        <v>24</v>
      </c>
      <c r="M1742" s="14">
        <v>50000</v>
      </c>
      <c r="N1742" s="6" t="s">
        <v>3651</v>
      </c>
    </row>
    <row r="1743" spans="1:14" x14ac:dyDescent="0.3">
      <c r="A1743" s="421"/>
      <c r="B1743" s="11" t="s">
        <v>3652</v>
      </c>
      <c r="C1743" s="14" t="s">
        <v>2076</v>
      </c>
      <c r="D1743" s="14">
        <v>100</v>
      </c>
      <c r="E1743" s="11">
        <v>240</v>
      </c>
      <c r="F1743" s="130">
        <v>50</v>
      </c>
      <c r="G1743" s="14">
        <v>60</v>
      </c>
      <c r="H1743" s="14">
        <v>1500</v>
      </c>
      <c r="I1743" s="153"/>
      <c r="J1743" s="153"/>
      <c r="K1743" s="153"/>
      <c r="L1743" s="14" t="s">
        <v>24</v>
      </c>
      <c r="M1743" s="14">
        <v>50000</v>
      </c>
      <c r="N1743" s="6" t="s">
        <v>3649</v>
      </c>
    </row>
    <row r="1744" spans="1:14" x14ac:dyDescent="0.3">
      <c r="A1744" s="421"/>
      <c r="B1744" s="11" t="s">
        <v>3653</v>
      </c>
      <c r="C1744" s="14" t="s">
        <v>2076</v>
      </c>
      <c r="D1744" s="14">
        <v>100</v>
      </c>
      <c r="E1744" s="11">
        <v>240</v>
      </c>
      <c r="F1744" s="130">
        <v>50</v>
      </c>
      <c r="G1744" s="14">
        <v>60</v>
      </c>
      <c r="H1744" s="14">
        <v>2000</v>
      </c>
      <c r="I1744" s="153"/>
      <c r="J1744" s="153"/>
      <c r="K1744" s="153"/>
      <c r="L1744" s="14" t="s">
        <v>24</v>
      </c>
      <c r="M1744" s="14">
        <v>50000</v>
      </c>
      <c r="N1744" s="6" t="s">
        <v>3649</v>
      </c>
    </row>
    <row r="1745" spans="1:14" x14ac:dyDescent="0.3">
      <c r="A1745" s="421"/>
      <c r="B1745" s="11" t="s">
        <v>3655</v>
      </c>
      <c r="C1745" s="11" t="s">
        <v>15</v>
      </c>
      <c r="D1745" s="14">
        <v>100</v>
      </c>
      <c r="E1745" s="11">
        <v>240</v>
      </c>
      <c r="F1745" s="130">
        <v>50</v>
      </c>
      <c r="G1745" s="14">
        <v>60</v>
      </c>
      <c r="H1745" s="11">
        <v>28</v>
      </c>
      <c r="I1745" s="153"/>
      <c r="J1745" s="153"/>
      <c r="K1745" s="153"/>
      <c r="L1745" s="11" t="s">
        <v>24</v>
      </c>
      <c r="M1745" s="14">
        <v>50000</v>
      </c>
      <c r="N1745" s="6" t="s">
        <v>3668</v>
      </c>
    </row>
    <row r="1746" spans="1:14" x14ac:dyDescent="0.3">
      <c r="A1746" s="421"/>
      <c r="B1746" s="11" t="s">
        <v>3669</v>
      </c>
      <c r="C1746" s="11" t="s">
        <v>15</v>
      </c>
      <c r="D1746" s="14">
        <v>100</v>
      </c>
      <c r="E1746" s="11">
        <v>240</v>
      </c>
      <c r="F1746" s="130">
        <v>50</v>
      </c>
      <c r="G1746" s="14">
        <v>60</v>
      </c>
      <c r="H1746" s="11">
        <v>28</v>
      </c>
      <c r="I1746" s="153"/>
      <c r="J1746" s="153"/>
      <c r="K1746" s="153"/>
      <c r="L1746" s="11" t="s">
        <v>24</v>
      </c>
      <c r="M1746" s="14">
        <v>50000</v>
      </c>
      <c r="N1746" s="6" t="s">
        <v>3670</v>
      </c>
    </row>
    <row r="1747" spans="1:14" x14ac:dyDescent="0.3">
      <c r="A1747" s="421"/>
      <c r="B1747" s="11" t="s">
        <v>3671</v>
      </c>
      <c r="C1747" s="11" t="s">
        <v>15</v>
      </c>
      <c r="D1747" s="14">
        <v>100</v>
      </c>
      <c r="E1747" s="11">
        <v>240</v>
      </c>
      <c r="F1747" s="130">
        <v>50</v>
      </c>
      <c r="G1747" s="14">
        <v>60</v>
      </c>
      <c r="H1747" s="11">
        <v>40</v>
      </c>
      <c r="I1747" s="153"/>
      <c r="J1747" s="153"/>
      <c r="K1747" s="153"/>
      <c r="L1747" s="11" t="s">
        <v>24</v>
      </c>
      <c r="M1747" s="14">
        <v>50000</v>
      </c>
      <c r="N1747" s="6" t="s">
        <v>3672</v>
      </c>
    </row>
    <row r="1748" spans="1:14" x14ac:dyDescent="0.3">
      <c r="A1748" s="421"/>
      <c r="B1748" s="11" t="s">
        <v>3673</v>
      </c>
      <c r="C1748" s="11" t="s">
        <v>15</v>
      </c>
      <c r="D1748" s="14">
        <v>100</v>
      </c>
      <c r="E1748" s="11">
        <v>240</v>
      </c>
      <c r="F1748" s="130">
        <v>50</v>
      </c>
      <c r="G1748" s="14">
        <v>60</v>
      </c>
      <c r="H1748" s="11">
        <v>40</v>
      </c>
      <c r="I1748" s="153"/>
      <c r="J1748" s="153"/>
      <c r="K1748" s="153"/>
      <c r="L1748" s="11" t="s">
        <v>24</v>
      </c>
      <c r="M1748" s="14">
        <v>50000</v>
      </c>
      <c r="N1748" s="6" t="s">
        <v>3674</v>
      </c>
    </row>
    <row r="1749" spans="1:14" x14ac:dyDescent="0.3">
      <c r="A1749" s="421"/>
      <c r="B1749" s="11" t="s">
        <v>3675</v>
      </c>
      <c r="C1749" s="11" t="s">
        <v>15</v>
      </c>
      <c r="D1749" s="14">
        <v>100</v>
      </c>
      <c r="E1749" s="11">
        <v>240</v>
      </c>
      <c r="F1749" s="130">
        <v>50</v>
      </c>
      <c r="G1749" s="14">
        <v>60</v>
      </c>
      <c r="H1749" s="11">
        <v>15</v>
      </c>
      <c r="I1749" s="153"/>
      <c r="J1749" s="153"/>
      <c r="K1749" s="153"/>
      <c r="L1749" s="11" t="s">
        <v>24</v>
      </c>
      <c r="M1749" s="14">
        <v>50000</v>
      </c>
      <c r="N1749" s="6" t="s">
        <v>3676</v>
      </c>
    </row>
    <row r="1750" spans="1:14" x14ac:dyDescent="0.3">
      <c r="A1750" s="421"/>
      <c r="B1750" s="11" t="s">
        <v>3677</v>
      </c>
      <c r="C1750" s="11" t="s">
        <v>15</v>
      </c>
      <c r="D1750" s="14">
        <v>100</v>
      </c>
      <c r="E1750" s="11">
        <v>240</v>
      </c>
      <c r="F1750" s="130">
        <v>50</v>
      </c>
      <c r="G1750" s="14">
        <v>60</v>
      </c>
      <c r="H1750" s="11">
        <v>21</v>
      </c>
      <c r="I1750" s="153"/>
      <c r="J1750" s="153"/>
      <c r="K1750" s="153"/>
      <c r="L1750" s="11" t="s">
        <v>24</v>
      </c>
      <c r="M1750" s="14">
        <v>50000</v>
      </c>
      <c r="N1750" s="6" t="s">
        <v>3678</v>
      </c>
    </row>
    <row r="1751" spans="1:14" x14ac:dyDescent="0.3">
      <c r="A1751" s="421"/>
      <c r="B1751" s="11" t="s">
        <v>3679</v>
      </c>
      <c r="C1751" s="11" t="s">
        <v>15</v>
      </c>
      <c r="D1751" s="14">
        <v>100</v>
      </c>
      <c r="E1751" s="11">
        <v>240</v>
      </c>
      <c r="F1751" s="130">
        <v>50</v>
      </c>
      <c r="G1751" s="14">
        <v>60</v>
      </c>
      <c r="H1751" s="11">
        <v>30</v>
      </c>
      <c r="I1751" s="153"/>
      <c r="J1751" s="153"/>
      <c r="K1751" s="153"/>
      <c r="L1751" s="11" t="s">
        <v>24</v>
      </c>
      <c r="M1751" s="14">
        <v>50000</v>
      </c>
      <c r="N1751" s="6" t="s">
        <v>3680</v>
      </c>
    </row>
    <row r="1752" spans="1:14" x14ac:dyDescent="0.3">
      <c r="A1752" s="421"/>
      <c r="B1752" s="11" t="s">
        <v>3681</v>
      </c>
      <c r="C1752" s="11" t="s">
        <v>15</v>
      </c>
      <c r="D1752" s="14">
        <v>100</v>
      </c>
      <c r="E1752" s="11">
        <v>240</v>
      </c>
      <c r="F1752" s="130">
        <v>50</v>
      </c>
      <c r="G1752" s="14">
        <v>60</v>
      </c>
      <c r="H1752" s="11">
        <v>27</v>
      </c>
      <c r="I1752" s="153"/>
      <c r="J1752" s="153"/>
      <c r="K1752" s="153"/>
      <c r="L1752" s="11" t="s">
        <v>24</v>
      </c>
      <c r="M1752" s="14">
        <v>50000</v>
      </c>
      <c r="N1752" s="6" t="s">
        <v>3682</v>
      </c>
    </row>
    <row r="1753" spans="1:14" x14ac:dyDescent="0.3">
      <c r="A1753" s="421"/>
      <c r="B1753" s="11" t="s">
        <v>3683</v>
      </c>
      <c r="C1753" s="11" t="s">
        <v>15</v>
      </c>
      <c r="D1753" s="14">
        <v>100</v>
      </c>
      <c r="E1753" s="11">
        <v>240</v>
      </c>
      <c r="F1753" s="130">
        <v>50</v>
      </c>
      <c r="G1753" s="14">
        <v>60</v>
      </c>
      <c r="H1753" s="11">
        <v>36</v>
      </c>
      <c r="I1753" s="153"/>
      <c r="J1753" s="153"/>
      <c r="K1753" s="153"/>
      <c r="L1753" s="11" t="s">
        <v>24</v>
      </c>
      <c r="M1753" s="14">
        <v>50000</v>
      </c>
      <c r="N1753" s="6" t="s">
        <v>3684</v>
      </c>
    </row>
    <row r="1754" spans="1:14" x14ac:dyDescent="0.3">
      <c r="A1754" s="421"/>
      <c r="B1754" s="11" t="s">
        <v>3685</v>
      </c>
      <c r="C1754" s="11" t="s">
        <v>15</v>
      </c>
      <c r="D1754" s="14">
        <v>100</v>
      </c>
      <c r="E1754" s="11">
        <v>240</v>
      </c>
      <c r="F1754" s="130">
        <v>50</v>
      </c>
      <c r="G1754" s="14">
        <v>60</v>
      </c>
      <c r="H1754" s="11">
        <v>45</v>
      </c>
      <c r="I1754" s="153"/>
      <c r="J1754" s="153"/>
      <c r="K1754" s="153"/>
      <c r="L1754" s="11" t="s">
        <v>24</v>
      </c>
      <c r="M1754" s="14">
        <v>50000</v>
      </c>
      <c r="N1754" s="6" t="s">
        <v>3686</v>
      </c>
    </row>
    <row r="1755" spans="1:14" x14ac:dyDescent="0.3">
      <c r="A1755" s="421"/>
      <c r="B1755" s="11" t="s">
        <v>3687</v>
      </c>
      <c r="C1755" s="11" t="s">
        <v>15</v>
      </c>
      <c r="D1755" s="14">
        <v>100</v>
      </c>
      <c r="E1755" s="11">
        <v>240</v>
      </c>
      <c r="F1755" s="130">
        <v>50</v>
      </c>
      <c r="G1755" s="14">
        <v>60</v>
      </c>
      <c r="H1755" s="11">
        <v>60</v>
      </c>
      <c r="I1755" s="153"/>
      <c r="J1755" s="153"/>
      <c r="K1755" s="153"/>
      <c r="L1755" s="11" t="s">
        <v>24</v>
      </c>
      <c r="M1755" s="14">
        <v>50000</v>
      </c>
      <c r="N1755" s="6" t="s">
        <v>3688</v>
      </c>
    </row>
    <row r="1756" spans="1:14" x14ac:dyDescent="0.3">
      <c r="A1756" s="421"/>
      <c r="B1756" s="11" t="s">
        <v>3689</v>
      </c>
      <c r="C1756" s="11" t="s">
        <v>3690</v>
      </c>
      <c r="D1756" s="14">
        <v>100</v>
      </c>
      <c r="E1756" s="11">
        <v>240</v>
      </c>
      <c r="F1756" s="130">
        <v>50</v>
      </c>
      <c r="G1756" s="14">
        <v>60</v>
      </c>
      <c r="H1756" s="11">
        <v>20</v>
      </c>
      <c r="I1756" s="153"/>
      <c r="J1756" s="153"/>
      <c r="K1756" s="153"/>
      <c r="L1756" s="11" t="s">
        <v>24</v>
      </c>
      <c r="M1756" s="14">
        <v>50000</v>
      </c>
      <c r="N1756" s="6" t="s">
        <v>3691</v>
      </c>
    </row>
    <row r="1757" spans="1:14" x14ac:dyDescent="0.3">
      <c r="A1757" s="421"/>
      <c r="B1757" s="11" t="s">
        <v>3692</v>
      </c>
      <c r="C1757" s="11" t="s">
        <v>15</v>
      </c>
      <c r="D1757" s="14">
        <v>100</v>
      </c>
      <c r="E1757" s="11">
        <v>240</v>
      </c>
      <c r="F1757" s="130">
        <v>50</v>
      </c>
      <c r="G1757" s="14">
        <v>60</v>
      </c>
      <c r="H1757" s="11">
        <v>50</v>
      </c>
      <c r="I1757" s="153"/>
      <c r="J1757" s="153"/>
      <c r="K1757" s="153"/>
      <c r="L1757" s="11" t="s">
        <v>24</v>
      </c>
      <c r="M1757" s="14">
        <v>50000</v>
      </c>
      <c r="N1757" s="6" t="s">
        <v>3693</v>
      </c>
    </row>
    <row r="1758" spans="1:14" x14ac:dyDescent="0.3">
      <c r="A1758" s="421"/>
      <c r="B1758" s="11" t="s">
        <v>3694</v>
      </c>
      <c r="C1758" s="11" t="s">
        <v>15</v>
      </c>
      <c r="D1758" s="14">
        <v>100</v>
      </c>
      <c r="E1758" s="11">
        <v>240</v>
      </c>
      <c r="F1758" s="130">
        <v>50</v>
      </c>
      <c r="G1758" s="14">
        <v>60</v>
      </c>
      <c r="H1758" s="11">
        <v>54</v>
      </c>
      <c r="I1758" s="153"/>
      <c r="J1758" s="153"/>
      <c r="K1758" s="153"/>
      <c r="L1758" s="11" t="s">
        <v>24</v>
      </c>
      <c r="M1758" s="14">
        <v>50000</v>
      </c>
      <c r="N1758" s="6" t="s">
        <v>3695</v>
      </c>
    </row>
    <row r="1759" spans="1:14" x14ac:dyDescent="0.3">
      <c r="A1759" s="429"/>
      <c r="B1759" s="13" t="s">
        <v>3696</v>
      </c>
      <c r="C1759" s="11" t="s">
        <v>15</v>
      </c>
      <c r="D1759" s="14">
        <v>100</v>
      </c>
      <c r="E1759" s="11">
        <v>240</v>
      </c>
      <c r="F1759" s="130">
        <v>50</v>
      </c>
      <c r="G1759" s="14">
        <v>60</v>
      </c>
      <c r="H1759" s="11">
        <v>80</v>
      </c>
      <c r="I1759" s="153"/>
      <c r="J1759" s="153"/>
      <c r="K1759" s="153"/>
      <c r="L1759" s="11" t="s">
        <v>24</v>
      </c>
      <c r="M1759" s="14">
        <v>50000</v>
      </c>
      <c r="N1759" s="6" t="s">
        <v>3697</v>
      </c>
    </row>
    <row r="1760" spans="1:14" x14ac:dyDescent="0.3">
      <c r="A1760" s="421"/>
      <c r="B1760" s="11" t="s">
        <v>3698</v>
      </c>
      <c r="C1760" s="14" t="s">
        <v>2077</v>
      </c>
      <c r="D1760" s="14">
        <v>100</v>
      </c>
      <c r="E1760" s="11">
        <v>240</v>
      </c>
      <c r="F1760" s="130">
        <v>50</v>
      </c>
      <c r="G1760" s="14">
        <v>60</v>
      </c>
      <c r="H1760" s="11">
        <v>60</v>
      </c>
      <c r="I1760" s="153"/>
      <c r="J1760" s="153"/>
      <c r="K1760" s="153"/>
      <c r="L1760" s="11" t="s">
        <v>24</v>
      </c>
      <c r="M1760" s="14">
        <v>50000</v>
      </c>
      <c r="N1760" s="6"/>
    </row>
    <row r="1761" spans="1:14" x14ac:dyDescent="0.3">
      <c r="A1761" s="421"/>
      <c r="B1761" s="11" t="s">
        <v>3699</v>
      </c>
      <c r="C1761" s="11" t="s">
        <v>3690</v>
      </c>
      <c r="D1761" s="14">
        <v>100</v>
      </c>
      <c r="E1761" s="11">
        <v>240</v>
      </c>
      <c r="F1761" s="130">
        <v>50</v>
      </c>
      <c r="G1761" s="14">
        <v>60</v>
      </c>
      <c r="H1761" s="11">
        <v>60</v>
      </c>
      <c r="I1761" s="153"/>
      <c r="J1761" s="153"/>
      <c r="K1761" s="153"/>
      <c r="L1761" s="11" t="s">
        <v>24</v>
      </c>
      <c r="M1761" s="14">
        <v>50000</v>
      </c>
      <c r="N1761" s="6"/>
    </row>
    <row r="1762" spans="1:14" x14ac:dyDescent="0.3">
      <c r="A1762" s="421"/>
      <c r="B1762" s="11" t="s">
        <v>3700</v>
      </c>
      <c r="C1762" s="11" t="s">
        <v>15</v>
      </c>
      <c r="D1762" s="14">
        <v>100</v>
      </c>
      <c r="E1762" s="11">
        <v>240</v>
      </c>
      <c r="F1762" s="130">
        <v>50</v>
      </c>
      <c r="G1762" s="14">
        <v>60</v>
      </c>
      <c r="H1762" s="11">
        <v>100</v>
      </c>
      <c r="I1762" s="153"/>
      <c r="J1762" s="153"/>
      <c r="K1762" s="153"/>
      <c r="L1762" s="11" t="s">
        <v>24</v>
      </c>
      <c r="M1762" s="14">
        <v>50000</v>
      </c>
      <c r="N1762" s="6" t="s">
        <v>3701</v>
      </c>
    </row>
    <row r="1763" spans="1:14" x14ac:dyDescent="0.3">
      <c r="A1763" s="421"/>
      <c r="B1763" s="11" t="s">
        <v>3702</v>
      </c>
      <c r="C1763" s="11" t="s">
        <v>15</v>
      </c>
      <c r="D1763" s="14">
        <v>100</v>
      </c>
      <c r="E1763" s="11">
        <v>240</v>
      </c>
      <c r="F1763" s="130">
        <v>50</v>
      </c>
      <c r="G1763" s="14">
        <v>60</v>
      </c>
      <c r="H1763" s="11">
        <v>80</v>
      </c>
      <c r="I1763" s="153"/>
      <c r="J1763" s="153"/>
      <c r="K1763" s="153"/>
      <c r="L1763" s="11" t="s">
        <v>24</v>
      </c>
      <c r="M1763" s="14">
        <v>50000</v>
      </c>
      <c r="N1763" s="6" t="s">
        <v>3703</v>
      </c>
    </row>
    <row r="1764" spans="1:14" x14ac:dyDescent="0.3">
      <c r="A1764" s="421"/>
      <c r="B1764" s="11" t="s">
        <v>3704</v>
      </c>
      <c r="C1764" s="11" t="s">
        <v>3690</v>
      </c>
      <c r="D1764" s="14">
        <v>100</v>
      </c>
      <c r="E1764" s="11">
        <v>240</v>
      </c>
      <c r="F1764" s="130">
        <v>50</v>
      </c>
      <c r="G1764" s="14">
        <v>60</v>
      </c>
      <c r="H1764" s="11">
        <v>60</v>
      </c>
      <c r="I1764" s="153"/>
      <c r="J1764" s="153"/>
      <c r="K1764" s="153"/>
      <c r="L1764" s="11" t="s">
        <v>24</v>
      </c>
      <c r="M1764" s="14">
        <v>50000</v>
      </c>
      <c r="N1764" s="6" t="s">
        <v>3705</v>
      </c>
    </row>
    <row r="1765" spans="1:14" x14ac:dyDescent="0.3">
      <c r="A1765" s="421"/>
      <c r="B1765" s="11" t="s">
        <v>3706</v>
      </c>
      <c r="C1765" s="11" t="s">
        <v>15</v>
      </c>
      <c r="D1765" s="14">
        <v>100</v>
      </c>
      <c r="E1765" s="11">
        <v>240</v>
      </c>
      <c r="F1765" s="130">
        <v>50</v>
      </c>
      <c r="G1765" s="14">
        <v>60</v>
      </c>
      <c r="H1765" s="11">
        <v>120</v>
      </c>
      <c r="I1765" s="153"/>
      <c r="J1765" s="153"/>
      <c r="K1765" s="153"/>
      <c r="L1765" s="11" t="s">
        <v>24</v>
      </c>
      <c r="M1765" s="14">
        <v>50000</v>
      </c>
      <c r="N1765" s="6" t="s">
        <v>3707</v>
      </c>
    </row>
    <row r="1766" spans="1:14" x14ac:dyDescent="0.3">
      <c r="A1766" s="421"/>
      <c r="B1766" s="11" t="s">
        <v>3708</v>
      </c>
      <c r="C1766" s="11" t="s">
        <v>15</v>
      </c>
      <c r="D1766" s="14">
        <v>100</v>
      </c>
      <c r="E1766" s="11">
        <v>240</v>
      </c>
      <c r="F1766" s="130">
        <v>50</v>
      </c>
      <c r="G1766" s="14">
        <v>60</v>
      </c>
      <c r="H1766" s="11">
        <v>80</v>
      </c>
      <c r="I1766" s="153"/>
      <c r="J1766" s="153"/>
      <c r="K1766" s="153"/>
      <c r="L1766" s="11" t="s">
        <v>24</v>
      </c>
      <c r="M1766" s="14">
        <v>50000</v>
      </c>
      <c r="N1766" s="6" t="s">
        <v>3709</v>
      </c>
    </row>
    <row r="1767" spans="1:14" x14ac:dyDescent="0.3">
      <c r="A1767" s="421"/>
      <c r="B1767" s="11" t="s">
        <v>3710</v>
      </c>
      <c r="C1767" s="11" t="s">
        <v>3690</v>
      </c>
      <c r="D1767" s="14">
        <v>100</v>
      </c>
      <c r="E1767" s="11">
        <v>240</v>
      </c>
      <c r="F1767" s="130">
        <v>50</v>
      </c>
      <c r="G1767" s="14">
        <v>60</v>
      </c>
      <c r="H1767" s="11">
        <v>120</v>
      </c>
      <c r="I1767" s="153"/>
      <c r="J1767" s="153"/>
      <c r="K1767" s="153"/>
      <c r="L1767" s="11" t="s">
        <v>47</v>
      </c>
      <c r="M1767" s="14">
        <v>50000</v>
      </c>
      <c r="N1767" s="6" t="s">
        <v>3709</v>
      </c>
    </row>
    <row r="1768" spans="1:14" x14ac:dyDescent="0.3">
      <c r="A1768" s="421"/>
      <c r="B1768" s="11" t="s">
        <v>3711</v>
      </c>
      <c r="C1768" s="14" t="s">
        <v>2077</v>
      </c>
      <c r="D1768" s="14">
        <v>100</v>
      </c>
      <c r="E1768" s="11">
        <v>240</v>
      </c>
      <c r="F1768" s="130">
        <v>50</v>
      </c>
      <c r="G1768" s="14">
        <v>60</v>
      </c>
      <c r="H1768" s="11">
        <v>120</v>
      </c>
      <c r="I1768" s="153"/>
      <c r="J1768" s="153"/>
      <c r="K1768" s="153"/>
      <c r="L1768" s="11" t="s">
        <v>24</v>
      </c>
      <c r="M1768" s="14">
        <v>50000</v>
      </c>
      <c r="N1768" s="6"/>
    </row>
    <row r="1769" spans="1:14" x14ac:dyDescent="0.3">
      <c r="A1769" s="421"/>
      <c r="B1769" s="11" t="s">
        <v>3712</v>
      </c>
      <c r="C1769" s="14" t="s">
        <v>2077</v>
      </c>
      <c r="D1769" s="14">
        <v>100</v>
      </c>
      <c r="E1769" s="11">
        <v>240</v>
      </c>
      <c r="F1769" s="130">
        <v>50</v>
      </c>
      <c r="G1769" s="14">
        <v>60</v>
      </c>
      <c r="H1769" s="11">
        <v>180</v>
      </c>
      <c r="I1769" s="153"/>
      <c r="J1769" s="153"/>
      <c r="K1769" s="153"/>
      <c r="L1769" s="11" t="s">
        <v>24</v>
      </c>
      <c r="M1769" s="14">
        <v>50000</v>
      </c>
      <c r="N1769" s="6"/>
    </row>
    <row r="1770" spans="1:14" x14ac:dyDescent="0.3">
      <c r="A1770" s="421"/>
      <c r="B1770" s="11" t="s">
        <v>3713</v>
      </c>
      <c r="C1770" s="11" t="s">
        <v>15</v>
      </c>
      <c r="D1770" s="14">
        <v>100</v>
      </c>
      <c r="E1770" s="11">
        <v>240</v>
      </c>
      <c r="F1770" s="130">
        <v>50</v>
      </c>
      <c r="G1770" s="14">
        <v>60</v>
      </c>
      <c r="H1770" s="11">
        <v>150</v>
      </c>
      <c r="I1770" s="153"/>
      <c r="J1770" s="153"/>
      <c r="K1770" s="153"/>
      <c r="L1770" s="11" t="s">
        <v>24</v>
      </c>
      <c r="M1770" s="14">
        <v>50000</v>
      </c>
      <c r="N1770" s="6" t="s">
        <v>3714</v>
      </c>
    </row>
    <row r="1771" spans="1:14" x14ac:dyDescent="0.3">
      <c r="A1771" s="421"/>
      <c r="B1771" s="11" t="s">
        <v>3715</v>
      </c>
      <c r="C1771" s="11" t="s">
        <v>82</v>
      </c>
      <c r="D1771" s="14">
        <v>100</v>
      </c>
      <c r="E1771" s="11">
        <v>240</v>
      </c>
      <c r="F1771" s="130">
        <v>50</v>
      </c>
      <c r="G1771" s="14">
        <v>60</v>
      </c>
      <c r="H1771" s="11">
        <v>40</v>
      </c>
      <c r="I1771" s="153"/>
      <c r="J1771" s="153"/>
      <c r="K1771" s="11">
        <v>53</v>
      </c>
      <c r="L1771" s="11" t="s">
        <v>47</v>
      </c>
      <c r="M1771" s="14">
        <v>50000</v>
      </c>
      <c r="N1771" s="6" t="s">
        <v>3716</v>
      </c>
    </row>
    <row r="1772" spans="1:14" x14ac:dyDescent="0.3">
      <c r="A1772" s="421"/>
      <c r="B1772" s="11" t="s">
        <v>3717</v>
      </c>
      <c r="C1772" s="11" t="s">
        <v>82</v>
      </c>
      <c r="D1772" s="14">
        <v>100</v>
      </c>
      <c r="E1772" s="11">
        <v>240</v>
      </c>
      <c r="F1772" s="130">
        <v>50</v>
      </c>
      <c r="G1772" s="14">
        <v>60</v>
      </c>
      <c r="H1772" s="11">
        <v>60</v>
      </c>
      <c r="I1772" s="153"/>
      <c r="J1772" s="153"/>
      <c r="K1772" s="11">
        <v>59</v>
      </c>
      <c r="L1772" s="11" t="s">
        <v>47</v>
      </c>
      <c r="M1772" s="14">
        <v>50000</v>
      </c>
      <c r="N1772" s="6" t="s">
        <v>3718</v>
      </c>
    </row>
    <row r="1773" spans="1:14" x14ac:dyDescent="0.3">
      <c r="A1773" s="421"/>
      <c r="B1773" s="11" t="s">
        <v>3719</v>
      </c>
      <c r="C1773" s="11" t="s">
        <v>82</v>
      </c>
      <c r="D1773" s="14">
        <v>100</v>
      </c>
      <c r="E1773" s="11">
        <v>240</v>
      </c>
      <c r="F1773" s="130">
        <v>50</v>
      </c>
      <c r="G1773" s="14">
        <v>60</v>
      </c>
      <c r="H1773" s="11">
        <v>60</v>
      </c>
      <c r="I1773" s="153"/>
      <c r="J1773" s="153"/>
      <c r="K1773" s="153"/>
      <c r="L1773" s="11" t="s">
        <v>24</v>
      </c>
      <c r="M1773" s="14">
        <v>50000</v>
      </c>
      <c r="N1773" s="6" t="s">
        <v>3720</v>
      </c>
    </row>
    <row r="1774" spans="1:14" x14ac:dyDescent="0.3">
      <c r="A1774" s="429"/>
      <c r="B1774" s="13" t="s">
        <v>3721</v>
      </c>
      <c r="C1774" s="11" t="s">
        <v>82</v>
      </c>
      <c r="D1774" s="14">
        <v>100</v>
      </c>
      <c r="E1774" s="11">
        <v>240</v>
      </c>
      <c r="F1774" s="130">
        <v>50</v>
      </c>
      <c r="G1774" s="14">
        <v>60</v>
      </c>
      <c r="H1774" s="11">
        <v>60</v>
      </c>
      <c r="I1774" s="153"/>
      <c r="J1774" s="153"/>
      <c r="K1774" s="153"/>
      <c r="L1774" s="11" t="s">
        <v>24</v>
      </c>
      <c r="M1774" s="14">
        <v>50000</v>
      </c>
      <c r="N1774" s="6" t="s">
        <v>3720</v>
      </c>
    </row>
    <row r="1775" spans="1:14" x14ac:dyDescent="0.3">
      <c r="A1775" s="421"/>
      <c r="B1775" s="11" t="s">
        <v>3722</v>
      </c>
      <c r="C1775" s="11" t="s">
        <v>82</v>
      </c>
      <c r="D1775" s="14">
        <v>100</v>
      </c>
      <c r="E1775" s="11">
        <v>240</v>
      </c>
      <c r="F1775" s="130">
        <v>50</v>
      </c>
      <c r="G1775" s="14">
        <v>60</v>
      </c>
      <c r="H1775" s="11">
        <v>60</v>
      </c>
      <c r="I1775" s="153"/>
      <c r="J1775" s="153"/>
      <c r="K1775" s="11">
        <v>62</v>
      </c>
      <c r="L1775" s="11" t="s">
        <v>47</v>
      </c>
      <c r="M1775" s="14">
        <v>50000</v>
      </c>
      <c r="N1775" s="6" t="s">
        <v>3723</v>
      </c>
    </row>
    <row r="1776" spans="1:14" x14ac:dyDescent="0.3">
      <c r="A1776" s="421"/>
      <c r="B1776" s="11" t="s">
        <v>3724</v>
      </c>
      <c r="C1776" s="11" t="s">
        <v>82</v>
      </c>
      <c r="D1776" s="14">
        <v>100</v>
      </c>
      <c r="E1776" s="11">
        <v>240</v>
      </c>
      <c r="F1776" s="130">
        <v>50</v>
      </c>
      <c r="G1776" s="14">
        <v>60</v>
      </c>
      <c r="H1776" s="11">
        <v>80</v>
      </c>
      <c r="I1776" s="153"/>
      <c r="J1776" s="153"/>
      <c r="K1776" s="153"/>
      <c r="L1776" s="11" t="s">
        <v>24</v>
      </c>
      <c r="M1776" s="14">
        <v>50000</v>
      </c>
      <c r="N1776" s="6" t="s">
        <v>3725</v>
      </c>
    </row>
    <row r="1777" spans="1:14" x14ac:dyDescent="0.3">
      <c r="A1777" s="421"/>
      <c r="B1777" s="11" t="s">
        <v>3726</v>
      </c>
      <c r="C1777" s="11" t="s">
        <v>82</v>
      </c>
      <c r="D1777" s="14">
        <v>100</v>
      </c>
      <c r="E1777" s="11">
        <v>240</v>
      </c>
      <c r="F1777" s="130">
        <v>50</v>
      </c>
      <c r="G1777" s="14">
        <v>60</v>
      </c>
      <c r="H1777" s="11">
        <v>80</v>
      </c>
      <c r="I1777" s="153"/>
      <c r="J1777" s="153"/>
      <c r="K1777" s="153"/>
      <c r="L1777" s="11" t="s">
        <v>24</v>
      </c>
      <c r="M1777" s="14">
        <v>50000</v>
      </c>
      <c r="N1777" s="6" t="s">
        <v>3725</v>
      </c>
    </row>
    <row r="1778" spans="1:14" x14ac:dyDescent="0.3">
      <c r="A1778" s="421"/>
      <c r="B1778" s="11" t="s">
        <v>3727</v>
      </c>
      <c r="C1778" s="11" t="s">
        <v>82</v>
      </c>
      <c r="D1778" s="14">
        <v>100</v>
      </c>
      <c r="E1778" s="11">
        <v>240</v>
      </c>
      <c r="F1778" s="130">
        <v>50</v>
      </c>
      <c r="G1778" s="14">
        <v>60</v>
      </c>
      <c r="H1778" s="11">
        <v>100</v>
      </c>
      <c r="I1778" s="153"/>
      <c r="J1778" s="153"/>
      <c r="K1778" s="11">
        <v>65</v>
      </c>
      <c r="L1778" s="11" t="s">
        <v>47</v>
      </c>
      <c r="M1778" s="14">
        <v>50000</v>
      </c>
      <c r="N1778" s="6" t="s">
        <v>3728</v>
      </c>
    </row>
    <row r="1779" spans="1:14" x14ac:dyDescent="0.3">
      <c r="A1779" s="421"/>
      <c r="B1779" s="11" t="s">
        <v>3729</v>
      </c>
      <c r="C1779" s="11" t="s">
        <v>82</v>
      </c>
      <c r="D1779" s="14">
        <v>100</v>
      </c>
      <c r="E1779" s="11">
        <v>240</v>
      </c>
      <c r="F1779" s="130">
        <v>50</v>
      </c>
      <c r="G1779" s="14">
        <v>60</v>
      </c>
      <c r="H1779" s="11">
        <v>100</v>
      </c>
      <c r="I1779" s="153"/>
      <c r="J1779" s="153"/>
      <c r="K1779" s="153"/>
      <c r="L1779" s="11" t="s">
        <v>24</v>
      </c>
      <c r="M1779" s="14">
        <v>50000</v>
      </c>
      <c r="N1779" s="6" t="s">
        <v>3730</v>
      </c>
    </row>
    <row r="1780" spans="1:14" x14ac:dyDescent="0.3">
      <c r="A1780" s="421"/>
      <c r="B1780" s="11" t="s">
        <v>3731</v>
      </c>
      <c r="C1780" s="11" t="s">
        <v>82</v>
      </c>
      <c r="D1780" s="14">
        <v>100</v>
      </c>
      <c r="E1780" s="11">
        <v>240</v>
      </c>
      <c r="F1780" s="130">
        <v>50</v>
      </c>
      <c r="G1780" s="14">
        <v>60</v>
      </c>
      <c r="H1780" s="11">
        <v>80</v>
      </c>
      <c r="I1780" s="153"/>
      <c r="J1780" s="153"/>
      <c r="K1780" s="153"/>
      <c r="L1780" s="11" t="s">
        <v>24</v>
      </c>
      <c r="M1780" s="14">
        <v>50000</v>
      </c>
      <c r="N1780" s="6" t="s">
        <v>3730</v>
      </c>
    </row>
    <row r="1781" spans="1:14" x14ac:dyDescent="0.3">
      <c r="A1781" s="421"/>
      <c r="B1781" s="11" t="s">
        <v>3732</v>
      </c>
      <c r="C1781" s="11" t="s">
        <v>3733</v>
      </c>
      <c r="D1781" s="14">
        <v>85</v>
      </c>
      <c r="E1781" s="11">
        <v>265</v>
      </c>
      <c r="F1781" s="153"/>
      <c r="G1781" s="153"/>
      <c r="H1781" s="11">
        <v>10</v>
      </c>
      <c r="I1781" s="153"/>
      <c r="J1781" s="153"/>
      <c r="K1781" s="153"/>
      <c r="L1781" s="11" t="s">
        <v>47</v>
      </c>
      <c r="M1781" s="153" t="s">
        <v>559</v>
      </c>
      <c r="N1781" s="6" t="s">
        <v>3734</v>
      </c>
    </row>
    <row r="1782" spans="1:14" x14ac:dyDescent="0.3">
      <c r="A1782" s="421"/>
      <c r="B1782" s="11" t="s">
        <v>3735</v>
      </c>
      <c r="C1782" s="11" t="s">
        <v>98</v>
      </c>
      <c r="D1782" s="14">
        <v>85</v>
      </c>
      <c r="E1782" s="11">
        <v>265</v>
      </c>
      <c r="F1782" s="153"/>
      <c r="G1782" s="153"/>
      <c r="H1782" s="11">
        <v>12</v>
      </c>
      <c r="I1782" s="153"/>
      <c r="J1782" s="153"/>
      <c r="K1782" s="153"/>
      <c r="L1782" s="11" t="s">
        <v>47</v>
      </c>
      <c r="M1782" s="153" t="s">
        <v>559</v>
      </c>
      <c r="N1782" s="6" t="s">
        <v>3736</v>
      </c>
    </row>
    <row r="1783" spans="1:14" x14ac:dyDescent="0.3">
      <c r="A1783" s="421"/>
      <c r="B1783" s="11" t="s">
        <v>3737</v>
      </c>
      <c r="C1783" s="11" t="s">
        <v>3733</v>
      </c>
      <c r="D1783" s="14">
        <v>85</v>
      </c>
      <c r="E1783" s="11">
        <v>265</v>
      </c>
      <c r="F1783" s="153"/>
      <c r="G1783" s="153"/>
      <c r="H1783" s="11">
        <v>20</v>
      </c>
      <c r="I1783" s="153"/>
      <c r="J1783" s="153"/>
      <c r="K1783" s="153"/>
      <c r="L1783" s="11" t="s">
        <v>47</v>
      </c>
      <c r="M1783" s="153" t="s">
        <v>559</v>
      </c>
      <c r="N1783" s="6" t="s">
        <v>3738</v>
      </c>
    </row>
    <row r="1784" spans="1:14" x14ac:dyDescent="0.3">
      <c r="A1784" s="421"/>
      <c r="B1784" s="11" t="s">
        <v>3739</v>
      </c>
      <c r="C1784" s="11" t="s">
        <v>98</v>
      </c>
      <c r="D1784" s="14">
        <v>85</v>
      </c>
      <c r="E1784" s="11">
        <v>265</v>
      </c>
      <c r="F1784" s="153"/>
      <c r="G1784" s="153"/>
      <c r="H1784" s="11">
        <v>30</v>
      </c>
      <c r="I1784" s="153"/>
      <c r="J1784" s="153"/>
      <c r="K1784" s="153"/>
      <c r="L1784" s="11" t="s">
        <v>47</v>
      </c>
      <c r="M1784" s="153" t="s">
        <v>559</v>
      </c>
      <c r="N1784" s="6" t="s">
        <v>3736</v>
      </c>
    </row>
    <row r="1785" spans="1:14" x14ac:dyDescent="0.3">
      <c r="A1785" s="421"/>
      <c r="B1785" s="11" t="s">
        <v>3740</v>
      </c>
      <c r="C1785" s="11" t="s">
        <v>3733</v>
      </c>
      <c r="D1785" s="14">
        <v>85</v>
      </c>
      <c r="E1785" s="11">
        <v>265</v>
      </c>
      <c r="F1785" s="153"/>
      <c r="G1785" s="153"/>
      <c r="H1785" s="11">
        <v>40</v>
      </c>
      <c r="I1785" s="153"/>
      <c r="J1785" s="153"/>
      <c r="K1785" s="153"/>
      <c r="L1785" s="11" t="s">
        <v>47</v>
      </c>
      <c r="M1785" s="153" t="s">
        <v>559</v>
      </c>
      <c r="N1785" s="6" t="s">
        <v>3741</v>
      </c>
    </row>
    <row r="1786" spans="1:14" x14ac:dyDescent="0.3">
      <c r="A1786" s="421"/>
      <c r="B1786" s="11" t="s">
        <v>3742</v>
      </c>
      <c r="C1786" s="11" t="s">
        <v>3733</v>
      </c>
      <c r="D1786" s="14">
        <v>85</v>
      </c>
      <c r="E1786" s="11">
        <v>265</v>
      </c>
      <c r="F1786" s="153"/>
      <c r="G1786" s="153"/>
      <c r="H1786" s="11">
        <v>50</v>
      </c>
      <c r="I1786" s="153"/>
      <c r="J1786" s="153"/>
      <c r="K1786" s="153"/>
      <c r="L1786" s="11" t="s">
        <v>47</v>
      </c>
      <c r="M1786" s="153" t="s">
        <v>559</v>
      </c>
      <c r="N1786" s="6" t="s">
        <v>3743</v>
      </c>
    </row>
    <row r="1787" spans="1:14" x14ac:dyDescent="0.3">
      <c r="A1787" s="421"/>
      <c r="B1787" s="11" t="s">
        <v>3744</v>
      </c>
      <c r="C1787" s="11" t="s">
        <v>3733</v>
      </c>
      <c r="D1787" s="14">
        <v>85</v>
      </c>
      <c r="E1787" s="11">
        <v>265</v>
      </c>
      <c r="F1787" s="153"/>
      <c r="G1787" s="153"/>
      <c r="H1787" s="11">
        <v>60</v>
      </c>
      <c r="I1787" s="153"/>
      <c r="J1787" s="153"/>
      <c r="K1787" s="153"/>
      <c r="L1787" s="11" t="s">
        <v>47</v>
      </c>
      <c r="M1787" s="153" t="s">
        <v>559</v>
      </c>
      <c r="N1787" s="6" t="s">
        <v>3745</v>
      </c>
    </row>
    <row r="1788" spans="1:14" x14ac:dyDescent="0.3">
      <c r="A1788" s="421"/>
      <c r="B1788" s="11" t="s">
        <v>3746</v>
      </c>
      <c r="C1788" s="11" t="s">
        <v>3733</v>
      </c>
      <c r="D1788" s="14">
        <v>85</v>
      </c>
      <c r="E1788" s="11">
        <v>265</v>
      </c>
      <c r="F1788" s="153"/>
      <c r="G1788" s="153"/>
      <c r="H1788" s="11">
        <v>100</v>
      </c>
      <c r="I1788" s="153"/>
      <c r="J1788" s="153"/>
      <c r="K1788" s="153"/>
      <c r="L1788" s="11" t="s">
        <v>47</v>
      </c>
      <c r="M1788" s="153" t="s">
        <v>559</v>
      </c>
      <c r="N1788" s="6" t="s">
        <v>3747</v>
      </c>
    </row>
    <row r="1789" spans="1:14" x14ac:dyDescent="0.3">
      <c r="A1789" s="421"/>
      <c r="B1789" s="11" t="s">
        <v>3748</v>
      </c>
      <c r="C1789" s="11" t="s">
        <v>98</v>
      </c>
      <c r="D1789" s="11">
        <v>100</v>
      </c>
      <c r="E1789" s="13">
        <v>240</v>
      </c>
      <c r="F1789" s="153"/>
      <c r="G1789" s="153"/>
      <c r="H1789" s="11">
        <v>200</v>
      </c>
      <c r="I1789" s="153"/>
      <c r="J1789" s="153"/>
      <c r="K1789" s="11">
        <v>165</v>
      </c>
      <c r="L1789" s="11" t="s">
        <v>47</v>
      </c>
      <c r="M1789" s="11">
        <v>50000</v>
      </c>
      <c r="N1789" s="4" t="s">
        <v>3749</v>
      </c>
    </row>
    <row r="1790" spans="1:14" x14ac:dyDescent="0.3">
      <c r="A1790" s="421"/>
      <c r="B1790" s="11" t="s">
        <v>3750</v>
      </c>
      <c r="C1790" s="11" t="s">
        <v>2065</v>
      </c>
      <c r="D1790" s="11">
        <v>100</v>
      </c>
      <c r="E1790" s="13">
        <v>240</v>
      </c>
      <c r="F1790" s="153"/>
      <c r="G1790" s="153"/>
      <c r="H1790" s="11">
        <v>250</v>
      </c>
      <c r="I1790" s="153"/>
      <c r="J1790" s="153"/>
      <c r="K1790" s="11">
        <v>169</v>
      </c>
      <c r="L1790" s="11" t="s">
        <v>47</v>
      </c>
      <c r="M1790" s="11">
        <v>50000</v>
      </c>
      <c r="N1790" s="4" t="s">
        <v>3751</v>
      </c>
    </row>
    <row r="1791" spans="1:14" x14ac:dyDescent="0.3">
      <c r="A1791" s="421"/>
      <c r="B1791" s="11" t="s">
        <v>3752</v>
      </c>
      <c r="C1791" s="11" t="s">
        <v>424</v>
      </c>
      <c r="D1791" s="11">
        <v>100</v>
      </c>
      <c r="E1791" s="13">
        <v>240</v>
      </c>
      <c r="F1791" s="129">
        <v>50</v>
      </c>
      <c r="G1791" s="11">
        <v>60</v>
      </c>
      <c r="H1791" s="11">
        <v>400</v>
      </c>
      <c r="I1791" s="153"/>
      <c r="J1791" s="153"/>
      <c r="K1791" s="11">
        <v>187</v>
      </c>
      <c r="L1791" s="11" t="s">
        <v>47</v>
      </c>
      <c r="M1791" s="11">
        <v>50000</v>
      </c>
      <c r="N1791" s="4" t="s">
        <v>3753</v>
      </c>
    </row>
    <row r="1792" spans="1:14" x14ac:dyDescent="0.3">
      <c r="A1792" s="429"/>
      <c r="B1792" s="13" t="s">
        <v>3754</v>
      </c>
      <c r="C1792" s="11" t="s">
        <v>2078</v>
      </c>
      <c r="D1792" s="11">
        <v>100</v>
      </c>
      <c r="E1792" s="13">
        <v>240</v>
      </c>
      <c r="F1792" s="129">
        <v>50</v>
      </c>
      <c r="G1792" s="11">
        <v>60</v>
      </c>
      <c r="H1792" s="11">
        <v>500</v>
      </c>
      <c r="I1792" s="153"/>
      <c r="J1792" s="153"/>
      <c r="K1792" s="11">
        <v>356</v>
      </c>
      <c r="L1792" s="11" t="s">
        <v>47</v>
      </c>
      <c r="M1792" s="11">
        <v>50000</v>
      </c>
      <c r="N1792" s="4" t="s">
        <v>3755</v>
      </c>
    </row>
    <row r="1793" spans="1:14" x14ac:dyDescent="0.3">
      <c r="A1793" s="421"/>
      <c r="B1793" s="11" t="s">
        <v>3756</v>
      </c>
      <c r="C1793" s="11" t="s">
        <v>424</v>
      </c>
      <c r="D1793" s="11">
        <v>100</v>
      </c>
      <c r="E1793" s="13">
        <v>240</v>
      </c>
      <c r="F1793" s="129">
        <v>50</v>
      </c>
      <c r="G1793" s="11">
        <v>60</v>
      </c>
      <c r="H1793" s="11">
        <v>600</v>
      </c>
      <c r="I1793" s="153"/>
      <c r="J1793" s="153"/>
      <c r="K1793" s="11">
        <v>243</v>
      </c>
      <c r="L1793" s="11" t="s">
        <v>47</v>
      </c>
      <c r="M1793" s="11">
        <v>50000</v>
      </c>
      <c r="N1793" s="4" t="s">
        <v>3757</v>
      </c>
    </row>
    <row r="1794" spans="1:14" x14ac:dyDescent="0.3">
      <c r="A1794" s="421"/>
      <c r="B1794" s="11" t="s">
        <v>3758</v>
      </c>
      <c r="C1794" s="11" t="s">
        <v>428</v>
      </c>
      <c r="D1794" s="11">
        <v>100</v>
      </c>
      <c r="E1794" s="13">
        <v>240</v>
      </c>
      <c r="F1794" s="129">
        <v>50</v>
      </c>
      <c r="G1794" s="11">
        <v>60</v>
      </c>
      <c r="H1794" s="11">
        <v>500</v>
      </c>
      <c r="I1794" s="153"/>
      <c r="J1794" s="153"/>
      <c r="K1794" s="11">
        <v>194</v>
      </c>
      <c r="L1794" s="11" t="s">
        <v>47</v>
      </c>
      <c r="M1794" s="11">
        <v>50000</v>
      </c>
      <c r="N1794" s="4" t="s">
        <v>3759</v>
      </c>
    </row>
    <row r="1795" spans="1:14" x14ac:dyDescent="0.3">
      <c r="A1795" s="421"/>
      <c r="B1795" s="11" t="s">
        <v>3760</v>
      </c>
      <c r="C1795" s="11" t="s">
        <v>424</v>
      </c>
      <c r="D1795" s="11">
        <v>100</v>
      </c>
      <c r="E1795" s="13">
        <v>240</v>
      </c>
      <c r="F1795" s="129">
        <v>50</v>
      </c>
      <c r="G1795" s="11">
        <v>60</v>
      </c>
      <c r="H1795" s="11">
        <v>800</v>
      </c>
      <c r="I1795" s="153"/>
      <c r="J1795" s="153"/>
      <c r="K1795" s="11">
        <v>315</v>
      </c>
      <c r="L1795" s="11" t="s">
        <v>47</v>
      </c>
      <c r="M1795" s="11">
        <v>50000</v>
      </c>
      <c r="N1795" s="4" t="s">
        <v>3761</v>
      </c>
    </row>
    <row r="1796" spans="1:14" x14ac:dyDescent="0.3">
      <c r="A1796" s="421"/>
      <c r="B1796" s="11" t="s">
        <v>3762</v>
      </c>
      <c r="C1796" s="11" t="s">
        <v>2064</v>
      </c>
      <c r="D1796" s="11">
        <v>100</v>
      </c>
      <c r="E1796" s="13">
        <v>240</v>
      </c>
      <c r="F1796" s="129">
        <v>50</v>
      </c>
      <c r="G1796" s="11">
        <v>60</v>
      </c>
      <c r="H1796" s="11">
        <v>750</v>
      </c>
      <c r="I1796" s="153"/>
      <c r="J1796" s="153"/>
      <c r="K1796" s="11">
        <v>256</v>
      </c>
      <c r="L1796" s="11" t="s">
        <v>47</v>
      </c>
      <c r="M1796" s="11">
        <v>50000</v>
      </c>
      <c r="N1796" s="4" t="s">
        <v>3763</v>
      </c>
    </row>
    <row r="1797" spans="1:14" x14ac:dyDescent="0.3">
      <c r="A1797" s="421"/>
      <c r="B1797" s="11" t="s">
        <v>3764</v>
      </c>
      <c r="C1797" s="11" t="s">
        <v>2078</v>
      </c>
      <c r="D1797" s="11">
        <v>100</v>
      </c>
      <c r="E1797" s="13">
        <v>240</v>
      </c>
      <c r="F1797" s="129">
        <v>50</v>
      </c>
      <c r="G1797" s="11">
        <v>60</v>
      </c>
      <c r="H1797" s="11">
        <v>1000</v>
      </c>
      <c r="I1797" s="153"/>
      <c r="J1797" s="153"/>
      <c r="K1797" s="11">
        <v>541</v>
      </c>
      <c r="L1797" s="11" t="s">
        <v>47</v>
      </c>
      <c r="M1797" s="11">
        <v>50000</v>
      </c>
      <c r="N1797" s="4" t="s">
        <v>3766</v>
      </c>
    </row>
    <row r="1798" spans="1:14" ht="15" thickBot="1" x14ac:dyDescent="0.35">
      <c r="A1798" s="429"/>
      <c r="B1798" s="13" t="s">
        <v>3767</v>
      </c>
      <c r="C1798" s="13" t="s">
        <v>2064</v>
      </c>
      <c r="D1798" s="13">
        <v>100</v>
      </c>
      <c r="E1798" s="13">
        <v>240</v>
      </c>
      <c r="F1798" s="131">
        <v>50</v>
      </c>
      <c r="G1798" s="13">
        <v>60</v>
      </c>
      <c r="H1798" s="13">
        <v>1000</v>
      </c>
      <c r="I1798" s="154"/>
      <c r="J1798" s="154"/>
      <c r="K1798" s="13">
        <v>338</v>
      </c>
      <c r="L1798" s="13" t="s">
        <v>47</v>
      </c>
      <c r="M1798" s="13">
        <v>50000</v>
      </c>
      <c r="N1798" s="8" t="s">
        <v>3765</v>
      </c>
    </row>
    <row r="1799" spans="1:14" ht="18.600000000000001" thickBot="1" x14ac:dyDescent="0.4">
      <c r="A1799" s="537" t="s">
        <v>3770</v>
      </c>
      <c r="B1799" s="537"/>
      <c r="C1799" s="27"/>
      <c r="D1799" s="538"/>
      <c r="E1799" s="538"/>
      <c r="F1799" s="538"/>
      <c r="G1799" s="538"/>
      <c r="H1799" s="538"/>
      <c r="I1799" s="538"/>
      <c r="J1799" s="538"/>
      <c r="K1799" s="538"/>
      <c r="L1799" s="538"/>
      <c r="M1799" s="538"/>
      <c r="N1799" s="332"/>
    </row>
    <row r="1800" spans="1:14" x14ac:dyDescent="0.3">
      <c r="A1800" s="426" t="s">
        <v>4000</v>
      </c>
      <c r="B1800" s="14" t="s">
        <v>3972</v>
      </c>
      <c r="C1800" s="14" t="s">
        <v>98</v>
      </c>
      <c r="D1800" s="14">
        <v>100</v>
      </c>
      <c r="E1800" s="26">
        <v>240</v>
      </c>
      <c r="F1800" s="130">
        <v>50</v>
      </c>
      <c r="G1800" s="14">
        <v>60</v>
      </c>
      <c r="H1800" s="14">
        <v>50</v>
      </c>
      <c r="I1800" s="517"/>
      <c r="J1800" s="517"/>
      <c r="K1800" s="517"/>
      <c r="L1800" s="14" t="s">
        <v>47</v>
      </c>
      <c r="M1800" s="14">
        <v>50000</v>
      </c>
      <c r="N1800" s="6" t="s">
        <v>3973</v>
      </c>
    </row>
    <row r="1801" spans="1:14" x14ac:dyDescent="0.3">
      <c r="A1801" s="35" t="s">
        <v>4002</v>
      </c>
      <c r="B1801" s="11" t="s">
        <v>3971</v>
      </c>
      <c r="C1801" s="11" t="s">
        <v>98</v>
      </c>
      <c r="D1801" s="11">
        <v>100</v>
      </c>
      <c r="E1801" s="13">
        <v>240</v>
      </c>
      <c r="F1801" s="129">
        <v>50</v>
      </c>
      <c r="G1801" s="11">
        <v>60</v>
      </c>
      <c r="H1801" s="11">
        <v>100</v>
      </c>
      <c r="I1801" s="153"/>
      <c r="J1801" s="153"/>
      <c r="K1801" s="153"/>
      <c r="L1801" s="11" t="s">
        <v>47</v>
      </c>
      <c r="M1801" s="11">
        <v>50000</v>
      </c>
      <c r="N1801" s="4" t="s">
        <v>252</v>
      </c>
    </row>
    <row r="1802" spans="1:14" x14ac:dyDescent="0.3">
      <c r="A1802" s="421"/>
      <c r="B1802" s="11" t="s">
        <v>3974</v>
      </c>
      <c r="C1802" s="11" t="s">
        <v>2065</v>
      </c>
      <c r="D1802" s="11">
        <v>100</v>
      </c>
      <c r="E1802" s="13">
        <v>277</v>
      </c>
      <c r="F1802" s="129">
        <v>50</v>
      </c>
      <c r="G1802" s="11">
        <v>60</v>
      </c>
      <c r="H1802" s="11">
        <v>200</v>
      </c>
      <c r="I1802" s="153"/>
      <c r="J1802" s="153"/>
      <c r="K1802" s="11">
        <v>132</v>
      </c>
      <c r="L1802" s="11" t="s">
        <v>47</v>
      </c>
      <c r="M1802" s="11">
        <v>50000</v>
      </c>
      <c r="N1802" s="4" t="s">
        <v>3979</v>
      </c>
    </row>
    <row r="1803" spans="1:14" x14ac:dyDescent="0.3">
      <c r="A1803" s="421" t="s">
        <v>4001</v>
      </c>
      <c r="B1803" s="11" t="s">
        <v>3975</v>
      </c>
      <c r="C1803" s="11" t="s">
        <v>2065</v>
      </c>
      <c r="D1803" s="11">
        <v>100</v>
      </c>
      <c r="E1803" s="13">
        <v>277</v>
      </c>
      <c r="F1803" s="129">
        <v>50</v>
      </c>
      <c r="G1803" s="11">
        <v>60</v>
      </c>
      <c r="H1803" s="11">
        <v>200</v>
      </c>
      <c r="I1803" s="153"/>
      <c r="J1803" s="153"/>
      <c r="K1803" s="11">
        <v>145</v>
      </c>
      <c r="L1803" s="11" t="s">
        <v>47</v>
      </c>
      <c r="M1803" s="11">
        <v>50000</v>
      </c>
      <c r="N1803" s="4" t="s">
        <v>3980</v>
      </c>
    </row>
    <row r="1804" spans="1:14" x14ac:dyDescent="0.3">
      <c r="A1804" s="421"/>
      <c r="B1804" s="11" t="s">
        <v>3976</v>
      </c>
      <c r="C1804" s="11" t="s">
        <v>2064</v>
      </c>
      <c r="D1804" s="11">
        <v>100</v>
      </c>
      <c r="E1804" s="13">
        <v>277</v>
      </c>
      <c r="F1804" s="129">
        <v>50</v>
      </c>
      <c r="G1804" s="11">
        <v>60</v>
      </c>
      <c r="H1804" s="11">
        <v>400</v>
      </c>
      <c r="I1804" s="153"/>
      <c r="J1804" s="153"/>
      <c r="K1804" s="11">
        <v>120</v>
      </c>
      <c r="L1804" s="11" t="s">
        <v>47</v>
      </c>
      <c r="M1804" s="11">
        <v>50000</v>
      </c>
      <c r="N1804" s="4" t="s">
        <v>3981</v>
      </c>
    </row>
    <row r="1805" spans="1:14" x14ac:dyDescent="0.3">
      <c r="A1805" s="421"/>
      <c r="B1805" s="11" t="s">
        <v>3977</v>
      </c>
      <c r="C1805" s="11" t="s">
        <v>2064</v>
      </c>
      <c r="D1805" s="11">
        <v>100</v>
      </c>
      <c r="E1805" s="13">
        <v>277</v>
      </c>
      <c r="F1805" s="129">
        <v>50</v>
      </c>
      <c r="G1805" s="11">
        <v>60</v>
      </c>
      <c r="H1805" s="11">
        <v>400</v>
      </c>
      <c r="I1805" s="153"/>
      <c r="J1805" s="153"/>
      <c r="K1805" s="11">
        <v>132</v>
      </c>
      <c r="L1805" s="11" t="s">
        <v>47</v>
      </c>
      <c r="M1805" s="11">
        <v>50000</v>
      </c>
      <c r="N1805" s="4" t="s">
        <v>3978</v>
      </c>
    </row>
    <row r="1806" spans="1:14" x14ac:dyDescent="0.3">
      <c r="A1806" s="421"/>
      <c r="B1806" s="11" t="s">
        <v>3982</v>
      </c>
      <c r="C1806" s="11" t="s">
        <v>424</v>
      </c>
      <c r="D1806" s="11">
        <v>100</v>
      </c>
      <c r="E1806" s="13">
        <v>240</v>
      </c>
      <c r="F1806" s="129">
        <v>50</v>
      </c>
      <c r="G1806" s="11">
        <v>60</v>
      </c>
      <c r="H1806" s="11">
        <v>50</v>
      </c>
      <c r="I1806" s="153"/>
      <c r="J1806" s="153"/>
      <c r="K1806" s="153"/>
      <c r="L1806" s="11" t="s">
        <v>47</v>
      </c>
      <c r="M1806" s="11">
        <v>50000</v>
      </c>
      <c r="N1806" s="536" t="s">
        <v>3985</v>
      </c>
    </row>
    <row r="1807" spans="1:14" x14ac:dyDescent="0.3">
      <c r="A1807" s="421"/>
      <c r="B1807" s="11" t="s">
        <v>3983</v>
      </c>
      <c r="C1807" s="11" t="s">
        <v>424</v>
      </c>
      <c r="D1807" s="11">
        <v>100</v>
      </c>
      <c r="E1807" s="13">
        <v>240</v>
      </c>
      <c r="F1807" s="129">
        <v>50</v>
      </c>
      <c r="G1807" s="11">
        <v>60</v>
      </c>
      <c r="H1807" s="11">
        <v>100</v>
      </c>
      <c r="I1807" s="153"/>
      <c r="J1807" s="153"/>
      <c r="K1807" s="153"/>
      <c r="L1807" s="11" t="s">
        <v>47</v>
      </c>
      <c r="M1807" s="11">
        <v>50000</v>
      </c>
      <c r="N1807" s="536" t="s">
        <v>3985</v>
      </c>
    </row>
    <row r="1808" spans="1:14" x14ac:dyDescent="0.3">
      <c r="A1808" s="421"/>
      <c r="B1808" s="11" t="s">
        <v>3984</v>
      </c>
      <c r="C1808" s="11" t="s">
        <v>424</v>
      </c>
      <c r="D1808" s="11">
        <v>100</v>
      </c>
      <c r="E1808" s="13">
        <v>240</v>
      </c>
      <c r="F1808" s="129">
        <v>50</v>
      </c>
      <c r="G1808" s="11">
        <v>60</v>
      </c>
      <c r="H1808" s="11">
        <v>150</v>
      </c>
      <c r="I1808" s="153"/>
      <c r="J1808" s="153"/>
      <c r="K1808" s="153"/>
      <c r="L1808" s="11" t="s">
        <v>47</v>
      </c>
      <c r="M1808" s="11">
        <v>50000</v>
      </c>
      <c r="N1808" s="536" t="s">
        <v>3985</v>
      </c>
    </row>
    <row r="1809" spans="1:14" x14ac:dyDescent="0.3">
      <c r="A1809" s="429"/>
      <c r="B1809" s="13" t="s">
        <v>3986</v>
      </c>
      <c r="C1809" s="11" t="s">
        <v>3989</v>
      </c>
      <c r="D1809" s="11">
        <v>100</v>
      </c>
      <c r="E1809" s="13">
        <v>277</v>
      </c>
      <c r="F1809" s="129">
        <v>50</v>
      </c>
      <c r="G1809" s="11">
        <v>60</v>
      </c>
      <c r="H1809" s="13">
        <v>60</v>
      </c>
      <c r="I1809" s="153"/>
      <c r="J1809" s="153"/>
      <c r="K1809" s="153"/>
      <c r="L1809" s="13" t="s">
        <v>184</v>
      </c>
      <c r="M1809" s="11">
        <v>50000</v>
      </c>
      <c r="N1809" t="s">
        <v>3990</v>
      </c>
    </row>
    <row r="1810" spans="1:14" x14ac:dyDescent="0.3">
      <c r="A1810" s="421"/>
      <c r="B1810" s="11" t="s">
        <v>3987</v>
      </c>
      <c r="C1810" s="11" t="s">
        <v>3989</v>
      </c>
      <c r="D1810" s="11">
        <v>100</v>
      </c>
      <c r="E1810" s="13">
        <v>277</v>
      </c>
      <c r="F1810" s="129">
        <v>50</v>
      </c>
      <c r="G1810" s="11">
        <v>60</v>
      </c>
      <c r="H1810" s="11">
        <v>120</v>
      </c>
      <c r="I1810" s="153"/>
      <c r="J1810" s="153"/>
      <c r="K1810" s="153"/>
      <c r="L1810" s="11" t="s">
        <v>47</v>
      </c>
      <c r="M1810" s="11">
        <v>50000</v>
      </c>
      <c r="N1810" t="s">
        <v>3990</v>
      </c>
    </row>
    <row r="1811" spans="1:14" x14ac:dyDescent="0.3">
      <c r="A1811" s="421"/>
      <c r="B1811" s="11" t="s">
        <v>3988</v>
      </c>
      <c r="C1811" s="11" t="s">
        <v>3989</v>
      </c>
      <c r="D1811" s="11">
        <v>100</v>
      </c>
      <c r="E1811" s="13">
        <v>277</v>
      </c>
      <c r="F1811" s="129">
        <v>50</v>
      </c>
      <c r="G1811" s="11">
        <v>60</v>
      </c>
      <c r="H1811" s="11">
        <v>240</v>
      </c>
      <c r="I1811" s="153"/>
      <c r="J1811" s="153"/>
      <c r="K1811" s="153"/>
      <c r="L1811" s="11" t="s">
        <v>47</v>
      </c>
      <c r="M1811" s="11">
        <v>50000</v>
      </c>
      <c r="N1811" t="s">
        <v>3990</v>
      </c>
    </row>
    <row r="1812" spans="1:14" x14ac:dyDescent="0.3">
      <c r="A1812" s="421"/>
      <c r="B1812" s="11" t="s">
        <v>3991</v>
      </c>
      <c r="C1812" s="11" t="s">
        <v>15</v>
      </c>
      <c r="D1812" s="11">
        <v>120</v>
      </c>
      <c r="E1812" s="153"/>
      <c r="F1812" s="153"/>
      <c r="G1812" s="11">
        <v>60</v>
      </c>
      <c r="H1812" s="11">
        <v>60</v>
      </c>
      <c r="I1812" s="11"/>
      <c r="J1812" s="11"/>
      <c r="K1812" s="11"/>
      <c r="L1812" s="11" t="s">
        <v>47</v>
      </c>
      <c r="M1812" s="11">
        <v>30000</v>
      </c>
      <c r="N1812" s="4" t="s">
        <v>3973</v>
      </c>
    </row>
    <row r="1813" spans="1:14" x14ac:dyDescent="0.3">
      <c r="A1813" s="421"/>
      <c r="B1813" s="11" t="s">
        <v>3992</v>
      </c>
      <c r="C1813" s="11" t="s">
        <v>15</v>
      </c>
      <c r="D1813" s="11">
        <v>120</v>
      </c>
      <c r="E1813" s="153"/>
      <c r="F1813" s="129">
        <v>50</v>
      </c>
      <c r="G1813" s="11">
        <v>60</v>
      </c>
      <c r="H1813" s="11">
        <v>15</v>
      </c>
      <c r="I1813" s="153"/>
      <c r="J1813" s="153"/>
      <c r="K1813" s="153"/>
      <c r="L1813" s="11" t="s">
        <v>47</v>
      </c>
      <c r="M1813" s="11">
        <v>25000</v>
      </c>
      <c r="N1813" s="4" t="s">
        <v>3973</v>
      </c>
    </row>
    <row r="1814" spans="1:14" x14ac:dyDescent="0.3">
      <c r="A1814" s="421"/>
      <c r="B1814" s="11" t="s">
        <v>3993</v>
      </c>
      <c r="C1814" s="11" t="s">
        <v>15</v>
      </c>
      <c r="D1814" s="11">
        <v>120</v>
      </c>
      <c r="E1814" s="153"/>
      <c r="F1814" s="129">
        <v>50</v>
      </c>
      <c r="G1814" s="11">
        <v>60</v>
      </c>
      <c r="H1814" s="11">
        <v>15</v>
      </c>
      <c r="I1814" s="153"/>
      <c r="J1814" s="153"/>
      <c r="K1814" s="57">
        <v>111.56</v>
      </c>
      <c r="L1814" s="11" t="s">
        <v>47</v>
      </c>
      <c r="M1814" s="11">
        <v>25000</v>
      </c>
      <c r="N1814" s="4" t="s">
        <v>3994</v>
      </c>
    </row>
    <row r="1815" spans="1:14" x14ac:dyDescent="0.3">
      <c r="A1815" s="421"/>
      <c r="B1815" s="11" t="s">
        <v>3995</v>
      </c>
      <c r="C1815" s="11" t="s">
        <v>15</v>
      </c>
      <c r="D1815" s="11">
        <v>120</v>
      </c>
      <c r="E1815" s="13">
        <v>220</v>
      </c>
      <c r="F1815" s="129">
        <v>50</v>
      </c>
      <c r="G1815" s="11">
        <v>60</v>
      </c>
      <c r="H1815" s="11">
        <v>24</v>
      </c>
      <c r="I1815" s="153"/>
      <c r="J1815" s="153"/>
      <c r="K1815" s="57">
        <v>129.25</v>
      </c>
      <c r="L1815" s="11" t="s">
        <v>184</v>
      </c>
      <c r="M1815" s="11">
        <v>25000</v>
      </c>
      <c r="N1815" s="4" t="s">
        <v>3996</v>
      </c>
    </row>
    <row r="1816" spans="1:14" x14ac:dyDescent="0.3">
      <c r="A1816" s="421"/>
      <c r="B1816" s="11" t="s">
        <v>3995</v>
      </c>
      <c r="C1816" s="11" t="s">
        <v>15</v>
      </c>
      <c r="D1816" s="11">
        <v>120</v>
      </c>
      <c r="E1816" s="13">
        <v>220</v>
      </c>
      <c r="F1816" s="129">
        <v>50</v>
      </c>
      <c r="G1816" s="11">
        <v>60</v>
      </c>
      <c r="H1816" s="11">
        <v>36</v>
      </c>
      <c r="I1816" s="153"/>
      <c r="J1816" s="153"/>
      <c r="K1816" s="57">
        <v>193.88</v>
      </c>
      <c r="L1816" s="11" t="s">
        <v>184</v>
      </c>
      <c r="M1816" s="11">
        <v>25000</v>
      </c>
      <c r="N1816" s="4" t="s">
        <v>3997</v>
      </c>
    </row>
    <row r="1817" spans="1:14" ht="15" thickBot="1" x14ac:dyDescent="0.35">
      <c r="A1817" s="429"/>
      <c r="B1817" s="13" t="s">
        <v>3998</v>
      </c>
      <c r="C1817" s="13" t="s">
        <v>15</v>
      </c>
      <c r="D1817" s="13">
        <v>120</v>
      </c>
      <c r="E1817" s="13">
        <v>220</v>
      </c>
      <c r="F1817" s="131">
        <v>50</v>
      </c>
      <c r="G1817" s="13">
        <v>60</v>
      </c>
      <c r="H1817" s="13">
        <v>10</v>
      </c>
      <c r="I1817" s="154"/>
      <c r="J1817" s="154"/>
      <c r="K1817" s="13">
        <v>220.3</v>
      </c>
      <c r="L1817" s="13" t="s">
        <v>184</v>
      </c>
      <c r="M1817" s="13">
        <v>25000</v>
      </c>
      <c r="N1817" s="8" t="s">
        <v>3999</v>
      </c>
    </row>
    <row r="1818" spans="1:14" ht="18.600000000000001" thickBot="1" x14ac:dyDescent="0.4">
      <c r="A1818" s="537" t="s">
        <v>3771</v>
      </c>
      <c r="B1818" s="539"/>
      <c r="C1818" s="540"/>
      <c r="D1818" s="540"/>
      <c r="E1818" s="540"/>
      <c r="F1818" s="540"/>
      <c r="G1818" s="540"/>
      <c r="H1818" s="540"/>
      <c r="I1818" s="540"/>
      <c r="J1818" s="540"/>
      <c r="K1818" s="540"/>
      <c r="L1818" s="540"/>
      <c r="M1818" s="540"/>
      <c r="N1818" s="351"/>
    </row>
    <row r="1819" spans="1:14" x14ac:dyDescent="0.3">
      <c r="A1819" s="436" t="s">
        <v>3772</v>
      </c>
      <c r="B1819" s="14" t="s">
        <v>4003</v>
      </c>
      <c r="C1819" s="14" t="s">
        <v>424</v>
      </c>
      <c r="D1819" s="14">
        <v>100</v>
      </c>
      <c r="E1819" s="26">
        <v>277</v>
      </c>
      <c r="F1819" s="130">
        <v>50</v>
      </c>
      <c r="G1819" s="14">
        <v>60</v>
      </c>
      <c r="H1819" s="14">
        <v>70</v>
      </c>
      <c r="I1819" s="14">
        <v>112</v>
      </c>
      <c r="J1819" s="14">
        <v>1.6</v>
      </c>
      <c r="K1819" s="153"/>
      <c r="L1819" s="14" t="s">
        <v>22</v>
      </c>
      <c r="M1819" s="14">
        <v>50000</v>
      </c>
      <c r="N1819" s="6" t="s">
        <v>4004</v>
      </c>
    </row>
    <row r="1820" spans="1:14" x14ac:dyDescent="0.3">
      <c r="A1820" s="421" t="s">
        <v>4008</v>
      </c>
      <c r="B1820" s="11" t="s">
        <v>4005</v>
      </c>
      <c r="C1820" s="14" t="s">
        <v>424</v>
      </c>
      <c r="D1820" s="14">
        <v>100</v>
      </c>
      <c r="E1820" s="26">
        <v>277</v>
      </c>
      <c r="F1820" s="130">
        <v>50</v>
      </c>
      <c r="G1820" s="14">
        <v>60</v>
      </c>
      <c r="H1820" s="11">
        <v>150</v>
      </c>
      <c r="I1820" s="11">
        <v>172.5</v>
      </c>
      <c r="J1820" s="11">
        <v>1.1499999999999999</v>
      </c>
      <c r="K1820" s="153"/>
      <c r="L1820" s="14" t="s">
        <v>22</v>
      </c>
      <c r="M1820" s="14">
        <v>50000</v>
      </c>
      <c r="N1820" s="6" t="s">
        <v>4004</v>
      </c>
    </row>
    <row r="1821" spans="1:14" x14ac:dyDescent="0.3">
      <c r="A1821" s="429"/>
      <c r="B1821" s="13" t="s">
        <v>4006</v>
      </c>
      <c r="C1821" s="14" t="s">
        <v>98</v>
      </c>
      <c r="D1821" s="14">
        <v>100</v>
      </c>
      <c r="E1821" s="26">
        <v>277</v>
      </c>
      <c r="F1821" s="130">
        <v>50</v>
      </c>
      <c r="G1821" s="14">
        <v>60</v>
      </c>
      <c r="H1821" s="13">
        <v>300</v>
      </c>
      <c r="I1821" s="13">
        <v>318.89999999999998</v>
      </c>
      <c r="J1821" s="13">
        <v>1.06</v>
      </c>
      <c r="K1821" s="153"/>
      <c r="L1821" s="14" t="s">
        <v>22</v>
      </c>
      <c r="M1821" s="14">
        <v>50000</v>
      </c>
      <c r="N1821" s="6" t="s">
        <v>4004</v>
      </c>
    </row>
    <row r="1822" spans="1:14" ht="15" thickBot="1" x14ac:dyDescent="0.35">
      <c r="A1822" s="429"/>
      <c r="B1822" s="13" t="s">
        <v>4007</v>
      </c>
      <c r="C1822" s="26" t="s">
        <v>98</v>
      </c>
      <c r="D1822" s="26">
        <v>100</v>
      </c>
      <c r="E1822" s="26">
        <v>277</v>
      </c>
      <c r="F1822" s="135">
        <v>50</v>
      </c>
      <c r="G1822" s="26">
        <v>60</v>
      </c>
      <c r="H1822" s="13">
        <v>500</v>
      </c>
      <c r="I1822" s="13">
        <v>904</v>
      </c>
      <c r="J1822" s="13">
        <v>1.8</v>
      </c>
      <c r="K1822" s="154"/>
      <c r="L1822" s="26" t="s">
        <v>22</v>
      </c>
      <c r="M1822" s="26">
        <v>50000</v>
      </c>
      <c r="N1822" s="114" t="s">
        <v>4004</v>
      </c>
    </row>
    <row r="1823" spans="1:14" ht="18.600000000000001" thickBot="1" x14ac:dyDescent="0.4">
      <c r="A1823" s="56" t="s">
        <v>3773</v>
      </c>
      <c r="B1823" s="53"/>
      <c r="C1823" s="15"/>
      <c r="D1823" s="27"/>
      <c r="E1823" s="27"/>
      <c r="F1823" s="127"/>
      <c r="G1823" s="27"/>
      <c r="H1823" s="27"/>
      <c r="I1823" s="27"/>
      <c r="J1823" s="27"/>
      <c r="K1823" s="27"/>
      <c r="L1823" s="27"/>
      <c r="M1823" s="27"/>
      <c r="N1823" s="16"/>
    </row>
    <row r="1824" spans="1:14" x14ac:dyDescent="0.3">
      <c r="A1824" s="436" t="s">
        <v>3774</v>
      </c>
      <c r="B1824" s="14" t="s">
        <v>4009</v>
      </c>
      <c r="C1824" s="14" t="s">
        <v>98</v>
      </c>
      <c r="D1824" s="14">
        <v>120</v>
      </c>
      <c r="E1824" s="26">
        <v>347</v>
      </c>
      <c r="F1824" s="153"/>
      <c r="G1824" s="153"/>
      <c r="H1824" s="14">
        <v>600</v>
      </c>
      <c r="I1824" s="14">
        <v>1275</v>
      </c>
      <c r="J1824" s="14">
        <v>2.1</v>
      </c>
      <c r="K1824" s="153"/>
      <c r="L1824" s="153"/>
      <c r="M1824" s="153"/>
      <c r="N1824" s="6" t="s">
        <v>4010</v>
      </c>
    </row>
    <row r="1825" spans="1:14" ht="15" thickBot="1" x14ac:dyDescent="0.35">
      <c r="A1825" s="44" t="s">
        <v>4011</v>
      </c>
      <c r="B1825" s="13"/>
      <c r="C1825" s="13"/>
      <c r="D1825" s="13"/>
      <c r="E1825" s="13"/>
      <c r="F1825" s="131"/>
      <c r="G1825" s="13"/>
      <c r="H1825" s="13"/>
      <c r="I1825" s="13"/>
      <c r="J1825" s="13"/>
      <c r="K1825" s="13"/>
      <c r="L1825" s="13"/>
      <c r="M1825" s="13"/>
      <c r="N1825" s="8"/>
    </row>
    <row r="1826" spans="1:14" ht="18.600000000000001" thickBot="1" x14ac:dyDescent="0.4">
      <c r="A1826" s="56" t="s">
        <v>3776</v>
      </c>
      <c r="B1826" s="53"/>
      <c r="C1826" s="15"/>
      <c r="D1826" s="27"/>
      <c r="E1826" s="27"/>
      <c r="F1826" s="27"/>
      <c r="G1826" s="27"/>
      <c r="H1826" s="27"/>
      <c r="I1826" s="27"/>
      <c r="J1826" s="27"/>
      <c r="K1826" s="27"/>
      <c r="L1826" s="27"/>
      <c r="M1826" s="27"/>
      <c r="N1826" s="396"/>
    </row>
    <row r="1827" spans="1:14" x14ac:dyDescent="0.3">
      <c r="A1827" s="436"/>
      <c r="B1827" s="14" t="s">
        <v>4012</v>
      </c>
      <c r="C1827" s="14" t="s">
        <v>2068</v>
      </c>
      <c r="D1827" s="14">
        <v>100</v>
      </c>
      <c r="E1827" s="26">
        <v>277</v>
      </c>
      <c r="F1827" s="130">
        <v>50</v>
      </c>
      <c r="G1827" s="14">
        <v>60</v>
      </c>
      <c r="H1827" s="14">
        <v>400</v>
      </c>
      <c r="I1827" s="14"/>
      <c r="J1827" s="14"/>
      <c r="K1827" s="14">
        <v>650</v>
      </c>
      <c r="L1827" s="14" t="s">
        <v>47</v>
      </c>
      <c r="M1827" s="14"/>
      <c r="N1827" s="6" t="s">
        <v>4013</v>
      </c>
    </row>
    <row r="1828" spans="1:14" x14ac:dyDescent="0.3">
      <c r="A1828" s="421" t="s">
        <v>4014</v>
      </c>
      <c r="B1828" s="11" t="s">
        <v>4014</v>
      </c>
      <c r="C1828" s="11"/>
      <c r="D1828" s="11"/>
      <c r="E1828" s="13"/>
      <c r="F1828" s="129"/>
      <c r="G1828" s="11"/>
      <c r="H1828" s="11"/>
      <c r="I1828" s="11"/>
      <c r="J1828" s="11"/>
      <c r="K1828" s="11"/>
      <c r="L1828" s="11"/>
      <c r="M1828" s="11"/>
      <c r="N1828" s="4"/>
    </row>
    <row r="1829" spans="1:14" x14ac:dyDescent="0.3">
      <c r="A1829" s="429"/>
      <c r="B1829" s="13"/>
      <c r="C1829" s="13"/>
      <c r="D1829" s="13"/>
      <c r="E1829" s="13"/>
      <c r="F1829" s="131"/>
      <c r="G1829" s="13"/>
      <c r="H1829" s="13"/>
      <c r="I1829" s="13"/>
      <c r="J1829" s="13"/>
      <c r="K1829" s="13"/>
      <c r="L1829" s="13"/>
      <c r="M1829" s="13"/>
      <c r="N1829" s="8"/>
    </row>
    <row r="1830" spans="1:14" x14ac:dyDescent="0.3">
      <c r="A1830" s="421"/>
      <c r="B1830" s="11"/>
      <c r="C1830" s="11"/>
      <c r="D1830" s="11"/>
      <c r="E1830" s="13"/>
      <c r="F1830" s="129"/>
      <c r="G1830" s="11"/>
      <c r="H1830" s="11"/>
      <c r="I1830" s="11"/>
      <c r="J1830" s="11"/>
      <c r="K1830" s="11"/>
      <c r="L1830" s="11"/>
      <c r="M1830" s="11"/>
      <c r="N1830" s="4"/>
    </row>
    <row r="1831" spans="1:14" x14ac:dyDescent="0.3">
      <c r="A1831" s="421"/>
      <c r="B1831" s="11"/>
      <c r="C1831" s="11"/>
      <c r="D1831" s="11"/>
      <c r="E1831" s="13"/>
      <c r="F1831" s="129"/>
      <c r="G1831" s="11"/>
      <c r="H1831" s="11"/>
      <c r="I1831" s="11"/>
      <c r="J1831" s="11"/>
      <c r="K1831" s="11"/>
      <c r="L1831" s="11"/>
      <c r="M1831" s="11"/>
      <c r="N1831" s="4"/>
    </row>
    <row r="1832" spans="1:14" x14ac:dyDescent="0.3">
      <c r="A1832" s="421"/>
      <c r="B1832" s="11"/>
      <c r="C1832" s="11"/>
      <c r="D1832" s="11"/>
      <c r="E1832" s="13"/>
      <c r="F1832" s="129"/>
      <c r="G1832" s="11"/>
      <c r="H1832" s="11"/>
      <c r="I1832" s="11"/>
      <c r="J1832" s="11"/>
      <c r="K1832" s="11"/>
      <c r="L1832" s="11"/>
      <c r="M1832" s="11"/>
      <c r="N1832" s="4"/>
    </row>
    <row r="1833" spans="1:14" x14ac:dyDescent="0.3">
      <c r="A1833" s="421"/>
      <c r="B1833" s="11"/>
      <c r="C1833" s="11"/>
      <c r="D1833" s="11"/>
      <c r="E1833" s="13"/>
      <c r="F1833" s="129"/>
      <c r="G1833" s="11"/>
      <c r="H1833" s="11"/>
      <c r="I1833" s="11"/>
      <c r="J1833" s="11"/>
      <c r="K1833" s="11"/>
      <c r="L1833" s="11"/>
      <c r="M1833" s="11"/>
      <c r="N1833" s="4"/>
    </row>
    <row r="1834" spans="1:14" x14ac:dyDescent="0.3">
      <c r="A1834" s="421"/>
      <c r="B1834" s="11"/>
      <c r="C1834" s="11"/>
      <c r="D1834" s="11"/>
      <c r="E1834" s="13"/>
      <c r="F1834" s="129"/>
      <c r="G1834" s="11"/>
      <c r="H1834" s="11"/>
      <c r="I1834" s="11"/>
      <c r="J1834" s="11"/>
      <c r="K1834" s="11"/>
      <c r="L1834" s="11"/>
      <c r="M1834" s="11"/>
      <c r="N1834" s="4"/>
    </row>
    <row r="1835" spans="1:14" x14ac:dyDescent="0.3">
      <c r="A1835" s="421"/>
      <c r="B1835" s="11"/>
      <c r="C1835" s="11"/>
      <c r="D1835" s="11"/>
      <c r="E1835" s="13"/>
      <c r="F1835" s="129"/>
      <c r="G1835" s="11"/>
      <c r="H1835" s="11"/>
      <c r="I1835" s="11"/>
      <c r="J1835" s="11"/>
      <c r="K1835" s="11"/>
      <c r="L1835" s="11"/>
      <c r="M1835" s="11"/>
      <c r="N1835" s="4"/>
    </row>
    <row r="1836" spans="1:14" x14ac:dyDescent="0.3">
      <c r="A1836" s="421"/>
      <c r="B1836" s="11"/>
      <c r="C1836" s="11"/>
      <c r="D1836" s="11"/>
      <c r="E1836" s="13"/>
      <c r="F1836" s="129"/>
      <c r="G1836" s="11"/>
      <c r="H1836" s="11"/>
      <c r="I1836" s="11"/>
      <c r="J1836" s="11"/>
      <c r="K1836" s="11"/>
      <c r="L1836" s="11"/>
      <c r="M1836" s="11"/>
      <c r="N1836" s="4"/>
    </row>
    <row r="1837" spans="1:14" x14ac:dyDescent="0.3">
      <c r="A1837" s="421"/>
      <c r="B1837" s="11"/>
      <c r="C1837" s="11"/>
      <c r="D1837" s="11"/>
      <c r="E1837" s="13"/>
      <c r="F1837" s="129"/>
      <c r="G1837" s="11"/>
      <c r="H1837" s="11"/>
      <c r="I1837" s="11"/>
      <c r="J1837" s="11"/>
      <c r="K1837" s="11"/>
      <c r="L1837" s="11"/>
      <c r="M1837" s="11"/>
      <c r="N1837" s="4"/>
    </row>
    <row r="1838" spans="1:14" x14ac:dyDescent="0.3">
      <c r="A1838" s="421"/>
      <c r="B1838" s="11"/>
      <c r="C1838" s="11"/>
      <c r="D1838" s="11"/>
      <c r="E1838" s="13"/>
      <c r="F1838" s="129"/>
      <c r="G1838" s="11"/>
      <c r="H1838" s="11"/>
      <c r="I1838" s="11"/>
      <c r="J1838" s="11"/>
      <c r="K1838" s="11"/>
      <c r="L1838" s="11"/>
      <c r="M1838" s="11"/>
      <c r="N1838" s="4"/>
    </row>
    <row r="1839" spans="1:14" x14ac:dyDescent="0.3">
      <c r="A1839" s="421"/>
      <c r="B1839" s="11"/>
      <c r="C1839" s="11"/>
      <c r="D1839" s="11"/>
      <c r="E1839" s="13"/>
      <c r="F1839" s="129"/>
      <c r="G1839" s="11"/>
      <c r="H1839" s="11"/>
      <c r="I1839" s="11"/>
      <c r="J1839" s="11"/>
      <c r="K1839" s="11"/>
      <c r="L1839" s="11"/>
      <c r="M1839" s="11"/>
      <c r="N1839" s="4"/>
    </row>
    <row r="1840" spans="1:14" x14ac:dyDescent="0.3">
      <c r="A1840" s="429"/>
      <c r="B1840" s="13"/>
      <c r="C1840" s="13"/>
      <c r="D1840" s="13"/>
      <c r="E1840" s="13"/>
      <c r="F1840" s="131"/>
      <c r="G1840" s="13"/>
      <c r="H1840" s="13"/>
      <c r="I1840" s="13"/>
      <c r="J1840" s="13"/>
      <c r="K1840" s="13"/>
      <c r="L1840" s="13"/>
      <c r="M1840" s="13"/>
      <c r="N1840" s="8"/>
    </row>
  </sheetData>
  <hyperlinks>
    <hyperlink ref="A20" r:id="rId1" xr:uid="{00000000-0004-0000-0100-000000000000}"/>
    <hyperlink ref="A83" r:id="rId2" xr:uid="{00000000-0004-0000-0100-000001000000}"/>
    <hyperlink ref="A111" r:id="rId3" xr:uid="{00000000-0004-0000-0100-000002000000}"/>
    <hyperlink ref="A158" r:id="rId4" xr:uid="{00000000-0004-0000-0100-000003000000}"/>
    <hyperlink ref="A173" r:id="rId5" xr:uid="{00000000-0004-0000-0100-000004000000}"/>
    <hyperlink ref="A3" r:id="rId6" xr:uid="{00000000-0004-0000-0100-000005000000}"/>
    <hyperlink ref="A21" r:id="rId7" xr:uid="{00000000-0004-0000-0100-000006000000}"/>
    <hyperlink ref="A31" r:id="rId8" xr:uid="{00000000-0004-0000-0100-000007000000}"/>
    <hyperlink ref="A46" r:id="rId9" xr:uid="{00000000-0004-0000-0100-000008000000}"/>
    <hyperlink ref="A59" r:id="rId10" xr:uid="{00000000-0004-0000-0100-000009000000}"/>
    <hyperlink ref="A60" r:id="rId11" xr:uid="{00000000-0004-0000-0100-00000A000000}"/>
    <hyperlink ref="A64" r:id="rId12" xr:uid="{00000000-0004-0000-0100-00000B000000}"/>
    <hyperlink ref="A65" r:id="rId13" xr:uid="{00000000-0004-0000-0100-00000C000000}"/>
    <hyperlink ref="A82" r:id="rId14" xr:uid="{00000000-0004-0000-0100-00000D000000}"/>
    <hyperlink ref="A97" r:id="rId15" location="HorticultureLight" xr:uid="{00000000-0004-0000-0100-00000E000000}"/>
    <hyperlink ref="A98" r:id="rId16" xr:uid="{00000000-0004-0000-0100-00000F000000}"/>
    <hyperlink ref="A103" r:id="rId17" xr:uid="{00000000-0004-0000-0100-000010000000}"/>
    <hyperlink ref="A110" r:id="rId18" xr:uid="{00000000-0004-0000-0100-000011000000}"/>
    <hyperlink ref="A104" r:id="rId19" xr:uid="{00000000-0004-0000-0100-000012000000}"/>
    <hyperlink ref="A139" r:id="rId20" xr:uid="{00000000-0004-0000-0100-000013000000}"/>
    <hyperlink ref="A165" r:id="rId21" xr:uid="{00000000-0004-0000-0100-000014000000}"/>
    <hyperlink ref="A172" r:id="rId22" xr:uid="{00000000-0004-0000-0100-000015000000}"/>
    <hyperlink ref="A181" r:id="rId23" xr:uid="{00000000-0004-0000-0100-000016000000}"/>
    <hyperlink ref="A195" r:id="rId24" xr:uid="{00000000-0004-0000-0100-000017000000}"/>
    <hyperlink ref="A204" r:id="rId25" xr:uid="{00000000-0004-0000-0100-000018000000}"/>
    <hyperlink ref="A209" r:id="rId26" xr:uid="{00000000-0004-0000-0100-000019000000}"/>
    <hyperlink ref="A226" r:id="rId27" xr:uid="{00000000-0004-0000-0100-00001A000000}"/>
    <hyperlink ref="A254" r:id="rId28" xr:uid="{00000000-0004-0000-0100-00001B000000}"/>
    <hyperlink ref="A253" r:id="rId29" xr:uid="{00000000-0004-0000-0100-00001C000000}"/>
    <hyperlink ref="A94" r:id="rId30" xr:uid="{00000000-0004-0000-0100-00001D000000}"/>
    <hyperlink ref="A90" r:id="rId31" xr:uid="{00000000-0004-0000-0100-00001E000000}"/>
    <hyperlink ref="A91" r:id="rId32" xr:uid="{00000000-0004-0000-0100-00001F000000}"/>
    <hyperlink ref="A283" r:id="rId33" xr:uid="{00000000-0004-0000-0100-000020000000}"/>
    <hyperlink ref="A332" r:id="rId34" xr:uid="{00000000-0004-0000-0100-000021000000}"/>
    <hyperlink ref="A333" r:id="rId35" xr:uid="{00000000-0004-0000-0100-000022000000}"/>
    <hyperlink ref="A346" r:id="rId36" xr:uid="{00000000-0004-0000-0100-000023000000}"/>
    <hyperlink ref="A369" r:id="rId37" xr:uid="{00000000-0004-0000-0100-000024000000}"/>
    <hyperlink ref="A378" r:id="rId38" xr:uid="{00000000-0004-0000-0100-000025000000}"/>
    <hyperlink ref="A379" r:id="rId39" xr:uid="{00000000-0004-0000-0100-000026000000}"/>
    <hyperlink ref="A404" r:id="rId40" xr:uid="{00000000-0004-0000-0100-000027000000}"/>
    <hyperlink ref="A405" r:id="rId41" xr:uid="{00000000-0004-0000-0100-000028000000}"/>
    <hyperlink ref="A407" r:id="rId42" xr:uid="{00000000-0004-0000-0100-000029000000}"/>
    <hyperlink ref="A408" r:id="rId43" xr:uid="{00000000-0004-0000-0100-00002A000000}"/>
    <hyperlink ref="A414" r:id="rId44" xr:uid="{00000000-0004-0000-0100-00002B000000}"/>
    <hyperlink ref="A478" r:id="rId45" xr:uid="{00000000-0004-0000-0100-00002C000000}"/>
    <hyperlink ref="A479" r:id="rId46" xr:uid="{00000000-0004-0000-0100-00002D000000}"/>
    <hyperlink ref="A495" r:id="rId47" xr:uid="{00000000-0004-0000-0100-00002E000000}"/>
    <hyperlink ref="A526" r:id="rId48" xr:uid="{00000000-0004-0000-0100-00002F000000}"/>
    <hyperlink ref="A527" r:id="rId49" xr:uid="{00000000-0004-0000-0100-000030000000}"/>
    <hyperlink ref="A547" r:id="rId50" xr:uid="{00000000-0004-0000-0100-000031000000}"/>
    <hyperlink ref="A548" r:id="rId51" xr:uid="{00000000-0004-0000-0100-000032000000}"/>
    <hyperlink ref="A553" r:id="rId52" xr:uid="{00000000-0004-0000-0100-000033000000}"/>
    <hyperlink ref="A560" r:id="rId53" xr:uid="{00000000-0004-0000-0100-000034000000}"/>
    <hyperlink ref="A594" r:id="rId54" xr:uid="{00000000-0004-0000-0100-000035000000}"/>
    <hyperlink ref="A598" r:id="rId55" xr:uid="{00000000-0004-0000-0100-000036000000}"/>
    <hyperlink ref="A602" r:id="rId56" xr:uid="{00000000-0004-0000-0100-000037000000}"/>
    <hyperlink ref="A603" r:id="rId57" xr:uid="{00000000-0004-0000-0100-000038000000}"/>
    <hyperlink ref="A606" r:id="rId58" xr:uid="{00000000-0004-0000-0100-000039000000}"/>
    <hyperlink ref="A607" r:id="rId59" xr:uid="{00000000-0004-0000-0100-00003A000000}"/>
    <hyperlink ref="A635" r:id="rId60" xr:uid="{00000000-0004-0000-0100-00003B000000}"/>
    <hyperlink ref="A671" r:id="rId61" xr:uid="{00000000-0004-0000-0100-00003C000000}"/>
    <hyperlink ref="A685" r:id="rId62" xr:uid="{00000000-0004-0000-0100-00003D000000}"/>
    <hyperlink ref="A689" r:id="rId63" xr:uid="{00000000-0004-0000-0100-00003E000000}"/>
    <hyperlink ref="A705" r:id="rId64" xr:uid="{00000000-0004-0000-0100-00003F000000}"/>
    <hyperlink ref="A274" r:id="rId65" xr:uid="{00000000-0004-0000-0100-000040000000}"/>
    <hyperlink ref="A275" r:id="rId66" xr:uid="{00000000-0004-0000-0100-000041000000}"/>
    <hyperlink ref="A279" r:id="rId67" xr:uid="{00000000-0004-0000-0100-000042000000}"/>
    <hyperlink ref="A307" r:id="rId68" xr:uid="{00000000-0004-0000-0100-000043000000}"/>
    <hyperlink ref="A372" r:id="rId69" xr:uid="{00000000-0004-0000-0100-000044000000}"/>
    <hyperlink ref="A375" r:id="rId70" xr:uid="{00000000-0004-0000-0100-000045000000}"/>
    <hyperlink ref="A610" r:id="rId71" xr:uid="{00000000-0004-0000-0100-000046000000}"/>
    <hyperlink ref="A706" r:id="rId72" xr:uid="{00000000-0004-0000-0100-000047000000}"/>
    <hyperlink ref="A710" r:id="rId73" xr:uid="{00000000-0004-0000-0100-000048000000}"/>
    <hyperlink ref="A86" r:id="rId74" xr:uid="{00000000-0004-0000-0100-000049000000}"/>
    <hyperlink ref="A86" r:id="rId75" xr:uid="{00000000-0004-0000-0100-00004A000000}"/>
    <hyperlink ref="A734" r:id="rId76" xr:uid="{00000000-0004-0000-0100-00004B000000}"/>
    <hyperlink ref="A761" r:id="rId77" xr:uid="{00000000-0004-0000-0100-00004C000000}"/>
    <hyperlink ref="A787" r:id="rId78" xr:uid="{00000000-0004-0000-0100-00004D000000}"/>
    <hyperlink ref="A792" r:id="rId79" xr:uid="{00000000-0004-0000-0100-00004E000000}"/>
    <hyperlink ref="A749" r:id="rId80" xr:uid="{00000000-0004-0000-0100-00004F000000}"/>
    <hyperlink ref="A729" r:id="rId81" xr:uid="{00000000-0004-0000-0100-000050000000}"/>
    <hyperlink ref="A732" r:id="rId82" xr:uid="{00000000-0004-0000-0100-000051000000}"/>
    <hyperlink ref="A741" r:id="rId83" xr:uid="{00000000-0004-0000-0100-000052000000}"/>
    <hyperlink ref="A784" r:id="rId84" xr:uid="{00000000-0004-0000-0100-000053000000}"/>
    <hyperlink ref="A816" r:id="rId85" xr:uid="{00000000-0004-0000-0100-000054000000}"/>
    <hyperlink ref="A805" r:id="rId86" location="products" xr:uid="{00000000-0004-0000-0100-000055000000}"/>
    <hyperlink ref="A823" r:id="rId87" xr:uid="{00000000-0004-0000-0100-000056000000}"/>
    <hyperlink ref="A834" r:id="rId88" xr:uid="{00000000-0004-0000-0100-000057000000}"/>
    <hyperlink ref="A841" r:id="rId89" xr:uid="{00000000-0004-0000-0100-000058000000}"/>
    <hyperlink ref="A845" r:id="rId90" xr:uid="{00000000-0004-0000-0100-000059000000}"/>
    <hyperlink ref="A849" r:id="rId91" xr:uid="{00000000-0004-0000-0100-00005A000000}"/>
    <hyperlink ref="A827" r:id="rId92" xr:uid="{00000000-0004-0000-0100-00005B000000}"/>
    <hyperlink ref="A798" r:id="rId93" xr:uid="{00000000-0004-0000-0100-00005C000000}"/>
    <hyperlink ref="A859" r:id="rId94" xr:uid="{00000000-0004-0000-0100-00005D000000}"/>
    <hyperlink ref="A869" r:id="rId95" xr:uid="{00000000-0004-0000-0100-00005E000000}"/>
    <hyperlink ref="A891" r:id="rId96" xr:uid="{00000000-0004-0000-0100-00005F000000}"/>
    <hyperlink ref="A896" r:id="rId97" xr:uid="{00000000-0004-0000-0100-000060000000}"/>
    <hyperlink ref="A927" r:id="rId98" xr:uid="{00000000-0004-0000-0100-000061000000}"/>
    <hyperlink ref="A956" r:id="rId99" xr:uid="{00000000-0004-0000-0100-000062000000}"/>
    <hyperlink ref="A979" r:id="rId100" xr:uid="{00000000-0004-0000-0100-000063000000}"/>
    <hyperlink ref="A987" r:id="rId101" xr:uid="{00000000-0004-0000-0100-000064000000}"/>
    <hyperlink ref="A988" r:id="rId102" xr:uid="{00000000-0004-0000-0100-000065000000}"/>
    <hyperlink ref="A992" r:id="rId103" xr:uid="{00000000-0004-0000-0100-000066000000}"/>
    <hyperlink ref="A993" r:id="rId104" location="company-tab" xr:uid="{00000000-0004-0000-0100-000067000000}"/>
    <hyperlink ref="A1002" r:id="rId105" xr:uid="{00000000-0004-0000-0100-000068000000}"/>
    <hyperlink ref="A1036" r:id="rId106" xr:uid="{00000000-0004-0000-0100-000069000000}"/>
    <hyperlink ref="A1049" r:id="rId107" xr:uid="{00000000-0004-0000-0100-00006A000000}"/>
    <hyperlink ref="A1055" r:id="rId108" xr:uid="{00000000-0004-0000-0100-00006B000000}"/>
    <hyperlink ref="A1060" r:id="rId109" xr:uid="{00000000-0004-0000-0100-00006C000000}"/>
    <hyperlink ref="A1064" r:id="rId110" xr:uid="{00000000-0004-0000-0100-00006D000000}"/>
    <hyperlink ref="A1094" r:id="rId111" xr:uid="{00000000-0004-0000-0100-00006E000000}"/>
    <hyperlink ref="A1107" r:id="rId112" xr:uid="{00000000-0004-0000-0100-00006F000000}"/>
    <hyperlink ref="A1111" r:id="rId113" xr:uid="{00000000-0004-0000-0100-000070000000}"/>
    <hyperlink ref="A1122" r:id="rId114" xr:uid="{00000000-0004-0000-0100-000071000000}"/>
    <hyperlink ref="A1126" r:id="rId115" xr:uid="{00000000-0004-0000-0100-000072000000}"/>
    <hyperlink ref="A1127" r:id="rId116" xr:uid="{00000000-0004-0000-0100-000073000000}"/>
    <hyperlink ref="A1132" r:id="rId117" xr:uid="{00000000-0004-0000-0100-000074000000}"/>
    <hyperlink ref="A1157" r:id="rId118" xr:uid="{00000000-0004-0000-0100-000075000000}"/>
    <hyperlink ref="A967" r:id="rId119" xr:uid="{00000000-0004-0000-0100-000076000000}"/>
    <hyperlink ref="A952" r:id="rId120" xr:uid="{00000000-0004-0000-0100-000077000000}"/>
    <hyperlink ref="A962" r:id="rId121" xr:uid="{00000000-0004-0000-0100-000078000000}"/>
    <hyperlink ref="A972" r:id="rId122" xr:uid="{00000000-0004-0000-0100-000079000000}"/>
    <hyperlink ref="A983" r:id="rId123" xr:uid="{00000000-0004-0000-0100-00007A000000}"/>
    <hyperlink ref="A1006" r:id="rId124" xr:uid="{00000000-0004-0000-0100-00007B000000}"/>
    <hyperlink ref="A1011" r:id="rId125" xr:uid="{00000000-0004-0000-0100-00007C000000}"/>
    <hyperlink ref="A1079" r:id="rId126" xr:uid="{00000000-0004-0000-0100-00007D000000}"/>
    <hyperlink ref="A1154" r:id="rId127" xr:uid="{00000000-0004-0000-0100-00007E000000}"/>
    <hyperlink ref="A1164" r:id="rId128" xr:uid="{00000000-0004-0000-0100-00007F000000}"/>
    <hyperlink ref="A678" r:id="rId129" xr:uid="{00000000-0004-0000-0100-000080000000}"/>
    <hyperlink ref="A1194" r:id="rId130" xr:uid="{00000000-0004-0000-0100-000081000000}"/>
    <hyperlink ref="A1190" r:id="rId131" xr:uid="{00000000-0004-0000-0100-000082000000}"/>
    <hyperlink ref="A1206" r:id="rId132" xr:uid="{00000000-0004-0000-0100-000083000000}"/>
    <hyperlink ref="A1234" r:id="rId133" xr:uid="{00000000-0004-0000-0100-000084000000}"/>
    <hyperlink ref="A1245" r:id="rId134" xr:uid="{00000000-0004-0000-0100-000085000000}"/>
    <hyperlink ref="A1264" r:id="rId135" xr:uid="{00000000-0004-0000-0100-000086000000}"/>
    <hyperlink ref="A1296" r:id="rId136" xr:uid="{00000000-0004-0000-0100-000087000000}"/>
    <hyperlink ref="A1300" r:id="rId137" xr:uid="{00000000-0004-0000-0100-000088000000}"/>
    <hyperlink ref="A1301" r:id="rId138" xr:uid="{00000000-0004-0000-0100-000089000000}"/>
    <hyperlink ref="A1305" r:id="rId139" xr:uid="{00000000-0004-0000-0100-00008A000000}"/>
    <hyperlink ref="A1306" r:id="rId140" xr:uid="{00000000-0004-0000-0100-00008B000000}"/>
    <hyperlink ref="A1326" r:id="rId141" xr:uid="{00000000-0004-0000-0100-00008C000000}"/>
    <hyperlink ref="A1333" r:id="rId142" xr:uid="{00000000-0004-0000-0100-00008D000000}"/>
    <hyperlink ref="A1352" r:id="rId143" xr:uid="{00000000-0004-0000-0100-00008E000000}"/>
    <hyperlink ref="A1364" r:id="rId144" xr:uid="{00000000-0004-0000-0100-00008F000000}"/>
    <hyperlink ref="A1371" r:id="rId145" xr:uid="{00000000-0004-0000-0100-000090000000}"/>
    <hyperlink ref="A1382" r:id="rId146" xr:uid="{00000000-0004-0000-0100-000091000000}"/>
    <hyperlink ref="A1412" r:id="rId147" xr:uid="{00000000-0004-0000-0100-000092000000}"/>
    <hyperlink ref="A1417" r:id="rId148" xr:uid="{00000000-0004-0000-0100-000093000000}"/>
    <hyperlink ref="A1453" r:id="rId149" xr:uid="{00000000-0004-0000-0100-000094000000}"/>
    <hyperlink ref="A1452" r:id="rId150" xr:uid="{00000000-0004-0000-0100-000095000000}"/>
    <hyperlink ref="A1456" r:id="rId151" xr:uid="{00000000-0004-0000-0100-000096000000}"/>
    <hyperlink ref="A1460" r:id="rId152" xr:uid="{00000000-0004-0000-0100-000097000000}"/>
    <hyperlink ref="A1469" r:id="rId153" xr:uid="{00000000-0004-0000-0100-000098000000}"/>
    <hyperlink ref="A1490" r:id="rId154" xr:uid="{00000000-0004-0000-0100-000099000000}"/>
    <hyperlink ref="A1497" r:id="rId155" xr:uid="{00000000-0004-0000-0100-00009A000000}"/>
    <hyperlink ref="A1508" r:id="rId156" xr:uid="{00000000-0004-0000-0100-00009B000000}"/>
    <hyperlink ref="A1512" r:id="rId157" xr:uid="{00000000-0004-0000-0100-00009C000000}"/>
    <hyperlink ref="A1168" r:id="rId158" xr:uid="{00000000-0004-0000-0100-00009D000000}"/>
    <hyperlink ref="A1517" r:id="rId159" xr:uid="{00000000-0004-0000-0100-00009E000000}"/>
    <hyperlink ref="A1521" r:id="rId160" xr:uid="{00000000-0004-0000-0100-00009F000000}"/>
    <hyperlink ref="A1522" r:id="rId161" xr:uid="{00000000-0004-0000-0100-0000A0000000}"/>
    <hyperlink ref="A1526" r:id="rId162" xr:uid="{00000000-0004-0000-0100-0000A1000000}"/>
    <hyperlink ref="A1537" r:id="rId163" xr:uid="{00000000-0004-0000-0100-0000A2000000}"/>
    <hyperlink ref="A1546" r:id="rId164" xr:uid="{00000000-0004-0000-0100-0000A3000000}"/>
    <hyperlink ref="A1553" r:id="rId165" xr:uid="{00000000-0004-0000-0100-0000A4000000}"/>
    <hyperlink ref="A1570" r:id="rId166" xr:uid="{00000000-0004-0000-0100-0000A5000000}"/>
    <hyperlink ref="A1574" r:id="rId167" location="productos" xr:uid="{00000000-0004-0000-0100-0000A6000000}"/>
    <hyperlink ref="A1583" r:id="rId168" xr:uid="{00000000-0004-0000-0100-0000A7000000}"/>
    <hyperlink ref="A1615" r:id="rId169" xr:uid="{00000000-0004-0000-0100-0000A8000000}"/>
    <hyperlink ref="A1620" r:id="rId170" xr:uid="{00000000-0004-0000-0100-0000A9000000}"/>
    <hyperlink ref="A1667" r:id="rId171" xr:uid="{00000000-0004-0000-0100-0000AA000000}"/>
    <hyperlink ref="A1672" r:id="rId172" xr:uid="{00000000-0004-0000-0100-0000AB000000}"/>
    <hyperlink ref="A1676" r:id="rId173" xr:uid="{00000000-0004-0000-0100-0000AC000000}"/>
    <hyperlink ref="A1691" r:id="rId174" xr:uid="{00000000-0004-0000-0100-0000AD000000}"/>
    <hyperlink ref="A1693" r:id="rId175" xr:uid="{00000000-0004-0000-0100-0000AE000000}"/>
    <hyperlink ref="A1227" r:id="rId176" xr:uid="{00000000-0004-0000-0100-0000AF000000}"/>
    <hyperlink ref="A1244" r:id="rId177" xr:uid="{00000000-0004-0000-0100-0000B0000000}"/>
    <hyperlink ref="A1263" r:id="rId178" xr:uid="{00000000-0004-0000-0100-0000B1000000}"/>
    <hyperlink ref="A1269" r:id="rId179" xr:uid="{00000000-0004-0000-0100-0000B2000000}"/>
    <hyperlink ref="A1275" r:id="rId180" xr:uid="{00000000-0004-0000-0100-0000B3000000}"/>
    <hyperlink ref="A1282" r:id="rId181" xr:uid="{00000000-0004-0000-0100-0000B4000000}"/>
    <hyperlink ref="A1292" r:id="rId182" xr:uid="{00000000-0004-0000-0100-0000B5000000}"/>
    <hyperlink ref="A1343" r:id="rId183" xr:uid="{00000000-0004-0000-0100-0000B6000000}"/>
    <hyperlink ref="A1356" r:id="rId184" xr:uid="{00000000-0004-0000-0100-0000B7000000}"/>
    <hyperlink ref="A1360" r:id="rId185" xr:uid="{00000000-0004-0000-0100-0000B8000000}"/>
    <hyperlink ref="A1378" r:id="rId186" xr:uid="{00000000-0004-0000-0100-0000B9000000}"/>
    <hyperlink ref="A1386" r:id="rId187" xr:uid="{00000000-0004-0000-0100-0000BA000000}"/>
    <hyperlink ref="A1402" r:id="rId188" xr:uid="{00000000-0004-0000-0100-0000BB000000}"/>
    <hyperlink ref="A1407" r:id="rId189" xr:uid="{00000000-0004-0000-0100-0000BC000000}"/>
    <hyperlink ref="A1421" r:id="rId190" xr:uid="{00000000-0004-0000-0100-0000BD000000}"/>
    <hyperlink ref="A1467" r:id="rId191" xr:uid="{00000000-0004-0000-0100-0000BE000000}"/>
    <hyperlink ref="A1485" r:id="rId192" xr:uid="{00000000-0004-0000-0100-0000BF000000}"/>
    <hyperlink ref="A1562" r:id="rId193" xr:uid="{00000000-0004-0000-0100-0000C0000000}"/>
    <hyperlink ref="A1578" r:id="rId194" xr:uid="{00000000-0004-0000-0100-0000C1000000}"/>
    <hyperlink ref="A1610" r:id="rId195" xr:uid="{00000000-0004-0000-0100-0000C2000000}"/>
    <hyperlink ref="A1698" r:id="rId196" xr:uid="{00000000-0004-0000-0100-0000C3000000}"/>
    <hyperlink ref="A1704" r:id="rId197" xr:uid="{00000000-0004-0000-0100-0000C4000000}"/>
    <hyperlink ref="A1712" r:id="rId198" xr:uid="{00000000-0004-0000-0100-0000C5000000}"/>
    <hyperlink ref="A1716" r:id="rId199" xr:uid="{00000000-0004-0000-0100-0000C6000000}"/>
    <hyperlink ref="A1720" r:id="rId200" xr:uid="{00000000-0004-0000-0100-0000C7000000}"/>
    <hyperlink ref="N1244" r:id="rId201" display="http://www.sunritek.com/content/Spectrum/6.html" xr:uid="{00000000-0004-0000-0100-0000C8000000}"/>
    <hyperlink ref="A1725" r:id="rId202" xr:uid="{00000000-0004-0000-0100-0000C9000000}"/>
    <hyperlink ref="A1800" r:id="rId203" xr:uid="{00000000-0004-0000-0100-0000CA000000}"/>
    <hyperlink ref="A1825" r:id="rId204" display="mailto:kevin@delviro.com" xr:uid="{00000000-0004-0000-0100-0000CB000000}"/>
  </hyperlinks>
  <pageMargins left="0.7" right="0.7" top="0.75" bottom="0.75" header="0.3" footer="0.3"/>
  <pageSetup paperSize="9" orientation="portrait" r:id="rId205"/>
  <tableParts count="1">
    <tablePart r:id="rId20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28"/>
  <sheetViews>
    <sheetView topLeftCell="A4" zoomScale="70" zoomScaleNormal="70" workbookViewId="0">
      <selection activeCell="I14" sqref="I14"/>
    </sheetView>
  </sheetViews>
  <sheetFormatPr defaultColWidth="11" defaultRowHeight="14.4" x14ac:dyDescent="0.3"/>
  <cols>
    <col min="1" max="1" width="26.77734375" customWidth="1"/>
    <col min="2" max="2" width="22.88671875" customWidth="1"/>
    <col min="3" max="3" width="26.21875" customWidth="1"/>
    <col min="4" max="4" width="30.33203125" customWidth="1"/>
    <col min="5" max="5" width="25.33203125" customWidth="1"/>
    <col min="6" max="7" width="10.33203125" customWidth="1"/>
    <col min="8" max="8" width="23.6640625" customWidth="1"/>
    <col min="9" max="9" width="50.44140625" customWidth="1"/>
    <col min="11" max="11" width="23.6640625" customWidth="1"/>
    <col min="12" max="12" width="16" customWidth="1"/>
  </cols>
  <sheetData>
    <row r="1" spans="1:12" ht="31.2" x14ac:dyDescent="0.6">
      <c r="A1" s="505" t="s">
        <v>2047</v>
      </c>
    </row>
    <row r="2" spans="1:12" ht="18" x14ac:dyDescent="0.35">
      <c r="A2" s="506" t="s">
        <v>2048</v>
      </c>
      <c r="C2" s="44" t="s">
        <v>3665</v>
      </c>
    </row>
    <row r="3" spans="1:12" ht="18" x14ac:dyDescent="0.35">
      <c r="A3" s="506" t="s">
        <v>2720</v>
      </c>
    </row>
    <row r="4" spans="1:12" x14ac:dyDescent="0.3">
      <c r="C4" s="44"/>
    </row>
    <row r="5" spans="1:12" ht="15" thickBot="1" x14ac:dyDescent="0.35">
      <c r="A5" s="324"/>
      <c r="B5" s="152"/>
      <c r="C5" s="152"/>
      <c r="D5" s="152"/>
      <c r="E5" s="152"/>
      <c r="F5" s="152"/>
      <c r="G5" s="152"/>
      <c r="H5" s="152"/>
      <c r="I5" s="152"/>
    </row>
    <row r="6" spans="1:12" ht="18.600000000000001" thickBot="1" x14ac:dyDescent="0.4">
      <c r="A6" s="931" t="s">
        <v>1521</v>
      </c>
      <c r="B6" s="932"/>
      <c r="C6" s="932"/>
      <c r="D6" s="932"/>
      <c r="E6" s="932"/>
      <c r="F6" s="932"/>
      <c r="G6" s="932"/>
      <c r="H6" s="932"/>
      <c r="I6" s="933"/>
      <c r="J6" s="557"/>
    </row>
    <row r="7" spans="1:12" ht="18.600000000000001" thickBot="1" x14ac:dyDescent="0.4">
      <c r="A7" s="32" t="s">
        <v>345</v>
      </c>
      <c r="B7" s="32" t="s">
        <v>364</v>
      </c>
      <c r="C7" s="32" t="s">
        <v>357</v>
      </c>
      <c r="D7" s="32" t="s">
        <v>1331</v>
      </c>
      <c r="E7" s="32" t="s">
        <v>1494</v>
      </c>
      <c r="F7" s="32" t="s">
        <v>2039</v>
      </c>
      <c r="G7" s="32" t="s">
        <v>2046</v>
      </c>
      <c r="H7" s="32" t="s">
        <v>2040</v>
      </c>
      <c r="I7" s="520" t="s">
        <v>3662</v>
      </c>
    </row>
    <row r="8" spans="1:12" ht="15" thickBot="1" x14ac:dyDescent="0.35">
      <c r="A8" s="144" t="s">
        <v>3</v>
      </c>
      <c r="B8" s="145" t="s">
        <v>346</v>
      </c>
      <c r="C8" s="143"/>
      <c r="D8" s="143" t="s">
        <v>567</v>
      </c>
      <c r="E8" s="1" t="s">
        <v>1495</v>
      </c>
      <c r="F8" s="143">
        <f>COUNTIF(Tabla28[Country], "Sweden")</f>
        <v>2</v>
      </c>
      <c r="G8" s="321">
        <v>62</v>
      </c>
      <c r="H8" s="322" t="s">
        <v>1499</v>
      </c>
      <c r="I8" s="528">
        <f>(Tabla28[[#This Row],[Nº]]/$G$46)*100</f>
        <v>21.160409556313994</v>
      </c>
      <c r="J8" s="557"/>
    </row>
    <row r="9" spans="1:12" ht="15" thickBot="1" x14ac:dyDescent="0.35">
      <c r="A9" s="144" t="s">
        <v>347</v>
      </c>
      <c r="B9" s="145" t="s">
        <v>346</v>
      </c>
      <c r="C9" s="143"/>
      <c r="D9" s="143" t="s">
        <v>567</v>
      </c>
      <c r="E9" s="1" t="s">
        <v>1497</v>
      </c>
      <c r="F9" s="143">
        <f>COUNTIF(Tabla28[Country], "United States")</f>
        <v>62</v>
      </c>
      <c r="G9" s="321">
        <v>42</v>
      </c>
      <c r="H9" s="322" t="s">
        <v>2041</v>
      </c>
      <c r="I9" s="528">
        <f>(Tabla28[[#This Row],[Nº]]/$G$46)*100</f>
        <v>14.334470989761092</v>
      </c>
      <c r="J9" s="557"/>
      <c r="K9" s="934" t="s">
        <v>3662</v>
      </c>
      <c r="L9" s="935"/>
    </row>
    <row r="10" spans="1:12" ht="15" thickBot="1" x14ac:dyDescent="0.35">
      <c r="A10" s="144" t="s">
        <v>348</v>
      </c>
      <c r="B10" s="145" t="s">
        <v>346</v>
      </c>
      <c r="C10" s="143"/>
      <c r="D10" s="143" t="s">
        <v>567</v>
      </c>
      <c r="E10" s="1" t="s">
        <v>1498</v>
      </c>
      <c r="F10" s="143">
        <f>COUNTIF(Tabla28[Country], "Netherlands")</f>
        <v>12</v>
      </c>
      <c r="G10" s="321">
        <v>23</v>
      </c>
      <c r="H10" s="322" t="s">
        <v>1516</v>
      </c>
      <c r="I10" s="528">
        <f>(Tabla28[[#This Row],[Nº]]/$G$46)*100</f>
        <v>7.8498293515358366</v>
      </c>
      <c r="J10" s="557"/>
      <c r="K10" s="787" t="s">
        <v>4118</v>
      </c>
      <c r="L10" s="820">
        <f>SUM(I8+Tabla28[[#This Row],[% Worldwide market]])</f>
        <v>29.010238907849832</v>
      </c>
    </row>
    <row r="11" spans="1:12" ht="15" thickBot="1" x14ac:dyDescent="0.35">
      <c r="A11" s="144" t="s">
        <v>349</v>
      </c>
      <c r="B11" s="145" t="s">
        <v>346</v>
      </c>
      <c r="C11" s="143"/>
      <c r="D11" s="143" t="s">
        <v>567</v>
      </c>
      <c r="E11" s="1" t="s">
        <v>1497</v>
      </c>
      <c r="F11" s="143">
        <f>COUNTIF(Tabla28[Country], "United States")</f>
        <v>62</v>
      </c>
      <c r="G11" s="321">
        <v>15</v>
      </c>
      <c r="H11" s="532" t="s">
        <v>2043</v>
      </c>
      <c r="I11" s="528">
        <f>(Tabla28[[#This Row],[Nº]]/$G$46)*100</f>
        <v>5.1194539249146755</v>
      </c>
      <c r="K11" s="787" t="s">
        <v>4122</v>
      </c>
      <c r="L11" s="820">
        <f>SUM(Tabla28[[#This Row],[% Worldwide market]]+I12+I13+I14+I15+I16+I22+I23+I24+I26+I27+I31+I33+I36+I37+I39+I40+I41+I42+I44+I17)</f>
        <v>40.273037542662102</v>
      </c>
    </row>
    <row r="12" spans="1:12" ht="15" thickBot="1" x14ac:dyDescent="0.35">
      <c r="A12" s="144" t="s">
        <v>350</v>
      </c>
      <c r="B12" s="145" t="s">
        <v>346</v>
      </c>
      <c r="C12" s="143"/>
      <c r="D12" s="143" t="s">
        <v>567</v>
      </c>
      <c r="E12" s="1" t="s">
        <v>1497</v>
      </c>
      <c r="F12" s="143">
        <f>COUNTIF(Tabla28[Country], "United States")</f>
        <v>62</v>
      </c>
      <c r="G12" s="321">
        <v>13</v>
      </c>
      <c r="H12" s="532" t="s">
        <v>1518</v>
      </c>
      <c r="I12" s="528">
        <f>(Tabla28[[#This Row],[Nº]]/$G$46)*100</f>
        <v>4.4368600682593859</v>
      </c>
      <c r="K12" s="787" t="s">
        <v>4123</v>
      </c>
      <c r="L12" s="820">
        <f>SUM(I9+I20+I25+I28+I30+I35+I38+I43)</f>
        <v>21.160409556313994</v>
      </c>
    </row>
    <row r="13" spans="1:12" ht="15" thickBot="1" x14ac:dyDescent="0.35">
      <c r="A13" s="144" t="s">
        <v>351</v>
      </c>
      <c r="B13" s="145" t="s">
        <v>346</v>
      </c>
      <c r="C13" s="143"/>
      <c r="D13" s="143" t="s">
        <v>567</v>
      </c>
      <c r="E13" s="1" t="s">
        <v>1499</v>
      </c>
      <c r="F13" s="143">
        <f>COUNTIF(Tabla28[Country], "United States")</f>
        <v>62</v>
      </c>
      <c r="G13" s="321">
        <v>13</v>
      </c>
      <c r="H13" s="532" t="s">
        <v>2042</v>
      </c>
      <c r="I13" s="528">
        <f>(Tabla28[[#This Row],[Nº]]/$G$46)*100</f>
        <v>4.4368600682593859</v>
      </c>
      <c r="K13" s="787" t="s">
        <v>4119</v>
      </c>
      <c r="L13" s="820">
        <f>SUM(I18+I21+I32)</f>
        <v>5.4607508532423212</v>
      </c>
    </row>
    <row r="14" spans="1:12" ht="15" thickBot="1" x14ac:dyDescent="0.35">
      <c r="A14" s="144" t="s">
        <v>352</v>
      </c>
      <c r="B14" s="145" t="s">
        <v>346</v>
      </c>
      <c r="C14" s="143"/>
      <c r="D14" s="143" t="s">
        <v>567</v>
      </c>
      <c r="E14" s="1" t="s">
        <v>1498</v>
      </c>
      <c r="F14" s="143">
        <f>COUNTIF(Tabla28[Country], "Netherlands")</f>
        <v>12</v>
      </c>
      <c r="G14" s="321">
        <v>12</v>
      </c>
      <c r="H14" s="532" t="s">
        <v>1498</v>
      </c>
      <c r="I14" s="528">
        <f>(Tabla28[[#This Row],[Nº]]/$G$46)*100</f>
        <v>4.0955631399317403</v>
      </c>
      <c r="K14" s="787" t="s">
        <v>4120</v>
      </c>
      <c r="L14" s="820">
        <f>I19</f>
        <v>2.3890784982935154</v>
      </c>
    </row>
    <row r="15" spans="1:12" ht="15" thickBot="1" x14ac:dyDescent="0.35">
      <c r="A15" s="446" t="s">
        <v>353</v>
      </c>
      <c r="B15" s="147" t="s">
        <v>365</v>
      </c>
      <c r="C15" s="143" t="s">
        <v>1337</v>
      </c>
      <c r="D15" s="147" t="s">
        <v>365</v>
      </c>
      <c r="E15" s="1"/>
      <c r="F15" s="143"/>
      <c r="G15" s="321">
        <v>12</v>
      </c>
      <c r="H15" s="532" t="s">
        <v>3557</v>
      </c>
      <c r="I15" s="528">
        <f>(Tabla28[[#This Row],[Nº]]/$G$46)*100</f>
        <v>4.0955631399317403</v>
      </c>
      <c r="K15" s="787" t="s">
        <v>4121</v>
      </c>
      <c r="L15" s="820">
        <f>SUM(I29+I34)</f>
        <v>1.7064846416382253</v>
      </c>
    </row>
    <row r="16" spans="1:12" ht="15" thickBot="1" x14ac:dyDescent="0.35">
      <c r="A16" s="144" t="s">
        <v>1500</v>
      </c>
      <c r="B16" s="145" t="s">
        <v>346</v>
      </c>
      <c r="C16" s="143"/>
      <c r="D16" s="143" t="s">
        <v>567</v>
      </c>
      <c r="E16" s="1" t="s">
        <v>1501</v>
      </c>
      <c r="F16" s="1">
        <f>COUNTIF(Tabla28[Country], "China")</f>
        <v>42</v>
      </c>
      <c r="G16" s="529">
        <v>11</v>
      </c>
      <c r="H16" s="527" t="s">
        <v>1512</v>
      </c>
      <c r="I16" s="528">
        <f>(Tabla28[[#This Row],[Nº]]/$G$46)*100</f>
        <v>3.7542662116040959</v>
      </c>
      <c r="L16" s="557"/>
    </row>
    <row r="17" spans="1:12" ht="15" thickBot="1" x14ac:dyDescent="0.35">
      <c r="A17" s="144" t="s">
        <v>78</v>
      </c>
      <c r="B17" s="145" t="s">
        <v>346</v>
      </c>
      <c r="C17" s="143"/>
      <c r="D17" s="143" t="s">
        <v>567</v>
      </c>
      <c r="E17" s="1" t="s">
        <v>1499</v>
      </c>
      <c r="F17" s="143">
        <f>COUNTIF(Tabla28[Country], "United States")</f>
        <v>62</v>
      </c>
      <c r="G17" s="323">
        <v>11</v>
      </c>
      <c r="H17" s="532" t="s">
        <v>2649</v>
      </c>
      <c r="I17" s="528">
        <f>(Tabla28[[#This Row],[Nº]]/$G$46)*100</f>
        <v>3.7542662116040959</v>
      </c>
      <c r="L17" s="557">
        <f>SUM(L10:L15)</f>
        <v>99.999999999999986</v>
      </c>
    </row>
    <row r="18" spans="1:12" ht="15" thickBot="1" x14ac:dyDescent="0.35">
      <c r="A18" s="144" t="s">
        <v>359</v>
      </c>
      <c r="B18" s="145" t="s">
        <v>346</v>
      </c>
      <c r="C18" s="143" t="s">
        <v>358</v>
      </c>
      <c r="D18" s="143" t="s">
        <v>567</v>
      </c>
      <c r="E18" s="1" t="s">
        <v>1503</v>
      </c>
      <c r="F18" s="143">
        <f>COUNTIF(Tabla28[Country], "South Korea")</f>
        <v>2</v>
      </c>
      <c r="G18" s="323">
        <v>8</v>
      </c>
      <c r="H18" s="532" t="s">
        <v>3562</v>
      </c>
      <c r="I18" s="528">
        <f>(Tabla28[[#This Row],[Nº]]/$G$46)*100</f>
        <v>2.7303754266211606</v>
      </c>
      <c r="L18" s="557"/>
    </row>
    <row r="19" spans="1:12" ht="15" thickBot="1" x14ac:dyDescent="0.35">
      <c r="A19" s="144" t="s">
        <v>83</v>
      </c>
      <c r="B19" s="145" t="s">
        <v>346</v>
      </c>
      <c r="C19" s="143" t="s">
        <v>1017</v>
      </c>
      <c r="D19" s="143" t="s">
        <v>567</v>
      </c>
      <c r="E19" s="1" t="s">
        <v>1499</v>
      </c>
      <c r="F19" s="143">
        <f>COUNTIF(Tabla28[Country], "United States")</f>
        <v>62</v>
      </c>
      <c r="G19" s="323">
        <v>7</v>
      </c>
      <c r="H19" s="527" t="s">
        <v>3574</v>
      </c>
      <c r="I19" s="528">
        <f>(Tabla28[[#This Row],[Nº]]/$G$46)*100</f>
        <v>2.3890784982935154</v>
      </c>
      <c r="K19" t="s">
        <v>4124</v>
      </c>
      <c r="L19" s="557">
        <f>L14+L15</f>
        <v>4.0955631399317411</v>
      </c>
    </row>
    <row r="20" spans="1:12" ht="15" thickBot="1" x14ac:dyDescent="0.35">
      <c r="A20" s="144" t="s">
        <v>96</v>
      </c>
      <c r="B20" s="145" t="s">
        <v>346</v>
      </c>
      <c r="C20" s="143"/>
      <c r="D20" s="143" t="s">
        <v>567</v>
      </c>
      <c r="E20" s="1" t="s">
        <v>1504</v>
      </c>
      <c r="F20" s="143">
        <f>COUNTIF(Tabla28[Country], "Denmark")</f>
        <v>3</v>
      </c>
      <c r="G20" s="529">
        <v>7</v>
      </c>
      <c r="H20" s="532" t="s">
        <v>3658</v>
      </c>
      <c r="I20" s="528">
        <f>(Tabla28[[#This Row],[Nº]]/$G$46)*100</f>
        <v>2.3890784982935154</v>
      </c>
    </row>
    <row r="21" spans="1:12" ht="15" thickBot="1" x14ac:dyDescent="0.35">
      <c r="A21" s="144" t="s">
        <v>106</v>
      </c>
      <c r="B21" s="145" t="s">
        <v>346</v>
      </c>
      <c r="C21" s="143"/>
      <c r="D21" s="143" t="s">
        <v>567</v>
      </c>
      <c r="E21" s="444" t="s">
        <v>1501</v>
      </c>
      <c r="F21" s="445">
        <f>COUNTIF(Tabla28[Country], "China")</f>
        <v>42</v>
      </c>
      <c r="G21" s="529">
        <v>6</v>
      </c>
      <c r="H21" s="532" t="s">
        <v>3563</v>
      </c>
      <c r="I21" s="528">
        <f>(Tabla28[[#This Row],[Nº]]/$G$46)*100</f>
        <v>2.0477815699658701</v>
      </c>
    </row>
    <row r="22" spans="1:12" ht="15" thickBot="1" x14ac:dyDescent="0.35">
      <c r="A22" s="144" t="s">
        <v>354</v>
      </c>
      <c r="B22" s="145" t="s">
        <v>346</v>
      </c>
      <c r="C22" s="143"/>
      <c r="D22" s="143" t="s">
        <v>567</v>
      </c>
      <c r="E22" s="1" t="s">
        <v>1501</v>
      </c>
      <c r="F22" s="143">
        <f>COUNTIF(Tabla28[Country], "China")</f>
        <v>42</v>
      </c>
      <c r="G22" s="323">
        <v>5</v>
      </c>
      <c r="H22" s="527" t="s">
        <v>1510</v>
      </c>
      <c r="I22" s="528">
        <f>(Tabla28[[#This Row],[Nº]]/$G$46)*100</f>
        <v>1.7064846416382253</v>
      </c>
    </row>
    <row r="23" spans="1:12" ht="15" thickBot="1" x14ac:dyDescent="0.35">
      <c r="A23" s="144" t="s">
        <v>155</v>
      </c>
      <c r="B23" s="145" t="s">
        <v>346</v>
      </c>
      <c r="C23" s="143"/>
      <c r="D23" s="143" t="s">
        <v>567</v>
      </c>
      <c r="E23" s="1" t="s">
        <v>1497</v>
      </c>
      <c r="F23" s="143">
        <f>COUNTIF(Tabla28[Country], "United States")</f>
        <v>62</v>
      </c>
      <c r="G23" s="323">
        <v>4</v>
      </c>
      <c r="H23" s="322" t="s">
        <v>1505</v>
      </c>
      <c r="I23" s="528">
        <f>(Tabla28[[#This Row],[Nº]]/$G$46)*100</f>
        <v>1.3651877133105803</v>
      </c>
    </row>
    <row r="24" spans="1:12" ht="15" thickBot="1" x14ac:dyDescent="0.35">
      <c r="A24" s="144" t="s">
        <v>164</v>
      </c>
      <c r="B24" s="145" t="s">
        <v>346</v>
      </c>
      <c r="C24" s="143"/>
      <c r="D24" s="143" t="s">
        <v>567</v>
      </c>
      <c r="E24" s="1" t="s">
        <v>1498</v>
      </c>
      <c r="F24" s="143">
        <f>COUNTIF(Tabla28[Country], "Netherlands")</f>
        <v>12</v>
      </c>
      <c r="G24" s="323">
        <v>4</v>
      </c>
      <c r="H24" s="322" t="s">
        <v>3553</v>
      </c>
      <c r="I24" s="528">
        <f>(Tabla28[[#This Row],[Nº]]/$G$46)*100</f>
        <v>1.3651877133105803</v>
      </c>
    </row>
    <row r="25" spans="1:12" ht="15" thickBot="1" x14ac:dyDescent="0.35">
      <c r="A25" s="144" t="s">
        <v>172</v>
      </c>
      <c r="B25" s="145" t="s">
        <v>346</v>
      </c>
      <c r="C25" s="143"/>
      <c r="D25" s="143" t="s">
        <v>567</v>
      </c>
      <c r="E25" s="1" t="s">
        <v>1505</v>
      </c>
      <c r="F25" s="143">
        <f>COUNTIF(Tabla28[Country], "Austria")</f>
        <v>4</v>
      </c>
      <c r="G25" s="321">
        <v>3</v>
      </c>
      <c r="H25" s="527" t="s">
        <v>3616</v>
      </c>
      <c r="I25" s="528">
        <f>(Tabla28[[#This Row],[Nº]]/$G$46)*100</f>
        <v>1.0238907849829351</v>
      </c>
    </row>
    <row r="26" spans="1:12" ht="15" thickBot="1" x14ac:dyDescent="0.35">
      <c r="A26" s="144" t="s">
        <v>355</v>
      </c>
      <c r="B26" s="145" t="s">
        <v>346</v>
      </c>
      <c r="C26" s="143"/>
      <c r="D26" s="143" t="s">
        <v>567</v>
      </c>
      <c r="E26" s="1" t="s">
        <v>1497</v>
      </c>
      <c r="F26" s="143">
        <f>COUNTIF(Tabla28[Country], "United States")</f>
        <v>62</v>
      </c>
      <c r="G26" s="321">
        <v>3</v>
      </c>
      <c r="H26" s="527" t="s">
        <v>1504</v>
      </c>
      <c r="I26" s="528">
        <f>(Tabla28[[#This Row],[Nº]]/$G$46)*100</f>
        <v>1.0238907849829351</v>
      </c>
    </row>
    <row r="27" spans="1:12" ht="15" thickBot="1" x14ac:dyDescent="0.35">
      <c r="A27" s="144" t="s">
        <v>356</v>
      </c>
      <c r="B27" s="145" t="s">
        <v>346</v>
      </c>
      <c r="C27" s="143" t="s">
        <v>1017</v>
      </c>
      <c r="D27" s="143" t="s">
        <v>567</v>
      </c>
      <c r="E27" s="1" t="s">
        <v>1497</v>
      </c>
      <c r="F27" s="143">
        <f>COUNTIF(Tabla28[Country], "United States")</f>
        <v>62</v>
      </c>
      <c r="G27" s="321">
        <v>3</v>
      </c>
      <c r="H27" s="527" t="s">
        <v>1507</v>
      </c>
      <c r="I27" s="528">
        <f>(Tabla28[[#This Row],[Nº]]/$G$46)*100</f>
        <v>1.0238907849829351</v>
      </c>
    </row>
    <row r="28" spans="1:12" ht="15" thickBot="1" x14ac:dyDescent="0.35">
      <c r="A28" s="144" t="s">
        <v>211</v>
      </c>
      <c r="B28" s="145" t="s">
        <v>346</v>
      </c>
      <c r="C28" s="143"/>
      <c r="D28" s="143" t="s">
        <v>567</v>
      </c>
      <c r="E28" s="1" t="s">
        <v>1506</v>
      </c>
      <c r="F28" s="143">
        <f>COUNTIF(Tabla28[Country], "United Kingdom")</f>
        <v>13</v>
      </c>
      <c r="G28" s="529">
        <v>3</v>
      </c>
      <c r="H28" s="532" t="s">
        <v>2645</v>
      </c>
      <c r="I28" s="528">
        <f>(Tabla28[[#This Row],[Nº]]/$G$46)*100</f>
        <v>1.0238907849829351</v>
      </c>
    </row>
    <row r="29" spans="1:12" ht="15" thickBot="1" x14ac:dyDescent="0.35">
      <c r="A29" s="144" t="s">
        <v>247</v>
      </c>
      <c r="B29" s="145" t="s">
        <v>346</v>
      </c>
      <c r="C29" s="143"/>
      <c r="D29" s="143" t="s">
        <v>567</v>
      </c>
      <c r="E29" s="1" t="s">
        <v>1497</v>
      </c>
      <c r="F29" s="143">
        <f>COUNTIF(Tabla28[Country], "United States")</f>
        <v>62</v>
      </c>
      <c r="G29" s="321">
        <v>3</v>
      </c>
      <c r="H29" s="527" t="s">
        <v>2650</v>
      </c>
      <c r="I29" s="528">
        <f>(Tabla28[[#This Row],[Nº]]/$G$46)*100</f>
        <v>1.0238907849829351</v>
      </c>
    </row>
    <row r="30" spans="1:12" ht="15" thickBot="1" x14ac:dyDescent="0.35">
      <c r="A30" s="144" t="s">
        <v>250</v>
      </c>
      <c r="B30" s="145" t="s">
        <v>346</v>
      </c>
      <c r="C30" s="143"/>
      <c r="D30" s="143" t="s">
        <v>567</v>
      </c>
      <c r="E30" s="1" t="s">
        <v>1497</v>
      </c>
      <c r="F30" s="143">
        <f>COUNTIF(Tabla28[Country], "United States")</f>
        <v>62</v>
      </c>
      <c r="G30" s="321">
        <v>3</v>
      </c>
      <c r="H30" s="322" t="s">
        <v>2044</v>
      </c>
      <c r="I30" s="528">
        <f>(Tabla28[[#This Row],[Nº]]/$G$46)*100</f>
        <v>1.0238907849829351</v>
      </c>
    </row>
    <row r="31" spans="1:12" ht="15" thickBot="1" x14ac:dyDescent="0.35">
      <c r="A31" s="144" t="s">
        <v>277</v>
      </c>
      <c r="B31" s="145" t="s">
        <v>346</v>
      </c>
      <c r="C31" s="143"/>
      <c r="D31" s="143" t="s">
        <v>567</v>
      </c>
      <c r="E31" s="1" t="s">
        <v>1507</v>
      </c>
      <c r="F31" s="143">
        <f>COUNTIF(Tabla28[Country], "Finland")</f>
        <v>3</v>
      </c>
      <c r="G31" s="321">
        <v>2</v>
      </c>
      <c r="H31" s="322" t="s">
        <v>3913</v>
      </c>
      <c r="I31" s="528">
        <f>(Tabla28[[#This Row],[Nº]]/$G$46)*100</f>
        <v>0.68259385665529015</v>
      </c>
    </row>
    <row r="32" spans="1:12" ht="15" thickBot="1" x14ac:dyDescent="0.35">
      <c r="A32" s="144" t="s">
        <v>363</v>
      </c>
      <c r="B32" s="145" t="s">
        <v>346</v>
      </c>
      <c r="C32" s="143" t="s">
        <v>1017</v>
      </c>
      <c r="D32" s="143" t="s">
        <v>567</v>
      </c>
      <c r="E32" s="1" t="s">
        <v>1501</v>
      </c>
      <c r="F32" s="143">
        <f>COUNTIF(Tabla28[Country], "China")</f>
        <v>42</v>
      </c>
      <c r="G32" s="321">
        <v>2</v>
      </c>
      <c r="H32" s="322" t="s">
        <v>3780</v>
      </c>
      <c r="I32" s="528">
        <f>(Tabla28[[#This Row],[Nº]]/$G$46)*100</f>
        <v>0.68259385665529015</v>
      </c>
    </row>
    <row r="33" spans="1:16" ht="15" thickBot="1" x14ac:dyDescent="0.35">
      <c r="A33" s="144" t="s">
        <v>372</v>
      </c>
      <c r="B33" s="145" t="s">
        <v>346</v>
      </c>
      <c r="C33" s="143"/>
      <c r="D33" s="143" t="s">
        <v>567</v>
      </c>
      <c r="E33" s="1" t="s">
        <v>1506</v>
      </c>
      <c r="F33" s="143">
        <f>COUNTIF(Tabla28[Country], "United Kingdom")</f>
        <v>13</v>
      </c>
      <c r="G33" s="321">
        <v>2</v>
      </c>
      <c r="H33" s="322" t="s">
        <v>1514</v>
      </c>
      <c r="I33" s="528">
        <f>(Tabla28[[#This Row],[Nº]]/$G$46)*100</f>
        <v>0.68259385665529015</v>
      </c>
    </row>
    <row r="34" spans="1:16" ht="15" thickBot="1" x14ac:dyDescent="0.35">
      <c r="A34" s="144" t="s">
        <v>376</v>
      </c>
      <c r="B34" s="145" t="s">
        <v>346</v>
      </c>
      <c r="C34" s="143"/>
      <c r="D34" s="143" t="s">
        <v>567</v>
      </c>
      <c r="E34" s="1" t="s">
        <v>1508</v>
      </c>
      <c r="F34" s="143">
        <f>COUNTIF(Tabla28[Country], "France")</f>
        <v>15</v>
      </c>
      <c r="G34" s="321">
        <v>2</v>
      </c>
      <c r="H34" s="322" t="s">
        <v>2045</v>
      </c>
      <c r="I34" s="528">
        <f>(Tabla28[[#This Row],[Nº]]/$G$46)*100</f>
        <v>0.68259385665529015</v>
      </c>
    </row>
    <row r="35" spans="1:16" ht="15" thickBot="1" x14ac:dyDescent="0.35">
      <c r="A35" s="144" t="s">
        <v>412</v>
      </c>
      <c r="B35" s="145" t="s">
        <v>346</v>
      </c>
      <c r="C35" s="143"/>
      <c r="D35" s="143" t="s">
        <v>567</v>
      </c>
      <c r="E35" s="1" t="s">
        <v>1518</v>
      </c>
      <c r="F35" s="143">
        <f>COUNTIF(Tabla28[Country], "Italy")</f>
        <v>13</v>
      </c>
      <c r="G35" s="321">
        <v>2</v>
      </c>
      <c r="H35" s="527" t="s">
        <v>1503</v>
      </c>
      <c r="I35" s="528">
        <f>(Tabla28[[#This Row],[Nº]]/$G$46)*100</f>
        <v>0.68259385665529015</v>
      </c>
    </row>
    <row r="36" spans="1:16" ht="15" thickBot="1" x14ac:dyDescent="0.35">
      <c r="A36" s="144" t="s">
        <v>451</v>
      </c>
      <c r="B36" s="145" t="s">
        <v>346</v>
      </c>
      <c r="C36" s="143"/>
      <c r="D36" s="143" t="s">
        <v>567</v>
      </c>
      <c r="E36" s="1" t="s">
        <v>1510</v>
      </c>
      <c r="F36" s="143">
        <f>COUNTIF(Tabla28[Country], "Poland")</f>
        <v>5</v>
      </c>
      <c r="G36" s="321">
        <v>2</v>
      </c>
      <c r="H36" s="527" t="s">
        <v>1495</v>
      </c>
      <c r="I36" s="528">
        <f>(Tabla28[[#This Row],[Nº]]/$G$46)*100</f>
        <v>0.68259385665529015</v>
      </c>
    </row>
    <row r="37" spans="1:16" ht="15" thickBot="1" x14ac:dyDescent="0.35">
      <c r="A37" s="144" t="s">
        <v>468</v>
      </c>
      <c r="B37" s="145" t="s">
        <v>346</v>
      </c>
      <c r="C37" s="143"/>
      <c r="D37" s="143" t="s">
        <v>567</v>
      </c>
      <c r="E37" s="1" t="s">
        <v>1497</v>
      </c>
      <c r="F37" s="143">
        <f>COUNTIF(Tabla28[Country], "United States")</f>
        <v>62</v>
      </c>
      <c r="G37" s="321">
        <v>1</v>
      </c>
      <c r="H37" s="532" t="s">
        <v>3560</v>
      </c>
      <c r="I37" s="528">
        <f>(Tabla28[[#This Row],[Nº]]/$G$46)*100</f>
        <v>0.34129692832764508</v>
      </c>
    </row>
    <row r="38" spans="1:16" ht="15" thickBot="1" x14ac:dyDescent="0.35">
      <c r="A38" s="144" t="s">
        <v>1523</v>
      </c>
      <c r="B38" s="145" t="s">
        <v>346</v>
      </c>
      <c r="C38" s="143"/>
      <c r="D38" s="143" t="s">
        <v>567</v>
      </c>
      <c r="E38" s="1" t="s">
        <v>3616</v>
      </c>
      <c r="F38" s="143">
        <f>COUNTIF(Tabla28[Country], "Australia")</f>
        <v>3</v>
      </c>
      <c r="G38" s="321">
        <v>1</v>
      </c>
      <c r="H38" s="532" t="s">
        <v>3656</v>
      </c>
      <c r="I38" s="528">
        <f>(Tabla28[[#This Row],[Nº]]/$G$46)*100</f>
        <v>0.34129692832764508</v>
      </c>
    </row>
    <row r="39" spans="1:16" ht="15" thickBot="1" x14ac:dyDescent="0.35">
      <c r="A39" s="144" t="s">
        <v>510</v>
      </c>
      <c r="B39" s="145" t="s">
        <v>346</v>
      </c>
      <c r="C39" s="143"/>
      <c r="D39" s="143" t="s">
        <v>567</v>
      </c>
      <c r="E39" s="1" t="s">
        <v>1498</v>
      </c>
      <c r="F39" s="143">
        <f>COUNTIF(Tabla28[Country], "Netherlands")</f>
        <v>12</v>
      </c>
      <c r="G39" s="529">
        <v>1</v>
      </c>
      <c r="H39" s="532" t="s">
        <v>3551</v>
      </c>
      <c r="I39" s="528">
        <f>(Tabla28[[#This Row],[Nº]]/$G$46)*100</f>
        <v>0.34129692832764508</v>
      </c>
    </row>
    <row r="40" spans="1:16" ht="15" thickBot="1" x14ac:dyDescent="0.35">
      <c r="A40" s="144" t="s">
        <v>515</v>
      </c>
      <c r="B40" s="145" t="s">
        <v>346</v>
      </c>
      <c r="C40" s="143"/>
      <c r="D40" s="143" t="s">
        <v>567</v>
      </c>
      <c r="E40" s="1" t="s">
        <v>1503</v>
      </c>
      <c r="F40" s="143">
        <f>COUNTIF(Tabla28[Country], "South Korea")</f>
        <v>2</v>
      </c>
      <c r="G40" s="321">
        <v>1</v>
      </c>
      <c r="H40" s="532" t="s">
        <v>3930</v>
      </c>
      <c r="I40" s="528">
        <f>(Tabla28[[#This Row],[Nº]]/$G$46)*100</f>
        <v>0.34129692832764508</v>
      </c>
    </row>
    <row r="41" spans="1:16" ht="15" thickBot="1" x14ac:dyDescent="0.35">
      <c r="A41" s="144" t="s">
        <v>558</v>
      </c>
      <c r="B41" s="145" t="s">
        <v>346</v>
      </c>
      <c r="C41" s="143"/>
      <c r="D41" s="143" t="s">
        <v>567</v>
      </c>
      <c r="E41" s="1" t="s">
        <v>1498</v>
      </c>
      <c r="F41" s="143">
        <f>COUNTIF(Tabla28[Country], "Netherlands")</f>
        <v>12</v>
      </c>
      <c r="G41" s="323">
        <v>1</v>
      </c>
      <c r="H41" s="532" t="s">
        <v>1520</v>
      </c>
      <c r="I41" s="528">
        <f>(Tabla28[[#This Row],[Nº]]/$G$46)*100</f>
        <v>0.34129692832764508</v>
      </c>
    </row>
    <row r="42" spans="1:16" ht="15" thickBot="1" x14ac:dyDescent="0.35">
      <c r="A42" s="144" t="s">
        <v>568</v>
      </c>
      <c r="B42" s="145" t="s">
        <v>346</v>
      </c>
      <c r="C42" s="143"/>
      <c r="D42" s="143" t="s">
        <v>567</v>
      </c>
      <c r="E42" s="1" t="s">
        <v>1512</v>
      </c>
      <c r="F42" s="143">
        <f>COUNTIF(Tabla28[Country], "Germany")</f>
        <v>11</v>
      </c>
      <c r="G42" s="323">
        <v>1</v>
      </c>
      <c r="H42" s="532" t="s">
        <v>3826</v>
      </c>
      <c r="I42" s="528">
        <f>(Tabla28[[#This Row],[Nº]]/$G$46)*100</f>
        <v>0.34129692832764508</v>
      </c>
    </row>
    <row r="43" spans="1:16" ht="15" thickBot="1" x14ac:dyDescent="0.35">
      <c r="A43" s="144" t="s">
        <v>579</v>
      </c>
      <c r="B43" s="145" t="s">
        <v>346</v>
      </c>
      <c r="C43" s="143"/>
      <c r="D43" s="143" t="s">
        <v>567</v>
      </c>
      <c r="E43" s="1" t="s">
        <v>1512</v>
      </c>
      <c r="F43" s="143">
        <f>COUNTIF(Tabla28[Country], "Germany")</f>
        <v>11</v>
      </c>
      <c r="G43" s="323">
        <v>1</v>
      </c>
      <c r="H43" s="532" t="s">
        <v>1517</v>
      </c>
      <c r="I43" s="528">
        <f>(Tabla28[[#This Row],[Nº]]/$G$46)*100</f>
        <v>0.34129692832764508</v>
      </c>
      <c r="P43" s="1"/>
    </row>
    <row r="44" spans="1:16" ht="15" thickBot="1" x14ac:dyDescent="0.35">
      <c r="A44" s="144" t="s">
        <v>653</v>
      </c>
      <c r="B44" s="145" t="s">
        <v>346</v>
      </c>
      <c r="C44" s="143"/>
      <c r="D44" s="143" t="s">
        <v>567</v>
      </c>
      <c r="E44" s="1" t="s">
        <v>1501</v>
      </c>
      <c r="F44" s="143">
        <f>COUNTIF(Tabla28[Country], "China")</f>
        <v>42</v>
      </c>
      <c r="G44" s="529">
        <v>1</v>
      </c>
      <c r="H44" s="532" t="s">
        <v>3965</v>
      </c>
      <c r="I44" s="528">
        <f>(Tabla28[[#This Row],[Nº]]/$G$46)*100</f>
        <v>0.34129692832764508</v>
      </c>
      <c r="P44" s="1"/>
    </row>
    <row r="45" spans="1:16" x14ac:dyDescent="0.3">
      <c r="A45" s="144" t="s">
        <v>673</v>
      </c>
      <c r="B45" s="145" t="s">
        <v>346</v>
      </c>
      <c r="C45" s="143"/>
      <c r="D45" s="143" t="s">
        <v>567</v>
      </c>
      <c r="E45" s="1" t="s">
        <v>2045</v>
      </c>
      <c r="F45" s="143">
        <f>COUNTIF(Tabla28[Country], "Republic of Turkey")</f>
        <v>2</v>
      </c>
      <c r="G45" s="1"/>
      <c r="H45" s="1"/>
      <c r="I45" s="146"/>
      <c r="P45" s="1"/>
    </row>
    <row r="46" spans="1:16" x14ac:dyDescent="0.3">
      <c r="A46" s="144" t="s">
        <v>705</v>
      </c>
      <c r="B46" s="145" t="s">
        <v>346</v>
      </c>
      <c r="C46" s="143"/>
      <c r="D46" s="143" t="s">
        <v>567</v>
      </c>
      <c r="E46" s="1" t="s">
        <v>1514</v>
      </c>
      <c r="F46" s="143">
        <f>COUNTIF(Tabla28[Country], "Hungary")</f>
        <v>2</v>
      </c>
      <c r="G46" s="143">
        <f>SUM(G8:G44)</f>
        <v>293</v>
      </c>
      <c r="H46" s="1"/>
      <c r="I46" s="786"/>
      <c r="P46" s="1"/>
    </row>
    <row r="47" spans="1:16" x14ac:dyDescent="0.3">
      <c r="A47" s="144" t="s">
        <v>739</v>
      </c>
      <c r="B47" s="145" t="s">
        <v>346</v>
      </c>
      <c r="C47" s="143"/>
      <c r="D47" s="143" t="s">
        <v>567</v>
      </c>
      <c r="E47" s="1" t="s">
        <v>1507</v>
      </c>
      <c r="F47" s="143">
        <f>COUNTIF(Tabla28[Country], "Finland")</f>
        <v>3</v>
      </c>
      <c r="G47" s="1"/>
      <c r="H47" s="1"/>
      <c r="I47" s="146"/>
      <c r="P47" s="1"/>
    </row>
    <row r="48" spans="1:16" x14ac:dyDescent="0.3">
      <c r="A48" s="144" t="s">
        <v>747</v>
      </c>
      <c r="B48" s="145" t="s">
        <v>346</v>
      </c>
      <c r="C48" s="143"/>
      <c r="D48" s="143" t="s">
        <v>567</v>
      </c>
      <c r="E48" s="1" t="s">
        <v>1506</v>
      </c>
      <c r="F48" s="143">
        <f>COUNTIF(Tabla28[Country], "United Kingdom")</f>
        <v>13</v>
      </c>
      <c r="G48" s="1"/>
      <c r="H48" s="1"/>
      <c r="I48" s="146"/>
      <c r="P48" s="1"/>
    </row>
    <row r="49" spans="1:16" x14ac:dyDescent="0.3">
      <c r="A49" s="144" t="s">
        <v>757</v>
      </c>
      <c r="B49" s="145" t="s">
        <v>346</v>
      </c>
      <c r="C49" s="143"/>
      <c r="D49" s="143" t="s">
        <v>567</v>
      </c>
      <c r="E49" s="1" t="s">
        <v>1497</v>
      </c>
      <c r="F49" s="143">
        <f>COUNTIF(Tabla28[Country], "United States")</f>
        <v>62</v>
      </c>
      <c r="G49" s="143">
        <f>COUNTIF(Tabla28[Country], "United States")</f>
        <v>62</v>
      </c>
      <c r="H49" s="1" t="s">
        <v>1499</v>
      </c>
      <c r="I49" s="146" t="s">
        <v>3966</v>
      </c>
      <c r="P49" s="1"/>
    </row>
    <row r="50" spans="1:16" x14ac:dyDescent="0.3">
      <c r="A50" s="144" t="s">
        <v>795</v>
      </c>
      <c r="B50" s="145" t="s">
        <v>346</v>
      </c>
      <c r="C50" s="143"/>
      <c r="D50" s="143" t="s">
        <v>567</v>
      </c>
      <c r="E50" s="1" t="s">
        <v>1497</v>
      </c>
      <c r="F50" s="143">
        <f>COUNTIF(Tabla28[Country], "United States")</f>
        <v>62</v>
      </c>
      <c r="G50" s="143">
        <f>COUNTIF(Tabla28[Country], "China")</f>
        <v>42</v>
      </c>
      <c r="H50" s="1" t="s">
        <v>2041</v>
      </c>
      <c r="I50" s="146" t="s">
        <v>3967</v>
      </c>
      <c r="P50" s="1"/>
    </row>
    <row r="51" spans="1:16" x14ac:dyDescent="0.3">
      <c r="A51" s="144" t="s">
        <v>803</v>
      </c>
      <c r="B51" s="145" t="s">
        <v>346</v>
      </c>
      <c r="C51" s="143"/>
      <c r="D51" s="143" t="s">
        <v>567</v>
      </c>
      <c r="E51" s="1" t="s">
        <v>1516</v>
      </c>
      <c r="F51" s="143">
        <f>COUNTIF(Tabla28[Country], "Canada")</f>
        <v>23</v>
      </c>
      <c r="G51" s="1">
        <f>COUNTIF(Tabla28[Country], "Russia")</f>
        <v>12</v>
      </c>
      <c r="H51" s="1" t="s">
        <v>3557</v>
      </c>
      <c r="I51" s="146" t="s">
        <v>3968</v>
      </c>
      <c r="P51" s="1"/>
    </row>
    <row r="52" spans="1:16" x14ac:dyDescent="0.3">
      <c r="A52" s="144" t="s">
        <v>810</v>
      </c>
      <c r="B52" s="145" t="s">
        <v>346</v>
      </c>
      <c r="C52" s="143"/>
      <c r="D52" s="143" t="s">
        <v>567</v>
      </c>
      <c r="E52" s="1" t="s">
        <v>1506</v>
      </c>
      <c r="F52" s="143">
        <f>COUNTIF(Tabla28[Country], "United Kingdom")</f>
        <v>13</v>
      </c>
      <c r="G52" s="1">
        <f>COUNTIF(Tabla28[Country], "Canada")</f>
        <v>23</v>
      </c>
      <c r="H52" s="1" t="s">
        <v>1516</v>
      </c>
      <c r="I52" s="146" t="s">
        <v>3969</v>
      </c>
      <c r="P52" s="1"/>
    </row>
    <row r="53" spans="1:16" x14ac:dyDescent="0.3">
      <c r="A53" s="144" t="s">
        <v>816</v>
      </c>
      <c r="B53" s="145" t="s">
        <v>346</v>
      </c>
      <c r="C53" s="143"/>
      <c r="D53" s="143" t="s">
        <v>567</v>
      </c>
      <c r="E53" s="1" t="s">
        <v>1517</v>
      </c>
      <c r="F53" s="143">
        <f>COUNTIF(Tabla28[Country], "Thailand")</f>
        <v>1</v>
      </c>
      <c r="G53" s="143">
        <f>COUNTIF(Tabla28[Country], "Netherlands")</f>
        <v>12</v>
      </c>
      <c r="H53" s="1" t="s">
        <v>1498</v>
      </c>
      <c r="I53" s="146" t="s">
        <v>3970</v>
      </c>
    </row>
    <row r="54" spans="1:16" x14ac:dyDescent="0.3">
      <c r="A54" s="144" t="s">
        <v>820</v>
      </c>
      <c r="B54" s="145" t="s">
        <v>346</v>
      </c>
      <c r="C54" s="143"/>
      <c r="D54" s="143" t="s">
        <v>567</v>
      </c>
      <c r="E54" s="1" t="s">
        <v>1497</v>
      </c>
      <c r="F54" s="143">
        <f>COUNTIF(Tabla28[Country], "United States")</f>
        <v>62</v>
      </c>
      <c r="G54" s="143">
        <f>COUNTIF(Tabla28[Country], "United Kingdom")</f>
        <v>13</v>
      </c>
      <c r="H54" s="1" t="s">
        <v>2042</v>
      </c>
      <c r="I54" s="146"/>
    </row>
    <row r="55" spans="1:16" x14ac:dyDescent="0.3">
      <c r="A55" s="144" t="s">
        <v>809</v>
      </c>
      <c r="B55" s="145" t="s">
        <v>346</v>
      </c>
      <c r="C55" s="143"/>
      <c r="D55" s="143" t="s">
        <v>567</v>
      </c>
      <c r="E55" s="1" t="s">
        <v>1501</v>
      </c>
      <c r="F55" s="143">
        <f>COUNTIF(Tabla28[Country], "China")</f>
        <v>42</v>
      </c>
      <c r="G55" s="1">
        <f>COUNTIF(Tabla28[Country], "Spain")</f>
        <v>11</v>
      </c>
      <c r="H55" s="1" t="s">
        <v>2649</v>
      </c>
      <c r="I55" s="146"/>
    </row>
    <row r="56" spans="1:16" x14ac:dyDescent="0.3">
      <c r="A56" s="144" t="s">
        <v>892</v>
      </c>
      <c r="B56" s="145" t="s">
        <v>346</v>
      </c>
      <c r="C56" s="143"/>
      <c r="D56" s="143" t="s">
        <v>567</v>
      </c>
      <c r="E56" s="1" t="s">
        <v>1518</v>
      </c>
      <c r="F56" s="143">
        <f>COUNTIF(Tabla28[Country], "Italy")</f>
        <v>13</v>
      </c>
      <c r="G56" s="1">
        <f>COUNTIF(Tabla28[Country], "Argentina")</f>
        <v>8</v>
      </c>
      <c r="H56" s="1" t="s">
        <v>3562</v>
      </c>
      <c r="I56" s="146"/>
    </row>
    <row r="57" spans="1:16" x14ac:dyDescent="0.3">
      <c r="A57" s="144" t="s">
        <v>900</v>
      </c>
      <c r="B57" s="145" t="s">
        <v>346</v>
      </c>
      <c r="C57" s="143"/>
      <c r="D57" s="143" t="s">
        <v>567</v>
      </c>
      <c r="E57" s="1" t="s">
        <v>1518</v>
      </c>
      <c r="F57" s="143">
        <f>COUNTIF(Tabla28[Country], "Italy")</f>
        <v>13</v>
      </c>
      <c r="G57" s="1">
        <f>COUNTIF(Tabla28[Country], "Chile")</f>
        <v>6</v>
      </c>
      <c r="H57" s="1" t="s">
        <v>3563</v>
      </c>
      <c r="I57" s="146"/>
    </row>
    <row r="58" spans="1:16" x14ac:dyDescent="0.3">
      <c r="A58" s="144" t="s">
        <v>904</v>
      </c>
      <c r="B58" s="145" t="s">
        <v>346</v>
      </c>
      <c r="C58" s="143"/>
      <c r="D58" s="143" t="s">
        <v>567</v>
      </c>
      <c r="E58" s="1" t="s">
        <v>1497</v>
      </c>
      <c r="F58" s="143">
        <f>COUNTIF(Tabla28[Country], "United States")</f>
        <v>62</v>
      </c>
      <c r="G58" s="143">
        <f>COUNTIF(Tabla28[Country], "Italy")</f>
        <v>13</v>
      </c>
      <c r="H58" s="1" t="s">
        <v>1518</v>
      </c>
      <c r="I58" s="146"/>
    </row>
    <row r="59" spans="1:16" x14ac:dyDescent="0.3">
      <c r="A59" s="144" t="s">
        <v>909</v>
      </c>
      <c r="B59" s="145" t="s">
        <v>346</v>
      </c>
      <c r="C59" s="143"/>
      <c r="D59" s="143" t="s">
        <v>567</v>
      </c>
      <c r="E59" s="1" t="s">
        <v>1506</v>
      </c>
      <c r="F59" s="143">
        <f>COUNTIF(Tabla28[Country], "United Kingdom")</f>
        <v>13</v>
      </c>
      <c r="G59" s="1">
        <f>COUNTIF(Tabla28[Country], "France")</f>
        <v>15</v>
      </c>
      <c r="H59" s="1" t="s">
        <v>2043</v>
      </c>
      <c r="I59" s="146"/>
    </row>
    <row r="60" spans="1:16" x14ac:dyDescent="0.3">
      <c r="A60" s="144" t="s">
        <v>938</v>
      </c>
      <c r="B60" s="145" t="s">
        <v>346</v>
      </c>
      <c r="C60" s="143"/>
      <c r="D60" s="143" t="s">
        <v>567</v>
      </c>
      <c r="E60" s="1" t="s">
        <v>1506</v>
      </c>
      <c r="F60" s="143">
        <f>COUNTIF(Tabla28[Country], "United Kingdom")</f>
        <v>13</v>
      </c>
      <c r="G60" s="143">
        <f>COUNTIF(Tabla28[Country], "Germany")</f>
        <v>11</v>
      </c>
      <c r="H60" s="143" t="s">
        <v>1512</v>
      </c>
      <c r="I60" s="146"/>
    </row>
    <row r="61" spans="1:16" x14ac:dyDescent="0.3">
      <c r="A61" s="144" t="s">
        <v>1309</v>
      </c>
      <c r="B61" s="145" t="s">
        <v>346</v>
      </c>
      <c r="C61" s="143"/>
      <c r="D61" s="143" t="s">
        <v>567</v>
      </c>
      <c r="E61" s="1" t="s">
        <v>1497</v>
      </c>
      <c r="F61" s="143">
        <f>COUNTIF(Tabla28[Country], "United States")</f>
        <v>62</v>
      </c>
      <c r="G61" s="1">
        <f>COUNTIF(Tabla28[Country], "South Africa")</f>
        <v>7</v>
      </c>
      <c r="H61" s="143" t="s">
        <v>3574</v>
      </c>
      <c r="I61" s="146"/>
    </row>
    <row r="62" spans="1:16" x14ac:dyDescent="0.3">
      <c r="A62" s="143" t="s">
        <v>1525</v>
      </c>
      <c r="B62" s="147" t="s">
        <v>365</v>
      </c>
      <c r="C62" s="143" t="s">
        <v>1357</v>
      </c>
      <c r="D62" s="143" t="s">
        <v>567</v>
      </c>
      <c r="E62" s="1" t="s">
        <v>1497</v>
      </c>
      <c r="F62" s="143">
        <f>COUNTIF(Tabla28[Country], "United States")</f>
        <v>62</v>
      </c>
      <c r="G62" s="1">
        <f>COUNTIF(Tabla28[Country], "Australia")</f>
        <v>3</v>
      </c>
      <c r="H62" s="143" t="s">
        <v>3616</v>
      </c>
      <c r="I62" s="146"/>
    </row>
    <row r="63" spans="1:16" x14ac:dyDescent="0.3">
      <c r="A63" s="143" t="s">
        <v>1445</v>
      </c>
      <c r="B63" s="147" t="s">
        <v>365</v>
      </c>
      <c r="C63" s="143" t="s">
        <v>1357</v>
      </c>
      <c r="D63" s="143" t="s">
        <v>567</v>
      </c>
      <c r="E63" s="1" t="s">
        <v>1497</v>
      </c>
      <c r="F63" s="143">
        <f>COUNTIF(Tabla28[Country], "United States")</f>
        <v>62</v>
      </c>
      <c r="G63" s="1">
        <f>COUNTIF(Tabla28[Country], "Finland")</f>
        <v>3</v>
      </c>
      <c r="H63" s="143" t="s">
        <v>1507</v>
      </c>
      <c r="I63" s="146"/>
      <c r="J63" s="143"/>
    </row>
    <row r="64" spans="1:16" x14ac:dyDescent="0.3">
      <c r="A64" s="144" t="s">
        <v>1359</v>
      </c>
      <c r="B64" s="145" t="s">
        <v>346</v>
      </c>
      <c r="C64" s="143"/>
      <c r="D64" s="143" t="s">
        <v>567</v>
      </c>
      <c r="E64" s="1" t="s">
        <v>1519</v>
      </c>
      <c r="F64" s="143">
        <f>COUNTIF(Tabla28[Country], "Taiwan")</f>
        <v>3</v>
      </c>
      <c r="G64" s="1">
        <f>COUNTIF(Tabla28[Country], "Israel")</f>
        <v>3</v>
      </c>
      <c r="H64" s="143" t="s">
        <v>2650</v>
      </c>
      <c r="I64" s="146"/>
      <c r="J64" s="143"/>
    </row>
    <row r="65" spans="1:10" x14ac:dyDescent="0.3">
      <c r="A65" s="144" t="s">
        <v>1385</v>
      </c>
      <c r="B65" s="145" t="s">
        <v>346</v>
      </c>
      <c r="C65" s="143"/>
      <c r="D65" s="143" t="s">
        <v>567</v>
      </c>
      <c r="E65" s="1" t="s">
        <v>1501</v>
      </c>
      <c r="F65" s="143">
        <f>COUNTIF(Tabla28[Country], "China")</f>
        <v>42</v>
      </c>
      <c r="G65" s="1">
        <f>COUNTIF(Tabla28[Country], "Taiwan")</f>
        <v>3</v>
      </c>
      <c r="H65" s="143" t="s">
        <v>2044</v>
      </c>
      <c r="I65" s="146"/>
      <c r="J65" s="143"/>
    </row>
    <row r="66" spans="1:10" x14ac:dyDescent="0.3">
      <c r="A66" s="144" t="s">
        <v>1395</v>
      </c>
      <c r="B66" s="145" t="s">
        <v>346</v>
      </c>
      <c r="C66" s="143"/>
      <c r="D66" s="143" t="s">
        <v>567</v>
      </c>
      <c r="E66" s="1" t="s">
        <v>1497</v>
      </c>
      <c r="F66" s="143">
        <f>COUNTIF(Tabla28[Country], "United States")</f>
        <v>62</v>
      </c>
      <c r="G66" s="1">
        <f>COUNTIF(Tabla28[Country], "Poland")</f>
        <v>5</v>
      </c>
      <c r="H66" s="143" t="s">
        <v>1510</v>
      </c>
      <c r="I66" s="146"/>
      <c r="J66" s="143"/>
    </row>
    <row r="67" spans="1:10" x14ac:dyDescent="0.3">
      <c r="A67" s="144" t="s">
        <v>3661</v>
      </c>
      <c r="B67" s="145" t="s">
        <v>346</v>
      </c>
      <c r="C67" s="143"/>
      <c r="D67" s="143" t="s">
        <v>567</v>
      </c>
      <c r="E67" s="1" t="s">
        <v>1497</v>
      </c>
      <c r="F67" s="143">
        <f>COUNTIF(Tabla28[Country], "United States")</f>
        <v>62</v>
      </c>
      <c r="G67" s="1">
        <f>COUNTIF(Tabla28[Country], "Republic of Turkey")</f>
        <v>2</v>
      </c>
      <c r="H67" s="143" t="s">
        <v>2045</v>
      </c>
      <c r="I67" s="151"/>
      <c r="J67" s="143"/>
    </row>
    <row r="68" spans="1:10" x14ac:dyDescent="0.3">
      <c r="A68" s="144" t="s">
        <v>1448</v>
      </c>
      <c r="B68" s="145" t="s">
        <v>346</v>
      </c>
      <c r="C68" s="143"/>
      <c r="D68" s="143" t="s">
        <v>567</v>
      </c>
      <c r="E68" s="1" t="s">
        <v>1497</v>
      </c>
      <c r="F68" s="143">
        <f>COUNTIF(Tabla28[Country], "United States")</f>
        <v>62</v>
      </c>
      <c r="G68" s="143">
        <f>COUNTIF(Tabla28[Country], "South Korea")</f>
        <v>2</v>
      </c>
      <c r="H68" s="143" t="s">
        <v>1503</v>
      </c>
      <c r="I68" s="146"/>
    </row>
    <row r="69" spans="1:10" x14ac:dyDescent="0.3">
      <c r="A69" s="144" t="s">
        <v>1455</v>
      </c>
      <c r="B69" s="145" t="s">
        <v>346</v>
      </c>
      <c r="C69" s="143"/>
      <c r="D69" s="143" t="s">
        <v>567</v>
      </c>
      <c r="E69" s="1" t="s">
        <v>1497</v>
      </c>
      <c r="F69" s="143">
        <f>COUNTIF(Tabla28[Country], "United States")</f>
        <v>62</v>
      </c>
      <c r="G69" s="143">
        <f>COUNTIF(Tabla28[Country], "Sweden")</f>
        <v>2</v>
      </c>
      <c r="H69" s="143" t="s">
        <v>1495</v>
      </c>
      <c r="I69" s="146"/>
    </row>
    <row r="70" spans="1:10" x14ac:dyDescent="0.3">
      <c r="A70" s="144" t="s">
        <v>1467</v>
      </c>
      <c r="B70" s="145" t="s">
        <v>346</v>
      </c>
      <c r="C70" s="143"/>
      <c r="D70" s="143" t="s">
        <v>567</v>
      </c>
      <c r="E70" s="1" t="s">
        <v>1497</v>
      </c>
      <c r="F70" s="143">
        <f>COUNTIF(Tabla28[Country], "United States")</f>
        <v>62</v>
      </c>
      <c r="G70" s="143">
        <f>COUNTIF(Tabla28[Country], "Austria")</f>
        <v>4</v>
      </c>
      <c r="H70" s="143" t="s">
        <v>1505</v>
      </c>
      <c r="I70" s="146"/>
    </row>
    <row r="71" spans="1:10" x14ac:dyDescent="0.3">
      <c r="A71" s="143" t="s">
        <v>1454</v>
      </c>
      <c r="B71" s="147" t="s">
        <v>365</v>
      </c>
      <c r="C71" s="144" t="s">
        <v>1493</v>
      </c>
      <c r="D71" s="147" t="s">
        <v>365</v>
      </c>
      <c r="E71" s="1" t="s">
        <v>1506</v>
      </c>
      <c r="F71" s="143">
        <f>COUNTIF(Tabla28[Country], "United Kingdom")</f>
        <v>13</v>
      </c>
      <c r="G71" s="1">
        <f>COUNTIF(Tabla28[Country], "Belarus")</f>
        <v>1</v>
      </c>
      <c r="H71" s="143" t="s">
        <v>3560</v>
      </c>
      <c r="I71" s="146"/>
    </row>
    <row r="72" spans="1:10" x14ac:dyDescent="0.3">
      <c r="A72" s="143" t="s">
        <v>1476</v>
      </c>
      <c r="B72" s="147" t="s">
        <v>365</v>
      </c>
      <c r="C72" s="144" t="s">
        <v>1493</v>
      </c>
      <c r="D72" s="147" t="s">
        <v>365</v>
      </c>
      <c r="E72" s="1" t="s">
        <v>1520</v>
      </c>
      <c r="F72" s="143">
        <f>COUNTIF(Tabla28[Country], "Norway")</f>
        <v>1</v>
      </c>
      <c r="G72" s="1">
        <f>COUNTIF(Tabla28[Country], "Denmark")</f>
        <v>3</v>
      </c>
      <c r="H72" s="143" t="s">
        <v>1504</v>
      </c>
      <c r="I72" s="146"/>
    </row>
    <row r="73" spans="1:10" x14ac:dyDescent="0.3">
      <c r="A73" s="143" t="s">
        <v>1447</v>
      </c>
      <c r="B73" s="147" t="s">
        <v>365</v>
      </c>
      <c r="C73" s="144" t="s">
        <v>1493</v>
      </c>
      <c r="D73" s="147" t="s">
        <v>365</v>
      </c>
      <c r="E73" s="1" t="s">
        <v>1498</v>
      </c>
      <c r="F73" s="143">
        <f>COUNTIF(Tabla28[Country], "Netherlands")</f>
        <v>12</v>
      </c>
      <c r="G73" s="1">
        <f>COUNTIF(Tabla28[Country], "Hon Kong")</f>
        <v>3</v>
      </c>
      <c r="H73" s="143" t="s">
        <v>2645</v>
      </c>
      <c r="I73" s="146"/>
    </row>
    <row r="74" spans="1:10" x14ac:dyDescent="0.3">
      <c r="A74" s="144" t="s">
        <v>1537</v>
      </c>
      <c r="B74" s="67" t="s">
        <v>346</v>
      </c>
      <c r="C74" s="1"/>
      <c r="D74" s="1" t="s">
        <v>567</v>
      </c>
      <c r="E74" s="1" t="s">
        <v>1501</v>
      </c>
      <c r="F74" s="1">
        <f>COUNTIF(Tabla28[Country], "China")</f>
        <v>42</v>
      </c>
      <c r="G74" s="1">
        <f>COUNTIF(Tabla28[Country], "Hungary")</f>
        <v>2</v>
      </c>
      <c r="H74" s="1" t="s">
        <v>1514</v>
      </c>
      <c r="I74" s="146"/>
    </row>
    <row r="75" spans="1:10" x14ac:dyDescent="0.3">
      <c r="A75" s="144" t="s">
        <v>1540</v>
      </c>
      <c r="B75" s="67" t="s">
        <v>346</v>
      </c>
      <c r="C75" s="1"/>
      <c r="D75" s="1" t="s">
        <v>567</v>
      </c>
      <c r="E75" s="1" t="s">
        <v>1497</v>
      </c>
      <c r="F75" s="1">
        <f>COUNTIF(Tabla28[Country], "United States")</f>
        <v>62</v>
      </c>
      <c r="G75" s="1">
        <f>COUNTIF(Tabla28[Country], "Ireland")</f>
        <v>1</v>
      </c>
      <c r="H75" s="1" t="s">
        <v>3551</v>
      </c>
      <c r="I75" s="146"/>
    </row>
    <row r="76" spans="1:10" x14ac:dyDescent="0.3">
      <c r="A76" s="144" t="s">
        <v>1555</v>
      </c>
      <c r="B76" s="67" t="s">
        <v>346</v>
      </c>
      <c r="C76" s="1"/>
      <c r="D76" s="1" t="s">
        <v>567</v>
      </c>
      <c r="E76" s="1" t="s">
        <v>1497</v>
      </c>
      <c r="F76" s="1">
        <f>COUNTIF(Tabla28[Country], "United States")</f>
        <v>62</v>
      </c>
      <c r="G76" s="143">
        <f>COUNTIF(Tabla28[Country], "Norway")</f>
        <v>1</v>
      </c>
      <c r="H76" s="1" t="s">
        <v>1520</v>
      </c>
      <c r="I76" s="146"/>
    </row>
    <row r="77" spans="1:10" x14ac:dyDescent="0.3">
      <c r="A77" s="144" t="s">
        <v>1573</v>
      </c>
      <c r="B77" s="67" t="s">
        <v>346</v>
      </c>
      <c r="C77" s="1"/>
      <c r="D77" s="1" t="s">
        <v>567</v>
      </c>
      <c r="E77" s="1" t="s">
        <v>1507</v>
      </c>
      <c r="F77" s="1">
        <f>COUNTIF(Tabla28[Country], "Finland")</f>
        <v>3</v>
      </c>
      <c r="G77" s="1">
        <f>COUNTIF(Tabla28[Country], "Switzerland")</f>
        <v>4</v>
      </c>
      <c r="H77" s="1" t="s">
        <v>3553</v>
      </c>
      <c r="I77" s="146"/>
    </row>
    <row r="78" spans="1:10" x14ac:dyDescent="0.3">
      <c r="A78" s="144" t="s">
        <v>1579</v>
      </c>
      <c r="B78" s="67" t="s">
        <v>346</v>
      </c>
      <c r="C78" s="1"/>
      <c r="D78" s="1" t="s">
        <v>567</v>
      </c>
      <c r="E78" s="1" t="s">
        <v>1501</v>
      </c>
      <c r="F78" s="1">
        <f>COUNTIF(Tabla28[Country], "China")</f>
        <v>42</v>
      </c>
      <c r="G78" s="143">
        <f>COUNTIF(Tabla28[Country], "Thailand")</f>
        <v>1</v>
      </c>
      <c r="H78" s="1" t="s">
        <v>1517</v>
      </c>
      <c r="I78" s="146"/>
    </row>
    <row r="79" spans="1:10" x14ac:dyDescent="0.3">
      <c r="A79" s="144" t="s">
        <v>1597</v>
      </c>
      <c r="B79" s="67" t="s">
        <v>346</v>
      </c>
      <c r="C79" s="1"/>
      <c r="D79" s="1" t="s">
        <v>567</v>
      </c>
      <c r="E79" s="1" t="s">
        <v>1497</v>
      </c>
      <c r="F79" s="1">
        <f>COUNTIF(Tabla28[Country], "United States")</f>
        <v>62</v>
      </c>
      <c r="G79" s="1">
        <f>COUNTIF(Tabla28[Country], "Ukraine")</f>
        <v>1</v>
      </c>
      <c r="H79" s="1" t="s">
        <v>3965</v>
      </c>
      <c r="I79" s="146"/>
    </row>
    <row r="80" spans="1:10" x14ac:dyDescent="0.3">
      <c r="A80" s="144" t="s">
        <v>1614</v>
      </c>
      <c r="B80" s="67" t="s">
        <v>346</v>
      </c>
      <c r="C80" s="1"/>
      <c r="D80" s="1" t="s">
        <v>567</v>
      </c>
      <c r="E80" s="1" t="s">
        <v>1497</v>
      </c>
      <c r="F80" s="1">
        <f>COUNTIF(Tabla28[Country], "United States")</f>
        <v>62</v>
      </c>
      <c r="G80" s="1">
        <f>COUNTIF(Tabla28[Country], "Brazil")</f>
        <v>2</v>
      </c>
      <c r="H80" s="1" t="s">
        <v>3780</v>
      </c>
      <c r="I80" s="146"/>
    </row>
    <row r="81" spans="1:9" x14ac:dyDescent="0.3">
      <c r="A81" s="144" t="s">
        <v>1625</v>
      </c>
      <c r="B81" s="67" t="s">
        <v>346</v>
      </c>
      <c r="C81" s="1"/>
      <c r="D81" s="1" t="s">
        <v>567</v>
      </c>
      <c r="E81" s="1" t="s">
        <v>1498</v>
      </c>
      <c r="F81" s="1">
        <f>COUNTIF(Tabla28[Country], "Netherlands")</f>
        <v>12</v>
      </c>
      <c r="G81" s="1">
        <f>COUNTIF(Tabla28[Country], "Portugal")</f>
        <v>1</v>
      </c>
      <c r="H81" s="1" t="s">
        <v>3826</v>
      </c>
      <c r="I81" s="146"/>
    </row>
    <row r="82" spans="1:9" x14ac:dyDescent="0.3">
      <c r="A82" s="144" t="s">
        <v>1632</v>
      </c>
      <c r="B82" s="67" t="s">
        <v>346</v>
      </c>
      <c r="C82" s="1"/>
      <c r="D82" s="1" t="s">
        <v>567</v>
      </c>
      <c r="E82" s="1" t="s">
        <v>1497</v>
      </c>
      <c r="F82" s="1">
        <f>COUNTIF(Tabla28[Country], "United States")</f>
        <v>62</v>
      </c>
      <c r="G82" s="1">
        <f>COUNTIF(Tabla28[Country], "Belgium")</f>
        <v>2</v>
      </c>
      <c r="H82" s="1" t="s">
        <v>3913</v>
      </c>
      <c r="I82" s="146"/>
    </row>
    <row r="83" spans="1:9" x14ac:dyDescent="0.3">
      <c r="A83" s="144" t="s">
        <v>2139</v>
      </c>
      <c r="B83" s="145" t="s">
        <v>346</v>
      </c>
      <c r="C83" s="143"/>
      <c r="D83" s="442" t="s">
        <v>567</v>
      </c>
      <c r="E83" s="1" t="s">
        <v>2645</v>
      </c>
      <c r="F83" s="1">
        <f>COUNTIF(Tabla28[Country], "Hon Kong")</f>
        <v>3</v>
      </c>
      <c r="G83" s="1">
        <f>COUNTIF(Tabla28[Country], "Czech Republic")</f>
        <v>1</v>
      </c>
      <c r="H83" s="1" t="s">
        <v>3896</v>
      </c>
      <c r="I83" s="146"/>
    </row>
    <row r="84" spans="1:9" x14ac:dyDescent="0.3">
      <c r="A84" s="144" t="s">
        <v>2163</v>
      </c>
      <c r="B84" s="145" t="s">
        <v>346</v>
      </c>
      <c r="C84" s="143"/>
      <c r="D84" s="442" t="s">
        <v>567</v>
      </c>
      <c r="E84" s="1" t="s">
        <v>1497</v>
      </c>
      <c r="F84" s="1">
        <f>COUNTIF(Tabla28[Country], "United States")</f>
        <v>62</v>
      </c>
      <c r="G84" s="1">
        <f>COUNTIF(Tabla28[Country], "Lithuania")</f>
        <v>1</v>
      </c>
      <c r="H84" s="1" t="s">
        <v>3930</v>
      </c>
      <c r="I84" s="146"/>
    </row>
    <row r="85" spans="1:9" x14ac:dyDescent="0.3">
      <c r="A85" s="144" t="s">
        <v>2197</v>
      </c>
      <c r="B85" s="147" t="s">
        <v>365</v>
      </c>
      <c r="C85" s="143" t="s">
        <v>1493</v>
      </c>
      <c r="D85" s="443" t="s">
        <v>365</v>
      </c>
      <c r="E85" s="1" t="s">
        <v>1501</v>
      </c>
      <c r="F85" s="1">
        <f>COUNTIF(Tabla28[Country], "China")</f>
        <v>42</v>
      </c>
      <c r="G85" s="1">
        <f>COUNTIF(Tabla28[Country], "India")</f>
        <v>1</v>
      </c>
      <c r="H85" s="1" t="s">
        <v>3656</v>
      </c>
      <c r="I85" s="146"/>
    </row>
    <row r="86" spans="1:9" x14ac:dyDescent="0.3">
      <c r="A86" s="144" t="s">
        <v>2201</v>
      </c>
      <c r="B86" s="145" t="s">
        <v>346</v>
      </c>
      <c r="C86" s="143"/>
      <c r="D86" s="442" t="s">
        <v>567</v>
      </c>
      <c r="E86" s="1" t="s">
        <v>1516</v>
      </c>
      <c r="F86" s="1">
        <f>COUNTIF(Tabla28[Country], "Canada")</f>
        <v>23</v>
      </c>
      <c r="G86" s="1">
        <f>COUNTIF(Tabla28[Country], "Japan")</f>
        <v>7</v>
      </c>
      <c r="H86" s="1" t="s">
        <v>3658</v>
      </c>
      <c r="I86" s="146"/>
    </row>
    <row r="87" spans="1:9" x14ac:dyDescent="0.3">
      <c r="A87" s="144" t="s">
        <v>2239</v>
      </c>
      <c r="B87" s="145" t="s">
        <v>346</v>
      </c>
      <c r="C87" s="143"/>
      <c r="D87" s="442" t="s">
        <v>567</v>
      </c>
      <c r="E87" s="1" t="s">
        <v>1497</v>
      </c>
      <c r="F87" s="1">
        <f>COUNTIF(Tabla28[Country], "United States")</f>
        <v>62</v>
      </c>
      <c r="G87" s="1"/>
      <c r="H87" s="1"/>
      <c r="I87" s="146"/>
    </row>
    <row r="88" spans="1:9" x14ac:dyDescent="0.3">
      <c r="A88" s="144" t="s">
        <v>2274</v>
      </c>
      <c r="B88" s="145" t="s">
        <v>346</v>
      </c>
      <c r="C88" s="143"/>
      <c r="D88" s="442" t="s">
        <v>567</v>
      </c>
      <c r="E88" s="1" t="s">
        <v>1497</v>
      </c>
      <c r="F88" s="1">
        <f>COUNTIF(Tabla28[Country], "United States")</f>
        <v>62</v>
      </c>
      <c r="G88" s="1"/>
      <c r="H88" s="1"/>
      <c r="I88" s="146"/>
    </row>
    <row r="89" spans="1:9" x14ac:dyDescent="0.3">
      <c r="A89" s="144" t="s">
        <v>2648</v>
      </c>
      <c r="B89" s="147" t="s">
        <v>365</v>
      </c>
      <c r="C89" s="143" t="s">
        <v>1493</v>
      </c>
      <c r="D89" s="443" t="s">
        <v>365</v>
      </c>
      <c r="E89" s="1" t="s">
        <v>1506</v>
      </c>
      <c r="F89" s="1">
        <f>COUNTIF(Tabla28[Country], "United Kingdom")</f>
        <v>13</v>
      </c>
      <c r="G89" s="1"/>
      <c r="H89" s="1"/>
      <c r="I89" s="146"/>
    </row>
    <row r="90" spans="1:9" x14ac:dyDescent="0.3">
      <c r="A90" s="144" t="s">
        <v>2279</v>
      </c>
      <c r="B90" s="145" t="s">
        <v>346</v>
      </c>
      <c r="C90" s="143"/>
      <c r="D90" s="442" t="s">
        <v>567</v>
      </c>
      <c r="E90" s="1" t="s">
        <v>1498</v>
      </c>
      <c r="F90" s="1">
        <f>COUNTIF(Tabla28[Country], "Netherlands")</f>
        <v>12</v>
      </c>
      <c r="G90" s="1"/>
      <c r="H90" s="1"/>
      <c r="I90" s="146"/>
    </row>
    <row r="91" spans="1:9" x14ac:dyDescent="0.3">
      <c r="A91" s="144" t="s">
        <v>2293</v>
      </c>
      <c r="B91" s="145" t="s">
        <v>346</v>
      </c>
      <c r="C91" s="143"/>
      <c r="D91" s="442" t="s">
        <v>567</v>
      </c>
      <c r="E91" s="1" t="s">
        <v>1497</v>
      </c>
      <c r="F91" s="1">
        <f>COUNTIF(Tabla28[Country], "United States")</f>
        <v>62</v>
      </c>
      <c r="G91" s="1"/>
      <c r="H91" s="1"/>
      <c r="I91" s="146"/>
    </row>
    <row r="92" spans="1:9" x14ac:dyDescent="0.3">
      <c r="A92" s="144" t="s">
        <v>2302</v>
      </c>
      <c r="B92" s="145" t="s">
        <v>346</v>
      </c>
      <c r="C92" s="143"/>
      <c r="D92" s="442" t="s">
        <v>567</v>
      </c>
      <c r="E92" s="1" t="s">
        <v>1501</v>
      </c>
      <c r="F92" s="1">
        <f>COUNTIF(Tabla28[Country], "China")</f>
        <v>42</v>
      </c>
      <c r="G92" s="1"/>
      <c r="H92" s="1"/>
      <c r="I92" s="146"/>
    </row>
    <row r="93" spans="1:9" x14ac:dyDescent="0.3">
      <c r="A93" s="144" t="s">
        <v>2314</v>
      </c>
      <c r="B93" s="145" t="s">
        <v>346</v>
      </c>
      <c r="C93" s="143"/>
      <c r="D93" s="442" t="s">
        <v>567</v>
      </c>
      <c r="E93" s="1" t="s">
        <v>1510</v>
      </c>
      <c r="F93" s="1">
        <f>COUNTIF(Tabla28[Country], "Poland")</f>
        <v>5</v>
      </c>
      <c r="G93" s="1"/>
      <c r="H93" s="1"/>
      <c r="I93" s="146"/>
    </row>
    <row r="94" spans="1:9" x14ac:dyDescent="0.3">
      <c r="A94" s="144" t="s">
        <v>2644</v>
      </c>
      <c r="B94" s="147" t="s">
        <v>365</v>
      </c>
      <c r="C94" s="143" t="s">
        <v>1493</v>
      </c>
      <c r="D94" s="443" t="s">
        <v>365</v>
      </c>
      <c r="E94" s="1" t="s">
        <v>1516</v>
      </c>
      <c r="F94" s="1">
        <f>COUNTIF(Tabla28[Country], "Canada")</f>
        <v>23</v>
      </c>
      <c r="G94" s="1"/>
      <c r="H94" s="1"/>
      <c r="I94" s="146"/>
    </row>
    <row r="95" spans="1:9" x14ac:dyDescent="0.3">
      <c r="A95" s="144" t="s">
        <v>2323</v>
      </c>
      <c r="B95" s="145" t="s">
        <v>346</v>
      </c>
      <c r="C95" s="143"/>
      <c r="D95" s="442" t="s">
        <v>567</v>
      </c>
      <c r="E95" s="1" t="s">
        <v>1508</v>
      </c>
      <c r="F95" s="1">
        <f>COUNTIF(Tabla28[Country], "France")</f>
        <v>15</v>
      </c>
      <c r="G95" s="1"/>
      <c r="H95" s="1"/>
      <c r="I95" s="146"/>
    </row>
    <row r="96" spans="1:9" x14ac:dyDescent="0.3">
      <c r="A96" s="144" t="s">
        <v>2329</v>
      </c>
      <c r="B96" s="145" t="s">
        <v>346</v>
      </c>
      <c r="C96" s="143"/>
      <c r="D96" s="442" t="s">
        <v>567</v>
      </c>
      <c r="E96" s="1" t="s">
        <v>1497</v>
      </c>
      <c r="F96" s="1">
        <f>COUNTIF(Tabla28[Country], "United States")</f>
        <v>62</v>
      </c>
      <c r="G96" s="1"/>
      <c r="H96" s="1"/>
      <c r="I96" s="146"/>
    </row>
    <row r="97" spans="1:9" x14ac:dyDescent="0.3">
      <c r="A97" s="144" t="s">
        <v>2344</v>
      </c>
      <c r="B97" s="145" t="s">
        <v>346</v>
      </c>
      <c r="C97" s="143"/>
      <c r="D97" s="442" t="s">
        <v>567</v>
      </c>
      <c r="E97" s="1" t="s">
        <v>1497</v>
      </c>
      <c r="F97" s="1">
        <f>COUNTIF(Tabla28[Country], "United States")</f>
        <v>62</v>
      </c>
      <c r="G97" s="1"/>
      <c r="H97" s="1"/>
      <c r="I97" s="146"/>
    </row>
    <row r="98" spans="1:9" x14ac:dyDescent="0.3">
      <c r="A98" s="144" t="s">
        <v>2346</v>
      </c>
      <c r="B98" s="145" t="s">
        <v>346</v>
      </c>
      <c r="C98" s="143"/>
      <c r="D98" s="442" t="s">
        <v>567</v>
      </c>
      <c r="E98" s="1" t="s">
        <v>1519</v>
      </c>
      <c r="F98" s="1">
        <f>COUNTIF(Tabla28[Country], "Taiwan")</f>
        <v>3</v>
      </c>
      <c r="G98" s="1"/>
      <c r="H98" s="1"/>
      <c r="I98" s="146"/>
    </row>
    <row r="99" spans="1:9" x14ac:dyDescent="0.3">
      <c r="A99" s="144" t="s">
        <v>2369</v>
      </c>
      <c r="B99" s="145" t="s">
        <v>346</v>
      </c>
      <c r="C99" s="143"/>
      <c r="D99" s="442" t="s">
        <v>567</v>
      </c>
      <c r="E99" s="1" t="s">
        <v>1497</v>
      </c>
      <c r="F99" s="1">
        <f>COUNTIF(Tabla28[Country], "United States")</f>
        <v>62</v>
      </c>
      <c r="G99" s="1"/>
      <c r="H99" s="1"/>
      <c r="I99" s="146"/>
    </row>
    <row r="100" spans="1:9" x14ac:dyDescent="0.3">
      <c r="A100" s="144" t="s">
        <v>2375</v>
      </c>
      <c r="B100" s="145" t="s">
        <v>346</v>
      </c>
      <c r="C100" s="143"/>
      <c r="D100" s="442" t="s">
        <v>567</v>
      </c>
      <c r="E100" s="1" t="s">
        <v>1497</v>
      </c>
      <c r="F100" s="1">
        <f>COUNTIF(Tabla28[Country], "United States")</f>
        <v>62</v>
      </c>
      <c r="G100" s="1"/>
      <c r="H100" s="1"/>
      <c r="I100" s="146"/>
    </row>
    <row r="101" spans="1:9" x14ac:dyDescent="0.3">
      <c r="A101" s="144" t="s">
        <v>2387</v>
      </c>
      <c r="B101" s="145" t="s">
        <v>346</v>
      </c>
      <c r="C101" s="143"/>
      <c r="D101" s="442" t="s">
        <v>567</v>
      </c>
      <c r="E101" s="1" t="s">
        <v>1501</v>
      </c>
      <c r="F101" s="1">
        <f>COUNTIF(Tabla28[Country], "China")</f>
        <v>42</v>
      </c>
      <c r="G101" s="1"/>
      <c r="H101" s="1"/>
      <c r="I101" s="146"/>
    </row>
    <row r="102" spans="1:9" x14ac:dyDescent="0.3">
      <c r="A102" s="144" t="s">
        <v>2438</v>
      </c>
      <c r="B102" s="145" t="s">
        <v>346</v>
      </c>
      <c r="C102" s="143"/>
      <c r="D102" s="442" t="s">
        <v>567</v>
      </c>
      <c r="E102" s="1" t="s">
        <v>1497</v>
      </c>
      <c r="F102" s="1">
        <f>COUNTIF(Tabla28[Country], "United States")</f>
        <v>62</v>
      </c>
      <c r="G102" s="1"/>
      <c r="H102" s="1"/>
      <c r="I102" s="146"/>
    </row>
    <row r="103" spans="1:9" x14ac:dyDescent="0.3">
      <c r="A103" s="144" t="s">
        <v>2459</v>
      </c>
      <c r="B103" s="145" t="s">
        <v>346</v>
      </c>
      <c r="C103" s="143"/>
      <c r="D103" s="442" t="s">
        <v>567</v>
      </c>
      <c r="E103" s="1" t="s">
        <v>1497</v>
      </c>
      <c r="F103" s="1">
        <f>COUNTIF(Tabla28[Country], "United States")</f>
        <v>62</v>
      </c>
      <c r="G103" s="1"/>
      <c r="H103" s="1"/>
      <c r="I103" s="146"/>
    </row>
    <row r="104" spans="1:9" x14ac:dyDescent="0.3">
      <c r="A104" s="144" t="s">
        <v>2471</v>
      </c>
      <c r="B104" s="145" t="s">
        <v>346</v>
      </c>
      <c r="C104" s="143"/>
      <c r="D104" s="442" t="s">
        <v>567</v>
      </c>
      <c r="E104" s="1" t="s">
        <v>1512</v>
      </c>
      <c r="F104" s="1">
        <f>COUNTIF(Tabla28[Country], "Germany")</f>
        <v>11</v>
      </c>
      <c r="G104" s="1"/>
      <c r="H104" s="1"/>
      <c r="I104" s="146"/>
    </row>
    <row r="105" spans="1:9" x14ac:dyDescent="0.3">
      <c r="A105" s="144" t="s">
        <v>2483</v>
      </c>
      <c r="B105" s="145" t="s">
        <v>346</v>
      </c>
      <c r="C105" s="143"/>
      <c r="D105" s="442" t="s">
        <v>567</v>
      </c>
      <c r="E105" s="1" t="s">
        <v>1497</v>
      </c>
      <c r="F105" s="1">
        <f>COUNTIF(Tabla28[Country], "United States")</f>
        <v>62</v>
      </c>
      <c r="G105" s="1"/>
      <c r="H105" s="1"/>
      <c r="I105" s="146"/>
    </row>
    <row r="106" spans="1:9" x14ac:dyDescent="0.3">
      <c r="A106" s="144" t="s">
        <v>2491</v>
      </c>
      <c r="B106" s="145" t="s">
        <v>346</v>
      </c>
      <c r="C106" s="143"/>
      <c r="D106" s="442" t="s">
        <v>567</v>
      </c>
      <c r="E106" s="1" t="s">
        <v>1497</v>
      </c>
      <c r="F106" s="1">
        <f>COUNTIF(Tabla28[Country], "United States")</f>
        <v>62</v>
      </c>
      <c r="G106" s="1"/>
      <c r="H106" s="1"/>
      <c r="I106" s="146"/>
    </row>
    <row r="107" spans="1:9" x14ac:dyDescent="0.3">
      <c r="A107" s="144" t="s">
        <v>2511</v>
      </c>
      <c r="B107" s="145" t="s">
        <v>346</v>
      </c>
      <c r="C107" s="143"/>
      <c r="D107" s="442" t="s">
        <v>567</v>
      </c>
      <c r="E107" s="1" t="s">
        <v>2045</v>
      </c>
      <c r="F107" s="1">
        <f>COUNTIF(Tabla28[Country], "Republic of Turkey")</f>
        <v>2</v>
      </c>
      <c r="G107" s="1"/>
      <c r="H107" s="1"/>
      <c r="I107" s="146"/>
    </row>
    <row r="108" spans="1:9" x14ac:dyDescent="0.3">
      <c r="A108" s="144" t="s">
        <v>2534</v>
      </c>
      <c r="B108" s="145" t="s">
        <v>346</v>
      </c>
      <c r="C108" s="143"/>
      <c r="D108" s="442" t="s">
        <v>567</v>
      </c>
      <c r="E108" s="1" t="s">
        <v>1501</v>
      </c>
      <c r="F108" s="1">
        <f>COUNTIF(Tabla28[Country], "China")</f>
        <v>42</v>
      </c>
      <c r="G108" s="1"/>
      <c r="H108" s="1"/>
      <c r="I108" s="146"/>
    </row>
    <row r="109" spans="1:9" x14ac:dyDescent="0.3">
      <c r="A109" s="144" t="s">
        <v>2551</v>
      </c>
      <c r="B109" s="145" t="s">
        <v>346</v>
      </c>
      <c r="C109" s="143"/>
      <c r="D109" s="442" t="s">
        <v>567</v>
      </c>
      <c r="E109" s="1" t="s">
        <v>1497</v>
      </c>
      <c r="F109" s="1">
        <f>COUNTIF(Tabla28[Country], "United States")</f>
        <v>62</v>
      </c>
      <c r="G109" s="1"/>
      <c r="H109" s="1"/>
      <c r="I109" s="146"/>
    </row>
    <row r="110" spans="1:9" x14ac:dyDescent="0.3">
      <c r="A110" s="144" t="s">
        <v>2557</v>
      </c>
      <c r="B110" s="145" t="s">
        <v>346</v>
      </c>
      <c r="C110" s="143"/>
      <c r="D110" s="442" t="s">
        <v>567</v>
      </c>
      <c r="E110" s="1" t="s">
        <v>2649</v>
      </c>
      <c r="F110" s="1">
        <f>COUNTIF(Tabla28[Country], "Spain")</f>
        <v>11</v>
      </c>
      <c r="G110" s="1"/>
      <c r="H110" s="1"/>
      <c r="I110" s="146"/>
    </row>
    <row r="111" spans="1:9" x14ac:dyDescent="0.3">
      <c r="A111" s="144" t="s">
        <v>2345</v>
      </c>
      <c r="B111" s="147" t="s">
        <v>365</v>
      </c>
      <c r="C111" s="143" t="s">
        <v>1493</v>
      </c>
      <c r="D111" s="443" t="s">
        <v>365</v>
      </c>
      <c r="E111" s="1" t="s">
        <v>1501</v>
      </c>
      <c r="F111" s="1">
        <f>COUNTIF(Tabla28[Country], "China")</f>
        <v>42</v>
      </c>
      <c r="G111" s="1"/>
      <c r="H111" s="1"/>
      <c r="I111" s="146"/>
    </row>
    <row r="112" spans="1:9" x14ac:dyDescent="0.3">
      <c r="A112" s="144" t="s">
        <v>2577</v>
      </c>
      <c r="B112" s="147" t="s">
        <v>365</v>
      </c>
      <c r="C112" s="143" t="s">
        <v>1493</v>
      </c>
      <c r="D112" s="443" t="s">
        <v>365</v>
      </c>
      <c r="E112" s="1" t="s">
        <v>1497</v>
      </c>
      <c r="F112" s="1">
        <f>COUNTIF(Tabla28[Country], "United States")</f>
        <v>62</v>
      </c>
      <c r="G112" s="1"/>
      <c r="H112" s="1"/>
      <c r="I112" s="146"/>
    </row>
    <row r="113" spans="1:9" x14ac:dyDescent="0.3">
      <c r="A113" s="144" t="s">
        <v>2368</v>
      </c>
      <c r="B113" s="147" t="s">
        <v>365</v>
      </c>
      <c r="C113" s="143" t="s">
        <v>1493</v>
      </c>
      <c r="D113" s="443" t="s">
        <v>365</v>
      </c>
      <c r="E113" s="1" t="s">
        <v>2650</v>
      </c>
      <c r="F113" s="1">
        <f>COUNTIF(Tabla28[Country], "Israel")</f>
        <v>3</v>
      </c>
      <c r="G113" s="1"/>
      <c r="H113" s="1"/>
      <c r="I113" s="146"/>
    </row>
    <row r="114" spans="1:9" x14ac:dyDescent="0.3">
      <c r="A114" s="144" t="s">
        <v>2643</v>
      </c>
      <c r="B114" s="147" t="s">
        <v>365</v>
      </c>
      <c r="C114" s="143" t="s">
        <v>1493</v>
      </c>
      <c r="D114" s="443" t="s">
        <v>365</v>
      </c>
      <c r="E114" s="1" t="s">
        <v>1518</v>
      </c>
      <c r="F114" s="1">
        <f>COUNTIF(Tabla28[Country], "Italy")</f>
        <v>13</v>
      </c>
      <c r="G114" s="1"/>
      <c r="H114" s="1"/>
      <c r="I114" s="146"/>
    </row>
    <row r="115" spans="1:9" x14ac:dyDescent="0.3">
      <c r="A115" s="144" t="s">
        <v>2580</v>
      </c>
      <c r="B115" s="145" t="s">
        <v>346</v>
      </c>
      <c r="C115" s="143"/>
      <c r="D115" s="442" t="s">
        <v>567</v>
      </c>
      <c r="E115" s="1" t="s">
        <v>1497</v>
      </c>
      <c r="F115" s="1">
        <f>COUNTIF(Tabla28[Country], "United States")</f>
        <v>62</v>
      </c>
      <c r="G115" s="1"/>
      <c r="H115" s="1"/>
      <c r="I115" s="146"/>
    </row>
    <row r="116" spans="1:9" x14ac:dyDescent="0.3">
      <c r="A116" s="144" t="s">
        <v>2590</v>
      </c>
      <c r="B116" s="145" t="s">
        <v>346</v>
      </c>
      <c r="C116" s="143"/>
      <c r="D116" s="442" t="s">
        <v>567</v>
      </c>
      <c r="E116" s="1" t="s">
        <v>1501</v>
      </c>
      <c r="F116" s="1">
        <f>COUNTIF(Tabla28[Country], "China")</f>
        <v>42</v>
      </c>
      <c r="G116" s="1"/>
      <c r="H116" s="1"/>
      <c r="I116" s="146"/>
    </row>
    <row r="117" spans="1:9" x14ac:dyDescent="0.3">
      <c r="A117" s="144" t="s">
        <v>2625</v>
      </c>
      <c r="B117" s="145" t="s">
        <v>346</v>
      </c>
      <c r="C117" s="143"/>
      <c r="D117" s="442" t="s">
        <v>567</v>
      </c>
      <c r="E117" s="1" t="s">
        <v>1497</v>
      </c>
      <c r="F117" s="1">
        <f>COUNTIF(Tabla28[Country], "United States")</f>
        <v>62</v>
      </c>
      <c r="G117" s="1"/>
      <c r="H117" s="1"/>
      <c r="I117" s="146"/>
    </row>
    <row r="118" spans="1:9" x14ac:dyDescent="0.3">
      <c r="A118" s="144" t="s">
        <v>2627</v>
      </c>
      <c r="B118" s="145" t="s">
        <v>346</v>
      </c>
      <c r="C118" s="143"/>
      <c r="D118" s="442" t="s">
        <v>567</v>
      </c>
      <c r="E118" s="1" t="s">
        <v>1501</v>
      </c>
      <c r="F118" s="1">
        <f>COUNTIF(Tabla28[Country], "China")</f>
        <v>42</v>
      </c>
      <c r="G118" s="1"/>
      <c r="H118" s="1"/>
      <c r="I118" s="146"/>
    </row>
    <row r="119" spans="1:9" x14ac:dyDescent="0.3">
      <c r="A119" s="144" t="s">
        <v>2638</v>
      </c>
      <c r="B119" s="145" t="s">
        <v>346</v>
      </c>
      <c r="C119" s="143"/>
      <c r="D119" s="442" t="s">
        <v>567</v>
      </c>
      <c r="E119" s="1" t="s">
        <v>1497</v>
      </c>
      <c r="F119" s="1">
        <f>COUNTIF(Tabla28[Country], "United States")</f>
        <v>62</v>
      </c>
      <c r="G119" s="1"/>
      <c r="H119" s="1"/>
      <c r="I119" s="146"/>
    </row>
    <row r="120" spans="1:9" x14ac:dyDescent="0.3">
      <c r="A120" s="144" t="s">
        <v>2721</v>
      </c>
      <c r="B120" s="149" t="s">
        <v>346</v>
      </c>
      <c r="C120" s="143"/>
      <c r="D120" s="521" t="s">
        <v>567</v>
      </c>
      <c r="E120" s="1" t="s">
        <v>1501</v>
      </c>
      <c r="F120" s="1">
        <f>COUNTIF(Tabla28[Country], "China")</f>
        <v>42</v>
      </c>
      <c r="G120" s="1"/>
      <c r="H120" s="1"/>
      <c r="I120" s="146"/>
    </row>
    <row r="121" spans="1:9" x14ac:dyDescent="0.3">
      <c r="A121" s="144" t="s">
        <v>2763</v>
      </c>
      <c r="B121" s="145" t="s">
        <v>346</v>
      </c>
      <c r="C121" s="143"/>
      <c r="D121" s="442" t="s">
        <v>567</v>
      </c>
      <c r="E121" s="1" t="s">
        <v>1516</v>
      </c>
      <c r="F121" s="1">
        <f>COUNTIF(Tabla28[Country], "Canada")</f>
        <v>23</v>
      </c>
      <c r="G121" s="1"/>
      <c r="H121" s="1"/>
      <c r="I121" s="146"/>
    </row>
    <row r="122" spans="1:9" x14ac:dyDescent="0.3">
      <c r="A122" s="144" t="s">
        <v>2773</v>
      </c>
      <c r="B122" s="145" t="s">
        <v>346</v>
      </c>
      <c r="C122" s="143"/>
      <c r="D122" s="442" t="s">
        <v>567</v>
      </c>
      <c r="E122" s="1" t="s">
        <v>1516</v>
      </c>
      <c r="F122" s="1">
        <f>COUNTIF(Tabla28[Country], "Canada")</f>
        <v>23</v>
      </c>
      <c r="G122" s="1"/>
      <c r="H122" s="1"/>
      <c r="I122" s="146"/>
    </row>
    <row r="123" spans="1:9" x14ac:dyDescent="0.3">
      <c r="A123" s="144" t="s">
        <v>2794</v>
      </c>
      <c r="B123" s="145" t="s">
        <v>346</v>
      </c>
      <c r="C123" s="143"/>
      <c r="D123" s="442" t="s">
        <v>567</v>
      </c>
      <c r="E123" s="1" t="s">
        <v>1501</v>
      </c>
      <c r="F123" s="1">
        <f>COUNTIF(Tabla28[Country], "China")</f>
        <v>42</v>
      </c>
      <c r="G123" s="1"/>
      <c r="H123" s="1"/>
      <c r="I123" s="146"/>
    </row>
    <row r="124" spans="1:9" x14ac:dyDescent="0.3">
      <c r="A124" s="144" t="s">
        <v>2829</v>
      </c>
      <c r="B124" s="145" t="s">
        <v>346</v>
      </c>
      <c r="C124" s="143"/>
      <c r="D124" s="442" t="s">
        <v>567</v>
      </c>
      <c r="E124" s="1" t="s">
        <v>1497</v>
      </c>
      <c r="F124" s="1">
        <f>COUNTIF(Tabla28[Country], "United States")</f>
        <v>62</v>
      </c>
      <c r="G124" s="1"/>
      <c r="H124" s="1"/>
      <c r="I124" s="146"/>
    </row>
    <row r="125" spans="1:9" x14ac:dyDescent="0.3">
      <c r="A125" s="144" t="s">
        <v>2842</v>
      </c>
      <c r="B125" s="145" t="s">
        <v>346</v>
      </c>
      <c r="C125" s="143"/>
      <c r="D125" s="442" t="s">
        <v>567</v>
      </c>
      <c r="E125" s="1" t="s">
        <v>1501</v>
      </c>
      <c r="F125" s="1">
        <f>COUNTIF(Tabla28[Country], "China")</f>
        <v>42</v>
      </c>
      <c r="G125" s="1"/>
      <c r="H125" s="1"/>
      <c r="I125" s="146"/>
    </row>
    <row r="126" spans="1:9" x14ac:dyDescent="0.3">
      <c r="A126" s="144" t="s">
        <v>2862</v>
      </c>
      <c r="B126" s="145" t="s">
        <v>346</v>
      </c>
      <c r="C126" s="143"/>
      <c r="D126" s="442" t="s">
        <v>567</v>
      </c>
      <c r="E126" s="1" t="s">
        <v>1501</v>
      </c>
      <c r="F126" s="1">
        <f>COUNTIF(Tabla28[Country], "China")</f>
        <v>42</v>
      </c>
      <c r="G126" s="1"/>
      <c r="H126" s="1"/>
      <c r="I126" s="146"/>
    </row>
    <row r="127" spans="1:9" x14ac:dyDescent="0.3">
      <c r="A127" s="144" t="s">
        <v>2885</v>
      </c>
      <c r="B127" s="145" t="s">
        <v>346</v>
      </c>
      <c r="C127" s="143"/>
      <c r="D127" s="442" t="s">
        <v>567</v>
      </c>
      <c r="E127" s="1" t="s">
        <v>1501</v>
      </c>
      <c r="F127" s="1">
        <f>COUNTIF(Tabla28[Country], "China")</f>
        <v>42</v>
      </c>
      <c r="G127" s="1"/>
      <c r="H127" s="1"/>
      <c r="I127" s="146"/>
    </row>
    <row r="128" spans="1:9" x14ac:dyDescent="0.3">
      <c r="A128" s="144" t="s">
        <v>2895</v>
      </c>
      <c r="B128" s="145" t="s">
        <v>346</v>
      </c>
      <c r="C128" s="143"/>
      <c r="D128" s="442" t="s">
        <v>567</v>
      </c>
      <c r="E128" s="1" t="s">
        <v>1512</v>
      </c>
      <c r="F128" s="1">
        <f>COUNTIF(Tabla28[Country], "Germany")</f>
        <v>11</v>
      </c>
      <c r="G128" s="1"/>
      <c r="H128" s="1"/>
      <c r="I128" s="146"/>
    </row>
    <row r="129" spans="1:9" x14ac:dyDescent="0.3">
      <c r="A129" s="144" t="s">
        <v>2908</v>
      </c>
      <c r="B129" s="145" t="s">
        <v>346</v>
      </c>
      <c r="C129" s="143"/>
      <c r="D129" s="442" t="s">
        <v>567</v>
      </c>
      <c r="E129" s="1" t="s">
        <v>3551</v>
      </c>
      <c r="F129" s="1">
        <f>COUNTIF(Tabla28[Country], "Ireland")</f>
        <v>1</v>
      </c>
      <c r="G129" s="1"/>
      <c r="H129" s="1"/>
      <c r="I129" s="146"/>
    </row>
    <row r="130" spans="1:9" x14ac:dyDescent="0.3">
      <c r="A130" s="144" t="s">
        <v>3552</v>
      </c>
      <c r="B130" s="145" t="s">
        <v>346</v>
      </c>
      <c r="C130" s="143"/>
      <c r="D130" s="442" t="s">
        <v>567</v>
      </c>
      <c r="E130" s="1" t="s">
        <v>2650</v>
      </c>
      <c r="F130" s="1">
        <f>COUNTIF(Tabla28[Country], "Israel")</f>
        <v>3</v>
      </c>
      <c r="G130" s="1"/>
      <c r="H130" s="1"/>
      <c r="I130" s="146"/>
    </row>
    <row r="131" spans="1:9" x14ac:dyDescent="0.3">
      <c r="A131" s="144" t="s">
        <v>2945</v>
      </c>
      <c r="B131" s="145" t="s">
        <v>346</v>
      </c>
      <c r="C131" s="143"/>
      <c r="D131" s="442" t="s">
        <v>567</v>
      </c>
      <c r="E131" s="1" t="s">
        <v>2650</v>
      </c>
      <c r="F131" s="1">
        <f>COUNTIF(Tabla28[Country], "Israel")</f>
        <v>3</v>
      </c>
      <c r="G131" s="1"/>
      <c r="H131" s="1"/>
      <c r="I131" s="146"/>
    </row>
    <row r="132" spans="1:9" x14ac:dyDescent="0.3">
      <c r="A132" s="144" t="s">
        <v>2950</v>
      </c>
      <c r="B132" s="145" t="s">
        <v>346</v>
      </c>
      <c r="C132" s="143"/>
      <c r="D132" s="442" t="s">
        <v>567</v>
      </c>
      <c r="E132" s="1" t="s">
        <v>1508</v>
      </c>
      <c r="F132" s="1">
        <f>COUNTIF(Tabla28[Country], "France")</f>
        <v>15</v>
      </c>
      <c r="G132" s="1"/>
      <c r="H132" s="1"/>
      <c r="I132" s="146"/>
    </row>
    <row r="133" spans="1:9" x14ac:dyDescent="0.3">
      <c r="A133" s="144" t="s">
        <v>2957</v>
      </c>
      <c r="B133" s="145" t="s">
        <v>346</v>
      </c>
      <c r="C133" s="143"/>
      <c r="D133" s="442" t="s">
        <v>567</v>
      </c>
      <c r="E133" s="1" t="s">
        <v>1501</v>
      </c>
      <c r="F133" s="1">
        <f>COUNTIF(Tabla28[Country], "China")</f>
        <v>42</v>
      </c>
      <c r="G133" s="1"/>
      <c r="H133" s="1"/>
      <c r="I133" s="146"/>
    </row>
    <row r="134" spans="1:9" x14ac:dyDescent="0.3">
      <c r="A134" s="144" t="s">
        <v>2986</v>
      </c>
      <c r="B134" s="145" t="s">
        <v>346</v>
      </c>
      <c r="C134" s="143"/>
      <c r="D134" s="442" t="s">
        <v>567</v>
      </c>
      <c r="E134" s="1" t="s">
        <v>1497</v>
      </c>
      <c r="F134" s="1">
        <f>COUNTIF(Tabla28[Country], "United States")</f>
        <v>62</v>
      </c>
      <c r="G134" s="1"/>
      <c r="H134" s="1"/>
      <c r="I134" s="146"/>
    </row>
    <row r="135" spans="1:9" x14ac:dyDescent="0.3">
      <c r="A135" s="144" t="s">
        <v>3001</v>
      </c>
      <c r="B135" s="145" t="s">
        <v>346</v>
      </c>
      <c r="C135" s="143"/>
      <c r="D135" s="442" t="s">
        <v>567</v>
      </c>
      <c r="E135" s="1" t="s">
        <v>1516</v>
      </c>
      <c r="F135" s="1">
        <f>COUNTIF(Tabla28[Country], "Canada")</f>
        <v>23</v>
      </c>
      <c r="G135" s="1"/>
      <c r="H135" s="1"/>
      <c r="I135" s="146"/>
    </row>
    <row r="136" spans="1:9" x14ac:dyDescent="0.3">
      <c r="A136" s="144" t="s">
        <v>3019</v>
      </c>
      <c r="B136" s="145" t="s">
        <v>346</v>
      </c>
      <c r="C136" s="143"/>
      <c r="D136" s="442" t="s">
        <v>567</v>
      </c>
      <c r="E136" s="1" t="s">
        <v>3553</v>
      </c>
      <c r="F136" s="1">
        <f>COUNTIF(Tabla28[Country], "Switzerland")</f>
        <v>4</v>
      </c>
      <c r="G136" s="1"/>
      <c r="H136" s="1"/>
      <c r="I136" s="146"/>
    </row>
    <row r="137" spans="1:9" x14ac:dyDescent="0.3">
      <c r="A137" s="144" t="s">
        <v>3036</v>
      </c>
      <c r="B137" s="145" t="s">
        <v>346</v>
      </c>
      <c r="C137" s="143"/>
      <c r="D137" s="442" t="s">
        <v>567</v>
      </c>
      <c r="E137" s="1" t="s">
        <v>1497</v>
      </c>
      <c r="F137" s="1">
        <f>COUNTIF(Tabla28[Country], "United States")</f>
        <v>62</v>
      </c>
      <c r="G137" s="1"/>
      <c r="H137" s="1"/>
      <c r="I137" s="146"/>
    </row>
    <row r="138" spans="1:9" x14ac:dyDescent="0.3">
      <c r="A138" s="144" t="s">
        <v>3045</v>
      </c>
      <c r="B138" s="145" t="s">
        <v>346</v>
      </c>
      <c r="C138" s="143"/>
      <c r="D138" s="442" t="s">
        <v>567</v>
      </c>
      <c r="E138" s="1" t="s">
        <v>1516</v>
      </c>
      <c r="F138" s="1">
        <f>COUNTIF(Tabla28[Country], "Canada")</f>
        <v>23</v>
      </c>
      <c r="G138" s="1"/>
      <c r="H138" s="1"/>
      <c r="I138" s="146"/>
    </row>
    <row r="139" spans="1:9" x14ac:dyDescent="0.3">
      <c r="A139" s="144" t="s">
        <v>3050</v>
      </c>
      <c r="B139" s="145" t="s">
        <v>346</v>
      </c>
      <c r="C139" s="143"/>
      <c r="D139" s="442" t="s">
        <v>567</v>
      </c>
      <c r="E139" s="1" t="s">
        <v>1508</v>
      </c>
      <c r="F139" s="1">
        <f>COUNTIF(Tabla28[Country], "France")</f>
        <v>15</v>
      </c>
      <c r="G139" s="1"/>
      <c r="H139" s="1"/>
      <c r="I139" s="146"/>
    </row>
    <row r="140" spans="1:9" x14ac:dyDescent="0.3">
      <c r="A140" s="144" t="s">
        <v>3054</v>
      </c>
      <c r="B140" s="145" t="s">
        <v>346</v>
      </c>
      <c r="C140" s="143"/>
      <c r="D140" s="442" t="s">
        <v>567</v>
      </c>
      <c r="E140" s="1" t="s">
        <v>1497</v>
      </c>
      <c r="F140" s="1">
        <f>COUNTIF(Tabla28[Country], "United States")</f>
        <v>62</v>
      </c>
      <c r="G140" s="1"/>
      <c r="H140" s="1"/>
      <c r="I140" s="146"/>
    </row>
    <row r="141" spans="1:9" x14ac:dyDescent="0.3">
      <c r="A141" s="144" t="s">
        <v>3065</v>
      </c>
      <c r="B141" s="145" t="s">
        <v>346</v>
      </c>
      <c r="C141" s="143"/>
      <c r="D141" s="442" t="s">
        <v>567</v>
      </c>
      <c r="E141" s="1" t="s">
        <v>1497</v>
      </c>
      <c r="F141" s="1">
        <f>COUNTIF(Tabla28[Country], "United States")</f>
        <v>62</v>
      </c>
      <c r="G141" s="1"/>
      <c r="H141" s="1"/>
      <c r="I141" s="146"/>
    </row>
    <row r="142" spans="1:9" x14ac:dyDescent="0.3">
      <c r="A142" s="144" t="s">
        <v>3082</v>
      </c>
      <c r="B142" s="145" t="s">
        <v>346</v>
      </c>
      <c r="C142" s="143"/>
      <c r="D142" s="442" t="s">
        <v>567</v>
      </c>
      <c r="E142" s="1" t="s">
        <v>1516</v>
      </c>
      <c r="F142" s="1">
        <f>COUNTIF(Tabla28[Country], "Canada")</f>
        <v>23</v>
      </c>
      <c r="G142" s="1"/>
      <c r="H142" s="1"/>
      <c r="I142" s="146"/>
    </row>
    <row r="143" spans="1:9" x14ac:dyDescent="0.3">
      <c r="A143" s="144" t="s">
        <v>3556</v>
      </c>
      <c r="B143" s="145" t="s">
        <v>346</v>
      </c>
      <c r="C143" s="143"/>
      <c r="D143" s="442" t="s">
        <v>567</v>
      </c>
      <c r="E143" s="1" t="s">
        <v>1519</v>
      </c>
      <c r="F143" s="1">
        <f>COUNTIF(Tabla28[Country], "Taiwan")</f>
        <v>3</v>
      </c>
      <c r="G143" s="1"/>
      <c r="H143" s="1"/>
      <c r="I143" s="146"/>
    </row>
    <row r="144" spans="1:9" x14ac:dyDescent="0.3">
      <c r="A144" s="144" t="s">
        <v>3093</v>
      </c>
      <c r="B144" s="145" t="s">
        <v>346</v>
      </c>
      <c r="C144" s="143"/>
      <c r="D144" s="442" t="s">
        <v>567</v>
      </c>
      <c r="E144" s="1" t="s">
        <v>3557</v>
      </c>
      <c r="F144" s="1">
        <f>COUNTIF(Tabla28[Country], "Russia")</f>
        <v>12</v>
      </c>
      <c r="G144" s="1"/>
      <c r="H144" s="1"/>
      <c r="I144" s="146"/>
    </row>
    <row r="145" spans="1:9" x14ac:dyDescent="0.3">
      <c r="A145" s="144" t="s">
        <v>3117</v>
      </c>
      <c r="B145" s="145" t="s">
        <v>346</v>
      </c>
      <c r="C145" s="143"/>
      <c r="D145" s="442" t="s">
        <v>567</v>
      </c>
      <c r="E145" s="1" t="s">
        <v>3557</v>
      </c>
      <c r="F145" s="1">
        <f>COUNTIF(Tabla28[Country], "Russia")</f>
        <v>12</v>
      </c>
      <c r="G145" s="1"/>
      <c r="H145" s="1"/>
      <c r="I145" s="146"/>
    </row>
    <row r="146" spans="1:9" x14ac:dyDescent="0.3">
      <c r="A146" s="144" t="s">
        <v>3122</v>
      </c>
      <c r="B146" s="145" t="s">
        <v>346</v>
      </c>
      <c r="C146" s="143"/>
      <c r="D146" s="442" t="s">
        <v>567</v>
      </c>
      <c r="E146" s="1" t="s">
        <v>3557</v>
      </c>
      <c r="F146" s="1">
        <f>COUNTIF(Tabla28[Country], "Russia")</f>
        <v>12</v>
      </c>
      <c r="G146" s="1"/>
      <c r="H146" s="1"/>
      <c r="I146" s="146"/>
    </row>
    <row r="147" spans="1:9" x14ac:dyDescent="0.3">
      <c r="A147" s="144" t="s">
        <v>3130</v>
      </c>
      <c r="B147" s="145" t="s">
        <v>346</v>
      </c>
      <c r="C147" s="143"/>
      <c r="D147" s="442" t="s">
        <v>567</v>
      </c>
      <c r="E147" s="1" t="s">
        <v>3557</v>
      </c>
      <c r="F147" s="1">
        <f>COUNTIF(Tabla28[Country], "Russia")</f>
        <v>12</v>
      </c>
      <c r="G147" s="1"/>
      <c r="H147" s="1"/>
      <c r="I147" s="146"/>
    </row>
    <row r="148" spans="1:9" x14ac:dyDescent="0.3">
      <c r="A148" s="144" t="s">
        <v>3133</v>
      </c>
      <c r="B148" s="145" t="s">
        <v>346</v>
      </c>
      <c r="C148" s="143"/>
      <c r="D148" s="442" t="s">
        <v>567</v>
      </c>
      <c r="E148" s="1" t="s">
        <v>3557</v>
      </c>
      <c r="F148" s="1">
        <f>COUNTIF(Tabla28[Country], "Russia")</f>
        <v>12</v>
      </c>
      <c r="G148" s="1"/>
      <c r="H148" s="1"/>
      <c r="I148" s="146"/>
    </row>
    <row r="149" spans="1:9" x14ac:dyDescent="0.3">
      <c r="A149" s="144" t="s">
        <v>3136</v>
      </c>
      <c r="B149" s="145" t="s">
        <v>346</v>
      </c>
      <c r="C149" s="143"/>
      <c r="D149" s="442" t="s">
        <v>567</v>
      </c>
      <c r="E149" s="1" t="s">
        <v>3557</v>
      </c>
      <c r="F149" s="1">
        <f>COUNTIF(Tabla28[Country], "Russia")</f>
        <v>12</v>
      </c>
      <c r="G149" s="1"/>
      <c r="H149" s="1"/>
      <c r="I149" s="146"/>
    </row>
    <row r="150" spans="1:9" x14ac:dyDescent="0.3">
      <c r="A150" s="144" t="s">
        <v>3173</v>
      </c>
      <c r="B150" s="145" t="s">
        <v>346</v>
      </c>
      <c r="C150" s="143"/>
      <c r="D150" s="442" t="s">
        <v>567</v>
      </c>
      <c r="E150" s="1" t="s">
        <v>3557</v>
      </c>
      <c r="F150" s="1">
        <f>COUNTIF(Tabla28[Country], "Russia")</f>
        <v>12</v>
      </c>
      <c r="G150" s="1"/>
      <c r="H150" s="1"/>
      <c r="I150" s="146"/>
    </row>
    <row r="151" spans="1:9" x14ac:dyDescent="0.3">
      <c r="A151" s="144" t="s">
        <v>3176</v>
      </c>
      <c r="B151" s="145" t="s">
        <v>346</v>
      </c>
      <c r="C151" s="143"/>
      <c r="D151" s="442" t="s">
        <v>567</v>
      </c>
      <c r="E151" s="1" t="s">
        <v>3560</v>
      </c>
      <c r="F151" s="1">
        <f>COUNTIF(Tabla28[Country], "Belarus")</f>
        <v>1</v>
      </c>
      <c r="G151" s="1"/>
      <c r="H151" s="1"/>
      <c r="I151" s="146"/>
    </row>
    <row r="152" spans="1:9" x14ac:dyDescent="0.3">
      <c r="A152" s="144" t="s">
        <v>3188</v>
      </c>
      <c r="B152" s="145" t="s">
        <v>346</v>
      </c>
      <c r="C152" s="143"/>
      <c r="D152" s="442" t="s">
        <v>567</v>
      </c>
      <c r="E152" s="1" t="s">
        <v>3557</v>
      </c>
      <c r="F152" s="1">
        <f>COUNTIF(Tabla28[Country], "Russia")</f>
        <v>12</v>
      </c>
      <c r="G152" s="1"/>
      <c r="H152" s="1"/>
      <c r="I152" s="146"/>
    </row>
    <row r="153" spans="1:9" x14ac:dyDescent="0.3">
      <c r="A153" s="144" t="s">
        <v>3208</v>
      </c>
      <c r="B153" s="145" t="s">
        <v>346</v>
      </c>
      <c r="C153" s="143"/>
      <c r="D153" s="442" t="s">
        <v>567</v>
      </c>
      <c r="E153" s="1" t="s">
        <v>3557</v>
      </c>
      <c r="F153" s="1">
        <f>COUNTIF(Tabla28[Country], "Russia")</f>
        <v>12</v>
      </c>
      <c r="G153" s="1"/>
      <c r="H153" s="1"/>
      <c r="I153" s="146"/>
    </row>
    <row r="154" spans="1:9" x14ac:dyDescent="0.3">
      <c r="A154" s="144" t="s">
        <v>3215</v>
      </c>
      <c r="B154" s="145" t="s">
        <v>346</v>
      </c>
      <c r="C154" s="143"/>
      <c r="D154" s="442" t="s">
        <v>567</v>
      </c>
      <c r="E154" s="1" t="s">
        <v>3557</v>
      </c>
      <c r="F154" s="1">
        <f>COUNTIF(Tabla28[Country], "Russia")</f>
        <v>12</v>
      </c>
      <c r="G154" s="1"/>
      <c r="H154" s="1"/>
      <c r="I154" s="146"/>
    </row>
    <row r="155" spans="1:9" x14ac:dyDescent="0.3">
      <c r="A155" s="144" t="s">
        <v>3225</v>
      </c>
      <c r="B155" s="145" t="s">
        <v>346</v>
      </c>
      <c r="C155" s="143"/>
      <c r="D155" s="442" t="s">
        <v>567</v>
      </c>
      <c r="E155" s="1" t="s">
        <v>3557</v>
      </c>
      <c r="F155" s="1">
        <f>COUNTIF(Tabla28[Country], "Russia")</f>
        <v>12</v>
      </c>
      <c r="G155" s="1"/>
      <c r="H155" s="1"/>
      <c r="I155" s="146"/>
    </row>
    <row r="156" spans="1:9" x14ac:dyDescent="0.3">
      <c r="A156" s="144" t="s">
        <v>3240</v>
      </c>
      <c r="B156" s="145" t="s">
        <v>346</v>
      </c>
      <c r="C156" s="143"/>
      <c r="D156" s="442" t="s">
        <v>567</v>
      </c>
      <c r="E156" s="1" t="s">
        <v>3557</v>
      </c>
      <c r="F156" s="1">
        <f>COUNTIF(Tabla28[Country], "Russia")</f>
        <v>12</v>
      </c>
      <c r="G156" s="1"/>
      <c r="H156" s="1"/>
      <c r="I156" s="146"/>
    </row>
    <row r="157" spans="1:9" x14ac:dyDescent="0.3">
      <c r="A157" s="144" t="s">
        <v>3246</v>
      </c>
      <c r="B157" s="149" t="s">
        <v>346</v>
      </c>
      <c r="C157" s="143"/>
      <c r="D157" s="442"/>
      <c r="E157" s="1" t="s">
        <v>3965</v>
      </c>
      <c r="F157" s="1">
        <f>COUNTIF(Tabla28[Country], "Ukraine")</f>
        <v>1</v>
      </c>
      <c r="G157" s="1"/>
      <c r="H157" s="1"/>
      <c r="I157" s="146"/>
    </row>
    <row r="158" spans="1:9" x14ac:dyDescent="0.3">
      <c r="A158" s="144" t="s">
        <v>3561</v>
      </c>
      <c r="B158" s="145" t="s">
        <v>346</v>
      </c>
      <c r="C158" s="143"/>
      <c r="D158" s="442" t="s">
        <v>567</v>
      </c>
      <c r="E158" s="1" t="s">
        <v>3562</v>
      </c>
      <c r="F158" s="1">
        <f>COUNTIF(Tabla28[Country], "Argentina")</f>
        <v>8</v>
      </c>
      <c r="G158" s="1"/>
      <c r="H158" s="1"/>
      <c r="I158" s="146"/>
    </row>
    <row r="159" spans="1:9" x14ac:dyDescent="0.3">
      <c r="A159" s="144" t="s">
        <v>3256</v>
      </c>
      <c r="B159" s="145" t="s">
        <v>346</v>
      </c>
      <c r="C159" s="143"/>
      <c r="D159" s="442" t="s">
        <v>567</v>
      </c>
      <c r="E159" s="1" t="s">
        <v>3562</v>
      </c>
      <c r="F159" s="1">
        <f>COUNTIF(Tabla28[Country], "Argentina")</f>
        <v>8</v>
      </c>
      <c r="G159" s="1"/>
      <c r="H159" s="1"/>
      <c r="I159" s="146"/>
    </row>
    <row r="160" spans="1:9" x14ac:dyDescent="0.3">
      <c r="A160" s="144" t="s">
        <v>3263</v>
      </c>
      <c r="B160" s="145" t="s">
        <v>346</v>
      </c>
      <c r="C160" s="143"/>
      <c r="D160" s="442" t="s">
        <v>567</v>
      </c>
      <c r="E160" s="1" t="s">
        <v>3563</v>
      </c>
      <c r="F160" s="1">
        <f>COUNTIF(Tabla28[Country], "Chile")</f>
        <v>6</v>
      </c>
      <c r="G160" s="1"/>
      <c r="H160" s="1"/>
      <c r="I160" s="146"/>
    </row>
    <row r="161" spans="1:9" x14ac:dyDescent="0.3">
      <c r="A161" s="144" t="s">
        <v>3285</v>
      </c>
      <c r="B161" s="145" t="s">
        <v>346</v>
      </c>
      <c r="C161" s="143"/>
      <c r="D161" s="442" t="s">
        <v>567</v>
      </c>
      <c r="E161" s="1" t="s">
        <v>3563</v>
      </c>
      <c r="F161" s="1">
        <f>COUNTIF(Tabla28[Country], "Chile")</f>
        <v>6</v>
      </c>
      <c r="G161" s="1"/>
      <c r="H161" s="1"/>
      <c r="I161" s="146"/>
    </row>
    <row r="162" spans="1:9" x14ac:dyDescent="0.3">
      <c r="A162" s="144" t="s">
        <v>3304</v>
      </c>
      <c r="B162" s="145" t="s">
        <v>346</v>
      </c>
      <c r="C162" s="143"/>
      <c r="D162" s="442" t="s">
        <v>567</v>
      </c>
      <c r="E162" s="1" t="s">
        <v>3563</v>
      </c>
      <c r="F162" s="1">
        <f>COUNTIF(Tabla28[Country], "Chile")</f>
        <v>6</v>
      </c>
      <c r="G162" s="1"/>
      <c r="H162" s="1"/>
      <c r="I162" s="146"/>
    </row>
    <row r="163" spans="1:9" x14ac:dyDescent="0.3">
      <c r="A163" s="144" t="s">
        <v>3318</v>
      </c>
      <c r="B163" s="145" t="s">
        <v>346</v>
      </c>
      <c r="C163" s="143"/>
      <c r="D163" s="442" t="s">
        <v>567</v>
      </c>
      <c r="E163" s="1" t="s">
        <v>3563</v>
      </c>
      <c r="F163" s="1">
        <f>COUNTIF(Tabla28[Country], "Chile")</f>
        <v>6</v>
      </c>
      <c r="G163" s="1"/>
      <c r="H163" s="1"/>
      <c r="I163" s="146"/>
    </row>
    <row r="164" spans="1:9" x14ac:dyDescent="0.3">
      <c r="A164" s="144" t="s">
        <v>3331</v>
      </c>
      <c r="B164" s="145" t="s">
        <v>346</v>
      </c>
      <c r="C164" s="143"/>
      <c r="D164" s="442" t="s">
        <v>567</v>
      </c>
      <c r="E164" s="1" t="s">
        <v>3562</v>
      </c>
      <c r="F164" s="1">
        <f>COUNTIF(Tabla28[Country], "Argentina")</f>
        <v>8</v>
      </c>
      <c r="G164" s="1"/>
      <c r="H164" s="1"/>
      <c r="I164" s="146"/>
    </row>
    <row r="165" spans="1:9" x14ac:dyDescent="0.3">
      <c r="A165" s="144" t="s">
        <v>3347</v>
      </c>
      <c r="B165" s="145" t="s">
        <v>346</v>
      </c>
      <c r="C165" s="143"/>
      <c r="D165" s="442" t="s">
        <v>567</v>
      </c>
      <c r="E165" s="1" t="s">
        <v>3562</v>
      </c>
      <c r="F165" s="1">
        <f>COUNTIF(Tabla28[Country], "Argentina")</f>
        <v>8</v>
      </c>
      <c r="G165" s="1"/>
      <c r="H165" s="1"/>
      <c r="I165" s="146"/>
    </row>
    <row r="166" spans="1:9" x14ac:dyDescent="0.3">
      <c r="A166" s="144" t="s">
        <v>3356</v>
      </c>
      <c r="B166" s="145" t="s">
        <v>346</v>
      </c>
      <c r="C166" s="143"/>
      <c r="D166" s="442" t="s">
        <v>567</v>
      </c>
      <c r="E166" s="1" t="s">
        <v>3562</v>
      </c>
      <c r="F166" s="1">
        <f>COUNTIF(Tabla28[Country], "Argentina")</f>
        <v>8</v>
      </c>
      <c r="G166" s="1"/>
      <c r="H166" s="1"/>
      <c r="I166" s="146"/>
    </row>
    <row r="167" spans="1:9" x14ac:dyDescent="0.3">
      <c r="A167" s="144" t="s">
        <v>3361</v>
      </c>
      <c r="B167" s="145" t="s">
        <v>346</v>
      </c>
      <c r="C167" s="143"/>
      <c r="D167" s="442" t="s">
        <v>567</v>
      </c>
      <c r="E167" s="1" t="s">
        <v>3562</v>
      </c>
      <c r="F167" s="1">
        <f>COUNTIF(Tabla28[Country], "Argentina")</f>
        <v>8</v>
      </c>
      <c r="G167" s="1"/>
      <c r="H167" s="1"/>
      <c r="I167" s="146"/>
    </row>
    <row r="168" spans="1:9" x14ac:dyDescent="0.3">
      <c r="A168" s="144" t="s">
        <v>3371</v>
      </c>
      <c r="B168" s="145" t="s">
        <v>346</v>
      </c>
      <c r="C168" s="143"/>
      <c r="D168" s="442" t="s">
        <v>567</v>
      </c>
      <c r="E168" s="1" t="s">
        <v>2649</v>
      </c>
      <c r="F168" s="1">
        <f>COUNTIF(Tabla28[Country], "Spain")</f>
        <v>11</v>
      </c>
      <c r="G168" s="1"/>
      <c r="H168" s="1"/>
      <c r="I168" s="146"/>
    </row>
    <row r="169" spans="1:9" x14ac:dyDescent="0.3">
      <c r="A169" s="144" t="s">
        <v>3415</v>
      </c>
      <c r="B169" s="145" t="s">
        <v>346</v>
      </c>
      <c r="C169" s="143"/>
      <c r="D169" s="442" t="s">
        <v>567</v>
      </c>
      <c r="E169" s="1" t="s">
        <v>2649</v>
      </c>
      <c r="F169" s="1">
        <f>COUNTIF(Tabla28[Country], "Spain")</f>
        <v>11</v>
      </c>
      <c r="G169" s="1"/>
      <c r="H169" s="1"/>
      <c r="I169" s="146"/>
    </row>
    <row r="170" spans="1:9" x14ac:dyDescent="0.3">
      <c r="A170" s="144" t="s">
        <v>3425</v>
      </c>
      <c r="B170" s="145" t="s">
        <v>346</v>
      </c>
      <c r="C170" s="143"/>
      <c r="D170" s="442" t="s">
        <v>567</v>
      </c>
      <c r="E170" s="1" t="s">
        <v>3563</v>
      </c>
      <c r="F170" s="1">
        <f>COUNTIF(Tabla28[Country], "Chile")</f>
        <v>6</v>
      </c>
      <c r="G170" s="1"/>
      <c r="H170" s="1"/>
      <c r="I170" s="146"/>
    </row>
    <row r="171" spans="1:9" x14ac:dyDescent="0.3">
      <c r="A171" s="144" t="s">
        <v>3432</v>
      </c>
      <c r="B171" s="145" t="s">
        <v>346</v>
      </c>
      <c r="C171" s="143"/>
      <c r="D171" s="442" t="s">
        <v>567</v>
      </c>
      <c r="E171" s="1" t="s">
        <v>2649</v>
      </c>
      <c r="F171" s="1">
        <f>COUNTIF(Tabla28[Country], "Spain")</f>
        <v>11</v>
      </c>
      <c r="G171" s="1"/>
      <c r="H171" s="1"/>
      <c r="I171" s="146"/>
    </row>
    <row r="172" spans="1:9" x14ac:dyDescent="0.3">
      <c r="A172" s="144" t="s">
        <v>3487</v>
      </c>
      <c r="B172" s="149" t="s">
        <v>346</v>
      </c>
      <c r="C172" s="143"/>
      <c r="D172" s="442" t="s">
        <v>567</v>
      </c>
      <c r="E172" s="1" t="s">
        <v>2649</v>
      </c>
      <c r="F172" s="1">
        <f>COUNTIF(Tabla28[Country], "Spain")</f>
        <v>11</v>
      </c>
      <c r="G172" s="1"/>
      <c r="H172" s="1"/>
      <c r="I172" s="146"/>
    </row>
    <row r="173" spans="1:9" x14ac:dyDescent="0.3">
      <c r="A173" s="144" t="s">
        <v>3498</v>
      </c>
      <c r="B173" s="145" t="s">
        <v>346</v>
      </c>
      <c r="C173" s="143"/>
      <c r="D173" s="442" t="s">
        <v>567</v>
      </c>
      <c r="E173" s="1" t="s">
        <v>2649</v>
      </c>
      <c r="F173" s="1">
        <f>COUNTIF(Tabla28[Country], "Spain")</f>
        <v>11</v>
      </c>
      <c r="G173" s="1"/>
      <c r="H173" s="1"/>
      <c r="I173" s="146"/>
    </row>
    <row r="174" spans="1:9" x14ac:dyDescent="0.3">
      <c r="A174" s="144" t="s">
        <v>3503</v>
      </c>
      <c r="B174" s="145" t="s">
        <v>346</v>
      </c>
      <c r="C174" s="143"/>
      <c r="D174" s="442" t="s">
        <v>567</v>
      </c>
      <c r="E174" s="1" t="s">
        <v>2649</v>
      </c>
      <c r="F174" s="1">
        <f>COUNTIF(Tabla28[Country], "Spain")</f>
        <v>11</v>
      </c>
      <c r="G174" s="1"/>
      <c r="H174" s="1"/>
      <c r="I174" s="146"/>
    </row>
    <row r="175" spans="1:9" x14ac:dyDescent="0.3">
      <c r="A175" s="144" t="s">
        <v>3535</v>
      </c>
      <c r="B175" s="145" t="s">
        <v>346</v>
      </c>
      <c r="C175" s="143"/>
      <c r="D175" s="442" t="s">
        <v>567</v>
      </c>
      <c r="E175" s="1" t="s">
        <v>3574</v>
      </c>
      <c r="F175" s="1">
        <f>COUNTIF(Tabla28[Country], "South Africa")</f>
        <v>7</v>
      </c>
      <c r="G175" s="1"/>
      <c r="H175" s="1"/>
      <c r="I175" s="146"/>
    </row>
    <row r="176" spans="1:9" x14ac:dyDescent="0.3">
      <c r="A176" s="144" t="s">
        <v>3564</v>
      </c>
      <c r="B176" s="145" t="s">
        <v>346</v>
      </c>
      <c r="C176" s="143"/>
      <c r="D176" s="442" t="s">
        <v>567</v>
      </c>
      <c r="E176" s="1" t="s">
        <v>3574</v>
      </c>
      <c r="F176" s="1">
        <f>COUNTIF(Tabla28[Country], "South Africa")</f>
        <v>7</v>
      </c>
      <c r="G176" s="1"/>
      <c r="H176" s="1"/>
      <c r="I176" s="146"/>
    </row>
    <row r="177" spans="1:9" x14ac:dyDescent="0.3">
      <c r="A177" s="144" t="s">
        <v>3575</v>
      </c>
      <c r="B177" s="145" t="s">
        <v>346</v>
      </c>
      <c r="C177" s="143"/>
      <c r="D177" s="442" t="s">
        <v>567</v>
      </c>
      <c r="E177" s="1" t="s">
        <v>3574</v>
      </c>
      <c r="F177" s="1">
        <f>COUNTIF(Tabla28[Country], "South Africa")</f>
        <v>7</v>
      </c>
      <c r="G177" s="1"/>
      <c r="H177" s="1"/>
      <c r="I177" s="146"/>
    </row>
    <row r="178" spans="1:9" x14ac:dyDescent="0.3">
      <c r="A178" s="144" t="s">
        <v>3591</v>
      </c>
      <c r="B178" s="145" t="s">
        <v>346</v>
      </c>
      <c r="C178" s="143"/>
      <c r="D178" s="442" t="s">
        <v>567</v>
      </c>
      <c r="E178" s="1" t="s">
        <v>3574</v>
      </c>
      <c r="F178" s="1">
        <f>COUNTIF(Tabla28[Country], "South Africa")</f>
        <v>7</v>
      </c>
      <c r="G178" s="1"/>
      <c r="H178" s="1"/>
      <c r="I178" s="146"/>
    </row>
    <row r="179" spans="1:9" x14ac:dyDescent="0.3">
      <c r="A179" s="144" t="s">
        <v>3597</v>
      </c>
      <c r="B179" s="145" t="s">
        <v>346</v>
      </c>
      <c r="C179" s="143"/>
      <c r="D179" s="442" t="s">
        <v>567</v>
      </c>
      <c r="E179" s="1" t="s">
        <v>3616</v>
      </c>
      <c r="F179" s="1">
        <f>COUNTIF(Tabla28[Country], "Australia")</f>
        <v>3</v>
      </c>
      <c r="G179" s="1"/>
      <c r="H179" s="1"/>
      <c r="I179" s="146"/>
    </row>
    <row r="180" spans="1:9" x14ac:dyDescent="0.3">
      <c r="A180" s="144" t="s">
        <v>3605</v>
      </c>
      <c r="B180" s="145" t="s">
        <v>346</v>
      </c>
      <c r="C180" s="143"/>
      <c r="D180" s="442" t="s">
        <v>567</v>
      </c>
      <c r="E180" s="1" t="s">
        <v>3616</v>
      </c>
      <c r="F180" s="1">
        <f>COUNTIF(Tabla28[Country], "Australia")</f>
        <v>3</v>
      </c>
      <c r="G180" s="1"/>
      <c r="H180" s="1"/>
      <c r="I180" s="146"/>
    </row>
    <row r="181" spans="1:9" x14ac:dyDescent="0.3">
      <c r="A181" s="144" t="s">
        <v>3664</v>
      </c>
      <c r="B181" s="145" t="s">
        <v>346</v>
      </c>
      <c r="C181" s="143"/>
      <c r="D181" s="442" t="s">
        <v>567</v>
      </c>
      <c r="E181" s="1" t="s">
        <v>1504</v>
      </c>
      <c r="F181" s="1">
        <f>COUNTIF(Tabla28[Country], "Denmark")</f>
        <v>3</v>
      </c>
      <c r="G181" s="1"/>
      <c r="H181" s="1"/>
      <c r="I181" s="146"/>
    </row>
    <row r="182" spans="1:9" x14ac:dyDescent="0.3">
      <c r="A182" s="144" t="s">
        <v>3770</v>
      </c>
      <c r="B182" s="143"/>
      <c r="C182" s="143"/>
      <c r="D182" s="147" t="s">
        <v>365</v>
      </c>
      <c r="E182" s="1" t="s">
        <v>1501</v>
      </c>
      <c r="F182" s="1">
        <f>COUNTIF(Tabla28[Country], "China")</f>
        <v>42</v>
      </c>
      <c r="G182" s="1"/>
      <c r="H182" s="1"/>
      <c r="I182" s="146"/>
    </row>
    <row r="183" spans="1:9" x14ac:dyDescent="0.3">
      <c r="A183" s="144" t="s">
        <v>3771</v>
      </c>
      <c r="B183" s="143"/>
      <c r="C183" s="143"/>
      <c r="D183" s="147" t="s">
        <v>365</v>
      </c>
      <c r="E183" s="1" t="s">
        <v>1497</v>
      </c>
      <c r="F183" s="1">
        <f>COUNTIF(Tabla28[Country], "United States")</f>
        <v>62</v>
      </c>
      <c r="G183" s="1"/>
      <c r="H183" s="1"/>
      <c r="I183" s="146"/>
    </row>
    <row r="184" spans="1:9" x14ac:dyDescent="0.3">
      <c r="A184" s="144" t="s">
        <v>3773</v>
      </c>
      <c r="B184" s="143"/>
      <c r="C184" s="143"/>
      <c r="D184" s="147" t="s">
        <v>365</v>
      </c>
      <c r="E184" s="1" t="s">
        <v>1516</v>
      </c>
      <c r="F184" s="1">
        <f>COUNTIF(Tabla28[Country], "Canada")</f>
        <v>23</v>
      </c>
      <c r="G184" s="1"/>
      <c r="H184" s="1"/>
      <c r="I184" s="146"/>
    </row>
    <row r="185" spans="1:9" x14ac:dyDescent="0.3">
      <c r="A185" s="144" t="s">
        <v>3776</v>
      </c>
      <c r="B185" s="143"/>
      <c r="C185" s="143"/>
      <c r="D185" s="147" t="s">
        <v>365</v>
      </c>
      <c r="E185" s="1" t="s">
        <v>1516</v>
      </c>
      <c r="F185" s="1">
        <f>COUNTIF(Tabla28[Country], "Canada")</f>
        <v>23</v>
      </c>
      <c r="G185" s="1"/>
      <c r="H185" s="1"/>
      <c r="I185" s="146"/>
    </row>
    <row r="186" spans="1:9" x14ac:dyDescent="0.3">
      <c r="A186" s="144" t="s">
        <v>3777</v>
      </c>
      <c r="B186" s="143"/>
      <c r="C186" s="143"/>
      <c r="D186" s="147" t="s">
        <v>365</v>
      </c>
      <c r="E186" s="1" t="s">
        <v>1497</v>
      </c>
      <c r="F186" s="1">
        <f>COUNTIF(Tabla28[Country], "United States")</f>
        <v>62</v>
      </c>
      <c r="G186" s="1"/>
      <c r="H186" s="1"/>
      <c r="I186" s="146"/>
    </row>
    <row r="187" spans="1:9" x14ac:dyDescent="0.3">
      <c r="A187" s="144" t="s">
        <v>3779</v>
      </c>
      <c r="B187" s="143"/>
      <c r="C187" s="143"/>
      <c r="D187" s="147" t="s">
        <v>365</v>
      </c>
      <c r="E187" s="1" t="s">
        <v>3780</v>
      </c>
      <c r="F187" s="1">
        <f>COUNTIF(Tabla28[Country], "Brazil")</f>
        <v>2</v>
      </c>
      <c r="G187" s="1"/>
      <c r="H187" s="1"/>
      <c r="I187" s="146"/>
    </row>
    <row r="188" spans="1:9" x14ac:dyDescent="0.3">
      <c r="A188" s="144" t="s">
        <v>3782</v>
      </c>
      <c r="B188" s="143"/>
      <c r="C188" s="143"/>
      <c r="D188" s="147" t="s">
        <v>365</v>
      </c>
      <c r="E188" s="1" t="s">
        <v>1516</v>
      </c>
      <c r="F188" s="1">
        <f>COUNTIF(Tabla28[Country], "Canada")</f>
        <v>23</v>
      </c>
      <c r="G188" s="1"/>
      <c r="H188" s="1"/>
      <c r="I188" s="146"/>
    </row>
    <row r="189" spans="1:9" x14ac:dyDescent="0.3">
      <c r="A189" s="144" t="s">
        <v>3784</v>
      </c>
      <c r="B189" s="143"/>
      <c r="C189" s="143"/>
      <c r="D189" s="147" t="s">
        <v>365</v>
      </c>
      <c r="E189" s="1" t="s">
        <v>1516</v>
      </c>
      <c r="F189" s="1">
        <f>COUNTIF(Tabla28[Country], "Canada")</f>
        <v>23</v>
      </c>
      <c r="G189" s="1"/>
      <c r="H189" s="1"/>
      <c r="I189" s="146"/>
    </row>
    <row r="190" spans="1:9" x14ac:dyDescent="0.3">
      <c r="A190" s="144" t="s">
        <v>3785</v>
      </c>
      <c r="B190" s="143"/>
      <c r="C190" s="143"/>
      <c r="D190" s="147" t="s">
        <v>365</v>
      </c>
      <c r="E190" s="1" t="s">
        <v>1516</v>
      </c>
      <c r="F190" s="1">
        <f>COUNTIF(Tabla28[Country], "Canada")</f>
        <v>23</v>
      </c>
      <c r="G190" s="1"/>
      <c r="H190" s="1"/>
      <c r="I190" s="146"/>
    </row>
    <row r="191" spans="1:9" x14ac:dyDescent="0.3">
      <c r="A191" s="144" t="s">
        <v>3787</v>
      </c>
      <c r="B191" s="143"/>
      <c r="C191" s="143"/>
      <c r="D191" s="147" t="s">
        <v>365</v>
      </c>
      <c r="E191" s="1" t="s">
        <v>1516</v>
      </c>
      <c r="F191" s="1">
        <f>COUNTIF(Tabla28[Country], "Canada")</f>
        <v>23</v>
      </c>
      <c r="G191" s="1"/>
      <c r="H191" s="1"/>
      <c r="I191" s="146"/>
    </row>
    <row r="192" spans="1:9" x14ac:dyDescent="0.3">
      <c r="A192" s="144" t="s">
        <v>3789</v>
      </c>
      <c r="B192" s="143"/>
      <c r="C192" s="143"/>
      <c r="D192" s="147" t="s">
        <v>365</v>
      </c>
      <c r="E192" s="1" t="s">
        <v>1516</v>
      </c>
      <c r="F192" s="1">
        <f>COUNTIF(Tabla28[Country], "Canada")</f>
        <v>23</v>
      </c>
      <c r="G192" s="1"/>
      <c r="H192" s="1"/>
      <c r="I192" s="146"/>
    </row>
    <row r="193" spans="1:9" x14ac:dyDescent="0.3">
      <c r="A193" s="144" t="s">
        <v>3792</v>
      </c>
      <c r="B193" s="143"/>
      <c r="C193" s="143"/>
      <c r="D193" s="147" t="s">
        <v>365</v>
      </c>
      <c r="E193" s="1" t="s">
        <v>1516</v>
      </c>
      <c r="F193" s="1">
        <f>COUNTIF(Tabla28[Country], "Canada")</f>
        <v>23</v>
      </c>
      <c r="G193" s="1"/>
      <c r="H193" s="1"/>
      <c r="I193" s="146"/>
    </row>
    <row r="194" spans="1:9" x14ac:dyDescent="0.3">
      <c r="A194" s="144" t="s">
        <v>3793</v>
      </c>
      <c r="B194" s="143"/>
      <c r="C194" s="143"/>
      <c r="D194" s="147" t="s">
        <v>365</v>
      </c>
      <c r="E194" s="1" t="s">
        <v>1516</v>
      </c>
      <c r="F194" s="1">
        <f>COUNTIF(Tabla28[Country], "Canada")</f>
        <v>23</v>
      </c>
      <c r="G194" s="1"/>
      <c r="H194" s="1"/>
      <c r="I194" s="146"/>
    </row>
    <row r="195" spans="1:9" x14ac:dyDescent="0.3">
      <c r="A195" s="144" t="s">
        <v>3795</v>
      </c>
      <c r="B195" s="143"/>
      <c r="C195" s="143"/>
      <c r="D195" s="147" t="s">
        <v>365</v>
      </c>
      <c r="E195" s="1" t="s">
        <v>1516</v>
      </c>
      <c r="F195" s="1">
        <f>COUNTIF(Tabla28[Country], "Canada")</f>
        <v>23</v>
      </c>
      <c r="G195" s="1"/>
      <c r="H195" s="1"/>
      <c r="I195" s="146"/>
    </row>
    <row r="196" spans="1:9" x14ac:dyDescent="0.3">
      <c r="A196" s="144" t="s">
        <v>3797</v>
      </c>
      <c r="B196" s="143"/>
      <c r="C196" s="143"/>
      <c r="D196" s="147" t="s">
        <v>365</v>
      </c>
      <c r="E196" s="1" t="s">
        <v>1516</v>
      </c>
      <c r="F196" s="1">
        <f>COUNTIF(Tabla28[Country], "Canada")</f>
        <v>23</v>
      </c>
      <c r="G196" s="1"/>
      <c r="H196" s="1"/>
      <c r="I196" s="146"/>
    </row>
    <row r="197" spans="1:9" x14ac:dyDescent="0.3">
      <c r="A197" s="144" t="s">
        <v>3798</v>
      </c>
      <c r="B197" s="143"/>
      <c r="C197" s="143"/>
      <c r="D197" s="147" t="s">
        <v>365</v>
      </c>
      <c r="E197" s="1" t="s">
        <v>1516</v>
      </c>
      <c r="F197" s="1">
        <f>COUNTIF(Tabla28[Country], "Canada")</f>
        <v>23</v>
      </c>
      <c r="G197" s="1"/>
      <c r="H197" s="1"/>
      <c r="I197" s="146"/>
    </row>
    <row r="198" spans="1:9" x14ac:dyDescent="0.3">
      <c r="A198" s="144" t="s">
        <v>3800</v>
      </c>
      <c r="B198" s="143"/>
      <c r="C198" s="143"/>
      <c r="D198" s="147" t="s">
        <v>365</v>
      </c>
      <c r="E198" s="1" t="s">
        <v>1516</v>
      </c>
      <c r="F198" s="1">
        <f>COUNTIF(Tabla28[Country], "Canada")</f>
        <v>23</v>
      </c>
      <c r="G198" s="1"/>
      <c r="H198" s="1"/>
      <c r="I198" s="146"/>
    </row>
    <row r="199" spans="1:9" x14ac:dyDescent="0.3">
      <c r="A199" s="144" t="s">
        <v>3802</v>
      </c>
      <c r="B199" s="143"/>
      <c r="C199" s="143"/>
      <c r="D199" s="147" t="s">
        <v>365</v>
      </c>
      <c r="E199" s="1" t="s">
        <v>2645</v>
      </c>
      <c r="F199" s="1">
        <f>COUNTIF(Tabla28[Country], "Hon Kong")</f>
        <v>3</v>
      </c>
      <c r="G199" s="1"/>
      <c r="H199" s="1"/>
      <c r="I199" s="146"/>
    </row>
    <row r="200" spans="1:9" x14ac:dyDescent="0.3">
      <c r="A200" s="144" t="s">
        <v>3805</v>
      </c>
      <c r="B200" s="143"/>
      <c r="C200" s="143"/>
      <c r="D200" s="147" t="s">
        <v>365</v>
      </c>
      <c r="E200" s="1" t="s">
        <v>3780</v>
      </c>
      <c r="F200" s="1">
        <f>COUNTIF(Tabla28[Country], "Brazil")</f>
        <v>2</v>
      </c>
      <c r="G200" s="1"/>
      <c r="H200" s="1"/>
      <c r="I200" s="146"/>
    </row>
    <row r="201" spans="1:9" x14ac:dyDescent="0.3">
      <c r="A201" s="144" t="s">
        <v>3804</v>
      </c>
      <c r="B201" s="143"/>
      <c r="C201" s="143"/>
      <c r="D201" s="147" t="s">
        <v>365</v>
      </c>
      <c r="E201" s="1" t="s">
        <v>2649</v>
      </c>
      <c r="F201" s="1">
        <f>COUNTIF(Tabla28[Country], "Spain")</f>
        <v>11</v>
      </c>
      <c r="G201" s="1"/>
      <c r="H201" s="1"/>
      <c r="I201" s="146"/>
    </row>
    <row r="202" spans="1:9" x14ac:dyDescent="0.3">
      <c r="A202" s="144" t="s">
        <v>3807</v>
      </c>
      <c r="B202" s="143"/>
      <c r="C202" s="143"/>
      <c r="D202" s="147" t="s">
        <v>365</v>
      </c>
      <c r="E202" s="1" t="s">
        <v>3562</v>
      </c>
      <c r="F202" s="1">
        <f>COUNTIF(Tabla28[Country], "Argentina")</f>
        <v>8</v>
      </c>
      <c r="G202" s="1"/>
      <c r="H202" s="1"/>
      <c r="I202" s="146"/>
    </row>
    <row r="203" spans="1:9" x14ac:dyDescent="0.3">
      <c r="A203" s="144" t="s">
        <v>3810</v>
      </c>
      <c r="B203" s="143"/>
      <c r="C203" s="143"/>
      <c r="D203" s="147" t="s">
        <v>365</v>
      </c>
      <c r="E203" s="1" t="s">
        <v>3562</v>
      </c>
      <c r="F203" s="1">
        <f>COUNTIF(Tabla28[Country], "Argentina")</f>
        <v>8</v>
      </c>
      <c r="G203" s="1"/>
      <c r="H203" s="1"/>
      <c r="I203" s="146"/>
    </row>
    <row r="204" spans="1:9" x14ac:dyDescent="0.3">
      <c r="A204" s="144" t="s">
        <v>3811</v>
      </c>
      <c r="B204" s="143"/>
      <c r="C204" s="143"/>
      <c r="D204" s="147" t="s">
        <v>365</v>
      </c>
      <c r="E204" s="1" t="s">
        <v>3563</v>
      </c>
      <c r="F204" s="1">
        <f>COUNTIF(Tabla28[Country], "Chile")</f>
        <v>6</v>
      </c>
      <c r="G204" s="1"/>
      <c r="H204" s="1"/>
      <c r="I204" s="146"/>
    </row>
    <row r="205" spans="1:9" x14ac:dyDescent="0.3">
      <c r="A205" s="144" t="s">
        <v>3813</v>
      </c>
      <c r="B205" s="143"/>
      <c r="C205" s="143"/>
      <c r="D205" s="147" t="s">
        <v>365</v>
      </c>
      <c r="E205" s="1" t="s">
        <v>3574</v>
      </c>
      <c r="F205" s="1">
        <f>COUNTIF(Tabla28[Country], "South Africa")</f>
        <v>7</v>
      </c>
      <c r="G205" s="1"/>
      <c r="H205" s="1"/>
      <c r="I205" s="146"/>
    </row>
    <row r="206" spans="1:9" x14ac:dyDescent="0.3">
      <c r="A206" s="144" t="s">
        <v>3814</v>
      </c>
      <c r="B206" s="143"/>
      <c r="C206" s="143"/>
      <c r="D206" s="147" t="s">
        <v>365</v>
      </c>
      <c r="E206" s="1" t="s">
        <v>3574</v>
      </c>
      <c r="F206" s="1">
        <f>COUNTIF(Tabla28[Country], "South Africa")</f>
        <v>7</v>
      </c>
      <c r="G206" s="1"/>
      <c r="H206" s="1"/>
      <c r="I206" s="146"/>
    </row>
    <row r="207" spans="1:9" x14ac:dyDescent="0.3">
      <c r="A207" s="144" t="s">
        <v>3816</v>
      </c>
      <c r="B207" s="143"/>
      <c r="C207" s="143"/>
      <c r="D207" s="147" t="s">
        <v>365</v>
      </c>
      <c r="E207" s="1" t="s">
        <v>3574</v>
      </c>
      <c r="F207" s="1">
        <f>COUNTIF(Tabla28[Country], "South Africa")</f>
        <v>7</v>
      </c>
      <c r="G207" s="1"/>
      <c r="H207" s="1"/>
      <c r="I207" s="146"/>
    </row>
    <row r="208" spans="1:9" x14ac:dyDescent="0.3">
      <c r="A208" s="144" t="s">
        <v>3820</v>
      </c>
      <c r="B208" s="143"/>
      <c r="C208" s="143"/>
      <c r="D208" s="147" t="s">
        <v>365</v>
      </c>
      <c r="E208" s="1" t="s">
        <v>2649</v>
      </c>
      <c r="F208" s="1">
        <f>COUNTIF(Tabla28[Country], "Spain")</f>
        <v>11</v>
      </c>
      <c r="G208" s="1"/>
      <c r="H208" s="1"/>
      <c r="I208" s="146"/>
    </row>
    <row r="209" spans="1:9" x14ac:dyDescent="0.3">
      <c r="A209" s="144" t="s">
        <v>3819</v>
      </c>
      <c r="B209" s="143"/>
      <c r="C209" s="143"/>
      <c r="D209" s="147" t="s">
        <v>365</v>
      </c>
      <c r="E209" s="1" t="s">
        <v>1512</v>
      </c>
      <c r="F209" s="1">
        <f>COUNTIF(Tabla28[Country], "Germany")</f>
        <v>11</v>
      </c>
      <c r="G209" s="1"/>
      <c r="H209" s="1"/>
      <c r="I209" s="146"/>
    </row>
    <row r="210" spans="1:9" x14ac:dyDescent="0.3">
      <c r="A210" s="144" t="s">
        <v>3834</v>
      </c>
      <c r="B210" s="143"/>
      <c r="C210" s="143"/>
      <c r="D210" s="147" t="s">
        <v>365</v>
      </c>
      <c r="E210" s="1" t="s">
        <v>1508</v>
      </c>
      <c r="F210" s="143">
        <f>COUNTIF(Tabla28[Country], "France")</f>
        <v>15</v>
      </c>
      <c r="G210" s="1"/>
      <c r="H210" s="1"/>
      <c r="I210" s="146"/>
    </row>
    <row r="211" spans="1:9" x14ac:dyDescent="0.3">
      <c r="A211" s="144" t="s">
        <v>3822</v>
      </c>
      <c r="B211" s="143"/>
      <c r="C211" s="143"/>
      <c r="D211" s="147" t="s">
        <v>365</v>
      </c>
      <c r="E211" s="1" t="s">
        <v>1508</v>
      </c>
      <c r="F211" s="143">
        <f>COUNTIF(Tabla28[Country], "France")</f>
        <v>15</v>
      </c>
      <c r="G211" s="1"/>
      <c r="H211" s="1"/>
      <c r="I211" s="146"/>
    </row>
    <row r="212" spans="1:9" x14ac:dyDescent="0.3">
      <c r="A212" s="144" t="s">
        <v>3824</v>
      </c>
      <c r="B212" s="143"/>
      <c r="C212" s="143"/>
      <c r="D212" s="147" t="s">
        <v>365</v>
      </c>
      <c r="E212" s="1" t="s">
        <v>1508</v>
      </c>
      <c r="F212" s="143">
        <f>COUNTIF(Tabla28[Country], "France")</f>
        <v>15</v>
      </c>
      <c r="G212" s="1"/>
      <c r="H212" s="1"/>
      <c r="I212" s="146"/>
    </row>
    <row r="213" spans="1:9" x14ac:dyDescent="0.3">
      <c r="A213" s="144" t="s">
        <v>3825</v>
      </c>
      <c r="B213" s="143"/>
      <c r="C213" s="143"/>
      <c r="D213" s="147" t="s">
        <v>365</v>
      </c>
      <c r="E213" s="1" t="s">
        <v>3826</v>
      </c>
      <c r="F213" s="1">
        <f>COUNTIF(Tabla28[Country], "Portugal")</f>
        <v>1</v>
      </c>
      <c r="G213" s="1"/>
      <c r="H213" s="1"/>
      <c r="I213" s="146"/>
    </row>
    <row r="214" spans="1:9" x14ac:dyDescent="0.3">
      <c r="A214" s="144" t="s">
        <v>3828</v>
      </c>
      <c r="B214" s="143"/>
      <c r="C214" s="143"/>
      <c r="D214" s="147" t="s">
        <v>365</v>
      </c>
      <c r="E214" s="1" t="s">
        <v>1508</v>
      </c>
      <c r="F214" s="143">
        <f>COUNTIF(Tabla28[Country], "France")</f>
        <v>15</v>
      </c>
      <c r="G214" s="1"/>
      <c r="H214" s="1"/>
      <c r="I214" s="146"/>
    </row>
    <row r="215" spans="1:9" x14ac:dyDescent="0.3">
      <c r="A215" s="144" t="s">
        <v>3830</v>
      </c>
      <c r="B215" s="143"/>
      <c r="C215" s="143"/>
      <c r="D215" s="147" t="s">
        <v>365</v>
      </c>
      <c r="E215" s="1" t="s">
        <v>1508</v>
      </c>
      <c r="F215" s="143">
        <f>COUNTIF(Tabla28[Country], "France")</f>
        <v>15</v>
      </c>
      <c r="G215" s="1"/>
      <c r="H215" s="1"/>
      <c r="I215" s="146"/>
    </row>
    <row r="216" spans="1:9" x14ac:dyDescent="0.3">
      <c r="A216" s="144" t="s">
        <v>3832</v>
      </c>
      <c r="B216" s="143"/>
      <c r="C216" s="143"/>
      <c r="D216" s="147" t="s">
        <v>365</v>
      </c>
      <c r="E216" s="1" t="s">
        <v>1508</v>
      </c>
      <c r="F216" s="143">
        <f>COUNTIF(Tabla28[Country], "France")</f>
        <v>15</v>
      </c>
      <c r="G216" s="1"/>
      <c r="H216" s="1"/>
      <c r="I216" s="146"/>
    </row>
    <row r="217" spans="1:9" x14ac:dyDescent="0.3">
      <c r="A217" s="144" t="s">
        <v>3836</v>
      </c>
      <c r="B217" s="143"/>
      <c r="C217" s="143"/>
      <c r="D217" s="147" t="s">
        <v>365</v>
      </c>
      <c r="E217" s="1" t="s">
        <v>1508</v>
      </c>
      <c r="F217" s="143">
        <f>COUNTIF(Tabla28[Country], "France")</f>
        <v>15</v>
      </c>
      <c r="G217" s="1"/>
      <c r="H217" s="1"/>
      <c r="I217" s="146"/>
    </row>
    <row r="218" spans="1:9" x14ac:dyDescent="0.3">
      <c r="A218" s="144" t="s">
        <v>3837</v>
      </c>
      <c r="B218" s="143"/>
      <c r="C218" s="143"/>
      <c r="D218" s="147" t="s">
        <v>365</v>
      </c>
      <c r="E218" s="1" t="s">
        <v>1508</v>
      </c>
      <c r="F218" s="143">
        <f>COUNTIF(Tabla28[Country], "France")</f>
        <v>15</v>
      </c>
      <c r="G218" s="1"/>
      <c r="H218" s="1"/>
      <c r="I218" s="146"/>
    </row>
    <row r="219" spans="1:9" x14ac:dyDescent="0.3">
      <c r="A219" s="144" t="s">
        <v>3839</v>
      </c>
      <c r="B219" s="143"/>
      <c r="C219" s="143"/>
      <c r="D219" s="147" t="s">
        <v>365</v>
      </c>
      <c r="E219" s="1" t="s">
        <v>1508</v>
      </c>
      <c r="F219" s="143">
        <f>COUNTIF(Tabla28[Country], "France")</f>
        <v>15</v>
      </c>
      <c r="G219" s="1"/>
      <c r="H219" s="1"/>
      <c r="I219" s="146"/>
    </row>
    <row r="220" spans="1:9" x14ac:dyDescent="0.3">
      <c r="A220" s="144" t="s">
        <v>3842</v>
      </c>
      <c r="B220" s="143"/>
      <c r="C220" s="143"/>
      <c r="D220" s="147" t="s">
        <v>365</v>
      </c>
      <c r="E220" s="1" t="s">
        <v>1508</v>
      </c>
      <c r="F220" s="143">
        <f>COUNTIF(Tabla28[Country], "France")</f>
        <v>15</v>
      </c>
      <c r="G220" s="1"/>
      <c r="H220" s="1"/>
      <c r="I220" s="146"/>
    </row>
    <row r="221" spans="1:9" x14ac:dyDescent="0.3">
      <c r="A221" s="144" t="s">
        <v>3843</v>
      </c>
      <c r="B221" s="143"/>
      <c r="C221" s="143"/>
      <c r="D221" s="147" t="s">
        <v>365</v>
      </c>
      <c r="E221" s="1" t="s">
        <v>1508</v>
      </c>
      <c r="F221" s="143">
        <f>COUNTIF(Tabla28[Country], "France")</f>
        <v>15</v>
      </c>
      <c r="G221" s="1"/>
      <c r="H221" s="1"/>
      <c r="I221" s="146"/>
    </row>
    <row r="222" spans="1:9" x14ac:dyDescent="0.3">
      <c r="A222" s="144" t="s">
        <v>3845</v>
      </c>
      <c r="B222" s="143"/>
      <c r="C222" s="143"/>
      <c r="D222" s="147" t="s">
        <v>365</v>
      </c>
      <c r="E222" s="1" t="s">
        <v>2649</v>
      </c>
      <c r="F222" s="1">
        <f>COUNTIF(Tabla28[Country], "Spain")</f>
        <v>11</v>
      </c>
      <c r="G222" s="1"/>
      <c r="H222" s="1"/>
      <c r="I222" s="146"/>
    </row>
    <row r="223" spans="1:9" x14ac:dyDescent="0.3">
      <c r="A223" s="144" t="s">
        <v>3847</v>
      </c>
      <c r="B223" s="143"/>
      <c r="C223" s="143"/>
      <c r="D223" s="147" t="s">
        <v>365</v>
      </c>
      <c r="E223" s="1" t="s">
        <v>2649</v>
      </c>
      <c r="F223" s="1">
        <f>COUNTIF(Tabla28[Country], "Spain")</f>
        <v>11</v>
      </c>
      <c r="G223" s="1"/>
      <c r="H223" s="1"/>
      <c r="I223" s="146"/>
    </row>
    <row r="224" spans="1:9" x14ac:dyDescent="0.3">
      <c r="A224" s="144" t="s">
        <v>3850</v>
      </c>
      <c r="B224" s="143"/>
      <c r="C224" s="143"/>
      <c r="D224" s="147" t="s">
        <v>365</v>
      </c>
      <c r="E224" s="1" t="s">
        <v>1518</v>
      </c>
      <c r="F224" s="1">
        <f>COUNTIF(Tabla28[Country], "Italy")</f>
        <v>13</v>
      </c>
      <c r="G224" s="1"/>
      <c r="H224" s="1"/>
      <c r="I224" s="146"/>
    </row>
    <row r="225" spans="1:9" x14ac:dyDescent="0.3">
      <c r="A225" s="144" t="s">
        <v>3853</v>
      </c>
      <c r="B225" s="143"/>
      <c r="C225" s="143"/>
      <c r="D225" s="147" t="s">
        <v>365</v>
      </c>
      <c r="E225" s="1" t="s">
        <v>1518</v>
      </c>
      <c r="F225" s="1">
        <f>COUNTIF(Tabla28[Country], "Italy")</f>
        <v>13</v>
      </c>
      <c r="G225" s="1"/>
      <c r="H225" s="1"/>
      <c r="I225" s="146"/>
    </row>
    <row r="226" spans="1:9" x14ac:dyDescent="0.3">
      <c r="A226" s="144" t="s">
        <v>3854</v>
      </c>
      <c r="B226" s="143"/>
      <c r="C226" s="143"/>
      <c r="D226" s="147" t="s">
        <v>365</v>
      </c>
      <c r="E226" s="1" t="s">
        <v>1518</v>
      </c>
      <c r="F226" s="1">
        <f>COUNTIF(Tabla28[Country], "Italy")</f>
        <v>13</v>
      </c>
      <c r="G226" s="1"/>
      <c r="H226" s="1"/>
      <c r="I226" s="146"/>
    </row>
    <row r="227" spans="1:9" x14ac:dyDescent="0.3">
      <c r="A227" s="144" t="s">
        <v>3856</v>
      </c>
      <c r="B227" s="143"/>
      <c r="C227" s="143"/>
      <c r="D227" s="147" t="s">
        <v>365</v>
      </c>
      <c r="E227" s="1" t="s">
        <v>1518</v>
      </c>
      <c r="F227" s="1">
        <f>COUNTIF(Tabla28[Country], "Italy")</f>
        <v>13</v>
      </c>
      <c r="G227" s="1"/>
      <c r="H227" s="1"/>
      <c r="I227" s="146"/>
    </row>
    <row r="228" spans="1:9" x14ac:dyDescent="0.3">
      <c r="A228" s="144" t="s">
        <v>3857</v>
      </c>
      <c r="B228" s="143"/>
      <c r="C228" s="143"/>
      <c r="D228" s="147" t="s">
        <v>365</v>
      </c>
      <c r="E228" s="1" t="s">
        <v>1518</v>
      </c>
      <c r="F228" s="1">
        <f>COUNTIF(Tabla28[Country], "Italy")</f>
        <v>13</v>
      </c>
      <c r="G228" s="1"/>
      <c r="H228" s="1"/>
      <c r="I228" s="146"/>
    </row>
    <row r="229" spans="1:9" x14ac:dyDescent="0.3">
      <c r="A229" s="144" t="s">
        <v>3859</v>
      </c>
      <c r="B229" s="143"/>
      <c r="C229" s="149" t="s">
        <v>3861</v>
      </c>
      <c r="D229" s="147" t="s">
        <v>365</v>
      </c>
      <c r="E229" s="1" t="s">
        <v>1518</v>
      </c>
      <c r="F229" s="1">
        <f>COUNTIF(Tabla28[Country], "Italy")</f>
        <v>13</v>
      </c>
      <c r="G229" s="1"/>
      <c r="H229" s="1"/>
      <c r="I229" s="146"/>
    </row>
    <row r="230" spans="1:9" x14ac:dyDescent="0.3">
      <c r="A230" s="144" t="s">
        <v>3862</v>
      </c>
      <c r="B230" s="143"/>
      <c r="C230" s="143"/>
      <c r="D230" s="147" t="s">
        <v>365</v>
      </c>
      <c r="E230" s="1" t="s">
        <v>1518</v>
      </c>
      <c r="F230" s="1">
        <f>COUNTIF(Tabla28[Country], "Italy")</f>
        <v>13</v>
      </c>
      <c r="G230" s="1"/>
      <c r="H230" s="1"/>
      <c r="I230" s="146"/>
    </row>
    <row r="231" spans="1:9" x14ac:dyDescent="0.3">
      <c r="A231" s="144" t="s">
        <v>3864</v>
      </c>
      <c r="B231" s="143"/>
      <c r="C231" s="143"/>
      <c r="D231" s="147" t="s">
        <v>365</v>
      </c>
      <c r="E231" s="1" t="s">
        <v>1518</v>
      </c>
      <c r="F231" s="1">
        <f>COUNTIF(Tabla28[Country], "Italy")</f>
        <v>13</v>
      </c>
      <c r="G231" s="1"/>
      <c r="H231" s="1"/>
      <c r="I231" s="146"/>
    </row>
    <row r="232" spans="1:9" x14ac:dyDescent="0.3">
      <c r="A232" s="144" t="s">
        <v>3866</v>
      </c>
      <c r="B232" s="143"/>
      <c r="C232" s="143"/>
      <c r="D232" s="147" t="s">
        <v>365</v>
      </c>
      <c r="E232" s="1" t="s">
        <v>1518</v>
      </c>
      <c r="F232" s="1">
        <f>COUNTIF(Tabla28[Country], "Italy")</f>
        <v>13</v>
      </c>
      <c r="G232" s="1"/>
      <c r="H232" s="1"/>
      <c r="I232" s="146"/>
    </row>
    <row r="233" spans="1:9" x14ac:dyDescent="0.3">
      <c r="A233" s="144" t="s">
        <v>3869</v>
      </c>
      <c r="B233" s="143"/>
      <c r="C233" s="143"/>
      <c r="D233" s="147" t="s">
        <v>365</v>
      </c>
      <c r="E233" s="1" t="s">
        <v>1512</v>
      </c>
      <c r="F233" s="1">
        <f>COUNTIF(Tabla28[Country], "Germany")</f>
        <v>11</v>
      </c>
      <c r="G233" s="1"/>
      <c r="H233" s="1"/>
      <c r="I233" s="146"/>
    </row>
    <row r="234" spans="1:9" x14ac:dyDescent="0.3">
      <c r="A234" s="144" t="s">
        <v>3870</v>
      </c>
      <c r="B234" s="143"/>
      <c r="C234" s="143"/>
      <c r="D234" s="147" t="s">
        <v>365</v>
      </c>
      <c r="E234" s="1" t="s">
        <v>3553</v>
      </c>
      <c r="F234" s="1">
        <f>COUNTIF(Tabla28[Country], "Switzerland")</f>
        <v>4</v>
      </c>
      <c r="G234" s="1"/>
      <c r="H234" s="1"/>
      <c r="I234" s="146"/>
    </row>
    <row r="235" spans="1:9" x14ac:dyDescent="0.3">
      <c r="A235" s="144" t="s">
        <v>3873</v>
      </c>
      <c r="B235" s="143"/>
      <c r="C235" s="143"/>
      <c r="D235" s="147" t="s">
        <v>365</v>
      </c>
      <c r="E235" s="1" t="s">
        <v>3553</v>
      </c>
      <c r="F235" s="1">
        <f>COUNTIF(Tabla28[Country], "Switzerland")</f>
        <v>4</v>
      </c>
      <c r="G235" s="1"/>
      <c r="H235" s="1"/>
      <c r="I235" s="146"/>
    </row>
    <row r="236" spans="1:9" x14ac:dyDescent="0.3">
      <c r="A236" s="144" t="s">
        <v>3874</v>
      </c>
      <c r="B236" s="143"/>
      <c r="C236" s="143"/>
      <c r="D236" s="147" t="s">
        <v>365</v>
      </c>
      <c r="E236" s="1" t="s">
        <v>1497</v>
      </c>
      <c r="F236" s="1">
        <f>COUNTIF(Tabla28[Country], "United States")</f>
        <v>62</v>
      </c>
      <c r="G236" s="1"/>
      <c r="H236" s="1"/>
      <c r="I236" s="146"/>
    </row>
    <row r="237" spans="1:9" x14ac:dyDescent="0.3">
      <c r="A237" s="144" t="s">
        <v>3875</v>
      </c>
      <c r="B237" s="143"/>
      <c r="C237" s="143"/>
      <c r="D237" s="147" t="s">
        <v>365</v>
      </c>
      <c r="E237" s="1" t="s">
        <v>3553</v>
      </c>
      <c r="F237" s="1">
        <f>COUNTIF(Tabla28[Country], "Switzerland")</f>
        <v>4</v>
      </c>
      <c r="G237" s="1"/>
      <c r="H237" s="1"/>
      <c r="I237" s="146"/>
    </row>
    <row r="238" spans="1:9" x14ac:dyDescent="0.3">
      <c r="A238" s="144" t="s">
        <v>3878</v>
      </c>
      <c r="B238" s="143"/>
      <c r="C238" s="143"/>
      <c r="D238" s="147" t="s">
        <v>365</v>
      </c>
      <c r="E238" s="1" t="s">
        <v>1505</v>
      </c>
      <c r="F238" s="1">
        <f>COUNTIF(Tabla28[Country], "Austria")</f>
        <v>4</v>
      </c>
      <c r="G238" s="1"/>
      <c r="H238" s="1"/>
      <c r="I238" s="146"/>
    </row>
    <row r="239" spans="1:9" x14ac:dyDescent="0.3">
      <c r="A239" s="144" t="s">
        <v>3880</v>
      </c>
      <c r="B239" s="143"/>
      <c r="C239" s="143"/>
      <c r="D239" s="147" t="s">
        <v>365</v>
      </c>
      <c r="E239" s="1" t="s">
        <v>1505</v>
      </c>
      <c r="F239" s="1">
        <f>COUNTIF(Tabla28[Country], "Austria")</f>
        <v>4</v>
      </c>
      <c r="G239" s="1"/>
      <c r="H239" s="1"/>
      <c r="I239" s="146"/>
    </row>
    <row r="240" spans="1:9" x14ac:dyDescent="0.3">
      <c r="A240" s="144" t="s">
        <v>3882</v>
      </c>
      <c r="B240" s="143"/>
      <c r="C240" s="143"/>
      <c r="D240" s="147" t="s">
        <v>365</v>
      </c>
      <c r="E240" s="1" t="s">
        <v>1512</v>
      </c>
      <c r="F240" s="1">
        <f>COUNTIF(Tabla28[Country], "Germany")</f>
        <v>11</v>
      </c>
      <c r="G240" s="1"/>
      <c r="H240" s="1"/>
      <c r="I240" s="146"/>
    </row>
    <row r="241" spans="1:9" x14ac:dyDescent="0.3">
      <c r="A241" s="144" t="s">
        <v>3893</v>
      </c>
      <c r="B241" s="143"/>
      <c r="C241" s="143"/>
      <c r="D241" s="147" t="s">
        <v>365</v>
      </c>
      <c r="E241" s="1" t="s">
        <v>1512</v>
      </c>
      <c r="F241" s="1">
        <f>COUNTIF(Tabla28[Country], "Germany")</f>
        <v>11</v>
      </c>
      <c r="G241" s="1"/>
      <c r="H241" s="1"/>
      <c r="I241" s="146"/>
    </row>
    <row r="242" spans="1:9" x14ac:dyDescent="0.3">
      <c r="A242" s="144" t="s">
        <v>3885</v>
      </c>
      <c r="B242" s="143"/>
      <c r="C242" s="143"/>
      <c r="D242" s="147" t="s">
        <v>365</v>
      </c>
      <c r="E242" s="1" t="s">
        <v>1512</v>
      </c>
      <c r="F242" s="1">
        <f>COUNTIF(Tabla28[Country], "Germany")</f>
        <v>11</v>
      </c>
      <c r="G242" s="1"/>
      <c r="H242" s="1"/>
      <c r="I242" s="146"/>
    </row>
    <row r="243" spans="1:9" x14ac:dyDescent="0.3">
      <c r="A243" s="144" t="s">
        <v>3889</v>
      </c>
      <c r="B243" s="143"/>
      <c r="C243" s="143"/>
      <c r="D243" s="147" t="s">
        <v>365</v>
      </c>
      <c r="E243" s="1" t="s">
        <v>1512</v>
      </c>
      <c r="F243" s="1">
        <f>COUNTIF(Tabla28[Country], "Germany")</f>
        <v>11</v>
      </c>
      <c r="G243" s="1"/>
      <c r="H243" s="1"/>
      <c r="I243" s="146"/>
    </row>
    <row r="244" spans="1:9" x14ac:dyDescent="0.3">
      <c r="A244" s="144" t="s">
        <v>3888</v>
      </c>
      <c r="B244" s="143"/>
      <c r="C244" s="143"/>
      <c r="D244" s="147" t="s">
        <v>365</v>
      </c>
      <c r="E244" s="1" t="s">
        <v>1505</v>
      </c>
      <c r="F244" s="1">
        <f>COUNTIF(Tabla28[Country], "Austria")</f>
        <v>4</v>
      </c>
      <c r="G244" s="1"/>
      <c r="H244" s="1"/>
      <c r="I244" s="146"/>
    </row>
    <row r="245" spans="1:9" x14ac:dyDescent="0.3">
      <c r="A245" s="144" t="s">
        <v>3892</v>
      </c>
      <c r="B245" s="143"/>
      <c r="C245" s="143"/>
      <c r="D245" s="147" t="s">
        <v>365</v>
      </c>
      <c r="E245" s="1" t="s">
        <v>1512</v>
      </c>
      <c r="F245" s="1">
        <f>COUNTIF(Tabla28[Country], "Germany")</f>
        <v>11</v>
      </c>
      <c r="G245" s="1"/>
      <c r="H245" s="1"/>
      <c r="I245" s="146"/>
    </row>
    <row r="246" spans="1:9" x14ac:dyDescent="0.3">
      <c r="A246" s="144" t="s">
        <v>3894</v>
      </c>
      <c r="B246" s="143"/>
      <c r="C246" s="143"/>
      <c r="D246" s="147" t="s">
        <v>365</v>
      </c>
      <c r="E246" s="1" t="s">
        <v>3896</v>
      </c>
      <c r="F246" s="1">
        <f>COUNTIF(Tabla28[Country], "Czech Republic")</f>
        <v>1</v>
      </c>
      <c r="G246" s="1"/>
      <c r="H246" s="1"/>
      <c r="I246" s="146"/>
    </row>
    <row r="247" spans="1:9" x14ac:dyDescent="0.3">
      <c r="A247" s="144" t="s">
        <v>3898</v>
      </c>
      <c r="B247" s="143"/>
      <c r="C247" s="143"/>
      <c r="D247" s="147" t="s">
        <v>365</v>
      </c>
      <c r="E247" s="1" t="s">
        <v>1510</v>
      </c>
      <c r="F247" s="1">
        <f>COUNTIF(Tabla28[Country], "Poland")</f>
        <v>5</v>
      </c>
      <c r="G247" s="1"/>
      <c r="H247" s="1"/>
      <c r="I247" s="146"/>
    </row>
    <row r="248" spans="1:9" x14ac:dyDescent="0.3">
      <c r="A248" s="144" t="s">
        <v>3666</v>
      </c>
      <c r="B248" s="143"/>
      <c r="C248" s="143"/>
      <c r="D248" s="147" t="s">
        <v>365</v>
      </c>
      <c r="E248" s="1" t="s">
        <v>1510</v>
      </c>
      <c r="F248" s="1">
        <f>COUNTIF(Tabla28[Country], "Poland")</f>
        <v>5</v>
      </c>
      <c r="G248" s="1"/>
      <c r="H248" s="1"/>
      <c r="I248" s="146"/>
    </row>
    <row r="249" spans="1:9" x14ac:dyDescent="0.3">
      <c r="A249" s="144" t="s">
        <v>3901</v>
      </c>
      <c r="B249" s="143"/>
      <c r="C249" s="143"/>
      <c r="D249" s="147" t="s">
        <v>365</v>
      </c>
      <c r="E249" s="1" t="s">
        <v>1510</v>
      </c>
      <c r="F249" s="1">
        <f>COUNTIF(Tabla28[Country], "Poland")</f>
        <v>5</v>
      </c>
      <c r="G249" s="1"/>
      <c r="H249" s="1"/>
      <c r="I249" s="146"/>
    </row>
    <row r="250" spans="1:9" x14ac:dyDescent="0.3">
      <c r="A250" s="144" t="s">
        <v>3902</v>
      </c>
      <c r="B250" s="143"/>
      <c r="C250" s="143"/>
      <c r="D250" s="147" t="s">
        <v>365</v>
      </c>
      <c r="E250" s="1" t="s">
        <v>1514</v>
      </c>
      <c r="F250" s="1">
        <f>COUNTIF(Tabla28[Country], "Hungary")</f>
        <v>2</v>
      </c>
      <c r="G250" s="1"/>
      <c r="H250" s="1"/>
      <c r="I250" s="146"/>
    </row>
    <row r="251" spans="1:9" x14ac:dyDescent="0.3">
      <c r="A251" s="144" t="s">
        <v>3904</v>
      </c>
      <c r="B251" s="143"/>
      <c r="C251" s="143"/>
      <c r="D251" s="147" t="s">
        <v>365</v>
      </c>
      <c r="E251" s="1" t="s">
        <v>1498</v>
      </c>
      <c r="F251" s="143">
        <f>COUNTIF(Tabla28[Country], "Netherlands")</f>
        <v>12</v>
      </c>
      <c r="G251" s="1"/>
      <c r="H251" s="1"/>
      <c r="I251" s="146"/>
    </row>
    <row r="252" spans="1:9" x14ac:dyDescent="0.3">
      <c r="A252" s="144" t="s">
        <v>3907</v>
      </c>
      <c r="B252" s="143"/>
      <c r="C252" s="143"/>
      <c r="D252" s="147" t="s">
        <v>365</v>
      </c>
      <c r="E252" s="1" t="s">
        <v>1498</v>
      </c>
      <c r="F252" s="143">
        <f>COUNTIF(Tabla28[Country], "Netherlands")</f>
        <v>12</v>
      </c>
      <c r="G252" s="1"/>
      <c r="H252" s="1"/>
      <c r="I252" s="146"/>
    </row>
    <row r="253" spans="1:9" x14ac:dyDescent="0.3">
      <c r="A253" s="144" t="s">
        <v>3908</v>
      </c>
      <c r="B253" s="143"/>
      <c r="C253" s="143"/>
      <c r="D253" s="147" t="s">
        <v>365</v>
      </c>
      <c r="E253" s="1" t="s">
        <v>1498</v>
      </c>
      <c r="F253" s="143">
        <f>COUNTIF(Tabla28[Country], "Netherlands")</f>
        <v>12</v>
      </c>
      <c r="G253" s="1"/>
      <c r="H253" s="1"/>
      <c r="I253" s="146"/>
    </row>
    <row r="254" spans="1:9" x14ac:dyDescent="0.3">
      <c r="A254" s="144" t="s">
        <v>3910</v>
      </c>
      <c r="B254" s="143"/>
      <c r="C254" s="143"/>
      <c r="D254" s="147" t="s">
        <v>365</v>
      </c>
      <c r="E254" s="1" t="s">
        <v>1498</v>
      </c>
      <c r="F254" s="143">
        <f>COUNTIF(Tabla28[Country], "Netherlands")</f>
        <v>12</v>
      </c>
      <c r="G254" s="1"/>
      <c r="H254" s="1"/>
      <c r="I254" s="146"/>
    </row>
    <row r="255" spans="1:9" x14ac:dyDescent="0.3">
      <c r="A255" s="144" t="s">
        <v>3912</v>
      </c>
      <c r="B255" s="143"/>
      <c r="C255" s="143"/>
      <c r="D255" s="147" t="s">
        <v>365</v>
      </c>
      <c r="E255" s="1" t="s">
        <v>3913</v>
      </c>
      <c r="F255" s="1">
        <f>COUNTIF(Tabla28[Country], "Belgium")</f>
        <v>2</v>
      </c>
      <c r="G255" s="1"/>
      <c r="H255" s="1"/>
      <c r="I255" s="146"/>
    </row>
    <row r="256" spans="1:9" x14ac:dyDescent="0.3">
      <c r="A256" s="144" t="s">
        <v>3915</v>
      </c>
      <c r="B256" s="143"/>
      <c r="C256" s="143"/>
      <c r="D256" s="147" t="s">
        <v>365</v>
      </c>
      <c r="E256" s="1" t="s">
        <v>3913</v>
      </c>
      <c r="F256" s="1">
        <f>COUNTIF(Tabla28[Country], "Belgium")</f>
        <v>2</v>
      </c>
      <c r="G256" s="1"/>
      <c r="H256" s="1"/>
      <c r="I256" s="146"/>
    </row>
    <row r="257" spans="1:9" x14ac:dyDescent="0.3">
      <c r="A257" s="144" t="s">
        <v>3917</v>
      </c>
      <c r="B257" s="143"/>
      <c r="C257" s="143"/>
      <c r="D257" s="147" t="s">
        <v>365</v>
      </c>
      <c r="E257" s="1" t="s">
        <v>1506</v>
      </c>
      <c r="F257" s="1">
        <f>COUNTIF(Tabla28[Country], "United Kingdom")</f>
        <v>13</v>
      </c>
      <c r="G257" s="1"/>
      <c r="H257" s="1"/>
      <c r="I257" s="146"/>
    </row>
    <row r="258" spans="1:9" x14ac:dyDescent="0.3">
      <c r="A258" s="144" t="s">
        <v>3920</v>
      </c>
      <c r="B258" s="143"/>
      <c r="C258" s="143"/>
      <c r="D258" s="147" t="s">
        <v>365</v>
      </c>
      <c r="E258" s="1" t="s">
        <v>1506</v>
      </c>
      <c r="F258" s="1">
        <f>COUNTIF(Tabla28[Country], "United Kingdom")</f>
        <v>13</v>
      </c>
      <c r="G258" s="1"/>
      <c r="H258" s="1"/>
      <c r="I258" s="146"/>
    </row>
    <row r="259" spans="1:9" x14ac:dyDescent="0.3">
      <c r="A259" s="144" t="s">
        <v>3922</v>
      </c>
      <c r="B259" s="143"/>
      <c r="C259" s="143"/>
      <c r="D259" s="147" t="s">
        <v>365</v>
      </c>
      <c r="E259" s="1" t="s">
        <v>1506</v>
      </c>
      <c r="F259" s="1">
        <f>COUNTIF(Tabla28[Country], "United Kingdom")</f>
        <v>13</v>
      </c>
      <c r="G259" s="1"/>
      <c r="H259" s="1"/>
      <c r="I259" s="146"/>
    </row>
    <row r="260" spans="1:9" x14ac:dyDescent="0.3">
      <c r="A260" s="144" t="s">
        <v>3924</v>
      </c>
      <c r="B260" s="143"/>
      <c r="C260" s="143"/>
      <c r="D260" s="147" t="s">
        <v>365</v>
      </c>
      <c r="E260" s="1" t="s">
        <v>1506</v>
      </c>
      <c r="F260" s="1">
        <f>COUNTIF(Tabla28[Country], "United Kingdom")</f>
        <v>13</v>
      </c>
      <c r="G260" s="1"/>
      <c r="H260" s="1"/>
      <c r="I260" s="146"/>
    </row>
    <row r="261" spans="1:9" x14ac:dyDescent="0.3">
      <c r="A261" s="144" t="s">
        <v>3925</v>
      </c>
      <c r="B261" s="143"/>
      <c r="C261" s="143"/>
      <c r="D261" s="147" t="s">
        <v>365</v>
      </c>
      <c r="E261" s="1" t="s">
        <v>1501</v>
      </c>
      <c r="F261" s="1">
        <f>COUNTIF(Tabla28[Country], "China")</f>
        <v>42</v>
      </c>
      <c r="G261" s="1"/>
      <c r="H261" s="1"/>
      <c r="I261" s="146"/>
    </row>
    <row r="262" spans="1:9" x14ac:dyDescent="0.3">
      <c r="A262" s="144" t="s">
        <v>3928</v>
      </c>
      <c r="B262" s="143"/>
      <c r="C262" s="143"/>
      <c r="D262" s="147" t="s">
        <v>365</v>
      </c>
      <c r="E262" s="1" t="s">
        <v>1495</v>
      </c>
      <c r="F262" s="1">
        <f>COUNTIF(Tabla28[Country], "Sweden")</f>
        <v>2</v>
      </c>
      <c r="G262" s="1"/>
      <c r="H262" s="1"/>
      <c r="I262" s="146"/>
    </row>
    <row r="263" spans="1:9" x14ac:dyDescent="0.3">
      <c r="A263" s="144" t="s">
        <v>3929</v>
      </c>
      <c r="B263" s="143"/>
      <c r="C263" s="143"/>
      <c r="D263" s="147" t="s">
        <v>365</v>
      </c>
      <c r="E263" s="1" t="s">
        <v>3930</v>
      </c>
      <c r="F263" s="1">
        <f>COUNTIF(Tabla28[Country], "Lithuania")</f>
        <v>1</v>
      </c>
      <c r="G263" s="1"/>
      <c r="H263" s="1"/>
      <c r="I263" s="146"/>
    </row>
    <row r="264" spans="1:9" x14ac:dyDescent="0.3">
      <c r="A264" s="144" t="s">
        <v>3932</v>
      </c>
      <c r="B264" s="143"/>
      <c r="C264" s="143"/>
      <c r="D264" s="147" t="s">
        <v>365</v>
      </c>
      <c r="E264" s="1" t="s">
        <v>1504</v>
      </c>
      <c r="F264" s="1">
        <f>COUNTIF(Tabla28[Country], "Denmark")</f>
        <v>3</v>
      </c>
      <c r="G264" s="1"/>
      <c r="H264" s="1"/>
      <c r="I264" s="146"/>
    </row>
    <row r="265" spans="1:9" x14ac:dyDescent="0.3">
      <c r="A265" s="144" t="s">
        <v>3935</v>
      </c>
      <c r="B265" s="143"/>
      <c r="C265" s="143"/>
      <c r="D265" s="147" t="s">
        <v>365</v>
      </c>
      <c r="E265" s="1" t="s">
        <v>1516</v>
      </c>
      <c r="F265" s="1">
        <f>COUNTIF(Tabla28[Country], "Canada")</f>
        <v>23</v>
      </c>
      <c r="G265" s="1"/>
      <c r="H265" s="1"/>
      <c r="I265" s="146"/>
    </row>
    <row r="266" spans="1:9" x14ac:dyDescent="0.3">
      <c r="A266" s="144" t="s">
        <v>3936</v>
      </c>
      <c r="B266" s="143"/>
      <c r="C266" s="143"/>
      <c r="D266" s="147" t="s">
        <v>365</v>
      </c>
      <c r="E266" s="1" t="s">
        <v>1497</v>
      </c>
      <c r="F266" s="1">
        <f>COUNTIF(Tabla28[Country], "United States")</f>
        <v>62</v>
      </c>
      <c r="G266" s="1"/>
      <c r="H266" s="1"/>
      <c r="I266" s="146"/>
    </row>
    <row r="267" spans="1:9" x14ac:dyDescent="0.3">
      <c r="A267" s="144" t="s">
        <v>3939</v>
      </c>
      <c r="B267" s="143"/>
      <c r="C267" s="143"/>
      <c r="D267" s="147" t="s">
        <v>365</v>
      </c>
      <c r="E267" s="1" t="s">
        <v>1497</v>
      </c>
      <c r="F267" s="1">
        <f>COUNTIF(Tabla28[Country], "United States")</f>
        <v>62</v>
      </c>
      <c r="G267" s="1"/>
      <c r="H267" s="1"/>
      <c r="I267" s="146"/>
    </row>
    <row r="268" spans="1:9" x14ac:dyDescent="0.3">
      <c r="A268" s="144" t="s">
        <v>3940</v>
      </c>
      <c r="B268" s="143"/>
      <c r="C268" s="143"/>
      <c r="D268" s="147" t="s">
        <v>365</v>
      </c>
      <c r="E268" s="1" t="s">
        <v>1497</v>
      </c>
      <c r="F268" s="1">
        <f>COUNTIF(Tabla28[Country], "United States")</f>
        <v>62</v>
      </c>
      <c r="G268" s="1"/>
      <c r="H268" s="1"/>
      <c r="I268" s="146"/>
    </row>
    <row r="269" spans="1:9" x14ac:dyDescent="0.3">
      <c r="A269" s="144" t="s">
        <v>3942</v>
      </c>
      <c r="B269" s="143"/>
      <c r="C269" s="143"/>
      <c r="D269" s="147" t="s">
        <v>365</v>
      </c>
      <c r="E269" s="1" t="s">
        <v>1497</v>
      </c>
      <c r="F269" s="1">
        <f>COUNTIF(Tabla28[Country], "United States")</f>
        <v>62</v>
      </c>
      <c r="G269" s="1"/>
      <c r="H269" s="1"/>
      <c r="I269" s="146"/>
    </row>
    <row r="270" spans="1:9" x14ac:dyDescent="0.3">
      <c r="A270" s="144" t="s">
        <v>3944</v>
      </c>
      <c r="B270" s="143"/>
      <c r="C270" s="143"/>
      <c r="D270" s="147" t="s">
        <v>365</v>
      </c>
      <c r="E270" s="1" t="s">
        <v>1506</v>
      </c>
      <c r="F270" s="1">
        <f>COUNTIF(Tabla28[Country], "United Kingdom")</f>
        <v>13</v>
      </c>
      <c r="G270" s="1"/>
      <c r="H270" s="1"/>
      <c r="I270" s="146"/>
    </row>
    <row r="271" spans="1:9" x14ac:dyDescent="0.3">
      <c r="A271" s="144" t="s">
        <v>3945</v>
      </c>
      <c r="B271" s="143"/>
      <c r="C271" s="143"/>
      <c r="D271" s="147" t="s">
        <v>365</v>
      </c>
      <c r="E271" s="1" t="s">
        <v>1497</v>
      </c>
      <c r="F271" s="1">
        <f>COUNTIF(Tabla28[Country], "United States")</f>
        <v>62</v>
      </c>
      <c r="G271" s="1"/>
      <c r="H271" s="1"/>
      <c r="I271" s="146"/>
    </row>
    <row r="272" spans="1:9" x14ac:dyDescent="0.3">
      <c r="A272" s="144" t="s">
        <v>3948</v>
      </c>
      <c r="B272" s="143"/>
      <c r="C272" s="143"/>
      <c r="D272" s="147" t="s">
        <v>365</v>
      </c>
      <c r="E272" s="1" t="s">
        <v>1497</v>
      </c>
      <c r="F272" s="1">
        <f>COUNTIF(Tabla28[Country], "United States")</f>
        <v>62</v>
      </c>
      <c r="G272" s="1"/>
      <c r="H272" s="1"/>
      <c r="I272" s="146"/>
    </row>
    <row r="273" spans="1:9" x14ac:dyDescent="0.3">
      <c r="A273" s="144" t="s">
        <v>3950</v>
      </c>
      <c r="B273" s="143"/>
      <c r="C273" s="143"/>
      <c r="D273" s="147" t="s">
        <v>365</v>
      </c>
      <c r="E273" s="1" t="s">
        <v>1497</v>
      </c>
      <c r="F273" s="1">
        <f>COUNTIF(Tabla28[Country], "United States")</f>
        <v>62</v>
      </c>
      <c r="G273" s="1"/>
      <c r="H273" s="1"/>
      <c r="I273" s="146"/>
    </row>
    <row r="274" spans="1:9" x14ac:dyDescent="0.3">
      <c r="A274" s="144" t="s">
        <v>3951</v>
      </c>
      <c r="B274" s="143"/>
      <c r="C274" s="143"/>
      <c r="D274" s="147" t="s">
        <v>365</v>
      </c>
      <c r="E274" s="1" t="s">
        <v>1497</v>
      </c>
      <c r="F274" s="1">
        <f>COUNTIF(Tabla28[Country], "United States")</f>
        <v>62</v>
      </c>
      <c r="G274" s="1"/>
      <c r="H274" s="1"/>
      <c r="I274" s="146"/>
    </row>
    <row r="275" spans="1:9" x14ac:dyDescent="0.3">
      <c r="A275" s="144" t="s">
        <v>3954</v>
      </c>
      <c r="B275" s="143"/>
      <c r="C275" s="143"/>
      <c r="D275" s="147" t="s">
        <v>365</v>
      </c>
      <c r="E275" s="1" t="s">
        <v>1497</v>
      </c>
      <c r="F275" s="1">
        <f>COUNTIF(Tabla28[Country], "United States")</f>
        <v>62</v>
      </c>
      <c r="G275" s="1"/>
      <c r="H275" s="1"/>
      <c r="I275" s="146"/>
    </row>
    <row r="276" spans="1:9" x14ac:dyDescent="0.3">
      <c r="A276" s="144" t="s">
        <v>3955</v>
      </c>
      <c r="B276" s="143"/>
      <c r="C276" s="143"/>
      <c r="D276" s="147" t="s">
        <v>365</v>
      </c>
      <c r="E276" s="1" t="s">
        <v>1501</v>
      </c>
      <c r="F276" s="1">
        <f>COUNTIF(Tabla28[Country], "China")</f>
        <v>42</v>
      </c>
      <c r="G276" s="1"/>
      <c r="H276" s="1"/>
      <c r="I276" s="146"/>
    </row>
    <row r="277" spans="1:9" x14ac:dyDescent="0.3">
      <c r="A277" s="144" t="s">
        <v>3957</v>
      </c>
      <c r="B277" s="143"/>
      <c r="C277" s="143"/>
      <c r="D277" s="147" t="s">
        <v>365</v>
      </c>
      <c r="E277" s="1" t="s">
        <v>1501</v>
      </c>
      <c r="F277" s="1">
        <f>COUNTIF(Tabla28[Country], "China")</f>
        <v>42</v>
      </c>
      <c r="G277" s="1"/>
      <c r="H277" s="1"/>
      <c r="I277" s="146"/>
    </row>
    <row r="278" spans="1:9" x14ac:dyDescent="0.3">
      <c r="A278" s="144" t="s">
        <v>3960</v>
      </c>
      <c r="B278" s="143"/>
      <c r="C278" s="143"/>
      <c r="D278" s="147" t="s">
        <v>365</v>
      </c>
      <c r="E278" s="1" t="s">
        <v>1501</v>
      </c>
      <c r="F278" s="1">
        <f>COUNTIF(Tabla28[Country], "China")</f>
        <v>42</v>
      </c>
      <c r="G278" s="1"/>
      <c r="H278" s="1"/>
      <c r="I278" s="146"/>
    </row>
    <row r="279" spans="1:9" x14ac:dyDescent="0.3">
      <c r="A279" s="144" t="s">
        <v>3962</v>
      </c>
      <c r="B279" s="143"/>
      <c r="C279" s="143"/>
      <c r="D279" s="147" t="s">
        <v>365</v>
      </c>
      <c r="E279" s="1" t="s">
        <v>1501</v>
      </c>
      <c r="F279" s="1">
        <f>COUNTIF(Tabla28[Country], "China")</f>
        <v>42</v>
      </c>
      <c r="G279" s="1"/>
      <c r="H279" s="1"/>
      <c r="I279" s="146"/>
    </row>
    <row r="280" spans="1:9" x14ac:dyDescent="0.3">
      <c r="A280" s="144" t="s">
        <v>3963</v>
      </c>
      <c r="B280" s="149"/>
      <c r="C280" s="149"/>
      <c r="D280" s="147" t="s">
        <v>365</v>
      </c>
      <c r="E280" s="148" t="s">
        <v>3656</v>
      </c>
      <c r="F280" s="1">
        <f>COUNTIF(Tabla28[Country], "India")</f>
        <v>1</v>
      </c>
      <c r="G280" s="1"/>
      <c r="H280" s="1"/>
      <c r="I280" s="146"/>
    </row>
    <row r="281" spans="1:9" x14ac:dyDescent="0.3">
      <c r="A281" s="144" t="s">
        <v>4015</v>
      </c>
      <c r="B281" s="143"/>
      <c r="C281" s="143" t="s">
        <v>1493</v>
      </c>
      <c r="D281" s="442"/>
      <c r="E281" s="1" t="s">
        <v>3658</v>
      </c>
      <c r="F281" s="1">
        <f>COUNTIF(Tabla28[Country], "Japan")</f>
        <v>7</v>
      </c>
      <c r="G281" s="1"/>
      <c r="H281" s="1"/>
      <c r="I281" s="146"/>
    </row>
    <row r="282" spans="1:9" x14ac:dyDescent="0.3">
      <c r="A282" s="144" t="s">
        <v>4018</v>
      </c>
      <c r="B282" s="143"/>
      <c r="C282" s="143"/>
      <c r="D282" s="442"/>
      <c r="E282" s="1" t="s">
        <v>3658</v>
      </c>
      <c r="F282" s="1">
        <f>COUNTIF(Tabla28[Country], "Japan")</f>
        <v>7</v>
      </c>
      <c r="G282" s="1"/>
      <c r="H282" s="1"/>
      <c r="I282" s="146"/>
    </row>
    <row r="283" spans="1:9" x14ac:dyDescent="0.3">
      <c r="A283" s="144" t="s">
        <v>4020</v>
      </c>
      <c r="B283" s="143"/>
      <c r="C283" s="143"/>
      <c r="D283" s="442"/>
      <c r="E283" s="1" t="s">
        <v>3658</v>
      </c>
      <c r="F283" s="1">
        <f>COUNTIF(Tabla28[Country], "Japan")</f>
        <v>7</v>
      </c>
      <c r="G283" s="1"/>
      <c r="H283" s="1"/>
      <c r="I283" s="146"/>
    </row>
    <row r="284" spans="1:9" x14ac:dyDescent="0.3">
      <c r="A284" s="144" t="s">
        <v>4021</v>
      </c>
      <c r="B284" s="143"/>
      <c r="C284" s="143"/>
      <c r="D284" s="442"/>
      <c r="E284" s="1" t="s">
        <v>3658</v>
      </c>
      <c r="F284" s="1">
        <f>COUNTIF(Tabla28[Country], "Japan")</f>
        <v>7</v>
      </c>
      <c r="G284" s="1"/>
      <c r="H284" s="1"/>
      <c r="I284" s="146"/>
    </row>
    <row r="285" spans="1:9" x14ac:dyDescent="0.3">
      <c r="A285" s="144" t="s">
        <v>4023</v>
      </c>
      <c r="B285" s="143"/>
      <c r="C285" s="143" t="s">
        <v>4024</v>
      </c>
      <c r="D285" s="442"/>
      <c r="E285" s="1" t="s">
        <v>3658</v>
      </c>
      <c r="F285" s="1">
        <f>COUNTIF(Tabla28[Country], "Japan")</f>
        <v>7</v>
      </c>
      <c r="G285" s="1"/>
      <c r="H285" s="1"/>
      <c r="I285" s="146"/>
    </row>
    <row r="286" spans="1:9" x14ac:dyDescent="0.3">
      <c r="A286" s="144" t="s">
        <v>4026</v>
      </c>
      <c r="B286" s="143"/>
      <c r="C286" s="143" t="s">
        <v>4024</v>
      </c>
      <c r="D286" s="442"/>
      <c r="E286" s="1" t="s">
        <v>3658</v>
      </c>
      <c r="F286" s="1">
        <f>COUNTIF(Tabla28[Country], "Japan")</f>
        <v>7</v>
      </c>
      <c r="G286" s="1"/>
      <c r="H286" s="1"/>
      <c r="I286" s="146"/>
    </row>
    <row r="287" spans="1:9" x14ac:dyDescent="0.3">
      <c r="A287" s="144" t="s">
        <v>4027</v>
      </c>
      <c r="B287" s="143"/>
      <c r="C287" s="143" t="s">
        <v>4024</v>
      </c>
      <c r="D287" s="442"/>
      <c r="E287" s="1" t="s">
        <v>3658</v>
      </c>
      <c r="F287" s="1">
        <f>COUNTIF(Tabla28[Country], "Japan")</f>
        <v>7</v>
      </c>
      <c r="G287" s="1"/>
      <c r="H287" s="1"/>
      <c r="I287" s="146"/>
    </row>
    <row r="288" spans="1:9" x14ac:dyDescent="0.3">
      <c r="A288" s="144" t="s">
        <v>4029</v>
      </c>
      <c r="B288" s="143"/>
      <c r="C288" s="143"/>
      <c r="D288" s="442"/>
      <c r="E288" s="1" t="s">
        <v>1497</v>
      </c>
      <c r="F288" s="1">
        <f>COUNTIF(Tabla28[Country], "United States")</f>
        <v>62</v>
      </c>
      <c r="G288" s="1"/>
      <c r="H288" s="1"/>
      <c r="I288" s="146"/>
    </row>
    <row r="289" spans="1:9" x14ac:dyDescent="0.3">
      <c r="A289" s="144" t="s">
        <v>4030</v>
      </c>
      <c r="B289" s="143"/>
      <c r="C289" s="143"/>
      <c r="D289" s="442"/>
      <c r="E289" s="1" t="s">
        <v>1501</v>
      </c>
      <c r="F289" s="1">
        <f>COUNTIF(Tabla28[Country], "China")</f>
        <v>42</v>
      </c>
      <c r="G289" s="1"/>
      <c r="H289" s="1"/>
      <c r="I289" s="146"/>
    </row>
    <row r="290" spans="1:9" x14ac:dyDescent="0.3">
      <c r="A290" s="144" t="s">
        <v>4035</v>
      </c>
      <c r="B290" s="143"/>
      <c r="C290" s="143" t="s">
        <v>4037</v>
      </c>
      <c r="D290" s="442"/>
      <c r="E290" s="1" t="s">
        <v>1516</v>
      </c>
      <c r="F290" s="1">
        <f>COUNTIF(Tabla28[Country], "Canada")</f>
        <v>23</v>
      </c>
      <c r="G290" s="1"/>
      <c r="H290" s="1"/>
      <c r="I290" s="146"/>
    </row>
    <row r="291" spans="1:9" x14ac:dyDescent="0.3">
      <c r="A291" s="144" t="s">
        <v>4040</v>
      </c>
      <c r="B291" s="143"/>
      <c r="C291" s="143"/>
      <c r="D291" s="442"/>
      <c r="E291" s="1" t="s">
        <v>1501</v>
      </c>
      <c r="F291" s="1">
        <f>COUNTIF(Tabla28[Country], "China")</f>
        <v>42</v>
      </c>
      <c r="G291" s="1"/>
      <c r="H291" s="1"/>
      <c r="I291" s="146"/>
    </row>
    <row r="292" spans="1:9" x14ac:dyDescent="0.3">
      <c r="A292" s="144" t="s">
        <v>4043</v>
      </c>
      <c r="B292" s="143"/>
      <c r="C292" s="143"/>
      <c r="D292" s="442"/>
      <c r="E292" s="1" t="s">
        <v>1497</v>
      </c>
      <c r="F292" s="1">
        <f>COUNTIF(Tabla28[Country], "United States")</f>
        <v>62</v>
      </c>
      <c r="G292" s="1"/>
      <c r="H292" s="1"/>
      <c r="I292" s="146"/>
    </row>
    <row r="293" spans="1:9" x14ac:dyDescent="0.3">
      <c r="A293" s="144" t="s">
        <v>4045</v>
      </c>
      <c r="B293" s="143"/>
      <c r="C293" s="143"/>
      <c r="D293" s="442"/>
      <c r="E293" s="1" t="s">
        <v>1501</v>
      </c>
      <c r="F293" s="1">
        <f>COUNTIF(Tabla28[Country], "China")</f>
        <v>42</v>
      </c>
      <c r="G293" s="1"/>
      <c r="H293" s="1"/>
      <c r="I293" s="146"/>
    </row>
    <row r="294" spans="1:9" x14ac:dyDescent="0.3">
      <c r="A294" s="144" t="s">
        <v>4048</v>
      </c>
      <c r="B294" s="143"/>
      <c r="C294" s="143"/>
      <c r="D294" s="442"/>
      <c r="E294" s="1" t="s">
        <v>2645</v>
      </c>
      <c r="F294" s="1">
        <f>COUNTIF(Tabla28[Country], "Hon Kong")</f>
        <v>3</v>
      </c>
      <c r="G294" s="1"/>
      <c r="H294" s="1"/>
      <c r="I294" s="146"/>
    </row>
    <row r="295" spans="1:9" x14ac:dyDescent="0.3">
      <c r="A295" s="144" t="s">
        <v>4050</v>
      </c>
      <c r="B295" s="143"/>
      <c r="C295" s="143"/>
      <c r="D295" s="442"/>
      <c r="E295" s="1" t="s">
        <v>1501</v>
      </c>
      <c r="F295" s="1">
        <f>COUNTIF(Tabla28[Country], "China")</f>
        <v>42</v>
      </c>
      <c r="G295" s="1"/>
      <c r="H295" s="1"/>
      <c r="I295" s="146"/>
    </row>
    <row r="296" spans="1:9" x14ac:dyDescent="0.3">
      <c r="A296" s="144" t="s">
        <v>4052</v>
      </c>
      <c r="B296" s="143"/>
      <c r="C296" s="143"/>
      <c r="D296" s="442"/>
      <c r="E296" s="1" t="s">
        <v>1501</v>
      </c>
      <c r="F296" s="1">
        <f>COUNTIF(Tabla28[Country], "China")</f>
        <v>42</v>
      </c>
      <c r="G296" s="1"/>
      <c r="H296" s="1"/>
      <c r="I296" s="146"/>
    </row>
    <row r="297" spans="1:9" x14ac:dyDescent="0.3">
      <c r="A297" s="144" t="s">
        <v>4054</v>
      </c>
      <c r="B297" s="143"/>
      <c r="C297" s="143"/>
      <c r="D297" s="442"/>
      <c r="E297" s="1" t="s">
        <v>1501</v>
      </c>
      <c r="F297" s="1">
        <f>COUNTIF(Tabla28[Country], "China")</f>
        <v>42</v>
      </c>
      <c r="G297" s="1"/>
      <c r="H297" s="1"/>
      <c r="I297" s="146"/>
    </row>
    <row r="298" spans="1:9" x14ac:dyDescent="0.3">
      <c r="A298" s="144" t="s">
        <v>4055</v>
      </c>
      <c r="B298" s="143"/>
      <c r="C298" s="143"/>
      <c r="D298" s="442"/>
      <c r="E298" s="1" t="s">
        <v>1501</v>
      </c>
      <c r="F298" s="1">
        <f>COUNTIF(Tabla28[Country], "China")</f>
        <v>42</v>
      </c>
      <c r="G298" s="1"/>
      <c r="H298" s="1"/>
      <c r="I298" s="146"/>
    </row>
    <row r="299" spans="1:9" x14ac:dyDescent="0.3">
      <c r="A299" s="144" t="s">
        <v>4057</v>
      </c>
      <c r="B299" s="143"/>
      <c r="C299" s="143"/>
      <c r="D299" s="442"/>
      <c r="E299" s="1" t="s">
        <v>1501</v>
      </c>
      <c r="F299" s="1">
        <f>COUNTIF(Tabla28[Country], "China")</f>
        <v>42</v>
      </c>
      <c r="G299" s="1"/>
      <c r="H299" s="1"/>
      <c r="I299" s="146"/>
    </row>
    <row r="300" spans="1:9" x14ac:dyDescent="0.3">
      <c r="A300" s="144" t="s">
        <v>4059</v>
      </c>
      <c r="B300" s="143"/>
      <c r="C300" s="143"/>
      <c r="D300" s="442"/>
      <c r="E300" s="1" t="s">
        <v>1501</v>
      </c>
      <c r="F300" s="1">
        <f>COUNTIF(Tabla28[Country], "China")</f>
        <v>42</v>
      </c>
      <c r="G300" s="1"/>
      <c r="H300" s="1"/>
      <c r="I300" s="146"/>
    </row>
    <row r="301" spans="1:9" x14ac:dyDescent="0.3">
      <c r="A301" s="144" t="s">
        <v>4061</v>
      </c>
      <c r="B301" s="143"/>
      <c r="C301" s="143"/>
      <c r="D301" s="442"/>
      <c r="E301" s="1" t="s">
        <v>1501</v>
      </c>
      <c r="F301" s="1">
        <f>COUNTIF(Tabla28[Country], "China")</f>
        <v>42</v>
      </c>
      <c r="G301" s="1"/>
      <c r="H301" s="1"/>
      <c r="I301" s="146"/>
    </row>
    <row r="302" spans="1:9" x14ac:dyDescent="0.3">
      <c r="A302" s="144" t="s">
        <v>4063</v>
      </c>
      <c r="B302" s="143"/>
      <c r="C302" s="143"/>
      <c r="D302" s="442"/>
      <c r="E302" s="1" t="s">
        <v>1501</v>
      </c>
      <c r="F302" s="1">
        <f>COUNTIF(Tabla28[Country], "China")</f>
        <v>42</v>
      </c>
      <c r="G302" s="1"/>
      <c r="H302" s="1"/>
      <c r="I302" s="146"/>
    </row>
    <row r="303" spans="1:9" x14ac:dyDescent="0.3">
      <c r="A303" s="144" t="s">
        <v>4066</v>
      </c>
      <c r="B303" s="143"/>
      <c r="C303" s="143"/>
      <c r="D303" s="442"/>
      <c r="E303" s="1" t="s">
        <v>1501</v>
      </c>
      <c r="F303" s="1">
        <f>COUNTIF(Tabla28[Country], "China")</f>
        <v>42</v>
      </c>
      <c r="G303" s="1"/>
      <c r="H303" s="1"/>
      <c r="I303" s="146"/>
    </row>
    <row r="304" spans="1:9" x14ac:dyDescent="0.3">
      <c r="A304" s="144" t="s">
        <v>4068</v>
      </c>
      <c r="B304" s="143"/>
      <c r="C304" s="143"/>
      <c r="D304" s="442"/>
      <c r="E304" s="1" t="s">
        <v>1501</v>
      </c>
      <c r="F304" s="1">
        <f>COUNTIF(Tabla28[Country], "China")</f>
        <v>42</v>
      </c>
      <c r="G304" s="1"/>
      <c r="H304" s="1"/>
      <c r="I304" s="146"/>
    </row>
    <row r="305" spans="1:9" x14ac:dyDescent="0.3">
      <c r="A305" s="144" t="s">
        <v>4069</v>
      </c>
      <c r="B305" s="143"/>
      <c r="C305" s="143"/>
      <c r="D305" s="442"/>
      <c r="E305" s="1" t="s">
        <v>1501</v>
      </c>
      <c r="F305" s="1">
        <f>COUNTIF(Tabla28[Country], "China")</f>
        <v>42</v>
      </c>
      <c r="G305" s="1"/>
      <c r="H305" s="1"/>
      <c r="I305" s="146"/>
    </row>
    <row r="308" spans="1:9" ht="15" thickBot="1" x14ac:dyDescent="0.35"/>
    <row r="309" spans="1:9" ht="18.600000000000001" thickBot="1" x14ac:dyDescent="0.4">
      <c r="A309" s="931" t="s">
        <v>1522</v>
      </c>
      <c r="B309" s="932"/>
      <c r="C309" s="932"/>
      <c r="D309" s="932"/>
      <c r="E309" s="933"/>
    </row>
    <row r="310" spans="1:9" ht="18" x14ac:dyDescent="0.35">
      <c r="A310" s="32" t="s">
        <v>345</v>
      </c>
      <c r="B310" s="32" t="s">
        <v>364</v>
      </c>
      <c r="C310" s="32" t="s">
        <v>357</v>
      </c>
      <c r="D310" s="32" t="s">
        <v>1331</v>
      </c>
      <c r="E310" s="32" t="s">
        <v>1494</v>
      </c>
    </row>
    <row r="311" spans="1:9" x14ac:dyDescent="0.3">
      <c r="A311" s="31" t="s">
        <v>359</v>
      </c>
      <c r="B311" s="67" t="s">
        <v>346</v>
      </c>
      <c r="C311" s="1" t="s">
        <v>358</v>
      </c>
      <c r="D311" s="1" t="s">
        <v>567</v>
      </c>
      <c r="E311" s="1" t="s">
        <v>1503</v>
      </c>
    </row>
    <row r="312" spans="1:9" x14ac:dyDescent="0.3">
      <c r="A312" s="31" t="s">
        <v>362</v>
      </c>
      <c r="B312" s="33" t="s">
        <v>365</v>
      </c>
      <c r="C312" s="1" t="s">
        <v>360</v>
      </c>
      <c r="D312" s="33" t="s">
        <v>365</v>
      </c>
      <c r="E312" s="1" t="s">
        <v>1497</v>
      </c>
    </row>
    <row r="313" spans="1:9" x14ac:dyDescent="0.3">
      <c r="A313" s="31" t="s">
        <v>361</v>
      </c>
      <c r="B313" s="33" t="s">
        <v>365</v>
      </c>
      <c r="C313" s="1" t="s">
        <v>360</v>
      </c>
      <c r="D313" s="33" t="s">
        <v>365</v>
      </c>
      <c r="E313" s="1" t="s">
        <v>1497</v>
      </c>
    </row>
    <row r="314" spans="1:9" x14ac:dyDescent="0.3">
      <c r="A314" s="31" t="s">
        <v>1446</v>
      </c>
      <c r="B314" s="67" t="s">
        <v>365</v>
      </c>
      <c r="C314" s="1" t="s">
        <v>360</v>
      </c>
      <c r="D314" s="33" t="s">
        <v>365</v>
      </c>
      <c r="E314" s="1" t="s">
        <v>1503</v>
      </c>
    </row>
    <row r="315" spans="1:9" x14ac:dyDescent="0.3">
      <c r="A315" s="31" t="s">
        <v>2273</v>
      </c>
      <c r="B315" s="67" t="s">
        <v>365</v>
      </c>
      <c r="C315" s="1" t="s">
        <v>360</v>
      </c>
      <c r="D315" s="33" t="s">
        <v>365</v>
      </c>
      <c r="E315" s="1" t="s">
        <v>1497</v>
      </c>
    </row>
    <row r="316" spans="1:9" x14ac:dyDescent="0.3">
      <c r="A316" s="31" t="s">
        <v>2894</v>
      </c>
      <c r="B316" s="67" t="s">
        <v>365</v>
      </c>
      <c r="C316" s="1" t="s">
        <v>360</v>
      </c>
      <c r="D316" s="33" t="s">
        <v>365</v>
      </c>
      <c r="E316" s="1" t="s">
        <v>1497</v>
      </c>
    </row>
    <row r="317" spans="1:9" x14ac:dyDescent="0.3">
      <c r="A317" s="31" t="s">
        <v>3657</v>
      </c>
      <c r="B317" s="67" t="s">
        <v>365</v>
      </c>
      <c r="C317" s="1" t="s">
        <v>360</v>
      </c>
      <c r="D317" s="33" t="s">
        <v>365</v>
      </c>
      <c r="E317" s="1" t="s">
        <v>3656</v>
      </c>
    </row>
    <row r="318" spans="1:9" x14ac:dyDescent="0.3">
      <c r="A318" s="31" t="s">
        <v>2958</v>
      </c>
      <c r="B318" s="67" t="s">
        <v>365</v>
      </c>
      <c r="C318" s="1" t="s">
        <v>360</v>
      </c>
      <c r="D318" s="33" t="s">
        <v>365</v>
      </c>
      <c r="E318" s="1" t="s">
        <v>1503</v>
      </c>
    </row>
    <row r="319" spans="1:9" x14ac:dyDescent="0.3">
      <c r="A319" s="31" t="s">
        <v>3017</v>
      </c>
      <c r="B319" s="67" t="s">
        <v>365</v>
      </c>
      <c r="C319" s="1" t="s">
        <v>360</v>
      </c>
      <c r="D319" s="33" t="s">
        <v>365</v>
      </c>
      <c r="E319" s="1" t="s">
        <v>1519</v>
      </c>
    </row>
    <row r="320" spans="1:9" x14ac:dyDescent="0.3">
      <c r="A320" s="31" t="s">
        <v>3018</v>
      </c>
      <c r="B320" s="67" t="s">
        <v>365</v>
      </c>
      <c r="C320" s="1" t="s">
        <v>360</v>
      </c>
      <c r="D320" s="33" t="s">
        <v>365</v>
      </c>
      <c r="E320" s="1" t="s">
        <v>1519</v>
      </c>
    </row>
    <row r="321" spans="1:5" x14ac:dyDescent="0.3">
      <c r="A321" s="31" t="s">
        <v>3081</v>
      </c>
      <c r="B321" s="67" t="s">
        <v>365</v>
      </c>
      <c r="C321" s="1" t="s">
        <v>360</v>
      </c>
      <c r="D321" s="33" t="s">
        <v>365</v>
      </c>
      <c r="E321" s="1" t="s">
        <v>3658</v>
      </c>
    </row>
    <row r="322" spans="1:5" x14ac:dyDescent="0.3">
      <c r="A322" s="31" t="s">
        <v>3249</v>
      </c>
      <c r="B322" s="67" t="s">
        <v>365</v>
      </c>
      <c r="C322" s="1" t="s">
        <v>360</v>
      </c>
      <c r="D322" s="33" t="s">
        <v>365</v>
      </c>
      <c r="E322" s="1" t="s">
        <v>1512</v>
      </c>
    </row>
    <row r="323" spans="1:5" x14ac:dyDescent="0.3">
      <c r="A323" s="31" t="s">
        <v>4032</v>
      </c>
      <c r="B323" s="67"/>
      <c r="C323" s="1" t="s">
        <v>4033</v>
      </c>
      <c r="D323" s="33" t="s">
        <v>365</v>
      </c>
      <c r="E323" s="1" t="s">
        <v>1519</v>
      </c>
    </row>
    <row r="324" spans="1:5" x14ac:dyDescent="0.3">
      <c r="A324" s="31" t="s">
        <v>4034</v>
      </c>
      <c r="B324" s="67"/>
      <c r="C324" s="1" t="s">
        <v>360</v>
      </c>
      <c r="D324" s="33" t="s">
        <v>365</v>
      </c>
      <c r="E324" s="1" t="s">
        <v>1497</v>
      </c>
    </row>
    <row r="325" spans="1:5" x14ac:dyDescent="0.3">
      <c r="A325" s="31" t="s">
        <v>4038</v>
      </c>
      <c r="B325" s="67"/>
      <c r="C325" s="1" t="s">
        <v>360</v>
      </c>
      <c r="D325" s="33" t="s">
        <v>365</v>
      </c>
      <c r="E325" s="1" t="s">
        <v>1519</v>
      </c>
    </row>
    <row r="326" spans="1:5" x14ac:dyDescent="0.3">
      <c r="A326" s="31" t="s">
        <v>4039</v>
      </c>
      <c r="B326" s="67"/>
      <c r="C326" s="1" t="s">
        <v>360</v>
      </c>
      <c r="D326" s="33" t="s">
        <v>365</v>
      </c>
      <c r="E326" s="1" t="s">
        <v>1501</v>
      </c>
    </row>
    <row r="327" spans="1:5" x14ac:dyDescent="0.3">
      <c r="A327" s="31" t="s">
        <v>4040</v>
      </c>
      <c r="B327" s="67"/>
      <c r="C327" s="1" t="s">
        <v>4033</v>
      </c>
      <c r="D327" s="1"/>
      <c r="E327" s="1" t="s">
        <v>1501</v>
      </c>
    </row>
    <row r="328" spans="1:5" x14ac:dyDescent="0.3">
      <c r="A328" s="31" t="s">
        <v>4125</v>
      </c>
      <c r="B328" s="67"/>
      <c r="C328" s="1" t="s">
        <v>360</v>
      </c>
      <c r="D328" s="1"/>
      <c r="E328" s="1" t="s">
        <v>1512</v>
      </c>
    </row>
  </sheetData>
  <sortState xmlns:xlrd2="http://schemas.microsoft.com/office/spreadsheetml/2017/richdata2" ref="K68:K75">
    <sortCondition ref="K68"/>
  </sortState>
  <mergeCells count="3">
    <mergeCell ref="A6:I6"/>
    <mergeCell ref="A309:E309"/>
    <mergeCell ref="K9:L9"/>
  </mergeCells>
  <hyperlinks>
    <hyperlink ref="C2" r:id="rId1" xr:uid="{00000000-0004-0000-0200-000000000000}"/>
  </hyperlinks>
  <pageMargins left="0.7" right="0.7" top="0.75" bottom="0.75" header="0.3" footer="0.3"/>
  <pageSetup paperSize="9" orientation="portrait" r:id="rId2"/>
  <ignoredErrors>
    <ignoredError sqref="F10 F81 F31 F18 F28 F40 F116 F118 F101 F98 F104 F83 F270 F290 F292 F294" formula="1"/>
    <ignoredError sqref="I8:I44" calculatedColumn="1"/>
  </ignoredErrors>
  <drawing r:id="rId3"/>
  <tableParts count="2">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Q1762"/>
  <sheetViews>
    <sheetView zoomScale="60" zoomScaleNormal="60" workbookViewId="0">
      <selection activeCell="F36" sqref="F36"/>
    </sheetView>
  </sheetViews>
  <sheetFormatPr defaultColWidth="8.77734375" defaultRowHeight="14.4" x14ac:dyDescent="0.3"/>
  <cols>
    <col min="1" max="1" width="57.109375" style="2" customWidth="1"/>
    <col min="2" max="2" width="79" style="1" customWidth="1"/>
    <col min="3" max="3" width="61.5546875" style="1" customWidth="1"/>
    <col min="4" max="4" width="37.33203125" style="1" customWidth="1"/>
    <col min="5" max="9" width="24.6640625" style="1" customWidth="1"/>
    <col min="10" max="10" width="153.21875" style="2" customWidth="1"/>
    <col min="11" max="16" width="8.77734375" style="2"/>
    <col min="17" max="17" width="57.109375" style="2" customWidth="1"/>
    <col min="18" max="18" width="79" style="2" customWidth="1"/>
    <col min="19" max="19" width="61.5546875" style="2" customWidth="1"/>
    <col min="20" max="20" width="27.5546875" style="2" customWidth="1"/>
    <col min="21" max="25" width="24.6640625" style="2" customWidth="1"/>
    <col min="26" max="26" width="153.21875" style="2" customWidth="1"/>
    <col min="27" max="33" width="8.77734375" style="2"/>
    <col min="34" max="34" width="57.109375" style="2" customWidth="1"/>
    <col min="35" max="35" width="79" style="2" customWidth="1"/>
    <col min="36" max="36" width="61.5546875" style="2" customWidth="1"/>
    <col min="37" max="37" width="27.5546875" style="2" customWidth="1"/>
    <col min="38" max="42" width="24.6640625" style="2" customWidth="1"/>
    <col min="43" max="43" width="153.21875" style="2" customWidth="1"/>
    <col min="44" max="16384" width="8.77734375" style="2"/>
  </cols>
  <sheetData>
    <row r="1" spans="1:10" ht="33.6" x14ac:dyDescent="0.65">
      <c r="A1" s="448" t="s">
        <v>2716</v>
      </c>
    </row>
    <row r="2" spans="1:10" ht="16.2" thickBot="1" x14ac:dyDescent="0.35">
      <c r="A2" s="325" t="s">
        <v>2051</v>
      </c>
    </row>
    <row r="3" spans="1:10" ht="36.6" thickBot="1" x14ac:dyDescent="0.45">
      <c r="A3" s="325" t="s">
        <v>2050</v>
      </c>
      <c r="D3" s="307" t="s">
        <v>2029</v>
      </c>
      <c r="E3" s="105" t="s">
        <v>2026</v>
      </c>
      <c r="F3" s="105" t="s">
        <v>2015</v>
      </c>
      <c r="G3" s="105" t="s">
        <v>2016</v>
      </c>
      <c r="H3" s="105" t="s">
        <v>2017</v>
      </c>
      <c r="I3" s="105" t="s">
        <v>2018</v>
      </c>
      <c r="J3" s="304"/>
    </row>
    <row r="4" spans="1:10" ht="31.2" x14ac:dyDescent="0.3">
      <c r="A4" s="325" t="s">
        <v>2052</v>
      </c>
      <c r="D4" s="257" t="s">
        <v>2013</v>
      </c>
      <c r="E4" s="260">
        <f>(E6/$E7)*100</f>
        <v>2.4875621890547266</v>
      </c>
      <c r="F4" s="260">
        <f>(F6/$E7)*100</f>
        <v>48.507462686567166</v>
      </c>
      <c r="G4" s="260">
        <f>(G6/$E7)*100</f>
        <v>45.024875621890544</v>
      </c>
      <c r="H4" s="260">
        <f>(H6/$E7)*100</f>
        <v>1.7412935323383085</v>
      </c>
      <c r="I4" s="260">
        <f>(I6/$E7)*100</f>
        <v>2.2388059701492535</v>
      </c>
      <c r="J4" s="305"/>
    </row>
    <row r="5" spans="1:10" ht="15.6" x14ac:dyDescent="0.3">
      <c r="A5" s="325" t="s">
        <v>2053</v>
      </c>
      <c r="D5" s="256" t="s">
        <v>2027</v>
      </c>
      <c r="E5" s="308">
        <f>AVERAGE(E38:E1762)</f>
        <v>15500</v>
      </c>
      <c r="F5" s="308">
        <f>AVERAGE(F38:F1762)</f>
        <v>33969.230769230766</v>
      </c>
      <c r="G5" s="308">
        <f>AVERAGE(G38:G1762)</f>
        <v>54176.243093922654</v>
      </c>
      <c r="H5" s="308">
        <f>AVERAGE(H38:H1762)</f>
        <v>80714.28571428571</v>
      </c>
      <c r="I5" s="308">
        <f>AVERAGE(I38:I1762)</f>
        <v>110000</v>
      </c>
      <c r="J5" s="305"/>
    </row>
    <row r="6" spans="1:10" ht="31.8" thickBot="1" x14ac:dyDescent="0.35">
      <c r="A6" s="325" t="s">
        <v>2054</v>
      </c>
      <c r="D6" s="253" t="s">
        <v>2009</v>
      </c>
      <c r="E6" s="255">
        <f>COUNTA(E38:E1762)</f>
        <v>10</v>
      </c>
      <c r="F6" s="255">
        <f>COUNTA(F38:F1762)</f>
        <v>195</v>
      </c>
      <c r="G6" s="255">
        <f>COUNTA(G38:G1762)</f>
        <v>181</v>
      </c>
      <c r="H6" s="255">
        <f>COUNTA(H38:H1762)</f>
        <v>7</v>
      </c>
      <c r="I6" s="255">
        <f>COUNTA(I38:I1762)</f>
        <v>9</v>
      </c>
      <c r="J6" s="306"/>
    </row>
    <row r="7" spans="1:10" ht="54.6" thickBot="1" x14ac:dyDescent="0.35">
      <c r="A7" s="326" t="s">
        <v>2717</v>
      </c>
      <c r="D7" s="254" t="s">
        <v>2010</v>
      </c>
      <c r="E7" s="259">
        <f>COUNTA(E38:I1762)</f>
        <v>402</v>
      </c>
      <c r="F7" s="298" t="s">
        <v>2028</v>
      </c>
      <c r="G7" s="258">
        <f>AVERAGE(E38:I1762)</f>
        <v>45124.129353233831</v>
      </c>
      <c r="H7" s="300" t="s">
        <v>2038</v>
      </c>
      <c r="I7" s="303">
        <f>COUNTIF(Tabla147[[Company ]], "Green")</f>
        <v>42</v>
      </c>
      <c r="J7" s="302"/>
    </row>
    <row r="9" spans="1:10" ht="15" thickBot="1" x14ac:dyDescent="0.35"/>
    <row r="10" spans="1:10" ht="36.6" thickBot="1" x14ac:dyDescent="0.35">
      <c r="D10" s="307" t="s">
        <v>2030</v>
      </c>
      <c r="E10" s="105" t="s">
        <v>2026</v>
      </c>
      <c r="F10" s="105" t="s">
        <v>2015</v>
      </c>
      <c r="G10" s="105" t="s">
        <v>2016</v>
      </c>
      <c r="H10" s="105" t="s">
        <v>2017</v>
      </c>
      <c r="I10" s="105" t="s">
        <v>2018</v>
      </c>
    </row>
    <row r="11" spans="1:10" ht="31.2" x14ac:dyDescent="0.3">
      <c r="D11" s="257" t="s">
        <v>2013</v>
      </c>
      <c r="E11" s="260">
        <v>0</v>
      </c>
      <c r="F11" s="260">
        <f>(F13/$E14)*100</f>
        <v>1.7543859649122806</v>
      </c>
      <c r="G11" s="260">
        <f>(G13/$E14)*100</f>
        <v>80.701754385964904</v>
      </c>
      <c r="H11" s="260">
        <f>(H13/$E14)*100</f>
        <v>17.543859649122805</v>
      </c>
      <c r="I11" s="260">
        <f>(I13/$E14)*100</f>
        <v>0</v>
      </c>
    </row>
    <row r="12" spans="1:10" ht="15.6" x14ac:dyDescent="0.3">
      <c r="D12" s="256" t="s">
        <v>2027</v>
      </c>
      <c r="E12" s="308" t="s">
        <v>2032</v>
      </c>
      <c r="F12" s="308">
        <f>AVERAGE(V145:V209)</f>
        <v>40000</v>
      </c>
      <c r="G12" s="308">
        <f>AVERAGE(W145:W209)</f>
        <v>54782.608695652176</v>
      </c>
      <c r="H12" s="308">
        <f>AVERAGE(X145:X209)</f>
        <v>85000</v>
      </c>
      <c r="I12" s="308" t="s">
        <v>2032</v>
      </c>
    </row>
    <row r="13" spans="1:10" ht="31.8" thickBot="1" x14ac:dyDescent="0.35">
      <c r="A13"/>
      <c r="D13" s="253" t="s">
        <v>2009</v>
      </c>
      <c r="E13" s="255">
        <f>COUNTA(U145:U209)</f>
        <v>0</v>
      </c>
      <c r="F13" s="255">
        <f>COUNTA(V145:V209)</f>
        <v>1</v>
      </c>
      <c r="G13" s="255">
        <f>COUNTA(W145:W209)</f>
        <v>46</v>
      </c>
      <c r="H13" s="255">
        <f>COUNTA(X145:X209)</f>
        <v>10</v>
      </c>
      <c r="I13" s="255">
        <f>COUNTA(Y145:Y209)</f>
        <v>0</v>
      </c>
    </row>
    <row r="14" spans="1:10" ht="54.6" thickBot="1" x14ac:dyDescent="0.35">
      <c r="D14" s="254" t="s">
        <v>2010</v>
      </c>
      <c r="E14" s="259">
        <f>COUNTA(U145:Y209)</f>
        <v>57</v>
      </c>
      <c r="F14" s="298" t="s">
        <v>2028</v>
      </c>
      <c r="G14" s="258">
        <f>AVERAGE(U145:Y209)</f>
        <v>59824.561403508771</v>
      </c>
      <c r="H14" s="300" t="s">
        <v>2038</v>
      </c>
      <c r="I14" s="303">
        <f>COUNTIF(Tabla147[[Company ]], "Brown")</f>
        <v>8</v>
      </c>
    </row>
    <row r="16" spans="1:10" ht="15" thickBot="1" x14ac:dyDescent="0.35"/>
    <row r="17" spans="4:10" ht="36.6" thickBot="1" x14ac:dyDescent="0.35">
      <c r="D17" s="307" t="s">
        <v>2031</v>
      </c>
      <c r="E17" s="105" t="s">
        <v>2026</v>
      </c>
      <c r="F17" s="105" t="s">
        <v>2015</v>
      </c>
      <c r="G17" s="105" t="s">
        <v>2016</v>
      </c>
      <c r="H17" s="105" t="s">
        <v>2017</v>
      </c>
      <c r="I17" s="105" t="s">
        <v>2018</v>
      </c>
    </row>
    <row r="18" spans="4:10" ht="31.2" x14ac:dyDescent="0.3">
      <c r="D18" s="257" t="s">
        <v>2013</v>
      </c>
      <c r="E18" s="260">
        <f>(E20/$E21)*100</f>
        <v>3.3333333333333335</v>
      </c>
      <c r="F18" s="260">
        <f>(F20/$E21)*100</f>
        <v>15</v>
      </c>
      <c r="G18" s="260">
        <f>(G20/$E21)*100</f>
        <v>65</v>
      </c>
      <c r="H18" s="260">
        <f>(H20/$E21)*100</f>
        <v>1.6666666666666667</v>
      </c>
      <c r="I18" s="260">
        <f>(I20/$E21)*100</f>
        <v>15</v>
      </c>
    </row>
    <row r="19" spans="4:10" ht="15.6" x14ac:dyDescent="0.3">
      <c r="D19" s="256" t="s">
        <v>2027</v>
      </c>
      <c r="E19" s="308">
        <f>AVERAGE(U38:U134)</f>
        <v>15000</v>
      </c>
      <c r="F19" s="308">
        <f>AVERAGE(V38:V134)</f>
        <v>35000</v>
      </c>
      <c r="G19" s="308">
        <f>AVERAGE(W38:W134)</f>
        <v>51641.025641025641</v>
      </c>
      <c r="H19" s="308">
        <f>AVERAGE(X38:X134)</f>
        <v>79000</v>
      </c>
      <c r="I19" s="308">
        <f>AVERAGE(Y38:Y134)</f>
        <v>133333.33333333334</v>
      </c>
    </row>
    <row r="20" spans="4:10" ht="31.8" thickBot="1" x14ac:dyDescent="0.35">
      <c r="D20" s="253" t="s">
        <v>2009</v>
      </c>
      <c r="E20" s="255">
        <f>COUNTA(U38:U134)</f>
        <v>2</v>
      </c>
      <c r="F20" s="255">
        <f>COUNTA(V38:V134)</f>
        <v>9</v>
      </c>
      <c r="G20" s="255">
        <f>COUNTA(W38:W134)</f>
        <v>39</v>
      </c>
      <c r="H20" s="255">
        <f>COUNTA(X38:X134)</f>
        <v>1</v>
      </c>
      <c r="I20" s="255">
        <f>COUNTA(Y38:Y134)</f>
        <v>9</v>
      </c>
    </row>
    <row r="21" spans="4:10" ht="54.6" thickBot="1" x14ac:dyDescent="0.35">
      <c r="D21" s="254" t="s">
        <v>2010</v>
      </c>
      <c r="E21" s="259">
        <f>COUNTA(U38:Y134)</f>
        <v>60</v>
      </c>
      <c r="F21" s="298" t="s">
        <v>2028</v>
      </c>
      <c r="G21" s="258">
        <f>AVERAGE(U38:Y134)</f>
        <v>60633.333333333336</v>
      </c>
      <c r="H21" s="300" t="s">
        <v>2038</v>
      </c>
      <c r="I21" s="303">
        <f>COUNTIF(Tabla147[[Company ]], "Yellow")</f>
        <v>16</v>
      </c>
    </row>
    <row r="24" spans="4:10" ht="15" thickBot="1" x14ac:dyDescent="0.35"/>
    <row r="25" spans="4:10" ht="72.599999999999994" thickBot="1" x14ac:dyDescent="0.35">
      <c r="D25" s="489" t="s">
        <v>4148</v>
      </c>
      <c r="E25" s="490">
        <f>COUNTIF(Tabla147[[Company ]], "Grey")</f>
        <v>62</v>
      </c>
      <c r="G25" s="300" t="s">
        <v>4149</v>
      </c>
      <c r="H25" s="804">
        <f>COUNTIF(Tabla147[[Company ]], "nocategorized")</f>
        <v>55</v>
      </c>
      <c r="I25" s="807">
        <f>(H25/SUM($H$25:$H$28))</f>
        <v>0.45454545454545453</v>
      </c>
    </row>
    <row r="26" spans="4:10" ht="72.599999999999994" thickBot="1" x14ac:dyDescent="0.35">
      <c r="D26" s="800" t="s">
        <v>4154</v>
      </c>
      <c r="E26" s="803">
        <f>COUNTIF(Tabla14712[[Company ]], "Available")</f>
        <v>116</v>
      </c>
      <c r="G26" s="713" t="s">
        <v>4155</v>
      </c>
      <c r="H26" s="805">
        <f>COUNTIF(Tabla147[[Company ]], "Green")</f>
        <v>42</v>
      </c>
      <c r="I26" s="807">
        <f t="shared" ref="I26:I28" si="0">(H26/SUM($H$25:$H$28))</f>
        <v>0.34710743801652894</v>
      </c>
    </row>
    <row r="27" spans="4:10" ht="54.6" thickBot="1" x14ac:dyDescent="0.35">
      <c r="D27" s="801"/>
      <c r="E27" s="802"/>
      <c r="G27" s="713" t="s">
        <v>4156</v>
      </c>
      <c r="H27" s="806">
        <f>COUNTIF(Tabla147[[Company ]], "Brown")</f>
        <v>8</v>
      </c>
      <c r="I27" s="807">
        <f t="shared" si="0"/>
        <v>6.6115702479338845E-2</v>
      </c>
    </row>
    <row r="28" spans="4:10" ht="54.6" thickBot="1" x14ac:dyDescent="0.35">
      <c r="D28" s="801"/>
      <c r="E28" s="802"/>
      <c r="G28" s="713" t="s">
        <v>4157</v>
      </c>
      <c r="H28" s="806">
        <f>COUNTIF(Tabla147[[Company ]], "Yellow")</f>
        <v>16</v>
      </c>
      <c r="I28" s="807">
        <f t="shared" si="0"/>
        <v>0.13223140495867769</v>
      </c>
      <c r="J28" s="2" t="s">
        <v>4158</v>
      </c>
    </row>
    <row r="30" spans="4:10" ht="15" thickBot="1" x14ac:dyDescent="0.35">
      <c r="H30" s="1">
        <f>SUM(H25:H28)</f>
        <v>121</v>
      </c>
    </row>
    <row r="31" spans="4:10" ht="15" thickBot="1" x14ac:dyDescent="0.35">
      <c r="D31" s="329"/>
      <c r="E31" s="249" t="s">
        <v>2055</v>
      </c>
    </row>
    <row r="32" spans="4:10" ht="15" thickBot="1" x14ac:dyDescent="0.35">
      <c r="D32" s="330"/>
      <c r="E32" s="249" t="s">
        <v>2056</v>
      </c>
    </row>
    <row r="33" spans="1:26" ht="15" thickBot="1" x14ac:dyDescent="0.35">
      <c r="D33" s="328"/>
      <c r="E33" s="249" t="s">
        <v>2057</v>
      </c>
    </row>
    <row r="34" spans="1:26" ht="15" thickBot="1" x14ac:dyDescent="0.35">
      <c r="D34" s="327"/>
      <c r="E34" s="249" t="s">
        <v>2058</v>
      </c>
    </row>
    <row r="35" spans="1:26" ht="15" thickBot="1" x14ac:dyDescent="0.35"/>
    <row r="36" spans="1:26" ht="41.1" customHeight="1" thickBot="1" x14ac:dyDescent="0.4">
      <c r="A36" s="105" t="s">
        <v>0</v>
      </c>
      <c r="B36" s="107" t="s">
        <v>1</v>
      </c>
      <c r="C36" s="107" t="s">
        <v>2</v>
      </c>
      <c r="D36" s="105" t="s">
        <v>1305</v>
      </c>
      <c r="E36" s="105" t="s">
        <v>2014</v>
      </c>
      <c r="F36" s="105" t="s">
        <v>2015</v>
      </c>
      <c r="G36" s="105" t="s">
        <v>2016</v>
      </c>
      <c r="H36" s="105" t="s">
        <v>2017</v>
      </c>
      <c r="I36" s="105" t="s">
        <v>2018</v>
      </c>
      <c r="J36" s="105" t="s">
        <v>366</v>
      </c>
      <c r="K36" s="24"/>
      <c r="Q36" s="105" t="s">
        <v>0</v>
      </c>
      <c r="R36" s="107" t="s">
        <v>1</v>
      </c>
      <c r="S36" s="107" t="s">
        <v>2</v>
      </c>
      <c r="T36" s="105" t="s">
        <v>1305</v>
      </c>
      <c r="U36" s="105" t="s">
        <v>2014</v>
      </c>
      <c r="V36" s="105" t="s">
        <v>2015</v>
      </c>
      <c r="W36" s="105" t="s">
        <v>2016</v>
      </c>
      <c r="X36" s="105" t="s">
        <v>2017</v>
      </c>
      <c r="Y36" s="105" t="s">
        <v>2018</v>
      </c>
      <c r="Z36" s="105" t="s">
        <v>366</v>
      </c>
    </row>
    <row r="37" spans="1:26" ht="18.600000000000001" thickBot="1" x14ac:dyDescent="0.4">
      <c r="A37" s="56" t="s">
        <v>3</v>
      </c>
      <c r="B37" s="17"/>
      <c r="C37" s="17"/>
      <c r="D37" s="17"/>
      <c r="E37" s="156"/>
      <c r="F37" s="156"/>
      <c r="G37" s="156"/>
      <c r="H37" s="156"/>
      <c r="I37" s="156"/>
      <c r="J37" s="18"/>
      <c r="K37" s="25"/>
      <c r="Q37" s="56" t="s">
        <v>3</v>
      </c>
      <c r="R37" s="17"/>
      <c r="S37" s="17"/>
      <c r="T37" s="17"/>
      <c r="U37" s="156"/>
      <c r="V37" s="156"/>
      <c r="W37" s="156"/>
      <c r="X37" s="156"/>
      <c r="Y37" s="156"/>
      <c r="Z37" s="18"/>
    </row>
    <row r="38" spans="1:26" ht="14.55" customHeight="1" x14ac:dyDescent="0.3">
      <c r="A38" s="58" t="s">
        <v>6</v>
      </c>
      <c r="B38" s="47" t="s">
        <v>947</v>
      </c>
      <c r="C38" s="79" t="s">
        <v>85</v>
      </c>
      <c r="D38" s="261">
        <v>46000</v>
      </c>
      <c r="E38" s="200"/>
      <c r="F38" s="200">
        <v>46000</v>
      </c>
      <c r="G38" s="200"/>
      <c r="H38" s="200"/>
      <c r="I38" s="200"/>
      <c r="J38" s="62" t="s">
        <v>1654</v>
      </c>
      <c r="Q38" s="20"/>
      <c r="R38" s="47" t="s">
        <v>959</v>
      </c>
      <c r="S38" s="79" t="s">
        <v>660</v>
      </c>
      <c r="T38" s="164">
        <v>50000</v>
      </c>
      <c r="U38" s="200"/>
      <c r="V38" s="200"/>
      <c r="W38" s="200">
        <v>50000</v>
      </c>
      <c r="X38" s="200"/>
      <c r="Y38" s="200"/>
      <c r="Z38" s="48" t="s">
        <v>1661</v>
      </c>
    </row>
    <row r="39" spans="1:26" ht="15" customHeight="1" thickBot="1" x14ac:dyDescent="0.35">
      <c r="A39" s="59" t="s">
        <v>296</v>
      </c>
      <c r="B39" s="60" t="s">
        <v>948</v>
      </c>
      <c r="C39" s="14" t="s">
        <v>85</v>
      </c>
      <c r="D39" s="174">
        <v>46000</v>
      </c>
      <c r="E39" s="200"/>
      <c r="F39" s="200">
        <v>46000</v>
      </c>
      <c r="G39" s="200"/>
      <c r="H39" s="200"/>
      <c r="I39" s="200"/>
      <c r="J39" s="163" t="s">
        <v>1654</v>
      </c>
      <c r="Q39" s="20"/>
      <c r="R39" s="49" t="s">
        <v>960</v>
      </c>
      <c r="S39" s="12" t="s">
        <v>660</v>
      </c>
      <c r="T39" s="165">
        <v>50000</v>
      </c>
      <c r="U39" s="200"/>
      <c r="V39" s="200"/>
      <c r="W39" s="200">
        <v>50000</v>
      </c>
      <c r="X39" s="200"/>
      <c r="Y39" s="200"/>
      <c r="Z39" s="50" t="s">
        <v>1662</v>
      </c>
    </row>
    <row r="40" spans="1:26" ht="15" customHeight="1" thickBot="1" x14ac:dyDescent="0.35">
      <c r="A40" s="280" t="s">
        <v>2033</v>
      </c>
      <c r="B40" s="52" t="s">
        <v>949</v>
      </c>
      <c r="C40" s="93" t="s">
        <v>85</v>
      </c>
      <c r="D40" s="262">
        <v>46000</v>
      </c>
      <c r="E40" s="200"/>
      <c r="F40" s="200">
        <v>46000</v>
      </c>
      <c r="G40" s="200"/>
      <c r="H40" s="200"/>
      <c r="I40" s="200"/>
      <c r="J40" s="63" t="s">
        <v>1654</v>
      </c>
      <c r="Q40" s="20"/>
      <c r="R40" s="110" t="s">
        <v>1345</v>
      </c>
      <c r="S40" s="106" t="s">
        <v>660</v>
      </c>
      <c r="T40" s="166">
        <v>50000</v>
      </c>
      <c r="U40" s="200"/>
      <c r="V40" s="200"/>
      <c r="W40" s="200">
        <v>50000</v>
      </c>
      <c r="X40" s="200"/>
      <c r="Y40" s="200"/>
      <c r="Z40" s="62" t="s">
        <v>1663</v>
      </c>
    </row>
    <row r="41" spans="1:26" ht="15" customHeight="1" thickBot="1" x14ac:dyDescent="0.35">
      <c r="A41" s="11" t="s">
        <v>2034</v>
      </c>
      <c r="B41" s="47" t="s">
        <v>950</v>
      </c>
      <c r="C41" s="79" t="s">
        <v>38</v>
      </c>
      <c r="D41" s="261">
        <v>46000</v>
      </c>
      <c r="E41" s="200"/>
      <c r="F41" s="200">
        <v>46000</v>
      </c>
      <c r="G41" s="200"/>
      <c r="H41" s="200"/>
      <c r="I41" s="200"/>
      <c r="J41" s="62" t="s">
        <v>1654</v>
      </c>
      <c r="Q41" s="21"/>
      <c r="R41" s="111" t="s">
        <v>961</v>
      </c>
      <c r="S41" s="109" t="s">
        <v>660</v>
      </c>
      <c r="T41" s="167">
        <v>50000</v>
      </c>
      <c r="U41" s="200"/>
      <c r="V41" s="200"/>
      <c r="W41" s="200">
        <v>50000</v>
      </c>
      <c r="X41" s="200"/>
      <c r="Y41" s="200"/>
      <c r="Z41" s="63" t="s">
        <v>1664</v>
      </c>
    </row>
    <row r="42" spans="1:26" ht="18.600000000000001" thickBot="1" x14ac:dyDescent="0.4">
      <c r="A42" s="20"/>
      <c r="B42" s="60" t="s">
        <v>951</v>
      </c>
      <c r="C42" s="14" t="s">
        <v>38</v>
      </c>
      <c r="D42" s="174">
        <v>46000</v>
      </c>
      <c r="E42" s="200"/>
      <c r="F42" s="200">
        <v>46000</v>
      </c>
      <c r="G42" s="200"/>
      <c r="H42" s="200"/>
      <c r="I42" s="200"/>
      <c r="J42" s="163" t="s">
        <v>1654</v>
      </c>
      <c r="Q42" s="56" t="s">
        <v>51</v>
      </c>
      <c r="R42" s="15"/>
      <c r="S42" s="27"/>
      <c r="T42" s="27"/>
      <c r="U42" s="158"/>
      <c r="V42" s="158"/>
      <c r="W42" s="158"/>
      <c r="X42" s="158"/>
      <c r="Y42" s="158"/>
      <c r="Z42" s="16"/>
    </row>
    <row r="43" spans="1:26" ht="15" customHeight="1" thickBot="1" x14ac:dyDescent="0.35">
      <c r="A43" s="20"/>
      <c r="B43" s="52" t="s">
        <v>952</v>
      </c>
      <c r="C43" s="93" t="s">
        <v>38</v>
      </c>
      <c r="D43" s="262">
        <v>46000</v>
      </c>
      <c r="E43" s="200"/>
      <c r="F43" s="200">
        <v>46000</v>
      </c>
      <c r="G43" s="200"/>
      <c r="H43" s="200"/>
      <c r="I43" s="200"/>
      <c r="J43" s="63" t="s">
        <v>1654</v>
      </c>
      <c r="Q43" s="4"/>
      <c r="R43" s="11" t="s">
        <v>65</v>
      </c>
      <c r="S43" s="11" t="s">
        <v>59</v>
      </c>
      <c r="T43" s="173">
        <v>150000</v>
      </c>
      <c r="U43" s="282"/>
      <c r="V43" s="282"/>
      <c r="W43" s="282"/>
      <c r="X43" s="282"/>
      <c r="Y43" s="282">
        <v>150000</v>
      </c>
      <c r="Z43" s="20" t="s">
        <v>1696</v>
      </c>
    </row>
    <row r="44" spans="1:26" ht="14.55" customHeight="1" x14ac:dyDescent="0.3">
      <c r="A44" s="20"/>
      <c r="B44" s="47" t="s">
        <v>953</v>
      </c>
      <c r="C44" s="79" t="s">
        <v>955</v>
      </c>
      <c r="D44" s="263">
        <v>50000</v>
      </c>
      <c r="E44" s="200"/>
      <c r="F44" s="200"/>
      <c r="G44" s="200">
        <v>50000</v>
      </c>
      <c r="H44" s="200"/>
      <c r="I44" s="200"/>
      <c r="J44" s="48" t="s">
        <v>1655</v>
      </c>
      <c r="Q44" s="4"/>
      <c r="R44" s="11" t="s">
        <v>66</v>
      </c>
      <c r="S44" s="11" t="s">
        <v>59</v>
      </c>
      <c r="T44" s="173">
        <v>150000</v>
      </c>
      <c r="U44" s="282"/>
      <c r="V44" s="282"/>
      <c r="W44" s="282"/>
      <c r="X44" s="282"/>
      <c r="Y44" s="282">
        <v>150000</v>
      </c>
      <c r="Z44" s="20" t="s">
        <v>1696</v>
      </c>
    </row>
    <row r="45" spans="1:26" ht="15" customHeight="1" thickBot="1" x14ac:dyDescent="0.35">
      <c r="A45" s="20"/>
      <c r="B45" s="52" t="s">
        <v>954</v>
      </c>
      <c r="C45" s="93" t="s">
        <v>955</v>
      </c>
      <c r="D45" s="264">
        <v>50000</v>
      </c>
      <c r="E45" s="200"/>
      <c r="F45" s="200"/>
      <c r="G45" s="200">
        <v>50000</v>
      </c>
      <c r="H45" s="200"/>
      <c r="I45" s="200"/>
      <c r="J45" s="51" t="s">
        <v>1656</v>
      </c>
      <c r="Q45" s="8"/>
      <c r="R45" s="13" t="s">
        <v>67</v>
      </c>
      <c r="S45" s="13" t="s">
        <v>59</v>
      </c>
      <c r="T45" s="182">
        <v>150000</v>
      </c>
      <c r="U45" s="310"/>
      <c r="V45" s="310"/>
      <c r="W45" s="310"/>
      <c r="X45" s="310"/>
      <c r="Y45" s="310">
        <v>150000</v>
      </c>
      <c r="Z45" s="20" t="s">
        <v>1696</v>
      </c>
    </row>
    <row r="46" spans="1:26" ht="18.600000000000001" thickBot="1" x14ac:dyDescent="0.4">
      <c r="A46" s="20"/>
      <c r="B46" s="47" t="s">
        <v>956</v>
      </c>
      <c r="C46" s="79" t="s">
        <v>660</v>
      </c>
      <c r="D46" s="263">
        <v>50000</v>
      </c>
      <c r="E46" s="200"/>
      <c r="F46" s="200"/>
      <c r="G46" s="200">
        <v>50000</v>
      </c>
      <c r="H46" s="200"/>
      <c r="I46" s="200"/>
      <c r="J46" s="48" t="s">
        <v>1657</v>
      </c>
      <c r="Q46" s="103" t="s">
        <v>1333</v>
      </c>
      <c r="R46" s="15"/>
      <c r="S46" s="27"/>
      <c r="T46" s="27"/>
      <c r="U46" s="158"/>
      <c r="V46" s="158"/>
      <c r="W46" s="158"/>
      <c r="X46" s="158"/>
      <c r="Y46" s="158"/>
      <c r="Z46" s="16"/>
    </row>
    <row r="47" spans="1:26" ht="15" customHeight="1" thickBot="1" x14ac:dyDescent="0.35">
      <c r="A47" s="20"/>
      <c r="B47" s="52" t="s">
        <v>957</v>
      </c>
      <c r="C47" s="93" t="s">
        <v>660</v>
      </c>
      <c r="D47" s="264">
        <v>50000</v>
      </c>
      <c r="E47" s="200"/>
      <c r="F47" s="200"/>
      <c r="G47" s="200">
        <v>50000</v>
      </c>
      <c r="H47" s="200"/>
      <c r="I47" s="200"/>
      <c r="J47" s="51" t="s">
        <v>1656</v>
      </c>
      <c r="Q47" s="55" t="s">
        <v>1335</v>
      </c>
      <c r="R47" s="65" t="s">
        <v>1334</v>
      </c>
      <c r="S47" s="65" t="s">
        <v>15</v>
      </c>
      <c r="T47" s="177">
        <v>25000</v>
      </c>
      <c r="U47" s="292"/>
      <c r="V47" s="292">
        <v>25000</v>
      </c>
      <c r="W47" s="292"/>
      <c r="X47" s="292"/>
      <c r="Y47" s="292"/>
      <c r="Z47" s="66" t="s">
        <v>1697</v>
      </c>
    </row>
    <row r="48" spans="1:26" ht="14.55" customHeight="1" x14ac:dyDescent="0.3">
      <c r="A48" s="9"/>
      <c r="B48" s="14" t="s">
        <v>4</v>
      </c>
      <c r="C48" s="14" t="s">
        <v>82</v>
      </c>
      <c r="D48" s="169">
        <v>50000</v>
      </c>
      <c r="E48" s="200"/>
      <c r="F48" s="200"/>
      <c r="G48" s="200">
        <v>50000</v>
      </c>
      <c r="H48" s="200"/>
      <c r="I48" s="200"/>
      <c r="J48" s="19" t="s">
        <v>1659</v>
      </c>
      <c r="Q48" s="11" t="s">
        <v>1336</v>
      </c>
      <c r="R48" s="65" t="s">
        <v>1332</v>
      </c>
      <c r="S48" s="65" t="s">
        <v>15</v>
      </c>
      <c r="T48" s="177">
        <v>25000</v>
      </c>
      <c r="U48" s="292"/>
      <c r="V48" s="292">
        <v>25000</v>
      </c>
      <c r="W48" s="292"/>
      <c r="X48" s="292"/>
      <c r="Y48" s="292"/>
      <c r="Z48" s="66" t="s">
        <v>1698</v>
      </c>
    </row>
    <row r="49" spans="1:26" ht="15" customHeight="1" thickBot="1" x14ac:dyDescent="0.35">
      <c r="A49" s="4"/>
      <c r="B49" s="13" t="s">
        <v>5</v>
      </c>
      <c r="C49" s="13" t="s">
        <v>660</v>
      </c>
      <c r="D49" s="265">
        <v>50000</v>
      </c>
      <c r="E49" s="200"/>
      <c r="F49" s="200"/>
      <c r="G49" s="200">
        <v>50000</v>
      </c>
      <c r="H49" s="200"/>
      <c r="I49" s="200"/>
      <c r="J49" s="22" t="s">
        <v>1660</v>
      </c>
      <c r="Q49" s="4"/>
      <c r="R49" s="65"/>
      <c r="S49" s="65"/>
      <c r="T49" s="65"/>
      <c r="U49" s="292"/>
      <c r="V49" s="292"/>
      <c r="W49" s="292"/>
      <c r="X49" s="292"/>
      <c r="Y49" s="292"/>
      <c r="Z49" s="4"/>
    </row>
    <row r="50" spans="1:26" ht="18.600000000000001" thickBot="1" x14ac:dyDescent="0.4">
      <c r="A50" s="20"/>
      <c r="B50" s="47" t="s">
        <v>959</v>
      </c>
      <c r="C50" s="79" t="s">
        <v>660</v>
      </c>
      <c r="D50" s="164">
        <v>50000</v>
      </c>
      <c r="E50" s="200"/>
      <c r="F50" s="200"/>
      <c r="G50" s="200"/>
      <c r="H50" s="200"/>
      <c r="I50" s="200"/>
      <c r="J50" s="48" t="s">
        <v>1661</v>
      </c>
      <c r="Q50" s="56" t="s">
        <v>79</v>
      </c>
      <c r="R50" s="15"/>
      <c r="S50" s="27"/>
      <c r="T50" s="27"/>
      <c r="U50" s="158"/>
      <c r="V50" s="158"/>
      <c r="W50" s="158"/>
      <c r="X50" s="158"/>
      <c r="Y50" s="158"/>
      <c r="Z50" s="16"/>
    </row>
    <row r="51" spans="1:26" ht="15" customHeight="1" thickBot="1" x14ac:dyDescent="0.35">
      <c r="A51" s="20"/>
      <c r="B51" s="49" t="s">
        <v>960</v>
      </c>
      <c r="C51" s="12" t="s">
        <v>660</v>
      </c>
      <c r="D51" s="165">
        <v>50000</v>
      </c>
      <c r="E51" s="200"/>
      <c r="F51" s="200"/>
      <c r="G51" s="200"/>
      <c r="H51" s="200"/>
      <c r="I51" s="200"/>
      <c r="J51" s="50" t="s">
        <v>1662</v>
      </c>
      <c r="Q51" s="30" t="s">
        <v>341</v>
      </c>
      <c r="R51" s="14" t="s">
        <v>80</v>
      </c>
      <c r="S51" s="14" t="s">
        <v>82</v>
      </c>
      <c r="T51" s="270">
        <v>50000</v>
      </c>
      <c r="U51" s="311"/>
      <c r="V51" s="311"/>
      <c r="W51" s="311">
        <v>50000</v>
      </c>
      <c r="X51" s="311"/>
      <c r="Y51" s="311"/>
      <c r="Z51" s="19" t="s">
        <v>1703</v>
      </c>
    </row>
    <row r="52" spans="1:26" ht="15" customHeight="1" thickBot="1" x14ac:dyDescent="0.35">
      <c r="A52" s="20"/>
      <c r="B52" s="110" t="s">
        <v>1345</v>
      </c>
      <c r="C52" s="106" t="s">
        <v>660</v>
      </c>
      <c r="D52" s="166">
        <v>50000</v>
      </c>
      <c r="E52" s="200"/>
      <c r="F52" s="200"/>
      <c r="G52" s="200"/>
      <c r="H52" s="200"/>
      <c r="I52" s="200"/>
      <c r="J52" s="62" t="s">
        <v>1663</v>
      </c>
      <c r="Q52" s="13" t="s">
        <v>342</v>
      </c>
      <c r="R52" s="13" t="s">
        <v>81</v>
      </c>
      <c r="S52" s="13" t="s">
        <v>82</v>
      </c>
      <c r="T52" s="182">
        <v>50000</v>
      </c>
      <c r="U52" s="313"/>
      <c r="V52" s="313"/>
      <c r="W52" s="313">
        <v>50000</v>
      </c>
      <c r="X52" s="313"/>
      <c r="Y52" s="313"/>
      <c r="Z52" s="19" t="s">
        <v>1704</v>
      </c>
    </row>
    <row r="53" spans="1:26" ht="18.600000000000001" thickBot="1" x14ac:dyDescent="0.4">
      <c r="A53" s="21"/>
      <c r="B53" s="111" t="s">
        <v>961</v>
      </c>
      <c r="C53" s="109" t="s">
        <v>660</v>
      </c>
      <c r="D53" s="167">
        <v>50000</v>
      </c>
      <c r="E53" s="200"/>
      <c r="F53" s="200"/>
      <c r="G53" s="200"/>
      <c r="H53" s="200"/>
      <c r="I53" s="200"/>
      <c r="J53" s="63" t="s">
        <v>1664</v>
      </c>
      <c r="Q53" s="56" t="s">
        <v>155</v>
      </c>
      <c r="R53" s="15"/>
      <c r="S53" s="27"/>
      <c r="T53" s="27"/>
      <c r="U53" s="158"/>
      <c r="V53" s="158"/>
      <c r="W53" s="158"/>
      <c r="X53" s="158"/>
      <c r="Y53" s="158"/>
      <c r="Z53" s="16"/>
    </row>
    <row r="54" spans="1:26" ht="19.05" customHeight="1" thickBot="1" x14ac:dyDescent="0.4">
      <c r="A54" s="56" t="s">
        <v>7</v>
      </c>
      <c r="B54" s="15"/>
      <c r="C54" s="27"/>
      <c r="D54" s="27"/>
      <c r="E54" s="158"/>
      <c r="F54" s="158"/>
      <c r="G54" s="158"/>
      <c r="H54" s="158"/>
      <c r="I54" s="158"/>
      <c r="J54" s="16"/>
      <c r="Q54" s="8"/>
      <c r="R54" s="13" t="s">
        <v>1062</v>
      </c>
      <c r="S54" s="13" t="s">
        <v>82</v>
      </c>
      <c r="T54" s="182">
        <v>50000</v>
      </c>
      <c r="U54" s="310"/>
      <c r="V54" s="310"/>
      <c r="W54" s="310">
        <v>50000</v>
      </c>
      <c r="X54" s="310"/>
      <c r="Y54" s="310"/>
      <c r="Z54" s="22" t="s">
        <v>1714</v>
      </c>
    </row>
    <row r="55" spans="1:26" ht="18.600000000000001" thickBot="1" x14ac:dyDescent="0.4">
      <c r="A55" s="28" t="s">
        <v>21</v>
      </c>
      <c r="B55" s="14" t="s">
        <v>14</v>
      </c>
      <c r="C55" s="14" t="s">
        <v>15</v>
      </c>
      <c r="D55" s="266">
        <v>25000</v>
      </c>
      <c r="E55" s="311"/>
      <c r="F55" s="311"/>
      <c r="G55" s="311"/>
      <c r="H55" s="311"/>
      <c r="I55" s="311"/>
      <c r="J55" s="19" t="s">
        <v>1665</v>
      </c>
      <c r="Q55" s="56" t="s">
        <v>892</v>
      </c>
      <c r="R55" s="53"/>
      <c r="S55" s="27"/>
      <c r="T55" s="27"/>
      <c r="U55" s="158"/>
      <c r="V55" s="158"/>
      <c r="W55" s="158"/>
      <c r="X55" s="158"/>
      <c r="Y55" s="158"/>
      <c r="Z55" s="16"/>
    </row>
    <row r="56" spans="1:26" ht="14.55" customHeight="1" x14ac:dyDescent="0.3">
      <c r="A56" s="73" t="s">
        <v>299</v>
      </c>
      <c r="B56" s="11" t="s">
        <v>18</v>
      </c>
      <c r="C56" s="11" t="s">
        <v>15</v>
      </c>
      <c r="D56" s="267">
        <v>25000</v>
      </c>
      <c r="E56" s="282"/>
      <c r="F56" s="282"/>
      <c r="G56" s="282"/>
      <c r="H56" s="282"/>
      <c r="I56" s="282"/>
      <c r="J56" s="20" t="s">
        <v>298</v>
      </c>
      <c r="Q56" s="78" t="s">
        <v>901</v>
      </c>
      <c r="R56" s="26" t="s">
        <v>893</v>
      </c>
      <c r="S56" s="65" t="s">
        <v>168</v>
      </c>
      <c r="T56" s="177">
        <v>50000</v>
      </c>
      <c r="U56" s="200"/>
      <c r="V56" s="200"/>
      <c r="W56" s="200">
        <v>50000</v>
      </c>
      <c r="X56" s="200"/>
      <c r="Y56" s="200"/>
      <c r="Z56" s="66" t="s">
        <v>1924</v>
      </c>
    </row>
    <row r="57" spans="1:26" ht="14.55" customHeight="1" x14ac:dyDescent="0.3">
      <c r="A57" s="11" t="s">
        <v>2035</v>
      </c>
      <c r="B57" s="11" t="s">
        <v>19</v>
      </c>
      <c r="C57" s="11" t="s">
        <v>15</v>
      </c>
      <c r="D57" s="267">
        <v>25000</v>
      </c>
      <c r="E57" s="282"/>
      <c r="F57" s="282"/>
      <c r="G57" s="282"/>
      <c r="H57" s="282"/>
      <c r="I57" s="282"/>
      <c r="J57" s="20" t="s">
        <v>297</v>
      </c>
      <c r="Q57" s="11" t="s">
        <v>902</v>
      </c>
      <c r="R57" s="11" t="s">
        <v>894</v>
      </c>
      <c r="S57" s="65" t="s">
        <v>82</v>
      </c>
      <c r="T57" s="177">
        <v>50000</v>
      </c>
      <c r="U57" s="200"/>
      <c r="V57" s="200"/>
      <c r="W57" s="200">
        <v>50000</v>
      </c>
      <c r="X57" s="200"/>
      <c r="Y57" s="200"/>
      <c r="Z57" s="66" t="s">
        <v>1924</v>
      </c>
    </row>
    <row r="58" spans="1:26" ht="14.55" customHeight="1" x14ac:dyDescent="0.3">
      <c r="A58" s="797" t="s">
        <v>4150</v>
      </c>
      <c r="B58" s="11" t="s">
        <v>20</v>
      </c>
      <c r="C58" s="11" t="s">
        <v>15</v>
      </c>
      <c r="D58" s="267">
        <v>25000</v>
      </c>
      <c r="E58" s="282"/>
      <c r="F58" s="282"/>
      <c r="G58" s="282"/>
      <c r="H58" s="282"/>
      <c r="I58" s="282"/>
      <c r="J58" s="20" t="s">
        <v>298</v>
      </c>
      <c r="Q58" s="11"/>
      <c r="R58" s="11" t="s">
        <v>895</v>
      </c>
      <c r="S58" s="14" t="s">
        <v>82</v>
      </c>
      <c r="T58" s="177">
        <v>50000</v>
      </c>
      <c r="U58" s="200"/>
      <c r="V58" s="200"/>
      <c r="W58" s="200">
        <v>50000</v>
      </c>
      <c r="X58" s="200"/>
      <c r="Y58" s="200"/>
      <c r="Z58" s="66" t="s">
        <v>1924</v>
      </c>
    </row>
    <row r="59" spans="1:26" ht="14.55" customHeight="1" x14ac:dyDescent="0.3">
      <c r="A59" s="4"/>
      <c r="B59" s="11" t="s">
        <v>8</v>
      </c>
      <c r="C59" s="11" t="s">
        <v>16</v>
      </c>
      <c r="D59" s="267">
        <v>25000</v>
      </c>
      <c r="E59" s="282"/>
      <c r="F59" s="282"/>
      <c r="G59" s="282"/>
      <c r="H59" s="282"/>
      <c r="I59" s="282"/>
      <c r="J59" s="20" t="s">
        <v>298</v>
      </c>
      <c r="Q59" s="4"/>
      <c r="R59" s="11" t="s">
        <v>896</v>
      </c>
      <c r="S59" s="14" t="s">
        <v>82</v>
      </c>
      <c r="T59" s="177">
        <v>50000</v>
      </c>
      <c r="U59" s="200"/>
      <c r="V59" s="200"/>
      <c r="W59" s="200">
        <v>50000</v>
      </c>
      <c r="X59" s="200"/>
      <c r="Y59" s="200"/>
      <c r="Z59" s="4" t="s">
        <v>1925</v>
      </c>
    </row>
    <row r="60" spans="1:26" ht="14.55" customHeight="1" x14ac:dyDescent="0.3">
      <c r="A60" s="4"/>
      <c r="B60" s="11" t="s">
        <v>9</v>
      </c>
      <c r="C60" s="11" t="s">
        <v>16</v>
      </c>
      <c r="D60" s="267">
        <v>25000</v>
      </c>
      <c r="E60" s="282"/>
      <c r="F60" s="282"/>
      <c r="G60" s="282"/>
      <c r="H60" s="282"/>
      <c r="I60" s="282"/>
      <c r="J60" s="20" t="s">
        <v>297</v>
      </c>
      <c r="Q60" s="4"/>
      <c r="R60" s="11" t="s">
        <v>897</v>
      </c>
      <c r="S60" s="14" t="s">
        <v>82</v>
      </c>
      <c r="T60" s="177">
        <v>50000</v>
      </c>
      <c r="U60" s="200"/>
      <c r="V60" s="200"/>
      <c r="W60" s="200">
        <v>50000</v>
      </c>
      <c r="X60" s="200"/>
      <c r="Y60" s="200"/>
      <c r="Z60" s="4" t="s">
        <v>1926</v>
      </c>
    </row>
    <row r="61" spans="1:26" ht="15" customHeight="1" thickBot="1" x14ac:dyDescent="0.35">
      <c r="A61" s="4"/>
      <c r="B61" s="11" t="s">
        <v>10</v>
      </c>
      <c r="C61" s="11" t="s">
        <v>17</v>
      </c>
      <c r="D61" s="267">
        <v>25000</v>
      </c>
      <c r="E61" s="282"/>
      <c r="F61" s="282"/>
      <c r="G61" s="282"/>
      <c r="H61" s="282"/>
      <c r="I61" s="282"/>
      <c r="J61" s="20" t="s">
        <v>297</v>
      </c>
      <c r="Q61" s="8"/>
      <c r="R61" s="13" t="s">
        <v>898</v>
      </c>
      <c r="S61" s="13" t="s">
        <v>899</v>
      </c>
      <c r="T61" s="86"/>
      <c r="U61" s="200"/>
      <c r="V61" s="200"/>
      <c r="W61" s="200"/>
      <c r="X61" s="200"/>
      <c r="Y61" s="200"/>
      <c r="Z61" s="8" t="s">
        <v>1289</v>
      </c>
    </row>
    <row r="62" spans="1:26" ht="18.600000000000001" thickBot="1" x14ac:dyDescent="0.4">
      <c r="A62" s="4"/>
      <c r="B62" s="11" t="s">
        <v>11</v>
      </c>
      <c r="C62" s="11" t="s">
        <v>17</v>
      </c>
      <c r="D62" s="267">
        <v>25000</v>
      </c>
      <c r="E62" s="282"/>
      <c r="F62" s="282"/>
      <c r="G62" s="282"/>
      <c r="H62" s="282"/>
      <c r="I62" s="282"/>
      <c r="J62" s="20" t="s">
        <v>297</v>
      </c>
      <c r="Q62" s="101" t="s">
        <v>1309</v>
      </c>
      <c r="R62" s="98"/>
      <c r="S62" s="99"/>
      <c r="T62" s="99"/>
      <c r="U62" s="162"/>
      <c r="V62" s="162"/>
      <c r="W62" s="162"/>
      <c r="X62" s="162"/>
      <c r="Y62" s="162"/>
      <c r="Z62" s="100"/>
    </row>
    <row r="63" spans="1:26" ht="14.55" customHeight="1" x14ac:dyDescent="0.3">
      <c r="A63" s="4"/>
      <c r="B63" s="11" t="s">
        <v>12</v>
      </c>
      <c r="C63" s="11" t="s">
        <v>17</v>
      </c>
      <c r="D63" s="267">
        <v>25000</v>
      </c>
      <c r="E63" s="282"/>
      <c r="F63" s="282"/>
      <c r="G63" s="282"/>
      <c r="H63" s="282"/>
      <c r="I63" s="282"/>
      <c r="J63" s="20" t="s">
        <v>298</v>
      </c>
      <c r="Q63" s="30" t="s">
        <v>1329</v>
      </c>
      <c r="R63" s="102" t="s">
        <v>1310</v>
      </c>
      <c r="S63" s="96" t="s">
        <v>1314</v>
      </c>
      <c r="T63" s="178">
        <v>50000</v>
      </c>
      <c r="U63" s="318"/>
      <c r="V63" s="318"/>
      <c r="W63" s="318">
        <v>50000</v>
      </c>
      <c r="X63" s="318"/>
      <c r="Y63" s="318"/>
      <c r="Z63" s="68" t="s">
        <v>1937</v>
      </c>
    </row>
    <row r="64" spans="1:26" ht="15" customHeight="1" thickBot="1" x14ac:dyDescent="0.35">
      <c r="A64" s="7"/>
      <c r="B64" s="12" t="s">
        <v>13</v>
      </c>
      <c r="C64" s="12" t="s">
        <v>17</v>
      </c>
      <c r="D64" s="268">
        <v>25000</v>
      </c>
      <c r="E64" s="312"/>
      <c r="F64" s="312"/>
      <c r="G64" s="312"/>
      <c r="H64" s="312"/>
      <c r="I64" s="312"/>
      <c r="J64" s="21" t="s">
        <v>298</v>
      </c>
      <c r="Q64" s="65" t="s">
        <v>1330</v>
      </c>
      <c r="R64" s="96" t="s">
        <v>1311</v>
      </c>
      <c r="S64" s="96" t="s">
        <v>1314</v>
      </c>
      <c r="T64" s="178">
        <v>50000</v>
      </c>
      <c r="U64" s="318"/>
      <c r="V64" s="318"/>
      <c r="W64" s="318"/>
      <c r="X64" s="318"/>
      <c r="Y64" s="318"/>
      <c r="Z64" s="68" t="s">
        <v>1938</v>
      </c>
    </row>
    <row r="65" spans="1:26" ht="19.05" customHeight="1" thickBot="1" x14ac:dyDescent="0.4">
      <c r="A65" s="56" t="s">
        <v>33</v>
      </c>
      <c r="B65" s="15"/>
      <c r="C65" s="27"/>
      <c r="D65" s="27"/>
      <c r="E65" s="158"/>
      <c r="F65" s="158"/>
      <c r="G65" s="158"/>
      <c r="H65" s="158"/>
      <c r="I65" s="158"/>
      <c r="J65" s="16"/>
      <c r="Q65" s="788" t="s">
        <v>4126</v>
      </c>
      <c r="R65" s="96" t="s">
        <v>1312</v>
      </c>
      <c r="S65" s="96" t="s">
        <v>1314</v>
      </c>
      <c r="T65" s="178">
        <v>50000</v>
      </c>
      <c r="U65" s="318"/>
      <c r="V65" s="318"/>
      <c r="W65" s="318"/>
      <c r="X65" s="318"/>
      <c r="Y65" s="318"/>
      <c r="Z65" s="68" t="s">
        <v>1938</v>
      </c>
    </row>
    <row r="66" spans="1:26" ht="14.55" customHeight="1" x14ac:dyDescent="0.3">
      <c r="A66" s="29" t="s">
        <v>31</v>
      </c>
      <c r="B66" s="14" t="s">
        <v>26</v>
      </c>
      <c r="C66" s="14" t="s">
        <v>300</v>
      </c>
      <c r="D66" s="169">
        <v>36000</v>
      </c>
      <c r="E66" s="311"/>
      <c r="F66" s="311">
        <v>36000</v>
      </c>
      <c r="G66" s="311"/>
      <c r="H66" s="311"/>
      <c r="I66" s="311"/>
      <c r="J66" s="19" t="s">
        <v>1666</v>
      </c>
      <c r="Q66" s="4"/>
      <c r="R66" s="96" t="s">
        <v>1313</v>
      </c>
      <c r="S66" s="96" t="s">
        <v>1314</v>
      </c>
      <c r="T66" s="178">
        <v>50000</v>
      </c>
      <c r="U66" s="318"/>
      <c r="V66" s="318"/>
      <c r="W66" s="318"/>
      <c r="X66" s="318"/>
      <c r="Y66" s="318"/>
      <c r="Z66" s="68" t="s">
        <v>1938</v>
      </c>
    </row>
    <row r="67" spans="1:26" ht="14.55" customHeight="1" x14ac:dyDescent="0.3">
      <c r="A67" s="112" t="s">
        <v>32</v>
      </c>
      <c r="B67" s="11" t="s">
        <v>26</v>
      </c>
      <c r="C67" s="11" t="s">
        <v>301</v>
      </c>
      <c r="D67" s="170">
        <v>36000</v>
      </c>
      <c r="E67" s="311"/>
      <c r="F67" s="311">
        <v>36000</v>
      </c>
      <c r="G67" s="311"/>
      <c r="H67" s="311"/>
      <c r="I67" s="311"/>
      <c r="J67" s="19" t="s">
        <v>1667</v>
      </c>
      <c r="Q67" s="4"/>
      <c r="R67" s="11" t="s">
        <v>1315</v>
      </c>
      <c r="S67" s="96" t="s">
        <v>1314</v>
      </c>
      <c r="T67" s="173">
        <v>50000</v>
      </c>
      <c r="U67" s="315"/>
      <c r="V67" s="315"/>
      <c r="W67" s="315">
        <v>50000</v>
      </c>
      <c r="X67" s="315"/>
      <c r="Y67" s="315"/>
      <c r="Z67" s="68" t="s">
        <v>1938</v>
      </c>
    </row>
    <row r="68" spans="1:26" ht="14.55" customHeight="1" x14ac:dyDescent="0.3">
      <c r="A68" s="11" t="s">
        <v>2033</v>
      </c>
      <c r="B68" s="11" t="s">
        <v>26</v>
      </c>
      <c r="C68" s="11" t="s">
        <v>302</v>
      </c>
      <c r="D68" s="170">
        <v>36000</v>
      </c>
      <c r="E68" s="311"/>
      <c r="F68" s="311">
        <v>36000</v>
      </c>
      <c r="G68" s="311"/>
      <c r="H68" s="311"/>
      <c r="I68" s="311"/>
      <c r="J68" s="19" t="s">
        <v>1668</v>
      </c>
      <c r="Q68" s="4"/>
      <c r="R68" s="11" t="s">
        <v>1316</v>
      </c>
      <c r="S68" s="96" t="s">
        <v>306</v>
      </c>
      <c r="T68" s="173">
        <v>50000</v>
      </c>
      <c r="U68" s="315"/>
      <c r="V68" s="315"/>
      <c r="W68" s="315"/>
      <c r="X68" s="315"/>
      <c r="Y68" s="315"/>
      <c r="Z68" s="68" t="s">
        <v>1939</v>
      </c>
    </row>
    <row r="69" spans="1:26" ht="14.55" customHeight="1" x14ac:dyDescent="0.3">
      <c r="A69" s="309" t="s">
        <v>2035</v>
      </c>
      <c r="B69" s="11" t="s">
        <v>965</v>
      </c>
      <c r="C69" s="11" t="s">
        <v>962</v>
      </c>
      <c r="D69" s="170">
        <v>36000</v>
      </c>
      <c r="E69" s="282"/>
      <c r="F69" s="282">
        <v>36000</v>
      </c>
      <c r="G69" s="282"/>
      <c r="H69" s="282"/>
      <c r="I69" s="282"/>
      <c r="J69" s="20" t="s">
        <v>1669</v>
      </c>
      <c r="Q69" s="4"/>
      <c r="R69" s="11" t="s">
        <v>1317</v>
      </c>
      <c r="S69" s="96" t="s">
        <v>306</v>
      </c>
      <c r="T69" s="173">
        <v>50000</v>
      </c>
      <c r="U69" s="315"/>
      <c r="V69" s="315"/>
      <c r="W69" s="315">
        <v>50000</v>
      </c>
      <c r="X69" s="315"/>
      <c r="Y69" s="315"/>
      <c r="Z69" s="68" t="s">
        <v>1940</v>
      </c>
    </row>
    <row r="70" spans="1:26" ht="14.55" customHeight="1" x14ac:dyDescent="0.3">
      <c r="A70" s="5"/>
      <c r="B70" s="11" t="s">
        <v>964</v>
      </c>
      <c r="C70" s="11" t="s">
        <v>963</v>
      </c>
      <c r="D70" s="170">
        <v>36000</v>
      </c>
      <c r="E70" s="282"/>
      <c r="F70" s="282">
        <v>36000</v>
      </c>
      <c r="G70" s="282"/>
      <c r="H70" s="282"/>
      <c r="I70" s="282"/>
      <c r="J70" s="20" t="s">
        <v>1669</v>
      </c>
      <c r="Q70" s="4"/>
      <c r="R70" s="11" t="s">
        <v>1318</v>
      </c>
      <c r="S70" s="96" t="s">
        <v>314</v>
      </c>
      <c r="T70" s="173">
        <v>50000</v>
      </c>
      <c r="U70" s="315"/>
      <c r="V70" s="315"/>
      <c r="W70" s="315"/>
      <c r="X70" s="315"/>
      <c r="Y70" s="315"/>
      <c r="Z70" s="68" t="s">
        <v>1941</v>
      </c>
    </row>
    <row r="71" spans="1:26" ht="14.55" customHeight="1" x14ac:dyDescent="0.3">
      <c r="A71" s="4"/>
      <c r="B71" s="11" t="s">
        <v>966</v>
      </c>
      <c r="C71" s="11" t="s">
        <v>968</v>
      </c>
      <c r="D71" s="170">
        <v>36000</v>
      </c>
      <c r="E71" s="282"/>
      <c r="F71" s="282">
        <v>36000</v>
      </c>
      <c r="G71" s="282"/>
      <c r="H71" s="282"/>
      <c r="I71" s="282"/>
      <c r="J71" s="20" t="s">
        <v>1669</v>
      </c>
      <c r="Q71" s="4"/>
      <c r="R71" s="11" t="s">
        <v>1319</v>
      </c>
      <c r="S71" s="96" t="s">
        <v>314</v>
      </c>
      <c r="T71" s="173">
        <v>50000</v>
      </c>
      <c r="U71" s="315"/>
      <c r="V71" s="315"/>
      <c r="W71" s="315">
        <v>50000</v>
      </c>
      <c r="X71" s="315"/>
      <c r="Y71" s="315"/>
      <c r="Z71" s="68" t="s">
        <v>1942</v>
      </c>
    </row>
    <row r="72" spans="1:26" ht="14.55" customHeight="1" x14ac:dyDescent="0.3">
      <c r="A72" s="4"/>
      <c r="B72" s="11" t="s">
        <v>967</v>
      </c>
      <c r="C72" s="11" t="s">
        <v>969</v>
      </c>
      <c r="D72" s="170">
        <v>36000</v>
      </c>
      <c r="E72" s="282"/>
      <c r="F72" s="282">
        <v>36000</v>
      </c>
      <c r="G72" s="282"/>
      <c r="H72" s="282"/>
      <c r="I72" s="282"/>
      <c r="J72" s="20" t="s">
        <v>1669</v>
      </c>
      <c r="Q72" s="4"/>
      <c r="R72" s="11" t="s">
        <v>1320</v>
      </c>
      <c r="S72" s="96" t="s">
        <v>306</v>
      </c>
      <c r="T72" s="173">
        <v>50000</v>
      </c>
      <c r="U72" s="315"/>
      <c r="V72" s="315"/>
      <c r="W72" s="315"/>
      <c r="X72" s="315"/>
      <c r="Y72" s="315"/>
      <c r="Z72" s="68" t="s">
        <v>1943</v>
      </c>
    </row>
    <row r="73" spans="1:26" ht="14.55" customHeight="1" x14ac:dyDescent="0.3">
      <c r="A73" s="4"/>
      <c r="B73" s="11" t="s">
        <v>27</v>
      </c>
      <c r="C73" s="11" t="s">
        <v>23</v>
      </c>
      <c r="D73" s="170">
        <v>25000</v>
      </c>
      <c r="E73" s="282"/>
      <c r="F73" s="282">
        <v>25000</v>
      </c>
      <c r="G73" s="282"/>
      <c r="H73" s="282"/>
      <c r="I73" s="282"/>
      <c r="J73" s="20" t="s">
        <v>1670</v>
      </c>
      <c r="Q73" s="4"/>
      <c r="R73" s="11" t="s">
        <v>1321</v>
      </c>
      <c r="S73" s="96" t="s">
        <v>306</v>
      </c>
      <c r="T73" s="173">
        <v>50000</v>
      </c>
      <c r="U73" s="315"/>
      <c r="V73" s="315"/>
      <c r="W73" s="315">
        <v>50000</v>
      </c>
      <c r="X73" s="315"/>
      <c r="Y73" s="315"/>
      <c r="Z73" s="68" t="s">
        <v>1944</v>
      </c>
    </row>
    <row r="74" spans="1:26" ht="14.55" customHeight="1" x14ac:dyDescent="0.3">
      <c r="A74" s="4"/>
      <c r="B74" s="11" t="s">
        <v>27</v>
      </c>
      <c r="C74" s="11" t="s">
        <v>25</v>
      </c>
      <c r="D74" s="170">
        <v>25000</v>
      </c>
      <c r="E74" s="282"/>
      <c r="F74" s="282">
        <v>25000</v>
      </c>
      <c r="G74" s="282"/>
      <c r="H74" s="282"/>
      <c r="I74" s="282"/>
      <c r="J74" s="20" t="s">
        <v>1671</v>
      </c>
      <c r="Q74" s="8"/>
      <c r="R74" s="11" t="s">
        <v>1322</v>
      </c>
      <c r="S74" s="96" t="s">
        <v>314</v>
      </c>
      <c r="T74" s="173">
        <v>50000</v>
      </c>
      <c r="U74" s="315"/>
      <c r="V74" s="315"/>
      <c r="W74" s="315"/>
      <c r="X74" s="315"/>
      <c r="Y74" s="315"/>
      <c r="Z74" s="68" t="s">
        <v>1945</v>
      </c>
    </row>
    <row r="75" spans="1:26" ht="14.55" customHeight="1" x14ac:dyDescent="0.3">
      <c r="A75" s="4"/>
      <c r="B75" s="11" t="s">
        <v>970</v>
      </c>
      <c r="C75" s="11" t="s">
        <v>303</v>
      </c>
      <c r="D75" s="170">
        <v>35000</v>
      </c>
      <c r="E75" s="311"/>
      <c r="F75" s="311">
        <v>35000</v>
      </c>
      <c r="G75" s="311"/>
      <c r="H75" s="311"/>
      <c r="I75" s="311"/>
      <c r="J75" s="19" t="s">
        <v>1672</v>
      </c>
      <c r="Q75" s="4"/>
      <c r="R75" s="11" t="s">
        <v>1323</v>
      </c>
      <c r="S75" s="96" t="s">
        <v>314</v>
      </c>
      <c r="T75" s="173">
        <v>50000</v>
      </c>
      <c r="U75" s="315"/>
      <c r="V75" s="315"/>
      <c r="W75" s="315">
        <v>50000</v>
      </c>
      <c r="X75" s="315"/>
      <c r="Y75" s="315"/>
      <c r="Z75" s="68" t="s">
        <v>1946</v>
      </c>
    </row>
    <row r="76" spans="1:26" ht="14.55" customHeight="1" x14ac:dyDescent="0.3">
      <c r="A76" s="4"/>
      <c r="B76" s="11" t="s">
        <v>972</v>
      </c>
      <c r="C76" s="11" t="s">
        <v>973</v>
      </c>
      <c r="D76" s="267">
        <v>25000</v>
      </c>
      <c r="E76" s="282"/>
      <c r="F76" s="282"/>
      <c r="G76" s="282"/>
      <c r="H76" s="282"/>
      <c r="I76" s="282"/>
      <c r="J76" s="20" t="s">
        <v>975</v>
      </c>
      <c r="Q76" s="4"/>
      <c r="R76" s="11" t="s">
        <v>1324</v>
      </c>
      <c r="S76" s="11" t="s">
        <v>15</v>
      </c>
      <c r="T76" s="173">
        <v>50000</v>
      </c>
      <c r="U76" s="281"/>
      <c r="V76" s="281"/>
      <c r="W76" s="281">
        <v>50000</v>
      </c>
      <c r="X76" s="281"/>
      <c r="Y76" s="281"/>
      <c r="Z76" s="4" t="s">
        <v>1947</v>
      </c>
    </row>
    <row r="77" spans="1:26" ht="14.55" customHeight="1" x14ac:dyDescent="0.3">
      <c r="A77" s="4"/>
      <c r="B77" s="11" t="s">
        <v>972</v>
      </c>
      <c r="C77" s="11" t="s">
        <v>974</v>
      </c>
      <c r="D77" s="267">
        <v>25000</v>
      </c>
      <c r="E77" s="282"/>
      <c r="F77" s="282"/>
      <c r="G77" s="282"/>
      <c r="H77" s="282"/>
      <c r="I77" s="282"/>
      <c r="J77" s="20" t="s">
        <v>975</v>
      </c>
      <c r="Q77" s="4"/>
      <c r="R77" s="54" t="s">
        <v>1325</v>
      </c>
      <c r="S77" s="11" t="s">
        <v>15</v>
      </c>
      <c r="T77" s="173">
        <v>50000</v>
      </c>
      <c r="U77" s="281"/>
      <c r="V77" s="281"/>
      <c r="W77" s="281"/>
      <c r="X77" s="281"/>
      <c r="Y77" s="281"/>
      <c r="Z77" s="4" t="s">
        <v>1948</v>
      </c>
    </row>
    <row r="78" spans="1:26" ht="14.55" customHeight="1" x14ac:dyDescent="0.3">
      <c r="A78" s="4"/>
      <c r="B78" s="65" t="s">
        <v>971</v>
      </c>
      <c r="C78" s="65" t="s">
        <v>976</v>
      </c>
      <c r="D78" s="170">
        <v>35000</v>
      </c>
      <c r="E78" s="311"/>
      <c r="F78" s="311">
        <v>35000</v>
      </c>
      <c r="G78" s="311"/>
      <c r="H78" s="311"/>
      <c r="I78" s="311"/>
      <c r="J78" s="19" t="s">
        <v>1673</v>
      </c>
      <c r="Q78" s="4"/>
      <c r="R78" s="54" t="s">
        <v>1326</v>
      </c>
      <c r="S78" s="11" t="s">
        <v>15</v>
      </c>
      <c r="T78" s="173">
        <v>20000</v>
      </c>
      <c r="U78" s="281"/>
      <c r="V78" s="281"/>
      <c r="W78" s="281"/>
      <c r="X78" s="281"/>
      <c r="Y78" s="281"/>
      <c r="Z78" s="4" t="s">
        <v>1949</v>
      </c>
    </row>
    <row r="79" spans="1:26" ht="15" customHeight="1" thickBot="1" x14ac:dyDescent="0.35">
      <c r="A79" s="7"/>
      <c r="B79" s="12" t="s">
        <v>971</v>
      </c>
      <c r="C79" s="12" t="s">
        <v>977</v>
      </c>
      <c r="D79" s="172">
        <v>35000</v>
      </c>
      <c r="E79" s="313"/>
      <c r="F79" s="313">
        <v>35000</v>
      </c>
      <c r="G79" s="313"/>
      <c r="H79" s="313"/>
      <c r="I79" s="313"/>
      <c r="J79" s="19" t="s">
        <v>1674</v>
      </c>
      <c r="Q79" s="8"/>
      <c r="R79" s="13" t="s">
        <v>1327</v>
      </c>
      <c r="S79" s="13" t="s">
        <v>15</v>
      </c>
      <c r="T79" s="182">
        <v>50000</v>
      </c>
      <c r="U79" s="314"/>
      <c r="V79" s="314"/>
      <c r="W79" s="314">
        <v>50000</v>
      </c>
      <c r="X79" s="314"/>
      <c r="Y79" s="314"/>
      <c r="Z79" s="8" t="s">
        <v>1948</v>
      </c>
    </row>
    <row r="80" spans="1:26" ht="18.600000000000001" thickBot="1" x14ac:dyDescent="0.4">
      <c r="A80" s="56" t="s">
        <v>34</v>
      </c>
      <c r="B80" s="15"/>
      <c r="C80" s="27"/>
      <c r="D80" s="27"/>
      <c r="E80" s="158"/>
      <c r="F80" s="158"/>
      <c r="G80" s="158"/>
      <c r="H80" s="158"/>
      <c r="I80" s="158"/>
      <c r="J80" s="16"/>
      <c r="Q80" s="56" t="s">
        <v>1597</v>
      </c>
      <c r="R80" s="53"/>
      <c r="S80" s="27"/>
      <c r="T80" s="27"/>
      <c r="U80" s="158"/>
      <c r="V80" s="158"/>
      <c r="W80" s="158"/>
      <c r="X80" s="158"/>
      <c r="Y80" s="158"/>
      <c r="Z80" s="16"/>
    </row>
    <row r="81" spans="1:26" ht="14.55" customHeight="1" x14ac:dyDescent="0.3">
      <c r="A81" s="30" t="s">
        <v>41</v>
      </c>
      <c r="B81" s="14" t="s">
        <v>35</v>
      </c>
      <c r="C81" s="14" t="s">
        <v>36</v>
      </c>
      <c r="D81" s="169">
        <v>68300</v>
      </c>
      <c r="E81" s="311"/>
      <c r="F81" s="311"/>
      <c r="G81" s="311">
        <v>68300</v>
      </c>
      <c r="H81" s="311"/>
      <c r="I81" s="311"/>
      <c r="J81" s="19" t="s">
        <v>1675</v>
      </c>
      <c r="Q81" s="4"/>
      <c r="R81" s="11" t="s">
        <v>1606</v>
      </c>
      <c r="S81" s="14" t="s">
        <v>940</v>
      </c>
      <c r="T81" s="173">
        <v>50000</v>
      </c>
      <c r="U81" s="281"/>
      <c r="V81" s="281"/>
      <c r="W81" s="281">
        <v>50000</v>
      </c>
      <c r="X81" s="281"/>
      <c r="Y81" s="281"/>
      <c r="Z81" s="4" t="s">
        <v>1987</v>
      </c>
    </row>
    <row r="82" spans="1:26" ht="15" customHeight="1" thickBot="1" x14ac:dyDescent="0.35">
      <c r="A82" s="73" t="s">
        <v>42</v>
      </c>
      <c r="B82" s="11" t="s">
        <v>981</v>
      </c>
      <c r="C82" s="11" t="s">
        <v>304</v>
      </c>
      <c r="D82" s="170">
        <v>68300</v>
      </c>
      <c r="E82" s="311"/>
      <c r="F82" s="311"/>
      <c r="G82" s="311">
        <v>68300</v>
      </c>
      <c r="H82" s="311"/>
      <c r="I82" s="311"/>
      <c r="J82" s="19" t="s">
        <v>1675</v>
      </c>
      <c r="Q82" s="4"/>
      <c r="R82" s="11" t="s">
        <v>1605</v>
      </c>
      <c r="S82" s="14" t="s">
        <v>1607</v>
      </c>
      <c r="T82" s="173">
        <v>50000</v>
      </c>
      <c r="U82" s="281"/>
      <c r="V82" s="281"/>
      <c r="W82" s="281">
        <v>50000</v>
      </c>
      <c r="X82" s="281"/>
      <c r="Y82" s="281"/>
      <c r="Z82" s="4" t="s">
        <v>1988</v>
      </c>
    </row>
    <row r="83" spans="1:26" ht="18.600000000000001" thickBot="1" x14ac:dyDescent="0.4">
      <c r="A83" s="11" t="s">
        <v>2033</v>
      </c>
      <c r="B83" s="11" t="s">
        <v>982</v>
      </c>
      <c r="C83" s="11" t="s">
        <v>304</v>
      </c>
      <c r="D83" s="170">
        <v>68300</v>
      </c>
      <c r="E83" s="311"/>
      <c r="F83" s="311"/>
      <c r="G83" s="311">
        <v>68300</v>
      </c>
      <c r="H83" s="311"/>
      <c r="I83" s="311"/>
      <c r="J83" s="19" t="s">
        <v>1675</v>
      </c>
      <c r="Q83" s="56" t="s">
        <v>2274</v>
      </c>
      <c r="R83" s="27"/>
      <c r="S83" s="27"/>
      <c r="T83" s="27"/>
      <c r="U83" s="27"/>
      <c r="V83" s="27"/>
      <c r="W83" s="27"/>
      <c r="X83" s="27"/>
      <c r="Y83" s="27"/>
      <c r="Z83" s="16"/>
    </row>
    <row r="84" spans="1:26" ht="14.55" customHeight="1" x14ac:dyDescent="0.3">
      <c r="A84" s="309" t="s">
        <v>2035</v>
      </c>
      <c r="B84" s="11" t="s">
        <v>980</v>
      </c>
      <c r="C84" s="11" t="s">
        <v>304</v>
      </c>
      <c r="D84" s="170">
        <v>68300</v>
      </c>
      <c r="E84" s="311"/>
      <c r="F84" s="311"/>
      <c r="G84" s="311">
        <v>68300</v>
      </c>
      <c r="H84" s="311"/>
      <c r="I84" s="311"/>
      <c r="J84" s="19" t="s">
        <v>1676</v>
      </c>
      <c r="Q84" s="29" t="s">
        <v>2275</v>
      </c>
      <c r="R84" s="11" t="s">
        <v>2276</v>
      </c>
      <c r="S84" s="11" t="s">
        <v>308</v>
      </c>
      <c r="T84" s="270">
        <v>50000</v>
      </c>
      <c r="U84" s="281"/>
      <c r="V84" s="281"/>
      <c r="W84" s="281">
        <v>50000</v>
      </c>
      <c r="X84" s="281"/>
      <c r="Y84" s="281"/>
      <c r="Z84" s="6" t="s">
        <v>2278</v>
      </c>
    </row>
    <row r="85" spans="1:26" ht="14.55" customHeight="1" x14ac:dyDescent="0.3">
      <c r="A85" s="5"/>
      <c r="B85" s="11" t="s">
        <v>983</v>
      </c>
      <c r="C85" s="11" t="s">
        <v>305</v>
      </c>
      <c r="D85" s="170">
        <v>68300</v>
      </c>
      <c r="E85" s="311"/>
      <c r="F85" s="311"/>
      <c r="G85" s="311">
        <v>68300</v>
      </c>
      <c r="H85" s="311"/>
      <c r="I85" s="311"/>
      <c r="J85" s="19" t="s">
        <v>1676</v>
      </c>
      <c r="Q85" s="4" t="s">
        <v>2277</v>
      </c>
      <c r="R85" s="11"/>
      <c r="S85" s="11"/>
      <c r="T85" s="153"/>
      <c r="U85" s="281"/>
      <c r="V85" s="281"/>
      <c r="W85" s="281"/>
      <c r="X85" s="281"/>
      <c r="Y85" s="281"/>
      <c r="Z85" s="4"/>
    </row>
    <row r="86" spans="1:26" ht="15" customHeight="1" thickBot="1" x14ac:dyDescent="0.35">
      <c r="A86" s="4"/>
      <c r="B86" s="11" t="s">
        <v>984</v>
      </c>
      <c r="C86" s="11" t="s">
        <v>305</v>
      </c>
      <c r="D86" s="170">
        <v>68300</v>
      </c>
      <c r="E86" s="311"/>
      <c r="F86" s="311"/>
      <c r="G86" s="311">
        <v>68300</v>
      </c>
      <c r="H86" s="311"/>
      <c r="I86" s="311"/>
      <c r="J86" s="19" t="s">
        <v>1676</v>
      </c>
      <c r="Q86" s="13" t="s">
        <v>2034</v>
      </c>
      <c r="R86" s="11"/>
      <c r="S86" s="11"/>
      <c r="T86" s="153"/>
      <c r="U86" s="281"/>
      <c r="V86" s="281"/>
      <c r="W86" s="281"/>
      <c r="X86" s="281"/>
      <c r="Y86" s="281"/>
      <c r="Z86" s="8"/>
    </row>
    <row r="87" spans="1:26" ht="18.600000000000001" thickBot="1" x14ac:dyDescent="0.4">
      <c r="A87" s="4"/>
      <c r="B87" s="11" t="s">
        <v>39</v>
      </c>
      <c r="C87" s="11" t="s">
        <v>306</v>
      </c>
      <c r="D87" s="170">
        <v>68300</v>
      </c>
      <c r="E87" s="311"/>
      <c r="F87" s="311"/>
      <c r="G87" s="311">
        <v>68300</v>
      </c>
      <c r="H87" s="311"/>
      <c r="I87" s="311"/>
      <c r="J87" s="19" t="s">
        <v>1676</v>
      </c>
      <c r="Q87" s="56" t="s">
        <v>2375</v>
      </c>
      <c r="R87" s="27"/>
      <c r="S87" s="27"/>
      <c r="T87" s="27"/>
      <c r="U87" s="27"/>
      <c r="V87" s="27"/>
      <c r="W87" s="27"/>
      <c r="X87" s="27"/>
      <c r="Y87" s="27"/>
      <c r="Z87" s="27"/>
    </row>
    <row r="88" spans="1:26" ht="14.55" customHeight="1" x14ac:dyDescent="0.3">
      <c r="A88" s="4"/>
      <c r="B88" s="11" t="s">
        <v>986</v>
      </c>
      <c r="C88" s="11" t="s">
        <v>38</v>
      </c>
      <c r="D88" s="170">
        <v>68300</v>
      </c>
      <c r="E88" s="282"/>
      <c r="F88" s="282"/>
      <c r="G88" s="282">
        <v>68300</v>
      </c>
      <c r="H88" s="282"/>
      <c r="I88" s="282"/>
      <c r="J88" s="20" t="s">
        <v>1677</v>
      </c>
      <c r="Q88" s="29" t="s">
        <v>2385</v>
      </c>
      <c r="R88" s="11" t="s">
        <v>2376</v>
      </c>
      <c r="S88" s="11" t="s">
        <v>2065</v>
      </c>
      <c r="T88" s="173">
        <v>150000</v>
      </c>
      <c r="U88" s="281"/>
      <c r="V88" s="281"/>
      <c r="W88" s="281"/>
      <c r="X88" s="281"/>
      <c r="Y88" s="281">
        <v>150000</v>
      </c>
      <c r="Z88" s="4" t="s">
        <v>2382</v>
      </c>
    </row>
    <row r="89" spans="1:26" ht="14.55" customHeight="1" x14ac:dyDescent="0.3">
      <c r="A89" s="4"/>
      <c r="B89" s="11" t="s">
        <v>987</v>
      </c>
      <c r="C89" s="11" t="s">
        <v>38</v>
      </c>
      <c r="D89" s="170">
        <v>68300</v>
      </c>
      <c r="E89" s="282"/>
      <c r="F89" s="282"/>
      <c r="G89" s="282">
        <v>68300</v>
      </c>
      <c r="H89" s="282"/>
      <c r="I89" s="282"/>
      <c r="J89" s="20" t="s">
        <v>1678</v>
      </c>
      <c r="Q89" s="4" t="s">
        <v>2386</v>
      </c>
      <c r="R89" s="11" t="s">
        <v>2379</v>
      </c>
      <c r="S89" s="11" t="s">
        <v>2377</v>
      </c>
      <c r="T89" s="173">
        <v>150000</v>
      </c>
      <c r="U89" s="281"/>
      <c r="V89" s="281"/>
      <c r="W89" s="281"/>
      <c r="X89" s="281"/>
      <c r="Y89" s="281">
        <v>150000</v>
      </c>
      <c r="Z89" s="4" t="s">
        <v>2381</v>
      </c>
    </row>
    <row r="90" spans="1:26" ht="14.55" customHeight="1" x14ac:dyDescent="0.3">
      <c r="A90" s="4"/>
      <c r="B90" s="11" t="s">
        <v>40</v>
      </c>
      <c r="C90" s="11" t="s">
        <v>307</v>
      </c>
      <c r="D90" s="267">
        <v>50000</v>
      </c>
      <c r="E90" s="282"/>
      <c r="F90" s="282"/>
      <c r="G90" s="282"/>
      <c r="H90" s="282"/>
      <c r="I90" s="282"/>
      <c r="J90" s="20" t="s">
        <v>1679</v>
      </c>
      <c r="Q90" s="4" t="s">
        <v>2384</v>
      </c>
      <c r="R90" s="11" t="s">
        <v>2383</v>
      </c>
      <c r="S90" s="11" t="s">
        <v>2377</v>
      </c>
      <c r="T90" s="173">
        <v>150000</v>
      </c>
      <c r="U90" s="281"/>
      <c r="V90" s="281"/>
      <c r="W90" s="281"/>
      <c r="X90" s="281"/>
      <c r="Y90" s="281">
        <v>150000</v>
      </c>
      <c r="Z90" s="4" t="s">
        <v>2380</v>
      </c>
    </row>
    <row r="91" spans="1:26" ht="15" customHeight="1" thickBot="1" x14ac:dyDescent="0.35">
      <c r="A91" s="4"/>
      <c r="B91" s="11" t="s">
        <v>991</v>
      </c>
      <c r="C91" s="11" t="s">
        <v>307</v>
      </c>
      <c r="D91" s="269">
        <v>50000</v>
      </c>
      <c r="E91" s="292"/>
      <c r="F91" s="292"/>
      <c r="G91" s="292"/>
      <c r="H91" s="292"/>
      <c r="I91" s="292"/>
      <c r="J91" s="66" t="s">
        <v>1680</v>
      </c>
      <c r="Q91" s="8" t="s">
        <v>2034</v>
      </c>
      <c r="R91" s="13"/>
      <c r="S91" s="13"/>
      <c r="T91" s="13"/>
      <c r="U91" s="314"/>
      <c r="V91" s="314"/>
      <c r="W91" s="314"/>
      <c r="X91" s="314"/>
      <c r="Y91" s="314"/>
      <c r="Z91" s="8"/>
    </row>
    <row r="92" spans="1:26" ht="18.600000000000001" thickBot="1" x14ac:dyDescent="0.4">
      <c r="A92" s="7"/>
      <c r="B92" s="11" t="s">
        <v>992</v>
      </c>
      <c r="C92" s="11" t="s">
        <v>307</v>
      </c>
      <c r="D92" s="268">
        <v>50000</v>
      </c>
      <c r="E92" s="314"/>
      <c r="F92" s="314"/>
      <c r="G92" s="314"/>
      <c r="H92" s="314"/>
      <c r="I92" s="314"/>
      <c r="J92" s="66" t="s">
        <v>1681</v>
      </c>
      <c r="Q92" s="56" t="s">
        <v>2511</v>
      </c>
      <c r="R92" s="27"/>
      <c r="S92" s="27"/>
      <c r="T92" s="27"/>
      <c r="U92" s="27"/>
      <c r="V92" s="27"/>
      <c r="W92" s="27"/>
      <c r="X92" s="27"/>
      <c r="Y92" s="27"/>
      <c r="Z92" s="27"/>
    </row>
    <row r="93" spans="1:26" ht="19.05" customHeight="1" thickBot="1" x14ac:dyDescent="0.4">
      <c r="A93" s="56" t="s">
        <v>43</v>
      </c>
      <c r="B93" s="15"/>
      <c r="C93" s="27"/>
      <c r="D93" s="27"/>
      <c r="E93" s="158"/>
      <c r="F93" s="158"/>
      <c r="G93" s="158"/>
      <c r="H93" s="158"/>
      <c r="I93" s="158"/>
      <c r="J93" s="16"/>
      <c r="Q93" s="29" t="s">
        <v>2532</v>
      </c>
      <c r="R93" s="11" t="s">
        <v>2512</v>
      </c>
      <c r="S93" s="11" t="s">
        <v>82</v>
      </c>
      <c r="T93" s="173">
        <v>40000</v>
      </c>
      <c r="U93" s="281"/>
      <c r="V93" s="281">
        <v>40000</v>
      </c>
      <c r="W93" s="281"/>
      <c r="X93" s="281"/>
      <c r="Y93" s="281"/>
      <c r="Z93" s="4" t="s">
        <v>2517</v>
      </c>
    </row>
    <row r="94" spans="1:26" ht="14.55" customHeight="1" x14ac:dyDescent="0.3">
      <c r="A94" s="28" t="s">
        <v>49</v>
      </c>
      <c r="B94" s="14" t="s">
        <v>44</v>
      </c>
      <c r="C94" s="14" t="s">
        <v>38</v>
      </c>
      <c r="D94" s="82"/>
      <c r="E94" s="200"/>
      <c r="F94" s="200"/>
      <c r="G94" s="200"/>
      <c r="H94" s="200"/>
      <c r="I94" s="200"/>
      <c r="J94" s="19" t="s">
        <v>994</v>
      </c>
      <c r="Q94" s="4" t="s">
        <v>2533</v>
      </c>
      <c r="R94" s="11" t="s">
        <v>2513</v>
      </c>
      <c r="S94" s="11" t="s">
        <v>82</v>
      </c>
      <c r="T94" s="173">
        <v>50000</v>
      </c>
      <c r="U94" s="281"/>
      <c r="V94" s="281"/>
      <c r="W94" s="281">
        <v>50000</v>
      </c>
      <c r="X94" s="281"/>
      <c r="Y94" s="281"/>
      <c r="Z94" s="4" t="s">
        <v>2518</v>
      </c>
    </row>
    <row r="95" spans="1:26" ht="14.55" customHeight="1" x14ac:dyDescent="0.3">
      <c r="A95" s="73" t="s">
        <v>50</v>
      </c>
      <c r="B95" s="11" t="s">
        <v>45</v>
      </c>
      <c r="C95" s="11" t="s">
        <v>38</v>
      </c>
      <c r="D95" s="82"/>
      <c r="E95" s="200"/>
      <c r="F95" s="200"/>
      <c r="G95" s="200"/>
      <c r="H95" s="200"/>
      <c r="I95" s="200"/>
      <c r="J95" s="20" t="s">
        <v>995</v>
      </c>
      <c r="Q95" s="4" t="s">
        <v>2034</v>
      </c>
      <c r="R95" s="11" t="s">
        <v>2514</v>
      </c>
      <c r="S95" s="11" t="s">
        <v>82</v>
      </c>
      <c r="T95" s="173">
        <v>50000</v>
      </c>
      <c r="U95" s="281"/>
      <c r="V95" s="281"/>
      <c r="W95" s="281">
        <v>50000</v>
      </c>
      <c r="X95" s="281"/>
      <c r="Y95" s="281"/>
      <c r="Z95" s="4" t="s">
        <v>2519</v>
      </c>
    </row>
    <row r="96" spans="1:26" ht="14.55" customHeight="1" x14ac:dyDescent="0.3">
      <c r="A96" s="11" t="s">
        <v>2033</v>
      </c>
      <c r="B96" s="11" t="s">
        <v>46</v>
      </c>
      <c r="C96" s="11" t="s">
        <v>308</v>
      </c>
      <c r="D96" s="170">
        <v>50000</v>
      </c>
      <c r="E96" s="200"/>
      <c r="F96" s="200"/>
      <c r="G96" s="200">
        <v>50000</v>
      </c>
      <c r="H96" s="200"/>
      <c r="I96" s="200"/>
      <c r="J96" s="20" t="s">
        <v>1682</v>
      </c>
      <c r="Q96" s="4"/>
      <c r="R96" s="11" t="s">
        <v>2515</v>
      </c>
      <c r="S96" s="11" t="s">
        <v>82</v>
      </c>
      <c r="T96" s="173">
        <v>60000</v>
      </c>
      <c r="U96" s="281"/>
      <c r="V96" s="281"/>
      <c r="W96" s="281">
        <v>60000</v>
      </c>
      <c r="X96" s="281"/>
      <c r="Y96" s="281"/>
      <c r="Z96" s="4" t="s">
        <v>2520</v>
      </c>
    </row>
    <row r="97" spans="1:26" ht="15" customHeight="1" thickBot="1" x14ac:dyDescent="0.35">
      <c r="A97" s="4"/>
      <c r="B97" s="11" t="s">
        <v>48</v>
      </c>
      <c r="C97" s="11" t="s">
        <v>308</v>
      </c>
      <c r="D97" s="170">
        <v>50000</v>
      </c>
      <c r="E97" s="200"/>
      <c r="F97" s="200"/>
      <c r="G97" s="200">
        <v>50000</v>
      </c>
      <c r="H97" s="200"/>
      <c r="I97" s="200"/>
      <c r="J97" s="20" t="s">
        <v>1683</v>
      </c>
      <c r="Q97" s="4"/>
      <c r="R97" s="11" t="s">
        <v>2521</v>
      </c>
      <c r="S97" s="11" t="s">
        <v>424</v>
      </c>
      <c r="T97" s="173">
        <v>40000</v>
      </c>
      <c r="U97" s="281"/>
      <c r="V97" s="281">
        <v>40000</v>
      </c>
      <c r="W97" s="281"/>
      <c r="X97" s="281"/>
      <c r="Y97" s="281"/>
      <c r="Z97" s="4" t="s">
        <v>2517</v>
      </c>
    </row>
    <row r="98" spans="1:26" ht="19.05" customHeight="1" thickBot="1" x14ac:dyDescent="0.4">
      <c r="A98" s="56" t="s">
        <v>51</v>
      </c>
      <c r="B98" s="15"/>
      <c r="C98" s="27"/>
      <c r="D98" s="27"/>
      <c r="E98" s="158"/>
      <c r="F98" s="158"/>
      <c r="G98" s="158"/>
      <c r="H98" s="158"/>
      <c r="I98" s="158"/>
      <c r="J98" s="16"/>
      <c r="Q98" s="4"/>
      <c r="R98" s="11" t="s">
        <v>2522</v>
      </c>
      <c r="S98" s="11" t="s">
        <v>424</v>
      </c>
      <c r="T98" s="173">
        <v>60000</v>
      </c>
      <c r="U98" s="281"/>
      <c r="V98" s="281"/>
      <c r="W98" s="281">
        <v>60000</v>
      </c>
      <c r="X98" s="281"/>
      <c r="Y98" s="281"/>
      <c r="Z98" s="4" t="s">
        <v>2527</v>
      </c>
    </row>
    <row r="99" spans="1:26" ht="14.55" customHeight="1" x14ac:dyDescent="0.3">
      <c r="A99" s="30" t="s">
        <v>68</v>
      </c>
      <c r="B99" s="14" t="s">
        <v>52</v>
      </c>
      <c r="C99" s="14" t="s">
        <v>309</v>
      </c>
      <c r="D99" s="169">
        <v>50000</v>
      </c>
      <c r="E99" s="311"/>
      <c r="F99" s="311"/>
      <c r="G99" s="311">
        <v>50000</v>
      </c>
      <c r="H99" s="311"/>
      <c r="I99" s="311"/>
      <c r="J99" s="19" t="s">
        <v>1684</v>
      </c>
      <c r="Q99" s="4"/>
      <c r="R99" s="11" t="s">
        <v>2523</v>
      </c>
      <c r="S99" s="11" t="s">
        <v>424</v>
      </c>
      <c r="T99" s="173">
        <v>40000</v>
      </c>
      <c r="U99" s="281"/>
      <c r="V99" s="281">
        <v>40000</v>
      </c>
      <c r="W99" s="281"/>
      <c r="X99" s="281"/>
      <c r="Y99" s="281"/>
      <c r="Z99" s="4" t="s">
        <v>2517</v>
      </c>
    </row>
    <row r="100" spans="1:26" ht="14.55" customHeight="1" x14ac:dyDescent="0.3">
      <c r="A100" s="73" t="s">
        <v>69</v>
      </c>
      <c r="B100" s="11" t="s">
        <v>53</v>
      </c>
      <c r="C100" s="11" t="s">
        <v>309</v>
      </c>
      <c r="D100" s="170">
        <v>50000</v>
      </c>
      <c r="E100" s="282"/>
      <c r="F100" s="282"/>
      <c r="G100" s="282">
        <v>50000</v>
      </c>
      <c r="H100" s="282"/>
      <c r="I100" s="282"/>
      <c r="J100" s="20" t="s">
        <v>1685</v>
      </c>
      <c r="Q100" s="4"/>
      <c r="R100" s="11" t="s">
        <v>2524</v>
      </c>
      <c r="S100" s="11" t="s">
        <v>424</v>
      </c>
      <c r="T100" s="173">
        <v>60000</v>
      </c>
      <c r="U100" s="281"/>
      <c r="V100" s="281"/>
      <c r="W100" s="281">
        <v>60000</v>
      </c>
      <c r="X100" s="281"/>
      <c r="Y100" s="281"/>
      <c r="Z100" s="4" t="s">
        <v>2527</v>
      </c>
    </row>
    <row r="101" spans="1:26" ht="14.55" customHeight="1" x14ac:dyDescent="0.3">
      <c r="A101" s="11" t="s">
        <v>2033</v>
      </c>
      <c r="B101" s="11" t="s">
        <v>54</v>
      </c>
      <c r="C101" s="11" t="s">
        <v>309</v>
      </c>
      <c r="D101" s="170">
        <v>50000</v>
      </c>
      <c r="E101" s="282"/>
      <c r="F101" s="282"/>
      <c r="G101" s="282">
        <v>50000</v>
      </c>
      <c r="H101" s="282"/>
      <c r="I101" s="282"/>
      <c r="J101" s="20" t="s">
        <v>1686</v>
      </c>
      <c r="Q101" s="4"/>
      <c r="R101" s="11" t="s">
        <v>2525</v>
      </c>
      <c r="S101" s="11" t="s">
        <v>424</v>
      </c>
      <c r="T101" s="173">
        <v>40000</v>
      </c>
      <c r="U101" s="281"/>
      <c r="V101" s="281">
        <v>40000</v>
      </c>
      <c r="W101" s="281"/>
      <c r="X101" s="281"/>
      <c r="Y101" s="281"/>
      <c r="Z101" s="4" t="s">
        <v>2517</v>
      </c>
    </row>
    <row r="102" spans="1:26" ht="14.55" customHeight="1" x14ac:dyDescent="0.3">
      <c r="A102" s="11" t="s">
        <v>2034</v>
      </c>
      <c r="B102" s="11" t="s">
        <v>55</v>
      </c>
      <c r="C102" s="11" t="s">
        <v>309</v>
      </c>
      <c r="D102" s="170">
        <v>50000</v>
      </c>
      <c r="E102" s="282"/>
      <c r="F102" s="282"/>
      <c r="G102" s="282">
        <v>50000</v>
      </c>
      <c r="H102" s="282"/>
      <c r="I102" s="282"/>
      <c r="J102" s="20" t="s">
        <v>1687</v>
      </c>
      <c r="Q102" s="4"/>
      <c r="R102" s="11" t="s">
        <v>2526</v>
      </c>
      <c r="S102" s="11" t="s">
        <v>424</v>
      </c>
      <c r="T102" s="173">
        <v>60000</v>
      </c>
      <c r="U102" s="281"/>
      <c r="V102" s="281"/>
      <c r="W102" s="281">
        <v>60000</v>
      </c>
      <c r="X102" s="281"/>
      <c r="Y102" s="281"/>
      <c r="Z102" s="4" t="s">
        <v>2527</v>
      </c>
    </row>
    <row r="103" spans="1:26" ht="14.55" customHeight="1" x14ac:dyDescent="0.3">
      <c r="A103" s="4"/>
      <c r="B103" s="11" t="s">
        <v>60</v>
      </c>
      <c r="C103" s="11" t="s">
        <v>309</v>
      </c>
      <c r="D103" s="170">
        <v>50000</v>
      </c>
      <c r="E103" s="282"/>
      <c r="F103" s="282"/>
      <c r="G103" s="282">
        <v>50000</v>
      </c>
      <c r="H103" s="282"/>
      <c r="I103" s="282"/>
      <c r="J103" s="20" t="s">
        <v>1688</v>
      </c>
      <c r="Q103" s="4"/>
      <c r="R103" s="11" t="s">
        <v>2528</v>
      </c>
      <c r="S103" s="11" t="s">
        <v>98</v>
      </c>
      <c r="T103" s="173">
        <v>40000</v>
      </c>
      <c r="U103" s="281"/>
      <c r="V103" s="281">
        <v>40000</v>
      </c>
      <c r="W103" s="281"/>
      <c r="X103" s="281"/>
      <c r="Y103" s="281"/>
      <c r="Z103" s="4" t="s">
        <v>2517</v>
      </c>
    </row>
    <row r="104" spans="1:26" ht="14.55" customHeight="1" x14ac:dyDescent="0.3">
      <c r="A104" s="4"/>
      <c r="B104" s="11" t="s">
        <v>56</v>
      </c>
      <c r="C104" s="11" t="s">
        <v>309</v>
      </c>
      <c r="D104" s="170">
        <v>50000</v>
      </c>
      <c r="E104" s="282"/>
      <c r="F104" s="282"/>
      <c r="G104" s="282">
        <v>50000</v>
      </c>
      <c r="H104" s="282"/>
      <c r="I104" s="282"/>
      <c r="J104" s="20" t="s">
        <v>1689</v>
      </c>
      <c r="Q104" s="4"/>
      <c r="R104" s="11" t="s">
        <v>2529</v>
      </c>
      <c r="S104" s="11" t="s">
        <v>98</v>
      </c>
      <c r="T104" s="173">
        <v>40000</v>
      </c>
      <c r="U104" s="281"/>
      <c r="V104" s="281">
        <v>40000</v>
      </c>
      <c r="W104" s="281"/>
      <c r="X104" s="281"/>
      <c r="Y104" s="281"/>
      <c r="Z104" s="4" t="s">
        <v>2517</v>
      </c>
    </row>
    <row r="105" spans="1:26" ht="14.55" customHeight="1" x14ac:dyDescent="0.3">
      <c r="A105" s="4"/>
      <c r="B105" s="11" t="s">
        <v>57</v>
      </c>
      <c r="C105" s="11" t="s">
        <v>309</v>
      </c>
      <c r="D105" s="170">
        <v>50000</v>
      </c>
      <c r="E105" s="282"/>
      <c r="F105" s="282"/>
      <c r="G105" s="282">
        <v>50000</v>
      </c>
      <c r="H105" s="282"/>
      <c r="I105" s="282"/>
      <c r="J105" s="20" t="s">
        <v>1690</v>
      </c>
      <c r="Q105" s="4"/>
      <c r="R105" s="11" t="s">
        <v>2530</v>
      </c>
      <c r="S105" s="11" t="s">
        <v>98</v>
      </c>
      <c r="T105" s="173">
        <v>60000</v>
      </c>
      <c r="U105" s="281"/>
      <c r="V105" s="281"/>
      <c r="W105" s="281">
        <v>60000</v>
      </c>
      <c r="X105" s="281"/>
      <c r="Y105" s="281"/>
      <c r="Z105" s="4" t="s">
        <v>2527</v>
      </c>
    </row>
    <row r="106" spans="1:26" ht="15" customHeight="1" thickBot="1" x14ac:dyDescent="0.35">
      <c r="A106" s="4"/>
      <c r="B106" s="11" t="s">
        <v>58</v>
      </c>
      <c r="C106" s="11" t="s">
        <v>59</v>
      </c>
      <c r="D106" s="170">
        <v>50000</v>
      </c>
      <c r="E106" s="282"/>
      <c r="F106" s="282"/>
      <c r="G106" s="282">
        <v>50000</v>
      </c>
      <c r="H106" s="282"/>
      <c r="I106" s="282"/>
      <c r="J106" s="20" t="s">
        <v>1691</v>
      </c>
      <c r="Q106" s="8"/>
      <c r="R106" s="13" t="s">
        <v>2531</v>
      </c>
      <c r="S106" s="13" t="s">
        <v>98</v>
      </c>
      <c r="T106" s="182">
        <v>60000</v>
      </c>
      <c r="U106" s="314"/>
      <c r="V106" s="314"/>
      <c r="W106" s="314">
        <v>60000</v>
      </c>
      <c r="X106" s="314"/>
      <c r="Y106" s="314"/>
      <c r="Z106" s="8" t="s">
        <v>2527</v>
      </c>
    </row>
    <row r="107" spans="1:26" ht="18.600000000000001" thickBot="1" x14ac:dyDescent="0.4">
      <c r="A107" s="4"/>
      <c r="B107" s="11" t="s">
        <v>61</v>
      </c>
      <c r="C107" s="11" t="s">
        <v>59</v>
      </c>
      <c r="D107" s="170">
        <v>50000</v>
      </c>
      <c r="E107" s="282"/>
      <c r="F107" s="282"/>
      <c r="G107" s="282">
        <v>50000</v>
      </c>
      <c r="H107" s="282"/>
      <c r="I107" s="282"/>
      <c r="J107" s="20" t="s">
        <v>1692</v>
      </c>
      <c r="Q107" s="56" t="s">
        <v>2580</v>
      </c>
      <c r="R107" s="27"/>
      <c r="S107" s="27"/>
      <c r="T107" s="27"/>
      <c r="U107" s="27"/>
      <c r="V107" s="27"/>
      <c r="W107" s="27"/>
      <c r="X107" s="27"/>
      <c r="Y107" s="27"/>
      <c r="Z107" s="27"/>
    </row>
    <row r="108" spans="1:26" ht="14.55" customHeight="1" x14ac:dyDescent="0.3">
      <c r="A108" s="4"/>
      <c r="B108" s="11" t="s">
        <v>1006</v>
      </c>
      <c r="C108" s="11" t="s">
        <v>1339</v>
      </c>
      <c r="D108" s="170">
        <v>54000</v>
      </c>
      <c r="E108" s="282"/>
      <c r="F108" s="282"/>
      <c r="G108" s="282">
        <v>54000</v>
      </c>
      <c r="H108" s="282"/>
      <c r="I108" s="282"/>
      <c r="J108" s="20" t="s">
        <v>1693</v>
      </c>
      <c r="Q108" s="29" t="s">
        <v>2588</v>
      </c>
      <c r="R108" s="11" t="s">
        <v>2581</v>
      </c>
      <c r="S108" s="11" t="s">
        <v>2065</v>
      </c>
      <c r="T108" s="173">
        <v>100000</v>
      </c>
      <c r="U108" s="281"/>
      <c r="V108" s="281"/>
      <c r="W108" s="281"/>
      <c r="X108" s="281"/>
      <c r="Y108" s="281">
        <v>100000</v>
      </c>
      <c r="Z108" s="4" t="s">
        <v>2586</v>
      </c>
    </row>
    <row r="109" spans="1:26" ht="14.55" customHeight="1" x14ac:dyDescent="0.3">
      <c r="A109" s="4"/>
      <c r="B109" s="11" t="s">
        <v>1338</v>
      </c>
      <c r="C109" s="11" t="s">
        <v>1340</v>
      </c>
      <c r="D109" s="170">
        <v>54000</v>
      </c>
      <c r="E109" s="282"/>
      <c r="F109" s="282"/>
      <c r="G109" s="282">
        <v>54000</v>
      </c>
      <c r="H109" s="282"/>
      <c r="I109" s="282"/>
      <c r="J109" s="20" t="s">
        <v>1694</v>
      </c>
      <c r="Q109" s="5" t="s">
        <v>2589</v>
      </c>
      <c r="R109" s="11" t="s">
        <v>2582</v>
      </c>
      <c r="S109" s="11" t="s">
        <v>2065</v>
      </c>
      <c r="T109" s="173">
        <v>54000</v>
      </c>
      <c r="U109" s="281"/>
      <c r="V109" s="281"/>
      <c r="W109" s="281">
        <v>54000</v>
      </c>
      <c r="X109" s="281"/>
      <c r="Y109" s="281"/>
      <c r="Z109" s="4" t="s">
        <v>2583</v>
      </c>
    </row>
    <row r="110" spans="1:26" ht="14.55" customHeight="1" x14ac:dyDescent="0.3">
      <c r="A110" s="4"/>
      <c r="B110" s="11" t="s">
        <v>1341</v>
      </c>
      <c r="C110" s="11" t="s">
        <v>1340</v>
      </c>
      <c r="D110" s="170">
        <v>54000</v>
      </c>
      <c r="E110" s="282"/>
      <c r="F110" s="282"/>
      <c r="G110" s="282">
        <v>54000</v>
      </c>
      <c r="H110" s="282"/>
      <c r="I110" s="282"/>
      <c r="J110" s="20" t="s">
        <v>1694</v>
      </c>
      <c r="Q110" s="4" t="s">
        <v>2034</v>
      </c>
      <c r="R110" s="11" t="s">
        <v>2585</v>
      </c>
      <c r="S110" s="11" t="s">
        <v>428</v>
      </c>
      <c r="T110" s="173">
        <v>100000</v>
      </c>
      <c r="U110" s="281"/>
      <c r="V110" s="281"/>
      <c r="W110" s="281"/>
      <c r="X110" s="281"/>
      <c r="Y110" s="281">
        <v>100000</v>
      </c>
      <c r="Z110" s="4" t="s">
        <v>2586</v>
      </c>
    </row>
    <row r="111" spans="1:26" ht="14.55" customHeight="1" x14ac:dyDescent="0.3">
      <c r="A111" s="4"/>
      <c r="B111" s="11" t="s">
        <v>1342</v>
      </c>
      <c r="C111" s="11" t="s">
        <v>1340</v>
      </c>
      <c r="D111" s="170">
        <v>54000</v>
      </c>
      <c r="E111" s="282"/>
      <c r="F111" s="282"/>
      <c r="G111" s="282">
        <v>54000</v>
      </c>
      <c r="H111" s="282"/>
      <c r="I111" s="282"/>
      <c r="J111" s="20" t="s">
        <v>1694</v>
      </c>
      <c r="Q111" s="4" t="s">
        <v>2035</v>
      </c>
      <c r="R111" s="11" t="s">
        <v>2587</v>
      </c>
      <c r="S111" s="11" t="s">
        <v>424</v>
      </c>
      <c r="T111" s="267">
        <v>100000</v>
      </c>
      <c r="U111" s="281"/>
      <c r="V111" s="281"/>
      <c r="W111" s="281"/>
      <c r="X111" s="281"/>
      <c r="Y111" s="281"/>
      <c r="Z111" s="4" t="s">
        <v>2584</v>
      </c>
    </row>
    <row r="112" spans="1:26" ht="15" customHeight="1" thickBot="1" x14ac:dyDescent="0.35">
      <c r="A112" s="4"/>
      <c r="B112" s="11" t="s">
        <v>63</v>
      </c>
      <c r="C112" s="11" t="s">
        <v>306</v>
      </c>
      <c r="D112" s="170">
        <v>54000</v>
      </c>
      <c r="E112" s="282"/>
      <c r="F112" s="282"/>
      <c r="G112" s="282">
        <v>54000</v>
      </c>
      <c r="H112" s="282"/>
      <c r="I112" s="282"/>
      <c r="J112" s="20" t="s">
        <v>1695</v>
      </c>
      <c r="Q112" s="8"/>
      <c r="R112" s="13"/>
      <c r="S112" s="13"/>
      <c r="T112" s="13"/>
      <c r="U112" s="314"/>
      <c r="V112" s="314"/>
      <c r="W112" s="314"/>
      <c r="X112" s="314"/>
      <c r="Y112" s="314"/>
      <c r="Z112" s="8"/>
    </row>
    <row r="113" spans="1:26" ht="18.600000000000001" thickBot="1" x14ac:dyDescent="0.4">
      <c r="A113" s="4"/>
      <c r="B113" s="11" t="s">
        <v>65</v>
      </c>
      <c r="C113" s="11" t="s">
        <v>59</v>
      </c>
      <c r="D113" s="173">
        <v>150000</v>
      </c>
      <c r="E113" s="282"/>
      <c r="F113" s="282"/>
      <c r="G113" s="282"/>
      <c r="H113" s="282"/>
      <c r="I113" s="282"/>
      <c r="J113" s="20" t="s">
        <v>1696</v>
      </c>
      <c r="Q113" s="56" t="s">
        <v>2986</v>
      </c>
      <c r="R113" s="53"/>
      <c r="S113" s="27"/>
      <c r="T113" s="27"/>
      <c r="U113" s="27"/>
      <c r="V113" s="27"/>
      <c r="W113" s="27"/>
      <c r="X113" s="27"/>
      <c r="Y113" s="27"/>
      <c r="Z113" s="16"/>
    </row>
    <row r="114" spans="1:26" ht="14.55" customHeight="1" x14ac:dyDescent="0.3">
      <c r="A114" s="4"/>
      <c r="B114" s="11" t="s">
        <v>66</v>
      </c>
      <c r="C114" s="11" t="s">
        <v>59</v>
      </c>
      <c r="D114" s="173">
        <v>150000</v>
      </c>
      <c r="E114" s="282"/>
      <c r="F114" s="282"/>
      <c r="G114" s="282"/>
      <c r="H114" s="282"/>
      <c r="I114" s="282"/>
      <c r="J114" s="20" t="s">
        <v>1696</v>
      </c>
      <c r="Q114" s="29" t="s">
        <v>2999</v>
      </c>
      <c r="R114" s="14" t="s">
        <v>2995</v>
      </c>
      <c r="S114" s="14" t="s">
        <v>424</v>
      </c>
      <c r="T114" s="92"/>
      <c r="U114" s="315"/>
      <c r="V114" s="315"/>
      <c r="W114" s="315"/>
      <c r="X114" s="315"/>
      <c r="Y114" s="315"/>
      <c r="Z114" s="6" t="s">
        <v>2987</v>
      </c>
    </row>
    <row r="115" spans="1:26" ht="15" customHeight="1" thickBot="1" x14ac:dyDescent="0.35">
      <c r="A115" s="8"/>
      <c r="B115" s="13" t="s">
        <v>67</v>
      </c>
      <c r="C115" s="13" t="s">
        <v>59</v>
      </c>
      <c r="D115" s="182">
        <v>150000</v>
      </c>
      <c r="E115" s="310"/>
      <c r="F115" s="310"/>
      <c r="G115" s="310"/>
      <c r="H115" s="310"/>
      <c r="I115" s="310"/>
      <c r="J115" s="20" t="s">
        <v>1696</v>
      </c>
      <c r="Q115" s="4" t="s">
        <v>3000</v>
      </c>
      <c r="R115" s="11" t="s">
        <v>2996</v>
      </c>
      <c r="S115" s="11" t="s">
        <v>424</v>
      </c>
      <c r="T115" s="82"/>
      <c r="U115" s="281"/>
      <c r="V115" s="281"/>
      <c r="W115" s="281"/>
      <c r="X115" s="281"/>
      <c r="Y115" s="281"/>
      <c r="Z115" s="4" t="s">
        <v>2988</v>
      </c>
    </row>
    <row r="116" spans="1:26" ht="19.05" customHeight="1" thickBot="1" x14ac:dyDescent="0.4">
      <c r="A116" s="56" t="s">
        <v>70</v>
      </c>
      <c r="B116" s="15"/>
      <c r="C116" s="27"/>
      <c r="D116" s="27"/>
      <c r="E116" s="158"/>
      <c r="F116" s="158"/>
      <c r="G116" s="158"/>
      <c r="H116" s="158"/>
      <c r="I116" s="158"/>
      <c r="J116" s="16"/>
      <c r="Q116" s="4" t="s">
        <v>2034</v>
      </c>
      <c r="R116" s="11" t="s">
        <v>2997</v>
      </c>
      <c r="S116" s="11" t="s">
        <v>424</v>
      </c>
      <c r="T116" s="82"/>
      <c r="U116" s="281"/>
      <c r="V116" s="281"/>
      <c r="W116" s="281"/>
      <c r="X116" s="281"/>
      <c r="Y116" s="281"/>
      <c r="Z116" s="4" t="s">
        <v>2989</v>
      </c>
    </row>
    <row r="117" spans="1:26" ht="14.55" customHeight="1" x14ac:dyDescent="0.3">
      <c r="A117" s="30" t="s">
        <v>75</v>
      </c>
      <c r="B117" s="14" t="s">
        <v>71</v>
      </c>
      <c r="C117" s="14" t="s">
        <v>308</v>
      </c>
      <c r="D117" s="82"/>
      <c r="E117" s="200"/>
      <c r="F117" s="200"/>
      <c r="G117" s="200"/>
      <c r="H117" s="200"/>
      <c r="I117" s="200"/>
      <c r="J117" s="19" t="s">
        <v>73</v>
      </c>
      <c r="Q117" s="4" t="s">
        <v>2035</v>
      </c>
      <c r="R117" s="11" t="s">
        <v>2994</v>
      </c>
      <c r="S117" s="11" t="s">
        <v>424</v>
      </c>
      <c r="T117" s="173">
        <v>50000</v>
      </c>
      <c r="U117" s="281"/>
      <c r="V117" s="281"/>
      <c r="W117" s="281">
        <v>50000</v>
      </c>
      <c r="X117" s="281"/>
      <c r="Y117" s="281"/>
      <c r="Z117" s="4" t="s">
        <v>2990</v>
      </c>
    </row>
    <row r="118" spans="1:26" ht="14.55" customHeight="1" x14ac:dyDescent="0.3">
      <c r="A118" s="73" t="s">
        <v>76</v>
      </c>
      <c r="B118" s="11" t="s">
        <v>74</v>
      </c>
      <c r="C118" s="14" t="s">
        <v>308</v>
      </c>
      <c r="D118" s="11"/>
      <c r="E118" s="200"/>
      <c r="F118" s="200"/>
      <c r="G118" s="200"/>
      <c r="H118" s="200"/>
      <c r="I118" s="200"/>
      <c r="J118" s="20"/>
      <c r="Q118" s="4"/>
      <c r="R118" s="11" t="s">
        <v>2993</v>
      </c>
      <c r="S118" s="11" t="s">
        <v>2070</v>
      </c>
      <c r="T118" s="173">
        <v>79000</v>
      </c>
      <c r="U118" s="281"/>
      <c r="V118" s="281"/>
      <c r="W118" s="281"/>
      <c r="X118" s="281">
        <v>79000</v>
      </c>
      <c r="Y118" s="281"/>
      <c r="Z118" s="4" t="s">
        <v>2991</v>
      </c>
    </row>
    <row r="119" spans="1:26" ht="15" customHeight="1" thickBot="1" x14ac:dyDescent="0.35">
      <c r="A119" s="8"/>
      <c r="B119" s="13"/>
      <c r="C119" s="13"/>
      <c r="D119" s="13"/>
      <c r="E119" s="200"/>
      <c r="F119" s="200"/>
      <c r="G119" s="200"/>
      <c r="H119" s="200"/>
      <c r="I119" s="200"/>
      <c r="J119" s="22"/>
      <c r="Q119" s="8"/>
      <c r="R119" s="13" t="s">
        <v>2992</v>
      </c>
      <c r="S119" s="13" t="s">
        <v>2065</v>
      </c>
      <c r="T119" s="274">
        <v>50000</v>
      </c>
      <c r="U119" s="314"/>
      <c r="V119" s="314"/>
      <c r="W119" s="314"/>
      <c r="X119" s="314"/>
      <c r="Y119" s="314"/>
      <c r="Z119" s="8" t="s">
        <v>2998</v>
      </c>
    </row>
    <row r="120" spans="1:26" ht="18.600000000000001" thickBot="1" x14ac:dyDescent="0.4">
      <c r="A120" s="103" t="s">
        <v>1333</v>
      </c>
      <c r="B120" s="15"/>
      <c r="C120" s="27"/>
      <c r="D120" s="27"/>
      <c r="E120" s="158"/>
      <c r="F120" s="158"/>
      <c r="G120" s="158"/>
      <c r="H120" s="158"/>
      <c r="I120" s="158"/>
      <c r="J120" s="16"/>
      <c r="Q120" s="56" t="s">
        <v>3556</v>
      </c>
      <c r="R120" s="53"/>
      <c r="S120" s="27"/>
      <c r="T120" s="27"/>
      <c r="U120" s="27"/>
      <c r="V120" s="27"/>
      <c r="W120" s="27"/>
      <c r="X120" s="27"/>
      <c r="Y120" s="27"/>
      <c r="Z120" s="16"/>
    </row>
    <row r="121" spans="1:26" ht="14.55" customHeight="1" x14ac:dyDescent="0.3">
      <c r="A121" s="55" t="s">
        <v>1335</v>
      </c>
      <c r="B121" s="65" t="s">
        <v>1334</v>
      </c>
      <c r="C121" s="65" t="s">
        <v>15</v>
      </c>
      <c r="D121" s="177">
        <v>25000</v>
      </c>
      <c r="E121" s="292"/>
      <c r="F121" s="292"/>
      <c r="G121" s="292"/>
      <c r="H121" s="292"/>
      <c r="I121" s="292"/>
      <c r="J121" s="66" t="s">
        <v>1697</v>
      </c>
      <c r="Q121" s="29" t="s">
        <v>3088</v>
      </c>
      <c r="R121" s="14" t="s">
        <v>3089</v>
      </c>
      <c r="S121" s="14" t="s">
        <v>15</v>
      </c>
      <c r="T121" s="270">
        <v>15000</v>
      </c>
      <c r="U121" s="315">
        <v>15000</v>
      </c>
      <c r="V121" s="315"/>
      <c r="W121" s="315"/>
      <c r="X121" s="315"/>
      <c r="Y121" s="315"/>
      <c r="Z121" s="6" t="s">
        <v>3090</v>
      </c>
    </row>
    <row r="122" spans="1:26" ht="14.55" customHeight="1" x14ac:dyDescent="0.3">
      <c r="A122" s="11" t="s">
        <v>1336</v>
      </c>
      <c r="B122" s="65" t="s">
        <v>1332</v>
      </c>
      <c r="C122" s="65" t="s">
        <v>15</v>
      </c>
      <c r="D122" s="177">
        <v>25000</v>
      </c>
      <c r="E122" s="292"/>
      <c r="F122" s="292"/>
      <c r="G122" s="292"/>
      <c r="H122" s="292"/>
      <c r="I122" s="292"/>
      <c r="J122" s="66" t="s">
        <v>1698</v>
      </c>
      <c r="Q122" s="4" t="s">
        <v>2034</v>
      </c>
      <c r="R122" s="11" t="s">
        <v>3091</v>
      </c>
      <c r="S122" s="11" t="s">
        <v>15</v>
      </c>
      <c r="T122" s="173">
        <v>15000</v>
      </c>
      <c r="U122" s="281">
        <v>15000</v>
      </c>
      <c r="V122" s="281"/>
      <c r="W122" s="281"/>
      <c r="X122" s="281"/>
      <c r="Y122" s="281"/>
      <c r="Z122" s="4" t="s">
        <v>3090</v>
      </c>
    </row>
    <row r="123" spans="1:26" ht="15" customHeight="1" thickBot="1" x14ac:dyDescent="0.35">
      <c r="A123" s="11" t="s">
        <v>2034</v>
      </c>
      <c r="B123" s="65"/>
      <c r="C123" s="65"/>
      <c r="D123" s="65"/>
      <c r="E123" s="292"/>
      <c r="F123" s="292"/>
      <c r="G123" s="292"/>
      <c r="H123" s="292"/>
      <c r="I123" s="292"/>
      <c r="J123" s="4"/>
      <c r="Q123" s="8"/>
      <c r="R123" s="13" t="s">
        <v>3092</v>
      </c>
      <c r="S123" s="13" t="s">
        <v>2065</v>
      </c>
      <c r="T123" s="182">
        <v>25000</v>
      </c>
      <c r="U123" s="314"/>
      <c r="V123" s="314">
        <v>25000</v>
      </c>
      <c r="W123" s="314"/>
      <c r="X123" s="314"/>
      <c r="Y123" s="314"/>
      <c r="Z123" s="8" t="s">
        <v>3090</v>
      </c>
    </row>
    <row r="124" spans="1:26" ht="18.600000000000001" thickBot="1" x14ac:dyDescent="0.4">
      <c r="A124" s="56" t="s">
        <v>78</v>
      </c>
      <c r="B124" s="15"/>
      <c r="C124" s="27"/>
      <c r="D124" s="27"/>
      <c r="E124" s="158"/>
      <c r="F124" s="158"/>
      <c r="G124" s="158"/>
      <c r="H124" s="158"/>
      <c r="I124" s="158"/>
      <c r="J124" s="16"/>
      <c r="Q124" s="56" t="s">
        <v>3215</v>
      </c>
      <c r="R124" s="53"/>
      <c r="S124" s="27"/>
      <c r="T124" s="27"/>
      <c r="U124" s="27"/>
      <c r="V124" s="27"/>
      <c r="W124" s="27"/>
      <c r="X124" s="27"/>
      <c r="Y124" s="27"/>
      <c r="Z124" s="16"/>
    </row>
    <row r="125" spans="1:26" ht="14.55" customHeight="1" x14ac:dyDescent="0.3">
      <c r="A125" s="29" t="s">
        <v>343</v>
      </c>
      <c r="B125" s="14" t="s">
        <v>1009</v>
      </c>
      <c r="C125" s="14" t="s">
        <v>62</v>
      </c>
      <c r="D125" s="169">
        <v>60000</v>
      </c>
      <c r="E125" s="311"/>
      <c r="F125" s="311"/>
      <c r="G125" s="311">
        <v>60000</v>
      </c>
      <c r="H125" s="311"/>
      <c r="I125" s="311"/>
      <c r="J125" s="19" t="s">
        <v>1700</v>
      </c>
      <c r="Q125" s="29" t="s">
        <v>3223</v>
      </c>
      <c r="R125" s="14" t="s">
        <v>3217</v>
      </c>
      <c r="S125" s="14" t="s">
        <v>2065</v>
      </c>
      <c r="T125" s="270">
        <v>50000</v>
      </c>
      <c r="U125" s="315"/>
      <c r="V125" s="315"/>
      <c r="W125" s="315">
        <v>50000</v>
      </c>
      <c r="X125" s="315"/>
      <c r="Y125" s="315"/>
      <c r="Z125" s="6" t="s">
        <v>3216</v>
      </c>
    </row>
    <row r="126" spans="1:26" ht="14.55" customHeight="1" x14ac:dyDescent="0.3">
      <c r="A126" s="112" t="s">
        <v>344</v>
      </c>
      <c r="B126" s="14" t="s">
        <v>1010</v>
      </c>
      <c r="C126" s="14" t="s">
        <v>62</v>
      </c>
      <c r="D126" s="169">
        <v>60000</v>
      </c>
      <c r="E126" s="311"/>
      <c r="F126" s="311"/>
      <c r="G126" s="311">
        <v>60000</v>
      </c>
      <c r="H126" s="311"/>
      <c r="I126" s="311"/>
      <c r="J126" s="19" t="s">
        <v>1701</v>
      </c>
      <c r="Q126" s="4" t="s">
        <v>3224</v>
      </c>
      <c r="R126" s="11" t="s">
        <v>3218</v>
      </c>
      <c r="S126" s="11" t="s">
        <v>2065</v>
      </c>
      <c r="T126" s="173">
        <v>50000</v>
      </c>
      <c r="U126" s="281"/>
      <c r="V126" s="281"/>
      <c r="W126" s="281">
        <v>50000</v>
      </c>
      <c r="X126" s="281"/>
      <c r="Y126" s="281"/>
      <c r="Z126" s="4" t="s">
        <v>3216</v>
      </c>
    </row>
    <row r="127" spans="1:26" ht="15" customHeight="1" thickBot="1" x14ac:dyDescent="0.35">
      <c r="A127" s="13" t="s">
        <v>2033</v>
      </c>
      <c r="B127" s="14" t="s">
        <v>1011</v>
      </c>
      <c r="C127" s="14" t="s">
        <v>62</v>
      </c>
      <c r="D127" s="169">
        <v>60000</v>
      </c>
      <c r="E127" s="311"/>
      <c r="F127" s="311"/>
      <c r="G127" s="311">
        <v>60000</v>
      </c>
      <c r="H127" s="311"/>
      <c r="I127" s="311"/>
      <c r="J127" s="19" t="s">
        <v>1702</v>
      </c>
      <c r="Q127" s="4" t="s">
        <v>2034</v>
      </c>
      <c r="R127" s="11" t="s">
        <v>3219</v>
      </c>
      <c r="S127" s="11" t="s">
        <v>2065</v>
      </c>
      <c r="T127" s="173">
        <v>50000</v>
      </c>
      <c r="U127" s="281"/>
      <c r="V127" s="281"/>
      <c r="W127" s="281">
        <v>50000</v>
      </c>
      <c r="X127" s="281"/>
      <c r="Y127" s="281"/>
      <c r="Z127" s="4" t="s">
        <v>3216</v>
      </c>
    </row>
    <row r="128" spans="1:26" ht="19.05" customHeight="1" thickBot="1" x14ac:dyDescent="0.4">
      <c r="A128" s="56" t="s">
        <v>79</v>
      </c>
      <c r="B128" s="15"/>
      <c r="C128" s="27"/>
      <c r="D128" s="27"/>
      <c r="E128" s="158"/>
      <c r="F128" s="158"/>
      <c r="G128" s="158"/>
      <c r="H128" s="158"/>
      <c r="I128" s="158"/>
      <c r="J128" s="16"/>
      <c r="Q128" s="4"/>
      <c r="R128" s="11" t="s">
        <v>3220</v>
      </c>
      <c r="S128" s="11" t="s">
        <v>2065</v>
      </c>
      <c r="T128" s="173">
        <v>50000</v>
      </c>
      <c r="U128" s="281"/>
      <c r="V128" s="281"/>
      <c r="W128" s="281">
        <v>50000</v>
      </c>
      <c r="X128" s="281"/>
      <c r="Y128" s="281"/>
      <c r="Z128" s="4" t="s">
        <v>3216</v>
      </c>
    </row>
    <row r="129" spans="1:26" ht="14.55" customHeight="1" x14ac:dyDescent="0.3">
      <c r="A129" s="30" t="s">
        <v>341</v>
      </c>
      <c r="B129" s="14" t="s">
        <v>80</v>
      </c>
      <c r="C129" s="14" t="s">
        <v>82</v>
      </c>
      <c r="D129" s="270">
        <v>50000</v>
      </c>
      <c r="E129" s="311"/>
      <c r="F129" s="311"/>
      <c r="G129" s="311"/>
      <c r="H129" s="311"/>
      <c r="I129" s="311"/>
      <c r="J129" s="19" t="s">
        <v>1703</v>
      </c>
      <c r="Q129" s="4"/>
      <c r="R129" s="11" t="s">
        <v>3221</v>
      </c>
      <c r="S129" s="11" t="s">
        <v>2065</v>
      </c>
      <c r="T129" s="173">
        <v>50000</v>
      </c>
      <c r="U129" s="281"/>
      <c r="V129" s="281"/>
      <c r="W129" s="281">
        <v>50000</v>
      </c>
      <c r="X129" s="281"/>
      <c r="Y129" s="281"/>
      <c r="Z129" s="4" t="s">
        <v>3216</v>
      </c>
    </row>
    <row r="130" spans="1:26" ht="15" customHeight="1" thickBot="1" x14ac:dyDescent="0.35">
      <c r="A130" s="13" t="s">
        <v>2034</v>
      </c>
      <c r="B130" s="13" t="s">
        <v>81</v>
      </c>
      <c r="C130" s="13" t="s">
        <v>82</v>
      </c>
      <c r="D130" s="182">
        <v>50000</v>
      </c>
      <c r="E130" s="313"/>
      <c r="F130" s="313"/>
      <c r="G130" s="313"/>
      <c r="H130" s="313"/>
      <c r="I130" s="313"/>
      <c r="J130" s="19" t="s">
        <v>1704</v>
      </c>
      <c r="Q130" s="8"/>
      <c r="R130" s="13" t="s">
        <v>3222</v>
      </c>
      <c r="S130" s="13" t="s">
        <v>2065</v>
      </c>
      <c r="T130" s="182">
        <v>50000</v>
      </c>
      <c r="U130" s="314"/>
      <c r="V130" s="314"/>
      <c r="W130" s="314">
        <v>50000</v>
      </c>
      <c r="X130" s="314"/>
      <c r="Y130" s="314"/>
      <c r="Z130" s="8" t="s">
        <v>3216</v>
      </c>
    </row>
    <row r="131" spans="1:26" ht="18.600000000000001" thickBot="1" x14ac:dyDescent="0.4">
      <c r="A131" s="56" t="s">
        <v>83</v>
      </c>
      <c r="B131" s="15"/>
      <c r="C131" s="27"/>
      <c r="D131" s="27"/>
      <c r="E131" s="158"/>
      <c r="F131" s="158"/>
      <c r="G131" s="158"/>
      <c r="H131" s="158"/>
      <c r="I131" s="158"/>
      <c r="J131" s="16"/>
      <c r="Q131" s="56" t="s">
        <v>3498</v>
      </c>
      <c r="R131" s="53"/>
      <c r="S131" s="27"/>
      <c r="T131" s="27"/>
      <c r="U131" s="27"/>
      <c r="V131" s="27"/>
      <c r="W131" s="27"/>
      <c r="X131" s="27"/>
      <c r="Y131" s="27"/>
      <c r="Z131" s="16"/>
    </row>
    <row r="132" spans="1:26" ht="14.55" customHeight="1" x14ac:dyDescent="0.3">
      <c r="A132" s="30" t="s">
        <v>94</v>
      </c>
      <c r="B132" s="14" t="s">
        <v>84</v>
      </c>
      <c r="C132" s="14" t="s">
        <v>310</v>
      </c>
      <c r="D132" s="82"/>
      <c r="E132" s="200"/>
      <c r="F132" s="200"/>
      <c r="G132" s="200"/>
      <c r="H132" s="200"/>
      <c r="I132" s="200"/>
      <c r="J132" s="19" t="s">
        <v>88</v>
      </c>
      <c r="Q132" s="29" t="s">
        <v>3501</v>
      </c>
      <c r="R132" s="14" t="s">
        <v>3499</v>
      </c>
      <c r="S132" s="14" t="s">
        <v>2064</v>
      </c>
      <c r="T132" s="270">
        <v>100000</v>
      </c>
      <c r="U132" s="315"/>
      <c r="V132" s="315"/>
      <c r="W132" s="315"/>
      <c r="X132" s="315"/>
      <c r="Y132" s="315">
        <v>100000</v>
      </c>
      <c r="Z132" s="6" t="s">
        <v>3500</v>
      </c>
    </row>
    <row r="133" spans="1:26" ht="14.55" customHeight="1" x14ac:dyDescent="0.3">
      <c r="A133" s="73" t="s">
        <v>95</v>
      </c>
      <c r="B133" s="11" t="s">
        <v>86</v>
      </c>
      <c r="C133" s="11" t="s">
        <v>311</v>
      </c>
      <c r="D133" s="82"/>
      <c r="E133" s="200"/>
      <c r="F133" s="200"/>
      <c r="G133" s="200"/>
      <c r="H133" s="200"/>
      <c r="I133" s="200"/>
      <c r="J133" s="20" t="s">
        <v>87</v>
      </c>
      <c r="Q133" s="4" t="s">
        <v>3502</v>
      </c>
      <c r="R133" s="11"/>
      <c r="S133" s="11"/>
      <c r="T133" s="11"/>
      <c r="U133" s="281"/>
      <c r="V133" s="281"/>
      <c r="W133" s="281"/>
      <c r="X133" s="281"/>
      <c r="Y133" s="281"/>
      <c r="Z133" s="4"/>
    </row>
    <row r="134" spans="1:26" ht="14.55" customHeight="1" x14ac:dyDescent="0.3">
      <c r="A134" s="113" t="s">
        <v>1346</v>
      </c>
      <c r="B134" s="11" t="s">
        <v>89</v>
      </c>
      <c r="C134" s="11" t="s">
        <v>311</v>
      </c>
      <c r="D134" s="82"/>
      <c r="E134" s="200"/>
      <c r="F134" s="200"/>
      <c r="G134" s="200"/>
      <c r="H134" s="200"/>
      <c r="I134" s="200"/>
      <c r="J134" s="20" t="s">
        <v>90</v>
      </c>
      <c r="Q134" s="8" t="s">
        <v>2034</v>
      </c>
      <c r="R134" s="13"/>
      <c r="S134" s="13"/>
      <c r="T134" s="13"/>
      <c r="U134" s="314"/>
      <c r="V134" s="314"/>
      <c r="W134" s="314"/>
      <c r="X134" s="314"/>
      <c r="Y134" s="314"/>
      <c r="Z134" s="8"/>
    </row>
    <row r="135" spans="1:26" ht="14.55" customHeight="1" x14ac:dyDescent="0.3">
      <c r="A135" s="4"/>
      <c r="B135" s="11" t="s">
        <v>91</v>
      </c>
      <c r="C135" s="11" t="s">
        <v>311</v>
      </c>
      <c r="D135" s="82"/>
      <c r="E135" s="200"/>
      <c r="F135" s="200"/>
      <c r="G135" s="200"/>
      <c r="H135" s="200"/>
      <c r="I135" s="200"/>
      <c r="J135" s="20" t="s">
        <v>92</v>
      </c>
    </row>
    <row r="136" spans="1:26" ht="15" customHeight="1" thickBot="1" x14ac:dyDescent="0.35">
      <c r="A136" s="4"/>
      <c r="B136" s="11" t="s">
        <v>93</v>
      </c>
      <c r="C136" s="11" t="s">
        <v>312</v>
      </c>
      <c r="D136" s="82"/>
      <c r="E136" s="200"/>
      <c r="F136" s="200"/>
      <c r="G136" s="200"/>
      <c r="H136" s="200"/>
      <c r="I136" s="200"/>
      <c r="J136" s="20" t="s">
        <v>92</v>
      </c>
    </row>
    <row r="137" spans="1:26" ht="19.05" customHeight="1" thickBot="1" x14ac:dyDescent="0.4">
      <c r="A137" s="56" t="s">
        <v>96</v>
      </c>
      <c r="B137" s="15"/>
      <c r="C137" s="27"/>
      <c r="D137" s="27"/>
      <c r="E137" s="158"/>
      <c r="F137" s="158"/>
      <c r="G137" s="158"/>
      <c r="H137" s="158"/>
      <c r="I137" s="158"/>
      <c r="J137" s="16"/>
    </row>
    <row r="138" spans="1:26" ht="14.55" customHeight="1" x14ac:dyDescent="0.3">
      <c r="A138" s="28" t="s">
        <v>104</v>
      </c>
      <c r="B138" s="14" t="s">
        <v>97</v>
      </c>
      <c r="C138" s="14" t="s">
        <v>313</v>
      </c>
      <c r="D138" s="271">
        <v>70000</v>
      </c>
      <c r="E138" s="311"/>
      <c r="F138" s="311"/>
      <c r="G138" s="311"/>
      <c r="H138" s="311"/>
      <c r="I138" s="311"/>
      <c r="J138" s="19" t="s">
        <v>1705</v>
      </c>
    </row>
    <row r="139" spans="1:26" ht="14.55" customHeight="1" x14ac:dyDescent="0.3">
      <c r="A139" s="73" t="s">
        <v>105</v>
      </c>
      <c r="B139" s="11" t="s">
        <v>99</v>
      </c>
      <c r="C139" s="14" t="s">
        <v>313</v>
      </c>
      <c r="D139" s="272">
        <v>70000</v>
      </c>
      <c r="E139" s="282"/>
      <c r="F139" s="282"/>
      <c r="G139" s="282"/>
      <c r="H139" s="282"/>
      <c r="I139" s="282"/>
      <c r="J139" s="20" t="s">
        <v>1706</v>
      </c>
    </row>
    <row r="140" spans="1:26" ht="14.55" customHeight="1" x14ac:dyDescent="0.3">
      <c r="A140" s="11" t="s">
        <v>2036</v>
      </c>
      <c r="B140" s="11" t="s">
        <v>100</v>
      </c>
      <c r="C140" s="14" t="s">
        <v>313</v>
      </c>
      <c r="D140" s="272">
        <v>70000</v>
      </c>
      <c r="E140" s="282"/>
      <c r="F140" s="282"/>
      <c r="G140" s="282"/>
      <c r="H140" s="282"/>
      <c r="I140" s="282"/>
      <c r="J140" s="20" t="s">
        <v>1705</v>
      </c>
    </row>
    <row r="141" spans="1:26" ht="14.55" customHeight="1" x14ac:dyDescent="0.3">
      <c r="A141" s="4"/>
      <c r="B141" s="11" t="s">
        <v>101</v>
      </c>
      <c r="C141" s="11" t="s">
        <v>82</v>
      </c>
      <c r="D141" s="272">
        <v>70000</v>
      </c>
      <c r="E141" s="282"/>
      <c r="F141" s="282"/>
      <c r="G141" s="282"/>
      <c r="H141" s="282"/>
      <c r="I141" s="282"/>
      <c r="J141" s="20" t="s">
        <v>1705</v>
      </c>
    </row>
    <row r="142" spans="1:26" ht="15" customHeight="1" thickBot="1" x14ac:dyDescent="0.35">
      <c r="A142" s="4"/>
      <c r="B142" s="11" t="s">
        <v>102</v>
      </c>
      <c r="C142" s="11" t="s">
        <v>82</v>
      </c>
      <c r="D142" s="272">
        <v>70000</v>
      </c>
      <c r="E142" s="282"/>
      <c r="F142" s="282"/>
      <c r="G142" s="282"/>
      <c r="H142" s="282"/>
      <c r="I142" s="282"/>
      <c r="J142" s="20" t="s">
        <v>1705</v>
      </c>
    </row>
    <row r="143" spans="1:26" ht="37.5" customHeight="1" thickBot="1" x14ac:dyDescent="0.35">
      <c r="A143" s="4"/>
      <c r="B143" s="11" t="s">
        <v>103</v>
      </c>
      <c r="C143" s="11" t="s">
        <v>82</v>
      </c>
      <c r="D143" s="272">
        <v>70000</v>
      </c>
      <c r="E143" s="282"/>
      <c r="F143" s="282"/>
      <c r="G143" s="282"/>
      <c r="H143" s="282"/>
      <c r="I143" s="282"/>
      <c r="J143" s="20" t="s">
        <v>1705</v>
      </c>
      <c r="Q143" s="105" t="s">
        <v>0</v>
      </c>
      <c r="R143" s="107" t="s">
        <v>1</v>
      </c>
      <c r="S143" s="107" t="s">
        <v>2</v>
      </c>
      <c r="T143" s="105" t="s">
        <v>1305</v>
      </c>
      <c r="U143" s="105" t="s">
        <v>2014</v>
      </c>
      <c r="V143" s="105" t="s">
        <v>2015</v>
      </c>
      <c r="W143" s="105" t="s">
        <v>2016</v>
      </c>
      <c r="X143" s="105" t="s">
        <v>2017</v>
      </c>
      <c r="Y143" s="105" t="s">
        <v>2018</v>
      </c>
      <c r="Z143" s="105" t="s">
        <v>366</v>
      </c>
    </row>
    <row r="144" spans="1:26" ht="18.600000000000001" thickBot="1" x14ac:dyDescent="0.4">
      <c r="A144" s="56" t="s">
        <v>106</v>
      </c>
      <c r="B144" s="15"/>
      <c r="C144" s="27"/>
      <c r="D144" s="27"/>
      <c r="E144" s="158"/>
      <c r="F144" s="158"/>
      <c r="G144" s="158"/>
      <c r="H144" s="158"/>
      <c r="I144" s="158"/>
      <c r="J144" s="16"/>
      <c r="Q144" s="56" t="s">
        <v>96</v>
      </c>
      <c r="R144" s="15"/>
      <c r="S144" s="27"/>
      <c r="T144" s="27"/>
      <c r="U144" s="158"/>
      <c r="V144" s="158"/>
      <c r="W144" s="158"/>
      <c r="X144" s="158"/>
      <c r="Y144" s="158"/>
      <c r="Z144" s="16"/>
    </row>
    <row r="145" spans="1:26" ht="14.55" customHeight="1" x14ac:dyDescent="0.3">
      <c r="A145" s="28" t="s">
        <v>134</v>
      </c>
      <c r="B145" s="11" t="s">
        <v>108</v>
      </c>
      <c r="C145" s="11" t="s">
        <v>308</v>
      </c>
      <c r="D145" s="273">
        <v>50000</v>
      </c>
      <c r="E145" s="200"/>
      <c r="F145" s="200"/>
      <c r="G145" s="200"/>
      <c r="H145" s="200"/>
      <c r="I145" s="200"/>
      <c r="J145" s="20" t="s">
        <v>1707</v>
      </c>
      <c r="Q145" s="28" t="s">
        <v>104</v>
      </c>
      <c r="R145" s="14" t="s">
        <v>97</v>
      </c>
      <c r="S145" s="14" t="s">
        <v>313</v>
      </c>
      <c r="T145" s="466">
        <v>70000</v>
      </c>
      <c r="U145" s="476"/>
      <c r="V145" s="477"/>
      <c r="W145" s="477">
        <v>70000</v>
      </c>
      <c r="X145" s="477"/>
      <c r="Y145" s="470"/>
      <c r="Z145" s="285" t="s">
        <v>1705</v>
      </c>
    </row>
    <row r="146" spans="1:26" ht="14.55" customHeight="1" x14ac:dyDescent="0.3">
      <c r="A146" s="73" t="s">
        <v>135</v>
      </c>
      <c r="B146" s="11" t="s">
        <v>109</v>
      </c>
      <c r="C146" s="11" t="s">
        <v>308</v>
      </c>
      <c r="D146" s="82"/>
      <c r="E146" s="200"/>
      <c r="F146" s="200"/>
      <c r="G146" s="200"/>
      <c r="H146" s="200"/>
      <c r="I146" s="200"/>
      <c r="J146" s="20" t="s">
        <v>1024</v>
      </c>
      <c r="Q146" s="73" t="s">
        <v>105</v>
      </c>
      <c r="R146" s="11" t="s">
        <v>99</v>
      </c>
      <c r="S146" s="14" t="s">
        <v>313</v>
      </c>
      <c r="T146" s="467">
        <v>70000</v>
      </c>
      <c r="U146" s="478"/>
      <c r="V146" s="282"/>
      <c r="W146" s="282">
        <v>70000</v>
      </c>
      <c r="X146" s="282"/>
      <c r="Y146" s="472"/>
      <c r="Z146" s="346" t="s">
        <v>1706</v>
      </c>
    </row>
    <row r="147" spans="1:26" ht="14.55" customHeight="1" x14ac:dyDescent="0.3">
      <c r="A147" s="11" t="s">
        <v>2035</v>
      </c>
      <c r="B147" s="11" t="s">
        <v>110</v>
      </c>
      <c r="C147" s="11" t="s">
        <v>309</v>
      </c>
      <c r="D147" s="82"/>
      <c r="E147" s="200"/>
      <c r="F147" s="200"/>
      <c r="G147" s="200"/>
      <c r="H147" s="200"/>
      <c r="I147" s="200"/>
      <c r="J147" s="20" t="s">
        <v>1025</v>
      </c>
      <c r="Q147" s="4"/>
      <c r="R147" s="11" t="s">
        <v>100</v>
      </c>
      <c r="S147" s="14" t="s">
        <v>313</v>
      </c>
      <c r="T147" s="467">
        <v>70000</v>
      </c>
      <c r="U147" s="478"/>
      <c r="V147" s="282"/>
      <c r="W147" s="282">
        <v>70000</v>
      </c>
      <c r="X147" s="282"/>
      <c r="Y147" s="472"/>
      <c r="Z147" s="346" t="s">
        <v>1705</v>
      </c>
    </row>
    <row r="148" spans="1:26" ht="14.55" customHeight="1" x14ac:dyDescent="0.3">
      <c r="A148" s="11" t="s">
        <v>4150</v>
      </c>
      <c r="B148" s="11" t="s">
        <v>111</v>
      </c>
      <c r="C148" s="11" t="s">
        <v>314</v>
      </c>
      <c r="D148" s="82"/>
      <c r="E148" s="200"/>
      <c r="F148" s="200"/>
      <c r="G148" s="200"/>
      <c r="H148" s="200"/>
      <c r="I148" s="200"/>
      <c r="J148" s="20" t="s">
        <v>1026</v>
      </c>
      <c r="Q148" s="4"/>
      <c r="R148" s="11" t="s">
        <v>101</v>
      </c>
      <c r="S148" s="11" t="s">
        <v>82</v>
      </c>
      <c r="T148" s="467">
        <v>70000</v>
      </c>
      <c r="U148" s="478"/>
      <c r="V148" s="282"/>
      <c r="W148" s="282">
        <v>70000</v>
      </c>
      <c r="X148" s="282"/>
      <c r="Y148" s="472"/>
      <c r="Z148" s="346" t="s">
        <v>1705</v>
      </c>
    </row>
    <row r="149" spans="1:26" ht="14.55" customHeight="1" x14ac:dyDescent="0.3">
      <c r="A149" s="4"/>
      <c r="B149" s="11" t="s">
        <v>1027</v>
      </c>
      <c r="C149" s="14" t="s">
        <v>82</v>
      </c>
      <c r="D149" s="82"/>
      <c r="E149" s="200"/>
      <c r="F149" s="200"/>
      <c r="G149" s="200"/>
      <c r="H149" s="200"/>
      <c r="I149" s="200"/>
      <c r="J149" s="19" t="s">
        <v>1021</v>
      </c>
      <c r="Q149" s="4"/>
      <c r="R149" s="11" t="s">
        <v>102</v>
      </c>
      <c r="S149" s="11" t="s">
        <v>82</v>
      </c>
      <c r="T149" s="467">
        <v>70000</v>
      </c>
      <c r="U149" s="478"/>
      <c r="V149" s="282"/>
      <c r="W149" s="282">
        <v>70000</v>
      </c>
      <c r="X149" s="282"/>
      <c r="Y149" s="472"/>
      <c r="Z149" s="346" t="s">
        <v>1705</v>
      </c>
    </row>
    <row r="150" spans="1:26" ht="15" customHeight="1" thickBot="1" x14ac:dyDescent="0.35">
      <c r="A150" s="4"/>
      <c r="B150" s="11" t="s">
        <v>1028</v>
      </c>
      <c r="C150" s="14" t="s">
        <v>82</v>
      </c>
      <c r="D150" s="82"/>
      <c r="E150" s="200"/>
      <c r="F150" s="200"/>
      <c r="G150" s="200"/>
      <c r="H150" s="200"/>
      <c r="I150" s="200"/>
      <c r="J150" s="19" t="s">
        <v>1020</v>
      </c>
      <c r="Q150" s="4"/>
      <c r="R150" s="11" t="s">
        <v>103</v>
      </c>
      <c r="S150" s="11" t="s">
        <v>82</v>
      </c>
      <c r="T150" s="467">
        <v>70000</v>
      </c>
      <c r="U150" s="479"/>
      <c r="V150" s="312"/>
      <c r="W150" s="312">
        <v>70000</v>
      </c>
      <c r="X150" s="312"/>
      <c r="Y150" s="475"/>
      <c r="Z150" s="346" t="s">
        <v>1705</v>
      </c>
    </row>
    <row r="151" spans="1:26" ht="18.600000000000001" thickBot="1" x14ac:dyDescent="0.4">
      <c r="A151" s="4"/>
      <c r="B151" s="11" t="s">
        <v>112</v>
      </c>
      <c r="C151" s="11" t="s">
        <v>82</v>
      </c>
      <c r="D151" s="82"/>
      <c r="E151" s="200"/>
      <c r="F151" s="200"/>
      <c r="G151" s="200"/>
      <c r="H151" s="200"/>
      <c r="I151" s="200"/>
      <c r="J151" s="19" t="s">
        <v>1029</v>
      </c>
      <c r="Q151" s="56" t="s">
        <v>412</v>
      </c>
      <c r="R151" s="15"/>
      <c r="S151" s="27"/>
      <c r="T151" s="27"/>
      <c r="U151" s="158"/>
      <c r="V151" s="158"/>
      <c r="W151" s="158"/>
      <c r="X151" s="158"/>
      <c r="Y151" s="158"/>
      <c r="Z151" s="16"/>
    </row>
    <row r="152" spans="1:26" ht="14.55" customHeight="1" x14ac:dyDescent="0.3">
      <c r="A152" s="4" t="s">
        <v>1347</v>
      </c>
      <c r="B152" s="11" t="s">
        <v>113</v>
      </c>
      <c r="C152" s="11" t="s">
        <v>82</v>
      </c>
      <c r="D152" s="273">
        <v>50000</v>
      </c>
      <c r="E152" s="200"/>
      <c r="F152" s="200"/>
      <c r="G152" s="200"/>
      <c r="H152" s="200"/>
      <c r="I152" s="200"/>
      <c r="J152" s="20" t="s">
        <v>1032</v>
      </c>
      <c r="Q152" s="74" t="s">
        <v>449</v>
      </c>
      <c r="R152" s="37" t="s">
        <v>416</v>
      </c>
      <c r="S152" s="10" t="s">
        <v>82</v>
      </c>
      <c r="T152" s="466">
        <v>50000</v>
      </c>
      <c r="U152" s="468"/>
      <c r="V152" s="469"/>
      <c r="W152" s="469">
        <v>50000</v>
      </c>
      <c r="X152" s="469"/>
      <c r="Y152" s="470"/>
      <c r="Z152" s="291" t="s">
        <v>1780</v>
      </c>
    </row>
    <row r="153" spans="1:26" ht="14.55" customHeight="1" x14ac:dyDescent="0.3">
      <c r="A153" s="4" t="s">
        <v>1041</v>
      </c>
      <c r="B153" s="11" t="s">
        <v>114</v>
      </c>
      <c r="C153" s="11" t="s">
        <v>82</v>
      </c>
      <c r="D153" s="273">
        <v>50000</v>
      </c>
      <c r="E153" s="200"/>
      <c r="F153" s="200"/>
      <c r="G153" s="200"/>
      <c r="H153" s="200"/>
      <c r="I153" s="200"/>
      <c r="J153" s="20" t="s">
        <v>1031</v>
      </c>
      <c r="Q153" s="11" t="s">
        <v>450</v>
      </c>
      <c r="R153" s="35" t="s">
        <v>417</v>
      </c>
      <c r="S153" s="40" t="s">
        <v>82</v>
      </c>
      <c r="T153" s="467">
        <v>50000</v>
      </c>
      <c r="U153" s="471"/>
      <c r="V153" s="281"/>
      <c r="W153" s="281">
        <v>50000</v>
      </c>
      <c r="X153" s="281"/>
      <c r="Y153" s="472"/>
      <c r="Z153" s="286" t="s">
        <v>1780</v>
      </c>
    </row>
    <row r="154" spans="1:26" ht="14.55" customHeight="1" x14ac:dyDescent="0.3">
      <c r="A154" s="4"/>
      <c r="B154" s="11" t="s">
        <v>1030</v>
      </c>
      <c r="C154" s="11" t="s">
        <v>82</v>
      </c>
      <c r="D154" s="273">
        <v>50000</v>
      </c>
      <c r="E154" s="200"/>
      <c r="F154" s="200"/>
      <c r="G154" s="200"/>
      <c r="H154" s="200"/>
      <c r="I154" s="200"/>
      <c r="J154" s="20" t="s">
        <v>1022</v>
      </c>
      <c r="Q154" s="20" t="s">
        <v>415</v>
      </c>
      <c r="R154" s="35" t="s">
        <v>419</v>
      </c>
      <c r="S154" s="40" t="s">
        <v>82</v>
      </c>
      <c r="T154" s="467">
        <v>50000</v>
      </c>
      <c r="U154" s="471"/>
      <c r="V154" s="281"/>
      <c r="W154" s="281">
        <v>50000</v>
      </c>
      <c r="X154" s="281"/>
      <c r="Y154" s="472"/>
      <c r="Z154" s="286" t="s">
        <v>1780</v>
      </c>
    </row>
    <row r="155" spans="1:26" ht="15" customHeight="1" thickBot="1" x14ac:dyDescent="0.35">
      <c r="A155" s="4"/>
      <c r="B155" s="11" t="s">
        <v>115</v>
      </c>
      <c r="C155" s="11" t="s">
        <v>82</v>
      </c>
      <c r="D155" s="273">
        <v>50000</v>
      </c>
      <c r="E155" s="200"/>
      <c r="F155" s="200"/>
      <c r="G155" s="200"/>
      <c r="H155" s="200"/>
      <c r="I155" s="200"/>
      <c r="J155" s="20" t="s">
        <v>1034</v>
      </c>
      <c r="Q155" s="19" t="s">
        <v>414</v>
      </c>
      <c r="R155" s="36" t="s">
        <v>418</v>
      </c>
      <c r="S155" s="40" t="s">
        <v>82</v>
      </c>
      <c r="T155" s="467">
        <v>50000</v>
      </c>
      <c r="U155" s="471"/>
      <c r="V155" s="281"/>
      <c r="W155" s="281">
        <v>50000</v>
      </c>
      <c r="X155" s="281"/>
      <c r="Y155" s="472"/>
      <c r="Z155" s="286" t="s">
        <v>1780</v>
      </c>
    </row>
    <row r="156" spans="1:26" ht="14.55" customHeight="1" x14ac:dyDescent="0.3">
      <c r="A156" s="4"/>
      <c r="B156" s="11" t="s">
        <v>116</v>
      </c>
      <c r="C156" s="11" t="s">
        <v>82</v>
      </c>
      <c r="D156" s="273">
        <v>50000</v>
      </c>
      <c r="E156" s="200"/>
      <c r="F156" s="200"/>
      <c r="G156" s="200"/>
      <c r="H156" s="200"/>
      <c r="I156" s="200"/>
      <c r="J156" s="20" t="s">
        <v>1033</v>
      </c>
      <c r="Q156" s="4"/>
      <c r="R156" s="34" t="s">
        <v>423</v>
      </c>
      <c r="S156" s="40" t="s">
        <v>424</v>
      </c>
      <c r="T156" s="467">
        <v>50000</v>
      </c>
      <c r="U156" s="471"/>
      <c r="V156" s="281"/>
      <c r="W156" s="281">
        <v>50000</v>
      </c>
      <c r="X156" s="281"/>
      <c r="Y156" s="472"/>
      <c r="Z156" s="286" t="s">
        <v>1777</v>
      </c>
    </row>
    <row r="157" spans="1:26" ht="15" customHeight="1" thickBot="1" x14ac:dyDescent="0.35">
      <c r="A157" s="4"/>
      <c r="B157" s="11" t="s">
        <v>1040</v>
      </c>
      <c r="C157" s="11" t="s">
        <v>310</v>
      </c>
      <c r="D157" s="82"/>
      <c r="E157" s="200"/>
      <c r="F157" s="200"/>
      <c r="G157" s="200"/>
      <c r="H157" s="200"/>
      <c r="I157" s="200"/>
      <c r="J157" s="20" t="s">
        <v>1035</v>
      </c>
      <c r="Q157" s="20" t="s">
        <v>420</v>
      </c>
      <c r="R157" s="42" t="s">
        <v>425</v>
      </c>
      <c r="S157" s="40" t="s">
        <v>424</v>
      </c>
      <c r="T157" s="467">
        <v>50000</v>
      </c>
      <c r="U157" s="471"/>
      <c r="V157" s="281"/>
      <c r="W157" s="281">
        <v>50000</v>
      </c>
      <c r="X157" s="281"/>
      <c r="Y157" s="472"/>
      <c r="Z157" s="286" t="s">
        <v>1779</v>
      </c>
    </row>
    <row r="158" spans="1:26" ht="14.55" customHeight="1" x14ac:dyDescent="0.3">
      <c r="A158" s="4"/>
      <c r="B158" s="11" t="s">
        <v>117</v>
      </c>
      <c r="C158" s="11" t="s">
        <v>310</v>
      </c>
      <c r="D158" s="82"/>
      <c r="E158" s="200"/>
      <c r="F158" s="200"/>
      <c r="G158" s="200"/>
      <c r="H158" s="200"/>
      <c r="I158" s="200"/>
      <c r="J158" s="20" t="s">
        <v>1036</v>
      </c>
      <c r="Q158" s="22" t="s">
        <v>430</v>
      </c>
      <c r="R158" s="34" t="s">
        <v>431</v>
      </c>
      <c r="S158" s="40" t="s">
        <v>424</v>
      </c>
      <c r="T158" s="467">
        <v>50000</v>
      </c>
      <c r="U158" s="471"/>
      <c r="V158" s="281"/>
      <c r="W158" s="281">
        <v>50000</v>
      </c>
      <c r="X158" s="281"/>
      <c r="Y158" s="472"/>
      <c r="Z158" s="286" t="s">
        <v>1778</v>
      </c>
    </row>
    <row r="159" spans="1:26" ht="15" customHeight="1" thickBot="1" x14ac:dyDescent="0.35">
      <c r="A159" s="4"/>
      <c r="B159" s="11" t="s">
        <v>118</v>
      </c>
      <c r="C159" s="11" t="s">
        <v>310</v>
      </c>
      <c r="D159" s="82" t="s">
        <v>559</v>
      </c>
      <c r="E159" s="200"/>
      <c r="F159" s="200"/>
      <c r="G159" s="200"/>
      <c r="H159" s="200"/>
      <c r="I159" s="200"/>
      <c r="J159" s="20" t="s">
        <v>1037</v>
      </c>
      <c r="Q159" s="20"/>
      <c r="R159" s="36" t="s">
        <v>431</v>
      </c>
      <c r="S159" s="40" t="s">
        <v>424</v>
      </c>
      <c r="T159" s="467">
        <v>50000</v>
      </c>
      <c r="U159" s="471"/>
      <c r="V159" s="281"/>
      <c r="W159" s="281">
        <v>50000</v>
      </c>
      <c r="X159" s="281"/>
      <c r="Y159" s="472"/>
      <c r="Z159" s="286" t="s">
        <v>1778</v>
      </c>
    </row>
    <row r="160" spans="1:26" ht="14.55" customHeight="1" x14ac:dyDescent="0.3">
      <c r="A160" s="4"/>
      <c r="B160" s="11" t="s">
        <v>119</v>
      </c>
      <c r="C160" s="11" t="s">
        <v>315</v>
      </c>
      <c r="D160" s="82"/>
      <c r="E160" s="200"/>
      <c r="F160" s="200"/>
      <c r="G160" s="200"/>
      <c r="H160" s="200"/>
      <c r="I160" s="200"/>
      <c r="J160" s="20" t="s">
        <v>1038</v>
      </c>
      <c r="Q160" s="20" t="s">
        <v>421</v>
      </c>
      <c r="R160" s="37" t="s">
        <v>437</v>
      </c>
      <c r="S160" s="40" t="s">
        <v>428</v>
      </c>
      <c r="T160" s="467">
        <v>50000</v>
      </c>
      <c r="U160" s="471"/>
      <c r="V160" s="281"/>
      <c r="W160" s="281">
        <v>50000</v>
      </c>
      <c r="X160" s="281"/>
      <c r="Y160" s="472"/>
      <c r="Z160" s="286" t="s">
        <v>1779</v>
      </c>
    </row>
    <row r="161" spans="1:26" ht="15" customHeight="1" thickBot="1" x14ac:dyDescent="0.35">
      <c r="A161" s="4"/>
      <c r="B161" s="11" t="s">
        <v>120</v>
      </c>
      <c r="C161" s="11" t="s">
        <v>315</v>
      </c>
      <c r="D161" s="82"/>
      <c r="E161" s="200"/>
      <c r="F161" s="200"/>
      <c r="G161" s="200"/>
      <c r="H161" s="200"/>
      <c r="I161" s="200"/>
      <c r="J161" s="20" t="s">
        <v>1039</v>
      </c>
      <c r="Q161" s="20"/>
      <c r="R161" s="41" t="s">
        <v>436</v>
      </c>
      <c r="S161" s="40" t="s">
        <v>428</v>
      </c>
      <c r="T161" s="467">
        <v>50000</v>
      </c>
      <c r="U161" s="471"/>
      <c r="V161" s="281"/>
      <c r="W161" s="281">
        <v>50000</v>
      </c>
      <c r="X161" s="281"/>
      <c r="Y161" s="472"/>
      <c r="Z161" s="286" t="s">
        <v>1779</v>
      </c>
    </row>
    <row r="162" spans="1:26" ht="14.55" customHeight="1" x14ac:dyDescent="0.3">
      <c r="A162" s="4"/>
      <c r="B162" s="11" t="s">
        <v>121</v>
      </c>
      <c r="C162" s="11" t="s">
        <v>315</v>
      </c>
      <c r="D162" s="82"/>
      <c r="E162" s="200"/>
      <c r="F162" s="200"/>
      <c r="G162" s="200"/>
      <c r="H162" s="200"/>
      <c r="I162" s="200"/>
      <c r="J162" s="20" t="s">
        <v>1042</v>
      </c>
      <c r="Q162" s="22" t="s">
        <v>430</v>
      </c>
      <c r="R162" s="34" t="s">
        <v>435</v>
      </c>
      <c r="S162" s="40" t="s">
        <v>428</v>
      </c>
      <c r="T162" s="467">
        <v>50000</v>
      </c>
      <c r="U162" s="471"/>
      <c r="V162" s="281"/>
      <c r="W162" s="281">
        <v>50000</v>
      </c>
      <c r="X162" s="281"/>
      <c r="Y162" s="472"/>
      <c r="Z162" s="286" t="s">
        <v>1778</v>
      </c>
    </row>
    <row r="163" spans="1:26" ht="15" customHeight="1" thickBot="1" x14ac:dyDescent="0.35">
      <c r="A163" s="4"/>
      <c r="B163" s="11" t="s">
        <v>122</v>
      </c>
      <c r="C163" s="11" t="s">
        <v>123</v>
      </c>
      <c r="D163" s="82"/>
      <c r="E163" s="200"/>
      <c r="F163" s="200"/>
      <c r="G163" s="200"/>
      <c r="H163" s="200"/>
      <c r="I163" s="200"/>
      <c r="J163" s="20"/>
      <c r="Q163" s="20"/>
      <c r="R163" s="38" t="s">
        <v>435</v>
      </c>
      <c r="S163" s="40" t="s">
        <v>428</v>
      </c>
      <c r="T163" s="467">
        <v>50000</v>
      </c>
      <c r="U163" s="471"/>
      <c r="V163" s="281"/>
      <c r="W163" s="281">
        <v>50000</v>
      </c>
      <c r="X163" s="281"/>
      <c r="Y163" s="472"/>
      <c r="Z163" s="286" t="s">
        <v>1778</v>
      </c>
    </row>
    <row r="164" spans="1:26" ht="14.55" customHeight="1" x14ac:dyDescent="0.3">
      <c r="A164" s="4"/>
      <c r="B164" s="11" t="s">
        <v>124</v>
      </c>
      <c r="C164" s="11" t="s">
        <v>123</v>
      </c>
      <c r="D164" s="82"/>
      <c r="E164" s="200"/>
      <c r="F164" s="200"/>
      <c r="G164" s="200"/>
      <c r="H164" s="200"/>
      <c r="I164" s="200"/>
      <c r="J164" s="20"/>
      <c r="Q164" s="20" t="s">
        <v>422</v>
      </c>
      <c r="R164" s="37" t="s">
        <v>434</v>
      </c>
      <c r="S164" s="40" t="s">
        <v>429</v>
      </c>
      <c r="T164" s="467">
        <v>50000</v>
      </c>
      <c r="U164" s="471"/>
      <c r="V164" s="281"/>
      <c r="W164" s="281">
        <v>50000</v>
      </c>
      <c r="X164" s="281"/>
      <c r="Y164" s="472"/>
      <c r="Z164" s="286" t="s">
        <v>1779</v>
      </c>
    </row>
    <row r="165" spans="1:26" ht="15" customHeight="1" thickBot="1" x14ac:dyDescent="0.35">
      <c r="A165" s="4"/>
      <c r="B165" s="11" t="s">
        <v>125</v>
      </c>
      <c r="C165" s="11" t="s">
        <v>310</v>
      </c>
      <c r="D165" s="82"/>
      <c r="E165" s="200"/>
      <c r="F165" s="200"/>
      <c r="G165" s="200"/>
      <c r="H165" s="200"/>
      <c r="I165" s="200"/>
      <c r="J165" s="20"/>
      <c r="Q165" s="20"/>
      <c r="R165" s="41" t="s">
        <v>433</v>
      </c>
      <c r="S165" s="40" t="s">
        <v>429</v>
      </c>
      <c r="T165" s="467">
        <v>50000</v>
      </c>
      <c r="U165" s="471"/>
      <c r="V165" s="281"/>
      <c r="W165" s="281">
        <v>50000</v>
      </c>
      <c r="X165" s="281"/>
      <c r="Y165" s="472"/>
      <c r="Z165" s="286" t="s">
        <v>1779</v>
      </c>
    </row>
    <row r="166" spans="1:26" ht="14.55" customHeight="1" x14ac:dyDescent="0.3">
      <c r="A166" s="4"/>
      <c r="B166" s="11" t="s">
        <v>126</v>
      </c>
      <c r="C166" s="11" t="s">
        <v>315</v>
      </c>
      <c r="D166" s="82"/>
      <c r="E166" s="200"/>
      <c r="F166" s="200"/>
      <c r="G166" s="200"/>
      <c r="H166" s="200"/>
      <c r="I166" s="200"/>
      <c r="J166" s="20" t="s">
        <v>107</v>
      </c>
      <c r="Q166" s="22" t="s">
        <v>430</v>
      </c>
      <c r="R166" s="34" t="s">
        <v>432</v>
      </c>
      <c r="S166" s="40" t="s">
        <v>429</v>
      </c>
      <c r="T166" s="467">
        <v>50000</v>
      </c>
      <c r="U166" s="471"/>
      <c r="V166" s="281"/>
      <c r="W166" s="281">
        <v>50000</v>
      </c>
      <c r="X166" s="281"/>
      <c r="Y166" s="472"/>
      <c r="Z166" s="286" t="s">
        <v>1778</v>
      </c>
    </row>
    <row r="167" spans="1:26" ht="15" customHeight="1" thickBot="1" x14ac:dyDescent="0.35">
      <c r="A167" s="4"/>
      <c r="B167" s="11" t="s">
        <v>127</v>
      </c>
      <c r="C167" s="11" t="s">
        <v>315</v>
      </c>
      <c r="D167" s="82"/>
      <c r="E167" s="200"/>
      <c r="F167" s="200"/>
      <c r="G167" s="200"/>
      <c r="H167" s="200"/>
      <c r="I167" s="200"/>
      <c r="J167" s="20" t="s">
        <v>107</v>
      </c>
      <c r="Q167" s="22"/>
      <c r="R167" s="38" t="s">
        <v>432</v>
      </c>
      <c r="S167" s="40" t="s">
        <v>429</v>
      </c>
      <c r="T167" s="467">
        <v>50000</v>
      </c>
      <c r="U167" s="471"/>
      <c r="V167" s="281"/>
      <c r="W167" s="281">
        <v>50000</v>
      </c>
      <c r="X167" s="281"/>
      <c r="Y167" s="472"/>
      <c r="Z167" s="286" t="s">
        <v>1778</v>
      </c>
    </row>
    <row r="168" spans="1:26" ht="14.55" customHeight="1" x14ac:dyDescent="0.3">
      <c r="A168" s="4"/>
      <c r="B168" s="11" t="s">
        <v>128</v>
      </c>
      <c r="C168" s="11" t="s">
        <v>315</v>
      </c>
      <c r="D168" s="82"/>
      <c r="E168" s="200"/>
      <c r="F168" s="200"/>
      <c r="G168" s="200"/>
      <c r="H168" s="200"/>
      <c r="I168" s="200"/>
      <c r="J168" s="20"/>
      <c r="Q168" s="20" t="s">
        <v>448</v>
      </c>
      <c r="R168" s="34" t="s">
        <v>442</v>
      </c>
      <c r="S168" s="40" t="s">
        <v>446</v>
      </c>
      <c r="T168" s="467">
        <v>50000</v>
      </c>
      <c r="U168" s="471"/>
      <c r="V168" s="281"/>
      <c r="W168" s="281">
        <v>50000</v>
      </c>
      <c r="X168" s="281"/>
      <c r="Y168" s="472"/>
      <c r="Z168" s="286" t="s">
        <v>1779</v>
      </c>
    </row>
    <row r="169" spans="1:26" ht="14.55" customHeight="1" x14ac:dyDescent="0.3">
      <c r="A169" s="4"/>
      <c r="B169" s="11" t="s">
        <v>129</v>
      </c>
      <c r="C169" s="11" t="s">
        <v>315</v>
      </c>
      <c r="D169" s="82"/>
      <c r="E169" s="200"/>
      <c r="F169" s="200"/>
      <c r="G169" s="200"/>
      <c r="H169" s="200"/>
      <c r="I169" s="200"/>
      <c r="J169" s="20"/>
      <c r="Q169" s="20"/>
      <c r="R169" s="37" t="s">
        <v>441</v>
      </c>
      <c r="S169" s="40" t="s">
        <v>446</v>
      </c>
      <c r="T169" s="467">
        <v>50000</v>
      </c>
      <c r="U169" s="471"/>
      <c r="V169" s="281"/>
      <c r="W169" s="281">
        <v>50000</v>
      </c>
      <c r="X169" s="281"/>
      <c r="Y169" s="472"/>
      <c r="Z169" s="286" t="s">
        <v>1779</v>
      </c>
    </row>
    <row r="170" spans="1:26" ht="14.55" customHeight="1" x14ac:dyDescent="0.3">
      <c r="A170" s="4"/>
      <c r="B170" s="11" t="s">
        <v>130</v>
      </c>
      <c r="C170" s="11" t="s">
        <v>315</v>
      </c>
      <c r="D170" s="82"/>
      <c r="E170" s="200"/>
      <c r="F170" s="200"/>
      <c r="G170" s="200"/>
      <c r="H170" s="200"/>
      <c r="I170" s="200"/>
      <c r="J170" s="20"/>
      <c r="Q170" s="20"/>
      <c r="R170" s="37" t="s">
        <v>440</v>
      </c>
      <c r="S170" s="40" t="s">
        <v>446</v>
      </c>
      <c r="T170" s="467">
        <v>50000</v>
      </c>
      <c r="U170" s="471"/>
      <c r="V170" s="281"/>
      <c r="W170" s="281">
        <v>50000</v>
      </c>
      <c r="X170" s="281"/>
      <c r="Y170" s="472"/>
      <c r="Z170" s="286" t="s">
        <v>1779</v>
      </c>
    </row>
    <row r="171" spans="1:26" ht="14.55" customHeight="1" x14ac:dyDescent="0.3">
      <c r="A171" s="4"/>
      <c r="B171" s="11" t="s">
        <v>131</v>
      </c>
      <c r="C171" s="11" t="s">
        <v>315</v>
      </c>
      <c r="D171" s="82"/>
      <c r="E171" s="200"/>
      <c r="F171" s="200"/>
      <c r="G171" s="200"/>
      <c r="H171" s="200"/>
      <c r="I171" s="200"/>
      <c r="J171" s="20" t="s">
        <v>107</v>
      </c>
      <c r="Q171" s="43"/>
      <c r="R171" s="37" t="s">
        <v>439</v>
      </c>
      <c r="S171" s="40" t="s">
        <v>446</v>
      </c>
      <c r="T171" s="467">
        <v>50000</v>
      </c>
      <c r="U171" s="471"/>
      <c r="V171" s="281"/>
      <c r="W171" s="281">
        <v>50000</v>
      </c>
      <c r="X171" s="281"/>
      <c r="Y171" s="472"/>
      <c r="Z171" s="286" t="s">
        <v>1779</v>
      </c>
    </row>
    <row r="172" spans="1:26" ht="15" customHeight="1" thickBot="1" x14ac:dyDescent="0.35">
      <c r="A172" s="4"/>
      <c r="B172" s="11" t="s">
        <v>132</v>
      </c>
      <c r="C172" s="11" t="s">
        <v>315</v>
      </c>
      <c r="D172" s="82"/>
      <c r="E172" s="200"/>
      <c r="F172" s="200"/>
      <c r="G172" s="200"/>
      <c r="H172" s="200"/>
      <c r="I172" s="200"/>
      <c r="J172" s="20"/>
      <c r="Q172" s="43"/>
      <c r="R172" s="37" t="s">
        <v>445</v>
      </c>
      <c r="S172" s="40" t="s">
        <v>447</v>
      </c>
      <c r="T172" s="467">
        <v>50000</v>
      </c>
      <c r="U172" s="471"/>
      <c r="V172" s="281"/>
      <c r="W172" s="281">
        <v>50000</v>
      </c>
      <c r="X172" s="281"/>
      <c r="Y172" s="472"/>
      <c r="Z172" s="286" t="s">
        <v>1779</v>
      </c>
    </row>
    <row r="173" spans="1:26" ht="19.05" customHeight="1" thickBot="1" x14ac:dyDescent="0.4">
      <c r="A173" s="56" t="s">
        <v>133</v>
      </c>
      <c r="B173" s="15"/>
      <c r="C173" s="27"/>
      <c r="D173" s="27"/>
      <c r="E173" s="158"/>
      <c r="F173" s="158"/>
      <c r="G173" s="158"/>
      <c r="H173" s="158"/>
      <c r="I173" s="158"/>
      <c r="J173" s="16"/>
      <c r="Q173" s="20"/>
      <c r="R173" s="37" t="s">
        <v>444</v>
      </c>
      <c r="S173" s="40" t="s">
        <v>447</v>
      </c>
      <c r="T173" s="467">
        <v>50000</v>
      </c>
      <c r="U173" s="471"/>
      <c r="V173" s="281"/>
      <c r="W173" s="281">
        <v>50000</v>
      </c>
      <c r="X173" s="281"/>
      <c r="Y173" s="472"/>
      <c r="Z173" s="286" t="s">
        <v>1779</v>
      </c>
    </row>
    <row r="174" spans="1:26" ht="14.55" customHeight="1" x14ac:dyDescent="0.3">
      <c r="A174" s="28" t="s">
        <v>153</v>
      </c>
      <c r="B174" s="14" t="s">
        <v>1043</v>
      </c>
      <c r="C174" s="14" t="s">
        <v>317</v>
      </c>
      <c r="D174" s="266">
        <v>50000</v>
      </c>
      <c r="E174" s="311"/>
      <c r="F174" s="311"/>
      <c r="G174" s="311"/>
      <c r="H174" s="311"/>
      <c r="I174" s="311"/>
      <c r="J174" s="19" t="s">
        <v>1708</v>
      </c>
      <c r="Q174" s="20"/>
      <c r="R174" s="37" t="s">
        <v>438</v>
      </c>
      <c r="S174" s="40" t="s">
        <v>447</v>
      </c>
      <c r="T174" s="467">
        <v>50000</v>
      </c>
      <c r="U174" s="471"/>
      <c r="V174" s="281"/>
      <c r="W174" s="281">
        <v>50000</v>
      </c>
      <c r="X174" s="281"/>
      <c r="Y174" s="472"/>
      <c r="Z174" s="286" t="s">
        <v>1779</v>
      </c>
    </row>
    <row r="175" spans="1:26" ht="15" customHeight="1" thickBot="1" x14ac:dyDescent="0.35">
      <c r="A175" s="11" t="s">
        <v>154</v>
      </c>
      <c r="B175" s="14" t="s">
        <v>1044</v>
      </c>
      <c r="C175" s="14" t="s">
        <v>317</v>
      </c>
      <c r="D175" s="266">
        <v>50000</v>
      </c>
      <c r="E175" s="311"/>
      <c r="F175" s="311"/>
      <c r="G175" s="311"/>
      <c r="H175" s="311"/>
      <c r="I175" s="311"/>
      <c r="J175" s="19" t="s">
        <v>1046</v>
      </c>
      <c r="Q175" s="20"/>
      <c r="R175" s="38" t="s">
        <v>443</v>
      </c>
      <c r="S175" s="40" t="s">
        <v>447</v>
      </c>
      <c r="T175" s="467">
        <v>50000</v>
      </c>
      <c r="U175" s="473"/>
      <c r="V175" s="474"/>
      <c r="W175" s="474">
        <v>50000</v>
      </c>
      <c r="X175" s="474"/>
      <c r="Y175" s="475"/>
      <c r="Z175" s="286" t="s">
        <v>1779</v>
      </c>
    </row>
    <row r="176" spans="1:26" ht="18.600000000000001" thickBot="1" x14ac:dyDescent="0.4">
      <c r="A176" s="4"/>
      <c r="B176" s="11" t="s">
        <v>136</v>
      </c>
      <c r="C176" s="11" t="s">
        <v>316</v>
      </c>
      <c r="D176" s="267">
        <v>50000</v>
      </c>
      <c r="E176" s="282"/>
      <c r="F176" s="282"/>
      <c r="G176" s="282"/>
      <c r="H176" s="282"/>
      <c r="I176" s="282"/>
      <c r="J176" s="20" t="s">
        <v>1047</v>
      </c>
      <c r="Q176" s="56" t="s">
        <v>451</v>
      </c>
      <c r="R176" s="45"/>
      <c r="S176" s="83"/>
      <c r="T176" s="83"/>
      <c r="U176" s="90"/>
      <c r="V176" s="90"/>
      <c r="W176" s="90"/>
      <c r="X176" s="90"/>
      <c r="Y176" s="90"/>
      <c r="Z176" s="46"/>
    </row>
    <row r="177" spans="1:26" ht="14.55" customHeight="1" x14ac:dyDescent="0.3">
      <c r="A177" s="4" t="s">
        <v>1350</v>
      </c>
      <c r="B177" s="11" t="s">
        <v>137</v>
      </c>
      <c r="C177" s="11" t="s">
        <v>318</v>
      </c>
      <c r="D177" s="267">
        <v>50000</v>
      </c>
      <c r="E177" s="282"/>
      <c r="F177" s="282"/>
      <c r="G177" s="282"/>
      <c r="H177" s="282"/>
      <c r="I177" s="282"/>
      <c r="J177" s="20" t="s">
        <v>1049</v>
      </c>
      <c r="Q177" s="28" t="s">
        <v>466</v>
      </c>
      <c r="R177" s="65" t="s">
        <v>1166</v>
      </c>
      <c r="S177" s="65" t="s">
        <v>1167</v>
      </c>
      <c r="T177" s="480">
        <v>85000</v>
      </c>
      <c r="U177" s="481"/>
      <c r="V177" s="482"/>
      <c r="W177" s="482"/>
      <c r="X177" s="482">
        <v>85000</v>
      </c>
      <c r="Y177" s="483"/>
      <c r="Z177" s="350" t="s">
        <v>1781</v>
      </c>
    </row>
    <row r="178" spans="1:26" ht="14.55" customHeight="1" x14ac:dyDescent="0.3">
      <c r="A178" s="4" t="s">
        <v>1348</v>
      </c>
      <c r="B178" s="11" t="s">
        <v>138</v>
      </c>
      <c r="C178" s="11" t="s">
        <v>318</v>
      </c>
      <c r="D178" s="267">
        <v>50000</v>
      </c>
      <c r="E178" s="282"/>
      <c r="F178" s="282"/>
      <c r="G178" s="282"/>
      <c r="H178" s="282"/>
      <c r="I178" s="282"/>
      <c r="J178" s="20" t="s">
        <v>1050</v>
      </c>
      <c r="Q178" s="73" t="s">
        <v>467</v>
      </c>
      <c r="R178" s="65" t="s">
        <v>452</v>
      </c>
      <c r="S178" s="65" t="s">
        <v>453</v>
      </c>
      <c r="T178" s="480">
        <v>85000</v>
      </c>
      <c r="U178" s="484"/>
      <c r="V178" s="292"/>
      <c r="W178" s="292"/>
      <c r="X178" s="292">
        <v>85000</v>
      </c>
      <c r="Y178" s="485"/>
      <c r="Z178" s="350" t="s">
        <v>1782</v>
      </c>
    </row>
    <row r="179" spans="1:26" ht="14.55" customHeight="1" x14ac:dyDescent="0.3">
      <c r="A179" s="4" t="s">
        <v>1349</v>
      </c>
      <c r="B179" s="11" t="s">
        <v>139</v>
      </c>
      <c r="C179" s="11" t="s">
        <v>319</v>
      </c>
      <c r="D179" s="267">
        <v>50000</v>
      </c>
      <c r="E179" s="282"/>
      <c r="F179" s="282"/>
      <c r="G179" s="282"/>
      <c r="H179" s="282"/>
      <c r="I179" s="282"/>
      <c r="J179" s="20" t="s">
        <v>1051</v>
      </c>
      <c r="Q179" s="4"/>
      <c r="R179" s="65" t="s">
        <v>454</v>
      </c>
      <c r="S179" s="65" t="s">
        <v>453</v>
      </c>
      <c r="T179" s="480">
        <v>85000</v>
      </c>
      <c r="U179" s="484"/>
      <c r="V179" s="292"/>
      <c r="W179" s="292"/>
      <c r="X179" s="292">
        <v>85000</v>
      </c>
      <c r="Y179" s="485"/>
      <c r="Z179" s="350" t="s">
        <v>1783</v>
      </c>
    </row>
    <row r="180" spans="1:26" ht="14.55" customHeight="1" x14ac:dyDescent="0.3">
      <c r="A180" s="11" t="s">
        <v>2035</v>
      </c>
      <c r="B180" s="11" t="s">
        <v>141</v>
      </c>
      <c r="C180" s="11" t="s">
        <v>319</v>
      </c>
      <c r="D180" s="267">
        <v>50000</v>
      </c>
      <c r="E180" s="282"/>
      <c r="F180" s="282"/>
      <c r="G180" s="282"/>
      <c r="H180" s="282"/>
      <c r="I180" s="282"/>
      <c r="J180" s="20" t="s">
        <v>1048</v>
      </c>
      <c r="Q180" s="4"/>
      <c r="R180" s="65" t="s">
        <v>455</v>
      </c>
      <c r="S180" s="65" t="s">
        <v>453</v>
      </c>
      <c r="T180" s="480">
        <v>85000</v>
      </c>
      <c r="U180" s="484"/>
      <c r="V180" s="292"/>
      <c r="W180" s="292"/>
      <c r="X180" s="292">
        <v>85000</v>
      </c>
      <c r="Y180" s="485"/>
      <c r="Z180" s="350" t="s">
        <v>1784</v>
      </c>
    </row>
    <row r="181" spans="1:26" ht="14.55" customHeight="1" x14ac:dyDescent="0.3">
      <c r="A181" s="11" t="s">
        <v>4150</v>
      </c>
      <c r="B181" s="11" t="s">
        <v>142</v>
      </c>
      <c r="C181" s="11" t="s">
        <v>320</v>
      </c>
      <c r="D181" s="267">
        <v>50000</v>
      </c>
      <c r="E181" s="282"/>
      <c r="F181" s="282"/>
      <c r="G181" s="282"/>
      <c r="H181" s="282"/>
      <c r="I181" s="282"/>
      <c r="J181" s="20" t="s">
        <v>1052</v>
      </c>
      <c r="Q181" s="4"/>
      <c r="R181" s="65" t="s">
        <v>456</v>
      </c>
      <c r="S181" s="65" t="s">
        <v>453</v>
      </c>
      <c r="T181" s="480">
        <v>85000</v>
      </c>
      <c r="U181" s="484"/>
      <c r="V181" s="292"/>
      <c r="W181" s="292"/>
      <c r="X181" s="292">
        <v>85000</v>
      </c>
      <c r="Y181" s="485"/>
      <c r="Z181" s="350" t="s">
        <v>1785</v>
      </c>
    </row>
    <row r="182" spans="1:26" ht="14.55" customHeight="1" x14ac:dyDescent="0.3">
      <c r="A182" s="4"/>
      <c r="B182" s="11" t="s">
        <v>143</v>
      </c>
      <c r="C182" s="11" t="s">
        <v>321</v>
      </c>
      <c r="D182" s="267">
        <v>50000</v>
      </c>
      <c r="E182" s="282"/>
      <c r="F182" s="282"/>
      <c r="G182" s="282"/>
      <c r="H182" s="282"/>
      <c r="I182" s="282"/>
      <c r="J182" s="20" t="s">
        <v>1053</v>
      </c>
      <c r="Q182" s="4"/>
      <c r="R182" s="65" t="s">
        <v>457</v>
      </c>
      <c r="S182" s="65" t="s">
        <v>453</v>
      </c>
      <c r="T182" s="480">
        <v>85000</v>
      </c>
      <c r="U182" s="484"/>
      <c r="V182" s="292"/>
      <c r="W182" s="292"/>
      <c r="X182" s="292">
        <v>85000</v>
      </c>
      <c r="Y182" s="485"/>
      <c r="Z182" s="350" t="s">
        <v>1786</v>
      </c>
    </row>
    <row r="183" spans="1:26" ht="14.55" customHeight="1" x14ac:dyDescent="0.3">
      <c r="A183" s="4"/>
      <c r="B183" s="11" t="s">
        <v>144</v>
      </c>
      <c r="C183" s="11" t="s">
        <v>319</v>
      </c>
      <c r="D183" s="267">
        <v>50000</v>
      </c>
      <c r="E183" s="282"/>
      <c r="F183" s="282"/>
      <c r="G183" s="282"/>
      <c r="H183" s="282"/>
      <c r="I183" s="282"/>
      <c r="J183" s="20" t="s">
        <v>1054</v>
      </c>
      <c r="Q183" s="4"/>
      <c r="R183" s="65" t="s">
        <v>458</v>
      </c>
      <c r="S183" s="65" t="s">
        <v>453</v>
      </c>
      <c r="T183" s="480">
        <v>85000</v>
      </c>
      <c r="U183" s="484"/>
      <c r="V183" s="292"/>
      <c r="W183" s="292"/>
      <c r="X183" s="292">
        <v>85000</v>
      </c>
      <c r="Y183" s="485"/>
      <c r="Z183" s="350" t="s">
        <v>1787</v>
      </c>
    </row>
    <row r="184" spans="1:26" ht="14.55" customHeight="1" x14ac:dyDescent="0.3">
      <c r="A184" s="4"/>
      <c r="B184" s="11" t="s">
        <v>145</v>
      </c>
      <c r="C184" s="11" t="s">
        <v>319</v>
      </c>
      <c r="D184" s="267">
        <v>50000</v>
      </c>
      <c r="E184" s="282"/>
      <c r="F184" s="282"/>
      <c r="G184" s="282"/>
      <c r="H184" s="282"/>
      <c r="I184" s="282"/>
      <c r="J184" s="20" t="s">
        <v>1055</v>
      </c>
      <c r="Q184" s="4"/>
      <c r="R184" s="65" t="s">
        <v>459</v>
      </c>
      <c r="S184" s="65" t="s">
        <v>453</v>
      </c>
      <c r="T184" s="480">
        <v>85000</v>
      </c>
      <c r="U184" s="484"/>
      <c r="V184" s="292"/>
      <c r="W184" s="292"/>
      <c r="X184" s="292">
        <v>85000</v>
      </c>
      <c r="Y184" s="485"/>
      <c r="Z184" s="350" t="s">
        <v>1788</v>
      </c>
    </row>
    <row r="185" spans="1:26" ht="14.55" customHeight="1" x14ac:dyDescent="0.3">
      <c r="A185" s="4"/>
      <c r="B185" s="11" t="s">
        <v>146</v>
      </c>
      <c r="C185" s="11" t="s">
        <v>168</v>
      </c>
      <c r="D185" s="267">
        <v>50000</v>
      </c>
      <c r="E185" s="282"/>
      <c r="F185" s="282"/>
      <c r="G185" s="282"/>
      <c r="H185" s="282"/>
      <c r="I185" s="282"/>
      <c r="J185" s="20" t="s">
        <v>1056</v>
      </c>
      <c r="Q185" s="4"/>
      <c r="R185" s="65" t="s">
        <v>461</v>
      </c>
      <c r="S185" s="65" t="s">
        <v>453</v>
      </c>
      <c r="T185" s="480">
        <v>85000</v>
      </c>
      <c r="U185" s="484"/>
      <c r="V185" s="292"/>
      <c r="W185" s="292"/>
      <c r="X185" s="292">
        <v>85000</v>
      </c>
      <c r="Y185" s="485"/>
      <c r="Z185" s="350" t="s">
        <v>1789</v>
      </c>
    </row>
    <row r="186" spans="1:26" ht="15" customHeight="1" thickBot="1" x14ac:dyDescent="0.35">
      <c r="A186" s="4"/>
      <c r="B186" s="11" t="s">
        <v>147</v>
      </c>
      <c r="C186" s="11" t="s">
        <v>319</v>
      </c>
      <c r="D186" s="267">
        <v>50000</v>
      </c>
      <c r="E186" s="282"/>
      <c r="F186" s="282"/>
      <c r="G186" s="282"/>
      <c r="H186" s="282"/>
      <c r="I186" s="282"/>
      <c r="J186" s="20" t="s">
        <v>1057</v>
      </c>
      <c r="Q186" s="4"/>
      <c r="R186" s="65" t="s">
        <v>462</v>
      </c>
      <c r="S186" s="65" t="s">
        <v>453</v>
      </c>
      <c r="T186" s="480">
        <v>85000</v>
      </c>
      <c r="U186" s="486"/>
      <c r="V186" s="487"/>
      <c r="W186" s="487"/>
      <c r="X186" s="487">
        <v>85000</v>
      </c>
      <c r="Y186" s="488"/>
      <c r="Z186" s="350" t="s">
        <v>1790</v>
      </c>
    </row>
    <row r="187" spans="1:26" ht="18.600000000000001" thickBot="1" x14ac:dyDescent="0.4">
      <c r="A187" s="4"/>
      <c r="B187" s="11" t="s">
        <v>148</v>
      </c>
      <c r="C187" s="11" t="s">
        <v>318</v>
      </c>
      <c r="D187" s="267">
        <v>50000</v>
      </c>
      <c r="E187" s="282"/>
      <c r="F187" s="282"/>
      <c r="G187" s="282"/>
      <c r="H187" s="282"/>
      <c r="I187" s="282"/>
      <c r="J187" s="20" t="s">
        <v>149</v>
      </c>
      <c r="Q187" s="56" t="s">
        <v>705</v>
      </c>
      <c r="R187" s="53"/>
      <c r="S187" s="27"/>
      <c r="T187" s="27"/>
      <c r="U187" s="158"/>
      <c r="V187" s="158"/>
      <c r="W187" s="158"/>
      <c r="X187" s="158"/>
      <c r="Y187" s="158"/>
      <c r="Z187" s="16"/>
    </row>
    <row r="188" spans="1:26" ht="14.55" customHeight="1" x14ac:dyDescent="0.3">
      <c r="A188" s="4"/>
      <c r="B188" s="11" t="s">
        <v>150</v>
      </c>
      <c r="C188" s="11" t="s">
        <v>318</v>
      </c>
      <c r="D188" s="267">
        <v>50000</v>
      </c>
      <c r="E188" s="282"/>
      <c r="F188" s="282"/>
      <c r="G188" s="282"/>
      <c r="H188" s="282"/>
      <c r="I188" s="282"/>
      <c r="J188" s="20" t="s">
        <v>149</v>
      </c>
      <c r="Q188" s="4"/>
      <c r="R188" s="65" t="s">
        <v>713</v>
      </c>
      <c r="S188" s="65" t="s">
        <v>82</v>
      </c>
      <c r="T188" s="480">
        <v>54000</v>
      </c>
      <c r="U188" s="481"/>
      <c r="V188" s="482"/>
      <c r="W188" s="482">
        <v>54000</v>
      </c>
      <c r="X188" s="482"/>
      <c r="Y188" s="483"/>
      <c r="Z188" s="350" t="s">
        <v>1850</v>
      </c>
    </row>
    <row r="189" spans="1:26" ht="14.55" customHeight="1" x14ac:dyDescent="0.3">
      <c r="A189" s="4"/>
      <c r="B189" s="11" t="s">
        <v>151</v>
      </c>
      <c r="C189" s="11" t="s">
        <v>318</v>
      </c>
      <c r="D189" s="267">
        <v>50000</v>
      </c>
      <c r="E189" s="282"/>
      <c r="F189" s="282"/>
      <c r="G189" s="282"/>
      <c r="H189" s="282"/>
      <c r="I189" s="282"/>
      <c r="J189" s="20" t="s">
        <v>149</v>
      </c>
      <c r="Q189" s="4"/>
      <c r="R189" s="65" t="s">
        <v>715</v>
      </c>
      <c r="S189" s="65" t="s">
        <v>82</v>
      </c>
      <c r="T189" s="480">
        <v>54000</v>
      </c>
      <c r="U189" s="484"/>
      <c r="V189" s="292"/>
      <c r="W189" s="292">
        <v>54000</v>
      </c>
      <c r="X189" s="292"/>
      <c r="Y189" s="485"/>
      <c r="Z189" s="350" t="s">
        <v>1850</v>
      </c>
    </row>
    <row r="190" spans="1:26" ht="14.55" customHeight="1" x14ac:dyDescent="0.3">
      <c r="A190" s="4"/>
      <c r="B190" s="11" t="s">
        <v>152</v>
      </c>
      <c r="C190" s="11" t="s">
        <v>322</v>
      </c>
      <c r="D190" s="267">
        <v>50000</v>
      </c>
      <c r="E190" s="282"/>
      <c r="F190" s="282"/>
      <c r="G190" s="282"/>
      <c r="H190" s="282"/>
      <c r="I190" s="282"/>
      <c r="J190" s="20" t="s">
        <v>1058</v>
      </c>
      <c r="Q190" s="4"/>
      <c r="R190" s="65" t="s">
        <v>714</v>
      </c>
      <c r="S190" s="65" t="s">
        <v>82</v>
      </c>
      <c r="T190" s="480">
        <v>54000</v>
      </c>
      <c r="U190" s="484"/>
      <c r="V190" s="292"/>
      <c r="W190" s="292">
        <v>54000</v>
      </c>
      <c r="X190" s="292"/>
      <c r="Y190" s="485"/>
      <c r="Z190" s="350" t="s">
        <v>1850</v>
      </c>
    </row>
    <row r="191" spans="1:26" ht="15" customHeight="1" thickBot="1" x14ac:dyDescent="0.35">
      <c r="A191" s="8"/>
      <c r="B191" s="13"/>
      <c r="C191" s="13"/>
      <c r="D191" s="13"/>
      <c r="E191" s="310"/>
      <c r="F191" s="310"/>
      <c r="G191" s="310"/>
      <c r="H191" s="310"/>
      <c r="I191" s="310"/>
      <c r="J191" s="22"/>
      <c r="Q191" s="4"/>
      <c r="R191" s="65" t="s">
        <v>716</v>
      </c>
      <c r="S191" s="65" t="s">
        <v>82</v>
      </c>
      <c r="T191" s="480">
        <v>54000</v>
      </c>
      <c r="U191" s="484"/>
      <c r="V191" s="292"/>
      <c r="W191" s="292">
        <v>54000</v>
      </c>
      <c r="X191" s="292"/>
      <c r="Y191" s="485"/>
      <c r="Z191" s="350" t="s">
        <v>1850</v>
      </c>
    </row>
    <row r="192" spans="1:26" ht="19.05" customHeight="1" thickBot="1" x14ac:dyDescent="0.4">
      <c r="A192" s="56" t="s">
        <v>155</v>
      </c>
      <c r="B192" s="15"/>
      <c r="C192" s="27"/>
      <c r="D192" s="27"/>
      <c r="E192" s="158"/>
      <c r="F192" s="158"/>
      <c r="G192" s="158"/>
      <c r="H192" s="158"/>
      <c r="I192" s="158"/>
      <c r="J192" s="16"/>
      <c r="Q192" s="4"/>
      <c r="R192" s="65" t="s">
        <v>717</v>
      </c>
      <c r="S192" s="65" t="s">
        <v>82</v>
      </c>
      <c r="T192" s="480">
        <v>54000</v>
      </c>
      <c r="U192" s="486"/>
      <c r="V192" s="487"/>
      <c r="W192" s="487">
        <v>54000</v>
      </c>
      <c r="X192" s="487"/>
      <c r="Y192" s="488"/>
      <c r="Z192" s="350" t="s">
        <v>1851</v>
      </c>
    </row>
    <row r="193" spans="1:26" ht="18.600000000000001" thickBot="1" x14ac:dyDescent="0.4">
      <c r="A193" s="28" t="s">
        <v>162</v>
      </c>
      <c r="B193" s="14" t="s">
        <v>156</v>
      </c>
      <c r="C193" s="14" t="s">
        <v>82</v>
      </c>
      <c r="D193" s="169">
        <v>40000</v>
      </c>
      <c r="E193" s="311"/>
      <c r="F193" s="311">
        <v>40000</v>
      </c>
      <c r="G193" s="311"/>
      <c r="H193" s="311"/>
      <c r="I193" s="311"/>
      <c r="J193" s="19" t="s">
        <v>1709</v>
      </c>
      <c r="Q193" s="56" t="s">
        <v>1573</v>
      </c>
      <c r="R193" s="53"/>
      <c r="S193" s="27"/>
      <c r="T193" s="27"/>
      <c r="U193" s="158"/>
      <c r="V193" s="158"/>
      <c r="W193" s="158"/>
      <c r="X193" s="158"/>
      <c r="Y193" s="158"/>
      <c r="Z193" s="16"/>
    </row>
    <row r="194" spans="1:26" ht="14.55" customHeight="1" x14ac:dyDescent="0.3">
      <c r="A194" s="11" t="s">
        <v>163</v>
      </c>
      <c r="B194" s="11" t="s">
        <v>157</v>
      </c>
      <c r="C194" s="11" t="s">
        <v>82</v>
      </c>
      <c r="D194" s="170">
        <v>40000</v>
      </c>
      <c r="E194" s="311"/>
      <c r="F194" s="311">
        <v>40000</v>
      </c>
      <c r="G194" s="311"/>
      <c r="H194" s="311"/>
      <c r="I194" s="311"/>
      <c r="J194" s="19" t="s">
        <v>1710</v>
      </c>
      <c r="Q194" s="39" t="s">
        <v>1578</v>
      </c>
      <c r="R194" s="26" t="s">
        <v>1574</v>
      </c>
      <c r="S194" s="26" t="s">
        <v>1575</v>
      </c>
      <c r="T194" s="279">
        <v>40000</v>
      </c>
      <c r="U194" s="316"/>
      <c r="V194" s="316">
        <v>40000</v>
      </c>
      <c r="W194" s="316"/>
      <c r="X194" s="316"/>
      <c r="Y194" s="316"/>
      <c r="Z194" s="114" t="s">
        <v>1984</v>
      </c>
    </row>
    <row r="195" spans="1:26" ht="14.55" customHeight="1" x14ac:dyDescent="0.3">
      <c r="A195" s="11" t="s">
        <v>2033</v>
      </c>
      <c r="B195" s="11" t="s">
        <v>158</v>
      </c>
      <c r="C195" s="11" t="s">
        <v>82</v>
      </c>
      <c r="D195" s="170">
        <v>40000</v>
      </c>
      <c r="E195" s="311"/>
      <c r="F195" s="311">
        <v>40000</v>
      </c>
      <c r="G195" s="311"/>
      <c r="H195" s="311"/>
      <c r="I195" s="311"/>
      <c r="J195" s="19" t="s">
        <v>1711</v>
      </c>
      <c r="Q195" s="11" t="s">
        <v>1577</v>
      </c>
      <c r="R195" s="11"/>
      <c r="S195" s="11"/>
      <c r="T195" s="11"/>
      <c r="U195" s="11"/>
      <c r="V195" s="11"/>
      <c r="W195" s="11"/>
      <c r="X195" s="11"/>
      <c r="Y195" s="11"/>
      <c r="Z195" s="4"/>
    </row>
    <row r="196" spans="1:26" ht="15" customHeight="1" thickBot="1" x14ac:dyDescent="0.35">
      <c r="A196" s="11" t="s">
        <v>2034</v>
      </c>
      <c r="B196" s="11" t="s">
        <v>159</v>
      </c>
      <c r="C196" s="11" t="s">
        <v>160</v>
      </c>
      <c r="D196" s="170">
        <v>40000</v>
      </c>
      <c r="E196" s="282"/>
      <c r="F196" s="282">
        <v>40000</v>
      </c>
      <c r="G196" s="282"/>
      <c r="H196" s="282"/>
      <c r="I196" s="282"/>
      <c r="J196" s="20" t="s">
        <v>1712</v>
      </c>
      <c r="Q196" s="8"/>
      <c r="R196" s="13"/>
      <c r="S196" s="13"/>
      <c r="T196" s="13"/>
      <c r="U196" s="13"/>
      <c r="V196" s="13"/>
      <c r="W196" s="13"/>
      <c r="X196" s="13"/>
      <c r="Y196" s="13"/>
      <c r="Z196" s="8"/>
    </row>
    <row r="197" spans="1:26" ht="18.600000000000001" thickBot="1" x14ac:dyDescent="0.4">
      <c r="A197" s="4"/>
      <c r="B197" s="11" t="s">
        <v>161</v>
      </c>
      <c r="C197" s="11" t="s">
        <v>82</v>
      </c>
      <c r="D197" s="170">
        <v>40000</v>
      </c>
      <c r="E197" s="311"/>
      <c r="F197" s="311">
        <v>40000</v>
      </c>
      <c r="G197" s="311"/>
      <c r="H197" s="311"/>
      <c r="I197" s="311"/>
      <c r="J197" s="19" t="s">
        <v>1713</v>
      </c>
      <c r="Q197" s="69" t="s">
        <v>3019</v>
      </c>
      <c r="R197" s="27"/>
      <c r="S197" s="27"/>
      <c r="T197" s="27"/>
      <c r="U197" s="27"/>
      <c r="V197" s="27"/>
      <c r="W197" s="27"/>
      <c r="X197" s="27"/>
      <c r="Y197" s="27"/>
      <c r="Z197" s="16"/>
    </row>
    <row r="198" spans="1:26" ht="15" customHeight="1" thickBot="1" x14ac:dyDescent="0.35">
      <c r="A198" s="8"/>
      <c r="B198" s="13" t="s">
        <v>1062</v>
      </c>
      <c r="C198" s="13" t="s">
        <v>82</v>
      </c>
      <c r="D198" s="182">
        <v>50000</v>
      </c>
      <c r="E198" s="310"/>
      <c r="F198" s="310"/>
      <c r="G198" s="310"/>
      <c r="H198" s="310"/>
      <c r="I198" s="310"/>
      <c r="J198" s="22" t="s">
        <v>1714</v>
      </c>
      <c r="Q198" s="29" t="s">
        <v>3034</v>
      </c>
      <c r="R198" s="14" t="s">
        <v>3022</v>
      </c>
      <c r="S198" s="14" t="s">
        <v>3020</v>
      </c>
      <c r="T198" s="271">
        <v>60000</v>
      </c>
      <c r="U198" s="315"/>
      <c r="V198" s="315"/>
      <c r="W198" s="315">
        <v>60000</v>
      </c>
      <c r="X198" s="315"/>
      <c r="Y198" s="315"/>
      <c r="Z198" s="6" t="s">
        <v>3021</v>
      </c>
    </row>
    <row r="199" spans="1:26" ht="19.05" customHeight="1" thickBot="1" x14ac:dyDescent="0.4">
      <c r="A199" s="56" t="s">
        <v>164</v>
      </c>
      <c r="B199" s="15"/>
      <c r="C199" s="27"/>
      <c r="D199" s="27"/>
      <c r="E199" s="158"/>
      <c r="F199" s="158"/>
      <c r="G199" s="158"/>
      <c r="H199" s="158"/>
      <c r="I199" s="158"/>
      <c r="J199" s="16"/>
      <c r="Q199" s="4" t="s">
        <v>3035</v>
      </c>
      <c r="R199" s="11" t="s">
        <v>3023</v>
      </c>
      <c r="S199" s="11" t="s">
        <v>3020</v>
      </c>
      <c r="T199" s="272">
        <v>60000</v>
      </c>
      <c r="U199" s="281"/>
      <c r="V199" s="281"/>
      <c r="W199" s="281">
        <v>60000</v>
      </c>
      <c r="X199" s="281"/>
      <c r="Y199" s="281"/>
      <c r="Z199" s="4" t="s">
        <v>3024</v>
      </c>
    </row>
    <row r="200" spans="1:26" ht="14.55" customHeight="1" x14ac:dyDescent="0.3">
      <c r="A200" s="28" t="s">
        <v>170</v>
      </c>
      <c r="B200" s="14" t="s">
        <v>165</v>
      </c>
      <c r="C200" s="14" t="s">
        <v>82</v>
      </c>
      <c r="D200" s="82" t="s">
        <v>559</v>
      </c>
      <c r="E200" s="200"/>
      <c r="F200" s="200"/>
      <c r="G200" s="200"/>
      <c r="H200" s="200"/>
      <c r="I200" s="200"/>
      <c r="J200" s="19" t="s">
        <v>166</v>
      </c>
      <c r="Q200" s="4" t="s">
        <v>2036</v>
      </c>
      <c r="R200" s="11" t="s">
        <v>3025</v>
      </c>
      <c r="S200" s="11" t="s">
        <v>3026</v>
      </c>
      <c r="T200" s="272">
        <v>60000</v>
      </c>
      <c r="U200" s="281"/>
      <c r="V200" s="281"/>
      <c r="W200" s="281">
        <v>60000</v>
      </c>
      <c r="X200" s="281"/>
      <c r="Y200" s="281"/>
      <c r="Z200" s="4" t="s">
        <v>3021</v>
      </c>
    </row>
    <row r="201" spans="1:26" ht="14.55" customHeight="1" x14ac:dyDescent="0.3">
      <c r="A201" s="11" t="s">
        <v>171</v>
      </c>
      <c r="B201" s="11" t="s">
        <v>167</v>
      </c>
      <c r="C201" s="11" t="s">
        <v>82</v>
      </c>
      <c r="D201" s="82" t="s">
        <v>559</v>
      </c>
      <c r="E201" s="200"/>
      <c r="F201" s="200"/>
      <c r="G201" s="200"/>
      <c r="H201" s="200"/>
      <c r="I201" s="200"/>
      <c r="J201" s="20" t="s">
        <v>1064</v>
      </c>
      <c r="Q201" s="4"/>
      <c r="R201" s="11" t="s">
        <v>3027</v>
      </c>
      <c r="S201" s="11" t="s">
        <v>3026</v>
      </c>
      <c r="T201" s="272">
        <v>60000</v>
      </c>
      <c r="U201" s="281"/>
      <c r="V201" s="281"/>
      <c r="W201" s="281">
        <v>60000</v>
      </c>
      <c r="X201" s="281"/>
      <c r="Y201" s="281"/>
      <c r="Z201" s="4" t="s">
        <v>3021</v>
      </c>
    </row>
    <row r="202" spans="1:26" ht="14.55" customHeight="1" x14ac:dyDescent="0.3">
      <c r="A202" s="4"/>
      <c r="B202" s="11" t="s">
        <v>1065</v>
      </c>
      <c r="C202" s="11" t="s">
        <v>168</v>
      </c>
      <c r="D202" s="82" t="s">
        <v>559</v>
      </c>
      <c r="E202" s="200"/>
      <c r="F202" s="200"/>
      <c r="G202" s="200"/>
      <c r="H202" s="200"/>
      <c r="I202" s="200"/>
      <c r="J202" s="20" t="s">
        <v>169</v>
      </c>
      <c r="Q202" s="4"/>
      <c r="R202" s="11" t="s">
        <v>3028</v>
      </c>
      <c r="S202" s="11" t="s">
        <v>3020</v>
      </c>
      <c r="T202" s="272">
        <v>60000</v>
      </c>
      <c r="U202" s="281"/>
      <c r="V202" s="281"/>
      <c r="W202" s="281">
        <v>60000</v>
      </c>
      <c r="X202" s="281"/>
      <c r="Y202" s="281"/>
      <c r="Z202" s="4" t="s">
        <v>3029</v>
      </c>
    </row>
    <row r="203" spans="1:26" x14ac:dyDescent="0.3">
      <c r="A203" s="4"/>
      <c r="B203" s="11" t="s">
        <v>1066</v>
      </c>
      <c r="C203" s="11" t="s">
        <v>1067</v>
      </c>
      <c r="D203" s="82" t="s">
        <v>559</v>
      </c>
      <c r="E203" s="200"/>
      <c r="F203" s="200"/>
      <c r="G203" s="200"/>
      <c r="H203" s="200"/>
      <c r="I203" s="200"/>
      <c r="J203" s="20" t="s">
        <v>169</v>
      </c>
      <c r="Q203" s="4"/>
      <c r="R203" s="11" t="s">
        <v>3030</v>
      </c>
      <c r="S203" s="11" t="s">
        <v>3020</v>
      </c>
      <c r="T203" s="272">
        <v>60000</v>
      </c>
      <c r="U203" s="281"/>
      <c r="V203" s="281"/>
      <c r="W203" s="281">
        <v>60000</v>
      </c>
      <c r="X203" s="281"/>
      <c r="Y203" s="281"/>
      <c r="Z203" s="4" t="s">
        <v>3031</v>
      </c>
    </row>
    <row r="204" spans="1:26" x14ac:dyDescent="0.3">
      <c r="A204" s="4"/>
      <c r="B204" s="11" t="s">
        <v>1068</v>
      </c>
      <c r="C204" s="11" t="s">
        <v>1070</v>
      </c>
      <c r="D204" s="82" t="s">
        <v>559</v>
      </c>
      <c r="E204" s="200"/>
      <c r="F204" s="200"/>
      <c r="G204" s="200"/>
      <c r="H204" s="200"/>
      <c r="I204" s="200"/>
      <c r="J204" s="20" t="s">
        <v>1072</v>
      </c>
      <c r="Q204" s="4"/>
      <c r="R204" s="11" t="s">
        <v>3032</v>
      </c>
      <c r="S204" s="11" t="s">
        <v>3020</v>
      </c>
      <c r="T204" s="272">
        <v>60000</v>
      </c>
      <c r="U204" s="281"/>
      <c r="V204" s="281"/>
      <c r="W204" s="281">
        <v>60000</v>
      </c>
      <c r="X204" s="281"/>
      <c r="Y204" s="281"/>
      <c r="Z204" s="4" t="s">
        <v>3031</v>
      </c>
    </row>
    <row r="205" spans="1:26" ht="15" thickBot="1" x14ac:dyDescent="0.35">
      <c r="A205" s="8"/>
      <c r="B205" s="11" t="s">
        <v>1069</v>
      </c>
      <c r="C205" s="11" t="s">
        <v>1071</v>
      </c>
      <c r="D205" s="82" t="s">
        <v>559</v>
      </c>
      <c r="E205" s="200"/>
      <c r="F205" s="200"/>
      <c r="G205" s="200"/>
      <c r="H205" s="200"/>
      <c r="I205" s="200"/>
      <c r="J205" s="20" t="s">
        <v>1073</v>
      </c>
      <c r="Q205" s="8"/>
      <c r="R205" s="13" t="s">
        <v>3033</v>
      </c>
      <c r="S205" s="13" t="s">
        <v>3020</v>
      </c>
      <c r="T205" s="525">
        <v>60000</v>
      </c>
      <c r="U205" s="314"/>
      <c r="V205" s="314"/>
      <c r="W205" s="314">
        <v>60000</v>
      </c>
      <c r="X205" s="314"/>
      <c r="Y205" s="314"/>
      <c r="Z205" s="8" t="s">
        <v>3031</v>
      </c>
    </row>
    <row r="206" spans="1:26" ht="18.600000000000001" thickBot="1" x14ac:dyDescent="0.4">
      <c r="A206" s="56" t="s">
        <v>172</v>
      </c>
      <c r="B206" s="15"/>
      <c r="C206" s="27"/>
      <c r="D206" s="27"/>
      <c r="E206" s="158"/>
      <c r="F206" s="158"/>
      <c r="G206" s="158"/>
      <c r="H206" s="158"/>
      <c r="I206" s="158"/>
      <c r="J206" s="16"/>
      <c r="Q206" s="69" t="s">
        <v>3347</v>
      </c>
      <c r="R206" s="27"/>
      <c r="S206" s="27"/>
      <c r="T206" s="27"/>
      <c r="U206" s="27"/>
      <c r="V206" s="27"/>
      <c r="W206" s="27"/>
      <c r="X206" s="27"/>
      <c r="Y206" s="27"/>
      <c r="Z206" s="16"/>
    </row>
    <row r="207" spans="1:26" x14ac:dyDescent="0.3">
      <c r="A207" s="28" t="s">
        <v>185</v>
      </c>
      <c r="B207" s="14" t="s">
        <v>173</v>
      </c>
      <c r="C207" s="14" t="s">
        <v>324</v>
      </c>
      <c r="D207" s="169">
        <v>100000</v>
      </c>
      <c r="E207" s="200"/>
      <c r="F207" s="200"/>
      <c r="G207" s="200"/>
      <c r="H207" s="200"/>
      <c r="I207" s="200">
        <v>100000</v>
      </c>
      <c r="J207" s="19" t="s">
        <v>1715</v>
      </c>
      <c r="Q207" s="29" t="s">
        <v>3348</v>
      </c>
      <c r="R207" s="14" t="s">
        <v>3349</v>
      </c>
      <c r="S207" s="14" t="s">
        <v>2082</v>
      </c>
      <c r="T207" s="271">
        <v>50000</v>
      </c>
      <c r="U207" s="315"/>
      <c r="V207" s="315"/>
      <c r="W207" s="315">
        <v>50000</v>
      </c>
      <c r="X207" s="315"/>
      <c r="Y207" s="315"/>
      <c r="Z207" s="6" t="s">
        <v>3351</v>
      </c>
    </row>
    <row r="208" spans="1:26" x14ac:dyDescent="0.3">
      <c r="A208" s="28" t="s">
        <v>181</v>
      </c>
      <c r="B208" s="11" t="s">
        <v>174</v>
      </c>
      <c r="C208" s="11" t="s">
        <v>324</v>
      </c>
      <c r="D208" s="170">
        <v>100000</v>
      </c>
      <c r="E208" s="200"/>
      <c r="F208" s="200"/>
      <c r="G208" s="200"/>
      <c r="H208" s="200"/>
      <c r="I208" s="200">
        <v>100000</v>
      </c>
      <c r="J208" s="20" t="s">
        <v>1715</v>
      </c>
      <c r="Q208" s="4" t="s">
        <v>3355</v>
      </c>
      <c r="R208" s="11" t="s">
        <v>3350</v>
      </c>
      <c r="S208" s="11" t="s">
        <v>305</v>
      </c>
      <c r="T208" s="272">
        <v>50000</v>
      </c>
      <c r="U208" s="281"/>
      <c r="V208" s="281"/>
      <c r="W208" s="281">
        <v>50000</v>
      </c>
      <c r="X208" s="281"/>
      <c r="Y208" s="281"/>
      <c r="Z208" s="4" t="s">
        <v>3352</v>
      </c>
    </row>
    <row r="209" spans="1:26" x14ac:dyDescent="0.3">
      <c r="A209" s="11" t="s">
        <v>2033</v>
      </c>
      <c r="B209" s="11" t="s">
        <v>177</v>
      </c>
      <c r="C209" s="11" t="s">
        <v>324</v>
      </c>
      <c r="D209" s="170">
        <v>100000</v>
      </c>
      <c r="E209" s="200"/>
      <c r="F209" s="200"/>
      <c r="G209" s="200"/>
      <c r="H209" s="200"/>
      <c r="I209" s="200">
        <v>100000</v>
      </c>
      <c r="J209" s="20" t="s">
        <v>1715</v>
      </c>
      <c r="Q209" s="4" t="s">
        <v>2036</v>
      </c>
      <c r="R209" s="11" t="s">
        <v>3353</v>
      </c>
      <c r="S209" s="11" t="s">
        <v>382</v>
      </c>
      <c r="T209" s="272">
        <v>50000</v>
      </c>
      <c r="U209" s="281"/>
      <c r="V209" s="281"/>
      <c r="W209" s="281">
        <v>50000</v>
      </c>
      <c r="X209" s="281"/>
      <c r="Y209" s="281"/>
      <c r="Z209" s="4" t="s">
        <v>3354</v>
      </c>
    </row>
    <row r="210" spans="1:26" x14ac:dyDescent="0.3">
      <c r="A210" s="4"/>
      <c r="B210" s="11" t="s">
        <v>175</v>
      </c>
      <c r="C210" s="11" t="s">
        <v>324</v>
      </c>
      <c r="D210" s="170">
        <v>100000</v>
      </c>
      <c r="E210" s="200"/>
      <c r="F210" s="200"/>
      <c r="G210" s="200"/>
      <c r="H210" s="200"/>
      <c r="I210" s="200">
        <v>100000</v>
      </c>
      <c r="J210" s="20" t="s">
        <v>1715</v>
      </c>
    </row>
    <row r="211" spans="1:26" x14ac:dyDescent="0.3">
      <c r="A211" s="4"/>
      <c r="B211" s="11" t="s">
        <v>176</v>
      </c>
      <c r="C211" s="11" t="s">
        <v>324</v>
      </c>
      <c r="D211" s="170">
        <v>100000</v>
      </c>
      <c r="E211" s="200"/>
      <c r="F211" s="200"/>
      <c r="G211" s="200"/>
      <c r="H211" s="200"/>
      <c r="I211" s="200">
        <v>100000</v>
      </c>
      <c r="J211" s="20" t="s">
        <v>1715</v>
      </c>
    </row>
    <row r="212" spans="1:26" x14ac:dyDescent="0.3">
      <c r="A212" s="4"/>
      <c r="B212" s="11" t="s">
        <v>179</v>
      </c>
      <c r="C212" s="11" t="s">
        <v>82</v>
      </c>
      <c r="D212" s="82"/>
      <c r="E212" s="200"/>
      <c r="F212" s="200"/>
      <c r="G212" s="200"/>
      <c r="H212" s="200"/>
      <c r="I212" s="200"/>
      <c r="J212" s="20" t="s">
        <v>327</v>
      </c>
    </row>
    <row r="213" spans="1:26" x14ac:dyDescent="0.3">
      <c r="A213" s="4"/>
      <c r="B213" s="11" t="s">
        <v>182</v>
      </c>
      <c r="C213" s="11" t="s">
        <v>82</v>
      </c>
      <c r="D213" s="82"/>
      <c r="E213" s="200"/>
      <c r="F213" s="200"/>
      <c r="G213" s="200"/>
      <c r="H213" s="200"/>
      <c r="I213" s="200"/>
      <c r="J213" s="20" t="s">
        <v>327</v>
      </c>
    </row>
    <row r="214" spans="1:26" ht="15" thickBot="1" x14ac:dyDescent="0.35">
      <c r="A214" s="4"/>
      <c r="B214" s="11" t="s">
        <v>183</v>
      </c>
      <c r="C214" s="11" t="s">
        <v>325</v>
      </c>
      <c r="D214" s="170">
        <v>80000</v>
      </c>
      <c r="E214" s="200"/>
      <c r="F214" s="200"/>
      <c r="G214" s="200"/>
      <c r="H214" s="200">
        <v>80000</v>
      </c>
      <c r="I214" s="200"/>
      <c r="J214" s="20" t="s">
        <v>1716</v>
      </c>
    </row>
    <row r="215" spans="1:26" ht="19.05" customHeight="1" thickBot="1" x14ac:dyDescent="0.4">
      <c r="A215" s="56" t="s">
        <v>186</v>
      </c>
      <c r="B215" s="15"/>
      <c r="C215" s="27"/>
      <c r="D215" s="27"/>
      <c r="E215" s="158"/>
      <c r="F215" s="158"/>
      <c r="G215" s="158"/>
      <c r="H215" s="158"/>
      <c r="I215" s="158"/>
      <c r="J215" s="23"/>
    </row>
    <row r="216" spans="1:26" x14ac:dyDescent="0.3">
      <c r="A216" s="28" t="s">
        <v>194</v>
      </c>
      <c r="B216" s="14" t="s">
        <v>187</v>
      </c>
      <c r="C216" s="14" t="s">
        <v>85</v>
      </c>
      <c r="D216" s="267">
        <v>50000</v>
      </c>
      <c r="E216" s="311"/>
      <c r="F216" s="311"/>
      <c r="G216" s="311"/>
      <c r="H216" s="311"/>
      <c r="I216" s="311"/>
      <c r="J216" s="19" t="s">
        <v>1718</v>
      </c>
    </row>
    <row r="217" spans="1:26" x14ac:dyDescent="0.3">
      <c r="A217" s="11" t="s">
        <v>195</v>
      </c>
      <c r="B217" s="11" t="s">
        <v>188</v>
      </c>
      <c r="C217" s="11" t="s">
        <v>85</v>
      </c>
      <c r="D217" s="267">
        <v>50000</v>
      </c>
      <c r="E217" s="282"/>
      <c r="F217" s="282"/>
      <c r="G217" s="282"/>
      <c r="H217" s="282"/>
      <c r="I217" s="282"/>
      <c r="J217" s="20" t="s">
        <v>1075</v>
      </c>
    </row>
    <row r="218" spans="1:26" x14ac:dyDescent="0.3">
      <c r="A218" s="4"/>
      <c r="B218" s="11" t="s">
        <v>189</v>
      </c>
      <c r="C218" s="11" t="s">
        <v>85</v>
      </c>
      <c r="D218" s="267">
        <v>50000</v>
      </c>
      <c r="E218" s="282"/>
      <c r="F218" s="282"/>
      <c r="G218" s="282"/>
      <c r="H218" s="282"/>
      <c r="I218" s="282"/>
      <c r="J218" s="20" t="s">
        <v>1076</v>
      </c>
    </row>
    <row r="219" spans="1:26" x14ac:dyDescent="0.3">
      <c r="A219" s="4" t="s">
        <v>1192</v>
      </c>
      <c r="B219" s="11" t="s">
        <v>190</v>
      </c>
      <c r="C219" s="11" t="s">
        <v>85</v>
      </c>
      <c r="D219" s="267">
        <v>50000</v>
      </c>
      <c r="E219" s="282"/>
      <c r="F219" s="282"/>
      <c r="G219" s="282"/>
      <c r="H219" s="282"/>
      <c r="I219" s="282"/>
      <c r="J219" s="20" t="s">
        <v>1077</v>
      </c>
    </row>
    <row r="220" spans="1:26" x14ac:dyDescent="0.3">
      <c r="A220" s="11" t="s">
        <v>2035</v>
      </c>
      <c r="B220" s="11" t="s">
        <v>191</v>
      </c>
      <c r="C220" s="11" t="s">
        <v>85</v>
      </c>
      <c r="D220" s="267">
        <v>50000</v>
      </c>
      <c r="E220" s="282"/>
      <c r="F220" s="282"/>
      <c r="G220" s="282"/>
      <c r="H220" s="282"/>
      <c r="I220" s="282"/>
      <c r="J220" s="20" t="s">
        <v>1078</v>
      </c>
    </row>
    <row r="221" spans="1:26" x14ac:dyDescent="0.3">
      <c r="A221" s="11" t="s">
        <v>4150</v>
      </c>
      <c r="B221" s="11" t="s">
        <v>1079</v>
      </c>
      <c r="C221" s="11" t="s">
        <v>82</v>
      </c>
      <c r="D221" s="267">
        <v>50000</v>
      </c>
      <c r="E221" s="282"/>
      <c r="F221" s="282"/>
      <c r="G221" s="282"/>
      <c r="H221" s="282"/>
      <c r="I221" s="282"/>
      <c r="J221" s="20" t="s">
        <v>1083</v>
      </c>
    </row>
    <row r="222" spans="1:26" x14ac:dyDescent="0.3">
      <c r="A222" s="4"/>
      <c r="B222" s="11" t="s">
        <v>1080</v>
      </c>
      <c r="C222" s="11" t="s">
        <v>82</v>
      </c>
      <c r="D222" s="267">
        <v>50000</v>
      </c>
      <c r="E222" s="282"/>
      <c r="F222" s="282"/>
      <c r="G222" s="282"/>
      <c r="H222" s="282"/>
      <c r="I222" s="282"/>
      <c r="J222" s="20" t="s">
        <v>1084</v>
      </c>
    </row>
    <row r="223" spans="1:26" x14ac:dyDescent="0.3">
      <c r="A223" s="4"/>
      <c r="B223" s="11" t="s">
        <v>1081</v>
      </c>
      <c r="C223" s="11" t="s">
        <v>82</v>
      </c>
      <c r="D223" s="267">
        <v>50000</v>
      </c>
      <c r="E223" s="282"/>
      <c r="F223" s="282"/>
      <c r="G223" s="282"/>
      <c r="H223" s="282"/>
      <c r="I223" s="282"/>
      <c r="J223" s="20" t="s">
        <v>1085</v>
      </c>
    </row>
    <row r="224" spans="1:26" x14ac:dyDescent="0.3">
      <c r="A224" s="4"/>
      <c r="B224" s="11" t="s">
        <v>1082</v>
      </c>
      <c r="C224" s="11" t="s">
        <v>82</v>
      </c>
      <c r="D224" s="267">
        <v>50000</v>
      </c>
      <c r="E224" s="282"/>
      <c r="F224" s="282"/>
      <c r="G224" s="282"/>
      <c r="H224" s="282"/>
      <c r="I224" s="282"/>
      <c r="J224" s="20" t="s">
        <v>1086</v>
      </c>
    </row>
    <row r="225" spans="1:10" x14ac:dyDescent="0.3">
      <c r="A225" s="4"/>
      <c r="B225" s="11" t="s">
        <v>192</v>
      </c>
      <c r="C225" s="11" t="s">
        <v>82</v>
      </c>
      <c r="D225" s="267">
        <v>50000</v>
      </c>
      <c r="E225" s="282"/>
      <c r="F225" s="282"/>
      <c r="G225" s="282"/>
      <c r="H225" s="282"/>
      <c r="I225" s="282"/>
      <c r="J225" s="20" t="s">
        <v>1087</v>
      </c>
    </row>
    <row r="226" spans="1:10" x14ac:dyDescent="0.3">
      <c r="A226" s="4"/>
      <c r="B226" s="11" t="s">
        <v>193</v>
      </c>
      <c r="C226" s="11" t="s">
        <v>82</v>
      </c>
      <c r="D226" s="267">
        <v>50000</v>
      </c>
      <c r="E226" s="282"/>
      <c r="F226" s="282"/>
      <c r="G226" s="282"/>
      <c r="H226" s="282"/>
      <c r="I226" s="282"/>
      <c r="J226" s="20" t="s">
        <v>1088</v>
      </c>
    </row>
    <row r="227" spans="1:10" x14ac:dyDescent="0.3">
      <c r="A227" s="4"/>
      <c r="B227" s="11" t="s">
        <v>1089</v>
      </c>
      <c r="C227" s="11" t="s">
        <v>82</v>
      </c>
      <c r="D227" s="267">
        <v>50000</v>
      </c>
      <c r="E227" s="282"/>
      <c r="F227" s="282"/>
      <c r="G227" s="282"/>
      <c r="H227" s="282"/>
      <c r="I227" s="282"/>
      <c r="J227" s="20" t="s">
        <v>1091</v>
      </c>
    </row>
    <row r="228" spans="1:10" ht="15" thickBot="1" x14ac:dyDescent="0.35">
      <c r="A228" s="8"/>
      <c r="B228" s="11" t="s">
        <v>1090</v>
      </c>
      <c r="C228" s="11" t="s">
        <v>82</v>
      </c>
      <c r="D228" s="267">
        <v>50000</v>
      </c>
      <c r="E228" s="282"/>
      <c r="F228" s="282"/>
      <c r="G228" s="282"/>
      <c r="H228" s="282"/>
      <c r="I228" s="282"/>
      <c r="J228" s="20" t="s">
        <v>1092</v>
      </c>
    </row>
    <row r="229" spans="1:10" ht="19.05" customHeight="1" thickBot="1" x14ac:dyDescent="0.4">
      <c r="A229" s="56" t="s">
        <v>196</v>
      </c>
      <c r="B229" s="15"/>
      <c r="C229" s="27"/>
      <c r="D229" s="27"/>
      <c r="E229" s="158"/>
      <c r="F229" s="158"/>
      <c r="G229" s="158"/>
      <c r="H229" s="158"/>
      <c r="I229" s="158"/>
      <c r="J229" s="23"/>
    </row>
    <row r="230" spans="1:10" x14ac:dyDescent="0.3">
      <c r="A230" s="28" t="s">
        <v>209</v>
      </c>
      <c r="B230" s="14" t="s">
        <v>197</v>
      </c>
      <c r="C230" s="14" t="s">
        <v>200</v>
      </c>
      <c r="D230" s="174">
        <v>30500</v>
      </c>
      <c r="E230" s="292"/>
      <c r="F230" s="292">
        <v>30500</v>
      </c>
      <c r="G230" s="292"/>
      <c r="H230" s="292"/>
      <c r="I230" s="292"/>
      <c r="J230" s="19" t="s">
        <v>1719</v>
      </c>
    </row>
    <row r="231" spans="1:10" x14ac:dyDescent="0.3">
      <c r="A231" s="11" t="s">
        <v>210</v>
      </c>
      <c r="B231" s="11" t="s">
        <v>199</v>
      </c>
      <c r="C231" s="11" t="s">
        <v>200</v>
      </c>
      <c r="D231" s="174">
        <v>30500</v>
      </c>
      <c r="E231" s="292"/>
      <c r="F231" s="292">
        <v>30500</v>
      </c>
      <c r="G231" s="292"/>
      <c r="H231" s="292"/>
      <c r="I231" s="292"/>
      <c r="J231" s="20" t="s">
        <v>1720</v>
      </c>
    </row>
    <row r="232" spans="1:10" x14ac:dyDescent="0.3">
      <c r="A232" s="4" t="s">
        <v>1350</v>
      </c>
      <c r="B232" s="11" t="s">
        <v>202</v>
      </c>
      <c r="C232" s="11" t="s">
        <v>314</v>
      </c>
      <c r="D232" s="174">
        <v>30500</v>
      </c>
      <c r="E232" s="292"/>
      <c r="F232" s="292">
        <v>30500</v>
      </c>
      <c r="G232" s="292"/>
      <c r="H232" s="292"/>
      <c r="I232" s="292"/>
      <c r="J232" s="4" t="s">
        <v>1721</v>
      </c>
    </row>
    <row r="233" spans="1:10" x14ac:dyDescent="0.3">
      <c r="A233" s="4" t="s">
        <v>1348</v>
      </c>
      <c r="B233" s="11" t="s">
        <v>201</v>
      </c>
      <c r="C233" s="11" t="s">
        <v>309</v>
      </c>
      <c r="D233" s="174">
        <v>30500</v>
      </c>
      <c r="E233" s="292"/>
      <c r="F233" s="292">
        <v>30500</v>
      </c>
      <c r="G233" s="292"/>
      <c r="H233" s="292"/>
      <c r="I233" s="292"/>
      <c r="J233" s="4" t="s">
        <v>1722</v>
      </c>
    </row>
    <row r="234" spans="1:10" x14ac:dyDescent="0.3">
      <c r="A234" s="4" t="s">
        <v>1349</v>
      </c>
      <c r="B234" s="11" t="s">
        <v>203</v>
      </c>
      <c r="C234" s="11" t="s">
        <v>206</v>
      </c>
      <c r="D234" s="174">
        <v>30500</v>
      </c>
      <c r="E234" s="292"/>
      <c r="F234" s="292">
        <v>30500</v>
      </c>
      <c r="G234" s="292"/>
      <c r="H234" s="292"/>
      <c r="I234" s="292"/>
      <c r="J234" s="4" t="s">
        <v>1723</v>
      </c>
    </row>
    <row r="235" spans="1:10" x14ac:dyDescent="0.3">
      <c r="A235" s="11" t="s">
        <v>2033</v>
      </c>
      <c r="B235" s="11" t="s">
        <v>204</v>
      </c>
      <c r="C235" s="11" t="s">
        <v>206</v>
      </c>
      <c r="D235" s="174">
        <v>30500</v>
      </c>
      <c r="E235" s="292"/>
      <c r="F235" s="292">
        <v>30500</v>
      </c>
      <c r="G235" s="292"/>
      <c r="H235" s="292"/>
      <c r="I235" s="292"/>
      <c r="J235" s="4" t="s">
        <v>1724</v>
      </c>
    </row>
    <row r="236" spans="1:10" x14ac:dyDescent="0.3">
      <c r="A236" s="4"/>
      <c r="B236" s="11" t="s">
        <v>207</v>
      </c>
      <c r="C236" s="11" t="s">
        <v>206</v>
      </c>
      <c r="D236" s="174">
        <v>30500</v>
      </c>
      <c r="E236" s="292"/>
      <c r="F236" s="292">
        <v>30500</v>
      </c>
      <c r="G236" s="292"/>
      <c r="H236" s="292"/>
      <c r="I236" s="292"/>
      <c r="J236" s="4" t="s">
        <v>1725</v>
      </c>
    </row>
    <row r="237" spans="1:10" ht="15" thickBot="1" x14ac:dyDescent="0.35">
      <c r="A237" s="4"/>
      <c r="B237" s="11" t="s">
        <v>208</v>
      </c>
      <c r="C237" s="11" t="s">
        <v>206</v>
      </c>
      <c r="D237" s="174">
        <v>30500</v>
      </c>
      <c r="E237" s="292"/>
      <c r="F237" s="292">
        <v>30500</v>
      </c>
      <c r="G237" s="292"/>
      <c r="H237" s="292"/>
      <c r="I237" s="292"/>
      <c r="J237" s="4" t="s">
        <v>1726</v>
      </c>
    </row>
    <row r="238" spans="1:10" ht="19.05" customHeight="1" thickBot="1" x14ac:dyDescent="0.4">
      <c r="A238" s="56" t="s">
        <v>211</v>
      </c>
      <c r="B238" s="15"/>
      <c r="C238" s="27"/>
      <c r="D238" s="27"/>
      <c r="E238" s="158"/>
      <c r="F238" s="158"/>
      <c r="G238" s="158"/>
      <c r="H238" s="158"/>
      <c r="I238" s="158"/>
      <c r="J238" s="23"/>
    </row>
    <row r="239" spans="1:10" x14ac:dyDescent="0.3">
      <c r="A239" s="28" t="s">
        <v>220</v>
      </c>
      <c r="B239" s="14" t="s">
        <v>212</v>
      </c>
      <c r="C239" s="14" t="s">
        <v>309</v>
      </c>
      <c r="D239" s="266" t="s">
        <v>213</v>
      </c>
      <c r="E239" s="311"/>
      <c r="F239" s="311"/>
      <c r="G239" s="311"/>
      <c r="H239" s="311"/>
      <c r="I239" s="311"/>
      <c r="J239" s="19" t="s">
        <v>1727</v>
      </c>
    </row>
    <row r="240" spans="1:10" x14ac:dyDescent="0.3">
      <c r="A240" s="13" t="s">
        <v>221</v>
      </c>
      <c r="B240" s="11" t="s">
        <v>214</v>
      </c>
      <c r="C240" s="11" t="s">
        <v>309</v>
      </c>
      <c r="D240" s="267" t="s">
        <v>213</v>
      </c>
      <c r="E240" s="282"/>
      <c r="F240" s="282"/>
      <c r="G240" s="282"/>
      <c r="H240" s="282"/>
      <c r="I240" s="282"/>
      <c r="J240" s="20" t="s">
        <v>1727</v>
      </c>
    </row>
    <row r="241" spans="1:10" x14ac:dyDescent="0.3">
      <c r="A241" s="11" t="s">
        <v>2035</v>
      </c>
      <c r="B241" s="11" t="s">
        <v>216</v>
      </c>
      <c r="C241" s="11" t="s">
        <v>217</v>
      </c>
      <c r="D241" s="267" t="s">
        <v>213</v>
      </c>
      <c r="E241" s="282"/>
      <c r="F241" s="282"/>
      <c r="G241" s="282"/>
      <c r="H241" s="282"/>
      <c r="I241" s="282"/>
      <c r="J241" s="20" t="s">
        <v>1727</v>
      </c>
    </row>
    <row r="242" spans="1:10" ht="15" thickBot="1" x14ac:dyDescent="0.35">
      <c r="A242" s="11" t="s">
        <v>4150</v>
      </c>
      <c r="B242" s="13" t="s">
        <v>219</v>
      </c>
      <c r="C242" s="13" t="s">
        <v>217</v>
      </c>
      <c r="D242" s="274" t="s">
        <v>213</v>
      </c>
      <c r="E242" s="310"/>
      <c r="F242" s="310"/>
      <c r="G242" s="310"/>
      <c r="H242" s="310"/>
      <c r="I242" s="310"/>
      <c r="J242" s="22" t="s">
        <v>1727</v>
      </c>
    </row>
    <row r="243" spans="1:10" ht="19.05" customHeight="1" thickBot="1" x14ac:dyDescent="0.4">
      <c r="A243" s="69" t="s">
        <v>247</v>
      </c>
      <c r="B243" s="27"/>
      <c r="C243" s="27"/>
      <c r="D243" s="27"/>
      <c r="E243" s="158"/>
      <c r="F243" s="158"/>
      <c r="G243" s="158"/>
      <c r="H243" s="158"/>
      <c r="I243" s="158"/>
      <c r="J243" s="16"/>
    </row>
    <row r="244" spans="1:10" x14ac:dyDescent="0.3">
      <c r="A244" s="28" t="s">
        <v>248</v>
      </c>
      <c r="B244" s="14" t="s">
        <v>222</v>
      </c>
      <c r="C244" s="14" t="s">
        <v>223</v>
      </c>
      <c r="D244" s="82" t="s">
        <v>559</v>
      </c>
      <c r="E244" s="200"/>
      <c r="F244" s="200"/>
      <c r="G244" s="200"/>
      <c r="H244" s="200"/>
      <c r="I244" s="200"/>
      <c r="J244" s="6" t="s">
        <v>1728</v>
      </c>
    </row>
    <row r="245" spans="1:10" x14ac:dyDescent="0.3">
      <c r="A245" s="11" t="s">
        <v>249</v>
      </c>
      <c r="B245" s="11" t="s">
        <v>224</v>
      </c>
      <c r="C245" s="11" t="s">
        <v>223</v>
      </c>
      <c r="D245" s="82"/>
      <c r="E245" s="200"/>
      <c r="F245" s="200"/>
      <c r="G245" s="200"/>
      <c r="H245" s="200"/>
      <c r="I245" s="200"/>
      <c r="J245" s="4" t="s">
        <v>225</v>
      </c>
    </row>
    <row r="246" spans="1:10" x14ac:dyDescent="0.3">
      <c r="A246" s="4"/>
      <c r="B246" s="11" t="s">
        <v>226</v>
      </c>
      <c r="C246" s="11" t="s">
        <v>223</v>
      </c>
      <c r="D246" s="82"/>
      <c r="E246" s="200"/>
      <c r="F246" s="200"/>
      <c r="G246" s="200"/>
      <c r="H246" s="200"/>
      <c r="I246" s="200"/>
      <c r="J246" s="4" t="s">
        <v>1105</v>
      </c>
    </row>
    <row r="247" spans="1:10" x14ac:dyDescent="0.3">
      <c r="A247" s="4" t="s">
        <v>1192</v>
      </c>
      <c r="B247" s="11" t="s">
        <v>227</v>
      </c>
      <c r="C247" s="11" t="s">
        <v>223</v>
      </c>
      <c r="D247" s="82"/>
      <c r="E247" s="200"/>
      <c r="F247" s="200"/>
      <c r="G247" s="200"/>
      <c r="H247" s="200"/>
      <c r="I247" s="200"/>
      <c r="J247" s="4" t="s">
        <v>228</v>
      </c>
    </row>
    <row r="248" spans="1:10" x14ac:dyDescent="0.3">
      <c r="A248" s="4"/>
      <c r="B248" s="11" t="s">
        <v>229</v>
      </c>
      <c r="C248" s="11" t="s">
        <v>223</v>
      </c>
      <c r="D248" s="82"/>
      <c r="E248" s="200"/>
      <c r="F248" s="200"/>
      <c r="G248" s="200"/>
      <c r="H248" s="200"/>
      <c r="I248" s="200"/>
      <c r="J248" s="4" t="s">
        <v>225</v>
      </c>
    </row>
    <row r="249" spans="1:10" x14ac:dyDescent="0.3">
      <c r="A249" s="4"/>
      <c r="B249" s="11" t="s">
        <v>230</v>
      </c>
      <c r="C249" s="11" t="s">
        <v>98</v>
      </c>
      <c r="D249" s="82"/>
      <c r="E249" s="200"/>
      <c r="F249" s="200"/>
      <c r="G249" s="200"/>
      <c r="H249" s="200"/>
      <c r="I249" s="200"/>
      <c r="J249" s="4" t="s">
        <v>231</v>
      </c>
    </row>
    <row r="250" spans="1:10" x14ac:dyDescent="0.3">
      <c r="A250" s="4"/>
      <c r="B250" s="11" t="s">
        <v>232</v>
      </c>
      <c r="C250" s="11" t="s">
        <v>223</v>
      </c>
      <c r="D250" s="82" t="s">
        <v>559</v>
      </c>
      <c r="E250" s="200"/>
      <c r="F250" s="200"/>
      <c r="G250" s="200"/>
      <c r="H250" s="200"/>
      <c r="I250" s="200"/>
      <c r="J250" s="4" t="s">
        <v>1103</v>
      </c>
    </row>
    <row r="251" spans="1:10" x14ac:dyDescent="0.3">
      <c r="A251" s="4"/>
      <c r="B251" s="11" t="s">
        <v>233</v>
      </c>
      <c r="C251" s="11" t="s">
        <v>223</v>
      </c>
      <c r="D251" s="82"/>
      <c r="E251" s="200"/>
      <c r="F251" s="200"/>
      <c r="G251" s="200"/>
      <c r="H251" s="200"/>
      <c r="I251" s="200"/>
      <c r="J251" s="4" t="s">
        <v>1104</v>
      </c>
    </row>
    <row r="252" spans="1:10" x14ac:dyDescent="0.3">
      <c r="A252" s="4"/>
      <c r="B252" s="11" t="s">
        <v>234</v>
      </c>
      <c r="C252" s="11" t="s">
        <v>82</v>
      </c>
      <c r="D252" s="82"/>
      <c r="E252" s="200"/>
      <c r="F252" s="200"/>
      <c r="G252" s="200"/>
      <c r="H252" s="200"/>
      <c r="I252" s="200"/>
      <c r="J252" s="4" t="s">
        <v>235</v>
      </c>
    </row>
    <row r="253" spans="1:10" x14ac:dyDescent="0.3">
      <c r="A253" s="4"/>
      <c r="B253" s="11" t="s">
        <v>236</v>
      </c>
      <c r="C253" s="11" t="s">
        <v>237</v>
      </c>
      <c r="D253" s="82"/>
      <c r="E253" s="200"/>
      <c r="F253" s="200"/>
      <c r="G253" s="200"/>
      <c r="H253" s="200"/>
      <c r="I253" s="200"/>
      <c r="J253" s="4" t="s">
        <v>1107</v>
      </c>
    </row>
    <row r="254" spans="1:10" x14ac:dyDescent="0.3">
      <c r="A254" s="4"/>
      <c r="B254" s="11" t="s">
        <v>238</v>
      </c>
      <c r="C254" s="11" t="s">
        <v>82</v>
      </c>
      <c r="D254" s="82"/>
      <c r="E254" s="200"/>
      <c r="F254" s="200"/>
      <c r="G254" s="200"/>
      <c r="H254" s="200"/>
      <c r="I254" s="200"/>
      <c r="J254" s="4"/>
    </row>
    <row r="255" spans="1:10" x14ac:dyDescent="0.3">
      <c r="A255" s="4"/>
      <c r="B255" s="11" t="s">
        <v>239</v>
      </c>
      <c r="C255" s="11" t="s">
        <v>82</v>
      </c>
      <c r="D255" s="82"/>
      <c r="E255" s="200"/>
      <c r="F255" s="200"/>
      <c r="G255" s="200"/>
      <c r="H255" s="200"/>
      <c r="I255" s="200"/>
      <c r="J255" s="4" t="s">
        <v>240</v>
      </c>
    </row>
    <row r="256" spans="1:10" x14ac:dyDescent="0.3">
      <c r="A256" s="4"/>
      <c r="B256" s="11" t="s">
        <v>241</v>
      </c>
      <c r="C256" s="11" t="s">
        <v>242</v>
      </c>
      <c r="D256" s="82"/>
      <c r="E256" s="200"/>
      <c r="F256" s="200"/>
      <c r="G256" s="200"/>
      <c r="H256" s="200"/>
      <c r="I256" s="200"/>
      <c r="J256" s="4" t="s">
        <v>243</v>
      </c>
    </row>
    <row r="257" spans="1:10" x14ac:dyDescent="0.3">
      <c r="A257" s="4"/>
      <c r="B257" s="11" t="s">
        <v>244</v>
      </c>
      <c r="C257" s="11" t="s">
        <v>242</v>
      </c>
      <c r="D257" s="82"/>
      <c r="E257" s="200"/>
      <c r="F257" s="200"/>
      <c r="G257" s="200"/>
      <c r="H257" s="200"/>
      <c r="I257" s="200"/>
      <c r="J257" s="4" t="s">
        <v>243</v>
      </c>
    </row>
    <row r="258" spans="1:10" x14ac:dyDescent="0.3">
      <c r="A258" s="4"/>
      <c r="B258" s="11" t="s">
        <v>245</v>
      </c>
      <c r="C258" s="11" t="s">
        <v>242</v>
      </c>
      <c r="D258" s="82"/>
      <c r="E258" s="200"/>
      <c r="F258" s="200"/>
      <c r="G258" s="200"/>
      <c r="H258" s="200"/>
      <c r="I258" s="200"/>
      <c r="J258" s="4" t="s">
        <v>243</v>
      </c>
    </row>
    <row r="259" spans="1:10" ht="15" thickBot="1" x14ac:dyDescent="0.35">
      <c r="A259" s="4"/>
      <c r="B259" s="11" t="s">
        <v>246</v>
      </c>
      <c r="C259" s="11" t="s">
        <v>242</v>
      </c>
      <c r="D259" s="82"/>
      <c r="E259" s="200"/>
      <c r="F259" s="200"/>
      <c r="G259" s="200"/>
      <c r="H259" s="200"/>
      <c r="I259" s="200"/>
      <c r="J259" s="4" t="s">
        <v>243</v>
      </c>
    </row>
    <row r="260" spans="1:10" ht="19.05" customHeight="1" thickBot="1" x14ac:dyDescent="0.4">
      <c r="A260" s="56" t="s">
        <v>250</v>
      </c>
      <c r="B260" s="15"/>
      <c r="C260" s="27"/>
      <c r="D260" s="27"/>
      <c r="E260" s="158"/>
      <c r="F260" s="158"/>
      <c r="G260" s="158"/>
      <c r="H260" s="158"/>
      <c r="I260" s="158"/>
      <c r="J260" s="16"/>
    </row>
    <row r="261" spans="1:10" x14ac:dyDescent="0.3">
      <c r="A261" s="30" t="s">
        <v>328</v>
      </c>
      <c r="B261" s="14" t="s">
        <v>251</v>
      </c>
      <c r="C261" s="14" t="s">
        <v>77</v>
      </c>
      <c r="D261" s="266">
        <v>100000</v>
      </c>
      <c r="E261" s="315"/>
      <c r="F261" s="315"/>
      <c r="G261" s="315"/>
      <c r="H261" s="315"/>
      <c r="I261" s="315"/>
      <c r="J261" s="6" t="s">
        <v>1730</v>
      </c>
    </row>
    <row r="262" spans="1:10" x14ac:dyDescent="0.3">
      <c r="A262" s="11" t="s">
        <v>329</v>
      </c>
      <c r="B262" s="11" t="s">
        <v>253</v>
      </c>
      <c r="C262" s="11" t="s">
        <v>77</v>
      </c>
      <c r="D262" s="267">
        <v>100000</v>
      </c>
      <c r="E262" s="281"/>
      <c r="F262" s="281"/>
      <c r="G262" s="281"/>
      <c r="H262" s="281"/>
      <c r="I262" s="281"/>
      <c r="J262" s="4" t="s">
        <v>1731</v>
      </c>
    </row>
    <row r="263" spans="1:10" x14ac:dyDescent="0.3">
      <c r="A263" s="11" t="s">
        <v>2035</v>
      </c>
      <c r="B263" s="11" t="s">
        <v>254</v>
      </c>
      <c r="C263" s="11" t="s">
        <v>77</v>
      </c>
      <c r="D263" s="267">
        <v>100000</v>
      </c>
      <c r="E263" s="281"/>
      <c r="F263" s="281"/>
      <c r="G263" s="281"/>
      <c r="H263" s="281"/>
      <c r="I263" s="281"/>
      <c r="J263" s="4" t="s">
        <v>1732</v>
      </c>
    </row>
    <row r="264" spans="1:10" x14ac:dyDescent="0.3">
      <c r="A264" s="11" t="s">
        <v>4150</v>
      </c>
      <c r="B264" s="11" t="s">
        <v>255</v>
      </c>
      <c r="C264" s="11" t="s">
        <v>77</v>
      </c>
      <c r="D264" s="267">
        <v>100000</v>
      </c>
      <c r="E264" s="281"/>
      <c r="F264" s="281"/>
      <c r="G264" s="281"/>
      <c r="H264" s="281"/>
      <c r="I264" s="281"/>
      <c r="J264" s="4" t="s">
        <v>1733</v>
      </c>
    </row>
    <row r="265" spans="1:10" x14ac:dyDescent="0.3">
      <c r="A265" s="4"/>
      <c r="B265" s="11" t="s">
        <v>256</v>
      </c>
      <c r="C265" s="11" t="s">
        <v>77</v>
      </c>
      <c r="D265" s="267">
        <v>100000</v>
      </c>
      <c r="E265" s="281"/>
      <c r="F265" s="281"/>
      <c r="G265" s="281"/>
      <c r="H265" s="281"/>
      <c r="I265" s="281"/>
      <c r="J265" s="4" t="s">
        <v>1734</v>
      </c>
    </row>
    <row r="266" spans="1:10" x14ac:dyDescent="0.3">
      <c r="A266" s="4"/>
      <c r="B266" s="11" t="s">
        <v>257</v>
      </c>
      <c r="C266" s="11" t="s">
        <v>77</v>
      </c>
      <c r="D266" s="267">
        <v>100000</v>
      </c>
      <c r="E266" s="281"/>
      <c r="F266" s="281"/>
      <c r="G266" s="281"/>
      <c r="H266" s="281"/>
      <c r="I266" s="281"/>
      <c r="J266" s="4" t="s">
        <v>1735</v>
      </c>
    </row>
    <row r="267" spans="1:10" x14ac:dyDescent="0.3">
      <c r="A267" s="4"/>
      <c r="B267" s="11" t="s">
        <v>258</v>
      </c>
      <c r="C267" s="11" t="s">
        <v>77</v>
      </c>
      <c r="D267" s="267">
        <v>100000</v>
      </c>
      <c r="E267" s="281"/>
      <c r="F267" s="281"/>
      <c r="G267" s="281"/>
      <c r="H267" s="281"/>
      <c r="I267" s="281"/>
      <c r="J267" s="4" t="s">
        <v>1736</v>
      </c>
    </row>
    <row r="268" spans="1:10" x14ac:dyDescent="0.3">
      <c r="A268" s="4"/>
      <c r="B268" s="11" t="s">
        <v>259</v>
      </c>
      <c r="C268" s="11" t="s">
        <v>77</v>
      </c>
      <c r="D268" s="267">
        <v>100000</v>
      </c>
      <c r="E268" s="281"/>
      <c r="F268" s="281"/>
      <c r="G268" s="281"/>
      <c r="H268" s="281"/>
      <c r="I268" s="281"/>
      <c r="J268" s="4" t="s">
        <v>1737</v>
      </c>
    </row>
    <row r="269" spans="1:10" x14ac:dyDescent="0.3">
      <c r="A269" s="4"/>
      <c r="B269" s="11" t="s">
        <v>260</v>
      </c>
      <c r="C269" s="11" t="s">
        <v>77</v>
      </c>
      <c r="D269" s="267">
        <v>100000</v>
      </c>
      <c r="E269" s="281"/>
      <c r="F269" s="281"/>
      <c r="G269" s="281"/>
      <c r="H269" s="281"/>
      <c r="I269" s="281"/>
      <c r="J269" s="4" t="s">
        <v>1738</v>
      </c>
    </row>
    <row r="270" spans="1:10" x14ac:dyDescent="0.3">
      <c r="A270" s="4"/>
      <c r="B270" s="11" t="s">
        <v>261</v>
      </c>
      <c r="C270" s="11" t="s">
        <v>77</v>
      </c>
      <c r="D270" s="267">
        <v>100000</v>
      </c>
      <c r="E270" s="281"/>
      <c r="F270" s="281"/>
      <c r="G270" s="281"/>
      <c r="H270" s="281"/>
      <c r="I270" s="281"/>
      <c r="J270" s="4" t="s">
        <v>1739</v>
      </c>
    </row>
    <row r="271" spans="1:10" x14ac:dyDescent="0.3">
      <c r="A271" s="4"/>
      <c r="B271" s="11" t="s">
        <v>262</v>
      </c>
      <c r="C271" s="11" t="s">
        <v>77</v>
      </c>
      <c r="D271" s="267">
        <v>100000</v>
      </c>
      <c r="E271" s="281"/>
      <c r="F271" s="281"/>
      <c r="G271" s="281"/>
      <c r="H271" s="281"/>
      <c r="I271" s="281"/>
      <c r="J271" s="4" t="s">
        <v>1740</v>
      </c>
    </row>
    <row r="272" spans="1:10" x14ac:dyDescent="0.3">
      <c r="A272" s="4"/>
      <c r="B272" s="11" t="s">
        <v>263</v>
      </c>
      <c r="C272" s="11" t="s">
        <v>77</v>
      </c>
      <c r="D272" s="267">
        <v>100000</v>
      </c>
      <c r="E272" s="281"/>
      <c r="F272" s="281"/>
      <c r="G272" s="281"/>
      <c r="H272" s="281"/>
      <c r="I272" s="281"/>
      <c r="J272" s="4" t="s">
        <v>1741</v>
      </c>
    </row>
    <row r="273" spans="1:10" x14ac:dyDescent="0.3">
      <c r="A273" s="4"/>
      <c r="B273" s="11" t="s">
        <v>264</v>
      </c>
      <c r="C273" s="11" t="s">
        <v>77</v>
      </c>
      <c r="D273" s="267">
        <v>100000</v>
      </c>
      <c r="E273" s="281"/>
      <c r="F273" s="281"/>
      <c r="G273" s="281"/>
      <c r="H273" s="281"/>
      <c r="I273" s="281"/>
      <c r="J273" s="4" t="s">
        <v>1742</v>
      </c>
    </row>
    <row r="274" spans="1:10" x14ac:dyDescent="0.3">
      <c r="A274" s="4"/>
      <c r="B274" s="11" t="s">
        <v>265</v>
      </c>
      <c r="C274" s="11" t="s">
        <v>77</v>
      </c>
      <c r="D274" s="267">
        <v>100000</v>
      </c>
      <c r="E274" s="281"/>
      <c r="F274" s="281"/>
      <c r="G274" s="281"/>
      <c r="H274" s="281"/>
      <c r="I274" s="281"/>
      <c r="J274" s="4" t="s">
        <v>1743</v>
      </c>
    </row>
    <row r="275" spans="1:10" x14ac:dyDescent="0.3">
      <c r="A275" s="4"/>
      <c r="B275" s="11" t="s">
        <v>266</v>
      </c>
      <c r="C275" s="11" t="s">
        <v>77</v>
      </c>
      <c r="D275" s="267">
        <v>100000</v>
      </c>
      <c r="E275" s="281"/>
      <c r="F275" s="281"/>
      <c r="G275" s="281"/>
      <c r="H275" s="281"/>
      <c r="I275" s="281"/>
      <c r="J275" s="4" t="s">
        <v>1744</v>
      </c>
    </row>
    <row r="276" spans="1:10" x14ac:dyDescent="0.3">
      <c r="A276" s="4"/>
      <c r="B276" s="11" t="s">
        <v>267</v>
      </c>
      <c r="C276" s="11" t="s">
        <v>77</v>
      </c>
      <c r="D276" s="267">
        <v>100000</v>
      </c>
      <c r="E276" s="281"/>
      <c r="F276" s="281"/>
      <c r="G276" s="281"/>
      <c r="H276" s="281"/>
      <c r="I276" s="281"/>
      <c r="J276" s="4" t="s">
        <v>1745</v>
      </c>
    </row>
    <row r="277" spans="1:10" x14ac:dyDescent="0.3">
      <c r="A277" s="4"/>
      <c r="B277" s="11" t="s">
        <v>268</v>
      </c>
      <c r="C277" s="11" t="s">
        <v>77</v>
      </c>
      <c r="D277" s="267">
        <v>100000</v>
      </c>
      <c r="E277" s="281"/>
      <c r="F277" s="281"/>
      <c r="G277" s="281"/>
      <c r="H277" s="281"/>
      <c r="I277" s="281"/>
      <c r="J277" s="4" t="s">
        <v>1746</v>
      </c>
    </row>
    <row r="278" spans="1:10" x14ac:dyDescent="0.3">
      <c r="A278" s="4"/>
      <c r="B278" s="11" t="s">
        <v>269</v>
      </c>
      <c r="C278" s="11" t="s">
        <v>77</v>
      </c>
      <c r="D278" s="267">
        <v>100000</v>
      </c>
      <c r="E278" s="281"/>
      <c r="F278" s="281"/>
      <c r="G278" s="281"/>
      <c r="H278" s="281"/>
      <c r="I278" s="281"/>
      <c r="J278" s="4" t="s">
        <v>1747</v>
      </c>
    </row>
    <row r="279" spans="1:10" x14ac:dyDescent="0.3">
      <c r="A279" s="4"/>
      <c r="B279" s="11" t="s">
        <v>270</v>
      </c>
      <c r="C279" s="11" t="s">
        <v>77</v>
      </c>
      <c r="D279" s="267">
        <v>100000</v>
      </c>
      <c r="E279" s="281"/>
      <c r="F279" s="281"/>
      <c r="G279" s="281"/>
      <c r="H279" s="281"/>
      <c r="I279" s="281"/>
      <c r="J279" s="4" t="s">
        <v>1748</v>
      </c>
    </row>
    <row r="280" spans="1:10" x14ac:dyDescent="0.3">
      <c r="A280" s="4"/>
      <c r="B280" s="11" t="s">
        <v>271</v>
      </c>
      <c r="C280" s="11" t="s">
        <v>77</v>
      </c>
      <c r="D280" s="267">
        <v>100000</v>
      </c>
      <c r="E280" s="281"/>
      <c r="F280" s="281"/>
      <c r="G280" s="281"/>
      <c r="H280" s="281"/>
      <c r="I280" s="281"/>
      <c r="J280" s="4" t="s">
        <v>1749</v>
      </c>
    </row>
    <row r="281" spans="1:10" x14ac:dyDescent="0.3">
      <c r="A281" s="4"/>
      <c r="B281" s="11" t="s">
        <v>272</v>
      </c>
      <c r="C281" s="11" t="s">
        <v>77</v>
      </c>
      <c r="D281" s="267">
        <v>100000</v>
      </c>
      <c r="E281" s="281"/>
      <c r="F281" s="281"/>
      <c r="G281" s="281"/>
      <c r="H281" s="281"/>
      <c r="I281" s="281"/>
      <c r="J281" s="4" t="s">
        <v>1750</v>
      </c>
    </row>
    <row r="282" spans="1:10" x14ac:dyDescent="0.3">
      <c r="A282" s="4"/>
      <c r="B282" s="11" t="s">
        <v>273</v>
      </c>
      <c r="C282" s="11" t="s">
        <v>77</v>
      </c>
      <c r="D282" s="267">
        <v>100000</v>
      </c>
      <c r="E282" s="281"/>
      <c r="F282" s="281"/>
      <c r="G282" s="281"/>
      <c r="H282" s="281"/>
      <c r="I282" s="281"/>
      <c r="J282" s="4" t="s">
        <v>1730</v>
      </c>
    </row>
    <row r="283" spans="1:10" x14ac:dyDescent="0.3">
      <c r="A283" s="4"/>
      <c r="B283" s="11" t="s">
        <v>274</v>
      </c>
      <c r="C283" s="11" t="s">
        <v>330</v>
      </c>
      <c r="D283" s="267">
        <v>100000</v>
      </c>
      <c r="E283" s="281"/>
      <c r="F283" s="281"/>
      <c r="G283" s="281"/>
      <c r="H283" s="281"/>
      <c r="I283" s="281"/>
      <c r="J283" s="4" t="s">
        <v>1751</v>
      </c>
    </row>
    <row r="284" spans="1:10" x14ac:dyDescent="0.3">
      <c r="A284" s="4"/>
      <c r="B284" s="11" t="s">
        <v>275</v>
      </c>
      <c r="C284" s="11" t="s">
        <v>330</v>
      </c>
      <c r="D284" s="267">
        <v>50000</v>
      </c>
      <c r="E284" s="281"/>
      <c r="F284" s="281"/>
      <c r="G284" s="281"/>
      <c r="H284" s="281"/>
      <c r="I284" s="281"/>
      <c r="J284" s="4" t="s">
        <v>1752</v>
      </c>
    </row>
    <row r="285" spans="1:10" x14ac:dyDescent="0.3">
      <c r="A285" s="4"/>
      <c r="B285" s="11" t="s">
        <v>276</v>
      </c>
      <c r="C285" s="11" t="s">
        <v>330</v>
      </c>
      <c r="D285" s="267">
        <v>50000</v>
      </c>
      <c r="E285" s="281"/>
      <c r="F285" s="281"/>
      <c r="G285" s="281"/>
      <c r="H285" s="281"/>
      <c r="I285" s="281"/>
      <c r="J285" s="4" t="s">
        <v>1753</v>
      </c>
    </row>
    <row r="286" spans="1:10" ht="15" thickBot="1" x14ac:dyDescent="0.35">
      <c r="A286" s="8"/>
      <c r="B286" s="13" t="s">
        <v>331</v>
      </c>
      <c r="C286" s="11" t="s">
        <v>330</v>
      </c>
      <c r="D286" s="267">
        <v>50000</v>
      </c>
      <c r="E286" s="281"/>
      <c r="F286" s="281"/>
      <c r="G286" s="281"/>
      <c r="H286" s="281"/>
      <c r="I286" s="281"/>
      <c r="J286" s="4" t="s">
        <v>1754</v>
      </c>
    </row>
    <row r="287" spans="1:10" ht="19.05" customHeight="1" thickBot="1" x14ac:dyDescent="0.4">
      <c r="A287" s="56" t="s">
        <v>277</v>
      </c>
      <c r="B287" s="15"/>
      <c r="C287" s="27"/>
      <c r="D287" s="27"/>
      <c r="E287" s="158"/>
      <c r="F287" s="158"/>
      <c r="G287" s="158"/>
      <c r="H287" s="158"/>
      <c r="I287" s="158"/>
      <c r="J287" s="16"/>
    </row>
    <row r="288" spans="1:10" x14ac:dyDescent="0.3">
      <c r="A288" s="30" t="s">
        <v>332</v>
      </c>
      <c r="B288" s="14" t="s">
        <v>278</v>
      </c>
      <c r="C288" s="14" t="s">
        <v>82</v>
      </c>
      <c r="D288" s="169">
        <v>36000</v>
      </c>
      <c r="E288" s="315"/>
      <c r="F288" s="315">
        <v>36000</v>
      </c>
      <c r="G288" s="315"/>
      <c r="H288" s="315"/>
      <c r="I288" s="315"/>
      <c r="J288" s="6" t="s">
        <v>1755</v>
      </c>
    </row>
    <row r="289" spans="1:43" x14ac:dyDescent="0.3">
      <c r="A289" s="28" t="s">
        <v>333</v>
      </c>
      <c r="B289" s="11" t="s">
        <v>280</v>
      </c>
      <c r="C289" s="11" t="s">
        <v>82</v>
      </c>
      <c r="D289" s="169">
        <v>36000</v>
      </c>
      <c r="E289" s="315"/>
      <c r="F289" s="315">
        <v>36000</v>
      </c>
      <c r="G289" s="315"/>
      <c r="H289" s="315"/>
      <c r="I289" s="315"/>
      <c r="J289" s="4" t="s">
        <v>1756</v>
      </c>
    </row>
    <row r="290" spans="1:43" x14ac:dyDescent="0.3">
      <c r="A290" s="4"/>
      <c r="B290" s="11" t="s">
        <v>281</v>
      </c>
      <c r="C290" s="11" t="s">
        <v>82</v>
      </c>
      <c r="D290" s="169">
        <v>36000</v>
      </c>
      <c r="E290" s="315"/>
      <c r="F290" s="315">
        <v>36000</v>
      </c>
      <c r="G290" s="315"/>
      <c r="H290" s="315"/>
      <c r="I290" s="315"/>
      <c r="J290" s="4" t="s">
        <v>1757</v>
      </c>
    </row>
    <row r="291" spans="1:43" x14ac:dyDescent="0.3">
      <c r="A291" s="4" t="s">
        <v>334</v>
      </c>
      <c r="B291" s="11" t="s">
        <v>282</v>
      </c>
      <c r="C291" s="11" t="s">
        <v>82</v>
      </c>
      <c r="D291" s="169">
        <v>36000</v>
      </c>
      <c r="E291" s="315"/>
      <c r="F291" s="315">
        <v>36000</v>
      </c>
      <c r="G291" s="315"/>
      <c r="H291" s="315"/>
      <c r="I291" s="315"/>
      <c r="J291" s="4" t="s">
        <v>1758</v>
      </c>
    </row>
    <row r="292" spans="1:43" x14ac:dyDescent="0.3">
      <c r="A292" s="4" t="s">
        <v>335</v>
      </c>
      <c r="B292" s="11" t="s">
        <v>283</v>
      </c>
      <c r="C292" s="11" t="s">
        <v>82</v>
      </c>
      <c r="D292" s="169">
        <v>36000</v>
      </c>
      <c r="E292" s="315"/>
      <c r="F292" s="315">
        <v>36000</v>
      </c>
      <c r="G292" s="315"/>
      <c r="H292" s="315"/>
      <c r="I292" s="315"/>
      <c r="J292" s="4" t="s">
        <v>1759</v>
      </c>
    </row>
    <row r="293" spans="1:43" x14ac:dyDescent="0.3">
      <c r="A293" s="4" t="s">
        <v>336</v>
      </c>
      <c r="B293" s="11" t="s">
        <v>284</v>
      </c>
      <c r="C293" s="11" t="s">
        <v>82</v>
      </c>
      <c r="D293" s="169">
        <v>36000</v>
      </c>
      <c r="E293" s="315"/>
      <c r="F293" s="315">
        <v>36000</v>
      </c>
      <c r="G293" s="315"/>
      <c r="H293" s="315"/>
      <c r="I293" s="315"/>
      <c r="J293" s="4" t="s">
        <v>1760</v>
      </c>
    </row>
    <row r="294" spans="1:43" x14ac:dyDescent="0.3">
      <c r="A294" s="4" t="s">
        <v>337</v>
      </c>
      <c r="B294" s="11" t="s">
        <v>285</v>
      </c>
      <c r="C294" s="11" t="s">
        <v>82</v>
      </c>
      <c r="D294" s="169">
        <v>36000</v>
      </c>
      <c r="E294" s="315"/>
      <c r="F294" s="315">
        <v>36000</v>
      </c>
      <c r="G294" s="315"/>
      <c r="H294" s="315"/>
      <c r="I294" s="315"/>
      <c r="J294" s="4" t="s">
        <v>1761</v>
      </c>
    </row>
    <row r="295" spans="1:43" x14ac:dyDescent="0.3">
      <c r="A295" s="4" t="s">
        <v>338</v>
      </c>
      <c r="B295" s="11" t="s">
        <v>286</v>
      </c>
      <c r="C295" s="11" t="s">
        <v>82</v>
      </c>
      <c r="D295" s="169">
        <v>36000</v>
      </c>
      <c r="E295" s="315"/>
      <c r="F295" s="315">
        <v>36000</v>
      </c>
      <c r="G295" s="315"/>
      <c r="H295" s="315"/>
      <c r="I295" s="315"/>
      <c r="J295" s="4" t="s">
        <v>1761</v>
      </c>
    </row>
    <row r="296" spans="1:43" x14ac:dyDescent="0.3">
      <c r="A296" s="4" t="s">
        <v>339</v>
      </c>
      <c r="B296" s="11" t="s">
        <v>287</v>
      </c>
      <c r="C296" s="11" t="s">
        <v>82</v>
      </c>
      <c r="D296" s="169">
        <v>36000</v>
      </c>
      <c r="E296" s="315"/>
      <c r="F296" s="315">
        <v>36000</v>
      </c>
      <c r="G296" s="315"/>
      <c r="H296" s="315"/>
      <c r="I296" s="315"/>
      <c r="J296" s="4" t="s">
        <v>1762</v>
      </c>
    </row>
    <row r="297" spans="1:43" x14ac:dyDescent="0.3">
      <c r="A297" s="4" t="s">
        <v>340</v>
      </c>
      <c r="B297" s="11" t="s">
        <v>288</v>
      </c>
      <c r="C297" s="11" t="s">
        <v>82</v>
      </c>
      <c r="D297" s="169">
        <v>36000</v>
      </c>
      <c r="E297" s="315"/>
      <c r="F297" s="315">
        <v>36000</v>
      </c>
      <c r="G297" s="315"/>
      <c r="H297" s="315"/>
      <c r="I297" s="315"/>
      <c r="J297" s="4" t="s">
        <v>1763</v>
      </c>
    </row>
    <row r="298" spans="1:43" x14ac:dyDescent="0.3">
      <c r="A298" s="11" t="s">
        <v>2033</v>
      </c>
      <c r="B298" s="11" t="s">
        <v>292</v>
      </c>
      <c r="C298" s="11" t="s">
        <v>82</v>
      </c>
      <c r="D298" s="169">
        <v>36000</v>
      </c>
      <c r="E298" s="315"/>
      <c r="F298" s="315">
        <v>36000</v>
      </c>
      <c r="G298" s="315"/>
      <c r="H298" s="315"/>
      <c r="I298" s="315"/>
      <c r="J298" s="4" t="s">
        <v>1764</v>
      </c>
    </row>
    <row r="299" spans="1:43" x14ac:dyDescent="0.3">
      <c r="A299" s="4"/>
      <c r="B299" s="11" t="s">
        <v>289</v>
      </c>
      <c r="C299" s="11" t="s">
        <v>82</v>
      </c>
      <c r="D299" s="169">
        <v>36000</v>
      </c>
      <c r="E299" s="315"/>
      <c r="F299" s="315">
        <v>36000</v>
      </c>
      <c r="G299" s="315"/>
      <c r="H299" s="315"/>
      <c r="I299" s="315"/>
      <c r="J299" s="4" t="s">
        <v>1765</v>
      </c>
    </row>
    <row r="300" spans="1:43" x14ac:dyDescent="0.3">
      <c r="A300" s="4"/>
      <c r="B300" s="11" t="s">
        <v>290</v>
      </c>
      <c r="C300" s="11" t="s">
        <v>85</v>
      </c>
      <c r="D300" s="169">
        <v>36000</v>
      </c>
      <c r="E300" s="315"/>
      <c r="F300" s="315">
        <v>36000</v>
      </c>
      <c r="G300" s="315"/>
      <c r="H300" s="315"/>
      <c r="I300" s="315"/>
      <c r="J300" s="4" t="s">
        <v>1766</v>
      </c>
    </row>
    <row r="301" spans="1:43" x14ac:dyDescent="0.3">
      <c r="A301" s="4"/>
      <c r="B301" s="11" t="s">
        <v>1146</v>
      </c>
      <c r="C301" s="11" t="s">
        <v>1145</v>
      </c>
      <c r="D301" s="169">
        <v>36000</v>
      </c>
      <c r="E301" s="315"/>
      <c r="F301" s="315">
        <v>36000</v>
      </c>
      <c r="G301" s="315"/>
      <c r="H301" s="315"/>
      <c r="I301" s="315"/>
      <c r="J301" s="4" t="s">
        <v>1767</v>
      </c>
    </row>
    <row r="302" spans="1:43" x14ac:dyDescent="0.3">
      <c r="A302" s="4"/>
      <c r="B302" s="11" t="s">
        <v>1147</v>
      </c>
      <c r="C302" s="11" t="s">
        <v>1149</v>
      </c>
      <c r="D302" s="169">
        <v>36000</v>
      </c>
      <c r="E302" s="315"/>
      <c r="F302" s="315">
        <v>36000</v>
      </c>
      <c r="G302" s="315"/>
      <c r="H302" s="315"/>
      <c r="I302" s="315"/>
      <c r="J302" s="4" t="s">
        <v>1767</v>
      </c>
    </row>
    <row r="303" spans="1:43" x14ac:dyDescent="0.3">
      <c r="A303" s="4"/>
      <c r="B303" s="11" t="s">
        <v>1148</v>
      </c>
      <c r="C303" s="11" t="s">
        <v>1150</v>
      </c>
      <c r="D303" s="169">
        <v>36000</v>
      </c>
      <c r="E303" s="315"/>
      <c r="F303" s="315">
        <v>36000</v>
      </c>
      <c r="G303" s="315"/>
      <c r="H303" s="315"/>
      <c r="I303" s="315"/>
      <c r="J303" s="4" t="s">
        <v>1767</v>
      </c>
    </row>
    <row r="304" spans="1:43" s="72" customFormat="1" ht="18" x14ac:dyDescent="0.35">
      <c r="A304" s="4"/>
      <c r="B304" s="11" t="s">
        <v>1151</v>
      </c>
      <c r="C304" s="11" t="s">
        <v>1145</v>
      </c>
      <c r="D304" s="169">
        <v>36000</v>
      </c>
      <c r="E304" s="315"/>
      <c r="F304" s="315">
        <v>36000</v>
      </c>
      <c r="G304" s="315"/>
      <c r="H304" s="315"/>
      <c r="I304" s="315"/>
      <c r="J304" s="4" t="s">
        <v>1767</v>
      </c>
      <c r="AH304" s="2"/>
      <c r="AI304" s="2"/>
      <c r="AJ304" s="2"/>
      <c r="AK304" s="2"/>
      <c r="AL304" s="2"/>
      <c r="AM304" s="2"/>
      <c r="AN304" s="2"/>
      <c r="AO304" s="2"/>
      <c r="AP304" s="2"/>
      <c r="AQ304" s="2"/>
    </row>
    <row r="305" spans="1:10" x14ac:dyDescent="0.3">
      <c r="A305" s="4"/>
      <c r="B305" s="11" t="s">
        <v>1152</v>
      </c>
      <c r="C305" s="11" t="s">
        <v>1149</v>
      </c>
      <c r="D305" s="169">
        <v>36000</v>
      </c>
      <c r="E305" s="315"/>
      <c r="F305" s="315">
        <v>36000</v>
      </c>
      <c r="G305" s="315"/>
      <c r="H305" s="315"/>
      <c r="I305" s="315"/>
      <c r="J305" s="4" t="s">
        <v>1767</v>
      </c>
    </row>
    <row r="306" spans="1:10" x14ac:dyDescent="0.3">
      <c r="A306" s="4"/>
      <c r="B306" s="11" t="s">
        <v>1153</v>
      </c>
      <c r="C306" s="11" t="s">
        <v>1150</v>
      </c>
      <c r="D306" s="169">
        <v>36000</v>
      </c>
      <c r="E306" s="315"/>
      <c r="F306" s="315">
        <v>36000</v>
      </c>
      <c r="G306" s="315"/>
      <c r="H306" s="315"/>
      <c r="I306" s="315"/>
      <c r="J306" s="4" t="s">
        <v>1767</v>
      </c>
    </row>
    <row r="307" spans="1:10" ht="15" thickBot="1" x14ac:dyDescent="0.35">
      <c r="A307" s="8"/>
      <c r="B307" s="13" t="s">
        <v>293</v>
      </c>
      <c r="C307" s="13" t="s">
        <v>98</v>
      </c>
      <c r="D307" s="169">
        <v>36000</v>
      </c>
      <c r="E307" s="316"/>
      <c r="F307" s="316">
        <v>36000</v>
      </c>
      <c r="G307" s="316"/>
      <c r="H307" s="316"/>
      <c r="I307" s="316"/>
      <c r="J307" s="8" t="s">
        <v>1768</v>
      </c>
    </row>
    <row r="308" spans="1:10" ht="19.05" customHeight="1" thickBot="1" x14ac:dyDescent="0.4">
      <c r="A308" s="69" t="s">
        <v>363</v>
      </c>
      <c r="B308" s="70"/>
      <c r="C308" s="70"/>
      <c r="D308" s="70"/>
      <c r="E308" s="161"/>
      <c r="F308" s="161"/>
      <c r="G308" s="161"/>
      <c r="H308" s="161"/>
      <c r="I308" s="161"/>
      <c r="J308" s="71"/>
    </row>
    <row r="309" spans="1:10" x14ac:dyDescent="0.3">
      <c r="A309" s="30" t="s">
        <v>1154</v>
      </c>
      <c r="B309" s="14" t="s">
        <v>367</v>
      </c>
      <c r="C309" s="14" t="s">
        <v>368</v>
      </c>
      <c r="D309" s="82"/>
      <c r="E309" s="200"/>
      <c r="F309" s="200"/>
      <c r="G309" s="200"/>
      <c r="H309" s="200"/>
      <c r="I309" s="200"/>
      <c r="J309" s="4" t="s">
        <v>1769</v>
      </c>
    </row>
    <row r="310" spans="1:10" x14ac:dyDescent="0.3">
      <c r="A310" s="73" t="s">
        <v>1155</v>
      </c>
      <c r="B310" s="11" t="s">
        <v>369</v>
      </c>
      <c r="C310" s="14" t="s">
        <v>368</v>
      </c>
      <c r="D310" s="82"/>
      <c r="E310" s="200"/>
      <c r="F310" s="200"/>
      <c r="G310" s="200"/>
      <c r="H310" s="200"/>
      <c r="I310" s="200"/>
      <c r="J310" s="4" t="s">
        <v>1769</v>
      </c>
    </row>
    <row r="311" spans="1:10" x14ac:dyDescent="0.3">
      <c r="A311" s="2" t="s">
        <v>1350</v>
      </c>
      <c r="B311" s="11" t="s">
        <v>370</v>
      </c>
      <c r="C311" s="14" t="s">
        <v>368</v>
      </c>
      <c r="D311" s="82"/>
      <c r="E311" s="200"/>
      <c r="F311" s="200"/>
      <c r="G311" s="200"/>
      <c r="H311" s="200"/>
      <c r="I311" s="200"/>
      <c r="J311" s="4" t="s">
        <v>1769</v>
      </c>
    </row>
    <row r="312" spans="1:10" ht="15" thickBot="1" x14ac:dyDescent="0.35">
      <c r="A312" s="4"/>
      <c r="B312" s="11" t="s">
        <v>371</v>
      </c>
      <c r="C312" s="14" t="s">
        <v>82</v>
      </c>
      <c r="D312" s="82"/>
      <c r="E312" s="200"/>
      <c r="F312" s="200"/>
      <c r="G312" s="200"/>
      <c r="H312" s="200"/>
      <c r="I312" s="200"/>
      <c r="J312" s="4" t="s">
        <v>1769</v>
      </c>
    </row>
    <row r="313" spans="1:10" ht="19.05" customHeight="1" thickBot="1" x14ac:dyDescent="0.4">
      <c r="A313" s="56" t="s">
        <v>372</v>
      </c>
      <c r="B313" s="15"/>
      <c r="C313" s="27"/>
      <c r="D313" s="27"/>
      <c r="E313" s="158"/>
      <c r="F313" s="158"/>
      <c r="G313" s="158"/>
      <c r="H313" s="158"/>
      <c r="I313" s="158"/>
      <c r="J313" s="16"/>
    </row>
    <row r="314" spans="1:10" x14ac:dyDescent="0.3">
      <c r="A314" s="28" t="s">
        <v>1161</v>
      </c>
      <c r="B314" s="65" t="s">
        <v>373</v>
      </c>
      <c r="C314" s="65" t="s">
        <v>85</v>
      </c>
      <c r="D314" s="269">
        <v>100000</v>
      </c>
      <c r="E314" s="292"/>
      <c r="F314" s="292"/>
      <c r="G314" s="292"/>
      <c r="H314" s="292"/>
      <c r="I314" s="292"/>
      <c r="J314" s="66" t="s">
        <v>1771</v>
      </c>
    </row>
    <row r="315" spans="1:10" x14ac:dyDescent="0.3">
      <c r="A315" s="11" t="s">
        <v>4150</v>
      </c>
      <c r="B315" s="65" t="s">
        <v>374</v>
      </c>
      <c r="C315" s="65" t="s">
        <v>1156</v>
      </c>
      <c r="D315" s="269">
        <v>100000</v>
      </c>
      <c r="E315" s="292"/>
      <c r="F315" s="292"/>
      <c r="G315" s="292"/>
      <c r="H315" s="292"/>
      <c r="I315" s="292"/>
      <c r="J315" s="66" t="s">
        <v>1770</v>
      </c>
    </row>
    <row r="316" spans="1:10" ht="15" thickBot="1" x14ac:dyDescent="0.35">
      <c r="A316" s="96" t="s">
        <v>2035</v>
      </c>
      <c r="B316" s="65" t="s">
        <v>375</v>
      </c>
      <c r="C316" s="65" t="s">
        <v>1157</v>
      </c>
      <c r="D316" s="269">
        <v>100000</v>
      </c>
      <c r="E316" s="292"/>
      <c r="F316" s="292"/>
      <c r="G316" s="292"/>
      <c r="H316" s="292"/>
      <c r="I316" s="292"/>
      <c r="J316" s="66" t="s">
        <v>1772</v>
      </c>
    </row>
    <row r="317" spans="1:10" ht="19.05" customHeight="1" thickBot="1" x14ac:dyDescent="0.4">
      <c r="A317" s="69" t="s">
        <v>376</v>
      </c>
      <c r="B317" s="27"/>
      <c r="C317" s="27"/>
      <c r="D317" s="27"/>
      <c r="E317" s="158"/>
      <c r="F317" s="158"/>
      <c r="G317" s="158"/>
      <c r="H317" s="158"/>
      <c r="I317" s="158"/>
      <c r="J317" s="16"/>
    </row>
    <row r="318" spans="1:10" x14ac:dyDescent="0.3">
      <c r="A318" s="792" t="s">
        <v>410</v>
      </c>
      <c r="B318" s="26" t="s">
        <v>377</v>
      </c>
      <c r="C318" s="26" t="s">
        <v>168</v>
      </c>
      <c r="D318" s="269">
        <v>30000</v>
      </c>
      <c r="E318" s="292"/>
      <c r="F318" s="292"/>
      <c r="G318" s="292"/>
      <c r="H318" s="292"/>
      <c r="I318" s="292"/>
      <c r="J318" s="66" t="s">
        <v>1773</v>
      </c>
    </row>
    <row r="319" spans="1:10" x14ac:dyDescent="0.3">
      <c r="A319" s="11" t="s">
        <v>411</v>
      </c>
      <c r="B319" s="11" t="s">
        <v>378</v>
      </c>
      <c r="C319" s="11" t="s">
        <v>168</v>
      </c>
      <c r="D319" s="269">
        <v>30000</v>
      </c>
      <c r="E319" s="292"/>
      <c r="F319" s="292"/>
      <c r="G319" s="292"/>
      <c r="H319" s="292"/>
      <c r="I319" s="292"/>
      <c r="J319" s="66" t="s">
        <v>1773</v>
      </c>
    </row>
    <row r="320" spans="1:10" x14ac:dyDescent="0.3">
      <c r="A320" s="11" t="s">
        <v>2035</v>
      </c>
      <c r="B320" s="11" t="s">
        <v>379</v>
      </c>
      <c r="C320" s="11" t="s">
        <v>306</v>
      </c>
      <c r="D320" s="269">
        <v>50000</v>
      </c>
      <c r="E320" s="292"/>
      <c r="F320" s="292"/>
      <c r="G320" s="292"/>
      <c r="H320" s="292"/>
      <c r="I320" s="292"/>
      <c r="J320" s="66" t="s">
        <v>1774</v>
      </c>
    </row>
    <row r="321" spans="1:10" x14ac:dyDescent="0.3">
      <c r="A321" s="11" t="s">
        <v>4150</v>
      </c>
      <c r="B321" s="11" t="s">
        <v>380</v>
      </c>
      <c r="C321" s="11" t="s">
        <v>305</v>
      </c>
      <c r="D321" s="269">
        <v>50000</v>
      </c>
      <c r="E321" s="292"/>
      <c r="F321" s="292"/>
      <c r="G321" s="292"/>
      <c r="H321" s="292"/>
      <c r="I321" s="292"/>
      <c r="J321" s="66" t="s">
        <v>1774</v>
      </c>
    </row>
    <row r="322" spans="1:10" ht="15" thickBot="1" x14ac:dyDescent="0.35">
      <c r="A322" s="4"/>
      <c r="B322" s="13" t="s">
        <v>381</v>
      </c>
      <c r="C322" s="11" t="s">
        <v>382</v>
      </c>
      <c r="D322" s="269">
        <v>50000</v>
      </c>
      <c r="E322" s="292"/>
      <c r="F322" s="292"/>
      <c r="G322" s="292"/>
      <c r="H322" s="292"/>
      <c r="I322" s="292"/>
      <c r="J322" s="66" t="s">
        <v>1775</v>
      </c>
    </row>
    <row r="323" spans="1:10" x14ac:dyDescent="0.3">
      <c r="A323" s="20" t="s">
        <v>384</v>
      </c>
      <c r="B323" s="34" t="s">
        <v>385</v>
      </c>
      <c r="C323" s="40" t="s">
        <v>383</v>
      </c>
      <c r="D323" s="269">
        <v>50000</v>
      </c>
      <c r="E323" s="292"/>
      <c r="F323" s="292"/>
      <c r="G323" s="292"/>
      <c r="H323" s="292"/>
      <c r="I323" s="292"/>
      <c r="J323" s="66" t="s">
        <v>1776</v>
      </c>
    </row>
    <row r="324" spans="1:10" x14ac:dyDescent="0.3">
      <c r="A324" s="20"/>
      <c r="B324" s="35" t="s">
        <v>386</v>
      </c>
      <c r="C324" s="40" t="s">
        <v>383</v>
      </c>
      <c r="D324" s="269">
        <v>50000</v>
      </c>
      <c r="E324" s="292"/>
      <c r="F324" s="292"/>
      <c r="G324" s="292"/>
      <c r="H324" s="292"/>
      <c r="I324" s="292"/>
      <c r="J324" s="66" t="s">
        <v>1776</v>
      </c>
    </row>
    <row r="325" spans="1:10" ht="15" thickBot="1" x14ac:dyDescent="0.35">
      <c r="A325" s="20"/>
      <c r="B325" s="36" t="s">
        <v>387</v>
      </c>
      <c r="C325" s="40" t="s">
        <v>383</v>
      </c>
      <c r="D325" s="269">
        <v>50000</v>
      </c>
      <c r="E325" s="292"/>
      <c r="F325" s="292"/>
      <c r="G325" s="292"/>
      <c r="H325" s="292"/>
      <c r="I325" s="292"/>
      <c r="J325" s="66" t="s">
        <v>1776</v>
      </c>
    </row>
    <row r="326" spans="1:10" x14ac:dyDescent="0.3">
      <c r="A326" s="20" t="s">
        <v>396</v>
      </c>
      <c r="B326" s="34" t="s">
        <v>388</v>
      </c>
      <c r="C326" s="40" t="s">
        <v>389</v>
      </c>
      <c r="D326" s="269">
        <v>50000</v>
      </c>
      <c r="E326" s="292"/>
      <c r="F326" s="292"/>
      <c r="G326" s="292"/>
      <c r="H326" s="292"/>
      <c r="I326" s="292"/>
      <c r="J326" s="66" t="s">
        <v>1776</v>
      </c>
    </row>
    <row r="327" spans="1:10" x14ac:dyDescent="0.3">
      <c r="A327" s="20"/>
      <c r="B327" s="37" t="s">
        <v>390</v>
      </c>
      <c r="C327" s="40" t="s">
        <v>389</v>
      </c>
      <c r="D327" s="269">
        <v>50000</v>
      </c>
      <c r="E327" s="292"/>
      <c r="F327" s="292"/>
      <c r="G327" s="292"/>
      <c r="H327" s="292"/>
      <c r="I327" s="292"/>
      <c r="J327" s="66" t="s">
        <v>1776</v>
      </c>
    </row>
    <row r="328" spans="1:10" ht="15" thickBot="1" x14ac:dyDescent="0.35">
      <c r="A328" s="20"/>
      <c r="B328" s="38" t="s">
        <v>391</v>
      </c>
      <c r="C328" s="40" t="s">
        <v>389</v>
      </c>
      <c r="D328" s="269">
        <v>50000</v>
      </c>
      <c r="E328" s="292"/>
      <c r="F328" s="292"/>
      <c r="G328" s="292"/>
      <c r="H328" s="292"/>
      <c r="I328" s="292"/>
      <c r="J328" s="66" t="s">
        <v>1776</v>
      </c>
    </row>
    <row r="329" spans="1:10" x14ac:dyDescent="0.3">
      <c r="A329" s="20" t="s">
        <v>384</v>
      </c>
      <c r="B329" s="34" t="s">
        <v>392</v>
      </c>
      <c r="C329" s="40" t="s">
        <v>395</v>
      </c>
      <c r="D329" s="269">
        <v>50000</v>
      </c>
      <c r="E329" s="292"/>
      <c r="F329" s="292"/>
      <c r="G329" s="292"/>
      <c r="H329" s="292"/>
      <c r="I329" s="292"/>
      <c r="J329" s="66" t="s">
        <v>1776</v>
      </c>
    </row>
    <row r="330" spans="1:10" x14ac:dyDescent="0.3">
      <c r="A330" s="4"/>
      <c r="B330" s="37" t="s">
        <v>393</v>
      </c>
      <c r="C330" s="40" t="s">
        <v>395</v>
      </c>
      <c r="D330" s="269">
        <v>50000</v>
      </c>
      <c r="E330" s="292"/>
      <c r="F330" s="292"/>
      <c r="G330" s="292"/>
      <c r="H330" s="292"/>
      <c r="I330" s="292"/>
      <c r="J330" s="66" t="s">
        <v>1776</v>
      </c>
    </row>
    <row r="331" spans="1:10" ht="15" thickBot="1" x14ac:dyDescent="0.35">
      <c r="A331" s="4"/>
      <c r="B331" s="38" t="s">
        <v>394</v>
      </c>
      <c r="C331" s="40" t="s">
        <v>401</v>
      </c>
      <c r="D331" s="269">
        <v>50000</v>
      </c>
      <c r="E331" s="292"/>
      <c r="F331" s="292"/>
      <c r="G331" s="292"/>
      <c r="H331" s="292"/>
      <c r="I331" s="292"/>
      <c r="J331" s="66" t="s">
        <v>1776</v>
      </c>
    </row>
    <row r="332" spans="1:10" x14ac:dyDescent="0.3">
      <c r="A332" s="20" t="s">
        <v>384</v>
      </c>
      <c r="B332" s="34" t="s">
        <v>399</v>
      </c>
      <c r="C332" s="40" t="s">
        <v>397</v>
      </c>
      <c r="D332" s="269">
        <v>50000</v>
      </c>
      <c r="E332" s="292"/>
      <c r="F332" s="292"/>
      <c r="G332" s="292"/>
      <c r="H332" s="292"/>
      <c r="I332" s="292"/>
      <c r="J332" s="66" t="s">
        <v>1776</v>
      </c>
    </row>
    <row r="333" spans="1:10" x14ac:dyDescent="0.3">
      <c r="A333" s="4"/>
      <c r="B333" s="37" t="s">
        <v>398</v>
      </c>
      <c r="C333" s="40" t="s">
        <v>397</v>
      </c>
      <c r="D333" s="269">
        <v>50000</v>
      </c>
      <c r="E333" s="292"/>
      <c r="F333" s="292"/>
      <c r="G333" s="292"/>
      <c r="H333" s="292"/>
      <c r="I333" s="292"/>
      <c r="J333" s="66" t="s">
        <v>1776</v>
      </c>
    </row>
    <row r="334" spans="1:10" ht="15" thickBot="1" x14ac:dyDescent="0.35">
      <c r="A334" s="4"/>
      <c r="B334" s="38" t="s">
        <v>400</v>
      </c>
      <c r="C334" s="40" t="s">
        <v>397</v>
      </c>
      <c r="D334" s="269">
        <v>50000</v>
      </c>
      <c r="E334" s="292"/>
      <c r="F334" s="292"/>
      <c r="G334" s="292"/>
      <c r="H334" s="292"/>
      <c r="I334" s="292"/>
      <c r="J334" s="66" t="s">
        <v>1776</v>
      </c>
    </row>
    <row r="335" spans="1:10" x14ac:dyDescent="0.3">
      <c r="A335" s="20" t="s">
        <v>384</v>
      </c>
      <c r="B335" s="34" t="s">
        <v>404</v>
      </c>
      <c r="C335" s="40" t="s">
        <v>405</v>
      </c>
      <c r="D335" s="269">
        <v>50000</v>
      </c>
      <c r="E335" s="292"/>
      <c r="F335" s="292"/>
      <c r="G335" s="292"/>
      <c r="H335" s="292"/>
      <c r="I335" s="292"/>
      <c r="J335" s="66" t="s">
        <v>1776</v>
      </c>
    </row>
    <row r="336" spans="1:10" x14ac:dyDescent="0.3">
      <c r="A336" s="4"/>
      <c r="B336" s="37" t="s">
        <v>402</v>
      </c>
      <c r="C336" s="40" t="s">
        <v>405</v>
      </c>
      <c r="D336" s="269">
        <v>50000</v>
      </c>
      <c r="E336" s="292"/>
      <c r="F336" s="292"/>
      <c r="G336" s="292"/>
      <c r="H336" s="292"/>
      <c r="I336" s="292"/>
      <c r="J336" s="66" t="s">
        <v>1776</v>
      </c>
    </row>
    <row r="337" spans="1:10" ht="15" thickBot="1" x14ac:dyDescent="0.35">
      <c r="A337" s="4"/>
      <c r="B337" s="38" t="s">
        <v>403</v>
      </c>
      <c r="C337" s="40" t="s">
        <v>405</v>
      </c>
      <c r="D337" s="269">
        <v>50000</v>
      </c>
      <c r="E337" s="292"/>
      <c r="F337" s="292"/>
      <c r="G337" s="292"/>
      <c r="H337" s="292"/>
      <c r="I337" s="292"/>
      <c r="J337" s="66" t="s">
        <v>1776</v>
      </c>
    </row>
    <row r="338" spans="1:10" x14ac:dyDescent="0.3">
      <c r="A338" s="20" t="s">
        <v>384</v>
      </c>
      <c r="B338" s="34" t="s">
        <v>406</v>
      </c>
      <c r="C338" s="40" t="s">
        <v>409</v>
      </c>
      <c r="D338" s="269">
        <v>50000</v>
      </c>
      <c r="E338" s="292"/>
      <c r="F338" s="292"/>
      <c r="G338" s="292"/>
      <c r="H338" s="292"/>
      <c r="I338" s="292"/>
      <c r="J338" s="66" t="s">
        <v>1776</v>
      </c>
    </row>
    <row r="339" spans="1:10" x14ac:dyDescent="0.3">
      <c r="A339" s="4"/>
      <c r="B339" s="37" t="s">
        <v>407</v>
      </c>
      <c r="C339" s="40" t="s">
        <v>409</v>
      </c>
      <c r="D339" s="269">
        <v>50000</v>
      </c>
      <c r="E339" s="292"/>
      <c r="F339" s="292"/>
      <c r="G339" s="292"/>
      <c r="H339" s="292"/>
      <c r="I339" s="292"/>
      <c r="J339" s="66" t="s">
        <v>1776</v>
      </c>
    </row>
    <row r="340" spans="1:10" ht="15" thickBot="1" x14ac:dyDescent="0.35">
      <c r="A340" s="4"/>
      <c r="B340" s="38" t="s">
        <v>408</v>
      </c>
      <c r="C340" s="40" t="s">
        <v>409</v>
      </c>
      <c r="D340" s="269">
        <v>50000</v>
      </c>
      <c r="E340" s="292"/>
      <c r="F340" s="292"/>
      <c r="G340" s="292"/>
      <c r="H340" s="292"/>
      <c r="I340" s="292"/>
      <c r="J340" s="66" t="s">
        <v>1776</v>
      </c>
    </row>
    <row r="341" spans="1:10" ht="19.05" customHeight="1" thickBot="1" x14ac:dyDescent="0.4">
      <c r="A341" s="56" t="s">
        <v>412</v>
      </c>
      <c r="B341" s="15"/>
      <c r="C341" s="27"/>
      <c r="D341" s="27"/>
      <c r="E341" s="158"/>
      <c r="F341" s="158"/>
      <c r="G341" s="158"/>
      <c r="H341" s="158"/>
      <c r="I341" s="158"/>
      <c r="J341" s="16"/>
    </row>
    <row r="342" spans="1:10" x14ac:dyDescent="0.3">
      <c r="A342" s="74" t="s">
        <v>449</v>
      </c>
      <c r="B342" s="37" t="s">
        <v>416</v>
      </c>
      <c r="C342" s="10" t="s">
        <v>82</v>
      </c>
      <c r="D342" s="271">
        <v>50000</v>
      </c>
      <c r="E342" s="315"/>
      <c r="F342" s="315"/>
      <c r="G342" s="315"/>
      <c r="H342" s="315"/>
      <c r="I342" s="315"/>
      <c r="J342" s="6" t="s">
        <v>1780</v>
      </c>
    </row>
    <row r="343" spans="1:10" x14ac:dyDescent="0.3">
      <c r="A343" s="11" t="s">
        <v>450</v>
      </c>
      <c r="B343" s="35" t="s">
        <v>417</v>
      </c>
      <c r="C343" s="40" t="s">
        <v>82</v>
      </c>
      <c r="D343" s="272">
        <v>50000</v>
      </c>
      <c r="E343" s="281"/>
      <c r="F343" s="281"/>
      <c r="G343" s="281"/>
      <c r="H343" s="281"/>
      <c r="I343" s="281"/>
      <c r="J343" s="4" t="s">
        <v>1780</v>
      </c>
    </row>
    <row r="344" spans="1:10" x14ac:dyDescent="0.3">
      <c r="A344" s="20" t="s">
        <v>415</v>
      </c>
      <c r="B344" s="35" t="s">
        <v>419</v>
      </c>
      <c r="C344" s="40" t="s">
        <v>82</v>
      </c>
      <c r="D344" s="272">
        <v>50000</v>
      </c>
      <c r="E344" s="281"/>
      <c r="F344" s="281"/>
      <c r="G344" s="281"/>
      <c r="H344" s="281"/>
      <c r="I344" s="281"/>
      <c r="J344" s="4" t="s">
        <v>1780</v>
      </c>
    </row>
    <row r="345" spans="1:10" ht="15" thickBot="1" x14ac:dyDescent="0.35">
      <c r="A345" s="19" t="s">
        <v>414</v>
      </c>
      <c r="B345" s="36" t="s">
        <v>418</v>
      </c>
      <c r="C345" s="40" t="s">
        <v>82</v>
      </c>
      <c r="D345" s="272">
        <v>50000</v>
      </c>
      <c r="E345" s="281"/>
      <c r="F345" s="281"/>
      <c r="G345" s="281"/>
      <c r="H345" s="281"/>
      <c r="I345" s="281"/>
      <c r="J345" s="4" t="s">
        <v>1780</v>
      </c>
    </row>
    <row r="346" spans="1:10" x14ac:dyDescent="0.3">
      <c r="A346" s="4"/>
      <c r="B346" s="34" t="s">
        <v>423</v>
      </c>
      <c r="C346" s="40" t="s">
        <v>424</v>
      </c>
      <c r="D346" s="272">
        <v>50000</v>
      </c>
      <c r="E346" s="281"/>
      <c r="F346" s="281"/>
      <c r="G346" s="281"/>
      <c r="H346" s="281"/>
      <c r="I346" s="281"/>
      <c r="J346" s="4" t="s">
        <v>1777</v>
      </c>
    </row>
    <row r="347" spans="1:10" ht="15" thickBot="1" x14ac:dyDescent="0.35">
      <c r="A347" s="20" t="s">
        <v>420</v>
      </c>
      <c r="B347" s="42" t="s">
        <v>425</v>
      </c>
      <c r="C347" s="40" t="s">
        <v>424</v>
      </c>
      <c r="D347" s="272">
        <v>50000</v>
      </c>
      <c r="E347" s="281"/>
      <c r="F347" s="281"/>
      <c r="G347" s="281"/>
      <c r="H347" s="281"/>
      <c r="I347" s="281"/>
      <c r="J347" s="4" t="s">
        <v>1779</v>
      </c>
    </row>
    <row r="348" spans="1:10" x14ac:dyDescent="0.3">
      <c r="A348" s="22" t="s">
        <v>430</v>
      </c>
      <c r="B348" s="34" t="s">
        <v>431</v>
      </c>
      <c r="C348" s="40" t="s">
        <v>424</v>
      </c>
      <c r="D348" s="272">
        <v>50000</v>
      </c>
      <c r="E348" s="281"/>
      <c r="F348" s="281"/>
      <c r="G348" s="281"/>
      <c r="H348" s="281"/>
      <c r="I348" s="281"/>
      <c r="J348" s="4" t="s">
        <v>1778</v>
      </c>
    </row>
    <row r="349" spans="1:10" ht="15" thickBot="1" x14ac:dyDescent="0.35">
      <c r="A349" s="20"/>
      <c r="B349" s="36" t="s">
        <v>431</v>
      </c>
      <c r="C349" s="40" t="s">
        <v>424</v>
      </c>
      <c r="D349" s="272">
        <v>50000</v>
      </c>
      <c r="E349" s="281"/>
      <c r="F349" s="281"/>
      <c r="G349" s="281"/>
      <c r="H349" s="281"/>
      <c r="I349" s="281"/>
      <c r="J349" s="4" t="s">
        <v>1778</v>
      </c>
    </row>
    <row r="350" spans="1:10" x14ac:dyDescent="0.3">
      <c r="A350" s="20" t="s">
        <v>421</v>
      </c>
      <c r="B350" s="37" t="s">
        <v>437</v>
      </c>
      <c r="C350" s="40" t="s">
        <v>428</v>
      </c>
      <c r="D350" s="272">
        <v>50000</v>
      </c>
      <c r="E350" s="281"/>
      <c r="F350" s="281"/>
      <c r="G350" s="281"/>
      <c r="H350" s="281"/>
      <c r="I350" s="281"/>
      <c r="J350" s="4" t="s">
        <v>1779</v>
      </c>
    </row>
    <row r="351" spans="1:10" ht="15" thickBot="1" x14ac:dyDescent="0.35">
      <c r="A351" s="20"/>
      <c r="B351" s="41" t="s">
        <v>436</v>
      </c>
      <c r="C351" s="40" t="s">
        <v>428</v>
      </c>
      <c r="D351" s="272">
        <v>50000</v>
      </c>
      <c r="E351" s="281"/>
      <c r="F351" s="281"/>
      <c r="G351" s="281"/>
      <c r="H351" s="281"/>
      <c r="I351" s="281"/>
      <c r="J351" s="4" t="s">
        <v>1779</v>
      </c>
    </row>
    <row r="352" spans="1:10" x14ac:dyDescent="0.3">
      <c r="A352" s="22" t="s">
        <v>430</v>
      </c>
      <c r="B352" s="34" t="s">
        <v>435</v>
      </c>
      <c r="C352" s="40" t="s">
        <v>428</v>
      </c>
      <c r="D352" s="272">
        <v>50000</v>
      </c>
      <c r="E352" s="281"/>
      <c r="F352" s="281"/>
      <c r="G352" s="281"/>
      <c r="H352" s="281"/>
      <c r="I352" s="281"/>
      <c r="J352" s="4" t="s">
        <v>1778</v>
      </c>
    </row>
    <row r="353" spans="1:10" ht="15" thickBot="1" x14ac:dyDescent="0.35">
      <c r="A353" s="20"/>
      <c r="B353" s="38" t="s">
        <v>435</v>
      </c>
      <c r="C353" s="40" t="s">
        <v>428</v>
      </c>
      <c r="D353" s="272">
        <v>50000</v>
      </c>
      <c r="E353" s="281"/>
      <c r="F353" s="281"/>
      <c r="G353" s="281"/>
      <c r="H353" s="281"/>
      <c r="I353" s="281"/>
      <c r="J353" s="4" t="s">
        <v>1778</v>
      </c>
    </row>
    <row r="354" spans="1:10" x14ac:dyDescent="0.3">
      <c r="A354" s="20" t="s">
        <v>422</v>
      </c>
      <c r="B354" s="37" t="s">
        <v>434</v>
      </c>
      <c r="C354" s="40" t="s">
        <v>429</v>
      </c>
      <c r="D354" s="272">
        <v>50000</v>
      </c>
      <c r="E354" s="281"/>
      <c r="F354" s="281"/>
      <c r="G354" s="281"/>
      <c r="H354" s="281"/>
      <c r="I354" s="281"/>
      <c r="J354" s="4" t="s">
        <v>1779</v>
      </c>
    </row>
    <row r="355" spans="1:10" ht="15" thickBot="1" x14ac:dyDescent="0.35">
      <c r="A355" s="20"/>
      <c r="B355" s="41" t="s">
        <v>433</v>
      </c>
      <c r="C355" s="40" t="s">
        <v>429</v>
      </c>
      <c r="D355" s="272">
        <v>50000</v>
      </c>
      <c r="E355" s="281"/>
      <c r="F355" s="281"/>
      <c r="G355" s="281"/>
      <c r="H355" s="281"/>
      <c r="I355" s="281"/>
      <c r="J355" s="4" t="s">
        <v>1779</v>
      </c>
    </row>
    <row r="356" spans="1:10" x14ac:dyDescent="0.3">
      <c r="A356" s="22" t="s">
        <v>430</v>
      </c>
      <c r="B356" s="34" t="s">
        <v>432</v>
      </c>
      <c r="C356" s="40" t="s">
        <v>429</v>
      </c>
      <c r="D356" s="272">
        <v>50000</v>
      </c>
      <c r="E356" s="281"/>
      <c r="F356" s="281"/>
      <c r="G356" s="281"/>
      <c r="H356" s="281"/>
      <c r="I356" s="281"/>
      <c r="J356" s="4" t="s">
        <v>1778</v>
      </c>
    </row>
    <row r="357" spans="1:10" ht="15" thickBot="1" x14ac:dyDescent="0.35">
      <c r="A357" s="22"/>
      <c r="B357" s="38" t="s">
        <v>432</v>
      </c>
      <c r="C357" s="40" t="s">
        <v>429</v>
      </c>
      <c r="D357" s="272">
        <v>50000</v>
      </c>
      <c r="E357" s="281"/>
      <c r="F357" s="281"/>
      <c r="G357" s="281"/>
      <c r="H357" s="281"/>
      <c r="I357" s="281"/>
      <c r="J357" s="4" t="s">
        <v>1778</v>
      </c>
    </row>
    <row r="358" spans="1:10" x14ac:dyDescent="0.3">
      <c r="A358" s="20" t="s">
        <v>448</v>
      </c>
      <c r="B358" s="34" t="s">
        <v>442</v>
      </c>
      <c r="C358" s="40" t="s">
        <v>446</v>
      </c>
      <c r="D358" s="272">
        <v>50000</v>
      </c>
      <c r="E358" s="281"/>
      <c r="F358" s="281"/>
      <c r="G358" s="281"/>
      <c r="H358" s="281"/>
      <c r="I358" s="281"/>
      <c r="J358" s="4" t="s">
        <v>1779</v>
      </c>
    </row>
    <row r="359" spans="1:10" x14ac:dyDescent="0.3">
      <c r="A359" s="20"/>
      <c r="B359" s="37" t="s">
        <v>441</v>
      </c>
      <c r="C359" s="40" t="s">
        <v>446</v>
      </c>
      <c r="D359" s="272">
        <v>50000</v>
      </c>
      <c r="E359" s="281"/>
      <c r="F359" s="281"/>
      <c r="G359" s="281"/>
      <c r="H359" s="281"/>
      <c r="I359" s="281"/>
      <c r="J359" s="4" t="s">
        <v>1779</v>
      </c>
    </row>
    <row r="360" spans="1:10" x14ac:dyDescent="0.3">
      <c r="A360" s="77" t="s">
        <v>2036</v>
      </c>
      <c r="B360" s="37" t="s">
        <v>440</v>
      </c>
      <c r="C360" s="40" t="s">
        <v>446</v>
      </c>
      <c r="D360" s="272">
        <v>50000</v>
      </c>
      <c r="E360" s="281"/>
      <c r="F360" s="281"/>
      <c r="G360" s="281"/>
      <c r="H360" s="281"/>
      <c r="I360" s="281"/>
      <c r="J360" s="4" t="s">
        <v>1779</v>
      </c>
    </row>
    <row r="361" spans="1:10" x14ac:dyDescent="0.3">
      <c r="A361" s="43"/>
      <c r="B361" s="37" t="s">
        <v>439</v>
      </c>
      <c r="C361" s="40" t="s">
        <v>446</v>
      </c>
      <c r="D361" s="272">
        <v>50000</v>
      </c>
      <c r="E361" s="281"/>
      <c r="F361" s="281"/>
      <c r="G361" s="281"/>
      <c r="H361" s="281"/>
      <c r="I361" s="281"/>
      <c r="J361" s="4" t="s">
        <v>1779</v>
      </c>
    </row>
    <row r="362" spans="1:10" x14ac:dyDescent="0.3">
      <c r="A362" s="43"/>
      <c r="B362" s="37" t="s">
        <v>445</v>
      </c>
      <c r="C362" s="40" t="s">
        <v>447</v>
      </c>
      <c r="D362" s="272">
        <v>50000</v>
      </c>
      <c r="E362" s="281"/>
      <c r="F362" s="281"/>
      <c r="G362" s="281"/>
      <c r="H362" s="281"/>
      <c r="I362" s="281"/>
      <c r="J362" s="4" t="s">
        <v>1779</v>
      </c>
    </row>
    <row r="363" spans="1:10" x14ac:dyDescent="0.3">
      <c r="A363" s="20"/>
      <c r="B363" s="37" t="s">
        <v>444</v>
      </c>
      <c r="C363" s="40" t="s">
        <v>447</v>
      </c>
      <c r="D363" s="272">
        <v>50000</v>
      </c>
      <c r="E363" s="281"/>
      <c r="F363" s="281"/>
      <c r="G363" s="281"/>
      <c r="H363" s="281"/>
      <c r="I363" s="281"/>
      <c r="J363" s="4" t="s">
        <v>1779</v>
      </c>
    </row>
    <row r="364" spans="1:10" x14ac:dyDescent="0.3">
      <c r="A364" s="20"/>
      <c r="B364" s="37" t="s">
        <v>438</v>
      </c>
      <c r="C364" s="40" t="s">
        <v>447</v>
      </c>
      <c r="D364" s="272">
        <v>50000</v>
      </c>
      <c r="E364" s="281"/>
      <c r="F364" s="281"/>
      <c r="G364" s="281"/>
      <c r="H364" s="281"/>
      <c r="I364" s="281"/>
      <c r="J364" s="4" t="s">
        <v>1779</v>
      </c>
    </row>
    <row r="365" spans="1:10" ht="15" thickBot="1" x14ac:dyDescent="0.35">
      <c r="A365" s="20"/>
      <c r="B365" s="38" t="s">
        <v>443</v>
      </c>
      <c r="C365" s="40" t="s">
        <v>447</v>
      </c>
      <c r="D365" s="272">
        <v>50000</v>
      </c>
      <c r="E365" s="281"/>
      <c r="F365" s="281"/>
      <c r="G365" s="281"/>
      <c r="H365" s="281"/>
      <c r="I365" s="281"/>
      <c r="J365" s="4" t="s">
        <v>1779</v>
      </c>
    </row>
    <row r="366" spans="1:10" ht="19.05" customHeight="1" thickBot="1" x14ac:dyDescent="0.4">
      <c r="A366" s="56" t="s">
        <v>451</v>
      </c>
      <c r="B366" s="45"/>
      <c r="C366" s="83"/>
      <c r="D366" s="83"/>
      <c r="E366" s="83"/>
      <c r="F366" s="83"/>
      <c r="G366" s="83"/>
      <c r="H366" s="83"/>
      <c r="I366" s="83"/>
      <c r="J366" s="46"/>
    </row>
    <row r="367" spans="1:10" x14ac:dyDescent="0.3">
      <c r="A367" s="28" t="s">
        <v>466</v>
      </c>
      <c r="B367" s="65" t="s">
        <v>1166</v>
      </c>
      <c r="C367" s="65" t="s">
        <v>1167</v>
      </c>
      <c r="D367" s="275">
        <v>85000</v>
      </c>
      <c r="E367" s="292"/>
      <c r="F367" s="292"/>
      <c r="G367" s="292"/>
      <c r="H367" s="292"/>
      <c r="I367" s="292"/>
      <c r="J367" s="66" t="s">
        <v>1781</v>
      </c>
    </row>
    <row r="368" spans="1:10" x14ac:dyDescent="0.3">
      <c r="A368" s="73" t="s">
        <v>467</v>
      </c>
      <c r="B368" s="65" t="s">
        <v>452</v>
      </c>
      <c r="C368" s="65" t="s">
        <v>453</v>
      </c>
      <c r="D368" s="275">
        <v>85000</v>
      </c>
      <c r="E368" s="292"/>
      <c r="F368" s="292"/>
      <c r="G368" s="292"/>
      <c r="H368" s="292"/>
      <c r="I368" s="292"/>
      <c r="J368" s="66" t="s">
        <v>1782</v>
      </c>
    </row>
    <row r="369" spans="1:10" x14ac:dyDescent="0.3">
      <c r="A369" s="11" t="s">
        <v>2036</v>
      </c>
      <c r="B369" s="65" t="s">
        <v>454</v>
      </c>
      <c r="C369" s="65" t="s">
        <v>453</v>
      </c>
      <c r="D369" s="275">
        <v>85000</v>
      </c>
      <c r="E369" s="292"/>
      <c r="F369" s="292"/>
      <c r="G369" s="292"/>
      <c r="H369" s="292"/>
      <c r="I369" s="292"/>
      <c r="J369" s="66" t="s">
        <v>1783</v>
      </c>
    </row>
    <row r="370" spans="1:10" x14ac:dyDescent="0.3">
      <c r="A370" s="11" t="s">
        <v>2035</v>
      </c>
      <c r="B370" s="65" t="s">
        <v>455</v>
      </c>
      <c r="C370" s="65" t="s">
        <v>453</v>
      </c>
      <c r="D370" s="275">
        <v>85000</v>
      </c>
      <c r="E370" s="292"/>
      <c r="F370" s="292"/>
      <c r="G370" s="292"/>
      <c r="H370" s="292"/>
      <c r="I370" s="292"/>
      <c r="J370" s="66" t="s">
        <v>1784</v>
      </c>
    </row>
    <row r="371" spans="1:10" x14ac:dyDescent="0.3">
      <c r="A371" s="4"/>
      <c r="B371" s="65" t="s">
        <v>456</v>
      </c>
      <c r="C371" s="65" t="s">
        <v>453</v>
      </c>
      <c r="D371" s="275">
        <v>85000</v>
      </c>
      <c r="E371" s="292"/>
      <c r="F371" s="292"/>
      <c r="G371" s="292"/>
      <c r="H371" s="292"/>
      <c r="I371" s="292"/>
      <c r="J371" s="66" t="s">
        <v>1785</v>
      </c>
    </row>
    <row r="372" spans="1:10" x14ac:dyDescent="0.3">
      <c r="A372" s="4"/>
      <c r="B372" s="65" t="s">
        <v>457</v>
      </c>
      <c r="C372" s="65" t="s">
        <v>453</v>
      </c>
      <c r="D372" s="275">
        <v>85000</v>
      </c>
      <c r="E372" s="292"/>
      <c r="F372" s="292"/>
      <c r="G372" s="292"/>
      <c r="H372" s="292"/>
      <c r="I372" s="292"/>
      <c r="J372" s="66" t="s">
        <v>1786</v>
      </c>
    </row>
    <row r="373" spans="1:10" x14ac:dyDescent="0.3">
      <c r="A373" s="4"/>
      <c r="B373" s="65" t="s">
        <v>458</v>
      </c>
      <c r="C373" s="65" t="s">
        <v>453</v>
      </c>
      <c r="D373" s="275">
        <v>85000</v>
      </c>
      <c r="E373" s="292"/>
      <c r="F373" s="292"/>
      <c r="G373" s="292"/>
      <c r="H373" s="292"/>
      <c r="I373" s="292"/>
      <c r="J373" s="66" t="s">
        <v>1787</v>
      </c>
    </row>
    <row r="374" spans="1:10" x14ac:dyDescent="0.3">
      <c r="A374" s="4"/>
      <c r="B374" s="65" t="s">
        <v>459</v>
      </c>
      <c r="C374" s="65" t="s">
        <v>453</v>
      </c>
      <c r="D374" s="275">
        <v>85000</v>
      </c>
      <c r="E374" s="292"/>
      <c r="F374" s="292"/>
      <c r="G374" s="292"/>
      <c r="H374" s="292"/>
      <c r="I374" s="292"/>
      <c r="J374" s="66" t="s">
        <v>1788</v>
      </c>
    </row>
    <row r="375" spans="1:10" x14ac:dyDescent="0.3">
      <c r="A375" s="4"/>
      <c r="B375" s="65" t="s">
        <v>461</v>
      </c>
      <c r="C375" s="65" t="s">
        <v>453</v>
      </c>
      <c r="D375" s="275">
        <v>85000</v>
      </c>
      <c r="E375" s="292"/>
      <c r="F375" s="292"/>
      <c r="G375" s="292"/>
      <c r="H375" s="292"/>
      <c r="I375" s="292"/>
      <c r="J375" s="66" t="s">
        <v>1789</v>
      </c>
    </row>
    <row r="376" spans="1:10" x14ac:dyDescent="0.3">
      <c r="A376" s="4"/>
      <c r="B376" s="65" t="s">
        <v>462</v>
      </c>
      <c r="C376" s="65" t="s">
        <v>453</v>
      </c>
      <c r="D376" s="275">
        <v>85000</v>
      </c>
      <c r="E376" s="292"/>
      <c r="F376" s="292"/>
      <c r="G376" s="292"/>
      <c r="H376" s="292"/>
      <c r="I376" s="292"/>
      <c r="J376" s="66" t="s">
        <v>1790</v>
      </c>
    </row>
    <row r="377" spans="1:10" x14ac:dyDescent="0.3">
      <c r="A377" s="4"/>
      <c r="B377" s="65" t="s">
        <v>463</v>
      </c>
      <c r="C377" s="65" t="s">
        <v>453</v>
      </c>
      <c r="D377" s="269">
        <v>60000</v>
      </c>
      <c r="E377" s="292"/>
      <c r="F377" s="292"/>
      <c r="G377" s="292"/>
      <c r="H377" s="292"/>
      <c r="I377" s="292"/>
      <c r="J377" s="66" t="s">
        <v>1791</v>
      </c>
    </row>
    <row r="378" spans="1:10" x14ac:dyDescent="0.3">
      <c r="A378" s="4"/>
      <c r="B378" s="65" t="s">
        <v>464</v>
      </c>
      <c r="C378" s="65" t="s">
        <v>453</v>
      </c>
      <c r="D378" s="269">
        <v>60000</v>
      </c>
      <c r="E378" s="292"/>
      <c r="F378" s="292"/>
      <c r="G378" s="292"/>
      <c r="H378" s="292"/>
      <c r="I378" s="292"/>
      <c r="J378" s="66" t="s">
        <v>1792</v>
      </c>
    </row>
    <row r="379" spans="1:10" ht="15" thickBot="1" x14ac:dyDescent="0.35">
      <c r="A379" s="4"/>
      <c r="B379" s="65" t="s">
        <v>465</v>
      </c>
      <c r="C379" s="65" t="s">
        <v>453</v>
      </c>
      <c r="D379" s="269">
        <v>60000</v>
      </c>
      <c r="E379" s="292"/>
      <c r="F379" s="292"/>
      <c r="G379" s="292"/>
      <c r="H379" s="292"/>
      <c r="I379" s="292"/>
      <c r="J379" s="66" t="s">
        <v>1793</v>
      </c>
    </row>
    <row r="380" spans="1:10" ht="19.05" customHeight="1" thickBot="1" x14ac:dyDescent="0.4">
      <c r="A380" s="56" t="s">
        <v>468</v>
      </c>
      <c r="B380" s="53"/>
      <c r="C380" s="27"/>
      <c r="D380" s="27"/>
      <c r="E380" s="158"/>
      <c r="F380" s="158"/>
      <c r="G380" s="158"/>
      <c r="H380" s="158"/>
      <c r="I380" s="158"/>
      <c r="J380" s="16"/>
    </row>
    <row r="381" spans="1:10" x14ac:dyDescent="0.3">
      <c r="A381" s="30" t="s">
        <v>502</v>
      </c>
      <c r="B381" s="85" t="s">
        <v>469</v>
      </c>
      <c r="C381" s="85" t="s">
        <v>82</v>
      </c>
      <c r="D381" s="92"/>
      <c r="E381" s="200"/>
      <c r="F381" s="200"/>
      <c r="G381" s="200"/>
      <c r="H381" s="200"/>
      <c r="I381" s="200"/>
      <c r="J381" s="61" t="s">
        <v>470</v>
      </c>
    </row>
    <row r="382" spans="1:10" x14ac:dyDescent="0.3">
      <c r="A382" s="11" t="s">
        <v>503</v>
      </c>
      <c r="B382" s="65" t="s">
        <v>471</v>
      </c>
      <c r="C382" s="65" t="s">
        <v>82</v>
      </c>
      <c r="D382" s="82"/>
      <c r="E382" s="200"/>
      <c r="F382" s="200"/>
      <c r="G382" s="200"/>
      <c r="H382" s="200"/>
      <c r="I382" s="200"/>
      <c r="J382" s="57" t="s">
        <v>472</v>
      </c>
    </row>
    <row r="383" spans="1:10" x14ac:dyDescent="0.3">
      <c r="A383" s="4"/>
      <c r="B383" s="65" t="s">
        <v>473</v>
      </c>
      <c r="C383" s="65" t="s">
        <v>82</v>
      </c>
      <c r="D383" s="82"/>
      <c r="E383" s="200"/>
      <c r="F383" s="200"/>
      <c r="G383" s="200"/>
      <c r="H383" s="200"/>
      <c r="I383" s="200"/>
      <c r="J383" s="57" t="s">
        <v>474</v>
      </c>
    </row>
    <row r="384" spans="1:10" x14ac:dyDescent="0.3">
      <c r="A384" s="4"/>
      <c r="B384" s="65" t="s">
        <v>475</v>
      </c>
      <c r="C384" s="65" t="s">
        <v>82</v>
      </c>
      <c r="D384" s="82"/>
      <c r="E384" s="200"/>
      <c r="F384" s="200"/>
      <c r="G384" s="200"/>
      <c r="H384" s="200"/>
      <c r="I384" s="200"/>
      <c r="J384" s="57" t="s">
        <v>476</v>
      </c>
    </row>
    <row r="385" spans="1:10" x14ac:dyDescent="0.3">
      <c r="A385" s="4"/>
      <c r="B385" s="96" t="s">
        <v>1181</v>
      </c>
      <c r="C385" s="65" t="s">
        <v>82</v>
      </c>
      <c r="D385" s="82"/>
      <c r="E385" s="200"/>
      <c r="F385" s="200"/>
      <c r="G385" s="200"/>
      <c r="H385" s="200"/>
      <c r="I385" s="200"/>
      <c r="J385" s="66" t="s">
        <v>1182</v>
      </c>
    </row>
    <row r="386" spans="1:10" x14ac:dyDescent="0.3">
      <c r="A386" s="4"/>
      <c r="B386" s="65" t="s">
        <v>478</v>
      </c>
      <c r="C386" s="65" t="s">
        <v>477</v>
      </c>
      <c r="D386" s="82"/>
      <c r="E386" s="200"/>
      <c r="F386" s="200"/>
      <c r="G386" s="200"/>
      <c r="H386" s="200"/>
      <c r="I386" s="200"/>
      <c r="J386" s="66" t="s">
        <v>1183</v>
      </c>
    </row>
    <row r="387" spans="1:10" x14ac:dyDescent="0.3">
      <c r="A387" s="4"/>
      <c r="B387" s="65" t="s">
        <v>479</v>
      </c>
      <c r="C387" s="65" t="s">
        <v>306</v>
      </c>
      <c r="D387" s="82"/>
      <c r="E387" s="200"/>
      <c r="F387" s="200"/>
      <c r="G387" s="200"/>
      <c r="H387" s="200"/>
      <c r="I387" s="200"/>
      <c r="J387" s="66" t="s">
        <v>1183</v>
      </c>
    </row>
    <row r="388" spans="1:10" x14ac:dyDescent="0.3">
      <c r="A388" s="4"/>
      <c r="B388" s="65" t="s">
        <v>480</v>
      </c>
      <c r="C388" s="65" t="s">
        <v>314</v>
      </c>
      <c r="D388" s="82"/>
      <c r="E388" s="200"/>
      <c r="F388" s="200"/>
      <c r="G388" s="200"/>
      <c r="H388" s="200"/>
      <c r="I388" s="200"/>
      <c r="J388" s="66" t="s">
        <v>1183</v>
      </c>
    </row>
    <row r="389" spans="1:10" x14ac:dyDescent="0.3">
      <c r="A389" s="4"/>
      <c r="B389" s="65" t="s">
        <v>481</v>
      </c>
      <c r="C389" s="65" t="s">
        <v>314</v>
      </c>
      <c r="D389" s="82"/>
      <c r="E389" s="200"/>
      <c r="F389" s="200"/>
      <c r="G389" s="200"/>
      <c r="H389" s="200"/>
      <c r="I389" s="200"/>
      <c r="J389" s="66" t="s">
        <v>1183</v>
      </c>
    </row>
    <row r="390" spans="1:10" x14ac:dyDescent="0.3">
      <c r="A390" s="4"/>
      <c r="B390" s="65" t="s">
        <v>482</v>
      </c>
      <c r="C390" s="65" t="s">
        <v>305</v>
      </c>
      <c r="D390" s="82"/>
      <c r="E390" s="200"/>
      <c r="F390" s="200"/>
      <c r="G390" s="200"/>
      <c r="H390" s="200"/>
      <c r="I390" s="200"/>
      <c r="J390" s="66" t="s">
        <v>1183</v>
      </c>
    </row>
    <row r="391" spans="1:10" x14ac:dyDescent="0.3">
      <c r="A391" s="4"/>
      <c r="B391" s="65" t="s">
        <v>483</v>
      </c>
      <c r="C391" s="65" t="s">
        <v>309</v>
      </c>
      <c r="D391" s="82"/>
      <c r="E391" s="200"/>
      <c r="F391" s="200"/>
      <c r="G391" s="200"/>
      <c r="H391" s="200"/>
      <c r="I391" s="200"/>
      <c r="J391" s="66" t="s">
        <v>1183</v>
      </c>
    </row>
    <row r="392" spans="1:10" x14ac:dyDescent="0.3">
      <c r="A392" s="8"/>
      <c r="B392" s="65" t="s">
        <v>484</v>
      </c>
      <c r="C392" s="65" t="s">
        <v>304</v>
      </c>
      <c r="D392" s="82"/>
      <c r="E392" s="200"/>
      <c r="F392" s="200"/>
      <c r="G392" s="200"/>
      <c r="H392" s="200"/>
      <c r="I392" s="200"/>
      <c r="J392" s="66" t="s">
        <v>1183</v>
      </c>
    </row>
    <row r="393" spans="1:10" x14ac:dyDescent="0.3">
      <c r="A393" s="4"/>
      <c r="B393" s="65" t="s">
        <v>485</v>
      </c>
      <c r="C393" s="65" t="s">
        <v>308</v>
      </c>
      <c r="D393" s="82"/>
      <c r="E393" s="200"/>
      <c r="F393" s="200"/>
      <c r="G393" s="200"/>
      <c r="H393" s="200"/>
      <c r="I393" s="200"/>
      <c r="J393" s="66" t="s">
        <v>1183</v>
      </c>
    </row>
    <row r="394" spans="1:10" x14ac:dyDescent="0.3">
      <c r="A394" s="4"/>
      <c r="B394" s="65" t="s">
        <v>486</v>
      </c>
      <c r="C394" s="65" t="s">
        <v>308</v>
      </c>
      <c r="D394" s="82"/>
      <c r="E394" s="200"/>
      <c r="F394" s="200"/>
      <c r="G394" s="200"/>
      <c r="H394" s="200"/>
      <c r="I394" s="200"/>
      <c r="J394" s="66" t="s">
        <v>1183</v>
      </c>
    </row>
    <row r="395" spans="1:10" x14ac:dyDescent="0.3">
      <c r="A395" s="4"/>
      <c r="B395" s="65" t="s">
        <v>487</v>
      </c>
      <c r="C395" s="65" t="s">
        <v>382</v>
      </c>
      <c r="D395" s="82"/>
      <c r="E395" s="200"/>
      <c r="F395" s="200"/>
      <c r="G395" s="200"/>
      <c r="H395" s="200"/>
      <c r="I395" s="200"/>
      <c r="J395" s="66" t="s">
        <v>1183</v>
      </c>
    </row>
    <row r="396" spans="1:10" x14ac:dyDescent="0.3">
      <c r="A396" s="4"/>
      <c r="B396" s="65" t="s">
        <v>488</v>
      </c>
      <c r="C396" s="65" t="s">
        <v>489</v>
      </c>
      <c r="D396" s="82"/>
      <c r="E396" s="200"/>
      <c r="F396" s="200"/>
      <c r="G396" s="200"/>
      <c r="H396" s="200"/>
      <c r="I396" s="200"/>
      <c r="J396" s="66" t="s">
        <v>1183</v>
      </c>
    </row>
    <row r="397" spans="1:10" x14ac:dyDescent="0.3">
      <c r="A397" s="4"/>
      <c r="B397" s="65" t="s">
        <v>490</v>
      </c>
      <c r="C397" s="65" t="s">
        <v>491</v>
      </c>
      <c r="D397" s="82"/>
      <c r="E397" s="200"/>
      <c r="F397" s="200"/>
      <c r="G397" s="200"/>
      <c r="H397" s="200"/>
      <c r="I397" s="200"/>
      <c r="J397" s="66" t="s">
        <v>1183</v>
      </c>
    </row>
    <row r="398" spans="1:10" x14ac:dyDescent="0.3">
      <c r="A398" s="4"/>
      <c r="B398" s="65" t="s">
        <v>492</v>
      </c>
      <c r="C398" s="65" t="s">
        <v>493</v>
      </c>
      <c r="D398" s="82"/>
      <c r="E398" s="200"/>
      <c r="F398" s="200"/>
      <c r="G398" s="200"/>
      <c r="H398" s="200"/>
      <c r="I398" s="200"/>
      <c r="J398" s="66" t="s">
        <v>1183</v>
      </c>
    </row>
    <row r="399" spans="1:10" x14ac:dyDescent="0.3">
      <c r="A399" s="4"/>
      <c r="B399" s="65" t="s">
        <v>494</v>
      </c>
      <c r="C399" s="65" t="s">
        <v>495</v>
      </c>
      <c r="D399" s="82"/>
      <c r="E399" s="200"/>
      <c r="F399" s="200"/>
      <c r="G399" s="200"/>
      <c r="H399" s="200"/>
      <c r="I399" s="200"/>
      <c r="J399" s="66" t="s">
        <v>1183</v>
      </c>
    </row>
    <row r="400" spans="1:10" x14ac:dyDescent="0.3">
      <c r="A400" s="4"/>
      <c r="B400" s="65" t="s">
        <v>496</v>
      </c>
      <c r="C400" s="65" t="s">
        <v>497</v>
      </c>
      <c r="D400" s="82"/>
      <c r="E400" s="200"/>
      <c r="F400" s="200"/>
      <c r="G400" s="200"/>
      <c r="H400" s="200"/>
      <c r="I400" s="200"/>
      <c r="J400" s="66" t="s">
        <v>1183</v>
      </c>
    </row>
    <row r="401" spans="1:10" x14ac:dyDescent="0.3">
      <c r="A401" s="4"/>
      <c r="B401" s="65" t="s">
        <v>498</v>
      </c>
      <c r="C401" s="65" t="s">
        <v>499</v>
      </c>
      <c r="D401" s="82"/>
      <c r="E401" s="200"/>
      <c r="F401" s="200"/>
      <c r="G401" s="200"/>
      <c r="H401" s="200"/>
      <c r="I401" s="200"/>
      <c r="J401" s="66" t="s">
        <v>1183</v>
      </c>
    </row>
    <row r="402" spans="1:10" ht="15" thickBot="1" x14ac:dyDescent="0.35">
      <c r="A402" s="4"/>
      <c r="B402" s="65" t="s">
        <v>500</v>
      </c>
      <c r="C402" s="65" t="s">
        <v>501</v>
      </c>
      <c r="D402" s="82"/>
      <c r="E402" s="200"/>
      <c r="F402" s="200"/>
      <c r="G402" s="200"/>
      <c r="H402" s="200"/>
      <c r="I402" s="200"/>
      <c r="J402" s="66" t="s">
        <v>1183</v>
      </c>
    </row>
    <row r="403" spans="1:10" ht="19.05" customHeight="1" thickBot="1" x14ac:dyDescent="0.4">
      <c r="A403" s="56" t="s">
        <v>1523</v>
      </c>
      <c r="B403" s="15"/>
      <c r="C403" s="27"/>
      <c r="D403" s="27"/>
      <c r="E403" s="158"/>
      <c r="F403" s="158"/>
      <c r="G403" s="158"/>
      <c r="H403" s="158"/>
      <c r="I403" s="158"/>
      <c r="J403" s="16"/>
    </row>
    <row r="404" spans="1:10" x14ac:dyDescent="0.3">
      <c r="A404" s="792" t="s">
        <v>1188</v>
      </c>
      <c r="B404" s="65" t="s">
        <v>504</v>
      </c>
      <c r="C404" s="65" t="s">
        <v>505</v>
      </c>
      <c r="D404" s="269">
        <v>50000</v>
      </c>
      <c r="E404" s="292"/>
      <c r="F404" s="292"/>
      <c r="G404" s="292"/>
      <c r="H404" s="292"/>
      <c r="I404" s="292"/>
      <c r="J404" s="66" t="s">
        <v>1795</v>
      </c>
    </row>
    <row r="405" spans="1:10" x14ac:dyDescent="0.3">
      <c r="A405" s="11" t="s">
        <v>4150</v>
      </c>
      <c r="B405" s="65" t="s">
        <v>506</v>
      </c>
      <c r="C405" s="65" t="s">
        <v>505</v>
      </c>
      <c r="D405" s="269">
        <v>50000</v>
      </c>
      <c r="E405" s="292"/>
      <c r="F405" s="292"/>
      <c r="G405" s="292"/>
      <c r="H405" s="292"/>
      <c r="I405" s="292"/>
      <c r="J405" s="66" t="s">
        <v>1795</v>
      </c>
    </row>
    <row r="406" spans="1:10" x14ac:dyDescent="0.3">
      <c r="A406" s="11" t="s">
        <v>2035</v>
      </c>
      <c r="B406" s="65" t="s">
        <v>507</v>
      </c>
      <c r="C406" s="65" t="s">
        <v>505</v>
      </c>
      <c r="D406" s="269">
        <v>50000</v>
      </c>
      <c r="E406" s="292"/>
      <c r="F406" s="292"/>
      <c r="G406" s="292"/>
      <c r="H406" s="292"/>
      <c r="I406" s="292"/>
      <c r="J406" s="66" t="s">
        <v>1795</v>
      </c>
    </row>
    <row r="407" spans="1:10" x14ac:dyDescent="0.3">
      <c r="A407" s="5" t="s">
        <v>1188</v>
      </c>
      <c r="B407" s="65" t="s">
        <v>508</v>
      </c>
      <c r="C407" s="65" t="s">
        <v>505</v>
      </c>
      <c r="D407" s="269">
        <v>50000</v>
      </c>
      <c r="E407" s="292"/>
      <c r="F407" s="292"/>
      <c r="G407" s="292"/>
      <c r="H407" s="292"/>
      <c r="I407" s="292"/>
      <c r="J407" s="66" t="s">
        <v>1795</v>
      </c>
    </row>
    <row r="408" spans="1:10" ht="15" thickBot="1" x14ac:dyDescent="0.35">
      <c r="A408" s="8" t="s">
        <v>1186</v>
      </c>
      <c r="B408" s="1" t="s">
        <v>1185</v>
      </c>
      <c r="C408" s="96" t="s">
        <v>1187</v>
      </c>
      <c r="D408" s="269">
        <v>50000</v>
      </c>
      <c r="E408" s="292"/>
      <c r="F408" s="292"/>
      <c r="G408" s="292"/>
      <c r="H408" s="292"/>
      <c r="I408" s="292"/>
      <c r="J408" s="8" t="s">
        <v>1794</v>
      </c>
    </row>
    <row r="409" spans="1:10" ht="19.05" customHeight="1" thickBot="1" x14ac:dyDescent="0.4">
      <c r="A409" s="56" t="s">
        <v>510</v>
      </c>
      <c r="B409" s="15"/>
      <c r="C409" s="27"/>
      <c r="D409" s="27"/>
      <c r="E409" s="158"/>
      <c r="F409" s="158"/>
      <c r="G409" s="158"/>
      <c r="H409" s="158"/>
      <c r="I409" s="158"/>
      <c r="J409" s="16"/>
    </row>
    <row r="410" spans="1:10" x14ac:dyDescent="0.3">
      <c r="A410" s="29" t="s">
        <v>2037</v>
      </c>
      <c r="B410" s="14" t="s">
        <v>511</v>
      </c>
      <c r="C410" s="14" t="s">
        <v>512</v>
      </c>
      <c r="D410" s="169">
        <v>35000</v>
      </c>
      <c r="E410" s="315"/>
      <c r="F410" s="315">
        <v>35000</v>
      </c>
      <c r="G410" s="315"/>
      <c r="H410" s="315"/>
      <c r="I410" s="315"/>
      <c r="J410" s="6" t="s">
        <v>1796</v>
      </c>
    </row>
    <row r="411" spans="1:10" ht="15" thickBot="1" x14ac:dyDescent="0.35">
      <c r="A411" s="11" t="s">
        <v>2033</v>
      </c>
      <c r="B411" s="11" t="s">
        <v>514</v>
      </c>
      <c r="C411" s="14" t="s">
        <v>512</v>
      </c>
      <c r="D411" s="170">
        <v>35000</v>
      </c>
      <c r="E411" s="315"/>
      <c r="F411" s="315">
        <v>35000</v>
      </c>
      <c r="G411" s="315"/>
      <c r="H411" s="315"/>
      <c r="I411" s="315"/>
      <c r="J411" s="6" t="s">
        <v>1796</v>
      </c>
    </row>
    <row r="412" spans="1:10" ht="19.05" customHeight="1" thickBot="1" x14ac:dyDescent="0.4">
      <c r="A412" s="56" t="s">
        <v>515</v>
      </c>
      <c r="B412" s="15"/>
      <c r="C412" s="27"/>
      <c r="D412" s="27"/>
      <c r="E412" s="158"/>
      <c r="F412" s="158"/>
      <c r="G412" s="158"/>
      <c r="H412" s="158"/>
      <c r="I412" s="158"/>
      <c r="J412" s="16"/>
    </row>
    <row r="413" spans="1:10" x14ac:dyDescent="0.3">
      <c r="A413" s="28" t="s">
        <v>551</v>
      </c>
      <c r="B413" s="65" t="s">
        <v>518</v>
      </c>
      <c r="C413" s="65" t="s">
        <v>517</v>
      </c>
      <c r="D413" s="269">
        <v>50000</v>
      </c>
      <c r="E413" s="292"/>
      <c r="F413" s="292"/>
      <c r="G413" s="292"/>
      <c r="H413" s="292"/>
      <c r="I413" s="292"/>
      <c r="J413" s="66" t="s">
        <v>1803</v>
      </c>
    </row>
    <row r="414" spans="1:10" x14ac:dyDescent="0.3">
      <c r="A414" s="65" t="s">
        <v>552</v>
      </c>
      <c r="B414" s="65" t="s">
        <v>519</v>
      </c>
      <c r="C414" s="65" t="s">
        <v>517</v>
      </c>
      <c r="D414" s="269">
        <v>50000</v>
      </c>
      <c r="E414" s="292"/>
      <c r="F414" s="292"/>
      <c r="G414" s="292"/>
      <c r="H414" s="292"/>
      <c r="I414" s="292"/>
      <c r="J414" s="66" t="s">
        <v>1804</v>
      </c>
    </row>
    <row r="415" spans="1:10" x14ac:dyDescent="0.3">
      <c r="A415" s="57" t="s">
        <v>516</v>
      </c>
      <c r="B415" s="65" t="s">
        <v>520</v>
      </c>
      <c r="C415" s="65" t="s">
        <v>517</v>
      </c>
      <c r="D415" s="269">
        <v>50000</v>
      </c>
      <c r="E415" s="292"/>
      <c r="F415" s="292"/>
      <c r="G415" s="292"/>
      <c r="H415" s="292"/>
      <c r="I415" s="292"/>
      <c r="J415" s="66" t="s">
        <v>1806</v>
      </c>
    </row>
    <row r="416" spans="1:10" x14ac:dyDescent="0.3">
      <c r="A416" s="57"/>
      <c r="B416" s="65" t="s">
        <v>521</v>
      </c>
      <c r="C416" s="65" t="s">
        <v>517</v>
      </c>
      <c r="D416" s="269">
        <v>50000</v>
      </c>
      <c r="E416" s="292"/>
      <c r="F416" s="292"/>
      <c r="G416" s="292"/>
      <c r="H416" s="292"/>
      <c r="I416" s="292"/>
      <c r="J416" s="66" t="s">
        <v>1807</v>
      </c>
    </row>
    <row r="417" spans="1:10" x14ac:dyDescent="0.3">
      <c r="A417" s="66" t="s">
        <v>1351</v>
      </c>
      <c r="B417" s="65" t="s">
        <v>523</v>
      </c>
      <c r="C417" s="65" t="s">
        <v>517</v>
      </c>
      <c r="D417" s="269">
        <v>50000</v>
      </c>
      <c r="E417" s="292"/>
      <c r="F417" s="292"/>
      <c r="G417" s="292"/>
      <c r="H417" s="292"/>
      <c r="I417" s="292"/>
      <c r="J417" s="66" t="s">
        <v>1808</v>
      </c>
    </row>
    <row r="418" spans="1:10" x14ac:dyDescent="0.3">
      <c r="A418" s="96" t="s">
        <v>2035</v>
      </c>
      <c r="B418" s="65" t="s">
        <v>524</v>
      </c>
      <c r="C418" s="65" t="s">
        <v>517</v>
      </c>
      <c r="D418" s="269">
        <v>50000</v>
      </c>
      <c r="E418" s="292"/>
      <c r="F418" s="292"/>
      <c r="G418" s="292"/>
      <c r="H418" s="292"/>
      <c r="I418" s="292"/>
      <c r="J418" s="66" t="s">
        <v>1809</v>
      </c>
    </row>
    <row r="419" spans="1:10" x14ac:dyDescent="0.3">
      <c r="A419" s="11" t="s">
        <v>4150</v>
      </c>
      <c r="B419" s="65" t="s">
        <v>525</v>
      </c>
      <c r="C419" s="65" t="s">
        <v>168</v>
      </c>
      <c r="D419" s="269">
        <v>50000</v>
      </c>
      <c r="E419" s="292"/>
      <c r="F419" s="292"/>
      <c r="G419" s="292"/>
      <c r="H419" s="292"/>
      <c r="I419" s="292"/>
      <c r="J419" s="66" t="s">
        <v>1810</v>
      </c>
    </row>
    <row r="420" spans="1:10" x14ac:dyDescent="0.3">
      <c r="A420" s="57"/>
      <c r="B420" s="65" t="s">
        <v>527</v>
      </c>
      <c r="C420" s="65" t="s">
        <v>529</v>
      </c>
      <c r="D420" s="269">
        <v>50000</v>
      </c>
      <c r="E420" s="292"/>
      <c r="F420" s="292"/>
      <c r="G420" s="292"/>
      <c r="H420" s="292"/>
      <c r="I420" s="292"/>
      <c r="J420" s="66" t="s">
        <v>1811</v>
      </c>
    </row>
    <row r="421" spans="1:10" x14ac:dyDescent="0.3">
      <c r="A421" s="57"/>
      <c r="B421" s="65" t="s">
        <v>528</v>
      </c>
      <c r="C421" s="65" t="s">
        <v>529</v>
      </c>
      <c r="D421" s="269">
        <v>50000</v>
      </c>
      <c r="E421" s="292"/>
      <c r="F421" s="292"/>
      <c r="G421" s="292"/>
      <c r="H421" s="292"/>
      <c r="I421" s="292"/>
      <c r="J421" s="66" t="s">
        <v>1812</v>
      </c>
    </row>
    <row r="422" spans="1:10" x14ac:dyDescent="0.3">
      <c r="A422" s="57"/>
      <c r="B422" s="65" t="s">
        <v>530</v>
      </c>
      <c r="C422" s="65" t="s">
        <v>517</v>
      </c>
      <c r="D422" s="269">
        <v>50000</v>
      </c>
      <c r="E422" s="292"/>
      <c r="F422" s="292"/>
      <c r="G422" s="292"/>
      <c r="H422" s="292"/>
      <c r="I422" s="292"/>
      <c r="J422" s="66" t="s">
        <v>1805</v>
      </c>
    </row>
    <row r="423" spans="1:10" x14ac:dyDescent="0.3">
      <c r="A423" s="57"/>
      <c r="B423" s="65" t="s">
        <v>531</v>
      </c>
      <c r="C423" s="65" t="s">
        <v>517</v>
      </c>
      <c r="D423" s="269">
        <v>50000</v>
      </c>
      <c r="E423" s="292"/>
      <c r="F423" s="292"/>
      <c r="G423" s="292"/>
      <c r="H423" s="292"/>
      <c r="I423" s="292"/>
      <c r="J423" s="66" t="s">
        <v>1805</v>
      </c>
    </row>
    <row r="424" spans="1:10" x14ac:dyDescent="0.3">
      <c r="A424" s="57"/>
      <c r="B424" s="65" t="s">
        <v>533</v>
      </c>
      <c r="C424" s="65" t="s">
        <v>517</v>
      </c>
      <c r="D424" s="269">
        <v>50000</v>
      </c>
      <c r="E424" s="292"/>
      <c r="F424" s="292"/>
      <c r="G424" s="292"/>
      <c r="H424" s="292"/>
      <c r="I424" s="292"/>
      <c r="J424" s="66" t="s">
        <v>1813</v>
      </c>
    </row>
    <row r="425" spans="1:10" x14ac:dyDescent="0.3">
      <c r="A425" s="57"/>
      <c r="B425" s="65" t="s">
        <v>534</v>
      </c>
      <c r="C425" s="65" t="s">
        <v>517</v>
      </c>
      <c r="D425" s="269">
        <v>50000</v>
      </c>
      <c r="E425" s="292"/>
      <c r="F425" s="292"/>
      <c r="G425" s="292"/>
      <c r="H425" s="292"/>
      <c r="I425" s="292"/>
      <c r="J425" s="66" t="s">
        <v>1814</v>
      </c>
    </row>
    <row r="426" spans="1:10" x14ac:dyDescent="0.3">
      <c r="A426" s="57"/>
      <c r="B426" s="65" t="s">
        <v>535</v>
      </c>
      <c r="C426" s="65" t="s">
        <v>536</v>
      </c>
      <c r="D426" s="269">
        <v>50000</v>
      </c>
      <c r="E426" s="292"/>
      <c r="F426" s="292"/>
      <c r="G426" s="292"/>
      <c r="H426" s="292"/>
      <c r="I426" s="292"/>
      <c r="J426" s="66" t="s">
        <v>1815</v>
      </c>
    </row>
    <row r="427" spans="1:10" x14ac:dyDescent="0.3">
      <c r="A427" s="57"/>
      <c r="B427" s="65" t="s">
        <v>538</v>
      </c>
      <c r="C427" s="65" t="s">
        <v>82</v>
      </c>
      <c r="D427" s="269">
        <v>50000</v>
      </c>
      <c r="E427" s="292"/>
      <c r="F427" s="292"/>
      <c r="G427" s="292"/>
      <c r="H427" s="292"/>
      <c r="I427" s="292"/>
      <c r="J427" s="66" t="s">
        <v>1816</v>
      </c>
    </row>
    <row r="428" spans="1:10" x14ac:dyDescent="0.3">
      <c r="A428" s="57"/>
      <c r="B428" s="65" t="s">
        <v>540</v>
      </c>
      <c r="C428" s="65" t="s">
        <v>85</v>
      </c>
      <c r="D428" s="269">
        <v>50000</v>
      </c>
      <c r="E428" s="292"/>
      <c r="F428" s="292"/>
      <c r="G428" s="292"/>
      <c r="H428" s="292"/>
      <c r="I428" s="292"/>
      <c r="J428" s="66" t="s">
        <v>1817</v>
      </c>
    </row>
    <row r="429" spans="1:10" x14ac:dyDescent="0.3">
      <c r="A429" s="57"/>
      <c r="B429" s="65" t="s">
        <v>541</v>
      </c>
      <c r="C429" s="65" t="s">
        <v>85</v>
      </c>
      <c r="D429" s="269">
        <v>50000</v>
      </c>
      <c r="E429" s="292"/>
      <c r="F429" s="292"/>
      <c r="G429" s="292"/>
      <c r="H429" s="292"/>
      <c r="I429" s="292"/>
      <c r="J429" s="66" t="s">
        <v>1817</v>
      </c>
    </row>
    <row r="430" spans="1:10" x14ac:dyDescent="0.3">
      <c r="A430" s="57"/>
      <c r="B430" s="65" t="s">
        <v>542</v>
      </c>
      <c r="C430" s="65" t="s">
        <v>85</v>
      </c>
      <c r="D430" s="269">
        <v>50000</v>
      </c>
      <c r="E430" s="292"/>
      <c r="F430" s="292"/>
      <c r="G430" s="292"/>
      <c r="H430" s="292"/>
      <c r="I430" s="292"/>
      <c r="J430" s="66" t="s">
        <v>1818</v>
      </c>
    </row>
    <row r="431" spans="1:10" x14ac:dyDescent="0.3">
      <c r="A431" s="57"/>
      <c r="B431" s="65" t="s">
        <v>544</v>
      </c>
      <c r="C431" s="65" t="s">
        <v>82</v>
      </c>
      <c r="D431" s="269">
        <v>50000</v>
      </c>
      <c r="E431" s="292"/>
      <c r="F431" s="292"/>
      <c r="G431" s="292"/>
      <c r="H431" s="292"/>
      <c r="I431" s="292"/>
      <c r="J431" s="66" t="s">
        <v>1819</v>
      </c>
    </row>
    <row r="432" spans="1:10" x14ac:dyDescent="0.3">
      <c r="A432" s="57"/>
      <c r="B432" s="65" t="s">
        <v>543</v>
      </c>
      <c r="C432" s="65" t="s">
        <v>82</v>
      </c>
      <c r="D432" s="269">
        <v>50000</v>
      </c>
      <c r="E432" s="292"/>
      <c r="F432" s="292"/>
      <c r="G432" s="292"/>
      <c r="H432" s="292"/>
      <c r="I432" s="292"/>
      <c r="J432" s="66" t="s">
        <v>1820</v>
      </c>
    </row>
    <row r="433" spans="1:10" x14ac:dyDescent="0.3">
      <c r="A433" s="57"/>
      <c r="B433" s="65" t="s">
        <v>545</v>
      </c>
      <c r="C433" s="65" t="s">
        <v>547</v>
      </c>
      <c r="D433" s="269">
        <v>50000</v>
      </c>
      <c r="E433" s="292"/>
      <c r="F433" s="292"/>
      <c r="G433" s="292"/>
      <c r="H433" s="292"/>
      <c r="I433" s="292"/>
      <c r="J433" s="66" t="s">
        <v>1821</v>
      </c>
    </row>
    <row r="434" spans="1:10" x14ac:dyDescent="0.3">
      <c r="A434" s="57"/>
      <c r="B434" s="65" t="s">
        <v>546</v>
      </c>
      <c r="C434" s="65" t="s">
        <v>547</v>
      </c>
      <c r="D434" s="269">
        <v>50000</v>
      </c>
      <c r="E434" s="292"/>
      <c r="F434" s="292"/>
      <c r="G434" s="292"/>
      <c r="H434" s="292"/>
      <c r="I434" s="292"/>
      <c r="J434" s="66" t="s">
        <v>1822</v>
      </c>
    </row>
    <row r="435" spans="1:10" x14ac:dyDescent="0.3">
      <c r="A435" s="57"/>
      <c r="B435" s="65" t="s">
        <v>548</v>
      </c>
      <c r="C435" s="65" t="s">
        <v>547</v>
      </c>
      <c r="D435" s="269">
        <v>50000</v>
      </c>
      <c r="E435" s="292"/>
      <c r="F435" s="292"/>
      <c r="G435" s="292"/>
      <c r="H435" s="292"/>
      <c r="I435" s="292"/>
      <c r="J435" s="66" t="s">
        <v>1821</v>
      </c>
    </row>
    <row r="436" spans="1:10" x14ac:dyDescent="0.3">
      <c r="A436" s="57"/>
      <c r="B436" s="65" t="s">
        <v>549</v>
      </c>
      <c r="C436" s="65" t="s">
        <v>547</v>
      </c>
      <c r="D436" s="269">
        <v>50000</v>
      </c>
      <c r="E436" s="292"/>
      <c r="F436" s="292"/>
      <c r="G436" s="292"/>
      <c r="H436" s="292"/>
      <c r="I436" s="292"/>
      <c r="J436" s="66" t="s">
        <v>1821</v>
      </c>
    </row>
    <row r="437" spans="1:10" ht="15" thickBot="1" x14ac:dyDescent="0.35">
      <c r="A437" s="57"/>
      <c r="B437" s="65" t="s">
        <v>550</v>
      </c>
      <c r="C437" s="65" t="s">
        <v>547</v>
      </c>
      <c r="D437" s="269">
        <v>50000</v>
      </c>
      <c r="E437" s="292"/>
      <c r="F437" s="292"/>
      <c r="G437" s="292"/>
      <c r="H437" s="292"/>
      <c r="I437" s="292"/>
      <c r="J437" s="66" t="s">
        <v>1821</v>
      </c>
    </row>
    <row r="438" spans="1:10" ht="19.05" customHeight="1" thickBot="1" x14ac:dyDescent="0.4">
      <c r="A438" s="56" t="s">
        <v>558</v>
      </c>
      <c r="B438" s="15"/>
      <c r="C438" s="27"/>
      <c r="D438" s="27"/>
      <c r="E438" s="158"/>
      <c r="F438" s="158"/>
      <c r="G438" s="158"/>
      <c r="H438" s="158"/>
      <c r="I438" s="158"/>
      <c r="J438" s="16"/>
    </row>
    <row r="439" spans="1:10" ht="14.55" customHeight="1" x14ac:dyDescent="0.3">
      <c r="A439" s="30" t="s">
        <v>565</v>
      </c>
      <c r="B439" s="14" t="s">
        <v>562</v>
      </c>
      <c r="C439" s="65" t="s">
        <v>560</v>
      </c>
      <c r="D439" s="269">
        <v>30000</v>
      </c>
      <c r="E439" s="292"/>
      <c r="F439" s="292"/>
      <c r="G439" s="292"/>
      <c r="H439" s="292"/>
      <c r="I439" s="292"/>
      <c r="J439" s="66" t="s">
        <v>1823</v>
      </c>
    </row>
    <row r="440" spans="1:10" ht="14.55" customHeight="1" x14ac:dyDescent="0.3">
      <c r="A440" s="11" t="s">
        <v>4150</v>
      </c>
      <c r="B440" s="11" t="s">
        <v>561</v>
      </c>
      <c r="C440" s="65" t="s">
        <v>560</v>
      </c>
      <c r="D440" s="269">
        <v>30000</v>
      </c>
      <c r="E440" s="292"/>
      <c r="F440" s="292"/>
      <c r="G440" s="292"/>
      <c r="H440" s="292"/>
      <c r="I440" s="292"/>
      <c r="J440" s="66" t="s">
        <v>1824</v>
      </c>
    </row>
    <row r="441" spans="1:10" ht="15" customHeight="1" thickBot="1" x14ac:dyDescent="0.35">
      <c r="A441" s="73" t="s">
        <v>2035</v>
      </c>
      <c r="B441" s="11"/>
      <c r="C441" s="65"/>
      <c r="D441" s="65"/>
      <c r="E441" s="292"/>
      <c r="F441" s="292"/>
      <c r="G441" s="292"/>
      <c r="H441" s="292"/>
      <c r="I441" s="292"/>
      <c r="J441" s="66"/>
    </row>
    <row r="442" spans="1:10" ht="19.05" customHeight="1" thickBot="1" x14ac:dyDescent="0.4">
      <c r="A442" s="56" t="s">
        <v>568</v>
      </c>
      <c r="B442" s="15"/>
      <c r="C442" s="27"/>
      <c r="D442" s="27"/>
      <c r="E442" s="158"/>
      <c r="F442" s="158"/>
      <c r="G442" s="158"/>
      <c r="H442" s="158"/>
      <c r="I442" s="158"/>
      <c r="J442" s="16"/>
    </row>
    <row r="443" spans="1:10" ht="14.55" customHeight="1" x14ac:dyDescent="0.3">
      <c r="A443" s="30" t="s">
        <v>577</v>
      </c>
      <c r="B443" s="14" t="s">
        <v>569</v>
      </c>
      <c r="C443" s="65" t="s">
        <v>82</v>
      </c>
      <c r="D443" s="174">
        <v>25000</v>
      </c>
      <c r="E443" s="292"/>
      <c r="F443" s="292">
        <v>25000</v>
      </c>
      <c r="G443" s="292"/>
      <c r="H443" s="292"/>
      <c r="I443" s="292"/>
      <c r="J443" s="66" t="s">
        <v>1825</v>
      </c>
    </row>
    <row r="444" spans="1:10" ht="14.55" customHeight="1" x14ac:dyDescent="0.3">
      <c r="A444" s="73" t="s">
        <v>578</v>
      </c>
      <c r="B444" s="14" t="s">
        <v>570</v>
      </c>
      <c r="C444" s="65" t="s">
        <v>82</v>
      </c>
      <c r="D444" s="174">
        <v>25000</v>
      </c>
      <c r="E444" s="292"/>
      <c r="F444" s="292">
        <v>25000</v>
      </c>
      <c r="G444" s="292"/>
      <c r="H444" s="292"/>
      <c r="I444" s="292"/>
      <c r="J444" s="66" t="s">
        <v>1826</v>
      </c>
    </row>
    <row r="445" spans="1:10" ht="14.55" customHeight="1" x14ac:dyDescent="0.3">
      <c r="A445" s="4" t="s">
        <v>1198</v>
      </c>
      <c r="B445" s="14" t="s">
        <v>573</v>
      </c>
      <c r="C445" s="65" t="s">
        <v>82</v>
      </c>
      <c r="D445" s="174">
        <v>25000</v>
      </c>
      <c r="E445" s="292"/>
      <c r="F445" s="292">
        <v>25000</v>
      </c>
      <c r="G445" s="292"/>
      <c r="H445" s="292"/>
      <c r="I445" s="292"/>
      <c r="J445" s="66" t="s">
        <v>1827</v>
      </c>
    </row>
    <row r="446" spans="1:10" ht="14.55" customHeight="1" x14ac:dyDescent="0.3">
      <c r="A446" s="11" t="s">
        <v>2033</v>
      </c>
      <c r="B446" s="14" t="s">
        <v>574</v>
      </c>
      <c r="C446" s="65" t="s">
        <v>82</v>
      </c>
      <c r="D446" s="174">
        <v>25000</v>
      </c>
      <c r="E446" s="292"/>
      <c r="F446" s="292">
        <v>25000</v>
      </c>
      <c r="G446" s="292"/>
      <c r="H446" s="292"/>
      <c r="I446" s="292"/>
      <c r="J446" s="66" t="s">
        <v>1827</v>
      </c>
    </row>
    <row r="447" spans="1:10" ht="14.55" customHeight="1" x14ac:dyDescent="0.3">
      <c r="A447" s="4"/>
      <c r="B447" s="14" t="s">
        <v>575</v>
      </c>
      <c r="C447" s="65" t="s">
        <v>82</v>
      </c>
      <c r="D447" s="174">
        <v>25000</v>
      </c>
      <c r="E447" s="292"/>
      <c r="F447" s="292">
        <v>25000</v>
      </c>
      <c r="G447" s="292"/>
      <c r="H447" s="292"/>
      <c r="I447" s="292"/>
      <c r="J447" s="66" t="s">
        <v>1826</v>
      </c>
    </row>
    <row r="448" spans="1:10" ht="15" customHeight="1" thickBot="1" x14ac:dyDescent="0.35">
      <c r="A448" s="8"/>
      <c r="B448" s="26" t="s">
        <v>576</v>
      </c>
      <c r="C448" s="84" t="s">
        <v>82</v>
      </c>
      <c r="D448" s="276">
        <v>25000</v>
      </c>
      <c r="E448" s="317"/>
      <c r="F448" s="317">
        <v>25000</v>
      </c>
      <c r="G448" s="317"/>
      <c r="H448" s="317"/>
      <c r="I448" s="317"/>
      <c r="J448" s="76" t="s">
        <v>1826</v>
      </c>
    </row>
    <row r="449" spans="1:10" ht="19.05" customHeight="1" thickBot="1" x14ac:dyDescent="0.4">
      <c r="A449" s="56" t="s">
        <v>579</v>
      </c>
      <c r="B449" s="15"/>
      <c r="C449" s="15"/>
      <c r="D449" s="27"/>
      <c r="E449" s="158"/>
      <c r="F449" s="158"/>
      <c r="G449" s="158"/>
      <c r="H449" s="158"/>
      <c r="I449" s="158"/>
      <c r="J449" s="16"/>
    </row>
    <row r="450" spans="1:10" ht="14.55" customHeight="1" x14ac:dyDescent="0.3">
      <c r="A450" s="30" t="s">
        <v>651</v>
      </c>
      <c r="B450" s="65" t="s">
        <v>580</v>
      </c>
      <c r="C450" s="65" t="s">
        <v>82</v>
      </c>
      <c r="D450" s="82"/>
      <c r="E450" s="200"/>
      <c r="F450" s="200"/>
      <c r="G450" s="200"/>
      <c r="H450" s="200"/>
      <c r="I450" s="200"/>
      <c r="J450" s="66" t="s">
        <v>1207</v>
      </c>
    </row>
    <row r="451" spans="1:10" ht="14.55" customHeight="1" x14ac:dyDescent="0.3">
      <c r="A451" s="11" t="s">
        <v>652</v>
      </c>
      <c r="B451" s="65" t="s">
        <v>581</v>
      </c>
      <c r="C451" s="65" t="s">
        <v>82</v>
      </c>
      <c r="D451" s="82"/>
      <c r="E451" s="200"/>
      <c r="F451" s="200"/>
      <c r="G451" s="200"/>
      <c r="H451" s="200"/>
      <c r="I451" s="200"/>
      <c r="J451" s="66" t="s">
        <v>1208</v>
      </c>
    </row>
    <row r="452" spans="1:10" ht="14.55" customHeight="1" x14ac:dyDescent="0.3">
      <c r="A452" s="11" t="s">
        <v>2033</v>
      </c>
      <c r="B452" s="65" t="s">
        <v>582</v>
      </c>
      <c r="C452" s="65" t="s">
        <v>82</v>
      </c>
      <c r="D452" s="82"/>
      <c r="E452" s="200"/>
      <c r="F452" s="200"/>
      <c r="G452" s="200"/>
      <c r="H452" s="200"/>
      <c r="I452" s="200"/>
      <c r="J452" s="66" t="s">
        <v>1209</v>
      </c>
    </row>
    <row r="453" spans="1:10" ht="14.55" customHeight="1" x14ac:dyDescent="0.3">
      <c r="A453" s="4"/>
      <c r="B453" s="65" t="s">
        <v>583</v>
      </c>
      <c r="C453" s="65" t="s">
        <v>82</v>
      </c>
      <c r="D453" s="82"/>
      <c r="E453" s="200"/>
      <c r="F453" s="200"/>
      <c r="G453" s="200"/>
      <c r="H453" s="200"/>
      <c r="I453" s="200"/>
      <c r="J453" s="66" t="s">
        <v>1209</v>
      </c>
    </row>
    <row r="454" spans="1:10" ht="14.55" customHeight="1" x14ac:dyDescent="0.3">
      <c r="A454" s="4"/>
      <c r="B454" s="65" t="s">
        <v>584</v>
      </c>
      <c r="C454" s="65" t="s">
        <v>82</v>
      </c>
      <c r="D454" s="82"/>
      <c r="E454" s="200"/>
      <c r="F454" s="200"/>
      <c r="G454" s="200"/>
      <c r="H454" s="200"/>
      <c r="I454" s="200"/>
      <c r="J454" s="66" t="s">
        <v>1210</v>
      </c>
    </row>
    <row r="455" spans="1:10" ht="14.55" customHeight="1" x14ac:dyDescent="0.3">
      <c r="A455" s="4"/>
      <c r="B455" s="65" t="s">
        <v>585</v>
      </c>
      <c r="C455" s="65" t="s">
        <v>82</v>
      </c>
      <c r="D455" s="82"/>
      <c r="E455" s="200"/>
      <c r="F455" s="200"/>
      <c r="G455" s="200"/>
      <c r="H455" s="200"/>
      <c r="I455" s="200"/>
      <c r="J455" s="66" t="s">
        <v>1210</v>
      </c>
    </row>
    <row r="456" spans="1:10" ht="14.55" customHeight="1" x14ac:dyDescent="0.3">
      <c r="A456" s="4"/>
      <c r="B456" s="65" t="s">
        <v>587</v>
      </c>
      <c r="C456" s="65" t="s">
        <v>82</v>
      </c>
      <c r="D456" s="82"/>
      <c r="E456" s="200"/>
      <c r="F456" s="200"/>
      <c r="G456" s="200"/>
      <c r="H456" s="200"/>
      <c r="I456" s="200"/>
      <c r="J456" s="66" t="s">
        <v>1211</v>
      </c>
    </row>
    <row r="457" spans="1:10" ht="14.55" customHeight="1" x14ac:dyDescent="0.3">
      <c r="A457" s="4"/>
      <c r="B457" s="65" t="s">
        <v>588</v>
      </c>
      <c r="C457" s="65" t="s">
        <v>82</v>
      </c>
      <c r="D457" s="82"/>
      <c r="E457" s="200"/>
      <c r="F457" s="200"/>
      <c r="G457" s="200"/>
      <c r="H457" s="200"/>
      <c r="I457" s="200"/>
      <c r="J457" s="66" t="s">
        <v>1211</v>
      </c>
    </row>
    <row r="458" spans="1:10" ht="14.55" customHeight="1" x14ac:dyDescent="0.3">
      <c r="A458" s="4"/>
      <c r="B458" s="65" t="s">
        <v>589</v>
      </c>
      <c r="C458" s="65" t="s">
        <v>82</v>
      </c>
      <c r="D458" s="82"/>
      <c r="E458" s="200"/>
      <c r="F458" s="200"/>
      <c r="G458" s="200"/>
      <c r="H458" s="200"/>
      <c r="I458" s="200"/>
      <c r="J458" s="66" t="s">
        <v>1212</v>
      </c>
    </row>
    <row r="459" spans="1:10" ht="14.55" customHeight="1" x14ac:dyDescent="0.3">
      <c r="A459" s="4"/>
      <c r="B459" s="65" t="s">
        <v>590</v>
      </c>
      <c r="C459" s="65" t="s">
        <v>82</v>
      </c>
      <c r="D459" s="82"/>
      <c r="E459" s="200"/>
      <c r="F459" s="200"/>
      <c r="G459" s="200"/>
      <c r="H459" s="200"/>
      <c r="I459" s="200"/>
      <c r="J459" s="66" t="s">
        <v>1212</v>
      </c>
    </row>
    <row r="460" spans="1:10" ht="14.55" customHeight="1" x14ac:dyDescent="0.3">
      <c r="A460" s="4"/>
      <c r="B460" s="65" t="s">
        <v>591</v>
      </c>
      <c r="C460" s="65" t="s">
        <v>82</v>
      </c>
      <c r="D460" s="82"/>
      <c r="E460" s="200"/>
      <c r="F460" s="200"/>
      <c r="G460" s="200"/>
      <c r="H460" s="200"/>
      <c r="I460" s="200"/>
      <c r="J460" s="66" t="s">
        <v>1213</v>
      </c>
    </row>
    <row r="461" spans="1:10" ht="14.55" customHeight="1" x14ac:dyDescent="0.3">
      <c r="A461" s="4"/>
      <c r="B461" s="65" t="s">
        <v>592</v>
      </c>
      <c r="C461" s="65" t="s">
        <v>82</v>
      </c>
      <c r="D461" s="82"/>
      <c r="E461" s="200"/>
      <c r="F461" s="200"/>
      <c r="G461" s="200"/>
      <c r="H461" s="200"/>
      <c r="I461" s="200"/>
      <c r="J461" s="66" t="s">
        <v>1214</v>
      </c>
    </row>
    <row r="462" spans="1:10" ht="14.55" customHeight="1" x14ac:dyDescent="0.3">
      <c r="A462" s="4"/>
      <c r="B462" s="65" t="s">
        <v>593</v>
      </c>
      <c r="C462" s="65" t="s">
        <v>82</v>
      </c>
      <c r="D462" s="82"/>
      <c r="E462" s="200"/>
      <c r="F462" s="200"/>
      <c r="G462" s="200"/>
      <c r="H462" s="200"/>
      <c r="I462" s="200"/>
      <c r="J462" s="66" t="s">
        <v>1215</v>
      </c>
    </row>
    <row r="463" spans="1:10" ht="14.55" customHeight="1" x14ac:dyDescent="0.3">
      <c r="A463" s="4"/>
      <c r="B463" s="65" t="s">
        <v>594</v>
      </c>
      <c r="C463" s="65" t="s">
        <v>82</v>
      </c>
      <c r="D463" s="82"/>
      <c r="E463" s="200"/>
      <c r="F463" s="200"/>
      <c r="G463" s="200"/>
      <c r="H463" s="200"/>
      <c r="I463" s="200"/>
      <c r="J463" s="66" t="s">
        <v>1215</v>
      </c>
    </row>
    <row r="464" spans="1:10" ht="14.55" customHeight="1" x14ac:dyDescent="0.3">
      <c r="A464" s="4"/>
      <c r="B464" s="65" t="s">
        <v>595</v>
      </c>
      <c r="C464" s="65" t="s">
        <v>82</v>
      </c>
      <c r="D464" s="82"/>
      <c r="E464" s="200"/>
      <c r="F464" s="200"/>
      <c r="G464" s="200"/>
      <c r="H464" s="200"/>
      <c r="I464" s="200"/>
      <c r="J464" s="66" t="s">
        <v>1216</v>
      </c>
    </row>
    <row r="465" spans="1:10" ht="14.55" customHeight="1" x14ac:dyDescent="0.3">
      <c r="A465" s="4"/>
      <c r="B465" s="65" t="s">
        <v>596</v>
      </c>
      <c r="C465" s="65" t="s">
        <v>82</v>
      </c>
      <c r="D465" s="82"/>
      <c r="E465" s="200"/>
      <c r="F465" s="200"/>
      <c r="G465" s="200"/>
      <c r="H465" s="200"/>
      <c r="I465" s="200"/>
      <c r="J465" s="66" t="s">
        <v>1216</v>
      </c>
    </row>
    <row r="466" spans="1:10" ht="14.55" customHeight="1" x14ac:dyDescent="0.3">
      <c r="A466" s="4"/>
      <c r="B466" s="65" t="s">
        <v>599</v>
      </c>
      <c r="C466" s="65" t="s">
        <v>82</v>
      </c>
      <c r="D466" s="82"/>
      <c r="E466" s="200"/>
      <c r="F466" s="200"/>
      <c r="G466" s="200"/>
      <c r="H466" s="200"/>
      <c r="I466" s="200"/>
      <c r="J466" s="66" t="s">
        <v>1217</v>
      </c>
    </row>
    <row r="467" spans="1:10" ht="14.55" customHeight="1" x14ac:dyDescent="0.3">
      <c r="A467" s="4"/>
      <c r="B467" s="65" t="s">
        <v>600</v>
      </c>
      <c r="C467" s="65" t="s">
        <v>82</v>
      </c>
      <c r="D467" s="82"/>
      <c r="E467" s="200"/>
      <c r="F467" s="200"/>
      <c r="G467" s="200"/>
      <c r="H467" s="200"/>
      <c r="I467" s="200"/>
      <c r="J467" s="66" t="s">
        <v>1218</v>
      </c>
    </row>
    <row r="468" spans="1:10" ht="14.55" customHeight="1" x14ac:dyDescent="0.3">
      <c r="A468" s="4"/>
      <c r="B468" s="65" t="s">
        <v>603</v>
      </c>
      <c r="C468" s="65" t="s">
        <v>82</v>
      </c>
      <c r="D468" s="82"/>
      <c r="E468" s="200"/>
      <c r="F468" s="200"/>
      <c r="G468" s="200"/>
      <c r="H468" s="200"/>
      <c r="I468" s="200"/>
      <c r="J468" s="66" t="s">
        <v>1219</v>
      </c>
    </row>
    <row r="469" spans="1:10" ht="14.55" customHeight="1" x14ac:dyDescent="0.3">
      <c r="A469" s="4"/>
      <c r="B469" s="65" t="s">
        <v>604</v>
      </c>
      <c r="C469" s="65" t="s">
        <v>82</v>
      </c>
      <c r="D469" s="82"/>
      <c r="E469" s="200"/>
      <c r="F469" s="200"/>
      <c r="G469" s="200"/>
      <c r="H469" s="200"/>
      <c r="I469" s="200"/>
      <c r="J469" s="66" t="s">
        <v>1220</v>
      </c>
    </row>
    <row r="470" spans="1:10" ht="14.55" customHeight="1" x14ac:dyDescent="0.3">
      <c r="A470" s="4"/>
      <c r="B470" s="65" t="s">
        <v>605</v>
      </c>
      <c r="C470" s="65" t="s">
        <v>82</v>
      </c>
      <c r="D470" s="82"/>
      <c r="E470" s="200"/>
      <c r="F470" s="200"/>
      <c r="G470" s="200"/>
      <c r="H470" s="200"/>
      <c r="I470" s="200"/>
      <c r="J470" s="66" t="s">
        <v>1221</v>
      </c>
    </row>
    <row r="471" spans="1:10" ht="14.55" customHeight="1" x14ac:dyDescent="0.3">
      <c r="A471" s="4"/>
      <c r="B471" s="65" t="s">
        <v>606</v>
      </c>
      <c r="C471" s="65" t="s">
        <v>82</v>
      </c>
      <c r="D471" s="82"/>
      <c r="E471" s="200"/>
      <c r="F471" s="200"/>
      <c r="G471" s="200"/>
      <c r="H471" s="200"/>
      <c r="I471" s="200"/>
      <c r="J471" s="66" t="s">
        <v>1222</v>
      </c>
    </row>
    <row r="472" spans="1:10" ht="14.55" customHeight="1" x14ac:dyDescent="0.3">
      <c r="A472" s="4"/>
      <c r="B472" s="65" t="s">
        <v>607</v>
      </c>
      <c r="C472" s="65" t="s">
        <v>82</v>
      </c>
      <c r="D472" s="82"/>
      <c r="E472" s="200"/>
      <c r="F472" s="200"/>
      <c r="G472" s="200"/>
      <c r="H472" s="200"/>
      <c r="I472" s="200"/>
      <c r="J472" s="66" t="s">
        <v>1223</v>
      </c>
    </row>
    <row r="473" spans="1:10" ht="14.55" customHeight="1" x14ac:dyDescent="0.3">
      <c r="A473" s="4"/>
      <c r="B473" s="65" t="s">
        <v>608</v>
      </c>
      <c r="C473" s="65" t="s">
        <v>82</v>
      </c>
      <c r="D473" s="82"/>
      <c r="E473" s="200"/>
      <c r="F473" s="200"/>
      <c r="G473" s="200"/>
      <c r="H473" s="200"/>
      <c r="I473" s="200"/>
      <c r="J473" s="66" t="s">
        <v>1224</v>
      </c>
    </row>
    <row r="474" spans="1:10" ht="14.55" customHeight="1" x14ac:dyDescent="0.3">
      <c r="A474" s="4"/>
      <c r="B474" s="65" t="s">
        <v>609</v>
      </c>
      <c r="C474" s="65" t="s">
        <v>82</v>
      </c>
      <c r="D474" s="82"/>
      <c r="E474" s="200"/>
      <c r="F474" s="200"/>
      <c r="G474" s="200"/>
      <c r="H474" s="200"/>
      <c r="I474" s="200"/>
      <c r="J474" s="66" t="s">
        <v>1210</v>
      </c>
    </row>
    <row r="475" spans="1:10" ht="14.55" customHeight="1" x14ac:dyDescent="0.3">
      <c r="A475" s="4"/>
      <c r="B475" s="65" t="s">
        <v>610</v>
      </c>
      <c r="C475" s="65" t="s">
        <v>82</v>
      </c>
      <c r="D475" s="82"/>
      <c r="E475" s="200"/>
      <c r="F475" s="200"/>
      <c r="G475" s="200"/>
      <c r="H475" s="200"/>
      <c r="I475" s="200"/>
      <c r="J475" s="66" t="s">
        <v>1211</v>
      </c>
    </row>
    <row r="476" spans="1:10" ht="14.55" customHeight="1" x14ac:dyDescent="0.3">
      <c r="A476" s="4"/>
      <c r="B476" s="65" t="s">
        <v>611</v>
      </c>
      <c r="C476" s="65" t="s">
        <v>82</v>
      </c>
      <c r="D476" s="82"/>
      <c r="E476" s="200"/>
      <c r="F476" s="200"/>
      <c r="G476" s="200"/>
      <c r="H476" s="200"/>
      <c r="I476" s="200"/>
      <c r="J476" s="66" t="s">
        <v>1225</v>
      </c>
    </row>
    <row r="477" spans="1:10" ht="14.55" customHeight="1" x14ac:dyDescent="0.3">
      <c r="A477" s="4"/>
      <c r="B477" s="65" t="s">
        <v>613</v>
      </c>
      <c r="C477" s="65" t="s">
        <v>82</v>
      </c>
      <c r="D477" s="82"/>
      <c r="E477" s="200"/>
      <c r="F477" s="200"/>
      <c r="G477" s="200"/>
      <c r="H477" s="200"/>
      <c r="I477" s="200"/>
      <c r="J477" s="66" t="s">
        <v>1226</v>
      </c>
    </row>
    <row r="478" spans="1:10" ht="14.55" customHeight="1" x14ac:dyDescent="0.3">
      <c r="A478" s="4"/>
      <c r="B478" s="65" t="s">
        <v>614</v>
      </c>
      <c r="C478" s="65" t="s">
        <v>82</v>
      </c>
      <c r="D478" s="82"/>
      <c r="E478" s="200"/>
      <c r="F478" s="200"/>
      <c r="G478" s="200"/>
      <c r="H478" s="200"/>
      <c r="I478" s="200"/>
      <c r="J478" s="66" t="s">
        <v>1217</v>
      </c>
    </row>
    <row r="479" spans="1:10" ht="14.55" customHeight="1" x14ac:dyDescent="0.3">
      <c r="A479" s="4"/>
      <c r="B479" s="65" t="s">
        <v>615</v>
      </c>
      <c r="C479" s="65" t="s">
        <v>82</v>
      </c>
      <c r="D479" s="82"/>
      <c r="E479" s="200"/>
      <c r="F479" s="200"/>
      <c r="G479" s="200"/>
      <c r="H479" s="200"/>
      <c r="I479" s="200"/>
      <c r="J479" s="66" t="s">
        <v>1219</v>
      </c>
    </row>
    <row r="480" spans="1:10" ht="14.55" customHeight="1" x14ac:dyDescent="0.3">
      <c r="A480" s="4"/>
      <c r="B480" s="65" t="s">
        <v>616</v>
      </c>
      <c r="C480" s="65" t="s">
        <v>82</v>
      </c>
      <c r="D480" s="82"/>
      <c r="E480" s="200"/>
      <c r="F480" s="200"/>
      <c r="G480" s="200"/>
      <c r="H480" s="200"/>
      <c r="I480" s="200"/>
      <c r="J480" s="66" t="s">
        <v>1227</v>
      </c>
    </row>
    <row r="481" spans="1:10" ht="14.55" customHeight="1" x14ac:dyDescent="0.3">
      <c r="A481" s="4"/>
      <c r="B481" s="65" t="s">
        <v>1199</v>
      </c>
      <c r="C481" s="96" t="s">
        <v>98</v>
      </c>
      <c r="D481" s="82"/>
      <c r="E481" s="200"/>
      <c r="F481" s="200"/>
      <c r="G481" s="200"/>
      <c r="H481" s="200"/>
      <c r="I481" s="200"/>
      <c r="J481" s="57" t="s">
        <v>597</v>
      </c>
    </row>
    <row r="482" spans="1:10" ht="14.55" customHeight="1" x14ac:dyDescent="0.3">
      <c r="A482" s="4"/>
      <c r="B482" s="65" t="s">
        <v>1200</v>
      </c>
      <c r="C482" s="96" t="s">
        <v>98</v>
      </c>
      <c r="D482" s="82"/>
      <c r="E482" s="200"/>
      <c r="F482" s="200"/>
      <c r="G482" s="200"/>
      <c r="H482" s="200"/>
      <c r="I482" s="200"/>
      <c r="J482" s="57" t="s">
        <v>597</v>
      </c>
    </row>
    <row r="483" spans="1:10" ht="14.55" customHeight="1" x14ac:dyDescent="0.3">
      <c r="A483" s="4"/>
      <c r="B483" s="65" t="s">
        <v>1201</v>
      </c>
      <c r="C483" s="96" t="s">
        <v>98</v>
      </c>
      <c r="D483" s="82"/>
      <c r="E483" s="200"/>
      <c r="F483" s="200"/>
      <c r="G483" s="200"/>
      <c r="H483" s="200"/>
      <c r="I483" s="200"/>
      <c r="J483" s="57" t="s">
        <v>597</v>
      </c>
    </row>
    <row r="484" spans="1:10" ht="14.55" customHeight="1" x14ac:dyDescent="0.3">
      <c r="A484" s="4"/>
      <c r="B484" s="65" t="s">
        <v>1202</v>
      </c>
      <c r="C484" s="96" t="s">
        <v>98</v>
      </c>
      <c r="D484" s="82"/>
      <c r="E484" s="200"/>
      <c r="F484" s="200"/>
      <c r="G484" s="200"/>
      <c r="H484" s="200"/>
      <c r="I484" s="200"/>
      <c r="J484" s="57" t="s">
        <v>597</v>
      </c>
    </row>
    <row r="485" spans="1:10" ht="14.55" customHeight="1" x14ac:dyDescent="0.3">
      <c r="A485" s="4"/>
      <c r="B485" s="65" t="s">
        <v>617</v>
      </c>
      <c r="C485" s="65" t="s">
        <v>168</v>
      </c>
      <c r="D485" s="82"/>
      <c r="E485" s="200"/>
      <c r="F485" s="200"/>
      <c r="G485" s="200"/>
      <c r="H485" s="200"/>
      <c r="I485" s="200"/>
      <c r="J485" s="66" t="s">
        <v>1203</v>
      </c>
    </row>
    <row r="486" spans="1:10" ht="14.55" customHeight="1" x14ac:dyDescent="0.3">
      <c r="A486" s="4"/>
      <c r="B486" s="65" t="s">
        <v>618</v>
      </c>
      <c r="C486" s="65" t="s">
        <v>168</v>
      </c>
      <c r="D486" s="82"/>
      <c r="E486" s="200"/>
      <c r="F486" s="200"/>
      <c r="G486" s="200"/>
      <c r="H486" s="200"/>
      <c r="I486" s="200"/>
      <c r="J486" s="66" t="s">
        <v>1203</v>
      </c>
    </row>
    <row r="487" spans="1:10" ht="14.55" customHeight="1" x14ac:dyDescent="0.3">
      <c r="A487" s="4"/>
      <c r="B487" s="65" t="s">
        <v>620</v>
      </c>
      <c r="C487" s="65" t="s">
        <v>168</v>
      </c>
      <c r="D487" s="82"/>
      <c r="E487" s="200"/>
      <c r="F487" s="200"/>
      <c r="G487" s="200"/>
      <c r="H487" s="200"/>
      <c r="I487" s="200"/>
      <c r="J487" s="66" t="s">
        <v>1204</v>
      </c>
    </row>
    <row r="488" spans="1:10" ht="14.55" customHeight="1" x14ac:dyDescent="0.3">
      <c r="A488" s="4"/>
      <c r="B488" s="65" t="s">
        <v>619</v>
      </c>
      <c r="C488" s="65" t="s">
        <v>168</v>
      </c>
      <c r="D488" s="82"/>
      <c r="E488" s="200"/>
      <c r="F488" s="200"/>
      <c r="G488" s="200"/>
      <c r="H488" s="200"/>
      <c r="I488" s="200"/>
      <c r="J488" s="66" t="s">
        <v>1205</v>
      </c>
    </row>
    <row r="489" spans="1:10" ht="14.55" customHeight="1" x14ac:dyDescent="0.3">
      <c r="A489" s="4"/>
      <c r="B489" s="65" t="s">
        <v>621</v>
      </c>
      <c r="C489" s="65" t="s">
        <v>168</v>
      </c>
      <c r="D489" s="82"/>
      <c r="E489" s="200"/>
      <c r="F489" s="200"/>
      <c r="G489" s="200"/>
      <c r="H489" s="200"/>
      <c r="I489" s="200"/>
      <c r="J489" s="66" t="s">
        <v>1206</v>
      </c>
    </row>
    <row r="490" spans="1:10" ht="14.55" customHeight="1" x14ac:dyDescent="0.3">
      <c r="A490" s="4"/>
      <c r="B490" s="65" t="s">
        <v>622</v>
      </c>
      <c r="C490" s="65" t="s">
        <v>168</v>
      </c>
      <c r="D490" s="82"/>
      <c r="E490" s="200"/>
      <c r="F490" s="200"/>
      <c r="G490" s="200"/>
      <c r="H490" s="200"/>
      <c r="I490" s="200"/>
      <c r="J490" s="66" t="s">
        <v>1206</v>
      </c>
    </row>
    <row r="491" spans="1:10" ht="14.55" customHeight="1" x14ac:dyDescent="0.3">
      <c r="A491" s="4"/>
      <c r="B491" s="65" t="s">
        <v>623</v>
      </c>
      <c r="C491" s="65" t="s">
        <v>624</v>
      </c>
      <c r="D491" s="174">
        <v>50000</v>
      </c>
      <c r="E491" s="200"/>
      <c r="F491" s="200"/>
      <c r="G491" s="200">
        <v>50000</v>
      </c>
      <c r="H491" s="200"/>
      <c r="I491" s="200"/>
      <c r="J491" s="66" t="s">
        <v>1828</v>
      </c>
    </row>
    <row r="492" spans="1:10" ht="14.55" customHeight="1" x14ac:dyDescent="0.3">
      <c r="A492" s="4"/>
      <c r="B492" s="65" t="s">
        <v>625</v>
      </c>
      <c r="C492" s="65" t="s">
        <v>624</v>
      </c>
      <c r="D492" s="174">
        <v>50000</v>
      </c>
      <c r="E492" s="200"/>
      <c r="F492" s="200"/>
      <c r="G492" s="200">
        <v>50000</v>
      </c>
      <c r="H492" s="200"/>
      <c r="I492" s="200"/>
      <c r="J492" s="66" t="s">
        <v>1828</v>
      </c>
    </row>
    <row r="493" spans="1:10" ht="14.55" customHeight="1" x14ac:dyDescent="0.3">
      <c r="A493" s="4"/>
      <c r="B493" s="65" t="s">
        <v>626</v>
      </c>
      <c r="C493" s="65" t="s">
        <v>624</v>
      </c>
      <c r="D493" s="174">
        <v>50000</v>
      </c>
      <c r="E493" s="200"/>
      <c r="F493" s="200"/>
      <c r="G493" s="200">
        <v>50000</v>
      </c>
      <c r="H493" s="200"/>
      <c r="I493" s="200"/>
      <c r="J493" s="66" t="s">
        <v>1829</v>
      </c>
    </row>
    <row r="494" spans="1:10" ht="14.55" customHeight="1" x14ac:dyDescent="0.3">
      <c r="A494" s="4"/>
      <c r="B494" s="65" t="s">
        <v>627</v>
      </c>
      <c r="C494" s="65" t="s">
        <v>624</v>
      </c>
      <c r="D494" s="174">
        <v>50000</v>
      </c>
      <c r="E494" s="200"/>
      <c r="F494" s="200"/>
      <c r="G494" s="200">
        <v>50000</v>
      </c>
      <c r="H494" s="200"/>
      <c r="I494" s="200"/>
      <c r="J494" s="66" t="s">
        <v>1829</v>
      </c>
    </row>
    <row r="495" spans="1:10" ht="14.55" customHeight="1" x14ac:dyDescent="0.3">
      <c r="A495" s="4"/>
      <c r="B495" s="65" t="s">
        <v>629</v>
      </c>
      <c r="C495" s="65" t="s">
        <v>624</v>
      </c>
      <c r="D495" s="174">
        <v>50000</v>
      </c>
      <c r="E495" s="200"/>
      <c r="F495" s="200"/>
      <c r="G495" s="200">
        <v>50000</v>
      </c>
      <c r="H495" s="200"/>
      <c r="I495" s="200"/>
      <c r="J495" s="66" t="s">
        <v>1830</v>
      </c>
    </row>
    <row r="496" spans="1:10" ht="14.55" customHeight="1" x14ac:dyDescent="0.3">
      <c r="A496" s="4"/>
      <c r="B496" s="65" t="s">
        <v>630</v>
      </c>
      <c r="C496" s="65" t="s">
        <v>624</v>
      </c>
      <c r="D496" s="174">
        <v>50000</v>
      </c>
      <c r="E496" s="200"/>
      <c r="F496" s="200"/>
      <c r="G496" s="200">
        <v>50000</v>
      </c>
      <c r="H496" s="200"/>
      <c r="I496" s="200"/>
      <c r="J496" s="66" t="s">
        <v>1830</v>
      </c>
    </row>
    <row r="497" spans="1:10" ht="14.55" customHeight="1" x14ac:dyDescent="0.3">
      <c r="A497" s="4"/>
      <c r="B497" s="65" t="s">
        <v>631</v>
      </c>
      <c r="C497" s="65" t="s">
        <v>624</v>
      </c>
      <c r="D497" s="174">
        <v>50000</v>
      </c>
      <c r="E497" s="200"/>
      <c r="F497" s="200"/>
      <c r="G497" s="200">
        <v>50000</v>
      </c>
      <c r="H497" s="200"/>
      <c r="I497" s="200"/>
      <c r="J497" s="66" t="s">
        <v>1830</v>
      </c>
    </row>
    <row r="498" spans="1:10" ht="14.55" customHeight="1" x14ac:dyDescent="0.3">
      <c r="A498" s="4"/>
      <c r="B498" s="65" t="s">
        <v>632</v>
      </c>
      <c r="C498" s="65" t="s">
        <v>624</v>
      </c>
      <c r="D498" s="174">
        <v>50000</v>
      </c>
      <c r="E498" s="200"/>
      <c r="F498" s="200"/>
      <c r="G498" s="200">
        <v>50000</v>
      </c>
      <c r="H498" s="200"/>
      <c r="I498" s="200"/>
      <c r="J498" s="66" t="s">
        <v>1831</v>
      </c>
    </row>
    <row r="499" spans="1:10" ht="14.55" customHeight="1" x14ac:dyDescent="0.3">
      <c r="A499" s="4"/>
      <c r="B499" s="65" t="s">
        <v>633</v>
      </c>
      <c r="C499" s="65" t="s">
        <v>634</v>
      </c>
      <c r="D499" s="82"/>
      <c r="E499" s="200"/>
      <c r="F499" s="200"/>
      <c r="G499" s="200"/>
      <c r="H499" s="200"/>
      <c r="I499" s="200"/>
      <c r="J499" s="57" t="s">
        <v>598</v>
      </c>
    </row>
    <row r="500" spans="1:10" ht="14.55" customHeight="1" x14ac:dyDescent="0.3">
      <c r="A500" s="4"/>
      <c r="B500" s="65" t="s">
        <v>635</v>
      </c>
      <c r="C500" s="65" t="s">
        <v>634</v>
      </c>
      <c r="D500" s="82"/>
      <c r="E500" s="200"/>
      <c r="F500" s="200"/>
      <c r="G500" s="200"/>
      <c r="H500" s="200"/>
      <c r="I500" s="200"/>
      <c r="J500" s="57" t="s">
        <v>598</v>
      </c>
    </row>
    <row r="501" spans="1:10" ht="14.55" customHeight="1" x14ac:dyDescent="0.3">
      <c r="A501" s="4"/>
      <c r="B501" s="65" t="s">
        <v>636</v>
      </c>
      <c r="C501" s="65" t="s">
        <v>634</v>
      </c>
      <c r="D501" s="82"/>
      <c r="E501" s="200"/>
      <c r="F501" s="200"/>
      <c r="G501" s="200"/>
      <c r="H501" s="200"/>
      <c r="I501" s="200"/>
      <c r="J501" s="57" t="s">
        <v>602</v>
      </c>
    </row>
    <row r="502" spans="1:10" ht="14.55" customHeight="1" x14ac:dyDescent="0.3">
      <c r="A502" s="4"/>
      <c r="B502" s="65" t="s">
        <v>637</v>
      </c>
      <c r="C502" s="65" t="s">
        <v>634</v>
      </c>
      <c r="D502" s="82"/>
      <c r="E502" s="200"/>
      <c r="F502" s="200"/>
      <c r="G502" s="200"/>
      <c r="H502" s="200"/>
      <c r="I502" s="200"/>
      <c r="J502" s="57" t="s">
        <v>602</v>
      </c>
    </row>
    <row r="503" spans="1:10" ht="14.55" customHeight="1" x14ac:dyDescent="0.3">
      <c r="A503" s="4"/>
      <c r="B503" s="65" t="s">
        <v>638</v>
      </c>
      <c r="C503" s="65" t="s">
        <v>634</v>
      </c>
      <c r="D503" s="82"/>
      <c r="E503" s="200"/>
      <c r="F503" s="200"/>
      <c r="G503" s="200"/>
      <c r="H503" s="200"/>
      <c r="I503" s="200"/>
      <c r="J503" s="57" t="s">
        <v>612</v>
      </c>
    </row>
    <row r="504" spans="1:10" ht="14.55" customHeight="1" x14ac:dyDescent="0.3">
      <c r="A504" s="4"/>
      <c r="B504" s="65" t="s">
        <v>639</v>
      </c>
      <c r="C504" s="65" t="s">
        <v>634</v>
      </c>
      <c r="D504" s="82"/>
      <c r="E504" s="200"/>
      <c r="F504" s="200"/>
      <c r="G504" s="200"/>
      <c r="H504" s="200"/>
      <c r="I504" s="200"/>
      <c r="J504" s="57" t="s">
        <v>612</v>
      </c>
    </row>
    <row r="505" spans="1:10" ht="14.55" customHeight="1" x14ac:dyDescent="0.3">
      <c r="A505" s="4"/>
      <c r="B505" s="65" t="s">
        <v>640</v>
      </c>
      <c r="C505" s="65" t="s">
        <v>634</v>
      </c>
      <c r="D505" s="82"/>
      <c r="E505" s="200"/>
      <c r="F505" s="200"/>
      <c r="G505" s="200"/>
      <c r="H505" s="200"/>
      <c r="I505" s="200"/>
      <c r="J505" s="57" t="s">
        <v>648</v>
      </c>
    </row>
    <row r="506" spans="1:10" ht="14.55" customHeight="1" x14ac:dyDescent="0.3">
      <c r="A506" s="4"/>
      <c r="B506" s="65" t="s">
        <v>641</v>
      </c>
      <c r="C506" s="65" t="s">
        <v>634</v>
      </c>
      <c r="D506" s="82"/>
      <c r="E506" s="200"/>
      <c r="F506" s="200"/>
      <c r="G506" s="200"/>
      <c r="H506" s="200"/>
      <c r="I506" s="200"/>
      <c r="J506" s="57" t="s">
        <v>648</v>
      </c>
    </row>
    <row r="507" spans="1:10" ht="14.55" customHeight="1" x14ac:dyDescent="0.3">
      <c r="A507" s="4"/>
      <c r="B507" s="65" t="s">
        <v>642</v>
      </c>
      <c r="C507" s="65" t="s">
        <v>634</v>
      </c>
      <c r="D507" s="82"/>
      <c r="E507" s="200"/>
      <c r="F507" s="200"/>
      <c r="G507" s="200"/>
      <c r="H507" s="200"/>
      <c r="I507" s="200"/>
      <c r="J507" s="57" t="s">
        <v>649</v>
      </c>
    </row>
    <row r="508" spans="1:10" ht="14.55" customHeight="1" x14ac:dyDescent="0.3">
      <c r="A508" s="4"/>
      <c r="B508" s="65" t="s">
        <v>643</v>
      </c>
      <c r="C508" s="65" t="s">
        <v>634</v>
      </c>
      <c r="D508" s="82"/>
      <c r="E508" s="200"/>
      <c r="F508" s="200"/>
      <c r="G508" s="200"/>
      <c r="H508" s="200"/>
      <c r="I508" s="200"/>
      <c r="J508" s="57" t="s">
        <v>649</v>
      </c>
    </row>
    <row r="509" spans="1:10" ht="14.55" customHeight="1" x14ac:dyDescent="0.3">
      <c r="A509" s="4"/>
      <c r="B509" s="65" t="s">
        <v>644</v>
      </c>
      <c r="C509" s="65" t="s">
        <v>634</v>
      </c>
      <c r="D509" s="82"/>
      <c r="E509" s="200"/>
      <c r="F509" s="200"/>
      <c r="G509" s="200"/>
      <c r="H509" s="200"/>
      <c r="I509" s="200"/>
      <c r="J509" s="57" t="s">
        <v>586</v>
      </c>
    </row>
    <row r="510" spans="1:10" ht="14.55" customHeight="1" x14ac:dyDescent="0.3">
      <c r="A510" s="4"/>
      <c r="B510" s="65" t="s">
        <v>645</v>
      </c>
      <c r="C510" s="65" t="s">
        <v>634</v>
      </c>
      <c r="D510" s="82"/>
      <c r="E510" s="200"/>
      <c r="F510" s="200"/>
      <c r="G510" s="200"/>
      <c r="H510" s="200"/>
      <c r="I510" s="200"/>
      <c r="J510" s="57" t="s">
        <v>586</v>
      </c>
    </row>
    <row r="511" spans="1:10" ht="14.55" customHeight="1" x14ac:dyDescent="0.3">
      <c r="A511" s="4"/>
      <c r="B511" s="65" t="s">
        <v>646</v>
      </c>
      <c r="C511" s="65" t="s">
        <v>634</v>
      </c>
      <c r="D511" s="82"/>
      <c r="E511" s="200"/>
      <c r="F511" s="200"/>
      <c r="G511" s="200"/>
      <c r="H511" s="200"/>
      <c r="I511" s="200"/>
      <c r="J511" s="57" t="s">
        <v>650</v>
      </c>
    </row>
    <row r="512" spans="1:10" ht="15" customHeight="1" thickBot="1" x14ac:dyDescent="0.35">
      <c r="A512" s="4"/>
      <c r="B512" s="84" t="s">
        <v>647</v>
      </c>
      <c r="C512" s="84" t="s">
        <v>634</v>
      </c>
      <c r="D512" s="86"/>
      <c r="E512" s="200"/>
      <c r="F512" s="200"/>
      <c r="G512" s="200"/>
      <c r="H512" s="200"/>
      <c r="I512" s="200"/>
      <c r="J512" s="64" t="s">
        <v>650</v>
      </c>
    </row>
    <row r="513" spans="1:10" ht="19.05" customHeight="1" thickBot="1" x14ac:dyDescent="0.4">
      <c r="A513" s="75" t="s">
        <v>653</v>
      </c>
      <c r="B513" s="53"/>
      <c r="C513" s="27"/>
      <c r="D513" s="27"/>
      <c r="E513" s="158"/>
      <c r="F513" s="158"/>
      <c r="G513" s="158"/>
      <c r="H513" s="158"/>
      <c r="I513" s="158"/>
      <c r="J513" s="16"/>
    </row>
    <row r="514" spans="1:10" ht="14.55" customHeight="1" x14ac:dyDescent="0.3">
      <c r="A514" s="30" t="s">
        <v>671</v>
      </c>
      <c r="B514" s="65" t="s">
        <v>654</v>
      </c>
      <c r="C514" s="65" t="s">
        <v>308</v>
      </c>
      <c r="D514" s="82"/>
      <c r="E514" s="200"/>
      <c r="F514" s="200"/>
      <c r="G514" s="200"/>
      <c r="H514" s="200"/>
      <c r="I514" s="200"/>
      <c r="J514" s="66" t="s">
        <v>1234</v>
      </c>
    </row>
    <row r="515" spans="1:10" ht="14.55" customHeight="1" x14ac:dyDescent="0.3">
      <c r="A515" s="28" t="s">
        <v>672</v>
      </c>
      <c r="B515" s="65" t="s">
        <v>655</v>
      </c>
      <c r="C515" s="65" t="s">
        <v>309</v>
      </c>
      <c r="D515" s="82"/>
      <c r="E515" s="200"/>
      <c r="F515" s="200"/>
      <c r="G515" s="200"/>
      <c r="H515" s="200"/>
      <c r="I515" s="200"/>
      <c r="J515" s="66" t="s">
        <v>1234</v>
      </c>
    </row>
    <row r="516" spans="1:10" ht="14.55" customHeight="1" x14ac:dyDescent="0.3">
      <c r="A516" s="4"/>
      <c r="B516" s="65" t="s">
        <v>656</v>
      </c>
      <c r="C516" s="65" t="s">
        <v>314</v>
      </c>
      <c r="D516" s="82"/>
      <c r="E516" s="200"/>
      <c r="F516" s="200"/>
      <c r="G516" s="200"/>
      <c r="H516" s="200"/>
      <c r="I516" s="200"/>
      <c r="J516" s="66" t="s">
        <v>1233</v>
      </c>
    </row>
    <row r="517" spans="1:10" ht="14.55" customHeight="1" x14ac:dyDescent="0.3">
      <c r="A517" s="66" t="s">
        <v>1351</v>
      </c>
      <c r="B517" s="65" t="s">
        <v>657</v>
      </c>
      <c r="C517" s="65" t="s">
        <v>309</v>
      </c>
      <c r="D517" s="82"/>
      <c r="E517" s="200"/>
      <c r="F517" s="200"/>
      <c r="G517" s="200"/>
      <c r="H517" s="200"/>
      <c r="I517" s="200"/>
      <c r="J517" s="66" t="s">
        <v>1234</v>
      </c>
    </row>
    <row r="518" spans="1:10" ht="14.55" customHeight="1" x14ac:dyDescent="0.3">
      <c r="A518" s="66"/>
      <c r="B518" s="65" t="s">
        <v>658</v>
      </c>
      <c r="C518" s="65" t="s">
        <v>85</v>
      </c>
      <c r="D518" s="82"/>
      <c r="E518" s="200"/>
      <c r="F518" s="200"/>
      <c r="G518" s="200"/>
      <c r="H518" s="200"/>
      <c r="I518" s="200"/>
      <c r="J518" s="66" t="s">
        <v>1234</v>
      </c>
    </row>
    <row r="519" spans="1:10" ht="14.55" customHeight="1" x14ac:dyDescent="0.3">
      <c r="A519" s="4"/>
      <c r="B519" s="65" t="s">
        <v>659</v>
      </c>
      <c r="C519" s="65" t="s">
        <v>660</v>
      </c>
      <c r="D519" s="82"/>
      <c r="E519" s="200"/>
      <c r="F519" s="200"/>
      <c r="G519" s="200"/>
      <c r="H519" s="200"/>
      <c r="I519" s="200"/>
      <c r="J519" s="66" t="s">
        <v>1235</v>
      </c>
    </row>
    <row r="520" spans="1:10" ht="14.55" customHeight="1" x14ac:dyDescent="0.3">
      <c r="A520" s="4"/>
      <c r="B520" s="65" t="s">
        <v>661</v>
      </c>
      <c r="C520" s="65" t="s">
        <v>660</v>
      </c>
      <c r="D520" s="82"/>
      <c r="E520" s="200"/>
      <c r="F520" s="200"/>
      <c r="G520" s="200"/>
      <c r="H520" s="200"/>
      <c r="I520" s="200"/>
      <c r="J520" s="66" t="s">
        <v>1237</v>
      </c>
    </row>
    <row r="521" spans="1:10" ht="14.55" customHeight="1" x14ac:dyDescent="0.3">
      <c r="A521" s="4"/>
      <c r="B521" s="65" t="s">
        <v>662</v>
      </c>
      <c r="C521" s="65" t="s">
        <v>660</v>
      </c>
      <c r="D521" s="82"/>
      <c r="E521" s="200"/>
      <c r="F521" s="200"/>
      <c r="G521" s="200"/>
      <c r="H521" s="200"/>
      <c r="I521" s="200"/>
      <c r="J521" s="66" t="s">
        <v>1238</v>
      </c>
    </row>
    <row r="522" spans="1:10" ht="14.55" customHeight="1" x14ac:dyDescent="0.3">
      <c r="A522" s="4"/>
      <c r="B522" s="65" t="s">
        <v>663</v>
      </c>
      <c r="C522" s="65" t="s">
        <v>168</v>
      </c>
      <c r="D522" s="82"/>
      <c r="E522" s="200"/>
      <c r="F522" s="200"/>
      <c r="G522" s="200"/>
      <c r="H522" s="200"/>
      <c r="I522" s="200"/>
      <c r="J522" s="57"/>
    </row>
    <row r="523" spans="1:10" ht="14.55" customHeight="1" x14ac:dyDescent="0.3">
      <c r="A523" s="4"/>
      <c r="B523" s="65" t="s">
        <v>664</v>
      </c>
      <c r="C523" s="65" t="s">
        <v>168</v>
      </c>
      <c r="D523" s="82"/>
      <c r="E523" s="200"/>
      <c r="F523" s="200"/>
      <c r="G523" s="200"/>
      <c r="H523" s="200"/>
      <c r="I523" s="200"/>
      <c r="J523" s="57"/>
    </row>
    <row r="524" spans="1:10" ht="14.55" customHeight="1" x14ac:dyDescent="0.3">
      <c r="A524" s="4"/>
      <c r="B524" s="65" t="s">
        <v>665</v>
      </c>
      <c r="C524" s="65" t="s">
        <v>82</v>
      </c>
      <c r="D524" s="82"/>
      <c r="E524" s="200"/>
      <c r="F524" s="200"/>
      <c r="G524" s="200"/>
      <c r="H524" s="200"/>
      <c r="I524" s="200"/>
      <c r="J524" s="66" t="s">
        <v>1230</v>
      </c>
    </row>
    <row r="525" spans="1:10" ht="14.55" customHeight="1" x14ac:dyDescent="0.3">
      <c r="A525" s="4"/>
      <c r="B525" s="65" t="s">
        <v>666</v>
      </c>
      <c r="C525" s="65" t="s">
        <v>82</v>
      </c>
      <c r="D525" s="82"/>
      <c r="E525" s="200"/>
      <c r="F525" s="200"/>
      <c r="G525" s="200"/>
      <c r="H525" s="200"/>
      <c r="I525" s="200"/>
      <c r="J525" s="66" t="s">
        <v>1231</v>
      </c>
    </row>
    <row r="526" spans="1:10" ht="14.55" customHeight="1" x14ac:dyDescent="0.3">
      <c r="A526" s="4"/>
      <c r="B526" s="65" t="s">
        <v>667</v>
      </c>
      <c r="C526" s="65" t="s">
        <v>82</v>
      </c>
      <c r="D526" s="82"/>
      <c r="E526" s="200"/>
      <c r="F526" s="200"/>
      <c r="G526" s="200"/>
      <c r="H526" s="200"/>
      <c r="I526" s="200"/>
      <c r="J526" s="66" t="s">
        <v>1232</v>
      </c>
    </row>
    <row r="527" spans="1:10" ht="14.55" customHeight="1" x14ac:dyDescent="0.3">
      <c r="A527" s="4"/>
      <c r="B527" s="65" t="s">
        <v>668</v>
      </c>
      <c r="C527" s="65" t="s">
        <v>82</v>
      </c>
      <c r="D527" s="82"/>
      <c r="E527" s="200"/>
      <c r="F527" s="200"/>
      <c r="G527" s="200"/>
      <c r="H527" s="200"/>
      <c r="I527" s="200"/>
      <c r="J527" s="66" t="s">
        <v>1239</v>
      </c>
    </row>
    <row r="528" spans="1:10" ht="14.55" customHeight="1" x14ac:dyDescent="0.3">
      <c r="A528" s="4"/>
      <c r="B528" s="65" t="s">
        <v>669</v>
      </c>
      <c r="C528" s="65" t="s">
        <v>82</v>
      </c>
      <c r="D528" s="82"/>
      <c r="E528" s="200"/>
      <c r="F528" s="200"/>
      <c r="G528" s="200"/>
      <c r="H528" s="200"/>
      <c r="I528" s="200"/>
      <c r="J528" s="66" t="s">
        <v>1236</v>
      </c>
    </row>
    <row r="529" spans="1:10" ht="15" customHeight="1" thickBot="1" x14ac:dyDescent="0.35">
      <c r="A529" s="4"/>
      <c r="B529" s="84" t="s">
        <v>670</v>
      </c>
      <c r="C529" s="84" t="s">
        <v>82</v>
      </c>
      <c r="D529" s="86"/>
      <c r="E529" s="200"/>
      <c r="F529" s="200"/>
      <c r="G529" s="200"/>
      <c r="H529" s="200"/>
      <c r="I529" s="200"/>
      <c r="J529" s="76" t="s">
        <v>1236</v>
      </c>
    </row>
    <row r="530" spans="1:10" ht="19.05" customHeight="1" thickBot="1" x14ac:dyDescent="0.4">
      <c r="A530" s="56" t="s">
        <v>673</v>
      </c>
      <c r="B530" s="53"/>
      <c r="C530" s="27"/>
      <c r="D530" s="27"/>
      <c r="E530" s="158"/>
      <c r="F530" s="158"/>
      <c r="G530" s="158"/>
      <c r="H530" s="158"/>
      <c r="I530" s="158"/>
      <c r="J530" s="16"/>
    </row>
    <row r="531" spans="1:10" ht="14.55" customHeight="1" x14ac:dyDescent="0.3">
      <c r="A531" s="28" t="s">
        <v>703</v>
      </c>
      <c r="B531" s="85" t="s">
        <v>674</v>
      </c>
      <c r="C531" s="85" t="s">
        <v>82</v>
      </c>
      <c r="D531" s="277">
        <v>35000</v>
      </c>
      <c r="E531" s="318"/>
      <c r="F531" s="318">
        <v>35000</v>
      </c>
      <c r="G531" s="318"/>
      <c r="H531" s="318"/>
      <c r="I531" s="318"/>
      <c r="J531" s="68" t="s">
        <v>1832</v>
      </c>
    </row>
    <row r="532" spans="1:10" ht="14.55" customHeight="1" x14ac:dyDescent="0.3">
      <c r="A532" s="65" t="s">
        <v>704</v>
      </c>
      <c r="B532" s="65" t="s">
        <v>675</v>
      </c>
      <c r="C532" s="65" t="s">
        <v>82</v>
      </c>
      <c r="D532" s="174">
        <v>35000</v>
      </c>
      <c r="E532" s="292"/>
      <c r="F532" s="292">
        <v>35000</v>
      </c>
      <c r="G532" s="292"/>
      <c r="H532" s="292"/>
      <c r="I532" s="292"/>
      <c r="J532" s="66" t="s">
        <v>1832</v>
      </c>
    </row>
    <row r="533" spans="1:10" ht="14.55" customHeight="1" x14ac:dyDescent="0.3">
      <c r="A533" s="96" t="s">
        <v>2033</v>
      </c>
      <c r="B533" s="65" t="s">
        <v>676</v>
      </c>
      <c r="C533" s="65" t="s">
        <v>82</v>
      </c>
      <c r="D533" s="174">
        <v>35000</v>
      </c>
      <c r="E533" s="292"/>
      <c r="F533" s="292">
        <v>35000</v>
      </c>
      <c r="G533" s="292"/>
      <c r="H533" s="292"/>
      <c r="I533" s="292"/>
      <c r="J533" s="66" t="s">
        <v>1832</v>
      </c>
    </row>
    <row r="534" spans="1:10" ht="14.55" customHeight="1" x14ac:dyDescent="0.3">
      <c r="A534" s="57"/>
      <c r="B534" s="65" t="s">
        <v>677</v>
      </c>
      <c r="C534" s="65" t="s">
        <v>477</v>
      </c>
      <c r="D534" s="174">
        <v>35000</v>
      </c>
      <c r="E534" s="292"/>
      <c r="F534" s="292">
        <v>35000</v>
      </c>
      <c r="G534" s="292"/>
      <c r="H534" s="292"/>
      <c r="I534" s="292"/>
      <c r="J534" s="66" t="s">
        <v>1833</v>
      </c>
    </row>
    <row r="535" spans="1:10" ht="14.55" customHeight="1" x14ac:dyDescent="0.3">
      <c r="A535" s="57"/>
      <c r="B535" s="65" t="s">
        <v>678</v>
      </c>
      <c r="C535" s="65" t="s">
        <v>82</v>
      </c>
      <c r="D535" s="174">
        <v>35000</v>
      </c>
      <c r="E535" s="292"/>
      <c r="F535" s="292">
        <v>35000</v>
      </c>
      <c r="G535" s="292"/>
      <c r="H535" s="292"/>
      <c r="I535" s="292"/>
      <c r="J535" s="66" t="s">
        <v>1832</v>
      </c>
    </row>
    <row r="536" spans="1:10" ht="14.55" customHeight="1" x14ac:dyDescent="0.3">
      <c r="A536" s="57"/>
      <c r="B536" s="65" t="s">
        <v>679</v>
      </c>
      <c r="C536" s="65" t="s">
        <v>82</v>
      </c>
      <c r="D536" s="174">
        <v>35000</v>
      </c>
      <c r="E536" s="292"/>
      <c r="F536" s="292">
        <v>35000</v>
      </c>
      <c r="G536" s="292"/>
      <c r="H536" s="292"/>
      <c r="I536" s="292"/>
      <c r="J536" s="66" t="s">
        <v>1832</v>
      </c>
    </row>
    <row r="537" spans="1:10" ht="14.55" customHeight="1" x14ac:dyDescent="0.3">
      <c r="A537" s="57"/>
      <c r="B537" s="65" t="s">
        <v>680</v>
      </c>
      <c r="C537" s="65" t="s">
        <v>82</v>
      </c>
      <c r="D537" s="174">
        <v>35000</v>
      </c>
      <c r="E537" s="292"/>
      <c r="F537" s="292">
        <v>35000</v>
      </c>
      <c r="G537" s="292"/>
      <c r="H537" s="292"/>
      <c r="I537" s="292"/>
      <c r="J537" s="66" t="s">
        <v>1832</v>
      </c>
    </row>
    <row r="538" spans="1:10" ht="14.55" customHeight="1" x14ac:dyDescent="0.3">
      <c r="A538" s="57"/>
      <c r="B538" s="65" t="s">
        <v>681</v>
      </c>
      <c r="C538" s="65" t="s">
        <v>82</v>
      </c>
      <c r="D538" s="174">
        <v>35000</v>
      </c>
      <c r="E538" s="292"/>
      <c r="F538" s="292">
        <v>35000</v>
      </c>
      <c r="G538" s="292"/>
      <c r="H538" s="292"/>
      <c r="I538" s="292"/>
      <c r="J538" s="66" t="s">
        <v>1832</v>
      </c>
    </row>
    <row r="539" spans="1:10" ht="14.55" customHeight="1" x14ac:dyDescent="0.3">
      <c r="A539" s="57"/>
      <c r="B539" s="65" t="s">
        <v>682</v>
      </c>
      <c r="C539" s="65" t="s">
        <v>82</v>
      </c>
      <c r="D539" s="174">
        <v>35000</v>
      </c>
      <c r="E539" s="292"/>
      <c r="F539" s="292">
        <v>35000</v>
      </c>
      <c r="G539" s="292"/>
      <c r="H539" s="292"/>
      <c r="I539" s="292"/>
      <c r="J539" s="66" t="s">
        <v>1832</v>
      </c>
    </row>
    <row r="540" spans="1:10" ht="14.55" customHeight="1" x14ac:dyDescent="0.3">
      <c r="A540" s="57"/>
      <c r="B540" s="65" t="s">
        <v>683</v>
      </c>
      <c r="C540" s="65" t="s">
        <v>82</v>
      </c>
      <c r="D540" s="174">
        <v>35000</v>
      </c>
      <c r="E540" s="292"/>
      <c r="F540" s="292">
        <v>35000</v>
      </c>
      <c r="G540" s="292"/>
      <c r="H540" s="292"/>
      <c r="I540" s="292"/>
      <c r="J540" s="66" t="s">
        <v>1832</v>
      </c>
    </row>
    <row r="541" spans="1:10" ht="14.55" customHeight="1" x14ac:dyDescent="0.3">
      <c r="A541" s="57"/>
      <c r="B541" s="65" t="s">
        <v>684</v>
      </c>
      <c r="C541" s="65" t="s">
        <v>82</v>
      </c>
      <c r="D541" s="174">
        <v>35000</v>
      </c>
      <c r="E541" s="292"/>
      <c r="F541" s="292">
        <v>35000</v>
      </c>
      <c r="G541" s="292"/>
      <c r="H541" s="292"/>
      <c r="I541" s="292"/>
      <c r="J541" s="66" t="s">
        <v>1832</v>
      </c>
    </row>
    <row r="542" spans="1:10" ht="14.55" customHeight="1" x14ac:dyDescent="0.3">
      <c r="A542" s="57"/>
      <c r="B542" s="65" t="s">
        <v>685</v>
      </c>
      <c r="C542" s="65" t="s">
        <v>82</v>
      </c>
      <c r="D542" s="174">
        <v>35000</v>
      </c>
      <c r="E542" s="292"/>
      <c r="F542" s="292">
        <v>35000</v>
      </c>
      <c r="G542" s="292"/>
      <c r="H542" s="292"/>
      <c r="I542" s="292"/>
      <c r="J542" s="66" t="s">
        <v>1834</v>
      </c>
    </row>
    <row r="543" spans="1:10" ht="14.55" customHeight="1" x14ac:dyDescent="0.3">
      <c r="A543" s="57"/>
      <c r="B543" s="65" t="s">
        <v>686</v>
      </c>
      <c r="C543" s="65" t="s">
        <v>82</v>
      </c>
      <c r="D543" s="174">
        <v>35000</v>
      </c>
      <c r="E543" s="292"/>
      <c r="F543" s="292">
        <v>35000</v>
      </c>
      <c r="G543" s="292"/>
      <c r="H543" s="292"/>
      <c r="I543" s="292"/>
      <c r="J543" s="66" t="s">
        <v>1834</v>
      </c>
    </row>
    <row r="544" spans="1:10" ht="14.55" customHeight="1" x14ac:dyDescent="0.3">
      <c r="A544" s="57"/>
      <c r="B544" s="65" t="s">
        <v>687</v>
      </c>
      <c r="C544" s="65" t="s">
        <v>82</v>
      </c>
      <c r="D544" s="174">
        <v>35000</v>
      </c>
      <c r="E544" s="292"/>
      <c r="F544" s="292">
        <v>35000</v>
      </c>
      <c r="G544" s="292"/>
      <c r="H544" s="292"/>
      <c r="I544" s="292"/>
      <c r="J544" s="66" t="s">
        <v>1834</v>
      </c>
    </row>
    <row r="545" spans="1:10" ht="14.55" customHeight="1" x14ac:dyDescent="0.3">
      <c r="A545" s="57"/>
      <c r="B545" s="65" t="s">
        <v>688</v>
      </c>
      <c r="C545" s="65" t="s">
        <v>82</v>
      </c>
      <c r="D545" s="174">
        <v>35000</v>
      </c>
      <c r="E545" s="292"/>
      <c r="F545" s="292">
        <v>35000</v>
      </c>
      <c r="G545" s="292"/>
      <c r="H545" s="292"/>
      <c r="I545" s="292"/>
      <c r="J545" s="66" t="s">
        <v>1834</v>
      </c>
    </row>
    <row r="546" spans="1:10" ht="14.55" customHeight="1" x14ac:dyDescent="0.3">
      <c r="A546" s="57"/>
      <c r="B546" s="65" t="s">
        <v>689</v>
      </c>
      <c r="C546" s="65" t="s">
        <v>82</v>
      </c>
      <c r="D546" s="174">
        <v>35000</v>
      </c>
      <c r="E546" s="292"/>
      <c r="F546" s="292">
        <v>35000</v>
      </c>
      <c r="G546" s="292"/>
      <c r="H546" s="292"/>
      <c r="I546" s="292"/>
      <c r="J546" s="66" t="s">
        <v>1834</v>
      </c>
    </row>
    <row r="547" spans="1:10" ht="14.55" customHeight="1" x14ac:dyDescent="0.3">
      <c r="A547" s="57"/>
      <c r="B547" s="65" t="s">
        <v>690</v>
      </c>
      <c r="C547" s="65" t="s">
        <v>82</v>
      </c>
      <c r="D547" s="174">
        <v>35000</v>
      </c>
      <c r="E547" s="292"/>
      <c r="F547" s="292">
        <v>35000</v>
      </c>
      <c r="G547" s="292"/>
      <c r="H547" s="292"/>
      <c r="I547" s="292"/>
      <c r="J547" s="66" t="s">
        <v>1834</v>
      </c>
    </row>
    <row r="548" spans="1:10" ht="14.55" customHeight="1" x14ac:dyDescent="0.3">
      <c r="A548" s="57"/>
      <c r="B548" s="65" t="s">
        <v>691</v>
      </c>
      <c r="C548" s="65" t="s">
        <v>82</v>
      </c>
      <c r="D548" s="174">
        <v>35000</v>
      </c>
      <c r="E548" s="292"/>
      <c r="F548" s="292">
        <v>35000</v>
      </c>
      <c r="G548" s="292"/>
      <c r="H548" s="292"/>
      <c r="I548" s="292"/>
      <c r="J548" s="66" t="s">
        <v>1834</v>
      </c>
    </row>
    <row r="549" spans="1:10" ht="14.55" customHeight="1" x14ac:dyDescent="0.3">
      <c r="A549" s="57"/>
      <c r="B549" s="65" t="s">
        <v>692</v>
      </c>
      <c r="C549" s="65" t="s">
        <v>82</v>
      </c>
      <c r="D549" s="174">
        <v>35000</v>
      </c>
      <c r="E549" s="292"/>
      <c r="F549" s="292">
        <v>35000</v>
      </c>
      <c r="G549" s="292"/>
      <c r="H549" s="292"/>
      <c r="I549" s="292"/>
      <c r="J549" s="66" t="s">
        <v>1834</v>
      </c>
    </row>
    <row r="550" spans="1:10" ht="14.55" customHeight="1" x14ac:dyDescent="0.3">
      <c r="A550" s="57"/>
      <c r="B550" s="65" t="s">
        <v>693</v>
      </c>
      <c r="C550" s="65" t="s">
        <v>314</v>
      </c>
      <c r="D550" s="174">
        <v>35000</v>
      </c>
      <c r="E550" s="292"/>
      <c r="F550" s="292">
        <v>35000</v>
      </c>
      <c r="G550" s="292"/>
      <c r="H550" s="292"/>
      <c r="I550" s="292"/>
      <c r="J550" s="66" t="s">
        <v>1835</v>
      </c>
    </row>
    <row r="551" spans="1:10" ht="14.55" customHeight="1" x14ac:dyDescent="0.3">
      <c r="A551" s="57"/>
      <c r="B551" s="65" t="s">
        <v>694</v>
      </c>
      <c r="C551" s="65" t="s">
        <v>314</v>
      </c>
      <c r="D551" s="174">
        <v>35000</v>
      </c>
      <c r="E551" s="292"/>
      <c r="F551" s="292">
        <v>35000</v>
      </c>
      <c r="G551" s="292"/>
      <c r="H551" s="292"/>
      <c r="I551" s="292"/>
      <c r="J551" s="66" t="s">
        <v>1835</v>
      </c>
    </row>
    <row r="552" spans="1:10" ht="14.55" customHeight="1" x14ac:dyDescent="0.3">
      <c r="A552" s="57"/>
      <c r="B552" s="65" t="s">
        <v>693</v>
      </c>
      <c r="C552" s="65" t="s">
        <v>314</v>
      </c>
      <c r="D552" s="174">
        <v>35000</v>
      </c>
      <c r="E552" s="292"/>
      <c r="F552" s="292">
        <v>35000</v>
      </c>
      <c r="G552" s="292"/>
      <c r="H552" s="292"/>
      <c r="I552" s="292"/>
      <c r="J552" s="66" t="s">
        <v>1835</v>
      </c>
    </row>
    <row r="553" spans="1:10" ht="14.55" customHeight="1" x14ac:dyDescent="0.3">
      <c r="A553" s="57"/>
      <c r="B553" s="65" t="s">
        <v>695</v>
      </c>
      <c r="C553" s="65" t="s">
        <v>168</v>
      </c>
      <c r="D553" s="174">
        <v>35000</v>
      </c>
      <c r="E553" s="292"/>
      <c r="F553" s="292">
        <v>35000</v>
      </c>
      <c r="G553" s="292"/>
      <c r="H553" s="292"/>
      <c r="I553" s="292"/>
      <c r="J553" s="66" t="s">
        <v>1835</v>
      </c>
    </row>
    <row r="554" spans="1:10" ht="14.55" customHeight="1" x14ac:dyDescent="0.3">
      <c r="A554" s="57"/>
      <c r="B554" s="65" t="s">
        <v>696</v>
      </c>
      <c r="C554" s="65" t="s">
        <v>168</v>
      </c>
      <c r="D554" s="174">
        <v>35000</v>
      </c>
      <c r="E554" s="292"/>
      <c r="F554" s="292">
        <v>35000</v>
      </c>
      <c r="G554" s="292"/>
      <c r="H554" s="292"/>
      <c r="I554" s="292"/>
      <c r="J554" s="66" t="s">
        <v>1835</v>
      </c>
    </row>
    <row r="555" spans="1:10" ht="14.55" customHeight="1" x14ac:dyDescent="0.3">
      <c r="A555" s="57"/>
      <c r="B555" s="65" t="s">
        <v>697</v>
      </c>
      <c r="C555" s="65" t="s">
        <v>168</v>
      </c>
      <c r="D555" s="174">
        <v>35000</v>
      </c>
      <c r="E555" s="292"/>
      <c r="F555" s="292">
        <v>35000</v>
      </c>
      <c r="G555" s="292"/>
      <c r="H555" s="292"/>
      <c r="I555" s="292"/>
      <c r="J555" s="66" t="s">
        <v>1835</v>
      </c>
    </row>
    <row r="556" spans="1:10" ht="14.55" customHeight="1" x14ac:dyDescent="0.3">
      <c r="A556" s="57"/>
      <c r="B556" s="65" t="s">
        <v>698</v>
      </c>
      <c r="C556" s="65" t="s">
        <v>168</v>
      </c>
      <c r="D556" s="174">
        <v>35000</v>
      </c>
      <c r="E556" s="292"/>
      <c r="F556" s="292">
        <v>35000</v>
      </c>
      <c r="G556" s="292"/>
      <c r="H556" s="292"/>
      <c r="I556" s="292"/>
      <c r="J556" s="66" t="s">
        <v>1835</v>
      </c>
    </row>
    <row r="557" spans="1:10" ht="14.55" customHeight="1" x14ac:dyDescent="0.3">
      <c r="A557" s="57"/>
      <c r="B557" s="65" t="s">
        <v>699</v>
      </c>
      <c r="C557" s="65" t="s">
        <v>168</v>
      </c>
      <c r="D557" s="174">
        <v>35000</v>
      </c>
      <c r="E557" s="292"/>
      <c r="F557" s="292">
        <v>35000</v>
      </c>
      <c r="G557" s="292"/>
      <c r="H557" s="292"/>
      <c r="I557" s="292"/>
      <c r="J557" s="66" t="s">
        <v>1835</v>
      </c>
    </row>
    <row r="558" spans="1:10" ht="14.55" customHeight="1" x14ac:dyDescent="0.3">
      <c r="A558" s="57"/>
      <c r="B558" s="65" t="s">
        <v>700</v>
      </c>
      <c r="C558" s="65" t="s">
        <v>82</v>
      </c>
      <c r="D558" s="174">
        <v>35000</v>
      </c>
      <c r="E558" s="292"/>
      <c r="F558" s="292">
        <v>35000</v>
      </c>
      <c r="G558" s="292"/>
      <c r="H558" s="292"/>
      <c r="I558" s="292"/>
      <c r="J558" s="66" t="s">
        <v>1835</v>
      </c>
    </row>
    <row r="559" spans="1:10" ht="14.55" customHeight="1" x14ac:dyDescent="0.3">
      <c r="A559" s="57"/>
      <c r="B559" s="65" t="s">
        <v>701</v>
      </c>
      <c r="C559" s="65" t="s">
        <v>82</v>
      </c>
      <c r="D559" s="174">
        <v>35000</v>
      </c>
      <c r="E559" s="292"/>
      <c r="F559" s="292">
        <v>35000</v>
      </c>
      <c r="G559" s="292"/>
      <c r="H559" s="292"/>
      <c r="I559" s="292"/>
      <c r="J559" s="66" t="s">
        <v>1836</v>
      </c>
    </row>
    <row r="560" spans="1:10" ht="15" customHeight="1" thickBot="1" x14ac:dyDescent="0.35">
      <c r="A560" s="57"/>
      <c r="B560" s="84" t="s">
        <v>702</v>
      </c>
      <c r="C560" s="84" t="s">
        <v>82</v>
      </c>
      <c r="D560" s="276">
        <v>35000</v>
      </c>
      <c r="E560" s="317"/>
      <c r="F560" s="317">
        <v>35000</v>
      </c>
      <c r="G560" s="317"/>
      <c r="H560" s="317"/>
      <c r="I560" s="317"/>
      <c r="J560" s="76" t="s">
        <v>1837</v>
      </c>
    </row>
    <row r="561" spans="1:10" ht="19.05" customHeight="1" thickBot="1" x14ac:dyDescent="0.4">
      <c r="A561" s="56" t="s">
        <v>705</v>
      </c>
      <c r="B561" s="53"/>
      <c r="C561" s="27"/>
      <c r="D561" s="27"/>
      <c r="E561" s="158"/>
      <c r="F561" s="158"/>
      <c r="G561" s="158"/>
      <c r="H561" s="158"/>
      <c r="I561" s="158"/>
      <c r="J561" s="16"/>
    </row>
    <row r="562" spans="1:10" ht="14.55" customHeight="1" x14ac:dyDescent="0.3">
      <c r="A562" s="30" t="s">
        <v>737</v>
      </c>
      <c r="B562" s="65" t="s">
        <v>707</v>
      </c>
      <c r="C562" s="65" t="s">
        <v>706</v>
      </c>
      <c r="D562" s="174">
        <v>50000</v>
      </c>
      <c r="E562" s="292"/>
      <c r="F562" s="292"/>
      <c r="G562" s="292">
        <v>50000</v>
      </c>
      <c r="H562" s="292"/>
      <c r="I562" s="292"/>
      <c r="J562" s="66" t="s">
        <v>1843</v>
      </c>
    </row>
    <row r="563" spans="1:10" ht="14.55" customHeight="1" x14ac:dyDescent="0.3">
      <c r="A563" s="58" t="s">
        <v>738</v>
      </c>
      <c r="B563" s="65" t="s">
        <v>730</v>
      </c>
      <c r="C563" s="65" t="s">
        <v>82</v>
      </c>
      <c r="D563" s="174">
        <v>50000</v>
      </c>
      <c r="E563" s="292"/>
      <c r="F563" s="292"/>
      <c r="G563" s="292">
        <v>50000</v>
      </c>
      <c r="H563" s="292"/>
      <c r="I563" s="292"/>
      <c r="J563" s="66" t="s">
        <v>1844</v>
      </c>
    </row>
    <row r="564" spans="1:10" ht="14.55" customHeight="1" x14ac:dyDescent="0.3">
      <c r="A564" s="77" t="s">
        <v>2033</v>
      </c>
      <c r="B564" s="65" t="s">
        <v>731</v>
      </c>
      <c r="C564" s="65" t="s">
        <v>82</v>
      </c>
      <c r="D564" s="174">
        <v>50000</v>
      </c>
      <c r="E564" s="292"/>
      <c r="F564" s="292"/>
      <c r="G564" s="292">
        <v>50000</v>
      </c>
      <c r="H564" s="292"/>
      <c r="I564" s="292"/>
      <c r="J564" s="66" t="s">
        <v>1845</v>
      </c>
    </row>
    <row r="565" spans="1:10" ht="14.55" customHeight="1" x14ac:dyDescent="0.3">
      <c r="A565" s="77" t="s">
        <v>2036</v>
      </c>
      <c r="B565" s="65" t="s">
        <v>732</v>
      </c>
      <c r="C565" s="65" t="s">
        <v>82</v>
      </c>
      <c r="D565" s="174">
        <v>50000</v>
      </c>
      <c r="E565" s="292"/>
      <c r="F565" s="292"/>
      <c r="G565" s="292">
        <v>50000</v>
      </c>
      <c r="H565" s="292"/>
      <c r="I565" s="292"/>
      <c r="J565" s="66" t="s">
        <v>1845</v>
      </c>
    </row>
    <row r="566" spans="1:10" ht="14.55" customHeight="1" x14ac:dyDescent="0.3">
      <c r="A566" s="20"/>
      <c r="B566" s="65" t="s">
        <v>735</v>
      </c>
      <c r="C566" s="65" t="s">
        <v>82</v>
      </c>
      <c r="D566" s="174">
        <v>50000</v>
      </c>
      <c r="E566" s="292"/>
      <c r="F566" s="292"/>
      <c r="G566" s="292">
        <v>50000</v>
      </c>
      <c r="H566" s="292"/>
      <c r="I566" s="292"/>
      <c r="J566" s="66" t="s">
        <v>1846</v>
      </c>
    </row>
    <row r="567" spans="1:10" ht="14.55" customHeight="1" x14ac:dyDescent="0.3">
      <c r="A567" s="4"/>
      <c r="B567" s="65" t="s">
        <v>736</v>
      </c>
      <c r="C567" s="65" t="s">
        <v>82</v>
      </c>
      <c r="D567" s="174">
        <v>50000</v>
      </c>
      <c r="E567" s="292"/>
      <c r="F567" s="292"/>
      <c r="G567" s="292">
        <v>50000</v>
      </c>
      <c r="H567" s="292"/>
      <c r="I567" s="292"/>
      <c r="J567" s="66" t="s">
        <v>1846</v>
      </c>
    </row>
    <row r="568" spans="1:10" ht="14.55" customHeight="1" x14ac:dyDescent="0.3">
      <c r="A568" s="4"/>
      <c r="B568" s="65" t="s">
        <v>734</v>
      </c>
      <c r="C568" s="65" t="s">
        <v>82</v>
      </c>
      <c r="D568" s="174">
        <v>50000</v>
      </c>
      <c r="E568" s="292"/>
      <c r="F568" s="292"/>
      <c r="G568" s="292">
        <v>50000</v>
      </c>
      <c r="H568" s="292"/>
      <c r="I568" s="292"/>
      <c r="J568" s="66" t="s">
        <v>1846</v>
      </c>
    </row>
    <row r="569" spans="1:10" ht="14.55" customHeight="1" x14ac:dyDescent="0.3">
      <c r="A569" s="20"/>
      <c r="B569" s="65" t="s">
        <v>726</v>
      </c>
      <c r="C569" s="65" t="s">
        <v>708</v>
      </c>
      <c r="D569" s="174">
        <v>50000</v>
      </c>
      <c r="E569" s="292"/>
      <c r="F569" s="292"/>
      <c r="G569" s="292">
        <v>50000</v>
      </c>
      <c r="H569" s="292"/>
      <c r="I569" s="292"/>
      <c r="J569" s="66" t="s">
        <v>1847</v>
      </c>
    </row>
    <row r="570" spans="1:10" ht="14.55" customHeight="1" x14ac:dyDescent="0.3">
      <c r="A570" s="20"/>
      <c r="B570" s="65" t="s">
        <v>727</v>
      </c>
      <c r="C570" s="65" t="s">
        <v>708</v>
      </c>
      <c r="D570" s="174">
        <v>50000</v>
      </c>
      <c r="E570" s="292"/>
      <c r="F570" s="292"/>
      <c r="G570" s="292">
        <v>50000</v>
      </c>
      <c r="H570" s="292"/>
      <c r="I570" s="292"/>
      <c r="J570" s="66" t="s">
        <v>1846</v>
      </c>
    </row>
    <row r="571" spans="1:10" ht="14.55" customHeight="1" x14ac:dyDescent="0.3">
      <c r="A571" s="4"/>
      <c r="B571" s="65" t="s">
        <v>709</v>
      </c>
      <c r="C571" s="65" t="s">
        <v>706</v>
      </c>
      <c r="D571" s="174">
        <v>50000</v>
      </c>
      <c r="E571" s="292"/>
      <c r="F571" s="292"/>
      <c r="G571" s="292">
        <v>50000</v>
      </c>
      <c r="H571" s="292"/>
      <c r="I571" s="292"/>
      <c r="J571" s="66" t="s">
        <v>1848</v>
      </c>
    </row>
    <row r="572" spans="1:10" ht="14.55" customHeight="1" x14ac:dyDescent="0.3">
      <c r="A572" s="4"/>
      <c r="B572" s="65" t="s">
        <v>710</v>
      </c>
      <c r="C572" s="65" t="s">
        <v>706</v>
      </c>
      <c r="D572" s="174">
        <v>50000</v>
      </c>
      <c r="E572" s="292"/>
      <c r="F572" s="292"/>
      <c r="G572" s="292">
        <v>50000</v>
      </c>
      <c r="H572" s="292"/>
      <c r="I572" s="292"/>
      <c r="J572" s="66" t="s">
        <v>1849</v>
      </c>
    </row>
    <row r="573" spans="1:10" ht="14.55" customHeight="1" x14ac:dyDescent="0.3">
      <c r="A573" s="4"/>
      <c r="B573" s="65" t="s">
        <v>713</v>
      </c>
      <c r="C573" s="65" t="s">
        <v>82</v>
      </c>
      <c r="D573" s="275">
        <v>54000</v>
      </c>
      <c r="E573" s="292"/>
      <c r="F573" s="292"/>
      <c r="G573" s="292"/>
      <c r="H573" s="292"/>
      <c r="I573" s="292"/>
      <c r="J573" s="66" t="s">
        <v>1850</v>
      </c>
    </row>
    <row r="574" spans="1:10" ht="14.55" customHeight="1" x14ac:dyDescent="0.3">
      <c r="A574" s="4"/>
      <c r="B574" s="65" t="s">
        <v>715</v>
      </c>
      <c r="C574" s="65" t="s">
        <v>82</v>
      </c>
      <c r="D574" s="275">
        <v>54000</v>
      </c>
      <c r="E574" s="292"/>
      <c r="F574" s="292"/>
      <c r="G574" s="292"/>
      <c r="H574" s="292"/>
      <c r="I574" s="292"/>
      <c r="J574" s="66" t="s">
        <v>1850</v>
      </c>
    </row>
    <row r="575" spans="1:10" ht="14.55" customHeight="1" x14ac:dyDescent="0.3">
      <c r="A575" s="4"/>
      <c r="B575" s="65" t="s">
        <v>714</v>
      </c>
      <c r="C575" s="65" t="s">
        <v>82</v>
      </c>
      <c r="D575" s="275">
        <v>54000</v>
      </c>
      <c r="E575" s="292"/>
      <c r="F575" s="292"/>
      <c r="G575" s="292"/>
      <c r="H575" s="292"/>
      <c r="I575" s="292"/>
      <c r="J575" s="66" t="s">
        <v>1850</v>
      </c>
    </row>
    <row r="576" spans="1:10" ht="14.55" customHeight="1" x14ac:dyDescent="0.3">
      <c r="A576" s="4"/>
      <c r="B576" s="65" t="s">
        <v>716</v>
      </c>
      <c r="C576" s="65" t="s">
        <v>82</v>
      </c>
      <c r="D576" s="275">
        <v>54000</v>
      </c>
      <c r="E576" s="292"/>
      <c r="F576" s="292"/>
      <c r="G576" s="292"/>
      <c r="H576" s="292"/>
      <c r="I576" s="292"/>
      <c r="J576" s="66" t="s">
        <v>1850</v>
      </c>
    </row>
    <row r="577" spans="1:10" ht="14.55" customHeight="1" x14ac:dyDescent="0.3">
      <c r="A577" s="4"/>
      <c r="B577" s="65" t="s">
        <v>717</v>
      </c>
      <c r="C577" s="65" t="s">
        <v>82</v>
      </c>
      <c r="D577" s="275">
        <v>54000</v>
      </c>
      <c r="E577" s="292"/>
      <c r="F577" s="292"/>
      <c r="G577" s="292"/>
      <c r="H577" s="292"/>
      <c r="I577" s="292"/>
      <c r="J577" s="66" t="s">
        <v>1851</v>
      </c>
    </row>
    <row r="578" spans="1:10" ht="14.55" customHeight="1" x14ac:dyDescent="0.3">
      <c r="A578" s="4"/>
      <c r="B578" s="65" t="s">
        <v>720</v>
      </c>
      <c r="C578" s="65" t="s">
        <v>168</v>
      </c>
      <c r="D578" s="174">
        <v>50000</v>
      </c>
      <c r="E578" s="292"/>
      <c r="F578" s="292"/>
      <c r="G578" s="292">
        <v>50000</v>
      </c>
      <c r="H578" s="292"/>
      <c r="I578" s="292"/>
      <c r="J578" s="66" t="s">
        <v>1852</v>
      </c>
    </row>
    <row r="579" spans="1:10" ht="14.55" customHeight="1" x14ac:dyDescent="0.3">
      <c r="A579" s="4"/>
      <c r="B579" s="65" t="s">
        <v>721</v>
      </c>
      <c r="C579" s="65" t="s">
        <v>168</v>
      </c>
      <c r="D579" s="174">
        <v>50000</v>
      </c>
      <c r="E579" s="292"/>
      <c r="F579" s="292"/>
      <c r="G579" s="292">
        <v>50000</v>
      </c>
      <c r="H579" s="292"/>
      <c r="I579" s="292"/>
      <c r="J579" s="66" t="s">
        <v>1853</v>
      </c>
    </row>
    <row r="580" spans="1:10" ht="14.55" customHeight="1" x14ac:dyDescent="0.3">
      <c r="A580" s="4"/>
      <c r="B580" s="65" t="s">
        <v>722</v>
      </c>
      <c r="C580" s="65" t="s">
        <v>168</v>
      </c>
      <c r="D580" s="174">
        <v>50000</v>
      </c>
      <c r="E580" s="292"/>
      <c r="F580" s="292"/>
      <c r="G580" s="292">
        <v>50000</v>
      </c>
      <c r="H580" s="292"/>
      <c r="I580" s="292"/>
      <c r="J580" s="66" t="s">
        <v>1852</v>
      </c>
    </row>
    <row r="581" spans="1:10" ht="15" customHeight="1" thickBot="1" x14ac:dyDescent="0.35">
      <c r="A581" s="4"/>
      <c r="B581" s="84" t="s">
        <v>723</v>
      </c>
      <c r="C581" s="84" t="s">
        <v>168</v>
      </c>
      <c r="D581" s="276">
        <v>50000</v>
      </c>
      <c r="E581" s="317"/>
      <c r="F581" s="317"/>
      <c r="G581" s="317">
        <v>50000</v>
      </c>
      <c r="H581" s="317"/>
      <c r="I581" s="317"/>
      <c r="J581" s="76" t="s">
        <v>1853</v>
      </c>
    </row>
    <row r="582" spans="1:10" ht="19.05" customHeight="1" thickBot="1" x14ac:dyDescent="0.4">
      <c r="A582" s="56" t="s">
        <v>739</v>
      </c>
      <c r="B582" s="53"/>
      <c r="C582" s="27"/>
      <c r="D582" s="27"/>
      <c r="E582" s="158"/>
      <c r="F582" s="158"/>
      <c r="G582" s="158"/>
      <c r="H582" s="158"/>
      <c r="I582" s="158"/>
      <c r="J582" s="16"/>
    </row>
    <row r="583" spans="1:10" ht="14.55" customHeight="1" x14ac:dyDescent="0.3">
      <c r="A583" s="74" t="s">
        <v>745</v>
      </c>
      <c r="B583" s="85" t="s">
        <v>740</v>
      </c>
      <c r="C583" s="85" t="s">
        <v>512</v>
      </c>
      <c r="D583" s="277">
        <v>40000</v>
      </c>
      <c r="E583" s="318"/>
      <c r="F583" s="318">
        <v>40000</v>
      </c>
      <c r="G583" s="318"/>
      <c r="H583" s="318"/>
      <c r="I583" s="318"/>
      <c r="J583" s="68" t="s">
        <v>1854</v>
      </c>
    </row>
    <row r="584" spans="1:10" ht="14.55" customHeight="1" x14ac:dyDescent="0.3">
      <c r="A584" s="58" t="s">
        <v>746</v>
      </c>
      <c r="B584" s="65" t="s">
        <v>741</v>
      </c>
      <c r="C584" s="65" t="s">
        <v>512</v>
      </c>
      <c r="D584" s="174">
        <v>40000</v>
      </c>
      <c r="E584" s="292"/>
      <c r="F584" s="292">
        <v>40000</v>
      </c>
      <c r="G584" s="292"/>
      <c r="H584" s="292"/>
      <c r="I584" s="292"/>
      <c r="J584" s="66" t="s">
        <v>1855</v>
      </c>
    </row>
    <row r="585" spans="1:10" ht="14.55" customHeight="1" x14ac:dyDescent="0.3">
      <c r="A585" s="77" t="s">
        <v>2033</v>
      </c>
      <c r="B585" s="65" t="s">
        <v>742</v>
      </c>
      <c r="C585" s="65" t="s">
        <v>512</v>
      </c>
      <c r="D585" s="174">
        <v>40000</v>
      </c>
      <c r="E585" s="292"/>
      <c r="F585" s="292">
        <v>40000</v>
      </c>
      <c r="G585" s="292"/>
      <c r="H585" s="292"/>
      <c r="I585" s="292"/>
      <c r="J585" s="66" t="s">
        <v>1856</v>
      </c>
    </row>
    <row r="586" spans="1:10" ht="14.55" customHeight="1" x14ac:dyDescent="0.3">
      <c r="A586" s="20"/>
      <c r="B586" s="65" t="s">
        <v>743</v>
      </c>
      <c r="C586" s="65" t="s">
        <v>512</v>
      </c>
      <c r="D586" s="174">
        <v>40000</v>
      </c>
      <c r="E586" s="292"/>
      <c r="F586" s="292">
        <v>40000</v>
      </c>
      <c r="G586" s="292"/>
      <c r="H586" s="292"/>
      <c r="I586" s="292"/>
      <c r="J586" s="66" t="s">
        <v>1857</v>
      </c>
    </row>
    <row r="587" spans="1:10" ht="15" customHeight="1" thickBot="1" x14ac:dyDescent="0.35">
      <c r="A587" s="20"/>
      <c r="B587" s="65" t="s">
        <v>744</v>
      </c>
      <c r="C587" s="65" t="s">
        <v>512</v>
      </c>
      <c r="D587" s="174">
        <v>40000</v>
      </c>
      <c r="E587" s="292"/>
      <c r="F587" s="292">
        <v>40000</v>
      </c>
      <c r="G587" s="292"/>
      <c r="H587" s="292"/>
      <c r="I587" s="292"/>
      <c r="J587" s="66" t="s">
        <v>1858</v>
      </c>
    </row>
    <row r="588" spans="1:10" ht="19.05" customHeight="1" thickBot="1" x14ac:dyDescent="0.4">
      <c r="A588" s="56" t="s">
        <v>747</v>
      </c>
      <c r="B588" s="53"/>
      <c r="C588" s="27"/>
      <c r="D588" s="27"/>
      <c r="E588" s="158"/>
      <c r="F588" s="158"/>
      <c r="G588" s="158"/>
      <c r="H588" s="158"/>
      <c r="I588" s="158"/>
      <c r="J588" s="16"/>
    </row>
    <row r="589" spans="1:10" ht="14.55" customHeight="1" x14ac:dyDescent="0.3">
      <c r="A589" s="30" t="s">
        <v>755</v>
      </c>
      <c r="B589" s="65" t="s">
        <v>748</v>
      </c>
      <c r="C589" s="65" t="s">
        <v>512</v>
      </c>
      <c r="D589" s="269">
        <v>25000</v>
      </c>
      <c r="E589" s="200"/>
      <c r="F589" s="200"/>
      <c r="G589" s="200"/>
      <c r="H589" s="200"/>
      <c r="I589" s="200"/>
      <c r="J589" s="66" t="s">
        <v>1864</v>
      </c>
    </row>
    <row r="590" spans="1:10" ht="14.55" customHeight="1" x14ac:dyDescent="0.3">
      <c r="A590" s="11" t="s">
        <v>756</v>
      </c>
      <c r="B590" s="65" t="s">
        <v>749</v>
      </c>
      <c r="C590" s="65" t="s">
        <v>750</v>
      </c>
      <c r="D590" s="269">
        <v>25000</v>
      </c>
      <c r="E590" s="200"/>
      <c r="F590" s="200"/>
      <c r="G590" s="200"/>
      <c r="H590" s="200"/>
      <c r="I590" s="200"/>
      <c r="J590" s="66" t="s">
        <v>1865</v>
      </c>
    </row>
    <row r="591" spans="1:10" ht="14.55" customHeight="1" x14ac:dyDescent="0.3">
      <c r="A591" s="11" t="s">
        <v>2035</v>
      </c>
      <c r="B591" s="65" t="s">
        <v>751</v>
      </c>
      <c r="C591" s="65" t="s">
        <v>750</v>
      </c>
      <c r="D591" s="269">
        <v>25000</v>
      </c>
      <c r="E591" s="200"/>
      <c r="F591" s="200"/>
      <c r="G591" s="200"/>
      <c r="H591" s="200"/>
      <c r="I591" s="200"/>
      <c r="J591" s="66" t="s">
        <v>1866</v>
      </c>
    </row>
    <row r="592" spans="1:10" ht="14.55" customHeight="1" x14ac:dyDescent="0.3">
      <c r="A592" s="11" t="s">
        <v>4150</v>
      </c>
      <c r="B592" s="65" t="s">
        <v>752</v>
      </c>
      <c r="C592" s="65" t="s">
        <v>750</v>
      </c>
      <c r="D592" s="82"/>
      <c r="E592" s="200"/>
      <c r="F592" s="200"/>
      <c r="G592" s="200"/>
      <c r="H592" s="200"/>
      <c r="I592" s="200"/>
      <c r="J592" s="66" t="s">
        <v>1246</v>
      </c>
    </row>
    <row r="593" spans="1:10" ht="14.55" customHeight="1" x14ac:dyDescent="0.3">
      <c r="A593" s="4"/>
      <c r="B593" s="65" t="s">
        <v>753</v>
      </c>
      <c r="C593" s="65" t="s">
        <v>750</v>
      </c>
      <c r="D593" s="82"/>
      <c r="E593" s="200"/>
      <c r="F593" s="200"/>
      <c r="G593" s="200"/>
      <c r="H593" s="200"/>
      <c r="I593" s="200"/>
      <c r="J593" s="66" t="s">
        <v>1246</v>
      </c>
    </row>
    <row r="594" spans="1:10" ht="15" customHeight="1" thickBot="1" x14ac:dyDescent="0.35">
      <c r="A594" s="4"/>
      <c r="B594" s="65" t="s">
        <v>754</v>
      </c>
      <c r="C594" s="65" t="s">
        <v>168</v>
      </c>
      <c r="D594" s="269">
        <v>25000</v>
      </c>
      <c r="E594" s="200"/>
      <c r="F594" s="200"/>
      <c r="G594" s="200"/>
      <c r="H594" s="200"/>
      <c r="I594" s="200"/>
      <c r="J594" s="66" t="s">
        <v>1867</v>
      </c>
    </row>
    <row r="595" spans="1:10" ht="19.05" customHeight="1" thickBot="1" x14ac:dyDescent="0.4">
      <c r="A595" s="56" t="s">
        <v>1515</v>
      </c>
      <c r="B595" s="53"/>
      <c r="C595" s="27"/>
      <c r="D595" s="27"/>
      <c r="E595" s="158"/>
      <c r="F595" s="158"/>
      <c r="G595" s="158"/>
      <c r="H595" s="158"/>
      <c r="I595" s="158"/>
      <c r="J595" s="16"/>
    </row>
    <row r="596" spans="1:10" ht="14.55" customHeight="1" x14ac:dyDescent="0.3">
      <c r="A596" s="28" t="s">
        <v>770</v>
      </c>
      <c r="B596" s="65" t="s">
        <v>759</v>
      </c>
      <c r="C596" s="65" t="s">
        <v>82</v>
      </c>
      <c r="D596" s="174">
        <v>36000</v>
      </c>
      <c r="E596" s="292"/>
      <c r="F596" s="292">
        <v>36000</v>
      </c>
      <c r="G596" s="292"/>
      <c r="H596" s="292"/>
      <c r="I596" s="292"/>
      <c r="J596" s="66" t="s">
        <v>1868</v>
      </c>
    </row>
    <row r="597" spans="1:10" ht="14.55" customHeight="1" x14ac:dyDescent="0.3">
      <c r="A597" s="65" t="s">
        <v>794</v>
      </c>
      <c r="B597" s="65" t="s">
        <v>760</v>
      </c>
      <c r="C597" s="65" t="s">
        <v>82</v>
      </c>
      <c r="D597" s="174">
        <v>36000</v>
      </c>
      <c r="E597" s="292"/>
      <c r="F597" s="292">
        <v>36000</v>
      </c>
      <c r="G597" s="292"/>
      <c r="H597" s="292"/>
      <c r="I597" s="292"/>
      <c r="J597" s="66" t="s">
        <v>1869</v>
      </c>
    </row>
    <row r="598" spans="1:10" ht="14.55" customHeight="1" x14ac:dyDescent="0.3">
      <c r="A598" s="96" t="s">
        <v>2033</v>
      </c>
      <c r="B598" s="65" t="s">
        <v>761</v>
      </c>
      <c r="C598" s="65" t="s">
        <v>82</v>
      </c>
      <c r="D598" s="174">
        <v>36000</v>
      </c>
      <c r="E598" s="292"/>
      <c r="F598" s="292">
        <v>36000</v>
      </c>
      <c r="G598" s="292"/>
      <c r="H598" s="292"/>
      <c r="I598" s="292"/>
      <c r="J598" s="66" t="s">
        <v>1868</v>
      </c>
    </row>
    <row r="599" spans="1:10" ht="14.55" customHeight="1" x14ac:dyDescent="0.3">
      <c r="A599" s="57"/>
      <c r="B599" s="65" t="s">
        <v>762</v>
      </c>
      <c r="C599" s="65" t="s">
        <v>82</v>
      </c>
      <c r="D599" s="174">
        <v>36000</v>
      </c>
      <c r="E599" s="292"/>
      <c r="F599" s="292">
        <v>36000</v>
      </c>
      <c r="G599" s="292"/>
      <c r="H599" s="292"/>
      <c r="I599" s="292"/>
      <c r="J599" s="66" t="s">
        <v>1869</v>
      </c>
    </row>
    <row r="600" spans="1:10" ht="14.55" customHeight="1" x14ac:dyDescent="0.3">
      <c r="A600" s="57"/>
      <c r="B600" s="65" t="s">
        <v>763</v>
      </c>
      <c r="C600" s="65" t="s">
        <v>82</v>
      </c>
      <c r="D600" s="174">
        <v>36000</v>
      </c>
      <c r="E600" s="292"/>
      <c r="F600" s="292">
        <v>36000</v>
      </c>
      <c r="G600" s="292"/>
      <c r="H600" s="292"/>
      <c r="I600" s="292"/>
      <c r="J600" s="66" t="s">
        <v>1868</v>
      </c>
    </row>
    <row r="601" spans="1:10" ht="14.55" customHeight="1" x14ac:dyDescent="0.3">
      <c r="A601" s="57"/>
      <c r="B601" s="65" t="s">
        <v>764</v>
      </c>
      <c r="C601" s="65" t="s">
        <v>82</v>
      </c>
      <c r="D601" s="174">
        <v>36000</v>
      </c>
      <c r="E601" s="292"/>
      <c r="F601" s="292">
        <v>36000</v>
      </c>
      <c r="G601" s="292"/>
      <c r="H601" s="292"/>
      <c r="I601" s="292"/>
      <c r="J601" s="66" t="s">
        <v>1869</v>
      </c>
    </row>
    <row r="602" spans="1:10" ht="14.55" customHeight="1" x14ac:dyDescent="0.3">
      <c r="A602" s="57"/>
      <c r="B602" s="65" t="s">
        <v>765</v>
      </c>
      <c r="C602" s="65" t="s">
        <v>82</v>
      </c>
      <c r="D602" s="174">
        <v>36000</v>
      </c>
      <c r="E602" s="292"/>
      <c r="F602" s="292">
        <v>36000</v>
      </c>
      <c r="G602" s="292"/>
      <c r="H602" s="292"/>
      <c r="I602" s="292"/>
      <c r="J602" s="66" t="s">
        <v>1868</v>
      </c>
    </row>
    <row r="603" spans="1:10" ht="14.55" customHeight="1" x14ac:dyDescent="0.3">
      <c r="A603" s="57"/>
      <c r="B603" s="65" t="s">
        <v>766</v>
      </c>
      <c r="C603" s="65" t="s">
        <v>82</v>
      </c>
      <c r="D603" s="174">
        <v>36000</v>
      </c>
      <c r="E603" s="292"/>
      <c r="F603" s="292">
        <v>36000</v>
      </c>
      <c r="G603" s="292"/>
      <c r="H603" s="292"/>
      <c r="I603" s="292"/>
      <c r="J603" s="66" t="s">
        <v>1870</v>
      </c>
    </row>
    <row r="604" spans="1:10" ht="14.55" customHeight="1" x14ac:dyDescent="0.3">
      <c r="A604" s="57"/>
      <c r="B604" s="65" t="s">
        <v>767</v>
      </c>
      <c r="C604" s="65" t="s">
        <v>82</v>
      </c>
      <c r="D604" s="174">
        <v>36000</v>
      </c>
      <c r="E604" s="292"/>
      <c r="F604" s="292">
        <v>36000</v>
      </c>
      <c r="G604" s="292"/>
      <c r="H604" s="292"/>
      <c r="I604" s="292"/>
      <c r="J604" s="66" t="s">
        <v>1871</v>
      </c>
    </row>
    <row r="605" spans="1:10" ht="14.55" customHeight="1" x14ac:dyDescent="0.3">
      <c r="A605" s="57"/>
      <c r="B605" s="65" t="s">
        <v>771</v>
      </c>
      <c r="C605" s="65" t="s">
        <v>15</v>
      </c>
      <c r="D605" s="174">
        <v>10000</v>
      </c>
      <c r="E605" s="292">
        <v>10000</v>
      </c>
      <c r="F605" s="292"/>
      <c r="G605" s="292"/>
      <c r="H605" s="292"/>
      <c r="I605" s="292"/>
      <c r="J605" s="66" t="s">
        <v>1872</v>
      </c>
    </row>
    <row r="606" spans="1:10" ht="14.55" customHeight="1" x14ac:dyDescent="0.3">
      <c r="A606" s="57"/>
      <c r="B606" s="65" t="s">
        <v>773</v>
      </c>
      <c r="C606" s="65" t="s">
        <v>98</v>
      </c>
      <c r="D606" s="174">
        <v>10000</v>
      </c>
      <c r="E606" s="292">
        <v>10000</v>
      </c>
      <c r="F606" s="292"/>
      <c r="G606" s="292"/>
      <c r="H606" s="292"/>
      <c r="I606" s="292"/>
      <c r="J606" s="66" t="s">
        <v>1873</v>
      </c>
    </row>
    <row r="607" spans="1:10" ht="14.55" customHeight="1" x14ac:dyDescent="0.3">
      <c r="A607" s="57"/>
      <c r="B607" s="65" t="s">
        <v>774</v>
      </c>
      <c r="C607" s="65" t="s">
        <v>82</v>
      </c>
      <c r="D607" s="174">
        <v>36000</v>
      </c>
      <c r="E607" s="292"/>
      <c r="F607" s="292">
        <v>36000</v>
      </c>
      <c r="G607" s="292"/>
      <c r="H607" s="292"/>
      <c r="I607" s="292"/>
      <c r="J607" s="66" t="s">
        <v>1874</v>
      </c>
    </row>
    <row r="608" spans="1:10" ht="14.55" customHeight="1" x14ac:dyDescent="0.3">
      <c r="A608" s="57"/>
      <c r="B608" s="65" t="s">
        <v>775</v>
      </c>
      <c r="C608" s="65" t="s">
        <v>82</v>
      </c>
      <c r="D608" s="174">
        <v>36000</v>
      </c>
      <c r="E608" s="292"/>
      <c r="F608" s="292">
        <v>36000</v>
      </c>
      <c r="G608" s="292"/>
      <c r="H608" s="292"/>
      <c r="I608" s="292"/>
      <c r="J608" s="66" t="s">
        <v>1874</v>
      </c>
    </row>
    <row r="609" spans="1:10" ht="14.55" customHeight="1" x14ac:dyDescent="0.3">
      <c r="A609" s="57"/>
      <c r="B609" s="65" t="s">
        <v>776</v>
      </c>
      <c r="C609" s="65" t="s">
        <v>82</v>
      </c>
      <c r="D609" s="174">
        <v>36000</v>
      </c>
      <c r="E609" s="292"/>
      <c r="F609" s="292">
        <v>36000</v>
      </c>
      <c r="G609" s="292"/>
      <c r="H609" s="292"/>
      <c r="I609" s="292"/>
      <c r="J609" s="66" t="s">
        <v>1874</v>
      </c>
    </row>
    <row r="610" spans="1:10" ht="14.55" customHeight="1" x14ac:dyDescent="0.3">
      <c r="A610" s="57"/>
      <c r="B610" s="65" t="s">
        <v>777</v>
      </c>
      <c r="C610" s="65" t="s">
        <v>82</v>
      </c>
      <c r="D610" s="174">
        <v>36000</v>
      </c>
      <c r="E610" s="292"/>
      <c r="F610" s="292">
        <v>36000</v>
      </c>
      <c r="G610" s="292"/>
      <c r="H610" s="292"/>
      <c r="I610" s="292"/>
      <c r="J610" s="66" t="s">
        <v>1874</v>
      </c>
    </row>
    <row r="611" spans="1:10" ht="14.55" customHeight="1" x14ac:dyDescent="0.3">
      <c r="A611" s="57"/>
      <c r="B611" s="65" t="s">
        <v>778</v>
      </c>
      <c r="C611" s="65" t="s">
        <v>82</v>
      </c>
      <c r="D611" s="174">
        <v>36000</v>
      </c>
      <c r="E611" s="292"/>
      <c r="F611" s="292">
        <v>36000</v>
      </c>
      <c r="G611" s="292"/>
      <c r="H611" s="292"/>
      <c r="I611" s="292"/>
      <c r="J611" s="66" t="s">
        <v>1875</v>
      </c>
    </row>
    <row r="612" spans="1:10" ht="14.55" customHeight="1" x14ac:dyDescent="0.3">
      <c r="A612" s="57"/>
      <c r="B612" s="65" t="s">
        <v>779</v>
      </c>
      <c r="C612" s="65" t="s">
        <v>82</v>
      </c>
      <c r="D612" s="174">
        <v>36000</v>
      </c>
      <c r="E612" s="292"/>
      <c r="F612" s="292">
        <v>36000</v>
      </c>
      <c r="G612" s="292"/>
      <c r="H612" s="292"/>
      <c r="I612" s="292"/>
      <c r="J612" s="66" t="s">
        <v>1875</v>
      </c>
    </row>
    <row r="613" spans="1:10" ht="14.55" customHeight="1" x14ac:dyDescent="0.3">
      <c r="A613" s="57"/>
      <c r="B613" s="65" t="s">
        <v>780</v>
      </c>
      <c r="C613" s="65" t="s">
        <v>82</v>
      </c>
      <c r="D613" s="174">
        <v>36000</v>
      </c>
      <c r="E613" s="292"/>
      <c r="F613" s="292">
        <v>36000</v>
      </c>
      <c r="G613" s="292"/>
      <c r="H613" s="292"/>
      <c r="I613" s="292"/>
      <c r="J613" s="66" t="s">
        <v>1875</v>
      </c>
    </row>
    <row r="614" spans="1:10" ht="14.55" customHeight="1" x14ac:dyDescent="0.3">
      <c r="A614" s="57"/>
      <c r="B614" s="65" t="s">
        <v>781</v>
      </c>
      <c r="C614" s="65" t="s">
        <v>82</v>
      </c>
      <c r="D614" s="174">
        <v>36000</v>
      </c>
      <c r="E614" s="292"/>
      <c r="F614" s="292">
        <v>36000</v>
      </c>
      <c r="G614" s="292"/>
      <c r="H614" s="292"/>
      <c r="I614" s="292"/>
      <c r="J614" s="66" t="s">
        <v>1876</v>
      </c>
    </row>
    <row r="615" spans="1:10" ht="14.55" customHeight="1" x14ac:dyDescent="0.3">
      <c r="A615" s="57"/>
      <c r="B615" s="65" t="s">
        <v>782</v>
      </c>
      <c r="C615" s="65" t="s">
        <v>82</v>
      </c>
      <c r="D615" s="174">
        <v>36000</v>
      </c>
      <c r="E615" s="292"/>
      <c r="F615" s="292">
        <v>36000</v>
      </c>
      <c r="G615" s="292"/>
      <c r="H615" s="292"/>
      <c r="I615" s="292"/>
      <c r="J615" s="66" t="s">
        <v>1874</v>
      </c>
    </row>
    <row r="616" spans="1:10" ht="14.55" customHeight="1" x14ac:dyDescent="0.3">
      <c r="A616" s="57"/>
      <c r="B616" s="65" t="s">
        <v>783</v>
      </c>
      <c r="C616" s="65" t="s">
        <v>82</v>
      </c>
      <c r="D616" s="174">
        <v>36000</v>
      </c>
      <c r="E616" s="292"/>
      <c r="F616" s="292">
        <v>36000</v>
      </c>
      <c r="G616" s="292"/>
      <c r="H616" s="292"/>
      <c r="I616" s="292"/>
      <c r="J616" s="66" t="s">
        <v>1875</v>
      </c>
    </row>
    <row r="617" spans="1:10" ht="14.55" customHeight="1" x14ac:dyDescent="0.3">
      <c r="A617" s="57"/>
      <c r="B617" s="65" t="s">
        <v>784</v>
      </c>
      <c r="C617" s="65" t="s">
        <v>82</v>
      </c>
      <c r="D617" s="174">
        <v>36000</v>
      </c>
      <c r="E617" s="292"/>
      <c r="F617" s="292">
        <v>36000</v>
      </c>
      <c r="G617" s="292"/>
      <c r="H617" s="292"/>
      <c r="I617" s="292"/>
      <c r="J617" s="66" t="s">
        <v>1876</v>
      </c>
    </row>
    <row r="618" spans="1:10" ht="14.55" customHeight="1" x14ac:dyDescent="0.3">
      <c r="A618" s="57"/>
      <c r="B618" s="65" t="s">
        <v>785</v>
      </c>
      <c r="C618" s="65" t="s">
        <v>82</v>
      </c>
      <c r="D618" s="174">
        <v>36000</v>
      </c>
      <c r="E618" s="292"/>
      <c r="F618" s="292">
        <v>36000</v>
      </c>
      <c r="G618" s="292"/>
      <c r="H618" s="292"/>
      <c r="I618" s="292"/>
      <c r="J618" s="66" t="s">
        <v>1874</v>
      </c>
    </row>
    <row r="619" spans="1:10" ht="14.55" customHeight="1" x14ac:dyDescent="0.3">
      <c r="A619" s="57"/>
      <c r="B619" s="65" t="s">
        <v>786</v>
      </c>
      <c r="C619" s="65" t="s">
        <v>82</v>
      </c>
      <c r="D619" s="174">
        <v>36000</v>
      </c>
      <c r="E619" s="292"/>
      <c r="F619" s="292">
        <v>36000</v>
      </c>
      <c r="G619" s="292"/>
      <c r="H619" s="292"/>
      <c r="I619" s="292"/>
      <c r="J619" s="66" t="s">
        <v>1875</v>
      </c>
    </row>
    <row r="620" spans="1:10" ht="14.55" customHeight="1" x14ac:dyDescent="0.3">
      <c r="A620" s="57"/>
      <c r="B620" s="65" t="s">
        <v>789</v>
      </c>
      <c r="C620" s="65" t="s">
        <v>82</v>
      </c>
      <c r="D620" s="174">
        <v>36000</v>
      </c>
      <c r="E620" s="292"/>
      <c r="F620" s="292">
        <v>36000</v>
      </c>
      <c r="G620" s="292"/>
      <c r="H620" s="292"/>
      <c r="I620" s="292"/>
      <c r="J620" s="66" t="s">
        <v>1874</v>
      </c>
    </row>
    <row r="621" spans="1:10" ht="14.55" customHeight="1" x14ac:dyDescent="0.3">
      <c r="A621" s="57"/>
      <c r="B621" s="65" t="s">
        <v>790</v>
      </c>
      <c r="C621" s="65" t="s">
        <v>82</v>
      </c>
      <c r="D621" s="174">
        <v>36000</v>
      </c>
      <c r="E621" s="292"/>
      <c r="F621" s="292">
        <v>36000</v>
      </c>
      <c r="G621" s="292"/>
      <c r="H621" s="292"/>
      <c r="I621" s="292"/>
      <c r="J621" s="66" t="s">
        <v>1875</v>
      </c>
    </row>
    <row r="622" spans="1:10" ht="14.55" customHeight="1" x14ac:dyDescent="0.3">
      <c r="A622" s="57"/>
      <c r="B622" s="65" t="s">
        <v>790</v>
      </c>
      <c r="C622" s="65" t="s">
        <v>82</v>
      </c>
      <c r="D622" s="174">
        <v>36000</v>
      </c>
      <c r="E622" s="292"/>
      <c r="F622" s="292">
        <v>36000</v>
      </c>
      <c r="G622" s="292"/>
      <c r="H622" s="292"/>
      <c r="I622" s="292"/>
      <c r="J622" s="66" t="s">
        <v>1875</v>
      </c>
    </row>
    <row r="623" spans="1:10" ht="14.55" customHeight="1" x14ac:dyDescent="0.3">
      <c r="A623" s="57"/>
      <c r="B623" s="65" t="s">
        <v>790</v>
      </c>
      <c r="C623" s="65" t="s">
        <v>82</v>
      </c>
      <c r="D623" s="174">
        <v>36000</v>
      </c>
      <c r="E623" s="292"/>
      <c r="F623" s="292">
        <v>36000</v>
      </c>
      <c r="G623" s="292"/>
      <c r="H623" s="292"/>
      <c r="I623" s="292"/>
      <c r="J623" s="66" t="s">
        <v>1876</v>
      </c>
    </row>
    <row r="624" spans="1:10" ht="14.55" customHeight="1" x14ac:dyDescent="0.3">
      <c r="A624" s="57"/>
      <c r="B624" s="65" t="s">
        <v>790</v>
      </c>
      <c r="C624" s="65" t="s">
        <v>82</v>
      </c>
      <c r="D624" s="174">
        <v>36000</v>
      </c>
      <c r="E624" s="292"/>
      <c r="F624" s="292">
        <v>36000</v>
      </c>
      <c r="G624" s="292"/>
      <c r="H624" s="292"/>
      <c r="I624" s="292"/>
      <c r="J624" s="66" t="s">
        <v>1874</v>
      </c>
    </row>
    <row r="625" spans="1:43" ht="14.55" customHeight="1" x14ac:dyDescent="0.3">
      <c r="A625" s="57"/>
      <c r="B625" s="65" t="s">
        <v>790</v>
      </c>
      <c r="C625" s="65" t="s">
        <v>82</v>
      </c>
      <c r="D625" s="174">
        <v>36000</v>
      </c>
      <c r="E625" s="292"/>
      <c r="F625" s="292">
        <v>36000</v>
      </c>
      <c r="G625" s="292"/>
      <c r="H625" s="292"/>
      <c r="I625" s="292"/>
      <c r="J625" s="66" t="s">
        <v>1874</v>
      </c>
    </row>
    <row r="626" spans="1:43" ht="14.55" customHeight="1" x14ac:dyDescent="0.3">
      <c r="A626" s="57"/>
      <c r="B626" s="65" t="s">
        <v>790</v>
      </c>
      <c r="C626" s="65" t="s">
        <v>82</v>
      </c>
      <c r="D626" s="174">
        <v>36000</v>
      </c>
      <c r="E626" s="292"/>
      <c r="F626" s="292">
        <v>36000</v>
      </c>
      <c r="G626" s="292"/>
      <c r="H626" s="292"/>
      <c r="I626" s="292"/>
      <c r="J626" s="66" t="s">
        <v>1875</v>
      </c>
    </row>
    <row r="627" spans="1:43" ht="14.55" customHeight="1" x14ac:dyDescent="0.3">
      <c r="A627" s="57"/>
      <c r="B627" s="65" t="s">
        <v>791</v>
      </c>
      <c r="C627" s="65" t="s">
        <v>82</v>
      </c>
      <c r="D627" s="174">
        <v>36000</v>
      </c>
      <c r="E627" s="292"/>
      <c r="F627" s="292">
        <v>36000</v>
      </c>
      <c r="G627" s="292"/>
      <c r="H627" s="292"/>
      <c r="I627" s="292"/>
      <c r="J627" s="66" t="s">
        <v>1876</v>
      </c>
    </row>
    <row r="628" spans="1:43" ht="15" customHeight="1" thickBot="1" x14ac:dyDescent="0.35">
      <c r="A628" s="57"/>
      <c r="B628" s="65" t="s">
        <v>792</v>
      </c>
      <c r="C628" s="65" t="s">
        <v>82</v>
      </c>
      <c r="D628" s="174">
        <v>36000</v>
      </c>
      <c r="E628" s="292"/>
      <c r="F628" s="292">
        <v>36000</v>
      </c>
      <c r="G628" s="292"/>
      <c r="H628" s="292"/>
      <c r="I628" s="292"/>
      <c r="J628" s="66" t="s">
        <v>1877</v>
      </c>
    </row>
    <row r="629" spans="1:43" ht="19.05" customHeight="1" thickBot="1" x14ac:dyDescent="0.4">
      <c r="A629" s="56" t="s">
        <v>795</v>
      </c>
      <c r="B629" s="15"/>
      <c r="C629" s="27"/>
      <c r="D629" s="27"/>
      <c r="E629" s="158"/>
      <c r="F629" s="158"/>
      <c r="G629" s="158"/>
      <c r="H629" s="158"/>
      <c r="I629" s="158"/>
      <c r="J629" s="16"/>
    </row>
    <row r="630" spans="1:43" ht="14.55" customHeight="1" x14ac:dyDescent="0.3">
      <c r="A630" s="30" t="s">
        <v>801</v>
      </c>
      <c r="B630" s="65" t="s">
        <v>796</v>
      </c>
      <c r="C630" s="65" t="s">
        <v>82</v>
      </c>
      <c r="D630" s="174">
        <v>60000</v>
      </c>
      <c r="E630" s="292"/>
      <c r="F630" s="292"/>
      <c r="G630" s="292">
        <v>60000</v>
      </c>
      <c r="H630" s="292"/>
      <c r="I630" s="292"/>
      <c r="J630" s="66" t="s">
        <v>1878</v>
      </c>
    </row>
    <row r="631" spans="1:43" ht="14.55" customHeight="1" x14ac:dyDescent="0.3">
      <c r="A631" s="11" t="s">
        <v>802</v>
      </c>
      <c r="B631" s="65" t="s">
        <v>798</v>
      </c>
      <c r="C631" s="65" t="s">
        <v>82</v>
      </c>
      <c r="D631" s="174">
        <v>60000</v>
      </c>
      <c r="E631" s="292"/>
      <c r="F631" s="292"/>
      <c r="G631" s="292">
        <v>60000</v>
      </c>
      <c r="H631" s="292"/>
      <c r="I631" s="292"/>
      <c r="J631" s="66" t="s">
        <v>1878</v>
      </c>
    </row>
    <row r="632" spans="1:43" s="72" customFormat="1" ht="18.600000000000001" thickBot="1" x14ac:dyDescent="0.4">
      <c r="A632" s="13" t="s">
        <v>2033</v>
      </c>
      <c r="B632" s="84" t="s">
        <v>797</v>
      </c>
      <c r="C632" s="84" t="s">
        <v>82</v>
      </c>
      <c r="D632" s="276">
        <v>60000</v>
      </c>
      <c r="E632" s="317"/>
      <c r="F632" s="317"/>
      <c r="G632" s="317">
        <v>60000</v>
      </c>
      <c r="H632" s="317"/>
      <c r="I632" s="317"/>
      <c r="J632" s="76" t="s">
        <v>1879</v>
      </c>
      <c r="Q632" s="2"/>
      <c r="R632" s="2"/>
      <c r="S632" s="2"/>
      <c r="T632" s="2"/>
      <c r="U632" s="2"/>
      <c r="V632" s="2"/>
      <c r="W632" s="2"/>
      <c r="X632" s="2"/>
      <c r="Y632" s="2"/>
      <c r="Z632" s="2"/>
      <c r="AH632" s="2"/>
      <c r="AI632" s="2"/>
      <c r="AJ632" s="2"/>
      <c r="AK632" s="2"/>
      <c r="AL632" s="2"/>
      <c r="AM632" s="2"/>
      <c r="AN632" s="2"/>
      <c r="AO632" s="2"/>
      <c r="AP632" s="2"/>
      <c r="AQ632" s="2"/>
    </row>
    <row r="633" spans="1:43" ht="19.05" customHeight="1" thickBot="1" x14ac:dyDescent="0.4">
      <c r="A633" s="56" t="s">
        <v>803</v>
      </c>
      <c r="B633" s="53"/>
      <c r="C633" s="27"/>
      <c r="D633" s="27"/>
      <c r="E633" s="158"/>
      <c r="F633" s="158"/>
      <c r="G633" s="158"/>
      <c r="H633" s="158"/>
      <c r="I633" s="158"/>
      <c r="J633" s="16"/>
    </row>
    <row r="634" spans="1:43" ht="14.55" customHeight="1" x14ac:dyDescent="0.3">
      <c r="A634" s="30" t="s">
        <v>807</v>
      </c>
      <c r="B634" s="14" t="s">
        <v>804</v>
      </c>
      <c r="C634" s="14" t="s">
        <v>82</v>
      </c>
      <c r="D634" s="277">
        <v>54000</v>
      </c>
      <c r="E634" s="318"/>
      <c r="F634" s="318"/>
      <c r="G634" s="318">
        <v>54000</v>
      </c>
      <c r="H634" s="318"/>
      <c r="I634" s="318"/>
      <c r="J634" s="68" t="s">
        <v>1880</v>
      </c>
    </row>
    <row r="635" spans="1:43" ht="14.55" customHeight="1" x14ac:dyDescent="0.3">
      <c r="A635" s="11" t="s">
        <v>808</v>
      </c>
      <c r="B635" s="11" t="s">
        <v>805</v>
      </c>
      <c r="C635" s="14" t="s">
        <v>82</v>
      </c>
      <c r="D635" s="174">
        <v>54000</v>
      </c>
      <c r="E635" s="292"/>
      <c r="F635" s="292"/>
      <c r="G635" s="292">
        <v>54000</v>
      </c>
      <c r="H635" s="292"/>
      <c r="I635" s="292"/>
      <c r="J635" s="66" t="s">
        <v>1881</v>
      </c>
    </row>
    <row r="636" spans="1:43" ht="15" customHeight="1" thickBot="1" x14ac:dyDescent="0.35">
      <c r="A636" s="11" t="s">
        <v>2033</v>
      </c>
      <c r="B636" s="13" t="s">
        <v>806</v>
      </c>
      <c r="C636" s="26" t="s">
        <v>82</v>
      </c>
      <c r="D636" s="276">
        <v>54000</v>
      </c>
      <c r="E636" s="317"/>
      <c r="F636" s="317"/>
      <c r="G636" s="317">
        <v>54000</v>
      </c>
      <c r="H636" s="317"/>
      <c r="I636" s="317"/>
      <c r="J636" s="76" t="s">
        <v>1882</v>
      </c>
    </row>
    <row r="637" spans="1:43" ht="19.05" customHeight="1" thickBot="1" x14ac:dyDescent="0.4">
      <c r="A637" s="56" t="s">
        <v>810</v>
      </c>
      <c r="B637" s="122"/>
      <c r="C637" s="70"/>
      <c r="D637" s="70"/>
      <c r="E637" s="161"/>
      <c r="F637" s="161"/>
      <c r="G637" s="161"/>
      <c r="H637" s="161"/>
      <c r="I637" s="161"/>
      <c r="J637" s="71"/>
    </row>
    <row r="638" spans="1:43" ht="14.55" customHeight="1" x14ac:dyDescent="0.3">
      <c r="A638" s="792" t="s">
        <v>814</v>
      </c>
      <c r="B638" s="14" t="s">
        <v>811</v>
      </c>
      <c r="C638" s="14" t="s">
        <v>85</v>
      </c>
      <c r="D638" s="153"/>
      <c r="E638" s="200"/>
      <c r="F638" s="200"/>
      <c r="G638" s="200"/>
      <c r="H638" s="200"/>
      <c r="I638" s="200"/>
      <c r="J638" s="6" t="s">
        <v>1252</v>
      </c>
    </row>
    <row r="639" spans="1:43" ht="14.55" customHeight="1" x14ac:dyDescent="0.3">
      <c r="A639" s="73" t="s">
        <v>815</v>
      </c>
      <c r="B639" s="11" t="s">
        <v>812</v>
      </c>
      <c r="C639" s="11" t="s">
        <v>85</v>
      </c>
      <c r="D639" s="153"/>
      <c r="E639" s="200"/>
      <c r="F639" s="200"/>
      <c r="G639" s="200"/>
      <c r="H639" s="200"/>
      <c r="I639" s="200"/>
      <c r="J639" s="4" t="s">
        <v>1253</v>
      </c>
    </row>
    <row r="640" spans="1:43" ht="15" customHeight="1" thickBot="1" x14ac:dyDescent="0.35">
      <c r="A640" s="8"/>
      <c r="B640" s="13" t="s">
        <v>813</v>
      </c>
      <c r="C640" s="13" t="s">
        <v>85</v>
      </c>
      <c r="D640" s="153"/>
      <c r="E640" s="200"/>
      <c r="F640" s="200"/>
      <c r="G640" s="200"/>
      <c r="H640" s="200"/>
      <c r="I640" s="200"/>
      <c r="J640" s="8" t="s">
        <v>1254</v>
      </c>
    </row>
    <row r="641" spans="1:10" ht="19.05" customHeight="1" thickBot="1" x14ac:dyDescent="0.4">
      <c r="A641" s="56" t="s">
        <v>816</v>
      </c>
      <c r="B641" s="53"/>
      <c r="C641" s="27"/>
      <c r="D641" s="27"/>
      <c r="E641" s="158"/>
      <c r="F641" s="158"/>
      <c r="G641" s="158"/>
      <c r="H641" s="158"/>
      <c r="I641" s="158"/>
      <c r="J641" s="16"/>
    </row>
    <row r="642" spans="1:10" ht="14.55" customHeight="1" x14ac:dyDescent="0.3">
      <c r="A642" s="30" t="s">
        <v>818</v>
      </c>
      <c r="B642" s="14" t="s">
        <v>817</v>
      </c>
      <c r="C642" s="14" t="s">
        <v>85</v>
      </c>
      <c r="D642" s="169">
        <v>150000</v>
      </c>
      <c r="E642" s="315"/>
      <c r="F642" s="315"/>
      <c r="G642" s="315"/>
      <c r="H642" s="315"/>
      <c r="I642" s="315">
        <v>150000</v>
      </c>
      <c r="J642" s="6" t="s">
        <v>1883</v>
      </c>
    </row>
    <row r="643" spans="1:10" ht="14.55" customHeight="1" x14ac:dyDescent="0.3">
      <c r="A643" s="28" t="s">
        <v>819</v>
      </c>
      <c r="B643" s="11"/>
      <c r="C643" s="11"/>
      <c r="D643" s="11"/>
      <c r="E643" s="281"/>
      <c r="F643" s="281"/>
      <c r="G643" s="281"/>
      <c r="H643" s="281"/>
      <c r="I643" s="281"/>
      <c r="J643" s="4"/>
    </row>
    <row r="644" spans="1:10" ht="15" customHeight="1" thickBot="1" x14ac:dyDescent="0.35">
      <c r="A644" s="309" t="s">
        <v>2033</v>
      </c>
      <c r="B644" s="13"/>
      <c r="C644" s="13"/>
      <c r="D644" s="13"/>
      <c r="E644" s="314"/>
      <c r="F644" s="314"/>
      <c r="G644" s="314"/>
      <c r="H644" s="314"/>
      <c r="I644" s="314"/>
      <c r="J644" s="8"/>
    </row>
    <row r="645" spans="1:10" ht="19.05" customHeight="1" thickBot="1" x14ac:dyDescent="0.4">
      <c r="A645" s="56" t="s">
        <v>820</v>
      </c>
      <c r="B645" s="53"/>
      <c r="C645" s="27"/>
      <c r="D645" s="27"/>
      <c r="E645" s="158"/>
      <c r="F645" s="158"/>
      <c r="G645" s="158"/>
      <c r="H645" s="158"/>
      <c r="I645" s="158"/>
      <c r="J645" s="16"/>
    </row>
    <row r="646" spans="1:10" ht="14.55" customHeight="1" x14ac:dyDescent="0.3">
      <c r="A646" s="30" t="s">
        <v>1266</v>
      </c>
      <c r="B646" s="85" t="s">
        <v>821</v>
      </c>
      <c r="C646" s="14" t="s">
        <v>82</v>
      </c>
      <c r="D646" s="169">
        <v>30000</v>
      </c>
      <c r="E646" s="200"/>
      <c r="F646" s="200">
        <v>30000</v>
      </c>
      <c r="G646" s="200"/>
      <c r="H646" s="200"/>
      <c r="I646" s="200"/>
      <c r="J646" s="57" t="s">
        <v>1887</v>
      </c>
    </row>
    <row r="647" spans="1:10" ht="14.55" customHeight="1" x14ac:dyDescent="0.3">
      <c r="A647" s="11" t="s">
        <v>1265</v>
      </c>
      <c r="B647" s="65" t="s">
        <v>822</v>
      </c>
      <c r="C647" s="14" t="s">
        <v>82</v>
      </c>
      <c r="D647" s="170">
        <v>30000</v>
      </c>
      <c r="E647" s="200"/>
      <c r="F647" s="200">
        <v>30000</v>
      </c>
      <c r="G647" s="200"/>
      <c r="H647" s="200"/>
      <c r="I647" s="200"/>
      <c r="J647" s="57" t="s">
        <v>1888</v>
      </c>
    </row>
    <row r="648" spans="1:10" ht="14.55" customHeight="1" x14ac:dyDescent="0.3">
      <c r="A648" s="11" t="s">
        <v>2033</v>
      </c>
      <c r="B648" s="65" t="s">
        <v>823</v>
      </c>
      <c r="C648" s="14" t="s">
        <v>82</v>
      </c>
      <c r="D648" s="170">
        <v>30000</v>
      </c>
      <c r="E648" s="200"/>
      <c r="F648" s="200">
        <v>30000</v>
      </c>
      <c r="G648" s="200"/>
      <c r="H648" s="200"/>
      <c r="I648" s="200"/>
      <c r="J648" s="57" t="s">
        <v>1889</v>
      </c>
    </row>
    <row r="649" spans="1:10" ht="14.55" customHeight="1" x14ac:dyDescent="0.3">
      <c r="A649" s="11" t="s">
        <v>2035</v>
      </c>
      <c r="B649" s="11" t="s">
        <v>824</v>
      </c>
      <c r="C649" s="14" t="s">
        <v>82</v>
      </c>
      <c r="D649" s="170">
        <v>30000</v>
      </c>
      <c r="E649" s="200"/>
      <c r="F649" s="200">
        <v>30000</v>
      </c>
      <c r="G649" s="200"/>
      <c r="H649" s="200"/>
      <c r="I649" s="200"/>
      <c r="J649" s="57" t="s">
        <v>1887</v>
      </c>
    </row>
    <row r="650" spans="1:10" ht="14.55" customHeight="1" x14ac:dyDescent="0.3">
      <c r="A650" s="4"/>
      <c r="B650" s="11" t="s">
        <v>825</v>
      </c>
      <c r="C650" s="14" t="s">
        <v>82</v>
      </c>
      <c r="D650" s="170">
        <v>30000</v>
      </c>
      <c r="E650" s="200"/>
      <c r="F650" s="200">
        <v>30000</v>
      </c>
      <c r="G650" s="200"/>
      <c r="H650" s="200"/>
      <c r="I650" s="200"/>
      <c r="J650" s="57" t="s">
        <v>1888</v>
      </c>
    </row>
    <row r="651" spans="1:10" ht="14.55" customHeight="1" x14ac:dyDescent="0.3">
      <c r="A651" s="4"/>
      <c r="B651" s="11" t="s">
        <v>828</v>
      </c>
      <c r="C651" s="14" t="s">
        <v>82</v>
      </c>
      <c r="D651" s="170">
        <v>30000</v>
      </c>
      <c r="E651" s="200"/>
      <c r="F651" s="200">
        <v>30000</v>
      </c>
      <c r="G651" s="200"/>
      <c r="H651" s="200"/>
      <c r="I651" s="200"/>
      <c r="J651" s="57" t="s">
        <v>1890</v>
      </c>
    </row>
    <row r="652" spans="1:10" ht="14.55" customHeight="1" x14ac:dyDescent="0.3">
      <c r="A652" s="4"/>
      <c r="B652" s="1" t="s">
        <v>829</v>
      </c>
      <c r="C652" s="14" t="s">
        <v>82</v>
      </c>
      <c r="D652" s="170">
        <v>30000</v>
      </c>
      <c r="E652" s="200"/>
      <c r="F652" s="200">
        <v>30000</v>
      </c>
      <c r="G652" s="200"/>
      <c r="H652" s="200"/>
      <c r="I652" s="200"/>
      <c r="J652" s="57" t="s">
        <v>1888</v>
      </c>
    </row>
    <row r="653" spans="1:10" ht="14.55" customHeight="1" x14ac:dyDescent="0.3">
      <c r="A653" s="4"/>
      <c r="B653" s="11" t="s">
        <v>830</v>
      </c>
      <c r="C653" s="11" t="s">
        <v>831</v>
      </c>
      <c r="D653" s="170">
        <v>30000</v>
      </c>
      <c r="E653" s="200"/>
      <c r="F653" s="200">
        <v>30000</v>
      </c>
      <c r="G653" s="200"/>
      <c r="H653" s="200"/>
      <c r="I653" s="200"/>
      <c r="J653" s="57" t="s">
        <v>1891</v>
      </c>
    </row>
    <row r="654" spans="1:10" ht="14.55" customHeight="1" x14ac:dyDescent="0.3">
      <c r="A654" s="4"/>
      <c r="B654" s="11" t="s">
        <v>832</v>
      </c>
      <c r="C654" s="11" t="s">
        <v>833</v>
      </c>
      <c r="D654" s="170">
        <v>30000</v>
      </c>
      <c r="E654" s="200"/>
      <c r="F654" s="200">
        <v>30000</v>
      </c>
      <c r="G654" s="200"/>
      <c r="H654" s="200"/>
      <c r="I654" s="200"/>
      <c r="J654" s="57" t="s">
        <v>1892</v>
      </c>
    </row>
    <row r="655" spans="1:10" ht="14.55" customHeight="1" x14ac:dyDescent="0.3">
      <c r="A655" s="4"/>
      <c r="B655" s="1" t="s">
        <v>834</v>
      </c>
      <c r="C655" s="11" t="s">
        <v>833</v>
      </c>
      <c r="D655" s="170">
        <v>30000</v>
      </c>
      <c r="E655" s="200"/>
      <c r="F655" s="200">
        <v>30000</v>
      </c>
      <c r="G655" s="200"/>
      <c r="H655" s="200"/>
      <c r="I655" s="200"/>
      <c r="J655" s="57" t="s">
        <v>1893</v>
      </c>
    </row>
    <row r="656" spans="1:10" ht="14.55" customHeight="1" x14ac:dyDescent="0.3">
      <c r="A656" s="4"/>
      <c r="B656" s="11" t="s">
        <v>835</v>
      </c>
      <c r="C656" s="11" t="s">
        <v>833</v>
      </c>
      <c r="D656" s="170">
        <v>30000</v>
      </c>
      <c r="E656" s="200"/>
      <c r="F656" s="200">
        <v>30000</v>
      </c>
      <c r="G656" s="200"/>
      <c r="H656" s="200"/>
      <c r="I656" s="200"/>
      <c r="J656" s="57" t="s">
        <v>1894</v>
      </c>
    </row>
    <row r="657" spans="1:10" ht="14.55" customHeight="1" x14ac:dyDescent="0.3">
      <c r="A657" s="4"/>
      <c r="B657" s="11" t="s">
        <v>1260</v>
      </c>
      <c r="C657" s="11" t="s">
        <v>1261</v>
      </c>
      <c r="D657" s="170">
        <v>30000</v>
      </c>
      <c r="E657" s="200"/>
      <c r="F657" s="200">
        <v>30000</v>
      </c>
      <c r="G657" s="200"/>
      <c r="H657" s="200"/>
      <c r="I657" s="200"/>
      <c r="J657" s="57" t="s">
        <v>1895</v>
      </c>
    </row>
    <row r="658" spans="1:10" ht="14.55" customHeight="1" x14ac:dyDescent="0.3">
      <c r="A658" s="4"/>
      <c r="B658" s="11" t="s">
        <v>1263</v>
      </c>
      <c r="C658" s="11" t="s">
        <v>833</v>
      </c>
      <c r="D658" s="278"/>
      <c r="E658" s="200"/>
      <c r="F658" s="200"/>
      <c r="G658" s="200"/>
      <c r="H658" s="200"/>
      <c r="I658" s="200"/>
      <c r="J658" s="57" t="s">
        <v>1264</v>
      </c>
    </row>
    <row r="659" spans="1:10" ht="14.55" customHeight="1" x14ac:dyDescent="0.3">
      <c r="A659" s="4"/>
      <c r="B659" s="11" t="s">
        <v>836</v>
      </c>
      <c r="C659" s="14" t="s">
        <v>837</v>
      </c>
      <c r="D659" s="170">
        <v>40000</v>
      </c>
      <c r="E659" s="200"/>
      <c r="F659" s="200">
        <v>40000</v>
      </c>
      <c r="G659" s="200"/>
      <c r="H659" s="200"/>
      <c r="I659" s="200"/>
      <c r="J659" s="57" t="s">
        <v>1896</v>
      </c>
    </row>
    <row r="660" spans="1:10" ht="14.55" customHeight="1" x14ac:dyDescent="0.3">
      <c r="A660" s="4"/>
      <c r="B660" s="11" t="s">
        <v>838</v>
      </c>
      <c r="C660" s="14" t="s">
        <v>837</v>
      </c>
      <c r="D660" s="170">
        <v>40000</v>
      </c>
      <c r="E660" s="200"/>
      <c r="F660" s="200">
        <v>40000</v>
      </c>
      <c r="G660" s="200"/>
      <c r="H660" s="200"/>
      <c r="I660" s="200"/>
      <c r="J660" s="57" t="s">
        <v>1897</v>
      </c>
    </row>
    <row r="661" spans="1:10" ht="14.55" customHeight="1" x14ac:dyDescent="0.3">
      <c r="A661" s="4"/>
      <c r="B661" s="11" t="s">
        <v>839</v>
      </c>
      <c r="C661" s="14" t="s">
        <v>841</v>
      </c>
      <c r="D661" s="170">
        <v>40000</v>
      </c>
      <c r="E661" s="200"/>
      <c r="F661" s="200">
        <v>40000</v>
      </c>
      <c r="G661" s="200"/>
      <c r="H661" s="200"/>
      <c r="I661" s="200"/>
      <c r="J661" s="57" t="s">
        <v>1896</v>
      </c>
    </row>
    <row r="662" spans="1:10" ht="14.55" customHeight="1" x14ac:dyDescent="0.3">
      <c r="A662" s="4"/>
      <c r="B662" s="11" t="s">
        <v>840</v>
      </c>
      <c r="C662" s="14" t="s">
        <v>841</v>
      </c>
      <c r="D662" s="170">
        <v>40000</v>
      </c>
      <c r="E662" s="200"/>
      <c r="F662" s="200">
        <v>40000</v>
      </c>
      <c r="G662" s="200"/>
      <c r="H662" s="200"/>
      <c r="I662" s="200"/>
      <c r="J662" s="57" t="s">
        <v>1897</v>
      </c>
    </row>
    <row r="663" spans="1:10" ht="14.55" customHeight="1" x14ac:dyDescent="0.3">
      <c r="A663" s="4"/>
      <c r="B663" s="11" t="s">
        <v>842</v>
      </c>
      <c r="C663" s="14" t="s">
        <v>837</v>
      </c>
      <c r="D663" s="170">
        <v>40000</v>
      </c>
      <c r="E663" s="200"/>
      <c r="F663" s="200">
        <v>40000</v>
      </c>
      <c r="G663" s="200"/>
      <c r="H663" s="200"/>
      <c r="I663" s="200"/>
      <c r="J663" s="57" t="s">
        <v>1896</v>
      </c>
    </row>
    <row r="664" spans="1:10" ht="14.55" customHeight="1" x14ac:dyDescent="0.3">
      <c r="A664" s="4"/>
      <c r="B664" s="11" t="s">
        <v>843</v>
      </c>
      <c r="C664" s="14" t="s">
        <v>837</v>
      </c>
      <c r="D664" s="170">
        <v>40000</v>
      </c>
      <c r="E664" s="200"/>
      <c r="F664" s="200">
        <v>40000</v>
      </c>
      <c r="G664" s="200"/>
      <c r="H664" s="200"/>
      <c r="I664" s="200"/>
      <c r="J664" s="57" t="s">
        <v>1897</v>
      </c>
    </row>
    <row r="665" spans="1:10" ht="14.55" customHeight="1" x14ac:dyDescent="0.3">
      <c r="A665" s="4"/>
      <c r="B665" s="11" t="s">
        <v>844</v>
      </c>
      <c r="C665" s="14" t="s">
        <v>841</v>
      </c>
      <c r="D665" s="170">
        <v>40000</v>
      </c>
      <c r="E665" s="200"/>
      <c r="F665" s="200">
        <v>40000</v>
      </c>
      <c r="G665" s="200"/>
      <c r="H665" s="200"/>
      <c r="I665" s="200"/>
      <c r="J665" s="57" t="s">
        <v>1896</v>
      </c>
    </row>
    <row r="666" spans="1:10" ht="14.55" customHeight="1" x14ac:dyDescent="0.3">
      <c r="A666" s="4"/>
      <c r="B666" s="11" t="s">
        <v>845</v>
      </c>
      <c r="C666" s="14" t="s">
        <v>841</v>
      </c>
      <c r="D666" s="170">
        <v>40000</v>
      </c>
      <c r="E666" s="200"/>
      <c r="F666" s="200">
        <v>40000</v>
      </c>
      <c r="G666" s="200"/>
      <c r="H666" s="200"/>
      <c r="I666" s="200"/>
      <c r="J666" s="57" t="s">
        <v>1897</v>
      </c>
    </row>
    <row r="667" spans="1:10" ht="14.55" customHeight="1" x14ac:dyDescent="0.3">
      <c r="A667" s="4"/>
      <c r="B667" s="11" t="s">
        <v>846</v>
      </c>
      <c r="C667" s="11" t="s">
        <v>923</v>
      </c>
      <c r="D667" s="267">
        <v>50000</v>
      </c>
      <c r="E667" s="200"/>
      <c r="F667" s="200"/>
      <c r="G667" s="200"/>
      <c r="H667" s="200"/>
      <c r="I667" s="200"/>
      <c r="J667" s="57" t="s">
        <v>1898</v>
      </c>
    </row>
    <row r="668" spans="1:10" ht="14.55" customHeight="1" x14ac:dyDescent="0.3">
      <c r="A668" s="4"/>
      <c r="B668" s="11" t="s">
        <v>847</v>
      </c>
      <c r="C668" s="11" t="s">
        <v>923</v>
      </c>
      <c r="D668" s="267">
        <v>50000</v>
      </c>
      <c r="E668" s="200"/>
      <c r="F668" s="200"/>
      <c r="G668" s="200"/>
      <c r="H668" s="200"/>
      <c r="I668" s="200"/>
      <c r="J668" s="57" t="s">
        <v>1898</v>
      </c>
    </row>
    <row r="669" spans="1:10" ht="15" customHeight="1" thickBot="1" x14ac:dyDescent="0.35">
      <c r="A669" s="4"/>
      <c r="B669" s="13" t="s">
        <v>848</v>
      </c>
      <c r="C669" s="13" t="s">
        <v>923</v>
      </c>
      <c r="D669" s="274">
        <v>50000</v>
      </c>
      <c r="E669" s="200"/>
      <c r="F669" s="200"/>
      <c r="G669" s="200"/>
      <c r="H669" s="200"/>
      <c r="I669" s="200"/>
      <c r="J669" s="57" t="s">
        <v>1898</v>
      </c>
    </row>
    <row r="670" spans="1:10" ht="19.05" customHeight="1" thickBot="1" x14ac:dyDescent="0.4">
      <c r="A670" s="56" t="s">
        <v>809</v>
      </c>
      <c r="B670" s="53"/>
      <c r="C670" s="27"/>
      <c r="D670" s="27"/>
      <c r="E670" s="158"/>
      <c r="F670" s="158"/>
      <c r="G670" s="158"/>
      <c r="H670" s="158"/>
      <c r="I670" s="158"/>
      <c r="J670" s="16"/>
    </row>
    <row r="671" spans="1:10" ht="14.55" customHeight="1" x14ac:dyDescent="0.3">
      <c r="A671" s="30" t="s">
        <v>890</v>
      </c>
      <c r="B671" s="14" t="s">
        <v>850</v>
      </c>
      <c r="C671" s="14" t="s">
        <v>82</v>
      </c>
      <c r="D671" s="169">
        <v>25000</v>
      </c>
      <c r="E671" s="200"/>
      <c r="F671" s="200">
        <v>25000</v>
      </c>
      <c r="G671" s="200"/>
      <c r="H671" s="200"/>
      <c r="I671" s="200"/>
      <c r="J671" s="57" t="s">
        <v>1899</v>
      </c>
    </row>
    <row r="672" spans="1:10" ht="14.55" customHeight="1" x14ac:dyDescent="0.3">
      <c r="A672" s="11" t="s">
        <v>891</v>
      </c>
      <c r="B672" s="11" t="s">
        <v>851</v>
      </c>
      <c r="C672" s="14" t="s">
        <v>82</v>
      </c>
      <c r="D672" s="170">
        <v>25000</v>
      </c>
      <c r="E672" s="200"/>
      <c r="F672" s="200">
        <v>25000</v>
      </c>
      <c r="G672" s="200"/>
      <c r="H672" s="200"/>
      <c r="I672" s="200"/>
      <c r="J672" s="57" t="s">
        <v>1899</v>
      </c>
    </row>
    <row r="673" spans="1:10" ht="14.55" customHeight="1" x14ac:dyDescent="0.3">
      <c r="A673" s="11" t="s">
        <v>2033</v>
      </c>
      <c r="B673" s="11" t="s">
        <v>852</v>
      </c>
      <c r="C673" s="14" t="s">
        <v>82</v>
      </c>
      <c r="D673" s="170">
        <v>25000</v>
      </c>
      <c r="E673" s="200"/>
      <c r="F673" s="200">
        <v>25000</v>
      </c>
      <c r="G673" s="200"/>
      <c r="H673" s="200"/>
      <c r="I673" s="200"/>
      <c r="J673" s="57" t="s">
        <v>1900</v>
      </c>
    </row>
    <row r="674" spans="1:10" ht="14.55" customHeight="1" x14ac:dyDescent="0.3">
      <c r="A674" s="11"/>
      <c r="B674" s="11" t="s">
        <v>853</v>
      </c>
      <c r="C674" s="14" t="s">
        <v>82</v>
      </c>
      <c r="D674" s="170">
        <v>25000</v>
      </c>
      <c r="E674" s="200"/>
      <c r="F674" s="200">
        <v>25000</v>
      </c>
      <c r="G674" s="200"/>
      <c r="H674" s="200"/>
      <c r="I674" s="200"/>
      <c r="J674" s="57" t="s">
        <v>1901</v>
      </c>
    </row>
    <row r="675" spans="1:10" ht="14.55" customHeight="1" x14ac:dyDescent="0.3">
      <c r="A675" s="11"/>
      <c r="B675" s="11" t="s">
        <v>854</v>
      </c>
      <c r="C675" s="14" t="s">
        <v>82</v>
      </c>
      <c r="D675" s="170">
        <v>25000</v>
      </c>
      <c r="E675" s="200"/>
      <c r="F675" s="200">
        <v>25000</v>
      </c>
      <c r="G675" s="200"/>
      <c r="H675" s="200"/>
      <c r="I675" s="200"/>
      <c r="J675" s="57" t="s">
        <v>1902</v>
      </c>
    </row>
    <row r="676" spans="1:10" ht="14.55" customHeight="1" x14ac:dyDescent="0.3">
      <c r="A676" s="4"/>
      <c r="B676" s="11" t="s">
        <v>855</v>
      </c>
      <c r="C676" s="14" t="s">
        <v>82</v>
      </c>
      <c r="D676" s="170">
        <v>25000</v>
      </c>
      <c r="E676" s="200"/>
      <c r="F676" s="200">
        <v>25000</v>
      </c>
      <c r="G676" s="200"/>
      <c r="H676" s="200"/>
      <c r="I676" s="200"/>
      <c r="J676" s="57" t="s">
        <v>1903</v>
      </c>
    </row>
    <row r="677" spans="1:10" ht="14.55" customHeight="1" x14ac:dyDescent="0.3">
      <c r="A677" s="4"/>
      <c r="B677" s="11" t="s">
        <v>856</v>
      </c>
      <c r="C677" s="14" t="s">
        <v>82</v>
      </c>
      <c r="D677" s="170">
        <v>25000</v>
      </c>
      <c r="E677" s="200"/>
      <c r="F677" s="200">
        <v>25000</v>
      </c>
      <c r="G677" s="200"/>
      <c r="H677" s="200"/>
      <c r="I677" s="200"/>
      <c r="J677" s="57" t="s">
        <v>1904</v>
      </c>
    </row>
    <row r="678" spans="1:10" ht="14.55" customHeight="1" x14ac:dyDescent="0.3">
      <c r="A678" s="4"/>
      <c r="B678" s="11" t="s">
        <v>857</v>
      </c>
      <c r="C678" s="14" t="s">
        <v>82</v>
      </c>
      <c r="D678" s="170">
        <v>25000</v>
      </c>
      <c r="E678" s="200"/>
      <c r="F678" s="200">
        <v>25000</v>
      </c>
      <c r="G678" s="200"/>
      <c r="H678" s="200"/>
      <c r="I678" s="200"/>
      <c r="J678" s="57" t="s">
        <v>1905</v>
      </c>
    </row>
    <row r="679" spans="1:10" ht="14.55" customHeight="1" x14ac:dyDescent="0.3">
      <c r="A679" s="4"/>
      <c r="B679" s="11" t="s">
        <v>858</v>
      </c>
      <c r="C679" s="14" t="s">
        <v>82</v>
      </c>
      <c r="D679" s="170">
        <v>25000</v>
      </c>
      <c r="E679" s="200"/>
      <c r="F679" s="200">
        <v>25000</v>
      </c>
      <c r="G679" s="200"/>
      <c r="H679" s="200"/>
      <c r="I679" s="200"/>
      <c r="J679" s="57" t="s">
        <v>1906</v>
      </c>
    </row>
    <row r="680" spans="1:10" ht="14.55" customHeight="1" x14ac:dyDescent="0.3">
      <c r="A680" s="4"/>
      <c r="B680" s="11" t="s">
        <v>859</v>
      </c>
      <c r="C680" s="14" t="s">
        <v>82</v>
      </c>
      <c r="D680" s="170">
        <v>25000</v>
      </c>
      <c r="E680" s="200"/>
      <c r="F680" s="200">
        <v>25000</v>
      </c>
      <c r="G680" s="200"/>
      <c r="H680" s="200"/>
      <c r="I680" s="200"/>
      <c r="J680" s="57" t="s">
        <v>1900</v>
      </c>
    </row>
    <row r="681" spans="1:10" ht="14.55" customHeight="1" x14ac:dyDescent="0.3">
      <c r="A681" s="4"/>
      <c r="B681" s="11" t="s">
        <v>860</v>
      </c>
      <c r="C681" s="14" t="s">
        <v>82</v>
      </c>
      <c r="D681" s="170">
        <v>25000</v>
      </c>
      <c r="E681" s="200"/>
      <c r="F681" s="200">
        <v>25000</v>
      </c>
      <c r="G681" s="200"/>
      <c r="H681" s="200"/>
      <c r="I681" s="200"/>
      <c r="J681" s="57" t="s">
        <v>1907</v>
      </c>
    </row>
    <row r="682" spans="1:10" ht="14.55" customHeight="1" x14ac:dyDescent="0.3">
      <c r="A682" s="4"/>
      <c r="B682" s="11" t="s">
        <v>861</v>
      </c>
      <c r="C682" s="14" t="s">
        <v>82</v>
      </c>
      <c r="D682" s="170">
        <v>25000</v>
      </c>
      <c r="E682" s="200"/>
      <c r="F682" s="200">
        <v>25000</v>
      </c>
      <c r="G682" s="200"/>
      <c r="H682" s="200"/>
      <c r="I682" s="200"/>
      <c r="J682" s="57" t="s">
        <v>1908</v>
      </c>
    </row>
    <row r="683" spans="1:10" ht="14.55" customHeight="1" x14ac:dyDescent="0.3">
      <c r="A683" s="4"/>
      <c r="B683" s="11" t="s">
        <v>862</v>
      </c>
      <c r="C683" s="14" t="s">
        <v>82</v>
      </c>
      <c r="D683" s="170">
        <v>25000</v>
      </c>
      <c r="E683" s="200"/>
      <c r="F683" s="200">
        <v>25000</v>
      </c>
      <c r="G683" s="200"/>
      <c r="H683" s="200"/>
      <c r="I683" s="200"/>
      <c r="J683" s="57" t="s">
        <v>1908</v>
      </c>
    </row>
    <row r="684" spans="1:10" ht="14.55" customHeight="1" x14ac:dyDescent="0.3">
      <c r="A684" s="8"/>
      <c r="B684" s="13" t="s">
        <v>863</v>
      </c>
      <c r="C684" s="14" t="s">
        <v>82</v>
      </c>
      <c r="D684" s="170">
        <v>25000</v>
      </c>
      <c r="E684" s="200"/>
      <c r="F684" s="200">
        <v>25000</v>
      </c>
      <c r="G684" s="200"/>
      <c r="H684" s="200"/>
      <c r="I684" s="200"/>
      <c r="J684" s="57" t="s">
        <v>1909</v>
      </c>
    </row>
    <row r="685" spans="1:10" ht="14.55" customHeight="1" x14ac:dyDescent="0.3">
      <c r="A685" s="4"/>
      <c r="B685" s="11" t="s">
        <v>864</v>
      </c>
      <c r="C685" s="14" t="s">
        <v>82</v>
      </c>
      <c r="D685" s="170">
        <v>50000</v>
      </c>
      <c r="E685" s="200"/>
      <c r="F685" s="200"/>
      <c r="G685" s="200">
        <v>50000</v>
      </c>
      <c r="H685" s="200"/>
      <c r="I685" s="200"/>
      <c r="J685" s="57" t="s">
        <v>1910</v>
      </c>
    </row>
    <row r="686" spans="1:10" ht="14.55" customHeight="1" x14ac:dyDescent="0.3">
      <c r="A686" s="4"/>
      <c r="B686" s="11" t="s">
        <v>866</v>
      </c>
      <c r="C686" s="11" t="s">
        <v>168</v>
      </c>
      <c r="D686" s="170">
        <v>50000</v>
      </c>
      <c r="E686" s="200"/>
      <c r="F686" s="200"/>
      <c r="G686" s="200">
        <v>50000</v>
      </c>
      <c r="H686" s="200"/>
      <c r="I686" s="200"/>
      <c r="J686" s="57" t="s">
        <v>1910</v>
      </c>
    </row>
    <row r="687" spans="1:10" ht="14.55" customHeight="1" x14ac:dyDescent="0.3">
      <c r="A687" s="4"/>
      <c r="B687" s="11" t="s">
        <v>867</v>
      </c>
      <c r="C687" s="14" t="s">
        <v>82</v>
      </c>
      <c r="D687" s="153"/>
      <c r="E687" s="200"/>
      <c r="F687" s="200"/>
      <c r="G687" s="200"/>
      <c r="H687" s="200"/>
      <c r="I687" s="200"/>
      <c r="J687" s="57" t="s">
        <v>868</v>
      </c>
    </row>
    <row r="688" spans="1:10" ht="14.55" customHeight="1" x14ac:dyDescent="0.3">
      <c r="A688" s="4"/>
      <c r="B688" s="11" t="s">
        <v>869</v>
      </c>
      <c r="C688" s="11" t="s">
        <v>15</v>
      </c>
      <c r="D688" s="170">
        <v>25000</v>
      </c>
      <c r="E688" s="200"/>
      <c r="F688" s="200">
        <v>25000</v>
      </c>
      <c r="G688" s="200"/>
      <c r="H688" s="200"/>
      <c r="I688" s="200"/>
      <c r="J688" s="57" t="s">
        <v>1911</v>
      </c>
    </row>
    <row r="689" spans="1:10" ht="14.55" customHeight="1" x14ac:dyDescent="0.3">
      <c r="A689" s="4"/>
      <c r="B689" s="11" t="s">
        <v>870</v>
      </c>
      <c r="C689" s="11" t="s">
        <v>15</v>
      </c>
      <c r="D689" s="170">
        <v>25000</v>
      </c>
      <c r="E689" s="200"/>
      <c r="F689" s="200">
        <v>25000</v>
      </c>
      <c r="G689" s="200"/>
      <c r="H689" s="200"/>
      <c r="I689" s="200"/>
      <c r="J689" s="57" t="s">
        <v>1911</v>
      </c>
    </row>
    <row r="690" spans="1:10" ht="14.55" customHeight="1" x14ac:dyDescent="0.3">
      <c r="A690" s="4"/>
      <c r="B690" s="11" t="s">
        <v>871</v>
      </c>
      <c r="C690" s="11" t="s">
        <v>15</v>
      </c>
      <c r="D690" s="170">
        <v>25000</v>
      </c>
      <c r="E690" s="200"/>
      <c r="F690" s="200">
        <v>25000</v>
      </c>
      <c r="G690" s="200"/>
      <c r="H690" s="200"/>
      <c r="I690" s="200"/>
      <c r="J690" s="57" t="s">
        <v>1911</v>
      </c>
    </row>
    <row r="691" spans="1:10" ht="14.55" customHeight="1" x14ac:dyDescent="0.3">
      <c r="A691" s="4"/>
      <c r="B691" s="11" t="s">
        <v>872</v>
      </c>
      <c r="C691" s="11" t="s">
        <v>15</v>
      </c>
      <c r="D691" s="170">
        <v>25000</v>
      </c>
      <c r="E691" s="200"/>
      <c r="F691" s="200">
        <v>25000</v>
      </c>
      <c r="G691" s="200"/>
      <c r="H691" s="200"/>
      <c r="I691" s="200"/>
      <c r="J691" s="57" t="s">
        <v>1912</v>
      </c>
    </row>
    <row r="692" spans="1:10" ht="14.55" customHeight="1" x14ac:dyDescent="0.3">
      <c r="A692" s="4"/>
      <c r="B692" s="11" t="s">
        <v>873</v>
      </c>
      <c r="C692" s="11" t="s">
        <v>15</v>
      </c>
      <c r="D692" s="170">
        <v>25000</v>
      </c>
      <c r="E692" s="200"/>
      <c r="F692" s="200">
        <v>25000</v>
      </c>
      <c r="G692" s="200"/>
      <c r="H692" s="200"/>
      <c r="I692" s="200"/>
      <c r="J692" s="57" t="s">
        <v>1913</v>
      </c>
    </row>
    <row r="693" spans="1:10" ht="14.55" customHeight="1" x14ac:dyDescent="0.3">
      <c r="A693" s="4"/>
      <c r="B693" s="11" t="s">
        <v>874</v>
      </c>
      <c r="C693" s="11" t="s">
        <v>15</v>
      </c>
      <c r="D693" s="170">
        <v>25000</v>
      </c>
      <c r="E693" s="200"/>
      <c r="F693" s="200">
        <v>25000</v>
      </c>
      <c r="G693" s="200"/>
      <c r="H693" s="200"/>
      <c r="I693" s="200"/>
      <c r="J693" s="57" t="s">
        <v>1914</v>
      </c>
    </row>
    <row r="694" spans="1:10" ht="14.55" customHeight="1" x14ac:dyDescent="0.3">
      <c r="A694" s="4"/>
      <c r="B694" s="11" t="s">
        <v>875</v>
      </c>
      <c r="C694" s="11" t="s">
        <v>15</v>
      </c>
      <c r="D694" s="170">
        <v>25000</v>
      </c>
      <c r="E694" s="200"/>
      <c r="F694" s="200">
        <v>25000</v>
      </c>
      <c r="G694" s="200"/>
      <c r="H694" s="200"/>
      <c r="I694" s="200"/>
      <c r="J694" s="57" t="s">
        <v>1915</v>
      </c>
    </row>
    <row r="695" spans="1:10" ht="14.55" customHeight="1" x14ac:dyDescent="0.3">
      <c r="A695" s="4"/>
      <c r="B695" s="11" t="s">
        <v>876</v>
      </c>
      <c r="C695" s="11" t="s">
        <v>15</v>
      </c>
      <c r="D695" s="170">
        <v>25000</v>
      </c>
      <c r="E695" s="200"/>
      <c r="F695" s="200">
        <v>25000</v>
      </c>
      <c r="G695" s="200"/>
      <c r="H695" s="200"/>
      <c r="I695" s="200"/>
      <c r="J695" s="57" t="s">
        <v>1915</v>
      </c>
    </row>
    <row r="696" spans="1:10" ht="14.55" customHeight="1" x14ac:dyDescent="0.3">
      <c r="A696" s="4"/>
      <c r="B696" s="11" t="s">
        <v>877</v>
      </c>
      <c r="C696" s="11" t="s">
        <v>15</v>
      </c>
      <c r="D696" s="170">
        <v>25000</v>
      </c>
      <c r="E696" s="200"/>
      <c r="F696" s="200">
        <v>25000</v>
      </c>
      <c r="G696" s="200"/>
      <c r="H696" s="200"/>
      <c r="I696" s="200"/>
      <c r="J696" s="57" t="s">
        <v>1916</v>
      </c>
    </row>
    <row r="697" spans="1:10" ht="14.55" customHeight="1" x14ac:dyDescent="0.3">
      <c r="A697" s="8"/>
      <c r="B697" s="11" t="s">
        <v>878</v>
      </c>
      <c r="C697" s="11" t="s">
        <v>15</v>
      </c>
      <c r="D697" s="170">
        <v>25000</v>
      </c>
      <c r="E697" s="200"/>
      <c r="F697" s="200">
        <v>25000</v>
      </c>
      <c r="G697" s="200"/>
      <c r="H697" s="200"/>
      <c r="I697" s="200"/>
      <c r="J697" s="57" t="s">
        <v>1916</v>
      </c>
    </row>
    <row r="698" spans="1:10" ht="14.55" customHeight="1" x14ac:dyDescent="0.3">
      <c r="A698" s="4"/>
      <c r="B698" s="11" t="s">
        <v>879</v>
      </c>
      <c r="C698" s="11" t="s">
        <v>883</v>
      </c>
      <c r="D698" s="170">
        <v>15000</v>
      </c>
      <c r="E698" s="200">
        <v>15000</v>
      </c>
      <c r="F698" s="200"/>
      <c r="G698" s="200"/>
      <c r="H698" s="200"/>
      <c r="I698" s="200"/>
      <c r="J698" s="57" t="s">
        <v>1917</v>
      </c>
    </row>
    <row r="699" spans="1:10" ht="14.55" customHeight="1" x14ac:dyDescent="0.3">
      <c r="A699" s="4"/>
      <c r="B699" s="11" t="s">
        <v>880</v>
      </c>
      <c r="C699" s="11" t="s">
        <v>883</v>
      </c>
      <c r="D699" s="170">
        <v>15000</v>
      </c>
      <c r="E699" s="200">
        <v>15000</v>
      </c>
      <c r="F699" s="200"/>
      <c r="G699" s="200"/>
      <c r="H699" s="200"/>
      <c r="I699" s="200"/>
      <c r="J699" s="57" t="s">
        <v>1917</v>
      </c>
    </row>
    <row r="700" spans="1:10" ht="14.55" customHeight="1" x14ac:dyDescent="0.3">
      <c r="A700" s="4"/>
      <c r="B700" s="11" t="s">
        <v>881</v>
      </c>
      <c r="C700" s="11" t="s">
        <v>883</v>
      </c>
      <c r="D700" s="170">
        <v>15000</v>
      </c>
      <c r="E700" s="200">
        <v>15000</v>
      </c>
      <c r="F700" s="200"/>
      <c r="G700" s="200"/>
      <c r="H700" s="200"/>
      <c r="I700" s="200"/>
      <c r="J700" s="57" t="s">
        <v>1917</v>
      </c>
    </row>
    <row r="701" spans="1:10" ht="14.55" customHeight="1" x14ac:dyDescent="0.3">
      <c r="A701" s="4"/>
      <c r="B701" s="11" t="s">
        <v>884</v>
      </c>
      <c r="C701" s="11" t="s">
        <v>882</v>
      </c>
      <c r="D701" s="170">
        <v>15000</v>
      </c>
      <c r="E701" s="200">
        <v>15000</v>
      </c>
      <c r="F701" s="200"/>
      <c r="G701" s="200"/>
      <c r="H701" s="200"/>
      <c r="I701" s="200"/>
      <c r="J701" s="57" t="s">
        <v>1918</v>
      </c>
    </row>
    <row r="702" spans="1:10" ht="14.55" customHeight="1" x14ac:dyDescent="0.3">
      <c r="A702" s="4"/>
      <c r="B702" s="11" t="s">
        <v>885</v>
      </c>
      <c r="C702" s="11" t="s">
        <v>882</v>
      </c>
      <c r="D702" s="170">
        <v>15000</v>
      </c>
      <c r="E702" s="200">
        <v>15000</v>
      </c>
      <c r="F702" s="200"/>
      <c r="G702" s="200"/>
      <c r="H702" s="200"/>
      <c r="I702" s="200"/>
      <c r="J702" s="57" t="s">
        <v>1919</v>
      </c>
    </row>
    <row r="703" spans="1:10" ht="14.55" customHeight="1" x14ac:dyDescent="0.3">
      <c r="A703" s="4"/>
      <c r="B703" s="11" t="s">
        <v>886</v>
      </c>
      <c r="C703" s="11" t="s">
        <v>889</v>
      </c>
      <c r="D703" s="170">
        <v>25000</v>
      </c>
      <c r="E703" s="200"/>
      <c r="F703" s="200">
        <v>25000</v>
      </c>
      <c r="G703" s="200"/>
      <c r="H703" s="200"/>
      <c r="I703" s="200"/>
      <c r="J703" s="57" t="s">
        <v>1920</v>
      </c>
    </row>
    <row r="704" spans="1:10" ht="14.55" customHeight="1" x14ac:dyDescent="0.3">
      <c r="A704" s="4"/>
      <c r="B704" s="11" t="s">
        <v>887</v>
      </c>
      <c r="C704" s="11" t="s">
        <v>889</v>
      </c>
      <c r="D704" s="170">
        <v>25000</v>
      </c>
      <c r="E704" s="200"/>
      <c r="F704" s="200">
        <v>25000</v>
      </c>
      <c r="G704" s="200"/>
      <c r="H704" s="200"/>
      <c r="I704" s="200"/>
      <c r="J704" s="57" t="s">
        <v>1921</v>
      </c>
    </row>
    <row r="705" spans="1:10" ht="15" customHeight="1" thickBot="1" x14ac:dyDescent="0.35">
      <c r="A705" s="4"/>
      <c r="B705" s="11" t="s">
        <v>888</v>
      </c>
      <c r="C705" s="11" t="s">
        <v>889</v>
      </c>
      <c r="D705" s="170">
        <v>25000</v>
      </c>
      <c r="E705" s="200"/>
      <c r="F705" s="200">
        <v>25000</v>
      </c>
      <c r="G705" s="200"/>
      <c r="H705" s="200"/>
      <c r="I705" s="200"/>
      <c r="J705" s="57" t="s">
        <v>1922</v>
      </c>
    </row>
    <row r="706" spans="1:10" ht="19.05" customHeight="1" thickBot="1" x14ac:dyDescent="0.4">
      <c r="A706" s="56" t="s">
        <v>892</v>
      </c>
      <c r="B706" s="53"/>
      <c r="C706" s="27"/>
      <c r="D706" s="27"/>
      <c r="E706" s="158"/>
      <c r="F706" s="158"/>
      <c r="G706" s="158"/>
      <c r="H706" s="158"/>
      <c r="I706" s="158"/>
      <c r="J706" s="16"/>
    </row>
    <row r="707" spans="1:10" ht="14.55" customHeight="1" x14ac:dyDescent="0.3">
      <c r="A707" s="78" t="s">
        <v>901</v>
      </c>
      <c r="B707" s="26" t="s">
        <v>893</v>
      </c>
      <c r="C707" s="65" t="s">
        <v>168</v>
      </c>
      <c r="D707" s="177">
        <v>50000</v>
      </c>
      <c r="E707" s="200"/>
      <c r="F707" s="200"/>
      <c r="G707" s="200"/>
      <c r="H707" s="200"/>
      <c r="I707" s="200"/>
      <c r="J707" s="66" t="s">
        <v>1924</v>
      </c>
    </row>
    <row r="708" spans="1:10" ht="14.55" customHeight="1" x14ac:dyDescent="0.3">
      <c r="A708" s="11" t="s">
        <v>902</v>
      </c>
      <c r="B708" s="11" t="s">
        <v>894</v>
      </c>
      <c r="C708" s="65" t="s">
        <v>82</v>
      </c>
      <c r="D708" s="177">
        <v>50000</v>
      </c>
      <c r="E708" s="200"/>
      <c r="F708" s="200"/>
      <c r="G708" s="200"/>
      <c r="H708" s="200"/>
      <c r="I708" s="200"/>
      <c r="J708" s="66" t="s">
        <v>1924</v>
      </c>
    </row>
    <row r="709" spans="1:10" ht="14.55" customHeight="1" x14ac:dyDescent="0.3">
      <c r="A709" s="11" t="s">
        <v>2034</v>
      </c>
      <c r="B709" s="11" t="s">
        <v>895</v>
      </c>
      <c r="C709" s="14" t="s">
        <v>82</v>
      </c>
      <c r="D709" s="177">
        <v>50000</v>
      </c>
      <c r="E709" s="200"/>
      <c r="F709" s="200"/>
      <c r="G709" s="200"/>
      <c r="H709" s="200"/>
      <c r="I709" s="200"/>
      <c r="J709" s="66" t="s">
        <v>1924</v>
      </c>
    </row>
    <row r="710" spans="1:10" ht="14.55" customHeight="1" x14ac:dyDescent="0.3">
      <c r="A710" s="4"/>
      <c r="B710" s="11" t="s">
        <v>896</v>
      </c>
      <c r="C710" s="14" t="s">
        <v>82</v>
      </c>
      <c r="D710" s="177">
        <v>50000</v>
      </c>
      <c r="E710" s="200"/>
      <c r="F710" s="200"/>
      <c r="G710" s="200"/>
      <c r="H710" s="200"/>
      <c r="I710" s="200"/>
      <c r="J710" s="4" t="s">
        <v>1925</v>
      </c>
    </row>
    <row r="711" spans="1:10" ht="14.55" customHeight="1" x14ac:dyDescent="0.3">
      <c r="A711" s="4"/>
      <c r="B711" s="11" t="s">
        <v>897</v>
      </c>
      <c r="C711" s="14" t="s">
        <v>82</v>
      </c>
      <c r="D711" s="177">
        <v>50000</v>
      </c>
      <c r="E711" s="200"/>
      <c r="F711" s="200"/>
      <c r="G711" s="200"/>
      <c r="H711" s="200"/>
      <c r="I711" s="200"/>
      <c r="J711" s="4" t="s">
        <v>1926</v>
      </c>
    </row>
    <row r="712" spans="1:10" ht="15" customHeight="1" thickBot="1" x14ac:dyDescent="0.35">
      <c r="A712" s="8"/>
      <c r="B712" s="13" t="s">
        <v>898</v>
      </c>
      <c r="C712" s="13" t="s">
        <v>899</v>
      </c>
      <c r="D712" s="86"/>
      <c r="E712" s="200"/>
      <c r="F712" s="200"/>
      <c r="G712" s="200"/>
      <c r="H712" s="200"/>
      <c r="I712" s="200"/>
      <c r="J712" s="8" t="s">
        <v>1289</v>
      </c>
    </row>
    <row r="713" spans="1:10" ht="19.05" customHeight="1" thickBot="1" x14ac:dyDescent="0.4">
      <c r="A713" s="56" t="s">
        <v>900</v>
      </c>
      <c r="B713" s="15"/>
      <c r="C713" s="27"/>
      <c r="D713" s="27"/>
      <c r="E713" s="158"/>
      <c r="F713" s="158"/>
      <c r="G713" s="158"/>
      <c r="H713" s="158"/>
      <c r="I713" s="158"/>
      <c r="J713" s="16"/>
    </row>
    <row r="714" spans="1:10" ht="14.55" customHeight="1" x14ac:dyDescent="0.3">
      <c r="A714" s="419" t="s">
        <v>903</v>
      </c>
      <c r="B714" s="10" t="s">
        <v>2682</v>
      </c>
      <c r="C714" s="14" t="s">
        <v>2065</v>
      </c>
      <c r="D714" s="153"/>
      <c r="E714" s="315"/>
      <c r="F714" s="315"/>
      <c r="G714" s="315"/>
      <c r="H714" s="315"/>
      <c r="I714" s="315"/>
      <c r="J714" s="6" t="s">
        <v>2685</v>
      </c>
    </row>
    <row r="715" spans="1:10" ht="14.55" customHeight="1" x14ac:dyDescent="0.3">
      <c r="A715" s="424" t="s">
        <v>2692</v>
      </c>
      <c r="B715" s="10" t="s">
        <v>2683</v>
      </c>
      <c r="C715" s="14" t="s">
        <v>2065</v>
      </c>
      <c r="D715" s="153"/>
      <c r="E715" s="281"/>
      <c r="F715" s="281"/>
      <c r="G715" s="281"/>
      <c r="H715" s="281"/>
      <c r="I715" s="281"/>
      <c r="J715" s="6" t="s">
        <v>2684</v>
      </c>
    </row>
    <row r="716" spans="1:10" ht="14.55" customHeight="1" x14ac:dyDescent="0.3">
      <c r="A716" s="420"/>
      <c r="B716" s="11" t="s">
        <v>2686</v>
      </c>
      <c r="C716" s="11" t="s">
        <v>168</v>
      </c>
      <c r="D716" s="153"/>
      <c r="E716" s="281"/>
      <c r="F716" s="281"/>
      <c r="G716" s="281"/>
      <c r="H716" s="281"/>
      <c r="I716" s="281"/>
      <c r="J716" s="6" t="s">
        <v>2685</v>
      </c>
    </row>
    <row r="717" spans="1:10" ht="14.55" customHeight="1" x14ac:dyDescent="0.3">
      <c r="A717" s="420"/>
      <c r="B717" s="11" t="s">
        <v>2687</v>
      </c>
      <c r="C717" s="11" t="s">
        <v>168</v>
      </c>
      <c r="D717" s="153"/>
      <c r="E717" s="281"/>
      <c r="F717" s="281"/>
      <c r="G717" s="281"/>
      <c r="H717" s="281"/>
      <c r="I717" s="281"/>
      <c r="J717" s="6" t="s">
        <v>2684</v>
      </c>
    </row>
    <row r="718" spans="1:10" ht="14.55" customHeight="1" x14ac:dyDescent="0.3">
      <c r="A718" s="420"/>
      <c r="B718" s="11" t="s">
        <v>2688</v>
      </c>
      <c r="C718" s="11" t="s">
        <v>2689</v>
      </c>
      <c r="D718" s="153"/>
      <c r="E718" s="281"/>
      <c r="F718" s="281"/>
      <c r="G718" s="281"/>
      <c r="H718" s="281"/>
      <c r="I718" s="281"/>
      <c r="J718" s="4" t="s">
        <v>2690</v>
      </c>
    </row>
    <row r="719" spans="1:10" ht="15" customHeight="1" thickBot="1" x14ac:dyDescent="0.35">
      <c r="A719" s="429"/>
      <c r="B719" s="11" t="s">
        <v>2691</v>
      </c>
      <c r="C719" s="11" t="s">
        <v>2689</v>
      </c>
      <c r="D719" s="153"/>
      <c r="E719" s="314"/>
      <c r="F719" s="314"/>
      <c r="G719" s="314"/>
      <c r="H719" s="314"/>
      <c r="I719" s="314"/>
      <c r="J719" s="6" t="s">
        <v>2684</v>
      </c>
    </row>
    <row r="720" spans="1:10" ht="19.05" customHeight="1" thickBot="1" x14ac:dyDescent="0.4">
      <c r="A720" s="56" t="s">
        <v>904</v>
      </c>
      <c r="B720" s="15"/>
      <c r="C720" s="27"/>
      <c r="D720" s="27"/>
      <c r="E720" s="158"/>
      <c r="F720" s="158"/>
      <c r="G720" s="158"/>
      <c r="H720" s="158"/>
      <c r="I720" s="158"/>
      <c r="J720" s="16"/>
    </row>
    <row r="721" spans="1:10" ht="14.55" customHeight="1" x14ac:dyDescent="0.3">
      <c r="A721" s="29" t="s">
        <v>908</v>
      </c>
      <c r="B721" s="14" t="s">
        <v>905</v>
      </c>
      <c r="C721" s="14" t="s">
        <v>706</v>
      </c>
      <c r="D721" s="169">
        <v>100000</v>
      </c>
      <c r="E721" s="315"/>
      <c r="F721" s="315"/>
      <c r="G721" s="315"/>
      <c r="H721" s="315"/>
      <c r="I721" s="315">
        <v>100000</v>
      </c>
      <c r="J721" s="6" t="s">
        <v>1927</v>
      </c>
    </row>
    <row r="722" spans="1:10" ht="14.55" customHeight="1" x14ac:dyDescent="0.3">
      <c r="A722" s="4" t="s">
        <v>907</v>
      </c>
      <c r="B722" s="11"/>
      <c r="C722" s="11"/>
      <c r="D722" s="11"/>
      <c r="E722" s="281"/>
      <c r="F722" s="281"/>
      <c r="G722" s="281"/>
      <c r="H722" s="281"/>
      <c r="I722" s="281"/>
      <c r="J722" s="4"/>
    </row>
    <row r="723" spans="1:10" ht="15" customHeight="1" thickBot="1" x14ac:dyDescent="0.35">
      <c r="A723" s="13" t="s">
        <v>2033</v>
      </c>
      <c r="B723" s="13"/>
      <c r="C723" s="13"/>
      <c r="D723" s="13"/>
      <c r="E723" s="314"/>
      <c r="F723" s="314"/>
      <c r="G723" s="314"/>
      <c r="H723" s="314"/>
      <c r="I723" s="314"/>
      <c r="J723" s="8"/>
    </row>
    <row r="724" spans="1:10" ht="19.05" customHeight="1" thickBot="1" x14ac:dyDescent="0.4">
      <c r="A724" s="56" t="s">
        <v>909</v>
      </c>
      <c r="B724" s="15"/>
      <c r="C724" s="27"/>
      <c r="D724" s="27"/>
      <c r="E724" s="158"/>
      <c r="F724" s="158"/>
      <c r="G724" s="158"/>
      <c r="H724" s="158"/>
      <c r="I724" s="158"/>
      <c r="J724" s="16"/>
    </row>
    <row r="725" spans="1:10" ht="14.55" customHeight="1" x14ac:dyDescent="0.3">
      <c r="A725" s="29" t="s">
        <v>936</v>
      </c>
      <c r="B725" s="65" t="s">
        <v>910</v>
      </c>
      <c r="C725" s="65" t="s">
        <v>911</v>
      </c>
      <c r="D725" s="174">
        <v>50000</v>
      </c>
      <c r="E725" s="292"/>
      <c r="F725" s="292"/>
      <c r="G725" s="292">
        <v>50000</v>
      </c>
      <c r="H725" s="292"/>
      <c r="I725" s="292"/>
      <c r="J725" s="66" t="s">
        <v>1931</v>
      </c>
    </row>
    <row r="726" spans="1:10" ht="14.55" customHeight="1" x14ac:dyDescent="0.3">
      <c r="A726" s="4" t="s">
        <v>937</v>
      </c>
      <c r="B726" s="65" t="s">
        <v>915</v>
      </c>
      <c r="C726" s="65" t="s">
        <v>917</v>
      </c>
      <c r="D726" s="174">
        <v>50000</v>
      </c>
      <c r="E726" s="292"/>
      <c r="F726" s="292"/>
      <c r="G726" s="292">
        <v>50000</v>
      </c>
      <c r="H726" s="292"/>
      <c r="I726" s="292"/>
      <c r="J726" s="66" t="s">
        <v>1933</v>
      </c>
    </row>
    <row r="727" spans="1:10" ht="14.55" customHeight="1" x14ac:dyDescent="0.3">
      <c r="A727" s="4"/>
      <c r="B727" s="65" t="s">
        <v>916</v>
      </c>
      <c r="C727" s="65" t="s">
        <v>918</v>
      </c>
      <c r="D727" s="174">
        <v>50000</v>
      </c>
      <c r="E727" s="292"/>
      <c r="F727" s="292"/>
      <c r="G727" s="292">
        <v>50000</v>
      </c>
      <c r="H727" s="292"/>
      <c r="I727" s="292"/>
      <c r="J727" s="66" t="s">
        <v>1932</v>
      </c>
    </row>
    <row r="728" spans="1:10" ht="14.55" customHeight="1" x14ac:dyDescent="0.3">
      <c r="A728" s="8"/>
      <c r="B728" s="65" t="s">
        <v>913</v>
      </c>
      <c r="C728" s="65" t="s">
        <v>82</v>
      </c>
      <c r="D728" s="174">
        <v>50000</v>
      </c>
      <c r="E728" s="292"/>
      <c r="F728" s="292"/>
      <c r="G728" s="292">
        <v>50000</v>
      </c>
      <c r="H728" s="292"/>
      <c r="I728" s="292"/>
      <c r="J728" s="66" t="s">
        <v>1934</v>
      </c>
    </row>
    <row r="729" spans="1:10" ht="14.55" customHeight="1" x14ac:dyDescent="0.3">
      <c r="A729" s="66" t="s">
        <v>1351</v>
      </c>
      <c r="B729" s="65" t="s">
        <v>920</v>
      </c>
      <c r="C729" s="65" t="s">
        <v>477</v>
      </c>
      <c r="D729" s="174">
        <v>50000</v>
      </c>
      <c r="E729" s="292"/>
      <c r="F729" s="292"/>
      <c r="G729" s="292">
        <v>50000</v>
      </c>
      <c r="H729" s="292"/>
      <c r="I729" s="292"/>
      <c r="J729" s="66" t="s">
        <v>1932</v>
      </c>
    </row>
    <row r="730" spans="1:10" ht="14.55" customHeight="1" x14ac:dyDescent="0.3">
      <c r="A730" s="4"/>
      <c r="B730" s="65" t="s">
        <v>921</v>
      </c>
      <c r="C730" s="65" t="s">
        <v>306</v>
      </c>
      <c r="D730" s="174">
        <v>50000</v>
      </c>
      <c r="E730" s="292"/>
      <c r="F730" s="292"/>
      <c r="G730" s="292">
        <v>50000</v>
      </c>
      <c r="H730" s="292"/>
      <c r="I730" s="292"/>
      <c r="J730" s="66" t="s">
        <v>1933</v>
      </c>
    </row>
    <row r="731" spans="1:10" ht="14.55" customHeight="1" x14ac:dyDescent="0.3">
      <c r="A731" s="11" t="s">
        <v>2033</v>
      </c>
      <c r="B731" s="65" t="s">
        <v>922</v>
      </c>
      <c r="C731" s="65" t="s">
        <v>314</v>
      </c>
      <c r="D731" s="174">
        <v>50000</v>
      </c>
      <c r="E731" s="292"/>
      <c r="F731" s="292"/>
      <c r="G731" s="292">
        <v>50000</v>
      </c>
      <c r="H731" s="292"/>
      <c r="I731" s="292"/>
      <c r="J731" s="66" t="s">
        <v>1933</v>
      </c>
    </row>
    <row r="732" spans="1:10" ht="14.55" customHeight="1" x14ac:dyDescent="0.3">
      <c r="A732" s="4"/>
      <c r="B732" s="65" t="s">
        <v>914</v>
      </c>
      <c r="C732" s="65" t="s">
        <v>660</v>
      </c>
      <c r="D732" s="174">
        <v>50000</v>
      </c>
      <c r="E732" s="292"/>
      <c r="F732" s="292"/>
      <c r="G732" s="292">
        <v>50000</v>
      </c>
      <c r="H732" s="292"/>
      <c r="I732" s="292"/>
      <c r="J732" s="66" t="s">
        <v>1928</v>
      </c>
    </row>
    <row r="733" spans="1:10" ht="14.55" customHeight="1" x14ac:dyDescent="0.3">
      <c r="A733" s="4"/>
      <c r="B733" s="65" t="s">
        <v>924</v>
      </c>
      <c r="C733" s="65" t="s">
        <v>928</v>
      </c>
      <c r="D733" s="174">
        <v>50000</v>
      </c>
      <c r="E733" s="292"/>
      <c r="F733" s="292"/>
      <c r="G733" s="292">
        <v>50000</v>
      </c>
      <c r="H733" s="292"/>
      <c r="I733" s="292"/>
      <c r="J733" s="66" t="s">
        <v>1929</v>
      </c>
    </row>
    <row r="734" spans="1:10" ht="14.55" customHeight="1" x14ac:dyDescent="0.3">
      <c r="A734" s="4"/>
      <c r="B734" s="65" t="s">
        <v>925</v>
      </c>
      <c r="C734" s="65" t="s">
        <v>929</v>
      </c>
      <c r="D734" s="174">
        <v>50000</v>
      </c>
      <c r="E734" s="292"/>
      <c r="F734" s="292"/>
      <c r="G734" s="292">
        <v>50000</v>
      </c>
      <c r="H734" s="292"/>
      <c r="I734" s="292"/>
      <c r="J734" s="66" t="s">
        <v>1929</v>
      </c>
    </row>
    <row r="735" spans="1:10" ht="14.55" customHeight="1" x14ac:dyDescent="0.3">
      <c r="A735" s="4"/>
      <c r="B735" s="65" t="s">
        <v>926</v>
      </c>
      <c r="C735" s="65" t="s">
        <v>930</v>
      </c>
      <c r="D735" s="174">
        <v>50000</v>
      </c>
      <c r="E735" s="292"/>
      <c r="F735" s="292"/>
      <c r="G735" s="292">
        <v>50000</v>
      </c>
      <c r="H735" s="292"/>
      <c r="I735" s="292"/>
      <c r="J735" s="66" t="s">
        <v>1929</v>
      </c>
    </row>
    <row r="736" spans="1:10" ht="14.55" customHeight="1" x14ac:dyDescent="0.3">
      <c r="A736" s="4"/>
      <c r="B736" s="65" t="s">
        <v>927</v>
      </c>
      <c r="C736" s="65" t="s">
        <v>931</v>
      </c>
      <c r="D736" s="174">
        <v>50000</v>
      </c>
      <c r="E736" s="292"/>
      <c r="F736" s="292"/>
      <c r="G736" s="292">
        <v>50000</v>
      </c>
      <c r="H736" s="292"/>
      <c r="I736" s="292"/>
      <c r="J736" s="66" t="s">
        <v>1929</v>
      </c>
    </row>
    <row r="737" spans="1:10" ht="14.55" customHeight="1" x14ac:dyDescent="0.3">
      <c r="A737" s="4"/>
      <c r="B737" s="65" t="s">
        <v>933</v>
      </c>
      <c r="C737" s="65" t="s">
        <v>82</v>
      </c>
      <c r="D737" s="174">
        <v>50000</v>
      </c>
      <c r="E737" s="292"/>
      <c r="F737" s="292"/>
      <c r="G737" s="292">
        <v>50000</v>
      </c>
      <c r="H737" s="292"/>
      <c r="I737" s="292"/>
      <c r="J737" s="66" t="s">
        <v>1930</v>
      </c>
    </row>
    <row r="738" spans="1:10" ht="14.55" customHeight="1" x14ac:dyDescent="0.3">
      <c r="A738" s="4"/>
      <c r="B738" s="65" t="s">
        <v>934</v>
      </c>
      <c r="C738" s="65" t="s">
        <v>82</v>
      </c>
      <c r="D738" s="174">
        <v>50000</v>
      </c>
      <c r="E738" s="292"/>
      <c r="F738" s="292"/>
      <c r="G738" s="292">
        <v>50000</v>
      </c>
      <c r="H738" s="292"/>
      <c r="I738" s="292"/>
      <c r="J738" s="66" t="s">
        <v>1930</v>
      </c>
    </row>
    <row r="739" spans="1:10" ht="15" customHeight="1" thickBot="1" x14ac:dyDescent="0.35">
      <c r="A739" s="4"/>
      <c r="B739" s="65" t="s">
        <v>935</v>
      </c>
      <c r="C739" s="65" t="s">
        <v>82</v>
      </c>
      <c r="D739" s="174">
        <v>50000</v>
      </c>
      <c r="E739" s="292"/>
      <c r="F739" s="292"/>
      <c r="G739" s="292">
        <v>50000</v>
      </c>
      <c r="H739" s="292"/>
      <c r="I739" s="292"/>
      <c r="J739" s="66" t="s">
        <v>1930</v>
      </c>
    </row>
    <row r="740" spans="1:10" ht="19.05" customHeight="1" thickBot="1" x14ac:dyDescent="0.4">
      <c r="A740" s="56" t="s">
        <v>938</v>
      </c>
      <c r="B740" s="53"/>
      <c r="C740" s="27"/>
      <c r="D740" s="27"/>
      <c r="E740" s="158"/>
      <c r="F740" s="158"/>
      <c r="G740" s="158"/>
      <c r="H740" s="158"/>
      <c r="I740" s="158"/>
      <c r="J740" s="16"/>
    </row>
    <row r="741" spans="1:10" ht="14.55" customHeight="1" x14ac:dyDescent="0.3">
      <c r="A741" s="28" t="s">
        <v>944</v>
      </c>
      <c r="B741" s="65" t="s">
        <v>939</v>
      </c>
      <c r="C741" s="65" t="s">
        <v>940</v>
      </c>
      <c r="D741" s="269">
        <v>100000</v>
      </c>
      <c r="E741" s="200"/>
      <c r="F741" s="200"/>
      <c r="G741" s="200"/>
      <c r="H741" s="200"/>
      <c r="I741" s="200"/>
      <c r="J741" s="66" t="s">
        <v>1935</v>
      </c>
    </row>
    <row r="742" spans="1:10" ht="14.55" customHeight="1" x14ac:dyDescent="0.3">
      <c r="A742" s="28" t="s">
        <v>945</v>
      </c>
      <c r="B742" s="65" t="s">
        <v>941</v>
      </c>
      <c r="C742" s="65" t="s">
        <v>940</v>
      </c>
      <c r="D742" s="269">
        <v>100000</v>
      </c>
      <c r="E742" s="200"/>
      <c r="F742" s="200"/>
      <c r="G742" s="200"/>
      <c r="H742" s="200"/>
      <c r="I742" s="200"/>
      <c r="J742" s="66" t="s">
        <v>1936</v>
      </c>
    </row>
    <row r="743" spans="1:10" ht="14.55" customHeight="1" x14ac:dyDescent="0.3">
      <c r="A743" s="96" t="s">
        <v>2035</v>
      </c>
      <c r="B743" s="65" t="s">
        <v>942</v>
      </c>
      <c r="C743" s="65" t="s">
        <v>940</v>
      </c>
      <c r="D743" s="82"/>
      <c r="E743" s="200"/>
      <c r="F743" s="200"/>
      <c r="G743" s="200"/>
      <c r="H743" s="200"/>
      <c r="I743" s="200"/>
      <c r="J743" s="66" t="s">
        <v>1308</v>
      </c>
    </row>
    <row r="744" spans="1:10" ht="15" customHeight="1" thickBot="1" x14ac:dyDescent="0.35">
      <c r="A744" s="11" t="s">
        <v>4150</v>
      </c>
      <c r="B744" s="84" t="s">
        <v>943</v>
      </c>
      <c r="C744" s="84" t="s">
        <v>940</v>
      </c>
      <c r="D744" s="86"/>
      <c r="E744" s="200"/>
      <c r="F744" s="200"/>
      <c r="G744" s="200"/>
      <c r="H744" s="200"/>
      <c r="I744" s="200"/>
      <c r="J744" s="76" t="s">
        <v>1308</v>
      </c>
    </row>
    <row r="745" spans="1:10" ht="19.05" customHeight="1" thickBot="1" x14ac:dyDescent="0.4">
      <c r="A745" s="101" t="s">
        <v>1309</v>
      </c>
      <c r="B745" s="98"/>
      <c r="C745" s="99"/>
      <c r="D745" s="99"/>
      <c r="E745" s="162"/>
      <c r="F745" s="162"/>
      <c r="G745" s="162"/>
      <c r="H745" s="162"/>
      <c r="I745" s="162"/>
      <c r="J745" s="100"/>
    </row>
    <row r="746" spans="1:10" ht="14.55" customHeight="1" x14ac:dyDescent="0.3">
      <c r="A746" s="30" t="s">
        <v>1329</v>
      </c>
      <c r="B746" s="102" t="s">
        <v>1310</v>
      </c>
      <c r="C746" s="96" t="s">
        <v>1314</v>
      </c>
      <c r="D746" s="178">
        <v>50000</v>
      </c>
      <c r="E746" s="318"/>
      <c r="F746" s="318"/>
      <c r="G746" s="318"/>
      <c r="H746" s="318"/>
      <c r="I746" s="318"/>
      <c r="J746" s="68" t="s">
        <v>1937</v>
      </c>
    </row>
    <row r="747" spans="1:10" ht="14.55" customHeight="1" x14ac:dyDescent="0.3">
      <c r="A747" s="65" t="s">
        <v>1330</v>
      </c>
      <c r="B747" s="96" t="s">
        <v>1311</v>
      </c>
      <c r="C747" s="96" t="s">
        <v>1314</v>
      </c>
      <c r="D747" s="178">
        <v>50000</v>
      </c>
      <c r="E747" s="318"/>
      <c r="F747" s="318"/>
      <c r="G747" s="318"/>
      <c r="H747" s="318"/>
      <c r="I747" s="318"/>
      <c r="J747" s="68" t="s">
        <v>1938</v>
      </c>
    </row>
    <row r="748" spans="1:10" ht="14.55" customHeight="1" x14ac:dyDescent="0.3">
      <c r="A748" s="11" t="s">
        <v>2034</v>
      </c>
      <c r="B748" s="96" t="s">
        <v>1312</v>
      </c>
      <c r="C748" s="96" t="s">
        <v>1314</v>
      </c>
      <c r="D748" s="178">
        <v>50000</v>
      </c>
      <c r="E748" s="318"/>
      <c r="F748" s="318"/>
      <c r="G748" s="318"/>
      <c r="H748" s="318"/>
      <c r="I748" s="318"/>
      <c r="J748" s="68" t="s">
        <v>1938</v>
      </c>
    </row>
    <row r="749" spans="1:10" ht="14.55" customHeight="1" x14ac:dyDescent="0.3">
      <c r="A749" s="4"/>
      <c r="B749" s="96" t="s">
        <v>1313</v>
      </c>
      <c r="C749" s="96" t="s">
        <v>1314</v>
      </c>
      <c r="D749" s="178">
        <v>50000</v>
      </c>
      <c r="E749" s="318"/>
      <c r="F749" s="318"/>
      <c r="G749" s="318"/>
      <c r="H749" s="318"/>
      <c r="I749" s="318"/>
      <c r="J749" s="68" t="s">
        <v>1938</v>
      </c>
    </row>
    <row r="750" spans="1:10" ht="14.55" customHeight="1" x14ac:dyDescent="0.3">
      <c r="A750" s="4"/>
      <c r="B750" s="11" t="s">
        <v>1315</v>
      </c>
      <c r="C750" s="96" t="s">
        <v>1314</v>
      </c>
      <c r="D750" s="173">
        <v>50000</v>
      </c>
      <c r="E750" s="315"/>
      <c r="F750" s="315"/>
      <c r="G750" s="315"/>
      <c r="H750" s="315"/>
      <c r="I750" s="315"/>
      <c r="J750" s="68" t="s">
        <v>1938</v>
      </c>
    </row>
    <row r="751" spans="1:10" ht="14.55" customHeight="1" x14ac:dyDescent="0.3">
      <c r="A751" s="4"/>
      <c r="B751" s="11" t="s">
        <v>1316</v>
      </c>
      <c r="C751" s="96" t="s">
        <v>306</v>
      </c>
      <c r="D751" s="173">
        <v>50000</v>
      </c>
      <c r="E751" s="315"/>
      <c r="F751" s="315"/>
      <c r="G751" s="315"/>
      <c r="H751" s="315"/>
      <c r="I751" s="315"/>
      <c r="J751" s="68" t="s">
        <v>1939</v>
      </c>
    </row>
    <row r="752" spans="1:10" ht="14.55" customHeight="1" x14ac:dyDescent="0.3">
      <c r="A752" s="4"/>
      <c r="B752" s="11" t="s">
        <v>1317</v>
      </c>
      <c r="C752" s="96" t="s">
        <v>306</v>
      </c>
      <c r="D752" s="173">
        <v>50000</v>
      </c>
      <c r="E752" s="315"/>
      <c r="F752" s="315"/>
      <c r="G752" s="315"/>
      <c r="H752" s="315"/>
      <c r="I752" s="315"/>
      <c r="J752" s="68" t="s">
        <v>1940</v>
      </c>
    </row>
    <row r="753" spans="1:10" ht="14.55" customHeight="1" x14ac:dyDescent="0.3">
      <c r="A753" s="4"/>
      <c r="B753" s="11" t="s">
        <v>1318</v>
      </c>
      <c r="C753" s="96" t="s">
        <v>314</v>
      </c>
      <c r="D753" s="173">
        <v>50000</v>
      </c>
      <c r="E753" s="315"/>
      <c r="F753" s="315"/>
      <c r="G753" s="315"/>
      <c r="H753" s="315"/>
      <c r="I753" s="315"/>
      <c r="J753" s="68" t="s">
        <v>1941</v>
      </c>
    </row>
    <row r="754" spans="1:10" ht="14.55" customHeight="1" x14ac:dyDescent="0.3">
      <c r="A754" s="4"/>
      <c r="B754" s="11" t="s">
        <v>1319</v>
      </c>
      <c r="C754" s="96" t="s">
        <v>314</v>
      </c>
      <c r="D754" s="173">
        <v>50000</v>
      </c>
      <c r="E754" s="315"/>
      <c r="F754" s="315"/>
      <c r="G754" s="315"/>
      <c r="H754" s="315"/>
      <c r="I754" s="315"/>
      <c r="J754" s="68" t="s">
        <v>1942</v>
      </c>
    </row>
    <row r="755" spans="1:10" ht="14.55" customHeight="1" x14ac:dyDescent="0.3">
      <c r="A755" s="4"/>
      <c r="B755" s="11" t="s">
        <v>1320</v>
      </c>
      <c r="C755" s="96" t="s">
        <v>306</v>
      </c>
      <c r="D755" s="173">
        <v>50000</v>
      </c>
      <c r="E755" s="315"/>
      <c r="F755" s="315"/>
      <c r="G755" s="315"/>
      <c r="H755" s="315"/>
      <c r="I755" s="315"/>
      <c r="J755" s="68" t="s">
        <v>1943</v>
      </c>
    </row>
    <row r="756" spans="1:10" ht="14.55" customHeight="1" x14ac:dyDescent="0.3">
      <c r="A756" s="4"/>
      <c r="B756" s="11" t="s">
        <v>1321</v>
      </c>
      <c r="C756" s="96" t="s">
        <v>306</v>
      </c>
      <c r="D756" s="173">
        <v>50000</v>
      </c>
      <c r="E756" s="315"/>
      <c r="F756" s="315"/>
      <c r="G756" s="315"/>
      <c r="H756" s="315"/>
      <c r="I756" s="315"/>
      <c r="J756" s="68" t="s">
        <v>1944</v>
      </c>
    </row>
    <row r="757" spans="1:10" ht="14.55" customHeight="1" x14ac:dyDescent="0.3">
      <c r="A757" s="8"/>
      <c r="B757" s="11" t="s">
        <v>1322</v>
      </c>
      <c r="C757" s="96" t="s">
        <v>314</v>
      </c>
      <c r="D757" s="173">
        <v>50000</v>
      </c>
      <c r="E757" s="315"/>
      <c r="F757" s="315"/>
      <c r="G757" s="315"/>
      <c r="H757" s="315"/>
      <c r="I757" s="315"/>
      <c r="J757" s="68" t="s">
        <v>1945</v>
      </c>
    </row>
    <row r="758" spans="1:10" x14ac:dyDescent="0.3">
      <c r="A758" s="4"/>
      <c r="B758" s="11" t="s">
        <v>1323</v>
      </c>
      <c r="C758" s="96" t="s">
        <v>314</v>
      </c>
      <c r="D758" s="173">
        <v>50000</v>
      </c>
      <c r="E758" s="315"/>
      <c r="F758" s="315"/>
      <c r="G758" s="315"/>
      <c r="H758" s="315"/>
      <c r="I758" s="315"/>
      <c r="J758" s="68" t="s">
        <v>1946</v>
      </c>
    </row>
    <row r="759" spans="1:10" x14ac:dyDescent="0.3">
      <c r="A759" s="4"/>
      <c r="B759" s="11" t="s">
        <v>1324</v>
      </c>
      <c r="C759" s="11" t="s">
        <v>15</v>
      </c>
      <c r="D759" s="173">
        <v>50000</v>
      </c>
      <c r="E759" s="281"/>
      <c r="F759" s="281"/>
      <c r="G759" s="281"/>
      <c r="H759" s="281"/>
      <c r="I759" s="281"/>
      <c r="J759" s="4" t="s">
        <v>1947</v>
      </c>
    </row>
    <row r="760" spans="1:10" x14ac:dyDescent="0.3">
      <c r="A760" s="4"/>
      <c r="B760" s="54" t="s">
        <v>1325</v>
      </c>
      <c r="C760" s="11" t="s">
        <v>15</v>
      </c>
      <c r="D760" s="173">
        <v>50000</v>
      </c>
      <c r="E760" s="281"/>
      <c r="F760" s="281"/>
      <c r="G760" s="281"/>
      <c r="H760" s="281"/>
      <c r="I760" s="281"/>
      <c r="J760" s="4" t="s">
        <v>1948</v>
      </c>
    </row>
    <row r="761" spans="1:10" x14ac:dyDescent="0.3">
      <c r="A761" s="4"/>
      <c r="B761" s="54" t="s">
        <v>1326</v>
      </c>
      <c r="C761" s="11" t="s">
        <v>15</v>
      </c>
      <c r="D761" s="173">
        <v>20000</v>
      </c>
      <c r="E761" s="281"/>
      <c r="F761" s="281"/>
      <c r="G761" s="281"/>
      <c r="H761" s="281"/>
      <c r="I761" s="281"/>
      <c r="J761" s="4" t="s">
        <v>1949</v>
      </c>
    </row>
    <row r="762" spans="1:10" ht="15" thickBot="1" x14ac:dyDescent="0.35">
      <c r="A762" s="8"/>
      <c r="B762" s="13" t="s">
        <v>1327</v>
      </c>
      <c r="C762" s="13" t="s">
        <v>15</v>
      </c>
      <c r="D762" s="182">
        <v>50000</v>
      </c>
      <c r="E762" s="314"/>
      <c r="F762" s="314"/>
      <c r="G762" s="314"/>
      <c r="H762" s="314"/>
      <c r="I762" s="314"/>
      <c r="J762" s="8" t="s">
        <v>1948</v>
      </c>
    </row>
    <row r="763" spans="1:10" ht="19.05" customHeight="1" thickBot="1" x14ac:dyDescent="0.4">
      <c r="A763" s="56" t="s">
        <v>1524</v>
      </c>
      <c r="B763" s="98"/>
      <c r="C763" s="99"/>
      <c r="D763" s="99"/>
      <c r="E763" s="162"/>
      <c r="F763" s="162"/>
      <c r="G763" s="162"/>
      <c r="H763" s="162"/>
      <c r="I763" s="162"/>
      <c r="J763" s="100"/>
    </row>
    <row r="764" spans="1:10" x14ac:dyDescent="0.3">
      <c r="A764" s="6" t="s">
        <v>1357</v>
      </c>
      <c r="B764" s="14" t="s">
        <v>1491</v>
      </c>
      <c r="C764" s="14"/>
      <c r="D764" s="82"/>
      <c r="E764" s="319"/>
      <c r="F764" s="319"/>
      <c r="G764" s="319"/>
      <c r="H764" s="319"/>
      <c r="I764" s="319"/>
      <c r="J764" s="6"/>
    </row>
    <row r="765" spans="1:10" ht="15" thickBot="1" x14ac:dyDescent="0.35">
      <c r="A765" s="118" t="s">
        <v>1489</v>
      </c>
      <c r="B765" s="13"/>
      <c r="C765" s="13"/>
      <c r="D765" s="65"/>
      <c r="E765" s="292"/>
      <c r="F765" s="292"/>
      <c r="G765" s="292"/>
      <c r="H765" s="292"/>
      <c r="I765" s="292"/>
      <c r="J765" s="57"/>
    </row>
    <row r="766" spans="1:10" ht="19.05" customHeight="1" thickBot="1" x14ac:dyDescent="0.4">
      <c r="A766" s="101" t="s">
        <v>1445</v>
      </c>
      <c r="B766" s="98"/>
      <c r="C766" s="99"/>
      <c r="D766" s="99"/>
      <c r="E766" s="162"/>
      <c r="F766" s="162"/>
      <c r="G766" s="162"/>
      <c r="H766" s="162"/>
      <c r="I766" s="162"/>
      <c r="J766" s="100"/>
    </row>
    <row r="767" spans="1:10" x14ac:dyDescent="0.3">
      <c r="A767" s="6" t="s">
        <v>1357</v>
      </c>
      <c r="B767" s="14" t="s">
        <v>1490</v>
      </c>
      <c r="C767" s="14"/>
      <c r="D767" s="82"/>
      <c r="E767" s="319"/>
      <c r="F767" s="319"/>
      <c r="G767" s="319"/>
      <c r="H767" s="319"/>
      <c r="I767" s="319"/>
      <c r="J767" s="6"/>
    </row>
    <row r="768" spans="1:10" ht="15" thickBot="1" x14ac:dyDescent="0.35">
      <c r="A768" s="119" t="s">
        <v>1492</v>
      </c>
      <c r="B768" s="13"/>
      <c r="C768" s="13"/>
      <c r="D768" s="13"/>
      <c r="E768" s="314"/>
      <c r="F768" s="314"/>
      <c r="G768" s="314"/>
      <c r="H768" s="314"/>
      <c r="I768" s="314"/>
      <c r="J768" s="8"/>
    </row>
    <row r="769" spans="1:10" ht="19.05" customHeight="1" thickBot="1" x14ac:dyDescent="0.4">
      <c r="A769" s="69" t="s">
        <v>1359</v>
      </c>
      <c r="B769" s="27"/>
      <c r="C769" s="27"/>
      <c r="D769" s="27"/>
      <c r="E769" s="158"/>
      <c r="F769" s="158"/>
      <c r="G769" s="158"/>
      <c r="H769" s="158"/>
      <c r="I769" s="158"/>
      <c r="J769" s="16"/>
    </row>
    <row r="770" spans="1:10" x14ac:dyDescent="0.3">
      <c r="A770" s="30" t="s">
        <v>1382</v>
      </c>
      <c r="B770" s="14" t="s">
        <v>1360</v>
      </c>
      <c r="C770" s="14" t="s">
        <v>1361</v>
      </c>
      <c r="D770" s="169">
        <v>75000</v>
      </c>
      <c r="E770" s="315"/>
      <c r="F770" s="315"/>
      <c r="G770" s="315"/>
      <c r="H770" s="315">
        <v>75000</v>
      </c>
      <c r="I770" s="315"/>
      <c r="J770" s="6" t="s">
        <v>1950</v>
      </c>
    </row>
    <row r="771" spans="1:10" x14ac:dyDescent="0.3">
      <c r="A771" s="11" t="s">
        <v>1383</v>
      </c>
      <c r="B771" s="11" t="s">
        <v>1362</v>
      </c>
      <c r="C771" s="11" t="s">
        <v>1361</v>
      </c>
      <c r="D771" s="170">
        <v>75000</v>
      </c>
      <c r="E771" s="281"/>
      <c r="F771" s="281"/>
      <c r="G771" s="281"/>
      <c r="H771" s="281">
        <v>75000</v>
      </c>
      <c r="I771" s="281"/>
      <c r="J771" s="4" t="s">
        <v>1951</v>
      </c>
    </row>
    <row r="772" spans="1:10" x14ac:dyDescent="0.3">
      <c r="A772" s="11" t="s">
        <v>2033</v>
      </c>
      <c r="B772" s="11" t="s">
        <v>1363</v>
      </c>
      <c r="C772" s="11" t="s">
        <v>1364</v>
      </c>
      <c r="D772" s="170">
        <v>75000</v>
      </c>
      <c r="E772" s="281"/>
      <c r="F772" s="281"/>
      <c r="G772" s="281"/>
      <c r="H772" s="281">
        <v>75000</v>
      </c>
      <c r="I772" s="281"/>
      <c r="J772" s="4" t="s">
        <v>1952</v>
      </c>
    </row>
    <row r="773" spans="1:10" x14ac:dyDescent="0.3">
      <c r="A773" s="8"/>
      <c r="B773" s="13" t="s">
        <v>1365</v>
      </c>
      <c r="C773" s="13" t="s">
        <v>82</v>
      </c>
      <c r="D773" s="175">
        <v>50000</v>
      </c>
      <c r="E773" s="314"/>
      <c r="F773" s="314"/>
      <c r="G773" s="314">
        <v>50000</v>
      </c>
      <c r="H773" s="314"/>
      <c r="I773" s="314"/>
      <c r="J773" s="8" t="s">
        <v>1953</v>
      </c>
    </row>
    <row r="774" spans="1:10" x14ac:dyDescent="0.3">
      <c r="A774" s="4"/>
      <c r="B774" s="11" t="s">
        <v>1366</v>
      </c>
      <c r="C774" s="13" t="s">
        <v>82</v>
      </c>
      <c r="D774" s="170">
        <v>50000</v>
      </c>
      <c r="E774" s="281"/>
      <c r="F774" s="281"/>
      <c r="G774" s="281">
        <v>50000</v>
      </c>
      <c r="H774" s="281"/>
      <c r="I774" s="281"/>
      <c r="J774" s="4" t="s">
        <v>1954</v>
      </c>
    </row>
    <row r="775" spans="1:10" ht="15" thickBot="1" x14ac:dyDescent="0.35">
      <c r="A775" s="8"/>
      <c r="B775" s="13" t="s">
        <v>1380</v>
      </c>
      <c r="C775" s="13" t="s">
        <v>1381</v>
      </c>
      <c r="D775" s="175">
        <v>50000</v>
      </c>
      <c r="E775" s="314"/>
      <c r="F775" s="314"/>
      <c r="G775" s="314">
        <v>50000</v>
      </c>
      <c r="H775" s="314"/>
      <c r="I775" s="314"/>
      <c r="J775" s="8" t="s">
        <v>1955</v>
      </c>
    </row>
    <row r="776" spans="1:10" ht="19.05" customHeight="1" thickBot="1" x14ac:dyDescent="0.4">
      <c r="A776" s="56" t="s">
        <v>1385</v>
      </c>
      <c r="B776" s="53"/>
      <c r="C776" s="27"/>
      <c r="D776" s="27"/>
      <c r="E776" s="158"/>
      <c r="F776" s="158"/>
      <c r="G776" s="158"/>
      <c r="H776" s="158"/>
      <c r="I776" s="158"/>
      <c r="J776" s="16"/>
    </row>
    <row r="777" spans="1:10" x14ac:dyDescent="0.3">
      <c r="A777" s="30" t="s">
        <v>1393</v>
      </c>
      <c r="B777" s="14" t="s">
        <v>1390</v>
      </c>
      <c r="C777" s="14" t="s">
        <v>309</v>
      </c>
      <c r="D777" s="92"/>
      <c r="E777" s="200"/>
      <c r="F777" s="200"/>
      <c r="G777" s="200"/>
      <c r="H777" s="200"/>
      <c r="I777" s="200"/>
      <c r="J777" s="6" t="s">
        <v>252</v>
      </c>
    </row>
    <row r="778" spans="1:10" x14ac:dyDescent="0.3">
      <c r="A778" s="11" t="s">
        <v>1394</v>
      </c>
      <c r="B778" s="11" t="s">
        <v>1389</v>
      </c>
      <c r="C778" s="11" t="s">
        <v>309</v>
      </c>
      <c r="D778" s="82"/>
      <c r="E778" s="200"/>
      <c r="F778" s="200"/>
      <c r="G778" s="200"/>
      <c r="H778" s="200"/>
      <c r="I778" s="200"/>
      <c r="J778" s="4" t="s">
        <v>252</v>
      </c>
    </row>
    <row r="779" spans="1:10" x14ac:dyDescent="0.3">
      <c r="A779" s="8"/>
      <c r="B779" s="13" t="s">
        <v>1391</v>
      </c>
      <c r="C779" s="11" t="s">
        <v>308</v>
      </c>
      <c r="D779" s="82"/>
      <c r="E779" s="200"/>
      <c r="F779" s="200"/>
      <c r="G779" s="200"/>
      <c r="H779" s="200"/>
      <c r="I779" s="200"/>
      <c r="J779" s="4" t="s">
        <v>252</v>
      </c>
    </row>
    <row r="780" spans="1:10" x14ac:dyDescent="0.3">
      <c r="A780" s="4"/>
      <c r="B780" s="11" t="s">
        <v>1392</v>
      </c>
      <c r="C780" s="11" t="s">
        <v>306</v>
      </c>
      <c r="D780" s="82"/>
      <c r="E780" s="200"/>
      <c r="F780" s="200"/>
      <c r="G780" s="200"/>
      <c r="H780" s="200"/>
      <c r="I780" s="200"/>
      <c r="J780" s="4" t="s">
        <v>252</v>
      </c>
    </row>
    <row r="781" spans="1:10" x14ac:dyDescent="0.3">
      <c r="A781" s="4"/>
      <c r="B781" s="11" t="s">
        <v>1386</v>
      </c>
      <c r="C781" s="11" t="s">
        <v>1398</v>
      </c>
      <c r="D781" s="82"/>
      <c r="E781" s="200"/>
      <c r="F781" s="200"/>
      <c r="G781" s="200"/>
      <c r="H781" s="200"/>
      <c r="I781" s="200"/>
      <c r="J781" s="4"/>
    </row>
    <row r="782" spans="1:10" x14ac:dyDescent="0.3">
      <c r="A782" s="4"/>
      <c r="B782" s="11" t="s">
        <v>1387</v>
      </c>
      <c r="C782" s="11" t="s">
        <v>314</v>
      </c>
      <c r="D782" s="82"/>
      <c r="E782" s="200"/>
      <c r="F782" s="200"/>
      <c r="G782" s="200"/>
      <c r="H782" s="200"/>
      <c r="I782" s="200"/>
      <c r="J782" s="4" t="s">
        <v>252</v>
      </c>
    </row>
    <row r="783" spans="1:10" ht="15" thickBot="1" x14ac:dyDescent="0.35">
      <c r="A783" s="8"/>
      <c r="B783" s="13" t="s">
        <v>1388</v>
      </c>
      <c r="C783" s="13" t="s">
        <v>314</v>
      </c>
      <c r="D783" s="86"/>
      <c r="E783" s="200"/>
      <c r="F783" s="200"/>
      <c r="G783" s="200"/>
      <c r="H783" s="200"/>
      <c r="I783" s="200"/>
      <c r="J783" s="8" t="s">
        <v>252</v>
      </c>
    </row>
    <row r="784" spans="1:10" ht="19.05" customHeight="1" thickBot="1" x14ac:dyDescent="0.4">
      <c r="A784" s="56" t="s">
        <v>1395</v>
      </c>
      <c r="B784" s="53"/>
      <c r="C784" s="27"/>
      <c r="D784" s="27"/>
      <c r="E784" s="158"/>
      <c r="F784" s="158"/>
      <c r="G784" s="158"/>
      <c r="H784" s="158"/>
      <c r="I784" s="158"/>
      <c r="J784" s="16"/>
    </row>
    <row r="785" spans="1:10" x14ac:dyDescent="0.3">
      <c r="A785" s="30" t="s">
        <v>1487</v>
      </c>
      <c r="B785" s="14" t="s">
        <v>1396</v>
      </c>
      <c r="C785" s="14" t="s">
        <v>1397</v>
      </c>
      <c r="D785" s="266">
        <v>50000</v>
      </c>
      <c r="E785" s="200"/>
      <c r="F785" s="200"/>
      <c r="G785" s="200"/>
      <c r="H785" s="200"/>
      <c r="I785" s="200"/>
      <c r="J785" s="6" t="s">
        <v>1956</v>
      </c>
    </row>
    <row r="786" spans="1:10" x14ac:dyDescent="0.3">
      <c r="A786" s="11" t="s">
        <v>1488</v>
      </c>
      <c r="B786" s="11" t="s">
        <v>1400</v>
      </c>
      <c r="C786" s="14" t="s">
        <v>1478</v>
      </c>
      <c r="D786" s="153"/>
      <c r="E786" s="200"/>
      <c r="F786" s="200"/>
      <c r="G786" s="200"/>
      <c r="H786" s="200"/>
      <c r="I786" s="200"/>
      <c r="J786" s="4"/>
    </row>
    <row r="787" spans="1:10" x14ac:dyDescent="0.3">
      <c r="A787" s="11" t="s">
        <v>2035</v>
      </c>
      <c r="B787" s="11" t="s">
        <v>1401</v>
      </c>
      <c r="C787" s="11" t="s">
        <v>940</v>
      </c>
      <c r="D787" s="266">
        <v>50000</v>
      </c>
      <c r="E787" s="200"/>
      <c r="F787" s="200"/>
      <c r="G787" s="200"/>
      <c r="H787" s="200"/>
      <c r="I787" s="200"/>
      <c r="J787" s="6" t="s">
        <v>1957</v>
      </c>
    </row>
    <row r="788" spans="1:10" x14ac:dyDescent="0.3">
      <c r="A788" s="11" t="s">
        <v>4150</v>
      </c>
      <c r="B788" s="11" t="s">
        <v>1402</v>
      </c>
      <c r="C788" s="11" t="s">
        <v>940</v>
      </c>
      <c r="D788" s="266">
        <v>50000</v>
      </c>
      <c r="E788" s="200"/>
      <c r="F788" s="200"/>
      <c r="G788" s="200"/>
      <c r="H788" s="200"/>
      <c r="I788" s="200"/>
      <c r="J788" s="6" t="s">
        <v>1956</v>
      </c>
    </row>
    <row r="789" spans="1:10" x14ac:dyDescent="0.3">
      <c r="A789" s="4"/>
      <c r="B789" s="11" t="s">
        <v>1403</v>
      </c>
      <c r="C789" s="14" t="s">
        <v>1397</v>
      </c>
      <c r="D789" s="266">
        <v>50000</v>
      </c>
      <c r="E789" s="200"/>
      <c r="F789" s="200"/>
      <c r="G789" s="200"/>
      <c r="H789" s="200"/>
      <c r="I789" s="200"/>
      <c r="J789" s="6" t="s">
        <v>1956</v>
      </c>
    </row>
    <row r="790" spans="1:10" x14ac:dyDescent="0.3">
      <c r="A790" s="4" t="s">
        <v>1486</v>
      </c>
      <c r="B790" s="11" t="s">
        <v>1404</v>
      </c>
      <c r="C790" s="14" t="s">
        <v>1397</v>
      </c>
      <c r="D790" s="266">
        <v>50000</v>
      </c>
      <c r="E790" s="200"/>
      <c r="F790" s="200"/>
      <c r="G790" s="200"/>
      <c r="H790" s="200"/>
      <c r="I790" s="200"/>
      <c r="J790" s="6" t="s">
        <v>1957</v>
      </c>
    </row>
    <row r="791" spans="1:10" x14ac:dyDescent="0.3">
      <c r="A791" s="4" t="s">
        <v>1485</v>
      </c>
      <c r="B791" s="11" t="s">
        <v>1405</v>
      </c>
      <c r="C791" s="14" t="s">
        <v>453</v>
      </c>
      <c r="D791" s="266">
        <v>50000</v>
      </c>
      <c r="E791" s="200"/>
      <c r="F791" s="200"/>
      <c r="G791" s="200"/>
      <c r="H791" s="200"/>
      <c r="I791" s="200"/>
      <c r="J791" s="6" t="s">
        <v>1956</v>
      </c>
    </row>
    <row r="792" spans="1:10" x14ac:dyDescent="0.3">
      <c r="A792" s="4"/>
      <c r="B792" s="11" t="s">
        <v>1406</v>
      </c>
      <c r="C792" s="14" t="s">
        <v>1407</v>
      </c>
      <c r="D792" s="266">
        <v>50000</v>
      </c>
      <c r="E792" s="200"/>
      <c r="F792" s="200"/>
      <c r="G792" s="200"/>
      <c r="H792" s="200"/>
      <c r="I792" s="200"/>
      <c r="J792" s="4" t="s">
        <v>1958</v>
      </c>
    </row>
    <row r="793" spans="1:10" x14ac:dyDescent="0.3">
      <c r="A793" s="4"/>
      <c r="B793" s="11" t="s">
        <v>1479</v>
      </c>
      <c r="C793" s="14" t="s">
        <v>1407</v>
      </c>
      <c r="D793" s="266">
        <v>50000</v>
      </c>
      <c r="E793" s="200"/>
      <c r="F793" s="200"/>
      <c r="G793" s="200"/>
      <c r="H793" s="200"/>
      <c r="I793" s="200"/>
      <c r="J793" s="4" t="s">
        <v>1958</v>
      </c>
    </row>
    <row r="794" spans="1:10" x14ac:dyDescent="0.3">
      <c r="A794" s="4"/>
      <c r="B794" s="11" t="s">
        <v>1481</v>
      </c>
      <c r="C794" s="14" t="s">
        <v>1407</v>
      </c>
      <c r="D794" s="266">
        <v>50000</v>
      </c>
      <c r="E794" s="200"/>
      <c r="F794" s="200"/>
      <c r="G794" s="200"/>
      <c r="H794" s="200"/>
      <c r="I794" s="200"/>
      <c r="J794" s="4" t="s">
        <v>1959</v>
      </c>
    </row>
    <row r="795" spans="1:10" ht="15" thickBot="1" x14ac:dyDescent="0.35">
      <c r="A795" s="4"/>
      <c r="B795" s="11" t="s">
        <v>1483</v>
      </c>
      <c r="C795" s="11" t="s">
        <v>1412</v>
      </c>
      <c r="D795" s="266">
        <v>50000</v>
      </c>
      <c r="E795" s="200"/>
      <c r="F795" s="200"/>
      <c r="G795" s="200"/>
      <c r="H795" s="200"/>
      <c r="I795" s="200"/>
      <c r="J795" s="4" t="s">
        <v>1960</v>
      </c>
    </row>
    <row r="796" spans="1:10" ht="19.05" customHeight="1" thickBot="1" x14ac:dyDescent="0.4">
      <c r="A796" s="69" t="s">
        <v>1429</v>
      </c>
      <c r="B796" s="27"/>
      <c r="C796" s="27"/>
      <c r="D796" s="27"/>
      <c r="E796" s="158"/>
      <c r="F796" s="158"/>
      <c r="G796" s="158"/>
      <c r="H796" s="158"/>
      <c r="I796" s="158"/>
      <c r="J796" s="16"/>
    </row>
    <row r="797" spans="1:10" x14ac:dyDescent="0.3">
      <c r="A797" s="792" t="s">
        <v>1443</v>
      </c>
      <c r="B797" s="11" t="s">
        <v>1430</v>
      </c>
      <c r="C797" s="11" t="s">
        <v>1431</v>
      </c>
      <c r="D797" s="170">
        <v>50000</v>
      </c>
      <c r="E797" s="281"/>
      <c r="F797" s="281"/>
      <c r="G797" s="281">
        <v>50000</v>
      </c>
      <c r="H797" s="281"/>
      <c r="I797" s="281"/>
      <c r="J797" s="4" t="s">
        <v>1962</v>
      </c>
    </row>
    <row r="798" spans="1:10" x14ac:dyDescent="0.3">
      <c r="A798" s="11" t="s">
        <v>1444</v>
      </c>
      <c r="B798" s="11" t="s">
        <v>1432</v>
      </c>
      <c r="C798" s="11" t="s">
        <v>1431</v>
      </c>
      <c r="D798" s="170">
        <v>50000</v>
      </c>
      <c r="E798" s="281"/>
      <c r="F798" s="281"/>
      <c r="G798" s="281">
        <v>50000</v>
      </c>
      <c r="H798" s="281"/>
      <c r="I798" s="281"/>
      <c r="J798" s="4" t="s">
        <v>1963</v>
      </c>
    </row>
    <row r="799" spans="1:10" x14ac:dyDescent="0.3">
      <c r="A799" s="4"/>
      <c r="B799" s="11" t="s">
        <v>1433</v>
      </c>
      <c r="C799" s="11" t="s">
        <v>1431</v>
      </c>
      <c r="D799" s="170">
        <v>50000</v>
      </c>
      <c r="E799" s="281"/>
      <c r="F799" s="281"/>
      <c r="G799" s="281">
        <v>50000</v>
      </c>
      <c r="H799" s="281"/>
      <c r="I799" s="281"/>
      <c r="J799" s="4" t="s">
        <v>1964</v>
      </c>
    </row>
    <row r="800" spans="1:10" x14ac:dyDescent="0.3">
      <c r="A800" s="4" t="s">
        <v>1477</v>
      </c>
      <c r="B800" s="11" t="s">
        <v>1434</v>
      </c>
      <c r="C800" s="11" t="s">
        <v>1431</v>
      </c>
      <c r="D800" s="170">
        <v>50000</v>
      </c>
      <c r="E800" s="281"/>
      <c r="F800" s="281"/>
      <c r="G800" s="281">
        <v>50000</v>
      </c>
      <c r="H800" s="281"/>
      <c r="I800" s="281"/>
      <c r="J800" s="4" t="s">
        <v>1965</v>
      </c>
    </row>
    <row r="801" spans="1:10" x14ac:dyDescent="0.3">
      <c r="A801" s="11" t="s">
        <v>2033</v>
      </c>
      <c r="B801" s="11" t="s">
        <v>1435</v>
      </c>
      <c r="C801" s="11" t="s">
        <v>1431</v>
      </c>
      <c r="D801" s="170">
        <v>50000</v>
      </c>
      <c r="E801" s="281"/>
      <c r="F801" s="281"/>
      <c r="G801" s="281">
        <v>50000</v>
      </c>
      <c r="H801" s="281"/>
      <c r="I801" s="281"/>
      <c r="J801" s="4" t="s">
        <v>1966</v>
      </c>
    </row>
    <row r="802" spans="1:10" x14ac:dyDescent="0.3">
      <c r="A802" s="4"/>
      <c r="B802" s="11" t="s">
        <v>1436</v>
      </c>
      <c r="C802" s="11" t="s">
        <v>1431</v>
      </c>
      <c r="D802" s="170">
        <v>50000</v>
      </c>
      <c r="E802" s="281"/>
      <c r="F802" s="281"/>
      <c r="G802" s="281">
        <v>50000</v>
      </c>
      <c r="H802" s="281"/>
      <c r="I802" s="281"/>
      <c r="J802" s="4" t="s">
        <v>1963</v>
      </c>
    </row>
    <row r="803" spans="1:10" x14ac:dyDescent="0.3">
      <c r="A803" s="4"/>
      <c r="B803" s="11" t="s">
        <v>1408</v>
      </c>
      <c r="C803" s="11" t="s">
        <v>1412</v>
      </c>
      <c r="D803" s="170">
        <v>50000</v>
      </c>
      <c r="E803" s="281"/>
      <c r="F803" s="281"/>
      <c r="G803" s="281">
        <v>50000</v>
      </c>
      <c r="H803" s="281"/>
      <c r="I803" s="281"/>
      <c r="J803" s="4" t="s">
        <v>1962</v>
      </c>
    </row>
    <row r="804" spans="1:10" x14ac:dyDescent="0.3">
      <c r="A804" s="4"/>
      <c r="B804" s="11" t="s">
        <v>1409</v>
      </c>
      <c r="C804" s="11" t="s">
        <v>1412</v>
      </c>
      <c r="D804" s="170">
        <v>50000</v>
      </c>
      <c r="E804" s="281"/>
      <c r="F804" s="281"/>
      <c r="G804" s="281">
        <v>50000</v>
      </c>
      <c r="H804" s="281"/>
      <c r="I804" s="281"/>
      <c r="J804" s="4" t="s">
        <v>1964</v>
      </c>
    </row>
    <row r="805" spans="1:10" x14ac:dyDescent="0.3">
      <c r="A805" s="4"/>
      <c r="B805" s="11" t="s">
        <v>1410</v>
      </c>
      <c r="C805" s="11" t="s">
        <v>1412</v>
      </c>
      <c r="D805" s="170">
        <v>50000</v>
      </c>
      <c r="E805" s="281"/>
      <c r="F805" s="281"/>
      <c r="G805" s="281">
        <v>50000</v>
      </c>
      <c r="H805" s="281"/>
      <c r="I805" s="281"/>
      <c r="J805" s="4" t="s">
        <v>1963</v>
      </c>
    </row>
    <row r="806" spans="1:10" x14ac:dyDescent="0.3">
      <c r="A806" s="4"/>
      <c r="B806" s="11" t="s">
        <v>1411</v>
      </c>
      <c r="C806" s="11" t="s">
        <v>1412</v>
      </c>
      <c r="D806" s="170">
        <v>50000</v>
      </c>
      <c r="E806" s="281"/>
      <c r="F806" s="281"/>
      <c r="G806" s="281">
        <v>50000</v>
      </c>
      <c r="H806" s="281"/>
      <c r="I806" s="281"/>
      <c r="J806" s="4" t="s">
        <v>1964</v>
      </c>
    </row>
    <row r="807" spans="1:10" x14ac:dyDescent="0.3">
      <c r="A807" s="8"/>
      <c r="B807" s="11" t="s">
        <v>1413</v>
      </c>
      <c r="C807" s="11" t="s">
        <v>1417</v>
      </c>
      <c r="D807" s="170">
        <v>50000</v>
      </c>
      <c r="E807" s="281"/>
      <c r="F807" s="281"/>
      <c r="G807" s="281">
        <v>50000</v>
      </c>
      <c r="H807" s="281"/>
      <c r="I807" s="281"/>
      <c r="J807" s="4" t="s">
        <v>1963</v>
      </c>
    </row>
    <row r="808" spans="1:10" x14ac:dyDescent="0.3">
      <c r="A808" s="4"/>
      <c r="B808" s="11" t="s">
        <v>1414</v>
      </c>
      <c r="C808" s="11" t="s">
        <v>1417</v>
      </c>
      <c r="D808" s="170">
        <v>50000</v>
      </c>
      <c r="E808" s="281"/>
      <c r="F808" s="281"/>
      <c r="G808" s="281">
        <v>50000</v>
      </c>
      <c r="H808" s="281"/>
      <c r="I808" s="281"/>
      <c r="J808" s="4" t="s">
        <v>1967</v>
      </c>
    </row>
    <row r="809" spans="1:10" x14ac:dyDescent="0.3">
      <c r="A809" s="4"/>
      <c r="B809" s="11" t="s">
        <v>1415</v>
      </c>
      <c r="C809" s="11" t="s">
        <v>1417</v>
      </c>
      <c r="D809" s="170">
        <v>50000</v>
      </c>
      <c r="E809" s="281"/>
      <c r="F809" s="281"/>
      <c r="G809" s="281">
        <v>50000</v>
      </c>
      <c r="H809" s="281"/>
      <c r="I809" s="281"/>
      <c r="J809" s="4" t="s">
        <v>1968</v>
      </c>
    </row>
    <row r="810" spans="1:10" x14ac:dyDescent="0.3">
      <c r="A810" s="4"/>
      <c r="B810" s="11" t="s">
        <v>1416</v>
      </c>
      <c r="C810" s="11" t="s">
        <v>1417</v>
      </c>
      <c r="D810" s="170">
        <v>50000</v>
      </c>
      <c r="E810" s="281"/>
      <c r="F810" s="281"/>
      <c r="G810" s="281">
        <v>50000</v>
      </c>
      <c r="H810" s="281"/>
      <c r="I810" s="281"/>
      <c r="J810" s="4" t="s">
        <v>1961</v>
      </c>
    </row>
    <row r="811" spans="1:10" x14ac:dyDescent="0.3">
      <c r="A811" s="4"/>
      <c r="B811" s="11" t="s">
        <v>1419</v>
      </c>
      <c r="C811" s="11" t="s">
        <v>1418</v>
      </c>
      <c r="D811" s="170">
        <v>50000</v>
      </c>
      <c r="E811" s="281"/>
      <c r="F811" s="281"/>
      <c r="G811" s="281">
        <v>50000</v>
      </c>
      <c r="H811" s="281"/>
      <c r="I811" s="281"/>
      <c r="J811" s="4" t="s">
        <v>1963</v>
      </c>
    </row>
    <row r="812" spans="1:10" x14ac:dyDescent="0.3">
      <c r="A812" s="4"/>
      <c r="B812" s="11" t="s">
        <v>1420</v>
      </c>
      <c r="C812" s="11" t="s">
        <v>1418</v>
      </c>
      <c r="D812" s="170">
        <v>50000</v>
      </c>
      <c r="E812" s="281"/>
      <c r="F812" s="281"/>
      <c r="G812" s="281">
        <v>50000</v>
      </c>
      <c r="H812" s="281"/>
      <c r="I812" s="281"/>
      <c r="J812" s="4" t="s">
        <v>1966</v>
      </c>
    </row>
    <row r="813" spans="1:10" x14ac:dyDescent="0.3">
      <c r="A813" s="8"/>
      <c r="B813" s="11" t="s">
        <v>1421</v>
      </c>
      <c r="C813" s="11" t="s">
        <v>1418</v>
      </c>
      <c r="D813" s="170">
        <v>50000</v>
      </c>
      <c r="E813" s="281"/>
      <c r="F813" s="281"/>
      <c r="G813" s="281">
        <v>50000</v>
      </c>
      <c r="H813" s="281"/>
      <c r="I813" s="281"/>
      <c r="J813" s="4" t="s">
        <v>1963</v>
      </c>
    </row>
    <row r="814" spans="1:10" x14ac:dyDescent="0.3">
      <c r="A814" s="4"/>
      <c r="B814" s="11" t="s">
        <v>1422</v>
      </c>
      <c r="C814" s="11" t="s">
        <v>1418</v>
      </c>
      <c r="D814" s="170">
        <v>50000</v>
      </c>
      <c r="E814" s="281"/>
      <c r="F814" s="281"/>
      <c r="G814" s="281">
        <v>50000</v>
      </c>
      <c r="H814" s="281"/>
      <c r="I814" s="281"/>
      <c r="J814" s="4" t="s">
        <v>1966</v>
      </c>
    </row>
    <row r="815" spans="1:10" x14ac:dyDescent="0.3">
      <c r="A815" s="4"/>
      <c r="B815" s="11" t="s">
        <v>1423</v>
      </c>
      <c r="C815" s="11" t="s">
        <v>1426</v>
      </c>
      <c r="D815" s="170">
        <v>50000</v>
      </c>
      <c r="E815" s="281"/>
      <c r="F815" s="281"/>
      <c r="G815" s="281">
        <v>50000</v>
      </c>
      <c r="H815" s="281"/>
      <c r="I815" s="281"/>
      <c r="J815" s="4" t="s">
        <v>1969</v>
      </c>
    </row>
    <row r="816" spans="1:10" x14ac:dyDescent="0.3">
      <c r="A816" s="4"/>
      <c r="B816" s="11" t="s">
        <v>1424</v>
      </c>
      <c r="C816" s="11" t="s">
        <v>1426</v>
      </c>
      <c r="D816" s="170">
        <v>50000</v>
      </c>
      <c r="E816" s="281"/>
      <c r="F816" s="281"/>
      <c r="G816" s="281">
        <v>50000</v>
      </c>
      <c r="H816" s="281"/>
      <c r="I816" s="281"/>
      <c r="J816" s="4" t="s">
        <v>1970</v>
      </c>
    </row>
    <row r="817" spans="1:10" x14ac:dyDescent="0.3">
      <c r="A817" s="4"/>
      <c r="B817" s="11" t="s">
        <v>1425</v>
      </c>
      <c r="C817" s="11" t="s">
        <v>1426</v>
      </c>
      <c r="D817" s="170">
        <v>50000</v>
      </c>
      <c r="E817" s="281"/>
      <c r="F817" s="281"/>
      <c r="G817" s="281">
        <v>50000</v>
      </c>
      <c r="H817" s="281"/>
      <c r="I817" s="281"/>
      <c r="J817" s="4" t="s">
        <v>1971</v>
      </c>
    </row>
    <row r="818" spans="1:10" ht="15" thickBot="1" x14ac:dyDescent="0.35">
      <c r="A818" s="8"/>
      <c r="B818" s="13" t="s">
        <v>1427</v>
      </c>
      <c r="C818" s="13" t="s">
        <v>1428</v>
      </c>
      <c r="D818" s="175">
        <v>50000</v>
      </c>
      <c r="E818" s="314"/>
      <c r="F818" s="314"/>
      <c r="G818" s="314">
        <v>50000</v>
      </c>
      <c r="H818" s="314"/>
      <c r="I818" s="314"/>
      <c r="J818" s="8" t="s">
        <v>1972</v>
      </c>
    </row>
    <row r="819" spans="1:10" ht="19.05" customHeight="1" thickBot="1" x14ac:dyDescent="0.4">
      <c r="A819" s="69" t="s">
        <v>1448</v>
      </c>
      <c r="B819" s="27"/>
      <c r="C819" s="27"/>
      <c r="D819" s="27"/>
      <c r="E819" s="158"/>
      <c r="F819" s="158"/>
      <c r="G819" s="158"/>
      <c r="H819" s="158"/>
      <c r="I819" s="158"/>
      <c r="J819" s="16"/>
    </row>
    <row r="820" spans="1:10" x14ac:dyDescent="0.3">
      <c r="A820" s="30" t="s">
        <v>1452</v>
      </c>
      <c r="B820" s="14" t="s">
        <v>1449</v>
      </c>
      <c r="C820" s="14" t="s">
        <v>314</v>
      </c>
      <c r="D820" s="169">
        <v>65000</v>
      </c>
      <c r="E820" s="315"/>
      <c r="F820" s="315"/>
      <c r="G820" s="315">
        <v>65000</v>
      </c>
      <c r="H820" s="315"/>
      <c r="I820" s="315"/>
      <c r="J820" s="6" t="s">
        <v>1973</v>
      </c>
    </row>
    <row r="821" spans="1:10" x14ac:dyDescent="0.3">
      <c r="A821" s="11" t="s">
        <v>1453</v>
      </c>
      <c r="B821" s="11" t="s">
        <v>1451</v>
      </c>
      <c r="C821" s="14" t="s">
        <v>309</v>
      </c>
      <c r="D821" s="170">
        <v>65000</v>
      </c>
      <c r="E821" s="315"/>
      <c r="F821" s="315"/>
      <c r="G821" s="315">
        <v>65000</v>
      </c>
      <c r="H821" s="315"/>
      <c r="I821" s="315"/>
      <c r="J821" s="6" t="s">
        <v>1974</v>
      </c>
    </row>
    <row r="822" spans="1:10" ht="15" thickBot="1" x14ac:dyDescent="0.35">
      <c r="A822" s="11" t="s">
        <v>2033</v>
      </c>
      <c r="B822" s="11"/>
      <c r="C822" s="11"/>
      <c r="D822" s="11"/>
      <c r="E822" s="281"/>
      <c r="F822" s="281"/>
      <c r="G822" s="281"/>
      <c r="H822" s="281"/>
      <c r="I822" s="281"/>
      <c r="J822" s="4"/>
    </row>
    <row r="823" spans="1:10" ht="19.05" customHeight="1" thickBot="1" x14ac:dyDescent="0.4">
      <c r="A823" s="56" t="s">
        <v>1455</v>
      </c>
      <c r="B823" s="53"/>
      <c r="C823" s="27"/>
      <c r="D823" s="27"/>
      <c r="E823" s="158"/>
      <c r="F823" s="158"/>
      <c r="G823" s="158"/>
      <c r="H823" s="158"/>
      <c r="I823" s="158"/>
      <c r="J823" s="16"/>
    </row>
    <row r="824" spans="1:10" x14ac:dyDescent="0.3">
      <c r="A824" s="792" t="s">
        <v>1465</v>
      </c>
      <c r="B824" s="14" t="s">
        <v>1456</v>
      </c>
      <c r="C824" s="14" t="s">
        <v>1457</v>
      </c>
      <c r="D824" s="169">
        <v>36000</v>
      </c>
      <c r="E824" s="315"/>
      <c r="F824" s="315">
        <v>36000</v>
      </c>
      <c r="G824" s="315"/>
      <c r="H824" s="315"/>
      <c r="I824" s="315"/>
      <c r="J824" s="6" t="s">
        <v>1975</v>
      </c>
    </row>
    <row r="825" spans="1:10" x14ac:dyDescent="0.3">
      <c r="A825" s="11" t="s">
        <v>1466</v>
      </c>
      <c r="B825" s="11" t="s">
        <v>1459</v>
      </c>
      <c r="C825" s="14" t="s">
        <v>1463</v>
      </c>
      <c r="D825" s="169">
        <v>36000</v>
      </c>
      <c r="E825" s="315"/>
      <c r="F825" s="315">
        <v>36000</v>
      </c>
      <c r="G825" s="315"/>
      <c r="H825" s="315"/>
      <c r="I825" s="315"/>
      <c r="J825" s="4" t="s">
        <v>1976</v>
      </c>
    </row>
    <row r="826" spans="1:10" x14ac:dyDescent="0.3">
      <c r="A826" s="4" t="s">
        <v>1486</v>
      </c>
      <c r="B826" s="11" t="s">
        <v>1461</v>
      </c>
      <c r="C826" s="14" t="s">
        <v>505</v>
      </c>
      <c r="D826" s="169">
        <v>36000</v>
      </c>
      <c r="E826" s="315"/>
      <c r="F826" s="315">
        <v>36000</v>
      </c>
      <c r="G826" s="315"/>
      <c r="H826" s="315"/>
      <c r="I826" s="315"/>
      <c r="J826" s="4" t="s">
        <v>1977</v>
      </c>
    </row>
    <row r="827" spans="1:10" ht="15" thickBot="1" x14ac:dyDescent="0.35">
      <c r="A827" s="13" t="s">
        <v>2033</v>
      </c>
      <c r="B827" s="13"/>
      <c r="C827" s="13"/>
      <c r="D827" s="13"/>
      <c r="E827" s="314"/>
      <c r="F827" s="314"/>
      <c r="G827" s="314"/>
      <c r="H827" s="314"/>
      <c r="I827" s="314"/>
      <c r="J827" s="8"/>
    </row>
    <row r="828" spans="1:10" ht="19.05" customHeight="1" thickBot="1" x14ac:dyDescent="0.4">
      <c r="A828" s="56" t="s">
        <v>1467</v>
      </c>
      <c r="B828" s="53"/>
      <c r="C828" s="27"/>
      <c r="D828" s="27"/>
      <c r="E828" s="158"/>
      <c r="F828" s="158"/>
      <c r="G828" s="158"/>
      <c r="H828" s="158"/>
      <c r="I828" s="158"/>
      <c r="J828" s="16"/>
    </row>
    <row r="829" spans="1:10" x14ac:dyDescent="0.3">
      <c r="A829" s="792" t="s">
        <v>1474</v>
      </c>
      <c r="B829" s="14" t="s">
        <v>1468</v>
      </c>
      <c r="C829" s="14" t="s">
        <v>1469</v>
      </c>
      <c r="D829" s="169">
        <v>120000</v>
      </c>
      <c r="E829" s="315"/>
      <c r="F829" s="315"/>
      <c r="G829" s="315"/>
      <c r="H829" s="315"/>
      <c r="I829" s="315">
        <v>120000</v>
      </c>
      <c r="J829" s="6" t="s">
        <v>1978</v>
      </c>
    </row>
    <row r="830" spans="1:10" x14ac:dyDescent="0.3">
      <c r="A830" s="11" t="s">
        <v>1475</v>
      </c>
      <c r="B830" s="11" t="s">
        <v>1470</v>
      </c>
      <c r="C830" s="14" t="s">
        <v>1469</v>
      </c>
      <c r="D830" s="170">
        <v>90000</v>
      </c>
      <c r="E830" s="315"/>
      <c r="F830" s="315"/>
      <c r="G830" s="315"/>
      <c r="H830" s="315">
        <v>90000</v>
      </c>
      <c r="I830" s="315"/>
      <c r="J830" s="6" t="s">
        <v>1979</v>
      </c>
    </row>
    <row r="831" spans="1:10" x14ac:dyDescent="0.3">
      <c r="A831" s="13" t="s">
        <v>2033</v>
      </c>
      <c r="B831" s="11" t="s">
        <v>1472</v>
      </c>
      <c r="C831" s="14" t="s">
        <v>1469</v>
      </c>
      <c r="D831" s="170">
        <v>120000</v>
      </c>
      <c r="E831" s="315"/>
      <c r="F831" s="315"/>
      <c r="G831" s="315"/>
      <c r="H831" s="315"/>
      <c r="I831" s="315">
        <v>120000</v>
      </c>
      <c r="J831" s="6" t="s">
        <v>1978</v>
      </c>
    </row>
    <row r="832" spans="1:10" x14ac:dyDescent="0.3">
      <c r="A832" s="8"/>
      <c r="B832" s="13" t="s">
        <v>1473</v>
      </c>
      <c r="C832" s="26" t="s">
        <v>1469</v>
      </c>
      <c r="D832" s="175">
        <v>90000</v>
      </c>
      <c r="E832" s="316"/>
      <c r="F832" s="316"/>
      <c r="G832" s="316"/>
      <c r="H832" s="316">
        <v>90000</v>
      </c>
      <c r="I832" s="316"/>
      <c r="J832" s="114" t="s">
        <v>1980</v>
      </c>
    </row>
    <row r="833" spans="1:10" ht="15" thickBot="1" x14ac:dyDescent="0.35">
      <c r="A833" s="8"/>
      <c r="B833" s="13"/>
      <c r="C833" s="13"/>
      <c r="D833" s="13"/>
      <c r="E833" s="314"/>
      <c r="F833" s="314"/>
      <c r="G833" s="314"/>
      <c r="H833" s="314"/>
      <c r="I833" s="314"/>
      <c r="J833" s="8"/>
    </row>
    <row r="834" spans="1:10" ht="19.05" customHeight="1" thickBot="1" x14ac:dyDescent="0.4">
      <c r="A834" s="69" t="s">
        <v>1537</v>
      </c>
      <c r="B834" s="27"/>
      <c r="C834" s="27"/>
      <c r="D834" s="27"/>
      <c r="E834" s="158"/>
      <c r="F834" s="158"/>
      <c r="G834" s="158"/>
      <c r="H834" s="158"/>
      <c r="I834" s="158"/>
      <c r="J834" s="16"/>
    </row>
    <row r="835" spans="1:10" x14ac:dyDescent="0.3">
      <c r="A835" s="30" t="s">
        <v>1539</v>
      </c>
      <c r="B835" s="14" t="s">
        <v>1526</v>
      </c>
      <c r="C835" s="14" t="s">
        <v>1551</v>
      </c>
      <c r="D835" s="153"/>
      <c r="E835" s="320"/>
      <c r="F835" s="320"/>
      <c r="G835" s="320"/>
      <c r="H835" s="320"/>
      <c r="I835" s="320"/>
      <c r="J835" s="6" t="s">
        <v>1527</v>
      </c>
    </row>
    <row r="836" spans="1:10" x14ac:dyDescent="0.3">
      <c r="A836" s="11" t="s">
        <v>1536</v>
      </c>
      <c r="B836" s="11" t="s">
        <v>1528</v>
      </c>
      <c r="C836" s="14" t="s">
        <v>1529</v>
      </c>
      <c r="D836" s="153"/>
      <c r="E836" s="320"/>
      <c r="F836" s="320"/>
      <c r="G836" s="320"/>
      <c r="H836" s="320"/>
      <c r="I836" s="320"/>
      <c r="J836" s="6" t="s">
        <v>1527</v>
      </c>
    </row>
    <row r="837" spans="1:10" x14ac:dyDescent="0.3">
      <c r="A837" s="4"/>
      <c r="B837" s="11" t="s">
        <v>1531</v>
      </c>
      <c r="C837" s="14" t="s">
        <v>1532</v>
      </c>
      <c r="D837" s="153"/>
      <c r="E837" s="320"/>
      <c r="F837" s="320"/>
      <c r="G837" s="320"/>
      <c r="H837" s="320"/>
      <c r="I837" s="320"/>
      <c r="J837" s="6" t="s">
        <v>1527</v>
      </c>
    </row>
    <row r="838" spans="1:10" x14ac:dyDescent="0.3">
      <c r="A838" s="4"/>
      <c r="B838" s="11" t="s">
        <v>1533</v>
      </c>
      <c r="C838" s="11" t="s">
        <v>1534</v>
      </c>
      <c r="D838" s="153"/>
      <c r="E838" s="320"/>
      <c r="F838" s="320"/>
      <c r="G838" s="320"/>
      <c r="H838" s="320"/>
      <c r="I838" s="320"/>
      <c r="J838" s="6" t="s">
        <v>1527</v>
      </c>
    </row>
    <row r="839" spans="1:10" x14ac:dyDescent="0.3">
      <c r="A839" s="4"/>
      <c r="B839" s="11" t="s">
        <v>1535</v>
      </c>
      <c r="C839" s="11" t="s">
        <v>1534</v>
      </c>
      <c r="D839" s="153"/>
      <c r="E839" s="320"/>
      <c r="F839" s="320"/>
      <c r="G839" s="320"/>
      <c r="H839" s="320"/>
      <c r="I839" s="320"/>
      <c r="J839" s="6" t="s">
        <v>1527</v>
      </c>
    </row>
    <row r="840" spans="1:10" ht="15" thickBot="1" x14ac:dyDescent="0.35">
      <c r="A840" s="8"/>
      <c r="B840" s="13"/>
      <c r="C840" s="13"/>
      <c r="D840" s="13"/>
      <c r="E840" s="316"/>
      <c r="F840" s="316"/>
      <c r="G840" s="316"/>
      <c r="H840" s="316"/>
      <c r="I840" s="316"/>
      <c r="J840" s="114"/>
    </row>
    <row r="841" spans="1:10" ht="19.05" customHeight="1" thickBot="1" x14ac:dyDescent="0.4">
      <c r="A841" s="56" t="s">
        <v>1540</v>
      </c>
      <c r="B841" s="53"/>
      <c r="C841" s="27"/>
      <c r="D841" s="27"/>
      <c r="E841" s="158"/>
      <c r="F841" s="158"/>
      <c r="G841" s="158"/>
      <c r="H841" s="158"/>
      <c r="I841" s="158"/>
      <c r="J841" s="16"/>
    </row>
    <row r="842" spans="1:10" x14ac:dyDescent="0.3">
      <c r="A842" s="30" t="s">
        <v>1553</v>
      </c>
      <c r="B842" s="14" t="s">
        <v>1542</v>
      </c>
      <c r="C842" s="14" t="s">
        <v>306</v>
      </c>
      <c r="D842" s="266">
        <v>50000</v>
      </c>
      <c r="E842" s="315"/>
      <c r="F842" s="315"/>
      <c r="G842" s="315"/>
      <c r="H842" s="315"/>
      <c r="I842" s="315"/>
      <c r="J842" s="6" t="s">
        <v>1981</v>
      </c>
    </row>
    <row r="843" spans="1:10" x14ac:dyDescent="0.3">
      <c r="A843" s="11" t="s">
        <v>1554</v>
      </c>
      <c r="B843" s="14" t="s">
        <v>1543</v>
      </c>
      <c r="C843" s="14" t="s">
        <v>306</v>
      </c>
      <c r="D843" s="267">
        <v>50000</v>
      </c>
      <c r="E843" s="315"/>
      <c r="F843" s="315"/>
      <c r="G843" s="315"/>
      <c r="H843" s="315"/>
      <c r="I843" s="315"/>
      <c r="J843" s="6" t="s">
        <v>1982</v>
      </c>
    </row>
    <row r="844" spans="1:10" x14ac:dyDescent="0.3">
      <c r="A844" s="11" t="s">
        <v>2035</v>
      </c>
      <c r="B844" s="14" t="s">
        <v>1544</v>
      </c>
      <c r="C844" s="14" t="s">
        <v>309</v>
      </c>
      <c r="D844" s="267">
        <v>50000</v>
      </c>
      <c r="E844" s="315"/>
      <c r="F844" s="315"/>
      <c r="G844" s="315"/>
      <c r="H844" s="315"/>
      <c r="I844" s="315"/>
      <c r="J844" s="6" t="s">
        <v>1982</v>
      </c>
    </row>
    <row r="845" spans="1:10" x14ac:dyDescent="0.3">
      <c r="A845" s="11" t="s">
        <v>4150</v>
      </c>
      <c r="B845" s="14" t="s">
        <v>1545</v>
      </c>
      <c r="C845" s="14" t="s">
        <v>309</v>
      </c>
      <c r="D845" s="267">
        <v>50000</v>
      </c>
      <c r="E845" s="315"/>
      <c r="F845" s="315"/>
      <c r="G845" s="315"/>
      <c r="H845" s="315"/>
      <c r="I845" s="315"/>
      <c r="J845" s="6" t="s">
        <v>1982</v>
      </c>
    </row>
    <row r="846" spans="1:10" x14ac:dyDescent="0.3">
      <c r="A846" s="4"/>
      <c r="B846" s="14" t="s">
        <v>1546</v>
      </c>
      <c r="C846" s="14" t="s">
        <v>306</v>
      </c>
      <c r="D846" s="267">
        <v>50000</v>
      </c>
      <c r="E846" s="315"/>
      <c r="F846" s="315"/>
      <c r="G846" s="315"/>
      <c r="H846" s="315"/>
      <c r="I846" s="315"/>
      <c r="J846" s="6" t="s">
        <v>1983</v>
      </c>
    </row>
    <row r="847" spans="1:10" x14ac:dyDescent="0.3">
      <c r="A847" s="4"/>
      <c r="B847" s="14" t="s">
        <v>1547</v>
      </c>
      <c r="C847" s="14" t="s">
        <v>306</v>
      </c>
      <c r="D847" s="267">
        <v>50000</v>
      </c>
      <c r="E847" s="315"/>
      <c r="F847" s="315"/>
      <c r="G847" s="315"/>
      <c r="H847" s="315"/>
      <c r="I847" s="315"/>
      <c r="J847" s="6" t="s">
        <v>1983</v>
      </c>
    </row>
    <row r="848" spans="1:10" x14ac:dyDescent="0.3">
      <c r="A848" s="4"/>
      <c r="B848" s="14" t="s">
        <v>1548</v>
      </c>
      <c r="C848" s="14" t="s">
        <v>309</v>
      </c>
      <c r="D848" s="267">
        <v>50000</v>
      </c>
      <c r="E848" s="315"/>
      <c r="F848" s="315"/>
      <c r="G848" s="315"/>
      <c r="H848" s="315"/>
      <c r="I848" s="315"/>
      <c r="J848" s="6" t="s">
        <v>1983</v>
      </c>
    </row>
    <row r="849" spans="1:10" x14ac:dyDescent="0.3">
      <c r="A849" s="4"/>
      <c r="B849" s="14" t="s">
        <v>1549</v>
      </c>
      <c r="C849" s="14" t="s">
        <v>309</v>
      </c>
      <c r="D849" s="267">
        <v>50000</v>
      </c>
      <c r="E849" s="315"/>
      <c r="F849" s="315"/>
      <c r="G849" s="315"/>
      <c r="H849" s="315"/>
      <c r="I849" s="315"/>
      <c r="J849" s="6" t="s">
        <v>1982</v>
      </c>
    </row>
    <row r="850" spans="1:10" x14ac:dyDescent="0.3">
      <c r="A850" s="4"/>
      <c r="B850" s="11" t="s">
        <v>1550</v>
      </c>
      <c r="C850" s="14" t="s">
        <v>1314</v>
      </c>
      <c r="D850" s="267">
        <v>50000</v>
      </c>
      <c r="E850" s="315"/>
      <c r="F850" s="315"/>
      <c r="G850" s="315"/>
      <c r="H850" s="315"/>
      <c r="I850" s="315"/>
      <c r="J850" s="6" t="s">
        <v>1983</v>
      </c>
    </row>
    <row r="851" spans="1:10" ht="15" thickBot="1" x14ac:dyDescent="0.35">
      <c r="A851" s="8"/>
      <c r="B851" s="13" t="s">
        <v>1552</v>
      </c>
      <c r="C851" s="26" t="s">
        <v>1314</v>
      </c>
      <c r="D851" s="274">
        <v>50000</v>
      </c>
      <c r="E851" s="316"/>
      <c r="F851" s="316"/>
      <c r="G851" s="316"/>
      <c r="H851" s="316"/>
      <c r="I851" s="316"/>
      <c r="J851" s="114" t="s">
        <v>1983</v>
      </c>
    </row>
    <row r="852" spans="1:10" ht="19.05" customHeight="1" thickBot="1" x14ac:dyDescent="0.4">
      <c r="A852" s="56" t="s">
        <v>1555</v>
      </c>
      <c r="B852" s="53"/>
      <c r="C852" s="27"/>
      <c r="D852" s="27"/>
      <c r="E852" s="158"/>
      <c r="F852" s="158"/>
      <c r="G852" s="158"/>
      <c r="H852" s="158"/>
      <c r="I852" s="158"/>
      <c r="J852" s="16"/>
    </row>
    <row r="853" spans="1:10" x14ac:dyDescent="0.3">
      <c r="A853" s="792" t="s">
        <v>1568</v>
      </c>
      <c r="B853" s="57" t="s">
        <v>1556</v>
      </c>
      <c r="C853" s="57" t="s">
        <v>1557</v>
      </c>
      <c r="D853" s="153"/>
      <c r="E853" s="200"/>
      <c r="F853" s="200"/>
      <c r="G853" s="200"/>
      <c r="H853" s="200"/>
      <c r="I853" s="200"/>
      <c r="J853" s="66" t="s">
        <v>1560</v>
      </c>
    </row>
    <row r="854" spans="1:10" x14ac:dyDescent="0.3">
      <c r="A854" s="11" t="s">
        <v>1572</v>
      </c>
      <c r="B854" s="57" t="s">
        <v>1561</v>
      </c>
      <c r="C854" s="57" t="s">
        <v>308</v>
      </c>
      <c r="D854" s="153"/>
      <c r="E854" s="200"/>
      <c r="F854" s="200"/>
      <c r="G854" s="200"/>
      <c r="H854" s="200"/>
      <c r="I854" s="200"/>
      <c r="J854" s="66" t="s">
        <v>1563</v>
      </c>
    </row>
    <row r="855" spans="1:10" x14ac:dyDescent="0.3">
      <c r="A855" s="4"/>
      <c r="B855" s="57" t="s">
        <v>1564</v>
      </c>
      <c r="C855" s="57" t="s">
        <v>1571</v>
      </c>
      <c r="D855" s="153"/>
      <c r="E855" s="200"/>
      <c r="F855" s="200"/>
      <c r="G855" s="200"/>
      <c r="H855" s="200"/>
      <c r="I855" s="200"/>
      <c r="J855" s="66" t="s">
        <v>1566</v>
      </c>
    </row>
    <row r="856" spans="1:10" x14ac:dyDescent="0.3">
      <c r="A856" s="4"/>
      <c r="B856" s="57" t="s">
        <v>1565</v>
      </c>
      <c r="C856" s="57" t="s">
        <v>1571</v>
      </c>
      <c r="D856" s="153"/>
      <c r="E856" s="200"/>
      <c r="F856" s="200"/>
      <c r="G856" s="200"/>
      <c r="H856" s="200"/>
      <c r="I856" s="200"/>
      <c r="J856" s="57" t="s">
        <v>1567</v>
      </c>
    </row>
    <row r="857" spans="1:10" x14ac:dyDescent="0.3">
      <c r="A857" s="4"/>
      <c r="B857" s="57" t="s">
        <v>1569</v>
      </c>
      <c r="C857" s="57" t="s">
        <v>1571</v>
      </c>
      <c r="D857" s="153"/>
      <c r="E857" s="200"/>
      <c r="F857" s="200"/>
      <c r="G857" s="200"/>
      <c r="H857" s="200"/>
      <c r="I857" s="200"/>
      <c r="J857" s="57" t="s">
        <v>1570</v>
      </c>
    </row>
    <row r="858" spans="1:10" ht="15" thickBot="1" x14ac:dyDescent="0.35">
      <c r="A858" s="8"/>
      <c r="B858" s="13"/>
      <c r="C858" s="13"/>
      <c r="D858" s="13"/>
      <c r="E858" s="314"/>
      <c r="F858" s="314"/>
      <c r="G858" s="314"/>
      <c r="H858" s="314"/>
      <c r="I858" s="314"/>
      <c r="J858" s="8"/>
    </row>
    <row r="859" spans="1:10" ht="19.05" customHeight="1" thickBot="1" x14ac:dyDescent="0.4">
      <c r="A859" s="56" t="s">
        <v>1573</v>
      </c>
      <c r="B859" s="53"/>
      <c r="C859" s="27"/>
      <c r="D859" s="27"/>
      <c r="E859" s="158"/>
      <c r="F859" s="158"/>
      <c r="G859" s="158"/>
      <c r="H859" s="158"/>
      <c r="I859" s="158"/>
      <c r="J859" s="16"/>
    </row>
    <row r="860" spans="1:10" x14ac:dyDescent="0.3">
      <c r="A860" s="792" t="s">
        <v>1578</v>
      </c>
      <c r="B860" s="26" t="s">
        <v>1574</v>
      </c>
      <c r="C860" s="26" t="s">
        <v>1575</v>
      </c>
      <c r="D860" s="279">
        <v>40000</v>
      </c>
      <c r="E860" s="316"/>
      <c r="F860" s="316"/>
      <c r="G860" s="316"/>
      <c r="H860" s="316"/>
      <c r="I860" s="316"/>
      <c r="J860" s="114" t="s">
        <v>1984</v>
      </c>
    </row>
    <row r="861" spans="1:10" x14ac:dyDescent="0.3">
      <c r="A861" s="11" t="s">
        <v>1577</v>
      </c>
      <c r="B861" s="11"/>
      <c r="C861" s="11"/>
      <c r="D861" s="11"/>
      <c r="E861" s="281"/>
      <c r="F861" s="281"/>
      <c r="G861" s="281"/>
      <c r="H861" s="281"/>
      <c r="I861" s="281"/>
      <c r="J861" s="4"/>
    </row>
    <row r="862" spans="1:10" ht="15" thickBot="1" x14ac:dyDescent="0.35">
      <c r="A862" s="13" t="s">
        <v>2036</v>
      </c>
      <c r="B862" s="13"/>
      <c r="C862" s="13"/>
      <c r="D862" s="13"/>
      <c r="E862" s="314"/>
      <c r="F862" s="314"/>
      <c r="G862" s="314"/>
      <c r="H862" s="314"/>
      <c r="I862" s="314"/>
      <c r="J862" s="8"/>
    </row>
    <row r="863" spans="1:10" ht="19.05" customHeight="1" thickBot="1" x14ac:dyDescent="0.4">
      <c r="A863" s="56" t="s">
        <v>1579</v>
      </c>
      <c r="B863" s="53"/>
      <c r="C863" s="27"/>
      <c r="D863" s="27"/>
      <c r="E863" s="158"/>
      <c r="F863" s="158"/>
      <c r="G863" s="158"/>
      <c r="H863" s="158"/>
      <c r="I863" s="158"/>
      <c r="J863" s="16"/>
    </row>
    <row r="864" spans="1:10" x14ac:dyDescent="0.3">
      <c r="A864" s="28" t="s">
        <v>1595</v>
      </c>
      <c r="B864" s="57" t="s">
        <v>1580</v>
      </c>
      <c r="C864" s="57" t="s">
        <v>85</v>
      </c>
      <c r="D864" s="153"/>
      <c r="E864" s="200"/>
      <c r="F864" s="200"/>
      <c r="G864" s="200"/>
      <c r="H864" s="200"/>
      <c r="I864" s="200"/>
      <c r="J864" s="66" t="s">
        <v>1589</v>
      </c>
    </row>
    <row r="865" spans="1:10" x14ac:dyDescent="0.3">
      <c r="A865" s="65" t="s">
        <v>1596</v>
      </c>
      <c r="B865" s="57" t="s">
        <v>1582</v>
      </c>
      <c r="C865" s="57" t="s">
        <v>85</v>
      </c>
      <c r="D865" s="153"/>
      <c r="E865" s="200"/>
      <c r="F865" s="200"/>
      <c r="G865" s="200"/>
      <c r="H865" s="200"/>
      <c r="I865" s="200"/>
      <c r="J865" s="66" t="s">
        <v>1590</v>
      </c>
    </row>
    <row r="866" spans="1:10" x14ac:dyDescent="0.3">
      <c r="A866" s="57"/>
      <c r="B866" s="57" t="s">
        <v>1583</v>
      </c>
      <c r="C866" s="57" t="s">
        <v>85</v>
      </c>
      <c r="D866" s="153"/>
      <c r="E866" s="200"/>
      <c r="F866" s="200"/>
      <c r="G866" s="200"/>
      <c r="H866" s="200"/>
      <c r="I866" s="200"/>
      <c r="J866" s="66" t="s">
        <v>1591</v>
      </c>
    </row>
    <row r="867" spans="1:10" x14ac:dyDescent="0.3">
      <c r="A867" s="57"/>
      <c r="B867" s="57" t="s">
        <v>1585</v>
      </c>
      <c r="C867" s="57" t="s">
        <v>85</v>
      </c>
      <c r="D867" s="153"/>
      <c r="E867" s="200"/>
      <c r="F867" s="200"/>
      <c r="G867" s="200"/>
      <c r="H867" s="200"/>
      <c r="I867" s="200"/>
      <c r="J867" s="66" t="s">
        <v>1592</v>
      </c>
    </row>
    <row r="868" spans="1:10" x14ac:dyDescent="0.3">
      <c r="A868" s="4"/>
      <c r="B868" s="11" t="s">
        <v>1587</v>
      </c>
      <c r="C868" s="57" t="s">
        <v>85</v>
      </c>
      <c r="D868" s="153"/>
      <c r="E868" s="200"/>
      <c r="F868" s="200"/>
      <c r="G868" s="200"/>
      <c r="H868" s="200"/>
      <c r="I868" s="200"/>
      <c r="J868" s="66" t="s">
        <v>1593</v>
      </c>
    </row>
    <row r="869" spans="1:10" ht="15" thickBot="1" x14ac:dyDescent="0.35">
      <c r="A869" s="8"/>
      <c r="B869" s="13" t="s">
        <v>1588</v>
      </c>
      <c r="C869" s="64" t="s">
        <v>85</v>
      </c>
      <c r="D869" s="154"/>
      <c r="E869" s="200"/>
      <c r="F869" s="200"/>
      <c r="G869" s="200"/>
      <c r="H869" s="200"/>
      <c r="I869" s="200"/>
      <c r="J869" s="76" t="s">
        <v>1594</v>
      </c>
    </row>
    <row r="870" spans="1:10" ht="19.05" customHeight="1" thickBot="1" x14ac:dyDescent="0.4">
      <c r="A870" s="56" t="s">
        <v>1597</v>
      </c>
      <c r="B870" s="53"/>
      <c r="C870" s="27"/>
      <c r="D870" s="27"/>
      <c r="E870" s="158"/>
      <c r="F870" s="158"/>
      <c r="G870" s="158"/>
      <c r="H870" s="158"/>
      <c r="I870" s="158"/>
      <c r="J870" s="16"/>
    </row>
    <row r="871" spans="1:10" x14ac:dyDescent="0.3">
      <c r="A871" s="30" t="s">
        <v>1612</v>
      </c>
      <c r="B871" s="14" t="s">
        <v>1598</v>
      </c>
      <c r="C871" s="14" t="s">
        <v>308</v>
      </c>
      <c r="D871" s="169">
        <v>58000</v>
      </c>
      <c r="E871" s="315"/>
      <c r="F871" s="315"/>
      <c r="G871" s="315">
        <v>58000</v>
      </c>
      <c r="H871" s="315"/>
      <c r="I871" s="315"/>
      <c r="J871" s="6" t="s">
        <v>1985</v>
      </c>
    </row>
    <row r="872" spans="1:10" x14ac:dyDescent="0.3">
      <c r="A872" s="11" t="s">
        <v>1613</v>
      </c>
      <c r="B872" s="11" t="s">
        <v>1600</v>
      </c>
      <c r="C872" s="14" t="s">
        <v>489</v>
      </c>
      <c r="D872" s="170">
        <v>50000</v>
      </c>
      <c r="E872" s="281"/>
      <c r="F872" s="281"/>
      <c r="G872" s="281">
        <v>50000</v>
      </c>
      <c r="H872" s="281"/>
      <c r="I872" s="281"/>
      <c r="J872" s="4" t="s">
        <v>1986</v>
      </c>
    </row>
    <row r="873" spans="1:10" x14ac:dyDescent="0.3">
      <c r="A873" s="11" t="s">
        <v>2033</v>
      </c>
      <c r="B873" s="11" t="s">
        <v>1606</v>
      </c>
      <c r="C873" s="14" t="s">
        <v>940</v>
      </c>
      <c r="D873" s="173">
        <v>50000</v>
      </c>
      <c r="E873" s="281"/>
      <c r="F873" s="281"/>
      <c r="G873" s="281"/>
      <c r="H873" s="281"/>
      <c r="I873" s="281"/>
      <c r="J873" s="4" t="s">
        <v>1987</v>
      </c>
    </row>
    <row r="874" spans="1:10" x14ac:dyDescent="0.3">
      <c r="A874" s="11" t="s">
        <v>2034</v>
      </c>
      <c r="B874" s="11" t="s">
        <v>1605</v>
      </c>
      <c r="C874" s="14" t="s">
        <v>1607</v>
      </c>
      <c r="D874" s="173">
        <v>50000</v>
      </c>
      <c r="E874" s="281"/>
      <c r="F874" s="281"/>
      <c r="G874" s="281"/>
      <c r="H874" s="281"/>
      <c r="I874" s="281"/>
      <c r="J874" s="4" t="s">
        <v>1988</v>
      </c>
    </row>
    <row r="875" spans="1:10" x14ac:dyDescent="0.3">
      <c r="A875" s="8"/>
      <c r="B875" s="13" t="s">
        <v>1610</v>
      </c>
      <c r="C875" s="13" t="s">
        <v>85</v>
      </c>
      <c r="D875" s="175">
        <v>43000</v>
      </c>
      <c r="E875" s="314"/>
      <c r="F875" s="314">
        <v>43000</v>
      </c>
      <c r="G875" s="314"/>
      <c r="H875" s="314"/>
      <c r="I875" s="314"/>
      <c r="J875" s="4" t="s">
        <v>1989</v>
      </c>
    </row>
    <row r="876" spans="1:10" ht="15" thickBot="1" x14ac:dyDescent="0.35">
      <c r="A876" s="8"/>
      <c r="B876" s="13"/>
      <c r="C876" s="13"/>
      <c r="D876" s="13"/>
      <c r="E876" s="314"/>
      <c r="F876" s="314"/>
      <c r="G876" s="314"/>
      <c r="H876" s="314"/>
      <c r="I876" s="314"/>
      <c r="J876" s="8"/>
    </row>
    <row r="877" spans="1:10" ht="19.05" customHeight="1" thickBot="1" x14ac:dyDescent="0.4">
      <c r="A877" s="56" t="s">
        <v>1614</v>
      </c>
      <c r="B877" s="53"/>
      <c r="C877" s="27"/>
      <c r="D877" s="27"/>
      <c r="E877" s="158"/>
      <c r="F877" s="158"/>
      <c r="G877" s="158"/>
      <c r="H877" s="158"/>
      <c r="I877" s="158"/>
      <c r="J877" s="16"/>
    </row>
    <row r="878" spans="1:10" x14ac:dyDescent="0.3">
      <c r="A878" s="792" t="s">
        <v>1623</v>
      </c>
      <c r="B878" s="14" t="s">
        <v>1615</v>
      </c>
      <c r="C878" s="14" t="s">
        <v>489</v>
      </c>
      <c r="D878" s="266">
        <v>50000</v>
      </c>
      <c r="E878" s="315"/>
      <c r="F878" s="315"/>
      <c r="G878" s="315"/>
      <c r="H878" s="315"/>
      <c r="I878" s="315"/>
      <c r="J878" s="6" t="s">
        <v>1990</v>
      </c>
    </row>
    <row r="879" spans="1:10" x14ac:dyDescent="0.3">
      <c r="A879" s="11" t="s">
        <v>4150</v>
      </c>
      <c r="B879" s="11" t="s">
        <v>1618</v>
      </c>
      <c r="C879" s="14" t="s">
        <v>314</v>
      </c>
      <c r="D879" s="267">
        <v>50000</v>
      </c>
      <c r="E879" s="315"/>
      <c r="F879" s="315"/>
      <c r="G879" s="315"/>
      <c r="H879" s="315"/>
      <c r="I879" s="315"/>
      <c r="J879" s="6" t="s">
        <v>1991</v>
      </c>
    </row>
    <row r="880" spans="1:10" ht="15" thickBot="1" x14ac:dyDescent="0.35">
      <c r="A880" s="13" t="s">
        <v>2035</v>
      </c>
      <c r="B880" s="13" t="s">
        <v>1619</v>
      </c>
      <c r="C880" s="26" t="s">
        <v>314</v>
      </c>
      <c r="D880" s="274">
        <v>50000</v>
      </c>
      <c r="E880" s="316"/>
      <c r="F880" s="316"/>
      <c r="G880" s="316"/>
      <c r="H880" s="316"/>
      <c r="I880" s="316"/>
      <c r="J880" s="114" t="s">
        <v>1992</v>
      </c>
    </row>
    <row r="881" spans="1:10" ht="19.05" customHeight="1" thickBot="1" x14ac:dyDescent="0.4">
      <c r="A881" s="56" t="s">
        <v>1625</v>
      </c>
      <c r="B881" s="53"/>
      <c r="C881" s="27"/>
      <c r="D881" s="27"/>
      <c r="E881" s="158"/>
      <c r="F881" s="158"/>
      <c r="G881" s="158"/>
      <c r="H881" s="158"/>
      <c r="I881" s="158"/>
      <c r="J881" s="16"/>
    </row>
    <row r="882" spans="1:10" x14ac:dyDescent="0.3">
      <c r="A882" s="29" t="s">
        <v>1630</v>
      </c>
      <c r="B882" s="14" t="s">
        <v>1626</v>
      </c>
      <c r="C882" s="14" t="s">
        <v>1628</v>
      </c>
      <c r="D882" s="266">
        <v>50000</v>
      </c>
      <c r="E882" s="315"/>
      <c r="F882" s="315"/>
      <c r="G882" s="315"/>
      <c r="H882" s="315"/>
      <c r="I882" s="315"/>
      <c r="J882" s="6" t="s">
        <v>1993</v>
      </c>
    </row>
    <row r="883" spans="1:10" x14ac:dyDescent="0.3">
      <c r="A883" s="11" t="s">
        <v>4150</v>
      </c>
      <c r="B883" s="13"/>
      <c r="C883" s="13"/>
      <c r="D883" s="13"/>
      <c r="E883" s="314"/>
      <c r="F883" s="314"/>
      <c r="G883" s="314"/>
      <c r="H883" s="314"/>
      <c r="I883" s="314"/>
      <c r="J883" s="8"/>
    </row>
    <row r="884" spans="1:10" ht="15" thickBot="1" x14ac:dyDescent="0.35">
      <c r="A884" s="13" t="s">
        <v>2035</v>
      </c>
      <c r="B884" s="13"/>
      <c r="C884" s="13"/>
      <c r="D884" s="13"/>
      <c r="E884" s="314"/>
      <c r="F884" s="314"/>
      <c r="G884" s="314"/>
      <c r="H884" s="314"/>
      <c r="I884" s="314"/>
      <c r="J884" s="8"/>
    </row>
    <row r="885" spans="1:10" ht="19.05" customHeight="1" thickBot="1" x14ac:dyDescent="0.4">
      <c r="A885" s="56" t="s">
        <v>1632</v>
      </c>
      <c r="B885" s="53"/>
      <c r="C885" s="27"/>
      <c r="D885" s="27"/>
      <c r="E885" s="158"/>
      <c r="F885" s="158"/>
      <c r="G885" s="158"/>
      <c r="H885" s="158"/>
      <c r="I885" s="158"/>
      <c r="J885" s="16"/>
    </row>
    <row r="886" spans="1:10" x14ac:dyDescent="0.3">
      <c r="A886" s="30" t="s">
        <v>1645</v>
      </c>
      <c r="B886" s="14" t="s">
        <v>1633</v>
      </c>
      <c r="C886" s="14" t="s">
        <v>308</v>
      </c>
      <c r="D886" s="169">
        <v>50000</v>
      </c>
      <c r="E886" s="315"/>
      <c r="F886" s="315"/>
      <c r="G886" s="315">
        <v>50000</v>
      </c>
      <c r="H886" s="315"/>
      <c r="I886" s="315"/>
      <c r="J886" s="6" t="s">
        <v>1994</v>
      </c>
    </row>
    <row r="887" spans="1:10" x14ac:dyDescent="0.3">
      <c r="A887" s="11" t="s">
        <v>1646</v>
      </c>
      <c r="B887" s="11" t="s">
        <v>1634</v>
      </c>
      <c r="C887" s="14" t="s">
        <v>308</v>
      </c>
      <c r="D887" s="170">
        <v>50000</v>
      </c>
      <c r="E887" s="315"/>
      <c r="F887" s="315"/>
      <c r="G887" s="315">
        <v>50000</v>
      </c>
      <c r="H887" s="315"/>
      <c r="I887" s="315"/>
      <c r="J887" s="6" t="s">
        <v>1995</v>
      </c>
    </row>
    <row r="888" spans="1:10" x14ac:dyDescent="0.3">
      <c r="A888" s="11" t="s">
        <v>2033</v>
      </c>
      <c r="B888" s="11" t="s">
        <v>1635</v>
      </c>
      <c r="C888" s="14" t="s">
        <v>314</v>
      </c>
      <c r="D888" s="170">
        <v>50000</v>
      </c>
      <c r="E888" s="315"/>
      <c r="F888" s="315"/>
      <c r="G888" s="315">
        <v>50000</v>
      </c>
      <c r="H888" s="315"/>
      <c r="I888" s="315"/>
      <c r="J888" s="6" t="s">
        <v>1996</v>
      </c>
    </row>
    <row r="889" spans="1:10" x14ac:dyDescent="0.3">
      <c r="A889" s="4"/>
      <c r="B889" s="11" t="s">
        <v>1636</v>
      </c>
      <c r="C889" s="14" t="s">
        <v>314</v>
      </c>
      <c r="D889" s="170">
        <v>50000</v>
      </c>
      <c r="E889" s="315"/>
      <c r="F889" s="315"/>
      <c r="G889" s="315">
        <v>50000</v>
      </c>
      <c r="H889" s="315"/>
      <c r="I889" s="315"/>
      <c r="J889" s="6" t="s">
        <v>1995</v>
      </c>
    </row>
    <row r="890" spans="1:10" x14ac:dyDescent="0.3">
      <c r="A890" s="4"/>
      <c r="B890" s="11" t="s">
        <v>1639</v>
      </c>
      <c r="C890" s="14" t="s">
        <v>477</v>
      </c>
      <c r="D890" s="170">
        <v>50000</v>
      </c>
      <c r="E890" s="281"/>
      <c r="F890" s="281"/>
      <c r="G890" s="281">
        <v>50000</v>
      </c>
      <c r="H890" s="281"/>
      <c r="I890" s="281"/>
      <c r="J890" s="4" t="s">
        <v>1997</v>
      </c>
    </row>
    <row r="891" spans="1:10" x14ac:dyDescent="0.3">
      <c r="A891" s="4"/>
      <c r="B891" s="11" t="s">
        <v>1641</v>
      </c>
      <c r="C891" s="11" t="s">
        <v>82</v>
      </c>
      <c r="D891" s="170">
        <v>50000</v>
      </c>
      <c r="E891" s="281"/>
      <c r="F891" s="281"/>
      <c r="G891" s="281">
        <v>50000</v>
      </c>
      <c r="H891" s="281"/>
      <c r="I891" s="281"/>
      <c r="J891" s="4" t="s">
        <v>1997</v>
      </c>
    </row>
    <row r="892" spans="1:10" x14ac:dyDescent="0.3">
      <c r="A892" s="4"/>
      <c r="B892" s="11" t="s">
        <v>1642</v>
      </c>
      <c r="C892" s="14" t="s">
        <v>308</v>
      </c>
      <c r="D892" s="170">
        <v>36000</v>
      </c>
      <c r="E892" s="281"/>
      <c r="F892" s="281">
        <v>36000</v>
      </c>
      <c r="G892" s="281"/>
      <c r="H892" s="281"/>
      <c r="I892" s="281"/>
      <c r="J892" s="4" t="s">
        <v>1998</v>
      </c>
    </row>
    <row r="893" spans="1:10" x14ac:dyDescent="0.3">
      <c r="A893" s="4"/>
      <c r="B893" s="11" t="s">
        <v>1643</v>
      </c>
      <c r="C893" s="14" t="s">
        <v>314</v>
      </c>
      <c r="D893" s="170">
        <v>36000</v>
      </c>
      <c r="E893" s="281"/>
      <c r="F893" s="281">
        <v>36000</v>
      </c>
      <c r="G893" s="281"/>
      <c r="H893" s="281"/>
      <c r="I893" s="281"/>
      <c r="J893" s="4" t="s">
        <v>1999</v>
      </c>
    </row>
    <row r="894" spans="1:10" ht="15" thickBot="1" x14ac:dyDescent="0.35">
      <c r="A894" s="8"/>
      <c r="B894" s="13" t="s">
        <v>1644</v>
      </c>
      <c r="C894" s="26" t="s">
        <v>314</v>
      </c>
      <c r="D894" s="175">
        <v>36000</v>
      </c>
      <c r="E894" s="316"/>
      <c r="F894" s="316">
        <v>36000</v>
      </c>
      <c r="G894" s="316"/>
      <c r="H894" s="316"/>
      <c r="I894" s="316"/>
      <c r="J894" s="114" t="s">
        <v>2000</v>
      </c>
    </row>
    <row r="895" spans="1:10" ht="19.05" customHeight="1" thickBot="1" x14ac:dyDescent="0.4">
      <c r="A895" s="75" t="s">
        <v>2139</v>
      </c>
      <c r="B895" s="15"/>
      <c r="C895" s="27"/>
      <c r="D895" s="27"/>
      <c r="E895" s="27"/>
      <c r="F895" s="27"/>
      <c r="G895" s="27"/>
      <c r="H895" s="27"/>
      <c r="I895" s="27"/>
      <c r="J895" s="16"/>
    </row>
    <row r="896" spans="1:10" x14ac:dyDescent="0.3">
      <c r="A896" s="29" t="s">
        <v>2161</v>
      </c>
      <c r="B896" s="11" t="s">
        <v>2140</v>
      </c>
      <c r="C896" s="11" t="s">
        <v>424</v>
      </c>
      <c r="D896" s="153"/>
      <c r="E896" s="281"/>
      <c r="F896" s="281"/>
      <c r="G896" s="281"/>
      <c r="H896" s="281"/>
      <c r="I896" s="281"/>
      <c r="J896" s="6" t="s">
        <v>2141</v>
      </c>
    </row>
    <row r="897" spans="1:10" x14ac:dyDescent="0.3">
      <c r="A897" s="4" t="s">
        <v>2162</v>
      </c>
      <c r="B897" s="11" t="s">
        <v>2142</v>
      </c>
      <c r="C897" s="11" t="s">
        <v>2148</v>
      </c>
      <c r="D897" s="153"/>
      <c r="E897" s="281"/>
      <c r="F897" s="281"/>
      <c r="G897" s="281"/>
      <c r="H897" s="281"/>
      <c r="I897" s="281"/>
      <c r="J897" s="4" t="s">
        <v>2145</v>
      </c>
    </row>
    <row r="898" spans="1:10" x14ac:dyDescent="0.3">
      <c r="A898" s="4"/>
      <c r="B898" s="11" t="s">
        <v>2143</v>
      </c>
      <c r="C898" s="11" t="s">
        <v>2148</v>
      </c>
      <c r="D898" s="153"/>
      <c r="E898" s="281"/>
      <c r="F898" s="281"/>
      <c r="G898" s="281"/>
      <c r="H898" s="281"/>
      <c r="I898" s="281"/>
      <c r="J898" s="4" t="s">
        <v>2146</v>
      </c>
    </row>
    <row r="899" spans="1:10" x14ac:dyDescent="0.3">
      <c r="A899" s="4"/>
      <c r="B899" s="11" t="s">
        <v>2144</v>
      </c>
      <c r="C899" s="11" t="s">
        <v>2148</v>
      </c>
      <c r="D899" s="153"/>
      <c r="E899" s="281"/>
      <c r="F899" s="281"/>
      <c r="G899" s="281"/>
      <c r="H899" s="281"/>
      <c r="I899" s="281"/>
      <c r="J899" s="4" t="s">
        <v>2147</v>
      </c>
    </row>
    <row r="900" spans="1:10" x14ac:dyDescent="0.3">
      <c r="A900" s="4"/>
      <c r="B900" s="11" t="s">
        <v>2149</v>
      </c>
      <c r="C900" s="11" t="s">
        <v>2148</v>
      </c>
      <c r="D900" s="153"/>
      <c r="E900" s="281"/>
      <c r="F900" s="281"/>
      <c r="G900" s="281"/>
      <c r="H900" s="281"/>
      <c r="I900" s="281"/>
      <c r="J900" s="4" t="s">
        <v>2150</v>
      </c>
    </row>
    <row r="901" spans="1:10" x14ac:dyDescent="0.3">
      <c r="A901" s="4"/>
      <c r="B901" s="11" t="s">
        <v>2151</v>
      </c>
      <c r="C901" s="11" t="s">
        <v>2152</v>
      </c>
      <c r="D901" s="153"/>
      <c r="E901" s="281"/>
      <c r="F901" s="281"/>
      <c r="G901" s="281"/>
      <c r="H901" s="281"/>
      <c r="I901" s="281"/>
      <c r="J901" s="4" t="s">
        <v>2153</v>
      </c>
    </row>
    <row r="902" spans="1:10" x14ac:dyDescent="0.3">
      <c r="A902" s="4"/>
      <c r="B902" s="11" t="s">
        <v>2154</v>
      </c>
      <c r="C902" s="11" t="s">
        <v>2156</v>
      </c>
      <c r="D902" s="153"/>
      <c r="E902" s="281"/>
      <c r="F902" s="281"/>
      <c r="G902" s="281"/>
      <c r="H902" s="281"/>
      <c r="I902" s="281"/>
      <c r="J902" s="4" t="s">
        <v>2157</v>
      </c>
    </row>
    <row r="903" spans="1:10" x14ac:dyDescent="0.3">
      <c r="A903" s="4"/>
      <c r="B903" s="11" t="s">
        <v>2155</v>
      </c>
      <c r="C903" s="11" t="s">
        <v>2156</v>
      </c>
      <c r="D903" s="153"/>
      <c r="E903" s="281"/>
      <c r="F903" s="281"/>
      <c r="G903" s="281"/>
      <c r="H903" s="281"/>
      <c r="I903" s="281"/>
      <c r="J903" s="4" t="s">
        <v>2158</v>
      </c>
    </row>
    <row r="904" spans="1:10" ht="15" thickBot="1" x14ac:dyDescent="0.35">
      <c r="A904" s="8"/>
      <c r="B904" s="11" t="s">
        <v>2159</v>
      </c>
      <c r="C904" s="11" t="s">
        <v>2152</v>
      </c>
      <c r="D904" s="154"/>
      <c r="E904" s="281"/>
      <c r="F904" s="281"/>
      <c r="G904" s="281"/>
      <c r="H904" s="281"/>
      <c r="I904" s="281"/>
      <c r="J904" s="8" t="s">
        <v>2160</v>
      </c>
    </row>
    <row r="905" spans="1:10" ht="19.05" customHeight="1" thickBot="1" x14ac:dyDescent="0.4">
      <c r="A905" s="75" t="s">
        <v>2163</v>
      </c>
      <c r="B905" s="27"/>
      <c r="C905" s="27"/>
      <c r="D905" s="27"/>
      <c r="E905" s="27"/>
      <c r="F905" s="27"/>
      <c r="G905" s="27"/>
      <c r="H905" s="27"/>
      <c r="I905" s="27"/>
      <c r="J905" s="16"/>
    </row>
    <row r="906" spans="1:10" x14ac:dyDescent="0.3">
      <c r="A906" s="29" t="s">
        <v>2164</v>
      </c>
      <c r="B906" s="11" t="s">
        <v>2166</v>
      </c>
      <c r="C906" s="11" t="s">
        <v>2165</v>
      </c>
      <c r="D906" s="169">
        <v>55000</v>
      </c>
      <c r="E906" s="281"/>
      <c r="F906" s="281"/>
      <c r="G906" s="281">
        <v>55000</v>
      </c>
      <c r="H906" s="281"/>
      <c r="I906" s="281"/>
      <c r="J906" s="6" t="s">
        <v>2177</v>
      </c>
    </row>
    <row r="907" spans="1:10" x14ac:dyDescent="0.3">
      <c r="A907" s="4" t="s">
        <v>2196</v>
      </c>
      <c r="B907" s="11" t="s">
        <v>2167</v>
      </c>
      <c r="C907" s="11" t="s">
        <v>2168</v>
      </c>
      <c r="D907" s="170">
        <v>55000</v>
      </c>
      <c r="E907" s="281"/>
      <c r="F907" s="281"/>
      <c r="G907" s="281">
        <v>55000</v>
      </c>
      <c r="H907" s="281"/>
      <c r="I907" s="281"/>
      <c r="J907" s="6" t="s">
        <v>2177</v>
      </c>
    </row>
    <row r="908" spans="1:10" x14ac:dyDescent="0.3">
      <c r="A908" s="11" t="s">
        <v>2033</v>
      </c>
      <c r="B908" s="11" t="s">
        <v>2169</v>
      </c>
      <c r="C908" s="11" t="s">
        <v>2168</v>
      </c>
      <c r="D908" s="170">
        <v>55000</v>
      </c>
      <c r="E908" s="281"/>
      <c r="F908" s="281"/>
      <c r="G908" s="281">
        <v>55000</v>
      </c>
      <c r="H908" s="281"/>
      <c r="I908" s="281"/>
      <c r="J908" s="6" t="s">
        <v>2177</v>
      </c>
    </row>
    <row r="909" spans="1:10" x14ac:dyDescent="0.3">
      <c r="A909" s="4"/>
      <c r="B909" s="11" t="s">
        <v>2170</v>
      </c>
      <c r="C909" s="11" t="s">
        <v>2171</v>
      </c>
      <c r="D909" s="170">
        <v>55000</v>
      </c>
      <c r="E909" s="281"/>
      <c r="F909" s="281"/>
      <c r="G909" s="281">
        <v>55000</v>
      </c>
      <c r="H909" s="281"/>
      <c r="I909" s="281"/>
      <c r="J909" s="6" t="s">
        <v>2177</v>
      </c>
    </row>
    <row r="910" spans="1:10" x14ac:dyDescent="0.3">
      <c r="A910" s="4"/>
      <c r="B910" s="11" t="s">
        <v>2172</v>
      </c>
      <c r="C910" s="11" t="s">
        <v>2171</v>
      </c>
      <c r="D910" s="170">
        <v>55000</v>
      </c>
      <c r="E910" s="281"/>
      <c r="F910" s="281"/>
      <c r="G910" s="281">
        <v>55000</v>
      </c>
      <c r="H910" s="281"/>
      <c r="I910" s="281"/>
      <c r="J910" s="6" t="s">
        <v>2177</v>
      </c>
    </row>
    <row r="911" spans="1:10" x14ac:dyDescent="0.3">
      <c r="A911" s="4"/>
      <c r="B911" s="11" t="s">
        <v>2173</v>
      </c>
      <c r="C911" s="11" t="s">
        <v>923</v>
      </c>
      <c r="D911" s="170">
        <v>55000</v>
      </c>
      <c r="E911" s="281"/>
      <c r="F911" s="281"/>
      <c r="G911" s="281">
        <v>55000</v>
      </c>
      <c r="H911" s="281"/>
      <c r="I911" s="281"/>
      <c r="J911" s="6" t="s">
        <v>2177</v>
      </c>
    </row>
    <row r="912" spans="1:10" x14ac:dyDescent="0.3">
      <c r="A912" s="4"/>
      <c r="B912" s="11" t="s">
        <v>2174</v>
      </c>
      <c r="C912" s="11" t="s">
        <v>923</v>
      </c>
      <c r="D912" s="170">
        <v>55000</v>
      </c>
      <c r="E912" s="281"/>
      <c r="F912" s="281"/>
      <c r="G912" s="281">
        <v>55000</v>
      </c>
      <c r="H912" s="281"/>
      <c r="I912" s="281"/>
      <c r="J912" s="6" t="s">
        <v>2177</v>
      </c>
    </row>
    <row r="913" spans="1:10" x14ac:dyDescent="0.3">
      <c r="A913" s="4"/>
      <c r="B913" s="11" t="s">
        <v>2175</v>
      </c>
      <c r="C913" s="11" t="s">
        <v>2176</v>
      </c>
      <c r="D913" s="170">
        <v>55000</v>
      </c>
      <c r="E913" s="281"/>
      <c r="F913" s="281"/>
      <c r="G913" s="281">
        <v>55000</v>
      </c>
      <c r="H913" s="281"/>
      <c r="I913" s="281"/>
      <c r="J913" s="6" t="s">
        <v>2177</v>
      </c>
    </row>
    <row r="914" spans="1:10" x14ac:dyDescent="0.3">
      <c r="A914" s="4"/>
      <c r="B914" s="11" t="s">
        <v>2178</v>
      </c>
      <c r="C914" s="11" t="s">
        <v>2179</v>
      </c>
      <c r="D914" s="170">
        <v>55000</v>
      </c>
      <c r="E914" s="281"/>
      <c r="F914" s="281"/>
      <c r="G914" s="281">
        <v>55000</v>
      </c>
      <c r="H914" s="281"/>
      <c r="I914" s="281"/>
      <c r="J914" s="6" t="s">
        <v>2177</v>
      </c>
    </row>
    <row r="915" spans="1:10" x14ac:dyDescent="0.3">
      <c r="A915" s="4"/>
      <c r="B915" s="11" t="s">
        <v>2180</v>
      </c>
      <c r="C915" s="11" t="s">
        <v>2181</v>
      </c>
      <c r="D915" s="170">
        <v>55000</v>
      </c>
      <c r="E915" s="281"/>
      <c r="F915" s="281"/>
      <c r="G915" s="281">
        <v>55000</v>
      </c>
      <c r="H915" s="281"/>
      <c r="I915" s="281"/>
      <c r="J915" s="6" t="s">
        <v>2177</v>
      </c>
    </row>
    <row r="916" spans="1:10" x14ac:dyDescent="0.3">
      <c r="A916" s="4"/>
      <c r="B916" s="11" t="s">
        <v>2182</v>
      </c>
      <c r="C916" s="11" t="s">
        <v>2107</v>
      </c>
      <c r="D916" s="170">
        <v>55000</v>
      </c>
      <c r="E916" s="281"/>
      <c r="F916" s="281"/>
      <c r="G916" s="281">
        <v>55000</v>
      </c>
      <c r="H916" s="281"/>
      <c r="I916" s="281"/>
      <c r="J916" s="6" t="s">
        <v>2177</v>
      </c>
    </row>
    <row r="917" spans="1:10" x14ac:dyDescent="0.3">
      <c r="A917" s="4"/>
      <c r="B917" s="11" t="s">
        <v>2183</v>
      </c>
      <c r="C917" s="11" t="s">
        <v>2184</v>
      </c>
      <c r="D917" s="170">
        <v>55000</v>
      </c>
      <c r="E917" s="281"/>
      <c r="F917" s="281"/>
      <c r="G917" s="281">
        <v>55000</v>
      </c>
      <c r="H917" s="281"/>
      <c r="I917" s="281"/>
      <c r="J917" s="6" t="s">
        <v>2177</v>
      </c>
    </row>
    <row r="918" spans="1:10" x14ac:dyDescent="0.3">
      <c r="A918" s="4"/>
      <c r="B918" s="11" t="s">
        <v>2185</v>
      </c>
      <c r="C918" s="11" t="s">
        <v>2106</v>
      </c>
      <c r="D918" s="170">
        <v>55000</v>
      </c>
      <c r="E918" s="281"/>
      <c r="F918" s="281"/>
      <c r="G918" s="281">
        <v>55000</v>
      </c>
      <c r="H918" s="281"/>
      <c r="I918" s="281"/>
      <c r="J918" s="6" t="s">
        <v>2177</v>
      </c>
    </row>
    <row r="919" spans="1:10" x14ac:dyDescent="0.3">
      <c r="A919" s="4"/>
      <c r="B919" s="11" t="s">
        <v>2186</v>
      </c>
      <c r="C919" s="11" t="s">
        <v>424</v>
      </c>
      <c r="D919" s="170">
        <v>55000</v>
      </c>
      <c r="E919" s="281"/>
      <c r="F919" s="281"/>
      <c r="G919" s="281">
        <v>55000</v>
      </c>
      <c r="H919" s="281"/>
      <c r="I919" s="281"/>
      <c r="J919" s="6" t="s">
        <v>2190</v>
      </c>
    </row>
    <row r="920" spans="1:10" x14ac:dyDescent="0.3">
      <c r="A920" s="4"/>
      <c r="B920" s="11" t="s">
        <v>2187</v>
      </c>
      <c r="C920" s="11" t="s">
        <v>424</v>
      </c>
      <c r="D920" s="170">
        <v>55000</v>
      </c>
      <c r="E920" s="281"/>
      <c r="F920" s="281"/>
      <c r="G920" s="281">
        <v>55000</v>
      </c>
      <c r="H920" s="281"/>
      <c r="I920" s="281"/>
      <c r="J920" s="6" t="s">
        <v>2190</v>
      </c>
    </row>
    <row r="921" spans="1:10" x14ac:dyDescent="0.3">
      <c r="A921" s="4"/>
      <c r="B921" s="11" t="s">
        <v>2188</v>
      </c>
      <c r="C921" s="11" t="s">
        <v>82</v>
      </c>
      <c r="D921" s="170">
        <v>55000</v>
      </c>
      <c r="E921" s="281"/>
      <c r="F921" s="281"/>
      <c r="G921" s="281">
        <v>55000</v>
      </c>
      <c r="H921" s="281"/>
      <c r="I921" s="281"/>
      <c r="J921" s="6" t="s">
        <v>2190</v>
      </c>
    </row>
    <row r="922" spans="1:10" x14ac:dyDescent="0.3">
      <c r="A922" s="4"/>
      <c r="B922" s="11" t="s">
        <v>2189</v>
      </c>
      <c r="C922" s="11" t="s">
        <v>82</v>
      </c>
      <c r="D922" s="170">
        <v>55000</v>
      </c>
      <c r="E922" s="281"/>
      <c r="F922" s="281"/>
      <c r="G922" s="281">
        <v>55000</v>
      </c>
      <c r="H922" s="281"/>
      <c r="I922" s="281"/>
      <c r="J922" s="6" t="s">
        <v>2190</v>
      </c>
    </row>
    <row r="923" spans="1:10" x14ac:dyDescent="0.3">
      <c r="A923" s="4"/>
      <c r="B923" s="11" t="s">
        <v>2191</v>
      </c>
      <c r="C923" s="11" t="s">
        <v>82</v>
      </c>
      <c r="D923" s="170">
        <v>55000</v>
      </c>
      <c r="E923" s="281"/>
      <c r="F923" s="281"/>
      <c r="G923" s="281">
        <v>55000</v>
      </c>
      <c r="H923" s="281"/>
      <c r="I923" s="281"/>
      <c r="J923" s="6" t="s">
        <v>2190</v>
      </c>
    </row>
    <row r="924" spans="1:10" x14ac:dyDescent="0.3">
      <c r="A924" s="4"/>
      <c r="B924" s="11" t="s">
        <v>2192</v>
      </c>
      <c r="C924" s="11" t="s">
        <v>424</v>
      </c>
      <c r="D924" s="170">
        <v>55000</v>
      </c>
      <c r="E924" s="281"/>
      <c r="F924" s="281"/>
      <c r="G924" s="281">
        <v>55000</v>
      </c>
      <c r="H924" s="281"/>
      <c r="I924" s="281"/>
      <c r="J924" s="6" t="s">
        <v>2193</v>
      </c>
    </row>
    <row r="925" spans="1:10" x14ac:dyDescent="0.3">
      <c r="A925" s="4"/>
      <c r="B925" s="11" t="s">
        <v>2195</v>
      </c>
      <c r="C925" s="11" t="s">
        <v>424</v>
      </c>
      <c r="D925" s="170">
        <v>55000</v>
      </c>
      <c r="E925" s="281"/>
      <c r="F925" s="281"/>
      <c r="G925" s="281">
        <v>55000</v>
      </c>
      <c r="H925" s="281"/>
      <c r="I925" s="281"/>
      <c r="J925" s="6" t="s">
        <v>2193</v>
      </c>
    </row>
    <row r="926" spans="1:10" ht="15" thickBot="1" x14ac:dyDescent="0.35">
      <c r="A926" s="8"/>
      <c r="B926" s="11" t="s">
        <v>2194</v>
      </c>
      <c r="C926" s="11" t="s">
        <v>424</v>
      </c>
      <c r="D926" s="175">
        <v>55000</v>
      </c>
      <c r="E926" s="281"/>
      <c r="F926" s="281"/>
      <c r="G926" s="281">
        <v>55000</v>
      </c>
      <c r="H926" s="281"/>
      <c r="I926" s="281"/>
      <c r="J926" s="114" t="s">
        <v>2193</v>
      </c>
    </row>
    <row r="927" spans="1:10" ht="19.05" customHeight="1" thickBot="1" x14ac:dyDescent="0.4">
      <c r="A927" s="56" t="s">
        <v>2197</v>
      </c>
      <c r="B927" s="287"/>
      <c r="C927" s="16"/>
      <c r="D927" s="16"/>
      <c r="E927" s="16"/>
      <c r="F927" s="16"/>
      <c r="G927" s="16"/>
      <c r="H927" s="16"/>
      <c r="I927" s="16"/>
      <c r="J927" s="16"/>
    </row>
    <row r="928" spans="1:10" x14ac:dyDescent="0.3">
      <c r="A928" s="29" t="s">
        <v>2199</v>
      </c>
      <c r="B928" s="11"/>
      <c r="C928" s="11"/>
      <c r="D928" s="14"/>
      <c r="E928" s="281"/>
      <c r="F928" s="281"/>
      <c r="G928" s="281"/>
      <c r="H928" s="281"/>
      <c r="I928" s="281"/>
      <c r="J928" s="6"/>
    </row>
    <row r="929" spans="1:10" x14ac:dyDescent="0.3">
      <c r="A929" s="4" t="s">
        <v>2200</v>
      </c>
      <c r="B929" s="11"/>
      <c r="C929" s="11"/>
      <c r="D929" s="11"/>
      <c r="E929" s="281"/>
      <c r="F929" s="281"/>
      <c r="G929" s="281"/>
      <c r="H929" s="281"/>
      <c r="I929" s="281"/>
      <c r="J929" s="4"/>
    </row>
    <row r="930" spans="1:10" x14ac:dyDescent="0.3">
      <c r="A930" s="4" t="s">
        <v>2198</v>
      </c>
      <c r="B930" s="11"/>
      <c r="C930" s="11"/>
      <c r="D930" s="11"/>
      <c r="E930" s="281"/>
      <c r="F930" s="281"/>
      <c r="G930" s="281"/>
      <c r="H930" s="281"/>
      <c r="I930" s="281"/>
      <c r="J930" s="4"/>
    </row>
    <row r="931" spans="1:10" ht="15" thickBot="1" x14ac:dyDescent="0.35">
      <c r="A931" s="8"/>
      <c r="B931" s="13"/>
      <c r="C931" s="13"/>
      <c r="D931" s="13"/>
      <c r="E931" s="281"/>
      <c r="F931" s="281"/>
      <c r="G931" s="281"/>
      <c r="H931" s="281"/>
      <c r="I931" s="281"/>
      <c r="J931" s="8"/>
    </row>
    <row r="932" spans="1:10" ht="19.05" customHeight="1" thickBot="1" x14ac:dyDescent="0.4">
      <c r="A932" s="56" t="s">
        <v>2201</v>
      </c>
      <c r="B932" s="53"/>
      <c r="C932" s="396"/>
      <c r="D932" s="15"/>
      <c r="E932" s="15"/>
      <c r="F932" s="15"/>
      <c r="G932" s="15"/>
      <c r="H932" s="15"/>
      <c r="I932" s="15"/>
      <c r="J932" s="16"/>
    </row>
    <row r="933" spans="1:10" x14ac:dyDescent="0.3">
      <c r="A933" s="29" t="s">
        <v>2237</v>
      </c>
      <c r="B933" s="14" t="s">
        <v>2202</v>
      </c>
      <c r="C933" s="14" t="s">
        <v>2079</v>
      </c>
      <c r="D933" s="266">
        <v>50000</v>
      </c>
      <c r="E933" s="281"/>
      <c r="F933" s="281"/>
      <c r="G933" s="281"/>
      <c r="H933" s="281"/>
      <c r="I933" s="281"/>
      <c r="J933" s="6" t="s">
        <v>2203</v>
      </c>
    </row>
    <row r="934" spans="1:10" x14ac:dyDescent="0.3">
      <c r="A934" s="4" t="s">
        <v>2238</v>
      </c>
      <c r="B934" s="11" t="s">
        <v>2204</v>
      </c>
      <c r="C934" s="11" t="s">
        <v>2079</v>
      </c>
      <c r="D934" s="266">
        <v>50000</v>
      </c>
      <c r="E934" s="281"/>
      <c r="F934" s="281"/>
      <c r="G934" s="281"/>
      <c r="H934" s="281"/>
      <c r="I934" s="281"/>
      <c r="J934" s="6" t="s">
        <v>2203</v>
      </c>
    </row>
    <row r="935" spans="1:10" x14ac:dyDescent="0.3">
      <c r="A935" s="11" t="s">
        <v>4150</v>
      </c>
      <c r="B935" s="11" t="s">
        <v>2205</v>
      </c>
      <c r="C935" s="11" t="s">
        <v>2079</v>
      </c>
      <c r="D935" s="266">
        <v>50000</v>
      </c>
      <c r="E935" s="281"/>
      <c r="F935" s="281"/>
      <c r="G935" s="281"/>
      <c r="H935" s="281"/>
      <c r="I935" s="281"/>
      <c r="J935" s="6" t="s">
        <v>2203</v>
      </c>
    </row>
    <row r="936" spans="1:10" x14ac:dyDescent="0.3">
      <c r="A936" s="4" t="s">
        <v>2211</v>
      </c>
      <c r="B936" s="11" t="s">
        <v>2206</v>
      </c>
      <c r="C936" s="11" t="s">
        <v>2079</v>
      </c>
      <c r="D936" s="266">
        <v>50000</v>
      </c>
      <c r="E936" s="281"/>
      <c r="F936" s="281"/>
      <c r="G936" s="281"/>
      <c r="H936" s="281"/>
      <c r="I936" s="281"/>
      <c r="J936" s="6" t="s">
        <v>2203</v>
      </c>
    </row>
    <row r="937" spans="1:10" x14ac:dyDescent="0.3">
      <c r="A937" s="11" t="s">
        <v>2035</v>
      </c>
      <c r="B937" s="11" t="s">
        <v>2207</v>
      </c>
      <c r="C937" s="11" t="s">
        <v>2079</v>
      </c>
      <c r="D937" s="266">
        <v>50000</v>
      </c>
      <c r="E937" s="281"/>
      <c r="F937" s="281"/>
      <c r="G937" s="281"/>
      <c r="H937" s="281"/>
      <c r="I937" s="281"/>
      <c r="J937" s="6" t="s">
        <v>2203</v>
      </c>
    </row>
    <row r="938" spans="1:10" x14ac:dyDescent="0.3">
      <c r="A938" s="4"/>
      <c r="B938" s="11" t="s">
        <v>2208</v>
      </c>
      <c r="C938" s="11" t="s">
        <v>2079</v>
      </c>
      <c r="D938" s="266">
        <v>50000</v>
      </c>
      <c r="E938" s="281"/>
      <c r="F938" s="281"/>
      <c r="G938" s="281"/>
      <c r="H938" s="281"/>
      <c r="I938" s="281"/>
      <c r="J938" s="6" t="s">
        <v>2203</v>
      </c>
    </row>
    <row r="939" spans="1:10" x14ac:dyDescent="0.3">
      <c r="A939" s="4"/>
      <c r="B939" s="11" t="s">
        <v>2209</v>
      </c>
      <c r="C939" s="11" t="s">
        <v>2079</v>
      </c>
      <c r="D939" s="266">
        <v>50000</v>
      </c>
      <c r="E939" s="281"/>
      <c r="F939" s="281"/>
      <c r="G939" s="281"/>
      <c r="H939" s="281"/>
      <c r="I939" s="281"/>
      <c r="J939" s="6" t="s">
        <v>2203</v>
      </c>
    </row>
    <row r="940" spans="1:10" x14ac:dyDescent="0.3">
      <c r="A940" s="4"/>
      <c r="B940" s="11" t="s">
        <v>2210</v>
      </c>
      <c r="C940" s="11" t="s">
        <v>2079</v>
      </c>
      <c r="D940" s="266">
        <v>50000</v>
      </c>
      <c r="E940" s="281"/>
      <c r="F940" s="281"/>
      <c r="G940" s="281"/>
      <c r="H940" s="281"/>
      <c r="I940" s="281"/>
      <c r="J940" s="6" t="s">
        <v>2203</v>
      </c>
    </row>
    <row r="941" spans="1:10" x14ac:dyDescent="0.3">
      <c r="A941" s="4"/>
      <c r="B941" s="11" t="s">
        <v>2212</v>
      </c>
      <c r="C941" s="11" t="s">
        <v>2078</v>
      </c>
      <c r="D941" s="266">
        <v>50000</v>
      </c>
      <c r="E941" s="281"/>
      <c r="F941" s="281"/>
      <c r="G941" s="281"/>
      <c r="H941" s="281"/>
      <c r="I941" s="281"/>
      <c r="J941" s="4" t="s">
        <v>2203</v>
      </c>
    </row>
    <row r="942" spans="1:10" x14ac:dyDescent="0.3">
      <c r="A942" s="4"/>
      <c r="B942" s="11" t="s">
        <v>2213</v>
      </c>
      <c r="C942" s="11" t="s">
        <v>2078</v>
      </c>
      <c r="D942" s="266">
        <v>50000</v>
      </c>
      <c r="E942" s="281"/>
      <c r="F942" s="281"/>
      <c r="G942" s="281"/>
      <c r="H942" s="281"/>
      <c r="I942" s="281"/>
      <c r="J942" s="4" t="s">
        <v>2203</v>
      </c>
    </row>
    <row r="943" spans="1:10" x14ac:dyDescent="0.3">
      <c r="A943" s="4"/>
      <c r="B943" s="11" t="s">
        <v>2214</v>
      </c>
      <c r="C943" s="11" t="s">
        <v>2078</v>
      </c>
      <c r="D943" s="266">
        <v>50000</v>
      </c>
      <c r="E943" s="281"/>
      <c r="F943" s="281"/>
      <c r="G943" s="281"/>
      <c r="H943" s="281"/>
      <c r="I943" s="281"/>
      <c r="J943" s="4" t="s">
        <v>2203</v>
      </c>
    </row>
    <row r="944" spans="1:10" x14ac:dyDescent="0.3">
      <c r="A944" s="4"/>
      <c r="B944" s="11" t="s">
        <v>2215</v>
      </c>
      <c r="C944" s="11" t="s">
        <v>2078</v>
      </c>
      <c r="D944" s="266">
        <v>50000</v>
      </c>
      <c r="E944" s="281"/>
      <c r="F944" s="281"/>
      <c r="G944" s="281"/>
      <c r="H944" s="281"/>
      <c r="I944" s="281"/>
      <c r="J944" s="4" t="s">
        <v>2203</v>
      </c>
    </row>
    <row r="945" spans="1:10" x14ac:dyDescent="0.3">
      <c r="A945" s="4"/>
      <c r="B945" s="11" t="s">
        <v>2216</v>
      </c>
      <c r="C945" s="11" t="s">
        <v>2078</v>
      </c>
      <c r="D945" s="266">
        <v>50000</v>
      </c>
      <c r="E945" s="281"/>
      <c r="F945" s="281"/>
      <c r="G945" s="281"/>
      <c r="H945" s="281"/>
      <c r="I945" s="281"/>
      <c r="J945" s="4" t="s">
        <v>2203</v>
      </c>
    </row>
    <row r="946" spans="1:10" x14ac:dyDescent="0.3">
      <c r="A946" s="4"/>
      <c r="B946" s="11" t="s">
        <v>2217</v>
      </c>
      <c r="C946" s="11" t="s">
        <v>2078</v>
      </c>
      <c r="D946" s="266">
        <v>50000</v>
      </c>
      <c r="E946" s="281"/>
      <c r="F946" s="281"/>
      <c r="G946" s="281"/>
      <c r="H946" s="281"/>
      <c r="I946" s="281"/>
      <c r="J946" s="4" t="s">
        <v>2203</v>
      </c>
    </row>
    <row r="947" spans="1:10" x14ac:dyDescent="0.3">
      <c r="A947" s="4"/>
      <c r="B947" s="11" t="s">
        <v>2218</v>
      </c>
      <c r="C947" s="11" t="s">
        <v>424</v>
      </c>
      <c r="D947" s="266">
        <v>50000</v>
      </c>
      <c r="E947" s="281"/>
      <c r="F947" s="281"/>
      <c r="G947" s="281"/>
      <c r="H947" s="281"/>
      <c r="I947" s="281"/>
      <c r="J947" s="4" t="s">
        <v>2224</v>
      </c>
    </row>
    <row r="948" spans="1:10" x14ac:dyDescent="0.3">
      <c r="A948" s="4"/>
      <c r="B948" s="11" t="s">
        <v>2219</v>
      </c>
      <c r="C948" s="11" t="s">
        <v>424</v>
      </c>
      <c r="D948" s="266">
        <v>50000</v>
      </c>
      <c r="E948" s="281"/>
      <c r="F948" s="281"/>
      <c r="G948" s="281"/>
      <c r="H948" s="281"/>
      <c r="I948" s="281"/>
      <c r="J948" s="4" t="s">
        <v>2224</v>
      </c>
    </row>
    <row r="949" spans="1:10" x14ac:dyDescent="0.3">
      <c r="A949" s="4"/>
      <c r="B949" s="11" t="s">
        <v>2220</v>
      </c>
      <c r="C949" s="11" t="s">
        <v>424</v>
      </c>
      <c r="D949" s="266">
        <v>50000</v>
      </c>
      <c r="E949" s="281"/>
      <c r="F949" s="281"/>
      <c r="G949" s="281"/>
      <c r="H949" s="281"/>
      <c r="I949" s="281"/>
      <c r="J949" s="4" t="s">
        <v>2224</v>
      </c>
    </row>
    <row r="950" spans="1:10" x14ac:dyDescent="0.3">
      <c r="A950" s="4"/>
      <c r="B950" s="11" t="s">
        <v>2221</v>
      </c>
      <c r="C950" s="11" t="s">
        <v>424</v>
      </c>
      <c r="D950" s="266">
        <v>50000</v>
      </c>
      <c r="E950" s="281"/>
      <c r="F950" s="281"/>
      <c r="G950" s="281"/>
      <c r="H950" s="281"/>
      <c r="I950" s="281"/>
      <c r="J950" s="4" t="s">
        <v>2224</v>
      </c>
    </row>
    <row r="951" spans="1:10" x14ac:dyDescent="0.3">
      <c r="A951" s="4"/>
      <c r="B951" s="11" t="s">
        <v>2222</v>
      </c>
      <c r="C951" s="11" t="s">
        <v>424</v>
      </c>
      <c r="D951" s="266">
        <v>50000</v>
      </c>
      <c r="E951" s="281"/>
      <c r="F951" s="281"/>
      <c r="G951" s="281"/>
      <c r="H951" s="281"/>
      <c r="I951" s="281"/>
      <c r="J951" s="4" t="s">
        <v>2224</v>
      </c>
    </row>
    <row r="952" spans="1:10" x14ac:dyDescent="0.3">
      <c r="A952" s="4"/>
      <c r="B952" s="11" t="s">
        <v>2223</v>
      </c>
      <c r="C952" s="11" t="s">
        <v>424</v>
      </c>
      <c r="D952" s="266">
        <v>50000</v>
      </c>
      <c r="E952" s="281"/>
      <c r="F952" s="281"/>
      <c r="G952" s="281"/>
      <c r="H952" s="281"/>
      <c r="I952" s="281"/>
      <c r="J952" s="4" t="s">
        <v>2224</v>
      </c>
    </row>
    <row r="953" spans="1:10" x14ac:dyDescent="0.3">
      <c r="A953" s="4"/>
      <c r="B953" s="11" t="s">
        <v>2225</v>
      </c>
      <c r="C953" s="11" t="s">
        <v>424</v>
      </c>
      <c r="D953" s="266">
        <v>50000</v>
      </c>
      <c r="E953" s="281"/>
      <c r="F953" s="281"/>
      <c r="G953" s="281"/>
      <c r="H953" s="281"/>
      <c r="I953" s="281"/>
      <c r="J953" s="8" t="s">
        <v>2234</v>
      </c>
    </row>
    <row r="954" spans="1:10" x14ac:dyDescent="0.3">
      <c r="A954" s="4"/>
      <c r="B954" s="11" t="s">
        <v>2226</v>
      </c>
      <c r="C954" s="11" t="s">
        <v>2064</v>
      </c>
      <c r="D954" s="266">
        <v>50000</v>
      </c>
      <c r="E954" s="281"/>
      <c r="F954" s="281"/>
      <c r="G954" s="281"/>
      <c r="H954" s="281"/>
      <c r="I954" s="281"/>
      <c r="J954" s="8" t="s">
        <v>2234</v>
      </c>
    </row>
    <row r="955" spans="1:10" x14ac:dyDescent="0.3">
      <c r="A955" s="4"/>
      <c r="B955" s="11" t="s">
        <v>2227</v>
      </c>
      <c r="C955" s="11" t="s">
        <v>2064</v>
      </c>
      <c r="D955" s="266">
        <v>50000</v>
      </c>
      <c r="E955" s="281"/>
      <c r="F955" s="281"/>
      <c r="G955" s="281"/>
      <c r="H955" s="281"/>
      <c r="I955" s="281"/>
      <c r="J955" s="8" t="s">
        <v>2234</v>
      </c>
    </row>
    <row r="956" spans="1:10" x14ac:dyDescent="0.3">
      <c r="A956" s="4"/>
      <c r="B956" s="11" t="s">
        <v>2228</v>
      </c>
      <c r="C956" s="11" t="s">
        <v>2064</v>
      </c>
      <c r="D956" s="266">
        <v>50000</v>
      </c>
      <c r="E956" s="281"/>
      <c r="F956" s="281"/>
      <c r="G956" s="281"/>
      <c r="H956" s="281"/>
      <c r="I956" s="281"/>
      <c r="J956" s="8" t="s">
        <v>2234</v>
      </c>
    </row>
    <row r="957" spans="1:10" x14ac:dyDescent="0.3">
      <c r="A957" s="4"/>
      <c r="B957" s="11" t="s">
        <v>2229</v>
      </c>
      <c r="C957" s="11" t="s">
        <v>2064</v>
      </c>
      <c r="D957" s="266">
        <v>50000</v>
      </c>
      <c r="E957" s="281"/>
      <c r="F957" s="281"/>
      <c r="G957" s="281"/>
      <c r="H957" s="281"/>
      <c r="I957" s="281"/>
      <c r="J957" s="8" t="s">
        <v>2234</v>
      </c>
    </row>
    <row r="958" spans="1:10" x14ac:dyDescent="0.3">
      <c r="A958" s="4"/>
      <c r="B958" s="11" t="s">
        <v>2230</v>
      </c>
      <c r="C958" s="11" t="s">
        <v>2064</v>
      </c>
      <c r="D958" s="266">
        <v>50000</v>
      </c>
      <c r="E958" s="281"/>
      <c r="F958" s="281"/>
      <c r="G958" s="281"/>
      <c r="H958" s="281"/>
      <c r="I958" s="281"/>
      <c r="J958" s="8" t="s">
        <v>2234</v>
      </c>
    </row>
    <row r="959" spans="1:10" x14ac:dyDescent="0.3">
      <c r="A959" s="4"/>
      <c r="B959" s="11" t="s">
        <v>2231</v>
      </c>
      <c r="C959" s="11" t="s">
        <v>2064</v>
      </c>
      <c r="D959" s="266">
        <v>50000</v>
      </c>
      <c r="E959" s="281"/>
      <c r="F959" s="281"/>
      <c r="G959" s="281"/>
      <c r="H959" s="281"/>
      <c r="I959" s="281"/>
      <c r="J959" s="8" t="s">
        <v>2234</v>
      </c>
    </row>
    <row r="960" spans="1:10" x14ac:dyDescent="0.3">
      <c r="A960" s="4"/>
      <c r="B960" s="11" t="s">
        <v>2232</v>
      </c>
      <c r="C960" s="11" t="s">
        <v>2064</v>
      </c>
      <c r="D960" s="266">
        <v>50000</v>
      </c>
      <c r="E960" s="281"/>
      <c r="F960" s="281"/>
      <c r="G960" s="281"/>
      <c r="H960" s="281"/>
      <c r="I960" s="281"/>
      <c r="J960" s="8" t="s">
        <v>2234</v>
      </c>
    </row>
    <row r="961" spans="1:10" x14ac:dyDescent="0.3">
      <c r="A961" s="4"/>
      <c r="B961" s="11" t="s">
        <v>2233</v>
      </c>
      <c r="C961" s="11" t="s">
        <v>2064</v>
      </c>
      <c r="D961" s="266">
        <v>50000</v>
      </c>
      <c r="E961" s="281"/>
      <c r="F961" s="281"/>
      <c r="G961" s="281"/>
      <c r="H961" s="281"/>
      <c r="I961" s="281"/>
      <c r="J961" s="8" t="s">
        <v>2234</v>
      </c>
    </row>
    <row r="962" spans="1:10" ht="15" thickBot="1" x14ac:dyDescent="0.35">
      <c r="A962" s="8"/>
      <c r="B962" s="11" t="s">
        <v>2235</v>
      </c>
      <c r="C962" s="11" t="s">
        <v>305</v>
      </c>
      <c r="D962" s="274">
        <v>80000</v>
      </c>
      <c r="E962" s="281"/>
      <c r="F962" s="281"/>
      <c r="G962" s="281"/>
      <c r="H962" s="281"/>
      <c r="I962" s="281"/>
      <c r="J962" s="8" t="s">
        <v>2236</v>
      </c>
    </row>
    <row r="963" spans="1:10" ht="19.05" customHeight="1" thickBot="1" x14ac:dyDescent="0.4">
      <c r="A963" s="56" t="s">
        <v>2239</v>
      </c>
      <c r="B963" s="27"/>
      <c r="C963" s="27"/>
      <c r="D963" s="27"/>
      <c r="E963" s="27"/>
      <c r="F963" s="27"/>
      <c r="G963" s="27"/>
      <c r="H963" s="27"/>
      <c r="I963" s="27"/>
      <c r="J963" s="16"/>
    </row>
    <row r="964" spans="1:10" x14ac:dyDescent="0.3">
      <c r="A964" s="29" t="s">
        <v>2260</v>
      </c>
      <c r="B964" s="96" t="s">
        <v>2240</v>
      </c>
      <c r="C964" s="11" t="s">
        <v>2064</v>
      </c>
      <c r="D964" s="169">
        <v>54000</v>
      </c>
      <c r="E964" s="281"/>
      <c r="F964" s="281"/>
      <c r="G964" s="281">
        <v>54000</v>
      </c>
      <c r="H964" s="281"/>
      <c r="I964" s="281"/>
      <c r="J964" s="395" t="s">
        <v>2247</v>
      </c>
    </row>
    <row r="965" spans="1:10" x14ac:dyDescent="0.3">
      <c r="A965" s="4" t="s">
        <v>2272</v>
      </c>
      <c r="B965" s="65" t="s">
        <v>2241</v>
      </c>
      <c r="C965" s="11" t="s">
        <v>2064</v>
      </c>
      <c r="D965" s="170">
        <v>54000</v>
      </c>
      <c r="E965" s="281"/>
      <c r="F965" s="281"/>
      <c r="G965" s="281">
        <v>54000</v>
      </c>
      <c r="H965" s="281"/>
      <c r="I965" s="281"/>
      <c r="J965" s="4" t="s">
        <v>2248</v>
      </c>
    </row>
    <row r="966" spans="1:10" x14ac:dyDescent="0.3">
      <c r="A966" s="11" t="s">
        <v>2033</v>
      </c>
      <c r="B966" s="65" t="s">
        <v>2242</v>
      </c>
      <c r="C966" s="11" t="s">
        <v>2064</v>
      </c>
      <c r="D966" s="170">
        <v>54000</v>
      </c>
      <c r="E966" s="281"/>
      <c r="F966" s="281"/>
      <c r="G966" s="281">
        <v>54000</v>
      </c>
      <c r="H966" s="281"/>
      <c r="I966" s="281"/>
      <c r="J966" s="4" t="s">
        <v>2249</v>
      </c>
    </row>
    <row r="967" spans="1:10" x14ac:dyDescent="0.3">
      <c r="A967" s="4"/>
      <c r="B967" s="65" t="s">
        <v>2243</v>
      </c>
      <c r="C967" s="11" t="s">
        <v>2064</v>
      </c>
      <c r="D967" s="170">
        <v>54000</v>
      </c>
      <c r="E967" s="281"/>
      <c r="F967" s="281"/>
      <c r="G967" s="281">
        <v>54000</v>
      </c>
      <c r="H967" s="281"/>
      <c r="I967" s="281"/>
      <c r="J967" s="4" t="s">
        <v>2250</v>
      </c>
    </row>
    <row r="968" spans="1:10" x14ac:dyDescent="0.3">
      <c r="A968" s="4"/>
      <c r="B968" s="96" t="s">
        <v>2251</v>
      </c>
      <c r="C968" s="11" t="s">
        <v>2064</v>
      </c>
      <c r="D968" s="170">
        <v>54000</v>
      </c>
      <c r="E968" s="281"/>
      <c r="F968" s="281"/>
      <c r="G968" s="281">
        <v>54000</v>
      </c>
      <c r="H968" s="281"/>
      <c r="I968" s="281"/>
      <c r="J968" s="395" t="s">
        <v>2247</v>
      </c>
    </row>
    <row r="969" spans="1:10" x14ac:dyDescent="0.3">
      <c r="A969" s="4"/>
      <c r="B969" s="65" t="s">
        <v>2244</v>
      </c>
      <c r="C969" s="11" t="s">
        <v>2064</v>
      </c>
      <c r="D969" s="170">
        <v>54000</v>
      </c>
      <c r="E969" s="281"/>
      <c r="F969" s="281"/>
      <c r="G969" s="281">
        <v>54000</v>
      </c>
      <c r="H969" s="281"/>
      <c r="I969" s="281"/>
      <c r="J969" s="4" t="s">
        <v>2248</v>
      </c>
    </row>
    <row r="970" spans="1:10" x14ac:dyDescent="0.3">
      <c r="A970" s="4"/>
      <c r="B970" s="65" t="s">
        <v>2245</v>
      </c>
      <c r="C970" s="11" t="s">
        <v>2064</v>
      </c>
      <c r="D970" s="170">
        <v>54000</v>
      </c>
      <c r="E970" s="281"/>
      <c r="F970" s="281"/>
      <c r="G970" s="281">
        <v>54000</v>
      </c>
      <c r="H970" s="281"/>
      <c r="I970" s="281"/>
      <c r="J970" s="4" t="s">
        <v>2249</v>
      </c>
    </row>
    <row r="971" spans="1:10" x14ac:dyDescent="0.3">
      <c r="A971" s="4"/>
      <c r="B971" s="65" t="s">
        <v>2246</v>
      </c>
      <c r="C971" s="11" t="s">
        <v>2064</v>
      </c>
      <c r="D971" s="170">
        <v>54000</v>
      </c>
      <c r="E971" s="281"/>
      <c r="F971" s="281"/>
      <c r="G971" s="281">
        <v>54000</v>
      </c>
      <c r="H971" s="281"/>
      <c r="I971" s="281"/>
      <c r="J971" s="4" t="s">
        <v>2250</v>
      </c>
    </row>
    <row r="972" spans="1:10" x14ac:dyDescent="0.3">
      <c r="A972" s="4"/>
      <c r="B972" s="11" t="s">
        <v>2252</v>
      </c>
      <c r="C972" s="11" t="s">
        <v>2064</v>
      </c>
      <c r="D972" s="170">
        <v>54000</v>
      </c>
      <c r="E972" s="281"/>
      <c r="F972" s="281"/>
      <c r="G972" s="281">
        <v>54000</v>
      </c>
      <c r="H972" s="281"/>
      <c r="I972" s="281"/>
      <c r="J972" s="395" t="s">
        <v>2247</v>
      </c>
    </row>
    <row r="973" spans="1:10" x14ac:dyDescent="0.3">
      <c r="A973" s="4"/>
      <c r="B973" s="11" t="s">
        <v>2253</v>
      </c>
      <c r="C973" s="11" t="s">
        <v>2064</v>
      </c>
      <c r="D973" s="170">
        <v>54000</v>
      </c>
      <c r="E973" s="281"/>
      <c r="F973" s="281"/>
      <c r="G973" s="281">
        <v>54000</v>
      </c>
      <c r="H973" s="281"/>
      <c r="I973" s="281"/>
      <c r="J973" s="4" t="s">
        <v>2248</v>
      </c>
    </row>
    <row r="974" spans="1:10" x14ac:dyDescent="0.3">
      <c r="A974" s="4"/>
      <c r="B974" s="11" t="s">
        <v>2254</v>
      </c>
      <c r="C974" s="11" t="s">
        <v>2064</v>
      </c>
      <c r="D974" s="170">
        <v>54000</v>
      </c>
      <c r="E974" s="281"/>
      <c r="F974" s="281"/>
      <c r="G974" s="281">
        <v>54000</v>
      </c>
      <c r="H974" s="281"/>
      <c r="I974" s="281"/>
      <c r="J974" s="4" t="s">
        <v>2249</v>
      </c>
    </row>
    <row r="975" spans="1:10" x14ac:dyDescent="0.3">
      <c r="A975" s="4"/>
      <c r="B975" s="11" t="s">
        <v>2255</v>
      </c>
      <c r="C975" s="11" t="s">
        <v>2064</v>
      </c>
      <c r="D975" s="170">
        <v>54000</v>
      </c>
      <c r="E975" s="281"/>
      <c r="F975" s="281"/>
      <c r="G975" s="281">
        <v>54000</v>
      </c>
      <c r="H975" s="281"/>
      <c r="I975" s="281"/>
      <c r="J975" s="4" t="s">
        <v>2250</v>
      </c>
    </row>
    <row r="976" spans="1:10" x14ac:dyDescent="0.3">
      <c r="A976" s="4"/>
      <c r="B976" s="11" t="s">
        <v>2256</v>
      </c>
      <c r="C976" s="11" t="s">
        <v>2064</v>
      </c>
      <c r="D976" s="170">
        <v>54000</v>
      </c>
      <c r="E976" s="281"/>
      <c r="F976" s="281"/>
      <c r="G976" s="281">
        <v>54000</v>
      </c>
      <c r="H976" s="281"/>
      <c r="I976" s="281"/>
      <c r="J976" s="395" t="s">
        <v>2247</v>
      </c>
    </row>
    <row r="977" spans="1:10" x14ac:dyDescent="0.3">
      <c r="A977" s="4"/>
      <c r="B977" s="11" t="s">
        <v>2257</v>
      </c>
      <c r="C977" s="11" t="s">
        <v>2064</v>
      </c>
      <c r="D977" s="170">
        <v>54000</v>
      </c>
      <c r="E977" s="281"/>
      <c r="F977" s="281"/>
      <c r="G977" s="281">
        <v>54000</v>
      </c>
      <c r="H977" s="281"/>
      <c r="I977" s="281"/>
      <c r="J977" s="4" t="s">
        <v>2248</v>
      </c>
    </row>
    <row r="978" spans="1:10" x14ac:dyDescent="0.3">
      <c r="A978" s="4"/>
      <c r="B978" s="11" t="s">
        <v>2258</v>
      </c>
      <c r="C978" s="11" t="s">
        <v>2064</v>
      </c>
      <c r="D978" s="170">
        <v>54000</v>
      </c>
      <c r="E978" s="281"/>
      <c r="F978" s="281"/>
      <c r="G978" s="281">
        <v>54000</v>
      </c>
      <c r="H978" s="281"/>
      <c r="I978" s="281"/>
      <c r="J978" s="4" t="s">
        <v>2249</v>
      </c>
    </row>
    <row r="979" spans="1:10" x14ac:dyDescent="0.3">
      <c r="A979" s="4"/>
      <c r="B979" s="11" t="s">
        <v>2259</v>
      </c>
      <c r="C979" s="11" t="s">
        <v>2064</v>
      </c>
      <c r="D979" s="170">
        <v>54000</v>
      </c>
      <c r="E979" s="281"/>
      <c r="F979" s="281"/>
      <c r="G979" s="281">
        <v>54000</v>
      </c>
      <c r="H979" s="281"/>
      <c r="I979" s="281"/>
      <c r="J979" s="66" t="s">
        <v>2250</v>
      </c>
    </row>
    <row r="980" spans="1:10" x14ac:dyDescent="0.3">
      <c r="A980" s="4"/>
      <c r="B980" s="11" t="s">
        <v>2261</v>
      </c>
      <c r="C980" s="11" t="s">
        <v>82</v>
      </c>
      <c r="D980" s="170">
        <v>36000</v>
      </c>
      <c r="E980" s="281"/>
      <c r="F980" s="281">
        <v>36000</v>
      </c>
      <c r="G980" s="281"/>
      <c r="H980" s="281"/>
      <c r="I980" s="281"/>
      <c r="J980" s="66" t="s">
        <v>2269</v>
      </c>
    </row>
    <row r="981" spans="1:10" x14ac:dyDescent="0.3">
      <c r="A981" s="4"/>
      <c r="B981" s="11" t="s">
        <v>2262</v>
      </c>
      <c r="C981" s="11" t="s">
        <v>82</v>
      </c>
      <c r="D981" s="170">
        <v>36000</v>
      </c>
      <c r="E981" s="281"/>
      <c r="F981" s="281">
        <v>36000</v>
      </c>
      <c r="G981" s="281"/>
      <c r="H981" s="281"/>
      <c r="I981" s="281"/>
      <c r="J981" s="66" t="s">
        <v>2270</v>
      </c>
    </row>
    <row r="982" spans="1:10" x14ac:dyDescent="0.3">
      <c r="A982" s="4"/>
      <c r="B982" s="11" t="s">
        <v>2263</v>
      </c>
      <c r="C982" s="11" t="s">
        <v>82</v>
      </c>
      <c r="D982" s="170">
        <v>36000</v>
      </c>
      <c r="E982" s="281"/>
      <c r="F982" s="281">
        <v>36000</v>
      </c>
      <c r="G982" s="281"/>
      <c r="H982" s="281"/>
      <c r="I982" s="281"/>
      <c r="J982" s="66" t="s">
        <v>2271</v>
      </c>
    </row>
    <row r="983" spans="1:10" x14ac:dyDescent="0.3">
      <c r="A983" s="4"/>
      <c r="B983" s="11" t="s">
        <v>2264</v>
      </c>
      <c r="C983" s="11" t="s">
        <v>82</v>
      </c>
      <c r="D983" s="170">
        <v>36000</v>
      </c>
      <c r="E983" s="281"/>
      <c r="F983" s="281">
        <v>36000</v>
      </c>
      <c r="G983" s="281"/>
      <c r="H983" s="281"/>
      <c r="I983" s="281"/>
      <c r="J983" s="66" t="s">
        <v>2269</v>
      </c>
    </row>
    <row r="984" spans="1:10" x14ac:dyDescent="0.3">
      <c r="A984" s="4"/>
      <c r="B984" s="11" t="s">
        <v>2265</v>
      </c>
      <c r="C984" s="11" t="s">
        <v>82</v>
      </c>
      <c r="D984" s="170">
        <v>36000</v>
      </c>
      <c r="E984" s="281"/>
      <c r="F984" s="281">
        <v>36000</v>
      </c>
      <c r="G984" s="281"/>
      <c r="H984" s="281"/>
      <c r="I984" s="281"/>
      <c r="J984" s="66" t="s">
        <v>2270</v>
      </c>
    </row>
    <row r="985" spans="1:10" x14ac:dyDescent="0.3">
      <c r="A985" s="4"/>
      <c r="B985" s="11" t="s">
        <v>2266</v>
      </c>
      <c r="C985" s="11" t="s">
        <v>82</v>
      </c>
      <c r="D985" s="170">
        <v>36000</v>
      </c>
      <c r="E985" s="281"/>
      <c r="F985" s="281">
        <v>36000</v>
      </c>
      <c r="G985" s="281"/>
      <c r="H985" s="281"/>
      <c r="I985" s="281"/>
      <c r="J985" s="66" t="s">
        <v>2271</v>
      </c>
    </row>
    <row r="986" spans="1:10" x14ac:dyDescent="0.3">
      <c r="A986" s="4"/>
      <c r="B986" s="11" t="s">
        <v>2267</v>
      </c>
      <c r="C986" s="11" t="s">
        <v>82</v>
      </c>
      <c r="D986" s="170">
        <v>36000</v>
      </c>
      <c r="E986" s="281"/>
      <c r="F986" s="281">
        <v>36000</v>
      </c>
      <c r="G986" s="281"/>
      <c r="H986" s="281"/>
      <c r="I986" s="281"/>
      <c r="J986" s="4" t="s">
        <v>2269</v>
      </c>
    </row>
    <row r="987" spans="1:10" ht="15" thickBot="1" x14ac:dyDescent="0.35">
      <c r="A987" s="8"/>
      <c r="B987" s="11" t="s">
        <v>2268</v>
      </c>
      <c r="C987" s="11" t="s">
        <v>82</v>
      </c>
      <c r="D987" s="175">
        <v>36000</v>
      </c>
      <c r="E987" s="281"/>
      <c r="F987" s="281">
        <v>36000</v>
      </c>
      <c r="G987" s="281"/>
      <c r="H987" s="281"/>
      <c r="I987" s="281"/>
      <c r="J987" s="8" t="s">
        <v>2269</v>
      </c>
    </row>
    <row r="988" spans="1:10" ht="19.05" customHeight="1" thickBot="1" x14ac:dyDescent="0.4">
      <c r="A988" s="56" t="s">
        <v>2274</v>
      </c>
      <c r="B988" s="27"/>
      <c r="C988" s="27"/>
      <c r="D988" s="27"/>
      <c r="E988" s="27"/>
      <c r="F988" s="27"/>
      <c r="G988" s="27"/>
      <c r="H988" s="27"/>
      <c r="I988" s="27"/>
      <c r="J988" s="16"/>
    </row>
    <row r="989" spans="1:10" x14ac:dyDescent="0.3">
      <c r="A989" s="29" t="s">
        <v>2275</v>
      </c>
      <c r="B989" s="11" t="s">
        <v>2276</v>
      </c>
      <c r="C989" s="11" t="s">
        <v>308</v>
      </c>
      <c r="D989" s="270">
        <v>50000</v>
      </c>
      <c r="E989" s="281"/>
      <c r="F989" s="281"/>
      <c r="G989" s="281"/>
      <c r="H989" s="281"/>
      <c r="I989" s="281"/>
      <c r="J989" s="6" t="s">
        <v>2278</v>
      </c>
    </row>
    <row r="990" spans="1:10" x14ac:dyDescent="0.3">
      <c r="A990" s="4" t="s">
        <v>2277</v>
      </c>
      <c r="B990" s="11"/>
      <c r="C990" s="11"/>
      <c r="D990" s="11"/>
      <c r="E990" s="281"/>
      <c r="F990" s="281"/>
      <c r="G990" s="281"/>
      <c r="H990" s="281"/>
      <c r="I990" s="281"/>
      <c r="J990" s="4"/>
    </row>
    <row r="991" spans="1:10" ht="15" thickBot="1" x14ac:dyDescent="0.35">
      <c r="A991" s="13" t="s">
        <v>2034</v>
      </c>
      <c r="B991" s="11"/>
      <c r="C991" s="11"/>
      <c r="D991" s="13"/>
      <c r="E991" s="281"/>
      <c r="F991" s="281"/>
      <c r="G991" s="281"/>
      <c r="H991" s="281"/>
      <c r="I991" s="281"/>
      <c r="J991" s="8"/>
    </row>
    <row r="992" spans="1:10" ht="19.05" customHeight="1" thickBot="1" x14ac:dyDescent="0.4">
      <c r="A992" s="56" t="s">
        <v>2279</v>
      </c>
      <c r="B992" s="27"/>
      <c r="C992" s="27"/>
      <c r="D992" s="27"/>
      <c r="E992" s="27"/>
      <c r="F992" s="27"/>
      <c r="G992" s="27"/>
      <c r="H992" s="27"/>
      <c r="I992" s="27"/>
      <c r="J992" s="16"/>
    </row>
    <row r="993" spans="1:10" x14ac:dyDescent="0.3">
      <c r="A993" s="29" t="s">
        <v>2286</v>
      </c>
      <c r="B993" s="11" t="s">
        <v>2280</v>
      </c>
      <c r="C993" s="65" t="s">
        <v>547</v>
      </c>
      <c r="D993" s="153"/>
      <c r="E993" s="281"/>
      <c r="F993" s="281"/>
      <c r="G993" s="281"/>
      <c r="H993" s="281"/>
      <c r="I993" s="281"/>
      <c r="J993" s="6" t="s">
        <v>2288</v>
      </c>
    </row>
    <row r="994" spans="1:10" x14ac:dyDescent="0.3">
      <c r="A994" s="4" t="s">
        <v>2287</v>
      </c>
      <c r="B994" s="11" t="s">
        <v>2282</v>
      </c>
      <c r="C994" s="65" t="s">
        <v>547</v>
      </c>
      <c r="D994" s="153"/>
      <c r="E994" s="281"/>
      <c r="F994" s="281"/>
      <c r="G994" s="281"/>
      <c r="H994" s="281"/>
      <c r="I994" s="281"/>
      <c r="J994" s="6" t="s">
        <v>2289</v>
      </c>
    </row>
    <row r="995" spans="1:10" x14ac:dyDescent="0.3">
      <c r="A995" s="4"/>
      <c r="B995" s="11" t="s">
        <v>2283</v>
      </c>
      <c r="C995" s="65" t="s">
        <v>547</v>
      </c>
      <c r="D995" s="153"/>
      <c r="E995" s="281"/>
      <c r="F995" s="281"/>
      <c r="G995" s="281"/>
      <c r="H995" s="281"/>
      <c r="I995" s="281"/>
      <c r="J995" s="6" t="s">
        <v>2290</v>
      </c>
    </row>
    <row r="996" spans="1:10" x14ac:dyDescent="0.3">
      <c r="A996" s="4"/>
      <c r="B996" s="11" t="s">
        <v>2284</v>
      </c>
      <c r="C996" s="65" t="s">
        <v>547</v>
      </c>
      <c r="D996" s="153"/>
      <c r="E996" s="281"/>
      <c r="F996" s="281"/>
      <c r="G996" s="281"/>
      <c r="H996" s="281"/>
      <c r="I996" s="281"/>
      <c r="J996" s="6" t="s">
        <v>2291</v>
      </c>
    </row>
    <row r="997" spans="1:10" ht="15" thickBot="1" x14ac:dyDescent="0.35">
      <c r="A997" s="8"/>
      <c r="B997" s="11" t="s">
        <v>2285</v>
      </c>
      <c r="C997" s="65" t="s">
        <v>547</v>
      </c>
      <c r="D997" s="154"/>
      <c r="E997" s="281"/>
      <c r="F997" s="281"/>
      <c r="G997" s="281"/>
      <c r="H997" s="281"/>
      <c r="I997" s="281"/>
      <c r="J997" s="114" t="s">
        <v>2292</v>
      </c>
    </row>
    <row r="998" spans="1:10" ht="19.05" customHeight="1" thickBot="1" x14ac:dyDescent="0.4">
      <c r="A998" s="56" t="s">
        <v>2293</v>
      </c>
      <c r="B998" s="70"/>
      <c r="C998" s="70"/>
      <c r="D998" s="70"/>
      <c r="E998" s="70"/>
      <c r="F998" s="70"/>
      <c r="G998" s="70"/>
      <c r="H998" s="70"/>
      <c r="I998" s="70"/>
      <c r="J998" s="71"/>
    </row>
    <row r="999" spans="1:10" x14ac:dyDescent="0.3">
      <c r="A999" s="29" t="s">
        <v>2646</v>
      </c>
      <c r="B999" s="11" t="s">
        <v>2294</v>
      </c>
      <c r="C999" s="11" t="s">
        <v>2069</v>
      </c>
      <c r="D999" s="169">
        <v>50000</v>
      </c>
      <c r="E999" s="281"/>
      <c r="F999" s="281"/>
      <c r="G999" s="281">
        <v>50000</v>
      </c>
      <c r="H999" s="281"/>
      <c r="I999" s="281"/>
      <c r="J999" s="6" t="s">
        <v>2295</v>
      </c>
    </row>
    <row r="1000" spans="1:10" x14ac:dyDescent="0.3">
      <c r="A1000" s="4" t="s">
        <v>2647</v>
      </c>
      <c r="B1000" s="11" t="s">
        <v>2296</v>
      </c>
      <c r="C1000" s="11" t="s">
        <v>308</v>
      </c>
      <c r="D1000" s="169">
        <v>50000</v>
      </c>
      <c r="E1000" s="281"/>
      <c r="F1000" s="281"/>
      <c r="G1000" s="281">
        <v>50000</v>
      </c>
      <c r="H1000" s="281"/>
      <c r="I1000" s="281"/>
      <c r="J1000" s="4" t="s">
        <v>2297</v>
      </c>
    </row>
    <row r="1001" spans="1:10" x14ac:dyDescent="0.3">
      <c r="A1001" s="11" t="s">
        <v>2033</v>
      </c>
      <c r="B1001" s="11" t="s">
        <v>2298</v>
      </c>
      <c r="C1001" s="11" t="s">
        <v>308</v>
      </c>
      <c r="D1001" s="169">
        <v>50000</v>
      </c>
      <c r="E1001" s="281"/>
      <c r="F1001" s="281"/>
      <c r="G1001" s="281">
        <v>50000</v>
      </c>
      <c r="H1001" s="281"/>
      <c r="I1001" s="281"/>
      <c r="J1001" s="4" t="s">
        <v>2299</v>
      </c>
    </row>
    <row r="1002" spans="1:10" ht="15" thickBot="1" x14ac:dyDescent="0.35">
      <c r="A1002" s="8"/>
      <c r="B1002" s="11" t="s">
        <v>2300</v>
      </c>
      <c r="C1002" s="11" t="s">
        <v>98</v>
      </c>
      <c r="D1002" s="265">
        <v>50000</v>
      </c>
      <c r="E1002" s="281"/>
      <c r="F1002" s="281"/>
      <c r="G1002" s="281">
        <v>50000</v>
      </c>
      <c r="H1002" s="281"/>
      <c r="I1002" s="281"/>
      <c r="J1002" s="8" t="s">
        <v>2301</v>
      </c>
    </row>
    <row r="1003" spans="1:10" ht="19.05" customHeight="1" thickBot="1" x14ac:dyDescent="0.4">
      <c r="A1003" s="56" t="s">
        <v>2302</v>
      </c>
      <c r="B1003" s="27"/>
      <c r="C1003" s="27"/>
      <c r="D1003" s="27"/>
      <c r="E1003" s="27"/>
      <c r="F1003" s="27"/>
      <c r="G1003" s="27"/>
      <c r="H1003" s="27"/>
      <c r="I1003" s="27"/>
      <c r="J1003" s="16"/>
    </row>
    <row r="1004" spans="1:10" x14ac:dyDescent="0.3">
      <c r="A1004" s="29" t="s">
        <v>2310</v>
      </c>
      <c r="B1004" s="11" t="s">
        <v>2303</v>
      </c>
      <c r="C1004" s="11" t="s">
        <v>2076</v>
      </c>
      <c r="D1004" s="266">
        <v>50000</v>
      </c>
      <c r="E1004" s="281"/>
      <c r="F1004" s="281"/>
      <c r="G1004" s="281"/>
      <c r="H1004" s="281"/>
      <c r="I1004" s="281"/>
      <c r="J1004" s="6" t="s">
        <v>2304</v>
      </c>
    </row>
    <row r="1005" spans="1:10" x14ac:dyDescent="0.3">
      <c r="A1005" s="4" t="s">
        <v>2311</v>
      </c>
      <c r="B1005" s="11" t="s">
        <v>2305</v>
      </c>
      <c r="C1005" s="11" t="s">
        <v>424</v>
      </c>
      <c r="D1005" s="267">
        <v>50000</v>
      </c>
      <c r="E1005" s="281"/>
      <c r="F1005" s="281"/>
      <c r="G1005" s="281"/>
      <c r="H1005" s="281"/>
      <c r="I1005" s="281"/>
      <c r="J1005" s="4" t="s">
        <v>2306</v>
      </c>
    </row>
    <row r="1006" spans="1:10" x14ac:dyDescent="0.3">
      <c r="A1006" s="11" t="s">
        <v>2035</v>
      </c>
      <c r="B1006" s="11" t="s">
        <v>2307</v>
      </c>
      <c r="C1006" s="11" t="s">
        <v>82</v>
      </c>
      <c r="D1006" s="267">
        <v>50000</v>
      </c>
      <c r="E1006" s="281"/>
      <c r="F1006" s="281"/>
      <c r="G1006" s="281"/>
      <c r="H1006" s="281"/>
      <c r="I1006" s="281"/>
      <c r="J1006" s="4" t="s">
        <v>2312</v>
      </c>
    </row>
    <row r="1007" spans="1:10" ht="15" thickBot="1" x14ac:dyDescent="0.35">
      <c r="A1007" s="11" t="s">
        <v>4150</v>
      </c>
      <c r="B1007" s="11" t="s">
        <v>2308</v>
      </c>
      <c r="C1007" s="11" t="s">
        <v>82</v>
      </c>
      <c r="D1007" s="274">
        <v>50000</v>
      </c>
      <c r="E1007" s="281"/>
      <c r="F1007" s="281"/>
      <c r="G1007" s="281"/>
      <c r="H1007" s="281"/>
      <c r="I1007" s="281"/>
      <c r="J1007" s="8" t="s">
        <v>2312</v>
      </c>
    </row>
    <row r="1008" spans="1:10" ht="19.05" customHeight="1" thickBot="1" x14ac:dyDescent="0.4">
      <c r="A1008" s="56" t="s">
        <v>2314</v>
      </c>
      <c r="B1008" s="27"/>
      <c r="C1008" s="27"/>
      <c r="D1008" s="27"/>
      <c r="E1008" s="27"/>
      <c r="F1008" s="27"/>
      <c r="G1008" s="27"/>
      <c r="H1008" s="27"/>
      <c r="I1008" s="27"/>
      <c r="J1008" s="16"/>
    </row>
    <row r="1009" spans="1:10" x14ac:dyDescent="0.3">
      <c r="A1009" s="29" t="s">
        <v>2318</v>
      </c>
      <c r="B1009" s="11" t="s">
        <v>2313</v>
      </c>
      <c r="C1009" s="11" t="s">
        <v>2102</v>
      </c>
      <c r="D1009" s="266">
        <v>100000</v>
      </c>
      <c r="E1009" s="281"/>
      <c r="F1009" s="281"/>
      <c r="G1009" s="281"/>
      <c r="H1009" s="281"/>
      <c r="I1009" s="281"/>
      <c r="J1009" s="6" t="s">
        <v>2315</v>
      </c>
    </row>
    <row r="1010" spans="1:10" x14ac:dyDescent="0.3">
      <c r="A1010" s="4" t="s">
        <v>2322</v>
      </c>
      <c r="B1010" s="11" t="s">
        <v>2316</v>
      </c>
      <c r="C1010" s="11" t="s">
        <v>2102</v>
      </c>
      <c r="D1010" s="266">
        <v>100000</v>
      </c>
      <c r="E1010" s="281"/>
      <c r="F1010" s="281"/>
      <c r="G1010" s="281"/>
      <c r="H1010" s="281"/>
      <c r="I1010" s="281"/>
      <c r="J1010" s="6" t="s">
        <v>2315</v>
      </c>
    </row>
    <row r="1011" spans="1:10" x14ac:dyDescent="0.3">
      <c r="A1011" s="11" t="s">
        <v>2035</v>
      </c>
      <c r="B1011" s="11" t="s">
        <v>2317</v>
      </c>
      <c r="C1011" s="11" t="s">
        <v>2102</v>
      </c>
      <c r="D1011" s="266">
        <v>100000</v>
      </c>
      <c r="E1011" s="281"/>
      <c r="F1011" s="281"/>
      <c r="G1011" s="281"/>
      <c r="H1011" s="281"/>
      <c r="I1011" s="281"/>
      <c r="J1011" s="6" t="s">
        <v>2315</v>
      </c>
    </row>
    <row r="1012" spans="1:10" x14ac:dyDescent="0.3">
      <c r="A1012" s="11" t="s">
        <v>4150</v>
      </c>
      <c r="B1012" s="11" t="s">
        <v>2319</v>
      </c>
      <c r="C1012" s="11" t="s">
        <v>2065</v>
      </c>
      <c r="D1012" s="266">
        <v>100000</v>
      </c>
      <c r="E1012" s="281"/>
      <c r="F1012" s="281"/>
      <c r="G1012" s="281"/>
      <c r="H1012" s="281"/>
      <c r="I1012" s="281"/>
      <c r="J1012" s="4" t="s">
        <v>252</v>
      </c>
    </row>
    <row r="1013" spans="1:10" x14ac:dyDescent="0.3">
      <c r="A1013" s="4"/>
      <c r="B1013" s="11" t="s">
        <v>2320</v>
      </c>
      <c r="C1013" s="11" t="s">
        <v>308</v>
      </c>
      <c r="D1013" s="266">
        <v>100000</v>
      </c>
      <c r="E1013" s="281"/>
      <c r="F1013" s="281"/>
      <c r="G1013" s="281"/>
      <c r="H1013" s="281"/>
      <c r="I1013" s="281"/>
      <c r="J1013" s="4" t="s">
        <v>252</v>
      </c>
    </row>
    <row r="1014" spans="1:10" ht="15" thickBot="1" x14ac:dyDescent="0.35">
      <c r="A1014" s="8"/>
      <c r="B1014" s="11" t="s">
        <v>2321</v>
      </c>
      <c r="C1014" s="11" t="s">
        <v>424</v>
      </c>
      <c r="D1014" s="465">
        <v>100000</v>
      </c>
      <c r="E1014" s="281"/>
      <c r="F1014" s="281"/>
      <c r="G1014" s="281"/>
      <c r="H1014" s="281"/>
      <c r="I1014" s="281"/>
      <c r="J1014" s="8" t="s">
        <v>252</v>
      </c>
    </row>
    <row r="1015" spans="1:10" ht="19.05" customHeight="1" thickBot="1" x14ac:dyDescent="0.4">
      <c r="A1015" s="75" t="s">
        <v>2323</v>
      </c>
      <c r="B1015" s="27"/>
      <c r="C1015" s="27"/>
      <c r="D1015" s="27"/>
      <c r="E1015" s="27"/>
      <c r="F1015" s="27"/>
      <c r="G1015" s="27"/>
      <c r="H1015" s="27"/>
      <c r="I1015" s="27"/>
      <c r="J1015" s="16"/>
    </row>
    <row r="1016" spans="1:10" x14ac:dyDescent="0.3">
      <c r="A1016" s="29" t="s">
        <v>2327</v>
      </c>
      <c r="B1016" s="11" t="s">
        <v>2324</v>
      </c>
      <c r="C1016" s="11" t="s">
        <v>424</v>
      </c>
      <c r="D1016" s="266">
        <v>50000</v>
      </c>
      <c r="E1016" s="281"/>
      <c r="F1016" s="281"/>
      <c r="G1016" s="281"/>
      <c r="H1016" s="281"/>
      <c r="I1016" s="281"/>
      <c r="J1016" s="6" t="s">
        <v>2325</v>
      </c>
    </row>
    <row r="1017" spans="1:10" x14ac:dyDescent="0.3">
      <c r="A1017" s="11" t="s">
        <v>4150</v>
      </c>
      <c r="B1017" s="11" t="s">
        <v>2326</v>
      </c>
      <c r="C1017" s="11" t="s">
        <v>424</v>
      </c>
      <c r="D1017" s="266">
        <v>50000</v>
      </c>
      <c r="E1017" s="281"/>
      <c r="F1017" s="281"/>
      <c r="G1017" s="281"/>
      <c r="H1017" s="281"/>
      <c r="I1017" s="281"/>
      <c r="J1017" s="6" t="s">
        <v>2325</v>
      </c>
    </row>
    <row r="1018" spans="1:10" ht="15" thickBot="1" x14ac:dyDescent="0.35">
      <c r="A1018" s="11" t="s">
        <v>2035</v>
      </c>
      <c r="B1018" s="11"/>
      <c r="C1018" s="11"/>
      <c r="D1018" s="13"/>
      <c r="E1018" s="281"/>
      <c r="F1018" s="281"/>
      <c r="G1018" s="281"/>
      <c r="H1018" s="281"/>
      <c r="I1018" s="281"/>
      <c r="J1018" s="8"/>
    </row>
    <row r="1019" spans="1:10" ht="19.05" customHeight="1" thickBot="1" x14ac:dyDescent="0.4">
      <c r="A1019" s="75" t="s">
        <v>2329</v>
      </c>
      <c r="B1019" s="15"/>
      <c r="C1019" s="27"/>
      <c r="D1019" s="27"/>
      <c r="E1019" s="27"/>
      <c r="F1019" s="27"/>
      <c r="G1019" s="27"/>
      <c r="H1019" s="27"/>
      <c r="I1019" s="27"/>
      <c r="J1019" s="16"/>
    </row>
    <row r="1020" spans="1:10" x14ac:dyDescent="0.3">
      <c r="A1020" s="29" t="s">
        <v>2330</v>
      </c>
      <c r="B1020" s="11" t="s">
        <v>2332</v>
      </c>
      <c r="C1020" s="11" t="s">
        <v>2156</v>
      </c>
      <c r="D1020" s="153"/>
      <c r="E1020" s="281"/>
      <c r="F1020" s="281"/>
      <c r="G1020" s="281"/>
      <c r="H1020" s="281"/>
      <c r="I1020" s="281"/>
      <c r="J1020" s="114" t="s">
        <v>2333</v>
      </c>
    </row>
    <row r="1021" spans="1:10" x14ac:dyDescent="0.3">
      <c r="A1021" s="4" t="s">
        <v>2331</v>
      </c>
      <c r="B1021" s="11"/>
      <c r="C1021" s="11"/>
      <c r="D1021" s="11"/>
      <c r="E1021" s="281"/>
      <c r="F1021" s="281"/>
      <c r="G1021" s="281"/>
      <c r="H1021" s="281"/>
      <c r="I1021" s="281"/>
      <c r="J1021" s="4"/>
    </row>
    <row r="1022" spans="1:10" ht="15" thickBot="1" x14ac:dyDescent="0.35">
      <c r="A1022" s="8"/>
      <c r="B1022" s="11"/>
      <c r="C1022" s="11"/>
      <c r="D1022" s="13"/>
      <c r="E1022" s="281"/>
      <c r="F1022" s="281"/>
      <c r="G1022" s="281"/>
      <c r="H1022" s="281"/>
      <c r="I1022" s="281"/>
      <c r="J1022" s="8"/>
    </row>
    <row r="1023" spans="1:10" ht="19.05" customHeight="1" thickBot="1" x14ac:dyDescent="0.4">
      <c r="A1023" s="75" t="s">
        <v>2344</v>
      </c>
      <c r="B1023" s="27"/>
      <c r="C1023" s="27"/>
      <c r="D1023" s="27"/>
      <c r="E1023" s="27"/>
      <c r="F1023" s="27"/>
      <c r="G1023" s="27"/>
      <c r="H1023" s="27"/>
      <c r="I1023" s="27"/>
      <c r="J1023" s="16"/>
    </row>
    <row r="1024" spans="1:10" x14ac:dyDescent="0.3">
      <c r="A1024" s="29" t="s">
        <v>2342</v>
      </c>
      <c r="B1024" s="11" t="s">
        <v>2334</v>
      </c>
      <c r="C1024" s="11" t="s">
        <v>424</v>
      </c>
      <c r="D1024" s="153"/>
      <c r="E1024" s="281"/>
      <c r="F1024" s="281"/>
      <c r="G1024" s="281"/>
      <c r="H1024" s="281"/>
      <c r="I1024" s="281"/>
      <c r="J1024" s="6" t="s">
        <v>2338</v>
      </c>
    </row>
    <row r="1025" spans="1:10" x14ac:dyDescent="0.3">
      <c r="A1025" s="5" t="s">
        <v>2343</v>
      </c>
      <c r="B1025" s="11" t="s">
        <v>2335</v>
      </c>
      <c r="C1025" s="11" t="s">
        <v>424</v>
      </c>
      <c r="D1025" s="153"/>
      <c r="E1025" s="281"/>
      <c r="F1025" s="281"/>
      <c r="G1025" s="281"/>
      <c r="H1025" s="281"/>
      <c r="I1025" s="281"/>
      <c r="J1025" s="4" t="s">
        <v>2339</v>
      </c>
    </row>
    <row r="1026" spans="1:10" x14ac:dyDescent="0.3">
      <c r="A1026" s="4"/>
      <c r="B1026" s="11" t="s">
        <v>2336</v>
      </c>
      <c r="C1026" s="11" t="s">
        <v>424</v>
      </c>
      <c r="D1026" s="153"/>
      <c r="E1026" s="281"/>
      <c r="F1026" s="281"/>
      <c r="G1026" s="281"/>
      <c r="H1026" s="281"/>
      <c r="I1026" s="281"/>
      <c r="J1026" s="4" t="s">
        <v>2340</v>
      </c>
    </row>
    <row r="1027" spans="1:10" ht="15" thickBot="1" x14ac:dyDescent="0.35">
      <c r="A1027" s="8"/>
      <c r="B1027" s="11" t="s">
        <v>2337</v>
      </c>
      <c r="C1027" s="11" t="s">
        <v>2071</v>
      </c>
      <c r="D1027" s="154"/>
      <c r="E1027" s="281"/>
      <c r="F1027" s="281"/>
      <c r="G1027" s="281"/>
      <c r="H1027" s="281"/>
      <c r="I1027" s="281"/>
      <c r="J1027" s="8" t="s">
        <v>2341</v>
      </c>
    </row>
    <row r="1028" spans="1:10" ht="19.05" customHeight="1" thickBot="1" x14ac:dyDescent="0.4">
      <c r="A1028" s="75" t="s">
        <v>2346</v>
      </c>
      <c r="B1028" s="27"/>
      <c r="C1028" s="27"/>
      <c r="D1028" s="27"/>
      <c r="E1028" s="27"/>
      <c r="F1028" s="27"/>
      <c r="G1028" s="27"/>
      <c r="H1028" s="27"/>
      <c r="I1028" s="27"/>
      <c r="J1028" s="16"/>
    </row>
    <row r="1029" spans="1:10" x14ac:dyDescent="0.3">
      <c r="A1029" s="29" t="s">
        <v>2365</v>
      </c>
      <c r="B1029" s="11" t="s">
        <v>2347</v>
      </c>
      <c r="C1029" s="11" t="s">
        <v>424</v>
      </c>
      <c r="D1029" s="153"/>
      <c r="E1029" s="281"/>
      <c r="F1029" s="281"/>
      <c r="G1029" s="281"/>
      <c r="H1029" s="281"/>
      <c r="I1029" s="281"/>
      <c r="J1029" s="6" t="s">
        <v>2353</v>
      </c>
    </row>
    <row r="1030" spans="1:10" x14ac:dyDescent="0.3">
      <c r="A1030" s="5" t="s">
        <v>2367</v>
      </c>
      <c r="B1030" s="11" t="s">
        <v>2348</v>
      </c>
      <c r="C1030" s="11" t="s">
        <v>424</v>
      </c>
      <c r="D1030" s="153"/>
      <c r="E1030" s="281"/>
      <c r="F1030" s="281"/>
      <c r="G1030" s="281"/>
      <c r="H1030" s="281"/>
      <c r="I1030" s="281"/>
      <c r="J1030" s="6" t="s">
        <v>2354</v>
      </c>
    </row>
    <row r="1031" spans="1:10" x14ac:dyDescent="0.3">
      <c r="A1031" s="4"/>
      <c r="B1031" s="11" t="s">
        <v>2349</v>
      </c>
      <c r="C1031" s="11" t="s">
        <v>424</v>
      </c>
      <c r="D1031" s="153"/>
      <c r="E1031" s="281"/>
      <c r="F1031" s="281"/>
      <c r="G1031" s="281"/>
      <c r="H1031" s="281"/>
      <c r="I1031" s="281"/>
      <c r="J1031" s="6" t="s">
        <v>2355</v>
      </c>
    </row>
    <row r="1032" spans="1:10" x14ac:dyDescent="0.3">
      <c r="A1032" s="4"/>
      <c r="B1032" s="11" t="s">
        <v>2350</v>
      </c>
      <c r="C1032" s="11" t="s">
        <v>424</v>
      </c>
      <c r="D1032" s="153"/>
      <c r="E1032" s="281"/>
      <c r="F1032" s="281"/>
      <c r="G1032" s="281"/>
      <c r="H1032" s="281"/>
      <c r="I1032" s="281"/>
      <c r="J1032" s="6" t="s">
        <v>2356</v>
      </c>
    </row>
    <row r="1033" spans="1:10" x14ac:dyDescent="0.3">
      <c r="A1033" s="4" t="s">
        <v>2366</v>
      </c>
      <c r="B1033" s="11" t="s">
        <v>2351</v>
      </c>
      <c r="C1033" s="11" t="s">
        <v>424</v>
      </c>
      <c r="D1033" s="153"/>
      <c r="E1033" s="281"/>
      <c r="F1033" s="281"/>
      <c r="G1033" s="281"/>
      <c r="H1033" s="281"/>
      <c r="I1033" s="281"/>
      <c r="J1033" s="6" t="s">
        <v>2357</v>
      </c>
    </row>
    <row r="1034" spans="1:10" x14ac:dyDescent="0.3">
      <c r="A1034" s="4"/>
      <c r="B1034" s="11" t="s">
        <v>2352</v>
      </c>
      <c r="C1034" s="11" t="s">
        <v>424</v>
      </c>
      <c r="D1034" s="153"/>
      <c r="E1034" s="281"/>
      <c r="F1034" s="281"/>
      <c r="G1034" s="281"/>
      <c r="H1034" s="281"/>
      <c r="I1034" s="281"/>
      <c r="J1034" s="6" t="s">
        <v>2358</v>
      </c>
    </row>
    <row r="1035" spans="1:10" x14ac:dyDescent="0.3">
      <c r="A1035" s="4"/>
      <c r="B1035" s="11" t="s">
        <v>2360</v>
      </c>
      <c r="C1035" s="11" t="s">
        <v>2078</v>
      </c>
      <c r="D1035" s="153"/>
      <c r="E1035" s="281"/>
      <c r="F1035" s="281"/>
      <c r="G1035" s="281"/>
      <c r="H1035" s="281"/>
      <c r="I1035" s="281"/>
      <c r="J1035" s="6" t="s">
        <v>2359</v>
      </c>
    </row>
    <row r="1036" spans="1:10" x14ac:dyDescent="0.3">
      <c r="A1036" s="4"/>
      <c r="B1036" s="11" t="s">
        <v>2361</v>
      </c>
      <c r="C1036" s="11" t="s">
        <v>2078</v>
      </c>
      <c r="D1036" s="153"/>
      <c r="E1036" s="281"/>
      <c r="F1036" s="281"/>
      <c r="G1036" s="281"/>
      <c r="H1036" s="281"/>
      <c r="I1036" s="281"/>
      <c r="J1036" s="6" t="s">
        <v>2362</v>
      </c>
    </row>
    <row r="1037" spans="1:10" ht="15" thickBot="1" x14ac:dyDescent="0.35">
      <c r="A1037" s="8"/>
      <c r="B1037" s="11" t="s">
        <v>2363</v>
      </c>
      <c r="C1037" s="11" t="s">
        <v>82</v>
      </c>
      <c r="D1037" s="154"/>
      <c r="E1037" s="281"/>
      <c r="F1037" s="281"/>
      <c r="G1037" s="281"/>
      <c r="H1037" s="281"/>
      <c r="I1037" s="281"/>
      <c r="J1037" s="8" t="s">
        <v>2364</v>
      </c>
    </row>
    <row r="1038" spans="1:10" ht="19.05" customHeight="1" thickBot="1" x14ac:dyDescent="0.4">
      <c r="A1038" s="75" t="s">
        <v>2369</v>
      </c>
      <c r="B1038" s="27"/>
      <c r="C1038" s="27"/>
      <c r="D1038" s="27"/>
      <c r="E1038" s="27"/>
      <c r="F1038" s="27"/>
      <c r="G1038" s="27"/>
      <c r="H1038" s="27"/>
      <c r="I1038" s="27"/>
      <c r="J1038" s="16"/>
    </row>
    <row r="1039" spans="1:10" x14ac:dyDescent="0.3">
      <c r="A1039" s="29" t="s">
        <v>2373</v>
      </c>
      <c r="B1039" s="11" t="s">
        <v>2370</v>
      </c>
      <c r="C1039" s="65" t="s">
        <v>2070</v>
      </c>
      <c r="D1039" s="273">
        <v>150000</v>
      </c>
      <c r="E1039" s="281"/>
      <c r="F1039" s="281"/>
      <c r="G1039" s="281"/>
      <c r="H1039" s="281"/>
      <c r="I1039" s="281"/>
      <c r="J1039" s="57" t="s">
        <v>2372</v>
      </c>
    </row>
    <row r="1040" spans="1:10" x14ac:dyDescent="0.3">
      <c r="A1040" s="11" t="s">
        <v>4150</v>
      </c>
      <c r="B1040" s="11" t="s">
        <v>2371</v>
      </c>
      <c r="C1040" s="65" t="s">
        <v>2070</v>
      </c>
      <c r="D1040" s="273">
        <v>150000</v>
      </c>
      <c r="E1040" s="281"/>
      <c r="F1040" s="281"/>
      <c r="G1040" s="281"/>
      <c r="H1040" s="281"/>
      <c r="I1040" s="281"/>
      <c r="J1040" s="57" t="s">
        <v>2372</v>
      </c>
    </row>
    <row r="1041" spans="1:10" ht="15" thickBot="1" x14ac:dyDescent="0.35">
      <c r="A1041" s="13" t="s">
        <v>2035</v>
      </c>
      <c r="B1041" s="11"/>
      <c r="C1041" s="11"/>
      <c r="D1041" s="13"/>
      <c r="E1041" s="281"/>
      <c r="F1041" s="281"/>
      <c r="G1041" s="281"/>
      <c r="H1041" s="281"/>
      <c r="I1041" s="281"/>
      <c r="J1041" s="8"/>
    </row>
    <row r="1042" spans="1:10" ht="19.05" customHeight="1" thickBot="1" x14ac:dyDescent="0.4">
      <c r="A1042" s="75" t="s">
        <v>2375</v>
      </c>
      <c r="B1042" s="27"/>
      <c r="C1042" s="27"/>
      <c r="D1042" s="27"/>
      <c r="E1042" s="27"/>
      <c r="F1042" s="27"/>
      <c r="G1042" s="27"/>
      <c r="H1042" s="27"/>
      <c r="I1042" s="27"/>
      <c r="J1042" s="16"/>
    </row>
    <row r="1043" spans="1:10" x14ac:dyDescent="0.3">
      <c r="A1043" s="29" t="s">
        <v>2385</v>
      </c>
      <c r="B1043" s="11" t="s">
        <v>2376</v>
      </c>
      <c r="C1043" s="11" t="s">
        <v>2065</v>
      </c>
      <c r="D1043" s="270">
        <v>150000</v>
      </c>
      <c r="E1043" s="281"/>
      <c r="F1043" s="281"/>
      <c r="G1043" s="281"/>
      <c r="H1043" s="281"/>
      <c r="I1043" s="281"/>
      <c r="J1043" s="6" t="s">
        <v>2382</v>
      </c>
    </row>
    <row r="1044" spans="1:10" x14ac:dyDescent="0.3">
      <c r="A1044" s="4" t="s">
        <v>2386</v>
      </c>
      <c r="B1044" s="11" t="s">
        <v>2379</v>
      </c>
      <c r="C1044" s="11" t="s">
        <v>2377</v>
      </c>
      <c r="D1044" s="270">
        <v>150000</v>
      </c>
      <c r="E1044" s="281"/>
      <c r="F1044" s="281"/>
      <c r="G1044" s="281"/>
      <c r="H1044" s="281"/>
      <c r="I1044" s="281"/>
      <c r="J1044" s="6" t="s">
        <v>2381</v>
      </c>
    </row>
    <row r="1045" spans="1:10" x14ac:dyDescent="0.3">
      <c r="A1045" s="4" t="s">
        <v>2384</v>
      </c>
      <c r="B1045" s="11" t="s">
        <v>2383</v>
      </c>
      <c r="C1045" s="11" t="s">
        <v>2377</v>
      </c>
      <c r="D1045" s="173">
        <v>150000</v>
      </c>
      <c r="E1045" s="281"/>
      <c r="F1045" s="281"/>
      <c r="G1045" s="281"/>
      <c r="H1045" s="281"/>
      <c r="I1045" s="281"/>
      <c r="J1045" s="6" t="s">
        <v>2380</v>
      </c>
    </row>
    <row r="1046" spans="1:10" ht="15" thickBot="1" x14ac:dyDescent="0.35">
      <c r="A1046" s="13" t="s">
        <v>2034</v>
      </c>
      <c r="B1046" s="11"/>
      <c r="C1046" s="11"/>
      <c r="D1046" s="13"/>
      <c r="E1046" s="281"/>
      <c r="F1046" s="281"/>
      <c r="G1046" s="281"/>
      <c r="H1046" s="281"/>
      <c r="I1046" s="281"/>
      <c r="J1046" s="8"/>
    </row>
    <row r="1047" spans="1:10" ht="19.05" customHeight="1" thickBot="1" x14ac:dyDescent="0.4">
      <c r="A1047" s="75" t="s">
        <v>2387</v>
      </c>
      <c r="B1047" s="27"/>
      <c r="C1047" s="27"/>
      <c r="D1047" s="27"/>
      <c r="E1047" s="27"/>
      <c r="F1047" s="27"/>
      <c r="G1047" s="27"/>
      <c r="H1047" s="27"/>
      <c r="I1047" s="27"/>
      <c r="J1047" s="16"/>
    </row>
    <row r="1048" spans="1:10" x14ac:dyDescent="0.3">
      <c r="A1048" s="29" t="s">
        <v>2436</v>
      </c>
      <c r="B1048" s="11" t="s">
        <v>2388</v>
      </c>
      <c r="C1048" s="11" t="s">
        <v>2078</v>
      </c>
      <c r="D1048" s="169">
        <v>68300</v>
      </c>
      <c r="E1048" s="281"/>
      <c r="F1048" s="281"/>
      <c r="G1048" s="281">
        <v>68300</v>
      </c>
      <c r="H1048" s="281"/>
      <c r="I1048" s="281"/>
      <c r="J1048" s="6" t="s">
        <v>2389</v>
      </c>
    </row>
    <row r="1049" spans="1:10" x14ac:dyDescent="0.3">
      <c r="A1049" s="4" t="s">
        <v>2437</v>
      </c>
      <c r="B1049" s="11" t="s">
        <v>2390</v>
      </c>
      <c r="C1049" s="11" t="s">
        <v>2078</v>
      </c>
      <c r="D1049" s="169">
        <v>68300</v>
      </c>
      <c r="E1049" s="281"/>
      <c r="F1049" s="281"/>
      <c r="G1049" s="281">
        <v>68300</v>
      </c>
      <c r="H1049" s="281"/>
      <c r="I1049" s="281"/>
      <c r="J1049" s="6" t="s">
        <v>2389</v>
      </c>
    </row>
    <row r="1050" spans="1:10" x14ac:dyDescent="0.3">
      <c r="A1050" s="11" t="s">
        <v>2033</v>
      </c>
      <c r="B1050" s="11" t="s">
        <v>2391</v>
      </c>
      <c r="C1050" s="11" t="s">
        <v>424</v>
      </c>
      <c r="D1050" s="169">
        <v>68300</v>
      </c>
      <c r="E1050" s="281"/>
      <c r="F1050" s="281"/>
      <c r="G1050" s="281">
        <v>68300</v>
      </c>
      <c r="H1050" s="281"/>
      <c r="I1050" s="281"/>
      <c r="J1050" s="6" t="s">
        <v>2394</v>
      </c>
    </row>
    <row r="1051" spans="1:10" x14ac:dyDescent="0.3">
      <c r="A1051" s="4"/>
      <c r="B1051" s="11" t="s">
        <v>2392</v>
      </c>
      <c r="C1051" s="11" t="s">
        <v>424</v>
      </c>
      <c r="D1051" s="169">
        <v>68300</v>
      </c>
      <c r="E1051" s="281"/>
      <c r="F1051" s="281"/>
      <c r="G1051" s="281">
        <v>68300</v>
      </c>
      <c r="H1051" s="281"/>
      <c r="I1051" s="281"/>
      <c r="J1051" s="6" t="s">
        <v>2393</v>
      </c>
    </row>
    <row r="1052" spans="1:10" x14ac:dyDescent="0.3">
      <c r="A1052" s="4"/>
      <c r="B1052" s="11" t="s">
        <v>2395</v>
      </c>
      <c r="C1052" s="11" t="s">
        <v>424</v>
      </c>
      <c r="D1052" s="169">
        <v>68300</v>
      </c>
      <c r="E1052" s="281"/>
      <c r="F1052" s="281"/>
      <c r="G1052" s="281">
        <v>68300</v>
      </c>
      <c r="H1052" s="281"/>
      <c r="I1052" s="281"/>
      <c r="J1052" s="6" t="s">
        <v>2396</v>
      </c>
    </row>
    <row r="1053" spans="1:10" x14ac:dyDescent="0.3">
      <c r="A1053" s="4"/>
      <c r="B1053" s="11" t="s">
        <v>2397</v>
      </c>
      <c r="C1053" s="11" t="s">
        <v>2065</v>
      </c>
      <c r="D1053" s="169">
        <v>68300</v>
      </c>
      <c r="E1053" s="281"/>
      <c r="F1053" s="281"/>
      <c r="G1053" s="281">
        <v>68300</v>
      </c>
      <c r="H1053" s="281"/>
      <c r="I1053" s="281"/>
      <c r="J1053" s="6" t="s">
        <v>2400</v>
      </c>
    </row>
    <row r="1054" spans="1:10" x14ac:dyDescent="0.3">
      <c r="A1054" s="4"/>
      <c r="B1054" s="11" t="s">
        <v>2398</v>
      </c>
      <c r="C1054" s="11" t="s">
        <v>2065</v>
      </c>
      <c r="D1054" s="169">
        <v>68300</v>
      </c>
      <c r="E1054" s="281"/>
      <c r="F1054" s="281"/>
      <c r="G1054" s="281">
        <v>68300</v>
      </c>
      <c r="H1054" s="281"/>
      <c r="I1054" s="281"/>
      <c r="J1054" s="6" t="s">
        <v>2399</v>
      </c>
    </row>
    <row r="1055" spans="1:10" x14ac:dyDescent="0.3">
      <c r="A1055" s="4"/>
      <c r="B1055" s="11" t="s">
        <v>2401</v>
      </c>
      <c r="C1055" s="11" t="s">
        <v>2402</v>
      </c>
      <c r="D1055" s="169">
        <v>68300</v>
      </c>
      <c r="E1055" s="281"/>
      <c r="F1055" s="281"/>
      <c r="G1055" s="281">
        <v>68300</v>
      </c>
      <c r="H1055" s="281"/>
      <c r="I1055" s="281"/>
      <c r="J1055" s="6" t="s">
        <v>2399</v>
      </c>
    </row>
    <row r="1056" spans="1:10" x14ac:dyDescent="0.3">
      <c r="A1056" s="4"/>
      <c r="B1056" s="11" t="s">
        <v>2403</v>
      </c>
      <c r="C1056" s="11" t="s">
        <v>2404</v>
      </c>
      <c r="D1056" s="169">
        <v>68300</v>
      </c>
      <c r="E1056" s="281"/>
      <c r="F1056" s="281"/>
      <c r="G1056" s="281">
        <v>68300</v>
      </c>
      <c r="H1056" s="281"/>
      <c r="I1056" s="281"/>
      <c r="J1056" s="6" t="s">
        <v>2399</v>
      </c>
    </row>
    <row r="1057" spans="1:10" x14ac:dyDescent="0.3">
      <c r="A1057" s="4"/>
      <c r="B1057" s="11" t="s">
        <v>2405</v>
      </c>
      <c r="C1057" s="11" t="s">
        <v>2406</v>
      </c>
      <c r="D1057" s="169">
        <v>68300</v>
      </c>
      <c r="E1057" s="281"/>
      <c r="F1057" s="281"/>
      <c r="G1057" s="281">
        <v>68300</v>
      </c>
      <c r="H1057" s="281"/>
      <c r="I1057" s="281"/>
      <c r="J1057" s="6" t="s">
        <v>2407</v>
      </c>
    </row>
    <row r="1058" spans="1:10" x14ac:dyDescent="0.3">
      <c r="A1058" s="4"/>
      <c r="B1058" s="11" t="s">
        <v>2408</v>
      </c>
      <c r="C1058" s="11" t="s">
        <v>2079</v>
      </c>
      <c r="D1058" s="153"/>
      <c r="E1058" s="281"/>
      <c r="F1058" s="281"/>
      <c r="G1058" s="281"/>
      <c r="H1058" s="281"/>
      <c r="I1058" s="281"/>
      <c r="J1058" s="6" t="s">
        <v>2412</v>
      </c>
    </row>
    <row r="1059" spans="1:10" x14ac:dyDescent="0.3">
      <c r="A1059" s="4"/>
      <c r="B1059" s="11" t="s">
        <v>2409</v>
      </c>
      <c r="C1059" s="11" t="s">
        <v>2079</v>
      </c>
      <c r="D1059" s="153"/>
      <c r="E1059" s="281"/>
      <c r="F1059" s="281"/>
      <c r="G1059" s="281"/>
      <c r="H1059" s="281"/>
      <c r="I1059" s="281"/>
      <c r="J1059" s="4" t="s">
        <v>2413</v>
      </c>
    </row>
    <row r="1060" spans="1:10" x14ac:dyDescent="0.3">
      <c r="A1060" s="4"/>
      <c r="B1060" s="11" t="s">
        <v>2410</v>
      </c>
      <c r="C1060" s="11" t="s">
        <v>2079</v>
      </c>
      <c r="D1060" s="153"/>
      <c r="E1060" s="281"/>
      <c r="F1060" s="281"/>
      <c r="G1060" s="281"/>
      <c r="H1060" s="281"/>
      <c r="I1060" s="281"/>
      <c r="J1060" s="4" t="s">
        <v>2414</v>
      </c>
    </row>
    <row r="1061" spans="1:10" x14ac:dyDescent="0.3">
      <c r="A1061" s="4"/>
      <c r="B1061" s="11" t="s">
        <v>2411</v>
      </c>
      <c r="C1061" s="11" t="s">
        <v>2079</v>
      </c>
      <c r="D1061" s="153"/>
      <c r="E1061" s="281"/>
      <c r="F1061" s="281"/>
      <c r="G1061" s="281"/>
      <c r="H1061" s="281"/>
      <c r="I1061" s="281"/>
      <c r="J1061" s="4" t="s">
        <v>2415</v>
      </c>
    </row>
    <row r="1062" spans="1:10" x14ac:dyDescent="0.3">
      <c r="A1062" s="4"/>
      <c r="B1062" s="11" t="s">
        <v>2416</v>
      </c>
      <c r="C1062" s="11" t="s">
        <v>2076</v>
      </c>
      <c r="D1062" s="169">
        <v>68300</v>
      </c>
      <c r="E1062" s="281"/>
      <c r="F1062" s="281"/>
      <c r="G1062" s="281">
        <v>68300</v>
      </c>
      <c r="H1062" s="281"/>
      <c r="I1062" s="281"/>
      <c r="J1062" s="6" t="s">
        <v>2417</v>
      </c>
    </row>
    <row r="1063" spans="1:10" x14ac:dyDescent="0.3">
      <c r="A1063" s="4"/>
      <c r="B1063" s="11" t="s">
        <v>2418</v>
      </c>
      <c r="C1063" s="11" t="s">
        <v>2076</v>
      </c>
      <c r="D1063" s="169">
        <v>68300</v>
      </c>
      <c r="E1063" s="281"/>
      <c r="F1063" s="281"/>
      <c r="G1063" s="281">
        <v>68300</v>
      </c>
      <c r="H1063" s="281"/>
      <c r="I1063" s="281"/>
      <c r="J1063" s="6" t="s">
        <v>2419</v>
      </c>
    </row>
    <row r="1064" spans="1:10" x14ac:dyDescent="0.3">
      <c r="A1064" s="4"/>
      <c r="B1064" s="11" t="s">
        <v>2420</v>
      </c>
      <c r="C1064" s="11" t="s">
        <v>2076</v>
      </c>
      <c r="D1064" s="170">
        <v>68300</v>
      </c>
      <c r="E1064" s="281"/>
      <c r="F1064" s="281"/>
      <c r="G1064" s="281">
        <v>68300</v>
      </c>
      <c r="H1064" s="281"/>
      <c r="I1064" s="281"/>
      <c r="J1064" s="6" t="s">
        <v>2421</v>
      </c>
    </row>
    <row r="1065" spans="1:10" x14ac:dyDescent="0.3">
      <c r="A1065" s="4"/>
      <c r="B1065" s="11" t="s">
        <v>2422</v>
      </c>
      <c r="C1065" s="11" t="s">
        <v>2406</v>
      </c>
      <c r="D1065" s="170">
        <v>68300</v>
      </c>
      <c r="E1065" s="281"/>
      <c r="F1065" s="281"/>
      <c r="G1065" s="281">
        <v>68300</v>
      </c>
      <c r="H1065" s="281"/>
      <c r="I1065" s="281"/>
      <c r="J1065" s="6" t="s">
        <v>2423</v>
      </c>
    </row>
    <row r="1066" spans="1:10" x14ac:dyDescent="0.3">
      <c r="A1066" s="4"/>
      <c r="B1066" s="11" t="s">
        <v>2424</v>
      </c>
      <c r="C1066" s="11" t="s">
        <v>82</v>
      </c>
      <c r="D1066" s="153"/>
      <c r="E1066" s="281"/>
      <c r="F1066" s="281"/>
      <c r="G1066" s="281"/>
      <c r="H1066" s="281"/>
      <c r="I1066" s="281"/>
      <c r="J1066" s="6" t="s">
        <v>2430</v>
      </c>
    </row>
    <row r="1067" spans="1:10" x14ac:dyDescent="0.3">
      <c r="A1067" s="4"/>
      <c r="B1067" s="11" t="s">
        <v>2425</v>
      </c>
      <c r="C1067" s="11" t="s">
        <v>82</v>
      </c>
      <c r="D1067" s="153"/>
      <c r="E1067" s="281"/>
      <c r="F1067" s="281"/>
      <c r="G1067" s="281"/>
      <c r="H1067" s="281"/>
      <c r="I1067" s="281"/>
      <c r="J1067" s="6" t="s">
        <v>2431</v>
      </c>
    </row>
    <row r="1068" spans="1:10" x14ac:dyDescent="0.3">
      <c r="A1068" s="4"/>
      <c r="B1068" s="11" t="s">
        <v>2426</v>
      </c>
      <c r="C1068" s="11" t="s">
        <v>82</v>
      </c>
      <c r="D1068" s="153"/>
      <c r="E1068" s="281"/>
      <c r="F1068" s="281"/>
      <c r="G1068" s="281"/>
      <c r="H1068" s="281"/>
      <c r="I1068" s="281"/>
      <c r="J1068" s="6" t="s">
        <v>2432</v>
      </c>
    </row>
    <row r="1069" spans="1:10" x14ac:dyDescent="0.3">
      <c r="A1069" s="4"/>
      <c r="B1069" s="11" t="s">
        <v>2427</v>
      </c>
      <c r="C1069" s="11" t="s">
        <v>82</v>
      </c>
      <c r="D1069" s="153"/>
      <c r="E1069" s="281"/>
      <c r="F1069" s="281"/>
      <c r="G1069" s="281"/>
      <c r="H1069" s="281"/>
      <c r="I1069" s="281"/>
      <c r="J1069" s="4" t="s">
        <v>2433</v>
      </c>
    </row>
    <row r="1070" spans="1:10" x14ac:dyDescent="0.3">
      <c r="A1070" s="4"/>
      <c r="B1070" s="11" t="s">
        <v>2428</v>
      </c>
      <c r="C1070" s="11" t="s">
        <v>82</v>
      </c>
      <c r="D1070" s="153"/>
      <c r="E1070" s="281"/>
      <c r="F1070" s="281"/>
      <c r="G1070" s="281"/>
      <c r="H1070" s="281"/>
      <c r="I1070" s="281"/>
      <c r="J1070" s="4" t="s">
        <v>2434</v>
      </c>
    </row>
    <row r="1071" spans="1:10" ht="15" thickBot="1" x14ac:dyDescent="0.35">
      <c r="A1071" s="8"/>
      <c r="B1071" s="11" t="s">
        <v>2429</v>
      </c>
      <c r="C1071" s="11" t="s">
        <v>82</v>
      </c>
      <c r="D1071" s="154"/>
      <c r="E1071" s="281"/>
      <c r="F1071" s="281"/>
      <c r="G1071" s="281"/>
      <c r="H1071" s="281"/>
      <c r="I1071" s="281"/>
      <c r="J1071" s="8" t="s">
        <v>2435</v>
      </c>
    </row>
    <row r="1072" spans="1:10" ht="19.05" customHeight="1" thickBot="1" x14ac:dyDescent="0.4">
      <c r="A1072" s="75" t="s">
        <v>2438</v>
      </c>
      <c r="B1072" s="27"/>
      <c r="C1072" s="27"/>
      <c r="D1072" s="27"/>
      <c r="E1072" s="27"/>
      <c r="F1072" s="27"/>
      <c r="G1072" s="27"/>
      <c r="H1072" s="27"/>
      <c r="I1072" s="27"/>
      <c r="J1072" s="16"/>
    </row>
    <row r="1073" spans="1:10" x14ac:dyDescent="0.3">
      <c r="A1073" s="29" t="s">
        <v>2457</v>
      </c>
      <c r="B1073" s="11" t="s">
        <v>2439</v>
      </c>
      <c r="C1073" s="11" t="s">
        <v>424</v>
      </c>
      <c r="D1073" s="153"/>
      <c r="E1073" s="281"/>
      <c r="F1073" s="281"/>
      <c r="G1073" s="281"/>
      <c r="H1073" s="281"/>
      <c r="I1073" s="281"/>
      <c r="J1073" s="6" t="s">
        <v>2441</v>
      </c>
    </row>
    <row r="1074" spans="1:10" x14ac:dyDescent="0.3">
      <c r="A1074" s="4" t="s">
        <v>2458</v>
      </c>
      <c r="B1074" s="11" t="s">
        <v>2440</v>
      </c>
      <c r="C1074" s="11" t="s">
        <v>424</v>
      </c>
      <c r="D1074" s="153"/>
      <c r="E1074" s="281"/>
      <c r="F1074" s="281"/>
      <c r="G1074" s="281"/>
      <c r="H1074" s="281"/>
      <c r="I1074" s="281"/>
      <c r="J1074" s="6" t="s">
        <v>2441</v>
      </c>
    </row>
    <row r="1075" spans="1:10" x14ac:dyDescent="0.3">
      <c r="A1075" s="4"/>
      <c r="B1075" s="11" t="s">
        <v>2443</v>
      </c>
      <c r="C1075" s="11" t="s">
        <v>424</v>
      </c>
      <c r="D1075" s="153"/>
      <c r="E1075" s="281"/>
      <c r="F1075" s="281"/>
      <c r="G1075" s="281"/>
      <c r="H1075" s="281"/>
      <c r="I1075" s="281"/>
      <c r="J1075" s="6" t="s">
        <v>2442</v>
      </c>
    </row>
    <row r="1076" spans="1:10" x14ac:dyDescent="0.3">
      <c r="A1076" s="4"/>
      <c r="B1076" s="11" t="s">
        <v>2444</v>
      </c>
      <c r="C1076" s="11" t="s">
        <v>424</v>
      </c>
      <c r="D1076" s="153"/>
      <c r="E1076" s="281"/>
      <c r="F1076" s="281"/>
      <c r="G1076" s="281"/>
      <c r="H1076" s="281"/>
      <c r="I1076" s="281"/>
      <c r="J1076" s="6" t="s">
        <v>2442</v>
      </c>
    </row>
    <row r="1077" spans="1:10" x14ac:dyDescent="0.3">
      <c r="A1077" s="4"/>
      <c r="B1077" s="11" t="s">
        <v>2445</v>
      </c>
      <c r="C1077" s="11" t="s">
        <v>98</v>
      </c>
      <c r="D1077" s="153"/>
      <c r="E1077" s="281"/>
      <c r="F1077" s="281"/>
      <c r="G1077" s="281"/>
      <c r="H1077" s="281"/>
      <c r="I1077" s="281"/>
      <c r="J1077" s="6" t="s">
        <v>2451</v>
      </c>
    </row>
    <row r="1078" spans="1:10" x14ac:dyDescent="0.3">
      <c r="A1078" s="4"/>
      <c r="B1078" s="11" t="s">
        <v>2446</v>
      </c>
      <c r="C1078" s="11" t="s">
        <v>98</v>
      </c>
      <c r="D1078" s="153"/>
      <c r="E1078" s="281"/>
      <c r="F1078" s="281"/>
      <c r="G1078" s="281"/>
      <c r="H1078" s="281"/>
      <c r="I1078" s="281"/>
      <c r="J1078" s="6" t="s">
        <v>2450</v>
      </c>
    </row>
    <row r="1079" spans="1:10" x14ac:dyDescent="0.3">
      <c r="A1079" s="4"/>
      <c r="B1079" s="11" t="s">
        <v>2447</v>
      </c>
      <c r="C1079" s="11" t="s">
        <v>98</v>
      </c>
      <c r="D1079" s="153"/>
      <c r="E1079" s="281"/>
      <c r="F1079" s="281"/>
      <c r="G1079" s="281"/>
      <c r="H1079" s="281"/>
      <c r="I1079" s="281"/>
      <c r="J1079" s="6" t="s">
        <v>2452</v>
      </c>
    </row>
    <row r="1080" spans="1:10" x14ac:dyDescent="0.3">
      <c r="A1080" s="4"/>
      <c r="B1080" s="11" t="s">
        <v>2447</v>
      </c>
      <c r="C1080" s="11" t="s">
        <v>98</v>
      </c>
      <c r="D1080" s="153"/>
      <c r="E1080" s="281"/>
      <c r="F1080" s="281"/>
      <c r="G1080" s="281"/>
      <c r="H1080" s="281"/>
      <c r="I1080" s="281"/>
      <c r="J1080" s="6" t="s">
        <v>2452</v>
      </c>
    </row>
    <row r="1081" spans="1:10" x14ac:dyDescent="0.3">
      <c r="A1081" s="4"/>
      <c r="B1081" s="11" t="s">
        <v>2448</v>
      </c>
      <c r="C1081" s="11" t="s">
        <v>98</v>
      </c>
      <c r="D1081" s="153"/>
      <c r="E1081" s="281"/>
      <c r="F1081" s="281"/>
      <c r="G1081" s="281"/>
      <c r="H1081" s="281"/>
      <c r="I1081" s="281"/>
      <c r="J1081" s="4" t="s">
        <v>2453</v>
      </c>
    </row>
    <row r="1082" spans="1:10" x14ac:dyDescent="0.3">
      <c r="A1082" s="4"/>
      <c r="B1082" s="11" t="s">
        <v>2449</v>
      </c>
      <c r="C1082" s="11" t="s">
        <v>98</v>
      </c>
      <c r="D1082" s="153"/>
      <c r="E1082" s="281"/>
      <c r="F1082" s="281"/>
      <c r="G1082" s="281"/>
      <c r="H1082" s="281"/>
      <c r="I1082" s="281"/>
      <c r="J1082" s="4" t="s">
        <v>2453</v>
      </c>
    </row>
    <row r="1083" spans="1:10" x14ac:dyDescent="0.3">
      <c r="A1083" s="4"/>
      <c r="B1083" s="11" t="s">
        <v>2454</v>
      </c>
      <c r="C1083" s="11" t="s">
        <v>98</v>
      </c>
      <c r="D1083" s="153"/>
      <c r="E1083" s="281"/>
      <c r="F1083" s="281"/>
      <c r="G1083" s="281"/>
      <c r="H1083" s="281"/>
      <c r="I1083" s="281"/>
      <c r="J1083" s="4" t="s">
        <v>2456</v>
      </c>
    </row>
    <row r="1084" spans="1:10" ht="15" thickBot="1" x14ac:dyDescent="0.35">
      <c r="A1084" s="8"/>
      <c r="B1084" s="11" t="s">
        <v>2455</v>
      </c>
      <c r="C1084" s="11" t="s">
        <v>98</v>
      </c>
      <c r="D1084" s="154"/>
      <c r="E1084" s="281"/>
      <c r="F1084" s="281"/>
      <c r="G1084" s="281"/>
      <c r="H1084" s="281"/>
      <c r="I1084" s="281"/>
      <c r="J1084" s="8" t="s">
        <v>2456</v>
      </c>
    </row>
    <row r="1085" spans="1:10" ht="19.05" customHeight="1" thickBot="1" x14ac:dyDescent="0.4">
      <c r="A1085" s="75" t="s">
        <v>2459</v>
      </c>
      <c r="B1085" s="15"/>
      <c r="C1085" s="27"/>
      <c r="D1085" s="27"/>
      <c r="E1085" s="27"/>
      <c r="F1085" s="27"/>
      <c r="G1085" s="27"/>
      <c r="H1085" s="27"/>
      <c r="I1085" s="27"/>
      <c r="J1085" s="16"/>
    </row>
    <row r="1086" spans="1:10" x14ac:dyDescent="0.3">
      <c r="A1086" s="29" t="s">
        <v>2469</v>
      </c>
      <c r="B1086" s="11" t="s">
        <v>2460</v>
      </c>
      <c r="C1086" s="11" t="s">
        <v>2461</v>
      </c>
      <c r="D1086" s="266">
        <v>50000</v>
      </c>
      <c r="E1086" s="281"/>
      <c r="F1086" s="281"/>
      <c r="G1086" s="281"/>
      <c r="H1086" s="281"/>
      <c r="I1086" s="281"/>
      <c r="J1086" s="6" t="s">
        <v>2463</v>
      </c>
    </row>
    <row r="1087" spans="1:10" x14ac:dyDescent="0.3">
      <c r="A1087" s="4" t="s">
        <v>2470</v>
      </c>
      <c r="B1087" s="11" t="s">
        <v>2462</v>
      </c>
      <c r="C1087" s="11" t="s">
        <v>2404</v>
      </c>
      <c r="D1087" s="266">
        <v>50000</v>
      </c>
      <c r="E1087" s="281"/>
      <c r="F1087" s="281"/>
      <c r="G1087" s="281"/>
      <c r="H1087" s="281"/>
      <c r="I1087" s="281"/>
      <c r="J1087" s="6" t="s">
        <v>2464</v>
      </c>
    </row>
    <row r="1088" spans="1:10" x14ac:dyDescent="0.3">
      <c r="A1088" s="13" t="s">
        <v>2035</v>
      </c>
      <c r="B1088" s="11" t="s">
        <v>2465</v>
      </c>
      <c r="C1088" s="11" t="s">
        <v>2402</v>
      </c>
      <c r="D1088" s="274">
        <v>50000</v>
      </c>
      <c r="E1088" s="281"/>
      <c r="F1088" s="281"/>
      <c r="G1088" s="281"/>
      <c r="H1088" s="281"/>
      <c r="I1088" s="281"/>
      <c r="J1088" s="8"/>
    </row>
    <row r="1089" spans="1:10" x14ac:dyDescent="0.3">
      <c r="A1089" s="11" t="s">
        <v>4150</v>
      </c>
      <c r="B1089" s="11" t="s">
        <v>2466</v>
      </c>
      <c r="C1089" s="11" t="s">
        <v>2068</v>
      </c>
      <c r="D1089" s="274">
        <v>50000</v>
      </c>
      <c r="E1089" s="281"/>
      <c r="F1089" s="281"/>
      <c r="G1089" s="281"/>
      <c r="H1089" s="281"/>
      <c r="I1089" s="281"/>
      <c r="J1089" s="4"/>
    </row>
    <row r="1090" spans="1:10" ht="15" thickBot="1" x14ac:dyDescent="0.35">
      <c r="A1090" s="8"/>
      <c r="B1090" s="11" t="s">
        <v>2467</v>
      </c>
      <c r="C1090" s="11" t="s">
        <v>82</v>
      </c>
      <c r="D1090" s="274">
        <v>50000</v>
      </c>
      <c r="E1090" s="281"/>
      <c r="F1090" s="281"/>
      <c r="G1090" s="281"/>
      <c r="H1090" s="281"/>
      <c r="I1090" s="281"/>
      <c r="J1090" s="8" t="s">
        <v>2468</v>
      </c>
    </row>
    <row r="1091" spans="1:10" ht="19.05" customHeight="1" thickBot="1" x14ac:dyDescent="0.4">
      <c r="A1091" s="75" t="s">
        <v>2471</v>
      </c>
      <c r="B1091" s="15"/>
      <c r="C1091" s="27"/>
      <c r="D1091" s="27"/>
      <c r="E1091" s="27"/>
      <c r="F1091" s="27"/>
      <c r="G1091" s="27"/>
      <c r="H1091" s="27"/>
      <c r="I1091" s="27"/>
      <c r="J1091" s="16"/>
    </row>
    <row r="1092" spans="1:10" x14ac:dyDescent="0.3">
      <c r="A1092" s="29" t="s">
        <v>2481</v>
      </c>
      <c r="B1092" s="11" t="s">
        <v>2472</v>
      </c>
      <c r="C1092" s="11" t="s">
        <v>98</v>
      </c>
      <c r="D1092" s="153"/>
      <c r="E1092" s="281"/>
      <c r="F1092" s="281"/>
      <c r="G1092" s="281"/>
      <c r="H1092" s="281"/>
      <c r="I1092" s="281"/>
      <c r="J1092" s="6" t="s">
        <v>2475</v>
      </c>
    </row>
    <row r="1093" spans="1:10" x14ac:dyDescent="0.3">
      <c r="A1093" s="4" t="s">
        <v>2482</v>
      </c>
      <c r="B1093" s="11" t="s">
        <v>2473</v>
      </c>
      <c r="C1093" s="11" t="s">
        <v>98</v>
      </c>
      <c r="D1093" s="153"/>
      <c r="E1093" s="281"/>
      <c r="F1093" s="281"/>
      <c r="G1093" s="281"/>
      <c r="H1093" s="281"/>
      <c r="I1093" s="281"/>
      <c r="J1093" s="4" t="s">
        <v>2476</v>
      </c>
    </row>
    <row r="1094" spans="1:10" x14ac:dyDescent="0.3">
      <c r="A1094" s="11" t="s">
        <v>4150</v>
      </c>
      <c r="B1094" s="11" t="s">
        <v>2474</v>
      </c>
      <c r="C1094" s="11" t="s">
        <v>98</v>
      </c>
      <c r="D1094" s="153"/>
      <c r="E1094" s="281"/>
      <c r="F1094" s="281"/>
      <c r="G1094" s="281"/>
      <c r="H1094" s="281"/>
      <c r="I1094" s="281"/>
      <c r="J1094" s="4" t="s">
        <v>2477</v>
      </c>
    </row>
    <row r="1095" spans="1:10" ht="15" thickBot="1" x14ac:dyDescent="0.35">
      <c r="A1095" s="13" t="s">
        <v>2035</v>
      </c>
      <c r="B1095" s="11" t="s">
        <v>2478</v>
      </c>
      <c r="C1095" s="11" t="s">
        <v>2479</v>
      </c>
      <c r="D1095" s="274">
        <v>50000</v>
      </c>
      <c r="E1095" s="281"/>
      <c r="F1095" s="281"/>
      <c r="G1095" s="281"/>
      <c r="H1095" s="281"/>
      <c r="I1095" s="281"/>
      <c r="J1095" s="8" t="s">
        <v>2480</v>
      </c>
    </row>
    <row r="1096" spans="1:10" ht="19.05" customHeight="1" thickBot="1" x14ac:dyDescent="0.4">
      <c r="A1096" s="75" t="s">
        <v>2483</v>
      </c>
      <c r="B1096" s="27"/>
      <c r="C1096" s="27"/>
      <c r="D1096" s="27"/>
      <c r="E1096" s="27"/>
      <c r="F1096" s="27"/>
      <c r="G1096" s="27"/>
      <c r="H1096" s="27"/>
      <c r="I1096" s="27"/>
      <c r="J1096" s="16"/>
    </row>
    <row r="1097" spans="1:10" x14ac:dyDescent="0.3">
      <c r="A1097" s="29" t="s">
        <v>2489</v>
      </c>
      <c r="B1097" s="11" t="s">
        <v>2485</v>
      </c>
      <c r="C1097" s="11" t="s">
        <v>2486</v>
      </c>
      <c r="D1097" s="266">
        <v>50000</v>
      </c>
      <c r="E1097" s="281"/>
      <c r="F1097" s="281"/>
      <c r="G1097" s="281"/>
      <c r="H1097" s="281"/>
      <c r="I1097" s="281"/>
      <c r="J1097" s="6"/>
    </row>
    <row r="1098" spans="1:10" x14ac:dyDescent="0.3">
      <c r="A1098" s="11" t="s">
        <v>4150</v>
      </c>
      <c r="B1098" s="11" t="s">
        <v>2487</v>
      </c>
      <c r="C1098" s="11" t="s">
        <v>2486</v>
      </c>
      <c r="D1098" s="266">
        <v>50000</v>
      </c>
      <c r="E1098" s="281"/>
      <c r="F1098" s="281"/>
      <c r="G1098" s="281"/>
      <c r="H1098" s="281"/>
      <c r="I1098" s="281"/>
      <c r="J1098" s="4"/>
    </row>
    <row r="1099" spans="1:10" ht="15" thickBot="1" x14ac:dyDescent="0.35">
      <c r="A1099" s="13" t="s">
        <v>2035</v>
      </c>
      <c r="B1099" s="11" t="s">
        <v>2488</v>
      </c>
      <c r="C1099" s="11" t="s">
        <v>2486</v>
      </c>
      <c r="D1099" s="465">
        <v>50000</v>
      </c>
      <c r="E1099" s="281"/>
      <c r="F1099" s="281"/>
      <c r="G1099" s="281"/>
      <c r="H1099" s="281"/>
      <c r="I1099" s="281"/>
      <c r="J1099" s="8"/>
    </row>
    <row r="1100" spans="1:10" ht="19.05" customHeight="1" thickBot="1" x14ac:dyDescent="0.4">
      <c r="A1100" s="75" t="s">
        <v>2491</v>
      </c>
      <c r="B1100" s="27"/>
      <c r="C1100" s="27"/>
      <c r="D1100" s="27"/>
      <c r="E1100" s="27"/>
      <c r="F1100" s="27"/>
      <c r="G1100" s="27"/>
      <c r="H1100" s="27"/>
      <c r="I1100" s="27"/>
      <c r="J1100" s="16"/>
    </row>
    <row r="1101" spans="1:10" x14ac:dyDescent="0.3">
      <c r="A1101" s="29" t="s">
        <v>2509</v>
      </c>
      <c r="B1101" s="11" t="s">
        <v>2492</v>
      </c>
      <c r="C1101" s="11" t="s">
        <v>424</v>
      </c>
      <c r="D1101" s="266">
        <v>50000</v>
      </c>
      <c r="E1101" s="281"/>
      <c r="F1101" s="281"/>
      <c r="G1101" s="281"/>
      <c r="H1101" s="281"/>
      <c r="I1101" s="281"/>
      <c r="J1101" s="6" t="s">
        <v>2494</v>
      </c>
    </row>
    <row r="1102" spans="1:10" x14ac:dyDescent="0.3">
      <c r="A1102" s="4" t="s">
        <v>2510</v>
      </c>
      <c r="B1102" s="11" t="s">
        <v>2493</v>
      </c>
      <c r="C1102" s="11" t="s">
        <v>424</v>
      </c>
      <c r="D1102" s="267">
        <v>50000</v>
      </c>
      <c r="E1102" s="281"/>
      <c r="F1102" s="281"/>
      <c r="G1102" s="281"/>
      <c r="H1102" s="281"/>
      <c r="I1102" s="281"/>
      <c r="J1102" s="6" t="s">
        <v>2494</v>
      </c>
    </row>
    <row r="1103" spans="1:10" x14ac:dyDescent="0.3">
      <c r="A1103" s="13" t="s">
        <v>2035</v>
      </c>
      <c r="B1103" s="11" t="s">
        <v>2495</v>
      </c>
      <c r="C1103" s="11" t="s">
        <v>424</v>
      </c>
      <c r="D1103" s="267">
        <v>50000</v>
      </c>
      <c r="E1103" s="281"/>
      <c r="F1103" s="281"/>
      <c r="G1103" s="281"/>
      <c r="H1103" s="281"/>
      <c r="I1103" s="281"/>
      <c r="J1103" s="6" t="s">
        <v>2494</v>
      </c>
    </row>
    <row r="1104" spans="1:10" x14ac:dyDescent="0.3">
      <c r="A1104" s="11" t="s">
        <v>4150</v>
      </c>
      <c r="B1104" s="11" t="s">
        <v>2496</v>
      </c>
      <c r="C1104" s="11" t="s">
        <v>424</v>
      </c>
      <c r="D1104" s="267">
        <v>50000</v>
      </c>
      <c r="E1104" s="281"/>
      <c r="F1104" s="281"/>
      <c r="G1104" s="281"/>
      <c r="H1104" s="281"/>
      <c r="I1104" s="281"/>
      <c r="J1104" s="6" t="s">
        <v>2494</v>
      </c>
    </row>
    <row r="1105" spans="1:10" x14ac:dyDescent="0.3">
      <c r="A1105" s="4"/>
      <c r="B1105" s="11" t="s">
        <v>2497</v>
      </c>
      <c r="C1105" s="11" t="s">
        <v>314</v>
      </c>
      <c r="D1105" s="267">
        <v>50000</v>
      </c>
      <c r="E1105" s="281"/>
      <c r="F1105" s="281"/>
      <c r="G1105" s="281"/>
      <c r="H1105" s="281"/>
      <c r="I1105" s="281"/>
      <c r="J1105" s="6" t="s">
        <v>2494</v>
      </c>
    </row>
    <row r="1106" spans="1:10" x14ac:dyDescent="0.3">
      <c r="A1106" s="4"/>
      <c r="B1106" s="11" t="s">
        <v>2498</v>
      </c>
      <c r="C1106" s="11" t="s">
        <v>2500</v>
      </c>
      <c r="D1106" s="267">
        <v>50000</v>
      </c>
      <c r="E1106" s="281"/>
      <c r="F1106" s="281"/>
      <c r="G1106" s="281"/>
      <c r="H1106" s="281"/>
      <c r="I1106" s="281"/>
      <c r="J1106" s="6" t="s">
        <v>2494</v>
      </c>
    </row>
    <row r="1107" spans="1:10" x14ac:dyDescent="0.3">
      <c r="A1107" s="4"/>
      <c r="B1107" s="11" t="s">
        <v>2499</v>
      </c>
      <c r="C1107" s="11" t="s">
        <v>2501</v>
      </c>
      <c r="D1107" s="267">
        <v>50000</v>
      </c>
      <c r="E1107" s="281"/>
      <c r="F1107" s="281"/>
      <c r="G1107" s="281"/>
      <c r="H1107" s="281"/>
      <c r="I1107" s="281"/>
      <c r="J1107" s="6" t="s">
        <v>2494</v>
      </c>
    </row>
    <row r="1108" spans="1:10" x14ac:dyDescent="0.3">
      <c r="A1108" s="4"/>
      <c r="B1108" s="11" t="s">
        <v>2502</v>
      </c>
      <c r="C1108" s="11" t="s">
        <v>2461</v>
      </c>
      <c r="D1108" s="267">
        <v>50000</v>
      </c>
      <c r="E1108" s="281"/>
      <c r="F1108" s="281"/>
      <c r="G1108" s="281"/>
      <c r="H1108" s="281"/>
      <c r="I1108" s="281"/>
      <c r="J1108" s="6" t="s">
        <v>2494</v>
      </c>
    </row>
    <row r="1109" spans="1:10" x14ac:dyDescent="0.3">
      <c r="A1109" s="4"/>
      <c r="B1109" s="11" t="s">
        <v>2503</v>
      </c>
      <c r="C1109" s="11" t="s">
        <v>2402</v>
      </c>
      <c r="D1109" s="267">
        <v>50000</v>
      </c>
      <c r="E1109" s="281"/>
      <c r="F1109" s="281"/>
      <c r="G1109" s="281"/>
      <c r="H1109" s="281"/>
      <c r="I1109" s="281"/>
      <c r="J1109" s="6" t="s">
        <v>2494</v>
      </c>
    </row>
    <row r="1110" spans="1:10" x14ac:dyDescent="0.3">
      <c r="A1110" s="4"/>
      <c r="B1110" s="11" t="s">
        <v>2504</v>
      </c>
      <c r="C1110" s="11" t="s">
        <v>2404</v>
      </c>
      <c r="D1110" s="267">
        <v>50000</v>
      </c>
      <c r="E1110" s="281"/>
      <c r="F1110" s="281"/>
      <c r="G1110" s="281"/>
      <c r="H1110" s="281"/>
      <c r="I1110" s="281"/>
      <c r="J1110" s="6" t="s">
        <v>2494</v>
      </c>
    </row>
    <row r="1111" spans="1:10" x14ac:dyDescent="0.3">
      <c r="A1111" s="4"/>
      <c r="B1111" s="11" t="s">
        <v>2505</v>
      </c>
      <c r="C1111" s="11" t="s">
        <v>2406</v>
      </c>
      <c r="D1111" s="267">
        <v>50000</v>
      </c>
      <c r="E1111" s="281"/>
      <c r="F1111" s="281"/>
      <c r="G1111" s="281"/>
      <c r="H1111" s="281"/>
      <c r="I1111" s="281"/>
      <c r="J1111" s="6" t="s">
        <v>2494</v>
      </c>
    </row>
    <row r="1112" spans="1:10" x14ac:dyDescent="0.3">
      <c r="A1112" s="4"/>
      <c r="B1112" s="11" t="s">
        <v>2506</v>
      </c>
      <c r="C1112" s="11" t="s">
        <v>82</v>
      </c>
      <c r="D1112" s="267">
        <v>50000</v>
      </c>
      <c r="E1112" s="281"/>
      <c r="F1112" s="281"/>
      <c r="G1112" s="281"/>
      <c r="H1112" s="281"/>
      <c r="I1112" s="281"/>
      <c r="J1112" s="6" t="s">
        <v>2494</v>
      </c>
    </row>
    <row r="1113" spans="1:10" x14ac:dyDescent="0.3">
      <c r="A1113" s="4"/>
      <c r="B1113" s="11" t="s">
        <v>2507</v>
      </c>
      <c r="C1113" s="11" t="s">
        <v>82</v>
      </c>
      <c r="D1113" s="267">
        <v>50000</v>
      </c>
      <c r="E1113" s="281"/>
      <c r="F1113" s="281"/>
      <c r="G1113" s="281"/>
      <c r="H1113" s="281"/>
      <c r="I1113" s="281"/>
      <c r="J1113" s="6" t="s">
        <v>2494</v>
      </c>
    </row>
    <row r="1114" spans="1:10" ht="15" thickBot="1" x14ac:dyDescent="0.35">
      <c r="A1114" s="8"/>
      <c r="B1114" s="11" t="s">
        <v>2508</v>
      </c>
      <c r="C1114" s="11" t="s">
        <v>82</v>
      </c>
      <c r="D1114" s="274">
        <v>50000</v>
      </c>
      <c r="E1114" s="281"/>
      <c r="F1114" s="281"/>
      <c r="G1114" s="281"/>
      <c r="H1114" s="281"/>
      <c r="I1114" s="281"/>
      <c r="J1114" s="114" t="s">
        <v>2494</v>
      </c>
    </row>
    <row r="1115" spans="1:10" ht="19.05" customHeight="1" thickBot="1" x14ac:dyDescent="0.4">
      <c r="A1115" s="75" t="s">
        <v>2511</v>
      </c>
      <c r="B1115" s="27"/>
      <c r="C1115" s="27"/>
      <c r="D1115" s="27"/>
      <c r="E1115" s="27"/>
      <c r="F1115" s="27"/>
      <c r="G1115" s="27"/>
      <c r="H1115" s="27"/>
      <c r="I1115" s="27"/>
      <c r="J1115" s="16"/>
    </row>
    <row r="1116" spans="1:10" x14ac:dyDescent="0.3">
      <c r="A1116" s="29" t="s">
        <v>2532</v>
      </c>
      <c r="B1116" s="11" t="s">
        <v>2512</v>
      </c>
      <c r="C1116" s="11" t="s">
        <v>82</v>
      </c>
      <c r="D1116" s="270">
        <v>40000</v>
      </c>
      <c r="E1116" s="281"/>
      <c r="F1116" s="281"/>
      <c r="G1116" s="281"/>
      <c r="H1116" s="281"/>
      <c r="I1116" s="281"/>
      <c r="J1116" s="6" t="s">
        <v>2517</v>
      </c>
    </row>
    <row r="1117" spans="1:10" x14ac:dyDescent="0.3">
      <c r="A1117" s="4" t="s">
        <v>2533</v>
      </c>
      <c r="B1117" s="11" t="s">
        <v>2513</v>
      </c>
      <c r="C1117" s="11" t="s">
        <v>82</v>
      </c>
      <c r="D1117" s="173">
        <v>50000</v>
      </c>
      <c r="E1117" s="281"/>
      <c r="F1117" s="281"/>
      <c r="G1117" s="281"/>
      <c r="H1117" s="281"/>
      <c r="I1117" s="281"/>
      <c r="J1117" s="6" t="s">
        <v>2518</v>
      </c>
    </row>
    <row r="1118" spans="1:10" x14ac:dyDescent="0.3">
      <c r="A1118" s="11" t="s">
        <v>2034</v>
      </c>
      <c r="B1118" s="11" t="s">
        <v>2514</v>
      </c>
      <c r="C1118" s="11" t="s">
        <v>82</v>
      </c>
      <c r="D1118" s="173">
        <v>50000</v>
      </c>
      <c r="E1118" s="281"/>
      <c r="F1118" s="281"/>
      <c r="G1118" s="281"/>
      <c r="H1118" s="281"/>
      <c r="I1118" s="281"/>
      <c r="J1118" s="4" t="s">
        <v>2519</v>
      </c>
    </row>
    <row r="1119" spans="1:10" x14ac:dyDescent="0.3">
      <c r="A1119" s="4"/>
      <c r="B1119" s="11" t="s">
        <v>2515</v>
      </c>
      <c r="C1119" s="11" t="s">
        <v>82</v>
      </c>
      <c r="D1119" s="173">
        <v>60000</v>
      </c>
      <c r="E1119" s="281"/>
      <c r="F1119" s="281"/>
      <c r="G1119" s="281"/>
      <c r="H1119" s="281"/>
      <c r="I1119" s="281"/>
      <c r="J1119" s="4" t="s">
        <v>2520</v>
      </c>
    </row>
    <row r="1120" spans="1:10" x14ac:dyDescent="0.3">
      <c r="A1120" s="4"/>
      <c r="B1120" s="11" t="s">
        <v>2521</v>
      </c>
      <c r="C1120" s="11" t="s">
        <v>424</v>
      </c>
      <c r="D1120" s="173">
        <v>40000</v>
      </c>
      <c r="E1120" s="281"/>
      <c r="F1120" s="281"/>
      <c r="G1120" s="281"/>
      <c r="H1120" s="281"/>
      <c r="I1120" s="281"/>
      <c r="J1120" s="6" t="s">
        <v>2517</v>
      </c>
    </row>
    <row r="1121" spans="1:10" x14ac:dyDescent="0.3">
      <c r="A1121" s="4"/>
      <c r="B1121" s="11" t="s">
        <v>2522</v>
      </c>
      <c r="C1121" s="11" t="s">
        <v>424</v>
      </c>
      <c r="D1121" s="173">
        <v>60000</v>
      </c>
      <c r="E1121" s="281"/>
      <c r="F1121" s="281"/>
      <c r="G1121" s="281"/>
      <c r="H1121" s="281"/>
      <c r="I1121" s="281"/>
      <c r="J1121" s="6" t="s">
        <v>2527</v>
      </c>
    </row>
    <row r="1122" spans="1:10" x14ac:dyDescent="0.3">
      <c r="A1122" s="4"/>
      <c r="B1122" s="11" t="s">
        <v>2523</v>
      </c>
      <c r="C1122" s="11" t="s">
        <v>424</v>
      </c>
      <c r="D1122" s="182">
        <v>40000</v>
      </c>
      <c r="E1122" s="281"/>
      <c r="F1122" s="281"/>
      <c r="G1122" s="281"/>
      <c r="H1122" s="281"/>
      <c r="I1122" s="281"/>
      <c r="J1122" s="6" t="s">
        <v>2517</v>
      </c>
    </row>
    <row r="1123" spans="1:10" x14ac:dyDescent="0.3">
      <c r="A1123" s="4"/>
      <c r="B1123" s="11" t="s">
        <v>2524</v>
      </c>
      <c r="C1123" s="11" t="s">
        <v>424</v>
      </c>
      <c r="D1123" s="173">
        <v>60000</v>
      </c>
      <c r="E1123" s="281"/>
      <c r="F1123" s="281"/>
      <c r="G1123" s="281"/>
      <c r="H1123" s="281"/>
      <c r="I1123" s="281"/>
      <c r="J1123" s="6" t="s">
        <v>2527</v>
      </c>
    </row>
    <row r="1124" spans="1:10" x14ac:dyDescent="0.3">
      <c r="A1124" s="4"/>
      <c r="B1124" s="11" t="s">
        <v>2525</v>
      </c>
      <c r="C1124" s="11" t="s">
        <v>424</v>
      </c>
      <c r="D1124" s="173">
        <v>40000</v>
      </c>
      <c r="E1124" s="281"/>
      <c r="F1124" s="281"/>
      <c r="G1124" s="281"/>
      <c r="H1124" s="281"/>
      <c r="I1124" s="281"/>
      <c r="J1124" s="6" t="s">
        <v>2517</v>
      </c>
    </row>
    <row r="1125" spans="1:10" x14ac:dyDescent="0.3">
      <c r="A1125" s="4"/>
      <c r="B1125" s="11" t="s">
        <v>2526</v>
      </c>
      <c r="C1125" s="11" t="s">
        <v>424</v>
      </c>
      <c r="D1125" s="173">
        <v>60000</v>
      </c>
      <c r="E1125" s="281"/>
      <c r="F1125" s="281"/>
      <c r="G1125" s="281"/>
      <c r="H1125" s="281"/>
      <c r="I1125" s="281"/>
      <c r="J1125" s="6" t="s">
        <v>2527</v>
      </c>
    </row>
    <row r="1126" spans="1:10" x14ac:dyDescent="0.3">
      <c r="A1126" s="4"/>
      <c r="B1126" s="11" t="s">
        <v>2528</v>
      </c>
      <c r="C1126" s="11" t="s">
        <v>98</v>
      </c>
      <c r="D1126" s="173">
        <v>40000</v>
      </c>
      <c r="E1126" s="281"/>
      <c r="F1126" s="281"/>
      <c r="G1126" s="281"/>
      <c r="H1126" s="281"/>
      <c r="I1126" s="281"/>
      <c r="J1126" s="6" t="s">
        <v>2517</v>
      </c>
    </row>
    <row r="1127" spans="1:10" x14ac:dyDescent="0.3">
      <c r="A1127" s="4"/>
      <c r="B1127" s="11" t="s">
        <v>2529</v>
      </c>
      <c r="C1127" s="11" t="s">
        <v>98</v>
      </c>
      <c r="D1127" s="173">
        <v>40000</v>
      </c>
      <c r="E1127" s="281"/>
      <c r="F1127" s="281"/>
      <c r="G1127" s="281"/>
      <c r="H1127" s="281"/>
      <c r="I1127" s="281"/>
      <c r="J1127" s="6" t="s">
        <v>2517</v>
      </c>
    </row>
    <row r="1128" spans="1:10" x14ac:dyDescent="0.3">
      <c r="A1128" s="4"/>
      <c r="B1128" s="11" t="s">
        <v>2530</v>
      </c>
      <c r="C1128" s="11" t="s">
        <v>98</v>
      </c>
      <c r="D1128" s="173">
        <v>60000</v>
      </c>
      <c r="E1128" s="281"/>
      <c r="F1128" s="281"/>
      <c r="G1128" s="281"/>
      <c r="H1128" s="281"/>
      <c r="I1128" s="281"/>
      <c r="J1128" s="6" t="s">
        <v>2527</v>
      </c>
    </row>
    <row r="1129" spans="1:10" ht="15" thickBot="1" x14ac:dyDescent="0.35">
      <c r="A1129" s="8"/>
      <c r="B1129" s="11" t="s">
        <v>2531</v>
      </c>
      <c r="C1129" s="11" t="s">
        <v>98</v>
      </c>
      <c r="D1129" s="182">
        <v>60000</v>
      </c>
      <c r="E1129" s="281"/>
      <c r="F1129" s="281"/>
      <c r="G1129" s="281"/>
      <c r="H1129" s="281"/>
      <c r="I1129" s="281"/>
      <c r="J1129" s="114" t="s">
        <v>2527</v>
      </c>
    </row>
    <row r="1130" spans="1:10" ht="19.05" customHeight="1" thickBot="1" x14ac:dyDescent="0.4">
      <c r="A1130" s="75" t="s">
        <v>2534</v>
      </c>
      <c r="B1130" s="27"/>
      <c r="C1130" s="27"/>
      <c r="D1130" s="27"/>
      <c r="E1130" s="27"/>
      <c r="F1130" s="27"/>
      <c r="G1130" s="27"/>
      <c r="H1130" s="27"/>
      <c r="I1130" s="27"/>
      <c r="J1130" s="16"/>
    </row>
    <row r="1131" spans="1:10" x14ac:dyDescent="0.3">
      <c r="A1131" s="29" t="s">
        <v>2549</v>
      </c>
      <c r="B1131" s="11" t="s">
        <v>2535</v>
      </c>
      <c r="C1131" s="11" t="s">
        <v>2076</v>
      </c>
      <c r="D1131" s="266">
        <v>50000</v>
      </c>
      <c r="E1131" s="281"/>
      <c r="F1131" s="281"/>
      <c r="G1131" s="281"/>
      <c r="H1131" s="281"/>
      <c r="I1131" s="281"/>
      <c r="J1131" s="6" t="s">
        <v>2536</v>
      </c>
    </row>
    <row r="1132" spans="1:10" x14ac:dyDescent="0.3">
      <c r="A1132" s="4" t="s">
        <v>2550</v>
      </c>
      <c r="B1132" s="11" t="s">
        <v>2537</v>
      </c>
      <c r="C1132" s="11" t="s">
        <v>2076</v>
      </c>
      <c r="D1132" s="266">
        <v>50000</v>
      </c>
      <c r="E1132" s="281"/>
      <c r="F1132" s="281"/>
      <c r="G1132" s="281"/>
      <c r="H1132" s="281"/>
      <c r="I1132" s="281"/>
      <c r="J1132" s="6" t="s">
        <v>2536</v>
      </c>
    </row>
    <row r="1133" spans="1:10" x14ac:dyDescent="0.3">
      <c r="A1133" s="11" t="s">
        <v>2035</v>
      </c>
      <c r="B1133" s="11" t="s">
        <v>2538</v>
      </c>
      <c r="C1133" s="11" t="s">
        <v>2076</v>
      </c>
      <c r="D1133" s="266">
        <v>50000</v>
      </c>
      <c r="E1133" s="281"/>
      <c r="F1133" s="281"/>
      <c r="G1133" s="281"/>
      <c r="H1133" s="281"/>
      <c r="I1133" s="281"/>
      <c r="J1133" s="6" t="s">
        <v>2536</v>
      </c>
    </row>
    <row r="1134" spans="1:10" x14ac:dyDescent="0.3">
      <c r="A1134" s="11" t="s">
        <v>4150</v>
      </c>
      <c r="B1134" s="11" t="s">
        <v>2539</v>
      </c>
      <c r="C1134" s="11" t="s">
        <v>2076</v>
      </c>
      <c r="D1134" s="266">
        <v>50000</v>
      </c>
      <c r="E1134" s="281"/>
      <c r="F1134" s="281"/>
      <c r="G1134" s="281"/>
      <c r="H1134" s="281"/>
      <c r="I1134" s="281"/>
      <c r="J1134" s="6" t="s">
        <v>2536</v>
      </c>
    </row>
    <row r="1135" spans="1:10" x14ac:dyDescent="0.3">
      <c r="A1135" s="4"/>
      <c r="B1135" s="11" t="s">
        <v>2540</v>
      </c>
      <c r="C1135" s="11" t="s">
        <v>2076</v>
      </c>
      <c r="D1135" s="266">
        <v>50000</v>
      </c>
      <c r="E1135" s="281"/>
      <c r="F1135" s="281"/>
      <c r="G1135" s="281"/>
      <c r="H1135" s="281"/>
      <c r="I1135" s="281"/>
      <c r="J1135" s="6" t="s">
        <v>2541</v>
      </c>
    </row>
    <row r="1136" spans="1:10" x14ac:dyDescent="0.3">
      <c r="A1136" s="4"/>
      <c r="B1136" s="11" t="s">
        <v>2542</v>
      </c>
      <c r="C1136" s="11" t="s">
        <v>2076</v>
      </c>
      <c r="D1136" s="266">
        <v>50000</v>
      </c>
      <c r="E1136" s="281"/>
      <c r="F1136" s="281"/>
      <c r="G1136" s="281"/>
      <c r="H1136" s="281"/>
      <c r="I1136" s="281"/>
      <c r="J1136" s="6" t="s">
        <v>2541</v>
      </c>
    </row>
    <row r="1137" spans="1:10" x14ac:dyDescent="0.3">
      <c r="A1137" s="4"/>
      <c r="B1137" s="11" t="s">
        <v>2543</v>
      </c>
      <c r="C1137" s="11" t="s">
        <v>2076</v>
      </c>
      <c r="D1137" s="266">
        <v>50000</v>
      </c>
      <c r="E1137" s="281"/>
      <c r="F1137" s="281"/>
      <c r="G1137" s="281"/>
      <c r="H1137" s="281"/>
      <c r="I1137" s="281"/>
      <c r="J1137" s="6" t="s">
        <v>2541</v>
      </c>
    </row>
    <row r="1138" spans="1:10" x14ac:dyDescent="0.3">
      <c r="A1138" s="4"/>
      <c r="B1138" s="11" t="s">
        <v>2544</v>
      </c>
      <c r="C1138" s="11" t="s">
        <v>2076</v>
      </c>
      <c r="D1138" s="267">
        <v>50000</v>
      </c>
      <c r="E1138" s="281"/>
      <c r="F1138" s="281"/>
      <c r="G1138" s="281"/>
      <c r="H1138" s="281"/>
      <c r="I1138" s="281"/>
      <c r="J1138" s="6" t="s">
        <v>2536</v>
      </c>
    </row>
    <row r="1139" spans="1:10" x14ac:dyDescent="0.3">
      <c r="A1139" s="4"/>
      <c r="B1139" s="11" t="s">
        <v>2545</v>
      </c>
      <c r="C1139" s="11" t="s">
        <v>2076</v>
      </c>
      <c r="D1139" s="267">
        <v>50000</v>
      </c>
      <c r="E1139" s="281"/>
      <c r="F1139" s="281"/>
      <c r="G1139" s="281"/>
      <c r="H1139" s="281"/>
      <c r="I1139" s="281"/>
      <c r="J1139" s="6" t="s">
        <v>2536</v>
      </c>
    </row>
    <row r="1140" spans="1:10" x14ac:dyDescent="0.3">
      <c r="A1140" s="4"/>
      <c r="B1140" s="11" t="s">
        <v>2546</v>
      </c>
      <c r="C1140" s="11" t="s">
        <v>2076</v>
      </c>
      <c r="D1140" s="267">
        <v>50000</v>
      </c>
      <c r="E1140" s="281"/>
      <c r="F1140" s="281"/>
      <c r="G1140" s="281"/>
      <c r="H1140" s="281"/>
      <c r="I1140" s="281"/>
      <c r="J1140" s="6" t="s">
        <v>2536</v>
      </c>
    </row>
    <row r="1141" spans="1:10" x14ac:dyDescent="0.3">
      <c r="A1141" s="4"/>
      <c r="B1141" s="11" t="s">
        <v>2547</v>
      </c>
      <c r="C1141" s="11" t="s">
        <v>2076</v>
      </c>
      <c r="D1141" s="267">
        <v>50000</v>
      </c>
      <c r="E1141" s="281"/>
      <c r="F1141" s="281"/>
      <c r="G1141" s="281"/>
      <c r="H1141" s="281"/>
      <c r="I1141" s="281"/>
      <c r="J1141" s="6" t="s">
        <v>2541</v>
      </c>
    </row>
    <row r="1142" spans="1:10" ht="15" thickBot="1" x14ac:dyDescent="0.35">
      <c r="A1142" s="8"/>
      <c r="B1142" s="11" t="s">
        <v>2548</v>
      </c>
      <c r="C1142" s="11" t="s">
        <v>2076</v>
      </c>
      <c r="D1142" s="274">
        <v>50000</v>
      </c>
      <c r="E1142" s="281"/>
      <c r="F1142" s="281"/>
      <c r="G1142" s="281"/>
      <c r="H1142" s="281"/>
      <c r="I1142" s="281"/>
      <c r="J1142" s="114" t="s">
        <v>2541</v>
      </c>
    </row>
    <row r="1143" spans="1:10" ht="19.05" customHeight="1" thickBot="1" x14ac:dyDescent="0.4">
      <c r="A1143" s="75" t="s">
        <v>2551</v>
      </c>
      <c r="B1143" s="27"/>
      <c r="C1143" s="27"/>
      <c r="D1143" s="27"/>
      <c r="E1143" s="27"/>
      <c r="F1143" s="27"/>
      <c r="G1143" s="27"/>
      <c r="H1143" s="27"/>
      <c r="I1143" s="27"/>
      <c r="J1143" s="16"/>
    </row>
    <row r="1144" spans="1:10" x14ac:dyDescent="0.3">
      <c r="A1144" s="29" t="s">
        <v>2555</v>
      </c>
      <c r="B1144" s="11" t="s">
        <v>2552</v>
      </c>
      <c r="C1144" s="11" t="s">
        <v>98</v>
      </c>
      <c r="D1144" s="154"/>
      <c r="E1144" s="281"/>
      <c r="F1144" s="281"/>
      <c r="G1144" s="281"/>
      <c r="H1144" s="281"/>
      <c r="I1144" s="281"/>
      <c r="J1144" s="6"/>
    </row>
    <row r="1145" spans="1:10" x14ac:dyDescent="0.3">
      <c r="A1145" s="4" t="s">
        <v>2556</v>
      </c>
      <c r="B1145" s="11" t="s">
        <v>2553</v>
      </c>
      <c r="C1145" s="11" t="s">
        <v>98</v>
      </c>
      <c r="D1145" s="154"/>
      <c r="E1145" s="281"/>
      <c r="F1145" s="281"/>
      <c r="G1145" s="281"/>
      <c r="H1145" s="281"/>
      <c r="I1145" s="281"/>
      <c r="J1145" s="4"/>
    </row>
    <row r="1146" spans="1:10" ht="15" thickBot="1" x14ac:dyDescent="0.35">
      <c r="A1146" s="8"/>
      <c r="B1146" s="11" t="s">
        <v>2554</v>
      </c>
      <c r="C1146" s="11" t="s">
        <v>98</v>
      </c>
      <c r="D1146" s="154"/>
      <c r="E1146" s="281"/>
      <c r="F1146" s="281"/>
      <c r="G1146" s="281"/>
      <c r="H1146" s="281"/>
      <c r="I1146" s="281"/>
      <c r="J1146" s="8"/>
    </row>
    <row r="1147" spans="1:10" ht="19.05" customHeight="1" thickBot="1" x14ac:dyDescent="0.4">
      <c r="A1147" s="75" t="s">
        <v>2557</v>
      </c>
      <c r="B1147" s="27"/>
      <c r="C1147" s="27"/>
      <c r="D1147" s="27"/>
      <c r="E1147" s="27"/>
      <c r="F1147" s="27"/>
      <c r="G1147" s="27"/>
      <c r="H1147" s="27"/>
      <c r="I1147" s="27"/>
      <c r="J1147" s="396"/>
    </row>
    <row r="1148" spans="1:10" x14ac:dyDescent="0.3">
      <c r="A1148" s="29" t="s">
        <v>2575</v>
      </c>
      <c r="B1148" s="11" t="s">
        <v>2563</v>
      </c>
      <c r="C1148" s="11" t="s">
        <v>2558</v>
      </c>
      <c r="D1148" s="266">
        <v>50000</v>
      </c>
      <c r="E1148" s="281"/>
      <c r="F1148" s="281"/>
      <c r="G1148" s="281"/>
      <c r="H1148" s="281"/>
      <c r="I1148" s="281"/>
      <c r="J1148" s="6" t="s">
        <v>2561</v>
      </c>
    </row>
    <row r="1149" spans="1:10" x14ac:dyDescent="0.3">
      <c r="A1149" s="4" t="s">
        <v>2576</v>
      </c>
      <c r="B1149" s="11" t="s">
        <v>2564</v>
      </c>
      <c r="C1149" s="11" t="s">
        <v>2558</v>
      </c>
      <c r="D1149" s="266">
        <v>50000</v>
      </c>
      <c r="E1149" s="281"/>
      <c r="F1149" s="281"/>
      <c r="G1149" s="281"/>
      <c r="H1149" s="281"/>
      <c r="I1149" s="281"/>
      <c r="J1149" s="6" t="s">
        <v>2560</v>
      </c>
    </row>
    <row r="1150" spans="1:10" x14ac:dyDescent="0.3">
      <c r="A1150" s="11" t="s">
        <v>2035</v>
      </c>
      <c r="B1150" s="11" t="s">
        <v>2565</v>
      </c>
      <c r="C1150" s="11" t="s">
        <v>2558</v>
      </c>
      <c r="D1150" s="266">
        <v>50000</v>
      </c>
      <c r="E1150" s="281"/>
      <c r="F1150" s="281"/>
      <c r="G1150" s="281"/>
      <c r="H1150" s="281"/>
      <c r="I1150" s="281"/>
      <c r="J1150" s="6" t="s">
        <v>2559</v>
      </c>
    </row>
    <row r="1151" spans="1:10" x14ac:dyDescent="0.3">
      <c r="A1151" s="11" t="s">
        <v>4150</v>
      </c>
      <c r="B1151" s="11" t="s">
        <v>2562</v>
      </c>
      <c r="C1151" s="11" t="s">
        <v>2558</v>
      </c>
      <c r="D1151" s="266">
        <v>50000</v>
      </c>
      <c r="E1151" s="281"/>
      <c r="F1151" s="281"/>
      <c r="G1151" s="281"/>
      <c r="H1151" s="281"/>
      <c r="I1151" s="281"/>
      <c r="J1151" s="6" t="s">
        <v>2559</v>
      </c>
    </row>
    <row r="1152" spans="1:10" x14ac:dyDescent="0.3">
      <c r="A1152" s="4"/>
      <c r="B1152" s="11" t="s">
        <v>2566</v>
      </c>
      <c r="C1152" s="11" t="s">
        <v>82</v>
      </c>
      <c r="D1152" s="154"/>
      <c r="E1152" s="281"/>
      <c r="F1152" s="281"/>
      <c r="G1152" s="281"/>
      <c r="H1152" s="281"/>
      <c r="I1152" s="281"/>
      <c r="J1152" s="4" t="s">
        <v>2569</v>
      </c>
    </row>
    <row r="1153" spans="1:10" x14ac:dyDescent="0.3">
      <c r="A1153" s="4"/>
      <c r="B1153" s="11" t="s">
        <v>2567</v>
      </c>
      <c r="C1153" s="11" t="s">
        <v>82</v>
      </c>
      <c r="D1153" s="154"/>
      <c r="E1153" s="281"/>
      <c r="F1153" s="281"/>
      <c r="G1153" s="281"/>
      <c r="H1153" s="281"/>
      <c r="I1153" s="281"/>
      <c r="J1153" s="4" t="s">
        <v>2570</v>
      </c>
    </row>
    <row r="1154" spans="1:10" x14ac:dyDescent="0.3">
      <c r="A1154" s="4"/>
      <c r="B1154" s="11" t="s">
        <v>2568</v>
      </c>
      <c r="C1154" s="11" t="s">
        <v>82</v>
      </c>
      <c r="D1154" s="154"/>
      <c r="E1154" s="281"/>
      <c r="F1154" s="281"/>
      <c r="G1154" s="281"/>
      <c r="H1154" s="281"/>
      <c r="I1154" s="281"/>
      <c r="J1154" s="4" t="s">
        <v>2570</v>
      </c>
    </row>
    <row r="1155" spans="1:10" x14ac:dyDescent="0.3">
      <c r="A1155" s="4"/>
      <c r="B1155" s="11" t="s">
        <v>2571</v>
      </c>
      <c r="C1155" s="11" t="s">
        <v>168</v>
      </c>
      <c r="D1155" s="273">
        <v>50000</v>
      </c>
      <c r="E1155" s="281"/>
      <c r="F1155" s="281"/>
      <c r="G1155" s="281"/>
      <c r="H1155" s="281"/>
      <c r="I1155" s="281"/>
      <c r="J1155" s="4" t="s">
        <v>2574</v>
      </c>
    </row>
    <row r="1156" spans="1:10" x14ac:dyDescent="0.3">
      <c r="A1156" s="4"/>
      <c r="B1156" s="11" t="s">
        <v>2572</v>
      </c>
      <c r="C1156" s="65" t="s">
        <v>547</v>
      </c>
      <c r="D1156" s="154"/>
      <c r="E1156" s="281"/>
      <c r="F1156" s="281"/>
      <c r="G1156" s="281"/>
      <c r="H1156" s="281"/>
      <c r="I1156" s="281"/>
      <c r="J1156" s="4" t="s">
        <v>2574</v>
      </c>
    </row>
    <row r="1157" spans="1:10" ht="15" thickBot="1" x14ac:dyDescent="0.35">
      <c r="A1157" s="8"/>
      <c r="B1157" s="11" t="s">
        <v>2573</v>
      </c>
      <c r="C1157" s="65" t="s">
        <v>547</v>
      </c>
      <c r="D1157" s="154"/>
      <c r="E1157" s="281"/>
      <c r="F1157" s="281"/>
      <c r="G1157" s="281"/>
      <c r="H1157" s="281"/>
      <c r="I1157" s="281"/>
      <c r="J1157" s="8"/>
    </row>
    <row r="1158" spans="1:10" ht="19.05" customHeight="1" thickBot="1" x14ac:dyDescent="0.4">
      <c r="A1158" s="75" t="s">
        <v>2577</v>
      </c>
      <c r="B1158" s="27"/>
      <c r="C1158" s="27"/>
      <c r="D1158" s="27"/>
      <c r="E1158" s="27"/>
      <c r="F1158" s="27"/>
      <c r="G1158" s="27"/>
      <c r="H1158" s="27"/>
      <c r="I1158" s="27"/>
      <c r="J1158" s="16"/>
    </row>
    <row r="1159" spans="1:10" x14ac:dyDescent="0.3">
      <c r="A1159" s="29" t="s">
        <v>2578</v>
      </c>
      <c r="B1159" s="11"/>
      <c r="C1159" s="11"/>
      <c r="D1159" s="26"/>
      <c r="E1159" s="281"/>
      <c r="F1159" s="281"/>
      <c r="G1159" s="281"/>
      <c r="H1159" s="281"/>
      <c r="I1159" s="281"/>
      <c r="J1159" s="114"/>
    </row>
    <row r="1160" spans="1:10" x14ac:dyDescent="0.3">
      <c r="A1160" s="4" t="s">
        <v>2579</v>
      </c>
      <c r="B1160" s="11"/>
      <c r="C1160" s="11"/>
      <c r="D1160" s="11"/>
      <c r="E1160" s="281"/>
      <c r="F1160" s="281"/>
      <c r="G1160" s="281"/>
      <c r="H1160" s="281"/>
      <c r="I1160" s="281"/>
      <c r="J1160" s="4"/>
    </row>
    <row r="1161" spans="1:10" ht="15" thickBot="1" x14ac:dyDescent="0.35">
      <c r="A1161" s="8"/>
      <c r="B1161" s="11"/>
      <c r="C1161" s="11"/>
      <c r="D1161" s="13"/>
      <c r="E1161" s="281"/>
      <c r="F1161" s="281"/>
      <c r="G1161" s="281"/>
      <c r="H1161" s="281"/>
      <c r="I1161" s="281"/>
      <c r="J1161" s="8"/>
    </row>
    <row r="1162" spans="1:10" ht="19.05" customHeight="1" thickBot="1" x14ac:dyDescent="0.4">
      <c r="A1162" s="75" t="s">
        <v>2580</v>
      </c>
      <c r="B1162" s="15"/>
      <c r="C1162" s="27"/>
      <c r="D1162" s="27"/>
      <c r="E1162" s="27"/>
      <c r="F1162" s="27"/>
      <c r="G1162" s="27"/>
      <c r="H1162" s="27"/>
      <c r="I1162" s="27"/>
      <c r="J1162" s="16"/>
    </row>
    <row r="1163" spans="1:10" x14ac:dyDescent="0.3">
      <c r="A1163" s="29" t="s">
        <v>2588</v>
      </c>
      <c r="B1163" s="11" t="s">
        <v>2581</v>
      </c>
      <c r="C1163" s="11" t="s">
        <v>2065</v>
      </c>
      <c r="D1163" s="270">
        <v>100000</v>
      </c>
      <c r="E1163" s="281"/>
      <c r="F1163" s="281"/>
      <c r="G1163" s="281"/>
      <c r="H1163" s="281"/>
      <c r="I1163" s="281"/>
      <c r="J1163" s="6" t="s">
        <v>2586</v>
      </c>
    </row>
    <row r="1164" spans="1:10" x14ac:dyDescent="0.3">
      <c r="A1164" s="5" t="s">
        <v>2589</v>
      </c>
      <c r="B1164" s="11" t="s">
        <v>2582</v>
      </c>
      <c r="C1164" s="11" t="s">
        <v>2065</v>
      </c>
      <c r="D1164" s="173">
        <v>54000</v>
      </c>
      <c r="E1164" s="281"/>
      <c r="F1164" s="281"/>
      <c r="G1164" s="281"/>
      <c r="H1164" s="281"/>
      <c r="I1164" s="281"/>
      <c r="J1164" s="6" t="s">
        <v>2583</v>
      </c>
    </row>
    <row r="1165" spans="1:10" x14ac:dyDescent="0.3">
      <c r="A1165" s="11" t="s">
        <v>2034</v>
      </c>
      <c r="B1165" s="11" t="s">
        <v>2585</v>
      </c>
      <c r="C1165" s="11" t="s">
        <v>428</v>
      </c>
      <c r="D1165" s="182">
        <v>100000</v>
      </c>
      <c r="E1165" s="281"/>
      <c r="F1165" s="281"/>
      <c r="G1165" s="281"/>
      <c r="H1165" s="281"/>
      <c r="I1165" s="281"/>
      <c r="J1165" s="6" t="s">
        <v>2586</v>
      </c>
    </row>
    <row r="1166" spans="1:10" x14ac:dyDescent="0.3">
      <c r="A1166" s="11" t="s">
        <v>2035</v>
      </c>
      <c r="B1166" s="11" t="s">
        <v>2587</v>
      </c>
      <c r="C1166" s="11" t="s">
        <v>424</v>
      </c>
      <c r="D1166" s="274">
        <v>100000</v>
      </c>
      <c r="E1166" s="281"/>
      <c r="F1166" s="281"/>
      <c r="G1166" s="281"/>
      <c r="H1166" s="281"/>
      <c r="I1166" s="281"/>
      <c r="J1166" s="6" t="s">
        <v>2584</v>
      </c>
    </row>
    <row r="1167" spans="1:10" ht="15" thickBot="1" x14ac:dyDescent="0.35">
      <c r="A1167" s="8"/>
      <c r="B1167" s="11"/>
      <c r="C1167" s="11"/>
      <c r="D1167" s="13"/>
      <c r="E1167" s="281"/>
      <c r="F1167" s="281"/>
      <c r="G1167" s="281"/>
      <c r="H1167" s="281"/>
      <c r="I1167" s="281"/>
      <c r="J1167" s="8"/>
    </row>
    <row r="1168" spans="1:10" ht="19.05" customHeight="1" thickBot="1" x14ac:dyDescent="0.4">
      <c r="A1168" s="75" t="s">
        <v>2590</v>
      </c>
      <c r="B1168" s="27"/>
      <c r="C1168" s="27"/>
      <c r="D1168" s="27"/>
      <c r="E1168" s="27"/>
      <c r="F1168" s="27"/>
      <c r="G1168" s="27"/>
      <c r="H1168" s="27"/>
      <c r="I1168" s="27"/>
      <c r="J1168" s="16"/>
    </row>
    <row r="1169" spans="1:10" x14ac:dyDescent="0.3">
      <c r="A1169" s="29" t="s">
        <v>2622</v>
      </c>
      <c r="B1169" s="11" t="s">
        <v>2591</v>
      </c>
      <c r="C1169" s="11" t="s">
        <v>424</v>
      </c>
      <c r="D1169" s="154"/>
      <c r="E1169" s="281"/>
      <c r="F1169" s="281"/>
      <c r="G1169" s="281"/>
      <c r="H1169" s="281"/>
      <c r="I1169" s="281"/>
      <c r="J1169" s="6" t="s">
        <v>2595</v>
      </c>
    </row>
    <row r="1170" spans="1:10" x14ac:dyDescent="0.3">
      <c r="A1170" s="57" t="s">
        <v>2623</v>
      </c>
      <c r="B1170" s="11" t="s">
        <v>2592</v>
      </c>
      <c r="C1170" s="11" t="s">
        <v>2078</v>
      </c>
      <c r="D1170" s="154"/>
      <c r="E1170" s="281"/>
      <c r="F1170" s="281"/>
      <c r="G1170" s="281"/>
      <c r="H1170" s="281"/>
      <c r="I1170" s="281"/>
      <c r="J1170" s="6" t="s">
        <v>2593</v>
      </c>
    </row>
    <row r="1171" spans="1:10" x14ac:dyDescent="0.3">
      <c r="A1171" s="57"/>
      <c r="B1171" s="11" t="s">
        <v>2594</v>
      </c>
      <c r="C1171" s="11" t="s">
        <v>2596</v>
      </c>
      <c r="D1171" s="154"/>
      <c r="E1171" s="281"/>
      <c r="F1171" s="281"/>
      <c r="G1171" s="281"/>
      <c r="H1171" s="281"/>
      <c r="I1171" s="281"/>
      <c r="J1171" s="6" t="s">
        <v>2601</v>
      </c>
    </row>
    <row r="1172" spans="1:10" x14ac:dyDescent="0.3">
      <c r="A1172" s="57"/>
      <c r="B1172" s="11" t="s">
        <v>2597</v>
      </c>
      <c r="C1172" s="11" t="s">
        <v>2078</v>
      </c>
      <c r="D1172" s="154"/>
      <c r="E1172" s="281"/>
      <c r="F1172" s="281"/>
      <c r="G1172" s="281"/>
      <c r="H1172" s="281"/>
      <c r="I1172" s="281"/>
      <c r="J1172" s="4" t="s">
        <v>2599</v>
      </c>
    </row>
    <row r="1173" spans="1:10" x14ac:dyDescent="0.3">
      <c r="A1173" s="57"/>
      <c r="B1173" s="11" t="s">
        <v>2598</v>
      </c>
      <c r="C1173" s="11" t="s">
        <v>2078</v>
      </c>
      <c r="D1173" s="154"/>
      <c r="E1173" s="281"/>
      <c r="F1173" s="281"/>
      <c r="G1173" s="281"/>
      <c r="H1173" s="281"/>
      <c r="I1173" s="281"/>
      <c r="J1173" s="6" t="s">
        <v>2600</v>
      </c>
    </row>
    <row r="1174" spans="1:10" x14ac:dyDescent="0.3">
      <c r="A1174" s="57"/>
      <c r="B1174" s="11" t="s">
        <v>2602</v>
      </c>
      <c r="C1174" s="11" t="s">
        <v>424</v>
      </c>
      <c r="D1174" s="154"/>
      <c r="E1174" s="281"/>
      <c r="F1174" s="281"/>
      <c r="G1174" s="281"/>
      <c r="H1174" s="281"/>
      <c r="I1174" s="281"/>
      <c r="J1174" s="6" t="s">
        <v>2603</v>
      </c>
    </row>
    <row r="1175" spans="1:10" x14ac:dyDescent="0.3">
      <c r="A1175" s="57"/>
      <c r="B1175" s="11" t="s">
        <v>2604</v>
      </c>
      <c r="C1175" s="11" t="s">
        <v>168</v>
      </c>
      <c r="D1175" s="154"/>
      <c r="E1175" s="281"/>
      <c r="F1175" s="281"/>
      <c r="G1175" s="281"/>
      <c r="H1175" s="281"/>
      <c r="I1175" s="281"/>
      <c r="J1175" s="8"/>
    </row>
    <row r="1176" spans="1:10" x14ac:dyDescent="0.3">
      <c r="A1176" s="57"/>
      <c r="B1176" s="11" t="s">
        <v>2605</v>
      </c>
      <c r="C1176" s="11" t="s">
        <v>168</v>
      </c>
      <c r="D1176" s="154"/>
      <c r="E1176" s="281"/>
      <c r="F1176" s="281"/>
      <c r="G1176" s="281"/>
      <c r="H1176" s="281"/>
      <c r="I1176" s="281"/>
      <c r="J1176" s="4"/>
    </row>
    <row r="1177" spans="1:10" x14ac:dyDescent="0.3">
      <c r="A1177" s="57"/>
      <c r="B1177" s="11" t="s">
        <v>2606</v>
      </c>
      <c r="C1177" s="11" t="s">
        <v>168</v>
      </c>
      <c r="D1177" s="154"/>
      <c r="E1177" s="281"/>
      <c r="F1177" s="281"/>
      <c r="G1177" s="281"/>
      <c r="H1177" s="281"/>
      <c r="I1177" s="281"/>
      <c r="J1177" s="4"/>
    </row>
    <row r="1178" spans="1:10" x14ac:dyDescent="0.3">
      <c r="A1178" s="57"/>
      <c r="B1178" s="11" t="s">
        <v>2607</v>
      </c>
      <c r="C1178" s="11" t="s">
        <v>2078</v>
      </c>
      <c r="D1178" s="154"/>
      <c r="E1178" s="281"/>
      <c r="F1178" s="281"/>
      <c r="G1178" s="281"/>
      <c r="H1178" s="281"/>
      <c r="I1178" s="281"/>
      <c r="J1178" s="6" t="s">
        <v>2608</v>
      </c>
    </row>
    <row r="1179" spans="1:10" x14ac:dyDescent="0.3">
      <c r="A1179" s="57"/>
      <c r="B1179" s="11" t="s">
        <v>2609</v>
      </c>
      <c r="C1179" s="11" t="s">
        <v>82</v>
      </c>
      <c r="D1179" s="154"/>
      <c r="E1179" s="281"/>
      <c r="F1179" s="281"/>
      <c r="G1179" s="281"/>
      <c r="H1179" s="281"/>
      <c r="I1179" s="281"/>
      <c r="J1179" s="4"/>
    </row>
    <row r="1180" spans="1:10" x14ac:dyDescent="0.3">
      <c r="A1180" s="57"/>
      <c r="B1180" s="11" t="s">
        <v>2610</v>
      </c>
      <c r="C1180" s="11" t="s">
        <v>82</v>
      </c>
      <c r="D1180" s="154"/>
      <c r="E1180" s="281"/>
      <c r="F1180" s="281"/>
      <c r="G1180" s="281"/>
      <c r="H1180" s="281"/>
      <c r="I1180" s="281"/>
      <c r="J1180" s="8"/>
    </row>
    <row r="1181" spans="1:10" x14ac:dyDescent="0.3">
      <c r="A1181" s="4"/>
      <c r="B1181" s="11" t="s">
        <v>2611</v>
      </c>
      <c r="C1181" s="11" t="s">
        <v>82</v>
      </c>
      <c r="D1181" s="154"/>
      <c r="E1181" s="281"/>
      <c r="F1181" s="281"/>
      <c r="G1181" s="281"/>
      <c r="H1181" s="281"/>
      <c r="I1181" s="281"/>
      <c r="J1181" s="4"/>
    </row>
    <row r="1182" spans="1:10" x14ac:dyDescent="0.3">
      <c r="A1182" s="4" t="s">
        <v>2621</v>
      </c>
      <c r="B1182" s="11" t="s">
        <v>2612</v>
      </c>
      <c r="C1182" s="11" t="s">
        <v>82</v>
      </c>
      <c r="D1182" s="154"/>
      <c r="E1182" s="281"/>
      <c r="F1182" s="281"/>
      <c r="G1182" s="281"/>
      <c r="H1182" s="281"/>
      <c r="I1182" s="281"/>
      <c r="J1182" s="4"/>
    </row>
    <row r="1183" spans="1:10" x14ac:dyDescent="0.3">
      <c r="A1183" s="4"/>
      <c r="B1183" s="11" t="s">
        <v>2613</v>
      </c>
      <c r="C1183" s="11" t="s">
        <v>82</v>
      </c>
      <c r="D1183" s="154"/>
      <c r="E1183" s="281"/>
      <c r="F1183" s="281"/>
      <c r="G1183" s="281"/>
      <c r="H1183" s="281"/>
      <c r="I1183" s="281"/>
      <c r="J1183" s="4"/>
    </row>
    <row r="1184" spans="1:10" x14ac:dyDescent="0.3">
      <c r="A1184" s="4"/>
      <c r="B1184" s="11" t="s">
        <v>2614</v>
      </c>
      <c r="C1184" s="11" t="s">
        <v>82</v>
      </c>
      <c r="D1184" s="154"/>
      <c r="E1184" s="281"/>
      <c r="F1184" s="281"/>
      <c r="G1184" s="281"/>
      <c r="H1184" s="281"/>
      <c r="I1184" s="281"/>
      <c r="J1184" s="8"/>
    </row>
    <row r="1185" spans="1:10" x14ac:dyDescent="0.3">
      <c r="A1185" s="4"/>
      <c r="B1185" s="11" t="s">
        <v>2615</v>
      </c>
      <c r="C1185" s="11" t="s">
        <v>82</v>
      </c>
      <c r="D1185" s="154"/>
      <c r="E1185" s="281"/>
      <c r="F1185" s="281"/>
      <c r="G1185" s="281"/>
      <c r="H1185" s="281"/>
      <c r="I1185" s="281"/>
      <c r="J1185" s="4"/>
    </row>
    <row r="1186" spans="1:10" x14ac:dyDescent="0.3">
      <c r="A1186" s="4"/>
      <c r="B1186" s="11" t="s">
        <v>2616</v>
      </c>
      <c r="C1186" s="11" t="s">
        <v>82</v>
      </c>
      <c r="D1186" s="154"/>
      <c r="E1186" s="281"/>
      <c r="F1186" s="281"/>
      <c r="G1186" s="281"/>
      <c r="H1186" s="281"/>
      <c r="I1186" s="281"/>
      <c r="J1186" s="4"/>
    </row>
    <row r="1187" spans="1:10" x14ac:dyDescent="0.3">
      <c r="A1187" s="4"/>
      <c r="B1187" s="11" t="s">
        <v>2617</v>
      </c>
      <c r="C1187" s="11" t="s">
        <v>2078</v>
      </c>
      <c r="D1187" s="154"/>
      <c r="E1187" s="281"/>
      <c r="F1187" s="281"/>
      <c r="G1187" s="281"/>
      <c r="H1187" s="281"/>
      <c r="I1187" s="281"/>
      <c r="J1187" s="4"/>
    </row>
    <row r="1188" spans="1:10" x14ac:dyDescent="0.3">
      <c r="A1188" s="4"/>
      <c r="B1188" s="11" t="s">
        <v>2618</v>
      </c>
      <c r="C1188" s="11" t="s">
        <v>2078</v>
      </c>
      <c r="D1188" s="154"/>
      <c r="E1188" s="281"/>
      <c r="F1188" s="281"/>
      <c r="G1188" s="281"/>
      <c r="H1188" s="281"/>
      <c r="I1188" s="281"/>
      <c r="J1188" s="8"/>
    </row>
    <row r="1189" spans="1:10" ht="15" thickBot="1" x14ac:dyDescent="0.35">
      <c r="A1189" s="8"/>
      <c r="B1189" s="11" t="s">
        <v>2619</v>
      </c>
      <c r="C1189" s="11" t="s">
        <v>2078</v>
      </c>
      <c r="D1189" s="154"/>
      <c r="E1189" s="281"/>
      <c r="F1189" s="281"/>
      <c r="G1189" s="281"/>
      <c r="H1189" s="281"/>
      <c r="I1189" s="281"/>
      <c r="J1189" s="64" t="s">
        <v>2620</v>
      </c>
    </row>
    <row r="1190" spans="1:10" ht="19.05" customHeight="1" thickBot="1" x14ac:dyDescent="0.4">
      <c r="A1190" s="75" t="s">
        <v>2625</v>
      </c>
      <c r="B1190" s="27"/>
      <c r="C1190" s="27"/>
      <c r="D1190" s="27"/>
      <c r="E1190" s="27"/>
      <c r="F1190" s="27"/>
      <c r="G1190" s="27"/>
      <c r="H1190" s="27"/>
      <c r="I1190" s="27"/>
      <c r="J1190" s="16"/>
    </row>
    <row r="1191" spans="1:10" x14ac:dyDescent="0.3">
      <c r="A1191" s="29" t="s">
        <v>2651</v>
      </c>
      <c r="B1191" s="11" t="s">
        <v>2624</v>
      </c>
      <c r="C1191" s="11" t="s">
        <v>2105</v>
      </c>
      <c r="D1191" s="169">
        <v>25000</v>
      </c>
      <c r="E1191" s="281"/>
      <c r="F1191" s="281">
        <v>25000</v>
      </c>
      <c r="G1191" s="281"/>
      <c r="H1191" s="281"/>
      <c r="I1191" s="281"/>
      <c r="J1191" s="6" t="s">
        <v>2626</v>
      </c>
    </row>
    <row r="1192" spans="1:10" x14ac:dyDescent="0.3">
      <c r="A1192" s="8" t="s">
        <v>2652</v>
      </c>
      <c r="B1192" s="11"/>
      <c r="C1192" s="11"/>
      <c r="D1192" s="13"/>
      <c r="E1192" s="281"/>
      <c r="F1192" s="281"/>
      <c r="G1192" s="281"/>
      <c r="H1192" s="281"/>
      <c r="I1192" s="281"/>
      <c r="J1192" s="8"/>
    </row>
    <row r="1193" spans="1:10" ht="15" thickBot="1" x14ac:dyDescent="0.35">
      <c r="A1193" s="11" t="s">
        <v>2033</v>
      </c>
      <c r="B1193" s="11"/>
      <c r="C1193" s="11"/>
      <c r="D1193" s="11"/>
      <c r="E1193" s="281"/>
      <c r="F1193" s="281"/>
      <c r="G1193" s="281"/>
      <c r="H1193" s="281"/>
      <c r="I1193" s="281"/>
      <c r="J1193" s="4"/>
    </row>
    <row r="1194" spans="1:10" ht="19.05" customHeight="1" thickBot="1" x14ac:dyDescent="0.4">
      <c r="A1194" s="75" t="s">
        <v>2627</v>
      </c>
      <c r="B1194" s="27"/>
      <c r="C1194" s="27"/>
      <c r="D1194" s="27"/>
      <c r="E1194" s="27"/>
      <c r="F1194" s="27"/>
      <c r="G1194" s="27"/>
      <c r="H1194" s="27"/>
      <c r="I1194" s="27"/>
      <c r="J1194" s="16"/>
    </row>
    <row r="1195" spans="1:10" x14ac:dyDescent="0.3">
      <c r="A1195" s="29" t="s">
        <v>2636</v>
      </c>
      <c r="B1195" s="11" t="s">
        <v>2628</v>
      </c>
      <c r="C1195" s="11" t="s">
        <v>82</v>
      </c>
      <c r="D1195" s="153"/>
      <c r="E1195" s="281"/>
      <c r="F1195" s="281"/>
      <c r="G1195" s="281"/>
      <c r="H1195" s="281"/>
      <c r="I1195" s="281"/>
      <c r="J1195" s="6" t="s">
        <v>2629</v>
      </c>
    </row>
    <row r="1196" spans="1:10" x14ac:dyDescent="0.3">
      <c r="A1196" s="4" t="s">
        <v>2637</v>
      </c>
      <c r="B1196" s="11" t="s">
        <v>2630</v>
      </c>
      <c r="C1196" s="11" t="s">
        <v>82</v>
      </c>
      <c r="D1196" s="153"/>
      <c r="E1196" s="281"/>
      <c r="F1196" s="281"/>
      <c r="G1196" s="281"/>
      <c r="H1196" s="281"/>
      <c r="I1196" s="281"/>
      <c r="J1196" s="6" t="s">
        <v>2629</v>
      </c>
    </row>
    <row r="1197" spans="1:10" x14ac:dyDescent="0.3">
      <c r="A1197" s="4"/>
      <c r="B1197" s="11" t="s">
        <v>2631</v>
      </c>
      <c r="C1197" s="11" t="s">
        <v>82</v>
      </c>
      <c r="D1197" s="153"/>
      <c r="E1197" s="281"/>
      <c r="F1197" s="281"/>
      <c r="G1197" s="281"/>
      <c r="H1197" s="281"/>
      <c r="I1197" s="281"/>
      <c r="J1197" s="4"/>
    </row>
    <row r="1198" spans="1:10" x14ac:dyDescent="0.3">
      <c r="A1198" s="4"/>
      <c r="B1198" s="11" t="s">
        <v>2632</v>
      </c>
      <c r="C1198" s="11" t="s">
        <v>82</v>
      </c>
      <c r="D1198" s="153"/>
      <c r="E1198" s="281"/>
      <c r="F1198" s="281"/>
      <c r="G1198" s="281"/>
      <c r="H1198" s="281"/>
      <c r="I1198" s="281"/>
      <c r="J1198" s="4" t="s">
        <v>252</v>
      </c>
    </row>
    <row r="1199" spans="1:10" x14ac:dyDescent="0.3">
      <c r="A1199" s="4"/>
      <c r="B1199" s="11" t="s">
        <v>2633</v>
      </c>
      <c r="C1199" s="11" t="s">
        <v>82</v>
      </c>
      <c r="D1199" s="153"/>
      <c r="E1199" s="281"/>
      <c r="F1199" s="281"/>
      <c r="G1199" s="281"/>
      <c r="H1199" s="281"/>
      <c r="I1199" s="281"/>
      <c r="J1199" s="4"/>
    </row>
    <row r="1200" spans="1:10" ht="15" thickBot="1" x14ac:dyDescent="0.35">
      <c r="A1200" s="8"/>
      <c r="B1200" s="13" t="s">
        <v>2634</v>
      </c>
      <c r="C1200" s="11" t="s">
        <v>2064</v>
      </c>
      <c r="D1200" s="154"/>
      <c r="E1200" s="281"/>
      <c r="F1200" s="281"/>
      <c r="G1200" s="281"/>
      <c r="H1200" s="281"/>
      <c r="I1200" s="281"/>
      <c r="J1200" s="8" t="s">
        <v>2635</v>
      </c>
    </row>
    <row r="1201" spans="1:10" ht="19.05" customHeight="1" thickBot="1" x14ac:dyDescent="0.4">
      <c r="A1201" s="75" t="s">
        <v>2638</v>
      </c>
      <c r="B1201" s="27"/>
      <c r="C1201" s="27"/>
      <c r="D1201" s="27"/>
      <c r="E1201" s="27"/>
      <c r="F1201" s="27"/>
      <c r="G1201" s="27"/>
      <c r="H1201" s="27"/>
      <c r="I1201" s="27"/>
      <c r="J1201" s="16"/>
    </row>
    <row r="1202" spans="1:10" x14ac:dyDescent="0.3">
      <c r="A1202" s="29" t="s">
        <v>2640</v>
      </c>
      <c r="B1202" s="14" t="s">
        <v>2639</v>
      </c>
      <c r="C1202" s="11" t="s">
        <v>2558</v>
      </c>
      <c r="D1202" s="273">
        <v>50000</v>
      </c>
      <c r="E1202" s="281"/>
      <c r="F1202" s="281"/>
      <c r="G1202" s="281"/>
      <c r="H1202" s="281"/>
      <c r="I1202" s="281"/>
      <c r="J1202" s="6" t="s">
        <v>2641</v>
      </c>
    </row>
    <row r="1203" spans="1:10" x14ac:dyDescent="0.3">
      <c r="A1203" s="11" t="s">
        <v>4150</v>
      </c>
      <c r="B1203" s="11"/>
      <c r="C1203" s="11"/>
      <c r="D1203" s="11"/>
      <c r="E1203" s="281"/>
      <c r="F1203" s="281"/>
      <c r="G1203" s="281"/>
      <c r="H1203" s="281"/>
      <c r="I1203" s="281"/>
      <c r="J1203" s="4"/>
    </row>
    <row r="1204" spans="1:10" ht="15" thickBot="1" x14ac:dyDescent="0.35">
      <c r="A1204" s="11" t="s">
        <v>2035</v>
      </c>
      <c r="B1204" s="11"/>
      <c r="C1204" s="11"/>
      <c r="D1204" s="11"/>
      <c r="E1204" s="281"/>
      <c r="F1204" s="281"/>
      <c r="G1204" s="281"/>
      <c r="H1204" s="281"/>
      <c r="I1204" s="281"/>
      <c r="J1204" s="4"/>
    </row>
    <row r="1205" spans="1:10" ht="19.05" customHeight="1" thickBot="1" x14ac:dyDescent="0.4">
      <c r="A1205" s="56" t="s">
        <v>2721</v>
      </c>
      <c r="B1205" s="53"/>
      <c r="C1205" s="27"/>
      <c r="D1205" s="27"/>
      <c r="E1205" s="27"/>
      <c r="F1205" s="27"/>
      <c r="G1205" s="27"/>
      <c r="H1205" s="27"/>
      <c r="I1205" s="27"/>
      <c r="J1205" s="16"/>
    </row>
    <row r="1206" spans="1:10" x14ac:dyDescent="0.3">
      <c r="A1206" s="428" t="s">
        <v>2761</v>
      </c>
      <c r="B1206" s="14" t="s">
        <v>2722</v>
      </c>
      <c r="C1206" s="14" t="s">
        <v>223</v>
      </c>
      <c r="D1206" s="266">
        <v>50000</v>
      </c>
      <c r="E1206" s="281"/>
      <c r="F1206" s="281"/>
      <c r="G1206" s="281"/>
      <c r="H1206" s="281"/>
      <c r="I1206" s="281"/>
      <c r="J1206" s="6" t="s">
        <v>2723</v>
      </c>
    </row>
    <row r="1207" spans="1:10" x14ac:dyDescent="0.3">
      <c r="A1207" s="11" t="s">
        <v>2035</v>
      </c>
      <c r="B1207" s="13" t="s">
        <v>2724</v>
      </c>
      <c r="C1207" s="13" t="s">
        <v>309</v>
      </c>
      <c r="D1207" s="266">
        <v>50000</v>
      </c>
      <c r="E1207" s="281"/>
      <c r="F1207" s="281"/>
      <c r="G1207" s="281"/>
      <c r="H1207" s="281"/>
      <c r="I1207" s="281"/>
      <c r="J1207" s="6" t="s">
        <v>2726</v>
      </c>
    </row>
    <row r="1208" spans="1:10" x14ac:dyDescent="0.3">
      <c r="A1208" s="11" t="s">
        <v>4150</v>
      </c>
      <c r="B1208" s="13" t="s">
        <v>2725</v>
      </c>
      <c r="C1208" s="13" t="s">
        <v>309</v>
      </c>
      <c r="D1208" s="266">
        <v>50000</v>
      </c>
      <c r="E1208" s="281"/>
      <c r="F1208" s="281"/>
      <c r="G1208" s="281"/>
      <c r="H1208" s="281"/>
      <c r="I1208" s="281"/>
      <c r="J1208" s="6" t="s">
        <v>2727</v>
      </c>
    </row>
    <row r="1209" spans="1:10" x14ac:dyDescent="0.3">
      <c r="A1209" s="421"/>
      <c r="B1209" s="11" t="s">
        <v>2728</v>
      </c>
      <c r="C1209" s="13" t="s">
        <v>309</v>
      </c>
      <c r="D1209" s="266">
        <v>50000</v>
      </c>
      <c r="E1209" s="281"/>
      <c r="F1209" s="281"/>
      <c r="G1209" s="281"/>
      <c r="H1209" s="281"/>
      <c r="I1209" s="281"/>
      <c r="J1209" s="6" t="s">
        <v>2729</v>
      </c>
    </row>
    <row r="1210" spans="1:10" x14ac:dyDescent="0.3">
      <c r="A1210" s="421"/>
      <c r="B1210" s="11" t="s">
        <v>2730</v>
      </c>
      <c r="C1210" s="11" t="s">
        <v>424</v>
      </c>
      <c r="D1210" s="266">
        <v>50000</v>
      </c>
      <c r="E1210" s="281"/>
      <c r="F1210" s="281"/>
      <c r="G1210" s="281"/>
      <c r="H1210" s="281"/>
      <c r="I1210" s="281"/>
      <c r="J1210" s="6" t="s">
        <v>2737</v>
      </c>
    </row>
    <row r="1211" spans="1:10" x14ac:dyDescent="0.3">
      <c r="A1211" s="421"/>
      <c r="B1211" s="11" t="s">
        <v>2731</v>
      </c>
      <c r="C1211" s="11" t="s">
        <v>424</v>
      </c>
      <c r="D1211" s="266">
        <v>50000</v>
      </c>
      <c r="E1211" s="281"/>
      <c r="F1211" s="281"/>
      <c r="G1211" s="281"/>
      <c r="H1211" s="281"/>
      <c r="I1211" s="281"/>
      <c r="J1211" s="6" t="s">
        <v>2736</v>
      </c>
    </row>
    <row r="1212" spans="1:10" x14ac:dyDescent="0.3">
      <c r="A1212" s="421"/>
      <c r="B1212" s="11" t="s">
        <v>2732</v>
      </c>
      <c r="C1212" s="11" t="s">
        <v>424</v>
      </c>
      <c r="D1212" s="266">
        <v>50000</v>
      </c>
      <c r="E1212" s="281"/>
      <c r="F1212" s="281"/>
      <c r="G1212" s="281"/>
      <c r="H1212" s="281"/>
      <c r="I1212" s="281"/>
      <c r="J1212" s="6" t="s">
        <v>2733</v>
      </c>
    </row>
    <row r="1213" spans="1:10" x14ac:dyDescent="0.3">
      <c r="A1213" s="421"/>
      <c r="B1213" s="11" t="s">
        <v>2734</v>
      </c>
      <c r="C1213" s="11" t="s">
        <v>424</v>
      </c>
      <c r="D1213" s="266">
        <v>50000</v>
      </c>
      <c r="E1213" s="281"/>
      <c r="F1213" s="281"/>
      <c r="G1213" s="281"/>
      <c r="H1213" s="281"/>
      <c r="I1213" s="281"/>
      <c r="J1213" s="6" t="s">
        <v>2735</v>
      </c>
    </row>
    <row r="1214" spans="1:10" x14ac:dyDescent="0.3">
      <c r="A1214" s="421"/>
      <c r="B1214" s="11" t="s">
        <v>2738</v>
      </c>
      <c r="C1214" s="13" t="s">
        <v>314</v>
      </c>
      <c r="D1214" s="267">
        <v>50000</v>
      </c>
      <c r="E1214" s="281"/>
      <c r="F1214" s="281"/>
      <c r="G1214" s="281"/>
      <c r="H1214" s="281"/>
      <c r="I1214" s="281"/>
      <c r="J1214" s="6" t="s">
        <v>2739</v>
      </c>
    </row>
    <row r="1215" spans="1:10" x14ac:dyDescent="0.3">
      <c r="A1215" s="421"/>
      <c r="B1215" s="11" t="s">
        <v>2740</v>
      </c>
      <c r="C1215" s="11" t="s">
        <v>424</v>
      </c>
      <c r="D1215" s="267">
        <v>50000</v>
      </c>
      <c r="E1215" s="281"/>
      <c r="F1215" s="281"/>
      <c r="G1215" s="281"/>
      <c r="H1215" s="281"/>
      <c r="I1215" s="281"/>
      <c r="J1215" s="6" t="s">
        <v>2741</v>
      </c>
    </row>
    <row r="1216" spans="1:10" x14ac:dyDescent="0.3">
      <c r="A1216" s="421"/>
      <c r="B1216" s="11" t="s">
        <v>2742</v>
      </c>
      <c r="C1216" s="11" t="s">
        <v>424</v>
      </c>
      <c r="D1216" s="267">
        <v>35000</v>
      </c>
      <c r="E1216" s="281"/>
      <c r="F1216" s="281"/>
      <c r="G1216" s="281"/>
      <c r="H1216" s="281"/>
      <c r="I1216" s="281"/>
      <c r="J1216" s="6" t="s">
        <v>2745</v>
      </c>
    </row>
    <row r="1217" spans="1:10" x14ac:dyDescent="0.3">
      <c r="A1217" s="421"/>
      <c r="B1217" s="11" t="s">
        <v>2743</v>
      </c>
      <c r="C1217" s="11" t="s">
        <v>424</v>
      </c>
      <c r="D1217" s="267">
        <v>35000</v>
      </c>
      <c r="E1217" s="281"/>
      <c r="F1217" s="281"/>
      <c r="G1217" s="281"/>
      <c r="H1217" s="281"/>
      <c r="I1217" s="281"/>
      <c r="J1217" s="6" t="s">
        <v>2746</v>
      </c>
    </row>
    <row r="1218" spans="1:10" x14ac:dyDescent="0.3">
      <c r="A1218" s="421"/>
      <c r="B1218" s="11" t="s">
        <v>2744</v>
      </c>
      <c r="C1218" s="11" t="s">
        <v>424</v>
      </c>
      <c r="D1218" s="267">
        <v>35000</v>
      </c>
      <c r="E1218" s="281"/>
      <c r="F1218" s="281"/>
      <c r="G1218" s="281"/>
      <c r="H1218" s="281"/>
      <c r="I1218" s="281"/>
      <c r="J1218" s="6" t="s">
        <v>2748</v>
      </c>
    </row>
    <row r="1219" spans="1:10" x14ac:dyDescent="0.3">
      <c r="A1219" s="421"/>
      <c r="B1219" s="11" t="s">
        <v>2747</v>
      </c>
      <c r="C1219" s="13" t="s">
        <v>2069</v>
      </c>
      <c r="D1219" s="267">
        <v>50000</v>
      </c>
      <c r="E1219" s="281"/>
      <c r="F1219" s="281"/>
      <c r="G1219" s="281"/>
      <c r="H1219" s="281"/>
      <c r="I1219" s="281"/>
      <c r="J1219" s="6" t="s">
        <v>2749</v>
      </c>
    </row>
    <row r="1220" spans="1:10" x14ac:dyDescent="0.3">
      <c r="A1220" s="421"/>
      <c r="B1220" s="11" t="s">
        <v>2750</v>
      </c>
      <c r="C1220" s="13" t="s">
        <v>309</v>
      </c>
      <c r="D1220" s="267">
        <v>50000</v>
      </c>
      <c r="E1220" s="281"/>
      <c r="F1220" s="281"/>
      <c r="G1220" s="281"/>
      <c r="H1220" s="281"/>
      <c r="I1220" s="281"/>
      <c r="J1220" s="6" t="s">
        <v>2751</v>
      </c>
    </row>
    <row r="1221" spans="1:10" x14ac:dyDescent="0.3">
      <c r="A1221" s="421"/>
      <c r="B1221" s="11" t="s">
        <v>2752</v>
      </c>
      <c r="C1221" s="11" t="s">
        <v>2078</v>
      </c>
      <c r="D1221" s="267">
        <v>50000</v>
      </c>
      <c r="E1221" s="281"/>
      <c r="F1221" s="281"/>
      <c r="G1221" s="281"/>
      <c r="H1221" s="281"/>
      <c r="I1221" s="281"/>
      <c r="J1221" s="6" t="s">
        <v>2753</v>
      </c>
    </row>
    <row r="1222" spans="1:10" x14ac:dyDescent="0.3">
      <c r="A1222" s="429"/>
      <c r="B1222" s="13" t="s">
        <v>2754</v>
      </c>
      <c r="C1222" s="13" t="s">
        <v>82</v>
      </c>
      <c r="D1222" s="274">
        <v>25000</v>
      </c>
      <c r="E1222" s="281"/>
      <c r="F1222" s="281"/>
      <c r="G1222" s="281"/>
      <c r="H1222" s="281"/>
      <c r="I1222" s="281"/>
      <c r="J1222" s="6" t="s">
        <v>2755</v>
      </c>
    </row>
    <row r="1223" spans="1:10" x14ac:dyDescent="0.3">
      <c r="A1223" s="421"/>
      <c r="B1223" s="11" t="s">
        <v>2756</v>
      </c>
      <c r="C1223" s="13" t="s">
        <v>82</v>
      </c>
      <c r="D1223" s="274">
        <v>25000</v>
      </c>
      <c r="E1223" s="281"/>
      <c r="F1223" s="281"/>
      <c r="G1223" s="281"/>
      <c r="H1223" s="281"/>
      <c r="I1223" s="281"/>
      <c r="J1223" s="6" t="s">
        <v>2758</v>
      </c>
    </row>
    <row r="1224" spans="1:10" x14ac:dyDescent="0.3">
      <c r="A1224" s="510" t="s">
        <v>2760</v>
      </c>
      <c r="B1224" s="11" t="s">
        <v>2757</v>
      </c>
      <c r="C1224" s="13" t="s">
        <v>82</v>
      </c>
      <c r="D1224" s="274">
        <v>25000</v>
      </c>
      <c r="E1224" s="281"/>
      <c r="F1224" s="281"/>
      <c r="G1224" s="281"/>
      <c r="H1224" s="281"/>
      <c r="I1224" s="281"/>
      <c r="J1224" s="6" t="s">
        <v>2759</v>
      </c>
    </row>
    <row r="1225" spans="1:10" x14ac:dyDescent="0.3">
      <c r="A1225" s="421" t="s">
        <v>3663</v>
      </c>
      <c r="B1225" s="11"/>
      <c r="C1225" s="11"/>
      <c r="D1225" s="11"/>
      <c r="E1225" s="281"/>
      <c r="F1225" s="281"/>
      <c r="G1225" s="281"/>
      <c r="H1225" s="281"/>
      <c r="I1225" s="281"/>
      <c r="J1225" s="4"/>
    </row>
    <row r="1226" spans="1:10" ht="15" thickBot="1" x14ac:dyDescent="0.35">
      <c r="A1226" s="429" t="s">
        <v>2772</v>
      </c>
      <c r="B1226" s="13"/>
      <c r="C1226" s="13"/>
      <c r="D1226" s="13"/>
      <c r="E1226" s="281"/>
      <c r="F1226" s="281"/>
      <c r="G1226" s="281"/>
      <c r="H1226" s="281"/>
      <c r="I1226" s="281"/>
      <c r="J1226" s="8"/>
    </row>
    <row r="1227" spans="1:10" ht="19.05" customHeight="1" thickBot="1" x14ac:dyDescent="0.4">
      <c r="A1227" s="56" t="s">
        <v>2763</v>
      </c>
      <c r="B1227" s="53"/>
      <c r="C1227" s="27"/>
      <c r="D1227" s="27"/>
      <c r="E1227" s="27"/>
      <c r="F1227" s="27"/>
      <c r="G1227" s="27"/>
      <c r="H1227" s="27"/>
      <c r="I1227" s="27"/>
      <c r="J1227" s="16"/>
    </row>
    <row r="1228" spans="1:10" x14ac:dyDescent="0.3">
      <c r="A1228" s="435" t="s">
        <v>2770</v>
      </c>
      <c r="B1228" s="26" t="s">
        <v>2764</v>
      </c>
      <c r="C1228" s="26" t="s">
        <v>2082</v>
      </c>
      <c r="D1228" s="265">
        <v>80000</v>
      </c>
      <c r="E1228" s="281"/>
      <c r="F1228" s="281"/>
      <c r="G1228" s="281"/>
      <c r="H1228" s="281">
        <v>80000</v>
      </c>
      <c r="I1228" s="281"/>
      <c r="J1228" s="66" t="s">
        <v>2767</v>
      </c>
    </row>
    <row r="1229" spans="1:10" x14ac:dyDescent="0.3">
      <c r="A1229" s="35" t="s">
        <v>2771</v>
      </c>
      <c r="B1229" s="11" t="s">
        <v>2765</v>
      </c>
      <c r="C1229" s="11" t="s">
        <v>2065</v>
      </c>
      <c r="D1229" s="170">
        <v>36000</v>
      </c>
      <c r="E1229" s="281"/>
      <c r="F1229" s="281">
        <v>36000</v>
      </c>
      <c r="G1229" s="281"/>
      <c r="H1229" s="281"/>
      <c r="I1229" s="281"/>
      <c r="J1229" s="66" t="s">
        <v>2768</v>
      </c>
    </row>
    <row r="1230" spans="1:10" ht="15" thickBot="1" x14ac:dyDescent="0.35">
      <c r="A1230" s="42" t="s">
        <v>2033</v>
      </c>
      <c r="B1230" s="13" t="s">
        <v>2766</v>
      </c>
      <c r="C1230" s="13" t="s">
        <v>2065</v>
      </c>
      <c r="D1230" s="175">
        <v>36000</v>
      </c>
      <c r="E1230" s="281"/>
      <c r="F1230" s="281">
        <v>36000</v>
      </c>
      <c r="G1230" s="281"/>
      <c r="H1230" s="281"/>
      <c r="I1230" s="281"/>
      <c r="J1230" s="76" t="s">
        <v>2769</v>
      </c>
    </row>
    <row r="1231" spans="1:10" ht="19.05" customHeight="1" thickBot="1" x14ac:dyDescent="0.4">
      <c r="A1231" s="56" t="s">
        <v>2773</v>
      </c>
      <c r="B1231" s="53"/>
      <c r="C1231" s="27"/>
      <c r="D1231" s="27"/>
      <c r="E1231" s="27"/>
      <c r="F1231" s="27"/>
      <c r="G1231" s="27"/>
      <c r="H1231" s="27"/>
      <c r="I1231" s="27"/>
      <c r="J1231" s="16"/>
    </row>
    <row r="1232" spans="1:10" x14ac:dyDescent="0.3">
      <c r="A1232" s="428" t="s">
        <v>2792</v>
      </c>
      <c r="B1232" s="14" t="s">
        <v>2774</v>
      </c>
      <c r="C1232" s="11" t="s">
        <v>424</v>
      </c>
      <c r="D1232" s="169">
        <v>54000</v>
      </c>
      <c r="E1232" s="281"/>
      <c r="F1232" s="281"/>
      <c r="G1232" s="281">
        <v>54000</v>
      </c>
      <c r="H1232" s="281"/>
      <c r="I1232" s="281"/>
      <c r="J1232" s="6" t="s">
        <v>2778</v>
      </c>
    </row>
    <row r="1233" spans="1:10" x14ac:dyDescent="0.3">
      <c r="A1233" s="42" t="s">
        <v>2793</v>
      </c>
      <c r="B1233" s="13" t="s">
        <v>2775</v>
      </c>
      <c r="C1233" s="11" t="s">
        <v>424</v>
      </c>
      <c r="D1233" s="169">
        <v>54000</v>
      </c>
      <c r="E1233" s="281"/>
      <c r="F1233" s="281"/>
      <c r="G1233" s="281">
        <v>54000</v>
      </c>
      <c r="H1233" s="281"/>
      <c r="I1233" s="281"/>
      <c r="J1233" s="6" t="s">
        <v>2779</v>
      </c>
    </row>
    <row r="1234" spans="1:10" x14ac:dyDescent="0.3">
      <c r="A1234" s="42" t="s">
        <v>2033</v>
      </c>
      <c r="B1234" s="11" t="s">
        <v>2776</v>
      </c>
      <c r="C1234" s="11" t="s">
        <v>424</v>
      </c>
      <c r="D1234" s="170">
        <v>42000</v>
      </c>
      <c r="E1234" s="281"/>
      <c r="F1234" s="281">
        <v>42000</v>
      </c>
      <c r="G1234" s="281"/>
      <c r="H1234" s="281"/>
      <c r="I1234" s="281"/>
      <c r="J1234" s="6" t="s">
        <v>2780</v>
      </c>
    </row>
    <row r="1235" spans="1:10" x14ac:dyDescent="0.3">
      <c r="A1235" s="421"/>
      <c r="B1235" s="11" t="s">
        <v>2777</v>
      </c>
      <c r="C1235" s="11" t="s">
        <v>424</v>
      </c>
      <c r="D1235" s="170">
        <v>42000</v>
      </c>
      <c r="E1235" s="281"/>
      <c r="F1235" s="281">
        <v>42000</v>
      </c>
      <c r="G1235" s="281"/>
      <c r="H1235" s="281"/>
      <c r="I1235" s="281"/>
      <c r="J1235" s="4" t="s">
        <v>2781</v>
      </c>
    </row>
    <row r="1236" spans="1:10" x14ac:dyDescent="0.3">
      <c r="A1236" s="421"/>
      <c r="B1236" s="11" t="s">
        <v>2782</v>
      </c>
      <c r="C1236" s="13" t="s">
        <v>2071</v>
      </c>
      <c r="D1236" s="170">
        <v>54000</v>
      </c>
      <c r="E1236" s="281"/>
      <c r="F1236" s="281"/>
      <c r="G1236" s="281">
        <v>54000</v>
      </c>
      <c r="H1236" s="281"/>
      <c r="I1236" s="281"/>
      <c r="J1236" s="4" t="s">
        <v>2778</v>
      </c>
    </row>
    <row r="1237" spans="1:10" x14ac:dyDescent="0.3">
      <c r="A1237" s="421"/>
      <c r="B1237" s="11" t="s">
        <v>2783</v>
      </c>
      <c r="C1237" s="13" t="s">
        <v>2070</v>
      </c>
      <c r="D1237" s="170">
        <v>54000</v>
      </c>
      <c r="E1237" s="281"/>
      <c r="F1237" s="281"/>
      <c r="G1237" s="281">
        <v>54000</v>
      </c>
      <c r="H1237" s="281"/>
      <c r="I1237" s="281"/>
      <c r="J1237" s="4" t="s">
        <v>2778</v>
      </c>
    </row>
    <row r="1238" spans="1:10" x14ac:dyDescent="0.3">
      <c r="A1238" s="421"/>
      <c r="B1238" s="11" t="s">
        <v>2784</v>
      </c>
      <c r="C1238" s="13" t="s">
        <v>2069</v>
      </c>
      <c r="D1238" s="170">
        <v>54000</v>
      </c>
      <c r="E1238" s="281"/>
      <c r="F1238" s="281"/>
      <c r="G1238" s="281">
        <v>54000</v>
      </c>
      <c r="H1238" s="281"/>
      <c r="I1238" s="281"/>
      <c r="J1238" s="4" t="s">
        <v>2778</v>
      </c>
    </row>
    <row r="1239" spans="1:10" x14ac:dyDescent="0.3">
      <c r="A1239" s="421"/>
      <c r="B1239" s="11" t="s">
        <v>2785</v>
      </c>
      <c r="C1239" s="13" t="s">
        <v>2068</v>
      </c>
      <c r="D1239" s="170">
        <v>54000</v>
      </c>
      <c r="E1239" s="281"/>
      <c r="F1239" s="281"/>
      <c r="G1239" s="281">
        <v>54000</v>
      </c>
      <c r="H1239" s="281"/>
      <c r="I1239" s="281"/>
      <c r="J1239" s="4" t="s">
        <v>2787</v>
      </c>
    </row>
    <row r="1240" spans="1:10" x14ac:dyDescent="0.3">
      <c r="A1240" s="421"/>
      <c r="B1240" s="11" t="s">
        <v>2788</v>
      </c>
      <c r="C1240" s="13" t="s">
        <v>82</v>
      </c>
      <c r="D1240" s="170">
        <v>54000</v>
      </c>
      <c r="E1240" s="281"/>
      <c r="F1240" s="281"/>
      <c r="G1240" s="281">
        <v>54000</v>
      </c>
      <c r="H1240" s="281"/>
      <c r="I1240" s="281"/>
      <c r="J1240" s="4" t="s">
        <v>2786</v>
      </c>
    </row>
    <row r="1241" spans="1:10" x14ac:dyDescent="0.3">
      <c r="A1241" s="421"/>
      <c r="B1241" s="11" t="s">
        <v>2789</v>
      </c>
      <c r="C1241" s="13" t="s">
        <v>82</v>
      </c>
      <c r="D1241" s="170">
        <v>54000</v>
      </c>
      <c r="E1241" s="281"/>
      <c r="F1241" s="281"/>
      <c r="G1241" s="281">
        <v>54000</v>
      </c>
      <c r="H1241" s="281"/>
      <c r="I1241" s="281"/>
      <c r="J1241" s="4" t="s">
        <v>2786</v>
      </c>
    </row>
    <row r="1242" spans="1:10" ht="15" thickBot="1" x14ac:dyDescent="0.35">
      <c r="A1242" s="429"/>
      <c r="B1242" s="13" t="s">
        <v>2790</v>
      </c>
      <c r="C1242" s="13" t="s">
        <v>82</v>
      </c>
      <c r="D1242" s="175">
        <v>54000</v>
      </c>
      <c r="E1242" s="281"/>
      <c r="F1242" s="281"/>
      <c r="G1242" s="281">
        <v>54000</v>
      </c>
      <c r="H1242" s="281"/>
      <c r="I1242" s="281"/>
      <c r="J1242" s="8" t="s">
        <v>2791</v>
      </c>
    </row>
    <row r="1243" spans="1:10" ht="19.05" customHeight="1" thickBot="1" x14ac:dyDescent="0.4">
      <c r="A1243" s="56" t="s">
        <v>2794</v>
      </c>
      <c r="B1243" s="53"/>
      <c r="C1243" s="27"/>
      <c r="D1243" s="27"/>
      <c r="E1243" s="27"/>
      <c r="F1243" s="27"/>
      <c r="G1243" s="27"/>
      <c r="H1243" s="27"/>
      <c r="I1243" s="27"/>
      <c r="J1243" s="16"/>
    </row>
    <row r="1244" spans="1:10" x14ac:dyDescent="0.3">
      <c r="A1244" s="426" t="s">
        <v>2827</v>
      </c>
      <c r="B1244" s="14" t="s">
        <v>2795</v>
      </c>
      <c r="C1244" s="13" t="s">
        <v>308</v>
      </c>
      <c r="D1244" s="153"/>
      <c r="E1244" s="281"/>
      <c r="F1244" s="281"/>
      <c r="G1244" s="281"/>
      <c r="H1244" s="281"/>
      <c r="I1244" s="281"/>
      <c r="J1244" s="6" t="s">
        <v>2803</v>
      </c>
    </row>
    <row r="1245" spans="1:10" x14ac:dyDescent="0.3">
      <c r="A1245" s="35" t="s">
        <v>2828</v>
      </c>
      <c r="B1245" s="14" t="s">
        <v>2796</v>
      </c>
      <c r="C1245" s="13" t="s">
        <v>308</v>
      </c>
      <c r="D1245" s="153"/>
      <c r="E1245" s="281"/>
      <c r="F1245" s="281"/>
      <c r="G1245" s="281"/>
      <c r="H1245" s="281"/>
      <c r="I1245" s="281"/>
      <c r="J1245" s="6" t="s">
        <v>2804</v>
      </c>
    </row>
    <row r="1246" spans="1:10" x14ac:dyDescent="0.3">
      <c r="A1246" s="421"/>
      <c r="B1246" s="14" t="s">
        <v>2797</v>
      </c>
      <c r="C1246" s="13" t="s">
        <v>308</v>
      </c>
      <c r="D1246" s="153"/>
      <c r="E1246" s="281"/>
      <c r="F1246" s="281"/>
      <c r="G1246" s="281"/>
      <c r="H1246" s="281"/>
      <c r="I1246" s="281"/>
      <c r="J1246" s="6" t="s">
        <v>2805</v>
      </c>
    </row>
    <row r="1247" spans="1:10" x14ac:dyDescent="0.3">
      <c r="A1247" s="421"/>
      <c r="B1247" s="14" t="s">
        <v>2798</v>
      </c>
      <c r="C1247" s="13" t="s">
        <v>308</v>
      </c>
      <c r="D1247" s="153"/>
      <c r="E1247" s="281"/>
      <c r="F1247" s="281"/>
      <c r="G1247" s="281"/>
      <c r="H1247" s="281"/>
      <c r="I1247" s="281"/>
      <c r="J1247" s="6" t="s">
        <v>2806</v>
      </c>
    </row>
    <row r="1248" spans="1:10" x14ac:dyDescent="0.3">
      <c r="A1248" s="421"/>
      <c r="B1248" s="14" t="s">
        <v>2799</v>
      </c>
      <c r="C1248" s="13" t="s">
        <v>308</v>
      </c>
      <c r="D1248" s="153"/>
      <c r="E1248" s="281"/>
      <c r="F1248" s="281"/>
      <c r="G1248" s="281"/>
      <c r="H1248" s="281"/>
      <c r="I1248" s="281"/>
      <c r="J1248" s="6" t="s">
        <v>2803</v>
      </c>
    </row>
    <row r="1249" spans="1:10" x14ac:dyDescent="0.3">
      <c r="A1249" s="429"/>
      <c r="B1249" s="14" t="s">
        <v>2800</v>
      </c>
      <c r="C1249" s="13" t="s">
        <v>308</v>
      </c>
      <c r="D1249" s="153"/>
      <c r="E1249" s="281"/>
      <c r="F1249" s="281"/>
      <c r="G1249" s="281"/>
      <c r="H1249" s="281"/>
      <c r="I1249" s="281"/>
      <c r="J1249" s="6" t="s">
        <v>2804</v>
      </c>
    </row>
    <row r="1250" spans="1:10" x14ac:dyDescent="0.3">
      <c r="A1250" s="421"/>
      <c r="B1250" s="14" t="s">
        <v>2801</v>
      </c>
      <c r="C1250" s="13" t="s">
        <v>308</v>
      </c>
      <c r="D1250" s="153"/>
      <c r="E1250" s="281"/>
      <c r="F1250" s="281"/>
      <c r="G1250" s="281"/>
      <c r="H1250" s="281"/>
      <c r="I1250" s="281"/>
      <c r="J1250" s="6" t="s">
        <v>2805</v>
      </c>
    </row>
    <row r="1251" spans="1:10" x14ac:dyDescent="0.3">
      <c r="A1251" s="421"/>
      <c r="B1251" s="14" t="s">
        <v>2802</v>
      </c>
      <c r="C1251" s="13" t="s">
        <v>308</v>
      </c>
      <c r="D1251" s="153"/>
      <c r="E1251" s="281"/>
      <c r="F1251" s="281"/>
      <c r="G1251" s="281"/>
      <c r="H1251" s="281"/>
      <c r="I1251" s="281"/>
      <c r="J1251" s="6" t="s">
        <v>2806</v>
      </c>
    </row>
    <row r="1252" spans="1:10" x14ac:dyDescent="0.3">
      <c r="A1252" s="421"/>
      <c r="B1252" s="11" t="s">
        <v>2807</v>
      </c>
      <c r="C1252" s="11" t="s">
        <v>2064</v>
      </c>
      <c r="D1252" s="153"/>
      <c r="E1252" s="281"/>
      <c r="F1252" s="281"/>
      <c r="G1252" s="281"/>
      <c r="H1252" s="281"/>
      <c r="I1252" s="281"/>
      <c r="J1252" s="6" t="s">
        <v>2824</v>
      </c>
    </row>
    <row r="1253" spans="1:10" x14ac:dyDescent="0.3">
      <c r="A1253" s="421"/>
      <c r="B1253" s="11" t="s">
        <v>2808</v>
      </c>
      <c r="C1253" s="11" t="s">
        <v>2064</v>
      </c>
      <c r="D1253" s="153"/>
      <c r="E1253" s="281"/>
      <c r="F1253" s="281"/>
      <c r="G1253" s="281"/>
      <c r="H1253" s="281"/>
      <c r="I1253" s="281"/>
      <c r="J1253" s="6" t="s">
        <v>2823</v>
      </c>
    </row>
    <row r="1254" spans="1:10" x14ac:dyDescent="0.3">
      <c r="A1254" s="421"/>
      <c r="B1254" s="11" t="s">
        <v>2809</v>
      </c>
      <c r="C1254" s="11" t="s">
        <v>2064</v>
      </c>
      <c r="D1254" s="153"/>
      <c r="E1254" s="281"/>
      <c r="F1254" s="281"/>
      <c r="G1254" s="281"/>
      <c r="H1254" s="281"/>
      <c r="I1254" s="281"/>
      <c r="J1254" s="6" t="s">
        <v>2822</v>
      </c>
    </row>
    <row r="1255" spans="1:10" x14ac:dyDescent="0.3">
      <c r="A1255" s="421"/>
      <c r="B1255" s="11" t="s">
        <v>2810</v>
      </c>
      <c r="C1255" s="11" t="s">
        <v>2064</v>
      </c>
      <c r="D1255" s="153"/>
      <c r="E1255" s="281"/>
      <c r="F1255" s="281"/>
      <c r="G1255" s="281"/>
      <c r="H1255" s="281"/>
      <c r="I1255" s="281"/>
      <c r="J1255" s="6" t="s">
        <v>2826</v>
      </c>
    </row>
    <row r="1256" spans="1:10" x14ac:dyDescent="0.3">
      <c r="A1256" s="421"/>
      <c r="B1256" s="11" t="s">
        <v>2811</v>
      </c>
      <c r="C1256" s="11" t="s">
        <v>2064</v>
      </c>
      <c r="D1256" s="153"/>
      <c r="E1256" s="281"/>
      <c r="F1256" s="281"/>
      <c r="G1256" s="281"/>
      <c r="H1256" s="281"/>
      <c r="I1256" s="281"/>
      <c r="J1256" s="6" t="s">
        <v>2820</v>
      </c>
    </row>
    <row r="1257" spans="1:10" x14ac:dyDescent="0.3">
      <c r="A1257" s="421"/>
      <c r="B1257" s="11" t="s">
        <v>2812</v>
      </c>
      <c r="C1257" s="11" t="s">
        <v>2064</v>
      </c>
      <c r="D1257" s="153"/>
      <c r="E1257" s="281"/>
      <c r="F1257" s="281"/>
      <c r="G1257" s="281"/>
      <c r="H1257" s="281"/>
      <c r="I1257" s="281"/>
      <c r="J1257" s="6" t="s">
        <v>2825</v>
      </c>
    </row>
    <row r="1258" spans="1:10" x14ac:dyDescent="0.3">
      <c r="A1258" s="421"/>
      <c r="B1258" s="11" t="s">
        <v>2813</v>
      </c>
      <c r="C1258" s="11" t="s">
        <v>2064</v>
      </c>
      <c r="D1258" s="153"/>
      <c r="E1258" s="281"/>
      <c r="F1258" s="281"/>
      <c r="G1258" s="281"/>
      <c r="H1258" s="281"/>
      <c r="I1258" s="281"/>
      <c r="J1258" s="6" t="s">
        <v>2824</v>
      </c>
    </row>
    <row r="1259" spans="1:10" x14ac:dyDescent="0.3">
      <c r="A1259" s="429"/>
      <c r="B1259" s="11" t="s">
        <v>2814</v>
      </c>
      <c r="C1259" s="11" t="s">
        <v>2064</v>
      </c>
      <c r="D1259" s="153"/>
      <c r="E1259" s="281"/>
      <c r="F1259" s="281"/>
      <c r="G1259" s="281"/>
      <c r="H1259" s="281"/>
      <c r="I1259" s="281"/>
      <c r="J1259" s="6" t="s">
        <v>2823</v>
      </c>
    </row>
    <row r="1260" spans="1:10" x14ac:dyDescent="0.3">
      <c r="A1260" s="421"/>
      <c r="B1260" s="11" t="s">
        <v>2815</v>
      </c>
      <c r="C1260" s="11" t="s">
        <v>2064</v>
      </c>
      <c r="D1260" s="153"/>
      <c r="E1260" s="281"/>
      <c r="F1260" s="281"/>
      <c r="G1260" s="281"/>
      <c r="H1260" s="281"/>
      <c r="I1260" s="281"/>
      <c r="J1260" s="6" t="s">
        <v>2822</v>
      </c>
    </row>
    <row r="1261" spans="1:10" x14ac:dyDescent="0.3">
      <c r="A1261" s="421"/>
      <c r="B1261" s="11" t="s">
        <v>2816</v>
      </c>
      <c r="C1261" s="11" t="s">
        <v>2064</v>
      </c>
      <c r="D1261" s="153"/>
      <c r="E1261" s="281"/>
      <c r="F1261" s="281"/>
      <c r="G1261" s="281"/>
      <c r="H1261" s="281"/>
      <c r="I1261" s="281"/>
      <c r="J1261" s="6" t="s">
        <v>2821</v>
      </c>
    </row>
    <row r="1262" spans="1:10" x14ac:dyDescent="0.3">
      <c r="A1262" s="421"/>
      <c r="B1262" s="11" t="s">
        <v>2817</v>
      </c>
      <c r="C1262" s="11" t="s">
        <v>2064</v>
      </c>
      <c r="D1262" s="153"/>
      <c r="E1262" s="281"/>
      <c r="F1262" s="281"/>
      <c r="G1262" s="281"/>
      <c r="H1262" s="281"/>
      <c r="I1262" s="281"/>
      <c r="J1262" s="6" t="s">
        <v>2820</v>
      </c>
    </row>
    <row r="1263" spans="1:10" ht="15" thickBot="1" x14ac:dyDescent="0.35">
      <c r="A1263" s="429"/>
      <c r="B1263" s="13" t="s">
        <v>2818</v>
      </c>
      <c r="C1263" s="13" t="s">
        <v>2064</v>
      </c>
      <c r="D1263" s="154"/>
      <c r="E1263" s="281"/>
      <c r="F1263" s="281"/>
      <c r="G1263" s="281"/>
      <c r="H1263" s="281"/>
      <c r="I1263" s="281"/>
      <c r="J1263" s="114" t="s">
        <v>2819</v>
      </c>
    </row>
    <row r="1264" spans="1:10" ht="19.05" customHeight="1" thickBot="1" x14ac:dyDescent="0.4">
      <c r="A1264" s="56" t="s">
        <v>2829</v>
      </c>
      <c r="B1264" s="53"/>
      <c r="C1264" s="27"/>
      <c r="D1264" s="27"/>
      <c r="E1264" s="27"/>
      <c r="F1264" s="27"/>
      <c r="G1264" s="27"/>
      <c r="H1264" s="27"/>
      <c r="I1264" s="27"/>
      <c r="J1264" s="16"/>
    </row>
    <row r="1265" spans="1:10" x14ac:dyDescent="0.3">
      <c r="A1265" s="428" t="s">
        <v>2839</v>
      </c>
      <c r="B1265" s="14" t="s">
        <v>2830</v>
      </c>
      <c r="C1265" s="14" t="s">
        <v>2831</v>
      </c>
      <c r="D1265" s="153"/>
      <c r="E1265" s="281"/>
      <c r="F1265" s="281"/>
      <c r="G1265" s="281"/>
      <c r="H1265" s="281"/>
      <c r="I1265" s="281"/>
      <c r="J1265" s="6" t="s">
        <v>2836</v>
      </c>
    </row>
    <row r="1266" spans="1:10" x14ac:dyDescent="0.3">
      <c r="A1266" s="35" t="s">
        <v>2840</v>
      </c>
      <c r="B1266" s="14" t="s">
        <v>2832</v>
      </c>
      <c r="C1266" s="14" t="s">
        <v>2831</v>
      </c>
      <c r="D1266" s="153"/>
      <c r="E1266" s="281"/>
      <c r="F1266" s="281"/>
      <c r="G1266" s="281"/>
      <c r="H1266" s="281"/>
      <c r="I1266" s="281"/>
      <c r="J1266" s="6" t="s">
        <v>2836</v>
      </c>
    </row>
    <row r="1267" spans="1:10" x14ac:dyDescent="0.3">
      <c r="A1267" s="421"/>
      <c r="B1267" s="14" t="s">
        <v>2833</v>
      </c>
      <c r="C1267" s="14" t="s">
        <v>2831</v>
      </c>
      <c r="D1267" s="153"/>
      <c r="E1267" s="281"/>
      <c r="F1267" s="281"/>
      <c r="G1267" s="281"/>
      <c r="H1267" s="281"/>
      <c r="I1267" s="281"/>
      <c r="J1267" s="6" t="s">
        <v>2836</v>
      </c>
    </row>
    <row r="1268" spans="1:10" x14ac:dyDescent="0.3">
      <c r="A1268" s="421"/>
      <c r="B1268" s="11" t="s">
        <v>2834</v>
      </c>
      <c r="C1268" s="14" t="s">
        <v>2831</v>
      </c>
      <c r="D1268" s="153"/>
      <c r="E1268" s="281"/>
      <c r="F1268" s="281"/>
      <c r="G1268" s="281"/>
      <c r="H1268" s="281"/>
      <c r="I1268" s="281"/>
      <c r="J1268" s="6" t="s">
        <v>2835</v>
      </c>
    </row>
    <row r="1269" spans="1:10" x14ac:dyDescent="0.3">
      <c r="A1269" s="421"/>
      <c r="B1269" s="11" t="s">
        <v>2837</v>
      </c>
      <c r="C1269" s="14" t="s">
        <v>2831</v>
      </c>
      <c r="D1269" s="153"/>
      <c r="E1269" s="281"/>
      <c r="F1269" s="281"/>
      <c r="G1269" s="281"/>
      <c r="H1269" s="281"/>
      <c r="I1269" s="281"/>
      <c r="J1269" s="6" t="s">
        <v>2835</v>
      </c>
    </row>
    <row r="1270" spans="1:10" ht="15" thickBot="1" x14ac:dyDescent="0.35">
      <c r="A1270" s="429" t="s">
        <v>2841</v>
      </c>
      <c r="B1270" s="13" t="s">
        <v>2838</v>
      </c>
      <c r="C1270" s="26" t="s">
        <v>2831</v>
      </c>
      <c r="D1270" s="154"/>
      <c r="E1270" s="281"/>
      <c r="F1270" s="281"/>
      <c r="G1270" s="281"/>
      <c r="H1270" s="281"/>
      <c r="I1270" s="281"/>
      <c r="J1270" s="114" t="s">
        <v>2835</v>
      </c>
    </row>
    <row r="1271" spans="1:10" ht="19.05" customHeight="1" thickBot="1" x14ac:dyDescent="0.4">
      <c r="A1271" s="56" t="s">
        <v>2842</v>
      </c>
      <c r="B1271" s="53"/>
      <c r="C1271" s="27"/>
      <c r="D1271" s="27"/>
      <c r="E1271" s="27"/>
      <c r="F1271" s="27"/>
      <c r="G1271" s="27"/>
      <c r="H1271" s="27"/>
      <c r="I1271" s="27"/>
      <c r="J1271" s="16"/>
    </row>
    <row r="1272" spans="1:10" x14ac:dyDescent="0.3">
      <c r="A1272" s="428" t="s">
        <v>2843</v>
      </c>
      <c r="B1272" s="14" t="s">
        <v>2844</v>
      </c>
      <c r="C1272" s="14" t="s">
        <v>2079</v>
      </c>
      <c r="D1272" s="266">
        <v>50000</v>
      </c>
      <c r="E1272" s="281"/>
      <c r="F1272" s="281"/>
      <c r="G1272" s="281"/>
      <c r="H1272" s="281"/>
      <c r="I1272" s="281"/>
      <c r="J1272" s="6" t="s">
        <v>2846</v>
      </c>
    </row>
    <row r="1273" spans="1:10" x14ac:dyDescent="0.3">
      <c r="A1273" s="35" t="s">
        <v>2861</v>
      </c>
      <c r="B1273" s="11" t="s">
        <v>2845</v>
      </c>
      <c r="C1273" s="14" t="s">
        <v>2079</v>
      </c>
      <c r="D1273" s="266">
        <v>50000</v>
      </c>
      <c r="E1273" s="281"/>
      <c r="F1273" s="281"/>
      <c r="G1273" s="281"/>
      <c r="H1273" s="281"/>
      <c r="I1273" s="281"/>
      <c r="J1273" s="6" t="s">
        <v>2847</v>
      </c>
    </row>
    <row r="1274" spans="1:10" x14ac:dyDescent="0.3">
      <c r="A1274" s="35" t="s">
        <v>2035</v>
      </c>
      <c r="B1274" s="11" t="s">
        <v>2848</v>
      </c>
      <c r="C1274" s="14" t="s">
        <v>2079</v>
      </c>
      <c r="D1274" s="266">
        <v>50000</v>
      </c>
      <c r="E1274" s="281"/>
      <c r="F1274" s="281"/>
      <c r="G1274" s="281"/>
      <c r="H1274" s="281"/>
      <c r="I1274" s="281"/>
      <c r="J1274" s="6" t="s">
        <v>2847</v>
      </c>
    </row>
    <row r="1275" spans="1:10" x14ac:dyDescent="0.3">
      <c r="A1275" s="11" t="s">
        <v>4150</v>
      </c>
      <c r="B1275" s="11" t="s">
        <v>2849</v>
      </c>
      <c r="C1275" s="11" t="s">
        <v>2558</v>
      </c>
      <c r="D1275" s="266">
        <v>50000</v>
      </c>
      <c r="E1275" s="281"/>
      <c r="F1275" s="281"/>
      <c r="G1275" s="281"/>
      <c r="H1275" s="281"/>
      <c r="I1275" s="281"/>
      <c r="J1275" s="6" t="s">
        <v>2850</v>
      </c>
    </row>
    <row r="1276" spans="1:10" x14ac:dyDescent="0.3">
      <c r="A1276" s="421"/>
      <c r="B1276" s="11" t="s">
        <v>2851</v>
      </c>
      <c r="C1276" s="11" t="s">
        <v>2076</v>
      </c>
      <c r="D1276" s="266">
        <v>50000</v>
      </c>
      <c r="E1276" s="281"/>
      <c r="F1276" s="281"/>
      <c r="G1276" s="281"/>
      <c r="H1276" s="281"/>
      <c r="I1276" s="281"/>
      <c r="J1276" s="4" t="s">
        <v>2852</v>
      </c>
    </row>
    <row r="1277" spans="1:10" x14ac:dyDescent="0.3">
      <c r="A1277" s="421"/>
      <c r="B1277" s="11" t="s">
        <v>2853</v>
      </c>
      <c r="C1277" s="11" t="s">
        <v>2076</v>
      </c>
      <c r="D1277" s="266">
        <v>50000</v>
      </c>
      <c r="E1277" s="281"/>
      <c r="F1277" s="281"/>
      <c r="G1277" s="281"/>
      <c r="H1277" s="281"/>
      <c r="I1277" s="281"/>
      <c r="J1277" s="4" t="s">
        <v>2854</v>
      </c>
    </row>
    <row r="1278" spans="1:10" x14ac:dyDescent="0.3">
      <c r="A1278" s="421"/>
      <c r="B1278" s="11" t="s">
        <v>2855</v>
      </c>
      <c r="C1278" s="11" t="s">
        <v>2076</v>
      </c>
      <c r="D1278" s="266">
        <v>50000</v>
      </c>
      <c r="E1278" s="281"/>
      <c r="F1278" s="281"/>
      <c r="G1278" s="281"/>
      <c r="H1278" s="281"/>
      <c r="I1278" s="281"/>
      <c r="J1278" s="4" t="s">
        <v>2856</v>
      </c>
    </row>
    <row r="1279" spans="1:10" x14ac:dyDescent="0.3">
      <c r="A1279" s="421"/>
      <c r="B1279" s="11" t="s">
        <v>2857</v>
      </c>
      <c r="C1279" s="11" t="s">
        <v>82</v>
      </c>
      <c r="D1279" s="266">
        <v>50000</v>
      </c>
      <c r="E1279" s="281"/>
      <c r="F1279" s="281"/>
      <c r="G1279" s="281"/>
      <c r="H1279" s="281"/>
      <c r="I1279" s="281"/>
      <c r="J1279" s="4" t="s">
        <v>2858</v>
      </c>
    </row>
    <row r="1280" spans="1:10" ht="15" thickBot="1" x14ac:dyDescent="0.35">
      <c r="A1280" s="429"/>
      <c r="B1280" s="13" t="s">
        <v>2859</v>
      </c>
      <c r="C1280" s="13" t="s">
        <v>2156</v>
      </c>
      <c r="D1280" s="465">
        <v>50000</v>
      </c>
      <c r="E1280" s="281"/>
      <c r="F1280" s="281"/>
      <c r="G1280" s="281"/>
      <c r="H1280" s="281"/>
      <c r="I1280" s="281"/>
      <c r="J1280" s="8" t="s">
        <v>2860</v>
      </c>
    </row>
    <row r="1281" spans="1:10" ht="19.05" customHeight="1" thickBot="1" x14ac:dyDescent="0.4">
      <c r="A1281" s="56" t="s">
        <v>2862</v>
      </c>
      <c r="B1281" s="53"/>
      <c r="C1281" s="27"/>
      <c r="D1281" s="27"/>
      <c r="E1281" s="27"/>
      <c r="F1281" s="27"/>
      <c r="G1281" s="27"/>
      <c r="H1281" s="27"/>
      <c r="I1281" s="27"/>
      <c r="J1281" s="16"/>
    </row>
    <row r="1282" spans="1:10" x14ac:dyDescent="0.3">
      <c r="A1282" s="428" t="s">
        <v>2883</v>
      </c>
      <c r="B1282" s="14" t="s">
        <v>2863</v>
      </c>
      <c r="C1282" s="14" t="s">
        <v>2071</v>
      </c>
      <c r="D1282" s="153"/>
      <c r="E1282" s="281"/>
      <c r="F1282" s="281"/>
      <c r="G1282" s="281"/>
      <c r="H1282" s="281"/>
      <c r="I1282" s="281"/>
      <c r="J1282" s="795" t="s">
        <v>2867</v>
      </c>
    </row>
    <row r="1283" spans="1:10" x14ac:dyDescent="0.3">
      <c r="A1283" s="424" t="s">
        <v>2884</v>
      </c>
      <c r="B1283" s="14" t="s">
        <v>2864</v>
      </c>
      <c r="C1283" s="14" t="s">
        <v>2070</v>
      </c>
      <c r="D1283" s="153"/>
      <c r="E1283" s="281"/>
      <c r="F1283" s="281"/>
      <c r="G1283" s="281"/>
      <c r="H1283" s="281"/>
      <c r="I1283" s="281"/>
      <c r="J1283" s="4" t="s">
        <v>2867</v>
      </c>
    </row>
    <row r="1284" spans="1:10" x14ac:dyDescent="0.3">
      <c r="A1284" s="421"/>
      <c r="B1284" s="14" t="s">
        <v>2865</v>
      </c>
      <c r="C1284" s="14" t="s">
        <v>2069</v>
      </c>
      <c r="D1284" s="153"/>
      <c r="E1284" s="281"/>
      <c r="F1284" s="281"/>
      <c r="G1284" s="281"/>
      <c r="H1284" s="281"/>
      <c r="I1284" s="281"/>
      <c r="J1284" s="4" t="s">
        <v>2867</v>
      </c>
    </row>
    <row r="1285" spans="1:10" x14ac:dyDescent="0.3">
      <c r="A1285" s="429"/>
      <c r="B1285" s="14" t="s">
        <v>2866</v>
      </c>
      <c r="C1285" s="14" t="s">
        <v>2068</v>
      </c>
      <c r="D1285" s="153"/>
      <c r="E1285" s="281"/>
      <c r="F1285" s="281"/>
      <c r="G1285" s="281"/>
      <c r="H1285" s="281"/>
      <c r="I1285" s="281"/>
      <c r="J1285" s="4" t="s">
        <v>2867</v>
      </c>
    </row>
    <row r="1286" spans="1:10" x14ac:dyDescent="0.3">
      <c r="A1286" s="421"/>
      <c r="B1286" s="11" t="s">
        <v>2868</v>
      </c>
      <c r="C1286" s="14" t="s">
        <v>314</v>
      </c>
      <c r="D1286" s="153"/>
      <c r="E1286" s="281"/>
      <c r="F1286" s="281"/>
      <c r="G1286" s="281"/>
      <c r="H1286" s="281"/>
      <c r="I1286" s="281"/>
      <c r="J1286" s="4" t="s">
        <v>2867</v>
      </c>
    </row>
    <row r="1287" spans="1:10" x14ac:dyDescent="0.3">
      <c r="A1287" s="421"/>
      <c r="B1287" s="11" t="s">
        <v>2869</v>
      </c>
      <c r="C1287" s="14" t="s">
        <v>309</v>
      </c>
      <c r="D1287" s="153"/>
      <c r="E1287" s="281"/>
      <c r="F1287" s="281"/>
      <c r="G1287" s="281"/>
      <c r="H1287" s="281"/>
      <c r="I1287" s="281"/>
      <c r="J1287" s="4" t="s">
        <v>2867</v>
      </c>
    </row>
    <row r="1288" spans="1:10" x14ac:dyDescent="0.3">
      <c r="A1288" s="421"/>
      <c r="B1288" s="11" t="s">
        <v>2870</v>
      </c>
      <c r="C1288" s="14" t="s">
        <v>382</v>
      </c>
      <c r="D1288" s="153"/>
      <c r="E1288" s="281"/>
      <c r="F1288" s="281"/>
      <c r="G1288" s="281"/>
      <c r="H1288" s="281"/>
      <c r="I1288" s="281"/>
      <c r="J1288" s="4" t="s">
        <v>2867</v>
      </c>
    </row>
    <row r="1289" spans="1:10" x14ac:dyDescent="0.3">
      <c r="A1289" s="421"/>
      <c r="B1289" s="11" t="s">
        <v>2871</v>
      </c>
      <c r="C1289" s="11" t="s">
        <v>424</v>
      </c>
      <c r="D1289" s="153"/>
      <c r="E1289" s="281"/>
      <c r="F1289" s="281"/>
      <c r="G1289" s="281"/>
      <c r="H1289" s="281"/>
      <c r="I1289" s="281"/>
      <c r="J1289" s="4" t="s">
        <v>2867</v>
      </c>
    </row>
    <row r="1290" spans="1:10" x14ac:dyDescent="0.3">
      <c r="A1290" s="421"/>
      <c r="B1290" s="11" t="s">
        <v>2872</v>
      </c>
      <c r="C1290" s="11" t="s">
        <v>424</v>
      </c>
      <c r="D1290" s="153"/>
      <c r="E1290" s="281"/>
      <c r="F1290" s="281"/>
      <c r="G1290" s="281"/>
      <c r="H1290" s="281"/>
      <c r="I1290" s="281"/>
      <c r="J1290" s="4" t="s">
        <v>2867</v>
      </c>
    </row>
    <row r="1291" spans="1:10" x14ac:dyDescent="0.3">
      <c r="A1291" s="421"/>
      <c r="B1291" s="11" t="s">
        <v>2873</v>
      </c>
      <c r="C1291" s="11" t="s">
        <v>82</v>
      </c>
      <c r="D1291" s="153"/>
      <c r="E1291" s="281"/>
      <c r="F1291" s="281"/>
      <c r="G1291" s="281"/>
      <c r="H1291" s="281"/>
      <c r="I1291" s="281"/>
      <c r="J1291" s="4" t="s">
        <v>2867</v>
      </c>
    </row>
    <row r="1292" spans="1:10" x14ac:dyDescent="0.3">
      <c r="A1292" s="429"/>
      <c r="B1292" s="11" t="s">
        <v>2874</v>
      </c>
      <c r="C1292" s="11" t="s">
        <v>82</v>
      </c>
      <c r="D1292" s="153"/>
      <c r="E1292" s="281"/>
      <c r="F1292" s="281"/>
      <c r="G1292" s="281"/>
      <c r="H1292" s="281"/>
      <c r="I1292" s="281"/>
      <c r="J1292" s="4" t="s">
        <v>2867</v>
      </c>
    </row>
    <row r="1293" spans="1:10" x14ac:dyDescent="0.3">
      <c r="A1293" s="421"/>
      <c r="B1293" s="11" t="s">
        <v>2875</v>
      </c>
      <c r="C1293" s="11" t="s">
        <v>82</v>
      </c>
      <c r="D1293" s="153"/>
      <c r="E1293" s="281"/>
      <c r="F1293" s="281"/>
      <c r="G1293" s="281"/>
      <c r="H1293" s="281"/>
      <c r="I1293" s="281"/>
      <c r="J1293" s="4" t="s">
        <v>2867</v>
      </c>
    </row>
    <row r="1294" spans="1:10" x14ac:dyDescent="0.3">
      <c r="A1294" s="421"/>
      <c r="B1294" s="11" t="s">
        <v>2876</v>
      </c>
      <c r="C1294" s="11" t="s">
        <v>424</v>
      </c>
      <c r="D1294" s="153"/>
      <c r="E1294" s="281"/>
      <c r="F1294" s="281"/>
      <c r="G1294" s="281"/>
      <c r="H1294" s="281"/>
      <c r="I1294" s="281"/>
      <c r="J1294" s="4" t="s">
        <v>2867</v>
      </c>
    </row>
    <row r="1295" spans="1:10" x14ac:dyDescent="0.3">
      <c r="A1295" s="421"/>
      <c r="B1295" s="11" t="s">
        <v>2877</v>
      </c>
      <c r="C1295" s="11" t="s">
        <v>424</v>
      </c>
      <c r="D1295" s="153"/>
      <c r="E1295" s="281"/>
      <c r="F1295" s="281"/>
      <c r="G1295" s="281"/>
      <c r="H1295" s="281"/>
      <c r="I1295" s="281"/>
      <c r="J1295" s="4" t="s">
        <v>2867</v>
      </c>
    </row>
    <row r="1296" spans="1:10" x14ac:dyDescent="0.3">
      <c r="A1296" s="421" t="s">
        <v>2882</v>
      </c>
      <c r="B1296" s="11" t="s">
        <v>2878</v>
      </c>
      <c r="C1296" s="11" t="s">
        <v>424</v>
      </c>
      <c r="D1296" s="153"/>
      <c r="E1296" s="281"/>
      <c r="F1296" s="281"/>
      <c r="G1296" s="281"/>
      <c r="H1296" s="281"/>
      <c r="I1296" s="281"/>
      <c r="J1296" s="4" t="s">
        <v>2867</v>
      </c>
    </row>
    <row r="1297" spans="1:10" x14ac:dyDescent="0.3">
      <c r="A1297" s="421"/>
      <c r="B1297" s="11" t="s">
        <v>2879</v>
      </c>
      <c r="C1297" s="11" t="s">
        <v>424</v>
      </c>
      <c r="D1297" s="153"/>
      <c r="E1297" s="281"/>
      <c r="F1297" s="281"/>
      <c r="G1297" s="281"/>
      <c r="H1297" s="281"/>
      <c r="I1297" s="281"/>
      <c r="J1297" s="4" t="s">
        <v>2867</v>
      </c>
    </row>
    <row r="1298" spans="1:10" x14ac:dyDescent="0.3">
      <c r="A1298" s="421"/>
      <c r="B1298" s="11" t="s">
        <v>2880</v>
      </c>
      <c r="C1298" s="14" t="s">
        <v>2070</v>
      </c>
      <c r="D1298" s="153"/>
      <c r="E1298" s="281"/>
      <c r="F1298" s="281"/>
      <c r="G1298" s="281"/>
      <c r="H1298" s="281"/>
      <c r="I1298" s="281"/>
      <c r="J1298" s="4" t="s">
        <v>2867</v>
      </c>
    </row>
    <row r="1299" spans="1:10" ht="15" thickBot="1" x14ac:dyDescent="0.35">
      <c r="A1299" s="429"/>
      <c r="B1299" s="13" t="s">
        <v>2881</v>
      </c>
      <c r="C1299" s="26" t="s">
        <v>2068</v>
      </c>
      <c r="D1299" s="154"/>
      <c r="E1299" s="281"/>
      <c r="F1299" s="281"/>
      <c r="G1299" s="281"/>
      <c r="H1299" s="281"/>
      <c r="I1299" s="281"/>
      <c r="J1299" s="8" t="s">
        <v>2867</v>
      </c>
    </row>
    <row r="1300" spans="1:10" ht="19.05" customHeight="1" thickBot="1" x14ac:dyDescent="0.4">
      <c r="A1300" s="56" t="s">
        <v>2885</v>
      </c>
      <c r="B1300" s="53"/>
      <c r="C1300" s="27"/>
      <c r="D1300" s="27"/>
      <c r="E1300" s="27"/>
      <c r="F1300" s="27"/>
      <c r="G1300" s="27"/>
      <c r="H1300" s="27"/>
      <c r="I1300" s="27"/>
      <c r="J1300" s="16"/>
    </row>
    <row r="1301" spans="1:10" x14ac:dyDescent="0.3">
      <c r="A1301" s="428" t="s">
        <v>2892</v>
      </c>
      <c r="B1301" s="14" t="s">
        <v>2886</v>
      </c>
      <c r="C1301" s="14" t="s">
        <v>82</v>
      </c>
      <c r="D1301" s="266">
        <v>25000</v>
      </c>
      <c r="E1301" s="281"/>
      <c r="F1301" s="281"/>
      <c r="G1301" s="281"/>
      <c r="H1301" s="281"/>
      <c r="I1301" s="281"/>
      <c r="J1301" s="6" t="s">
        <v>252</v>
      </c>
    </row>
    <row r="1302" spans="1:10" x14ac:dyDescent="0.3">
      <c r="A1302" s="419" t="s">
        <v>2893</v>
      </c>
      <c r="B1302" s="14" t="s">
        <v>2887</v>
      </c>
      <c r="C1302" s="14" t="s">
        <v>82</v>
      </c>
      <c r="D1302" s="267">
        <v>50000</v>
      </c>
      <c r="E1302" s="281"/>
      <c r="F1302" s="281"/>
      <c r="G1302" s="281"/>
      <c r="H1302" s="281"/>
      <c r="I1302" s="281"/>
      <c r="J1302" s="4" t="s">
        <v>2890</v>
      </c>
    </row>
    <row r="1303" spans="1:10" x14ac:dyDescent="0.3">
      <c r="A1303" s="35" t="s">
        <v>2035</v>
      </c>
      <c r="B1303" s="14" t="s">
        <v>2888</v>
      </c>
      <c r="C1303" s="14" t="s">
        <v>82</v>
      </c>
      <c r="D1303" s="267">
        <v>50000</v>
      </c>
      <c r="E1303" s="281"/>
      <c r="F1303" s="281"/>
      <c r="G1303" s="281"/>
      <c r="H1303" s="281"/>
      <c r="I1303" s="281"/>
      <c r="J1303" s="4" t="s">
        <v>2889</v>
      </c>
    </row>
    <row r="1304" spans="1:10" x14ac:dyDescent="0.3">
      <c r="A1304" s="11" t="s">
        <v>4150</v>
      </c>
      <c r="B1304" s="14" t="s">
        <v>2891</v>
      </c>
      <c r="C1304" s="14" t="s">
        <v>82</v>
      </c>
      <c r="D1304" s="267">
        <v>50000</v>
      </c>
      <c r="E1304" s="281"/>
      <c r="F1304" s="281"/>
      <c r="G1304" s="281"/>
      <c r="H1304" s="281"/>
      <c r="I1304" s="281"/>
      <c r="J1304" s="4" t="s">
        <v>2889</v>
      </c>
    </row>
    <row r="1305" spans="1:10" ht="15" thickBot="1" x14ac:dyDescent="0.35">
      <c r="A1305" s="429"/>
      <c r="B1305" s="13"/>
      <c r="C1305" s="13"/>
      <c r="D1305" s="13"/>
      <c r="E1305" s="281"/>
      <c r="F1305" s="281"/>
      <c r="G1305" s="281"/>
      <c r="H1305" s="281"/>
      <c r="I1305" s="281"/>
      <c r="J1305" s="8"/>
    </row>
    <row r="1306" spans="1:10" ht="19.05" customHeight="1" thickBot="1" x14ac:dyDescent="0.4">
      <c r="A1306" s="56" t="s">
        <v>2895</v>
      </c>
      <c r="B1306" s="53"/>
      <c r="C1306" s="27"/>
      <c r="D1306" s="27"/>
      <c r="E1306" s="27"/>
      <c r="F1306" s="27"/>
      <c r="G1306" s="27"/>
      <c r="H1306" s="27"/>
      <c r="I1306" s="27"/>
      <c r="J1306" s="16"/>
    </row>
    <row r="1307" spans="1:10" x14ac:dyDescent="0.3">
      <c r="A1307" s="428" t="s">
        <v>2906</v>
      </c>
      <c r="B1307" s="14" t="s">
        <v>2896</v>
      </c>
      <c r="C1307" s="14" t="s">
        <v>2079</v>
      </c>
      <c r="D1307" s="266">
        <v>50000</v>
      </c>
      <c r="E1307" s="281"/>
      <c r="F1307" s="281"/>
      <c r="G1307" s="281"/>
      <c r="H1307" s="281"/>
      <c r="I1307" s="281"/>
      <c r="J1307" s="6" t="s">
        <v>2901</v>
      </c>
    </row>
    <row r="1308" spans="1:10" x14ac:dyDescent="0.3">
      <c r="A1308" s="35" t="s">
        <v>2907</v>
      </c>
      <c r="B1308" s="14" t="s">
        <v>2897</v>
      </c>
      <c r="C1308" s="14" t="s">
        <v>2079</v>
      </c>
      <c r="D1308" s="266">
        <v>50000</v>
      </c>
      <c r="E1308" s="281"/>
      <c r="F1308" s="281"/>
      <c r="G1308" s="281"/>
      <c r="H1308" s="281"/>
      <c r="I1308" s="281"/>
      <c r="J1308" s="6" t="s">
        <v>2902</v>
      </c>
    </row>
    <row r="1309" spans="1:10" x14ac:dyDescent="0.3">
      <c r="A1309" s="35" t="s">
        <v>2035</v>
      </c>
      <c r="B1309" s="14" t="s">
        <v>2898</v>
      </c>
      <c r="C1309" s="14" t="s">
        <v>2079</v>
      </c>
      <c r="D1309" s="266">
        <v>50000</v>
      </c>
      <c r="E1309" s="281"/>
      <c r="F1309" s="281"/>
      <c r="G1309" s="281"/>
      <c r="H1309" s="281"/>
      <c r="I1309" s="281"/>
      <c r="J1309" s="6" t="s">
        <v>2903</v>
      </c>
    </row>
    <row r="1310" spans="1:10" x14ac:dyDescent="0.3">
      <c r="A1310" s="11" t="s">
        <v>4150</v>
      </c>
      <c r="B1310" s="14" t="s">
        <v>2899</v>
      </c>
      <c r="C1310" s="14" t="s">
        <v>2079</v>
      </c>
      <c r="D1310" s="266">
        <v>50000</v>
      </c>
      <c r="E1310" s="281"/>
      <c r="F1310" s="281"/>
      <c r="G1310" s="281"/>
      <c r="H1310" s="281"/>
      <c r="I1310" s="281"/>
      <c r="J1310" s="6" t="s">
        <v>2904</v>
      </c>
    </row>
    <row r="1311" spans="1:10" ht="15" thickBot="1" x14ac:dyDescent="0.35">
      <c r="A1311" s="429"/>
      <c r="B1311" s="26" t="s">
        <v>2900</v>
      </c>
      <c r="C1311" s="26" t="s">
        <v>2079</v>
      </c>
      <c r="D1311" s="465">
        <v>50000</v>
      </c>
      <c r="E1311" s="281"/>
      <c r="F1311" s="281"/>
      <c r="G1311" s="281"/>
      <c r="H1311" s="281"/>
      <c r="I1311" s="281"/>
      <c r="J1311" s="114" t="s">
        <v>2905</v>
      </c>
    </row>
    <row r="1312" spans="1:10" ht="19.05" customHeight="1" thickBot="1" x14ac:dyDescent="0.4">
      <c r="A1312" s="56" t="s">
        <v>2908</v>
      </c>
      <c r="B1312" s="53"/>
      <c r="C1312" s="27"/>
      <c r="D1312" s="27"/>
      <c r="E1312" s="27"/>
      <c r="F1312" s="27"/>
      <c r="G1312" s="27"/>
      <c r="H1312" s="27"/>
      <c r="I1312" s="27"/>
      <c r="J1312" s="16"/>
    </row>
    <row r="1313" spans="1:10" x14ac:dyDescent="0.3">
      <c r="A1313" s="428" t="s">
        <v>2921</v>
      </c>
      <c r="B1313" s="14" t="s">
        <v>2913</v>
      </c>
      <c r="C1313" s="14" t="s">
        <v>98</v>
      </c>
      <c r="D1313" s="266">
        <v>50000</v>
      </c>
      <c r="E1313" s="281"/>
      <c r="F1313" s="281"/>
      <c r="G1313" s="281"/>
      <c r="H1313" s="281"/>
      <c r="I1313" s="281"/>
      <c r="J1313" s="6" t="s">
        <v>2910</v>
      </c>
    </row>
    <row r="1314" spans="1:10" x14ac:dyDescent="0.3">
      <c r="A1314" s="35" t="s">
        <v>2922</v>
      </c>
      <c r="B1314" s="11" t="s">
        <v>2909</v>
      </c>
      <c r="C1314" s="14" t="s">
        <v>98</v>
      </c>
      <c r="D1314" s="266">
        <v>50000</v>
      </c>
      <c r="E1314" s="281"/>
      <c r="F1314" s="281"/>
      <c r="G1314" s="281"/>
      <c r="H1314" s="281"/>
      <c r="I1314" s="281"/>
      <c r="J1314" s="6" t="s">
        <v>2911</v>
      </c>
    </row>
    <row r="1315" spans="1:10" x14ac:dyDescent="0.3">
      <c r="A1315" s="35" t="s">
        <v>2035</v>
      </c>
      <c r="B1315" s="11" t="s">
        <v>2912</v>
      </c>
      <c r="C1315" s="14" t="s">
        <v>98</v>
      </c>
      <c r="D1315" s="266">
        <v>50000</v>
      </c>
      <c r="E1315" s="281"/>
      <c r="F1315" s="281"/>
      <c r="G1315" s="281"/>
      <c r="H1315" s="281"/>
      <c r="I1315" s="281"/>
      <c r="J1315" s="6" t="s">
        <v>2914</v>
      </c>
    </row>
    <row r="1316" spans="1:10" x14ac:dyDescent="0.3">
      <c r="A1316" s="11" t="s">
        <v>4150</v>
      </c>
      <c r="B1316" s="11" t="s">
        <v>2915</v>
      </c>
      <c r="C1316" s="14" t="s">
        <v>98</v>
      </c>
      <c r="D1316" s="266">
        <v>50000</v>
      </c>
      <c r="E1316" s="281"/>
      <c r="F1316" s="281"/>
      <c r="G1316" s="281"/>
      <c r="H1316" s="281"/>
      <c r="I1316" s="281"/>
      <c r="J1316" s="6" t="s">
        <v>2916</v>
      </c>
    </row>
    <row r="1317" spans="1:10" x14ac:dyDescent="0.3">
      <c r="A1317" s="429"/>
      <c r="B1317" s="13" t="s">
        <v>2917</v>
      </c>
      <c r="C1317" s="14" t="s">
        <v>98</v>
      </c>
      <c r="D1317" s="266">
        <v>50000</v>
      </c>
      <c r="E1317" s="281"/>
      <c r="F1317" s="281"/>
      <c r="G1317" s="281"/>
      <c r="H1317" s="281"/>
      <c r="I1317" s="281"/>
      <c r="J1317" s="6" t="s">
        <v>2918</v>
      </c>
    </row>
    <row r="1318" spans="1:10" ht="15" thickBot="1" x14ac:dyDescent="0.35">
      <c r="A1318" s="429"/>
      <c r="B1318" s="13" t="s">
        <v>2919</v>
      </c>
      <c r="C1318" s="26" t="s">
        <v>98</v>
      </c>
      <c r="D1318" s="465">
        <v>50000</v>
      </c>
      <c r="E1318" s="281"/>
      <c r="F1318" s="281"/>
      <c r="G1318" s="281"/>
      <c r="H1318" s="281"/>
      <c r="I1318" s="281"/>
      <c r="J1318" s="114" t="s">
        <v>2920</v>
      </c>
    </row>
    <row r="1319" spans="1:10" ht="19.05" customHeight="1" thickBot="1" x14ac:dyDescent="0.4">
      <c r="A1319" s="56" t="s">
        <v>2923</v>
      </c>
      <c r="B1319" s="53"/>
      <c r="C1319" s="27"/>
      <c r="D1319" s="27"/>
      <c r="E1319" s="27"/>
      <c r="F1319" s="27"/>
      <c r="G1319" s="27"/>
      <c r="H1319" s="27"/>
      <c r="I1319" s="27"/>
      <c r="J1319" s="16"/>
    </row>
    <row r="1320" spans="1:10" x14ac:dyDescent="0.3">
      <c r="A1320" s="428" t="s">
        <v>2939</v>
      </c>
      <c r="B1320" s="14" t="s">
        <v>2924</v>
      </c>
      <c r="C1320" s="14" t="s">
        <v>82</v>
      </c>
      <c r="D1320" s="153"/>
      <c r="E1320" s="281"/>
      <c r="F1320" s="281"/>
      <c r="G1320" s="281"/>
      <c r="H1320" s="281"/>
      <c r="I1320" s="281"/>
      <c r="J1320" s="6" t="s">
        <v>2928</v>
      </c>
    </row>
    <row r="1321" spans="1:10" x14ac:dyDescent="0.3">
      <c r="A1321" s="35" t="s">
        <v>2940</v>
      </c>
      <c r="B1321" s="11" t="s">
        <v>2925</v>
      </c>
      <c r="C1321" s="11" t="s">
        <v>424</v>
      </c>
      <c r="D1321" s="153"/>
      <c r="E1321" s="281"/>
      <c r="F1321" s="281"/>
      <c r="G1321" s="281"/>
      <c r="H1321" s="281"/>
      <c r="I1321" s="281"/>
      <c r="J1321" s="4" t="s">
        <v>2926</v>
      </c>
    </row>
    <row r="1322" spans="1:10" x14ac:dyDescent="0.3">
      <c r="A1322" s="35" t="s">
        <v>2035</v>
      </c>
      <c r="B1322" s="11" t="s">
        <v>2927</v>
      </c>
      <c r="C1322" s="11" t="s">
        <v>424</v>
      </c>
      <c r="D1322" s="153"/>
      <c r="E1322" s="281"/>
      <c r="F1322" s="281"/>
      <c r="G1322" s="281"/>
      <c r="H1322" s="281"/>
      <c r="I1322" s="281"/>
      <c r="J1322" s="4" t="s">
        <v>2926</v>
      </c>
    </row>
    <row r="1323" spans="1:10" x14ac:dyDescent="0.3">
      <c r="A1323" s="11" t="s">
        <v>4150</v>
      </c>
      <c r="B1323" s="11" t="s">
        <v>2929</v>
      </c>
      <c r="C1323" s="11" t="s">
        <v>424</v>
      </c>
      <c r="D1323" s="153"/>
      <c r="E1323" s="281"/>
      <c r="F1323" s="281"/>
      <c r="G1323" s="281"/>
      <c r="H1323" s="281"/>
      <c r="I1323" s="281"/>
      <c r="J1323" s="4" t="s">
        <v>2930</v>
      </c>
    </row>
    <row r="1324" spans="1:10" x14ac:dyDescent="0.3">
      <c r="A1324" s="421"/>
      <c r="B1324" s="11" t="s">
        <v>2931</v>
      </c>
      <c r="C1324" s="11" t="s">
        <v>424</v>
      </c>
      <c r="D1324" s="153"/>
      <c r="E1324" s="281"/>
      <c r="F1324" s="281"/>
      <c r="G1324" s="281"/>
      <c r="H1324" s="281"/>
      <c r="I1324" s="281"/>
      <c r="J1324" s="4" t="s">
        <v>2932</v>
      </c>
    </row>
    <row r="1325" spans="1:10" x14ac:dyDescent="0.3">
      <c r="A1325" s="421"/>
      <c r="B1325" s="11" t="s">
        <v>2933</v>
      </c>
      <c r="C1325" s="11" t="s">
        <v>98</v>
      </c>
      <c r="D1325" s="153"/>
      <c r="E1325" s="281"/>
      <c r="F1325" s="281"/>
      <c r="G1325" s="281"/>
      <c r="H1325" s="281"/>
      <c r="I1325" s="281"/>
      <c r="J1325" s="4" t="s">
        <v>2926</v>
      </c>
    </row>
    <row r="1326" spans="1:10" x14ac:dyDescent="0.3">
      <c r="A1326" s="421"/>
      <c r="B1326" s="11" t="s">
        <v>2934</v>
      </c>
      <c r="C1326" s="11" t="s">
        <v>15</v>
      </c>
      <c r="D1326" s="267">
        <v>30000</v>
      </c>
      <c r="E1326" s="281"/>
      <c r="F1326" s="281"/>
      <c r="G1326" s="281"/>
      <c r="H1326" s="281"/>
      <c r="I1326" s="281"/>
      <c r="J1326" s="4" t="s">
        <v>2935</v>
      </c>
    </row>
    <row r="1327" spans="1:10" x14ac:dyDescent="0.3">
      <c r="A1327" s="421"/>
      <c r="B1327" s="11" t="s">
        <v>2936</v>
      </c>
      <c r="C1327" s="11" t="s">
        <v>98</v>
      </c>
      <c r="D1327" s="267">
        <v>40000</v>
      </c>
      <c r="E1327" s="281"/>
      <c r="F1327" s="281"/>
      <c r="G1327" s="281"/>
      <c r="H1327" s="281"/>
      <c r="I1327" s="281"/>
      <c r="J1327" s="4" t="s">
        <v>2937</v>
      </c>
    </row>
    <row r="1328" spans="1:10" ht="15" thickBot="1" x14ac:dyDescent="0.35">
      <c r="A1328" s="429"/>
      <c r="B1328" s="13" t="s">
        <v>2938</v>
      </c>
      <c r="C1328" s="13" t="s">
        <v>98</v>
      </c>
      <c r="D1328" s="274">
        <v>40000</v>
      </c>
      <c r="E1328" s="281"/>
      <c r="F1328" s="281"/>
      <c r="G1328" s="281"/>
      <c r="H1328" s="281"/>
      <c r="I1328" s="281"/>
      <c r="J1328" s="8" t="s">
        <v>2937</v>
      </c>
    </row>
    <row r="1329" spans="1:10" ht="19.05" customHeight="1" thickBot="1" x14ac:dyDescent="0.4">
      <c r="A1329" s="56" t="s">
        <v>3552</v>
      </c>
      <c r="B1329" s="53"/>
      <c r="C1329" s="27"/>
      <c r="D1329" s="27"/>
      <c r="E1329" s="27"/>
      <c r="F1329" s="27"/>
      <c r="G1329" s="27"/>
      <c r="H1329" s="27"/>
      <c r="I1329" s="27"/>
      <c r="J1329" s="16"/>
    </row>
    <row r="1330" spans="1:10" x14ac:dyDescent="0.3">
      <c r="A1330" s="428" t="s">
        <v>2943</v>
      </c>
      <c r="B1330" s="14" t="s">
        <v>2941</v>
      </c>
      <c r="C1330" s="11" t="s">
        <v>424</v>
      </c>
      <c r="D1330" s="153"/>
      <c r="E1330" s="281"/>
      <c r="F1330" s="281"/>
      <c r="G1330" s="281"/>
      <c r="H1330" s="281"/>
      <c r="I1330" s="281"/>
      <c r="J1330" s="6" t="s">
        <v>2942</v>
      </c>
    </row>
    <row r="1331" spans="1:10" x14ac:dyDescent="0.3">
      <c r="A1331" s="35" t="s">
        <v>2944</v>
      </c>
      <c r="B1331" s="11"/>
      <c r="C1331" s="11"/>
      <c r="D1331" s="11"/>
      <c r="E1331" s="281"/>
      <c r="F1331" s="281"/>
      <c r="G1331" s="281"/>
      <c r="H1331" s="281"/>
      <c r="I1331" s="281"/>
      <c r="J1331" s="4"/>
    </row>
    <row r="1332" spans="1:10" ht="15" thickBot="1" x14ac:dyDescent="0.35">
      <c r="A1332" s="429"/>
      <c r="B1332" s="13"/>
      <c r="C1332" s="13"/>
      <c r="D1332" s="13"/>
      <c r="E1332" s="281"/>
      <c r="F1332" s="281"/>
      <c r="G1332" s="281"/>
      <c r="H1332" s="281"/>
      <c r="I1332" s="281"/>
      <c r="J1332" s="8"/>
    </row>
    <row r="1333" spans="1:10" ht="19.05" customHeight="1" thickBot="1" x14ac:dyDescent="0.4">
      <c r="A1333" s="56" t="s">
        <v>2945</v>
      </c>
      <c r="B1333" s="53"/>
      <c r="C1333" s="27"/>
      <c r="D1333" s="27"/>
      <c r="E1333" s="27"/>
      <c r="F1333" s="27"/>
      <c r="G1333" s="27"/>
      <c r="H1333" s="27"/>
      <c r="I1333" s="27"/>
      <c r="J1333" s="16"/>
    </row>
    <row r="1334" spans="1:10" x14ac:dyDescent="0.3">
      <c r="A1334" s="792" t="s">
        <v>2948</v>
      </c>
      <c r="B1334" s="14" t="s">
        <v>2946</v>
      </c>
      <c r="C1334" s="14" t="s">
        <v>2069</v>
      </c>
      <c r="D1334" s="169">
        <v>36000</v>
      </c>
      <c r="E1334" s="281"/>
      <c r="F1334" s="281">
        <v>36000</v>
      </c>
      <c r="G1334" s="281"/>
      <c r="H1334" s="281"/>
      <c r="I1334" s="281"/>
      <c r="J1334" s="6" t="s">
        <v>2947</v>
      </c>
    </row>
    <row r="1335" spans="1:10" x14ac:dyDescent="0.3">
      <c r="A1335" s="35" t="s">
        <v>2949</v>
      </c>
      <c r="B1335" s="11"/>
      <c r="C1335" s="11"/>
      <c r="D1335" s="11"/>
      <c r="E1335" s="281"/>
      <c r="F1335" s="281"/>
      <c r="G1335" s="281"/>
      <c r="H1335" s="281"/>
      <c r="I1335" s="281"/>
      <c r="J1335" s="4"/>
    </row>
    <row r="1336" spans="1:10" ht="15" thickBot="1" x14ac:dyDescent="0.35">
      <c r="A1336" s="42" t="s">
        <v>2033</v>
      </c>
      <c r="B1336" s="13"/>
      <c r="C1336" s="13"/>
      <c r="D1336" s="13"/>
      <c r="E1336" s="281"/>
      <c r="F1336" s="281"/>
      <c r="G1336" s="281"/>
      <c r="H1336" s="281"/>
      <c r="I1336" s="281"/>
      <c r="J1336" s="8"/>
    </row>
    <row r="1337" spans="1:10" ht="19.05" customHeight="1" thickBot="1" x14ac:dyDescent="0.4">
      <c r="A1337" s="56" t="s">
        <v>2950</v>
      </c>
      <c r="B1337" s="53"/>
      <c r="C1337" s="27"/>
      <c r="D1337" s="27"/>
      <c r="E1337" s="27"/>
      <c r="F1337" s="27"/>
      <c r="G1337" s="27"/>
      <c r="H1337" s="27"/>
      <c r="I1337" s="27"/>
      <c r="J1337" s="16"/>
    </row>
    <row r="1338" spans="1:10" x14ac:dyDescent="0.3">
      <c r="A1338" s="792" t="s">
        <v>2955</v>
      </c>
      <c r="B1338" s="14" t="s">
        <v>2951</v>
      </c>
      <c r="C1338" s="14" t="s">
        <v>2064</v>
      </c>
      <c r="D1338" s="153"/>
      <c r="E1338" s="281"/>
      <c r="F1338" s="281"/>
      <c r="G1338" s="281"/>
      <c r="H1338" s="281"/>
      <c r="I1338" s="281"/>
      <c r="J1338" s="6" t="s">
        <v>2952</v>
      </c>
    </row>
    <row r="1339" spans="1:10" x14ac:dyDescent="0.3">
      <c r="A1339" s="424" t="s">
        <v>2956</v>
      </c>
      <c r="B1339" s="11" t="s">
        <v>2953</v>
      </c>
      <c r="C1339" s="11" t="s">
        <v>98</v>
      </c>
      <c r="D1339" s="153"/>
      <c r="E1339" s="281"/>
      <c r="F1339" s="281"/>
      <c r="G1339" s="281"/>
      <c r="H1339" s="281"/>
      <c r="I1339" s="281"/>
      <c r="J1339" s="4" t="s">
        <v>2954</v>
      </c>
    </row>
    <row r="1340" spans="1:10" x14ac:dyDescent="0.3">
      <c r="A1340" s="429"/>
      <c r="B1340" s="13"/>
      <c r="C1340" s="13"/>
      <c r="D1340" s="13"/>
      <c r="E1340" s="281"/>
      <c r="F1340" s="281"/>
      <c r="G1340" s="281"/>
      <c r="H1340" s="281"/>
      <c r="I1340" s="281"/>
      <c r="J1340" s="8"/>
    </row>
    <row r="1341" spans="1:10" ht="15" thickBot="1" x14ac:dyDescent="0.35">
      <c r="A1341" s="429"/>
      <c r="B1341" s="13"/>
      <c r="C1341" s="13"/>
      <c r="D1341" s="13"/>
      <c r="E1341" s="281"/>
      <c r="F1341" s="281"/>
      <c r="G1341" s="281"/>
      <c r="H1341" s="281"/>
      <c r="I1341" s="281"/>
      <c r="J1341" s="8"/>
    </row>
    <row r="1342" spans="1:10" ht="19.05" customHeight="1" thickBot="1" x14ac:dyDescent="0.4">
      <c r="A1342" s="56" t="s">
        <v>2957</v>
      </c>
      <c r="B1342" s="53"/>
      <c r="C1342" s="27"/>
      <c r="D1342" s="27"/>
      <c r="E1342" s="27"/>
      <c r="F1342" s="27"/>
      <c r="G1342" s="27"/>
      <c r="H1342" s="27"/>
      <c r="I1342" s="27"/>
      <c r="J1342" s="16"/>
    </row>
    <row r="1343" spans="1:10" x14ac:dyDescent="0.3">
      <c r="A1343" s="426" t="s">
        <v>2984</v>
      </c>
      <c r="B1343" s="14" t="s">
        <v>2959</v>
      </c>
      <c r="C1343" s="14" t="s">
        <v>428</v>
      </c>
      <c r="D1343" s="153"/>
      <c r="E1343" s="281"/>
      <c r="F1343" s="281"/>
      <c r="G1343" s="281"/>
      <c r="H1343" s="281"/>
      <c r="I1343" s="281"/>
      <c r="J1343" s="6" t="s">
        <v>215</v>
      </c>
    </row>
    <row r="1344" spans="1:10" x14ac:dyDescent="0.3">
      <c r="A1344" s="420" t="s">
        <v>2985</v>
      </c>
      <c r="B1344" s="11" t="s">
        <v>2960</v>
      </c>
      <c r="C1344" s="14" t="s">
        <v>428</v>
      </c>
      <c r="D1344" s="153"/>
      <c r="E1344" s="281"/>
      <c r="F1344" s="281"/>
      <c r="G1344" s="281"/>
      <c r="H1344" s="281"/>
      <c r="I1344" s="281"/>
      <c r="J1344" s="4" t="s">
        <v>2961</v>
      </c>
    </row>
    <row r="1345" spans="1:10" x14ac:dyDescent="0.3">
      <c r="A1345" s="421"/>
      <c r="B1345" s="11" t="s">
        <v>2962</v>
      </c>
      <c r="C1345" s="14" t="s">
        <v>428</v>
      </c>
      <c r="D1345" s="153"/>
      <c r="E1345" s="281"/>
      <c r="F1345" s="281"/>
      <c r="G1345" s="281"/>
      <c r="H1345" s="281"/>
      <c r="I1345" s="281"/>
      <c r="J1345" s="4" t="s">
        <v>2961</v>
      </c>
    </row>
    <row r="1346" spans="1:10" x14ac:dyDescent="0.3">
      <c r="A1346" s="421"/>
      <c r="B1346" s="11" t="s">
        <v>2963</v>
      </c>
      <c r="C1346" s="11" t="s">
        <v>424</v>
      </c>
      <c r="D1346" s="153"/>
      <c r="E1346" s="281"/>
      <c r="F1346" s="281"/>
      <c r="G1346" s="281"/>
      <c r="H1346" s="281"/>
      <c r="I1346" s="281"/>
      <c r="J1346" s="4" t="s">
        <v>2961</v>
      </c>
    </row>
    <row r="1347" spans="1:10" x14ac:dyDescent="0.3">
      <c r="A1347" s="421"/>
      <c r="B1347" s="11" t="s">
        <v>2964</v>
      </c>
      <c r="C1347" s="11" t="s">
        <v>424</v>
      </c>
      <c r="D1347" s="153"/>
      <c r="E1347" s="281"/>
      <c r="F1347" s="281"/>
      <c r="G1347" s="281"/>
      <c r="H1347" s="281"/>
      <c r="I1347" s="281"/>
      <c r="J1347" s="4" t="s">
        <v>2961</v>
      </c>
    </row>
    <row r="1348" spans="1:10" x14ac:dyDescent="0.3">
      <c r="A1348" s="421"/>
      <c r="B1348" s="11" t="s">
        <v>2965</v>
      </c>
      <c r="C1348" s="11" t="s">
        <v>424</v>
      </c>
      <c r="D1348" s="153"/>
      <c r="E1348" s="281"/>
      <c r="F1348" s="281"/>
      <c r="G1348" s="281"/>
      <c r="H1348" s="281"/>
      <c r="I1348" s="281"/>
      <c r="J1348" s="4" t="s">
        <v>2961</v>
      </c>
    </row>
    <row r="1349" spans="1:10" x14ac:dyDescent="0.3">
      <c r="A1349" s="421"/>
      <c r="B1349" s="11" t="s">
        <v>2966</v>
      </c>
      <c r="C1349" s="11" t="s">
        <v>2967</v>
      </c>
      <c r="D1349" s="153"/>
      <c r="E1349" s="281"/>
      <c r="F1349" s="281"/>
      <c r="G1349" s="281"/>
      <c r="H1349" s="281"/>
      <c r="I1349" s="281"/>
      <c r="J1349" s="4" t="s">
        <v>2961</v>
      </c>
    </row>
    <row r="1350" spans="1:10" x14ac:dyDescent="0.3">
      <c r="A1350" s="421"/>
      <c r="B1350" s="11" t="s">
        <v>2968</v>
      </c>
      <c r="C1350" s="11" t="s">
        <v>2102</v>
      </c>
      <c r="D1350" s="153"/>
      <c r="E1350" s="281"/>
      <c r="F1350" s="281"/>
      <c r="G1350" s="281"/>
      <c r="H1350" s="281"/>
      <c r="I1350" s="281"/>
      <c r="J1350" s="4" t="s">
        <v>2961</v>
      </c>
    </row>
    <row r="1351" spans="1:10" x14ac:dyDescent="0.3">
      <c r="A1351" s="421"/>
      <c r="B1351" s="11" t="s">
        <v>2969</v>
      </c>
      <c r="C1351" s="11" t="s">
        <v>2102</v>
      </c>
      <c r="D1351" s="153"/>
      <c r="E1351" s="281"/>
      <c r="F1351" s="281"/>
      <c r="G1351" s="281"/>
      <c r="H1351" s="281"/>
      <c r="I1351" s="281"/>
      <c r="J1351" s="4" t="s">
        <v>2961</v>
      </c>
    </row>
    <row r="1352" spans="1:10" x14ac:dyDescent="0.3">
      <c r="A1352" s="429"/>
      <c r="B1352" s="13" t="s">
        <v>2970</v>
      </c>
      <c r="C1352" s="11" t="s">
        <v>2102</v>
      </c>
      <c r="D1352" s="153"/>
      <c r="E1352" s="281"/>
      <c r="F1352" s="281"/>
      <c r="G1352" s="281"/>
      <c r="H1352" s="281"/>
      <c r="I1352" s="281"/>
      <c r="J1352" s="4" t="s">
        <v>2961</v>
      </c>
    </row>
    <row r="1353" spans="1:10" x14ac:dyDescent="0.3">
      <c r="A1353" s="421"/>
      <c r="B1353" s="11" t="s">
        <v>2971</v>
      </c>
      <c r="C1353" s="11" t="s">
        <v>2102</v>
      </c>
      <c r="D1353" s="153"/>
      <c r="E1353" s="281"/>
      <c r="F1353" s="281"/>
      <c r="G1353" s="281"/>
      <c r="H1353" s="281"/>
      <c r="I1353" s="281"/>
      <c r="J1353" s="4" t="s">
        <v>2961</v>
      </c>
    </row>
    <row r="1354" spans="1:10" x14ac:dyDescent="0.3">
      <c r="A1354" s="421"/>
      <c r="B1354" s="11" t="s">
        <v>2972</v>
      </c>
      <c r="C1354" s="11" t="s">
        <v>2076</v>
      </c>
      <c r="D1354" s="153"/>
      <c r="E1354" s="281"/>
      <c r="F1354" s="281"/>
      <c r="G1354" s="281"/>
      <c r="H1354" s="281"/>
      <c r="I1354" s="281"/>
      <c r="J1354" s="4" t="s">
        <v>2973</v>
      </c>
    </row>
    <row r="1355" spans="1:10" x14ac:dyDescent="0.3">
      <c r="A1355" s="421"/>
      <c r="B1355" s="11" t="s">
        <v>2974</v>
      </c>
      <c r="C1355" s="11" t="s">
        <v>2102</v>
      </c>
      <c r="D1355" s="153"/>
      <c r="E1355" s="281"/>
      <c r="F1355" s="281"/>
      <c r="G1355" s="281"/>
      <c r="H1355" s="281"/>
      <c r="I1355" s="281"/>
      <c r="J1355" s="4" t="s">
        <v>2975</v>
      </c>
    </row>
    <row r="1356" spans="1:10" x14ac:dyDescent="0.3">
      <c r="A1356" s="421"/>
      <c r="B1356" s="11" t="s">
        <v>2976</v>
      </c>
      <c r="C1356" s="11" t="s">
        <v>2076</v>
      </c>
      <c r="D1356" s="153"/>
      <c r="E1356" s="281"/>
      <c r="F1356" s="281"/>
      <c r="G1356" s="281"/>
      <c r="H1356" s="281"/>
      <c r="I1356" s="281"/>
      <c r="J1356" s="4" t="s">
        <v>2961</v>
      </c>
    </row>
    <row r="1357" spans="1:10" x14ac:dyDescent="0.3">
      <c r="A1357" s="421"/>
      <c r="B1357" s="11" t="s">
        <v>2977</v>
      </c>
      <c r="C1357" s="11" t="s">
        <v>2076</v>
      </c>
      <c r="D1357" s="153"/>
      <c r="E1357" s="281"/>
      <c r="F1357" s="281"/>
      <c r="G1357" s="281"/>
      <c r="H1357" s="281"/>
      <c r="I1357" s="281"/>
      <c r="J1357" s="4" t="s">
        <v>2961</v>
      </c>
    </row>
    <row r="1358" spans="1:10" x14ac:dyDescent="0.3">
      <c r="A1358" s="421"/>
      <c r="B1358" s="11" t="s">
        <v>2978</v>
      </c>
      <c r="C1358" s="11" t="s">
        <v>2076</v>
      </c>
      <c r="D1358" s="153"/>
      <c r="E1358" s="281"/>
      <c r="F1358" s="281"/>
      <c r="G1358" s="281"/>
      <c r="H1358" s="281"/>
      <c r="I1358" s="281"/>
      <c r="J1358" s="4" t="s">
        <v>2961</v>
      </c>
    </row>
    <row r="1359" spans="1:10" x14ac:dyDescent="0.3">
      <c r="A1359" s="421"/>
      <c r="B1359" s="11" t="s">
        <v>2979</v>
      </c>
      <c r="C1359" s="11" t="s">
        <v>2076</v>
      </c>
      <c r="D1359" s="153"/>
      <c r="E1359" s="281"/>
      <c r="F1359" s="281"/>
      <c r="G1359" s="281"/>
      <c r="H1359" s="281"/>
      <c r="I1359" s="281"/>
      <c r="J1359" s="4" t="s">
        <v>2981</v>
      </c>
    </row>
    <row r="1360" spans="1:10" x14ac:dyDescent="0.3">
      <c r="A1360" s="421"/>
      <c r="B1360" s="11" t="s">
        <v>2980</v>
      </c>
      <c r="C1360" s="11" t="s">
        <v>2076</v>
      </c>
      <c r="D1360" s="153"/>
      <c r="E1360" s="281"/>
      <c r="F1360" s="281"/>
      <c r="G1360" s="281"/>
      <c r="H1360" s="281"/>
      <c r="I1360" s="281"/>
      <c r="J1360" s="4" t="s">
        <v>2981</v>
      </c>
    </row>
    <row r="1361" spans="1:10" x14ac:dyDescent="0.3">
      <c r="A1361" s="421"/>
      <c r="B1361" s="11" t="s">
        <v>2982</v>
      </c>
      <c r="C1361" s="11" t="s">
        <v>2076</v>
      </c>
      <c r="D1361" s="153"/>
      <c r="E1361" s="281"/>
      <c r="F1361" s="281"/>
      <c r="G1361" s="281"/>
      <c r="H1361" s="281"/>
      <c r="I1361" s="281"/>
      <c r="J1361" s="4" t="s">
        <v>2981</v>
      </c>
    </row>
    <row r="1362" spans="1:10" ht="15" thickBot="1" x14ac:dyDescent="0.35">
      <c r="A1362" s="429"/>
      <c r="B1362" s="13" t="s">
        <v>2983</v>
      </c>
      <c r="C1362" s="13" t="s">
        <v>2076</v>
      </c>
      <c r="D1362" s="154"/>
      <c r="E1362" s="281"/>
      <c r="F1362" s="281"/>
      <c r="G1362" s="281"/>
      <c r="H1362" s="281"/>
      <c r="I1362" s="281"/>
      <c r="J1362" s="8" t="s">
        <v>2981</v>
      </c>
    </row>
    <row r="1363" spans="1:10" ht="19.05" customHeight="1" thickBot="1" x14ac:dyDescent="0.4">
      <c r="A1363" s="56" t="s">
        <v>2986</v>
      </c>
      <c r="B1363" s="512"/>
      <c r="C1363" s="513"/>
      <c r="D1363" s="513"/>
      <c r="E1363" s="513"/>
      <c r="F1363" s="513"/>
      <c r="G1363" s="513"/>
      <c r="H1363" s="513"/>
      <c r="I1363" s="513"/>
      <c r="J1363" s="516"/>
    </row>
    <row r="1364" spans="1:10" x14ac:dyDescent="0.3">
      <c r="A1364" s="426" t="s">
        <v>2999</v>
      </c>
      <c r="B1364" s="14" t="s">
        <v>2995</v>
      </c>
      <c r="C1364" s="11" t="s">
        <v>424</v>
      </c>
      <c r="D1364" s="153"/>
      <c r="E1364" s="281"/>
      <c r="F1364" s="281"/>
      <c r="G1364" s="281"/>
      <c r="H1364" s="281"/>
      <c r="I1364" s="281"/>
      <c r="J1364" s="6" t="s">
        <v>2987</v>
      </c>
    </row>
    <row r="1365" spans="1:10" x14ac:dyDescent="0.3">
      <c r="A1365" s="421" t="s">
        <v>3000</v>
      </c>
      <c r="B1365" s="11" t="s">
        <v>2996</v>
      </c>
      <c r="C1365" s="11" t="s">
        <v>424</v>
      </c>
      <c r="D1365" s="153"/>
      <c r="E1365" s="281"/>
      <c r="F1365" s="281"/>
      <c r="G1365" s="281"/>
      <c r="H1365" s="281"/>
      <c r="I1365" s="281"/>
      <c r="J1365" s="4" t="s">
        <v>2988</v>
      </c>
    </row>
    <row r="1366" spans="1:10" x14ac:dyDescent="0.3">
      <c r="A1366" s="35" t="s">
        <v>2034</v>
      </c>
      <c r="B1366" s="11" t="s">
        <v>2997</v>
      </c>
      <c r="C1366" s="11" t="s">
        <v>424</v>
      </c>
      <c r="D1366" s="153"/>
      <c r="E1366" s="281"/>
      <c r="F1366" s="281"/>
      <c r="G1366" s="281"/>
      <c r="H1366" s="281"/>
      <c r="I1366" s="281"/>
      <c r="J1366" s="4" t="s">
        <v>2989</v>
      </c>
    </row>
    <row r="1367" spans="1:10" x14ac:dyDescent="0.3">
      <c r="A1367" s="35" t="s">
        <v>2035</v>
      </c>
      <c r="B1367" s="11" t="s">
        <v>2994</v>
      </c>
      <c r="C1367" s="11" t="s">
        <v>424</v>
      </c>
      <c r="D1367" s="173">
        <v>50000</v>
      </c>
      <c r="E1367" s="281"/>
      <c r="F1367" s="281"/>
      <c r="G1367" s="281"/>
      <c r="H1367" s="281"/>
      <c r="I1367" s="281"/>
      <c r="J1367" s="4" t="s">
        <v>2990</v>
      </c>
    </row>
    <row r="1368" spans="1:10" x14ac:dyDescent="0.3">
      <c r="A1368" s="421"/>
      <c r="B1368" s="11" t="s">
        <v>2993</v>
      </c>
      <c r="C1368" s="14" t="s">
        <v>2070</v>
      </c>
      <c r="D1368" s="173">
        <v>79000</v>
      </c>
      <c r="E1368" s="281"/>
      <c r="F1368" s="281"/>
      <c r="G1368" s="281"/>
      <c r="H1368" s="281"/>
      <c r="I1368" s="281"/>
      <c r="J1368" s="4" t="s">
        <v>2991</v>
      </c>
    </row>
    <row r="1369" spans="1:10" ht="15" thickBot="1" x14ac:dyDescent="0.35">
      <c r="A1369" s="429"/>
      <c r="B1369" s="13" t="s">
        <v>2992</v>
      </c>
      <c r="C1369" s="13" t="s">
        <v>2065</v>
      </c>
      <c r="D1369" s="274">
        <v>50000</v>
      </c>
      <c r="E1369" s="281"/>
      <c r="F1369" s="281"/>
      <c r="G1369" s="281"/>
      <c r="H1369" s="281"/>
      <c r="I1369" s="281"/>
      <c r="J1369" s="8" t="s">
        <v>2998</v>
      </c>
    </row>
    <row r="1370" spans="1:10" ht="19.05" customHeight="1" thickBot="1" x14ac:dyDescent="0.4">
      <c r="A1370" s="56" t="s">
        <v>3001</v>
      </c>
      <c r="B1370" s="53"/>
      <c r="C1370" s="27"/>
      <c r="D1370" s="27"/>
      <c r="E1370" s="27"/>
      <c r="F1370" s="27"/>
      <c r="G1370" s="27"/>
      <c r="H1370" s="27"/>
      <c r="I1370" s="27"/>
      <c r="J1370" s="16"/>
    </row>
    <row r="1371" spans="1:10" x14ac:dyDescent="0.3">
      <c r="A1371" s="435" t="s">
        <v>3016</v>
      </c>
      <c r="B1371" s="26" t="s">
        <v>3002</v>
      </c>
      <c r="C1371" s="26" t="s">
        <v>2079</v>
      </c>
      <c r="D1371" s="465">
        <v>50000</v>
      </c>
      <c r="E1371" s="281"/>
      <c r="F1371" s="281"/>
      <c r="G1371" s="281"/>
      <c r="H1371" s="281"/>
      <c r="I1371" s="281"/>
      <c r="J1371" s="114" t="s">
        <v>3003</v>
      </c>
    </row>
    <row r="1372" spans="1:10" x14ac:dyDescent="0.3">
      <c r="A1372" s="35" t="s">
        <v>3015</v>
      </c>
      <c r="B1372" s="11" t="s">
        <v>3004</v>
      </c>
      <c r="C1372" s="11" t="s">
        <v>82</v>
      </c>
      <c r="D1372" s="465">
        <v>50000</v>
      </c>
      <c r="E1372" s="281"/>
      <c r="F1372" s="281"/>
      <c r="G1372" s="281"/>
      <c r="H1372" s="281"/>
      <c r="I1372" s="281"/>
      <c r="J1372" s="4" t="s">
        <v>3005</v>
      </c>
    </row>
    <row r="1373" spans="1:10" x14ac:dyDescent="0.3">
      <c r="A1373" s="35" t="s">
        <v>2035</v>
      </c>
      <c r="B1373" s="11" t="s">
        <v>3006</v>
      </c>
      <c r="C1373" s="11" t="s">
        <v>82</v>
      </c>
      <c r="D1373" s="267">
        <v>50000</v>
      </c>
      <c r="E1373" s="281"/>
      <c r="F1373" s="281"/>
      <c r="G1373" s="281"/>
      <c r="H1373" s="281"/>
      <c r="I1373" s="281"/>
      <c r="J1373" s="4" t="s">
        <v>3008</v>
      </c>
    </row>
    <row r="1374" spans="1:10" x14ac:dyDescent="0.3">
      <c r="A1374" s="11" t="s">
        <v>4150</v>
      </c>
      <c r="B1374" s="11" t="s">
        <v>3007</v>
      </c>
      <c r="C1374" s="11" t="s">
        <v>82</v>
      </c>
      <c r="D1374" s="267">
        <v>50000</v>
      </c>
      <c r="E1374" s="281"/>
      <c r="F1374" s="281"/>
      <c r="G1374" s="281"/>
      <c r="H1374" s="281"/>
      <c r="I1374" s="281"/>
      <c r="J1374" s="4" t="s">
        <v>3008</v>
      </c>
    </row>
    <row r="1375" spans="1:10" x14ac:dyDescent="0.3">
      <c r="A1375" s="421"/>
      <c r="B1375" s="11" t="s">
        <v>3009</v>
      </c>
      <c r="C1375" s="11" t="s">
        <v>82</v>
      </c>
      <c r="D1375" s="267">
        <v>50000</v>
      </c>
      <c r="E1375" s="281"/>
      <c r="F1375" s="281"/>
      <c r="G1375" s="281"/>
      <c r="H1375" s="281"/>
      <c r="I1375" s="281"/>
      <c r="J1375" s="4" t="s">
        <v>3008</v>
      </c>
    </row>
    <row r="1376" spans="1:10" x14ac:dyDescent="0.3">
      <c r="A1376" s="421"/>
      <c r="B1376" s="11" t="s">
        <v>3010</v>
      </c>
      <c r="C1376" s="13" t="s">
        <v>305</v>
      </c>
      <c r="D1376" s="267">
        <v>50000</v>
      </c>
      <c r="E1376" s="281"/>
      <c r="F1376" s="281"/>
      <c r="G1376" s="281"/>
      <c r="H1376" s="281"/>
      <c r="I1376" s="281"/>
      <c r="J1376" s="4" t="s">
        <v>3013</v>
      </c>
    </row>
    <row r="1377" spans="1:10" x14ac:dyDescent="0.3">
      <c r="A1377" s="421"/>
      <c r="B1377" s="11" t="s">
        <v>3011</v>
      </c>
      <c r="C1377" s="11" t="s">
        <v>424</v>
      </c>
      <c r="D1377" s="267">
        <v>50000</v>
      </c>
      <c r="E1377" s="281"/>
      <c r="F1377" s="281"/>
      <c r="G1377" s="281"/>
      <c r="H1377" s="281"/>
      <c r="I1377" s="281"/>
      <c r="J1377" s="4" t="s">
        <v>3012</v>
      </c>
    </row>
    <row r="1378" spans="1:10" x14ac:dyDescent="0.3">
      <c r="A1378" s="421"/>
      <c r="B1378" s="11" t="s">
        <v>3011</v>
      </c>
      <c r="C1378" s="11" t="s">
        <v>424</v>
      </c>
      <c r="D1378" s="267">
        <v>50000</v>
      </c>
      <c r="E1378" s="281"/>
      <c r="F1378" s="281"/>
      <c r="G1378" s="281"/>
      <c r="H1378" s="281"/>
      <c r="I1378" s="281"/>
      <c r="J1378" s="4" t="s">
        <v>3012</v>
      </c>
    </row>
    <row r="1379" spans="1:10" ht="15" thickBot="1" x14ac:dyDescent="0.35">
      <c r="A1379" s="429"/>
      <c r="B1379" s="13" t="s">
        <v>3014</v>
      </c>
      <c r="C1379" s="13" t="s">
        <v>2068</v>
      </c>
      <c r="D1379" s="154"/>
      <c r="E1379" s="281"/>
      <c r="F1379" s="281"/>
      <c r="G1379" s="281"/>
      <c r="H1379" s="281"/>
      <c r="I1379" s="281"/>
      <c r="J1379" s="8"/>
    </row>
    <row r="1380" spans="1:10" ht="19.05" customHeight="1" thickBot="1" x14ac:dyDescent="0.4">
      <c r="A1380" s="56" t="s">
        <v>3019</v>
      </c>
      <c r="B1380" s="53"/>
      <c r="C1380" s="27"/>
      <c r="D1380" s="27"/>
      <c r="E1380" s="27"/>
      <c r="F1380" s="27"/>
      <c r="G1380" s="27"/>
      <c r="H1380" s="27"/>
      <c r="I1380" s="27"/>
      <c r="J1380" s="16"/>
    </row>
    <row r="1381" spans="1:10" x14ac:dyDescent="0.3">
      <c r="A1381" s="426" t="s">
        <v>3034</v>
      </c>
      <c r="B1381" s="14" t="s">
        <v>3022</v>
      </c>
      <c r="C1381" s="14" t="s">
        <v>3020</v>
      </c>
      <c r="D1381" s="271">
        <v>60000</v>
      </c>
      <c r="E1381" s="281"/>
      <c r="F1381" s="281"/>
      <c r="G1381" s="281"/>
      <c r="H1381" s="281"/>
      <c r="I1381" s="281"/>
      <c r="J1381" s="6" t="s">
        <v>3021</v>
      </c>
    </row>
    <row r="1382" spans="1:10" x14ac:dyDescent="0.3">
      <c r="A1382" s="421" t="s">
        <v>3035</v>
      </c>
      <c r="B1382" s="11" t="s">
        <v>3023</v>
      </c>
      <c r="C1382" s="14" t="s">
        <v>3020</v>
      </c>
      <c r="D1382" s="271">
        <v>60000</v>
      </c>
      <c r="E1382" s="281"/>
      <c r="F1382" s="281"/>
      <c r="G1382" s="281"/>
      <c r="H1382" s="281"/>
      <c r="I1382" s="281"/>
      <c r="J1382" s="6" t="s">
        <v>3024</v>
      </c>
    </row>
    <row r="1383" spans="1:10" x14ac:dyDescent="0.3">
      <c r="A1383" s="35" t="s">
        <v>2036</v>
      </c>
      <c r="B1383" s="11" t="s">
        <v>3025</v>
      </c>
      <c r="C1383" s="14" t="s">
        <v>3026</v>
      </c>
      <c r="D1383" s="271">
        <v>60000</v>
      </c>
      <c r="E1383" s="281"/>
      <c r="F1383" s="281"/>
      <c r="G1383" s="281"/>
      <c r="H1383" s="281"/>
      <c r="I1383" s="281"/>
      <c r="J1383" s="6" t="s">
        <v>3021</v>
      </c>
    </row>
    <row r="1384" spans="1:10" x14ac:dyDescent="0.3">
      <c r="A1384" s="421"/>
      <c r="B1384" s="11" t="s">
        <v>3027</v>
      </c>
      <c r="C1384" s="14" t="s">
        <v>3026</v>
      </c>
      <c r="D1384" s="271">
        <v>60000</v>
      </c>
      <c r="E1384" s="281"/>
      <c r="F1384" s="281"/>
      <c r="G1384" s="281"/>
      <c r="H1384" s="281"/>
      <c r="I1384" s="281"/>
      <c r="J1384" s="6" t="s">
        <v>3021</v>
      </c>
    </row>
    <row r="1385" spans="1:10" x14ac:dyDescent="0.3">
      <c r="A1385" s="421"/>
      <c r="B1385" s="11" t="s">
        <v>3028</v>
      </c>
      <c r="C1385" s="14" t="s">
        <v>3020</v>
      </c>
      <c r="D1385" s="271">
        <v>60000</v>
      </c>
      <c r="E1385" s="281"/>
      <c r="F1385" s="281"/>
      <c r="G1385" s="281"/>
      <c r="H1385" s="281"/>
      <c r="I1385" s="281"/>
      <c r="J1385" s="6" t="s">
        <v>3029</v>
      </c>
    </row>
    <row r="1386" spans="1:10" x14ac:dyDescent="0.3">
      <c r="A1386" s="421"/>
      <c r="B1386" s="11" t="s">
        <v>3030</v>
      </c>
      <c r="C1386" s="14" t="s">
        <v>3020</v>
      </c>
      <c r="D1386" s="271">
        <v>60000</v>
      </c>
      <c r="E1386" s="281"/>
      <c r="F1386" s="281"/>
      <c r="G1386" s="281"/>
      <c r="H1386" s="281"/>
      <c r="I1386" s="281"/>
      <c r="J1386" s="6" t="s">
        <v>3031</v>
      </c>
    </row>
    <row r="1387" spans="1:10" x14ac:dyDescent="0.3">
      <c r="A1387" s="421"/>
      <c r="B1387" s="11" t="s">
        <v>3032</v>
      </c>
      <c r="C1387" s="14" t="s">
        <v>3020</v>
      </c>
      <c r="D1387" s="271">
        <v>60000</v>
      </c>
      <c r="E1387" s="281"/>
      <c r="F1387" s="281"/>
      <c r="G1387" s="281"/>
      <c r="H1387" s="281"/>
      <c r="I1387" s="281"/>
      <c r="J1387" s="6" t="s">
        <v>3031</v>
      </c>
    </row>
    <row r="1388" spans="1:10" ht="15" thickBot="1" x14ac:dyDescent="0.35">
      <c r="A1388" s="429"/>
      <c r="B1388" s="13" t="s">
        <v>3033</v>
      </c>
      <c r="C1388" s="26" t="s">
        <v>3020</v>
      </c>
      <c r="D1388" s="279">
        <v>60000</v>
      </c>
      <c r="E1388" s="281"/>
      <c r="F1388" s="281"/>
      <c r="G1388" s="281"/>
      <c r="H1388" s="281"/>
      <c r="I1388" s="281"/>
      <c r="J1388" s="114" t="s">
        <v>3031</v>
      </c>
    </row>
    <row r="1389" spans="1:10" ht="19.05" customHeight="1" thickBot="1" x14ac:dyDescent="0.4">
      <c r="A1389" s="56" t="s">
        <v>3036</v>
      </c>
      <c r="B1389" s="53"/>
      <c r="C1389" s="27"/>
      <c r="D1389" s="27"/>
      <c r="E1389" s="27"/>
      <c r="F1389" s="27"/>
      <c r="G1389" s="27"/>
      <c r="H1389" s="27"/>
      <c r="I1389" s="27"/>
      <c r="J1389" s="16"/>
    </row>
    <row r="1390" spans="1:10" x14ac:dyDescent="0.3">
      <c r="A1390" s="426" t="s">
        <v>3043</v>
      </c>
      <c r="B1390" s="14" t="s">
        <v>3037</v>
      </c>
      <c r="C1390" s="13" t="s">
        <v>2069</v>
      </c>
      <c r="D1390" s="168">
        <v>36000</v>
      </c>
      <c r="E1390" s="281"/>
      <c r="F1390" s="281">
        <v>36000</v>
      </c>
      <c r="G1390" s="281"/>
      <c r="H1390" s="281"/>
      <c r="I1390" s="281"/>
      <c r="J1390" s="6" t="s">
        <v>3039</v>
      </c>
    </row>
    <row r="1391" spans="1:10" x14ac:dyDescent="0.3">
      <c r="A1391" s="421" t="s">
        <v>3044</v>
      </c>
      <c r="B1391" s="11" t="s">
        <v>3038</v>
      </c>
      <c r="C1391" s="13" t="s">
        <v>2070</v>
      </c>
      <c r="D1391" s="168">
        <v>36000</v>
      </c>
      <c r="E1391" s="281"/>
      <c r="F1391" s="281">
        <v>36000</v>
      </c>
      <c r="G1391" s="281"/>
      <c r="H1391" s="281"/>
      <c r="I1391" s="281"/>
      <c r="J1391" s="6" t="s">
        <v>3040</v>
      </c>
    </row>
    <row r="1392" spans="1:10" ht="15" thickBot="1" x14ac:dyDescent="0.35">
      <c r="A1392" s="42" t="s">
        <v>2033</v>
      </c>
      <c r="B1392" s="13" t="s">
        <v>3041</v>
      </c>
      <c r="C1392" s="13" t="s">
        <v>2078</v>
      </c>
      <c r="D1392" s="154"/>
      <c r="E1392" s="281"/>
      <c r="F1392" s="281"/>
      <c r="G1392" s="281"/>
      <c r="H1392" s="281"/>
      <c r="I1392" s="281"/>
      <c r="J1392" s="114" t="s">
        <v>3042</v>
      </c>
    </row>
    <row r="1393" spans="1:10" ht="19.05" customHeight="1" thickBot="1" x14ac:dyDescent="0.4">
      <c r="A1393" s="56" t="s">
        <v>3045</v>
      </c>
      <c r="B1393" s="53"/>
      <c r="C1393" s="27"/>
      <c r="D1393" s="27"/>
      <c r="E1393" s="27"/>
      <c r="F1393" s="27"/>
      <c r="G1393" s="27"/>
      <c r="H1393" s="27"/>
      <c r="I1393" s="27"/>
      <c r="J1393" s="16"/>
    </row>
    <row r="1394" spans="1:10" x14ac:dyDescent="0.3">
      <c r="A1394" s="426" t="s">
        <v>3047</v>
      </c>
      <c r="B1394" s="14" t="s">
        <v>3046</v>
      </c>
      <c r="C1394" s="14" t="s">
        <v>2068</v>
      </c>
      <c r="D1394" s="169">
        <v>50000</v>
      </c>
      <c r="E1394" s="281"/>
      <c r="F1394" s="281"/>
      <c r="G1394" s="281">
        <v>50000</v>
      </c>
      <c r="H1394" s="281"/>
      <c r="I1394" s="281"/>
      <c r="J1394" s="6" t="s">
        <v>3048</v>
      </c>
    </row>
    <row r="1395" spans="1:10" x14ac:dyDescent="0.3">
      <c r="A1395" s="421" t="s">
        <v>3049</v>
      </c>
      <c r="B1395" s="11"/>
      <c r="C1395" s="11"/>
      <c r="D1395" s="11"/>
      <c r="E1395" s="281"/>
      <c r="F1395" s="281"/>
      <c r="G1395" s="281"/>
      <c r="H1395" s="281"/>
      <c r="I1395" s="281"/>
      <c r="J1395" s="4"/>
    </row>
    <row r="1396" spans="1:10" ht="15" thickBot="1" x14ac:dyDescent="0.35">
      <c r="A1396" s="42" t="s">
        <v>2033</v>
      </c>
      <c r="B1396" s="13"/>
      <c r="C1396" s="13"/>
      <c r="D1396" s="13"/>
      <c r="E1396" s="281"/>
      <c r="F1396" s="281"/>
      <c r="G1396" s="281"/>
      <c r="H1396" s="281"/>
      <c r="I1396" s="281"/>
      <c r="J1396" s="8"/>
    </row>
    <row r="1397" spans="1:10" ht="19.05" customHeight="1" thickBot="1" x14ac:dyDescent="0.4">
      <c r="A1397" s="56" t="s">
        <v>3050</v>
      </c>
      <c r="B1397" s="53"/>
      <c r="C1397" s="27"/>
      <c r="D1397" s="27"/>
      <c r="E1397" s="27"/>
      <c r="F1397" s="27"/>
      <c r="G1397" s="27"/>
      <c r="H1397" s="27"/>
      <c r="I1397" s="27"/>
      <c r="J1397" s="16"/>
    </row>
    <row r="1398" spans="1:10" x14ac:dyDescent="0.3">
      <c r="A1398" s="426" t="s">
        <v>3554</v>
      </c>
      <c r="B1398" s="14" t="s">
        <v>3051</v>
      </c>
      <c r="C1398" s="14" t="s">
        <v>3052</v>
      </c>
      <c r="D1398" s="14"/>
      <c r="E1398" s="281"/>
      <c r="F1398" s="281"/>
      <c r="G1398" s="281"/>
      <c r="H1398" s="281"/>
      <c r="I1398" s="281"/>
      <c r="J1398" s="6"/>
    </row>
    <row r="1399" spans="1:10" x14ac:dyDescent="0.3">
      <c r="A1399" s="421" t="s">
        <v>3555</v>
      </c>
      <c r="B1399" s="11"/>
      <c r="C1399" s="11"/>
      <c r="D1399" s="11"/>
      <c r="E1399" s="281"/>
      <c r="F1399" s="281"/>
      <c r="G1399" s="281"/>
      <c r="H1399" s="281"/>
      <c r="I1399" s="281"/>
      <c r="J1399" s="4"/>
    </row>
    <row r="1400" spans="1:10" ht="15" thickBot="1" x14ac:dyDescent="0.35">
      <c r="A1400" s="421" t="s">
        <v>3053</v>
      </c>
      <c r="B1400" s="13"/>
      <c r="C1400" s="13"/>
      <c r="D1400" s="13"/>
      <c r="E1400" s="281"/>
      <c r="F1400" s="281"/>
      <c r="G1400" s="281"/>
      <c r="H1400" s="281"/>
      <c r="I1400" s="281"/>
      <c r="J1400" s="8"/>
    </row>
    <row r="1401" spans="1:10" ht="19.05" customHeight="1" thickBot="1" x14ac:dyDescent="0.4">
      <c r="A1401" s="56" t="s">
        <v>3054</v>
      </c>
      <c r="B1401" s="53"/>
      <c r="C1401" s="27"/>
      <c r="D1401" s="27"/>
      <c r="E1401" s="27"/>
      <c r="F1401" s="27"/>
      <c r="G1401" s="27"/>
      <c r="H1401" s="27"/>
      <c r="I1401" s="27"/>
      <c r="J1401" s="16"/>
    </row>
    <row r="1402" spans="1:10" x14ac:dyDescent="0.3">
      <c r="A1402" s="426" t="s">
        <v>3055</v>
      </c>
      <c r="B1402" s="14" t="s">
        <v>3056</v>
      </c>
      <c r="C1402" s="14" t="s">
        <v>424</v>
      </c>
      <c r="D1402" s="266">
        <v>50000</v>
      </c>
      <c r="E1402" s="281"/>
      <c r="F1402" s="281"/>
      <c r="G1402" s="281"/>
      <c r="H1402" s="281"/>
      <c r="I1402" s="281"/>
      <c r="J1402" s="6" t="s">
        <v>3057</v>
      </c>
    </row>
    <row r="1403" spans="1:10" x14ac:dyDescent="0.3">
      <c r="A1403" s="421" t="s">
        <v>3064</v>
      </c>
      <c r="B1403" s="11" t="s">
        <v>3058</v>
      </c>
      <c r="C1403" s="14" t="s">
        <v>424</v>
      </c>
      <c r="D1403" s="267">
        <v>15000</v>
      </c>
      <c r="E1403" s="281"/>
      <c r="F1403" s="281"/>
      <c r="G1403" s="281"/>
      <c r="H1403" s="281"/>
      <c r="I1403" s="281"/>
      <c r="J1403" s="4" t="s">
        <v>3061</v>
      </c>
    </row>
    <row r="1404" spans="1:10" x14ac:dyDescent="0.3">
      <c r="A1404" s="35" t="s">
        <v>2035</v>
      </c>
      <c r="B1404" s="11" t="s">
        <v>3059</v>
      </c>
      <c r="C1404" s="14" t="s">
        <v>424</v>
      </c>
      <c r="D1404" s="267">
        <v>50000</v>
      </c>
      <c r="E1404" s="281"/>
      <c r="F1404" s="281"/>
      <c r="G1404" s="281"/>
      <c r="H1404" s="281"/>
      <c r="I1404" s="281"/>
      <c r="J1404" s="4" t="s">
        <v>3060</v>
      </c>
    </row>
    <row r="1405" spans="1:10" x14ac:dyDescent="0.3">
      <c r="A1405" s="11" t="s">
        <v>4150</v>
      </c>
      <c r="B1405" s="11" t="s">
        <v>3062</v>
      </c>
      <c r="C1405" s="11" t="s">
        <v>2076</v>
      </c>
      <c r="D1405" s="153"/>
      <c r="E1405" s="281"/>
      <c r="F1405" s="281"/>
      <c r="G1405" s="281"/>
      <c r="H1405" s="281"/>
      <c r="I1405" s="281"/>
      <c r="J1405" s="4"/>
    </row>
    <row r="1406" spans="1:10" x14ac:dyDescent="0.3">
      <c r="A1406" s="421" t="s">
        <v>3053</v>
      </c>
      <c r="B1406" s="11" t="s">
        <v>3063</v>
      </c>
      <c r="C1406" s="14" t="s">
        <v>82</v>
      </c>
      <c r="D1406" s="153"/>
      <c r="E1406" s="281"/>
      <c r="F1406" s="281"/>
      <c r="G1406" s="281"/>
      <c r="H1406" s="281"/>
      <c r="I1406" s="281"/>
      <c r="J1406" s="4"/>
    </row>
    <row r="1407" spans="1:10" ht="15" thickBot="1" x14ac:dyDescent="0.35">
      <c r="A1407" s="429"/>
      <c r="B1407" s="13"/>
      <c r="C1407" s="13"/>
      <c r="D1407" s="13"/>
      <c r="E1407" s="281"/>
      <c r="F1407" s="281"/>
      <c r="G1407" s="281"/>
      <c r="H1407" s="281"/>
      <c r="I1407" s="281"/>
      <c r="J1407" s="8"/>
    </row>
    <row r="1408" spans="1:10" ht="19.05" customHeight="1" thickBot="1" x14ac:dyDescent="0.4">
      <c r="A1408" s="56" t="s">
        <v>3065</v>
      </c>
      <c r="B1408" s="53"/>
      <c r="C1408" s="27"/>
      <c r="D1408" s="27"/>
      <c r="E1408" s="27"/>
      <c r="F1408" s="27"/>
      <c r="G1408" s="27"/>
      <c r="H1408" s="27"/>
      <c r="I1408" s="27"/>
      <c r="J1408" s="16"/>
    </row>
    <row r="1409" spans="1:10" x14ac:dyDescent="0.3">
      <c r="A1409" s="426" t="s">
        <v>3079</v>
      </c>
      <c r="B1409" s="14" t="s">
        <v>3066</v>
      </c>
      <c r="C1409" s="14" t="s">
        <v>3071</v>
      </c>
      <c r="D1409" s="266">
        <v>50000</v>
      </c>
      <c r="E1409" s="281"/>
      <c r="F1409" s="281"/>
      <c r="G1409" s="281"/>
      <c r="H1409" s="281"/>
      <c r="I1409" s="281"/>
      <c r="J1409" s="6" t="s">
        <v>3067</v>
      </c>
    </row>
    <row r="1410" spans="1:10" x14ac:dyDescent="0.3">
      <c r="A1410" s="421" t="s">
        <v>3080</v>
      </c>
      <c r="B1410" s="11" t="s">
        <v>3068</v>
      </c>
      <c r="C1410" s="14" t="s">
        <v>3071</v>
      </c>
      <c r="D1410" s="266">
        <v>50000</v>
      </c>
      <c r="E1410" s="281"/>
      <c r="F1410" s="281"/>
      <c r="G1410" s="281"/>
      <c r="H1410" s="281"/>
      <c r="I1410" s="281"/>
      <c r="J1410" s="6" t="s">
        <v>3069</v>
      </c>
    </row>
    <row r="1411" spans="1:10" x14ac:dyDescent="0.3">
      <c r="A1411" s="35" t="s">
        <v>2035</v>
      </c>
      <c r="B1411" s="11" t="s">
        <v>3070</v>
      </c>
      <c r="C1411" s="14" t="s">
        <v>2079</v>
      </c>
      <c r="D1411" s="266">
        <v>50000</v>
      </c>
      <c r="E1411" s="281"/>
      <c r="F1411" s="281"/>
      <c r="G1411" s="281"/>
      <c r="H1411" s="281"/>
      <c r="I1411" s="281"/>
      <c r="J1411" s="6" t="s">
        <v>3072</v>
      </c>
    </row>
    <row r="1412" spans="1:10" x14ac:dyDescent="0.3">
      <c r="A1412" s="11" t="s">
        <v>4150</v>
      </c>
      <c r="B1412" s="11" t="s">
        <v>3073</v>
      </c>
      <c r="C1412" s="14" t="s">
        <v>3071</v>
      </c>
      <c r="D1412" s="266">
        <v>50000</v>
      </c>
      <c r="E1412" s="281"/>
      <c r="F1412" s="281"/>
      <c r="G1412" s="281"/>
      <c r="H1412" s="281"/>
      <c r="I1412" s="281"/>
      <c r="J1412" s="6" t="s">
        <v>3074</v>
      </c>
    </row>
    <row r="1413" spans="1:10" x14ac:dyDescent="0.3">
      <c r="A1413" s="421"/>
      <c r="B1413" s="11" t="s">
        <v>3075</v>
      </c>
      <c r="C1413" s="14" t="s">
        <v>3071</v>
      </c>
      <c r="D1413" s="266">
        <v>50000</v>
      </c>
      <c r="E1413" s="281"/>
      <c r="F1413" s="281"/>
      <c r="G1413" s="281"/>
      <c r="H1413" s="281"/>
      <c r="I1413" s="281"/>
      <c r="J1413" s="6" t="s">
        <v>3076</v>
      </c>
    </row>
    <row r="1414" spans="1:10" ht="15" thickBot="1" x14ac:dyDescent="0.35">
      <c r="A1414" s="429"/>
      <c r="B1414" s="13" t="s">
        <v>3077</v>
      </c>
      <c r="C1414" s="26" t="s">
        <v>2079</v>
      </c>
      <c r="D1414" s="465">
        <v>50000</v>
      </c>
      <c r="E1414" s="281"/>
      <c r="F1414" s="281"/>
      <c r="G1414" s="281"/>
      <c r="H1414" s="281"/>
      <c r="I1414" s="281"/>
      <c r="J1414" s="114" t="s">
        <v>3078</v>
      </c>
    </row>
    <row r="1415" spans="1:10" ht="19.05" customHeight="1" thickBot="1" x14ac:dyDescent="0.4">
      <c r="A1415" s="56" t="s">
        <v>3082</v>
      </c>
      <c r="B1415" s="53"/>
      <c r="C1415" s="27"/>
      <c r="D1415" s="27"/>
      <c r="E1415" s="27"/>
      <c r="F1415" s="27"/>
      <c r="G1415" s="27"/>
      <c r="H1415" s="27"/>
      <c r="I1415" s="27"/>
      <c r="J1415" s="16"/>
    </row>
    <row r="1416" spans="1:10" x14ac:dyDescent="0.3">
      <c r="A1416" s="426" t="s">
        <v>3086</v>
      </c>
      <c r="B1416" s="14" t="s">
        <v>3083</v>
      </c>
      <c r="C1416" s="14" t="s">
        <v>2065</v>
      </c>
      <c r="D1416" s="153"/>
      <c r="E1416" s="281"/>
      <c r="F1416" s="281"/>
      <c r="G1416" s="281"/>
      <c r="H1416" s="281"/>
      <c r="I1416" s="281"/>
      <c r="J1416" s="6" t="s">
        <v>3084</v>
      </c>
    </row>
    <row r="1417" spans="1:10" x14ac:dyDescent="0.3">
      <c r="A1417" s="421" t="s">
        <v>3087</v>
      </c>
      <c r="B1417" s="11" t="s">
        <v>3085</v>
      </c>
      <c r="C1417" s="11" t="s">
        <v>168</v>
      </c>
      <c r="D1417" s="153"/>
      <c r="E1417" s="281"/>
      <c r="F1417" s="281"/>
      <c r="G1417" s="281"/>
      <c r="H1417" s="281"/>
      <c r="I1417" s="281"/>
      <c r="J1417" s="4"/>
    </row>
    <row r="1418" spans="1:10" ht="15" thickBot="1" x14ac:dyDescent="0.35">
      <c r="A1418" s="429"/>
      <c r="B1418" s="13"/>
      <c r="C1418" s="13"/>
      <c r="D1418" s="13"/>
      <c r="E1418" s="281"/>
      <c r="F1418" s="281"/>
      <c r="G1418" s="281"/>
      <c r="H1418" s="281"/>
      <c r="I1418" s="281"/>
      <c r="J1418" s="8"/>
    </row>
    <row r="1419" spans="1:10" ht="19.05" customHeight="1" thickBot="1" x14ac:dyDescent="0.4">
      <c r="A1419" s="56" t="s">
        <v>3556</v>
      </c>
      <c r="B1419" s="53"/>
      <c r="C1419" s="27"/>
      <c r="D1419" s="27"/>
      <c r="E1419" s="27"/>
      <c r="F1419" s="27"/>
      <c r="G1419" s="27"/>
      <c r="H1419" s="27"/>
      <c r="I1419" s="27"/>
      <c r="J1419" s="16"/>
    </row>
    <row r="1420" spans="1:10" x14ac:dyDescent="0.3">
      <c r="A1420" s="426" t="s">
        <v>3088</v>
      </c>
      <c r="B1420" s="14" t="s">
        <v>3089</v>
      </c>
      <c r="C1420" s="14" t="s">
        <v>15</v>
      </c>
      <c r="D1420" s="270">
        <v>15000</v>
      </c>
      <c r="E1420" s="281"/>
      <c r="F1420" s="281"/>
      <c r="G1420" s="281"/>
      <c r="H1420" s="281"/>
      <c r="I1420" s="281"/>
      <c r="J1420" s="6" t="s">
        <v>3090</v>
      </c>
    </row>
    <row r="1421" spans="1:10" x14ac:dyDescent="0.3">
      <c r="A1421" s="35" t="s">
        <v>2034</v>
      </c>
      <c r="B1421" s="11" t="s">
        <v>3091</v>
      </c>
      <c r="C1421" s="14" t="s">
        <v>15</v>
      </c>
      <c r="D1421" s="270">
        <v>15000</v>
      </c>
      <c r="E1421" s="281"/>
      <c r="F1421" s="281"/>
      <c r="G1421" s="281"/>
      <c r="H1421" s="281"/>
      <c r="I1421" s="281"/>
      <c r="J1421" s="6" t="s">
        <v>3090</v>
      </c>
    </row>
    <row r="1422" spans="1:10" ht="15" thickBot="1" x14ac:dyDescent="0.35">
      <c r="A1422" s="429"/>
      <c r="B1422" s="13" t="s">
        <v>3092</v>
      </c>
      <c r="C1422" s="26" t="s">
        <v>2065</v>
      </c>
      <c r="D1422" s="182">
        <v>25000</v>
      </c>
      <c r="E1422" s="281"/>
      <c r="F1422" s="281"/>
      <c r="G1422" s="281"/>
      <c r="H1422" s="281"/>
      <c r="I1422" s="281"/>
      <c r="J1422" s="114" t="s">
        <v>3090</v>
      </c>
    </row>
    <row r="1423" spans="1:10" ht="19.05" customHeight="1" thickBot="1" x14ac:dyDescent="0.4">
      <c r="A1423" s="56" t="s">
        <v>3093</v>
      </c>
      <c r="B1423" s="53"/>
      <c r="C1423" s="27"/>
      <c r="D1423" s="27"/>
      <c r="E1423" s="27"/>
      <c r="F1423" s="27"/>
      <c r="G1423" s="27"/>
      <c r="H1423" s="27"/>
      <c r="I1423" s="27"/>
      <c r="J1423" s="16"/>
    </row>
    <row r="1424" spans="1:10" x14ac:dyDescent="0.3">
      <c r="A1424" s="793" t="s">
        <v>3113</v>
      </c>
      <c r="B1424" s="14" t="s">
        <v>3095</v>
      </c>
      <c r="C1424" s="14" t="s">
        <v>2065</v>
      </c>
      <c r="D1424" s="266">
        <v>50000</v>
      </c>
      <c r="E1424" s="281"/>
      <c r="F1424" s="281"/>
      <c r="G1424" s="281"/>
      <c r="H1424" s="281"/>
      <c r="I1424" s="281"/>
      <c r="J1424" s="6" t="s">
        <v>3094</v>
      </c>
    </row>
    <row r="1425" spans="1:10" x14ac:dyDescent="0.3">
      <c r="A1425" s="421" t="s">
        <v>3114</v>
      </c>
      <c r="B1425" s="11" t="s">
        <v>3096</v>
      </c>
      <c r="C1425" s="14" t="s">
        <v>2065</v>
      </c>
      <c r="D1425" s="266">
        <v>50000</v>
      </c>
      <c r="E1425" s="281"/>
      <c r="F1425" s="281"/>
      <c r="G1425" s="281"/>
      <c r="H1425" s="281"/>
      <c r="I1425" s="281"/>
      <c r="J1425" s="6" t="s">
        <v>3094</v>
      </c>
    </row>
    <row r="1426" spans="1:10" x14ac:dyDescent="0.3">
      <c r="A1426" s="35" t="s">
        <v>2035</v>
      </c>
      <c r="B1426" s="11" t="s">
        <v>3097</v>
      </c>
      <c r="C1426" s="14" t="s">
        <v>2065</v>
      </c>
      <c r="D1426" s="266">
        <v>50000</v>
      </c>
      <c r="E1426" s="281"/>
      <c r="F1426" s="281"/>
      <c r="G1426" s="281"/>
      <c r="H1426" s="281"/>
      <c r="I1426" s="281"/>
      <c r="J1426" s="6" t="s">
        <v>3094</v>
      </c>
    </row>
    <row r="1427" spans="1:10" x14ac:dyDescent="0.3">
      <c r="A1427" s="11" t="s">
        <v>4150</v>
      </c>
      <c r="B1427" s="13" t="s">
        <v>3098</v>
      </c>
      <c r="C1427" s="14" t="s">
        <v>424</v>
      </c>
      <c r="D1427" s="266">
        <v>50000</v>
      </c>
      <c r="E1427" s="281"/>
      <c r="F1427" s="281"/>
      <c r="G1427" s="281"/>
      <c r="H1427" s="281"/>
      <c r="I1427" s="281"/>
      <c r="J1427" s="6" t="s">
        <v>3094</v>
      </c>
    </row>
    <row r="1428" spans="1:10" x14ac:dyDescent="0.3">
      <c r="A1428" s="421"/>
      <c r="B1428" s="11" t="s">
        <v>3099</v>
      </c>
      <c r="C1428" s="14" t="s">
        <v>424</v>
      </c>
      <c r="D1428" s="266">
        <v>50000</v>
      </c>
      <c r="E1428" s="281"/>
      <c r="F1428" s="281"/>
      <c r="G1428" s="281"/>
      <c r="H1428" s="281"/>
      <c r="I1428" s="281"/>
      <c r="J1428" s="6" t="s">
        <v>3094</v>
      </c>
    </row>
    <row r="1429" spans="1:10" x14ac:dyDescent="0.3">
      <c r="A1429" s="421"/>
      <c r="B1429" s="11" t="s">
        <v>3100</v>
      </c>
      <c r="C1429" s="14" t="s">
        <v>424</v>
      </c>
      <c r="D1429" s="266">
        <v>50000</v>
      </c>
      <c r="E1429" s="281"/>
      <c r="F1429" s="281"/>
      <c r="G1429" s="281"/>
      <c r="H1429" s="281"/>
      <c r="I1429" s="281"/>
      <c r="J1429" s="6" t="s">
        <v>3094</v>
      </c>
    </row>
    <row r="1430" spans="1:10" x14ac:dyDescent="0.3">
      <c r="A1430" s="421"/>
      <c r="B1430" s="11" t="s">
        <v>3101</v>
      </c>
      <c r="C1430" s="11" t="s">
        <v>428</v>
      </c>
      <c r="D1430" s="266">
        <v>50000</v>
      </c>
      <c r="E1430" s="281"/>
      <c r="F1430" s="281"/>
      <c r="G1430" s="281"/>
      <c r="H1430" s="281"/>
      <c r="I1430" s="281"/>
      <c r="J1430" s="6" t="s">
        <v>3094</v>
      </c>
    </row>
    <row r="1431" spans="1:10" x14ac:dyDescent="0.3">
      <c r="A1431" s="421"/>
      <c r="B1431" s="11" t="s">
        <v>3102</v>
      </c>
      <c r="C1431" s="11" t="s">
        <v>428</v>
      </c>
      <c r="D1431" s="266">
        <v>50000</v>
      </c>
      <c r="E1431" s="281"/>
      <c r="F1431" s="281"/>
      <c r="G1431" s="281"/>
      <c r="H1431" s="281"/>
      <c r="I1431" s="281"/>
      <c r="J1431" s="6" t="s">
        <v>3094</v>
      </c>
    </row>
    <row r="1432" spans="1:10" x14ac:dyDescent="0.3">
      <c r="A1432" s="421"/>
      <c r="B1432" s="11" t="s">
        <v>3103</v>
      </c>
      <c r="C1432" s="11" t="s">
        <v>428</v>
      </c>
      <c r="D1432" s="266">
        <v>50000</v>
      </c>
      <c r="E1432" s="281"/>
      <c r="F1432" s="281"/>
      <c r="G1432" s="281"/>
      <c r="H1432" s="281"/>
      <c r="I1432" s="281"/>
      <c r="J1432" s="6" t="s">
        <v>3094</v>
      </c>
    </row>
    <row r="1433" spans="1:10" x14ac:dyDescent="0.3">
      <c r="A1433" s="421"/>
      <c r="B1433" s="11" t="s">
        <v>3104</v>
      </c>
      <c r="C1433" s="11" t="s">
        <v>424</v>
      </c>
      <c r="D1433" s="266">
        <v>50000</v>
      </c>
      <c r="E1433" s="281"/>
      <c r="F1433" s="281"/>
      <c r="G1433" s="281"/>
      <c r="H1433" s="281"/>
      <c r="I1433" s="281"/>
      <c r="J1433" s="6" t="s">
        <v>3108</v>
      </c>
    </row>
    <row r="1434" spans="1:10" x14ac:dyDescent="0.3">
      <c r="A1434" s="421"/>
      <c r="B1434" s="11" t="s">
        <v>3105</v>
      </c>
      <c r="C1434" s="11" t="s">
        <v>424</v>
      </c>
      <c r="D1434" s="266">
        <v>50000</v>
      </c>
      <c r="E1434" s="281"/>
      <c r="F1434" s="281"/>
      <c r="G1434" s="281"/>
      <c r="H1434" s="281"/>
      <c r="I1434" s="281"/>
      <c r="J1434" s="6" t="s">
        <v>3108</v>
      </c>
    </row>
    <row r="1435" spans="1:10" x14ac:dyDescent="0.3">
      <c r="A1435" s="421"/>
      <c r="B1435" s="11" t="s">
        <v>3106</v>
      </c>
      <c r="C1435" s="11" t="s">
        <v>424</v>
      </c>
      <c r="D1435" s="266">
        <v>50000</v>
      </c>
      <c r="E1435" s="281"/>
      <c r="F1435" s="281"/>
      <c r="G1435" s="281"/>
      <c r="H1435" s="281"/>
      <c r="I1435" s="281"/>
      <c r="J1435" s="6" t="s">
        <v>3108</v>
      </c>
    </row>
    <row r="1436" spans="1:10" x14ac:dyDescent="0.3">
      <c r="A1436" s="421"/>
      <c r="B1436" s="11" t="s">
        <v>3107</v>
      </c>
      <c r="C1436" s="11" t="s">
        <v>424</v>
      </c>
      <c r="D1436" s="266">
        <v>50000</v>
      </c>
      <c r="E1436" s="281"/>
      <c r="F1436" s="281"/>
      <c r="G1436" s="281"/>
      <c r="H1436" s="281"/>
      <c r="I1436" s="281"/>
      <c r="J1436" s="6" t="s">
        <v>3108</v>
      </c>
    </row>
    <row r="1437" spans="1:10" x14ac:dyDescent="0.3">
      <c r="A1437" s="421"/>
      <c r="B1437" s="11" t="s">
        <v>3109</v>
      </c>
      <c r="C1437" s="11" t="s">
        <v>3110</v>
      </c>
      <c r="D1437" s="266">
        <v>50000</v>
      </c>
      <c r="E1437" s="281"/>
      <c r="F1437" s="281"/>
      <c r="G1437" s="281"/>
      <c r="H1437" s="281"/>
      <c r="I1437" s="281"/>
      <c r="J1437" s="6" t="s">
        <v>3111</v>
      </c>
    </row>
    <row r="1438" spans="1:10" ht="15" thickBot="1" x14ac:dyDescent="0.35">
      <c r="A1438" s="429"/>
      <c r="B1438" s="13" t="s">
        <v>3112</v>
      </c>
      <c r="C1438" s="13" t="s">
        <v>3110</v>
      </c>
      <c r="D1438" s="465">
        <v>50000</v>
      </c>
      <c r="E1438" s="281"/>
      <c r="F1438" s="281"/>
      <c r="G1438" s="281"/>
      <c r="H1438" s="281"/>
      <c r="I1438" s="281"/>
      <c r="J1438" s="114" t="s">
        <v>3111</v>
      </c>
    </row>
    <row r="1439" spans="1:10" ht="19.05" customHeight="1" thickBot="1" x14ac:dyDescent="0.4">
      <c r="A1439" s="56" t="s">
        <v>3117</v>
      </c>
      <c r="B1439" s="53"/>
      <c r="C1439" s="27"/>
      <c r="D1439" s="27"/>
      <c r="E1439" s="27"/>
      <c r="F1439" s="27"/>
      <c r="G1439" s="27"/>
      <c r="H1439" s="27"/>
      <c r="I1439" s="27"/>
      <c r="J1439" s="16"/>
    </row>
    <row r="1440" spans="1:10" x14ac:dyDescent="0.3">
      <c r="A1440" s="426" t="s">
        <v>3120</v>
      </c>
      <c r="B1440" s="14" t="s">
        <v>3115</v>
      </c>
      <c r="C1440" s="14" t="s">
        <v>2065</v>
      </c>
      <c r="D1440" s="266">
        <v>100000</v>
      </c>
      <c r="E1440" s="281"/>
      <c r="F1440" s="281"/>
      <c r="G1440" s="281"/>
      <c r="H1440" s="281"/>
      <c r="I1440" s="281"/>
      <c r="J1440" s="6"/>
    </row>
    <row r="1441" spans="1:10" x14ac:dyDescent="0.3">
      <c r="A1441" s="421" t="s">
        <v>3121</v>
      </c>
      <c r="B1441" s="11" t="s">
        <v>3116</v>
      </c>
      <c r="C1441" s="14" t="s">
        <v>2065</v>
      </c>
      <c r="D1441" s="266">
        <v>100000</v>
      </c>
      <c r="E1441" s="281"/>
      <c r="F1441" s="281"/>
      <c r="G1441" s="281"/>
      <c r="H1441" s="281"/>
      <c r="I1441" s="281"/>
      <c r="J1441" s="6"/>
    </row>
    <row r="1442" spans="1:10" x14ac:dyDescent="0.3">
      <c r="A1442" s="35" t="s">
        <v>2035</v>
      </c>
      <c r="B1442" s="11" t="s">
        <v>3118</v>
      </c>
      <c r="C1442" s="14" t="s">
        <v>2065</v>
      </c>
      <c r="D1442" s="266">
        <v>100000</v>
      </c>
      <c r="E1442" s="281"/>
      <c r="F1442" s="281"/>
      <c r="G1442" s="281"/>
      <c r="H1442" s="281"/>
      <c r="I1442" s="281"/>
      <c r="J1442" s="6"/>
    </row>
    <row r="1443" spans="1:10" ht="15" thickBot="1" x14ac:dyDescent="0.35">
      <c r="A1443" s="11" t="s">
        <v>4150</v>
      </c>
      <c r="B1443" s="13" t="s">
        <v>3119</v>
      </c>
      <c r="C1443" s="26" t="s">
        <v>98</v>
      </c>
      <c r="D1443" s="465">
        <v>100000</v>
      </c>
      <c r="E1443" s="281"/>
      <c r="F1443" s="281"/>
      <c r="G1443" s="281"/>
      <c r="H1443" s="281"/>
      <c r="I1443" s="281"/>
      <c r="J1443" s="8"/>
    </row>
    <row r="1444" spans="1:10" ht="19.05" customHeight="1" thickBot="1" x14ac:dyDescent="0.4">
      <c r="A1444" s="56" t="s">
        <v>3122</v>
      </c>
      <c r="B1444" s="53"/>
      <c r="C1444" s="27"/>
      <c r="D1444" s="27"/>
      <c r="E1444" s="27"/>
      <c r="F1444" s="27"/>
      <c r="G1444" s="27"/>
      <c r="H1444" s="27"/>
      <c r="I1444" s="27"/>
      <c r="J1444" s="16"/>
    </row>
    <row r="1445" spans="1:10" x14ac:dyDescent="0.3">
      <c r="A1445" s="426" t="s">
        <v>3127</v>
      </c>
      <c r="B1445" s="14" t="s">
        <v>3123</v>
      </c>
      <c r="C1445" s="14" t="s">
        <v>424</v>
      </c>
      <c r="D1445" s="14"/>
      <c r="E1445" s="281"/>
      <c r="F1445" s="281"/>
      <c r="G1445" s="281"/>
      <c r="H1445" s="281"/>
      <c r="I1445" s="281"/>
      <c r="J1445" s="6"/>
    </row>
    <row r="1446" spans="1:10" x14ac:dyDescent="0.3">
      <c r="A1446" s="421" t="s">
        <v>3128</v>
      </c>
      <c r="B1446" s="11" t="s">
        <v>3124</v>
      </c>
      <c r="C1446" s="14" t="s">
        <v>424</v>
      </c>
      <c r="D1446" s="11"/>
      <c r="E1446" s="281"/>
      <c r="F1446" s="281"/>
      <c r="G1446" s="281"/>
      <c r="H1446" s="281"/>
      <c r="I1446" s="281"/>
      <c r="J1446" s="4"/>
    </row>
    <row r="1447" spans="1:10" x14ac:dyDescent="0.3">
      <c r="A1447" s="421"/>
      <c r="B1447" s="11" t="s">
        <v>3125</v>
      </c>
      <c r="C1447" s="14" t="s">
        <v>424</v>
      </c>
      <c r="D1447" s="11"/>
      <c r="E1447" s="281"/>
      <c r="F1447" s="281"/>
      <c r="G1447" s="281"/>
      <c r="H1447" s="281"/>
      <c r="I1447" s="281"/>
      <c r="J1447" s="4"/>
    </row>
    <row r="1448" spans="1:10" ht="15" thickBot="1" x14ac:dyDescent="0.35">
      <c r="A1448" s="429"/>
      <c r="B1448" s="13" t="s">
        <v>3126</v>
      </c>
      <c r="C1448" s="26" t="s">
        <v>98</v>
      </c>
      <c r="D1448" s="13"/>
      <c r="E1448" s="281"/>
      <c r="F1448" s="281"/>
      <c r="G1448" s="281"/>
      <c r="H1448" s="281"/>
      <c r="I1448" s="281"/>
      <c r="J1448" s="8"/>
    </row>
    <row r="1449" spans="1:10" ht="19.05" customHeight="1" thickBot="1" x14ac:dyDescent="0.4">
      <c r="A1449" s="56" t="s">
        <v>3130</v>
      </c>
      <c r="B1449" s="53"/>
      <c r="C1449" s="27"/>
      <c r="D1449" s="27"/>
      <c r="E1449" s="27"/>
      <c r="F1449" s="27"/>
      <c r="G1449" s="27"/>
      <c r="H1449" s="27"/>
      <c r="I1449" s="27"/>
      <c r="J1449" s="16"/>
    </row>
    <row r="1450" spans="1:10" x14ac:dyDescent="0.3">
      <c r="A1450" s="430" t="s">
        <v>3129</v>
      </c>
      <c r="B1450" s="26" t="s">
        <v>3131</v>
      </c>
      <c r="C1450" s="26"/>
      <c r="D1450" s="26"/>
      <c r="E1450" s="281"/>
      <c r="F1450" s="281"/>
      <c r="G1450" s="281"/>
      <c r="H1450" s="281"/>
      <c r="I1450" s="281"/>
      <c r="J1450" s="114"/>
    </row>
    <row r="1451" spans="1:10" x14ac:dyDescent="0.3">
      <c r="A1451" s="421"/>
      <c r="B1451" s="11"/>
      <c r="C1451" s="11"/>
      <c r="D1451" s="11"/>
      <c r="E1451" s="281"/>
      <c r="F1451" s="281"/>
      <c r="G1451" s="281"/>
      <c r="H1451" s="281"/>
      <c r="I1451" s="281"/>
      <c r="J1451" s="4"/>
    </row>
    <row r="1452" spans="1:10" x14ac:dyDescent="0.3">
      <c r="A1452" s="421" t="s">
        <v>3132</v>
      </c>
      <c r="B1452" s="11"/>
      <c r="C1452" s="11"/>
      <c r="D1452" s="11"/>
      <c r="E1452" s="281"/>
      <c r="F1452" s="281"/>
      <c r="G1452" s="281"/>
      <c r="H1452" s="281"/>
      <c r="I1452" s="281"/>
      <c r="J1452" s="4"/>
    </row>
    <row r="1453" spans="1:10" ht="15" thickBot="1" x14ac:dyDescent="0.35">
      <c r="A1453" s="429"/>
      <c r="B1453" s="13"/>
      <c r="C1453" s="13"/>
      <c r="D1453" s="13"/>
      <c r="E1453" s="281"/>
      <c r="F1453" s="281"/>
      <c r="G1453" s="281"/>
      <c r="H1453" s="281"/>
      <c r="I1453" s="281"/>
      <c r="J1453" s="8"/>
    </row>
    <row r="1454" spans="1:10" ht="19.05" customHeight="1" thickBot="1" x14ac:dyDescent="0.4">
      <c r="A1454" s="56" t="s">
        <v>3133</v>
      </c>
      <c r="B1454" s="53"/>
      <c r="C1454" s="27"/>
      <c r="D1454" s="27"/>
      <c r="E1454" s="27"/>
      <c r="F1454" s="27"/>
      <c r="G1454" s="27"/>
      <c r="H1454" s="27"/>
      <c r="I1454" s="27"/>
      <c r="J1454" s="16"/>
    </row>
    <row r="1455" spans="1:10" x14ac:dyDescent="0.3">
      <c r="A1455" s="426" t="s">
        <v>3135</v>
      </c>
      <c r="B1455" s="14" t="s">
        <v>3134</v>
      </c>
      <c r="C1455" s="14" t="s">
        <v>98</v>
      </c>
      <c r="D1455" s="153"/>
      <c r="E1455" s="281"/>
      <c r="F1455" s="281"/>
      <c r="G1455" s="281"/>
      <c r="H1455" s="281"/>
      <c r="I1455" s="281"/>
      <c r="J1455" s="6"/>
    </row>
    <row r="1456" spans="1:10" x14ac:dyDescent="0.3">
      <c r="A1456" s="421"/>
      <c r="B1456" s="11"/>
      <c r="C1456" s="11"/>
      <c r="D1456" s="11"/>
      <c r="E1456" s="281"/>
      <c r="F1456" s="281"/>
      <c r="G1456" s="281"/>
      <c r="H1456" s="281"/>
      <c r="I1456" s="281"/>
      <c r="J1456" s="4"/>
    </row>
    <row r="1457" spans="1:10" ht="15" thickBot="1" x14ac:dyDescent="0.35">
      <c r="A1457" s="429"/>
      <c r="B1457" s="13"/>
      <c r="C1457" s="13"/>
      <c r="D1457" s="13"/>
      <c r="E1457" s="281"/>
      <c r="F1457" s="281"/>
      <c r="G1457" s="281"/>
      <c r="H1457" s="281"/>
      <c r="I1457" s="281"/>
      <c r="J1457" s="8"/>
    </row>
    <row r="1458" spans="1:10" ht="19.05" customHeight="1" thickBot="1" x14ac:dyDescent="0.4">
      <c r="A1458" s="56" t="s">
        <v>3136</v>
      </c>
      <c r="B1458" s="53"/>
      <c r="C1458" s="27"/>
      <c r="D1458" s="27"/>
      <c r="E1458" s="27"/>
      <c r="F1458" s="27"/>
      <c r="G1458" s="27"/>
      <c r="H1458" s="27"/>
      <c r="I1458" s="27"/>
      <c r="J1458" s="16"/>
    </row>
    <row r="1459" spans="1:10" x14ac:dyDescent="0.3">
      <c r="A1459" s="794" t="s">
        <v>3558</v>
      </c>
      <c r="B1459" s="14" t="s">
        <v>3137</v>
      </c>
      <c r="C1459" s="14" t="s">
        <v>82</v>
      </c>
      <c r="D1459" s="266">
        <v>100000</v>
      </c>
      <c r="E1459" s="281"/>
      <c r="F1459" s="281"/>
      <c r="G1459" s="281"/>
      <c r="H1459" s="281"/>
      <c r="I1459" s="281"/>
      <c r="J1459" s="6" t="s">
        <v>3138</v>
      </c>
    </row>
    <row r="1460" spans="1:10" x14ac:dyDescent="0.3">
      <c r="A1460" s="421" t="s">
        <v>3559</v>
      </c>
      <c r="B1460" s="11" t="s">
        <v>3139</v>
      </c>
      <c r="C1460" s="14" t="s">
        <v>82</v>
      </c>
      <c r="D1460" s="266">
        <v>100000</v>
      </c>
      <c r="E1460" s="281"/>
      <c r="F1460" s="281"/>
      <c r="G1460" s="281"/>
      <c r="H1460" s="281"/>
      <c r="I1460" s="281"/>
      <c r="J1460" s="6" t="s">
        <v>3138</v>
      </c>
    </row>
    <row r="1461" spans="1:10" x14ac:dyDescent="0.3">
      <c r="A1461" s="35" t="s">
        <v>2035</v>
      </c>
      <c r="B1461" s="11" t="s">
        <v>3140</v>
      </c>
      <c r="C1461" s="14" t="s">
        <v>82</v>
      </c>
      <c r="D1461" s="266">
        <v>100000</v>
      </c>
      <c r="E1461" s="281"/>
      <c r="F1461" s="281"/>
      <c r="G1461" s="281"/>
      <c r="H1461" s="281"/>
      <c r="I1461" s="281"/>
      <c r="J1461" s="6" t="s">
        <v>3138</v>
      </c>
    </row>
    <row r="1462" spans="1:10" x14ac:dyDescent="0.3">
      <c r="A1462" s="11" t="s">
        <v>4150</v>
      </c>
      <c r="B1462" s="11" t="s">
        <v>3141</v>
      </c>
      <c r="C1462" s="14" t="s">
        <v>82</v>
      </c>
      <c r="D1462" s="266">
        <v>100000</v>
      </c>
      <c r="E1462" s="281"/>
      <c r="F1462" s="281"/>
      <c r="G1462" s="281"/>
      <c r="H1462" s="281"/>
      <c r="I1462" s="281"/>
      <c r="J1462" s="6" t="s">
        <v>3138</v>
      </c>
    </row>
    <row r="1463" spans="1:10" x14ac:dyDescent="0.3">
      <c r="A1463" s="421"/>
      <c r="B1463" s="11" t="s">
        <v>3142</v>
      </c>
      <c r="C1463" s="14" t="s">
        <v>82</v>
      </c>
      <c r="D1463" s="266">
        <v>100000</v>
      </c>
      <c r="E1463" s="281"/>
      <c r="F1463" s="281"/>
      <c r="G1463" s="281"/>
      <c r="H1463" s="281"/>
      <c r="I1463" s="281"/>
      <c r="J1463" s="6" t="s">
        <v>3138</v>
      </c>
    </row>
    <row r="1464" spans="1:10" x14ac:dyDescent="0.3">
      <c r="A1464" s="421"/>
      <c r="B1464" s="11" t="s">
        <v>3143</v>
      </c>
      <c r="C1464" s="14" t="s">
        <v>82</v>
      </c>
      <c r="D1464" s="266">
        <v>100000</v>
      </c>
      <c r="E1464" s="281"/>
      <c r="F1464" s="281"/>
      <c r="G1464" s="281"/>
      <c r="H1464" s="281"/>
      <c r="I1464" s="281"/>
      <c r="J1464" s="6" t="s">
        <v>3138</v>
      </c>
    </row>
    <row r="1465" spans="1:10" x14ac:dyDescent="0.3">
      <c r="A1465" s="421"/>
      <c r="B1465" s="11" t="s">
        <v>3144</v>
      </c>
      <c r="C1465" s="14" t="s">
        <v>82</v>
      </c>
      <c r="D1465" s="266">
        <v>100000</v>
      </c>
      <c r="E1465" s="281"/>
      <c r="F1465" s="281"/>
      <c r="G1465" s="281"/>
      <c r="H1465" s="281"/>
      <c r="I1465" s="281"/>
      <c r="J1465" s="6" t="s">
        <v>3138</v>
      </c>
    </row>
    <row r="1466" spans="1:10" x14ac:dyDescent="0.3">
      <c r="A1466" s="421"/>
      <c r="B1466" s="11" t="s">
        <v>3145</v>
      </c>
      <c r="C1466" s="14" t="s">
        <v>82</v>
      </c>
      <c r="D1466" s="266">
        <v>100000</v>
      </c>
      <c r="E1466" s="281"/>
      <c r="F1466" s="281"/>
      <c r="G1466" s="281"/>
      <c r="H1466" s="281"/>
      <c r="I1466" s="281"/>
      <c r="J1466" s="6" t="s">
        <v>3138</v>
      </c>
    </row>
    <row r="1467" spans="1:10" x14ac:dyDescent="0.3">
      <c r="A1467" s="421"/>
      <c r="B1467" s="11" t="s">
        <v>3146</v>
      </c>
      <c r="C1467" s="14" t="s">
        <v>82</v>
      </c>
      <c r="D1467" s="266">
        <v>100000</v>
      </c>
      <c r="E1467" s="281"/>
      <c r="F1467" s="281"/>
      <c r="G1467" s="281"/>
      <c r="H1467" s="281"/>
      <c r="I1467" s="281"/>
      <c r="J1467" s="6" t="s">
        <v>3138</v>
      </c>
    </row>
    <row r="1468" spans="1:10" x14ac:dyDescent="0.3">
      <c r="A1468" s="421"/>
      <c r="B1468" s="11" t="s">
        <v>3147</v>
      </c>
      <c r="C1468" s="14" t="s">
        <v>424</v>
      </c>
      <c r="D1468" s="266">
        <v>100000</v>
      </c>
      <c r="E1468" s="281"/>
      <c r="F1468" s="281"/>
      <c r="G1468" s="281"/>
      <c r="H1468" s="281"/>
      <c r="I1468" s="281"/>
      <c r="J1468" s="6" t="s">
        <v>3138</v>
      </c>
    </row>
    <row r="1469" spans="1:10" x14ac:dyDescent="0.3">
      <c r="A1469" s="421"/>
      <c r="B1469" s="11" t="s">
        <v>3148</v>
      </c>
      <c r="C1469" s="14" t="s">
        <v>424</v>
      </c>
      <c r="D1469" s="266">
        <v>100000</v>
      </c>
      <c r="E1469" s="281"/>
      <c r="F1469" s="281"/>
      <c r="G1469" s="281"/>
      <c r="H1469" s="281"/>
      <c r="I1469" s="281"/>
      <c r="J1469" s="6" t="s">
        <v>3138</v>
      </c>
    </row>
    <row r="1470" spans="1:10" x14ac:dyDescent="0.3">
      <c r="A1470" s="421"/>
      <c r="B1470" s="11" t="s">
        <v>3149</v>
      </c>
      <c r="C1470" s="14" t="s">
        <v>424</v>
      </c>
      <c r="D1470" s="266">
        <v>100000</v>
      </c>
      <c r="E1470" s="281"/>
      <c r="F1470" s="281"/>
      <c r="G1470" s="281"/>
      <c r="H1470" s="281"/>
      <c r="I1470" s="281"/>
      <c r="J1470" s="6" t="s">
        <v>3138</v>
      </c>
    </row>
    <row r="1471" spans="1:10" x14ac:dyDescent="0.3">
      <c r="A1471" s="421"/>
      <c r="B1471" s="11" t="s">
        <v>3150</v>
      </c>
      <c r="C1471" s="14" t="s">
        <v>82</v>
      </c>
      <c r="D1471" s="266">
        <v>100000</v>
      </c>
      <c r="E1471" s="281"/>
      <c r="F1471" s="281"/>
      <c r="G1471" s="281"/>
      <c r="H1471" s="281"/>
      <c r="I1471" s="281"/>
      <c r="J1471" s="6" t="s">
        <v>3138</v>
      </c>
    </row>
    <row r="1472" spans="1:10" x14ac:dyDescent="0.3">
      <c r="A1472" s="421"/>
      <c r="B1472" s="11" t="s">
        <v>3151</v>
      </c>
      <c r="C1472" s="14" t="s">
        <v>82</v>
      </c>
      <c r="D1472" s="266">
        <v>100000</v>
      </c>
      <c r="E1472" s="281"/>
      <c r="F1472" s="281"/>
      <c r="G1472" s="281"/>
      <c r="H1472" s="281"/>
      <c r="I1472" s="281"/>
      <c r="J1472" s="6" t="s">
        <v>3152</v>
      </c>
    </row>
    <row r="1473" spans="1:10" x14ac:dyDescent="0.3">
      <c r="A1473" s="429"/>
      <c r="B1473" s="11" t="s">
        <v>3153</v>
      </c>
      <c r="C1473" s="14" t="s">
        <v>82</v>
      </c>
      <c r="D1473" s="266">
        <v>100000</v>
      </c>
      <c r="E1473" s="281"/>
      <c r="F1473" s="281"/>
      <c r="G1473" s="281"/>
      <c r="H1473" s="281"/>
      <c r="I1473" s="281"/>
      <c r="J1473" s="6" t="s">
        <v>3152</v>
      </c>
    </row>
    <row r="1474" spans="1:10" x14ac:dyDescent="0.3">
      <c r="A1474" s="421"/>
      <c r="B1474" s="11" t="s">
        <v>3154</v>
      </c>
      <c r="C1474" s="14" t="s">
        <v>82</v>
      </c>
      <c r="D1474" s="266">
        <v>100000</v>
      </c>
      <c r="E1474" s="281"/>
      <c r="F1474" s="281"/>
      <c r="G1474" s="281"/>
      <c r="H1474" s="281"/>
      <c r="I1474" s="281"/>
      <c r="J1474" s="6" t="s">
        <v>3152</v>
      </c>
    </row>
    <row r="1475" spans="1:10" x14ac:dyDescent="0.3">
      <c r="A1475" s="421"/>
      <c r="B1475" s="11" t="s">
        <v>3155</v>
      </c>
      <c r="C1475" s="14" t="s">
        <v>424</v>
      </c>
      <c r="D1475" s="266">
        <v>100000</v>
      </c>
      <c r="E1475" s="281"/>
      <c r="F1475" s="281"/>
      <c r="G1475" s="281"/>
      <c r="H1475" s="281"/>
      <c r="I1475" s="281"/>
      <c r="J1475" s="6" t="s">
        <v>3138</v>
      </c>
    </row>
    <row r="1476" spans="1:10" x14ac:dyDescent="0.3">
      <c r="A1476" s="421"/>
      <c r="B1476" s="11" t="s">
        <v>3156</v>
      </c>
      <c r="C1476" s="14" t="s">
        <v>424</v>
      </c>
      <c r="D1476" s="266">
        <v>100000</v>
      </c>
      <c r="E1476" s="281"/>
      <c r="F1476" s="281"/>
      <c r="G1476" s="281"/>
      <c r="H1476" s="281"/>
      <c r="I1476" s="281"/>
      <c r="J1476" s="6" t="s">
        <v>3138</v>
      </c>
    </row>
    <row r="1477" spans="1:10" x14ac:dyDescent="0.3">
      <c r="A1477" s="421"/>
      <c r="B1477" s="11" t="s">
        <v>3157</v>
      </c>
      <c r="C1477" s="14" t="s">
        <v>424</v>
      </c>
      <c r="D1477" s="266">
        <v>100000</v>
      </c>
      <c r="E1477" s="281"/>
      <c r="F1477" s="281"/>
      <c r="G1477" s="281"/>
      <c r="H1477" s="281"/>
      <c r="I1477" s="281"/>
      <c r="J1477" s="6" t="s">
        <v>3138</v>
      </c>
    </row>
    <row r="1478" spans="1:10" x14ac:dyDescent="0.3">
      <c r="A1478" s="421"/>
      <c r="B1478" s="11" t="s">
        <v>3158</v>
      </c>
      <c r="C1478" s="14" t="s">
        <v>424</v>
      </c>
      <c r="D1478" s="266">
        <v>100000</v>
      </c>
      <c r="E1478" s="281"/>
      <c r="F1478" s="281"/>
      <c r="G1478" s="281"/>
      <c r="H1478" s="281"/>
      <c r="I1478" s="281"/>
      <c r="J1478" s="6" t="s">
        <v>3138</v>
      </c>
    </row>
    <row r="1479" spans="1:10" x14ac:dyDescent="0.3">
      <c r="A1479" s="421"/>
      <c r="B1479" s="11" t="s">
        <v>3159</v>
      </c>
      <c r="C1479" s="14" t="s">
        <v>424</v>
      </c>
      <c r="D1479" s="266">
        <v>100000</v>
      </c>
      <c r="E1479" s="281"/>
      <c r="F1479" s="281"/>
      <c r="G1479" s="281"/>
      <c r="H1479" s="281"/>
      <c r="I1479" s="281"/>
      <c r="J1479" s="6" t="s">
        <v>3138</v>
      </c>
    </row>
    <row r="1480" spans="1:10" x14ac:dyDescent="0.3">
      <c r="A1480" s="421"/>
      <c r="B1480" s="11" t="s">
        <v>3160</v>
      </c>
      <c r="C1480" s="14" t="s">
        <v>424</v>
      </c>
      <c r="D1480" s="266">
        <v>100000</v>
      </c>
      <c r="E1480" s="281"/>
      <c r="F1480" s="281"/>
      <c r="G1480" s="281"/>
      <c r="H1480" s="281"/>
      <c r="I1480" s="281"/>
      <c r="J1480" s="6" t="s">
        <v>3138</v>
      </c>
    </row>
    <row r="1481" spans="1:10" x14ac:dyDescent="0.3">
      <c r="A1481" s="421"/>
      <c r="B1481" s="11" t="s">
        <v>3161</v>
      </c>
      <c r="C1481" s="14" t="s">
        <v>82</v>
      </c>
      <c r="D1481" s="266">
        <v>100000</v>
      </c>
      <c r="E1481" s="281"/>
      <c r="F1481" s="281"/>
      <c r="G1481" s="281"/>
      <c r="H1481" s="281"/>
      <c r="I1481" s="281"/>
      <c r="J1481" s="4"/>
    </row>
    <row r="1482" spans="1:10" x14ac:dyDescent="0.3">
      <c r="A1482" s="421"/>
      <c r="B1482" s="11" t="s">
        <v>3162</v>
      </c>
      <c r="C1482" s="14" t="s">
        <v>82</v>
      </c>
      <c r="D1482" s="266">
        <v>100000</v>
      </c>
      <c r="E1482" s="281"/>
      <c r="F1482" s="281"/>
      <c r="G1482" s="281"/>
      <c r="H1482" s="281"/>
      <c r="I1482" s="281"/>
      <c r="J1482" s="4"/>
    </row>
    <row r="1483" spans="1:10" x14ac:dyDescent="0.3">
      <c r="A1483" s="421"/>
      <c r="B1483" s="11" t="s">
        <v>3163</v>
      </c>
      <c r="C1483" s="14" t="s">
        <v>82</v>
      </c>
      <c r="D1483" s="266">
        <v>100000</v>
      </c>
      <c r="E1483" s="281"/>
      <c r="F1483" s="281"/>
      <c r="G1483" s="281"/>
      <c r="H1483" s="281"/>
      <c r="I1483" s="281"/>
      <c r="J1483" s="4"/>
    </row>
    <row r="1484" spans="1:10" x14ac:dyDescent="0.3">
      <c r="A1484" s="421"/>
      <c r="B1484" s="11" t="s">
        <v>3164</v>
      </c>
      <c r="C1484" s="14" t="s">
        <v>82</v>
      </c>
      <c r="D1484" s="266">
        <v>100000</v>
      </c>
      <c r="E1484" s="281"/>
      <c r="F1484" s="281"/>
      <c r="G1484" s="281"/>
      <c r="H1484" s="281"/>
      <c r="I1484" s="281"/>
      <c r="J1484" s="4"/>
    </row>
    <row r="1485" spans="1:10" x14ac:dyDescent="0.3">
      <c r="A1485" s="421"/>
      <c r="B1485" s="11" t="s">
        <v>3165</v>
      </c>
      <c r="C1485" s="14" t="s">
        <v>82</v>
      </c>
      <c r="D1485" s="266">
        <v>100000</v>
      </c>
      <c r="E1485" s="281"/>
      <c r="F1485" s="281"/>
      <c r="G1485" s="281"/>
      <c r="H1485" s="281"/>
      <c r="I1485" s="281"/>
      <c r="J1485" s="4"/>
    </row>
    <row r="1486" spans="1:10" x14ac:dyDescent="0.3">
      <c r="A1486" s="421"/>
      <c r="B1486" s="11" t="s">
        <v>3166</v>
      </c>
      <c r="C1486" s="14" t="s">
        <v>82</v>
      </c>
      <c r="D1486" s="266">
        <v>100000</v>
      </c>
      <c r="E1486" s="281"/>
      <c r="F1486" s="281"/>
      <c r="G1486" s="281"/>
      <c r="H1486" s="281"/>
      <c r="I1486" s="281"/>
      <c r="J1486" s="4"/>
    </row>
    <row r="1487" spans="1:10" x14ac:dyDescent="0.3">
      <c r="A1487" s="421"/>
      <c r="B1487" s="11" t="s">
        <v>3167</v>
      </c>
      <c r="C1487" s="14" t="s">
        <v>82</v>
      </c>
      <c r="D1487" s="266">
        <v>100000</v>
      </c>
      <c r="E1487" s="281"/>
      <c r="F1487" s="281"/>
      <c r="G1487" s="281"/>
      <c r="H1487" s="281"/>
      <c r="I1487" s="281"/>
      <c r="J1487" s="4"/>
    </row>
    <row r="1488" spans="1:10" ht="15" thickBot="1" x14ac:dyDescent="0.35">
      <c r="A1488" s="429"/>
      <c r="B1488" s="13" t="s">
        <v>3166</v>
      </c>
      <c r="C1488" s="26" t="s">
        <v>82</v>
      </c>
      <c r="D1488" s="465">
        <v>100000</v>
      </c>
      <c r="E1488" s="281"/>
      <c r="F1488" s="281"/>
      <c r="G1488" s="281"/>
      <c r="H1488" s="281"/>
      <c r="I1488" s="281"/>
      <c r="J1488" s="8"/>
    </row>
    <row r="1489" spans="1:10" ht="19.05" customHeight="1" thickBot="1" x14ac:dyDescent="0.4">
      <c r="A1489" s="519" t="s">
        <v>3170</v>
      </c>
      <c r="B1489" s="53"/>
      <c r="C1489" s="27"/>
      <c r="D1489" s="27"/>
      <c r="E1489" s="27"/>
      <c r="F1489" s="27"/>
      <c r="G1489" s="27"/>
      <c r="H1489" s="27"/>
      <c r="I1489" s="27"/>
      <c r="J1489" s="16"/>
    </row>
    <row r="1490" spans="1:10" x14ac:dyDescent="0.3">
      <c r="A1490" s="426" t="s">
        <v>3168</v>
      </c>
      <c r="B1490" s="57"/>
      <c r="C1490" s="57"/>
      <c r="D1490" s="57"/>
      <c r="E1490" s="281"/>
      <c r="F1490" s="281"/>
      <c r="G1490" s="281"/>
      <c r="H1490" s="281"/>
      <c r="I1490" s="281"/>
      <c r="J1490" s="57"/>
    </row>
    <row r="1491" spans="1:10" x14ac:dyDescent="0.3">
      <c r="A1491" s="427" t="s">
        <v>3169</v>
      </c>
      <c r="B1491" s="57"/>
      <c r="C1491" s="57"/>
      <c r="D1491" s="57"/>
      <c r="E1491" s="281"/>
      <c r="F1491" s="281"/>
      <c r="G1491" s="281"/>
      <c r="H1491" s="281"/>
      <c r="I1491" s="281"/>
      <c r="J1491" s="57"/>
    </row>
    <row r="1492" spans="1:10" ht="15" thickBot="1" x14ac:dyDescent="0.35">
      <c r="A1492" s="429"/>
      <c r="B1492" s="13"/>
      <c r="C1492" s="13"/>
      <c r="D1492" s="13"/>
      <c r="E1492" s="281"/>
      <c r="F1492" s="281"/>
      <c r="G1492" s="281"/>
      <c r="H1492" s="281"/>
      <c r="I1492" s="281"/>
      <c r="J1492" s="8"/>
    </row>
    <row r="1493" spans="1:10" ht="19.05" customHeight="1" thickBot="1" x14ac:dyDescent="0.4">
      <c r="A1493" s="56" t="s">
        <v>3173</v>
      </c>
      <c r="B1493" s="53"/>
      <c r="C1493" s="27"/>
      <c r="D1493" s="27"/>
      <c r="E1493" s="27"/>
      <c r="F1493" s="27"/>
      <c r="G1493" s="27"/>
      <c r="H1493" s="27"/>
      <c r="I1493" s="27"/>
      <c r="J1493" s="16"/>
    </row>
    <row r="1494" spans="1:10" x14ac:dyDescent="0.3">
      <c r="A1494" s="426" t="s">
        <v>3174</v>
      </c>
      <c r="B1494" s="14" t="s">
        <v>3172</v>
      </c>
      <c r="C1494" s="517"/>
      <c r="D1494" s="517"/>
      <c r="E1494" s="281"/>
      <c r="F1494" s="281"/>
      <c r="G1494" s="281"/>
      <c r="H1494" s="281"/>
      <c r="I1494" s="281"/>
      <c r="J1494" s="6"/>
    </row>
    <row r="1495" spans="1:10" x14ac:dyDescent="0.3">
      <c r="A1495" s="11" t="s">
        <v>4150</v>
      </c>
      <c r="B1495" s="11" t="s">
        <v>3171</v>
      </c>
      <c r="C1495" s="14" t="s">
        <v>2065</v>
      </c>
      <c r="D1495" s="267">
        <v>50000</v>
      </c>
      <c r="E1495" s="281"/>
      <c r="F1495" s="281"/>
      <c r="G1495" s="281"/>
      <c r="H1495" s="281"/>
      <c r="I1495" s="281"/>
      <c r="J1495" s="4"/>
    </row>
    <row r="1496" spans="1:10" ht="15" thickBot="1" x14ac:dyDescent="0.35">
      <c r="A1496" s="35" t="s">
        <v>2035</v>
      </c>
      <c r="B1496" s="13"/>
      <c r="C1496" s="26"/>
      <c r="D1496" s="13"/>
      <c r="E1496" s="281"/>
      <c r="F1496" s="281"/>
      <c r="G1496" s="281"/>
      <c r="H1496" s="281"/>
      <c r="I1496" s="281"/>
      <c r="J1496" s="8"/>
    </row>
    <row r="1497" spans="1:10" ht="19.05" customHeight="1" thickBot="1" x14ac:dyDescent="0.4">
      <c r="A1497" s="56" t="s">
        <v>3176</v>
      </c>
      <c r="B1497" s="53"/>
      <c r="C1497" s="27"/>
      <c r="D1497" s="27"/>
      <c r="E1497" s="27"/>
      <c r="F1497" s="27"/>
      <c r="G1497" s="27"/>
      <c r="H1497" s="27"/>
      <c r="I1497" s="27"/>
      <c r="J1497" s="16"/>
    </row>
    <row r="1498" spans="1:10" x14ac:dyDescent="0.3">
      <c r="A1498" s="426" t="s">
        <v>3186</v>
      </c>
      <c r="B1498" s="14" t="s">
        <v>3177</v>
      </c>
      <c r="C1498" s="14" t="s">
        <v>98</v>
      </c>
      <c r="D1498" s="271">
        <v>60000</v>
      </c>
      <c r="E1498" s="281"/>
      <c r="F1498" s="281"/>
      <c r="G1498" s="281"/>
      <c r="H1498" s="281"/>
      <c r="I1498" s="281"/>
      <c r="J1498" s="6" t="s">
        <v>3183</v>
      </c>
    </row>
    <row r="1499" spans="1:10" x14ac:dyDescent="0.3">
      <c r="A1499" s="421" t="s">
        <v>3187</v>
      </c>
      <c r="B1499" s="14" t="s">
        <v>3178</v>
      </c>
      <c r="C1499" s="14" t="s">
        <v>98</v>
      </c>
      <c r="D1499" s="271">
        <v>60000</v>
      </c>
      <c r="E1499" s="281"/>
      <c r="F1499" s="281"/>
      <c r="G1499" s="281"/>
      <c r="H1499" s="281"/>
      <c r="I1499" s="281"/>
      <c r="J1499" s="6" t="s">
        <v>3184</v>
      </c>
    </row>
    <row r="1500" spans="1:10" x14ac:dyDescent="0.3">
      <c r="A1500" s="35" t="s">
        <v>2036</v>
      </c>
      <c r="B1500" s="14" t="s">
        <v>3179</v>
      </c>
      <c r="C1500" s="14" t="s">
        <v>98</v>
      </c>
      <c r="D1500" s="271">
        <v>60000</v>
      </c>
      <c r="E1500" s="281"/>
      <c r="F1500" s="281"/>
      <c r="G1500" s="281"/>
      <c r="H1500" s="281"/>
      <c r="I1500" s="281"/>
      <c r="J1500" s="6" t="s">
        <v>3185</v>
      </c>
    </row>
    <row r="1501" spans="1:10" x14ac:dyDescent="0.3">
      <c r="A1501" s="421"/>
      <c r="B1501" s="14" t="s">
        <v>3180</v>
      </c>
      <c r="C1501" s="14" t="s">
        <v>98</v>
      </c>
      <c r="D1501" s="271">
        <v>60000</v>
      </c>
      <c r="E1501" s="281"/>
      <c r="F1501" s="281"/>
      <c r="G1501" s="281"/>
      <c r="H1501" s="281"/>
      <c r="I1501" s="281"/>
      <c r="J1501" s="6" t="s">
        <v>3183</v>
      </c>
    </row>
    <row r="1502" spans="1:10" x14ac:dyDescent="0.3">
      <c r="A1502" s="421"/>
      <c r="B1502" s="14" t="s">
        <v>3181</v>
      </c>
      <c r="C1502" s="14" t="s">
        <v>98</v>
      </c>
      <c r="D1502" s="271">
        <v>60000</v>
      </c>
      <c r="E1502" s="281"/>
      <c r="F1502" s="281"/>
      <c r="G1502" s="281"/>
      <c r="H1502" s="281"/>
      <c r="I1502" s="281"/>
      <c r="J1502" s="6" t="s">
        <v>3184</v>
      </c>
    </row>
    <row r="1503" spans="1:10" ht="15" thickBot="1" x14ac:dyDescent="0.35">
      <c r="A1503" s="429"/>
      <c r="B1503" s="26" t="s">
        <v>3182</v>
      </c>
      <c r="C1503" s="26" t="s">
        <v>98</v>
      </c>
      <c r="D1503" s="279">
        <v>60000</v>
      </c>
      <c r="E1503" s="281"/>
      <c r="F1503" s="281"/>
      <c r="G1503" s="281"/>
      <c r="H1503" s="281"/>
      <c r="I1503" s="281"/>
      <c r="J1503" s="114" t="s">
        <v>3185</v>
      </c>
    </row>
    <row r="1504" spans="1:10" ht="19.05" customHeight="1" thickBot="1" x14ac:dyDescent="0.4">
      <c r="A1504" s="56" t="s">
        <v>3188</v>
      </c>
      <c r="B1504" s="53"/>
      <c r="C1504" s="27"/>
      <c r="D1504" s="27"/>
      <c r="E1504" s="27"/>
      <c r="F1504" s="27"/>
      <c r="G1504" s="27"/>
      <c r="H1504" s="27"/>
      <c r="I1504" s="27"/>
      <c r="J1504" s="16"/>
    </row>
    <row r="1505" spans="1:10" x14ac:dyDescent="0.3">
      <c r="A1505" s="426" t="s">
        <v>3206</v>
      </c>
      <c r="B1505" s="14" t="s">
        <v>3189</v>
      </c>
      <c r="C1505" s="14" t="s">
        <v>424</v>
      </c>
      <c r="D1505" s="266">
        <v>50000</v>
      </c>
      <c r="E1505" s="281"/>
      <c r="F1505" s="281"/>
      <c r="G1505" s="281"/>
      <c r="H1505" s="281"/>
      <c r="I1505" s="281"/>
      <c r="J1505" s="6" t="s">
        <v>3202</v>
      </c>
    </row>
    <row r="1506" spans="1:10" x14ac:dyDescent="0.3">
      <c r="A1506" s="421" t="s">
        <v>3207</v>
      </c>
      <c r="B1506" s="11" t="s">
        <v>3190</v>
      </c>
      <c r="C1506" s="14" t="s">
        <v>424</v>
      </c>
      <c r="D1506" s="266">
        <v>50000</v>
      </c>
      <c r="E1506" s="281"/>
      <c r="F1506" s="281"/>
      <c r="G1506" s="281"/>
      <c r="H1506" s="281"/>
      <c r="I1506" s="281"/>
      <c r="J1506" s="6" t="s">
        <v>3202</v>
      </c>
    </row>
    <row r="1507" spans="1:10" x14ac:dyDescent="0.3">
      <c r="A1507" s="420" t="s">
        <v>3205</v>
      </c>
      <c r="B1507" s="11" t="s">
        <v>3191</v>
      </c>
      <c r="C1507" s="14" t="s">
        <v>424</v>
      </c>
      <c r="D1507" s="266">
        <v>50000</v>
      </c>
      <c r="E1507" s="281"/>
      <c r="F1507" s="281"/>
      <c r="G1507" s="281"/>
      <c r="H1507" s="281"/>
      <c r="I1507" s="281"/>
      <c r="J1507" s="6" t="s">
        <v>3202</v>
      </c>
    </row>
    <row r="1508" spans="1:10" x14ac:dyDescent="0.3">
      <c r="A1508" s="35" t="s">
        <v>2035</v>
      </c>
      <c r="B1508" s="11" t="s">
        <v>3192</v>
      </c>
      <c r="C1508" s="11" t="s">
        <v>2064</v>
      </c>
      <c r="D1508" s="267">
        <v>50000</v>
      </c>
      <c r="E1508" s="281"/>
      <c r="F1508" s="281"/>
      <c r="G1508" s="281"/>
      <c r="H1508" s="281"/>
      <c r="I1508" s="281"/>
      <c r="J1508" s="4" t="s">
        <v>3203</v>
      </c>
    </row>
    <row r="1509" spans="1:10" x14ac:dyDescent="0.3">
      <c r="A1509" s="11" t="s">
        <v>4150</v>
      </c>
      <c r="B1509" s="11" t="s">
        <v>3193</v>
      </c>
      <c r="C1509" s="11" t="s">
        <v>2064</v>
      </c>
      <c r="D1509" s="267">
        <v>50000</v>
      </c>
      <c r="E1509" s="281"/>
      <c r="F1509" s="281"/>
      <c r="G1509" s="281"/>
      <c r="H1509" s="281"/>
      <c r="I1509" s="281"/>
      <c r="J1509" s="4" t="s">
        <v>3204</v>
      </c>
    </row>
    <row r="1510" spans="1:10" x14ac:dyDescent="0.3">
      <c r="A1510" s="421"/>
      <c r="B1510" s="11" t="s">
        <v>3194</v>
      </c>
      <c r="C1510" s="11" t="s">
        <v>2064</v>
      </c>
      <c r="D1510" s="267">
        <v>50000</v>
      </c>
      <c r="E1510" s="281"/>
      <c r="F1510" s="281"/>
      <c r="G1510" s="281"/>
      <c r="H1510" s="281"/>
      <c r="I1510" s="281"/>
      <c r="J1510" s="4" t="s">
        <v>3203</v>
      </c>
    </row>
    <row r="1511" spans="1:10" x14ac:dyDescent="0.3">
      <c r="A1511" s="421"/>
      <c r="B1511" s="11" t="s">
        <v>3195</v>
      </c>
      <c r="C1511" s="11" t="s">
        <v>2064</v>
      </c>
      <c r="D1511" s="267">
        <v>50000</v>
      </c>
      <c r="E1511" s="281"/>
      <c r="F1511" s="281"/>
      <c r="G1511" s="281"/>
      <c r="H1511" s="281"/>
      <c r="I1511" s="281"/>
      <c r="J1511" s="4" t="s">
        <v>3203</v>
      </c>
    </row>
    <row r="1512" spans="1:10" x14ac:dyDescent="0.3">
      <c r="A1512" s="429"/>
      <c r="B1512" s="11" t="s">
        <v>3196</v>
      </c>
      <c r="C1512" s="11" t="s">
        <v>2064</v>
      </c>
      <c r="D1512" s="267">
        <v>50000</v>
      </c>
      <c r="E1512" s="281"/>
      <c r="F1512" s="281"/>
      <c r="G1512" s="281"/>
      <c r="H1512" s="281"/>
      <c r="I1512" s="281"/>
      <c r="J1512" s="4" t="s">
        <v>3204</v>
      </c>
    </row>
    <row r="1513" spans="1:10" x14ac:dyDescent="0.3">
      <c r="A1513" s="421"/>
      <c r="B1513" s="11" t="s">
        <v>3197</v>
      </c>
      <c r="C1513" s="11" t="s">
        <v>2064</v>
      </c>
      <c r="D1513" s="267">
        <v>50000</v>
      </c>
      <c r="E1513" s="281"/>
      <c r="F1513" s="281"/>
      <c r="G1513" s="281"/>
      <c r="H1513" s="281"/>
      <c r="I1513" s="281"/>
      <c r="J1513" s="4" t="s">
        <v>3204</v>
      </c>
    </row>
    <row r="1514" spans="1:10" x14ac:dyDescent="0.3">
      <c r="A1514" s="421"/>
      <c r="B1514" s="11" t="s">
        <v>3198</v>
      </c>
      <c r="C1514" s="11" t="s">
        <v>2064</v>
      </c>
      <c r="D1514" s="267">
        <v>50000</v>
      </c>
      <c r="E1514" s="281"/>
      <c r="F1514" s="281"/>
      <c r="G1514" s="281"/>
      <c r="H1514" s="281"/>
      <c r="I1514" s="281"/>
      <c r="J1514" s="4" t="s">
        <v>3203</v>
      </c>
    </row>
    <row r="1515" spans="1:10" x14ac:dyDescent="0.3">
      <c r="A1515" s="421"/>
      <c r="B1515" s="11" t="s">
        <v>3199</v>
      </c>
      <c r="C1515" s="11" t="s">
        <v>2064</v>
      </c>
      <c r="D1515" s="267">
        <v>50000</v>
      </c>
      <c r="E1515" s="281"/>
      <c r="F1515" s="281"/>
      <c r="G1515" s="281"/>
      <c r="H1515" s="281"/>
      <c r="I1515" s="281"/>
      <c r="J1515" s="4" t="s">
        <v>3203</v>
      </c>
    </row>
    <row r="1516" spans="1:10" x14ac:dyDescent="0.3">
      <c r="A1516" s="421"/>
      <c r="B1516" s="11" t="s">
        <v>3200</v>
      </c>
      <c r="C1516" s="11" t="s">
        <v>2064</v>
      </c>
      <c r="D1516" s="267">
        <v>50000</v>
      </c>
      <c r="E1516" s="281"/>
      <c r="F1516" s="281"/>
      <c r="G1516" s="281"/>
      <c r="H1516" s="281"/>
      <c r="I1516" s="281"/>
      <c r="J1516" s="4" t="s">
        <v>3204</v>
      </c>
    </row>
    <row r="1517" spans="1:10" x14ac:dyDescent="0.3">
      <c r="A1517" s="421"/>
      <c r="B1517" s="11" t="s">
        <v>3201</v>
      </c>
      <c r="C1517" s="11" t="s">
        <v>2064</v>
      </c>
      <c r="D1517" s="267">
        <v>50000</v>
      </c>
      <c r="E1517" s="281"/>
      <c r="F1517" s="281"/>
      <c r="G1517" s="281"/>
      <c r="H1517" s="281"/>
      <c r="I1517" s="281"/>
      <c r="J1517" s="4" t="s">
        <v>3204</v>
      </c>
    </row>
    <row r="1518" spans="1:10" x14ac:dyDescent="0.3">
      <c r="A1518" s="421"/>
      <c r="B1518" s="11" t="s">
        <v>3198</v>
      </c>
      <c r="C1518" s="11" t="s">
        <v>2064</v>
      </c>
      <c r="D1518" s="267">
        <v>50000</v>
      </c>
      <c r="E1518" s="281"/>
      <c r="F1518" s="281"/>
      <c r="G1518" s="281"/>
      <c r="H1518" s="281"/>
      <c r="I1518" s="281"/>
      <c r="J1518" s="4" t="s">
        <v>3203</v>
      </c>
    </row>
    <row r="1519" spans="1:10" x14ac:dyDescent="0.3">
      <c r="A1519" s="421"/>
      <c r="B1519" s="11" t="s">
        <v>3199</v>
      </c>
      <c r="C1519" s="11" t="s">
        <v>2064</v>
      </c>
      <c r="D1519" s="267">
        <v>50000</v>
      </c>
      <c r="E1519" s="281"/>
      <c r="F1519" s="281"/>
      <c r="G1519" s="281"/>
      <c r="H1519" s="281"/>
      <c r="I1519" s="281"/>
      <c r="J1519" s="4" t="s">
        <v>3203</v>
      </c>
    </row>
    <row r="1520" spans="1:10" x14ac:dyDescent="0.3">
      <c r="A1520" s="421"/>
      <c r="B1520" s="11" t="s">
        <v>3200</v>
      </c>
      <c r="C1520" s="11" t="s">
        <v>2064</v>
      </c>
      <c r="D1520" s="267">
        <v>50000</v>
      </c>
      <c r="E1520" s="281"/>
      <c r="F1520" s="281"/>
      <c r="G1520" s="281"/>
      <c r="H1520" s="281"/>
      <c r="I1520" s="281"/>
      <c r="J1520" s="4" t="s">
        <v>3204</v>
      </c>
    </row>
    <row r="1521" spans="1:10" ht="15" thickBot="1" x14ac:dyDescent="0.35">
      <c r="A1521" s="429"/>
      <c r="B1521" s="13" t="s">
        <v>3201</v>
      </c>
      <c r="C1521" s="13" t="s">
        <v>2064</v>
      </c>
      <c r="D1521" s="274">
        <v>50000</v>
      </c>
      <c r="E1521" s="281"/>
      <c r="F1521" s="281"/>
      <c r="G1521" s="281"/>
      <c r="H1521" s="281"/>
      <c r="I1521" s="281"/>
      <c r="J1521" s="8" t="s">
        <v>3204</v>
      </c>
    </row>
    <row r="1522" spans="1:10" ht="19.05" customHeight="1" thickBot="1" x14ac:dyDescent="0.4">
      <c r="A1522" s="75" t="s">
        <v>3208</v>
      </c>
      <c r="B1522" s="53"/>
      <c r="C1522" s="27"/>
      <c r="D1522" s="27"/>
      <c r="E1522" s="27"/>
      <c r="F1522" s="27"/>
      <c r="G1522" s="27"/>
      <c r="H1522" s="27"/>
      <c r="I1522" s="27"/>
      <c r="J1522" s="16"/>
    </row>
    <row r="1523" spans="1:10" x14ac:dyDescent="0.3">
      <c r="A1523" s="426" t="s">
        <v>3213</v>
      </c>
      <c r="B1523" s="14" t="s">
        <v>3209</v>
      </c>
      <c r="C1523" s="14" t="s">
        <v>424</v>
      </c>
      <c r="D1523" s="266">
        <v>100000</v>
      </c>
      <c r="E1523" s="281"/>
      <c r="F1523" s="281"/>
      <c r="G1523" s="281"/>
      <c r="H1523" s="281"/>
      <c r="I1523" s="281"/>
      <c r="J1523" s="6"/>
    </row>
    <row r="1524" spans="1:10" x14ac:dyDescent="0.3">
      <c r="A1524" s="421" t="s">
        <v>3214</v>
      </c>
      <c r="B1524" s="11" t="s">
        <v>3210</v>
      </c>
      <c r="C1524" s="14" t="s">
        <v>424</v>
      </c>
      <c r="D1524" s="266">
        <v>100000</v>
      </c>
      <c r="E1524" s="281"/>
      <c r="F1524" s="281"/>
      <c r="G1524" s="281"/>
      <c r="H1524" s="281"/>
      <c r="I1524" s="281"/>
      <c r="J1524" s="4"/>
    </row>
    <row r="1525" spans="1:10" x14ac:dyDescent="0.3">
      <c r="A1525" s="35" t="s">
        <v>2035</v>
      </c>
      <c r="B1525" s="11" t="s">
        <v>3211</v>
      </c>
      <c r="C1525" s="14" t="s">
        <v>424</v>
      </c>
      <c r="D1525" s="266">
        <v>100000</v>
      </c>
      <c r="E1525" s="281"/>
      <c r="F1525" s="281"/>
      <c r="G1525" s="281"/>
      <c r="H1525" s="281"/>
      <c r="I1525" s="281"/>
      <c r="J1525" s="4"/>
    </row>
    <row r="1526" spans="1:10" ht="15" thickBot="1" x14ac:dyDescent="0.35">
      <c r="A1526" s="11" t="s">
        <v>4150</v>
      </c>
      <c r="B1526" s="13" t="s">
        <v>3212</v>
      </c>
      <c r="C1526" s="26" t="s">
        <v>424</v>
      </c>
      <c r="D1526" s="465">
        <v>100000</v>
      </c>
      <c r="E1526" s="281"/>
      <c r="F1526" s="281"/>
      <c r="G1526" s="281"/>
      <c r="H1526" s="281"/>
      <c r="I1526" s="281"/>
      <c r="J1526" s="8"/>
    </row>
    <row r="1527" spans="1:10" ht="19.05" customHeight="1" thickBot="1" x14ac:dyDescent="0.4">
      <c r="A1527" s="56" t="s">
        <v>3215</v>
      </c>
      <c r="B1527" s="53"/>
      <c r="C1527" s="27"/>
      <c r="D1527" s="27"/>
      <c r="E1527" s="27"/>
      <c r="F1527" s="27"/>
      <c r="G1527" s="27"/>
      <c r="H1527" s="27"/>
      <c r="I1527" s="27"/>
      <c r="J1527" s="16"/>
    </row>
    <row r="1528" spans="1:10" x14ac:dyDescent="0.3">
      <c r="A1528" s="426" t="s">
        <v>3223</v>
      </c>
      <c r="B1528" s="14" t="s">
        <v>3217</v>
      </c>
      <c r="C1528" s="14" t="s">
        <v>2065</v>
      </c>
      <c r="D1528" s="270">
        <v>50000</v>
      </c>
      <c r="E1528" s="281"/>
      <c r="F1528" s="281"/>
      <c r="G1528" s="281"/>
      <c r="H1528" s="281"/>
      <c r="I1528" s="281"/>
      <c r="J1528" s="6" t="s">
        <v>3216</v>
      </c>
    </row>
    <row r="1529" spans="1:10" x14ac:dyDescent="0.3">
      <c r="A1529" s="429" t="s">
        <v>3224</v>
      </c>
      <c r="B1529" s="14" t="s">
        <v>3218</v>
      </c>
      <c r="C1529" s="14" t="s">
        <v>2065</v>
      </c>
      <c r="D1529" s="270">
        <v>50000</v>
      </c>
      <c r="E1529" s="281"/>
      <c r="F1529" s="281"/>
      <c r="G1529" s="281"/>
      <c r="H1529" s="281"/>
      <c r="I1529" s="281"/>
      <c r="J1529" s="6" t="s">
        <v>3216</v>
      </c>
    </row>
    <row r="1530" spans="1:10" x14ac:dyDescent="0.3">
      <c r="A1530" s="35" t="s">
        <v>2034</v>
      </c>
      <c r="B1530" s="14" t="s">
        <v>3219</v>
      </c>
      <c r="C1530" s="14" t="s">
        <v>2065</v>
      </c>
      <c r="D1530" s="270">
        <v>50000</v>
      </c>
      <c r="E1530" s="281"/>
      <c r="F1530" s="281"/>
      <c r="G1530" s="281"/>
      <c r="H1530" s="281"/>
      <c r="I1530" s="281"/>
      <c r="J1530" s="6" t="s">
        <v>3216</v>
      </c>
    </row>
    <row r="1531" spans="1:10" x14ac:dyDescent="0.3">
      <c r="A1531" s="421"/>
      <c r="B1531" s="14" t="s">
        <v>3220</v>
      </c>
      <c r="C1531" s="14" t="s">
        <v>2065</v>
      </c>
      <c r="D1531" s="270">
        <v>50000</v>
      </c>
      <c r="E1531" s="281"/>
      <c r="F1531" s="281"/>
      <c r="G1531" s="281"/>
      <c r="H1531" s="281"/>
      <c r="I1531" s="281"/>
      <c r="J1531" s="6" t="s">
        <v>3216</v>
      </c>
    </row>
    <row r="1532" spans="1:10" x14ac:dyDescent="0.3">
      <c r="A1532" s="421"/>
      <c r="B1532" s="14" t="s">
        <v>3221</v>
      </c>
      <c r="C1532" s="14" t="s">
        <v>2065</v>
      </c>
      <c r="D1532" s="270">
        <v>50000</v>
      </c>
      <c r="E1532" s="281"/>
      <c r="F1532" s="281"/>
      <c r="G1532" s="281"/>
      <c r="H1532" s="281"/>
      <c r="I1532" s="281"/>
      <c r="J1532" s="6" t="s">
        <v>3216</v>
      </c>
    </row>
    <row r="1533" spans="1:10" ht="15" thickBot="1" x14ac:dyDescent="0.35">
      <c r="A1533" s="429"/>
      <c r="B1533" s="26" t="s">
        <v>3222</v>
      </c>
      <c r="C1533" s="26" t="s">
        <v>2065</v>
      </c>
      <c r="D1533" s="526">
        <v>50000</v>
      </c>
      <c r="E1533" s="281"/>
      <c r="F1533" s="281"/>
      <c r="G1533" s="281"/>
      <c r="H1533" s="281"/>
      <c r="I1533" s="281"/>
      <c r="J1533" s="114" t="s">
        <v>3216</v>
      </c>
    </row>
    <row r="1534" spans="1:10" ht="19.05" customHeight="1" thickBot="1" x14ac:dyDescent="0.4">
      <c r="A1534" s="56" t="s">
        <v>3225</v>
      </c>
      <c r="B1534" s="53"/>
      <c r="C1534" s="27"/>
      <c r="D1534" s="27"/>
      <c r="E1534" s="27"/>
      <c r="F1534" s="27"/>
      <c r="G1534" s="27"/>
      <c r="H1534" s="27"/>
      <c r="I1534" s="27"/>
      <c r="J1534" s="16"/>
    </row>
    <row r="1535" spans="1:10" x14ac:dyDescent="0.3">
      <c r="A1535" s="426" t="s">
        <v>3238</v>
      </c>
      <c r="B1535" s="14" t="s">
        <v>3226</v>
      </c>
      <c r="C1535" s="14" t="s">
        <v>82</v>
      </c>
      <c r="D1535" s="266">
        <v>25000</v>
      </c>
      <c r="E1535" s="281"/>
      <c r="F1535" s="281"/>
      <c r="G1535" s="281"/>
      <c r="H1535" s="281"/>
      <c r="I1535" s="281"/>
      <c r="J1535" s="6" t="s">
        <v>3227</v>
      </c>
    </row>
    <row r="1536" spans="1:10" x14ac:dyDescent="0.3">
      <c r="A1536" s="421" t="s">
        <v>3239</v>
      </c>
      <c r="B1536" s="11" t="s">
        <v>3228</v>
      </c>
      <c r="C1536" s="14" t="s">
        <v>82</v>
      </c>
      <c r="D1536" s="266">
        <v>25000</v>
      </c>
      <c r="E1536" s="281"/>
      <c r="F1536" s="281"/>
      <c r="G1536" s="281"/>
      <c r="H1536" s="281"/>
      <c r="I1536" s="281"/>
      <c r="J1536" s="6" t="s">
        <v>3227</v>
      </c>
    </row>
    <row r="1537" spans="1:10" x14ac:dyDescent="0.3">
      <c r="A1537" s="35" t="s">
        <v>2035</v>
      </c>
      <c r="B1537" s="11" t="s">
        <v>3229</v>
      </c>
      <c r="C1537" s="14" t="s">
        <v>82</v>
      </c>
      <c r="D1537" s="266">
        <v>25000</v>
      </c>
      <c r="E1537" s="281"/>
      <c r="F1537" s="281"/>
      <c r="G1537" s="281"/>
      <c r="H1537" s="281"/>
      <c r="I1537" s="281"/>
      <c r="J1537" s="6" t="s">
        <v>3227</v>
      </c>
    </row>
    <row r="1538" spans="1:10" x14ac:dyDescent="0.3">
      <c r="A1538" s="11" t="s">
        <v>4150</v>
      </c>
      <c r="B1538" s="11" t="s">
        <v>3230</v>
      </c>
      <c r="C1538" s="14" t="s">
        <v>82</v>
      </c>
      <c r="D1538" s="266">
        <v>25000</v>
      </c>
      <c r="E1538" s="281"/>
      <c r="F1538" s="281"/>
      <c r="G1538" s="281"/>
      <c r="H1538" s="281"/>
      <c r="I1538" s="281"/>
      <c r="J1538" s="6" t="s">
        <v>3237</v>
      </c>
    </row>
    <row r="1539" spans="1:10" x14ac:dyDescent="0.3">
      <c r="A1539" s="421"/>
      <c r="B1539" s="11" t="s">
        <v>3231</v>
      </c>
      <c r="C1539" s="14" t="s">
        <v>82</v>
      </c>
      <c r="D1539" s="266">
        <v>25000</v>
      </c>
      <c r="E1539" s="281"/>
      <c r="F1539" s="281"/>
      <c r="G1539" s="281"/>
      <c r="H1539" s="281"/>
      <c r="I1539" s="281"/>
      <c r="J1539" s="6" t="s">
        <v>3237</v>
      </c>
    </row>
    <row r="1540" spans="1:10" x14ac:dyDescent="0.3">
      <c r="A1540" s="421"/>
      <c r="B1540" s="11" t="s">
        <v>3232</v>
      </c>
      <c r="C1540" s="14" t="s">
        <v>82</v>
      </c>
      <c r="D1540" s="266">
        <v>25000</v>
      </c>
      <c r="E1540" s="281"/>
      <c r="F1540" s="281"/>
      <c r="G1540" s="281"/>
      <c r="H1540" s="281"/>
      <c r="I1540" s="281"/>
      <c r="J1540" s="6" t="s">
        <v>3237</v>
      </c>
    </row>
    <row r="1541" spans="1:10" x14ac:dyDescent="0.3">
      <c r="A1541" s="421"/>
      <c r="B1541" s="11" t="s">
        <v>3233</v>
      </c>
      <c r="C1541" s="14" t="s">
        <v>82</v>
      </c>
      <c r="D1541" s="266">
        <v>25000</v>
      </c>
      <c r="E1541" s="281"/>
      <c r="F1541" s="281"/>
      <c r="G1541" s="281"/>
      <c r="H1541" s="281"/>
      <c r="I1541" s="281"/>
      <c r="J1541" s="6" t="s">
        <v>3227</v>
      </c>
    </row>
    <row r="1542" spans="1:10" x14ac:dyDescent="0.3">
      <c r="A1542" s="421"/>
      <c r="B1542" s="11" t="s">
        <v>3235</v>
      </c>
      <c r="C1542" s="14" t="s">
        <v>82</v>
      </c>
      <c r="D1542" s="266">
        <v>25000</v>
      </c>
      <c r="E1542" s="281"/>
      <c r="F1542" s="281"/>
      <c r="G1542" s="281"/>
      <c r="H1542" s="281"/>
      <c r="I1542" s="281"/>
      <c r="J1542" s="6" t="s">
        <v>3227</v>
      </c>
    </row>
    <row r="1543" spans="1:10" x14ac:dyDescent="0.3">
      <c r="A1543" s="421"/>
      <c r="B1543" s="11" t="s">
        <v>3234</v>
      </c>
      <c r="C1543" s="14" t="s">
        <v>82</v>
      </c>
      <c r="D1543" s="266">
        <v>25000</v>
      </c>
      <c r="E1543" s="281"/>
      <c r="F1543" s="281"/>
      <c r="G1543" s="281"/>
      <c r="H1543" s="281"/>
      <c r="I1543" s="281"/>
      <c r="J1543" s="6" t="s">
        <v>3237</v>
      </c>
    </row>
    <row r="1544" spans="1:10" ht="15" thickBot="1" x14ac:dyDescent="0.35">
      <c r="A1544" s="429"/>
      <c r="B1544" s="13" t="s">
        <v>3236</v>
      </c>
      <c r="C1544" s="26" t="s">
        <v>82</v>
      </c>
      <c r="D1544" s="465">
        <v>25000</v>
      </c>
      <c r="E1544" s="281"/>
      <c r="F1544" s="281"/>
      <c r="G1544" s="281"/>
      <c r="H1544" s="281"/>
      <c r="I1544" s="281"/>
      <c r="J1544" s="114" t="s">
        <v>3237</v>
      </c>
    </row>
    <row r="1545" spans="1:10" ht="19.05" customHeight="1" thickBot="1" x14ac:dyDescent="0.4">
      <c r="A1545" s="103" t="s">
        <v>3240</v>
      </c>
      <c r="B1545" s="53"/>
      <c r="C1545" s="27"/>
      <c r="D1545" s="27"/>
      <c r="E1545" s="27"/>
      <c r="F1545" s="27"/>
      <c r="G1545" s="27"/>
      <c r="H1545" s="27"/>
      <c r="I1545" s="27"/>
      <c r="J1545" s="16"/>
    </row>
    <row r="1546" spans="1:10" x14ac:dyDescent="0.3">
      <c r="A1546" s="430" t="s">
        <v>3244</v>
      </c>
      <c r="B1546" s="26" t="s">
        <v>3241</v>
      </c>
      <c r="C1546" s="14" t="s">
        <v>98</v>
      </c>
      <c r="D1546" s="26"/>
      <c r="E1546" s="281"/>
      <c r="F1546" s="281"/>
      <c r="G1546" s="281"/>
      <c r="H1546" s="281"/>
      <c r="I1546" s="281"/>
      <c r="J1546" s="114"/>
    </row>
    <row r="1547" spans="1:10" x14ac:dyDescent="0.3">
      <c r="A1547" s="421" t="s">
        <v>3243</v>
      </c>
      <c r="B1547" s="11" t="s">
        <v>3242</v>
      </c>
      <c r="C1547" s="14" t="s">
        <v>82</v>
      </c>
      <c r="D1547" s="11"/>
      <c r="E1547" s="281"/>
      <c r="F1547" s="281"/>
      <c r="G1547" s="281"/>
      <c r="H1547" s="281"/>
      <c r="I1547" s="281"/>
      <c r="J1547" s="4"/>
    </row>
    <row r="1548" spans="1:10" ht="15" thickBot="1" x14ac:dyDescent="0.35">
      <c r="A1548" s="429" t="s">
        <v>3245</v>
      </c>
      <c r="B1548" s="13"/>
      <c r="C1548" s="13"/>
      <c r="D1548" s="13"/>
      <c r="E1548" s="281"/>
      <c r="F1548" s="281"/>
      <c r="G1548" s="281"/>
      <c r="H1548" s="281"/>
      <c r="I1548" s="281"/>
      <c r="J1548" s="8"/>
    </row>
    <row r="1549" spans="1:10" ht="19.05" customHeight="1" thickBot="1" x14ac:dyDescent="0.4">
      <c r="A1549" s="56" t="s">
        <v>3246</v>
      </c>
      <c r="B1549" s="53"/>
      <c r="C1549" s="27"/>
      <c r="D1549" s="27"/>
      <c r="E1549" s="27"/>
      <c r="F1549" s="27"/>
      <c r="G1549" s="27"/>
      <c r="H1549" s="27"/>
      <c r="I1549" s="27"/>
      <c r="J1549" s="16"/>
    </row>
    <row r="1550" spans="1:10" x14ac:dyDescent="0.3">
      <c r="A1550" s="426" t="s">
        <v>3247</v>
      </c>
      <c r="B1550" s="14"/>
      <c r="C1550" s="14"/>
      <c r="D1550" s="14"/>
      <c r="E1550" s="281"/>
      <c r="F1550" s="281"/>
      <c r="G1550" s="281"/>
      <c r="H1550" s="281"/>
      <c r="I1550" s="281"/>
      <c r="J1550" s="6"/>
    </row>
    <row r="1551" spans="1:10" x14ac:dyDescent="0.3">
      <c r="A1551" s="35" t="s">
        <v>3248</v>
      </c>
      <c r="B1551" s="11"/>
      <c r="C1551" s="11"/>
      <c r="D1551" s="11"/>
      <c r="E1551" s="281"/>
      <c r="F1551" s="281"/>
      <c r="G1551" s="281"/>
      <c r="H1551" s="281"/>
      <c r="I1551" s="281"/>
      <c r="J1551" s="4"/>
    </row>
    <row r="1552" spans="1:10" x14ac:dyDescent="0.3">
      <c r="A1552" s="421" t="s">
        <v>3132</v>
      </c>
      <c r="B1552" s="11"/>
      <c r="C1552" s="11"/>
      <c r="D1552" s="11"/>
      <c r="E1552" s="281"/>
      <c r="F1552" s="281"/>
      <c r="G1552" s="281"/>
      <c r="H1552" s="281"/>
      <c r="I1552" s="281"/>
      <c r="J1552" s="4"/>
    </row>
    <row r="1553" spans="1:10" ht="15" thickBot="1" x14ac:dyDescent="0.35">
      <c r="A1553" s="429"/>
      <c r="B1553" s="13"/>
      <c r="C1553" s="13"/>
      <c r="D1553" s="13"/>
      <c r="E1553" s="281"/>
      <c r="F1553" s="281"/>
      <c r="G1553" s="281"/>
      <c r="H1553" s="281"/>
      <c r="I1553" s="281"/>
      <c r="J1553" s="8"/>
    </row>
    <row r="1554" spans="1:10" ht="19.05" customHeight="1" thickBot="1" x14ac:dyDescent="0.4">
      <c r="A1554" s="56" t="s">
        <v>3250</v>
      </c>
      <c r="B1554" s="53"/>
      <c r="C1554" s="27"/>
      <c r="D1554" s="27"/>
      <c r="E1554" s="27"/>
      <c r="F1554" s="27"/>
      <c r="G1554" s="27"/>
      <c r="H1554" s="27"/>
      <c r="I1554" s="27"/>
      <c r="J1554" s="16"/>
    </row>
    <row r="1555" spans="1:10" x14ac:dyDescent="0.3">
      <c r="A1555" s="426" t="s">
        <v>3251</v>
      </c>
      <c r="B1555" s="14" t="s">
        <v>3252</v>
      </c>
      <c r="C1555" s="14" t="s">
        <v>98</v>
      </c>
      <c r="D1555" s="14"/>
      <c r="E1555" s="281"/>
      <c r="F1555" s="281"/>
      <c r="G1555" s="281"/>
      <c r="H1555" s="281"/>
      <c r="I1555" s="281"/>
      <c r="J1555" s="6"/>
    </row>
    <row r="1556" spans="1:10" x14ac:dyDescent="0.3">
      <c r="A1556" s="35" t="s">
        <v>3254</v>
      </c>
      <c r="B1556" s="11" t="s">
        <v>3253</v>
      </c>
      <c r="C1556" s="14" t="s">
        <v>2079</v>
      </c>
      <c r="D1556" s="11"/>
      <c r="E1556" s="281"/>
      <c r="F1556" s="281"/>
      <c r="G1556" s="281"/>
      <c r="H1556" s="281"/>
      <c r="I1556" s="281"/>
      <c r="J1556" s="4"/>
    </row>
    <row r="1557" spans="1:10" ht="15" thickBot="1" x14ac:dyDescent="0.35">
      <c r="A1557" s="429" t="s">
        <v>3053</v>
      </c>
      <c r="B1557" s="13"/>
      <c r="C1557" s="13"/>
      <c r="D1557" s="13"/>
      <c r="E1557" s="281"/>
      <c r="F1557" s="281"/>
      <c r="G1557" s="281"/>
      <c r="H1557" s="281"/>
      <c r="I1557" s="281"/>
      <c r="J1557" s="8"/>
    </row>
    <row r="1558" spans="1:10" ht="19.05" customHeight="1" thickBot="1" x14ac:dyDescent="0.4">
      <c r="A1558" s="56" t="s">
        <v>3256</v>
      </c>
      <c r="B1558" s="53"/>
      <c r="C1558" s="27"/>
      <c r="D1558" s="27"/>
      <c r="E1558" s="27"/>
      <c r="F1558" s="27"/>
      <c r="G1558" s="27"/>
      <c r="H1558" s="27"/>
      <c r="I1558" s="27"/>
      <c r="J1558" s="16"/>
    </row>
    <row r="1559" spans="1:10" x14ac:dyDescent="0.3">
      <c r="A1559" s="426" t="s">
        <v>3260</v>
      </c>
      <c r="B1559" s="14" t="s">
        <v>3255</v>
      </c>
      <c r="C1559" s="14" t="s">
        <v>98</v>
      </c>
      <c r="D1559" s="266">
        <v>30000</v>
      </c>
      <c r="E1559" s="281"/>
      <c r="F1559" s="281"/>
      <c r="G1559" s="281"/>
      <c r="H1559" s="281"/>
      <c r="I1559" s="281"/>
      <c r="J1559" s="6" t="s">
        <v>252</v>
      </c>
    </row>
    <row r="1560" spans="1:10" x14ac:dyDescent="0.3">
      <c r="A1560" s="420" t="s">
        <v>3261</v>
      </c>
      <c r="B1560" s="14" t="s">
        <v>3257</v>
      </c>
      <c r="C1560" s="14" t="s">
        <v>98</v>
      </c>
      <c r="D1560" s="266">
        <v>30000</v>
      </c>
      <c r="E1560" s="281"/>
      <c r="F1560" s="281"/>
      <c r="G1560" s="281"/>
      <c r="H1560" s="281"/>
      <c r="I1560" s="281"/>
      <c r="J1560" s="6" t="s">
        <v>252</v>
      </c>
    </row>
    <row r="1561" spans="1:10" x14ac:dyDescent="0.3">
      <c r="A1561" s="11" t="s">
        <v>4150</v>
      </c>
      <c r="B1561" s="14" t="s">
        <v>3258</v>
      </c>
      <c r="C1561" s="14" t="s">
        <v>2065</v>
      </c>
      <c r="D1561" s="266">
        <v>30000</v>
      </c>
      <c r="E1561" s="281"/>
      <c r="F1561" s="281"/>
      <c r="G1561" s="281"/>
      <c r="H1561" s="281"/>
      <c r="I1561" s="281"/>
      <c r="J1561" s="6" t="s">
        <v>252</v>
      </c>
    </row>
    <row r="1562" spans="1:10" ht="15" thickBot="1" x14ac:dyDescent="0.35">
      <c r="A1562" s="35" t="s">
        <v>2035</v>
      </c>
      <c r="B1562" s="13" t="s">
        <v>3259</v>
      </c>
      <c r="C1562" s="26" t="s">
        <v>2065</v>
      </c>
      <c r="D1562" s="13"/>
      <c r="E1562" s="281"/>
      <c r="F1562" s="281"/>
      <c r="G1562" s="281"/>
      <c r="H1562" s="281"/>
      <c r="I1562" s="281"/>
      <c r="J1562" s="8"/>
    </row>
    <row r="1563" spans="1:10" ht="19.05" customHeight="1" thickBot="1" x14ac:dyDescent="0.4">
      <c r="A1563" s="56" t="s">
        <v>3263</v>
      </c>
      <c r="B1563" s="53"/>
      <c r="C1563" s="27"/>
      <c r="D1563" s="27"/>
      <c r="E1563" s="27"/>
      <c r="F1563" s="27"/>
      <c r="G1563" s="27"/>
      <c r="H1563" s="27"/>
      <c r="I1563" s="27"/>
      <c r="J1563" s="16"/>
    </row>
    <row r="1564" spans="1:10" x14ac:dyDescent="0.3">
      <c r="A1564" s="426" t="s">
        <v>3264</v>
      </c>
      <c r="B1564" s="14" t="s">
        <v>3265</v>
      </c>
      <c r="C1564" s="14" t="s">
        <v>2076</v>
      </c>
      <c r="D1564" s="14"/>
      <c r="E1564" s="281"/>
      <c r="F1564" s="281"/>
      <c r="G1564" s="281"/>
      <c r="H1564" s="281"/>
      <c r="I1564" s="281"/>
      <c r="J1564" s="6" t="s">
        <v>3268</v>
      </c>
    </row>
    <row r="1565" spans="1:10" x14ac:dyDescent="0.3">
      <c r="A1565" s="421" t="s">
        <v>3284</v>
      </c>
      <c r="B1565" s="11" t="s">
        <v>3266</v>
      </c>
      <c r="C1565" s="14" t="s">
        <v>2076</v>
      </c>
      <c r="D1565" s="11"/>
      <c r="E1565" s="281"/>
      <c r="F1565" s="281"/>
      <c r="G1565" s="281"/>
      <c r="H1565" s="281"/>
      <c r="I1565" s="281"/>
      <c r="J1565" s="6" t="s">
        <v>3269</v>
      </c>
    </row>
    <row r="1566" spans="1:10" x14ac:dyDescent="0.3">
      <c r="A1566" s="421"/>
      <c r="B1566" s="11" t="s">
        <v>3267</v>
      </c>
      <c r="C1566" s="14" t="s">
        <v>2076</v>
      </c>
      <c r="D1566" s="11"/>
      <c r="E1566" s="281"/>
      <c r="F1566" s="281"/>
      <c r="G1566" s="281"/>
      <c r="H1566" s="281"/>
      <c r="I1566" s="281"/>
      <c r="J1566" s="6" t="s">
        <v>3270</v>
      </c>
    </row>
    <row r="1567" spans="1:10" x14ac:dyDescent="0.3">
      <c r="A1567" s="421"/>
      <c r="B1567" s="11" t="s">
        <v>3271</v>
      </c>
      <c r="C1567" s="14" t="s">
        <v>2076</v>
      </c>
      <c r="D1567" s="11"/>
      <c r="E1567" s="281"/>
      <c r="F1567" s="281"/>
      <c r="G1567" s="281"/>
      <c r="H1567" s="281"/>
      <c r="I1567" s="281"/>
      <c r="J1567" s="6" t="s">
        <v>3278</v>
      </c>
    </row>
    <row r="1568" spans="1:10" x14ac:dyDescent="0.3">
      <c r="A1568" s="421"/>
      <c r="B1568" s="11" t="s">
        <v>3272</v>
      </c>
      <c r="C1568" s="14" t="s">
        <v>2076</v>
      </c>
      <c r="D1568" s="11"/>
      <c r="E1568" s="281"/>
      <c r="F1568" s="281"/>
      <c r="G1568" s="281"/>
      <c r="H1568" s="281"/>
      <c r="I1568" s="281"/>
      <c r="J1568" s="4" t="s">
        <v>3274</v>
      </c>
    </row>
    <row r="1569" spans="1:10" x14ac:dyDescent="0.3">
      <c r="A1569" s="421"/>
      <c r="B1569" s="11" t="s">
        <v>3273</v>
      </c>
      <c r="C1569" s="14" t="s">
        <v>2079</v>
      </c>
      <c r="D1569" s="11"/>
      <c r="E1569" s="281"/>
      <c r="F1569" s="281"/>
      <c r="G1569" s="281"/>
      <c r="H1569" s="281"/>
      <c r="I1569" s="281"/>
      <c r="J1569" s="6" t="s">
        <v>3277</v>
      </c>
    </row>
    <row r="1570" spans="1:10" x14ac:dyDescent="0.3">
      <c r="A1570" s="421"/>
      <c r="B1570" s="11" t="s">
        <v>3275</v>
      </c>
      <c r="C1570" s="14" t="s">
        <v>2076</v>
      </c>
      <c r="D1570" s="11"/>
      <c r="E1570" s="281"/>
      <c r="F1570" s="281"/>
      <c r="G1570" s="281"/>
      <c r="H1570" s="281"/>
      <c r="I1570" s="281"/>
      <c r="J1570" s="6" t="s">
        <v>3276</v>
      </c>
    </row>
    <row r="1571" spans="1:10" x14ac:dyDescent="0.3">
      <c r="A1571" s="421"/>
      <c r="B1571" s="11" t="s">
        <v>3279</v>
      </c>
      <c r="C1571" s="14" t="s">
        <v>2076</v>
      </c>
      <c r="D1571" s="11"/>
      <c r="E1571" s="281"/>
      <c r="F1571" s="281"/>
      <c r="G1571" s="281"/>
      <c r="H1571" s="281"/>
      <c r="I1571" s="281"/>
      <c r="J1571" s="6" t="s">
        <v>3276</v>
      </c>
    </row>
    <row r="1572" spans="1:10" x14ac:dyDescent="0.3">
      <c r="A1572" s="421"/>
      <c r="B1572" s="11" t="s">
        <v>3280</v>
      </c>
      <c r="C1572" s="14" t="s">
        <v>2076</v>
      </c>
      <c r="D1572" s="11"/>
      <c r="E1572" s="281"/>
      <c r="F1572" s="281"/>
      <c r="G1572" s="281"/>
      <c r="H1572" s="281"/>
      <c r="I1572" s="281"/>
      <c r="J1572" s="6" t="s">
        <v>3281</v>
      </c>
    </row>
    <row r="1573" spans="1:10" ht="15" thickBot="1" x14ac:dyDescent="0.35">
      <c r="A1573" s="429"/>
      <c r="B1573" s="13" t="s">
        <v>3282</v>
      </c>
      <c r="C1573" s="26" t="s">
        <v>2076</v>
      </c>
      <c r="D1573" s="13"/>
      <c r="E1573" s="281"/>
      <c r="F1573" s="281"/>
      <c r="G1573" s="281"/>
      <c r="H1573" s="281"/>
      <c r="I1573" s="281"/>
      <c r="J1573" s="114" t="s">
        <v>3283</v>
      </c>
    </row>
    <row r="1574" spans="1:10" ht="19.05" customHeight="1" thickBot="1" x14ac:dyDescent="0.4">
      <c r="A1574" s="56" t="s">
        <v>3285</v>
      </c>
      <c r="B1574" s="53"/>
      <c r="C1574" s="27"/>
      <c r="D1574" s="27"/>
      <c r="E1574" s="27"/>
      <c r="F1574" s="27"/>
      <c r="G1574" s="27"/>
      <c r="H1574" s="27"/>
      <c r="I1574" s="27"/>
      <c r="J1574" s="16"/>
    </row>
    <row r="1575" spans="1:10" x14ac:dyDescent="0.3">
      <c r="A1575" s="430" t="s">
        <v>3286</v>
      </c>
      <c r="B1575" s="65" t="s">
        <v>3287</v>
      </c>
      <c r="C1575" s="14" t="s">
        <v>2076</v>
      </c>
      <c r="D1575" s="269">
        <v>50000</v>
      </c>
      <c r="E1575" s="281"/>
      <c r="F1575" s="281"/>
      <c r="G1575" s="281"/>
      <c r="H1575" s="281"/>
      <c r="I1575" s="281"/>
      <c r="J1575" s="57" t="s">
        <v>3292</v>
      </c>
    </row>
    <row r="1576" spans="1:10" x14ac:dyDescent="0.3">
      <c r="A1576" s="421" t="s">
        <v>3303</v>
      </c>
      <c r="B1576" s="65" t="s">
        <v>3288</v>
      </c>
      <c r="C1576" s="14" t="s">
        <v>2076</v>
      </c>
      <c r="D1576" s="269">
        <v>50000</v>
      </c>
      <c r="E1576" s="281"/>
      <c r="F1576" s="281"/>
      <c r="G1576" s="281"/>
      <c r="H1576" s="281"/>
      <c r="I1576" s="281"/>
      <c r="J1576" s="66" t="s">
        <v>3293</v>
      </c>
    </row>
    <row r="1577" spans="1:10" x14ac:dyDescent="0.3">
      <c r="A1577" s="35" t="s">
        <v>2035</v>
      </c>
      <c r="B1577" s="65" t="s">
        <v>3289</v>
      </c>
      <c r="C1577" s="14" t="s">
        <v>2076</v>
      </c>
      <c r="D1577" s="269">
        <v>50000</v>
      </c>
      <c r="E1577" s="281"/>
      <c r="F1577" s="281"/>
      <c r="G1577" s="281"/>
      <c r="H1577" s="281"/>
      <c r="I1577" s="281"/>
      <c r="J1577" s="66" t="s">
        <v>3295</v>
      </c>
    </row>
    <row r="1578" spans="1:10" x14ac:dyDescent="0.3">
      <c r="A1578" s="11" t="s">
        <v>4150</v>
      </c>
      <c r="B1578" s="65" t="s">
        <v>3290</v>
      </c>
      <c r="C1578" s="14" t="s">
        <v>2076</v>
      </c>
      <c r="D1578" s="269">
        <v>50000</v>
      </c>
      <c r="E1578" s="281"/>
      <c r="F1578" s="281"/>
      <c r="G1578" s="281"/>
      <c r="H1578" s="281"/>
      <c r="I1578" s="281"/>
      <c r="J1578" s="66" t="s">
        <v>3294</v>
      </c>
    </row>
    <row r="1579" spans="1:10" x14ac:dyDescent="0.3">
      <c r="A1579" s="421"/>
      <c r="B1579" s="65" t="s">
        <v>3291</v>
      </c>
      <c r="C1579" s="14" t="s">
        <v>2076</v>
      </c>
      <c r="D1579" s="269">
        <v>50000</v>
      </c>
      <c r="E1579" s="281"/>
      <c r="F1579" s="281"/>
      <c r="G1579" s="281"/>
      <c r="H1579" s="281"/>
      <c r="I1579" s="281"/>
      <c r="J1579" s="66" t="s">
        <v>3296</v>
      </c>
    </row>
    <row r="1580" spans="1:10" x14ac:dyDescent="0.3">
      <c r="A1580" s="421"/>
      <c r="B1580" s="11" t="s">
        <v>3297</v>
      </c>
      <c r="C1580" s="14" t="s">
        <v>2102</v>
      </c>
      <c r="D1580" s="267">
        <v>80000</v>
      </c>
      <c r="E1580" s="281"/>
      <c r="F1580" s="281"/>
      <c r="G1580" s="281"/>
      <c r="H1580" s="281"/>
      <c r="I1580" s="281"/>
      <c r="J1580" s="66" t="s">
        <v>3300</v>
      </c>
    </row>
    <row r="1581" spans="1:10" x14ac:dyDescent="0.3">
      <c r="A1581" s="421"/>
      <c r="B1581" s="11" t="s">
        <v>3298</v>
      </c>
      <c r="C1581" s="11" t="s">
        <v>2077</v>
      </c>
      <c r="D1581" s="267">
        <v>80000</v>
      </c>
      <c r="E1581" s="281"/>
      <c r="F1581" s="281"/>
      <c r="G1581" s="281"/>
      <c r="H1581" s="281"/>
      <c r="I1581" s="281"/>
      <c r="J1581" s="66" t="s">
        <v>3299</v>
      </c>
    </row>
    <row r="1582" spans="1:10" ht="15" thickBot="1" x14ac:dyDescent="0.35">
      <c r="A1582" s="429"/>
      <c r="B1582" s="13" t="s">
        <v>3301</v>
      </c>
      <c r="C1582" s="26" t="s">
        <v>2102</v>
      </c>
      <c r="D1582" s="274">
        <v>80000</v>
      </c>
      <c r="E1582" s="281"/>
      <c r="F1582" s="281"/>
      <c r="G1582" s="281"/>
      <c r="H1582" s="281"/>
      <c r="I1582" s="281"/>
      <c r="J1582" s="76" t="s">
        <v>3302</v>
      </c>
    </row>
    <row r="1583" spans="1:10" ht="19.05" customHeight="1" thickBot="1" x14ac:dyDescent="0.4">
      <c r="A1583" s="56" t="s">
        <v>3304</v>
      </c>
      <c r="B1583" s="53"/>
      <c r="C1583" s="27"/>
      <c r="D1583" s="27"/>
      <c r="E1583" s="27"/>
      <c r="F1583" s="27"/>
      <c r="G1583" s="27"/>
      <c r="H1583" s="27"/>
      <c r="I1583" s="27"/>
      <c r="J1583" s="16"/>
    </row>
    <row r="1584" spans="1:10" x14ac:dyDescent="0.3">
      <c r="A1584" s="426" t="s">
        <v>3316</v>
      </c>
      <c r="B1584" s="14" t="s">
        <v>3305</v>
      </c>
      <c r="C1584" s="14" t="s">
        <v>2077</v>
      </c>
      <c r="D1584" s="266">
        <v>50000</v>
      </c>
      <c r="E1584" s="281"/>
      <c r="F1584" s="281"/>
      <c r="G1584" s="281"/>
      <c r="H1584" s="281"/>
      <c r="I1584" s="281"/>
      <c r="J1584" s="6" t="s">
        <v>252</v>
      </c>
    </row>
    <row r="1585" spans="1:10" x14ac:dyDescent="0.3">
      <c r="A1585" s="421" t="s">
        <v>3317</v>
      </c>
      <c r="B1585" s="11" t="s">
        <v>3306</v>
      </c>
      <c r="C1585" s="14" t="s">
        <v>2076</v>
      </c>
      <c r="D1585" s="266">
        <v>50000</v>
      </c>
      <c r="E1585" s="281"/>
      <c r="F1585" s="281"/>
      <c r="G1585" s="281"/>
      <c r="H1585" s="281"/>
      <c r="I1585" s="281"/>
      <c r="J1585" s="6" t="s">
        <v>3307</v>
      </c>
    </row>
    <row r="1586" spans="1:10" x14ac:dyDescent="0.3">
      <c r="A1586" s="35" t="s">
        <v>2035</v>
      </c>
      <c r="B1586" s="11" t="s">
        <v>3308</v>
      </c>
      <c r="C1586" s="14" t="s">
        <v>2076</v>
      </c>
      <c r="D1586" s="266">
        <v>50000</v>
      </c>
      <c r="E1586" s="281"/>
      <c r="F1586" s="281"/>
      <c r="G1586" s="281"/>
      <c r="H1586" s="281"/>
      <c r="I1586" s="281"/>
      <c r="J1586" s="6" t="s">
        <v>3309</v>
      </c>
    </row>
    <row r="1587" spans="1:10" x14ac:dyDescent="0.3">
      <c r="A1587" s="11" t="s">
        <v>4150</v>
      </c>
      <c r="B1587" s="11" t="s">
        <v>3310</v>
      </c>
      <c r="C1587" s="14" t="s">
        <v>2076</v>
      </c>
      <c r="D1587" s="266">
        <v>50000</v>
      </c>
      <c r="E1587" s="281"/>
      <c r="F1587" s="281"/>
      <c r="G1587" s="281"/>
      <c r="H1587" s="281"/>
      <c r="I1587" s="281"/>
      <c r="J1587" s="6" t="s">
        <v>3311</v>
      </c>
    </row>
    <row r="1588" spans="1:10" x14ac:dyDescent="0.3">
      <c r="A1588" s="421"/>
      <c r="B1588" s="11" t="s">
        <v>3312</v>
      </c>
      <c r="C1588" s="14" t="s">
        <v>2076</v>
      </c>
      <c r="D1588" s="266">
        <v>50000</v>
      </c>
      <c r="E1588" s="281"/>
      <c r="F1588" s="281"/>
      <c r="G1588" s="281"/>
      <c r="H1588" s="281"/>
      <c r="I1588" s="281"/>
      <c r="J1588" s="6" t="s">
        <v>3313</v>
      </c>
    </row>
    <row r="1589" spans="1:10" ht="15" thickBot="1" x14ac:dyDescent="0.35">
      <c r="A1589" s="429"/>
      <c r="B1589" s="13" t="s">
        <v>3314</v>
      </c>
      <c r="C1589" s="26" t="s">
        <v>2076</v>
      </c>
      <c r="D1589" s="465">
        <v>50000</v>
      </c>
      <c r="E1589" s="281"/>
      <c r="F1589" s="281"/>
      <c r="G1589" s="281"/>
      <c r="H1589" s="281"/>
      <c r="I1589" s="281"/>
      <c r="J1589" s="114" t="s">
        <v>3315</v>
      </c>
    </row>
    <row r="1590" spans="1:10" ht="19.05" customHeight="1" thickBot="1" x14ac:dyDescent="0.4">
      <c r="A1590" s="56" t="s">
        <v>3318</v>
      </c>
      <c r="B1590" s="53"/>
      <c r="C1590" s="27"/>
      <c r="D1590" s="27"/>
      <c r="E1590" s="27"/>
      <c r="F1590" s="27"/>
      <c r="G1590" s="27"/>
      <c r="H1590" s="27"/>
      <c r="I1590" s="27"/>
      <c r="J1590" s="16"/>
    </row>
    <row r="1591" spans="1:10" x14ac:dyDescent="0.3">
      <c r="A1591" s="430" t="s">
        <v>3329</v>
      </c>
      <c r="B1591" s="26" t="s">
        <v>3319</v>
      </c>
      <c r="C1591" s="14" t="s">
        <v>2077</v>
      </c>
      <c r="D1591" s="465">
        <v>80000</v>
      </c>
      <c r="E1591" s="281"/>
      <c r="F1591" s="281"/>
      <c r="G1591" s="281"/>
      <c r="H1591" s="281"/>
      <c r="I1591" s="281"/>
      <c r="J1591" s="114"/>
    </row>
    <row r="1592" spans="1:10" x14ac:dyDescent="0.3">
      <c r="A1592" s="421" t="s">
        <v>3330</v>
      </c>
      <c r="B1592" s="11" t="s">
        <v>3320</v>
      </c>
      <c r="C1592" s="14" t="s">
        <v>3321</v>
      </c>
      <c r="D1592" s="465">
        <v>80000</v>
      </c>
      <c r="E1592" s="281"/>
      <c r="F1592" s="281"/>
      <c r="G1592" s="281"/>
      <c r="H1592" s="281"/>
      <c r="I1592" s="281"/>
      <c r="J1592" s="4"/>
    </row>
    <row r="1593" spans="1:10" x14ac:dyDescent="0.3">
      <c r="A1593" s="35" t="s">
        <v>2035</v>
      </c>
      <c r="B1593" s="11" t="s">
        <v>3322</v>
      </c>
      <c r="C1593" s="14" t="s">
        <v>3321</v>
      </c>
      <c r="D1593" s="465">
        <v>80000</v>
      </c>
      <c r="E1593" s="281"/>
      <c r="F1593" s="281"/>
      <c r="G1593" s="281"/>
      <c r="H1593" s="281"/>
      <c r="I1593" s="281"/>
      <c r="J1593" s="4"/>
    </row>
    <row r="1594" spans="1:10" x14ac:dyDescent="0.3">
      <c r="A1594" s="11" t="s">
        <v>4150</v>
      </c>
      <c r="B1594" s="11" t="s">
        <v>3323</v>
      </c>
      <c r="C1594" s="14" t="s">
        <v>3324</v>
      </c>
      <c r="D1594" s="465">
        <v>80000</v>
      </c>
      <c r="E1594" s="281"/>
      <c r="F1594" s="281"/>
      <c r="G1594" s="281"/>
      <c r="H1594" s="281"/>
      <c r="I1594" s="281"/>
      <c r="J1594" s="4"/>
    </row>
    <row r="1595" spans="1:10" x14ac:dyDescent="0.3">
      <c r="A1595" s="421"/>
      <c r="B1595" s="11" t="s">
        <v>3325</v>
      </c>
      <c r="C1595" s="14" t="s">
        <v>2077</v>
      </c>
      <c r="D1595" s="465">
        <v>80000</v>
      </c>
      <c r="E1595" s="281"/>
      <c r="F1595" s="281"/>
      <c r="G1595" s="281"/>
      <c r="H1595" s="281"/>
      <c r="I1595" s="281"/>
      <c r="J1595" s="4"/>
    </row>
    <row r="1596" spans="1:10" ht="14.55" customHeight="1" x14ac:dyDescent="0.3">
      <c r="A1596" s="421"/>
      <c r="B1596" s="11" t="s">
        <v>3326</v>
      </c>
      <c r="C1596" s="14" t="s">
        <v>3321</v>
      </c>
      <c r="D1596" s="465">
        <v>80000</v>
      </c>
      <c r="E1596" s="281"/>
      <c r="F1596" s="281"/>
      <c r="G1596" s="281"/>
      <c r="H1596" s="281"/>
      <c r="I1596" s="281"/>
      <c r="J1596" s="4"/>
    </row>
    <row r="1597" spans="1:10" ht="14.55" customHeight="1" x14ac:dyDescent="0.3">
      <c r="A1597" s="421"/>
      <c r="B1597" s="11" t="s">
        <v>3327</v>
      </c>
      <c r="C1597" s="14" t="s">
        <v>2077</v>
      </c>
      <c r="D1597" s="11"/>
      <c r="E1597" s="281"/>
      <c r="F1597" s="281"/>
      <c r="G1597" s="281"/>
      <c r="H1597" s="281"/>
      <c r="I1597" s="281"/>
      <c r="J1597" s="4"/>
    </row>
    <row r="1598" spans="1:10" ht="15" customHeight="1" thickBot="1" x14ac:dyDescent="0.35">
      <c r="A1598" s="429"/>
      <c r="B1598" s="13" t="s">
        <v>3328</v>
      </c>
      <c r="C1598" s="26" t="s">
        <v>2077</v>
      </c>
      <c r="D1598" s="13"/>
      <c r="E1598" s="281"/>
      <c r="F1598" s="281"/>
      <c r="G1598" s="281"/>
      <c r="H1598" s="281"/>
      <c r="I1598" s="281"/>
      <c r="J1598" s="8"/>
    </row>
    <row r="1599" spans="1:10" ht="19.05" customHeight="1" thickBot="1" x14ac:dyDescent="0.4">
      <c r="A1599" s="56" t="s">
        <v>3331</v>
      </c>
      <c r="B1599" s="53"/>
      <c r="C1599" s="27"/>
      <c r="D1599" s="27"/>
      <c r="E1599" s="27"/>
      <c r="F1599" s="27"/>
      <c r="G1599" s="27"/>
      <c r="H1599" s="27"/>
      <c r="I1599" s="27"/>
      <c r="J1599" s="16"/>
    </row>
    <row r="1600" spans="1:10" ht="14.55" customHeight="1" x14ac:dyDescent="0.3">
      <c r="A1600" s="426" t="s">
        <v>3345</v>
      </c>
      <c r="B1600" s="14" t="s">
        <v>3332</v>
      </c>
      <c r="C1600" s="14" t="s">
        <v>2064</v>
      </c>
      <c r="D1600" s="266">
        <v>50000</v>
      </c>
      <c r="E1600" s="281"/>
      <c r="F1600" s="281"/>
      <c r="G1600" s="281"/>
      <c r="H1600" s="281"/>
      <c r="I1600" s="281"/>
      <c r="J1600" s="6" t="s">
        <v>3333</v>
      </c>
    </row>
    <row r="1601" spans="1:10" ht="14.55" customHeight="1" x14ac:dyDescent="0.3">
      <c r="A1601" s="421" t="s">
        <v>3346</v>
      </c>
      <c r="B1601" s="11" t="s">
        <v>3334</v>
      </c>
      <c r="C1601" s="14" t="s">
        <v>2064</v>
      </c>
      <c r="D1601" s="266">
        <v>50000</v>
      </c>
      <c r="E1601" s="281"/>
      <c r="F1601" s="281"/>
      <c r="G1601" s="281"/>
      <c r="H1601" s="281"/>
      <c r="I1601" s="281"/>
      <c r="J1601" s="6" t="s">
        <v>3335</v>
      </c>
    </row>
    <row r="1602" spans="1:10" ht="14.55" customHeight="1" x14ac:dyDescent="0.3">
      <c r="A1602" s="35" t="s">
        <v>2035</v>
      </c>
      <c r="B1602" s="11" t="s">
        <v>3336</v>
      </c>
      <c r="C1602" s="14" t="s">
        <v>2064</v>
      </c>
      <c r="D1602" s="266">
        <v>50000</v>
      </c>
      <c r="E1602" s="281"/>
      <c r="F1602" s="281"/>
      <c r="G1602" s="281"/>
      <c r="H1602" s="281"/>
      <c r="I1602" s="281"/>
      <c r="J1602" s="6" t="s">
        <v>3337</v>
      </c>
    </row>
    <row r="1603" spans="1:10" ht="14.55" customHeight="1" x14ac:dyDescent="0.3">
      <c r="A1603" s="35" t="s">
        <v>2033</v>
      </c>
      <c r="B1603" s="11" t="s">
        <v>3338</v>
      </c>
      <c r="C1603" s="14" t="s">
        <v>2064</v>
      </c>
      <c r="D1603" s="169">
        <v>50000</v>
      </c>
      <c r="E1603" s="281"/>
      <c r="F1603" s="281"/>
      <c r="G1603" s="281">
        <v>50000</v>
      </c>
      <c r="H1603" s="281"/>
      <c r="I1603" s="281"/>
      <c r="J1603" s="4" t="s">
        <v>3339</v>
      </c>
    </row>
    <row r="1604" spans="1:10" ht="14.55" customHeight="1" x14ac:dyDescent="0.3">
      <c r="A1604" s="421"/>
      <c r="B1604" s="11" t="s">
        <v>3340</v>
      </c>
      <c r="C1604" s="14" t="s">
        <v>2064</v>
      </c>
      <c r="D1604" s="170">
        <v>20000</v>
      </c>
      <c r="E1604" s="281">
        <v>20000</v>
      </c>
      <c r="F1604" s="281"/>
      <c r="G1604" s="281"/>
      <c r="H1604" s="281"/>
      <c r="I1604" s="281"/>
      <c r="J1604" s="4" t="s">
        <v>3344</v>
      </c>
    </row>
    <row r="1605" spans="1:10" ht="14.55" customHeight="1" x14ac:dyDescent="0.3">
      <c r="A1605" s="421"/>
      <c r="B1605" s="11" t="s">
        <v>3342</v>
      </c>
      <c r="C1605" s="14" t="s">
        <v>2064</v>
      </c>
      <c r="D1605" s="170">
        <v>20000</v>
      </c>
      <c r="E1605" s="281">
        <v>20000</v>
      </c>
      <c r="F1605" s="281"/>
      <c r="G1605" s="281"/>
      <c r="H1605" s="281"/>
      <c r="I1605" s="281"/>
      <c r="J1605" s="4" t="s">
        <v>3344</v>
      </c>
    </row>
    <row r="1606" spans="1:10" ht="15" customHeight="1" thickBot="1" x14ac:dyDescent="0.35">
      <c r="A1606" s="429"/>
      <c r="B1606" s="13" t="s">
        <v>3343</v>
      </c>
      <c r="C1606" s="26" t="s">
        <v>2064</v>
      </c>
      <c r="D1606" s="175">
        <v>20000</v>
      </c>
      <c r="E1606" s="281">
        <v>20000</v>
      </c>
      <c r="F1606" s="281"/>
      <c r="G1606" s="281"/>
      <c r="H1606" s="281"/>
      <c r="I1606" s="281"/>
      <c r="J1606" s="8" t="s">
        <v>3341</v>
      </c>
    </row>
    <row r="1607" spans="1:10" ht="19.05" customHeight="1" thickBot="1" x14ac:dyDescent="0.4">
      <c r="A1607" s="56" t="s">
        <v>3347</v>
      </c>
      <c r="B1607" s="53"/>
      <c r="C1607" s="27"/>
      <c r="D1607" s="27"/>
      <c r="E1607" s="27"/>
      <c r="F1607" s="27"/>
      <c r="G1607" s="27"/>
      <c r="H1607" s="27"/>
      <c r="I1607" s="27"/>
      <c r="J1607" s="16"/>
    </row>
    <row r="1608" spans="1:10" ht="14.55" customHeight="1" x14ac:dyDescent="0.3">
      <c r="A1608" s="426" t="s">
        <v>3348</v>
      </c>
      <c r="B1608" s="14" t="s">
        <v>3349</v>
      </c>
      <c r="C1608" s="14" t="s">
        <v>2082</v>
      </c>
      <c r="D1608" s="271">
        <v>50000</v>
      </c>
      <c r="E1608" s="281"/>
      <c r="F1608" s="281"/>
      <c r="G1608" s="281"/>
      <c r="H1608" s="281"/>
      <c r="I1608" s="281"/>
      <c r="J1608" s="6" t="s">
        <v>3351</v>
      </c>
    </row>
    <row r="1609" spans="1:10" ht="14.55" customHeight="1" x14ac:dyDescent="0.3">
      <c r="A1609" s="421" t="s">
        <v>3355</v>
      </c>
      <c r="B1609" s="11" t="s">
        <v>3350</v>
      </c>
      <c r="C1609" s="11" t="s">
        <v>305</v>
      </c>
      <c r="D1609" s="271">
        <v>50000</v>
      </c>
      <c r="E1609" s="281"/>
      <c r="F1609" s="281"/>
      <c r="G1609" s="281"/>
      <c r="H1609" s="281"/>
      <c r="I1609" s="281"/>
      <c r="J1609" s="4" t="s">
        <v>3352</v>
      </c>
    </row>
    <row r="1610" spans="1:10" ht="15" customHeight="1" thickBot="1" x14ac:dyDescent="0.35">
      <c r="A1610" s="42" t="s">
        <v>2036</v>
      </c>
      <c r="B1610" s="13" t="s">
        <v>3353</v>
      </c>
      <c r="C1610" s="13" t="s">
        <v>382</v>
      </c>
      <c r="D1610" s="279">
        <v>50000</v>
      </c>
      <c r="E1610" s="281"/>
      <c r="F1610" s="281"/>
      <c r="G1610" s="281"/>
      <c r="H1610" s="281"/>
      <c r="I1610" s="281"/>
      <c r="J1610" s="8" t="s">
        <v>3354</v>
      </c>
    </row>
    <row r="1611" spans="1:10" ht="19.05" customHeight="1" thickBot="1" x14ac:dyDescent="0.4">
      <c r="A1611" s="56" t="s">
        <v>3356</v>
      </c>
      <c r="B1611" s="53"/>
      <c r="C1611" s="27"/>
      <c r="D1611" s="27"/>
      <c r="E1611" s="27"/>
      <c r="F1611" s="27"/>
      <c r="G1611" s="27"/>
      <c r="H1611" s="27"/>
      <c r="I1611" s="27"/>
      <c r="J1611" s="16"/>
    </row>
    <row r="1612" spans="1:10" ht="14.55" customHeight="1" x14ac:dyDescent="0.3">
      <c r="A1612" s="426" t="s">
        <v>3357</v>
      </c>
      <c r="B1612" s="14" t="s">
        <v>3358</v>
      </c>
      <c r="C1612" s="14" t="s">
        <v>2079</v>
      </c>
      <c r="D1612" s="14"/>
      <c r="E1612" s="281"/>
      <c r="F1612" s="281"/>
      <c r="G1612" s="281"/>
      <c r="H1612" s="281"/>
      <c r="I1612" s="281"/>
      <c r="J1612" s="6"/>
    </row>
    <row r="1613" spans="1:10" ht="14.55" customHeight="1" x14ac:dyDescent="0.3">
      <c r="A1613" s="421" t="s">
        <v>3360</v>
      </c>
      <c r="B1613" s="11" t="s">
        <v>3359</v>
      </c>
      <c r="C1613" s="14" t="s">
        <v>2079</v>
      </c>
      <c r="D1613" s="11"/>
      <c r="E1613" s="281"/>
      <c r="F1613" s="281"/>
      <c r="G1613" s="281"/>
      <c r="H1613" s="281"/>
      <c r="I1613" s="281"/>
      <c r="J1613" s="4"/>
    </row>
    <row r="1614" spans="1:10" ht="15" customHeight="1" thickBot="1" x14ac:dyDescent="0.35">
      <c r="A1614" s="429" t="s">
        <v>3053</v>
      </c>
      <c r="B1614" s="13"/>
      <c r="C1614" s="13"/>
      <c r="D1614" s="13"/>
      <c r="E1614" s="281"/>
      <c r="F1614" s="281"/>
      <c r="G1614" s="281"/>
      <c r="H1614" s="281"/>
      <c r="I1614" s="281"/>
      <c r="J1614" s="8"/>
    </row>
    <row r="1615" spans="1:10" ht="19.05" customHeight="1" thickBot="1" x14ac:dyDescent="0.4">
      <c r="A1615" s="103" t="s">
        <v>3361</v>
      </c>
      <c r="B1615" s="53"/>
      <c r="C1615" s="27"/>
      <c r="D1615" s="27"/>
      <c r="E1615" s="27"/>
      <c r="F1615" s="27"/>
      <c r="G1615" s="27"/>
      <c r="H1615" s="27"/>
      <c r="I1615" s="27"/>
      <c r="J1615" s="16"/>
    </row>
    <row r="1616" spans="1:10" ht="14.55" customHeight="1" x14ac:dyDescent="0.3">
      <c r="A1616" s="426" t="s">
        <v>3369</v>
      </c>
      <c r="B1616" s="14" t="s">
        <v>3362</v>
      </c>
      <c r="C1616" s="14" t="s">
        <v>424</v>
      </c>
      <c r="D1616" s="266">
        <v>50000</v>
      </c>
      <c r="E1616" s="281"/>
      <c r="F1616" s="281"/>
      <c r="G1616" s="281"/>
      <c r="H1616" s="281"/>
      <c r="I1616" s="281"/>
      <c r="J1616" s="6" t="s">
        <v>3365</v>
      </c>
    </row>
    <row r="1617" spans="1:10" ht="14.55" customHeight="1" x14ac:dyDescent="0.3">
      <c r="A1617" s="421" t="s">
        <v>3370</v>
      </c>
      <c r="B1617" s="11" t="s">
        <v>3363</v>
      </c>
      <c r="C1617" s="14" t="s">
        <v>98</v>
      </c>
      <c r="D1617" s="266">
        <v>50000</v>
      </c>
      <c r="E1617" s="281"/>
      <c r="F1617" s="281"/>
      <c r="G1617" s="281"/>
      <c r="H1617" s="281"/>
      <c r="I1617" s="281"/>
      <c r="J1617" s="6" t="s">
        <v>3366</v>
      </c>
    </row>
    <row r="1618" spans="1:10" ht="14.55" customHeight="1" x14ac:dyDescent="0.3">
      <c r="A1618" s="35" t="s">
        <v>2035</v>
      </c>
      <c r="B1618" s="11" t="s">
        <v>3364</v>
      </c>
      <c r="C1618" s="14" t="s">
        <v>2064</v>
      </c>
      <c r="D1618" s="266">
        <v>50000</v>
      </c>
      <c r="E1618" s="281"/>
      <c r="F1618" s="281"/>
      <c r="G1618" s="281"/>
      <c r="H1618" s="281"/>
      <c r="I1618" s="281"/>
      <c r="J1618" s="6" t="s">
        <v>3365</v>
      </c>
    </row>
    <row r="1619" spans="1:10" ht="15" customHeight="1" thickBot="1" x14ac:dyDescent="0.35">
      <c r="A1619" s="11" t="s">
        <v>4150</v>
      </c>
      <c r="B1619" s="13" t="s">
        <v>3367</v>
      </c>
      <c r="C1619" s="26" t="s">
        <v>2064</v>
      </c>
      <c r="D1619" s="465">
        <v>50000</v>
      </c>
      <c r="E1619" s="281"/>
      <c r="F1619" s="281"/>
      <c r="G1619" s="281"/>
      <c r="H1619" s="281"/>
      <c r="I1619" s="281"/>
      <c r="J1619" s="114" t="s">
        <v>3368</v>
      </c>
    </row>
    <row r="1620" spans="1:10" ht="19.05" customHeight="1" thickBot="1" x14ac:dyDescent="0.4">
      <c r="A1620" s="56" t="s">
        <v>3371</v>
      </c>
      <c r="B1620" s="53"/>
      <c r="C1620" s="27"/>
      <c r="D1620" s="27"/>
      <c r="E1620" s="27"/>
      <c r="F1620" s="27"/>
      <c r="G1620" s="27"/>
      <c r="H1620" s="27"/>
      <c r="I1620" s="27"/>
      <c r="J1620" s="16"/>
    </row>
    <row r="1621" spans="1:10" ht="14.55" customHeight="1" x14ac:dyDescent="0.3">
      <c r="A1621" s="426" t="s">
        <v>3413</v>
      </c>
      <c r="B1621" s="14" t="s">
        <v>3373</v>
      </c>
      <c r="C1621" s="14" t="s">
        <v>168</v>
      </c>
      <c r="D1621" s="14"/>
      <c r="E1621" s="281"/>
      <c r="F1621" s="281"/>
      <c r="G1621" s="281"/>
      <c r="H1621" s="281"/>
      <c r="I1621" s="281"/>
      <c r="J1621" s="6" t="s">
        <v>3372</v>
      </c>
    </row>
    <row r="1622" spans="1:10" ht="14.55" customHeight="1" x14ac:dyDescent="0.3">
      <c r="A1622" s="421" t="s">
        <v>3414</v>
      </c>
      <c r="B1622" s="14" t="s">
        <v>3374</v>
      </c>
      <c r="C1622" s="14" t="s">
        <v>168</v>
      </c>
      <c r="D1622" s="14"/>
      <c r="E1622" s="281"/>
      <c r="F1622" s="281"/>
      <c r="G1622" s="281"/>
      <c r="H1622" s="281"/>
      <c r="I1622" s="281"/>
      <c r="J1622" s="6" t="s">
        <v>3372</v>
      </c>
    </row>
    <row r="1623" spans="1:10" ht="14.55" customHeight="1" x14ac:dyDescent="0.3">
      <c r="A1623" s="421"/>
      <c r="B1623" s="14" t="s">
        <v>3375</v>
      </c>
      <c r="C1623" s="14" t="s">
        <v>168</v>
      </c>
      <c r="D1623" s="14"/>
      <c r="E1623" s="281"/>
      <c r="F1623" s="281"/>
      <c r="G1623" s="281"/>
      <c r="H1623" s="281"/>
      <c r="I1623" s="281"/>
      <c r="J1623" s="6" t="s">
        <v>3372</v>
      </c>
    </row>
    <row r="1624" spans="1:10" ht="14.55" customHeight="1" x14ac:dyDescent="0.3">
      <c r="A1624" s="421"/>
      <c r="B1624" s="11" t="s">
        <v>3376</v>
      </c>
      <c r="C1624" s="11" t="s">
        <v>2078</v>
      </c>
      <c r="D1624" s="11"/>
      <c r="E1624" s="281"/>
      <c r="F1624" s="281"/>
      <c r="G1624" s="281"/>
      <c r="H1624" s="281"/>
      <c r="I1624" s="281"/>
      <c r="J1624" s="4" t="s">
        <v>3378</v>
      </c>
    </row>
    <row r="1625" spans="1:10" ht="14.55" customHeight="1" x14ac:dyDescent="0.3">
      <c r="A1625" s="421"/>
      <c r="B1625" s="11" t="s">
        <v>3377</v>
      </c>
      <c r="C1625" s="11" t="s">
        <v>2078</v>
      </c>
      <c r="D1625" s="11"/>
      <c r="E1625" s="281"/>
      <c r="F1625" s="281"/>
      <c r="G1625" s="281"/>
      <c r="H1625" s="281"/>
      <c r="I1625" s="281"/>
      <c r="J1625" s="4" t="s">
        <v>3378</v>
      </c>
    </row>
    <row r="1626" spans="1:10" ht="14.55" customHeight="1" x14ac:dyDescent="0.3">
      <c r="A1626" s="421"/>
      <c r="B1626" s="11" t="s">
        <v>3379</v>
      </c>
      <c r="C1626" s="11" t="s">
        <v>424</v>
      </c>
      <c r="D1626" s="11"/>
      <c r="E1626" s="281"/>
      <c r="F1626" s="281"/>
      <c r="G1626" s="281"/>
      <c r="H1626" s="281"/>
      <c r="I1626" s="281"/>
      <c r="J1626" s="4" t="s">
        <v>3380</v>
      </c>
    </row>
    <row r="1627" spans="1:10" ht="14.55" customHeight="1" x14ac:dyDescent="0.3">
      <c r="A1627" s="421"/>
      <c r="B1627" s="11" t="s">
        <v>3381</v>
      </c>
      <c r="C1627" s="14" t="s">
        <v>2070</v>
      </c>
      <c r="D1627" s="11"/>
      <c r="E1627" s="281"/>
      <c r="F1627" s="281"/>
      <c r="G1627" s="281"/>
      <c r="H1627" s="281"/>
      <c r="I1627" s="281"/>
      <c r="J1627" s="4" t="s">
        <v>3386</v>
      </c>
    </row>
    <row r="1628" spans="1:10" ht="14.55" customHeight="1" x14ac:dyDescent="0.3">
      <c r="A1628" s="421"/>
      <c r="B1628" s="11" t="s">
        <v>3382</v>
      </c>
      <c r="C1628" s="14" t="s">
        <v>2070</v>
      </c>
      <c r="D1628" s="11"/>
      <c r="E1628" s="281"/>
      <c r="F1628" s="281"/>
      <c r="G1628" s="281"/>
      <c r="H1628" s="281"/>
      <c r="I1628" s="281"/>
      <c r="J1628" s="4" t="s">
        <v>3387</v>
      </c>
    </row>
    <row r="1629" spans="1:10" ht="14.55" customHeight="1" x14ac:dyDescent="0.3">
      <c r="A1629" s="421"/>
      <c r="B1629" s="11" t="s">
        <v>3383</v>
      </c>
      <c r="C1629" s="14" t="s">
        <v>2070</v>
      </c>
      <c r="D1629" s="11"/>
      <c r="E1629" s="281"/>
      <c r="F1629" s="281"/>
      <c r="G1629" s="281"/>
      <c r="H1629" s="281"/>
      <c r="I1629" s="281"/>
      <c r="J1629" s="4" t="s">
        <v>3388</v>
      </c>
    </row>
    <row r="1630" spans="1:10" ht="14.55" customHeight="1" x14ac:dyDescent="0.3">
      <c r="A1630" s="421"/>
      <c r="B1630" s="11" t="s">
        <v>3384</v>
      </c>
      <c r="C1630" s="14" t="s">
        <v>2070</v>
      </c>
      <c r="D1630" s="11"/>
      <c r="E1630" s="281"/>
      <c r="F1630" s="281"/>
      <c r="G1630" s="281"/>
      <c r="H1630" s="281"/>
      <c r="I1630" s="281"/>
      <c r="J1630" s="4" t="s">
        <v>3387</v>
      </c>
    </row>
    <row r="1631" spans="1:10" ht="14.55" customHeight="1" x14ac:dyDescent="0.3">
      <c r="A1631" s="421"/>
      <c r="B1631" s="11" t="s">
        <v>3385</v>
      </c>
      <c r="C1631" s="14" t="s">
        <v>2070</v>
      </c>
      <c r="D1631" s="11"/>
      <c r="E1631" s="281"/>
      <c r="F1631" s="281"/>
      <c r="G1631" s="281"/>
      <c r="H1631" s="281"/>
      <c r="I1631" s="281"/>
      <c r="J1631" s="4" t="s">
        <v>3388</v>
      </c>
    </row>
    <row r="1632" spans="1:10" ht="14.55" customHeight="1" x14ac:dyDescent="0.3">
      <c r="A1632" s="421"/>
      <c r="B1632" s="11" t="s">
        <v>3389</v>
      </c>
      <c r="C1632" s="11" t="s">
        <v>82</v>
      </c>
      <c r="D1632" s="11"/>
      <c r="E1632" s="281"/>
      <c r="F1632" s="281"/>
      <c r="G1632" s="281"/>
      <c r="H1632" s="281"/>
      <c r="I1632" s="281"/>
      <c r="J1632" s="4" t="s">
        <v>3396</v>
      </c>
    </row>
    <row r="1633" spans="1:10" ht="14.55" customHeight="1" x14ac:dyDescent="0.3">
      <c r="A1633" s="429"/>
      <c r="B1633" s="11" t="s">
        <v>3390</v>
      </c>
      <c r="C1633" s="11" t="s">
        <v>82</v>
      </c>
      <c r="D1633" s="13"/>
      <c r="E1633" s="281"/>
      <c r="F1633" s="281"/>
      <c r="G1633" s="281"/>
      <c r="H1633" s="281"/>
      <c r="I1633" s="281"/>
      <c r="J1633" s="4" t="s">
        <v>3396</v>
      </c>
    </row>
    <row r="1634" spans="1:10" ht="14.55" customHeight="1" x14ac:dyDescent="0.3">
      <c r="A1634" s="421"/>
      <c r="B1634" s="11" t="s">
        <v>3391</v>
      </c>
      <c r="C1634" s="11" t="s">
        <v>82</v>
      </c>
      <c r="D1634" s="11"/>
      <c r="E1634" s="281"/>
      <c r="F1634" s="281"/>
      <c r="G1634" s="281"/>
      <c r="H1634" s="281"/>
      <c r="I1634" s="281"/>
      <c r="J1634" s="4" t="s">
        <v>3397</v>
      </c>
    </row>
    <row r="1635" spans="1:10" ht="14.55" customHeight="1" x14ac:dyDescent="0.3">
      <c r="A1635" s="421"/>
      <c r="B1635" s="11" t="s">
        <v>3392</v>
      </c>
      <c r="C1635" s="11" t="s">
        <v>82</v>
      </c>
      <c r="D1635" s="11"/>
      <c r="E1635" s="281"/>
      <c r="F1635" s="281"/>
      <c r="G1635" s="281"/>
      <c r="H1635" s="281"/>
      <c r="I1635" s="281"/>
      <c r="J1635" s="4" t="s">
        <v>3396</v>
      </c>
    </row>
    <row r="1636" spans="1:10" ht="14.55" customHeight="1" x14ac:dyDescent="0.3">
      <c r="A1636" s="421"/>
      <c r="B1636" s="11" t="s">
        <v>3393</v>
      </c>
      <c r="C1636" s="11" t="s">
        <v>82</v>
      </c>
      <c r="D1636" s="11"/>
      <c r="E1636" s="281"/>
      <c r="F1636" s="281"/>
      <c r="G1636" s="281"/>
      <c r="H1636" s="281"/>
      <c r="I1636" s="281"/>
      <c r="J1636" s="4" t="s">
        <v>3397</v>
      </c>
    </row>
    <row r="1637" spans="1:10" ht="14.55" customHeight="1" x14ac:dyDescent="0.3">
      <c r="A1637" s="421"/>
      <c r="B1637" s="11" t="s">
        <v>3394</v>
      </c>
      <c r="C1637" s="11" t="s">
        <v>82</v>
      </c>
      <c r="D1637" s="11"/>
      <c r="E1637" s="281"/>
      <c r="F1637" s="281"/>
      <c r="G1637" s="281"/>
      <c r="H1637" s="281"/>
      <c r="I1637" s="281"/>
      <c r="J1637" s="4" t="s">
        <v>3396</v>
      </c>
    </row>
    <row r="1638" spans="1:10" ht="14.55" customHeight="1" x14ac:dyDescent="0.3">
      <c r="A1638" s="421"/>
      <c r="B1638" s="11" t="s">
        <v>3395</v>
      </c>
      <c r="C1638" s="11" t="s">
        <v>82</v>
      </c>
      <c r="D1638" s="11"/>
      <c r="E1638" s="281"/>
      <c r="F1638" s="281"/>
      <c r="G1638" s="281"/>
      <c r="H1638" s="281"/>
      <c r="I1638" s="281"/>
      <c r="J1638" s="4" t="s">
        <v>3397</v>
      </c>
    </row>
    <row r="1639" spans="1:10" ht="14.55" customHeight="1" x14ac:dyDescent="0.3">
      <c r="A1639" s="421"/>
      <c r="B1639" s="11" t="s">
        <v>3398</v>
      </c>
      <c r="C1639" s="11" t="s">
        <v>3400</v>
      </c>
      <c r="D1639" s="11"/>
      <c r="E1639" s="281"/>
      <c r="F1639" s="281"/>
      <c r="G1639" s="281"/>
      <c r="H1639" s="281"/>
      <c r="I1639" s="281"/>
      <c r="J1639" s="4" t="s">
        <v>3401</v>
      </c>
    </row>
    <row r="1640" spans="1:10" ht="14.55" customHeight="1" x14ac:dyDescent="0.3">
      <c r="A1640" s="421"/>
      <c r="B1640" s="11" t="s">
        <v>3399</v>
      </c>
      <c r="C1640" s="11" t="s">
        <v>3400</v>
      </c>
      <c r="D1640" s="11"/>
      <c r="E1640" s="281"/>
      <c r="F1640" s="281"/>
      <c r="G1640" s="281"/>
      <c r="H1640" s="281"/>
      <c r="I1640" s="281"/>
      <c r="J1640" s="4" t="s">
        <v>3402</v>
      </c>
    </row>
    <row r="1641" spans="1:10" ht="14.55" customHeight="1" x14ac:dyDescent="0.3">
      <c r="A1641" s="421"/>
      <c r="B1641" s="11" t="s">
        <v>3403</v>
      </c>
      <c r="C1641" s="11" t="s">
        <v>424</v>
      </c>
      <c r="D1641" s="11"/>
      <c r="E1641" s="281"/>
      <c r="F1641" s="281"/>
      <c r="G1641" s="281"/>
      <c r="H1641" s="281"/>
      <c r="I1641" s="281"/>
      <c r="J1641" s="4" t="s">
        <v>3405</v>
      </c>
    </row>
    <row r="1642" spans="1:10" ht="14.55" customHeight="1" x14ac:dyDescent="0.3">
      <c r="A1642" s="421"/>
      <c r="B1642" s="11" t="s">
        <v>3404</v>
      </c>
      <c r="C1642" s="11" t="s">
        <v>424</v>
      </c>
      <c r="D1642" s="11"/>
      <c r="E1642" s="281"/>
      <c r="F1642" s="281"/>
      <c r="G1642" s="281"/>
      <c r="H1642" s="281"/>
      <c r="I1642" s="281"/>
      <c r="J1642" s="4" t="s">
        <v>3387</v>
      </c>
    </row>
    <row r="1643" spans="1:10" ht="14.55" customHeight="1" x14ac:dyDescent="0.3">
      <c r="A1643" s="421"/>
      <c r="B1643" s="11" t="s">
        <v>3406</v>
      </c>
      <c r="C1643" s="11" t="s">
        <v>2082</v>
      </c>
      <c r="D1643" s="11"/>
      <c r="E1643" s="281"/>
      <c r="F1643" s="281"/>
      <c r="G1643" s="281"/>
      <c r="H1643" s="281"/>
      <c r="I1643" s="281"/>
      <c r="J1643" s="4" t="s">
        <v>3408</v>
      </c>
    </row>
    <row r="1644" spans="1:10" ht="14.55" customHeight="1" x14ac:dyDescent="0.3">
      <c r="A1644" s="421"/>
      <c r="B1644" s="11" t="s">
        <v>3407</v>
      </c>
      <c r="C1644" s="11" t="s">
        <v>2082</v>
      </c>
      <c r="D1644" s="11"/>
      <c r="E1644" s="281"/>
      <c r="F1644" s="281"/>
      <c r="G1644" s="281"/>
      <c r="H1644" s="281"/>
      <c r="I1644" s="281"/>
      <c r="J1644" s="4" t="s">
        <v>3409</v>
      </c>
    </row>
    <row r="1645" spans="1:10" ht="14.55" customHeight="1" x14ac:dyDescent="0.3">
      <c r="A1645" s="421"/>
      <c r="B1645" s="11" t="s">
        <v>3410</v>
      </c>
      <c r="C1645" s="14" t="s">
        <v>2068</v>
      </c>
      <c r="D1645" s="11"/>
      <c r="E1645" s="281"/>
      <c r="F1645" s="281"/>
      <c r="G1645" s="281"/>
      <c r="H1645" s="281"/>
      <c r="I1645" s="281"/>
      <c r="J1645" s="4" t="s">
        <v>3412</v>
      </c>
    </row>
    <row r="1646" spans="1:10" ht="15" customHeight="1" thickBot="1" x14ac:dyDescent="0.35">
      <c r="A1646" s="429"/>
      <c r="B1646" s="13" t="s">
        <v>3411</v>
      </c>
      <c r="C1646" s="26" t="s">
        <v>2068</v>
      </c>
      <c r="D1646" s="13"/>
      <c r="E1646" s="281"/>
      <c r="F1646" s="281"/>
      <c r="G1646" s="281"/>
      <c r="H1646" s="281"/>
      <c r="I1646" s="281"/>
      <c r="J1646" s="8" t="s">
        <v>3412</v>
      </c>
    </row>
    <row r="1647" spans="1:10" ht="19.05" customHeight="1" thickBot="1" x14ac:dyDescent="0.4">
      <c r="A1647" s="56" t="s">
        <v>3415</v>
      </c>
      <c r="B1647" s="53"/>
      <c r="C1647" s="27"/>
      <c r="D1647" s="27"/>
      <c r="E1647" s="27"/>
      <c r="F1647" s="27"/>
      <c r="G1647" s="27"/>
      <c r="H1647" s="27"/>
      <c r="I1647" s="27"/>
      <c r="J1647" s="16"/>
    </row>
    <row r="1648" spans="1:10" ht="14.55" customHeight="1" x14ac:dyDescent="0.3">
      <c r="A1648" s="426" t="s">
        <v>3416</v>
      </c>
      <c r="B1648" s="14" t="s">
        <v>3417</v>
      </c>
      <c r="C1648" s="14" t="s">
        <v>242</v>
      </c>
      <c r="D1648" s="14"/>
      <c r="E1648" s="281"/>
      <c r="F1648" s="281"/>
      <c r="G1648" s="281"/>
      <c r="H1648" s="281"/>
      <c r="I1648" s="281"/>
      <c r="J1648" s="6"/>
    </row>
    <row r="1649" spans="1:10" ht="14.55" customHeight="1" x14ac:dyDescent="0.3">
      <c r="A1649" s="421" t="s">
        <v>3424</v>
      </c>
      <c r="B1649" s="11" t="s">
        <v>3418</v>
      </c>
      <c r="C1649" s="11" t="s">
        <v>82</v>
      </c>
      <c r="D1649" s="11"/>
      <c r="E1649" s="281"/>
      <c r="F1649" s="281"/>
      <c r="G1649" s="281"/>
      <c r="H1649" s="281"/>
      <c r="I1649" s="281"/>
      <c r="J1649" s="4"/>
    </row>
    <row r="1650" spans="1:10" ht="14.55" customHeight="1" x14ac:dyDescent="0.3">
      <c r="A1650" s="421"/>
      <c r="B1650" s="11" t="s">
        <v>3419</v>
      </c>
      <c r="C1650" s="11" t="s">
        <v>3420</v>
      </c>
      <c r="D1650" s="11"/>
      <c r="E1650" s="281"/>
      <c r="F1650" s="281"/>
      <c r="G1650" s="281"/>
      <c r="H1650" s="281"/>
      <c r="I1650" s="281"/>
      <c r="J1650" s="4" t="s">
        <v>3421</v>
      </c>
    </row>
    <row r="1651" spans="1:10" ht="15" customHeight="1" thickBot="1" x14ac:dyDescent="0.35">
      <c r="A1651" s="429" t="s">
        <v>3423</v>
      </c>
      <c r="B1651" s="13" t="s">
        <v>3422</v>
      </c>
      <c r="C1651" s="13" t="s">
        <v>82</v>
      </c>
      <c r="D1651" s="13"/>
      <c r="E1651" s="281"/>
      <c r="F1651" s="281"/>
      <c r="G1651" s="281"/>
      <c r="H1651" s="281"/>
      <c r="I1651" s="281"/>
      <c r="J1651" s="8"/>
    </row>
    <row r="1652" spans="1:10" ht="19.05" customHeight="1" thickBot="1" x14ac:dyDescent="0.4">
      <c r="A1652" s="56" t="s">
        <v>3425</v>
      </c>
      <c r="B1652" s="53"/>
      <c r="C1652" s="27"/>
      <c r="D1652" s="27"/>
      <c r="E1652" s="27"/>
      <c r="F1652" s="27"/>
      <c r="G1652" s="27"/>
      <c r="H1652" s="27"/>
      <c r="I1652" s="27"/>
      <c r="J1652" s="16"/>
    </row>
    <row r="1653" spans="1:10" ht="14.55" customHeight="1" x14ac:dyDescent="0.3">
      <c r="A1653" s="426" t="s">
        <v>3429</v>
      </c>
      <c r="B1653" s="14" t="s">
        <v>3426</v>
      </c>
      <c r="C1653" s="14" t="s">
        <v>2079</v>
      </c>
      <c r="D1653" s="14"/>
      <c r="E1653" s="281"/>
      <c r="F1653" s="281"/>
      <c r="G1653" s="281"/>
      <c r="H1653" s="281"/>
      <c r="I1653" s="281"/>
      <c r="J1653" s="6"/>
    </row>
    <row r="1654" spans="1:10" ht="14.55" customHeight="1" x14ac:dyDescent="0.3">
      <c r="A1654" s="421" t="s">
        <v>3430</v>
      </c>
      <c r="B1654" s="11" t="s">
        <v>3427</v>
      </c>
      <c r="C1654" s="14" t="s">
        <v>2079</v>
      </c>
      <c r="D1654" s="11"/>
      <c r="E1654" s="281"/>
      <c r="F1654" s="281"/>
      <c r="G1654" s="281"/>
      <c r="H1654" s="281"/>
      <c r="I1654" s="281"/>
      <c r="J1654" s="4"/>
    </row>
    <row r="1655" spans="1:10" ht="14.55" customHeight="1" x14ac:dyDescent="0.3">
      <c r="A1655" s="429" t="s">
        <v>3431</v>
      </c>
      <c r="B1655" s="11" t="s">
        <v>3428</v>
      </c>
      <c r="C1655" s="14" t="s">
        <v>2079</v>
      </c>
      <c r="D1655" s="11"/>
      <c r="E1655" s="281"/>
      <c r="F1655" s="281"/>
      <c r="G1655" s="281"/>
      <c r="H1655" s="281"/>
      <c r="I1655" s="281"/>
      <c r="J1655" s="4"/>
    </row>
    <row r="1656" spans="1:10" ht="15" customHeight="1" thickBot="1" x14ac:dyDescent="0.35">
      <c r="A1656" s="429"/>
      <c r="B1656" s="13"/>
      <c r="C1656" s="13"/>
      <c r="D1656" s="13"/>
      <c r="E1656" s="281"/>
      <c r="F1656" s="281"/>
      <c r="G1656" s="281"/>
      <c r="H1656" s="281"/>
      <c r="I1656" s="281"/>
      <c r="J1656" s="8"/>
    </row>
    <row r="1657" spans="1:10" ht="19.05" customHeight="1" thickBot="1" x14ac:dyDescent="0.4">
      <c r="A1657" s="56" t="s">
        <v>3432</v>
      </c>
      <c r="B1657" s="53"/>
      <c r="C1657" s="27"/>
      <c r="D1657" s="27"/>
      <c r="E1657" s="27"/>
      <c r="F1657" s="27"/>
      <c r="G1657" s="27"/>
      <c r="H1657" s="27"/>
      <c r="I1657" s="27"/>
      <c r="J1657" s="16"/>
    </row>
    <row r="1658" spans="1:10" ht="14.55" customHeight="1" x14ac:dyDescent="0.3">
      <c r="A1658" s="426" t="s">
        <v>3441</v>
      </c>
      <c r="B1658" s="14" t="s">
        <v>3433</v>
      </c>
      <c r="C1658" s="14" t="s">
        <v>98</v>
      </c>
      <c r="D1658" s="266">
        <v>50000</v>
      </c>
      <c r="E1658" s="281"/>
      <c r="F1658" s="281"/>
      <c r="G1658" s="281"/>
      <c r="H1658" s="281"/>
      <c r="I1658" s="281"/>
      <c r="J1658" s="6" t="s">
        <v>3439</v>
      </c>
    </row>
    <row r="1659" spans="1:10" ht="14.55" customHeight="1" x14ac:dyDescent="0.3">
      <c r="A1659" s="420" t="s">
        <v>3486</v>
      </c>
      <c r="B1659" s="14" t="s">
        <v>3434</v>
      </c>
      <c r="C1659" s="14" t="s">
        <v>98</v>
      </c>
      <c r="D1659" s="266">
        <v>100000</v>
      </c>
      <c r="E1659" s="281"/>
      <c r="F1659" s="281"/>
      <c r="G1659" s="281"/>
      <c r="H1659" s="281"/>
      <c r="I1659" s="281"/>
      <c r="J1659" s="6" t="s">
        <v>3440</v>
      </c>
    </row>
    <row r="1660" spans="1:10" ht="14.55" customHeight="1" x14ac:dyDescent="0.3">
      <c r="A1660" s="35" t="s">
        <v>2035</v>
      </c>
      <c r="B1660" s="14" t="s">
        <v>3435</v>
      </c>
      <c r="C1660" s="14" t="s">
        <v>98</v>
      </c>
      <c r="D1660" s="266">
        <v>50000</v>
      </c>
      <c r="E1660" s="281"/>
      <c r="F1660" s="281"/>
      <c r="G1660" s="281"/>
      <c r="H1660" s="281"/>
      <c r="I1660" s="281"/>
      <c r="J1660" s="6" t="s">
        <v>3439</v>
      </c>
    </row>
    <row r="1661" spans="1:10" ht="14.55" customHeight="1" x14ac:dyDescent="0.3">
      <c r="A1661" s="11" t="s">
        <v>4150</v>
      </c>
      <c r="B1661" s="14" t="s">
        <v>3436</v>
      </c>
      <c r="C1661" s="14" t="s">
        <v>98</v>
      </c>
      <c r="D1661" s="266">
        <v>100000</v>
      </c>
      <c r="E1661" s="281"/>
      <c r="F1661" s="281"/>
      <c r="G1661" s="281"/>
      <c r="H1661" s="281"/>
      <c r="I1661" s="281"/>
      <c r="J1661" s="6" t="s">
        <v>3440</v>
      </c>
    </row>
    <row r="1662" spans="1:10" ht="14.55" customHeight="1" x14ac:dyDescent="0.3">
      <c r="A1662" s="421"/>
      <c r="B1662" s="14" t="s">
        <v>3437</v>
      </c>
      <c r="C1662" s="14" t="s">
        <v>98</v>
      </c>
      <c r="D1662" s="266">
        <v>50000</v>
      </c>
      <c r="E1662" s="281"/>
      <c r="F1662" s="281"/>
      <c r="G1662" s="281"/>
      <c r="H1662" s="281"/>
      <c r="I1662" s="281"/>
      <c r="J1662" s="6" t="s">
        <v>3439</v>
      </c>
    </row>
    <row r="1663" spans="1:10" ht="14.55" customHeight="1" x14ac:dyDescent="0.3">
      <c r="A1663" s="421"/>
      <c r="B1663" s="14" t="s">
        <v>3438</v>
      </c>
      <c r="C1663" s="14" t="s">
        <v>98</v>
      </c>
      <c r="D1663" s="266">
        <v>100000</v>
      </c>
      <c r="E1663" s="281"/>
      <c r="F1663" s="281"/>
      <c r="G1663" s="281"/>
      <c r="H1663" s="281"/>
      <c r="I1663" s="281"/>
      <c r="J1663" s="6" t="s">
        <v>3440</v>
      </c>
    </row>
    <row r="1664" spans="1:10" ht="14.55" customHeight="1" x14ac:dyDescent="0.3">
      <c r="A1664" s="421"/>
      <c r="B1664" s="11" t="s">
        <v>3442</v>
      </c>
      <c r="C1664" s="11" t="s">
        <v>424</v>
      </c>
      <c r="D1664" s="266">
        <v>100000</v>
      </c>
      <c r="E1664" s="281"/>
      <c r="F1664" s="281"/>
      <c r="G1664" s="281"/>
      <c r="H1664" s="281"/>
      <c r="I1664" s="281"/>
      <c r="J1664" s="4" t="s">
        <v>788</v>
      </c>
    </row>
    <row r="1665" spans="1:10" ht="14.55" customHeight="1" x14ac:dyDescent="0.3">
      <c r="A1665" s="421"/>
      <c r="B1665" s="11" t="s">
        <v>3443</v>
      </c>
      <c r="C1665" s="11" t="s">
        <v>424</v>
      </c>
      <c r="D1665" s="266">
        <v>100000</v>
      </c>
      <c r="E1665" s="281"/>
      <c r="F1665" s="281"/>
      <c r="G1665" s="281"/>
      <c r="H1665" s="281"/>
      <c r="I1665" s="281"/>
      <c r="J1665" s="4" t="s">
        <v>788</v>
      </c>
    </row>
    <row r="1666" spans="1:10" ht="14.55" customHeight="1" x14ac:dyDescent="0.3">
      <c r="A1666" s="421"/>
      <c r="B1666" s="11" t="s">
        <v>3444</v>
      </c>
      <c r="C1666" s="11" t="s">
        <v>424</v>
      </c>
      <c r="D1666" s="266">
        <v>100000</v>
      </c>
      <c r="E1666" s="281"/>
      <c r="F1666" s="281"/>
      <c r="G1666" s="281"/>
      <c r="H1666" s="281"/>
      <c r="I1666" s="281"/>
      <c r="J1666" s="4" t="s">
        <v>3446</v>
      </c>
    </row>
    <row r="1667" spans="1:10" ht="14.55" customHeight="1" x14ac:dyDescent="0.3">
      <c r="A1667" s="421"/>
      <c r="B1667" s="11" t="s">
        <v>3445</v>
      </c>
      <c r="C1667" s="11" t="s">
        <v>424</v>
      </c>
      <c r="D1667" s="266">
        <v>100000</v>
      </c>
      <c r="E1667" s="281"/>
      <c r="F1667" s="281"/>
      <c r="G1667" s="281"/>
      <c r="H1667" s="281"/>
      <c r="I1667" s="281"/>
      <c r="J1667" s="4" t="s">
        <v>3446</v>
      </c>
    </row>
    <row r="1668" spans="1:10" ht="14.55" customHeight="1" x14ac:dyDescent="0.3">
      <c r="A1668" s="421"/>
      <c r="B1668" s="11" t="s">
        <v>3447</v>
      </c>
      <c r="C1668" s="11" t="s">
        <v>424</v>
      </c>
      <c r="D1668" s="266">
        <v>100000</v>
      </c>
      <c r="E1668" s="281"/>
      <c r="F1668" s="281"/>
      <c r="G1668" s="281"/>
      <c r="H1668" s="281"/>
      <c r="I1668" s="281"/>
      <c r="J1668" s="4" t="s">
        <v>3449</v>
      </c>
    </row>
    <row r="1669" spans="1:10" ht="14.55" customHeight="1" x14ac:dyDescent="0.3">
      <c r="A1669" s="421"/>
      <c r="B1669" s="11" t="s">
        <v>3448</v>
      </c>
      <c r="C1669" s="11" t="s">
        <v>424</v>
      </c>
      <c r="D1669" s="266">
        <v>100000</v>
      </c>
      <c r="E1669" s="281"/>
      <c r="F1669" s="281"/>
      <c r="G1669" s="281"/>
      <c r="H1669" s="281"/>
      <c r="I1669" s="281"/>
      <c r="J1669" s="4" t="s">
        <v>3449</v>
      </c>
    </row>
    <row r="1670" spans="1:10" ht="14.55" customHeight="1" x14ac:dyDescent="0.3">
      <c r="A1670" s="421"/>
      <c r="B1670" s="11" t="s">
        <v>3450</v>
      </c>
      <c r="C1670" s="11" t="s">
        <v>424</v>
      </c>
      <c r="D1670" s="266">
        <v>100000</v>
      </c>
      <c r="E1670" s="281"/>
      <c r="F1670" s="281"/>
      <c r="G1670" s="281"/>
      <c r="H1670" s="281"/>
      <c r="I1670" s="281"/>
      <c r="J1670" s="4" t="s">
        <v>3452</v>
      </c>
    </row>
    <row r="1671" spans="1:10" ht="14.55" customHeight="1" x14ac:dyDescent="0.3">
      <c r="A1671" s="421"/>
      <c r="B1671" s="11" t="s">
        <v>3451</v>
      </c>
      <c r="C1671" s="11" t="s">
        <v>424</v>
      </c>
      <c r="D1671" s="266">
        <v>100000</v>
      </c>
      <c r="E1671" s="281"/>
      <c r="F1671" s="281"/>
      <c r="G1671" s="281"/>
      <c r="H1671" s="281"/>
      <c r="I1671" s="281"/>
      <c r="J1671" s="4" t="s">
        <v>3452</v>
      </c>
    </row>
    <row r="1672" spans="1:10" ht="14.55" customHeight="1" x14ac:dyDescent="0.3">
      <c r="A1672" s="421"/>
      <c r="B1672" s="11" t="s">
        <v>3453</v>
      </c>
      <c r="C1672" s="11" t="s">
        <v>3465</v>
      </c>
      <c r="D1672" s="266">
        <v>100000</v>
      </c>
      <c r="E1672" s="281"/>
      <c r="F1672" s="281"/>
      <c r="G1672" s="281"/>
      <c r="H1672" s="281"/>
      <c r="I1672" s="281"/>
      <c r="J1672" s="4" t="s">
        <v>788</v>
      </c>
    </row>
    <row r="1673" spans="1:10" ht="14.55" customHeight="1" x14ac:dyDescent="0.3">
      <c r="A1673" s="421"/>
      <c r="B1673" s="11" t="s">
        <v>3454</v>
      </c>
      <c r="C1673" s="11" t="s">
        <v>3465</v>
      </c>
      <c r="D1673" s="266">
        <v>100000</v>
      </c>
      <c r="E1673" s="281"/>
      <c r="F1673" s="281"/>
      <c r="G1673" s="281"/>
      <c r="H1673" s="281"/>
      <c r="I1673" s="281"/>
      <c r="J1673" s="4" t="s">
        <v>788</v>
      </c>
    </row>
    <row r="1674" spans="1:10" ht="14.55" customHeight="1" x14ac:dyDescent="0.3">
      <c r="A1674" s="421"/>
      <c r="B1674" s="11" t="s">
        <v>3455</v>
      </c>
      <c r="C1674" s="11" t="s">
        <v>3465</v>
      </c>
      <c r="D1674" s="266">
        <v>100000</v>
      </c>
      <c r="E1674" s="281"/>
      <c r="F1674" s="281"/>
      <c r="G1674" s="281"/>
      <c r="H1674" s="281"/>
      <c r="I1674" s="281"/>
      <c r="J1674" s="4" t="s">
        <v>788</v>
      </c>
    </row>
    <row r="1675" spans="1:10" ht="14.55" customHeight="1" x14ac:dyDescent="0.3">
      <c r="A1675" s="421"/>
      <c r="B1675" s="11" t="s">
        <v>3456</v>
      </c>
      <c r="C1675" s="11" t="s">
        <v>3465</v>
      </c>
      <c r="D1675" s="266">
        <v>100000</v>
      </c>
      <c r="E1675" s="281"/>
      <c r="F1675" s="281"/>
      <c r="G1675" s="281"/>
      <c r="H1675" s="281"/>
      <c r="I1675" s="281"/>
      <c r="J1675" s="4" t="s">
        <v>788</v>
      </c>
    </row>
    <row r="1676" spans="1:10" ht="14.55" customHeight="1" x14ac:dyDescent="0.3">
      <c r="A1676" s="421"/>
      <c r="B1676" s="11" t="s">
        <v>3457</v>
      </c>
      <c r="C1676" s="11" t="s">
        <v>3465</v>
      </c>
      <c r="D1676" s="266">
        <v>100000</v>
      </c>
      <c r="E1676" s="281"/>
      <c r="F1676" s="281"/>
      <c r="G1676" s="281"/>
      <c r="H1676" s="281"/>
      <c r="I1676" s="281"/>
      <c r="J1676" s="4" t="s">
        <v>3446</v>
      </c>
    </row>
    <row r="1677" spans="1:10" ht="14.55" customHeight="1" x14ac:dyDescent="0.3">
      <c r="A1677" s="421"/>
      <c r="B1677" s="11" t="s">
        <v>3458</v>
      </c>
      <c r="C1677" s="11" t="s">
        <v>3465</v>
      </c>
      <c r="D1677" s="266">
        <v>100000</v>
      </c>
      <c r="E1677" s="281"/>
      <c r="F1677" s="281"/>
      <c r="G1677" s="281"/>
      <c r="H1677" s="281"/>
      <c r="I1677" s="281"/>
      <c r="J1677" s="4" t="s">
        <v>3446</v>
      </c>
    </row>
    <row r="1678" spans="1:10" ht="14.55" customHeight="1" x14ac:dyDescent="0.3">
      <c r="A1678" s="421"/>
      <c r="B1678" s="11" t="s">
        <v>3459</v>
      </c>
      <c r="C1678" s="11" t="s">
        <v>3465</v>
      </c>
      <c r="D1678" s="266">
        <v>100000</v>
      </c>
      <c r="E1678" s="281"/>
      <c r="F1678" s="281"/>
      <c r="G1678" s="281"/>
      <c r="H1678" s="281"/>
      <c r="I1678" s="281"/>
      <c r="J1678" s="4" t="s">
        <v>3446</v>
      </c>
    </row>
    <row r="1679" spans="1:10" ht="14.55" customHeight="1" x14ac:dyDescent="0.3">
      <c r="A1679" s="421"/>
      <c r="B1679" s="11" t="s">
        <v>3460</v>
      </c>
      <c r="C1679" s="11" t="s">
        <v>3465</v>
      </c>
      <c r="D1679" s="266">
        <v>100000</v>
      </c>
      <c r="E1679" s="281"/>
      <c r="F1679" s="281"/>
      <c r="G1679" s="281"/>
      <c r="H1679" s="281"/>
      <c r="I1679" s="281"/>
      <c r="J1679" s="4" t="s">
        <v>3446</v>
      </c>
    </row>
    <row r="1680" spans="1:10" ht="14.55" customHeight="1" x14ac:dyDescent="0.3">
      <c r="A1680" s="421"/>
      <c r="B1680" s="11" t="s">
        <v>3461</v>
      </c>
      <c r="C1680" s="11" t="s">
        <v>3465</v>
      </c>
      <c r="D1680" s="266">
        <v>100000</v>
      </c>
      <c r="E1680" s="281"/>
      <c r="F1680" s="281"/>
      <c r="G1680" s="281"/>
      <c r="H1680" s="281"/>
      <c r="I1680" s="281"/>
      <c r="J1680" s="4" t="s">
        <v>3449</v>
      </c>
    </row>
    <row r="1681" spans="1:10" ht="14.55" customHeight="1" x14ac:dyDescent="0.3">
      <c r="A1681" s="421"/>
      <c r="B1681" s="11" t="s">
        <v>3462</v>
      </c>
      <c r="C1681" s="11" t="s">
        <v>3465</v>
      </c>
      <c r="D1681" s="266">
        <v>100000</v>
      </c>
      <c r="E1681" s="281"/>
      <c r="F1681" s="281"/>
      <c r="G1681" s="281"/>
      <c r="H1681" s="281"/>
      <c r="I1681" s="281"/>
      <c r="J1681" s="4" t="s">
        <v>3449</v>
      </c>
    </row>
    <row r="1682" spans="1:10" ht="14.55" customHeight="1" x14ac:dyDescent="0.3">
      <c r="A1682" s="421"/>
      <c r="B1682" s="11" t="s">
        <v>3463</v>
      </c>
      <c r="C1682" s="11" t="s">
        <v>3465</v>
      </c>
      <c r="D1682" s="266">
        <v>100000</v>
      </c>
      <c r="E1682" s="281"/>
      <c r="F1682" s="281"/>
      <c r="G1682" s="281"/>
      <c r="H1682" s="281"/>
      <c r="I1682" s="281"/>
      <c r="J1682" s="4" t="s">
        <v>3449</v>
      </c>
    </row>
    <row r="1683" spans="1:10" ht="14.55" customHeight="1" x14ac:dyDescent="0.3">
      <c r="A1683" s="421"/>
      <c r="B1683" s="11" t="s">
        <v>3464</v>
      </c>
      <c r="C1683" s="11" t="s">
        <v>3465</v>
      </c>
      <c r="D1683" s="266">
        <v>100000</v>
      </c>
      <c r="E1683" s="281"/>
      <c r="F1683" s="281"/>
      <c r="G1683" s="281"/>
      <c r="H1683" s="281"/>
      <c r="I1683" s="281"/>
      <c r="J1683" s="4" t="s">
        <v>3449</v>
      </c>
    </row>
    <row r="1684" spans="1:10" ht="14.55" customHeight="1" x14ac:dyDescent="0.3">
      <c r="A1684" s="421"/>
      <c r="B1684" s="11" t="s">
        <v>3466</v>
      </c>
      <c r="C1684" s="11" t="s">
        <v>3465</v>
      </c>
      <c r="D1684" s="266">
        <v>100000</v>
      </c>
      <c r="E1684" s="281"/>
      <c r="F1684" s="281"/>
      <c r="G1684" s="281"/>
      <c r="H1684" s="281"/>
      <c r="I1684" s="281"/>
      <c r="J1684" s="4" t="s">
        <v>3452</v>
      </c>
    </row>
    <row r="1685" spans="1:10" ht="14.55" customHeight="1" x14ac:dyDescent="0.3">
      <c r="A1685" s="421"/>
      <c r="B1685" s="11" t="s">
        <v>3467</v>
      </c>
      <c r="C1685" s="11" t="s">
        <v>3465</v>
      </c>
      <c r="D1685" s="266">
        <v>100000</v>
      </c>
      <c r="E1685" s="281"/>
      <c r="F1685" s="281"/>
      <c r="G1685" s="281"/>
      <c r="H1685" s="281"/>
      <c r="I1685" s="281"/>
      <c r="J1685" s="4" t="s">
        <v>3452</v>
      </c>
    </row>
    <row r="1686" spans="1:10" ht="14.55" customHeight="1" x14ac:dyDescent="0.3">
      <c r="A1686" s="429"/>
      <c r="B1686" s="11" t="s">
        <v>3468</v>
      </c>
      <c r="C1686" s="11" t="s">
        <v>3465</v>
      </c>
      <c r="D1686" s="266">
        <v>100000</v>
      </c>
      <c r="E1686" s="281"/>
      <c r="F1686" s="281"/>
      <c r="G1686" s="281"/>
      <c r="H1686" s="281"/>
      <c r="I1686" s="281"/>
      <c r="J1686" s="4" t="s">
        <v>3452</v>
      </c>
    </row>
    <row r="1687" spans="1:10" ht="14.55" customHeight="1" x14ac:dyDescent="0.3">
      <c r="A1687" s="421"/>
      <c r="B1687" s="11" t="s">
        <v>3469</v>
      </c>
      <c r="C1687" s="11" t="s">
        <v>3465</v>
      </c>
      <c r="D1687" s="266">
        <v>100000</v>
      </c>
      <c r="E1687" s="281"/>
      <c r="F1687" s="281"/>
      <c r="G1687" s="281"/>
      <c r="H1687" s="281"/>
      <c r="I1687" s="281"/>
      <c r="J1687" s="4" t="s">
        <v>3452</v>
      </c>
    </row>
    <row r="1688" spans="1:10" ht="14.55" customHeight="1" x14ac:dyDescent="0.3">
      <c r="A1688" s="421"/>
      <c r="B1688" s="11" t="s">
        <v>3470</v>
      </c>
      <c r="C1688" s="11" t="s">
        <v>3465</v>
      </c>
      <c r="D1688" s="266">
        <v>100000</v>
      </c>
      <c r="E1688" s="281"/>
      <c r="F1688" s="281"/>
      <c r="G1688" s="281"/>
      <c r="H1688" s="281"/>
      <c r="I1688" s="281"/>
      <c r="J1688" s="4" t="s">
        <v>788</v>
      </c>
    </row>
    <row r="1689" spans="1:10" ht="14.55" customHeight="1" x14ac:dyDescent="0.3">
      <c r="A1689" s="421"/>
      <c r="B1689" s="11" t="s">
        <v>3471</v>
      </c>
      <c r="C1689" s="11" t="s">
        <v>3465</v>
      </c>
      <c r="D1689" s="266">
        <v>100000</v>
      </c>
      <c r="E1689" s="281"/>
      <c r="F1689" s="281"/>
      <c r="G1689" s="281"/>
      <c r="H1689" s="281"/>
      <c r="I1689" s="281"/>
      <c r="J1689" s="4" t="s">
        <v>788</v>
      </c>
    </row>
    <row r="1690" spans="1:10" ht="14.55" customHeight="1" x14ac:dyDescent="0.3">
      <c r="A1690" s="421"/>
      <c r="B1690" s="11" t="s">
        <v>3472</v>
      </c>
      <c r="C1690" s="11" t="s">
        <v>3465</v>
      </c>
      <c r="D1690" s="266">
        <v>100000</v>
      </c>
      <c r="E1690" s="281"/>
      <c r="F1690" s="281"/>
      <c r="G1690" s="281"/>
      <c r="H1690" s="281"/>
      <c r="I1690" s="281"/>
      <c r="J1690" s="4" t="s">
        <v>788</v>
      </c>
    </row>
    <row r="1691" spans="1:10" ht="14.55" customHeight="1" x14ac:dyDescent="0.3">
      <c r="A1691" s="421"/>
      <c r="B1691" s="11" t="s">
        <v>3473</v>
      </c>
      <c r="C1691" s="11" t="s">
        <v>3465</v>
      </c>
      <c r="D1691" s="266">
        <v>100000</v>
      </c>
      <c r="E1691" s="281"/>
      <c r="F1691" s="281"/>
      <c r="G1691" s="281"/>
      <c r="H1691" s="281"/>
      <c r="I1691" s="281"/>
      <c r="J1691" s="4" t="s">
        <v>788</v>
      </c>
    </row>
    <row r="1692" spans="1:10" ht="14.55" customHeight="1" x14ac:dyDescent="0.3">
      <c r="A1692" s="421"/>
      <c r="B1692" s="11" t="s">
        <v>3474</v>
      </c>
      <c r="C1692" s="11" t="s">
        <v>3465</v>
      </c>
      <c r="D1692" s="266">
        <v>100000</v>
      </c>
      <c r="E1692" s="281"/>
      <c r="F1692" s="281"/>
      <c r="G1692" s="281"/>
      <c r="H1692" s="281"/>
      <c r="I1692" s="281"/>
      <c r="J1692" s="4" t="s">
        <v>3446</v>
      </c>
    </row>
    <row r="1693" spans="1:10" ht="14.55" customHeight="1" x14ac:dyDescent="0.3">
      <c r="A1693" s="421"/>
      <c r="B1693" s="11" t="s">
        <v>3475</v>
      </c>
      <c r="C1693" s="11" t="s">
        <v>3465</v>
      </c>
      <c r="D1693" s="266">
        <v>100000</v>
      </c>
      <c r="E1693" s="281"/>
      <c r="F1693" s="281"/>
      <c r="G1693" s="281"/>
      <c r="H1693" s="281"/>
      <c r="I1693" s="281"/>
      <c r="J1693" s="4" t="s">
        <v>3446</v>
      </c>
    </row>
    <row r="1694" spans="1:10" ht="14.55" customHeight="1" x14ac:dyDescent="0.3">
      <c r="A1694" s="421"/>
      <c r="B1694" s="11" t="s">
        <v>3476</v>
      </c>
      <c r="C1694" s="11" t="s">
        <v>3465</v>
      </c>
      <c r="D1694" s="266">
        <v>100000</v>
      </c>
      <c r="E1694" s="281"/>
      <c r="F1694" s="281"/>
      <c r="G1694" s="281"/>
      <c r="H1694" s="281"/>
      <c r="I1694" s="281"/>
      <c r="J1694" s="4" t="s">
        <v>3446</v>
      </c>
    </row>
    <row r="1695" spans="1:10" ht="14.55" customHeight="1" x14ac:dyDescent="0.3">
      <c r="A1695" s="421"/>
      <c r="B1695" s="11" t="s">
        <v>3477</v>
      </c>
      <c r="C1695" s="11" t="s">
        <v>3465</v>
      </c>
      <c r="D1695" s="266">
        <v>100000</v>
      </c>
      <c r="E1695" s="281"/>
      <c r="F1695" s="281"/>
      <c r="G1695" s="281"/>
      <c r="H1695" s="281"/>
      <c r="I1695" s="281"/>
      <c r="J1695" s="4" t="s">
        <v>3446</v>
      </c>
    </row>
    <row r="1696" spans="1:10" ht="14.55" customHeight="1" x14ac:dyDescent="0.3">
      <c r="A1696" s="421"/>
      <c r="B1696" s="11" t="s">
        <v>3478</v>
      </c>
      <c r="C1696" s="11" t="s">
        <v>3465</v>
      </c>
      <c r="D1696" s="266">
        <v>100000</v>
      </c>
      <c r="E1696" s="281"/>
      <c r="F1696" s="281"/>
      <c r="G1696" s="281"/>
      <c r="H1696" s="281"/>
      <c r="I1696" s="281"/>
      <c r="J1696" s="4" t="s">
        <v>3449</v>
      </c>
    </row>
    <row r="1697" spans="1:10" ht="14.55" customHeight="1" x14ac:dyDescent="0.3">
      <c r="A1697" s="421"/>
      <c r="B1697" s="11" t="s">
        <v>3479</v>
      </c>
      <c r="C1697" s="11" t="s">
        <v>3465</v>
      </c>
      <c r="D1697" s="266">
        <v>100000</v>
      </c>
      <c r="E1697" s="281"/>
      <c r="F1697" s="281"/>
      <c r="G1697" s="281"/>
      <c r="H1697" s="281"/>
      <c r="I1697" s="281"/>
      <c r="J1697" s="4" t="s">
        <v>3449</v>
      </c>
    </row>
    <row r="1698" spans="1:10" ht="14.55" customHeight="1" x14ac:dyDescent="0.3">
      <c r="A1698" s="421"/>
      <c r="B1698" s="11" t="s">
        <v>3480</v>
      </c>
      <c r="C1698" s="11" t="s">
        <v>3465</v>
      </c>
      <c r="D1698" s="266">
        <v>100000</v>
      </c>
      <c r="E1698" s="281"/>
      <c r="F1698" s="281"/>
      <c r="G1698" s="281"/>
      <c r="H1698" s="281"/>
      <c r="I1698" s="281"/>
      <c r="J1698" s="4" t="s">
        <v>3449</v>
      </c>
    </row>
    <row r="1699" spans="1:10" ht="14.55" customHeight="1" x14ac:dyDescent="0.3">
      <c r="A1699" s="421"/>
      <c r="B1699" s="11" t="s">
        <v>3481</v>
      </c>
      <c r="C1699" s="11" t="s">
        <v>3465</v>
      </c>
      <c r="D1699" s="266">
        <v>100000</v>
      </c>
      <c r="E1699" s="281"/>
      <c r="F1699" s="281"/>
      <c r="G1699" s="281"/>
      <c r="H1699" s="281"/>
      <c r="I1699" s="281"/>
      <c r="J1699" s="4" t="s">
        <v>3449</v>
      </c>
    </row>
    <row r="1700" spans="1:10" ht="14.55" customHeight="1" x14ac:dyDescent="0.3">
      <c r="A1700" s="421"/>
      <c r="B1700" s="11" t="s">
        <v>3482</v>
      </c>
      <c r="C1700" s="11" t="s">
        <v>3465</v>
      </c>
      <c r="D1700" s="266">
        <v>100000</v>
      </c>
      <c r="E1700" s="281"/>
      <c r="F1700" s="281"/>
      <c r="G1700" s="281"/>
      <c r="H1700" s="281"/>
      <c r="I1700" s="281"/>
      <c r="J1700" s="4" t="s">
        <v>3452</v>
      </c>
    </row>
    <row r="1701" spans="1:10" ht="14.55" customHeight="1" x14ac:dyDescent="0.3">
      <c r="A1701" s="421"/>
      <c r="B1701" s="11" t="s">
        <v>3483</v>
      </c>
      <c r="C1701" s="11" t="s">
        <v>3465</v>
      </c>
      <c r="D1701" s="266">
        <v>100000</v>
      </c>
      <c r="E1701" s="281"/>
      <c r="F1701" s="281"/>
      <c r="G1701" s="281"/>
      <c r="H1701" s="281"/>
      <c r="I1701" s="281"/>
      <c r="J1701" s="4" t="s">
        <v>3452</v>
      </c>
    </row>
    <row r="1702" spans="1:10" ht="14.55" customHeight="1" x14ac:dyDescent="0.3">
      <c r="A1702" s="421"/>
      <c r="B1702" s="11" t="s">
        <v>3484</v>
      </c>
      <c r="C1702" s="11" t="s">
        <v>3465</v>
      </c>
      <c r="D1702" s="266">
        <v>100000</v>
      </c>
      <c r="E1702" s="281"/>
      <c r="F1702" s="281"/>
      <c r="G1702" s="281"/>
      <c r="H1702" s="281"/>
      <c r="I1702" s="281"/>
      <c r="J1702" s="4" t="s">
        <v>3452</v>
      </c>
    </row>
    <row r="1703" spans="1:10" ht="15" customHeight="1" thickBot="1" x14ac:dyDescent="0.35">
      <c r="A1703" s="429"/>
      <c r="B1703" s="13" t="s">
        <v>3485</v>
      </c>
      <c r="C1703" s="13" t="s">
        <v>3465</v>
      </c>
      <c r="D1703" s="465">
        <v>100000</v>
      </c>
      <c r="E1703" s="281"/>
      <c r="F1703" s="281"/>
      <c r="G1703" s="281"/>
      <c r="H1703" s="281"/>
      <c r="I1703" s="281"/>
      <c r="J1703" s="8" t="s">
        <v>3452</v>
      </c>
    </row>
    <row r="1704" spans="1:10" ht="19.05" customHeight="1" thickBot="1" x14ac:dyDescent="0.4">
      <c r="A1704" s="56" t="s">
        <v>3487</v>
      </c>
      <c r="B1704" s="53"/>
      <c r="C1704" s="27"/>
      <c r="D1704" s="27"/>
      <c r="E1704" s="27"/>
      <c r="F1704" s="27"/>
      <c r="G1704" s="27"/>
      <c r="H1704" s="27"/>
      <c r="I1704" s="27"/>
      <c r="J1704" s="16"/>
    </row>
    <row r="1705" spans="1:10" ht="14.55" customHeight="1" x14ac:dyDescent="0.3">
      <c r="A1705" s="426" t="s">
        <v>3495</v>
      </c>
      <c r="B1705" s="14" t="s">
        <v>3488</v>
      </c>
      <c r="C1705" s="14" t="s">
        <v>2077</v>
      </c>
      <c r="D1705" s="14"/>
      <c r="E1705" s="281"/>
      <c r="F1705" s="281"/>
      <c r="G1705" s="281"/>
      <c r="H1705" s="281"/>
      <c r="I1705" s="281"/>
      <c r="J1705" s="6" t="s">
        <v>3490</v>
      </c>
    </row>
    <row r="1706" spans="1:10" ht="14.55" customHeight="1" x14ac:dyDescent="0.3">
      <c r="A1706" s="421" t="s">
        <v>3496</v>
      </c>
      <c r="B1706" s="11" t="s">
        <v>3489</v>
      </c>
      <c r="C1706" s="14" t="s">
        <v>2077</v>
      </c>
      <c r="D1706" s="11"/>
      <c r="E1706" s="281"/>
      <c r="F1706" s="281"/>
      <c r="G1706" s="281"/>
      <c r="H1706" s="281"/>
      <c r="I1706" s="281"/>
      <c r="J1706" s="4"/>
    </row>
    <row r="1707" spans="1:10" ht="14.55" customHeight="1" x14ac:dyDescent="0.3">
      <c r="A1707" s="421" t="s">
        <v>3497</v>
      </c>
      <c r="B1707" s="11" t="s">
        <v>3491</v>
      </c>
      <c r="C1707" s="14" t="s">
        <v>2077</v>
      </c>
      <c r="D1707" s="14"/>
      <c r="E1707" s="281"/>
      <c r="F1707" s="281"/>
      <c r="G1707" s="281"/>
      <c r="H1707" s="281"/>
      <c r="I1707" s="281"/>
      <c r="J1707" s="6" t="s">
        <v>3490</v>
      </c>
    </row>
    <row r="1708" spans="1:10" ht="15" customHeight="1" thickBot="1" x14ac:dyDescent="0.35">
      <c r="A1708" s="429"/>
      <c r="B1708" s="13" t="s">
        <v>3492</v>
      </c>
      <c r="C1708" s="13" t="s">
        <v>3493</v>
      </c>
      <c r="D1708" s="13"/>
      <c r="E1708" s="281"/>
      <c r="F1708" s="281"/>
      <c r="G1708" s="281"/>
      <c r="H1708" s="281"/>
      <c r="I1708" s="281"/>
      <c r="J1708" s="8" t="s">
        <v>3494</v>
      </c>
    </row>
    <row r="1709" spans="1:10" ht="19.05" customHeight="1" thickBot="1" x14ac:dyDescent="0.4">
      <c r="A1709" s="56" t="s">
        <v>3498</v>
      </c>
      <c r="B1709" s="53"/>
      <c r="C1709" s="27"/>
      <c r="D1709" s="27"/>
      <c r="E1709" s="27"/>
      <c r="F1709" s="27"/>
      <c r="G1709" s="27"/>
      <c r="H1709" s="27"/>
      <c r="I1709" s="27"/>
      <c r="J1709" s="16"/>
    </row>
    <row r="1710" spans="1:10" ht="14.55" customHeight="1" x14ac:dyDescent="0.3">
      <c r="A1710" s="426" t="s">
        <v>3501</v>
      </c>
      <c r="B1710" s="14" t="s">
        <v>3499</v>
      </c>
      <c r="C1710" s="14" t="s">
        <v>2064</v>
      </c>
      <c r="D1710" s="270">
        <v>100000</v>
      </c>
      <c r="E1710" s="281"/>
      <c r="F1710" s="281"/>
      <c r="G1710" s="281"/>
      <c r="H1710" s="281"/>
      <c r="I1710" s="281"/>
      <c r="J1710" s="6" t="s">
        <v>3500</v>
      </c>
    </row>
    <row r="1711" spans="1:10" ht="14.55" customHeight="1" x14ac:dyDescent="0.3">
      <c r="A1711" s="421" t="s">
        <v>3502</v>
      </c>
      <c r="B1711" s="11"/>
      <c r="C1711" s="11"/>
      <c r="D1711" s="11"/>
      <c r="E1711" s="281"/>
      <c r="F1711" s="281"/>
      <c r="G1711" s="281"/>
      <c r="H1711" s="281"/>
      <c r="I1711" s="281"/>
      <c r="J1711" s="4"/>
    </row>
    <row r="1712" spans="1:10" ht="15" customHeight="1" thickBot="1" x14ac:dyDescent="0.35">
      <c r="A1712" s="42" t="s">
        <v>2034</v>
      </c>
      <c r="B1712" s="13"/>
      <c r="C1712" s="13"/>
      <c r="D1712" s="13"/>
      <c r="E1712" s="281"/>
      <c r="F1712" s="281"/>
      <c r="G1712" s="281"/>
      <c r="H1712" s="281"/>
      <c r="I1712" s="281"/>
      <c r="J1712" s="8"/>
    </row>
    <row r="1713" spans="1:10" ht="19.05" customHeight="1" thickBot="1" x14ac:dyDescent="0.4">
      <c r="A1713" s="56" t="s">
        <v>3503</v>
      </c>
      <c r="B1713" s="53"/>
      <c r="C1713" s="27"/>
      <c r="D1713" s="27"/>
      <c r="E1713" s="27"/>
      <c r="F1713" s="27"/>
      <c r="G1713" s="27"/>
      <c r="H1713" s="27"/>
      <c r="I1713" s="27"/>
      <c r="J1713" s="16"/>
    </row>
    <row r="1714" spans="1:10" ht="14.55" customHeight="1" x14ac:dyDescent="0.3">
      <c r="A1714" s="426" t="s">
        <v>3533</v>
      </c>
      <c r="B1714" s="14" t="s">
        <v>3504</v>
      </c>
      <c r="C1714" s="14" t="s">
        <v>424</v>
      </c>
      <c r="D1714" s="266">
        <v>50000</v>
      </c>
      <c r="E1714" s="281"/>
      <c r="F1714" s="281"/>
      <c r="G1714" s="281"/>
      <c r="H1714" s="281"/>
      <c r="I1714" s="281"/>
      <c r="J1714" s="6" t="s">
        <v>3506</v>
      </c>
    </row>
    <row r="1715" spans="1:10" ht="14.55" customHeight="1" x14ac:dyDescent="0.3">
      <c r="A1715" s="421" t="s">
        <v>3534</v>
      </c>
      <c r="B1715" s="11" t="s">
        <v>3505</v>
      </c>
      <c r="C1715" s="14" t="s">
        <v>424</v>
      </c>
      <c r="D1715" s="266">
        <v>50000</v>
      </c>
      <c r="E1715" s="281"/>
      <c r="F1715" s="281"/>
      <c r="G1715" s="281"/>
      <c r="H1715" s="281"/>
      <c r="I1715" s="281"/>
      <c r="J1715" s="6" t="s">
        <v>3507</v>
      </c>
    </row>
    <row r="1716" spans="1:10" ht="14.55" customHeight="1" x14ac:dyDescent="0.3">
      <c r="A1716" s="35" t="s">
        <v>2035</v>
      </c>
      <c r="B1716" s="11" t="s">
        <v>3508</v>
      </c>
      <c r="C1716" s="14" t="s">
        <v>424</v>
      </c>
      <c r="D1716" s="266">
        <v>50000</v>
      </c>
      <c r="E1716" s="281"/>
      <c r="F1716" s="281"/>
      <c r="G1716" s="281"/>
      <c r="H1716" s="281"/>
      <c r="I1716" s="281"/>
      <c r="J1716" s="6" t="s">
        <v>3521</v>
      </c>
    </row>
    <row r="1717" spans="1:10" ht="14.55" customHeight="1" x14ac:dyDescent="0.3">
      <c r="A1717" s="11" t="s">
        <v>4150</v>
      </c>
      <c r="B1717" s="11" t="s">
        <v>3509</v>
      </c>
      <c r="C1717" s="14" t="s">
        <v>424</v>
      </c>
      <c r="D1717" s="266">
        <v>50000</v>
      </c>
      <c r="E1717" s="281"/>
      <c r="F1717" s="281"/>
      <c r="G1717" s="281"/>
      <c r="H1717" s="281"/>
      <c r="I1717" s="281"/>
      <c r="J1717" s="6" t="s">
        <v>3510</v>
      </c>
    </row>
    <row r="1718" spans="1:10" ht="14.55" customHeight="1" x14ac:dyDescent="0.3">
      <c r="A1718" s="421"/>
      <c r="B1718" s="11" t="s">
        <v>3511</v>
      </c>
      <c r="C1718" s="14" t="s">
        <v>424</v>
      </c>
      <c r="D1718" s="266">
        <v>40000</v>
      </c>
      <c r="E1718" s="281"/>
      <c r="F1718" s="281"/>
      <c r="G1718" s="281"/>
      <c r="H1718" s="281"/>
      <c r="I1718" s="281"/>
      <c r="J1718" s="6" t="s">
        <v>3512</v>
      </c>
    </row>
    <row r="1719" spans="1:10" ht="14.55" customHeight="1" x14ac:dyDescent="0.3">
      <c r="A1719" s="421"/>
      <c r="B1719" s="11" t="s">
        <v>3513</v>
      </c>
      <c r="C1719" s="14" t="s">
        <v>424</v>
      </c>
      <c r="D1719" s="266">
        <v>50000</v>
      </c>
      <c r="E1719" s="281"/>
      <c r="F1719" s="281"/>
      <c r="G1719" s="281"/>
      <c r="H1719" s="281"/>
      <c r="I1719" s="281"/>
      <c r="J1719" s="6" t="s">
        <v>3514</v>
      </c>
    </row>
    <row r="1720" spans="1:10" ht="14.55" customHeight="1" x14ac:dyDescent="0.3">
      <c r="A1720" s="421"/>
      <c r="B1720" s="11" t="s">
        <v>3515</v>
      </c>
      <c r="C1720" s="14" t="s">
        <v>424</v>
      </c>
      <c r="D1720" s="266">
        <v>50000</v>
      </c>
      <c r="E1720" s="281"/>
      <c r="F1720" s="281"/>
      <c r="G1720" s="281"/>
      <c r="H1720" s="281"/>
      <c r="I1720" s="281"/>
      <c r="J1720" s="6" t="s">
        <v>3516</v>
      </c>
    </row>
    <row r="1721" spans="1:10" ht="14.55" customHeight="1" x14ac:dyDescent="0.3">
      <c r="A1721" s="421"/>
      <c r="B1721" s="11" t="s">
        <v>3517</v>
      </c>
      <c r="C1721" s="14" t="s">
        <v>424</v>
      </c>
      <c r="D1721" s="266">
        <v>50000</v>
      </c>
      <c r="E1721" s="281"/>
      <c r="F1721" s="281"/>
      <c r="G1721" s="281"/>
      <c r="H1721" s="281"/>
      <c r="I1721" s="281"/>
      <c r="J1721" s="6" t="s">
        <v>3518</v>
      </c>
    </row>
    <row r="1722" spans="1:10" ht="14.55" customHeight="1" x14ac:dyDescent="0.3">
      <c r="A1722" s="429"/>
      <c r="B1722" s="13" t="s">
        <v>3519</v>
      </c>
      <c r="C1722" s="14" t="s">
        <v>424</v>
      </c>
      <c r="D1722" s="266">
        <v>50000</v>
      </c>
      <c r="E1722" s="281"/>
      <c r="F1722" s="281"/>
      <c r="G1722" s="281"/>
      <c r="H1722" s="281"/>
      <c r="I1722" s="281"/>
      <c r="J1722" s="6" t="s">
        <v>3520</v>
      </c>
    </row>
    <row r="1723" spans="1:10" ht="14.55" customHeight="1" x14ac:dyDescent="0.3">
      <c r="A1723" s="421"/>
      <c r="B1723" s="11" t="s">
        <v>3522</v>
      </c>
      <c r="C1723" s="14" t="s">
        <v>2077</v>
      </c>
      <c r="D1723" s="267">
        <v>50000</v>
      </c>
      <c r="E1723" s="281"/>
      <c r="F1723" s="281"/>
      <c r="G1723" s="281"/>
      <c r="H1723" s="281"/>
      <c r="I1723" s="281"/>
      <c r="J1723" s="4" t="s">
        <v>3524</v>
      </c>
    </row>
    <row r="1724" spans="1:10" ht="14.55" customHeight="1" x14ac:dyDescent="0.3">
      <c r="A1724" s="421"/>
      <c r="B1724" s="11" t="s">
        <v>3526</v>
      </c>
      <c r="C1724" s="14" t="s">
        <v>2077</v>
      </c>
      <c r="D1724" s="266">
        <v>50000</v>
      </c>
      <c r="E1724" s="281"/>
      <c r="F1724" s="281"/>
      <c r="G1724" s="281"/>
      <c r="H1724" s="281"/>
      <c r="I1724" s="281"/>
      <c r="J1724" s="4" t="s">
        <v>3525</v>
      </c>
    </row>
    <row r="1725" spans="1:10" ht="14.55" customHeight="1" x14ac:dyDescent="0.3">
      <c r="A1725" s="421"/>
      <c r="B1725" s="11" t="s">
        <v>3527</v>
      </c>
      <c r="C1725" s="14" t="s">
        <v>2077</v>
      </c>
      <c r="D1725" s="266">
        <v>50000</v>
      </c>
      <c r="E1725" s="281"/>
      <c r="F1725" s="281"/>
      <c r="G1725" s="281"/>
      <c r="H1725" s="281"/>
      <c r="I1725" s="281"/>
      <c r="J1725" s="4" t="s">
        <v>3528</v>
      </c>
    </row>
    <row r="1726" spans="1:10" ht="14.55" customHeight="1" x14ac:dyDescent="0.3">
      <c r="A1726" s="421"/>
      <c r="B1726" s="11" t="s">
        <v>3529</v>
      </c>
      <c r="C1726" s="14" t="s">
        <v>2077</v>
      </c>
      <c r="D1726" s="266">
        <v>50000</v>
      </c>
      <c r="E1726" s="281"/>
      <c r="F1726" s="281"/>
      <c r="G1726" s="281"/>
      <c r="H1726" s="281"/>
      <c r="I1726" s="281"/>
      <c r="J1726" s="4" t="s">
        <v>3530</v>
      </c>
    </row>
    <row r="1727" spans="1:10" ht="15" customHeight="1" thickBot="1" x14ac:dyDescent="0.35">
      <c r="A1727" s="429"/>
      <c r="B1727" s="13" t="s">
        <v>3531</v>
      </c>
      <c r="C1727" s="26" t="s">
        <v>424</v>
      </c>
      <c r="D1727" s="465">
        <v>50000</v>
      </c>
      <c r="E1727" s="281"/>
      <c r="F1727" s="281"/>
      <c r="G1727" s="281"/>
      <c r="H1727" s="281"/>
      <c r="I1727" s="281"/>
      <c r="J1727" s="114" t="s">
        <v>3532</v>
      </c>
    </row>
    <row r="1728" spans="1:10" ht="19.05" customHeight="1" thickBot="1" x14ac:dyDescent="0.4">
      <c r="A1728" s="56" t="s">
        <v>3535</v>
      </c>
      <c r="B1728" s="53"/>
      <c r="C1728" s="27"/>
      <c r="D1728" s="27"/>
      <c r="E1728" s="27"/>
      <c r="F1728" s="27"/>
      <c r="G1728" s="27"/>
      <c r="H1728" s="27"/>
      <c r="I1728" s="27"/>
      <c r="J1728" s="16"/>
    </row>
    <row r="1729" spans="1:10" ht="14.55" customHeight="1" x14ac:dyDescent="0.3">
      <c r="A1729" s="426" t="s">
        <v>3548</v>
      </c>
      <c r="B1729" s="14" t="s">
        <v>3536</v>
      </c>
      <c r="C1729" s="14" t="s">
        <v>2078</v>
      </c>
      <c r="D1729" s="14"/>
      <c r="E1729" s="281"/>
      <c r="F1729" s="281"/>
      <c r="G1729" s="281"/>
      <c r="H1729" s="281"/>
      <c r="I1729" s="281"/>
      <c r="J1729" s="6"/>
    </row>
    <row r="1730" spans="1:10" ht="14.55" customHeight="1" x14ac:dyDescent="0.3">
      <c r="A1730" s="421" t="s">
        <v>3549</v>
      </c>
      <c r="B1730" s="11" t="s">
        <v>3537</v>
      </c>
      <c r="C1730" s="14" t="s">
        <v>2079</v>
      </c>
      <c r="D1730" s="11"/>
      <c r="E1730" s="281"/>
      <c r="F1730" s="281"/>
      <c r="G1730" s="281"/>
      <c r="H1730" s="281"/>
      <c r="I1730" s="281"/>
      <c r="J1730" s="4" t="s">
        <v>3543</v>
      </c>
    </row>
    <row r="1731" spans="1:10" ht="14.55" customHeight="1" x14ac:dyDescent="0.3">
      <c r="A1731" s="420" t="s">
        <v>3550</v>
      </c>
      <c r="B1731" s="11" t="s">
        <v>3538</v>
      </c>
      <c r="C1731" s="14" t="s">
        <v>2079</v>
      </c>
      <c r="D1731" s="11"/>
      <c r="E1731" s="281"/>
      <c r="F1731" s="281"/>
      <c r="G1731" s="281"/>
      <c r="H1731" s="281"/>
      <c r="I1731" s="281"/>
      <c r="J1731" s="4" t="s">
        <v>3544</v>
      </c>
    </row>
    <row r="1732" spans="1:10" ht="14.55" customHeight="1" x14ac:dyDescent="0.3">
      <c r="A1732" s="421"/>
      <c r="B1732" s="11" t="s">
        <v>3539</v>
      </c>
      <c r="C1732" s="14" t="s">
        <v>3541</v>
      </c>
      <c r="D1732" s="11"/>
      <c r="E1732" s="281"/>
      <c r="F1732" s="281"/>
      <c r="G1732" s="281"/>
      <c r="H1732" s="281"/>
      <c r="I1732" s="281"/>
      <c r="J1732" s="4" t="s">
        <v>3545</v>
      </c>
    </row>
    <row r="1733" spans="1:10" ht="14.55" customHeight="1" x14ac:dyDescent="0.3">
      <c r="A1733" s="421"/>
      <c r="B1733" s="11" t="s">
        <v>3540</v>
      </c>
      <c r="C1733" s="14" t="s">
        <v>3541</v>
      </c>
      <c r="D1733" s="11"/>
      <c r="E1733" s="281"/>
      <c r="F1733" s="281"/>
      <c r="G1733" s="281"/>
      <c r="H1733" s="281"/>
      <c r="I1733" s="281"/>
      <c r="J1733" s="4" t="s">
        <v>3546</v>
      </c>
    </row>
    <row r="1734" spans="1:10" ht="15" customHeight="1" thickBot="1" x14ac:dyDescent="0.35">
      <c r="A1734" s="429"/>
      <c r="B1734" s="13" t="s">
        <v>3542</v>
      </c>
      <c r="C1734" s="26" t="s">
        <v>3541</v>
      </c>
      <c r="D1734" s="13"/>
      <c r="E1734" s="281"/>
      <c r="F1734" s="281"/>
      <c r="G1734" s="281"/>
      <c r="H1734" s="281"/>
      <c r="I1734" s="281"/>
      <c r="J1734" s="8" t="s">
        <v>3547</v>
      </c>
    </row>
    <row r="1735" spans="1:10" ht="19.05" customHeight="1" thickBot="1" x14ac:dyDescent="0.4">
      <c r="A1735" s="56" t="s">
        <v>3564</v>
      </c>
      <c r="B1735" s="53"/>
      <c r="C1735" s="27"/>
      <c r="D1735" s="27"/>
      <c r="E1735" s="27"/>
      <c r="F1735" s="27"/>
      <c r="G1735" s="27"/>
      <c r="H1735" s="27"/>
      <c r="I1735" s="27"/>
      <c r="J1735" s="16"/>
    </row>
    <row r="1736" spans="1:10" ht="14.55" customHeight="1" x14ac:dyDescent="0.3">
      <c r="A1736" s="426" t="s">
        <v>3565</v>
      </c>
      <c r="B1736" s="14" t="s">
        <v>3566</v>
      </c>
      <c r="C1736" s="14" t="s">
        <v>15</v>
      </c>
      <c r="D1736" s="14"/>
      <c r="E1736" s="281"/>
      <c r="F1736" s="281"/>
      <c r="G1736" s="281"/>
      <c r="H1736" s="281"/>
      <c r="I1736" s="281"/>
      <c r="J1736" s="6" t="s">
        <v>3567</v>
      </c>
    </row>
    <row r="1737" spans="1:10" ht="14.55" customHeight="1" x14ac:dyDescent="0.3">
      <c r="A1737" s="421" t="s">
        <v>3573</v>
      </c>
      <c r="B1737" s="11" t="s">
        <v>3568</v>
      </c>
      <c r="C1737" s="13" t="s">
        <v>82</v>
      </c>
      <c r="D1737" s="11"/>
      <c r="E1737" s="281"/>
      <c r="F1737" s="281"/>
      <c r="G1737" s="281"/>
      <c r="H1737" s="281"/>
      <c r="I1737" s="281"/>
      <c r="J1737" s="4"/>
    </row>
    <row r="1738" spans="1:10" ht="14.55" customHeight="1" x14ac:dyDescent="0.3">
      <c r="A1738" s="429" t="s">
        <v>3572</v>
      </c>
      <c r="B1738" s="11" t="s">
        <v>3569</v>
      </c>
      <c r="C1738" s="13" t="s">
        <v>82</v>
      </c>
      <c r="D1738" s="13"/>
      <c r="E1738" s="281"/>
      <c r="F1738" s="281"/>
      <c r="G1738" s="281"/>
      <c r="H1738" s="281"/>
      <c r="I1738" s="281"/>
      <c r="J1738" s="8"/>
    </row>
    <row r="1739" spans="1:10" ht="14.55" customHeight="1" x14ac:dyDescent="0.3">
      <c r="A1739" s="421"/>
      <c r="B1739" s="11" t="s">
        <v>3570</v>
      </c>
      <c r="C1739" s="13" t="s">
        <v>82</v>
      </c>
      <c r="D1739" s="11"/>
      <c r="E1739" s="281"/>
      <c r="F1739" s="281"/>
      <c r="G1739" s="281"/>
      <c r="H1739" s="281"/>
      <c r="I1739" s="281"/>
      <c r="J1739" s="4"/>
    </row>
    <row r="1740" spans="1:10" ht="15" customHeight="1" thickBot="1" x14ac:dyDescent="0.35">
      <c r="A1740" s="429"/>
      <c r="B1740" s="13" t="s">
        <v>3571</v>
      </c>
      <c r="C1740" s="13" t="s">
        <v>82</v>
      </c>
      <c r="D1740" s="13"/>
      <c r="E1740" s="281"/>
      <c r="F1740" s="281"/>
      <c r="G1740" s="281"/>
      <c r="H1740" s="281"/>
      <c r="I1740" s="281"/>
      <c r="J1740" s="8"/>
    </row>
    <row r="1741" spans="1:10" ht="19.05" customHeight="1" thickBot="1" x14ac:dyDescent="0.4">
      <c r="A1741" s="56" t="s">
        <v>3575</v>
      </c>
      <c r="B1741" s="53"/>
      <c r="C1741" s="27"/>
      <c r="D1741" s="27"/>
      <c r="E1741" s="27"/>
      <c r="F1741" s="27"/>
      <c r="G1741" s="27"/>
      <c r="H1741" s="27"/>
      <c r="I1741" s="27"/>
      <c r="J1741" s="16"/>
    </row>
    <row r="1742" spans="1:10" ht="14.55" customHeight="1" x14ac:dyDescent="0.3">
      <c r="A1742" s="426" t="s">
        <v>3589</v>
      </c>
      <c r="B1742" s="14" t="s">
        <v>3576</v>
      </c>
      <c r="C1742" s="14" t="s">
        <v>2079</v>
      </c>
      <c r="D1742" s="266">
        <v>50000</v>
      </c>
      <c r="E1742" s="281"/>
      <c r="F1742" s="281"/>
      <c r="G1742" s="281"/>
      <c r="H1742" s="281"/>
      <c r="I1742" s="281"/>
      <c r="J1742" s="6" t="s">
        <v>3580</v>
      </c>
    </row>
    <row r="1743" spans="1:10" ht="14.55" customHeight="1" x14ac:dyDescent="0.3">
      <c r="A1743" s="421" t="s">
        <v>3590</v>
      </c>
      <c r="B1743" s="11" t="s">
        <v>3577</v>
      </c>
      <c r="C1743" s="14" t="s">
        <v>2079</v>
      </c>
      <c r="D1743" s="266">
        <v>50000</v>
      </c>
      <c r="E1743" s="281"/>
      <c r="F1743" s="281"/>
      <c r="G1743" s="281"/>
      <c r="H1743" s="281"/>
      <c r="I1743" s="281"/>
      <c r="J1743" s="6" t="s">
        <v>3579</v>
      </c>
    </row>
    <row r="1744" spans="1:10" ht="14.55" customHeight="1" x14ac:dyDescent="0.3">
      <c r="A1744" s="35" t="s">
        <v>2035</v>
      </c>
      <c r="B1744" s="11" t="s">
        <v>3578</v>
      </c>
      <c r="C1744" s="14" t="s">
        <v>2079</v>
      </c>
      <c r="D1744" s="266">
        <v>50000</v>
      </c>
      <c r="E1744" s="281"/>
      <c r="F1744" s="281"/>
      <c r="G1744" s="281"/>
      <c r="H1744" s="281"/>
      <c r="I1744" s="281"/>
      <c r="J1744" s="6" t="s">
        <v>3581</v>
      </c>
    </row>
    <row r="1745" spans="1:10" ht="14.55" customHeight="1" x14ac:dyDescent="0.3">
      <c r="A1745" s="11" t="s">
        <v>4150</v>
      </c>
      <c r="B1745" s="11" t="s">
        <v>3582</v>
      </c>
      <c r="C1745" s="13" t="s">
        <v>82</v>
      </c>
      <c r="D1745" s="267">
        <v>35000</v>
      </c>
      <c r="E1745" s="281"/>
      <c r="F1745" s="281"/>
      <c r="G1745" s="281"/>
      <c r="H1745" s="281"/>
      <c r="I1745" s="281"/>
      <c r="J1745" s="4" t="s">
        <v>3583</v>
      </c>
    </row>
    <row r="1746" spans="1:10" ht="14.55" customHeight="1" x14ac:dyDescent="0.3">
      <c r="A1746" s="421"/>
      <c r="B1746" s="11" t="s">
        <v>3584</v>
      </c>
      <c r="C1746" s="13" t="s">
        <v>82</v>
      </c>
      <c r="D1746" s="267">
        <v>35000</v>
      </c>
      <c r="E1746" s="281"/>
      <c r="F1746" s="281"/>
      <c r="G1746" s="281"/>
      <c r="H1746" s="281"/>
      <c r="I1746" s="281"/>
      <c r="J1746" s="4" t="s">
        <v>3585</v>
      </c>
    </row>
    <row r="1747" spans="1:10" ht="14.55" customHeight="1" x14ac:dyDescent="0.3">
      <c r="A1747" s="421"/>
      <c r="B1747" s="11" t="s">
        <v>3586</v>
      </c>
      <c r="C1747" s="13" t="s">
        <v>82</v>
      </c>
      <c r="D1747" s="267">
        <v>35000</v>
      </c>
      <c r="E1747" s="281"/>
      <c r="F1747" s="281"/>
      <c r="G1747" s="281"/>
      <c r="H1747" s="281"/>
      <c r="I1747" s="281"/>
      <c r="J1747" s="4" t="s">
        <v>3587</v>
      </c>
    </row>
    <row r="1748" spans="1:10" ht="15" customHeight="1" thickBot="1" x14ac:dyDescent="0.35">
      <c r="A1748" s="429"/>
      <c r="B1748" s="13" t="s">
        <v>3588</v>
      </c>
      <c r="C1748" s="13" t="s">
        <v>82</v>
      </c>
      <c r="D1748" s="274">
        <v>35000</v>
      </c>
      <c r="E1748" s="281"/>
      <c r="F1748" s="281"/>
      <c r="G1748" s="281"/>
      <c r="H1748" s="281"/>
      <c r="I1748" s="281"/>
      <c r="J1748" s="8" t="s">
        <v>3583</v>
      </c>
    </row>
    <row r="1749" spans="1:10" ht="19.05" customHeight="1" thickBot="1" x14ac:dyDescent="0.4">
      <c r="A1749" s="56" t="s">
        <v>3591</v>
      </c>
      <c r="B1749" s="53"/>
      <c r="C1749" s="27"/>
      <c r="D1749" s="27"/>
      <c r="E1749" s="27"/>
      <c r="F1749" s="27"/>
      <c r="G1749" s="27"/>
      <c r="H1749" s="27"/>
      <c r="I1749" s="27"/>
      <c r="J1749" s="16"/>
    </row>
    <row r="1750" spans="1:10" ht="14.55" customHeight="1" x14ac:dyDescent="0.3">
      <c r="A1750" s="426" t="s">
        <v>3595</v>
      </c>
      <c r="B1750" s="14" t="s">
        <v>3592</v>
      </c>
      <c r="C1750" s="14" t="s">
        <v>3596</v>
      </c>
      <c r="D1750" s="266">
        <v>70000</v>
      </c>
      <c r="E1750" s="281"/>
      <c r="F1750" s="281"/>
      <c r="G1750" s="281"/>
      <c r="H1750" s="281"/>
      <c r="I1750" s="281"/>
      <c r="J1750" s="6" t="s">
        <v>3593</v>
      </c>
    </row>
    <row r="1751" spans="1:10" ht="14.55" customHeight="1" x14ac:dyDescent="0.3">
      <c r="A1751" s="11" t="s">
        <v>4150</v>
      </c>
      <c r="B1751" s="11"/>
      <c r="C1751" s="11"/>
      <c r="D1751" s="11"/>
      <c r="E1751" s="281"/>
      <c r="F1751" s="281"/>
      <c r="G1751" s="281"/>
      <c r="H1751" s="281"/>
      <c r="I1751" s="281"/>
      <c r="J1751" s="4"/>
    </row>
    <row r="1752" spans="1:10" ht="15" customHeight="1" thickBot="1" x14ac:dyDescent="0.35">
      <c r="A1752" s="35" t="s">
        <v>2035</v>
      </c>
      <c r="B1752" s="13"/>
      <c r="C1752" s="13"/>
      <c r="D1752" s="13"/>
      <c r="E1752" s="281"/>
      <c r="F1752" s="281"/>
      <c r="G1752" s="281"/>
      <c r="H1752" s="281"/>
      <c r="I1752" s="281"/>
      <c r="J1752" s="8"/>
    </row>
    <row r="1753" spans="1:10" ht="19.05" customHeight="1" thickBot="1" x14ac:dyDescent="0.4">
      <c r="A1753" s="56" t="s">
        <v>3597</v>
      </c>
      <c r="B1753" s="53"/>
      <c r="C1753" s="27"/>
      <c r="D1753" s="27"/>
      <c r="E1753" s="27"/>
      <c r="F1753" s="27"/>
      <c r="G1753" s="27"/>
      <c r="H1753" s="27"/>
      <c r="I1753" s="27"/>
      <c r="J1753" s="16"/>
    </row>
    <row r="1754" spans="1:10" ht="14.55" customHeight="1" x14ac:dyDescent="0.3">
      <c r="A1754" s="426" t="s">
        <v>3598</v>
      </c>
      <c r="B1754" s="14" t="s">
        <v>3599</v>
      </c>
      <c r="C1754" s="14" t="s">
        <v>3600</v>
      </c>
      <c r="D1754" s="14"/>
      <c r="E1754" s="281"/>
      <c r="F1754" s="281"/>
      <c r="G1754" s="281"/>
      <c r="H1754" s="281"/>
      <c r="I1754" s="281"/>
      <c r="J1754" s="6" t="s">
        <v>3601</v>
      </c>
    </row>
    <row r="1755" spans="1:10" ht="14.55" customHeight="1" x14ac:dyDescent="0.3">
      <c r="A1755" s="421" t="s">
        <v>3604</v>
      </c>
      <c r="B1755" s="11" t="s">
        <v>3602</v>
      </c>
      <c r="C1755" s="14" t="s">
        <v>3600</v>
      </c>
      <c r="D1755" s="11"/>
      <c r="E1755" s="281"/>
      <c r="F1755" s="281"/>
      <c r="G1755" s="281"/>
      <c r="H1755" s="281"/>
      <c r="I1755" s="281"/>
      <c r="J1755" s="6" t="s">
        <v>3603</v>
      </c>
    </row>
    <row r="1756" spans="1:10" ht="15" customHeight="1" thickBot="1" x14ac:dyDescent="0.35">
      <c r="A1756" s="429"/>
      <c r="B1756" s="13"/>
      <c r="C1756" s="13"/>
      <c r="D1756" s="13"/>
      <c r="E1756" s="281"/>
      <c r="F1756" s="281"/>
      <c r="G1756" s="281"/>
      <c r="H1756" s="281"/>
      <c r="I1756" s="281"/>
      <c r="J1756" s="8"/>
    </row>
    <row r="1757" spans="1:10" ht="19.05" customHeight="1" thickBot="1" x14ac:dyDescent="0.4">
      <c r="A1757" s="56" t="s">
        <v>3605</v>
      </c>
      <c r="B1757" s="53"/>
      <c r="C1757" s="27"/>
      <c r="D1757" s="27"/>
      <c r="E1757" s="27"/>
      <c r="F1757" s="27"/>
      <c r="G1757" s="27"/>
      <c r="H1757" s="27"/>
      <c r="I1757" s="27"/>
      <c r="J1757" s="16"/>
    </row>
    <row r="1758" spans="1:10" ht="14.55" customHeight="1" x14ac:dyDescent="0.3">
      <c r="A1758" s="426" t="s">
        <v>3614</v>
      </c>
      <c r="B1758" s="14" t="s">
        <v>3606</v>
      </c>
      <c r="C1758" s="14" t="s">
        <v>424</v>
      </c>
      <c r="D1758" s="266">
        <v>50000</v>
      </c>
      <c r="E1758" s="281"/>
      <c r="F1758" s="281"/>
      <c r="G1758" s="281"/>
      <c r="H1758" s="281"/>
      <c r="I1758" s="281"/>
      <c r="J1758" s="6" t="s">
        <v>3610</v>
      </c>
    </row>
    <row r="1759" spans="1:10" ht="14.55" customHeight="1" x14ac:dyDescent="0.3">
      <c r="A1759" s="421" t="s">
        <v>3615</v>
      </c>
      <c r="B1759" s="11" t="s">
        <v>3607</v>
      </c>
      <c r="C1759" s="14" t="s">
        <v>424</v>
      </c>
      <c r="D1759" s="266">
        <v>50000</v>
      </c>
      <c r="E1759" s="281"/>
      <c r="F1759" s="281"/>
      <c r="G1759" s="281"/>
      <c r="H1759" s="281"/>
      <c r="I1759" s="281"/>
      <c r="J1759" s="6" t="s">
        <v>3612</v>
      </c>
    </row>
    <row r="1760" spans="1:10" ht="14.55" customHeight="1" x14ac:dyDescent="0.3">
      <c r="A1760" s="35" t="s">
        <v>2035</v>
      </c>
      <c r="B1760" s="11" t="s">
        <v>3608</v>
      </c>
      <c r="C1760" s="14" t="s">
        <v>424</v>
      </c>
      <c r="D1760" s="266">
        <v>50000</v>
      </c>
      <c r="E1760" s="281"/>
      <c r="F1760" s="281"/>
      <c r="G1760" s="281"/>
      <c r="H1760" s="281"/>
      <c r="I1760" s="281"/>
      <c r="J1760" s="6" t="s">
        <v>3611</v>
      </c>
    </row>
    <row r="1761" spans="1:10" ht="14.55" customHeight="1" x14ac:dyDescent="0.3">
      <c r="A1761" s="11" t="s">
        <v>4150</v>
      </c>
      <c r="B1761" s="13" t="s">
        <v>3609</v>
      </c>
      <c r="C1761" s="26" t="s">
        <v>424</v>
      </c>
      <c r="D1761" s="465">
        <v>50000</v>
      </c>
      <c r="E1761" s="281"/>
      <c r="F1761" s="281"/>
      <c r="G1761" s="281"/>
      <c r="H1761" s="281"/>
      <c r="I1761" s="281"/>
      <c r="J1761" s="114" t="s">
        <v>3613</v>
      </c>
    </row>
    <row r="1762" spans="1:10" x14ac:dyDescent="0.3">
      <c r="A1762" s="8"/>
      <c r="B1762" s="13"/>
      <c r="C1762" s="160"/>
      <c r="D1762" s="13"/>
      <c r="E1762" s="524"/>
      <c r="F1762" s="281"/>
      <c r="G1762" s="281"/>
      <c r="H1762" s="281"/>
      <c r="I1762" s="281"/>
      <c r="J1762" s="8"/>
    </row>
  </sheetData>
  <hyperlinks>
    <hyperlink ref="A55" r:id="rId1" xr:uid="{00000000-0004-0000-0300-000000000000}"/>
    <hyperlink ref="A118" r:id="rId2" xr:uid="{00000000-0004-0000-0300-000001000000}"/>
    <hyperlink ref="A146" r:id="rId3" xr:uid="{00000000-0004-0000-0300-000002000000}"/>
    <hyperlink ref="A193" r:id="rId4" xr:uid="{00000000-0004-0000-0300-000003000000}"/>
    <hyperlink ref="A208" r:id="rId5" xr:uid="{00000000-0004-0000-0300-000004000000}"/>
    <hyperlink ref="A38" r:id="rId6" xr:uid="{00000000-0004-0000-0300-000005000000}"/>
    <hyperlink ref="A56" r:id="rId7" xr:uid="{00000000-0004-0000-0300-000006000000}"/>
    <hyperlink ref="A66" r:id="rId8" xr:uid="{00000000-0004-0000-0300-000007000000}"/>
    <hyperlink ref="A81" r:id="rId9" xr:uid="{00000000-0004-0000-0300-000008000000}"/>
    <hyperlink ref="A94" r:id="rId10" xr:uid="{00000000-0004-0000-0300-000009000000}"/>
    <hyperlink ref="A95" r:id="rId11" xr:uid="{00000000-0004-0000-0300-00000A000000}"/>
    <hyperlink ref="A99" r:id="rId12" xr:uid="{00000000-0004-0000-0300-00000B000000}"/>
    <hyperlink ref="A100" r:id="rId13" xr:uid="{00000000-0004-0000-0300-00000C000000}"/>
    <hyperlink ref="A117" r:id="rId14" xr:uid="{00000000-0004-0000-0300-00000D000000}"/>
    <hyperlink ref="A132" r:id="rId15" location="HorticultureLight" xr:uid="{00000000-0004-0000-0300-00000E000000}"/>
    <hyperlink ref="A133" r:id="rId16" xr:uid="{00000000-0004-0000-0300-00000F000000}"/>
    <hyperlink ref="A138" r:id="rId17" xr:uid="{00000000-0004-0000-0300-000010000000}"/>
    <hyperlink ref="A145" r:id="rId18" xr:uid="{00000000-0004-0000-0300-000011000000}"/>
    <hyperlink ref="A139" r:id="rId19" xr:uid="{00000000-0004-0000-0300-000012000000}"/>
    <hyperlink ref="A174" r:id="rId20" xr:uid="{00000000-0004-0000-0300-000013000000}"/>
    <hyperlink ref="A200" r:id="rId21" xr:uid="{00000000-0004-0000-0300-000014000000}"/>
    <hyperlink ref="A207" r:id="rId22" xr:uid="{00000000-0004-0000-0300-000015000000}"/>
    <hyperlink ref="A216" r:id="rId23" xr:uid="{00000000-0004-0000-0300-000016000000}"/>
    <hyperlink ref="A230" r:id="rId24" xr:uid="{00000000-0004-0000-0300-000017000000}"/>
    <hyperlink ref="A239" r:id="rId25" xr:uid="{00000000-0004-0000-0300-000018000000}"/>
    <hyperlink ref="A244" r:id="rId26" xr:uid="{00000000-0004-0000-0300-000019000000}"/>
    <hyperlink ref="A261" r:id="rId27" xr:uid="{00000000-0004-0000-0300-00001A000000}"/>
    <hyperlink ref="A289" r:id="rId28" xr:uid="{00000000-0004-0000-0300-00001B000000}"/>
    <hyperlink ref="A288" r:id="rId29" xr:uid="{00000000-0004-0000-0300-00001C000000}"/>
    <hyperlink ref="A129" r:id="rId30" xr:uid="{00000000-0004-0000-0300-00001D000000}"/>
    <hyperlink ref="A125" r:id="rId31" xr:uid="{00000000-0004-0000-0300-00001E000000}"/>
    <hyperlink ref="A126" r:id="rId32" xr:uid="{00000000-0004-0000-0300-00001F000000}"/>
    <hyperlink ref="A318" r:id="rId33" xr:uid="{00000000-0004-0000-0300-000020000000}"/>
    <hyperlink ref="A367" r:id="rId34" xr:uid="{00000000-0004-0000-0300-000021000000}"/>
    <hyperlink ref="A368" r:id="rId35" xr:uid="{00000000-0004-0000-0300-000022000000}"/>
    <hyperlink ref="A381" r:id="rId36" xr:uid="{00000000-0004-0000-0300-000023000000}"/>
    <hyperlink ref="A404" r:id="rId37" xr:uid="{00000000-0004-0000-0300-000024000000}"/>
    <hyperlink ref="A413" r:id="rId38" xr:uid="{00000000-0004-0000-0300-000025000000}"/>
    <hyperlink ref="A414" r:id="rId39" xr:uid="{00000000-0004-0000-0300-000026000000}"/>
    <hyperlink ref="A439" r:id="rId40" xr:uid="{00000000-0004-0000-0300-000027000000}"/>
    <hyperlink ref="A443" r:id="rId41" xr:uid="{00000000-0004-0000-0300-000028000000}"/>
    <hyperlink ref="A444" r:id="rId42" xr:uid="{00000000-0004-0000-0300-000029000000}"/>
    <hyperlink ref="A450" r:id="rId43" xr:uid="{00000000-0004-0000-0300-00002A000000}"/>
    <hyperlink ref="A514" r:id="rId44" xr:uid="{00000000-0004-0000-0300-00002B000000}"/>
    <hyperlink ref="A515" r:id="rId45" xr:uid="{00000000-0004-0000-0300-00002C000000}"/>
    <hyperlink ref="A531" r:id="rId46" xr:uid="{00000000-0004-0000-0300-00002D000000}"/>
    <hyperlink ref="A562" r:id="rId47" xr:uid="{00000000-0004-0000-0300-00002E000000}"/>
    <hyperlink ref="A563" r:id="rId48" xr:uid="{00000000-0004-0000-0300-00002F000000}"/>
    <hyperlink ref="A583" r:id="rId49" xr:uid="{00000000-0004-0000-0300-000030000000}"/>
    <hyperlink ref="A584" r:id="rId50" xr:uid="{00000000-0004-0000-0300-000031000000}"/>
    <hyperlink ref="A589" r:id="rId51" xr:uid="{00000000-0004-0000-0300-000032000000}"/>
    <hyperlink ref="A596" r:id="rId52" xr:uid="{00000000-0004-0000-0300-000033000000}"/>
    <hyperlink ref="A630" r:id="rId53" xr:uid="{00000000-0004-0000-0300-000034000000}"/>
    <hyperlink ref="A634" r:id="rId54" xr:uid="{00000000-0004-0000-0300-000035000000}"/>
    <hyperlink ref="A638" r:id="rId55" xr:uid="{00000000-0004-0000-0300-000036000000}"/>
    <hyperlink ref="A639" r:id="rId56" xr:uid="{00000000-0004-0000-0300-000037000000}"/>
    <hyperlink ref="A642" r:id="rId57" xr:uid="{00000000-0004-0000-0300-000038000000}"/>
    <hyperlink ref="A643" r:id="rId58" xr:uid="{00000000-0004-0000-0300-000039000000}"/>
    <hyperlink ref="A671" r:id="rId59" xr:uid="{00000000-0004-0000-0300-00003A000000}"/>
    <hyperlink ref="A707" r:id="rId60" xr:uid="{00000000-0004-0000-0300-00003B000000}"/>
    <hyperlink ref="A721" r:id="rId61" xr:uid="{00000000-0004-0000-0300-00003C000000}"/>
    <hyperlink ref="A725" r:id="rId62" xr:uid="{00000000-0004-0000-0300-00003D000000}"/>
    <hyperlink ref="A741" r:id="rId63" xr:uid="{00000000-0004-0000-0300-00003E000000}"/>
    <hyperlink ref="A309" r:id="rId64" xr:uid="{00000000-0004-0000-0300-00003F000000}"/>
    <hyperlink ref="A310" r:id="rId65" xr:uid="{00000000-0004-0000-0300-000040000000}"/>
    <hyperlink ref="A314" r:id="rId66" xr:uid="{00000000-0004-0000-0300-000041000000}"/>
    <hyperlink ref="A342" r:id="rId67" xr:uid="{00000000-0004-0000-0300-000042000000}"/>
    <hyperlink ref="A407" r:id="rId68" xr:uid="{00000000-0004-0000-0300-000043000000}"/>
    <hyperlink ref="A410" r:id="rId69" display="https://www.oreon-led.com/en/products" xr:uid="{00000000-0004-0000-0300-000044000000}"/>
    <hyperlink ref="A646" r:id="rId70" xr:uid="{00000000-0004-0000-0300-000045000000}"/>
    <hyperlink ref="A742" r:id="rId71" xr:uid="{00000000-0004-0000-0300-000046000000}"/>
    <hyperlink ref="A746" r:id="rId72" xr:uid="{00000000-0004-0000-0300-000047000000}"/>
    <hyperlink ref="A121" r:id="rId73" xr:uid="{00000000-0004-0000-0300-000048000000}"/>
    <hyperlink ref="A770" r:id="rId74" xr:uid="{00000000-0004-0000-0300-000049000000}"/>
    <hyperlink ref="A797" r:id="rId75" xr:uid="{00000000-0004-0000-0300-00004A000000}"/>
    <hyperlink ref="A824" r:id="rId76" xr:uid="{00000000-0004-0000-0300-00004B000000}"/>
    <hyperlink ref="A829" r:id="rId77" xr:uid="{00000000-0004-0000-0300-00004C000000}"/>
    <hyperlink ref="A785" r:id="rId78" xr:uid="{00000000-0004-0000-0300-00004D000000}"/>
    <hyperlink ref="A765" r:id="rId79" xr:uid="{00000000-0004-0000-0300-00004E000000}"/>
    <hyperlink ref="A768" r:id="rId80" xr:uid="{00000000-0004-0000-0300-00004F000000}"/>
    <hyperlink ref="A777" r:id="rId81" xr:uid="{00000000-0004-0000-0300-000050000000}"/>
    <hyperlink ref="A820" r:id="rId82" xr:uid="{00000000-0004-0000-0300-000051000000}"/>
    <hyperlink ref="A853" r:id="rId83" xr:uid="{00000000-0004-0000-0300-000052000000}"/>
    <hyperlink ref="A842" r:id="rId84" location="products" xr:uid="{00000000-0004-0000-0300-000053000000}"/>
    <hyperlink ref="A860" r:id="rId85" xr:uid="{00000000-0004-0000-0300-000054000000}"/>
    <hyperlink ref="A871" r:id="rId86" xr:uid="{00000000-0004-0000-0300-000055000000}"/>
    <hyperlink ref="A878" r:id="rId87" xr:uid="{00000000-0004-0000-0300-000056000000}"/>
    <hyperlink ref="A882" r:id="rId88" xr:uid="{00000000-0004-0000-0300-000057000000}"/>
    <hyperlink ref="A886" r:id="rId89" xr:uid="{00000000-0004-0000-0300-000058000000}"/>
    <hyperlink ref="A864" r:id="rId90" xr:uid="{00000000-0004-0000-0300-000059000000}"/>
    <hyperlink ref="A835" r:id="rId91" xr:uid="{00000000-0004-0000-0300-00005A000000}"/>
    <hyperlink ref="Q51" r:id="rId92" xr:uid="{00000000-0004-0000-0300-00005B000000}"/>
    <hyperlink ref="Q56" r:id="rId93" xr:uid="{00000000-0004-0000-0300-00005C000000}"/>
    <hyperlink ref="Q63" r:id="rId94" xr:uid="{00000000-0004-0000-0300-00005D000000}"/>
    <hyperlink ref="Q47" r:id="rId95" xr:uid="{00000000-0004-0000-0300-00005E000000}"/>
    <hyperlink ref="Q145" r:id="rId96" xr:uid="{00000000-0004-0000-0300-00005F000000}"/>
    <hyperlink ref="Q146" r:id="rId97" xr:uid="{00000000-0004-0000-0300-000060000000}"/>
    <hyperlink ref="Q177" r:id="rId98" xr:uid="{00000000-0004-0000-0300-000061000000}"/>
    <hyperlink ref="Q178" r:id="rId99" xr:uid="{00000000-0004-0000-0300-000062000000}"/>
    <hyperlink ref="Q152" r:id="rId100" xr:uid="{00000000-0004-0000-0300-000063000000}"/>
    <hyperlink ref="Q194" r:id="rId101" xr:uid="{00000000-0004-0000-0300-000064000000}"/>
    <hyperlink ref="Q38" r:id="rId102" display="https://www.heliospectra.com/led-grow-lights/" xr:uid="{00000000-0004-0000-0300-000065000000}"/>
    <hyperlink ref="Q71" r:id="rId103" display="https://horticulturelightinggroup.com/collections/lamps" xr:uid="{00000000-0004-0000-0300-000066000000}"/>
    <hyperlink ref="Q66" r:id="rId104" display="https://lumatek-lighting.com/lumatek-led-product-range/" xr:uid="{00000000-0004-0000-0300-000067000000}"/>
    <hyperlink ref="Q56" r:id="rId105" display="https://www.hortilux.com/total-solution/products" xr:uid="{00000000-0004-0000-0300-000068000000}"/>
    <hyperlink ref="A896" r:id="rId106" xr:uid="{00000000-0004-0000-0300-000069000000}"/>
    <hyperlink ref="A906" r:id="rId107" xr:uid="{00000000-0004-0000-0300-00006A000000}"/>
    <hyperlink ref="A928" r:id="rId108" xr:uid="{00000000-0004-0000-0300-00006B000000}"/>
    <hyperlink ref="A933" r:id="rId109" xr:uid="{00000000-0004-0000-0300-00006C000000}"/>
    <hyperlink ref="A964" r:id="rId110" xr:uid="{00000000-0004-0000-0300-00006D000000}"/>
    <hyperlink ref="A993" r:id="rId111" xr:uid="{00000000-0004-0000-0300-00006E000000}"/>
    <hyperlink ref="A1016" r:id="rId112" xr:uid="{00000000-0004-0000-0300-00006F000000}"/>
    <hyperlink ref="A1024" r:id="rId113" xr:uid="{00000000-0004-0000-0300-000070000000}"/>
    <hyperlink ref="A1025" r:id="rId114" xr:uid="{00000000-0004-0000-0300-000071000000}"/>
    <hyperlink ref="A1029" r:id="rId115" xr:uid="{00000000-0004-0000-0300-000072000000}"/>
    <hyperlink ref="A1030" r:id="rId116" location="company-tab" xr:uid="{00000000-0004-0000-0300-000073000000}"/>
    <hyperlink ref="A1039" r:id="rId117" xr:uid="{00000000-0004-0000-0300-000074000000}"/>
    <hyperlink ref="A1073" r:id="rId118" xr:uid="{00000000-0004-0000-0300-000075000000}"/>
    <hyperlink ref="A1086" r:id="rId119" xr:uid="{00000000-0004-0000-0300-000076000000}"/>
    <hyperlink ref="A1092" r:id="rId120" xr:uid="{00000000-0004-0000-0300-000077000000}"/>
    <hyperlink ref="A1097" r:id="rId121" xr:uid="{00000000-0004-0000-0300-000078000000}"/>
    <hyperlink ref="A1101" r:id="rId122" xr:uid="{00000000-0004-0000-0300-000079000000}"/>
    <hyperlink ref="A1131" r:id="rId123" xr:uid="{00000000-0004-0000-0300-00007A000000}"/>
    <hyperlink ref="A1144" r:id="rId124" xr:uid="{00000000-0004-0000-0300-00007B000000}"/>
    <hyperlink ref="A1148" r:id="rId125" xr:uid="{00000000-0004-0000-0300-00007C000000}"/>
    <hyperlink ref="A1159" r:id="rId126" xr:uid="{00000000-0004-0000-0300-00007D000000}"/>
    <hyperlink ref="A1163" r:id="rId127" xr:uid="{00000000-0004-0000-0300-00007E000000}"/>
    <hyperlink ref="A1164" r:id="rId128" xr:uid="{00000000-0004-0000-0300-00007F000000}"/>
    <hyperlink ref="A1169" r:id="rId129" xr:uid="{00000000-0004-0000-0300-000080000000}"/>
    <hyperlink ref="A1195" r:id="rId130" xr:uid="{00000000-0004-0000-0300-000081000000}"/>
    <hyperlink ref="A1004" r:id="rId131" xr:uid="{00000000-0004-0000-0300-000082000000}"/>
    <hyperlink ref="A989" r:id="rId132" xr:uid="{00000000-0004-0000-0300-000083000000}"/>
    <hyperlink ref="A999" r:id="rId133" xr:uid="{00000000-0004-0000-0300-000084000000}"/>
    <hyperlink ref="A1009" r:id="rId134" xr:uid="{00000000-0004-0000-0300-000085000000}"/>
    <hyperlink ref="A1020" r:id="rId135" xr:uid="{00000000-0004-0000-0300-000086000000}"/>
    <hyperlink ref="A1043" r:id="rId136" xr:uid="{00000000-0004-0000-0300-000087000000}"/>
    <hyperlink ref="A1048" r:id="rId137" xr:uid="{00000000-0004-0000-0300-000088000000}"/>
    <hyperlink ref="A1116" r:id="rId138" xr:uid="{00000000-0004-0000-0300-000089000000}"/>
    <hyperlink ref="A1191" r:id="rId139" xr:uid="{00000000-0004-0000-0300-00008A000000}"/>
    <hyperlink ref="A1202" r:id="rId140" xr:uid="{00000000-0004-0000-0300-00008B000000}"/>
    <hyperlink ref="Q84" r:id="rId141" xr:uid="{00000000-0004-0000-0300-00008C000000}"/>
    <hyperlink ref="Q88" r:id="rId142" xr:uid="{00000000-0004-0000-0300-00008D000000}"/>
    <hyperlink ref="Q93" r:id="rId143" xr:uid="{00000000-0004-0000-0300-00008E000000}"/>
    <hyperlink ref="Q108" r:id="rId144" xr:uid="{00000000-0004-0000-0300-00008F000000}"/>
    <hyperlink ref="Q109" r:id="rId145" xr:uid="{00000000-0004-0000-0300-000090000000}"/>
    <hyperlink ref="A714" r:id="rId146" xr:uid="{00000000-0004-0000-0300-000091000000}"/>
    <hyperlink ref="A1232" r:id="rId147" xr:uid="{00000000-0004-0000-0300-000092000000}"/>
    <hyperlink ref="A1228" r:id="rId148" xr:uid="{00000000-0004-0000-0300-000093000000}"/>
    <hyperlink ref="A1244" r:id="rId149" xr:uid="{00000000-0004-0000-0300-000094000000}"/>
    <hyperlink ref="A1272" r:id="rId150" xr:uid="{00000000-0004-0000-0300-000095000000}"/>
    <hyperlink ref="A1283" r:id="rId151" xr:uid="{00000000-0004-0000-0300-000096000000}"/>
    <hyperlink ref="A1302" r:id="rId152" xr:uid="{00000000-0004-0000-0300-000097000000}"/>
    <hyperlink ref="A1334" r:id="rId153" xr:uid="{00000000-0004-0000-0300-000098000000}"/>
    <hyperlink ref="A1338" r:id="rId154" xr:uid="{00000000-0004-0000-0300-000099000000}"/>
    <hyperlink ref="A1339" r:id="rId155" xr:uid="{00000000-0004-0000-0300-00009A000000}"/>
    <hyperlink ref="A1343" r:id="rId156" xr:uid="{00000000-0004-0000-0300-00009B000000}"/>
    <hyperlink ref="A1344" r:id="rId157" xr:uid="{00000000-0004-0000-0300-00009C000000}"/>
    <hyperlink ref="A1364" r:id="rId158" xr:uid="{00000000-0004-0000-0300-00009D000000}"/>
    <hyperlink ref="A1371" r:id="rId159" xr:uid="{00000000-0004-0000-0300-00009E000000}"/>
    <hyperlink ref="A1390" r:id="rId160" xr:uid="{00000000-0004-0000-0300-00009F000000}"/>
    <hyperlink ref="A1402" r:id="rId161" xr:uid="{00000000-0004-0000-0300-0000A0000000}"/>
    <hyperlink ref="A1409" r:id="rId162" xr:uid="{00000000-0004-0000-0300-0000A1000000}"/>
    <hyperlink ref="A1420" r:id="rId163" xr:uid="{00000000-0004-0000-0300-0000A2000000}"/>
    <hyperlink ref="A1450" r:id="rId164" xr:uid="{00000000-0004-0000-0300-0000A3000000}"/>
    <hyperlink ref="A1455" r:id="rId165" xr:uid="{00000000-0004-0000-0300-0000A4000000}"/>
    <hyperlink ref="A1491" r:id="rId166" xr:uid="{00000000-0004-0000-0300-0000A5000000}"/>
    <hyperlink ref="A1490" r:id="rId167" xr:uid="{00000000-0004-0000-0300-0000A6000000}"/>
    <hyperlink ref="A1494" r:id="rId168" xr:uid="{00000000-0004-0000-0300-0000A7000000}"/>
    <hyperlink ref="A1498" r:id="rId169" xr:uid="{00000000-0004-0000-0300-0000A8000000}"/>
    <hyperlink ref="A1507" r:id="rId170" xr:uid="{00000000-0004-0000-0300-0000A9000000}"/>
    <hyperlink ref="A1528" r:id="rId171" xr:uid="{00000000-0004-0000-0300-0000AA000000}"/>
    <hyperlink ref="A1535" r:id="rId172" xr:uid="{00000000-0004-0000-0300-0000AB000000}"/>
    <hyperlink ref="A1546" r:id="rId173" xr:uid="{00000000-0004-0000-0300-0000AC000000}"/>
    <hyperlink ref="A1550" r:id="rId174" xr:uid="{00000000-0004-0000-0300-0000AD000000}"/>
    <hyperlink ref="A1206" r:id="rId175" xr:uid="{00000000-0004-0000-0300-0000AE000000}"/>
    <hyperlink ref="A1555" r:id="rId176" xr:uid="{00000000-0004-0000-0300-0000AF000000}"/>
    <hyperlink ref="A1559" r:id="rId177" xr:uid="{00000000-0004-0000-0300-0000B0000000}"/>
    <hyperlink ref="A1560" r:id="rId178" xr:uid="{00000000-0004-0000-0300-0000B1000000}"/>
    <hyperlink ref="A1564" r:id="rId179" xr:uid="{00000000-0004-0000-0300-0000B2000000}"/>
    <hyperlink ref="A1575" r:id="rId180" xr:uid="{00000000-0004-0000-0300-0000B3000000}"/>
    <hyperlink ref="A1584" r:id="rId181" xr:uid="{00000000-0004-0000-0300-0000B4000000}"/>
    <hyperlink ref="A1591" r:id="rId182" xr:uid="{00000000-0004-0000-0300-0000B5000000}"/>
    <hyperlink ref="A1608" r:id="rId183" xr:uid="{00000000-0004-0000-0300-0000B6000000}"/>
    <hyperlink ref="A1612" r:id="rId184" location="productos" xr:uid="{00000000-0004-0000-0300-0000B7000000}"/>
    <hyperlink ref="A1621" r:id="rId185" xr:uid="{00000000-0004-0000-0300-0000B8000000}"/>
    <hyperlink ref="A1653" r:id="rId186" xr:uid="{00000000-0004-0000-0300-0000B9000000}"/>
    <hyperlink ref="A1658" r:id="rId187" xr:uid="{00000000-0004-0000-0300-0000BA000000}"/>
    <hyperlink ref="A1705" r:id="rId188" xr:uid="{00000000-0004-0000-0300-0000BB000000}"/>
    <hyperlink ref="A1710" r:id="rId189" xr:uid="{00000000-0004-0000-0300-0000BC000000}"/>
    <hyperlink ref="A1714" r:id="rId190" xr:uid="{00000000-0004-0000-0300-0000BD000000}"/>
    <hyperlink ref="A1729" r:id="rId191" xr:uid="{00000000-0004-0000-0300-0000BE000000}"/>
    <hyperlink ref="A1731" r:id="rId192" xr:uid="{00000000-0004-0000-0300-0000BF000000}"/>
    <hyperlink ref="A1265" r:id="rId193" xr:uid="{00000000-0004-0000-0300-0000C0000000}"/>
    <hyperlink ref="A1282" r:id="rId194" xr:uid="{00000000-0004-0000-0300-0000C1000000}"/>
    <hyperlink ref="A1301" r:id="rId195" xr:uid="{00000000-0004-0000-0300-0000C2000000}"/>
    <hyperlink ref="A1307" r:id="rId196" xr:uid="{00000000-0004-0000-0300-0000C3000000}"/>
    <hyperlink ref="A1313" r:id="rId197" xr:uid="{00000000-0004-0000-0300-0000C4000000}"/>
    <hyperlink ref="A1320" r:id="rId198" xr:uid="{00000000-0004-0000-0300-0000C5000000}"/>
    <hyperlink ref="A1330" r:id="rId199" xr:uid="{00000000-0004-0000-0300-0000C6000000}"/>
    <hyperlink ref="A1381" r:id="rId200" xr:uid="{00000000-0004-0000-0300-0000C7000000}"/>
    <hyperlink ref="A1394" r:id="rId201" xr:uid="{00000000-0004-0000-0300-0000C8000000}"/>
    <hyperlink ref="A1398" r:id="rId202" xr:uid="{00000000-0004-0000-0300-0000C9000000}"/>
    <hyperlink ref="A1416" r:id="rId203" xr:uid="{00000000-0004-0000-0300-0000CA000000}"/>
    <hyperlink ref="A1424" r:id="rId204" xr:uid="{00000000-0004-0000-0300-0000CB000000}"/>
    <hyperlink ref="A1440" r:id="rId205" xr:uid="{00000000-0004-0000-0300-0000CC000000}"/>
    <hyperlink ref="A1445" r:id="rId206" xr:uid="{00000000-0004-0000-0300-0000CD000000}"/>
    <hyperlink ref="A1459" r:id="rId207" xr:uid="{00000000-0004-0000-0300-0000CE000000}"/>
    <hyperlink ref="A1505" r:id="rId208" xr:uid="{00000000-0004-0000-0300-0000CF000000}"/>
    <hyperlink ref="A1523" r:id="rId209" xr:uid="{00000000-0004-0000-0300-0000D0000000}"/>
    <hyperlink ref="A1600" r:id="rId210" xr:uid="{00000000-0004-0000-0300-0000D1000000}"/>
    <hyperlink ref="A1616" r:id="rId211" xr:uid="{00000000-0004-0000-0300-0000D2000000}"/>
    <hyperlink ref="A1648" r:id="rId212" xr:uid="{00000000-0004-0000-0300-0000D3000000}"/>
    <hyperlink ref="A1736" r:id="rId213" xr:uid="{00000000-0004-0000-0300-0000D4000000}"/>
    <hyperlink ref="A1742" r:id="rId214" xr:uid="{00000000-0004-0000-0300-0000D5000000}"/>
    <hyperlink ref="A1750" r:id="rId215" xr:uid="{00000000-0004-0000-0300-0000D6000000}"/>
    <hyperlink ref="A1754" r:id="rId216" xr:uid="{00000000-0004-0000-0300-0000D7000000}"/>
    <hyperlink ref="A1758" r:id="rId217" xr:uid="{00000000-0004-0000-0300-0000D8000000}"/>
    <hyperlink ref="J1282" r:id="rId218" display="http://www.sunritek.com/content/Spectrum/6.html" xr:uid="{00000000-0004-0000-0300-0000D9000000}"/>
    <hyperlink ref="Q207" r:id="rId219" xr:uid="{00000000-0004-0000-0300-0000DA000000}"/>
    <hyperlink ref="Q198" r:id="rId220" xr:uid="{00000000-0004-0000-0300-0000DB000000}"/>
    <hyperlink ref="Q114" r:id="rId221" xr:uid="{00000000-0004-0000-0300-0000DC000000}"/>
    <hyperlink ref="Q121" r:id="rId222" xr:uid="{00000000-0004-0000-0300-0000DD000000}"/>
    <hyperlink ref="Q125" r:id="rId223" xr:uid="{00000000-0004-0000-0300-0000DE000000}"/>
    <hyperlink ref="Q132" r:id="rId224" xr:uid="{00000000-0004-0000-0300-0000DF000000}"/>
  </hyperlinks>
  <pageMargins left="0.7" right="0.7" top="0.75" bottom="0.75" header="0.3" footer="0.3"/>
  <pageSetup paperSize="9" orientation="portrait" r:id="rId225"/>
  <ignoredErrors>
    <ignoredError sqref="E11:E12" calculatedColumn="1"/>
  </ignoredErrors>
  <drawing r:id="rId226"/>
  <tableParts count="6">
    <tablePart r:id="rId227"/>
    <tablePart r:id="rId228"/>
    <tablePart r:id="rId229"/>
    <tablePart r:id="rId230"/>
    <tablePart r:id="rId231"/>
    <tablePart r:id="rId23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Q1745"/>
  <sheetViews>
    <sheetView zoomScale="60" zoomScaleNormal="60" workbookViewId="0">
      <selection activeCell="F25" sqref="F25"/>
    </sheetView>
  </sheetViews>
  <sheetFormatPr defaultColWidth="8.77734375" defaultRowHeight="14.4" x14ac:dyDescent="0.3"/>
  <cols>
    <col min="1" max="1" width="57.109375" style="2" customWidth="1"/>
    <col min="2" max="2" width="79" style="1" customWidth="1"/>
    <col min="3" max="3" width="61.5546875" style="1" customWidth="1"/>
    <col min="4" max="4" width="30.5546875" style="1" customWidth="1"/>
    <col min="5" max="7" width="24.6640625" style="1" customWidth="1"/>
    <col min="8" max="8" width="27.77734375" style="1" customWidth="1"/>
    <col min="9" max="9" width="24.6640625" style="1" customWidth="1"/>
    <col min="10" max="10" width="153.21875" style="2" customWidth="1"/>
    <col min="11" max="16" width="8.77734375" style="2"/>
    <col min="17" max="17" width="57.109375" style="2" customWidth="1"/>
    <col min="18" max="18" width="79" style="2" customWidth="1"/>
    <col min="19" max="19" width="61.5546875" style="2" customWidth="1"/>
    <col min="20" max="20" width="27.5546875" style="2" customWidth="1"/>
    <col min="21" max="25" width="24.6640625" style="2" customWidth="1"/>
    <col min="26" max="26" width="153.21875" style="2" customWidth="1"/>
    <col min="27" max="33" width="8.77734375" style="2"/>
    <col min="34" max="34" width="57.109375" style="2" customWidth="1"/>
    <col min="35" max="35" width="79" style="2" customWidth="1"/>
    <col min="36" max="36" width="61.5546875" style="2" customWidth="1"/>
    <col min="37" max="37" width="27.5546875" style="2" customWidth="1"/>
    <col min="38" max="42" width="24.6640625" style="2" customWidth="1"/>
    <col min="43" max="43" width="153.21875" style="2" customWidth="1"/>
    <col min="44" max="16384" width="8.77734375" style="2"/>
  </cols>
  <sheetData>
    <row r="1" spans="1:10" ht="33.6" x14ac:dyDescent="0.65">
      <c r="A1" s="448" t="s">
        <v>2718</v>
      </c>
    </row>
    <row r="2" spans="1:10" ht="16.2" thickBot="1" x14ac:dyDescent="0.35">
      <c r="A2" s="325"/>
    </row>
    <row r="3" spans="1:10" ht="36.6" thickBot="1" x14ac:dyDescent="0.45">
      <c r="A3" s="72" t="s">
        <v>2719</v>
      </c>
      <c r="D3" s="491" t="s">
        <v>2678</v>
      </c>
      <c r="E3" s="105" t="s">
        <v>2026</v>
      </c>
      <c r="F3" s="105" t="s">
        <v>2015</v>
      </c>
      <c r="G3" s="105" t="s">
        <v>2016</v>
      </c>
      <c r="H3" s="105" t="s">
        <v>4153</v>
      </c>
      <c r="I3" s="105" t="s">
        <v>2018</v>
      </c>
      <c r="J3" s="304"/>
    </row>
    <row r="4" spans="1:10" ht="31.2" x14ac:dyDescent="0.3">
      <c r="A4" s="325"/>
      <c r="D4" s="257" t="s">
        <v>2013</v>
      </c>
      <c r="E4" s="260">
        <f>(E6/$E7)*100</f>
        <v>1.3435700575815739</v>
      </c>
      <c r="F4" s="260">
        <f>(F6/$E7)*100</f>
        <v>24.280230326295584</v>
      </c>
      <c r="G4" s="260">
        <f>(G6/$E7)*100</f>
        <v>58.637236084452972</v>
      </c>
      <c r="H4" s="260">
        <f>(H6/$E7)*100</f>
        <v>2.6871401151631478</v>
      </c>
      <c r="I4" s="260">
        <f>(I6/$E7)*100</f>
        <v>13.051823416506716</v>
      </c>
      <c r="J4" s="305"/>
    </row>
    <row r="5" spans="1:10" ht="15.6" x14ac:dyDescent="0.3">
      <c r="A5" s="325"/>
      <c r="D5" s="256" t="s">
        <v>2027</v>
      </c>
      <c r="E5" s="308">
        <f>AVERAGE(E21:E1745)</f>
        <v>15714.285714285714</v>
      </c>
      <c r="F5" s="308">
        <f>AVERAGE(F21:F1745)</f>
        <v>32940.711462450592</v>
      </c>
      <c r="G5" s="308">
        <f>AVERAGE(G21:G1745)</f>
        <v>51894.398682042833</v>
      </c>
      <c r="H5" s="308">
        <f>AVERAGE(H21:H1745)</f>
        <v>81928.571428571435</v>
      </c>
      <c r="I5" s="308">
        <f>AVERAGE(I21:I1745)</f>
        <v>103602.94117647059</v>
      </c>
      <c r="J5" s="305"/>
    </row>
    <row r="6" spans="1:10" ht="31.8" thickBot="1" x14ac:dyDescent="0.35">
      <c r="A6" s="325"/>
      <c r="D6" s="253" t="s">
        <v>2009</v>
      </c>
      <c r="E6" s="255">
        <f>COUNTA(E21:E1745)</f>
        <v>14</v>
      </c>
      <c r="F6" s="255">
        <f>COUNTA(F21:F1745)</f>
        <v>253</v>
      </c>
      <c r="G6" s="255">
        <f>COUNTA(G21:G1745)</f>
        <v>611</v>
      </c>
      <c r="H6" s="255">
        <f>COUNTA(H21:H1745)</f>
        <v>28</v>
      </c>
      <c r="I6" s="255">
        <f>COUNTA(I21:I1745)</f>
        <v>136</v>
      </c>
      <c r="J6" s="306"/>
    </row>
    <row r="7" spans="1:10" ht="54.6" thickBot="1" x14ac:dyDescent="0.35">
      <c r="A7" s="326"/>
      <c r="D7" s="254" t="s">
        <v>2010</v>
      </c>
      <c r="E7" s="259">
        <f>COUNTA(E21:I1745)</f>
        <v>1042</v>
      </c>
      <c r="F7" s="298" t="s">
        <v>2028</v>
      </c>
      <c r="G7" s="258">
        <f>AVERAGE(E21:I1745)</f>
        <v>54371.772639691713</v>
      </c>
      <c r="H7" s="300" t="s">
        <v>2038</v>
      </c>
      <c r="I7" s="301">
        <f>COUNTIF(Tabla14712[[Company ]], "Available")</f>
        <v>116</v>
      </c>
      <c r="J7" s="302"/>
    </row>
    <row r="8" spans="1:10" ht="15" thickBot="1" x14ac:dyDescent="0.35"/>
    <row r="9" spans="1:10" ht="54.6" thickBot="1" x14ac:dyDescent="0.35">
      <c r="D9" s="666" t="s">
        <v>2038</v>
      </c>
      <c r="E9" s="796">
        <f>COUNTIF(Tabla14712[[Company ]], "Available")</f>
        <v>116</v>
      </c>
      <c r="F9" s="807">
        <f>E9/(SUM(E9:E10))</f>
        <v>0.72049689440993792</v>
      </c>
    </row>
    <row r="10" spans="1:10" ht="54.6" thickBot="1" x14ac:dyDescent="0.35">
      <c r="D10" s="666" t="s">
        <v>4151</v>
      </c>
      <c r="E10" s="796">
        <f>COUNTIF(Tabla14712[[Company ]], "noavailable")</f>
        <v>45</v>
      </c>
      <c r="F10" s="807">
        <f>E10/SUM(E9:E10)</f>
        <v>0.27950310559006208</v>
      </c>
    </row>
    <row r="11" spans="1:10" x14ac:dyDescent="0.3">
      <c r="H11" s="798" t="s">
        <v>4152</v>
      </c>
      <c r="I11" s="799">
        <f>I7+E10</f>
        <v>161</v>
      </c>
    </row>
    <row r="13" spans="1:10" ht="15" thickBot="1" x14ac:dyDescent="0.35"/>
    <row r="14" spans="1:10" ht="15" thickBot="1" x14ac:dyDescent="0.35">
      <c r="D14" s="329"/>
      <c r="E14" s="249" t="s">
        <v>2055</v>
      </c>
    </row>
    <row r="15" spans="1:10" ht="15" thickBot="1" x14ac:dyDescent="0.35">
      <c r="D15" s="330"/>
      <c r="E15" s="249" t="s">
        <v>2056</v>
      </c>
    </row>
    <row r="16" spans="1:10" ht="15" thickBot="1" x14ac:dyDescent="0.35">
      <c r="D16" s="328"/>
      <c r="E16" s="249" t="s">
        <v>2057</v>
      </c>
    </row>
    <row r="17" spans="1:11" ht="15" thickBot="1" x14ac:dyDescent="0.35">
      <c r="D17" s="327"/>
      <c r="E17" s="249" t="s">
        <v>2058</v>
      </c>
    </row>
    <row r="18" spans="1:11" ht="15" thickBot="1" x14ac:dyDescent="0.35"/>
    <row r="19" spans="1:11" ht="41.1" customHeight="1" thickBot="1" x14ac:dyDescent="0.4">
      <c r="A19" s="105" t="s">
        <v>0</v>
      </c>
      <c r="B19" s="107" t="s">
        <v>1</v>
      </c>
      <c r="C19" s="107" t="s">
        <v>2</v>
      </c>
      <c r="D19" s="105" t="s">
        <v>1305</v>
      </c>
      <c r="E19" s="105" t="s">
        <v>2014</v>
      </c>
      <c r="F19" s="105" t="s">
        <v>2015</v>
      </c>
      <c r="G19" s="105" t="s">
        <v>2016</v>
      </c>
      <c r="H19" s="105" t="s">
        <v>2017</v>
      </c>
      <c r="I19" s="105" t="s">
        <v>2018</v>
      </c>
      <c r="J19" s="105" t="s">
        <v>366</v>
      </c>
      <c r="K19" s="24"/>
    </row>
    <row r="20" spans="1:11" ht="18.600000000000001" thickBot="1" x14ac:dyDescent="0.4">
      <c r="A20" s="56" t="s">
        <v>3</v>
      </c>
      <c r="B20" s="17"/>
      <c r="C20" s="17"/>
      <c r="D20" s="17"/>
      <c r="E20" s="156"/>
      <c r="F20" s="156"/>
      <c r="G20" s="156"/>
      <c r="H20" s="156"/>
      <c r="I20" s="156"/>
      <c r="J20" s="18"/>
      <c r="K20" s="25"/>
    </row>
    <row r="21" spans="1:11" x14ac:dyDescent="0.3">
      <c r="A21" s="58" t="s">
        <v>6</v>
      </c>
      <c r="B21" s="47" t="s">
        <v>947</v>
      </c>
      <c r="C21" s="79" t="s">
        <v>85</v>
      </c>
      <c r="D21" s="261">
        <v>46000</v>
      </c>
      <c r="E21" s="200"/>
      <c r="F21" s="200">
        <v>46000</v>
      </c>
      <c r="G21" s="200"/>
      <c r="H21" s="200"/>
      <c r="I21" s="200"/>
      <c r="J21" s="62" t="s">
        <v>1654</v>
      </c>
    </row>
    <row r="22" spans="1:11" x14ac:dyDescent="0.3">
      <c r="A22" s="59" t="s">
        <v>296</v>
      </c>
      <c r="B22" s="60" t="s">
        <v>948</v>
      </c>
      <c r="C22" s="14" t="s">
        <v>85</v>
      </c>
      <c r="D22" s="174">
        <v>46000</v>
      </c>
      <c r="E22" s="200"/>
      <c r="F22" s="200">
        <v>46000</v>
      </c>
      <c r="G22" s="200"/>
      <c r="H22" s="200"/>
      <c r="I22" s="200"/>
      <c r="J22" s="163" t="s">
        <v>1654</v>
      </c>
    </row>
    <row r="23" spans="1:11" ht="15" thickBot="1" x14ac:dyDescent="0.35">
      <c r="A23" s="280" t="s">
        <v>2019</v>
      </c>
      <c r="B23" s="52" t="s">
        <v>949</v>
      </c>
      <c r="C23" s="93" t="s">
        <v>85</v>
      </c>
      <c r="D23" s="262">
        <v>46000</v>
      </c>
      <c r="E23" s="200"/>
      <c r="F23" s="200">
        <v>46000</v>
      </c>
      <c r="G23" s="200"/>
      <c r="H23" s="200"/>
      <c r="I23" s="200"/>
      <c r="J23" s="63" t="s">
        <v>1654</v>
      </c>
    </row>
    <row r="24" spans="1:11" x14ac:dyDescent="0.3">
      <c r="A24" s="11"/>
      <c r="B24" s="47" t="s">
        <v>950</v>
      </c>
      <c r="C24" s="79" t="s">
        <v>38</v>
      </c>
      <c r="D24" s="261">
        <v>46000</v>
      </c>
      <c r="E24" s="200"/>
      <c r="F24" s="200">
        <v>46000</v>
      </c>
      <c r="G24" s="200"/>
      <c r="H24" s="200"/>
      <c r="I24" s="200"/>
      <c r="J24" s="62" t="s">
        <v>1654</v>
      </c>
    </row>
    <row r="25" spans="1:11" x14ac:dyDescent="0.3">
      <c r="A25" s="20"/>
      <c r="B25" s="60" t="s">
        <v>951</v>
      </c>
      <c r="C25" s="14" t="s">
        <v>38</v>
      </c>
      <c r="D25" s="174">
        <v>46000</v>
      </c>
      <c r="E25" s="200"/>
      <c r="F25" s="200">
        <v>46000</v>
      </c>
      <c r="G25" s="200"/>
      <c r="H25" s="200"/>
      <c r="I25" s="200"/>
      <c r="J25" s="163" t="s">
        <v>1654</v>
      </c>
    </row>
    <row r="26" spans="1:11" ht="15" thickBot="1" x14ac:dyDescent="0.35">
      <c r="A26" s="20"/>
      <c r="B26" s="52" t="s">
        <v>952</v>
      </c>
      <c r="C26" s="93" t="s">
        <v>38</v>
      </c>
      <c r="D26" s="262">
        <v>46000</v>
      </c>
      <c r="E26" s="200"/>
      <c r="F26" s="200">
        <v>46000</v>
      </c>
      <c r="G26" s="200"/>
      <c r="H26" s="200"/>
      <c r="I26" s="200"/>
      <c r="J26" s="63" t="s">
        <v>1654</v>
      </c>
    </row>
    <row r="27" spans="1:11" x14ac:dyDescent="0.3">
      <c r="A27" s="20"/>
      <c r="B27" s="47" t="s">
        <v>953</v>
      </c>
      <c r="C27" s="79" t="s">
        <v>955</v>
      </c>
      <c r="D27" s="263">
        <v>50000</v>
      </c>
      <c r="E27" s="200"/>
      <c r="F27" s="200"/>
      <c r="G27" s="200">
        <v>50000</v>
      </c>
      <c r="H27" s="200"/>
      <c r="I27" s="200"/>
      <c r="J27" s="48" t="s">
        <v>1655</v>
      </c>
    </row>
    <row r="28" spans="1:11" ht="15" thickBot="1" x14ac:dyDescent="0.35">
      <c r="A28" s="20"/>
      <c r="B28" s="52" t="s">
        <v>954</v>
      </c>
      <c r="C28" s="93" t="s">
        <v>955</v>
      </c>
      <c r="D28" s="264">
        <v>50000</v>
      </c>
      <c r="E28" s="200"/>
      <c r="F28" s="200"/>
      <c r="G28" s="200">
        <v>50000</v>
      </c>
      <c r="H28" s="200"/>
      <c r="I28" s="200"/>
      <c r="J28" s="51" t="s">
        <v>1656</v>
      </c>
    </row>
    <row r="29" spans="1:11" x14ac:dyDescent="0.3">
      <c r="A29" s="20"/>
      <c r="B29" s="47" t="s">
        <v>956</v>
      </c>
      <c r="C29" s="79" t="s">
        <v>660</v>
      </c>
      <c r="D29" s="263">
        <v>50000</v>
      </c>
      <c r="E29" s="200"/>
      <c r="F29" s="200"/>
      <c r="G29" s="200">
        <v>50000</v>
      </c>
      <c r="H29" s="200"/>
      <c r="I29" s="200"/>
      <c r="J29" s="48" t="s">
        <v>1657</v>
      </c>
    </row>
    <row r="30" spans="1:11" ht="15" thickBot="1" x14ac:dyDescent="0.35">
      <c r="A30" s="20"/>
      <c r="B30" s="52" t="s">
        <v>957</v>
      </c>
      <c r="C30" s="93" t="s">
        <v>660</v>
      </c>
      <c r="D30" s="264">
        <v>50000</v>
      </c>
      <c r="E30" s="200"/>
      <c r="F30" s="200"/>
      <c r="G30" s="200">
        <v>50000</v>
      </c>
      <c r="H30" s="200"/>
      <c r="I30" s="200"/>
      <c r="J30" s="51" t="s">
        <v>1656</v>
      </c>
    </row>
    <row r="31" spans="1:11" x14ac:dyDescent="0.3">
      <c r="A31" s="9"/>
      <c r="B31" s="14" t="s">
        <v>4</v>
      </c>
      <c r="C31" s="14" t="s">
        <v>82</v>
      </c>
      <c r="D31" s="169">
        <v>50000</v>
      </c>
      <c r="E31" s="200"/>
      <c r="F31" s="200"/>
      <c r="G31" s="200">
        <v>50000</v>
      </c>
      <c r="H31" s="200"/>
      <c r="I31" s="200"/>
      <c r="J31" s="19" t="s">
        <v>1659</v>
      </c>
    </row>
    <row r="32" spans="1:11" ht="15" thickBot="1" x14ac:dyDescent="0.35">
      <c r="A32" s="4"/>
      <c r="B32" s="13" t="s">
        <v>5</v>
      </c>
      <c r="C32" s="13" t="s">
        <v>660</v>
      </c>
      <c r="D32" s="265">
        <v>50000</v>
      </c>
      <c r="E32" s="200"/>
      <c r="F32" s="200"/>
      <c r="G32" s="200">
        <v>50000</v>
      </c>
      <c r="H32" s="200"/>
      <c r="I32" s="200"/>
      <c r="J32" s="22" t="s">
        <v>1660</v>
      </c>
    </row>
    <row r="33" spans="1:10" x14ac:dyDescent="0.3">
      <c r="A33" s="20"/>
      <c r="B33" s="47" t="s">
        <v>959</v>
      </c>
      <c r="C33" s="79" t="s">
        <v>660</v>
      </c>
      <c r="D33" s="164">
        <v>50000</v>
      </c>
      <c r="E33" s="200"/>
      <c r="F33" s="200"/>
      <c r="G33" s="200">
        <v>50000</v>
      </c>
      <c r="H33" s="200"/>
      <c r="I33" s="200"/>
      <c r="J33" s="48" t="s">
        <v>1661</v>
      </c>
    </row>
    <row r="34" spans="1:10" ht="15" thickBot="1" x14ac:dyDescent="0.35">
      <c r="A34" s="20"/>
      <c r="B34" s="49" t="s">
        <v>960</v>
      </c>
      <c r="C34" s="12" t="s">
        <v>660</v>
      </c>
      <c r="D34" s="165">
        <v>50000</v>
      </c>
      <c r="E34" s="200"/>
      <c r="F34" s="200"/>
      <c r="G34" s="200">
        <v>50000</v>
      </c>
      <c r="H34" s="200"/>
      <c r="I34" s="200"/>
      <c r="J34" s="50" t="s">
        <v>1662</v>
      </c>
    </row>
    <row r="35" spans="1:10" x14ac:dyDescent="0.3">
      <c r="A35" s="20"/>
      <c r="B35" s="110" t="s">
        <v>1345</v>
      </c>
      <c r="C35" s="106" t="s">
        <v>660</v>
      </c>
      <c r="D35" s="166">
        <v>50000</v>
      </c>
      <c r="E35" s="200"/>
      <c r="F35" s="200"/>
      <c r="G35" s="200">
        <v>50000</v>
      </c>
      <c r="H35" s="200"/>
      <c r="I35" s="200"/>
      <c r="J35" s="62" t="s">
        <v>1663</v>
      </c>
    </row>
    <row r="36" spans="1:10" ht="15" thickBot="1" x14ac:dyDescent="0.35">
      <c r="A36" s="21"/>
      <c r="B36" s="111" t="s">
        <v>961</v>
      </c>
      <c r="C36" s="109" t="s">
        <v>660</v>
      </c>
      <c r="D36" s="167">
        <v>50000</v>
      </c>
      <c r="E36" s="200"/>
      <c r="F36" s="200"/>
      <c r="G36" s="200">
        <v>50000</v>
      </c>
      <c r="H36" s="200"/>
      <c r="I36" s="200"/>
      <c r="J36" s="63" t="s">
        <v>1664</v>
      </c>
    </row>
    <row r="37" spans="1:10" ht="18.600000000000001" thickBot="1" x14ac:dyDescent="0.4">
      <c r="A37" s="56" t="s">
        <v>7</v>
      </c>
      <c r="B37" s="15"/>
      <c r="C37" s="27"/>
      <c r="D37" s="27"/>
      <c r="E37" s="158"/>
      <c r="F37" s="158"/>
      <c r="G37" s="158"/>
      <c r="H37" s="158"/>
      <c r="I37" s="158"/>
      <c r="J37" s="16"/>
    </row>
    <row r="38" spans="1:10" x14ac:dyDescent="0.3">
      <c r="A38" s="28" t="s">
        <v>21</v>
      </c>
      <c r="B38" s="14" t="s">
        <v>14</v>
      </c>
      <c r="C38" s="14" t="s">
        <v>15</v>
      </c>
      <c r="D38" s="266">
        <v>25000</v>
      </c>
      <c r="E38" s="311"/>
      <c r="F38" s="311">
        <v>25000</v>
      </c>
      <c r="G38" s="311"/>
      <c r="H38" s="311"/>
      <c r="I38" s="311"/>
      <c r="J38" s="19" t="s">
        <v>1665</v>
      </c>
    </row>
    <row r="39" spans="1:10" x14ac:dyDescent="0.3">
      <c r="A39" s="73" t="s">
        <v>299</v>
      </c>
      <c r="B39" s="11" t="s">
        <v>18</v>
      </c>
      <c r="C39" s="11" t="s">
        <v>15</v>
      </c>
      <c r="D39" s="267">
        <v>25000</v>
      </c>
      <c r="E39" s="282"/>
      <c r="F39" s="282">
        <v>25000</v>
      </c>
      <c r="G39" s="282"/>
      <c r="H39" s="282"/>
      <c r="I39" s="282"/>
      <c r="J39" s="20" t="s">
        <v>298</v>
      </c>
    </row>
    <row r="40" spans="1:10" x14ac:dyDescent="0.3">
      <c r="A40" s="280" t="s">
        <v>2019</v>
      </c>
      <c r="B40" s="11" t="s">
        <v>19</v>
      </c>
      <c r="C40" s="11" t="s">
        <v>15</v>
      </c>
      <c r="D40" s="267">
        <v>25000</v>
      </c>
      <c r="E40" s="282"/>
      <c r="F40" s="282">
        <v>25000</v>
      </c>
      <c r="G40" s="282"/>
      <c r="H40" s="282"/>
      <c r="I40" s="282"/>
      <c r="J40" s="20" t="s">
        <v>297</v>
      </c>
    </row>
    <row r="41" spans="1:10" x14ac:dyDescent="0.3">
      <c r="A41" s="5"/>
      <c r="B41" s="11" t="s">
        <v>20</v>
      </c>
      <c r="C41" s="11" t="s">
        <v>15</v>
      </c>
      <c r="D41" s="267">
        <v>25000</v>
      </c>
      <c r="E41" s="282"/>
      <c r="F41" s="282">
        <v>25000</v>
      </c>
      <c r="G41" s="282"/>
      <c r="H41" s="282"/>
      <c r="I41" s="282"/>
      <c r="J41" s="20" t="s">
        <v>298</v>
      </c>
    </row>
    <row r="42" spans="1:10" x14ac:dyDescent="0.3">
      <c r="A42" s="4"/>
      <c r="B42" s="11" t="s">
        <v>8</v>
      </c>
      <c r="C42" s="11" t="s">
        <v>16</v>
      </c>
      <c r="D42" s="267">
        <v>25000</v>
      </c>
      <c r="E42" s="282"/>
      <c r="F42" s="282">
        <v>25000</v>
      </c>
      <c r="G42" s="282"/>
      <c r="H42" s="282"/>
      <c r="I42" s="282"/>
      <c r="J42" s="20" t="s">
        <v>298</v>
      </c>
    </row>
    <row r="43" spans="1:10" x14ac:dyDescent="0.3">
      <c r="A43" s="4"/>
      <c r="B43" s="11" t="s">
        <v>9</v>
      </c>
      <c r="C43" s="11" t="s">
        <v>16</v>
      </c>
      <c r="D43" s="267">
        <v>25000</v>
      </c>
      <c r="E43" s="282"/>
      <c r="F43" s="282">
        <v>25000</v>
      </c>
      <c r="G43" s="282"/>
      <c r="H43" s="282"/>
      <c r="I43" s="282"/>
      <c r="J43" s="20" t="s">
        <v>297</v>
      </c>
    </row>
    <row r="44" spans="1:10" x14ac:dyDescent="0.3">
      <c r="A44" s="4"/>
      <c r="B44" s="11" t="s">
        <v>10</v>
      </c>
      <c r="C44" s="11" t="s">
        <v>17</v>
      </c>
      <c r="D44" s="267">
        <v>25000</v>
      </c>
      <c r="E44" s="282"/>
      <c r="F44" s="282">
        <v>25000</v>
      </c>
      <c r="G44" s="282"/>
      <c r="H44" s="282"/>
      <c r="I44" s="282"/>
      <c r="J44" s="20" t="s">
        <v>297</v>
      </c>
    </row>
    <row r="45" spans="1:10" x14ac:dyDescent="0.3">
      <c r="A45" s="4"/>
      <c r="B45" s="11" t="s">
        <v>11</v>
      </c>
      <c r="C45" s="11" t="s">
        <v>17</v>
      </c>
      <c r="D45" s="267">
        <v>25000</v>
      </c>
      <c r="E45" s="282"/>
      <c r="F45" s="282">
        <v>25000</v>
      </c>
      <c r="G45" s="282"/>
      <c r="H45" s="282"/>
      <c r="I45" s="282"/>
      <c r="J45" s="20" t="s">
        <v>297</v>
      </c>
    </row>
    <row r="46" spans="1:10" x14ac:dyDescent="0.3">
      <c r="A46" s="4"/>
      <c r="B46" s="11" t="s">
        <v>12</v>
      </c>
      <c r="C46" s="11" t="s">
        <v>17</v>
      </c>
      <c r="D46" s="267">
        <v>25000</v>
      </c>
      <c r="E46" s="282"/>
      <c r="F46" s="282">
        <v>25000</v>
      </c>
      <c r="G46" s="282"/>
      <c r="H46" s="282"/>
      <c r="I46" s="282"/>
      <c r="J46" s="20" t="s">
        <v>298</v>
      </c>
    </row>
    <row r="47" spans="1:10" ht="15" thickBot="1" x14ac:dyDescent="0.35">
      <c r="A47" s="7"/>
      <c r="B47" s="12" t="s">
        <v>13</v>
      </c>
      <c r="C47" s="12" t="s">
        <v>17</v>
      </c>
      <c r="D47" s="268">
        <v>25000</v>
      </c>
      <c r="E47" s="312"/>
      <c r="F47" s="312">
        <v>25000</v>
      </c>
      <c r="G47" s="312"/>
      <c r="H47" s="312"/>
      <c r="I47" s="312"/>
      <c r="J47" s="21" t="s">
        <v>298</v>
      </c>
    </row>
    <row r="48" spans="1:10" ht="18.600000000000001" thickBot="1" x14ac:dyDescent="0.4">
      <c r="A48" s="56" t="s">
        <v>33</v>
      </c>
      <c r="B48" s="15"/>
      <c r="C48" s="27"/>
      <c r="D48" s="27"/>
      <c r="E48" s="158"/>
      <c r="F48" s="158"/>
      <c r="G48" s="158"/>
      <c r="H48" s="158"/>
      <c r="I48" s="158"/>
      <c r="J48" s="16"/>
    </row>
    <row r="49" spans="1:10" x14ac:dyDescent="0.3">
      <c r="A49" s="29" t="s">
        <v>31</v>
      </c>
      <c r="B49" s="14" t="s">
        <v>26</v>
      </c>
      <c r="C49" s="14" t="s">
        <v>300</v>
      </c>
      <c r="D49" s="169">
        <v>36000</v>
      </c>
      <c r="E49" s="311"/>
      <c r="F49" s="311">
        <v>36000</v>
      </c>
      <c r="G49" s="311"/>
      <c r="H49" s="311"/>
      <c r="I49" s="311"/>
      <c r="J49" s="19" t="s">
        <v>1666</v>
      </c>
    </row>
    <row r="50" spans="1:10" x14ac:dyDescent="0.3">
      <c r="A50" s="112" t="s">
        <v>32</v>
      </c>
      <c r="B50" s="11" t="s">
        <v>26</v>
      </c>
      <c r="C50" s="11" t="s">
        <v>301</v>
      </c>
      <c r="D50" s="170">
        <v>36000</v>
      </c>
      <c r="E50" s="311"/>
      <c r="F50" s="311">
        <v>36000</v>
      </c>
      <c r="G50" s="311"/>
      <c r="H50" s="311"/>
      <c r="I50" s="311"/>
      <c r="J50" s="19" t="s">
        <v>1667</v>
      </c>
    </row>
    <row r="51" spans="1:10" x14ac:dyDescent="0.3">
      <c r="A51" s="280" t="s">
        <v>2019</v>
      </c>
      <c r="B51" s="11" t="s">
        <v>26</v>
      </c>
      <c r="C51" s="11" t="s">
        <v>302</v>
      </c>
      <c r="D51" s="170">
        <v>36000</v>
      </c>
      <c r="E51" s="311"/>
      <c r="F51" s="311">
        <v>36000</v>
      </c>
      <c r="G51" s="311"/>
      <c r="H51" s="311"/>
      <c r="I51" s="311"/>
      <c r="J51" s="19" t="s">
        <v>1668</v>
      </c>
    </row>
    <row r="52" spans="1:10" x14ac:dyDescent="0.3">
      <c r="A52" s="309"/>
      <c r="B52" s="11" t="s">
        <v>965</v>
      </c>
      <c r="C52" s="11" t="s">
        <v>962</v>
      </c>
      <c r="D52" s="170">
        <v>36000</v>
      </c>
      <c r="E52" s="282"/>
      <c r="F52" s="282">
        <v>36000</v>
      </c>
      <c r="G52" s="282"/>
      <c r="H52" s="282"/>
      <c r="I52" s="282"/>
      <c r="J52" s="20" t="s">
        <v>1669</v>
      </c>
    </row>
    <row r="53" spans="1:10" x14ac:dyDescent="0.3">
      <c r="A53" s="5"/>
      <c r="B53" s="11" t="s">
        <v>964</v>
      </c>
      <c r="C53" s="11" t="s">
        <v>963</v>
      </c>
      <c r="D53" s="170">
        <v>36000</v>
      </c>
      <c r="E53" s="282"/>
      <c r="F53" s="282">
        <v>36000</v>
      </c>
      <c r="G53" s="282"/>
      <c r="H53" s="282"/>
      <c r="I53" s="282"/>
      <c r="J53" s="20" t="s">
        <v>1669</v>
      </c>
    </row>
    <row r="54" spans="1:10" x14ac:dyDescent="0.3">
      <c r="A54" s="4"/>
      <c r="B54" s="11" t="s">
        <v>966</v>
      </c>
      <c r="C54" s="11" t="s">
        <v>968</v>
      </c>
      <c r="D54" s="170">
        <v>36000</v>
      </c>
      <c r="E54" s="282"/>
      <c r="F54" s="282">
        <v>36000</v>
      </c>
      <c r="G54" s="282"/>
      <c r="H54" s="282"/>
      <c r="I54" s="282"/>
      <c r="J54" s="20" t="s">
        <v>1669</v>
      </c>
    </row>
    <row r="55" spans="1:10" x14ac:dyDescent="0.3">
      <c r="A55" s="4"/>
      <c r="B55" s="11" t="s">
        <v>967</v>
      </c>
      <c r="C55" s="11" t="s">
        <v>969</v>
      </c>
      <c r="D55" s="170">
        <v>36000</v>
      </c>
      <c r="E55" s="282"/>
      <c r="F55" s="282">
        <v>36000</v>
      </c>
      <c r="G55" s="282"/>
      <c r="H55" s="282"/>
      <c r="I55" s="282"/>
      <c r="J55" s="20" t="s">
        <v>1669</v>
      </c>
    </row>
    <row r="56" spans="1:10" x14ac:dyDescent="0.3">
      <c r="A56" s="4"/>
      <c r="B56" s="11" t="s">
        <v>27</v>
      </c>
      <c r="C56" s="11" t="s">
        <v>23</v>
      </c>
      <c r="D56" s="170">
        <v>25000</v>
      </c>
      <c r="E56" s="282"/>
      <c r="F56" s="282">
        <v>25000</v>
      </c>
      <c r="G56" s="282"/>
      <c r="H56" s="282"/>
      <c r="I56" s="282"/>
      <c r="J56" s="20" t="s">
        <v>1670</v>
      </c>
    </row>
    <row r="57" spans="1:10" x14ac:dyDescent="0.3">
      <c r="A57" s="4"/>
      <c r="B57" s="11" t="s">
        <v>27</v>
      </c>
      <c r="C57" s="11" t="s">
        <v>25</v>
      </c>
      <c r="D57" s="170">
        <v>25000</v>
      </c>
      <c r="E57" s="282"/>
      <c r="F57" s="282">
        <v>25000</v>
      </c>
      <c r="G57" s="282"/>
      <c r="H57" s="282"/>
      <c r="I57" s="282"/>
      <c r="J57" s="20" t="s">
        <v>1671</v>
      </c>
    </row>
    <row r="58" spans="1:10" x14ac:dyDescent="0.3">
      <c r="A58" s="4"/>
      <c r="B58" s="11" t="s">
        <v>970</v>
      </c>
      <c r="C58" s="11" t="s">
        <v>303</v>
      </c>
      <c r="D58" s="170">
        <v>35000</v>
      </c>
      <c r="E58" s="311"/>
      <c r="F58" s="311">
        <v>35000</v>
      </c>
      <c r="G58" s="311"/>
      <c r="H58" s="311"/>
      <c r="I58" s="311"/>
      <c r="J58" s="19" t="s">
        <v>1672</v>
      </c>
    </row>
    <row r="59" spans="1:10" x14ac:dyDescent="0.3">
      <c r="A59" s="4"/>
      <c r="B59" s="11" t="s">
        <v>972</v>
      </c>
      <c r="C59" s="11" t="s">
        <v>973</v>
      </c>
      <c r="D59" s="267">
        <v>25000</v>
      </c>
      <c r="E59" s="282"/>
      <c r="F59" s="282">
        <v>25000</v>
      </c>
      <c r="G59" s="282"/>
      <c r="H59" s="282"/>
      <c r="I59" s="282"/>
      <c r="J59" s="20" t="s">
        <v>975</v>
      </c>
    </row>
    <row r="60" spans="1:10" x14ac:dyDescent="0.3">
      <c r="A60" s="4"/>
      <c r="B60" s="11" t="s">
        <v>972</v>
      </c>
      <c r="C60" s="11" t="s">
        <v>974</v>
      </c>
      <c r="D60" s="267">
        <v>25000</v>
      </c>
      <c r="E60" s="282"/>
      <c r="F60" s="282">
        <v>25000</v>
      </c>
      <c r="G60" s="282"/>
      <c r="H60" s="282"/>
      <c r="I60" s="282"/>
      <c r="J60" s="20" t="s">
        <v>975</v>
      </c>
    </row>
    <row r="61" spans="1:10" x14ac:dyDescent="0.3">
      <c r="A61" s="4"/>
      <c r="B61" s="65" t="s">
        <v>971</v>
      </c>
      <c r="C61" s="65" t="s">
        <v>976</v>
      </c>
      <c r="D61" s="170">
        <v>35000</v>
      </c>
      <c r="E61" s="311"/>
      <c r="F61" s="311">
        <v>35000</v>
      </c>
      <c r="G61" s="311"/>
      <c r="H61" s="311"/>
      <c r="I61" s="311"/>
      <c r="J61" s="19" t="s">
        <v>1673</v>
      </c>
    </row>
    <row r="62" spans="1:10" ht="15" thickBot="1" x14ac:dyDescent="0.35">
      <c r="A62" s="7"/>
      <c r="B62" s="12" t="s">
        <v>971</v>
      </c>
      <c r="C62" s="12" t="s">
        <v>977</v>
      </c>
      <c r="D62" s="172">
        <v>35000</v>
      </c>
      <c r="E62" s="313"/>
      <c r="F62" s="313">
        <v>35000</v>
      </c>
      <c r="G62" s="313"/>
      <c r="H62" s="313"/>
      <c r="I62" s="313"/>
      <c r="J62" s="19" t="s">
        <v>1674</v>
      </c>
    </row>
    <row r="63" spans="1:10" ht="18.600000000000001" thickBot="1" x14ac:dyDescent="0.4">
      <c r="A63" s="56" t="s">
        <v>34</v>
      </c>
      <c r="B63" s="15"/>
      <c r="C63" s="27"/>
      <c r="D63" s="27"/>
      <c r="E63" s="158"/>
      <c r="F63" s="158"/>
      <c r="G63" s="158"/>
      <c r="H63" s="158"/>
      <c r="I63" s="158"/>
      <c r="J63" s="16"/>
    </row>
    <row r="64" spans="1:10" x14ac:dyDescent="0.3">
      <c r="A64" s="30" t="s">
        <v>41</v>
      </c>
      <c r="B64" s="14" t="s">
        <v>35</v>
      </c>
      <c r="C64" s="14" t="s">
        <v>36</v>
      </c>
      <c r="D64" s="169">
        <v>68300</v>
      </c>
      <c r="E64" s="311"/>
      <c r="F64" s="311"/>
      <c r="G64" s="311">
        <v>68300</v>
      </c>
      <c r="H64" s="311"/>
      <c r="I64" s="311"/>
      <c r="J64" s="19" t="s">
        <v>1675</v>
      </c>
    </row>
    <row r="65" spans="1:10" x14ac:dyDescent="0.3">
      <c r="A65" s="73" t="s">
        <v>42</v>
      </c>
      <c r="B65" s="11" t="s">
        <v>981</v>
      </c>
      <c r="C65" s="11" t="s">
        <v>304</v>
      </c>
      <c r="D65" s="170">
        <v>68300</v>
      </c>
      <c r="E65" s="311"/>
      <c r="F65" s="311"/>
      <c r="G65" s="311">
        <v>68300</v>
      </c>
      <c r="H65" s="311"/>
      <c r="I65" s="311"/>
      <c r="J65" s="19" t="s">
        <v>1675</v>
      </c>
    </row>
    <row r="66" spans="1:10" x14ac:dyDescent="0.3">
      <c r="A66" s="280" t="s">
        <v>2019</v>
      </c>
      <c r="B66" s="11" t="s">
        <v>982</v>
      </c>
      <c r="C66" s="11" t="s">
        <v>304</v>
      </c>
      <c r="D66" s="170">
        <v>68300</v>
      </c>
      <c r="E66" s="311"/>
      <c r="F66" s="311"/>
      <c r="G66" s="311">
        <v>68300</v>
      </c>
      <c r="H66" s="311"/>
      <c r="I66" s="311"/>
      <c r="J66" s="19" t="s">
        <v>1675</v>
      </c>
    </row>
    <row r="67" spans="1:10" x14ac:dyDescent="0.3">
      <c r="A67" s="309"/>
      <c r="B67" s="11" t="s">
        <v>980</v>
      </c>
      <c r="C67" s="11" t="s">
        <v>304</v>
      </c>
      <c r="D67" s="170">
        <v>68300</v>
      </c>
      <c r="E67" s="311"/>
      <c r="F67" s="311"/>
      <c r="G67" s="311">
        <v>68300</v>
      </c>
      <c r="H67" s="311"/>
      <c r="I67" s="311"/>
      <c r="J67" s="19" t="s">
        <v>1676</v>
      </c>
    </row>
    <row r="68" spans="1:10" x14ac:dyDescent="0.3">
      <c r="A68" s="5"/>
      <c r="B68" s="11" t="s">
        <v>983</v>
      </c>
      <c r="C68" s="11" t="s">
        <v>305</v>
      </c>
      <c r="D68" s="170">
        <v>68300</v>
      </c>
      <c r="E68" s="311"/>
      <c r="F68" s="311"/>
      <c r="G68" s="311">
        <v>68300</v>
      </c>
      <c r="H68" s="311"/>
      <c r="I68" s="311"/>
      <c r="J68" s="19" t="s">
        <v>1676</v>
      </c>
    </row>
    <row r="69" spans="1:10" x14ac:dyDescent="0.3">
      <c r="A69" s="4"/>
      <c r="B69" s="11" t="s">
        <v>984</v>
      </c>
      <c r="C69" s="11" t="s">
        <v>305</v>
      </c>
      <c r="D69" s="170">
        <v>68300</v>
      </c>
      <c r="E69" s="311"/>
      <c r="F69" s="311"/>
      <c r="G69" s="311">
        <v>68300</v>
      </c>
      <c r="H69" s="311"/>
      <c r="I69" s="311"/>
      <c r="J69" s="19" t="s">
        <v>1676</v>
      </c>
    </row>
    <row r="70" spans="1:10" x14ac:dyDescent="0.3">
      <c r="A70" s="4"/>
      <c r="B70" s="11" t="s">
        <v>39</v>
      </c>
      <c r="C70" s="11" t="s">
        <v>306</v>
      </c>
      <c r="D70" s="170">
        <v>68300</v>
      </c>
      <c r="E70" s="311"/>
      <c r="F70" s="311"/>
      <c r="G70" s="311">
        <v>68300</v>
      </c>
      <c r="H70" s="311"/>
      <c r="I70" s="311"/>
      <c r="J70" s="19" t="s">
        <v>1676</v>
      </c>
    </row>
    <row r="71" spans="1:10" x14ac:dyDescent="0.3">
      <c r="A71" s="4"/>
      <c r="B71" s="11" t="s">
        <v>986</v>
      </c>
      <c r="C71" s="11" t="s">
        <v>38</v>
      </c>
      <c r="D71" s="170">
        <v>68300</v>
      </c>
      <c r="E71" s="282"/>
      <c r="F71" s="282"/>
      <c r="G71" s="282">
        <v>68300</v>
      </c>
      <c r="H71" s="282"/>
      <c r="I71" s="282"/>
      <c r="J71" s="20" t="s">
        <v>1677</v>
      </c>
    </row>
    <row r="72" spans="1:10" x14ac:dyDescent="0.3">
      <c r="A72" s="4"/>
      <c r="B72" s="11" t="s">
        <v>987</v>
      </c>
      <c r="C72" s="11" t="s">
        <v>38</v>
      </c>
      <c r="D72" s="170">
        <v>68300</v>
      </c>
      <c r="E72" s="282"/>
      <c r="F72" s="282"/>
      <c r="G72" s="282">
        <v>68300</v>
      </c>
      <c r="H72" s="282"/>
      <c r="I72" s="282"/>
      <c r="J72" s="20" t="s">
        <v>1678</v>
      </c>
    </row>
    <row r="73" spans="1:10" x14ac:dyDescent="0.3">
      <c r="A73" s="4"/>
      <c r="B73" s="11" t="s">
        <v>40</v>
      </c>
      <c r="C73" s="11" t="s">
        <v>307</v>
      </c>
      <c r="D73" s="267">
        <v>50000</v>
      </c>
      <c r="E73" s="282"/>
      <c r="F73" s="282"/>
      <c r="G73" s="282">
        <v>50000</v>
      </c>
      <c r="H73" s="282"/>
      <c r="I73" s="282"/>
      <c r="J73" s="20" t="s">
        <v>1679</v>
      </c>
    </row>
    <row r="74" spans="1:10" x14ac:dyDescent="0.3">
      <c r="A74" s="4"/>
      <c r="B74" s="11" t="s">
        <v>991</v>
      </c>
      <c r="C74" s="11" t="s">
        <v>307</v>
      </c>
      <c r="D74" s="269">
        <v>50000</v>
      </c>
      <c r="E74" s="292"/>
      <c r="F74" s="292"/>
      <c r="G74" s="292">
        <v>50000</v>
      </c>
      <c r="H74" s="292"/>
      <c r="I74" s="292"/>
      <c r="J74" s="66" t="s">
        <v>1680</v>
      </c>
    </row>
    <row r="75" spans="1:10" ht="15" thickBot="1" x14ac:dyDescent="0.35">
      <c r="A75" s="7"/>
      <c r="B75" s="11" t="s">
        <v>992</v>
      </c>
      <c r="C75" s="11" t="s">
        <v>307</v>
      </c>
      <c r="D75" s="268">
        <v>50000</v>
      </c>
      <c r="E75" s="314"/>
      <c r="F75" s="314"/>
      <c r="G75" s="314">
        <v>50000</v>
      </c>
      <c r="H75" s="314"/>
      <c r="I75" s="314"/>
      <c r="J75" s="66" t="s">
        <v>1681</v>
      </c>
    </row>
    <row r="76" spans="1:10" ht="18.600000000000001" thickBot="1" x14ac:dyDescent="0.4">
      <c r="A76" s="56" t="s">
        <v>43</v>
      </c>
      <c r="B76" s="15"/>
      <c r="C76" s="27"/>
      <c r="D76" s="27"/>
      <c r="E76" s="158"/>
      <c r="F76" s="158"/>
      <c r="G76" s="158"/>
      <c r="H76" s="158"/>
      <c r="I76" s="158"/>
      <c r="J76" s="16"/>
    </row>
    <row r="77" spans="1:10" x14ac:dyDescent="0.3">
      <c r="A77" s="28" t="s">
        <v>49</v>
      </c>
      <c r="B77" s="14" t="s">
        <v>44</v>
      </c>
      <c r="C77" s="14" t="s">
        <v>38</v>
      </c>
      <c r="D77" s="82"/>
      <c r="E77" s="200"/>
      <c r="F77" s="200"/>
      <c r="G77" s="200"/>
      <c r="H77" s="200"/>
      <c r="I77" s="200"/>
      <c r="J77" s="19" t="s">
        <v>994</v>
      </c>
    </row>
    <row r="78" spans="1:10" x14ac:dyDescent="0.3">
      <c r="A78" s="73" t="s">
        <v>50</v>
      </c>
      <c r="B78" s="11" t="s">
        <v>45</v>
      </c>
      <c r="C78" s="11" t="s">
        <v>38</v>
      </c>
      <c r="D78" s="82"/>
      <c r="E78" s="200"/>
      <c r="F78" s="200"/>
      <c r="G78" s="200"/>
      <c r="H78" s="200"/>
      <c r="I78" s="200"/>
      <c r="J78" s="20" t="s">
        <v>995</v>
      </c>
    </row>
    <row r="79" spans="1:10" x14ac:dyDescent="0.3">
      <c r="A79" s="280" t="s">
        <v>2019</v>
      </c>
      <c r="B79" s="11" t="s">
        <v>46</v>
      </c>
      <c r="C79" s="11" t="s">
        <v>308</v>
      </c>
      <c r="D79" s="170">
        <v>50000</v>
      </c>
      <c r="E79" s="200"/>
      <c r="F79" s="200"/>
      <c r="G79" s="200">
        <v>50000</v>
      </c>
      <c r="H79" s="200"/>
      <c r="I79" s="200"/>
      <c r="J79" s="20" t="s">
        <v>1682</v>
      </c>
    </row>
    <row r="80" spans="1:10" ht="15" thickBot="1" x14ac:dyDescent="0.35">
      <c r="A80" s="4"/>
      <c r="B80" s="11" t="s">
        <v>48</v>
      </c>
      <c r="C80" s="11" t="s">
        <v>308</v>
      </c>
      <c r="D80" s="170">
        <v>50000</v>
      </c>
      <c r="E80" s="200"/>
      <c r="F80" s="200"/>
      <c r="G80" s="200">
        <v>50000</v>
      </c>
      <c r="H80" s="200"/>
      <c r="I80" s="200"/>
      <c r="J80" s="20" t="s">
        <v>1683</v>
      </c>
    </row>
    <row r="81" spans="1:10" ht="18.600000000000001" thickBot="1" x14ac:dyDescent="0.4">
      <c r="A81" s="56" t="s">
        <v>51</v>
      </c>
      <c r="B81" s="15"/>
      <c r="C81" s="27"/>
      <c r="D81" s="27"/>
      <c r="E81" s="158"/>
      <c r="F81" s="158"/>
      <c r="G81" s="158"/>
      <c r="H81" s="158"/>
      <c r="I81" s="158"/>
      <c r="J81" s="16"/>
    </row>
    <row r="82" spans="1:10" x14ac:dyDescent="0.3">
      <c r="A82" s="30" t="s">
        <v>68</v>
      </c>
      <c r="B82" s="14" t="s">
        <v>52</v>
      </c>
      <c r="C82" s="14" t="s">
        <v>309</v>
      </c>
      <c r="D82" s="169">
        <v>50000</v>
      </c>
      <c r="E82" s="311"/>
      <c r="F82" s="311"/>
      <c r="G82" s="311">
        <v>50000</v>
      </c>
      <c r="H82" s="311"/>
      <c r="I82" s="311"/>
      <c r="J82" s="19" t="s">
        <v>1684</v>
      </c>
    </row>
    <row r="83" spans="1:10" x14ac:dyDescent="0.3">
      <c r="A83" s="73" t="s">
        <v>69</v>
      </c>
      <c r="B83" s="11" t="s">
        <v>53</v>
      </c>
      <c r="C83" s="11" t="s">
        <v>309</v>
      </c>
      <c r="D83" s="170">
        <v>50000</v>
      </c>
      <c r="E83" s="282"/>
      <c r="F83" s="282"/>
      <c r="G83" s="282">
        <v>50000</v>
      </c>
      <c r="H83" s="282"/>
      <c r="I83" s="282"/>
      <c r="J83" s="20" t="s">
        <v>1685</v>
      </c>
    </row>
    <row r="84" spans="1:10" x14ac:dyDescent="0.3">
      <c r="A84" s="280" t="s">
        <v>2019</v>
      </c>
      <c r="B84" s="11" t="s">
        <v>54</v>
      </c>
      <c r="C84" s="11" t="s">
        <v>309</v>
      </c>
      <c r="D84" s="170">
        <v>50000</v>
      </c>
      <c r="E84" s="282"/>
      <c r="F84" s="282"/>
      <c r="G84" s="282">
        <v>50000</v>
      </c>
      <c r="H84" s="282"/>
      <c r="I84" s="282"/>
      <c r="J84" s="20" t="s">
        <v>1686</v>
      </c>
    </row>
    <row r="85" spans="1:10" x14ac:dyDescent="0.3">
      <c r="A85" s="11"/>
      <c r="B85" s="11" t="s">
        <v>55</v>
      </c>
      <c r="C85" s="11" t="s">
        <v>309</v>
      </c>
      <c r="D85" s="170">
        <v>50000</v>
      </c>
      <c r="E85" s="282"/>
      <c r="F85" s="282"/>
      <c r="G85" s="282">
        <v>50000</v>
      </c>
      <c r="H85" s="282"/>
      <c r="I85" s="282"/>
      <c r="J85" s="20" t="s">
        <v>1687</v>
      </c>
    </row>
    <row r="86" spans="1:10" x14ac:dyDescent="0.3">
      <c r="A86" s="4"/>
      <c r="B86" s="11" t="s">
        <v>60</v>
      </c>
      <c r="C86" s="11" t="s">
        <v>309</v>
      </c>
      <c r="D86" s="170">
        <v>50000</v>
      </c>
      <c r="E86" s="282"/>
      <c r="F86" s="282"/>
      <c r="G86" s="282">
        <v>50000</v>
      </c>
      <c r="H86" s="282"/>
      <c r="I86" s="282"/>
      <c r="J86" s="20" t="s">
        <v>1688</v>
      </c>
    </row>
    <row r="87" spans="1:10" x14ac:dyDescent="0.3">
      <c r="A87" s="4"/>
      <c r="B87" s="11" t="s">
        <v>56</v>
      </c>
      <c r="C87" s="11" t="s">
        <v>309</v>
      </c>
      <c r="D87" s="170">
        <v>50000</v>
      </c>
      <c r="E87" s="282"/>
      <c r="F87" s="282"/>
      <c r="G87" s="282">
        <v>50000</v>
      </c>
      <c r="H87" s="282"/>
      <c r="I87" s="282"/>
      <c r="J87" s="20" t="s">
        <v>1689</v>
      </c>
    </row>
    <row r="88" spans="1:10" x14ac:dyDescent="0.3">
      <c r="A88" s="4"/>
      <c r="B88" s="11" t="s">
        <v>57</v>
      </c>
      <c r="C88" s="11" t="s">
        <v>309</v>
      </c>
      <c r="D88" s="170">
        <v>50000</v>
      </c>
      <c r="E88" s="282"/>
      <c r="F88" s="282"/>
      <c r="G88" s="282">
        <v>50000</v>
      </c>
      <c r="H88" s="282"/>
      <c r="I88" s="282"/>
      <c r="J88" s="20" t="s">
        <v>1690</v>
      </c>
    </row>
    <row r="89" spans="1:10" x14ac:dyDescent="0.3">
      <c r="A89" s="4"/>
      <c r="B89" s="11" t="s">
        <v>58</v>
      </c>
      <c r="C89" s="11" t="s">
        <v>59</v>
      </c>
      <c r="D89" s="170">
        <v>50000</v>
      </c>
      <c r="E89" s="282"/>
      <c r="F89" s="282"/>
      <c r="G89" s="282">
        <v>50000</v>
      </c>
      <c r="H89" s="282"/>
      <c r="I89" s="282"/>
      <c r="J89" s="20" t="s">
        <v>1691</v>
      </c>
    </row>
    <row r="90" spans="1:10" x14ac:dyDescent="0.3">
      <c r="A90" s="4"/>
      <c r="B90" s="11" t="s">
        <v>61</v>
      </c>
      <c r="C90" s="11" t="s">
        <v>59</v>
      </c>
      <c r="D90" s="170">
        <v>50000</v>
      </c>
      <c r="E90" s="282"/>
      <c r="F90" s="282"/>
      <c r="G90" s="282">
        <v>50000</v>
      </c>
      <c r="H90" s="282"/>
      <c r="I90" s="282"/>
      <c r="J90" s="20" t="s">
        <v>1692</v>
      </c>
    </row>
    <row r="91" spans="1:10" x14ac:dyDescent="0.3">
      <c r="A91" s="4"/>
      <c r="B91" s="11" t="s">
        <v>1006</v>
      </c>
      <c r="C91" s="11" t="s">
        <v>1339</v>
      </c>
      <c r="D91" s="170">
        <v>54000</v>
      </c>
      <c r="E91" s="282"/>
      <c r="F91" s="282"/>
      <c r="G91" s="282">
        <v>54000</v>
      </c>
      <c r="H91" s="282"/>
      <c r="I91" s="282"/>
      <c r="J91" s="20" t="s">
        <v>1693</v>
      </c>
    </row>
    <row r="92" spans="1:10" x14ac:dyDescent="0.3">
      <c r="A92" s="4"/>
      <c r="B92" s="11" t="s">
        <v>1338</v>
      </c>
      <c r="C92" s="11" t="s">
        <v>1340</v>
      </c>
      <c r="D92" s="170">
        <v>54000</v>
      </c>
      <c r="E92" s="282"/>
      <c r="F92" s="282"/>
      <c r="G92" s="282">
        <v>54000</v>
      </c>
      <c r="H92" s="282"/>
      <c r="I92" s="282"/>
      <c r="J92" s="20" t="s">
        <v>1694</v>
      </c>
    </row>
    <row r="93" spans="1:10" x14ac:dyDescent="0.3">
      <c r="A93" s="4"/>
      <c r="B93" s="11" t="s">
        <v>1341</v>
      </c>
      <c r="C93" s="11" t="s">
        <v>1340</v>
      </c>
      <c r="D93" s="170">
        <v>54000</v>
      </c>
      <c r="E93" s="282"/>
      <c r="F93" s="282"/>
      <c r="G93" s="282">
        <v>54000</v>
      </c>
      <c r="H93" s="282"/>
      <c r="I93" s="282"/>
      <c r="J93" s="20" t="s">
        <v>1694</v>
      </c>
    </row>
    <row r="94" spans="1:10" x14ac:dyDescent="0.3">
      <c r="A94" s="4"/>
      <c r="B94" s="11" t="s">
        <v>1342</v>
      </c>
      <c r="C94" s="11" t="s">
        <v>1340</v>
      </c>
      <c r="D94" s="170">
        <v>54000</v>
      </c>
      <c r="E94" s="282"/>
      <c r="F94" s="282"/>
      <c r="G94" s="282">
        <v>54000</v>
      </c>
      <c r="H94" s="282"/>
      <c r="I94" s="282"/>
      <c r="J94" s="20" t="s">
        <v>1694</v>
      </c>
    </row>
    <row r="95" spans="1:10" x14ac:dyDescent="0.3">
      <c r="A95" s="4"/>
      <c r="B95" s="11" t="s">
        <v>63</v>
      </c>
      <c r="C95" s="11" t="s">
        <v>306</v>
      </c>
      <c r="D95" s="170">
        <v>54000</v>
      </c>
      <c r="E95" s="282"/>
      <c r="F95" s="282"/>
      <c r="G95" s="282">
        <v>54000</v>
      </c>
      <c r="H95" s="282"/>
      <c r="I95" s="282"/>
      <c r="J95" s="20" t="s">
        <v>1695</v>
      </c>
    </row>
    <row r="96" spans="1:10" x14ac:dyDescent="0.3">
      <c r="A96" s="4"/>
      <c r="B96" s="11" t="s">
        <v>65</v>
      </c>
      <c r="C96" s="11" t="s">
        <v>59</v>
      </c>
      <c r="D96" s="173">
        <v>150000</v>
      </c>
      <c r="E96" s="282"/>
      <c r="F96" s="282"/>
      <c r="G96" s="282"/>
      <c r="H96" s="282"/>
      <c r="I96" s="282">
        <v>150000</v>
      </c>
      <c r="J96" s="20" t="s">
        <v>1696</v>
      </c>
    </row>
    <row r="97" spans="1:10" x14ac:dyDescent="0.3">
      <c r="A97" s="4"/>
      <c r="B97" s="11" t="s">
        <v>66</v>
      </c>
      <c r="C97" s="11" t="s">
        <v>59</v>
      </c>
      <c r="D97" s="173">
        <v>150000</v>
      </c>
      <c r="E97" s="282"/>
      <c r="F97" s="282"/>
      <c r="G97" s="282"/>
      <c r="H97" s="282"/>
      <c r="I97" s="282">
        <v>150000</v>
      </c>
      <c r="J97" s="20" t="s">
        <v>1696</v>
      </c>
    </row>
    <row r="98" spans="1:10" ht="15" thickBot="1" x14ac:dyDescent="0.35">
      <c r="A98" s="8"/>
      <c r="B98" s="13" t="s">
        <v>67</v>
      </c>
      <c r="C98" s="13" t="s">
        <v>59</v>
      </c>
      <c r="D98" s="182">
        <v>150000</v>
      </c>
      <c r="E98" s="310"/>
      <c r="F98" s="310"/>
      <c r="G98" s="310"/>
      <c r="H98" s="310"/>
      <c r="I98" s="310">
        <v>150000</v>
      </c>
      <c r="J98" s="20" t="s">
        <v>1696</v>
      </c>
    </row>
    <row r="99" spans="1:10" ht="18.600000000000001" thickBot="1" x14ac:dyDescent="0.4">
      <c r="A99" s="56" t="s">
        <v>70</v>
      </c>
      <c r="B99" s="15"/>
      <c r="C99" s="27"/>
      <c r="D99" s="27"/>
      <c r="E99" s="158"/>
      <c r="F99" s="158"/>
      <c r="G99" s="158"/>
      <c r="H99" s="158"/>
      <c r="I99" s="158"/>
      <c r="J99" s="16"/>
    </row>
    <row r="100" spans="1:10" x14ac:dyDescent="0.3">
      <c r="A100" s="30" t="s">
        <v>75</v>
      </c>
      <c r="B100" s="14" t="s">
        <v>71</v>
      </c>
      <c r="C100" s="14" t="s">
        <v>308</v>
      </c>
      <c r="D100" s="82"/>
      <c r="E100" s="200"/>
      <c r="F100" s="200"/>
      <c r="G100" s="200"/>
      <c r="H100" s="200"/>
      <c r="I100" s="200"/>
      <c r="J100" s="19" t="s">
        <v>73</v>
      </c>
    </row>
    <row r="101" spans="1:10" x14ac:dyDescent="0.3">
      <c r="A101" s="73" t="s">
        <v>76</v>
      </c>
      <c r="B101" s="11" t="s">
        <v>74</v>
      </c>
      <c r="C101" s="14" t="s">
        <v>308</v>
      </c>
      <c r="D101" s="11"/>
      <c r="E101" s="200"/>
      <c r="F101" s="200"/>
      <c r="G101" s="200"/>
      <c r="H101" s="200"/>
      <c r="I101" s="200"/>
      <c r="J101" s="20"/>
    </row>
    <row r="102" spans="1:10" ht="15" thickBot="1" x14ac:dyDescent="0.35">
      <c r="A102" s="280" t="s">
        <v>4147</v>
      </c>
      <c r="B102" s="13"/>
      <c r="C102" s="13"/>
      <c r="D102" s="13"/>
      <c r="E102" s="200"/>
      <c r="F102" s="200"/>
      <c r="G102" s="200"/>
      <c r="H102" s="200"/>
      <c r="I102" s="200"/>
      <c r="J102" s="22"/>
    </row>
    <row r="103" spans="1:10" ht="18.600000000000001" thickBot="1" x14ac:dyDescent="0.4">
      <c r="A103" s="103" t="s">
        <v>1333</v>
      </c>
      <c r="B103" s="15"/>
      <c r="C103" s="27"/>
      <c r="D103" s="27"/>
      <c r="E103" s="158"/>
      <c r="F103" s="158"/>
      <c r="G103" s="158"/>
      <c r="H103" s="158"/>
      <c r="I103" s="158"/>
      <c r="J103" s="16"/>
    </row>
    <row r="104" spans="1:10" x14ac:dyDescent="0.3">
      <c r="A104" s="55" t="s">
        <v>1335</v>
      </c>
      <c r="B104" s="65" t="s">
        <v>1334</v>
      </c>
      <c r="C104" s="65" t="s">
        <v>15</v>
      </c>
      <c r="D104" s="177">
        <v>25000</v>
      </c>
      <c r="E104" s="292"/>
      <c r="F104" s="292">
        <v>25000</v>
      </c>
      <c r="G104" s="292"/>
      <c r="H104" s="292"/>
      <c r="I104" s="292"/>
      <c r="J104" s="66" t="s">
        <v>1697</v>
      </c>
    </row>
    <row r="105" spans="1:10" x14ac:dyDescent="0.3">
      <c r="A105" s="11" t="s">
        <v>1336</v>
      </c>
      <c r="B105" s="65" t="s">
        <v>1332</v>
      </c>
      <c r="C105" s="65" t="s">
        <v>15</v>
      </c>
      <c r="D105" s="177">
        <v>25000</v>
      </c>
      <c r="E105" s="292"/>
      <c r="F105" s="292">
        <v>25000</v>
      </c>
      <c r="G105" s="292"/>
      <c r="H105" s="292"/>
      <c r="I105" s="292"/>
      <c r="J105" s="66" t="s">
        <v>1698</v>
      </c>
    </row>
    <row r="106" spans="1:10" ht="15" thickBot="1" x14ac:dyDescent="0.35">
      <c r="A106" s="280" t="s">
        <v>2019</v>
      </c>
      <c r="B106" s="65"/>
      <c r="C106" s="65"/>
      <c r="D106" s="65"/>
      <c r="E106" s="292"/>
      <c r="F106" s="292"/>
      <c r="G106" s="292"/>
      <c r="H106" s="292"/>
      <c r="I106" s="292"/>
      <c r="J106" s="4"/>
    </row>
    <row r="107" spans="1:10" ht="18.600000000000001" thickBot="1" x14ac:dyDescent="0.4">
      <c r="A107" s="56" t="s">
        <v>78</v>
      </c>
      <c r="B107" s="15"/>
      <c r="C107" s="27"/>
      <c r="D107" s="27"/>
      <c r="E107" s="158"/>
      <c r="F107" s="158"/>
      <c r="G107" s="158"/>
      <c r="H107" s="158"/>
      <c r="I107" s="158"/>
      <c r="J107" s="16"/>
    </row>
    <row r="108" spans="1:10" x14ac:dyDescent="0.3">
      <c r="A108" s="29" t="s">
        <v>343</v>
      </c>
      <c r="B108" s="14" t="s">
        <v>1009</v>
      </c>
      <c r="C108" s="14" t="s">
        <v>62</v>
      </c>
      <c r="D108" s="169">
        <v>60000</v>
      </c>
      <c r="E108" s="311"/>
      <c r="F108" s="311"/>
      <c r="G108" s="311">
        <v>60000</v>
      </c>
      <c r="H108" s="311"/>
      <c r="I108" s="311"/>
      <c r="J108" s="19" t="s">
        <v>1700</v>
      </c>
    </row>
    <row r="109" spans="1:10" x14ac:dyDescent="0.3">
      <c r="A109" s="112" t="s">
        <v>344</v>
      </c>
      <c r="B109" s="14" t="s">
        <v>1010</v>
      </c>
      <c r="C109" s="14" t="s">
        <v>62</v>
      </c>
      <c r="D109" s="169">
        <v>60000</v>
      </c>
      <c r="E109" s="311"/>
      <c r="F109" s="311"/>
      <c r="G109" s="311">
        <v>60000</v>
      </c>
      <c r="H109" s="311"/>
      <c r="I109" s="311"/>
      <c r="J109" s="19" t="s">
        <v>1701</v>
      </c>
    </row>
    <row r="110" spans="1:10" ht="15" thickBot="1" x14ac:dyDescent="0.35">
      <c r="A110" s="280" t="s">
        <v>2019</v>
      </c>
      <c r="B110" s="14" t="s">
        <v>1011</v>
      </c>
      <c r="C110" s="14" t="s">
        <v>62</v>
      </c>
      <c r="D110" s="169">
        <v>60000</v>
      </c>
      <c r="E110" s="311"/>
      <c r="F110" s="311"/>
      <c r="G110" s="311">
        <v>60000</v>
      </c>
      <c r="H110" s="311"/>
      <c r="I110" s="311"/>
      <c r="J110" s="19" t="s">
        <v>1702</v>
      </c>
    </row>
    <row r="111" spans="1:10" ht="18.600000000000001" thickBot="1" x14ac:dyDescent="0.4">
      <c r="A111" s="56" t="s">
        <v>79</v>
      </c>
      <c r="B111" s="15"/>
      <c r="C111" s="27"/>
      <c r="D111" s="27"/>
      <c r="E111" s="158"/>
      <c r="F111" s="158"/>
      <c r="G111" s="158"/>
      <c r="H111" s="158"/>
      <c r="I111" s="158"/>
      <c r="J111" s="16"/>
    </row>
    <row r="112" spans="1:10" x14ac:dyDescent="0.3">
      <c r="A112" s="30" t="s">
        <v>341</v>
      </c>
      <c r="B112" s="14" t="s">
        <v>80</v>
      </c>
      <c r="C112" s="14" t="s">
        <v>82</v>
      </c>
      <c r="D112" s="270">
        <v>50000</v>
      </c>
      <c r="E112" s="311"/>
      <c r="F112" s="311"/>
      <c r="G112" s="311">
        <v>50000</v>
      </c>
      <c r="H112" s="311"/>
      <c r="I112" s="311"/>
      <c r="J112" s="19" t="s">
        <v>1703</v>
      </c>
    </row>
    <row r="113" spans="1:10" ht="15" thickBot="1" x14ac:dyDescent="0.35">
      <c r="A113" s="280" t="s">
        <v>2019</v>
      </c>
      <c r="B113" s="13" t="s">
        <v>81</v>
      </c>
      <c r="C113" s="13" t="s">
        <v>82</v>
      </c>
      <c r="D113" s="182">
        <v>50000</v>
      </c>
      <c r="E113" s="313"/>
      <c r="F113" s="313"/>
      <c r="G113" s="313">
        <v>50000</v>
      </c>
      <c r="H113" s="313"/>
      <c r="I113" s="313"/>
      <c r="J113" s="19" t="s">
        <v>1704</v>
      </c>
    </row>
    <row r="114" spans="1:10" ht="18.600000000000001" thickBot="1" x14ac:dyDescent="0.4">
      <c r="A114" s="56" t="s">
        <v>83</v>
      </c>
      <c r="B114" s="15"/>
      <c r="C114" s="27"/>
      <c r="D114" s="27"/>
      <c r="E114" s="158"/>
      <c r="F114" s="158"/>
      <c r="G114" s="158"/>
      <c r="H114" s="158"/>
      <c r="I114" s="158"/>
      <c r="J114" s="16"/>
    </row>
    <row r="115" spans="1:10" x14ac:dyDescent="0.3">
      <c r="A115" s="30" t="s">
        <v>94</v>
      </c>
      <c r="B115" s="14" t="s">
        <v>84</v>
      </c>
      <c r="C115" s="14" t="s">
        <v>310</v>
      </c>
      <c r="D115" s="82"/>
      <c r="E115" s="200"/>
      <c r="F115" s="200"/>
      <c r="G115" s="200"/>
      <c r="H115" s="200"/>
      <c r="I115" s="200"/>
      <c r="J115" s="19" t="s">
        <v>88</v>
      </c>
    </row>
    <row r="116" spans="1:10" x14ac:dyDescent="0.3">
      <c r="A116" s="73" t="s">
        <v>95</v>
      </c>
      <c r="B116" s="11" t="s">
        <v>86</v>
      </c>
      <c r="C116" s="11" t="s">
        <v>311</v>
      </c>
      <c r="D116" s="82"/>
      <c r="E116" s="200"/>
      <c r="F116" s="200"/>
      <c r="G116" s="200"/>
      <c r="H116" s="200"/>
      <c r="I116" s="200"/>
      <c r="J116" s="20" t="s">
        <v>87</v>
      </c>
    </row>
    <row r="117" spans="1:10" x14ac:dyDescent="0.3">
      <c r="A117" s="280" t="s">
        <v>4147</v>
      </c>
      <c r="B117" s="11" t="s">
        <v>89</v>
      </c>
      <c r="C117" s="11" t="s">
        <v>311</v>
      </c>
      <c r="D117" s="82"/>
      <c r="E117" s="200"/>
      <c r="F117" s="200"/>
      <c r="G117" s="200"/>
      <c r="H117" s="200"/>
      <c r="I117" s="200"/>
      <c r="J117" s="20" t="s">
        <v>90</v>
      </c>
    </row>
    <row r="118" spans="1:10" x14ac:dyDescent="0.3">
      <c r="A118" s="4"/>
      <c r="B118" s="11" t="s">
        <v>91</v>
      </c>
      <c r="C118" s="11" t="s">
        <v>311</v>
      </c>
      <c r="D118" s="82"/>
      <c r="E118" s="200"/>
      <c r="F118" s="200"/>
      <c r="G118" s="200"/>
      <c r="H118" s="200"/>
      <c r="I118" s="200"/>
      <c r="J118" s="20" t="s">
        <v>92</v>
      </c>
    </row>
    <row r="119" spans="1:10" ht="15" thickBot="1" x14ac:dyDescent="0.35">
      <c r="A119" s="4"/>
      <c r="B119" s="11" t="s">
        <v>93</v>
      </c>
      <c r="C119" s="11" t="s">
        <v>312</v>
      </c>
      <c r="D119" s="82"/>
      <c r="E119" s="200"/>
      <c r="F119" s="200"/>
      <c r="G119" s="200"/>
      <c r="H119" s="200"/>
      <c r="I119" s="200"/>
      <c r="J119" s="20" t="s">
        <v>92</v>
      </c>
    </row>
    <row r="120" spans="1:10" ht="18.600000000000001" thickBot="1" x14ac:dyDescent="0.4">
      <c r="A120" s="56" t="s">
        <v>96</v>
      </c>
      <c r="B120" s="15"/>
      <c r="C120" s="27"/>
      <c r="D120" s="27"/>
      <c r="E120" s="158"/>
      <c r="F120" s="158"/>
      <c r="G120" s="158"/>
      <c r="H120" s="158"/>
      <c r="I120" s="158"/>
      <c r="J120" s="16"/>
    </row>
    <row r="121" spans="1:10" x14ac:dyDescent="0.3">
      <c r="A121" s="28" t="s">
        <v>104</v>
      </c>
      <c r="B121" s="14" t="s">
        <v>97</v>
      </c>
      <c r="C121" s="14" t="s">
        <v>313</v>
      </c>
      <c r="D121" s="271">
        <v>70000</v>
      </c>
      <c r="E121" s="311"/>
      <c r="F121" s="311"/>
      <c r="G121" s="311">
        <v>70000</v>
      </c>
      <c r="H121" s="311"/>
      <c r="I121" s="311"/>
      <c r="J121" s="19" t="s">
        <v>1705</v>
      </c>
    </row>
    <row r="122" spans="1:10" x14ac:dyDescent="0.3">
      <c r="A122" s="73" t="s">
        <v>105</v>
      </c>
      <c r="B122" s="11" t="s">
        <v>99</v>
      </c>
      <c r="C122" s="14" t="s">
        <v>313</v>
      </c>
      <c r="D122" s="272">
        <v>70000</v>
      </c>
      <c r="E122" s="282"/>
      <c r="F122" s="282"/>
      <c r="G122" s="282">
        <v>70000</v>
      </c>
      <c r="H122" s="282"/>
      <c r="I122" s="282"/>
      <c r="J122" s="20" t="s">
        <v>1706</v>
      </c>
    </row>
    <row r="123" spans="1:10" x14ac:dyDescent="0.3">
      <c r="A123" s="280" t="s">
        <v>2019</v>
      </c>
      <c r="B123" s="11" t="s">
        <v>100</v>
      </c>
      <c r="C123" s="14" t="s">
        <v>313</v>
      </c>
      <c r="D123" s="272">
        <v>70000</v>
      </c>
      <c r="E123" s="282"/>
      <c r="F123" s="282"/>
      <c r="G123" s="282">
        <v>70000</v>
      </c>
      <c r="H123" s="282"/>
      <c r="I123" s="282"/>
      <c r="J123" s="20" t="s">
        <v>1705</v>
      </c>
    </row>
    <row r="124" spans="1:10" x14ac:dyDescent="0.3">
      <c r="A124" s="4"/>
      <c r="B124" s="11" t="s">
        <v>101</v>
      </c>
      <c r="C124" s="11" t="s">
        <v>82</v>
      </c>
      <c r="D124" s="272">
        <v>70000</v>
      </c>
      <c r="E124" s="282"/>
      <c r="F124" s="282"/>
      <c r="G124" s="282">
        <v>70000</v>
      </c>
      <c r="H124" s="282"/>
      <c r="I124" s="282"/>
      <c r="J124" s="20" t="s">
        <v>1705</v>
      </c>
    </row>
    <row r="125" spans="1:10" x14ac:dyDescent="0.3">
      <c r="A125" s="4"/>
      <c r="B125" s="11" t="s">
        <v>102</v>
      </c>
      <c r="C125" s="11" t="s">
        <v>82</v>
      </c>
      <c r="D125" s="272">
        <v>70000</v>
      </c>
      <c r="E125" s="282"/>
      <c r="F125" s="282"/>
      <c r="G125" s="282">
        <v>70000</v>
      </c>
      <c r="H125" s="282"/>
      <c r="I125" s="282"/>
      <c r="J125" s="20" t="s">
        <v>1705</v>
      </c>
    </row>
    <row r="126" spans="1:10" ht="15" thickBot="1" x14ac:dyDescent="0.35">
      <c r="A126" s="4"/>
      <c r="B126" s="11" t="s">
        <v>103</v>
      </c>
      <c r="C126" s="11" t="s">
        <v>82</v>
      </c>
      <c r="D126" s="272">
        <v>70000</v>
      </c>
      <c r="E126" s="282"/>
      <c r="F126" s="282"/>
      <c r="G126" s="282">
        <v>70000</v>
      </c>
      <c r="H126" s="282"/>
      <c r="I126" s="282"/>
      <c r="J126" s="20" t="s">
        <v>1705</v>
      </c>
    </row>
    <row r="127" spans="1:10" ht="18.600000000000001" thickBot="1" x14ac:dyDescent="0.4">
      <c r="A127" s="56" t="s">
        <v>106</v>
      </c>
      <c r="B127" s="15"/>
      <c r="C127" s="27"/>
      <c r="D127" s="27"/>
      <c r="E127" s="158"/>
      <c r="F127" s="158"/>
      <c r="G127" s="158"/>
      <c r="H127" s="158"/>
      <c r="I127" s="158"/>
      <c r="J127" s="16"/>
    </row>
    <row r="128" spans="1:10" x14ac:dyDescent="0.3">
      <c r="A128" s="28" t="s">
        <v>134</v>
      </c>
      <c r="B128" s="11" t="s">
        <v>108</v>
      </c>
      <c r="C128" s="11" t="s">
        <v>308</v>
      </c>
      <c r="D128" s="273">
        <v>50000</v>
      </c>
      <c r="E128" s="200"/>
      <c r="F128" s="200"/>
      <c r="G128" s="200">
        <v>50000</v>
      </c>
      <c r="H128" s="200"/>
      <c r="I128" s="200"/>
      <c r="J128" s="20" t="s">
        <v>1707</v>
      </c>
    </row>
    <row r="129" spans="1:10" x14ac:dyDescent="0.3">
      <c r="A129" s="73" t="s">
        <v>135</v>
      </c>
      <c r="B129" s="11" t="s">
        <v>109</v>
      </c>
      <c r="C129" s="11" t="s">
        <v>308</v>
      </c>
      <c r="D129" s="82"/>
      <c r="E129" s="200"/>
      <c r="F129" s="200"/>
      <c r="G129" s="200"/>
      <c r="H129" s="200"/>
      <c r="I129" s="200"/>
      <c r="J129" s="20" t="s">
        <v>1024</v>
      </c>
    </row>
    <row r="130" spans="1:10" x14ac:dyDescent="0.3">
      <c r="A130" s="280" t="s">
        <v>2019</v>
      </c>
      <c r="B130" s="11" t="s">
        <v>110</v>
      </c>
      <c r="C130" s="11" t="s">
        <v>309</v>
      </c>
      <c r="D130" s="82"/>
      <c r="E130" s="200"/>
      <c r="F130" s="200"/>
      <c r="G130" s="200"/>
      <c r="H130" s="200"/>
      <c r="I130" s="200"/>
      <c r="J130" s="20" t="s">
        <v>1025</v>
      </c>
    </row>
    <row r="131" spans="1:10" x14ac:dyDescent="0.3">
      <c r="A131" s="4"/>
      <c r="B131" s="11" t="s">
        <v>111</v>
      </c>
      <c r="C131" s="11" t="s">
        <v>314</v>
      </c>
      <c r="D131" s="82"/>
      <c r="E131" s="200"/>
      <c r="F131" s="200"/>
      <c r="G131" s="200"/>
      <c r="H131" s="200"/>
      <c r="I131" s="200"/>
      <c r="J131" s="20" t="s">
        <v>1026</v>
      </c>
    </row>
    <row r="132" spans="1:10" x14ac:dyDescent="0.3">
      <c r="A132" s="4"/>
      <c r="B132" s="11" t="s">
        <v>1027</v>
      </c>
      <c r="C132" s="14" t="s">
        <v>82</v>
      </c>
      <c r="D132" s="82"/>
      <c r="E132" s="200"/>
      <c r="F132" s="200"/>
      <c r="G132" s="200"/>
      <c r="H132" s="200"/>
      <c r="I132" s="200"/>
      <c r="J132" s="19" t="s">
        <v>1021</v>
      </c>
    </row>
    <row r="133" spans="1:10" x14ac:dyDescent="0.3">
      <c r="A133" s="4"/>
      <c r="B133" s="11" t="s">
        <v>1028</v>
      </c>
      <c r="C133" s="14" t="s">
        <v>82</v>
      </c>
      <c r="D133" s="82"/>
      <c r="E133" s="200"/>
      <c r="F133" s="200"/>
      <c r="G133" s="200"/>
      <c r="H133" s="200"/>
      <c r="I133" s="200"/>
      <c r="J133" s="19" t="s">
        <v>1020</v>
      </c>
    </row>
    <row r="134" spans="1:10" x14ac:dyDescent="0.3">
      <c r="A134" s="4"/>
      <c r="B134" s="11" t="s">
        <v>112</v>
      </c>
      <c r="C134" s="11" t="s">
        <v>82</v>
      </c>
      <c r="D134" s="82"/>
      <c r="E134" s="200"/>
      <c r="F134" s="200"/>
      <c r="G134" s="200"/>
      <c r="H134" s="200"/>
      <c r="I134" s="200"/>
      <c r="J134" s="19" t="s">
        <v>1029</v>
      </c>
    </row>
    <row r="135" spans="1:10" x14ac:dyDescent="0.3">
      <c r="A135" s="4" t="s">
        <v>1347</v>
      </c>
      <c r="B135" s="11" t="s">
        <v>113</v>
      </c>
      <c r="C135" s="11" t="s">
        <v>82</v>
      </c>
      <c r="D135" s="273">
        <v>50000</v>
      </c>
      <c r="E135" s="200"/>
      <c r="F135" s="200"/>
      <c r="G135" s="200">
        <v>50000</v>
      </c>
      <c r="H135" s="200"/>
      <c r="I135" s="200"/>
      <c r="J135" s="20" t="s">
        <v>1032</v>
      </c>
    </row>
    <row r="136" spans="1:10" x14ac:dyDescent="0.3">
      <c r="A136" s="4" t="s">
        <v>1041</v>
      </c>
      <c r="B136" s="11" t="s">
        <v>114</v>
      </c>
      <c r="C136" s="11" t="s">
        <v>82</v>
      </c>
      <c r="D136" s="273">
        <v>50000</v>
      </c>
      <c r="E136" s="200"/>
      <c r="F136" s="200"/>
      <c r="G136" s="200">
        <v>50000</v>
      </c>
      <c r="H136" s="200"/>
      <c r="I136" s="200"/>
      <c r="J136" s="20" t="s">
        <v>1031</v>
      </c>
    </row>
    <row r="137" spans="1:10" x14ac:dyDescent="0.3">
      <c r="A137" s="4"/>
      <c r="B137" s="11" t="s">
        <v>1030</v>
      </c>
      <c r="C137" s="11" t="s">
        <v>82</v>
      </c>
      <c r="D137" s="273">
        <v>50000</v>
      </c>
      <c r="E137" s="200"/>
      <c r="F137" s="200"/>
      <c r="G137" s="200">
        <v>50000</v>
      </c>
      <c r="H137" s="200"/>
      <c r="I137" s="200"/>
      <c r="J137" s="20" t="s">
        <v>1022</v>
      </c>
    </row>
    <row r="138" spans="1:10" x14ac:dyDescent="0.3">
      <c r="A138" s="4"/>
      <c r="B138" s="11" t="s">
        <v>115</v>
      </c>
      <c r="C138" s="11" t="s">
        <v>82</v>
      </c>
      <c r="D138" s="273">
        <v>50000</v>
      </c>
      <c r="E138" s="200"/>
      <c r="F138" s="200"/>
      <c r="G138" s="200">
        <v>50000</v>
      </c>
      <c r="H138" s="200"/>
      <c r="I138" s="200"/>
      <c r="J138" s="20" t="s">
        <v>1034</v>
      </c>
    </row>
    <row r="139" spans="1:10" x14ac:dyDescent="0.3">
      <c r="A139" s="4"/>
      <c r="B139" s="11" t="s">
        <v>116</v>
      </c>
      <c r="C139" s="11" t="s">
        <v>82</v>
      </c>
      <c r="D139" s="273">
        <v>50000</v>
      </c>
      <c r="E139" s="200"/>
      <c r="F139" s="200"/>
      <c r="G139" s="200">
        <v>50000</v>
      </c>
      <c r="H139" s="200"/>
      <c r="I139" s="200"/>
      <c r="J139" s="20" t="s">
        <v>1033</v>
      </c>
    </row>
    <row r="140" spans="1:10" x14ac:dyDescent="0.3">
      <c r="A140" s="4"/>
      <c r="B140" s="11" t="s">
        <v>1040</v>
      </c>
      <c r="C140" s="11" t="s">
        <v>310</v>
      </c>
      <c r="D140" s="82"/>
      <c r="E140" s="200"/>
      <c r="F140" s="200"/>
      <c r="G140" s="200"/>
      <c r="H140" s="200"/>
      <c r="I140" s="200"/>
      <c r="J140" s="20" t="s">
        <v>1035</v>
      </c>
    </row>
    <row r="141" spans="1:10" x14ac:dyDescent="0.3">
      <c r="A141" s="4"/>
      <c r="B141" s="11" t="s">
        <v>117</v>
      </c>
      <c r="C141" s="11" t="s">
        <v>310</v>
      </c>
      <c r="D141" s="82"/>
      <c r="E141" s="200"/>
      <c r="F141" s="200"/>
      <c r="G141" s="200"/>
      <c r="H141" s="200"/>
      <c r="I141" s="200"/>
      <c r="J141" s="20" t="s">
        <v>1036</v>
      </c>
    </row>
    <row r="142" spans="1:10" x14ac:dyDescent="0.3">
      <c r="A142" s="4"/>
      <c r="B142" s="11" t="s">
        <v>118</v>
      </c>
      <c r="C142" s="11" t="s">
        <v>310</v>
      </c>
      <c r="D142" s="82" t="s">
        <v>559</v>
      </c>
      <c r="E142" s="200"/>
      <c r="F142" s="200"/>
      <c r="G142" s="200"/>
      <c r="H142" s="200"/>
      <c r="I142" s="200"/>
      <c r="J142" s="20" t="s">
        <v>1037</v>
      </c>
    </row>
    <row r="143" spans="1:10" x14ac:dyDescent="0.3">
      <c r="A143" s="4"/>
      <c r="B143" s="11" t="s">
        <v>119</v>
      </c>
      <c r="C143" s="11" t="s">
        <v>315</v>
      </c>
      <c r="D143" s="82"/>
      <c r="E143" s="200"/>
      <c r="F143" s="200"/>
      <c r="G143" s="200"/>
      <c r="H143" s="200"/>
      <c r="I143" s="200"/>
      <c r="J143" s="20" t="s">
        <v>1038</v>
      </c>
    </row>
    <row r="144" spans="1:10" x14ac:dyDescent="0.3">
      <c r="A144" s="4"/>
      <c r="B144" s="11" t="s">
        <v>120</v>
      </c>
      <c r="C144" s="11" t="s">
        <v>315</v>
      </c>
      <c r="D144" s="82"/>
      <c r="E144" s="200"/>
      <c r="F144" s="200"/>
      <c r="G144" s="200"/>
      <c r="H144" s="200"/>
      <c r="I144" s="200"/>
      <c r="J144" s="20" t="s">
        <v>1039</v>
      </c>
    </row>
    <row r="145" spans="1:10" x14ac:dyDescent="0.3">
      <c r="A145" s="4"/>
      <c r="B145" s="11" t="s">
        <v>121</v>
      </c>
      <c r="C145" s="11" t="s">
        <v>315</v>
      </c>
      <c r="D145" s="82"/>
      <c r="E145" s="200"/>
      <c r="F145" s="200"/>
      <c r="G145" s="200"/>
      <c r="H145" s="200"/>
      <c r="I145" s="200"/>
      <c r="J145" s="20" t="s">
        <v>1042</v>
      </c>
    </row>
    <row r="146" spans="1:10" x14ac:dyDescent="0.3">
      <c r="A146" s="4"/>
      <c r="B146" s="11" t="s">
        <v>122</v>
      </c>
      <c r="C146" s="11" t="s">
        <v>123</v>
      </c>
      <c r="D146" s="82"/>
      <c r="E146" s="200"/>
      <c r="F146" s="200"/>
      <c r="G146" s="200"/>
      <c r="H146" s="200"/>
      <c r="I146" s="200"/>
      <c r="J146" s="20"/>
    </row>
    <row r="147" spans="1:10" x14ac:dyDescent="0.3">
      <c r="A147" s="4"/>
      <c r="B147" s="11" t="s">
        <v>124</v>
      </c>
      <c r="C147" s="11" t="s">
        <v>123</v>
      </c>
      <c r="D147" s="82"/>
      <c r="E147" s="200"/>
      <c r="F147" s="200"/>
      <c r="G147" s="200"/>
      <c r="H147" s="200"/>
      <c r="I147" s="200"/>
      <c r="J147" s="20"/>
    </row>
    <row r="148" spans="1:10" x14ac:dyDescent="0.3">
      <c r="A148" s="4"/>
      <c r="B148" s="11" t="s">
        <v>125</v>
      </c>
      <c r="C148" s="11" t="s">
        <v>310</v>
      </c>
      <c r="D148" s="82"/>
      <c r="E148" s="200"/>
      <c r="F148" s="200"/>
      <c r="G148" s="200"/>
      <c r="H148" s="200"/>
      <c r="I148" s="200"/>
      <c r="J148" s="20"/>
    </row>
    <row r="149" spans="1:10" x14ac:dyDescent="0.3">
      <c r="A149" s="4"/>
      <c r="B149" s="11" t="s">
        <v>126</v>
      </c>
      <c r="C149" s="11" t="s">
        <v>315</v>
      </c>
      <c r="D149" s="82"/>
      <c r="E149" s="200"/>
      <c r="F149" s="200"/>
      <c r="G149" s="200"/>
      <c r="H149" s="200"/>
      <c r="I149" s="200"/>
      <c r="J149" s="20" t="s">
        <v>107</v>
      </c>
    </row>
    <row r="150" spans="1:10" x14ac:dyDescent="0.3">
      <c r="A150" s="4"/>
      <c r="B150" s="11" t="s">
        <v>127</v>
      </c>
      <c r="C150" s="11" t="s">
        <v>315</v>
      </c>
      <c r="D150" s="82"/>
      <c r="E150" s="200"/>
      <c r="F150" s="200"/>
      <c r="G150" s="200"/>
      <c r="H150" s="200"/>
      <c r="I150" s="200"/>
      <c r="J150" s="20" t="s">
        <v>107</v>
      </c>
    </row>
    <row r="151" spans="1:10" x14ac:dyDescent="0.3">
      <c r="A151" s="4"/>
      <c r="B151" s="11" t="s">
        <v>128</v>
      </c>
      <c r="C151" s="11" t="s">
        <v>315</v>
      </c>
      <c r="D151" s="82"/>
      <c r="E151" s="200"/>
      <c r="F151" s="200"/>
      <c r="G151" s="200"/>
      <c r="H151" s="200"/>
      <c r="I151" s="200"/>
      <c r="J151" s="20"/>
    </row>
    <row r="152" spans="1:10" x14ac:dyDescent="0.3">
      <c r="A152" s="4"/>
      <c r="B152" s="11" t="s">
        <v>129</v>
      </c>
      <c r="C152" s="11" t="s">
        <v>315</v>
      </c>
      <c r="D152" s="82"/>
      <c r="E152" s="200"/>
      <c r="F152" s="200"/>
      <c r="G152" s="200"/>
      <c r="H152" s="200"/>
      <c r="I152" s="200"/>
      <c r="J152" s="20"/>
    </row>
    <row r="153" spans="1:10" x14ac:dyDescent="0.3">
      <c r="A153" s="4"/>
      <c r="B153" s="11" t="s">
        <v>130</v>
      </c>
      <c r="C153" s="11" t="s">
        <v>315</v>
      </c>
      <c r="D153" s="82"/>
      <c r="E153" s="200"/>
      <c r="F153" s="200"/>
      <c r="G153" s="200"/>
      <c r="H153" s="200"/>
      <c r="I153" s="200"/>
      <c r="J153" s="20"/>
    </row>
    <row r="154" spans="1:10" x14ac:dyDescent="0.3">
      <c r="A154" s="4"/>
      <c r="B154" s="11" t="s">
        <v>131</v>
      </c>
      <c r="C154" s="11" t="s">
        <v>315</v>
      </c>
      <c r="D154" s="82"/>
      <c r="E154" s="200"/>
      <c r="F154" s="200"/>
      <c r="G154" s="200"/>
      <c r="H154" s="200"/>
      <c r="I154" s="200"/>
      <c r="J154" s="20" t="s">
        <v>107</v>
      </c>
    </row>
    <row r="155" spans="1:10" ht="15" thickBot="1" x14ac:dyDescent="0.35">
      <c r="A155" s="4"/>
      <c r="B155" s="11" t="s">
        <v>132</v>
      </c>
      <c r="C155" s="11" t="s">
        <v>315</v>
      </c>
      <c r="D155" s="82"/>
      <c r="E155" s="200"/>
      <c r="F155" s="200"/>
      <c r="G155" s="200"/>
      <c r="H155" s="200"/>
      <c r="I155" s="200"/>
      <c r="J155" s="20"/>
    </row>
    <row r="156" spans="1:10" ht="18.600000000000001" thickBot="1" x14ac:dyDescent="0.4">
      <c r="A156" s="56" t="s">
        <v>133</v>
      </c>
      <c r="B156" s="15"/>
      <c r="C156" s="27"/>
      <c r="D156" s="27"/>
      <c r="E156" s="158"/>
      <c r="F156" s="158"/>
      <c r="G156" s="158"/>
      <c r="H156" s="158"/>
      <c r="I156" s="158"/>
      <c r="J156" s="16"/>
    </row>
    <row r="157" spans="1:10" x14ac:dyDescent="0.3">
      <c r="A157" s="28" t="s">
        <v>153</v>
      </c>
      <c r="B157" s="14" t="s">
        <v>1043</v>
      </c>
      <c r="C157" s="14" t="s">
        <v>317</v>
      </c>
      <c r="D157" s="266">
        <v>50000</v>
      </c>
      <c r="E157" s="311"/>
      <c r="F157" s="311"/>
      <c r="G157" s="311">
        <v>50000</v>
      </c>
      <c r="H157" s="311"/>
      <c r="I157" s="311"/>
      <c r="J157" s="19" t="s">
        <v>1708</v>
      </c>
    </row>
    <row r="158" spans="1:10" x14ac:dyDescent="0.3">
      <c r="A158" s="11" t="s">
        <v>154</v>
      </c>
      <c r="B158" s="14" t="s">
        <v>1044</v>
      </c>
      <c r="C158" s="14" t="s">
        <v>317</v>
      </c>
      <c r="D158" s="266">
        <v>50000</v>
      </c>
      <c r="E158" s="311"/>
      <c r="F158" s="311"/>
      <c r="G158" s="311">
        <v>50000</v>
      </c>
      <c r="H158" s="311"/>
      <c r="I158" s="311"/>
      <c r="J158" s="19" t="s">
        <v>1046</v>
      </c>
    </row>
    <row r="159" spans="1:10" x14ac:dyDescent="0.3">
      <c r="A159" s="4"/>
      <c r="B159" s="11" t="s">
        <v>136</v>
      </c>
      <c r="C159" s="11" t="s">
        <v>316</v>
      </c>
      <c r="D159" s="267">
        <v>50000</v>
      </c>
      <c r="E159" s="282"/>
      <c r="F159" s="282"/>
      <c r="G159" s="282">
        <v>50000</v>
      </c>
      <c r="H159" s="282"/>
      <c r="I159" s="282"/>
      <c r="J159" s="20" t="s">
        <v>1047</v>
      </c>
    </row>
    <row r="160" spans="1:10" x14ac:dyDescent="0.3">
      <c r="A160" s="4" t="s">
        <v>2022</v>
      </c>
      <c r="B160" s="11" t="s">
        <v>137</v>
      </c>
      <c r="C160" s="11" t="s">
        <v>318</v>
      </c>
      <c r="D160" s="267">
        <v>50000</v>
      </c>
      <c r="E160" s="282"/>
      <c r="F160" s="282"/>
      <c r="G160" s="282">
        <v>50000</v>
      </c>
      <c r="H160" s="282"/>
      <c r="I160" s="282"/>
      <c r="J160" s="20" t="s">
        <v>1049</v>
      </c>
    </row>
    <row r="161" spans="1:10" x14ac:dyDescent="0.3">
      <c r="A161" s="4" t="s">
        <v>1348</v>
      </c>
      <c r="B161" s="11" t="s">
        <v>138</v>
      </c>
      <c r="C161" s="11" t="s">
        <v>318</v>
      </c>
      <c r="D161" s="267">
        <v>50000</v>
      </c>
      <c r="E161" s="282"/>
      <c r="F161" s="282"/>
      <c r="G161" s="282">
        <v>50000</v>
      </c>
      <c r="H161" s="282"/>
      <c r="I161" s="282"/>
      <c r="J161" s="20" t="s">
        <v>1050</v>
      </c>
    </row>
    <row r="162" spans="1:10" x14ac:dyDescent="0.3">
      <c r="A162" s="4" t="s">
        <v>1349</v>
      </c>
      <c r="B162" s="11" t="s">
        <v>139</v>
      </c>
      <c r="C162" s="11" t="s">
        <v>319</v>
      </c>
      <c r="D162" s="267">
        <v>50000</v>
      </c>
      <c r="E162" s="282"/>
      <c r="F162" s="282"/>
      <c r="G162" s="282">
        <v>50000</v>
      </c>
      <c r="H162" s="282"/>
      <c r="I162" s="282"/>
      <c r="J162" s="20" t="s">
        <v>1051</v>
      </c>
    </row>
    <row r="163" spans="1:10" x14ac:dyDescent="0.3">
      <c r="A163" s="280" t="s">
        <v>2019</v>
      </c>
      <c r="B163" s="11" t="s">
        <v>141</v>
      </c>
      <c r="C163" s="11" t="s">
        <v>319</v>
      </c>
      <c r="D163" s="267">
        <v>50000</v>
      </c>
      <c r="E163" s="282"/>
      <c r="F163" s="282"/>
      <c r="G163" s="282">
        <v>50000</v>
      </c>
      <c r="H163" s="282"/>
      <c r="I163" s="282"/>
      <c r="J163" s="20" t="s">
        <v>1048</v>
      </c>
    </row>
    <row r="164" spans="1:10" x14ac:dyDescent="0.3">
      <c r="A164" s="4"/>
      <c r="B164" s="11" t="s">
        <v>142</v>
      </c>
      <c r="C164" s="11" t="s">
        <v>320</v>
      </c>
      <c r="D164" s="267">
        <v>50000</v>
      </c>
      <c r="E164" s="282"/>
      <c r="F164" s="282"/>
      <c r="G164" s="282">
        <v>50000</v>
      </c>
      <c r="H164" s="282"/>
      <c r="I164" s="282"/>
      <c r="J164" s="20" t="s">
        <v>1052</v>
      </c>
    </row>
    <row r="165" spans="1:10" x14ac:dyDescent="0.3">
      <c r="A165" s="4"/>
      <c r="B165" s="11" t="s">
        <v>143</v>
      </c>
      <c r="C165" s="11" t="s">
        <v>321</v>
      </c>
      <c r="D165" s="267">
        <v>50000</v>
      </c>
      <c r="E165" s="282"/>
      <c r="F165" s="282"/>
      <c r="G165" s="282">
        <v>50000</v>
      </c>
      <c r="H165" s="282"/>
      <c r="I165" s="282"/>
      <c r="J165" s="20" t="s">
        <v>1053</v>
      </c>
    </row>
    <row r="166" spans="1:10" x14ac:dyDescent="0.3">
      <c r="A166" s="4"/>
      <c r="B166" s="11" t="s">
        <v>144</v>
      </c>
      <c r="C166" s="11" t="s">
        <v>319</v>
      </c>
      <c r="D166" s="267">
        <v>50000</v>
      </c>
      <c r="E166" s="282"/>
      <c r="F166" s="282"/>
      <c r="G166" s="282">
        <v>50000</v>
      </c>
      <c r="H166" s="282"/>
      <c r="I166" s="282"/>
      <c r="J166" s="20" t="s">
        <v>1054</v>
      </c>
    </row>
    <row r="167" spans="1:10" x14ac:dyDescent="0.3">
      <c r="A167" s="4"/>
      <c r="B167" s="11" t="s">
        <v>145</v>
      </c>
      <c r="C167" s="11" t="s">
        <v>319</v>
      </c>
      <c r="D167" s="267">
        <v>50000</v>
      </c>
      <c r="E167" s="282"/>
      <c r="F167" s="282"/>
      <c r="G167" s="282">
        <v>50000</v>
      </c>
      <c r="H167" s="282"/>
      <c r="I167" s="282"/>
      <c r="J167" s="20" t="s">
        <v>1055</v>
      </c>
    </row>
    <row r="168" spans="1:10" x14ac:dyDescent="0.3">
      <c r="A168" s="4"/>
      <c r="B168" s="11" t="s">
        <v>146</v>
      </c>
      <c r="C168" s="11" t="s">
        <v>168</v>
      </c>
      <c r="D168" s="267">
        <v>50000</v>
      </c>
      <c r="E168" s="282"/>
      <c r="F168" s="282"/>
      <c r="G168" s="282">
        <v>50000</v>
      </c>
      <c r="H168" s="282"/>
      <c r="I168" s="282"/>
      <c r="J168" s="20" t="s">
        <v>1056</v>
      </c>
    </row>
    <row r="169" spans="1:10" x14ac:dyDescent="0.3">
      <c r="A169" s="4"/>
      <c r="B169" s="11" t="s">
        <v>147</v>
      </c>
      <c r="C169" s="11" t="s">
        <v>319</v>
      </c>
      <c r="D169" s="267">
        <v>50000</v>
      </c>
      <c r="E169" s="282"/>
      <c r="F169" s="282"/>
      <c r="G169" s="282">
        <v>50000</v>
      </c>
      <c r="H169" s="282"/>
      <c r="I169" s="282"/>
      <c r="J169" s="20" t="s">
        <v>1057</v>
      </c>
    </row>
    <row r="170" spans="1:10" x14ac:dyDescent="0.3">
      <c r="A170" s="4"/>
      <c r="B170" s="11" t="s">
        <v>148</v>
      </c>
      <c r="C170" s="11" t="s">
        <v>318</v>
      </c>
      <c r="D170" s="267">
        <v>50000</v>
      </c>
      <c r="E170" s="282"/>
      <c r="F170" s="282"/>
      <c r="G170" s="282">
        <v>50000</v>
      </c>
      <c r="H170" s="282"/>
      <c r="I170" s="282"/>
      <c r="J170" s="20" t="s">
        <v>149</v>
      </c>
    </row>
    <row r="171" spans="1:10" x14ac:dyDescent="0.3">
      <c r="A171" s="4"/>
      <c r="B171" s="11" t="s">
        <v>150</v>
      </c>
      <c r="C171" s="11" t="s">
        <v>318</v>
      </c>
      <c r="D171" s="267">
        <v>50000</v>
      </c>
      <c r="E171" s="282"/>
      <c r="F171" s="282"/>
      <c r="G171" s="282">
        <v>50000</v>
      </c>
      <c r="H171" s="282"/>
      <c r="I171" s="282"/>
      <c r="J171" s="20" t="s">
        <v>149</v>
      </c>
    </row>
    <row r="172" spans="1:10" x14ac:dyDescent="0.3">
      <c r="A172" s="4"/>
      <c r="B172" s="11" t="s">
        <v>151</v>
      </c>
      <c r="C172" s="11" t="s">
        <v>318</v>
      </c>
      <c r="D172" s="267">
        <v>50000</v>
      </c>
      <c r="E172" s="282"/>
      <c r="F172" s="282"/>
      <c r="G172" s="282">
        <v>50000</v>
      </c>
      <c r="H172" s="282"/>
      <c r="I172" s="282"/>
      <c r="J172" s="20" t="s">
        <v>149</v>
      </c>
    </row>
    <row r="173" spans="1:10" x14ac:dyDescent="0.3">
      <c r="A173" s="4"/>
      <c r="B173" s="11" t="s">
        <v>152</v>
      </c>
      <c r="C173" s="11" t="s">
        <v>322</v>
      </c>
      <c r="D173" s="267">
        <v>50000</v>
      </c>
      <c r="E173" s="282"/>
      <c r="F173" s="282"/>
      <c r="G173" s="282">
        <v>50000</v>
      </c>
      <c r="H173" s="282"/>
      <c r="I173" s="282"/>
      <c r="J173" s="20" t="s">
        <v>1058</v>
      </c>
    </row>
    <row r="174" spans="1:10" ht="15" thickBot="1" x14ac:dyDescent="0.35">
      <c r="A174" s="8"/>
      <c r="B174" s="13"/>
      <c r="C174" s="13"/>
      <c r="D174" s="13"/>
      <c r="E174" s="310"/>
      <c r="F174" s="310"/>
      <c r="G174" s="310"/>
      <c r="H174" s="310"/>
      <c r="I174" s="310"/>
      <c r="J174" s="22"/>
    </row>
    <row r="175" spans="1:10" ht="18.600000000000001" thickBot="1" x14ac:dyDescent="0.4">
      <c r="A175" s="56" t="s">
        <v>155</v>
      </c>
      <c r="B175" s="15"/>
      <c r="C175" s="27"/>
      <c r="D175" s="27"/>
      <c r="E175" s="158"/>
      <c r="F175" s="158"/>
      <c r="G175" s="158"/>
      <c r="H175" s="158"/>
      <c r="I175" s="158"/>
      <c r="J175" s="16"/>
    </row>
    <row r="176" spans="1:10" x14ac:dyDescent="0.3">
      <c r="A176" s="28" t="s">
        <v>162</v>
      </c>
      <c r="B176" s="14" t="s">
        <v>156</v>
      </c>
      <c r="C176" s="14" t="s">
        <v>82</v>
      </c>
      <c r="D176" s="169">
        <v>40000</v>
      </c>
      <c r="E176" s="311"/>
      <c r="F176" s="311">
        <v>40000</v>
      </c>
      <c r="G176" s="311"/>
      <c r="H176" s="311"/>
      <c r="I176" s="311"/>
      <c r="J176" s="19" t="s">
        <v>1709</v>
      </c>
    </row>
    <row r="177" spans="1:10" x14ac:dyDescent="0.3">
      <c r="A177" s="11" t="s">
        <v>163</v>
      </c>
      <c r="B177" s="11" t="s">
        <v>157</v>
      </c>
      <c r="C177" s="11" t="s">
        <v>82</v>
      </c>
      <c r="D177" s="170">
        <v>40000</v>
      </c>
      <c r="E177" s="311"/>
      <c r="F177" s="311">
        <v>40000</v>
      </c>
      <c r="G177" s="311"/>
      <c r="H177" s="311"/>
      <c r="I177" s="311"/>
      <c r="J177" s="19" t="s">
        <v>1710</v>
      </c>
    </row>
    <row r="178" spans="1:10" x14ac:dyDescent="0.3">
      <c r="A178" s="280" t="s">
        <v>2019</v>
      </c>
      <c r="B178" s="11" t="s">
        <v>158</v>
      </c>
      <c r="C178" s="11" t="s">
        <v>82</v>
      </c>
      <c r="D178" s="170">
        <v>40000</v>
      </c>
      <c r="E178" s="311"/>
      <c r="F178" s="311">
        <v>40000</v>
      </c>
      <c r="G178" s="311"/>
      <c r="H178" s="311"/>
      <c r="I178" s="311"/>
      <c r="J178" s="19" t="s">
        <v>1711</v>
      </c>
    </row>
    <row r="179" spans="1:10" x14ac:dyDescent="0.3">
      <c r="A179" s="11"/>
      <c r="B179" s="11" t="s">
        <v>159</v>
      </c>
      <c r="C179" s="11" t="s">
        <v>160</v>
      </c>
      <c r="D179" s="170">
        <v>40000</v>
      </c>
      <c r="E179" s="282"/>
      <c r="F179" s="282">
        <v>40000</v>
      </c>
      <c r="G179" s="282"/>
      <c r="H179" s="282"/>
      <c r="I179" s="282"/>
      <c r="J179" s="20" t="s">
        <v>1712</v>
      </c>
    </row>
    <row r="180" spans="1:10" x14ac:dyDescent="0.3">
      <c r="A180" s="4"/>
      <c r="B180" s="11" t="s">
        <v>161</v>
      </c>
      <c r="C180" s="11" t="s">
        <v>82</v>
      </c>
      <c r="D180" s="170">
        <v>40000</v>
      </c>
      <c r="E180" s="311"/>
      <c r="F180" s="311">
        <v>40000</v>
      </c>
      <c r="G180" s="311"/>
      <c r="H180" s="311"/>
      <c r="I180" s="311"/>
      <c r="J180" s="19" t="s">
        <v>1713</v>
      </c>
    </row>
    <row r="181" spans="1:10" ht="15" thickBot="1" x14ac:dyDescent="0.35">
      <c r="A181" s="8"/>
      <c r="B181" s="13" t="s">
        <v>1062</v>
      </c>
      <c r="C181" s="13" t="s">
        <v>82</v>
      </c>
      <c r="D181" s="182">
        <v>50000</v>
      </c>
      <c r="E181" s="310"/>
      <c r="F181" s="310"/>
      <c r="G181" s="310">
        <v>50000</v>
      </c>
      <c r="H181" s="310"/>
      <c r="I181" s="310"/>
      <c r="J181" s="22" t="s">
        <v>1714</v>
      </c>
    </row>
    <row r="182" spans="1:10" ht="18.600000000000001" thickBot="1" x14ac:dyDescent="0.4">
      <c r="A182" s="56" t="s">
        <v>164</v>
      </c>
      <c r="B182" s="15"/>
      <c r="C182" s="27"/>
      <c r="D182" s="27"/>
      <c r="E182" s="158"/>
      <c r="F182" s="158"/>
      <c r="G182" s="158"/>
      <c r="H182" s="158"/>
      <c r="I182" s="158"/>
      <c r="J182" s="16"/>
    </row>
    <row r="183" spans="1:10" x14ac:dyDescent="0.3">
      <c r="A183" s="28" t="s">
        <v>170</v>
      </c>
      <c r="B183" s="14" t="s">
        <v>165</v>
      </c>
      <c r="C183" s="14" t="s">
        <v>82</v>
      </c>
      <c r="D183" s="82" t="s">
        <v>559</v>
      </c>
      <c r="E183" s="200"/>
      <c r="F183" s="200"/>
      <c r="G183" s="200"/>
      <c r="H183" s="200"/>
      <c r="I183" s="200"/>
      <c r="J183" s="19" t="s">
        <v>166</v>
      </c>
    </row>
    <row r="184" spans="1:10" x14ac:dyDescent="0.3">
      <c r="A184" s="11" t="s">
        <v>171</v>
      </c>
      <c r="B184" s="11" t="s">
        <v>167</v>
      </c>
      <c r="C184" s="11" t="s">
        <v>82</v>
      </c>
      <c r="D184" s="82" t="s">
        <v>559</v>
      </c>
      <c r="E184" s="200"/>
      <c r="F184" s="200"/>
      <c r="G184" s="200"/>
      <c r="H184" s="200"/>
      <c r="I184" s="200"/>
      <c r="J184" s="20" t="s">
        <v>1064</v>
      </c>
    </row>
    <row r="185" spans="1:10" x14ac:dyDescent="0.3">
      <c r="A185" s="280" t="s">
        <v>4147</v>
      </c>
      <c r="B185" s="11" t="s">
        <v>1065</v>
      </c>
      <c r="C185" s="11" t="s">
        <v>168</v>
      </c>
      <c r="D185" s="82" t="s">
        <v>559</v>
      </c>
      <c r="E185" s="200"/>
      <c r="F185" s="200"/>
      <c r="G185" s="200"/>
      <c r="H185" s="200"/>
      <c r="I185" s="200"/>
      <c r="J185" s="20" t="s">
        <v>169</v>
      </c>
    </row>
    <row r="186" spans="1:10" x14ac:dyDescent="0.3">
      <c r="A186" s="4"/>
      <c r="B186" s="11" t="s">
        <v>1066</v>
      </c>
      <c r="C186" s="11" t="s">
        <v>1067</v>
      </c>
      <c r="D186" s="82" t="s">
        <v>559</v>
      </c>
      <c r="E186" s="200"/>
      <c r="F186" s="200"/>
      <c r="G186" s="200"/>
      <c r="H186" s="200"/>
      <c r="I186" s="200"/>
      <c r="J186" s="20" t="s">
        <v>169</v>
      </c>
    </row>
    <row r="187" spans="1:10" x14ac:dyDescent="0.3">
      <c r="A187" s="4"/>
      <c r="B187" s="11" t="s">
        <v>1068</v>
      </c>
      <c r="C187" s="11" t="s">
        <v>1070</v>
      </c>
      <c r="D187" s="82" t="s">
        <v>559</v>
      </c>
      <c r="E187" s="200"/>
      <c r="F187" s="200"/>
      <c r="G187" s="200"/>
      <c r="H187" s="200"/>
      <c r="I187" s="200"/>
      <c r="J187" s="20" t="s">
        <v>1072</v>
      </c>
    </row>
    <row r="188" spans="1:10" ht="15" thickBot="1" x14ac:dyDescent="0.35">
      <c r="A188" s="8"/>
      <c r="B188" s="11" t="s">
        <v>1069</v>
      </c>
      <c r="C188" s="11" t="s">
        <v>1071</v>
      </c>
      <c r="D188" s="82" t="s">
        <v>559</v>
      </c>
      <c r="E188" s="200"/>
      <c r="F188" s="200"/>
      <c r="G188" s="200"/>
      <c r="H188" s="200"/>
      <c r="I188" s="200"/>
      <c r="J188" s="20" t="s">
        <v>1073</v>
      </c>
    </row>
    <row r="189" spans="1:10" ht="18.600000000000001" thickBot="1" x14ac:dyDescent="0.4">
      <c r="A189" s="56" t="s">
        <v>172</v>
      </c>
      <c r="B189" s="15"/>
      <c r="C189" s="27"/>
      <c r="D189" s="27"/>
      <c r="E189" s="158"/>
      <c r="F189" s="158"/>
      <c r="G189" s="158"/>
      <c r="H189" s="158"/>
      <c r="I189" s="158"/>
      <c r="J189" s="16"/>
    </row>
    <row r="190" spans="1:10" x14ac:dyDescent="0.3">
      <c r="A190" s="28" t="s">
        <v>185</v>
      </c>
      <c r="B190" s="14" t="s">
        <v>173</v>
      </c>
      <c r="C190" s="14" t="s">
        <v>324</v>
      </c>
      <c r="D190" s="169">
        <v>100000</v>
      </c>
      <c r="E190" s="200"/>
      <c r="F190" s="200"/>
      <c r="G190" s="200"/>
      <c r="H190" s="200"/>
      <c r="I190" s="200">
        <v>100000</v>
      </c>
      <c r="J190" s="19" t="s">
        <v>1715</v>
      </c>
    </row>
    <row r="191" spans="1:10" x14ac:dyDescent="0.3">
      <c r="A191" s="28" t="s">
        <v>181</v>
      </c>
      <c r="B191" s="11" t="s">
        <v>174</v>
      </c>
      <c r="C191" s="11" t="s">
        <v>324</v>
      </c>
      <c r="D191" s="170">
        <v>100000</v>
      </c>
      <c r="E191" s="200"/>
      <c r="F191" s="200"/>
      <c r="G191" s="200"/>
      <c r="H191" s="200"/>
      <c r="I191" s="200">
        <v>100000</v>
      </c>
      <c r="J191" s="20" t="s">
        <v>1715</v>
      </c>
    </row>
    <row r="192" spans="1:10" x14ac:dyDescent="0.3">
      <c r="A192" s="280" t="s">
        <v>2019</v>
      </c>
      <c r="B192" s="11" t="s">
        <v>177</v>
      </c>
      <c r="C192" s="11" t="s">
        <v>324</v>
      </c>
      <c r="D192" s="170">
        <v>100000</v>
      </c>
      <c r="E192" s="200"/>
      <c r="F192" s="200"/>
      <c r="G192" s="200"/>
      <c r="H192" s="200"/>
      <c r="I192" s="200">
        <v>100000</v>
      </c>
      <c r="J192" s="20" t="s">
        <v>1715</v>
      </c>
    </row>
    <row r="193" spans="1:10" x14ac:dyDescent="0.3">
      <c r="A193" s="4"/>
      <c r="B193" s="11" t="s">
        <v>175</v>
      </c>
      <c r="C193" s="11" t="s">
        <v>324</v>
      </c>
      <c r="D193" s="170">
        <v>100000</v>
      </c>
      <c r="E193" s="200"/>
      <c r="F193" s="200"/>
      <c r="G193" s="200"/>
      <c r="H193" s="200"/>
      <c r="I193" s="200">
        <v>100000</v>
      </c>
      <c r="J193" s="20" t="s">
        <v>1715</v>
      </c>
    </row>
    <row r="194" spans="1:10" x14ac:dyDescent="0.3">
      <c r="A194" s="4"/>
      <c r="B194" s="11" t="s">
        <v>176</v>
      </c>
      <c r="C194" s="11" t="s">
        <v>324</v>
      </c>
      <c r="D194" s="170">
        <v>100000</v>
      </c>
      <c r="E194" s="200"/>
      <c r="F194" s="200"/>
      <c r="G194" s="200"/>
      <c r="H194" s="200"/>
      <c r="I194" s="200">
        <v>100000</v>
      </c>
      <c r="J194" s="20" t="s">
        <v>1715</v>
      </c>
    </row>
    <row r="195" spans="1:10" x14ac:dyDescent="0.3">
      <c r="A195" s="4"/>
      <c r="B195" s="11" t="s">
        <v>179</v>
      </c>
      <c r="C195" s="11" t="s">
        <v>82</v>
      </c>
      <c r="D195" s="82"/>
      <c r="E195" s="200"/>
      <c r="F195" s="200"/>
      <c r="G195" s="200"/>
      <c r="H195" s="200"/>
      <c r="I195" s="200"/>
      <c r="J195" s="20" t="s">
        <v>327</v>
      </c>
    </row>
    <row r="196" spans="1:10" x14ac:dyDescent="0.3">
      <c r="A196" s="4"/>
      <c r="B196" s="11" t="s">
        <v>182</v>
      </c>
      <c r="C196" s="11" t="s">
        <v>82</v>
      </c>
      <c r="D196" s="82"/>
      <c r="E196" s="200"/>
      <c r="F196" s="200"/>
      <c r="G196" s="200"/>
      <c r="H196" s="200"/>
      <c r="I196" s="200"/>
      <c r="J196" s="20" t="s">
        <v>327</v>
      </c>
    </row>
    <row r="197" spans="1:10" ht="15" thickBot="1" x14ac:dyDescent="0.35">
      <c r="A197" s="4"/>
      <c r="B197" s="11" t="s">
        <v>183</v>
      </c>
      <c r="C197" s="11" t="s">
        <v>325</v>
      </c>
      <c r="D197" s="170">
        <v>80000</v>
      </c>
      <c r="E197" s="200"/>
      <c r="F197" s="200"/>
      <c r="G197" s="200"/>
      <c r="H197" s="200">
        <v>80000</v>
      </c>
      <c r="I197" s="200"/>
      <c r="J197" s="20" t="s">
        <v>1716</v>
      </c>
    </row>
    <row r="198" spans="1:10" ht="18.600000000000001" thickBot="1" x14ac:dyDescent="0.4">
      <c r="A198" s="56" t="s">
        <v>186</v>
      </c>
      <c r="B198" s="15"/>
      <c r="C198" s="27"/>
      <c r="D198" s="27"/>
      <c r="E198" s="158"/>
      <c r="F198" s="158"/>
      <c r="G198" s="158"/>
      <c r="H198" s="158"/>
      <c r="I198" s="158"/>
      <c r="J198" s="23"/>
    </row>
    <row r="199" spans="1:10" x14ac:dyDescent="0.3">
      <c r="A199" s="28" t="s">
        <v>194</v>
      </c>
      <c r="B199" s="14" t="s">
        <v>187</v>
      </c>
      <c r="C199" s="14" t="s">
        <v>85</v>
      </c>
      <c r="D199" s="267">
        <v>50000</v>
      </c>
      <c r="E199" s="311"/>
      <c r="F199" s="311"/>
      <c r="G199" s="311">
        <v>50000</v>
      </c>
      <c r="H199" s="311"/>
      <c r="I199" s="311"/>
      <c r="J199" s="19" t="s">
        <v>1718</v>
      </c>
    </row>
    <row r="200" spans="1:10" x14ac:dyDescent="0.3">
      <c r="A200" s="11" t="s">
        <v>195</v>
      </c>
      <c r="B200" s="11" t="s">
        <v>188</v>
      </c>
      <c r="C200" s="11" t="s">
        <v>85</v>
      </c>
      <c r="D200" s="267">
        <v>50000</v>
      </c>
      <c r="E200" s="282"/>
      <c r="F200" s="282"/>
      <c r="G200" s="282">
        <v>50000</v>
      </c>
      <c r="H200" s="282"/>
      <c r="I200" s="282"/>
      <c r="J200" s="20" t="s">
        <v>1075</v>
      </c>
    </row>
    <row r="201" spans="1:10" x14ac:dyDescent="0.3">
      <c r="A201" s="4"/>
      <c r="B201" s="11" t="s">
        <v>189</v>
      </c>
      <c r="C201" s="11" t="s">
        <v>85</v>
      </c>
      <c r="D201" s="267">
        <v>50000</v>
      </c>
      <c r="E201" s="282"/>
      <c r="F201" s="282"/>
      <c r="G201" s="282">
        <v>50000</v>
      </c>
      <c r="H201" s="282"/>
      <c r="I201" s="282"/>
      <c r="J201" s="20" t="s">
        <v>1076</v>
      </c>
    </row>
    <row r="202" spans="1:10" x14ac:dyDescent="0.3">
      <c r="A202" s="4" t="s">
        <v>1192</v>
      </c>
      <c r="B202" s="11" t="s">
        <v>190</v>
      </c>
      <c r="C202" s="11" t="s">
        <v>85</v>
      </c>
      <c r="D202" s="267">
        <v>50000</v>
      </c>
      <c r="E202" s="282"/>
      <c r="F202" s="282"/>
      <c r="G202" s="282">
        <v>50000</v>
      </c>
      <c r="H202" s="282"/>
      <c r="I202" s="282"/>
      <c r="J202" s="20" t="s">
        <v>1077</v>
      </c>
    </row>
    <row r="203" spans="1:10" x14ac:dyDescent="0.3">
      <c r="A203" s="280" t="s">
        <v>2019</v>
      </c>
      <c r="B203" s="11" t="s">
        <v>191</v>
      </c>
      <c r="C203" s="11" t="s">
        <v>85</v>
      </c>
      <c r="D203" s="267">
        <v>50000</v>
      </c>
      <c r="E203" s="282"/>
      <c r="F203" s="282"/>
      <c r="G203" s="282">
        <v>50000</v>
      </c>
      <c r="H203" s="282"/>
      <c r="I203" s="282"/>
      <c r="J203" s="20" t="s">
        <v>1078</v>
      </c>
    </row>
    <row r="204" spans="1:10" x14ac:dyDescent="0.3">
      <c r="A204" s="4"/>
      <c r="B204" s="11" t="s">
        <v>1079</v>
      </c>
      <c r="C204" s="11" t="s">
        <v>82</v>
      </c>
      <c r="D204" s="267">
        <v>50000</v>
      </c>
      <c r="E204" s="282"/>
      <c r="F204" s="282"/>
      <c r="G204" s="282">
        <v>50000</v>
      </c>
      <c r="H204" s="282"/>
      <c r="I204" s="282"/>
      <c r="J204" s="20" t="s">
        <v>1083</v>
      </c>
    </row>
    <row r="205" spans="1:10" x14ac:dyDescent="0.3">
      <c r="A205" s="4"/>
      <c r="B205" s="11" t="s">
        <v>1080</v>
      </c>
      <c r="C205" s="11" t="s">
        <v>82</v>
      </c>
      <c r="D205" s="267">
        <v>50000</v>
      </c>
      <c r="E205" s="282"/>
      <c r="F205" s="282"/>
      <c r="G205" s="282">
        <v>50000</v>
      </c>
      <c r="H205" s="282"/>
      <c r="I205" s="282"/>
      <c r="J205" s="20" t="s">
        <v>1084</v>
      </c>
    </row>
    <row r="206" spans="1:10" x14ac:dyDescent="0.3">
      <c r="A206" s="4"/>
      <c r="B206" s="11" t="s">
        <v>1081</v>
      </c>
      <c r="C206" s="11" t="s">
        <v>82</v>
      </c>
      <c r="D206" s="267">
        <v>50000</v>
      </c>
      <c r="E206" s="282"/>
      <c r="F206" s="282"/>
      <c r="G206" s="282">
        <v>50000</v>
      </c>
      <c r="H206" s="282"/>
      <c r="I206" s="282"/>
      <c r="J206" s="20" t="s">
        <v>1085</v>
      </c>
    </row>
    <row r="207" spans="1:10" x14ac:dyDescent="0.3">
      <c r="A207" s="4"/>
      <c r="B207" s="11" t="s">
        <v>1082</v>
      </c>
      <c r="C207" s="11" t="s">
        <v>82</v>
      </c>
      <c r="D207" s="267">
        <v>50000</v>
      </c>
      <c r="E207" s="282"/>
      <c r="F207" s="282"/>
      <c r="G207" s="282">
        <v>50000</v>
      </c>
      <c r="H207" s="282"/>
      <c r="I207" s="282"/>
      <c r="J207" s="20" t="s">
        <v>1086</v>
      </c>
    </row>
    <row r="208" spans="1:10" x14ac:dyDescent="0.3">
      <c r="A208" s="4"/>
      <c r="B208" s="11" t="s">
        <v>192</v>
      </c>
      <c r="C208" s="11" t="s">
        <v>82</v>
      </c>
      <c r="D208" s="267">
        <v>50000</v>
      </c>
      <c r="E208" s="282"/>
      <c r="F208" s="282"/>
      <c r="G208" s="282">
        <v>50000</v>
      </c>
      <c r="H208" s="282"/>
      <c r="I208" s="282"/>
      <c r="J208" s="20" t="s">
        <v>1087</v>
      </c>
    </row>
    <row r="209" spans="1:10" x14ac:dyDescent="0.3">
      <c r="A209" s="4"/>
      <c r="B209" s="11" t="s">
        <v>193</v>
      </c>
      <c r="C209" s="11" t="s">
        <v>82</v>
      </c>
      <c r="D209" s="267">
        <v>50000</v>
      </c>
      <c r="E209" s="282"/>
      <c r="F209" s="282"/>
      <c r="G209" s="282">
        <v>50000</v>
      </c>
      <c r="H209" s="282"/>
      <c r="I209" s="282"/>
      <c r="J209" s="20" t="s">
        <v>1088</v>
      </c>
    </row>
    <row r="210" spans="1:10" x14ac:dyDescent="0.3">
      <c r="A210" s="4"/>
      <c r="B210" s="11" t="s">
        <v>1089</v>
      </c>
      <c r="C210" s="11" t="s">
        <v>82</v>
      </c>
      <c r="D210" s="267">
        <v>50000</v>
      </c>
      <c r="E210" s="282"/>
      <c r="F210" s="282"/>
      <c r="G210" s="282">
        <v>50000</v>
      </c>
      <c r="H210" s="282"/>
      <c r="I210" s="282"/>
      <c r="J210" s="20" t="s">
        <v>1091</v>
      </c>
    </row>
    <row r="211" spans="1:10" ht="15" thickBot="1" x14ac:dyDescent="0.35">
      <c r="A211" s="8"/>
      <c r="B211" s="11" t="s">
        <v>1090</v>
      </c>
      <c r="C211" s="11" t="s">
        <v>82</v>
      </c>
      <c r="D211" s="267">
        <v>50000</v>
      </c>
      <c r="E211" s="282"/>
      <c r="F211" s="282"/>
      <c r="G211" s="282">
        <v>50000</v>
      </c>
      <c r="H211" s="282"/>
      <c r="I211" s="282"/>
      <c r="J211" s="20" t="s">
        <v>1092</v>
      </c>
    </row>
    <row r="212" spans="1:10" ht="18.600000000000001" thickBot="1" x14ac:dyDescent="0.4">
      <c r="A212" s="56" t="s">
        <v>196</v>
      </c>
      <c r="B212" s="15"/>
      <c r="C212" s="27"/>
      <c r="D212" s="27"/>
      <c r="E212" s="158"/>
      <c r="F212" s="158"/>
      <c r="G212" s="158"/>
      <c r="H212" s="158"/>
      <c r="I212" s="158"/>
      <c r="J212" s="23"/>
    </row>
    <row r="213" spans="1:10" x14ac:dyDescent="0.3">
      <c r="A213" s="28" t="s">
        <v>209</v>
      </c>
      <c r="B213" s="14" t="s">
        <v>197</v>
      </c>
      <c r="C213" s="14" t="s">
        <v>200</v>
      </c>
      <c r="D213" s="174">
        <v>30500</v>
      </c>
      <c r="E213" s="292"/>
      <c r="F213" s="292">
        <v>30500</v>
      </c>
      <c r="G213" s="292"/>
      <c r="H213" s="292"/>
      <c r="I213" s="292"/>
      <c r="J213" s="19" t="s">
        <v>1719</v>
      </c>
    </row>
    <row r="214" spans="1:10" x14ac:dyDescent="0.3">
      <c r="A214" s="11" t="s">
        <v>210</v>
      </c>
      <c r="B214" s="11" t="s">
        <v>199</v>
      </c>
      <c r="C214" s="11" t="s">
        <v>200</v>
      </c>
      <c r="D214" s="174">
        <v>30500</v>
      </c>
      <c r="E214" s="292"/>
      <c r="F214" s="292">
        <v>30500</v>
      </c>
      <c r="G214" s="292"/>
      <c r="H214" s="292"/>
      <c r="I214" s="292"/>
      <c r="J214" s="20" t="s">
        <v>1720</v>
      </c>
    </row>
    <row r="215" spans="1:10" x14ac:dyDescent="0.3">
      <c r="A215" s="4" t="s">
        <v>2679</v>
      </c>
      <c r="B215" s="11" t="s">
        <v>202</v>
      </c>
      <c r="C215" s="11" t="s">
        <v>314</v>
      </c>
      <c r="D215" s="174">
        <v>30500</v>
      </c>
      <c r="E215" s="292"/>
      <c r="F215" s="292">
        <v>30500</v>
      </c>
      <c r="G215" s="292"/>
      <c r="H215" s="292"/>
      <c r="I215" s="292"/>
      <c r="J215" s="4" t="s">
        <v>1721</v>
      </c>
    </row>
    <row r="216" spans="1:10" x14ac:dyDescent="0.3">
      <c r="A216" s="4" t="s">
        <v>1348</v>
      </c>
      <c r="B216" s="11" t="s">
        <v>201</v>
      </c>
      <c r="C216" s="11" t="s">
        <v>309</v>
      </c>
      <c r="D216" s="174">
        <v>30500</v>
      </c>
      <c r="E216" s="292"/>
      <c r="F216" s="292">
        <v>30500</v>
      </c>
      <c r="G216" s="292"/>
      <c r="H216" s="292"/>
      <c r="I216" s="292"/>
      <c r="J216" s="4" t="s">
        <v>1722</v>
      </c>
    </row>
    <row r="217" spans="1:10" x14ac:dyDescent="0.3">
      <c r="A217" s="4" t="s">
        <v>1349</v>
      </c>
      <c r="B217" s="11" t="s">
        <v>203</v>
      </c>
      <c r="C217" s="11" t="s">
        <v>206</v>
      </c>
      <c r="D217" s="174">
        <v>30500</v>
      </c>
      <c r="E217" s="292"/>
      <c r="F217" s="292">
        <v>30500</v>
      </c>
      <c r="G217" s="292"/>
      <c r="H217" s="292"/>
      <c r="I217" s="292"/>
      <c r="J217" s="4" t="s">
        <v>1723</v>
      </c>
    </row>
    <row r="218" spans="1:10" x14ac:dyDescent="0.3">
      <c r="A218" s="280" t="s">
        <v>2019</v>
      </c>
      <c r="B218" s="11" t="s">
        <v>204</v>
      </c>
      <c r="C218" s="11" t="s">
        <v>206</v>
      </c>
      <c r="D218" s="174">
        <v>30500</v>
      </c>
      <c r="E218" s="292"/>
      <c r="F218" s="292">
        <v>30500</v>
      </c>
      <c r="G218" s="292"/>
      <c r="H218" s="292"/>
      <c r="I218" s="292"/>
      <c r="J218" s="4" t="s">
        <v>1724</v>
      </c>
    </row>
    <row r="219" spans="1:10" x14ac:dyDescent="0.3">
      <c r="A219" s="4"/>
      <c r="B219" s="11" t="s">
        <v>207</v>
      </c>
      <c r="C219" s="11" t="s">
        <v>206</v>
      </c>
      <c r="D219" s="174">
        <v>30500</v>
      </c>
      <c r="E219" s="292"/>
      <c r="F219" s="292">
        <v>30500</v>
      </c>
      <c r="G219" s="292"/>
      <c r="H219" s="292"/>
      <c r="I219" s="292"/>
      <c r="J219" s="4" t="s">
        <v>1725</v>
      </c>
    </row>
    <row r="220" spans="1:10" ht="15" thickBot="1" x14ac:dyDescent="0.35">
      <c r="A220" s="4"/>
      <c r="B220" s="11" t="s">
        <v>208</v>
      </c>
      <c r="C220" s="11" t="s">
        <v>206</v>
      </c>
      <c r="D220" s="174">
        <v>30500</v>
      </c>
      <c r="E220" s="292"/>
      <c r="F220" s="292">
        <v>30500</v>
      </c>
      <c r="G220" s="292"/>
      <c r="H220" s="292"/>
      <c r="I220" s="292"/>
      <c r="J220" s="4" t="s">
        <v>1726</v>
      </c>
    </row>
    <row r="221" spans="1:10" ht="18.600000000000001" thickBot="1" x14ac:dyDescent="0.4">
      <c r="A221" s="56" t="s">
        <v>211</v>
      </c>
      <c r="B221" s="15"/>
      <c r="C221" s="27"/>
      <c r="D221" s="27"/>
      <c r="E221" s="158"/>
      <c r="F221" s="158"/>
      <c r="G221" s="158"/>
      <c r="H221" s="158"/>
      <c r="I221" s="158"/>
      <c r="J221" s="23"/>
    </row>
    <row r="222" spans="1:10" x14ac:dyDescent="0.3">
      <c r="A222" s="28" t="s">
        <v>220</v>
      </c>
      <c r="B222" s="14" t="s">
        <v>212</v>
      </c>
      <c r="C222" s="14" t="s">
        <v>309</v>
      </c>
      <c r="D222" s="266" t="s">
        <v>213</v>
      </c>
      <c r="E222" s="311"/>
      <c r="F222" s="311"/>
      <c r="G222" s="311" t="s">
        <v>213</v>
      </c>
      <c r="H222" s="311"/>
      <c r="I222" s="311"/>
      <c r="J222" s="19" t="s">
        <v>1727</v>
      </c>
    </row>
    <row r="223" spans="1:10" x14ac:dyDescent="0.3">
      <c r="A223" s="13" t="s">
        <v>221</v>
      </c>
      <c r="B223" s="11" t="s">
        <v>214</v>
      </c>
      <c r="C223" s="11" t="s">
        <v>309</v>
      </c>
      <c r="D223" s="267" t="s">
        <v>213</v>
      </c>
      <c r="E223" s="282"/>
      <c r="F223" s="282"/>
      <c r="G223" s="282" t="s">
        <v>213</v>
      </c>
      <c r="H223" s="282"/>
      <c r="I223" s="282"/>
      <c r="J223" s="20" t="s">
        <v>1727</v>
      </c>
    </row>
    <row r="224" spans="1:10" x14ac:dyDescent="0.3">
      <c r="A224" s="280" t="s">
        <v>2019</v>
      </c>
      <c r="B224" s="11" t="s">
        <v>216</v>
      </c>
      <c r="C224" s="11" t="s">
        <v>217</v>
      </c>
      <c r="D224" s="267" t="s">
        <v>213</v>
      </c>
      <c r="E224" s="282"/>
      <c r="F224" s="282"/>
      <c r="G224" s="282" t="s">
        <v>213</v>
      </c>
      <c r="H224" s="282"/>
      <c r="I224" s="282"/>
      <c r="J224" s="20" t="s">
        <v>1727</v>
      </c>
    </row>
    <row r="225" spans="1:10" ht="15" thickBot="1" x14ac:dyDescent="0.35">
      <c r="A225" s="4"/>
      <c r="B225" s="13" t="s">
        <v>219</v>
      </c>
      <c r="C225" s="13" t="s">
        <v>217</v>
      </c>
      <c r="D225" s="274" t="s">
        <v>213</v>
      </c>
      <c r="E225" s="310"/>
      <c r="F225" s="310"/>
      <c r="G225" s="310" t="s">
        <v>213</v>
      </c>
      <c r="H225" s="310"/>
      <c r="I225" s="310"/>
      <c r="J225" s="22" t="s">
        <v>1727</v>
      </c>
    </row>
    <row r="226" spans="1:10" ht="18.600000000000001" thickBot="1" x14ac:dyDescent="0.4">
      <c r="A226" s="69" t="s">
        <v>247</v>
      </c>
      <c r="B226" s="27"/>
      <c r="C226" s="27"/>
      <c r="D226" s="27"/>
      <c r="E226" s="158"/>
      <c r="F226" s="158"/>
      <c r="G226" s="158"/>
      <c r="H226" s="158"/>
      <c r="I226" s="158"/>
      <c r="J226" s="16"/>
    </row>
    <row r="227" spans="1:10" x14ac:dyDescent="0.3">
      <c r="A227" s="28" t="s">
        <v>248</v>
      </c>
      <c r="B227" s="14" t="s">
        <v>222</v>
      </c>
      <c r="C227" s="14" t="s">
        <v>223</v>
      </c>
      <c r="D227" s="82" t="s">
        <v>559</v>
      </c>
      <c r="E227" s="200"/>
      <c r="F227" s="200"/>
      <c r="G227" s="200"/>
      <c r="H227" s="200"/>
      <c r="I227" s="200"/>
      <c r="J227" s="6" t="s">
        <v>1728</v>
      </c>
    </row>
    <row r="228" spans="1:10" x14ac:dyDescent="0.3">
      <c r="A228" s="11" t="s">
        <v>249</v>
      </c>
      <c r="B228" s="11" t="s">
        <v>224</v>
      </c>
      <c r="C228" s="11" t="s">
        <v>223</v>
      </c>
      <c r="D228" s="82"/>
      <c r="E228" s="200"/>
      <c r="F228" s="200"/>
      <c r="G228" s="200"/>
      <c r="H228" s="200"/>
      <c r="I228" s="200"/>
      <c r="J228" s="4" t="s">
        <v>225</v>
      </c>
    </row>
    <row r="229" spans="1:10" x14ac:dyDescent="0.3">
      <c r="A229" s="4"/>
      <c r="B229" s="11" t="s">
        <v>226</v>
      </c>
      <c r="C229" s="11" t="s">
        <v>223</v>
      </c>
      <c r="D229" s="82"/>
      <c r="E229" s="200"/>
      <c r="F229" s="200"/>
      <c r="G229" s="200"/>
      <c r="H229" s="200"/>
      <c r="I229" s="200"/>
      <c r="J229" s="4" t="s">
        <v>1105</v>
      </c>
    </row>
    <row r="230" spans="1:10" x14ac:dyDescent="0.3">
      <c r="A230" s="4" t="s">
        <v>1192</v>
      </c>
      <c r="B230" s="11" t="s">
        <v>227</v>
      </c>
      <c r="C230" s="11" t="s">
        <v>223</v>
      </c>
      <c r="D230" s="82"/>
      <c r="E230" s="200"/>
      <c r="F230" s="200"/>
      <c r="G230" s="200"/>
      <c r="H230" s="200"/>
      <c r="I230" s="200"/>
      <c r="J230" s="4" t="s">
        <v>228</v>
      </c>
    </row>
    <row r="231" spans="1:10" x14ac:dyDescent="0.3">
      <c r="A231" s="280" t="s">
        <v>4147</v>
      </c>
      <c r="B231" s="11" t="s">
        <v>229</v>
      </c>
      <c r="C231" s="11" t="s">
        <v>223</v>
      </c>
      <c r="D231" s="82"/>
      <c r="E231" s="200"/>
      <c r="F231" s="200"/>
      <c r="G231" s="200"/>
      <c r="H231" s="200"/>
      <c r="I231" s="200"/>
      <c r="J231" s="4" t="s">
        <v>225</v>
      </c>
    </row>
    <row r="232" spans="1:10" x14ac:dyDescent="0.3">
      <c r="A232" s="4"/>
      <c r="B232" s="11" t="s">
        <v>230</v>
      </c>
      <c r="C232" s="11" t="s">
        <v>98</v>
      </c>
      <c r="D232" s="82"/>
      <c r="E232" s="200"/>
      <c r="F232" s="200"/>
      <c r="G232" s="200"/>
      <c r="H232" s="200"/>
      <c r="I232" s="200"/>
      <c r="J232" s="4" t="s">
        <v>231</v>
      </c>
    </row>
    <row r="233" spans="1:10" x14ac:dyDescent="0.3">
      <c r="A233" s="4"/>
      <c r="B233" s="11" t="s">
        <v>232</v>
      </c>
      <c r="C233" s="11" t="s">
        <v>223</v>
      </c>
      <c r="D233" s="82" t="s">
        <v>559</v>
      </c>
      <c r="E233" s="200"/>
      <c r="F233" s="200"/>
      <c r="G233" s="200"/>
      <c r="H233" s="200"/>
      <c r="I233" s="200"/>
      <c r="J233" s="4" t="s">
        <v>1103</v>
      </c>
    </row>
    <row r="234" spans="1:10" x14ac:dyDescent="0.3">
      <c r="A234" s="4"/>
      <c r="B234" s="11" t="s">
        <v>233</v>
      </c>
      <c r="C234" s="11" t="s">
        <v>223</v>
      </c>
      <c r="D234" s="82"/>
      <c r="E234" s="200"/>
      <c r="F234" s="200"/>
      <c r="G234" s="200"/>
      <c r="H234" s="200"/>
      <c r="I234" s="200"/>
      <c r="J234" s="4" t="s">
        <v>1104</v>
      </c>
    </row>
    <row r="235" spans="1:10" x14ac:dyDescent="0.3">
      <c r="A235" s="4"/>
      <c r="B235" s="11" t="s">
        <v>234</v>
      </c>
      <c r="C235" s="11" t="s">
        <v>82</v>
      </c>
      <c r="D235" s="82"/>
      <c r="E235" s="200"/>
      <c r="F235" s="200"/>
      <c r="G235" s="200"/>
      <c r="H235" s="200"/>
      <c r="I235" s="200"/>
      <c r="J235" s="4" t="s">
        <v>235</v>
      </c>
    </row>
    <row r="236" spans="1:10" x14ac:dyDescent="0.3">
      <c r="A236" s="4"/>
      <c r="B236" s="11" t="s">
        <v>236</v>
      </c>
      <c r="C236" s="11" t="s">
        <v>237</v>
      </c>
      <c r="D236" s="82"/>
      <c r="E236" s="200"/>
      <c r="F236" s="200"/>
      <c r="G236" s="200"/>
      <c r="H236" s="200"/>
      <c r="I236" s="200"/>
      <c r="J236" s="4" t="s">
        <v>1107</v>
      </c>
    </row>
    <row r="237" spans="1:10" x14ac:dyDescent="0.3">
      <c r="A237" s="4"/>
      <c r="B237" s="11" t="s">
        <v>238</v>
      </c>
      <c r="C237" s="11" t="s">
        <v>82</v>
      </c>
      <c r="D237" s="82"/>
      <c r="E237" s="200"/>
      <c r="F237" s="200"/>
      <c r="G237" s="200"/>
      <c r="H237" s="200"/>
      <c r="I237" s="200"/>
      <c r="J237" s="4"/>
    </row>
    <row r="238" spans="1:10" x14ac:dyDescent="0.3">
      <c r="A238" s="4"/>
      <c r="B238" s="11" t="s">
        <v>239</v>
      </c>
      <c r="C238" s="11" t="s">
        <v>82</v>
      </c>
      <c r="D238" s="82"/>
      <c r="E238" s="200"/>
      <c r="F238" s="200"/>
      <c r="G238" s="200"/>
      <c r="H238" s="200"/>
      <c r="I238" s="200"/>
      <c r="J238" s="4" t="s">
        <v>240</v>
      </c>
    </row>
    <row r="239" spans="1:10" x14ac:dyDescent="0.3">
      <c r="A239" s="4"/>
      <c r="B239" s="11" t="s">
        <v>241</v>
      </c>
      <c r="C239" s="11" t="s">
        <v>242</v>
      </c>
      <c r="D239" s="82"/>
      <c r="E239" s="200"/>
      <c r="F239" s="200"/>
      <c r="G239" s="200"/>
      <c r="H239" s="200"/>
      <c r="I239" s="200"/>
      <c r="J239" s="4" t="s">
        <v>243</v>
      </c>
    </row>
    <row r="240" spans="1:10" x14ac:dyDescent="0.3">
      <c r="A240" s="4"/>
      <c r="B240" s="11" t="s">
        <v>244</v>
      </c>
      <c r="C240" s="11" t="s">
        <v>242</v>
      </c>
      <c r="D240" s="82"/>
      <c r="E240" s="200"/>
      <c r="F240" s="200"/>
      <c r="G240" s="200"/>
      <c r="H240" s="200"/>
      <c r="I240" s="200"/>
      <c r="J240" s="4" t="s">
        <v>243</v>
      </c>
    </row>
    <row r="241" spans="1:10" x14ac:dyDescent="0.3">
      <c r="A241" s="4"/>
      <c r="B241" s="11" t="s">
        <v>245</v>
      </c>
      <c r="C241" s="11" t="s">
        <v>242</v>
      </c>
      <c r="D241" s="82"/>
      <c r="E241" s="200"/>
      <c r="F241" s="200"/>
      <c r="G241" s="200"/>
      <c r="H241" s="200"/>
      <c r="I241" s="200"/>
      <c r="J241" s="4" t="s">
        <v>243</v>
      </c>
    </row>
    <row r="242" spans="1:10" ht="15" thickBot="1" x14ac:dyDescent="0.35">
      <c r="A242" s="4"/>
      <c r="B242" s="11" t="s">
        <v>246</v>
      </c>
      <c r="C242" s="11" t="s">
        <v>242</v>
      </c>
      <c r="D242" s="82"/>
      <c r="E242" s="200"/>
      <c r="F242" s="200"/>
      <c r="G242" s="200"/>
      <c r="H242" s="200"/>
      <c r="I242" s="200"/>
      <c r="J242" s="4" t="s">
        <v>243</v>
      </c>
    </row>
    <row r="243" spans="1:10" ht="18.600000000000001" thickBot="1" x14ac:dyDescent="0.4">
      <c r="A243" s="56" t="s">
        <v>250</v>
      </c>
      <c r="B243" s="15"/>
      <c r="C243" s="27"/>
      <c r="D243" s="27"/>
      <c r="E243" s="158"/>
      <c r="F243" s="158"/>
      <c r="G243" s="158"/>
      <c r="H243" s="158"/>
      <c r="I243" s="158"/>
      <c r="J243" s="16"/>
    </row>
    <row r="244" spans="1:10" x14ac:dyDescent="0.3">
      <c r="A244" s="30" t="s">
        <v>328</v>
      </c>
      <c r="B244" s="14" t="s">
        <v>251</v>
      </c>
      <c r="C244" s="14" t="s">
        <v>77</v>
      </c>
      <c r="D244" s="266">
        <v>100000</v>
      </c>
      <c r="E244" s="315"/>
      <c r="F244" s="315"/>
      <c r="G244" s="315"/>
      <c r="H244" s="315"/>
      <c r="I244" s="315">
        <v>100000</v>
      </c>
      <c r="J244" s="6" t="s">
        <v>1730</v>
      </c>
    </row>
    <row r="245" spans="1:10" x14ac:dyDescent="0.3">
      <c r="A245" s="11" t="s">
        <v>329</v>
      </c>
      <c r="B245" s="11" t="s">
        <v>253</v>
      </c>
      <c r="C245" s="11" t="s">
        <v>77</v>
      </c>
      <c r="D245" s="267">
        <v>100000</v>
      </c>
      <c r="E245" s="281"/>
      <c r="F245" s="281"/>
      <c r="G245" s="281"/>
      <c r="H245" s="281"/>
      <c r="I245" s="281">
        <v>100000</v>
      </c>
      <c r="J245" s="4" t="s">
        <v>1731</v>
      </c>
    </row>
    <row r="246" spans="1:10" x14ac:dyDescent="0.3">
      <c r="A246" s="280" t="s">
        <v>2019</v>
      </c>
      <c r="B246" s="11" t="s">
        <v>254</v>
      </c>
      <c r="C246" s="11" t="s">
        <v>77</v>
      </c>
      <c r="D246" s="267">
        <v>100000</v>
      </c>
      <c r="E246" s="281"/>
      <c r="F246" s="281"/>
      <c r="G246" s="281"/>
      <c r="H246" s="281"/>
      <c r="I246" s="281">
        <v>100000</v>
      </c>
      <c r="J246" s="4" t="s">
        <v>1732</v>
      </c>
    </row>
    <row r="247" spans="1:10" x14ac:dyDescent="0.3">
      <c r="A247" s="4"/>
      <c r="B247" s="11" t="s">
        <v>255</v>
      </c>
      <c r="C247" s="11" t="s">
        <v>77</v>
      </c>
      <c r="D247" s="267">
        <v>100000</v>
      </c>
      <c r="E247" s="281"/>
      <c r="F247" s="281"/>
      <c r="G247" s="281"/>
      <c r="H247" s="281"/>
      <c r="I247" s="281">
        <v>100000</v>
      </c>
      <c r="J247" s="4" t="s">
        <v>1733</v>
      </c>
    </row>
    <row r="248" spans="1:10" x14ac:dyDescent="0.3">
      <c r="A248" s="4"/>
      <c r="B248" s="11" t="s">
        <v>256</v>
      </c>
      <c r="C248" s="11" t="s">
        <v>77</v>
      </c>
      <c r="D248" s="267">
        <v>100000</v>
      </c>
      <c r="E248" s="281"/>
      <c r="F248" s="281"/>
      <c r="G248" s="281"/>
      <c r="H248" s="281"/>
      <c r="I248" s="281">
        <v>100000</v>
      </c>
      <c r="J248" s="4" t="s">
        <v>1734</v>
      </c>
    </row>
    <row r="249" spans="1:10" x14ac:dyDescent="0.3">
      <c r="A249" s="4"/>
      <c r="B249" s="11" t="s">
        <v>257</v>
      </c>
      <c r="C249" s="11" t="s">
        <v>77</v>
      </c>
      <c r="D249" s="267">
        <v>100000</v>
      </c>
      <c r="E249" s="281"/>
      <c r="F249" s="281"/>
      <c r="G249" s="281"/>
      <c r="H249" s="281"/>
      <c r="I249" s="281">
        <v>100000</v>
      </c>
      <c r="J249" s="4" t="s">
        <v>1735</v>
      </c>
    </row>
    <row r="250" spans="1:10" x14ac:dyDescent="0.3">
      <c r="A250" s="4"/>
      <c r="B250" s="11" t="s">
        <v>258</v>
      </c>
      <c r="C250" s="11" t="s">
        <v>77</v>
      </c>
      <c r="D250" s="267">
        <v>100000</v>
      </c>
      <c r="E250" s="281"/>
      <c r="F250" s="281"/>
      <c r="G250" s="281"/>
      <c r="H250" s="281"/>
      <c r="I250" s="281">
        <v>100000</v>
      </c>
      <c r="J250" s="4" t="s">
        <v>1736</v>
      </c>
    </row>
    <row r="251" spans="1:10" x14ac:dyDescent="0.3">
      <c r="A251" s="4"/>
      <c r="B251" s="11" t="s">
        <v>259</v>
      </c>
      <c r="C251" s="11" t="s">
        <v>77</v>
      </c>
      <c r="D251" s="267">
        <v>100000</v>
      </c>
      <c r="E251" s="281"/>
      <c r="F251" s="281"/>
      <c r="G251" s="281"/>
      <c r="H251" s="281"/>
      <c r="I251" s="281">
        <v>100000</v>
      </c>
      <c r="J251" s="4" t="s">
        <v>1737</v>
      </c>
    </row>
    <row r="252" spans="1:10" x14ac:dyDescent="0.3">
      <c r="A252" s="4"/>
      <c r="B252" s="11" t="s">
        <v>260</v>
      </c>
      <c r="C252" s="11" t="s">
        <v>77</v>
      </c>
      <c r="D252" s="267">
        <v>100000</v>
      </c>
      <c r="E252" s="281"/>
      <c r="F252" s="281"/>
      <c r="G252" s="281"/>
      <c r="H252" s="281"/>
      <c r="I252" s="281">
        <v>100000</v>
      </c>
      <c r="J252" s="4" t="s">
        <v>1738</v>
      </c>
    </row>
    <row r="253" spans="1:10" x14ac:dyDescent="0.3">
      <c r="A253" s="4"/>
      <c r="B253" s="11" t="s">
        <v>261</v>
      </c>
      <c r="C253" s="11" t="s">
        <v>77</v>
      </c>
      <c r="D253" s="267">
        <v>100000</v>
      </c>
      <c r="E253" s="281"/>
      <c r="F253" s="281"/>
      <c r="G253" s="281"/>
      <c r="H253" s="281"/>
      <c r="I253" s="281">
        <v>100000</v>
      </c>
      <c r="J253" s="4" t="s">
        <v>1739</v>
      </c>
    </row>
    <row r="254" spans="1:10" x14ac:dyDescent="0.3">
      <c r="A254" s="4"/>
      <c r="B254" s="11" t="s">
        <v>262</v>
      </c>
      <c r="C254" s="11" t="s">
        <v>77</v>
      </c>
      <c r="D254" s="267">
        <v>100000</v>
      </c>
      <c r="E254" s="281"/>
      <c r="F254" s="281"/>
      <c r="G254" s="281"/>
      <c r="H254" s="281"/>
      <c r="I254" s="281">
        <v>100000</v>
      </c>
      <c r="J254" s="4" t="s">
        <v>1740</v>
      </c>
    </row>
    <row r="255" spans="1:10" x14ac:dyDescent="0.3">
      <c r="A255" s="4"/>
      <c r="B255" s="11" t="s">
        <v>263</v>
      </c>
      <c r="C255" s="11" t="s">
        <v>77</v>
      </c>
      <c r="D255" s="267">
        <v>100000</v>
      </c>
      <c r="E255" s="281"/>
      <c r="F255" s="281"/>
      <c r="G255" s="281"/>
      <c r="H255" s="281"/>
      <c r="I255" s="281">
        <v>100000</v>
      </c>
      <c r="J255" s="4" t="s">
        <v>1741</v>
      </c>
    </row>
    <row r="256" spans="1:10" x14ac:dyDescent="0.3">
      <c r="A256" s="4"/>
      <c r="B256" s="11" t="s">
        <v>264</v>
      </c>
      <c r="C256" s="11" t="s">
        <v>77</v>
      </c>
      <c r="D256" s="267">
        <v>100000</v>
      </c>
      <c r="E256" s="281"/>
      <c r="F256" s="281"/>
      <c r="G256" s="281"/>
      <c r="H256" s="281"/>
      <c r="I256" s="281">
        <v>100000</v>
      </c>
      <c r="J256" s="4" t="s">
        <v>1742</v>
      </c>
    </row>
    <row r="257" spans="1:10" x14ac:dyDescent="0.3">
      <c r="A257" s="4"/>
      <c r="B257" s="11" t="s">
        <v>265</v>
      </c>
      <c r="C257" s="11" t="s">
        <v>77</v>
      </c>
      <c r="D257" s="267">
        <v>100000</v>
      </c>
      <c r="E257" s="281"/>
      <c r="F257" s="281"/>
      <c r="G257" s="281"/>
      <c r="H257" s="281"/>
      <c r="I257" s="281">
        <v>100000</v>
      </c>
      <c r="J257" s="4" t="s">
        <v>1743</v>
      </c>
    </row>
    <row r="258" spans="1:10" x14ac:dyDescent="0.3">
      <c r="A258" s="4"/>
      <c r="B258" s="11" t="s">
        <v>266</v>
      </c>
      <c r="C258" s="11" t="s">
        <v>77</v>
      </c>
      <c r="D258" s="267">
        <v>100000</v>
      </c>
      <c r="E258" s="281"/>
      <c r="F258" s="281"/>
      <c r="G258" s="281"/>
      <c r="H258" s="281"/>
      <c r="I258" s="281">
        <v>100000</v>
      </c>
      <c r="J258" s="4" t="s">
        <v>1744</v>
      </c>
    </row>
    <row r="259" spans="1:10" x14ac:dyDescent="0.3">
      <c r="A259" s="4"/>
      <c r="B259" s="11" t="s">
        <v>267</v>
      </c>
      <c r="C259" s="11" t="s">
        <v>77</v>
      </c>
      <c r="D259" s="267">
        <v>100000</v>
      </c>
      <c r="E259" s="281"/>
      <c r="F259" s="281"/>
      <c r="G259" s="281"/>
      <c r="H259" s="281"/>
      <c r="I259" s="281">
        <v>100000</v>
      </c>
      <c r="J259" s="4" t="s">
        <v>1745</v>
      </c>
    </row>
    <row r="260" spans="1:10" x14ac:dyDescent="0.3">
      <c r="A260" s="4"/>
      <c r="B260" s="11" t="s">
        <v>268</v>
      </c>
      <c r="C260" s="11" t="s">
        <v>77</v>
      </c>
      <c r="D260" s="267">
        <v>100000</v>
      </c>
      <c r="E260" s="281"/>
      <c r="F260" s="281"/>
      <c r="G260" s="281"/>
      <c r="H260" s="281"/>
      <c r="I260" s="281">
        <v>100000</v>
      </c>
      <c r="J260" s="4" t="s">
        <v>1746</v>
      </c>
    </row>
    <row r="261" spans="1:10" x14ac:dyDescent="0.3">
      <c r="A261" s="4"/>
      <c r="B261" s="11" t="s">
        <v>269</v>
      </c>
      <c r="C261" s="11" t="s">
        <v>77</v>
      </c>
      <c r="D261" s="267">
        <v>100000</v>
      </c>
      <c r="E261" s="281"/>
      <c r="F261" s="281"/>
      <c r="G261" s="281"/>
      <c r="H261" s="281"/>
      <c r="I261" s="281">
        <v>100000</v>
      </c>
      <c r="J261" s="4" t="s">
        <v>1747</v>
      </c>
    </row>
    <row r="262" spans="1:10" x14ac:dyDescent="0.3">
      <c r="A262" s="4"/>
      <c r="B262" s="11" t="s">
        <v>270</v>
      </c>
      <c r="C262" s="11" t="s">
        <v>77</v>
      </c>
      <c r="D262" s="267">
        <v>100000</v>
      </c>
      <c r="E262" s="281"/>
      <c r="F262" s="281"/>
      <c r="G262" s="281"/>
      <c r="H262" s="281"/>
      <c r="I262" s="281">
        <v>100000</v>
      </c>
      <c r="J262" s="4" t="s">
        <v>1748</v>
      </c>
    </row>
    <row r="263" spans="1:10" x14ac:dyDescent="0.3">
      <c r="A263" s="4"/>
      <c r="B263" s="11" t="s">
        <v>271</v>
      </c>
      <c r="C263" s="11" t="s">
        <v>77</v>
      </c>
      <c r="D263" s="267">
        <v>100000</v>
      </c>
      <c r="E263" s="281"/>
      <c r="F263" s="281"/>
      <c r="G263" s="281"/>
      <c r="H263" s="281"/>
      <c r="I263" s="281">
        <v>100000</v>
      </c>
      <c r="J263" s="4" t="s">
        <v>1749</v>
      </c>
    </row>
    <row r="264" spans="1:10" x14ac:dyDescent="0.3">
      <c r="A264" s="4"/>
      <c r="B264" s="11" t="s">
        <v>272</v>
      </c>
      <c r="C264" s="11" t="s">
        <v>77</v>
      </c>
      <c r="D264" s="267">
        <v>100000</v>
      </c>
      <c r="E264" s="281"/>
      <c r="F264" s="281"/>
      <c r="G264" s="281"/>
      <c r="H264" s="281"/>
      <c r="I264" s="281">
        <v>100000</v>
      </c>
      <c r="J264" s="4" t="s">
        <v>1750</v>
      </c>
    </row>
    <row r="265" spans="1:10" x14ac:dyDescent="0.3">
      <c r="A265" s="4"/>
      <c r="B265" s="11" t="s">
        <v>273</v>
      </c>
      <c r="C265" s="11" t="s">
        <v>77</v>
      </c>
      <c r="D265" s="267">
        <v>100000</v>
      </c>
      <c r="E265" s="281"/>
      <c r="F265" s="281"/>
      <c r="G265" s="281"/>
      <c r="H265" s="281"/>
      <c r="I265" s="281">
        <v>100000</v>
      </c>
      <c r="J265" s="4" t="s">
        <v>1730</v>
      </c>
    </row>
    <row r="266" spans="1:10" x14ac:dyDescent="0.3">
      <c r="A266" s="4"/>
      <c r="B266" s="11" t="s">
        <v>274</v>
      </c>
      <c r="C266" s="11" t="s">
        <v>330</v>
      </c>
      <c r="D266" s="267">
        <v>100000</v>
      </c>
      <c r="E266" s="281"/>
      <c r="F266" s="281"/>
      <c r="G266" s="281"/>
      <c r="H266" s="281"/>
      <c r="I266" s="281">
        <v>100000</v>
      </c>
      <c r="J266" s="4" t="s">
        <v>1751</v>
      </c>
    </row>
    <row r="267" spans="1:10" x14ac:dyDescent="0.3">
      <c r="A267" s="4"/>
      <c r="B267" s="11" t="s">
        <v>275</v>
      </c>
      <c r="C267" s="11" t="s">
        <v>330</v>
      </c>
      <c r="D267" s="267">
        <v>50000</v>
      </c>
      <c r="E267" s="281"/>
      <c r="F267" s="281"/>
      <c r="G267" s="281">
        <v>50000</v>
      </c>
      <c r="H267" s="281"/>
      <c r="I267" s="281"/>
      <c r="J267" s="4" t="s">
        <v>1752</v>
      </c>
    </row>
    <row r="268" spans="1:10" x14ac:dyDescent="0.3">
      <c r="A268" s="4"/>
      <c r="B268" s="11" t="s">
        <v>276</v>
      </c>
      <c r="C268" s="11" t="s">
        <v>330</v>
      </c>
      <c r="D268" s="267">
        <v>50000</v>
      </c>
      <c r="E268" s="281"/>
      <c r="F268" s="281"/>
      <c r="G268" s="281">
        <v>50000</v>
      </c>
      <c r="H268" s="281"/>
      <c r="I268" s="281"/>
      <c r="J268" s="4" t="s">
        <v>1753</v>
      </c>
    </row>
    <row r="269" spans="1:10" ht="15" thickBot="1" x14ac:dyDescent="0.35">
      <c r="A269" s="8"/>
      <c r="B269" s="13" t="s">
        <v>331</v>
      </c>
      <c r="C269" s="11" t="s">
        <v>330</v>
      </c>
      <c r="D269" s="267">
        <v>50000</v>
      </c>
      <c r="E269" s="281"/>
      <c r="F269" s="281"/>
      <c r="G269" s="281">
        <v>50000</v>
      </c>
      <c r="H269" s="281"/>
      <c r="I269" s="281"/>
      <c r="J269" s="4" t="s">
        <v>1754</v>
      </c>
    </row>
    <row r="270" spans="1:10" ht="18.600000000000001" thickBot="1" x14ac:dyDescent="0.4">
      <c r="A270" s="56" t="s">
        <v>277</v>
      </c>
      <c r="B270" s="15"/>
      <c r="C270" s="27"/>
      <c r="D270" s="27"/>
      <c r="E270" s="158"/>
      <c r="F270" s="158"/>
      <c r="G270" s="158"/>
      <c r="H270" s="158"/>
      <c r="I270" s="158"/>
      <c r="J270" s="16"/>
    </row>
    <row r="271" spans="1:10" x14ac:dyDescent="0.3">
      <c r="A271" s="30" t="s">
        <v>332</v>
      </c>
      <c r="B271" s="14" t="s">
        <v>278</v>
      </c>
      <c r="C271" s="14" t="s">
        <v>82</v>
      </c>
      <c r="D271" s="169">
        <v>36000</v>
      </c>
      <c r="E271" s="315"/>
      <c r="F271" s="315">
        <v>36000</v>
      </c>
      <c r="G271" s="315"/>
      <c r="H271" s="315"/>
      <c r="I271" s="315"/>
      <c r="J271" s="6" t="s">
        <v>1755</v>
      </c>
    </row>
    <row r="272" spans="1:10" x14ac:dyDescent="0.3">
      <c r="A272" s="28" t="s">
        <v>333</v>
      </c>
      <c r="B272" s="11" t="s">
        <v>280</v>
      </c>
      <c r="C272" s="11" t="s">
        <v>82</v>
      </c>
      <c r="D272" s="169">
        <v>36000</v>
      </c>
      <c r="E272" s="315"/>
      <c r="F272" s="315">
        <v>36000</v>
      </c>
      <c r="G272" s="315"/>
      <c r="H272" s="315"/>
      <c r="I272" s="315"/>
      <c r="J272" s="4" t="s">
        <v>1756</v>
      </c>
    </row>
    <row r="273" spans="1:43" x14ac:dyDescent="0.3">
      <c r="A273" s="4"/>
      <c r="B273" s="11" t="s">
        <v>281</v>
      </c>
      <c r="C273" s="11" t="s">
        <v>82</v>
      </c>
      <c r="D273" s="169">
        <v>36000</v>
      </c>
      <c r="E273" s="315"/>
      <c r="F273" s="315">
        <v>36000</v>
      </c>
      <c r="G273" s="315"/>
      <c r="H273" s="315"/>
      <c r="I273" s="315"/>
      <c r="J273" s="4" t="s">
        <v>1757</v>
      </c>
    </row>
    <row r="274" spans="1:43" x14ac:dyDescent="0.3">
      <c r="A274" s="4" t="s">
        <v>2023</v>
      </c>
      <c r="B274" s="11" t="s">
        <v>282</v>
      </c>
      <c r="C274" s="11" t="s">
        <v>82</v>
      </c>
      <c r="D274" s="169">
        <v>36000</v>
      </c>
      <c r="E274" s="315"/>
      <c r="F274" s="315">
        <v>36000</v>
      </c>
      <c r="G274" s="315"/>
      <c r="H274" s="315"/>
      <c r="I274" s="315"/>
      <c r="J274" s="4" t="s">
        <v>1758</v>
      </c>
    </row>
    <row r="275" spans="1:43" x14ac:dyDescent="0.3">
      <c r="A275" s="4" t="s">
        <v>335</v>
      </c>
      <c r="B275" s="11" t="s">
        <v>283</v>
      </c>
      <c r="C275" s="11" t="s">
        <v>82</v>
      </c>
      <c r="D275" s="169">
        <v>36000</v>
      </c>
      <c r="E275" s="315"/>
      <c r="F275" s="315">
        <v>36000</v>
      </c>
      <c r="G275" s="315"/>
      <c r="H275" s="315"/>
      <c r="I275" s="315"/>
      <c r="J275" s="4" t="s">
        <v>1759</v>
      </c>
    </row>
    <row r="276" spans="1:43" x14ac:dyDescent="0.3">
      <c r="A276" s="4" t="s">
        <v>336</v>
      </c>
      <c r="B276" s="11" t="s">
        <v>284</v>
      </c>
      <c r="C276" s="11" t="s">
        <v>82</v>
      </c>
      <c r="D276" s="169">
        <v>36000</v>
      </c>
      <c r="E276" s="315"/>
      <c r="F276" s="315">
        <v>36000</v>
      </c>
      <c r="G276" s="315"/>
      <c r="H276" s="315"/>
      <c r="I276" s="315"/>
      <c r="J276" s="4" t="s">
        <v>1760</v>
      </c>
    </row>
    <row r="277" spans="1:43" x14ac:dyDescent="0.3">
      <c r="A277" s="4" t="s">
        <v>337</v>
      </c>
      <c r="B277" s="11" t="s">
        <v>285</v>
      </c>
      <c r="C277" s="11" t="s">
        <v>82</v>
      </c>
      <c r="D277" s="169">
        <v>36000</v>
      </c>
      <c r="E277" s="315"/>
      <c r="F277" s="315">
        <v>36000</v>
      </c>
      <c r="G277" s="315"/>
      <c r="H277" s="315"/>
      <c r="I277" s="315"/>
      <c r="J277" s="4" t="s">
        <v>1761</v>
      </c>
    </row>
    <row r="278" spans="1:43" x14ac:dyDescent="0.3">
      <c r="A278" s="4" t="s">
        <v>338</v>
      </c>
      <c r="B278" s="11" t="s">
        <v>286</v>
      </c>
      <c r="C278" s="11" t="s">
        <v>82</v>
      </c>
      <c r="D278" s="169">
        <v>36000</v>
      </c>
      <c r="E278" s="315"/>
      <c r="F278" s="315">
        <v>36000</v>
      </c>
      <c r="G278" s="315"/>
      <c r="H278" s="315"/>
      <c r="I278" s="315"/>
      <c r="J278" s="4" t="s">
        <v>1761</v>
      </c>
    </row>
    <row r="279" spans="1:43" x14ac:dyDescent="0.3">
      <c r="A279" s="4" t="s">
        <v>339</v>
      </c>
      <c r="B279" s="11" t="s">
        <v>287</v>
      </c>
      <c r="C279" s="11" t="s">
        <v>82</v>
      </c>
      <c r="D279" s="169">
        <v>36000</v>
      </c>
      <c r="E279" s="315"/>
      <c r="F279" s="315">
        <v>36000</v>
      </c>
      <c r="G279" s="315"/>
      <c r="H279" s="315"/>
      <c r="I279" s="315"/>
      <c r="J279" s="4" t="s">
        <v>1762</v>
      </c>
    </row>
    <row r="280" spans="1:43" x14ac:dyDescent="0.3">
      <c r="A280" s="4" t="s">
        <v>340</v>
      </c>
      <c r="B280" s="11" t="s">
        <v>288</v>
      </c>
      <c r="C280" s="11" t="s">
        <v>82</v>
      </c>
      <c r="D280" s="169">
        <v>36000</v>
      </c>
      <c r="E280" s="315"/>
      <c r="F280" s="315">
        <v>36000</v>
      </c>
      <c r="G280" s="315"/>
      <c r="H280" s="315"/>
      <c r="I280" s="315"/>
      <c r="J280" s="4" t="s">
        <v>1763</v>
      </c>
    </row>
    <row r="281" spans="1:43" x14ac:dyDescent="0.3">
      <c r="A281" s="280" t="s">
        <v>2019</v>
      </c>
      <c r="B281" s="11" t="s">
        <v>292</v>
      </c>
      <c r="C281" s="11" t="s">
        <v>82</v>
      </c>
      <c r="D281" s="169">
        <v>36000</v>
      </c>
      <c r="E281" s="315"/>
      <c r="F281" s="315">
        <v>36000</v>
      </c>
      <c r="G281" s="315"/>
      <c r="H281" s="315"/>
      <c r="I281" s="315"/>
      <c r="J281" s="4" t="s">
        <v>1764</v>
      </c>
    </row>
    <row r="282" spans="1:43" x14ac:dyDescent="0.3">
      <c r="A282" s="4"/>
      <c r="B282" s="11" t="s">
        <v>289</v>
      </c>
      <c r="C282" s="11" t="s">
        <v>82</v>
      </c>
      <c r="D282" s="169">
        <v>36000</v>
      </c>
      <c r="E282" s="315"/>
      <c r="F282" s="315">
        <v>36000</v>
      </c>
      <c r="G282" s="315"/>
      <c r="H282" s="315"/>
      <c r="I282" s="315"/>
      <c r="J282" s="4" t="s">
        <v>1765</v>
      </c>
    </row>
    <row r="283" spans="1:43" x14ac:dyDescent="0.3">
      <c r="A283" s="4"/>
      <c r="B283" s="11" t="s">
        <v>290</v>
      </c>
      <c r="C283" s="11" t="s">
        <v>85</v>
      </c>
      <c r="D283" s="169">
        <v>36000</v>
      </c>
      <c r="E283" s="315"/>
      <c r="F283" s="315">
        <v>36000</v>
      </c>
      <c r="G283" s="315"/>
      <c r="H283" s="315"/>
      <c r="I283" s="315"/>
      <c r="J283" s="4" t="s">
        <v>1766</v>
      </c>
    </row>
    <row r="284" spans="1:43" x14ac:dyDescent="0.3">
      <c r="A284" s="4"/>
      <c r="B284" s="11" t="s">
        <v>1146</v>
      </c>
      <c r="C284" s="11" t="s">
        <v>1145</v>
      </c>
      <c r="D284" s="169">
        <v>36000</v>
      </c>
      <c r="E284" s="315"/>
      <c r="F284" s="315">
        <v>36000</v>
      </c>
      <c r="G284" s="315"/>
      <c r="H284" s="315"/>
      <c r="I284" s="315"/>
      <c r="J284" s="4" t="s">
        <v>1767</v>
      </c>
    </row>
    <row r="285" spans="1:43" x14ac:dyDescent="0.3">
      <c r="A285" s="4"/>
      <c r="B285" s="11" t="s">
        <v>1147</v>
      </c>
      <c r="C285" s="11" t="s">
        <v>1149</v>
      </c>
      <c r="D285" s="169">
        <v>36000</v>
      </c>
      <c r="E285" s="315"/>
      <c r="F285" s="315">
        <v>36000</v>
      </c>
      <c r="G285" s="315"/>
      <c r="H285" s="315"/>
      <c r="I285" s="315"/>
      <c r="J285" s="4" t="s">
        <v>1767</v>
      </c>
    </row>
    <row r="286" spans="1:43" x14ac:dyDescent="0.3">
      <c r="A286" s="4"/>
      <c r="B286" s="11" t="s">
        <v>1148</v>
      </c>
      <c r="C286" s="11" t="s">
        <v>1150</v>
      </c>
      <c r="D286" s="169">
        <v>36000</v>
      </c>
      <c r="E286" s="315"/>
      <c r="F286" s="315">
        <v>36000</v>
      </c>
      <c r="G286" s="315"/>
      <c r="H286" s="315"/>
      <c r="I286" s="315"/>
      <c r="J286" s="4" t="s">
        <v>1767</v>
      </c>
    </row>
    <row r="287" spans="1:43" s="72" customFormat="1" ht="18" x14ac:dyDescent="0.35">
      <c r="A287" s="4"/>
      <c r="B287" s="11" t="s">
        <v>1151</v>
      </c>
      <c r="C287" s="11" t="s">
        <v>1145</v>
      </c>
      <c r="D287" s="169">
        <v>36000</v>
      </c>
      <c r="E287" s="315"/>
      <c r="F287" s="315">
        <v>36000</v>
      </c>
      <c r="G287" s="315"/>
      <c r="H287" s="315"/>
      <c r="I287" s="315"/>
      <c r="J287" s="4" t="s">
        <v>1767</v>
      </c>
      <c r="Q287" s="2"/>
      <c r="R287" s="2"/>
      <c r="S287" s="2"/>
      <c r="T287" s="2"/>
      <c r="U287" s="2"/>
      <c r="V287" s="2"/>
      <c r="W287" s="2"/>
      <c r="X287" s="2"/>
      <c r="Y287" s="2"/>
      <c r="Z287" s="2"/>
      <c r="AH287" s="2"/>
      <c r="AI287" s="2"/>
      <c r="AJ287" s="2"/>
      <c r="AK287" s="2"/>
      <c r="AL287" s="2"/>
      <c r="AM287" s="2"/>
      <c r="AN287" s="2"/>
      <c r="AO287" s="2"/>
      <c r="AP287" s="2"/>
      <c r="AQ287" s="2"/>
    </row>
    <row r="288" spans="1:43" x14ac:dyDescent="0.3">
      <c r="A288" s="4"/>
      <c r="B288" s="11" t="s">
        <v>1152</v>
      </c>
      <c r="C288" s="11" t="s">
        <v>1149</v>
      </c>
      <c r="D288" s="169">
        <v>36000</v>
      </c>
      <c r="E288" s="315"/>
      <c r="F288" s="315">
        <v>36000</v>
      </c>
      <c r="G288" s="315"/>
      <c r="H288" s="315"/>
      <c r="I288" s="315"/>
      <c r="J288" s="4" t="s">
        <v>1767</v>
      </c>
    </row>
    <row r="289" spans="1:10" x14ac:dyDescent="0.3">
      <c r="A289" s="4"/>
      <c r="B289" s="11" t="s">
        <v>1153</v>
      </c>
      <c r="C289" s="11" t="s">
        <v>1150</v>
      </c>
      <c r="D289" s="169">
        <v>36000</v>
      </c>
      <c r="E289" s="315"/>
      <c r="F289" s="315">
        <v>36000</v>
      </c>
      <c r="G289" s="315"/>
      <c r="H289" s="315"/>
      <c r="I289" s="315"/>
      <c r="J289" s="4" t="s">
        <v>1767</v>
      </c>
    </row>
    <row r="290" spans="1:10" ht="15" thickBot="1" x14ac:dyDescent="0.35">
      <c r="A290" s="8"/>
      <c r="B290" s="13" t="s">
        <v>293</v>
      </c>
      <c r="C290" s="13" t="s">
        <v>98</v>
      </c>
      <c r="D290" s="169">
        <v>36000</v>
      </c>
      <c r="E290" s="316"/>
      <c r="F290" s="316">
        <v>36000</v>
      </c>
      <c r="G290" s="316"/>
      <c r="H290" s="316"/>
      <c r="I290" s="316"/>
      <c r="J290" s="8" t="s">
        <v>1768</v>
      </c>
    </row>
    <row r="291" spans="1:10" ht="18.600000000000001" thickBot="1" x14ac:dyDescent="0.4">
      <c r="A291" s="69" t="s">
        <v>363</v>
      </c>
      <c r="B291" s="70"/>
      <c r="C291" s="70"/>
      <c r="D291" s="70"/>
      <c r="E291" s="161"/>
      <c r="F291" s="161"/>
      <c r="G291" s="161"/>
      <c r="H291" s="161"/>
      <c r="I291" s="161"/>
      <c r="J291" s="71"/>
    </row>
    <row r="292" spans="1:10" x14ac:dyDescent="0.3">
      <c r="A292" s="30" t="s">
        <v>1154</v>
      </c>
      <c r="B292" s="14" t="s">
        <v>367</v>
      </c>
      <c r="C292" s="14" t="s">
        <v>368</v>
      </c>
      <c r="D292" s="82"/>
      <c r="E292" s="200"/>
      <c r="F292" s="200"/>
      <c r="G292" s="200"/>
      <c r="H292" s="200"/>
      <c r="I292" s="200"/>
      <c r="J292" s="4" t="s">
        <v>1769</v>
      </c>
    </row>
    <row r="293" spans="1:10" x14ac:dyDescent="0.3">
      <c r="A293" s="73" t="s">
        <v>1155</v>
      </c>
      <c r="B293" s="11" t="s">
        <v>369</v>
      </c>
      <c r="C293" s="14" t="s">
        <v>368</v>
      </c>
      <c r="D293" s="82"/>
      <c r="E293" s="200"/>
      <c r="F293" s="200"/>
      <c r="G293" s="200"/>
      <c r="H293" s="200"/>
      <c r="I293" s="200"/>
      <c r="J293" s="4" t="s">
        <v>1769</v>
      </c>
    </row>
    <row r="294" spans="1:10" x14ac:dyDescent="0.3">
      <c r="A294" s="2" t="s">
        <v>2022</v>
      </c>
      <c r="B294" s="11" t="s">
        <v>370</v>
      </c>
      <c r="C294" s="14" t="s">
        <v>368</v>
      </c>
      <c r="D294" s="82"/>
      <c r="E294" s="200"/>
      <c r="F294" s="200"/>
      <c r="G294" s="200"/>
      <c r="H294" s="200"/>
      <c r="I294" s="200"/>
      <c r="J294" s="4" t="s">
        <v>1769</v>
      </c>
    </row>
    <row r="295" spans="1:10" ht="15" thickBot="1" x14ac:dyDescent="0.35">
      <c r="A295" s="280" t="s">
        <v>4147</v>
      </c>
      <c r="B295" s="11" t="s">
        <v>371</v>
      </c>
      <c r="C295" s="14" t="s">
        <v>82</v>
      </c>
      <c r="D295" s="82"/>
      <c r="E295" s="200"/>
      <c r="F295" s="200"/>
      <c r="G295" s="200"/>
      <c r="H295" s="200"/>
      <c r="I295" s="200"/>
      <c r="J295" s="4" t="s">
        <v>1769</v>
      </c>
    </row>
    <row r="296" spans="1:10" ht="18.600000000000001" thickBot="1" x14ac:dyDescent="0.4">
      <c r="A296" s="56" t="s">
        <v>372</v>
      </c>
      <c r="B296" s="15"/>
      <c r="C296" s="27"/>
      <c r="D296" s="27"/>
      <c r="E296" s="158"/>
      <c r="F296" s="158"/>
      <c r="G296" s="158"/>
      <c r="H296" s="158"/>
      <c r="I296" s="158"/>
      <c r="J296" s="16"/>
    </row>
    <row r="297" spans="1:10" x14ac:dyDescent="0.3">
      <c r="A297" s="28" t="s">
        <v>1161</v>
      </c>
      <c r="B297" s="65" t="s">
        <v>373</v>
      </c>
      <c r="C297" s="65" t="s">
        <v>85</v>
      </c>
      <c r="D297" s="269">
        <v>100000</v>
      </c>
      <c r="E297" s="292"/>
      <c r="F297" s="292"/>
      <c r="G297" s="292"/>
      <c r="H297" s="292"/>
      <c r="I297" s="292">
        <v>100000</v>
      </c>
      <c r="J297" s="66" t="s">
        <v>1771</v>
      </c>
    </row>
    <row r="298" spans="1:10" x14ac:dyDescent="0.3">
      <c r="A298" s="65" t="s">
        <v>1162</v>
      </c>
      <c r="B298" s="65" t="s">
        <v>374</v>
      </c>
      <c r="C298" s="65" t="s">
        <v>1156</v>
      </c>
      <c r="D298" s="269">
        <v>100000</v>
      </c>
      <c r="E298" s="292"/>
      <c r="F298" s="292"/>
      <c r="G298" s="292"/>
      <c r="H298" s="292"/>
      <c r="I298" s="292">
        <v>100000</v>
      </c>
      <c r="J298" s="66" t="s">
        <v>1770</v>
      </c>
    </row>
    <row r="299" spans="1:10" ht="15" thickBot="1" x14ac:dyDescent="0.35">
      <c r="A299" s="280" t="s">
        <v>2019</v>
      </c>
      <c r="B299" s="65" t="s">
        <v>375</v>
      </c>
      <c r="C299" s="65" t="s">
        <v>1157</v>
      </c>
      <c r="D299" s="269">
        <v>100000</v>
      </c>
      <c r="E299" s="292"/>
      <c r="F299" s="292"/>
      <c r="G299" s="292"/>
      <c r="H299" s="292"/>
      <c r="I299" s="292">
        <v>100000</v>
      </c>
      <c r="J299" s="66" t="s">
        <v>1772</v>
      </c>
    </row>
    <row r="300" spans="1:10" ht="18.600000000000001" thickBot="1" x14ac:dyDescent="0.4">
      <c r="A300" s="69" t="s">
        <v>376</v>
      </c>
      <c r="B300" s="27"/>
      <c r="C300" s="27"/>
      <c r="D300" s="27"/>
      <c r="E300" s="158"/>
      <c r="F300" s="158"/>
      <c r="G300" s="158"/>
      <c r="H300" s="158"/>
      <c r="I300" s="158"/>
      <c r="J300" s="16"/>
    </row>
    <row r="301" spans="1:10" x14ac:dyDescent="0.3">
      <c r="A301" s="39" t="s">
        <v>410</v>
      </c>
      <c r="B301" s="26" t="s">
        <v>377</v>
      </c>
      <c r="C301" s="26" t="s">
        <v>168</v>
      </c>
      <c r="D301" s="269">
        <v>30000</v>
      </c>
      <c r="E301" s="292"/>
      <c r="F301" s="292">
        <v>30000</v>
      </c>
      <c r="G301" s="292"/>
      <c r="H301" s="292"/>
      <c r="I301" s="292"/>
      <c r="J301" s="66" t="s">
        <v>1773</v>
      </c>
    </row>
    <row r="302" spans="1:10" x14ac:dyDescent="0.3">
      <c r="A302" s="11" t="s">
        <v>411</v>
      </c>
      <c r="B302" s="11" t="s">
        <v>378</v>
      </c>
      <c r="C302" s="11" t="s">
        <v>168</v>
      </c>
      <c r="D302" s="269">
        <v>30000</v>
      </c>
      <c r="E302" s="292"/>
      <c r="F302" s="292">
        <v>30000</v>
      </c>
      <c r="G302" s="292"/>
      <c r="H302" s="292"/>
      <c r="I302" s="292"/>
      <c r="J302" s="66" t="s">
        <v>1773</v>
      </c>
    </row>
    <row r="303" spans="1:10" x14ac:dyDescent="0.3">
      <c r="A303" s="280" t="s">
        <v>2019</v>
      </c>
      <c r="B303" s="11" t="s">
        <v>379</v>
      </c>
      <c r="C303" s="11" t="s">
        <v>306</v>
      </c>
      <c r="D303" s="269">
        <v>50000</v>
      </c>
      <c r="E303" s="292"/>
      <c r="F303" s="292"/>
      <c r="G303" s="292">
        <v>50000</v>
      </c>
      <c r="H303" s="292"/>
      <c r="I303" s="292"/>
      <c r="J303" s="66" t="s">
        <v>1774</v>
      </c>
    </row>
    <row r="304" spans="1:10" x14ac:dyDescent="0.3">
      <c r="A304" s="4"/>
      <c r="B304" s="11" t="s">
        <v>380</v>
      </c>
      <c r="C304" s="11" t="s">
        <v>305</v>
      </c>
      <c r="D304" s="269">
        <v>50000</v>
      </c>
      <c r="E304" s="292"/>
      <c r="F304" s="292"/>
      <c r="G304" s="292">
        <v>50000</v>
      </c>
      <c r="H304" s="292"/>
      <c r="I304" s="292"/>
      <c r="J304" s="66" t="s">
        <v>1774</v>
      </c>
    </row>
    <row r="305" spans="1:10" ht="15" thickBot="1" x14ac:dyDescent="0.35">
      <c r="A305" s="4"/>
      <c r="B305" s="13" t="s">
        <v>381</v>
      </c>
      <c r="C305" s="11" t="s">
        <v>382</v>
      </c>
      <c r="D305" s="269">
        <v>50000</v>
      </c>
      <c r="E305" s="292"/>
      <c r="F305" s="292"/>
      <c r="G305" s="292">
        <v>50000</v>
      </c>
      <c r="H305" s="292"/>
      <c r="I305" s="292"/>
      <c r="J305" s="66" t="s">
        <v>1775</v>
      </c>
    </row>
    <row r="306" spans="1:10" x14ac:dyDescent="0.3">
      <c r="A306" s="20" t="s">
        <v>384</v>
      </c>
      <c r="B306" s="34" t="s">
        <v>385</v>
      </c>
      <c r="C306" s="40" t="s">
        <v>383</v>
      </c>
      <c r="D306" s="269">
        <v>50000</v>
      </c>
      <c r="E306" s="292"/>
      <c r="F306" s="292"/>
      <c r="G306" s="292">
        <v>50000</v>
      </c>
      <c r="H306" s="292"/>
      <c r="I306" s="292"/>
      <c r="J306" s="66" t="s">
        <v>1776</v>
      </c>
    </row>
    <row r="307" spans="1:10" x14ac:dyDescent="0.3">
      <c r="A307" s="20"/>
      <c r="B307" s="35" t="s">
        <v>386</v>
      </c>
      <c r="C307" s="40" t="s">
        <v>383</v>
      </c>
      <c r="D307" s="269">
        <v>50000</v>
      </c>
      <c r="E307" s="292"/>
      <c r="F307" s="292"/>
      <c r="G307" s="292">
        <v>50000</v>
      </c>
      <c r="H307" s="292"/>
      <c r="I307" s="292"/>
      <c r="J307" s="66" t="s">
        <v>1776</v>
      </c>
    </row>
    <row r="308" spans="1:10" ht="15" thickBot="1" x14ac:dyDescent="0.35">
      <c r="A308" s="20"/>
      <c r="B308" s="36" t="s">
        <v>387</v>
      </c>
      <c r="C308" s="40" t="s">
        <v>383</v>
      </c>
      <c r="D308" s="269">
        <v>50000</v>
      </c>
      <c r="E308" s="292"/>
      <c r="F308" s="292"/>
      <c r="G308" s="292">
        <v>50000</v>
      </c>
      <c r="H308" s="292"/>
      <c r="I308" s="292"/>
      <c r="J308" s="66" t="s">
        <v>1776</v>
      </c>
    </row>
    <row r="309" spans="1:10" x14ac:dyDescent="0.3">
      <c r="A309" s="20" t="s">
        <v>396</v>
      </c>
      <c r="B309" s="34" t="s">
        <v>388</v>
      </c>
      <c r="C309" s="40" t="s">
        <v>389</v>
      </c>
      <c r="D309" s="269">
        <v>50000</v>
      </c>
      <c r="E309" s="292"/>
      <c r="F309" s="292"/>
      <c r="G309" s="292">
        <v>50000</v>
      </c>
      <c r="H309" s="292"/>
      <c r="I309" s="292"/>
      <c r="J309" s="66" t="s">
        <v>1776</v>
      </c>
    </row>
    <row r="310" spans="1:10" x14ac:dyDescent="0.3">
      <c r="A310" s="20"/>
      <c r="B310" s="37" t="s">
        <v>390</v>
      </c>
      <c r="C310" s="40" t="s">
        <v>389</v>
      </c>
      <c r="D310" s="269">
        <v>50000</v>
      </c>
      <c r="E310" s="292"/>
      <c r="F310" s="292"/>
      <c r="G310" s="292">
        <v>50000</v>
      </c>
      <c r="H310" s="292"/>
      <c r="I310" s="292"/>
      <c r="J310" s="66" t="s">
        <v>1776</v>
      </c>
    </row>
    <row r="311" spans="1:10" ht="15" thickBot="1" x14ac:dyDescent="0.35">
      <c r="A311" s="20"/>
      <c r="B311" s="38" t="s">
        <v>391</v>
      </c>
      <c r="C311" s="40" t="s">
        <v>389</v>
      </c>
      <c r="D311" s="269">
        <v>50000</v>
      </c>
      <c r="E311" s="292"/>
      <c r="F311" s="292"/>
      <c r="G311" s="292">
        <v>50000</v>
      </c>
      <c r="H311" s="292"/>
      <c r="I311" s="292"/>
      <c r="J311" s="66" t="s">
        <v>1776</v>
      </c>
    </row>
    <row r="312" spans="1:10" x14ac:dyDescent="0.3">
      <c r="A312" s="20" t="s">
        <v>384</v>
      </c>
      <c r="B312" s="34" t="s">
        <v>392</v>
      </c>
      <c r="C312" s="40" t="s">
        <v>395</v>
      </c>
      <c r="D312" s="269">
        <v>50000</v>
      </c>
      <c r="E312" s="292"/>
      <c r="F312" s="292"/>
      <c r="G312" s="292">
        <v>50000</v>
      </c>
      <c r="H312" s="292"/>
      <c r="I312" s="292"/>
      <c r="J312" s="66" t="s">
        <v>1776</v>
      </c>
    </row>
    <row r="313" spans="1:10" x14ac:dyDescent="0.3">
      <c r="A313" s="4"/>
      <c r="B313" s="37" t="s">
        <v>393</v>
      </c>
      <c r="C313" s="40" t="s">
        <v>395</v>
      </c>
      <c r="D313" s="269">
        <v>50000</v>
      </c>
      <c r="E313" s="292"/>
      <c r="F313" s="292"/>
      <c r="G313" s="292">
        <v>50000</v>
      </c>
      <c r="H313" s="292"/>
      <c r="I313" s="292"/>
      <c r="J313" s="66" t="s">
        <v>1776</v>
      </c>
    </row>
    <row r="314" spans="1:10" ht="15" thickBot="1" x14ac:dyDescent="0.35">
      <c r="A314" s="4"/>
      <c r="B314" s="38" t="s">
        <v>394</v>
      </c>
      <c r="C314" s="40" t="s">
        <v>401</v>
      </c>
      <c r="D314" s="269">
        <v>50000</v>
      </c>
      <c r="E314" s="292"/>
      <c r="F314" s="292"/>
      <c r="G314" s="292">
        <v>50000</v>
      </c>
      <c r="H314" s="292"/>
      <c r="I314" s="292"/>
      <c r="J314" s="66" t="s">
        <v>1776</v>
      </c>
    </row>
    <row r="315" spans="1:10" x14ac:dyDescent="0.3">
      <c r="A315" s="20" t="s">
        <v>384</v>
      </c>
      <c r="B315" s="34" t="s">
        <v>399</v>
      </c>
      <c r="C315" s="40" t="s">
        <v>397</v>
      </c>
      <c r="D315" s="269">
        <v>50000</v>
      </c>
      <c r="E315" s="292"/>
      <c r="F315" s="292"/>
      <c r="G315" s="292">
        <v>50000</v>
      </c>
      <c r="H315" s="292"/>
      <c r="I315" s="292"/>
      <c r="J315" s="66" t="s">
        <v>1776</v>
      </c>
    </row>
    <row r="316" spans="1:10" x14ac:dyDescent="0.3">
      <c r="A316" s="4"/>
      <c r="B316" s="37" t="s">
        <v>398</v>
      </c>
      <c r="C316" s="40" t="s">
        <v>397</v>
      </c>
      <c r="D316" s="269">
        <v>50000</v>
      </c>
      <c r="E316" s="292"/>
      <c r="F316" s="292"/>
      <c r="G316" s="292">
        <v>50000</v>
      </c>
      <c r="H316" s="292"/>
      <c r="I316" s="292"/>
      <c r="J316" s="66" t="s">
        <v>1776</v>
      </c>
    </row>
    <row r="317" spans="1:10" ht="15" thickBot="1" x14ac:dyDescent="0.35">
      <c r="A317" s="4"/>
      <c r="B317" s="38" t="s">
        <v>400</v>
      </c>
      <c r="C317" s="40" t="s">
        <v>397</v>
      </c>
      <c r="D317" s="269">
        <v>50000</v>
      </c>
      <c r="E317" s="292"/>
      <c r="F317" s="292"/>
      <c r="G317" s="292">
        <v>50000</v>
      </c>
      <c r="H317" s="292"/>
      <c r="I317" s="292"/>
      <c r="J317" s="66" t="s">
        <v>1776</v>
      </c>
    </row>
    <row r="318" spans="1:10" x14ac:dyDescent="0.3">
      <c r="A318" s="20" t="s">
        <v>384</v>
      </c>
      <c r="B318" s="34" t="s">
        <v>404</v>
      </c>
      <c r="C318" s="40" t="s">
        <v>405</v>
      </c>
      <c r="D318" s="269">
        <v>50000</v>
      </c>
      <c r="E318" s="292"/>
      <c r="F318" s="292"/>
      <c r="G318" s="292">
        <v>50000</v>
      </c>
      <c r="H318" s="292"/>
      <c r="I318" s="292"/>
      <c r="J318" s="66" t="s">
        <v>1776</v>
      </c>
    </row>
    <row r="319" spans="1:10" x14ac:dyDescent="0.3">
      <c r="A319" s="4"/>
      <c r="B319" s="37" t="s">
        <v>402</v>
      </c>
      <c r="C319" s="40" t="s">
        <v>405</v>
      </c>
      <c r="D319" s="269">
        <v>50000</v>
      </c>
      <c r="E319" s="292"/>
      <c r="F319" s="292"/>
      <c r="G319" s="292">
        <v>50000</v>
      </c>
      <c r="H319" s="292"/>
      <c r="I319" s="292"/>
      <c r="J319" s="66" t="s">
        <v>1776</v>
      </c>
    </row>
    <row r="320" spans="1:10" ht="15" thickBot="1" x14ac:dyDescent="0.35">
      <c r="A320" s="4"/>
      <c r="B320" s="38" t="s">
        <v>403</v>
      </c>
      <c r="C320" s="40" t="s">
        <v>405</v>
      </c>
      <c r="D320" s="269">
        <v>50000</v>
      </c>
      <c r="E320" s="292"/>
      <c r="F320" s="292"/>
      <c r="G320" s="292">
        <v>50000</v>
      </c>
      <c r="H320" s="292"/>
      <c r="I320" s="292"/>
      <c r="J320" s="66" t="s">
        <v>1776</v>
      </c>
    </row>
    <row r="321" spans="1:10" x14ac:dyDescent="0.3">
      <c r="A321" s="20" t="s">
        <v>384</v>
      </c>
      <c r="B321" s="34" t="s">
        <v>406</v>
      </c>
      <c r="C321" s="40" t="s">
        <v>409</v>
      </c>
      <c r="D321" s="269">
        <v>50000</v>
      </c>
      <c r="E321" s="292"/>
      <c r="F321" s="292"/>
      <c r="G321" s="292">
        <v>50000</v>
      </c>
      <c r="H321" s="292"/>
      <c r="I321" s="292"/>
      <c r="J321" s="66" t="s">
        <v>1776</v>
      </c>
    </row>
    <row r="322" spans="1:10" x14ac:dyDescent="0.3">
      <c r="A322" s="4"/>
      <c r="B322" s="37" t="s">
        <v>407</v>
      </c>
      <c r="C322" s="40" t="s">
        <v>409</v>
      </c>
      <c r="D322" s="269">
        <v>50000</v>
      </c>
      <c r="E322" s="292"/>
      <c r="F322" s="292"/>
      <c r="G322" s="292">
        <v>50000</v>
      </c>
      <c r="H322" s="292"/>
      <c r="I322" s="292"/>
      <c r="J322" s="66" t="s">
        <v>1776</v>
      </c>
    </row>
    <row r="323" spans="1:10" ht="15" thickBot="1" x14ac:dyDescent="0.35">
      <c r="A323" s="4"/>
      <c r="B323" s="38" t="s">
        <v>408</v>
      </c>
      <c r="C323" s="40" t="s">
        <v>409</v>
      </c>
      <c r="D323" s="269">
        <v>50000</v>
      </c>
      <c r="E323" s="292"/>
      <c r="F323" s="292"/>
      <c r="G323" s="292">
        <v>50000</v>
      </c>
      <c r="H323" s="292"/>
      <c r="I323" s="292"/>
      <c r="J323" s="66" t="s">
        <v>1776</v>
      </c>
    </row>
    <row r="324" spans="1:10" ht="18.600000000000001" thickBot="1" x14ac:dyDescent="0.4">
      <c r="A324" s="56" t="s">
        <v>412</v>
      </c>
      <c r="B324" s="15"/>
      <c r="C324" s="27"/>
      <c r="D324" s="27"/>
      <c r="E324" s="158"/>
      <c r="F324" s="158"/>
      <c r="G324" s="158"/>
      <c r="H324" s="158"/>
      <c r="I324" s="158"/>
      <c r="J324" s="16"/>
    </row>
    <row r="325" spans="1:10" x14ac:dyDescent="0.3">
      <c r="A325" s="74" t="s">
        <v>449</v>
      </c>
      <c r="B325" s="37" t="s">
        <v>416</v>
      </c>
      <c r="C325" s="10" t="s">
        <v>82</v>
      </c>
      <c r="D325" s="271">
        <v>50000</v>
      </c>
      <c r="E325" s="315"/>
      <c r="F325" s="315"/>
      <c r="G325" s="315">
        <v>50000</v>
      </c>
      <c r="H325" s="315"/>
      <c r="I325" s="315"/>
      <c r="J325" s="6" t="s">
        <v>1780</v>
      </c>
    </row>
    <row r="326" spans="1:10" x14ac:dyDescent="0.3">
      <c r="A326" s="11" t="s">
        <v>450</v>
      </c>
      <c r="B326" s="35" t="s">
        <v>417</v>
      </c>
      <c r="C326" s="40" t="s">
        <v>82</v>
      </c>
      <c r="D326" s="272">
        <v>50000</v>
      </c>
      <c r="E326" s="281"/>
      <c r="F326" s="281"/>
      <c r="G326" s="281">
        <v>50000</v>
      </c>
      <c r="H326" s="281"/>
      <c r="I326" s="281"/>
      <c r="J326" s="4" t="s">
        <v>1780</v>
      </c>
    </row>
    <row r="327" spans="1:10" x14ac:dyDescent="0.3">
      <c r="A327" s="20" t="s">
        <v>415</v>
      </c>
      <c r="B327" s="35" t="s">
        <v>419</v>
      </c>
      <c r="C327" s="40" t="s">
        <v>82</v>
      </c>
      <c r="D327" s="272">
        <v>50000</v>
      </c>
      <c r="E327" s="281"/>
      <c r="F327" s="281"/>
      <c r="G327" s="281">
        <v>50000</v>
      </c>
      <c r="H327" s="281"/>
      <c r="I327" s="281"/>
      <c r="J327" s="4" t="s">
        <v>1780</v>
      </c>
    </row>
    <row r="328" spans="1:10" ht="15" thickBot="1" x14ac:dyDescent="0.35">
      <c r="A328" s="19" t="s">
        <v>414</v>
      </c>
      <c r="B328" s="36" t="s">
        <v>418</v>
      </c>
      <c r="C328" s="40" t="s">
        <v>82</v>
      </c>
      <c r="D328" s="272">
        <v>50000</v>
      </c>
      <c r="E328" s="281"/>
      <c r="F328" s="281"/>
      <c r="G328" s="281">
        <v>50000</v>
      </c>
      <c r="H328" s="281"/>
      <c r="I328" s="281"/>
      <c r="J328" s="4" t="s">
        <v>1780</v>
      </c>
    </row>
    <row r="329" spans="1:10" x14ac:dyDescent="0.3">
      <c r="A329" s="4"/>
      <c r="B329" s="34" t="s">
        <v>423</v>
      </c>
      <c r="C329" s="40" t="s">
        <v>424</v>
      </c>
      <c r="D329" s="272">
        <v>50000</v>
      </c>
      <c r="E329" s="281"/>
      <c r="F329" s="281"/>
      <c r="G329" s="281">
        <v>50000</v>
      </c>
      <c r="H329" s="281"/>
      <c r="I329" s="281"/>
      <c r="J329" s="4" t="s">
        <v>1777</v>
      </c>
    </row>
    <row r="330" spans="1:10" ht="15" thickBot="1" x14ac:dyDescent="0.35">
      <c r="A330" s="20" t="s">
        <v>420</v>
      </c>
      <c r="B330" s="42" t="s">
        <v>425</v>
      </c>
      <c r="C330" s="40" t="s">
        <v>424</v>
      </c>
      <c r="D330" s="272">
        <v>50000</v>
      </c>
      <c r="E330" s="281"/>
      <c r="F330" s="281"/>
      <c r="G330" s="281">
        <v>50000</v>
      </c>
      <c r="H330" s="281"/>
      <c r="I330" s="281"/>
      <c r="J330" s="4" t="s">
        <v>1779</v>
      </c>
    </row>
    <row r="331" spans="1:10" x14ac:dyDescent="0.3">
      <c r="A331" s="22" t="s">
        <v>430</v>
      </c>
      <c r="B331" s="34" t="s">
        <v>431</v>
      </c>
      <c r="C331" s="40" t="s">
        <v>424</v>
      </c>
      <c r="D331" s="272">
        <v>50000</v>
      </c>
      <c r="E331" s="281"/>
      <c r="F331" s="281"/>
      <c r="G331" s="281">
        <v>50000</v>
      </c>
      <c r="H331" s="281"/>
      <c r="I331" s="281"/>
      <c r="J331" s="4" t="s">
        <v>1778</v>
      </c>
    </row>
    <row r="332" spans="1:10" ht="15" thickBot="1" x14ac:dyDescent="0.35">
      <c r="A332" s="20"/>
      <c r="B332" s="36" t="s">
        <v>431</v>
      </c>
      <c r="C332" s="40" t="s">
        <v>424</v>
      </c>
      <c r="D332" s="272">
        <v>50000</v>
      </c>
      <c r="E332" s="281"/>
      <c r="F332" s="281"/>
      <c r="G332" s="281">
        <v>50000</v>
      </c>
      <c r="H332" s="281"/>
      <c r="I332" s="281"/>
      <c r="J332" s="4" t="s">
        <v>1778</v>
      </c>
    </row>
    <row r="333" spans="1:10" x14ac:dyDescent="0.3">
      <c r="A333" s="20" t="s">
        <v>421</v>
      </c>
      <c r="B333" s="37" t="s">
        <v>437</v>
      </c>
      <c r="C333" s="40" t="s">
        <v>428</v>
      </c>
      <c r="D333" s="272">
        <v>50000</v>
      </c>
      <c r="E333" s="281"/>
      <c r="F333" s="281"/>
      <c r="G333" s="281">
        <v>50000</v>
      </c>
      <c r="H333" s="281"/>
      <c r="I333" s="281"/>
      <c r="J333" s="4" t="s">
        <v>1779</v>
      </c>
    </row>
    <row r="334" spans="1:10" ht="15" thickBot="1" x14ac:dyDescent="0.35">
      <c r="A334" s="20"/>
      <c r="B334" s="41" t="s">
        <v>436</v>
      </c>
      <c r="C334" s="40" t="s">
        <v>428</v>
      </c>
      <c r="D334" s="272">
        <v>50000</v>
      </c>
      <c r="E334" s="281"/>
      <c r="F334" s="281"/>
      <c r="G334" s="281">
        <v>50000</v>
      </c>
      <c r="H334" s="281"/>
      <c r="I334" s="281"/>
      <c r="J334" s="4" t="s">
        <v>1779</v>
      </c>
    </row>
    <row r="335" spans="1:10" x14ac:dyDescent="0.3">
      <c r="A335" s="22" t="s">
        <v>430</v>
      </c>
      <c r="B335" s="34" t="s">
        <v>435</v>
      </c>
      <c r="C335" s="40" t="s">
        <v>428</v>
      </c>
      <c r="D335" s="272">
        <v>50000</v>
      </c>
      <c r="E335" s="281"/>
      <c r="F335" s="281"/>
      <c r="G335" s="281">
        <v>50000</v>
      </c>
      <c r="H335" s="281"/>
      <c r="I335" s="281"/>
      <c r="J335" s="4" t="s">
        <v>1778</v>
      </c>
    </row>
    <row r="336" spans="1:10" ht="15" thickBot="1" x14ac:dyDescent="0.35">
      <c r="A336" s="20"/>
      <c r="B336" s="38" t="s">
        <v>435</v>
      </c>
      <c r="C336" s="40" t="s">
        <v>428</v>
      </c>
      <c r="D336" s="272">
        <v>50000</v>
      </c>
      <c r="E336" s="281"/>
      <c r="F336" s="281"/>
      <c r="G336" s="281">
        <v>50000</v>
      </c>
      <c r="H336" s="281"/>
      <c r="I336" s="281"/>
      <c r="J336" s="4" t="s">
        <v>1778</v>
      </c>
    </row>
    <row r="337" spans="1:10" x14ac:dyDescent="0.3">
      <c r="A337" s="20" t="s">
        <v>422</v>
      </c>
      <c r="B337" s="37" t="s">
        <v>434</v>
      </c>
      <c r="C337" s="40" t="s">
        <v>429</v>
      </c>
      <c r="D337" s="272">
        <v>50000</v>
      </c>
      <c r="E337" s="281"/>
      <c r="F337" s="281"/>
      <c r="G337" s="281">
        <v>50000</v>
      </c>
      <c r="H337" s="281"/>
      <c r="I337" s="281"/>
      <c r="J337" s="4" t="s">
        <v>1779</v>
      </c>
    </row>
    <row r="338" spans="1:10" ht="15" thickBot="1" x14ac:dyDescent="0.35">
      <c r="A338" s="20"/>
      <c r="B338" s="41" t="s">
        <v>433</v>
      </c>
      <c r="C338" s="40" t="s">
        <v>429</v>
      </c>
      <c r="D338" s="272">
        <v>50000</v>
      </c>
      <c r="E338" s="281"/>
      <c r="F338" s="281"/>
      <c r="G338" s="281">
        <v>50000</v>
      </c>
      <c r="H338" s="281"/>
      <c r="I338" s="281"/>
      <c r="J338" s="4" t="s">
        <v>1779</v>
      </c>
    </row>
    <row r="339" spans="1:10" x14ac:dyDescent="0.3">
      <c r="A339" s="22" t="s">
        <v>430</v>
      </c>
      <c r="B339" s="34" t="s">
        <v>432</v>
      </c>
      <c r="C339" s="40" t="s">
        <v>429</v>
      </c>
      <c r="D339" s="272">
        <v>50000</v>
      </c>
      <c r="E339" s="281"/>
      <c r="F339" s="281"/>
      <c r="G339" s="281">
        <v>50000</v>
      </c>
      <c r="H339" s="281"/>
      <c r="I339" s="281"/>
      <c r="J339" s="4" t="s">
        <v>1778</v>
      </c>
    </row>
    <row r="340" spans="1:10" ht="15" thickBot="1" x14ac:dyDescent="0.35">
      <c r="A340" s="22"/>
      <c r="B340" s="38" t="s">
        <v>432</v>
      </c>
      <c r="C340" s="40" t="s">
        <v>429</v>
      </c>
      <c r="D340" s="272">
        <v>50000</v>
      </c>
      <c r="E340" s="281"/>
      <c r="F340" s="281"/>
      <c r="G340" s="281">
        <v>50000</v>
      </c>
      <c r="H340" s="281"/>
      <c r="I340" s="281"/>
      <c r="J340" s="4" t="s">
        <v>1778</v>
      </c>
    </row>
    <row r="341" spans="1:10" x14ac:dyDescent="0.3">
      <c r="A341" s="20" t="s">
        <v>448</v>
      </c>
      <c r="B341" s="34" t="s">
        <v>442</v>
      </c>
      <c r="C341" s="40" t="s">
        <v>446</v>
      </c>
      <c r="D341" s="272">
        <v>50000</v>
      </c>
      <c r="E341" s="281"/>
      <c r="F341" s="281"/>
      <c r="G341" s="281">
        <v>50000</v>
      </c>
      <c r="H341" s="281"/>
      <c r="I341" s="281"/>
      <c r="J341" s="4" t="s">
        <v>1779</v>
      </c>
    </row>
    <row r="342" spans="1:10" x14ac:dyDescent="0.3">
      <c r="A342" s="20"/>
      <c r="B342" s="37" t="s">
        <v>441</v>
      </c>
      <c r="C342" s="40" t="s">
        <v>446</v>
      </c>
      <c r="D342" s="272">
        <v>50000</v>
      </c>
      <c r="E342" s="281"/>
      <c r="F342" s="281"/>
      <c r="G342" s="281">
        <v>50000</v>
      </c>
      <c r="H342" s="281"/>
      <c r="I342" s="281"/>
      <c r="J342" s="4" t="s">
        <v>1779</v>
      </c>
    </row>
    <row r="343" spans="1:10" x14ac:dyDescent="0.3">
      <c r="A343" s="280" t="s">
        <v>2019</v>
      </c>
      <c r="B343" s="37" t="s">
        <v>440</v>
      </c>
      <c r="C343" s="40" t="s">
        <v>446</v>
      </c>
      <c r="D343" s="272">
        <v>50000</v>
      </c>
      <c r="E343" s="281"/>
      <c r="F343" s="281"/>
      <c r="G343" s="281">
        <v>50000</v>
      </c>
      <c r="H343" s="281"/>
      <c r="I343" s="281"/>
      <c r="J343" s="4" t="s">
        <v>1779</v>
      </c>
    </row>
    <row r="344" spans="1:10" x14ac:dyDescent="0.3">
      <c r="A344" s="43"/>
      <c r="B344" s="37" t="s">
        <v>439</v>
      </c>
      <c r="C344" s="40" t="s">
        <v>446</v>
      </c>
      <c r="D344" s="272">
        <v>50000</v>
      </c>
      <c r="E344" s="281"/>
      <c r="F344" s="281"/>
      <c r="G344" s="281">
        <v>50000</v>
      </c>
      <c r="H344" s="281"/>
      <c r="I344" s="281"/>
      <c r="J344" s="4" t="s">
        <v>1779</v>
      </c>
    </row>
    <row r="345" spans="1:10" x14ac:dyDescent="0.3">
      <c r="A345" s="43"/>
      <c r="B345" s="37" t="s">
        <v>445</v>
      </c>
      <c r="C345" s="40" t="s">
        <v>447</v>
      </c>
      <c r="D345" s="272">
        <v>50000</v>
      </c>
      <c r="E345" s="281"/>
      <c r="F345" s="281"/>
      <c r="G345" s="281">
        <v>50000</v>
      </c>
      <c r="H345" s="281"/>
      <c r="I345" s="281"/>
      <c r="J345" s="4" t="s">
        <v>1779</v>
      </c>
    </row>
    <row r="346" spans="1:10" x14ac:dyDescent="0.3">
      <c r="A346" s="20"/>
      <c r="B346" s="37" t="s">
        <v>444</v>
      </c>
      <c r="C346" s="40" t="s">
        <v>447</v>
      </c>
      <c r="D346" s="272">
        <v>50000</v>
      </c>
      <c r="E346" s="281"/>
      <c r="F346" s="281"/>
      <c r="G346" s="281">
        <v>50000</v>
      </c>
      <c r="H346" s="281"/>
      <c r="I346" s="281"/>
      <c r="J346" s="4" t="s">
        <v>1779</v>
      </c>
    </row>
    <row r="347" spans="1:10" x14ac:dyDescent="0.3">
      <c r="A347" s="20"/>
      <c r="B347" s="37" t="s">
        <v>438</v>
      </c>
      <c r="C347" s="40" t="s">
        <v>447</v>
      </c>
      <c r="D347" s="272">
        <v>50000</v>
      </c>
      <c r="E347" s="281"/>
      <c r="F347" s="281"/>
      <c r="G347" s="281">
        <v>50000</v>
      </c>
      <c r="H347" s="281"/>
      <c r="I347" s="281"/>
      <c r="J347" s="4" t="s">
        <v>1779</v>
      </c>
    </row>
    <row r="348" spans="1:10" ht="15" thickBot="1" x14ac:dyDescent="0.35">
      <c r="A348" s="20"/>
      <c r="B348" s="38" t="s">
        <v>443</v>
      </c>
      <c r="C348" s="40" t="s">
        <v>447</v>
      </c>
      <c r="D348" s="272">
        <v>50000</v>
      </c>
      <c r="E348" s="281"/>
      <c r="F348" s="281"/>
      <c r="G348" s="281">
        <v>50000</v>
      </c>
      <c r="H348" s="281"/>
      <c r="I348" s="281"/>
      <c r="J348" s="4" t="s">
        <v>1779</v>
      </c>
    </row>
    <row r="349" spans="1:10" ht="18.600000000000001" thickBot="1" x14ac:dyDescent="0.4">
      <c r="A349" s="56" t="s">
        <v>451</v>
      </c>
      <c r="B349" s="45"/>
      <c r="C349" s="83"/>
      <c r="D349" s="83"/>
      <c r="E349" s="83"/>
      <c r="F349" s="83"/>
      <c r="G349" s="83"/>
      <c r="H349" s="83"/>
      <c r="I349" s="83"/>
      <c r="J349" s="46"/>
    </row>
    <row r="350" spans="1:10" x14ac:dyDescent="0.3">
      <c r="A350" s="28" t="s">
        <v>466</v>
      </c>
      <c r="B350" s="65" t="s">
        <v>1166</v>
      </c>
      <c r="C350" s="65" t="s">
        <v>1167</v>
      </c>
      <c r="D350" s="275">
        <v>85000</v>
      </c>
      <c r="E350" s="292"/>
      <c r="F350" s="292"/>
      <c r="G350" s="292"/>
      <c r="H350" s="292">
        <v>85000</v>
      </c>
      <c r="I350" s="292"/>
      <c r="J350" s="66" t="s">
        <v>1781</v>
      </c>
    </row>
    <row r="351" spans="1:10" x14ac:dyDescent="0.3">
      <c r="A351" s="73" t="s">
        <v>467</v>
      </c>
      <c r="B351" s="65" t="s">
        <v>452</v>
      </c>
      <c r="C351" s="65" t="s">
        <v>453</v>
      </c>
      <c r="D351" s="275">
        <v>85000</v>
      </c>
      <c r="E351" s="292"/>
      <c r="F351" s="292"/>
      <c r="G351" s="292"/>
      <c r="H351" s="292">
        <v>85000</v>
      </c>
      <c r="I351" s="292"/>
      <c r="J351" s="66" t="s">
        <v>1782</v>
      </c>
    </row>
    <row r="352" spans="1:10" x14ac:dyDescent="0.3">
      <c r="A352" s="280" t="s">
        <v>2019</v>
      </c>
      <c r="B352" s="65" t="s">
        <v>454</v>
      </c>
      <c r="C352" s="65" t="s">
        <v>453</v>
      </c>
      <c r="D352" s="275">
        <v>85000</v>
      </c>
      <c r="E352" s="292"/>
      <c r="F352" s="292"/>
      <c r="G352" s="292"/>
      <c r="H352" s="292">
        <v>85000</v>
      </c>
      <c r="I352" s="292"/>
      <c r="J352" s="66" t="s">
        <v>1783</v>
      </c>
    </row>
    <row r="353" spans="1:10" x14ac:dyDescent="0.3">
      <c r="A353" s="11"/>
      <c r="B353" s="65" t="s">
        <v>455</v>
      </c>
      <c r="C353" s="65" t="s">
        <v>453</v>
      </c>
      <c r="D353" s="275">
        <v>85000</v>
      </c>
      <c r="E353" s="292"/>
      <c r="F353" s="292"/>
      <c r="G353" s="292"/>
      <c r="H353" s="292">
        <v>85000</v>
      </c>
      <c r="I353" s="292"/>
      <c r="J353" s="66" t="s">
        <v>1784</v>
      </c>
    </row>
    <row r="354" spans="1:10" x14ac:dyDescent="0.3">
      <c r="A354" s="4"/>
      <c r="B354" s="65" t="s">
        <v>456</v>
      </c>
      <c r="C354" s="65" t="s">
        <v>453</v>
      </c>
      <c r="D354" s="275">
        <v>85000</v>
      </c>
      <c r="E354" s="292"/>
      <c r="F354" s="292"/>
      <c r="G354" s="292"/>
      <c r="H354" s="292">
        <v>85000</v>
      </c>
      <c r="I354" s="292"/>
      <c r="J354" s="66" t="s">
        <v>1785</v>
      </c>
    </row>
    <row r="355" spans="1:10" x14ac:dyDescent="0.3">
      <c r="A355" s="4"/>
      <c r="B355" s="65" t="s">
        <v>457</v>
      </c>
      <c r="C355" s="65" t="s">
        <v>453</v>
      </c>
      <c r="D355" s="275">
        <v>85000</v>
      </c>
      <c r="E355" s="292"/>
      <c r="F355" s="292"/>
      <c r="G355" s="292"/>
      <c r="H355" s="292">
        <v>85000</v>
      </c>
      <c r="I355" s="292"/>
      <c r="J355" s="66" t="s">
        <v>1786</v>
      </c>
    </row>
    <row r="356" spans="1:10" x14ac:dyDescent="0.3">
      <c r="A356" s="4"/>
      <c r="B356" s="65" t="s">
        <v>458</v>
      </c>
      <c r="C356" s="65" t="s">
        <v>453</v>
      </c>
      <c r="D356" s="275">
        <v>85000</v>
      </c>
      <c r="E356" s="292"/>
      <c r="F356" s="292"/>
      <c r="G356" s="292"/>
      <c r="H356" s="292">
        <v>85000</v>
      </c>
      <c r="I356" s="292"/>
      <c r="J356" s="66" t="s">
        <v>1787</v>
      </c>
    </row>
    <row r="357" spans="1:10" x14ac:dyDescent="0.3">
      <c r="A357" s="4"/>
      <c r="B357" s="65" t="s">
        <v>459</v>
      </c>
      <c r="C357" s="65" t="s">
        <v>453</v>
      </c>
      <c r="D357" s="275">
        <v>85000</v>
      </c>
      <c r="E357" s="292"/>
      <c r="F357" s="292"/>
      <c r="G357" s="292"/>
      <c r="H357" s="292">
        <v>85000</v>
      </c>
      <c r="I357" s="292"/>
      <c r="J357" s="66" t="s">
        <v>1788</v>
      </c>
    </row>
    <row r="358" spans="1:10" x14ac:dyDescent="0.3">
      <c r="A358" s="4"/>
      <c r="B358" s="65" t="s">
        <v>461</v>
      </c>
      <c r="C358" s="65" t="s">
        <v>453</v>
      </c>
      <c r="D358" s="275">
        <v>85000</v>
      </c>
      <c r="E358" s="292"/>
      <c r="F358" s="292"/>
      <c r="G358" s="292"/>
      <c r="H358" s="292">
        <v>85000</v>
      </c>
      <c r="I358" s="292"/>
      <c r="J358" s="66" t="s">
        <v>1789</v>
      </c>
    </row>
    <row r="359" spans="1:10" x14ac:dyDescent="0.3">
      <c r="A359" s="4"/>
      <c r="B359" s="65" t="s">
        <v>462</v>
      </c>
      <c r="C359" s="65" t="s">
        <v>453</v>
      </c>
      <c r="D359" s="275">
        <v>85000</v>
      </c>
      <c r="E359" s="292"/>
      <c r="F359" s="292"/>
      <c r="G359" s="292"/>
      <c r="H359" s="292">
        <v>85000</v>
      </c>
      <c r="I359" s="292"/>
      <c r="J359" s="66" t="s">
        <v>1790</v>
      </c>
    </row>
    <row r="360" spans="1:10" x14ac:dyDescent="0.3">
      <c r="A360" s="4"/>
      <c r="B360" s="65" t="s">
        <v>463</v>
      </c>
      <c r="C360" s="65" t="s">
        <v>453</v>
      </c>
      <c r="D360" s="269">
        <v>60000</v>
      </c>
      <c r="E360" s="292"/>
      <c r="F360" s="292"/>
      <c r="G360" s="292">
        <v>60000</v>
      </c>
      <c r="H360" s="292"/>
      <c r="I360" s="292"/>
      <c r="J360" s="66" t="s">
        <v>1791</v>
      </c>
    </row>
    <row r="361" spans="1:10" x14ac:dyDescent="0.3">
      <c r="A361" s="4"/>
      <c r="B361" s="65" t="s">
        <v>464</v>
      </c>
      <c r="C361" s="65" t="s">
        <v>453</v>
      </c>
      <c r="D361" s="269">
        <v>60000</v>
      </c>
      <c r="E361" s="292"/>
      <c r="F361" s="292"/>
      <c r="G361" s="292">
        <v>60000</v>
      </c>
      <c r="H361" s="292"/>
      <c r="I361" s="292"/>
      <c r="J361" s="66" t="s">
        <v>1792</v>
      </c>
    </row>
    <row r="362" spans="1:10" ht="15" thickBot="1" x14ac:dyDescent="0.35">
      <c r="A362" s="4"/>
      <c r="B362" s="65" t="s">
        <v>465</v>
      </c>
      <c r="C362" s="65" t="s">
        <v>453</v>
      </c>
      <c r="D362" s="269">
        <v>60000</v>
      </c>
      <c r="E362" s="292"/>
      <c r="F362" s="292"/>
      <c r="G362" s="292">
        <v>60000</v>
      </c>
      <c r="H362" s="292"/>
      <c r="I362" s="292"/>
      <c r="J362" s="66" t="s">
        <v>1793</v>
      </c>
    </row>
    <row r="363" spans="1:10" ht="18.600000000000001" thickBot="1" x14ac:dyDescent="0.4">
      <c r="A363" s="56" t="s">
        <v>468</v>
      </c>
      <c r="B363" s="53"/>
      <c r="C363" s="27"/>
      <c r="D363" s="27"/>
      <c r="E363" s="158"/>
      <c r="F363" s="158"/>
      <c r="G363" s="158"/>
      <c r="H363" s="158"/>
      <c r="I363" s="158"/>
      <c r="J363" s="16"/>
    </row>
    <row r="364" spans="1:10" x14ac:dyDescent="0.3">
      <c r="A364" s="30" t="s">
        <v>502</v>
      </c>
      <c r="B364" s="85" t="s">
        <v>469</v>
      </c>
      <c r="C364" s="85" t="s">
        <v>82</v>
      </c>
      <c r="D364" s="92"/>
      <c r="E364" s="200"/>
      <c r="F364" s="200"/>
      <c r="G364" s="200"/>
      <c r="H364" s="200"/>
      <c r="I364" s="200"/>
      <c r="J364" s="61" t="s">
        <v>470</v>
      </c>
    </row>
    <row r="365" spans="1:10" x14ac:dyDescent="0.3">
      <c r="A365" s="11" t="s">
        <v>503</v>
      </c>
      <c r="B365" s="65" t="s">
        <v>471</v>
      </c>
      <c r="C365" s="65" t="s">
        <v>82</v>
      </c>
      <c r="D365" s="82"/>
      <c r="E365" s="200"/>
      <c r="F365" s="200"/>
      <c r="G365" s="200"/>
      <c r="H365" s="200"/>
      <c r="I365" s="200"/>
      <c r="J365" s="57" t="s">
        <v>472</v>
      </c>
    </row>
    <row r="366" spans="1:10" x14ac:dyDescent="0.3">
      <c r="A366" s="280" t="s">
        <v>4147</v>
      </c>
      <c r="B366" s="65" t="s">
        <v>473</v>
      </c>
      <c r="C366" s="65" t="s">
        <v>82</v>
      </c>
      <c r="D366" s="82"/>
      <c r="E366" s="200"/>
      <c r="F366" s="200"/>
      <c r="G366" s="200"/>
      <c r="H366" s="200"/>
      <c r="I366" s="200"/>
      <c r="J366" s="57" t="s">
        <v>474</v>
      </c>
    </row>
    <row r="367" spans="1:10" x14ac:dyDescent="0.3">
      <c r="A367" s="4"/>
      <c r="B367" s="65" t="s">
        <v>475</v>
      </c>
      <c r="C367" s="65" t="s">
        <v>82</v>
      </c>
      <c r="D367" s="82"/>
      <c r="E367" s="200"/>
      <c r="F367" s="200"/>
      <c r="G367" s="200"/>
      <c r="H367" s="200"/>
      <c r="I367" s="200"/>
      <c r="J367" s="57" t="s">
        <v>476</v>
      </c>
    </row>
    <row r="368" spans="1:10" x14ac:dyDescent="0.3">
      <c r="A368" s="4"/>
      <c r="B368" s="96" t="s">
        <v>1181</v>
      </c>
      <c r="C368" s="65" t="s">
        <v>82</v>
      </c>
      <c r="D368" s="82"/>
      <c r="E368" s="200"/>
      <c r="F368" s="200"/>
      <c r="G368" s="200"/>
      <c r="H368" s="200"/>
      <c r="I368" s="200"/>
      <c r="J368" s="66" t="s">
        <v>1182</v>
      </c>
    </row>
    <row r="369" spans="1:10" x14ac:dyDescent="0.3">
      <c r="A369" s="4"/>
      <c r="B369" s="65" t="s">
        <v>478</v>
      </c>
      <c r="C369" s="65" t="s">
        <v>477</v>
      </c>
      <c r="D369" s="82"/>
      <c r="E369" s="200"/>
      <c r="F369" s="200"/>
      <c r="G369" s="200"/>
      <c r="H369" s="200"/>
      <c r="I369" s="200"/>
      <c r="J369" s="66" t="s">
        <v>1183</v>
      </c>
    </row>
    <row r="370" spans="1:10" x14ac:dyDescent="0.3">
      <c r="A370" s="4"/>
      <c r="B370" s="65" t="s">
        <v>479</v>
      </c>
      <c r="C370" s="65" t="s">
        <v>306</v>
      </c>
      <c r="D370" s="82"/>
      <c r="E370" s="200"/>
      <c r="F370" s="200"/>
      <c r="G370" s="200"/>
      <c r="H370" s="200"/>
      <c r="I370" s="200"/>
      <c r="J370" s="66" t="s">
        <v>1183</v>
      </c>
    </row>
    <row r="371" spans="1:10" x14ac:dyDescent="0.3">
      <c r="A371" s="4"/>
      <c r="B371" s="65" t="s">
        <v>480</v>
      </c>
      <c r="C371" s="65" t="s">
        <v>314</v>
      </c>
      <c r="D371" s="82"/>
      <c r="E371" s="200"/>
      <c r="F371" s="200"/>
      <c r="G371" s="200"/>
      <c r="H371" s="200"/>
      <c r="I371" s="200"/>
      <c r="J371" s="66" t="s">
        <v>1183</v>
      </c>
    </row>
    <row r="372" spans="1:10" x14ac:dyDescent="0.3">
      <c r="A372" s="4"/>
      <c r="B372" s="65" t="s">
        <v>481</v>
      </c>
      <c r="C372" s="65" t="s">
        <v>314</v>
      </c>
      <c r="D372" s="82"/>
      <c r="E372" s="200"/>
      <c r="F372" s="200"/>
      <c r="G372" s="200"/>
      <c r="H372" s="200"/>
      <c r="I372" s="200"/>
      <c r="J372" s="66" t="s">
        <v>1183</v>
      </c>
    </row>
    <row r="373" spans="1:10" x14ac:dyDescent="0.3">
      <c r="A373" s="4"/>
      <c r="B373" s="65" t="s">
        <v>482</v>
      </c>
      <c r="C373" s="65" t="s">
        <v>305</v>
      </c>
      <c r="D373" s="82"/>
      <c r="E373" s="200"/>
      <c r="F373" s="200"/>
      <c r="G373" s="200"/>
      <c r="H373" s="200"/>
      <c r="I373" s="200"/>
      <c r="J373" s="66" t="s">
        <v>1183</v>
      </c>
    </row>
    <row r="374" spans="1:10" x14ac:dyDescent="0.3">
      <c r="A374" s="4"/>
      <c r="B374" s="65" t="s">
        <v>483</v>
      </c>
      <c r="C374" s="65" t="s">
        <v>309</v>
      </c>
      <c r="D374" s="82"/>
      <c r="E374" s="200"/>
      <c r="F374" s="200"/>
      <c r="G374" s="200"/>
      <c r="H374" s="200"/>
      <c r="I374" s="200"/>
      <c r="J374" s="66" t="s">
        <v>1183</v>
      </c>
    </row>
    <row r="375" spans="1:10" x14ac:dyDescent="0.3">
      <c r="A375" s="8"/>
      <c r="B375" s="65" t="s">
        <v>484</v>
      </c>
      <c r="C375" s="65" t="s">
        <v>304</v>
      </c>
      <c r="D375" s="82"/>
      <c r="E375" s="200"/>
      <c r="F375" s="200"/>
      <c r="G375" s="200"/>
      <c r="H375" s="200"/>
      <c r="I375" s="200"/>
      <c r="J375" s="66" t="s">
        <v>1183</v>
      </c>
    </row>
    <row r="376" spans="1:10" x14ac:dyDescent="0.3">
      <c r="A376" s="4"/>
      <c r="B376" s="65" t="s">
        <v>485</v>
      </c>
      <c r="C376" s="65" t="s">
        <v>308</v>
      </c>
      <c r="D376" s="82"/>
      <c r="E376" s="200"/>
      <c r="F376" s="200"/>
      <c r="G376" s="200"/>
      <c r="H376" s="200"/>
      <c r="I376" s="200"/>
      <c r="J376" s="66" t="s">
        <v>1183</v>
      </c>
    </row>
    <row r="377" spans="1:10" x14ac:dyDescent="0.3">
      <c r="A377" s="4"/>
      <c r="B377" s="65" t="s">
        <v>486</v>
      </c>
      <c r="C377" s="65" t="s">
        <v>308</v>
      </c>
      <c r="D377" s="82"/>
      <c r="E377" s="200"/>
      <c r="F377" s="200"/>
      <c r="G377" s="200"/>
      <c r="H377" s="200"/>
      <c r="I377" s="200"/>
      <c r="J377" s="66" t="s">
        <v>1183</v>
      </c>
    </row>
    <row r="378" spans="1:10" x14ac:dyDescent="0.3">
      <c r="A378" s="4"/>
      <c r="B378" s="65" t="s">
        <v>487</v>
      </c>
      <c r="C378" s="65" t="s">
        <v>382</v>
      </c>
      <c r="D378" s="82"/>
      <c r="E378" s="200"/>
      <c r="F378" s="200"/>
      <c r="G378" s="200"/>
      <c r="H378" s="200"/>
      <c r="I378" s="200"/>
      <c r="J378" s="66" t="s">
        <v>1183</v>
      </c>
    </row>
    <row r="379" spans="1:10" x14ac:dyDescent="0.3">
      <c r="A379" s="4"/>
      <c r="B379" s="65" t="s">
        <v>488</v>
      </c>
      <c r="C379" s="65" t="s">
        <v>489</v>
      </c>
      <c r="D379" s="82"/>
      <c r="E379" s="200"/>
      <c r="F379" s="200"/>
      <c r="G379" s="200"/>
      <c r="H379" s="200"/>
      <c r="I379" s="200"/>
      <c r="J379" s="66" t="s">
        <v>1183</v>
      </c>
    </row>
    <row r="380" spans="1:10" x14ac:dyDescent="0.3">
      <c r="A380" s="4"/>
      <c r="B380" s="65" t="s">
        <v>490</v>
      </c>
      <c r="C380" s="65" t="s">
        <v>491</v>
      </c>
      <c r="D380" s="82"/>
      <c r="E380" s="200"/>
      <c r="F380" s="200"/>
      <c r="G380" s="200"/>
      <c r="H380" s="200"/>
      <c r="I380" s="200"/>
      <c r="J380" s="66" t="s">
        <v>1183</v>
      </c>
    </row>
    <row r="381" spans="1:10" x14ac:dyDescent="0.3">
      <c r="A381" s="4"/>
      <c r="B381" s="65" t="s">
        <v>492</v>
      </c>
      <c r="C381" s="65" t="s">
        <v>493</v>
      </c>
      <c r="D381" s="82"/>
      <c r="E381" s="200"/>
      <c r="F381" s="200"/>
      <c r="G381" s="200"/>
      <c r="H381" s="200"/>
      <c r="I381" s="200"/>
      <c r="J381" s="66" t="s">
        <v>1183</v>
      </c>
    </row>
    <row r="382" spans="1:10" x14ac:dyDescent="0.3">
      <c r="A382" s="4"/>
      <c r="B382" s="65" t="s">
        <v>494</v>
      </c>
      <c r="C382" s="65" t="s">
        <v>495</v>
      </c>
      <c r="D382" s="82"/>
      <c r="E382" s="200"/>
      <c r="F382" s="200"/>
      <c r="G382" s="200"/>
      <c r="H382" s="200"/>
      <c r="I382" s="200"/>
      <c r="J382" s="66" t="s">
        <v>1183</v>
      </c>
    </row>
    <row r="383" spans="1:10" x14ac:dyDescent="0.3">
      <c r="A383" s="4"/>
      <c r="B383" s="65" t="s">
        <v>496</v>
      </c>
      <c r="C383" s="65" t="s">
        <v>497</v>
      </c>
      <c r="D383" s="82"/>
      <c r="E383" s="200"/>
      <c r="F383" s="200"/>
      <c r="G383" s="200"/>
      <c r="H383" s="200"/>
      <c r="I383" s="200"/>
      <c r="J383" s="66" t="s">
        <v>1183</v>
      </c>
    </row>
    <row r="384" spans="1:10" x14ac:dyDescent="0.3">
      <c r="A384" s="4"/>
      <c r="B384" s="65" t="s">
        <v>498</v>
      </c>
      <c r="C384" s="65" t="s">
        <v>499</v>
      </c>
      <c r="D384" s="82"/>
      <c r="E384" s="200"/>
      <c r="F384" s="200"/>
      <c r="G384" s="200"/>
      <c r="H384" s="200"/>
      <c r="I384" s="200"/>
      <c r="J384" s="66" t="s">
        <v>1183</v>
      </c>
    </row>
    <row r="385" spans="1:10" ht="15" thickBot="1" x14ac:dyDescent="0.35">
      <c r="A385" s="4"/>
      <c r="B385" s="65" t="s">
        <v>500</v>
      </c>
      <c r="C385" s="65" t="s">
        <v>501</v>
      </c>
      <c r="D385" s="82"/>
      <c r="E385" s="200"/>
      <c r="F385" s="200"/>
      <c r="G385" s="200"/>
      <c r="H385" s="200"/>
      <c r="I385" s="200"/>
      <c r="J385" s="66" t="s">
        <v>1183</v>
      </c>
    </row>
    <row r="386" spans="1:10" ht="18.600000000000001" thickBot="1" x14ac:dyDescent="0.4">
      <c r="A386" s="56" t="s">
        <v>1523</v>
      </c>
      <c r="B386" s="15"/>
      <c r="C386" s="27"/>
      <c r="D386" s="27"/>
      <c r="E386" s="158"/>
      <c r="F386" s="158"/>
      <c r="G386" s="158"/>
      <c r="H386" s="158"/>
      <c r="I386" s="158"/>
      <c r="J386" s="16"/>
    </row>
    <row r="387" spans="1:10" x14ac:dyDescent="0.3">
      <c r="A387" s="39" t="s">
        <v>1188</v>
      </c>
      <c r="B387" s="65" t="s">
        <v>504</v>
      </c>
      <c r="C387" s="65" t="s">
        <v>505</v>
      </c>
      <c r="D387" s="269">
        <v>50000</v>
      </c>
      <c r="E387" s="292"/>
      <c r="F387" s="292"/>
      <c r="G387" s="292">
        <v>50000</v>
      </c>
      <c r="H387" s="292"/>
      <c r="I387" s="292"/>
      <c r="J387" s="66" t="s">
        <v>1795</v>
      </c>
    </row>
    <row r="388" spans="1:10" x14ac:dyDescent="0.3">
      <c r="A388" s="11" t="s">
        <v>509</v>
      </c>
      <c r="B388" s="65" t="s">
        <v>506</v>
      </c>
      <c r="C388" s="65" t="s">
        <v>505</v>
      </c>
      <c r="D388" s="269">
        <v>50000</v>
      </c>
      <c r="E388" s="292"/>
      <c r="F388" s="292"/>
      <c r="G388" s="292">
        <v>50000</v>
      </c>
      <c r="H388" s="292"/>
      <c r="I388" s="292"/>
      <c r="J388" s="66" t="s">
        <v>1795</v>
      </c>
    </row>
    <row r="389" spans="1:10" x14ac:dyDescent="0.3">
      <c r="A389" s="280" t="s">
        <v>2019</v>
      </c>
      <c r="B389" s="65" t="s">
        <v>507</v>
      </c>
      <c r="C389" s="65" t="s">
        <v>505</v>
      </c>
      <c r="D389" s="269">
        <v>50000</v>
      </c>
      <c r="E389" s="292"/>
      <c r="F389" s="292"/>
      <c r="G389" s="292">
        <v>50000</v>
      </c>
      <c r="H389" s="292"/>
      <c r="I389" s="292"/>
      <c r="J389" s="66" t="s">
        <v>1795</v>
      </c>
    </row>
    <row r="390" spans="1:10" x14ac:dyDescent="0.3">
      <c r="A390" s="5" t="s">
        <v>1188</v>
      </c>
      <c r="B390" s="65" t="s">
        <v>508</v>
      </c>
      <c r="C390" s="65" t="s">
        <v>505</v>
      </c>
      <c r="D390" s="269">
        <v>50000</v>
      </c>
      <c r="E390" s="292"/>
      <c r="F390" s="292"/>
      <c r="G390" s="292">
        <v>50000</v>
      </c>
      <c r="H390" s="292"/>
      <c r="I390" s="292"/>
      <c r="J390" s="66" t="s">
        <v>1795</v>
      </c>
    </row>
    <row r="391" spans="1:10" ht="15" thickBot="1" x14ac:dyDescent="0.35">
      <c r="A391" s="8" t="s">
        <v>2680</v>
      </c>
      <c r="B391" s="1" t="s">
        <v>1185</v>
      </c>
      <c r="C391" s="96" t="s">
        <v>1187</v>
      </c>
      <c r="D391" s="269">
        <v>50000</v>
      </c>
      <c r="E391" s="292"/>
      <c r="F391" s="292"/>
      <c r="G391" s="292">
        <v>50000</v>
      </c>
      <c r="H391" s="292"/>
      <c r="I391" s="292"/>
      <c r="J391" s="8" t="s">
        <v>1794</v>
      </c>
    </row>
    <row r="392" spans="1:10" ht="18.600000000000001" thickBot="1" x14ac:dyDescent="0.4">
      <c r="A392" s="56" t="s">
        <v>510</v>
      </c>
      <c r="B392" s="15"/>
      <c r="C392" s="27"/>
      <c r="D392" s="27"/>
      <c r="E392" s="158"/>
      <c r="F392" s="158"/>
      <c r="G392" s="158"/>
      <c r="H392" s="158"/>
      <c r="I392" s="158"/>
      <c r="J392" s="16"/>
    </row>
    <row r="393" spans="1:10" x14ac:dyDescent="0.3">
      <c r="A393" s="29" t="s">
        <v>2037</v>
      </c>
      <c r="B393" s="14" t="s">
        <v>511</v>
      </c>
      <c r="C393" s="14" t="s">
        <v>512</v>
      </c>
      <c r="D393" s="169">
        <v>35000</v>
      </c>
      <c r="E393" s="315"/>
      <c r="F393" s="315">
        <v>35000</v>
      </c>
      <c r="G393" s="315"/>
      <c r="H393" s="315"/>
      <c r="I393" s="315"/>
      <c r="J393" s="6" t="s">
        <v>1796</v>
      </c>
    </row>
    <row r="394" spans="1:10" ht="15" thickBot="1" x14ac:dyDescent="0.35">
      <c r="A394" s="280" t="s">
        <v>2019</v>
      </c>
      <c r="B394" s="11" t="s">
        <v>514</v>
      </c>
      <c r="C394" s="14" t="s">
        <v>512</v>
      </c>
      <c r="D394" s="170">
        <v>35000</v>
      </c>
      <c r="E394" s="315"/>
      <c r="F394" s="315">
        <v>35000</v>
      </c>
      <c r="G394" s="315"/>
      <c r="H394" s="315"/>
      <c r="I394" s="315"/>
      <c r="J394" s="6" t="s">
        <v>1796</v>
      </c>
    </row>
    <row r="395" spans="1:10" ht="18.600000000000001" thickBot="1" x14ac:dyDescent="0.4">
      <c r="A395" s="56" t="s">
        <v>515</v>
      </c>
      <c r="B395" s="15"/>
      <c r="C395" s="27"/>
      <c r="D395" s="27"/>
      <c r="E395" s="158"/>
      <c r="F395" s="158"/>
      <c r="G395" s="158"/>
      <c r="H395" s="158"/>
      <c r="I395" s="158"/>
      <c r="J395" s="16"/>
    </row>
    <row r="396" spans="1:10" x14ac:dyDescent="0.3">
      <c r="A396" s="28" t="s">
        <v>551</v>
      </c>
      <c r="B396" s="65" t="s">
        <v>518</v>
      </c>
      <c r="C396" s="65" t="s">
        <v>517</v>
      </c>
      <c r="D396" s="269">
        <v>50000</v>
      </c>
      <c r="E396" s="292"/>
      <c r="F396" s="292"/>
      <c r="G396" s="292">
        <v>50000</v>
      </c>
      <c r="H396" s="292"/>
      <c r="I396" s="292"/>
      <c r="J396" s="66" t="s">
        <v>1803</v>
      </c>
    </row>
    <row r="397" spans="1:10" x14ac:dyDescent="0.3">
      <c r="A397" s="65" t="s">
        <v>552</v>
      </c>
      <c r="B397" s="65" t="s">
        <v>519</v>
      </c>
      <c r="C397" s="65" t="s">
        <v>517</v>
      </c>
      <c r="D397" s="269">
        <v>50000</v>
      </c>
      <c r="E397" s="292"/>
      <c r="F397" s="292"/>
      <c r="G397" s="292">
        <v>50000</v>
      </c>
      <c r="H397" s="292"/>
      <c r="I397" s="292"/>
      <c r="J397" s="66" t="s">
        <v>1804</v>
      </c>
    </row>
    <row r="398" spans="1:10" x14ac:dyDescent="0.3">
      <c r="A398" s="57" t="s">
        <v>516</v>
      </c>
      <c r="B398" s="65" t="s">
        <v>520</v>
      </c>
      <c r="C398" s="65" t="s">
        <v>517</v>
      </c>
      <c r="D398" s="269">
        <v>50000</v>
      </c>
      <c r="E398" s="292"/>
      <c r="F398" s="292"/>
      <c r="G398" s="292">
        <v>50000</v>
      </c>
      <c r="H398" s="292"/>
      <c r="I398" s="292"/>
      <c r="J398" s="66" t="s">
        <v>1806</v>
      </c>
    </row>
    <row r="399" spans="1:10" x14ac:dyDescent="0.3">
      <c r="A399" s="57"/>
      <c r="B399" s="65" t="s">
        <v>521</v>
      </c>
      <c r="C399" s="65" t="s">
        <v>517</v>
      </c>
      <c r="D399" s="269">
        <v>50000</v>
      </c>
      <c r="E399" s="292"/>
      <c r="F399" s="292"/>
      <c r="G399" s="292">
        <v>50000</v>
      </c>
      <c r="H399" s="292"/>
      <c r="I399" s="292"/>
      <c r="J399" s="66" t="s">
        <v>1807</v>
      </c>
    </row>
    <row r="400" spans="1:10" x14ac:dyDescent="0.3">
      <c r="A400" s="66" t="s">
        <v>1351</v>
      </c>
      <c r="B400" s="65" t="s">
        <v>523</v>
      </c>
      <c r="C400" s="65" t="s">
        <v>517</v>
      </c>
      <c r="D400" s="269">
        <v>50000</v>
      </c>
      <c r="E400" s="292"/>
      <c r="F400" s="292"/>
      <c r="G400" s="292">
        <v>50000</v>
      </c>
      <c r="H400" s="292"/>
      <c r="I400" s="292"/>
      <c r="J400" s="66" t="s">
        <v>1808</v>
      </c>
    </row>
    <row r="401" spans="1:10" x14ac:dyDescent="0.3">
      <c r="A401" s="280" t="s">
        <v>2019</v>
      </c>
      <c r="B401" s="65" t="s">
        <v>524</v>
      </c>
      <c r="C401" s="65" t="s">
        <v>517</v>
      </c>
      <c r="D401" s="269">
        <v>50000</v>
      </c>
      <c r="E401" s="292"/>
      <c r="F401" s="292"/>
      <c r="G401" s="292">
        <v>50000</v>
      </c>
      <c r="H401" s="292"/>
      <c r="I401" s="292"/>
      <c r="J401" s="66" t="s">
        <v>1809</v>
      </c>
    </row>
    <row r="402" spans="1:10" x14ac:dyDescent="0.3">
      <c r="A402" s="57"/>
      <c r="B402" s="65" t="s">
        <v>525</v>
      </c>
      <c r="C402" s="65" t="s">
        <v>168</v>
      </c>
      <c r="D402" s="269">
        <v>50000</v>
      </c>
      <c r="E402" s="292"/>
      <c r="F402" s="292"/>
      <c r="G402" s="292">
        <v>50000</v>
      </c>
      <c r="H402" s="292"/>
      <c r="I402" s="292"/>
      <c r="J402" s="66" t="s">
        <v>1810</v>
      </c>
    </row>
    <row r="403" spans="1:10" x14ac:dyDescent="0.3">
      <c r="A403" s="57"/>
      <c r="B403" s="65" t="s">
        <v>527</v>
      </c>
      <c r="C403" s="65" t="s">
        <v>529</v>
      </c>
      <c r="D403" s="269">
        <v>50000</v>
      </c>
      <c r="E403" s="292"/>
      <c r="F403" s="292"/>
      <c r="G403" s="292">
        <v>50000</v>
      </c>
      <c r="H403" s="292"/>
      <c r="I403" s="292"/>
      <c r="J403" s="66" t="s">
        <v>1811</v>
      </c>
    </row>
    <row r="404" spans="1:10" x14ac:dyDescent="0.3">
      <c r="A404" s="57"/>
      <c r="B404" s="65" t="s">
        <v>528</v>
      </c>
      <c r="C404" s="65" t="s">
        <v>529</v>
      </c>
      <c r="D404" s="269">
        <v>50000</v>
      </c>
      <c r="E404" s="292"/>
      <c r="F404" s="292"/>
      <c r="G404" s="292">
        <v>50000</v>
      </c>
      <c r="H404" s="292"/>
      <c r="I404" s="292"/>
      <c r="J404" s="66" t="s">
        <v>1812</v>
      </c>
    </row>
    <row r="405" spans="1:10" x14ac:dyDescent="0.3">
      <c r="A405" s="57"/>
      <c r="B405" s="65" t="s">
        <v>530</v>
      </c>
      <c r="C405" s="65" t="s">
        <v>517</v>
      </c>
      <c r="D405" s="269">
        <v>50000</v>
      </c>
      <c r="E405" s="292"/>
      <c r="F405" s="292"/>
      <c r="G405" s="292">
        <v>50000</v>
      </c>
      <c r="H405" s="292"/>
      <c r="I405" s="292"/>
      <c r="J405" s="66" t="s">
        <v>1805</v>
      </c>
    </row>
    <row r="406" spans="1:10" x14ac:dyDescent="0.3">
      <c r="A406" s="57"/>
      <c r="B406" s="65" t="s">
        <v>531</v>
      </c>
      <c r="C406" s="65" t="s">
        <v>517</v>
      </c>
      <c r="D406" s="269">
        <v>50000</v>
      </c>
      <c r="E406" s="292"/>
      <c r="F406" s="292"/>
      <c r="G406" s="292">
        <v>50000</v>
      </c>
      <c r="H406" s="292"/>
      <c r="I406" s="292"/>
      <c r="J406" s="66" t="s">
        <v>1805</v>
      </c>
    </row>
    <row r="407" spans="1:10" x14ac:dyDescent="0.3">
      <c r="A407" s="57"/>
      <c r="B407" s="65" t="s">
        <v>533</v>
      </c>
      <c r="C407" s="65" t="s">
        <v>517</v>
      </c>
      <c r="D407" s="269">
        <v>50000</v>
      </c>
      <c r="E407" s="292"/>
      <c r="F407" s="292"/>
      <c r="G407" s="292">
        <v>50000</v>
      </c>
      <c r="H407" s="292"/>
      <c r="I407" s="292"/>
      <c r="J407" s="66" t="s">
        <v>1813</v>
      </c>
    </row>
    <row r="408" spans="1:10" x14ac:dyDescent="0.3">
      <c r="A408" s="57"/>
      <c r="B408" s="65" t="s">
        <v>534</v>
      </c>
      <c r="C408" s="65" t="s">
        <v>517</v>
      </c>
      <c r="D408" s="269">
        <v>50000</v>
      </c>
      <c r="E408" s="292"/>
      <c r="F408" s="292"/>
      <c r="G408" s="292">
        <v>50000</v>
      </c>
      <c r="H408" s="292"/>
      <c r="I408" s="292"/>
      <c r="J408" s="66" t="s">
        <v>1814</v>
      </c>
    </row>
    <row r="409" spans="1:10" x14ac:dyDescent="0.3">
      <c r="A409" s="57"/>
      <c r="B409" s="65" t="s">
        <v>535</v>
      </c>
      <c r="C409" s="65" t="s">
        <v>536</v>
      </c>
      <c r="D409" s="269">
        <v>50000</v>
      </c>
      <c r="E409" s="292"/>
      <c r="F409" s="292"/>
      <c r="G409" s="292">
        <v>50000</v>
      </c>
      <c r="H409" s="292"/>
      <c r="I409" s="292"/>
      <c r="J409" s="66" t="s">
        <v>1815</v>
      </c>
    </row>
    <row r="410" spans="1:10" x14ac:dyDescent="0.3">
      <c r="A410" s="57"/>
      <c r="B410" s="65" t="s">
        <v>538</v>
      </c>
      <c r="C410" s="65" t="s">
        <v>82</v>
      </c>
      <c r="D410" s="269">
        <v>50000</v>
      </c>
      <c r="E410" s="292"/>
      <c r="F410" s="292"/>
      <c r="G410" s="292">
        <v>50000</v>
      </c>
      <c r="H410" s="292"/>
      <c r="I410" s="292"/>
      <c r="J410" s="66" t="s">
        <v>1816</v>
      </c>
    </row>
    <row r="411" spans="1:10" x14ac:dyDescent="0.3">
      <c r="A411" s="57"/>
      <c r="B411" s="65" t="s">
        <v>540</v>
      </c>
      <c r="C411" s="65" t="s">
        <v>85</v>
      </c>
      <c r="D411" s="269">
        <v>50000</v>
      </c>
      <c r="E411" s="292"/>
      <c r="F411" s="292"/>
      <c r="G411" s="292">
        <v>50000</v>
      </c>
      <c r="H411" s="292"/>
      <c r="I411" s="292"/>
      <c r="J411" s="66" t="s">
        <v>1817</v>
      </c>
    </row>
    <row r="412" spans="1:10" x14ac:dyDescent="0.3">
      <c r="A412" s="57"/>
      <c r="B412" s="65" t="s">
        <v>541</v>
      </c>
      <c r="C412" s="65" t="s">
        <v>85</v>
      </c>
      <c r="D412" s="269">
        <v>50000</v>
      </c>
      <c r="E412" s="292"/>
      <c r="F412" s="292"/>
      <c r="G412" s="292">
        <v>50000</v>
      </c>
      <c r="H412" s="292"/>
      <c r="I412" s="292"/>
      <c r="J412" s="66" t="s">
        <v>1817</v>
      </c>
    </row>
    <row r="413" spans="1:10" x14ac:dyDescent="0.3">
      <c r="A413" s="57"/>
      <c r="B413" s="65" t="s">
        <v>542</v>
      </c>
      <c r="C413" s="65" t="s">
        <v>85</v>
      </c>
      <c r="D413" s="269">
        <v>50000</v>
      </c>
      <c r="E413" s="292"/>
      <c r="F413" s="292"/>
      <c r="G413" s="292">
        <v>50000</v>
      </c>
      <c r="H413" s="292"/>
      <c r="I413" s="292"/>
      <c r="J413" s="66" t="s">
        <v>1818</v>
      </c>
    </row>
    <row r="414" spans="1:10" x14ac:dyDescent="0.3">
      <c r="A414" s="57"/>
      <c r="B414" s="65" t="s">
        <v>544</v>
      </c>
      <c r="C414" s="65" t="s">
        <v>82</v>
      </c>
      <c r="D414" s="269">
        <v>50000</v>
      </c>
      <c r="E414" s="292"/>
      <c r="F414" s="292"/>
      <c r="G414" s="292">
        <v>50000</v>
      </c>
      <c r="H414" s="292"/>
      <c r="I414" s="292"/>
      <c r="J414" s="66" t="s">
        <v>1819</v>
      </c>
    </row>
    <row r="415" spans="1:10" x14ac:dyDescent="0.3">
      <c r="A415" s="57"/>
      <c r="B415" s="65" t="s">
        <v>543</v>
      </c>
      <c r="C415" s="65" t="s">
        <v>82</v>
      </c>
      <c r="D415" s="269">
        <v>50000</v>
      </c>
      <c r="E415" s="292"/>
      <c r="F415" s="292"/>
      <c r="G415" s="292">
        <v>50000</v>
      </c>
      <c r="H415" s="292"/>
      <c r="I415" s="292"/>
      <c r="J415" s="66" t="s">
        <v>1820</v>
      </c>
    </row>
    <row r="416" spans="1:10" x14ac:dyDescent="0.3">
      <c r="A416" s="57"/>
      <c r="B416" s="65" t="s">
        <v>545</v>
      </c>
      <c r="C416" s="65" t="s">
        <v>547</v>
      </c>
      <c r="D416" s="269">
        <v>50000</v>
      </c>
      <c r="E416" s="292"/>
      <c r="F416" s="292"/>
      <c r="G416" s="292">
        <v>50000</v>
      </c>
      <c r="H416" s="292"/>
      <c r="I416" s="292"/>
      <c r="J416" s="66" t="s">
        <v>1821</v>
      </c>
    </row>
    <row r="417" spans="1:10" x14ac:dyDescent="0.3">
      <c r="A417" s="57"/>
      <c r="B417" s="65" t="s">
        <v>546</v>
      </c>
      <c r="C417" s="65" t="s">
        <v>547</v>
      </c>
      <c r="D417" s="269">
        <v>50000</v>
      </c>
      <c r="E417" s="292"/>
      <c r="F417" s="292"/>
      <c r="G417" s="292">
        <v>50000</v>
      </c>
      <c r="H417" s="292"/>
      <c r="I417" s="292"/>
      <c r="J417" s="66" t="s">
        <v>1822</v>
      </c>
    </row>
    <row r="418" spans="1:10" x14ac:dyDescent="0.3">
      <c r="A418" s="57"/>
      <c r="B418" s="65" t="s">
        <v>548</v>
      </c>
      <c r="C418" s="65" t="s">
        <v>547</v>
      </c>
      <c r="D418" s="269">
        <v>50000</v>
      </c>
      <c r="E418" s="292"/>
      <c r="F418" s="292"/>
      <c r="G418" s="292">
        <v>50000</v>
      </c>
      <c r="H418" s="292"/>
      <c r="I418" s="292"/>
      <c r="J418" s="66" t="s">
        <v>1821</v>
      </c>
    </row>
    <row r="419" spans="1:10" x14ac:dyDescent="0.3">
      <c r="A419" s="57"/>
      <c r="B419" s="65" t="s">
        <v>549</v>
      </c>
      <c r="C419" s="65" t="s">
        <v>547</v>
      </c>
      <c r="D419" s="269">
        <v>50000</v>
      </c>
      <c r="E419" s="292"/>
      <c r="F419" s="292"/>
      <c r="G419" s="292">
        <v>50000</v>
      </c>
      <c r="H419" s="292"/>
      <c r="I419" s="292"/>
      <c r="J419" s="66" t="s">
        <v>1821</v>
      </c>
    </row>
    <row r="420" spans="1:10" ht="15" thickBot="1" x14ac:dyDescent="0.35">
      <c r="A420" s="57"/>
      <c r="B420" s="65" t="s">
        <v>550</v>
      </c>
      <c r="C420" s="65" t="s">
        <v>547</v>
      </c>
      <c r="D420" s="269">
        <v>50000</v>
      </c>
      <c r="E420" s="292"/>
      <c r="F420" s="292"/>
      <c r="G420" s="292">
        <v>50000</v>
      </c>
      <c r="H420" s="292"/>
      <c r="I420" s="292"/>
      <c r="J420" s="66" t="s">
        <v>1821</v>
      </c>
    </row>
    <row r="421" spans="1:10" ht="18.600000000000001" thickBot="1" x14ac:dyDescent="0.4">
      <c r="A421" s="56" t="s">
        <v>558</v>
      </c>
      <c r="B421" s="15"/>
      <c r="C421" s="27"/>
      <c r="D421" s="27"/>
      <c r="E421" s="158"/>
      <c r="F421" s="158"/>
      <c r="G421" s="158"/>
      <c r="H421" s="158"/>
      <c r="I421" s="158"/>
      <c r="J421" s="16"/>
    </row>
    <row r="422" spans="1:10" x14ac:dyDescent="0.3">
      <c r="A422" s="30" t="s">
        <v>565</v>
      </c>
      <c r="B422" s="14" t="s">
        <v>562</v>
      </c>
      <c r="C422" s="65" t="s">
        <v>560</v>
      </c>
      <c r="D422" s="269">
        <v>30000</v>
      </c>
      <c r="E422" s="292"/>
      <c r="F422" s="292">
        <v>30000</v>
      </c>
      <c r="G422" s="292"/>
      <c r="H422" s="292"/>
      <c r="I422" s="292"/>
      <c r="J422" s="66" t="s">
        <v>1823</v>
      </c>
    </row>
    <row r="423" spans="1:10" x14ac:dyDescent="0.3">
      <c r="A423" s="73" t="s">
        <v>566</v>
      </c>
      <c r="B423" s="11" t="s">
        <v>561</v>
      </c>
      <c r="C423" s="65" t="s">
        <v>560</v>
      </c>
      <c r="D423" s="269">
        <v>30000</v>
      </c>
      <c r="E423" s="292"/>
      <c r="F423" s="292">
        <v>30000</v>
      </c>
      <c r="G423" s="292"/>
      <c r="H423" s="292"/>
      <c r="I423" s="292"/>
      <c r="J423" s="66" t="s">
        <v>1824</v>
      </c>
    </row>
    <row r="424" spans="1:10" ht="15" thickBot="1" x14ac:dyDescent="0.35">
      <c r="A424" s="280" t="s">
        <v>2019</v>
      </c>
      <c r="B424" s="11"/>
      <c r="C424" s="65"/>
      <c r="D424" s="65"/>
      <c r="E424" s="292"/>
      <c r="F424" s="292"/>
      <c r="G424" s="292"/>
      <c r="H424" s="292"/>
      <c r="I424" s="292"/>
      <c r="J424" s="66"/>
    </row>
    <row r="425" spans="1:10" ht="18.600000000000001" thickBot="1" x14ac:dyDescent="0.4">
      <c r="A425" s="56" t="s">
        <v>568</v>
      </c>
      <c r="B425" s="15"/>
      <c r="C425" s="27"/>
      <c r="D425" s="27"/>
      <c r="E425" s="158"/>
      <c r="F425" s="158"/>
      <c r="G425" s="158"/>
      <c r="H425" s="158"/>
      <c r="I425" s="158"/>
      <c r="J425" s="16"/>
    </row>
    <row r="426" spans="1:10" x14ac:dyDescent="0.3">
      <c r="A426" s="30" t="s">
        <v>577</v>
      </c>
      <c r="B426" s="14" t="s">
        <v>569</v>
      </c>
      <c r="C426" s="65" t="s">
        <v>82</v>
      </c>
      <c r="D426" s="174">
        <v>25000</v>
      </c>
      <c r="E426" s="292"/>
      <c r="F426" s="292">
        <v>25000</v>
      </c>
      <c r="G426" s="292"/>
      <c r="H426" s="292"/>
      <c r="I426" s="292"/>
      <c r="J426" s="66" t="s">
        <v>1825</v>
      </c>
    </row>
    <row r="427" spans="1:10" x14ac:dyDescent="0.3">
      <c r="A427" s="73" t="s">
        <v>578</v>
      </c>
      <c r="B427" s="14" t="s">
        <v>570</v>
      </c>
      <c r="C427" s="65" t="s">
        <v>82</v>
      </c>
      <c r="D427" s="174">
        <v>25000</v>
      </c>
      <c r="E427" s="292"/>
      <c r="F427" s="292">
        <v>25000</v>
      </c>
      <c r="G427" s="292"/>
      <c r="H427" s="292"/>
      <c r="I427" s="292"/>
      <c r="J427" s="66" t="s">
        <v>1826</v>
      </c>
    </row>
    <row r="428" spans="1:10" x14ac:dyDescent="0.3">
      <c r="A428" s="4" t="s">
        <v>1198</v>
      </c>
      <c r="B428" s="14" t="s">
        <v>573</v>
      </c>
      <c r="C428" s="65" t="s">
        <v>82</v>
      </c>
      <c r="D428" s="174">
        <v>25000</v>
      </c>
      <c r="E428" s="292"/>
      <c r="F428" s="292">
        <v>25000</v>
      </c>
      <c r="G428" s="292"/>
      <c r="H428" s="292"/>
      <c r="I428" s="292"/>
      <c r="J428" s="66" t="s">
        <v>1827</v>
      </c>
    </row>
    <row r="429" spans="1:10" x14ac:dyDescent="0.3">
      <c r="A429" s="280" t="s">
        <v>2019</v>
      </c>
      <c r="B429" s="14" t="s">
        <v>574</v>
      </c>
      <c r="C429" s="65" t="s">
        <v>82</v>
      </c>
      <c r="D429" s="174">
        <v>25000</v>
      </c>
      <c r="E429" s="292"/>
      <c r="F429" s="292">
        <v>25000</v>
      </c>
      <c r="G429" s="292"/>
      <c r="H429" s="292"/>
      <c r="I429" s="292"/>
      <c r="J429" s="66" t="s">
        <v>1827</v>
      </c>
    </row>
    <row r="430" spans="1:10" x14ac:dyDescent="0.3">
      <c r="A430" s="4"/>
      <c r="B430" s="14" t="s">
        <v>575</v>
      </c>
      <c r="C430" s="65" t="s">
        <v>82</v>
      </c>
      <c r="D430" s="174">
        <v>25000</v>
      </c>
      <c r="E430" s="292"/>
      <c r="F430" s="292">
        <v>25000</v>
      </c>
      <c r="G430" s="292"/>
      <c r="H430" s="292"/>
      <c r="I430" s="292"/>
      <c r="J430" s="66" t="s">
        <v>1826</v>
      </c>
    </row>
    <row r="431" spans="1:10" ht="15" thickBot="1" x14ac:dyDescent="0.35">
      <c r="A431" s="8"/>
      <c r="B431" s="26" t="s">
        <v>576</v>
      </c>
      <c r="C431" s="84" t="s">
        <v>82</v>
      </c>
      <c r="D431" s="276">
        <v>25000</v>
      </c>
      <c r="E431" s="317"/>
      <c r="F431" s="317">
        <v>25000</v>
      </c>
      <c r="G431" s="317"/>
      <c r="H431" s="317"/>
      <c r="I431" s="317"/>
      <c r="J431" s="76" t="s">
        <v>1826</v>
      </c>
    </row>
    <row r="432" spans="1:10" ht="18.600000000000001" thickBot="1" x14ac:dyDescent="0.4">
      <c r="A432" s="56" t="s">
        <v>579</v>
      </c>
      <c r="B432" s="15"/>
      <c r="C432" s="15"/>
      <c r="D432" s="27"/>
      <c r="E432" s="158"/>
      <c r="F432" s="158"/>
      <c r="G432" s="158"/>
      <c r="H432" s="158"/>
      <c r="I432" s="158"/>
      <c r="J432" s="16"/>
    </row>
    <row r="433" spans="1:10" x14ac:dyDescent="0.3">
      <c r="A433" s="30" t="s">
        <v>651</v>
      </c>
      <c r="B433" s="65" t="s">
        <v>580</v>
      </c>
      <c r="C433" s="65" t="s">
        <v>82</v>
      </c>
      <c r="D433" s="82"/>
      <c r="E433" s="200"/>
      <c r="F433" s="200"/>
      <c r="G433" s="200"/>
      <c r="H433" s="200"/>
      <c r="I433" s="200"/>
      <c r="J433" s="66" t="s">
        <v>1207</v>
      </c>
    </row>
    <row r="434" spans="1:10" x14ac:dyDescent="0.3">
      <c r="A434" s="11" t="s">
        <v>652</v>
      </c>
      <c r="B434" s="65" t="s">
        <v>581</v>
      </c>
      <c r="C434" s="65" t="s">
        <v>82</v>
      </c>
      <c r="D434" s="82"/>
      <c r="E434" s="200"/>
      <c r="F434" s="200"/>
      <c r="G434" s="200"/>
      <c r="H434" s="200"/>
      <c r="I434" s="200"/>
      <c r="J434" s="66" t="s">
        <v>1208</v>
      </c>
    </row>
    <row r="435" spans="1:10" x14ac:dyDescent="0.3">
      <c r="A435" s="280" t="s">
        <v>2019</v>
      </c>
      <c r="B435" s="65" t="s">
        <v>582</v>
      </c>
      <c r="C435" s="65" t="s">
        <v>82</v>
      </c>
      <c r="D435" s="82"/>
      <c r="E435" s="200"/>
      <c r="F435" s="200"/>
      <c r="G435" s="200"/>
      <c r="H435" s="200"/>
      <c r="I435" s="200"/>
      <c r="J435" s="66" t="s">
        <v>1209</v>
      </c>
    </row>
    <row r="436" spans="1:10" x14ac:dyDescent="0.3">
      <c r="A436" s="4"/>
      <c r="B436" s="65" t="s">
        <v>583</v>
      </c>
      <c r="C436" s="65" t="s">
        <v>82</v>
      </c>
      <c r="D436" s="82"/>
      <c r="E436" s="200"/>
      <c r="F436" s="200"/>
      <c r="G436" s="200"/>
      <c r="H436" s="200"/>
      <c r="I436" s="200"/>
      <c r="J436" s="66" t="s">
        <v>1209</v>
      </c>
    </row>
    <row r="437" spans="1:10" x14ac:dyDescent="0.3">
      <c r="A437" s="4"/>
      <c r="B437" s="65" t="s">
        <v>584</v>
      </c>
      <c r="C437" s="65" t="s">
        <v>82</v>
      </c>
      <c r="D437" s="82"/>
      <c r="E437" s="200"/>
      <c r="F437" s="200"/>
      <c r="G437" s="200"/>
      <c r="H437" s="200"/>
      <c r="I437" s="200"/>
      <c r="J437" s="66" t="s">
        <v>1210</v>
      </c>
    </row>
    <row r="438" spans="1:10" x14ac:dyDescent="0.3">
      <c r="A438" s="4"/>
      <c r="B438" s="65" t="s">
        <v>585</v>
      </c>
      <c r="C438" s="65" t="s">
        <v>82</v>
      </c>
      <c r="D438" s="82"/>
      <c r="E438" s="200"/>
      <c r="F438" s="200"/>
      <c r="G438" s="200"/>
      <c r="H438" s="200"/>
      <c r="I438" s="200"/>
      <c r="J438" s="66" t="s">
        <v>1210</v>
      </c>
    </row>
    <row r="439" spans="1:10" x14ac:dyDescent="0.3">
      <c r="A439" s="4"/>
      <c r="B439" s="65" t="s">
        <v>587</v>
      </c>
      <c r="C439" s="65" t="s">
        <v>82</v>
      </c>
      <c r="D439" s="82"/>
      <c r="E439" s="200"/>
      <c r="F439" s="200"/>
      <c r="G439" s="200"/>
      <c r="H439" s="200"/>
      <c r="I439" s="200"/>
      <c r="J439" s="66" t="s">
        <v>1211</v>
      </c>
    </row>
    <row r="440" spans="1:10" x14ac:dyDescent="0.3">
      <c r="A440" s="4"/>
      <c r="B440" s="65" t="s">
        <v>588</v>
      </c>
      <c r="C440" s="65" t="s">
        <v>82</v>
      </c>
      <c r="D440" s="82"/>
      <c r="E440" s="200"/>
      <c r="F440" s="200"/>
      <c r="G440" s="200"/>
      <c r="H440" s="200"/>
      <c r="I440" s="200"/>
      <c r="J440" s="66" t="s">
        <v>1211</v>
      </c>
    </row>
    <row r="441" spans="1:10" x14ac:dyDescent="0.3">
      <c r="A441" s="4"/>
      <c r="B441" s="65" t="s">
        <v>589</v>
      </c>
      <c r="C441" s="65" t="s">
        <v>82</v>
      </c>
      <c r="D441" s="82"/>
      <c r="E441" s="200"/>
      <c r="F441" s="200"/>
      <c r="G441" s="200"/>
      <c r="H441" s="200"/>
      <c r="I441" s="200"/>
      <c r="J441" s="66" t="s">
        <v>1212</v>
      </c>
    </row>
    <row r="442" spans="1:10" x14ac:dyDescent="0.3">
      <c r="A442" s="4"/>
      <c r="B442" s="65" t="s">
        <v>590</v>
      </c>
      <c r="C442" s="65" t="s">
        <v>82</v>
      </c>
      <c r="D442" s="82"/>
      <c r="E442" s="200"/>
      <c r="F442" s="200"/>
      <c r="G442" s="200"/>
      <c r="H442" s="200"/>
      <c r="I442" s="200"/>
      <c r="J442" s="66" t="s">
        <v>1212</v>
      </c>
    </row>
    <row r="443" spans="1:10" x14ac:dyDescent="0.3">
      <c r="A443" s="4"/>
      <c r="B443" s="65" t="s">
        <v>591</v>
      </c>
      <c r="C443" s="65" t="s">
        <v>82</v>
      </c>
      <c r="D443" s="82"/>
      <c r="E443" s="200"/>
      <c r="F443" s="200"/>
      <c r="G443" s="200"/>
      <c r="H443" s="200"/>
      <c r="I443" s="200"/>
      <c r="J443" s="66" t="s">
        <v>1213</v>
      </c>
    </row>
    <row r="444" spans="1:10" x14ac:dyDescent="0.3">
      <c r="A444" s="4"/>
      <c r="B444" s="65" t="s">
        <v>592</v>
      </c>
      <c r="C444" s="65" t="s">
        <v>82</v>
      </c>
      <c r="D444" s="82"/>
      <c r="E444" s="200"/>
      <c r="F444" s="200"/>
      <c r="G444" s="200"/>
      <c r="H444" s="200"/>
      <c r="I444" s="200"/>
      <c r="J444" s="66" t="s">
        <v>1214</v>
      </c>
    </row>
    <row r="445" spans="1:10" x14ac:dyDescent="0.3">
      <c r="A445" s="4"/>
      <c r="B445" s="65" t="s">
        <v>593</v>
      </c>
      <c r="C445" s="65" t="s">
        <v>82</v>
      </c>
      <c r="D445" s="82"/>
      <c r="E445" s="200"/>
      <c r="F445" s="200"/>
      <c r="G445" s="200"/>
      <c r="H445" s="200"/>
      <c r="I445" s="200"/>
      <c r="J445" s="66" t="s">
        <v>1215</v>
      </c>
    </row>
    <row r="446" spans="1:10" x14ac:dyDescent="0.3">
      <c r="A446" s="4"/>
      <c r="B446" s="65" t="s">
        <v>594</v>
      </c>
      <c r="C446" s="65" t="s">
        <v>82</v>
      </c>
      <c r="D446" s="82"/>
      <c r="E446" s="200"/>
      <c r="F446" s="200"/>
      <c r="G446" s="200"/>
      <c r="H446" s="200"/>
      <c r="I446" s="200"/>
      <c r="J446" s="66" t="s">
        <v>1215</v>
      </c>
    </row>
    <row r="447" spans="1:10" x14ac:dyDescent="0.3">
      <c r="A447" s="4"/>
      <c r="B447" s="65" t="s">
        <v>595</v>
      </c>
      <c r="C447" s="65" t="s">
        <v>82</v>
      </c>
      <c r="D447" s="82"/>
      <c r="E447" s="200"/>
      <c r="F447" s="200"/>
      <c r="G447" s="200"/>
      <c r="H447" s="200"/>
      <c r="I447" s="200"/>
      <c r="J447" s="66" t="s">
        <v>1216</v>
      </c>
    </row>
    <row r="448" spans="1:10" x14ac:dyDescent="0.3">
      <c r="A448" s="4"/>
      <c r="B448" s="65" t="s">
        <v>596</v>
      </c>
      <c r="C448" s="65" t="s">
        <v>82</v>
      </c>
      <c r="D448" s="82"/>
      <c r="E448" s="200"/>
      <c r="F448" s="200"/>
      <c r="G448" s="200"/>
      <c r="H448" s="200"/>
      <c r="I448" s="200"/>
      <c r="J448" s="66" t="s">
        <v>1216</v>
      </c>
    </row>
    <row r="449" spans="1:10" x14ac:dyDescent="0.3">
      <c r="A449" s="4"/>
      <c r="B449" s="65" t="s">
        <v>599</v>
      </c>
      <c r="C449" s="65" t="s">
        <v>82</v>
      </c>
      <c r="D449" s="82"/>
      <c r="E449" s="200"/>
      <c r="F449" s="200"/>
      <c r="G449" s="200"/>
      <c r="H449" s="200"/>
      <c r="I449" s="200"/>
      <c r="J449" s="66" t="s">
        <v>1217</v>
      </c>
    </row>
    <row r="450" spans="1:10" x14ac:dyDescent="0.3">
      <c r="A450" s="4"/>
      <c r="B450" s="65" t="s">
        <v>600</v>
      </c>
      <c r="C450" s="65" t="s">
        <v>82</v>
      </c>
      <c r="D450" s="82"/>
      <c r="E450" s="200"/>
      <c r="F450" s="200"/>
      <c r="G450" s="200"/>
      <c r="H450" s="200"/>
      <c r="I450" s="200"/>
      <c r="J450" s="66" t="s">
        <v>1218</v>
      </c>
    </row>
    <row r="451" spans="1:10" x14ac:dyDescent="0.3">
      <c r="A451" s="4"/>
      <c r="B451" s="65" t="s">
        <v>603</v>
      </c>
      <c r="C451" s="65" t="s">
        <v>82</v>
      </c>
      <c r="D451" s="82"/>
      <c r="E451" s="200"/>
      <c r="F451" s="200"/>
      <c r="G451" s="200"/>
      <c r="H451" s="200"/>
      <c r="I451" s="200"/>
      <c r="J451" s="66" t="s">
        <v>1219</v>
      </c>
    </row>
    <row r="452" spans="1:10" x14ac:dyDescent="0.3">
      <c r="A452" s="4"/>
      <c r="B452" s="65" t="s">
        <v>604</v>
      </c>
      <c r="C452" s="65" t="s">
        <v>82</v>
      </c>
      <c r="D452" s="82"/>
      <c r="E452" s="200"/>
      <c r="F452" s="200"/>
      <c r="G452" s="200"/>
      <c r="H452" s="200"/>
      <c r="I452" s="200"/>
      <c r="J452" s="66" t="s">
        <v>1220</v>
      </c>
    </row>
    <row r="453" spans="1:10" x14ac:dyDescent="0.3">
      <c r="A453" s="4"/>
      <c r="B453" s="65" t="s">
        <v>605</v>
      </c>
      <c r="C453" s="65" t="s">
        <v>82</v>
      </c>
      <c r="D453" s="82"/>
      <c r="E453" s="200"/>
      <c r="F453" s="200"/>
      <c r="G453" s="200"/>
      <c r="H453" s="200"/>
      <c r="I453" s="200"/>
      <c r="J453" s="66" t="s">
        <v>1221</v>
      </c>
    </row>
    <row r="454" spans="1:10" x14ac:dyDescent="0.3">
      <c r="A454" s="4"/>
      <c r="B454" s="65" t="s">
        <v>606</v>
      </c>
      <c r="C454" s="65" t="s">
        <v>82</v>
      </c>
      <c r="D454" s="82"/>
      <c r="E454" s="200"/>
      <c r="F454" s="200"/>
      <c r="G454" s="200"/>
      <c r="H454" s="200"/>
      <c r="I454" s="200"/>
      <c r="J454" s="66" t="s">
        <v>1222</v>
      </c>
    </row>
    <row r="455" spans="1:10" x14ac:dyDescent="0.3">
      <c r="A455" s="4"/>
      <c r="B455" s="65" t="s">
        <v>607</v>
      </c>
      <c r="C455" s="65" t="s">
        <v>82</v>
      </c>
      <c r="D455" s="82"/>
      <c r="E455" s="200"/>
      <c r="F455" s="200"/>
      <c r="G455" s="200"/>
      <c r="H455" s="200"/>
      <c r="I455" s="200"/>
      <c r="J455" s="66" t="s">
        <v>1223</v>
      </c>
    </row>
    <row r="456" spans="1:10" x14ac:dyDescent="0.3">
      <c r="A456" s="4"/>
      <c r="B456" s="65" t="s">
        <v>608</v>
      </c>
      <c r="C456" s="65" t="s">
        <v>82</v>
      </c>
      <c r="D456" s="82"/>
      <c r="E456" s="200"/>
      <c r="F456" s="200"/>
      <c r="G456" s="200"/>
      <c r="H456" s="200"/>
      <c r="I456" s="200"/>
      <c r="J456" s="66" t="s">
        <v>1224</v>
      </c>
    </row>
    <row r="457" spans="1:10" x14ac:dyDescent="0.3">
      <c r="A457" s="4"/>
      <c r="B457" s="65" t="s">
        <v>609</v>
      </c>
      <c r="C457" s="65" t="s">
        <v>82</v>
      </c>
      <c r="D457" s="82"/>
      <c r="E457" s="200"/>
      <c r="F457" s="200"/>
      <c r="G457" s="200"/>
      <c r="H457" s="200"/>
      <c r="I457" s="200"/>
      <c r="J457" s="66" t="s">
        <v>1210</v>
      </c>
    </row>
    <row r="458" spans="1:10" x14ac:dyDescent="0.3">
      <c r="A458" s="4"/>
      <c r="B458" s="65" t="s">
        <v>610</v>
      </c>
      <c r="C458" s="65" t="s">
        <v>82</v>
      </c>
      <c r="D458" s="82"/>
      <c r="E458" s="200"/>
      <c r="F458" s="200"/>
      <c r="G458" s="200"/>
      <c r="H458" s="200"/>
      <c r="I458" s="200"/>
      <c r="J458" s="66" t="s">
        <v>1211</v>
      </c>
    </row>
    <row r="459" spans="1:10" x14ac:dyDescent="0.3">
      <c r="A459" s="4"/>
      <c r="B459" s="65" t="s">
        <v>611</v>
      </c>
      <c r="C459" s="65" t="s">
        <v>82</v>
      </c>
      <c r="D459" s="82"/>
      <c r="E459" s="200"/>
      <c r="F459" s="200"/>
      <c r="G459" s="200"/>
      <c r="H459" s="200"/>
      <c r="I459" s="200"/>
      <c r="J459" s="66" t="s">
        <v>1225</v>
      </c>
    </row>
    <row r="460" spans="1:10" x14ac:dyDescent="0.3">
      <c r="A460" s="4"/>
      <c r="B460" s="65" t="s">
        <v>613</v>
      </c>
      <c r="C460" s="65" t="s">
        <v>82</v>
      </c>
      <c r="D460" s="82"/>
      <c r="E460" s="200"/>
      <c r="F460" s="200"/>
      <c r="G460" s="200"/>
      <c r="H460" s="200"/>
      <c r="I460" s="200"/>
      <c r="J460" s="66" t="s">
        <v>1226</v>
      </c>
    </row>
    <row r="461" spans="1:10" x14ac:dyDescent="0.3">
      <c r="A461" s="4"/>
      <c r="B461" s="65" t="s">
        <v>614</v>
      </c>
      <c r="C461" s="65" t="s">
        <v>82</v>
      </c>
      <c r="D461" s="82"/>
      <c r="E461" s="200"/>
      <c r="F461" s="200"/>
      <c r="G461" s="200"/>
      <c r="H461" s="200"/>
      <c r="I461" s="200"/>
      <c r="J461" s="66" t="s">
        <v>1217</v>
      </c>
    </row>
    <row r="462" spans="1:10" x14ac:dyDescent="0.3">
      <c r="A462" s="4"/>
      <c r="B462" s="65" t="s">
        <v>615</v>
      </c>
      <c r="C462" s="65" t="s">
        <v>82</v>
      </c>
      <c r="D462" s="82"/>
      <c r="E462" s="200"/>
      <c r="F462" s="200"/>
      <c r="G462" s="200"/>
      <c r="H462" s="200"/>
      <c r="I462" s="200"/>
      <c r="J462" s="66" t="s">
        <v>1219</v>
      </c>
    </row>
    <row r="463" spans="1:10" x14ac:dyDescent="0.3">
      <c r="A463" s="4"/>
      <c r="B463" s="65" t="s">
        <v>616</v>
      </c>
      <c r="C463" s="65" t="s">
        <v>82</v>
      </c>
      <c r="D463" s="82"/>
      <c r="E463" s="200"/>
      <c r="F463" s="200"/>
      <c r="G463" s="200"/>
      <c r="H463" s="200"/>
      <c r="I463" s="200"/>
      <c r="J463" s="66" t="s">
        <v>1227</v>
      </c>
    </row>
    <row r="464" spans="1:10" x14ac:dyDescent="0.3">
      <c r="A464" s="4"/>
      <c r="B464" s="65" t="s">
        <v>1199</v>
      </c>
      <c r="C464" s="96" t="s">
        <v>98</v>
      </c>
      <c r="D464" s="82"/>
      <c r="E464" s="200"/>
      <c r="F464" s="200"/>
      <c r="G464" s="200"/>
      <c r="H464" s="200"/>
      <c r="I464" s="200"/>
      <c r="J464" s="57" t="s">
        <v>597</v>
      </c>
    </row>
    <row r="465" spans="1:10" x14ac:dyDescent="0.3">
      <c r="A465" s="4"/>
      <c r="B465" s="65" t="s">
        <v>1200</v>
      </c>
      <c r="C465" s="96" t="s">
        <v>98</v>
      </c>
      <c r="D465" s="82"/>
      <c r="E465" s="200"/>
      <c r="F465" s="200"/>
      <c r="G465" s="200"/>
      <c r="H465" s="200"/>
      <c r="I465" s="200"/>
      <c r="J465" s="57" t="s">
        <v>597</v>
      </c>
    </row>
    <row r="466" spans="1:10" x14ac:dyDescent="0.3">
      <c r="A466" s="4"/>
      <c r="B466" s="65" t="s">
        <v>1201</v>
      </c>
      <c r="C466" s="96" t="s">
        <v>98</v>
      </c>
      <c r="D466" s="82"/>
      <c r="E466" s="200"/>
      <c r="F466" s="200"/>
      <c r="G466" s="200"/>
      <c r="H466" s="200"/>
      <c r="I466" s="200"/>
      <c r="J466" s="57" t="s">
        <v>597</v>
      </c>
    </row>
    <row r="467" spans="1:10" x14ac:dyDescent="0.3">
      <c r="A467" s="4"/>
      <c r="B467" s="65" t="s">
        <v>1202</v>
      </c>
      <c r="C467" s="96" t="s">
        <v>98</v>
      </c>
      <c r="D467" s="82"/>
      <c r="E467" s="200"/>
      <c r="F467" s="200"/>
      <c r="G467" s="200"/>
      <c r="H467" s="200"/>
      <c r="I467" s="200"/>
      <c r="J467" s="57" t="s">
        <v>597</v>
      </c>
    </row>
    <row r="468" spans="1:10" x14ac:dyDescent="0.3">
      <c r="A468" s="4"/>
      <c r="B468" s="65" t="s">
        <v>617</v>
      </c>
      <c r="C468" s="65" t="s">
        <v>168</v>
      </c>
      <c r="D468" s="82"/>
      <c r="E468" s="200"/>
      <c r="F468" s="200"/>
      <c r="G468" s="200"/>
      <c r="H468" s="200"/>
      <c r="I468" s="200"/>
      <c r="J468" s="66" t="s">
        <v>1203</v>
      </c>
    </row>
    <row r="469" spans="1:10" x14ac:dyDescent="0.3">
      <c r="A469" s="4"/>
      <c r="B469" s="65" t="s">
        <v>618</v>
      </c>
      <c r="C469" s="65" t="s">
        <v>168</v>
      </c>
      <c r="D469" s="82"/>
      <c r="E469" s="200"/>
      <c r="F469" s="200"/>
      <c r="G469" s="200"/>
      <c r="H469" s="200"/>
      <c r="I469" s="200"/>
      <c r="J469" s="66" t="s">
        <v>1203</v>
      </c>
    </row>
    <row r="470" spans="1:10" x14ac:dyDescent="0.3">
      <c r="A470" s="4"/>
      <c r="B470" s="65" t="s">
        <v>620</v>
      </c>
      <c r="C470" s="65" t="s">
        <v>168</v>
      </c>
      <c r="D470" s="82"/>
      <c r="E470" s="200"/>
      <c r="F470" s="200"/>
      <c r="G470" s="200"/>
      <c r="H470" s="200"/>
      <c r="I470" s="200"/>
      <c r="J470" s="66" t="s">
        <v>1204</v>
      </c>
    </row>
    <row r="471" spans="1:10" x14ac:dyDescent="0.3">
      <c r="A471" s="4"/>
      <c r="B471" s="65" t="s">
        <v>619</v>
      </c>
      <c r="C471" s="65" t="s">
        <v>168</v>
      </c>
      <c r="D471" s="82"/>
      <c r="E471" s="200"/>
      <c r="F471" s="200"/>
      <c r="G471" s="200"/>
      <c r="H471" s="200"/>
      <c r="I471" s="200"/>
      <c r="J471" s="66" t="s">
        <v>1205</v>
      </c>
    </row>
    <row r="472" spans="1:10" x14ac:dyDescent="0.3">
      <c r="A472" s="4"/>
      <c r="B472" s="65" t="s">
        <v>621</v>
      </c>
      <c r="C472" s="65" t="s">
        <v>168</v>
      </c>
      <c r="D472" s="82"/>
      <c r="E472" s="200"/>
      <c r="F472" s="200"/>
      <c r="G472" s="200"/>
      <c r="H472" s="200"/>
      <c r="I472" s="200"/>
      <c r="J472" s="66" t="s">
        <v>1206</v>
      </c>
    </row>
    <row r="473" spans="1:10" x14ac:dyDescent="0.3">
      <c r="A473" s="4"/>
      <c r="B473" s="65" t="s">
        <v>622</v>
      </c>
      <c r="C473" s="65" t="s">
        <v>168</v>
      </c>
      <c r="D473" s="82"/>
      <c r="E473" s="200"/>
      <c r="F473" s="200"/>
      <c r="G473" s="200"/>
      <c r="H473" s="200"/>
      <c r="I473" s="200"/>
      <c r="J473" s="66" t="s">
        <v>1206</v>
      </c>
    </row>
    <row r="474" spans="1:10" x14ac:dyDescent="0.3">
      <c r="A474" s="4"/>
      <c r="B474" s="65" t="s">
        <v>623</v>
      </c>
      <c r="C474" s="65" t="s">
        <v>624</v>
      </c>
      <c r="D474" s="174">
        <v>50000</v>
      </c>
      <c r="E474" s="200"/>
      <c r="F474" s="200"/>
      <c r="G474" s="200">
        <v>50000</v>
      </c>
      <c r="H474" s="200"/>
      <c r="I474" s="200"/>
      <c r="J474" s="66" t="s">
        <v>1828</v>
      </c>
    </row>
    <row r="475" spans="1:10" x14ac:dyDescent="0.3">
      <c r="A475" s="4"/>
      <c r="B475" s="65" t="s">
        <v>625</v>
      </c>
      <c r="C475" s="65" t="s">
        <v>624</v>
      </c>
      <c r="D475" s="174">
        <v>50000</v>
      </c>
      <c r="E475" s="200"/>
      <c r="F475" s="200"/>
      <c r="G475" s="200">
        <v>50000</v>
      </c>
      <c r="H475" s="200"/>
      <c r="I475" s="200"/>
      <c r="J475" s="66" t="s">
        <v>1828</v>
      </c>
    </row>
    <row r="476" spans="1:10" x14ac:dyDescent="0.3">
      <c r="A476" s="4"/>
      <c r="B476" s="65" t="s">
        <v>626</v>
      </c>
      <c r="C476" s="65" t="s">
        <v>624</v>
      </c>
      <c r="D476" s="174">
        <v>50000</v>
      </c>
      <c r="E476" s="200"/>
      <c r="F476" s="200"/>
      <c r="G476" s="200">
        <v>50000</v>
      </c>
      <c r="H476" s="200"/>
      <c r="I476" s="200"/>
      <c r="J476" s="66" t="s">
        <v>1829</v>
      </c>
    </row>
    <row r="477" spans="1:10" x14ac:dyDescent="0.3">
      <c r="A477" s="4"/>
      <c r="B477" s="65" t="s">
        <v>627</v>
      </c>
      <c r="C477" s="65" t="s">
        <v>624</v>
      </c>
      <c r="D477" s="174">
        <v>50000</v>
      </c>
      <c r="E477" s="200"/>
      <c r="F477" s="200"/>
      <c r="G477" s="200">
        <v>50000</v>
      </c>
      <c r="H477" s="200"/>
      <c r="I477" s="200"/>
      <c r="J477" s="66" t="s">
        <v>1829</v>
      </c>
    </row>
    <row r="478" spans="1:10" x14ac:dyDescent="0.3">
      <c r="A478" s="4"/>
      <c r="B478" s="65" t="s">
        <v>629</v>
      </c>
      <c r="C478" s="65" t="s">
        <v>624</v>
      </c>
      <c r="D478" s="174">
        <v>50000</v>
      </c>
      <c r="E478" s="200"/>
      <c r="F478" s="200"/>
      <c r="G478" s="200">
        <v>50000</v>
      </c>
      <c r="H478" s="200"/>
      <c r="I478" s="200"/>
      <c r="J478" s="66" t="s">
        <v>1830</v>
      </c>
    </row>
    <row r="479" spans="1:10" x14ac:dyDescent="0.3">
      <c r="A479" s="4"/>
      <c r="B479" s="65" t="s">
        <v>630</v>
      </c>
      <c r="C479" s="65" t="s">
        <v>624</v>
      </c>
      <c r="D479" s="174">
        <v>50000</v>
      </c>
      <c r="E479" s="200"/>
      <c r="F479" s="200"/>
      <c r="G479" s="200">
        <v>50000</v>
      </c>
      <c r="H479" s="200"/>
      <c r="I479" s="200"/>
      <c r="J479" s="66" t="s">
        <v>1830</v>
      </c>
    </row>
    <row r="480" spans="1:10" x14ac:dyDescent="0.3">
      <c r="A480" s="4"/>
      <c r="B480" s="65" t="s">
        <v>631</v>
      </c>
      <c r="C480" s="65" t="s">
        <v>624</v>
      </c>
      <c r="D480" s="174">
        <v>50000</v>
      </c>
      <c r="E480" s="200"/>
      <c r="F480" s="200"/>
      <c r="G480" s="200">
        <v>50000</v>
      </c>
      <c r="H480" s="200"/>
      <c r="I480" s="200"/>
      <c r="J480" s="66" t="s">
        <v>1830</v>
      </c>
    </row>
    <row r="481" spans="1:10" x14ac:dyDescent="0.3">
      <c r="A481" s="4"/>
      <c r="B481" s="65" t="s">
        <v>632</v>
      </c>
      <c r="C481" s="65" t="s">
        <v>624</v>
      </c>
      <c r="D481" s="174">
        <v>50000</v>
      </c>
      <c r="E481" s="200"/>
      <c r="F481" s="200"/>
      <c r="G481" s="200">
        <v>50000</v>
      </c>
      <c r="H481" s="200"/>
      <c r="I481" s="200"/>
      <c r="J481" s="66" t="s">
        <v>1831</v>
      </c>
    </row>
    <row r="482" spans="1:10" x14ac:dyDescent="0.3">
      <c r="A482" s="4"/>
      <c r="B482" s="65" t="s">
        <v>633</v>
      </c>
      <c r="C482" s="65" t="s">
        <v>634</v>
      </c>
      <c r="D482" s="82"/>
      <c r="E482" s="200"/>
      <c r="F482" s="200"/>
      <c r="G482" s="200"/>
      <c r="H482" s="200"/>
      <c r="I482" s="200"/>
      <c r="J482" s="57" t="s">
        <v>598</v>
      </c>
    </row>
    <row r="483" spans="1:10" x14ac:dyDescent="0.3">
      <c r="A483" s="4"/>
      <c r="B483" s="65" t="s">
        <v>635</v>
      </c>
      <c r="C483" s="65" t="s">
        <v>634</v>
      </c>
      <c r="D483" s="82"/>
      <c r="E483" s="200"/>
      <c r="F483" s="200"/>
      <c r="G483" s="200"/>
      <c r="H483" s="200"/>
      <c r="I483" s="200"/>
      <c r="J483" s="57" t="s">
        <v>598</v>
      </c>
    </row>
    <row r="484" spans="1:10" x14ac:dyDescent="0.3">
      <c r="A484" s="4"/>
      <c r="B484" s="65" t="s">
        <v>636</v>
      </c>
      <c r="C484" s="65" t="s">
        <v>634</v>
      </c>
      <c r="D484" s="82"/>
      <c r="E484" s="200"/>
      <c r="F484" s="200"/>
      <c r="G484" s="200"/>
      <c r="H484" s="200"/>
      <c r="I484" s="200"/>
      <c r="J484" s="57" t="s">
        <v>602</v>
      </c>
    </row>
    <row r="485" spans="1:10" x14ac:dyDescent="0.3">
      <c r="A485" s="4"/>
      <c r="B485" s="65" t="s">
        <v>637</v>
      </c>
      <c r="C485" s="65" t="s">
        <v>634</v>
      </c>
      <c r="D485" s="82"/>
      <c r="E485" s="200"/>
      <c r="F485" s="200"/>
      <c r="G485" s="200"/>
      <c r="H485" s="200"/>
      <c r="I485" s="200"/>
      <c r="J485" s="57" t="s">
        <v>602</v>
      </c>
    </row>
    <row r="486" spans="1:10" x14ac:dyDescent="0.3">
      <c r="A486" s="4"/>
      <c r="B486" s="65" t="s">
        <v>638</v>
      </c>
      <c r="C486" s="65" t="s">
        <v>634</v>
      </c>
      <c r="D486" s="82"/>
      <c r="E486" s="200"/>
      <c r="F486" s="200"/>
      <c r="G486" s="200"/>
      <c r="H486" s="200"/>
      <c r="I486" s="200"/>
      <c r="J486" s="57" t="s">
        <v>612</v>
      </c>
    </row>
    <row r="487" spans="1:10" x14ac:dyDescent="0.3">
      <c r="A487" s="4"/>
      <c r="B487" s="65" t="s">
        <v>639</v>
      </c>
      <c r="C487" s="65" t="s">
        <v>634</v>
      </c>
      <c r="D487" s="82"/>
      <c r="E487" s="200"/>
      <c r="F487" s="200"/>
      <c r="G487" s="200"/>
      <c r="H487" s="200"/>
      <c r="I487" s="200"/>
      <c r="J487" s="57" t="s">
        <v>612</v>
      </c>
    </row>
    <row r="488" spans="1:10" x14ac:dyDescent="0.3">
      <c r="A488" s="4"/>
      <c r="B488" s="65" t="s">
        <v>640</v>
      </c>
      <c r="C488" s="65" t="s">
        <v>634</v>
      </c>
      <c r="D488" s="82"/>
      <c r="E488" s="200"/>
      <c r="F488" s="200"/>
      <c r="G488" s="200"/>
      <c r="H488" s="200"/>
      <c r="I488" s="200"/>
      <c r="J488" s="57" t="s">
        <v>648</v>
      </c>
    </row>
    <row r="489" spans="1:10" x14ac:dyDescent="0.3">
      <c r="A489" s="4"/>
      <c r="B489" s="65" t="s">
        <v>641</v>
      </c>
      <c r="C489" s="65" t="s">
        <v>634</v>
      </c>
      <c r="D489" s="82"/>
      <c r="E489" s="200"/>
      <c r="F489" s="200"/>
      <c r="G489" s="200"/>
      <c r="H489" s="200"/>
      <c r="I489" s="200"/>
      <c r="J489" s="57" t="s">
        <v>648</v>
      </c>
    </row>
    <row r="490" spans="1:10" x14ac:dyDescent="0.3">
      <c r="A490" s="4"/>
      <c r="B490" s="65" t="s">
        <v>642</v>
      </c>
      <c r="C490" s="65" t="s">
        <v>634</v>
      </c>
      <c r="D490" s="82"/>
      <c r="E490" s="200"/>
      <c r="F490" s="200"/>
      <c r="G490" s="200"/>
      <c r="H490" s="200"/>
      <c r="I490" s="200"/>
      <c r="J490" s="57" t="s">
        <v>649</v>
      </c>
    </row>
    <row r="491" spans="1:10" x14ac:dyDescent="0.3">
      <c r="A491" s="4"/>
      <c r="B491" s="65" t="s">
        <v>643</v>
      </c>
      <c r="C491" s="65" t="s">
        <v>634</v>
      </c>
      <c r="D491" s="82"/>
      <c r="E491" s="200"/>
      <c r="F491" s="200"/>
      <c r="G491" s="200"/>
      <c r="H491" s="200"/>
      <c r="I491" s="200"/>
      <c r="J491" s="57" t="s">
        <v>649</v>
      </c>
    </row>
    <row r="492" spans="1:10" x14ac:dyDescent="0.3">
      <c r="A492" s="4"/>
      <c r="B492" s="65" t="s">
        <v>644</v>
      </c>
      <c r="C492" s="65" t="s">
        <v>634</v>
      </c>
      <c r="D492" s="82"/>
      <c r="E492" s="200"/>
      <c r="F492" s="200"/>
      <c r="G492" s="200"/>
      <c r="H492" s="200"/>
      <c r="I492" s="200"/>
      <c r="J492" s="57" t="s">
        <v>586</v>
      </c>
    </row>
    <row r="493" spans="1:10" x14ac:dyDescent="0.3">
      <c r="A493" s="4"/>
      <c r="B493" s="65" t="s">
        <v>645</v>
      </c>
      <c r="C493" s="65" t="s">
        <v>634</v>
      </c>
      <c r="D493" s="82"/>
      <c r="E493" s="200"/>
      <c r="F493" s="200"/>
      <c r="G493" s="200"/>
      <c r="H493" s="200"/>
      <c r="I493" s="200"/>
      <c r="J493" s="57" t="s">
        <v>586</v>
      </c>
    </row>
    <row r="494" spans="1:10" x14ac:dyDescent="0.3">
      <c r="A494" s="4"/>
      <c r="B494" s="65" t="s">
        <v>646</v>
      </c>
      <c r="C494" s="65" t="s">
        <v>634</v>
      </c>
      <c r="D494" s="82"/>
      <c r="E494" s="200"/>
      <c r="F494" s="200"/>
      <c r="G494" s="200"/>
      <c r="H494" s="200"/>
      <c r="I494" s="200"/>
      <c r="J494" s="57" t="s">
        <v>650</v>
      </c>
    </row>
    <row r="495" spans="1:10" ht="15" thickBot="1" x14ac:dyDescent="0.35">
      <c r="A495" s="4"/>
      <c r="B495" s="84" t="s">
        <v>647</v>
      </c>
      <c r="C495" s="84" t="s">
        <v>634</v>
      </c>
      <c r="D495" s="86"/>
      <c r="E495" s="200"/>
      <c r="F495" s="200"/>
      <c r="G495" s="200"/>
      <c r="H495" s="200"/>
      <c r="I495" s="200"/>
      <c r="J495" s="64" t="s">
        <v>650</v>
      </c>
    </row>
    <row r="496" spans="1:10" ht="18.600000000000001" thickBot="1" x14ac:dyDescent="0.4">
      <c r="A496" s="75" t="s">
        <v>653</v>
      </c>
      <c r="B496" s="53"/>
      <c r="C496" s="27"/>
      <c r="D496" s="27"/>
      <c r="E496" s="158"/>
      <c r="F496" s="158"/>
      <c r="G496" s="158"/>
      <c r="H496" s="158"/>
      <c r="I496" s="158"/>
      <c r="J496" s="16"/>
    </row>
    <row r="497" spans="1:10" x14ac:dyDescent="0.3">
      <c r="A497" s="30" t="s">
        <v>671</v>
      </c>
      <c r="B497" s="65" t="s">
        <v>654</v>
      </c>
      <c r="C497" s="65" t="s">
        <v>308</v>
      </c>
      <c r="D497" s="82"/>
      <c r="E497" s="200"/>
      <c r="F497" s="200"/>
      <c r="G497" s="200"/>
      <c r="H497" s="200"/>
      <c r="I497" s="200"/>
      <c r="J497" s="66" t="s">
        <v>1234</v>
      </c>
    </row>
    <row r="498" spans="1:10" x14ac:dyDescent="0.3">
      <c r="A498" s="28" t="s">
        <v>672</v>
      </c>
      <c r="B498" s="65" t="s">
        <v>655</v>
      </c>
      <c r="C498" s="65" t="s">
        <v>309</v>
      </c>
      <c r="D498" s="82"/>
      <c r="E498" s="200"/>
      <c r="F498" s="200"/>
      <c r="G498" s="200"/>
      <c r="H498" s="200"/>
      <c r="I498" s="200"/>
      <c r="J498" s="66" t="s">
        <v>1234</v>
      </c>
    </row>
    <row r="499" spans="1:10" x14ac:dyDescent="0.3">
      <c r="A499" s="11" t="s">
        <v>4147</v>
      </c>
      <c r="B499" s="65" t="s">
        <v>656</v>
      </c>
      <c r="C499" s="65" t="s">
        <v>314</v>
      </c>
      <c r="D499" s="82"/>
      <c r="E499" s="200"/>
      <c r="F499" s="200"/>
      <c r="G499" s="200"/>
      <c r="H499" s="200"/>
      <c r="I499" s="200"/>
      <c r="J499" s="66" t="s">
        <v>1233</v>
      </c>
    </row>
    <row r="500" spans="1:10" x14ac:dyDescent="0.3">
      <c r="A500" s="66" t="s">
        <v>1351</v>
      </c>
      <c r="B500" s="65" t="s">
        <v>657</v>
      </c>
      <c r="C500" s="65" t="s">
        <v>309</v>
      </c>
      <c r="D500" s="82"/>
      <c r="E500" s="200"/>
      <c r="F500" s="200"/>
      <c r="G500" s="200"/>
      <c r="H500" s="200"/>
      <c r="I500" s="200"/>
      <c r="J500" s="66" t="s">
        <v>1234</v>
      </c>
    </row>
    <row r="501" spans="1:10" x14ac:dyDescent="0.3">
      <c r="A501" s="66"/>
      <c r="B501" s="65" t="s">
        <v>658</v>
      </c>
      <c r="C501" s="65" t="s">
        <v>85</v>
      </c>
      <c r="D501" s="82"/>
      <c r="E501" s="200"/>
      <c r="F501" s="200"/>
      <c r="G501" s="200"/>
      <c r="H501" s="200"/>
      <c r="I501" s="200"/>
      <c r="J501" s="66" t="s">
        <v>1234</v>
      </c>
    </row>
    <row r="502" spans="1:10" x14ac:dyDescent="0.3">
      <c r="A502" s="4"/>
      <c r="B502" s="65" t="s">
        <v>659</v>
      </c>
      <c r="C502" s="65" t="s">
        <v>660</v>
      </c>
      <c r="D502" s="82"/>
      <c r="E502" s="200"/>
      <c r="F502" s="200"/>
      <c r="G502" s="200"/>
      <c r="H502" s="200"/>
      <c r="I502" s="200"/>
      <c r="J502" s="66" t="s">
        <v>1235</v>
      </c>
    </row>
    <row r="503" spans="1:10" x14ac:dyDescent="0.3">
      <c r="A503" s="4"/>
      <c r="B503" s="65" t="s">
        <v>661</v>
      </c>
      <c r="C503" s="65" t="s">
        <v>660</v>
      </c>
      <c r="D503" s="82"/>
      <c r="E503" s="200"/>
      <c r="F503" s="200"/>
      <c r="G503" s="200"/>
      <c r="H503" s="200"/>
      <c r="I503" s="200"/>
      <c r="J503" s="66" t="s">
        <v>1237</v>
      </c>
    </row>
    <row r="504" spans="1:10" x14ac:dyDescent="0.3">
      <c r="A504" s="4"/>
      <c r="B504" s="65" t="s">
        <v>662</v>
      </c>
      <c r="C504" s="65" t="s">
        <v>660</v>
      </c>
      <c r="D504" s="82"/>
      <c r="E504" s="200"/>
      <c r="F504" s="200"/>
      <c r="G504" s="200"/>
      <c r="H504" s="200"/>
      <c r="I504" s="200"/>
      <c r="J504" s="66" t="s">
        <v>1238</v>
      </c>
    </row>
    <row r="505" spans="1:10" x14ac:dyDescent="0.3">
      <c r="A505" s="4"/>
      <c r="B505" s="65" t="s">
        <v>663</v>
      </c>
      <c r="C505" s="65" t="s">
        <v>168</v>
      </c>
      <c r="D505" s="82"/>
      <c r="E505" s="200"/>
      <c r="F505" s="200"/>
      <c r="G505" s="200"/>
      <c r="H505" s="200"/>
      <c r="I505" s="200"/>
      <c r="J505" s="57"/>
    </row>
    <row r="506" spans="1:10" x14ac:dyDescent="0.3">
      <c r="A506" s="4"/>
      <c r="B506" s="65" t="s">
        <v>664</v>
      </c>
      <c r="C506" s="65" t="s">
        <v>168</v>
      </c>
      <c r="D506" s="82"/>
      <c r="E506" s="200"/>
      <c r="F506" s="200"/>
      <c r="G506" s="200"/>
      <c r="H506" s="200"/>
      <c r="I506" s="200"/>
      <c r="J506" s="57"/>
    </row>
    <row r="507" spans="1:10" x14ac:dyDescent="0.3">
      <c r="A507" s="4"/>
      <c r="B507" s="65" t="s">
        <v>665</v>
      </c>
      <c r="C507" s="65" t="s">
        <v>82</v>
      </c>
      <c r="D507" s="82"/>
      <c r="E507" s="200"/>
      <c r="F507" s="200"/>
      <c r="G507" s="200"/>
      <c r="H507" s="200"/>
      <c r="I507" s="200"/>
      <c r="J507" s="66" t="s">
        <v>1230</v>
      </c>
    </row>
    <row r="508" spans="1:10" x14ac:dyDescent="0.3">
      <c r="A508" s="4"/>
      <c r="B508" s="65" t="s">
        <v>666</v>
      </c>
      <c r="C508" s="65" t="s">
        <v>82</v>
      </c>
      <c r="D508" s="82"/>
      <c r="E508" s="200"/>
      <c r="F508" s="200"/>
      <c r="G508" s="200"/>
      <c r="H508" s="200"/>
      <c r="I508" s="200"/>
      <c r="J508" s="66" t="s">
        <v>1231</v>
      </c>
    </row>
    <row r="509" spans="1:10" x14ac:dyDescent="0.3">
      <c r="A509" s="4"/>
      <c r="B509" s="65" t="s">
        <v>667</v>
      </c>
      <c r="C509" s="65" t="s">
        <v>82</v>
      </c>
      <c r="D509" s="82"/>
      <c r="E509" s="200"/>
      <c r="F509" s="200"/>
      <c r="G509" s="200"/>
      <c r="H509" s="200"/>
      <c r="I509" s="200"/>
      <c r="J509" s="66" t="s">
        <v>1232</v>
      </c>
    </row>
    <row r="510" spans="1:10" x14ac:dyDescent="0.3">
      <c r="A510" s="4"/>
      <c r="B510" s="65" t="s">
        <v>668</v>
      </c>
      <c r="C510" s="65" t="s">
        <v>82</v>
      </c>
      <c r="D510" s="82"/>
      <c r="E510" s="200"/>
      <c r="F510" s="200"/>
      <c r="G510" s="200"/>
      <c r="H510" s="200"/>
      <c r="I510" s="200"/>
      <c r="J510" s="66" t="s">
        <v>1239</v>
      </c>
    </row>
    <row r="511" spans="1:10" x14ac:dyDescent="0.3">
      <c r="A511" s="4"/>
      <c r="B511" s="65" t="s">
        <v>669</v>
      </c>
      <c r="C511" s="65" t="s">
        <v>82</v>
      </c>
      <c r="D511" s="82"/>
      <c r="E511" s="200"/>
      <c r="F511" s="200"/>
      <c r="G511" s="200"/>
      <c r="H511" s="200"/>
      <c r="I511" s="200"/>
      <c r="J511" s="66" t="s">
        <v>1236</v>
      </c>
    </row>
    <row r="512" spans="1:10" ht="15" thickBot="1" x14ac:dyDescent="0.35">
      <c r="A512" s="4"/>
      <c r="B512" s="84" t="s">
        <v>670</v>
      </c>
      <c r="C512" s="84" t="s">
        <v>82</v>
      </c>
      <c r="D512" s="86"/>
      <c r="E512" s="200"/>
      <c r="F512" s="200"/>
      <c r="G512" s="200"/>
      <c r="H512" s="200"/>
      <c r="I512" s="200"/>
      <c r="J512" s="76" t="s">
        <v>1236</v>
      </c>
    </row>
    <row r="513" spans="1:10" ht="18.600000000000001" thickBot="1" x14ac:dyDescent="0.4">
      <c r="A513" s="56" t="s">
        <v>673</v>
      </c>
      <c r="B513" s="53"/>
      <c r="C513" s="27"/>
      <c r="D513" s="27"/>
      <c r="E513" s="158"/>
      <c r="F513" s="158"/>
      <c r="G513" s="158"/>
      <c r="H513" s="158"/>
      <c r="I513" s="158"/>
      <c r="J513" s="16"/>
    </row>
    <row r="514" spans="1:10" x14ac:dyDescent="0.3">
      <c r="A514" s="28" t="s">
        <v>703</v>
      </c>
      <c r="B514" s="85" t="s">
        <v>674</v>
      </c>
      <c r="C514" s="85" t="s">
        <v>82</v>
      </c>
      <c r="D514" s="277">
        <v>35000</v>
      </c>
      <c r="E514" s="318"/>
      <c r="F514" s="318">
        <v>35000</v>
      </c>
      <c r="G514" s="318"/>
      <c r="H514" s="318"/>
      <c r="I514" s="318"/>
      <c r="J514" s="68" t="s">
        <v>1832</v>
      </c>
    </row>
    <row r="515" spans="1:10" x14ac:dyDescent="0.3">
      <c r="A515" s="65" t="s">
        <v>704</v>
      </c>
      <c r="B515" s="65" t="s">
        <v>675</v>
      </c>
      <c r="C515" s="65" t="s">
        <v>82</v>
      </c>
      <c r="D515" s="174">
        <v>35000</v>
      </c>
      <c r="E515" s="292"/>
      <c r="F515" s="292">
        <v>35000</v>
      </c>
      <c r="G515" s="292"/>
      <c r="H515" s="292"/>
      <c r="I515" s="292"/>
      <c r="J515" s="66" t="s">
        <v>1832</v>
      </c>
    </row>
    <row r="516" spans="1:10" x14ac:dyDescent="0.3">
      <c r="A516" s="280" t="s">
        <v>2019</v>
      </c>
      <c r="B516" s="65" t="s">
        <v>676</v>
      </c>
      <c r="C516" s="65" t="s">
        <v>82</v>
      </c>
      <c r="D516" s="174">
        <v>35000</v>
      </c>
      <c r="E516" s="292"/>
      <c r="F516" s="292">
        <v>35000</v>
      </c>
      <c r="G516" s="292"/>
      <c r="H516" s="292"/>
      <c r="I516" s="292"/>
      <c r="J516" s="66" t="s">
        <v>1832</v>
      </c>
    </row>
    <row r="517" spans="1:10" x14ac:dyDescent="0.3">
      <c r="A517" s="57"/>
      <c r="B517" s="65" t="s">
        <v>677</v>
      </c>
      <c r="C517" s="65" t="s">
        <v>477</v>
      </c>
      <c r="D517" s="174">
        <v>35000</v>
      </c>
      <c r="E517" s="292"/>
      <c r="F517" s="292">
        <v>35000</v>
      </c>
      <c r="G517" s="292"/>
      <c r="H517" s="292"/>
      <c r="I517" s="292"/>
      <c r="J517" s="66" t="s">
        <v>1833</v>
      </c>
    </row>
    <row r="518" spans="1:10" x14ac:dyDescent="0.3">
      <c r="A518" s="57"/>
      <c r="B518" s="65" t="s">
        <v>678</v>
      </c>
      <c r="C518" s="65" t="s">
        <v>82</v>
      </c>
      <c r="D518" s="174">
        <v>35000</v>
      </c>
      <c r="E518" s="292"/>
      <c r="F518" s="292">
        <v>35000</v>
      </c>
      <c r="G518" s="292"/>
      <c r="H518" s="292"/>
      <c r="I518" s="292"/>
      <c r="J518" s="66" t="s">
        <v>1832</v>
      </c>
    </row>
    <row r="519" spans="1:10" x14ac:dyDescent="0.3">
      <c r="A519" s="57"/>
      <c r="B519" s="65" t="s">
        <v>679</v>
      </c>
      <c r="C519" s="65" t="s">
        <v>82</v>
      </c>
      <c r="D519" s="174">
        <v>35000</v>
      </c>
      <c r="E519" s="292"/>
      <c r="F519" s="292">
        <v>35000</v>
      </c>
      <c r="G519" s="292"/>
      <c r="H519" s="292"/>
      <c r="I519" s="292"/>
      <c r="J519" s="66" t="s">
        <v>1832</v>
      </c>
    </row>
    <row r="520" spans="1:10" x14ac:dyDescent="0.3">
      <c r="A520" s="57"/>
      <c r="B520" s="65" t="s">
        <v>680</v>
      </c>
      <c r="C520" s="65" t="s">
        <v>82</v>
      </c>
      <c r="D520" s="174">
        <v>35000</v>
      </c>
      <c r="E520" s="292"/>
      <c r="F520" s="292">
        <v>35000</v>
      </c>
      <c r="G520" s="292"/>
      <c r="H520" s="292"/>
      <c r="I520" s="292"/>
      <c r="J520" s="66" t="s">
        <v>1832</v>
      </c>
    </row>
    <row r="521" spans="1:10" x14ac:dyDescent="0.3">
      <c r="A521" s="57"/>
      <c r="B521" s="65" t="s">
        <v>681</v>
      </c>
      <c r="C521" s="65" t="s">
        <v>82</v>
      </c>
      <c r="D521" s="174">
        <v>35000</v>
      </c>
      <c r="E521" s="292"/>
      <c r="F521" s="292">
        <v>35000</v>
      </c>
      <c r="G521" s="292"/>
      <c r="H521" s="292"/>
      <c r="I521" s="292"/>
      <c r="J521" s="66" t="s">
        <v>1832</v>
      </c>
    </row>
    <row r="522" spans="1:10" x14ac:dyDescent="0.3">
      <c r="A522" s="57"/>
      <c r="B522" s="65" t="s">
        <v>682</v>
      </c>
      <c r="C522" s="65" t="s">
        <v>82</v>
      </c>
      <c r="D522" s="174">
        <v>35000</v>
      </c>
      <c r="E522" s="292"/>
      <c r="F522" s="292">
        <v>35000</v>
      </c>
      <c r="G522" s="292"/>
      <c r="H522" s="292"/>
      <c r="I522" s="292"/>
      <c r="J522" s="66" t="s">
        <v>1832</v>
      </c>
    </row>
    <row r="523" spans="1:10" x14ac:dyDescent="0.3">
      <c r="A523" s="57"/>
      <c r="B523" s="65" t="s">
        <v>683</v>
      </c>
      <c r="C523" s="65" t="s">
        <v>82</v>
      </c>
      <c r="D523" s="174">
        <v>35000</v>
      </c>
      <c r="E523" s="292"/>
      <c r="F523" s="292">
        <v>35000</v>
      </c>
      <c r="G523" s="292"/>
      <c r="H523" s="292"/>
      <c r="I523" s="292"/>
      <c r="J523" s="66" t="s">
        <v>1832</v>
      </c>
    </row>
    <row r="524" spans="1:10" x14ac:dyDescent="0.3">
      <c r="A524" s="57"/>
      <c r="B524" s="65" t="s">
        <v>684</v>
      </c>
      <c r="C524" s="65" t="s">
        <v>82</v>
      </c>
      <c r="D524" s="174">
        <v>35000</v>
      </c>
      <c r="E524" s="292"/>
      <c r="F524" s="292">
        <v>35000</v>
      </c>
      <c r="G524" s="292"/>
      <c r="H524" s="292"/>
      <c r="I524" s="292"/>
      <c r="J524" s="66" t="s">
        <v>1832</v>
      </c>
    </row>
    <row r="525" spans="1:10" x14ac:dyDescent="0.3">
      <c r="A525" s="57"/>
      <c r="B525" s="65" t="s">
        <v>685</v>
      </c>
      <c r="C525" s="65" t="s">
        <v>82</v>
      </c>
      <c r="D525" s="174">
        <v>35000</v>
      </c>
      <c r="E525" s="292"/>
      <c r="F525" s="292">
        <v>35000</v>
      </c>
      <c r="G525" s="292"/>
      <c r="H525" s="292"/>
      <c r="I525" s="292"/>
      <c r="J525" s="66" t="s">
        <v>1834</v>
      </c>
    </row>
    <row r="526" spans="1:10" x14ac:dyDescent="0.3">
      <c r="A526" s="57"/>
      <c r="B526" s="65" t="s">
        <v>686</v>
      </c>
      <c r="C526" s="65" t="s">
        <v>82</v>
      </c>
      <c r="D526" s="174">
        <v>35000</v>
      </c>
      <c r="E526" s="292"/>
      <c r="F526" s="292">
        <v>35000</v>
      </c>
      <c r="G526" s="292"/>
      <c r="H526" s="292"/>
      <c r="I526" s="292"/>
      <c r="J526" s="66" t="s">
        <v>1834</v>
      </c>
    </row>
    <row r="527" spans="1:10" x14ac:dyDescent="0.3">
      <c r="A527" s="57"/>
      <c r="B527" s="65" t="s">
        <v>687</v>
      </c>
      <c r="C527" s="65" t="s">
        <v>82</v>
      </c>
      <c r="D527" s="174">
        <v>35000</v>
      </c>
      <c r="E527" s="292"/>
      <c r="F527" s="292">
        <v>35000</v>
      </c>
      <c r="G527" s="292"/>
      <c r="H527" s="292"/>
      <c r="I527" s="292"/>
      <c r="J527" s="66" t="s">
        <v>1834</v>
      </c>
    </row>
    <row r="528" spans="1:10" x14ac:dyDescent="0.3">
      <c r="A528" s="57"/>
      <c r="B528" s="65" t="s">
        <v>688</v>
      </c>
      <c r="C528" s="65" t="s">
        <v>82</v>
      </c>
      <c r="D528" s="174">
        <v>35000</v>
      </c>
      <c r="E528" s="292"/>
      <c r="F528" s="292">
        <v>35000</v>
      </c>
      <c r="G528" s="292"/>
      <c r="H528" s="292"/>
      <c r="I528" s="292"/>
      <c r="J528" s="66" t="s">
        <v>1834</v>
      </c>
    </row>
    <row r="529" spans="1:10" x14ac:dyDescent="0.3">
      <c r="A529" s="57"/>
      <c r="B529" s="65" t="s">
        <v>689</v>
      </c>
      <c r="C529" s="65" t="s">
        <v>82</v>
      </c>
      <c r="D529" s="174">
        <v>35000</v>
      </c>
      <c r="E529" s="292"/>
      <c r="F529" s="292">
        <v>35000</v>
      </c>
      <c r="G529" s="292"/>
      <c r="H529" s="292"/>
      <c r="I529" s="292"/>
      <c r="J529" s="66" t="s">
        <v>1834</v>
      </c>
    </row>
    <row r="530" spans="1:10" x14ac:dyDescent="0.3">
      <c r="A530" s="57"/>
      <c r="B530" s="65" t="s">
        <v>690</v>
      </c>
      <c r="C530" s="65" t="s">
        <v>82</v>
      </c>
      <c r="D530" s="174">
        <v>35000</v>
      </c>
      <c r="E530" s="292"/>
      <c r="F530" s="292">
        <v>35000</v>
      </c>
      <c r="G530" s="292"/>
      <c r="H530" s="292"/>
      <c r="I530" s="292"/>
      <c r="J530" s="66" t="s">
        <v>1834</v>
      </c>
    </row>
    <row r="531" spans="1:10" x14ac:dyDescent="0.3">
      <c r="A531" s="57"/>
      <c r="B531" s="65" t="s">
        <v>691</v>
      </c>
      <c r="C531" s="65" t="s">
        <v>82</v>
      </c>
      <c r="D531" s="174">
        <v>35000</v>
      </c>
      <c r="E531" s="292"/>
      <c r="F531" s="292">
        <v>35000</v>
      </c>
      <c r="G531" s="292"/>
      <c r="H531" s="292"/>
      <c r="I531" s="292"/>
      <c r="J531" s="66" t="s">
        <v>1834</v>
      </c>
    </row>
    <row r="532" spans="1:10" x14ac:dyDescent="0.3">
      <c r="A532" s="57"/>
      <c r="B532" s="65" t="s">
        <v>692</v>
      </c>
      <c r="C532" s="65" t="s">
        <v>82</v>
      </c>
      <c r="D532" s="174">
        <v>35000</v>
      </c>
      <c r="E532" s="292"/>
      <c r="F532" s="292">
        <v>35000</v>
      </c>
      <c r="G532" s="292"/>
      <c r="H532" s="292"/>
      <c r="I532" s="292"/>
      <c r="J532" s="66" t="s">
        <v>1834</v>
      </c>
    </row>
    <row r="533" spans="1:10" x14ac:dyDescent="0.3">
      <c r="A533" s="57"/>
      <c r="B533" s="65" t="s">
        <v>693</v>
      </c>
      <c r="C533" s="65" t="s">
        <v>314</v>
      </c>
      <c r="D533" s="174">
        <v>35000</v>
      </c>
      <c r="E533" s="292"/>
      <c r="F533" s="292">
        <v>35000</v>
      </c>
      <c r="G533" s="292"/>
      <c r="H533" s="292"/>
      <c r="I533" s="292"/>
      <c r="J533" s="66" t="s">
        <v>1835</v>
      </c>
    </row>
    <row r="534" spans="1:10" x14ac:dyDescent="0.3">
      <c r="A534" s="57"/>
      <c r="B534" s="65" t="s">
        <v>694</v>
      </c>
      <c r="C534" s="65" t="s">
        <v>314</v>
      </c>
      <c r="D534" s="174">
        <v>35000</v>
      </c>
      <c r="E534" s="292"/>
      <c r="F534" s="292">
        <v>35000</v>
      </c>
      <c r="G534" s="292"/>
      <c r="H534" s="292"/>
      <c r="I534" s="292"/>
      <c r="J534" s="66" t="s">
        <v>1835</v>
      </c>
    </row>
    <row r="535" spans="1:10" x14ac:dyDescent="0.3">
      <c r="A535" s="57"/>
      <c r="B535" s="65" t="s">
        <v>693</v>
      </c>
      <c r="C535" s="65" t="s">
        <v>314</v>
      </c>
      <c r="D535" s="174">
        <v>35000</v>
      </c>
      <c r="E535" s="292"/>
      <c r="F535" s="292">
        <v>35000</v>
      </c>
      <c r="G535" s="292"/>
      <c r="H535" s="292"/>
      <c r="I535" s="292"/>
      <c r="J535" s="66" t="s">
        <v>1835</v>
      </c>
    </row>
    <row r="536" spans="1:10" x14ac:dyDescent="0.3">
      <c r="A536" s="57"/>
      <c r="B536" s="65" t="s">
        <v>695</v>
      </c>
      <c r="C536" s="65" t="s">
        <v>168</v>
      </c>
      <c r="D536" s="174">
        <v>35000</v>
      </c>
      <c r="E536" s="292"/>
      <c r="F536" s="292">
        <v>35000</v>
      </c>
      <c r="G536" s="292"/>
      <c r="H536" s="292"/>
      <c r="I536" s="292"/>
      <c r="J536" s="66" t="s">
        <v>1835</v>
      </c>
    </row>
    <row r="537" spans="1:10" x14ac:dyDescent="0.3">
      <c r="A537" s="57"/>
      <c r="B537" s="65" t="s">
        <v>696</v>
      </c>
      <c r="C537" s="65" t="s">
        <v>168</v>
      </c>
      <c r="D537" s="174">
        <v>35000</v>
      </c>
      <c r="E537" s="292"/>
      <c r="F537" s="292">
        <v>35000</v>
      </c>
      <c r="G537" s="292"/>
      <c r="H537" s="292"/>
      <c r="I537" s="292"/>
      <c r="J537" s="66" t="s">
        <v>1835</v>
      </c>
    </row>
    <row r="538" spans="1:10" x14ac:dyDescent="0.3">
      <c r="A538" s="57"/>
      <c r="B538" s="65" t="s">
        <v>697</v>
      </c>
      <c r="C538" s="65" t="s">
        <v>168</v>
      </c>
      <c r="D538" s="174">
        <v>35000</v>
      </c>
      <c r="E538" s="292"/>
      <c r="F538" s="292">
        <v>35000</v>
      </c>
      <c r="G538" s="292"/>
      <c r="H538" s="292"/>
      <c r="I538" s="292"/>
      <c r="J538" s="66" t="s">
        <v>1835</v>
      </c>
    </row>
    <row r="539" spans="1:10" x14ac:dyDescent="0.3">
      <c r="A539" s="57"/>
      <c r="B539" s="65" t="s">
        <v>698</v>
      </c>
      <c r="C539" s="65" t="s">
        <v>168</v>
      </c>
      <c r="D539" s="174">
        <v>35000</v>
      </c>
      <c r="E539" s="292"/>
      <c r="F539" s="292">
        <v>35000</v>
      </c>
      <c r="G539" s="292"/>
      <c r="H539" s="292"/>
      <c r="I539" s="292"/>
      <c r="J539" s="66" t="s">
        <v>1835</v>
      </c>
    </row>
    <row r="540" spans="1:10" x14ac:dyDescent="0.3">
      <c r="A540" s="57"/>
      <c r="B540" s="65" t="s">
        <v>699</v>
      </c>
      <c r="C540" s="65" t="s">
        <v>168</v>
      </c>
      <c r="D540" s="174">
        <v>35000</v>
      </c>
      <c r="E540" s="292"/>
      <c r="F540" s="292">
        <v>35000</v>
      </c>
      <c r="G540" s="292"/>
      <c r="H540" s="292"/>
      <c r="I540" s="292"/>
      <c r="J540" s="66" t="s">
        <v>1835</v>
      </c>
    </row>
    <row r="541" spans="1:10" x14ac:dyDescent="0.3">
      <c r="A541" s="57"/>
      <c r="B541" s="65" t="s">
        <v>700</v>
      </c>
      <c r="C541" s="65" t="s">
        <v>82</v>
      </c>
      <c r="D541" s="174">
        <v>35000</v>
      </c>
      <c r="E541" s="292"/>
      <c r="F541" s="292">
        <v>35000</v>
      </c>
      <c r="G541" s="292"/>
      <c r="H541" s="292"/>
      <c r="I541" s="292"/>
      <c r="J541" s="66" t="s">
        <v>1835</v>
      </c>
    </row>
    <row r="542" spans="1:10" x14ac:dyDescent="0.3">
      <c r="A542" s="57"/>
      <c r="B542" s="65" t="s">
        <v>701</v>
      </c>
      <c r="C542" s="65" t="s">
        <v>82</v>
      </c>
      <c r="D542" s="174">
        <v>35000</v>
      </c>
      <c r="E542" s="292"/>
      <c r="F542" s="292">
        <v>35000</v>
      </c>
      <c r="G542" s="292"/>
      <c r="H542" s="292"/>
      <c r="I542" s="292"/>
      <c r="J542" s="66" t="s">
        <v>1836</v>
      </c>
    </row>
    <row r="543" spans="1:10" ht="15" thickBot="1" x14ac:dyDescent="0.35">
      <c r="A543" s="57"/>
      <c r="B543" s="84" t="s">
        <v>702</v>
      </c>
      <c r="C543" s="84" t="s">
        <v>82</v>
      </c>
      <c r="D543" s="276">
        <v>35000</v>
      </c>
      <c r="E543" s="317"/>
      <c r="F543" s="317">
        <v>35000</v>
      </c>
      <c r="G543" s="317"/>
      <c r="H543" s="317"/>
      <c r="I543" s="317"/>
      <c r="J543" s="76" t="s">
        <v>1837</v>
      </c>
    </row>
    <row r="544" spans="1:10" ht="18.600000000000001" thickBot="1" x14ac:dyDescent="0.4">
      <c r="A544" s="56" t="s">
        <v>705</v>
      </c>
      <c r="B544" s="53"/>
      <c r="C544" s="27"/>
      <c r="D544" s="27"/>
      <c r="E544" s="158"/>
      <c r="F544" s="158"/>
      <c r="G544" s="158"/>
      <c r="H544" s="158"/>
      <c r="I544" s="158"/>
      <c r="J544" s="16"/>
    </row>
    <row r="545" spans="1:10" x14ac:dyDescent="0.3">
      <c r="A545" s="30" t="s">
        <v>737</v>
      </c>
      <c r="B545" s="65" t="s">
        <v>707</v>
      </c>
      <c r="C545" s="65" t="s">
        <v>706</v>
      </c>
      <c r="D545" s="174">
        <v>50000</v>
      </c>
      <c r="E545" s="292"/>
      <c r="F545" s="292"/>
      <c r="G545" s="292">
        <v>50000</v>
      </c>
      <c r="H545" s="292"/>
      <c r="I545" s="292"/>
      <c r="J545" s="66" t="s">
        <v>1843</v>
      </c>
    </row>
    <row r="546" spans="1:10" x14ac:dyDescent="0.3">
      <c r="A546" s="58" t="s">
        <v>738</v>
      </c>
      <c r="B546" s="65" t="s">
        <v>730</v>
      </c>
      <c r="C546" s="65" t="s">
        <v>82</v>
      </c>
      <c r="D546" s="174">
        <v>50000</v>
      </c>
      <c r="E546" s="292"/>
      <c r="F546" s="292"/>
      <c r="G546" s="292">
        <v>50000</v>
      </c>
      <c r="H546" s="292"/>
      <c r="I546" s="292"/>
      <c r="J546" s="66" t="s">
        <v>1844</v>
      </c>
    </row>
    <row r="547" spans="1:10" x14ac:dyDescent="0.3">
      <c r="A547" s="280" t="s">
        <v>2019</v>
      </c>
      <c r="B547" s="65" t="s">
        <v>731</v>
      </c>
      <c r="C547" s="65" t="s">
        <v>82</v>
      </c>
      <c r="D547" s="174">
        <v>50000</v>
      </c>
      <c r="E547" s="292"/>
      <c r="F547" s="292"/>
      <c r="G547" s="292">
        <v>50000</v>
      </c>
      <c r="H547" s="292"/>
      <c r="I547" s="292"/>
      <c r="J547" s="66" t="s">
        <v>1845</v>
      </c>
    </row>
    <row r="548" spans="1:10" x14ac:dyDescent="0.3">
      <c r="A548" s="77"/>
      <c r="B548" s="65" t="s">
        <v>732</v>
      </c>
      <c r="C548" s="65" t="s">
        <v>82</v>
      </c>
      <c r="D548" s="174">
        <v>50000</v>
      </c>
      <c r="E548" s="292"/>
      <c r="F548" s="292"/>
      <c r="G548" s="292">
        <v>50000</v>
      </c>
      <c r="H548" s="292"/>
      <c r="I548" s="292"/>
      <c r="J548" s="66" t="s">
        <v>1845</v>
      </c>
    </row>
    <row r="549" spans="1:10" x14ac:dyDescent="0.3">
      <c r="A549" s="20"/>
      <c r="B549" s="65" t="s">
        <v>735</v>
      </c>
      <c r="C549" s="65" t="s">
        <v>82</v>
      </c>
      <c r="D549" s="174">
        <v>50000</v>
      </c>
      <c r="E549" s="292"/>
      <c r="F549" s="292"/>
      <c r="G549" s="292">
        <v>50000</v>
      </c>
      <c r="H549" s="292"/>
      <c r="I549" s="292"/>
      <c r="J549" s="66" t="s">
        <v>1846</v>
      </c>
    </row>
    <row r="550" spans="1:10" x14ac:dyDescent="0.3">
      <c r="A550" s="4"/>
      <c r="B550" s="65" t="s">
        <v>736</v>
      </c>
      <c r="C550" s="65" t="s">
        <v>82</v>
      </c>
      <c r="D550" s="174">
        <v>50000</v>
      </c>
      <c r="E550" s="292"/>
      <c r="F550" s="292"/>
      <c r="G550" s="292">
        <v>50000</v>
      </c>
      <c r="H550" s="292"/>
      <c r="I550" s="292"/>
      <c r="J550" s="66" t="s">
        <v>1846</v>
      </c>
    </row>
    <row r="551" spans="1:10" x14ac:dyDescent="0.3">
      <c r="A551" s="4"/>
      <c r="B551" s="65" t="s">
        <v>734</v>
      </c>
      <c r="C551" s="65" t="s">
        <v>82</v>
      </c>
      <c r="D551" s="174">
        <v>50000</v>
      </c>
      <c r="E551" s="292"/>
      <c r="F551" s="292"/>
      <c r="G551" s="292">
        <v>50000</v>
      </c>
      <c r="H551" s="292"/>
      <c r="I551" s="292"/>
      <c r="J551" s="66" t="s">
        <v>1846</v>
      </c>
    </row>
    <row r="552" spans="1:10" x14ac:dyDescent="0.3">
      <c r="A552" s="20"/>
      <c r="B552" s="65" t="s">
        <v>726</v>
      </c>
      <c r="C552" s="65" t="s">
        <v>708</v>
      </c>
      <c r="D552" s="174">
        <v>50000</v>
      </c>
      <c r="E552" s="292"/>
      <c r="F552" s="292"/>
      <c r="G552" s="292">
        <v>50000</v>
      </c>
      <c r="H552" s="292"/>
      <c r="I552" s="292"/>
      <c r="J552" s="66" t="s">
        <v>1847</v>
      </c>
    </row>
    <row r="553" spans="1:10" x14ac:dyDescent="0.3">
      <c r="A553" s="20"/>
      <c r="B553" s="65" t="s">
        <v>727</v>
      </c>
      <c r="C553" s="65" t="s">
        <v>708</v>
      </c>
      <c r="D553" s="174">
        <v>50000</v>
      </c>
      <c r="E553" s="292"/>
      <c r="F553" s="292"/>
      <c r="G553" s="292">
        <v>50000</v>
      </c>
      <c r="H553" s="292"/>
      <c r="I553" s="292"/>
      <c r="J553" s="66" t="s">
        <v>1846</v>
      </c>
    </row>
    <row r="554" spans="1:10" x14ac:dyDescent="0.3">
      <c r="A554" s="4"/>
      <c r="B554" s="65" t="s">
        <v>709</v>
      </c>
      <c r="C554" s="65" t="s">
        <v>706</v>
      </c>
      <c r="D554" s="174">
        <v>50000</v>
      </c>
      <c r="E554" s="292"/>
      <c r="F554" s="292"/>
      <c r="G554" s="292">
        <v>50000</v>
      </c>
      <c r="H554" s="292"/>
      <c r="I554" s="292"/>
      <c r="J554" s="66" t="s">
        <v>1848</v>
      </c>
    </row>
    <row r="555" spans="1:10" x14ac:dyDescent="0.3">
      <c r="A555" s="4"/>
      <c r="B555" s="65" t="s">
        <v>710</v>
      </c>
      <c r="C555" s="65" t="s">
        <v>706</v>
      </c>
      <c r="D555" s="174">
        <v>50000</v>
      </c>
      <c r="E555" s="292"/>
      <c r="F555" s="292"/>
      <c r="G555" s="292">
        <v>50000</v>
      </c>
      <c r="H555" s="292"/>
      <c r="I555" s="292"/>
      <c r="J555" s="66" t="s">
        <v>1849</v>
      </c>
    </row>
    <row r="556" spans="1:10" x14ac:dyDescent="0.3">
      <c r="A556" s="4"/>
      <c r="B556" s="65" t="s">
        <v>713</v>
      </c>
      <c r="C556" s="65" t="s">
        <v>82</v>
      </c>
      <c r="D556" s="275">
        <v>54000</v>
      </c>
      <c r="E556" s="292"/>
      <c r="F556" s="292"/>
      <c r="G556" s="292">
        <v>54000</v>
      </c>
      <c r="H556" s="292"/>
      <c r="I556" s="292"/>
      <c r="J556" s="66" t="s">
        <v>1850</v>
      </c>
    </row>
    <row r="557" spans="1:10" x14ac:dyDescent="0.3">
      <c r="A557" s="4"/>
      <c r="B557" s="65" t="s">
        <v>715</v>
      </c>
      <c r="C557" s="65" t="s">
        <v>82</v>
      </c>
      <c r="D557" s="275">
        <v>54000</v>
      </c>
      <c r="E557" s="292"/>
      <c r="F557" s="292"/>
      <c r="G557" s="292">
        <v>54000</v>
      </c>
      <c r="H557" s="292"/>
      <c r="I557" s="292"/>
      <c r="J557" s="66" t="s">
        <v>1850</v>
      </c>
    </row>
    <row r="558" spans="1:10" x14ac:dyDescent="0.3">
      <c r="A558" s="4"/>
      <c r="B558" s="65" t="s">
        <v>714</v>
      </c>
      <c r="C558" s="65" t="s">
        <v>82</v>
      </c>
      <c r="D558" s="275">
        <v>54000</v>
      </c>
      <c r="E558" s="292"/>
      <c r="F558" s="292"/>
      <c r="G558" s="292">
        <v>54000</v>
      </c>
      <c r="H558" s="292"/>
      <c r="I558" s="292"/>
      <c r="J558" s="66" t="s">
        <v>1850</v>
      </c>
    </row>
    <row r="559" spans="1:10" x14ac:dyDescent="0.3">
      <c r="A559" s="4"/>
      <c r="B559" s="65" t="s">
        <v>716</v>
      </c>
      <c r="C559" s="65" t="s">
        <v>82</v>
      </c>
      <c r="D559" s="275">
        <v>54000</v>
      </c>
      <c r="E559" s="292"/>
      <c r="F559" s="292"/>
      <c r="G559" s="292">
        <v>54000</v>
      </c>
      <c r="H559" s="292"/>
      <c r="I559" s="292"/>
      <c r="J559" s="66" t="s">
        <v>1850</v>
      </c>
    </row>
    <row r="560" spans="1:10" x14ac:dyDescent="0.3">
      <c r="A560" s="4"/>
      <c r="B560" s="65" t="s">
        <v>717</v>
      </c>
      <c r="C560" s="65" t="s">
        <v>82</v>
      </c>
      <c r="D560" s="275">
        <v>54000</v>
      </c>
      <c r="E560" s="292"/>
      <c r="F560" s="292"/>
      <c r="G560" s="292">
        <v>54000</v>
      </c>
      <c r="H560" s="292"/>
      <c r="I560" s="292"/>
      <c r="J560" s="66" t="s">
        <v>1851</v>
      </c>
    </row>
    <row r="561" spans="1:10" x14ac:dyDescent="0.3">
      <c r="A561" s="4"/>
      <c r="B561" s="65" t="s">
        <v>720</v>
      </c>
      <c r="C561" s="65" t="s">
        <v>168</v>
      </c>
      <c r="D561" s="174">
        <v>50000</v>
      </c>
      <c r="E561" s="292"/>
      <c r="F561" s="292"/>
      <c r="G561" s="292">
        <v>50000</v>
      </c>
      <c r="H561" s="292"/>
      <c r="I561" s="292"/>
      <c r="J561" s="66" t="s">
        <v>1852</v>
      </c>
    </row>
    <row r="562" spans="1:10" x14ac:dyDescent="0.3">
      <c r="A562" s="4"/>
      <c r="B562" s="65" t="s">
        <v>721</v>
      </c>
      <c r="C562" s="65" t="s">
        <v>168</v>
      </c>
      <c r="D562" s="174">
        <v>50000</v>
      </c>
      <c r="E562" s="292"/>
      <c r="F562" s="292"/>
      <c r="G562" s="292">
        <v>50000</v>
      </c>
      <c r="H562" s="292"/>
      <c r="I562" s="292"/>
      <c r="J562" s="66" t="s">
        <v>1853</v>
      </c>
    </row>
    <row r="563" spans="1:10" x14ac:dyDescent="0.3">
      <c r="A563" s="4"/>
      <c r="B563" s="65" t="s">
        <v>722</v>
      </c>
      <c r="C563" s="65" t="s">
        <v>168</v>
      </c>
      <c r="D563" s="174">
        <v>50000</v>
      </c>
      <c r="E563" s="292"/>
      <c r="F563" s="292"/>
      <c r="G563" s="292">
        <v>50000</v>
      </c>
      <c r="H563" s="292"/>
      <c r="I563" s="292"/>
      <c r="J563" s="66" t="s">
        <v>1852</v>
      </c>
    </row>
    <row r="564" spans="1:10" ht="15" thickBot="1" x14ac:dyDescent="0.35">
      <c r="A564" s="4"/>
      <c r="B564" s="84" t="s">
        <v>723</v>
      </c>
      <c r="C564" s="84" t="s">
        <v>168</v>
      </c>
      <c r="D564" s="276">
        <v>50000</v>
      </c>
      <c r="E564" s="317"/>
      <c r="F564" s="317"/>
      <c r="G564" s="317">
        <v>50000</v>
      </c>
      <c r="H564" s="317"/>
      <c r="I564" s="317"/>
      <c r="J564" s="76" t="s">
        <v>1853</v>
      </c>
    </row>
    <row r="565" spans="1:10" ht="18.600000000000001" thickBot="1" x14ac:dyDescent="0.4">
      <c r="A565" s="56" t="s">
        <v>739</v>
      </c>
      <c r="B565" s="53"/>
      <c r="C565" s="27"/>
      <c r="D565" s="27"/>
      <c r="E565" s="158"/>
      <c r="F565" s="158"/>
      <c r="G565" s="158"/>
      <c r="H565" s="158"/>
      <c r="I565" s="158"/>
      <c r="J565" s="16"/>
    </row>
    <row r="566" spans="1:10" x14ac:dyDescent="0.3">
      <c r="A566" s="74" t="s">
        <v>745</v>
      </c>
      <c r="B566" s="85" t="s">
        <v>740</v>
      </c>
      <c r="C566" s="85" t="s">
        <v>512</v>
      </c>
      <c r="D566" s="277">
        <v>40000</v>
      </c>
      <c r="E566" s="318"/>
      <c r="F566" s="318">
        <v>40000</v>
      </c>
      <c r="G566" s="318"/>
      <c r="H566" s="318"/>
      <c r="I566" s="318"/>
      <c r="J566" s="68" t="s">
        <v>1854</v>
      </c>
    </row>
    <row r="567" spans="1:10" x14ac:dyDescent="0.3">
      <c r="A567" s="58" t="s">
        <v>746</v>
      </c>
      <c r="B567" s="65" t="s">
        <v>741</v>
      </c>
      <c r="C567" s="65" t="s">
        <v>512</v>
      </c>
      <c r="D567" s="174">
        <v>40000</v>
      </c>
      <c r="E567" s="292"/>
      <c r="F567" s="292">
        <v>40000</v>
      </c>
      <c r="G567" s="292"/>
      <c r="H567" s="292"/>
      <c r="I567" s="292"/>
      <c r="J567" s="66" t="s">
        <v>1855</v>
      </c>
    </row>
    <row r="568" spans="1:10" x14ac:dyDescent="0.3">
      <c r="A568" s="280" t="s">
        <v>2019</v>
      </c>
      <c r="B568" s="65" t="s">
        <v>742</v>
      </c>
      <c r="C568" s="65" t="s">
        <v>512</v>
      </c>
      <c r="D568" s="174">
        <v>40000</v>
      </c>
      <c r="E568" s="292"/>
      <c r="F568" s="292">
        <v>40000</v>
      </c>
      <c r="G568" s="292"/>
      <c r="H568" s="292"/>
      <c r="I568" s="292"/>
      <c r="J568" s="66" t="s">
        <v>1856</v>
      </c>
    </row>
    <row r="569" spans="1:10" x14ac:dyDescent="0.3">
      <c r="A569" s="20"/>
      <c r="B569" s="65" t="s">
        <v>743</v>
      </c>
      <c r="C569" s="65" t="s">
        <v>512</v>
      </c>
      <c r="D569" s="174">
        <v>40000</v>
      </c>
      <c r="E569" s="292"/>
      <c r="F569" s="292">
        <v>40000</v>
      </c>
      <c r="G569" s="292"/>
      <c r="H569" s="292"/>
      <c r="I569" s="292"/>
      <c r="J569" s="66" t="s">
        <v>1857</v>
      </c>
    </row>
    <row r="570" spans="1:10" ht="15" thickBot="1" x14ac:dyDescent="0.35">
      <c r="A570" s="20"/>
      <c r="B570" s="65" t="s">
        <v>744</v>
      </c>
      <c r="C570" s="65" t="s">
        <v>512</v>
      </c>
      <c r="D570" s="174">
        <v>40000</v>
      </c>
      <c r="E570" s="292"/>
      <c r="F570" s="292">
        <v>40000</v>
      </c>
      <c r="G570" s="292"/>
      <c r="H570" s="292"/>
      <c r="I570" s="292"/>
      <c r="J570" s="66" t="s">
        <v>1858</v>
      </c>
    </row>
    <row r="571" spans="1:10" ht="18.600000000000001" thickBot="1" x14ac:dyDescent="0.4">
      <c r="A571" s="56" t="s">
        <v>747</v>
      </c>
      <c r="B571" s="53"/>
      <c r="C571" s="27"/>
      <c r="D571" s="27"/>
      <c r="E571" s="158"/>
      <c r="F571" s="158"/>
      <c r="G571" s="158"/>
      <c r="H571" s="158"/>
      <c r="I571" s="158"/>
      <c r="J571" s="16"/>
    </row>
    <row r="572" spans="1:10" x14ac:dyDescent="0.3">
      <c r="A572" s="30" t="s">
        <v>755</v>
      </c>
      <c r="B572" s="65" t="s">
        <v>748</v>
      </c>
      <c r="C572" s="65" t="s">
        <v>512</v>
      </c>
      <c r="D572" s="269">
        <v>25000</v>
      </c>
      <c r="E572" s="200"/>
      <c r="F572" s="200">
        <v>25000</v>
      </c>
      <c r="G572" s="200"/>
      <c r="H572" s="200"/>
      <c r="I572" s="200"/>
      <c r="J572" s="66" t="s">
        <v>1864</v>
      </c>
    </row>
    <row r="573" spans="1:10" x14ac:dyDescent="0.3">
      <c r="A573" s="11" t="s">
        <v>756</v>
      </c>
      <c r="B573" s="65" t="s">
        <v>749</v>
      </c>
      <c r="C573" s="65" t="s">
        <v>750</v>
      </c>
      <c r="D573" s="269">
        <v>25000</v>
      </c>
      <c r="E573" s="200"/>
      <c r="F573" s="200">
        <v>25000</v>
      </c>
      <c r="G573" s="200"/>
      <c r="H573" s="200"/>
      <c r="I573" s="200"/>
      <c r="J573" s="66" t="s">
        <v>1865</v>
      </c>
    </row>
    <row r="574" spans="1:10" x14ac:dyDescent="0.3">
      <c r="A574" s="280" t="s">
        <v>2019</v>
      </c>
      <c r="B574" s="65" t="s">
        <v>751</v>
      </c>
      <c r="C574" s="65" t="s">
        <v>750</v>
      </c>
      <c r="D574" s="269">
        <v>25000</v>
      </c>
      <c r="E574" s="200"/>
      <c r="F574" s="200">
        <v>25000</v>
      </c>
      <c r="G574" s="200"/>
      <c r="H574" s="200"/>
      <c r="I574" s="200"/>
      <c r="J574" s="66" t="s">
        <v>1866</v>
      </c>
    </row>
    <row r="575" spans="1:10" x14ac:dyDescent="0.3">
      <c r="A575" s="66"/>
      <c r="B575" s="65" t="s">
        <v>752</v>
      </c>
      <c r="C575" s="65" t="s">
        <v>750</v>
      </c>
      <c r="D575" s="82"/>
      <c r="E575" s="200"/>
      <c r="F575" s="200"/>
      <c r="G575" s="200"/>
      <c r="H575" s="200"/>
      <c r="I575" s="200"/>
      <c r="J575" s="66" t="s">
        <v>1246</v>
      </c>
    </row>
    <row r="576" spans="1:10" x14ac:dyDescent="0.3">
      <c r="A576" s="4"/>
      <c r="B576" s="65" t="s">
        <v>753</v>
      </c>
      <c r="C576" s="65" t="s">
        <v>750</v>
      </c>
      <c r="D576" s="82"/>
      <c r="E576" s="200"/>
      <c r="F576" s="200"/>
      <c r="G576" s="200"/>
      <c r="H576" s="200"/>
      <c r="I576" s="200"/>
      <c r="J576" s="66" t="s">
        <v>1246</v>
      </c>
    </row>
    <row r="577" spans="1:10" ht="15" thickBot="1" x14ac:dyDescent="0.35">
      <c r="A577" s="4"/>
      <c r="B577" s="65" t="s">
        <v>754</v>
      </c>
      <c r="C577" s="65" t="s">
        <v>168</v>
      </c>
      <c r="D577" s="269">
        <v>25000</v>
      </c>
      <c r="E577" s="200"/>
      <c r="F577" s="200">
        <v>25000</v>
      </c>
      <c r="G577" s="200"/>
      <c r="H577" s="200"/>
      <c r="I577" s="200"/>
      <c r="J577" s="66" t="s">
        <v>1867</v>
      </c>
    </row>
    <row r="578" spans="1:10" ht="18.600000000000001" thickBot="1" x14ac:dyDescent="0.4">
      <c r="A578" s="56" t="s">
        <v>1515</v>
      </c>
      <c r="B578" s="53"/>
      <c r="C578" s="27"/>
      <c r="D578" s="27"/>
      <c r="E578" s="158"/>
      <c r="F578" s="158"/>
      <c r="G578" s="158"/>
      <c r="H578" s="158"/>
      <c r="I578" s="158"/>
      <c r="J578" s="16"/>
    </row>
    <row r="579" spans="1:10" x14ac:dyDescent="0.3">
      <c r="A579" s="28" t="s">
        <v>770</v>
      </c>
      <c r="B579" s="65" t="s">
        <v>759</v>
      </c>
      <c r="C579" s="65" t="s">
        <v>82</v>
      </c>
      <c r="D579" s="174">
        <v>36000</v>
      </c>
      <c r="E579" s="292"/>
      <c r="F579" s="292">
        <v>36000</v>
      </c>
      <c r="G579" s="292"/>
      <c r="H579" s="292"/>
      <c r="I579" s="292"/>
      <c r="J579" s="66" t="s">
        <v>1868</v>
      </c>
    </row>
    <row r="580" spans="1:10" x14ac:dyDescent="0.3">
      <c r="A580" s="65" t="s">
        <v>794</v>
      </c>
      <c r="B580" s="65" t="s">
        <v>760</v>
      </c>
      <c r="C580" s="65" t="s">
        <v>82</v>
      </c>
      <c r="D580" s="174">
        <v>36000</v>
      </c>
      <c r="E580" s="292"/>
      <c r="F580" s="292">
        <v>36000</v>
      </c>
      <c r="G580" s="292"/>
      <c r="H580" s="292"/>
      <c r="I580" s="292"/>
      <c r="J580" s="66" t="s">
        <v>1869</v>
      </c>
    </row>
    <row r="581" spans="1:10" x14ac:dyDescent="0.3">
      <c r="A581" s="280" t="s">
        <v>2019</v>
      </c>
      <c r="B581" s="65" t="s">
        <v>761</v>
      </c>
      <c r="C581" s="65" t="s">
        <v>82</v>
      </c>
      <c r="D581" s="174">
        <v>36000</v>
      </c>
      <c r="E581" s="292"/>
      <c r="F581" s="292">
        <v>36000</v>
      </c>
      <c r="G581" s="292"/>
      <c r="H581" s="292"/>
      <c r="I581" s="292"/>
      <c r="J581" s="66" t="s">
        <v>1868</v>
      </c>
    </row>
    <row r="582" spans="1:10" x14ac:dyDescent="0.3">
      <c r="A582" s="57"/>
      <c r="B582" s="65" t="s">
        <v>762</v>
      </c>
      <c r="C582" s="65" t="s">
        <v>82</v>
      </c>
      <c r="D582" s="174">
        <v>36000</v>
      </c>
      <c r="E582" s="292"/>
      <c r="F582" s="292">
        <v>36000</v>
      </c>
      <c r="G582" s="292"/>
      <c r="H582" s="292"/>
      <c r="I582" s="292"/>
      <c r="J582" s="66" t="s">
        <v>1869</v>
      </c>
    </row>
    <row r="583" spans="1:10" x14ac:dyDescent="0.3">
      <c r="A583" s="57"/>
      <c r="B583" s="65" t="s">
        <v>763</v>
      </c>
      <c r="C583" s="65" t="s">
        <v>82</v>
      </c>
      <c r="D583" s="174">
        <v>36000</v>
      </c>
      <c r="E583" s="292"/>
      <c r="F583" s="292">
        <v>36000</v>
      </c>
      <c r="G583" s="292"/>
      <c r="H583" s="292"/>
      <c r="I583" s="292"/>
      <c r="J583" s="66" t="s">
        <v>1868</v>
      </c>
    </row>
    <row r="584" spans="1:10" x14ac:dyDescent="0.3">
      <c r="A584" s="57"/>
      <c r="B584" s="65" t="s">
        <v>764</v>
      </c>
      <c r="C584" s="65" t="s">
        <v>82</v>
      </c>
      <c r="D584" s="174">
        <v>36000</v>
      </c>
      <c r="E584" s="292"/>
      <c r="F584" s="292">
        <v>36000</v>
      </c>
      <c r="G584" s="292"/>
      <c r="H584" s="292"/>
      <c r="I584" s="292"/>
      <c r="J584" s="66" t="s">
        <v>1869</v>
      </c>
    </row>
    <row r="585" spans="1:10" x14ac:dyDescent="0.3">
      <c r="A585" s="57"/>
      <c r="B585" s="65" t="s">
        <v>765</v>
      </c>
      <c r="C585" s="65" t="s">
        <v>82</v>
      </c>
      <c r="D585" s="174">
        <v>36000</v>
      </c>
      <c r="E585" s="292"/>
      <c r="F585" s="292">
        <v>36000</v>
      </c>
      <c r="G585" s="292"/>
      <c r="H585" s="292"/>
      <c r="I585" s="292"/>
      <c r="J585" s="66" t="s">
        <v>1868</v>
      </c>
    </row>
    <row r="586" spans="1:10" x14ac:dyDescent="0.3">
      <c r="A586" s="57"/>
      <c r="B586" s="65" t="s">
        <v>766</v>
      </c>
      <c r="C586" s="65" t="s">
        <v>82</v>
      </c>
      <c r="D586" s="174">
        <v>36000</v>
      </c>
      <c r="E586" s="292"/>
      <c r="F586" s="292">
        <v>36000</v>
      </c>
      <c r="G586" s="292"/>
      <c r="H586" s="292"/>
      <c r="I586" s="292"/>
      <c r="J586" s="66" t="s">
        <v>1870</v>
      </c>
    </row>
    <row r="587" spans="1:10" x14ac:dyDescent="0.3">
      <c r="A587" s="57"/>
      <c r="B587" s="65" t="s">
        <v>767</v>
      </c>
      <c r="C587" s="65" t="s">
        <v>82</v>
      </c>
      <c r="D587" s="174">
        <v>36000</v>
      </c>
      <c r="E587" s="292"/>
      <c r="F587" s="292">
        <v>36000</v>
      </c>
      <c r="G587" s="292"/>
      <c r="H587" s="292"/>
      <c r="I587" s="292"/>
      <c r="J587" s="66" t="s">
        <v>1871</v>
      </c>
    </row>
    <row r="588" spans="1:10" x14ac:dyDescent="0.3">
      <c r="A588" s="57"/>
      <c r="B588" s="65" t="s">
        <v>771</v>
      </c>
      <c r="C588" s="65" t="s">
        <v>15</v>
      </c>
      <c r="D588" s="174">
        <v>10000</v>
      </c>
      <c r="E588" s="292">
        <v>10000</v>
      </c>
      <c r="F588" s="292"/>
      <c r="G588" s="292"/>
      <c r="H588" s="292"/>
      <c r="I588" s="292"/>
      <c r="J588" s="66" t="s">
        <v>1872</v>
      </c>
    </row>
    <row r="589" spans="1:10" x14ac:dyDescent="0.3">
      <c r="A589" s="57"/>
      <c r="B589" s="65" t="s">
        <v>773</v>
      </c>
      <c r="C589" s="65" t="s">
        <v>98</v>
      </c>
      <c r="D589" s="174">
        <v>10000</v>
      </c>
      <c r="E589" s="292">
        <v>10000</v>
      </c>
      <c r="F589" s="292"/>
      <c r="G589" s="292"/>
      <c r="H589" s="292"/>
      <c r="I589" s="292"/>
      <c r="J589" s="66" t="s">
        <v>1873</v>
      </c>
    </row>
    <row r="590" spans="1:10" x14ac:dyDescent="0.3">
      <c r="A590" s="57"/>
      <c r="B590" s="65" t="s">
        <v>774</v>
      </c>
      <c r="C590" s="65" t="s">
        <v>82</v>
      </c>
      <c r="D590" s="174">
        <v>36000</v>
      </c>
      <c r="E590" s="292"/>
      <c r="F590" s="292">
        <v>36000</v>
      </c>
      <c r="G590" s="292"/>
      <c r="H590" s="292"/>
      <c r="I590" s="292"/>
      <c r="J590" s="66" t="s">
        <v>1874</v>
      </c>
    </row>
    <row r="591" spans="1:10" x14ac:dyDescent="0.3">
      <c r="A591" s="57"/>
      <c r="B591" s="65" t="s">
        <v>775</v>
      </c>
      <c r="C591" s="65" t="s">
        <v>82</v>
      </c>
      <c r="D591" s="174">
        <v>36000</v>
      </c>
      <c r="E591" s="292"/>
      <c r="F591" s="292">
        <v>36000</v>
      </c>
      <c r="G591" s="292"/>
      <c r="H591" s="292"/>
      <c r="I591" s="292"/>
      <c r="J591" s="66" t="s">
        <v>1874</v>
      </c>
    </row>
    <row r="592" spans="1:10" x14ac:dyDescent="0.3">
      <c r="A592" s="57"/>
      <c r="B592" s="65" t="s">
        <v>776</v>
      </c>
      <c r="C592" s="65" t="s">
        <v>82</v>
      </c>
      <c r="D592" s="174">
        <v>36000</v>
      </c>
      <c r="E592" s="292"/>
      <c r="F592" s="292">
        <v>36000</v>
      </c>
      <c r="G592" s="292"/>
      <c r="H592" s="292"/>
      <c r="I592" s="292"/>
      <c r="J592" s="66" t="s">
        <v>1874</v>
      </c>
    </row>
    <row r="593" spans="1:10" x14ac:dyDescent="0.3">
      <c r="A593" s="57"/>
      <c r="B593" s="65" t="s">
        <v>777</v>
      </c>
      <c r="C593" s="65" t="s">
        <v>82</v>
      </c>
      <c r="D593" s="174">
        <v>36000</v>
      </c>
      <c r="E593" s="292"/>
      <c r="F593" s="292">
        <v>36000</v>
      </c>
      <c r="G593" s="292"/>
      <c r="H593" s="292"/>
      <c r="I593" s="292"/>
      <c r="J593" s="66" t="s">
        <v>1874</v>
      </c>
    </row>
    <row r="594" spans="1:10" x14ac:dyDescent="0.3">
      <c r="A594" s="57"/>
      <c r="B594" s="65" t="s">
        <v>778</v>
      </c>
      <c r="C594" s="65" t="s">
        <v>82</v>
      </c>
      <c r="D594" s="174">
        <v>36000</v>
      </c>
      <c r="E594" s="292"/>
      <c r="F594" s="292">
        <v>36000</v>
      </c>
      <c r="G594" s="292"/>
      <c r="H594" s="292"/>
      <c r="I594" s="292"/>
      <c r="J594" s="66" t="s">
        <v>1875</v>
      </c>
    </row>
    <row r="595" spans="1:10" x14ac:dyDescent="0.3">
      <c r="A595" s="57"/>
      <c r="B595" s="65" t="s">
        <v>779</v>
      </c>
      <c r="C595" s="65" t="s">
        <v>82</v>
      </c>
      <c r="D595" s="174">
        <v>36000</v>
      </c>
      <c r="E595" s="292"/>
      <c r="F595" s="292">
        <v>36000</v>
      </c>
      <c r="G595" s="292"/>
      <c r="H595" s="292"/>
      <c r="I595" s="292"/>
      <c r="J595" s="66" t="s">
        <v>1875</v>
      </c>
    </row>
    <row r="596" spans="1:10" x14ac:dyDescent="0.3">
      <c r="A596" s="57"/>
      <c r="B596" s="65" t="s">
        <v>780</v>
      </c>
      <c r="C596" s="65" t="s">
        <v>82</v>
      </c>
      <c r="D596" s="174">
        <v>36000</v>
      </c>
      <c r="E596" s="292"/>
      <c r="F596" s="292">
        <v>36000</v>
      </c>
      <c r="G596" s="292"/>
      <c r="H596" s="292"/>
      <c r="I596" s="292"/>
      <c r="J596" s="66" t="s">
        <v>1875</v>
      </c>
    </row>
    <row r="597" spans="1:10" x14ac:dyDescent="0.3">
      <c r="A597" s="57"/>
      <c r="B597" s="65" t="s">
        <v>781</v>
      </c>
      <c r="C597" s="65" t="s">
        <v>82</v>
      </c>
      <c r="D597" s="174">
        <v>36000</v>
      </c>
      <c r="E597" s="292"/>
      <c r="F597" s="292">
        <v>36000</v>
      </c>
      <c r="G597" s="292"/>
      <c r="H597" s="292"/>
      <c r="I597" s="292"/>
      <c r="J597" s="66" t="s">
        <v>1876</v>
      </c>
    </row>
    <row r="598" spans="1:10" x14ac:dyDescent="0.3">
      <c r="A598" s="57"/>
      <c r="B598" s="65" t="s">
        <v>782</v>
      </c>
      <c r="C598" s="65" t="s">
        <v>82</v>
      </c>
      <c r="D598" s="174">
        <v>36000</v>
      </c>
      <c r="E598" s="292"/>
      <c r="F598" s="292">
        <v>36000</v>
      </c>
      <c r="G598" s="292"/>
      <c r="H598" s="292"/>
      <c r="I598" s="292"/>
      <c r="J598" s="66" t="s">
        <v>1874</v>
      </c>
    </row>
    <row r="599" spans="1:10" x14ac:dyDescent="0.3">
      <c r="A599" s="57"/>
      <c r="B599" s="65" t="s">
        <v>783</v>
      </c>
      <c r="C599" s="65" t="s">
        <v>82</v>
      </c>
      <c r="D599" s="174">
        <v>36000</v>
      </c>
      <c r="E599" s="292"/>
      <c r="F599" s="292">
        <v>36000</v>
      </c>
      <c r="G599" s="292"/>
      <c r="H599" s="292"/>
      <c r="I599" s="292"/>
      <c r="J599" s="66" t="s">
        <v>1875</v>
      </c>
    </row>
    <row r="600" spans="1:10" x14ac:dyDescent="0.3">
      <c r="A600" s="57"/>
      <c r="B600" s="65" t="s">
        <v>784</v>
      </c>
      <c r="C600" s="65" t="s">
        <v>82</v>
      </c>
      <c r="D600" s="174">
        <v>36000</v>
      </c>
      <c r="E600" s="292"/>
      <c r="F600" s="292">
        <v>36000</v>
      </c>
      <c r="G600" s="292"/>
      <c r="H600" s="292"/>
      <c r="I600" s="292"/>
      <c r="J600" s="66" t="s">
        <v>1876</v>
      </c>
    </row>
    <row r="601" spans="1:10" x14ac:dyDescent="0.3">
      <c r="A601" s="57"/>
      <c r="B601" s="65" t="s">
        <v>785</v>
      </c>
      <c r="C601" s="65" t="s">
        <v>82</v>
      </c>
      <c r="D601" s="174">
        <v>36000</v>
      </c>
      <c r="E601" s="292"/>
      <c r="F601" s="292">
        <v>36000</v>
      </c>
      <c r="G601" s="292"/>
      <c r="H601" s="292"/>
      <c r="I601" s="292"/>
      <c r="J601" s="66" t="s">
        <v>1874</v>
      </c>
    </row>
    <row r="602" spans="1:10" x14ac:dyDescent="0.3">
      <c r="A602" s="57"/>
      <c r="B602" s="65" t="s">
        <v>786</v>
      </c>
      <c r="C602" s="65" t="s">
        <v>82</v>
      </c>
      <c r="D602" s="174">
        <v>36000</v>
      </c>
      <c r="E602" s="292"/>
      <c r="F602" s="292">
        <v>36000</v>
      </c>
      <c r="G602" s="292"/>
      <c r="H602" s="292"/>
      <c r="I602" s="292"/>
      <c r="J602" s="66" t="s">
        <v>1875</v>
      </c>
    </row>
    <row r="603" spans="1:10" x14ac:dyDescent="0.3">
      <c r="A603" s="57"/>
      <c r="B603" s="65" t="s">
        <v>789</v>
      </c>
      <c r="C603" s="65" t="s">
        <v>82</v>
      </c>
      <c r="D603" s="174">
        <v>36000</v>
      </c>
      <c r="E603" s="292"/>
      <c r="F603" s="292">
        <v>36000</v>
      </c>
      <c r="G603" s="292"/>
      <c r="H603" s="292"/>
      <c r="I603" s="292"/>
      <c r="J603" s="66" t="s">
        <v>1874</v>
      </c>
    </row>
    <row r="604" spans="1:10" x14ac:dyDescent="0.3">
      <c r="A604" s="57"/>
      <c r="B604" s="65" t="s">
        <v>790</v>
      </c>
      <c r="C604" s="65" t="s">
        <v>82</v>
      </c>
      <c r="D604" s="174">
        <v>36000</v>
      </c>
      <c r="E604" s="292"/>
      <c r="F604" s="292">
        <v>36000</v>
      </c>
      <c r="G604" s="292"/>
      <c r="H604" s="292"/>
      <c r="I604" s="292"/>
      <c r="J604" s="66" t="s">
        <v>1875</v>
      </c>
    </row>
    <row r="605" spans="1:10" x14ac:dyDescent="0.3">
      <c r="A605" s="57"/>
      <c r="B605" s="65" t="s">
        <v>790</v>
      </c>
      <c r="C605" s="65" t="s">
        <v>82</v>
      </c>
      <c r="D605" s="174">
        <v>36000</v>
      </c>
      <c r="E605" s="292"/>
      <c r="F605" s="292">
        <v>36000</v>
      </c>
      <c r="G605" s="292"/>
      <c r="H605" s="292"/>
      <c r="I605" s="292"/>
      <c r="J605" s="66" t="s">
        <v>1875</v>
      </c>
    </row>
    <row r="606" spans="1:10" x14ac:dyDescent="0.3">
      <c r="A606" s="57"/>
      <c r="B606" s="65" t="s">
        <v>790</v>
      </c>
      <c r="C606" s="65" t="s">
        <v>82</v>
      </c>
      <c r="D606" s="174">
        <v>36000</v>
      </c>
      <c r="E606" s="292"/>
      <c r="F606" s="292">
        <v>36000</v>
      </c>
      <c r="G606" s="292"/>
      <c r="H606" s="292"/>
      <c r="I606" s="292"/>
      <c r="J606" s="66" t="s">
        <v>1876</v>
      </c>
    </row>
    <row r="607" spans="1:10" x14ac:dyDescent="0.3">
      <c r="A607" s="57"/>
      <c r="B607" s="65" t="s">
        <v>790</v>
      </c>
      <c r="C607" s="65" t="s">
        <v>82</v>
      </c>
      <c r="D607" s="174">
        <v>36000</v>
      </c>
      <c r="E607" s="292"/>
      <c r="F607" s="292">
        <v>36000</v>
      </c>
      <c r="G607" s="292"/>
      <c r="H607" s="292"/>
      <c r="I607" s="292"/>
      <c r="J607" s="66" t="s">
        <v>1874</v>
      </c>
    </row>
    <row r="608" spans="1:10" x14ac:dyDescent="0.3">
      <c r="A608" s="57"/>
      <c r="B608" s="65" t="s">
        <v>790</v>
      </c>
      <c r="C608" s="65" t="s">
        <v>82</v>
      </c>
      <c r="D608" s="174">
        <v>36000</v>
      </c>
      <c r="E608" s="292"/>
      <c r="F608" s="292">
        <v>36000</v>
      </c>
      <c r="G608" s="292"/>
      <c r="H608" s="292"/>
      <c r="I608" s="292"/>
      <c r="J608" s="66" t="s">
        <v>1874</v>
      </c>
    </row>
    <row r="609" spans="1:43" x14ac:dyDescent="0.3">
      <c r="A609" s="57"/>
      <c r="B609" s="65" t="s">
        <v>790</v>
      </c>
      <c r="C609" s="65" t="s">
        <v>82</v>
      </c>
      <c r="D609" s="174">
        <v>36000</v>
      </c>
      <c r="E609" s="292"/>
      <c r="F609" s="292">
        <v>36000</v>
      </c>
      <c r="G609" s="292"/>
      <c r="H609" s="292"/>
      <c r="I609" s="292"/>
      <c r="J609" s="66" t="s">
        <v>1875</v>
      </c>
    </row>
    <row r="610" spans="1:43" x14ac:dyDescent="0.3">
      <c r="A610" s="57"/>
      <c r="B610" s="65" t="s">
        <v>791</v>
      </c>
      <c r="C610" s="65" t="s">
        <v>82</v>
      </c>
      <c r="D610" s="174">
        <v>36000</v>
      </c>
      <c r="E610" s="292"/>
      <c r="F610" s="292">
        <v>36000</v>
      </c>
      <c r="G610" s="292"/>
      <c r="H610" s="292"/>
      <c r="I610" s="292"/>
      <c r="J610" s="66" t="s">
        <v>1876</v>
      </c>
    </row>
    <row r="611" spans="1:43" ht="15" thickBot="1" x14ac:dyDescent="0.35">
      <c r="A611" s="57"/>
      <c r="B611" s="65" t="s">
        <v>792</v>
      </c>
      <c r="C611" s="65" t="s">
        <v>82</v>
      </c>
      <c r="D611" s="174">
        <v>36000</v>
      </c>
      <c r="E611" s="292"/>
      <c r="F611" s="292">
        <v>36000</v>
      </c>
      <c r="G611" s="292"/>
      <c r="H611" s="292"/>
      <c r="I611" s="292"/>
      <c r="J611" s="66" t="s">
        <v>1877</v>
      </c>
    </row>
    <row r="612" spans="1:43" ht="18.600000000000001" thickBot="1" x14ac:dyDescent="0.4">
      <c r="A612" s="56" t="s">
        <v>795</v>
      </c>
      <c r="B612" s="15"/>
      <c r="C612" s="27"/>
      <c r="D612" s="27"/>
      <c r="E612" s="158"/>
      <c r="F612" s="158"/>
      <c r="G612" s="158"/>
      <c r="H612" s="158"/>
      <c r="I612" s="158"/>
      <c r="J612" s="16"/>
    </row>
    <row r="613" spans="1:43" x14ac:dyDescent="0.3">
      <c r="A613" s="30" t="s">
        <v>801</v>
      </c>
      <c r="B613" s="65" t="s">
        <v>796</v>
      </c>
      <c r="C613" s="65" t="s">
        <v>82</v>
      </c>
      <c r="D613" s="174">
        <v>60000</v>
      </c>
      <c r="E613" s="292"/>
      <c r="F613" s="292"/>
      <c r="G613" s="292">
        <v>60000</v>
      </c>
      <c r="H613" s="292"/>
      <c r="I613" s="292"/>
      <c r="J613" s="66" t="s">
        <v>1878</v>
      </c>
    </row>
    <row r="614" spans="1:43" x14ac:dyDescent="0.3">
      <c r="A614" s="11" t="s">
        <v>802</v>
      </c>
      <c r="B614" s="65" t="s">
        <v>798</v>
      </c>
      <c r="C614" s="65" t="s">
        <v>82</v>
      </c>
      <c r="D614" s="174">
        <v>60000</v>
      </c>
      <c r="E614" s="292"/>
      <c r="F614" s="292"/>
      <c r="G614" s="292">
        <v>60000</v>
      </c>
      <c r="H614" s="292"/>
      <c r="I614" s="292"/>
      <c r="J614" s="66" t="s">
        <v>1878</v>
      </c>
    </row>
    <row r="615" spans="1:43" s="72" customFormat="1" ht="18.600000000000001" thickBot="1" x14ac:dyDescent="0.4">
      <c r="A615" s="280" t="s">
        <v>2019</v>
      </c>
      <c r="B615" s="84" t="s">
        <v>797</v>
      </c>
      <c r="C615" s="84" t="s">
        <v>82</v>
      </c>
      <c r="D615" s="276">
        <v>60000</v>
      </c>
      <c r="E615" s="317"/>
      <c r="F615" s="317"/>
      <c r="G615" s="317">
        <v>60000</v>
      </c>
      <c r="H615" s="317"/>
      <c r="I615" s="317"/>
      <c r="J615" s="76" t="s">
        <v>1879</v>
      </c>
      <c r="Q615" s="2"/>
      <c r="R615" s="2"/>
      <c r="S615" s="2"/>
      <c r="T615" s="2"/>
      <c r="U615" s="2"/>
      <c r="V615" s="2"/>
      <c r="W615" s="2"/>
      <c r="X615" s="2"/>
      <c r="Y615" s="2"/>
      <c r="Z615" s="2"/>
      <c r="AH615" s="2"/>
      <c r="AI615" s="2"/>
      <c r="AJ615" s="2"/>
      <c r="AK615" s="2"/>
      <c r="AL615" s="2"/>
      <c r="AM615" s="2"/>
      <c r="AN615" s="2"/>
      <c r="AO615" s="2"/>
      <c r="AP615" s="2"/>
      <c r="AQ615" s="2"/>
    </row>
    <row r="616" spans="1:43" ht="18.600000000000001" thickBot="1" x14ac:dyDescent="0.4">
      <c r="A616" s="56" t="s">
        <v>803</v>
      </c>
      <c r="B616" s="53"/>
      <c r="C616" s="27"/>
      <c r="D616" s="27"/>
      <c r="E616" s="158"/>
      <c r="F616" s="158"/>
      <c r="G616" s="158"/>
      <c r="H616" s="158"/>
      <c r="I616" s="158"/>
      <c r="J616" s="16"/>
    </row>
    <row r="617" spans="1:43" x14ac:dyDescent="0.3">
      <c r="A617" s="30" t="s">
        <v>807</v>
      </c>
      <c r="B617" s="14" t="s">
        <v>804</v>
      </c>
      <c r="C617" s="14" t="s">
        <v>82</v>
      </c>
      <c r="D617" s="277">
        <v>54000</v>
      </c>
      <c r="E617" s="318"/>
      <c r="F617" s="318"/>
      <c r="G617" s="318">
        <v>54000</v>
      </c>
      <c r="H617" s="318"/>
      <c r="I617" s="318"/>
      <c r="J617" s="68" t="s">
        <v>1880</v>
      </c>
    </row>
    <row r="618" spans="1:43" x14ac:dyDescent="0.3">
      <c r="A618" s="11" t="s">
        <v>808</v>
      </c>
      <c r="B618" s="11" t="s">
        <v>805</v>
      </c>
      <c r="C618" s="14" t="s">
        <v>82</v>
      </c>
      <c r="D618" s="174">
        <v>54000</v>
      </c>
      <c r="E618" s="292"/>
      <c r="F618" s="292"/>
      <c r="G618" s="292">
        <v>54000</v>
      </c>
      <c r="H618" s="292"/>
      <c r="I618" s="292"/>
      <c r="J618" s="66" t="s">
        <v>1881</v>
      </c>
    </row>
    <row r="619" spans="1:43" ht="15" thickBot="1" x14ac:dyDescent="0.35">
      <c r="A619" s="280" t="s">
        <v>2019</v>
      </c>
      <c r="B619" s="13" t="s">
        <v>806</v>
      </c>
      <c r="C619" s="26" t="s">
        <v>82</v>
      </c>
      <c r="D619" s="276">
        <v>54000</v>
      </c>
      <c r="E619" s="317"/>
      <c r="F619" s="317"/>
      <c r="G619" s="317">
        <v>54000</v>
      </c>
      <c r="H619" s="317"/>
      <c r="I619" s="317"/>
      <c r="J619" s="76" t="s">
        <v>1882</v>
      </c>
    </row>
    <row r="620" spans="1:43" ht="18.600000000000001" thickBot="1" x14ac:dyDescent="0.4">
      <c r="A620" s="56" t="s">
        <v>810</v>
      </c>
      <c r="B620" s="122"/>
      <c r="C620" s="70"/>
      <c r="D620" s="70"/>
      <c r="E620" s="161"/>
      <c r="F620" s="161"/>
      <c r="G620" s="161"/>
      <c r="H620" s="161"/>
      <c r="I620" s="161"/>
      <c r="J620" s="71"/>
    </row>
    <row r="621" spans="1:43" x14ac:dyDescent="0.3">
      <c r="A621" s="39" t="s">
        <v>814</v>
      </c>
      <c r="B621" s="14" t="s">
        <v>811</v>
      </c>
      <c r="C621" s="14" t="s">
        <v>85</v>
      </c>
      <c r="D621" s="153"/>
      <c r="E621" s="200"/>
      <c r="F621" s="200"/>
      <c r="G621" s="200"/>
      <c r="H621" s="200"/>
      <c r="I621" s="200"/>
      <c r="J621" s="6" t="s">
        <v>1252</v>
      </c>
    </row>
    <row r="622" spans="1:43" x14ac:dyDescent="0.3">
      <c r="A622" s="73" t="s">
        <v>815</v>
      </c>
      <c r="B622" s="11" t="s">
        <v>812</v>
      </c>
      <c r="C622" s="11" t="s">
        <v>85</v>
      </c>
      <c r="D622" s="153"/>
      <c r="E622" s="200"/>
      <c r="F622" s="200"/>
      <c r="G622" s="200"/>
      <c r="H622" s="200"/>
      <c r="I622" s="200"/>
      <c r="J622" s="4" t="s">
        <v>1253</v>
      </c>
    </row>
    <row r="623" spans="1:43" ht="15" thickBot="1" x14ac:dyDescent="0.35">
      <c r="A623" s="11" t="s">
        <v>4147</v>
      </c>
      <c r="B623" s="13" t="s">
        <v>813</v>
      </c>
      <c r="C623" s="13" t="s">
        <v>85</v>
      </c>
      <c r="D623" s="153"/>
      <c r="E623" s="200"/>
      <c r="F623" s="200"/>
      <c r="G623" s="200"/>
      <c r="H623" s="200"/>
      <c r="I623" s="200"/>
      <c r="J623" s="8" t="s">
        <v>1254</v>
      </c>
    </row>
    <row r="624" spans="1:43" ht="18.600000000000001" thickBot="1" x14ac:dyDescent="0.4">
      <c r="A624" s="56" t="s">
        <v>816</v>
      </c>
      <c r="B624" s="53"/>
      <c r="C624" s="27"/>
      <c r="D624" s="27"/>
      <c r="E624" s="158"/>
      <c r="F624" s="158"/>
      <c r="G624" s="158"/>
      <c r="H624" s="158"/>
      <c r="I624" s="158"/>
      <c r="J624" s="16"/>
    </row>
    <row r="625" spans="1:10" x14ac:dyDescent="0.3">
      <c r="A625" s="30" t="s">
        <v>818</v>
      </c>
      <c r="B625" s="14" t="s">
        <v>817</v>
      </c>
      <c r="C625" s="14" t="s">
        <v>85</v>
      </c>
      <c r="D625" s="169">
        <v>150000</v>
      </c>
      <c r="E625" s="315"/>
      <c r="F625" s="315"/>
      <c r="G625" s="315"/>
      <c r="H625" s="315"/>
      <c r="I625" s="315">
        <v>150000</v>
      </c>
      <c r="J625" s="6" t="s">
        <v>1883</v>
      </c>
    </row>
    <row r="626" spans="1:10" x14ac:dyDescent="0.3">
      <c r="A626" s="28" t="s">
        <v>819</v>
      </c>
      <c r="B626" s="11"/>
      <c r="C626" s="11"/>
      <c r="D626" s="11"/>
      <c r="E626" s="281"/>
      <c r="F626" s="281"/>
      <c r="G626" s="281"/>
      <c r="H626" s="281"/>
      <c r="I626" s="281"/>
      <c r="J626" s="4"/>
    </row>
    <row r="627" spans="1:10" ht="15" thickBot="1" x14ac:dyDescent="0.35">
      <c r="A627" s="280" t="s">
        <v>2019</v>
      </c>
      <c r="B627" s="13"/>
      <c r="C627" s="13"/>
      <c r="D627" s="13"/>
      <c r="E627" s="314"/>
      <c r="F627" s="314"/>
      <c r="G627" s="314"/>
      <c r="H627" s="314"/>
      <c r="I627" s="314"/>
      <c r="J627" s="8"/>
    </row>
    <row r="628" spans="1:10" ht="18.600000000000001" thickBot="1" x14ac:dyDescent="0.4">
      <c r="A628" s="56" t="s">
        <v>820</v>
      </c>
      <c r="B628" s="53"/>
      <c r="C628" s="27"/>
      <c r="D628" s="27"/>
      <c r="E628" s="158"/>
      <c r="F628" s="158"/>
      <c r="G628" s="158"/>
      <c r="H628" s="158"/>
      <c r="I628" s="158"/>
      <c r="J628" s="16"/>
    </row>
    <row r="629" spans="1:10" x14ac:dyDescent="0.3">
      <c r="A629" s="30" t="s">
        <v>1266</v>
      </c>
      <c r="B629" s="85" t="s">
        <v>821</v>
      </c>
      <c r="C629" s="14" t="s">
        <v>82</v>
      </c>
      <c r="D629" s="169">
        <v>30000</v>
      </c>
      <c r="E629" s="200"/>
      <c r="F629" s="200">
        <v>30000</v>
      </c>
      <c r="G629" s="200"/>
      <c r="H629" s="200"/>
      <c r="I629" s="200"/>
      <c r="J629" s="57" t="s">
        <v>1887</v>
      </c>
    </row>
    <row r="630" spans="1:10" x14ac:dyDescent="0.3">
      <c r="A630" s="11" t="s">
        <v>1265</v>
      </c>
      <c r="B630" s="65" t="s">
        <v>822</v>
      </c>
      <c r="C630" s="14" t="s">
        <v>82</v>
      </c>
      <c r="D630" s="170">
        <v>30000</v>
      </c>
      <c r="E630" s="200"/>
      <c r="F630" s="200">
        <v>30000</v>
      </c>
      <c r="G630" s="200"/>
      <c r="H630" s="200"/>
      <c r="I630" s="200"/>
      <c r="J630" s="57" t="s">
        <v>1888</v>
      </c>
    </row>
    <row r="631" spans="1:10" x14ac:dyDescent="0.3">
      <c r="A631" s="280" t="s">
        <v>2019</v>
      </c>
      <c r="B631" s="65" t="s">
        <v>823</v>
      </c>
      <c r="C631" s="14" t="s">
        <v>82</v>
      </c>
      <c r="D631" s="170">
        <v>30000</v>
      </c>
      <c r="E631" s="200"/>
      <c r="F631" s="200">
        <v>30000</v>
      </c>
      <c r="G631" s="200"/>
      <c r="H631" s="200"/>
      <c r="I631" s="200"/>
      <c r="J631" s="57" t="s">
        <v>1889</v>
      </c>
    </row>
    <row r="632" spans="1:10" x14ac:dyDescent="0.3">
      <c r="A632" s="11"/>
      <c r="B632" s="11" t="s">
        <v>824</v>
      </c>
      <c r="C632" s="14" t="s">
        <v>82</v>
      </c>
      <c r="D632" s="170">
        <v>30000</v>
      </c>
      <c r="E632" s="200"/>
      <c r="F632" s="200">
        <v>30000</v>
      </c>
      <c r="G632" s="200"/>
      <c r="H632" s="200"/>
      <c r="I632" s="200"/>
      <c r="J632" s="57" t="s">
        <v>1887</v>
      </c>
    </row>
    <row r="633" spans="1:10" x14ac:dyDescent="0.3">
      <c r="A633" s="4"/>
      <c r="B633" s="11" t="s">
        <v>825</v>
      </c>
      <c r="C633" s="14" t="s">
        <v>82</v>
      </c>
      <c r="D633" s="170">
        <v>30000</v>
      </c>
      <c r="E633" s="200"/>
      <c r="F633" s="200">
        <v>30000</v>
      </c>
      <c r="G633" s="200"/>
      <c r="H633" s="200"/>
      <c r="I633" s="200"/>
      <c r="J633" s="57" t="s">
        <v>1888</v>
      </c>
    </row>
    <row r="634" spans="1:10" x14ac:dyDescent="0.3">
      <c r="A634" s="4"/>
      <c r="B634" s="11" t="s">
        <v>828</v>
      </c>
      <c r="C634" s="14" t="s">
        <v>82</v>
      </c>
      <c r="D634" s="170">
        <v>30000</v>
      </c>
      <c r="E634" s="200"/>
      <c r="F634" s="200">
        <v>30000</v>
      </c>
      <c r="G634" s="200"/>
      <c r="H634" s="200"/>
      <c r="I634" s="200"/>
      <c r="J634" s="57" t="s">
        <v>1890</v>
      </c>
    </row>
    <row r="635" spans="1:10" x14ac:dyDescent="0.3">
      <c r="A635" s="4"/>
      <c r="B635" s="1" t="s">
        <v>829</v>
      </c>
      <c r="C635" s="14" t="s">
        <v>82</v>
      </c>
      <c r="D635" s="170">
        <v>30000</v>
      </c>
      <c r="E635" s="200"/>
      <c r="F635" s="200">
        <v>30000</v>
      </c>
      <c r="G635" s="200"/>
      <c r="H635" s="200"/>
      <c r="I635" s="200"/>
      <c r="J635" s="57" t="s">
        <v>1888</v>
      </c>
    </row>
    <row r="636" spans="1:10" x14ac:dyDescent="0.3">
      <c r="A636" s="4"/>
      <c r="B636" s="11" t="s">
        <v>830</v>
      </c>
      <c r="C636" s="11" t="s">
        <v>831</v>
      </c>
      <c r="D636" s="170">
        <v>30000</v>
      </c>
      <c r="E636" s="200"/>
      <c r="F636" s="200">
        <v>30000</v>
      </c>
      <c r="G636" s="200"/>
      <c r="H636" s="200"/>
      <c r="I636" s="200"/>
      <c r="J636" s="57" t="s">
        <v>1891</v>
      </c>
    </row>
    <row r="637" spans="1:10" x14ac:dyDescent="0.3">
      <c r="A637" s="4"/>
      <c r="B637" s="11" t="s">
        <v>832</v>
      </c>
      <c r="C637" s="11" t="s">
        <v>833</v>
      </c>
      <c r="D637" s="170">
        <v>30000</v>
      </c>
      <c r="E637" s="200"/>
      <c r="F637" s="200">
        <v>30000</v>
      </c>
      <c r="G637" s="200"/>
      <c r="H637" s="200"/>
      <c r="I637" s="200"/>
      <c r="J637" s="57" t="s">
        <v>1892</v>
      </c>
    </row>
    <row r="638" spans="1:10" x14ac:dyDescent="0.3">
      <c r="A638" s="4"/>
      <c r="B638" s="1" t="s">
        <v>834</v>
      </c>
      <c r="C638" s="11" t="s">
        <v>833</v>
      </c>
      <c r="D638" s="170">
        <v>30000</v>
      </c>
      <c r="E638" s="200"/>
      <c r="F638" s="200">
        <v>30000</v>
      </c>
      <c r="G638" s="200"/>
      <c r="H638" s="200"/>
      <c r="I638" s="200"/>
      <c r="J638" s="57" t="s">
        <v>1893</v>
      </c>
    </row>
    <row r="639" spans="1:10" x14ac:dyDescent="0.3">
      <c r="A639" s="4"/>
      <c r="B639" s="11" t="s">
        <v>835</v>
      </c>
      <c r="C639" s="11" t="s">
        <v>833</v>
      </c>
      <c r="D639" s="170">
        <v>30000</v>
      </c>
      <c r="E639" s="200"/>
      <c r="F639" s="200">
        <v>30000</v>
      </c>
      <c r="G639" s="200"/>
      <c r="H639" s="200"/>
      <c r="I639" s="200"/>
      <c r="J639" s="57" t="s">
        <v>1894</v>
      </c>
    </row>
    <row r="640" spans="1:10" x14ac:dyDescent="0.3">
      <c r="A640" s="4"/>
      <c r="B640" s="11" t="s">
        <v>1260</v>
      </c>
      <c r="C640" s="11" t="s">
        <v>1261</v>
      </c>
      <c r="D640" s="170">
        <v>30000</v>
      </c>
      <c r="E640" s="200"/>
      <c r="F640" s="200">
        <v>30000</v>
      </c>
      <c r="G640" s="200"/>
      <c r="H640" s="200"/>
      <c r="I640" s="200"/>
      <c r="J640" s="57" t="s">
        <v>1895</v>
      </c>
    </row>
    <row r="641" spans="1:10" x14ac:dyDescent="0.3">
      <c r="A641" s="4"/>
      <c r="B641" s="11" t="s">
        <v>1263</v>
      </c>
      <c r="C641" s="11" t="s">
        <v>833</v>
      </c>
      <c r="D641" s="278"/>
      <c r="E641" s="200"/>
      <c r="F641" s="200"/>
      <c r="G641" s="200"/>
      <c r="H641" s="200"/>
      <c r="I641" s="200"/>
      <c r="J641" s="57" t="s">
        <v>1264</v>
      </c>
    </row>
    <row r="642" spans="1:10" x14ac:dyDescent="0.3">
      <c r="A642" s="4"/>
      <c r="B642" s="11" t="s">
        <v>836</v>
      </c>
      <c r="C642" s="14" t="s">
        <v>837</v>
      </c>
      <c r="D642" s="170">
        <v>40000</v>
      </c>
      <c r="E642" s="200"/>
      <c r="F642" s="200">
        <v>40000</v>
      </c>
      <c r="G642" s="200"/>
      <c r="H642" s="200"/>
      <c r="I642" s="200"/>
      <c r="J642" s="57" t="s">
        <v>1896</v>
      </c>
    </row>
    <row r="643" spans="1:10" x14ac:dyDescent="0.3">
      <c r="A643" s="4"/>
      <c r="B643" s="11" t="s">
        <v>838</v>
      </c>
      <c r="C643" s="14" t="s">
        <v>837</v>
      </c>
      <c r="D643" s="170">
        <v>40000</v>
      </c>
      <c r="E643" s="200"/>
      <c r="F643" s="200">
        <v>40000</v>
      </c>
      <c r="G643" s="200"/>
      <c r="H643" s="200"/>
      <c r="I643" s="200"/>
      <c r="J643" s="57" t="s">
        <v>1897</v>
      </c>
    </row>
    <row r="644" spans="1:10" x14ac:dyDescent="0.3">
      <c r="A644" s="4"/>
      <c r="B644" s="11" t="s">
        <v>839</v>
      </c>
      <c r="C644" s="14" t="s">
        <v>841</v>
      </c>
      <c r="D644" s="170">
        <v>40000</v>
      </c>
      <c r="E644" s="200"/>
      <c r="F644" s="200">
        <v>40000</v>
      </c>
      <c r="G644" s="200"/>
      <c r="H644" s="200"/>
      <c r="I644" s="200"/>
      <c r="J644" s="57" t="s">
        <v>1896</v>
      </c>
    </row>
    <row r="645" spans="1:10" x14ac:dyDescent="0.3">
      <c r="A645" s="4"/>
      <c r="B645" s="11" t="s">
        <v>840</v>
      </c>
      <c r="C645" s="14" t="s">
        <v>841</v>
      </c>
      <c r="D645" s="170">
        <v>40000</v>
      </c>
      <c r="E645" s="200"/>
      <c r="F645" s="200">
        <v>40000</v>
      </c>
      <c r="G645" s="200"/>
      <c r="H645" s="200"/>
      <c r="I645" s="200"/>
      <c r="J645" s="57" t="s">
        <v>1897</v>
      </c>
    </row>
    <row r="646" spans="1:10" x14ac:dyDescent="0.3">
      <c r="A646" s="4"/>
      <c r="B646" s="11" t="s">
        <v>842</v>
      </c>
      <c r="C646" s="14" t="s">
        <v>837</v>
      </c>
      <c r="D646" s="170">
        <v>40000</v>
      </c>
      <c r="E646" s="200"/>
      <c r="F646" s="200">
        <v>40000</v>
      </c>
      <c r="G646" s="200"/>
      <c r="H646" s="200"/>
      <c r="I646" s="200"/>
      <c r="J646" s="57" t="s">
        <v>1896</v>
      </c>
    </row>
    <row r="647" spans="1:10" x14ac:dyDescent="0.3">
      <c r="A647" s="4"/>
      <c r="B647" s="11" t="s">
        <v>843</v>
      </c>
      <c r="C647" s="14" t="s">
        <v>837</v>
      </c>
      <c r="D647" s="170">
        <v>40000</v>
      </c>
      <c r="E647" s="200"/>
      <c r="F647" s="200">
        <v>40000</v>
      </c>
      <c r="G647" s="200"/>
      <c r="H647" s="200"/>
      <c r="I647" s="200"/>
      <c r="J647" s="57" t="s">
        <v>1897</v>
      </c>
    </row>
    <row r="648" spans="1:10" x14ac:dyDescent="0.3">
      <c r="A648" s="4"/>
      <c r="B648" s="11" t="s">
        <v>844</v>
      </c>
      <c r="C648" s="14" t="s">
        <v>841</v>
      </c>
      <c r="D648" s="170">
        <v>40000</v>
      </c>
      <c r="E648" s="200"/>
      <c r="F648" s="200">
        <v>40000</v>
      </c>
      <c r="G648" s="200"/>
      <c r="H648" s="200"/>
      <c r="I648" s="200"/>
      <c r="J648" s="57" t="s">
        <v>1896</v>
      </c>
    </row>
    <row r="649" spans="1:10" x14ac:dyDescent="0.3">
      <c r="A649" s="4"/>
      <c r="B649" s="11" t="s">
        <v>845</v>
      </c>
      <c r="C649" s="14" t="s">
        <v>841</v>
      </c>
      <c r="D649" s="170">
        <v>40000</v>
      </c>
      <c r="E649" s="200"/>
      <c r="F649" s="200">
        <v>40000</v>
      </c>
      <c r="G649" s="200"/>
      <c r="H649" s="200"/>
      <c r="I649" s="200"/>
      <c r="J649" s="57" t="s">
        <v>1897</v>
      </c>
    </row>
    <row r="650" spans="1:10" x14ac:dyDescent="0.3">
      <c r="A650" s="4"/>
      <c r="B650" s="11" t="s">
        <v>846</v>
      </c>
      <c r="C650" s="11" t="s">
        <v>923</v>
      </c>
      <c r="D650" s="267">
        <v>50000</v>
      </c>
      <c r="E650" s="200"/>
      <c r="F650" s="200"/>
      <c r="G650" s="200">
        <v>50000</v>
      </c>
      <c r="H650" s="200"/>
      <c r="I650" s="200"/>
      <c r="J650" s="57" t="s">
        <v>1898</v>
      </c>
    </row>
    <row r="651" spans="1:10" x14ac:dyDescent="0.3">
      <c r="A651" s="4"/>
      <c r="B651" s="11" t="s">
        <v>847</v>
      </c>
      <c r="C651" s="11" t="s">
        <v>923</v>
      </c>
      <c r="D651" s="267">
        <v>50000</v>
      </c>
      <c r="E651" s="200"/>
      <c r="F651" s="200"/>
      <c r="G651" s="200">
        <v>50000</v>
      </c>
      <c r="H651" s="200"/>
      <c r="I651" s="200"/>
      <c r="J651" s="57" t="s">
        <v>1898</v>
      </c>
    </row>
    <row r="652" spans="1:10" ht="15" thickBot="1" x14ac:dyDescent="0.35">
      <c r="A652" s="4"/>
      <c r="B652" s="13" t="s">
        <v>848</v>
      </c>
      <c r="C652" s="13" t="s">
        <v>923</v>
      </c>
      <c r="D652" s="274">
        <v>50000</v>
      </c>
      <c r="E652" s="200"/>
      <c r="F652" s="200"/>
      <c r="G652" s="200">
        <v>50000</v>
      </c>
      <c r="H652" s="200"/>
      <c r="I652" s="200"/>
      <c r="J652" s="57" t="s">
        <v>1898</v>
      </c>
    </row>
    <row r="653" spans="1:10" ht="18.600000000000001" thickBot="1" x14ac:dyDescent="0.4">
      <c r="A653" s="56" t="s">
        <v>809</v>
      </c>
      <c r="B653" s="53"/>
      <c r="C653" s="27"/>
      <c r="D653" s="27"/>
      <c r="E653" s="158"/>
      <c r="F653" s="158"/>
      <c r="G653" s="158"/>
      <c r="H653" s="158"/>
      <c r="I653" s="158"/>
      <c r="J653" s="16"/>
    </row>
    <row r="654" spans="1:10" x14ac:dyDescent="0.3">
      <c r="A654" s="30" t="s">
        <v>890</v>
      </c>
      <c r="B654" s="14" t="s">
        <v>850</v>
      </c>
      <c r="C654" s="14" t="s">
        <v>82</v>
      </c>
      <c r="D654" s="169">
        <v>25000</v>
      </c>
      <c r="E654" s="200"/>
      <c r="F654" s="200">
        <v>25000</v>
      </c>
      <c r="G654" s="200"/>
      <c r="H654" s="200"/>
      <c r="I654" s="200"/>
      <c r="J654" s="57" t="s">
        <v>1899</v>
      </c>
    </row>
    <row r="655" spans="1:10" x14ac:dyDescent="0.3">
      <c r="A655" s="11" t="s">
        <v>891</v>
      </c>
      <c r="B655" s="11" t="s">
        <v>851</v>
      </c>
      <c r="C655" s="14" t="s">
        <v>82</v>
      </c>
      <c r="D655" s="170">
        <v>25000</v>
      </c>
      <c r="E655" s="200"/>
      <c r="F655" s="200">
        <v>25000</v>
      </c>
      <c r="G655" s="200"/>
      <c r="H655" s="200"/>
      <c r="I655" s="200"/>
      <c r="J655" s="57" t="s">
        <v>1899</v>
      </c>
    </row>
    <row r="656" spans="1:10" x14ac:dyDescent="0.3">
      <c r="A656" s="280" t="s">
        <v>2019</v>
      </c>
      <c r="B656" s="11" t="s">
        <v>852</v>
      </c>
      <c r="C656" s="14" t="s">
        <v>82</v>
      </c>
      <c r="D656" s="170">
        <v>25000</v>
      </c>
      <c r="E656" s="200"/>
      <c r="F656" s="200">
        <v>25000</v>
      </c>
      <c r="G656" s="200"/>
      <c r="H656" s="200"/>
      <c r="I656" s="200"/>
      <c r="J656" s="57" t="s">
        <v>1900</v>
      </c>
    </row>
    <row r="657" spans="1:10" x14ac:dyDescent="0.3">
      <c r="A657" s="11"/>
      <c r="B657" s="11" t="s">
        <v>853</v>
      </c>
      <c r="C657" s="14" t="s">
        <v>82</v>
      </c>
      <c r="D657" s="170">
        <v>25000</v>
      </c>
      <c r="E657" s="200"/>
      <c r="F657" s="200">
        <v>25000</v>
      </c>
      <c r="G657" s="200"/>
      <c r="H657" s="200"/>
      <c r="I657" s="200"/>
      <c r="J657" s="57" t="s">
        <v>1901</v>
      </c>
    </row>
    <row r="658" spans="1:10" x14ac:dyDescent="0.3">
      <c r="A658" s="11"/>
      <c r="B658" s="11" t="s">
        <v>854</v>
      </c>
      <c r="C658" s="14" t="s">
        <v>82</v>
      </c>
      <c r="D658" s="170">
        <v>25000</v>
      </c>
      <c r="E658" s="200"/>
      <c r="F658" s="200">
        <v>25000</v>
      </c>
      <c r="G658" s="200"/>
      <c r="H658" s="200"/>
      <c r="I658" s="200"/>
      <c r="J658" s="57" t="s">
        <v>1902</v>
      </c>
    </row>
    <row r="659" spans="1:10" x14ac:dyDescent="0.3">
      <c r="A659" s="4"/>
      <c r="B659" s="11" t="s">
        <v>855</v>
      </c>
      <c r="C659" s="14" t="s">
        <v>82</v>
      </c>
      <c r="D659" s="170">
        <v>25000</v>
      </c>
      <c r="E659" s="200"/>
      <c r="F659" s="200">
        <v>25000</v>
      </c>
      <c r="G659" s="200"/>
      <c r="H659" s="200"/>
      <c r="I659" s="200"/>
      <c r="J659" s="57" t="s">
        <v>1903</v>
      </c>
    </row>
    <row r="660" spans="1:10" x14ac:dyDescent="0.3">
      <c r="A660" s="4"/>
      <c r="B660" s="11" t="s">
        <v>856</v>
      </c>
      <c r="C660" s="14" t="s">
        <v>82</v>
      </c>
      <c r="D660" s="170">
        <v>25000</v>
      </c>
      <c r="E660" s="200"/>
      <c r="F660" s="200">
        <v>25000</v>
      </c>
      <c r="G660" s="200"/>
      <c r="H660" s="200"/>
      <c r="I660" s="200"/>
      <c r="J660" s="57" t="s">
        <v>1904</v>
      </c>
    </row>
    <row r="661" spans="1:10" x14ac:dyDescent="0.3">
      <c r="A661" s="4"/>
      <c r="B661" s="11" t="s">
        <v>857</v>
      </c>
      <c r="C661" s="14" t="s">
        <v>82</v>
      </c>
      <c r="D661" s="170">
        <v>25000</v>
      </c>
      <c r="E661" s="200"/>
      <c r="F661" s="200">
        <v>25000</v>
      </c>
      <c r="G661" s="200"/>
      <c r="H661" s="200"/>
      <c r="I661" s="200"/>
      <c r="J661" s="57" t="s">
        <v>1905</v>
      </c>
    </row>
    <row r="662" spans="1:10" x14ac:dyDescent="0.3">
      <c r="A662" s="4"/>
      <c r="B662" s="11" t="s">
        <v>858</v>
      </c>
      <c r="C662" s="14" t="s">
        <v>82</v>
      </c>
      <c r="D662" s="170">
        <v>25000</v>
      </c>
      <c r="E662" s="200"/>
      <c r="F662" s="200">
        <v>25000</v>
      </c>
      <c r="G662" s="200"/>
      <c r="H662" s="200"/>
      <c r="I662" s="200"/>
      <c r="J662" s="57" t="s">
        <v>1906</v>
      </c>
    </row>
    <row r="663" spans="1:10" x14ac:dyDescent="0.3">
      <c r="A663" s="4"/>
      <c r="B663" s="11" t="s">
        <v>859</v>
      </c>
      <c r="C663" s="14" t="s">
        <v>82</v>
      </c>
      <c r="D663" s="170">
        <v>25000</v>
      </c>
      <c r="E663" s="200"/>
      <c r="F663" s="200">
        <v>25000</v>
      </c>
      <c r="G663" s="200"/>
      <c r="H663" s="200"/>
      <c r="I663" s="200"/>
      <c r="J663" s="57" t="s">
        <v>1900</v>
      </c>
    </row>
    <row r="664" spans="1:10" x14ac:dyDescent="0.3">
      <c r="A664" s="4"/>
      <c r="B664" s="11" t="s">
        <v>860</v>
      </c>
      <c r="C664" s="14" t="s">
        <v>82</v>
      </c>
      <c r="D664" s="170">
        <v>25000</v>
      </c>
      <c r="E664" s="200"/>
      <c r="F664" s="200">
        <v>25000</v>
      </c>
      <c r="G664" s="200"/>
      <c r="H664" s="200"/>
      <c r="I664" s="200"/>
      <c r="J664" s="57" t="s">
        <v>1907</v>
      </c>
    </row>
    <row r="665" spans="1:10" x14ac:dyDescent="0.3">
      <c r="A665" s="4"/>
      <c r="B665" s="11" t="s">
        <v>861</v>
      </c>
      <c r="C665" s="14" t="s">
        <v>82</v>
      </c>
      <c r="D665" s="170">
        <v>25000</v>
      </c>
      <c r="E665" s="200"/>
      <c r="F665" s="200">
        <v>25000</v>
      </c>
      <c r="G665" s="200"/>
      <c r="H665" s="200"/>
      <c r="I665" s="200"/>
      <c r="J665" s="57" t="s">
        <v>1908</v>
      </c>
    </row>
    <row r="666" spans="1:10" x14ac:dyDescent="0.3">
      <c r="A666" s="4"/>
      <c r="B666" s="11" t="s">
        <v>862</v>
      </c>
      <c r="C666" s="14" t="s">
        <v>82</v>
      </c>
      <c r="D666" s="170">
        <v>25000</v>
      </c>
      <c r="E666" s="200"/>
      <c r="F666" s="200">
        <v>25000</v>
      </c>
      <c r="G666" s="200"/>
      <c r="H666" s="200"/>
      <c r="I666" s="200"/>
      <c r="J666" s="57" t="s">
        <v>1908</v>
      </c>
    </row>
    <row r="667" spans="1:10" x14ac:dyDescent="0.3">
      <c r="A667" s="8"/>
      <c r="B667" s="13" t="s">
        <v>863</v>
      </c>
      <c r="C667" s="14" t="s">
        <v>82</v>
      </c>
      <c r="D667" s="170">
        <v>25000</v>
      </c>
      <c r="E667" s="200"/>
      <c r="F667" s="200">
        <v>25000</v>
      </c>
      <c r="G667" s="200"/>
      <c r="H667" s="200"/>
      <c r="I667" s="200"/>
      <c r="J667" s="57" t="s">
        <v>1909</v>
      </c>
    </row>
    <row r="668" spans="1:10" x14ac:dyDescent="0.3">
      <c r="A668" s="4"/>
      <c r="B668" s="11" t="s">
        <v>864</v>
      </c>
      <c r="C668" s="14" t="s">
        <v>82</v>
      </c>
      <c r="D668" s="170">
        <v>50000</v>
      </c>
      <c r="E668" s="200"/>
      <c r="F668" s="200"/>
      <c r="G668" s="200">
        <v>50000</v>
      </c>
      <c r="H668" s="200"/>
      <c r="I668" s="200"/>
      <c r="J668" s="57" t="s">
        <v>1910</v>
      </c>
    </row>
    <row r="669" spans="1:10" x14ac:dyDescent="0.3">
      <c r="A669" s="4"/>
      <c r="B669" s="11" t="s">
        <v>866</v>
      </c>
      <c r="C669" s="11" t="s">
        <v>168</v>
      </c>
      <c r="D669" s="170">
        <v>50000</v>
      </c>
      <c r="E669" s="200"/>
      <c r="F669" s="200"/>
      <c r="G669" s="200">
        <v>50000</v>
      </c>
      <c r="H669" s="200"/>
      <c r="I669" s="200"/>
      <c r="J669" s="57" t="s">
        <v>1910</v>
      </c>
    </row>
    <row r="670" spans="1:10" x14ac:dyDescent="0.3">
      <c r="A670" s="4"/>
      <c r="B670" s="11" t="s">
        <v>867</v>
      </c>
      <c r="C670" s="14" t="s">
        <v>82</v>
      </c>
      <c r="D670" s="153"/>
      <c r="E670" s="200"/>
      <c r="F670" s="200"/>
      <c r="G670" s="200"/>
      <c r="H670" s="200"/>
      <c r="I670" s="200"/>
      <c r="J670" s="57" t="s">
        <v>868</v>
      </c>
    </row>
    <row r="671" spans="1:10" x14ac:dyDescent="0.3">
      <c r="A671" s="4"/>
      <c r="B671" s="11" t="s">
        <v>869</v>
      </c>
      <c r="C671" s="11" t="s">
        <v>15</v>
      </c>
      <c r="D671" s="170">
        <v>25000</v>
      </c>
      <c r="E671" s="200"/>
      <c r="F671" s="200">
        <v>25000</v>
      </c>
      <c r="G671" s="200"/>
      <c r="H671" s="200"/>
      <c r="I671" s="200"/>
      <c r="J671" s="57" t="s">
        <v>1911</v>
      </c>
    </row>
    <row r="672" spans="1:10" x14ac:dyDescent="0.3">
      <c r="A672" s="4"/>
      <c r="B672" s="11" t="s">
        <v>870</v>
      </c>
      <c r="C672" s="11" t="s">
        <v>15</v>
      </c>
      <c r="D672" s="170">
        <v>25000</v>
      </c>
      <c r="E672" s="200"/>
      <c r="F672" s="200">
        <v>25000</v>
      </c>
      <c r="G672" s="200"/>
      <c r="H672" s="200"/>
      <c r="I672" s="200"/>
      <c r="J672" s="57" t="s">
        <v>1911</v>
      </c>
    </row>
    <row r="673" spans="1:10" x14ac:dyDescent="0.3">
      <c r="A673" s="4"/>
      <c r="B673" s="11" t="s">
        <v>871</v>
      </c>
      <c r="C673" s="11" t="s">
        <v>15</v>
      </c>
      <c r="D673" s="170">
        <v>25000</v>
      </c>
      <c r="E673" s="200"/>
      <c r="F673" s="200">
        <v>25000</v>
      </c>
      <c r="G673" s="200"/>
      <c r="H673" s="200"/>
      <c r="I673" s="200"/>
      <c r="J673" s="57" t="s">
        <v>1911</v>
      </c>
    </row>
    <row r="674" spans="1:10" x14ac:dyDescent="0.3">
      <c r="A674" s="4"/>
      <c r="B674" s="11" t="s">
        <v>872</v>
      </c>
      <c r="C674" s="11" t="s">
        <v>15</v>
      </c>
      <c r="D674" s="170">
        <v>25000</v>
      </c>
      <c r="E674" s="200"/>
      <c r="F674" s="200">
        <v>25000</v>
      </c>
      <c r="G674" s="200"/>
      <c r="H674" s="200"/>
      <c r="I674" s="200"/>
      <c r="J674" s="57" t="s">
        <v>1912</v>
      </c>
    </row>
    <row r="675" spans="1:10" x14ac:dyDescent="0.3">
      <c r="A675" s="4"/>
      <c r="B675" s="11" t="s">
        <v>873</v>
      </c>
      <c r="C675" s="11" t="s">
        <v>15</v>
      </c>
      <c r="D675" s="170">
        <v>25000</v>
      </c>
      <c r="E675" s="200"/>
      <c r="F675" s="200">
        <v>25000</v>
      </c>
      <c r="G675" s="200"/>
      <c r="H675" s="200"/>
      <c r="I675" s="200"/>
      <c r="J675" s="57" t="s">
        <v>1913</v>
      </c>
    </row>
    <row r="676" spans="1:10" x14ac:dyDescent="0.3">
      <c r="A676" s="4"/>
      <c r="B676" s="11" t="s">
        <v>874</v>
      </c>
      <c r="C676" s="11" t="s">
        <v>15</v>
      </c>
      <c r="D676" s="170">
        <v>25000</v>
      </c>
      <c r="E676" s="200"/>
      <c r="F676" s="200">
        <v>25000</v>
      </c>
      <c r="G676" s="200"/>
      <c r="H676" s="200"/>
      <c r="I676" s="200"/>
      <c r="J676" s="57" t="s">
        <v>1914</v>
      </c>
    </row>
    <row r="677" spans="1:10" x14ac:dyDescent="0.3">
      <c r="A677" s="4"/>
      <c r="B677" s="11" t="s">
        <v>875</v>
      </c>
      <c r="C677" s="11" t="s">
        <v>15</v>
      </c>
      <c r="D677" s="170">
        <v>25000</v>
      </c>
      <c r="E677" s="200"/>
      <c r="F677" s="200">
        <v>25000</v>
      </c>
      <c r="G677" s="200"/>
      <c r="H677" s="200"/>
      <c r="I677" s="200"/>
      <c r="J677" s="57" t="s">
        <v>1915</v>
      </c>
    </row>
    <row r="678" spans="1:10" x14ac:dyDescent="0.3">
      <c r="A678" s="4"/>
      <c r="B678" s="11" t="s">
        <v>876</v>
      </c>
      <c r="C678" s="11" t="s">
        <v>15</v>
      </c>
      <c r="D678" s="170">
        <v>25000</v>
      </c>
      <c r="E678" s="200"/>
      <c r="F678" s="200">
        <v>25000</v>
      </c>
      <c r="G678" s="200"/>
      <c r="H678" s="200"/>
      <c r="I678" s="200"/>
      <c r="J678" s="57" t="s">
        <v>1915</v>
      </c>
    </row>
    <row r="679" spans="1:10" x14ac:dyDescent="0.3">
      <c r="A679" s="4"/>
      <c r="B679" s="11" t="s">
        <v>877</v>
      </c>
      <c r="C679" s="11" t="s">
        <v>15</v>
      </c>
      <c r="D679" s="170">
        <v>25000</v>
      </c>
      <c r="E679" s="200"/>
      <c r="F679" s="200">
        <v>25000</v>
      </c>
      <c r="G679" s="200"/>
      <c r="H679" s="200"/>
      <c r="I679" s="200"/>
      <c r="J679" s="57" t="s">
        <v>1916</v>
      </c>
    </row>
    <row r="680" spans="1:10" x14ac:dyDescent="0.3">
      <c r="A680" s="8"/>
      <c r="B680" s="11" t="s">
        <v>878</v>
      </c>
      <c r="C680" s="11" t="s">
        <v>15</v>
      </c>
      <c r="D680" s="170">
        <v>25000</v>
      </c>
      <c r="E680" s="200"/>
      <c r="F680" s="200">
        <v>25000</v>
      </c>
      <c r="G680" s="200"/>
      <c r="H680" s="200"/>
      <c r="I680" s="200"/>
      <c r="J680" s="57" t="s">
        <v>1916</v>
      </c>
    </row>
    <row r="681" spans="1:10" x14ac:dyDescent="0.3">
      <c r="A681" s="4"/>
      <c r="B681" s="11" t="s">
        <v>879</v>
      </c>
      <c r="C681" s="11" t="s">
        <v>883</v>
      </c>
      <c r="D681" s="170">
        <v>15000</v>
      </c>
      <c r="E681" s="200">
        <v>15000</v>
      </c>
      <c r="F681" s="200"/>
      <c r="G681" s="200"/>
      <c r="H681" s="200"/>
      <c r="I681" s="200"/>
      <c r="J681" s="57" t="s">
        <v>1917</v>
      </c>
    </row>
    <row r="682" spans="1:10" x14ac:dyDescent="0.3">
      <c r="A682" s="4"/>
      <c r="B682" s="11" t="s">
        <v>880</v>
      </c>
      <c r="C682" s="11" t="s">
        <v>883</v>
      </c>
      <c r="D682" s="170">
        <v>15000</v>
      </c>
      <c r="E682" s="200">
        <v>15000</v>
      </c>
      <c r="F682" s="200"/>
      <c r="G682" s="200"/>
      <c r="H682" s="200"/>
      <c r="I682" s="200"/>
      <c r="J682" s="57" t="s">
        <v>1917</v>
      </c>
    </row>
    <row r="683" spans="1:10" x14ac:dyDescent="0.3">
      <c r="A683" s="4"/>
      <c r="B683" s="11" t="s">
        <v>881</v>
      </c>
      <c r="C683" s="11" t="s">
        <v>883</v>
      </c>
      <c r="D683" s="170">
        <v>15000</v>
      </c>
      <c r="E683" s="200">
        <v>15000</v>
      </c>
      <c r="F683" s="200"/>
      <c r="G683" s="200"/>
      <c r="H683" s="200"/>
      <c r="I683" s="200"/>
      <c r="J683" s="57" t="s">
        <v>1917</v>
      </c>
    </row>
    <row r="684" spans="1:10" x14ac:dyDescent="0.3">
      <c r="A684" s="4"/>
      <c r="B684" s="11" t="s">
        <v>884</v>
      </c>
      <c r="C684" s="11" t="s">
        <v>882</v>
      </c>
      <c r="D684" s="170">
        <v>15000</v>
      </c>
      <c r="E684" s="200">
        <v>15000</v>
      </c>
      <c r="F684" s="200"/>
      <c r="G684" s="200"/>
      <c r="H684" s="200"/>
      <c r="I684" s="200"/>
      <c r="J684" s="57" t="s">
        <v>1918</v>
      </c>
    </row>
    <row r="685" spans="1:10" x14ac:dyDescent="0.3">
      <c r="A685" s="4"/>
      <c r="B685" s="11" t="s">
        <v>885</v>
      </c>
      <c r="C685" s="11" t="s">
        <v>882</v>
      </c>
      <c r="D685" s="170">
        <v>15000</v>
      </c>
      <c r="E685" s="200">
        <v>15000</v>
      </c>
      <c r="F685" s="200"/>
      <c r="G685" s="200"/>
      <c r="H685" s="200"/>
      <c r="I685" s="200"/>
      <c r="J685" s="57" t="s">
        <v>1919</v>
      </c>
    </row>
    <row r="686" spans="1:10" x14ac:dyDescent="0.3">
      <c r="A686" s="4"/>
      <c r="B686" s="11" t="s">
        <v>886</v>
      </c>
      <c r="C686" s="11" t="s">
        <v>889</v>
      </c>
      <c r="D686" s="170">
        <v>25000</v>
      </c>
      <c r="E686" s="200"/>
      <c r="F686" s="200">
        <v>25000</v>
      </c>
      <c r="G686" s="200"/>
      <c r="H686" s="200"/>
      <c r="I686" s="200"/>
      <c r="J686" s="57" t="s">
        <v>1920</v>
      </c>
    </row>
    <row r="687" spans="1:10" x14ac:dyDescent="0.3">
      <c r="A687" s="4"/>
      <c r="B687" s="11" t="s">
        <v>887</v>
      </c>
      <c r="C687" s="11" t="s">
        <v>889</v>
      </c>
      <c r="D687" s="170">
        <v>25000</v>
      </c>
      <c r="E687" s="200"/>
      <c r="F687" s="200">
        <v>25000</v>
      </c>
      <c r="G687" s="200"/>
      <c r="H687" s="200"/>
      <c r="I687" s="200"/>
      <c r="J687" s="57" t="s">
        <v>1921</v>
      </c>
    </row>
    <row r="688" spans="1:10" ht="15" thickBot="1" x14ac:dyDescent="0.35">
      <c r="A688" s="4"/>
      <c r="B688" s="11" t="s">
        <v>888</v>
      </c>
      <c r="C688" s="11" t="s">
        <v>889</v>
      </c>
      <c r="D688" s="170">
        <v>25000</v>
      </c>
      <c r="E688" s="200"/>
      <c r="F688" s="200">
        <v>25000</v>
      </c>
      <c r="G688" s="200"/>
      <c r="H688" s="200"/>
      <c r="I688" s="200"/>
      <c r="J688" s="57" t="s">
        <v>1922</v>
      </c>
    </row>
    <row r="689" spans="1:10" ht="18.600000000000001" thickBot="1" x14ac:dyDescent="0.4">
      <c r="A689" s="56" t="s">
        <v>892</v>
      </c>
      <c r="B689" s="53"/>
      <c r="C689" s="27"/>
      <c r="D689" s="27"/>
      <c r="E689" s="158"/>
      <c r="F689" s="158"/>
      <c r="G689" s="158"/>
      <c r="H689" s="158"/>
      <c r="I689" s="158"/>
      <c r="J689" s="16"/>
    </row>
    <row r="690" spans="1:10" x14ac:dyDescent="0.3">
      <c r="A690" s="78" t="s">
        <v>901</v>
      </c>
      <c r="B690" s="26" t="s">
        <v>893</v>
      </c>
      <c r="C690" s="65" t="s">
        <v>168</v>
      </c>
      <c r="D690" s="177">
        <v>50000</v>
      </c>
      <c r="E690" s="200"/>
      <c r="F690" s="200"/>
      <c r="G690" s="200">
        <v>50000</v>
      </c>
      <c r="H690" s="200"/>
      <c r="I690" s="200"/>
      <c r="J690" s="66" t="s">
        <v>1924</v>
      </c>
    </row>
    <row r="691" spans="1:10" x14ac:dyDescent="0.3">
      <c r="A691" s="11" t="s">
        <v>902</v>
      </c>
      <c r="B691" s="11" t="s">
        <v>894</v>
      </c>
      <c r="C691" s="65" t="s">
        <v>82</v>
      </c>
      <c r="D691" s="177">
        <v>50000</v>
      </c>
      <c r="E691" s="200"/>
      <c r="F691" s="200"/>
      <c r="G691" s="200">
        <v>50000</v>
      </c>
      <c r="H691" s="200"/>
      <c r="I691" s="200"/>
      <c r="J691" s="66" t="s">
        <v>1924</v>
      </c>
    </row>
    <row r="692" spans="1:10" x14ac:dyDescent="0.3">
      <c r="A692" s="280" t="s">
        <v>2019</v>
      </c>
      <c r="B692" s="11" t="s">
        <v>895</v>
      </c>
      <c r="C692" s="14" t="s">
        <v>82</v>
      </c>
      <c r="D692" s="177">
        <v>50000</v>
      </c>
      <c r="E692" s="200"/>
      <c r="F692" s="200"/>
      <c r="G692" s="200">
        <v>50000</v>
      </c>
      <c r="H692" s="200"/>
      <c r="I692" s="200"/>
      <c r="J692" s="66" t="s">
        <v>1924</v>
      </c>
    </row>
    <row r="693" spans="1:10" x14ac:dyDescent="0.3">
      <c r="A693" s="4"/>
      <c r="B693" s="11" t="s">
        <v>896</v>
      </c>
      <c r="C693" s="14" t="s">
        <v>82</v>
      </c>
      <c r="D693" s="177">
        <v>50000</v>
      </c>
      <c r="E693" s="200"/>
      <c r="F693" s="200"/>
      <c r="G693" s="200">
        <v>50000</v>
      </c>
      <c r="H693" s="200"/>
      <c r="I693" s="200"/>
      <c r="J693" s="4" t="s">
        <v>1925</v>
      </c>
    </row>
    <row r="694" spans="1:10" x14ac:dyDescent="0.3">
      <c r="A694" s="4"/>
      <c r="B694" s="11" t="s">
        <v>897</v>
      </c>
      <c r="C694" s="14" t="s">
        <v>82</v>
      </c>
      <c r="D694" s="177">
        <v>50000</v>
      </c>
      <c r="E694" s="200"/>
      <c r="F694" s="200"/>
      <c r="G694" s="200">
        <v>50000</v>
      </c>
      <c r="H694" s="200"/>
      <c r="I694" s="200"/>
      <c r="J694" s="4" t="s">
        <v>1926</v>
      </c>
    </row>
    <row r="695" spans="1:10" ht="15" thickBot="1" x14ac:dyDescent="0.35">
      <c r="A695" s="8"/>
      <c r="B695" s="13" t="s">
        <v>898</v>
      </c>
      <c r="C695" s="13" t="s">
        <v>899</v>
      </c>
      <c r="D695" s="86"/>
      <c r="E695" s="200"/>
      <c r="F695" s="200"/>
      <c r="G695" s="200"/>
      <c r="H695" s="200"/>
      <c r="I695" s="200"/>
      <c r="J695" s="8" t="s">
        <v>1289</v>
      </c>
    </row>
    <row r="696" spans="1:10" ht="18.600000000000001" thickBot="1" x14ac:dyDescent="0.4">
      <c r="A696" s="56" t="s">
        <v>900</v>
      </c>
      <c r="B696" s="15"/>
      <c r="C696" s="27"/>
      <c r="D696" s="27"/>
      <c r="E696" s="158"/>
      <c r="F696" s="158"/>
      <c r="G696" s="158"/>
      <c r="H696" s="158"/>
      <c r="I696" s="158"/>
      <c r="J696" s="16"/>
    </row>
    <row r="697" spans="1:10" x14ac:dyDescent="0.3">
      <c r="A697" s="419" t="s">
        <v>903</v>
      </c>
      <c r="B697" s="10" t="s">
        <v>2682</v>
      </c>
      <c r="C697" s="14" t="s">
        <v>2065</v>
      </c>
      <c r="D697" s="153"/>
      <c r="E697" s="315"/>
      <c r="F697" s="315"/>
      <c r="G697" s="315"/>
      <c r="H697" s="315"/>
      <c r="I697" s="315"/>
      <c r="J697" s="6" t="s">
        <v>2685</v>
      </c>
    </row>
    <row r="698" spans="1:10" x14ac:dyDescent="0.3">
      <c r="A698" s="424" t="s">
        <v>2692</v>
      </c>
      <c r="B698" s="10" t="s">
        <v>2683</v>
      </c>
      <c r="C698" s="14" t="s">
        <v>2065</v>
      </c>
      <c r="D698" s="153"/>
      <c r="E698" s="281"/>
      <c r="F698" s="281"/>
      <c r="G698" s="281"/>
      <c r="H698" s="281"/>
      <c r="I698" s="281"/>
      <c r="J698" s="6" t="s">
        <v>2684</v>
      </c>
    </row>
    <row r="699" spans="1:10" x14ac:dyDescent="0.3">
      <c r="A699" s="11" t="s">
        <v>4147</v>
      </c>
      <c r="B699" s="11" t="s">
        <v>2686</v>
      </c>
      <c r="C699" s="11" t="s">
        <v>168</v>
      </c>
      <c r="D699" s="153"/>
      <c r="E699" s="281"/>
      <c r="F699" s="281"/>
      <c r="G699" s="281"/>
      <c r="H699" s="281"/>
      <c r="I699" s="281"/>
      <c r="J699" s="6" t="s">
        <v>2685</v>
      </c>
    </row>
    <row r="700" spans="1:10" x14ac:dyDescent="0.3">
      <c r="A700" s="420"/>
      <c r="B700" s="11" t="s">
        <v>2687</v>
      </c>
      <c r="C700" s="11" t="s">
        <v>168</v>
      </c>
      <c r="D700" s="153"/>
      <c r="E700" s="281"/>
      <c r="F700" s="281"/>
      <c r="G700" s="281"/>
      <c r="H700" s="281"/>
      <c r="I700" s="281"/>
      <c r="J700" s="6" t="s">
        <v>2684</v>
      </c>
    </row>
    <row r="701" spans="1:10" x14ac:dyDescent="0.3">
      <c r="A701" s="420"/>
      <c r="B701" s="11" t="s">
        <v>2688</v>
      </c>
      <c r="C701" s="11" t="s">
        <v>2689</v>
      </c>
      <c r="D701" s="153"/>
      <c r="E701" s="281"/>
      <c r="F701" s="281"/>
      <c r="G701" s="281"/>
      <c r="H701" s="281"/>
      <c r="I701" s="281"/>
      <c r="J701" s="4" t="s">
        <v>2690</v>
      </c>
    </row>
    <row r="702" spans="1:10" ht="15" thickBot="1" x14ac:dyDescent="0.35">
      <c r="A702" s="429"/>
      <c r="B702" s="11" t="s">
        <v>2691</v>
      </c>
      <c r="C702" s="11" t="s">
        <v>2689</v>
      </c>
      <c r="D702" s="153"/>
      <c r="E702" s="314"/>
      <c r="F702" s="314"/>
      <c r="G702" s="314"/>
      <c r="H702" s="314"/>
      <c r="I702" s="314"/>
      <c r="J702" s="6" t="s">
        <v>2684</v>
      </c>
    </row>
    <row r="703" spans="1:10" ht="18.600000000000001" thickBot="1" x14ac:dyDescent="0.4">
      <c r="A703" s="56" t="s">
        <v>904</v>
      </c>
      <c r="B703" s="15"/>
      <c r="C703" s="27"/>
      <c r="D703" s="27"/>
      <c r="E703" s="158"/>
      <c r="F703" s="158"/>
      <c r="G703" s="158"/>
      <c r="H703" s="158"/>
      <c r="I703" s="158"/>
      <c r="J703" s="16"/>
    </row>
    <row r="704" spans="1:10" x14ac:dyDescent="0.3">
      <c r="A704" s="29" t="s">
        <v>908</v>
      </c>
      <c r="B704" s="14" t="s">
        <v>905</v>
      </c>
      <c r="C704" s="14" t="s">
        <v>706</v>
      </c>
      <c r="D704" s="169">
        <v>100000</v>
      </c>
      <c r="E704" s="315"/>
      <c r="F704" s="315"/>
      <c r="G704" s="315"/>
      <c r="H704" s="315"/>
      <c r="I704" s="315">
        <v>100000</v>
      </c>
      <c r="J704" s="6" t="s">
        <v>1927</v>
      </c>
    </row>
    <row r="705" spans="1:10" x14ac:dyDescent="0.3">
      <c r="A705" s="4" t="s">
        <v>907</v>
      </c>
      <c r="B705" s="11"/>
      <c r="C705" s="11"/>
      <c r="D705" s="11"/>
      <c r="E705" s="281"/>
      <c r="F705" s="281"/>
      <c r="G705" s="281"/>
      <c r="H705" s="281"/>
      <c r="I705" s="281"/>
      <c r="J705" s="4"/>
    </row>
    <row r="706" spans="1:10" ht="15" thickBot="1" x14ac:dyDescent="0.35">
      <c r="A706" s="280" t="s">
        <v>2019</v>
      </c>
      <c r="B706" s="13"/>
      <c r="C706" s="13"/>
      <c r="D706" s="13"/>
      <c r="E706" s="314"/>
      <c r="F706" s="314"/>
      <c r="G706" s="314"/>
      <c r="H706" s="314"/>
      <c r="I706" s="314"/>
      <c r="J706" s="8"/>
    </row>
    <row r="707" spans="1:10" ht="18.600000000000001" thickBot="1" x14ac:dyDescent="0.4">
      <c r="A707" s="56" t="s">
        <v>909</v>
      </c>
      <c r="B707" s="15"/>
      <c r="C707" s="27"/>
      <c r="D707" s="27"/>
      <c r="E707" s="158"/>
      <c r="F707" s="158"/>
      <c r="G707" s="158"/>
      <c r="H707" s="158"/>
      <c r="I707" s="158"/>
      <c r="J707" s="16"/>
    </row>
    <row r="708" spans="1:10" x14ac:dyDescent="0.3">
      <c r="A708" s="29" t="s">
        <v>936</v>
      </c>
      <c r="B708" s="65" t="s">
        <v>910</v>
      </c>
      <c r="C708" s="65" t="s">
        <v>911</v>
      </c>
      <c r="D708" s="174">
        <v>50000</v>
      </c>
      <c r="E708" s="292"/>
      <c r="F708" s="292"/>
      <c r="G708" s="292">
        <v>50000</v>
      </c>
      <c r="H708" s="292"/>
      <c r="I708" s="292"/>
      <c r="J708" s="66" t="s">
        <v>1931</v>
      </c>
    </row>
    <row r="709" spans="1:10" x14ac:dyDescent="0.3">
      <c r="A709" s="4" t="s">
        <v>937</v>
      </c>
      <c r="B709" s="65" t="s">
        <v>915</v>
      </c>
      <c r="C709" s="65" t="s">
        <v>917</v>
      </c>
      <c r="D709" s="174">
        <v>50000</v>
      </c>
      <c r="E709" s="292"/>
      <c r="F709" s="292"/>
      <c r="G709" s="292">
        <v>50000</v>
      </c>
      <c r="H709" s="292"/>
      <c r="I709" s="292"/>
      <c r="J709" s="66" t="s">
        <v>1933</v>
      </c>
    </row>
    <row r="710" spans="1:10" x14ac:dyDescent="0.3">
      <c r="A710" s="4"/>
      <c r="B710" s="65" t="s">
        <v>916</v>
      </c>
      <c r="C710" s="65" t="s">
        <v>918</v>
      </c>
      <c r="D710" s="174">
        <v>50000</v>
      </c>
      <c r="E710" s="292"/>
      <c r="F710" s="292"/>
      <c r="G710" s="292">
        <v>50000</v>
      </c>
      <c r="H710" s="292"/>
      <c r="I710" s="292"/>
      <c r="J710" s="66" t="s">
        <v>1932</v>
      </c>
    </row>
    <row r="711" spans="1:10" x14ac:dyDescent="0.3">
      <c r="A711" s="8"/>
      <c r="B711" s="65" t="s">
        <v>913</v>
      </c>
      <c r="C711" s="65" t="s">
        <v>82</v>
      </c>
      <c r="D711" s="174">
        <v>50000</v>
      </c>
      <c r="E711" s="292"/>
      <c r="F711" s="292"/>
      <c r="G711" s="292">
        <v>50000</v>
      </c>
      <c r="H711" s="292"/>
      <c r="I711" s="292"/>
      <c r="J711" s="66" t="s">
        <v>1934</v>
      </c>
    </row>
    <row r="712" spans="1:10" x14ac:dyDescent="0.3">
      <c r="A712" s="66" t="s">
        <v>1351</v>
      </c>
      <c r="B712" s="65" t="s">
        <v>920</v>
      </c>
      <c r="C712" s="65" t="s">
        <v>477</v>
      </c>
      <c r="D712" s="174">
        <v>50000</v>
      </c>
      <c r="E712" s="292"/>
      <c r="F712" s="292"/>
      <c r="G712" s="292">
        <v>50000</v>
      </c>
      <c r="H712" s="292"/>
      <c r="I712" s="292"/>
      <c r="J712" s="66" t="s">
        <v>1932</v>
      </c>
    </row>
    <row r="713" spans="1:10" x14ac:dyDescent="0.3">
      <c r="A713" s="4"/>
      <c r="B713" s="65" t="s">
        <v>921</v>
      </c>
      <c r="C713" s="65" t="s">
        <v>306</v>
      </c>
      <c r="D713" s="174">
        <v>50000</v>
      </c>
      <c r="E713" s="292"/>
      <c r="F713" s="292"/>
      <c r="G713" s="292">
        <v>50000</v>
      </c>
      <c r="H713" s="292"/>
      <c r="I713" s="292"/>
      <c r="J713" s="66" t="s">
        <v>1933</v>
      </c>
    </row>
    <row r="714" spans="1:10" x14ac:dyDescent="0.3">
      <c r="A714" s="280" t="s">
        <v>2019</v>
      </c>
      <c r="B714" s="65" t="s">
        <v>922</v>
      </c>
      <c r="C714" s="65" t="s">
        <v>314</v>
      </c>
      <c r="D714" s="174">
        <v>50000</v>
      </c>
      <c r="E714" s="292"/>
      <c r="F714" s="292"/>
      <c r="G714" s="292">
        <v>50000</v>
      </c>
      <c r="H714" s="292"/>
      <c r="I714" s="292"/>
      <c r="J714" s="66" t="s">
        <v>1933</v>
      </c>
    </row>
    <row r="715" spans="1:10" x14ac:dyDescent="0.3">
      <c r="A715" s="4"/>
      <c r="B715" s="65" t="s">
        <v>914</v>
      </c>
      <c r="C715" s="65" t="s">
        <v>660</v>
      </c>
      <c r="D715" s="174">
        <v>50000</v>
      </c>
      <c r="E715" s="292"/>
      <c r="F715" s="292"/>
      <c r="G715" s="292">
        <v>50000</v>
      </c>
      <c r="H715" s="292"/>
      <c r="I715" s="292"/>
      <c r="J715" s="66" t="s">
        <v>1928</v>
      </c>
    </row>
    <row r="716" spans="1:10" x14ac:dyDescent="0.3">
      <c r="A716" s="4"/>
      <c r="B716" s="65" t="s">
        <v>924</v>
      </c>
      <c r="C716" s="65" t="s">
        <v>928</v>
      </c>
      <c r="D716" s="174">
        <v>50000</v>
      </c>
      <c r="E716" s="292"/>
      <c r="F716" s="292"/>
      <c r="G716" s="292">
        <v>50000</v>
      </c>
      <c r="H716" s="292"/>
      <c r="I716" s="292"/>
      <c r="J716" s="66" t="s">
        <v>1929</v>
      </c>
    </row>
    <row r="717" spans="1:10" x14ac:dyDescent="0.3">
      <c r="A717" s="4"/>
      <c r="B717" s="65" t="s">
        <v>925</v>
      </c>
      <c r="C717" s="65" t="s">
        <v>929</v>
      </c>
      <c r="D717" s="174">
        <v>50000</v>
      </c>
      <c r="E717" s="292"/>
      <c r="F717" s="292"/>
      <c r="G717" s="292">
        <v>50000</v>
      </c>
      <c r="H717" s="292"/>
      <c r="I717" s="292"/>
      <c r="J717" s="66" t="s">
        <v>1929</v>
      </c>
    </row>
    <row r="718" spans="1:10" x14ac:dyDescent="0.3">
      <c r="A718" s="4"/>
      <c r="B718" s="65" t="s">
        <v>926</v>
      </c>
      <c r="C718" s="65" t="s">
        <v>930</v>
      </c>
      <c r="D718" s="174">
        <v>50000</v>
      </c>
      <c r="E718" s="292"/>
      <c r="F718" s="292"/>
      <c r="G718" s="292">
        <v>50000</v>
      </c>
      <c r="H718" s="292"/>
      <c r="I718" s="292"/>
      <c r="J718" s="66" t="s">
        <v>1929</v>
      </c>
    </row>
    <row r="719" spans="1:10" x14ac:dyDescent="0.3">
      <c r="A719" s="4"/>
      <c r="B719" s="65" t="s">
        <v>927</v>
      </c>
      <c r="C719" s="65" t="s">
        <v>931</v>
      </c>
      <c r="D719" s="174">
        <v>50000</v>
      </c>
      <c r="E719" s="292"/>
      <c r="F719" s="292"/>
      <c r="G719" s="292">
        <v>50000</v>
      </c>
      <c r="H719" s="292"/>
      <c r="I719" s="292"/>
      <c r="J719" s="66" t="s">
        <v>1929</v>
      </c>
    </row>
    <row r="720" spans="1:10" x14ac:dyDescent="0.3">
      <c r="A720" s="4"/>
      <c r="B720" s="65" t="s">
        <v>933</v>
      </c>
      <c r="C720" s="65" t="s">
        <v>82</v>
      </c>
      <c r="D720" s="174">
        <v>50000</v>
      </c>
      <c r="E720" s="292"/>
      <c r="F720" s="292"/>
      <c r="G720" s="292">
        <v>50000</v>
      </c>
      <c r="H720" s="292"/>
      <c r="I720" s="292"/>
      <c r="J720" s="66" t="s">
        <v>1930</v>
      </c>
    </row>
    <row r="721" spans="1:10" x14ac:dyDescent="0.3">
      <c r="A721" s="4"/>
      <c r="B721" s="65" t="s">
        <v>934</v>
      </c>
      <c r="C721" s="65" t="s">
        <v>82</v>
      </c>
      <c r="D721" s="174">
        <v>50000</v>
      </c>
      <c r="E721" s="292"/>
      <c r="F721" s="292"/>
      <c r="G721" s="292">
        <v>50000</v>
      </c>
      <c r="H721" s="292"/>
      <c r="I721" s="292"/>
      <c r="J721" s="66" t="s">
        <v>1930</v>
      </c>
    </row>
    <row r="722" spans="1:10" ht="15" thickBot="1" x14ac:dyDescent="0.35">
      <c r="A722" s="4"/>
      <c r="B722" s="65" t="s">
        <v>935</v>
      </c>
      <c r="C722" s="65" t="s">
        <v>82</v>
      </c>
      <c r="D722" s="174">
        <v>50000</v>
      </c>
      <c r="E722" s="292"/>
      <c r="F722" s="292"/>
      <c r="G722" s="292">
        <v>50000</v>
      </c>
      <c r="H722" s="292"/>
      <c r="I722" s="292"/>
      <c r="J722" s="66" t="s">
        <v>1930</v>
      </c>
    </row>
    <row r="723" spans="1:10" ht="18.600000000000001" thickBot="1" x14ac:dyDescent="0.4">
      <c r="A723" s="56" t="s">
        <v>938</v>
      </c>
      <c r="B723" s="53"/>
      <c r="C723" s="27"/>
      <c r="D723" s="27"/>
      <c r="E723" s="158"/>
      <c r="F723" s="158"/>
      <c r="G723" s="158"/>
      <c r="H723" s="158"/>
      <c r="I723" s="158"/>
      <c r="J723" s="16"/>
    </row>
    <row r="724" spans="1:10" x14ac:dyDescent="0.3">
      <c r="A724" s="28" t="s">
        <v>944</v>
      </c>
      <c r="B724" s="65" t="s">
        <v>939</v>
      </c>
      <c r="C724" s="65" t="s">
        <v>940</v>
      </c>
      <c r="D724" s="269">
        <v>100000</v>
      </c>
      <c r="E724" s="200"/>
      <c r="F724" s="200"/>
      <c r="G724" s="200"/>
      <c r="H724" s="200"/>
      <c r="I724" s="200">
        <v>100000</v>
      </c>
      <c r="J724" s="66" t="s">
        <v>1935</v>
      </c>
    </row>
    <row r="725" spans="1:10" x14ac:dyDescent="0.3">
      <c r="A725" s="28" t="s">
        <v>945</v>
      </c>
      <c r="B725" s="65" t="s">
        <v>941</v>
      </c>
      <c r="C725" s="65" t="s">
        <v>940</v>
      </c>
      <c r="D725" s="269">
        <v>100000</v>
      </c>
      <c r="E725" s="200"/>
      <c r="F725" s="200"/>
      <c r="G725" s="200"/>
      <c r="H725" s="200"/>
      <c r="I725" s="200">
        <v>100000</v>
      </c>
      <c r="J725" s="66" t="s">
        <v>1936</v>
      </c>
    </row>
    <row r="726" spans="1:10" x14ac:dyDescent="0.3">
      <c r="A726" s="280" t="s">
        <v>2019</v>
      </c>
      <c r="B726" s="65" t="s">
        <v>942</v>
      </c>
      <c r="C726" s="65" t="s">
        <v>940</v>
      </c>
      <c r="D726" s="82"/>
      <c r="E726" s="200"/>
      <c r="F726" s="200"/>
      <c r="G726" s="200"/>
      <c r="H726" s="200"/>
      <c r="I726" s="200"/>
      <c r="J726" s="66" t="s">
        <v>1308</v>
      </c>
    </row>
    <row r="727" spans="1:10" ht="15" thickBot="1" x14ac:dyDescent="0.35">
      <c r="A727" s="64"/>
      <c r="B727" s="84" t="s">
        <v>943</v>
      </c>
      <c r="C727" s="84" t="s">
        <v>940</v>
      </c>
      <c r="D727" s="86"/>
      <c r="E727" s="200"/>
      <c r="F727" s="200"/>
      <c r="G727" s="200"/>
      <c r="H727" s="200"/>
      <c r="I727" s="200"/>
      <c r="J727" s="76" t="s">
        <v>1308</v>
      </c>
    </row>
    <row r="728" spans="1:10" ht="18.600000000000001" thickBot="1" x14ac:dyDescent="0.4">
      <c r="A728" s="101" t="s">
        <v>1309</v>
      </c>
      <c r="B728" s="98"/>
      <c r="C728" s="99"/>
      <c r="D728" s="99"/>
      <c r="E728" s="162"/>
      <c r="F728" s="162"/>
      <c r="G728" s="162"/>
      <c r="H728" s="162"/>
      <c r="I728" s="162"/>
      <c r="J728" s="100"/>
    </row>
    <row r="729" spans="1:10" x14ac:dyDescent="0.3">
      <c r="A729" s="30" t="s">
        <v>1329</v>
      </c>
      <c r="B729" s="102" t="s">
        <v>1310</v>
      </c>
      <c r="C729" s="96" t="s">
        <v>1314</v>
      </c>
      <c r="D729" s="178">
        <v>50000</v>
      </c>
      <c r="E729" s="318"/>
      <c r="F729" s="318"/>
      <c r="G729" s="318">
        <v>50000</v>
      </c>
      <c r="H729" s="318"/>
      <c r="I729" s="318"/>
      <c r="J729" s="68" t="s">
        <v>1937</v>
      </c>
    </row>
    <row r="730" spans="1:10" x14ac:dyDescent="0.3">
      <c r="A730" s="65" t="s">
        <v>1330</v>
      </c>
      <c r="B730" s="96" t="s">
        <v>1311</v>
      </c>
      <c r="C730" s="96" t="s">
        <v>1314</v>
      </c>
      <c r="D730" s="178">
        <v>50000</v>
      </c>
      <c r="E730" s="318"/>
      <c r="F730" s="318"/>
      <c r="G730" s="318">
        <v>50000</v>
      </c>
      <c r="H730" s="318"/>
      <c r="I730" s="318"/>
      <c r="J730" s="68" t="s">
        <v>1938</v>
      </c>
    </row>
    <row r="731" spans="1:10" x14ac:dyDescent="0.3">
      <c r="A731" s="280" t="s">
        <v>2019</v>
      </c>
      <c r="B731" s="96" t="s">
        <v>1312</v>
      </c>
      <c r="C731" s="96" t="s">
        <v>1314</v>
      </c>
      <c r="D731" s="178">
        <v>50000</v>
      </c>
      <c r="E731" s="318"/>
      <c r="F731" s="318"/>
      <c r="G731" s="318">
        <v>50000</v>
      </c>
      <c r="H731" s="318"/>
      <c r="I731" s="318"/>
      <c r="J731" s="68" t="s">
        <v>1938</v>
      </c>
    </row>
    <row r="732" spans="1:10" x14ac:dyDescent="0.3">
      <c r="A732" s="4"/>
      <c r="B732" s="96" t="s">
        <v>1313</v>
      </c>
      <c r="C732" s="96" t="s">
        <v>1314</v>
      </c>
      <c r="D732" s="178">
        <v>50000</v>
      </c>
      <c r="E732" s="318"/>
      <c r="F732" s="318"/>
      <c r="G732" s="318">
        <v>50000</v>
      </c>
      <c r="H732" s="318"/>
      <c r="I732" s="318"/>
      <c r="J732" s="68" t="s">
        <v>1938</v>
      </c>
    </row>
    <row r="733" spans="1:10" x14ac:dyDescent="0.3">
      <c r="A733" s="4"/>
      <c r="B733" s="11" t="s">
        <v>1315</v>
      </c>
      <c r="C733" s="96" t="s">
        <v>1314</v>
      </c>
      <c r="D733" s="173">
        <v>50000</v>
      </c>
      <c r="E733" s="315"/>
      <c r="F733" s="315"/>
      <c r="G733" s="315">
        <v>50000</v>
      </c>
      <c r="H733" s="315"/>
      <c r="I733" s="315"/>
      <c r="J733" s="68" t="s">
        <v>1938</v>
      </c>
    </row>
    <row r="734" spans="1:10" x14ac:dyDescent="0.3">
      <c r="A734" s="4"/>
      <c r="B734" s="11" t="s">
        <v>1316</v>
      </c>
      <c r="C734" s="96" t="s">
        <v>306</v>
      </c>
      <c r="D734" s="173">
        <v>50000</v>
      </c>
      <c r="E734" s="315"/>
      <c r="F734" s="315"/>
      <c r="G734" s="315">
        <v>50000</v>
      </c>
      <c r="H734" s="315"/>
      <c r="I734" s="315"/>
      <c r="J734" s="68" t="s">
        <v>1939</v>
      </c>
    </row>
    <row r="735" spans="1:10" x14ac:dyDescent="0.3">
      <c r="A735" s="4"/>
      <c r="B735" s="11" t="s">
        <v>1317</v>
      </c>
      <c r="C735" s="96" t="s">
        <v>306</v>
      </c>
      <c r="D735" s="173">
        <v>50000</v>
      </c>
      <c r="E735" s="315"/>
      <c r="F735" s="315"/>
      <c r="G735" s="315">
        <v>50000</v>
      </c>
      <c r="H735" s="315"/>
      <c r="I735" s="315"/>
      <c r="J735" s="68" t="s">
        <v>1940</v>
      </c>
    </row>
    <row r="736" spans="1:10" x14ac:dyDescent="0.3">
      <c r="A736" s="4"/>
      <c r="B736" s="11" t="s">
        <v>1318</v>
      </c>
      <c r="C736" s="96" t="s">
        <v>314</v>
      </c>
      <c r="D736" s="173">
        <v>50000</v>
      </c>
      <c r="E736" s="315"/>
      <c r="F736" s="315"/>
      <c r="G736" s="315">
        <v>50000</v>
      </c>
      <c r="H736" s="315"/>
      <c r="I736" s="315"/>
      <c r="J736" s="68" t="s">
        <v>1941</v>
      </c>
    </row>
    <row r="737" spans="1:10" x14ac:dyDescent="0.3">
      <c r="A737" s="4"/>
      <c r="B737" s="11" t="s">
        <v>1319</v>
      </c>
      <c r="C737" s="96" t="s">
        <v>314</v>
      </c>
      <c r="D737" s="173">
        <v>50000</v>
      </c>
      <c r="E737" s="315"/>
      <c r="F737" s="315"/>
      <c r="G737" s="315">
        <v>50000</v>
      </c>
      <c r="H737" s="315"/>
      <c r="I737" s="315"/>
      <c r="J737" s="68" t="s">
        <v>1942</v>
      </c>
    </row>
    <row r="738" spans="1:10" x14ac:dyDescent="0.3">
      <c r="A738" s="4"/>
      <c r="B738" s="11" t="s">
        <v>1320</v>
      </c>
      <c r="C738" s="96" t="s">
        <v>306</v>
      </c>
      <c r="D738" s="173">
        <v>50000</v>
      </c>
      <c r="E738" s="315"/>
      <c r="F738" s="315"/>
      <c r="G738" s="315">
        <v>50000</v>
      </c>
      <c r="H738" s="315"/>
      <c r="I738" s="315"/>
      <c r="J738" s="68" t="s">
        <v>1943</v>
      </c>
    </row>
    <row r="739" spans="1:10" x14ac:dyDescent="0.3">
      <c r="A739" s="4"/>
      <c r="B739" s="11" t="s">
        <v>1321</v>
      </c>
      <c r="C739" s="96" t="s">
        <v>306</v>
      </c>
      <c r="D739" s="173">
        <v>50000</v>
      </c>
      <c r="E739" s="315"/>
      <c r="F739" s="315"/>
      <c r="G739" s="315">
        <v>50000</v>
      </c>
      <c r="H739" s="315"/>
      <c r="I739" s="315"/>
      <c r="J739" s="68" t="s">
        <v>1944</v>
      </c>
    </row>
    <row r="740" spans="1:10" x14ac:dyDescent="0.3">
      <c r="A740" s="8"/>
      <c r="B740" s="11" t="s">
        <v>1322</v>
      </c>
      <c r="C740" s="96" t="s">
        <v>314</v>
      </c>
      <c r="D740" s="173">
        <v>50000</v>
      </c>
      <c r="E740" s="315"/>
      <c r="F740" s="315"/>
      <c r="G740" s="315">
        <v>50000</v>
      </c>
      <c r="H740" s="315"/>
      <c r="I740" s="315"/>
      <c r="J740" s="68" t="s">
        <v>1945</v>
      </c>
    </row>
    <row r="741" spans="1:10" x14ac:dyDescent="0.3">
      <c r="A741" s="4"/>
      <c r="B741" s="11" t="s">
        <v>1323</v>
      </c>
      <c r="C741" s="96" t="s">
        <v>314</v>
      </c>
      <c r="D741" s="173">
        <v>50000</v>
      </c>
      <c r="E741" s="315"/>
      <c r="F741" s="315"/>
      <c r="G741" s="315">
        <v>50000</v>
      </c>
      <c r="H741" s="315"/>
      <c r="I741" s="315"/>
      <c r="J741" s="68" t="s">
        <v>1946</v>
      </c>
    </row>
    <row r="742" spans="1:10" x14ac:dyDescent="0.3">
      <c r="A742" s="4"/>
      <c r="B742" s="11" t="s">
        <v>1324</v>
      </c>
      <c r="C742" s="11" t="s">
        <v>15</v>
      </c>
      <c r="D742" s="173">
        <v>50000</v>
      </c>
      <c r="E742" s="281"/>
      <c r="F742" s="281"/>
      <c r="G742" s="281">
        <v>50000</v>
      </c>
      <c r="H742" s="281"/>
      <c r="I742" s="281"/>
      <c r="J742" s="4" t="s">
        <v>1947</v>
      </c>
    </row>
    <row r="743" spans="1:10" x14ac:dyDescent="0.3">
      <c r="A743" s="4"/>
      <c r="B743" s="54" t="s">
        <v>1325</v>
      </c>
      <c r="C743" s="11" t="s">
        <v>15</v>
      </c>
      <c r="D743" s="173">
        <v>50000</v>
      </c>
      <c r="E743" s="281"/>
      <c r="F743" s="281"/>
      <c r="G743" s="281">
        <v>50000</v>
      </c>
      <c r="H743" s="281"/>
      <c r="I743" s="281"/>
      <c r="J743" s="4" t="s">
        <v>1948</v>
      </c>
    </row>
    <row r="744" spans="1:10" x14ac:dyDescent="0.3">
      <c r="A744" s="4"/>
      <c r="B744" s="54" t="s">
        <v>1326</v>
      </c>
      <c r="C744" s="11" t="s">
        <v>15</v>
      </c>
      <c r="D744" s="173">
        <v>20000</v>
      </c>
      <c r="E744" s="281">
        <v>20000</v>
      </c>
      <c r="F744" s="281"/>
      <c r="G744" s="281"/>
      <c r="H744" s="281"/>
      <c r="I744" s="281"/>
      <c r="J744" s="4" t="s">
        <v>1949</v>
      </c>
    </row>
    <row r="745" spans="1:10" ht="15" thickBot="1" x14ac:dyDescent="0.35">
      <c r="A745" s="8"/>
      <c r="B745" s="13" t="s">
        <v>1327</v>
      </c>
      <c r="C745" s="13" t="s">
        <v>15</v>
      </c>
      <c r="D745" s="182">
        <v>50000</v>
      </c>
      <c r="E745" s="314"/>
      <c r="F745" s="314"/>
      <c r="G745" s="314">
        <v>50000</v>
      </c>
      <c r="H745" s="314"/>
      <c r="I745" s="314"/>
      <c r="J745" s="8" t="s">
        <v>1948</v>
      </c>
    </row>
    <row r="746" spans="1:10" ht="18.600000000000001" thickBot="1" x14ac:dyDescent="0.4">
      <c r="A746" s="56" t="s">
        <v>1524</v>
      </c>
      <c r="B746" s="98"/>
      <c r="C746" s="99"/>
      <c r="D746" s="99"/>
      <c r="E746" s="162"/>
      <c r="F746" s="162"/>
      <c r="G746" s="162"/>
      <c r="H746" s="162"/>
      <c r="I746" s="162"/>
      <c r="J746" s="100"/>
    </row>
    <row r="747" spans="1:10" x14ac:dyDescent="0.3">
      <c r="A747" s="6" t="s">
        <v>1357</v>
      </c>
      <c r="B747" s="14" t="s">
        <v>1491</v>
      </c>
      <c r="C747" s="14"/>
      <c r="D747" s="82"/>
      <c r="E747" s="319"/>
      <c r="F747" s="319"/>
      <c r="G747" s="319"/>
      <c r="H747" s="319"/>
      <c r="I747" s="319"/>
      <c r="J747" s="6"/>
    </row>
    <row r="748" spans="1:10" ht="15" thickBot="1" x14ac:dyDescent="0.35">
      <c r="A748" s="118" t="s">
        <v>1489</v>
      </c>
      <c r="B748" s="13"/>
      <c r="C748" s="13"/>
      <c r="D748" s="65"/>
      <c r="E748" s="292"/>
      <c r="F748" s="292"/>
      <c r="G748" s="292"/>
      <c r="H748" s="292"/>
      <c r="I748" s="292"/>
      <c r="J748" s="57"/>
    </row>
    <row r="749" spans="1:10" ht="18.600000000000001" thickBot="1" x14ac:dyDescent="0.4">
      <c r="A749" s="101" t="s">
        <v>1445</v>
      </c>
      <c r="B749" s="98"/>
      <c r="C749" s="99"/>
      <c r="D749" s="99"/>
      <c r="E749" s="162"/>
      <c r="F749" s="162"/>
      <c r="G749" s="162"/>
      <c r="H749" s="162"/>
      <c r="I749" s="162"/>
      <c r="J749" s="100"/>
    </row>
    <row r="750" spans="1:10" x14ac:dyDescent="0.3">
      <c r="A750" s="6" t="s">
        <v>1357</v>
      </c>
      <c r="B750" s="14" t="s">
        <v>1490</v>
      </c>
      <c r="C750" s="14"/>
      <c r="D750" s="82"/>
      <c r="E750" s="319"/>
      <c r="F750" s="319"/>
      <c r="G750" s="319"/>
      <c r="H750" s="319"/>
      <c r="I750" s="319"/>
      <c r="J750" s="6"/>
    </row>
    <row r="751" spans="1:10" ht="15" thickBot="1" x14ac:dyDescent="0.35">
      <c r="A751" s="119" t="s">
        <v>1492</v>
      </c>
      <c r="B751" s="13"/>
      <c r="C751" s="13"/>
      <c r="D751" s="13"/>
      <c r="E751" s="314"/>
      <c r="F751" s="314"/>
      <c r="G751" s="314"/>
      <c r="H751" s="314"/>
      <c r="I751" s="314"/>
      <c r="J751" s="8"/>
    </row>
    <row r="752" spans="1:10" ht="18.600000000000001" thickBot="1" x14ac:dyDescent="0.4">
      <c r="A752" s="69" t="s">
        <v>1359</v>
      </c>
      <c r="B752" s="27"/>
      <c r="C752" s="27"/>
      <c r="D752" s="27"/>
      <c r="E752" s="158"/>
      <c r="F752" s="158"/>
      <c r="G752" s="158"/>
      <c r="H752" s="158"/>
      <c r="I752" s="158"/>
      <c r="J752" s="16"/>
    </row>
    <row r="753" spans="1:10" x14ac:dyDescent="0.3">
      <c r="A753" s="30" t="s">
        <v>1382</v>
      </c>
      <c r="B753" s="14" t="s">
        <v>1360</v>
      </c>
      <c r="C753" s="14" t="s">
        <v>1361</v>
      </c>
      <c r="D753" s="169">
        <v>75000</v>
      </c>
      <c r="E753" s="315"/>
      <c r="F753" s="315"/>
      <c r="G753" s="315"/>
      <c r="H753" s="315">
        <v>75000</v>
      </c>
      <c r="I753" s="315"/>
      <c r="J753" s="6" t="s">
        <v>1950</v>
      </c>
    </row>
    <row r="754" spans="1:10" x14ac:dyDescent="0.3">
      <c r="A754" s="11" t="s">
        <v>1383</v>
      </c>
      <c r="B754" s="11" t="s">
        <v>1362</v>
      </c>
      <c r="C754" s="11" t="s">
        <v>1361</v>
      </c>
      <c r="D754" s="170">
        <v>75000</v>
      </c>
      <c r="E754" s="281"/>
      <c r="F754" s="281"/>
      <c r="G754" s="281"/>
      <c r="H754" s="281">
        <v>75000</v>
      </c>
      <c r="I754" s="281"/>
      <c r="J754" s="4" t="s">
        <v>1951</v>
      </c>
    </row>
    <row r="755" spans="1:10" x14ac:dyDescent="0.3">
      <c r="A755" s="280" t="s">
        <v>2019</v>
      </c>
      <c r="B755" s="11" t="s">
        <v>1363</v>
      </c>
      <c r="C755" s="11" t="s">
        <v>1364</v>
      </c>
      <c r="D755" s="170">
        <v>75000</v>
      </c>
      <c r="E755" s="281"/>
      <c r="F755" s="281"/>
      <c r="G755" s="281"/>
      <c r="H755" s="281">
        <v>75000</v>
      </c>
      <c r="I755" s="281"/>
      <c r="J755" s="4" t="s">
        <v>1952</v>
      </c>
    </row>
    <row r="756" spans="1:10" x14ac:dyDescent="0.3">
      <c r="A756" s="8"/>
      <c r="B756" s="13" t="s">
        <v>1365</v>
      </c>
      <c r="C756" s="13" t="s">
        <v>82</v>
      </c>
      <c r="D756" s="175">
        <v>50000</v>
      </c>
      <c r="E756" s="314"/>
      <c r="F756" s="314"/>
      <c r="G756" s="314">
        <v>50000</v>
      </c>
      <c r="H756" s="314"/>
      <c r="I756" s="314"/>
      <c r="J756" s="8" t="s">
        <v>1953</v>
      </c>
    </row>
    <row r="757" spans="1:10" x14ac:dyDescent="0.3">
      <c r="A757" s="4"/>
      <c r="B757" s="11" t="s">
        <v>1366</v>
      </c>
      <c r="C757" s="13" t="s">
        <v>82</v>
      </c>
      <c r="D757" s="170">
        <v>50000</v>
      </c>
      <c r="E757" s="281"/>
      <c r="F757" s="281"/>
      <c r="G757" s="281">
        <v>50000</v>
      </c>
      <c r="H757" s="281"/>
      <c r="I757" s="281"/>
      <c r="J757" s="4" t="s">
        <v>1954</v>
      </c>
    </row>
    <row r="758" spans="1:10" ht="15" thickBot="1" x14ac:dyDescent="0.35">
      <c r="A758" s="8"/>
      <c r="B758" s="13" t="s">
        <v>1380</v>
      </c>
      <c r="C758" s="13" t="s">
        <v>1381</v>
      </c>
      <c r="D758" s="175">
        <v>50000</v>
      </c>
      <c r="E758" s="314"/>
      <c r="F758" s="314"/>
      <c r="G758" s="314">
        <v>50000</v>
      </c>
      <c r="H758" s="314"/>
      <c r="I758" s="314"/>
      <c r="J758" s="8" t="s">
        <v>1955</v>
      </c>
    </row>
    <row r="759" spans="1:10" ht="18.600000000000001" thickBot="1" x14ac:dyDescent="0.4">
      <c r="A759" s="56" t="s">
        <v>1385</v>
      </c>
      <c r="B759" s="53"/>
      <c r="C759" s="27"/>
      <c r="D759" s="27"/>
      <c r="E759" s="158"/>
      <c r="F759" s="158"/>
      <c r="G759" s="158"/>
      <c r="H759" s="158"/>
      <c r="I759" s="158"/>
      <c r="J759" s="16"/>
    </row>
    <row r="760" spans="1:10" x14ac:dyDescent="0.3">
      <c r="A760" s="30" t="s">
        <v>1393</v>
      </c>
      <c r="B760" s="14" t="s">
        <v>1390</v>
      </c>
      <c r="C760" s="14" t="s">
        <v>309</v>
      </c>
      <c r="D760" s="92"/>
      <c r="E760" s="200"/>
      <c r="F760" s="200"/>
      <c r="G760" s="200"/>
      <c r="H760" s="200"/>
      <c r="I760" s="200"/>
      <c r="J760" s="6" t="s">
        <v>252</v>
      </c>
    </row>
    <row r="761" spans="1:10" x14ac:dyDescent="0.3">
      <c r="A761" s="11" t="s">
        <v>1394</v>
      </c>
      <c r="B761" s="11" t="s">
        <v>1389</v>
      </c>
      <c r="C761" s="11" t="s">
        <v>309</v>
      </c>
      <c r="D761" s="82"/>
      <c r="E761" s="200"/>
      <c r="F761" s="200"/>
      <c r="G761" s="200"/>
      <c r="H761" s="200"/>
      <c r="I761" s="200"/>
      <c r="J761" s="4" t="s">
        <v>252</v>
      </c>
    </row>
    <row r="762" spans="1:10" x14ac:dyDescent="0.3">
      <c r="A762" s="8"/>
      <c r="B762" s="13" t="s">
        <v>1391</v>
      </c>
      <c r="C762" s="11" t="s">
        <v>308</v>
      </c>
      <c r="D762" s="82"/>
      <c r="E762" s="200"/>
      <c r="F762" s="200"/>
      <c r="G762" s="200"/>
      <c r="H762" s="200"/>
      <c r="I762" s="200"/>
      <c r="J762" s="4" t="s">
        <v>252</v>
      </c>
    </row>
    <row r="763" spans="1:10" x14ac:dyDescent="0.3">
      <c r="A763" s="4"/>
      <c r="B763" s="11" t="s">
        <v>1392</v>
      </c>
      <c r="C763" s="11" t="s">
        <v>306</v>
      </c>
      <c r="D763" s="82"/>
      <c r="E763" s="200"/>
      <c r="F763" s="200"/>
      <c r="G763" s="200"/>
      <c r="H763" s="200"/>
      <c r="I763" s="200"/>
      <c r="J763" s="4" t="s">
        <v>252</v>
      </c>
    </row>
    <row r="764" spans="1:10" x14ac:dyDescent="0.3">
      <c r="A764" s="4"/>
      <c r="B764" s="11" t="s">
        <v>1386</v>
      </c>
      <c r="C764" s="11" t="s">
        <v>1398</v>
      </c>
      <c r="D764" s="82"/>
      <c r="E764" s="200"/>
      <c r="F764" s="200"/>
      <c r="G764" s="200"/>
      <c r="H764" s="200"/>
      <c r="I764" s="200"/>
      <c r="J764" s="4"/>
    </row>
    <row r="765" spans="1:10" x14ac:dyDescent="0.3">
      <c r="A765" s="4"/>
      <c r="B765" s="11" t="s">
        <v>1387</v>
      </c>
      <c r="C765" s="11" t="s">
        <v>314</v>
      </c>
      <c r="D765" s="82"/>
      <c r="E765" s="200"/>
      <c r="F765" s="200"/>
      <c r="G765" s="200"/>
      <c r="H765" s="200"/>
      <c r="I765" s="200"/>
      <c r="J765" s="4" t="s">
        <v>252</v>
      </c>
    </row>
    <row r="766" spans="1:10" ht="15" thickBot="1" x14ac:dyDescent="0.35">
      <c r="A766" s="8"/>
      <c r="B766" s="13" t="s">
        <v>1388</v>
      </c>
      <c r="C766" s="13" t="s">
        <v>314</v>
      </c>
      <c r="D766" s="86"/>
      <c r="E766" s="200"/>
      <c r="F766" s="200"/>
      <c r="G766" s="200"/>
      <c r="H766" s="200"/>
      <c r="I766" s="200"/>
      <c r="J766" s="8" t="s">
        <v>252</v>
      </c>
    </row>
    <row r="767" spans="1:10" ht="18.600000000000001" thickBot="1" x14ac:dyDescent="0.4">
      <c r="A767" s="56" t="s">
        <v>1395</v>
      </c>
      <c r="B767" s="53"/>
      <c r="C767" s="27"/>
      <c r="D767" s="27"/>
      <c r="E767" s="158"/>
      <c r="F767" s="158"/>
      <c r="G767" s="158"/>
      <c r="H767" s="158"/>
      <c r="I767" s="158"/>
      <c r="J767" s="16"/>
    </row>
    <row r="768" spans="1:10" x14ac:dyDescent="0.3">
      <c r="A768" s="30" t="s">
        <v>1487</v>
      </c>
      <c r="B768" s="14" t="s">
        <v>1396</v>
      </c>
      <c r="C768" s="14" t="s">
        <v>1397</v>
      </c>
      <c r="D768" s="266">
        <v>50000</v>
      </c>
      <c r="E768" s="200"/>
      <c r="F768" s="200"/>
      <c r="G768" s="200">
        <v>50000</v>
      </c>
      <c r="H768" s="200"/>
      <c r="I768" s="200"/>
      <c r="J768" s="6" t="s">
        <v>1956</v>
      </c>
    </row>
    <row r="769" spans="1:10" x14ac:dyDescent="0.3">
      <c r="A769" s="11" t="s">
        <v>1488</v>
      </c>
      <c r="B769" s="11" t="s">
        <v>1400</v>
      </c>
      <c r="C769" s="14" t="s">
        <v>1478</v>
      </c>
      <c r="D769" s="153"/>
      <c r="E769" s="200"/>
      <c r="F769" s="200"/>
      <c r="G769" s="200"/>
      <c r="H769" s="200"/>
      <c r="I769" s="200"/>
      <c r="J769" s="4"/>
    </row>
    <row r="770" spans="1:10" x14ac:dyDescent="0.3">
      <c r="A770" s="280" t="s">
        <v>2019</v>
      </c>
      <c r="B770" s="11" t="s">
        <v>1401</v>
      </c>
      <c r="C770" s="11" t="s">
        <v>940</v>
      </c>
      <c r="D770" s="266">
        <v>50000</v>
      </c>
      <c r="E770" s="200"/>
      <c r="F770" s="200"/>
      <c r="G770" s="200">
        <v>50000</v>
      </c>
      <c r="H770" s="200"/>
      <c r="I770" s="200"/>
      <c r="J770" s="6" t="s">
        <v>1957</v>
      </c>
    </row>
    <row r="771" spans="1:10" x14ac:dyDescent="0.3">
      <c r="A771" s="4"/>
      <c r="B771" s="11" t="s">
        <v>1402</v>
      </c>
      <c r="C771" s="11" t="s">
        <v>940</v>
      </c>
      <c r="D771" s="266">
        <v>50000</v>
      </c>
      <c r="E771" s="200"/>
      <c r="F771" s="200"/>
      <c r="G771" s="200">
        <v>50000</v>
      </c>
      <c r="H771" s="200"/>
      <c r="I771" s="200"/>
      <c r="J771" s="6" t="s">
        <v>1956</v>
      </c>
    </row>
    <row r="772" spans="1:10" x14ac:dyDescent="0.3">
      <c r="A772" s="4"/>
      <c r="B772" s="11" t="s">
        <v>1403</v>
      </c>
      <c r="C772" s="14" t="s">
        <v>1397</v>
      </c>
      <c r="D772" s="266">
        <v>50000</v>
      </c>
      <c r="E772" s="200"/>
      <c r="F772" s="200"/>
      <c r="G772" s="200">
        <v>50000</v>
      </c>
      <c r="H772" s="200"/>
      <c r="I772" s="200"/>
      <c r="J772" s="6" t="s">
        <v>1956</v>
      </c>
    </row>
    <row r="773" spans="1:10" x14ac:dyDescent="0.3">
      <c r="A773" s="4" t="s">
        <v>1486</v>
      </c>
      <c r="B773" s="11" t="s">
        <v>1404</v>
      </c>
      <c r="C773" s="14" t="s">
        <v>1397</v>
      </c>
      <c r="D773" s="266">
        <v>50000</v>
      </c>
      <c r="E773" s="200"/>
      <c r="F773" s="200"/>
      <c r="G773" s="200">
        <v>50000</v>
      </c>
      <c r="H773" s="200"/>
      <c r="I773" s="200"/>
      <c r="J773" s="6" t="s">
        <v>1957</v>
      </c>
    </row>
    <row r="774" spans="1:10" x14ac:dyDescent="0.3">
      <c r="A774" s="4" t="s">
        <v>1485</v>
      </c>
      <c r="B774" s="11" t="s">
        <v>1405</v>
      </c>
      <c r="C774" s="14" t="s">
        <v>453</v>
      </c>
      <c r="D774" s="266">
        <v>50000</v>
      </c>
      <c r="E774" s="200"/>
      <c r="F774" s="200"/>
      <c r="G774" s="200">
        <v>50000</v>
      </c>
      <c r="H774" s="200"/>
      <c r="I774" s="200"/>
      <c r="J774" s="6" t="s">
        <v>1956</v>
      </c>
    </row>
    <row r="775" spans="1:10" x14ac:dyDescent="0.3">
      <c r="A775" s="4"/>
      <c r="B775" s="11" t="s">
        <v>1406</v>
      </c>
      <c r="C775" s="14" t="s">
        <v>1407</v>
      </c>
      <c r="D775" s="266">
        <v>50000</v>
      </c>
      <c r="E775" s="200"/>
      <c r="F775" s="200"/>
      <c r="G775" s="200">
        <v>50000</v>
      </c>
      <c r="H775" s="200"/>
      <c r="I775" s="200"/>
      <c r="J775" s="4" t="s">
        <v>1958</v>
      </c>
    </row>
    <row r="776" spans="1:10" x14ac:dyDescent="0.3">
      <c r="A776" s="4"/>
      <c r="B776" s="11" t="s">
        <v>1479</v>
      </c>
      <c r="C776" s="14" t="s">
        <v>1407</v>
      </c>
      <c r="D776" s="266">
        <v>50000</v>
      </c>
      <c r="E776" s="200"/>
      <c r="F776" s="200"/>
      <c r="G776" s="200">
        <v>50000</v>
      </c>
      <c r="H776" s="200"/>
      <c r="I776" s="200"/>
      <c r="J776" s="4" t="s">
        <v>1958</v>
      </c>
    </row>
    <row r="777" spans="1:10" x14ac:dyDescent="0.3">
      <c r="A777" s="4"/>
      <c r="B777" s="11" t="s">
        <v>1481</v>
      </c>
      <c r="C777" s="14" t="s">
        <v>1407</v>
      </c>
      <c r="D777" s="266">
        <v>50000</v>
      </c>
      <c r="E777" s="200"/>
      <c r="F777" s="200"/>
      <c r="G777" s="200">
        <v>50000</v>
      </c>
      <c r="H777" s="200"/>
      <c r="I777" s="200"/>
      <c r="J777" s="4" t="s">
        <v>1959</v>
      </c>
    </row>
    <row r="778" spans="1:10" ht="15" thickBot="1" x14ac:dyDescent="0.35">
      <c r="A778" s="4"/>
      <c r="B778" s="11" t="s">
        <v>1483</v>
      </c>
      <c r="C778" s="11" t="s">
        <v>1412</v>
      </c>
      <c r="D778" s="266">
        <v>50000</v>
      </c>
      <c r="E778" s="200"/>
      <c r="F778" s="200"/>
      <c r="G778" s="200">
        <v>50000</v>
      </c>
      <c r="H778" s="200"/>
      <c r="I778" s="200"/>
      <c r="J778" s="4" t="s">
        <v>1960</v>
      </c>
    </row>
    <row r="779" spans="1:10" ht="18.600000000000001" thickBot="1" x14ac:dyDescent="0.4">
      <c r="A779" s="69" t="s">
        <v>1429</v>
      </c>
      <c r="B779" s="27"/>
      <c r="C779" s="27"/>
      <c r="D779" s="27"/>
      <c r="E779" s="158"/>
      <c r="F779" s="158"/>
      <c r="G779" s="158"/>
      <c r="H779" s="158"/>
      <c r="I779" s="158"/>
      <c r="J779" s="16"/>
    </row>
    <row r="780" spans="1:10" x14ac:dyDescent="0.3">
      <c r="A780" s="39" t="s">
        <v>1443</v>
      </c>
      <c r="B780" s="11" t="s">
        <v>1430</v>
      </c>
      <c r="C780" s="11" t="s">
        <v>1431</v>
      </c>
      <c r="D780" s="170">
        <v>50000</v>
      </c>
      <c r="E780" s="281"/>
      <c r="F780" s="281"/>
      <c r="G780" s="281">
        <v>50000</v>
      </c>
      <c r="H780" s="281"/>
      <c r="I780" s="281"/>
      <c r="J780" s="4" t="s">
        <v>1962</v>
      </c>
    </row>
    <row r="781" spans="1:10" x14ac:dyDescent="0.3">
      <c r="A781" s="11" t="s">
        <v>1444</v>
      </c>
      <c r="B781" s="11" t="s">
        <v>1432</v>
      </c>
      <c r="C781" s="11" t="s">
        <v>1431</v>
      </c>
      <c r="D781" s="170">
        <v>50000</v>
      </c>
      <c r="E781" s="281"/>
      <c r="F781" s="281"/>
      <c r="G781" s="281">
        <v>50000</v>
      </c>
      <c r="H781" s="281"/>
      <c r="I781" s="281"/>
      <c r="J781" s="4" t="s">
        <v>1963</v>
      </c>
    </row>
    <row r="782" spans="1:10" x14ac:dyDescent="0.3">
      <c r="A782" s="4"/>
      <c r="B782" s="11" t="s">
        <v>1433</v>
      </c>
      <c r="C782" s="11" t="s">
        <v>1431</v>
      </c>
      <c r="D782" s="170">
        <v>50000</v>
      </c>
      <c r="E782" s="281"/>
      <c r="F782" s="281"/>
      <c r="G782" s="281">
        <v>50000</v>
      </c>
      <c r="H782" s="281"/>
      <c r="I782" s="281"/>
      <c r="J782" s="4" t="s">
        <v>1964</v>
      </c>
    </row>
    <row r="783" spans="1:10" x14ac:dyDescent="0.3">
      <c r="A783" s="4" t="s">
        <v>1477</v>
      </c>
      <c r="B783" s="11" t="s">
        <v>1434</v>
      </c>
      <c r="C783" s="11" t="s">
        <v>1431</v>
      </c>
      <c r="D783" s="170">
        <v>50000</v>
      </c>
      <c r="E783" s="281"/>
      <c r="F783" s="281"/>
      <c r="G783" s="281">
        <v>50000</v>
      </c>
      <c r="H783" s="281"/>
      <c r="I783" s="281"/>
      <c r="J783" s="4" t="s">
        <v>1965</v>
      </c>
    </row>
    <row r="784" spans="1:10" x14ac:dyDescent="0.3">
      <c r="A784" s="280" t="s">
        <v>2019</v>
      </c>
      <c r="B784" s="11" t="s">
        <v>1435</v>
      </c>
      <c r="C784" s="11" t="s">
        <v>1431</v>
      </c>
      <c r="D784" s="170">
        <v>50000</v>
      </c>
      <c r="E784" s="281"/>
      <c r="F784" s="281"/>
      <c r="G784" s="281">
        <v>50000</v>
      </c>
      <c r="H784" s="281"/>
      <c r="I784" s="281"/>
      <c r="J784" s="4" t="s">
        <v>1966</v>
      </c>
    </row>
    <row r="785" spans="1:10" x14ac:dyDescent="0.3">
      <c r="A785" s="4"/>
      <c r="B785" s="11" t="s">
        <v>1436</v>
      </c>
      <c r="C785" s="11" t="s">
        <v>1431</v>
      </c>
      <c r="D785" s="170">
        <v>50000</v>
      </c>
      <c r="E785" s="281"/>
      <c r="F785" s="281"/>
      <c r="G785" s="281">
        <v>50000</v>
      </c>
      <c r="H785" s="281"/>
      <c r="I785" s="281"/>
      <c r="J785" s="4" t="s">
        <v>1963</v>
      </c>
    </row>
    <row r="786" spans="1:10" x14ac:dyDescent="0.3">
      <c r="A786" s="4"/>
      <c r="B786" s="11" t="s">
        <v>1408</v>
      </c>
      <c r="C786" s="11" t="s">
        <v>1412</v>
      </c>
      <c r="D786" s="170">
        <v>50000</v>
      </c>
      <c r="E786" s="281"/>
      <c r="F786" s="281"/>
      <c r="G786" s="281">
        <v>50000</v>
      </c>
      <c r="H786" s="281"/>
      <c r="I786" s="281"/>
      <c r="J786" s="4" t="s">
        <v>1962</v>
      </c>
    </row>
    <row r="787" spans="1:10" x14ac:dyDescent="0.3">
      <c r="A787" s="4"/>
      <c r="B787" s="11" t="s">
        <v>1409</v>
      </c>
      <c r="C787" s="11" t="s">
        <v>1412</v>
      </c>
      <c r="D787" s="170">
        <v>50000</v>
      </c>
      <c r="E787" s="281"/>
      <c r="F787" s="281"/>
      <c r="G787" s="281">
        <v>50000</v>
      </c>
      <c r="H787" s="281"/>
      <c r="I787" s="281"/>
      <c r="J787" s="4" t="s">
        <v>1964</v>
      </c>
    </row>
    <row r="788" spans="1:10" x14ac:dyDescent="0.3">
      <c r="A788" s="4"/>
      <c r="B788" s="11" t="s">
        <v>1410</v>
      </c>
      <c r="C788" s="11" t="s">
        <v>1412</v>
      </c>
      <c r="D788" s="170">
        <v>50000</v>
      </c>
      <c r="E788" s="281"/>
      <c r="F788" s="281"/>
      <c r="G788" s="281">
        <v>50000</v>
      </c>
      <c r="H788" s="281"/>
      <c r="I788" s="281"/>
      <c r="J788" s="4" t="s">
        <v>1963</v>
      </c>
    </row>
    <row r="789" spans="1:10" x14ac:dyDescent="0.3">
      <c r="A789" s="4"/>
      <c r="B789" s="11" t="s">
        <v>1411</v>
      </c>
      <c r="C789" s="11" t="s">
        <v>1412</v>
      </c>
      <c r="D789" s="170">
        <v>50000</v>
      </c>
      <c r="E789" s="281"/>
      <c r="F789" s="281"/>
      <c r="G789" s="281">
        <v>50000</v>
      </c>
      <c r="H789" s="281"/>
      <c r="I789" s="281"/>
      <c r="J789" s="4" t="s">
        <v>1964</v>
      </c>
    </row>
    <row r="790" spans="1:10" x14ac:dyDescent="0.3">
      <c r="A790" s="8"/>
      <c r="B790" s="11" t="s">
        <v>1413</v>
      </c>
      <c r="C790" s="11" t="s">
        <v>1417</v>
      </c>
      <c r="D790" s="170">
        <v>50000</v>
      </c>
      <c r="E790" s="281"/>
      <c r="F790" s="281"/>
      <c r="G790" s="281">
        <v>50000</v>
      </c>
      <c r="H790" s="281"/>
      <c r="I790" s="281"/>
      <c r="J790" s="4" t="s">
        <v>1963</v>
      </c>
    </row>
    <row r="791" spans="1:10" x14ac:dyDescent="0.3">
      <c r="A791" s="4"/>
      <c r="B791" s="11" t="s">
        <v>1414</v>
      </c>
      <c r="C791" s="11" t="s">
        <v>1417</v>
      </c>
      <c r="D791" s="170">
        <v>50000</v>
      </c>
      <c r="E791" s="281"/>
      <c r="F791" s="281"/>
      <c r="G791" s="281">
        <v>50000</v>
      </c>
      <c r="H791" s="281"/>
      <c r="I791" s="281"/>
      <c r="J791" s="4" t="s">
        <v>1967</v>
      </c>
    </row>
    <row r="792" spans="1:10" x14ac:dyDescent="0.3">
      <c r="A792" s="4"/>
      <c r="B792" s="11" t="s">
        <v>1415</v>
      </c>
      <c r="C792" s="11" t="s">
        <v>1417</v>
      </c>
      <c r="D792" s="170">
        <v>50000</v>
      </c>
      <c r="E792" s="281"/>
      <c r="F792" s="281"/>
      <c r="G792" s="281">
        <v>50000</v>
      </c>
      <c r="H792" s="281"/>
      <c r="I792" s="281"/>
      <c r="J792" s="4" t="s">
        <v>1968</v>
      </c>
    </row>
    <row r="793" spans="1:10" x14ac:dyDescent="0.3">
      <c r="A793" s="4"/>
      <c r="B793" s="11" t="s">
        <v>1416</v>
      </c>
      <c r="C793" s="11" t="s">
        <v>1417</v>
      </c>
      <c r="D793" s="170">
        <v>50000</v>
      </c>
      <c r="E793" s="281"/>
      <c r="F793" s="281"/>
      <c r="G793" s="281">
        <v>50000</v>
      </c>
      <c r="H793" s="281"/>
      <c r="I793" s="281"/>
      <c r="J793" s="4" t="s">
        <v>1961</v>
      </c>
    </row>
    <row r="794" spans="1:10" x14ac:dyDescent="0.3">
      <c r="A794" s="4"/>
      <c r="B794" s="11" t="s">
        <v>1419</v>
      </c>
      <c r="C794" s="11" t="s">
        <v>1418</v>
      </c>
      <c r="D794" s="170">
        <v>50000</v>
      </c>
      <c r="E794" s="281"/>
      <c r="F794" s="281"/>
      <c r="G794" s="281">
        <v>50000</v>
      </c>
      <c r="H794" s="281"/>
      <c r="I794" s="281"/>
      <c r="J794" s="4" t="s">
        <v>1963</v>
      </c>
    </row>
    <row r="795" spans="1:10" x14ac:dyDescent="0.3">
      <c r="A795" s="4"/>
      <c r="B795" s="11" t="s">
        <v>1420</v>
      </c>
      <c r="C795" s="11" t="s">
        <v>1418</v>
      </c>
      <c r="D795" s="170">
        <v>50000</v>
      </c>
      <c r="E795" s="281"/>
      <c r="F795" s="281"/>
      <c r="G795" s="281">
        <v>50000</v>
      </c>
      <c r="H795" s="281"/>
      <c r="I795" s="281"/>
      <c r="J795" s="4" t="s">
        <v>1966</v>
      </c>
    </row>
    <row r="796" spans="1:10" x14ac:dyDescent="0.3">
      <c r="A796" s="8"/>
      <c r="B796" s="11" t="s">
        <v>1421</v>
      </c>
      <c r="C796" s="11" t="s">
        <v>1418</v>
      </c>
      <c r="D796" s="170">
        <v>50000</v>
      </c>
      <c r="E796" s="281"/>
      <c r="F796" s="281"/>
      <c r="G796" s="281">
        <v>50000</v>
      </c>
      <c r="H796" s="281"/>
      <c r="I796" s="281"/>
      <c r="J796" s="4" t="s">
        <v>1963</v>
      </c>
    </row>
    <row r="797" spans="1:10" x14ac:dyDescent="0.3">
      <c r="A797" s="4"/>
      <c r="B797" s="11" t="s">
        <v>1422</v>
      </c>
      <c r="C797" s="11" t="s">
        <v>1418</v>
      </c>
      <c r="D797" s="170">
        <v>50000</v>
      </c>
      <c r="E797" s="281"/>
      <c r="F797" s="281"/>
      <c r="G797" s="281">
        <v>50000</v>
      </c>
      <c r="H797" s="281"/>
      <c r="I797" s="281"/>
      <c r="J797" s="4" t="s">
        <v>1966</v>
      </c>
    </row>
    <row r="798" spans="1:10" x14ac:dyDescent="0.3">
      <c r="A798" s="4"/>
      <c r="B798" s="11" t="s">
        <v>1423</v>
      </c>
      <c r="C798" s="11" t="s">
        <v>1426</v>
      </c>
      <c r="D798" s="170">
        <v>50000</v>
      </c>
      <c r="E798" s="281"/>
      <c r="F798" s="281"/>
      <c r="G798" s="281">
        <v>50000</v>
      </c>
      <c r="H798" s="281"/>
      <c r="I798" s="281"/>
      <c r="J798" s="4" t="s">
        <v>1969</v>
      </c>
    </row>
    <row r="799" spans="1:10" x14ac:dyDescent="0.3">
      <c r="A799" s="4"/>
      <c r="B799" s="11" t="s">
        <v>1424</v>
      </c>
      <c r="C799" s="11" t="s">
        <v>1426</v>
      </c>
      <c r="D799" s="170">
        <v>50000</v>
      </c>
      <c r="E799" s="281"/>
      <c r="F799" s="281"/>
      <c r="G799" s="281">
        <v>50000</v>
      </c>
      <c r="H799" s="281"/>
      <c r="I799" s="281"/>
      <c r="J799" s="4" t="s">
        <v>1970</v>
      </c>
    </row>
    <row r="800" spans="1:10" x14ac:dyDescent="0.3">
      <c r="A800" s="4"/>
      <c r="B800" s="11" t="s">
        <v>1425</v>
      </c>
      <c r="C800" s="11" t="s">
        <v>1426</v>
      </c>
      <c r="D800" s="170">
        <v>50000</v>
      </c>
      <c r="E800" s="281"/>
      <c r="F800" s="281"/>
      <c r="G800" s="281">
        <v>50000</v>
      </c>
      <c r="H800" s="281"/>
      <c r="I800" s="281"/>
      <c r="J800" s="4" t="s">
        <v>1971</v>
      </c>
    </row>
    <row r="801" spans="1:10" ht="15" thickBot="1" x14ac:dyDescent="0.35">
      <c r="A801" s="8"/>
      <c r="B801" s="13" t="s">
        <v>1427</v>
      </c>
      <c r="C801" s="13" t="s">
        <v>1428</v>
      </c>
      <c r="D801" s="175">
        <v>50000</v>
      </c>
      <c r="E801" s="314"/>
      <c r="F801" s="314"/>
      <c r="G801" s="314">
        <v>50000</v>
      </c>
      <c r="H801" s="314"/>
      <c r="I801" s="314"/>
      <c r="J801" s="8" t="s">
        <v>1972</v>
      </c>
    </row>
    <row r="802" spans="1:10" ht="18.600000000000001" thickBot="1" x14ac:dyDescent="0.4">
      <c r="A802" s="69" t="s">
        <v>1448</v>
      </c>
      <c r="B802" s="27"/>
      <c r="C802" s="27"/>
      <c r="D802" s="27"/>
      <c r="E802" s="158"/>
      <c r="F802" s="158"/>
      <c r="G802" s="158"/>
      <c r="H802" s="158"/>
      <c r="I802" s="158"/>
      <c r="J802" s="16"/>
    </row>
    <row r="803" spans="1:10" x14ac:dyDescent="0.3">
      <c r="A803" s="30" t="s">
        <v>1452</v>
      </c>
      <c r="B803" s="14" t="s">
        <v>1449</v>
      </c>
      <c r="C803" s="14" t="s">
        <v>314</v>
      </c>
      <c r="D803" s="169">
        <v>65000</v>
      </c>
      <c r="E803" s="315"/>
      <c r="F803" s="315"/>
      <c r="G803" s="315">
        <v>65000</v>
      </c>
      <c r="H803" s="315"/>
      <c r="I803" s="315"/>
      <c r="J803" s="6" t="s">
        <v>1973</v>
      </c>
    </row>
    <row r="804" spans="1:10" x14ac:dyDescent="0.3">
      <c r="A804" s="11" t="s">
        <v>1453</v>
      </c>
      <c r="B804" s="11" t="s">
        <v>1451</v>
      </c>
      <c r="C804" s="14" t="s">
        <v>309</v>
      </c>
      <c r="D804" s="170">
        <v>65000</v>
      </c>
      <c r="E804" s="315"/>
      <c r="F804" s="315"/>
      <c r="G804" s="315">
        <v>65000</v>
      </c>
      <c r="H804" s="315"/>
      <c r="I804" s="315"/>
      <c r="J804" s="6" t="s">
        <v>1974</v>
      </c>
    </row>
    <row r="805" spans="1:10" ht="15" thickBot="1" x14ac:dyDescent="0.35">
      <c r="A805" s="280" t="s">
        <v>2019</v>
      </c>
      <c r="B805" s="11"/>
      <c r="C805" s="11"/>
      <c r="D805" s="11"/>
      <c r="E805" s="281"/>
      <c r="F805" s="281"/>
      <c r="G805" s="281"/>
      <c r="H805" s="281"/>
      <c r="I805" s="281"/>
      <c r="J805" s="4"/>
    </row>
    <row r="806" spans="1:10" ht="18.600000000000001" thickBot="1" x14ac:dyDescent="0.4">
      <c r="A806" s="56" t="s">
        <v>1455</v>
      </c>
      <c r="B806" s="53"/>
      <c r="C806" s="27"/>
      <c r="D806" s="27"/>
      <c r="E806" s="158"/>
      <c r="F806" s="158"/>
      <c r="G806" s="158"/>
      <c r="H806" s="158"/>
      <c r="I806" s="158"/>
      <c r="J806" s="16"/>
    </row>
    <row r="807" spans="1:10" x14ac:dyDescent="0.3">
      <c r="A807" s="39" t="s">
        <v>1465</v>
      </c>
      <c r="B807" s="14" t="s">
        <v>1456</v>
      </c>
      <c r="C807" s="14" t="s">
        <v>1457</v>
      </c>
      <c r="D807" s="169">
        <v>36000</v>
      </c>
      <c r="E807" s="315"/>
      <c r="F807" s="315">
        <v>36000</v>
      </c>
      <c r="G807" s="315"/>
      <c r="H807" s="315"/>
      <c r="I807" s="315"/>
      <c r="J807" s="6" t="s">
        <v>1975</v>
      </c>
    </row>
    <row r="808" spans="1:10" x14ac:dyDescent="0.3">
      <c r="A808" s="11" t="s">
        <v>1466</v>
      </c>
      <c r="B808" s="11" t="s">
        <v>1459</v>
      </c>
      <c r="C808" s="14" t="s">
        <v>1463</v>
      </c>
      <c r="D808" s="169">
        <v>36000</v>
      </c>
      <c r="E808" s="315"/>
      <c r="F808" s="315">
        <v>36000</v>
      </c>
      <c r="G808" s="315"/>
      <c r="H808" s="315"/>
      <c r="I808" s="315"/>
      <c r="J808" s="4" t="s">
        <v>1976</v>
      </c>
    </row>
    <row r="809" spans="1:10" x14ac:dyDescent="0.3">
      <c r="A809" s="4" t="s">
        <v>1486</v>
      </c>
      <c r="B809" s="11" t="s">
        <v>1461</v>
      </c>
      <c r="C809" s="14" t="s">
        <v>505</v>
      </c>
      <c r="D809" s="169">
        <v>36000</v>
      </c>
      <c r="E809" s="315"/>
      <c r="F809" s="315">
        <v>36000</v>
      </c>
      <c r="G809" s="315"/>
      <c r="H809" s="315"/>
      <c r="I809" s="315"/>
      <c r="J809" s="4" t="s">
        <v>1977</v>
      </c>
    </row>
    <row r="810" spans="1:10" ht="15" thickBot="1" x14ac:dyDescent="0.35">
      <c r="A810" s="280" t="s">
        <v>2019</v>
      </c>
      <c r="B810" s="13"/>
      <c r="C810" s="13"/>
      <c r="D810" s="13"/>
      <c r="E810" s="314"/>
      <c r="F810" s="314"/>
      <c r="G810" s="314"/>
      <c r="H810" s="314"/>
      <c r="I810" s="314"/>
      <c r="J810" s="8"/>
    </row>
    <row r="811" spans="1:10" ht="18.600000000000001" thickBot="1" x14ac:dyDescent="0.4">
      <c r="A811" s="56" t="s">
        <v>1467</v>
      </c>
      <c r="B811" s="53"/>
      <c r="C811" s="27"/>
      <c r="D811" s="27"/>
      <c r="E811" s="158"/>
      <c r="F811" s="158"/>
      <c r="G811" s="158"/>
      <c r="H811" s="158"/>
      <c r="I811" s="158"/>
      <c r="J811" s="16"/>
    </row>
    <row r="812" spans="1:10" x14ac:dyDescent="0.3">
      <c r="A812" s="39" t="s">
        <v>1474</v>
      </c>
      <c r="B812" s="14" t="s">
        <v>1468</v>
      </c>
      <c r="C812" s="14" t="s">
        <v>1469</v>
      </c>
      <c r="D812" s="169">
        <v>120000</v>
      </c>
      <c r="E812" s="315"/>
      <c r="F812" s="315"/>
      <c r="G812" s="315"/>
      <c r="H812" s="315"/>
      <c r="I812" s="315">
        <v>120000</v>
      </c>
      <c r="J812" s="6" t="s">
        <v>1978</v>
      </c>
    </row>
    <row r="813" spans="1:10" x14ac:dyDescent="0.3">
      <c r="A813" s="11" t="s">
        <v>1475</v>
      </c>
      <c r="B813" s="11" t="s">
        <v>1470</v>
      </c>
      <c r="C813" s="14" t="s">
        <v>1469</v>
      </c>
      <c r="D813" s="170">
        <v>90000</v>
      </c>
      <c r="E813" s="315"/>
      <c r="F813" s="315"/>
      <c r="G813" s="315"/>
      <c r="H813" s="315">
        <v>90000</v>
      </c>
      <c r="I813" s="315"/>
      <c r="J813" s="6" t="s">
        <v>1979</v>
      </c>
    </row>
    <row r="814" spans="1:10" x14ac:dyDescent="0.3">
      <c r="A814" s="280" t="s">
        <v>2019</v>
      </c>
      <c r="B814" s="11" t="s">
        <v>1472</v>
      </c>
      <c r="C814" s="14" t="s">
        <v>1469</v>
      </c>
      <c r="D814" s="170">
        <v>120000</v>
      </c>
      <c r="E814" s="315"/>
      <c r="F814" s="315"/>
      <c r="G814" s="315"/>
      <c r="H814" s="315"/>
      <c r="I814" s="315">
        <v>120000</v>
      </c>
      <c r="J814" s="6" t="s">
        <v>1978</v>
      </c>
    </row>
    <row r="815" spans="1:10" x14ac:dyDescent="0.3">
      <c r="A815" s="8"/>
      <c r="B815" s="13" t="s">
        <v>1473</v>
      </c>
      <c r="C815" s="26" t="s">
        <v>1469</v>
      </c>
      <c r="D815" s="175">
        <v>90000</v>
      </c>
      <c r="E815" s="316"/>
      <c r="F815" s="316"/>
      <c r="G815" s="316"/>
      <c r="H815" s="316">
        <v>90000</v>
      </c>
      <c r="I815" s="316"/>
      <c r="J815" s="114" t="s">
        <v>1980</v>
      </c>
    </row>
    <row r="816" spans="1:10" ht="15" thickBot="1" x14ac:dyDescent="0.35">
      <c r="A816" s="8"/>
      <c r="B816" s="13"/>
      <c r="C816" s="13"/>
      <c r="D816" s="13"/>
      <c r="E816" s="314"/>
      <c r="F816" s="314"/>
      <c r="G816" s="314"/>
      <c r="H816" s="314"/>
      <c r="I816" s="314"/>
      <c r="J816" s="8"/>
    </row>
    <row r="817" spans="1:10" ht="18.600000000000001" thickBot="1" x14ac:dyDescent="0.4">
      <c r="A817" s="69" t="s">
        <v>1537</v>
      </c>
      <c r="B817" s="27"/>
      <c r="C817" s="27"/>
      <c r="D817" s="27"/>
      <c r="E817" s="158"/>
      <c r="F817" s="158"/>
      <c r="G817" s="158"/>
      <c r="H817" s="158"/>
      <c r="I817" s="158"/>
      <c r="J817" s="16"/>
    </row>
    <row r="818" spans="1:10" x14ac:dyDescent="0.3">
      <c r="A818" s="30" t="s">
        <v>1539</v>
      </c>
      <c r="B818" s="14" t="s">
        <v>1526</v>
      </c>
      <c r="C818" s="14" t="s">
        <v>1551</v>
      </c>
      <c r="D818" s="153"/>
      <c r="E818" s="320"/>
      <c r="F818" s="320"/>
      <c r="G818" s="320"/>
      <c r="H818" s="320"/>
      <c r="I818" s="320"/>
      <c r="J818" s="6" t="s">
        <v>1527</v>
      </c>
    </row>
    <row r="819" spans="1:10" x14ac:dyDescent="0.3">
      <c r="A819" s="11" t="s">
        <v>1536</v>
      </c>
      <c r="B819" s="11" t="s">
        <v>1528</v>
      </c>
      <c r="C819" s="14" t="s">
        <v>1529</v>
      </c>
      <c r="D819" s="153"/>
      <c r="E819" s="320"/>
      <c r="F819" s="320"/>
      <c r="G819" s="320"/>
      <c r="H819" s="320"/>
      <c r="I819" s="320"/>
      <c r="J819" s="6" t="s">
        <v>1527</v>
      </c>
    </row>
    <row r="820" spans="1:10" x14ac:dyDescent="0.3">
      <c r="A820" s="11" t="s">
        <v>4147</v>
      </c>
      <c r="B820" s="11" t="s">
        <v>1531</v>
      </c>
      <c r="C820" s="14" t="s">
        <v>1532</v>
      </c>
      <c r="D820" s="153"/>
      <c r="E820" s="320"/>
      <c r="F820" s="320"/>
      <c r="G820" s="320"/>
      <c r="H820" s="320"/>
      <c r="I820" s="320"/>
      <c r="J820" s="6" t="s">
        <v>1527</v>
      </c>
    </row>
    <row r="821" spans="1:10" x14ac:dyDescent="0.3">
      <c r="A821" s="4"/>
      <c r="B821" s="11" t="s">
        <v>1533</v>
      </c>
      <c r="C821" s="11" t="s">
        <v>1534</v>
      </c>
      <c r="D821" s="153"/>
      <c r="E821" s="320"/>
      <c r="F821" s="320"/>
      <c r="G821" s="320"/>
      <c r="H821" s="320"/>
      <c r="I821" s="320"/>
      <c r="J821" s="6" t="s">
        <v>1527</v>
      </c>
    </row>
    <row r="822" spans="1:10" x14ac:dyDescent="0.3">
      <c r="A822" s="4"/>
      <c r="B822" s="11" t="s">
        <v>1535</v>
      </c>
      <c r="C822" s="11" t="s">
        <v>1534</v>
      </c>
      <c r="D822" s="153"/>
      <c r="E822" s="320"/>
      <c r="F822" s="320"/>
      <c r="G822" s="320"/>
      <c r="H822" s="320"/>
      <c r="I822" s="320"/>
      <c r="J822" s="6" t="s">
        <v>1527</v>
      </c>
    </row>
    <row r="823" spans="1:10" ht="15" thickBot="1" x14ac:dyDescent="0.35">
      <c r="A823" s="8"/>
      <c r="B823" s="13"/>
      <c r="C823" s="13"/>
      <c r="D823" s="13"/>
      <c r="E823" s="316"/>
      <c r="F823" s="316"/>
      <c r="G823" s="316"/>
      <c r="H823" s="316"/>
      <c r="I823" s="316"/>
      <c r="J823" s="114"/>
    </row>
    <row r="824" spans="1:10" ht="18.600000000000001" thickBot="1" x14ac:dyDescent="0.4">
      <c r="A824" s="56" t="s">
        <v>1540</v>
      </c>
      <c r="B824" s="53"/>
      <c r="C824" s="27"/>
      <c r="D824" s="27"/>
      <c r="E824" s="158"/>
      <c r="F824" s="158"/>
      <c r="G824" s="158"/>
      <c r="H824" s="158"/>
      <c r="I824" s="158"/>
      <c r="J824" s="16"/>
    </row>
    <row r="825" spans="1:10" x14ac:dyDescent="0.3">
      <c r="A825" s="30" t="s">
        <v>1553</v>
      </c>
      <c r="B825" s="14" t="s">
        <v>1542</v>
      </c>
      <c r="C825" s="14" t="s">
        <v>306</v>
      </c>
      <c r="D825" s="266">
        <v>50000</v>
      </c>
      <c r="E825" s="315"/>
      <c r="F825" s="315"/>
      <c r="G825" s="315">
        <v>50000</v>
      </c>
      <c r="H825" s="315"/>
      <c r="I825" s="315"/>
      <c r="J825" s="6" t="s">
        <v>1981</v>
      </c>
    </row>
    <row r="826" spans="1:10" x14ac:dyDescent="0.3">
      <c r="A826" s="11" t="s">
        <v>1554</v>
      </c>
      <c r="B826" s="14" t="s">
        <v>1543</v>
      </c>
      <c r="C826" s="14" t="s">
        <v>306</v>
      </c>
      <c r="D826" s="267">
        <v>50000</v>
      </c>
      <c r="E826" s="315"/>
      <c r="F826" s="315"/>
      <c r="G826" s="315">
        <v>50000</v>
      </c>
      <c r="H826" s="315"/>
      <c r="I826" s="315"/>
      <c r="J826" s="6" t="s">
        <v>1982</v>
      </c>
    </row>
    <row r="827" spans="1:10" x14ac:dyDescent="0.3">
      <c r="A827" s="280" t="s">
        <v>2019</v>
      </c>
      <c r="B827" s="14" t="s">
        <v>1544</v>
      </c>
      <c r="C827" s="14" t="s">
        <v>309</v>
      </c>
      <c r="D827" s="267">
        <v>50000</v>
      </c>
      <c r="E827" s="315"/>
      <c r="F827" s="315"/>
      <c r="G827" s="315">
        <v>50000</v>
      </c>
      <c r="H827" s="315"/>
      <c r="I827" s="315"/>
      <c r="J827" s="6" t="s">
        <v>1982</v>
      </c>
    </row>
    <row r="828" spans="1:10" x14ac:dyDescent="0.3">
      <c r="A828" s="4"/>
      <c r="B828" s="14" t="s">
        <v>1545</v>
      </c>
      <c r="C828" s="14" t="s">
        <v>309</v>
      </c>
      <c r="D828" s="267">
        <v>50000</v>
      </c>
      <c r="E828" s="315"/>
      <c r="F828" s="315"/>
      <c r="G828" s="315">
        <v>50000</v>
      </c>
      <c r="H828" s="315"/>
      <c r="I828" s="315"/>
      <c r="J828" s="6" t="s">
        <v>1982</v>
      </c>
    </row>
    <row r="829" spans="1:10" x14ac:dyDescent="0.3">
      <c r="A829" s="4"/>
      <c r="B829" s="14" t="s">
        <v>1546</v>
      </c>
      <c r="C829" s="14" t="s">
        <v>306</v>
      </c>
      <c r="D829" s="267">
        <v>50000</v>
      </c>
      <c r="E829" s="315"/>
      <c r="F829" s="315"/>
      <c r="G829" s="315">
        <v>50000</v>
      </c>
      <c r="H829" s="315"/>
      <c r="I829" s="315"/>
      <c r="J829" s="6" t="s">
        <v>1983</v>
      </c>
    </row>
    <row r="830" spans="1:10" x14ac:dyDescent="0.3">
      <c r="A830" s="4"/>
      <c r="B830" s="14" t="s">
        <v>1547</v>
      </c>
      <c r="C830" s="14" t="s">
        <v>306</v>
      </c>
      <c r="D830" s="267">
        <v>50000</v>
      </c>
      <c r="E830" s="315"/>
      <c r="F830" s="315"/>
      <c r="G830" s="315">
        <v>50000</v>
      </c>
      <c r="H830" s="315"/>
      <c r="I830" s="315"/>
      <c r="J830" s="6" t="s">
        <v>1983</v>
      </c>
    </row>
    <row r="831" spans="1:10" x14ac:dyDescent="0.3">
      <c r="A831" s="4"/>
      <c r="B831" s="14" t="s">
        <v>1548</v>
      </c>
      <c r="C831" s="14" t="s">
        <v>309</v>
      </c>
      <c r="D831" s="267">
        <v>50000</v>
      </c>
      <c r="E831" s="315"/>
      <c r="F831" s="315"/>
      <c r="G831" s="315">
        <v>50000</v>
      </c>
      <c r="H831" s="315"/>
      <c r="I831" s="315"/>
      <c r="J831" s="6" t="s">
        <v>1983</v>
      </c>
    </row>
    <row r="832" spans="1:10" x14ac:dyDescent="0.3">
      <c r="A832" s="4"/>
      <c r="B832" s="14" t="s">
        <v>1549</v>
      </c>
      <c r="C832" s="14" t="s">
        <v>309</v>
      </c>
      <c r="D832" s="267">
        <v>50000</v>
      </c>
      <c r="E832" s="315"/>
      <c r="F832" s="315"/>
      <c r="G832" s="315">
        <v>50000</v>
      </c>
      <c r="H832" s="315"/>
      <c r="I832" s="315"/>
      <c r="J832" s="6" t="s">
        <v>1982</v>
      </c>
    </row>
    <row r="833" spans="1:10" x14ac:dyDescent="0.3">
      <c r="A833" s="4"/>
      <c r="B833" s="11" t="s">
        <v>1550</v>
      </c>
      <c r="C833" s="14" t="s">
        <v>1314</v>
      </c>
      <c r="D833" s="267">
        <v>50000</v>
      </c>
      <c r="E833" s="315"/>
      <c r="F833" s="315"/>
      <c r="G833" s="315">
        <v>50000</v>
      </c>
      <c r="H833" s="315"/>
      <c r="I833" s="315"/>
      <c r="J833" s="6" t="s">
        <v>1983</v>
      </c>
    </row>
    <row r="834" spans="1:10" ht="15" thickBot="1" x14ac:dyDescent="0.35">
      <c r="A834" s="8"/>
      <c r="B834" s="13" t="s">
        <v>1552</v>
      </c>
      <c r="C834" s="26" t="s">
        <v>1314</v>
      </c>
      <c r="D834" s="274">
        <v>50000</v>
      </c>
      <c r="E834" s="316"/>
      <c r="F834" s="316"/>
      <c r="G834" s="316">
        <v>50000</v>
      </c>
      <c r="H834" s="316"/>
      <c r="I834" s="316"/>
      <c r="J834" s="114" t="s">
        <v>1983</v>
      </c>
    </row>
    <row r="835" spans="1:10" ht="18.600000000000001" thickBot="1" x14ac:dyDescent="0.4">
      <c r="A835" s="56" t="s">
        <v>1555</v>
      </c>
      <c r="B835" s="53"/>
      <c r="C835" s="27"/>
      <c r="D835" s="27"/>
      <c r="E835" s="158"/>
      <c r="F835" s="158"/>
      <c r="G835" s="158"/>
      <c r="H835" s="158"/>
      <c r="I835" s="158"/>
      <c r="J835" s="16"/>
    </row>
    <row r="836" spans="1:10" x14ac:dyDescent="0.3">
      <c r="A836" s="39" t="s">
        <v>1568</v>
      </c>
      <c r="B836" s="57" t="s">
        <v>1556</v>
      </c>
      <c r="C836" s="57" t="s">
        <v>1557</v>
      </c>
      <c r="D836" s="153"/>
      <c r="E836" s="200"/>
      <c r="F836" s="200"/>
      <c r="G836" s="200"/>
      <c r="H836" s="200"/>
      <c r="I836" s="200"/>
      <c r="J836" s="66" t="s">
        <v>1560</v>
      </c>
    </row>
    <row r="837" spans="1:10" x14ac:dyDescent="0.3">
      <c r="A837" s="11" t="s">
        <v>1572</v>
      </c>
      <c r="B837" s="57" t="s">
        <v>1561</v>
      </c>
      <c r="C837" s="57" t="s">
        <v>308</v>
      </c>
      <c r="D837" s="153"/>
      <c r="E837" s="200"/>
      <c r="F837" s="200"/>
      <c r="G837" s="200"/>
      <c r="H837" s="200"/>
      <c r="I837" s="200"/>
      <c r="J837" s="66" t="s">
        <v>1563</v>
      </c>
    </row>
    <row r="838" spans="1:10" x14ac:dyDescent="0.3">
      <c r="A838" s="11" t="s">
        <v>4147</v>
      </c>
      <c r="B838" s="57" t="s">
        <v>1564</v>
      </c>
      <c r="C838" s="57" t="s">
        <v>1571</v>
      </c>
      <c r="D838" s="153"/>
      <c r="E838" s="200"/>
      <c r="F838" s="200"/>
      <c r="G838" s="200"/>
      <c r="H838" s="200"/>
      <c r="I838" s="200"/>
      <c r="J838" s="66" t="s">
        <v>1566</v>
      </c>
    </row>
    <row r="839" spans="1:10" x14ac:dyDescent="0.3">
      <c r="A839" s="4"/>
      <c r="B839" s="57" t="s">
        <v>1565</v>
      </c>
      <c r="C839" s="57" t="s">
        <v>1571</v>
      </c>
      <c r="D839" s="153"/>
      <c r="E839" s="200"/>
      <c r="F839" s="200"/>
      <c r="G839" s="200"/>
      <c r="H839" s="200"/>
      <c r="I839" s="200"/>
      <c r="J839" s="57" t="s">
        <v>1567</v>
      </c>
    </row>
    <row r="840" spans="1:10" x14ac:dyDescent="0.3">
      <c r="A840" s="4"/>
      <c r="B840" s="57" t="s">
        <v>1569</v>
      </c>
      <c r="C840" s="57" t="s">
        <v>1571</v>
      </c>
      <c r="D840" s="153"/>
      <c r="E840" s="200"/>
      <c r="F840" s="200"/>
      <c r="G840" s="200"/>
      <c r="H840" s="200"/>
      <c r="I840" s="200"/>
      <c r="J840" s="57" t="s">
        <v>1570</v>
      </c>
    </row>
    <row r="841" spans="1:10" ht="15" thickBot="1" x14ac:dyDescent="0.35">
      <c r="A841" s="8"/>
      <c r="B841" s="13"/>
      <c r="C841" s="13"/>
      <c r="D841" s="13"/>
      <c r="E841" s="314"/>
      <c r="F841" s="314"/>
      <c r="G841" s="314"/>
      <c r="H841" s="314"/>
      <c r="I841" s="314"/>
      <c r="J841" s="8"/>
    </row>
    <row r="842" spans="1:10" ht="18.600000000000001" thickBot="1" x14ac:dyDescent="0.4">
      <c r="A842" s="56" t="s">
        <v>1573</v>
      </c>
      <c r="B842" s="53"/>
      <c r="C842" s="27"/>
      <c r="D842" s="27"/>
      <c r="E842" s="158"/>
      <c r="F842" s="158"/>
      <c r="G842" s="158"/>
      <c r="H842" s="158"/>
      <c r="I842" s="158"/>
      <c r="J842" s="16"/>
    </row>
    <row r="843" spans="1:10" x14ac:dyDescent="0.3">
      <c r="A843" s="39" t="s">
        <v>1578</v>
      </c>
      <c r="B843" s="26" t="s">
        <v>1574</v>
      </c>
      <c r="C843" s="26" t="s">
        <v>1575</v>
      </c>
      <c r="D843" s="279">
        <v>40000</v>
      </c>
      <c r="E843" s="316"/>
      <c r="F843" s="316">
        <v>40000</v>
      </c>
      <c r="G843" s="316"/>
      <c r="H843" s="316"/>
      <c r="I843" s="316"/>
      <c r="J843" s="114" t="s">
        <v>1984</v>
      </c>
    </row>
    <row r="844" spans="1:10" x14ac:dyDescent="0.3">
      <c r="A844" s="11" t="s">
        <v>1577</v>
      </c>
      <c r="B844" s="11"/>
      <c r="C844" s="11"/>
      <c r="D844" s="11"/>
      <c r="E844" s="281"/>
      <c r="F844" s="281"/>
      <c r="G844" s="281"/>
      <c r="H844" s="281"/>
      <c r="I844" s="281"/>
      <c r="J844" s="4"/>
    </row>
    <row r="845" spans="1:10" ht="15" thickBot="1" x14ac:dyDescent="0.35">
      <c r="A845" s="280" t="s">
        <v>2019</v>
      </c>
      <c r="B845" s="13"/>
      <c r="C845" s="13"/>
      <c r="D845" s="13"/>
      <c r="E845" s="314"/>
      <c r="F845" s="314"/>
      <c r="G845" s="314"/>
      <c r="H845" s="314"/>
      <c r="I845" s="314"/>
      <c r="J845" s="8"/>
    </row>
    <row r="846" spans="1:10" ht="18.600000000000001" thickBot="1" x14ac:dyDescent="0.4">
      <c r="A846" s="56" t="s">
        <v>1579</v>
      </c>
      <c r="B846" s="53"/>
      <c r="C846" s="27"/>
      <c r="D846" s="27"/>
      <c r="E846" s="158"/>
      <c r="F846" s="158"/>
      <c r="G846" s="158"/>
      <c r="H846" s="158"/>
      <c r="I846" s="158"/>
      <c r="J846" s="16"/>
    </row>
    <row r="847" spans="1:10" x14ac:dyDescent="0.3">
      <c r="A847" s="28" t="s">
        <v>1595</v>
      </c>
      <c r="B847" s="57" t="s">
        <v>1580</v>
      </c>
      <c r="C847" s="57" t="s">
        <v>85</v>
      </c>
      <c r="D847" s="153"/>
      <c r="E847" s="200"/>
      <c r="F847" s="200"/>
      <c r="G847" s="200"/>
      <c r="H847" s="200"/>
      <c r="I847" s="200"/>
      <c r="J847" s="66" t="s">
        <v>1589</v>
      </c>
    </row>
    <row r="848" spans="1:10" x14ac:dyDescent="0.3">
      <c r="A848" s="65" t="s">
        <v>1596</v>
      </c>
      <c r="B848" s="57" t="s">
        <v>1582</v>
      </c>
      <c r="C848" s="57" t="s">
        <v>85</v>
      </c>
      <c r="D848" s="153"/>
      <c r="E848" s="200"/>
      <c r="F848" s="200"/>
      <c r="G848" s="200"/>
      <c r="H848" s="200"/>
      <c r="I848" s="200"/>
      <c r="J848" s="66" t="s">
        <v>1590</v>
      </c>
    </row>
    <row r="849" spans="1:10" x14ac:dyDescent="0.3">
      <c r="A849" s="11" t="s">
        <v>4147</v>
      </c>
      <c r="B849" s="57" t="s">
        <v>1583</v>
      </c>
      <c r="C849" s="57" t="s">
        <v>85</v>
      </c>
      <c r="D849" s="153"/>
      <c r="E849" s="200"/>
      <c r="F849" s="200"/>
      <c r="G849" s="200"/>
      <c r="H849" s="200"/>
      <c r="I849" s="200"/>
      <c r="J849" s="66" t="s">
        <v>1591</v>
      </c>
    </row>
    <row r="850" spans="1:10" x14ac:dyDescent="0.3">
      <c r="A850" s="57"/>
      <c r="B850" s="57" t="s">
        <v>1585</v>
      </c>
      <c r="C850" s="57" t="s">
        <v>85</v>
      </c>
      <c r="D850" s="153"/>
      <c r="E850" s="200"/>
      <c r="F850" s="200"/>
      <c r="G850" s="200"/>
      <c r="H850" s="200"/>
      <c r="I850" s="200"/>
      <c r="J850" s="66" t="s">
        <v>1592</v>
      </c>
    </row>
    <row r="851" spans="1:10" x14ac:dyDescent="0.3">
      <c r="A851" s="4"/>
      <c r="B851" s="11" t="s">
        <v>1587</v>
      </c>
      <c r="C851" s="57" t="s">
        <v>85</v>
      </c>
      <c r="D851" s="153"/>
      <c r="E851" s="200"/>
      <c r="F851" s="200"/>
      <c r="G851" s="200"/>
      <c r="H851" s="200"/>
      <c r="I851" s="200"/>
      <c r="J851" s="66" t="s">
        <v>1593</v>
      </c>
    </row>
    <row r="852" spans="1:10" ht="15" thickBot="1" x14ac:dyDescent="0.35">
      <c r="A852" s="8"/>
      <c r="B852" s="13" t="s">
        <v>1588</v>
      </c>
      <c r="C852" s="64" t="s">
        <v>85</v>
      </c>
      <c r="D852" s="154"/>
      <c r="E852" s="200"/>
      <c r="F852" s="200"/>
      <c r="G852" s="200"/>
      <c r="H852" s="200"/>
      <c r="I852" s="200"/>
      <c r="J852" s="76" t="s">
        <v>1594</v>
      </c>
    </row>
    <row r="853" spans="1:10" ht="18.600000000000001" thickBot="1" x14ac:dyDescent="0.4">
      <c r="A853" s="56" t="s">
        <v>1597</v>
      </c>
      <c r="B853" s="53"/>
      <c r="C853" s="27"/>
      <c r="D853" s="27"/>
      <c r="E853" s="158"/>
      <c r="F853" s="158"/>
      <c r="G853" s="158"/>
      <c r="H853" s="158"/>
      <c r="I853" s="158"/>
      <c r="J853" s="16"/>
    </row>
    <row r="854" spans="1:10" x14ac:dyDescent="0.3">
      <c r="A854" s="30" t="s">
        <v>1612</v>
      </c>
      <c r="B854" s="14" t="s">
        <v>1598</v>
      </c>
      <c r="C854" s="14" t="s">
        <v>308</v>
      </c>
      <c r="D854" s="169">
        <v>58000</v>
      </c>
      <c r="E854" s="315"/>
      <c r="F854" s="315"/>
      <c r="G854" s="315">
        <v>58000</v>
      </c>
      <c r="H854" s="315"/>
      <c r="I854" s="315"/>
      <c r="J854" s="6" t="s">
        <v>1985</v>
      </c>
    </row>
    <row r="855" spans="1:10" x14ac:dyDescent="0.3">
      <c r="A855" s="11" t="s">
        <v>1613</v>
      </c>
      <c r="B855" s="11" t="s">
        <v>1600</v>
      </c>
      <c r="C855" s="14" t="s">
        <v>489</v>
      </c>
      <c r="D855" s="170">
        <v>50000</v>
      </c>
      <c r="E855" s="281"/>
      <c r="F855" s="281"/>
      <c r="G855" s="281">
        <v>50000</v>
      </c>
      <c r="H855" s="281"/>
      <c r="I855" s="281"/>
      <c r="J855" s="4" t="s">
        <v>1986</v>
      </c>
    </row>
    <row r="856" spans="1:10" x14ac:dyDescent="0.3">
      <c r="A856" s="280" t="s">
        <v>2019</v>
      </c>
      <c r="B856" s="11" t="s">
        <v>1606</v>
      </c>
      <c r="C856" s="14" t="s">
        <v>940</v>
      </c>
      <c r="D856" s="173">
        <v>50000</v>
      </c>
      <c r="E856" s="281"/>
      <c r="F856" s="281"/>
      <c r="G856" s="281">
        <v>50000</v>
      </c>
      <c r="H856" s="281"/>
      <c r="I856" s="281"/>
      <c r="J856" s="4" t="s">
        <v>1987</v>
      </c>
    </row>
    <row r="857" spans="1:10" x14ac:dyDescent="0.3">
      <c r="A857" s="11"/>
      <c r="B857" s="11" t="s">
        <v>1605</v>
      </c>
      <c r="C857" s="14" t="s">
        <v>1607</v>
      </c>
      <c r="D857" s="173">
        <v>50000</v>
      </c>
      <c r="E857" s="281"/>
      <c r="F857" s="281"/>
      <c r="G857" s="281">
        <v>50000</v>
      </c>
      <c r="H857" s="281"/>
      <c r="I857" s="281"/>
      <c r="J857" s="4" t="s">
        <v>1988</v>
      </c>
    </row>
    <row r="858" spans="1:10" x14ac:dyDescent="0.3">
      <c r="A858" s="8"/>
      <c r="B858" s="13" t="s">
        <v>1610</v>
      </c>
      <c r="C858" s="13" t="s">
        <v>85</v>
      </c>
      <c r="D858" s="175">
        <v>43000</v>
      </c>
      <c r="E858" s="314"/>
      <c r="F858" s="314">
        <v>43000</v>
      </c>
      <c r="G858" s="314"/>
      <c r="H858" s="314"/>
      <c r="I858" s="314"/>
      <c r="J858" s="4" t="s">
        <v>1989</v>
      </c>
    </row>
    <row r="859" spans="1:10" ht="15" thickBot="1" x14ac:dyDescent="0.35">
      <c r="A859" s="8"/>
      <c r="B859" s="13"/>
      <c r="C859" s="13"/>
      <c r="D859" s="13"/>
      <c r="E859" s="314"/>
      <c r="F859" s="314"/>
      <c r="G859" s="314"/>
      <c r="H859" s="314"/>
      <c r="I859" s="314"/>
      <c r="J859" s="8"/>
    </row>
    <row r="860" spans="1:10" ht="18.600000000000001" thickBot="1" x14ac:dyDescent="0.4">
      <c r="A860" s="56" t="s">
        <v>1614</v>
      </c>
      <c r="B860" s="53"/>
      <c r="C860" s="27"/>
      <c r="D860" s="27"/>
      <c r="E860" s="158"/>
      <c r="F860" s="158"/>
      <c r="G860" s="158"/>
      <c r="H860" s="158"/>
      <c r="I860" s="158"/>
      <c r="J860" s="16"/>
    </row>
    <row r="861" spans="1:10" x14ac:dyDescent="0.3">
      <c r="A861" s="39" t="s">
        <v>1623</v>
      </c>
      <c r="B861" s="14" t="s">
        <v>1615</v>
      </c>
      <c r="C861" s="14" t="s">
        <v>489</v>
      </c>
      <c r="D861" s="266">
        <v>50000</v>
      </c>
      <c r="E861" s="315"/>
      <c r="F861" s="315"/>
      <c r="G861" s="315">
        <v>50000</v>
      </c>
      <c r="H861" s="315"/>
      <c r="I861" s="315"/>
      <c r="J861" s="6" t="s">
        <v>1990</v>
      </c>
    </row>
    <row r="862" spans="1:10" x14ac:dyDescent="0.3">
      <c r="A862" s="11" t="s">
        <v>1624</v>
      </c>
      <c r="B862" s="11" t="s">
        <v>1618</v>
      </c>
      <c r="C862" s="14" t="s">
        <v>314</v>
      </c>
      <c r="D862" s="267">
        <v>50000</v>
      </c>
      <c r="E862" s="315"/>
      <c r="F862" s="315"/>
      <c r="G862" s="315">
        <v>50000</v>
      </c>
      <c r="H862" s="315"/>
      <c r="I862" s="315"/>
      <c r="J862" s="6" t="s">
        <v>1991</v>
      </c>
    </row>
    <row r="863" spans="1:10" ht="15" thickBot="1" x14ac:dyDescent="0.35">
      <c r="A863" s="280" t="s">
        <v>2019</v>
      </c>
      <c r="B863" s="13" t="s">
        <v>1619</v>
      </c>
      <c r="C863" s="26" t="s">
        <v>314</v>
      </c>
      <c r="D863" s="274">
        <v>50000</v>
      </c>
      <c r="E863" s="316"/>
      <c r="F863" s="316"/>
      <c r="G863" s="316">
        <v>50000</v>
      </c>
      <c r="H863" s="316"/>
      <c r="I863" s="316"/>
      <c r="J863" s="114" t="s">
        <v>1992</v>
      </c>
    </row>
    <row r="864" spans="1:10" ht="18.600000000000001" thickBot="1" x14ac:dyDescent="0.4">
      <c r="A864" s="56" t="s">
        <v>1625</v>
      </c>
      <c r="B864" s="53"/>
      <c r="C864" s="27"/>
      <c r="D864" s="27"/>
      <c r="E864" s="158"/>
      <c r="F864" s="158"/>
      <c r="G864" s="158"/>
      <c r="H864" s="158"/>
      <c r="I864" s="158"/>
      <c r="J864" s="16"/>
    </row>
    <row r="865" spans="1:10" x14ac:dyDescent="0.3">
      <c r="A865" s="29" t="s">
        <v>1630</v>
      </c>
      <c r="B865" s="14" t="s">
        <v>1626</v>
      </c>
      <c r="C865" s="14" t="s">
        <v>1628</v>
      </c>
      <c r="D865" s="266">
        <v>50000</v>
      </c>
      <c r="E865" s="315"/>
      <c r="F865" s="315"/>
      <c r="G865" s="315">
        <v>50000</v>
      </c>
      <c r="H865" s="315"/>
      <c r="I865" s="315"/>
      <c r="J865" s="6" t="s">
        <v>1993</v>
      </c>
    </row>
    <row r="866" spans="1:10" x14ac:dyDescent="0.3">
      <c r="A866" s="13" t="s">
        <v>1631</v>
      </c>
      <c r="B866" s="13"/>
      <c r="C866" s="13"/>
      <c r="D866" s="13"/>
      <c r="E866" s="314"/>
      <c r="F866" s="314"/>
      <c r="G866" s="314"/>
      <c r="H866" s="314"/>
      <c r="I866" s="314"/>
      <c r="J866" s="8"/>
    </row>
    <row r="867" spans="1:10" ht="15" thickBot="1" x14ac:dyDescent="0.35">
      <c r="A867" s="280" t="s">
        <v>2019</v>
      </c>
      <c r="B867" s="13"/>
      <c r="C867" s="13"/>
      <c r="D867" s="13"/>
      <c r="E867" s="314"/>
      <c r="F867" s="314"/>
      <c r="G867" s="314"/>
      <c r="H867" s="314"/>
      <c r="I867" s="314"/>
      <c r="J867" s="8"/>
    </row>
    <row r="868" spans="1:10" ht="18.600000000000001" thickBot="1" x14ac:dyDescent="0.4">
      <c r="A868" s="56" t="s">
        <v>1632</v>
      </c>
      <c r="B868" s="53"/>
      <c r="C868" s="27"/>
      <c r="D868" s="27"/>
      <c r="E868" s="158"/>
      <c r="F868" s="158"/>
      <c r="G868" s="158"/>
      <c r="H868" s="158"/>
      <c r="I868" s="158"/>
      <c r="J868" s="16"/>
    </row>
    <row r="869" spans="1:10" x14ac:dyDescent="0.3">
      <c r="A869" s="30" t="s">
        <v>1645</v>
      </c>
      <c r="B869" s="14" t="s">
        <v>1633</v>
      </c>
      <c r="C869" s="14" t="s">
        <v>308</v>
      </c>
      <c r="D869" s="169">
        <v>50000</v>
      </c>
      <c r="E869" s="315"/>
      <c r="F869" s="315"/>
      <c r="G869" s="315">
        <v>50000</v>
      </c>
      <c r="H869" s="315"/>
      <c r="I869" s="315"/>
      <c r="J869" s="6" t="s">
        <v>1994</v>
      </c>
    </row>
    <row r="870" spans="1:10" x14ac:dyDescent="0.3">
      <c r="A870" s="11" t="s">
        <v>1646</v>
      </c>
      <c r="B870" s="11" t="s">
        <v>1634</v>
      </c>
      <c r="C870" s="14" t="s">
        <v>308</v>
      </c>
      <c r="D870" s="170">
        <v>50000</v>
      </c>
      <c r="E870" s="315"/>
      <c r="F870" s="315"/>
      <c r="G870" s="315">
        <v>50000</v>
      </c>
      <c r="H870" s="315"/>
      <c r="I870" s="315"/>
      <c r="J870" s="6" t="s">
        <v>1995</v>
      </c>
    </row>
    <row r="871" spans="1:10" x14ac:dyDescent="0.3">
      <c r="A871" s="280" t="s">
        <v>2019</v>
      </c>
      <c r="B871" s="11" t="s">
        <v>1635</v>
      </c>
      <c r="C871" s="14" t="s">
        <v>314</v>
      </c>
      <c r="D871" s="170">
        <v>50000</v>
      </c>
      <c r="E871" s="315"/>
      <c r="F871" s="315"/>
      <c r="G871" s="315">
        <v>50000</v>
      </c>
      <c r="H871" s="315"/>
      <c r="I871" s="315"/>
      <c r="J871" s="6" t="s">
        <v>1996</v>
      </c>
    </row>
    <row r="872" spans="1:10" x14ac:dyDescent="0.3">
      <c r="A872" s="4"/>
      <c r="B872" s="11" t="s">
        <v>1636</v>
      </c>
      <c r="C872" s="14" t="s">
        <v>314</v>
      </c>
      <c r="D872" s="170">
        <v>50000</v>
      </c>
      <c r="E872" s="315"/>
      <c r="F872" s="315"/>
      <c r="G872" s="315">
        <v>50000</v>
      </c>
      <c r="H872" s="315"/>
      <c r="I872" s="315"/>
      <c r="J872" s="6" t="s">
        <v>1995</v>
      </c>
    </row>
    <row r="873" spans="1:10" x14ac:dyDescent="0.3">
      <c r="A873" s="4"/>
      <c r="B873" s="11" t="s">
        <v>1639</v>
      </c>
      <c r="C873" s="14" t="s">
        <v>477</v>
      </c>
      <c r="D873" s="170">
        <v>50000</v>
      </c>
      <c r="E873" s="281"/>
      <c r="F873" s="281"/>
      <c r="G873" s="281">
        <v>50000</v>
      </c>
      <c r="H873" s="281"/>
      <c r="I873" s="281"/>
      <c r="J873" s="4" t="s">
        <v>1997</v>
      </c>
    </row>
    <row r="874" spans="1:10" x14ac:dyDescent="0.3">
      <c r="A874" s="4"/>
      <c r="B874" s="11" t="s">
        <v>1641</v>
      </c>
      <c r="C874" s="11" t="s">
        <v>82</v>
      </c>
      <c r="D874" s="170">
        <v>50000</v>
      </c>
      <c r="E874" s="281"/>
      <c r="F874" s="281"/>
      <c r="G874" s="281">
        <v>50000</v>
      </c>
      <c r="H874" s="281"/>
      <c r="I874" s="281"/>
      <c r="J874" s="4" t="s">
        <v>1997</v>
      </c>
    </row>
    <row r="875" spans="1:10" x14ac:dyDescent="0.3">
      <c r="A875" s="4"/>
      <c r="B875" s="11" t="s">
        <v>1642</v>
      </c>
      <c r="C875" s="14" t="s">
        <v>308</v>
      </c>
      <c r="D875" s="170">
        <v>36000</v>
      </c>
      <c r="E875" s="281"/>
      <c r="F875" s="281">
        <v>36000</v>
      </c>
      <c r="G875" s="281"/>
      <c r="H875" s="281"/>
      <c r="I875" s="281"/>
      <c r="J875" s="4" t="s">
        <v>1998</v>
      </c>
    </row>
    <row r="876" spans="1:10" x14ac:dyDescent="0.3">
      <c r="A876" s="4"/>
      <c r="B876" s="11" t="s">
        <v>1643</v>
      </c>
      <c r="C876" s="14" t="s">
        <v>314</v>
      </c>
      <c r="D876" s="170">
        <v>36000</v>
      </c>
      <c r="E876" s="281"/>
      <c r="F876" s="281">
        <v>36000</v>
      </c>
      <c r="G876" s="281"/>
      <c r="H876" s="281"/>
      <c r="I876" s="281"/>
      <c r="J876" s="4" t="s">
        <v>1999</v>
      </c>
    </row>
    <row r="877" spans="1:10" ht="15" thickBot="1" x14ac:dyDescent="0.35">
      <c r="A877" s="8"/>
      <c r="B877" s="13" t="s">
        <v>1644</v>
      </c>
      <c r="C877" s="26" t="s">
        <v>314</v>
      </c>
      <c r="D877" s="175">
        <v>36000</v>
      </c>
      <c r="E877" s="316"/>
      <c r="F877" s="316">
        <v>36000</v>
      </c>
      <c r="G877" s="316"/>
      <c r="H877" s="316"/>
      <c r="I877" s="316"/>
      <c r="J877" s="114" t="s">
        <v>2000</v>
      </c>
    </row>
    <row r="878" spans="1:10" ht="18.600000000000001" thickBot="1" x14ac:dyDescent="0.4">
      <c r="A878" s="75" t="s">
        <v>2139</v>
      </c>
      <c r="B878" s="15"/>
      <c r="C878" s="27"/>
      <c r="D878" s="27"/>
      <c r="E878" s="27"/>
      <c r="F878" s="27"/>
      <c r="G878" s="27"/>
      <c r="H878" s="27"/>
      <c r="I878" s="27"/>
      <c r="J878" s="16"/>
    </row>
    <row r="879" spans="1:10" x14ac:dyDescent="0.3">
      <c r="A879" s="29" t="s">
        <v>2161</v>
      </c>
      <c r="B879" s="11" t="s">
        <v>2140</v>
      </c>
      <c r="C879" s="11" t="s">
        <v>424</v>
      </c>
      <c r="D879" s="153"/>
      <c r="E879" s="281"/>
      <c r="F879" s="281"/>
      <c r="G879" s="281"/>
      <c r="H879" s="281"/>
      <c r="I879" s="281"/>
      <c r="J879" s="6" t="s">
        <v>2141</v>
      </c>
    </row>
    <row r="880" spans="1:10" x14ac:dyDescent="0.3">
      <c r="A880" s="4" t="s">
        <v>2162</v>
      </c>
      <c r="B880" s="11" t="s">
        <v>2142</v>
      </c>
      <c r="C880" s="11" t="s">
        <v>2148</v>
      </c>
      <c r="D880" s="153"/>
      <c r="E880" s="281"/>
      <c r="F880" s="281"/>
      <c r="G880" s="281"/>
      <c r="H880" s="281"/>
      <c r="I880" s="281"/>
      <c r="J880" s="4" t="s">
        <v>2145</v>
      </c>
    </row>
    <row r="881" spans="1:10" x14ac:dyDescent="0.3">
      <c r="A881" s="11" t="s">
        <v>4147</v>
      </c>
      <c r="B881" s="11" t="s">
        <v>2143</v>
      </c>
      <c r="C881" s="11" t="s">
        <v>2148</v>
      </c>
      <c r="D881" s="153"/>
      <c r="E881" s="281"/>
      <c r="F881" s="281"/>
      <c r="G881" s="281"/>
      <c r="H881" s="281"/>
      <c r="I881" s="281"/>
      <c r="J881" s="4" t="s">
        <v>2146</v>
      </c>
    </row>
    <row r="882" spans="1:10" x14ac:dyDescent="0.3">
      <c r="A882" s="4"/>
      <c r="B882" s="11" t="s">
        <v>2144</v>
      </c>
      <c r="C882" s="11" t="s">
        <v>2148</v>
      </c>
      <c r="D882" s="153"/>
      <c r="E882" s="281"/>
      <c r="F882" s="281"/>
      <c r="G882" s="281"/>
      <c r="H882" s="281"/>
      <c r="I882" s="281"/>
      <c r="J882" s="4" t="s">
        <v>2147</v>
      </c>
    </row>
    <row r="883" spans="1:10" x14ac:dyDescent="0.3">
      <c r="A883" s="4"/>
      <c r="B883" s="11" t="s">
        <v>2149</v>
      </c>
      <c r="C883" s="11" t="s">
        <v>2148</v>
      </c>
      <c r="D883" s="153"/>
      <c r="E883" s="281"/>
      <c r="F883" s="281"/>
      <c r="G883" s="281"/>
      <c r="H883" s="281"/>
      <c r="I883" s="281"/>
      <c r="J883" s="4" t="s">
        <v>2150</v>
      </c>
    </row>
    <row r="884" spans="1:10" x14ac:dyDescent="0.3">
      <c r="A884" s="4"/>
      <c r="B884" s="11" t="s">
        <v>2151</v>
      </c>
      <c r="C884" s="11" t="s">
        <v>2152</v>
      </c>
      <c r="D884" s="153"/>
      <c r="E884" s="281"/>
      <c r="F884" s="281"/>
      <c r="G884" s="281"/>
      <c r="H884" s="281"/>
      <c r="I884" s="281"/>
      <c r="J884" s="4" t="s">
        <v>2153</v>
      </c>
    </row>
    <row r="885" spans="1:10" x14ac:dyDescent="0.3">
      <c r="A885" s="4"/>
      <c r="B885" s="11" t="s">
        <v>2154</v>
      </c>
      <c r="C885" s="11" t="s">
        <v>2156</v>
      </c>
      <c r="D885" s="153"/>
      <c r="E885" s="281"/>
      <c r="F885" s="281"/>
      <c r="G885" s="281"/>
      <c r="H885" s="281"/>
      <c r="I885" s="281"/>
      <c r="J885" s="4" t="s">
        <v>2157</v>
      </c>
    </row>
    <row r="886" spans="1:10" x14ac:dyDescent="0.3">
      <c r="A886" s="4"/>
      <c r="B886" s="11" t="s">
        <v>2155</v>
      </c>
      <c r="C886" s="11" t="s">
        <v>2156</v>
      </c>
      <c r="D886" s="153"/>
      <c r="E886" s="281"/>
      <c r="F886" s="281"/>
      <c r="G886" s="281"/>
      <c r="H886" s="281"/>
      <c r="I886" s="281"/>
      <c r="J886" s="4" t="s">
        <v>2158</v>
      </c>
    </row>
    <row r="887" spans="1:10" ht="15" thickBot="1" x14ac:dyDescent="0.35">
      <c r="A887" s="8"/>
      <c r="B887" s="11" t="s">
        <v>2159</v>
      </c>
      <c r="C887" s="11" t="s">
        <v>2152</v>
      </c>
      <c r="D887" s="154"/>
      <c r="E887" s="281"/>
      <c r="F887" s="281"/>
      <c r="G887" s="281"/>
      <c r="H887" s="281"/>
      <c r="I887" s="281"/>
      <c r="J887" s="8" t="s">
        <v>2160</v>
      </c>
    </row>
    <row r="888" spans="1:10" ht="18.600000000000001" thickBot="1" x14ac:dyDescent="0.4">
      <c r="A888" s="75" t="s">
        <v>2163</v>
      </c>
      <c r="B888" s="27"/>
      <c r="C888" s="27"/>
      <c r="D888" s="27"/>
      <c r="E888" s="27"/>
      <c r="F888" s="27"/>
      <c r="G888" s="27"/>
      <c r="H888" s="27"/>
      <c r="I888" s="27"/>
      <c r="J888" s="16"/>
    </row>
    <row r="889" spans="1:10" x14ac:dyDescent="0.3">
      <c r="A889" s="29" t="s">
        <v>2164</v>
      </c>
      <c r="B889" s="11" t="s">
        <v>2166</v>
      </c>
      <c r="C889" s="11" t="s">
        <v>2165</v>
      </c>
      <c r="D889" s="169">
        <v>55000</v>
      </c>
      <c r="E889" s="281"/>
      <c r="F889" s="281"/>
      <c r="G889" s="281">
        <v>55000</v>
      </c>
      <c r="H889" s="281"/>
      <c r="I889" s="281"/>
      <c r="J889" s="6" t="s">
        <v>2177</v>
      </c>
    </row>
    <row r="890" spans="1:10" x14ac:dyDescent="0.3">
      <c r="A890" s="4" t="s">
        <v>2196</v>
      </c>
      <c r="B890" s="11" t="s">
        <v>2167</v>
      </c>
      <c r="C890" s="11" t="s">
        <v>2168</v>
      </c>
      <c r="D890" s="170">
        <v>55000</v>
      </c>
      <c r="E890" s="281"/>
      <c r="F890" s="281"/>
      <c r="G890" s="281">
        <v>55000</v>
      </c>
      <c r="H890" s="281"/>
      <c r="I890" s="281"/>
      <c r="J890" s="6" t="s">
        <v>2177</v>
      </c>
    </row>
    <row r="891" spans="1:10" x14ac:dyDescent="0.3">
      <c r="A891" s="280" t="s">
        <v>2019</v>
      </c>
      <c r="B891" s="11" t="s">
        <v>2169</v>
      </c>
      <c r="C891" s="11" t="s">
        <v>2168</v>
      </c>
      <c r="D891" s="170">
        <v>55000</v>
      </c>
      <c r="E891" s="281"/>
      <c r="F891" s="281"/>
      <c r="G891" s="281">
        <v>55000</v>
      </c>
      <c r="H891" s="281"/>
      <c r="I891" s="281"/>
      <c r="J891" s="6" t="s">
        <v>2177</v>
      </c>
    </row>
    <row r="892" spans="1:10" x14ac:dyDescent="0.3">
      <c r="A892" s="4"/>
      <c r="B892" s="11" t="s">
        <v>2170</v>
      </c>
      <c r="C892" s="11" t="s">
        <v>2171</v>
      </c>
      <c r="D892" s="170">
        <v>55000</v>
      </c>
      <c r="E892" s="281"/>
      <c r="F892" s="281"/>
      <c r="G892" s="281">
        <v>55000</v>
      </c>
      <c r="H892" s="281"/>
      <c r="I892" s="281"/>
      <c r="J892" s="6" t="s">
        <v>2177</v>
      </c>
    </row>
    <row r="893" spans="1:10" x14ac:dyDescent="0.3">
      <c r="A893" s="4"/>
      <c r="B893" s="11" t="s">
        <v>2172</v>
      </c>
      <c r="C893" s="11" t="s">
        <v>2171</v>
      </c>
      <c r="D893" s="170">
        <v>55000</v>
      </c>
      <c r="E893" s="281"/>
      <c r="F893" s="281"/>
      <c r="G893" s="281">
        <v>55000</v>
      </c>
      <c r="H893" s="281"/>
      <c r="I893" s="281"/>
      <c r="J893" s="6" t="s">
        <v>2177</v>
      </c>
    </row>
    <row r="894" spans="1:10" x14ac:dyDescent="0.3">
      <c r="A894" s="4"/>
      <c r="B894" s="11" t="s">
        <v>2173</v>
      </c>
      <c r="C894" s="11" t="s">
        <v>923</v>
      </c>
      <c r="D894" s="170">
        <v>55000</v>
      </c>
      <c r="E894" s="281"/>
      <c r="F894" s="281"/>
      <c r="G894" s="281">
        <v>55000</v>
      </c>
      <c r="H894" s="281"/>
      <c r="I894" s="281"/>
      <c r="J894" s="6" t="s">
        <v>2177</v>
      </c>
    </row>
    <row r="895" spans="1:10" x14ac:dyDescent="0.3">
      <c r="A895" s="4"/>
      <c r="B895" s="11" t="s">
        <v>2174</v>
      </c>
      <c r="C895" s="11" t="s">
        <v>923</v>
      </c>
      <c r="D895" s="170">
        <v>55000</v>
      </c>
      <c r="E895" s="281"/>
      <c r="F895" s="281"/>
      <c r="G895" s="281">
        <v>55000</v>
      </c>
      <c r="H895" s="281"/>
      <c r="I895" s="281"/>
      <c r="J895" s="6" t="s">
        <v>2177</v>
      </c>
    </row>
    <row r="896" spans="1:10" x14ac:dyDescent="0.3">
      <c r="A896" s="4"/>
      <c r="B896" s="11" t="s">
        <v>2175</v>
      </c>
      <c r="C896" s="11" t="s">
        <v>2176</v>
      </c>
      <c r="D896" s="170">
        <v>55000</v>
      </c>
      <c r="E896" s="281"/>
      <c r="F896" s="281"/>
      <c r="G896" s="281">
        <v>55000</v>
      </c>
      <c r="H896" s="281"/>
      <c r="I896" s="281"/>
      <c r="J896" s="6" t="s">
        <v>2177</v>
      </c>
    </row>
    <row r="897" spans="1:10" x14ac:dyDescent="0.3">
      <c r="A897" s="4"/>
      <c r="B897" s="11" t="s">
        <v>2178</v>
      </c>
      <c r="C897" s="11" t="s">
        <v>2179</v>
      </c>
      <c r="D897" s="170">
        <v>55000</v>
      </c>
      <c r="E897" s="281"/>
      <c r="F897" s="281"/>
      <c r="G897" s="281">
        <v>55000</v>
      </c>
      <c r="H897" s="281"/>
      <c r="I897" s="281"/>
      <c r="J897" s="6" t="s">
        <v>2177</v>
      </c>
    </row>
    <row r="898" spans="1:10" x14ac:dyDescent="0.3">
      <c r="A898" s="4"/>
      <c r="B898" s="11" t="s">
        <v>2180</v>
      </c>
      <c r="C898" s="11" t="s">
        <v>2181</v>
      </c>
      <c r="D898" s="170">
        <v>55000</v>
      </c>
      <c r="E898" s="281"/>
      <c r="F898" s="281"/>
      <c r="G898" s="281">
        <v>55000</v>
      </c>
      <c r="H898" s="281"/>
      <c r="I898" s="281"/>
      <c r="J898" s="6" t="s">
        <v>2177</v>
      </c>
    </row>
    <row r="899" spans="1:10" x14ac:dyDescent="0.3">
      <c r="A899" s="4"/>
      <c r="B899" s="11" t="s">
        <v>2182</v>
      </c>
      <c r="C899" s="11" t="s">
        <v>2107</v>
      </c>
      <c r="D899" s="170">
        <v>55000</v>
      </c>
      <c r="E899" s="281"/>
      <c r="F899" s="281"/>
      <c r="G899" s="281">
        <v>55000</v>
      </c>
      <c r="H899" s="281"/>
      <c r="I899" s="281"/>
      <c r="J899" s="6" t="s">
        <v>2177</v>
      </c>
    </row>
    <row r="900" spans="1:10" x14ac:dyDescent="0.3">
      <c r="A900" s="4"/>
      <c r="B900" s="11" t="s">
        <v>2183</v>
      </c>
      <c r="C900" s="11" t="s">
        <v>2184</v>
      </c>
      <c r="D900" s="170">
        <v>55000</v>
      </c>
      <c r="E900" s="281"/>
      <c r="F900" s="281"/>
      <c r="G900" s="281">
        <v>55000</v>
      </c>
      <c r="H900" s="281"/>
      <c r="I900" s="281"/>
      <c r="J900" s="6" t="s">
        <v>2177</v>
      </c>
    </row>
    <row r="901" spans="1:10" x14ac:dyDescent="0.3">
      <c r="A901" s="4"/>
      <c r="B901" s="11" t="s">
        <v>2185</v>
      </c>
      <c r="C901" s="11" t="s">
        <v>2106</v>
      </c>
      <c r="D901" s="170">
        <v>55000</v>
      </c>
      <c r="E901" s="281"/>
      <c r="F901" s="281"/>
      <c r="G901" s="281">
        <v>55000</v>
      </c>
      <c r="H901" s="281"/>
      <c r="I901" s="281"/>
      <c r="J901" s="6" t="s">
        <v>2177</v>
      </c>
    </row>
    <row r="902" spans="1:10" x14ac:dyDescent="0.3">
      <c r="A902" s="4"/>
      <c r="B902" s="11" t="s">
        <v>2186</v>
      </c>
      <c r="C902" s="11" t="s">
        <v>424</v>
      </c>
      <c r="D902" s="170">
        <v>55000</v>
      </c>
      <c r="E902" s="281"/>
      <c r="F902" s="281"/>
      <c r="G902" s="281">
        <v>55000</v>
      </c>
      <c r="H902" s="281"/>
      <c r="I902" s="281"/>
      <c r="J902" s="6" t="s">
        <v>2190</v>
      </c>
    </row>
    <row r="903" spans="1:10" x14ac:dyDescent="0.3">
      <c r="A903" s="4"/>
      <c r="B903" s="11" t="s">
        <v>2187</v>
      </c>
      <c r="C903" s="11" t="s">
        <v>424</v>
      </c>
      <c r="D903" s="170">
        <v>55000</v>
      </c>
      <c r="E903" s="281"/>
      <c r="F903" s="281"/>
      <c r="G903" s="281">
        <v>55000</v>
      </c>
      <c r="H903" s="281"/>
      <c r="I903" s="281"/>
      <c r="J903" s="6" t="s">
        <v>2190</v>
      </c>
    </row>
    <row r="904" spans="1:10" x14ac:dyDescent="0.3">
      <c r="A904" s="4"/>
      <c r="B904" s="11" t="s">
        <v>2188</v>
      </c>
      <c r="C904" s="11" t="s">
        <v>82</v>
      </c>
      <c r="D904" s="170">
        <v>55000</v>
      </c>
      <c r="E904" s="281"/>
      <c r="F904" s="281"/>
      <c r="G904" s="281">
        <v>55000</v>
      </c>
      <c r="H904" s="281"/>
      <c r="I904" s="281"/>
      <c r="J904" s="6" t="s">
        <v>2190</v>
      </c>
    </row>
    <row r="905" spans="1:10" x14ac:dyDescent="0.3">
      <c r="A905" s="4"/>
      <c r="B905" s="11" t="s">
        <v>2189</v>
      </c>
      <c r="C905" s="11" t="s">
        <v>82</v>
      </c>
      <c r="D905" s="170">
        <v>55000</v>
      </c>
      <c r="E905" s="281"/>
      <c r="F905" s="281"/>
      <c r="G905" s="281">
        <v>55000</v>
      </c>
      <c r="H905" s="281"/>
      <c r="I905" s="281"/>
      <c r="J905" s="6" t="s">
        <v>2190</v>
      </c>
    </row>
    <row r="906" spans="1:10" x14ac:dyDescent="0.3">
      <c r="A906" s="4"/>
      <c r="B906" s="11" t="s">
        <v>2191</v>
      </c>
      <c r="C906" s="11" t="s">
        <v>82</v>
      </c>
      <c r="D906" s="170">
        <v>55000</v>
      </c>
      <c r="E906" s="281"/>
      <c r="F906" s="281"/>
      <c r="G906" s="281">
        <v>55000</v>
      </c>
      <c r="H906" s="281"/>
      <c r="I906" s="281"/>
      <c r="J906" s="6" t="s">
        <v>2190</v>
      </c>
    </row>
    <row r="907" spans="1:10" x14ac:dyDescent="0.3">
      <c r="A907" s="4"/>
      <c r="B907" s="11" t="s">
        <v>2192</v>
      </c>
      <c r="C907" s="11" t="s">
        <v>424</v>
      </c>
      <c r="D907" s="170">
        <v>55000</v>
      </c>
      <c r="E907" s="281"/>
      <c r="F907" s="281"/>
      <c r="G907" s="281">
        <v>55000</v>
      </c>
      <c r="H907" s="281"/>
      <c r="I907" s="281"/>
      <c r="J907" s="6" t="s">
        <v>2193</v>
      </c>
    </row>
    <row r="908" spans="1:10" x14ac:dyDescent="0.3">
      <c r="A908" s="4"/>
      <c r="B908" s="11" t="s">
        <v>2195</v>
      </c>
      <c r="C908" s="11" t="s">
        <v>424</v>
      </c>
      <c r="D908" s="170">
        <v>55000</v>
      </c>
      <c r="E908" s="281"/>
      <c r="F908" s="281"/>
      <c r="G908" s="281">
        <v>55000</v>
      </c>
      <c r="H908" s="281"/>
      <c r="I908" s="281"/>
      <c r="J908" s="6" t="s">
        <v>2193</v>
      </c>
    </row>
    <row r="909" spans="1:10" ht="15" thickBot="1" x14ac:dyDescent="0.35">
      <c r="A909" s="8"/>
      <c r="B909" s="11" t="s">
        <v>2194</v>
      </c>
      <c r="C909" s="11" t="s">
        <v>424</v>
      </c>
      <c r="D909" s="175">
        <v>55000</v>
      </c>
      <c r="E909" s="281"/>
      <c r="F909" s="281"/>
      <c r="G909" s="281">
        <v>55000</v>
      </c>
      <c r="H909" s="281"/>
      <c r="I909" s="281"/>
      <c r="J909" s="114" t="s">
        <v>2193</v>
      </c>
    </row>
    <row r="910" spans="1:10" ht="18.600000000000001" thickBot="1" x14ac:dyDescent="0.4">
      <c r="A910" s="56" t="s">
        <v>2197</v>
      </c>
      <c r="B910" s="287"/>
      <c r="C910" s="16"/>
      <c r="D910" s="16"/>
      <c r="E910" s="16"/>
      <c r="F910" s="16"/>
      <c r="G910" s="16"/>
      <c r="H910" s="16"/>
      <c r="I910" s="16"/>
      <c r="J910" s="16"/>
    </row>
    <row r="911" spans="1:10" x14ac:dyDescent="0.3">
      <c r="A911" s="29" t="s">
        <v>2199</v>
      </c>
      <c r="B911" s="11"/>
      <c r="C911" s="11"/>
      <c r="D911" s="14"/>
      <c r="E911" s="281"/>
      <c r="F911" s="281"/>
      <c r="G911" s="281"/>
      <c r="H911" s="281"/>
      <c r="I911" s="281"/>
      <c r="J911" s="6"/>
    </row>
    <row r="912" spans="1:10" x14ac:dyDescent="0.3">
      <c r="A912" s="4" t="s">
        <v>2200</v>
      </c>
      <c r="B912" s="11"/>
      <c r="C912" s="11"/>
      <c r="D912" s="11"/>
      <c r="E912" s="281"/>
      <c r="F912" s="281"/>
      <c r="G912" s="281"/>
      <c r="H912" s="281"/>
      <c r="I912" s="281"/>
      <c r="J912" s="4"/>
    </row>
    <row r="913" spans="1:10" x14ac:dyDescent="0.3">
      <c r="A913" s="4" t="s">
        <v>2198</v>
      </c>
      <c r="B913" s="11"/>
      <c r="C913" s="11"/>
      <c r="D913" s="11"/>
      <c r="E913" s="281"/>
      <c r="F913" s="281"/>
      <c r="G913" s="281"/>
      <c r="H913" s="281"/>
      <c r="I913" s="281"/>
      <c r="J913" s="4"/>
    </row>
    <row r="914" spans="1:10" ht="15" thickBot="1" x14ac:dyDescent="0.35">
      <c r="A914" s="11" t="s">
        <v>4147</v>
      </c>
      <c r="B914" s="13"/>
      <c r="C914" s="13"/>
      <c r="D914" s="13"/>
      <c r="E914" s="281"/>
      <c r="F914" s="281"/>
      <c r="G914" s="281"/>
      <c r="H914" s="281"/>
      <c r="I914" s="281"/>
      <c r="J914" s="8"/>
    </row>
    <row r="915" spans="1:10" ht="18.600000000000001" thickBot="1" x14ac:dyDescent="0.4">
      <c r="A915" s="56" t="s">
        <v>2201</v>
      </c>
      <c r="B915" s="53"/>
      <c r="C915" s="396"/>
      <c r="D915" s="15"/>
      <c r="E915" s="15"/>
      <c r="F915" s="15"/>
      <c r="G915" s="15"/>
      <c r="H915" s="15"/>
      <c r="I915" s="15"/>
      <c r="J915" s="16"/>
    </row>
    <row r="916" spans="1:10" x14ac:dyDescent="0.3">
      <c r="A916" s="29" t="s">
        <v>2237</v>
      </c>
      <c r="B916" s="14" t="s">
        <v>2202</v>
      </c>
      <c r="C916" s="14" t="s">
        <v>2079</v>
      </c>
      <c r="D916" s="266">
        <v>50000</v>
      </c>
      <c r="E916" s="281"/>
      <c r="F916" s="281"/>
      <c r="G916" s="281">
        <v>50000</v>
      </c>
      <c r="H916" s="281"/>
      <c r="I916" s="281"/>
      <c r="J916" s="6" t="s">
        <v>2203</v>
      </c>
    </row>
    <row r="917" spans="1:10" x14ac:dyDescent="0.3">
      <c r="A917" s="4" t="s">
        <v>2238</v>
      </c>
      <c r="B917" s="11" t="s">
        <v>2204</v>
      </c>
      <c r="C917" s="11" t="s">
        <v>2079</v>
      </c>
      <c r="D917" s="266">
        <v>50000</v>
      </c>
      <c r="E917" s="281"/>
      <c r="F917" s="281"/>
      <c r="G917" s="281">
        <v>50000</v>
      </c>
      <c r="H917" s="281"/>
      <c r="I917" s="281"/>
      <c r="J917" s="6" t="s">
        <v>2203</v>
      </c>
    </row>
    <row r="918" spans="1:10" x14ac:dyDescent="0.3">
      <c r="A918" s="4"/>
      <c r="B918" s="11" t="s">
        <v>2205</v>
      </c>
      <c r="C918" s="11" t="s">
        <v>2079</v>
      </c>
      <c r="D918" s="266">
        <v>50000</v>
      </c>
      <c r="E918" s="281"/>
      <c r="F918" s="281"/>
      <c r="G918" s="281">
        <v>50000</v>
      </c>
      <c r="H918" s="281"/>
      <c r="I918" s="281"/>
      <c r="J918" s="6" t="s">
        <v>2203</v>
      </c>
    </row>
    <row r="919" spans="1:10" x14ac:dyDescent="0.3">
      <c r="A919" s="4" t="s">
        <v>2211</v>
      </c>
      <c r="B919" s="11" t="s">
        <v>2206</v>
      </c>
      <c r="C919" s="11" t="s">
        <v>2079</v>
      </c>
      <c r="D919" s="266">
        <v>50000</v>
      </c>
      <c r="E919" s="281"/>
      <c r="F919" s="281"/>
      <c r="G919" s="281">
        <v>50000</v>
      </c>
      <c r="H919" s="281"/>
      <c r="I919" s="281"/>
      <c r="J919" s="6" t="s">
        <v>2203</v>
      </c>
    </row>
    <row r="920" spans="1:10" x14ac:dyDescent="0.3">
      <c r="A920" s="280" t="s">
        <v>2019</v>
      </c>
      <c r="B920" s="11" t="s">
        <v>2207</v>
      </c>
      <c r="C920" s="11" t="s">
        <v>2079</v>
      </c>
      <c r="D920" s="266">
        <v>50000</v>
      </c>
      <c r="E920" s="281"/>
      <c r="F920" s="281"/>
      <c r="G920" s="281">
        <v>50000</v>
      </c>
      <c r="H920" s="281"/>
      <c r="I920" s="281"/>
      <c r="J920" s="6" t="s">
        <v>2203</v>
      </c>
    </row>
    <row r="921" spans="1:10" x14ac:dyDescent="0.3">
      <c r="A921" s="4"/>
      <c r="B921" s="11" t="s">
        <v>2208</v>
      </c>
      <c r="C921" s="11" t="s">
        <v>2079</v>
      </c>
      <c r="D921" s="266">
        <v>50000</v>
      </c>
      <c r="E921" s="281"/>
      <c r="F921" s="281"/>
      <c r="G921" s="281">
        <v>50000</v>
      </c>
      <c r="H921" s="281"/>
      <c r="I921" s="281"/>
      <c r="J921" s="6" t="s">
        <v>2203</v>
      </c>
    </row>
    <row r="922" spans="1:10" x14ac:dyDescent="0.3">
      <c r="A922" s="4"/>
      <c r="B922" s="11" t="s">
        <v>2209</v>
      </c>
      <c r="C922" s="11" t="s">
        <v>2079</v>
      </c>
      <c r="D922" s="266">
        <v>50000</v>
      </c>
      <c r="E922" s="281"/>
      <c r="F922" s="281"/>
      <c r="G922" s="281">
        <v>50000</v>
      </c>
      <c r="H922" s="281"/>
      <c r="I922" s="281"/>
      <c r="J922" s="6" t="s">
        <v>2203</v>
      </c>
    </row>
    <row r="923" spans="1:10" x14ac:dyDescent="0.3">
      <c r="A923" s="4"/>
      <c r="B923" s="11" t="s">
        <v>2210</v>
      </c>
      <c r="C923" s="11" t="s">
        <v>2079</v>
      </c>
      <c r="D923" s="266">
        <v>50000</v>
      </c>
      <c r="E923" s="281"/>
      <c r="F923" s="281"/>
      <c r="G923" s="281">
        <v>50000</v>
      </c>
      <c r="H923" s="281"/>
      <c r="I923" s="281"/>
      <c r="J923" s="6" t="s">
        <v>2203</v>
      </c>
    </row>
    <row r="924" spans="1:10" x14ac:dyDescent="0.3">
      <c r="A924" s="4"/>
      <c r="B924" s="11" t="s">
        <v>2212</v>
      </c>
      <c r="C924" s="11" t="s">
        <v>2078</v>
      </c>
      <c r="D924" s="266">
        <v>50000</v>
      </c>
      <c r="E924" s="281"/>
      <c r="F924" s="281"/>
      <c r="G924" s="281">
        <v>50000</v>
      </c>
      <c r="H924" s="281"/>
      <c r="I924" s="281"/>
      <c r="J924" s="4" t="s">
        <v>2203</v>
      </c>
    </row>
    <row r="925" spans="1:10" x14ac:dyDescent="0.3">
      <c r="A925" s="4"/>
      <c r="B925" s="11" t="s">
        <v>2213</v>
      </c>
      <c r="C925" s="11" t="s">
        <v>2078</v>
      </c>
      <c r="D925" s="266">
        <v>50000</v>
      </c>
      <c r="E925" s="281"/>
      <c r="F925" s="281"/>
      <c r="G925" s="281">
        <v>50000</v>
      </c>
      <c r="H925" s="281"/>
      <c r="I925" s="281"/>
      <c r="J925" s="4" t="s">
        <v>2203</v>
      </c>
    </row>
    <row r="926" spans="1:10" x14ac:dyDescent="0.3">
      <c r="A926" s="4"/>
      <c r="B926" s="11" t="s">
        <v>2214</v>
      </c>
      <c r="C926" s="11" t="s">
        <v>2078</v>
      </c>
      <c r="D926" s="266">
        <v>50000</v>
      </c>
      <c r="E926" s="281"/>
      <c r="F926" s="281"/>
      <c r="G926" s="281">
        <v>50000</v>
      </c>
      <c r="H926" s="281"/>
      <c r="I926" s="281"/>
      <c r="J926" s="4" t="s">
        <v>2203</v>
      </c>
    </row>
    <row r="927" spans="1:10" x14ac:dyDescent="0.3">
      <c r="A927" s="4"/>
      <c r="B927" s="11" t="s">
        <v>2215</v>
      </c>
      <c r="C927" s="11" t="s">
        <v>2078</v>
      </c>
      <c r="D927" s="266">
        <v>50000</v>
      </c>
      <c r="E927" s="281"/>
      <c r="F927" s="281"/>
      <c r="G927" s="281">
        <v>50000</v>
      </c>
      <c r="H927" s="281"/>
      <c r="I927" s="281"/>
      <c r="J927" s="4" t="s">
        <v>2203</v>
      </c>
    </row>
    <row r="928" spans="1:10" x14ac:dyDescent="0.3">
      <c r="A928" s="4"/>
      <c r="B928" s="11" t="s">
        <v>2216</v>
      </c>
      <c r="C928" s="11" t="s">
        <v>2078</v>
      </c>
      <c r="D928" s="266">
        <v>50000</v>
      </c>
      <c r="E928" s="281"/>
      <c r="F928" s="281"/>
      <c r="G928" s="281">
        <v>50000</v>
      </c>
      <c r="H928" s="281"/>
      <c r="I928" s="281"/>
      <c r="J928" s="4" t="s">
        <v>2203</v>
      </c>
    </row>
    <row r="929" spans="1:10" x14ac:dyDescent="0.3">
      <c r="A929" s="4"/>
      <c r="B929" s="11" t="s">
        <v>2217</v>
      </c>
      <c r="C929" s="11" t="s">
        <v>2078</v>
      </c>
      <c r="D929" s="266">
        <v>50000</v>
      </c>
      <c r="E929" s="281"/>
      <c r="F929" s="281"/>
      <c r="G929" s="281">
        <v>50000</v>
      </c>
      <c r="H929" s="281"/>
      <c r="I929" s="281"/>
      <c r="J929" s="4" t="s">
        <v>2203</v>
      </c>
    </row>
    <row r="930" spans="1:10" x14ac:dyDescent="0.3">
      <c r="A930" s="4"/>
      <c r="B930" s="11" t="s">
        <v>2218</v>
      </c>
      <c r="C930" s="11" t="s">
        <v>424</v>
      </c>
      <c r="D930" s="266">
        <v>50000</v>
      </c>
      <c r="E930" s="281"/>
      <c r="F930" s="281"/>
      <c r="G930" s="281">
        <v>50000</v>
      </c>
      <c r="H930" s="281"/>
      <c r="I930" s="281"/>
      <c r="J930" s="4" t="s">
        <v>2224</v>
      </c>
    </row>
    <row r="931" spans="1:10" x14ac:dyDescent="0.3">
      <c r="A931" s="4"/>
      <c r="B931" s="11" t="s">
        <v>2219</v>
      </c>
      <c r="C931" s="11" t="s">
        <v>424</v>
      </c>
      <c r="D931" s="266">
        <v>50000</v>
      </c>
      <c r="E931" s="281"/>
      <c r="F931" s="281"/>
      <c r="G931" s="281">
        <v>50000</v>
      </c>
      <c r="H931" s="281"/>
      <c r="I931" s="281"/>
      <c r="J931" s="4" t="s">
        <v>2224</v>
      </c>
    </row>
    <row r="932" spans="1:10" x14ac:dyDescent="0.3">
      <c r="A932" s="4"/>
      <c r="B932" s="11" t="s">
        <v>2220</v>
      </c>
      <c r="C932" s="11" t="s">
        <v>424</v>
      </c>
      <c r="D932" s="266">
        <v>50000</v>
      </c>
      <c r="E932" s="281"/>
      <c r="F932" s="281"/>
      <c r="G932" s="281">
        <v>50000</v>
      </c>
      <c r="H932" s="281"/>
      <c r="I932" s="281"/>
      <c r="J932" s="4" t="s">
        <v>2224</v>
      </c>
    </row>
    <row r="933" spans="1:10" x14ac:dyDescent="0.3">
      <c r="A933" s="4"/>
      <c r="B933" s="11" t="s">
        <v>2221</v>
      </c>
      <c r="C933" s="11" t="s">
        <v>424</v>
      </c>
      <c r="D933" s="266">
        <v>50000</v>
      </c>
      <c r="E933" s="281"/>
      <c r="F933" s="281"/>
      <c r="G933" s="281">
        <v>50000</v>
      </c>
      <c r="H933" s="281"/>
      <c r="I933" s="281"/>
      <c r="J933" s="4" t="s">
        <v>2224</v>
      </c>
    </row>
    <row r="934" spans="1:10" x14ac:dyDescent="0.3">
      <c r="A934" s="4"/>
      <c r="B934" s="11" t="s">
        <v>2222</v>
      </c>
      <c r="C934" s="11" t="s">
        <v>424</v>
      </c>
      <c r="D934" s="266">
        <v>50000</v>
      </c>
      <c r="E934" s="281"/>
      <c r="F934" s="281"/>
      <c r="G934" s="281">
        <v>50000</v>
      </c>
      <c r="H934" s="281"/>
      <c r="I934" s="281"/>
      <c r="J934" s="4" t="s">
        <v>2224</v>
      </c>
    </row>
    <row r="935" spans="1:10" x14ac:dyDescent="0.3">
      <c r="A935" s="4"/>
      <c r="B935" s="11" t="s">
        <v>2223</v>
      </c>
      <c r="C935" s="11" t="s">
        <v>424</v>
      </c>
      <c r="D935" s="266">
        <v>50000</v>
      </c>
      <c r="E935" s="281"/>
      <c r="F935" s="281"/>
      <c r="G935" s="281">
        <v>50000</v>
      </c>
      <c r="H935" s="281"/>
      <c r="I935" s="281"/>
      <c r="J935" s="4" t="s">
        <v>2224</v>
      </c>
    </row>
    <row r="936" spans="1:10" x14ac:dyDescent="0.3">
      <c r="A936" s="4"/>
      <c r="B936" s="11" t="s">
        <v>2225</v>
      </c>
      <c r="C936" s="11" t="s">
        <v>424</v>
      </c>
      <c r="D936" s="266">
        <v>50000</v>
      </c>
      <c r="E936" s="281"/>
      <c r="F936" s="281"/>
      <c r="G936" s="281">
        <v>50000</v>
      </c>
      <c r="H936" s="281"/>
      <c r="I936" s="281"/>
      <c r="J936" s="8" t="s">
        <v>2234</v>
      </c>
    </row>
    <row r="937" spans="1:10" x14ac:dyDescent="0.3">
      <c r="A937" s="4"/>
      <c r="B937" s="11" t="s">
        <v>2226</v>
      </c>
      <c r="C937" s="11" t="s">
        <v>2064</v>
      </c>
      <c r="D937" s="266">
        <v>50000</v>
      </c>
      <c r="E937" s="281"/>
      <c r="F937" s="281"/>
      <c r="G937" s="281">
        <v>50000</v>
      </c>
      <c r="H937" s="281"/>
      <c r="I937" s="281"/>
      <c r="J937" s="8" t="s">
        <v>2234</v>
      </c>
    </row>
    <row r="938" spans="1:10" x14ac:dyDescent="0.3">
      <c r="A938" s="4"/>
      <c r="B938" s="11" t="s">
        <v>2227</v>
      </c>
      <c r="C938" s="11" t="s">
        <v>2064</v>
      </c>
      <c r="D938" s="266">
        <v>50000</v>
      </c>
      <c r="E938" s="281"/>
      <c r="F938" s="281"/>
      <c r="G938" s="281">
        <v>50000</v>
      </c>
      <c r="H938" s="281"/>
      <c r="I938" s="281"/>
      <c r="J938" s="8" t="s">
        <v>2234</v>
      </c>
    </row>
    <row r="939" spans="1:10" x14ac:dyDescent="0.3">
      <c r="A939" s="4"/>
      <c r="B939" s="11" t="s">
        <v>2228</v>
      </c>
      <c r="C939" s="11" t="s">
        <v>2064</v>
      </c>
      <c r="D939" s="266">
        <v>50000</v>
      </c>
      <c r="E939" s="281"/>
      <c r="F939" s="281"/>
      <c r="G939" s="281">
        <v>50000</v>
      </c>
      <c r="H939" s="281"/>
      <c r="I939" s="281"/>
      <c r="J939" s="8" t="s">
        <v>2234</v>
      </c>
    </row>
    <row r="940" spans="1:10" x14ac:dyDescent="0.3">
      <c r="A940" s="4"/>
      <c r="B940" s="11" t="s">
        <v>2229</v>
      </c>
      <c r="C940" s="11" t="s">
        <v>2064</v>
      </c>
      <c r="D940" s="266">
        <v>50000</v>
      </c>
      <c r="E940" s="281"/>
      <c r="F940" s="281"/>
      <c r="G940" s="281">
        <v>50000</v>
      </c>
      <c r="H940" s="281"/>
      <c r="I940" s="281"/>
      <c r="J940" s="8" t="s">
        <v>2234</v>
      </c>
    </row>
    <row r="941" spans="1:10" x14ac:dyDescent="0.3">
      <c r="A941" s="4"/>
      <c r="B941" s="11" t="s">
        <v>2230</v>
      </c>
      <c r="C941" s="11" t="s">
        <v>2064</v>
      </c>
      <c r="D941" s="266">
        <v>50000</v>
      </c>
      <c r="E941" s="281"/>
      <c r="F941" s="281"/>
      <c r="G941" s="281">
        <v>50000</v>
      </c>
      <c r="H941" s="281"/>
      <c r="I941" s="281"/>
      <c r="J941" s="8" t="s">
        <v>2234</v>
      </c>
    </row>
    <row r="942" spans="1:10" x14ac:dyDescent="0.3">
      <c r="A942" s="4"/>
      <c r="B942" s="11" t="s">
        <v>2231</v>
      </c>
      <c r="C942" s="11" t="s">
        <v>2064</v>
      </c>
      <c r="D942" s="266">
        <v>50000</v>
      </c>
      <c r="E942" s="281"/>
      <c r="F942" s="281"/>
      <c r="G942" s="281">
        <v>50000</v>
      </c>
      <c r="H942" s="281"/>
      <c r="I942" s="281"/>
      <c r="J942" s="8" t="s">
        <v>2234</v>
      </c>
    </row>
    <row r="943" spans="1:10" x14ac:dyDescent="0.3">
      <c r="A943" s="4"/>
      <c r="B943" s="11" t="s">
        <v>2232</v>
      </c>
      <c r="C943" s="11" t="s">
        <v>2064</v>
      </c>
      <c r="D943" s="266">
        <v>50000</v>
      </c>
      <c r="E943" s="281"/>
      <c r="F943" s="281"/>
      <c r="G943" s="281">
        <v>50000</v>
      </c>
      <c r="H943" s="281"/>
      <c r="I943" s="281"/>
      <c r="J943" s="8" t="s">
        <v>2234</v>
      </c>
    </row>
    <row r="944" spans="1:10" x14ac:dyDescent="0.3">
      <c r="A944" s="4"/>
      <c r="B944" s="11" t="s">
        <v>2233</v>
      </c>
      <c r="C944" s="11" t="s">
        <v>2064</v>
      </c>
      <c r="D944" s="266">
        <v>50000</v>
      </c>
      <c r="E944" s="281"/>
      <c r="F944" s="281"/>
      <c r="G944" s="281">
        <v>50000</v>
      </c>
      <c r="H944" s="281"/>
      <c r="I944" s="281"/>
      <c r="J944" s="8" t="s">
        <v>2234</v>
      </c>
    </row>
    <row r="945" spans="1:10" ht="15" thickBot="1" x14ac:dyDescent="0.35">
      <c r="A945" s="8"/>
      <c r="B945" s="11" t="s">
        <v>2235</v>
      </c>
      <c r="C945" s="11" t="s">
        <v>305</v>
      </c>
      <c r="D945" s="274">
        <v>80000</v>
      </c>
      <c r="E945" s="281"/>
      <c r="F945" s="281"/>
      <c r="G945" s="281"/>
      <c r="H945" s="281">
        <v>80000</v>
      </c>
      <c r="I945" s="281"/>
      <c r="J945" s="8" t="s">
        <v>2236</v>
      </c>
    </row>
    <row r="946" spans="1:10" ht="18.600000000000001" thickBot="1" x14ac:dyDescent="0.4">
      <c r="A946" s="56" t="s">
        <v>2239</v>
      </c>
      <c r="B946" s="27"/>
      <c r="C946" s="27"/>
      <c r="D946" s="27"/>
      <c r="E946" s="27"/>
      <c r="F946" s="27"/>
      <c r="G946" s="27"/>
      <c r="H946" s="27"/>
      <c r="I946" s="27"/>
      <c r="J946" s="16"/>
    </row>
    <row r="947" spans="1:10" x14ac:dyDescent="0.3">
      <c r="A947" s="29" t="s">
        <v>2260</v>
      </c>
      <c r="B947" s="96" t="s">
        <v>2240</v>
      </c>
      <c r="C947" s="11" t="s">
        <v>2064</v>
      </c>
      <c r="D947" s="169">
        <v>54000</v>
      </c>
      <c r="E947" s="281"/>
      <c r="F947" s="281"/>
      <c r="G947" s="281">
        <v>54000</v>
      </c>
      <c r="H947" s="281"/>
      <c r="I947" s="281"/>
      <c r="J947" s="395" t="s">
        <v>2247</v>
      </c>
    </row>
    <row r="948" spans="1:10" x14ac:dyDescent="0.3">
      <c r="A948" s="4" t="s">
        <v>2272</v>
      </c>
      <c r="B948" s="65" t="s">
        <v>2241</v>
      </c>
      <c r="C948" s="11" t="s">
        <v>2064</v>
      </c>
      <c r="D948" s="170">
        <v>54000</v>
      </c>
      <c r="E948" s="281"/>
      <c r="F948" s="281"/>
      <c r="G948" s="281">
        <v>54000</v>
      </c>
      <c r="H948" s="281"/>
      <c r="I948" s="281"/>
      <c r="J948" s="4" t="s">
        <v>2248</v>
      </c>
    </row>
    <row r="949" spans="1:10" x14ac:dyDescent="0.3">
      <c r="A949" s="280" t="s">
        <v>2019</v>
      </c>
      <c r="B949" s="65" t="s">
        <v>2242</v>
      </c>
      <c r="C949" s="11" t="s">
        <v>2064</v>
      </c>
      <c r="D949" s="170">
        <v>54000</v>
      </c>
      <c r="E949" s="281"/>
      <c r="F949" s="281"/>
      <c r="G949" s="281">
        <v>54000</v>
      </c>
      <c r="H949" s="281"/>
      <c r="I949" s="281"/>
      <c r="J949" s="4" t="s">
        <v>2249</v>
      </c>
    </row>
    <row r="950" spans="1:10" x14ac:dyDescent="0.3">
      <c r="A950" s="4"/>
      <c r="B950" s="65" t="s">
        <v>2243</v>
      </c>
      <c r="C950" s="11" t="s">
        <v>2064</v>
      </c>
      <c r="D950" s="170">
        <v>54000</v>
      </c>
      <c r="E950" s="281"/>
      <c r="F950" s="281"/>
      <c r="G950" s="281">
        <v>54000</v>
      </c>
      <c r="H950" s="281"/>
      <c r="I950" s="281"/>
      <c r="J950" s="4" t="s">
        <v>2250</v>
      </c>
    </row>
    <row r="951" spans="1:10" x14ac:dyDescent="0.3">
      <c r="A951" s="4"/>
      <c r="B951" s="96" t="s">
        <v>2251</v>
      </c>
      <c r="C951" s="11" t="s">
        <v>2064</v>
      </c>
      <c r="D951" s="170">
        <v>54000</v>
      </c>
      <c r="E951" s="281"/>
      <c r="F951" s="281"/>
      <c r="G951" s="281">
        <v>54000</v>
      </c>
      <c r="H951" s="281"/>
      <c r="I951" s="281"/>
      <c r="J951" s="395" t="s">
        <v>2247</v>
      </c>
    </row>
    <row r="952" spans="1:10" x14ac:dyDescent="0.3">
      <c r="A952" s="4"/>
      <c r="B952" s="65" t="s">
        <v>2244</v>
      </c>
      <c r="C952" s="11" t="s">
        <v>2064</v>
      </c>
      <c r="D952" s="170">
        <v>54000</v>
      </c>
      <c r="E952" s="281"/>
      <c r="F952" s="281"/>
      <c r="G952" s="281">
        <v>54000</v>
      </c>
      <c r="H952" s="281"/>
      <c r="I952" s="281"/>
      <c r="J952" s="4" t="s">
        <v>2248</v>
      </c>
    </row>
    <row r="953" spans="1:10" x14ac:dyDescent="0.3">
      <c r="A953" s="4"/>
      <c r="B953" s="65" t="s">
        <v>2245</v>
      </c>
      <c r="C953" s="11" t="s">
        <v>2064</v>
      </c>
      <c r="D953" s="170">
        <v>54000</v>
      </c>
      <c r="E953" s="281"/>
      <c r="F953" s="281"/>
      <c r="G953" s="281">
        <v>54000</v>
      </c>
      <c r="H953" s="281"/>
      <c r="I953" s="281"/>
      <c r="J953" s="4" t="s">
        <v>2249</v>
      </c>
    </row>
    <row r="954" spans="1:10" x14ac:dyDescent="0.3">
      <c r="A954" s="4"/>
      <c r="B954" s="65" t="s">
        <v>2246</v>
      </c>
      <c r="C954" s="11" t="s">
        <v>2064</v>
      </c>
      <c r="D954" s="170">
        <v>54000</v>
      </c>
      <c r="E954" s="281"/>
      <c r="F954" s="281"/>
      <c r="G954" s="281">
        <v>54000</v>
      </c>
      <c r="H954" s="281"/>
      <c r="I954" s="281"/>
      <c r="J954" s="4" t="s">
        <v>2250</v>
      </c>
    </row>
    <row r="955" spans="1:10" x14ac:dyDescent="0.3">
      <c r="A955" s="4"/>
      <c r="B955" s="11" t="s">
        <v>2252</v>
      </c>
      <c r="C955" s="11" t="s">
        <v>2064</v>
      </c>
      <c r="D955" s="170">
        <v>54000</v>
      </c>
      <c r="E955" s="281"/>
      <c r="F955" s="281"/>
      <c r="G955" s="281">
        <v>54000</v>
      </c>
      <c r="H955" s="281"/>
      <c r="I955" s="281"/>
      <c r="J955" s="395" t="s">
        <v>2247</v>
      </c>
    </row>
    <row r="956" spans="1:10" x14ac:dyDescent="0.3">
      <c r="A956" s="4"/>
      <c r="B956" s="11" t="s">
        <v>2253</v>
      </c>
      <c r="C956" s="11" t="s">
        <v>2064</v>
      </c>
      <c r="D956" s="170">
        <v>54000</v>
      </c>
      <c r="E956" s="281"/>
      <c r="F956" s="281"/>
      <c r="G956" s="281">
        <v>54000</v>
      </c>
      <c r="H956" s="281"/>
      <c r="I956" s="281"/>
      <c r="J956" s="4" t="s">
        <v>2248</v>
      </c>
    </row>
    <row r="957" spans="1:10" x14ac:dyDescent="0.3">
      <c r="A957" s="4"/>
      <c r="B957" s="11" t="s">
        <v>2254</v>
      </c>
      <c r="C957" s="11" t="s">
        <v>2064</v>
      </c>
      <c r="D957" s="170">
        <v>54000</v>
      </c>
      <c r="E957" s="281"/>
      <c r="F957" s="281"/>
      <c r="G957" s="281">
        <v>54000</v>
      </c>
      <c r="H957" s="281"/>
      <c r="I957" s="281"/>
      <c r="J957" s="4" t="s">
        <v>2249</v>
      </c>
    </row>
    <row r="958" spans="1:10" x14ac:dyDescent="0.3">
      <c r="A958" s="4"/>
      <c r="B958" s="11" t="s">
        <v>2255</v>
      </c>
      <c r="C958" s="11" t="s">
        <v>2064</v>
      </c>
      <c r="D958" s="170">
        <v>54000</v>
      </c>
      <c r="E958" s="281"/>
      <c r="F958" s="281"/>
      <c r="G958" s="281">
        <v>54000</v>
      </c>
      <c r="H958" s="281"/>
      <c r="I958" s="281"/>
      <c r="J958" s="4" t="s">
        <v>2250</v>
      </c>
    </row>
    <row r="959" spans="1:10" x14ac:dyDescent="0.3">
      <c r="A959" s="4"/>
      <c r="B959" s="11" t="s">
        <v>2256</v>
      </c>
      <c r="C959" s="11" t="s">
        <v>2064</v>
      </c>
      <c r="D959" s="170">
        <v>54000</v>
      </c>
      <c r="E959" s="281"/>
      <c r="F959" s="281"/>
      <c r="G959" s="281">
        <v>54000</v>
      </c>
      <c r="H959" s="281"/>
      <c r="I959" s="281"/>
      <c r="J959" s="395" t="s">
        <v>2247</v>
      </c>
    </row>
    <row r="960" spans="1:10" x14ac:dyDescent="0.3">
      <c r="A960" s="4"/>
      <c r="B960" s="11" t="s">
        <v>2257</v>
      </c>
      <c r="C960" s="11" t="s">
        <v>2064</v>
      </c>
      <c r="D960" s="170">
        <v>54000</v>
      </c>
      <c r="E960" s="281"/>
      <c r="F960" s="281"/>
      <c r="G960" s="281">
        <v>54000</v>
      </c>
      <c r="H960" s="281"/>
      <c r="I960" s="281"/>
      <c r="J960" s="4" t="s">
        <v>2248</v>
      </c>
    </row>
    <row r="961" spans="1:10" x14ac:dyDescent="0.3">
      <c r="A961" s="4"/>
      <c r="B961" s="11" t="s">
        <v>2258</v>
      </c>
      <c r="C961" s="11" t="s">
        <v>2064</v>
      </c>
      <c r="D961" s="170">
        <v>54000</v>
      </c>
      <c r="E961" s="281"/>
      <c r="F961" s="281"/>
      <c r="G961" s="281">
        <v>54000</v>
      </c>
      <c r="H961" s="281"/>
      <c r="I961" s="281"/>
      <c r="J961" s="4" t="s">
        <v>2249</v>
      </c>
    </row>
    <row r="962" spans="1:10" x14ac:dyDescent="0.3">
      <c r="A962" s="4"/>
      <c r="B962" s="11" t="s">
        <v>2259</v>
      </c>
      <c r="C962" s="11" t="s">
        <v>2064</v>
      </c>
      <c r="D962" s="170">
        <v>54000</v>
      </c>
      <c r="E962" s="281"/>
      <c r="F962" s="281"/>
      <c r="G962" s="281">
        <v>54000</v>
      </c>
      <c r="H962" s="281"/>
      <c r="I962" s="281"/>
      <c r="J962" s="66" t="s">
        <v>2250</v>
      </c>
    </row>
    <row r="963" spans="1:10" x14ac:dyDescent="0.3">
      <c r="A963" s="4"/>
      <c r="B963" s="11" t="s">
        <v>2261</v>
      </c>
      <c r="C963" s="11" t="s">
        <v>82</v>
      </c>
      <c r="D963" s="170">
        <v>36000</v>
      </c>
      <c r="E963" s="281"/>
      <c r="F963" s="281">
        <v>36000</v>
      </c>
      <c r="G963" s="281"/>
      <c r="H963" s="281"/>
      <c r="I963" s="281"/>
      <c r="J963" s="66" t="s">
        <v>2269</v>
      </c>
    </row>
    <row r="964" spans="1:10" x14ac:dyDescent="0.3">
      <c r="A964" s="4"/>
      <c r="B964" s="11" t="s">
        <v>2262</v>
      </c>
      <c r="C964" s="11" t="s">
        <v>82</v>
      </c>
      <c r="D964" s="170">
        <v>36000</v>
      </c>
      <c r="E964" s="281"/>
      <c r="F964" s="281">
        <v>36000</v>
      </c>
      <c r="G964" s="281"/>
      <c r="H964" s="281"/>
      <c r="I964" s="281"/>
      <c r="J964" s="66" t="s">
        <v>2270</v>
      </c>
    </row>
    <row r="965" spans="1:10" x14ac:dyDescent="0.3">
      <c r="A965" s="4"/>
      <c r="B965" s="11" t="s">
        <v>2263</v>
      </c>
      <c r="C965" s="11" t="s">
        <v>82</v>
      </c>
      <c r="D965" s="170">
        <v>36000</v>
      </c>
      <c r="E965" s="281"/>
      <c r="F965" s="281">
        <v>36000</v>
      </c>
      <c r="G965" s="281"/>
      <c r="H965" s="281"/>
      <c r="I965" s="281"/>
      <c r="J965" s="66" t="s">
        <v>2271</v>
      </c>
    </row>
    <row r="966" spans="1:10" x14ac:dyDescent="0.3">
      <c r="A966" s="4"/>
      <c r="B966" s="11" t="s">
        <v>2264</v>
      </c>
      <c r="C966" s="11" t="s">
        <v>82</v>
      </c>
      <c r="D966" s="170">
        <v>36000</v>
      </c>
      <c r="E966" s="281"/>
      <c r="F966" s="281">
        <v>36000</v>
      </c>
      <c r="G966" s="281"/>
      <c r="H966" s="281"/>
      <c r="I966" s="281"/>
      <c r="J966" s="66" t="s">
        <v>2269</v>
      </c>
    </row>
    <row r="967" spans="1:10" x14ac:dyDescent="0.3">
      <c r="A967" s="4"/>
      <c r="B967" s="11" t="s">
        <v>2265</v>
      </c>
      <c r="C967" s="11" t="s">
        <v>82</v>
      </c>
      <c r="D967" s="170">
        <v>36000</v>
      </c>
      <c r="E967" s="281"/>
      <c r="F967" s="281">
        <v>36000</v>
      </c>
      <c r="G967" s="281"/>
      <c r="H967" s="281"/>
      <c r="I967" s="281"/>
      <c r="J967" s="66" t="s">
        <v>2270</v>
      </c>
    </row>
    <row r="968" spans="1:10" x14ac:dyDescent="0.3">
      <c r="A968" s="4"/>
      <c r="B968" s="11" t="s">
        <v>2266</v>
      </c>
      <c r="C968" s="11" t="s">
        <v>82</v>
      </c>
      <c r="D968" s="170">
        <v>36000</v>
      </c>
      <c r="E968" s="281"/>
      <c r="F968" s="281">
        <v>36000</v>
      </c>
      <c r="G968" s="281"/>
      <c r="H968" s="281"/>
      <c r="I968" s="281"/>
      <c r="J968" s="66" t="s">
        <v>2271</v>
      </c>
    </row>
    <row r="969" spans="1:10" x14ac:dyDescent="0.3">
      <c r="A969" s="4"/>
      <c r="B969" s="11" t="s">
        <v>2267</v>
      </c>
      <c r="C969" s="11" t="s">
        <v>82</v>
      </c>
      <c r="D969" s="170">
        <v>36000</v>
      </c>
      <c r="E969" s="281"/>
      <c r="F969" s="281">
        <v>36000</v>
      </c>
      <c r="G969" s="281"/>
      <c r="H969" s="281"/>
      <c r="I969" s="281"/>
      <c r="J969" s="4" t="s">
        <v>2269</v>
      </c>
    </row>
    <row r="970" spans="1:10" ht="15" thickBot="1" x14ac:dyDescent="0.35">
      <c r="A970" s="8"/>
      <c r="B970" s="11" t="s">
        <v>2268</v>
      </c>
      <c r="C970" s="11" t="s">
        <v>82</v>
      </c>
      <c r="D970" s="175">
        <v>36000</v>
      </c>
      <c r="E970" s="281"/>
      <c r="F970" s="281">
        <v>36000</v>
      </c>
      <c r="G970" s="281"/>
      <c r="H970" s="281"/>
      <c r="I970" s="281"/>
      <c r="J970" s="8" t="s">
        <v>2269</v>
      </c>
    </row>
    <row r="971" spans="1:10" ht="18.600000000000001" thickBot="1" x14ac:dyDescent="0.4">
      <c r="A971" s="56" t="s">
        <v>2274</v>
      </c>
      <c r="B971" s="27"/>
      <c r="C971" s="27"/>
      <c r="D971" s="27"/>
      <c r="E971" s="27"/>
      <c r="F971" s="27"/>
      <c r="G971" s="27"/>
      <c r="H971" s="27"/>
      <c r="I971" s="27"/>
      <c r="J971" s="16"/>
    </row>
    <row r="972" spans="1:10" x14ac:dyDescent="0.3">
      <c r="A972" s="29" t="s">
        <v>2275</v>
      </c>
      <c r="B972" s="11" t="s">
        <v>2276</v>
      </c>
      <c r="C972" s="11" t="s">
        <v>308</v>
      </c>
      <c r="D972" s="270">
        <v>50000</v>
      </c>
      <c r="E972" s="281"/>
      <c r="F972" s="281"/>
      <c r="G972" s="281">
        <v>50000</v>
      </c>
      <c r="H972" s="281"/>
      <c r="I972" s="281"/>
      <c r="J972" s="6" t="s">
        <v>2278</v>
      </c>
    </row>
    <row r="973" spans="1:10" x14ac:dyDescent="0.3">
      <c r="A973" s="4" t="s">
        <v>2277</v>
      </c>
      <c r="B973" s="11"/>
      <c r="C973" s="11"/>
      <c r="D973" s="11"/>
      <c r="E973" s="281"/>
      <c r="F973" s="281"/>
      <c r="G973" s="281"/>
      <c r="H973" s="281"/>
      <c r="I973" s="281"/>
      <c r="J973" s="4"/>
    </row>
    <row r="974" spans="1:10" ht="15" thickBot="1" x14ac:dyDescent="0.35">
      <c r="A974" s="280" t="s">
        <v>2019</v>
      </c>
      <c r="B974" s="11"/>
      <c r="C974" s="11"/>
      <c r="D974" s="13"/>
      <c r="E974" s="281"/>
      <c r="F974" s="281"/>
      <c r="G974" s="281"/>
      <c r="H974" s="281"/>
      <c r="I974" s="281"/>
      <c r="J974" s="8"/>
    </row>
    <row r="975" spans="1:10" ht="18.600000000000001" thickBot="1" x14ac:dyDescent="0.4">
      <c r="A975" s="56" t="s">
        <v>2279</v>
      </c>
      <c r="B975" s="27"/>
      <c r="C975" s="27"/>
      <c r="D975" s="27"/>
      <c r="E975" s="27"/>
      <c r="F975" s="27"/>
      <c r="G975" s="27"/>
      <c r="H975" s="27"/>
      <c r="I975" s="27"/>
      <c r="J975" s="16"/>
    </row>
    <row r="976" spans="1:10" x14ac:dyDescent="0.3">
      <c r="A976" s="29" t="s">
        <v>2286</v>
      </c>
      <c r="B976" s="11" t="s">
        <v>2280</v>
      </c>
      <c r="C976" s="65" t="s">
        <v>547</v>
      </c>
      <c r="D976" s="153"/>
      <c r="E976" s="281"/>
      <c r="F976" s="281"/>
      <c r="G976" s="281"/>
      <c r="H976" s="281"/>
      <c r="I976" s="281"/>
      <c r="J976" s="6" t="s">
        <v>2288</v>
      </c>
    </row>
    <row r="977" spans="1:10" x14ac:dyDescent="0.3">
      <c r="A977" s="4" t="s">
        <v>2287</v>
      </c>
      <c r="B977" s="11" t="s">
        <v>2282</v>
      </c>
      <c r="C977" s="65" t="s">
        <v>547</v>
      </c>
      <c r="D977" s="153"/>
      <c r="E977" s="281"/>
      <c r="F977" s="281"/>
      <c r="G977" s="281"/>
      <c r="H977" s="281"/>
      <c r="I977" s="281"/>
      <c r="J977" s="6" t="s">
        <v>2289</v>
      </c>
    </row>
    <row r="978" spans="1:10" x14ac:dyDescent="0.3">
      <c r="A978" s="11" t="s">
        <v>4147</v>
      </c>
      <c r="B978" s="11" t="s">
        <v>2283</v>
      </c>
      <c r="C978" s="65" t="s">
        <v>547</v>
      </c>
      <c r="D978" s="153"/>
      <c r="E978" s="281"/>
      <c r="F978" s="281"/>
      <c r="G978" s="281"/>
      <c r="H978" s="281"/>
      <c r="I978" s="281"/>
      <c r="J978" s="6" t="s">
        <v>2290</v>
      </c>
    </row>
    <row r="979" spans="1:10" x14ac:dyDescent="0.3">
      <c r="A979" s="4"/>
      <c r="B979" s="11" t="s">
        <v>2284</v>
      </c>
      <c r="C979" s="65" t="s">
        <v>547</v>
      </c>
      <c r="D979" s="153"/>
      <c r="E979" s="281"/>
      <c r="F979" s="281"/>
      <c r="G979" s="281"/>
      <c r="H979" s="281"/>
      <c r="I979" s="281"/>
      <c r="J979" s="6" t="s">
        <v>2291</v>
      </c>
    </row>
    <row r="980" spans="1:10" ht="15" thickBot="1" x14ac:dyDescent="0.35">
      <c r="A980" s="8"/>
      <c r="B980" s="11" t="s">
        <v>2285</v>
      </c>
      <c r="C980" s="65" t="s">
        <v>547</v>
      </c>
      <c r="D980" s="154"/>
      <c r="E980" s="281"/>
      <c r="F980" s="281"/>
      <c r="G980" s="281"/>
      <c r="H980" s="281"/>
      <c r="I980" s="281"/>
      <c r="J980" s="114" t="s">
        <v>2292</v>
      </c>
    </row>
    <row r="981" spans="1:10" ht="18.600000000000001" thickBot="1" x14ac:dyDescent="0.4">
      <c r="A981" s="56" t="s">
        <v>2293</v>
      </c>
      <c r="B981" s="70"/>
      <c r="C981" s="70"/>
      <c r="D981" s="70"/>
      <c r="E981" s="70"/>
      <c r="F981" s="70"/>
      <c r="G981" s="70"/>
      <c r="H981" s="70"/>
      <c r="I981" s="70"/>
      <c r="J981" s="71"/>
    </row>
    <row r="982" spans="1:10" x14ac:dyDescent="0.3">
      <c r="A982" s="29" t="s">
        <v>2646</v>
      </c>
      <c r="B982" s="11" t="s">
        <v>2294</v>
      </c>
      <c r="C982" s="11" t="s">
        <v>2069</v>
      </c>
      <c r="D982" s="169">
        <v>50000</v>
      </c>
      <c r="E982" s="281"/>
      <c r="F982" s="281"/>
      <c r="G982" s="281">
        <v>50000</v>
      </c>
      <c r="H982" s="281"/>
      <c r="I982" s="281"/>
      <c r="J982" s="6" t="s">
        <v>2295</v>
      </c>
    </row>
    <row r="983" spans="1:10" x14ac:dyDescent="0.3">
      <c r="A983" s="4" t="s">
        <v>2647</v>
      </c>
      <c r="B983" s="11" t="s">
        <v>2296</v>
      </c>
      <c r="C983" s="11" t="s">
        <v>308</v>
      </c>
      <c r="D983" s="169">
        <v>50000</v>
      </c>
      <c r="E983" s="281"/>
      <c r="F983" s="281"/>
      <c r="G983" s="281">
        <v>50000</v>
      </c>
      <c r="H983" s="281"/>
      <c r="I983" s="281"/>
      <c r="J983" s="4" t="s">
        <v>2297</v>
      </c>
    </row>
    <row r="984" spans="1:10" x14ac:dyDescent="0.3">
      <c r="A984" s="280" t="s">
        <v>2019</v>
      </c>
      <c r="B984" s="11" t="s">
        <v>2298</v>
      </c>
      <c r="C984" s="11" t="s">
        <v>308</v>
      </c>
      <c r="D984" s="169">
        <v>50000</v>
      </c>
      <c r="E984" s="281"/>
      <c r="F984" s="281"/>
      <c r="G984" s="281">
        <v>50000</v>
      </c>
      <c r="H984" s="281"/>
      <c r="I984" s="281"/>
      <c r="J984" s="4" t="s">
        <v>2299</v>
      </c>
    </row>
    <row r="985" spans="1:10" ht="15" thickBot="1" x14ac:dyDescent="0.35">
      <c r="A985" s="8"/>
      <c r="B985" s="11" t="s">
        <v>2300</v>
      </c>
      <c r="C985" s="11" t="s">
        <v>98</v>
      </c>
      <c r="D985" s="265">
        <v>50000</v>
      </c>
      <c r="E985" s="281"/>
      <c r="F985" s="281"/>
      <c r="G985" s="281">
        <v>50000</v>
      </c>
      <c r="H985" s="281"/>
      <c r="I985" s="281"/>
      <c r="J985" s="8" t="s">
        <v>2301</v>
      </c>
    </row>
    <row r="986" spans="1:10" ht="18.600000000000001" thickBot="1" x14ac:dyDescent="0.4">
      <c r="A986" s="56" t="s">
        <v>2302</v>
      </c>
      <c r="B986" s="27"/>
      <c r="C986" s="27"/>
      <c r="D986" s="27"/>
      <c r="E986" s="27"/>
      <c r="F986" s="27"/>
      <c r="G986" s="27"/>
      <c r="H986" s="27"/>
      <c r="I986" s="27"/>
      <c r="J986" s="16"/>
    </row>
    <row r="987" spans="1:10" x14ac:dyDescent="0.3">
      <c r="A987" s="29" t="s">
        <v>2310</v>
      </c>
      <c r="B987" s="11" t="s">
        <v>2303</v>
      </c>
      <c r="C987" s="11" t="s">
        <v>2076</v>
      </c>
      <c r="D987" s="266">
        <v>50000</v>
      </c>
      <c r="E987" s="281"/>
      <c r="F987" s="281"/>
      <c r="G987" s="281">
        <v>50000</v>
      </c>
      <c r="H987" s="281"/>
      <c r="I987" s="281"/>
      <c r="J987" s="6" t="s">
        <v>2304</v>
      </c>
    </row>
    <row r="988" spans="1:10" x14ac:dyDescent="0.3">
      <c r="A988" s="4" t="s">
        <v>2311</v>
      </c>
      <c r="B988" s="11" t="s">
        <v>2305</v>
      </c>
      <c r="C988" s="11" t="s">
        <v>424</v>
      </c>
      <c r="D988" s="267">
        <v>50000</v>
      </c>
      <c r="E988" s="281"/>
      <c r="F988" s="281"/>
      <c r="G988" s="281">
        <v>50000</v>
      </c>
      <c r="H988" s="281"/>
      <c r="I988" s="281"/>
      <c r="J988" s="4" t="s">
        <v>2306</v>
      </c>
    </row>
    <row r="989" spans="1:10" x14ac:dyDescent="0.3">
      <c r="A989" s="280" t="s">
        <v>2019</v>
      </c>
      <c r="B989" s="11" t="s">
        <v>2307</v>
      </c>
      <c r="C989" s="11" t="s">
        <v>82</v>
      </c>
      <c r="D989" s="267">
        <v>50000</v>
      </c>
      <c r="E989" s="281"/>
      <c r="F989" s="281"/>
      <c r="G989" s="281">
        <v>50000</v>
      </c>
      <c r="H989" s="281"/>
      <c r="I989" s="281"/>
      <c r="J989" s="4" t="s">
        <v>2312</v>
      </c>
    </row>
    <row r="990" spans="1:10" ht="15" thickBot="1" x14ac:dyDescent="0.35">
      <c r="A990" s="8" t="s">
        <v>2309</v>
      </c>
      <c r="B990" s="11" t="s">
        <v>2308</v>
      </c>
      <c r="C990" s="11" t="s">
        <v>82</v>
      </c>
      <c r="D990" s="274">
        <v>50000</v>
      </c>
      <c r="E990" s="281"/>
      <c r="F990" s="281"/>
      <c r="G990" s="281">
        <v>50000</v>
      </c>
      <c r="H990" s="281"/>
      <c r="I990" s="281"/>
      <c r="J990" s="8" t="s">
        <v>2312</v>
      </c>
    </row>
    <row r="991" spans="1:10" ht="18.600000000000001" thickBot="1" x14ac:dyDescent="0.4">
      <c r="A991" s="56" t="s">
        <v>2314</v>
      </c>
      <c r="B991" s="27"/>
      <c r="C991" s="27"/>
      <c r="D991" s="27"/>
      <c r="E991" s="27"/>
      <c r="F991" s="27"/>
      <c r="G991" s="27"/>
      <c r="H991" s="27"/>
      <c r="I991" s="27"/>
      <c r="J991" s="16"/>
    </row>
    <row r="992" spans="1:10" x14ac:dyDescent="0.3">
      <c r="A992" s="29" t="s">
        <v>2318</v>
      </c>
      <c r="B992" s="11" t="s">
        <v>2313</v>
      </c>
      <c r="C992" s="11" t="s">
        <v>2102</v>
      </c>
      <c r="D992" s="266">
        <v>100000</v>
      </c>
      <c r="E992" s="281"/>
      <c r="F992" s="281"/>
      <c r="G992" s="281"/>
      <c r="H992" s="281"/>
      <c r="I992" s="281">
        <v>100000</v>
      </c>
      <c r="J992" s="6" t="s">
        <v>2315</v>
      </c>
    </row>
    <row r="993" spans="1:10" x14ac:dyDescent="0.3">
      <c r="A993" s="4" t="s">
        <v>2322</v>
      </c>
      <c r="B993" s="11" t="s">
        <v>2316</v>
      </c>
      <c r="C993" s="11" t="s">
        <v>2102</v>
      </c>
      <c r="D993" s="266">
        <v>100000</v>
      </c>
      <c r="E993" s="281"/>
      <c r="F993" s="281"/>
      <c r="G993" s="281"/>
      <c r="H993" s="281"/>
      <c r="I993" s="281">
        <v>100000</v>
      </c>
      <c r="J993" s="6" t="s">
        <v>2315</v>
      </c>
    </row>
    <row r="994" spans="1:10" x14ac:dyDescent="0.3">
      <c r="A994" s="280" t="s">
        <v>2019</v>
      </c>
      <c r="B994" s="11" t="s">
        <v>2317</v>
      </c>
      <c r="C994" s="11" t="s">
        <v>2102</v>
      </c>
      <c r="D994" s="266">
        <v>100000</v>
      </c>
      <c r="E994" s="281"/>
      <c r="F994" s="281"/>
      <c r="G994" s="281"/>
      <c r="H994" s="281"/>
      <c r="I994" s="281">
        <v>100000</v>
      </c>
      <c r="J994" s="6" t="s">
        <v>2315</v>
      </c>
    </row>
    <row r="995" spans="1:10" x14ac:dyDescent="0.3">
      <c r="A995" s="4"/>
      <c r="B995" s="11" t="s">
        <v>2319</v>
      </c>
      <c r="C995" s="11" t="s">
        <v>2065</v>
      </c>
      <c r="D995" s="266">
        <v>100000</v>
      </c>
      <c r="E995" s="281"/>
      <c r="F995" s="281"/>
      <c r="G995" s="281"/>
      <c r="H995" s="281"/>
      <c r="I995" s="281">
        <v>100000</v>
      </c>
      <c r="J995" s="4" t="s">
        <v>252</v>
      </c>
    </row>
    <row r="996" spans="1:10" x14ac:dyDescent="0.3">
      <c r="A996" s="4"/>
      <c r="B996" s="11" t="s">
        <v>2320</v>
      </c>
      <c r="C996" s="11" t="s">
        <v>308</v>
      </c>
      <c r="D996" s="266">
        <v>100000</v>
      </c>
      <c r="E996" s="281"/>
      <c r="F996" s="281"/>
      <c r="G996" s="281"/>
      <c r="H996" s="281"/>
      <c r="I996" s="281">
        <v>100000</v>
      </c>
      <c r="J996" s="4" t="s">
        <v>252</v>
      </c>
    </row>
    <row r="997" spans="1:10" ht="15" thickBot="1" x14ac:dyDescent="0.35">
      <c r="A997" s="8"/>
      <c r="B997" s="11" t="s">
        <v>2321</v>
      </c>
      <c r="C997" s="11" t="s">
        <v>424</v>
      </c>
      <c r="D997" s="465">
        <v>100000</v>
      </c>
      <c r="E997" s="281"/>
      <c r="F997" s="281"/>
      <c r="G997" s="281"/>
      <c r="H997" s="281"/>
      <c r="I997" s="281">
        <v>100000</v>
      </c>
      <c r="J997" s="8" t="s">
        <v>252</v>
      </c>
    </row>
    <row r="998" spans="1:10" ht="18.600000000000001" thickBot="1" x14ac:dyDescent="0.4">
      <c r="A998" s="75" t="s">
        <v>2323</v>
      </c>
      <c r="B998" s="27"/>
      <c r="C998" s="27"/>
      <c r="D998" s="27"/>
      <c r="E998" s="27"/>
      <c r="F998" s="27"/>
      <c r="G998" s="27"/>
      <c r="H998" s="27"/>
      <c r="I998" s="27"/>
      <c r="J998" s="16"/>
    </row>
    <row r="999" spans="1:10" x14ac:dyDescent="0.3">
      <c r="A999" s="29" t="s">
        <v>2327</v>
      </c>
      <c r="B999" s="11" t="s">
        <v>2324</v>
      </c>
      <c r="C999" s="11" t="s">
        <v>424</v>
      </c>
      <c r="D999" s="266">
        <v>50000</v>
      </c>
      <c r="E999" s="281"/>
      <c r="F999" s="281"/>
      <c r="G999" s="281">
        <v>50000</v>
      </c>
      <c r="H999" s="281"/>
      <c r="I999" s="281"/>
      <c r="J999" s="6" t="s">
        <v>2325</v>
      </c>
    </row>
    <row r="1000" spans="1:10" x14ac:dyDescent="0.3">
      <c r="A1000" s="4" t="s">
        <v>2328</v>
      </c>
      <c r="B1000" s="11" t="s">
        <v>2326</v>
      </c>
      <c r="C1000" s="11" t="s">
        <v>424</v>
      </c>
      <c r="D1000" s="266">
        <v>50000</v>
      </c>
      <c r="E1000" s="281"/>
      <c r="F1000" s="281"/>
      <c r="G1000" s="281">
        <v>50000</v>
      </c>
      <c r="H1000" s="281"/>
      <c r="I1000" s="281"/>
      <c r="J1000" s="6" t="s">
        <v>2325</v>
      </c>
    </row>
    <row r="1001" spans="1:10" ht="15" thickBot="1" x14ac:dyDescent="0.35">
      <c r="A1001" s="280" t="s">
        <v>2019</v>
      </c>
      <c r="B1001" s="11"/>
      <c r="C1001" s="11"/>
      <c r="D1001" s="13"/>
      <c r="E1001" s="281"/>
      <c r="F1001" s="281"/>
      <c r="G1001" s="281"/>
      <c r="H1001" s="281"/>
      <c r="I1001" s="281"/>
      <c r="J1001" s="8"/>
    </row>
    <row r="1002" spans="1:10" ht="18.600000000000001" thickBot="1" x14ac:dyDescent="0.4">
      <c r="A1002" s="75" t="s">
        <v>2329</v>
      </c>
      <c r="B1002" s="15"/>
      <c r="C1002" s="27"/>
      <c r="D1002" s="27"/>
      <c r="E1002" s="27"/>
      <c r="F1002" s="27"/>
      <c r="G1002" s="27"/>
      <c r="H1002" s="27"/>
      <c r="I1002" s="27"/>
      <c r="J1002" s="16"/>
    </row>
    <row r="1003" spans="1:10" x14ac:dyDescent="0.3">
      <c r="A1003" s="29" t="s">
        <v>2330</v>
      </c>
      <c r="B1003" s="11" t="s">
        <v>2332</v>
      </c>
      <c r="C1003" s="11" t="s">
        <v>2156</v>
      </c>
      <c r="D1003" s="153"/>
      <c r="E1003" s="281"/>
      <c r="F1003" s="281"/>
      <c r="G1003" s="281"/>
      <c r="H1003" s="281"/>
      <c r="I1003" s="281"/>
      <c r="J1003" s="114" t="s">
        <v>2333</v>
      </c>
    </row>
    <row r="1004" spans="1:10" x14ac:dyDescent="0.3">
      <c r="A1004" s="4" t="s">
        <v>2331</v>
      </c>
      <c r="B1004" s="11"/>
      <c r="C1004" s="11"/>
      <c r="D1004" s="11"/>
      <c r="E1004" s="281"/>
      <c r="F1004" s="281"/>
      <c r="G1004" s="281"/>
      <c r="H1004" s="281"/>
      <c r="I1004" s="281"/>
      <c r="J1004" s="4"/>
    </row>
    <row r="1005" spans="1:10" ht="15" thickBot="1" x14ac:dyDescent="0.35">
      <c r="A1005" s="11" t="s">
        <v>4147</v>
      </c>
      <c r="B1005" s="11"/>
      <c r="C1005" s="11"/>
      <c r="D1005" s="13"/>
      <c r="E1005" s="281"/>
      <c r="F1005" s="281"/>
      <c r="G1005" s="281"/>
      <c r="H1005" s="281"/>
      <c r="I1005" s="281"/>
      <c r="J1005" s="8"/>
    </row>
    <row r="1006" spans="1:10" ht="18.600000000000001" thickBot="1" x14ac:dyDescent="0.4">
      <c r="A1006" s="75" t="s">
        <v>2344</v>
      </c>
      <c r="B1006" s="27"/>
      <c r="C1006" s="27"/>
      <c r="D1006" s="27"/>
      <c r="E1006" s="27"/>
      <c r="F1006" s="27"/>
      <c r="G1006" s="27"/>
      <c r="H1006" s="27"/>
      <c r="I1006" s="27"/>
      <c r="J1006" s="16"/>
    </row>
    <row r="1007" spans="1:10" x14ac:dyDescent="0.3">
      <c r="A1007" s="29" t="s">
        <v>2342</v>
      </c>
      <c r="B1007" s="11" t="s">
        <v>2334</v>
      </c>
      <c r="C1007" s="11" t="s">
        <v>424</v>
      </c>
      <c r="D1007" s="153"/>
      <c r="E1007" s="281"/>
      <c r="F1007" s="281"/>
      <c r="G1007" s="281"/>
      <c r="H1007" s="281"/>
      <c r="I1007" s="281"/>
      <c r="J1007" s="6" t="s">
        <v>2338</v>
      </c>
    </row>
    <row r="1008" spans="1:10" x14ac:dyDescent="0.3">
      <c r="A1008" s="5" t="s">
        <v>2343</v>
      </c>
      <c r="B1008" s="11" t="s">
        <v>2335</v>
      </c>
      <c r="C1008" s="11" t="s">
        <v>424</v>
      </c>
      <c r="D1008" s="153"/>
      <c r="E1008" s="281"/>
      <c r="F1008" s="281"/>
      <c r="G1008" s="281"/>
      <c r="H1008" s="281"/>
      <c r="I1008" s="281"/>
      <c r="J1008" s="4" t="s">
        <v>2339</v>
      </c>
    </row>
    <row r="1009" spans="1:10" x14ac:dyDescent="0.3">
      <c r="A1009" s="11" t="s">
        <v>4147</v>
      </c>
      <c r="B1009" s="11" t="s">
        <v>2336</v>
      </c>
      <c r="C1009" s="11" t="s">
        <v>424</v>
      </c>
      <c r="D1009" s="153"/>
      <c r="E1009" s="281"/>
      <c r="F1009" s="281"/>
      <c r="G1009" s="281"/>
      <c r="H1009" s="281"/>
      <c r="I1009" s="281"/>
      <c r="J1009" s="4" t="s">
        <v>2340</v>
      </c>
    </row>
    <row r="1010" spans="1:10" ht="15" thickBot="1" x14ac:dyDescent="0.35">
      <c r="A1010" s="8"/>
      <c r="B1010" s="11" t="s">
        <v>2337</v>
      </c>
      <c r="C1010" s="11" t="s">
        <v>2071</v>
      </c>
      <c r="D1010" s="154"/>
      <c r="E1010" s="281"/>
      <c r="F1010" s="281"/>
      <c r="G1010" s="281"/>
      <c r="H1010" s="281"/>
      <c r="I1010" s="281"/>
      <c r="J1010" s="8" t="s">
        <v>2341</v>
      </c>
    </row>
    <row r="1011" spans="1:10" ht="18.600000000000001" thickBot="1" x14ac:dyDescent="0.4">
      <c r="A1011" s="75" t="s">
        <v>2346</v>
      </c>
      <c r="B1011" s="27"/>
      <c r="C1011" s="27"/>
      <c r="D1011" s="27"/>
      <c r="E1011" s="27"/>
      <c r="F1011" s="27"/>
      <c r="G1011" s="27"/>
      <c r="H1011" s="27"/>
      <c r="I1011" s="27"/>
      <c r="J1011" s="16"/>
    </row>
    <row r="1012" spans="1:10" x14ac:dyDescent="0.3">
      <c r="A1012" s="29" t="s">
        <v>2365</v>
      </c>
      <c r="B1012" s="11" t="s">
        <v>2347</v>
      </c>
      <c r="C1012" s="11" t="s">
        <v>424</v>
      </c>
      <c r="D1012" s="153"/>
      <c r="E1012" s="281"/>
      <c r="F1012" s="281"/>
      <c r="G1012" s="281"/>
      <c r="H1012" s="281"/>
      <c r="I1012" s="281"/>
      <c r="J1012" s="6" t="s">
        <v>2353</v>
      </c>
    </row>
    <row r="1013" spans="1:10" x14ac:dyDescent="0.3">
      <c r="A1013" s="5" t="s">
        <v>2367</v>
      </c>
      <c r="B1013" s="11" t="s">
        <v>2348</v>
      </c>
      <c r="C1013" s="11" t="s">
        <v>424</v>
      </c>
      <c r="D1013" s="153"/>
      <c r="E1013" s="281"/>
      <c r="F1013" s="281"/>
      <c r="G1013" s="281"/>
      <c r="H1013" s="281"/>
      <c r="I1013" s="281"/>
      <c r="J1013" s="6" t="s">
        <v>2354</v>
      </c>
    </row>
    <row r="1014" spans="1:10" x14ac:dyDescent="0.3">
      <c r="A1014" s="4"/>
      <c r="B1014" s="11" t="s">
        <v>2349</v>
      </c>
      <c r="C1014" s="11" t="s">
        <v>424</v>
      </c>
      <c r="D1014" s="153"/>
      <c r="E1014" s="281"/>
      <c r="F1014" s="281"/>
      <c r="G1014" s="281"/>
      <c r="H1014" s="281"/>
      <c r="I1014" s="281"/>
      <c r="J1014" s="6" t="s">
        <v>2355</v>
      </c>
    </row>
    <row r="1015" spans="1:10" x14ac:dyDescent="0.3">
      <c r="A1015" s="11" t="s">
        <v>4147</v>
      </c>
      <c r="B1015" s="11" t="s">
        <v>2350</v>
      </c>
      <c r="C1015" s="11" t="s">
        <v>424</v>
      </c>
      <c r="D1015" s="153"/>
      <c r="E1015" s="281"/>
      <c r="F1015" s="281"/>
      <c r="G1015" s="281"/>
      <c r="H1015" s="281"/>
      <c r="I1015" s="281"/>
      <c r="J1015" s="6" t="s">
        <v>2356</v>
      </c>
    </row>
    <row r="1016" spans="1:10" x14ac:dyDescent="0.3">
      <c r="A1016" s="4" t="s">
        <v>2366</v>
      </c>
      <c r="B1016" s="11" t="s">
        <v>2351</v>
      </c>
      <c r="C1016" s="11" t="s">
        <v>424</v>
      </c>
      <c r="D1016" s="153"/>
      <c r="E1016" s="281"/>
      <c r="F1016" s="281"/>
      <c r="G1016" s="281"/>
      <c r="H1016" s="281"/>
      <c r="I1016" s="281"/>
      <c r="J1016" s="6" t="s">
        <v>2357</v>
      </c>
    </row>
    <row r="1017" spans="1:10" x14ac:dyDescent="0.3">
      <c r="A1017" s="4"/>
      <c r="B1017" s="11" t="s">
        <v>2352</v>
      </c>
      <c r="C1017" s="11" t="s">
        <v>424</v>
      </c>
      <c r="D1017" s="153"/>
      <c r="E1017" s="281"/>
      <c r="F1017" s="281"/>
      <c r="G1017" s="281"/>
      <c r="H1017" s="281"/>
      <c r="I1017" s="281"/>
      <c r="J1017" s="6" t="s">
        <v>2358</v>
      </c>
    </row>
    <row r="1018" spans="1:10" x14ac:dyDescent="0.3">
      <c r="A1018" s="4"/>
      <c r="B1018" s="11" t="s">
        <v>2360</v>
      </c>
      <c r="C1018" s="11" t="s">
        <v>2078</v>
      </c>
      <c r="D1018" s="153"/>
      <c r="E1018" s="281"/>
      <c r="F1018" s="281"/>
      <c r="G1018" s="281"/>
      <c r="H1018" s="281"/>
      <c r="I1018" s="281"/>
      <c r="J1018" s="6" t="s">
        <v>2359</v>
      </c>
    </row>
    <row r="1019" spans="1:10" x14ac:dyDescent="0.3">
      <c r="A1019" s="4"/>
      <c r="B1019" s="11" t="s">
        <v>2361</v>
      </c>
      <c r="C1019" s="11" t="s">
        <v>2078</v>
      </c>
      <c r="D1019" s="153"/>
      <c r="E1019" s="281"/>
      <c r="F1019" s="281"/>
      <c r="G1019" s="281"/>
      <c r="H1019" s="281"/>
      <c r="I1019" s="281"/>
      <c r="J1019" s="6" t="s">
        <v>2362</v>
      </c>
    </row>
    <row r="1020" spans="1:10" ht="15" thickBot="1" x14ac:dyDescent="0.35">
      <c r="A1020" s="8"/>
      <c r="B1020" s="11" t="s">
        <v>2363</v>
      </c>
      <c r="C1020" s="11" t="s">
        <v>82</v>
      </c>
      <c r="D1020" s="154"/>
      <c r="E1020" s="281"/>
      <c r="F1020" s="281"/>
      <c r="G1020" s="281"/>
      <c r="H1020" s="281"/>
      <c r="I1020" s="281"/>
      <c r="J1020" s="8" t="s">
        <v>2364</v>
      </c>
    </row>
    <row r="1021" spans="1:10" ht="18.600000000000001" thickBot="1" x14ac:dyDescent="0.4">
      <c r="A1021" s="75" t="s">
        <v>2369</v>
      </c>
      <c r="B1021" s="27"/>
      <c r="C1021" s="27"/>
      <c r="D1021" s="27"/>
      <c r="E1021" s="27"/>
      <c r="F1021" s="27"/>
      <c r="G1021" s="27"/>
      <c r="H1021" s="27"/>
      <c r="I1021" s="27"/>
      <c r="J1021" s="16"/>
    </row>
    <row r="1022" spans="1:10" x14ac:dyDescent="0.3">
      <c r="A1022" s="29" t="s">
        <v>2373</v>
      </c>
      <c r="B1022" s="11" t="s">
        <v>2370</v>
      </c>
      <c r="C1022" s="65" t="s">
        <v>2070</v>
      </c>
      <c r="D1022" s="273">
        <v>150000</v>
      </c>
      <c r="E1022" s="281"/>
      <c r="F1022" s="281"/>
      <c r="G1022" s="281"/>
      <c r="H1022" s="281"/>
      <c r="I1022" s="281">
        <v>150000</v>
      </c>
      <c r="J1022" s="57" t="s">
        <v>2372</v>
      </c>
    </row>
    <row r="1023" spans="1:10" x14ac:dyDescent="0.3">
      <c r="A1023" s="4" t="s">
        <v>2374</v>
      </c>
      <c r="B1023" s="11" t="s">
        <v>2371</v>
      </c>
      <c r="C1023" s="65" t="s">
        <v>2070</v>
      </c>
      <c r="D1023" s="273">
        <v>150000</v>
      </c>
      <c r="E1023" s="281"/>
      <c r="F1023" s="281"/>
      <c r="G1023" s="281"/>
      <c r="H1023" s="281"/>
      <c r="I1023" s="281">
        <v>150000</v>
      </c>
      <c r="J1023" s="57" t="s">
        <v>2372</v>
      </c>
    </row>
    <row r="1024" spans="1:10" ht="15" thickBot="1" x14ac:dyDescent="0.35">
      <c r="A1024" s="280" t="s">
        <v>2019</v>
      </c>
      <c r="B1024" s="11"/>
      <c r="C1024" s="11"/>
      <c r="D1024" s="13"/>
      <c r="E1024" s="281"/>
      <c r="F1024" s="281"/>
      <c r="G1024" s="281"/>
      <c r="H1024" s="281"/>
      <c r="I1024" s="281"/>
      <c r="J1024" s="8"/>
    </row>
    <row r="1025" spans="1:10" ht="18.600000000000001" thickBot="1" x14ac:dyDescent="0.4">
      <c r="A1025" s="75" t="s">
        <v>2375</v>
      </c>
      <c r="B1025" s="27"/>
      <c r="C1025" s="27"/>
      <c r="D1025" s="27"/>
      <c r="E1025" s="27"/>
      <c r="F1025" s="27"/>
      <c r="G1025" s="27"/>
      <c r="H1025" s="27"/>
      <c r="I1025" s="27"/>
      <c r="J1025" s="16"/>
    </row>
    <row r="1026" spans="1:10" x14ac:dyDescent="0.3">
      <c r="A1026" s="29" t="s">
        <v>2385</v>
      </c>
      <c r="B1026" s="11" t="s">
        <v>2376</v>
      </c>
      <c r="C1026" s="11" t="s">
        <v>2065</v>
      </c>
      <c r="D1026" s="270">
        <v>150000</v>
      </c>
      <c r="E1026" s="281"/>
      <c r="F1026" s="281"/>
      <c r="G1026" s="281"/>
      <c r="H1026" s="281"/>
      <c r="I1026" s="281">
        <v>150000</v>
      </c>
      <c r="J1026" s="6" t="s">
        <v>2382</v>
      </c>
    </row>
    <row r="1027" spans="1:10" x14ac:dyDescent="0.3">
      <c r="A1027" s="4" t="s">
        <v>2386</v>
      </c>
      <c r="B1027" s="11" t="s">
        <v>2379</v>
      </c>
      <c r="C1027" s="11" t="s">
        <v>2377</v>
      </c>
      <c r="D1027" s="270">
        <v>150000</v>
      </c>
      <c r="E1027" s="281"/>
      <c r="F1027" s="281"/>
      <c r="G1027" s="281"/>
      <c r="H1027" s="281"/>
      <c r="I1027" s="281">
        <v>150000</v>
      </c>
      <c r="J1027" s="6" t="s">
        <v>2381</v>
      </c>
    </row>
    <row r="1028" spans="1:10" x14ac:dyDescent="0.3">
      <c r="A1028" s="4" t="s">
        <v>2681</v>
      </c>
      <c r="B1028" s="11" t="s">
        <v>2383</v>
      </c>
      <c r="C1028" s="11" t="s">
        <v>2377</v>
      </c>
      <c r="D1028" s="173">
        <v>150000</v>
      </c>
      <c r="E1028" s="281"/>
      <c r="F1028" s="281"/>
      <c r="G1028" s="281"/>
      <c r="H1028" s="281"/>
      <c r="I1028" s="281">
        <v>150000</v>
      </c>
      <c r="J1028" s="6" t="s">
        <v>2380</v>
      </c>
    </row>
    <row r="1029" spans="1:10" ht="15" thickBot="1" x14ac:dyDescent="0.35">
      <c r="A1029" s="280" t="s">
        <v>2019</v>
      </c>
      <c r="B1029" s="11"/>
      <c r="C1029" s="11"/>
      <c r="D1029" s="13"/>
      <c r="E1029" s="281"/>
      <c r="F1029" s="281"/>
      <c r="G1029" s="281"/>
      <c r="H1029" s="281"/>
      <c r="I1029" s="281"/>
      <c r="J1029" s="8"/>
    </row>
    <row r="1030" spans="1:10" ht="18.600000000000001" thickBot="1" x14ac:dyDescent="0.4">
      <c r="A1030" s="75" t="s">
        <v>2387</v>
      </c>
      <c r="B1030" s="27"/>
      <c r="C1030" s="27"/>
      <c r="D1030" s="27"/>
      <c r="E1030" s="27"/>
      <c r="F1030" s="27"/>
      <c r="G1030" s="27"/>
      <c r="H1030" s="27"/>
      <c r="I1030" s="27"/>
      <c r="J1030" s="16"/>
    </row>
    <row r="1031" spans="1:10" x14ac:dyDescent="0.3">
      <c r="A1031" s="29" t="s">
        <v>2436</v>
      </c>
      <c r="B1031" s="11" t="s">
        <v>2388</v>
      </c>
      <c r="C1031" s="11" t="s">
        <v>2078</v>
      </c>
      <c r="D1031" s="169">
        <v>68300</v>
      </c>
      <c r="E1031" s="281"/>
      <c r="F1031" s="281"/>
      <c r="G1031" s="281">
        <v>68300</v>
      </c>
      <c r="H1031" s="281"/>
      <c r="I1031" s="281"/>
      <c r="J1031" s="6" t="s">
        <v>2389</v>
      </c>
    </row>
    <row r="1032" spans="1:10" x14ac:dyDescent="0.3">
      <c r="A1032" s="4" t="s">
        <v>2437</v>
      </c>
      <c r="B1032" s="11" t="s">
        <v>2390</v>
      </c>
      <c r="C1032" s="11" t="s">
        <v>2078</v>
      </c>
      <c r="D1032" s="169">
        <v>68300</v>
      </c>
      <c r="E1032" s="281"/>
      <c r="F1032" s="281"/>
      <c r="G1032" s="281">
        <v>68300</v>
      </c>
      <c r="H1032" s="281"/>
      <c r="I1032" s="281"/>
      <c r="J1032" s="6" t="s">
        <v>2389</v>
      </c>
    </row>
    <row r="1033" spans="1:10" x14ac:dyDescent="0.3">
      <c r="A1033" s="280" t="s">
        <v>2019</v>
      </c>
      <c r="B1033" s="11" t="s">
        <v>2391</v>
      </c>
      <c r="C1033" s="11" t="s">
        <v>424</v>
      </c>
      <c r="D1033" s="169">
        <v>68300</v>
      </c>
      <c r="E1033" s="281"/>
      <c r="F1033" s="281"/>
      <c r="G1033" s="281">
        <v>68300</v>
      </c>
      <c r="H1033" s="281"/>
      <c r="I1033" s="281"/>
      <c r="J1033" s="6" t="s">
        <v>2394</v>
      </c>
    </row>
    <row r="1034" spans="1:10" x14ac:dyDescent="0.3">
      <c r="A1034" s="4"/>
      <c r="B1034" s="11" t="s">
        <v>2392</v>
      </c>
      <c r="C1034" s="11" t="s">
        <v>424</v>
      </c>
      <c r="D1034" s="169">
        <v>68300</v>
      </c>
      <c r="E1034" s="281"/>
      <c r="F1034" s="281"/>
      <c r="G1034" s="281">
        <v>68300</v>
      </c>
      <c r="H1034" s="281"/>
      <c r="I1034" s="281"/>
      <c r="J1034" s="6" t="s">
        <v>2393</v>
      </c>
    </row>
    <row r="1035" spans="1:10" x14ac:dyDescent="0.3">
      <c r="A1035" s="4"/>
      <c r="B1035" s="11" t="s">
        <v>2395</v>
      </c>
      <c r="C1035" s="11" t="s">
        <v>424</v>
      </c>
      <c r="D1035" s="169">
        <v>68300</v>
      </c>
      <c r="E1035" s="281"/>
      <c r="F1035" s="281"/>
      <c r="G1035" s="281">
        <v>68300</v>
      </c>
      <c r="H1035" s="281"/>
      <c r="I1035" s="281"/>
      <c r="J1035" s="6" t="s">
        <v>2396</v>
      </c>
    </row>
    <row r="1036" spans="1:10" x14ac:dyDescent="0.3">
      <c r="A1036" s="4"/>
      <c r="B1036" s="11" t="s">
        <v>2397</v>
      </c>
      <c r="C1036" s="11" t="s">
        <v>2065</v>
      </c>
      <c r="D1036" s="169">
        <v>68300</v>
      </c>
      <c r="E1036" s="281"/>
      <c r="F1036" s="281"/>
      <c r="G1036" s="281">
        <v>68300</v>
      </c>
      <c r="H1036" s="281"/>
      <c r="I1036" s="281"/>
      <c r="J1036" s="6" t="s">
        <v>2400</v>
      </c>
    </row>
    <row r="1037" spans="1:10" x14ac:dyDescent="0.3">
      <c r="A1037" s="4"/>
      <c r="B1037" s="11" t="s">
        <v>2398</v>
      </c>
      <c r="C1037" s="11" t="s">
        <v>2065</v>
      </c>
      <c r="D1037" s="169">
        <v>68300</v>
      </c>
      <c r="E1037" s="281"/>
      <c r="F1037" s="281"/>
      <c r="G1037" s="281">
        <v>68300</v>
      </c>
      <c r="H1037" s="281"/>
      <c r="I1037" s="281"/>
      <c r="J1037" s="6" t="s">
        <v>2399</v>
      </c>
    </row>
    <row r="1038" spans="1:10" x14ac:dyDescent="0.3">
      <c r="A1038" s="4"/>
      <c r="B1038" s="11" t="s">
        <v>2401</v>
      </c>
      <c r="C1038" s="11" t="s">
        <v>2402</v>
      </c>
      <c r="D1038" s="169">
        <v>68300</v>
      </c>
      <c r="E1038" s="281"/>
      <c r="F1038" s="281"/>
      <c r="G1038" s="281">
        <v>68300</v>
      </c>
      <c r="H1038" s="281"/>
      <c r="I1038" s="281"/>
      <c r="J1038" s="6" t="s">
        <v>2399</v>
      </c>
    </row>
    <row r="1039" spans="1:10" x14ac:dyDescent="0.3">
      <c r="A1039" s="4"/>
      <c r="B1039" s="11" t="s">
        <v>2403</v>
      </c>
      <c r="C1039" s="11" t="s">
        <v>2404</v>
      </c>
      <c r="D1039" s="169">
        <v>68300</v>
      </c>
      <c r="E1039" s="281"/>
      <c r="F1039" s="281"/>
      <c r="G1039" s="281">
        <v>68300</v>
      </c>
      <c r="H1039" s="281"/>
      <c r="I1039" s="281"/>
      <c r="J1039" s="6" t="s">
        <v>2399</v>
      </c>
    </row>
    <row r="1040" spans="1:10" x14ac:dyDescent="0.3">
      <c r="A1040" s="4"/>
      <c r="B1040" s="11" t="s">
        <v>2405</v>
      </c>
      <c r="C1040" s="11" t="s">
        <v>2406</v>
      </c>
      <c r="D1040" s="169">
        <v>68300</v>
      </c>
      <c r="E1040" s="281"/>
      <c r="F1040" s="281"/>
      <c r="G1040" s="281">
        <v>68300</v>
      </c>
      <c r="H1040" s="281"/>
      <c r="I1040" s="281"/>
      <c r="J1040" s="6" t="s">
        <v>2407</v>
      </c>
    </row>
    <row r="1041" spans="1:10" x14ac:dyDescent="0.3">
      <c r="A1041" s="4"/>
      <c r="B1041" s="11" t="s">
        <v>2408</v>
      </c>
      <c r="C1041" s="11" t="s">
        <v>2079</v>
      </c>
      <c r="D1041" s="153"/>
      <c r="E1041" s="281"/>
      <c r="F1041" s="281"/>
      <c r="G1041" s="281"/>
      <c r="H1041" s="281"/>
      <c r="I1041" s="281"/>
      <c r="J1041" s="6" t="s">
        <v>2412</v>
      </c>
    </row>
    <row r="1042" spans="1:10" x14ac:dyDescent="0.3">
      <c r="A1042" s="4"/>
      <c r="B1042" s="11" t="s">
        <v>2409</v>
      </c>
      <c r="C1042" s="11" t="s">
        <v>2079</v>
      </c>
      <c r="D1042" s="153"/>
      <c r="E1042" s="281"/>
      <c r="F1042" s="281"/>
      <c r="G1042" s="281"/>
      <c r="H1042" s="281"/>
      <c r="I1042" s="281"/>
      <c r="J1042" s="4" t="s">
        <v>2413</v>
      </c>
    </row>
    <row r="1043" spans="1:10" x14ac:dyDescent="0.3">
      <c r="A1043" s="4"/>
      <c r="B1043" s="11" t="s">
        <v>2410</v>
      </c>
      <c r="C1043" s="11" t="s">
        <v>2079</v>
      </c>
      <c r="D1043" s="153"/>
      <c r="E1043" s="281"/>
      <c r="F1043" s="281"/>
      <c r="G1043" s="281"/>
      <c r="H1043" s="281"/>
      <c r="I1043" s="281"/>
      <c r="J1043" s="4" t="s">
        <v>2414</v>
      </c>
    </row>
    <row r="1044" spans="1:10" x14ac:dyDescent="0.3">
      <c r="A1044" s="4"/>
      <c r="B1044" s="11" t="s">
        <v>2411</v>
      </c>
      <c r="C1044" s="11" t="s">
        <v>2079</v>
      </c>
      <c r="D1044" s="153"/>
      <c r="E1044" s="281"/>
      <c r="F1044" s="281"/>
      <c r="G1044" s="281"/>
      <c r="H1044" s="281"/>
      <c r="I1044" s="281"/>
      <c r="J1044" s="4" t="s">
        <v>2415</v>
      </c>
    </row>
    <row r="1045" spans="1:10" x14ac:dyDescent="0.3">
      <c r="A1045" s="4"/>
      <c r="B1045" s="11" t="s">
        <v>2416</v>
      </c>
      <c r="C1045" s="11" t="s">
        <v>2076</v>
      </c>
      <c r="D1045" s="169">
        <v>68300</v>
      </c>
      <c r="E1045" s="281"/>
      <c r="F1045" s="281"/>
      <c r="G1045" s="281">
        <v>68300</v>
      </c>
      <c r="H1045" s="281"/>
      <c r="I1045" s="281"/>
      <c r="J1045" s="6" t="s">
        <v>2417</v>
      </c>
    </row>
    <row r="1046" spans="1:10" x14ac:dyDescent="0.3">
      <c r="A1046" s="4"/>
      <c r="B1046" s="11" t="s">
        <v>2418</v>
      </c>
      <c r="C1046" s="11" t="s">
        <v>2076</v>
      </c>
      <c r="D1046" s="169">
        <v>68300</v>
      </c>
      <c r="E1046" s="281"/>
      <c r="F1046" s="281"/>
      <c r="G1046" s="281">
        <v>68300</v>
      </c>
      <c r="H1046" s="281"/>
      <c r="I1046" s="281"/>
      <c r="J1046" s="6" t="s">
        <v>2419</v>
      </c>
    </row>
    <row r="1047" spans="1:10" x14ac:dyDescent="0.3">
      <c r="A1047" s="4"/>
      <c r="B1047" s="11" t="s">
        <v>2420</v>
      </c>
      <c r="C1047" s="11" t="s">
        <v>2076</v>
      </c>
      <c r="D1047" s="170">
        <v>68300</v>
      </c>
      <c r="E1047" s="281"/>
      <c r="F1047" s="281"/>
      <c r="G1047" s="281">
        <v>68300</v>
      </c>
      <c r="H1047" s="281"/>
      <c r="I1047" s="281"/>
      <c r="J1047" s="6" t="s">
        <v>2421</v>
      </c>
    </row>
    <row r="1048" spans="1:10" x14ac:dyDescent="0.3">
      <c r="A1048" s="4"/>
      <c r="B1048" s="11" t="s">
        <v>2422</v>
      </c>
      <c r="C1048" s="11" t="s">
        <v>2406</v>
      </c>
      <c r="D1048" s="170">
        <v>68300</v>
      </c>
      <c r="E1048" s="281"/>
      <c r="F1048" s="281"/>
      <c r="G1048" s="281">
        <v>68300</v>
      </c>
      <c r="H1048" s="281"/>
      <c r="I1048" s="281"/>
      <c r="J1048" s="6" t="s">
        <v>2423</v>
      </c>
    </row>
    <row r="1049" spans="1:10" x14ac:dyDescent="0.3">
      <c r="A1049" s="4"/>
      <c r="B1049" s="11" t="s">
        <v>2424</v>
      </c>
      <c r="C1049" s="11" t="s">
        <v>82</v>
      </c>
      <c r="D1049" s="153"/>
      <c r="E1049" s="281"/>
      <c r="F1049" s="281"/>
      <c r="G1049" s="281"/>
      <c r="H1049" s="281"/>
      <c r="I1049" s="281"/>
      <c r="J1049" s="6" t="s">
        <v>2430</v>
      </c>
    </row>
    <row r="1050" spans="1:10" x14ac:dyDescent="0.3">
      <c r="A1050" s="4"/>
      <c r="B1050" s="11" t="s">
        <v>2425</v>
      </c>
      <c r="C1050" s="11" t="s">
        <v>82</v>
      </c>
      <c r="D1050" s="153"/>
      <c r="E1050" s="281"/>
      <c r="F1050" s="281"/>
      <c r="G1050" s="281"/>
      <c r="H1050" s="281"/>
      <c r="I1050" s="281"/>
      <c r="J1050" s="6" t="s">
        <v>2431</v>
      </c>
    </row>
    <row r="1051" spans="1:10" x14ac:dyDescent="0.3">
      <c r="A1051" s="4"/>
      <c r="B1051" s="11" t="s">
        <v>2426</v>
      </c>
      <c r="C1051" s="11" t="s">
        <v>82</v>
      </c>
      <c r="D1051" s="153"/>
      <c r="E1051" s="281"/>
      <c r="F1051" s="281"/>
      <c r="G1051" s="281"/>
      <c r="H1051" s="281"/>
      <c r="I1051" s="281"/>
      <c r="J1051" s="6" t="s">
        <v>2432</v>
      </c>
    </row>
    <row r="1052" spans="1:10" x14ac:dyDescent="0.3">
      <c r="A1052" s="4"/>
      <c r="B1052" s="11" t="s">
        <v>2427</v>
      </c>
      <c r="C1052" s="11" t="s">
        <v>82</v>
      </c>
      <c r="D1052" s="153"/>
      <c r="E1052" s="281"/>
      <c r="F1052" s="281"/>
      <c r="G1052" s="281"/>
      <c r="H1052" s="281"/>
      <c r="I1052" s="281"/>
      <c r="J1052" s="4" t="s">
        <v>2433</v>
      </c>
    </row>
    <row r="1053" spans="1:10" x14ac:dyDescent="0.3">
      <c r="A1053" s="4"/>
      <c r="B1053" s="11" t="s">
        <v>2428</v>
      </c>
      <c r="C1053" s="11" t="s">
        <v>82</v>
      </c>
      <c r="D1053" s="153"/>
      <c r="E1053" s="281"/>
      <c r="F1053" s="281"/>
      <c r="G1053" s="281"/>
      <c r="H1053" s="281"/>
      <c r="I1053" s="281"/>
      <c r="J1053" s="4" t="s">
        <v>2434</v>
      </c>
    </row>
    <row r="1054" spans="1:10" ht="15" thickBot="1" x14ac:dyDescent="0.35">
      <c r="A1054" s="8"/>
      <c r="B1054" s="11" t="s">
        <v>2429</v>
      </c>
      <c r="C1054" s="11" t="s">
        <v>82</v>
      </c>
      <c r="D1054" s="154"/>
      <c r="E1054" s="281"/>
      <c r="F1054" s="281"/>
      <c r="G1054" s="281"/>
      <c r="H1054" s="281"/>
      <c r="I1054" s="281"/>
      <c r="J1054" s="8" t="s">
        <v>2435</v>
      </c>
    </row>
    <row r="1055" spans="1:10" ht="18.600000000000001" thickBot="1" x14ac:dyDescent="0.4">
      <c r="A1055" s="75" t="s">
        <v>2438</v>
      </c>
      <c r="B1055" s="27"/>
      <c r="C1055" s="27"/>
      <c r="D1055" s="27"/>
      <c r="E1055" s="27"/>
      <c r="F1055" s="27"/>
      <c r="G1055" s="27"/>
      <c r="H1055" s="27"/>
      <c r="I1055" s="27"/>
      <c r="J1055" s="16"/>
    </row>
    <row r="1056" spans="1:10" x14ac:dyDescent="0.3">
      <c r="A1056" s="29" t="s">
        <v>2457</v>
      </c>
      <c r="B1056" s="11" t="s">
        <v>2439</v>
      </c>
      <c r="C1056" s="11" t="s">
        <v>424</v>
      </c>
      <c r="D1056" s="153"/>
      <c r="E1056" s="281"/>
      <c r="F1056" s="281"/>
      <c r="G1056" s="281"/>
      <c r="H1056" s="281"/>
      <c r="I1056" s="281"/>
      <c r="J1056" s="6" t="s">
        <v>2441</v>
      </c>
    </row>
    <row r="1057" spans="1:10" x14ac:dyDescent="0.3">
      <c r="A1057" s="4" t="s">
        <v>2458</v>
      </c>
      <c r="B1057" s="11" t="s">
        <v>2440</v>
      </c>
      <c r="C1057" s="11" t="s">
        <v>424</v>
      </c>
      <c r="D1057" s="153"/>
      <c r="E1057" s="281"/>
      <c r="F1057" s="281"/>
      <c r="G1057" s="281"/>
      <c r="H1057" s="281"/>
      <c r="I1057" s="281"/>
      <c r="J1057" s="6" t="s">
        <v>2441</v>
      </c>
    </row>
    <row r="1058" spans="1:10" x14ac:dyDescent="0.3">
      <c r="A1058" s="11" t="s">
        <v>4147</v>
      </c>
      <c r="B1058" s="11" t="s">
        <v>2443</v>
      </c>
      <c r="C1058" s="11" t="s">
        <v>424</v>
      </c>
      <c r="D1058" s="153"/>
      <c r="E1058" s="281"/>
      <c r="F1058" s="281"/>
      <c r="G1058" s="281"/>
      <c r="H1058" s="281"/>
      <c r="I1058" s="281"/>
      <c r="J1058" s="6" t="s">
        <v>2442</v>
      </c>
    </row>
    <row r="1059" spans="1:10" x14ac:dyDescent="0.3">
      <c r="A1059" s="4"/>
      <c r="B1059" s="11" t="s">
        <v>2444</v>
      </c>
      <c r="C1059" s="11" t="s">
        <v>424</v>
      </c>
      <c r="D1059" s="153"/>
      <c r="E1059" s="281"/>
      <c r="F1059" s="281"/>
      <c r="G1059" s="281"/>
      <c r="H1059" s="281"/>
      <c r="I1059" s="281"/>
      <c r="J1059" s="6" t="s">
        <v>2442</v>
      </c>
    </row>
    <row r="1060" spans="1:10" x14ac:dyDescent="0.3">
      <c r="A1060" s="4"/>
      <c r="B1060" s="11" t="s">
        <v>2445</v>
      </c>
      <c r="C1060" s="11" t="s">
        <v>98</v>
      </c>
      <c r="D1060" s="153"/>
      <c r="E1060" s="281"/>
      <c r="F1060" s="281"/>
      <c r="G1060" s="281"/>
      <c r="H1060" s="281"/>
      <c r="I1060" s="281"/>
      <c r="J1060" s="6" t="s">
        <v>2451</v>
      </c>
    </row>
    <row r="1061" spans="1:10" x14ac:dyDescent="0.3">
      <c r="A1061" s="4"/>
      <c r="B1061" s="11" t="s">
        <v>2446</v>
      </c>
      <c r="C1061" s="11" t="s">
        <v>98</v>
      </c>
      <c r="D1061" s="153"/>
      <c r="E1061" s="281"/>
      <c r="F1061" s="281"/>
      <c r="G1061" s="281"/>
      <c r="H1061" s="281"/>
      <c r="I1061" s="281"/>
      <c r="J1061" s="6" t="s">
        <v>2450</v>
      </c>
    </row>
    <row r="1062" spans="1:10" x14ac:dyDescent="0.3">
      <c r="A1062" s="4"/>
      <c r="B1062" s="11" t="s">
        <v>2447</v>
      </c>
      <c r="C1062" s="11" t="s">
        <v>98</v>
      </c>
      <c r="D1062" s="153"/>
      <c r="E1062" s="281"/>
      <c r="F1062" s="281"/>
      <c r="G1062" s="281"/>
      <c r="H1062" s="281"/>
      <c r="I1062" s="281"/>
      <c r="J1062" s="6" t="s">
        <v>2452</v>
      </c>
    </row>
    <row r="1063" spans="1:10" x14ac:dyDescent="0.3">
      <c r="A1063" s="4"/>
      <c r="B1063" s="11" t="s">
        <v>2447</v>
      </c>
      <c r="C1063" s="11" t="s">
        <v>98</v>
      </c>
      <c r="D1063" s="153"/>
      <c r="E1063" s="281"/>
      <c r="F1063" s="281"/>
      <c r="G1063" s="281"/>
      <c r="H1063" s="281"/>
      <c r="I1063" s="281"/>
      <c r="J1063" s="6" t="s">
        <v>2452</v>
      </c>
    </row>
    <row r="1064" spans="1:10" x14ac:dyDescent="0.3">
      <c r="A1064" s="4"/>
      <c r="B1064" s="11" t="s">
        <v>2448</v>
      </c>
      <c r="C1064" s="11" t="s">
        <v>98</v>
      </c>
      <c r="D1064" s="153"/>
      <c r="E1064" s="281"/>
      <c r="F1064" s="281"/>
      <c r="G1064" s="281"/>
      <c r="H1064" s="281"/>
      <c r="I1064" s="281"/>
      <c r="J1064" s="4" t="s">
        <v>2453</v>
      </c>
    </row>
    <row r="1065" spans="1:10" x14ac:dyDescent="0.3">
      <c r="A1065" s="4"/>
      <c r="B1065" s="11" t="s">
        <v>2449</v>
      </c>
      <c r="C1065" s="11" t="s">
        <v>98</v>
      </c>
      <c r="D1065" s="153"/>
      <c r="E1065" s="281"/>
      <c r="F1065" s="281"/>
      <c r="G1065" s="281"/>
      <c r="H1065" s="281"/>
      <c r="I1065" s="281"/>
      <c r="J1065" s="4" t="s">
        <v>2453</v>
      </c>
    </row>
    <row r="1066" spans="1:10" x14ac:dyDescent="0.3">
      <c r="A1066" s="4"/>
      <c r="B1066" s="11" t="s">
        <v>2454</v>
      </c>
      <c r="C1066" s="11" t="s">
        <v>98</v>
      </c>
      <c r="D1066" s="153"/>
      <c r="E1066" s="281"/>
      <c r="F1066" s="281"/>
      <c r="G1066" s="281"/>
      <c r="H1066" s="281"/>
      <c r="I1066" s="281"/>
      <c r="J1066" s="4" t="s">
        <v>2456</v>
      </c>
    </row>
    <row r="1067" spans="1:10" ht="15" thickBot="1" x14ac:dyDescent="0.35">
      <c r="A1067" s="8"/>
      <c r="B1067" s="11" t="s">
        <v>2455</v>
      </c>
      <c r="C1067" s="11" t="s">
        <v>98</v>
      </c>
      <c r="D1067" s="154"/>
      <c r="E1067" s="281"/>
      <c r="F1067" s="281"/>
      <c r="G1067" s="281"/>
      <c r="H1067" s="281"/>
      <c r="I1067" s="281"/>
      <c r="J1067" s="8" t="s">
        <v>2456</v>
      </c>
    </row>
    <row r="1068" spans="1:10" ht="18.600000000000001" thickBot="1" x14ac:dyDescent="0.4">
      <c r="A1068" s="75" t="s">
        <v>2459</v>
      </c>
      <c r="B1068" s="15"/>
      <c r="C1068" s="27"/>
      <c r="D1068" s="27"/>
      <c r="E1068" s="27"/>
      <c r="F1068" s="27"/>
      <c r="G1068" s="27"/>
      <c r="H1068" s="27"/>
      <c r="I1068" s="27"/>
      <c r="J1068" s="16"/>
    </row>
    <row r="1069" spans="1:10" x14ac:dyDescent="0.3">
      <c r="A1069" s="29" t="s">
        <v>2469</v>
      </c>
      <c r="B1069" s="11" t="s">
        <v>2460</v>
      </c>
      <c r="C1069" s="11" t="s">
        <v>2461</v>
      </c>
      <c r="D1069" s="266">
        <v>50000</v>
      </c>
      <c r="E1069" s="281"/>
      <c r="F1069" s="281"/>
      <c r="G1069" s="281">
        <v>50000</v>
      </c>
      <c r="H1069" s="281"/>
      <c r="I1069" s="281"/>
      <c r="J1069" s="6" t="s">
        <v>2463</v>
      </c>
    </row>
    <row r="1070" spans="1:10" x14ac:dyDescent="0.3">
      <c r="A1070" s="4" t="s">
        <v>2470</v>
      </c>
      <c r="B1070" s="11" t="s">
        <v>2462</v>
      </c>
      <c r="C1070" s="11" t="s">
        <v>2404</v>
      </c>
      <c r="D1070" s="266">
        <v>50000</v>
      </c>
      <c r="E1070" s="281"/>
      <c r="F1070" s="281"/>
      <c r="G1070" s="281">
        <v>50000</v>
      </c>
      <c r="H1070" s="281"/>
      <c r="I1070" s="281"/>
      <c r="J1070" s="6" t="s">
        <v>2464</v>
      </c>
    </row>
    <row r="1071" spans="1:10" x14ac:dyDescent="0.3">
      <c r="A1071" s="280" t="s">
        <v>2019</v>
      </c>
      <c r="B1071" s="11" t="s">
        <v>2465</v>
      </c>
      <c r="C1071" s="11" t="s">
        <v>2402</v>
      </c>
      <c r="D1071" s="274">
        <v>50000</v>
      </c>
      <c r="E1071" s="281"/>
      <c r="F1071" s="281"/>
      <c r="G1071" s="281">
        <v>50000</v>
      </c>
      <c r="H1071" s="281"/>
      <c r="I1071" s="281"/>
      <c r="J1071" s="8"/>
    </row>
    <row r="1072" spans="1:10" x14ac:dyDescent="0.3">
      <c r="A1072" s="4"/>
      <c r="B1072" s="11" t="s">
        <v>2466</v>
      </c>
      <c r="C1072" s="11" t="s">
        <v>2068</v>
      </c>
      <c r="D1072" s="274">
        <v>50000</v>
      </c>
      <c r="E1072" s="281"/>
      <c r="F1072" s="281"/>
      <c r="G1072" s="281">
        <v>50000</v>
      </c>
      <c r="H1072" s="281"/>
      <c r="I1072" s="281"/>
      <c r="J1072" s="4"/>
    </row>
    <row r="1073" spans="1:10" ht="15" thickBot="1" x14ac:dyDescent="0.35">
      <c r="A1073" s="8"/>
      <c r="B1073" s="11" t="s">
        <v>2467</v>
      </c>
      <c r="C1073" s="11" t="s">
        <v>82</v>
      </c>
      <c r="D1073" s="274">
        <v>50000</v>
      </c>
      <c r="E1073" s="281"/>
      <c r="F1073" s="281"/>
      <c r="G1073" s="281">
        <v>50000</v>
      </c>
      <c r="H1073" s="281"/>
      <c r="I1073" s="281"/>
      <c r="J1073" s="8" t="s">
        <v>2468</v>
      </c>
    </row>
    <row r="1074" spans="1:10" ht="18.600000000000001" thickBot="1" x14ac:dyDescent="0.4">
      <c r="A1074" s="75" t="s">
        <v>2471</v>
      </c>
      <c r="B1074" s="15"/>
      <c r="C1074" s="27"/>
      <c r="D1074" s="27"/>
      <c r="E1074" s="27"/>
      <c r="F1074" s="27"/>
      <c r="G1074" s="27"/>
      <c r="H1074" s="27"/>
      <c r="I1074" s="27"/>
      <c r="J1074" s="16"/>
    </row>
    <row r="1075" spans="1:10" x14ac:dyDescent="0.3">
      <c r="A1075" s="29" t="s">
        <v>2481</v>
      </c>
      <c r="B1075" s="11" t="s">
        <v>2472</v>
      </c>
      <c r="C1075" s="11" t="s">
        <v>98</v>
      </c>
      <c r="D1075" s="153"/>
      <c r="E1075" s="281"/>
      <c r="F1075" s="281"/>
      <c r="G1075" s="281"/>
      <c r="H1075" s="281"/>
      <c r="I1075" s="281"/>
      <c r="J1075" s="6" t="s">
        <v>2475</v>
      </c>
    </row>
    <row r="1076" spans="1:10" x14ac:dyDescent="0.3">
      <c r="A1076" s="4" t="s">
        <v>2482</v>
      </c>
      <c r="B1076" s="11" t="s">
        <v>2473</v>
      </c>
      <c r="C1076" s="11" t="s">
        <v>98</v>
      </c>
      <c r="D1076" s="153"/>
      <c r="E1076" s="281"/>
      <c r="F1076" s="281"/>
      <c r="G1076" s="281"/>
      <c r="H1076" s="281"/>
      <c r="I1076" s="281"/>
      <c r="J1076" s="4" t="s">
        <v>2476</v>
      </c>
    </row>
    <row r="1077" spans="1:10" x14ac:dyDescent="0.3">
      <c r="A1077" s="4" t="s">
        <v>2484</v>
      </c>
      <c r="B1077" s="11" t="s">
        <v>2474</v>
      </c>
      <c r="C1077" s="11" t="s">
        <v>98</v>
      </c>
      <c r="D1077" s="153"/>
      <c r="E1077" s="281"/>
      <c r="F1077" s="281"/>
      <c r="G1077" s="281"/>
      <c r="H1077" s="281"/>
      <c r="I1077" s="281"/>
      <c r="J1077" s="4" t="s">
        <v>2477</v>
      </c>
    </row>
    <row r="1078" spans="1:10" ht="15" thickBot="1" x14ac:dyDescent="0.35">
      <c r="A1078" s="280" t="s">
        <v>2019</v>
      </c>
      <c r="B1078" s="11" t="s">
        <v>2478</v>
      </c>
      <c r="C1078" s="11" t="s">
        <v>2479</v>
      </c>
      <c r="D1078" s="274">
        <v>50000</v>
      </c>
      <c r="E1078" s="281"/>
      <c r="F1078" s="281"/>
      <c r="G1078" s="281">
        <v>50000</v>
      </c>
      <c r="H1078" s="281"/>
      <c r="I1078" s="281"/>
      <c r="J1078" s="8" t="s">
        <v>2480</v>
      </c>
    </row>
    <row r="1079" spans="1:10" ht="18.600000000000001" thickBot="1" x14ac:dyDescent="0.4">
      <c r="A1079" s="75" t="s">
        <v>2483</v>
      </c>
      <c r="B1079" s="27"/>
      <c r="C1079" s="27"/>
      <c r="D1079" s="27"/>
      <c r="E1079" s="27"/>
      <c r="F1079" s="27"/>
      <c r="G1079" s="27"/>
      <c r="H1079" s="27"/>
      <c r="I1079" s="27"/>
      <c r="J1079" s="16"/>
    </row>
    <row r="1080" spans="1:10" x14ac:dyDescent="0.3">
      <c r="A1080" s="29" t="s">
        <v>2489</v>
      </c>
      <c r="B1080" s="11" t="s">
        <v>2485</v>
      </c>
      <c r="C1080" s="11" t="s">
        <v>2486</v>
      </c>
      <c r="D1080" s="266">
        <v>50000</v>
      </c>
      <c r="E1080" s="281"/>
      <c r="F1080" s="281"/>
      <c r="G1080" s="281">
        <v>50000</v>
      </c>
      <c r="H1080" s="281"/>
      <c r="I1080" s="281"/>
      <c r="J1080" s="6"/>
    </row>
    <row r="1081" spans="1:10" x14ac:dyDescent="0.3">
      <c r="A1081" s="4" t="s">
        <v>2490</v>
      </c>
      <c r="B1081" s="11" t="s">
        <v>2487</v>
      </c>
      <c r="C1081" s="11" t="s">
        <v>2486</v>
      </c>
      <c r="D1081" s="266">
        <v>50000</v>
      </c>
      <c r="E1081" s="281"/>
      <c r="F1081" s="281"/>
      <c r="G1081" s="281">
        <v>50000</v>
      </c>
      <c r="H1081" s="281"/>
      <c r="I1081" s="281"/>
      <c r="J1081" s="4"/>
    </row>
    <row r="1082" spans="1:10" ht="15" thickBot="1" x14ac:dyDescent="0.35">
      <c r="A1082" s="280" t="s">
        <v>2019</v>
      </c>
      <c r="B1082" s="11" t="s">
        <v>2488</v>
      </c>
      <c r="C1082" s="11" t="s">
        <v>2486</v>
      </c>
      <c r="D1082" s="465">
        <v>50000</v>
      </c>
      <c r="E1082" s="281"/>
      <c r="F1082" s="281"/>
      <c r="G1082" s="281">
        <v>50000</v>
      </c>
      <c r="H1082" s="281"/>
      <c r="I1082" s="281"/>
      <c r="J1082" s="8"/>
    </row>
    <row r="1083" spans="1:10" ht="18.600000000000001" thickBot="1" x14ac:dyDescent="0.4">
      <c r="A1083" s="75" t="s">
        <v>2491</v>
      </c>
      <c r="B1083" s="27"/>
      <c r="C1083" s="27"/>
      <c r="D1083" s="27"/>
      <c r="E1083" s="27"/>
      <c r="F1083" s="27"/>
      <c r="G1083" s="27"/>
      <c r="H1083" s="27"/>
      <c r="I1083" s="27"/>
      <c r="J1083" s="16"/>
    </row>
    <row r="1084" spans="1:10" x14ac:dyDescent="0.3">
      <c r="A1084" s="29" t="s">
        <v>2509</v>
      </c>
      <c r="B1084" s="11" t="s">
        <v>2492</v>
      </c>
      <c r="C1084" s="11" t="s">
        <v>424</v>
      </c>
      <c r="D1084" s="266">
        <v>50000</v>
      </c>
      <c r="E1084" s="281"/>
      <c r="F1084" s="281"/>
      <c r="G1084" s="281">
        <v>50000</v>
      </c>
      <c r="H1084" s="281"/>
      <c r="I1084" s="281"/>
      <c r="J1084" s="6" t="s">
        <v>2494</v>
      </c>
    </row>
    <row r="1085" spans="1:10" x14ac:dyDescent="0.3">
      <c r="A1085" s="4" t="s">
        <v>2510</v>
      </c>
      <c r="B1085" s="11" t="s">
        <v>2493</v>
      </c>
      <c r="C1085" s="11" t="s">
        <v>424</v>
      </c>
      <c r="D1085" s="267">
        <v>50000</v>
      </c>
      <c r="E1085" s="281"/>
      <c r="F1085" s="281"/>
      <c r="G1085" s="281">
        <v>50000</v>
      </c>
      <c r="H1085" s="281"/>
      <c r="I1085" s="281"/>
      <c r="J1085" s="6" t="s">
        <v>2494</v>
      </c>
    </row>
    <row r="1086" spans="1:10" x14ac:dyDescent="0.3">
      <c r="A1086" s="280" t="s">
        <v>2019</v>
      </c>
      <c r="B1086" s="11" t="s">
        <v>2495</v>
      </c>
      <c r="C1086" s="11" t="s">
        <v>424</v>
      </c>
      <c r="D1086" s="267">
        <v>50000</v>
      </c>
      <c r="E1086" s="281"/>
      <c r="F1086" s="281"/>
      <c r="G1086" s="281">
        <v>50000</v>
      </c>
      <c r="H1086" s="281"/>
      <c r="I1086" s="281"/>
      <c r="J1086" s="6" t="s">
        <v>2494</v>
      </c>
    </row>
    <row r="1087" spans="1:10" x14ac:dyDescent="0.3">
      <c r="A1087" s="4"/>
      <c r="B1087" s="11" t="s">
        <v>2496</v>
      </c>
      <c r="C1087" s="11" t="s">
        <v>424</v>
      </c>
      <c r="D1087" s="267">
        <v>50000</v>
      </c>
      <c r="E1087" s="281"/>
      <c r="F1087" s="281"/>
      <c r="G1087" s="281">
        <v>50000</v>
      </c>
      <c r="H1087" s="281"/>
      <c r="I1087" s="281"/>
      <c r="J1087" s="6" t="s">
        <v>2494</v>
      </c>
    </row>
    <row r="1088" spans="1:10" x14ac:dyDescent="0.3">
      <c r="A1088" s="4"/>
      <c r="B1088" s="11" t="s">
        <v>2497</v>
      </c>
      <c r="C1088" s="11" t="s">
        <v>314</v>
      </c>
      <c r="D1088" s="267">
        <v>50000</v>
      </c>
      <c r="E1088" s="281"/>
      <c r="F1088" s="281"/>
      <c r="G1088" s="281">
        <v>50000</v>
      </c>
      <c r="H1088" s="281"/>
      <c r="I1088" s="281"/>
      <c r="J1088" s="6" t="s">
        <v>2494</v>
      </c>
    </row>
    <row r="1089" spans="1:10" x14ac:dyDescent="0.3">
      <c r="A1089" s="4"/>
      <c r="B1089" s="11" t="s">
        <v>2498</v>
      </c>
      <c r="C1089" s="11" t="s">
        <v>2500</v>
      </c>
      <c r="D1089" s="267">
        <v>50000</v>
      </c>
      <c r="E1089" s="281"/>
      <c r="F1089" s="281"/>
      <c r="G1089" s="281">
        <v>50000</v>
      </c>
      <c r="H1089" s="281"/>
      <c r="I1089" s="281"/>
      <c r="J1089" s="6" t="s">
        <v>2494</v>
      </c>
    </row>
    <row r="1090" spans="1:10" x14ac:dyDescent="0.3">
      <c r="A1090" s="4"/>
      <c r="B1090" s="11" t="s">
        <v>2499</v>
      </c>
      <c r="C1090" s="11" t="s">
        <v>2501</v>
      </c>
      <c r="D1090" s="267">
        <v>50000</v>
      </c>
      <c r="E1090" s="281"/>
      <c r="F1090" s="281"/>
      <c r="G1090" s="281">
        <v>50000</v>
      </c>
      <c r="H1090" s="281"/>
      <c r="I1090" s="281"/>
      <c r="J1090" s="6" t="s">
        <v>2494</v>
      </c>
    </row>
    <row r="1091" spans="1:10" x14ac:dyDescent="0.3">
      <c r="A1091" s="4"/>
      <c r="B1091" s="11" t="s">
        <v>2502</v>
      </c>
      <c r="C1091" s="11" t="s">
        <v>2461</v>
      </c>
      <c r="D1091" s="267">
        <v>50000</v>
      </c>
      <c r="E1091" s="281"/>
      <c r="F1091" s="281"/>
      <c r="G1091" s="281">
        <v>50000</v>
      </c>
      <c r="H1091" s="281"/>
      <c r="I1091" s="281"/>
      <c r="J1091" s="6" t="s">
        <v>2494</v>
      </c>
    </row>
    <row r="1092" spans="1:10" x14ac:dyDescent="0.3">
      <c r="A1092" s="4"/>
      <c r="B1092" s="11" t="s">
        <v>2503</v>
      </c>
      <c r="C1092" s="11" t="s">
        <v>2402</v>
      </c>
      <c r="D1092" s="267">
        <v>50000</v>
      </c>
      <c r="E1092" s="281"/>
      <c r="F1092" s="281"/>
      <c r="G1092" s="281">
        <v>50000</v>
      </c>
      <c r="H1092" s="281"/>
      <c r="I1092" s="281"/>
      <c r="J1092" s="6" t="s">
        <v>2494</v>
      </c>
    </row>
    <row r="1093" spans="1:10" x14ac:dyDescent="0.3">
      <c r="A1093" s="4"/>
      <c r="B1093" s="11" t="s">
        <v>2504</v>
      </c>
      <c r="C1093" s="11" t="s">
        <v>2404</v>
      </c>
      <c r="D1093" s="267">
        <v>50000</v>
      </c>
      <c r="E1093" s="281"/>
      <c r="F1093" s="281"/>
      <c r="G1093" s="281">
        <v>50000</v>
      </c>
      <c r="H1093" s="281"/>
      <c r="I1093" s="281"/>
      <c r="J1093" s="6" t="s">
        <v>2494</v>
      </c>
    </row>
    <row r="1094" spans="1:10" x14ac:dyDescent="0.3">
      <c r="A1094" s="4"/>
      <c r="B1094" s="11" t="s">
        <v>2505</v>
      </c>
      <c r="C1094" s="11" t="s">
        <v>2406</v>
      </c>
      <c r="D1094" s="267">
        <v>50000</v>
      </c>
      <c r="E1094" s="281"/>
      <c r="F1094" s="281"/>
      <c r="G1094" s="281">
        <v>50000</v>
      </c>
      <c r="H1094" s="281"/>
      <c r="I1094" s="281"/>
      <c r="J1094" s="6" t="s">
        <v>2494</v>
      </c>
    </row>
    <row r="1095" spans="1:10" x14ac:dyDescent="0.3">
      <c r="A1095" s="4"/>
      <c r="B1095" s="11" t="s">
        <v>2506</v>
      </c>
      <c r="C1095" s="11" t="s">
        <v>82</v>
      </c>
      <c r="D1095" s="267">
        <v>50000</v>
      </c>
      <c r="E1095" s="281"/>
      <c r="F1095" s="281"/>
      <c r="G1095" s="281">
        <v>50000</v>
      </c>
      <c r="H1095" s="281"/>
      <c r="I1095" s="281"/>
      <c r="J1095" s="6" t="s">
        <v>2494</v>
      </c>
    </row>
    <row r="1096" spans="1:10" x14ac:dyDescent="0.3">
      <c r="A1096" s="4"/>
      <c r="B1096" s="11" t="s">
        <v>2507</v>
      </c>
      <c r="C1096" s="11" t="s">
        <v>82</v>
      </c>
      <c r="D1096" s="267">
        <v>50000</v>
      </c>
      <c r="E1096" s="281"/>
      <c r="F1096" s="281"/>
      <c r="G1096" s="281">
        <v>50000</v>
      </c>
      <c r="H1096" s="281"/>
      <c r="I1096" s="281"/>
      <c r="J1096" s="6" t="s">
        <v>2494</v>
      </c>
    </row>
    <row r="1097" spans="1:10" ht="15" thickBot="1" x14ac:dyDescent="0.35">
      <c r="A1097" s="8"/>
      <c r="B1097" s="11" t="s">
        <v>2508</v>
      </c>
      <c r="C1097" s="11" t="s">
        <v>82</v>
      </c>
      <c r="D1097" s="274">
        <v>50000</v>
      </c>
      <c r="E1097" s="281"/>
      <c r="F1097" s="281"/>
      <c r="G1097" s="281">
        <v>50000</v>
      </c>
      <c r="H1097" s="281"/>
      <c r="I1097" s="281"/>
      <c r="J1097" s="114" t="s">
        <v>2494</v>
      </c>
    </row>
    <row r="1098" spans="1:10" ht="18.600000000000001" thickBot="1" x14ac:dyDescent="0.4">
      <c r="A1098" s="75" t="s">
        <v>2511</v>
      </c>
      <c r="B1098" s="27"/>
      <c r="C1098" s="27"/>
      <c r="D1098" s="27"/>
      <c r="E1098" s="27"/>
      <c r="F1098" s="27"/>
      <c r="G1098" s="27"/>
      <c r="H1098" s="27"/>
      <c r="I1098" s="27"/>
      <c r="J1098" s="16"/>
    </row>
    <row r="1099" spans="1:10" x14ac:dyDescent="0.3">
      <c r="A1099" s="29" t="s">
        <v>2532</v>
      </c>
      <c r="B1099" s="11" t="s">
        <v>2512</v>
      </c>
      <c r="C1099" s="11" t="s">
        <v>82</v>
      </c>
      <c r="D1099" s="270">
        <v>40000</v>
      </c>
      <c r="E1099" s="281"/>
      <c r="F1099" s="281">
        <v>40000</v>
      </c>
      <c r="G1099" s="281"/>
      <c r="H1099" s="281"/>
      <c r="I1099" s="281"/>
      <c r="J1099" s="6" t="s">
        <v>2517</v>
      </c>
    </row>
    <row r="1100" spans="1:10" x14ac:dyDescent="0.3">
      <c r="A1100" s="4" t="s">
        <v>2533</v>
      </c>
      <c r="B1100" s="11" t="s">
        <v>2513</v>
      </c>
      <c r="C1100" s="11" t="s">
        <v>82</v>
      </c>
      <c r="D1100" s="173">
        <v>50000</v>
      </c>
      <c r="E1100" s="281"/>
      <c r="F1100" s="281"/>
      <c r="G1100" s="281">
        <v>50000</v>
      </c>
      <c r="H1100" s="281"/>
      <c r="I1100" s="281"/>
      <c r="J1100" s="6" t="s">
        <v>2518</v>
      </c>
    </row>
    <row r="1101" spans="1:10" x14ac:dyDescent="0.3">
      <c r="A1101" s="280" t="s">
        <v>2019</v>
      </c>
      <c r="B1101" s="11" t="s">
        <v>2514</v>
      </c>
      <c r="C1101" s="11" t="s">
        <v>82</v>
      </c>
      <c r="D1101" s="173">
        <v>50000</v>
      </c>
      <c r="E1101" s="281"/>
      <c r="F1101" s="281"/>
      <c r="G1101" s="281">
        <v>50000</v>
      </c>
      <c r="H1101" s="281"/>
      <c r="I1101" s="281"/>
      <c r="J1101" s="4" t="s">
        <v>2519</v>
      </c>
    </row>
    <row r="1102" spans="1:10" x14ac:dyDescent="0.3">
      <c r="A1102" s="4"/>
      <c r="B1102" s="11" t="s">
        <v>2515</v>
      </c>
      <c r="C1102" s="11" t="s">
        <v>82</v>
      </c>
      <c r="D1102" s="173">
        <v>60000</v>
      </c>
      <c r="E1102" s="281"/>
      <c r="F1102" s="281"/>
      <c r="G1102" s="281">
        <v>60000</v>
      </c>
      <c r="H1102" s="281"/>
      <c r="I1102" s="281"/>
      <c r="J1102" s="4" t="s">
        <v>2520</v>
      </c>
    </row>
    <row r="1103" spans="1:10" x14ac:dyDescent="0.3">
      <c r="A1103" s="4"/>
      <c r="B1103" s="11" t="s">
        <v>2521</v>
      </c>
      <c r="C1103" s="11" t="s">
        <v>424</v>
      </c>
      <c r="D1103" s="173">
        <v>40000</v>
      </c>
      <c r="E1103" s="281"/>
      <c r="F1103" s="281">
        <v>40000</v>
      </c>
      <c r="G1103" s="281"/>
      <c r="H1103" s="281"/>
      <c r="I1103" s="281"/>
      <c r="J1103" s="6" t="s">
        <v>2517</v>
      </c>
    </row>
    <row r="1104" spans="1:10" x14ac:dyDescent="0.3">
      <c r="A1104" s="4"/>
      <c r="B1104" s="11" t="s">
        <v>2522</v>
      </c>
      <c r="C1104" s="11" t="s">
        <v>424</v>
      </c>
      <c r="D1104" s="173">
        <v>60000</v>
      </c>
      <c r="E1104" s="281"/>
      <c r="F1104" s="281"/>
      <c r="G1104" s="281">
        <v>60000</v>
      </c>
      <c r="H1104" s="281"/>
      <c r="I1104" s="281"/>
      <c r="J1104" s="6" t="s">
        <v>2527</v>
      </c>
    </row>
    <row r="1105" spans="1:10" x14ac:dyDescent="0.3">
      <c r="A1105" s="4"/>
      <c r="B1105" s="11" t="s">
        <v>2523</v>
      </c>
      <c r="C1105" s="11" t="s">
        <v>424</v>
      </c>
      <c r="D1105" s="182">
        <v>40000</v>
      </c>
      <c r="E1105" s="281"/>
      <c r="F1105" s="281">
        <v>40000</v>
      </c>
      <c r="G1105" s="281"/>
      <c r="H1105" s="281"/>
      <c r="I1105" s="281"/>
      <c r="J1105" s="6" t="s">
        <v>2517</v>
      </c>
    </row>
    <row r="1106" spans="1:10" x14ac:dyDescent="0.3">
      <c r="A1106" s="4"/>
      <c r="B1106" s="11" t="s">
        <v>2524</v>
      </c>
      <c r="C1106" s="11" t="s">
        <v>424</v>
      </c>
      <c r="D1106" s="173">
        <v>60000</v>
      </c>
      <c r="E1106" s="281"/>
      <c r="F1106" s="281"/>
      <c r="G1106" s="281">
        <v>60000</v>
      </c>
      <c r="H1106" s="281"/>
      <c r="I1106" s="281"/>
      <c r="J1106" s="6" t="s">
        <v>2527</v>
      </c>
    </row>
    <row r="1107" spans="1:10" x14ac:dyDescent="0.3">
      <c r="A1107" s="4"/>
      <c r="B1107" s="11" t="s">
        <v>2525</v>
      </c>
      <c r="C1107" s="11" t="s">
        <v>424</v>
      </c>
      <c r="D1107" s="173">
        <v>40000</v>
      </c>
      <c r="E1107" s="281"/>
      <c r="F1107" s="281">
        <v>40000</v>
      </c>
      <c r="G1107" s="281"/>
      <c r="H1107" s="281"/>
      <c r="I1107" s="281"/>
      <c r="J1107" s="6" t="s">
        <v>2517</v>
      </c>
    </row>
    <row r="1108" spans="1:10" x14ac:dyDescent="0.3">
      <c r="A1108" s="4"/>
      <c r="B1108" s="11" t="s">
        <v>2526</v>
      </c>
      <c r="C1108" s="11" t="s">
        <v>424</v>
      </c>
      <c r="D1108" s="173">
        <v>60000</v>
      </c>
      <c r="E1108" s="281"/>
      <c r="F1108" s="281"/>
      <c r="G1108" s="281">
        <v>60000</v>
      </c>
      <c r="H1108" s="281"/>
      <c r="I1108" s="281"/>
      <c r="J1108" s="6" t="s">
        <v>2527</v>
      </c>
    </row>
    <row r="1109" spans="1:10" x14ac:dyDescent="0.3">
      <c r="A1109" s="4"/>
      <c r="B1109" s="11" t="s">
        <v>2528</v>
      </c>
      <c r="C1109" s="11" t="s">
        <v>98</v>
      </c>
      <c r="D1109" s="173">
        <v>40000</v>
      </c>
      <c r="E1109" s="281"/>
      <c r="F1109" s="281">
        <v>40000</v>
      </c>
      <c r="G1109" s="281"/>
      <c r="H1109" s="281"/>
      <c r="I1109" s="281"/>
      <c r="J1109" s="6" t="s">
        <v>2517</v>
      </c>
    </row>
    <row r="1110" spans="1:10" x14ac:dyDescent="0.3">
      <c r="A1110" s="4"/>
      <c r="B1110" s="11" t="s">
        <v>2529</v>
      </c>
      <c r="C1110" s="11" t="s">
        <v>98</v>
      </c>
      <c r="D1110" s="173">
        <v>40000</v>
      </c>
      <c r="E1110" s="281"/>
      <c r="F1110" s="281">
        <v>40000</v>
      </c>
      <c r="G1110" s="281"/>
      <c r="H1110" s="281"/>
      <c r="I1110" s="281"/>
      <c r="J1110" s="6" t="s">
        <v>2517</v>
      </c>
    </row>
    <row r="1111" spans="1:10" x14ac:dyDescent="0.3">
      <c r="A1111" s="4"/>
      <c r="B1111" s="11" t="s">
        <v>2530</v>
      </c>
      <c r="C1111" s="11" t="s">
        <v>98</v>
      </c>
      <c r="D1111" s="173">
        <v>60000</v>
      </c>
      <c r="E1111" s="281"/>
      <c r="F1111" s="281"/>
      <c r="G1111" s="281">
        <v>60000</v>
      </c>
      <c r="H1111" s="281"/>
      <c r="I1111" s="281"/>
      <c r="J1111" s="6" t="s">
        <v>2527</v>
      </c>
    </row>
    <row r="1112" spans="1:10" ht="15" thickBot="1" x14ac:dyDescent="0.35">
      <c r="A1112" s="8"/>
      <c r="B1112" s="11" t="s">
        <v>2531</v>
      </c>
      <c r="C1112" s="11" t="s">
        <v>98</v>
      </c>
      <c r="D1112" s="182">
        <v>60000</v>
      </c>
      <c r="E1112" s="281"/>
      <c r="F1112" s="281"/>
      <c r="G1112" s="281">
        <v>60000</v>
      </c>
      <c r="H1112" s="281"/>
      <c r="I1112" s="281"/>
      <c r="J1112" s="114" t="s">
        <v>2527</v>
      </c>
    </row>
    <row r="1113" spans="1:10" ht="18.600000000000001" thickBot="1" x14ac:dyDescent="0.4">
      <c r="A1113" s="75" t="s">
        <v>2534</v>
      </c>
      <c r="B1113" s="27"/>
      <c r="C1113" s="27"/>
      <c r="D1113" s="27"/>
      <c r="E1113" s="27"/>
      <c r="F1113" s="27"/>
      <c r="G1113" s="27"/>
      <c r="H1113" s="27"/>
      <c r="I1113" s="27"/>
      <c r="J1113" s="16"/>
    </row>
    <row r="1114" spans="1:10" x14ac:dyDescent="0.3">
      <c r="A1114" s="29" t="s">
        <v>2549</v>
      </c>
      <c r="B1114" s="11" t="s">
        <v>2535</v>
      </c>
      <c r="C1114" s="11" t="s">
        <v>2076</v>
      </c>
      <c r="D1114" s="266">
        <v>50000</v>
      </c>
      <c r="E1114" s="281"/>
      <c r="F1114" s="281"/>
      <c r="G1114" s="281">
        <v>50000</v>
      </c>
      <c r="H1114" s="281"/>
      <c r="I1114" s="281"/>
      <c r="J1114" s="6" t="s">
        <v>2536</v>
      </c>
    </row>
    <row r="1115" spans="1:10" x14ac:dyDescent="0.3">
      <c r="A1115" s="4" t="s">
        <v>2550</v>
      </c>
      <c r="B1115" s="11" t="s">
        <v>2537</v>
      </c>
      <c r="C1115" s="11" t="s">
        <v>2076</v>
      </c>
      <c r="D1115" s="266">
        <v>50000</v>
      </c>
      <c r="E1115" s="281"/>
      <c r="F1115" s="281"/>
      <c r="G1115" s="281">
        <v>50000</v>
      </c>
      <c r="H1115" s="281"/>
      <c r="I1115" s="281"/>
      <c r="J1115" s="6" t="s">
        <v>2536</v>
      </c>
    </row>
    <row r="1116" spans="1:10" x14ac:dyDescent="0.3">
      <c r="A1116" s="280" t="s">
        <v>2019</v>
      </c>
      <c r="B1116" s="11" t="s">
        <v>2538</v>
      </c>
      <c r="C1116" s="11" t="s">
        <v>2076</v>
      </c>
      <c r="D1116" s="266">
        <v>50000</v>
      </c>
      <c r="E1116" s="281"/>
      <c r="F1116" s="281"/>
      <c r="G1116" s="281">
        <v>50000</v>
      </c>
      <c r="H1116" s="281"/>
      <c r="I1116" s="281"/>
      <c r="J1116" s="6" t="s">
        <v>2536</v>
      </c>
    </row>
    <row r="1117" spans="1:10" x14ac:dyDescent="0.3">
      <c r="A1117" s="4"/>
      <c r="B1117" s="11" t="s">
        <v>2539</v>
      </c>
      <c r="C1117" s="11" t="s">
        <v>2076</v>
      </c>
      <c r="D1117" s="266">
        <v>50000</v>
      </c>
      <c r="E1117" s="281"/>
      <c r="F1117" s="281"/>
      <c r="G1117" s="281">
        <v>50000</v>
      </c>
      <c r="H1117" s="281"/>
      <c r="I1117" s="281"/>
      <c r="J1117" s="6" t="s">
        <v>2536</v>
      </c>
    </row>
    <row r="1118" spans="1:10" x14ac:dyDescent="0.3">
      <c r="A1118" s="4"/>
      <c r="B1118" s="11" t="s">
        <v>2540</v>
      </c>
      <c r="C1118" s="11" t="s">
        <v>2076</v>
      </c>
      <c r="D1118" s="266">
        <v>50000</v>
      </c>
      <c r="E1118" s="281"/>
      <c r="F1118" s="281"/>
      <c r="G1118" s="281">
        <v>50000</v>
      </c>
      <c r="H1118" s="281"/>
      <c r="I1118" s="281"/>
      <c r="J1118" s="6" t="s">
        <v>2541</v>
      </c>
    </row>
    <row r="1119" spans="1:10" x14ac:dyDescent="0.3">
      <c r="A1119" s="4"/>
      <c r="B1119" s="11" t="s">
        <v>2542</v>
      </c>
      <c r="C1119" s="11" t="s">
        <v>2076</v>
      </c>
      <c r="D1119" s="266">
        <v>50000</v>
      </c>
      <c r="E1119" s="281"/>
      <c r="F1119" s="281"/>
      <c r="G1119" s="281">
        <v>50000</v>
      </c>
      <c r="H1119" s="281"/>
      <c r="I1119" s="281"/>
      <c r="J1119" s="6" t="s">
        <v>2541</v>
      </c>
    </row>
    <row r="1120" spans="1:10" x14ac:dyDescent="0.3">
      <c r="A1120" s="4"/>
      <c r="B1120" s="11" t="s">
        <v>2543</v>
      </c>
      <c r="C1120" s="11" t="s">
        <v>2076</v>
      </c>
      <c r="D1120" s="266">
        <v>50000</v>
      </c>
      <c r="E1120" s="281"/>
      <c r="F1120" s="281"/>
      <c r="G1120" s="281">
        <v>50000</v>
      </c>
      <c r="H1120" s="281"/>
      <c r="I1120" s="281"/>
      <c r="J1120" s="6" t="s">
        <v>2541</v>
      </c>
    </row>
    <row r="1121" spans="1:10" x14ac:dyDescent="0.3">
      <c r="A1121" s="4"/>
      <c r="B1121" s="11" t="s">
        <v>2544</v>
      </c>
      <c r="C1121" s="11" t="s">
        <v>2076</v>
      </c>
      <c r="D1121" s="267">
        <v>50000</v>
      </c>
      <c r="E1121" s="281"/>
      <c r="F1121" s="281"/>
      <c r="G1121" s="281">
        <v>50000</v>
      </c>
      <c r="H1121" s="281"/>
      <c r="I1121" s="281"/>
      <c r="J1121" s="6" t="s">
        <v>2536</v>
      </c>
    </row>
    <row r="1122" spans="1:10" x14ac:dyDescent="0.3">
      <c r="A1122" s="4"/>
      <c r="B1122" s="11" t="s">
        <v>2545</v>
      </c>
      <c r="C1122" s="11" t="s">
        <v>2076</v>
      </c>
      <c r="D1122" s="267">
        <v>50000</v>
      </c>
      <c r="E1122" s="281"/>
      <c r="F1122" s="281"/>
      <c r="G1122" s="281">
        <v>50000</v>
      </c>
      <c r="H1122" s="281"/>
      <c r="I1122" s="281"/>
      <c r="J1122" s="6" t="s">
        <v>2536</v>
      </c>
    </row>
    <row r="1123" spans="1:10" x14ac:dyDescent="0.3">
      <c r="A1123" s="4"/>
      <c r="B1123" s="11" t="s">
        <v>2546</v>
      </c>
      <c r="C1123" s="11" t="s">
        <v>2076</v>
      </c>
      <c r="D1123" s="267">
        <v>50000</v>
      </c>
      <c r="E1123" s="281"/>
      <c r="F1123" s="281"/>
      <c r="G1123" s="281">
        <v>50000</v>
      </c>
      <c r="H1123" s="281"/>
      <c r="I1123" s="281"/>
      <c r="J1123" s="6" t="s">
        <v>2536</v>
      </c>
    </row>
    <row r="1124" spans="1:10" x14ac:dyDescent="0.3">
      <c r="A1124" s="4"/>
      <c r="B1124" s="11" t="s">
        <v>2547</v>
      </c>
      <c r="C1124" s="11" t="s">
        <v>2076</v>
      </c>
      <c r="D1124" s="267">
        <v>50000</v>
      </c>
      <c r="E1124" s="281"/>
      <c r="F1124" s="281"/>
      <c r="G1124" s="281">
        <v>50000</v>
      </c>
      <c r="H1124" s="281"/>
      <c r="I1124" s="281"/>
      <c r="J1124" s="6" t="s">
        <v>2541</v>
      </c>
    </row>
    <row r="1125" spans="1:10" ht="15" thickBot="1" x14ac:dyDescent="0.35">
      <c r="A1125" s="8"/>
      <c r="B1125" s="11" t="s">
        <v>2548</v>
      </c>
      <c r="C1125" s="11" t="s">
        <v>2076</v>
      </c>
      <c r="D1125" s="274">
        <v>50000</v>
      </c>
      <c r="E1125" s="281"/>
      <c r="F1125" s="281"/>
      <c r="G1125" s="281">
        <v>50000</v>
      </c>
      <c r="H1125" s="281"/>
      <c r="I1125" s="281"/>
      <c r="J1125" s="114" t="s">
        <v>2541</v>
      </c>
    </row>
    <row r="1126" spans="1:10" ht="18.600000000000001" thickBot="1" x14ac:dyDescent="0.4">
      <c r="A1126" s="75" t="s">
        <v>2551</v>
      </c>
      <c r="B1126" s="27"/>
      <c r="C1126" s="27"/>
      <c r="D1126" s="27"/>
      <c r="E1126" s="27"/>
      <c r="F1126" s="27"/>
      <c r="G1126" s="27"/>
      <c r="H1126" s="27"/>
      <c r="I1126" s="27"/>
      <c r="J1126" s="16"/>
    </row>
    <row r="1127" spans="1:10" x14ac:dyDescent="0.3">
      <c r="A1127" s="29" t="s">
        <v>2555</v>
      </c>
      <c r="B1127" s="11" t="s">
        <v>2552</v>
      </c>
      <c r="C1127" s="11" t="s">
        <v>98</v>
      </c>
      <c r="D1127" s="154"/>
      <c r="E1127" s="281"/>
      <c r="F1127" s="281"/>
      <c r="G1127" s="281"/>
      <c r="H1127" s="281"/>
      <c r="I1127" s="281"/>
      <c r="J1127" s="6"/>
    </row>
    <row r="1128" spans="1:10" x14ac:dyDescent="0.3">
      <c r="A1128" s="4" t="s">
        <v>2556</v>
      </c>
      <c r="B1128" s="11" t="s">
        <v>2553</v>
      </c>
      <c r="C1128" s="11" t="s">
        <v>98</v>
      </c>
      <c r="D1128" s="154"/>
      <c r="E1128" s="281"/>
      <c r="F1128" s="281"/>
      <c r="G1128" s="281"/>
      <c r="H1128" s="281"/>
      <c r="I1128" s="281"/>
      <c r="J1128" s="4"/>
    </row>
    <row r="1129" spans="1:10" ht="15" thickBot="1" x14ac:dyDescent="0.35">
      <c r="A1129" s="11" t="s">
        <v>4147</v>
      </c>
      <c r="B1129" s="11" t="s">
        <v>2554</v>
      </c>
      <c r="C1129" s="11" t="s">
        <v>98</v>
      </c>
      <c r="D1129" s="154"/>
      <c r="E1129" s="281"/>
      <c r="F1129" s="281"/>
      <c r="G1129" s="281"/>
      <c r="H1129" s="281"/>
      <c r="I1129" s="281"/>
      <c r="J1129" s="8"/>
    </row>
    <row r="1130" spans="1:10" ht="18.600000000000001" thickBot="1" x14ac:dyDescent="0.4">
      <c r="A1130" s="75" t="s">
        <v>2557</v>
      </c>
      <c r="B1130" s="27"/>
      <c r="C1130" s="27"/>
      <c r="D1130" s="27"/>
      <c r="E1130" s="27"/>
      <c r="F1130" s="27"/>
      <c r="G1130" s="27"/>
      <c r="H1130" s="27"/>
      <c r="I1130" s="27"/>
      <c r="J1130" s="396"/>
    </row>
    <row r="1131" spans="1:10" x14ac:dyDescent="0.3">
      <c r="A1131" s="29" t="s">
        <v>2575</v>
      </c>
      <c r="B1131" s="11" t="s">
        <v>2563</v>
      </c>
      <c r="C1131" s="11" t="s">
        <v>2558</v>
      </c>
      <c r="D1131" s="266">
        <v>50000</v>
      </c>
      <c r="E1131" s="281"/>
      <c r="F1131" s="281"/>
      <c r="G1131" s="281">
        <v>50000</v>
      </c>
      <c r="H1131" s="281"/>
      <c r="I1131" s="281"/>
      <c r="J1131" s="6" t="s">
        <v>2561</v>
      </c>
    </row>
    <row r="1132" spans="1:10" x14ac:dyDescent="0.3">
      <c r="A1132" s="4" t="s">
        <v>2576</v>
      </c>
      <c r="B1132" s="11" t="s">
        <v>2564</v>
      </c>
      <c r="C1132" s="11" t="s">
        <v>2558</v>
      </c>
      <c r="D1132" s="266">
        <v>50000</v>
      </c>
      <c r="E1132" s="281"/>
      <c r="F1132" s="281"/>
      <c r="G1132" s="281">
        <v>50000</v>
      </c>
      <c r="H1132" s="281"/>
      <c r="I1132" s="281"/>
      <c r="J1132" s="6" t="s">
        <v>2560</v>
      </c>
    </row>
    <row r="1133" spans="1:10" x14ac:dyDescent="0.3">
      <c r="A1133" s="280" t="s">
        <v>2019</v>
      </c>
      <c r="B1133" s="11" t="s">
        <v>2565</v>
      </c>
      <c r="C1133" s="11" t="s">
        <v>2558</v>
      </c>
      <c r="D1133" s="266">
        <v>50000</v>
      </c>
      <c r="E1133" s="281"/>
      <c r="F1133" s="281"/>
      <c r="G1133" s="281">
        <v>50000</v>
      </c>
      <c r="H1133" s="281"/>
      <c r="I1133" s="281"/>
      <c r="J1133" s="6" t="s">
        <v>2559</v>
      </c>
    </row>
    <row r="1134" spans="1:10" x14ac:dyDescent="0.3">
      <c r="A1134" s="4"/>
      <c r="B1134" s="11" t="s">
        <v>2562</v>
      </c>
      <c r="C1134" s="11" t="s">
        <v>2558</v>
      </c>
      <c r="D1134" s="266">
        <v>50000</v>
      </c>
      <c r="E1134" s="281"/>
      <c r="F1134" s="281"/>
      <c r="G1134" s="281">
        <v>50000</v>
      </c>
      <c r="H1134" s="281"/>
      <c r="I1134" s="281"/>
      <c r="J1134" s="6" t="s">
        <v>2559</v>
      </c>
    </row>
    <row r="1135" spans="1:10" x14ac:dyDescent="0.3">
      <c r="A1135" s="4"/>
      <c r="B1135" s="11" t="s">
        <v>2566</v>
      </c>
      <c r="C1135" s="11" t="s">
        <v>82</v>
      </c>
      <c r="D1135" s="154"/>
      <c r="E1135" s="281"/>
      <c r="F1135" s="281"/>
      <c r="G1135" s="281"/>
      <c r="H1135" s="281"/>
      <c r="I1135" s="281"/>
      <c r="J1135" s="4" t="s">
        <v>2569</v>
      </c>
    </row>
    <row r="1136" spans="1:10" x14ac:dyDescent="0.3">
      <c r="A1136" s="4"/>
      <c r="B1136" s="11" t="s">
        <v>2567</v>
      </c>
      <c r="C1136" s="11" t="s">
        <v>82</v>
      </c>
      <c r="D1136" s="154"/>
      <c r="E1136" s="281"/>
      <c r="F1136" s="281"/>
      <c r="G1136" s="281"/>
      <c r="H1136" s="281"/>
      <c r="I1136" s="281"/>
      <c r="J1136" s="4" t="s">
        <v>2570</v>
      </c>
    </row>
    <row r="1137" spans="1:10" x14ac:dyDescent="0.3">
      <c r="A1137" s="4"/>
      <c r="B1137" s="11" t="s">
        <v>2568</v>
      </c>
      <c r="C1137" s="11" t="s">
        <v>82</v>
      </c>
      <c r="D1137" s="154"/>
      <c r="E1137" s="281"/>
      <c r="F1137" s="281"/>
      <c r="G1137" s="281"/>
      <c r="H1137" s="281"/>
      <c r="I1137" s="281"/>
      <c r="J1137" s="4" t="s">
        <v>2570</v>
      </c>
    </row>
    <row r="1138" spans="1:10" x14ac:dyDescent="0.3">
      <c r="A1138" s="4"/>
      <c r="B1138" s="11" t="s">
        <v>2571</v>
      </c>
      <c r="C1138" s="11" t="s">
        <v>168</v>
      </c>
      <c r="D1138" s="273">
        <v>50000</v>
      </c>
      <c r="E1138" s="281"/>
      <c r="F1138" s="281"/>
      <c r="G1138" s="281">
        <v>50000</v>
      </c>
      <c r="H1138" s="281"/>
      <c r="I1138" s="281"/>
      <c r="J1138" s="4" t="s">
        <v>2574</v>
      </c>
    </row>
    <row r="1139" spans="1:10" x14ac:dyDescent="0.3">
      <c r="A1139" s="4"/>
      <c r="B1139" s="11" t="s">
        <v>2572</v>
      </c>
      <c r="C1139" s="65" t="s">
        <v>547</v>
      </c>
      <c r="D1139" s="154"/>
      <c r="E1139" s="281"/>
      <c r="F1139" s="281"/>
      <c r="G1139" s="281"/>
      <c r="H1139" s="281"/>
      <c r="I1139" s="281"/>
      <c r="J1139" s="4" t="s">
        <v>2574</v>
      </c>
    </row>
    <row r="1140" spans="1:10" ht="15" thickBot="1" x14ac:dyDescent="0.35">
      <c r="A1140" s="8"/>
      <c r="B1140" s="11" t="s">
        <v>2573</v>
      </c>
      <c r="C1140" s="65" t="s">
        <v>547</v>
      </c>
      <c r="D1140" s="154"/>
      <c r="E1140" s="281"/>
      <c r="F1140" s="281"/>
      <c r="G1140" s="281"/>
      <c r="H1140" s="281"/>
      <c r="I1140" s="281"/>
      <c r="J1140" s="8"/>
    </row>
    <row r="1141" spans="1:10" ht="18.600000000000001" thickBot="1" x14ac:dyDescent="0.4">
      <c r="A1141" s="75" t="s">
        <v>2577</v>
      </c>
      <c r="B1141" s="27"/>
      <c r="C1141" s="27"/>
      <c r="D1141" s="27"/>
      <c r="E1141" s="27"/>
      <c r="F1141" s="27"/>
      <c r="G1141" s="27"/>
      <c r="H1141" s="27"/>
      <c r="I1141" s="27"/>
      <c r="J1141" s="16"/>
    </row>
    <row r="1142" spans="1:10" x14ac:dyDescent="0.3">
      <c r="A1142" s="29" t="s">
        <v>2578</v>
      </c>
      <c r="B1142" s="11"/>
      <c r="C1142" s="11"/>
      <c r="D1142" s="26"/>
      <c r="E1142" s="281"/>
      <c r="F1142" s="281"/>
      <c r="G1142" s="281"/>
      <c r="H1142" s="281"/>
      <c r="I1142" s="281"/>
      <c r="J1142" s="114"/>
    </row>
    <row r="1143" spans="1:10" x14ac:dyDescent="0.3">
      <c r="A1143" s="4" t="s">
        <v>2579</v>
      </c>
      <c r="B1143" s="11"/>
      <c r="C1143" s="11"/>
      <c r="D1143" s="11"/>
      <c r="E1143" s="281"/>
      <c r="F1143" s="281"/>
      <c r="G1143" s="281"/>
      <c r="H1143" s="281"/>
      <c r="I1143" s="281"/>
      <c r="J1143" s="4"/>
    </row>
    <row r="1144" spans="1:10" ht="15" thickBot="1" x14ac:dyDescent="0.35">
      <c r="A1144" s="8"/>
      <c r="B1144" s="11"/>
      <c r="C1144" s="11"/>
      <c r="D1144" s="13"/>
      <c r="E1144" s="281"/>
      <c r="F1144" s="281"/>
      <c r="G1144" s="281"/>
      <c r="H1144" s="281"/>
      <c r="I1144" s="281"/>
      <c r="J1144" s="8"/>
    </row>
    <row r="1145" spans="1:10" ht="18.600000000000001" thickBot="1" x14ac:dyDescent="0.4">
      <c r="A1145" s="75" t="s">
        <v>2580</v>
      </c>
      <c r="B1145" s="15"/>
      <c r="C1145" s="27"/>
      <c r="D1145" s="27"/>
      <c r="E1145" s="27"/>
      <c r="F1145" s="27"/>
      <c r="G1145" s="27"/>
      <c r="H1145" s="27"/>
      <c r="I1145" s="27"/>
      <c r="J1145" s="16"/>
    </row>
    <row r="1146" spans="1:10" x14ac:dyDescent="0.3">
      <c r="A1146" s="29" t="s">
        <v>2588</v>
      </c>
      <c r="B1146" s="11" t="s">
        <v>2581</v>
      </c>
      <c r="C1146" s="11" t="s">
        <v>2065</v>
      </c>
      <c r="D1146" s="270">
        <v>100000</v>
      </c>
      <c r="E1146" s="281"/>
      <c r="F1146" s="281"/>
      <c r="G1146" s="281"/>
      <c r="H1146" s="281"/>
      <c r="I1146" s="281">
        <v>100000</v>
      </c>
      <c r="J1146" s="6" t="s">
        <v>2586</v>
      </c>
    </row>
    <row r="1147" spans="1:10" x14ac:dyDescent="0.3">
      <c r="A1147" s="5" t="s">
        <v>2589</v>
      </c>
      <c r="B1147" s="11" t="s">
        <v>2582</v>
      </c>
      <c r="C1147" s="11" t="s">
        <v>2065</v>
      </c>
      <c r="D1147" s="173">
        <v>54000</v>
      </c>
      <c r="E1147" s="281"/>
      <c r="F1147" s="281"/>
      <c r="G1147" s="281">
        <v>54000</v>
      </c>
      <c r="H1147" s="281"/>
      <c r="I1147" s="281"/>
      <c r="J1147" s="6" t="s">
        <v>2583</v>
      </c>
    </row>
    <row r="1148" spans="1:10" x14ac:dyDescent="0.3">
      <c r="A1148" s="280" t="s">
        <v>2019</v>
      </c>
      <c r="B1148" s="11" t="s">
        <v>2585</v>
      </c>
      <c r="C1148" s="11" t="s">
        <v>428</v>
      </c>
      <c r="D1148" s="182">
        <v>100000</v>
      </c>
      <c r="E1148" s="281"/>
      <c r="F1148" s="281"/>
      <c r="G1148" s="281"/>
      <c r="H1148" s="281"/>
      <c r="I1148" s="281">
        <v>100000</v>
      </c>
      <c r="J1148" s="6" t="s">
        <v>2586</v>
      </c>
    </row>
    <row r="1149" spans="1:10" x14ac:dyDescent="0.3">
      <c r="A1149" s="11"/>
      <c r="B1149" s="11" t="s">
        <v>2587</v>
      </c>
      <c r="C1149" s="11" t="s">
        <v>424</v>
      </c>
      <c r="D1149" s="274">
        <v>100000</v>
      </c>
      <c r="E1149" s="281"/>
      <c r="F1149" s="281"/>
      <c r="G1149" s="281"/>
      <c r="H1149" s="281"/>
      <c r="I1149" s="281">
        <v>100000</v>
      </c>
      <c r="J1149" s="6" t="s">
        <v>2584</v>
      </c>
    </row>
    <row r="1150" spans="1:10" ht="15" thickBot="1" x14ac:dyDescent="0.35">
      <c r="A1150" s="8"/>
      <c r="B1150" s="11"/>
      <c r="C1150" s="11"/>
      <c r="D1150" s="13"/>
      <c r="E1150" s="281"/>
      <c r="F1150" s="281"/>
      <c r="G1150" s="281"/>
      <c r="H1150" s="281"/>
      <c r="I1150" s="281"/>
      <c r="J1150" s="8"/>
    </row>
    <row r="1151" spans="1:10" ht="18.600000000000001" thickBot="1" x14ac:dyDescent="0.4">
      <c r="A1151" s="75" t="s">
        <v>2590</v>
      </c>
      <c r="B1151" s="27"/>
      <c r="C1151" s="27"/>
      <c r="D1151" s="27"/>
      <c r="E1151" s="27"/>
      <c r="F1151" s="27"/>
      <c r="G1151" s="27"/>
      <c r="H1151" s="27"/>
      <c r="I1151" s="27"/>
      <c r="J1151" s="16"/>
    </row>
    <row r="1152" spans="1:10" x14ac:dyDescent="0.3">
      <c r="A1152" s="29" t="s">
        <v>2622</v>
      </c>
      <c r="B1152" s="11" t="s">
        <v>2591</v>
      </c>
      <c r="C1152" s="11" t="s">
        <v>424</v>
      </c>
      <c r="D1152" s="154"/>
      <c r="E1152" s="281"/>
      <c r="F1152" s="281"/>
      <c r="G1152" s="281"/>
      <c r="H1152" s="281"/>
      <c r="I1152" s="281"/>
      <c r="J1152" s="6" t="s">
        <v>2595</v>
      </c>
    </row>
    <row r="1153" spans="1:10" x14ac:dyDescent="0.3">
      <c r="A1153" s="57" t="s">
        <v>2623</v>
      </c>
      <c r="B1153" s="11" t="s">
        <v>2592</v>
      </c>
      <c r="C1153" s="11" t="s">
        <v>2078</v>
      </c>
      <c r="D1153" s="154"/>
      <c r="E1153" s="281"/>
      <c r="F1153" s="281"/>
      <c r="G1153" s="281"/>
      <c r="H1153" s="281"/>
      <c r="I1153" s="281"/>
      <c r="J1153" s="6" t="s">
        <v>2593</v>
      </c>
    </row>
    <row r="1154" spans="1:10" x14ac:dyDescent="0.3">
      <c r="A1154" s="11" t="s">
        <v>4147</v>
      </c>
      <c r="B1154" s="11" t="s">
        <v>2594</v>
      </c>
      <c r="C1154" s="11" t="s">
        <v>2596</v>
      </c>
      <c r="D1154" s="154"/>
      <c r="E1154" s="281"/>
      <c r="F1154" s="281"/>
      <c r="G1154" s="281"/>
      <c r="H1154" s="281"/>
      <c r="I1154" s="281"/>
      <c r="J1154" s="6" t="s">
        <v>2601</v>
      </c>
    </row>
    <row r="1155" spans="1:10" x14ac:dyDescent="0.3">
      <c r="A1155" s="57"/>
      <c r="B1155" s="11" t="s">
        <v>2597</v>
      </c>
      <c r="C1155" s="11" t="s">
        <v>2078</v>
      </c>
      <c r="D1155" s="154"/>
      <c r="E1155" s="281"/>
      <c r="F1155" s="281"/>
      <c r="G1155" s="281"/>
      <c r="H1155" s="281"/>
      <c r="I1155" s="281"/>
      <c r="J1155" s="4" t="s">
        <v>2599</v>
      </c>
    </row>
    <row r="1156" spans="1:10" x14ac:dyDescent="0.3">
      <c r="A1156" s="57"/>
      <c r="B1156" s="11" t="s">
        <v>2598</v>
      </c>
      <c r="C1156" s="11" t="s">
        <v>2078</v>
      </c>
      <c r="D1156" s="154"/>
      <c r="E1156" s="281"/>
      <c r="F1156" s="281"/>
      <c r="G1156" s="281"/>
      <c r="H1156" s="281"/>
      <c r="I1156" s="281"/>
      <c r="J1156" s="6" t="s">
        <v>2600</v>
      </c>
    </row>
    <row r="1157" spans="1:10" x14ac:dyDescent="0.3">
      <c r="A1157" s="57"/>
      <c r="B1157" s="11" t="s">
        <v>2602</v>
      </c>
      <c r="C1157" s="11" t="s">
        <v>424</v>
      </c>
      <c r="D1157" s="154"/>
      <c r="E1157" s="281"/>
      <c r="F1157" s="281"/>
      <c r="G1157" s="281"/>
      <c r="H1157" s="281"/>
      <c r="I1157" s="281"/>
      <c r="J1157" s="6" t="s">
        <v>2603</v>
      </c>
    </row>
    <row r="1158" spans="1:10" x14ac:dyDescent="0.3">
      <c r="A1158" s="57"/>
      <c r="B1158" s="11" t="s">
        <v>2604</v>
      </c>
      <c r="C1158" s="11" t="s">
        <v>168</v>
      </c>
      <c r="D1158" s="154"/>
      <c r="E1158" s="281"/>
      <c r="F1158" s="281"/>
      <c r="G1158" s="281"/>
      <c r="H1158" s="281"/>
      <c r="I1158" s="281"/>
      <c r="J1158" s="8"/>
    </row>
    <row r="1159" spans="1:10" x14ac:dyDescent="0.3">
      <c r="A1159" s="57"/>
      <c r="B1159" s="11" t="s">
        <v>2605</v>
      </c>
      <c r="C1159" s="11" t="s">
        <v>168</v>
      </c>
      <c r="D1159" s="154"/>
      <c r="E1159" s="281"/>
      <c r="F1159" s="281"/>
      <c r="G1159" s="281"/>
      <c r="H1159" s="281"/>
      <c r="I1159" s="281"/>
      <c r="J1159" s="4"/>
    </row>
    <row r="1160" spans="1:10" x14ac:dyDescent="0.3">
      <c r="A1160" s="57"/>
      <c r="B1160" s="11" t="s">
        <v>2606</v>
      </c>
      <c r="C1160" s="11" t="s">
        <v>168</v>
      </c>
      <c r="D1160" s="154"/>
      <c r="E1160" s="281"/>
      <c r="F1160" s="281"/>
      <c r="G1160" s="281"/>
      <c r="H1160" s="281"/>
      <c r="I1160" s="281"/>
      <c r="J1160" s="4"/>
    </row>
    <row r="1161" spans="1:10" x14ac:dyDescent="0.3">
      <c r="A1161" s="57"/>
      <c r="B1161" s="11" t="s">
        <v>2607</v>
      </c>
      <c r="C1161" s="11" t="s">
        <v>2078</v>
      </c>
      <c r="D1161" s="154"/>
      <c r="E1161" s="281"/>
      <c r="F1161" s="281"/>
      <c r="G1161" s="281"/>
      <c r="H1161" s="281"/>
      <c r="I1161" s="281"/>
      <c r="J1161" s="6" t="s">
        <v>2608</v>
      </c>
    </row>
    <row r="1162" spans="1:10" x14ac:dyDescent="0.3">
      <c r="A1162" s="57"/>
      <c r="B1162" s="11" t="s">
        <v>2609</v>
      </c>
      <c r="C1162" s="11" t="s">
        <v>82</v>
      </c>
      <c r="D1162" s="154"/>
      <c r="E1162" s="281"/>
      <c r="F1162" s="281"/>
      <c r="G1162" s="281"/>
      <c r="H1162" s="281"/>
      <c r="I1162" s="281"/>
      <c r="J1162" s="4"/>
    </row>
    <row r="1163" spans="1:10" x14ac:dyDescent="0.3">
      <c r="A1163" s="57"/>
      <c r="B1163" s="11" t="s">
        <v>2610</v>
      </c>
      <c r="C1163" s="11" t="s">
        <v>82</v>
      </c>
      <c r="D1163" s="154"/>
      <c r="E1163" s="281"/>
      <c r="F1163" s="281"/>
      <c r="G1163" s="281"/>
      <c r="H1163" s="281"/>
      <c r="I1163" s="281"/>
      <c r="J1163" s="8"/>
    </row>
    <row r="1164" spans="1:10" x14ac:dyDescent="0.3">
      <c r="A1164" s="4"/>
      <c r="B1164" s="11" t="s">
        <v>2611</v>
      </c>
      <c r="C1164" s="11" t="s">
        <v>82</v>
      </c>
      <c r="D1164" s="154"/>
      <c r="E1164" s="281"/>
      <c r="F1164" s="281"/>
      <c r="G1164" s="281"/>
      <c r="H1164" s="281"/>
      <c r="I1164" s="281"/>
      <c r="J1164" s="4"/>
    </row>
    <row r="1165" spans="1:10" x14ac:dyDescent="0.3">
      <c r="A1165" s="4" t="s">
        <v>2621</v>
      </c>
      <c r="B1165" s="11" t="s">
        <v>2612</v>
      </c>
      <c r="C1165" s="11" t="s">
        <v>82</v>
      </c>
      <c r="D1165" s="154"/>
      <c r="E1165" s="281"/>
      <c r="F1165" s="281"/>
      <c r="G1165" s="281"/>
      <c r="H1165" s="281"/>
      <c r="I1165" s="281"/>
      <c r="J1165" s="4"/>
    </row>
    <row r="1166" spans="1:10" x14ac:dyDescent="0.3">
      <c r="A1166" s="4"/>
      <c r="B1166" s="11" t="s">
        <v>2613</v>
      </c>
      <c r="C1166" s="11" t="s">
        <v>82</v>
      </c>
      <c r="D1166" s="154"/>
      <c r="E1166" s="281"/>
      <c r="F1166" s="281"/>
      <c r="G1166" s="281"/>
      <c r="H1166" s="281"/>
      <c r="I1166" s="281"/>
      <c r="J1166" s="4"/>
    </row>
    <row r="1167" spans="1:10" x14ac:dyDescent="0.3">
      <c r="A1167" s="4"/>
      <c r="B1167" s="11" t="s">
        <v>2614</v>
      </c>
      <c r="C1167" s="11" t="s">
        <v>82</v>
      </c>
      <c r="D1167" s="154"/>
      <c r="E1167" s="281"/>
      <c r="F1167" s="281"/>
      <c r="G1167" s="281"/>
      <c r="H1167" s="281"/>
      <c r="I1167" s="281"/>
      <c r="J1167" s="8"/>
    </row>
    <row r="1168" spans="1:10" x14ac:dyDescent="0.3">
      <c r="A1168" s="4"/>
      <c r="B1168" s="11" t="s">
        <v>2615</v>
      </c>
      <c r="C1168" s="11" t="s">
        <v>82</v>
      </c>
      <c r="D1168" s="154"/>
      <c r="E1168" s="281"/>
      <c r="F1168" s="281"/>
      <c r="G1168" s="281"/>
      <c r="H1168" s="281"/>
      <c r="I1168" s="281"/>
      <c r="J1168" s="4"/>
    </row>
    <row r="1169" spans="1:10" x14ac:dyDescent="0.3">
      <c r="A1169" s="4"/>
      <c r="B1169" s="11" t="s">
        <v>2616</v>
      </c>
      <c r="C1169" s="11" t="s">
        <v>82</v>
      </c>
      <c r="D1169" s="154"/>
      <c r="E1169" s="281"/>
      <c r="F1169" s="281"/>
      <c r="G1169" s="281"/>
      <c r="H1169" s="281"/>
      <c r="I1169" s="281"/>
      <c r="J1169" s="4"/>
    </row>
    <row r="1170" spans="1:10" x14ac:dyDescent="0.3">
      <c r="A1170" s="4"/>
      <c r="B1170" s="11" t="s">
        <v>2617</v>
      </c>
      <c r="C1170" s="11" t="s">
        <v>2078</v>
      </c>
      <c r="D1170" s="154"/>
      <c r="E1170" s="281"/>
      <c r="F1170" s="281"/>
      <c r="G1170" s="281"/>
      <c r="H1170" s="281"/>
      <c r="I1170" s="281"/>
      <c r="J1170" s="4"/>
    </row>
    <row r="1171" spans="1:10" x14ac:dyDescent="0.3">
      <c r="A1171" s="4"/>
      <c r="B1171" s="11" t="s">
        <v>2618</v>
      </c>
      <c r="C1171" s="11" t="s">
        <v>2078</v>
      </c>
      <c r="D1171" s="154"/>
      <c r="E1171" s="281"/>
      <c r="F1171" s="281"/>
      <c r="G1171" s="281"/>
      <c r="H1171" s="281"/>
      <c r="I1171" s="281"/>
      <c r="J1171" s="8"/>
    </row>
    <row r="1172" spans="1:10" ht="15" thickBot="1" x14ac:dyDescent="0.35">
      <c r="A1172" s="8"/>
      <c r="B1172" s="11" t="s">
        <v>2619</v>
      </c>
      <c r="C1172" s="11" t="s">
        <v>2078</v>
      </c>
      <c r="D1172" s="154"/>
      <c r="E1172" s="281"/>
      <c r="F1172" s="281"/>
      <c r="G1172" s="281"/>
      <c r="H1172" s="281"/>
      <c r="I1172" s="281"/>
      <c r="J1172" s="64" t="s">
        <v>2620</v>
      </c>
    </row>
    <row r="1173" spans="1:10" ht="18.600000000000001" thickBot="1" x14ac:dyDescent="0.4">
      <c r="A1173" s="75" t="s">
        <v>2625</v>
      </c>
      <c r="B1173" s="27"/>
      <c r="C1173" s="27"/>
      <c r="D1173" s="27"/>
      <c r="E1173" s="27"/>
      <c r="F1173" s="27"/>
      <c r="G1173" s="27"/>
      <c r="H1173" s="27"/>
      <c r="I1173" s="27"/>
      <c r="J1173" s="16"/>
    </row>
    <row r="1174" spans="1:10" x14ac:dyDescent="0.3">
      <c r="A1174" s="29" t="s">
        <v>2651</v>
      </c>
      <c r="B1174" s="11" t="s">
        <v>2624</v>
      </c>
      <c r="C1174" s="11" t="s">
        <v>2105</v>
      </c>
      <c r="D1174" s="169">
        <v>25000</v>
      </c>
      <c r="E1174" s="281"/>
      <c r="F1174" s="281">
        <v>25000</v>
      </c>
      <c r="G1174" s="281"/>
      <c r="H1174" s="281"/>
      <c r="I1174" s="281"/>
      <c r="J1174" s="6" t="s">
        <v>2626</v>
      </c>
    </row>
    <row r="1175" spans="1:10" x14ac:dyDescent="0.3">
      <c r="A1175" s="8" t="s">
        <v>2652</v>
      </c>
      <c r="B1175" s="11"/>
      <c r="C1175" s="11"/>
      <c r="D1175" s="13"/>
      <c r="E1175" s="281"/>
      <c r="F1175" s="281"/>
      <c r="G1175" s="281"/>
      <c r="H1175" s="281"/>
      <c r="I1175" s="281"/>
      <c r="J1175" s="8"/>
    </row>
    <row r="1176" spans="1:10" ht="15" thickBot="1" x14ac:dyDescent="0.35">
      <c r="A1176" s="280" t="s">
        <v>2019</v>
      </c>
      <c r="B1176" s="11"/>
      <c r="C1176" s="11"/>
      <c r="D1176" s="11"/>
      <c r="E1176" s="281"/>
      <c r="F1176" s="281"/>
      <c r="G1176" s="281"/>
      <c r="H1176" s="281"/>
      <c r="I1176" s="281"/>
      <c r="J1176" s="4"/>
    </row>
    <row r="1177" spans="1:10" ht="18.600000000000001" thickBot="1" x14ac:dyDescent="0.4">
      <c r="A1177" s="75" t="s">
        <v>2627</v>
      </c>
      <c r="B1177" s="27"/>
      <c r="C1177" s="27"/>
      <c r="D1177" s="27"/>
      <c r="E1177" s="27"/>
      <c r="F1177" s="27"/>
      <c r="G1177" s="27"/>
      <c r="H1177" s="27"/>
      <c r="I1177" s="27"/>
      <c r="J1177" s="16"/>
    </row>
    <row r="1178" spans="1:10" x14ac:dyDescent="0.3">
      <c r="A1178" s="29" t="s">
        <v>2636</v>
      </c>
      <c r="B1178" s="11" t="s">
        <v>2628</v>
      </c>
      <c r="C1178" s="11" t="s">
        <v>82</v>
      </c>
      <c r="D1178" s="153"/>
      <c r="E1178" s="281"/>
      <c r="F1178" s="281"/>
      <c r="G1178" s="281"/>
      <c r="H1178" s="281"/>
      <c r="I1178" s="281"/>
      <c r="J1178" s="6" t="s">
        <v>2629</v>
      </c>
    </row>
    <row r="1179" spans="1:10" x14ac:dyDescent="0.3">
      <c r="A1179" s="4" t="s">
        <v>2637</v>
      </c>
      <c r="B1179" s="11" t="s">
        <v>2630</v>
      </c>
      <c r="C1179" s="11" t="s">
        <v>82</v>
      </c>
      <c r="D1179" s="153"/>
      <c r="E1179" s="281"/>
      <c r="F1179" s="281"/>
      <c r="G1179" s="281"/>
      <c r="H1179" s="281"/>
      <c r="I1179" s="281"/>
      <c r="J1179" s="6" t="s">
        <v>2629</v>
      </c>
    </row>
    <row r="1180" spans="1:10" x14ac:dyDescent="0.3">
      <c r="A1180" s="11" t="s">
        <v>4147</v>
      </c>
      <c r="B1180" s="11" t="s">
        <v>2631</v>
      </c>
      <c r="C1180" s="11" t="s">
        <v>82</v>
      </c>
      <c r="D1180" s="153"/>
      <c r="E1180" s="281"/>
      <c r="F1180" s="281"/>
      <c r="G1180" s="281"/>
      <c r="H1180" s="281"/>
      <c r="I1180" s="281"/>
      <c r="J1180" s="4"/>
    </row>
    <row r="1181" spans="1:10" x14ac:dyDescent="0.3">
      <c r="A1181" s="4"/>
      <c r="B1181" s="11" t="s">
        <v>2632</v>
      </c>
      <c r="C1181" s="11" t="s">
        <v>82</v>
      </c>
      <c r="D1181" s="153"/>
      <c r="E1181" s="281"/>
      <c r="F1181" s="281"/>
      <c r="G1181" s="281"/>
      <c r="H1181" s="281"/>
      <c r="I1181" s="281"/>
      <c r="J1181" s="4" t="s">
        <v>252</v>
      </c>
    </row>
    <row r="1182" spans="1:10" x14ac:dyDescent="0.3">
      <c r="A1182" s="4"/>
      <c r="B1182" s="11" t="s">
        <v>2633</v>
      </c>
      <c r="C1182" s="11" t="s">
        <v>82</v>
      </c>
      <c r="D1182" s="153"/>
      <c r="E1182" s="281"/>
      <c r="F1182" s="281"/>
      <c r="G1182" s="281"/>
      <c r="H1182" s="281"/>
      <c r="I1182" s="281"/>
      <c r="J1182" s="4"/>
    </row>
    <row r="1183" spans="1:10" ht="15" thickBot="1" x14ac:dyDescent="0.35">
      <c r="A1183" s="8"/>
      <c r="B1183" s="13" t="s">
        <v>2634</v>
      </c>
      <c r="C1183" s="11" t="s">
        <v>2064</v>
      </c>
      <c r="D1183" s="154"/>
      <c r="E1183" s="281"/>
      <c r="F1183" s="281"/>
      <c r="G1183" s="281"/>
      <c r="H1183" s="281"/>
      <c r="I1183" s="281"/>
      <c r="J1183" s="8" t="s">
        <v>2635</v>
      </c>
    </row>
    <row r="1184" spans="1:10" ht="18.600000000000001" thickBot="1" x14ac:dyDescent="0.4">
      <c r="A1184" s="75" t="s">
        <v>2638</v>
      </c>
      <c r="B1184" s="27"/>
      <c r="C1184" s="27"/>
      <c r="D1184" s="27"/>
      <c r="E1184" s="27"/>
      <c r="F1184" s="27"/>
      <c r="G1184" s="27"/>
      <c r="H1184" s="27"/>
      <c r="I1184" s="27"/>
      <c r="J1184" s="16"/>
    </row>
    <row r="1185" spans="1:10" x14ac:dyDescent="0.3">
      <c r="A1185" s="29" t="s">
        <v>2640</v>
      </c>
      <c r="B1185" s="14" t="s">
        <v>2639</v>
      </c>
      <c r="C1185" s="11" t="s">
        <v>2558</v>
      </c>
      <c r="D1185" s="273">
        <v>50000</v>
      </c>
      <c r="E1185" s="281"/>
      <c r="F1185" s="281"/>
      <c r="G1185" s="281">
        <v>50000</v>
      </c>
      <c r="H1185" s="281"/>
      <c r="I1185" s="281"/>
      <c r="J1185" s="6" t="s">
        <v>2641</v>
      </c>
    </row>
    <row r="1186" spans="1:10" x14ac:dyDescent="0.3">
      <c r="A1186" s="4" t="s">
        <v>2642</v>
      </c>
      <c r="B1186" s="11"/>
      <c r="C1186" s="11"/>
      <c r="D1186" s="11"/>
      <c r="E1186" s="11"/>
      <c r="F1186" s="11"/>
      <c r="G1186" s="11"/>
      <c r="H1186" s="11"/>
      <c r="I1186" s="11"/>
      <c r="J1186" s="4"/>
    </row>
    <row r="1187" spans="1:10" ht="15" thickBot="1" x14ac:dyDescent="0.35">
      <c r="A1187" s="280" t="s">
        <v>2019</v>
      </c>
      <c r="B1187" s="11"/>
      <c r="C1187" s="11"/>
      <c r="D1187" s="11"/>
      <c r="E1187" s="11"/>
      <c r="F1187" s="11"/>
      <c r="G1187" s="11"/>
      <c r="H1187" s="11"/>
      <c r="I1187" s="11"/>
      <c r="J1187" s="4"/>
    </row>
    <row r="1188" spans="1:10" ht="18.600000000000001" thickBot="1" x14ac:dyDescent="0.4">
      <c r="A1188" s="56" t="s">
        <v>2721</v>
      </c>
      <c r="B1188" s="53"/>
      <c r="C1188" s="27"/>
      <c r="D1188" s="27"/>
      <c r="E1188" s="27"/>
      <c r="F1188" s="27"/>
      <c r="G1188" s="27"/>
      <c r="H1188" s="27"/>
      <c r="I1188" s="27"/>
      <c r="J1188" s="16"/>
    </row>
    <row r="1189" spans="1:10" x14ac:dyDescent="0.3">
      <c r="A1189" s="428" t="s">
        <v>2761</v>
      </c>
      <c r="B1189" s="14" t="s">
        <v>2722</v>
      </c>
      <c r="C1189" s="14" t="s">
        <v>223</v>
      </c>
      <c r="D1189" s="266">
        <v>50000</v>
      </c>
      <c r="E1189" s="281"/>
      <c r="F1189" s="281"/>
      <c r="G1189" s="281">
        <v>50000</v>
      </c>
      <c r="H1189" s="281"/>
      <c r="I1189" s="281"/>
      <c r="J1189" s="6" t="s">
        <v>2723</v>
      </c>
    </row>
    <row r="1190" spans="1:10" x14ac:dyDescent="0.3">
      <c r="A1190" s="280" t="s">
        <v>2019</v>
      </c>
      <c r="B1190" s="13" t="s">
        <v>2724</v>
      </c>
      <c r="C1190" s="13" t="s">
        <v>309</v>
      </c>
      <c r="D1190" s="266">
        <v>50000</v>
      </c>
      <c r="E1190" s="281"/>
      <c r="F1190" s="281"/>
      <c r="G1190" s="281">
        <v>50000</v>
      </c>
      <c r="H1190" s="281"/>
      <c r="I1190" s="281"/>
      <c r="J1190" s="6" t="s">
        <v>2726</v>
      </c>
    </row>
    <row r="1191" spans="1:10" x14ac:dyDescent="0.3">
      <c r="A1191" s="421"/>
      <c r="B1191" s="13" t="s">
        <v>2725</v>
      </c>
      <c r="C1191" s="13" t="s">
        <v>309</v>
      </c>
      <c r="D1191" s="266">
        <v>50000</v>
      </c>
      <c r="E1191" s="281"/>
      <c r="F1191" s="281"/>
      <c r="G1191" s="281">
        <v>50000</v>
      </c>
      <c r="H1191" s="281"/>
      <c r="I1191" s="281"/>
      <c r="J1191" s="6" t="s">
        <v>2727</v>
      </c>
    </row>
    <row r="1192" spans="1:10" x14ac:dyDescent="0.3">
      <c r="A1192" s="421"/>
      <c r="B1192" s="11" t="s">
        <v>2728</v>
      </c>
      <c r="C1192" s="13" t="s">
        <v>309</v>
      </c>
      <c r="D1192" s="266">
        <v>50000</v>
      </c>
      <c r="E1192" s="281"/>
      <c r="F1192" s="281"/>
      <c r="G1192" s="281">
        <v>50000</v>
      </c>
      <c r="H1192" s="281"/>
      <c r="I1192" s="281"/>
      <c r="J1192" s="6" t="s">
        <v>2729</v>
      </c>
    </row>
    <row r="1193" spans="1:10" x14ac:dyDescent="0.3">
      <c r="A1193" s="421"/>
      <c r="B1193" s="11" t="s">
        <v>2730</v>
      </c>
      <c r="C1193" s="11" t="s">
        <v>424</v>
      </c>
      <c r="D1193" s="266">
        <v>50000</v>
      </c>
      <c r="E1193" s="281"/>
      <c r="F1193" s="281"/>
      <c r="G1193" s="281">
        <v>50000</v>
      </c>
      <c r="H1193" s="281"/>
      <c r="I1193" s="281"/>
      <c r="J1193" s="6" t="s">
        <v>2737</v>
      </c>
    </row>
    <row r="1194" spans="1:10" x14ac:dyDescent="0.3">
      <c r="A1194" s="421"/>
      <c r="B1194" s="11" t="s">
        <v>2731</v>
      </c>
      <c r="C1194" s="11" t="s">
        <v>424</v>
      </c>
      <c r="D1194" s="266">
        <v>50000</v>
      </c>
      <c r="E1194" s="281"/>
      <c r="F1194" s="281"/>
      <c r="G1194" s="281">
        <v>50000</v>
      </c>
      <c r="H1194" s="281"/>
      <c r="I1194" s="281"/>
      <c r="J1194" s="6" t="s">
        <v>2736</v>
      </c>
    </row>
    <row r="1195" spans="1:10" x14ac:dyDescent="0.3">
      <c r="A1195" s="421"/>
      <c r="B1195" s="11" t="s">
        <v>2732</v>
      </c>
      <c r="C1195" s="11" t="s">
        <v>424</v>
      </c>
      <c r="D1195" s="266">
        <v>50000</v>
      </c>
      <c r="E1195" s="281"/>
      <c r="F1195" s="281"/>
      <c r="G1195" s="281">
        <v>50000</v>
      </c>
      <c r="H1195" s="281"/>
      <c r="I1195" s="281"/>
      <c r="J1195" s="6" t="s">
        <v>2733</v>
      </c>
    </row>
    <row r="1196" spans="1:10" x14ac:dyDescent="0.3">
      <c r="A1196" s="421"/>
      <c r="B1196" s="11" t="s">
        <v>2734</v>
      </c>
      <c r="C1196" s="11" t="s">
        <v>424</v>
      </c>
      <c r="D1196" s="266">
        <v>50000</v>
      </c>
      <c r="E1196" s="281"/>
      <c r="F1196" s="281"/>
      <c r="G1196" s="281">
        <v>50000</v>
      </c>
      <c r="H1196" s="281"/>
      <c r="I1196" s="281"/>
      <c r="J1196" s="6" t="s">
        <v>2735</v>
      </c>
    </row>
    <row r="1197" spans="1:10" x14ac:dyDescent="0.3">
      <c r="A1197" s="421"/>
      <c r="B1197" s="11" t="s">
        <v>2738</v>
      </c>
      <c r="C1197" s="13" t="s">
        <v>314</v>
      </c>
      <c r="D1197" s="267">
        <v>50000</v>
      </c>
      <c r="E1197" s="281"/>
      <c r="F1197" s="281"/>
      <c r="G1197" s="281">
        <v>50000</v>
      </c>
      <c r="H1197" s="281"/>
      <c r="I1197" s="281"/>
      <c r="J1197" s="6" t="s">
        <v>2739</v>
      </c>
    </row>
    <row r="1198" spans="1:10" x14ac:dyDescent="0.3">
      <c r="A1198" s="421"/>
      <c r="B1198" s="11" t="s">
        <v>2740</v>
      </c>
      <c r="C1198" s="11" t="s">
        <v>424</v>
      </c>
      <c r="D1198" s="267">
        <v>50000</v>
      </c>
      <c r="E1198" s="281"/>
      <c r="F1198" s="281"/>
      <c r="G1198" s="281">
        <v>50000</v>
      </c>
      <c r="H1198" s="281"/>
      <c r="I1198" s="281"/>
      <c r="J1198" s="6" t="s">
        <v>2741</v>
      </c>
    </row>
    <row r="1199" spans="1:10" x14ac:dyDescent="0.3">
      <c r="A1199" s="421"/>
      <c r="B1199" s="11" t="s">
        <v>2742</v>
      </c>
      <c r="C1199" s="11" t="s">
        <v>424</v>
      </c>
      <c r="D1199" s="267">
        <v>35000</v>
      </c>
      <c r="E1199" s="281"/>
      <c r="F1199" s="281">
        <v>35000</v>
      </c>
      <c r="G1199" s="281"/>
      <c r="H1199" s="281"/>
      <c r="I1199" s="281"/>
      <c r="J1199" s="6" t="s">
        <v>2745</v>
      </c>
    </row>
    <row r="1200" spans="1:10" x14ac:dyDescent="0.3">
      <c r="A1200" s="421"/>
      <c r="B1200" s="11" t="s">
        <v>2743</v>
      </c>
      <c r="C1200" s="11" t="s">
        <v>424</v>
      </c>
      <c r="D1200" s="267">
        <v>35000</v>
      </c>
      <c r="E1200" s="281"/>
      <c r="F1200" s="281">
        <v>35000</v>
      </c>
      <c r="G1200" s="281"/>
      <c r="H1200" s="281"/>
      <c r="I1200" s="281"/>
      <c r="J1200" s="6" t="s">
        <v>2746</v>
      </c>
    </row>
    <row r="1201" spans="1:10" x14ac:dyDescent="0.3">
      <c r="A1201" s="421"/>
      <c r="B1201" s="11" t="s">
        <v>2744</v>
      </c>
      <c r="C1201" s="11" t="s">
        <v>424</v>
      </c>
      <c r="D1201" s="267">
        <v>35000</v>
      </c>
      <c r="E1201" s="281"/>
      <c r="F1201" s="281">
        <v>35000</v>
      </c>
      <c r="G1201" s="281"/>
      <c r="H1201" s="281"/>
      <c r="I1201" s="281"/>
      <c r="J1201" s="6" t="s">
        <v>2748</v>
      </c>
    </row>
    <row r="1202" spans="1:10" x14ac:dyDescent="0.3">
      <c r="A1202" s="421"/>
      <c r="B1202" s="11" t="s">
        <v>2747</v>
      </c>
      <c r="C1202" s="13" t="s">
        <v>2069</v>
      </c>
      <c r="D1202" s="267">
        <v>50000</v>
      </c>
      <c r="E1202" s="281"/>
      <c r="F1202" s="281"/>
      <c r="G1202" s="281">
        <v>50000</v>
      </c>
      <c r="H1202" s="281"/>
      <c r="I1202" s="281"/>
      <c r="J1202" s="6" t="s">
        <v>2749</v>
      </c>
    </row>
    <row r="1203" spans="1:10" x14ac:dyDescent="0.3">
      <c r="A1203" s="421"/>
      <c r="B1203" s="11" t="s">
        <v>2750</v>
      </c>
      <c r="C1203" s="13" t="s">
        <v>309</v>
      </c>
      <c r="D1203" s="267">
        <v>50000</v>
      </c>
      <c r="E1203" s="281"/>
      <c r="F1203" s="281"/>
      <c r="G1203" s="281">
        <v>50000</v>
      </c>
      <c r="H1203" s="281"/>
      <c r="I1203" s="281"/>
      <c r="J1203" s="6" t="s">
        <v>2751</v>
      </c>
    </row>
    <row r="1204" spans="1:10" x14ac:dyDescent="0.3">
      <c r="A1204" s="421"/>
      <c r="B1204" s="11" t="s">
        <v>2752</v>
      </c>
      <c r="C1204" s="11" t="s">
        <v>2078</v>
      </c>
      <c r="D1204" s="267">
        <v>50000</v>
      </c>
      <c r="E1204" s="281"/>
      <c r="F1204" s="281"/>
      <c r="G1204" s="281">
        <v>50000</v>
      </c>
      <c r="H1204" s="281"/>
      <c r="I1204" s="281"/>
      <c r="J1204" s="6" t="s">
        <v>2753</v>
      </c>
    </row>
    <row r="1205" spans="1:10" x14ac:dyDescent="0.3">
      <c r="A1205" s="429"/>
      <c r="B1205" s="13" t="s">
        <v>2754</v>
      </c>
      <c r="C1205" s="13" t="s">
        <v>82</v>
      </c>
      <c r="D1205" s="274">
        <v>25000</v>
      </c>
      <c r="E1205" s="281"/>
      <c r="F1205" s="281">
        <v>25000</v>
      </c>
      <c r="G1205" s="281"/>
      <c r="H1205" s="281"/>
      <c r="I1205" s="281"/>
      <c r="J1205" s="6" t="s">
        <v>2755</v>
      </c>
    </row>
    <row r="1206" spans="1:10" x14ac:dyDescent="0.3">
      <c r="A1206" s="421"/>
      <c r="B1206" s="11" t="s">
        <v>2756</v>
      </c>
      <c r="C1206" s="13" t="s">
        <v>82</v>
      </c>
      <c r="D1206" s="274">
        <v>25000</v>
      </c>
      <c r="E1206" s="281"/>
      <c r="F1206" s="281">
        <v>25000</v>
      </c>
      <c r="G1206" s="281"/>
      <c r="H1206" s="281"/>
      <c r="I1206" s="281"/>
      <c r="J1206" s="6" t="s">
        <v>2758</v>
      </c>
    </row>
    <row r="1207" spans="1:10" x14ac:dyDescent="0.3">
      <c r="A1207" s="510" t="s">
        <v>2760</v>
      </c>
      <c r="B1207" s="11" t="s">
        <v>2757</v>
      </c>
      <c r="C1207" s="13" t="s">
        <v>82</v>
      </c>
      <c r="D1207" s="274">
        <v>25000</v>
      </c>
      <c r="E1207" s="281"/>
      <c r="F1207" s="281">
        <v>25000</v>
      </c>
      <c r="G1207" s="281"/>
      <c r="H1207" s="281"/>
      <c r="I1207" s="281"/>
      <c r="J1207" s="6" t="s">
        <v>2759</v>
      </c>
    </row>
    <row r="1208" spans="1:10" x14ac:dyDescent="0.3">
      <c r="A1208" s="421" t="s">
        <v>3663</v>
      </c>
      <c r="B1208" s="11"/>
      <c r="C1208" s="11"/>
      <c r="D1208" s="11"/>
      <c r="E1208" s="281"/>
      <c r="F1208" s="281"/>
      <c r="G1208" s="281"/>
      <c r="H1208" s="281"/>
      <c r="I1208" s="281"/>
      <c r="J1208" s="4"/>
    </row>
    <row r="1209" spans="1:10" ht="15" thickBot="1" x14ac:dyDescent="0.35">
      <c r="A1209" s="429" t="s">
        <v>2772</v>
      </c>
      <c r="B1209" s="13"/>
      <c r="C1209" s="13"/>
      <c r="D1209" s="13"/>
      <c r="E1209" s="281"/>
      <c r="F1209" s="281"/>
      <c r="G1209" s="281"/>
      <c r="H1209" s="281"/>
      <c r="I1209" s="281"/>
      <c r="J1209" s="8"/>
    </row>
    <row r="1210" spans="1:10" ht="18.600000000000001" thickBot="1" x14ac:dyDescent="0.4">
      <c r="A1210" s="56" t="s">
        <v>2763</v>
      </c>
      <c r="B1210" s="53"/>
      <c r="C1210" s="27"/>
      <c r="D1210" s="27"/>
      <c r="E1210" s="27"/>
      <c r="F1210" s="27"/>
      <c r="G1210" s="27"/>
      <c r="H1210" s="27"/>
      <c r="I1210" s="27"/>
      <c r="J1210" s="16"/>
    </row>
    <row r="1211" spans="1:10" x14ac:dyDescent="0.3">
      <c r="A1211" s="435" t="s">
        <v>2770</v>
      </c>
      <c r="B1211" s="26" t="s">
        <v>2764</v>
      </c>
      <c r="C1211" s="26" t="s">
        <v>2082</v>
      </c>
      <c r="D1211" s="265">
        <v>80000</v>
      </c>
      <c r="E1211" s="281"/>
      <c r="F1211" s="281"/>
      <c r="G1211" s="281"/>
      <c r="H1211" s="281">
        <v>80000</v>
      </c>
      <c r="I1211" s="281"/>
      <c r="J1211" s="66" t="s">
        <v>2767</v>
      </c>
    </row>
    <row r="1212" spans="1:10" x14ac:dyDescent="0.3">
      <c r="A1212" s="35" t="s">
        <v>2771</v>
      </c>
      <c r="B1212" s="11" t="s">
        <v>2765</v>
      </c>
      <c r="C1212" s="11" t="s">
        <v>2065</v>
      </c>
      <c r="D1212" s="170">
        <v>36000</v>
      </c>
      <c r="E1212" s="281"/>
      <c r="F1212" s="281">
        <v>36000</v>
      </c>
      <c r="G1212" s="281"/>
      <c r="H1212" s="281"/>
      <c r="I1212" s="281"/>
      <c r="J1212" s="66" t="s">
        <v>2768</v>
      </c>
    </row>
    <row r="1213" spans="1:10" ht="15" thickBot="1" x14ac:dyDescent="0.35">
      <c r="A1213" s="280" t="s">
        <v>2019</v>
      </c>
      <c r="B1213" s="13" t="s">
        <v>2766</v>
      </c>
      <c r="C1213" s="13" t="s">
        <v>2065</v>
      </c>
      <c r="D1213" s="175">
        <v>36000</v>
      </c>
      <c r="E1213" s="281"/>
      <c r="F1213" s="281">
        <v>36000</v>
      </c>
      <c r="G1213" s="281"/>
      <c r="H1213" s="281"/>
      <c r="I1213" s="281"/>
      <c r="J1213" s="76" t="s">
        <v>2769</v>
      </c>
    </row>
    <row r="1214" spans="1:10" ht="18.600000000000001" thickBot="1" x14ac:dyDescent="0.4">
      <c r="A1214" s="56" t="s">
        <v>2773</v>
      </c>
      <c r="B1214" s="53"/>
      <c r="C1214" s="27"/>
      <c r="D1214" s="27"/>
      <c r="E1214" s="27"/>
      <c r="F1214" s="27"/>
      <c r="G1214" s="27"/>
      <c r="H1214" s="27"/>
      <c r="I1214" s="27"/>
      <c r="J1214" s="16"/>
    </row>
    <row r="1215" spans="1:10" x14ac:dyDescent="0.3">
      <c r="A1215" s="428" t="s">
        <v>2792</v>
      </c>
      <c r="B1215" s="14" t="s">
        <v>2774</v>
      </c>
      <c r="C1215" s="11" t="s">
        <v>424</v>
      </c>
      <c r="D1215" s="169">
        <v>54000</v>
      </c>
      <c r="E1215" s="281"/>
      <c r="F1215" s="281"/>
      <c r="G1215" s="281">
        <v>54000</v>
      </c>
      <c r="H1215" s="281"/>
      <c r="I1215" s="281"/>
      <c r="J1215" s="6" t="s">
        <v>2778</v>
      </c>
    </row>
    <row r="1216" spans="1:10" x14ac:dyDescent="0.3">
      <c r="A1216" s="42" t="s">
        <v>2793</v>
      </c>
      <c r="B1216" s="13" t="s">
        <v>2775</v>
      </c>
      <c r="C1216" s="11" t="s">
        <v>424</v>
      </c>
      <c r="D1216" s="169">
        <v>54000</v>
      </c>
      <c r="E1216" s="281"/>
      <c r="F1216" s="281"/>
      <c r="G1216" s="281">
        <v>54000</v>
      </c>
      <c r="H1216" s="281"/>
      <c r="I1216" s="281"/>
      <c r="J1216" s="6" t="s">
        <v>2779</v>
      </c>
    </row>
    <row r="1217" spans="1:10" x14ac:dyDescent="0.3">
      <c r="A1217" s="280" t="s">
        <v>2019</v>
      </c>
      <c r="B1217" s="11" t="s">
        <v>2776</v>
      </c>
      <c r="C1217" s="11" t="s">
        <v>424</v>
      </c>
      <c r="D1217" s="170">
        <v>42000</v>
      </c>
      <c r="E1217" s="281"/>
      <c r="F1217" s="281">
        <v>42000</v>
      </c>
      <c r="G1217" s="281"/>
      <c r="H1217" s="281"/>
      <c r="I1217" s="281"/>
      <c r="J1217" s="6" t="s">
        <v>2780</v>
      </c>
    </row>
    <row r="1218" spans="1:10" x14ac:dyDescent="0.3">
      <c r="A1218" s="421"/>
      <c r="B1218" s="11" t="s">
        <v>2777</v>
      </c>
      <c r="C1218" s="11" t="s">
        <v>424</v>
      </c>
      <c r="D1218" s="170">
        <v>42000</v>
      </c>
      <c r="E1218" s="281"/>
      <c r="F1218" s="281">
        <v>42000</v>
      </c>
      <c r="G1218" s="281"/>
      <c r="H1218" s="281"/>
      <c r="I1218" s="281"/>
      <c r="J1218" s="4" t="s">
        <v>2781</v>
      </c>
    </row>
    <row r="1219" spans="1:10" x14ac:dyDescent="0.3">
      <c r="A1219" s="421"/>
      <c r="B1219" s="11" t="s">
        <v>2782</v>
      </c>
      <c r="C1219" s="13" t="s">
        <v>2071</v>
      </c>
      <c r="D1219" s="170">
        <v>54000</v>
      </c>
      <c r="E1219" s="281"/>
      <c r="F1219" s="281"/>
      <c r="G1219" s="281">
        <v>54000</v>
      </c>
      <c r="H1219" s="281"/>
      <c r="I1219" s="281"/>
      <c r="J1219" s="4" t="s">
        <v>2778</v>
      </c>
    </row>
    <row r="1220" spans="1:10" x14ac:dyDescent="0.3">
      <c r="A1220" s="421"/>
      <c r="B1220" s="11" t="s">
        <v>2783</v>
      </c>
      <c r="C1220" s="13" t="s">
        <v>2070</v>
      </c>
      <c r="D1220" s="170">
        <v>54000</v>
      </c>
      <c r="E1220" s="281"/>
      <c r="F1220" s="281"/>
      <c r="G1220" s="281">
        <v>54000</v>
      </c>
      <c r="H1220" s="281"/>
      <c r="I1220" s="281"/>
      <c r="J1220" s="4" t="s">
        <v>2778</v>
      </c>
    </row>
    <row r="1221" spans="1:10" x14ac:dyDescent="0.3">
      <c r="A1221" s="421"/>
      <c r="B1221" s="11" t="s">
        <v>2784</v>
      </c>
      <c r="C1221" s="13" t="s">
        <v>2069</v>
      </c>
      <c r="D1221" s="170">
        <v>54000</v>
      </c>
      <c r="E1221" s="281"/>
      <c r="F1221" s="281"/>
      <c r="G1221" s="281">
        <v>54000</v>
      </c>
      <c r="H1221" s="281"/>
      <c r="I1221" s="281"/>
      <c r="J1221" s="4" t="s">
        <v>2778</v>
      </c>
    </row>
    <row r="1222" spans="1:10" x14ac:dyDescent="0.3">
      <c r="A1222" s="421"/>
      <c r="B1222" s="11" t="s">
        <v>2785</v>
      </c>
      <c r="C1222" s="13" t="s">
        <v>2068</v>
      </c>
      <c r="D1222" s="170">
        <v>54000</v>
      </c>
      <c r="E1222" s="281"/>
      <c r="F1222" s="281"/>
      <c r="G1222" s="281">
        <v>54000</v>
      </c>
      <c r="H1222" s="281"/>
      <c r="I1222" s="281"/>
      <c r="J1222" s="4" t="s">
        <v>2787</v>
      </c>
    </row>
    <row r="1223" spans="1:10" x14ac:dyDescent="0.3">
      <c r="A1223" s="421"/>
      <c r="B1223" s="11" t="s">
        <v>2788</v>
      </c>
      <c r="C1223" s="13" t="s">
        <v>82</v>
      </c>
      <c r="D1223" s="170">
        <v>54000</v>
      </c>
      <c r="E1223" s="281"/>
      <c r="F1223" s="281"/>
      <c r="G1223" s="281">
        <v>54000</v>
      </c>
      <c r="H1223" s="281"/>
      <c r="I1223" s="281"/>
      <c r="J1223" s="4" t="s">
        <v>2786</v>
      </c>
    </row>
    <row r="1224" spans="1:10" x14ac:dyDescent="0.3">
      <c r="A1224" s="421"/>
      <c r="B1224" s="11" t="s">
        <v>2789</v>
      </c>
      <c r="C1224" s="13" t="s">
        <v>82</v>
      </c>
      <c r="D1224" s="170">
        <v>54000</v>
      </c>
      <c r="E1224" s="281"/>
      <c r="F1224" s="281"/>
      <c r="G1224" s="281">
        <v>54000</v>
      </c>
      <c r="H1224" s="281"/>
      <c r="I1224" s="281"/>
      <c r="J1224" s="4" t="s">
        <v>2786</v>
      </c>
    </row>
    <row r="1225" spans="1:10" ht="15" thickBot="1" x14ac:dyDescent="0.35">
      <c r="A1225" s="429"/>
      <c r="B1225" s="13" t="s">
        <v>2790</v>
      </c>
      <c r="C1225" s="13" t="s">
        <v>82</v>
      </c>
      <c r="D1225" s="175">
        <v>54000</v>
      </c>
      <c r="E1225" s="281"/>
      <c r="F1225" s="281"/>
      <c r="G1225" s="281">
        <v>54000</v>
      </c>
      <c r="H1225" s="281"/>
      <c r="I1225" s="281"/>
      <c r="J1225" s="8" t="s">
        <v>2791</v>
      </c>
    </row>
    <row r="1226" spans="1:10" ht="18.600000000000001" thickBot="1" x14ac:dyDescent="0.4">
      <c r="A1226" s="56" t="s">
        <v>2794</v>
      </c>
      <c r="B1226" s="53"/>
      <c r="C1226" s="27"/>
      <c r="D1226" s="27"/>
      <c r="E1226" s="27"/>
      <c r="F1226" s="27"/>
      <c r="G1226" s="27"/>
      <c r="H1226" s="27"/>
      <c r="I1226" s="27"/>
      <c r="J1226" s="16"/>
    </row>
    <row r="1227" spans="1:10" x14ac:dyDescent="0.3">
      <c r="A1227" s="426" t="s">
        <v>2827</v>
      </c>
      <c r="B1227" s="14" t="s">
        <v>2795</v>
      </c>
      <c r="C1227" s="13" t="s">
        <v>308</v>
      </c>
      <c r="D1227" s="153"/>
      <c r="E1227" s="281"/>
      <c r="F1227" s="281"/>
      <c r="G1227" s="281"/>
      <c r="H1227" s="281"/>
      <c r="I1227" s="281"/>
      <c r="J1227" s="6" t="s">
        <v>2803</v>
      </c>
    </row>
    <row r="1228" spans="1:10" x14ac:dyDescent="0.3">
      <c r="A1228" s="35" t="s">
        <v>2828</v>
      </c>
      <c r="B1228" s="14" t="s">
        <v>2796</v>
      </c>
      <c r="C1228" s="13" t="s">
        <v>308</v>
      </c>
      <c r="D1228" s="153"/>
      <c r="E1228" s="281"/>
      <c r="F1228" s="281"/>
      <c r="G1228" s="281"/>
      <c r="H1228" s="281"/>
      <c r="I1228" s="281"/>
      <c r="J1228" s="6" t="s">
        <v>2804</v>
      </c>
    </row>
    <row r="1229" spans="1:10" x14ac:dyDescent="0.3">
      <c r="A1229" s="11" t="s">
        <v>4147</v>
      </c>
      <c r="B1229" s="14" t="s">
        <v>2797</v>
      </c>
      <c r="C1229" s="13" t="s">
        <v>308</v>
      </c>
      <c r="D1229" s="153"/>
      <c r="E1229" s="281"/>
      <c r="F1229" s="281"/>
      <c r="G1229" s="281"/>
      <c r="H1229" s="281"/>
      <c r="I1229" s="281"/>
      <c r="J1229" s="6" t="s">
        <v>2805</v>
      </c>
    </row>
    <row r="1230" spans="1:10" x14ac:dyDescent="0.3">
      <c r="A1230" s="421"/>
      <c r="B1230" s="14" t="s">
        <v>2798</v>
      </c>
      <c r="C1230" s="13" t="s">
        <v>308</v>
      </c>
      <c r="D1230" s="153"/>
      <c r="E1230" s="281"/>
      <c r="F1230" s="281"/>
      <c r="G1230" s="281"/>
      <c r="H1230" s="281"/>
      <c r="I1230" s="281"/>
      <c r="J1230" s="6" t="s">
        <v>2806</v>
      </c>
    </row>
    <row r="1231" spans="1:10" x14ac:dyDescent="0.3">
      <c r="A1231" s="421"/>
      <c r="B1231" s="14" t="s">
        <v>2799</v>
      </c>
      <c r="C1231" s="13" t="s">
        <v>308</v>
      </c>
      <c r="D1231" s="153"/>
      <c r="E1231" s="281"/>
      <c r="F1231" s="281"/>
      <c r="G1231" s="281"/>
      <c r="H1231" s="281"/>
      <c r="I1231" s="281"/>
      <c r="J1231" s="6" t="s">
        <v>2803</v>
      </c>
    </row>
    <row r="1232" spans="1:10" x14ac:dyDescent="0.3">
      <c r="A1232" s="429"/>
      <c r="B1232" s="14" t="s">
        <v>2800</v>
      </c>
      <c r="C1232" s="13" t="s">
        <v>308</v>
      </c>
      <c r="D1232" s="153"/>
      <c r="E1232" s="281"/>
      <c r="F1232" s="281"/>
      <c r="G1232" s="281"/>
      <c r="H1232" s="281"/>
      <c r="I1232" s="281"/>
      <c r="J1232" s="6" t="s">
        <v>2804</v>
      </c>
    </row>
    <row r="1233" spans="1:10" x14ac:dyDescent="0.3">
      <c r="A1233" s="421"/>
      <c r="B1233" s="14" t="s">
        <v>2801</v>
      </c>
      <c r="C1233" s="13" t="s">
        <v>308</v>
      </c>
      <c r="D1233" s="153"/>
      <c r="E1233" s="281"/>
      <c r="F1233" s="281"/>
      <c r="G1233" s="281"/>
      <c r="H1233" s="281"/>
      <c r="I1233" s="281"/>
      <c r="J1233" s="6" t="s">
        <v>2805</v>
      </c>
    </row>
    <row r="1234" spans="1:10" x14ac:dyDescent="0.3">
      <c r="A1234" s="421"/>
      <c r="B1234" s="14" t="s">
        <v>2802</v>
      </c>
      <c r="C1234" s="13" t="s">
        <v>308</v>
      </c>
      <c r="D1234" s="153"/>
      <c r="E1234" s="281"/>
      <c r="F1234" s="281"/>
      <c r="G1234" s="281"/>
      <c r="H1234" s="281"/>
      <c r="I1234" s="281"/>
      <c r="J1234" s="6" t="s">
        <v>2806</v>
      </c>
    </row>
    <row r="1235" spans="1:10" x14ac:dyDescent="0.3">
      <c r="A1235" s="421"/>
      <c r="B1235" s="11" t="s">
        <v>2807</v>
      </c>
      <c r="C1235" s="11" t="s">
        <v>2064</v>
      </c>
      <c r="D1235" s="153"/>
      <c r="E1235" s="281"/>
      <c r="F1235" s="281"/>
      <c r="G1235" s="281"/>
      <c r="H1235" s="281"/>
      <c r="I1235" s="281"/>
      <c r="J1235" s="6" t="s">
        <v>2824</v>
      </c>
    </row>
    <row r="1236" spans="1:10" x14ac:dyDescent="0.3">
      <c r="A1236" s="421"/>
      <c r="B1236" s="11" t="s">
        <v>2808</v>
      </c>
      <c r="C1236" s="11" t="s">
        <v>2064</v>
      </c>
      <c r="D1236" s="153"/>
      <c r="E1236" s="281"/>
      <c r="F1236" s="281"/>
      <c r="G1236" s="281"/>
      <c r="H1236" s="281"/>
      <c r="I1236" s="281"/>
      <c r="J1236" s="6" t="s">
        <v>2823</v>
      </c>
    </row>
    <row r="1237" spans="1:10" x14ac:dyDescent="0.3">
      <c r="A1237" s="421"/>
      <c r="B1237" s="11" t="s">
        <v>2809</v>
      </c>
      <c r="C1237" s="11" t="s">
        <v>2064</v>
      </c>
      <c r="D1237" s="153"/>
      <c r="E1237" s="281"/>
      <c r="F1237" s="281"/>
      <c r="G1237" s="281"/>
      <c r="H1237" s="281"/>
      <c r="I1237" s="281"/>
      <c r="J1237" s="6" t="s">
        <v>2822</v>
      </c>
    </row>
    <row r="1238" spans="1:10" x14ac:dyDescent="0.3">
      <c r="A1238" s="421"/>
      <c r="B1238" s="11" t="s">
        <v>2810</v>
      </c>
      <c r="C1238" s="11" t="s">
        <v>2064</v>
      </c>
      <c r="D1238" s="153"/>
      <c r="E1238" s="281"/>
      <c r="F1238" s="281"/>
      <c r="G1238" s="281"/>
      <c r="H1238" s="281"/>
      <c r="I1238" s="281"/>
      <c r="J1238" s="6" t="s">
        <v>2826</v>
      </c>
    </row>
    <row r="1239" spans="1:10" x14ac:dyDescent="0.3">
      <c r="A1239" s="421"/>
      <c r="B1239" s="11" t="s">
        <v>2811</v>
      </c>
      <c r="C1239" s="11" t="s">
        <v>2064</v>
      </c>
      <c r="D1239" s="153"/>
      <c r="E1239" s="281"/>
      <c r="F1239" s="281"/>
      <c r="G1239" s="281"/>
      <c r="H1239" s="281"/>
      <c r="I1239" s="281"/>
      <c r="J1239" s="6" t="s">
        <v>2820</v>
      </c>
    </row>
    <row r="1240" spans="1:10" x14ac:dyDescent="0.3">
      <c r="A1240" s="421"/>
      <c r="B1240" s="11" t="s">
        <v>2812</v>
      </c>
      <c r="C1240" s="11" t="s">
        <v>2064</v>
      </c>
      <c r="D1240" s="153"/>
      <c r="E1240" s="281"/>
      <c r="F1240" s="281"/>
      <c r="G1240" s="281"/>
      <c r="H1240" s="281"/>
      <c r="I1240" s="281"/>
      <c r="J1240" s="6" t="s">
        <v>2825</v>
      </c>
    </row>
    <row r="1241" spans="1:10" x14ac:dyDescent="0.3">
      <c r="A1241" s="421"/>
      <c r="B1241" s="11" t="s">
        <v>2813</v>
      </c>
      <c r="C1241" s="11" t="s">
        <v>2064</v>
      </c>
      <c r="D1241" s="153"/>
      <c r="E1241" s="281"/>
      <c r="F1241" s="281"/>
      <c r="G1241" s="281"/>
      <c r="H1241" s="281"/>
      <c r="I1241" s="281"/>
      <c r="J1241" s="6" t="s">
        <v>2824</v>
      </c>
    </row>
    <row r="1242" spans="1:10" x14ac:dyDescent="0.3">
      <c r="A1242" s="429"/>
      <c r="B1242" s="11" t="s">
        <v>2814</v>
      </c>
      <c r="C1242" s="11" t="s">
        <v>2064</v>
      </c>
      <c r="D1242" s="153"/>
      <c r="E1242" s="281"/>
      <c r="F1242" s="281"/>
      <c r="G1242" s="281"/>
      <c r="H1242" s="281"/>
      <c r="I1242" s="281"/>
      <c r="J1242" s="6" t="s">
        <v>2823</v>
      </c>
    </row>
    <row r="1243" spans="1:10" x14ac:dyDescent="0.3">
      <c r="A1243" s="421"/>
      <c r="B1243" s="11" t="s">
        <v>2815</v>
      </c>
      <c r="C1243" s="11" t="s">
        <v>2064</v>
      </c>
      <c r="D1243" s="153"/>
      <c r="E1243" s="281"/>
      <c r="F1243" s="281"/>
      <c r="G1243" s="281"/>
      <c r="H1243" s="281"/>
      <c r="I1243" s="281"/>
      <c r="J1243" s="6" t="s">
        <v>2822</v>
      </c>
    </row>
    <row r="1244" spans="1:10" x14ac:dyDescent="0.3">
      <c r="A1244" s="421"/>
      <c r="B1244" s="11" t="s">
        <v>2816</v>
      </c>
      <c r="C1244" s="11" t="s">
        <v>2064</v>
      </c>
      <c r="D1244" s="153"/>
      <c r="E1244" s="281"/>
      <c r="F1244" s="281"/>
      <c r="G1244" s="281"/>
      <c r="H1244" s="281"/>
      <c r="I1244" s="281"/>
      <c r="J1244" s="6" t="s">
        <v>2821</v>
      </c>
    </row>
    <row r="1245" spans="1:10" x14ac:dyDescent="0.3">
      <c r="A1245" s="421"/>
      <c r="B1245" s="11" t="s">
        <v>2817</v>
      </c>
      <c r="C1245" s="11" t="s">
        <v>2064</v>
      </c>
      <c r="D1245" s="153"/>
      <c r="E1245" s="281"/>
      <c r="F1245" s="281"/>
      <c r="G1245" s="281"/>
      <c r="H1245" s="281"/>
      <c r="I1245" s="281"/>
      <c r="J1245" s="6" t="s">
        <v>2820</v>
      </c>
    </row>
    <row r="1246" spans="1:10" ht="15" thickBot="1" x14ac:dyDescent="0.35">
      <c r="A1246" s="429"/>
      <c r="B1246" s="13" t="s">
        <v>2818</v>
      </c>
      <c r="C1246" s="13" t="s">
        <v>2064</v>
      </c>
      <c r="D1246" s="154"/>
      <c r="E1246" s="281"/>
      <c r="F1246" s="281"/>
      <c r="G1246" s="281"/>
      <c r="H1246" s="281"/>
      <c r="I1246" s="281"/>
      <c r="J1246" s="114" t="s">
        <v>2819</v>
      </c>
    </row>
    <row r="1247" spans="1:10" ht="18.600000000000001" thickBot="1" x14ac:dyDescent="0.4">
      <c r="A1247" s="56" t="s">
        <v>2829</v>
      </c>
      <c r="B1247" s="53"/>
      <c r="C1247" s="27"/>
      <c r="D1247" s="27"/>
      <c r="E1247" s="27"/>
      <c r="F1247" s="27"/>
      <c r="G1247" s="27"/>
      <c r="H1247" s="27"/>
      <c r="I1247" s="27"/>
      <c r="J1247" s="16"/>
    </row>
    <row r="1248" spans="1:10" x14ac:dyDescent="0.3">
      <c r="A1248" s="428" t="s">
        <v>2839</v>
      </c>
      <c r="B1248" s="14" t="s">
        <v>2830</v>
      </c>
      <c r="C1248" s="14" t="s">
        <v>2831</v>
      </c>
      <c r="D1248" s="153"/>
      <c r="E1248" s="281"/>
      <c r="F1248" s="281"/>
      <c r="G1248" s="281"/>
      <c r="H1248" s="281"/>
      <c r="I1248" s="281"/>
      <c r="J1248" s="6" t="s">
        <v>2836</v>
      </c>
    </row>
    <row r="1249" spans="1:10" x14ac:dyDescent="0.3">
      <c r="A1249" s="35" t="s">
        <v>2840</v>
      </c>
      <c r="B1249" s="14" t="s">
        <v>2832</v>
      </c>
      <c r="C1249" s="14" t="s">
        <v>2831</v>
      </c>
      <c r="D1249" s="153"/>
      <c r="E1249" s="281"/>
      <c r="F1249" s="281"/>
      <c r="G1249" s="281"/>
      <c r="H1249" s="281"/>
      <c r="I1249" s="281"/>
      <c r="J1249" s="6" t="s">
        <v>2836</v>
      </c>
    </row>
    <row r="1250" spans="1:10" x14ac:dyDescent="0.3">
      <c r="A1250" s="11" t="s">
        <v>4147</v>
      </c>
      <c r="B1250" s="14" t="s">
        <v>2833</v>
      </c>
      <c r="C1250" s="14" t="s">
        <v>2831</v>
      </c>
      <c r="D1250" s="153"/>
      <c r="E1250" s="281"/>
      <c r="F1250" s="281"/>
      <c r="G1250" s="281"/>
      <c r="H1250" s="281"/>
      <c r="I1250" s="281"/>
      <c r="J1250" s="6" t="s">
        <v>2836</v>
      </c>
    </row>
    <row r="1251" spans="1:10" x14ac:dyDescent="0.3">
      <c r="A1251" s="421"/>
      <c r="B1251" s="11" t="s">
        <v>2834</v>
      </c>
      <c r="C1251" s="14" t="s">
        <v>2831</v>
      </c>
      <c r="D1251" s="153"/>
      <c r="E1251" s="281"/>
      <c r="F1251" s="281"/>
      <c r="G1251" s="281"/>
      <c r="H1251" s="281"/>
      <c r="I1251" s="281"/>
      <c r="J1251" s="6" t="s">
        <v>2835</v>
      </c>
    </row>
    <row r="1252" spans="1:10" x14ac:dyDescent="0.3">
      <c r="A1252" s="421"/>
      <c r="B1252" s="11" t="s">
        <v>2837</v>
      </c>
      <c r="C1252" s="14" t="s">
        <v>2831</v>
      </c>
      <c r="D1252" s="153"/>
      <c r="E1252" s="281"/>
      <c r="F1252" s="281"/>
      <c r="G1252" s="281"/>
      <c r="H1252" s="281"/>
      <c r="I1252" s="281"/>
      <c r="J1252" s="6" t="s">
        <v>2835</v>
      </c>
    </row>
    <row r="1253" spans="1:10" ht="15" thickBot="1" x14ac:dyDescent="0.35">
      <c r="A1253" s="429" t="s">
        <v>2841</v>
      </c>
      <c r="B1253" s="13" t="s">
        <v>2838</v>
      </c>
      <c r="C1253" s="26" t="s">
        <v>2831</v>
      </c>
      <c r="D1253" s="154"/>
      <c r="E1253" s="281"/>
      <c r="F1253" s="281"/>
      <c r="G1253" s="281"/>
      <c r="H1253" s="281"/>
      <c r="I1253" s="281"/>
      <c r="J1253" s="114" t="s">
        <v>2835</v>
      </c>
    </row>
    <row r="1254" spans="1:10" ht="18.600000000000001" thickBot="1" x14ac:dyDescent="0.4">
      <c r="A1254" s="56" t="s">
        <v>2842</v>
      </c>
      <c r="B1254" s="53"/>
      <c r="C1254" s="27"/>
      <c r="D1254" s="27"/>
      <c r="E1254" s="27"/>
      <c r="F1254" s="27"/>
      <c r="G1254" s="27"/>
      <c r="H1254" s="27"/>
      <c r="I1254" s="27"/>
      <c r="J1254" s="16"/>
    </row>
    <row r="1255" spans="1:10" x14ac:dyDescent="0.3">
      <c r="A1255" s="428" t="s">
        <v>2843</v>
      </c>
      <c r="B1255" s="14" t="s">
        <v>2844</v>
      </c>
      <c r="C1255" s="14" t="s">
        <v>2079</v>
      </c>
      <c r="D1255" s="266">
        <v>50000</v>
      </c>
      <c r="E1255" s="281"/>
      <c r="F1255" s="281"/>
      <c r="G1255" s="281">
        <v>50000</v>
      </c>
      <c r="H1255" s="281"/>
      <c r="I1255" s="281"/>
      <c r="J1255" s="6" t="s">
        <v>2846</v>
      </c>
    </row>
    <row r="1256" spans="1:10" x14ac:dyDescent="0.3">
      <c r="A1256" s="35" t="s">
        <v>2861</v>
      </c>
      <c r="B1256" s="11" t="s">
        <v>2845</v>
      </c>
      <c r="C1256" s="14" t="s">
        <v>2079</v>
      </c>
      <c r="D1256" s="266">
        <v>50000</v>
      </c>
      <c r="E1256" s="281"/>
      <c r="F1256" s="281"/>
      <c r="G1256" s="281">
        <v>50000</v>
      </c>
      <c r="H1256" s="281"/>
      <c r="I1256" s="281"/>
      <c r="J1256" s="6" t="s">
        <v>2847</v>
      </c>
    </row>
    <row r="1257" spans="1:10" x14ac:dyDescent="0.3">
      <c r="A1257" s="280" t="s">
        <v>2019</v>
      </c>
      <c r="B1257" s="11" t="s">
        <v>2848</v>
      </c>
      <c r="C1257" s="14" t="s">
        <v>2079</v>
      </c>
      <c r="D1257" s="266">
        <v>50000</v>
      </c>
      <c r="E1257" s="281"/>
      <c r="F1257" s="281"/>
      <c r="G1257" s="281">
        <v>50000</v>
      </c>
      <c r="H1257" s="281"/>
      <c r="I1257" s="281"/>
      <c r="J1257" s="6" t="s">
        <v>2847</v>
      </c>
    </row>
    <row r="1258" spans="1:10" x14ac:dyDescent="0.3">
      <c r="A1258" s="421"/>
      <c r="B1258" s="11" t="s">
        <v>2849</v>
      </c>
      <c r="C1258" s="11" t="s">
        <v>2558</v>
      </c>
      <c r="D1258" s="266">
        <v>50000</v>
      </c>
      <c r="E1258" s="281"/>
      <c r="F1258" s="281"/>
      <c r="G1258" s="281">
        <v>50000</v>
      </c>
      <c r="H1258" s="281"/>
      <c r="I1258" s="281"/>
      <c r="J1258" s="6" t="s">
        <v>2850</v>
      </c>
    </row>
    <row r="1259" spans="1:10" x14ac:dyDescent="0.3">
      <c r="A1259" s="421"/>
      <c r="B1259" s="11" t="s">
        <v>2851</v>
      </c>
      <c r="C1259" s="11" t="s">
        <v>2076</v>
      </c>
      <c r="D1259" s="266">
        <v>50000</v>
      </c>
      <c r="E1259" s="281"/>
      <c r="F1259" s="281"/>
      <c r="G1259" s="281">
        <v>50000</v>
      </c>
      <c r="H1259" s="281"/>
      <c r="I1259" s="281"/>
      <c r="J1259" s="4" t="s">
        <v>2852</v>
      </c>
    </row>
    <row r="1260" spans="1:10" x14ac:dyDescent="0.3">
      <c r="A1260" s="421"/>
      <c r="B1260" s="11" t="s">
        <v>2853</v>
      </c>
      <c r="C1260" s="11" t="s">
        <v>2076</v>
      </c>
      <c r="D1260" s="266">
        <v>50000</v>
      </c>
      <c r="E1260" s="281"/>
      <c r="F1260" s="281"/>
      <c r="G1260" s="281">
        <v>50000</v>
      </c>
      <c r="H1260" s="281"/>
      <c r="I1260" s="281"/>
      <c r="J1260" s="4" t="s">
        <v>2854</v>
      </c>
    </row>
    <row r="1261" spans="1:10" x14ac:dyDescent="0.3">
      <c r="A1261" s="421"/>
      <c r="B1261" s="11" t="s">
        <v>2855</v>
      </c>
      <c r="C1261" s="11" t="s">
        <v>2076</v>
      </c>
      <c r="D1261" s="266">
        <v>50000</v>
      </c>
      <c r="E1261" s="281"/>
      <c r="F1261" s="281"/>
      <c r="G1261" s="281">
        <v>50000</v>
      </c>
      <c r="H1261" s="281"/>
      <c r="I1261" s="281"/>
      <c r="J1261" s="4" t="s">
        <v>2856</v>
      </c>
    </row>
    <row r="1262" spans="1:10" x14ac:dyDescent="0.3">
      <c r="A1262" s="421"/>
      <c r="B1262" s="11" t="s">
        <v>2857</v>
      </c>
      <c r="C1262" s="11" t="s">
        <v>82</v>
      </c>
      <c r="D1262" s="266">
        <v>50000</v>
      </c>
      <c r="E1262" s="281"/>
      <c r="F1262" s="281"/>
      <c r="G1262" s="281">
        <v>50000</v>
      </c>
      <c r="H1262" s="281"/>
      <c r="I1262" s="281"/>
      <c r="J1262" s="4" t="s">
        <v>2858</v>
      </c>
    </row>
    <row r="1263" spans="1:10" ht="15" thickBot="1" x14ac:dyDescent="0.35">
      <c r="A1263" s="429"/>
      <c r="B1263" s="13" t="s">
        <v>2859</v>
      </c>
      <c r="C1263" s="13" t="s">
        <v>2156</v>
      </c>
      <c r="D1263" s="465">
        <v>50000</v>
      </c>
      <c r="E1263" s="281"/>
      <c r="F1263" s="281"/>
      <c r="G1263" s="281">
        <v>50000</v>
      </c>
      <c r="H1263" s="281"/>
      <c r="I1263" s="281"/>
      <c r="J1263" s="8" t="s">
        <v>2860</v>
      </c>
    </row>
    <row r="1264" spans="1:10" ht="18.600000000000001" thickBot="1" x14ac:dyDescent="0.4">
      <c r="A1264" s="56" t="s">
        <v>2862</v>
      </c>
      <c r="B1264" s="53"/>
      <c r="C1264" s="27"/>
      <c r="D1264" s="27"/>
      <c r="E1264" s="27"/>
      <c r="F1264" s="27"/>
      <c r="G1264" s="27"/>
      <c r="H1264" s="27"/>
      <c r="I1264" s="27"/>
      <c r="J1264" s="16"/>
    </row>
    <row r="1265" spans="1:10" x14ac:dyDescent="0.3">
      <c r="A1265" s="428" t="s">
        <v>2883</v>
      </c>
      <c r="B1265" s="14" t="s">
        <v>2863</v>
      </c>
      <c r="C1265" s="14" t="s">
        <v>2071</v>
      </c>
      <c r="D1265" s="153"/>
      <c r="E1265" s="281"/>
      <c r="F1265" s="281"/>
      <c r="G1265" s="281"/>
      <c r="H1265" s="281"/>
      <c r="I1265" s="281"/>
      <c r="J1265" s="511" t="s">
        <v>2867</v>
      </c>
    </row>
    <row r="1266" spans="1:10" x14ac:dyDescent="0.3">
      <c r="A1266" s="424" t="s">
        <v>2884</v>
      </c>
      <c r="B1266" s="14" t="s">
        <v>2864</v>
      </c>
      <c r="C1266" s="14" t="s">
        <v>2070</v>
      </c>
      <c r="D1266" s="153"/>
      <c r="E1266" s="281"/>
      <c r="F1266" s="281"/>
      <c r="G1266" s="281"/>
      <c r="H1266" s="281"/>
      <c r="I1266" s="281"/>
      <c r="J1266" s="4" t="s">
        <v>2867</v>
      </c>
    </row>
    <row r="1267" spans="1:10" x14ac:dyDescent="0.3">
      <c r="A1267" s="11" t="s">
        <v>4147</v>
      </c>
      <c r="B1267" s="14" t="s">
        <v>2865</v>
      </c>
      <c r="C1267" s="14" t="s">
        <v>2069</v>
      </c>
      <c r="D1267" s="153"/>
      <c r="E1267" s="281"/>
      <c r="F1267" s="281"/>
      <c r="G1267" s="281"/>
      <c r="H1267" s="281"/>
      <c r="I1267" s="281"/>
      <c r="J1267" s="4" t="s">
        <v>2867</v>
      </c>
    </row>
    <row r="1268" spans="1:10" x14ac:dyDescent="0.3">
      <c r="A1268" s="429"/>
      <c r="B1268" s="14" t="s">
        <v>2866</v>
      </c>
      <c r="C1268" s="14" t="s">
        <v>2068</v>
      </c>
      <c r="D1268" s="153"/>
      <c r="E1268" s="281"/>
      <c r="F1268" s="281"/>
      <c r="G1268" s="281"/>
      <c r="H1268" s="281"/>
      <c r="I1268" s="281"/>
      <c r="J1268" s="4" t="s">
        <v>2867</v>
      </c>
    </row>
    <row r="1269" spans="1:10" x14ac:dyDescent="0.3">
      <c r="A1269" s="421"/>
      <c r="B1269" s="11" t="s">
        <v>2868</v>
      </c>
      <c r="C1269" s="14" t="s">
        <v>314</v>
      </c>
      <c r="D1269" s="153"/>
      <c r="E1269" s="281"/>
      <c r="F1269" s="281"/>
      <c r="G1269" s="281"/>
      <c r="H1269" s="281"/>
      <c r="I1269" s="281"/>
      <c r="J1269" s="4" t="s">
        <v>2867</v>
      </c>
    </row>
    <row r="1270" spans="1:10" x14ac:dyDescent="0.3">
      <c r="A1270" s="421"/>
      <c r="B1270" s="11" t="s">
        <v>2869</v>
      </c>
      <c r="C1270" s="14" t="s">
        <v>309</v>
      </c>
      <c r="D1270" s="153"/>
      <c r="E1270" s="281"/>
      <c r="F1270" s="281"/>
      <c r="G1270" s="281"/>
      <c r="H1270" s="281"/>
      <c r="I1270" s="281"/>
      <c r="J1270" s="4" t="s">
        <v>2867</v>
      </c>
    </row>
    <row r="1271" spans="1:10" x14ac:dyDescent="0.3">
      <c r="A1271" s="421"/>
      <c r="B1271" s="11" t="s">
        <v>2870</v>
      </c>
      <c r="C1271" s="14" t="s">
        <v>382</v>
      </c>
      <c r="D1271" s="153"/>
      <c r="E1271" s="281"/>
      <c r="F1271" s="281"/>
      <c r="G1271" s="281"/>
      <c r="H1271" s="281"/>
      <c r="I1271" s="281"/>
      <c r="J1271" s="4" t="s">
        <v>2867</v>
      </c>
    </row>
    <row r="1272" spans="1:10" x14ac:dyDescent="0.3">
      <c r="A1272" s="421"/>
      <c r="B1272" s="11" t="s">
        <v>2871</v>
      </c>
      <c r="C1272" s="11" t="s">
        <v>424</v>
      </c>
      <c r="D1272" s="153"/>
      <c r="E1272" s="281"/>
      <c r="F1272" s="281"/>
      <c r="G1272" s="281"/>
      <c r="H1272" s="281"/>
      <c r="I1272" s="281"/>
      <c r="J1272" s="4" t="s">
        <v>2867</v>
      </c>
    </row>
    <row r="1273" spans="1:10" x14ac:dyDescent="0.3">
      <c r="A1273" s="421"/>
      <c r="B1273" s="11" t="s">
        <v>2872</v>
      </c>
      <c r="C1273" s="11" t="s">
        <v>424</v>
      </c>
      <c r="D1273" s="153"/>
      <c r="E1273" s="281"/>
      <c r="F1273" s="281"/>
      <c r="G1273" s="281"/>
      <c r="H1273" s="281"/>
      <c r="I1273" s="281"/>
      <c r="J1273" s="4" t="s">
        <v>2867</v>
      </c>
    </row>
    <row r="1274" spans="1:10" x14ac:dyDescent="0.3">
      <c r="A1274" s="421"/>
      <c r="B1274" s="11" t="s">
        <v>2873</v>
      </c>
      <c r="C1274" s="11" t="s">
        <v>82</v>
      </c>
      <c r="D1274" s="153"/>
      <c r="E1274" s="281"/>
      <c r="F1274" s="281"/>
      <c r="G1274" s="281"/>
      <c r="H1274" s="281"/>
      <c r="I1274" s="281"/>
      <c r="J1274" s="4" t="s">
        <v>2867</v>
      </c>
    </row>
    <row r="1275" spans="1:10" x14ac:dyDescent="0.3">
      <c r="A1275" s="429"/>
      <c r="B1275" s="11" t="s">
        <v>2874</v>
      </c>
      <c r="C1275" s="11" t="s">
        <v>82</v>
      </c>
      <c r="D1275" s="153"/>
      <c r="E1275" s="281"/>
      <c r="F1275" s="281"/>
      <c r="G1275" s="281"/>
      <c r="H1275" s="281"/>
      <c r="I1275" s="281"/>
      <c r="J1275" s="4" t="s">
        <v>2867</v>
      </c>
    </row>
    <row r="1276" spans="1:10" x14ac:dyDescent="0.3">
      <c r="A1276" s="421"/>
      <c r="B1276" s="11" t="s">
        <v>2875</v>
      </c>
      <c r="C1276" s="11" t="s">
        <v>82</v>
      </c>
      <c r="D1276" s="153"/>
      <c r="E1276" s="281"/>
      <c r="F1276" s="281"/>
      <c r="G1276" s="281"/>
      <c r="H1276" s="281"/>
      <c r="I1276" s="281"/>
      <c r="J1276" s="4" t="s">
        <v>2867</v>
      </c>
    </row>
    <row r="1277" spans="1:10" x14ac:dyDescent="0.3">
      <c r="A1277" s="421"/>
      <c r="B1277" s="11" t="s">
        <v>2876</v>
      </c>
      <c r="C1277" s="11" t="s">
        <v>424</v>
      </c>
      <c r="D1277" s="153"/>
      <c r="E1277" s="281"/>
      <c r="F1277" s="281"/>
      <c r="G1277" s="281"/>
      <c r="H1277" s="281"/>
      <c r="I1277" s="281"/>
      <c r="J1277" s="4" t="s">
        <v>2867</v>
      </c>
    </row>
    <row r="1278" spans="1:10" x14ac:dyDescent="0.3">
      <c r="A1278" s="421"/>
      <c r="B1278" s="11" t="s">
        <v>2877</v>
      </c>
      <c r="C1278" s="11" t="s">
        <v>424</v>
      </c>
      <c r="D1278" s="153"/>
      <c r="E1278" s="281"/>
      <c r="F1278" s="281"/>
      <c r="G1278" s="281"/>
      <c r="H1278" s="281"/>
      <c r="I1278" s="281"/>
      <c r="J1278" s="4" t="s">
        <v>2867</v>
      </c>
    </row>
    <row r="1279" spans="1:10" x14ac:dyDescent="0.3">
      <c r="A1279" s="421" t="s">
        <v>2882</v>
      </c>
      <c r="B1279" s="11" t="s">
        <v>2878</v>
      </c>
      <c r="C1279" s="11" t="s">
        <v>424</v>
      </c>
      <c r="D1279" s="153"/>
      <c r="E1279" s="281"/>
      <c r="F1279" s="281"/>
      <c r="G1279" s="281"/>
      <c r="H1279" s="281"/>
      <c r="I1279" s="281"/>
      <c r="J1279" s="4" t="s">
        <v>2867</v>
      </c>
    </row>
    <row r="1280" spans="1:10" x14ac:dyDescent="0.3">
      <c r="A1280" s="421"/>
      <c r="B1280" s="11" t="s">
        <v>2879</v>
      </c>
      <c r="C1280" s="11" t="s">
        <v>424</v>
      </c>
      <c r="D1280" s="153"/>
      <c r="E1280" s="281"/>
      <c r="F1280" s="281"/>
      <c r="G1280" s="281"/>
      <c r="H1280" s="281"/>
      <c r="I1280" s="281"/>
      <c r="J1280" s="4" t="s">
        <v>2867</v>
      </c>
    </row>
    <row r="1281" spans="1:10" x14ac:dyDescent="0.3">
      <c r="A1281" s="421"/>
      <c r="B1281" s="11" t="s">
        <v>2880</v>
      </c>
      <c r="C1281" s="14" t="s">
        <v>2070</v>
      </c>
      <c r="D1281" s="153"/>
      <c r="E1281" s="281"/>
      <c r="F1281" s="281"/>
      <c r="G1281" s="281"/>
      <c r="H1281" s="281"/>
      <c r="I1281" s="281"/>
      <c r="J1281" s="4" t="s">
        <v>2867</v>
      </c>
    </row>
    <row r="1282" spans="1:10" ht="15" thickBot="1" x14ac:dyDescent="0.35">
      <c r="A1282" s="429"/>
      <c r="B1282" s="13" t="s">
        <v>2881</v>
      </c>
      <c r="C1282" s="26" t="s">
        <v>2068</v>
      </c>
      <c r="D1282" s="154"/>
      <c r="E1282" s="281"/>
      <c r="F1282" s="281"/>
      <c r="G1282" s="281"/>
      <c r="H1282" s="281"/>
      <c r="I1282" s="281"/>
      <c r="J1282" s="8" t="s">
        <v>2867</v>
      </c>
    </row>
    <row r="1283" spans="1:10" ht="18.600000000000001" thickBot="1" x14ac:dyDescent="0.4">
      <c r="A1283" s="56" t="s">
        <v>2885</v>
      </c>
      <c r="B1283" s="53"/>
      <c r="C1283" s="27"/>
      <c r="D1283" s="27"/>
      <c r="E1283" s="27"/>
      <c r="F1283" s="27"/>
      <c r="G1283" s="27"/>
      <c r="H1283" s="27"/>
      <c r="I1283" s="27"/>
      <c r="J1283" s="16"/>
    </row>
    <row r="1284" spans="1:10" x14ac:dyDescent="0.3">
      <c r="A1284" s="428" t="s">
        <v>2892</v>
      </c>
      <c r="B1284" s="14" t="s">
        <v>2886</v>
      </c>
      <c r="C1284" s="14" t="s">
        <v>82</v>
      </c>
      <c r="D1284" s="266">
        <v>25000</v>
      </c>
      <c r="E1284" s="281"/>
      <c r="F1284" s="281">
        <v>25000</v>
      </c>
      <c r="G1284" s="281"/>
      <c r="H1284" s="281"/>
      <c r="I1284" s="281"/>
      <c r="J1284" s="6" t="s">
        <v>252</v>
      </c>
    </row>
    <row r="1285" spans="1:10" x14ac:dyDescent="0.3">
      <c r="A1285" s="419" t="s">
        <v>2893</v>
      </c>
      <c r="B1285" s="14" t="s">
        <v>2887</v>
      </c>
      <c r="C1285" s="14" t="s">
        <v>82</v>
      </c>
      <c r="D1285" s="267">
        <v>50000</v>
      </c>
      <c r="E1285" s="281"/>
      <c r="F1285" s="281"/>
      <c r="G1285" s="281">
        <v>50000</v>
      </c>
      <c r="H1285" s="281"/>
      <c r="I1285" s="281"/>
      <c r="J1285" s="4" t="s">
        <v>2890</v>
      </c>
    </row>
    <row r="1286" spans="1:10" x14ac:dyDescent="0.3">
      <c r="A1286" s="280" t="s">
        <v>2019</v>
      </c>
      <c r="B1286" s="14" t="s">
        <v>2888</v>
      </c>
      <c r="C1286" s="14" t="s">
        <v>82</v>
      </c>
      <c r="D1286" s="267">
        <v>50000</v>
      </c>
      <c r="E1286" s="281"/>
      <c r="F1286" s="281"/>
      <c r="G1286" s="281">
        <v>50000</v>
      </c>
      <c r="H1286" s="281"/>
      <c r="I1286" s="281"/>
      <c r="J1286" s="4" t="s">
        <v>2889</v>
      </c>
    </row>
    <row r="1287" spans="1:10" x14ac:dyDescent="0.3">
      <c r="A1287" s="421" t="s">
        <v>1486</v>
      </c>
      <c r="B1287" s="14" t="s">
        <v>2891</v>
      </c>
      <c r="C1287" s="14" t="s">
        <v>82</v>
      </c>
      <c r="D1287" s="267">
        <v>50000</v>
      </c>
      <c r="E1287" s="281"/>
      <c r="F1287" s="281"/>
      <c r="G1287" s="281">
        <v>50000</v>
      </c>
      <c r="H1287" s="281"/>
      <c r="I1287" s="281"/>
      <c r="J1287" s="4" t="s">
        <v>2889</v>
      </c>
    </row>
    <row r="1288" spans="1:10" ht="15" thickBot="1" x14ac:dyDescent="0.35">
      <c r="A1288" s="429"/>
      <c r="B1288" s="13"/>
      <c r="C1288" s="13"/>
      <c r="D1288" s="13"/>
      <c r="E1288" s="281"/>
      <c r="F1288" s="281"/>
      <c r="G1288" s="281"/>
      <c r="H1288" s="281"/>
      <c r="I1288" s="281"/>
      <c r="J1288" s="8"/>
    </row>
    <row r="1289" spans="1:10" ht="18.600000000000001" thickBot="1" x14ac:dyDescent="0.4">
      <c r="A1289" s="56" t="s">
        <v>2895</v>
      </c>
      <c r="B1289" s="53"/>
      <c r="C1289" s="27"/>
      <c r="D1289" s="27"/>
      <c r="E1289" s="27"/>
      <c r="F1289" s="27"/>
      <c r="G1289" s="27"/>
      <c r="H1289" s="27"/>
      <c r="I1289" s="27"/>
      <c r="J1289" s="16"/>
    </row>
    <row r="1290" spans="1:10" x14ac:dyDescent="0.3">
      <c r="A1290" s="428" t="s">
        <v>2906</v>
      </c>
      <c r="B1290" s="14" t="s">
        <v>2896</v>
      </c>
      <c r="C1290" s="14" t="s">
        <v>2079</v>
      </c>
      <c r="D1290" s="266">
        <v>50000</v>
      </c>
      <c r="E1290" s="281"/>
      <c r="F1290" s="281"/>
      <c r="G1290" s="281">
        <v>50000</v>
      </c>
      <c r="H1290" s="281"/>
      <c r="I1290" s="281"/>
      <c r="J1290" s="6" t="s">
        <v>2901</v>
      </c>
    </row>
    <row r="1291" spans="1:10" x14ac:dyDescent="0.3">
      <c r="A1291" s="35" t="s">
        <v>2907</v>
      </c>
      <c r="B1291" s="14" t="s">
        <v>2897</v>
      </c>
      <c r="C1291" s="14" t="s">
        <v>2079</v>
      </c>
      <c r="D1291" s="266">
        <v>50000</v>
      </c>
      <c r="E1291" s="281"/>
      <c r="F1291" s="281"/>
      <c r="G1291" s="281">
        <v>50000</v>
      </c>
      <c r="H1291" s="281"/>
      <c r="I1291" s="281"/>
      <c r="J1291" s="6" t="s">
        <v>2902</v>
      </c>
    </row>
    <row r="1292" spans="1:10" x14ac:dyDescent="0.3">
      <c r="A1292" s="280" t="s">
        <v>2019</v>
      </c>
      <c r="B1292" s="14" t="s">
        <v>2898</v>
      </c>
      <c r="C1292" s="14" t="s">
        <v>2079</v>
      </c>
      <c r="D1292" s="266">
        <v>50000</v>
      </c>
      <c r="E1292" s="281"/>
      <c r="F1292" s="281"/>
      <c r="G1292" s="281">
        <v>50000</v>
      </c>
      <c r="H1292" s="281"/>
      <c r="I1292" s="281"/>
      <c r="J1292" s="6" t="s">
        <v>2903</v>
      </c>
    </row>
    <row r="1293" spans="1:10" x14ac:dyDescent="0.3">
      <c r="A1293" s="421"/>
      <c r="B1293" s="14" t="s">
        <v>2899</v>
      </c>
      <c r="C1293" s="14" t="s">
        <v>2079</v>
      </c>
      <c r="D1293" s="266">
        <v>50000</v>
      </c>
      <c r="E1293" s="281"/>
      <c r="F1293" s="281"/>
      <c r="G1293" s="281">
        <v>50000</v>
      </c>
      <c r="H1293" s="281"/>
      <c r="I1293" s="281"/>
      <c r="J1293" s="6" t="s">
        <v>2904</v>
      </c>
    </row>
    <row r="1294" spans="1:10" ht="15" thickBot="1" x14ac:dyDescent="0.35">
      <c r="A1294" s="429"/>
      <c r="B1294" s="26" t="s">
        <v>2900</v>
      </c>
      <c r="C1294" s="26" t="s">
        <v>2079</v>
      </c>
      <c r="D1294" s="465">
        <v>50000</v>
      </c>
      <c r="E1294" s="281"/>
      <c r="F1294" s="281"/>
      <c r="G1294" s="281">
        <v>50000</v>
      </c>
      <c r="H1294" s="281"/>
      <c r="I1294" s="281"/>
      <c r="J1294" s="114" t="s">
        <v>2905</v>
      </c>
    </row>
    <row r="1295" spans="1:10" ht="18.600000000000001" thickBot="1" x14ac:dyDescent="0.4">
      <c r="A1295" s="56" t="s">
        <v>2908</v>
      </c>
      <c r="B1295" s="53"/>
      <c r="C1295" s="27"/>
      <c r="D1295" s="27"/>
      <c r="E1295" s="27"/>
      <c r="F1295" s="27"/>
      <c r="G1295" s="27"/>
      <c r="H1295" s="27"/>
      <c r="I1295" s="27"/>
      <c r="J1295" s="16"/>
    </row>
    <row r="1296" spans="1:10" x14ac:dyDescent="0.3">
      <c r="A1296" s="428" t="s">
        <v>2921</v>
      </c>
      <c r="B1296" s="14" t="s">
        <v>2913</v>
      </c>
      <c r="C1296" s="14" t="s">
        <v>98</v>
      </c>
      <c r="D1296" s="266">
        <v>50000</v>
      </c>
      <c r="E1296" s="281"/>
      <c r="F1296" s="281"/>
      <c r="G1296" s="281">
        <v>50000</v>
      </c>
      <c r="H1296" s="281"/>
      <c r="I1296" s="281"/>
      <c r="J1296" s="6" t="s">
        <v>2910</v>
      </c>
    </row>
    <row r="1297" spans="1:10" x14ac:dyDescent="0.3">
      <c r="A1297" s="35" t="s">
        <v>2922</v>
      </c>
      <c r="B1297" s="11" t="s">
        <v>2909</v>
      </c>
      <c r="C1297" s="14" t="s">
        <v>98</v>
      </c>
      <c r="D1297" s="266">
        <v>50000</v>
      </c>
      <c r="E1297" s="281"/>
      <c r="F1297" s="281"/>
      <c r="G1297" s="281">
        <v>50000</v>
      </c>
      <c r="H1297" s="281"/>
      <c r="I1297" s="281"/>
      <c r="J1297" s="6" t="s">
        <v>2911</v>
      </c>
    </row>
    <row r="1298" spans="1:10" x14ac:dyDescent="0.3">
      <c r="A1298" s="280" t="s">
        <v>2019</v>
      </c>
      <c r="B1298" s="11" t="s">
        <v>2912</v>
      </c>
      <c r="C1298" s="14" t="s">
        <v>98</v>
      </c>
      <c r="D1298" s="266">
        <v>50000</v>
      </c>
      <c r="E1298" s="281"/>
      <c r="F1298" s="281"/>
      <c r="G1298" s="281">
        <v>50000</v>
      </c>
      <c r="H1298" s="281"/>
      <c r="I1298" s="281"/>
      <c r="J1298" s="6" t="s">
        <v>2914</v>
      </c>
    </row>
    <row r="1299" spans="1:10" x14ac:dyDescent="0.3">
      <c r="A1299" s="421"/>
      <c r="B1299" s="11" t="s">
        <v>2915</v>
      </c>
      <c r="C1299" s="14" t="s">
        <v>98</v>
      </c>
      <c r="D1299" s="266">
        <v>50000</v>
      </c>
      <c r="E1299" s="281"/>
      <c r="F1299" s="281"/>
      <c r="G1299" s="281">
        <v>50000</v>
      </c>
      <c r="H1299" s="281"/>
      <c r="I1299" s="281"/>
      <c r="J1299" s="6" t="s">
        <v>2916</v>
      </c>
    </row>
    <row r="1300" spans="1:10" x14ac:dyDescent="0.3">
      <c r="A1300" s="429"/>
      <c r="B1300" s="13" t="s">
        <v>2917</v>
      </c>
      <c r="C1300" s="14" t="s">
        <v>98</v>
      </c>
      <c r="D1300" s="266">
        <v>50000</v>
      </c>
      <c r="E1300" s="281"/>
      <c r="F1300" s="281"/>
      <c r="G1300" s="281">
        <v>50000</v>
      </c>
      <c r="H1300" s="281"/>
      <c r="I1300" s="281"/>
      <c r="J1300" s="6" t="s">
        <v>2918</v>
      </c>
    </row>
    <row r="1301" spans="1:10" ht="15" thickBot="1" x14ac:dyDescent="0.35">
      <c r="A1301" s="429"/>
      <c r="B1301" s="13" t="s">
        <v>2919</v>
      </c>
      <c r="C1301" s="26" t="s">
        <v>98</v>
      </c>
      <c r="D1301" s="465">
        <v>50000</v>
      </c>
      <c r="E1301" s="281"/>
      <c r="F1301" s="281"/>
      <c r="G1301" s="281">
        <v>50000</v>
      </c>
      <c r="H1301" s="281"/>
      <c r="I1301" s="281"/>
      <c r="J1301" s="114" t="s">
        <v>2920</v>
      </c>
    </row>
    <row r="1302" spans="1:10" ht="18.600000000000001" thickBot="1" x14ac:dyDescent="0.4">
      <c r="A1302" s="56" t="s">
        <v>2923</v>
      </c>
      <c r="B1302" s="53"/>
      <c r="C1302" s="27"/>
      <c r="D1302" s="27"/>
      <c r="E1302" s="27"/>
      <c r="F1302" s="27"/>
      <c r="G1302" s="27"/>
      <c r="H1302" s="27"/>
      <c r="I1302" s="27"/>
      <c r="J1302" s="16"/>
    </row>
    <row r="1303" spans="1:10" x14ac:dyDescent="0.3">
      <c r="A1303" s="428" t="s">
        <v>2939</v>
      </c>
      <c r="B1303" s="14" t="s">
        <v>2924</v>
      </c>
      <c r="C1303" s="14" t="s">
        <v>82</v>
      </c>
      <c r="D1303" s="153"/>
      <c r="E1303" s="281"/>
      <c r="F1303" s="281"/>
      <c r="G1303" s="281"/>
      <c r="H1303" s="281"/>
      <c r="I1303" s="281"/>
      <c r="J1303" s="6" t="s">
        <v>2928</v>
      </c>
    </row>
    <row r="1304" spans="1:10" x14ac:dyDescent="0.3">
      <c r="A1304" s="35" t="s">
        <v>2940</v>
      </c>
      <c r="B1304" s="11" t="s">
        <v>2925</v>
      </c>
      <c r="C1304" s="11" t="s">
        <v>424</v>
      </c>
      <c r="D1304" s="153"/>
      <c r="E1304" s="281"/>
      <c r="F1304" s="281"/>
      <c r="G1304" s="281"/>
      <c r="H1304" s="281"/>
      <c r="I1304" s="281"/>
      <c r="J1304" s="4" t="s">
        <v>2926</v>
      </c>
    </row>
    <row r="1305" spans="1:10" x14ac:dyDescent="0.3">
      <c r="A1305" s="280" t="s">
        <v>2019</v>
      </c>
      <c r="B1305" s="11" t="s">
        <v>2927</v>
      </c>
      <c r="C1305" s="11" t="s">
        <v>424</v>
      </c>
      <c r="D1305" s="153"/>
      <c r="E1305" s="281"/>
      <c r="F1305" s="281"/>
      <c r="G1305" s="281"/>
      <c r="H1305" s="281"/>
      <c r="I1305" s="281"/>
      <c r="J1305" s="4" t="s">
        <v>2926</v>
      </c>
    </row>
    <row r="1306" spans="1:10" x14ac:dyDescent="0.3">
      <c r="A1306" s="421"/>
      <c r="B1306" s="11" t="s">
        <v>2929</v>
      </c>
      <c r="C1306" s="11" t="s">
        <v>424</v>
      </c>
      <c r="D1306" s="153"/>
      <c r="E1306" s="281"/>
      <c r="F1306" s="281"/>
      <c r="G1306" s="281"/>
      <c r="H1306" s="281"/>
      <c r="I1306" s="281"/>
      <c r="J1306" s="4" t="s">
        <v>2930</v>
      </c>
    </row>
    <row r="1307" spans="1:10" x14ac:dyDescent="0.3">
      <c r="A1307" s="421"/>
      <c r="B1307" s="11" t="s">
        <v>2931</v>
      </c>
      <c r="C1307" s="11" t="s">
        <v>424</v>
      </c>
      <c r="D1307" s="153"/>
      <c r="E1307" s="281"/>
      <c r="F1307" s="281"/>
      <c r="G1307" s="281"/>
      <c r="H1307" s="281"/>
      <c r="I1307" s="281"/>
      <c r="J1307" s="4" t="s">
        <v>2932</v>
      </c>
    </row>
    <row r="1308" spans="1:10" x14ac:dyDescent="0.3">
      <c r="A1308" s="421"/>
      <c r="B1308" s="11" t="s">
        <v>2933</v>
      </c>
      <c r="C1308" s="11" t="s">
        <v>98</v>
      </c>
      <c r="D1308" s="153"/>
      <c r="E1308" s="281"/>
      <c r="F1308" s="281"/>
      <c r="G1308" s="281"/>
      <c r="H1308" s="281"/>
      <c r="I1308" s="281"/>
      <c r="J1308" s="4" t="s">
        <v>2926</v>
      </c>
    </row>
    <row r="1309" spans="1:10" x14ac:dyDescent="0.3">
      <c r="A1309" s="421"/>
      <c r="B1309" s="11" t="s">
        <v>2934</v>
      </c>
      <c r="C1309" s="11" t="s">
        <v>15</v>
      </c>
      <c r="D1309" s="267">
        <v>30000</v>
      </c>
      <c r="E1309" s="281"/>
      <c r="F1309" s="281">
        <v>30000</v>
      </c>
      <c r="G1309" s="281"/>
      <c r="H1309" s="281"/>
      <c r="I1309" s="281"/>
      <c r="J1309" s="4" t="s">
        <v>2935</v>
      </c>
    </row>
    <row r="1310" spans="1:10" x14ac:dyDescent="0.3">
      <c r="A1310" s="421"/>
      <c r="B1310" s="11" t="s">
        <v>2936</v>
      </c>
      <c r="C1310" s="11" t="s">
        <v>98</v>
      </c>
      <c r="D1310" s="267">
        <v>40000</v>
      </c>
      <c r="E1310" s="281"/>
      <c r="F1310" s="281">
        <v>40000</v>
      </c>
      <c r="G1310" s="281"/>
      <c r="H1310" s="281"/>
      <c r="I1310" s="281"/>
      <c r="J1310" s="4" t="s">
        <v>2937</v>
      </c>
    </row>
    <row r="1311" spans="1:10" ht="15" thickBot="1" x14ac:dyDescent="0.35">
      <c r="A1311" s="429"/>
      <c r="B1311" s="13" t="s">
        <v>2938</v>
      </c>
      <c r="C1311" s="13" t="s">
        <v>98</v>
      </c>
      <c r="D1311" s="274">
        <v>40000</v>
      </c>
      <c r="E1311" s="281"/>
      <c r="F1311" s="281">
        <v>40000</v>
      </c>
      <c r="G1311" s="281"/>
      <c r="H1311" s="281"/>
      <c r="I1311" s="281"/>
      <c r="J1311" s="8" t="s">
        <v>2937</v>
      </c>
    </row>
    <row r="1312" spans="1:10" ht="18.600000000000001" thickBot="1" x14ac:dyDescent="0.4">
      <c r="A1312" s="56" t="s">
        <v>3552</v>
      </c>
      <c r="B1312" s="53"/>
      <c r="C1312" s="27"/>
      <c r="D1312" s="27"/>
      <c r="E1312" s="27"/>
      <c r="F1312" s="27"/>
      <c r="G1312" s="27"/>
      <c r="H1312" s="27"/>
      <c r="I1312" s="27"/>
      <c r="J1312" s="16"/>
    </row>
    <row r="1313" spans="1:10" x14ac:dyDescent="0.3">
      <c r="A1313" s="428" t="s">
        <v>2943</v>
      </c>
      <c r="B1313" s="14" t="s">
        <v>2941</v>
      </c>
      <c r="C1313" s="11" t="s">
        <v>424</v>
      </c>
      <c r="D1313" s="153"/>
      <c r="E1313" s="281"/>
      <c r="F1313" s="281"/>
      <c r="G1313" s="281"/>
      <c r="H1313" s="281"/>
      <c r="I1313" s="281"/>
      <c r="J1313" s="6" t="s">
        <v>2942</v>
      </c>
    </row>
    <row r="1314" spans="1:10" x14ac:dyDescent="0.3">
      <c r="A1314" s="35" t="s">
        <v>2944</v>
      </c>
      <c r="B1314" s="11"/>
      <c r="C1314" s="11"/>
      <c r="D1314" s="11"/>
      <c r="E1314" s="281"/>
      <c r="F1314" s="281"/>
      <c r="G1314" s="281"/>
      <c r="H1314" s="281"/>
      <c r="I1314" s="281"/>
      <c r="J1314" s="4"/>
    </row>
    <row r="1315" spans="1:10" ht="15" thickBot="1" x14ac:dyDescent="0.35">
      <c r="A1315" s="11" t="s">
        <v>4147</v>
      </c>
      <c r="B1315" s="13"/>
      <c r="C1315" s="13"/>
      <c r="D1315" s="13"/>
      <c r="E1315" s="281"/>
      <c r="F1315" s="281"/>
      <c r="G1315" s="281"/>
      <c r="H1315" s="281"/>
      <c r="I1315" s="281"/>
      <c r="J1315" s="8"/>
    </row>
    <row r="1316" spans="1:10" ht="18.600000000000001" thickBot="1" x14ac:dyDescent="0.4">
      <c r="A1316" s="56" t="s">
        <v>2945</v>
      </c>
      <c r="B1316" s="53"/>
      <c r="C1316" s="27"/>
      <c r="D1316" s="27"/>
      <c r="E1316" s="27"/>
      <c r="F1316" s="27"/>
      <c r="G1316" s="27"/>
      <c r="H1316" s="27"/>
      <c r="I1316" s="27"/>
      <c r="J1316" s="16"/>
    </row>
    <row r="1317" spans="1:10" x14ac:dyDescent="0.3">
      <c r="A1317" s="39" t="s">
        <v>2948</v>
      </c>
      <c r="B1317" s="14" t="s">
        <v>2946</v>
      </c>
      <c r="C1317" s="14" t="s">
        <v>2069</v>
      </c>
      <c r="D1317" s="169">
        <v>36000</v>
      </c>
      <c r="E1317" s="281"/>
      <c r="F1317" s="281">
        <v>36000</v>
      </c>
      <c r="G1317" s="281"/>
      <c r="H1317" s="281"/>
      <c r="I1317" s="281"/>
      <c r="J1317" s="6" t="s">
        <v>2947</v>
      </c>
    </row>
    <row r="1318" spans="1:10" x14ac:dyDescent="0.3">
      <c r="A1318" s="35" t="s">
        <v>2949</v>
      </c>
      <c r="B1318" s="11"/>
      <c r="C1318" s="11"/>
      <c r="D1318" s="11"/>
      <c r="E1318" s="281"/>
      <c r="F1318" s="281"/>
      <c r="G1318" s="281"/>
      <c r="H1318" s="281"/>
      <c r="I1318" s="281"/>
      <c r="J1318" s="4"/>
    </row>
    <row r="1319" spans="1:10" ht="15" thickBot="1" x14ac:dyDescent="0.35">
      <c r="A1319" s="280" t="s">
        <v>2019</v>
      </c>
      <c r="B1319" s="13"/>
      <c r="C1319" s="13"/>
      <c r="D1319" s="13"/>
      <c r="E1319" s="281"/>
      <c r="F1319" s="281"/>
      <c r="G1319" s="281"/>
      <c r="H1319" s="281"/>
      <c r="I1319" s="281"/>
      <c r="J1319" s="8"/>
    </row>
    <row r="1320" spans="1:10" ht="18.600000000000001" thickBot="1" x14ac:dyDescent="0.4">
      <c r="A1320" s="56" t="s">
        <v>2950</v>
      </c>
      <c r="B1320" s="53"/>
      <c r="C1320" s="27"/>
      <c r="D1320" s="27"/>
      <c r="E1320" s="27"/>
      <c r="F1320" s="27"/>
      <c r="G1320" s="27"/>
      <c r="H1320" s="27"/>
      <c r="I1320" s="27"/>
      <c r="J1320" s="16"/>
    </row>
    <row r="1321" spans="1:10" x14ac:dyDescent="0.3">
      <c r="A1321" s="39" t="s">
        <v>2955</v>
      </c>
      <c r="B1321" s="14" t="s">
        <v>2951</v>
      </c>
      <c r="C1321" s="14" t="s">
        <v>2064</v>
      </c>
      <c r="D1321" s="153"/>
      <c r="E1321" s="281"/>
      <c r="F1321" s="281"/>
      <c r="G1321" s="281"/>
      <c r="H1321" s="281"/>
      <c r="I1321" s="281"/>
      <c r="J1321" s="6" t="s">
        <v>2952</v>
      </c>
    </row>
    <row r="1322" spans="1:10" x14ac:dyDescent="0.3">
      <c r="A1322" s="424" t="s">
        <v>2956</v>
      </c>
      <c r="B1322" s="11" t="s">
        <v>2953</v>
      </c>
      <c r="C1322" s="11" t="s">
        <v>98</v>
      </c>
      <c r="D1322" s="153"/>
      <c r="E1322" s="281"/>
      <c r="F1322" s="281"/>
      <c r="G1322" s="281"/>
      <c r="H1322" s="281"/>
      <c r="I1322" s="281"/>
      <c r="J1322" s="4" t="s">
        <v>2954</v>
      </c>
    </row>
    <row r="1323" spans="1:10" x14ac:dyDescent="0.3">
      <c r="A1323" s="11" t="s">
        <v>4147</v>
      </c>
      <c r="B1323" s="13"/>
      <c r="C1323" s="13"/>
      <c r="D1323" s="13"/>
      <c r="E1323" s="281"/>
      <c r="F1323" s="281"/>
      <c r="G1323" s="281"/>
      <c r="H1323" s="281"/>
      <c r="I1323" s="281"/>
      <c r="J1323" s="8"/>
    </row>
    <row r="1324" spans="1:10" ht="15" thickBot="1" x14ac:dyDescent="0.35">
      <c r="A1324" s="429"/>
      <c r="B1324" s="13"/>
      <c r="C1324" s="13"/>
      <c r="D1324" s="13"/>
      <c r="E1324" s="281"/>
      <c r="F1324" s="281"/>
      <c r="G1324" s="281"/>
      <c r="H1324" s="281"/>
      <c r="I1324" s="281"/>
      <c r="J1324" s="8"/>
    </row>
    <row r="1325" spans="1:10" ht="18.600000000000001" thickBot="1" x14ac:dyDescent="0.4">
      <c r="A1325" s="56" t="s">
        <v>2957</v>
      </c>
      <c r="B1325" s="53"/>
      <c r="C1325" s="27"/>
      <c r="D1325" s="27"/>
      <c r="E1325" s="27"/>
      <c r="F1325" s="27"/>
      <c r="G1325" s="27"/>
      <c r="H1325" s="27"/>
      <c r="I1325" s="27"/>
      <c r="J1325" s="16"/>
    </row>
    <row r="1326" spans="1:10" x14ac:dyDescent="0.3">
      <c r="A1326" s="426" t="s">
        <v>2984</v>
      </c>
      <c r="B1326" s="14" t="s">
        <v>2959</v>
      </c>
      <c r="C1326" s="14" t="s">
        <v>428</v>
      </c>
      <c r="D1326" s="153"/>
      <c r="E1326" s="281"/>
      <c r="F1326" s="281"/>
      <c r="G1326" s="281"/>
      <c r="H1326" s="281"/>
      <c r="I1326" s="281"/>
      <c r="J1326" s="6" t="s">
        <v>215</v>
      </c>
    </row>
    <row r="1327" spans="1:10" x14ac:dyDescent="0.3">
      <c r="A1327" s="420" t="s">
        <v>2985</v>
      </c>
      <c r="B1327" s="11" t="s">
        <v>2960</v>
      </c>
      <c r="C1327" s="14" t="s">
        <v>428</v>
      </c>
      <c r="D1327" s="153"/>
      <c r="E1327" s="281"/>
      <c r="F1327" s="281"/>
      <c r="G1327" s="281"/>
      <c r="H1327" s="281"/>
      <c r="I1327" s="281"/>
      <c r="J1327" s="4" t="s">
        <v>2961</v>
      </c>
    </row>
    <row r="1328" spans="1:10" x14ac:dyDescent="0.3">
      <c r="A1328" s="11" t="s">
        <v>4147</v>
      </c>
      <c r="B1328" s="11" t="s">
        <v>2962</v>
      </c>
      <c r="C1328" s="14" t="s">
        <v>428</v>
      </c>
      <c r="D1328" s="153"/>
      <c r="E1328" s="281"/>
      <c r="F1328" s="281"/>
      <c r="G1328" s="281"/>
      <c r="H1328" s="281"/>
      <c r="I1328" s="281"/>
      <c r="J1328" s="4" t="s">
        <v>2961</v>
      </c>
    </row>
    <row r="1329" spans="1:10" x14ac:dyDescent="0.3">
      <c r="A1329" s="421"/>
      <c r="B1329" s="11" t="s">
        <v>2963</v>
      </c>
      <c r="C1329" s="11" t="s">
        <v>424</v>
      </c>
      <c r="D1329" s="153"/>
      <c r="E1329" s="281"/>
      <c r="F1329" s="281"/>
      <c r="G1329" s="281"/>
      <c r="H1329" s="281"/>
      <c r="I1329" s="281"/>
      <c r="J1329" s="4" t="s">
        <v>2961</v>
      </c>
    </row>
    <row r="1330" spans="1:10" x14ac:dyDescent="0.3">
      <c r="A1330" s="421"/>
      <c r="B1330" s="11" t="s">
        <v>2964</v>
      </c>
      <c r="C1330" s="11" t="s">
        <v>424</v>
      </c>
      <c r="D1330" s="153"/>
      <c r="E1330" s="281"/>
      <c r="F1330" s="281"/>
      <c r="G1330" s="281"/>
      <c r="H1330" s="281"/>
      <c r="I1330" s="281"/>
      <c r="J1330" s="4" t="s">
        <v>2961</v>
      </c>
    </row>
    <row r="1331" spans="1:10" x14ac:dyDescent="0.3">
      <c r="A1331" s="421"/>
      <c r="B1331" s="11" t="s">
        <v>2965</v>
      </c>
      <c r="C1331" s="11" t="s">
        <v>424</v>
      </c>
      <c r="D1331" s="153"/>
      <c r="E1331" s="281"/>
      <c r="F1331" s="281"/>
      <c r="G1331" s="281"/>
      <c r="H1331" s="281"/>
      <c r="I1331" s="281"/>
      <c r="J1331" s="4" t="s">
        <v>2961</v>
      </c>
    </row>
    <row r="1332" spans="1:10" x14ac:dyDescent="0.3">
      <c r="A1332" s="421"/>
      <c r="B1332" s="11" t="s">
        <v>2966</v>
      </c>
      <c r="C1332" s="11" t="s">
        <v>2967</v>
      </c>
      <c r="D1332" s="153"/>
      <c r="E1332" s="281"/>
      <c r="F1332" s="281"/>
      <c r="G1332" s="281"/>
      <c r="H1332" s="281"/>
      <c r="I1332" s="281"/>
      <c r="J1332" s="4" t="s">
        <v>2961</v>
      </c>
    </row>
    <row r="1333" spans="1:10" x14ac:dyDescent="0.3">
      <c r="A1333" s="421"/>
      <c r="B1333" s="11" t="s">
        <v>2968</v>
      </c>
      <c r="C1333" s="11" t="s">
        <v>2102</v>
      </c>
      <c r="D1333" s="153"/>
      <c r="E1333" s="281"/>
      <c r="F1333" s="281"/>
      <c r="G1333" s="281"/>
      <c r="H1333" s="281"/>
      <c r="I1333" s="281"/>
      <c r="J1333" s="4" t="s">
        <v>2961</v>
      </c>
    </row>
    <row r="1334" spans="1:10" x14ac:dyDescent="0.3">
      <c r="A1334" s="421"/>
      <c r="B1334" s="11" t="s">
        <v>2969</v>
      </c>
      <c r="C1334" s="11" t="s">
        <v>2102</v>
      </c>
      <c r="D1334" s="153"/>
      <c r="E1334" s="281"/>
      <c r="F1334" s="281"/>
      <c r="G1334" s="281"/>
      <c r="H1334" s="281"/>
      <c r="I1334" s="281"/>
      <c r="J1334" s="4" t="s">
        <v>2961</v>
      </c>
    </row>
    <row r="1335" spans="1:10" x14ac:dyDescent="0.3">
      <c r="A1335" s="429"/>
      <c r="B1335" s="13" t="s">
        <v>2970</v>
      </c>
      <c r="C1335" s="11" t="s">
        <v>2102</v>
      </c>
      <c r="D1335" s="153"/>
      <c r="E1335" s="281"/>
      <c r="F1335" s="281"/>
      <c r="G1335" s="281"/>
      <c r="H1335" s="281"/>
      <c r="I1335" s="281"/>
      <c r="J1335" s="4" t="s">
        <v>2961</v>
      </c>
    </row>
    <row r="1336" spans="1:10" x14ac:dyDescent="0.3">
      <c r="A1336" s="421"/>
      <c r="B1336" s="11" t="s">
        <v>2971</v>
      </c>
      <c r="C1336" s="11" t="s">
        <v>2102</v>
      </c>
      <c r="D1336" s="153"/>
      <c r="E1336" s="281"/>
      <c r="F1336" s="281"/>
      <c r="G1336" s="281"/>
      <c r="H1336" s="281"/>
      <c r="I1336" s="281"/>
      <c r="J1336" s="4" t="s">
        <v>2961</v>
      </c>
    </row>
    <row r="1337" spans="1:10" x14ac:dyDescent="0.3">
      <c r="A1337" s="421"/>
      <c r="B1337" s="11" t="s">
        <v>2972</v>
      </c>
      <c r="C1337" s="11" t="s">
        <v>2076</v>
      </c>
      <c r="D1337" s="153"/>
      <c r="E1337" s="281"/>
      <c r="F1337" s="281"/>
      <c r="G1337" s="281"/>
      <c r="H1337" s="281"/>
      <c r="I1337" s="281"/>
      <c r="J1337" s="4" t="s">
        <v>2973</v>
      </c>
    </row>
    <row r="1338" spans="1:10" x14ac:dyDescent="0.3">
      <c r="A1338" s="421"/>
      <c r="B1338" s="11" t="s">
        <v>2974</v>
      </c>
      <c r="C1338" s="11" t="s">
        <v>2102</v>
      </c>
      <c r="D1338" s="153"/>
      <c r="E1338" s="281"/>
      <c r="F1338" s="281"/>
      <c r="G1338" s="281"/>
      <c r="H1338" s="281"/>
      <c r="I1338" s="281"/>
      <c r="J1338" s="4" t="s">
        <v>2975</v>
      </c>
    </row>
    <row r="1339" spans="1:10" x14ac:dyDescent="0.3">
      <c r="A1339" s="421"/>
      <c r="B1339" s="11" t="s">
        <v>2976</v>
      </c>
      <c r="C1339" s="11" t="s">
        <v>2076</v>
      </c>
      <c r="D1339" s="153"/>
      <c r="E1339" s="281"/>
      <c r="F1339" s="281"/>
      <c r="G1339" s="281"/>
      <c r="H1339" s="281"/>
      <c r="I1339" s="281"/>
      <c r="J1339" s="4" t="s">
        <v>2961</v>
      </c>
    </row>
    <row r="1340" spans="1:10" x14ac:dyDescent="0.3">
      <c r="A1340" s="421"/>
      <c r="B1340" s="11" t="s">
        <v>2977</v>
      </c>
      <c r="C1340" s="11" t="s">
        <v>2076</v>
      </c>
      <c r="D1340" s="153"/>
      <c r="E1340" s="281"/>
      <c r="F1340" s="281"/>
      <c r="G1340" s="281"/>
      <c r="H1340" s="281"/>
      <c r="I1340" s="281"/>
      <c r="J1340" s="4" t="s">
        <v>2961</v>
      </c>
    </row>
    <row r="1341" spans="1:10" x14ac:dyDescent="0.3">
      <c r="A1341" s="421"/>
      <c r="B1341" s="11" t="s">
        <v>2978</v>
      </c>
      <c r="C1341" s="11" t="s">
        <v>2076</v>
      </c>
      <c r="D1341" s="153"/>
      <c r="E1341" s="281"/>
      <c r="F1341" s="281"/>
      <c r="G1341" s="281"/>
      <c r="H1341" s="281"/>
      <c r="I1341" s="281"/>
      <c r="J1341" s="4" t="s">
        <v>2961</v>
      </c>
    </row>
    <row r="1342" spans="1:10" x14ac:dyDescent="0.3">
      <c r="A1342" s="421"/>
      <c r="B1342" s="11" t="s">
        <v>2979</v>
      </c>
      <c r="C1342" s="11" t="s">
        <v>2076</v>
      </c>
      <c r="D1342" s="153"/>
      <c r="E1342" s="281"/>
      <c r="F1342" s="281"/>
      <c r="G1342" s="281"/>
      <c r="H1342" s="281"/>
      <c r="I1342" s="281"/>
      <c r="J1342" s="4" t="s">
        <v>2981</v>
      </c>
    </row>
    <row r="1343" spans="1:10" x14ac:dyDescent="0.3">
      <c r="A1343" s="421"/>
      <c r="B1343" s="11" t="s">
        <v>2980</v>
      </c>
      <c r="C1343" s="11" t="s">
        <v>2076</v>
      </c>
      <c r="D1343" s="153"/>
      <c r="E1343" s="281"/>
      <c r="F1343" s="281"/>
      <c r="G1343" s="281"/>
      <c r="H1343" s="281"/>
      <c r="I1343" s="281"/>
      <c r="J1343" s="4" t="s">
        <v>2981</v>
      </c>
    </row>
    <row r="1344" spans="1:10" x14ac:dyDescent="0.3">
      <c r="A1344" s="421"/>
      <c r="B1344" s="11" t="s">
        <v>2982</v>
      </c>
      <c r="C1344" s="11" t="s">
        <v>2076</v>
      </c>
      <c r="D1344" s="153"/>
      <c r="E1344" s="281"/>
      <c r="F1344" s="281"/>
      <c r="G1344" s="281"/>
      <c r="H1344" s="281"/>
      <c r="I1344" s="281"/>
      <c r="J1344" s="4" t="s">
        <v>2981</v>
      </c>
    </row>
    <row r="1345" spans="1:10" ht="15" thickBot="1" x14ac:dyDescent="0.35">
      <c r="A1345" s="429"/>
      <c r="B1345" s="13" t="s">
        <v>2983</v>
      </c>
      <c r="C1345" s="13" t="s">
        <v>2076</v>
      </c>
      <c r="D1345" s="154"/>
      <c r="E1345" s="281"/>
      <c r="F1345" s="281"/>
      <c r="G1345" s="281"/>
      <c r="H1345" s="281"/>
      <c r="I1345" s="281"/>
      <c r="J1345" s="8" t="s">
        <v>2981</v>
      </c>
    </row>
    <row r="1346" spans="1:10" ht="18.600000000000001" thickBot="1" x14ac:dyDescent="0.4">
      <c r="A1346" s="56" t="s">
        <v>2986</v>
      </c>
      <c r="B1346" s="512"/>
      <c r="C1346" s="513"/>
      <c r="D1346" s="513"/>
      <c r="E1346" s="513"/>
      <c r="F1346" s="513"/>
      <c r="G1346" s="513"/>
      <c r="H1346" s="513"/>
      <c r="I1346" s="513"/>
      <c r="J1346" s="516"/>
    </row>
    <row r="1347" spans="1:10" x14ac:dyDescent="0.3">
      <c r="A1347" s="426" t="s">
        <v>2999</v>
      </c>
      <c r="B1347" s="14" t="s">
        <v>2995</v>
      </c>
      <c r="C1347" s="11" t="s">
        <v>424</v>
      </c>
      <c r="D1347" s="153"/>
      <c r="E1347" s="281"/>
      <c r="F1347" s="281"/>
      <c r="G1347" s="281"/>
      <c r="H1347" s="281"/>
      <c r="I1347" s="281"/>
      <c r="J1347" s="6" t="s">
        <v>2987</v>
      </c>
    </row>
    <row r="1348" spans="1:10" x14ac:dyDescent="0.3">
      <c r="A1348" s="421" t="s">
        <v>3000</v>
      </c>
      <c r="B1348" s="11" t="s">
        <v>2996</v>
      </c>
      <c r="C1348" s="11" t="s">
        <v>424</v>
      </c>
      <c r="D1348" s="153"/>
      <c r="E1348" s="281"/>
      <c r="F1348" s="281"/>
      <c r="G1348" s="281"/>
      <c r="H1348" s="281"/>
      <c r="I1348" s="281"/>
      <c r="J1348" s="4" t="s">
        <v>2988</v>
      </c>
    </row>
    <row r="1349" spans="1:10" x14ac:dyDescent="0.3">
      <c r="A1349" s="280" t="s">
        <v>2019</v>
      </c>
      <c r="B1349" s="11" t="s">
        <v>2997</v>
      </c>
      <c r="C1349" s="11" t="s">
        <v>424</v>
      </c>
      <c r="D1349" s="153"/>
      <c r="E1349" s="281"/>
      <c r="F1349" s="281"/>
      <c r="G1349" s="281"/>
      <c r="H1349" s="281"/>
      <c r="I1349" s="281"/>
      <c r="J1349" s="4" t="s">
        <v>2989</v>
      </c>
    </row>
    <row r="1350" spans="1:10" x14ac:dyDescent="0.3">
      <c r="A1350" s="35"/>
      <c r="B1350" s="11" t="s">
        <v>2994</v>
      </c>
      <c r="C1350" s="11" t="s">
        <v>424</v>
      </c>
      <c r="D1350" s="173">
        <v>50000</v>
      </c>
      <c r="E1350" s="281"/>
      <c r="F1350" s="281"/>
      <c r="G1350" s="281">
        <v>50000</v>
      </c>
      <c r="H1350" s="281"/>
      <c r="I1350" s="281"/>
      <c r="J1350" s="4" t="s">
        <v>2990</v>
      </c>
    </row>
    <row r="1351" spans="1:10" x14ac:dyDescent="0.3">
      <c r="A1351" s="421"/>
      <c r="B1351" s="11" t="s">
        <v>2993</v>
      </c>
      <c r="C1351" s="14" t="s">
        <v>2070</v>
      </c>
      <c r="D1351" s="173">
        <v>79000</v>
      </c>
      <c r="E1351" s="281"/>
      <c r="F1351" s="281"/>
      <c r="G1351" s="281"/>
      <c r="H1351" s="281">
        <v>79000</v>
      </c>
      <c r="I1351" s="281"/>
      <c r="J1351" s="4" t="s">
        <v>2991</v>
      </c>
    </row>
    <row r="1352" spans="1:10" ht="15" thickBot="1" x14ac:dyDescent="0.35">
      <c r="A1352" s="429"/>
      <c r="B1352" s="13" t="s">
        <v>2992</v>
      </c>
      <c r="C1352" s="13" t="s">
        <v>2065</v>
      </c>
      <c r="D1352" s="274">
        <v>50000</v>
      </c>
      <c r="E1352" s="281"/>
      <c r="F1352" s="281"/>
      <c r="G1352" s="281">
        <v>50000</v>
      </c>
      <c r="H1352" s="281"/>
      <c r="I1352" s="281"/>
      <c r="J1352" s="8" t="s">
        <v>2998</v>
      </c>
    </row>
    <row r="1353" spans="1:10" ht="18.600000000000001" thickBot="1" x14ac:dyDescent="0.4">
      <c r="A1353" s="56" t="s">
        <v>3001</v>
      </c>
      <c r="B1353" s="53"/>
      <c r="C1353" s="27"/>
      <c r="D1353" s="27"/>
      <c r="E1353" s="27"/>
      <c r="F1353" s="27"/>
      <c r="G1353" s="27"/>
      <c r="H1353" s="27"/>
      <c r="I1353" s="27"/>
      <c r="J1353" s="16"/>
    </row>
    <row r="1354" spans="1:10" x14ac:dyDescent="0.3">
      <c r="A1354" s="435" t="s">
        <v>3016</v>
      </c>
      <c r="B1354" s="26" t="s">
        <v>3002</v>
      </c>
      <c r="C1354" s="26" t="s">
        <v>2079</v>
      </c>
      <c r="D1354" s="465">
        <v>50000</v>
      </c>
      <c r="E1354" s="281"/>
      <c r="F1354" s="281"/>
      <c r="G1354" s="281">
        <v>50000</v>
      </c>
      <c r="H1354" s="281"/>
      <c r="I1354" s="281"/>
      <c r="J1354" s="114" t="s">
        <v>3003</v>
      </c>
    </row>
    <row r="1355" spans="1:10" x14ac:dyDescent="0.3">
      <c r="A1355" s="35" t="s">
        <v>3015</v>
      </c>
      <c r="B1355" s="11" t="s">
        <v>3004</v>
      </c>
      <c r="C1355" s="11" t="s">
        <v>82</v>
      </c>
      <c r="D1355" s="465">
        <v>50000</v>
      </c>
      <c r="E1355" s="281"/>
      <c r="F1355" s="281"/>
      <c r="G1355" s="281">
        <v>50000</v>
      </c>
      <c r="H1355" s="281"/>
      <c r="I1355" s="281"/>
      <c r="J1355" s="4" t="s">
        <v>3005</v>
      </c>
    </row>
    <row r="1356" spans="1:10" x14ac:dyDescent="0.3">
      <c r="A1356" s="280" t="s">
        <v>2019</v>
      </c>
      <c r="B1356" s="11" t="s">
        <v>3006</v>
      </c>
      <c r="C1356" s="11" t="s">
        <v>82</v>
      </c>
      <c r="D1356" s="267">
        <v>50000</v>
      </c>
      <c r="E1356" s="281"/>
      <c r="F1356" s="281"/>
      <c r="G1356" s="281">
        <v>50000</v>
      </c>
      <c r="H1356" s="281"/>
      <c r="I1356" s="281"/>
      <c r="J1356" s="4" t="s">
        <v>3008</v>
      </c>
    </row>
    <row r="1357" spans="1:10" x14ac:dyDescent="0.3">
      <c r="A1357" s="421"/>
      <c r="B1357" s="11" t="s">
        <v>3007</v>
      </c>
      <c r="C1357" s="11" t="s">
        <v>82</v>
      </c>
      <c r="D1357" s="267">
        <v>50000</v>
      </c>
      <c r="E1357" s="281"/>
      <c r="F1357" s="281"/>
      <c r="G1357" s="281">
        <v>50000</v>
      </c>
      <c r="H1357" s="281"/>
      <c r="I1357" s="281"/>
      <c r="J1357" s="4" t="s">
        <v>3008</v>
      </c>
    </row>
    <row r="1358" spans="1:10" x14ac:dyDescent="0.3">
      <c r="A1358" s="421"/>
      <c r="B1358" s="11" t="s">
        <v>3009</v>
      </c>
      <c r="C1358" s="11" t="s">
        <v>82</v>
      </c>
      <c r="D1358" s="267">
        <v>50000</v>
      </c>
      <c r="E1358" s="281"/>
      <c r="F1358" s="281"/>
      <c r="G1358" s="281">
        <v>50000</v>
      </c>
      <c r="H1358" s="281"/>
      <c r="I1358" s="281"/>
      <c r="J1358" s="4" t="s">
        <v>3008</v>
      </c>
    </row>
    <row r="1359" spans="1:10" x14ac:dyDescent="0.3">
      <c r="A1359" s="421"/>
      <c r="B1359" s="11" t="s">
        <v>3010</v>
      </c>
      <c r="C1359" s="13" t="s">
        <v>305</v>
      </c>
      <c r="D1359" s="267">
        <v>50000</v>
      </c>
      <c r="E1359" s="281"/>
      <c r="F1359" s="281"/>
      <c r="G1359" s="281">
        <v>50000</v>
      </c>
      <c r="H1359" s="281"/>
      <c r="I1359" s="281"/>
      <c r="J1359" s="4" t="s">
        <v>3013</v>
      </c>
    </row>
    <row r="1360" spans="1:10" x14ac:dyDescent="0.3">
      <c r="A1360" s="421"/>
      <c r="B1360" s="11" t="s">
        <v>3011</v>
      </c>
      <c r="C1360" s="11" t="s">
        <v>424</v>
      </c>
      <c r="D1360" s="267">
        <v>50000</v>
      </c>
      <c r="E1360" s="281"/>
      <c r="F1360" s="281"/>
      <c r="G1360" s="281">
        <v>50000</v>
      </c>
      <c r="H1360" s="281"/>
      <c r="I1360" s="281"/>
      <c r="J1360" s="4" t="s">
        <v>3012</v>
      </c>
    </row>
    <row r="1361" spans="1:10" x14ac:dyDescent="0.3">
      <c r="A1361" s="421"/>
      <c r="B1361" s="11" t="s">
        <v>3011</v>
      </c>
      <c r="C1361" s="11" t="s">
        <v>424</v>
      </c>
      <c r="D1361" s="267">
        <v>50000</v>
      </c>
      <c r="E1361" s="281"/>
      <c r="F1361" s="281"/>
      <c r="G1361" s="281">
        <v>50000</v>
      </c>
      <c r="H1361" s="281"/>
      <c r="I1361" s="281"/>
      <c r="J1361" s="4" t="s">
        <v>3012</v>
      </c>
    </row>
    <row r="1362" spans="1:10" ht="15" thickBot="1" x14ac:dyDescent="0.35">
      <c r="A1362" s="429"/>
      <c r="B1362" s="13" t="s">
        <v>3014</v>
      </c>
      <c r="C1362" s="13" t="s">
        <v>2068</v>
      </c>
      <c r="D1362" s="154"/>
      <c r="E1362" s="281"/>
      <c r="F1362" s="281"/>
      <c r="G1362" s="281"/>
      <c r="H1362" s="281"/>
      <c r="I1362" s="281"/>
      <c r="J1362" s="8"/>
    </row>
    <row r="1363" spans="1:10" ht="18.600000000000001" thickBot="1" x14ac:dyDescent="0.4">
      <c r="A1363" s="56" t="s">
        <v>3019</v>
      </c>
      <c r="B1363" s="53"/>
      <c r="C1363" s="27"/>
      <c r="D1363" s="27"/>
      <c r="E1363" s="27"/>
      <c r="F1363" s="27"/>
      <c r="G1363" s="27"/>
      <c r="H1363" s="27"/>
      <c r="I1363" s="27"/>
      <c r="J1363" s="16"/>
    </row>
    <row r="1364" spans="1:10" x14ac:dyDescent="0.3">
      <c r="A1364" s="426" t="s">
        <v>3034</v>
      </c>
      <c r="B1364" s="14" t="s">
        <v>3022</v>
      </c>
      <c r="C1364" s="14" t="s">
        <v>3020</v>
      </c>
      <c r="D1364" s="271">
        <v>60000</v>
      </c>
      <c r="E1364" s="281"/>
      <c r="F1364" s="281"/>
      <c r="G1364" s="281">
        <v>60000</v>
      </c>
      <c r="H1364" s="281"/>
      <c r="I1364" s="281"/>
      <c r="J1364" s="6" t="s">
        <v>3021</v>
      </c>
    </row>
    <row r="1365" spans="1:10" x14ac:dyDescent="0.3">
      <c r="A1365" s="421" t="s">
        <v>3035</v>
      </c>
      <c r="B1365" s="11" t="s">
        <v>3023</v>
      </c>
      <c r="C1365" s="14" t="s">
        <v>3020</v>
      </c>
      <c r="D1365" s="271">
        <v>60000</v>
      </c>
      <c r="E1365" s="281"/>
      <c r="F1365" s="281"/>
      <c r="G1365" s="281">
        <v>60000</v>
      </c>
      <c r="H1365" s="281"/>
      <c r="I1365" s="281"/>
      <c r="J1365" s="6" t="s">
        <v>3024</v>
      </c>
    </row>
    <row r="1366" spans="1:10" x14ac:dyDescent="0.3">
      <c r="A1366" s="280" t="s">
        <v>2019</v>
      </c>
      <c r="B1366" s="11" t="s">
        <v>3025</v>
      </c>
      <c r="C1366" s="14" t="s">
        <v>3026</v>
      </c>
      <c r="D1366" s="271">
        <v>60000</v>
      </c>
      <c r="E1366" s="281"/>
      <c r="F1366" s="281"/>
      <c r="G1366" s="281">
        <v>60000</v>
      </c>
      <c r="H1366" s="281"/>
      <c r="I1366" s="281"/>
      <c r="J1366" s="6" t="s">
        <v>3021</v>
      </c>
    </row>
    <row r="1367" spans="1:10" x14ac:dyDescent="0.3">
      <c r="A1367" s="421"/>
      <c r="B1367" s="11" t="s">
        <v>3027</v>
      </c>
      <c r="C1367" s="14" t="s">
        <v>3026</v>
      </c>
      <c r="D1367" s="271">
        <v>60000</v>
      </c>
      <c r="E1367" s="281"/>
      <c r="F1367" s="281"/>
      <c r="G1367" s="281">
        <v>60000</v>
      </c>
      <c r="H1367" s="281"/>
      <c r="I1367" s="281"/>
      <c r="J1367" s="6" t="s">
        <v>3021</v>
      </c>
    </row>
    <row r="1368" spans="1:10" x14ac:dyDescent="0.3">
      <c r="A1368" s="421"/>
      <c r="B1368" s="11" t="s">
        <v>3028</v>
      </c>
      <c r="C1368" s="14" t="s">
        <v>3020</v>
      </c>
      <c r="D1368" s="271">
        <v>60000</v>
      </c>
      <c r="E1368" s="281"/>
      <c r="F1368" s="281"/>
      <c r="G1368" s="281">
        <v>60000</v>
      </c>
      <c r="H1368" s="281"/>
      <c r="I1368" s="281"/>
      <c r="J1368" s="6" t="s">
        <v>3029</v>
      </c>
    </row>
    <row r="1369" spans="1:10" x14ac:dyDescent="0.3">
      <c r="A1369" s="421"/>
      <c r="B1369" s="11" t="s">
        <v>3030</v>
      </c>
      <c r="C1369" s="14" t="s">
        <v>3020</v>
      </c>
      <c r="D1369" s="271">
        <v>60000</v>
      </c>
      <c r="E1369" s="281"/>
      <c r="F1369" s="281"/>
      <c r="G1369" s="281">
        <v>60000</v>
      </c>
      <c r="H1369" s="281"/>
      <c r="I1369" s="281"/>
      <c r="J1369" s="6" t="s">
        <v>3031</v>
      </c>
    </row>
    <row r="1370" spans="1:10" x14ac:dyDescent="0.3">
      <c r="A1370" s="421"/>
      <c r="B1370" s="11" t="s">
        <v>3032</v>
      </c>
      <c r="C1370" s="14" t="s">
        <v>3020</v>
      </c>
      <c r="D1370" s="271">
        <v>60000</v>
      </c>
      <c r="E1370" s="281"/>
      <c r="F1370" s="281"/>
      <c r="G1370" s="281">
        <v>60000</v>
      </c>
      <c r="H1370" s="281"/>
      <c r="I1370" s="281"/>
      <c r="J1370" s="6" t="s">
        <v>3031</v>
      </c>
    </row>
    <row r="1371" spans="1:10" ht="15" thickBot="1" x14ac:dyDescent="0.35">
      <c r="A1371" s="429"/>
      <c r="B1371" s="13" t="s">
        <v>3033</v>
      </c>
      <c r="C1371" s="26" t="s">
        <v>3020</v>
      </c>
      <c r="D1371" s="279">
        <v>60000</v>
      </c>
      <c r="E1371" s="281"/>
      <c r="F1371" s="281"/>
      <c r="G1371" s="281">
        <v>60000</v>
      </c>
      <c r="H1371" s="281"/>
      <c r="I1371" s="281"/>
      <c r="J1371" s="114" t="s">
        <v>3031</v>
      </c>
    </row>
    <row r="1372" spans="1:10" ht="18.600000000000001" thickBot="1" x14ac:dyDescent="0.4">
      <c r="A1372" s="56" t="s">
        <v>3036</v>
      </c>
      <c r="B1372" s="53"/>
      <c r="C1372" s="27"/>
      <c r="D1372" s="27"/>
      <c r="E1372" s="27"/>
      <c r="F1372" s="27"/>
      <c r="G1372" s="27"/>
      <c r="H1372" s="27"/>
      <c r="I1372" s="27"/>
      <c r="J1372" s="16"/>
    </row>
    <row r="1373" spans="1:10" x14ac:dyDescent="0.3">
      <c r="A1373" s="426" t="s">
        <v>3043</v>
      </c>
      <c r="B1373" s="14" t="s">
        <v>3037</v>
      </c>
      <c r="C1373" s="13" t="s">
        <v>2069</v>
      </c>
      <c r="D1373" s="168">
        <v>36000</v>
      </c>
      <c r="E1373" s="281"/>
      <c r="F1373" s="281">
        <v>36000</v>
      </c>
      <c r="G1373" s="281"/>
      <c r="H1373" s="281"/>
      <c r="I1373" s="281"/>
      <c r="J1373" s="6" t="s">
        <v>3039</v>
      </c>
    </row>
    <row r="1374" spans="1:10" x14ac:dyDescent="0.3">
      <c r="A1374" s="421" t="s">
        <v>3044</v>
      </c>
      <c r="B1374" s="11" t="s">
        <v>3038</v>
      </c>
      <c r="C1374" s="13" t="s">
        <v>2070</v>
      </c>
      <c r="D1374" s="168">
        <v>36000</v>
      </c>
      <c r="E1374" s="281"/>
      <c r="F1374" s="281">
        <v>36000</v>
      </c>
      <c r="G1374" s="281"/>
      <c r="H1374" s="281"/>
      <c r="I1374" s="281"/>
      <c r="J1374" s="6" t="s">
        <v>3040</v>
      </c>
    </row>
    <row r="1375" spans="1:10" ht="15" thickBot="1" x14ac:dyDescent="0.35">
      <c r="A1375" s="280" t="s">
        <v>2019</v>
      </c>
      <c r="B1375" s="13" t="s">
        <v>3041</v>
      </c>
      <c r="C1375" s="13" t="s">
        <v>2078</v>
      </c>
      <c r="D1375" s="154"/>
      <c r="E1375" s="281"/>
      <c r="F1375" s="281"/>
      <c r="G1375" s="281"/>
      <c r="H1375" s="281"/>
      <c r="I1375" s="281"/>
      <c r="J1375" s="114" t="s">
        <v>3042</v>
      </c>
    </row>
    <row r="1376" spans="1:10" ht="18.600000000000001" thickBot="1" x14ac:dyDescent="0.4">
      <c r="A1376" s="56" t="s">
        <v>3045</v>
      </c>
      <c r="B1376" s="53"/>
      <c r="C1376" s="27"/>
      <c r="D1376" s="27"/>
      <c r="E1376" s="27"/>
      <c r="F1376" s="27"/>
      <c r="G1376" s="27"/>
      <c r="H1376" s="27"/>
      <c r="I1376" s="27"/>
      <c r="J1376" s="16"/>
    </row>
    <row r="1377" spans="1:10" x14ac:dyDescent="0.3">
      <c r="A1377" s="426" t="s">
        <v>3047</v>
      </c>
      <c r="B1377" s="14" t="s">
        <v>3046</v>
      </c>
      <c r="C1377" s="14" t="s">
        <v>2068</v>
      </c>
      <c r="D1377" s="169">
        <v>50000</v>
      </c>
      <c r="E1377" s="281"/>
      <c r="F1377" s="281"/>
      <c r="G1377" s="281">
        <v>50000</v>
      </c>
      <c r="H1377" s="281"/>
      <c r="I1377" s="281"/>
      <c r="J1377" s="6" t="s">
        <v>3048</v>
      </c>
    </row>
    <row r="1378" spans="1:10" x14ac:dyDescent="0.3">
      <c r="A1378" s="421" t="s">
        <v>3049</v>
      </c>
      <c r="B1378" s="11"/>
      <c r="C1378" s="11"/>
      <c r="D1378" s="11"/>
      <c r="E1378" s="281"/>
      <c r="F1378" s="281"/>
      <c r="G1378" s="281"/>
      <c r="H1378" s="281"/>
      <c r="I1378" s="281"/>
      <c r="J1378" s="4"/>
    </row>
    <row r="1379" spans="1:10" ht="15" thickBot="1" x14ac:dyDescent="0.35">
      <c r="A1379" s="280" t="s">
        <v>2019</v>
      </c>
      <c r="B1379" s="13"/>
      <c r="C1379" s="13"/>
      <c r="D1379" s="13"/>
      <c r="E1379" s="281"/>
      <c r="F1379" s="281"/>
      <c r="G1379" s="281"/>
      <c r="H1379" s="281"/>
      <c r="I1379" s="281"/>
      <c r="J1379" s="8"/>
    </row>
    <row r="1380" spans="1:10" ht="18.600000000000001" thickBot="1" x14ac:dyDescent="0.4">
      <c r="A1380" s="56" t="s">
        <v>3050</v>
      </c>
      <c r="B1380" s="53"/>
      <c r="C1380" s="27"/>
      <c r="D1380" s="27"/>
      <c r="E1380" s="27"/>
      <c r="F1380" s="27"/>
      <c r="G1380" s="27"/>
      <c r="H1380" s="27"/>
      <c r="I1380" s="27"/>
      <c r="J1380" s="16"/>
    </row>
    <row r="1381" spans="1:10" x14ac:dyDescent="0.3">
      <c r="A1381" s="426" t="s">
        <v>3554</v>
      </c>
      <c r="B1381" s="14" t="s">
        <v>3051</v>
      </c>
      <c r="C1381" s="14" t="s">
        <v>3052</v>
      </c>
      <c r="D1381" s="14"/>
      <c r="E1381" s="281"/>
      <c r="F1381" s="281"/>
      <c r="G1381" s="281"/>
      <c r="H1381" s="281"/>
      <c r="I1381" s="281"/>
      <c r="J1381" s="6"/>
    </row>
    <row r="1382" spans="1:10" x14ac:dyDescent="0.3">
      <c r="A1382" s="421" t="s">
        <v>3555</v>
      </c>
      <c r="B1382" s="11"/>
      <c r="C1382" s="11"/>
      <c r="D1382" s="11"/>
      <c r="E1382" s="281"/>
      <c r="F1382" s="281"/>
      <c r="G1382" s="281"/>
      <c r="H1382" s="281"/>
      <c r="I1382" s="281"/>
      <c r="J1382" s="4"/>
    </row>
    <row r="1383" spans="1:10" ht="15" thickBot="1" x14ac:dyDescent="0.35">
      <c r="A1383" s="11" t="s">
        <v>4147</v>
      </c>
      <c r="B1383" s="13"/>
      <c r="C1383" s="13"/>
      <c r="D1383" s="13"/>
      <c r="E1383" s="281"/>
      <c r="F1383" s="281"/>
      <c r="G1383" s="281"/>
      <c r="H1383" s="281"/>
      <c r="I1383" s="281"/>
      <c r="J1383" s="8"/>
    </row>
    <row r="1384" spans="1:10" ht="18.600000000000001" thickBot="1" x14ac:dyDescent="0.4">
      <c r="A1384" s="56" t="s">
        <v>3054</v>
      </c>
      <c r="B1384" s="53"/>
      <c r="C1384" s="27"/>
      <c r="D1384" s="27"/>
      <c r="E1384" s="27"/>
      <c r="F1384" s="27"/>
      <c r="G1384" s="27"/>
      <c r="H1384" s="27"/>
      <c r="I1384" s="27"/>
      <c r="J1384" s="16"/>
    </row>
    <row r="1385" spans="1:10" x14ac:dyDescent="0.3">
      <c r="A1385" s="426" t="s">
        <v>3055</v>
      </c>
      <c r="B1385" s="14" t="s">
        <v>3056</v>
      </c>
      <c r="C1385" s="14" t="s">
        <v>424</v>
      </c>
      <c r="D1385" s="266">
        <v>50000</v>
      </c>
      <c r="E1385" s="281"/>
      <c r="F1385" s="281"/>
      <c r="G1385" s="281">
        <v>50000</v>
      </c>
      <c r="H1385" s="281"/>
      <c r="I1385" s="281"/>
      <c r="J1385" s="6" t="s">
        <v>3057</v>
      </c>
    </row>
    <row r="1386" spans="1:10" x14ac:dyDescent="0.3">
      <c r="A1386" s="421" t="s">
        <v>3064</v>
      </c>
      <c r="B1386" s="11" t="s">
        <v>3058</v>
      </c>
      <c r="C1386" s="14" t="s">
        <v>424</v>
      </c>
      <c r="D1386" s="267">
        <v>15000</v>
      </c>
      <c r="E1386" s="281">
        <v>15000</v>
      </c>
      <c r="F1386" s="281"/>
      <c r="G1386" s="281"/>
      <c r="H1386" s="281"/>
      <c r="I1386" s="281"/>
      <c r="J1386" s="4" t="s">
        <v>3061</v>
      </c>
    </row>
    <row r="1387" spans="1:10" x14ac:dyDescent="0.3">
      <c r="A1387" s="280" t="s">
        <v>2019</v>
      </c>
      <c r="B1387" s="11" t="s">
        <v>3059</v>
      </c>
      <c r="C1387" s="14" t="s">
        <v>424</v>
      </c>
      <c r="D1387" s="267">
        <v>50000</v>
      </c>
      <c r="E1387" s="281"/>
      <c r="F1387" s="281"/>
      <c r="G1387" s="281">
        <v>50000</v>
      </c>
      <c r="H1387" s="281"/>
      <c r="I1387" s="281"/>
      <c r="J1387" s="4" t="s">
        <v>3060</v>
      </c>
    </row>
    <row r="1388" spans="1:10" x14ac:dyDescent="0.3">
      <c r="A1388" s="421"/>
      <c r="B1388" s="11" t="s">
        <v>3062</v>
      </c>
      <c r="C1388" s="11" t="s">
        <v>2076</v>
      </c>
      <c r="D1388" s="153"/>
      <c r="E1388" s="281"/>
      <c r="F1388" s="281"/>
      <c r="G1388" s="281"/>
      <c r="H1388" s="281"/>
      <c r="I1388" s="281"/>
      <c r="J1388" s="4"/>
    </row>
    <row r="1389" spans="1:10" x14ac:dyDescent="0.3">
      <c r="A1389" s="421" t="s">
        <v>3053</v>
      </c>
      <c r="B1389" s="11" t="s">
        <v>3063</v>
      </c>
      <c r="C1389" s="14" t="s">
        <v>82</v>
      </c>
      <c r="D1389" s="153"/>
      <c r="E1389" s="281"/>
      <c r="F1389" s="281"/>
      <c r="G1389" s="281"/>
      <c r="H1389" s="281"/>
      <c r="I1389" s="281"/>
      <c r="J1389" s="4"/>
    </row>
    <row r="1390" spans="1:10" ht="15" thickBot="1" x14ac:dyDescent="0.35">
      <c r="A1390" s="429"/>
      <c r="B1390" s="13"/>
      <c r="C1390" s="13"/>
      <c r="D1390" s="13"/>
      <c r="E1390" s="281"/>
      <c r="F1390" s="281"/>
      <c r="G1390" s="281"/>
      <c r="H1390" s="281"/>
      <c r="I1390" s="281"/>
      <c r="J1390" s="8"/>
    </row>
    <row r="1391" spans="1:10" ht="18.600000000000001" thickBot="1" x14ac:dyDescent="0.4">
      <c r="A1391" s="56" t="s">
        <v>3065</v>
      </c>
      <c r="B1391" s="53"/>
      <c r="C1391" s="27"/>
      <c r="D1391" s="27"/>
      <c r="E1391" s="27"/>
      <c r="F1391" s="27"/>
      <c r="G1391" s="27"/>
      <c r="H1391" s="27"/>
      <c r="I1391" s="27"/>
      <c r="J1391" s="16"/>
    </row>
    <row r="1392" spans="1:10" x14ac:dyDescent="0.3">
      <c r="A1392" s="426" t="s">
        <v>3079</v>
      </c>
      <c r="B1392" s="14" t="s">
        <v>3066</v>
      </c>
      <c r="C1392" s="14" t="s">
        <v>3071</v>
      </c>
      <c r="D1392" s="266">
        <v>50000</v>
      </c>
      <c r="E1392" s="281"/>
      <c r="F1392" s="281"/>
      <c r="G1392" s="281">
        <v>50000</v>
      </c>
      <c r="H1392" s="281"/>
      <c r="I1392" s="281"/>
      <c r="J1392" s="6" t="s">
        <v>3067</v>
      </c>
    </row>
    <row r="1393" spans="1:10" x14ac:dyDescent="0.3">
      <c r="A1393" s="421" t="s">
        <v>3080</v>
      </c>
      <c r="B1393" s="11" t="s">
        <v>3068</v>
      </c>
      <c r="C1393" s="14" t="s">
        <v>3071</v>
      </c>
      <c r="D1393" s="266">
        <v>50000</v>
      </c>
      <c r="E1393" s="281"/>
      <c r="F1393" s="281"/>
      <c r="G1393" s="281">
        <v>50000</v>
      </c>
      <c r="H1393" s="281"/>
      <c r="I1393" s="281"/>
      <c r="J1393" s="6" t="s">
        <v>3069</v>
      </c>
    </row>
    <row r="1394" spans="1:10" x14ac:dyDescent="0.3">
      <c r="A1394" s="280" t="s">
        <v>2019</v>
      </c>
      <c r="B1394" s="11" t="s">
        <v>3070</v>
      </c>
      <c r="C1394" s="14" t="s">
        <v>2079</v>
      </c>
      <c r="D1394" s="266">
        <v>50000</v>
      </c>
      <c r="E1394" s="281"/>
      <c r="F1394" s="281"/>
      <c r="G1394" s="281">
        <v>50000</v>
      </c>
      <c r="H1394" s="281"/>
      <c r="I1394" s="281"/>
      <c r="J1394" s="6" t="s">
        <v>3072</v>
      </c>
    </row>
    <row r="1395" spans="1:10" x14ac:dyDescent="0.3">
      <c r="A1395" s="421"/>
      <c r="B1395" s="11" t="s">
        <v>3073</v>
      </c>
      <c r="C1395" s="14" t="s">
        <v>3071</v>
      </c>
      <c r="D1395" s="266">
        <v>50000</v>
      </c>
      <c r="E1395" s="281"/>
      <c r="F1395" s="281"/>
      <c r="G1395" s="281">
        <v>50000</v>
      </c>
      <c r="H1395" s="281"/>
      <c r="I1395" s="281"/>
      <c r="J1395" s="6" t="s">
        <v>3074</v>
      </c>
    </row>
    <row r="1396" spans="1:10" x14ac:dyDescent="0.3">
      <c r="A1396" s="421"/>
      <c r="B1396" s="11" t="s">
        <v>3075</v>
      </c>
      <c r="C1396" s="14" t="s">
        <v>3071</v>
      </c>
      <c r="D1396" s="266">
        <v>50000</v>
      </c>
      <c r="E1396" s="281"/>
      <c r="F1396" s="281"/>
      <c r="G1396" s="281">
        <v>50000</v>
      </c>
      <c r="H1396" s="281"/>
      <c r="I1396" s="281"/>
      <c r="J1396" s="6" t="s">
        <v>3076</v>
      </c>
    </row>
    <row r="1397" spans="1:10" ht="15" thickBot="1" x14ac:dyDescent="0.35">
      <c r="A1397" s="429"/>
      <c r="B1397" s="13" t="s">
        <v>3077</v>
      </c>
      <c r="C1397" s="26" t="s">
        <v>2079</v>
      </c>
      <c r="D1397" s="465">
        <v>50000</v>
      </c>
      <c r="E1397" s="281"/>
      <c r="F1397" s="281"/>
      <c r="G1397" s="281">
        <v>50000</v>
      </c>
      <c r="H1397" s="281"/>
      <c r="I1397" s="281"/>
      <c r="J1397" s="114" t="s">
        <v>3078</v>
      </c>
    </row>
    <row r="1398" spans="1:10" ht="18.600000000000001" thickBot="1" x14ac:dyDescent="0.4">
      <c r="A1398" s="56" t="s">
        <v>3082</v>
      </c>
      <c r="B1398" s="53"/>
      <c r="C1398" s="27"/>
      <c r="D1398" s="27"/>
      <c r="E1398" s="27"/>
      <c r="F1398" s="27"/>
      <c r="G1398" s="27"/>
      <c r="H1398" s="27"/>
      <c r="I1398" s="27"/>
      <c r="J1398" s="16"/>
    </row>
    <row r="1399" spans="1:10" x14ac:dyDescent="0.3">
      <c r="A1399" s="426" t="s">
        <v>3086</v>
      </c>
      <c r="B1399" s="14" t="s">
        <v>3083</v>
      </c>
      <c r="C1399" s="14" t="s">
        <v>2065</v>
      </c>
      <c r="D1399" s="153"/>
      <c r="E1399" s="281"/>
      <c r="F1399" s="281"/>
      <c r="G1399" s="281"/>
      <c r="H1399" s="281"/>
      <c r="I1399" s="281"/>
      <c r="J1399" s="6" t="s">
        <v>3084</v>
      </c>
    </row>
    <row r="1400" spans="1:10" x14ac:dyDescent="0.3">
      <c r="A1400" s="421" t="s">
        <v>3087</v>
      </c>
      <c r="B1400" s="11" t="s">
        <v>3085</v>
      </c>
      <c r="C1400" s="11" t="s">
        <v>168</v>
      </c>
      <c r="D1400" s="153"/>
      <c r="E1400" s="281"/>
      <c r="F1400" s="281"/>
      <c r="G1400" s="281"/>
      <c r="H1400" s="281"/>
      <c r="I1400" s="281"/>
      <c r="J1400" s="4"/>
    </row>
    <row r="1401" spans="1:10" ht="15" thickBot="1" x14ac:dyDescent="0.35">
      <c r="A1401" s="11" t="s">
        <v>4147</v>
      </c>
      <c r="B1401" s="13"/>
      <c r="C1401" s="13"/>
      <c r="D1401" s="13"/>
      <c r="E1401" s="281"/>
      <c r="F1401" s="281"/>
      <c r="G1401" s="281"/>
      <c r="H1401" s="281"/>
      <c r="I1401" s="281"/>
      <c r="J1401" s="8"/>
    </row>
    <row r="1402" spans="1:10" ht="18.600000000000001" thickBot="1" x14ac:dyDescent="0.4">
      <c r="A1402" s="56" t="s">
        <v>3556</v>
      </c>
      <c r="B1402" s="53"/>
      <c r="C1402" s="27"/>
      <c r="D1402" s="27"/>
      <c r="E1402" s="27"/>
      <c r="F1402" s="27"/>
      <c r="G1402" s="27"/>
      <c r="H1402" s="27"/>
      <c r="I1402" s="27"/>
      <c r="J1402" s="16"/>
    </row>
    <row r="1403" spans="1:10" x14ac:dyDescent="0.3">
      <c r="A1403" s="426" t="s">
        <v>3088</v>
      </c>
      <c r="B1403" s="14" t="s">
        <v>3089</v>
      </c>
      <c r="C1403" s="14" t="s">
        <v>15</v>
      </c>
      <c r="D1403" s="270">
        <v>15000</v>
      </c>
      <c r="E1403" s="281">
        <v>15000</v>
      </c>
      <c r="F1403" s="281"/>
      <c r="G1403" s="281"/>
      <c r="H1403" s="281"/>
      <c r="I1403" s="281"/>
      <c r="J1403" s="6" t="s">
        <v>3090</v>
      </c>
    </row>
    <row r="1404" spans="1:10" x14ac:dyDescent="0.3">
      <c r="A1404" s="280" t="s">
        <v>2019</v>
      </c>
      <c r="B1404" s="11" t="s">
        <v>3091</v>
      </c>
      <c r="C1404" s="14" t="s">
        <v>15</v>
      </c>
      <c r="D1404" s="270">
        <v>15000</v>
      </c>
      <c r="E1404" s="281">
        <v>15000</v>
      </c>
      <c r="F1404" s="281"/>
      <c r="G1404" s="281"/>
      <c r="H1404" s="281"/>
      <c r="I1404" s="281"/>
      <c r="J1404" s="6" t="s">
        <v>3090</v>
      </c>
    </row>
    <row r="1405" spans="1:10" ht="15" thickBot="1" x14ac:dyDescent="0.35">
      <c r="A1405" s="429"/>
      <c r="B1405" s="13" t="s">
        <v>3092</v>
      </c>
      <c r="C1405" s="26" t="s">
        <v>2065</v>
      </c>
      <c r="D1405" s="182">
        <v>25000</v>
      </c>
      <c r="E1405" s="281"/>
      <c r="F1405" s="281">
        <v>25000</v>
      </c>
      <c r="G1405" s="281"/>
      <c r="H1405" s="281"/>
      <c r="I1405" s="281"/>
      <c r="J1405" s="114" t="s">
        <v>3090</v>
      </c>
    </row>
    <row r="1406" spans="1:10" ht="18.600000000000001" thickBot="1" x14ac:dyDescent="0.4">
      <c r="A1406" s="56" t="s">
        <v>3093</v>
      </c>
      <c r="B1406" s="53"/>
      <c r="C1406" s="27"/>
      <c r="D1406" s="27"/>
      <c r="E1406" s="27"/>
      <c r="F1406" s="27"/>
      <c r="G1406" s="27"/>
      <c r="H1406" s="27"/>
      <c r="I1406" s="27"/>
      <c r="J1406" s="16"/>
    </row>
    <row r="1407" spans="1:10" x14ac:dyDescent="0.3">
      <c r="A1407" s="518" t="s">
        <v>3113</v>
      </c>
      <c r="B1407" s="14" t="s">
        <v>3095</v>
      </c>
      <c r="C1407" s="14" t="s">
        <v>2065</v>
      </c>
      <c r="D1407" s="266">
        <v>50000</v>
      </c>
      <c r="E1407" s="281"/>
      <c r="F1407" s="281"/>
      <c r="G1407" s="281">
        <v>50000</v>
      </c>
      <c r="H1407" s="281"/>
      <c r="I1407" s="281"/>
      <c r="J1407" s="6" t="s">
        <v>3094</v>
      </c>
    </row>
    <row r="1408" spans="1:10" x14ac:dyDescent="0.3">
      <c r="A1408" s="421" t="s">
        <v>3114</v>
      </c>
      <c r="B1408" s="11" t="s">
        <v>3096</v>
      </c>
      <c r="C1408" s="14" t="s">
        <v>2065</v>
      </c>
      <c r="D1408" s="266">
        <v>50000</v>
      </c>
      <c r="E1408" s="281"/>
      <c r="F1408" s="281"/>
      <c r="G1408" s="281">
        <v>50000</v>
      </c>
      <c r="H1408" s="281"/>
      <c r="I1408" s="281"/>
      <c r="J1408" s="6" t="s">
        <v>3094</v>
      </c>
    </row>
    <row r="1409" spans="1:10" x14ac:dyDescent="0.3">
      <c r="A1409" s="280" t="s">
        <v>2019</v>
      </c>
      <c r="B1409" s="11" t="s">
        <v>3097</v>
      </c>
      <c r="C1409" s="14" t="s">
        <v>2065</v>
      </c>
      <c r="D1409" s="266">
        <v>50000</v>
      </c>
      <c r="E1409" s="281"/>
      <c r="F1409" s="281"/>
      <c r="G1409" s="281">
        <v>50000</v>
      </c>
      <c r="H1409" s="281"/>
      <c r="I1409" s="281"/>
      <c r="J1409" s="6" t="s">
        <v>3094</v>
      </c>
    </row>
    <row r="1410" spans="1:10" x14ac:dyDescent="0.3">
      <c r="A1410" s="429"/>
      <c r="B1410" s="13" t="s">
        <v>3098</v>
      </c>
      <c r="C1410" s="14" t="s">
        <v>424</v>
      </c>
      <c r="D1410" s="266">
        <v>50000</v>
      </c>
      <c r="E1410" s="281"/>
      <c r="F1410" s="281"/>
      <c r="G1410" s="281">
        <v>50000</v>
      </c>
      <c r="H1410" s="281"/>
      <c r="I1410" s="281"/>
      <c r="J1410" s="6" t="s">
        <v>3094</v>
      </c>
    </row>
    <row r="1411" spans="1:10" x14ac:dyDescent="0.3">
      <c r="A1411" s="421"/>
      <c r="B1411" s="11" t="s">
        <v>3099</v>
      </c>
      <c r="C1411" s="14" t="s">
        <v>424</v>
      </c>
      <c r="D1411" s="266">
        <v>50000</v>
      </c>
      <c r="E1411" s="281"/>
      <c r="F1411" s="281"/>
      <c r="G1411" s="281">
        <v>50000</v>
      </c>
      <c r="H1411" s="281"/>
      <c r="I1411" s="281"/>
      <c r="J1411" s="6" t="s">
        <v>3094</v>
      </c>
    </row>
    <row r="1412" spans="1:10" x14ac:dyDescent="0.3">
      <c r="A1412" s="421"/>
      <c r="B1412" s="11" t="s">
        <v>3100</v>
      </c>
      <c r="C1412" s="14" t="s">
        <v>424</v>
      </c>
      <c r="D1412" s="266">
        <v>50000</v>
      </c>
      <c r="E1412" s="281"/>
      <c r="F1412" s="281"/>
      <c r="G1412" s="281">
        <v>50000</v>
      </c>
      <c r="H1412" s="281"/>
      <c r="I1412" s="281"/>
      <c r="J1412" s="6" t="s">
        <v>3094</v>
      </c>
    </row>
    <row r="1413" spans="1:10" x14ac:dyDescent="0.3">
      <c r="A1413" s="421"/>
      <c r="B1413" s="11" t="s">
        <v>3101</v>
      </c>
      <c r="C1413" s="11" t="s">
        <v>428</v>
      </c>
      <c r="D1413" s="266">
        <v>50000</v>
      </c>
      <c r="E1413" s="281"/>
      <c r="F1413" s="281"/>
      <c r="G1413" s="281">
        <v>50000</v>
      </c>
      <c r="H1413" s="281"/>
      <c r="I1413" s="281"/>
      <c r="J1413" s="6" t="s">
        <v>3094</v>
      </c>
    </row>
    <row r="1414" spans="1:10" x14ac:dyDescent="0.3">
      <c r="A1414" s="421"/>
      <c r="B1414" s="11" t="s">
        <v>3102</v>
      </c>
      <c r="C1414" s="11" t="s">
        <v>428</v>
      </c>
      <c r="D1414" s="266">
        <v>50000</v>
      </c>
      <c r="E1414" s="281"/>
      <c r="F1414" s="281"/>
      <c r="G1414" s="281">
        <v>50000</v>
      </c>
      <c r="H1414" s="281"/>
      <c r="I1414" s="281"/>
      <c r="J1414" s="6" t="s">
        <v>3094</v>
      </c>
    </row>
    <row r="1415" spans="1:10" x14ac:dyDescent="0.3">
      <c r="A1415" s="421"/>
      <c r="B1415" s="11" t="s">
        <v>3103</v>
      </c>
      <c r="C1415" s="11" t="s">
        <v>428</v>
      </c>
      <c r="D1415" s="266">
        <v>50000</v>
      </c>
      <c r="E1415" s="281"/>
      <c r="F1415" s="281"/>
      <c r="G1415" s="281">
        <v>50000</v>
      </c>
      <c r="H1415" s="281"/>
      <c r="I1415" s="281"/>
      <c r="J1415" s="6" t="s">
        <v>3094</v>
      </c>
    </row>
    <row r="1416" spans="1:10" x14ac:dyDescent="0.3">
      <c r="A1416" s="421"/>
      <c r="B1416" s="11" t="s">
        <v>3104</v>
      </c>
      <c r="C1416" s="11" t="s">
        <v>424</v>
      </c>
      <c r="D1416" s="266">
        <v>50000</v>
      </c>
      <c r="E1416" s="281"/>
      <c r="F1416" s="281"/>
      <c r="G1416" s="281">
        <v>50000</v>
      </c>
      <c r="H1416" s="281"/>
      <c r="I1416" s="281"/>
      <c r="J1416" s="6" t="s">
        <v>3108</v>
      </c>
    </row>
    <row r="1417" spans="1:10" x14ac:dyDescent="0.3">
      <c r="A1417" s="421"/>
      <c r="B1417" s="11" t="s">
        <v>3105</v>
      </c>
      <c r="C1417" s="11" t="s">
        <v>424</v>
      </c>
      <c r="D1417" s="266">
        <v>50000</v>
      </c>
      <c r="E1417" s="281"/>
      <c r="F1417" s="281"/>
      <c r="G1417" s="281">
        <v>50000</v>
      </c>
      <c r="H1417" s="281"/>
      <c r="I1417" s="281"/>
      <c r="J1417" s="6" t="s">
        <v>3108</v>
      </c>
    </row>
    <row r="1418" spans="1:10" x14ac:dyDescent="0.3">
      <c r="A1418" s="421"/>
      <c r="B1418" s="11" t="s">
        <v>3106</v>
      </c>
      <c r="C1418" s="11" t="s">
        <v>424</v>
      </c>
      <c r="D1418" s="266">
        <v>50000</v>
      </c>
      <c r="E1418" s="281"/>
      <c r="F1418" s="281"/>
      <c r="G1418" s="281">
        <v>50000</v>
      </c>
      <c r="H1418" s="281"/>
      <c r="I1418" s="281"/>
      <c r="J1418" s="6" t="s">
        <v>3108</v>
      </c>
    </row>
    <row r="1419" spans="1:10" x14ac:dyDescent="0.3">
      <c r="A1419" s="421"/>
      <c r="B1419" s="11" t="s">
        <v>3107</v>
      </c>
      <c r="C1419" s="11" t="s">
        <v>424</v>
      </c>
      <c r="D1419" s="266">
        <v>50000</v>
      </c>
      <c r="E1419" s="281"/>
      <c r="F1419" s="281"/>
      <c r="G1419" s="281">
        <v>50000</v>
      </c>
      <c r="H1419" s="281"/>
      <c r="I1419" s="281"/>
      <c r="J1419" s="6" t="s">
        <v>3108</v>
      </c>
    </row>
    <row r="1420" spans="1:10" x14ac:dyDescent="0.3">
      <c r="A1420" s="421"/>
      <c r="B1420" s="11" t="s">
        <v>3109</v>
      </c>
      <c r="C1420" s="11" t="s">
        <v>3110</v>
      </c>
      <c r="D1420" s="266">
        <v>50000</v>
      </c>
      <c r="E1420" s="281"/>
      <c r="F1420" s="281"/>
      <c r="G1420" s="281">
        <v>50000</v>
      </c>
      <c r="H1420" s="281"/>
      <c r="I1420" s="281"/>
      <c r="J1420" s="6" t="s">
        <v>3111</v>
      </c>
    </row>
    <row r="1421" spans="1:10" ht="15" thickBot="1" x14ac:dyDescent="0.35">
      <c r="A1421" s="429"/>
      <c r="B1421" s="13" t="s">
        <v>3112</v>
      </c>
      <c r="C1421" s="13" t="s">
        <v>3110</v>
      </c>
      <c r="D1421" s="465">
        <v>50000</v>
      </c>
      <c r="E1421" s="281"/>
      <c r="F1421" s="281"/>
      <c r="G1421" s="281">
        <v>50000</v>
      </c>
      <c r="H1421" s="281"/>
      <c r="I1421" s="281"/>
      <c r="J1421" s="114" t="s">
        <v>3111</v>
      </c>
    </row>
    <row r="1422" spans="1:10" ht="18.600000000000001" thickBot="1" x14ac:dyDescent="0.4">
      <c r="A1422" s="56" t="s">
        <v>3117</v>
      </c>
      <c r="B1422" s="53"/>
      <c r="C1422" s="27"/>
      <c r="D1422" s="27"/>
      <c r="E1422" s="27"/>
      <c r="F1422" s="27"/>
      <c r="G1422" s="27"/>
      <c r="H1422" s="27"/>
      <c r="I1422" s="27"/>
      <c r="J1422" s="16"/>
    </row>
    <row r="1423" spans="1:10" x14ac:dyDescent="0.3">
      <c r="A1423" s="426" t="s">
        <v>3120</v>
      </c>
      <c r="B1423" s="14" t="s">
        <v>3115</v>
      </c>
      <c r="C1423" s="14" t="s">
        <v>2065</v>
      </c>
      <c r="D1423" s="266">
        <v>100000</v>
      </c>
      <c r="E1423" s="281"/>
      <c r="F1423" s="281"/>
      <c r="G1423" s="281"/>
      <c r="H1423" s="281"/>
      <c r="I1423" s="281">
        <v>100000</v>
      </c>
      <c r="J1423" s="6"/>
    </row>
    <row r="1424" spans="1:10" x14ac:dyDescent="0.3">
      <c r="A1424" s="421" t="s">
        <v>3121</v>
      </c>
      <c r="B1424" s="11" t="s">
        <v>3116</v>
      </c>
      <c r="C1424" s="14" t="s">
        <v>2065</v>
      </c>
      <c r="D1424" s="266">
        <v>100000</v>
      </c>
      <c r="E1424" s="281"/>
      <c r="F1424" s="281"/>
      <c r="G1424" s="281"/>
      <c r="H1424" s="281"/>
      <c r="I1424" s="281">
        <v>100000</v>
      </c>
      <c r="J1424" s="6"/>
    </row>
    <row r="1425" spans="1:10" x14ac:dyDescent="0.3">
      <c r="A1425" s="280" t="s">
        <v>2019</v>
      </c>
      <c r="B1425" s="11" t="s">
        <v>3118</v>
      </c>
      <c r="C1425" s="14" t="s">
        <v>2065</v>
      </c>
      <c r="D1425" s="266">
        <v>100000</v>
      </c>
      <c r="E1425" s="281"/>
      <c r="F1425" s="281"/>
      <c r="G1425" s="281"/>
      <c r="H1425" s="281"/>
      <c r="I1425" s="281">
        <v>100000</v>
      </c>
      <c r="J1425" s="6"/>
    </row>
    <row r="1426" spans="1:10" ht="15" thickBot="1" x14ac:dyDescent="0.35">
      <c r="A1426" s="429"/>
      <c r="B1426" s="13" t="s">
        <v>3119</v>
      </c>
      <c r="C1426" s="26" t="s">
        <v>98</v>
      </c>
      <c r="D1426" s="465">
        <v>100000</v>
      </c>
      <c r="E1426" s="281"/>
      <c r="F1426" s="281"/>
      <c r="G1426" s="281"/>
      <c r="H1426" s="281"/>
      <c r="I1426" s="281">
        <v>100000</v>
      </c>
      <c r="J1426" s="8"/>
    </row>
    <row r="1427" spans="1:10" ht="18.600000000000001" thickBot="1" x14ac:dyDescent="0.4">
      <c r="A1427" s="56" t="s">
        <v>3122</v>
      </c>
      <c r="B1427" s="53"/>
      <c r="C1427" s="27"/>
      <c r="D1427" s="27"/>
      <c r="E1427" s="27"/>
      <c r="F1427" s="27"/>
      <c r="G1427" s="27"/>
      <c r="H1427" s="27"/>
      <c r="I1427" s="27"/>
      <c r="J1427" s="16"/>
    </row>
    <row r="1428" spans="1:10" x14ac:dyDescent="0.3">
      <c r="A1428" s="426" t="s">
        <v>3127</v>
      </c>
      <c r="B1428" s="14" t="s">
        <v>3123</v>
      </c>
      <c r="C1428" s="14" t="s">
        <v>424</v>
      </c>
      <c r="D1428" s="14"/>
      <c r="E1428" s="281"/>
      <c r="F1428" s="281"/>
      <c r="G1428" s="281"/>
      <c r="H1428" s="281"/>
      <c r="I1428" s="281"/>
      <c r="J1428" s="6"/>
    </row>
    <row r="1429" spans="1:10" x14ac:dyDescent="0.3">
      <c r="A1429" s="421" t="s">
        <v>3128</v>
      </c>
      <c r="B1429" s="11" t="s">
        <v>3124</v>
      </c>
      <c r="C1429" s="14" t="s">
        <v>424</v>
      </c>
      <c r="D1429" s="11"/>
      <c r="E1429" s="281"/>
      <c r="F1429" s="281"/>
      <c r="G1429" s="281"/>
      <c r="H1429" s="281"/>
      <c r="I1429" s="281"/>
      <c r="J1429" s="4"/>
    </row>
    <row r="1430" spans="1:10" x14ac:dyDescent="0.3">
      <c r="A1430" s="11" t="s">
        <v>4147</v>
      </c>
      <c r="B1430" s="11" t="s">
        <v>3125</v>
      </c>
      <c r="C1430" s="14" t="s">
        <v>424</v>
      </c>
      <c r="D1430" s="11"/>
      <c r="E1430" s="281"/>
      <c r="F1430" s="281"/>
      <c r="G1430" s="281"/>
      <c r="H1430" s="281"/>
      <c r="I1430" s="281"/>
      <c r="J1430" s="4"/>
    </row>
    <row r="1431" spans="1:10" ht="15" thickBot="1" x14ac:dyDescent="0.35">
      <c r="A1431" s="429"/>
      <c r="B1431" s="13" t="s">
        <v>3126</v>
      </c>
      <c r="C1431" s="26" t="s">
        <v>98</v>
      </c>
      <c r="D1431" s="13"/>
      <c r="E1431" s="281"/>
      <c r="F1431" s="281"/>
      <c r="G1431" s="281"/>
      <c r="H1431" s="281"/>
      <c r="I1431" s="281"/>
      <c r="J1431" s="8"/>
    </row>
    <row r="1432" spans="1:10" ht="18.600000000000001" thickBot="1" x14ac:dyDescent="0.4">
      <c r="A1432" s="56" t="s">
        <v>3130</v>
      </c>
      <c r="B1432" s="53"/>
      <c r="C1432" s="27"/>
      <c r="D1432" s="27"/>
      <c r="E1432" s="27"/>
      <c r="F1432" s="27"/>
      <c r="G1432" s="27"/>
      <c r="H1432" s="27"/>
      <c r="I1432" s="27"/>
      <c r="J1432" s="16"/>
    </row>
    <row r="1433" spans="1:10" x14ac:dyDescent="0.3">
      <c r="A1433" s="430" t="s">
        <v>3129</v>
      </c>
      <c r="B1433" s="26" t="s">
        <v>3131</v>
      </c>
      <c r="C1433" s="26"/>
      <c r="D1433" s="26"/>
      <c r="E1433" s="281"/>
      <c r="F1433" s="281"/>
      <c r="G1433" s="281"/>
      <c r="H1433" s="281"/>
      <c r="I1433" s="281"/>
      <c r="J1433" s="114"/>
    </row>
    <row r="1434" spans="1:10" x14ac:dyDescent="0.3">
      <c r="A1434" s="11" t="s">
        <v>4147</v>
      </c>
      <c r="B1434" s="11"/>
      <c r="C1434" s="11"/>
      <c r="D1434" s="11"/>
      <c r="E1434" s="281"/>
      <c r="F1434" s="281"/>
      <c r="G1434" s="281"/>
      <c r="H1434" s="281"/>
      <c r="I1434" s="281"/>
      <c r="J1434" s="4"/>
    </row>
    <row r="1435" spans="1:10" x14ac:dyDescent="0.3">
      <c r="A1435" s="421" t="s">
        <v>3132</v>
      </c>
      <c r="B1435" s="11"/>
      <c r="C1435" s="11"/>
      <c r="D1435" s="11"/>
      <c r="E1435" s="281"/>
      <c r="F1435" s="281"/>
      <c r="G1435" s="281"/>
      <c r="H1435" s="281"/>
      <c r="I1435" s="281"/>
      <c r="J1435" s="4"/>
    </row>
    <row r="1436" spans="1:10" ht="15" thickBot="1" x14ac:dyDescent="0.35">
      <c r="A1436" s="429"/>
      <c r="B1436" s="13"/>
      <c r="C1436" s="13"/>
      <c r="D1436" s="13"/>
      <c r="E1436" s="281"/>
      <c r="F1436" s="281"/>
      <c r="G1436" s="281"/>
      <c r="H1436" s="281"/>
      <c r="I1436" s="281"/>
      <c r="J1436" s="8"/>
    </row>
    <row r="1437" spans="1:10" ht="18.600000000000001" thickBot="1" x14ac:dyDescent="0.4">
      <c r="A1437" s="56" t="s">
        <v>3133</v>
      </c>
      <c r="B1437" s="53"/>
      <c r="C1437" s="27"/>
      <c r="D1437" s="27"/>
      <c r="E1437" s="27"/>
      <c r="F1437" s="27"/>
      <c r="G1437" s="27"/>
      <c r="H1437" s="27"/>
      <c r="I1437" s="27"/>
      <c r="J1437" s="16"/>
    </row>
    <row r="1438" spans="1:10" x14ac:dyDescent="0.3">
      <c r="A1438" s="426" t="s">
        <v>3135</v>
      </c>
      <c r="B1438" s="14" t="s">
        <v>3134</v>
      </c>
      <c r="C1438" s="14" t="s">
        <v>98</v>
      </c>
      <c r="D1438" s="153"/>
      <c r="E1438" s="281"/>
      <c r="F1438" s="281"/>
      <c r="G1438" s="281"/>
      <c r="H1438" s="281"/>
      <c r="I1438" s="281"/>
      <c r="J1438" s="6"/>
    </row>
    <row r="1439" spans="1:10" x14ac:dyDescent="0.3">
      <c r="A1439" s="11" t="s">
        <v>4147</v>
      </c>
      <c r="B1439" s="11"/>
      <c r="C1439" s="11"/>
      <c r="D1439" s="11"/>
      <c r="E1439" s="281"/>
      <c r="F1439" s="281"/>
      <c r="G1439" s="281"/>
      <c r="H1439" s="281"/>
      <c r="I1439" s="281"/>
      <c r="J1439" s="4"/>
    </row>
    <row r="1440" spans="1:10" ht="15" thickBot="1" x14ac:dyDescent="0.35">
      <c r="A1440" s="429"/>
      <c r="B1440" s="13"/>
      <c r="C1440" s="13"/>
      <c r="D1440" s="13"/>
      <c r="E1440" s="281"/>
      <c r="F1440" s="281"/>
      <c r="G1440" s="281"/>
      <c r="H1440" s="281"/>
      <c r="I1440" s="281"/>
      <c r="J1440" s="8"/>
    </row>
    <row r="1441" spans="1:10" ht="18.600000000000001" thickBot="1" x14ac:dyDescent="0.4">
      <c r="A1441" s="56" t="s">
        <v>3136</v>
      </c>
      <c r="B1441" s="53"/>
      <c r="C1441" s="27"/>
      <c r="D1441" s="27"/>
      <c r="E1441" s="27"/>
      <c r="F1441" s="27"/>
      <c r="G1441" s="27"/>
      <c r="H1441" s="27"/>
      <c r="I1441" s="27"/>
      <c r="J1441" s="16"/>
    </row>
    <row r="1442" spans="1:10" x14ac:dyDescent="0.3">
      <c r="A1442" s="44" t="s">
        <v>3558</v>
      </c>
      <c r="B1442" s="14" t="s">
        <v>3137</v>
      </c>
      <c r="C1442" s="14" t="s">
        <v>82</v>
      </c>
      <c r="D1442" s="266">
        <v>100000</v>
      </c>
      <c r="E1442" s="281"/>
      <c r="F1442" s="281"/>
      <c r="G1442" s="281"/>
      <c r="H1442" s="281"/>
      <c r="I1442" s="281">
        <v>100000</v>
      </c>
      <c r="J1442" s="6" t="s">
        <v>3138</v>
      </c>
    </row>
    <row r="1443" spans="1:10" x14ac:dyDescent="0.3">
      <c r="A1443" s="421" t="s">
        <v>3559</v>
      </c>
      <c r="B1443" s="11" t="s">
        <v>3139</v>
      </c>
      <c r="C1443" s="14" t="s">
        <v>82</v>
      </c>
      <c r="D1443" s="266">
        <v>100000</v>
      </c>
      <c r="E1443" s="281"/>
      <c r="F1443" s="281"/>
      <c r="G1443" s="281"/>
      <c r="H1443" s="281"/>
      <c r="I1443" s="281">
        <v>100000</v>
      </c>
      <c r="J1443" s="6" t="s">
        <v>3138</v>
      </c>
    </row>
    <row r="1444" spans="1:10" x14ac:dyDescent="0.3">
      <c r="A1444" s="280" t="s">
        <v>2019</v>
      </c>
      <c r="B1444" s="11" t="s">
        <v>3140</v>
      </c>
      <c r="C1444" s="14" t="s">
        <v>82</v>
      </c>
      <c r="D1444" s="266">
        <v>100000</v>
      </c>
      <c r="E1444" s="281"/>
      <c r="F1444" s="281"/>
      <c r="G1444" s="281"/>
      <c r="H1444" s="281"/>
      <c r="I1444" s="281">
        <v>100000</v>
      </c>
      <c r="J1444" s="6" t="s">
        <v>3138</v>
      </c>
    </row>
    <row r="1445" spans="1:10" x14ac:dyDescent="0.3">
      <c r="A1445" s="421"/>
      <c r="B1445" s="11" t="s">
        <v>3141</v>
      </c>
      <c r="C1445" s="14" t="s">
        <v>82</v>
      </c>
      <c r="D1445" s="266">
        <v>100000</v>
      </c>
      <c r="E1445" s="281"/>
      <c r="F1445" s="281"/>
      <c r="G1445" s="281"/>
      <c r="H1445" s="281"/>
      <c r="I1445" s="281">
        <v>100000</v>
      </c>
      <c r="J1445" s="6" t="s">
        <v>3138</v>
      </c>
    </row>
    <row r="1446" spans="1:10" x14ac:dyDescent="0.3">
      <c r="A1446" s="421"/>
      <c r="B1446" s="11" t="s">
        <v>3142</v>
      </c>
      <c r="C1446" s="14" t="s">
        <v>82</v>
      </c>
      <c r="D1446" s="266">
        <v>100000</v>
      </c>
      <c r="E1446" s="281"/>
      <c r="F1446" s="281"/>
      <c r="G1446" s="281"/>
      <c r="H1446" s="281"/>
      <c r="I1446" s="281">
        <v>100000</v>
      </c>
      <c r="J1446" s="6" t="s">
        <v>3138</v>
      </c>
    </row>
    <row r="1447" spans="1:10" x14ac:dyDescent="0.3">
      <c r="A1447" s="421"/>
      <c r="B1447" s="11" t="s">
        <v>3143</v>
      </c>
      <c r="C1447" s="14" t="s">
        <v>82</v>
      </c>
      <c r="D1447" s="266">
        <v>100000</v>
      </c>
      <c r="E1447" s="281"/>
      <c r="F1447" s="281"/>
      <c r="G1447" s="281"/>
      <c r="H1447" s="281"/>
      <c r="I1447" s="281">
        <v>100000</v>
      </c>
      <c r="J1447" s="6" t="s">
        <v>3138</v>
      </c>
    </row>
    <row r="1448" spans="1:10" x14ac:dyDescent="0.3">
      <c r="A1448" s="421"/>
      <c r="B1448" s="11" t="s">
        <v>3144</v>
      </c>
      <c r="C1448" s="14" t="s">
        <v>82</v>
      </c>
      <c r="D1448" s="266">
        <v>100000</v>
      </c>
      <c r="E1448" s="281"/>
      <c r="F1448" s="281"/>
      <c r="G1448" s="281"/>
      <c r="H1448" s="281"/>
      <c r="I1448" s="281">
        <v>100000</v>
      </c>
      <c r="J1448" s="6" t="s">
        <v>3138</v>
      </c>
    </row>
    <row r="1449" spans="1:10" x14ac:dyDescent="0.3">
      <c r="A1449" s="421"/>
      <c r="B1449" s="11" t="s">
        <v>3145</v>
      </c>
      <c r="C1449" s="14" t="s">
        <v>82</v>
      </c>
      <c r="D1449" s="266">
        <v>100000</v>
      </c>
      <c r="E1449" s="281"/>
      <c r="F1449" s="281"/>
      <c r="G1449" s="281"/>
      <c r="H1449" s="281"/>
      <c r="I1449" s="281">
        <v>100000</v>
      </c>
      <c r="J1449" s="6" t="s">
        <v>3138</v>
      </c>
    </row>
    <row r="1450" spans="1:10" x14ac:dyDescent="0.3">
      <c r="A1450" s="421"/>
      <c r="B1450" s="11" t="s">
        <v>3146</v>
      </c>
      <c r="C1450" s="14" t="s">
        <v>82</v>
      </c>
      <c r="D1450" s="266">
        <v>100000</v>
      </c>
      <c r="E1450" s="281"/>
      <c r="F1450" s="281"/>
      <c r="G1450" s="281"/>
      <c r="H1450" s="281"/>
      <c r="I1450" s="281">
        <v>100000</v>
      </c>
      <c r="J1450" s="6" t="s">
        <v>3138</v>
      </c>
    </row>
    <row r="1451" spans="1:10" x14ac:dyDescent="0.3">
      <c r="A1451" s="421"/>
      <c r="B1451" s="11" t="s">
        <v>3147</v>
      </c>
      <c r="C1451" s="14" t="s">
        <v>424</v>
      </c>
      <c r="D1451" s="266">
        <v>100000</v>
      </c>
      <c r="E1451" s="281"/>
      <c r="F1451" s="281"/>
      <c r="G1451" s="281"/>
      <c r="H1451" s="281"/>
      <c r="I1451" s="281">
        <v>100000</v>
      </c>
      <c r="J1451" s="6" t="s">
        <v>3138</v>
      </c>
    </row>
    <row r="1452" spans="1:10" x14ac:dyDescent="0.3">
      <c r="A1452" s="421"/>
      <c r="B1452" s="11" t="s">
        <v>3148</v>
      </c>
      <c r="C1452" s="14" t="s">
        <v>424</v>
      </c>
      <c r="D1452" s="266">
        <v>100000</v>
      </c>
      <c r="E1452" s="281"/>
      <c r="F1452" s="281"/>
      <c r="G1452" s="281"/>
      <c r="H1452" s="281"/>
      <c r="I1452" s="281">
        <v>100000</v>
      </c>
      <c r="J1452" s="6" t="s">
        <v>3138</v>
      </c>
    </row>
    <row r="1453" spans="1:10" x14ac:dyDescent="0.3">
      <c r="A1453" s="421"/>
      <c r="B1453" s="11" t="s">
        <v>3149</v>
      </c>
      <c r="C1453" s="14" t="s">
        <v>424</v>
      </c>
      <c r="D1453" s="266">
        <v>100000</v>
      </c>
      <c r="E1453" s="281"/>
      <c r="F1453" s="281"/>
      <c r="G1453" s="281"/>
      <c r="H1453" s="281"/>
      <c r="I1453" s="281">
        <v>100000</v>
      </c>
      <c r="J1453" s="6" t="s">
        <v>3138</v>
      </c>
    </row>
    <row r="1454" spans="1:10" x14ac:dyDescent="0.3">
      <c r="A1454" s="421"/>
      <c r="B1454" s="11" t="s">
        <v>3150</v>
      </c>
      <c r="C1454" s="14" t="s">
        <v>82</v>
      </c>
      <c r="D1454" s="266">
        <v>100000</v>
      </c>
      <c r="E1454" s="281"/>
      <c r="F1454" s="281"/>
      <c r="G1454" s="281"/>
      <c r="H1454" s="281"/>
      <c r="I1454" s="281">
        <v>100000</v>
      </c>
      <c r="J1454" s="6" t="s">
        <v>3138</v>
      </c>
    </row>
    <row r="1455" spans="1:10" x14ac:dyDescent="0.3">
      <c r="A1455" s="421"/>
      <c r="B1455" s="11" t="s">
        <v>3151</v>
      </c>
      <c r="C1455" s="14" t="s">
        <v>82</v>
      </c>
      <c r="D1455" s="266">
        <v>100000</v>
      </c>
      <c r="E1455" s="281"/>
      <c r="F1455" s="281"/>
      <c r="G1455" s="281"/>
      <c r="H1455" s="281"/>
      <c r="I1455" s="281">
        <v>100000</v>
      </c>
      <c r="J1455" s="6" t="s">
        <v>3152</v>
      </c>
    </row>
    <row r="1456" spans="1:10" x14ac:dyDescent="0.3">
      <c r="A1456" s="429"/>
      <c r="B1456" s="11" t="s">
        <v>3153</v>
      </c>
      <c r="C1456" s="14" t="s">
        <v>82</v>
      </c>
      <c r="D1456" s="266">
        <v>100000</v>
      </c>
      <c r="E1456" s="281"/>
      <c r="F1456" s="281"/>
      <c r="G1456" s="281"/>
      <c r="H1456" s="281"/>
      <c r="I1456" s="281">
        <v>100000</v>
      </c>
      <c r="J1456" s="6" t="s">
        <v>3152</v>
      </c>
    </row>
    <row r="1457" spans="1:10" x14ac:dyDescent="0.3">
      <c r="A1457" s="421"/>
      <c r="B1457" s="11" t="s">
        <v>3154</v>
      </c>
      <c r="C1457" s="14" t="s">
        <v>82</v>
      </c>
      <c r="D1457" s="266">
        <v>100000</v>
      </c>
      <c r="E1457" s="281"/>
      <c r="F1457" s="281"/>
      <c r="G1457" s="281"/>
      <c r="H1457" s="281"/>
      <c r="I1457" s="281">
        <v>100000</v>
      </c>
      <c r="J1457" s="6" t="s">
        <v>3152</v>
      </c>
    </row>
    <row r="1458" spans="1:10" x14ac:dyDescent="0.3">
      <c r="A1458" s="421"/>
      <c r="B1458" s="11" t="s">
        <v>3155</v>
      </c>
      <c r="C1458" s="14" t="s">
        <v>424</v>
      </c>
      <c r="D1458" s="266">
        <v>100000</v>
      </c>
      <c r="E1458" s="281"/>
      <c r="F1458" s="281"/>
      <c r="G1458" s="281"/>
      <c r="H1458" s="281"/>
      <c r="I1458" s="281">
        <v>100000</v>
      </c>
      <c r="J1458" s="6" t="s">
        <v>3138</v>
      </c>
    </row>
    <row r="1459" spans="1:10" x14ac:dyDescent="0.3">
      <c r="A1459" s="421"/>
      <c r="B1459" s="11" t="s">
        <v>3156</v>
      </c>
      <c r="C1459" s="14" t="s">
        <v>424</v>
      </c>
      <c r="D1459" s="266">
        <v>100000</v>
      </c>
      <c r="E1459" s="281"/>
      <c r="F1459" s="281"/>
      <c r="G1459" s="281"/>
      <c r="H1459" s="281"/>
      <c r="I1459" s="281">
        <v>100000</v>
      </c>
      <c r="J1459" s="6" t="s">
        <v>3138</v>
      </c>
    </row>
    <row r="1460" spans="1:10" x14ac:dyDescent="0.3">
      <c r="A1460" s="421"/>
      <c r="B1460" s="11" t="s">
        <v>3157</v>
      </c>
      <c r="C1460" s="14" t="s">
        <v>424</v>
      </c>
      <c r="D1460" s="266">
        <v>100000</v>
      </c>
      <c r="E1460" s="281"/>
      <c r="F1460" s="281"/>
      <c r="G1460" s="281"/>
      <c r="H1460" s="281"/>
      <c r="I1460" s="281">
        <v>100000</v>
      </c>
      <c r="J1460" s="6" t="s">
        <v>3138</v>
      </c>
    </row>
    <row r="1461" spans="1:10" x14ac:dyDescent="0.3">
      <c r="A1461" s="421"/>
      <c r="B1461" s="11" t="s">
        <v>3158</v>
      </c>
      <c r="C1461" s="14" t="s">
        <v>424</v>
      </c>
      <c r="D1461" s="266">
        <v>100000</v>
      </c>
      <c r="E1461" s="281"/>
      <c r="F1461" s="281"/>
      <c r="G1461" s="281"/>
      <c r="H1461" s="281"/>
      <c r="I1461" s="281">
        <v>100000</v>
      </c>
      <c r="J1461" s="6" t="s">
        <v>3138</v>
      </c>
    </row>
    <row r="1462" spans="1:10" x14ac:dyDescent="0.3">
      <c r="A1462" s="421"/>
      <c r="B1462" s="11" t="s">
        <v>3159</v>
      </c>
      <c r="C1462" s="14" t="s">
        <v>424</v>
      </c>
      <c r="D1462" s="266">
        <v>100000</v>
      </c>
      <c r="E1462" s="281"/>
      <c r="F1462" s="281"/>
      <c r="G1462" s="281"/>
      <c r="H1462" s="281"/>
      <c r="I1462" s="281">
        <v>100000</v>
      </c>
      <c r="J1462" s="6" t="s">
        <v>3138</v>
      </c>
    </row>
    <row r="1463" spans="1:10" x14ac:dyDescent="0.3">
      <c r="A1463" s="421"/>
      <c r="B1463" s="11" t="s">
        <v>3160</v>
      </c>
      <c r="C1463" s="14" t="s">
        <v>424</v>
      </c>
      <c r="D1463" s="266">
        <v>100000</v>
      </c>
      <c r="E1463" s="281"/>
      <c r="F1463" s="281"/>
      <c r="G1463" s="281"/>
      <c r="H1463" s="281"/>
      <c r="I1463" s="281">
        <v>100000</v>
      </c>
      <c r="J1463" s="6" t="s">
        <v>3138</v>
      </c>
    </row>
    <row r="1464" spans="1:10" x14ac:dyDescent="0.3">
      <c r="A1464" s="421"/>
      <c r="B1464" s="11" t="s">
        <v>3161</v>
      </c>
      <c r="C1464" s="14" t="s">
        <v>82</v>
      </c>
      <c r="D1464" s="266">
        <v>100000</v>
      </c>
      <c r="E1464" s="281"/>
      <c r="F1464" s="281"/>
      <c r="G1464" s="281"/>
      <c r="H1464" s="281"/>
      <c r="I1464" s="281">
        <v>100000</v>
      </c>
      <c r="J1464" s="4"/>
    </row>
    <row r="1465" spans="1:10" x14ac:dyDescent="0.3">
      <c r="A1465" s="421"/>
      <c r="B1465" s="11" t="s">
        <v>3162</v>
      </c>
      <c r="C1465" s="14" t="s">
        <v>82</v>
      </c>
      <c r="D1465" s="266">
        <v>100000</v>
      </c>
      <c r="E1465" s="281"/>
      <c r="F1465" s="281"/>
      <c r="G1465" s="281"/>
      <c r="H1465" s="281"/>
      <c r="I1465" s="281">
        <v>100000</v>
      </c>
      <c r="J1465" s="4"/>
    </row>
    <row r="1466" spans="1:10" x14ac:dyDescent="0.3">
      <c r="A1466" s="421"/>
      <c r="B1466" s="11" t="s">
        <v>3163</v>
      </c>
      <c r="C1466" s="14" t="s">
        <v>82</v>
      </c>
      <c r="D1466" s="266">
        <v>100000</v>
      </c>
      <c r="E1466" s="281"/>
      <c r="F1466" s="281"/>
      <c r="G1466" s="281"/>
      <c r="H1466" s="281"/>
      <c r="I1466" s="281">
        <v>100000</v>
      </c>
      <c r="J1466" s="4"/>
    </row>
    <row r="1467" spans="1:10" x14ac:dyDescent="0.3">
      <c r="A1467" s="421"/>
      <c r="B1467" s="11" t="s">
        <v>3164</v>
      </c>
      <c r="C1467" s="14" t="s">
        <v>82</v>
      </c>
      <c r="D1467" s="266">
        <v>100000</v>
      </c>
      <c r="E1467" s="281"/>
      <c r="F1467" s="281"/>
      <c r="G1467" s="281"/>
      <c r="H1467" s="281"/>
      <c r="I1467" s="281">
        <v>100000</v>
      </c>
      <c r="J1467" s="4"/>
    </row>
    <row r="1468" spans="1:10" x14ac:dyDescent="0.3">
      <c r="A1468" s="421"/>
      <c r="B1468" s="11" t="s">
        <v>3165</v>
      </c>
      <c r="C1468" s="14" t="s">
        <v>82</v>
      </c>
      <c r="D1468" s="266">
        <v>100000</v>
      </c>
      <c r="E1468" s="281"/>
      <c r="F1468" s="281"/>
      <c r="G1468" s="281"/>
      <c r="H1468" s="281"/>
      <c r="I1468" s="281">
        <v>100000</v>
      </c>
      <c r="J1468" s="4"/>
    </row>
    <row r="1469" spans="1:10" x14ac:dyDescent="0.3">
      <c r="A1469" s="421"/>
      <c r="B1469" s="11" t="s">
        <v>3166</v>
      </c>
      <c r="C1469" s="14" t="s">
        <v>82</v>
      </c>
      <c r="D1469" s="266">
        <v>100000</v>
      </c>
      <c r="E1469" s="281"/>
      <c r="F1469" s="281"/>
      <c r="G1469" s="281"/>
      <c r="H1469" s="281"/>
      <c r="I1469" s="281">
        <v>100000</v>
      </c>
      <c r="J1469" s="4"/>
    </row>
    <row r="1470" spans="1:10" x14ac:dyDescent="0.3">
      <c r="A1470" s="421"/>
      <c r="B1470" s="11" t="s">
        <v>3167</v>
      </c>
      <c r="C1470" s="14" t="s">
        <v>82</v>
      </c>
      <c r="D1470" s="266">
        <v>100000</v>
      </c>
      <c r="E1470" s="281"/>
      <c r="F1470" s="281"/>
      <c r="G1470" s="281"/>
      <c r="H1470" s="281"/>
      <c r="I1470" s="281">
        <v>100000</v>
      </c>
      <c r="J1470" s="4"/>
    </row>
    <row r="1471" spans="1:10" ht="15" thickBot="1" x14ac:dyDescent="0.35">
      <c r="A1471" s="429"/>
      <c r="B1471" s="13" t="s">
        <v>3166</v>
      </c>
      <c r="C1471" s="26" t="s">
        <v>82</v>
      </c>
      <c r="D1471" s="465">
        <v>100000</v>
      </c>
      <c r="E1471" s="281"/>
      <c r="F1471" s="281"/>
      <c r="G1471" s="281"/>
      <c r="H1471" s="281"/>
      <c r="I1471" s="281">
        <v>100000</v>
      </c>
      <c r="J1471" s="8"/>
    </row>
    <row r="1472" spans="1:10" ht="18.600000000000001" thickBot="1" x14ac:dyDescent="0.4">
      <c r="A1472" s="519" t="s">
        <v>3170</v>
      </c>
      <c r="B1472" s="53"/>
      <c r="C1472" s="27"/>
      <c r="D1472" s="27"/>
      <c r="E1472" s="27"/>
      <c r="F1472" s="27"/>
      <c r="G1472" s="27"/>
      <c r="H1472" s="27"/>
      <c r="I1472" s="27"/>
      <c r="J1472" s="16"/>
    </row>
    <row r="1473" spans="1:10" x14ac:dyDescent="0.3">
      <c r="A1473" s="426" t="s">
        <v>3168</v>
      </c>
      <c r="B1473" s="57"/>
      <c r="C1473" s="57"/>
      <c r="D1473" s="57"/>
      <c r="E1473" s="281"/>
      <c r="F1473" s="281"/>
      <c r="G1473" s="281"/>
      <c r="H1473" s="281"/>
      <c r="I1473" s="281"/>
      <c r="J1473" s="57"/>
    </row>
    <row r="1474" spans="1:10" x14ac:dyDescent="0.3">
      <c r="A1474" s="427" t="s">
        <v>3169</v>
      </c>
      <c r="B1474" s="57"/>
      <c r="C1474" s="57"/>
      <c r="D1474" s="57"/>
      <c r="E1474" s="281"/>
      <c r="F1474" s="281"/>
      <c r="G1474" s="281"/>
      <c r="H1474" s="281"/>
      <c r="I1474" s="281"/>
      <c r="J1474" s="57"/>
    </row>
    <row r="1475" spans="1:10" ht="15" thickBot="1" x14ac:dyDescent="0.35">
      <c r="A1475" s="429"/>
      <c r="B1475" s="13"/>
      <c r="C1475" s="13"/>
      <c r="D1475" s="13"/>
      <c r="E1475" s="281"/>
      <c r="F1475" s="281"/>
      <c r="G1475" s="281"/>
      <c r="H1475" s="281"/>
      <c r="I1475" s="281"/>
      <c r="J1475" s="8"/>
    </row>
    <row r="1476" spans="1:10" ht="18.600000000000001" thickBot="1" x14ac:dyDescent="0.4">
      <c r="A1476" s="56" t="s">
        <v>3173</v>
      </c>
      <c r="B1476" s="53"/>
      <c r="C1476" s="27"/>
      <c r="D1476" s="27"/>
      <c r="E1476" s="27"/>
      <c r="F1476" s="27"/>
      <c r="G1476" s="27"/>
      <c r="H1476" s="27"/>
      <c r="I1476" s="27"/>
      <c r="J1476" s="16"/>
    </row>
    <row r="1477" spans="1:10" x14ac:dyDescent="0.3">
      <c r="A1477" s="426" t="s">
        <v>3174</v>
      </c>
      <c r="B1477" s="14" t="s">
        <v>3172</v>
      </c>
      <c r="C1477" s="517"/>
      <c r="D1477" s="517"/>
      <c r="E1477" s="281"/>
      <c r="F1477" s="281"/>
      <c r="G1477" s="281"/>
      <c r="H1477" s="281"/>
      <c r="I1477" s="281"/>
      <c r="J1477" s="6"/>
    </row>
    <row r="1478" spans="1:10" x14ac:dyDescent="0.3">
      <c r="A1478" s="421" t="s">
        <v>3175</v>
      </c>
      <c r="B1478" s="11" t="s">
        <v>3171</v>
      </c>
      <c r="C1478" s="14" t="s">
        <v>2065</v>
      </c>
      <c r="D1478" s="267">
        <v>50000</v>
      </c>
      <c r="E1478" s="281"/>
      <c r="F1478" s="281"/>
      <c r="G1478" s="281">
        <v>50000</v>
      </c>
      <c r="H1478" s="281"/>
      <c r="I1478" s="281"/>
      <c r="J1478" s="4"/>
    </row>
    <row r="1479" spans="1:10" ht="15" thickBot="1" x14ac:dyDescent="0.35">
      <c r="A1479" s="280" t="s">
        <v>2019</v>
      </c>
      <c r="B1479" s="13"/>
      <c r="C1479" s="26"/>
      <c r="D1479" s="13"/>
      <c r="E1479" s="281"/>
      <c r="F1479" s="281"/>
      <c r="G1479" s="281"/>
      <c r="H1479" s="281"/>
      <c r="I1479" s="281"/>
      <c r="J1479" s="8"/>
    </row>
    <row r="1480" spans="1:10" ht="18.600000000000001" thickBot="1" x14ac:dyDescent="0.4">
      <c r="A1480" s="56" t="s">
        <v>3176</v>
      </c>
      <c r="B1480" s="53"/>
      <c r="C1480" s="27"/>
      <c r="D1480" s="27"/>
      <c r="E1480" s="27"/>
      <c r="F1480" s="27"/>
      <c r="G1480" s="27"/>
      <c r="H1480" s="27"/>
      <c r="I1480" s="27"/>
      <c r="J1480" s="16"/>
    </row>
    <row r="1481" spans="1:10" x14ac:dyDescent="0.3">
      <c r="A1481" s="426" t="s">
        <v>3186</v>
      </c>
      <c r="B1481" s="14" t="s">
        <v>3177</v>
      </c>
      <c r="C1481" s="14" t="s">
        <v>98</v>
      </c>
      <c r="D1481" s="271">
        <v>60000</v>
      </c>
      <c r="E1481" s="281"/>
      <c r="F1481" s="281"/>
      <c r="G1481" s="281">
        <v>60000</v>
      </c>
      <c r="H1481" s="281"/>
      <c r="I1481" s="281"/>
      <c r="J1481" s="6" t="s">
        <v>3183</v>
      </c>
    </row>
    <row r="1482" spans="1:10" x14ac:dyDescent="0.3">
      <c r="A1482" s="421" t="s">
        <v>3187</v>
      </c>
      <c r="B1482" s="14" t="s">
        <v>3178</v>
      </c>
      <c r="C1482" s="14" t="s">
        <v>98</v>
      </c>
      <c r="D1482" s="271">
        <v>60000</v>
      </c>
      <c r="E1482" s="281"/>
      <c r="F1482" s="281"/>
      <c r="G1482" s="281">
        <v>60000</v>
      </c>
      <c r="H1482" s="281"/>
      <c r="I1482" s="281"/>
      <c r="J1482" s="6" t="s">
        <v>3184</v>
      </c>
    </row>
    <row r="1483" spans="1:10" x14ac:dyDescent="0.3">
      <c r="A1483" s="280" t="s">
        <v>2019</v>
      </c>
      <c r="B1483" s="14" t="s">
        <v>3179</v>
      </c>
      <c r="C1483" s="14" t="s">
        <v>98</v>
      </c>
      <c r="D1483" s="271">
        <v>60000</v>
      </c>
      <c r="E1483" s="281"/>
      <c r="F1483" s="281"/>
      <c r="G1483" s="281">
        <v>60000</v>
      </c>
      <c r="H1483" s="281"/>
      <c r="I1483" s="281"/>
      <c r="J1483" s="6" t="s">
        <v>3185</v>
      </c>
    </row>
    <row r="1484" spans="1:10" x14ac:dyDescent="0.3">
      <c r="A1484" s="421"/>
      <c r="B1484" s="14" t="s">
        <v>3180</v>
      </c>
      <c r="C1484" s="14" t="s">
        <v>98</v>
      </c>
      <c r="D1484" s="271">
        <v>60000</v>
      </c>
      <c r="E1484" s="281"/>
      <c r="F1484" s="281"/>
      <c r="G1484" s="281">
        <v>60000</v>
      </c>
      <c r="H1484" s="281"/>
      <c r="I1484" s="281"/>
      <c r="J1484" s="6" t="s">
        <v>3183</v>
      </c>
    </row>
    <row r="1485" spans="1:10" x14ac:dyDescent="0.3">
      <c r="A1485" s="421"/>
      <c r="B1485" s="14" t="s">
        <v>3181</v>
      </c>
      <c r="C1485" s="14" t="s">
        <v>98</v>
      </c>
      <c r="D1485" s="271">
        <v>60000</v>
      </c>
      <c r="E1485" s="281"/>
      <c r="F1485" s="281"/>
      <c r="G1485" s="281">
        <v>60000</v>
      </c>
      <c r="H1485" s="281"/>
      <c r="I1485" s="281"/>
      <c r="J1485" s="6" t="s">
        <v>3184</v>
      </c>
    </row>
    <row r="1486" spans="1:10" ht="15" thickBot="1" x14ac:dyDescent="0.35">
      <c r="A1486" s="429"/>
      <c r="B1486" s="26" t="s">
        <v>3182</v>
      </c>
      <c r="C1486" s="26" t="s">
        <v>98</v>
      </c>
      <c r="D1486" s="279">
        <v>60000</v>
      </c>
      <c r="E1486" s="281"/>
      <c r="F1486" s="281"/>
      <c r="G1486" s="281">
        <v>60000</v>
      </c>
      <c r="H1486" s="281"/>
      <c r="I1486" s="281"/>
      <c r="J1486" s="114" t="s">
        <v>3185</v>
      </c>
    </row>
    <row r="1487" spans="1:10" ht="18.600000000000001" thickBot="1" x14ac:dyDescent="0.4">
      <c r="A1487" s="56" t="s">
        <v>3188</v>
      </c>
      <c r="B1487" s="53"/>
      <c r="C1487" s="27"/>
      <c r="D1487" s="27"/>
      <c r="E1487" s="27"/>
      <c r="F1487" s="27"/>
      <c r="G1487" s="27"/>
      <c r="H1487" s="27"/>
      <c r="I1487" s="27"/>
      <c r="J1487" s="16"/>
    </row>
    <row r="1488" spans="1:10" x14ac:dyDescent="0.3">
      <c r="A1488" s="426" t="s">
        <v>3206</v>
      </c>
      <c r="B1488" s="14" t="s">
        <v>3189</v>
      </c>
      <c r="C1488" s="14" t="s">
        <v>424</v>
      </c>
      <c r="D1488" s="266">
        <v>50000</v>
      </c>
      <c r="E1488" s="281"/>
      <c r="F1488" s="281"/>
      <c r="G1488" s="281">
        <v>50000</v>
      </c>
      <c r="H1488" s="281"/>
      <c r="I1488" s="281"/>
      <c r="J1488" s="6" t="s">
        <v>3202</v>
      </c>
    </row>
    <row r="1489" spans="1:10" x14ac:dyDescent="0.3">
      <c r="A1489" s="421" t="s">
        <v>3207</v>
      </c>
      <c r="B1489" s="11" t="s">
        <v>3190</v>
      </c>
      <c r="C1489" s="14" t="s">
        <v>424</v>
      </c>
      <c r="D1489" s="266">
        <v>50000</v>
      </c>
      <c r="E1489" s="281"/>
      <c r="F1489" s="281"/>
      <c r="G1489" s="281">
        <v>50000</v>
      </c>
      <c r="H1489" s="281"/>
      <c r="I1489" s="281"/>
      <c r="J1489" s="6" t="s">
        <v>3202</v>
      </c>
    </row>
    <row r="1490" spans="1:10" x14ac:dyDescent="0.3">
      <c r="A1490" s="420" t="s">
        <v>3205</v>
      </c>
      <c r="B1490" s="11" t="s">
        <v>3191</v>
      </c>
      <c r="C1490" s="14" t="s">
        <v>424</v>
      </c>
      <c r="D1490" s="266">
        <v>50000</v>
      </c>
      <c r="E1490" s="281"/>
      <c r="F1490" s="281"/>
      <c r="G1490" s="281">
        <v>50000</v>
      </c>
      <c r="H1490" s="281"/>
      <c r="I1490" s="281"/>
      <c r="J1490" s="6" t="s">
        <v>3202</v>
      </c>
    </row>
    <row r="1491" spans="1:10" x14ac:dyDescent="0.3">
      <c r="A1491" s="280" t="s">
        <v>2019</v>
      </c>
      <c r="B1491" s="11" t="s">
        <v>3192</v>
      </c>
      <c r="C1491" s="11" t="s">
        <v>2064</v>
      </c>
      <c r="D1491" s="267">
        <v>50000</v>
      </c>
      <c r="E1491" s="281"/>
      <c r="F1491" s="281"/>
      <c r="G1491" s="281">
        <v>50000</v>
      </c>
      <c r="H1491" s="281"/>
      <c r="I1491" s="281"/>
      <c r="J1491" s="4" t="s">
        <v>3203</v>
      </c>
    </row>
    <row r="1492" spans="1:10" x14ac:dyDescent="0.3">
      <c r="A1492" s="421"/>
      <c r="B1492" s="11" t="s">
        <v>3193</v>
      </c>
      <c r="C1492" s="11" t="s">
        <v>2064</v>
      </c>
      <c r="D1492" s="267">
        <v>50000</v>
      </c>
      <c r="E1492" s="281"/>
      <c r="F1492" s="281"/>
      <c r="G1492" s="281">
        <v>50000</v>
      </c>
      <c r="H1492" s="281"/>
      <c r="I1492" s="281"/>
      <c r="J1492" s="4" t="s">
        <v>3204</v>
      </c>
    </row>
    <row r="1493" spans="1:10" x14ac:dyDescent="0.3">
      <c r="A1493" s="421"/>
      <c r="B1493" s="11" t="s">
        <v>3194</v>
      </c>
      <c r="C1493" s="11" t="s">
        <v>2064</v>
      </c>
      <c r="D1493" s="267">
        <v>50000</v>
      </c>
      <c r="E1493" s="281"/>
      <c r="F1493" s="281"/>
      <c r="G1493" s="281">
        <v>50000</v>
      </c>
      <c r="H1493" s="281"/>
      <c r="I1493" s="281"/>
      <c r="J1493" s="4" t="s">
        <v>3203</v>
      </c>
    </row>
    <row r="1494" spans="1:10" x14ac:dyDescent="0.3">
      <c r="A1494" s="421"/>
      <c r="B1494" s="11" t="s">
        <v>3195</v>
      </c>
      <c r="C1494" s="11" t="s">
        <v>2064</v>
      </c>
      <c r="D1494" s="267">
        <v>50000</v>
      </c>
      <c r="E1494" s="281"/>
      <c r="F1494" s="281"/>
      <c r="G1494" s="281">
        <v>50000</v>
      </c>
      <c r="H1494" s="281"/>
      <c r="I1494" s="281"/>
      <c r="J1494" s="4" t="s">
        <v>3203</v>
      </c>
    </row>
    <row r="1495" spans="1:10" x14ac:dyDescent="0.3">
      <c r="A1495" s="429"/>
      <c r="B1495" s="11" t="s">
        <v>3196</v>
      </c>
      <c r="C1495" s="11" t="s">
        <v>2064</v>
      </c>
      <c r="D1495" s="267">
        <v>50000</v>
      </c>
      <c r="E1495" s="281"/>
      <c r="F1495" s="281"/>
      <c r="G1495" s="281">
        <v>50000</v>
      </c>
      <c r="H1495" s="281"/>
      <c r="I1495" s="281"/>
      <c r="J1495" s="4" t="s">
        <v>3204</v>
      </c>
    </row>
    <row r="1496" spans="1:10" x14ac:dyDescent="0.3">
      <c r="A1496" s="421"/>
      <c r="B1496" s="11" t="s">
        <v>3197</v>
      </c>
      <c r="C1496" s="11" t="s">
        <v>2064</v>
      </c>
      <c r="D1496" s="267">
        <v>50000</v>
      </c>
      <c r="E1496" s="281"/>
      <c r="F1496" s="281"/>
      <c r="G1496" s="281">
        <v>50000</v>
      </c>
      <c r="H1496" s="281"/>
      <c r="I1496" s="281"/>
      <c r="J1496" s="4" t="s">
        <v>3204</v>
      </c>
    </row>
    <row r="1497" spans="1:10" x14ac:dyDescent="0.3">
      <c r="A1497" s="421"/>
      <c r="B1497" s="11" t="s">
        <v>3198</v>
      </c>
      <c r="C1497" s="11" t="s">
        <v>2064</v>
      </c>
      <c r="D1497" s="267">
        <v>50000</v>
      </c>
      <c r="E1497" s="281"/>
      <c r="F1497" s="281"/>
      <c r="G1497" s="281">
        <v>50000</v>
      </c>
      <c r="H1497" s="281"/>
      <c r="I1497" s="281"/>
      <c r="J1497" s="4" t="s">
        <v>3203</v>
      </c>
    </row>
    <row r="1498" spans="1:10" x14ac:dyDescent="0.3">
      <c r="A1498" s="421"/>
      <c r="B1498" s="11" t="s">
        <v>3199</v>
      </c>
      <c r="C1498" s="11" t="s">
        <v>2064</v>
      </c>
      <c r="D1498" s="267">
        <v>50000</v>
      </c>
      <c r="E1498" s="281"/>
      <c r="F1498" s="281"/>
      <c r="G1498" s="281">
        <v>50000</v>
      </c>
      <c r="H1498" s="281"/>
      <c r="I1498" s="281"/>
      <c r="J1498" s="4" t="s">
        <v>3203</v>
      </c>
    </row>
    <row r="1499" spans="1:10" x14ac:dyDescent="0.3">
      <c r="A1499" s="421"/>
      <c r="B1499" s="11" t="s">
        <v>3200</v>
      </c>
      <c r="C1499" s="11" t="s">
        <v>2064</v>
      </c>
      <c r="D1499" s="267">
        <v>50000</v>
      </c>
      <c r="E1499" s="281"/>
      <c r="F1499" s="281"/>
      <c r="G1499" s="281">
        <v>50000</v>
      </c>
      <c r="H1499" s="281"/>
      <c r="I1499" s="281"/>
      <c r="J1499" s="4" t="s">
        <v>3204</v>
      </c>
    </row>
    <row r="1500" spans="1:10" x14ac:dyDescent="0.3">
      <c r="A1500" s="421"/>
      <c r="B1500" s="11" t="s">
        <v>3201</v>
      </c>
      <c r="C1500" s="11" t="s">
        <v>2064</v>
      </c>
      <c r="D1500" s="267">
        <v>50000</v>
      </c>
      <c r="E1500" s="281"/>
      <c r="F1500" s="281"/>
      <c r="G1500" s="281">
        <v>50000</v>
      </c>
      <c r="H1500" s="281"/>
      <c r="I1500" s="281"/>
      <c r="J1500" s="4" t="s">
        <v>3204</v>
      </c>
    </row>
    <row r="1501" spans="1:10" x14ac:dyDescent="0.3">
      <c r="A1501" s="421"/>
      <c r="B1501" s="11" t="s">
        <v>3198</v>
      </c>
      <c r="C1501" s="11" t="s">
        <v>2064</v>
      </c>
      <c r="D1501" s="267">
        <v>50000</v>
      </c>
      <c r="E1501" s="281"/>
      <c r="F1501" s="281"/>
      <c r="G1501" s="281">
        <v>50000</v>
      </c>
      <c r="H1501" s="281"/>
      <c r="I1501" s="281"/>
      <c r="J1501" s="4" t="s">
        <v>3203</v>
      </c>
    </row>
    <row r="1502" spans="1:10" x14ac:dyDescent="0.3">
      <c r="A1502" s="421"/>
      <c r="B1502" s="11" t="s">
        <v>3199</v>
      </c>
      <c r="C1502" s="11" t="s">
        <v>2064</v>
      </c>
      <c r="D1502" s="267">
        <v>50000</v>
      </c>
      <c r="E1502" s="281"/>
      <c r="F1502" s="281"/>
      <c r="G1502" s="281">
        <v>50000</v>
      </c>
      <c r="H1502" s="281"/>
      <c r="I1502" s="281"/>
      <c r="J1502" s="4" t="s">
        <v>3203</v>
      </c>
    </row>
    <row r="1503" spans="1:10" x14ac:dyDescent="0.3">
      <c r="A1503" s="421"/>
      <c r="B1503" s="11" t="s">
        <v>3200</v>
      </c>
      <c r="C1503" s="11" t="s">
        <v>2064</v>
      </c>
      <c r="D1503" s="267">
        <v>50000</v>
      </c>
      <c r="E1503" s="281"/>
      <c r="F1503" s="281"/>
      <c r="G1503" s="281">
        <v>50000</v>
      </c>
      <c r="H1503" s="281"/>
      <c r="I1503" s="281"/>
      <c r="J1503" s="4" t="s">
        <v>3204</v>
      </c>
    </row>
    <row r="1504" spans="1:10" ht="15" thickBot="1" x14ac:dyDescent="0.35">
      <c r="A1504" s="429"/>
      <c r="B1504" s="13" t="s">
        <v>3201</v>
      </c>
      <c r="C1504" s="13" t="s">
        <v>2064</v>
      </c>
      <c r="D1504" s="274">
        <v>50000</v>
      </c>
      <c r="E1504" s="281"/>
      <c r="F1504" s="281"/>
      <c r="G1504" s="281">
        <v>50000</v>
      </c>
      <c r="H1504" s="281"/>
      <c r="I1504" s="281"/>
      <c r="J1504" s="8" t="s">
        <v>3204</v>
      </c>
    </row>
    <row r="1505" spans="1:10" ht="18.600000000000001" thickBot="1" x14ac:dyDescent="0.4">
      <c r="A1505" s="75" t="s">
        <v>3208</v>
      </c>
      <c r="B1505" s="53"/>
      <c r="C1505" s="27"/>
      <c r="D1505" s="27"/>
      <c r="E1505" s="27"/>
      <c r="F1505" s="27"/>
      <c r="G1505" s="27"/>
      <c r="H1505" s="27"/>
      <c r="I1505" s="27"/>
      <c r="J1505" s="16"/>
    </row>
    <row r="1506" spans="1:10" x14ac:dyDescent="0.3">
      <c r="A1506" s="426" t="s">
        <v>3213</v>
      </c>
      <c r="B1506" s="14" t="s">
        <v>3209</v>
      </c>
      <c r="C1506" s="14" t="s">
        <v>424</v>
      </c>
      <c r="D1506" s="266">
        <v>100000</v>
      </c>
      <c r="E1506" s="281"/>
      <c r="F1506" s="281"/>
      <c r="G1506" s="281"/>
      <c r="H1506" s="281"/>
      <c r="I1506" s="281">
        <v>100000</v>
      </c>
      <c r="J1506" s="6"/>
    </row>
    <row r="1507" spans="1:10" x14ac:dyDescent="0.3">
      <c r="A1507" s="421" t="s">
        <v>3214</v>
      </c>
      <c r="B1507" s="11" t="s">
        <v>3210</v>
      </c>
      <c r="C1507" s="14" t="s">
        <v>424</v>
      </c>
      <c r="D1507" s="266">
        <v>100000</v>
      </c>
      <c r="E1507" s="281"/>
      <c r="F1507" s="281"/>
      <c r="G1507" s="281"/>
      <c r="H1507" s="281"/>
      <c r="I1507" s="281">
        <v>100000</v>
      </c>
      <c r="J1507" s="4"/>
    </row>
    <row r="1508" spans="1:10" x14ac:dyDescent="0.3">
      <c r="A1508" s="280" t="s">
        <v>2019</v>
      </c>
      <c r="B1508" s="11" t="s">
        <v>3211</v>
      </c>
      <c r="C1508" s="14" t="s">
        <v>424</v>
      </c>
      <c r="D1508" s="266">
        <v>100000</v>
      </c>
      <c r="E1508" s="281"/>
      <c r="F1508" s="281"/>
      <c r="G1508" s="281"/>
      <c r="H1508" s="281"/>
      <c r="I1508" s="281">
        <v>100000</v>
      </c>
      <c r="J1508" s="4"/>
    </row>
    <row r="1509" spans="1:10" ht="15" thickBot="1" x14ac:dyDescent="0.35">
      <c r="A1509" s="429"/>
      <c r="B1509" s="13" t="s">
        <v>3212</v>
      </c>
      <c r="C1509" s="26" t="s">
        <v>424</v>
      </c>
      <c r="D1509" s="465">
        <v>100000</v>
      </c>
      <c r="E1509" s="281"/>
      <c r="F1509" s="281"/>
      <c r="G1509" s="281"/>
      <c r="H1509" s="281"/>
      <c r="I1509" s="281">
        <v>100000</v>
      </c>
      <c r="J1509" s="8"/>
    </row>
    <row r="1510" spans="1:10" ht="18.600000000000001" thickBot="1" x14ac:dyDescent="0.4">
      <c r="A1510" s="56" t="s">
        <v>3215</v>
      </c>
      <c r="B1510" s="53"/>
      <c r="C1510" s="27"/>
      <c r="D1510" s="27"/>
      <c r="E1510" s="27"/>
      <c r="F1510" s="27"/>
      <c r="G1510" s="27"/>
      <c r="H1510" s="27"/>
      <c r="I1510" s="27"/>
      <c r="J1510" s="16"/>
    </row>
    <row r="1511" spans="1:10" x14ac:dyDescent="0.3">
      <c r="A1511" s="426" t="s">
        <v>3223</v>
      </c>
      <c r="B1511" s="14" t="s">
        <v>3217</v>
      </c>
      <c r="C1511" s="14" t="s">
        <v>2065</v>
      </c>
      <c r="D1511" s="270">
        <v>50000</v>
      </c>
      <c r="E1511" s="281"/>
      <c r="F1511" s="281"/>
      <c r="G1511" s="281">
        <v>50000</v>
      </c>
      <c r="H1511" s="281"/>
      <c r="I1511" s="281"/>
      <c r="J1511" s="6" t="s">
        <v>3216</v>
      </c>
    </row>
    <row r="1512" spans="1:10" x14ac:dyDescent="0.3">
      <c r="A1512" s="429" t="s">
        <v>3224</v>
      </c>
      <c r="B1512" s="14" t="s">
        <v>3218</v>
      </c>
      <c r="C1512" s="14" t="s">
        <v>2065</v>
      </c>
      <c r="D1512" s="270">
        <v>50000</v>
      </c>
      <c r="E1512" s="281"/>
      <c r="F1512" s="281"/>
      <c r="G1512" s="281">
        <v>50000</v>
      </c>
      <c r="H1512" s="281"/>
      <c r="I1512" s="281"/>
      <c r="J1512" s="6" t="s">
        <v>3216</v>
      </c>
    </row>
    <row r="1513" spans="1:10" x14ac:dyDescent="0.3">
      <c r="A1513" s="280" t="s">
        <v>2019</v>
      </c>
      <c r="B1513" s="14" t="s">
        <v>3219</v>
      </c>
      <c r="C1513" s="14" t="s">
        <v>2065</v>
      </c>
      <c r="D1513" s="270">
        <v>50000</v>
      </c>
      <c r="E1513" s="281"/>
      <c r="F1513" s="281"/>
      <c r="G1513" s="281">
        <v>50000</v>
      </c>
      <c r="H1513" s="281"/>
      <c r="I1513" s="281"/>
      <c r="J1513" s="6" t="s">
        <v>3216</v>
      </c>
    </row>
    <row r="1514" spans="1:10" x14ac:dyDescent="0.3">
      <c r="A1514" s="421"/>
      <c r="B1514" s="14" t="s">
        <v>3220</v>
      </c>
      <c r="C1514" s="14" t="s">
        <v>2065</v>
      </c>
      <c r="D1514" s="270">
        <v>50000</v>
      </c>
      <c r="E1514" s="281"/>
      <c r="F1514" s="281"/>
      <c r="G1514" s="281">
        <v>50000</v>
      </c>
      <c r="H1514" s="281"/>
      <c r="I1514" s="281"/>
      <c r="J1514" s="6" t="s">
        <v>3216</v>
      </c>
    </row>
    <row r="1515" spans="1:10" x14ac:dyDescent="0.3">
      <c r="A1515" s="421"/>
      <c r="B1515" s="14" t="s">
        <v>3221</v>
      </c>
      <c r="C1515" s="14" t="s">
        <v>2065</v>
      </c>
      <c r="D1515" s="270">
        <v>50000</v>
      </c>
      <c r="E1515" s="281"/>
      <c r="F1515" s="281"/>
      <c r="G1515" s="281">
        <v>50000</v>
      </c>
      <c r="H1515" s="281"/>
      <c r="I1515" s="281"/>
      <c r="J1515" s="6" t="s">
        <v>3216</v>
      </c>
    </row>
    <row r="1516" spans="1:10" ht="15" thickBot="1" x14ac:dyDescent="0.35">
      <c r="A1516" s="429"/>
      <c r="B1516" s="26" t="s">
        <v>3222</v>
      </c>
      <c r="C1516" s="26" t="s">
        <v>2065</v>
      </c>
      <c r="D1516" s="526">
        <v>50000</v>
      </c>
      <c r="E1516" s="281"/>
      <c r="F1516" s="281"/>
      <c r="G1516" s="281">
        <v>50000</v>
      </c>
      <c r="H1516" s="281"/>
      <c r="I1516" s="281"/>
      <c r="J1516" s="114" t="s">
        <v>3216</v>
      </c>
    </row>
    <row r="1517" spans="1:10" ht="18.600000000000001" thickBot="1" x14ac:dyDescent="0.4">
      <c r="A1517" s="56" t="s">
        <v>3225</v>
      </c>
      <c r="B1517" s="53"/>
      <c r="C1517" s="27"/>
      <c r="D1517" s="27"/>
      <c r="E1517" s="27"/>
      <c r="F1517" s="27"/>
      <c r="G1517" s="27"/>
      <c r="H1517" s="27"/>
      <c r="I1517" s="27"/>
      <c r="J1517" s="16"/>
    </row>
    <row r="1518" spans="1:10" x14ac:dyDescent="0.3">
      <c r="A1518" s="426" t="s">
        <v>3238</v>
      </c>
      <c r="B1518" s="14" t="s">
        <v>3226</v>
      </c>
      <c r="C1518" s="14" t="s">
        <v>82</v>
      </c>
      <c r="D1518" s="266">
        <v>25000</v>
      </c>
      <c r="E1518" s="281"/>
      <c r="F1518" s="281">
        <v>25000</v>
      </c>
      <c r="G1518" s="281"/>
      <c r="H1518" s="281"/>
      <c r="I1518" s="281"/>
      <c r="J1518" s="6" t="s">
        <v>3227</v>
      </c>
    </row>
    <row r="1519" spans="1:10" x14ac:dyDescent="0.3">
      <c r="A1519" s="421" t="s">
        <v>3239</v>
      </c>
      <c r="B1519" s="11" t="s">
        <v>3228</v>
      </c>
      <c r="C1519" s="14" t="s">
        <v>82</v>
      </c>
      <c r="D1519" s="266">
        <v>25000</v>
      </c>
      <c r="E1519" s="281"/>
      <c r="F1519" s="281">
        <v>25000</v>
      </c>
      <c r="G1519" s="281"/>
      <c r="H1519" s="281"/>
      <c r="I1519" s="281"/>
      <c r="J1519" s="6" t="s">
        <v>3227</v>
      </c>
    </row>
    <row r="1520" spans="1:10" x14ac:dyDescent="0.3">
      <c r="A1520" s="280" t="s">
        <v>2019</v>
      </c>
      <c r="B1520" s="11" t="s">
        <v>3229</v>
      </c>
      <c r="C1520" s="14" t="s">
        <v>82</v>
      </c>
      <c r="D1520" s="266">
        <v>25000</v>
      </c>
      <c r="E1520" s="281"/>
      <c r="F1520" s="281">
        <v>25000</v>
      </c>
      <c r="G1520" s="281"/>
      <c r="H1520" s="281"/>
      <c r="I1520" s="281"/>
      <c r="J1520" s="6" t="s">
        <v>3227</v>
      </c>
    </row>
    <row r="1521" spans="1:10" x14ac:dyDescent="0.3">
      <c r="A1521" s="421"/>
      <c r="B1521" s="11" t="s">
        <v>3230</v>
      </c>
      <c r="C1521" s="14" t="s">
        <v>82</v>
      </c>
      <c r="D1521" s="266">
        <v>25000</v>
      </c>
      <c r="E1521" s="281"/>
      <c r="F1521" s="281">
        <v>25000</v>
      </c>
      <c r="G1521" s="281"/>
      <c r="H1521" s="281"/>
      <c r="I1521" s="281"/>
      <c r="J1521" s="6" t="s">
        <v>3237</v>
      </c>
    </row>
    <row r="1522" spans="1:10" x14ac:dyDescent="0.3">
      <c r="A1522" s="421"/>
      <c r="B1522" s="11" t="s">
        <v>3231</v>
      </c>
      <c r="C1522" s="14" t="s">
        <v>82</v>
      </c>
      <c r="D1522" s="266">
        <v>25000</v>
      </c>
      <c r="E1522" s="281"/>
      <c r="F1522" s="281">
        <v>25000</v>
      </c>
      <c r="G1522" s="281"/>
      <c r="H1522" s="281"/>
      <c r="I1522" s="281"/>
      <c r="J1522" s="6" t="s">
        <v>3237</v>
      </c>
    </row>
    <row r="1523" spans="1:10" x14ac:dyDescent="0.3">
      <c r="A1523" s="421"/>
      <c r="B1523" s="11" t="s">
        <v>3232</v>
      </c>
      <c r="C1523" s="14" t="s">
        <v>82</v>
      </c>
      <c r="D1523" s="266">
        <v>25000</v>
      </c>
      <c r="E1523" s="281"/>
      <c r="F1523" s="281">
        <v>25000</v>
      </c>
      <c r="G1523" s="281"/>
      <c r="H1523" s="281"/>
      <c r="I1523" s="281"/>
      <c r="J1523" s="6" t="s">
        <v>3237</v>
      </c>
    </row>
    <row r="1524" spans="1:10" x14ac:dyDescent="0.3">
      <c r="A1524" s="421"/>
      <c r="B1524" s="11" t="s">
        <v>3233</v>
      </c>
      <c r="C1524" s="14" t="s">
        <v>82</v>
      </c>
      <c r="D1524" s="266">
        <v>25000</v>
      </c>
      <c r="E1524" s="281"/>
      <c r="F1524" s="281">
        <v>25000</v>
      </c>
      <c r="G1524" s="281"/>
      <c r="H1524" s="281"/>
      <c r="I1524" s="281"/>
      <c r="J1524" s="6" t="s">
        <v>3227</v>
      </c>
    </row>
    <row r="1525" spans="1:10" x14ac:dyDescent="0.3">
      <c r="A1525" s="421"/>
      <c r="B1525" s="11" t="s">
        <v>3235</v>
      </c>
      <c r="C1525" s="14" t="s">
        <v>82</v>
      </c>
      <c r="D1525" s="266">
        <v>25000</v>
      </c>
      <c r="E1525" s="281"/>
      <c r="F1525" s="281">
        <v>25000</v>
      </c>
      <c r="G1525" s="281"/>
      <c r="H1525" s="281"/>
      <c r="I1525" s="281"/>
      <c r="J1525" s="6" t="s">
        <v>3227</v>
      </c>
    </row>
    <row r="1526" spans="1:10" x14ac:dyDescent="0.3">
      <c r="A1526" s="421"/>
      <c r="B1526" s="11" t="s">
        <v>3234</v>
      </c>
      <c r="C1526" s="14" t="s">
        <v>82</v>
      </c>
      <c r="D1526" s="266">
        <v>25000</v>
      </c>
      <c r="E1526" s="281"/>
      <c r="F1526" s="281">
        <v>25000</v>
      </c>
      <c r="G1526" s="281"/>
      <c r="H1526" s="281"/>
      <c r="I1526" s="281"/>
      <c r="J1526" s="6" t="s">
        <v>3237</v>
      </c>
    </row>
    <row r="1527" spans="1:10" ht="15" thickBot="1" x14ac:dyDescent="0.35">
      <c r="A1527" s="429"/>
      <c r="B1527" s="13" t="s">
        <v>3236</v>
      </c>
      <c r="C1527" s="26" t="s">
        <v>82</v>
      </c>
      <c r="D1527" s="465">
        <v>25000</v>
      </c>
      <c r="E1527" s="281"/>
      <c r="F1527" s="281">
        <v>25000</v>
      </c>
      <c r="G1527" s="281"/>
      <c r="H1527" s="281"/>
      <c r="I1527" s="281"/>
      <c r="J1527" s="114" t="s">
        <v>3237</v>
      </c>
    </row>
    <row r="1528" spans="1:10" ht="18.600000000000001" thickBot="1" x14ac:dyDescent="0.4">
      <c r="A1528" s="103" t="s">
        <v>3240</v>
      </c>
      <c r="B1528" s="53"/>
      <c r="C1528" s="27"/>
      <c r="D1528" s="27"/>
      <c r="E1528" s="27"/>
      <c r="F1528" s="27"/>
      <c r="G1528" s="27"/>
      <c r="H1528" s="27"/>
      <c r="I1528" s="27"/>
      <c r="J1528" s="16"/>
    </row>
    <row r="1529" spans="1:10" x14ac:dyDescent="0.3">
      <c r="A1529" s="430" t="s">
        <v>3244</v>
      </c>
      <c r="B1529" s="26" t="s">
        <v>3241</v>
      </c>
      <c r="C1529" s="14" t="s">
        <v>98</v>
      </c>
      <c r="D1529" s="26"/>
      <c r="E1529" s="281"/>
      <c r="F1529" s="281"/>
      <c r="G1529" s="281"/>
      <c r="H1529" s="281"/>
      <c r="I1529" s="281"/>
      <c r="J1529" s="114"/>
    </row>
    <row r="1530" spans="1:10" x14ac:dyDescent="0.3">
      <c r="A1530" s="421" t="s">
        <v>3243</v>
      </c>
      <c r="B1530" s="11" t="s">
        <v>3242</v>
      </c>
      <c r="C1530" s="14" t="s">
        <v>82</v>
      </c>
      <c r="D1530" s="11"/>
      <c r="E1530" s="281"/>
      <c r="F1530" s="281"/>
      <c r="G1530" s="281"/>
      <c r="H1530" s="281"/>
      <c r="I1530" s="281"/>
      <c r="J1530" s="4"/>
    </row>
    <row r="1531" spans="1:10" ht="15" thickBot="1" x14ac:dyDescent="0.35">
      <c r="A1531" s="11" t="s">
        <v>4147</v>
      </c>
      <c r="B1531" s="13"/>
      <c r="C1531" s="13"/>
      <c r="D1531" s="13"/>
      <c r="E1531" s="281"/>
      <c r="F1531" s="281"/>
      <c r="G1531" s="281"/>
      <c r="H1531" s="281"/>
      <c r="I1531" s="281"/>
      <c r="J1531" s="8"/>
    </row>
    <row r="1532" spans="1:10" ht="18.600000000000001" thickBot="1" x14ac:dyDescent="0.4">
      <c r="A1532" s="56" t="s">
        <v>3246</v>
      </c>
      <c r="B1532" s="53"/>
      <c r="C1532" s="27"/>
      <c r="D1532" s="27"/>
      <c r="E1532" s="27"/>
      <c r="F1532" s="27"/>
      <c r="G1532" s="27"/>
      <c r="H1532" s="27"/>
      <c r="I1532" s="27"/>
      <c r="J1532" s="16"/>
    </row>
    <row r="1533" spans="1:10" x14ac:dyDescent="0.3">
      <c r="A1533" s="426" t="s">
        <v>3247</v>
      </c>
      <c r="B1533" s="14"/>
      <c r="C1533" s="14"/>
      <c r="D1533" s="14"/>
      <c r="E1533" s="281"/>
      <c r="F1533" s="281"/>
      <c r="G1533" s="281"/>
      <c r="H1533" s="281"/>
      <c r="I1533" s="281"/>
      <c r="J1533" s="6"/>
    </row>
    <row r="1534" spans="1:10" x14ac:dyDescent="0.3">
      <c r="A1534" s="35" t="s">
        <v>3248</v>
      </c>
      <c r="B1534" s="11"/>
      <c r="C1534" s="11"/>
      <c r="D1534" s="11"/>
      <c r="E1534" s="281"/>
      <c r="F1534" s="281"/>
      <c r="G1534" s="281"/>
      <c r="H1534" s="281"/>
      <c r="I1534" s="281"/>
      <c r="J1534" s="4"/>
    </row>
    <row r="1535" spans="1:10" x14ac:dyDescent="0.3">
      <c r="A1535" s="421" t="s">
        <v>3132</v>
      </c>
      <c r="B1535" s="11"/>
      <c r="C1535" s="11"/>
      <c r="D1535" s="11"/>
      <c r="E1535" s="281"/>
      <c r="F1535" s="281"/>
      <c r="G1535" s="281"/>
      <c r="H1535" s="281"/>
      <c r="I1535" s="281"/>
      <c r="J1535" s="4"/>
    </row>
    <row r="1536" spans="1:10" ht="15" thickBot="1" x14ac:dyDescent="0.35">
      <c r="A1536" s="11" t="s">
        <v>4147</v>
      </c>
      <c r="B1536" s="13"/>
      <c r="C1536" s="13"/>
      <c r="D1536" s="13"/>
      <c r="E1536" s="281"/>
      <c r="F1536" s="281"/>
      <c r="G1536" s="281"/>
      <c r="H1536" s="281"/>
      <c r="I1536" s="281"/>
      <c r="J1536" s="8"/>
    </row>
    <row r="1537" spans="1:10" ht="18.600000000000001" thickBot="1" x14ac:dyDescent="0.4">
      <c r="A1537" s="56" t="s">
        <v>3250</v>
      </c>
      <c r="B1537" s="53"/>
      <c r="C1537" s="27"/>
      <c r="D1537" s="27"/>
      <c r="E1537" s="27"/>
      <c r="F1537" s="27"/>
      <c r="G1537" s="27"/>
      <c r="H1537" s="27"/>
      <c r="I1537" s="27"/>
      <c r="J1537" s="16"/>
    </row>
    <row r="1538" spans="1:10" x14ac:dyDescent="0.3">
      <c r="A1538" s="426" t="s">
        <v>3251</v>
      </c>
      <c r="B1538" s="14" t="s">
        <v>3252</v>
      </c>
      <c r="C1538" s="14" t="s">
        <v>98</v>
      </c>
      <c r="D1538" s="14"/>
      <c r="E1538" s="281"/>
      <c r="F1538" s="281"/>
      <c r="G1538" s="281"/>
      <c r="H1538" s="281"/>
      <c r="I1538" s="281"/>
      <c r="J1538" s="6"/>
    </row>
    <row r="1539" spans="1:10" x14ac:dyDescent="0.3">
      <c r="A1539" s="35" t="s">
        <v>3254</v>
      </c>
      <c r="B1539" s="11" t="s">
        <v>3253</v>
      </c>
      <c r="C1539" s="14" t="s">
        <v>2079</v>
      </c>
      <c r="D1539" s="11"/>
      <c r="E1539" s="281"/>
      <c r="F1539" s="281"/>
      <c r="G1539" s="281"/>
      <c r="H1539" s="281"/>
      <c r="I1539" s="281"/>
      <c r="J1539" s="4"/>
    </row>
    <row r="1540" spans="1:10" ht="15" thickBot="1" x14ac:dyDescent="0.35">
      <c r="A1540" s="11" t="s">
        <v>4147</v>
      </c>
      <c r="B1540" s="13"/>
      <c r="C1540" s="13"/>
      <c r="D1540" s="13"/>
      <c r="E1540" s="281"/>
      <c r="F1540" s="281"/>
      <c r="G1540" s="281"/>
      <c r="H1540" s="281"/>
      <c r="I1540" s="281"/>
      <c r="J1540" s="8"/>
    </row>
    <row r="1541" spans="1:10" ht="18.600000000000001" thickBot="1" x14ac:dyDescent="0.4">
      <c r="A1541" s="56" t="s">
        <v>3256</v>
      </c>
      <c r="B1541" s="53"/>
      <c r="C1541" s="27"/>
      <c r="D1541" s="27"/>
      <c r="E1541" s="27"/>
      <c r="F1541" s="27"/>
      <c r="G1541" s="27"/>
      <c r="H1541" s="27"/>
      <c r="I1541" s="27"/>
      <c r="J1541" s="16"/>
    </row>
    <row r="1542" spans="1:10" x14ac:dyDescent="0.3">
      <c r="A1542" s="426" t="s">
        <v>3260</v>
      </c>
      <c r="B1542" s="14" t="s">
        <v>3255</v>
      </c>
      <c r="C1542" s="14" t="s">
        <v>98</v>
      </c>
      <c r="D1542" s="266">
        <v>30000</v>
      </c>
      <c r="E1542" s="281"/>
      <c r="F1542" s="281">
        <v>30000</v>
      </c>
      <c r="G1542" s="281"/>
      <c r="H1542" s="281"/>
      <c r="I1542" s="281"/>
      <c r="J1542" s="6" t="s">
        <v>252</v>
      </c>
    </row>
    <row r="1543" spans="1:10" x14ac:dyDescent="0.3">
      <c r="A1543" s="420" t="s">
        <v>3261</v>
      </c>
      <c r="B1543" s="14" t="s">
        <v>3257</v>
      </c>
      <c r="C1543" s="14" t="s">
        <v>98</v>
      </c>
      <c r="D1543" s="266">
        <v>30000</v>
      </c>
      <c r="E1543" s="281"/>
      <c r="F1543" s="281">
        <v>30000</v>
      </c>
      <c r="G1543" s="281"/>
      <c r="H1543" s="281"/>
      <c r="I1543" s="281"/>
      <c r="J1543" s="6" t="s">
        <v>252</v>
      </c>
    </row>
    <row r="1544" spans="1:10" x14ac:dyDescent="0.3">
      <c r="A1544" s="421" t="s">
        <v>3262</v>
      </c>
      <c r="B1544" s="14" t="s">
        <v>3258</v>
      </c>
      <c r="C1544" s="14" t="s">
        <v>2065</v>
      </c>
      <c r="D1544" s="266">
        <v>30000</v>
      </c>
      <c r="E1544" s="281"/>
      <c r="F1544" s="281">
        <v>30000</v>
      </c>
      <c r="G1544" s="281"/>
      <c r="H1544" s="281"/>
      <c r="I1544" s="281"/>
      <c r="J1544" s="6" t="s">
        <v>252</v>
      </c>
    </row>
    <row r="1545" spans="1:10" ht="15" thickBot="1" x14ac:dyDescent="0.35">
      <c r="A1545" s="280" t="s">
        <v>2019</v>
      </c>
      <c r="B1545" s="13" t="s">
        <v>3259</v>
      </c>
      <c r="C1545" s="26" t="s">
        <v>2065</v>
      </c>
      <c r="D1545" s="13"/>
      <c r="E1545" s="281"/>
      <c r="F1545" s="281"/>
      <c r="G1545" s="281"/>
      <c r="H1545" s="281"/>
      <c r="I1545" s="281"/>
      <c r="J1545" s="8"/>
    </row>
    <row r="1546" spans="1:10" ht="18.600000000000001" thickBot="1" x14ac:dyDescent="0.4">
      <c r="A1546" s="56" t="s">
        <v>3263</v>
      </c>
      <c r="B1546" s="53"/>
      <c r="C1546" s="27"/>
      <c r="D1546" s="27"/>
      <c r="E1546" s="27"/>
      <c r="F1546" s="27"/>
      <c r="G1546" s="27"/>
      <c r="H1546" s="27"/>
      <c r="I1546" s="27"/>
      <c r="J1546" s="16"/>
    </row>
    <row r="1547" spans="1:10" x14ac:dyDescent="0.3">
      <c r="A1547" s="426" t="s">
        <v>3264</v>
      </c>
      <c r="B1547" s="14" t="s">
        <v>3265</v>
      </c>
      <c r="C1547" s="14" t="s">
        <v>2076</v>
      </c>
      <c r="D1547" s="14"/>
      <c r="E1547" s="281"/>
      <c r="F1547" s="281"/>
      <c r="G1547" s="281"/>
      <c r="H1547" s="281"/>
      <c r="I1547" s="281"/>
      <c r="J1547" s="6" t="s">
        <v>3268</v>
      </c>
    </row>
    <row r="1548" spans="1:10" x14ac:dyDescent="0.3">
      <c r="A1548" s="421" t="s">
        <v>3284</v>
      </c>
      <c r="B1548" s="11" t="s">
        <v>3266</v>
      </c>
      <c r="C1548" s="14" t="s">
        <v>2076</v>
      </c>
      <c r="D1548" s="11"/>
      <c r="E1548" s="281"/>
      <c r="F1548" s="281"/>
      <c r="G1548" s="281"/>
      <c r="H1548" s="281"/>
      <c r="I1548" s="281"/>
      <c r="J1548" s="6" t="s">
        <v>3269</v>
      </c>
    </row>
    <row r="1549" spans="1:10" x14ac:dyDescent="0.3">
      <c r="A1549" s="11" t="s">
        <v>4147</v>
      </c>
      <c r="B1549" s="11" t="s">
        <v>3267</v>
      </c>
      <c r="C1549" s="14" t="s">
        <v>2076</v>
      </c>
      <c r="D1549" s="11"/>
      <c r="E1549" s="281"/>
      <c r="F1549" s="281"/>
      <c r="G1549" s="281"/>
      <c r="H1549" s="281"/>
      <c r="I1549" s="281"/>
      <c r="J1549" s="6" t="s">
        <v>3270</v>
      </c>
    </row>
    <row r="1550" spans="1:10" x14ac:dyDescent="0.3">
      <c r="A1550" s="421"/>
      <c r="B1550" s="11" t="s">
        <v>3271</v>
      </c>
      <c r="C1550" s="14" t="s">
        <v>2076</v>
      </c>
      <c r="D1550" s="11"/>
      <c r="E1550" s="281"/>
      <c r="F1550" s="281"/>
      <c r="G1550" s="281"/>
      <c r="H1550" s="281"/>
      <c r="I1550" s="281"/>
      <c r="J1550" s="6" t="s">
        <v>3278</v>
      </c>
    </row>
    <row r="1551" spans="1:10" x14ac:dyDescent="0.3">
      <c r="A1551" s="421"/>
      <c r="B1551" s="11" t="s">
        <v>3272</v>
      </c>
      <c r="C1551" s="14" t="s">
        <v>2076</v>
      </c>
      <c r="D1551" s="11"/>
      <c r="E1551" s="281"/>
      <c r="F1551" s="281"/>
      <c r="G1551" s="281"/>
      <c r="H1551" s="281"/>
      <c r="I1551" s="281"/>
      <c r="J1551" s="4" t="s">
        <v>3274</v>
      </c>
    </row>
    <row r="1552" spans="1:10" x14ac:dyDescent="0.3">
      <c r="A1552" s="421"/>
      <c r="B1552" s="11" t="s">
        <v>3273</v>
      </c>
      <c r="C1552" s="14" t="s">
        <v>2079</v>
      </c>
      <c r="D1552" s="11"/>
      <c r="E1552" s="281"/>
      <c r="F1552" s="281"/>
      <c r="G1552" s="281"/>
      <c r="H1552" s="281"/>
      <c r="I1552" s="281"/>
      <c r="J1552" s="6" t="s">
        <v>3277</v>
      </c>
    </row>
    <row r="1553" spans="1:10" x14ac:dyDescent="0.3">
      <c r="A1553" s="421"/>
      <c r="B1553" s="11" t="s">
        <v>3275</v>
      </c>
      <c r="C1553" s="14" t="s">
        <v>2076</v>
      </c>
      <c r="D1553" s="11"/>
      <c r="E1553" s="281"/>
      <c r="F1553" s="281"/>
      <c r="G1553" s="281"/>
      <c r="H1553" s="281"/>
      <c r="I1553" s="281"/>
      <c r="J1553" s="6" t="s">
        <v>3276</v>
      </c>
    </row>
    <row r="1554" spans="1:10" x14ac:dyDescent="0.3">
      <c r="A1554" s="421"/>
      <c r="B1554" s="11" t="s">
        <v>3279</v>
      </c>
      <c r="C1554" s="14" t="s">
        <v>2076</v>
      </c>
      <c r="D1554" s="11"/>
      <c r="E1554" s="281"/>
      <c r="F1554" s="281"/>
      <c r="G1554" s="281"/>
      <c r="H1554" s="281"/>
      <c r="I1554" s="281"/>
      <c r="J1554" s="6" t="s">
        <v>3276</v>
      </c>
    </row>
    <row r="1555" spans="1:10" x14ac:dyDescent="0.3">
      <c r="A1555" s="421"/>
      <c r="B1555" s="11" t="s">
        <v>3280</v>
      </c>
      <c r="C1555" s="14" t="s">
        <v>2076</v>
      </c>
      <c r="D1555" s="11"/>
      <c r="E1555" s="281"/>
      <c r="F1555" s="281"/>
      <c r="G1555" s="281"/>
      <c r="H1555" s="281"/>
      <c r="I1555" s="281"/>
      <c r="J1555" s="6" t="s">
        <v>3281</v>
      </c>
    </row>
    <row r="1556" spans="1:10" ht="15" thickBot="1" x14ac:dyDescent="0.35">
      <c r="A1556" s="429"/>
      <c r="B1556" s="13" t="s">
        <v>3282</v>
      </c>
      <c r="C1556" s="26" t="s">
        <v>2076</v>
      </c>
      <c r="D1556" s="13"/>
      <c r="E1556" s="281"/>
      <c r="F1556" s="281"/>
      <c r="G1556" s="281"/>
      <c r="H1556" s="281"/>
      <c r="I1556" s="281"/>
      <c r="J1556" s="114" t="s">
        <v>3283</v>
      </c>
    </row>
    <row r="1557" spans="1:10" ht="18.600000000000001" thickBot="1" x14ac:dyDescent="0.4">
      <c r="A1557" s="56" t="s">
        <v>3285</v>
      </c>
      <c r="B1557" s="53"/>
      <c r="C1557" s="27"/>
      <c r="D1557" s="27"/>
      <c r="E1557" s="27"/>
      <c r="F1557" s="27"/>
      <c r="G1557" s="27"/>
      <c r="H1557" s="27"/>
      <c r="I1557" s="27"/>
      <c r="J1557" s="16"/>
    </row>
    <row r="1558" spans="1:10" x14ac:dyDescent="0.3">
      <c r="A1558" s="430" t="s">
        <v>3286</v>
      </c>
      <c r="B1558" s="65" t="s">
        <v>3287</v>
      </c>
      <c r="C1558" s="14" t="s">
        <v>2076</v>
      </c>
      <c r="D1558" s="269">
        <v>50000</v>
      </c>
      <c r="E1558" s="281"/>
      <c r="F1558" s="281"/>
      <c r="G1558" s="281">
        <v>50000</v>
      </c>
      <c r="H1558" s="281"/>
      <c r="I1558" s="281"/>
      <c r="J1558" s="57" t="s">
        <v>3292</v>
      </c>
    </row>
    <row r="1559" spans="1:10" x14ac:dyDescent="0.3">
      <c r="A1559" s="421" t="s">
        <v>3303</v>
      </c>
      <c r="B1559" s="65" t="s">
        <v>3288</v>
      </c>
      <c r="C1559" s="14" t="s">
        <v>2076</v>
      </c>
      <c r="D1559" s="269">
        <v>50000</v>
      </c>
      <c r="E1559" s="281"/>
      <c r="F1559" s="281"/>
      <c r="G1559" s="281">
        <v>50000</v>
      </c>
      <c r="H1559" s="281"/>
      <c r="I1559" s="281"/>
      <c r="J1559" s="66" t="s">
        <v>3293</v>
      </c>
    </row>
    <row r="1560" spans="1:10" x14ac:dyDescent="0.3">
      <c r="A1560" s="280" t="s">
        <v>2019</v>
      </c>
      <c r="B1560" s="65" t="s">
        <v>3289</v>
      </c>
      <c r="C1560" s="14" t="s">
        <v>2076</v>
      </c>
      <c r="D1560" s="269">
        <v>50000</v>
      </c>
      <c r="E1560" s="281"/>
      <c r="F1560" s="281"/>
      <c r="G1560" s="281">
        <v>50000</v>
      </c>
      <c r="H1560" s="281"/>
      <c r="I1560" s="281"/>
      <c r="J1560" s="66" t="s">
        <v>3295</v>
      </c>
    </row>
    <row r="1561" spans="1:10" x14ac:dyDescent="0.3">
      <c r="A1561" s="421"/>
      <c r="B1561" s="65" t="s">
        <v>3290</v>
      </c>
      <c r="C1561" s="14" t="s">
        <v>2076</v>
      </c>
      <c r="D1561" s="269">
        <v>50000</v>
      </c>
      <c r="E1561" s="281"/>
      <c r="F1561" s="281"/>
      <c r="G1561" s="281">
        <v>50000</v>
      </c>
      <c r="H1561" s="281"/>
      <c r="I1561" s="281"/>
      <c r="J1561" s="66" t="s">
        <v>3294</v>
      </c>
    </row>
    <row r="1562" spans="1:10" x14ac:dyDescent="0.3">
      <c r="A1562" s="421"/>
      <c r="B1562" s="65" t="s">
        <v>3291</v>
      </c>
      <c r="C1562" s="14" t="s">
        <v>2076</v>
      </c>
      <c r="D1562" s="269">
        <v>50000</v>
      </c>
      <c r="E1562" s="281"/>
      <c r="F1562" s="281"/>
      <c r="G1562" s="281">
        <v>50000</v>
      </c>
      <c r="H1562" s="281"/>
      <c r="I1562" s="281"/>
      <c r="J1562" s="66" t="s">
        <v>3296</v>
      </c>
    </row>
    <row r="1563" spans="1:10" x14ac:dyDescent="0.3">
      <c r="A1563" s="421"/>
      <c r="B1563" s="11" t="s">
        <v>3297</v>
      </c>
      <c r="C1563" s="14" t="s">
        <v>2102</v>
      </c>
      <c r="D1563" s="267">
        <v>80000</v>
      </c>
      <c r="E1563" s="281"/>
      <c r="F1563" s="281"/>
      <c r="G1563" s="281"/>
      <c r="H1563" s="281">
        <v>80000</v>
      </c>
      <c r="I1563" s="281"/>
      <c r="J1563" s="66" t="s">
        <v>3300</v>
      </c>
    </row>
    <row r="1564" spans="1:10" x14ac:dyDescent="0.3">
      <c r="A1564" s="421"/>
      <c r="B1564" s="11" t="s">
        <v>3298</v>
      </c>
      <c r="C1564" s="11" t="s">
        <v>2077</v>
      </c>
      <c r="D1564" s="267">
        <v>80000</v>
      </c>
      <c r="E1564" s="281"/>
      <c r="F1564" s="281"/>
      <c r="G1564" s="281"/>
      <c r="H1564" s="281">
        <v>80000</v>
      </c>
      <c r="I1564" s="281"/>
      <c r="J1564" s="66" t="s">
        <v>3299</v>
      </c>
    </row>
    <row r="1565" spans="1:10" ht="15" thickBot="1" x14ac:dyDescent="0.35">
      <c r="A1565" s="429"/>
      <c r="B1565" s="13" t="s">
        <v>3301</v>
      </c>
      <c r="C1565" s="26" t="s">
        <v>2102</v>
      </c>
      <c r="D1565" s="274">
        <v>80000</v>
      </c>
      <c r="E1565" s="281"/>
      <c r="F1565" s="281"/>
      <c r="G1565" s="281"/>
      <c r="H1565" s="281">
        <v>80000</v>
      </c>
      <c r="I1565" s="281"/>
      <c r="J1565" s="76" t="s">
        <v>3302</v>
      </c>
    </row>
    <row r="1566" spans="1:10" ht="18.600000000000001" thickBot="1" x14ac:dyDescent="0.4">
      <c r="A1566" s="56" t="s">
        <v>3304</v>
      </c>
      <c r="B1566" s="53"/>
      <c r="C1566" s="27"/>
      <c r="D1566" s="27"/>
      <c r="E1566" s="27"/>
      <c r="F1566" s="27"/>
      <c r="G1566" s="27"/>
      <c r="H1566" s="27"/>
      <c r="I1566" s="27"/>
      <c r="J1566" s="16"/>
    </row>
    <row r="1567" spans="1:10" x14ac:dyDescent="0.3">
      <c r="A1567" s="426" t="s">
        <v>3316</v>
      </c>
      <c r="B1567" s="14" t="s">
        <v>3305</v>
      </c>
      <c r="C1567" s="14" t="s">
        <v>2077</v>
      </c>
      <c r="D1567" s="266">
        <v>50000</v>
      </c>
      <c r="E1567" s="281"/>
      <c r="F1567" s="281"/>
      <c r="G1567" s="281">
        <v>50000</v>
      </c>
      <c r="H1567" s="281"/>
      <c r="I1567" s="281"/>
      <c r="J1567" s="6" t="s">
        <v>252</v>
      </c>
    </row>
    <row r="1568" spans="1:10" x14ac:dyDescent="0.3">
      <c r="A1568" s="421" t="s">
        <v>3317</v>
      </c>
      <c r="B1568" s="11" t="s">
        <v>3306</v>
      </c>
      <c r="C1568" s="14" t="s">
        <v>2076</v>
      </c>
      <c r="D1568" s="266">
        <v>50000</v>
      </c>
      <c r="E1568" s="281"/>
      <c r="F1568" s="281"/>
      <c r="G1568" s="281">
        <v>50000</v>
      </c>
      <c r="H1568" s="281"/>
      <c r="I1568" s="281"/>
      <c r="J1568" s="6" t="s">
        <v>3307</v>
      </c>
    </row>
    <row r="1569" spans="1:10" x14ac:dyDescent="0.3">
      <c r="A1569" s="280" t="s">
        <v>2019</v>
      </c>
      <c r="B1569" s="11" t="s">
        <v>3308</v>
      </c>
      <c r="C1569" s="14" t="s">
        <v>2076</v>
      </c>
      <c r="D1569" s="266">
        <v>50000</v>
      </c>
      <c r="E1569" s="281"/>
      <c r="F1569" s="281"/>
      <c r="G1569" s="281">
        <v>50000</v>
      </c>
      <c r="H1569" s="281"/>
      <c r="I1569" s="281"/>
      <c r="J1569" s="6" t="s">
        <v>3309</v>
      </c>
    </row>
    <row r="1570" spans="1:10" x14ac:dyDescent="0.3">
      <c r="A1570" s="421"/>
      <c r="B1570" s="11" t="s">
        <v>3310</v>
      </c>
      <c r="C1570" s="14" t="s">
        <v>2076</v>
      </c>
      <c r="D1570" s="266">
        <v>50000</v>
      </c>
      <c r="E1570" s="281"/>
      <c r="F1570" s="281"/>
      <c r="G1570" s="281">
        <v>50000</v>
      </c>
      <c r="H1570" s="281"/>
      <c r="I1570" s="281"/>
      <c r="J1570" s="6" t="s">
        <v>3311</v>
      </c>
    </row>
    <row r="1571" spans="1:10" x14ac:dyDescent="0.3">
      <c r="A1571" s="421"/>
      <c r="B1571" s="11" t="s">
        <v>3312</v>
      </c>
      <c r="C1571" s="14" t="s">
        <v>2076</v>
      </c>
      <c r="D1571" s="266">
        <v>50000</v>
      </c>
      <c r="E1571" s="281"/>
      <c r="F1571" s="281"/>
      <c r="G1571" s="281">
        <v>50000</v>
      </c>
      <c r="H1571" s="281"/>
      <c r="I1571" s="281"/>
      <c r="J1571" s="6" t="s">
        <v>3313</v>
      </c>
    </row>
    <row r="1572" spans="1:10" ht="15" thickBot="1" x14ac:dyDescent="0.35">
      <c r="A1572" s="429"/>
      <c r="B1572" s="13" t="s">
        <v>3314</v>
      </c>
      <c r="C1572" s="26" t="s">
        <v>2076</v>
      </c>
      <c r="D1572" s="465">
        <v>50000</v>
      </c>
      <c r="E1572" s="281"/>
      <c r="F1572" s="281"/>
      <c r="G1572" s="281">
        <v>50000</v>
      </c>
      <c r="H1572" s="281"/>
      <c r="I1572" s="281"/>
      <c r="J1572" s="114" t="s">
        <v>3315</v>
      </c>
    </row>
    <row r="1573" spans="1:10" ht="18.600000000000001" thickBot="1" x14ac:dyDescent="0.4">
      <c r="A1573" s="56" t="s">
        <v>3318</v>
      </c>
      <c r="B1573" s="53"/>
      <c r="C1573" s="27"/>
      <c r="D1573" s="27"/>
      <c r="E1573" s="27"/>
      <c r="F1573" s="27"/>
      <c r="G1573" s="27"/>
      <c r="H1573" s="27"/>
      <c r="I1573" s="27"/>
      <c r="J1573" s="16"/>
    </row>
    <row r="1574" spans="1:10" x14ac:dyDescent="0.3">
      <c r="A1574" s="430" t="s">
        <v>3329</v>
      </c>
      <c r="B1574" s="26" t="s">
        <v>3319</v>
      </c>
      <c r="C1574" s="14" t="s">
        <v>2077</v>
      </c>
      <c r="D1574" s="465">
        <v>80000</v>
      </c>
      <c r="E1574" s="281"/>
      <c r="F1574" s="281"/>
      <c r="G1574" s="281"/>
      <c r="H1574" s="281">
        <v>80000</v>
      </c>
      <c r="I1574" s="281"/>
      <c r="J1574" s="114"/>
    </row>
    <row r="1575" spans="1:10" x14ac:dyDescent="0.3">
      <c r="A1575" s="421" t="s">
        <v>3330</v>
      </c>
      <c r="B1575" s="11" t="s">
        <v>3320</v>
      </c>
      <c r="C1575" s="14" t="s">
        <v>3321</v>
      </c>
      <c r="D1575" s="465">
        <v>80000</v>
      </c>
      <c r="E1575" s="281"/>
      <c r="F1575" s="281"/>
      <c r="G1575" s="281"/>
      <c r="H1575" s="281">
        <v>80000</v>
      </c>
      <c r="I1575" s="281"/>
      <c r="J1575" s="4"/>
    </row>
    <row r="1576" spans="1:10" x14ac:dyDescent="0.3">
      <c r="A1576" s="280" t="s">
        <v>2019</v>
      </c>
      <c r="B1576" s="11" t="s">
        <v>3322</v>
      </c>
      <c r="C1576" s="14" t="s">
        <v>3321</v>
      </c>
      <c r="D1576" s="465">
        <v>80000</v>
      </c>
      <c r="E1576" s="281"/>
      <c r="F1576" s="281"/>
      <c r="G1576" s="281"/>
      <c r="H1576" s="281">
        <v>80000</v>
      </c>
      <c r="I1576" s="281"/>
      <c r="J1576" s="4"/>
    </row>
    <row r="1577" spans="1:10" x14ac:dyDescent="0.3">
      <c r="A1577" s="421"/>
      <c r="B1577" s="11" t="s">
        <v>3323</v>
      </c>
      <c r="C1577" s="14" t="s">
        <v>3324</v>
      </c>
      <c r="D1577" s="465">
        <v>80000</v>
      </c>
      <c r="E1577" s="281"/>
      <c r="F1577" s="281"/>
      <c r="G1577" s="281"/>
      <c r="H1577" s="281">
        <v>80000</v>
      </c>
      <c r="I1577" s="281"/>
      <c r="J1577" s="4"/>
    </row>
    <row r="1578" spans="1:10" x14ac:dyDescent="0.3">
      <c r="A1578" s="421"/>
      <c r="B1578" s="11" t="s">
        <v>3325</v>
      </c>
      <c r="C1578" s="14" t="s">
        <v>2077</v>
      </c>
      <c r="D1578" s="465">
        <v>80000</v>
      </c>
      <c r="E1578" s="281"/>
      <c r="F1578" s="281"/>
      <c r="G1578" s="281"/>
      <c r="H1578" s="281">
        <v>80000</v>
      </c>
      <c r="I1578" s="281"/>
      <c r="J1578" s="4"/>
    </row>
    <row r="1579" spans="1:10" x14ac:dyDescent="0.3">
      <c r="A1579" s="421"/>
      <c r="B1579" s="11" t="s">
        <v>3326</v>
      </c>
      <c r="C1579" s="14" t="s">
        <v>3321</v>
      </c>
      <c r="D1579" s="465">
        <v>80000</v>
      </c>
      <c r="E1579" s="281"/>
      <c r="F1579" s="281"/>
      <c r="G1579" s="281"/>
      <c r="H1579" s="281">
        <v>80000</v>
      </c>
      <c r="I1579" s="281"/>
      <c r="J1579" s="4"/>
    </row>
    <row r="1580" spans="1:10" x14ac:dyDescent="0.3">
      <c r="A1580" s="421"/>
      <c r="B1580" s="11" t="s">
        <v>3327</v>
      </c>
      <c r="C1580" s="14" t="s">
        <v>2077</v>
      </c>
      <c r="D1580" s="11"/>
      <c r="E1580" s="281"/>
      <c r="F1580" s="281"/>
      <c r="G1580" s="281"/>
      <c r="H1580" s="281"/>
      <c r="I1580" s="281"/>
      <c r="J1580" s="4"/>
    </row>
    <row r="1581" spans="1:10" ht="15" thickBot="1" x14ac:dyDescent="0.35">
      <c r="A1581" s="429"/>
      <c r="B1581" s="13" t="s">
        <v>3328</v>
      </c>
      <c r="C1581" s="26" t="s">
        <v>2077</v>
      </c>
      <c r="D1581" s="13"/>
      <c r="E1581" s="281"/>
      <c r="F1581" s="281"/>
      <c r="G1581" s="281"/>
      <c r="H1581" s="281"/>
      <c r="I1581" s="281"/>
      <c r="J1581" s="8"/>
    </row>
    <row r="1582" spans="1:10" ht="18.600000000000001" thickBot="1" x14ac:dyDescent="0.4">
      <c r="A1582" s="56" t="s">
        <v>3331</v>
      </c>
      <c r="B1582" s="53"/>
      <c r="C1582" s="27"/>
      <c r="D1582" s="27"/>
      <c r="E1582" s="27"/>
      <c r="F1582" s="27"/>
      <c r="G1582" s="27"/>
      <c r="H1582" s="27"/>
      <c r="I1582" s="27"/>
      <c r="J1582" s="16"/>
    </row>
    <row r="1583" spans="1:10" x14ac:dyDescent="0.3">
      <c r="A1583" s="426" t="s">
        <v>3345</v>
      </c>
      <c r="B1583" s="14" t="s">
        <v>3332</v>
      </c>
      <c r="C1583" s="14" t="s">
        <v>2064</v>
      </c>
      <c r="D1583" s="266">
        <v>50000</v>
      </c>
      <c r="E1583" s="281"/>
      <c r="F1583" s="281"/>
      <c r="G1583" s="281">
        <v>50000</v>
      </c>
      <c r="H1583" s="281"/>
      <c r="I1583" s="281"/>
      <c r="J1583" s="6" t="s">
        <v>3333</v>
      </c>
    </row>
    <row r="1584" spans="1:10" x14ac:dyDescent="0.3">
      <c r="A1584" s="421" t="s">
        <v>3346</v>
      </c>
      <c r="B1584" s="11" t="s">
        <v>3334</v>
      </c>
      <c r="C1584" s="14" t="s">
        <v>2064</v>
      </c>
      <c r="D1584" s="266">
        <v>50000</v>
      </c>
      <c r="E1584" s="281"/>
      <c r="F1584" s="281"/>
      <c r="G1584" s="281">
        <v>50000</v>
      </c>
      <c r="H1584" s="281"/>
      <c r="I1584" s="281"/>
      <c r="J1584" s="6" t="s">
        <v>3335</v>
      </c>
    </row>
    <row r="1585" spans="1:10" x14ac:dyDescent="0.3">
      <c r="A1585" s="280" t="s">
        <v>2019</v>
      </c>
      <c r="B1585" s="11" t="s">
        <v>3336</v>
      </c>
      <c r="C1585" s="14" t="s">
        <v>2064</v>
      </c>
      <c r="D1585" s="266">
        <v>50000</v>
      </c>
      <c r="E1585" s="281"/>
      <c r="F1585" s="281"/>
      <c r="G1585" s="281">
        <v>50000</v>
      </c>
      <c r="H1585" s="281"/>
      <c r="I1585" s="281"/>
      <c r="J1585" s="6" t="s">
        <v>3337</v>
      </c>
    </row>
    <row r="1586" spans="1:10" x14ac:dyDescent="0.3">
      <c r="A1586" s="35"/>
      <c r="B1586" s="11" t="s">
        <v>3338</v>
      </c>
      <c r="C1586" s="14" t="s">
        <v>2064</v>
      </c>
      <c r="D1586" s="169">
        <v>50000</v>
      </c>
      <c r="E1586" s="281"/>
      <c r="F1586" s="281"/>
      <c r="G1586" s="281">
        <v>50000</v>
      </c>
      <c r="H1586" s="281"/>
      <c r="I1586" s="281"/>
      <c r="J1586" s="4" t="s">
        <v>3339</v>
      </c>
    </row>
    <row r="1587" spans="1:10" x14ac:dyDescent="0.3">
      <c r="A1587" s="421"/>
      <c r="B1587" s="11" t="s">
        <v>3340</v>
      </c>
      <c r="C1587" s="14" t="s">
        <v>2064</v>
      </c>
      <c r="D1587" s="170">
        <v>20000</v>
      </c>
      <c r="E1587" s="281">
        <v>20000</v>
      </c>
      <c r="F1587" s="281"/>
      <c r="G1587" s="281"/>
      <c r="H1587" s="281"/>
      <c r="I1587" s="281"/>
      <c r="J1587" s="4" t="s">
        <v>3344</v>
      </c>
    </row>
    <row r="1588" spans="1:10" x14ac:dyDescent="0.3">
      <c r="A1588" s="421"/>
      <c r="B1588" s="11" t="s">
        <v>3342</v>
      </c>
      <c r="C1588" s="14" t="s">
        <v>2064</v>
      </c>
      <c r="D1588" s="170">
        <v>20000</v>
      </c>
      <c r="E1588" s="281">
        <v>20000</v>
      </c>
      <c r="F1588" s="281"/>
      <c r="G1588" s="281"/>
      <c r="H1588" s="281"/>
      <c r="I1588" s="281"/>
      <c r="J1588" s="4" t="s">
        <v>3344</v>
      </c>
    </row>
    <row r="1589" spans="1:10" ht="15" thickBot="1" x14ac:dyDescent="0.35">
      <c r="A1589" s="429"/>
      <c r="B1589" s="13" t="s">
        <v>3343</v>
      </c>
      <c r="C1589" s="26" t="s">
        <v>2064</v>
      </c>
      <c r="D1589" s="175">
        <v>20000</v>
      </c>
      <c r="E1589" s="281">
        <v>20000</v>
      </c>
      <c r="F1589" s="281"/>
      <c r="G1589" s="281"/>
      <c r="H1589" s="281"/>
      <c r="I1589" s="281"/>
      <c r="J1589" s="8" t="s">
        <v>3341</v>
      </c>
    </row>
    <row r="1590" spans="1:10" ht="18.600000000000001" thickBot="1" x14ac:dyDescent="0.4">
      <c r="A1590" s="56" t="s">
        <v>3347</v>
      </c>
      <c r="B1590" s="53"/>
      <c r="C1590" s="27"/>
      <c r="D1590" s="27"/>
      <c r="E1590" s="27"/>
      <c r="F1590" s="27"/>
      <c r="G1590" s="27"/>
      <c r="H1590" s="27"/>
      <c r="I1590" s="27"/>
      <c r="J1590" s="16"/>
    </row>
    <row r="1591" spans="1:10" x14ac:dyDescent="0.3">
      <c r="A1591" s="426" t="s">
        <v>3348</v>
      </c>
      <c r="B1591" s="14" t="s">
        <v>3349</v>
      </c>
      <c r="C1591" s="14" t="s">
        <v>2082</v>
      </c>
      <c r="D1591" s="271">
        <v>50000</v>
      </c>
      <c r="E1591" s="281"/>
      <c r="F1591" s="281"/>
      <c r="G1591" s="281">
        <v>50000</v>
      </c>
      <c r="H1591" s="281"/>
      <c r="I1591" s="281"/>
      <c r="J1591" s="6" t="s">
        <v>3351</v>
      </c>
    </row>
    <row r="1592" spans="1:10" x14ac:dyDescent="0.3">
      <c r="A1592" s="421" t="s">
        <v>3355</v>
      </c>
      <c r="B1592" s="11" t="s">
        <v>3350</v>
      </c>
      <c r="C1592" s="11" t="s">
        <v>305</v>
      </c>
      <c r="D1592" s="271">
        <v>50000</v>
      </c>
      <c r="E1592" s="281"/>
      <c r="F1592" s="281"/>
      <c r="G1592" s="281">
        <v>50000</v>
      </c>
      <c r="H1592" s="281"/>
      <c r="I1592" s="281"/>
      <c r="J1592" s="4" t="s">
        <v>3352</v>
      </c>
    </row>
    <row r="1593" spans="1:10" ht="15" thickBot="1" x14ac:dyDescent="0.35">
      <c r="A1593" s="280" t="s">
        <v>2019</v>
      </c>
      <c r="B1593" s="13" t="s">
        <v>3353</v>
      </c>
      <c r="C1593" s="13" t="s">
        <v>382</v>
      </c>
      <c r="D1593" s="279">
        <v>50000</v>
      </c>
      <c r="E1593" s="281"/>
      <c r="F1593" s="281"/>
      <c r="G1593" s="281">
        <v>50000</v>
      </c>
      <c r="H1593" s="281"/>
      <c r="I1593" s="281"/>
      <c r="J1593" s="8" t="s">
        <v>3354</v>
      </c>
    </row>
    <row r="1594" spans="1:10" ht="18.600000000000001" thickBot="1" x14ac:dyDescent="0.4">
      <c r="A1594" s="56" t="s">
        <v>3356</v>
      </c>
      <c r="B1594" s="53"/>
      <c r="C1594" s="27"/>
      <c r="D1594" s="27"/>
      <c r="E1594" s="27"/>
      <c r="F1594" s="27"/>
      <c r="G1594" s="27"/>
      <c r="H1594" s="27"/>
      <c r="I1594" s="27"/>
      <c r="J1594" s="16"/>
    </row>
    <row r="1595" spans="1:10" x14ac:dyDescent="0.3">
      <c r="A1595" s="426" t="s">
        <v>3357</v>
      </c>
      <c r="B1595" s="14" t="s">
        <v>3358</v>
      </c>
      <c r="C1595" s="14" t="s">
        <v>2079</v>
      </c>
      <c r="D1595" s="14"/>
      <c r="E1595" s="281"/>
      <c r="F1595" s="281"/>
      <c r="G1595" s="281"/>
      <c r="H1595" s="281"/>
      <c r="I1595" s="281"/>
      <c r="J1595" s="6"/>
    </row>
    <row r="1596" spans="1:10" x14ac:dyDescent="0.3">
      <c r="A1596" s="421" t="s">
        <v>3360</v>
      </c>
      <c r="B1596" s="11" t="s">
        <v>3359</v>
      </c>
      <c r="C1596" s="14" t="s">
        <v>2079</v>
      </c>
      <c r="D1596" s="11"/>
      <c r="E1596" s="281"/>
      <c r="F1596" s="281"/>
      <c r="G1596" s="281"/>
      <c r="H1596" s="281"/>
      <c r="I1596" s="281"/>
      <c r="J1596" s="4"/>
    </row>
    <row r="1597" spans="1:10" ht="15" thickBot="1" x14ac:dyDescent="0.35">
      <c r="A1597" s="11" t="s">
        <v>4147</v>
      </c>
      <c r="B1597" s="13"/>
      <c r="C1597" s="13"/>
      <c r="D1597" s="13"/>
      <c r="E1597" s="281"/>
      <c r="F1597" s="281"/>
      <c r="G1597" s="281"/>
      <c r="H1597" s="281"/>
      <c r="I1597" s="281"/>
      <c r="J1597" s="8"/>
    </row>
    <row r="1598" spans="1:10" ht="18.600000000000001" thickBot="1" x14ac:dyDescent="0.4">
      <c r="A1598" s="103" t="s">
        <v>3361</v>
      </c>
      <c r="B1598" s="53"/>
      <c r="C1598" s="27"/>
      <c r="D1598" s="27"/>
      <c r="E1598" s="27"/>
      <c r="F1598" s="27"/>
      <c r="G1598" s="27"/>
      <c r="H1598" s="27"/>
      <c r="I1598" s="27"/>
      <c r="J1598" s="16"/>
    </row>
    <row r="1599" spans="1:10" x14ac:dyDescent="0.3">
      <c r="A1599" s="426" t="s">
        <v>3369</v>
      </c>
      <c r="B1599" s="14" t="s">
        <v>3362</v>
      </c>
      <c r="C1599" s="14" t="s">
        <v>424</v>
      </c>
      <c r="D1599" s="266">
        <v>50000</v>
      </c>
      <c r="E1599" s="281"/>
      <c r="F1599" s="281"/>
      <c r="G1599" s="281">
        <v>50000</v>
      </c>
      <c r="H1599" s="281"/>
      <c r="I1599" s="281"/>
      <c r="J1599" s="6" t="s">
        <v>3365</v>
      </c>
    </row>
    <row r="1600" spans="1:10" x14ac:dyDescent="0.3">
      <c r="A1600" s="421" t="s">
        <v>3370</v>
      </c>
      <c r="B1600" s="11" t="s">
        <v>3363</v>
      </c>
      <c r="C1600" s="14" t="s">
        <v>98</v>
      </c>
      <c r="D1600" s="266">
        <v>50000</v>
      </c>
      <c r="E1600" s="281"/>
      <c r="F1600" s="281"/>
      <c r="G1600" s="281">
        <v>50000</v>
      </c>
      <c r="H1600" s="281"/>
      <c r="I1600" s="281"/>
      <c r="J1600" s="6" t="s">
        <v>3366</v>
      </c>
    </row>
    <row r="1601" spans="1:10" x14ac:dyDescent="0.3">
      <c r="A1601" s="280" t="s">
        <v>2019</v>
      </c>
      <c r="B1601" s="11" t="s">
        <v>3364</v>
      </c>
      <c r="C1601" s="14" t="s">
        <v>2064</v>
      </c>
      <c r="D1601" s="266">
        <v>50000</v>
      </c>
      <c r="E1601" s="281"/>
      <c r="F1601" s="281"/>
      <c r="G1601" s="281">
        <v>50000</v>
      </c>
      <c r="H1601" s="281"/>
      <c r="I1601" s="281"/>
      <c r="J1601" s="6" t="s">
        <v>3365</v>
      </c>
    </row>
    <row r="1602" spans="1:10" ht="15" thickBot="1" x14ac:dyDescent="0.35">
      <c r="A1602" s="429"/>
      <c r="B1602" s="13" t="s">
        <v>3367</v>
      </c>
      <c r="C1602" s="26" t="s">
        <v>2064</v>
      </c>
      <c r="D1602" s="465">
        <v>50000</v>
      </c>
      <c r="E1602" s="281"/>
      <c r="F1602" s="281"/>
      <c r="G1602" s="281">
        <v>50000</v>
      </c>
      <c r="H1602" s="281"/>
      <c r="I1602" s="281"/>
      <c r="J1602" s="114" t="s">
        <v>3368</v>
      </c>
    </row>
    <row r="1603" spans="1:10" ht="18.600000000000001" thickBot="1" x14ac:dyDescent="0.4">
      <c r="A1603" s="56" t="s">
        <v>3371</v>
      </c>
      <c r="B1603" s="53"/>
      <c r="C1603" s="27"/>
      <c r="D1603" s="27"/>
      <c r="E1603" s="27"/>
      <c r="F1603" s="27"/>
      <c r="G1603" s="27"/>
      <c r="H1603" s="27"/>
      <c r="I1603" s="27"/>
      <c r="J1603" s="16"/>
    </row>
    <row r="1604" spans="1:10" x14ac:dyDescent="0.3">
      <c r="A1604" s="426" t="s">
        <v>3413</v>
      </c>
      <c r="B1604" s="14" t="s">
        <v>3373</v>
      </c>
      <c r="C1604" s="14" t="s">
        <v>168</v>
      </c>
      <c r="D1604" s="14"/>
      <c r="E1604" s="281"/>
      <c r="F1604" s="281"/>
      <c r="G1604" s="281"/>
      <c r="H1604" s="281"/>
      <c r="I1604" s="281"/>
      <c r="J1604" s="6" t="s">
        <v>3372</v>
      </c>
    </row>
    <row r="1605" spans="1:10" x14ac:dyDescent="0.3">
      <c r="A1605" s="421" t="s">
        <v>3414</v>
      </c>
      <c r="B1605" s="14" t="s">
        <v>3374</v>
      </c>
      <c r="C1605" s="14" t="s">
        <v>168</v>
      </c>
      <c r="D1605" s="14"/>
      <c r="E1605" s="281"/>
      <c r="F1605" s="281"/>
      <c r="G1605" s="281"/>
      <c r="H1605" s="281"/>
      <c r="I1605" s="281"/>
      <c r="J1605" s="6" t="s">
        <v>3372</v>
      </c>
    </row>
    <row r="1606" spans="1:10" x14ac:dyDescent="0.3">
      <c r="A1606" s="11" t="s">
        <v>4147</v>
      </c>
      <c r="B1606" s="14" t="s">
        <v>3375</v>
      </c>
      <c r="C1606" s="14" t="s">
        <v>168</v>
      </c>
      <c r="D1606" s="14"/>
      <c r="E1606" s="281"/>
      <c r="F1606" s="281"/>
      <c r="G1606" s="281"/>
      <c r="H1606" s="281"/>
      <c r="I1606" s="281"/>
      <c r="J1606" s="6" t="s">
        <v>3372</v>
      </c>
    </row>
    <row r="1607" spans="1:10" x14ac:dyDescent="0.3">
      <c r="A1607" s="421"/>
      <c r="B1607" s="11" t="s">
        <v>3376</v>
      </c>
      <c r="C1607" s="11" t="s">
        <v>2078</v>
      </c>
      <c r="D1607" s="11"/>
      <c r="E1607" s="281"/>
      <c r="F1607" s="281"/>
      <c r="G1607" s="281"/>
      <c r="H1607" s="281"/>
      <c r="I1607" s="281"/>
      <c r="J1607" s="4" t="s">
        <v>3378</v>
      </c>
    </row>
    <row r="1608" spans="1:10" x14ac:dyDescent="0.3">
      <c r="A1608" s="421"/>
      <c r="B1608" s="11" t="s">
        <v>3377</v>
      </c>
      <c r="C1608" s="11" t="s">
        <v>2078</v>
      </c>
      <c r="D1608" s="11"/>
      <c r="E1608" s="281"/>
      <c r="F1608" s="281"/>
      <c r="G1608" s="281"/>
      <c r="H1608" s="281"/>
      <c r="I1608" s="281"/>
      <c r="J1608" s="4" t="s">
        <v>3378</v>
      </c>
    </row>
    <row r="1609" spans="1:10" x14ac:dyDescent="0.3">
      <c r="A1609" s="421"/>
      <c r="B1609" s="11" t="s">
        <v>3379</v>
      </c>
      <c r="C1609" s="11" t="s">
        <v>424</v>
      </c>
      <c r="D1609" s="11"/>
      <c r="E1609" s="281"/>
      <c r="F1609" s="281"/>
      <c r="G1609" s="281"/>
      <c r="H1609" s="281"/>
      <c r="I1609" s="281"/>
      <c r="J1609" s="4" t="s">
        <v>3380</v>
      </c>
    </row>
    <row r="1610" spans="1:10" x14ac:dyDescent="0.3">
      <c r="A1610" s="421"/>
      <c r="B1610" s="11" t="s">
        <v>3381</v>
      </c>
      <c r="C1610" s="14" t="s">
        <v>2070</v>
      </c>
      <c r="D1610" s="11"/>
      <c r="E1610" s="281"/>
      <c r="F1610" s="281"/>
      <c r="G1610" s="281"/>
      <c r="H1610" s="281"/>
      <c r="I1610" s="281"/>
      <c r="J1610" s="4" t="s">
        <v>3386</v>
      </c>
    </row>
    <row r="1611" spans="1:10" x14ac:dyDescent="0.3">
      <c r="A1611" s="421"/>
      <c r="B1611" s="11" t="s">
        <v>3382</v>
      </c>
      <c r="C1611" s="14" t="s">
        <v>2070</v>
      </c>
      <c r="D1611" s="11"/>
      <c r="E1611" s="281"/>
      <c r="F1611" s="281"/>
      <c r="G1611" s="281"/>
      <c r="H1611" s="281"/>
      <c r="I1611" s="281"/>
      <c r="J1611" s="4" t="s">
        <v>3387</v>
      </c>
    </row>
    <row r="1612" spans="1:10" x14ac:dyDescent="0.3">
      <c r="A1612" s="421"/>
      <c r="B1612" s="11" t="s">
        <v>3383</v>
      </c>
      <c r="C1612" s="14" t="s">
        <v>2070</v>
      </c>
      <c r="D1612" s="11"/>
      <c r="E1612" s="281"/>
      <c r="F1612" s="281"/>
      <c r="G1612" s="281"/>
      <c r="H1612" s="281"/>
      <c r="I1612" s="281"/>
      <c r="J1612" s="4" t="s">
        <v>3388</v>
      </c>
    </row>
    <row r="1613" spans="1:10" x14ac:dyDescent="0.3">
      <c r="A1613" s="421"/>
      <c r="B1613" s="11" t="s">
        <v>3384</v>
      </c>
      <c r="C1613" s="14" t="s">
        <v>2070</v>
      </c>
      <c r="D1613" s="11"/>
      <c r="E1613" s="281"/>
      <c r="F1613" s="281"/>
      <c r="G1613" s="281"/>
      <c r="H1613" s="281"/>
      <c r="I1613" s="281"/>
      <c r="J1613" s="4" t="s">
        <v>3387</v>
      </c>
    </row>
    <row r="1614" spans="1:10" x14ac:dyDescent="0.3">
      <c r="A1614" s="421"/>
      <c r="B1614" s="11" t="s">
        <v>3385</v>
      </c>
      <c r="C1614" s="14" t="s">
        <v>2070</v>
      </c>
      <c r="D1614" s="11"/>
      <c r="E1614" s="281"/>
      <c r="F1614" s="281"/>
      <c r="G1614" s="281"/>
      <c r="H1614" s="281"/>
      <c r="I1614" s="281"/>
      <c r="J1614" s="4" t="s">
        <v>3388</v>
      </c>
    </row>
    <row r="1615" spans="1:10" x14ac:dyDescent="0.3">
      <c r="A1615" s="421"/>
      <c r="B1615" s="11" t="s">
        <v>3389</v>
      </c>
      <c r="C1615" s="11" t="s">
        <v>82</v>
      </c>
      <c r="D1615" s="11"/>
      <c r="E1615" s="281"/>
      <c r="F1615" s="281"/>
      <c r="G1615" s="281"/>
      <c r="H1615" s="281"/>
      <c r="I1615" s="281"/>
      <c r="J1615" s="4" t="s">
        <v>3396</v>
      </c>
    </row>
    <row r="1616" spans="1:10" x14ac:dyDescent="0.3">
      <c r="A1616" s="429"/>
      <c r="B1616" s="11" t="s">
        <v>3390</v>
      </c>
      <c r="C1616" s="11" t="s">
        <v>82</v>
      </c>
      <c r="D1616" s="13"/>
      <c r="E1616" s="281"/>
      <c r="F1616" s="281"/>
      <c r="G1616" s="281"/>
      <c r="H1616" s="281"/>
      <c r="I1616" s="281"/>
      <c r="J1616" s="4" t="s">
        <v>3396</v>
      </c>
    </row>
    <row r="1617" spans="1:10" x14ac:dyDescent="0.3">
      <c r="A1617" s="421"/>
      <c r="B1617" s="11" t="s">
        <v>3391</v>
      </c>
      <c r="C1617" s="11" t="s">
        <v>82</v>
      </c>
      <c r="D1617" s="11"/>
      <c r="E1617" s="281"/>
      <c r="F1617" s="281"/>
      <c r="G1617" s="281"/>
      <c r="H1617" s="281"/>
      <c r="I1617" s="281"/>
      <c r="J1617" s="4" t="s">
        <v>3397</v>
      </c>
    </row>
    <row r="1618" spans="1:10" x14ac:dyDescent="0.3">
      <c r="A1618" s="421"/>
      <c r="B1618" s="11" t="s">
        <v>3392</v>
      </c>
      <c r="C1618" s="11" t="s">
        <v>82</v>
      </c>
      <c r="D1618" s="11"/>
      <c r="E1618" s="281"/>
      <c r="F1618" s="281"/>
      <c r="G1618" s="281"/>
      <c r="H1618" s="281"/>
      <c r="I1618" s="281"/>
      <c r="J1618" s="4" t="s">
        <v>3396</v>
      </c>
    </row>
    <row r="1619" spans="1:10" x14ac:dyDescent="0.3">
      <c r="A1619" s="421"/>
      <c r="B1619" s="11" t="s">
        <v>3393</v>
      </c>
      <c r="C1619" s="11" t="s">
        <v>82</v>
      </c>
      <c r="D1619" s="11"/>
      <c r="E1619" s="281"/>
      <c r="F1619" s="281"/>
      <c r="G1619" s="281"/>
      <c r="H1619" s="281"/>
      <c r="I1619" s="281"/>
      <c r="J1619" s="4" t="s">
        <v>3397</v>
      </c>
    </row>
    <row r="1620" spans="1:10" x14ac:dyDescent="0.3">
      <c r="A1620" s="421"/>
      <c r="B1620" s="11" t="s">
        <v>3394</v>
      </c>
      <c r="C1620" s="11" t="s">
        <v>82</v>
      </c>
      <c r="D1620" s="11"/>
      <c r="E1620" s="281"/>
      <c r="F1620" s="281"/>
      <c r="G1620" s="281"/>
      <c r="H1620" s="281"/>
      <c r="I1620" s="281"/>
      <c r="J1620" s="4" t="s">
        <v>3396</v>
      </c>
    </row>
    <row r="1621" spans="1:10" x14ac:dyDescent="0.3">
      <c r="A1621" s="421"/>
      <c r="B1621" s="11" t="s">
        <v>3395</v>
      </c>
      <c r="C1621" s="11" t="s">
        <v>82</v>
      </c>
      <c r="D1621" s="11"/>
      <c r="E1621" s="281"/>
      <c r="F1621" s="281"/>
      <c r="G1621" s="281"/>
      <c r="H1621" s="281"/>
      <c r="I1621" s="281"/>
      <c r="J1621" s="4" t="s">
        <v>3397</v>
      </c>
    </row>
    <row r="1622" spans="1:10" x14ac:dyDescent="0.3">
      <c r="A1622" s="421"/>
      <c r="B1622" s="11" t="s">
        <v>3398</v>
      </c>
      <c r="C1622" s="11" t="s">
        <v>3400</v>
      </c>
      <c r="D1622" s="11"/>
      <c r="E1622" s="281"/>
      <c r="F1622" s="281"/>
      <c r="G1622" s="281"/>
      <c r="H1622" s="281"/>
      <c r="I1622" s="281"/>
      <c r="J1622" s="4" t="s">
        <v>3401</v>
      </c>
    </row>
    <row r="1623" spans="1:10" x14ac:dyDescent="0.3">
      <c r="A1623" s="421"/>
      <c r="B1623" s="11" t="s">
        <v>3399</v>
      </c>
      <c r="C1623" s="11" t="s">
        <v>3400</v>
      </c>
      <c r="D1623" s="11"/>
      <c r="E1623" s="281"/>
      <c r="F1623" s="281"/>
      <c r="G1623" s="281"/>
      <c r="H1623" s="281"/>
      <c r="I1623" s="281"/>
      <c r="J1623" s="4" t="s">
        <v>3402</v>
      </c>
    </row>
    <row r="1624" spans="1:10" x14ac:dyDescent="0.3">
      <c r="A1624" s="421"/>
      <c r="B1624" s="11" t="s">
        <v>3403</v>
      </c>
      <c r="C1624" s="11" t="s">
        <v>424</v>
      </c>
      <c r="D1624" s="11"/>
      <c r="E1624" s="281"/>
      <c r="F1624" s="281"/>
      <c r="G1624" s="281"/>
      <c r="H1624" s="281"/>
      <c r="I1624" s="281"/>
      <c r="J1624" s="4" t="s">
        <v>3405</v>
      </c>
    </row>
    <row r="1625" spans="1:10" x14ac:dyDescent="0.3">
      <c r="A1625" s="421"/>
      <c r="B1625" s="11" t="s">
        <v>3404</v>
      </c>
      <c r="C1625" s="11" t="s">
        <v>424</v>
      </c>
      <c r="D1625" s="11"/>
      <c r="E1625" s="281"/>
      <c r="F1625" s="281"/>
      <c r="G1625" s="281"/>
      <c r="H1625" s="281"/>
      <c r="I1625" s="281"/>
      <c r="J1625" s="4" t="s">
        <v>3387</v>
      </c>
    </row>
    <row r="1626" spans="1:10" x14ac:dyDescent="0.3">
      <c r="A1626" s="421"/>
      <c r="B1626" s="11" t="s">
        <v>3406</v>
      </c>
      <c r="C1626" s="11" t="s">
        <v>2082</v>
      </c>
      <c r="D1626" s="11"/>
      <c r="E1626" s="281"/>
      <c r="F1626" s="281"/>
      <c r="G1626" s="281"/>
      <c r="H1626" s="281"/>
      <c r="I1626" s="281"/>
      <c r="J1626" s="4" t="s">
        <v>3408</v>
      </c>
    </row>
    <row r="1627" spans="1:10" x14ac:dyDescent="0.3">
      <c r="A1627" s="421"/>
      <c r="B1627" s="11" t="s">
        <v>3407</v>
      </c>
      <c r="C1627" s="11" t="s">
        <v>2082</v>
      </c>
      <c r="D1627" s="11"/>
      <c r="E1627" s="281"/>
      <c r="F1627" s="281"/>
      <c r="G1627" s="281"/>
      <c r="H1627" s="281"/>
      <c r="I1627" s="281"/>
      <c r="J1627" s="4" t="s">
        <v>3409</v>
      </c>
    </row>
    <row r="1628" spans="1:10" x14ac:dyDescent="0.3">
      <c r="A1628" s="421"/>
      <c r="B1628" s="11" t="s">
        <v>3410</v>
      </c>
      <c r="C1628" s="14" t="s">
        <v>2068</v>
      </c>
      <c r="D1628" s="11"/>
      <c r="E1628" s="281"/>
      <c r="F1628" s="281"/>
      <c r="G1628" s="281"/>
      <c r="H1628" s="281"/>
      <c r="I1628" s="281"/>
      <c r="J1628" s="4" t="s">
        <v>3412</v>
      </c>
    </row>
    <row r="1629" spans="1:10" ht="15" thickBot="1" x14ac:dyDescent="0.35">
      <c r="A1629" s="429"/>
      <c r="B1629" s="13" t="s">
        <v>3411</v>
      </c>
      <c r="C1629" s="26" t="s">
        <v>2068</v>
      </c>
      <c r="D1629" s="13"/>
      <c r="E1629" s="281"/>
      <c r="F1629" s="281"/>
      <c r="G1629" s="281"/>
      <c r="H1629" s="281"/>
      <c r="I1629" s="281"/>
      <c r="J1629" s="8" t="s">
        <v>3412</v>
      </c>
    </row>
    <row r="1630" spans="1:10" ht="18.600000000000001" thickBot="1" x14ac:dyDescent="0.4">
      <c r="A1630" s="56" t="s">
        <v>3415</v>
      </c>
      <c r="B1630" s="53"/>
      <c r="C1630" s="27"/>
      <c r="D1630" s="27"/>
      <c r="E1630" s="27"/>
      <c r="F1630" s="27"/>
      <c r="G1630" s="27"/>
      <c r="H1630" s="27"/>
      <c r="I1630" s="27"/>
      <c r="J1630" s="16"/>
    </row>
    <row r="1631" spans="1:10" x14ac:dyDescent="0.3">
      <c r="A1631" s="426" t="s">
        <v>3416</v>
      </c>
      <c r="B1631" s="14" t="s">
        <v>3417</v>
      </c>
      <c r="C1631" s="14" t="s">
        <v>242</v>
      </c>
      <c r="D1631" s="14"/>
      <c r="E1631" s="281"/>
      <c r="F1631" s="281"/>
      <c r="G1631" s="281"/>
      <c r="H1631" s="281"/>
      <c r="I1631" s="281"/>
      <c r="J1631" s="6"/>
    </row>
    <row r="1632" spans="1:10" x14ac:dyDescent="0.3">
      <c r="A1632" s="421" t="s">
        <v>3424</v>
      </c>
      <c r="B1632" s="11" t="s">
        <v>3418</v>
      </c>
      <c r="C1632" s="11" t="s">
        <v>82</v>
      </c>
      <c r="D1632" s="11"/>
      <c r="E1632" s="281"/>
      <c r="F1632" s="281"/>
      <c r="G1632" s="281"/>
      <c r="H1632" s="281"/>
      <c r="I1632" s="281"/>
      <c r="J1632" s="4"/>
    </row>
    <row r="1633" spans="1:10" x14ac:dyDescent="0.3">
      <c r="A1633" s="11" t="s">
        <v>4147</v>
      </c>
      <c r="B1633" s="11" t="s">
        <v>3419</v>
      </c>
      <c r="C1633" s="11" t="s">
        <v>3420</v>
      </c>
      <c r="D1633" s="11"/>
      <c r="E1633" s="281"/>
      <c r="F1633" s="281"/>
      <c r="G1633" s="281"/>
      <c r="H1633" s="281"/>
      <c r="I1633" s="281"/>
      <c r="J1633" s="4" t="s">
        <v>3421</v>
      </c>
    </row>
    <row r="1634" spans="1:10" ht="15" thickBot="1" x14ac:dyDescent="0.35">
      <c r="A1634" s="429" t="s">
        <v>3423</v>
      </c>
      <c r="B1634" s="13" t="s">
        <v>3422</v>
      </c>
      <c r="C1634" s="13" t="s">
        <v>82</v>
      </c>
      <c r="D1634" s="13"/>
      <c r="E1634" s="281"/>
      <c r="F1634" s="281"/>
      <c r="G1634" s="281"/>
      <c r="H1634" s="281"/>
      <c r="I1634" s="281"/>
      <c r="J1634" s="8"/>
    </row>
    <row r="1635" spans="1:10" ht="18.600000000000001" thickBot="1" x14ac:dyDescent="0.4">
      <c r="A1635" s="56" t="s">
        <v>3425</v>
      </c>
      <c r="B1635" s="53"/>
      <c r="C1635" s="27"/>
      <c r="D1635" s="27"/>
      <c r="E1635" s="27"/>
      <c r="F1635" s="27"/>
      <c r="G1635" s="27"/>
      <c r="H1635" s="27"/>
      <c r="I1635" s="27"/>
      <c r="J1635" s="16"/>
    </row>
    <row r="1636" spans="1:10" x14ac:dyDescent="0.3">
      <c r="A1636" s="426" t="s">
        <v>3429</v>
      </c>
      <c r="B1636" s="14" t="s">
        <v>3426</v>
      </c>
      <c r="C1636" s="14" t="s">
        <v>2079</v>
      </c>
      <c r="D1636" s="14"/>
      <c r="E1636" s="281"/>
      <c r="F1636" s="281"/>
      <c r="G1636" s="281"/>
      <c r="H1636" s="281"/>
      <c r="I1636" s="281"/>
      <c r="J1636" s="6"/>
    </row>
    <row r="1637" spans="1:10" x14ac:dyDescent="0.3">
      <c r="A1637" s="421" t="s">
        <v>3430</v>
      </c>
      <c r="B1637" s="11" t="s">
        <v>3427</v>
      </c>
      <c r="C1637" s="14" t="s">
        <v>2079</v>
      </c>
      <c r="D1637" s="11"/>
      <c r="E1637" s="281"/>
      <c r="F1637" s="281"/>
      <c r="G1637" s="281"/>
      <c r="H1637" s="281"/>
      <c r="I1637" s="281"/>
      <c r="J1637" s="4"/>
    </row>
    <row r="1638" spans="1:10" x14ac:dyDescent="0.3">
      <c r="A1638" s="429" t="s">
        <v>3431</v>
      </c>
      <c r="B1638" s="11" t="s">
        <v>3428</v>
      </c>
      <c r="C1638" s="14" t="s">
        <v>2079</v>
      </c>
      <c r="D1638" s="11"/>
      <c r="E1638" s="281"/>
      <c r="F1638" s="281"/>
      <c r="G1638" s="281"/>
      <c r="H1638" s="281"/>
      <c r="I1638" s="281"/>
      <c r="J1638" s="4"/>
    </row>
    <row r="1639" spans="1:10" ht="15" thickBot="1" x14ac:dyDescent="0.35">
      <c r="A1639" s="11" t="s">
        <v>4147</v>
      </c>
      <c r="B1639" s="13"/>
      <c r="C1639" s="13"/>
      <c r="D1639" s="13"/>
      <c r="E1639" s="281"/>
      <c r="F1639" s="281"/>
      <c r="G1639" s="281"/>
      <c r="H1639" s="281"/>
      <c r="I1639" s="281"/>
      <c r="J1639" s="8"/>
    </row>
    <row r="1640" spans="1:10" ht="18.600000000000001" thickBot="1" x14ac:dyDescent="0.4">
      <c r="A1640" s="56" t="s">
        <v>3432</v>
      </c>
      <c r="B1640" s="53"/>
      <c r="C1640" s="27"/>
      <c r="D1640" s="27"/>
      <c r="E1640" s="27"/>
      <c r="F1640" s="27"/>
      <c r="G1640" s="27"/>
      <c r="H1640" s="27"/>
      <c r="I1640" s="27"/>
      <c r="J1640" s="16"/>
    </row>
    <row r="1641" spans="1:10" x14ac:dyDescent="0.3">
      <c r="A1641" s="426" t="s">
        <v>3441</v>
      </c>
      <c r="B1641" s="14" t="s">
        <v>3433</v>
      </c>
      <c r="C1641" s="14" t="s">
        <v>98</v>
      </c>
      <c r="D1641" s="266">
        <v>50000</v>
      </c>
      <c r="E1641" s="281"/>
      <c r="F1641" s="281"/>
      <c r="G1641" s="281">
        <v>50000</v>
      </c>
      <c r="H1641" s="281"/>
      <c r="I1641" s="281"/>
      <c r="J1641" s="6" t="s">
        <v>3439</v>
      </c>
    </row>
    <row r="1642" spans="1:10" x14ac:dyDescent="0.3">
      <c r="A1642" s="420" t="s">
        <v>3486</v>
      </c>
      <c r="B1642" s="14" t="s">
        <v>3434</v>
      </c>
      <c r="C1642" s="14" t="s">
        <v>98</v>
      </c>
      <c r="D1642" s="266">
        <v>100000</v>
      </c>
      <c r="E1642" s="281"/>
      <c r="F1642" s="281"/>
      <c r="G1642" s="281"/>
      <c r="H1642" s="281"/>
      <c r="I1642" s="281">
        <v>100000</v>
      </c>
      <c r="J1642" s="6" t="s">
        <v>3440</v>
      </c>
    </row>
    <row r="1643" spans="1:10" x14ac:dyDescent="0.3">
      <c r="A1643" s="280" t="s">
        <v>2019</v>
      </c>
      <c r="B1643" s="14" t="s">
        <v>3435</v>
      </c>
      <c r="C1643" s="14" t="s">
        <v>98</v>
      </c>
      <c r="D1643" s="266">
        <v>50000</v>
      </c>
      <c r="E1643" s="281"/>
      <c r="F1643" s="281"/>
      <c r="G1643" s="281">
        <v>50000</v>
      </c>
      <c r="H1643" s="281"/>
      <c r="I1643" s="281"/>
      <c r="J1643" s="6" t="s">
        <v>3439</v>
      </c>
    </row>
    <row r="1644" spans="1:10" x14ac:dyDescent="0.3">
      <c r="A1644" s="421"/>
      <c r="B1644" s="14" t="s">
        <v>3436</v>
      </c>
      <c r="C1644" s="14" t="s">
        <v>98</v>
      </c>
      <c r="D1644" s="266">
        <v>100000</v>
      </c>
      <c r="E1644" s="281"/>
      <c r="F1644" s="281"/>
      <c r="G1644" s="281"/>
      <c r="H1644" s="281"/>
      <c r="I1644" s="281">
        <v>100000</v>
      </c>
      <c r="J1644" s="6" t="s">
        <v>3440</v>
      </c>
    </row>
    <row r="1645" spans="1:10" x14ac:dyDescent="0.3">
      <c r="A1645" s="421"/>
      <c r="B1645" s="14" t="s">
        <v>3437</v>
      </c>
      <c r="C1645" s="14" t="s">
        <v>98</v>
      </c>
      <c r="D1645" s="266">
        <v>50000</v>
      </c>
      <c r="E1645" s="281"/>
      <c r="F1645" s="281"/>
      <c r="G1645" s="281">
        <v>50000</v>
      </c>
      <c r="H1645" s="281"/>
      <c r="I1645" s="281"/>
      <c r="J1645" s="6" t="s">
        <v>3439</v>
      </c>
    </row>
    <row r="1646" spans="1:10" x14ac:dyDescent="0.3">
      <c r="A1646" s="421"/>
      <c r="B1646" s="14" t="s">
        <v>3438</v>
      </c>
      <c r="C1646" s="14" t="s">
        <v>98</v>
      </c>
      <c r="D1646" s="266">
        <v>100000</v>
      </c>
      <c r="E1646" s="281"/>
      <c r="F1646" s="281"/>
      <c r="G1646" s="281"/>
      <c r="H1646" s="281"/>
      <c r="I1646" s="281">
        <v>100000</v>
      </c>
      <c r="J1646" s="6" t="s">
        <v>3440</v>
      </c>
    </row>
    <row r="1647" spans="1:10" x14ac:dyDescent="0.3">
      <c r="A1647" s="421"/>
      <c r="B1647" s="11" t="s">
        <v>3442</v>
      </c>
      <c r="C1647" s="11" t="s">
        <v>424</v>
      </c>
      <c r="D1647" s="266">
        <v>100000</v>
      </c>
      <c r="E1647" s="281"/>
      <c r="F1647" s="281"/>
      <c r="G1647" s="281"/>
      <c r="H1647" s="281"/>
      <c r="I1647" s="281">
        <v>100000</v>
      </c>
      <c r="J1647" s="4" t="s">
        <v>788</v>
      </c>
    </row>
    <row r="1648" spans="1:10" x14ac:dyDescent="0.3">
      <c r="A1648" s="421"/>
      <c r="B1648" s="11" t="s">
        <v>3443</v>
      </c>
      <c r="C1648" s="11" t="s">
        <v>424</v>
      </c>
      <c r="D1648" s="266">
        <v>100000</v>
      </c>
      <c r="E1648" s="281"/>
      <c r="F1648" s="281"/>
      <c r="G1648" s="281"/>
      <c r="H1648" s="281"/>
      <c r="I1648" s="281">
        <v>100000</v>
      </c>
      <c r="J1648" s="4" t="s">
        <v>788</v>
      </c>
    </row>
    <row r="1649" spans="1:10" x14ac:dyDescent="0.3">
      <c r="A1649" s="421"/>
      <c r="B1649" s="11" t="s">
        <v>3444</v>
      </c>
      <c r="C1649" s="11" t="s">
        <v>424</v>
      </c>
      <c r="D1649" s="266">
        <v>100000</v>
      </c>
      <c r="E1649" s="281"/>
      <c r="F1649" s="281"/>
      <c r="G1649" s="281"/>
      <c r="H1649" s="281"/>
      <c r="I1649" s="281">
        <v>100000</v>
      </c>
      <c r="J1649" s="4" t="s">
        <v>3446</v>
      </c>
    </row>
    <row r="1650" spans="1:10" x14ac:dyDescent="0.3">
      <c r="A1650" s="421"/>
      <c r="B1650" s="11" t="s">
        <v>3445</v>
      </c>
      <c r="C1650" s="11" t="s">
        <v>424</v>
      </c>
      <c r="D1650" s="266">
        <v>100000</v>
      </c>
      <c r="E1650" s="281"/>
      <c r="F1650" s="281"/>
      <c r="G1650" s="281"/>
      <c r="H1650" s="281"/>
      <c r="I1650" s="281">
        <v>100000</v>
      </c>
      <c r="J1650" s="4" t="s">
        <v>3446</v>
      </c>
    </row>
    <row r="1651" spans="1:10" x14ac:dyDescent="0.3">
      <c r="A1651" s="421"/>
      <c r="B1651" s="11" t="s">
        <v>3447</v>
      </c>
      <c r="C1651" s="11" t="s">
        <v>424</v>
      </c>
      <c r="D1651" s="266">
        <v>100000</v>
      </c>
      <c r="E1651" s="281"/>
      <c r="F1651" s="281"/>
      <c r="G1651" s="281"/>
      <c r="H1651" s="281"/>
      <c r="I1651" s="281">
        <v>100000</v>
      </c>
      <c r="J1651" s="4" t="s">
        <v>3449</v>
      </c>
    </row>
    <row r="1652" spans="1:10" x14ac:dyDescent="0.3">
      <c r="A1652" s="421"/>
      <c r="B1652" s="11" t="s">
        <v>3448</v>
      </c>
      <c r="C1652" s="11" t="s">
        <v>424</v>
      </c>
      <c r="D1652" s="266">
        <v>100000</v>
      </c>
      <c r="E1652" s="281"/>
      <c r="F1652" s="281"/>
      <c r="G1652" s="281"/>
      <c r="H1652" s="281"/>
      <c r="I1652" s="281">
        <v>100000</v>
      </c>
      <c r="J1652" s="4" t="s">
        <v>3449</v>
      </c>
    </row>
    <row r="1653" spans="1:10" x14ac:dyDescent="0.3">
      <c r="A1653" s="421"/>
      <c r="B1653" s="11" t="s">
        <v>3450</v>
      </c>
      <c r="C1653" s="11" t="s">
        <v>424</v>
      </c>
      <c r="D1653" s="266">
        <v>100000</v>
      </c>
      <c r="E1653" s="281"/>
      <c r="F1653" s="281"/>
      <c r="G1653" s="281"/>
      <c r="H1653" s="281"/>
      <c r="I1653" s="281">
        <v>100000</v>
      </c>
      <c r="J1653" s="4" t="s">
        <v>3452</v>
      </c>
    </row>
    <row r="1654" spans="1:10" x14ac:dyDescent="0.3">
      <c r="A1654" s="421"/>
      <c r="B1654" s="11" t="s">
        <v>3451</v>
      </c>
      <c r="C1654" s="11" t="s">
        <v>424</v>
      </c>
      <c r="D1654" s="266">
        <v>100000</v>
      </c>
      <c r="E1654" s="281"/>
      <c r="F1654" s="281"/>
      <c r="G1654" s="281"/>
      <c r="H1654" s="281"/>
      <c r="I1654" s="281">
        <v>100000</v>
      </c>
      <c r="J1654" s="4" t="s">
        <v>3452</v>
      </c>
    </row>
    <row r="1655" spans="1:10" x14ac:dyDescent="0.3">
      <c r="A1655" s="421"/>
      <c r="B1655" s="11" t="s">
        <v>3453</v>
      </c>
      <c r="C1655" s="11" t="s">
        <v>3465</v>
      </c>
      <c r="D1655" s="266">
        <v>100000</v>
      </c>
      <c r="E1655" s="281"/>
      <c r="F1655" s="281"/>
      <c r="G1655" s="281"/>
      <c r="H1655" s="281"/>
      <c r="I1655" s="281">
        <v>100000</v>
      </c>
      <c r="J1655" s="4" t="s">
        <v>788</v>
      </c>
    </row>
    <row r="1656" spans="1:10" x14ac:dyDescent="0.3">
      <c r="A1656" s="421"/>
      <c r="B1656" s="11" t="s">
        <v>3454</v>
      </c>
      <c r="C1656" s="11" t="s">
        <v>3465</v>
      </c>
      <c r="D1656" s="266">
        <v>100000</v>
      </c>
      <c r="E1656" s="281"/>
      <c r="F1656" s="281"/>
      <c r="G1656" s="281"/>
      <c r="H1656" s="281"/>
      <c r="I1656" s="281">
        <v>100000</v>
      </c>
      <c r="J1656" s="4" t="s">
        <v>788</v>
      </c>
    </row>
    <row r="1657" spans="1:10" x14ac:dyDescent="0.3">
      <c r="A1657" s="421"/>
      <c r="B1657" s="11" t="s">
        <v>3455</v>
      </c>
      <c r="C1657" s="11" t="s">
        <v>3465</v>
      </c>
      <c r="D1657" s="266">
        <v>100000</v>
      </c>
      <c r="E1657" s="281"/>
      <c r="F1657" s="281"/>
      <c r="G1657" s="281"/>
      <c r="H1657" s="281"/>
      <c r="I1657" s="281">
        <v>100000</v>
      </c>
      <c r="J1657" s="4" t="s">
        <v>788</v>
      </c>
    </row>
    <row r="1658" spans="1:10" x14ac:dyDescent="0.3">
      <c r="A1658" s="421"/>
      <c r="B1658" s="11" t="s">
        <v>3456</v>
      </c>
      <c r="C1658" s="11" t="s">
        <v>3465</v>
      </c>
      <c r="D1658" s="266">
        <v>100000</v>
      </c>
      <c r="E1658" s="281"/>
      <c r="F1658" s="281"/>
      <c r="G1658" s="281"/>
      <c r="H1658" s="281"/>
      <c r="I1658" s="281">
        <v>100000</v>
      </c>
      <c r="J1658" s="4" t="s">
        <v>788</v>
      </c>
    </row>
    <row r="1659" spans="1:10" x14ac:dyDescent="0.3">
      <c r="A1659" s="421"/>
      <c r="B1659" s="11" t="s">
        <v>3457</v>
      </c>
      <c r="C1659" s="11" t="s">
        <v>3465</v>
      </c>
      <c r="D1659" s="266">
        <v>100000</v>
      </c>
      <c r="E1659" s="281"/>
      <c r="F1659" s="281"/>
      <c r="G1659" s="281"/>
      <c r="H1659" s="281"/>
      <c r="I1659" s="281">
        <v>100000</v>
      </c>
      <c r="J1659" s="4" t="s">
        <v>3446</v>
      </c>
    </row>
    <row r="1660" spans="1:10" x14ac:dyDescent="0.3">
      <c r="A1660" s="421"/>
      <c r="B1660" s="11" t="s">
        <v>3458</v>
      </c>
      <c r="C1660" s="11" t="s">
        <v>3465</v>
      </c>
      <c r="D1660" s="266">
        <v>100000</v>
      </c>
      <c r="E1660" s="281"/>
      <c r="F1660" s="281"/>
      <c r="G1660" s="281"/>
      <c r="H1660" s="281"/>
      <c r="I1660" s="281">
        <v>100000</v>
      </c>
      <c r="J1660" s="4" t="s">
        <v>3446</v>
      </c>
    </row>
    <row r="1661" spans="1:10" x14ac:dyDescent="0.3">
      <c r="A1661" s="421"/>
      <c r="B1661" s="11" t="s">
        <v>3459</v>
      </c>
      <c r="C1661" s="11" t="s">
        <v>3465</v>
      </c>
      <c r="D1661" s="266">
        <v>100000</v>
      </c>
      <c r="E1661" s="281"/>
      <c r="F1661" s="281"/>
      <c r="G1661" s="281"/>
      <c r="H1661" s="281"/>
      <c r="I1661" s="281">
        <v>100000</v>
      </c>
      <c r="J1661" s="4" t="s">
        <v>3446</v>
      </c>
    </row>
    <row r="1662" spans="1:10" x14ac:dyDescent="0.3">
      <c r="A1662" s="421"/>
      <c r="B1662" s="11" t="s">
        <v>3460</v>
      </c>
      <c r="C1662" s="11" t="s">
        <v>3465</v>
      </c>
      <c r="D1662" s="266">
        <v>100000</v>
      </c>
      <c r="E1662" s="281"/>
      <c r="F1662" s="281"/>
      <c r="G1662" s="281"/>
      <c r="H1662" s="281"/>
      <c r="I1662" s="281">
        <v>100000</v>
      </c>
      <c r="J1662" s="4" t="s">
        <v>3446</v>
      </c>
    </row>
    <row r="1663" spans="1:10" x14ac:dyDescent="0.3">
      <c r="A1663" s="421"/>
      <c r="B1663" s="11" t="s">
        <v>3461</v>
      </c>
      <c r="C1663" s="11" t="s">
        <v>3465</v>
      </c>
      <c r="D1663" s="266">
        <v>100000</v>
      </c>
      <c r="E1663" s="281"/>
      <c r="F1663" s="281"/>
      <c r="G1663" s="281"/>
      <c r="H1663" s="281"/>
      <c r="I1663" s="281">
        <v>100000</v>
      </c>
      <c r="J1663" s="4" t="s">
        <v>3449</v>
      </c>
    </row>
    <row r="1664" spans="1:10" x14ac:dyDescent="0.3">
      <c r="A1664" s="421"/>
      <c r="B1664" s="11" t="s">
        <v>3462</v>
      </c>
      <c r="C1664" s="11" t="s">
        <v>3465</v>
      </c>
      <c r="D1664" s="266">
        <v>100000</v>
      </c>
      <c r="E1664" s="281"/>
      <c r="F1664" s="281"/>
      <c r="G1664" s="281"/>
      <c r="H1664" s="281"/>
      <c r="I1664" s="281">
        <v>100000</v>
      </c>
      <c r="J1664" s="4" t="s">
        <v>3449</v>
      </c>
    </row>
    <row r="1665" spans="1:10" x14ac:dyDescent="0.3">
      <c r="A1665" s="421"/>
      <c r="B1665" s="11" t="s">
        <v>3463</v>
      </c>
      <c r="C1665" s="11" t="s">
        <v>3465</v>
      </c>
      <c r="D1665" s="266">
        <v>100000</v>
      </c>
      <c r="E1665" s="281"/>
      <c r="F1665" s="281"/>
      <c r="G1665" s="281"/>
      <c r="H1665" s="281"/>
      <c r="I1665" s="281">
        <v>100000</v>
      </c>
      <c r="J1665" s="4" t="s">
        <v>3449</v>
      </c>
    </row>
    <row r="1666" spans="1:10" x14ac:dyDescent="0.3">
      <c r="A1666" s="421"/>
      <c r="B1666" s="11" t="s">
        <v>3464</v>
      </c>
      <c r="C1666" s="11" t="s">
        <v>3465</v>
      </c>
      <c r="D1666" s="266">
        <v>100000</v>
      </c>
      <c r="E1666" s="281"/>
      <c r="F1666" s="281"/>
      <c r="G1666" s="281"/>
      <c r="H1666" s="281"/>
      <c r="I1666" s="281">
        <v>100000</v>
      </c>
      <c r="J1666" s="4" t="s">
        <v>3449</v>
      </c>
    </row>
    <row r="1667" spans="1:10" x14ac:dyDescent="0.3">
      <c r="A1667" s="421"/>
      <c r="B1667" s="11" t="s">
        <v>3466</v>
      </c>
      <c r="C1667" s="11" t="s">
        <v>3465</v>
      </c>
      <c r="D1667" s="266">
        <v>100000</v>
      </c>
      <c r="E1667" s="281"/>
      <c r="F1667" s="281"/>
      <c r="G1667" s="281"/>
      <c r="H1667" s="281"/>
      <c r="I1667" s="281">
        <v>100000</v>
      </c>
      <c r="J1667" s="4" t="s">
        <v>3452</v>
      </c>
    </row>
    <row r="1668" spans="1:10" x14ac:dyDescent="0.3">
      <c r="A1668" s="421"/>
      <c r="B1668" s="11" t="s">
        <v>3467</v>
      </c>
      <c r="C1668" s="11" t="s">
        <v>3465</v>
      </c>
      <c r="D1668" s="266">
        <v>100000</v>
      </c>
      <c r="E1668" s="281"/>
      <c r="F1668" s="281"/>
      <c r="G1668" s="281"/>
      <c r="H1668" s="281"/>
      <c r="I1668" s="281">
        <v>100000</v>
      </c>
      <c r="J1668" s="4" t="s">
        <v>3452</v>
      </c>
    </row>
    <row r="1669" spans="1:10" x14ac:dyDescent="0.3">
      <c r="A1669" s="429"/>
      <c r="B1669" s="11" t="s">
        <v>3468</v>
      </c>
      <c r="C1669" s="11" t="s">
        <v>3465</v>
      </c>
      <c r="D1669" s="266">
        <v>100000</v>
      </c>
      <c r="E1669" s="281"/>
      <c r="F1669" s="281"/>
      <c r="G1669" s="281"/>
      <c r="H1669" s="281"/>
      <c r="I1669" s="281">
        <v>100000</v>
      </c>
      <c r="J1669" s="4" t="s">
        <v>3452</v>
      </c>
    </row>
    <row r="1670" spans="1:10" x14ac:dyDescent="0.3">
      <c r="A1670" s="421"/>
      <c r="B1670" s="11" t="s">
        <v>3469</v>
      </c>
      <c r="C1670" s="11" t="s">
        <v>3465</v>
      </c>
      <c r="D1670" s="266">
        <v>100000</v>
      </c>
      <c r="E1670" s="281"/>
      <c r="F1670" s="281"/>
      <c r="G1670" s="281"/>
      <c r="H1670" s="281"/>
      <c r="I1670" s="281">
        <v>100000</v>
      </c>
      <c r="J1670" s="4" t="s">
        <v>3452</v>
      </c>
    </row>
    <row r="1671" spans="1:10" x14ac:dyDescent="0.3">
      <c r="A1671" s="421"/>
      <c r="B1671" s="11" t="s">
        <v>3470</v>
      </c>
      <c r="C1671" s="11" t="s">
        <v>3465</v>
      </c>
      <c r="D1671" s="266">
        <v>100000</v>
      </c>
      <c r="E1671" s="281"/>
      <c r="F1671" s="281"/>
      <c r="G1671" s="281"/>
      <c r="H1671" s="281"/>
      <c r="I1671" s="281">
        <v>100000</v>
      </c>
      <c r="J1671" s="4" t="s">
        <v>788</v>
      </c>
    </row>
    <row r="1672" spans="1:10" x14ac:dyDescent="0.3">
      <c r="A1672" s="421"/>
      <c r="B1672" s="11" t="s">
        <v>3471</v>
      </c>
      <c r="C1672" s="11" t="s">
        <v>3465</v>
      </c>
      <c r="D1672" s="266">
        <v>100000</v>
      </c>
      <c r="E1672" s="281"/>
      <c r="F1672" s="281"/>
      <c r="G1672" s="281"/>
      <c r="H1672" s="281"/>
      <c r="I1672" s="281">
        <v>100000</v>
      </c>
      <c r="J1672" s="4" t="s">
        <v>788</v>
      </c>
    </row>
    <row r="1673" spans="1:10" x14ac:dyDescent="0.3">
      <c r="A1673" s="421"/>
      <c r="B1673" s="11" t="s">
        <v>3472</v>
      </c>
      <c r="C1673" s="11" t="s">
        <v>3465</v>
      </c>
      <c r="D1673" s="266">
        <v>100000</v>
      </c>
      <c r="E1673" s="281"/>
      <c r="F1673" s="281"/>
      <c r="G1673" s="281"/>
      <c r="H1673" s="281"/>
      <c r="I1673" s="281">
        <v>100000</v>
      </c>
      <c r="J1673" s="4" t="s">
        <v>788</v>
      </c>
    </row>
    <row r="1674" spans="1:10" x14ac:dyDescent="0.3">
      <c r="A1674" s="421"/>
      <c r="B1674" s="11" t="s">
        <v>3473</v>
      </c>
      <c r="C1674" s="11" t="s">
        <v>3465</v>
      </c>
      <c r="D1674" s="266">
        <v>100000</v>
      </c>
      <c r="E1674" s="281"/>
      <c r="F1674" s="281"/>
      <c r="G1674" s="281"/>
      <c r="H1674" s="281"/>
      <c r="I1674" s="281">
        <v>100000</v>
      </c>
      <c r="J1674" s="4" t="s">
        <v>788</v>
      </c>
    </row>
    <row r="1675" spans="1:10" x14ac:dyDescent="0.3">
      <c r="A1675" s="421"/>
      <c r="B1675" s="11" t="s">
        <v>3474</v>
      </c>
      <c r="C1675" s="11" t="s">
        <v>3465</v>
      </c>
      <c r="D1675" s="266">
        <v>100000</v>
      </c>
      <c r="E1675" s="281"/>
      <c r="F1675" s="281"/>
      <c r="G1675" s="281"/>
      <c r="H1675" s="281"/>
      <c r="I1675" s="281">
        <v>100000</v>
      </c>
      <c r="J1675" s="4" t="s">
        <v>3446</v>
      </c>
    </row>
    <row r="1676" spans="1:10" x14ac:dyDescent="0.3">
      <c r="A1676" s="421"/>
      <c r="B1676" s="11" t="s">
        <v>3475</v>
      </c>
      <c r="C1676" s="11" t="s">
        <v>3465</v>
      </c>
      <c r="D1676" s="266">
        <v>100000</v>
      </c>
      <c r="E1676" s="281"/>
      <c r="F1676" s="281"/>
      <c r="G1676" s="281"/>
      <c r="H1676" s="281"/>
      <c r="I1676" s="281">
        <v>100000</v>
      </c>
      <c r="J1676" s="4" t="s">
        <v>3446</v>
      </c>
    </row>
    <row r="1677" spans="1:10" x14ac:dyDescent="0.3">
      <c r="A1677" s="421"/>
      <c r="B1677" s="11" t="s">
        <v>3476</v>
      </c>
      <c r="C1677" s="11" t="s">
        <v>3465</v>
      </c>
      <c r="D1677" s="266">
        <v>100000</v>
      </c>
      <c r="E1677" s="281"/>
      <c r="F1677" s="281"/>
      <c r="G1677" s="281"/>
      <c r="H1677" s="281"/>
      <c r="I1677" s="281">
        <v>100000</v>
      </c>
      <c r="J1677" s="4" t="s">
        <v>3446</v>
      </c>
    </row>
    <row r="1678" spans="1:10" x14ac:dyDescent="0.3">
      <c r="A1678" s="421"/>
      <c r="B1678" s="11" t="s">
        <v>3477</v>
      </c>
      <c r="C1678" s="11" t="s">
        <v>3465</v>
      </c>
      <c r="D1678" s="266">
        <v>100000</v>
      </c>
      <c r="E1678" s="281"/>
      <c r="F1678" s="281"/>
      <c r="G1678" s="281"/>
      <c r="H1678" s="281"/>
      <c r="I1678" s="281">
        <v>100000</v>
      </c>
      <c r="J1678" s="4" t="s">
        <v>3446</v>
      </c>
    </row>
    <row r="1679" spans="1:10" x14ac:dyDescent="0.3">
      <c r="A1679" s="421"/>
      <c r="B1679" s="11" t="s">
        <v>3478</v>
      </c>
      <c r="C1679" s="11" t="s">
        <v>3465</v>
      </c>
      <c r="D1679" s="266">
        <v>100000</v>
      </c>
      <c r="E1679" s="281"/>
      <c r="F1679" s="281"/>
      <c r="G1679" s="281"/>
      <c r="H1679" s="281"/>
      <c r="I1679" s="281">
        <v>100000</v>
      </c>
      <c r="J1679" s="4" t="s">
        <v>3449</v>
      </c>
    </row>
    <row r="1680" spans="1:10" x14ac:dyDescent="0.3">
      <c r="A1680" s="421"/>
      <c r="B1680" s="11" t="s">
        <v>3479</v>
      </c>
      <c r="C1680" s="11" t="s">
        <v>3465</v>
      </c>
      <c r="D1680" s="266">
        <v>100000</v>
      </c>
      <c r="E1680" s="281"/>
      <c r="F1680" s="281"/>
      <c r="G1680" s="281"/>
      <c r="H1680" s="281"/>
      <c r="I1680" s="281">
        <v>100000</v>
      </c>
      <c r="J1680" s="4" t="s">
        <v>3449</v>
      </c>
    </row>
    <row r="1681" spans="1:10" x14ac:dyDescent="0.3">
      <c r="A1681" s="421"/>
      <c r="B1681" s="11" t="s">
        <v>3480</v>
      </c>
      <c r="C1681" s="11" t="s">
        <v>3465</v>
      </c>
      <c r="D1681" s="266">
        <v>100000</v>
      </c>
      <c r="E1681" s="281"/>
      <c r="F1681" s="281"/>
      <c r="G1681" s="281"/>
      <c r="H1681" s="281"/>
      <c r="I1681" s="281">
        <v>100000</v>
      </c>
      <c r="J1681" s="4" t="s">
        <v>3449</v>
      </c>
    </row>
    <row r="1682" spans="1:10" x14ac:dyDescent="0.3">
      <c r="A1682" s="421"/>
      <c r="B1682" s="11" t="s">
        <v>3481</v>
      </c>
      <c r="C1682" s="11" t="s">
        <v>3465</v>
      </c>
      <c r="D1682" s="266">
        <v>100000</v>
      </c>
      <c r="E1682" s="281"/>
      <c r="F1682" s="281"/>
      <c r="G1682" s="281"/>
      <c r="H1682" s="281"/>
      <c r="I1682" s="281">
        <v>100000</v>
      </c>
      <c r="J1682" s="4" t="s">
        <v>3449</v>
      </c>
    </row>
    <row r="1683" spans="1:10" x14ac:dyDescent="0.3">
      <c r="A1683" s="421"/>
      <c r="B1683" s="11" t="s">
        <v>3482</v>
      </c>
      <c r="C1683" s="11" t="s">
        <v>3465</v>
      </c>
      <c r="D1683" s="266">
        <v>100000</v>
      </c>
      <c r="E1683" s="281"/>
      <c r="F1683" s="281"/>
      <c r="G1683" s="281"/>
      <c r="H1683" s="281"/>
      <c r="I1683" s="281">
        <v>100000</v>
      </c>
      <c r="J1683" s="4" t="s">
        <v>3452</v>
      </c>
    </row>
    <row r="1684" spans="1:10" x14ac:dyDescent="0.3">
      <c r="A1684" s="421"/>
      <c r="B1684" s="11" t="s">
        <v>3483</v>
      </c>
      <c r="C1684" s="11" t="s">
        <v>3465</v>
      </c>
      <c r="D1684" s="266">
        <v>100000</v>
      </c>
      <c r="E1684" s="281"/>
      <c r="F1684" s="281"/>
      <c r="G1684" s="281"/>
      <c r="H1684" s="281"/>
      <c r="I1684" s="281">
        <v>100000</v>
      </c>
      <c r="J1684" s="4" t="s">
        <v>3452</v>
      </c>
    </row>
    <row r="1685" spans="1:10" x14ac:dyDescent="0.3">
      <c r="A1685" s="421"/>
      <c r="B1685" s="11" t="s">
        <v>3484</v>
      </c>
      <c r="C1685" s="11" t="s">
        <v>3465</v>
      </c>
      <c r="D1685" s="266">
        <v>100000</v>
      </c>
      <c r="E1685" s="281"/>
      <c r="F1685" s="281"/>
      <c r="G1685" s="281"/>
      <c r="H1685" s="281"/>
      <c r="I1685" s="281">
        <v>100000</v>
      </c>
      <c r="J1685" s="4" t="s">
        <v>3452</v>
      </c>
    </row>
    <row r="1686" spans="1:10" ht="15" thickBot="1" x14ac:dyDescent="0.35">
      <c r="A1686" s="429"/>
      <c r="B1686" s="13" t="s">
        <v>3485</v>
      </c>
      <c r="C1686" s="13" t="s">
        <v>3465</v>
      </c>
      <c r="D1686" s="465">
        <v>100000</v>
      </c>
      <c r="E1686" s="281"/>
      <c r="F1686" s="281"/>
      <c r="G1686" s="281"/>
      <c r="H1686" s="281"/>
      <c r="I1686" s="281">
        <v>100000</v>
      </c>
      <c r="J1686" s="8" t="s">
        <v>3452</v>
      </c>
    </row>
    <row r="1687" spans="1:10" ht="18.600000000000001" thickBot="1" x14ac:dyDescent="0.4">
      <c r="A1687" s="56" t="s">
        <v>3487</v>
      </c>
      <c r="B1687" s="53"/>
      <c r="C1687" s="27"/>
      <c r="D1687" s="27"/>
      <c r="E1687" s="27"/>
      <c r="F1687" s="27"/>
      <c r="G1687" s="27"/>
      <c r="H1687" s="27"/>
      <c r="I1687" s="27"/>
      <c r="J1687" s="16"/>
    </row>
    <row r="1688" spans="1:10" x14ac:dyDescent="0.3">
      <c r="A1688" s="426" t="s">
        <v>3495</v>
      </c>
      <c r="B1688" s="14" t="s">
        <v>3488</v>
      </c>
      <c r="C1688" s="14" t="s">
        <v>2077</v>
      </c>
      <c r="D1688" s="14"/>
      <c r="E1688" s="281"/>
      <c r="F1688" s="281"/>
      <c r="G1688" s="281"/>
      <c r="H1688" s="281"/>
      <c r="I1688" s="281"/>
      <c r="J1688" s="6" t="s">
        <v>3490</v>
      </c>
    </row>
    <row r="1689" spans="1:10" x14ac:dyDescent="0.3">
      <c r="A1689" s="421" t="s">
        <v>3496</v>
      </c>
      <c r="B1689" s="11" t="s">
        <v>3489</v>
      </c>
      <c r="C1689" s="14" t="s">
        <v>2077</v>
      </c>
      <c r="D1689" s="11"/>
      <c r="E1689" s="281"/>
      <c r="F1689" s="281"/>
      <c r="G1689" s="281"/>
      <c r="H1689" s="281"/>
      <c r="I1689" s="281"/>
      <c r="J1689" s="4"/>
    </row>
    <row r="1690" spans="1:10" x14ac:dyDescent="0.3">
      <c r="A1690" s="421" t="s">
        <v>3497</v>
      </c>
      <c r="B1690" s="11" t="s">
        <v>3491</v>
      </c>
      <c r="C1690" s="14" t="s">
        <v>2077</v>
      </c>
      <c r="D1690" s="14"/>
      <c r="E1690" s="281"/>
      <c r="F1690" s="281"/>
      <c r="G1690" s="281"/>
      <c r="H1690" s="281"/>
      <c r="I1690" s="281"/>
      <c r="J1690" s="6" t="s">
        <v>3490</v>
      </c>
    </row>
    <row r="1691" spans="1:10" ht="15" thickBot="1" x14ac:dyDescent="0.35">
      <c r="A1691" s="11" t="s">
        <v>4147</v>
      </c>
      <c r="B1691" s="13" t="s">
        <v>3492</v>
      </c>
      <c r="C1691" s="13" t="s">
        <v>3493</v>
      </c>
      <c r="D1691" s="13"/>
      <c r="E1691" s="281"/>
      <c r="F1691" s="281"/>
      <c r="G1691" s="281"/>
      <c r="H1691" s="281"/>
      <c r="I1691" s="281"/>
      <c r="J1691" s="8" t="s">
        <v>3494</v>
      </c>
    </row>
    <row r="1692" spans="1:10" ht="18.600000000000001" thickBot="1" x14ac:dyDescent="0.4">
      <c r="A1692" s="56" t="s">
        <v>3498</v>
      </c>
      <c r="B1692" s="53"/>
      <c r="C1692" s="27"/>
      <c r="D1692" s="27"/>
      <c r="E1692" s="27"/>
      <c r="F1692" s="27"/>
      <c r="G1692" s="27"/>
      <c r="H1692" s="27"/>
      <c r="I1692" s="27"/>
      <c r="J1692" s="16"/>
    </row>
    <row r="1693" spans="1:10" x14ac:dyDescent="0.3">
      <c r="A1693" s="426" t="s">
        <v>3501</v>
      </c>
      <c r="B1693" s="14" t="s">
        <v>3499</v>
      </c>
      <c r="C1693" s="14" t="s">
        <v>2064</v>
      </c>
      <c r="D1693" s="270">
        <v>100000</v>
      </c>
      <c r="E1693" s="281"/>
      <c r="F1693" s="281"/>
      <c r="G1693" s="281"/>
      <c r="H1693" s="281"/>
      <c r="I1693" s="281">
        <v>100000</v>
      </c>
      <c r="J1693" s="6" t="s">
        <v>3500</v>
      </c>
    </row>
    <row r="1694" spans="1:10" x14ac:dyDescent="0.3">
      <c r="A1694" s="421" t="s">
        <v>3502</v>
      </c>
      <c r="B1694" s="11"/>
      <c r="C1694" s="11"/>
      <c r="D1694" s="11"/>
      <c r="E1694" s="281"/>
      <c r="F1694" s="281"/>
      <c r="G1694" s="281"/>
      <c r="H1694" s="281"/>
      <c r="I1694" s="281"/>
      <c r="J1694" s="4"/>
    </row>
    <row r="1695" spans="1:10" ht="15" thickBot="1" x14ac:dyDescent="0.35">
      <c r="A1695" s="280" t="s">
        <v>2019</v>
      </c>
      <c r="B1695" s="13"/>
      <c r="C1695" s="13"/>
      <c r="D1695" s="13"/>
      <c r="E1695" s="281"/>
      <c r="F1695" s="281"/>
      <c r="G1695" s="281"/>
      <c r="H1695" s="281"/>
      <c r="I1695" s="281"/>
      <c r="J1695" s="8"/>
    </row>
    <row r="1696" spans="1:10" ht="18.600000000000001" thickBot="1" x14ac:dyDescent="0.4">
      <c r="A1696" s="56" t="s">
        <v>3503</v>
      </c>
      <c r="B1696" s="53"/>
      <c r="C1696" s="27"/>
      <c r="D1696" s="27"/>
      <c r="E1696" s="27"/>
      <c r="F1696" s="27"/>
      <c r="G1696" s="27"/>
      <c r="H1696" s="27"/>
      <c r="I1696" s="27"/>
      <c r="J1696" s="16"/>
    </row>
    <row r="1697" spans="1:10" x14ac:dyDescent="0.3">
      <c r="A1697" s="426" t="s">
        <v>3533</v>
      </c>
      <c r="B1697" s="14" t="s">
        <v>3504</v>
      </c>
      <c r="C1697" s="14" t="s">
        <v>424</v>
      </c>
      <c r="D1697" s="266">
        <v>50000</v>
      </c>
      <c r="E1697" s="281"/>
      <c r="F1697" s="281"/>
      <c r="G1697" s="281">
        <v>50000</v>
      </c>
      <c r="H1697" s="281"/>
      <c r="I1697" s="281"/>
      <c r="J1697" s="6" t="s">
        <v>3506</v>
      </c>
    </row>
    <row r="1698" spans="1:10" x14ac:dyDescent="0.3">
      <c r="A1698" s="421" t="s">
        <v>3534</v>
      </c>
      <c r="B1698" s="11" t="s">
        <v>3505</v>
      </c>
      <c r="C1698" s="14" t="s">
        <v>424</v>
      </c>
      <c r="D1698" s="266">
        <v>50000</v>
      </c>
      <c r="E1698" s="281"/>
      <c r="F1698" s="281"/>
      <c r="G1698" s="281">
        <v>50000</v>
      </c>
      <c r="H1698" s="281"/>
      <c r="I1698" s="281"/>
      <c r="J1698" s="6" t="s">
        <v>3507</v>
      </c>
    </row>
    <row r="1699" spans="1:10" x14ac:dyDescent="0.3">
      <c r="A1699" s="280" t="s">
        <v>2019</v>
      </c>
      <c r="B1699" s="11" t="s">
        <v>3508</v>
      </c>
      <c r="C1699" s="14" t="s">
        <v>424</v>
      </c>
      <c r="D1699" s="266">
        <v>50000</v>
      </c>
      <c r="E1699" s="281"/>
      <c r="F1699" s="281"/>
      <c r="G1699" s="281">
        <v>50000</v>
      </c>
      <c r="H1699" s="281"/>
      <c r="I1699" s="281"/>
      <c r="J1699" s="6" t="s">
        <v>3521</v>
      </c>
    </row>
    <row r="1700" spans="1:10" x14ac:dyDescent="0.3">
      <c r="A1700" s="421"/>
      <c r="B1700" s="11" t="s">
        <v>3509</v>
      </c>
      <c r="C1700" s="14" t="s">
        <v>424</v>
      </c>
      <c r="D1700" s="266">
        <v>50000</v>
      </c>
      <c r="E1700" s="281"/>
      <c r="F1700" s="281"/>
      <c r="G1700" s="281">
        <v>50000</v>
      </c>
      <c r="H1700" s="281"/>
      <c r="I1700" s="281"/>
      <c r="J1700" s="6" t="s">
        <v>3510</v>
      </c>
    </row>
    <row r="1701" spans="1:10" x14ac:dyDescent="0.3">
      <c r="A1701" s="421"/>
      <c r="B1701" s="11" t="s">
        <v>3511</v>
      </c>
      <c r="C1701" s="14" t="s">
        <v>424</v>
      </c>
      <c r="D1701" s="266">
        <v>40000</v>
      </c>
      <c r="E1701" s="281"/>
      <c r="F1701" s="281">
        <v>40000</v>
      </c>
      <c r="G1701" s="281"/>
      <c r="H1701" s="281"/>
      <c r="I1701" s="281"/>
      <c r="J1701" s="6" t="s">
        <v>3512</v>
      </c>
    </row>
    <row r="1702" spans="1:10" x14ac:dyDescent="0.3">
      <c r="A1702" s="421"/>
      <c r="B1702" s="11" t="s">
        <v>3513</v>
      </c>
      <c r="C1702" s="14" t="s">
        <v>424</v>
      </c>
      <c r="D1702" s="266">
        <v>50000</v>
      </c>
      <c r="E1702" s="281"/>
      <c r="F1702" s="281"/>
      <c r="G1702" s="281">
        <v>50000</v>
      </c>
      <c r="H1702" s="281"/>
      <c r="I1702" s="281"/>
      <c r="J1702" s="6" t="s">
        <v>3514</v>
      </c>
    </row>
    <row r="1703" spans="1:10" x14ac:dyDescent="0.3">
      <c r="A1703" s="421"/>
      <c r="B1703" s="11" t="s">
        <v>3515</v>
      </c>
      <c r="C1703" s="14" t="s">
        <v>424</v>
      </c>
      <c r="D1703" s="266">
        <v>50000</v>
      </c>
      <c r="E1703" s="281"/>
      <c r="F1703" s="281"/>
      <c r="G1703" s="281">
        <v>50000</v>
      </c>
      <c r="H1703" s="281"/>
      <c r="I1703" s="281"/>
      <c r="J1703" s="6" t="s">
        <v>3516</v>
      </c>
    </row>
    <row r="1704" spans="1:10" x14ac:dyDescent="0.3">
      <c r="A1704" s="421"/>
      <c r="B1704" s="11" t="s">
        <v>3517</v>
      </c>
      <c r="C1704" s="14" t="s">
        <v>424</v>
      </c>
      <c r="D1704" s="266">
        <v>50000</v>
      </c>
      <c r="E1704" s="281"/>
      <c r="F1704" s="281"/>
      <c r="G1704" s="281">
        <v>50000</v>
      </c>
      <c r="H1704" s="281"/>
      <c r="I1704" s="281"/>
      <c r="J1704" s="6" t="s">
        <v>3518</v>
      </c>
    </row>
    <row r="1705" spans="1:10" x14ac:dyDescent="0.3">
      <c r="A1705" s="429"/>
      <c r="B1705" s="13" t="s">
        <v>3519</v>
      </c>
      <c r="C1705" s="14" t="s">
        <v>424</v>
      </c>
      <c r="D1705" s="266">
        <v>50000</v>
      </c>
      <c r="E1705" s="281"/>
      <c r="F1705" s="281"/>
      <c r="G1705" s="281">
        <v>50000</v>
      </c>
      <c r="H1705" s="281"/>
      <c r="I1705" s="281"/>
      <c r="J1705" s="6" t="s">
        <v>3520</v>
      </c>
    </row>
    <row r="1706" spans="1:10" x14ac:dyDescent="0.3">
      <c r="A1706" s="421"/>
      <c r="B1706" s="11" t="s">
        <v>3522</v>
      </c>
      <c r="C1706" s="14" t="s">
        <v>2077</v>
      </c>
      <c r="D1706" s="267">
        <v>50000</v>
      </c>
      <c r="E1706" s="281"/>
      <c r="F1706" s="281"/>
      <c r="G1706" s="281">
        <v>50000</v>
      </c>
      <c r="H1706" s="281"/>
      <c r="I1706" s="281"/>
      <c r="J1706" s="4" t="s">
        <v>3524</v>
      </c>
    </row>
    <row r="1707" spans="1:10" x14ac:dyDescent="0.3">
      <c r="A1707" s="421"/>
      <c r="B1707" s="11" t="s">
        <v>3526</v>
      </c>
      <c r="C1707" s="14" t="s">
        <v>2077</v>
      </c>
      <c r="D1707" s="266">
        <v>50000</v>
      </c>
      <c r="E1707" s="281"/>
      <c r="F1707" s="281"/>
      <c r="G1707" s="281">
        <v>50000</v>
      </c>
      <c r="H1707" s="281"/>
      <c r="I1707" s="281"/>
      <c r="J1707" s="4" t="s">
        <v>3525</v>
      </c>
    </row>
    <row r="1708" spans="1:10" x14ac:dyDescent="0.3">
      <c r="A1708" s="421"/>
      <c r="B1708" s="11" t="s">
        <v>3527</v>
      </c>
      <c r="C1708" s="14" t="s">
        <v>2077</v>
      </c>
      <c r="D1708" s="266">
        <v>50000</v>
      </c>
      <c r="E1708" s="281"/>
      <c r="F1708" s="281"/>
      <c r="G1708" s="281">
        <v>50000</v>
      </c>
      <c r="H1708" s="281"/>
      <c r="I1708" s="281"/>
      <c r="J1708" s="4" t="s">
        <v>3528</v>
      </c>
    </row>
    <row r="1709" spans="1:10" x14ac:dyDescent="0.3">
      <c r="A1709" s="421"/>
      <c r="B1709" s="11" t="s">
        <v>3529</v>
      </c>
      <c r="C1709" s="14" t="s">
        <v>2077</v>
      </c>
      <c r="D1709" s="266">
        <v>50000</v>
      </c>
      <c r="E1709" s="281"/>
      <c r="F1709" s="281"/>
      <c r="G1709" s="281">
        <v>50000</v>
      </c>
      <c r="H1709" s="281"/>
      <c r="I1709" s="281"/>
      <c r="J1709" s="4" t="s">
        <v>3530</v>
      </c>
    </row>
    <row r="1710" spans="1:10" ht="15" thickBot="1" x14ac:dyDescent="0.35">
      <c r="A1710" s="429"/>
      <c r="B1710" s="13" t="s">
        <v>3531</v>
      </c>
      <c r="C1710" s="26" t="s">
        <v>424</v>
      </c>
      <c r="D1710" s="465">
        <v>50000</v>
      </c>
      <c r="E1710" s="281"/>
      <c r="F1710" s="281"/>
      <c r="G1710" s="281">
        <v>50000</v>
      </c>
      <c r="H1710" s="281"/>
      <c r="I1710" s="281"/>
      <c r="J1710" s="114" t="s">
        <v>3532</v>
      </c>
    </row>
    <row r="1711" spans="1:10" ht="18.600000000000001" thickBot="1" x14ac:dyDescent="0.4">
      <c r="A1711" s="56" t="s">
        <v>3535</v>
      </c>
      <c r="B1711" s="53"/>
      <c r="C1711" s="27"/>
      <c r="D1711" s="27"/>
      <c r="E1711" s="27"/>
      <c r="F1711" s="27"/>
      <c r="G1711" s="27"/>
      <c r="H1711" s="27"/>
      <c r="I1711" s="27"/>
      <c r="J1711" s="16"/>
    </row>
    <row r="1712" spans="1:10" x14ac:dyDescent="0.3">
      <c r="A1712" s="426" t="s">
        <v>3548</v>
      </c>
      <c r="B1712" s="14" t="s">
        <v>3536</v>
      </c>
      <c r="C1712" s="14" t="s">
        <v>2078</v>
      </c>
      <c r="D1712" s="14"/>
      <c r="E1712" s="281"/>
      <c r="F1712" s="281"/>
      <c r="G1712" s="281"/>
      <c r="H1712" s="281"/>
      <c r="I1712" s="281"/>
      <c r="J1712" s="6"/>
    </row>
    <row r="1713" spans="1:10" x14ac:dyDescent="0.3">
      <c r="A1713" s="421" t="s">
        <v>3549</v>
      </c>
      <c r="B1713" s="11" t="s">
        <v>3537</v>
      </c>
      <c r="C1713" s="14" t="s">
        <v>2079</v>
      </c>
      <c r="D1713" s="11"/>
      <c r="E1713" s="281"/>
      <c r="F1713" s="281"/>
      <c r="G1713" s="281"/>
      <c r="H1713" s="281"/>
      <c r="I1713" s="281"/>
      <c r="J1713" s="4" t="s">
        <v>3543</v>
      </c>
    </row>
    <row r="1714" spans="1:10" x14ac:dyDescent="0.3">
      <c r="A1714" s="420" t="s">
        <v>3550</v>
      </c>
      <c r="B1714" s="11" t="s">
        <v>3538</v>
      </c>
      <c r="C1714" s="14" t="s">
        <v>2079</v>
      </c>
      <c r="D1714" s="11"/>
      <c r="E1714" s="281"/>
      <c r="F1714" s="281"/>
      <c r="G1714" s="281"/>
      <c r="H1714" s="281"/>
      <c r="I1714" s="281"/>
      <c r="J1714" s="4" t="s">
        <v>3544</v>
      </c>
    </row>
    <row r="1715" spans="1:10" x14ac:dyDescent="0.3">
      <c r="A1715" s="11" t="s">
        <v>4147</v>
      </c>
      <c r="B1715" s="11" t="s">
        <v>3539</v>
      </c>
      <c r="C1715" s="14" t="s">
        <v>3541</v>
      </c>
      <c r="D1715" s="11"/>
      <c r="E1715" s="281"/>
      <c r="F1715" s="281"/>
      <c r="G1715" s="281"/>
      <c r="H1715" s="281"/>
      <c r="I1715" s="281"/>
      <c r="J1715" s="4" t="s">
        <v>3545</v>
      </c>
    </row>
    <row r="1716" spans="1:10" x14ac:dyDescent="0.3">
      <c r="A1716" s="421"/>
      <c r="B1716" s="11" t="s">
        <v>3540</v>
      </c>
      <c r="C1716" s="14" t="s">
        <v>3541</v>
      </c>
      <c r="D1716" s="11"/>
      <c r="E1716" s="281"/>
      <c r="F1716" s="281"/>
      <c r="G1716" s="281"/>
      <c r="H1716" s="281"/>
      <c r="I1716" s="281"/>
      <c r="J1716" s="4" t="s">
        <v>3546</v>
      </c>
    </row>
    <row r="1717" spans="1:10" ht="15" thickBot="1" x14ac:dyDescent="0.35">
      <c r="A1717" s="429"/>
      <c r="B1717" s="13" t="s">
        <v>3542</v>
      </c>
      <c r="C1717" s="26" t="s">
        <v>3541</v>
      </c>
      <c r="D1717" s="13"/>
      <c r="E1717" s="281"/>
      <c r="F1717" s="281"/>
      <c r="G1717" s="281"/>
      <c r="H1717" s="281"/>
      <c r="I1717" s="281"/>
      <c r="J1717" s="8" t="s">
        <v>3547</v>
      </c>
    </row>
    <row r="1718" spans="1:10" ht="18.600000000000001" thickBot="1" x14ac:dyDescent="0.4">
      <c r="A1718" s="56" t="s">
        <v>3564</v>
      </c>
      <c r="B1718" s="53"/>
      <c r="C1718" s="27"/>
      <c r="D1718" s="27"/>
      <c r="E1718" s="27"/>
      <c r="F1718" s="27"/>
      <c r="G1718" s="27"/>
      <c r="H1718" s="27"/>
      <c r="I1718" s="27"/>
      <c r="J1718" s="16"/>
    </row>
    <row r="1719" spans="1:10" x14ac:dyDescent="0.3">
      <c r="A1719" s="426" t="s">
        <v>3565</v>
      </c>
      <c r="B1719" s="14" t="s">
        <v>3566</v>
      </c>
      <c r="C1719" s="14" t="s">
        <v>15</v>
      </c>
      <c r="D1719" s="14"/>
      <c r="E1719" s="281"/>
      <c r="F1719" s="281"/>
      <c r="G1719" s="281"/>
      <c r="H1719" s="281"/>
      <c r="I1719" s="281"/>
      <c r="J1719" s="6" t="s">
        <v>3567</v>
      </c>
    </row>
    <row r="1720" spans="1:10" x14ac:dyDescent="0.3">
      <c r="A1720" s="421" t="s">
        <v>3573</v>
      </c>
      <c r="B1720" s="11" t="s">
        <v>3568</v>
      </c>
      <c r="C1720" s="13" t="s">
        <v>82</v>
      </c>
      <c r="D1720" s="11"/>
      <c r="E1720" s="281"/>
      <c r="F1720" s="281"/>
      <c r="G1720" s="281"/>
      <c r="H1720" s="281"/>
      <c r="I1720" s="281"/>
      <c r="J1720" s="4"/>
    </row>
    <row r="1721" spans="1:10" x14ac:dyDescent="0.3">
      <c r="A1721" s="429" t="s">
        <v>3572</v>
      </c>
      <c r="B1721" s="11" t="s">
        <v>3569</v>
      </c>
      <c r="C1721" s="13" t="s">
        <v>82</v>
      </c>
      <c r="D1721" s="13"/>
      <c r="E1721" s="281"/>
      <c r="F1721" s="281"/>
      <c r="G1721" s="281"/>
      <c r="H1721" s="281"/>
      <c r="I1721" s="281"/>
      <c r="J1721" s="8"/>
    </row>
    <row r="1722" spans="1:10" x14ac:dyDescent="0.3">
      <c r="A1722" s="11" t="s">
        <v>4147</v>
      </c>
      <c r="B1722" s="11" t="s">
        <v>3570</v>
      </c>
      <c r="C1722" s="13" t="s">
        <v>82</v>
      </c>
      <c r="D1722" s="11"/>
      <c r="E1722" s="281"/>
      <c r="F1722" s="281"/>
      <c r="G1722" s="281"/>
      <c r="H1722" s="281"/>
      <c r="I1722" s="281"/>
      <c r="J1722" s="4"/>
    </row>
    <row r="1723" spans="1:10" ht="15" thickBot="1" x14ac:dyDescent="0.35">
      <c r="A1723" s="429"/>
      <c r="B1723" s="13" t="s">
        <v>3571</v>
      </c>
      <c r="C1723" s="13" t="s">
        <v>82</v>
      </c>
      <c r="D1723" s="13"/>
      <c r="E1723" s="281"/>
      <c r="F1723" s="281"/>
      <c r="G1723" s="281"/>
      <c r="H1723" s="281"/>
      <c r="I1723" s="281"/>
      <c r="J1723" s="8"/>
    </row>
    <row r="1724" spans="1:10" ht="18.600000000000001" thickBot="1" x14ac:dyDescent="0.4">
      <c r="A1724" s="56" t="s">
        <v>3575</v>
      </c>
      <c r="B1724" s="53"/>
      <c r="C1724" s="27"/>
      <c r="D1724" s="27"/>
      <c r="E1724" s="27"/>
      <c r="F1724" s="27"/>
      <c r="G1724" s="27"/>
      <c r="H1724" s="27"/>
      <c r="I1724" s="27"/>
      <c r="J1724" s="16"/>
    </row>
    <row r="1725" spans="1:10" x14ac:dyDescent="0.3">
      <c r="A1725" s="426" t="s">
        <v>3589</v>
      </c>
      <c r="B1725" s="14" t="s">
        <v>3576</v>
      </c>
      <c r="C1725" s="14" t="s">
        <v>2079</v>
      </c>
      <c r="D1725" s="266">
        <v>50000</v>
      </c>
      <c r="E1725" s="281"/>
      <c r="F1725" s="281"/>
      <c r="G1725" s="281">
        <v>50000</v>
      </c>
      <c r="H1725" s="281"/>
      <c r="I1725" s="281"/>
      <c r="J1725" s="6" t="s">
        <v>3580</v>
      </c>
    </row>
    <row r="1726" spans="1:10" x14ac:dyDescent="0.3">
      <c r="A1726" s="421" t="s">
        <v>3590</v>
      </c>
      <c r="B1726" s="11" t="s">
        <v>3577</v>
      </c>
      <c r="C1726" s="14" t="s">
        <v>2079</v>
      </c>
      <c r="D1726" s="266">
        <v>50000</v>
      </c>
      <c r="E1726" s="281"/>
      <c r="F1726" s="281"/>
      <c r="G1726" s="281">
        <v>50000</v>
      </c>
      <c r="H1726" s="281"/>
      <c r="I1726" s="281"/>
      <c r="J1726" s="6" t="s">
        <v>3579</v>
      </c>
    </row>
    <row r="1727" spans="1:10" x14ac:dyDescent="0.3">
      <c r="A1727" s="280" t="s">
        <v>2019</v>
      </c>
      <c r="B1727" s="11" t="s">
        <v>3578</v>
      </c>
      <c r="C1727" s="14" t="s">
        <v>2079</v>
      </c>
      <c r="D1727" s="266">
        <v>50000</v>
      </c>
      <c r="E1727" s="281"/>
      <c r="F1727" s="281"/>
      <c r="G1727" s="281">
        <v>50000</v>
      </c>
      <c r="H1727" s="281"/>
      <c r="I1727" s="281"/>
      <c r="J1727" s="6" t="s">
        <v>3581</v>
      </c>
    </row>
    <row r="1728" spans="1:10" x14ac:dyDescent="0.3">
      <c r="A1728" s="421"/>
      <c r="B1728" s="11" t="s">
        <v>3582</v>
      </c>
      <c r="C1728" s="13" t="s">
        <v>82</v>
      </c>
      <c r="D1728" s="267">
        <v>35000</v>
      </c>
      <c r="E1728" s="281"/>
      <c r="F1728" s="281">
        <v>35000</v>
      </c>
      <c r="G1728" s="281"/>
      <c r="H1728" s="281"/>
      <c r="I1728" s="281"/>
      <c r="J1728" s="4" t="s">
        <v>3583</v>
      </c>
    </row>
    <row r="1729" spans="1:10" x14ac:dyDescent="0.3">
      <c r="A1729" s="421"/>
      <c r="B1729" s="11" t="s">
        <v>3584</v>
      </c>
      <c r="C1729" s="13" t="s">
        <v>82</v>
      </c>
      <c r="D1729" s="267">
        <v>35000</v>
      </c>
      <c r="E1729" s="281"/>
      <c r="F1729" s="281">
        <v>35000</v>
      </c>
      <c r="G1729" s="281"/>
      <c r="H1729" s="281"/>
      <c r="I1729" s="281"/>
      <c r="J1729" s="4" t="s">
        <v>3585</v>
      </c>
    </row>
    <row r="1730" spans="1:10" x14ac:dyDescent="0.3">
      <c r="A1730" s="421"/>
      <c r="B1730" s="11" t="s">
        <v>3586</v>
      </c>
      <c r="C1730" s="13" t="s">
        <v>82</v>
      </c>
      <c r="D1730" s="267">
        <v>35000</v>
      </c>
      <c r="E1730" s="281"/>
      <c r="F1730" s="281">
        <v>35000</v>
      </c>
      <c r="G1730" s="281"/>
      <c r="H1730" s="281"/>
      <c r="I1730" s="281"/>
      <c r="J1730" s="4" t="s">
        <v>3587</v>
      </c>
    </row>
    <row r="1731" spans="1:10" ht="15" thickBot="1" x14ac:dyDescent="0.35">
      <c r="A1731" s="429"/>
      <c r="B1731" s="13" t="s">
        <v>3588</v>
      </c>
      <c r="C1731" s="13" t="s">
        <v>82</v>
      </c>
      <c r="D1731" s="274">
        <v>35000</v>
      </c>
      <c r="E1731" s="281"/>
      <c r="F1731" s="281">
        <v>35000</v>
      </c>
      <c r="G1731" s="281"/>
      <c r="H1731" s="281"/>
      <c r="I1731" s="281"/>
      <c r="J1731" s="8" t="s">
        <v>3583</v>
      </c>
    </row>
    <row r="1732" spans="1:10" ht="18.600000000000001" thickBot="1" x14ac:dyDescent="0.4">
      <c r="A1732" s="56" t="s">
        <v>3591</v>
      </c>
      <c r="B1732" s="53"/>
      <c r="C1732" s="27"/>
      <c r="D1732" s="27"/>
      <c r="E1732" s="27"/>
      <c r="F1732" s="27"/>
      <c r="G1732" s="27"/>
      <c r="H1732" s="27"/>
      <c r="I1732" s="27"/>
      <c r="J1732" s="16"/>
    </row>
    <row r="1733" spans="1:10" x14ac:dyDescent="0.3">
      <c r="A1733" s="426" t="s">
        <v>3595</v>
      </c>
      <c r="B1733" s="14" t="s">
        <v>3592</v>
      </c>
      <c r="C1733" s="14" t="s">
        <v>3596</v>
      </c>
      <c r="D1733" s="266">
        <v>70000</v>
      </c>
      <c r="E1733" s="281"/>
      <c r="F1733" s="281"/>
      <c r="G1733" s="281">
        <v>70000</v>
      </c>
      <c r="H1733" s="281"/>
      <c r="I1733" s="281"/>
      <c r="J1733" s="6" t="s">
        <v>3593</v>
      </c>
    </row>
    <row r="1734" spans="1:10" x14ac:dyDescent="0.3">
      <c r="A1734" s="421" t="s">
        <v>3594</v>
      </c>
      <c r="B1734" s="11"/>
      <c r="C1734" s="11"/>
      <c r="D1734" s="11"/>
      <c r="E1734" s="281"/>
      <c r="F1734" s="281"/>
      <c r="G1734" s="281"/>
      <c r="H1734" s="281"/>
      <c r="I1734" s="281"/>
      <c r="J1734" s="4"/>
    </row>
    <row r="1735" spans="1:10" ht="15" thickBot="1" x14ac:dyDescent="0.35">
      <c r="A1735" s="280" t="s">
        <v>2019</v>
      </c>
      <c r="B1735" s="13"/>
      <c r="C1735" s="13"/>
      <c r="D1735" s="13"/>
      <c r="E1735" s="281"/>
      <c r="F1735" s="281"/>
      <c r="G1735" s="281"/>
      <c r="H1735" s="281"/>
      <c r="I1735" s="281"/>
      <c r="J1735" s="8"/>
    </row>
    <row r="1736" spans="1:10" ht="18.600000000000001" thickBot="1" x14ac:dyDescent="0.4">
      <c r="A1736" s="56" t="s">
        <v>3597</v>
      </c>
      <c r="B1736" s="53"/>
      <c r="C1736" s="27"/>
      <c r="D1736" s="27"/>
      <c r="E1736" s="27"/>
      <c r="F1736" s="27"/>
      <c r="G1736" s="27"/>
      <c r="H1736" s="27"/>
      <c r="I1736" s="27"/>
      <c r="J1736" s="16"/>
    </row>
    <row r="1737" spans="1:10" x14ac:dyDescent="0.3">
      <c r="A1737" s="426" t="s">
        <v>3598</v>
      </c>
      <c r="B1737" s="14" t="s">
        <v>3599</v>
      </c>
      <c r="C1737" s="14" t="s">
        <v>3600</v>
      </c>
      <c r="D1737" s="14"/>
      <c r="E1737" s="281"/>
      <c r="F1737" s="281"/>
      <c r="G1737" s="281"/>
      <c r="H1737" s="281"/>
      <c r="I1737" s="281"/>
      <c r="J1737" s="6" t="s">
        <v>3601</v>
      </c>
    </row>
    <row r="1738" spans="1:10" x14ac:dyDescent="0.3">
      <c r="A1738" s="421" t="s">
        <v>3604</v>
      </c>
      <c r="B1738" s="11" t="s">
        <v>3602</v>
      </c>
      <c r="C1738" s="14" t="s">
        <v>3600</v>
      </c>
      <c r="D1738" s="11"/>
      <c r="E1738" s="281"/>
      <c r="F1738" s="281"/>
      <c r="G1738" s="281"/>
      <c r="H1738" s="281"/>
      <c r="I1738" s="281"/>
      <c r="J1738" s="6" t="s">
        <v>3603</v>
      </c>
    </row>
    <row r="1739" spans="1:10" ht="15" thickBot="1" x14ac:dyDescent="0.35">
      <c r="A1739" s="11" t="s">
        <v>4147</v>
      </c>
      <c r="B1739" s="13"/>
      <c r="C1739" s="13"/>
      <c r="D1739" s="13"/>
      <c r="E1739" s="281"/>
      <c r="F1739" s="281"/>
      <c r="G1739" s="281"/>
      <c r="H1739" s="281"/>
      <c r="I1739" s="281"/>
      <c r="J1739" s="8"/>
    </row>
    <row r="1740" spans="1:10" ht="18.600000000000001" thickBot="1" x14ac:dyDescent="0.4">
      <c r="A1740" s="56" t="s">
        <v>3605</v>
      </c>
      <c r="B1740" s="53"/>
      <c r="C1740" s="27"/>
      <c r="D1740" s="27"/>
      <c r="E1740" s="27"/>
      <c r="F1740" s="27"/>
      <c r="G1740" s="27"/>
      <c r="H1740" s="27"/>
      <c r="I1740" s="27"/>
      <c r="J1740" s="16"/>
    </row>
    <row r="1741" spans="1:10" x14ac:dyDescent="0.3">
      <c r="A1741" s="426" t="s">
        <v>3614</v>
      </c>
      <c r="B1741" s="14" t="s">
        <v>3606</v>
      </c>
      <c r="C1741" s="14" t="s">
        <v>424</v>
      </c>
      <c r="D1741" s="266">
        <v>50000</v>
      </c>
      <c r="E1741" s="281"/>
      <c r="F1741" s="281"/>
      <c r="G1741" s="281">
        <v>50000</v>
      </c>
      <c r="H1741" s="281"/>
      <c r="I1741" s="281"/>
      <c r="J1741" s="6" t="s">
        <v>3610</v>
      </c>
    </row>
    <row r="1742" spans="1:10" x14ac:dyDescent="0.3">
      <c r="A1742" s="421" t="s">
        <v>3615</v>
      </c>
      <c r="B1742" s="11" t="s">
        <v>3607</v>
      </c>
      <c r="C1742" s="14" t="s">
        <v>424</v>
      </c>
      <c r="D1742" s="266">
        <v>50000</v>
      </c>
      <c r="E1742" s="281"/>
      <c r="F1742" s="281"/>
      <c r="G1742" s="281">
        <v>50000</v>
      </c>
      <c r="H1742" s="281"/>
      <c r="I1742" s="281"/>
      <c r="J1742" s="6" t="s">
        <v>3612</v>
      </c>
    </row>
    <row r="1743" spans="1:10" x14ac:dyDescent="0.3">
      <c r="A1743" s="280" t="s">
        <v>2019</v>
      </c>
      <c r="B1743" s="11" t="s">
        <v>3608</v>
      </c>
      <c r="C1743" s="14" t="s">
        <v>424</v>
      </c>
      <c r="D1743" s="266">
        <v>50000</v>
      </c>
      <c r="E1743" s="281"/>
      <c r="F1743" s="281"/>
      <c r="G1743" s="281">
        <v>50000</v>
      </c>
      <c r="H1743" s="281"/>
      <c r="I1743" s="281"/>
      <c r="J1743" s="6" t="s">
        <v>3611</v>
      </c>
    </row>
    <row r="1744" spans="1:10" x14ac:dyDescent="0.3">
      <c r="A1744" s="429"/>
      <c r="B1744" s="13" t="s">
        <v>3609</v>
      </c>
      <c r="C1744" s="26" t="s">
        <v>424</v>
      </c>
      <c r="D1744" s="465">
        <v>50000</v>
      </c>
      <c r="E1744" s="281"/>
      <c r="F1744" s="281"/>
      <c r="G1744" s="281">
        <v>50000</v>
      </c>
      <c r="H1744" s="281"/>
      <c r="I1744" s="281"/>
      <c r="J1744" s="114" t="s">
        <v>3613</v>
      </c>
    </row>
    <row r="1745" spans="1:10" x14ac:dyDescent="0.3">
      <c r="A1745" s="8"/>
      <c r="B1745" s="13"/>
      <c r="C1745" s="160"/>
      <c r="D1745" s="13"/>
      <c r="E1745" s="524"/>
      <c r="F1745" s="281"/>
      <c r="G1745" s="281"/>
      <c r="H1745" s="281"/>
      <c r="I1745" s="281"/>
      <c r="J1745" s="8"/>
    </row>
  </sheetData>
  <hyperlinks>
    <hyperlink ref="A38" r:id="rId1" xr:uid="{00000000-0004-0000-0400-000000000000}"/>
    <hyperlink ref="A101" r:id="rId2" xr:uid="{00000000-0004-0000-0400-000001000000}"/>
    <hyperlink ref="A129" r:id="rId3" xr:uid="{00000000-0004-0000-0400-000002000000}"/>
    <hyperlink ref="A176" r:id="rId4" xr:uid="{00000000-0004-0000-0400-000003000000}"/>
    <hyperlink ref="A191" r:id="rId5" xr:uid="{00000000-0004-0000-0400-000004000000}"/>
    <hyperlink ref="A21" r:id="rId6" xr:uid="{00000000-0004-0000-0400-000005000000}"/>
    <hyperlink ref="A39" r:id="rId7" xr:uid="{00000000-0004-0000-0400-000006000000}"/>
    <hyperlink ref="A49" r:id="rId8" xr:uid="{00000000-0004-0000-0400-000007000000}"/>
    <hyperlink ref="A64" r:id="rId9" xr:uid="{00000000-0004-0000-0400-000008000000}"/>
    <hyperlink ref="A77" r:id="rId10" xr:uid="{00000000-0004-0000-0400-000009000000}"/>
    <hyperlink ref="A78" r:id="rId11" xr:uid="{00000000-0004-0000-0400-00000A000000}"/>
    <hyperlink ref="A82" r:id="rId12" xr:uid="{00000000-0004-0000-0400-00000B000000}"/>
    <hyperlink ref="A83" r:id="rId13" xr:uid="{00000000-0004-0000-0400-00000C000000}"/>
    <hyperlink ref="A100" r:id="rId14" xr:uid="{00000000-0004-0000-0400-00000D000000}"/>
    <hyperlink ref="A115" r:id="rId15" location="HorticultureLight" xr:uid="{00000000-0004-0000-0400-00000E000000}"/>
    <hyperlink ref="A116" r:id="rId16" xr:uid="{00000000-0004-0000-0400-00000F000000}"/>
    <hyperlink ref="A121" r:id="rId17" xr:uid="{00000000-0004-0000-0400-000010000000}"/>
    <hyperlink ref="A128" r:id="rId18" xr:uid="{00000000-0004-0000-0400-000011000000}"/>
    <hyperlink ref="A122" r:id="rId19" xr:uid="{00000000-0004-0000-0400-000012000000}"/>
    <hyperlink ref="A157" r:id="rId20" xr:uid="{00000000-0004-0000-0400-000013000000}"/>
    <hyperlink ref="A183" r:id="rId21" xr:uid="{00000000-0004-0000-0400-000014000000}"/>
    <hyperlink ref="A190" r:id="rId22" xr:uid="{00000000-0004-0000-0400-000015000000}"/>
    <hyperlink ref="A199" r:id="rId23" xr:uid="{00000000-0004-0000-0400-000016000000}"/>
    <hyperlink ref="A213" r:id="rId24" xr:uid="{00000000-0004-0000-0400-000017000000}"/>
    <hyperlink ref="A222" r:id="rId25" xr:uid="{00000000-0004-0000-0400-000018000000}"/>
    <hyperlink ref="A227" r:id="rId26" xr:uid="{00000000-0004-0000-0400-000019000000}"/>
    <hyperlink ref="A244" r:id="rId27" xr:uid="{00000000-0004-0000-0400-00001A000000}"/>
    <hyperlink ref="A272" r:id="rId28" xr:uid="{00000000-0004-0000-0400-00001B000000}"/>
    <hyperlink ref="A271" r:id="rId29" xr:uid="{00000000-0004-0000-0400-00001C000000}"/>
    <hyperlink ref="A112" r:id="rId30" xr:uid="{00000000-0004-0000-0400-00001D000000}"/>
    <hyperlink ref="A108" r:id="rId31" xr:uid="{00000000-0004-0000-0400-00001E000000}"/>
    <hyperlink ref="A109" r:id="rId32" xr:uid="{00000000-0004-0000-0400-00001F000000}"/>
    <hyperlink ref="A301" r:id="rId33" xr:uid="{00000000-0004-0000-0400-000020000000}"/>
    <hyperlink ref="A350" r:id="rId34" xr:uid="{00000000-0004-0000-0400-000021000000}"/>
    <hyperlink ref="A351" r:id="rId35" xr:uid="{00000000-0004-0000-0400-000022000000}"/>
    <hyperlink ref="A364" r:id="rId36" xr:uid="{00000000-0004-0000-0400-000023000000}"/>
    <hyperlink ref="A387" r:id="rId37" xr:uid="{00000000-0004-0000-0400-000024000000}"/>
    <hyperlink ref="A396" r:id="rId38" xr:uid="{00000000-0004-0000-0400-000025000000}"/>
    <hyperlink ref="A397" r:id="rId39" xr:uid="{00000000-0004-0000-0400-000026000000}"/>
    <hyperlink ref="A422" r:id="rId40" xr:uid="{00000000-0004-0000-0400-000027000000}"/>
    <hyperlink ref="A423" r:id="rId41" xr:uid="{00000000-0004-0000-0400-000028000000}"/>
    <hyperlink ref="A426" r:id="rId42" xr:uid="{00000000-0004-0000-0400-000029000000}"/>
    <hyperlink ref="A427" r:id="rId43" xr:uid="{00000000-0004-0000-0400-00002A000000}"/>
    <hyperlink ref="A433" r:id="rId44" xr:uid="{00000000-0004-0000-0400-00002B000000}"/>
    <hyperlink ref="A497" r:id="rId45" xr:uid="{00000000-0004-0000-0400-00002C000000}"/>
    <hyperlink ref="A498" r:id="rId46" xr:uid="{00000000-0004-0000-0400-00002D000000}"/>
    <hyperlink ref="A514" r:id="rId47" xr:uid="{00000000-0004-0000-0400-00002E000000}"/>
    <hyperlink ref="A545" r:id="rId48" xr:uid="{00000000-0004-0000-0400-00002F000000}"/>
    <hyperlink ref="A546" r:id="rId49" xr:uid="{00000000-0004-0000-0400-000030000000}"/>
    <hyperlink ref="A566" r:id="rId50" xr:uid="{00000000-0004-0000-0400-000031000000}"/>
    <hyperlink ref="A567" r:id="rId51" xr:uid="{00000000-0004-0000-0400-000032000000}"/>
    <hyperlink ref="A572" r:id="rId52" xr:uid="{00000000-0004-0000-0400-000033000000}"/>
    <hyperlink ref="A579" r:id="rId53" xr:uid="{00000000-0004-0000-0400-000034000000}"/>
    <hyperlink ref="A613" r:id="rId54" xr:uid="{00000000-0004-0000-0400-000035000000}"/>
    <hyperlink ref="A617" r:id="rId55" xr:uid="{00000000-0004-0000-0400-000036000000}"/>
    <hyperlink ref="A621" r:id="rId56" xr:uid="{00000000-0004-0000-0400-000037000000}"/>
    <hyperlink ref="A622" r:id="rId57" xr:uid="{00000000-0004-0000-0400-000038000000}"/>
    <hyperlink ref="A625" r:id="rId58" xr:uid="{00000000-0004-0000-0400-000039000000}"/>
    <hyperlink ref="A626" r:id="rId59" xr:uid="{00000000-0004-0000-0400-00003A000000}"/>
    <hyperlink ref="A654" r:id="rId60" xr:uid="{00000000-0004-0000-0400-00003B000000}"/>
    <hyperlink ref="A690" r:id="rId61" xr:uid="{00000000-0004-0000-0400-00003C000000}"/>
    <hyperlink ref="A704" r:id="rId62" xr:uid="{00000000-0004-0000-0400-00003D000000}"/>
    <hyperlink ref="A708" r:id="rId63" xr:uid="{00000000-0004-0000-0400-00003E000000}"/>
    <hyperlink ref="A724" r:id="rId64" xr:uid="{00000000-0004-0000-0400-00003F000000}"/>
    <hyperlink ref="A292" r:id="rId65" xr:uid="{00000000-0004-0000-0400-000040000000}"/>
    <hyperlink ref="A293" r:id="rId66" xr:uid="{00000000-0004-0000-0400-000041000000}"/>
    <hyperlink ref="A297" r:id="rId67" xr:uid="{00000000-0004-0000-0400-000042000000}"/>
    <hyperlink ref="A325" r:id="rId68" xr:uid="{00000000-0004-0000-0400-000043000000}"/>
    <hyperlink ref="A390" r:id="rId69" xr:uid="{00000000-0004-0000-0400-000044000000}"/>
    <hyperlink ref="A393" r:id="rId70" display="https://www.oreon-led.com/en/products" xr:uid="{00000000-0004-0000-0400-000045000000}"/>
    <hyperlink ref="A629" r:id="rId71" xr:uid="{00000000-0004-0000-0400-000046000000}"/>
    <hyperlink ref="A725" r:id="rId72" xr:uid="{00000000-0004-0000-0400-000047000000}"/>
    <hyperlink ref="A729" r:id="rId73" xr:uid="{00000000-0004-0000-0400-000048000000}"/>
    <hyperlink ref="A104" r:id="rId74" xr:uid="{00000000-0004-0000-0400-000049000000}"/>
    <hyperlink ref="A753" r:id="rId75" xr:uid="{00000000-0004-0000-0400-00004A000000}"/>
    <hyperlink ref="A780" r:id="rId76" xr:uid="{00000000-0004-0000-0400-00004B000000}"/>
    <hyperlink ref="A807" r:id="rId77" xr:uid="{00000000-0004-0000-0400-00004C000000}"/>
    <hyperlink ref="A812" r:id="rId78" xr:uid="{00000000-0004-0000-0400-00004D000000}"/>
    <hyperlink ref="A768" r:id="rId79" xr:uid="{00000000-0004-0000-0400-00004E000000}"/>
    <hyperlink ref="A748" r:id="rId80" xr:uid="{00000000-0004-0000-0400-00004F000000}"/>
    <hyperlink ref="A751" r:id="rId81" xr:uid="{00000000-0004-0000-0400-000050000000}"/>
    <hyperlink ref="A760" r:id="rId82" xr:uid="{00000000-0004-0000-0400-000051000000}"/>
    <hyperlink ref="A803" r:id="rId83" xr:uid="{00000000-0004-0000-0400-000052000000}"/>
    <hyperlink ref="A836" r:id="rId84" xr:uid="{00000000-0004-0000-0400-000053000000}"/>
    <hyperlink ref="A825" r:id="rId85" location="products" xr:uid="{00000000-0004-0000-0400-000054000000}"/>
    <hyperlink ref="A843" r:id="rId86" xr:uid="{00000000-0004-0000-0400-000055000000}"/>
    <hyperlink ref="A854" r:id="rId87" xr:uid="{00000000-0004-0000-0400-000056000000}"/>
    <hyperlink ref="A861" r:id="rId88" xr:uid="{00000000-0004-0000-0400-000057000000}"/>
    <hyperlink ref="A865" r:id="rId89" xr:uid="{00000000-0004-0000-0400-000058000000}"/>
    <hyperlink ref="A869" r:id="rId90" xr:uid="{00000000-0004-0000-0400-000059000000}"/>
    <hyperlink ref="A847" r:id="rId91" xr:uid="{00000000-0004-0000-0400-00005A000000}"/>
    <hyperlink ref="A818" r:id="rId92" xr:uid="{00000000-0004-0000-0400-00005B000000}"/>
    <hyperlink ref="A879" r:id="rId93" xr:uid="{00000000-0004-0000-0400-00005C000000}"/>
    <hyperlink ref="A889" r:id="rId94" xr:uid="{00000000-0004-0000-0400-00005D000000}"/>
    <hyperlink ref="A911" r:id="rId95" xr:uid="{00000000-0004-0000-0400-00005E000000}"/>
    <hyperlink ref="A916" r:id="rId96" xr:uid="{00000000-0004-0000-0400-00005F000000}"/>
    <hyperlink ref="A947" r:id="rId97" xr:uid="{00000000-0004-0000-0400-000060000000}"/>
    <hyperlink ref="A976" r:id="rId98" xr:uid="{00000000-0004-0000-0400-000061000000}"/>
    <hyperlink ref="A999" r:id="rId99" xr:uid="{00000000-0004-0000-0400-000062000000}"/>
    <hyperlink ref="A1007" r:id="rId100" xr:uid="{00000000-0004-0000-0400-000063000000}"/>
    <hyperlink ref="A1008" r:id="rId101" xr:uid="{00000000-0004-0000-0400-000064000000}"/>
    <hyperlink ref="A1012" r:id="rId102" xr:uid="{00000000-0004-0000-0400-000065000000}"/>
    <hyperlink ref="A1013" r:id="rId103" location="company-tab" xr:uid="{00000000-0004-0000-0400-000066000000}"/>
    <hyperlink ref="A1022" r:id="rId104" xr:uid="{00000000-0004-0000-0400-000067000000}"/>
    <hyperlink ref="A1056" r:id="rId105" xr:uid="{00000000-0004-0000-0400-000068000000}"/>
    <hyperlink ref="A1069" r:id="rId106" xr:uid="{00000000-0004-0000-0400-000069000000}"/>
    <hyperlink ref="A1075" r:id="rId107" xr:uid="{00000000-0004-0000-0400-00006A000000}"/>
    <hyperlink ref="A1080" r:id="rId108" xr:uid="{00000000-0004-0000-0400-00006B000000}"/>
    <hyperlink ref="A1084" r:id="rId109" xr:uid="{00000000-0004-0000-0400-00006C000000}"/>
    <hyperlink ref="A1114" r:id="rId110" xr:uid="{00000000-0004-0000-0400-00006D000000}"/>
    <hyperlink ref="A1127" r:id="rId111" xr:uid="{00000000-0004-0000-0400-00006E000000}"/>
    <hyperlink ref="A1131" r:id="rId112" xr:uid="{00000000-0004-0000-0400-00006F000000}"/>
    <hyperlink ref="A1142" r:id="rId113" xr:uid="{00000000-0004-0000-0400-000070000000}"/>
    <hyperlink ref="A1146" r:id="rId114" xr:uid="{00000000-0004-0000-0400-000071000000}"/>
    <hyperlink ref="A1147" r:id="rId115" xr:uid="{00000000-0004-0000-0400-000072000000}"/>
    <hyperlink ref="A1152" r:id="rId116" xr:uid="{00000000-0004-0000-0400-000073000000}"/>
    <hyperlink ref="A1178" r:id="rId117" xr:uid="{00000000-0004-0000-0400-000074000000}"/>
    <hyperlink ref="A987" r:id="rId118" xr:uid="{00000000-0004-0000-0400-000075000000}"/>
    <hyperlink ref="A972" r:id="rId119" xr:uid="{00000000-0004-0000-0400-000076000000}"/>
    <hyperlink ref="A982" r:id="rId120" xr:uid="{00000000-0004-0000-0400-000077000000}"/>
    <hyperlink ref="A992" r:id="rId121" xr:uid="{00000000-0004-0000-0400-000078000000}"/>
    <hyperlink ref="A1003" r:id="rId122" xr:uid="{00000000-0004-0000-0400-000079000000}"/>
    <hyperlink ref="A1026" r:id="rId123" xr:uid="{00000000-0004-0000-0400-00007A000000}"/>
    <hyperlink ref="A1031" r:id="rId124" xr:uid="{00000000-0004-0000-0400-00007B000000}"/>
    <hyperlink ref="A1099" r:id="rId125" xr:uid="{00000000-0004-0000-0400-00007C000000}"/>
    <hyperlink ref="A1174" r:id="rId126" xr:uid="{00000000-0004-0000-0400-00007D000000}"/>
    <hyperlink ref="A1185" r:id="rId127" xr:uid="{00000000-0004-0000-0400-00007E000000}"/>
    <hyperlink ref="A697" r:id="rId128" xr:uid="{00000000-0004-0000-0400-00007F000000}"/>
    <hyperlink ref="A1215" r:id="rId129" xr:uid="{00000000-0004-0000-0400-000080000000}"/>
    <hyperlink ref="A1211" r:id="rId130" xr:uid="{00000000-0004-0000-0400-000081000000}"/>
    <hyperlink ref="A1227" r:id="rId131" xr:uid="{00000000-0004-0000-0400-000082000000}"/>
    <hyperlink ref="A1255" r:id="rId132" xr:uid="{00000000-0004-0000-0400-000083000000}"/>
    <hyperlink ref="A1266" r:id="rId133" xr:uid="{00000000-0004-0000-0400-000084000000}"/>
    <hyperlink ref="A1285" r:id="rId134" xr:uid="{00000000-0004-0000-0400-000085000000}"/>
    <hyperlink ref="A1317" r:id="rId135" xr:uid="{00000000-0004-0000-0400-000086000000}"/>
    <hyperlink ref="A1321" r:id="rId136" xr:uid="{00000000-0004-0000-0400-000087000000}"/>
    <hyperlink ref="A1322" r:id="rId137" xr:uid="{00000000-0004-0000-0400-000088000000}"/>
    <hyperlink ref="A1326" r:id="rId138" xr:uid="{00000000-0004-0000-0400-000089000000}"/>
    <hyperlink ref="A1327" r:id="rId139" xr:uid="{00000000-0004-0000-0400-00008A000000}"/>
    <hyperlink ref="A1347" r:id="rId140" xr:uid="{00000000-0004-0000-0400-00008B000000}"/>
    <hyperlink ref="A1354" r:id="rId141" xr:uid="{00000000-0004-0000-0400-00008C000000}"/>
    <hyperlink ref="A1373" r:id="rId142" xr:uid="{00000000-0004-0000-0400-00008D000000}"/>
    <hyperlink ref="A1385" r:id="rId143" xr:uid="{00000000-0004-0000-0400-00008E000000}"/>
    <hyperlink ref="A1392" r:id="rId144" xr:uid="{00000000-0004-0000-0400-00008F000000}"/>
    <hyperlink ref="A1403" r:id="rId145" xr:uid="{00000000-0004-0000-0400-000090000000}"/>
    <hyperlink ref="A1433" r:id="rId146" xr:uid="{00000000-0004-0000-0400-000091000000}"/>
    <hyperlink ref="A1438" r:id="rId147" xr:uid="{00000000-0004-0000-0400-000092000000}"/>
    <hyperlink ref="A1474" r:id="rId148" xr:uid="{00000000-0004-0000-0400-000093000000}"/>
    <hyperlink ref="A1473" r:id="rId149" xr:uid="{00000000-0004-0000-0400-000094000000}"/>
    <hyperlink ref="A1477" r:id="rId150" xr:uid="{00000000-0004-0000-0400-000095000000}"/>
    <hyperlink ref="A1481" r:id="rId151" xr:uid="{00000000-0004-0000-0400-000096000000}"/>
    <hyperlink ref="A1490" r:id="rId152" xr:uid="{00000000-0004-0000-0400-000097000000}"/>
    <hyperlink ref="A1511" r:id="rId153" xr:uid="{00000000-0004-0000-0400-000098000000}"/>
    <hyperlink ref="A1518" r:id="rId154" xr:uid="{00000000-0004-0000-0400-000099000000}"/>
    <hyperlink ref="A1529" r:id="rId155" xr:uid="{00000000-0004-0000-0400-00009A000000}"/>
    <hyperlink ref="A1533" r:id="rId156" xr:uid="{00000000-0004-0000-0400-00009B000000}"/>
    <hyperlink ref="A1189" r:id="rId157" xr:uid="{00000000-0004-0000-0400-00009C000000}"/>
    <hyperlink ref="A1538" r:id="rId158" xr:uid="{00000000-0004-0000-0400-00009D000000}"/>
    <hyperlink ref="A1542" r:id="rId159" xr:uid="{00000000-0004-0000-0400-00009E000000}"/>
    <hyperlink ref="A1543" r:id="rId160" xr:uid="{00000000-0004-0000-0400-00009F000000}"/>
    <hyperlink ref="A1547" r:id="rId161" xr:uid="{00000000-0004-0000-0400-0000A0000000}"/>
    <hyperlink ref="A1558" r:id="rId162" xr:uid="{00000000-0004-0000-0400-0000A1000000}"/>
    <hyperlink ref="A1567" r:id="rId163" xr:uid="{00000000-0004-0000-0400-0000A2000000}"/>
    <hyperlink ref="A1574" r:id="rId164" xr:uid="{00000000-0004-0000-0400-0000A3000000}"/>
    <hyperlink ref="A1591" r:id="rId165" xr:uid="{00000000-0004-0000-0400-0000A4000000}"/>
    <hyperlink ref="A1595" r:id="rId166" location="productos" xr:uid="{00000000-0004-0000-0400-0000A5000000}"/>
    <hyperlink ref="A1604" r:id="rId167" xr:uid="{00000000-0004-0000-0400-0000A6000000}"/>
    <hyperlink ref="A1636" r:id="rId168" xr:uid="{00000000-0004-0000-0400-0000A7000000}"/>
    <hyperlink ref="A1641" r:id="rId169" xr:uid="{00000000-0004-0000-0400-0000A8000000}"/>
    <hyperlink ref="A1688" r:id="rId170" xr:uid="{00000000-0004-0000-0400-0000A9000000}"/>
    <hyperlink ref="A1693" r:id="rId171" xr:uid="{00000000-0004-0000-0400-0000AA000000}"/>
    <hyperlink ref="A1697" r:id="rId172" xr:uid="{00000000-0004-0000-0400-0000AB000000}"/>
    <hyperlink ref="A1712" r:id="rId173" xr:uid="{00000000-0004-0000-0400-0000AC000000}"/>
    <hyperlink ref="A1714" r:id="rId174" xr:uid="{00000000-0004-0000-0400-0000AD000000}"/>
    <hyperlink ref="A1248" r:id="rId175" xr:uid="{00000000-0004-0000-0400-0000AE000000}"/>
    <hyperlink ref="A1265" r:id="rId176" xr:uid="{00000000-0004-0000-0400-0000AF000000}"/>
    <hyperlink ref="A1284" r:id="rId177" xr:uid="{00000000-0004-0000-0400-0000B0000000}"/>
    <hyperlink ref="A1290" r:id="rId178" xr:uid="{00000000-0004-0000-0400-0000B1000000}"/>
    <hyperlink ref="A1296" r:id="rId179" xr:uid="{00000000-0004-0000-0400-0000B2000000}"/>
    <hyperlink ref="A1303" r:id="rId180" xr:uid="{00000000-0004-0000-0400-0000B3000000}"/>
    <hyperlink ref="A1313" r:id="rId181" xr:uid="{00000000-0004-0000-0400-0000B4000000}"/>
    <hyperlink ref="A1364" r:id="rId182" xr:uid="{00000000-0004-0000-0400-0000B5000000}"/>
    <hyperlink ref="A1377" r:id="rId183" xr:uid="{00000000-0004-0000-0400-0000B6000000}"/>
    <hyperlink ref="A1381" r:id="rId184" xr:uid="{00000000-0004-0000-0400-0000B7000000}"/>
    <hyperlink ref="A1399" r:id="rId185" xr:uid="{00000000-0004-0000-0400-0000B8000000}"/>
    <hyperlink ref="A1407" r:id="rId186" xr:uid="{00000000-0004-0000-0400-0000B9000000}"/>
    <hyperlink ref="A1423" r:id="rId187" xr:uid="{00000000-0004-0000-0400-0000BA000000}"/>
    <hyperlink ref="A1428" r:id="rId188" xr:uid="{00000000-0004-0000-0400-0000BB000000}"/>
    <hyperlink ref="A1442" r:id="rId189" xr:uid="{00000000-0004-0000-0400-0000BC000000}"/>
    <hyperlink ref="A1488" r:id="rId190" xr:uid="{00000000-0004-0000-0400-0000BD000000}"/>
    <hyperlink ref="A1506" r:id="rId191" xr:uid="{00000000-0004-0000-0400-0000BE000000}"/>
    <hyperlink ref="A1583" r:id="rId192" xr:uid="{00000000-0004-0000-0400-0000BF000000}"/>
    <hyperlink ref="A1599" r:id="rId193" xr:uid="{00000000-0004-0000-0400-0000C0000000}"/>
    <hyperlink ref="A1631" r:id="rId194" xr:uid="{00000000-0004-0000-0400-0000C1000000}"/>
    <hyperlink ref="A1719" r:id="rId195" xr:uid="{00000000-0004-0000-0400-0000C2000000}"/>
    <hyperlink ref="A1725" r:id="rId196" xr:uid="{00000000-0004-0000-0400-0000C3000000}"/>
    <hyperlink ref="A1733" r:id="rId197" xr:uid="{00000000-0004-0000-0400-0000C4000000}"/>
    <hyperlink ref="A1737" r:id="rId198" xr:uid="{00000000-0004-0000-0400-0000C5000000}"/>
    <hyperlink ref="A1741" r:id="rId199" xr:uid="{00000000-0004-0000-0400-0000C6000000}"/>
    <hyperlink ref="J1265" r:id="rId200" display="http://www.sunritek.com/content/Spectrum/6.html" xr:uid="{00000000-0004-0000-0400-0000C7000000}"/>
  </hyperlinks>
  <pageMargins left="0.7" right="0.7" top="0.75" bottom="0.75" header="0.3" footer="0.3"/>
  <pageSetup paperSize="9" orientation="portrait" r:id="rId201"/>
  <tableParts count="2">
    <tablePart r:id="rId202"/>
    <tablePart r:id="rId20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741"/>
  <sheetViews>
    <sheetView topLeftCell="C1" zoomScale="60" zoomScaleNormal="60" workbookViewId="0">
      <selection activeCell="A573" sqref="A573"/>
    </sheetView>
  </sheetViews>
  <sheetFormatPr defaultColWidth="8.77734375" defaultRowHeight="14.4" x14ac:dyDescent="0.3"/>
  <cols>
    <col min="1" max="1" width="57.109375" style="2" customWidth="1"/>
    <col min="2" max="2" width="79" style="1" customWidth="1"/>
    <col min="3" max="3" width="66.33203125" style="1" customWidth="1"/>
    <col min="4" max="5" width="24.6640625" style="1" customWidth="1"/>
    <col min="6" max="6" width="15.88671875" style="1" customWidth="1"/>
    <col min="7" max="7" width="40.5546875" style="1" customWidth="1"/>
    <col min="8" max="8" width="30" style="1" customWidth="1"/>
    <col min="9" max="9" width="24.5546875" style="1" customWidth="1"/>
    <col min="10" max="13" width="26.33203125" style="1" customWidth="1"/>
    <col min="14" max="14" width="164.33203125" style="1" customWidth="1"/>
    <col min="15" max="15" width="11.88671875" style="2" customWidth="1"/>
    <col min="16" max="16384" width="8.77734375" style="2"/>
  </cols>
  <sheetData>
    <row r="1" spans="1:15" ht="31.8" thickBot="1" x14ac:dyDescent="0.65">
      <c r="A1" s="507" t="s">
        <v>2012</v>
      </c>
    </row>
    <row r="2" spans="1:15" ht="21.6" thickBot="1" x14ac:dyDescent="0.35">
      <c r="A2" s="325"/>
      <c r="G2" s="936" t="s">
        <v>2049</v>
      </c>
      <c r="H2" s="937"/>
      <c r="I2" s="937"/>
      <c r="J2" s="937"/>
      <c r="K2" s="937"/>
      <c r="L2" s="937"/>
      <c r="M2" s="938"/>
    </row>
    <row r="3" spans="1:15" ht="42" x14ac:dyDescent="0.4">
      <c r="A3" s="508" t="s">
        <v>2138</v>
      </c>
      <c r="G3" s="10" t="s">
        <v>559</v>
      </c>
      <c r="H3" s="250" t="s">
        <v>2002</v>
      </c>
      <c r="I3" s="250" t="s">
        <v>2003</v>
      </c>
      <c r="J3" s="250" t="s">
        <v>2004</v>
      </c>
      <c r="K3" s="250" t="s">
        <v>2005</v>
      </c>
      <c r="L3" s="250" t="s">
        <v>2006</v>
      </c>
      <c r="M3" s="251" t="s">
        <v>2007</v>
      </c>
    </row>
    <row r="4" spans="1:15" ht="52.5" customHeight="1" x14ac:dyDescent="0.3">
      <c r="G4" s="257" t="s">
        <v>2013</v>
      </c>
      <c r="H4" s="260">
        <f t="shared" ref="H4:M4" si="0">(H6/$H7)*100</f>
        <v>0.6256517205422315</v>
      </c>
      <c r="I4" s="260">
        <f t="shared" si="0"/>
        <v>6.882168925964546</v>
      </c>
      <c r="J4" s="260">
        <f t="shared" si="0"/>
        <v>14.702815432742439</v>
      </c>
      <c r="K4" s="260">
        <f t="shared" si="0"/>
        <v>38.269030239833157</v>
      </c>
      <c r="L4" s="260">
        <f t="shared" si="0"/>
        <v>30.865484880083422</v>
      </c>
      <c r="M4" s="260">
        <f t="shared" si="0"/>
        <v>8.6548488008342019</v>
      </c>
    </row>
    <row r="5" spans="1:15" ht="29.1" customHeight="1" x14ac:dyDescent="0.3">
      <c r="G5" s="256" t="s">
        <v>2008</v>
      </c>
      <c r="H5" s="260">
        <f t="shared" ref="H5:M5" si="1">AVERAGE(H13:H1741)</f>
        <v>0.88541666666666663</v>
      </c>
      <c r="I5" s="260">
        <f t="shared" si="1"/>
        <v>1.2670743358549332</v>
      </c>
      <c r="J5" s="260">
        <f t="shared" si="1"/>
        <v>1.769537822914808</v>
      </c>
      <c r="K5" s="260">
        <f t="shared" si="1"/>
        <v>2.2423403149111478</v>
      </c>
      <c r="L5" s="260">
        <f t="shared" si="1"/>
        <v>2.65931582300473</v>
      </c>
      <c r="M5" s="260">
        <f t="shared" si="1"/>
        <v>3.1718991487936274</v>
      </c>
    </row>
    <row r="6" spans="1:15" ht="16.2" thickBot="1" x14ac:dyDescent="0.35">
      <c r="G6" s="253" t="s">
        <v>2009</v>
      </c>
      <c r="H6" s="255">
        <f t="shared" ref="H6:M6" si="2">COUNTA(H13:H1741)</f>
        <v>6</v>
      </c>
      <c r="I6" s="255">
        <f t="shared" si="2"/>
        <v>66</v>
      </c>
      <c r="J6" s="255">
        <f t="shared" si="2"/>
        <v>141</v>
      </c>
      <c r="K6" s="255">
        <f t="shared" si="2"/>
        <v>367</v>
      </c>
      <c r="L6" s="255">
        <f t="shared" si="2"/>
        <v>296</v>
      </c>
      <c r="M6" s="255">
        <f t="shared" si="2"/>
        <v>83</v>
      </c>
    </row>
    <row r="7" spans="1:15" ht="56.1" customHeight="1" thickBot="1" x14ac:dyDescent="0.35">
      <c r="G7" s="254" t="s">
        <v>2010</v>
      </c>
      <c r="H7" s="259">
        <f>COUNTA(H13:M1741)</f>
        <v>959</v>
      </c>
      <c r="I7" s="298" t="s">
        <v>2011</v>
      </c>
      <c r="J7" s="258">
        <f>AVERAGE(H13:M1741)</f>
        <v>2.3063693928353248</v>
      </c>
      <c r="K7" s="300" t="s">
        <v>2025</v>
      </c>
      <c r="L7" s="301">
        <f>COUNTIF(Tabla149[[Company ]], "Available")</f>
        <v>109</v>
      </c>
      <c r="M7" s="299"/>
    </row>
    <row r="10" spans="1:15" ht="15" thickBot="1" x14ac:dyDescent="0.35"/>
    <row r="11" spans="1:15" ht="41.1" customHeight="1" thickBot="1" x14ac:dyDescent="0.4">
      <c r="A11" s="105" t="s">
        <v>0</v>
      </c>
      <c r="B11" s="107" t="s">
        <v>1</v>
      </c>
      <c r="C11" s="107" t="s">
        <v>2</v>
      </c>
      <c r="D11" s="107" t="s">
        <v>1300</v>
      </c>
      <c r="E11" s="107" t="s">
        <v>1301</v>
      </c>
      <c r="F11" s="105" t="s">
        <v>1652</v>
      </c>
      <c r="G11" s="105" t="s">
        <v>1653</v>
      </c>
      <c r="H11" s="105" t="s">
        <v>2001</v>
      </c>
      <c r="I11" s="105" t="s">
        <v>1647</v>
      </c>
      <c r="J11" s="105" t="s">
        <v>1648</v>
      </c>
      <c r="K11" s="105" t="s">
        <v>1649</v>
      </c>
      <c r="L11" s="105" t="s">
        <v>1650</v>
      </c>
      <c r="M11" s="105" t="s">
        <v>1651</v>
      </c>
      <c r="N11" s="105" t="s">
        <v>366</v>
      </c>
      <c r="O11" s="24"/>
    </row>
    <row r="12" spans="1:15" ht="18.600000000000001" thickBot="1" x14ac:dyDescent="0.4">
      <c r="A12" s="56" t="s">
        <v>3</v>
      </c>
      <c r="B12" s="17"/>
      <c r="C12" s="17"/>
      <c r="D12" s="17"/>
      <c r="E12" s="17"/>
      <c r="F12" s="17"/>
      <c r="G12" s="156" t="s">
        <v>1658</v>
      </c>
      <c r="H12" s="156"/>
      <c r="I12" s="156"/>
      <c r="J12" s="156"/>
      <c r="K12" s="156"/>
      <c r="L12" s="156"/>
      <c r="M12" s="156"/>
      <c r="N12" s="18"/>
      <c r="O12" s="25"/>
    </row>
    <row r="13" spans="1:15" x14ac:dyDescent="0.3">
      <c r="A13" s="58" t="s">
        <v>6</v>
      </c>
      <c r="B13" s="47" t="s">
        <v>947</v>
      </c>
      <c r="C13" s="79" t="s">
        <v>85</v>
      </c>
      <c r="D13" s="80">
        <v>650</v>
      </c>
      <c r="E13" s="79">
        <v>1820</v>
      </c>
      <c r="F13" s="79">
        <v>2.8</v>
      </c>
      <c r="G13" s="212">
        <f>Tabla149[[#This Row],[PPF (µmol/s)]]/Tabla149[[#This Row],[Power use (W)]]</f>
        <v>2.8</v>
      </c>
      <c r="H13" s="194"/>
      <c r="I13" s="194"/>
      <c r="J13" s="194"/>
      <c r="K13" s="194"/>
      <c r="L13" s="225">
        <v>2.8</v>
      </c>
      <c r="M13" s="194"/>
      <c r="N13" s="496" t="s">
        <v>2693</v>
      </c>
    </row>
    <row r="14" spans="1:15" x14ac:dyDescent="0.3">
      <c r="A14" s="59" t="s">
        <v>296</v>
      </c>
      <c r="B14" s="60" t="s">
        <v>948</v>
      </c>
      <c r="C14" s="14" t="s">
        <v>85</v>
      </c>
      <c r="D14" s="65">
        <v>650</v>
      </c>
      <c r="E14" s="11">
        <v>1690</v>
      </c>
      <c r="F14" s="11">
        <v>2.8</v>
      </c>
      <c r="G14" s="215">
        <f>Tabla149[[#This Row],[PPF (µmol/s)]]/Tabla149[[#This Row],[Power use (W)]]</f>
        <v>2.6</v>
      </c>
      <c r="H14" s="195"/>
      <c r="I14" s="195"/>
      <c r="J14" s="195"/>
      <c r="K14" s="195"/>
      <c r="L14" s="218">
        <v>2.6</v>
      </c>
      <c r="M14" s="195"/>
      <c r="N14" s="437" t="s">
        <v>2693</v>
      </c>
    </row>
    <row r="15" spans="1:15" ht="15" thickBot="1" x14ac:dyDescent="0.35">
      <c r="A15" s="280" t="s">
        <v>2019</v>
      </c>
      <c r="B15" s="52" t="s">
        <v>949</v>
      </c>
      <c r="C15" s="93" t="s">
        <v>85</v>
      </c>
      <c r="D15" s="81">
        <v>650</v>
      </c>
      <c r="E15" s="12">
        <v>1820</v>
      </c>
      <c r="F15" s="12">
        <v>2.8</v>
      </c>
      <c r="G15" s="216">
        <f>Tabla149[[#This Row],[PPF (µmol/s)]]/Tabla149[[#This Row],[Power use (W)]]</f>
        <v>2.8</v>
      </c>
      <c r="H15" s="195"/>
      <c r="I15" s="195"/>
      <c r="J15" s="195"/>
      <c r="K15" s="195"/>
      <c r="L15" s="218">
        <v>2.8</v>
      </c>
      <c r="M15" s="195"/>
      <c r="N15" s="497" t="s">
        <v>2693</v>
      </c>
    </row>
    <row r="16" spans="1:15" x14ac:dyDescent="0.3">
      <c r="A16" s="4"/>
      <c r="B16" s="47" t="s">
        <v>950</v>
      </c>
      <c r="C16" s="79" t="s">
        <v>38</v>
      </c>
      <c r="D16" s="79">
        <v>650</v>
      </c>
      <c r="E16" s="79">
        <v>1820</v>
      </c>
      <c r="F16" s="79">
        <v>2.8</v>
      </c>
      <c r="G16" s="212">
        <f>Tabla149[[#This Row],[PPF (µmol/s)]]/Tabla149[[#This Row],[Power use (W)]]</f>
        <v>2.8</v>
      </c>
      <c r="H16" s="195"/>
      <c r="I16" s="195"/>
      <c r="J16" s="195"/>
      <c r="K16" s="195"/>
      <c r="L16" s="218">
        <v>2.8</v>
      </c>
      <c r="M16" s="195"/>
      <c r="N16" s="495" t="s">
        <v>2693</v>
      </c>
    </row>
    <row r="17" spans="1:14" x14ac:dyDescent="0.3">
      <c r="A17" s="20"/>
      <c r="B17" s="60" t="s">
        <v>951</v>
      </c>
      <c r="C17" s="14" t="s">
        <v>38</v>
      </c>
      <c r="D17" s="14">
        <v>650</v>
      </c>
      <c r="E17" s="11">
        <v>1690</v>
      </c>
      <c r="F17" s="11">
        <v>2.8</v>
      </c>
      <c r="G17" s="215">
        <f>Tabla149[[#This Row],[PPF (µmol/s)]]/Tabla149[[#This Row],[Power use (W)]]</f>
        <v>2.6</v>
      </c>
      <c r="H17" s="195"/>
      <c r="I17" s="195"/>
      <c r="J17" s="195"/>
      <c r="K17" s="195"/>
      <c r="L17" s="218">
        <v>2.6</v>
      </c>
      <c r="M17" s="195"/>
      <c r="N17" s="163" t="s">
        <v>2693</v>
      </c>
    </row>
    <row r="18" spans="1:14" ht="15" thickBot="1" x14ac:dyDescent="0.35">
      <c r="A18" s="20"/>
      <c r="B18" s="52" t="s">
        <v>952</v>
      </c>
      <c r="C18" s="93" t="s">
        <v>38</v>
      </c>
      <c r="D18" s="93">
        <v>650</v>
      </c>
      <c r="E18" s="12">
        <v>1820</v>
      </c>
      <c r="F18" s="12">
        <v>2.8</v>
      </c>
      <c r="G18" s="216">
        <f>Tabla149[[#This Row],[PPF (µmol/s)]]/Tabla149[[#This Row],[Power use (W)]]</f>
        <v>2.8</v>
      </c>
      <c r="H18" s="195"/>
      <c r="I18" s="195"/>
      <c r="J18" s="195"/>
      <c r="K18" s="195"/>
      <c r="L18" s="218">
        <v>2.8</v>
      </c>
      <c r="M18" s="195"/>
      <c r="N18" s="163" t="s">
        <v>2693</v>
      </c>
    </row>
    <row r="19" spans="1:14" x14ac:dyDescent="0.3">
      <c r="A19" s="20"/>
      <c r="B19" s="47" t="s">
        <v>953</v>
      </c>
      <c r="C19" s="79" t="s">
        <v>955</v>
      </c>
      <c r="D19" s="79">
        <v>500</v>
      </c>
      <c r="E19" s="79">
        <v>862</v>
      </c>
      <c r="F19" s="79">
        <v>2</v>
      </c>
      <c r="G19" s="212">
        <f>Tabla149[[#This Row],[PPF (µmol/s)]]/Tabla149[[#This Row],[Power use (W)]]</f>
        <v>1.724</v>
      </c>
      <c r="H19" s="195"/>
      <c r="I19" s="195"/>
      <c r="J19" s="218">
        <v>1.724</v>
      </c>
      <c r="K19" s="195"/>
      <c r="L19" s="195"/>
      <c r="M19" s="195"/>
      <c r="N19" s="48" t="s">
        <v>2694</v>
      </c>
    </row>
    <row r="20" spans="1:14" ht="15" thickBot="1" x14ac:dyDescent="0.35">
      <c r="A20" s="20"/>
      <c r="B20" s="52" t="s">
        <v>954</v>
      </c>
      <c r="C20" s="93" t="s">
        <v>955</v>
      </c>
      <c r="D20" s="93">
        <v>500</v>
      </c>
      <c r="E20" s="12">
        <v>1011</v>
      </c>
      <c r="F20" s="12">
        <v>2</v>
      </c>
      <c r="G20" s="213">
        <f>Tabla149[[#This Row],[PPF (µmol/s)]]/Tabla149[[#This Row],[Power use (W)]]</f>
        <v>2.0219999999999998</v>
      </c>
      <c r="H20" s="195"/>
      <c r="I20" s="195"/>
      <c r="J20" s="195"/>
      <c r="K20" s="218">
        <v>2.0219999999999998</v>
      </c>
      <c r="L20" s="195"/>
      <c r="M20" s="195"/>
      <c r="N20" s="51" t="s">
        <v>2695</v>
      </c>
    </row>
    <row r="21" spans="1:14" x14ac:dyDescent="0.3">
      <c r="A21" s="20"/>
      <c r="B21" s="47" t="s">
        <v>956</v>
      </c>
      <c r="C21" s="79" t="s">
        <v>660</v>
      </c>
      <c r="D21" s="79">
        <v>600</v>
      </c>
      <c r="E21" s="79">
        <v>862</v>
      </c>
      <c r="F21" s="79">
        <v>2</v>
      </c>
      <c r="G21" s="212">
        <f>Tabla149[[#This Row],[PPF (µmol/s)]]/Tabla149[[#This Row],[Power use (W)]]</f>
        <v>1.4366666666666668</v>
      </c>
      <c r="H21" s="195"/>
      <c r="I21" s="218">
        <v>1.4366666666666668</v>
      </c>
      <c r="J21" s="195"/>
      <c r="K21" s="218"/>
      <c r="L21" s="195"/>
      <c r="M21" s="195"/>
      <c r="N21" s="48" t="s">
        <v>2696</v>
      </c>
    </row>
    <row r="22" spans="1:14" ht="15" thickBot="1" x14ac:dyDescent="0.35">
      <c r="A22" s="20"/>
      <c r="B22" s="52" t="s">
        <v>957</v>
      </c>
      <c r="C22" s="93" t="s">
        <v>660</v>
      </c>
      <c r="D22" s="93">
        <v>600</v>
      </c>
      <c r="E22" s="12">
        <v>1011</v>
      </c>
      <c r="F22" s="12">
        <v>2</v>
      </c>
      <c r="G22" s="213">
        <f>Tabla149[[#This Row],[PPF (µmol/s)]]/Tabla149[[#This Row],[Power use (W)]]</f>
        <v>1.6850000000000001</v>
      </c>
      <c r="H22" s="195"/>
      <c r="I22" s="195"/>
      <c r="J22" s="218">
        <v>1.6850000000000001</v>
      </c>
      <c r="K22" s="218"/>
      <c r="L22" s="195"/>
      <c r="M22" s="195"/>
      <c r="N22" s="51" t="s">
        <v>2695</v>
      </c>
    </row>
    <row r="23" spans="1:14" x14ac:dyDescent="0.3">
      <c r="A23" s="9"/>
      <c r="B23" s="14" t="s">
        <v>4</v>
      </c>
      <c r="C23" s="14" t="s">
        <v>82</v>
      </c>
      <c r="D23" s="14">
        <v>46</v>
      </c>
      <c r="E23" s="92"/>
      <c r="F23" s="169">
        <v>1.9</v>
      </c>
      <c r="G23" s="217">
        <f>Tabla149[[#This Row],[PPF (µmol/s)]]/Tabla149[[#This Row],[Power use (W)]]</f>
        <v>0</v>
      </c>
      <c r="H23" s="195"/>
      <c r="I23" s="195"/>
      <c r="J23" s="218">
        <v>1.9</v>
      </c>
      <c r="K23" s="218"/>
      <c r="L23" s="195"/>
      <c r="M23" s="195"/>
      <c r="N23" s="19" t="s">
        <v>958</v>
      </c>
    </row>
    <row r="24" spans="1:14" ht="15" thickBot="1" x14ac:dyDescent="0.35">
      <c r="A24" s="4"/>
      <c r="B24" s="13" t="s">
        <v>5</v>
      </c>
      <c r="C24" s="13" t="s">
        <v>660</v>
      </c>
      <c r="D24" s="13">
        <v>420</v>
      </c>
      <c r="E24" s="86"/>
      <c r="F24" s="86"/>
      <c r="G24" s="494">
        <f>Tabla149[[#This Row],[PPF (µmol/s)]]/Tabla149[[#This Row],[Power use (W)]]</f>
        <v>0</v>
      </c>
      <c r="H24" s="195"/>
      <c r="I24" s="195"/>
      <c r="J24" s="195"/>
      <c r="K24" s="218"/>
      <c r="L24" s="195"/>
      <c r="M24" s="195"/>
      <c r="N24" s="22" t="s">
        <v>295</v>
      </c>
    </row>
    <row r="25" spans="1:14" x14ac:dyDescent="0.3">
      <c r="A25" s="20"/>
      <c r="B25" s="47" t="s">
        <v>959</v>
      </c>
      <c r="C25" s="79" t="s">
        <v>660</v>
      </c>
      <c r="D25" s="79">
        <v>525</v>
      </c>
      <c r="E25" s="79">
        <v>862</v>
      </c>
      <c r="F25" s="263">
        <v>1.85</v>
      </c>
      <c r="G25" s="449">
        <f>Tabla149[[#This Row],[PPF (µmol/s)]]/Tabla149[[#This Row],[Power use (W)]]</f>
        <v>1.641904761904762</v>
      </c>
      <c r="H25" s="195"/>
      <c r="I25" s="195"/>
      <c r="J25" s="195">
        <v>1.85</v>
      </c>
      <c r="K25" s="218"/>
      <c r="L25" s="195"/>
      <c r="M25" s="195"/>
      <c r="N25" s="48" t="s">
        <v>2697</v>
      </c>
    </row>
    <row r="26" spans="1:14" ht="15" thickBot="1" x14ac:dyDescent="0.35">
      <c r="A26" s="20"/>
      <c r="B26" s="49" t="s">
        <v>960</v>
      </c>
      <c r="C26" s="12" t="s">
        <v>660</v>
      </c>
      <c r="D26" s="12">
        <v>525</v>
      </c>
      <c r="E26" s="12">
        <v>1011</v>
      </c>
      <c r="F26" s="172">
        <v>2.1</v>
      </c>
      <c r="G26" s="450">
        <f>Tabla149[[#This Row],[PPF (µmol/s)]]/Tabla149[[#This Row],[Power use (W)]]</f>
        <v>1.9257142857142857</v>
      </c>
      <c r="H26" s="195"/>
      <c r="I26" s="195"/>
      <c r="J26" s="195"/>
      <c r="K26" s="218">
        <v>2.1</v>
      </c>
      <c r="L26" s="195"/>
      <c r="M26" s="195"/>
      <c r="N26" s="50" t="s">
        <v>2698</v>
      </c>
    </row>
    <row r="27" spans="1:14" x14ac:dyDescent="0.3">
      <c r="A27" s="20"/>
      <c r="B27" s="110" t="s">
        <v>1345</v>
      </c>
      <c r="C27" s="106" t="s">
        <v>660</v>
      </c>
      <c r="D27" s="80">
        <v>630</v>
      </c>
      <c r="E27" s="80">
        <v>862</v>
      </c>
      <c r="F27" s="453">
        <v>1.85</v>
      </c>
      <c r="G27" s="451">
        <f>Tabla149[[#This Row],[PPF (µmol/s)]]/Tabla149[[#This Row],[Power use (W)]]</f>
        <v>1.3682539682539683</v>
      </c>
      <c r="H27" s="195"/>
      <c r="I27" s="195"/>
      <c r="J27" s="195">
        <v>1.85</v>
      </c>
      <c r="K27" s="218"/>
      <c r="L27" s="195"/>
      <c r="M27" s="195"/>
      <c r="N27" s="62" t="s">
        <v>2697</v>
      </c>
    </row>
    <row r="28" spans="1:14" ht="15" thickBot="1" x14ac:dyDescent="0.35">
      <c r="A28" s="21"/>
      <c r="B28" s="111" t="s">
        <v>961</v>
      </c>
      <c r="C28" s="109" t="s">
        <v>660</v>
      </c>
      <c r="D28" s="81">
        <v>630</v>
      </c>
      <c r="E28" s="81">
        <v>1011</v>
      </c>
      <c r="F28" s="454">
        <v>2.1</v>
      </c>
      <c r="G28" s="452">
        <f>Tabla149[[#This Row],[PPF (µmol/s)]]/Tabla149[[#This Row],[Power use (W)]]</f>
        <v>1.6047619047619048</v>
      </c>
      <c r="H28" s="195"/>
      <c r="I28" s="195"/>
      <c r="J28" s="195"/>
      <c r="K28" s="218">
        <v>2.1</v>
      </c>
      <c r="L28" s="195"/>
      <c r="M28" s="195"/>
      <c r="N28" s="63" t="s">
        <v>2699</v>
      </c>
    </row>
    <row r="29" spans="1:14" ht="18.600000000000001" thickBot="1" x14ac:dyDescent="0.4">
      <c r="A29" s="56" t="s">
        <v>7</v>
      </c>
      <c r="B29" s="15"/>
      <c r="C29" s="27"/>
      <c r="D29" s="27"/>
      <c r="E29" s="27"/>
      <c r="F29" s="27"/>
      <c r="G29" s="158"/>
      <c r="H29" s="190"/>
      <c r="I29" s="190"/>
      <c r="J29" s="190"/>
      <c r="K29" s="190"/>
      <c r="L29" s="190"/>
      <c r="M29" s="190"/>
      <c r="N29" s="16"/>
    </row>
    <row r="30" spans="1:14" x14ac:dyDescent="0.3">
      <c r="A30" s="28" t="s">
        <v>21</v>
      </c>
      <c r="B30" s="14" t="s">
        <v>14</v>
      </c>
      <c r="C30" s="14" t="s">
        <v>15</v>
      </c>
      <c r="D30" s="14">
        <v>9</v>
      </c>
      <c r="E30" s="14">
        <v>16</v>
      </c>
      <c r="F30" s="82"/>
      <c r="G30" s="214">
        <f>Tabla149[[#This Row],[PPF (µmol/s)]]/Tabla149[[#This Row],[Power use (W)]]</f>
        <v>1.7777777777777777</v>
      </c>
      <c r="H30" s="195"/>
      <c r="I30" s="195"/>
      <c r="J30" s="218">
        <v>1.7777777777777777</v>
      </c>
      <c r="K30" s="195"/>
      <c r="L30" s="195"/>
      <c r="M30" s="195"/>
      <c r="N30" s="19" t="s">
        <v>2700</v>
      </c>
    </row>
    <row r="31" spans="1:14" x14ac:dyDescent="0.3">
      <c r="A31" s="73" t="s">
        <v>299</v>
      </c>
      <c r="B31" s="11" t="s">
        <v>18</v>
      </c>
      <c r="C31" s="11" t="s">
        <v>15</v>
      </c>
      <c r="D31" s="11">
        <v>9</v>
      </c>
      <c r="E31" s="11">
        <v>15</v>
      </c>
      <c r="F31" s="82"/>
      <c r="G31" s="214">
        <f>Tabla149[[#This Row],[PPF (µmol/s)]]/Tabla149[[#This Row],[Power use (W)]]</f>
        <v>1.6666666666666667</v>
      </c>
      <c r="H31" s="195"/>
      <c r="I31" s="195"/>
      <c r="J31" s="218">
        <v>1.6666666666666667</v>
      </c>
      <c r="K31" s="195"/>
      <c r="L31" s="195"/>
      <c r="M31" s="195"/>
      <c r="N31" s="20" t="s">
        <v>2701</v>
      </c>
    </row>
    <row r="32" spans="1:14" x14ac:dyDescent="0.3">
      <c r="A32" s="280" t="s">
        <v>2019</v>
      </c>
      <c r="B32" s="11" t="s">
        <v>19</v>
      </c>
      <c r="C32" s="11" t="s">
        <v>15</v>
      </c>
      <c r="D32" s="11">
        <v>32</v>
      </c>
      <c r="E32" s="11">
        <v>50</v>
      </c>
      <c r="F32" s="82"/>
      <c r="G32" s="214">
        <f>Tabla149[[#This Row],[PPF (µmol/s)]]/Tabla149[[#This Row],[Power use (W)]]</f>
        <v>1.5625</v>
      </c>
      <c r="H32" s="195"/>
      <c r="I32" s="195"/>
      <c r="J32" s="218">
        <v>1.5625</v>
      </c>
      <c r="K32" s="195"/>
      <c r="L32" s="195"/>
      <c r="M32" s="195"/>
      <c r="N32" s="20" t="s">
        <v>2700</v>
      </c>
    </row>
    <row r="33" spans="1:14" x14ac:dyDescent="0.3">
      <c r="A33" s="5"/>
      <c r="B33" s="11" t="s">
        <v>20</v>
      </c>
      <c r="C33" s="11" t="s">
        <v>15</v>
      </c>
      <c r="D33" s="11">
        <v>30</v>
      </c>
      <c r="E33" s="11">
        <v>50</v>
      </c>
      <c r="F33" s="82"/>
      <c r="G33" s="214">
        <f>Tabla149[[#This Row],[PPF (µmol/s)]]/Tabla149[[#This Row],[Power use (W)]]</f>
        <v>1.6666666666666667</v>
      </c>
      <c r="H33" s="195"/>
      <c r="I33" s="195"/>
      <c r="J33" s="218">
        <v>1.6666666666666667</v>
      </c>
      <c r="K33" s="195"/>
      <c r="L33" s="195"/>
      <c r="M33" s="195"/>
      <c r="N33" s="20" t="s">
        <v>2701</v>
      </c>
    </row>
    <row r="34" spans="1:14" x14ac:dyDescent="0.3">
      <c r="A34" s="4"/>
      <c r="B34" s="11" t="s">
        <v>8</v>
      </c>
      <c r="C34" s="11" t="s">
        <v>16</v>
      </c>
      <c r="D34" s="11">
        <v>18</v>
      </c>
      <c r="E34" s="11">
        <v>34</v>
      </c>
      <c r="F34" s="82"/>
      <c r="G34" s="214">
        <f>Tabla149[[#This Row],[PPF (µmol/s)]]/Tabla149[[#This Row],[Power use (W)]]</f>
        <v>1.8888888888888888</v>
      </c>
      <c r="H34" s="195"/>
      <c r="I34" s="195"/>
      <c r="J34" s="218">
        <v>1.8888888888888888</v>
      </c>
      <c r="K34" s="195"/>
      <c r="L34" s="195"/>
      <c r="M34" s="195"/>
      <c r="N34" s="20" t="s">
        <v>2701</v>
      </c>
    </row>
    <row r="35" spans="1:14" x14ac:dyDescent="0.3">
      <c r="A35" s="4"/>
      <c r="B35" s="11" t="s">
        <v>9</v>
      </c>
      <c r="C35" s="11" t="s">
        <v>16</v>
      </c>
      <c r="D35" s="11">
        <v>18</v>
      </c>
      <c r="E35" s="11">
        <v>36</v>
      </c>
      <c r="F35" s="82"/>
      <c r="G35" s="214">
        <f>Tabla149[[#This Row],[PPF (µmol/s)]]/Tabla149[[#This Row],[Power use (W)]]</f>
        <v>2</v>
      </c>
      <c r="H35" s="195"/>
      <c r="I35" s="195"/>
      <c r="J35" s="218"/>
      <c r="K35" s="218">
        <v>2</v>
      </c>
      <c r="L35" s="195"/>
      <c r="M35" s="195"/>
      <c r="N35" s="20" t="s">
        <v>2700</v>
      </c>
    </row>
    <row r="36" spans="1:14" x14ac:dyDescent="0.3">
      <c r="A36" s="4"/>
      <c r="B36" s="11" t="s">
        <v>10</v>
      </c>
      <c r="C36" s="11" t="s">
        <v>17</v>
      </c>
      <c r="D36" s="11">
        <v>30</v>
      </c>
      <c r="E36" s="11">
        <v>52</v>
      </c>
      <c r="F36" s="82"/>
      <c r="G36" s="214">
        <f>Tabla149[[#This Row],[PPF (µmol/s)]]/Tabla149[[#This Row],[Power use (W)]]</f>
        <v>1.7333333333333334</v>
      </c>
      <c r="H36" s="195"/>
      <c r="I36" s="195"/>
      <c r="J36" s="218">
        <v>1.7333333333333334</v>
      </c>
      <c r="K36" s="195"/>
      <c r="L36" s="195"/>
      <c r="M36" s="195"/>
      <c r="N36" s="20" t="s">
        <v>2700</v>
      </c>
    </row>
    <row r="37" spans="1:14" x14ac:dyDescent="0.3">
      <c r="A37" s="4"/>
      <c r="B37" s="11" t="s">
        <v>11</v>
      </c>
      <c r="C37" s="11" t="s">
        <v>17</v>
      </c>
      <c r="D37" s="11">
        <v>40</v>
      </c>
      <c r="E37" s="11">
        <v>72</v>
      </c>
      <c r="F37" s="82"/>
      <c r="G37" s="214">
        <f>Tabla149[[#This Row],[PPF (µmol/s)]]/Tabla149[[#This Row],[Power use (W)]]</f>
        <v>1.8</v>
      </c>
      <c r="H37" s="195"/>
      <c r="I37" s="195"/>
      <c r="J37" s="218">
        <v>1.8</v>
      </c>
      <c r="K37" s="195"/>
      <c r="L37" s="195"/>
      <c r="M37" s="195"/>
      <c r="N37" s="20" t="s">
        <v>2700</v>
      </c>
    </row>
    <row r="38" spans="1:14" x14ac:dyDescent="0.3">
      <c r="A38" s="4"/>
      <c r="B38" s="11" t="s">
        <v>12</v>
      </c>
      <c r="C38" s="11" t="s">
        <v>17</v>
      </c>
      <c r="D38" s="11">
        <v>40</v>
      </c>
      <c r="E38" s="11">
        <v>67</v>
      </c>
      <c r="F38" s="82"/>
      <c r="G38" s="214">
        <f>Tabla149[[#This Row],[PPF (µmol/s)]]/Tabla149[[#This Row],[Power use (W)]]</f>
        <v>1.675</v>
      </c>
      <c r="H38" s="195"/>
      <c r="I38" s="195"/>
      <c r="J38" s="218">
        <v>1.675</v>
      </c>
      <c r="K38" s="195"/>
      <c r="L38" s="195"/>
      <c r="M38" s="195"/>
      <c r="N38" s="20" t="s">
        <v>2701</v>
      </c>
    </row>
    <row r="39" spans="1:14" ht="15" thickBot="1" x14ac:dyDescent="0.35">
      <c r="A39" s="7"/>
      <c r="B39" s="12" t="s">
        <v>13</v>
      </c>
      <c r="C39" s="12" t="s">
        <v>17</v>
      </c>
      <c r="D39" s="12">
        <v>30</v>
      </c>
      <c r="E39" s="65">
        <v>45</v>
      </c>
      <c r="F39" s="82"/>
      <c r="G39" s="214">
        <f>Tabla149[[#This Row],[PPF (µmol/s)]]/Tabla149[[#This Row],[Power use (W)]]</f>
        <v>1.5</v>
      </c>
      <c r="H39" s="195"/>
      <c r="I39" s="195"/>
      <c r="J39" s="218">
        <v>1.5</v>
      </c>
      <c r="K39" s="195"/>
      <c r="L39" s="195"/>
      <c r="M39" s="195"/>
      <c r="N39" s="21" t="s">
        <v>2701</v>
      </c>
    </row>
    <row r="40" spans="1:14" ht="18.600000000000001" thickBot="1" x14ac:dyDescent="0.4">
      <c r="A40" s="56" t="s">
        <v>33</v>
      </c>
      <c r="B40" s="15"/>
      <c r="C40" s="27"/>
      <c r="D40" s="27"/>
      <c r="E40" s="27"/>
      <c r="F40" s="27"/>
      <c r="G40" s="158"/>
      <c r="H40" s="190"/>
      <c r="I40" s="190"/>
      <c r="J40" s="190"/>
      <c r="K40" s="190"/>
      <c r="L40" s="190"/>
      <c r="M40" s="190"/>
      <c r="N40" s="16"/>
    </row>
    <row r="41" spans="1:14" x14ac:dyDescent="0.3">
      <c r="A41" s="29" t="s">
        <v>31</v>
      </c>
      <c r="B41" s="14" t="s">
        <v>26</v>
      </c>
      <c r="C41" s="14" t="s">
        <v>300</v>
      </c>
      <c r="D41" s="14">
        <v>630</v>
      </c>
      <c r="E41" s="14">
        <v>1800</v>
      </c>
      <c r="F41" s="169">
        <v>3</v>
      </c>
      <c r="G41" s="241">
        <f>Tabla149[[#This Row],[PPF (µmol/s)]]/Tabla149[[#This Row],[Power use (W)]]</f>
        <v>2.8571428571428572</v>
      </c>
      <c r="H41" s="196"/>
      <c r="I41" s="196"/>
      <c r="J41" s="196"/>
      <c r="K41" s="196"/>
      <c r="L41" s="196"/>
      <c r="M41" s="211">
        <v>3</v>
      </c>
      <c r="N41" s="19" t="s">
        <v>2708</v>
      </c>
    </row>
    <row r="42" spans="1:14" x14ac:dyDescent="0.3">
      <c r="A42" s="112" t="s">
        <v>32</v>
      </c>
      <c r="B42" s="11" t="s">
        <v>26</v>
      </c>
      <c r="C42" s="11" t="s">
        <v>301</v>
      </c>
      <c r="D42" s="11">
        <v>285</v>
      </c>
      <c r="E42" s="11">
        <v>800</v>
      </c>
      <c r="F42" s="170">
        <v>3</v>
      </c>
      <c r="G42" s="241">
        <f>Tabla149[[#This Row],[PPF (µmol/s)]]/Tabla149[[#This Row],[Power use (W)]]</f>
        <v>2.807017543859649</v>
      </c>
      <c r="H42" s="196"/>
      <c r="I42" s="196"/>
      <c r="J42" s="196"/>
      <c r="K42" s="196"/>
      <c r="L42" s="196"/>
      <c r="M42" s="211">
        <v>3</v>
      </c>
      <c r="N42" s="19" t="s">
        <v>2707</v>
      </c>
    </row>
    <row r="43" spans="1:14" x14ac:dyDescent="0.3">
      <c r="A43" s="280" t="s">
        <v>2019</v>
      </c>
      <c r="B43" s="11" t="s">
        <v>26</v>
      </c>
      <c r="C43" s="11" t="s">
        <v>302</v>
      </c>
      <c r="D43" s="11">
        <v>210</v>
      </c>
      <c r="E43" s="11">
        <v>620</v>
      </c>
      <c r="F43" s="170">
        <v>3.2</v>
      </c>
      <c r="G43" s="241">
        <f>Tabla149[[#This Row],[PPF (µmol/s)]]/Tabla149[[#This Row],[Power use (W)]]</f>
        <v>2.9523809523809526</v>
      </c>
      <c r="H43" s="196"/>
      <c r="I43" s="196"/>
      <c r="J43" s="196"/>
      <c r="K43" s="196"/>
      <c r="L43" s="196"/>
      <c r="M43" s="211">
        <v>3.2</v>
      </c>
      <c r="N43" s="19" t="s">
        <v>2709</v>
      </c>
    </row>
    <row r="44" spans="1:14" x14ac:dyDescent="0.3">
      <c r="A44" s="5"/>
      <c r="B44" s="11" t="s">
        <v>965</v>
      </c>
      <c r="C44" s="11" t="s">
        <v>962</v>
      </c>
      <c r="D44" s="11">
        <v>64</v>
      </c>
      <c r="E44" s="11">
        <v>175</v>
      </c>
      <c r="F44" s="11">
        <v>2.7</v>
      </c>
      <c r="G44" s="215">
        <f>Tabla149[[#This Row],[PPF (µmol/s)]]/Tabla149[[#This Row],[Power use (W)]]</f>
        <v>2.734375</v>
      </c>
      <c r="H44" s="197"/>
      <c r="I44" s="197"/>
      <c r="J44" s="197"/>
      <c r="K44" s="197"/>
      <c r="L44" s="226">
        <v>2.734375</v>
      </c>
      <c r="M44" s="226"/>
      <c r="N44" s="20"/>
    </row>
    <row r="45" spans="1:14" x14ac:dyDescent="0.3">
      <c r="A45" s="5"/>
      <c r="B45" s="11" t="s">
        <v>964</v>
      </c>
      <c r="C45" s="11" t="s">
        <v>963</v>
      </c>
      <c r="D45" s="11">
        <v>79</v>
      </c>
      <c r="E45" s="11">
        <v>220</v>
      </c>
      <c r="F45" s="11">
        <v>2.8</v>
      </c>
      <c r="G45" s="215">
        <f>Tabla149[[#This Row],[PPF (µmol/s)]]/Tabla149[[#This Row],[Power use (W)]]</f>
        <v>2.7848101265822787</v>
      </c>
      <c r="H45" s="197"/>
      <c r="I45" s="197"/>
      <c r="J45" s="197"/>
      <c r="K45" s="197"/>
      <c r="L45" s="226">
        <v>2.7848101265822787</v>
      </c>
      <c r="M45" s="226"/>
      <c r="N45" s="4"/>
    </row>
    <row r="46" spans="1:14" x14ac:dyDescent="0.3">
      <c r="A46" s="4"/>
      <c r="B46" s="11" t="s">
        <v>966</v>
      </c>
      <c r="C46" s="11" t="s">
        <v>968</v>
      </c>
      <c r="D46" s="11">
        <v>81</v>
      </c>
      <c r="E46" s="11">
        <v>240</v>
      </c>
      <c r="F46" s="11">
        <v>3</v>
      </c>
      <c r="G46" s="215">
        <f>Tabla149[[#This Row],[PPF (µmol/s)]]/Tabla149[[#This Row],[Power use (W)]]</f>
        <v>2.9629629629629628</v>
      </c>
      <c r="H46" s="197"/>
      <c r="I46" s="197"/>
      <c r="J46" s="197"/>
      <c r="K46" s="197"/>
      <c r="L46" s="226">
        <v>2.9629629629629628</v>
      </c>
      <c r="M46" s="226"/>
      <c r="N46" s="20"/>
    </row>
    <row r="47" spans="1:14" x14ac:dyDescent="0.3">
      <c r="A47" s="4"/>
      <c r="B47" s="11" t="s">
        <v>967</v>
      </c>
      <c r="C47" s="11" t="s">
        <v>969</v>
      </c>
      <c r="D47" s="11">
        <v>100</v>
      </c>
      <c r="E47" s="11">
        <v>300</v>
      </c>
      <c r="F47" s="11">
        <v>3</v>
      </c>
      <c r="G47" s="215">
        <f>Tabla149[[#This Row],[PPF (µmol/s)]]/Tabla149[[#This Row],[Power use (W)]]</f>
        <v>3</v>
      </c>
      <c r="H47" s="197"/>
      <c r="I47" s="197"/>
      <c r="J47" s="197"/>
      <c r="K47" s="197"/>
      <c r="L47" s="226"/>
      <c r="M47" s="226">
        <v>3</v>
      </c>
      <c r="N47" s="4"/>
    </row>
    <row r="48" spans="1:14" x14ac:dyDescent="0.3">
      <c r="A48" s="4"/>
      <c r="B48" s="11" t="s">
        <v>27</v>
      </c>
      <c r="C48" s="11" t="s">
        <v>23</v>
      </c>
      <c r="D48" s="11">
        <v>13</v>
      </c>
      <c r="E48" s="11">
        <v>25</v>
      </c>
      <c r="F48" s="11">
        <v>1.9</v>
      </c>
      <c r="G48" s="215">
        <f>Tabla149[[#This Row],[PPF (µmol/s)]]/Tabla149[[#This Row],[Power use (W)]]</f>
        <v>1.9230769230769231</v>
      </c>
      <c r="H48" s="197"/>
      <c r="I48" s="197"/>
      <c r="J48" s="226">
        <v>1.9230769230769231</v>
      </c>
      <c r="K48" s="197"/>
      <c r="L48" s="226"/>
      <c r="M48" s="226"/>
      <c r="N48" s="20" t="s">
        <v>30</v>
      </c>
    </row>
    <row r="49" spans="1:14" x14ac:dyDescent="0.3">
      <c r="A49" s="4"/>
      <c r="B49" s="11" t="s">
        <v>27</v>
      </c>
      <c r="C49" s="11" t="s">
        <v>25</v>
      </c>
      <c r="D49" s="11">
        <v>11</v>
      </c>
      <c r="E49" s="11">
        <v>20</v>
      </c>
      <c r="F49" s="11">
        <v>1.8</v>
      </c>
      <c r="G49" s="215">
        <f>Tabla149[[#This Row],[PPF (µmol/s)]]/Tabla149[[#This Row],[Power use (W)]]</f>
        <v>1.8181818181818181</v>
      </c>
      <c r="H49" s="197"/>
      <c r="I49" s="197"/>
      <c r="J49" s="226">
        <v>1.8181818181818181</v>
      </c>
      <c r="K49" s="197"/>
      <c r="L49" s="226"/>
      <c r="M49" s="226"/>
      <c r="N49" s="20" t="s">
        <v>29</v>
      </c>
    </row>
    <row r="50" spans="1:14" x14ac:dyDescent="0.3">
      <c r="A50" s="4"/>
      <c r="B50" s="11" t="s">
        <v>970</v>
      </c>
      <c r="C50" s="11" t="s">
        <v>303</v>
      </c>
      <c r="D50" s="11">
        <v>32</v>
      </c>
      <c r="E50" s="11">
        <v>83</v>
      </c>
      <c r="F50" s="170">
        <v>3</v>
      </c>
      <c r="G50" s="241">
        <f>Tabla149[[#This Row],[PPF (µmol/s)]]/Tabla149[[#This Row],[Power use (W)]]</f>
        <v>2.59375</v>
      </c>
      <c r="H50" s="196"/>
      <c r="I50" s="196"/>
      <c r="J50" s="196"/>
      <c r="K50" s="196"/>
      <c r="L50" s="211">
        <v>2.9642857142857144</v>
      </c>
      <c r="M50" s="211"/>
      <c r="N50" s="19" t="s">
        <v>2706</v>
      </c>
    </row>
    <row r="51" spans="1:14" x14ac:dyDescent="0.3">
      <c r="A51" s="4"/>
      <c r="B51" s="11" t="s">
        <v>972</v>
      </c>
      <c r="C51" s="11" t="s">
        <v>973</v>
      </c>
      <c r="D51" s="11">
        <v>62</v>
      </c>
      <c r="E51" s="11">
        <v>67</v>
      </c>
      <c r="F51" s="170">
        <v>2.2000000000000002</v>
      </c>
      <c r="G51" s="220">
        <f>Tabla149[[#This Row],[PPF (µmol/s)]]/Tabla149[[#This Row],[Power use (W)]]</f>
        <v>1.0806451612903225</v>
      </c>
      <c r="H51" s="197"/>
      <c r="I51" s="197"/>
      <c r="J51" s="197"/>
      <c r="K51" s="197">
        <v>2.2000000000000002</v>
      </c>
      <c r="L51" s="197"/>
      <c r="M51" s="226"/>
      <c r="N51" s="20" t="s">
        <v>2705</v>
      </c>
    </row>
    <row r="52" spans="1:14" x14ac:dyDescent="0.3">
      <c r="A52" s="4"/>
      <c r="B52" s="11" t="s">
        <v>972</v>
      </c>
      <c r="C52" s="11" t="s">
        <v>974</v>
      </c>
      <c r="D52" s="11">
        <v>62</v>
      </c>
      <c r="E52" s="11">
        <v>83</v>
      </c>
      <c r="F52" s="170">
        <v>2.2000000000000002</v>
      </c>
      <c r="G52" s="220">
        <f>Tabla149[[#This Row],[PPF (µmol/s)]]/Tabla149[[#This Row],[Power use (W)]]</f>
        <v>1.3387096774193548</v>
      </c>
      <c r="H52" s="197"/>
      <c r="I52" s="197"/>
      <c r="J52" s="197"/>
      <c r="K52" s="197">
        <v>2.2000000000000002</v>
      </c>
      <c r="L52" s="197"/>
      <c r="M52" s="226"/>
      <c r="N52" s="20" t="s">
        <v>2704</v>
      </c>
    </row>
    <row r="53" spans="1:14" x14ac:dyDescent="0.3">
      <c r="A53" s="4"/>
      <c r="B53" s="65" t="s">
        <v>971</v>
      </c>
      <c r="C53" s="65" t="s">
        <v>976</v>
      </c>
      <c r="D53" s="11">
        <v>77</v>
      </c>
      <c r="E53" s="11">
        <v>168</v>
      </c>
      <c r="F53" s="170">
        <v>3</v>
      </c>
      <c r="G53" s="241">
        <f>Tabla149[[#This Row],[PPF (µmol/s)]]/Tabla149[[#This Row],[Power use (W)]]</f>
        <v>2.1818181818181817</v>
      </c>
      <c r="H53" s="196"/>
      <c r="I53" s="196"/>
      <c r="J53" s="196"/>
      <c r="K53" s="196"/>
      <c r="L53" s="196"/>
      <c r="M53" s="211">
        <v>3</v>
      </c>
      <c r="N53" s="19" t="s">
        <v>2703</v>
      </c>
    </row>
    <row r="54" spans="1:14" ht="15" thickBot="1" x14ac:dyDescent="0.35">
      <c r="A54" s="7"/>
      <c r="B54" s="12" t="s">
        <v>971</v>
      </c>
      <c r="C54" s="12" t="s">
        <v>977</v>
      </c>
      <c r="D54" s="12">
        <v>97</v>
      </c>
      <c r="E54" s="12">
        <v>210</v>
      </c>
      <c r="F54" s="172">
        <v>3</v>
      </c>
      <c r="G54" s="247">
        <f>Tabla149[[#This Row],[PPF (µmol/s)]]/Tabla149[[#This Row],[Power use (W)]]</f>
        <v>2.1649484536082473</v>
      </c>
      <c r="H54" s="198"/>
      <c r="I54" s="198"/>
      <c r="J54" s="198"/>
      <c r="K54" s="198"/>
      <c r="L54" s="198"/>
      <c r="M54" s="227">
        <v>3</v>
      </c>
      <c r="N54" s="19" t="s">
        <v>2703</v>
      </c>
    </row>
    <row r="55" spans="1:14" ht="18.600000000000001" thickBot="1" x14ac:dyDescent="0.4">
      <c r="A55" s="56" t="s">
        <v>34</v>
      </c>
      <c r="B55" s="15"/>
      <c r="C55" s="27"/>
      <c r="D55" s="27"/>
      <c r="E55" s="27"/>
      <c r="F55" s="27"/>
      <c r="G55" s="158"/>
      <c r="H55" s="190"/>
      <c r="I55" s="201"/>
      <c r="J55" s="190"/>
      <c r="K55" s="190"/>
      <c r="L55" s="190"/>
      <c r="M55" s="190"/>
      <c r="N55" s="16"/>
    </row>
    <row r="56" spans="1:14" x14ac:dyDescent="0.3">
      <c r="A56" s="30" t="s">
        <v>41</v>
      </c>
      <c r="B56" s="14" t="s">
        <v>35</v>
      </c>
      <c r="C56" s="14" t="s">
        <v>36</v>
      </c>
      <c r="D56" s="14">
        <v>298</v>
      </c>
      <c r="E56" s="14">
        <v>775</v>
      </c>
      <c r="F56" s="14">
        <v>2.61</v>
      </c>
      <c r="G56" s="219">
        <f>Tabla149[[#This Row],[PPF (µmol/s)]]/Tabla149[[#This Row],[Power use (W)]]</f>
        <v>2.6006711409395975</v>
      </c>
      <c r="H56" s="195"/>
      <c r="I56" s="194"/>
      <c r="J56" s="194"/>
      <c r="K56" s="194"/>
      <c r="L56" s="225">
        <v>2.6006711409395975</v>
      </c>
      <c r="M56" s="194"/>
      <c r="N56" s="19" t="s">
        <v>978</v>
      </c>
    </row>
    <row r="57" spans="1:14" x14ac:dyDescent="0.3">
      <c r="A57" s="73" t="s">
        <v>42</v>
      </c>
      <c r="B57" s="11" t="s">
        <v>981</v>
      </c>
      <c r="C57" s="11" t="s">
        <v>304</v>
      </c>
      <c r="D57" s="11">
        <v>630</v>
      </c>
      <c r="E57" s="11">
        <v>1350</v>
      </c>
      <c r="F57" s="11">
        <v>2.2000000000000002</v>
      </c>
      <c r="G57" s="219">
        <f>Tabla149[[#This Row],[PPF (µmol/s)]]/Tabla149[[#This Row],[Power use (W)]]</f>
        <v>2.1428571428571428</v>
      </c>
      <c r="H57" s="195"/>
      <c r="I57" s="195"/>
      <c r="J57" s="195"/>
      <c r="K57" s="218">
        <v>2.1428571428571428</v>
      </c>
      <c r="L57" s="218"/>
      <c r="M57" s="195"/>
      <c r="N57" s="19" t="s">
        <v>978</v>
      </c>
    </row>
    <row r="58" spans="1:14" x14ac:dyDescent="0.3">
      <c r="A58" s="280" t="s">
        <v>2019</v>
      </c>
      <c r="B58" s="11" t="s">
        <v>982</v>
      </c>
      <c r="C58" s="11" t="s">
        <v>304</v>
      </c>
      <c r="D58" s="11">
        <v>556</v>
      </c>
      <c r="E58" s="11">
        <v>1250</v>
      </c>
      <c r="F58" s="11">
        <v>2.25</v>
      </c>
      <c r="G58" s="219">
        <f>Tabla149[[#This Row],[PPF (µmol/s)]]/Tabla149[[#This Row],[Power use (W)]]</f>
        <v>2.2482014388489207</v>
      </c>
      <c r="H58" s="195"/>
      <c r="I58" s="195"/>
      <c r="J58" s="195"/>
      <c r="K58" s="218">
        <v>2.2482014388489207</v>
      </c>
      <c r="L58" s="218"/>
      <c r="M58" s="195"/>
      <c r="N58" s="19" t="s">
        <v>978</v>
      </c>
    </row>
    <row r="59" spans="1:14" x14ac:dyDescent="0.3">
      <c r="A59" s="4"/>
      <c r="B59" s="11" t="s">
        <v>980</v>
      </c>
      <c r="C59" s="11" t="s">
        <v>304</v>
      </c>
      <c r="D59" s="11">
        <v>700</v>
      </c>
      <c r="E59" s="11">
        <v>1820</v>
      </c>
      <c r="F59" s="11">
        <v>2.6</v>
      </c>
      <c r="G59" s="219">
        <f>Tabla149[[#This Row],[PPF (µmol/s)]]/Tabla149[[#This Row],[Power use (W)]]</f>
        <v>2.6</v>
      </c>
      <c r="H59" s="195"/>
      <c r="I59" s="195"/>
      <c r="J59" s="195"/>
      <c r="K59" s="218"/>
      <c r="L59" s="218">
        <v>2.6</v>
      </c>
      <c r="M59" s="195"/>
      <c r="N59" s="19" t="s">
        <v>978</v>
      </c>
    </row>
    <row r="60" spans="1:14" x14ac:dyDescent="0.3">
      <c r="A60" s="5"/>
      <c r="B60" s="11" t="s">
        <v>983</v>
      </c>
      <c r="C60" s="11" t="s">
        <v>305</v>
      </c>
      <c r="D60" s="11">
        <v>300</v>
      </c>
      <c r="E60" s="11">
        <v>670</v>
      </c>
      <c r="F60" s="11">
        <v>2.23</v>
      </c>
      <c r="G60" s="219">
        <f>Tabla149[[#This Row],[PPF (µmol/s)]]/Tabla149[[#This Row],[Power use (W)]]</f>
        <v>2.2333333333333334</v>
      </c>
      <c r="H60" s="195"/>
      <c r="I60" s="195"/>
      <c r="J60" s="195"/>
      <c r="K60" s="218">
        <v>2.2333333333333334</v>
      </c>
      <c r="L60" s="218"/>
      <c r="M60" s="195"/>
      <c r="N60" s="19" t="s">
        <v>978</v>
      </c>
    </row>
    <row r="61" spans="1:14" x14ac:dyDescent="0.3">
      <c r="A61" s="4"/>
      <c r="B61" s="11" t="s">
        <v>984</v>
      </c>
      <c r="C61" s="11" t="s">
        <v>305</v>
      </c>
      <c r="D61" s="11">
        <v>136</v>
      </c>
      <c r="E61" s="11">
        <v>320</v>
      </c>
      <c r="F61" s="11">
        <v>2.35</v>
      </c>
      <c r="G61" s="219">
        <f>Tabla149[[#This Row],[PPF (µmol/s)]]/Tabla149[[#This Row],[Power use (W)]]</f>
        <v>2.3529411764705883</v>
      </c>
      <c r="H61" s="195"/>
      <c r="I61" s="195"/>
      <c r="J61" s="195"/>
      <c r="K61" s="218">
        <v>2.3529411764705883</v>
      </c>
      <c r="L61" s="218"/>
      <c r="M61" s="195"/>
      <c r="N61" s="19" t="s">
        <v>978</v>
      </c>
    </row>
    <row r="62" spans="1:14" x14ac:dyDescent="0.3">
      <c r="A62" s="4"/>
      <c r="B62" s="11" t="s">
        <v>39</v>
      </c>
      <c r="C62" s="11" t="s">
        <v>306</v>
      </c>
      <c r="D62" s="11">
        <v>92</v>
      </c>
      <c r="E62" s="11">
        <v>250</v>
      </c>
      <c r="F62" s="11">
        <v>2.72</v>
      </c>
      <c r="G62" s="219">
        <f>Tabla149[[#This Row],[PPF (µmol/s)]]/Tabla149[[#This Row],[Power use (W)]]</f>
        <v>2.7173913043478262</v>
      </c>
      <c r="H62" s="195"/>
      <c r="I62" s="195"/>
      <c r="J62" s="195"/>
      <c r="K62" s="218"/>
      <c r="L62" s="218">
        <v>2.7173913043478262</v>
      </c>
      <c r="M62" s="195"/>
      <c r="N62" s="19" t="s">
        <v>978</v>
      </c>
    </row>
    <row r="63" spans="1:14" x14ac:dyDescent="0.3">
      <c r="A63" s="4"/>
      <c r="B63" s="11" t="s">
        <v>986</v>
      </c>
      <c r="C63" s="11" t="s">
        <v>38</v>
      </c>
      <c r="D63" s="11">
        <v>145</v>
      </c>
      <c r="E63" s="11">
        <v>310</v>
      </c>
      <c r="F63" s="11">
        <v>2.14</v>
      </c>
      <c r="G63" s="215">
        <f>Tabla149[[#This Row],[PPF (µmol/s)]]/Tabla149[[#This Row],[Power use (W)]]</f>
        <v>2.1379310344827585</v>
      </c>
      <c r="H63" s="195"/>
      <c r="I63" s="195"/>
      <c r="J63" s="195"/>
      <c r="K63" s="218">
        <v>2.1379310344827585</v>
      </c>
      <c r="L63" s="195"/>
      <c r="M63" s="195"/>
      <c r="N63" s="20" t="s">
        <v>988</v>
      </c>
    </row>
    <row r="64" spans="1:14" x14ac:dyDescent="0.3">
      <c r="A64" s="4"/>
      <c r="B64" s="11" t="s">
        <v>987</v>
      </c>
      <c r="C64" s="11" t="s">
        <v>38</v>
      </c>
      <c r="D64" s="11">
        <v>198</v>
      </c>
      <c r="E64" s="11">
        <v>410</v>
      </c>
      <c r="F64" s="11">
        <v>2.0699999999999998</v>
      </c>
      <c r="G64" s="215">
        <f>Tabla149[[#This Row],[PPF (µmol/s)]]/Tabla149[[#This Row],[Power use (W)]]</f>
        <v>2.0707070707070705</v>
      </c>
      <c r="H64" s="195"/>
      <c r="I64" s="195"/>
      <c r="J64" s="195"/>
      <c r="K64" s="218">
        <v>2.0707070707070705</v>
      </c>
      <c r="L64" s="195"/>
      <c r="M64" s="195"/>
      <c r="N64" s="20" t="s">
        <v>989</v>
      </c>
    </row>
    <row r="65" spans="1:14" x14ac:dyDescent="0.3">
      <c r="A65" s="4"/>
      <c r="B65" s="11" t="s">
        <v>40</v>
      </c>
      <c r="C65" s="11" t="s">
        <v>307</v>
      </c>
      <c r="D65" s="11">
        <v>65</v>
      </c>
      <c r="E65" s="11">
        <v>110</v>
      </c>
      <c r="F65" s="82"/>
      <c r="G65" s="214">
        <f>Tabla149[[#This Row],[PPF (µmol/s)]]/Tabla149[[#This Row],[Power use (W)]]</f>
        <v>1.6923076923076923</v>
      </c>
      <c r="H65" s="195"/>
      <c r="I65" s="195"/>
      <c r="J65" s="218">
        <v>1.6923076923076923</v>
      </c>
      <c r="K65" s="218"/>
      <c r="L65" s="195"/>
      <c r="M65" s="195"/>
      <c r="N65" s="20" t="s">
        <v>990</v>
      </c>
    </row>
    <row r="66" spans="1:14" x14ac:dyDescent="0.3">
      <c r="A66" s="4"/>
      <c r="B66" s="11" t="s">
        <v>991</v>
      </c>
      <c r="C66" s="11" t="s">
        <v>307</v>
      </c>
      <c r="D66" s="65">
        <v>57</v>
      </c>
      <c r="E66" s="65">
        <v>113</v>
      </c>
      <c r="F66" s="174">
        <v>2.02</v>
      </c>
      <c r="G66" s="232">
        <f>Tabla149[[#This Row],[PPF (µmol/s)]]/Tabla149[[#This Row],[Power use (W)]]</f>
        <v>1.9824561403508771</v>
      </c>
      <c r="H66" s="195"/>
      <c r="I66" s="195"/>
      <c r="J66" s="218"/>
      <c r="K66" s="218">
        <v>2.0178571428571428</v>
      </c>
      <c r="L66" s="195"/>
      <c r="M66" s="195"/>
      <c r="N66" s="66" t="s">
        <v>993</v>
      </c>
    </row>
    <row r="67" spans="1:14" ht="15" thickBot="1" x14ac:dyDescent="0.35">
      <c r="A67" s="7"/>
      <c r="B67" s="11" t="s">
        <v>992</v>
      </c>
      <c r="C67" s="11" t="s">
        <v>307</v>
      </c>
      <c r="D67" s="12">
        <v>64</v>
      </c>
      <c r="E67" s="12">
        <v>105</v>
      </c>
      <c r="F67" s="172">
        <v>1.69</v>
      </c>
      <c r="G67" s="244">
        <f>Tabla149[[#This Row],[PPF (µmol/s)]]/Tabla149[[#This Row],[Power use (W)]]</f>
        <v>1.640625</v>
      </c>
      <c r="H67" s="195"/>
      <c r="I67" s="205"/>
      <c r="J67" s="228">
        <v>1.6935483870967742</v>
      </c>
      <c r="K67" s="205"/>
      <c r="L67" s="205"/>
      <c r="M67" s="205"/>
      <c r="N67" s="57" t="s">
        <v>37</v>
      </c>
    </row>
    <row r="68" spans="1:14" ht="18.600000000000001" thickBot="1" x14ac:dyDescent="0.4">
      <c r="A68" s="56" t="s">
        <v>43</v>
      </c>
      <c r="B68" s="15"/>
      <c r="C68" s="27"/>
      <c r="D68" s="27"/>
      <c r="E68" s="27"/>
      <c r="F68" s="27"/>
      <c r="G68" s="158"/>
      <c r="H68" s="190"/>
      <c r="I68" s="201"/>
      <c r="J68" s="190"/>
      <c r="K68" s="190"/>
      <c r="L68" s="190"/>
      <c r="M68" s="190"/>
      <c r="N68" s="16"/>
    </row>
    <row r="69" spans="1:14" x14ac:dyDescent="0.3">
      <c r="A69" s="28" t="s">
        <v>49</v>
      </c>
      <c r="B69" s="14" t="s">
        <v>44</v>
      </c>
      <c r="C69" s="14" t="s">
        <v>38</v>
      </c>
      <c r="D69" s="14">
        <v>620</v>
      </c>
      <c r="E69" s="14">
        <v>1440</v>
      </c>
      <c r="F69" s="14">
        <v>2.2999999999999998</v>
      </c>
      <c r="G69" s="219">
        <f>Tabla149[[#This Row],[PPF (µmol/s)]]/Tabla149[[#This Row],[Power use (W)]]</f>
        <v>2.3225806451612905</v>
      </c>
      <c r="H69" s="196"/>
      <c r="I69" s="196"/>
      <c r="J69" s="196"/>
      <c r="K69" s="211">
        <v>2.3225806451612905</v>
      </c>
      <c r="L69" s="196"/>
      <c r="M69" s="196"/>
      <c r="N69" s="19" t="s">
        <v>994</v>
      </c>
    </row>
    <row r="70" spans="1:14" x14ac:dyDescent="0.3">
      <c r="A70" s="73" t="s">
        <v>50</v>
      </c>
      <c r="B70" s="11" t="s">
        <v>45</v>
      </c>
      <c r="C70" s="11" t="s">
        <v>38</v>
      </c>
      <c r="D70" s="11">
        <v>685</v>
      </c>
      <c r="E70" s="11">
        <v>1650</v>
      </c>
      <c r="F70" s="11">
        <v>2.4</v>
      </c>
      <c r="G70" s="215">
        <f>Tabla149[[#This Row],[PPF (µmol/s)]]/Tabla149[[#This Row],[Power use (W)]]</f>
        <v>2.4087591240875912</v>
      </c>
      <c r="H70" s="197"/>
      <c r="I70" s="197"/>
      <c r="J70" s="197"/>
      <c r="K70" s="226">
        <v>2.4087591240875912</v>
      </c>
      <c r="L70" s="197"/>
      <c r="M70" s="197"/>
      <c r="N70" s="20" t="s">
        <v>995</v>
      </c>
    </row>
    <row r="71" spans="1:14" x14ac:dyDescent="0.3">
      <c r="A71" s="280" t="s">
        <v>2019</v>
      </c>
      <c r="B71" s="11" t="s">
        <v>46</v>
      </c>
      <c r="C71" s="11" t="s">
        <v>308</v>
      </c>
      <c r="D71" s="11">
        <v>685</v>
      </c>
      <c r="E71" s="11">
        <v>1750</v>
      </c>
      <c r="F71" s="11">
        <v>2.5499999999999998</v>
      </c>
      <c r="G71" s="215">
        <f>Tabla149[[#This Row],[PPF (µmol/s)]]/Tabla149[[#This Row],[Power use (W)]]</f>
        <v>2.5547445255474455</v>
      </c>
      <c r="H71" s="197"/>
      <c r="I71" s="197"/>
      <c r="J71" s="197"/>
      <c r="K71" s="197"/>
      <c r="L71" s="226">
        <v>2.5547445255474455</v>
      </c>
      <c r="M71" s="197"/>
      <c r="N71" s="20" t="s">
        <v>996</v>
      </c>
    </row>
    <row r="72" spans="1:14" ht="15" thickBot="1" x14ac:dyDescent="0.35">
      <c r="A72" s="4"/>
      <c r="B72" s="11" t="s">
        <v>48</v>
      </c>
      <c r="C72" s="11" t="s">
        <v>308</v>
      </c>
      <c r="D72" s="11">
        <v>685</v>
      </c>
      <c r="E72" s="11">
        <v>1712</v>
      </c>
      <c r="F72" s="11">
        <v>2.5</v>
      </c>
      <c r="G72" s="215">
        <f>Tabla149[[#This Row],[PPF (µmol/s)]]/Tabla149[[#This Row],[Power use (W)]]</f>
        <v>2.4992700729927009</v>
      </c>
      <c r="H72" s="197"/>
      <c r="I72" s="197"/>
      <c r="J72" s="197"/>
      <c r="K72" s="197"/>
      <c r="L72" s="226">
        <v>2.4992700729927009</v>
      </c>
      <c r="M72" s="197"/>
      <c r="N72" s="20" t="s">
        <v>997</v>
      </c>
    </row>
    <row r="73" spans="1:14" ht="18.600000000000001" thickBot="1" x14ac:dyDescent="0.4">
      <c r="A73" s="56" t="s">
        <v>51</v>
      </c>
      <c r="B73" s="15"/>
      <c r="C73" s="27"/>
      <c r="D73" s="27"/>
      <c r="E73" s="27"/>
      <c r="F73" s="27"/>
      <c r="G73" s="158"/>
      <c r="H73" s="190"/>
      <c r="I73" s="190"/>
      <c r="J73" s="190"/>
      <c r="K73" s="190"/>
      <c r="L73" s="190"/>
      <c r="M73" s="190"/>
      <c r="N73" s="16"/>
    </row>
    <row r="74" spans="1:14" x14ac:dyDescent="0.3">
      <c r="A74" s="30" t="s">
        <v>68</v>
      </c>
      <c r="B74" s="14" t="s">
        <v>52</v>
      </c>
      <c r="C74" s="14" t="s">
        <v>309</v>
      </c>
      <c r="D74" s="14">
        <v>632</v>
      </c>
      <c r="E74" s="14">
        <v>1700</v>
      </c>
      <c r="F74" s="14">
        <v>2.7</v>
      </c>
      <c r="G74" s="219">
        <f>Tabla149[[#This Row],[PPF (µmol/s)]]/Tabla149[[#This Row],[Power use (W)]]</f>
        <v>2.6898734177215191</v>
      </c>
      <c r="H74" s="196"/>
      <c r="I74" s="196"/>
      <c r="J74" s="196"/>
      <c r="K74" s="196"/>
      <c r="L74" s="211">
        <v>2.6898734177215191</v>
      </c>
      <c r="M74" s="196"/>
      <c r="N74" s="19" t="s">
        <v>998</v>
      </c>
    </row>
    <row r="75" spans="1:14" x14ac:dyDescent="0.3">
      <c r="A75" s="73" t="s">
        <v>69</v>
      </c>
      <c r="B75" s="11" t="s">
        <v>53</v>
      </c>
      <c r="C75" s="11" t="s">
        <v>309</v>
      </c>
      <c r="D75" s="11">
        <v>632</v>
      </c>
      <c r="E75" s="11">
        <v>1600</v>
      </c>
      <c r="F75" s="11">
        <v>2.5299999999999998</v>
      </c>
      <c r="G75" s="215">
        <f>Tabla149[[#This Row],[PPF (µmol/s)]]/Tabla149[[#This Row],[Power use (W)]]</f>
        <v>2.5316455696202533</v>
      </c>
      <c r="H75" s="197"/>
      <c r="I75" s="197"/>
      <c r="J75" s="197"/>
      <c r="K75" s="197"/>
      <c r="L75" s="226">
        <v>2.5316455696202533</v>
      </c>
      <c r="M75" s="197"/>
      <c r="N75" s="20" t="s">
        <v>999</v>
      </c>
    </row>
    <row r="76" spans="1:14" x14ac:dyDescent="0.3">
      <c r="A76" s="280" t="s">
        <v>2019</v>
      </c>
      <c r="B76" s="11" t="s">
        <v>54</v>
      </c>
      <c r="C76" s="11" t="s">
        <v>309</v>
      </c>
      <c r="D76" s="11">
        <v>519</v>
      </c>
      <c r="E76" s="11">
        <v>1250</v>
      </c>
      <c r="F76" s="11">
        <v>2.41</v>
      </c>
      <c r="G76" s="215">
        <f>Tabla149[[#This Row],[PPF (µmol/s)]]/Tabla149[[#This Row],[Power use (W)]]</f>
        <v>2.4084778420038537</v>
      </c>
      <c r="H76" s="197"/>
      <c r="I76" s="197"/>
      <c r="J76" s="197"/>
      <c r="K76" s="226">
        <v>2.4084778420038537</v>
      </c>
      <c r="L76" s="226"/>
      <c r="M76" s="197"/>
      <c r="N76" s="20" t="s">
        <v>1000</v>
      </c>
    </row>
    <row r="77" spans="1:14" x14ac:dyDescent="0.3">
      <c r="A77" s="4"/>
      <c r="B77" s="11" t="s">
        <v>55</v>
      </c>
      <c r="C77" s="11" t="s">
        <v>309</v>
      </c>
      <c r="D77" s="11">
        <v>632</v>
      </c>
      <c r="E77" s="11">
        <v>1550</v>
      </c>
      <c r="F77" s="11">
        <v>2.4500000000000002</v>
      </c>
      <c r="G77" s="215">
        <f>Tabla149[[#This Row],[PPF (µmol/s)]]/Tabla149[[#This Row],[Power use (W)]]</f>
        <v>2.4525316455696204</v>
      </c>
      <c r="H77" s="197"/>
      <c r="I77" s="197"/>
      <c r="J77" s="197"/>
      <c r="K77" s="226">
        <v>2.4525316455696204</v>
      </c>
      <c r="L77" s="226"/>
      <c r="M77" s="197"/>
      <c r="N77" s="20" t="s">
        <v>1001</v>
      </c>
    </row>
    <row r="78" spans="1:14" x14ac:dyDescent="0.3">
      <c r="A78" s="4"/>
      <c r="B78" s="11" t="s">
        <v>60</v>
      </c>
      <c r="C78" s="11" t="s">
        <v>309</v>
      </c>
      <c r="D78" s="11">
        <v>342</v>
      </c>
      <c r="E78" s="11">
        <v>860</v>
      </c>
      <c r="F78" s="11">
        <v>2.5099999999999998</v>
      </c>
      <c r="G78" s="215">
        <f>Tabla149[[#This Row],[PPF (µmol/s)]]/Tabla149[[#This Row],[Power use (W)]]</f>
        <v>2.5146198830409356</v>
      </c>
      <c r="H78" s="197"/>
      <c r="I78" s="197"/>
      <c r="J78" s="197"/>
      <c r="K78" s="226"/>
      <c r="L78" s="226">
        <v>2.5146198830409356</v>
      </c>
      <c r="M78" s="197"/>
      <c r="N78" s="20" t="s">
        <v>1002</v>
      </c>
    </row>
    <row r="79" spans="1:14" x14ac:dyDescent="0.3">
      <c r="A79" s="4"/>
      <c r="B79" s="11" t="s">
        <v>56</v>
      </c>
      <c r="C79" s="11" t="s">
        <v>309</v>
      </c>
      <c r="D79" s="11">
        <v>348</v>
      </c>
      <c r="E79" s="11">
        <v>852</v>
      </c>
      <c r="F79" s="11">
        <v>2.4500000000000002</v>
      </c>
      <c r="G79" s="215">
        <f>Tabla149[[#This Row],[PPF (µmol/s)]]/Tabla149[[#This Row],[Power use (W)]]</f>
        <v>2.4482758620689653</v>
      </c>
      <c r="H79" s="197"/>
      <c r="I79" s="197"/>
      <c r="J79" s="197"/>
      <c r="K79" s="226">
        <v>2.4482758620689653</v>
      </c>
      <c r="L79" s="226"/>
      <c r="M79" s="197"/>
      <c r="N79" s="20" t="s">
        <v>1003</v>
      </c>
    </row>
    <row r="80" spans="1:14" x14ac:dyDescent="0.3">
      <c r="A80" s="4"/>
      <c r="B80" s="11" t="s">
        <v>57</v>
      </c>
      <c r="C80" s="11" t="s">
        <v>309</v>
      </c>
      <c r="D80" s="11">
        <v>291</v>
      </c>
      <c r="E80" s="11">
        <v>705</v>
      </c>
      <c r="F80" s="11">
        <v>2.42</v>
      </c>
      <c r="G80" s="215">
        <f>Tabla149[[#This Row],[PPF (µmol/s)]]/Tabla149[[#This Row],[Power use (W)]]</f>
        <v>2.4226804123711339</v>
      </c>
      <c r="H80" s="197"/>
      <c r="I80" s="197"/>
      <c r="J80" s="197"/>
      <c r="K80" s="226">
        <v>2.4226804123711339</v>
      </c>
      <c r="L80" s="226"/>
      <c r="M80" s="197"/>
      <c r="N80" s="20" t="s">
        <v>1004</v>
      </c>
    </row>
    <row r="81" spans="1:14" x14ac:dyDescent="0.3">
      <c r="A81" s="4"/>
      <c r="B81" s="11" t="s">
        <v>58</v>
      </c>
      <c r="C81" s="11" t="s">
        <v>59</v>
      </c>
      <c r="D81" s="11">
        <v>632</v>
      </c>
      <c r="E81" s="11">
        <v>1700</v>
      </c>
      <c r="F81" s="11">
        <v>2.7</v>
      </c>
      <c r="G81" s="215">
        <f>Tabla149[[#This Row],[PPF (µmol/s)]]/Tabla149[[#This Row],[Power use (W)]]</f>
        <v>2.6898734177215191</v>
      </c>
      <c r="H81" s="197"/>
      <c r="I81" s="197"/>
      <c r="J81" s="197"/>
      <c r="K81" s="226"/>
      <c r="L81" s="226">
        <v>2.6898734177215191</v>
      </c>
      <c r="M81" s="197"/>
      <c r="N81" s="20" t="s">
        <v>1005</v>
      </c>
    </row>
    <row r="82" spans="1:14" x14ac:dyDescent="0.3">
      <c r="A82" s="4"/>
      <c r="B82" s="11" t="s">
        <v>61</v>
      </c>
      <c r="C82" s="11" t="s">
        <v>59</v>
      </c>
      <c r="D82" s="11">
        <v>342</v>
      </c>
      <c r="E82" s="11">
        <v>900</v>
      </c>
      <c r="F82" s="11">
        <v>2.63</v>
      </c>
      <c r="G82" s="215">
        <f>Tabla149[[#This Row],[PPF (µmol/s)]]/Tabla149[[#This Row],[Power use (W)]]</f>
        <v>2.6315789473684212</v>
      </c>
      <c r="H82" s="197"/>
      <c r="I82" s="197"/>
      <c r="J82" s="197"/>
      <c r="K82" s="226"/>
      <c r="L82" s="226">
        <v>2.6315789473684212</v>
      </c>
      <c r="M82" s="197"/>
      <c r="N82" s="20" t="s">
        <v>1007</v>
      </c>
    </row>
    <row r="83" spans="1:14" x14ac:dyDescent="0.3">
      <c r="A83" s="4"/>
      <c r="B83" s="11" t="s">
        <v>1006</v>
      </c>
      <c r="C83" s="11" t="s">
        <v>1339</v>
      </c>
      <c r="D83" s="11">
        <v>632</v>
      </c>
      <c r="E83" s="11">
        <v>1400</v>
      </c>
      <c r="F83" s="11">
        <v>2.2200000000000002</v>
      </c>
      <c r="G83" s="215">
        <f>Tabla149[[#This Row],[PPF (µmol/s)]]/Tabla149[[#This Row],[Power use (W)]]</f>
        <v>2.2151898734177213</v>
      </c>
      <c r="H83" s="197"/>
      <c r="I83" s="197"/>
      <c r="J83" s="197"/>
      <c r="K83" s="226">
        <v>2.2151898734177213</v>
      </c>
      <c r="L83" s="197"/>
      <c r="M83" s="197"/>
      <c r="N83" s="20" t="s">
        <v>1343</v>
      </c>
    </row>
    <row r="84" spans="1:14" x14ac:dyDescent="0.3">
      <c r="A84" s="4"/>
      <c r="B84" s="11" t="s">
        <v>1338</v>
      </c>
      <c r="C84" s="11" t="s">
        <v>1340</v>
      </c>
      <c r="D84" s="11">
        <v>126</v>
      </c>
      <c r="E84" s="11">
        <v>280</v>
      </c>
      <c r="F84" s="11">
        <v>2.2200000000000002</v>
      </c>
      <c r="G84" s="215">
        <f>Tabla149[[#This Row],[PPF (µmol/s)]]/Tabla149[[#This Row],[Power use (W)]]</f>
        <v>2.2222222222222223</v>
      </c>
      <c r="H84" s="197"/>
      <c r="I84" s="197"/>
      <c r="J84" s="197"/>
      <c r="K84" s="226">
        <v>2.2222222222222223</v>
      </c>
      <c r="L84" s="197"/>
      <c r="M84" s="197"/>
      <c r="N84" s="20" t="s">
        <v>1344</v>
      </c>
    </row>
    <row r="85" spans="1:14" x14ac:dyDescent="0.3">
      <c r="A85" s="4"/>
      <c r="B85" s="11" t="s">
        <v>1341</v>
      </c>
      <c r="C85" s="11" t="s">
        <v>1340</v>
      </c>
      <c r="D85" s="11">
        <v>90</v>
      </c>
      <c r="E85" s="11">
        <v>200</v>
      </c>
      <c r="F85" s="11">
        <v>2.2200000000000002</v>
      </c>
      <c r="G85" s="215">
        <f>Tabla149[[#This Row],[PPF (µmol/s)]]/Tabla149[[#This Row],[Power use (W)]]</f>
        <v>2.2222222222222223</v>
      </c>
      <c r="H85" s="197"/>
      <c r="I85" s="197"/>
      <c r="J85" s="197"/>
      <c r="K85" s="226">
        <v>2.2222222222222223</v>
      </c>
      <c r="L85" s="197"/>
      <c r="M85" s="197"/>
      <c r="N85" s="20" t="s">
        <v>1344</v>
      </c>
    </row>
    <row r="86" spans="1:14" x14ac:dyDescent="0.3">
      <c r="A86" s="4"/>
      <c r="B86" s="11" t="s">
        <v>1342</v>
      </c>
      <c r="C86" s="11" t="s">
        <v>1340</v>
      </c>
      <c r="D86" s="11">
        <v>63</v>
      </c>
      <c r="E86" s="11">
        <v>140</v>
      </c>
      <c r="F86" s="11">
        <v>2.2200000000000002</v>
      </c>
      <c r="G86" s="215">
        <f>Tabla149[[#This Row],[PPF (µmol/s)]]/Tabla149[[#This Row],[Power use (W)]]</f>
        <v>2.2222222222222223</v>
      </c>
      <c r="H86" s="197"/>
      <c r="I86" s="197"/>
      <c r="J86" s="197"/>
      <c r="K86" s="226">
        <v>2.2222222222222223</v>
      </c>
      <c r="L86" s="197"/>
      <c r="M86" s="197"/>
      <c r="N86" s="20" t="s">
        <v>1344</v>
      </c>
    </row>
    <row r="87" spans="1:14" x14ac:dyDescent="0.3">
      <c r="A87" s="4"/>
      <c r="B87" s="11" t="s">
        <v>63</v>
      </c>
      <c r="C87" s="11" t="s">
        <v>306</v>
      </c>
      <c r="D87" s="11">
        <v>114</v>
      </c>
      <c r="E87" s="11">
        <v>210</v>
      </c>
      <c r="F87" s="170">
        <v>2.2999999999999998</v>
      </c>
      <c r="G87" s="220">
        <f>Tabla149[[#This Row],[PPF (µmol/s)]]/Tabla149[[#This Row],[Power use (W)]]</f>
        <v>1.8421052631578947</v>
      </c>
      <c r="H87" s="197"/>
      <c r="I87" s="197"/>
      <c r="J87" s="226"/>
      <c r="K87" s="226">
        <v>2.2999999999999998</v>
      </c>
      <c r="L87" s="197"/>
      <c r="M87" s="197"/>
      <c r="N87" s="20" t="s">
        <v>64</v>
      </c>
    </row>
    <row r="88" spans="1:14" x14ac:dyDescent="0.3">
      <c r="A88" s="4"/>
      <c r="B88" s="11" t="s">
        <v>65</v>
      </c>
      <c r="C88" s="11" t="s">
        <v>59</v>
      </c>
      <c r="D88" s="11">
        <v>45</v>
      </c>
      <c r="E88" s="11">
        <v>100</v>
      </c>
      <c r="F88" s="170">
        <v>2.6</v>
      </c>
      <c r="G88" s="220">
        <f>Tabla149[[#This Row],[PPF (µmol/s)]]/Tabla149[[#This Row],[Power use (W)]]</f>
        <v>2.2222222222222223</v>
      </c>
      <c r="H88" s="197"/>
      <c r="I88" s="197"/>
      <c r="J88" s="197"/>
      <c r="K88" s="226"/>
      <c r="L88" s="226">
        <v>2.6315789473684212</v>
      </c>
      <c r="M88" s="197"/>
      <c r="N88" s="20" t="s">
        <v>2702</v>
      </c>
    </row>
    <row r="89" spans="1:14" x14ac:dyDescent="0.3">
      <c r="A89" s="4"/>
      <c r="B89" s="11" t="s">
        <v>66</v>
      </c>
      <c r="C89" s="11" t="s">
        <v>59</v>
      </c>
      <c r="D89" s="11">
        <v>88</v>
      </c>
      <c r="E89" s="11">
        <v>200</v>
      </c>
      <c r="F89" s="170">
        <v>2.6</v>
      </c>
      <c r="G89" s="220">
        <f>Tabla149[[#This Row],[PPF (µmol/s)]]/Tabla149[[#This Row],[Power use (W)]]</f>
        <v>2.2727272727272729</v>
      </c>
      <c r="H89" s="197"/>
      <c r="I89" s="197"/>
      <c r="J89" s="197"/>
      <c r="K89" s="226"/>
      <c r="L89" s="226">
        <v>2.6315789473684212</v>
      </c>
      <c r="M89" s="197"/>
      <c r="N89" s="20" t="s">
        <v>2702</v>
      </c>
    </row>
    <row r="90" spans="1:14" ht="15" thickBot="1" x14ac:dyDescent="0.35">
      <c r="A90" s="8"/>
      <c r="B90" s="13" t="s">
        <v>67</v>
      </c>
      <c r="C90" s="13" t="s">
        <v>59</v>
      </c>
      <c r="D90" s="13">
        <v>132</v>
      </c>
      <c r="E90" s="13">
        <v>300</v>
      </c>
      <c r="F90" s="175">
        <v>2.6</v>
      </c>
      <c r="G90" s="244">
        <f>Tabla149[[#This Row],[PPF (µmol/s)]]/Tabla149[[#This Row],[Power use (W)]]</f>
        <v>2.2727272727272729</v>
      </c>
      <c r="H90" s="203"/>
      <c r="I90" s="203"/>
      <c r="J90" s="203"/>
      <c r="K90" s="229"/>
      <c r="L90" s="229">
        <v>2.6086956521739131</v>
      </c>
      <c r="M90" s="203"/>
      <c r="N90" s="20" t="s">
        <v>2702</v>
      </c>
    </row>
    <row r="91" spans="1:14" ht="18.600000000000001" thickBot="1" x14ac:dyDescent="0.4">
      <c r="A91" s="56" t="s">
        <v>70</v>
      </c>
      <c r="B91" s="15"/>
      <c r="C91" s="27"/>
      <c r="D91" s="27"/>
      <c r="E91" s="27"/>
      <c r="F91" s="27"/>
      <c r="G91" s="158"/>
      <c r="H91" s="190"/>
      <c r="I91" s="190"/>
      <c r="J91" s="190"/>
      <c r="K91" s="190"/>
      <c r="L91" s="190"/>
      <c r="M91" s="190"/>
      <c r="N91" s="16"/>
    </row>
    <row r="92" spans="1:14" x14ac:dyDescent="0.3">
      <c r="A92" s="30" t="s">
        <v>75</v>
      </c>
      <c r="B92" s="14" t="s">
        <v>71</v>
      </c>
      <c r="C92" s="14" t="s">
        <v>308</v>
      </c>
      <c r="D92" s="14">
        <v>645</v>
      </c>
      <c r="E92" s="14">
        <v>1700</v>
      </c>
      <c r="F92" s="14">
        <v>2.6</v>
      </c>
      <c r="G92" s="219">
        <f>Tabla149[[#This Row],[PPF (µmol/s)]]/Tabla149[[#This Row],[Power use (W)]]</f>
        <v>2.635658914728682</v>
      </c>
      <c r="H92" s="196"/>
      <c r="I92" s="196"/>
      <c r="J92" s="196"/>
      <c r="K92" s="196"/>
      <c r="L92" s="211">
        <v>2.635658914728682</v>
      </c>
      <c r="M92" s="196"/>
      <c r="N92" s="19" t="s">
        <v>73</v>
      </c>
    </row>
    <row r="93" spans="1:14" x14ac:dyDescent="0.3">
      <c r="A93" s="73" t="s">
        <v>76</v>
      </c>
      <c r="B93" s="11" t="s">
        <v>74</v>
      </c>
      <c r="C93" s="14" t="s">
        <v>308</v>
      </c>
      <c r="D93" s="11"/>
      <c r="E93" s="11"/>
      <c r="F93" s="11"/>
      <c r="G93" s="77"/>
      <c r="H93" s="197"/>
      <c r="I93" s="197"/>
      <c r="J93" s="197"/>
      <c r="K93" s="197"/>
      <c r="L93" s="197"/>
      <c r="M93" s="197"/>
      <c r="N93" s="20"/>
    </row>
    <row r="94" spans="1:14" ht="15" thickBot="1" x14ac:dyDescent="0.35">
      <c r="A94" s="280" t="s">
        <v>2019</v>
      </c>
      <c r="B94" s="13"/>
      <c r="C94" s="13"/>
      <c r="D94" s="13"/>
      <c r="E94" s="13"/>
      <c r="F94" s="13"/>
      <c r="G94" s="160"/>
      <c r="H94" s="203"/>
      <c r="I94" s="203"/>
      <c r="J94" s="203"/>
      <c r="K94" s="203"/>
      <c r="L94" s="203"/>
      <c r="M94" s="203"/>
      <c r="N94" s="22"/>
    </row>
    <row r="95" spans="1:14" ht="18.600000000000001" thickBot="1" x14ac:dyDescent="0.4">
      <c r="A95" s="103" t="s">
        <v>1333</v>
      </c>
      <c r="B95" s="15"/>
      <c r="C95" s="27"/>
      <c r="D95" s="27"/>
      <c r="E95" s="27"/>
      <c r="F95" s="27"/>
      <c r="G95" s="158"/>
      <c r="H95" s="190"/>
      <c r="I95" s="190"/>
      <c r="J95" s="190"/>
      <c r="K95" s="190"/>
      <c r="L95" s="190"/>
      <c r="M95" s="190"/>
      <c r="N95" s="16"/>
    </row>
    <row r="96" spans="1:14" x14ac:dyDescent="0.3">
      <c r="A96" s="55" t="s">
        <v>1335</v>
      </c>
      <c r="B96" s="65" t="s">
        <v>1334</v>
      </c>
      <c r="C96" s="65" t="s">
        <v>15</v>
      </c>
      <c r="D96" s="65">
        <v>17</v>
      </c>
      <c r="E96" s="57">
        <v>31</v>
      </c>
      <c r="F96" s="57">
        <v>2.2999999999999998</v>
      </c>
      <c r="G96" s="214">
        <f>Tabla149[[#This Row],[PPF (µmol/s)]]/Tabla149[[#This Row],[Power use (W)]]</f>
        <v>1.8235294117647058</v>
      </c>
      <c r="H96" s="195"/>
      <c r="I96" s="195"/>
      <c r="J96" s="218">
        <v>1.8235294117647058</v>
      </c>
      <c r="K96" s="218"/>
      <c r="L96" s="195"/>
      <c r="M96" s="195"/>
      <c r="N96" s="66" t="s">
        <v>2710</v>
      </c>
    </row>
    <row r="97" spans="1:14" x14ac:dyDescent="0.3">
      <c r="A97" s="11" t="s">
        <v>1336</v>
      </c>
      <c r="B97" s="65" t="s">
        <v>1332</v>
      </c>
      <c r="C97" s="65" t="s">
        <v>15</v>
      </c>
      <c r="D97" s="65">
        <v>17</v>
      </c>
      <c r="E97" s="57">
        <v>39</v>
      </c>
      <c r="F97" s="57">
        <v>2.2999999999999998</v>
      </c>
      <c r="G97" s="214">
        <f>Tabla149[[#This Row],[PPF (µmol/s)]]/Tabla149[[#This Row],[Power use (W)]]</f>
        <v>2.2941176470588234</v>
      </c>
      <c r="H97" s="195"/>
      <c r="I97" s="195"/>
      <c r="J97" s="218"/>
      <c r="K97" s="218">
        <v>2.2941176470588234</v>
      </c>
      <c r="L97" s="195"/>
      <c r="M97" s="195"/>
      <c r="N97" s="66" t="s">
        <v>1699</v>
      </c>
    </row>
    <row r="98" spans="1:14" ht="15" thickBot="1" x14ac:dyDescent="0.35">
      <c r="A98" s="280" t="s">
        <v>2019</v>
      </c>
      <c r="B98" s="65"/>
      <c r="C98" s="65"/>
      <c r="D98" s="65"/>
      <c r="E98" s="65"/>
      <c r="F98" s="65"/>
      <c r="G98" s="183"/>
      <c r="H98" s="195"/>
      <c r="I98" s="195"/>
      <c r="J98" s="195"/>
      <c r="K98" s="195"/>
      <c r="L98" s="195"/>
      <c r="M98" s="195"/>
      <c r="N98" s="4"/>
    </row>
    <row r="99" spans="1:14" ht="18.600000000000001" thickBot="1" x14ac:dyDescent="0.4">
      <c r="A99" s="56" t="s">
        <v>78</v>
      </c>
      <c r="B99" s="15"/>
      <c r="C99" s="27"/>
      <c r="D99" s="27"/>
      <c r="E99" s="27"/>
      <c r="F99" s="27"/>
      <c r="G99" s="158"/>
      <c r="H99" s="190"/>
      <c r="I99" s="190"/>
      <c r="J99" s="190"/>
      <c r="K99" s="190"/>
      <c r="L99" s="190"/>
      <c r="M99" s="190"/>
      <c r="N99" s="16"/>
    </row>
    <row r="100" spans="1:14" x14ac:dyDescent="0.3">
      <c r="A100" s="29" t="s">
        <v>343</v>
      </c>
      <c r="B100" s="14" t="s">
        <v>1009</v>
      </c>
      <c r="C100" s="14" t="s">
        <v>62</v>
      </c>
      <c r="D100" s="14">
        <v>368</v>
      </c>
      <c r="E100" s="14">
        <v>751</v>
      </c>
      <c r="F100" s="14">
        <v>2.04</v>
      </c>
      <c r="G100" s="214">
        <f>Tabla149[[#This Row],[PPF (µmol/s)]]/Tabla149[[#This Row],[Power use (W)]]</f>
        <v>2.0407608695652173</v>
      </c>
      <c r="H100" s="195"/>
      <c r="I100" s="195"/>
      <c r="J100" s="195"/>
      <c r="K100" s="218">
        <v>2.0407608695652173</v>
      </c>
      <c r="L100" s="195"/>
      <c r="M100" s="195"/>
      <c r="N100" s="19" t="s">
        <v>1012</v>
      </c>
    </row>
    <row r="101" spans="1:14" x14ac:dyDescent="0.3">
      <c r="A101" s="112" t="s">
        <v>344</v>
      </c>
      <c r="B101" s="14" t="s">
        <v>1010</v>
      </c>
      <c r="C101" s="14" t="s">
        <v>62</v>
      </c>
      <c r="D101" s="14">
        <v>368</v>
      </c>
      <c r="E101" s="14">
        <v>730</v>
      </c>
      <c r="F101" s="82"/>
      <c r="G101" s="214">
        <f>Tabla149[[#This Row],[PPF (µmol/s)]]/Tabla149[[#This Row],[Power use (W)]]</f>
        <v>1.9836956521739131</v>
      </c>
      <c r="H101" s="195"/>
      <c r="I101" s="195"/>
      <c r="J101" s="218">
        <v>1.9836956521739131</v>
      </c>
      <c r="K101" s="195"/>
      <c r="L101" s="195"/>
      <c r="M101" s="195"/>
      <c r="N101" s="19" t="s">
        <v>1013</v>
      </c>
    </row>
    <row r="102" spans="1:14" ht="15" thickBot="1" x14ac:dyDescent="0.35">
      <c r="A102" s="280" t="s">
        <v>2019</v>
      </c>
      <c r="B102" s="14" t="s">
        <v>1011</v>
      </c>
      <c r="C102" s="14" t="s">
        <v>62</v>
      </c>
      <c r="D102" s="14">
        <v>368</v>
      </c>
      <c r="E102" s="14">
        <v>703</v>
      </c>
      <c r="F102" s="82"/>
      <c r="G102" s="214">
        <f>Tabla149[[#This Row],[PPF (µmol/s)]]/Tabla149[[#This Row],[Power use (W)]]</f>
        <v>1.9103260869565217</v>
      </c>
      <c r="H102" s="195"/>
      <c r="I102" s="195"/>
      <c r="J102" s="218">
        <v>1.9103260869565217</v>
      </c>
      <c r="K102" s="195"/>
      <c r="L102" s="195"/>
      <c r="M102" s="195"/>
      <c r="N102" s="19" t="s">
        <v>1014</v>
      </c>
    </row>
    <row r="103" spans="1:14" ht="18.600000000000001" thickBot="1" x14ac:dyDescent="0.4">
      <c r="A103" s="56" t="s">
        <v>79</v>
      </c>
      <c r="B103" s="15"/>
      <c r="C103" s="27"/>
      <c r="D103" s="27"/>
      <c r="E103" s="27"/>
      <c r="F103" s="27"/>
      <c r="G103" s="158"/>
      <c r="H103" s="190"/>
      <c r="I103" s="190"/>
      <c r="J103" s="190"/>
      <c r="K103" s="190"/>
      <c r="L103" s="190"/>
      <c r="M103" s="190"/>
      <c r="N103" s="16"/>
    </row>
    <row r="104" spans="1:14" x14ac:dyDescent="0.3">
      <c r="A104" s="30" t="s">
        <v>341</v>
      </c>
      <c r="B104" s="14" t="s">
        <v>80</v>
      </c>
      <c r="C104" s="14" t="s">
        <v>82</v>
      </c>
      <c r="D104" s="14">
        <v>25.8</v>
      </c>
      <c r="E104" s="14">
        <v>70.92</v>
      </c>
      <c r="F104" s="14">
        <v>2.74</v>
      </c>
      <c r="G104" s="219">
        <f>Tabla149[[#This Row],[PPF (µmol/s)]]/Tabla149[[#This Row],[Power use (W)]]</f>
        <v>2.7488372093023257</v>
      </c>
      <c r="H104" s="204"/>
      <c r="I104" s="204"/>
      <c r="J104" s="288"/>
      <c r="K104" s="204"/>
      <c r="L104" s="283">
        <v>2.7488372093023257</v>
      </c>
      <c r="M104" s="204"/>
      <c r="N104" s="285" t="s">
        <v>1015</v>
      </c>
    </row>
    <row r="105" spans="1:14" x14ac:dyDescent="0.3">
      <c r="A105" s="13" t="s">
        <v>342</v>
      </c>
      <c r="B105" s="13" t="s">
        <v>81</v>
      </c>
      <c r="C105" s="13" t="s">
        <v>82</v>
      </c>
      <c r="D105" s="13">
        <v>51.7</v>
      </c>
      <c r="E105" s="13">
        <v>141.80000000000001</v>
      </c>
      <c r="F105" s="13">
        <v>2.74</v>
      </c>
      <c r="G105" s="221">
        <f>Tabla149[[#This Row],[PPF (µmol/s)]]/Tabla149[[#This Row],[Power use (W)]]</f>
        <v>2.7427466150870408</v>
      </c>
      <c r="H105" s="198"/>
      <c r="I105" s="198"/>
      <c r="J105" s="289"/>
      <c r="K105" s="198"/>
      <c r="L105" s="227">
        <v>2.7427466150870408</v>
      </c>
      <c r="M105" s="198"/>
      <c r="N105" s="285" t="s">
        <v>1016</v>
      </c>
    </row>
    <row r="106" spans="1:14" ht="15" thickBot="1" x14ac:dyDescent="0.35">
      <c r="A106" s="280" t="s">
        <v>2019</v>
      </c>
      <c r="B106" s="11"/>
      <c r="C106" s="11"/>
      <c r="D106" s="11"/>
      <c r="E106" s="11"/>
      <c r="F106" s="11"/>
      <c r="G106" s="77"/>
      <c r="H106" s="202"/>
      <c r="I106" s="202"/>
      <c r="J106" s="290"/>
      <c r="K106" s="202"/>
      <c r="L106" s="284"/>
      <c r="M106" s="197"/>
      <c r="N106" s="286"/>
    </row>
    <row r="107" spans="1:14" ht="18.600000000000001" thickBot="1" x14ac:dyDescent="0.4">
      <c r="A107" s="56" t="s">
        <v>83</v>
      </c>
      <c r="B107" s="15"/>
      <c r="C107" s="27"/>
      <c r="D107" s="27"/>
      <c r="E107" s="27"/>
      <c r="F107" s="27"/>
      <c r="G107" s="158"/>
      <c r="H107" s="190"/>
      <c r="I107" s="190"/>
      <c r="J107" s="190"/>
      <c r="K107" s="190"/>
      <c r="L107" s="190"/>
      <c r="M107" s="190"/>
      <c r="N107" s="287"/>
    </row>
    <row r="108" spans="1:14" x14ac:dyDescent="0.3">
      <c r="A108" s="30" t="s">
        <v>94</v>
      </c>
      <c r="B108" s="14" t="s">
        <v>84</v>
      </c>
      <c r="C108" s="14" t="s">
        <v>310</v>
      </c>
      <c r="D108" s="14">
        <v>380</v>
      </c>
      <c r="E108" s="82"/>
      <c r="F108" s="82"/>
      <c r="G108" s="498">
        <f>Tabla149[[#This Row],[PPF (µmol/s)]]/Tabla149[[#This Row],[Power use (W)]]</f>
        <v>0</v>
      </c>
      <c r="H108" s="195"/>
      <c r="I108" s="195"/>
      <c r="J108" s="195"/>
      <c r="K108" s="195"/>
      <c r="L108" s="195"/>
      <c r="M108" s="195"/>
      <c r="N108" s="19" t="s">
        <v>88</v>
      </c>
    </row>
    <row r="109" spans="1:14" x14ac:dyDescent="0.3">
      <c r="A109" s="73" t="s">
        <v>95</v>
      </c>
      <c r="B109" s="11" t="s">
        <v>86</v>
      </c>
      <c r="C109" s="11" t="s">
        <v>311</v>
      </c>
      <c r="D109" s="11">
        <v>90</v>
      </c>
      <c r="E109" s="82"/>
      <c r="F109" s="82"/>
      <c r="G109" s="498">
        <f>Tabla149[[#This Row],[PPF (µmol/s)]]/Tabla149[[#This Row],[Power use (W)]]</f>
        <v>0</v>
      </c>
      <c r="H109" s="195"/>
      <c r="I109" s="195"/>
      <c r="J109" s="195"/>
      <c r="K109" s="195"/>
      <c r="L109" s="195"/>
      <c r="M109" s="195"/>
      <c r="N109" s="20" t="s">
        <v>87</v>
      </c>
    </row>
    <row r="110" spans="1:14" x14ac:dyDescent="0.3">
      <c r="A110" s="113" t="s">
        <v>2020</v>
      </c>
      <c r="B110" s="11" t="s">
        <v>89</v>
      </c>
      <c r="C110" s="11" t="s">
        <v>311</v>
      </c>
      <c r="D110" s="11">
        <v>90</v>
      </c>
      <c r="E110" s="82"/>
      <c r="F110" s="82"/>
      <c r="G110" s="498">
        <f>Tabla149[[#This Row],[PPF (µmol/s)]]/Tabla149[[#This Row],[Power use (W)]]</f>
        <v>0</v>
      </c>
      <c r="H110" s="195"/>
      <c r="I110" s="195"/>
      <c r="J110" s="195"/>
      <c r="K110" s="195"/>
      <c r="L110" s="195"/>
      <c r="M110" s="195"/>
      <c r="N110" s="20" t="s">
        <v>90</v>
      </c>
    </row>
    <row r="111" spans="1:14" x14ac:dyDescent="0.3">
      <c r="A111" s="4"/>
      <c r="B111" s="11" t="s">
        <v>91</v>
      </c>
      <c r="C111" s="11" t="s">
        <v>311</v>
      </c>
      <c r="D111" s="11">
        <v>40</v>
      </c>
      <c r="E111" s="82"/>
      <c r="F111" s="82"/>
      <c r="G111" s="498">
        <f>Tabla149[[#This Row],[PPF (µmol/s)]]/Tabla149[[#This Row],[Power use (W)]]</f>
        <v>0</v>
      </c>
      <c r="H111" s="195"/>
      <c r="I111" s="195"/>
      <c r="J111" s="195"/>
      <c r="K111" s="195"/>
      <c r="L111" s="195"/>
      <c r="M111" s="195"/>
      <c r="N111" s="20" t="s">
        <v>92</v>
      </c>
    </row>
    <row r="112" spans="1:14" ht="15" thickBot="1" x14ac:dyDescent="0.35">
      <c r="A112" s="11" t="s">
        <v>2021</v>
      </c>
      <c r="B112" s="11" t="s">
        <v>93</v>
      </c>
      <c r="C112" s="11" t="s">
        <v>312</v>
      </c>
      <c r="D112" s="11">
        <v>15</v>
      </c>
      <c r="E112" s="82"/>
      <c r="F112" s="82"/>
      <c r="G112" s="498">
        <f>Tabla149[[#This Row],[PPF (µmol/s)]]/Tabla149[[#This Row],[Power use (W)]]</f>
        <v>0</v>
      </c>
      <c r="H112" s="195"/>
      <c r="I112" s="195"/>
      <c r="J112" s="195"/>
      <c r="K112" s="195"/>
      <c r="L112" s="195"/>
      <c r="M112" s="195"/>
      <c r="N112" s="20" t="s">
        <v>92</v>
      </c>
    </row>
    <row r="113" spans="1:14" ht="18.600000000000001" thickBot="1" x14ac:dyDescent="0.4">
      <c r="A113" s="56" t="s">
        <v>96</v>
      </c>
      <c r="B113" s="15"/>
      <c r="C113" s="27"/>
      <c r="D113" s="27"/>
      <c r="E113" s="27"/>
      <c r="F113" s="27"/>
      <c r="G113" s="158"/>
      <c r="H113" s="190"/>
      <c r="I113" s="190"/>
      <c r="J113" s="190"/>
      <c r="K113" s="190"/>
      <c r="L113" s="190"/>
      <c r="M113" s="190"/>
      <c r="N113" s="16"/>
    </row>
    <row r="114" spans="1:14" x14ac:dyDescent="0.3">
      <c r="A114" s="28" t="s">
        <v>104</v>
      </c>
      <c r="B114" s="14" t="s">
        <v>97</v>
      </c>
      <c r="C114" s="14" t="s">
        <v>313</v>
      </c>
      <c r="D114" s="14">
        <v>550</v>
      </c>
      <c r="E114" s="82"/>
      <c r="F114" s="169">
        <v>2.5</v>
      </c>
      <c r="G114" s="59">
        <f>Tabla149[[#This Row],[PPF (µmol/s)]]/Tabla149[[#This Row],[Power use (W)]]</f>
        <v>0</v>
      </c>
      <c r="H114" s="196"/>
      <c r="I114" s="196"/>
      <c r="J114" s="196"/>
      <c r="K114" s="196"/>
      <c r="L114" s="211">
        <v>2.5</v>
      </c>
      <c r="M114" s="196"/>
      <c r="N114" s="19" t="s">
        <v>1018</v>
      </c>
    </row>
    <row r="115" spans="1:14" x14ac:dyDescent="0.3">
      <c r="A115" s="73" t="s">
        <v>105</v>
      </c>
      <c r="B115" s="11" t="s">
        <v>99</v>
      </c>
      <c r="C115" s="14" t="s">
        <v>313</v>
      </c>
      <c r="D115" s="11">
        <v>550</v>
      </c>
      <c r="E115" s="82"/>
      <c r="F115" s="170">
        <v>1.5</v>
      </c>
      <c r="G115" s="77">
        <f>Tabla149[[#This Row],[PPF (µmol/s)]]/Tabla149[[#This Row],[Power use (W)]]</f>
        <v>0</v>
      </c>
      <c r="H115" s="197"/>
      <c r="I115" s="197"/>
      <c r="J115" s="226">
        <v>1.5</v>
      </c>
      <c r="K115" s="197"/>
      <c r="L115" s="197"/>
      <c r="M115" s="197"/>
      <c r="N115" s="20" t="s">
        <v>1019</v>
      </c>
    </row>
    <row r="116" spans="1:14" x14ac:dyDescent="0.3">
      <c r="A116" s="280" t="s">
        <v>2019</v>
      </c>
      <c r="B116" s="11" t="s">
        <v>100</v>
      </c>
      <c r="C116" s="14" t="s">
        <v>313</v>
      </c>
      <c r="D116" s="11">
        <v>550</v>
      </c>
      <c r="E116" s="82"/>
      <c r="F116" s="170">
        <v>2.2999999999999998</v>
      </c>
      <c r="G116" s="77">
        <f>Tabla149[[#This Row],[PPF (µmol/s)]]/Tabla149[[#This Row],[Power use (W)]]</f>
        <v>0</v>
      </c>
      <c r="H116" s="197"/>
      <c r="I116" s="197"/>
      <c r="J116" s="197"/>
      <c r="K116" s="226">
        <v>2.2999999999999998</v>
      </c>
      <c r="L116" s="197"/>
      <c r="M116" s="197"/>
      <c r="N116" s="20" t="s">
        <v>1018</v>
      </c>
    </row>
    <row r="117" spans="1:14" x14ac:dyDescent="0.3">
      <c r="A117" s="4"/>
      <c r="B117" s="11" t="s">
        <v>101</v>
      </c>
      <c r="C117" s="11" t="s">
        <v>82</v>
      </c>
      <c r="D117" s="11">
        <v>150</v>
      </c>
      <c r="E117" s="82"/>
      <c r="F117" s="170">
        <v>2.4500000000000002</v>
      </c>
      <c r="G117" s="77">
        <f>Tabla149[[#This Row],[PPF (µmol/s)]]/Tabla149[[#This Row],[Power use (W)]]</f>
        <v>0</v>
      </c>
      <c r="H117" s="197"/>
      <c r="I117" s="197"/>
      <c r="J117" s="197"/>
      <c r="K117" s="226">
        <v>2.4500000000000002</v>
      </c>
      <c r="L117" s="197"/>
      <c r="M117" s="197"/>
      <c r="N117" s="20" t="s">
        <v>1018</v>
      </c>
    </row>
    <row r="118" spans="1:14" x14ac:dyDescent="0.3">
      <c r="A118" s="4"/>
      <c r="B118" s="11" t="s">
        <v>102</v>
      </c>
      <c r="C118" s="11" t="s">
        <v>82</v>
      </c>
      <c r="D118" s="11">
        <v>150</v>
      </c>
      <c r="E118" s="82"/>
      <c r="F118" s="170">
        <v>1.3</v>
      </c>
      <c r="G118" s="77">
        <f>Tabla149[[#This Row],[PPF (µmol/s)]]/Tabla149[[#This Row],[Power use (W)]]</f>
        <v>0</v>
      </c>
      <c r="H118" s="197"/>
      <c r="I118" s="226">
        <v>1.3</v>
      </c>
      <c r="J118" s="197"/>
      <c r="K118" s="226"/>
      <c r="L118" s="197"/>
      <c r="M118" s="197"/>
      <c r="N118" s="20" t="s">
        <v>1018</v>
      </c>
    </row>
    <row r="119" spans="1:14" ht="15" thickBot="1" x14ac:dyDescent="0.35">
      <c r="A119" s="4"/>
      <c r="B119" s="11" t="s">
        <v>103</v>
      </c>
      <c r="C119" s="11" t="s">
        <v>82</v>
      </c>
      <c r="D119" s="11">
        <v>150</v>
      </c>
      <c r="E119" s="82"/>
      <c r="F119" s="170">
        <v>2.2999999999999998</v>
      </c>
      <c r="G119" s="77">
        <f>Tabla149[[#This Row],[PPF (µmol/s)]]/Tabla149[[#This Row],[Power use (W)]]</f>
        <v>0</v>
      </c>
      <c r="H119" s="197"/>
      <c r="I119" s="197"/>
      <c r="J119" s="197"/>
      <c r="K119" s="226">
        <v>2.2999999999999998</v>
      </c>
      <c r="L119" s="197"/>
      <c r="M119" s="197"/>
      <c r="N119" s="20" t="s">
        <v>1018</v>
      </c>
    </row>
    <row r="120" spans="1:14" ht="18.600000000000001" thickBot="1" x14ac:dyDescent="0.4">
      <c r="A120" s="56" t="s">
        <v>106</v>
      </c>
      <c r="B120" s="15"/>
      <c r="C120" s="27"/>
      <c r="D120" s="27"/>
      <c r="E120" s="27"/>
      <c r="F120" s="27"/>
      <c r="G120" s="158"/>
      <c r="H120" s="190"/>
      <c r="I120" s="190"/>
      <c r="J120" s="190"/>
      <c r="K120" s="190"/>
      <c r="L120" s="190"/>
      <c r="M120" s="190"/>
      <c r="N120" s="16"/>
    </row>
    <row r="121" spans="1:14" x14ac:dyDescent="0.3">
      <c r="A121" s="28" t="s">
        <v>134</v>
      </c>
      <c r="B121" s="11" t="s">
        <v>108</v>
      </c>
      <c r="C121" s="11" t="s">
        <v>308</v>
      </c>
      <c r="D121" s="11">
        <v>1032</v>
      </c>
      <c r="E121" s="11">
        <v>2108.1</v>
      </c>
      <c r="F121" s="170">
        <v>2.19</v>
      </c>
      <c r="G121" s="220">
        <f>Tabla149[[#This Row],[PPF (µmol/s)]]/Tabla149[[#This Row],[Power use (W)]]</f>
        <v>2.0427325581395346</v>
      </c>
      <c r="H121" s="195"/>
      <c r="I121" s="195"/>
      <c r="J121" s="195"/>
      <c r="K121" s="218">
        <v>2.0427325581395346</v>
      </c>
      <c r="L121" s="195"/>
      <c r="M121" s="195"/>
      <c r="N121" s="20" t="s">
        <v>1023</v>
      </c>
    </row>
    <row r="122" spans="1:14" x14ac:dyDescent="0.3">
      <c r="A122" s="73" t="s">
        <v>135</v>
      </c>
      <c r="B122" s="11" t="s">
        <v>109</v>
      </c>
      <c r="C122" s="11" t="s">
        <v>308</v>
      </c>
      <c r="D122" s="11">
        <v>657</v>
      </c>
      <c r="E122" s="11">
        <v>1153.5</v>
      </c>
      <c r="F122" s="11">
        <v>1.76</v>
      </c>
      <c r="G122" s="215">
        <f>Tabla149[[#This Row],[PPF (µmol/s)]]/Tabla149[[#This Row],[Power use (W)]]</f>
        <v>1.7557077625570776</v>
      </c>
      <c r="H122" s="195"/>
      <c r="I122" s="195"/>
      <c r="J122" s="218">
        <v>1.7557077625570776</v>
      </c>
      <c r="K122" s="218"/>
      <c r="L122" s="195"/>
      <c r="M122" s="195"/>
      <c r="N122" s="20" t="s">
        <v>1024</v>
      </c>
    </row>
    <row r="123" spans="1:14" x14ac:dyDescent="0.3">
      <c r="A123" s="280" t="s">
        <v>2019</v>
      </c>
      <c r="B123" s="11" t="s">
        <v>110</v>
      </c>
      <c r="C123" s="11" t="s">
        <v>309</v>
      </c>
      <c r="D123" s="11">
        <v>500</v>
      </c>
      <c r="E123" s="11">
        <v>881.08</v>
      </c>
      <c r="F123" s="11">
        <v>1.75</v>
      </c>
      <c r="G123" s="215">
        <f>Tabla149[[#This Row],[PPF (µmol/s)]]/Tabla149[[#This Row],[Power use (W)]]</f>
        <v>1.7621600000000002</v>
      </c>
      <c r="H123" s="195"/>
      <c r="I123" s="195"/>
      <c r="J123" s="218">
        <v>1.7621600000000002</v>
      </c>
      <c r="K123" s="218"/>
      <c r="L123" s="195"/>
      <c r="M123" s="195"/>
      <c r="N123" s="20" t="s">
        <v>1025</v>
      </c>
    </row>
    <row r="124" spans="1:14" x14ac:dyDescent="0.3">
      <c r="A124" s="4"/>
      <c r="B124" s="11" t="s">
        <v>111</v>
      </c>
      <c r="C124" s="11" t="s">
        <v>314</v>
      </c>
      <c r="D124" s="11">
        <v>336</v>
      </c>
      <c r="E124" s="11">
        <v>581.79</v>
      </c>
      <c r="F124" s="11">
        <v>1.73</v>
      </c>
      <c r="G124" s="215">
        <f>Tabla149[[#This Row],[PPF (µmol/s)]]/Tabla149[[#This Row],[Power use (W)]]</f>
        <v>1.7315178571428571</v>
      </c>
      <c r="H124" s="195"/>
      <c r="I124" s="195"/>
      <c r="J124" s="218">
        <v>1.7315178571428571</v>
      </c>
      <c r="K124" s="218"/>
      <c r="L124" s="195"/>
      <c r="M124" s="195"/>
      <c r="N124" s="20" t="s">
        <v>1026</v>
      </c>
    </row>
    <row r="125" spans="1:14" x14ac:dyDescent="0.3">
      <c r="A125" s="4"/>
      <c r="B125" s="11" t="s">
        <v>1027</v>
      </c>
      <c r="C125" s="14" t="s">
        <v>82</v>
      </c>
      <c r="D125" s="14">
        <v>55</v>
      </c>
      <c r="E125" s="94">
        <v>100.96</v>
      </c>
      <c r="F125" s="169">
        <v>1.68</v>
      </c>
      <c r="G125" s="241">
        <f>Tabla149[[#This Row],[PPF (µmol/s)]]/Tabla149[[#This Row],[Power use (W)]]</f>
        <v>1.8356363636363635</v>
      </c>
      <c r="H125" s="195"/>
      <c r="I125" s="195"/>
      <c r="J125" s="218">
        <v>1.8356363636363635</v>
      </c>
      <c r="K125" s="218"/>
      <c r="L125" s="195"/>
      <c r="M125" s="195"/>
      <c r="N125" s="19" t="s">
        <v>1021</v>
      </c>
    </row>
    <row r="126" spans="1:14" x14ac:dyDescent="0.3">
      <c r="A126" s="4"/>
      <c r="B126" s="11" t="s">
        <v>1028</v>
      </c>
      <c r="C126" s="14" t="s">
        <v>82</v>
      </c>
      <c r="D126" s="14">
        <v>45</v>
      </c>
      <c r="E126" s="94">
        <v>86.153000000000006</v>
      </c>
      <c r="F126" s="169">
        <v>1.87</v>
      </c>
      <c r="G126" s="241">
        <f>Tabla149[[#This Row],[PPF (µmol/s)]]/Tabla149[[#This Row],[Power use (W)]]</f>
        <v>1.9145111111111113</v>
      </c>
      <c r="H126" s="195"/>
      <c r="I126" s="195"/>
      <c r="J126" s="218">
        <v>1.9145111111111113</v>
      </c>
      <c r="K126" s="218"/>
      <c r="L126" s="195"/>
      <c r="M126" s="195"/>
      <c r="N126" s="19" t="s">
        <v>1020</v>
      </c>
    </row>
    <row r="127" spans="1:14" x14ac:dyDescent="0.3">
      <c r="A127" s="4"/>
      <c r="B127" s="11" t="s">
        <v>112</v>
      </c>
      <c r="C127" s="11" t="s">
        <v>82</v>
      </c>
      <c r="D127" s="11">
        <v>80</v>
      </c>
      <c r="E127" s="11">
        <v>205.52</v>
      </c>
      <c r="F127" s="170">
        <v>2.54</v>
      </c>
      <c r="G127" s="241">
        <f>Tabla149[[#This Row],[PPF (µmol/s)]]/Tabla149[[#This Row],[Power use (W)]]</f>
        <v>2.569</v>
      </c>
      <c r="H127" s="195"/>
      <c r="I127" s="195"/>
      <c r="J127" s="218"/>
      <c r="K127" s="218"/>
      <c r="L127" s="218">
        <v>2.569</v>
      </c>
      <c r="M127" s="195"/>
      <c r="N127" s="19" t="s">
        <v>1029</v>
      </c>
    </row>
    <row r="128" spans="1:14" x14ac:dyDescent="0.3">
      <c r="A128" s="4" t="s">
        <v>1347</v>
      </c>
      <c r="B128" s="11" t="s">
        <v>113</v>
      </c>
      <c r="C128" s="11" t="s">
        <v>82</v>
      </c>
      <c r="D128" s="11">
        <v>84.56</v>
      </c>
      <c r="E128" s="11">
        <v>169</v>
      </c>
      <c r="F128" s="170">
        <v>2.06</v>
      </c>
      <c r="G128" s="220">
        <f>Tabla149[[#This Row],[PPF (µmol/s)]]/Tabla149[[#This Row],[Power use (W)]]</f>
        <v>1.9985808893093662</v>
      </c>
      <c r="H128" s="195"/>
      <c r="I128" s="195"/>
      <c r="J128" s="218"/>
      <c r="K128" s="218">
        <v>1.9985808893093662</v>
      </c>
      <c r="L128" s="195"/>
      <c r="M128" s="195"/>
      <c r="N128" s="20" t="s">
        <v>1032</v>
      </c>
    </row>
    <row r="129" spans="1:14" x14ac:dyDescent="0.3">
      <c r="A129" s="4" t="s">
        <v>1041</v>
      </c>
      <c r="B129" s="11" t="s">
        <v>114</v>
      </c>
      <c r="C129" s="11" t="s">
        <v>82</v>
      </c>
      <c r="D129" s="11">
        <v>84.71</v>
      </c>
      <c r="E129" s="11">
        <v>179.08</v>
      </c>
      <c r="F129" s="170">
        <v>2.16</v>
      </c>
      <c r="G129" s="220">
        <f>Tabla149[[#This Row],[PPF (µmol/s)]]/Tabla149[[#This Row],[Power use (W)]]</f>
        <v>2.1140361232440092</v>
      </c>
      <c r="H129" s="195"/>
      <c r="I129" s="195"/>
      <c r="J129" s="218"/>
      <c r="K129" s="218">
        <v>2.1140361232440092</v>
      </c>
      <c r="L129" s="195"/>
      <c r="M129" s="195"/>
      <c r="N129" s="20" t="s">
        <v>1031</v>
      </c>
    </row>
    <row r="130" spans="1:14" x14ac:dyDescent="0.3">
      <c r="A130" s="4"/>
      <c r="B130" s="11" t="s">
        <v>1030</v>
      </c>
      <c r="C130" s="11" t="s">
        <v>82</v>
      </c>
      <c r="D130" s="11">
        <v>150.19999999999999</v>
      </c>
      <c r="E130" s="11">
        <v>280.23</v>
      </c>
      <c r="F130" s="11">
        <v>1.9</v>
      </c>
      <c r="G130" s="215">
        <f>Tabla149[[#This Row],[PPF (µmol/s)]]/Tabla149[[#This Row],[Power use (W)]]</f>
        <v>1.865712383488682</v>
      </c>
      <c r="H130" s="195"/>
      <c r="I130" s="195"/>
      <c r="J130" s="218">
        <v>1.865712383488682</v>
      </c>
      <c r="K130" s="218"/>
      <c r="L130" s="195"/>
      <c r="M130" s="195"/>
      <c r="N130" s="20" t="s">
        <v>1022</v>
      </c>
    </row>
    <row r="131" spans="1:14" x14ac:dyDescent="0.3">
      <c r="A131" s="4"/>
      <c r="B131" s="11" t="s">
        <v>115</v>
      </c>
      <c r="C131" s="11" t="s">
        <v>82</v>
      </c>
      <c r="D131" s="11">
        <v>152.1</v>
      </c>
      <c r="E131" s="11">
        <v>313.67</v>
      </c>
      <c r="F131" s="11">
        <v>2.13</v>
      </c>
      <c r="G131" s="215">
        <f>Tabla149[[#This Row],[PPF (µmol/s)]]/Tabla149[[#This Row],[Power use (W)]]</f>
        <v>2.062261669953978</v>
      </c>
      <c r="H131" s="195"/>
      <c r="I131" s="195"/>
      <c r="J131" s="218"/>
      <c r="K131" s="218">
        <v>2.062261669953978</v>
      </c>
      <c r="L131" s="195"/>
      <c r="M131" s="195"/>
      <c r="N131" s="20" t="s">
        <v>1034</v>
      </c>
    </row>
    <row r="132" spans="1:14" x14ac:dyDescent="0.3">
      <c r="A132" s="4"/>
      <c r="B132" s="11" t="s">
        <v>116</v>
      </c>
      <c r="C132" s="11" t="s">
        <v>82</v>
      </c>
      <c r="D132" s="11">
        <v>39.590000000000003</v>
      </c>
      <c r="E132" s="95">
        <v>81.287000000000006</v>
      </c>
      <c r="F132" s="11">
        <v>2.08</v>
      </c>
      <c r="G132" s="215">
        <f>Tabla149[[#This Row],[PPF (µmol/s)]]/Tabla149[[#This Row],[Power use (W)]]</f>
        <v>2.0532205102298562</v>
      </c>
      <c r="H132" s="195"/>
      <c r="I132" s="195"/>
      <c r="J132" s="218"/>
      <c r="K132" s="218">
        <v>2.0532205102298562</v>
      </c>
      <c r="L132" s="195"/>
      <c r="M132" s="195"/>
      <c r="N132" s="20" t="s">
        <v>1033</v>
      </c>
    </row>
    <row r="133" spans="1:14" x14ac:dyDescent="0.3">
      <c r="A133" s="4"/>
      <c r="B133" s="11" t="s">
        <v>1040</v>
      </c>
      <c r="C133" s="11" t="s">
        <v>310</v>
      </c>
      <c r="D133" s="11">
        <v>780</v>
      </c>
      <c r="E133" s="11">
        <v>1216</v>
      </c>
      <c r="F133" s="11">
        <v>1.58</v>
      </c>
      <c r="G133" s="215">
        <f>Tabla149[[#This Row],[PPF (µmol/s)]]/Tabla149[[#This Row],[Power use (W)]]</f>
        <v>1.558974358974359</v>
      </c>
      <c r="H133" s="195"/>
      <c r="I133" s="195"/>
      <c r="J133" s="218">
        <v>1.558974358974359</v>
      </c>
      <c r="K133" s="195"/>
      <c r="L133" s="195"/>
      <c r="M133" s="195"/>
      <c r="N133" s="20" t="s">
        <v>1035</v>
      </c>
    </row>
    <row r="134" spans="1:14" x14ac:dyDescent="0.3">
      <c r="A134" s="4"/>
      <c r="B134" s="11" t="s">
        <v>117</v>
      </c>
      <c r="C134" s="11" t="s">
        <v>310</v>
      </c>
      <c r="D134" s="11">
        <v>100</v>
      </c>
      <c r="E134" s="11">
        <v>127.26</v>
      </c>
      <c r="F134" s="11">
        <v>1.3</v>
      </c>
      <c r="G134" s="215">
        <f>Tabla149[[#This Row],[PPF (µmol/s)]]/Tabla149[[#This Row],[Power use (W)]]</f>
        <v>1.2726</v>
      </c>
      <c r="H134" s="195"/>
      <c r="I134" s="218">
        <v>1.2726</v>
      </c>
      <c r="J134" s="218"/>
      <c r="K134" s="195"/>
      <c r="L134" s="195"/>
      <c r="M134" s="195"/>
      <c r="N134" s="20" t="s">
        <v>1036</v>
      </c>
    </row>
    <row r="135" spans="1:14" x14ac:dyDescent="0.3">
      <c r="A135" s="4"/>
      <c r="B135" s="11" t="s">
        <v>118</v>
      </c>
      <c r="C135" s="11" t="s">
        <v>310</v>
      </c>
      <c r="D135" s="11">
        <v>125</v>
      </c>
      <c r="E135" s="11">
        <v>223.17</v>
      </c>
      <c r="F135" s="11">
        <v>1.79</v>
      </c>
      <c r="G135" s="215">
        <f>Tabla149[[#This Row],[PPF (µmol/s)]]/Tabla149[[#This Row],[Power use (W)]]</f>
        <v>1.7853599999999998</v>
      </c>
      <c r="H135" s="195"/>
      <c r="I135" s="218"/>
      <c r="J135" s="218">
        <v>1.7853599999999998</v>
      </c>
      <c r="K135" s="195"/>
      <c r="L135" s="195"/>
      <c r="M135" s="195"/>
      <c r="N135" s="20" t="s">
        <v>1037</v>
      </c>
    </row>
    <row r="136" spans="1:14" x14ac:dyDescent="0.3">
      <c r="A136" s="4"/>
      <c r="B136" s="11" t="s">
        <v>119</v>
      </c>
      <c r="C136" s="11" t="s">
        <v>315</v>
      </c>
      <c r="D136" s="11">
        <v>208</v>
      </c>
      <c r="E136" s="11">
        <v>270.27999999999997</v>
      </c>
      <c r="F136" s="11">
        <v>1.3</v>
      </c>
      <c r="G136" s="215">
        <f>Tabla149[[#This Row],[PPF (µmol/s)]]/Tabla149[[#This Row],[Power use (W)]]</f>
        <v>1.2994230769230768</v>
      </c>
      <c r="H136" s="195"/>
      <c r="I136" s="218">
        <v>1.2994230769230768</v>
      </c>
      <c r="J136" s="195"/>
      <c r="K136" s="195"/>
      <c r="L136" s="195"/>
      <c r="M136" s="195"/>
      <c r="N136" s="20" t="s">
        <v>1038</v>
      </c>
    </row>
    <row r="137" spans="1:14" x14ac:dyDescent="0.3">
      <c r="A137" s="4"/>
      <c r="B137" s="11" t="s">
        <v>120</v>
      </c>
      <c r="C137" s="11" t="s">
        <v>315</v>
      </c>
      <c r="D137" s="11">
        <v>452</v>
      </c>
      <c r="E137" s="11">
        <v>564.44000000000005</v>
      </c>
      <c r="F137" s="11">
        <v>1.3</v>
      </c>
      <c r="G137" s="215">
        <f>Tabla149[[#This Row],[PPF (µmol/s)]]/Tabla149[[#This Row],[Power use (W)]]</f>
        <v>1.2487610619469027</v>
      </c>
      <c r="H137" s="195"/>
      <c r="I137" s="218">
        <v>1.2487610619469027</v>
      </c>
      <c r="J137" s="195"/>
      <c r="K137" s="195"/>
      <c r="L137" s="195"/>
      <c r="M137" s="195"/>
      <c r="N137" s="20" t="s">
        <v>1039</v>
      </c>
    </row>
    <row r="138" spans="1:14" x14ac:dyDescent="0.3">
      <c r="A138" s="4"/>
      <c r="B138" s="11" t="s">
        <v>121</v>
      </c>
      <c r="C138" s="11" t="s">
        <v>315</v>
      </c>
      <c r="D138" s="11">
        <v>780</v>
      </c>
      <c r="E138" s="11">
        <v>1135.3</v>
      </c>
      <c r="F138" s="11">
        <v>1.45</v>
      </c>
      <c r="G138" s="215">
        <f>Tabla149[[#This Row],[PPF (µmol/s)]]/Tabla149[[#This Row],[Power use (W)]]</f>
        <v>1.4555128205128205</v>
      </c>
      <c r="H138" s="195"/>
      <c r="I138" s="218">
        <v>1.4555128205128205</v>
      </c>
      <c r="J138" s="195"/>
      <c r="K138" s="195"/>
      <c r="L138" s="195"/>
      <c r="M138" s="195"/>
      <c r="N138" s="20" t="s">
        <v>1042</v>
      </c>
    </row>
    <row r="139" spans="1:14" x14ac:dyDescent="0.3">
      <c r="A139" s="4"/>
      <c r="B139" s="11" t="s">
        <v>122</v>
      </c>
      <c r="C139" s="11" t="s">
        <v>123</v>
      </c>
      <c r="D139" s="11">
        <v>90</v>
      </c>
      <c r="E139" s="82"/>
      <c r="F139" s="82"/>
      <c r="G139" s="499">
        <f>Tabla149[[#This Row],[PPF (µmol/s)]]/Tabla149[[#This Row],[Power use (W)]]</f>
        <v>0</v>
      </c>
      <c r="H139" s="195"/>
      <c r="I139" s="195"/>
      <c r="J139" s="195"/>
      <c r="K139" s="195"/>
      <c r="L139" s="195"/>
      <c r="M139" s="195"/>
      <c r="N139" s="20"/>
    </row>
    <row r="140" spans="1:14" x14ac:dyDescent="0.3">
      <c r="A140" s="4"/>
      <c r="B140" s="11" t="s">
        <v>124</v>
      </c>
      <c r="C140" s="11" t="s">
        <v>123</v>
      </c>
      <c r="D140" s="11">
        <v>150</v>
      </c>
      <c r="E140" s="82"/>
      <c r="F140" s="82"/>
      <c r="G140" s="499">
        <f>Tabla149[[#This Row],[PPF (µmol/s)]]/Tabla149[[#This Row],[Power use (W)]]</f>
        <v>0</v>
      </c>
      <c r="H140" s="195"/>
      <c r="I140" s="195"/>
      <c r="J140" s="195"/>
      <c r="K140" s="195"/>
      <c r="L140" s="195"/>
      <c r="M140" s="195"/>
      <c r="N140" s="20"/>
    </row>
    <row r="141" spans="1:14" x14ac:dyDescent="0.3">
      <c r="A141" s="4"/>
      <c r="B141" s="11" t="s">
        <v>125</v>
      </c>
      <c r="C141" s="11" t="s">
        <v>310</v>
      </c>
      <c r="D141" s="11">
        <v>128</v>
      </c>
      <c r="E141" s="82"/>
      <c r="F141" s="82"/>
      <c r="G141" s="499">
        <f>Tabla149[[#This Row],[PPF (µmol/s)]]/Tabla149[[#This Row],[Power use (W)]]</f>
        <v>0</v>
      </c>
      <c r="H141" s="195"/>
      <c r="I141" s="195"/>
      <c r="J141" s="195"/>
      <c r="K141" s="195"/>
      <c r="L141" s="195"/>
      <c r="M141" s="195"/>
      <c r="N141" s="20"/>
    </row>
    <row r="142" spans="1:14" x14ac:dyDescent="0.3">
      <c r="A142" s="4"/>
      <c r="B142" s="11" t="s">
        <v>126</v>
      </c>
      <c r="C142" s="11" t="s">
        <v>315</v>
      </c>
      <c r="D142" s="11">
        <v>192</v>
      </c>
      <c r="E142" s="82"/>
      <c r="F142" s="82"/>
      <c r="G142" s="499">
        <f>Tabla149[[#This Row],[PPF (µmol/s)]]/Tabla149[[#This Row],[Power use (W)]]</f>
        <v>0</v>
      </c>
      <c r="H142" s="195"/>
      <c r="I142" s="195"/>
      <c r="J142" s="195"/>
      <c r="K142" s="195"/>
      <c r="L142" s="195"/>
      <c r="M142" s="195"/>
      <c r="N142" s="20" t="s">
        <v>107</v>
      </c>
    </row>
    <row r="143" spans="1:14" x14ac:dyDescent="0.3">
      <c r="A143" s="4"/>
      <c r="B143" s="11" t="s">
        <v>127</v>
      </c>
      <c r="C143" s="11" t="s">
        <v>315</v>
      </c>
      <c r="D143" s="11">
        <v>256</v>
      </c>
      <c r="E143" s="82"/>
      <c r="F143" s="82"/>
      <c r="G143" s="499">
        <f>Tabla149[[#This Row],[PPF (µmol/s)]]/Tabla149[[#This Row],[Power use (W)]]</f>
        <v>0</v>
      </c>
      <c r="H143" s="195"/>
      <c r="I143" s="195"/>
      <c r="J143" s="195"/>
      <c r="K143" s="195"/>
      <c r="L143" s="195"/>
      <c r="M143" s="195"/>
      <c r="N143" s="20" t="s">
        <v>107</v>
      </c>
    </row>
    <row r="144" spans="1:14" x14ac:dyDescent="0.3">
      <c r="A144" s="4"/>
      <c r="B144" s="11" t="s">
        <v>128</v>
      </c>
      <c r="C144" s="11" t="s">
        <v>315</v>
      </c>
      <c r="D144" s="11">
        <v>320</v>
      </c>
      <c r="E144" s="82"/>
      <c r="F144" s="82"/>
      <c r="G144" s="499">
        <f>Tabla149[[#This Row],[PPF (µmol/s)]]/Tabla149[[#This Row],[Power use (W)]]</f>
        <v>0</v>
      </c>
      <c r="H144" s="195"/>
      <c r="I144" s="195"/>
      <c r="J144" s="195"/>
      <c r="K144" s="195"/>
      <c r="L144" s="195"/>
      <c r="M144" s="195"/>
      <c r="N144" s="20"/>
    </row>
    <row r="145" spans="1:14" x14ac:dyDescent="0.3">
      <c r="A145" s="4"/>
      <c r="B145" s="11" t="s">
        <v>129</v>
      </c>
      <c r="C145" s="11" t="s">
        <v>315</v>
      </c>
      <c r="D145" s="11">
        <v>384</v>
      </c>
      <c r="E145" s="82"/>
      <c r="F145" s="82"/>
      <c r="G145" s="499">
        <f>Tabla149[[#This Row],[PPF (µmol/s)]]/Tabla149[[#This Row],[Power use (W)]]</f>
        <v>0</v>
      </c>
      <c r="H145" s="195"/>
      <c r="I145" s="195"/>
      <c r="J145" s="195"/>
      <c r="K145" s="195"/>
      <c r="L145" s="195"/>
      <c r="M145" s="195"/>
      <c r="N145" s="20"/>
    </row>
    <row r="146" spans="1:14" x14ac:dyDescent="0.3">
      <c r="A146" s="4"/>
      <c r="B146" s="11" t="s">
        <v>130</v>
      </c>
      <c r="C146" s="11" t="s">
        <v>315</v>
      </c>
      <c r="D146" s="11">
        <v>512</v>
      </c>
      <c r="E146" s="82"/>
      <c r="F146" s="82"/>
      <c r="G146" s="499">
        <f>Tabla149[[#This Row],[PPF (µmol/s)]]/Tabla149[[#This Row],[Power use (W)]]</f>
        <v>0</v>
      </c>
      <c r="H146" s="195"/>
      <c r="I146" s="195"/>
      <c r="J146" s="195"/>
      <c r="K146" s="195"/>
      <c r="L146" s="195"/>
      <c r="M146" s="195"/>
      <c r="N146" s="20"/>
    </row>
    <row r="147" spans="1:14" x14ac:dyDescent="0.3">
      <c r="A147" s="4"/>
      <c r="B147" s="11" t="s">
        <v>131</v>
      </c>
      <c r="C147" s="11" t="s">
        <v>315</v>
      </c>
      <c r="D147" s="11">
        <v>576</v>
      </c>
      <c r="E147" s="82"/>
      <c r="F147" s="82"/>
      <c r="G147" s="499">
        <f>Tabla149[[#This Row],[PPF (µmol/s)]]/Tabla149[[#This Row],[Power use (W)]]</f>
        <v>0</v>
      </c>
      <c r="H147" s="195"/>
      <c r="I147" s="195"/>
      <c r="J147" s="195"/>
      <c r="K147" s="195"/>
      <c r="L147" s="195"/>
      <c r="M147" s="195"/>
      <c r="N147" s="20" t="s">
        <v>107</v>
      </c>
    </row>
    <row r="148" spans="1:14" ht="15" thickBot="1" x14ac:dyDescent="0.35">
      <c r="A148" s="4"/>
      <c r="B148" s="11" t="s">
        <v>132</v>
      </c>
      <c r="C148" s="11" t="s">
        <v>315</v>
      </c>
      <c r="D148" s="11">
        <v>640</v>
      </c>
      <c r="E148" s="82"/>
      <c r="F148" s="82"/>
      <c r="G148" s="499">
        <f>Tabla149[[#This Row],[PPF (µmol/s)]]/Tabla149[[#This Row],[Power use (W)]]</f>
        <v>0</v>
      </c>
      <c r="H148" s="195"/>
      <c r="I148" s="195"/>
      <c r="J148" s="195"/>
      <c r="K148" s="195"/>
      <c r="L148" s="195"/>
      <c r="M148" s="195"/>
      <c r="N148" s="20"/>
    </row>
    <row r="149" spans="1:14" ht="18.600000000000001" thickBot="1" x14ac:dyDescent="0.4">
      <c r="A149" s="56" t="s">
        <v>133</v>
      </c>
      <c r="B149" s="15"/>
      <c r="C149" s="27"/>
      <c r="D149" s="27"/>
      <c r="E149" s="27"/>
      <c r="F149" s="27"/>
      <c r="G149" s="158"/>
      <c r="H149" s="190"/>
      <c r="I149" s="190"/>
      <c r="J149" s="190"/>
      <c r="K149" s="190"/>
      <c r="L149" s="190"/>
      <c r="M149" s="190"/>
      <c r="N149" s="16"/>
    </row>
    <row r="150" spans="1:14" x14ac:dyDescent="0.3">
      <c r="A150" s="28" t="s">
        <v>153</v>
      </c>
      <c r="B150" s="14" t="s">
        <v>1043</v>
      </c>
      <c r="C150" s="14" t="s">
        <v>317</v>
      </c>
      <c r="D150" s="14">
        <v>180</v>
      </c>
      <c r="E150" s="14">
        <v>244.15</v>
      </c>
      <c r="F150" s="82"/>
      <c r="G150" s="231">
        <f>Tabla149[[#This Row],[PPF (µmol/s)]]/Tabla149[[#This Row],[Power use (W)]]</f>
        <v>1.3563888888888889</v>
      </c>
      <c r="H150" s="195"/>
      <c r="I150" s="218"/>
      <c r="J150" s="195"/>
      <c r="K150" s="195"/>
      <c r="L150" s="195"/>
      <c r="M150" s="195"/>
      <c r="N150" s="19" t="s">
        <v>1045</v>
      </c>
    </row>
    <row r="151" spans="1:14" x14ac:dyDescent="0.3">
      <c r="A151" s="11" t="s">
        <v>154</v>
      </c>
      <c r="B151" s="14" t="s">
        <v>1044</v>
      </c>
      <c r="C151" s="14" t="s">
        <v>317</v>
      </c>
      <c r="D151" s="14">
        <v>200</v>
      </c>
      <c r="E151" s="14">
        <v>203.03</v>
      </c>
      <c r="F151" s="82"/>
      <c r="G151" s="231">
        <f>Tabla149[[#This Row],[PPF (µmol/s)]]/Tabla149[[#This Row],[Power use (W)]]</f>
        <v>1.01515</v>
      </c>
      <c r="H151" s="195"/>
      <c r="I151" s="218"/>
      <c r="J151" s="195"/>
      <c r="K151" s="195"/>
      <c r="L151" s="195"/>
      <c r="M151" s="195"/>
      <c r="N151" s="19" t="s">
        <v>1046</v>
      </c>
    </row>
    <row r="152" spans="1:14" x14ac:dyDescent="0.3">
      <c r="A152" s="4"/>
      <c r="B152" s="11" t="s">
        <v>136</v>
      </c>
      <c r="C152" s="11" t="s">
        <v>316</v>
      </c>
      <c r="D152" s="11">
        <v>30</v>
      </c>
      <c r="E152" s="82"/>
      <c r="F152" s="82"/>
      <c r="G152" s="459">
        <f>Tabla149[[#This Row],[PPF (µmol/s)]]/Tabla149[[#This Row],[Power use (W)]]</f>
        <v>0</v>
      </c>
      <c r="H152" s="195"/>
      <c r="I152" s="195"/>
      <c r="J152" s="195"/>
      <c r="K152" s="195"/>
      <c r="L152" s="195"/>
      <c r="M152" s="195"/>
      <c r="N152" s="20" t="s">
        <v>1047</v>
      </c>
    </row>
    <row r="153" spans="1:14" x14ac:dyDescent="0.3">
      <c r="A153" s="4" t="s">
        <v>2022</v>
      </c>
      <c r="B153" s="11" t="s">
        <v>137</v>
      </c>
      <c r="C153" s="11" t="s">
        <v>318</v>
      </c>
      <c r="D153" s="11">
        <v>540</v>
      </c>
      <c r="E153" s="82"/>
      <c r="F153" s="82"/>
      <c r="G153" s="459">
        <f>Tabla149[[#This Row],[PPF (µmol/s)]]/Tabla149[[#This Row],[Power use (W)]]</f>
        <v>0</v>
      </c>
      <c r="H153" s="195"/>
      <c r="I153" s="195"/>
      <c r="J153" s="195"/>
      <c r="K153" s="195"/>
      <c r="L153" s="195"/>
      <c r="M153" s="195"/>
      <c r="N153" s="20" t="s">
        <v>1049</v>
      </c>
    </row>
    <row r="154" spans="1:14" x14ac:dyDescent="0.3">
      <c r="A154" s="4" t="s">
        <v>1348</v>
      </c>
      <c r="B154" s="11" t="s">
        <v>138</v>
      </c>
      <c r="C154" s="11" t="s">
        <v>318</v>
      </c>
      <c r="D154" s="11">
        <v>1080</v>
      </c>
      <c r="E154" s="82"/>
      <c r="F154" s="82" t="s">
        <v>559</v>
      </c>
      <c r="G154" s="459">
        <f>Tabla149[[#This Row],[PPF (µmol/s)]]/Tabla149[[#This Row],[Power use (W)]]</f>
        <v>0</v>
      </c>
      <c r="H154" s="195"/>
      <c r="I154" s="195"/>
      <c r="J154" s="195"/>
      <c r="K154" s="195"/>
      <c r="L154" s="195"/>
      <c r="M154" s="195"/>
      <c r="N154" s="20" t="s">
        <v>1050</v>
      </c>
    </row>
    <row r="155" spans="1:14" x14ac:dyDescent="0.3">
      <c r="A155" s="4" t="s">
        <v>1349</v>
      </c>
      <c r="B155" s="11" t="s">
        <v>139</v>
      </c>
      <c r="C155" s="11" t="s">
        <v>319</v>
      </c>
      <c r="D155" s="11">
        <v>36</v>
      </c>
      <c r="E155" s="82"/>
      <c r="F155" s="82"/>
      <c r="G155" s="459">
        <f>Tabla149[[#This Row],[PPF (µmol/s)]]/Tabla149[[#This Row],[Power use (W)]]</f>
        <v>0</v>
      </c>
      <c r="H155" s="195"/>
      <c r="I155" s="195"/>
      <c r="J155" s="195"/>
      <c r="K155" s="195"/>
      <c r="L155" s="195"/>
      <c r="M155" s="195"/>
      <c r="N155" s="20" t="s">
        <v>1051</v>
      </c>
    </row>
    <row r="156" spans="1:14" x14ac:dyDescent="0.3">
      <c r="A156" s="11" t="s">
        <v>2021</v>
      </c>
      <c r="B156" s="11" t="s">
        <v>141</v>
      </c>
      <c r="C156" s="11" t="s">
        <v>319</v>
      </c>
      <c r="D156" s="11">
        <v>18</v>
      </c>
      <c r="E156" s="82"/>
      <c r="F156" s="82"/>
      <c r="G156" s="459">
        <f>Tabla149[[#This Row],[PPF (µmol/s)]]/Tabla149[[#This Row],[Power use (W)]]</f>
        <v>0</v>
      </c>
      <c r="H156" s="195"/>
      <c r="I156" s="195"/>
      <c r="J156" s="195"/>
      <c r="K156" s="195"/>
      <c r="L156" s="195"/>
      <c r="M156" s="195"/>
      <c r="N156" s="20" t="s">
        <v>1048</v>
      </c>
    </row>
    <row r="157" spans="1:14" x14ac:dyDescent="0.3">
      <c r="A157" s="4"/>
      <c r="B157" s="11" t="s">
        <v>142</v>
      </c>
      <c r="C157" s="11" t="s">
        <v>320</v>
      </c>
      <c r="D157" s="11">
        <v>15</v>
      </c>
      <c r="E157" s="82"/>
      <c r="F157" s="82" t="s">
        <v>559</v>
      </c>
      <c r="G157" s="459">
        <f>Tabla149[[#This Row],[PPF (µmol/s)]]/Tabla149[[#This Row],[Power use (W)]]</f>
        <v>0</v>
      </c>
      <c r="H157" s="195"/>
      <c r="I157" s="195"/>
      <c r="J157" s="195"/>
      <c r="K157" s="195"/>
      <c r="L157" s="195"/>
      <c r="M157" s="195"/>
      <c r="N157" s="20" t="s">
        <v>1052</v>
      </c>
    </row>
    <row r="158" spans="1:14" x14ac:dyDescent="0.3">
      <c r="A158" s="4"/>
      <c r="B158" s="11" t="s">
        <v>143</v>
      </c>
      <c r="C158" s="11" t="s">
        <v>321</v>
      </c>
      <c r="D158" s="11">
        <v>90</v>
      </c>
      <c r="E158" s="11">
        <v>131.68</v>
      </c>
      <c r="F158" s="82"/>
      <c r="G158" s="231">
        <f>Tabla149[[#This Row],[PPF (µmol/s)]]/Tabla149[[#This Row],[Power use (W)]]</f>
        <v>1.4631111111111113</v>
      </c>
      <c r="H158" s="195"/>
      <c r="I158" s="218"/>
      <c r="J158" s="195"/>
      <c r="K158" s="195"/>
      <c r="L158" s="195"/>
      <c r="M158" s="195"/>
      <c r="N158" s="20" t="s">
        <v>1053</v>
      </c>
    </row>
    <row r="159" spans="1:14" x14ac:dyDescent="0.3">
      <c r="A159" s="4"/>
      <c r="B159" s="11" t="s">
        <v>144</v>
      </c>
      <c r="C159" s="11" t="s">
        <v>319</v>
      </c>
      <c r="D159" s="11">
        <v>60</v>
      </c>
      <c r="E159" s="82"/>
      <c r="F159" s="82" t="s">
        <v>559</v>
      </c>
      <c r="G159" s="459">
        <f>Tabla149[[#This Row],[PPF (µmol/s)]]/Tabla149[[#This Row],[Power use (W)]]</f>
        <v>0</v>
      </c>
      <c r="H159" s="195"/>
      <c r="I159" s="195"/>
      <c r="J159" s="195"/>
      <c r="K159" s="195"/>
      <c r="L159" s="195"/>
      <c r="M159" s="195"/>
      <c r="N159" s="20" t="s">
        <v>1054</v>
      </c>
    </row>
    <row r="160" spans="1:14" x14ac:dyDescent="0.3">
      <c r="A160" s="4"/>
      <c r="B160" s="11" t="s">
        <v>145</v>
      </c>
      <c r="C160" s="11" t="s">
        <v>319</v>
      </c>
      <c r="D160" s="11">
        <v>44</v>
      </c>
      <c r="E160" s="82"/>
      <c r="F160" s="82"/>
      <c r="G160" s="459">
        <f>Tabla149[[#This Row],[PPF (µmol/s)]]/Tabla149[[#This Row],[Power use (W)]]</f>
        <v>0</v>
      </c>
      <c r="H160" s="195"/>
      <c r="I160" s="195"/>
      <c r="J160" s="195"/>
      <c r="K160" s="195"/>
      <c r="L160" s="195"/>
      <c r="M160" s="195"/>
      <c r="N160" s="20" t="s">
        <v>1055</v>
      </c>
    </row>
    <row r="161" spans="1:14" x14ac:dyDescent="0.3">
      <c r="A161" s="4"/>
      <c r="B161" s="11" t="s">
        <v>146</v>
      </c>
      <c r="C161" s="11" t="s">
        <v>168</v>
      </c>
      <c r="D161" s="11">
        <v>144</v>
      </c>
      <c r="E161" s="82"/>
      <c r="F161" s="82"/>
      <c r="G161" s="459">
        <f>Tabla149[[#This Row],[PPF (µmol/s)]]/Tabla149[[#This Row],[Power use (W)]]</f>
        <v>0</v>
      </c>
      <c r="H161" s="195"/>
      <c r="I161" s="195"/>
      <c r="J161" s="195"/>
      <c r="K161" s="195"/>
      <c r="L161" s="195"/>
      <c r="M161" s="195"/>
      <c r="N161" s="20" t="s">
        <v>1056</v>
      </c>
    </row>
    <row r="162" spans="1:14" x14ac:dyDescent="0.3">
      <c r="A162" s="4"/>
      <c r="B162" s="11" t="s">
        <v>147</v>
      </c>
      <c r="C162" s="11" t="s">
        <v>319</v>
      </c>
      <c r="D162" s="11">
        <v>36</v>
      </c>
      <c r="E162" s="82"/>
      <c r="F162" s="82" t="s">
        <v>559</v>
      </c>
      <c r="G162" s="459">
        <f>Tabla149[[#This Row],[PPF (µmol/s)]]/Tabla149[[#This Row],[Power use (W)]]</f>
        <v>0</v>
      </c>
      <c r="H162" s="195"/>
      <c r="I162" s="195"/>
      <c r="J162" s="195"/>
      <c r="K162" s="195"/>
      <c r="L162" s="195"/>
      <c r="M162" s="195"/>
      <c r="N162" s="20" t="s">
        <v>1057</v>
      </c>
    </row>
    <row r="163" spans="1:14" x14ac:dyDescent="0.3">
      <c r="A163" s="4"/>
      <c r="B163" s="11" t="s">
        <v>148</v>
      </c>
      <c r="C163" s="11" t="s">
        <v>318</v>
      </c>
      <c r="D163" s="11">
        <v>600</v>
      </c>
      <c r="E163" s="82"/>
      <c r="F163" s="82" t="s">
        <v>559</v>
      </c>
      <c r="G163" s="459">
        <f>Tabla149[[#This Row],[PPF (µmol/s)]]/Tabla149[[#This Row],[Power use (W)]]</f>
        <v>0</v>
      </c>
      <c r="H163" s="195"/>
      <c r="I163" s="195"/>
      <c r="J163" s="195"/>
      <c r="K163" s="195"/>
      <c r="L163" s="195"/>
      <c r="M163" s="195"/>
      <c r="N163" s="20" t="s">
        <v>149</v>
      </c>
    </row>
    <row r="164" spans="1:14" x14ac:dyDescent="0.3">
      <c r="A164" s="4"/>
      <c r="B164" s="11" t="s">
        <v>150</v>
      </c>
      <c r="C164" s="11" t="s">
        <v>318</v>
      </c>
      <c r="D164" s="11">
        <v>336</v>
      </c>
      <c r="E164" s="82"/>
      <c r="F164" s="82"/>
      <c r="G164" s="459">
        <f>Tabla149[[#This Row],[PPF (µmol/s)]]/Tabla149[[#This Row],[Power use (W)]]</f>
        <v>0</v>
      </c>
      <c r="H164" s="195"/>
      <c r="I164" s="195"/>
      <c r="J164" s="195"/>
      <c r="K164" s="195"/>
      <c r="L164" s="195"/>
      <c r="M164" s="195"/>
      <c r="N164" s="20" t="s">
        <v>149</v>
      </c>
    </row>
    <row r="165" spans="1:14" x14ac:dyDescent="0.3">
      <c r="A165" s="4"/>
      <c r="B165" s="11" t="s">
        <v>151</v>
      </c>
      <c r="C165" s="11" t="s">
        <v>318</v>
      </c>
      <c r="D165" s="11">
        <v>225</v>
      </c>
      <c r="E165" s="82"/>
      <c r="F165" s="82"/>
      <c r="G165" s="459">
        <f>Tabla149[[#This Row],[PPF (µmol/s)]]/Tabla149[[#This Row],[Power use (W)]]</f>
        <v>0</v>
      </c>
      <c r="H165" s="195"/>
      <c r="I165" s="195"/>
      <c r="J165" s="195"/>
      <c r="K165" s="195"/>
      <c r="L165" s="195"/>
      <c r="M165" s="195"/>
      <c r="N165" s="20" t="s">
        <v>149</v>
      </c>
    </row>
    <row r="166" spans="1:14" x14ac:dyDescent="0.3">
      <c r="A166" s="4"/>
      <c r="B166" s="11" t="s">
        <v>152</v>
      </c>
      <c r="C166" s="11" t="s">
        <v>322</v>
      </c>
      <c r="D166" s="11">
        <v>90</v>
      </c>
      <c r="E166" s="82"/>
      <c r="F166" s="82"/>
      <c r="G166" s="459">
        <f>Tabla149[[#This Row],[PPF (µmol/s)]]/Tabla149[[#This Row],[Power use (W)]]</f>
        <v>0</v>
      </c>
      <c r="H166" s="195"/>
      <c r="I166" s="195"/>
      <c r="J166" s="195"/>
      <c r="K166" s="195"/>
      <c r="L166" s="195"/>
      <c r="M166" s="195"/>
      <c r="N166" s="20" t="s">
        <v>1058</v>
      </c>
    </row>
    <row r="167" spans="1:14" ht="15" thickBot="1" x14ac:dyDescent="0.35">
      <c r="A167" s="8"/>
      <c r="B167" s="13"/>
      <c r="C167" s="13"/>
      <c r="D167" s="13"/>
      <c r="E167" s="13"/>
      <c r="F167" s="13"/>
      <c r="G167" s="184"/>
      <c r="H167" s="195"/>
      <c r="I167" s="195"/>
      <c r="J167" s="195"/>
      <c r="K167" s="195"/>
      <c r="L167" s="195"/>
      <c r="M167" s="195"/>
      <c r="N167" s="22"/>
    </row>
    <row r="168" spans="1:14" ht="18.600000000000001" thickBot="1" x14ac:dyDescent="0.4">
      <c r="A168" s="56" t="s">
        <v>155</v>
      </c>
      <c r="B168" s="15"/>
      <c r="C168" s="27"/>
      <c r="D168" s="27"/>
      <c r="E168" s="27"/>
      <c r="F168" s="27"/>
      <c r="G168" s="158"/>
      <c r="H168" s="190"/>
      <c r="I168" s="190"/>
      <c r="J168" s="190"/>
      <c r="K168" s="190"/>
      <c r="L168" s="190"/>
      <c r="M168" s="190"/>
      <c r="N168" s="16"/>
    </row>
    <row r="169" spans="1:14" x14ac:dyDescent="0.3">
      <c r="A169" s="28" t="s">
        <v>162</v>
      </c>
      <c r="B169" s="14" t="s">
        <v>156</v>
      </c>
      <c r="C169" s="14" t="s">
        <v>82</v>
      </c>
      <c r="D169" s="14">
        <v>300</v>
      </c>
      <c r="E169" s="14">
        <v>780</v>
      </c>
      <c r="F169" s="14">
        <v>2.6</v>
      </c>
      <c r="G169" s="219">
        <f>Tabla149[[#This Row],[PPF (µmol/s)]]/Tabla149[[#This Row],[Power use (W)]]</f>
        <v>2.6</v>
      </c>
      <c r="H169" s="195"/>
      <c r="I169" s="195"/>
      <c r="J169" s="195"/>
      <c r="K169" s="195"/>
      <c r="L169" s="218">
        <v>2.6</v>
      </c>
      <c r="M169" s="195"/>
      <c r="N169" s="19" t="s">
        <v>1059</v>
      </c>
    </row>
    <row r="170" spans="1:14" x14ac:dyDescent="0.3">
      <c r="A170" s="11" t="s">
        <v>163</v>
      </c>
      <c r="B170" s="11" t="s">
        <v>157</v>
      </c>
      <c r="C170" s="11" t="s">
        <v>82</v>
      </c>
      <c r="D170" s="11">
        <v>130</v>
      </c>
      <c r="E170" s="11">
        <v>312</v>
      </c>
      <c r="F170" s="11">
        <v>2.4</v>
      </c>
      <c r="G170" s="219">
        <f>Tabla149[[#This Row],[PPF (µmol/s)]]/Tabla149[[#This Row],[Power use (W)]]</f>
        <v>2.4</v>
      </c>
      <c r="H170" s="195"/>
      <c r="I170" s="195"/>
      <c r="J170" s="195"/>
      <c r="K170" s="218">
        <v>2.4</v>
      </c>
      <c r="L170" s="195"/>
      <c r="M170" s="195"/>
      <c r="N170" s="19" t="s">
        <v>1060</v>
      </c>
    </row>
    <row r="171" spans="1:14" x14ac:dyDescent="0.3">
      <c r="A171" s="280" t="s">
        <v>2019</v>
      </c>
      <c r="B171" s="11" t="s">
        <v>158</v>
      </c>
      <c r="C171" s="11" t="s">
        <v>82</v>
      </c>
      <c r="D171" s="11">
        <v>65</v>
      </c>
      <c r="E171" s="11">
        <v>156</v>
      </c>
      <c r="F171" s="11">
        <v>2.4</v>
      </c>
      <c r="G171" s="219">
        <f>Tabla149[[#This Row],[PPF (µmol/s)]]/Tabla149[[#This Row],[Power use (W)]]</f>
        <v>2.4</v>
      </c>
      <c r="H171" s="195"/>
      <c r="I171" s="195"/>
      <c r="J171" s="195"/>
      <c r="K171" s="218">
        <v>2.4</v>
      </c>
      <c r="L171" s="195"/>
      <c r="M171" s="195"/>
      <c r="N171" s="19" t="s">
        <v>1061</v>
      </c>
    </row>
    <row r="172" spans="1:14" x14ac:dyDescent="0.3">
      <c r="A172" s="4"/>
      <c r="B172" s="11" t="s">
        <v>159</v>
      </c>
      <c r="C172" s="11" t="s">
        <v>160</v>
      </c>
      <c r="D172" s="11">
        <v>260</v>
      </c>
      <c r="E172" s="11">
        <v>624</v>
      </c>
      <c r="F172" s="11">
        <v>2.4</v>
      </c>
      <c r="G172" s="215">
        <f>Tabla149[[#This Row],[PPF (µmol/s)]]/Tabla149[[#This Row],[Power use (W)]]</f>
        <v>2.4</v>
      </c>
      <c r="H172" s="195"/>
      <c r="I172" s="195"/>
      <c r="J172" s="195"/>
      <c r="K172" s="218">
        <v>2.4</v>
      </c>
      <c r="L172" s="195"/>
      <c r="M172" s="195"/>
      <c r="N172" s="20"/>
    </row>
    <row r="173" spans="1:14" x14ac:dyDescent="0.3">
      <c r="A173" s="4"/>
      <c r="B173" s="11" t="s">
        <v>161</v>
      </c>
      <c r="C173" s="11" t="s">
        <v>82</v>
      </c>
      <c r="D173" s="11">
        <v>58</v>
      </c>
      <c r="E173" s="11">
        <v>125</v>
      </c>
      <c r="F173" s="11">
        <v>2.2000000000000002</v>
      </c>
      <c r="G173" s="219">
        <f>Tabla149[[#This Row],[PPF (µmol/s)]]/Tabla149[[#This Row],[Power use (W)]]</f>
        <v>2.1551724137931036</v>
      </c>
      <c r="H173" s="195"/>
      <c r="I173" s="195"/>
      <c r="J173" s="195"/>
      <c r="K173" s="218">
        <v>2.1551724137931036</v>
      </c>
      <c r="L173" s="195"/>
      <c r="M173" s="195"/>
      <c r="N173" s="19" t="s">
        <v>323</v>
      </c>
    </row>
    <row r="174" spans="1:14" ht="15" thickBot="1" x14ac:dyDescent="0.35">
      <c r="A174" s="8"/>
      <c r="B174" s="13" t="s">
        <v>1062</v>
      </c>
      <c r="C174" s="13" t="s">
        <v>82</v>
      </c>
      <c r="D174" s="13">
        <v>65</v>
      </c>
      <c r="E174" s="82"/>
      <c r="F174" s="82"/>
      <c r="G174" s="185"/>
      <c r="H174" s="195"/>
      <c r="I174" s="195"/>
      <c r="J174" s="195"/>
      <c r="K174" s="195"/>
      <c r="L174" s="195"/>
      <c r="M174" s="195"/>
      <c r="N174" s="22" t="s">
        <v>1063</v>
      </c>
    </row>
    <row r="175" spans="1:14" ht="18.600000000000001" thickBot="1" x14ac:dyDescent="0.4">
      <c r="A175" s="56" t="s">
        <v>164</v>
      </c>
      <c r="B175" s="15"/>
      <c r="C175" s="27"/>
      <c r="D175" s="27"/>
      <c r="E175" s="27"/>
      <c r="F175" s="27"/>
      <c r="G175" s="158"/>
      <c r="H175" s="190"/>
      <c r="I175" s="190"/>
      <c r="J175" s="190"/>
      <c r="K175" s="190"/>
      <c r="L175" s="190"/>
      <c r="M175" s="190"/>
      <c r="N175" s="16"/>
    </row>
    <row r="176" spans="1:14" x14ac:dyDescent="0.3">
      <c r="A176" s="28" t="s">
        <v>170</v>
      </c>
      <c r="B176" s="14" t="s">
        <v>165</v>
      </c>
      <c r="C176" s="14" t="s">
        <v>82</v>
      </c>
      <c r="D176" s="14">
        <v>336</v>
      </c>
      <c r="E176" s="14">
        <v>1160</v>
      </c>
      <c r="F176" s="14">
        <v>3.5</v>
      </c>
      <c r="G176" s="219">
        <f>Tabla149[[#This Row],[PPF (µmol/s)]]/Tabla149[[#This Row],[Power use (W)]]</f>
        <v>3.4523809523809526</v>
      </c>
      <c r="H176" s="196"/>
      <c r="I176" s="196"/>
      <c r="J176" s="196"/>
      <c r="K176" s="196"/>
      <c r="L176" s="196"/>
      <c r="M176" s="211">
        <v>3.4523809523809526</v>
      </c>
      <c r="N176" s="19" t="s">
        <v>166</v>
      </c>
    </row>
    <row r="177" spans="1:14" x14ac:dyDescent="0.3">
      <c r="A177" s="11" t="s">
        <v>171</v>
      </c>
      <c r="B177" s="11" t="s">
        <v>167</v>
      </c>
      <c r="C177" s="11" t="s">
        <v>82</v>
      </c>
      <c r="D177" s="11">
        <v>135</v>
      </c>
      <c r="E177" s="11">
        <v>255</v>
      </c>
      <c r="F177" s="170">
        <v>3</v>
      </c>
      <c r="G177" s="220">
        <f>Tabla149[[#This Row],[PPF (µmol/s)]]/Tabla149[[#This Row],[Power use (W)]]</f>
        <v>1.8888888888888888</v>
      </c>
      <c r="H177" s="197"/>
      <c r="I177" s="197"/>
      <c r="J177" s="197"/>
      <c r="K177" s="197"/>
      <c r="L177" s="197"/>
      <c r="M177" s="226">
        <v>3</v>
      </c>
      <c r="N177" s="20" t="s">
        <v>1064</v>
      </c>
    </row>
    <row r="178" spans="1:14" x14ac:dyDescent="0.3">
      <c r="A178" s="280" t="s">
        <v>2019</v>
      </c>
      <c r="B178" s="11" t="s">
        <v>1065</v>
      </c>
      <c r="C178" s="11" t="s">
        <v>168</v>
      </c>
      <c r="D178" s="11">
        <v>53.5</v>
      </c>
      <c r="E178" s="11">
        <v>160</v>
      </c>
      <c r="F178" s="11">
        <v>3</v>
      </c>
      <c r="G178" s="215">
        <f>Tabla149[[#This Row],[PPF (µmol/s)]]/Tabla149[[#This Row],[Power use (W)]]</f>
        <v>2.9906542056074765</v>
      </c>
      <c r="H178" s="197"/>
      <c r="I178" s="197"/>
      <c r="J178" s="197"/>
      <c r="K178" s="197"/>
      <c r="L178" s="226">
        <v>2.9906542056074765</v>
      </c>
      <c r="M178" s="197"/>
      <c r="N178" s="20" t="s">
        <v>169</v>
      </c>
    </row>
    <row r="179" spans="1:14" x14ac:dyDescent="0.3">
      <c r="A179" s="4"/>
      <c r="B179" s="11" t="s">
        <v>1066</v>
      </c>
      <c r="C179" s="11" t="s">
        <v>1067</v>
      </c>
      <c r="D179" s="11">
        <v>320</v>
      </c>
      <c r="E179" s="11">
        <v>960</v>
      </c>
      <c r="F179" s="11">
        <v>3</v>
      </c>
      <c r="G179" s="215">
        <f>Tabla149[[#This Row],[PPF (µmol/s)]]/Tabla149[[#This Row],[Power use (W)]]</f>
        <v>3</v>
      </c>
      <c r="H179" s="197"/>
      <c r="I179" s="197"/>
      <c r="J179" s="197"/>
      <c r="K179" s="197"/>
      <c r="L179" s="197"/>
      <c r="M179" s="226">
        <v>3</v>
      </c>
      <c r="N179" s="20" t="s">
        <v>169</v>
      </c>
    </row>
    <row r="180" spans="1:14" x14ac:dyDescent="0.3">
      <c r="A180" s="4"/>
      <c r="B180" s="11" t="s">
        <v>1068</v>
      </c>
      <c r="C180" s="11" t="s">
        <v>1070</v>
      </c>
      <c r="D180" s="11">
        <v>64</v>
      </c>
      <c r="E180" s="11">
        <v>180</v>
      </c>
      <c r="F180" s="170">
        <v>2.5</v>
      </c>
      <c r="G180" s="220">
        <f>Tabla149[[#This Row],[PPF (µmol/s)]]/Tabla149[[#This Row],[Power use (W)]]</f>
        <v>2.8125</v>
      </c>
      <c r="H180" s="197"/>
      <c r="I180" s="197"/>
      <c r="J180" s="197"/>
      <c r="K180" s="197"/>
      <c r="L180" s="226">
        <v>2.5</v>
      </c>
      <c r="M180" s="197"/>
      <c r="N180" s="20" t="s">
        <v>2711</v>
      </c>
    </row>
    <row r="181" spans="1:14" ht="15" thickBot="1" x14ac:dyDescent="0.35">
      <c r="A181" s="8"/>
      <c r="B181" s="11" t="s">
        <v>1069</v>
      </c>
      <c r="C181" s="11" t="s">
        <v>1071</v>
      </c>
      <c r="D181" s="11">
        <v>80</v>
      </c>
      <c r="E181" s="11">
        <v>225</v>
      </c>
      <c r="F181" s="170">
        <v>2.5</v>
      </c>
      <c r="G181" s="220">
        <f>Tabla149[[#This Row],[PPF (µmol/s)]]/Tabla149[[#This Row],[Power use (W)]]</f>
        <v>2.8125</v>
      </c>
      <c r="H181" s="197"/>
      <c r="I181" s="197"/>
      <c r="J181" s="197"/>
      <c r="K181" s="197"/>
      <c r="L181" s="226">
        <v>2.5</v>
      </c>
      <c r="M181" s="197"/>
      <c r="N181" s="20" t="s">
        <v>2712</v>
      </c>
    </row>
    <row r="182" spans="1:14" ht="18.600000000000001" thickBot="1" x14ac:dyDescent="0.4">
      <c r="A182" s="56" t="s">
        <v>172</v>
      </c>
      <c r="B182" s="15"/>
      <c r="C182" s="27"/>
      <c r="D182" s="27"/>
      <c r="E182" s="27"/>
      <c r="F182" s="27"/>
      <c r="G182" s="158"/>
      <c r="H182" s="190"/>
      <c r="I182" s="190"/>
      <c r="J182" s="190"/>
      <c r="K182" s="190"/>
      <c r="L182" s="190"/>
      <c r="M182" s="190"/>
      <c r="N182" s="16"/>
    </row>
    <row r="183" spans="1:14" x14ac:dyDescent="0.3">
      <c r="A183" s="28" t="s">
        <v>185</v>
      </c>
      <c r="B183" s="14" t="s">
        <v>173</v>
      </c>
      <c r="C183" s="14" t="s">
        <v>324</v>
      </c>
      <c r="D183" s="14">
        <v>120</v>
      </c>
      <c r="E183" s="14">
        <v>312</v>
      </c>
      <c r="F183" s="169">
        <v>2.7</v>
      </c>
      <c r="G183" s="241">
        <f>Tabla149[[#This Row],[PPF (µmol/s)]]/Tabla149[[#This Row],[Power use (W)]]</f>
        <v>2.6</v>
      </c>
      <c r="H183" s="196"/>
      <c r="I183" s="196"/>
      <c r="J183" s="196"/>
      <c r="K183" s="196"/>
      <c r="L183" s="211">
        <v>2.7</v>
      </c>
      <c r="M183" s="196"/>
      <c r="N183" s="19" t="s">
        <v>326</v>
      </c>
    </row>
    <row r="184" spans="1:14" x14ac:dyDescent="0.3">
      <c r="A184" s="28" t="s">
        <v>181</v>
      </c>
      <c r="B184" s="11" t="s">
        <v>174</v>
      </c>
      <c r="C184" s="11" t="s">
        <v>324</v>
      </c>
      <c r="D184" s="11">
        <v>165</v>
      </c>
      <c r="E184" s="11">
        <v>416</v>
      </c>
      <c r="F184" s="170">
        <v>2.7</v>
      </c>
      <c r="G184" s="220">
        <f>Tabla149[[#This Row],[PPF (µmol/s)]]/Tabla149[[#This Row],[Power use (W)]]</f>
        <v>2.521212121212121</v>
      </c>
      <c r="H184" s="197"/>
      <c r="I184" s="197"/>
      <c r="J184" s="197"/>
      <c r="K184" s="197"/>
      <c r="L184" s="226">
        <v>2.7</v>
      </c>
      <c r="M184" s="197"/>
      <c r="N184" s="20" t="s">
        <v>326</v>
      </c>
    </row>
    <row r="185" spans="1:14" x14ac:dyDescent="0.3">
      <c r="A185" s="280" t="s">
        <v>2019</v>
      </c>
      <c r="B185" s="11" t="s">
        <v>177</v>
      </c>
      <c r="C185" s="11" t="s">
        <v>324</v>
      </c>
      <c r="D185" s="11">
        <v>165</v>
      </c>
      <c r="E185" s="11">
        <v>416</v>
      </c>
      <c r="F185" s="170">
        <v>2.7</v>
      </c>
      <c r="G185" s="220">
        <f>Tabla149[[#This Row],[PPF (µmol/s)]]/Tabla149[[#This Row],[Power use (W)]]</f>
        <v>2.521212121212121</v>
      </c>
      <c r="H185" s="197"/>
      <c r="I185" s="197"/>
      <c r="J185" s="197"/>
      <c r="K185" s="197"/>
      <c r="L185" s="226">
        <v>2.7</v>
      </c>
      <c r="M185" s="197"/>
      <c r="N185" s="20" t="s">
        <v>326</v>
      </c>
    </row>
    <row r="186" spans="1:14" x14ac:dyDescent="0.3">
      <c r="A186" s="4"/>
      <c r="B186" s="11" t="s">
        <v>175</v>
      </c>
      <c r="C186" s="11" t="s">
        <v>324</v>
      </c>
      <c r="D186" s="11">
        <v>205</v>
      </c>
      <c r="E186" s="11">
        <v>520</v>
      </c>
      <c r="F186" s="170">
        <v>2.7</v>
      </c>
      <c r="G186" s="220">
        <f>Tabla149[[#This Row],[PPF (µmol/s)]]/Tabla149[[#This Row],[Power use (W)]]</f>
        <v>2.5365853658536586</v>
      </c>
      <c r="H186" s="197"/>
      <c r="I186" s="197"/>
      <c r="J186" s="197"/>
      <c r="K186" s="197"/>
      <c r="L186" s="226">
        <v>2.7</v>
      </c>
      <c r="M186" s="197"/>
      <c r="N186" s="20" t="s">
        <v>326</v>
      </c>
    </row>
    <row r="187" spans="1:14" x14ac:dyDescent="0.3">
      <c r="A187" s="4"/>
      <c r="B187" s="11" t="s">
        <v>176</v>
      </c>
      <c r="C187" s="11" t="s">
        <v>324</v>
      </c>
      <c r="D187" s="11">
        <v>245</v>
      </c>
      <c r="E187" s="11">
        <v>624</v>
      </c>
      <c r="F187" s="170">
        <v>2.7</v>
      </c>
      <c r="G187" s="220">
        <f>Tabla149[[#This Row],[PPF (µmol/s)]]/Tabla149[[#This Row],[Power use (W)]]</f>
        <v>2.546938775510204</v>
      </c>
      <c r="H187" s="197"/>
      <c r="I187" s="197"/>
      <c r="J187" s="197"/>
      <c r="K187" s="197"/>
      <c r="L187" s="226">
        <v>2.7</v>
      </c>
      <c r="M187" s="197"/>
      <c r="N187" s="20" t="s">
        <v>326</v>
      </c>
    </row>
    <row r="188" spans="1:14" x14ac:dyDescent="0.3">
      <c r="A188" s="4"/>
      <c r="B188" s="11" t="s">
        <v>179</v>
      </c>
      <c r="C188" s="11" t="s">
        <v>82</v>
      </c>
      <c r="D188" s="11">
        <v>9.6</v>
      </c>
      <c r="E188" s="11">
        <v>20.399999999999999</v>
      </c>
      <c r="F188" s="11">
        <v>2.12</v>
      </c>
      <c r="G188" s="215">
        <f>Tabla149[[#This Row],[PPF (µmol/s)]]/Tabla149[[#This Row],[Power use (W)]]</f>
        <v>2.125</v>
      </c>
      <c r="H188" s="197"/>
      <c r="I188" s="197"/>
      <c r="J188" s="197"/>
      <c r="K188" s="226">
        <v>2.125</v>
      </c>
      <c r="L188" s="197"/>
      <c r="M188" s="197"/>
      <c r="N188" s="20" t="s">
        <v>327</v>
      </c>
    </row>
    <row r="189" spans="1:14" x14ac:dyDescent="0.3">
      <c r="A189" s="4"/>
      <c r="B189" s="11" t="s">
        <v>182</v>
      </c>
      <c r="C189" s="11" t="s">
        <v>82</v>
      </c>
      <c r="D189" s="11">
        <v>19.2</v>
      </c>
      <c r="E189" s="11">
        <v>40.700000000000003</v>
      </c>
      <c r="F189" s="11">
        <v>2.12</v>
      </c>
      <c r="G189" s="215">
        <f>Tabla149[[#This Row],[PPF (µmol/s)]]/Tabla149[[#This Row],[Power use (W)]]</f>
        <v>2.119791666666667</v>
      </c>
      <c r="H189" s="197"/>
      <c r="I189" s="197"/>
      <c r="J189" s="197"/>
      <c r="K189" s="226">
        <v>2.119791666666667</v>
      </c>
      <c r="L189" s="197"/>
      <c r="M189" s="197"/>
      <c r="N189" s="20" t="s">
        <v>327</v>
      </c>
    </row>
    <row r="190" spans="1:14" ht="15" thickBot="1" x14ac:dyDescent="0.35">
      <c r="A190" s="4"/>
      <c r="B190" s="11" t="s">
        <v>183</v>
      </c>
      <c r="C190" s="11" t="s">
        <v>325</v>
      </c>
      <c r="D190" s="11">
        <v>30</v>
      </c>
      <c r="E190" s="11">
        <v>77</v>
      </c>
      <c r="F190" s="170">
        <v>2.8</v>
      </c>
      <c r="G190" s="220">
        <f>Tabla149[[#This Row],[PPF (µmol/s)]]/Tabla149[[#This Row],[Power use (W)]]</f>
        <v>2.5666666666666669</v>
      </c>
      <c r="H190" s="197"/>
      <c r="I190" s="197"/>
      <c r="J190" s="197"/>
      <c r="K190" s="197"/>
      <c r="L190" s="226">
        <v>2.8</v>
      </c>
      <c r="M190" s="197"/>
      <c r="N190" s="20" t="s">
        <v>1717</v>
      </c>
    </row>
    <row r="191" spans="1:14" ht="18.600000000000001" thickBot="1" x14ac:dyDescent="0.4">
      <c r="A191" s="56" t="s">
        <v>186</v>
      </c>
      <c r="B191" s="15"/>
      <c r="C191" s="27"/>
      <c r="D191" s="27"/>
      <c r="E191" s="27"/>
      <c r="F191" s="27"/>
      <c r="G191" s="158"/>
      <c r="H191" s="190"/>
      <c r="I191" s="190"/>
      <c r="J191" s="190"/>
      <c r="K191" s="190"/>
      <c r="L191" s="190"/>
      <c r="M191" s="190"/>
      <c r="N191" s="23"/>
    </row>
    <row r="192" spans="1:14" x14ac:dyDescent="0.3">
      <c r="A192" s="28" t="s">
        <v>194</v>
      </c>
      <c r="B192" s="14" t="s">
        <v>187</v>
      </c>
      <c r="C192" s="14" t="s">
        <v>85</v>
      </c>
      <c r="D192" s="14">
        <v>430</v>
      </c>
      <c r="E192" s="82"/>
      <c r="F192" s="82"/>
      <c r="G192" s="499">
        <f>Tabla149[[#This Row],[PPF (µmol/s)]]/Tabla149[[#This Row],[Power use (W)]]</f>
        <v>0</v>
      </c>
      <c r="H192" s="195"/>
      <c r="I192" s="195"/>
      <c r="J192" s="195"/>
      <c r="K192" s="195"/>
      <c r="L192" s="195"/>
      <c r="M192" s="195"/>
      <c r="N192" s="19" t="s">
        <v>1074</v>
      </c>
    </row>
    <row r="193" spans="1:14" x14ac:dyDescent="0.3">
      <c r="A193" s="11" t="s">
        <v>195</v>
      </c>
      <c r="B193" s="11" t="s">
        <v>188</v>
      </c>
      <c r="C193" s="11" t="s">
        <v>85</v>
      </c>
      <c r="D193" s="11">
        <v>630</v>
      </c>
      <c r="E193" s="82"/>
      <c r="F193" s="82"/>
      <c r="G193" s="499">
        <f>Tabla149[[#This Row],[PPF (µmol/s)]]/Tabla149[[#This Row],[Power use (W)]]</f>
        <v>0</v>
      </c>
      <c r="H193" s="195"/>
      <c r="I193" s="195"/>
      <c r="J193" s="195"/>
      <c r="K193" s="195"/>
      <c r="L193" s="195"/>
      <c r="M193" s="195"/>
      <c r="N193" s="20" t="s">
        <v>1075</v>
      </c>
    </row>
    <row r="194" spans="1:14" x14ac:dyDescent="0.3">
      <c r="A194" s="4"/>
      <c r="B194" s="11" t="s">
        <v>189</v>
      </c>
      <c r="C194" s="11" t="s">
        <v>85</v>
      </c>
      <c r="D194" s="11">
        <v>170</v>
      </c>
      <c r="E194" s="82"/>
      <c r="F194" s="82"/>
      <c r="G194" s="499">
        <f>Tabla149[[#This Row],[PPF (µmol/s)]]/Tabla149[[#This Row],[Power use (W)]]</f>
        <v>0</v>
      </c>
      <c r="H194" s="195"/>
      <c r="I194" s="195"/>
      <c r="J194" s="195"/>
      <c r="K194" s="195"/>
      <c r="L194" s="195"/>
      <c r="M194" s="195"/>
      <c r="N194" s="20" t="s">
        <v>1076</v>
      </c>
    </row>
    <row r="195" spans="1:14" x14ac:dyDescent="0.3">
      <c r="A195" s="4" t="s">
        <v>1192</v>
      </c>
      <c r="B195" s="11" t="s">
        <v>190</v>
      </c>
      <c r="C195" s="11" t="s">
        <v>85</v>
      </c>
      <c r="D195" s="11">
        <v>227</v>
      </c>
      <c r="E195" s="82"/>
      <c r="F195" s="82"/>
      <c r="G195" s="499">
        <f>Tabla149[[#This Row],[PPF (µmol/s)]]/Tabla149[[#This Row],[Power use (W)]]</f>
        <v>0</v>
      </c>
      <c r="H195" s="195"/>
      <c r="I195" s="195"/>
      <c r="J195" s="195"/>
      <c r="K195" s="195"/>
      <c r="L195" s="195"/>
      <c r="M195" s="195"/>
      <c r="N195" s="20" t="s">
        <v>1077</v>
      </c>
    </row>
    <row r="196" spans="1:14" x14ac:dyDescent="0.3">
      <c r="A196" s="11" t="s">
        <v>2021</v>
      </c>
      <c r="B196" s="11" t="s">
        <v>191</v>
      </c>
      <c r="C196" s="11" t="s">
        <v>85</v>
      </c>
      <c r="D196" s="11">
        <v>288</v>
      </c>
      <c r="E196" s="82"/>
      <c r="F196" s="82"/>
      <c r="G196" s="499">
        <f>Tabla149[[#This Row],[PPF (µmol/s)]]/Tabla149[[#This Row],[Power use (W)]]</f>
        <v>0</v>
      </c>
      <c r="H196" s="195"/>
      <c r="I196" s="195"/>
      <c r="J196" s="195"/>
      <c r="K196" s="195"/>
      <c r="L196" s="195"/>
      <c r="M196" s="195"/>
      <c r="N196" s="20" t="s">
        <v>1078</v>
      </c>
    </row>
    <row r="197" spans="1:14" x14ac:dyDescent="0.3">
      <c r="A197" s="4"/>
      <c r="B197" s="11" t="s">
        <v>1079</v>
      </c>
      <c r="C197" s="11" t="s">
        <v>82</v>
      </c>
      <c r="D197" s="11">
        <v>40</v>
      </c>
      <c r="E197" s="82"/>
      <c r="F197" s="82"/>
      <c r="G197" s="499">
        <f>Tabla149[[#This Row],[PPF (µmol/s)]]/Tabla149[[#This Row],[Power use (W)]]</f>
        <v>0</v>
      </c>
      <c r="H197" s="195"/>
      <c r="I197" s="195"/>
      <c r="J197" s="195"/>
      <c r="K197" s="195"/>
      <c r="L197" s="195"/>
      <c r="M197" s="195"/>
      <c r="N197" s="20" t="s">
        <v>1083</v>
      </c>
    </row>
    <row r="198" spans="1:14" x14ac:dyDescent="0.3">
      <c r="A198" s="4"/>
      <c r="B198" s="11" t="s">
        <v>1080</v>
      </c>
      <c r="C198" s="11" t="s">
        <v>82</v>
      </c>
      <c r="D198" s="11">
        <v>80</v>
      </c>
      <c r="E198" s="82"/>
      <c r="F198" s="82"/>
      <c r="G198" s="499">
        <f>Tabla149[[#This Row],[PPF (µmol/s)]]/Tabla149[[#This Row],[Power use (W)]]</f>
        <v>0</v>
      </c>
      <c r="H198" s="195"/>
      <c r="I198" s="195"/>
      <c r="J198" s="195"/>
      <c r="K198" s="195"/>
      <c r="L198" s="195"/>
      <c r="M198" s="195"/>
      <c r="N198" s="20" t="s">
        <v>1084</v>
      </c>
    </row>
    <row r="199" spans="1:14" x14ac:dyDescent="0.3">
      <c r="A199" s="4"/>
      <c r="B199" s="11" t="s">
        <v>1081</v>
      </c>
      <c r="C199" s="11" t="s">
        <v>82</v>
      </c>
      <c r="D199" s="11">
        <v>40</v>
      </c>
      <c r="E199" s="82"/>
      <c r="F199" s="82"/>
      <c r="G199" s="499">
        <f>Tabla149[[#This Row],[PPF (µmol/s)]]/Tabla149[[#This Row],[Power use (W)]]</f>
        <v>0</v>
      </c>
      <c r="H199" s="195"/>
      <c r="I199" s="195"/>
      <c r="J199" s="195"/>
      <c r="K199" s="195"/>
      <c r="L199" s="195"/>
      <c r="M199" s="195"/>
      <c r="N199" s="20" t="s">
        <v>1085</v>
      </c>
    </row>
    <row r="200" spans="1:14" x14ac:dyDescent="0.3">
      <c r="A200" s="4"/>
      <c r="B200" s="11" t="s">
        <v>1082</v>
      </c>
      <c r="C200" s="11" t="s">
        <v>82</v>
      </c>
      <c r="D200" s="11">
        <v>80</v>
      </c>
      <c r="E200" s="82"/>
      <c r="F200" s="82"/>
      <c r="G200" s="499">
        <f>Tabla149[[#This Row],[PPF (µmol/s)]]/Tabla149[[#This Row],[Power use (W)]]</f>
        <v>0</v>
      </c>
      <c r="H200" s="195"/>
      <c r="I200" s="195"/>
      <c r="J200" s="195"/>
      <c r="K200" s="195"/>
      <c r="L200" s="195"/>
      <c r="M200" s="195"/>
      <c r="N200" s="20" t="s">
        <v>1086</v>
      </c>
    </row>
    <row r="201" spans="1:14" x14ac:dyDescent="0.3">
      <c r="A201" s="4"/>
      <c r="B201" s="11" t="s">
        <v>192</v>
      </c>
      <c r="C201" s="11" t="s">
        <v>82</v>
      </c>
      <c r="D201" s="11">
        <v>75</v>
      </c>
      <c r="E201" s="82"/>
      <c r="F201" s="82"/>
      <c r="G201" s="499">
        <f>Tabla149[[#This Row],[PPF (µmol/s)]]/Tabla149[[#This Row],[Power use (W)]]</f>
        <v>0</v>
      </c>
      <c r="H201" s="195"/>
      <c r="I201" s="195"/>
      <c r="J201" s="195"/>
      <c r="K201" s="195"/>
      <c r="L201" s="195"/>
      <c r="M201" s="195"/>
      <c r="N201" s="20" t="s">
        <v>1087</v>
      </c>
    </row>
    <row r="202" spans="1:14" x14ac:dyDescent="0.3">
      <c r="A202" s="4"/>
      <c r="B202" s="11" t="s">
        <v>193</v>
      </c>
      <c r="C202" s="11" t="s">
        <v>82</v>
      </c>
      <c r="D202" s="11">
        <v>150</v>
      </c>
      <c r="E202" s="82"/>
      <c r="F202" s="82"/>
      <c r="G202" s="499">
        <f>Tabla149[[#This Row],[PPF (µmol/s)]]/Tabla149[[#This Row],[Power use (W)]]</f>
        <v>0</v>
      </c>
      <c r="H202" s="195"/>
      <c r="I202" s="195"/>
      <c r="J202" s="195"/>
      <c r="K202" s="195"/>
      <c r="L202" s="195"/>
      <c r="M202" s="195"/>
      <c r="N202" s="20" t="s">
        <v>1088</v>
      </c>
    </row>
    <row r="203" spans="1:14" x14ac:dyDescent="0.3">
      <c r="A203" s="4"/>
      <c r="B203" s="11" t="s">
        <v>1089</v>
      </c>
      <c r="C203" s="11" t="s">
        <v>82</v>
      </c>
      <c r="D203" s="11">
        <v>150</v>
      </c>
      <c r="E203" s="82"/>
      <c r="F203" s="82"/>
      <c r="G203" s="499">
        <f>Tabla149[[#This Row],[PPF (µmol/s)]]/Tabla149[[#This Row],[Power use (W)]]</f>
        <v>0</v>
      </c>
      <c r="H203" s="195"/>
      <c r="I203" s="195"/>
      <c r="J203" s="195"/>
      <c r="K203" s="195"/>
      <c r="L203" s="195"/>
      <c r="M203" s="195"/>
      <c r="N203" s="20" t="s">
        <v>1091</v>
      </c>
    </row>
    <row r="204" spans="1:14" ht="15" thickBot="1" x14ac:dyDescent="0.35">
      <c r="A204" s="8"/>
      <c r="B204" s="11" t="s">
        <v>1090</v>
      </c>
      <c r="C204" s="11" t="s">
        <v>82</v>
      </c>
      <c r="D204" s="11">
        <v>150</v>
      </c>
      <c r="E204" s="82"/>
      <c r="F204" s="82"/>
      <c r="G204" s="499">
        <f>Tabla149[[#This Row],[PPF (µmol/s)]]/Tabla149[[#This Row],[Power use (W)]]</f>
        <v>0</v>
      </c>
      <c r="H204" s="195"/>
      <c r="I204" s="195"/>
      <c r="J204" s="195"/>
      <c r="K204" s="195"/>
      <c r="L204" s="195"/>
      <c r="M204" s="195"/>
      <c r="N204" s="20" t="s">
        <v>1092</v>
      </c>
    </row>
    <row r="205" spans="1:14" ht="18.600000000000001" thickBot="1" x14ac:dyDescent="0.4">
      <c r="A205" s="56" t="s">
        <v>196</v>
      </c>
      <c r="B205" s="15"/>
      <c r="C205" s="27"/>
      <c r="D205" s="27"/>
      <c r="E205" s="27"/>
      <c r="F205" s="27"/>
      <c r="G205" s="158"/>
      <c r="H205" s="190"/>
      <c r="I205" s="190"/>
      <c r="J205" s="190"/>
      <c r="K205" s="190"/>
      <c r="L205" s="190"/>
      <c r="M205" s="190"/>
      <c r="N205" s="23"/>
    </row>
    <row r="206" spans="1:14" x14ac:dyDescent="0.3">
      <c r="A206" s="28" t="s">
        <v>209</v>
      </c>
      <c r="B206" s="14" t="s">
        <v>197</v>
      </c>
      <c r="C206" s="14" t="s">
        <v>200</v>
      </c>
      <c r="D206" s="14">
        <v>460</v>
      </c>
      <c r="E206" s="82"/>
      <c r="F206" s="82"/>
      <c r="G206" s="499">
        <f>Tabla149[[#This Row],[PPF (µmol/s)]]/Tabla149[[#This Row],[Power use (W)]]</f>
        <v>0</v>
      </c>
      <c r="H206" s="195"/>
      <c r="I206" s="195"/>
      <c r="J206" s="195"/>
      <c r="K206" s="195"/>
      <c r="L206" s="195"/>
      <c r="M206" s="195"/>
      <c r="N206" s="19" t="s">
        <v>198</v>
      </c>
    </row>
    <row r="207" spans="1:14" x14ac:dyDescent="0.3">
      <c r="A207" s="11" t="s">
        <v>210</v>
      </c>
      <c r="B207" s="11" t="s">
        <v>199</v>
      </c>
      <c r="C207" s="11" t="s">
        <v>200</v>
      </c>
      <c r="D207" s="11">
        <v>640</v>
      </c>
      <c r="E207" s="82"/>
      <c r="F207" s="170">
        <v>2.15</v>
      </c>
      <c r="G207" s="458">
        <f>Tabla149[[#This Row],[PPF (µmol/s)]]/Tabla149[[#This Row],[Power use (W)]]</f>
        <v>0</v>
      </c>
      <c r="H207" s="195"/>
      <c r="I207" s="195"/>
      <c r="J207" s="195"/>
      <c r="K207" s="195">
        <v>2.15</v>
      </c>
      <c r="L207" s="195"/>
      <c r="M207" s="195"/>
      <c r="N207" s="20" t="s">
        <v>1094</v>
      </c>
    </row>
    <row r="208" spans="1:14" x14ac:dyDescent="0.3">
      <c r="A208" s="4" t="s">
        <v>2022</v>
      </c>
      <c r="B208" s="11" t="s">
        <v>202</v>
      </c>
      <c r="C208" s="11" t="s">
        <v>314</v>
      </c>
      <c r="D208" s="11">
        <v>420</v>
      </c>
      <c r="E208" s="82"/>
      <c r="F208" s="82"/>
      <c r="G208" s="499">
        <f>Tabla149[[#This Row],[PPF (µmol/s)]]/Tabla149[[#This Row],[Power use (W)]]</f>
        <v>0</v>
      </c>
      <c r="H208" s="195"/>
      <c r="I208" s="195"/>
      <c r="J208" s="195"/>
      <c r="K208" s="195"/>
      <c r="L208" s="195"/>
      <c r="M208" s="195"/>
      <c r="N208" s="4" t="s">
        <v>1095</v>
      </c>
    </row>
    <row r="209" spans="1:14" x14ac:dyDescent="0.3">
      <c r="A209" s="4" t="s">
        <v>1348</v>
      </c>
      <c r="B209" s="11" t="s">
        <v>201</v>
      </c>
      <c r="C209" s="11" t="s">
        <v>309</v>
      </c>
      <c r="D209" s="11">
        <v>660</v>
      </c>
      <c r="E209" s="82"/>
      <c r="F209" s="82" t="s">
        <v>559</v>
      </c>
      <c r="G209" s="499">
        <f>Tabla149[[#This Row],[PPF (µmol/s)]]/Tabla149[[#This Row],[Power use (W)]]</f>
        <v>0</v>
      </c>
      <c r="H209" s="195"/>
      <c r="I209" s="195"/>
      <c r="J209" s="195"/>
      <c r="K209" s="195"/>
      <c r="L209" s="195"/>
      <c r="M209" s="195"/>
      <c r="N209" s="4" t="s">
        <v>1096</v>
      </c>
    </row>
    <row r="210" spans="1:14" x14ac:dyDescent="0.3">
      <c r="A210" s="4" t="s">
        <v>1349</v>
      </c>
      <c r="B210" s="11" t="s">
        <v>203</v>
      </c>
      <c r="C210" s="11" t="s">
        <v>206</v>
      </c>
      <c r="D210" s="11">
        <v>140</v>
      </c>
      <c r="E210" s="82"/>
      <c r="F210" s="82"/>
      <c r="G210" s="499">
        <f>Tabla149[[#This Row],[PPF (µmol/s)]]/Tabla149[[#This Row],[Power use (W)]]</f>
        <v>0</v>
      </c>
      <c r="H210" s="195"/>
      <c r="I210" s="195"/>
      <c r="J210" s="195"/>
      <c r="K210" s="195"/>
      <c r="L210" s="195"/>
      <c r="M210" s="195"/>
      <c r="N210" s="4" t="s">
        <v>1097</v>
      </c>
    </row>
    <row r="211" spans="1:14" x14ac:dyDescent="0.3">
      <c r="A211" s="280" t="s">
        <v>2019</v>
      </c>
      <c r="B211" s="11" t="s">
        <v>204</v>
      </c>
      <c r="C211" s="11" t="s">
        <v>206</v>
      </c>
      <c r="D211" s="11">
        <v>100</v>
      </c>
      <c r="E211" s="82"/>
      <c r="F211" s="82"/>
      <c r="G211" s="499">
        <f>Tabla149[[#This Row],[PPF (µmol/s)]]/Tabla149[[#This Row],[Power use (W)]]</f>
        <v>0</v>
      </c>
      <c r="H211" s="195"/>
      <c r="I211" s="195"/>
      <c r="J211" s="195"/>
      <c r="K211" s="195"/>
      <c r="L211" s="195"/>
      <c r="M211" s="195"/>
      <c r="N211" s="4" t="s">
        <v>1093</v>
      </c>
    </row>
    <row r="212" spans="1:14" x14ac:dyDescent="0.3">
      <c r="A212" s="4"/>
      <c r="B212" s="11" t="s">
        <v>207</v>
      </c>
      <c r="C212" s="11" t="s">
        <v>206</v>
      </c>
      <c r="D212" s="11">
        <v>100</v>
      </c>
      <c r="E212" s="82"/>
      <c r="F212" s="82"/>
      <c r="G212" s="499">
        <f>Tabla149[[#This Row],[PPF (µmol/s)]]/Tabla149[[#This Row],[Power use (W)]]</f>
        <v>0</v>
      </c>
      <c r="H212" s="195"/>
      <c r="I212" s="195"/>
      <c r="J212" s="195"/>
      <c r="K212" s="195"/>
      <c r="L212" s="195"/>
      <c r="M212" s="195"/>
      <c r="N212" s="4" t="s">
        <v>205</v>
      </c>
    </row>
    <row r="213" spans="1:14" ht="15" thickBot="1" x14ac:dyDescent="0.35">
      <c r="A213" s="4"/>
      <c r="B213" s="11" t="s">
        <v>208</v>
      </c>
      <c r="C213" s="11" t="s">
        <v>206</v>
      </c>
      <c r="D213" s="11">
        <v>140</v>
      </c>
      <c r="E213" s="82"/>
      <c r="F213" s="82"/>
      <c r="G213" s="499">
        <f>Tabla149[[#This Row],[PPF (µmol/s)]]/Tabla149[[#This Row],[Power use (W)]]</f>
        <v>0</v>
      </c>
      <c r="H213" s="195"/>
      <c r="I213" s="195"/>
      <c r="J213" s="195"/>
      <c r="K213" s="195"/>
      <c r="L213" s="195"/>
      <c r="M213" s="195"/>
      <c r="N213" s="4" t="s">
        <v>1098</v>
      </c>
    </row>
    <row r="214" spans="1:14" ht="18.600000000000001" thickBot="1" x14ac:dyDescent="0.4">
      <c r="A214" s="56" t="s">
        <v>211</v>
      </c>
      <c r="B214" s="15"/>
      <c r="C214" s="27"/>
      <c r="D214" s="27"/>
      <c r="E214" s="27"/>
      <c r="F214" s="27"/>
      <c r="G214" s="158"/>
      <c r="H214" s="190"/>
      <c r="I214" s="190"/>
      <c r="J214" s="190"/>
      <c r="K214" s="190"/>
      <c r="L214" s="190"/>
      <c r="M214" s="190"/>
      <c r="N214" s="23"/>
    </row>
    <row r="215" spans="1:14" x14ac:dyDescent="0.3">
      <c r="A215" s="28" t="s">
        <v>220</v>
      </c>
      <c r="B215" s="14" t="s">
        <v>212</v>
      </c>
      <c r="C215" s="14" t="s">
        <v>309</v>
      </c>
      <c r="D215" s="14">
        <v>600</v>
      </c>
      <c r="E215" s="14">
        <v>1380</v>
      </c>
      <c r="F215" s="14">
        <v>2.2999999999999998</v>
      </c>
      <c r="G215" s="219">
        <f>Tabla149[[#This Row],[PPF (µmol/s)]]/Tabla149[[#This Row],[Power use (W)]]</f>
        <v>2.2999999999999998</v>
      </c>
      <c r="H215" s="196"/>
      <c r="I215" s="196"/>
      <c r="J215" s="196"/>
      <c r="K215" s="211">
        <v>2.2999999999999998</v>
      </c>
      <c r="L215" s="196"/>
      <c r="M215" s="196"/>
      <c r="N215" s="19" t="s">
        <v>215</v>
      </c>
    </row>
    <row r="216" spans="1:14" x14ac:dyDescent="0.3">
      <c r="A216" s="13" t="s">
        <v>221</v>
      </c>
      <c r="B216" s="11" t="s">
        <v>214</v>
      </c>
      <c r="C216" s="11" t="s">
        <v>309</v>
      </c>
      <c r="D216" s="11">
        <v>600</v>
      </c>
      <c r="E216" s="11">
        <v>1620</v>
      </c>
      <c r="F216" s="11">
        <v>2.7</v>
      </c>
      <c r="G216" s="215">
        <f>Tabla149[[#This Row],[PPF (µmol/s)]]/Tabla149[[#This Row],[Power use (W)]]</f>
        <v>2.7</v>
      </c>
      <c r="H216" s="197"/>
      <c r="I216" s="197"/>
      <c r="J216" s="197"/>
      <c r="K216" s="226"/>
      <c r="L216" s="226">
        <v>2.7</v>
      </c>
      <c r="M216" s="197"/>
      <c r="N216" s="20" t="s">
        <v>218</v>
      </c>
    </row>
    <row r="217" spans="1:14" x14ac:dyDescent="0.3">
      <c r="A217" s="280" t="s">
        <v>2019</v>
      </c>
      <c r="B217" s="11" t="s">
        <v>216</v>
      </c>
      <c r="C217" s="11" t="s">
        <v>217</v>
      </c>
      <c r="D217" s="11">
        <v>200</v>
      </c>
      <c r="E217" s="11">
        <v>460</v>
      </c>
      <c r="F217" s="11">
        <v>2.2999999999999998</v>
      </c>
      <c r="G217" s="215">
        <f>Tabla149[[#This Row],[PPF (µmol/s)]]/Tabla149[[#This Row],[Power use (W)]]</f>
        <v>2.2999999999999998</v>
      </c>
      <c r="H217" s="197"/>
      <c r="I217" s="197"/>
      <c r="J217" s="197"/>
      <c r="K217" s="226">
        <v>2.2999999999999998</v>
      </c>
      <c r="L217" s="197"/>
      <c r="M217" s="197"/>
      <c r="N217" s="20" t="s">
        <v>215</v>
      </c>
    </row>
    <row r="218" spans="1:14" ht="15" thickBot="1" x14ac:dyDescent="0.35">
      <c r="A218" s="4"/>
      <c r="B218" s="13" t="s">
        <v>219</v>
      </c>
      <c r="C218" s="13" t="s">
        <v>217</v>
      </c>
      <c r="D218" s="13">
        <v>300</v>
      </c>
      <c r="E218" s="13">
        <v>690</v>
      </c>
      <c r="F218" s="13">
        <v>2.2999999999999998</v>
      </c>
      <c r="G218" s="223">
        <f>Tabla149[[#This Row],[PPF (µmol/s)]]/Tabla149[[#This Row],[Power use (W)]]</f>
        <v>2.2999999999999998</v>
      </c>
      <c r="H218" s="203"/>
      <c r="I218" s="203"/>
      <c r="J218" s="203"/>
      <c r="K218" s="229">
        <v>2.2999999999999998</v>
      </c>
      <c r="L218" s="203"/>
      <c r="M218" s="203"/>
      <c r="N218" s="22" t="s">
        <v>215</v>
      </c>
    </row>
    <row r="219" spans="1:14" ht="18.600000000000001" thickBot="1" x14ac:dyDescent="0.4">
      <c r="A219" s="69" t="s">
        <v>247</v>
      </c>
      <c r="B219" s="27"/>
      <c r="C219" s="27"/>
      <c r="D219" s="27"/>
      <c r="E219" s="27"/>
      <c r="F219" s="27"/>
      <c r="G219" s="158"/>
      <c r="H219" s="190"/>
      <c r="I219" s="190"/>
      <c r="J219" s="190"/>
      <c r="K219" s="190"/>
      <c r="L219" s="190"/>
      <c r="M219" s="190"/>
      <c r="N219" s="16"/>
    </row>
    <row r="220" spans="1:14" x14ac:dyDescent="0.3">
      <c r="A220" s="28" t="s">
        <v>248</v>
      </c>
      <c r="B220" s="14" t="s">
        <v>222</v>
      </c>
      <c r="C220" s="14" t="s">
        <v>223</v>
      </c>
      <c r="D220" s="14">
        <v>480</v>
      </c>
      <c r="E220" s="14">
        <v>1257</v>
      </c>
      <c r="F220" s="14">
        <v>2.6</v>
      </c>
      <c r="G220" s="219">
        <f>Tabla149[[#This Row],[PPF (µmol/s)]]/Tabla149[[#This Row],[Power use (W)]]</f>
        <v>2.6187499999999999</v>
      </c>
      <c r="H220" s="195"/>
      <c r="I220" s="195"/>
      <c r="J220" s="195"/>
      <c r="K220" s="195"/>
      <c r="L220" s="218">
        <v>2.6187499999999999</v>
      </c>
      <c r="M220" s="195"/>
      <c r="N220" s="6" t="s">
        <v>1106</v>
      </c>
    </row>
    <row r="221" spans="1:14" x14ac:dyDescent="0.3">
      <c r="A221" s="11" t="s">
        <v>249</v>
      </c>
      <c r="B221" s="11" t="s">
        <v>224</v>
      </c>
      <c r="C221" s="11" t="s">
        <v>223</v>
      </c>
      <c r="D221" s="11">
        <v>480</v>
      </c>
      <c r="E221" s="11">
        <v>1175</v>
      </c>
      <c r="F221" s="11">
        <v>2.5499999999999998</v>
      </c>
      <c r="G221" s="215">
        <f>Tabla149[[#This Row],[PPF (µmol/s)]]/Tabla149[[#This Row],[Power use (W)]]</f>
        <v>2.4479166666666665</v>
      </c>
      <c r="H221" s="195"/>
      <c r="I221" s="195"/>
      <c r="J221" s="195"/>
      <c r="K221" s="218">
        <v>2.4479166666666665</v>
      </c>
      <c r="L221" s="195"/>
      <c r="M221" s="195"/>
      <c r="N221" s="4" t="s">
        <v>225</v>
      </c>
    </row>
    <row r="222" spans="1:14" x14ac:dyDescent="0.3">
      <c r="A222" s="4"/>
      <c r="B222" s="11" t="s">
        <v>226</v>
      </c>
      <c r="C222" s="11" t="s">
        <v>223</v>
      </c>
      <c r="D222" s="11">
        <v>480</v>
      </c>
      <c r="E222" s="11">
        <v>1200</v>
      </c>
      <c r="F222" s="11">
        <v>2.5</v>
      </c>
      <c r="G222" s="215">
        <f>Tabla149[[#This Row],[PPF (µmol/s)]]/Tabla149[[#This Row],[Power use (W)]]</f>
        <v>2.5</v>
      </c>
      <c r="H222" s="195"/>
      <c r="I222" s="195"/>
      <c r="J222" s="195"/>
      <c r="K222" s="195"/>
      <c r="L222" s="218">
        <v>2.5</v>
      </c>
      <c r="M222" s="195"/>
      <c r="N222" s="4" t="s">
        <v>1105</v>
      </c>
    </row>
    <row r="223" spans="1:14" x14ac:dyDescent="0.3">
      <c r="A223" s="4" t="s">
        <v>1192</v>
      </c>
      <c r="B223" s="11" t="s">
        <v>227</v>
      </c>
      <c r="C223" s="11" t="s">
        <v>223</v>
      </c>
      <c r="D223" s="11">
        <v>270</v>
      </c>
      <c r="E223" s="11">
        <v>700</v>
      </c>
      <c r="F223" s="11">
        <v>2.6</v>
      </c>
      <c r="G223" s="215">
        <f>Tabla149[[#This Row],[PPF (µmol/s)]]/Tabla149[[#This Row],[Power use (W)]]</f>
        <v>2.5925925925925926</v>
      </c>
      <c r="H223" s="195"/>
      <c r="I223" s="195"/>
      <c r="J223" s="195"/>
      <c r="K223" s="195"/>
      <c r="L223" s="218">
        <v>2.5925925925925926</v>
      </c>
      <c r="M223" s="195"/>
      <c r="N223" s="4" t="s">
        <v>228</v>
      </c>
    </row>
    <row r="224" spans="1:14" x14ac:dyDescent="0.3">
      <c r="A224" s="280" t="s">
        <v>2019</v>
      </c>
      <c r="B224" s="11" t="s">
        <v>229</v>
      </c>
      <c r="C224" s="11" t="s">
        <v>223</v>
      </c>
      <c r="D224" s="11">
        <v>270</v>
      </c>
      <c r="E224" s="11">
        <v>675</v>
      </c>
      <c r="F224" s="11">
        <v>2.5</v>
      </c>
      <c r="G224" s="215">
        <f>Tabla149[[#This Row],[PPF (µmol/s)]]/Tabla149[[#This Row],[Power use (W)]]</f>
        <v>2.5</v>
      </c>
      <c r="H224" s="195"/>
      <c r="I224" s="195"/>
      <c r="J224" s="195"/>
      <c r="K224" s="195"/>
      <c r="L224" s="218">
        <v>2.5</v>
      </c>
      <c r="M224" s="195"/>
      <c r="N224" s="4" t="s">
        <v>225</v>
      </c>
    </row>
    <row r="225" spans="1:14" x14ac:dyDescent="0.3">
      <c r="A225" s="4"/>
      <c r="B225" s="11" t="s">
        <v>230</v>
      </c>
      <c r="C225" s="11" t="s">
        <v>98</v>
      </c>
      <c r="D225" s="11">
        <v>225</v>
      </c>
      <c r="E225" s="11">
        <v>470</v>
      </c>
      <c r="F225" s="11">
        <v>2.1</v>
      </c>
      <c r="G225" s="215">
        <f>Tabla149[[#This Row],[PPF (µmol/s)]]/Tabla149[[#This Row],[Power use (W)]]</f>
        <v>2.088888888888889</v>
      </c>
      <c r="H225" s="195"/>
      <c r="I225" s="195"/>
      <c r="J225" s="195"/>
      <c r="K225" s="218">
        <v>2.088888888888889</v>
      </c>
      <c r="L225" s="195"/>
      <c r="M225" s="195"/>
      <c r="N225" s="4" t="s">
        <v>231</v>
      </c>
    </row>
    <row r="226" spans="1:14" x14ac:dyDescent="0.3">
      <c r="A226" s="4"/>
      <c r="B226" s="11" t="s">
        <v>232</v>
      </c>
      <c r="C226" s="11" t="s">
        <v>223</v>
      </c>
      <c r="D226" s="11">
        <v>95</v>
      </c>
      <c r="E226" s="11">
        <v>235</v>
      </c>
      <c r="F226" s="11">
        <v>2.4500000000000002</v>
      </c>
      <c r="G226" s="215">
        <f>Tabla149[[#This Row],[PPF (µmol/s)]]/Tabla149[[#This Row],[Power use (W)]]</f>
        <v>2.4736842105263159</v>
      </c>
      <c r="H226" s="195"/>
      <c r="I226" s="195"/>
      <c r="J226" s="195"/>
      <c r="K226" s="218">
        <v>2.4736842105263159</v>
      </c>
      <c r="L226" s="195"/>
      <c r="M226" s="195"/>
      <c r="N226" s="4" t="s">
        <v>1103</v>
      </c>
    </row>
    <row r="227" spans="1:14" x14ac:dyDescent="0.3">
      <c r="A227" s="4"/>
      <c r="B227" s="11" t="s">
        <v>233</v>
      </c>
      <c r="C227" s="11" t="s">
        <v>223</v>
      </c>
      <c r="D227" s="11">
        <v>65</v>
      </c>
      <c r="E227" s="11">
        <v>152</v>
      </c>
      <c r="F227" s="11">
        <v>2.35</v>
      </c>
      <c r="G227" s="215">
        <f>Tabla149[[#This Row],[PPF (µmol/s)]]/Tabla149[[#This Row],[Power use (W)]]</f>
        <v>2.3384615384615386</v>
      </c>
      <c r="H227" s="195"/>
      <c r="I227" s="195"/>
      <c r="J227" s="195"/>
      <c r="K227" s="218">
        <v>2.3384615384615386</v>
      </c>
      <c r="L227" s="195"/>
      <c r="M227" s="195"/>
      <c r="N227" s="4" t="s">
        <v>1104</v>
      </c>
    </row>
    <row r="228" spans="1:14" x14ac:dyDescent="0.3">
      <c r="A228" s="4"/>
      <c r="B228" s="11" t="s">
        <v>234</v>
      </c>
      <c r="C228" s="11" t="s">
        <v>82</v>
      </c>
      <c r="D228" s="11">
        <v>30</v>
      </c>
      <c r="E228" s="82"/>
      <c r="F228" s="82"/>
      <c r="G228" s="500">
        <f>Tabla149[[#This Row],[PPF (µmol/s)]]/Tabla149[[#This Row],[Power use (W)]]</f>
        <v>0</v>
      </c>
      <c r="H228" s="195"/>
      <c r="I228" s="195"/>
      <c r="J228" s="195"/>
      <c r="K228" s="195"/>
      <c r="L228" s="195"/>
      <c r="M228" s="195"/>
      <c r="N228" s="4" t="s">
        <v>235</v>
      </c>
    </row>
    <row r="229" spans="1:14" x14ac:dyDescent="0.3">
      <c r="A229" s="4"/>
      <c r="B229" s="11" t="s">
        <v>236</v>
      </c>
      <c r="C229" s="11" t="s">
        <v>237</v>
      </c>
      <c r="D229" s="11">
        <v>15</v>
      </c>
      <c r="E229" s="82"/>
      <c r="F229" s="82"/>
      <c r="G229" s="500">
        <f>Tabla149[[#This Row],[PPF (µmol/s)]]/Tabla149[[#This Row],[Power use (W)]]</f>
        <v>0</v>
      </c>
      <c r="H229" s="195"/>
      <c r="I229" s="195"/>
      <c r="J229" s="195"/>
      <c r="K229" s="195"/>
      <c r="L229" s="195"/>
      <c r="M229" s="195"/>
      <c r="N229" s="4" t="s">
        <v>1107</v>
      </c>
    </row>
    <row r="230" spans="1:14" x14ac:dyDescent="0.3">
      <c r="A230" s="4"/>
      <c r="B230" s="11" t="s">
        <v>238</v>
      </c>
      <c r="C230" s="11" t="s">
        <v>82</v>
      </c>
      <c r="D230" s="11">
        <v>100</v>
      </c>
      <c r="E230" s="11">
        <v>235</v>
      </c>
      <c r="F230" s="82"/>
      <c r="G230" s="222">
        <f>Tabla149[[#This Row],[PPF (µmol/s)]]/Tabla149[[#This Row],[Power use (W)]]</f>
        <v>2.35</v>
      </c>
      <c r="H230" s="195"/>
      <c r="I230" s="195"/>
      <c r="J230" s="195"/>
      <c r="K230" s="195">
        <v>2.35</v>
      </c>
      <c r="L230" s="195"/>
      <c r="M230" s="195"/>
      <c r="N230" s="4"/>
    </row>
    <row r="231" spans="1:14" x14ac:dyDescent="0.3">
      <c r="A231" s="4"/>
      <c r="B231" s="11" t="s">
        <v>239</v>
      </c>
      <c r="C231" s="11" t="s">
        <v>82</v>
      </c>
      <c r="D231" s="11">
        <v>60</v>
      </c>
      <c r="E231" s="82"/>
      <c r="F231" s="82"/>
      <c r="G231" s="500">
        <f>Tabla149[[#This Row],[PPF (µmol/s)]]/Tabla149[[#This Row],[Power use (W)]]</f>
        <v>0</v>
      </c>
      <c r="H231" s="195"/>
      <c r="I231" s="195"/>
      <c r="J231" s="195"/>
      <c r="K231" s="195"/>
      <c r="L231" s="195"/>
      <c r="M231" s="195"/>
      <c r="N231" s="4" t="s">
        <v>240</v>
      </c>
    </row>
    <row r="232" spans="1:14" x14ac:dyDescent="0.3">
      <c r="A232" s="4"/>
      <c r="B232" s="11" t="s">
        <v>241</v>
      </c>
      <c r="C232" s="11" t="s">
        <v>242</v>
      </c>
      <c r="D232" s="11">
        <v>37</v>
      </c>
      <c r="E232" s="11">
        <v>83</v>
      </c>
      <c r="F232" s="11">
        <v>2.25</v>
      </c>
      <c r="G232" s="215">
        <f>Tabla149[[#This Row],[PPF (µmol/s)]]/Tabla149[[#This Row],[Power use (W)]]</f>
        <v>2.2432432432432434</v>
      </c>
      <c r="H232" s="195"/>
      <c r="I232" s="195"/>
      <c r="J232" s="195"/>
      <c r="K232" s="218">
        <v>2.2432432432432434</v>
      </c>
      <c r="L232" s="195"/>
      <c r="M232" s="195"/>
      <c r="N232" s="4" t="s">
        <v>243</v>
      </c>
    </row>
    <row r="233" spans="1:14" x14ac:dyDescent="0.3">
      <c r="A233" s="4"/>
      <c r="B233" s="11" t="s">
        <v>244</v>
      </c>
      <c r="C233" s="11" t="s">
        <v>242</v>
      </c>
      <c r="D233" s="11">
        <v>480</v>
      </c>
      <c r="E233" s="11">
        <v>1178.05</v>
      </c>
      <c r="F233" s="11">
        <v>2.5</v>
      </c>
      <c r="G233" s="215">
        <f>Tabla149[[#This Row],[PPF (µmol/s)]]/Tabla149[[#This Row],[Power use (W)]]</f>
        <v>2.4542708333333332</v>
      </c>
      <c r="H233" s="195"/>
      <c r="I233" s="195"/>
      <c r="J233" s="195"/>
      <c r="K233" s="218">
        <v>2.4542708333333332</v>
      </c>
      <c r="L233" s="195"/>
      <c r="M233" s="195"/>
      <c r="N233" s="4" t="s">
        <v>243</v>
      </c>
    </row>
    <row r="234" spans="1:14" x14ac:dyDescent="0.3">
      <c r="A234" s="4"/>
      <c r="B234" s="11" t="s">
        <v>245</v>
      </c>
      <c r="C234" s="11" t="s">
        <v>242</v>
      </c>
      <c r="D234" s="82"/>
      <c r="E234" s="82"/>
      <c r="F234" s="82"/>
      <c r="G234" s="500"/>
      <c r="H234" s="195"/>
      <c r="I234" s="195"/>
      <c r="J234" s="195"/>
      <c r="K234" s="195"/>
      <c r="L234" s="195"/>
      <c r="M234" s="195"/>
      <c r="N234" s="4" t="s">
        <v>243</v>
      </c>
    </row>
    <row r="235" spans="1:14" ht="15" thickBot="1" x14ac:dyDescent="0.35">
      <c r="A235" s="4"/>
      <c r="B235" s="11" t="s">
        <v>246</v>
      </c>
      <c r="C235" s="11" t="s">
        <v>242</v>
      </c>
      <c r="D235" s="11">
        <v>275</v>
      </c>
      <c r="E235" s="11">
        <v>660</v>
      </c>
      <c r="F235" s="11">
        <v>2.4</v>
      </c>
      <c r="G235" s="215">
        <f>Tabla149[[#This Row],[PPF (µmol/s)]]/Tabla149[[#This Row],[Power use (W)]]</f>
        <v>2.4</v>
      </c>
      <c r="H235" s="195"/>
      <c r="I235" s="195"/>
      <c r="J235" s="195"/>
      <c r="K235" s="218">
        <v>2.4</v>
      </c>
      <c r="L235" s="195"/>
      <c r="M235" s="195"/>
      <c r="N235" s="4" t="s">
        <v>243</v>
      </c>
    </row>
    <row r="236" spans="1:14" ht="18.600000000000001" thickBot="1" x14ac:dyDescent="0.4">
      <c r="A236" s="56" t="s">
        <v>250</v>
      </c>
      <c r="B236" s="15"/>
      <c r="C236" s="27"/>
      <c r="D236" s="27"/>
      <c r="E236" s="27"/>
      <c r="F236" s="27"/>
      <c r="G236" s="158"/>
      <c r="H236" s="190"/>
      <c r="I236" s="190"/>
      <c r="J236" s="190"/>
      <c r="K236" s="190"/>
      <c r="L236" s="190"/>
      <c r="M236" s="190"/>
      <c r="N236" s="16"/>
    </row>
    <row r="237" spans="1:14" x14ac:dyDescent="0.3">
      <c r="A237" s="30" t="s">
        <v>328</v>
      </c>
      <c r="B237" s="14" t="s">
        <v>251</v>
      </c>
      <c r="C237" s="14" t="s">
        <v>77</v>
      </c>
      <c r="D237" s="14">
        <v>545</v>
      </c>
      <c r="E237" s="82"/>
      <c r="F237" s="11"/>
      <c r="G237" s="176">
        <f>Tabla149[[#This Row],[PPF (µmol/s)]]/Tabla149[[#This Row],[Power use (W)]]</f>
        <v>0</v>
      </c>
      <c r="H237" s="195"/>
      <c r="I237" s="195"/>
      <c r="J237" s="195"/>
      <c r="K237" s="195"/>
      <c r="L237" s="195"/>
      <c r="M237" s="195"/>
      <c r="N237" s="6" t="s">
        <v>1729</v>
      </c>
    </row>
    <row r="238" spans="1:14" x14ac:dyDescent="0.3">
      <c r="A238" s="11" t="s">
        <v>329</v>
      </c>
      <c r="B238" s="11" t="s">
        <v>253</v>
      </c>
      <c r="C238" s="11" t="s">
        <v>77</v>
      </c>
      <c r="D238" s="11">
        <v>265</v>
      </c>
      <c r="E238" s="82"/>
      <c r="F238" s="11"/>
      <c r="G238" s="176">
        <f>Tabla149[[#This Row],[PPF (µmol/s)]]/Tabla149[[#This Row],[Power use (W)]]</f>
        <v>0</v>
      </c>
      <c r="H238" s="195"/>
      <c r="I238" s="195"/>
      <c r="J238" s="195"/>
      <c r="K238" s="195"/>
      <c r="L238" s="195"/>
      <c r="M238" s="195"/>
      <c r="N238" s="4" t="s">
        <v>1111</v>
      </c>
    </row>
    <row r="239" spans="1:14" x14ac:dyDescent="0.3">
      <c r="A239" s="11" t="s">
        <v>2021</v>
      </c>
      <c r="B239" s="11" t="s">
        <v>254</v>
      </c>
      <c r="C239" s="11" t="s">
        <v>77</v>
      </c>
      <c r="D239" s="11">
        <v>213</v>
      </c>
      <c r="E239" s="82"/>
      <c r="F239" s="11"/>
      <c r="G239" s="176">
        <f>Tabla149[[#This Row],[PPF (µmol/s)]]/Tabla149[[#This Row],[Power use (W)]]</f>
        <v>0</v>
      </c>
      <c r="H239" s="195"/>
      <c r="I239" s="195"/>
      <c r="J239" s="195"/>
      <c r="K239" s="195"/>
      <c r="L239" s="195"/>
      <c r="M239" s="195"/>
      <c r="N239" s="4" t="s">
        <v>1112</v>
      </c>
    </row>
    <row r="240" spans="1:14" x14ac:dyDescent="0.3">
      <c r="A240" s="4"/>
      <c r="B240" s="11" t="s">
        <v>255</v>
      </c>
      <c r="C240" s="11" t="s">
        <v>77</v>
      </c>
      <c r="D240" s="11">
        <v>274</v>
      </c>
      <c r="E240" s="82"/>
      <c r="F240" s="11"/>
      <c r="G240" s="176">
        <f>Tabla149[[#This Row],[PPF (µmol/s)]]/Tabla149[[#This Row],[Power use (W)]]</f>
        <v>0</v>
      </c>
      <c r="H240" s="195"/>
      <c r="I240" s="195"/>
      <c r="J240" s="195"/>
      <c r="K240" s="195"/>
      <c r="L240" s="195"/>
      <c r="M240" s="195"/>
      <c r="N240" s="4" t="s">
        <v>1113</v>
      </c>
    </row>
    <row r="241" spans="1:14" x14ac:dyDescent="0.3">
      <c r="A241" s="4"/>
      <c r="B241" s="11" t="s">
        <v>256</v>
      </c>
      <c r="C241" s="11" t="s">
        <v>77</v>
      </c>
      <c r="D241" s="11">
        <v>326</v>
      </c>
      <c r="E241" s="82"/>
      <c r="F241" s="11"/>
      <c r="G241" s="176">
        <f>Tabla149[[#This Row],[PPF (µmol/s)]]/Tabla149[[#This Row],[Power use (W)]]</f>
        <v>0</v>
      </c>
      <c r="H241" s="195"/>
      <c r="I241" s="195"/>
      <c r="J241" s="195"/>
      <c r="K241" s="195"/>
      <c r="L241" s="195"/>
      <c r="M241" s="195"/>
      <c r="N241" s="4" t="s">
        <v>1110</v>
      </c>
    </row>
    <row r="242" spans="1:14" x14ac:dyDescent="0.3">
      <c r="A242" s="4"/>
      <c r="B242" s="11" t="s">
        <v>257</v>
      </c>
      <c r="C242" s="11" t="s">
        <v>77</v>
      </c>
      <c r="D242" s="11">
        <v>132</v>
      </c>
      <c r="E242" s="82"/>
      <c r="F242" s="11"/>
      <c r="G242" s="176">
        <f>Tabla149[[#This Row],[PPF (µmol/s)]]/Tabla149[[#This Row],[Power use (W)]]</f>
        <v>0</v>
      </c>
      <c r="H242" s="195"/>
      <c r="I242" s="195"/>
      <c r="J242" s="195"/>
      <c r="K242" s="195"/>
      <c r="L242" s="195"/>
      <c r="M242" s="195"/>
      <c r="N242" s="4" t="s">
        <v>1114</v>
      </c>
    </row>
    <row r="243" spans="1:14" x14ac:dyDescent="0.3">
      <c r="A243" s="4"/>
      <c r="B243" s="11" t="s">
        <v>258</v>
      </c>
      <c r="C243" s="11" t="s">
        <v>77</v>
      </c>
      <c r="D243" s="11">
        <v>230</v>
      </c>
      <c r="E243" s="82"/>
      <c r="F243" s="11"/>
      <c r="G243" s="176">
        <f>Tabla149[[#This Row],[PPF (µmol/s)]]/Tabla149[[#This Row],[Power use (W)]]</f>
        <v>0</v>
      </c>
      <c r="H243" s="195"/>
      <c r="I243" s="195"/>
      <c r="J243" s="195"/>
      <c r="K243" s="195"/>
      <c r="L243" s="195"/>
      <c r="M243" s="195"/>
      <c r="N243" s="4" t="s">
        <v>1115</v>
      </c>
    </row>
    <row r="244" spans="1:14" x14ac:dyDescent="0.3">
      <c r="A244" s="4"/>
      <c r="B244" s="11" t="s">
        <v>259</v>
      </c>
      <c r="C244" s="11" t="s">
        <v>77</v>
      </c>
      <c r="D244" s="11">
        <v>132</v>
      </c>
      <c r="E244" s="82"/>
      <c r="F244" s="11"/>
      <c r="G244" s="176">
        <f>Tabla149[[#This Row],[PPF (µmol/s)]]/Tabla149[[#This Row],[Power use (W)]]</f>
        <v>0</v>
      </c>
      <c r="H244" s="195"/>
      <c r="I244" s="195"/>
      <c r="J244" s="195"/>
      <c r="K244" s="195"/>
      <c r="L244" s="195"/>
      <c r="M244" s="195"/>
      <c r="N244" s="4" t="s">
        <v>1109</v>
      </c>
    </row>
    <row r="245" spans="1:14" x14ac:dyDescent="0.3">
      <c r="A245" s="4"/>
      <c r="B245" s="11" t="s">
        <v>260</v>
      </c>
      <c r="C245" s="11" t="s">
        <v>77</v>
      </c>
      <c r="D245" s="11">
        <v>265</v>
      </c>
      <c r="E245" s="82"/>
      <c r="F245" s="11"/>
      <c r="G245" s="176">
        <f>Tabla149[[#This Row],[PPF (µmol/s)]]/Tabla149[[#This Row],[Power use (W)]]</f>
        <v>0</v>
      </c>
      <c r="H245" s="195"/>
      <c r="I245" s="195"/>
      <c r="J245" s="195"/>
      <c r="K245" s="195"/>
      <c r="L245" s="195"/>
      <c r="M245" s="195"/>
      <c r="N245" s="4" t="s">
        <v>1116</v>
      </c>
    </row>
    <row r="246" spans="1:14" x14ac:dyDescent="0.3">
      <c r="A246" s="4"/>
      <c r="B246" s="11" t="s">
        <v>261</v>
      </c>
      <c r="C246" s="11" t="s">
        <v>77</v>
      </c>
      <c r="D246" s="11">
        <v>200</v>
      </c>
      <c r="E246" s="82"/>
      <c r="F246" s="11"/>
      <c r="G246" s="176">
        <f>Tabla149[[#This Row],[PPF (µmol/s)]]/Tabla149[[#This Row],[Power use (W)]]</f>
        <v>0</v>
      </c>
      <c r="H246" s="195"/>
      <c r="I246" s="195"/>
      <c r="J246" s="195"/>
      <c r="K246" s="195"/>
      <c r="L246" s="195"/>
      <c r="M246" s="195"/>
      <c r="N246" s="4" t="s">
        <v>1117</v>
      </c>
    </row>
    <row r="247" spans="1:14" x14ac:dyDescent="0.3">
      <c r="A247" s="4"/>
      <c r="B247" s="11" t="s">
        <v>262</v>
      </c>
      <c r="C247" s="11" t="s">
        <v>77</v>
      </c>
      <c r="D247" s="11">
        <v>390</v>
      </c>
      <c r="E247" s="82"/>
      <c r="F247" s="11"/>
      <c r="G247" s="176">
        <f>Tabla149[[#This Row],[PPF (µmol/s)]]/Tabla149[[#This Row],[Power use (W)]]</f>
        <v>0</v>
      </c>
      <c r="H247" s="195"/>
      <c r="I247" s="195"/>
      <c r="J247" s="195"/>
      <c r="K247" s="195"/>
      <c r="L247" s="195"/>
      <c r="M247" s="195"/>
      <c r="N247" s="4" t="s">
        <v>1118</v>
      </c>
    </row>
    <row r="248" spans="1:14" x14ac:dyDescent="0.3">
      <c r="A248" s="4"/>
      <c r="B248" s="11" t="s">
        <v>263</v>
      </c>
      <c r="C248" s="11" t="s">
        <v>77</v>
      </c>
      <c r="D248" s="11">
        <v>260</v>
      </c>
      <c r="E248" s="82"/>
      <c r="F248" s="11"/>
      <c r="G248" s="176">
        <f>Tabla149[[#This Row],[PPF (µmol/s)]]/Tabla149[[#This Row],[Power use (W)]]</f>
        <v>0</v>
      </c>
      <c r="H248" s="195"/>
      <c r="I248" s="195"/>
      <c r="J248" s="195"/>
      <c r="K248" s="195"/>
      <c r="L248" s="195"/>
      <c r="M248" s="195"/>
      <c r="N248" s="4" t="s">
        <v>1119</v>
      </c>
    </row>
    <row r="249" spans="1:14" x14ac:dyDescent="0.3">
      <c r="A249" s="4"/>
      <c r="B249" s="11" t="s">
        <v>264</v>
      </c>
      <c r="C249" s="11" t="s">
        <v>77</v>
      </c>
      <c r="D249" s="11">
        <v>520</v>
      </c>
      <c r="E249" s="82"/>
      <c r="F249" s="11"/>
      <c r="G249" s="176">
        <f>Tabla149[[#This Row],[PPF (µmol/s)]]/Tabla149[[#This Row],[Power use (W)]]</f>
        <v>0</v>
      </c>
      <c r="H249" s="195"/>
      <c r="I249" s="195"/>
      <c r="J249" s="195"/>
      <c r="K249" s="195"/>
      <c r="L249" s="195"/>
      <c r="M249" s="195"/>
      <c r="N249" s="4" t="s">
        <v>1120</v>
      </c>
    </row>
    <row r="250" spans="1:14" x14ac:dyDescent="0.3">
      <c r="A250" s="4"/>
      <c r="B250" s="11" t="s">
        <v>265</v>
      </c>
      <c r="C250" s="11" t="s">
        <v>77</v>
      </c>
      <c r="D250" s="11">
        <v>135</v>
      </c>
      <c r="E250" s="82"/>
      <c r="F250" s="11"/>
      <c r="G250" s="176">
        <f>Tabla149[[#This Row],[PPF (µmol/s)]]/Tabla149[[#This Row],[Power use (W)]]</f>
        <v>0</v>
      </c>
      <c r="H250" s="195"/>
      <c r="I250" s="195"/>
      <c r="J250" s="195"/>
      <c r="K250" s="195"/>
      <c r="L250" s="195"/>
      <c r="M250" s="195"/>
      <c r="N250" s="4" t="s">
        <v>1352</v>
      </c>
    </row>
    <row r="251" spans="1:14" x14ac:dyDescent="0.3">
      <c r="A251" s="4"/>
      <c r="B251" s="11" t="s">
        <v>266</v>
      </c>
      <c r="C251" s="11" t="s">
        <v>77</v>
      </c>
      <c r="D251" s="11">
        <v>260</v>
      </c>
      <c r="E251" s="82"/>
      <c r="F251" s="11"/>
      <c r="G251" s="176">
        <f>Tabla149[[#This Row],[PPF (µmol/s)]]/Tabla149[[#This Row],[Power use (W)]]</f>
        <v>0</v>
      </c>
      <c r="H251" s="195"/>
      <c r="I251" s="195"/>
      <c r="J251" s="195"/>
      <c r="K251" s="195"/>
      <c r="L251" s="195"/>
      <c r="M251" s="195"/>
      <c r="N251" s="4" t="s">
        <v>1353</v>
      </c>
    </row>
    <row r="252" spans="1:14" x14ac:dyDescent="0.3">
      <c r="A252" s="4"/>
      <c r="B252" s="11" t="s">
        <v>267</v>
      </c>
      <c r="C252" s="11" t="s">
        <v>77</v>
      </c>
      <c r="D252" s="11">
        <v>405</v>
      </c>
      <c r="E252" s="82"/>
      <c r="F252" s="11"/>
      <c r="G252" s="176">
        <f>Tabla149[[#This Row],[PPF (µmol/s)]]/Tabla149[[#This Row],[Power use (W)]]</f>
        <v>0</v>
      </c>
      <c r="H252" s="195"/>
      <c r="I252" s="195"/>
      <c r="J252" s="195"/>
      <c r="K252" s="195"/>
      <c r="L252" s="195"/>
      <c r="M252" s="195"/>
      <c r="N252" s="4" t="s">
        <v>1121</v>
      </c>
    </row>
    <row r="253" spans="1:14" x14ac:dyDescent="0.3">
      <c r="A253" s="4"/>
      <c r="B253" s="11" t="s">
        <v>268</v>
      </c>
      <c r="C253" s="11" t="s">
        <v>77</v>
      </c>
      <c r="D253" s="11">
        <v>530</v>
      </c>
      <c r="E253" s="82"/>
      <c r="F253" s="11"/>
      <c r="G253" s="176">
        <f>Tabla149[[#This Row],[PPF (µmol/s)]]/Tabla149[[#This Row],[Power use (W)]]</f>
        <v>0</v>
      </c>
      <c r="H253" s="195"/>
      <c r="I253" s="195"/>
      <c r="J253" s="195"/>
      <c r="K253" s="195"/>
      <c r="L253" s="195"/>
      <c r="M253" s="195"/>
      <c r="N253" s="4" t="s">
        <v>1122</v>
      </c>
    </row>
    <row r="254" spans="1:14" x14ac:dyDescent="0.3">
      <c r="A254" s="4"/>
      <c r="B254" s="11" t="s">
        <v>269</v>
      </c>
      <c r="C254" s="11" t="s">
        <v>77</v>
      </c>
      <c r="D254" s="11">
        <v>608</v>
      </c>
      <c r="E254" s="82"/>
      <c r="F254" s="11"/>
      <c r="G254" s="176">
        <f>Tabla149[[#This Row],[PPF (µmol/s)]]/Tabla149[[#This Row],[Power use (W)]]</f>
        <v>0</v>
      </c>
      <c r="H254" s="195"/>
      <c r="I254" s="195"/>
      <c r="J254" s="195"/>
      <c r="K254" s="195"/>
      <c r="L254" s="195"/>
      <c r="M254" s="195"/>
      <c r="N254" s="4" t="s">
        <v>1123</v>
      </c>
    </row>
    <row r="255" spans="1:14" x14ac:dyDescent="0.3">
      <c r="A255" s="4"/>
      <c r="B255" s="11" t="s">
        <v>270</v>
      </c>
      <c r="C255" s="11" t="s">
        <v>77</v>
      </c>
      <c r="D255" s="11">
        <v>250</v>
      </c>
      <c r="E255" s="82"/>
      <c r="F255" s="11"/>
      <c r="G255" s="176">
        <f>Tabla149[[#This Row],[PPF (µmol/s)]]/Tabla149[[#This Row],[Power use (W)]]</f>
        <v>0</v>
      </c>
      <c r="H255" s="195"/>
      <c r="I255" s="195"/>
      <c r="J255" s="195"/>
      <c r="K255" s="195"/>
      <c r="L255" s="195"/>
      <c r="M255" s="195"/>
      <c r="N255" s="4" t="s">
        <v>1124</v>
      </c>
    </row>
    <row r="256" spans="1:14" x14ac:dyDescent="0.3">
      <c r="A256" s="4"/>
      <c r="B256" s="11" t="s">
        <v>271</v>
      </c>
      <c r="C256" s="11" t="s">
        <v>77</v>
      </c>
      <c r="D256" s="11">
        <v>200</v>
      </c>
      <c r="E256" s="82"/>
      <c r="F256" s="11"/>
      <c r="G256" s="176">
        <f>Tabla149[[#This Row],[PPF (µmol/s)]]/Tabla149[[#This Row],[Power use (W)]]</f>
        <v>0</v>
      </c>
      <c r="H256" s="195"/>
      <c r="I256" s="195"/>
      <c r="J256" s="195"/>
      <c r="K256" s="195"/>
      <c r="L256" s="195"/>
      <c r="M256" s="195"/>
      <c r="N256" s="4" t="s">
        <v>1125</v>
      </c>
    </row>
    <row r="257" spans="1:14" x14ac:dyDescent="0.3">
      <c r="A257" s="4"/>
      <c r="B257" s="11" t="s">
        <v>272</v>
      </c>
      <c r="C257" s="11" t="s">
        <v>77</v>
      </c>
      <c r="D257" s="11">
        <v>405</v>
      </c>
      <c r="E257" s="82"/>
      <c r="F257" s="11"/>
      <c r="G257" s="176">
        <f>Tabla149[[#This Row],[PPF (µmol/s)]]/Tabla149[[#This Row],[Power use (W)]]</f>
        <v>0</v>
      </c>
      <c r="H257" s="195"/>
      <c r="I257" s="195"/>
      <c r="J257" s="195"/>
      <c r="K257" s="195"/>
      <c r="L257" s="195"/>
      <c r="M257" s="195"/>
      <c r="N257" s="4" t="s">
        <v>1126</v>
      </c>
    </row>
    <row r="258" spans="1:14" x14ac:dyDescent="0.3">
      <c r="A258" s="4"/>
      <c r="B258" s="11" t="s">
        <v>273</v>
      </c>
      <c r="C258" s="11" t="s">
        <v>77</v>
      </c>
      <c r="D258" s="11">
        <v>395</v>
      </c>
      <c r="E258" s="82"/>
      <c r="F258" s="11"/>
      <c r="G258" s="176">
        <f>Tabla149[[#This Row],[PPF (µmol/s)]]/Tabla149[[#This Row],[Power use (W)]]</f>
        <v>0</v>
      </c>
      <c r="H258" s="195"/>
      <c r="I258" s="195"/>
      <c r="J258" s="195"/>
      <c r="K258" s="195"/>
      <c r="L258" s="195"/>
      <c r="M258" s="195"/>
      <c r="N258" s="4" t="s">
        <v>1110</v>
      </c>
    </row>
    <row r="259" spans="1:14" x14ac:dyDescent="0.3">
      <c r="A259" s="4"/>
      <c r="B259" s="11" t="s">
        <v>274</v>
      </c>
      <c r="C259" s="11" t="s">
        <v>330</v>
      </c>
      <c r="D259" s="11">
        <v>100</v>
      </c>
      <c r="E259" s="82"/>
      <c r="F259" s="11"/>
      <c r="G259" s="176">
        <f>Tabla149[[#This Row],[PPF (µmol/s)]]/Tabla149[[#This Row],[Power use (W)]]</f>
        <v>0</v>
      </c>
      <c r="H259" s="195"/>
      <c r="I259" s="195"/>
      <c r="J259" s="195"/>
      <c r="K259" s="195"/>
      <c r="L259" s="195"/>
      <c r="M259" s="195"/>
      <c r="N259" s="4" t="s">
        <v>1127</v>
      </c>
    </row>
    <row r="260" spans="1:14" x14ac:dyDescent="0.3">
      <c r="A260" s="4"/>
      <c r="B260" s="11" t="s">
        <v>275</v>
      </c>
      <c r="C260" s="11" t="s">
        <v>330</v>
      </c>
      <c r="D260" s="11">
        <v>150</v>
      </c>
      <c r="E260" s="82"/>
      <c r="F260" s="11"/>
      <c r="G260" s="176">
        <f>Tabla149[[#This Row],[PPF (µmol/s)]]/Tabla149[[#This Row],[Power use (W)]]</f>
        <v>0</v>
      </c>
      <c r="H260" s="195"/>
      <c r="I260" s="195"/>
      <c r="J260" s="195"/>
      <c r="K260" s="195"/>
      <c r="L260" s="195"/>
      <c r="M260" s="195"/>
      <c r="N260" s="4" t="s">
        <v>1128</v>
      </c>
    </row>
    <row r="261" spans="1:14" x14ac:dyDescent="0.3">
      <c r="A261" s="4"/>
      <c r="B261" s="11" t="s">
        <v>276</v>
      </c>
      <c r="C261" s="11" t="s">
        <v>330</v>
      </c>
      <c r="D261" s="11">
        <v>250</v>
      </c>
      <c r="E261" s="82"/>
      <c r="F261" s="11"/>
      <c r="G261" s="176">
        <f>Tabla149[[#This Row],[PPF (µmol/s)]]/Tabla149[[#This Row],[Power use (W)]]</f>
        <v>0</v>
      </c>
      <c r="H261" s="195"/>
      <c r="I261" s="195"/>
      <c r="J261" s="195"/>
      <c r="K261" s="195"/>
      <c r="L261" s="195"/>
      <c r="M261" s="195"/>
      <c r="N261" s="4" t="s">
        <v>1129</v>
      </c>
    </row>
    <row r="262" spans="1:14" ht="15" thickBot="1" x14ac:dyDescent="0.35">
      <c r="A262" s="8"/>
      <c r="B262" s="13" t="s">
        <v>331</v>
      </c>
      <c r="C262" s="11" t="s">
        <v>330</v>
      </c>
      <c r="D262" s="13">
        <v>100</v>
      </c>
      <c r="E262" s="82"/>
      <c r="F262" s="11"/>
      <c r="G262" s="176">
        <f>Tabla149[[#This Row],[PPF (µmol/s)]]/Tabla149[[#This Row],[Power use (W)]]</f>
        <v>0</v>
      </c>
      <c r="H262" s="195"/>
      <c r="I262" s="195"/>
      <c r="J262" s="195"/>
      <c r="K262" s="195"/>
      <c r="L262" s="195"/>
      <c r="M262" s="195"/>
      <c r="N262" s="4" t="s">
        <v>1130</v>
      </c>
    </row>
    <row r="263" spans="1:14" ht="18.600000000000001" thickBot="1" x14ac:dyDescent="0.4">
      <c r="A263" s="56" t="s">
        <v>277</v>
      </c>
      <c r="B263" s="15"/>
      <c r="C263" s="27"/>
      <c r="D263" s="27"/>
      <c r="E263" s="27"/>
      <c r="F263" s="27"/>
      <c r="G263" s="158"/>
      <c r="H263" s="190"/>
      <c r="I263" s="190"/>
      <c r="J263" s="190"/>
      <c r="K263" s="190"/>
      <c r="L263" s="190"/>
      <c r="M263" s="190"/>
      <c r="N263" s="16"/>
    </row>
    <row r="264" spans="1:14" x14ac:dyDescent="0.3">
      <c r="A264" s="30" t="s">
        <v>332</v>
      </c>
      <c r="B264" s="14" t="s">
        <v>278</v>
      </c>
      <c r="C264" s="14" t="s">
        <v>82</v>
      </c>
      <c r="D264" s="14">
        <v>10</v>
      </c>
      <c r="E264" s="82"/>
      <c r="F264" s="169">
        <v>2.1</v>
      </c>
      <c r="G264" s="59">
        <f>Tabla149[[#This Row],[PPF (µmol/s)]]/Tabla149[[#This Row],[Power use (W)]]</f>
        <v>0</v>
      </c>
      <c r="H264" s="196"/>
      <c r="I264" s="196"/>
      <c r="J264" s="196"/>
      <c r="K264" s="211">
        <v>2.1</v>
      </c>
      <c r="L264" s="196"/>
      <c r="M264" s="196"/>
      <c r="N264" s="6" t="s">
        <v>1132</v>
      </c>
    </row>
    <row r="265" spans="1:14" x14ac:dyDescent="0.3">
      <c r="A265" s="28" t="s">
        <v>333</v>
      </c>
      <c r="B265" s="11" t="s">
        <v>280</v>
      </c>
      <c r="C265" s="11" t="s">
        <v>82</v>
      </c>
      <c r="D265" s="11">
        <v>14</v>
      </c>
      <c r="E265" s="82"/>
      <c r="F265" s="169">
        <v>2.1</v>
      </c>
      <c r="G265" s="59">
        <f>Tabla149[[#This Row],[PPF (µmol/s)]]/Tabla149[[#This Row],[Power use (W)]]</f>
        <v>0</v>
      </c>
      <c r="H265" s="196"/>
      <c r="I265" s="196"/>
      <c r="J265" s="196"/>
      <c r="K265" s="211">
        <v>2.1</v>
      </c>
      <c r="L265" s="196"/>
      <c r="M265" s="196"/>
      <c r="N265" s="4" t="s">
        <v>1131</v>
      </c>
    </row>
    <row r="266" spans="1:14" x14ac:dyDescent="0.3">
      <c r="A266" s="4"/>
      <c r="B266" s="11" t="s">
        <v>281</v>
      </c>
      <c r="C266" s="11" t="s">
        <v>82</v>
      </c>
      <c r="D266" s="11">
        <v>18</v>
      </c>
      <c r="E266" s="82"/>
      <c r="F266" s="169">
        <v>2.1</v>
      </c>
      <c r="G266" s="59">
        <f>Tabla149[[#This Row],[PPF (µmol/s)]]/Tabla149[[#This Row],[Power use (W)]]</f>
        <v>0</v>
      </c>
      <c r="H266" s="196"/>
      <c r="I266" s="196"/>
      <c r="J266" s="196"/>
      <c r="K266" s="211">
        <v>2.1</v>
      </c>
      <c r="L266" s="196"/>
      <c r="M266" s="196"/>
      <c r="N266" s="4" t="s">
        <v>1133</v>
      </c>
    </row>
    <row r="267" spans="1:14" x14ac:dyDescent="0.3">
      <c r="A267" s="4" t="s">
        <v>2023</v>
      </c>
      <c r="B267" s="11" t="s">
        <v>282</v>
      </c>
      <c r="C267" s="11" t="s">
        <v>82</v>
      </c>
      <c r="D267" s="11">
        <v>28</v>
      </c>
      <c r="E267" s="82"/>
      <c r="F267" s="169">
        <v>2.1</v>
      </c>
      <c r="G267" s="59">
        <f>Tabla149[[#This Row],[PPF (µmol/s)]]/Tabla149[[#This Row],[Power use (W)]]</f>
        <v>0</v>
      </c>
      <c r="H267" s="196"/>
      <c r="I267" s="196"/>
      <c r="J267" s="196"/>
      <c r="K267" s="211">
        <v>2.1</v>
      </c>
      <c r="L267" s="196"/>
      <c r="M267" s="196"/>
      <c r="N267" s="4" t="s">
        <v>1134</v>
      </c>
    </row>
    <row r="268" spans="1:14" x14ac:dyDescent="0.3">
      <c r="A268" s="4" t="s">
        <v>335</v>
      </c>
      <c r="B268" s="11" t="s">
        <v>283</v>
      </c>
      <c r="C268" s="11" t="s">
        <v>82</v>
      </c>
      <c r="D268" s="11">
        <v>35</v>
      </c>
      <c r="E268" s="82"/>
      <c r="F268" s="169">
        <v>2.1</v>
      </c>
      <c r="G268" s="59">
        <f>Tabla149[[#This Row],[PPF (µmol/s)]]/Tabla149[[#This Row],[Power use (W)]]</f>
        <v>0</v>
      </c>
      <c r="H268" s="196"/>
      <c r="I268" s="196"/>
      <c r="J268" s="196"/>
      <c r="K268" s="211">
        <v>2.1</v>
      </c>
      <c r="L268" s="196"/>
      <c r="M268" s="196"/>
      <c r="N268" s="4" t="s">
        <v>1135</v>
      </c>
    </row>
    <row r="269" spans="1:14" x14ac:dyDescent="0.3">
      <c r="A269" s="4" t="s">
        <v>336</v>
      </c>
      <c r="B269" s="11" t="s">
        <v>284</v>
      </c>
      <c r="C269" s="11" t="s">
        <v>82</v>
      </c>
      <c r="D269" s="11">
        <v>65</v>
      </c>
      <c r="E269" s="82"/>
      <c r="F269" s="170">
        <v>1.8</v>
      </c>
      <c r="G269" s="77">
        <f>Tabla149[[#This Row],[PPF (µmol/s)]]/Tabla149[[#This Row],[Power use (W)]]</f>
        <v>0</v>
      </c>
      <c r="H269" s="197"/>
      <c r="I269" s="197"/>
      <c r="J269" s="226">
        <v>1.8</v>
      </c>
      <c r="K269" s="197"/>
      <c r="L269" s="197"/>
      <c r="M269" s="197"/>
      <c r="N269" s="4" t="s">
        <v>1136</v>
      </c>
    </row>
    <row r="270" spans="1:14" x14ac:dyDescent="0.3">
      <c r="A270" s="4" t="s">
        <v>337</v>
      </c>
      <c r="B270" s="11" t="s">
        <v>285</v>
      </c>
      <c r="C270" s="11" t="s">
        <v>82</v>
      </c>
      <c r="D270" s="11">
        <v>80</v>
      </c>
      <c r="E270" s="82"/>
      <c r="F270" s="170">
        <v>1.8</v>
      </c>
      <c r="G270" s="77">
        <f>Tabla149[[#This Row],[PPF (µmol/s)]]/Tabla149[[#This Row],[Power use (W)]]</f>
        <v>0</v>
      </c>
      <c r="H270" s="197"/>
      <c r="I270" s="197"/>
      <c r="J270" s="226">
        <v>1.8</v>
      </c>
      <c r="K270" s="197"/>
      <c r="L270" s="197"/>
      <c r="M270" s="197"/>
      <c r="N270" s="4" t="s">
        <v>1137</v>
      </c>
    </row>
    <row r="271" spans="1:14" x14ac:dyDescent="0.3">
      <c r="A271" s="4" t="s">
        <v>338</v>
      </c>
      <c r="B271" s="11" t="s">
        <v>286</v>
      </c>
      <c r="C271" s="11" t="s">
        <v>82</v>
      </c>
      <c r="D271" s="11">
        <v>90</v>
      </c>
      <c r="E271" s="82"/>
      <c r="F271" s="170">
        <v>1.8</v>
      </c>
      <c r="G271" s="77">
        <f>Tabla149[[#This Row],[PPF (µmol/s)]]/Tabla149[[#This Row],[Power use (W)]]</f>
        <v>0</v>
      </c>
      <c r="H271" s="197"/>
      <c r="I271" s="197"/>
      <c r="J271" s="226">
        <v>1.8</v>
      </c>
      <c r="K271" s="197"/>
      <c r="L271" s="197"/>
      <c r="M271" s="197"/>
      <c r="N271" s="4" t="s">
        <v>1137</v>
      </c>
    </row>
    <row r="272" spans="1:14" x14ac:dyDescent="0.3">
      <c r="A272" s="4" t="s">
        <v>339</v>
      </c>
      <c r="B272" s="11" t="s">
        <v>287</v>
      </c>
      <c r="C272" s="11" t="s">
        <v>82</v>
      </c>
      <c r="D272" s="11">
        <v>88</v>
      </c>
      <c r="E272" s="82"/>
      <c r="F272" s="170">
        <v>2.4</v>
      </c>
      <c r="G272" s="77">
        <f>Tabla149[[#This Row],[PPF (µmol/s)]]/Tabla149[[#This Row],[Power use (W)]]</f>
        <v>0</v>
      </c>
      <c r="H272" s="197"/>
      <c r="I272" s="197"/>
      <c r="J272" s="197"/>
      <c r="K272" s="226">
        <v>2.4</v>
      </c>
      <c r="L272" s="197"/>
      <c r="M272" s="197"/>
      <c r="N272" s="4" t="s">
        <v>1138</v>
      </c>
    </row>
    <row r="273" spans="1:14" x14ac:dyDescent="0.3">
      <c r="A273" s="4" t="s">
        <v>340</v>
      </c>
      <c r="B273" s="11" t="s">
        <v>288</v>
      </c>
      <c r="C273" s="11" t="s">
        <v>82</v>
      </c>
      <c r="D273" s="11">
        <v>132</v>
      </c>
      <c r="E273" s="82"/>
      <c r="F273" s="170">
        <v>2.4</v>
      </c>
      <c r="G273" s="77">
        <f>Tabla149[[#This Row],[PPF (µmol/s)]]/Tabla149[[#This Row],[Power use (W)]]</f>
        <v>0</v>
      </c>
      <c r="H273" s="197"/>
      <c r="I273" s="197"/>
      <c r="J273" s="197"/>
      <c r="K273" s="226">
        <v>2.4</v>
      </c>
      <c r="L273" s="197"/>
      <c r="M273" s="197"/>
      <c r="N273" s="4" t="s">
        <v>1139</v>
      </c>
    </row>
    <row r="274" spans="1:14" x14ac:dyDescent="0.3">
      <c r="A274" s="280" t="s">
        <v>2019</v>
      </c>
      <c r="B274" s="11" t="s">
        <v>292</v>
      </c>
      <c r="C274" s="11" t="s">
        <v>82</v>
      </c>
      <c r="D274" s="11">
        <v>199</v>
      </c>
      <c r="E274" s="82"/>
      <c r="F274" s="170">
        <v>2.4</v>
      </c>
      <c r="G274" s="77">
        <f>Tabla149[[#This Row],[PPF (µmol/s)]]/Tabla149[[#This Row],[Power use (W)]]</f>
        <v>0</v>
      </c>
      <c r="H274" s="197"/>
      <c r="I274" s="197"/>
      <c r="J274" s="197"/>
      <c r="K274" s="226">
        <v>2.4</v>
      </c>
      <c r="L274" s="197"/>
      <c r="M274" s="197"/>
      <c r="N274" s="4" t="s">
        <v>1140</v>
      </c>
    </row>
    <row r="275" spans="1:14" x14ac:dyDescent="0.3">
      <c r="A275" s="4"/>
      <c r="B275" s="11" t="s">
        <v>289</v>
      </c>
      <c r="C275" s="11" t="s">
        <v>82</v>
      </c>
      <c r="D275" s="11">
        <v>125</v>
      </c>
      <c r="E275" s="82"/>
      <c r="F275" s="170">
        <v>2.1</v>
      </c>
      <c r="G275" s="77">
        <f>Tabla149[[#This Row],[PPF (µmol/s)]]/Tabla149[[#This Row],[Power use (W)]]</f>
        <v>0</v>
      </c>
      <c r="H275" s="197"/>
      <c r="I275" s="197"/>
      <c r="J275" s="197"/>
      <c r="K275" s="226">
        <v>2.1</v>
      </c>
      <c r="L275" s="197"/>
      <c r="M275" s="197"/>
      <c r="N275" s="4" t="s">
        <v>1141</v>
      </c>
    </row>
    <row r="276" spans="1:14" x14ac:dyDescent="0.3">
      <c r="A276" s="4"/>
      <c r="B276" s="11" t="s">
        <v>290</v>
      </c>
      <c r="C276" s="11" t="s">
        <v>85</v>
      </c>
      <c r="D276" s="11">
        <v>395</v>
      </c>
      <c r="E276" s="82"/>
      <c r="F276" s="170">
        <v>2.4</v>
      </c>
      <c r="G276" s="77">
        <f>Tabla149[[#This Row],[PPF (µmol/s)]]/Tabla149[[#This Row],[Power use (W)]]</f>
        <v>0</v>
      </c>
      <c r="H276" s="197"/>
      <c r="I276" s="197"/>
      <c r="J276" s="197"/>
      <c r="K276" s="226">
        <v>2.4</v>
      </c>
      <c r="L276" s="197"/>
      <c r="M276" s="197"/>
      <c r="N276" s="4" t="s">
        <v>1142</v>
      </c>
    </row>
    <row r="277" spans="1:14" x14ac:dyDescent="0.3">
      <c r="A277" s="4"/>
      <c r="B277" s="11" t="s">
        <v>1146</v>
      </c>
      <c r="C277" s="11" t="s">
        <v>1145</v>
      </c>
      <c r="D277" s="11">
        <v>314</v>
      </c>
      <c r="E277" s="82"/>
      <c r="F277" s="170">
        <v>1.8</v>
      </c>
      <c r="G277" s="77">
        <f>Tabla149[[#This Row],[PPF (µmol/s)]]/Tabla149[[#This Row],[Power use (W)]]</f>
        <v>0</v>
      </c>
      <c r="H277" s="197"/>
      <c r="I277" s="197"/>
      <c r="J277" s="226">
        <v>1.8</v>
      </c>
      <c r="K277" s="197"/>
      <c r="L277" s="197"/>
      <c r="M277" s="197"/>
      <c r="N277" s="4" t="s">
        <v>1143</v>
      </c>
    </row>
    <row r="278" spans="1:14" x14ac:dyDescent="0.3">
      <c r="A278" s="4"/>
      <c r="B278" s="11" t="s">
        <v>1147</v>
      </c>
      <c r="C278" s="11" t="s">
        <v>1149</v>
      </c>
      <c r="D278" s="11">
        <v>471</v>
      </c>
      <c r="E278" s="82"/>
      <c r="F278" s="170">
        <v>1.8</v>
      </c>
      <c r="G278" s="77">
        <f>Tabla149[[#This Row],[PPF (µmol/s)]]/Tabla149[[#This Row],[Power use (W)]]</f>
        <v>0</v>
      </c>
      <c r="H278" s="197"/>
      <c r="I278" s="197"/>
      <c r="J278" s="226">
        <v>1.8</v>
      </c>
      <c r="K278" s="197"/>
      <c r="L278" s="197"/>
      <c r="M278" s="197"/>
      <c r="N278" s="4" t="s">
        <v>1143</v>
      </c>
    </row>
    <row r="279" spans="1:14" s="72" customFormat="1" ht="18" x14ac:dyDescent="0.35">
      <c r="A279" s="4"/>
      <c r="B279" s="11" t="s">
        <v>1148</v>
      </c>
      <c r="C279" s="11" t="s">
        <v>1150</v>
      </c>
      <c r="D279" s="11">
        <v>625</v>
      </c>
      <c r="E279" s="82"/>
      <c r="F279" s="170">
        <v>1.8</v>
      </c>
      <c r="G279" s="77">
        <f>Tabla149[[#This Row],[PPF (µmol/s)]]/Tabla149[[#This Row],[Power use (W)]]</f>
        <v>0</v>
      </c>
      <c r="H279" s="197"/>
      <c r="I279" s="197"/>
      <c r="J279" s="226">
        <v>1.8</v>
      </c>
      <c r="K279" s="197"/>
      <c r="L279" s="197"/>
      <c r="M279" s="197"/>
      <c r="N279" s="4" t="s">
        <v>1143</v>
      </c>
    </row>
    <row r="280" spans="1:14" x14ac:dyDescent="0.3">
      <c r="A280" s="4"/>
      <c r="B280" s="11" t="s">
        <v>1151</v>
      </c>
      <c r="C280" s="11" t="s">
        <v>1145</v>
      </c>
      <c r="D280" s="11">
        <v>422</v>
      </c>
      <c r="E280" s="82"/>
      <c r="F280" s="170">
        <v>1.8</v>
      </c>
      <c r="G280" s="77">
        <f>Tabla149[[#This Row],[PPF (µmol/s)]]/Tabla149[[#This Row],[Power use (W)]]</f>
        <v>0</v>
      </c>
      <c r="H280" s="197"/>
      <c r="I280" s="197"/>
      <c r="J280" s="226">
        <v>1.8</v>
      </c>
      <c r="K280" s="197"/>
      <c r="L280" s="197"/>
      <c r="M280" s="197"/>
      <c r="N280" s="4" t="s">
        <v>1143</v>
      </c>
    </row>
    <row r="281" spans="1:14" x14ac:dyDescent="0.3">
      <c r="A281" s="4"/>
      <c r="B281" s="11" t="s">
        <v>1152</v>
      </c>
      <c r="C281" s="11" t="s">
        <v>1149</v>
      </c>
      <c r="D281" s="11">
        <v>633</v>
      </c>
      <c r="E281" s="82"/>
      <c r="F281" s="170">
        <v>1.8</v>
      </c>
      <c r="G281" s="77">
        <f>Tabla149[[#This Row],[PPF (µmol/s)]]/Tabla149[[#This Row],[Power use (W)]]</f>
        <v>0</v>
      </c>
      <c r="H281" s="197"/>
      <c r="I281" s="197"/>
      <c r="J281" s="226">
        <v>1.8</v>
      </c>
      <c r="K281" s="197"/>
      <c r="L281" s="197"/>
      <c r="M281" s="197"/>
      <c r="N281" s="4" t="s">
        <v>1143</v>
      </c>
    </row>
    <row r="282" spans="1:14" x14ac:dyDescent="0.3">
      <c r="A282" s="4"/>
      <c r="B282" s="11" t="s">
        <v>1153</v>
      </c>
      <c r="C282" s="11" t="s">
        <v>1150</v>
      </c>
      <c r="D282" s="11">
        <v>844</v>
      </c>
      <c r="E282" s="82"/>
      <c r="F282" s="170">
        <v>1.8</v>
      </c>
      <c r="G282" s="77">
        <f>Tabla149[[#This Row],[PPF (µmol/s)]]/Tabla149[[#This Row],[Power use (W)]]</f>
        <v>0</v>
      </c>
      <c r="H282" s="197"/>
      <c r="I282" s="197"/>
      <c r="J282" s="226">
        <v>1.8</v>
      </c>
      <c r="K282" s="197"/>
      <c r="L282" s="197"/>
      <c r="M282" s="197"/>
      <c r="N282" s="4" t="s">
        <v>1143</v>
      </c>
    </row>
    <row r="283" spans="1:14" ht="15" thickBot="1" x14ac:dyDescent="0.35">
      <c r="A283" s="8"/>
      <c r="B283" s="13" t="s">
        <v>293</v>
      </c>
      <c r="C283" s="13" t="s">
        <v>98</v>
      </c>
      <c r="D283" s="13">
        <v>300</v>
      </c>
      <c r="E283" s="82"/>
      <c r="F283" s="175">
        <v>1.3</v>
      </c>
      <c r="G283" s="160">
        <f>Tabla149[[#This Row],[PPF (µmol/s)]]/Tabla149[[#This Row],[Power use (W)]]</f>
        <v>0</v>
      </c>
      <c r="H283" s="203"/>
      <c r="I283" s="229">
        <v>1.3</v>
      </c>
      <c r="J283" s="203"/>
      <c r="K283" s="203"/>
      <c r="L283" s="203"/>
      <c r="M283" s="203"/>
      <c r="N283" s="8" t="s">
        <v>1144</v>
      </c>
    </row>
    <row r="284" spans="1:14" ht="18.600000000000001" thickBot="1" x14ac:dyDescent="0.4">
      <c r="A284" s="69" t="s">
        <v>363</v>
      </c>
      <c r="B284" s="70"/>
      <c r="C284" s="70"/>
      <c r="D284" s="70"/>
      <c r="E284" s="70"/>
      <c r="F284" s="70"/>
      <c r="G284" s="161"/>
      <c r="H284" s="191"/>
      <c r="I284" s="191"/>
      <c r="J284" s="191"/>
      <c r="K284" s="191"/>
      <c r="L284" s="191"/>
      <c r="M284" s="191"/>
      <c r="N284" s="71"/>
    </row>
    <row r="285" spans="1:14" x14ac:dyDescent="0.3">
      <c r="A285" s="30" t="s">
        <v>1154</v>
      </c>
      <c r="B285" s="14" t="s">
        <v>367</v>
      </c>
      <c r="C285" s="14" t="s">
        <v>368</v>
      </c>
      <c r="D285" s="14">
        <v>500</v>
      </c>
      <c r="E285" s="82"/>
      <c r="F285" s="82"/>
      <c r="G285" s="187">
        <f>Tabla149[[#This Row],[PPF (µmol/s)]]/Tabla149[[#This Row],[Power use (W)]]</f>
        <v>0</v>
      </c>
      <c r="H285" s="194"/>
      <c r="I285" s="194"/>
      <c r="J285" s="194"/>
      <c r="K285" s="194"/>
      <c r="L285" s="194"/>
      <c r="M285" s="194"/>
      <c r="N285" s="6"/>
    </row>
    <row r="286" spans="1:14" x14ac:dyDescent="0.3">
      <c r="A286" s="73" t="s">
        <v>1155</v>
      </c>
      <c r="B286" s="11" t="s">
        <v>369</v>
      </c>
      <c r="C286" s="14" t="s">
        <v>368</v>
      </c>
      <c r="D286" s="11">
        <v>300</v>
      </c>
      <c r="E286" s="82"/>
      <c r="F286" s="82"/>
      <c r="G286" s="187">
        <f>Tabla149[[#This Row],[PPF (µmol/s)]]/Tabla149[[#This Row],[Power use (W)]]</f>
        <v>0</v>
      </c>
      <c r="H286" s="195"/>
      <c r="I286" s="195"/>
      <c r="J286" s="195"/>
      <c r="K286" s="195"/>
      <c r="L286" s="195"/>
      <c r="M286" s="195"/>
      <c r="N286" s="4"/>
    </row>
    <row r="287" spans="1:14" x14ac:dyDescent="0.3">
      <c r="A287" s="2" t="s">
        <v>2022</v>
      </c>
      <c r="B287" s="11" t="s">
        <v>370</v>
      </c>
      <c r="C287" s="14" t="s">
        <v>368</v>
      </c>
      <c r="D287" s="11">
        <v>150</v>
      </c>
      <c r="E287" s="82"/>
      <c r="F287" s="82"/>
      <c r="G287" s="187">
        <f>Tabla149[[#This Row],[PPF (µmol/s)]]/Tabla149[[#This Row],[Power use (W)]]</f>
        <v>0</v>
      </c>
      <c r="H287" s="195"/>
      <c r="I287" s="195"/>
      <c r="J287" s="195"/>
      <c r="K287" s="195"/>
      <c r="L287" s="195"/>
      <c r="M287" s="195"/>
      <c r="N287" s="4"/>
    </row>
    <row r="288" spans="1:14" ht="15" thickBot="1" x14ac:dyDescent="0.35">
      <c r="A288" s="11" t="s">
        <v>2021</v>
      </c>
      <c r="B288" s="11" t="s">
        <v>371</v>
      </c>
      <c r="C288" s="14" t="s">
        <v>82</v>
      </c>
      <c r="D288" s="11">
        <v>150</v>
      </c>
      <c r="E288" s="82"/>
      <c r="F288" s="82"/>
      <c r="G288" s="187">
        <f>Tabla149[[#This Row],[PPF (µmol/s)]]/Tabla149[[#This Row],[Power use (W)]]</f>
        <v>0</v>
      </c>
      <c r="H288" s="205"/>
      <c r="I288" s="205"/>
      <c r="J288" s="205"/>
      <c r="K288" s="205"/>
      <c r="L288" s="205"/>
      <c r="M288" s="205"/>
      <c r="N288" s="4"/>
    </row>
    <row r="289" spans="1:14" ht="18.600000000000001" thickBot="1" x14ac:dyDescent="0.4">
      <c r="A289" s="56" t="s">
        <v>372</v>
      </c>
      <c r="B289" s="15"/>
      <c r="C289" s="27"/>
      <c r="D289" s="27"/>
      <c r="E289" s="27"/>
      <c r="F289" s="27"/>
      <c r="G289" s="158"/>
      <c r="H289" s="190"/>
      <c r="I289" s="190"/>
      <c r="J289" s="190"/>
      <c r="K289" s="190"/>
      <c r="L289" s="190"/>
      <c r="M289" s="190"/>
      <c r="N289" s="16"/>
    </row>
    <row r="290" spans="1:14" x14ac:dyDescent="0.3">
      <c r="A290" s="28" t="s">
        <v>1161</v>
      </c>
      <c r="B290" s="65" t="s">
        <v>373</v>
      </c>
      <c r="C290" s="65" t="s">
        <v>85</v>
      </c>
      <c r="D290" s="65">
        <v>215</v>
      </c>
      <c r="E290" s="65">
        <v>512</v>
      </c>
      <c r="F290" s="65">
        <v>2.38</v>
      </c>
      <c r="G290" s="222">
        <f>Tabla149[[#This Row],[PPF (µmol/s)]]/Tabla149[[#This Row],[Power use (W)]]</f>
        <v>2.3813953488372093</v>
      </c>
      <c r="H290" s="199"/>
      <c r="I290" s="199"/>
      <c r="J290" s="199"/>
      <c r="K290" s="230">
        <v>2.3813953488372093</v>
      </c>
      <c r="L290" s="199"/>
      <c r="M290" s="199"/>
      <c r="N290" s="57" t="s">
        <v>1158</v>
      </c>
    </row>
    <row r="291" spans="1:14" x14ac:dyDescent="0.3">
      <c r="A291" s="65" t="s">
        <v>1162</v>
      </c>
      <c r="B291" s="65" t="s">
        <v>374</v>
      </c>
      <c r="C291" s="65" t="s">
        <v>1156</v>
      </c>
      <c r="D291" s="65">
        <v>430</v>
      </c>
      <c r="E291" s="65">
        <v>1025</v>
      </c>
      <c r="F291" s="65">
        <v>2.38</v>
      </c>
      <c r="G291" s="222">
        <f>Tabla149[[#This Row],[PPF (µmol/s)]]/Tabla149[[#This Row],[Power use (W)]]</f>
        <v>2.3837209302325579</v>
      </c>
      <c r="H291" s="199"/>
      <c r="I291" s="199"/>
      <c r="J291" s="199"/>
      <c r="K291" s="230">
        <v>2.3837209302325579</v>
      </c>
      <c r="L291" s="199"/>
      <c r="M291" s="199"/>
      <c r="N291" s="57" t="s">
        <v>1159</v>
      </c>
    </row>
    <row r="292" spans="1:14" ht="15" thickBot="1" x14ac:dyDescent="0.35">
      <c r="A292" s="280" t="s">
        <v>2019</v>
      </c>
      <c r="B292" s="65" t="s">
        <v>375</v>
      </c>
      <c r="C292" s="65" t="s">
        <v>1157</v>
      </c>
      <c r="D292" s="65">
        <v>645</v>
      </c>
      <c r="E292" s="65">
        <v>1535</v>
      </c>
      <c r="F292" s="65">
        <v>2.38</v>
      </c>
      <c r="G292" s="222">
        <f>Tabla149[[#This Row],[PPF (µmol/s)]]/Tabla149[[#This Row],[Power use (W)]]</f>
        <v>2.3798449612403099</v>
      </c>
      <c r="H292" s="199"/>
      <c r="I292" s="199"/>
      <c r="J292" s="199"/>
      <c r="K292" s="230">
        <v>2.3798449612403099</v>
      </c>
      <c r="L292" s="199"/>
      <c r="M292" s="199"/>
      <c r="N292" s="57" t="s">
        <v>1160</v>
      </c>
    </row>
    <row r="293" spans="1:14" ht="18.600000000000001" thickBot="1" x14ac:dyDescent="0.4">
      <c r="A293" s="69" t="s">
        <v>376</v>
      </c>
      <c r="B293" s="27"/>
      <c r="C293" s="27"/>
      <c r="D293" s="27"/>
      <c r="E293" s="27"/>
      <c r="F293" s="27"/>
      <c r="G293" s="158"/>
      <c r="H293" s="190"/>
      <c r="I293" s="190"/>
      <c r="J293" s="190"/>
      <c r="K293" s="190"/>
      <c r="L293" s="190"/>
      <c r="M293" s="190"/>
      <c r="N293" s="16"/>
    </row>
    <row r="294" spans="1:14" x14ac:dyDescent="0.3">
      <c r="A294" s="39" t="s">
        <v>410</v>
      </c>
      <c r="B294" s="26" t="s">
        <v>377</v>
      </c>
      <c r="C294" s="26" t="s">
        <v>168</v>
      </c>
      <c r="D294" s="65">
        <v>70</v>
      </c>
      <c r="E294" s="96">
        <v>97.8</v>
      </c>
      <c r="F294" s="65">
        <v>1.4</v>
      </c>
      <c r="G294" s="222">
        <f>Tabla149[[#This Row],[PPF (µmol/s)]]/Tabla149[[#This Row],[Power use (W)]]</f>
        <v>1.397142857142857</v>
      </c>
      <c r="H294" s="199"/>
      <c r="I294" s="230">
        <v>1.397142857142857</v>
      </c>
      <c r="J294" s="199"/>
      <c r="K294" s="199"/>
      <c r="L294" s="199"/>
      <c r="M294" s="199"/>
      <c r="N294" s="57" t="s">
        <v>1163</v>
      </c>
    </row>
    <row r="295" spans="1:14" x14ac:dyDescent="0.3">
      <c r="A295" s="11" t="s">
        <v>411</v>
      </c>
      <c r="B295" s="11" t="s">
        <v>378</v>
      </c>
      <c r="C295" s="11" t="s">
        <v>168</v>
      </c>
      <c r="D295" s="65">
        <v>140</v>
      </c>
      <c r="E295" s="65">
        <v>195.5</v>
      </c>
      <c r="F295" s="65">
        <v>1.4</v>
      </c>
      <c r="G295" s="222">
        <f>Tabla149[[#This Row],[PPF (µmol/s)]]/Tabla149[[#This Row],[Power use (W)]]</f>
        <v>1.3964285714285714</v>
      </c>
      <c r="H295" s="199"/>
      <c r="I295" s="230">
        <v>1.3964285714285714</v>
      </c>
      <c r="J295" s="199"/>
      <c r="K295" s="199"/>
      <c r="L295" s="199"/>
      <c r="M295" s="199"/>
      <c r="N295" s="57" t="s">
        <v>1163</v>
      </c>
    </row>
    <row r="296" spans="1:14" x14ac:dyDescent="0.3">
      <c r="A296" s="280" t="s">
        <v>2019</v>
      </c>
      <c r="B296" s="11" t="s">
        <v>379</v>
      </c>
      <c r="C296" s="11" t="s">
        <v>306</v>
      </c>
      <c r="D296" s="65">
        <v>160</v>
      </c>
      <c r="E296" s="65">
        <v>257.8</v>
      </c>
      <c r="F296" s="65">
        <v>1.6</v>
      </c>
      <c r="G296" s="222">
        <f>Tabla149[[#This Row],[PPF (µmol/s)]]/Tabla149[[#This Row],[Power use (W)]]</f>
        <v>1.6112500000000001</v>
      </c>
      <c r="H296" s="199"/>
      <c r="I296" s="199"/>
      <c r="J296" s="230">
        <v>1.6112500000000001</v>
      </c>
      <c r="K296" s="199"/>
      <c r="L296" s="199"/>
      <c r="M296" s="199"/>
      <c r="N296" s="57" t="s">
        <v>1164</v>
      </c>
    </row>
    <row r="297" spans="1:14" x14ac:dyDescent="0.3">
      <c r="A297" s="4"/>
      <c r="B297" s="11" t="s">
        <v>380</v>
      </c>
      <c r="C297" s="11" t="s">
        <v>305</v>
      </c>
      <c r="D297" s="65">
        <v>300</v>
      </c>
      <c r="E297" s="65">
        <v>428.7</v>
      </c>
      <c r="F297" s="65">
        <v>1.4</v>
      </c>
      <c r="G297" s="222">
        <f>Tabla149[[#This Row],[PPF (µmol/s)]]/Tabla149[[#This Row],[Power use (W)]]</f>
        <v>1.429</v>
      </c>
      <c r="H297" s="199"/>
      <c r="I297" s="230">
        <v>1.429</v>
      </c>
      <c r="J297" s="199"/>
      <c r="K297" s="199"/>
      <c r="L297" s="199"/>
      <c r="M297" s="199"/>
      <c r="N297" s="57" t="s">
        <v>1164</v>
      </c>
    </row>
    <row r="298" spans="1:14" ht="15" thickBot="1" x14ac:dyDescent="0.35">
      <c r="A298" s="4"/>
      <c r="B298" s="13" t="s">
        <v>381</v>
      </c>
      <c r="C298" s="11" t="s">
        <v>382</v>
      </c>
      <c r="D298" s="65">
        <v>550</v>
      </c>
      <c r="E298" s="65">
        <v>773.5</v>
      </c>
      <c r="F298" s="65">
        <v>1.4</v>
      </c>
      <c r="G298" s="222">
        <f>Tabla149[[#This Row],[PPF (µmol/s)]]/Tabla149[[#This Row],[Power use (W)]]</f>
        <v>1.4063636363636363</v>
      </c>
      <c r="H298" s="199"/>
      <c r="I298" s="230">
        <v>1.4063636363636363</v>
      </c>
      <c r="J298" s="199"/>
      <c r="K298" s="199"/>
      <c r="L298" s="199"/>
      <c r="M298" s="199"/>
      <c r="N298" s="57" t="s">
        <v>1164</v>
      </c>
    </row>
    <row r="299" spans="1:14" x14ac:dyDescent="0.3">
      <c r="A299" s="20" t="s">
        <v>384</v>
      </c>
      <c r="B299" s="34" t="s">
        <v>385</v>
      </c>
      <c r="C299" s="40" t="s">
        <v>383</v>
      </c>
      <c r="D299" s="65">
        <v>100</v>
      </c>
      <c r="E299" s="65">
        <v>107.7</v>
      </c>
      <c r="F299" s="65">
        <v>1.1000000000000001</v>
      </c>
      <c r="G299" s="222">
        <f>Tabla149[[#This Row],[PPF (µmol/s)]]/Tabla149[[#This Row],[Power use (W)]]</f>
        <v>1.077</v>
      </c>
      <c r="H299" s="199"/>
      <c r="I299" s="230">
        <v>1.077</v>
      </c>
      <c r="J299" s="199"/>
      <c r="K299" s="199"/>
      <c r="L299" s="199"/>
      <c r="M299" s="199"/>
      <c r="N299" s="57" t="s">
        <v>1165</v>
      </c>
    </row>
    <row r="300" spans="1:14" x14ac:dyDescent="0.3">
      <c r="A300" s="20"/>
      <c r="B300" s="35" t="s">
        <v>386</v>
      </c>
      <c r="C300" s="40" t="s">
        <v>383</v>
      </c>
      <c r="D300" s="65">
        <v>100</v>
      </c>
      <c r="E300" s="65">
        <v>130.4</v>
      </c>
      <c r="F300" s="65">
        <v>1.35</v>
      </c>
      <c r="G300" s="222">
        <f>Tabla149[[#This Row],[PPF (µmol/s)]]/Tabla149[[#This Row],[Power use (W)]]</f>
        <v>1.304</v>
      </c>
      <c r="H300" s="199"/>
      <c r="I300" s="230">
        <v>1.304</v>
      </c>
      <c r="J300" s="199"/>
      <c r="K300" s="199"/>
      <c r="L300" s="199"/>
      <c r="M300" s="199"/>
      <c r="N300" s="57" t="s">
        <v>1165</v>
      </c>
    </row>
    <row r="301" spans="1:14" ht="15" thickBot="1" x14ac:dyDescent="0.35">
      <c r="A301" s="20"/>
      <c r="B301" s="36" t="s">
        <v>387</v>
      </c>
      <c r="C301" s="40" t="s">
        <v>383</v>
      </c>
      <c r="D301" s="65">
        <v>100</v>
      </c>
      <c r="E301" s="65">
        <v>111.7</v>
      </c>
      <c r="F301" s="65">
        <v>1.1499999999999999</v>
      </c>
      <c r="G301" s="222">
        <f>Tabla149[[#This Row],[PPF (µmol/s)]]/Tabla149[[#This Row],[Power use (W)]]</f>
        <v>1.117</v>
      </c>
      <c r="H301" s="199"/>
      <c r="I301" s="230">
        <v>1.117</v>
      </c>
      <c r="J301" s="199"/>
      <c r="K301" s="199"/>
      <c r="L301" s="199"/>
      <c r="M301" s="199"/>
      <c r="N301" s="57" t="s">
        <v>1165</v>
      </c>
    </row>
    <row r="302" spans="1:14" x14ac:dyDescent="0.3">
      <c r="A302" s="20" t="s">
        <v>396</v>
      </c>
      <c r="B302" s="34" t="s">
        <v>388</v>
      </c>
      <c r="C302" s="40" t="s">
        <v>389</v>
      </c>
      <c r="D302" s="65">
        <v>160</v>
      </c>
      <c r="E302" s="65">
        <v>179.5</v>
      </c>
      <c r="F302" s="65">
        <v>1.1000000000000001</v>
      </c>
      <c r="G302" s="222">
        <f>Tabla149[[#This Row],[PPF (µmol/s)]]/Tabla149[[#This Row],[Power use (W)]]</f>
        <v>1.121875</v>
      </c>
      <c r="H302" s="199"/>
      <c r="I302" s="230">
        <v>1.121875</v>
      </c>
      <c r="J302" s="199"/>
      <c r="K302" s="199"/>
      <c r="L302" s="199"/>
      <c r="M302" s="199"/>
      <c r="N302" s="57" t="s">
        <v>1165</v>
      </c>
    </row>
    <row r="303" spans="1:14" x14ac:dyDescent="0.3">
      <c r="A303" s="20"/>
      <c r="B303" s="37" t="s">
        <v>390</v>
      </c>
      <c r="C303" s="40" t="s">
        <v>389</v>
      </c>
      <c r="D303" s="65">
        <v>160</v>
      </c>
      <c r="E303" s="65">
        <v>217.4</v>
      </c>
      <c r="F303" s="65">
        <v>1.35</v>
      </c>
      <c r="G303" s="222">
        <f>Tabla149[[#This Row],[PPF (µmol/s)]]/Tabla149[[#This Row],[Power use (W)]]</f>
        <v>1.3587500000000001</v>
      </c>
      <c r="H303" s="199"/>
      <c r="I303" s="230">
        <v>1.3587500000000001</v>
      </c>
      <c r="J303" s="199"/>
      <c r="K303" s="199"/>
      <c r="L303" s="199"/>
      <c r="M303" s="199"/>
      <c r="N303" s="57" t="s">
        <v>1165</v>
      </c>
    </row>
    <row r="304" spans="1:14" ht="15" thickBot="1" x14ac:dyDescent="0.35">
      <c r="A304" s="20"/>
      <c r="B304" s="38" t="s">
        <v>391</v>
      </c>
      <c r="C304" s="40" t="s">
        <v>389</v>
      </c>
      <c r="D304" s="65">
        <v>160</v>
      </c>
      <c r="E304" s="65">
        <v>186.2</v>
      </c>
      <c r="F304" s="65">
        <v>1.1499999999999999</v>
      </c>
      <c r="G304" s="222">
        <f>Tabla149[[#This Row],[PPF (µmol/s)]]/Tabla149[[#This Row],[Power use (W)]]</f>
        <v>1.1637499999999998</v>
      </c>
      <c r="H304" s="199"/>
      <c r="I304" s="230">
        <v>1.1637499999999998</v>
      </c>
      <c r="J304" s="199"/>
      <c r="K304" s="199"/>
      <c r="L304" s="199"/>
      <c r="M304" s="199"/>
      <c r="N304" s="57" t="s">
        <v>1165</v>
      </c>
    </row>
    <row r="305" spans="1:14" x14ac:dyDescent="0.3">
      <c r="A305" s="20" t="s">
        <v>384</v>
      </c>
      <c r="B305" s="34" t="s">
        <v>392</v>
      </c>
      <c r="C305" s="40" t="s">
        <v>395</v>
      </c>
      <c r="D305" s="65">
        <v>230</v>
      </c>
      <c r="E305" s="65">
        <v>251.4</v>
      </c>
      <c r="F305" s="65">
        <v>1.1000000000000001</v>
      </c>
      <c r="G305" s="222">
        <f>Tabla149[[#This Row],[PPF (µmol/s)]]/Tabla149[[#This Row],[Power use (W)]]</f>
        <v>1.0930434782608696</v>
      </c>
      <c r="H305" s="199"/>
      <c r="I305" s="230">
        <v>1.0930434782608696</v>
      </c>
      <c r="J305" s="199"/>
      <c r="K305" s="199"/>
      <c r="L305" s="199"/>
      <c r="M305" s="199"/>
      <c r="N305" s="57" t="s">
        <v>1165</v>
      </c>
    </row>
    <row r="306" spans="1:14" x14ac:dyDescent="0.3">
      <c r="A306" s="4"/>
      <c r="B306" s="37" t="s">
        <v>393</v>
      </c>
      <c r="C306" s="40" t="s">
        <v>395</v>
      </c>
      <c r="D306" s="65">
        <v>230</v>
      </c>
      <c r="E306" s="65">
        <v>304.3</v>
      </c>
      <c r="F306" s="65">
        <v>1.35</v>
      </c>
      <c r="G306" s="222">
        <f>Tabla149[[#This Row],[PPF (µmol/s)]]/Tabla149[[#This Row],[Power use (W)]]</f>
        <v>1.3230434782608695</v>
      </c>
      <c r="H306" s="199"/>
      <c r="I306" s="230">
        <v>1.3230434782608695</v>
      </c>
      <c r="J306" s="199"/>
      <c r="K306" s="199"/>
      <c r="L306" s="199"/>
      <c r="M306" s="199"/>
      <c r="N306" s="57" t="s">
        <v>1165</v>
      </c>
    </row>
    <row r="307" spans="1:14" ht="15" thickBot="1" x14ac:dyDescent="0.35">
      <c r="A307" s="4"/>
      <c r="B307" s="38" t="s">
        <v>394</v>
      </c>
      <c r="C307" s="40" t="s">
        <v>401</v>
      </c>
      <c r="D307" s="65">
        <v>230</v>
      </c>
      <c r="E307" s="65">
        <v>260.60000000000002</v>
      </c>
      <c r="F307" s="65">
        <v>1.1499999999999999</v>
      </c>
      <c r="G307" s="222">
        <f>Tabla149[[#This Row],[PPF (µmol/s)]]/Tabla149[[#This Row],[Power use (W)]]</f>
        <v>1.1330434782608696</v>
      </c>
      <c r="H307" s="199"/>
      <c r="I307" s="230">
        <v>1.1330434782608696</v>
      </c>
      <c r="J307" s="199"/>
      <c r="K307" s="199"/>
      <c r="L307" s="199"/>
      <c r="M307" s="199"/>
      <c r="N307" s="57" t="s">
        <v>1165</v>
      </c>
    </row>
    <row r="308" spans="1:14" x14ac:dyDescent="0.3">
      <c r="A308" s="20" t="s">
        <v>384</v>
      </c>
      <c r="B308" s="34" t="s">
        <v>399</v>
      </c>
      <c r="C308" s="40" t="s">
        <v>397</v>
      </c>
      <c r="D308" s="65">
        <v>320</v>
      </c>
      <c r="E308" s="65">
        <v>351.5</v>
      </c>
      <c r="F308" s="65">
        <v>1.1000000000000001</v>
      </c>
      <c r="G308" s="222">
        <f>Tabla149[[#This Row],[PPF (µmol/s)]]/Tabla149[[#This Row],[Power use (W)]]</f>
        <v>1.0984375</v>
      </c>
      <c r="H308" s="199"/>
      <c r="I308" s="230">
        <v>1.0984375</v>
      </c>
      <c r="J308" s="199"/>
      <c r="K308" s="199"/>
      <c r="L308" s="199"/>
      <c r="M308" s="199"/>
      <c r="N308" s="57" t="s">
        <v>1165</v>
      </c>
    </row>
    <row r="309" spans="1:14" x14ac:dyDescent="0.3">
      <c r="A309" s="4"/>
      <c r="B309" s="37" t="s">
        <v>398</v>
      </c>
      <c r="C309" s="40" t="s">
        <v>397</v>
      </c>
      <c r="D309" s="65">
        <v>320</v>
      </c>
      <c r="E309" s="65">
        <v>425.3</v>
      </c>
      <c r="F309" s="65">
        <v>1.35</v>
      </c>
      <c r="G309" s="222">
        <f>Tabla149[[#This Row],[PPF (µmol/s)]]/Tabla149[[#This Row],[Power use (W)]]</f>
        <v>1.3290625</v>
      </c>
      <c r="H309" s="199"/>
      <c r="I309" s="230">
        <v>1.3290625</v>
      </c>
      <c r="J309" s="199"/>
      <c r="K309" s="199"/>
      <c r="L309" s="199"/>
      <c r="M309" s="199"/>
      <c r="N309" s="57" t="s">
        <v>1165</v>
      </c>
    </row>
    <row r="310" spans="1:14" ht="15" thickBot="1" x14ac:dyDescent="0.35">
      <c r="A310" s="4"/>
      <c r="B310" s="38" t="s">
        <v>400</v>
      </c>
      <c r="C310" s="40" t="s">
        <v>397</v>
      </c>
      <c r="D310" s="65">
        <v>320</v>
      </c>
      <c r="E310" s="65">
        <v>364.2</v>
      </c>
      <c r="F310" s="65">
        <v>1.1499999999999999</v>
      </c>
      <c r="G310" s="222">
        <f>Tabla149[[#This Row],[PPF (µmol/s)]]/Tabla149[[#This Row],[Power use (W)]]</f>
        <v>1.1381250000000001</v>
      </c>
      <c r="H310" s="199"/>
      <c r="I310" s="230">
        <v>1.1381250000000001</v>
      </c>
      <c r="J310" s="199"/>
      <c r="K310" s="199"/>
      <c r="L310" s="199"/>
      <c r="M310" s="199"/>
      <c r="N310" s="57" t="s">
        <v>1165</v>
      </c>
    </row>
    <row r="311" spans="1:14" x14ac:dyDescent="0.3">
      <c r="A311" s="20" t="s">
        <v>384</v>
      </c>
      <c r="B311" s="34" t="s">
        <v>404</v>
      </c>
      <c r="C311" s="40" t="s">
        <v>405</v>
      </c>
      <c r="D311" s="65">
        <v>480</v>
      </c>
      <c r="E311" s="65">
        <v>538.6</v>
      </c>
      <c r="F311" s="65">
        <v>1.1000000000000001</v>
      </c>
      <c r="G311" s="222">
        <f>Tabla149[[#This Row],[PPF (µmol/s)]]/Tabla149[[#This Row],[Power use (W)]]</f>
        <v>1.1220833333333333</v>
      </c>
      <c r="H311" s="199"/>
      <c r="I311" s="230">
        <v>1.1220833333333333</v>
      </c>
      <c r="J311" s="199"/>
      <c r="K311" s="199"/>
      <c r="L311" s="199"/>
      <c r="M311" s="199"/>
      <c r="N311" s="57" t="s">
        <v>1165</v>
      </c>
    </row>
    <row r="312" spans="1:14" x14ac:dyDescent="0.3">
      <c r="A312" s="4"/>
      <c r="B312" s="37" t="s">
        <v>402</v>
      </c>
      <c r="C312" s="40" t="s">
        <v>405</v>
      </c>
      <c r="D312" s="65">
        <v>480</v>
      </c>
      <c r="E312" s="65">
        <v>652.20000000000005</v>
      </c>
      <c r="F312" s="65">
        <v>1.35</v>
      </c>
      <c r="G312" s="222">
        <f>Tabla149[[#This Row],[PPF (µmol/s)]]/Tabla149[[#This Row],[Power use (W)]]</f>
        <v>1.3587500000000001</v>
      </c>
      <c r="H312" s="199"/>
      <c r="I312" s="230">
        <v>1.3587500000000001</v>
      </c>
      <c r="J312" s="199"/>
      <c r="K312" s="199"/>
      <c r="L312" s="199"/>
      <c r="M312" s="199"/>
      <c r="N312" s="57" t="s">
        <v>1165</v>
      </c>
    </row>
    <row r="313" spans="1:14" ht="15" thickBot="1" x14ac:dyDescent="0.35">
      <c r="A313" s="4"/>
      <c r="B313" s="38" t="s">
        <v>403</v>
      </c>
      <c r="C313" s="40" t="s">
        <v>405</v>
      </c>
      <c r="D313" s="65">
        <v>480</v>
      </c>
      <c r="E313" s="65">
        <v>558.5</v>
      </c>
      <c r="F313" s="65">
        <v>1.1499999999999999</v>
      </c>
      <c r="G313" s="222">
        <f>Tabla149[[#This Row],[PPF (µmol/s)]]/Tabla149[[#This Row],[Power use (W)]]</f>
        <v>1.1635416666666667</v>
      </c>
      <c r="H313" s="199"/>
      <c r="I313" s="230">
        <v>1.1635416666666667</v>
      </c>
      <c r="J313" s="199"/>
      <c r="K313" s="199"/>
      <c r="L313" s="199"/>
      <c r="M313" s="199"/>
      <c r="N313" s="57" t="s">
        <v>1165</v>
      </c>
    </row>
    <row r="314" spans="1:14" x14ac:dyDescent="0.3">
      <c r="A314" s="20" t="s">
        <v>384</v>
      </c>
      <c r="B314" s="34" t="s">
        <v>406</v>
      </c>
      <c r="C314" s="40" t="s">
        <v>409</v>
      </c>
      <c r="D314" s="65">
        <v>690</v>
      </c>
      <c r="E314" s="65">
        <v>754.1</v>
      </c>
      <c r="F314" s="65">
        <v>1.1000000000000001</v>
      </c>
      <c r="G314" s="222">
        <f>Tabla149[[#This Row],[PPF (µmol/s)]]/Tabla149[[#This Row],[Power use (W)]]</f>
        <v>1.0928985507246378</v>
      </c>
      <c r="H314" s="199"/>
      <c r="I314" s="230">
        <v>1.0928985507246378</v>
      </c>
      <c r="J314" s="199"/>
      <c r="K314" s="199"/>
      <c r="L314" s="199"/>
      <c r="M314" s="199"/>
      <c r="N314" s="57" t="s">
        <v>1165</v>
      </c>
    </row>
    <row r="315" spans="1:14" x14ac:dyDescent="0.3">
      <c r="A315" s="4"/>
      <c r="B315" s="37" t="s">
        <v>407</v>
      </c>
      <c r="C315" s="40" t="s">
        <v>409</v>
      </c>
      <c r="D315" s="65">
        <v>690</v>
      </c>
      <c r="E315" s="65">
        <v>913</v>
      </c>
      <c r="F315" s="65">
        <v>1.35</v>
      </c>
      <c r="G315" s="222">
        <f>Tabla149[[#This Row],[PPF (µmol/s)]]/Tabla149[[#This Row],[Power use (W)]]</f>
        <v>1.3231884057971015</v>
      </c>
      <c r="H315" s="199"/>
      <c r="I315" s="230">
        <v>1.3231884057971015</v>
      </c>
      <c r="J315" s="199"/>
      <c r="K315" s="199"/>
      <c r="L315" s="199"/>
      <c r="M315" s="199"/>
      <c r="N315" s="57" t="s">
        <v>1165</v>
      </c>
    </row>
    <row r="316" spans="1:14" ht="15" thickBot="1" x14ac:dyDescent="0.35">
      <c r="A316" s="4"/>
      <c r="B316" s="38" t="s">
        <v>408</v>
      </c>
      <c r="C316" s="40" t="s">
        <v>409</v>
      </c>
      <c r="D316" s="65">
        <v>690</v>
      </c>
      <c r="E316" s="65">
        <v>781.9</v>
      </c>
      <c r="F316" s="65">
        <v>1.1499999999999999</v>
      </c>
      <c r="G316" s="222">
        <f>Tabla149[[#This Row],[PPF (µmol/s)]]/Tabla149[[#This Row],[Power use (W)]]</f>
        <v>1.1331884057971013</v>
      </c>
      <c r="H316" s="199"/>
      <c r="I316" s="230">
        <v>1.1331884057971013</v>
      </c>
      <c r="J316" s="199"/>
      <c r="K316" s="199"/>
      <c r="L316" s="199"/>
      <c r="M316" s="199"/>
      <c r="N316" s="57" t="s">
        <v>1165</v>
      </c>
    </row>
    <row r="317" spans="1:14" ht="18.600000000000001" thickBot="1" x14ac:dyDescent="0.4">
      <c r="A317" s="56" t="s">
        <v>412</v>
      </c>
      <c r="B317" s="15"/>
      <c r="C317" s="27"/>
      <c r="D317" s="27"/>
      <c r="E317" s="27"/>
      <c r="F317" s="27"/>
      <c r="G317" s="158"/>
      <c r="H317" s="190"/>
      <c r="I317" s="190"/>
      <c r="J317" s="190"/>
      <c r="K317" s="190"/>
      <c r="L317" s="190"/>
      <c r="M317" s="190"/>
      <c r="N317" s="16"/>
    </row>
    <row r="318" spans="1:14" x14ac:dyDescent="0.3">
      <c r="A318" s="74" t="s">
        <v>449</v>
      </c>
      <c r="B318" s="37" t="s">
        <v>416</v>
      </c>
      <c r="C318" s="10" t="s">
        <v>82</v>
      </c>
      <c r="D318" s="14">
        <v>250</v>
      </c>
      <c r="E318" s="14">
        <v>750</v>
      </c>
      <c r="F318" s="14">
        <v>3</v>
      </c>
      <c r="G318" s="219">
        <f>Tabla149[[#This Row],[PPF (µmol/s)]]/Tabla149[[#This Row],[Power use (W)]]</f>
        <v>3</v>
      </c>
      <c r="H318" s="196"/>
      <c r="I318" s="196"/>
      <c r="J318" s="196"/>
      <c r="K318" s="196"/>
      <c r="L318" s="196"/>
      <c r="M318" s="211">
        <v>3</v>
      </c>
      <c r="N318" s="6" t="s">
        <v>413</v>
      </c>
    </row>
    <row r="319" spans="1:14" x14ac:dyDescent="0.3">
      <c r="A319" s="11" t="s">
        <v>450</v>
      </c>
      <c r="B319" s="35" t="s">
        <v>417</v>
      </c>
      <c r="C319" s="40" t="s">
        <v>82</v>
      </c>
      <c r="D319" s="11">
        <v>264</v>
      </c>
      <c r="E319" s="11">
        <v>745</v>
      </c>
      <c r="F319" s="11">
        <v>2.8</v>
      </c>
      <c r="G319" s="215">
        <f>Tabla149[[#This Row],[PPF (µmol/s)]]/Tabla149[[#This Row],[Power use (W)]]</f>
        <v>2.8219696969696968</v>
      </c>
      <c r="H319" s="197"/>
      <c r="I319" s="197"/>
      <c r="J319" s="197"/>
      <c r="K319" s="197"/>
      <c r="L319" s="226">
        <v>2.8219696969696968</v>
      </c>
      <c r="M319" s="197"/>
      <c r="N319" s="4" t="s">
        <v>413</v>
      </c>
    </row>
    <row r="320" spans="1:14" x14ac:dyDescent="0.3">
      <c r="A320" s="20" t="s">
        <v>415</v>
      </c>
      <c r="B320" s="35" t="s">
        <v>419</v>
      </c>
      <c r="C320" s="40" t="s">
        <v>82</v>
      </c>
      <c r="D320" s="11">
        <v>302</v>
      </c>
      <c r="E320" s="11">
        <v>744</v>
      </c>
      <c r="F320" s="11">
        <v>2.5</v>
      </c>
      <c r="G320" s="215">
        <f>Tabla149[[#This Row],[PPF (µmol/s)]]/Tabla149[[#This Row],[Power use (W)]]</f>
        <v>2.4635761589403975</v>
      </c>
      <c r="H320" s="197"/>
      <c r="I320" s="197"/>
      <c r="J320" s="197"/>
      <c r="K320" s="226">
        <v>2.4635761589403975</v>
      </c>
      <c r="L320" s="197"/>
      <c r="M320" s="197"/>
      <c r="N320" s="4" t="s">
        <v>413</v>
      </c>
    </row>
    <row r="321" spans="1:14" ht="15" thickBot="1" x14ac:dyDescent="0.35">
      <c r="A321" s="19" t="s">
        <v>414</v>
      </c>
      <c r="B321" s="36" t="s">
        <v>418</v>
      </c>
      <c r="C321" s="40" t="s">
        <v>82</v>
      </c>
      <c r="D321" s="11">
        <v>322</v>
      </c>
      <c r="E321" s="11">
        <v>700</v>
      </c>
      <c r="F321" s="11">
        <v>2.2000000000000002</v>
      </c>
      <c r="G321" s="215">
        <f>Tabla149[[#This Row],[PPF (µmol/s)]]/Tabla149[[#This Row],[Power use (W)]]</f>
        <v>2.1739130434782608</v>
      </c>
      <c r="H321" s="197"/>
      <c r="I321" s="197"/>
      <c r="J321" s="197"/>
      <c r="K321" s="226">
        <v>2.1739130434782608</v>
      </c>
      <c r="L321" s="197"/>
      <c r="M321" s="197"/>
      <c r="N321" s="4" t="s">
        <v>413</v>
      </c>
    </row>
    <row r="322" spans="1:14" x14ac:dyDescent="0.3">
      <c r="A322" s="4"/>
      <c r="B322" s="34" t="s">
        <v>423</v>
      </c>
      <c r="C322" s="40" t="s">
        <v>424</v>
      </c>
      <c r="D322" s="11">
        <v>161</v>
      </c>
      <c r="E322" s="11">
        <v>350</v>
      </c>
      <c r="F322" s="11">
        <v>2.16</v>
      </c>
      <c r="G322" s="215">
        <f>Tabla149[[#This Row],[PPF (µmol/s)]]/Tabla149[[#This Row],[Power use (W)]]</f>
        <v>2.1739130434782608</v>
      </c>
      <c r="H322" s="197"/>
      <c r="I322" s="197"/>
      <c r="J322" s="197"/>
      <c r="K322" s="226">
        <v>2.1739130434782608</v>
      </c>
      <c r="L322" s="197"/>
      <c r="M322" s="197"/>
      <c r="N322" s="4" t="s">
        <v>427</v>
      </c>
    </row>
    <row r="323" spans="1:14" ht="15" thickBot="1" x14ac:dyDescent="0.35">
      <c r="A323" s="20" t="s">
        <v>420</v>
      </c>
      <c r="B323" s="42" t="s">
        <v>425</v>
      </c>
      <c r="C323" s="40" t="s">
        <v>424</v>
      </c>
      <c r="D323" s="11">
        <v>322</v>
      </c>
      <c r="E323" s="11">
        <v>700</v>
      </c>
      <c r="F323" s="11">
        <v>2.16</v>
      </c>
      <c r="G323" s="215">
        <f>Tabla149[[#This Row],[PPF (µmol/s)]]/Tabla149[[#This Row],[Power use (W)]]</f>
        <v>2.1739130434782608</v>
      </c>
      <c r="H323" s="197"/>
      <c r="I323" s="197"/>
      <c r="J323" s="197"/>
      <c r="K323" s="226">
        <v>2.1739130434782608</v>
      </c>
      <c r="L323" s="197"/>
      <c r="M323" s="197"/>
      <c r="N323" s="4" t="s">
        <v>427</v>
      </c>
    </row>
    <row r="324" spans="1:14" x14ac:dyDescent="0.3">
      <c r="A324" s="22" t="s">
        <v>430</v>
      </c>
      <c r="B324" s="34" t="s">
        <v>431</v>
      </c>
      <c r="C324" s="40" t="s">
        <v>424</v>
      </c>
      <c r="D324" s="13">
        <v>202</v>
      </c>
      <c r="E324" s="13">
        <v>540</v>
      </c>
      <c r="F324" s="13">
        <v>2.7</v>
      </c>
      <c r="G324" s="223">
        <f>Tabla149[[#This Row],[PPF (µmol/s)]]/Tabla149[[#This Row],[Power use (W)]]</f>
        <v>2.6732673267326734</v>
      </c>
      <c r="H324" s="203"/>
      <c r="I324" s="203"/>
      <c r="J324" s="203"/>
      <c r="K324" s="203"/>
      <c r="L324" s="229">
        <v>2.6732673267326734</v>
      </c>
      <c r="M324" s="203"/>
      <c r="N324" s="4" t="s">
        <v>426</v>
      </c>
    </row>
    <row r="325" spans="1:14" ht="15" thickBot="1" x14ac:dyDescent="0.35">
      <c r="A325" s="20"/>
      <c r="B325" s="36" t="s">
        <v>431</v>
      </c>
      <c r="C325" s="40" t="s">
        <v>424</v>
      </c>
      <c r="D325" s="11">
        <v>101</v>
      </c>
      <c r="E325" s="11">
        <v>293</v>
      </c>
      <c r="F325" s="11">
        <v>2.9</v>
      </c>
      <c r="G325" s="215">
        <f>Tabla149[[#This Row],[PPF (µmol/s)]]/Tabla149[[#This Row],[Power use (W)]]</f>
        <v>2.9009900990099009</v>
      </c>
      <c r="H325" s="197"/>
      <c r="I325" s="197"/>
      <c r="J325" s="197"/>
      <c r="K325" s="197"/>
      <c r="L325" s="226">
        <v>2.9009900990099009</v>
      </c>
      <c r="M325" s="197"/>
      <c r="N325" s="4" t="s">
        <v>426</v>
      </c>
    </row>
    <row r="326" spans="1:14" x14ac:dyDescent="0.3">
      <c r="A326" s="20" t="s">
        <v>421</v>
      </c>
      <c r="B326" s="37" t="s">
        <v>437</v>
      </c>
      <c r="C326" s="40" t="s">
        <v>428</v>
      </c>
      <c r="D326" s="11">
        <v>322</v>
      </c>
      <c r="E326" s="11">
        <v>700</v>
      </c>
      <c r="F326" s="11">
        <v>2.16</v>
      </c>
      <c r="G326" s="215">
        <f>Tabla149[[#This Row],[PPF (µmol/s)]]/Tabla149[[#This Row],[Power use (W)]]</f>
        <v>2.1739130434782608</v>
      </c>
      <c r="H326" s="197"/>
      <c r="I326" s="197"/>
      <c r="J326" s="197"/>
      <c r="K326" s="226">
        <v>2.1739130434782608</v>
      </c>
      <c r="L326" s="197"/>
      <c r="M326" s="197"/>
      <c r="N326" s="4" t="s">
        <v>427</v>
      </c>
    </row>
    <row r="327" spans="1:14" ht="15" thickBot="1" x14ac:dyDescent="0.35">
      <c r="A327" s="20"/>
      <c r="B327" s="41" t="s">
        <v>436</v>
      </c>
      <c r="C327" s="40" t="s">
        <v>428</v>
      </c>
      <c r="D327" s="13">
        <v>302</v>
      </c>
      <c r="E327" s="13">
        <v>744</v>
      </c>
      <c r="F327" s="13">
        <v>2.46</v>
      </c>
      <c r="G327" s="223">
        <f>Tabla149[[#This Row],[PPF (µmol/s)]]/Tabla149[[#This Row],[Power use (W)]]</f>
        <v>2.4635761589403975</v>
      </c>
      <c r="H327" s="203"/>
      <c r="I327" s="203"/>
      <c r="J327" s="203"/>
      <c r="K327" s="229">
        <v>2.4635761589403975</v>
      </c>
      <c r="L327" s="203"/>
      <c r="M327" s="203"/>
      <c r="N327" s="4" t="s">
        <v>427</v>
      </c>
    </row>
    <row r="328" spans="1:14" x14ac:dyDescent="0.3">
      <c r="A328" s="22" t="s">
        <v>430</v>
      </c>
      <c r="B328" s="34" t="s">
        <v>435</v>
      </c>
      <c r="C328" s="40" t="s">
        <v>428</v>
      </c>
      <c r="D328" s="11">
        <v>404</v>
      </c>
      <c r="E328" s="11">
        <v>1080</v>
      </c>
      <c r="F328" s="11">
        <v>2.7</v>
      </c>
      <c r="G328" s="215">
        <f>Tabla149[[#This Row],[PPF (µmol/s)]]/Tabla149[[#This Row],[Power use (W)]]</f>
        <v>2.6732673267326734</v>
      </c>
      <c r="H328" s="197"/>
      <c r="I328" s="197"/>
      <c r="J328" s="197"/>
      <c r="K328" s="197"/>
      <c r="L328" s="226">
        <v>2.6732673267326734</v>
      </c>
      <c r="M328" s="197"/>
      <c r="N328" s="4" t="s">
        <v>426</v>
      </c>
    </row>
    <row r="329" spans="1:14" ht="15" thickBot="1" x14ac:dyDescent="0.35">
      <c r="A329" s="20"/>
      <c r="B329" s="38" t="s">
        <v>435</v>
      </c>
      <c r="C329" s="40" t="s">
        <v>428</v>
      </c>
      <c r="D329" s="11">
        <v>202</v>
      </c>
      <c r="E329" s="11">
        <v>586</v>
      </c>
      <c r="F329" s="11">
        <v>2.9</v>
      </c>
      <c r="G329" s="215">
        <f>Tabla149[[#This Row],[PPF (µmol/s)]]/Tabla149[[#This Row],[Power use (W)]]</f>
        <v>2.9009900990099009</v>
      </c>
      <c r="H329" s="197"/>
      <c r="I329" s="197"/>
      <c r="J329" s="197"/>
      <c r="K329" s="197"/>
      <c r="L329" s="226">
        <v>2.9009900990099009</v>
      </c>
      <c r="M329" s="197"/>
      <c r="N329" s="4" t="s">
        <v>426</v>
      </c>
    </row>
    <row r="330" spans="1:14" x14ac:dyDescent="0.3">
      <c r="A330" s="20" t="s">
        <v>422</v>
      </c>
      <c r="B330" s="37" t="s">
        <v>434</v>
      </c>
      <c r="C330" s="40" t="s">
        <v>429</v>
      </c>
      <c r="D330" s="11">
        <v>483</v>
      </c>
      <c r="E330" s="11">
        <v>1050</v>
      </c>
      <c r="F330" s="11">
        <v>2.16</v>
      </c>
      <c r="G330" s="215">
        <f>Tabla149[[#This Row],[PPF (µmol/s)]]/Tabla149[[#This Row],[Power use (W)]]</f>
        <v>2.1739130434782608</v>
      </c>
      <c r="H330" s="197"/>
      <c r="I330" s="197"/>
      <c r="J330" s="197"/>
      <c r="K330" s="226">
        <v>2.1739130434782608</v>
      </c>
      <c r="L330" s="197"/>
      <c r="M330" s="197"/>
      <c r="N330" s="4" t="s">
        <v>427</v>
      </c>
    </row>
    <row r="331" spans="1:14" ht="15" thickBot="1" x14ac:dyDescent="0.35">
      <c r="A331" s="20"/>
      <c r="B331" s="41" t="s">
        <v>433</v>
      </c>
      <c r="C331" s="40" t="s">
        <v>429</v>
      </c>
      <c r="D331" s="11">
        <v>453</v>
      </c>
      <c r="E331" s="11">
        <v>1116</v>
      </c>
      <c r="F331" s="11">
        <v>2.46</v>
      </c>
      <c r="G331" s="215">
        <f>Tabla149[[#This Row],[PPF (µmol/s)]]/Tabla149[[#This Row],[Power use (W)]]</f>
        <v>2.4635761589403975</v>
      </c>
      <c r="H331" s="197"/>
      <c r="I331" s="197"/>
      <c r="J331" s="197"/>
      <c r="K331" s="226">
        <v>2.4635761589403975</v>
      </c>
      <c r="L331" s="197"/>
      <c r="M331" s="197"/>
      <c r="N331" s="4" t="s">
        <v>427</v>
      </c>
    </row>
    <row r="332" spans="1:14" x14ac:dyDescent="0.3">
      <c r="A332" s="22" t="s">
        <v>430</v>
      </c>
      <c r="B332" s="34" t="s">
        <v>432</v>
      </c>
      <c r="C332" s="40" t="s">
        <v>429</v>
      </c>
      <c r="D332" s="11">
        <v>606</v>
      </c>
      <c r="E332" s="11">
        <v>1620</v>
      </c>
      <c r="F332" s="11">
        <v>2.7</v>
      </c>
      <c r="G332" s="215">
        <f>Tabla149[[#This Row],[PPF (µmol/s)]]/Tabla149[[#This Row],[Power use (W)]]</f>
        <v>2.6732673267326734</v>
      </c>
      <c r="H332" s="197"/>
      <c r="I332" s="197"/>
      <c r="J332" s="197"/>
      <c r="K332" s="197"/>
      <c r="L332" s="226">
        <v>2.6732673267326734</v>
      </c>
      <c r="M332" s="197"/>
      <c r="N332" s="4" t="s">
        <v>426</v>
      </c>
    </row>
    <row r="333" spans="1:14" ht="15" thickBot="1" x14ac:dyDescent="0.35">
      <c r="A333" s="22"/>
      <c r="B333" s="38" t="s">
        <v>432</v>
      </c>
      <c r="C333" s="40" t="s">
        <v>429</v>
      </c>
      <c r="D333" s="13">
        <v>303</v>
      </c>
      <c r="E333" s="13">
        <v>879</v>
      </c>
      <c r="F333" s="13">
        <v>2.9</v>
      </c>
      <c r="G333" s="223">
        <f>Tabla149[[#This Row],[PPF (µmol/s)]]/Tabla149[[#This Row],[Power use (W)]]</f>
        <v>2.9009900990099009</v>
      </c>
      <c r="H333" s="203"/>
      <c r="I333" s="203"/>
      <c r="J333" s="203"/>
      <c r="K333" s="203"/>
      <c r="L333" s="229">
        <v>2.9009900990099009</v>
      </c>
      <c r="M333" s="203"/>
      <c r="N333" s="4" t="s">
        <v>426</v>
      </c>
    </row>
    <row r="334" spans="1:14" x14ac:dyDescent="0.3">
      <c r="A334" s="20" t="s">
        <v>448</v>
      </c>
      <c r="B334" s="34" t="s">
        <v>442</v>
      </c>
      <c r="C334" s="40" t="s">
        <v>446</v>
      </c>
      <c r="D334" s="11">
        <v>18</v>
      </c>
      <c r="E334" s="11">
        <v>47</v>
      </c>
      <c r="F334" s="11">
        <v>2.7</v>
      </c>
      <c r="G334" s="215">
        <f>Tabla149[[#This Row],[PPF (µmol/s)]]/Tabla149[[#This Row],[Power use (W)]]</f>
        <v>2.6111111111111112</v>
      </c>
      <c r="H334" s="197"/>
      <c r="I334" s="197"/>
      <c r="J334" s="197"/>
      <c r="K334" s="197"/>
      <c r="L334" s="226">
        <v>2.6111111111111112</v>
      </c>
      <c r="M334" s="197"/>
      <c r="N334" s="4" t="s">
        <v>427</v>
      </c>
    </row>
    <row r="335" spans="1:14" x14ac:dyDescent="0.3">
      <c r="A335" s="280" t="s">
        <v>2019</v>
      </c>
      <c r="B335" s="37" t="s">
        <v>441</v>
      </c>
      <c r="C335" s="40" t="s">
        <v>446</v>
      </c>
      <c r="D335" s="13">
        <v>44</v>
      </c>
      <c r="E335" s="13">
        <v>92</v>
      </c>
      <c r="F335" s="13">
        <v>2.1</v>
      </c>
      <c r="G335" s="223">
        <f>Tabla149[[#This Row],[PPF (µmol/s)]]/Tabla149[[#This Row],[Power use (W)]]</f>
        <v>2.0909090909090908</v>
      </c>
      <c r="H335" s="203"/>
      <c r="I335" s="203"/>
      <c r="J335" s="203"/>
      <c r="K335" s="229">
        <v>2.0909090909090908</v>
      </c>
      <c r="L335" s="203"/>
      <c r="M335" s="203"/>
      <c r="N335" s="4" t="s">
        <v>427</v>
      </c>
    </row>
    <row r="336" spans="1:14" x14ac:dyDescent="0.3">
      <c r="A336" s="20"/>
      <c r="B336" s="37" t="s">
        <v>440</v>
      </c>
      <c r="C336" s="40" t="s">
        <v>446</v>
      </c>
      <c r="D336" s="11">
        <v>32</v>
      </c>
      <c r="E336" s="11">
        <v>85</v>
      </c>
      <c r="F336" s="11">
        <v>2.7</v>
      </c>
      <c r="G336" s="215">
        <f>Tabla149[[#This Row],[PPF (µmol/s)]]/Tabla149[[#This Row],[Power use (W)]]</f>
        <v>2.65625</v>
      </c>
      <c r="H336" s="197"/>
      <c r="I336" s="197"/>
      <c r="J336" s="197"/>
      <c r="K336" s="197"/>
      <c r="L336" s="226">
        <v>2.65625</v>
      </c>
      <c r="M336" s="197"/>
      <c r="N336" s="4" t="s">
        <v>427</v>
      </c>
    </row>
    <row r="337" spans="1:14" x14ac:dyDescent="0.3">
      <c r="A337" s="43"/>
      <c r="B337" s="37" t="s">
        <v>439</v>
      </c>
      <c r="C337" s="40" t="s">
        <v>446</v>
      </c>
      <c r="D337" s="11">
        <v>79</v>
      </c>
      <c r="E337" s="11">
        <v>166</v>
      </c>
      <c r="F337" s="11">
        <v>2.1</v>
      </c>
      <c r="G337" s="215">
        <f>Tabla149[[#This Row],[PPF (µmol/s)]]/Tabla149[[#This Row],[Power use (W)]]</f>
        <v>2.1012658227848102</v>
      </c>
      <c r="H337" s="197"/>
      <c r="I337" s="197"/>
      <c r="J337" s="197"/>
      <c r="K337" s="226">
        <v>2.1012658227848102</v>
      </c>
      <c r="L337" s="197"/>
      <c r="M337" s="197"/>
      <c r="N337" s="4" t="s">
        <v>427</v>
      </c>
    </row>
    <row r="338" spans="1:14" x14ac:dyDescent="0.3">
      <c r="A338" s="43"/>
      <c r="B338" s="37" t="s">
        <v>445</v>
      </c>
      <c r="C338" s="40" t="s">
        <v>447</v>
      </c>
      <c r="D338" s="11">
        <v>23</v>
      </c>
      <c r="E338" s="11">
        <v>63</v>
      </c>
      <c r="F338" s="11">
        <v>2.7</v>
      </c>
      <c r="G338" s="215">
        <f>Tabla149[[#This Row],[PPF (µmol/s)]]/Tabla149[[#This Row],[Power use (W)]]</f>
        <v>2.7391304347826089</v>
      </c>
      <c r="H338" s="197"/>
      <c r="I338" s="197"/>
      <c r="J338" s="197"/>
      <c r="K338" s="197"/>
      <c r="L338" s="226">
        <v>2.7391304347826089</v>
      </c>
      <c r="M338" s="197"/>
      <c r="N338" s="4" t="s">
        <v>427</v>
      </c>
    </row>
    <row r="339" spans="1:14" x14ac:dyDescent="0.3">
      <c r="A339" s="20"/>
      <c r="B339" s="37" t="s">
        <v>444</v>
      </c>
      <c r="C339" s="40" t="s">
        <v>447</v>
      </c>
      <c r="D339" s="11">
        <v>58</v>
      </c>
      <c r="E339" s="11">
        <v>123</v>
      </c>
      <c r="F339" s="11">
        <v>2.1</v>
      </c>
      <c r="G339" s="215">
        <f>Tabla149[[#This Row],[PPF (µmol/s)]]/Tabla149[[#This Row],[Power use (W)]]</f>
        <v>2.1206896551724137</v>
      </c>
      <c r="H339" s="197"/>
      <c r="I339" s="197"/>
      <c r="J339" s="197"/>
      <c r="K339" s="226">
        <v>2.1206896551724137</v>
      </c>
      <c r="L339" s="197"/>
      <c r="M339" s="197"/>
      <c r="N339" s="4" t="s">
        <v>427</v>
      </c>
    </row>
    <row r="340" spans="1:14" x14ac:dyDescent="0.3">
      <c r="A340" s="20"/>
      <c r="B340" s="37" t="s">
        <v>438</v>
      </c>
      <c r="C340" s="40" t="s">
        <v>447</v>
      </c>
      <c r="D340" s="11">
        <v>42</v>
      </c>
      <c r="E340" s="11">
        <v>113</v>
      </c>
      <c r="F340" s="11">
        <v>2.7</v>
      </c>
      <c r="G340" s="215">
        <f>Tabla149[[#This Row],[PPF (µmol/s)]]/Tabla149[[#This Row],[Power use (W)]]</f>
        <v>2.6904761904761907</v>
      </c>
      <c r="H340" s="197"/>
      <c r="I340" s="197"/>
      <c r="J340" s="197"/>
      <c r="K340" s="197"/>
      <c r="L340" s="226">
        <v>2.6904761904761907</v>
      </c>
      <c r="M340" s="197"/>
      <c r="N340" s="4" t="s">
        <v>427</v>
      </c>
    </row>
    <row r="341" spans="1:14" ht="15" thickBot="1" x14ac:dyDescent="0.35">
      <c r="A341" s="20"/>
      <c r="B341" s="38" t="s">
        <v>443</v>
      </c>
      <c r="C341" s="40" t="s">
        <v>447</v>
      </c>
      <c r="D341" s="11">
        <v>105</v>
      </c>
      <c r="E341" s="11">
        <v>221</v>
      </c>
      <c r="F341" s="11">
        <v>2.1</v>
      </c>
      <c r="G341" s="215">
        <f>Tabla149[[#This Row],[PPF (µmol/s)]]/Tabla149[[#This Row],[Power use (W)]]</f>
        <v>2.1047619047619048</v>
      </c>
      <c r="H341" s="197"/>
      <c r="I341" s="197"/>
      <c r="J341" s="197"/>
      <c r="K341" s="226">
        <v>2.1047619047619048</v>
      </c>
      <c r="L341" s="197"/>
      <c r="M341" s="197"/>
      <c r="N341" s="4" t="s">
        <v>427</v>
      </c>
    </row>
    <row r="342" spans="1:14" ht="18.600000000000001" thickBot="1" x14ac:dyDescent="0.4">
      <c r="A342" s="56" t="s">
        <v>451</v>
      </c>
      <c r="B342" s="45"/>
      <c r="C342" s="83"/>
      <c r="D342" s="83"/>
      <c r="E342" s="83"/>
      <c r="F342" s="83"/>
      <c r="G342" s="186"/>
      <c r="H342" s="192"/>
      <c r="I342" s="192"/>
      <c r="J342" s="192"/>
      <c r="K342" s="192"/>
      <c r="L342" s="192"/>
      <c r="M342" s="192"/>
      <c r="N342" s="46"/>
    </row>
    <row r="343" spans="1:14" x14ac:dyDescent="0.3">
      <c r="A343" s="28" t="s">
        <v>466</v>
      </c>
      <c r="B343" s="65" t="s">
        <v>1166</v>
      </c>
      <c r="C343" s="65" t="s">
        <v>1167</v>
      </c>
      <c r="D343" s="65">
        <v>60</v>
      </c>
      <c r="E343" s="82"/>
      <c r="F343" s="82"/>
      <c r="G343" s="232">
        <f>Tabla149[[#This Row],[PPF (µmol/s)]]/Tabla149[[#This Row],[Power use (W)]]</f>
        <v>0</v>
      </c>
      <c r="H343" s="195"/>
      <c r="I343" s="195"/>
      <c r="J343" s="195"/>
      <c r="K343" s="195"/>
      <c r="L343" s="195"/>
      <c r="M343" s="195"/>
      <c r="N343" s="66" t="s">
        <v>1168</v>
      </c>
    </row>
    <row r="344" spans="1:14" x14ac:dyDescent="0.3">
      <c r="A344" s="73" t="s">
        <v>467</v>
      </c>
      <c r="B344" s="65" t="s">
        <v>452</v>
      </c>
      <c r="C344" s="65" t="s">
        <v>453</v>
      </c>
      <c r="D344" s="65">
        <v>150</v>
      </c>
      <c r="E344" s="65">
        <v>486</v>
      </c>
      <c r="F344" s="82"/>
      <c r="G344" s="232">
        <f>Tabla149[[#This Row],[PPF (µmol/s)]]/Tabla149[[#This Row],[Power use (W)]]</f>
        <v>3.24</v>
      </c>
      <c r="H344" s="195"/>
      <c r="I344" s="195"/>
      <c r="J344" s="195"/>
      <c r="K344" s="195"/>
      <c r="L344" s="195"/>
      <c r="M344" s="195"/>
      <c r="N344" s="66" t="s">
        <v>1169</v>
      </c>
    </row>
    <row r="345" spans="1:14" x14ac:dyDescent="0.3">
      <c r="A345" s="11" t="s">
        <v>2021</v>
      </c>
      <c r="B345" s="65" t="s">
        <v>454</v>
      </c>
      <c r="C345" s="65" t="s">
        <v>453</v>
      </c>
      <c r="D345" s="65">
        <v>300</v>
      </c>
      <c r="E345" s="65">
        <v>947</v>
      </c>
      <c r="F345" s="82"/>
      <c r="G345" s="232">
        <f>Tabla149[[#This Row],[PPF (µmol/s)]]/Tabla149[[#This Row],[Power use (W)]]</f>
        <v>3.1566666666666667</v>
      </c>
      <c r="H345" s="195"/>
      <c r="I345" s="195"/>
      <c r="J345" s="195"/>
      <c r="K345" s="195"/>
      <c r="L345" s="195"/>
      <c r="M345" s="195"/>
      <c r="N345" s="66" t="s">
        <v>1170</v>
      </c>
    </row>
    <row r="346" spans="1:14" x14ac:dyDescent="0.3">
      <c r="A346" s="4"/>
      <c r="B346" s="65" t="s">
        <v>455</v>
      </c>
      <c r="C346" s="65" t="s">
        <v>453</v>
      </c>
      <c r="D346" s="65">
        <v>600</v>
      </c>
      <c r="E346" s="65">
        <v>1947</v>
      </c>
      <c r="F346" s="82"/>
      <c r="G346" s="232">
        <f>Tabla149[[#This Row],[PPF (µmol/s)]]/Tabla149[[#This Row],[Power use (W)]]</f>
        <v>3.2450000000000001</v>
      </c>
      <c r="H346" s="195"/>
      <c r="I346" s="195"/>
      <c r="J346" s="195"/>
      <c r="K346" s="195"/>
      <c r="L346" s="195"/>
      <c r="M346" s="195"/>
      <c r="N346" s="66" t="s">
        <v>1171</v>
      </c>
    </row>
    <row r="347" spans="1:14" x14ac:dyDescent="0.3">
      <c r="A347" s="4"/>
      <c r="B347" s="65" t="s">
        <v>456</v>
      </c>
      <c r="C347" s="65" t="s">
        <v>453</v>
      </c>
      <c r="D347" s="65">
        <v>30</v>
      </c>
      <c r="E347" s="82"/>
      <c r="F347" s="82"/>
      <c r="G347" s="232">
        <f>Tabla149[[#This Row],[PPF (µmol/s)]]/Tabla149[[#This Row],[Power use (W)]]</f>
        <v>0</v>
      </c>
      <c r="H347" s="195"/>
      <c r="I347" s="195"/>
      <c r="J347" s="195"/>
      <c r="K347" s="195"/>
      <c r="L347" s="195"/>
      <c r="M347" s="195"/>
      <c r="N347" s="66" t="s">
        <v>1172</v>
      </c>
    </row>
    <row r="348" spans="1:14" x14ac:dyDescent="0.3">
      <c r="A348" s="4"/>
      <c r="B348" s="65" t="s">
        <v>457</v>
      </c>
      <c r="C348" s="65" t="s">
        <v>453</v>
      </c>
      <c r="D348" s="65">
        <v>50</v>
      </c>
      <c r="E348" s="82"/>
      <c r="F348" s="82"/>
      <c r="G348" s="232">
        <f>Tabla149[[#This Row],[PPF (µmol/s)]]/Tabla149[[#This Row],[Power use (W)]]</f>
        <v>0</v>
      </c>
      <c r="H348" s="195"/>
      <c r="I348" s="195"/>
      <c r="J348" s="195"/>
      <c r="K348" s="195"/>
      <c r="L348" s="195"/>
      <c r="M348" s="195"/>
      <c r="N348" s="66" t="s">
        <v>1173</v>
      </c>
    </row>
    <row r="349" spans="1:14" x14ac:dyDescent="0.3">
      <c r="A349" s="4"/>
      <c r="B349" s="65" t="s">
        <v>458</v>
      </c>
      <c r="C349" s="65" t="s">
        <v>453</v>
      </c>
      <c r="D349" s="65">
        <v>40</v>
      </c>
      <c r="E349" s="82"/>
      <c r="F349" s="82"/>
      <c r="G349" s="232">
        <f>Tabla149[[#This Row],[PPF (µmol/s)]]/Tabla149[[#This Row],[Power use (W)]]</f>
        <v>0</v>
      </c>
      <c r="H349" s="195"/>
      <c r="I349" s="195"/>
      <c r="J349" s="195"/>
      <c r="K349" s="195"/>
      <c r="L349" s="195"/>
      <c r="M349" s="195"/>
      <c r="N349" s="66" t="s">
        <v>1174</v>
      </c>
    </row>
    <row r="350" spans="1:14" x14ac:dyDescent="0.3">
      <c r="A350" s="4"/>
      <c r="B350" s="65" t="s">
        <v>459</v>
      </c>
      <c r="C350" s="65" t="s">
        <v>453</v>
      </c>
      <c r="D350" s="65">
        <v>30</v>
      </c>
      <c r="E350" s="82"/>
      <c r="F350" s="82"/>
      <c r="G350" s="232">
        <f>Tabla149[[#This Row],[PPF (µmol/s)]]/Tabla149[[#This Row],[Power use (W)]]</f>
        <v>0</v>
      </c>
      <c r="H350" s="195"/>
      <c r="I350" s="195"/>
      <c r="J350" s="195"/>
      <c r="K350" s="195"/>
      <c r="L350" s="195"/>
      <c r="M350" s="195"/>
      <c r="N350" s="66" t="s">
        <v>1175</v>
      </c>
    </row>
    <row r="351" spans="1:14" x14ac:dyDescent="0.3">
      <c r="A351" s="4"/>
      <c r="B351" s="65" t="s">
        <v>461</v>
      </c>
      <c r="C351" s="65" t="s">
        <v>453</v>
      </c>
      <c r="D351" s="65">
        <v>50</v>
      </c>
      <c r="E351" s="82"/>
      <c r="F351" s="82"/>
      <c r="G351" s="232">
        <f>Tabla149[[#This Row],[PPF (µmol/s)]]/Tabla149[[#This Row],[Power use (W)]]</f>
        <v>0</v>
      </c>
      <c r="H351" s="195"/>
      <c r="I351" s="195"/>
      <c r="J351" s="195"/>
      <c r="K351" s="195"/>
      <c r="L351" s="195"/>
      <c r="M351" s="195"/>
      <c r="N351" s="66" t="s">
        <v>1176</v>
      </c>
    </row>
    <row r="352" spans="1:14" x14ac:dyDescent="0.3">
      <c r="A352" s="4"/>
      <c r="B352" s="65" t="s">
        <v>462</v>
      </c>
      <c r="C352" s="65" t="s">
        <v>453</v>
      </c>
      <c r="D352" s="65">
        <v>40</v>
      </c>
      <c r="E352" s="82"/>
      <c r="F352" s="82"/>
      <c r="G352" s="232">
        <f>Tabla149[[#This Row],[PPF (µmol/s)]]/Tabla149[[#This Row],[Power use (W)]]</f>
        <v>0</v>
      </c>
      <c r="H352" s="195"/>
      <c r="I352" s="195"/>
      <c r="J352" s="195"/>
      <c r="K352" s="195"/>
      <c r="L352" s="195"/>
      <c r="M352" s="195"/>
      <c r="N352" s="66" t="s">
        <v>1177</v>
      </c>
    </row>
    <row r="353" spans="1:14" x14ac:dyDescent="0.3">
      <c r="A353" s="4"/>
      <c r="B353" s="65" t="s">
        <v>463</v>
      </c>
      <c r="C353" s="65" t="s">
        <v>453</v>
      </c>
      <c r="D353" s="65">
        <v>40</v>
      </c>
      <c r="E353" s="82"/>
      <c r="F353" s="82"/>
      <c r="G353" s="232">
        <f>Tabla149[[#This Row],[PPF (µmol/s)]]/Tabla149[[#This Row],[Power use (W)]]</f>
        <v>0</v>
      </c>
      <c r="H353" s="195"/>
      <c r="I353" s="195"/>
      <c r="J353" s="195"/>
      <c r="K353" s="195"/>
      <c r="L353" s="195"/>
      <c r="M353" s="195"/>
      <c r="N353" s="66" t="s">
        <v>1178</v>
      </c>
    </row>
    <row r="354" spans="1:14" x14ac:dyDescent="0.3">
      <c r="A354" s="4"/>
      <c r="B354" s="65" t="s">
        <v>464</v>
      </c>
      <c r="C354" s="65" t="s">
        <v>453</v>
      </c>
      <c r="D354" s="65">
        <v>30</v>
      </c>
      <c r="E354" s="82"/>
      <c r="F354" s="82"/>
      <c r="G354" s="232">
        <f>Tabla149[[#This Row],[PPF (µmol/s)]]/Tabla149[[#This Row],[Power use (W)]]</f>
        <v>0</v>
      </c>
      <c r="H354" s="195"/>
      <c r="I354" s="195"/>
      <c r="J354" s="195"/>
      <c r="K354" s="195"/>
      <c r="L354" s="195"/>
      <c r="M354" s="195"/>
      <c r="N354" s="66" t="s">
        <v>1179</v>
      </c>
    </row>
    <row r="355" spans="1:14" ht="15" thickBot="1" x14ac:dyDescent="0.35">
      <c r="A355" s="4"/>
      <c r="B355" s="65" t="s">
        <v>465</v>
      </c>
      <c r="C355" s="65" t="s">
        <v>453</v>
      </c>
      <c r="D355" s="65">
        <v>20</v>
      </c>
      <c r="E355" s="82"/>
      <c r="F355" s="82"/>
      <c r="G355" s="232">
        <f>Tabla149[[#This Row],[PPF (µmol/s)]]/Tabla149[[#This Row],[Power use (W)]]</f>
        <v>0</v>
      </c>
      <c r="H355" s="195"/>
      <c r="I355" s="195"/>
      <c r="J355" s="195"/>
      <c r="K355" s="195"/>
      <c r="L355" s="195"/>
      <c r="M355" s="195"/>
      <c r="N355" s="66" t="s">
        <v>1180</v>
      </c>
    </row>
    <row r="356" spans="1:14" ht="18.600000000000001" thickBot="1" x14ac:dyDescent="0.4">
      <c r="A356" s="56" t="s">
        <v>468</v>
      </c>
      <c r="B356" s="53"/>
      <c r="C356" s="27"/>
      <c r="D356" s="27"/>
      <c r="E356" s="27"/>
      <c r="F356" s="27"/>
      <c r="G356" s="158"/>
      <c r="H356" s="190"/>
      <c r="I356" s="190"/>
      <c r="J356" s="190"/>
      <c r="K356" s="190"/>
      <c r="L356" s="190"/>
      <c r="M356" s="190"/>
      <c r="N356" s="16"/>
    </row>
    <row r="357" spans="1:14" x14ac:dyDescent="0.3">
      <c r="A357" s="30" t="s">
        <v>502</v>
      </c>
      <c r="B357" s="85" t="s">
        <v>469</v>
      </c>
      <c r="C357" s="85" t="s">
        <v>82</v>
      </c>
      <c r="D357" s="85">
        <v>110</v>
      </c>
      <c r="E357" s="85">
        <v>299.8</v>
      </c>
      <c r="F357" s="85">
        <v>2.74</v>
      </c>
      <c r="G357" s="222">
        <f>Tabla149[[#This Row],[PPF (µmol/s)]]/Tabla149[[#This Row],[Power use (W)]]</f>
        <v>2.7254545454545456</v>
      </c>
      <c r="H357" s="195"/>
      <c r="I357" s="195"/>
      <c r="J357" s="195"/>
      <c r="K357" s="195"/>
      <c r="L357" s="218">
        <v>2.7254545454545456</v>
      </c>
      <c r="M357" s="195"/>
      <c r="N357" s="61" t="s">
        <v>470</v>
      </c>
    </row>
    <row r="358" spans="1:14" x14ac:dyDescent="0.3">
      <c r="A358" s="11" t="s">
        <v>503</v>
      </c>
      <c r="B358" s="65" t="s">
        <v>471</v>
      </c>
      <c r="C358" s="65" t="s">
        <v>82</v>
      </c>
      <c r="D358" s="65">
        <v>110</v>
      </c>
      <c r="E358" s="65">
        <v>253.5</v>
      </c>
      <c r="F358" s="65">
        <v>2.34</v>
      </c>
      <c r="G358" s="222">
        <f>Tabla149[[#This Row],[PPF (µmol/s)]]/Tabla149[[#This Row],[Power use (W)]]</f>
        <v>2.3045454545454547</v>
      </c>
      <c r="H358" s="195"/>
      <c r="I358" s="195"/>
      <c r="J358" s="195"/>
      <c r="K358" s="218">
        <v>2.3045454545454547</v>
      </c>
      <c r="L358" s="218"/>
      <c r="M358" s="195"/>
      <c r="N358" s="57" t="s">
        <v>472</v>
      </c>
    </row>
    <row r="359" spans="1:14" x14ac:dyDescent="0.3">
      <c r="A359" s="280" t="s">
        <v>2019</v>
      </c>
      <c r="B359" s="65" t="s">
        <v>473</v>
      </c>
      <c r="C359" s="65" t="s">
        <v>82</v>
      </c>
      <c r="D359" s="65">
        <v>110</v>
      </c>
      <c r="E359" s="65">
        <v>242.3</v>
      </c>
      <c r="F359" s="65">
        <v>2.2400000000000002</v>
      </c>
      <c r="G359" s="222">
        <f>Tabla149[[#This Row],[PPF (µmol/s)]]/Tabla149[[#This Row],[Power use (W)]]</f>
        <v>2.2027272727272726</v>
      </c>
      <c r="H359" s="195"/>
      <c r="I359" s="195"/>
      <c r="J359" s="195"/>
      <c r="K359" s="218">
        <v>2.2027272727272726</v>
      </c>
      <c r="L359" s="218"/>
      <c r="M359" s="195"/>
      <c r="N359" s="57" t="s">
        <v>474</v>
      </c>
    </row>
    <row r="360" spans="1:14" x14ac:dyDescent="0.3">
      <c r="A360" s="4"/>
      <c r="B360" s="65" t="s">
        <v>475</v>
      </c>
      <c r="C360" s="65" t="s">
        <v>82</v>
      </c>
      <c r="D360" s="65">
        <v>110</v>
      </c>
      <c r="E360" s="65">
        <v>231.5</v>
      </c>
      <c r="F360" s="65">
        <v>2.14</v>
      </c>
      <c r="G360" s="222">
        <f>Tabla149[[#This Row],[PPF (µmol/s)]]/Tabla149[[#This Row],[Power use (W)]]</f>
        <v>2.1045454545454545</v>
      </c>
      <c r="H360" s="195"/>
      <c r="I360" s="195"/>
      <c r="J360" s="195"/>
      <c r="K360" s="218">
        <v>2.1045454545454545</v>
      </c>
      <c r="L360" s="218"/>
      <c r="M360" s="195"/>
      <c r="N360" s="57" t="s">
        <v>476</v>
      </c>
    </row>
    <row r="361" spans="1:14" x14ac:dyDescent="0.3">
      <c r="A361" s="4"/>
      <c r="B361" s="96" t="s">
        <v>1181</v>
      </c>
      <c r="C361" s="65" t="s">
        <v>82</v>
      </c>
      <c r="D361" s="65">
        <v>50</v>
      </c>
      <c r="E361" s="82"/>
      <c r="F361" s="82"/>
      <c r="G361" s="232">
        <f>Tabla149[[#This Row],[PPF (µmol/s)]]/Tabla149[[#This Row],[Power use (W)]]</f>
        <v>0</v>
      </c>
      <c r="H361" s="195"/>
      <c r="I361" s="195"/>
      <c r="J361" s="195"/>
      <c r="K361" s="195"/>
      <c r="L361" s="218"/>
      <c r="M361" s="195"/>
      <c r="N361" s="66" t="s">
        <v>1182</v>
      </c>
    </row>
    <row r="362" spans="1:14" x14ac:dyDescent="0.3">
      <c r="A362" s="4"/>
      <c r="B362" s="65" t="s">
        <v>478</v>
      </c>
      <c r="C362" s="65" t="s">
        <v>477</v>
      </c>
      <c r="D362" s="65">
        <v>220</v>
      </c>
      <c r="E362" s="65">
        <v>600</v>
      </c>
      <c r="F362" s="82"/>
      <c r="G362" s="222">
        <f>Tabla149[[#This Row],[PPF (µmol/s)]]/Tabla149[[#This Row],[Power use (W)]]</f>
        <v>2.7272727272727271</v>
      </c>
      <c r="H362" s="195"/>
      <c r="I362" s="195"/>
      <c r="J362" s="195"/>
      <c r="K362" s="195"/>
      <c r="L362" s="218">
        <v>2.7272727272727271</v>
      </c>
      <c r="M362" s="195"/>
      <c r="N362" s="66" t="s">
        <v>1183</v>
      </c>
    </row>
    <row r="363" spans="1:14" x14ac:dyDescent="0.3">
      <c r="A363" s="4"/>
      <c r="B363" s="65" t="s">
        <v>479</v>
      </c>
      <c r="C363" s="65" t="s">
        <v>306</v>
      </c>
      <c r="D363" s="65">
        <v>330</v>
      </c>
      <c r="E363" s="65">
        <v>900</v>
      </c>
      <c r="F363" s="82"/>
      <c r="G363" s="222">
        <f>Tabla149[[#This Row],[PPF (µmol/s)]]/Tabla149[[#This Row],[Power use (W)]]</f>
        <v>2.7272727272727271</v>
      </c>
      <c r="H363" s="195"/>
      <c r="I363" s="195"/>
      <c r="J363" s="195"/>
      <c r="K363" s="195"/>
      <c r="L363" s="218">
        <v>2.7272727272727271</v>
      </c>
      <c r="M363" s="195"/>
      <c r="N363" s="66" t="s">
        <v>1183</v>
      </c>
    </row>
    <row r="364" spans="1:14" x14ac:dyDescent="0.3">
      <c r="A364" s="4"/>
      <c r="B364" s="65" t="s">
        <v>480</v>
      </c>
      <c r="C364" s="65" t="s">
        <v>314</v>
      </c>
      <c r="D364" s="65">
        <v>440</v>
      </c>
      <c r="E364" s="65">
        <v>1200</v>
      </c>
      <c r="F364" s="82"/>
      <c r="G364" s="222">
        <f>Tabla149[[#This Row],[PPF (µmol/s)]]/Tabla149[[#This Row],[Power use (W)]]</f>
        <v>2.7272727272727271</v>
      </c>
      <c r="H364" s="195"/>
      <c r="I364" s="195"/>
      <c r="J364" s="195"/>
      <c r="K364" s="195"/>
      <c r="L364" s="218">
        <v>2.7272727272727271</v>
      </c>
      <c r="M364" s="195"/>
      <c r="N364" s="66" t="s">
        <v>1183</v>
      </c>
    </row>
    <row r="365" spans="1:14" x14ac:dyDescent="0.3">
      <c r="A365" s="4"/>
      <c r="B365" s="65" t="s">
        <v>481</v>
      </c>
      <c r="C365" s="65" t="s">
        <v>314</v>
      </c>
      <c r="D365" s="65">
        <v>440</v>
      </c>
      <c r="E365" s="65">
        <v>1200</v>
      </c>
      <c r="F365" s="82"/>
      <c r="G365" s="222">
        <f>Tabla149[[#This Row],[PPF (µmol/s)]]/Tabla149[[#This Row],[Power use (W)]]</f>
        <v>2.7272727272727271</v>
      </c>
      <c r="H365" s="195"/>
      <c r="I365" s="195"/>
      <c r="J365" s="195"/>
      <c r="K365" s="195"/>
      <c r="L365" s="218">
        <v>2.7272727272727271</v>
      </c>
      <c r="M365" s="195"/>
      <c r="N365" s="66" t="s">
        <v>1183</v>
      </c>
    </row>
    <row r="366" spans="1:14" x14ac:dyDescent="0.3">
      <c r="A366" s="4"/>
      <c r="B366" s="65" t="s">
        <v>482</v>
      </c>
      <c r="C366" s="65" t="s">
        <v>305</v>
      </c>
      <c r="D366" s="65">
        <v>550</v>
      </c>
      <c r="E366" s="65">
        <v>1500</v>
      </c>
      <c r="F366" s="82"/>
      <c r="G366" s="222">
        <f>Tabla149[[#This Row],[PPF (µmol/s)]]/Tabla149[[#This Row],[Power use (W)]]</f>
        <v>2.7272727272727271</v>
      </c>
      <c r="H366" s="195"/>
      <c r="I366" s="195"/>
      <c r="J366" s="195"/>
      <c r="K366" s="195"/>
      <c r="L366" s="218">
        <v>2.7272727272727271</v>
      </c>
      <c r="M366" s="195"/>
      <c r="N366" s="66" t="s">
        <v>1183</v>
      </c>
    </row>
    <row r="367" spans="1:14" x14ac:dyDescent="0.3">
      <c r="A367" s="4"/>
      <c r="B367" s="65" t="s">
        <v>483</v>
      </c>
      <c r="C367" s="65" t="s">
        <v>309</v>
      </c>
      <c r="D367" s="65">
        <v>660</v>
      </c>
      <c r="E367" s="65">
        <v>1800</v>
      </c>
      <c r="F367" s="82"/>
      <c r="G367" s="222">
        <f>Tabla149[[#This Row],[PPF (µmol/s)]]/Tabla149[[#This Row],[Power use (W)]]</f>
        <v>2.7272727272727271</v>
      </c>
      <c r="H367" s="195"/>
      <c r="I367" s="195"/>
      <c r="J367" s="195"/>
      <c r="K367" s="195"/>
      <c r="L367" s="218">
        <v>2.7272727272727271</v>
      </c>
      <c r="M367" s="195"/>
      <c r="N367" s="66" t="s">
        <v>1183</v>
      </c>
    </row>
    <row r="368" spans="1:14" x14ac:dyDescent="0.3">
      <c r="A368" s="8"/>
      <c r="B368" s="65" t="s">
        <v>484</v>
      </c>
      <c r="C368" s="65" t="s">
        <v>304</v>
      </c>
      <c r="D368" s="65">
        <v>770</v>
      </c>
      <c r="E368" s="65">
        <v>2100</v>
      </c>
      <c r="F368" s="82"/>
      <c r="G368" s="222">
        <f>Tabla149[[#This Row],[PPF (µmol/s)]]/Tabla149[[#This Row],[Power use (W)]]</f>
        <v>2.7272727272727271</v>
      </c>
      <c r="H368" s="195"/>
      <c r="I368" s="195"/>
      <c r="J368" s="195"/>
      <c r="K368" s="195"/>
      <c r="L368" s="218">
        <v>2.7272727272727271</v>
      </c>
      <c r="M368" s="195"/>
      <c r="N368" s="66" t="s">
        <v>1183</v>
      </c>
    </row>
    <row r="369" spans="1:14" x14ac:dyDescent="0.3">
      <c r="A369" s="4"/>
      <c r="B369" s="65" t="s">
        <v>485</v>
      </c>
      <c r="C369" s="65" t="s">
        <v>308</v>
      </c>
      <c r="D369" s="65">
        <v>880</v>
      </c>
      <c r="E369" s="65">
        <v>2400</v>
      </c>
      <c r="F369" s="82"/>
      <c r="G369" s="222">
        <f>Tabla149[[#This Row],[PPF (µmol/s)]]/Tabla149[[#This Row],[Power use (W)]]</f>
        <v>2.7272727272727271</v>
      </c>
      <c r="H369" s="195"/>
      <c r="I369" s="195"/>
      <c r="J369" s="195"/>
      <c r="K369" s="195"/>
      <c r="L369" s="218">
        <v>2.7272727272727271</v>
      </c>
      <c r="M369" s="195"/>
      <c r="N369" s="66" t="s">
        <v>1183</v>
      </c>
    </row>
    <row r="370" spans="1:14" x14ac:dyDescent="0.3">
      <c r="A370" s="4"/>
      <c r="B370" s="65" t="s">
        <v>486</v>
      </c>
      <c r="C370" s="65" t="s">
        <v>308</v>
      </c>
      <c r="D370" s="65">
        <v>880</v>
      </c>
      <c r="E370" s="65">
        <v>2400</v>
      </c>
      <c r="F370" s="82"/>
      <c r="G370" s="222">
        <f>Tabla149[[#This Row],[PPF (µmol/s)]]/Tabla149[[#This Row],[Power use (W)]]</f>
        <v>2.7272727272727271</v>
      </c>
      <c r="H370" s="195"/>
      <c r="I370" s="195"/>
      <c r="J370" s="195"/>
      <c r="K370" s="195"/>
      <c r="L370" s="218">
        <v>2.7272727272727271</v>
      </c>
      <c r="M370" s="195"/>
      <c r="N370" s="66" t="s">
        <v>1183</v>
      </c>
    </row>
    <row r="371" spans="1:14" x14ac:dyDescent="0.3">
      <c r="A371" s="4"/>
      <c r="B371" s="65" t="s">
        <v>487</v>
      </c>
      <c r="C371" s="65" t="s">
        <v>382</v>
      </c>
      <c r="D371" s="65">
        <v>990</v>
      </c>
      <c r="E371" s="65">
        <v>2700</v>
      </c>
      <c r="F371" s="82"/>
      <c r="G371" s="222">
        <f>Tabla149[[#This Row],[PPF (µmol/s)]]/Tabla149[[#This Row],[Power use (W)]]</f>
        <v>2.7272727272727271</v>
      </c>
      <c r="H371" s="195"/>
      <c r="I371" s="195"/>
      <c r="J371" s="195"/>
      <c r="K371" s="195"/>
      <c r="L371" s="218">
        <v>2.7272727272727271</v>
      </c>
      <c r="M371" s="195"/>
      <c r="N371" s="66" t="s">
        <v>1183</v>
      </c>
    </row>
    <row r="372" spans="1:14" x14ac:dyDescent="0.3">
      <c r="A372" s="4"/>
      <c r="B372" s="65" t="s">
        <v>488</v>
      </c>
      <c r="C372" s="65" t="s">
        <v>489</v>
      </c>
      <c r="D372" s="65">
        <v>1100</v>
      </c>
      <c r="E372" s="65">
        <v>3000</v>
      </c>
      <c r="F372" s="82"/>
      <c r="G372" s="222">
        <f>Tabla149[[#This Row],[PPF (µmol/s)]]/Tabla149[[#This Row],[Power use (W)]]</f>
        <v>2.7272727272727271</v>
      </c>
      <c r="H372" s="195"/>
      <c r="I372" s="195"/>
      <c r="J372" s="195"/>
      <c r="K372" s="195"/>
      <c r="L372" s="218">
        <v>2.7272727272727271</v>
      </c>
      <c r="M372" s="195"/>
      <c r="N372" s="66" t="s">
        <v>1183</v>
      </c>
    </row>
    <row r="373" spans="1:14" x14ac:dyDescent="0.3">
      <c r="A373" s="4"/>
      <c r="B373" s="65" t="s">
        <v>490</v>
      </c>
      <c r="C373" s="65" t="s">
        <v>491</v>
      </c>
      <c r="D373" s="65">
        <v>1210</v>
      </c>
      <c r="E373" s="65">
        <v>3300</v>
      </c>
      <c r="F373" s="82"/>
      <c r="G373" s="222">
        <f>Tabla149[[#This Row],[PPF (µmol/s)]]/Tabla149[[#This Row],[Power use (W)]]</f>
        <v>2.7272727272727271</v>
      </c>
      <c r="H373" s="195"/>
      <c r="I373" s="195"/>
      <c r="J373" s="195"/>
      <c r="K373" s="195"/>
      <c r="L373" s="218">
        <v>2.7272727272727271</v>
      </c>
      <c r="M373" s="195"/>
      <c r="N373" s="66" t="s">
        <v>1183</v>
      </c>
    </row>
    <row r="374" spans="1:14" x14ac:dyDescent="0.3">
      <c r="A374" s="4"/>
      <c r="B374" s="65" t="s">
        <v>492</v>
      </c>
      <c r="C374" s="65" t="s">
        <v>493</v>
      </c>
      <c r="D374" s="65">
        <v>1320</v>
      </c>
      <c r="E374" s="65">
        <v>3600</v>
      </c>
      <c r="F374" s="82"/>
      <c r="G374" s="222">
        <f>Tabla149[[#This Row],[PPF (µmol/s)]]/Tabla149[[#This Row],[Power use (W)]]</f>
        <v>2.7272727272727271</v>
      </c>
      <c r="H374" s="195"/>
      <c r="I374" s="195"/>
      <c r="J374" s="195"/>
      <c r="K374" s="195"/>
      <c r="L374" s="218">
        <v>2.7272727272727271</v>
      </c>
      <c r="M374" s="195"/>
      <c r="N374" s="66" t="s">
        <v>1183</v>
      </c>
    </row>
    <row r="375" spans="1:14" x14ac:dyDescent="0.3">
      <c r="A375" s="4"/>
      <c r="B375" s="65" t="s">
        <v>494</v>
      </c>
      <c r="C375" s="65" t="s">
        <v>495</v>
      </c>
      <c r="D375" s="65">
        <v>1430</v>
      </c>
      <c r="E375" s="65">
        <v>3900</v>
      </c>
      <c r="F375" s="82"/>
      <c r="G375" s="222">
        <f>Tabla149[[#This Row],[PPF (µmol/s)]]/Tabla149[[#This Row],[Power use (W)]]</f>
        <v>2.7272727272727271</v>
      </c>
      <c r="H375" s="195"/>
      <c r="I375" s="195"/>
      <c r="J375" s="195"/>
      <c r="K375" s="195"/>
      <c r="L375" s="218">
        <v>2.7272727272727271</v>
      </c>
      <c r="M375" s="195"/>
      <c r="N375" s="66" t="s">
        <v>1183</v>
      </c>
    </row>
    <row r="376" spans="1:14" x14ac:dyDescent="0.3">
      <c r="A376" s="4"/>
      <c r="B376" s="65" t="s">
        <v>496</v>
      </c>
      <c r="C376" s="65" t="s">
        <v>497</v>
      </c>
      <c r="D376" s="65">
        <v>1540</v>
      </c>
      <c r="E376" s="65">
        <v>4200</v>
      </c>
      <c r="F376" s="82"/>
      <c r="G376" s="222">
        <f>Tabla149[[#This Row],[PPF (µmol/s)]]/Tabla149[[#This Row],[Power use (W)]]</f>
        <v>2.7272727272727271</v>
      </c>
      <c r="H376" s="195"/>
      <c r="I376" s="195"/>
      <c r="J376" s="195"/>
      <c r="K376" s="195"/>
      <c r="L376" s="218">
        <v>2.7272727272727271</v>
      </c>
      <c r="M376" s="195"/>
      <c r="N376" s="66" t="s">
        <v>1183</v>
      </c>
    </row>
    <row r="377" spans="1:14" x14ac:dyDescent="0.3">
      <c r="A377" s="4"/>
      <c r="B377" s="65" t="s">
        <v>498</v>
      </c>
      <c r="C377" s="65" t="s">
        <v>499</v>
      </c>
      <c r="D377" s="65">
        <v>1650</v>
      </c>
      <c r="E377" s="65">
        <v>4500</v>
      </c>
      <c r="F377" s="82"/>
      <c r="G377" s="222">
        <f>Tabla149[[#This Row],[PPF (µmol/s)]]/Tabla149[[#This Row],[Power use (W)]]</f>
        <v>2.7272727272727271</v>
      </c>
      <c r="H377" s="195"/>
      <c r="I377" s="195"/>
      <c r="J377" s="195"/>
      <c r="K377" s="195"/>
      <c r="L377" s="218">
        <v>2.7272727272727271</v>
      </c>
      <c r="M377" s="195"/>
      <c r="N377" s="66" t="s">
        <v>1183</v>
      </c>
    </row>
    <row r="378" spans="1:14" ht="15" thickBot="1" x14ac:dyDescent="0.35">
      <c r="A378" s="4"/>
      <c r="B378" s="65" t="s">
        <v>500</v>
      </c>
      <c r="C378" s="65" t="s">
        <v>501</v>
      </c>
      <c r="D378" s="65">
        <v>1760</v>
      </c>
      <c r="E378" s="65">
        <v>4800</v>
      </c>
      <c r="F378" s="82"/>
      <c r="G378" s="222">
        <f>Tabla149[[#This Row],[PPF (µmol/s)]]/Tabla149[[#This Row],[Power use (W)]]</f>
        <v>2.7272727272727271</v>
      </c>
      <c r="H378" s="195"/>
      <c r="I378" s="195"/>
      <c r="J378" s="195"/>
      <c r="K378" s="195"/>
      <c r="L378" s="218">
        <v>2.7272727272727271</v>
      </c>
      <c r="M378" s="195"/>
      <c r="N378" s="66" t="s">
        <v>1183</v>
      </c>
    </row>
    <row r="379" spans="1:14" ht="18.600000000000001" thickBot="1" x14ac:dyDescent="0.4">
      <c r="A379" s="56" t="s">
        <v>1523</v>
      </c>
      <c r="B379" s="15"/>
      <c r="C379" s="27"/>
      <c r="D379" s="27"/>
      <c r="E379" s="27"/>
      <c r="F379" s="27"/>
      <c r="G379" s="158"/>
      <c r="H379" s="190"/>
      <c r="I379" s="190"/>
      <c r="J379" s="190"/>
      <c r="K379" s="190"/>
      <c r="L379" s="190"/>
      <c r="M379" s="190"/>
      <c r="N379" s="16"/>
    </row>
    <row r="380" spans="1:14" x14ac:dyDescent="0.3">
      <c r="A380" s="39" t="s">
        <v>1188</v>
      </c>
      <c r="B380" s="65" t="s">
        <v>504</v>
      </c>
      <c r="C380" s="65" t="s">
        <v>505</v>
      </c>
      <c r="D380" s="65">
        <v>200</v>
      </c>
      <c r="E380" s="65">
        <v>400</v>
      </c>
      <c r="F380" s="82"/>
      <c r="G380" s="214">
        <f>Tabla149[[#This Row],[PPF (µmol/s)]]/Tabla149[[#This Row],[Power use (W)]]</f>
        <v>2</v>
      </c>
      <c r="H380" s="195"/>
      <c r="I380" s="195"/>
      <c r="J380" s="195"/>
      <c r="K380" s="218">
        <v>2</v>
      </c>
      <c r="L380" s="195"/>
      <c r="M380" s="195"/>
      <c r="N380" s="57"/>
    </row>
    <row r="381" spans="1:14" x14ac:dyDescent="0.3">
      <c r="A381" t="s">
        <v>2024</v>
      </c>
      <c r="B381" s="65" t="s">
        <v>506</v>
      </c>
      <c r="C381" s="65" t="s">
        <v>505</v>
      </c>
      <c r="D381" s="65">
        <v>400</v>
      </c>
      <c r="E381" s="65">
        <v>800</v>
      </c>
      <c r="F381" s="82"/>
      <c r="G381" s="214">
        <f>Tabla149[[#This Row],[PPF (µmol/s)]]/Tabla149[[#This Row],[Power use (W)]]</f>
        <v>2</v>
      </c>
      <c r="H381" s="195"/>
      <c r="I381" s="195"/>
      <c r="J381" s="195"/>
      <c r="K381" s="218">
        <v>2</v>
      </c>
      <c r="L381" s="195"/>
      <c r="M381" s="195"/>
      <c r="N381" s="57"/>
    </row>
    <row r="382" spans="1:14" x14ac:dyDescent="0.3">
      <c r="A382" s="280" t="s">
        <v>2019</v>
      </c>
      <c r="B382" s="65" t="s">
        <v>507</v>
      </c>
      <c r="C382" s="65" t="s">
        <v>505</v>
      </c>
      <c r="D382" s="65">
        <v>600</v>
      </c>
      <c r="E382" s="65">
        <v>1200</v>
      </c>
      <c r="F382" s="82"/>
      <c r="G382" s="214">
        <f>Tabla149[[#This Row],[PPF (µmol/s)]]/Tabla149[[#This Row],[Power use (W)]]</f>
        <v>2</v>
      </c>
      <c r="H382" s="195"/>
      <c r="I382" s="195"/>
      <c r="J382" s="195"/>
      <c r="K382" s="218">
        <v>2</v>
      </c>
      <c r="L382" s="195"/>
      <c r="M382" s="195"/>
      <c r="N382" s="57"/>
    </row>
    <row r="383" spans="1:14" x14ac:dyDescent="0.3">
      <c r="A383" s="5" t="s">
        <v>1188</v>
      </c>
      <c r="B383" s="65" t="s">
        <v>508</v>
      </c>
      <c r="C383" s="65" t="s">
        <v>505</v>
      </c>
      <c r="D383" s="65">
        <v>750</v>
      </c>
      <c r="E383" s="65">
        <v>1400</v>
      </c>
      <c r="F383" s="82"/>
      <c r="G383" s="214">
        <f>Tabla149[[#This Row],[PPF (µmol/s)]]/Tabla149[[#This Row],[Power use (W)]]</f>
        <v>1.8666666666666667</v>
      </c>
      <c r="H383" s="195"/>
      <c r="I383" s="195"/>
      <c r="J383" s="218">
        <v>1.8666666666666667</v>
      </c>
      <c r="K383" s="195"/>
      <c r="L383" s="195"/>
      <c r="M383" s="195"/>
      <c r="N383" s="57"/>
    </row>
    <row r="384" spans="1:14" ht="15" thickBot="1" x14ac:dyDescent="0.35">
      <c r="A384" s="8" t="s">
        <v>1186</v>
      </c>
      <c r="B384" s="1" t="s">
        <v>1185</v>
      </c>
      <c r="C384" s="96" t="s">
        <v>1187</v>
      </c>
      <c r="D384" s="13">
        <v>240</v>
      </c>
      <c r="E384" s="13">
        <v>600</v>
      </c>
      <c r="F384" s="13">
        <v>2.5</v>
      </c>
      <c r="G384" s="214">
        <f>Tabla149[[#This Row],[PPF (µmol/s)]]/Tabla149[[#This Row],[Power use (W)]]</f>
        <v>2.5</v>
      </c>
      <c r="H384" s="195"/>
      <c r="I384" s="195"/>
      <c r="J384" s="195"/>
      <c r="K384" s="195"/>
      <c r="L384" s="218">
        <v>2.5</v>
      </c>
      <c r="M384" s="195"/>
      <c r="N384" s="8" t="s">
        <v>1189</v>
      </c>
    </row>
    <row r="385" spans="1:14" ht="18.600000000000001" thickBot="1" x14ac:dyDescent="0.4">
      <c r="A385" s="56" t="s">
        <v>510</v>
      </c>
      <c r="B385" s="15"/>
      <c r="C385" s="27"/>
      <c r="D385" s="27"/>
      <c r="E385" s="27"/>
      <c r="F385" s="27"/>
      <c r="G385" s="158"/>
      <c r="H385" s="190"/>
      <c r="I385" s="190"/>
      <c r="J385" s="190"/>
      <c r="K385" s="190"/>
      <c r="L385" s="190"/>
      <c r="M385" s="190"/>
      <c r="N385" s="16"/>
    </row>
    <row r="386" spans="1:14" x14ac:dyDescent="0.3">
      <c r="A386" s="29" t="s">
        <v>1190</v>
      </c>
      <c r="B386" s="14" t="s">
        <v>511</v>
      </c>
      <c r="C386" s="14" t="s">
        <v>512</v>
      </c>
      <c r="D386" s="14">
        <v>1010</v>
      </c>
      <c r="E386" s="14">
        <v>3100</v>
      </c>
      <c r="F386" s="14">
        <v>3.1</v>
      </c>
      <c r="G386" s="219">
        <f>Tabla149[[#This Row],[PPF (µmol/s)]]/Tabla149[[#This Row],[Power use (W)]]</f>
        <v>3.0693069306930694</v>
      </c>
      <c r="H386" s="204"/>
      <c r="I386" s="204"/>
      <c r="J386" s="204"/>
      <c r="K386" s="204"/>
      <c r="L386" s="204"/>
      <c r="M386" s="283">
        <v>3.0693069306930694</v>
      </c>
      <c r="N386" s="291" t="s">
        <v>513</v>
      </c>
    </row>
    <row r="387" spans="1:14" x14ac:dyDescent="0.3">
      <c r="A387" s="4" t="s">
        <v>1191</v>
      </c>
      <c r="B387" s="11" t="s">
        <v>514</v>
      </c>
      <c r="C387" s="14" t="s">
        <v>512</v>
      </c>
      <c r="D387" s="11">
        <v>670</v>
      </c>
      <c r="E387" s="11">
        <v>2080</v>
      </c>
      <c r="F387" s="11">
        <v>3.1</v>
      </c>
      <c r="G387" s="219">
        <f>Tabla149[[#This Row],[PPF (µmol/s)]]/Tabla149[[#This Row],[Power use (W)]]</f>
        <v>3.1044776119402986</v>
      </c>
      <c r="H387" s="196"/>
      <c r="I387" s="196"/>
      <c r="J387" s="196"/>
      <c r="K387" s="196"/>
      <c r="L387" s="196"/>
      <c r="M387" s="211">
        <v>3.1044776119402986</v>
      </c>
      <c r="N387" s="291" t="s">
        <v>513</v>
      </c>
    </row>
    <row r="388" spans="1:14" ht="15" thickBot="1" x14ac:dyDescent="0.35">
      <c r="A388" s="280" t="s">
        <v>2019</v>
      </c>
      <c r="B388" s="11"/>
      <c r="C388" s="11"/>
      <c r="D388" s="11"/>
      <c r="E388" s="11"/>
      <c r="F388" s="11"/>
      <c r="G388" s="77"/>
      <c r="H388" s="202"/>
      <c r="I388" s="202"/>
      <c r="J388" s="202"/>
      <c r="K388" s="202"/>
      <c r="L388" s="202"/>
      <c r="M388" s="284"/>
      <c r="N388" s="286"/>
    </row>
    <row r="389" spans="1:14" ht="18.600000000000001" thickBot="1" x14ac:dyDescent="0.4">
      <c r="A389" s="56" t="s">
        <v>515</v>
      </c>
      <c r="B389" s="15"/>
      <c r="C389" s="27"/>
      <c r="D389" s="27"/>
      <c r="E389" s="27" t="s">
        <v>522</v>
      </c>
      <c r="F389" s="27"/>
      <c r="G389" s="158"/>
      <c r="H389" s="190"/>
      <c r="I389" s="190"/>
      <c r="J389" s="190"/>
      <c r="K389" s="190"/>
      <c r="L389" s="190"/>
      <c r="M389" s="190"/>
      <c r="N389" s="16"/>
    </row>
    <row r="390" spans="1:14" x14ac:dyDescent="0.3">
      <c r="A390" s="28" t="s">
        <v>551</v>
      </c>
      <c r="B390" s="65" t="s">
        <v>518</v>
      </c>
      <c r="C390" s="65" t="s">
        <v>517</v>
      </c>
      <c r="D390" s="65">
        <v>150</v>
      </c>
      <c r="E390" s="177">
        <v>377</v>
      </c>
      <c r="F390" s="65">
        <v>2.52</v>
      </c>
      <c r="G390" s="222">
        <f>Tabla149[[#This Row],[PPF (µmol/s)]]/Tabla149[[#This Row],[Power use (W)]]</f>
        <v>2.5133333333333332</v>
      </c>
      <c r="H390" s="195"/>
      <c r="I390" s="195"/>
      <c r="J390" s="195"/>
      <c r="K390" s="195"/>
      <c r="L390" s="218">
        <v>2.5133333333333332</v>
      </c>
      <c r="M390" s="195"/>
      <c r="N390" s="66" t="s">
        <v>1797</v>
      </c>
    </row>
    <row r="391" spans="1:14" x14ac:dyDescent="0.3">
      <c r="A391" s="65" t="s">
        <v>552</v>
      </c>
      <c r="B391" s="65" t="s">
        <v>519</v>
      </c>
      <c r="C391" s="65" t="s">
        <v>517</v>
      </c>
      <c r="D391" s="65">
        <v>250</v>
      </c>
      <c r="E391" s="177">
        <v>604</v>
      </c>
      <c r="F391" s="65">
        <v>2.52</v>
      </c>
      <c r="G391" s="222">
        <f>Tabla149[[#This Row],[PPF (µmol/s)]]/Tabla149[[#This Row],[Power use (W)]]</f>
        <v>2.4159999999999999</v>
      </c>
      <c r="H391" s="195"/>
      <c r="I391" s="195"/>
      <c r="J391" s="195"/>
      <c r="K391" s="218">
        <v>2.4159999999999999</v>
      </c>
      <c r="L391" s="195"/>
      <c r="M391" s="195"/>
      <c r="N391" s="66" t="s">
        <v>1798</v>
      </c>
    </row>
    <row r="392" spans="1:14" x14ac:dyDescent="0.3">
      <c r="A392" s="57" t="s">
        <v>516</v>
      </c>
      <c r="B392" s="65" t="s">
        <v>520</v>
      </c>
      <c r="C392" s="65" t="s">
        <v>517</v>
      </c>
      <c r="D392" s="65">
        <v>350</v>
      </c>
      <c r="E392" s="177">
        <v>830</v>
      </c>
      <c r="F392" s="65">
        <v>2.52</v>
      </c>
      <c r="G392" s="222">
        <f>Tabla149[[#This Row],[PPF (µmol/s)]]/Tabla149[[#This Row],[Power use (W)]]</f>
        <v>2.3714285714285714</v>
      </c>
      <c r="H392" s="195"/>
      <c r="I392" s="195"/>
      <c r="J392" s="195"/>
      <c r="K392" s="218">
        <v>2.3714285714285714</v>
      </c>
      <c r="L392" s="195"/>
      <c r="M392" s="195"/>
      <c r="N392" s="66" t="s">
        <v>1799</v>
      </c>
    </row>
    <row r="393" spans="1:14" x14ac:dyDescent="0.3">
      <c r="A393" s="57"/>
      <c r="B393" s="65" t="s">
        <v>521</v>
      </c>
      <c r="C393" s="65" t="s">
        <v>517</v>
      </c>
      <c r="D393" s="65">
        <v>680</v>
      </c>
      <c r="E393" s="177">
        <v>1661</v>
      </c>
      <c r="F393" s="65">
        <v>2.52</v>
      </c>
      <c r="G393" s="222">
        <f>Tabla149[[#This Row],[PPF (µmol/s)]]/Tabla149[[#This Row],[Power use (W)]]</f>
        <v>2.4426470588235296</v>
      </c>
      <c r="H393" s="195"/>
      <c r="I393" s="195"/>
      <c r="J393" s="195"/>
      <c r="K393" s="218">
        <v>2.4426470588235296</v>
      </c>
      <c r="L393" s="195"/>
      <c r="M393" s="195"/>
      <c r="N393" s="66" t="s">
        <v>1800</v>
      </c>
    </row>
    <row r="394" spans="1:14" x14ac:dyDescent="0.3">
      <c r="A394" s="66" t="s">
        <v>1351</v>
      </c>
      <c r="B394" s="65" t="s">
        <v>523</v>
      </c>
      <c r="C394" s="65" t="s">
        <v>517</v>
      </c>
      <c r="D394" s="177">
        <v>350</v>
      </c>
      <c r="E394" s="177">
        <v>830</v>
      </c>
      <c r="F394" s="65">
        <v>2.52</v>
      </c>
      <c r="G394" s="222">
        <f>Tabla149[[#This Row],[PPF (µmol/s)]]/Tabla149[[#This Row],[Power use (W)]]</f>
        <v>2.3714285714285714</v>
      </c>
      <c r="H394" s="195"/>
      <c r="I394" s="195"/>
      <c r="J394" s="195"/>
      <c r="K394" s="218">
        <v>2.3714285714285714</v>
      </c>
      <c r="L394" s="195"/>
      <c r="M394" s="195"/>
      <c r="N394" s="66" t="s">
        <v>1801</v>
      </c>
    </row>
    <row r="395" spans="1:14" x14ac:dyDescent="0.3">
      <c r="A395" s="280" t="s">
        <v>2019</v>
      </c>
      <c r="B395" s="65" t="s">
        <v>524</v>
      </c>
      <c r="C395" s="65" t="s">
        <v>517</v>
      </c>
      <c r="D395" s="177">
        <v>700</v>
      </c>
      <c r="E395" s="177">
        <v>1661</v>
      </c>
      <c r="F395" s="65">
        <v>2.52</v>
      </c>
      <c r="G395" s="222">
        <f>Tabla149[[#This Row],[PPF (µmol/s)]]/Tabla149[[#This Row],[Power use (W)]]</f>
        <v>2.3728571428571428</v>
      </c>
      <c r="H395" s="195"/>
      <c r="I395" s="195"/>
      <c r="J395" s="195"/>
      <c r="K395" s="218">
        <v>2.3728571428571428</v>
      </c>
      <c r="L395" s="195"/>
      <c r="M395" s="195"/>
      <c r="N395" s="66" t="s">
        <v>1802</v>
      </c>
    </row>
    <row r="396" spans="1:14" x14ac:dyDescent="0.3">
      <c r="A396" s="57"/>
      <c r="B396" s="65" t="s">
        <v>525</v>
      </c>
      <c r="C396" s="65" t="s">
        <v>168</v>
      </c>
      <c r="D396" s="65">
        <v>100</v>
      </c>
      <c r="E396" s="82"/>
      <c r="F396" s="82"/>
      <c r="G396" s="500">
        <f>Tabla149[[#This Row],[PPF (µmol/s)]]/Tabla149[[#This Row],[Power use (W)]]</f>
        <v>0</v>
      </c>
      <c r="H396" s="195"/>
      <c r="I396" s="195"/>
      <c r="J396" s="195"/>
      <c r="K396" s="195"/>
      <c r="L396" s="195"/>
      <c r="M396" s="195"/>
      <c r="N396" s="57" t="s">
        <v>526</v>
      </c>
    </row>
    <row r="397" spans="1:14" x14ac:dyDescent="0.3">
      <c r="A397" s="57"/>
      <c r="B397" s="65" t="s">
        <v>527</v>
      </c>
      <c r="C397" s="65" t="s">
        <v>529</v>
      </c>
      <c r="D397" s="65">
        <v>100</v>
      </c>
      <c r="E397" s="82"/>
      <c r="F397" s="82"/>
      <c r="G397" s="500">
        <f>Tabla149[[#This Row],[PPF (µmol/s)]]/Tabla149[[#This Row],[Power use (W)]]</f>
        <v>0</v>
      </c>
      <c r="H397" s="195"/>
      <c r="I397" s="195"/>
      <c r="J397" s="195"/>
      <c r="K397" s="195"/>
      <c r="L397" s="195"/>
      <c r="M397" s="195"/>
      <c r="N397" s="66" t="s">
        <v>1193</v>
      </c>
    </row>
    <row r="398" spans="1:14" x14ac:dyDescent="0.3">
      <c r="A398" s="57"/>
      <c r="B398" s="65" t="s">
        <v>528</v>
      </c>
      <c r="C398" s="65" t="s">
        <v>529</v>
      </c>
      <c r="D398" s="65">
        <v>200</v>
      </c>
      <c r="E398" s="82"/>
      <c r="F398" s="82"/>
      <c r="G398" s="500">
        <f>Tabla149[[#This Row],[PPF (µmol/s)]]/Tabla149[[#This Row],[Power use (W)]]</f>
        <v>0</v>
      </c>
      <c r="H398" s="195"/>
      <c r="I398" s="195"/>
      <c r="J398" s="195"/>
      <c r="K398" s="195"/>
      <c r="L398" s="195"/>
      <c r="M398" s="195"/>
      <c r="N398" s="66" t="s">
        <v>1194</v>
      </c>
    </row>
    <row r="399" spans="1:14" x14ac:dyDescent="0.3">
      <c r="A399" s="57"/>
      <c r="B399" s="65" t="s">
        <v>530</v>
      </c>
      <c r="C399" s="65" t="s">
        <v>517</v>
      </c>
      <c r="D399" s="65">
        <v>50</v>
      </c>
      <c r="E399" s="82"/>
      <c r="F399" s="82"/>
      <c r="G399" s="500">
        <f>Tabla149[[#This Row],[PPF (µmol/s)]]/Tabla149[[#This Row],[Power use (W)]]</f>
        <v>0</v>
      </c>
      <c r="H399" s="195"/>
      <c r="I399" s="195"/>
      <c r="J399" s="195"/>
      <c r="K399" s="195"/>
      <c r="L399" s="195"/>
      <c r="M399" s="195"/>
      <c r="N399" s="66" t="s">
        <v>532</v>
      </c>
    </row>
    <row r="400" spans="1:14" x14ac:dyDescent="0.3">
      <c r="A400" s="57"/>
      <c r="B400" s="65" t="s">
        <v>531</v>
      </c>
      <c r="C400" s="65" t="s">
        <v>517</v>
      </c>
      <c r="D400" s="65">
        <v>100</v>
      </c>
      <c r="E400" s="82"/>
      <c r="F400" s="82"/>
      <c r="G400" s="500">
        <f>Tabla149[[#This Row],[PPF (µmol/s)]]/Tabla149[[#This Row],[Power use (W)]]</f>
        <v>0</v>
      </c>
      <c r="H400" s="195"/>
      <c r="I400" s="195"/>
      <c r="J400" s="195"/>
      <c r="K400" s="195"/>
      <c r="L400" s="195"/>
      <c r="M400" s="195"/>
      <c r="N400" s="57" t="s">
        <v>532</v>
      </c>
    </row>
    <row r="401" spans="1:14" x14ac:dyDescent="0.3">
      <c r="A401" s="57"/>
      <c r="B401" s="65" t="s">
        <v>533</v>
      </c>
      <c r="C401" s="65" t="s">
        <v>517</v>
      </c>
      <c r="D401" s="65">
        <v>200</v>
      </c>
      <c r="E401" s="82"/>
      <c r="F401" s="82"/>
      <c r="G401" s="500">
        <f>Tabla149[[#This Row],[PPF (µmol/s)]]/Tabla149[[#This Row],[Power use (W)]]</f>
        <v>0</v>
      </c>
      <c r="H401" s="195"/>
      <c r="I401" s="195"/>
      <c r="J401" s="195"/>
      <c r="K401" s="195"/>
      <c r="L401" s="195"/>
      <c r="M401" s="195"/>
      <c r="N401" s="66" t="s">
        <v>1195</v>
      </c>
    </row>
    <row r="402" spans="1:14" x14ac:dyDescent="0.3">
      <c r="A402" s="57"/>
      <c r="B402" s="65" t="s">
        <v>534</v>
      </c>
      <c r="C402" s="65" t="s">
        <v>517</v>
      </c>
      <c r="D402" s="65">
        <v>180</v>
      </c>
      <c r="E402" s="82"/>
      <c r="F402" s="82"/>
      <c r="G402" s="500">
        <f>Tabla149[[#This Row],[PPF (µmol/s)]]/Tabla149[[#This Row],[Power use (W)]]</f>
        <v>0</v>
      </c>
      <c r="H402" s="195"/>
      <c r="I402" s="195"/>
      <c r="J402" s="195"/>
      <c r="K402" s="195"/>
      <c r="L402" s="195"/>
      <c r="M402" s="195"/>
      <c r="N402" s="66" t="s">
        <v>1196</v>
      </c>
    </row>
    <row r="403" spans="1:14" x14ac:dyDescent="0.3">
      <c r="A403" s="57"/>
      <c r="B403" s="65" t="s">
        <v>535</v>
      </c>
      <c r="C403" s="65" t="s">
        <v>536</v>
      </c>
      <c r="D403" s="65">
        <v>120</v>
      </c>
      <c r="E403" s="82"/>
      <c r="F403" s="82"/>
      <c r="G403" s="500">
        <f>Tabla149[[#This Row],[PPF (µmol/s)]]/Tabla149[[#This Row],[Power use (W)]]</f>
        <v>0</v>
      </c>
      <c r="H403" s="195"/>
      <c r="I403" s="195"/>
      <c r="J403" s="195"/>
      <c r="K403" s="195"/>
      <c r="L403" s="195"/>
      <c r="M403" s="195"/>
      <c r="N403" s="66" t="s">
        <v>537</v>
      </c>
    </row>
    <row r="404" spans="1:14" x14ac:dyDescent="0.3">
      <c r="A404" s="57"/>
      <c r="B404" s="65" t="s">
        <v>538</v>
      </c>
      <c r="C404" s="65" t="s">
        <v>82</v>
      </c>
      <c r="D404" s="65">
        <v>90</v>
      </c>
      <c r="E404" s="82"/>
      <c r="F404" s="82"/>
      <c r="G404" s="500">
        <f>Tabla149[[#This Row],[PPF (µmol/s)]]/Tabla149[[#This Row],[Power use (W)]]</f>
        <v>0</v>
      </c>
      <c r="H404" s="195"/>
      <c r="I404" s="195"/>
      <c r="J404" s="195"/>
      <c r="K404" s="195"/>
      <c r="L404" s="195"/>
      <c r="M404" s="195"/>
      <c r="N404" s="57" t="s">
        <v>539</v>
      </c>
    </row>
    <row r="405" spans="1:14" x14ac:dyDescent="0.3">
      <c r="A405" s="57"/>
      <c r="B405" s="65" t="s">
        <v>540</v>
      </c>
      <c r="C405" s="65" t="s">
        <v>85</v>
      </c>
      <c r="D405" s="65">
        <v>35</v>
      </c>
      <c r="E405" s="82"/>
      <c r="F405" s="82"/>
      <c r="G405" s="500">
        <f>Tabla149[[#This Row],[PPF (µmol/s)]]/Tabla149[[#This Row],[Power use (W)]]</f>
        <v>0</v>
      </c>
      <c r="H405" s="195"/>
      <c r="I405" s="195"/>
      <c r="J405" s="195"/>
      <c r="K405" s="195"/>
      <c r="L405" s="195"/>
      <c r="M405" s="195"/>
      <c r="N405" s="57" t="s">
        <v>557</v>
      </c>
    </row>
    <row r="406" spans="1:14" x14ac:dyDescent="0.3">
      <c r="A406" s="57"/>
      <c r="B406" s="65" t="s">
        <v>541</v>
      </c>
      <c r="C406" s="65" t="s">
        <v>85</v>
      </c>
      <c r="D406" s="65">
        <v>70</v>
      </c>
      <c r="E406" s="82"/>
      <c r="F406" s="82"/>
      <c r="G406" s="500">
        <f>Tabla149[[#This Row],[PPF (µmol/s)]]/Tabla149[[#This Row],[Power use (W)]]</f>
        <v>0</v>
      </c>
      <c r="H406" s="195"/>
      <c r="I406" s="195"/>
      <c r="J406" s="195"/>
      <c r="K406" s="195"/>
      <c r="L406" s="195"/>
      <c r="M406" s="195"/>
      <c r="N406" s="57" t="s">
        <v>557</v>
      </c>
    </row>
    <row r="407" spans="1:14" x14ac:dyDescent="0.3">
      <c r="A407" s="57"/>
      <c r="B407" s="65" t="s">
        <v>542</v>
      </c>
      <c r="C407" s="65" t="s">
        <v>85</v>
      </c>
      <c r="D407" s="65">
        <v>140</v>
      </c>
      <c r="E407" s="82"/>
      <c r="F407" s="82"/>
      <c r="G407" s="500">
        <f>Tabla149[[#This Row],[PPF (µmol/s)]]/Tabla149[[#This Row],[Power use (W)]]</f>
        <v>0</v>
      </c>
      <c r="H407" s="195"/>
      <c r="I407" s="195"/>
      <c r="J407" s="195"/>
      <c r="K407" s="195"/>
      <c r="L407" s="195"/>
      <c r="M407" s="195"/>
      <c r="N407" s="57" t="s">
        <v>557</v>
      </c>
    </row>
    <row r="408" spans="1:14" x14ac:dyDescent="0.3">
      <c r="A408" s="57"/>
      <c r="B408" s="65" t="s">
        <v>544</v>
      </c>
      <c r="C408" s="65" t="s">
        <v>82</v>
      </c>
      <c r="D408" s="65">
        <v>15</v>
      </c>
      <c r="E408" s="82"/>
      <c r="F408" s="82"/>
      <c r="G408" s="500">
        <f>Tabla149[[#This Row],[PPF (µmol/s)]]/Tabla149[[#This Row],[Power use (W)]]</f>
        <v>0</v>
      </c>
      <c r="H408" s="195"/>
      <c r="I408" s="195"/>
      <c r="J408" s="195"/>
      <c r="K408" s="195"/>
      <c r="L408" s="195"/>
      <c r="M408" s="195"/>
      <c r="N408" s="57" t="s">
        <v>555</v>
      </c>
    </row>
    <row r="409" spans="1:14" x14ac:dyDescent="0.3">
      <c r="A409" s="57"/>
      <c r="B409" s="65" t="s">
        <v>543</v>
      </c>
      <c r="C409" s="65" t="s">
        <v>82</v>
      </c>
      <c r="D409" s="65">
        <v>15</v>
      </c>
      <c r="E409" s="82"/>
      <c r="F409" s="82"/>
      <c r="G409" s="500">
        <f>Tabla149[[#This Row],[PPF (µmol/s)]]/Tabla149[[#This Row],[Power use (W)]]</f>
        <v>0</v>
      </c>
      <c r="H409" s="195"/>
      <c r="I409" s="195"/>
      <c r="J409" s="195"/>
      <c r="K409" s="195"/>
      <c r="L409" s="195"/>
      <c r="M409" s="195"/>
      <c r="N409" s="57" t="s">
        <v>556</v>
      </c>
    </row>
    <row r="410" spans="1:14" x14ac:dyDescent="0.3">
      <c r="A410" s="57"/>
      <c r="B410" s="65" t="s">
        <v>545</v>
      </c>
      <c r="C410" s="65" t="s">
        <v>547</v>
      </c>
      <c r="D410" s="65">
        <v>350</v>
      </c>
      <c r="E410" s="82"/>
      <c r="F410" s="82"/>
      <c r="G410" s="500">
        <f>Tabla149[[#This Row],[PPF (µmol/s)]]/Tabla149[[#This Row],[Power use (W)]]</f>
        <v>0</v>
      </c>
      <c r="H410" s="195"/>
      <c r="I410" s="195"/>
      <c r="J410" s="195"/>
      <c r="K410" s="195"/>
      <c r="L410" s="195"/>
      <c r="M410" s="195"/>
      <c r="N410" s="57" t="s">
        <v>553</v>
      </c>
    </row>
    <row r="411" spans="1:14" x14ac:dyDescent="0.3">
      <c r="A411" s="57"/>
      <c r="B411" s="65" t="s">
        <v>546</v>
      </c>
      <c r="C411" s="65" t="s">
        <v>547</v>
      </c>
      <c r="D411" s="65">
        <v>350</v>
      </c>
      <c r="E411" s="82"/>
      <c r="F411" s="82"/>
      <c r="G411" s="500">
        <f>Tabla149[[#This Row],[PPF (µmol/s)]]/Tabla149[[#This Row],[Power use (W)]]</f>
        <v>0</v>
      </c>
      <c r="H411" s="195"/>
      <c r="I411" s="195"/>
      <c r="J411" s="195"/>
      <c r="K411" s="195"/>
      <c r="L411" s="195"/>
      <c r="M411" s="195"/>
      <c r="N411" s="57" t="s">
        <v>554</v>
      </c>
    </row>
    <row r="412" spans="1:14" x14ac:dyDescent="0.3">
      <c r="A412" s="57"/>
      <c r="B412" s="65" t="s">
        <v>548</v>
      </c>
      <c r="C412" s="65" t="s">
        <v>547</v>
      </c>
      <c r="D412" s="65">
        <v>350</v>
      </c>
      <c r="E412" s="82"/>
      <c r="F412" s="82"/>
      <c r="G412" s="500">
        <f>Tabla149[[#This Row],[PPF (µmol/s)]]/Tabla149[[#This Row],[Power use (W)]]</f>
        <v>0</v>
      </c>
      <c r="H412" s="195"/>
      <c r="I412" s="195"/>
      <c r="J412" s="195"/>
      <c r="K412" s="195"/>
      <c r="L412" s="195"/>
      <c r="M412" s="195"/>
      <c r="N412" s="57" t="s">
        <v>553</v>
      </c>
    </row>
    <row r="413" spans="1:14" x14ac:dyDescent="0.3">
      <c r="A413" s="57"/>
      <c r="B413" s="65" t="s">
        <v>549</v>
      </c>
      <c r="C413" s="65" t="s">
        <v>547</v>
      </c>
      <c r="D413" s="65">
        <v>145</v>
      </c>
      <c r="E413" s="82"/>
      <c r="F413" s="82"/>
      <c r="G413" s="500">
        <f>Tabla149[[#This Row],[PPF (µmol/s)]]/Tabla149[[#This Row],[Power use (W)]]</f>
        <v>0</v>
      </c>
      <c r="H413" s="195"/>
      <c r="I413" s="195"/>
      <c r="J413" s="195"/>
      <c r="K413" s="195"/>
      <c r="L413" s="195"/>
      <c r="M413" s="195"/>
      <c r="N413" s="57" t="s">
        <v>553</v>
      </c>
    </row>
    <row r="414" spans="1:14" ht="15" thickBot="1" x14ac:dyDescent="0.35">
      <c r="A414" s="57"/>
      <c r="B414" s="65" t="s">
        <v>550</v>
      </c>
      <c r="C414" s="65" t="s">
        <v>547</v>
      </c>
      <c r="D414" s="65">
        <v>250</v>
      </c>
      <c r="E414" s="82"/>
      <c r="F414" s="82"/>
      <c r="G414" s="500">
        <f>Tabla149[[#This Row],[PPF (µmol/s)]]/Tabla149[[#This Row],[Power use (W)]]</f>
        <v>0</v>
      </c>
      <c r="H414" s="195"/>
      <c r="I414" s="195"/>
      <c r="J414" s="195"/>
      <c r="K414" s="195"/>
      <c r="L414" s="195"/>
      <c r="M414" s="195"/>
      <c r="N414" s="57" t="s">
        <v>553</v>
      </c>
    </row>
    <row r="415" spans="1:14" ht="18.600000000000001" thickBot="1" x14ac:dyDescent="0.4">
      <c r="A415" s="56" t="s">
        <v>558</v>
      </c>
      <c r="B415" s="15"/>
      <c r="C415" s="27"/>
      <c r="D415" s="27"/>
      <c r="E415" s="27"/>
      <c r="F415" s="27"/>
      <c r="G415" s="158"/>
      <c r="H415" s="190"/>
      <c r="I415" s="190"/>
      <c r="J415" s="190"/>
      <c r="K415" s="190"/>
      <c r="L415" s="190"/>
      <c r="M415" s="190"/>
      <c r="N415" s="16"/>
    </row>
    <row r="416" spans="1:14" x14ac:dyDescent="0.3">
      <c r="A416" s="30" t="s">
        <v>565</v>
      </c>
      <c r="B416" s="14" t="s">
        <v>562</v>
      </c>
      <c r="C416" s="65" t="s">
        <v>560</v>
      </c>
      <c r="D416" s="65">
        <v>10</v>
      </c>
      <c r="E416" s="65">
        <v>15</v>
      </c>
      <c r="F416" s="82"/>
      <c r="G416" s="222">
        <f>Tabla149[[#This Row],[PPF (µmol/s)]]/Tabla149[[#This Row],[Power use (W)]]</f>
        <v>1.5</v>
      </c>
      <c r="H416" s="194"/>
      <c r="I416" s="194"/>
      <c r="J416" s="225">
        <v>1.5</v>
      </c>
      <c r="K416" s="194"/>
      <c r="L416" s="194"/>
      <c r="M416" s="194"/>
      <c r="N416" s="57" t="s">
        <v>563</v>
      </c>
    </row>
    <row r="417" spans="1:14" x14ac:dyDescent="0.3">
      <c r="A417" s="73" t="s">
        <v>566</v>
      </c>
      <c r="B417" s="11" t="s">
        <v>561</v>
      </c>
      <c r="C417" s="65" t="s">
        <v>560</v>
      </c>
      <c r="D417" s="65">
        <v>10</v>
      </c>
      <c r="E417" s="65">
        <v>15</v>
      </c>
      <c r="F417" s="82"/>
      <c r="G417" s="222">
        <f>Tabla149[[#This Row],[PPF (µmol/s)]]/Tabla149[[#This Row],[Power use (W)]]</f>
        <v>1.5</v>
      </c>
      <c r="H417" s="195"/>
      <c r="I417" s="195"/>
      <c r="J417" s="218">
        <v>1.5</v>
      </c>
      <c r="K417" s="195"/>
      <c r="L417" s="195"/>
      <c r="M417" s="195"/>
      <c r="N417" s="57" t="s">
        <v>564</v>
      </c>
    </row>
    <row r="418" spans="1:14" ht="15" thickBot="1" x14ac:dyDescent="0.35">
      <c r="A418" s="280" t="s">
        <v>2019</v>
      </c>
      <c r="B418" s="11"/>
      <c r="C418" s="65"/>
      <c r="D418" s="65"/>
      <c r="E418" s="65"/>
      <c r="F418" s="82"/>
      <c r="G418" s="183"/>
      <c r="H418" s="293"/>
      <c r="I418" s="293"/>
      <c r="J418" s="294"/>
      <c r="K418" s="293"/>
      <c r="L418" s="293"/>
      <c r="M418" s="293"/>
      <c r="N418" s="57"/>
    </row>
    <row r="419" spans="1:14" ht="18.600000000000001" thickBot="1" x14ac:dyDescent="0.4">
      <c r="A419" s="56" t="s">
        <v>568</v>
      </c>
      <c r="B419" s="15"/>
      <c r="C419" s="27"/>
      <c r="D419" s="27"/>
      <c r="E419" s="27"/>
      <c r="F419" s="27"/>
      <c r="G419" s="158"/>
      <c r="H419" s="190"/>
      <c r="I419" s="190"/>
      <c r="J419" s="190"/>
      <c r="K419" s="190"/>
      <c r="L419" s="190"/>
      <c r="M419" s="190"/>
      <c r="N419" s="16"/>
    </row>
    <row r="420" spans="1:14" x14ac:dyDescent="0.3">
      <c r="A420" s="30" t="s">
        <v>577</v>
      </c>
      <c r="B420" s="14" t="s">
        <v>569</v>
      </c>
      <c r="C420" s="65" t="s">
        <v>82</v>
      </c>
      <c r="D420" s="65">
        <v>29.6</v>
      </c>
      <c r="E420" s="65">
        <v>65.599999999999994</v>
      </c>
      <c r="F420" s="65">
        <v>2.2000000000000002</v>
      </c>
      <c r="G420" s="222">
        <f>Tabla149[[#This Row],[PPF (µmol/s)]]/Tabla149[[#This Row],[Power use (W)]]</f>
        <v>2.2162162162162158</v>
      </c>
      <c r="H420" s="199"/>
      <c r="I420" s="199"/>
      <c r="J420" s="199"/>
      <c r="K420" s="230">
        <v>2.2162162162162158</v>
      </c>
      <c r="L420" s="199"/>
      <c r="M420" s="199"/>
      <c r="N420" s="57" t="s">
        <v>1197</v>
      </c>
    </row>
    <row r="421" spans="1:14" x14ac:dyDescent="0.3">
      <c r="A421" s="73" t="s">
        <v>578</v>
      </c>
      <c r="B421" s="14" t="s">
        <v>570</v>
      </c>
      <c r="C421" s="65" t="s">
        <v>82</v>
      </c>
      <c r="D421" s="65">
        <v>24.8</v>
      </c>
      <c r="E421" s="65">
        <v>48.3</v>
      </c>
      <c r="F421" s="65">
        <v>2</v>
      </c>
      <c r="G421" s="222">
        <f>Tabla149[[#This Row],[PPF (µmol/s)]]/Tabla149[[#This Row],[Power use (W)]]</f>
        <v>1.9475806451612903</v>
      </c>
      <c r="H421" s="199"/>
      <c r="I421" s="199"/>
      <c r="J421" s="230">
        <v>1.9475806451612903</v>
      </c>
      <c r="K421" s="230"/>
      <c r="L421" s="199"/>
      <c r="M421" s="199"/>
      <c r="N421" s="57" t="s">
        <v>572</v>
      </c>
    </row>
    <row r="422" spans="1:14" x14ac:dyDescent="0.3">
      <c r="A422" s="4" t="s">
        <v>1198</v>
      </c>
      <c r="B422" s="14" t="s">
        <v>573</v>
      </c>
      <c r="C422" s="65" t="s">
        <v>82</v>
      </c>
      <c r="D422" s="65">
        <v>28.5</v>
      </c>
      <c r="E422" s="65">
        <v>74.5</v>
      </c>
      <c r="F422" s="65">
        <v>2.6</v>
      </c>
      <c r="G422" s="222">
        <f>Tabla149[[#This Row],[PPF (µmol/s)]]/Tabla149[[#This Row],[Power use (W)]]</f>
        <v>2.6140350877192984</v>
      </c>
      <c r="H422" s="199"/>
      <c r="I422" s="199"/>
      <c r="J422" s="199"/>
      <c r="K422" s="230"/>
      <c r="L422" s="230">
        <v>2.6140350877192984</v>
      </c>
      <c r="M422" s="199"/>
      <c r="N422" s="57" t="s">
        <v>571</v>
      </c>
    </row>
    <row r="423" spans="1:14" x14ac:dyDescent="0.3">
      <c r="A423" s="280" t="s">
        <v>2019</v>
      </c>
      <c r="B423" s="14" t="s">
        <v>574</v>
      </c>
      <c r="C423" s="65" t="s">
        <v>82</v>
      </c>
      <c r="D423" s="65">
        <v>28.1</v>
      </c>
      <c r="E423" s="65">
        <v>78.900000000000006</v>
      </c>
      <c r="F423" s="65">
        <v>2.8</v>
      </c>
      <c r="G423" s="222">
        <f>Tabla149[[#This Row],[PPF (µmol/s)]]/Tabla149[[#This Row],[Power use (W)]]</f>
        <v>2.8078291814946619</v>
      </c>
      <c r="H423" s="199"/>
      <c r="I423" s="199"/>
      <c r="J423" s="199"/>
      <c r="K423" s="230"/>
      <c r="L423" s="230">
        <v>2.8078291814946619</v>
      </c>
      <c r="M423" s="199"/>
      <c r="N423" s="57" t="s">
        <v>571</v>
      </c>
    </row>
    <row r="424" spans="1:14" x14ac:dyDescent="0.3">
      <c r="A424" s="4"/>
      <c r="B424" s="14" t="s">
        <v>575</v>
      </c>
      <c r="C424" s="65" t="s">
        <v>82</v>
      </c>
      <c r="D424" s="65">
        <v>30.5</v>
      </c>
      <c r="E424" s="65">
        <v>63</v>
      </c>
      <c r="F424" s="65">
        <v>2.1</v>
      </c>
      <c r="G424" s="222">
        <f>Tabla149[[#This Row],[PPF (µmol/s)]]/Tabla149[[#This Row],[Power use (W)]]</f>
        <v>2.0655737704918034</v>
      </c>
      <c r="H424" s="199"/>
      <c r="I424" s="199"/>
      <c r="J424" s="199"/>
      <c r="K424" s="230">
        <v>2.0655737704918034</v>
      </c>
      <c r="L424" s="199"/>
      <c r="M424" s="199"/>
      <c r="N424" s="57" t="s">
        <v>572</v>
      </c>
    </row>
    <row r="425" spans="1:14" ht="15" thickBot="1" x14ac:dyDescent="0.35">
      <c r="A425" s="8"/>
      <c r="B425" s="26" t="s">
        <v>576</v>
      </c>
      <c r="C425" s="84" t="s">
        <v>82</v>
      </c>
      <c r="D425" s="84">
        <v>30.7</v>
      </c>
      <c r="E425" s="84">
        <v>69.2</v>
      </c>
      <c r="F425" s="84">
        <v>2.2999999999999998</v>
      </c>
      <c r="G425" s="233">
        <f>Tabla149[[#This Row],[PPF (µmol/s)]]/Tabla149[[#This Row],[Power use (W)]]</f>
        <v>2.2540716612377851</v>
      </c>
      <c r="H425" s="206"/>
      <c r="I425" s="206"/>
      <c r="J425" s="206"/>
      <c r="K425" s="235">
        <v>2.2540716612377851</v>
      </c>
      <c r="L425" s="206"/>
      <c r="M425" s="206"/>
      <c r="N425" s="64" t="s">
        <v>572</v>
      </c>
    </row>
    <row r="426" spans="1:14" ht="18.600000000000001" thickBot="1" x14ac:dyDescent="0.4">
      <c r="A426" s="56" t="s">
        <v>579</v>
      </c>
      <c r="B426" s="15"/>
      <c r="C426" s="15"/>
      <c r="D426" s="27"/>
      <c r="E426" s="27"/>
      <c r="F426" s="27"/>
      <c r="G426" s="158"/>
      <c r="H426" s="190"/>
      <c r="I426" s="190"/>
      <c r="J426" s="190"/>
      <c r="K426" s="190"/>
      <c r="L426" s="190"/>
      <c r="M426" s="190"/>
      <c r="N426" s="16"/>
    </row>
    <row r="427" spans="1:14" x14ac:dyDescent="0.3">
      <c r="A427" s="30" t="s">
        <v>651</v>
      </c>
      <c r="B427" s="65" t="s">
        <v>580</v>
      </c>
      <c r="C427" s="65" t="s">
        <v>82</v>
      </c>
      <c r="D427" s="65">
        <v>150</v>
      </c>
      <c r="E427" s="65">
        <v>354</v>
      </c>
      <c r="F427" s="65">
        <v>2.4</v>
      </c>
      <c r="G427" s="222">
        <f>Tabla149[[#This Row],[PPF (µmol/s)]]/Tabla149[[#This Row],[Power use (W)]]</f>
        <v>2.36</v>
      </c>
      <c r="H427" s="199"/>
      <c r="I427" s="199"/>
      <c r="J427" s="199"/>
      <c r="K427" s="230">
        <v>2.36</v>
      </c>
      <c r="L427" s="199"/>
      <c r="M427" s="199"/>
      <c r="N427" s="66" t="s">
        <v>1207</v>
      </c>
    </row>
    <row r="428" spans="1:14" x14ac:dyDescent="0.3">
      <c r="A428" s="11" t="s">
        <v>652</v>
      </c>
      <c r="B428" s="65" t="s">
        <v>581</v>
      </c>
      <c r="C428" s="65" t="s">
        <v>82</v>
      </c>
      <c r="D428" s="65">
        <v>150</v>
      </c>
      <c r="E428" s="65">
        <v>354</v>
      </c>
      <c r="F428" s="65">
        <v>2.4</v>
      </c>
      <c r="G428" s="222">
        <f>Tabla149[[#This Row],[PPF (µmol/s)]]/Tabla149[[#This Row],[Power use (W)]]</f>
        <v>2.36</v>
      </c>
      <c r="H428" s="199"/>
      <c r="I428" s="199"/>
      <c r="J428" s="199"/>
      <c r="K428" s="230">
        <v>2.36</v>
      </c>
      <c r="L428" s="199"/>
      <c r="M428" s="199"/>
      <c r="N428" s="66" t="s">
        <v>1208</v>
      </c>
    </row>
    <row r="429" spans="1:14" x14ac:dyDescent="0.3">
      <c r="A429" s="280" t="s">
        <v>2019</v>
      </c>
      <c r="B429" s="65" t="s">
        <v>582</v>
      </c>
      <c r="C429" s="65" t="s">
        <v>82</v>
      </c>
      <c r="D429" s="65">
        <v>150</v>
      </c>
      <c r="E429" s="65">
        <v>344</v>
      </c>
      <c r="F429" s="65">
        <v>2.2999999999999998</v>
      </c>
      <c r="G429" s="222">
        <f>Tabla149[[#This Row],[PPF (µmol/s)]]/Tabla149[[#This Row],[Power use (W)]]</f>
        <v>2.2933333333333334</v>
      </c>
      <c r="H429" s="199"/>
      <c r="I429" s="199"/>
      <c r="J429" s="199"/>
      <c r="K429" s="230">
        <v>2.2933333333333334</v>
      </c>
      <c r="L429" s="199"/>
      <c r="M429" s="199"/>
      <c r="N429" s="66" t="s">
        <v>1209</v>
      </c>
    </row>
    <row r="430" spans="1:14" x14ac:dyDescent="0.3">
      <c r="A430" s="4"/>
      <c r="B430" s="65" t="s">
        <v>583</v>
      </c>
      <c r="C430" s="65" t="s">
        <v>82</v>
      </c>
      <c r="D430" s="65">
        <v>150</v>
      </c>
      <c r="E430" s="65">
        <v>344</v>
      </c>
      <c r="F430" s="65">
        <v>2.2999999999999998</v>
      </c>
      <c r="G430" s="222">
        <f>Tabla149[[#This Row],[PPF (µmol/s)]]/Tabla149[[#This Row],[Power use (W)]]</f>
        <v>2.2933333333333334</v>
      </c>
      <c r="H430" s="199"/>
      <c r="I430" s="199"/>
      <c r="J430" s="199"/>
      <c r="K430" s="230">
        <v>2.2933333333333334</v>
      </c>
      <c r="L430" s="199"/>
      <c r="M430" s="199"/>
      <c r="N430" s="66" t="s">
        <v>1209</v>
      </c>
    </row>
    <row r="431" spans="1:14" x14ac:dyDescent="0.3">
      <c r="A431" s="4"/>
      <c r="B431" s="65" t="s">
        <v>584</v>
      </c>
      <c r="C431" s="65" t="s">
        <v>82</v>
      </c>
      <c r="D431" s="65">
        <v>150</v>
      </c>
      <c r="E431" s="65">
        <v>335</v>
      </c>
      <c r="F431" s="65">
        <v>2.2000000000000002</v>
      </c>
      <c r="G431" s="222">
        <f>Tabla149[[#This Row],[PPF (µmol/s)]]/Tabla149[[#This Row],[Power use (W)]]</f>
        <v>2.2333333333333334</v>
      </c>
      <c r="H431" s="199"/>
      <c r="I431" s="199"/>
      <c r="J431" s="199"/>
      <c r="K431" s="230">
        <v>2.2333333333333334</v>
      </c>
      <c r="L431" s="199"/>
      <c r="M431" s="199"/>
      <c r="N431" s="66" t="s">
        <v>1210</v>
      </c>
    </row>
    <row r="432" spans="1:14" x14ac:dyDescent="0.3">
      <c r="A432" s="4"/>
      <c r="B432" s="65" t="s">
        <v>585</v>
      </c>
      <c r="C432" s="65" t="s">
        <v>82</v>
      </c>
      <c r="D432" s="65">
        <v>150</v>
      </c>
      <c r="E432" s="65">
        <v>335</v>
      </c>
      <c r="F432" s="65">
        <v>2.2000000000000002</v>
      </c>
      <c r="G432" s="222">
        <f>Tabla149[[#This Row],[PPF (µmol/s)]]/Tabla149[[#This Row],[Power use (W)]]</f>
        <v>2.2333333333333334</v>
      </c>
      <c r="H432" s="199"/>
      <c r="I432" s="199"/>
      <c r="J432" s="199"/>
      <c r="K432" s="230">
        <v>2.2333333333333334</v>
      </c>
      <c r="L432" s="199"/>
      <c r="M432" s="199"/>
      <c r="N432" s="66" t="s">
        <v>1210</v>
      </c>
    </row>
    <row r="433" spans="1:14" x14ac:dyDescent="0.3">
      <c r="A433" s="4"/>
      <c r="B433" s="65" t="s">
        <v>587</v>
      </c>
      <c r="C433" s="65" t="s">
        <v>82</v>
      </c>
      <c r="D433" s="65">
        <v>150</v>
      </c>
      <c r="E433" s="65">
        <v>352</v>
      </c>
      <c r="F433" s="65">
        <v>2.4</v>
      </c>
      <c r="G433" s="222">
        <f>Tabla149[[#This Row],[PPF (µmol/s)]]/Tabla149[[#This Row],[Power use (W)]]</f>
        <v>2.3466666666666667</v>
      </c>
      <c r="H433" s="199"/>
      <c r="I433" s="199"/>
      <c r="J433" s="199"/>
      <c r="K433" s="230">
        <v>2.3466666666666667</v>
      </c>
      <c r="L433" s="199"/>
      <c r="M433" s="199"/>
      <c r="N433" s="66" t="s">
        <v>1211</v>
      </c>
    </row>
    <row r="434" spans="1:14" x14ac:dyDescent="0.3">
      <c r="A434" s="4"/>
      <c r="B434" s="65" t="s">
        <v>588</v>
      </c>
      <c r="C434" s="65" t="s">
        <v>82</v>
      </c>
      <c r="D434" s="65">
        <v>150</v>
      </c>
      <c r="E434" s="65">
        <v>352</v>
      </c>
      <c r="F434" s="65">
        <v>2.4</v>
      </c>
      <c r="G434" s="222">
        <f>Tabla149[[#This Row],[PPF (µmol/s)]]/Tabla149[[#This Row],[Power use (W)]]</f>
        <v>2.3466666666666667</v>
      </c>
      <c r="H434" s="199"/>
      <c r="I434" s="199"/>
      <c r="J434" s="199"/>
      <c r="K434" s="230">
        <v>2.3466666666666667</v>
      </c>
      <c r="L434" s="199"/>
      <c r="M434" s="199"/>
      <c r="N434" s="66" t="s">
        <v>1211</v>
      </c>
    </row>
    <row r="435" spans="1:14" x14ac:dyDescent="0.3">
      <c r="A435" s="4"/>
      <c r="B435" s="65" t="s">
        <v>589</v>
      </c>
      <c r="C435" s="65" t="s">
        <v>82</v>
      </c>
      <c r="D435" s="65">
        <v>150</v>
      </c>
      <c r="E435" s="65">
        <v>262</v>
      </c>
      <c r="F435" s="65">
        <v>1.8</v>
      </c>
      <c r="G435" s="222">
        <f>Tabla149[[#This Row],[PPF (µmol/s)]]/Tabla149[[#This Row],[Power use (W)]]</f>
        <v>1.7466666666666666</v>
      </c>
      <c r="H435" s="199"/>
      <c r="I435" s="199"/>
      <c r="J435" s="230">
        <v>1.7466666666666666</v>
      </c>
      <c r="K435" s="230"/>
      <c r="L435" s="199"/>
      <c r="M435" s="199"/>
      <c r="N435" s="66" t="s">
        <v>1212</v>
      </c>
    </row>
    <row r="436" spans="1:14" x14ac:dyDescent="0.3">
      <c r="A436" s="4"/>
      <c r="B436" s="65" t="s">
        <v>590</v>
      </c>
      <c r="C436" s="65" t="s">
        <v>82</v>
      </c>
      <c r="D436" s="65">
        <v>150</v>
      </c>
      <c r="E436" s="65">
        <v>262</v>
      </c>
      <c r="F436" s="65">
        <v>1.8</v>
      </c>
      <c r="G436" s="222">
        <f>Tabla149[[#This Row],[PPF (µmol/s)]]/Tabla149[[#This Row],[Power use (W)]]</f>
        <v>1.7466666666666666</v>
      </c>
      <c r="H436" s="199"/>
      <c r="I436" s="199"/>
      <c r="J436" s="230">
        <v>1.7466666666666666</v>
      </c>
      <c r="K436" s="230"/>
      <c r="L436" s="199"/>
      <c r="M436" s="199"/>
      <c r="N436" s="66" t="s">
        <v>1212</v>
      </c>
    </row>
    <row r="437" spans="1:14" x14ac:dyDescent="0.3">
      <c r="A437" s="4"/>
      <c r="B437" s="65" t="s">
        <v>591</v>
      </c>
      <c r="C437" s="65" t="s">
        <v>82</v>
      </c>
      <c r="D437" s="65">
        <v>150</v>
      </c>
      <c r="E437" s="65">
        <v>320</v>
      </c>
      <c r="F437" s="65">
        <v>2.1</v>
      </c>
      <c r="G437" s="222">
        <f>Tabla149[[#This Row],[PPF (µmol/s)]]/Tabla149[[#This Row],[Power use (W)]]</f>
        <v>2.1333333333333333</v>
      </c>
      <c r="H437" s="199"/>
      <c r="I437" s="199"/>
      <c r="J437" s="230"/>
      <c r="K437" s="230">
        <v>2.1333333333333333</v>
      </c>
      <c r="L437" s="199"/>
      <c r="M437" s="199"/>
      <c r="N437" s="66" t="s">
        <v>1213</v>
      </c>
    </row>
    <row r="438" spans="1:14" x14ac:dyDescent="0.3">
      <c r="A438" s="4"/>
      <c r="B438" s="65" t="s">
        <v>592</v>
      </c>
      <c r="C438" s="65" t="s">
        <v>82</v>
      </c>
      <c r="D438" s="65">
        <v>150</v>
      </c>
      <c r="E438" s="65">
        <v>320</v>
      </c>
      <c r="F438" s="65">
        <v>2.1</v>
      </c>
      <c r="G438" s="222">
        <f>Tabla149[[#This Row],[PPF (µmol/s)]]/Tabla149[[#This Row],[Power use (W)]]</f>
        <v>2.1333333333333333</v>
      </c>
      <c r="H438" s="199"/>
      <c r="I438" s="199"/>
      <c r="J438" s="230"/>
      <c r="K438" s="230">
        <v>2.1333333333333333</v>
      </c>
      <c r="L438" s="199"/>
      <c r="M438" s="199"/>
      <c r="N438" s="66" t="s">
        <v>1214</v>
      </c>
    </row>
    <row r="439" spans="1:14" x14ac:dyDescent="0.3">
      <c r="A439" s="4"/>
      <c r="B439" s="65" t="s">
        <v>593</v>
      </c>
      <c r="C439" s="65" t="s">
        <v>82</v>
      </c>
      <c r="D439" s="65">
        <v>150</v>
      </c>
      <c r="E439" s="65">
        <v>270</v>
      </c>
      <c r="F439" s="65">
        <v>1.8</v>
      </c>
      <c r="G439" s="222">
        <f>Tabla149[[#This Row],[PPF (µmol/s)]]/Tabla149[[#This Row],[Power use (W)]]</f>
        <v>1.8</v>
      </c>
      <c r="H439" s="199"/>
      <c r="I439" s="199"/>
      <c r="J439" s="230">
        <v>1.8</v>
      </c>
      <c r="K439" s="230"/>
      <c r="L439" s="199"/>
      <c r="M439" s="199"/>
      <c r="N439" s="66" t="s">
        <v>1215</v>
      </c>
    </row>
    <row r="440" spans="1:14" x14ac:dyDescent="0.3">
      <c r="A440" s="4"/>
      <c r="B440" s="65" t="s">
        <v>594</v>
      </c>
      <c r="C440" s="65" t="s">
        <v>82</v>
      </c>
      <c r="D440" s="65">
        <v>150</v>
      </c>
      <c r="E440" s="65">
        <v>270</v>
      </c>
      <c r="F440" s="65">
        <v>1.8</v>
      </c>
      <c r="G440" s="222">
        <f>Tabla149[[#This Row],[PPF (µmol/s)]]/Tabla149[[#This Row],[Power use (W)]]</f>
        <v>1.8</v>
      </c>
      <c r="H440" s="199"/>
      <c r="I440" s="199"/>
      <c r="J440" s="230">
        <v>1.8</v>
      </c>
      <c r="K440" s="230"/>
      <c r="L440" s="199"/>
      <c r="M440" s="199"/>
      <c r="N440" s="66" t="s">
        <v>1215</v>
      </c>
    </row>
    <row r="441" spans="1:14" x14ac:dyDescent="0.3">
      <c r="A441" s="4"/>
      <c r="B441" s="65" t="s">
        <v>595</v>
      </c>
      <c r="C441" s="65" t="s">
        <v>82</v>
      </c>
      <c r="D441" s="65">
        <v>150</v>
      </c>
      <c r="E441" s="65">
        <v>290</v>
      </c>
      <c r="F441" s="65">
        <v>1.9</v>
      </c>
      <c r="G441" s="222">
        <f>Tabla149[[#This Row],[PPF (µmol/s)]]/Tabla149[[#This Row],[Power use (W)]]</f>
        <v>1.9333333333333333</v>
      </c>
      <c r="H441" s="199"/>
      <c r="I441" s="199"/>
      <c r="J441" s="230">
        <v>1.9333333333333333</v>
      </c>
      <c r="K441" s="230"/>
      <c r="L441" s="199"/>
      <c r="M441" s="199"/>
      <c r="N441" s="66" t="s">
        <v>1216</v>
      </c>
    </row>
    <row r="442" spans="1:14" x14ac:dyDescent="0.3">
      <c r="A442" s="4"/>
      <c r="B442" s="65" t="s">
        <v>596</v>
      </c>
      <c r="C442" s="65" t="s">
        <v>82</v>
      </c>
      <c r="D442" s="65">
        <v>150</v>
      </c>
      <c r="E442" s="65">
        <v>290</v>
      </c>
      <c r="F442" s="65">
        <v>1.9</v>
      </c>
      <c r="G442" s="222">
        <f>Tabla149[[#This Row],[PPF (µmol/s)]]/Tabla149[[#This Row],[Power use (W)]]</f>
        <v>1.9333333333333333</v>
      </c>
      <c r="H442" s="199"/>
      <c r="I442" s="199"/>
      <c r="J442" s="230">
        <v>1.9333333333333333</v>
      </c>
      <c r="K442" s="230"/>
      <c r="L442" s="199"/>
      <c r="M442" s="199"/>
      <c r="N442" s="66" t="s">
        <v>1216</v>
      </c>
    </row>
    <row r="443" spans="1:14" x14ac:dyDescent="0.3">
      <c r="A443" s="4"/>
      <c r="B443" s="65" t="s">
        <v>599</v>
      </c>
      <c r="C443" s="65" t="s">
        <v>82</v>
      </c>
      <c r="D443" s="65">
        <v>150</v>
      </c>
      <c r="E443" s="65">
        <v>278</v>
      </c>
      <c r="F443" s="65">
        <v>1.9</v>
      </c>
      <c r="G443" s="222">
        <f>Tabla149[[#This Row],[PPF (µmol/s)]]/Tabla149[[#This Row],[Power use (W)]]</f>
        <v>1.8533333333333333</v>
      </c>
      <c r="H443" s="199"/>
      <c r="I443" s="199"/>
      <c r="J443" s="230">
        <v>1.8533333333333333</v>
      </c>
      <c r="K443" s="230"/>
      <c r="L443" s="199"/>
      <c r="M443" s="199"/>
      <c r="N443" s="66" t="s">
        <v>1217</v>
      </c>
    </row>
    <row r="444" spans="1:14" x14ac:dyDescent="0.3">
      <c r="A444" s="4"/>
      <c r="B444" s="65" t="s">
        <v>600</v>
      </c>
      <c r="C444" s="65" t="s">
        <v>82</v>
      </c>
      <c r="D444" s="65">
        <v>150</v>
      </c>
      <c r="E444" s="65">
        <v>278</v>
      </c>
      <c r="F444" s="65">
        <v>1.9</v>
      </c>
      <c r="G444" s="222">
        <f>Tabla149[[#This Row],[PPF (µmol/s)]]/Tabla149[[#This Row],[Power use (W)]]</f>
        <v>1.8533333333333333</v>
      </c>
      <c r="H444" s="199"/>
      <c r="I444" s="199"/>
      <c r="J444" s="230">
        <v>1.8533333333333333</v>
      </c>
      <c r="K444" s="230"/>
      <c r="L444" s="199"/>
      <c r="M444" s="199"/>
      <c r="N444" s="66" t="s">
        <v>1218</v>
      </c>
    </row>
    <row r="445" spans="1:14" x14ac:dyDescent="0.3">
      <c r="A445" s="4"/>
      <c r="B445" s="65" t="s">
        <v>603</v>
      </c>
      <c r="C445" s="65" t="s">
        <v>82</v>
      </c>
      <c r="D445" s="65">
        <v>150</v>
      </c>
      <c r="E445" s="65">
        <v>315</v>
      </c>
      <c r="F445" s="65">
        <v>2.1</v>
      </c>
      <c r="G445" s="222">
        <f>Tabla149[[#This Row],[PPF (µmol/s)]]/Tabla149[[#This Row],[Power use (W)]]</f>
        <v>2.1</v>
      </c>
      <c r="H445" s="199"/>
      <c r="I445" s="199"/>
      <c r="J445" s="230"/>
      <c r="K445" s="230">
        <v>2.1</v>
      </c>
      <c r="L445" s="199"/>
      <c r="M445" s="199"/>
      <c r="N445" s="66" t="s">
        <v>1219</v>
      </c>
    </row>
    <row r="446" spans="1:14" x14ac:dyDescent="0.3">
      <c r="A446" s="4"/>
      <c r="B446" s="65" t="s">
        <v>604</v>
      </c>
      <c r="C446" s="65" t="s">
        <v>82</v>
      </c>
      <c r="D446" s="65">
        <v>150</v>
      </c>
      <c r="E446" s="65">
        <v>315</v>
      </c>
      <c r="F446" s="65">
        <v>2.1</v>
      </c>
      <c r="G446" s="222">
        <f>Tabla149[[#This Row],[PPF (µmol/s)]]/Tabla149[[#This Row],[Power use (W)]]</f>
        <v>2.1</v>
      </c>
      <c r="H446" s="199"/>
      <c r="I446" s="199"/>
      <c r="J446" s="230"/>
      <c r="K446" s="230">
        <v>2.1</v>
      </c>
      <c r="L446" s="199"/>
      <c r="M446" s="199"/>
      <c r="N446" s="66" t="s">
        <v>1220</v>
      </c>
    </row>
    <row r="447" spans="1:14" x14ac:dyDescent="0.3">
      <c r="A447" s="4"/>
      <c r="B447" s="65" t="s">
        <v>605</v>
      </c>
      <c r="C447" s="65" t="s">
        <v>82</v>
      </c>
      <c r="D447" s="65">
        <v>150</v>
      </c>
      <c r="E447" s="65">
        <v>340</v>
      </c>
      <c r="F447" s="65">
        <v>2.2999999999999998</v>
      </c>
      <c r="G447" s="222">
        <f>Tabla149[[#This Row],[PPF (µmol/s)]]/Tabla149[[#This Row],[Power use (W)]]</f>
        <v>2.2666666666666666</v>
      </c>
      <c r="H447" s="199"/>
      <c r="I447" s="199"/>
      <c r="J447" s="230"/>
      <c r="K447" s="230">
        <v>2.2666666666666666</v>
      </c>
      <c r="L447" s="199"/>
      <c r="M447" s="199"/>
      <c r="N447" s="66" t="s">
        <v>1221</v>
      </c>
    </row>
    <row r="448" spans="1:14" x14ac:dyDescent="0.3">
      <c r="A448" s="4"/>
      <c r="B448" s="65" t="s">
        <v>606</v>
      </c>
      <c r="C448" s="65" t="s">
        <v>82</v>
      </c>
      <c r="D448" s="65">
        <v>150</v>
      </c>
      <c r="E448" s="65">
        <v>308</v>
      </c>
      <c r="F448" s="65">
        <v>2.1</v>
      </c>
      <c r="G448" s="222">
        <f>Tabla149[[#This Row],[PPF (µmol/s)]]/Tabla149[[#This Row],[Power use (W)]]</f>
        <v>2.0533333333333332</v>
      </c>
      <c r="H448" s="199"/>
      <c r="I448" s="199"/>
      <c r="J448" s="230"/>
      <c r="K448" s="230">
        <v>2.0533333333333332</v>
      </c>
      <c r="L448" s="199"/>
      <c r="M448" s="199"/>
      <c r="N448" s="66" t="s">
        <v>1222</v>
      </c>
    </row>
    <row r="449" spans="1:14" x14ac:dyDescent="0.3">
      <c r="A449" s="4"/>
      <c r="B449" s="65" t="s">
        <v>607</v>
      </c>
      <c r="C449" s="65" t="s">
        <v>82</v>
      </c>
      <c r="D449" s="65">
        <v>150</v>
      </c>
      <c r="E449" s="65">
        <v>434</v>
      </c>
      <c r="F449" s="65">
        <v>2.9</v>
      </c>
      <c r="G449" s="222">
        <f>Tabla149[[#This Row],[PPF (µmol/s)]]/Tabla149[[#This Row],[Power use (W)]]</f>
        <v>2.8933333333333335</v>
      </c>
      <c r="H449" s="199"/>
      <c r="I449" s="199"/>
      <c r="J449" s="230"/>
      <c r="K449" s="230"/>
      <c r="L449" s="230">
        <v>2.8933333333333335</v>
      </c>
      <c r="M449" s="199"/>
      <c r="N449" s="66" t="s">
        <v>1223</v>
      </c>
    </row>
    <row r="450" spans="1:14" x14ac:dyDescent="0.3">
      <c r="A450" s="4"/>
      <c r="B450" s="65" t="s">
        <v>608</v>
      </c>
      <c r="C450" s="65" t="s">
        <v>82</v>
      </c>
      <c r="D450" s="65">
        <v>150</v>
      </c>
      <c r="E450" s="65">
        <v>450</v>
      </c>
      <c r="F450" s="65">
        <v>3</v>
      </c>
      <c r="G450" s="222">
        <f>Tabla149[[#This Row],[PPF (µmol/s)]]/Tabla149[[#This Row],[Power use (W)]]</f>
        <v>3</v>
      </c>
      <c r="H450" s="199"/>
      <c r="I450" s="199"/>
      <c r="J450" s="230"/>
      <c r="K450" s="230"/>
      <c r="L450" s="230"/>
      <c r="M450" s="230">
        <v>3</v>
      </c>
      <c r="N450" s="66" t="s">
        <v>1224</v>
      </c>
    </row>
    <row r="451" spans="1:14" x14ac:dyDescent="0.3">
      <c r="A451" s="4"/>
      <c r="B451" s="65" t="s">
        <v>609</v>
      </c>
      <c r="C451" s="65" t="s">
        <v>82</v>
      </c>
      <c r="D451" s="65">
        <v>150</v>
      </c>
      <c r="E451" s="65">
        <v>426</v>
      </c>
      <c r="F451" s="65">
        <v>2.84</v>
      </c>
      <c r="G451" s="222">
        <f>Tabla149[[#This Row],[PPF (µmol/s)]]/Tabla149[[#This Row],[Power use (W)]]</f>
        <v>2.84</v>
      </c>
      <c r="H451" s="199"/>
      <c r="I451" s="199"/>
      <c r="J451" s="230"/>
      <c r="K451" s="230"/>
      <c r="L451" s="230">
        <v>2.84</v>
      </c>
      <c r="M451" s="199"/>
      <c r="N451" s="66" t="s">
        <v>1210</v>
      </c>
    </row>
    <row r="452" spans="1:14" x14ac:dyDescent="0.3">
      <c r="A452" s="4"/>
      <c r="B452" s="65" t="s">
        <v>610</v>
      </c>
      <c r="C452" s="65" t="s">
        <v>82</v>
      </c>
      <c r="D452" s="65">
        <v>150</v>
      </c>
      <c r="E452" s="65">
        <v>408</v>
      </c>
      <c r="F452" s="65">
        <v>2.72</v>
      </c>
      <c r="G452" s="222">
        <f>Tabla149[[#This Row],[PPF (µmol/s)]]/Tabla149[[#This Row],[Power use (W)]]</f>
        <v>2.72</v>
      </c>
      <c r="H452" s="199"/>
      <c r="I452" s="199"/>
      <c r="J452" s="230"/>
      <c r="K452" s="230"/>
      <c r="L452" s="230">
        <v>2.72</v>
      </c>
      <c r="M452" s="199"/>
      <c r="N452" s="66" t="s">
        <v>1211</v>
      </c>
    </row>
    <row r="453" spans="1:14" x14ac:dyDescent="0.3">
      <c r="A453" s="4"/>
      <c r="B453" s="65" t="s">
        <v>611</v>
      </c>
      <c r="C453" s="65" t="s">
        <v>82</v>
      </c>
      <c r="D453" s="65">
        <v>150</v>
      </c>
      <c r="E453" s="65">
        <v>361</v>
      </c>
      <c r="F453" s="65">
        <v>2.41</v>
      </c>
      <c r="G453" s="222">
        <f>Tabla149[[#This Row],[PPF (µmol/s)]]/Tabla149[[#This Row],[Power use (W)]]</f>
        <v>2.4066666666666667</v>
      </c>
      <c r="H453" s="199"/>
      <c r="I453" s="199"/>
      <c r="J453" s="230"/>
      <c r="K453" s="230">
        <v>2.4066666666666667</v>
      </c>
      <c r="L453" s="230"/>
      <c r="M453" s="199"/>
      <c r="N453" s="66" t="s">
        <v>1225</v>
      </c>
    </row>
    <row r="454" spans="1:14" x14ac:dyDescent="0.3">
      <c r="A454" s="4"/>
      <c r="B454" s="65" t="s">
        <v>613</v>
      </c>
      <c r="C454" s="65" t="s">
        <v>82</v>
      </c>
      <c r="D454" s="65">
        <v>150</v>
      </c>
      <c r="E454" s="65">
        <v>322</v>
      </c>
      <c r="F454" s="65">
        <v>2.15</v>
      </c>
      <c r="G454" s="222">
        <f>Tabla149[[#This Row],[PPF (µmol/s)]]/Tabla149[[#This Row],[Power use (W)]]</f>
        <v>2.1466666666666665</v>
      </c>
      <c r="H454" s="199"/>
      <c r="I454" s="199"/>
      <c r="J454" s="230"/>
      <c r="K454" s="230">
        <v>2.1466666666666665</v>
      </c>
      <c r="L454" s="230"/>
      <c r="M454" s="199"/>
      <c r="N454" s="66" t="s">
        <v>1226</v>
      </c>
    </row>
    <row r="455" spans="1:14" x14ac:dyDescent="0.3">
      <c r="A455" s="4"/>
      <c r="B455" s="65" t="s">
        <v>614</v>
      </c>
      <c r="C455" s="65" t="s">
        <v>82</v>
      </c>
      <c r="D455" s="65">
        <v>150</v>
      </c>
      <c r="E455" s="65">
        <v>315</v>
      </c>
      <c r="F455" s="65">
        <v>2.1</v>
      </c>
      <c r="G455" s="222">
        <f>Tabla149[[#This Row],[PPF (µmol/s)]]/Tabla149[[#This Row],[Power use (W)]]</f>
        <v>2.1</v>
      </c>
      <c r="H455" s="199"/>
      <c r="I455" s="199"/>
      <c r="J455" s="230"/>
      <c r="K455" s="230">
        <v>2.1</v>
      </c>
      <c r="L455" s="230"/>
      <c r="M455" s="199"/>
      <c r="N455" s="66" t="s">
        <v>1217</v>
      </c>
    </row>
    <row r="456" spans="1:14" x14ac:dyDescent="0.3">
      <c r="A456" s="4"/>
      <c r="B456" s="65" t="s">
        <v>615</v>
      </c>
      <c r="C456" s="65" t="s">
        <v>82</v>
      </c>
      <c r="D456" s="65">
        <v>150</v>
      </c>
      <c r="E456" s="65">
        <v>411</v>
      </c>
      <c r="F456" s="65">
        <v>2.74</v>
      </c>
      <c r="G456" s="222">
        <f>Tabla149[[#This Row],[PPF (µmol/s)]]/Tabla149[[#This Row],[Power use (W)]]</f>
        <v>2.74</v>
      </c>
      <c r="H456" s="199"/>
      <c r="I456" s="199"/>
      <c r="J456" s="230"/>
      <c r="K456" s="230"/>
      <c r="L456" s="230">
        <v>2.74</v>
      </c>
      <c r="M456" s="199"/>
      <c r="N456" s="66" t="s">
        <v>1219</v>
      </c>
    </row>
    <row r="457" spans="1:14" x14ac:dyDescent="0.3">
      <c r="A457" s="4"/>
      <c r="B457" s="65" t="s">
        <v>616</v>
      </c>
      <c r="C457" s="65" t="s">
        <v>82</v>
      </c>
      <c r="D457" s="65">
        <v>150</v>
      </c>
      <c r="E457" s="65">
        <v>411</v>
      </c>
      <c r="F457" s="65">
        <v>2.74</v>
      </c>
      <c r="G457" s="222">
        <f>Tabla149[[#This Row],[PPF (µmol/s)]]/Tabla149[[#This Row],[Power use (W)]]</f>
        <v>2.74</v>
      </c>
      <c r="H457" s="199"/>
      <c r="I457" s="199"/>
      <c r="J457" s="230"/>
      <c r="K457" s="230"/>
      <c r="L457" s="230">
        <v>2.74</v>
      </c>
      <c r="M457" s="199"/>
      <c r="N457" s="66" t="s">
        <v>1227</v>
      </c>
    </row>
    <row r="458" spans="1:14" x14ac:dyDescent="0.3">
      <c r="A458" s="4"/>
      <c r="B458" s="65" t="s">
        <v>1199</v>
      </c>
      <c r="C458" s="96" t="s">
        <v>98</v>
      </c>
      <c r="D458" s="65">
        <v>300</v>
      </c>
      <c r="E458" s="65">
        <v>840</v>
      </c>
      <c r="F458" s="96">
        <v>2.8</v>
      </c>
      <c r="G458" s="234">
        <f>Tabla149[[#This Row],[PPF (µmol/s)]]/Tabla149[[#This Row],[Power use (W)]]</f>
        <v>2.8</v>
      </c>
      <c r="H458" s="207"/>
      <c r="I458" s="207"/>
      <c r="J458" s="236"/>
      <c r="K458" s="236"/>
      <c r="L458" s="236">
        <v>2.8</v>
      </c>
      <c r="M458" s="207"/>
      <c r="N458" s="57" t="s">
        <v>597</v>
      </c>
    </row>
    <row r="459" spans="1:14" x14ac:dyDescent="0.3">
      <c r="A459" s="4"/>
      <c r="B459" s="65" t="s">
        <v>1200</v>
      </c>
      <c r="C459" s="96" t="s">
        <v>98</v>
      </c>
      <c r="D459" s="65">
        <v>300</v>
      </c>
      <c r="E459" s="65">
        <v>840</v>
      </c>
      <c r="F459" s="96">
        <v>2.8</v>
      </c>
      <c r="G459" s="234">
        <f>Tabla149[[#This Row],[PPF (µmol/s)]]/Tabla149[[#This Row],[Power use (W)]]</f>
        <v>2.8</v>
      </c>
      <c r="H459" s="207"/>
      <c r="I459" s="207"/>
      <c r="J459" s="236"/>
      <c r="K459" s="236"/>
      <c r="L459" s="236">
        <v>2.8</v>
      </c>
      <c r="M459" s="207"/>
      <c r="N459" s="57" t="s">
        <v>597</v>
      </c>
    </row>
    <row r="460" spans="1:14" x14ac:dyDescent="0.3">
      <c r="A460" s="4"/>
      <c r="B460" s="65" t="s">
        <v>1201</v>
      </c>
      <c r="C460" s="96" t="s">
        <v>98</v>
      </c>
      <c r="D460" s="65">
        <v>600</v>
      </c>
      <c r="E460" s="65">
        <v>1680</v>
      </c>
      <c r="F460" s="96">
        <v>2.8</v>
      </c>
      <c r="G460" s="234">
        <f>Tabla149[[#This Row],[PPF (µmol/s)]]/Tabla149[[#This Row],[Power use (W)]]</f>
        <v>2.8</v>
      </c>
      <c r="H460" s="207"/>
      <c r="I460" s="207"/>
      <c r="J460" s="236"/>
      <c r="K460" s="236"/>
      <c r="L460" s="236">
        <v>2.8</v>
      </c>
      <c r="M460" s="207"/>
      <c r="N460" s="57" t="s">
        <v>597</v>
      </c>
    </row>
    <row r="461" spans="1:14" x14ac:dyDescent="0.3">
      <c r="A461" s="4"/>
      <c r="B461" s="65" t="s">
        <v>1202</v>
      </c>
      <c r="C461" s="96" t="s">
        <v>98</v>
      </c>
      <c r="D461" s="65">
        <v>600</v>
      </c>
      <c r="E461" s="65">
        <v>1680</v>
      </c>
      <c r="F461" s="96">
        <v>2.8</v>
      </c>
      <c r="G461" s="234">
        <f>Tabla149[[#This Row],[PPF (µmol/s)]]/Tabla149[[#This Row],[Power use (W)]]</f>
        <v>2.8</v>
      </c>
      <c r="H461" s="207"/>
      <c r="I461" s="207"/>
      <c r="J461" s="236"/>
      <c r="K461" s="236"/>
      <c r="L461" s="236">
        <v>2.8</v>
      </c>
      <c r="M461" s="207"/>
      <c r="N461" s="57" t="s">
        <v>597</v>
      </c>
    </row>
    <row r="462" spans="1:14" x14ac:dyDescent="0.3">
      <c r="A462" s="4"/>
      <c r="B462" s="65" t="s">
        <v>617</v>
      </c>
      <c r="C462" s="65" t="s">
        <v>168</v>
      </c>
      <c r="D462" s="65">
        <v>150</v>
      </c>
      <c r="E462" s="65">
        <v>415</v>
      </c>
      <c r="F462" s="65">
        <v>2.8</v>
      </c>
      <c r="G462" s="222">
        <f>Tabla149[[#This Row],[PPF (µmol/s)]]/Tabla149[[#This Row],[Power use (W)]]</f>
        <v>2.7666666666666666</v>
      </c>
      <c r="H462" s="199"/>
      <c r="I462" s="199"/>
      <c r="J462" s="230"/>
      <c r="K462" s="230"/>
      <c r="L462" s="230">
        <v>2.7666666666666666</v>
      </c>
      <c r="M462" s="199"/>
      <c r="N462" s="66" t="s">
        <v>1203</v>
      </c>
    </row>
    <row r="463" spans="1:14" x14ac:dyDescent="0.3">
      <c r="A463" s="4"/>
      <c r="B463" s="65" t="s">
        <v>618</v>
      </c>
      <c r="C463" s="65" t="s">
        <v>168</v>
      </c>
      <c r="D463" s="65">
        <v>150</v>
      </c>
      <c r="E463" s="65">
        <v>415</v>
      </c>
      <c r="F463" s="65">
        <v>2.8</v>
      </c>
      <c r="G463" s="222">
        <f>Tabla149[[#This Row],[PPF (µmol/s)]]/Tabla149[[#This Row],[Power use (W)]]</f>
        <v>2.7666666666666666</v>
      </c>
      <c r="H463" s="199"/>
      <c r="I463" s="199"/>
      <c r="J463" s="230"/>
      <c r="K463" s="230"/>
      <c r="L463" s="230">
        <v>2.7666666666666666</v>
      </c>
      <c r="M463" s="199"/>
      <c r="N463" s="66" t="s">
        <v>1203</v>
      </c>
    </row>
    <row r="464" spans="1:14" x14ac:dyDescent="0.3">
      <c r="A464" s="4"/>
      <c r="B464" s="65" t="s">
        <v>620</v>
      </c>
      <c r="C464" s="65" t="s">
        <v>168</v>
      </c>
      <c r="D464" s="65">
        <v>150</v>
      </c>
      <c r="E464" s="65">
        <v>357</v>
      </c>
      <c r="F464" s="65">
        <v>2.4</v>
      </c>
      <c r="G464" s="222">
        <f>Tabla149[[#This Row],[PPF (µmol/s)]]/Tabla149[[#This Row],[Power use (W)]]</f>
        <v>2.38</v>
      </c>
      <c r="H464" s="199"/>
      <c r="I464" s="199"/>
      <c r="J464" s="230"/>
      <c r="K464" s="230">
        <v>2.38</v>
      </c>
      <c r="L464" s="230"/>
      <c r="M464" s="199"/>
      <c r="N464" s="66" t="s">
        <v>1204</v>
      </c>
    </row>
    <row r="465" spans="1:14" x14ac:dyDescent="0.3">
      <c r="A465" s="4"/>
      <c r="B465" s="65" t="s">
        <v>619</v>
      </c>
      <c r="C465" s="65" t="s">
        <v>168</v>
      </c>
      <c r="D465" s="65">
        <v>150</v>
      </c>
      <c r="E465" s="65">
        <v>357</v>
      </c>
      <c r="F465" s="65">
        <v>2.4</v>
      </c>
      <c r="G465" s="222">
        <f>Tabla149[[#This Row],[PPF (µmol/s)]]/Tabla149[[#This Row],[Power use (W)]]</f>
        <v>2.38</v>
      </c>
      <c r="H465" s="199"/>
      <c r="I465" s="199"/>
      <c r="J465" s="230"/>
      <c r="K465" s="230">
        <v>2.38</v>
      </c>
      <c r="L465" s="230"/>
      <c r="M465" s="199"/>
      <c r="N465" s="66" t="s">
        <v>1205</v>
      </c>
    </row>
    <row r="466" spans="1:14" x14ac:dyDescent="0.3">
      <c r="A466" s="4"/>
      <c r="B466" s="65" t="s">
        <v>621</v>
      </c>
      <c r="C466" s="65" t="s">
        <v>168</v>
      </c>
      <c r="D466" s="65">
        <v>150</v>
      </c>
      <c r="E466" s="65">
        <v>400</v>
      </c>
      <c r="F466" s="65">
        <v>2.7</v>
      </c>
      <c r="G466" s="222">
        <f>Tabla149[[#This Row],[PPF (µmol/s)]]/Tabla149[[#This Row],[Power use (W)]]</f>
        <v>2.6666666666666665</v>
      </c>
      <c r="H466" s="199"/>
      <c r="I466" s="199"/>
      <c r="J466" s="230"/>
      <c r="K466" s="230"/>
      <c r="L466" s="230">
        <v>2.6666666666666665</v>
      </c>
      <c r="M466" s="199"/>
      <c r="N466" s="66" t="s">
        <v>1206</v>
      </c>
    </row>
    <row r="467" spans="1:14" x14ac:dyDescent="0.3">
      <c r="A467" s="4"/>
      <c r="B467" s="65" t="s">
        <v>622</v>
      </c>
      <c r="C467" s="65" t="s">
        <v>168</v>
      </c>
      <c r="D467" s="65">
        <v>150</v>
      </c>
      <c r="E467" s="65">
        <v>400</v>
      </c>
      <c r="F467" s="65">
        <v>2.7</v>
      </c>
      <c r="G467" s="222">
        <f>Tabla149[[#This Row],[PPF (µmol/s)]]/Tabla149[[#This Row],[Power use (W)]]</f>
        <v>2.6666666666666665</v>
      </c>
      <c r="H467" s="199"/>
      <c r="I467" s="199"/>
      <c r="J467" s="230"/>
      <c r="K467" s="230"/>
      <c r="L467" s="230">
        <v>2.6666666666666665</v>
      </c>
      <c r="M467" s="199"/>
      <c r="N467" s="66" t="s">
        <v>1206</v>
      </c>
    </row>
    <row r="468" spans="1:14" x14ac:dyDescent="0.3">
      <c r="A468" s="4"/>
      <c r="B468" s="65" t="s">
        <v>623</v>
      </c>
      <c r="C468" s="65" t="s">
        <v>624</v>
      </c>
      <c r="D468" s="65">
        <v>75</v>
      </c>
      <c r="E468" s="65">
        <v>122</v>
      </c>
      <c r="F468" s="65">
        <v>1.6</v>
      </c>
      <c r="G468" s="222">
        <f>Tabla149[[#This Row],[PPF (µmol/s)]]/Tabla149[[#This Row],[Power use (W)]]</f>
        <v>1.6266666666666667</v>
      </c>
      <c r="H468" s="199"/>
      <c r="I468" s="199"/>
      <c r="J468" s="230">
        <v>1.6266666666666667</v>
      </c>
      <c r="K468" s="230"/>
      <c r="L468" s="230"/>
      <c r="M468" s="199"/>
      <c r="N468" s="66" t="s">
        <v>602</v>
      </c>
    </row>
    <row r="469" spans="1:14" x14ac:dyDescent="0.3">
      <c r="A469" s="4"/>
      <c r="B469" s="65" t="s">
        <v>625</v>
      </c>
      <c r="C469" s="65" t="s">
        <v>624</v>
      </c>
      <c r="D469" s="65">
        <v>60</v>
      </c>
      <c r="E469" s="65">
        <v>98</v>
      </c>
      <c r="F469" s="65">
        <v>1.6</v>
      </c>
      <c r="G469" s="222">
        <f>Tabla149[[#This Row],[PPF (µmol/s)]]/Tabla149[[#This Row],[Power use (W)]]</f>
        <v>1.6333333333333333</v>
      </c>
      <c r="H469" s="199"/>
      <c r="I469" s="199"/>
      <c r="J469" s="230">
        <v>1.6333333333333333</v>
      </c>
      <c r="K469" s="230"/>
      <c r="L469" s="230"/>
      <c r="M469" s="199"/>
      <c r="N469" s="66" t="s">
        <v>602</v>
      </c>
    </row>
    <row r="470" spans="1:14" x14ac:dyDescent="0.3">
      <c r="A470" s="4"/>
      <c r="B470" s="65" t="s">
        <v>626</v>
      </c>
      <c r="C470" s="65" t="s">
        <v>624</v>
      </c>
      <c r="D470" s="65">
        <v>75</v>
      </c>
      <c r="E470" s="65">
        <v>122</v>
      </c>
      <c r="F470" s="65">
        <v>1.6</v>
      </c>
      <c r="G470" s="222">
        <f>Tabla149[[#This Row],[PPF (µmol/s)]]/Tabla149[[#This Row],[Power use (W)]]</f>
        <v>1.6266666666666667</v>
      </c>
      <c r="H470" s="199"/>
      <c r="I470" s="199"/>
      <c r="J470" s="230">
        <v>1.6266666666666667</v>
      </c>
      <c r="K470" s="230"/>
      <c r="L470" s="230"/>
      <c r="M470" s="199"/>
      <c r="N470" s="66" t="s">
        <v>601</v>
      </c>
    </row>
    <row r="471" spans="1:14" x14ac:dyDescent="0.3">
      <c r="A471" s="4"/>
      <c r="B471" s="65" t="s">
        <v>627</v>
      </c>
      <c r="C471" s="65" t="s">
        <v>624</v>
      </c>
      <c r="D471" s="65">
        <v>60</v>
      </c>
      <c r="E471" s="65">
        <v>98</v>
      </c>
      <c r="F471" s="65">
        <v>1.6</v>
      </c>
      <c r="G471" s="222">
        <f>Tabla149[[#This Row],[PPF (µmol/s)]]/Tabla149[[#This Row],[Power use (W)]]</f>
        <v>1.6333333333333333</v>
      </c>
      <c r="H471" s="199"/>
      <c r="I471" s="199"/>
      <c r="J471" s="230">
        <v>1.6333333333333333</v>
      </c>
      <c r="K471" s="230"/>
      <c r="L471" s="230"/>
      <c r="M471" s="199"/>
      <c r="N471" s="66" t="s">
        <v>601</v>
      </c>
    </row>
    <row r="472" spans="1:14" x14ac:dyDescent="0.3">
      <c r="A472" s="4"/>
      <c r="B472" s="65" t="s">
        <v>629</v>
      </c>
      <c r="C472" s="65" t="s">
        <v>624</v>
      </c>
      <c r="D472" s="65">
        <v>50</v>
      </c>
      <c r="E472" s="65">
        <v>135</v>
      </c>
      <c r="F472" s="65">
        <v>2.5</v>
      </c>
      <c r="G472" s="222">
        <f>Tabla149[[#This Row],[PPF (µmol/s)]]/Tabla149[[#This Row],[Power use (W)]]</f>
        <v>2.7</v>
      </c>
      <c r="H472" s="199"/>
      <c r="I472" s="199"/>
      <c r="J472" s="230"/>
      <c r="K472" s="230"/>
      <c r="L472" s="230">
        <v>2.7</v>
      </c>
      <c r="M472" s="199"/>
      <c r="N472" s="66" t="s">
        <v>1228</v>
      </c>
    </row>
    <row r="473" spans="1:14" x14ac:dyDescent="0.3">
      <c r="A473" s="4"/>
      <c r="B473" s="65" t="s">
        <v>630</v>
      </c>
      <c r="C473" s="65" t="s">
        <v>624</v>
      </c>
      <c r="D473" s="65">
        <v>40</v>
      </c>
      <c r="E473" s="65">
        <v>108</v>
      </c>
      <c r="F473" s="65">
        <v>2.5</v>
      </c>
      <c r="G473" s="222">
        <f>Tabla149[[#This Row],[PPF (µmol/s)]]/Tabla149[[#This Row],[Power use (W)]]</f>
        <v>2.7</v>
      </c>
      <c r="H473" s="199"/>
      <c r="I473" s="199"/>
      <c r="J473" s="230"/>
      <c r="K473" s="230"/>
      <c r="L473" s="230">
        <v>2.7</v>
      </c>
      <c r="M473" s="199"/>
      <c r="N473" s="66" t="s">
        <v>1228</v>
      </c>
    </row>
    <row r="474" spans="1:14" x14ac:dyDescent="0.3">
      <c r="A474" s="4"/>
      <c r="B474" s="65" t="s">
        <v>631</v>
      </c>
      <c r="C474" s="65" t="s">
        <v>624</v>
      </c>
      <c r="D474" s="65">
        <v>50</v>
      </c>
      <c r="E474" s="65">
        <v>135</v>
      </c>
      <c r="F474" s="65">
        <v>2.5</v>
      </c>
      <c r="G474" s="222">
        <f>Tabla149[[#This Row],[PPF (µmol/s)]]/Tabla149[[#This Row],[Power use (W)]]</f>
        <v>2.7</v>
      </c>
      <c r="H474" s="199"/>
      <c r="I474" s="199"/>
      <c r="J474" s="230"/>
      <c r="K474" s="230"/>
      <c r="L474" s="230">
        <v>2.7</v>
      </c>
      <c r="M474" s="199"/>
      <c r="N474" s="66" t="s">
        <v>1229</v>
      </c>
    </row>
    <row r="475" spans="1:14" x14ac:dyDescent="0.3">
      <c r="A475" s="4"/>
      <c r="B475" s="65" t="s">
        <v>632</v>
      </c>
      <c r="C475" s="65" t="s">
        <v>624</v>
      </c>
      <c r="D475" s="65">
        <v>40</v>
      </c>
      <c r="E475" s="65">
        <v>108</v>
      </c>
      <c r="F475" s="65">
        <v>2.5</v>
      </c>
      <c r="G475" s="222">
        <f>Tabla149[[#This Row],[PPF (µmol/s)]]/Tabla149[[#This Row],[Power use (W)]]</f>
        <v>2.7</v>
      </c>
      <c r="H475" s="199"/>
      <c r="I475" s="199"/>
      <c r="J475" s="230"/>
      <c r="K475" s="230"/>
      <c r="L475" s="230">
        <v>2.7</v>
      </c>
      <c r="M475" s="199"/>
      <c r="N475" s="66" t="s">
        <v>1228</v>
      </c>
    </row>
    <row r="476" spans="1:14" x14ac:dyDescent="0.3">
      <c r="A476" s="4"/>
      <c r="B476" s="65" t="s">
        <v>633</v>
      </c>
      <c r="C476" s="65" t="s">
        <v>634</v>
      </c>
      <c r="D476" s="65">
        <v>24</v>
      </c>
      <c r="E476" s="65">
        <v>48</v>
      </c>
      <c r="F476" s="65">
        <v>2</v>
      </c>
      <c r="G476" s="222">
        <f>Tabla149[[#This Row],[PPF (µmol/s)]]/Tabla149[[#This Row],[Power use (W)]]</f>
        <v>2</v>
      </c>
      <c r="H476" s="199"/>
      <c r="I476" s="199"/>
      <c r="J476" s="230"/>
      <c r="K476" s="230">
        <v>2</v>
      </c>
      <c r="L476" s="230"/>
      <c r="M476" s="199"/>
      <c r="N476" s="57" t="s">
        <v>598</v>
      </c>
    </row>
    <row r="477" spans="1:14" x14ac:dyDescent="0.3">
      <c r="A477" s="4"/>
      <c r="B477" s="65" t="s">
        <v>635</v>
      </c>
      <c r="C477" s="65" t="s">
        <v>634</v>
      </c>
      <c r="D477" s="65">
        <v>24</v>
      </c>
      <c r="E477" s="65">
        <v>46</v>
      </c>
      <c r="F477" s="65">
        <v>1.92</v>
      </c>
      <c r="G477" s="222">
        <f>Tabla149[[#This Row],[PPF (µmol/s)]]/Tabla149[[#This Row],[Power use (W)]]</f>
        <v>1.9166666666666667</v>
      </c>
      <c r="H477" s="199"/>
      <c r="I477" s="199"/>
      <c r="J477" s="230">
        <v>1.9166666666666667</v>
      </c>
      <c r="K477" s="230"/>
      <c r="L477" s="230"/>
      <c r="M477" s="199"/>
      <c r="N477" s="57" t="s">
        <v>598</v>
      </c>
    </row>
    <row r="478" spans="1:14" x14ac:dyDescent="0.3">
      <c r="A478" s="4"/>
      <c r="B478" s="65" t="s">
        <v>636</v>
      </c>
      <c r="C478" s="65" t="s">
        <v>634</v>
      </c>
      <c r="D478" s="65">
        <v>24</v>
      </c>
      <c r="E478" s="65">
        <v>47</v>
      </c>
      <c r="F478" s="65">
        <v>1.96</v>
      </c>
      <c r="G478" s="222">
        <f>Tabla149[[#This Row],[PPF (µmol/s)]]/Tabla149[[#This Row],[Power use (W)]]</f>
        <v>1.9583333333333333</v>
      </c>
      <c r="H478" s="199"/>
      <c r="I478" s="199"/>
      <c r="J478" s="230">
        <v>1.9583333333333333</v>
      </c>
      <c r="K478" s="230"/>
      <c r="L478" s="230"/>
      <c r="M478" s="199"/>
      <c r="N478" s="57" t="s">
        <v>602</v>
      </c>
    </row>
    <row r="479" spans="1:14" x14ac:dyDescent="0.3">
      <c r="A479" s="4"/>
      <c r="B479" s="65" t="s">
        <v>637</v>
      </c>
      <c r="C479" s="65" t="s">
        <v>634</v>
      </c>
      <c r="D479" s="65">
        <v>24</v>
      </c>
      <c r="E479" s="65">
        <v>45</v>
      </c>
      <c r="F479" s="65">
        <v>1.92</v>
      </c>
      <c r="G479" s="222">
        <f>Tabla149[[#This Row],[PPF (µmol/s)]]/Tabla149[[#This Row],[Power use (W)]]</f>
        <v>1.875</v>
      </c>
      <c r="H479" s="199"/>
      <c r="I479" s="199"/>
      <c r="J479" s="230">
        <v>1.875</v>
      </c>
      <c r="K479" s="230"/>
      <c r="L479" s="230"/>
      <c r="M479" s="199"/>
      <c r="N479" s="57" t="s">
        <v>602</v>
      </c>
    </row>
    <row r="480" spans="1:14" x14ac:dyDescent="0.3">
      <c r="A480" s="4"/>
      <c r="B480" s="65" t="s">
        <v>638</v>
      </c>
      <c r="C480" s="65" t="s">
        <v>634</v>
      </c>
      <c r="D480" s="65">
        <v>24</v>
      </c>
      <c r="E480" s="65">
        <v>51</v>
      </c>
      <c r="F480" s="65">
        <v>2.16</v>
      </c>
      <c r="G480" s="222">
        <f>Tabla149[[#This Row],[PPF (µmol/s)]]/Tabla149[[#This Row],[Power use (W)]]</f>
        <v>2.125</v>
      </c>
      <c r="H480" s="199"/>
      <c r="I480" s="199"/>
      <c r="J480" s="199"/>
      <c r="K480" s="230">
        <v>2.125</v>
      </c>
      <c r="L480" s="230"/>
      <c r="M480" s="199"/>
      <c r="N480" s="57" t="s">
        <v>612</v>
      </c>
    </row>
    <row r="481" spans="1:14" x14ac:dyDescent="0.3">
      <c r="A481" s="4"/>
      <c r="B481" s="65" t="s">
        <v>639</v>
      </c>
      <c r="C481" s="65" t="s">
        <v>634</v>
      </c>
      <c r="D481" s="65">
        <v>24</v>
      </c>
      <c r="E481" s="65">
        <v>48</v>
      </c>
      <c r="F481" s="65">
        <v>2</v>
      </c>
      <c r="G481" s="222">
        <f>Tabla149[[#This Row],[PPF (µmol/s)]]/Tabla149[[#This Row],[Power use (W)]]</f>
        <v>2</v>
      </c>
      <c r="H481" s="199"/>
      <c r="I481" s="199"/>
      <c r="J481" s="199"/>
      <c r="K481" s="230">
        <v>2</v>
      </c>
      <c r="L481" s="230"/>
      <c r="M481" s="199"/>
      <c r="N481" s="57" t="s">
        <v>612</v>
      </c>
    </row>
    <row r="482" spans="1:14" x14ac:dyDescent="0.3">
      <c r="A482" s="4"/>
      <c r="B482" s="65" t="s">
        <v>640</v>
      </c>
      <c r="C482" s="65" t="s">
        <v>634</v>
      </c>
      <c r="D482" s="65">
        <v>24</v>
      </c>
      <c r="E482" s="65">
        <v>51</v>
      </c>
      <c r="F482" s="65">
        <v>2.16</v>
      </c>
      <c r="G482" s="222">
        <f>Tabla149[[#This Row],[PPF (µmol/s)]]/Tabla149[[#This Row],[Power use (W)]]</f>
        <v>2.125</v>
      </c>
      <c r="H482" s="199"/>
      <c r="I482" s="199"/>
      <c r="J482" s="199"/>
      <c r="K482" s="230">
        <v>2.125</v>
      </c>
      <c r="L482" s="230"/>
      <c r="M482" s="199"/>
      <c r="N482" s="57" t="s">
        <v>648</v>
      </c>
    </row>
    <row r="483" spans="1:14" x14ac:dyDescent="0.3">
      <c r="A483" s="4"/>
      <c r="B483" s="65" t="s">
        <v>641</v>
      </c>
      <c r="C483" s="65" t="s">
        <v>634</v>
      </c>
      <c r="D483" s="65">
        <v>24</v>
      </c>
      <c r="E483" s="65">
        <v>48</v>
      </c>
      <c r="F483" s="65">
        <v>2</v>
      </c>
      <c r="G483" s="222">
        <f>Tabla149[[#This Row],[PPF (µmol/s)]]/Tabla149[[#This Row],[Power use (W)]]</f>
        <v>2</v>
      </c>
      <c r="H483" s="199"/>
      <c r="I483" s="199"/>
      <c r="J483" s="199"/>
      <c r="K483" s="230">
        <v>2</v>
      </c>
      <c r="L483" s="230"/>
      <c r="M483" s="199"/>
      <c r="N483" s="57" t="s">
        <v>648</v>
      </c>
    </row>
    <row r="484" spans="1:14" x14ac:dyDescent="0.3">
      <c r="A484" s="4"/>
      <c r="B484" s="65" t="s">
        <v>642</v>
      </c>
      <c r="C484" s="65" t="s">
        <v>634</v>
      </c>
      <c r="D484" s="65">
        <v>18</v>
      </c>
      <c r="E484" s="65">
        <v>51</v>
      </c>
      <c r="F484" s="65">
        <v>2.83</v>
      </c>
      <c r="G484" s="222">
        <f>Tabla149[[#This Row],[PPF (µmol/s)]]/Tabla149[[#This Row],[Power use (W)]]</f>
        <v>2.8333333333333335</v>
      </c>
      <c r="H484" s="199"/>
      <c r="I484" s="199"/>
      <c r="J484" s="199"/>
      <c r="K484" s="230"/>
      <c r="L484" s="230">
        <v>2.8333333333333335</v>
      </c>
      <c r="M484" s="199"/>
      <c r="N484" s="57" t="s">
        <v>649</v>
      </c>
    </row>
    <row r="485" spans="1:14" x14ac:dyDescent="0.3">
      <c r="A485" s="4"/>
      <c r="B485" s="65" t="s">
        <v>643</v>
      </c>
      <c r="C485" s="65" t="s">
        <v>634</v>
      </c>
      <c r="D485" s="65">
        <v>18</v>
      </c>
      <c r="E485" s="65">
        <v>47</v>
      </c>
      <c r="F485" s="65">
        <v>2.61</v>
      </c>
      <c r="G485" s="222">
        <f>Tabla149[[#This Row],[PPF (µmol/s)]]/Tabla149[[#This Row],[Power use (W)]]</f>
        <v>2.6111111111111112</v>
      </c>
      <c r="H485" s="199"/>
      <c r="I485" s="199"/>
      <c r="J485" s="199"/>
      <c r="K485" s="230"/>
      <c r="L485" s="230">
        <v>2.6111111111111112</v>
      </c>
      <c r="M485" s="199"/>
      <c r="N485" s="57" t="s">
        <v>649</v>
      </c>
    </row>
    <row r="486" spans="1:14" x14ac:dyDescent="0.3">
      <c r="A486" s="4"/>
      <c r="B486" s="65" t="s">
        <v>644</v>
      </c>
      <c r="C486" s="65" t="s">
        <v>634</v>
      </c>
      <c r="D486" s="65">
        <v>21</v>
      </c>
      <c r="E486" s="65">
        <v>51</v>
      </c>
      <c r="F486" s="65">
        <v>2.42</v>
      </c>
      <c r="G486" s="222">
        <f>Tabla149[[#This Row],[PPF (µmol/s)]]/Tabla149[[#This Row],[Power use (W)]]</f>
        <v>2.4285714285714284</v>
      </c>
      <c r="H486" s="199"/>
      <c r="I486" s="199"/>
      <c r="J486" s="199"/>
      <c r="K486" s="230">
        <v>2.4285714285714284</v>
      </c>
      <c r="L486" s="199"/>
      <c r="M486" s="199"/>
      <c r="N486" s="57" t="s">
        <v>586</v>
      </c>
    </row>
    <row r="487" spans="1:14" x14ac:dyDescent="0.3">
      <c r="A487" s="4"/>
      <c r="B487" s="65" t="s">
        <v>645</v>
      </c>
      <c r="C487" s="65" t="s">
        <v>634</v>
      </c>
      <c r="D487" s="65">
        <v>21</v>
      </c>
      <c r="E487" s="65">
        <v>50</v>
      </c>
      <c r="F487" s="65">
        <v>2.38</v>
      </c>
      <c r="G487" s="222">
        <f>Tabla149[[#This Row],[PPF (µmol/s)]]/Tabla149[[#This Row],[Power use (W)]]</f>
        <v>2.3809523809523809</v>
      </c>
      <c r="H487" s="199"/>
      <c r="I487" s="199"/>
      <c r="J487" s="199"/>
      <c r="K487" s="230">
        <v>2.3809523809523809</v>
      </c>
      <c r="L487" s="199"/>
      <c r="M487" s="199"/>
      <c r="N487" s="57" t="s">
        <v>586</v>
      </c>
    </row>
    <row r="488" spans="1:14" x14ac:dyDescent="0.3">
      <c r="A488" s="4"/>
      <c r="B488" s="65" t="s">
        <v>646</v>
      </c>
      <c r="C488" s="65" t="s">
        <v>634</v>
      </c>
      <c r="D488" s="65">
        <v>23</v>
      </c>
      <c r="E488" s="65">
        <v>52</v>
      </c>
      <c r="F488" s="65">
        <v>2.2599999999999998</v>
      </c>
      <c r="G488" s="222">
        <f>Tabla149[[#This Row],[PPF (µmol/s)]]/Tabla149[[#This Row],[Power use (W)]]</f>
        <v>2.2608695652173911</v>
      </c>
      <c r="H488" s="199"/>
      <c r="I488" s="199"/>
      <c r="J488" s="199"/>
      <c r="K488" s="230">
        <v>2.2608695652173911</v>
      </c>
      <c r="L488" s="199"/>
      <c r="M488" s="199"/>
      <c r="N488" s="57" t="s">
        <v>650</v>
      </c>
    </row>
    <row r="489" spans="1:14" ht="15" thickBot="1" x14ac:dyDescent="0.35">
      <c r="A489" s="4"/>
      <c r="B489" s="84" t="s">
        <v>647</v>
      </c>
      <c r="C489" s="84" t="s">
        <v>634</v>
      </c>
      <c r="D489" s="84">
        <v>23</v>
      </c>
      <c r="E489" s="84">
        <v>48</v>
      </c>
      <c r="F489" s="84">
        <v>2.09</v>
      </c>
      <c r="G489" s="233">
        <f>Tabla149[[#This Row],[PPF (µmol/s)]]/Tabla149[[#This Row],[Power use (W)]]</f>
        <v>2.0869565217391304</v>
      </c>
      <c r="H489" s="206"/>
      <c r="I489" s="206"/>
      <c r="J489" s="206"/>
      <c r="K489" s="235">
        <v>2.0869565217391304</v>
      </c>
      <c r="L489" s="206"/>
      <c r="M489" s="206"/>
      <c r="N489" s="64" t="s">
        <v>650</v>
      </c>
    </row>
    <row r="490" spans="1:14" ht="18.600000000000001" thickBot="1" x14ac:dyDescent="0.4">
      <c r="A490" s="75" t="s">
        <v>653</v>
      </c>
      <c r="B490" s="53"/>
      <c r="C490" s="27"/>
      <c r="D490" s="27"/>
      <c r="E490" s="27"/>
      <c r="F490" s="27"/>
      <c r="G490" s="158"/>
      <c r="H490" s="190"/>
      <c r="I490" s="190"/>
      <c r="J490" s="190"/>
      <c r="K490" s="190"/>
      <c r="L490" s="190"/>
      <c r="M490" s="190"/>
      <c r="N490" s="16"/>
    </row>
    <row r="491" spans="1:14" x14ac:dyDescent="0.3">
      <c r="A491" s="30" t="s">
        <v>671</v>
      </c>
      <c r="B491" s="65" t="s">
        <v>654</v>
      </c>
      <c r="C491" s="65" t="s">
        <v>308</v>
      </c>
      <c r="D491" s="65">
        <v>850</v>
      </c>
      <c r="E491" s="65">
        <v>1800</v>
      </c>
      <c r="F491" s="174">
        <v>2.2999999999999998</v>
      </c>
      <c r="G491" s="232">
        <f>Tabla149[[#This Row],[PPF (µmol/s)]]/Tabla149[[#This Row],[Power use (W)]]</f>
        <v>2.1176470588235294</v>
      </c>
      <c r="H491" s="199"/>
      <c r="I491" s="199"/>
      <c r="J491" s="199"/>
      <c r="K491" s="230">
        <v>2.2999999999999998</v>
      </c>
      <c r="L491" s="199"/>
      <c r="M491" s="199"/>
      <c r="N491" s="66" t="s">
        <v>2653</v>
      </c>
    </row>
    <row r="492" spans="1:14" x14ac:dyDescent="0.3">
      <c r="A492" s="28" t="s">
        <v>672</v>
      </c>
      <c r="B492" s="65" t="s">
        <v>655</v>
      </c>
      <c r="C492" s="65" t="s">
        <v>309</v>
      </c>
      <c r="D492" s="65">
        <v>640</v>
      </c>
      <c r="E492" s="65">
        <v>1300</v>
      </c>
      <c r="F492" s="174">
        <v>2.2999999999999998</v>
      </c>
      <c r="G492" s="232">
        <f>Tabla149[[#This Row],[PPF (µmol/s)]]/Tabla149[[#This Row],[Power use (W)]]</f>
        <v>2.03125</v>
      </c>
      <c r="H492" s="199"/>
      <c r="I492" s="199"/>
      <c r="J492" s="199"/>
      <c r="K492" s="230">
        <v>2.2999999999999998</v>
      </c>
      <c r="L492" s="199"/>
      <c r="M492" s="199"/>
      <c r="N492" s="66" t="s">
        <v>2654</v>
      </c>
    </row>
    <row r="493" spans="1:14" x14ac:dyDescent="0.3">
      <c r="A493" s="4"/>
      <c r="B493" s="65" t="s">
        <v>656</v>
      </c>
      <c r="C493" s="65" t="s">
        <v>314</v>
      </c>
      <c r="D493" s="65">
        <v>400</v>
      </c>
      <c r="E493" s="65">
        <v>800</v>
      </c>
      <c r="F493" s="174">
        <v>2.2999999999999998</v>
      </c>
      <c r="G493" s="232">
        <f>Tabla149[[#This Row],[PPF (µmol/s)]]/Tabla149[[#This Row],[Power use (W)]]</f>
        <v>2</v>
      </c>
      <c r="H493" s="199"/>
      <c r="I493" s="199"/>
      <c r="J493" s="199"/>
      <c r="K493" s="230">
        <v>2.2999999999999998</v>
      </c>
      <c r="L493" s="199"/>
      <c r="M493" s="199"/>
      <c r="N493" s="66" t="s">
        <v>2655</v>
      </c>
    </row>
    <row r="494" spans="1:14" x14ac:dyDescent="0.3">
      <c r="A494" s="66" t="s">
        <v>1351</v>
      </c>
      <c r="B494" s="65" t="s">
        <v>657</v>
      </c>
      <c r="C494" s="65" t="s">
        <v>309</v>
      </c>
      <c r="D494" s="65">
        <v>660</v>
      </c>
      <c r="E494" s="65">
        <v>1700</v>
      </c>
      <c r="F494" s="65">
        <v>2.6</v>
      </c>
      <c r="G494" s="222">
        <f>Tabla149[[#This Row],[PPF (µmol/s)]]/Tabla149[[#This Row],[Power use (W)]]</f>
        <v>2.5757575757575757</v>
      </c>
      <c r="H494" s="199"/>
      <c r="I494" s="199"/>
      <c r="J494" s="199"/>
      <c r="K494" s="230"/>
      <c r="L494" s="230">
        <v>2.5757575757575757</v>
      </c>
      <c r="M494" s="199"/>
      <c r="N494" s="66" t="s">
        <v>2654</v>
      </c>
    </row>
    <row r="495" spans="1:14" x14ac:dyDescent="0.3">
      <c r="A495" s="280" t="s">
        <v>2019</v>
      </c>
      <c r="B495" s="65" t="s">
        <v>658</v>
      </c>
      <c r="C495" s="65" t="s">
        <v>85</v>
      </c>
      <c r="D495" s="65">
        <v>400</v>
      </c>
      <c r="E495" s="65">
        <v>800</v>
      </c>
      <c r="F495" s="174">
        <v>2.2999999999999998</v>
      </c>
      <c r="G495" s="232">
        <f>Tabla149[[#This Row],[PPF (µmol/s)]]/Tabla149[[#This Row],[Power use (W)]]</f>
        <v>2</v>
      </c>
      <c r="H495" s="199"/>
      <c r="I495" s="199"/>
      <c r="J495" s="199"/>
      <c r="K495" s="230">
        <v>2.2999999999999998</v>
      </c>
      <c r="L495" s="230"/>
      <c r="M495" s="199"/>
      <c r="N495" s="66" t="s">
        <v>2654</v>
      </c>
    </row>
    <row r="496" spans="1:14" x14ac:dyDescent="0.3">
      <c r="A496" s="4"/>
      <c r="B496" s="65" t="s">
        <v>659</v>
      </c>
      <c r="C496" s="65" t="s">
        <v>660</v>
      </c>
      <c r="D496" s="65">
        <v>600</v>
      </c>
      <c r="E496" s="65">
        <v>1200</v>
      </c>
      <c r="F496" s="174">
        <v>2.2999999999999998</v>
      </c>
      <c r="G496" s="232">
        <f>Tabla149[[#This Row],[PPF (µmol/s)]]/Tabla149[[#This Row],[Power use (W)]]</f>
        <v>2</v>
      </c>
      <c r="H496" s="199"/>
      <c r="I496" s="199"/>
      <c r="J496" s="199"/>
      <c r="K496" s="230">
        <v>2.2999999999999998</v>
      </c>
      <c r="L496" s="230"/>
      <c r="M496" s="199"/>
      <c r="N496" s="66" t="s">
        <v>2663</v>
      </c>
    </row>
    <row r="497" spans="1:14" x14ac:dyDescent="0.3">
      <c r="A497" s="4"/>
      <c r="B497" s="65" t="s">
        <v>661</v>
      </c>
      <c r="C497" s="65" t="s">
        <v>660</v>
      </c>
      <c r="D497" s="65">
        <v>400</v>
      </c>
      <c r="E497" s="65">
        <v>480</v>
      </c>
      <c r="F497" s="174">
        <v>1.5</v>
      </c>
      <c r="G497" s="232">
        <f>Tabla149[[#This Row],[PPF (µmol/s)]]/Tabla149[[#This Row],[Power use (W)]]</f>
        <v>1.2</v>
      </c>
      <c r="H497" s="199"/>
      <c r="I497" s="230"/>
      <c r="J497" s="199">
        <v>1.5</v>
      </c>
      <c r="K497" s="230"/>
      <c r="L497" s="230"/>
      <c r="M497" s="199"/>
      <c r="N497" s="66" t="s">
        <v>2662</v>
      </c>
    </row>
    <row r="498" spans="1:14" x14ac:dyDescent="0.3">
      <c r="A498" s="4"/>
      <c r="B498" s="65" t="s">
        <v>662</v>
      </c>
      <c r="C498" s="65" t="s">
        <v>660</v>
      </c>
      <c r="D498" s="65">
        <v>800</v>
      </c>
      <c r="E498" s="65">
        <v>960</v>
      </c>
      <c r="F498" s="174">
        <v>1.5</v>
      </c>
      <c r="G498" s="232">
        <f>Tabla149[[#This Row],[PPF (µmol/s)]]/Tabla149[[#This Row],[Power use (W)]]</f>
        <v>1.2</v>
      </c>
      <c r="H498" s="199"/>
      <c r="I498" s="230"/>
      <c r="J498" s="199">
        <v>1.5</v>
      </c>
      <c r="K498" s="230"/>
      <c r="L498" s="230"/>
      <c r="M498" s="199"/>
      <c r="N498" s="66" t="s">
        <v>2661</v>
      </c>
    </row>
    <row r="499" spans="1:14" x14ac:dyDescent="0.3">
      <c r="A499" s="4"/>
      <c r="B499" s="65" t="s">
        <v>663</v>
      </c>
      <c r="C499" s="65" t="s">
        <v>168</v>
      </c>
      <c r="D499" s="65">
        <v>60</v>
      </c>
      <c r="E499" s="65">
        <v>136</v>
      </c>
      <c r="F499" s="65">
        <v>2.2999999999999998</v>
      </c>
      <c r="G499" s="222">
        <f>Tabla149[[#This Row],[PPF (µmol/s)]]/Tabla149[[#This Row],[Power use (W)]]</f>
        <v>2.2666666666666666</v>
      </c>
      <c r="H499" s="199"/>
      <c r="I499" s="199"/>
      <c r="J499" s="199"/>
      <c r="K499" s="230">
        <v>2.2666666666666666</v>
      </c>
      <c r="L499" s="230"/>
      <c r="M499" s="199"/>
      <c r="N499" s="66" t="s">
        <v>2664</v>
      </c>
    </row>
    <row r="500" spans="1:14" x14ac:dyDescent="0.3">
      <c r="A500" s="4"/>
      <c r="B500" s="65" t="s">
        <v>664</v>
      </c>
      <c r="C500" s="65" t="s">
        <v>168</v>
      </c>
      <c r="D500" s="65">
        <v>120</v>
      </c>
      <c r="E500" s="65">
        <v>276</v>
      </c>
      <c r="F500" s="65">
        <v>2.2999999999999998</v>
      </c>
      <c r="G500" s="222">
        <f>Tabla149[[#This Row],[PPF (µmol/s)]]/Tabla149[[#This Row],[Power use (W)]]</f>
        <v>2.2999999999999998</v>
      </c>
      <c r="H500" s="199"/>
      <c r="I500" s="199"/>
      <c r="J500" s="199"/>
      <c r="K500" s="230">
        <v>2.2999999999999998</v>
      </c>
      <c r="L500" s="230"/>
      <c r="M500" s="199"/>
      <c r="N500" s="66" t="s">
        <v>2664</v>
      </c>
    </row>
    <row r="501" spans="1:14" x14ac:dyDescent="0.3">
      <c r="A501" s="4"/>
      <c r="B501" s="65" t="s">
        <v>665</v>
      </c>
      <c r="C501" s="65" t="s">
        <v>82</v>
      </c>
      <c r="D501" s="65">
        <v>40</v>
      </c>
      <c r="E501" s="65">
        <v>84</v>
      </c>
      <c r="F501" s="174">
        <v>2.2999999999999998</v>
      </c>
      <c r="G501" s="232">
        <f>Tabla149[[#This Row],[PPF (µmol/s)]]/Tabla149[[#This Row],[Power use (W)]]</f>
        <v>2.1</v>
      </c>
      <c r="H501" s="199"/>
      <c r="I501" s="199"/>
      <c r="J501" s="199"/>
      <c r="K501" s="230">
        <v>2.2999999999999998</v>
      </c>
      <c r="L501" s="230"/>
      <c r="M501" s="199"/>
      <c r="N501" s="66" t="s">
        <v>2660</v>
      </c>
    </row>
    <row r="502" spans="1:14" x14ac:dyDescent="0.3">
      <c r="A502" s="4"/>
      <c r="B502" s="65" t="s">
        <v>666</v>
      </c>
      <c r="C502" s="65" t="s">
        <v>82</v>
      </c>
      <c r="D502" s="65">
        <v>90</v>
      </c>
      <c r="E502" s="65">
        <v>180</v>
      </c>
      <c r="F502" s="174">
        <v>2.2999999999999998</v>
      </c>
      <c r="G502" s="232">
        <f>Tabla149[[#This Row],[PPF (µmol/s)]]/Tabla149[[#This Row],[Power use (W)]]</f>
        <v>2</v>
      </c>
      <c r="H502" s="199"/>
      <c r="I502" s="199"/>
      <c r="J502" s="199"/>
      <c r="K502" s="230">
        <v>2.2999999999999998</v>
      </c>
      <c r="L502" s="230"/>
      <c r="M502" s="199"/>
      <c r="N502" s="66" t="s">
        <v>2659</v>
      </c>
    </row>
    <row r="503" spans="1:14" x14ac:dyDescent="0.3">
      <c r="A503" s="4"/>
      <c r="B503" s="65" t="s">
        <v>667</v>
      </c>
      <c r="C503" s="65" t="s">
        <v>82</v>
      </c>
      <c r="D503" s="65">
        <v>150</v>
      </c>
      <c r="E503" s="65">
        <v>300</v>
      </c>
      <c r="F503" s="174">
        <v>2.2999999999999998</v>
      </c>
      <c r="G503" s="232">
        <f>Tabla149[[#This Row],[PPF (µmol/s)]]/Tabla149[[#This Row],[Power use (W)]]</f>
        <v>2</v>
      </c>
      <c r="H503" s="199"/>
      <c r="I503" s="199"/>
      <c r="J503" s="199"/>
      <c r="K503" s="230">
        <v>2.2999999999999998</v>
      </c>
      <c r="L503" s="230"/>
      <c r="M503" s="199"/>
      <c r="N503" s="66" t="s">
        <v>2658</v>
      </c>
    </row>
    <row r="504" spans="1:14" x14ac:dyDescent="0.3">
      <c r="A504" s="4"/>
      <c r="B504" s="65" t="s">
        <v>668</v>
      </c>
      <c r="C504" s="65" t="s">
        <v>82</v>
      </c>
      <c r="D504" s="65">
        <v>100</v>
      </c>
      <c r="E504" s="65">
        <v>200</v>
      </c>
      <c r="F504" s="174">
        <v>2.2999999999999998</v>
      </c>
      <c r="G504" s="232">
        <f>Tabla149[[#This Row],[PPF (µmol/s)]]/Tabla149[[#This Row],[Power use (W)]]</f>
        <v>2</v>
      </c>
      <c r="H504" s="199"/>
      <c r="I504" s="199"/>
      <c r="J504" s="199"/>
      <c r="K504" s="230">
        <v>2.2999999999999998</v>
      </c>
      <c r="L504" s="230"/>
      <c r="M504" s="199"/>
      <c r="N504" s="66" t="s">
        <v>2657</v>
      </c>
    </row>
    <row r="505" spans="1:14" x14ac:dyDescent="0.3">
      <c r="A505" s="4"/>
      <c r="B505" s="65" t="s">
        <v>669</v>
      </c>
      <c r="C505" s="65" t="s">
        <v>82</v>
      </c>
      <c r="D505" s="65">
        <v>35</v>
      </c>
      <c r="E505" s="65">
        <v>90</v>
      </c>
      <c r="F505" s="65">
        <v>2.6</v>
      </c>
      <c r="G505" s="222">
        <f>Tabla149[[#This Row],[PPF (µmol/s)]]/Tabla149[[#This Row],[Power use (W)]]</f>
        <v>2.5714285714285716</v>
      </c>
      <c r="H505" s="199"/>
      <c r="I505" s="199"/>
      <c r="J505" s="199"/>
      <c r="K505" s="199"/>
      <c r="L505" s="230">
        <v>2.5714285714285716</v>
      </c>
      <c r="M505" s="199"/>
      <c r="N505" s="66" t="s">
        <v>2656</v>
      </c>
    </row>
    <row r="506" spans="1:14" ht="15" thickBot="1" x14ac:dyDescent="0.35">
      <c r="A506" s="4"/>
      <c r="B506" s="84" t="s">
        <v>670</v>
      </c>
      <c r="C506" s="84" t="s">
        <v>82</v>
      </c>
      <c r="D506" s="84">
        <v>110</v>
      </c>
      <c r="E506" s="84">
        <v>280</v>
      </c>
      <c r="F506" s="84">
        <v>2.6</v>
      </c>
      <c r="G506" s="233">
        <f>Tabla149[[#This Row],[PPF (µmol/s)]]/Tabla149[[#This Row],[Power use (W)]]</f>
        <v>2.5454545454545454</v>
      </c>
      <c r="H506" s="206"/>
      <c r="I506" s="206"/>
      <c r="J506" s="206"/>
      <c r="K506" s="206"/>
      <c r="L506" s="235">
        <v>2.5454545454545454</v>
      </c>
      <c r="M506" s="206"/>
      <c r="N506" s="76" t="s">
        <v>2656</v>
      </c>
    </row>
    <row r="507" spans="1:14" ht="18.600000000000001" thickBot="1" x14ac:dyDescent="0.4">
      <c r="A507" s="56" t="s">
        <v>673</v>
      </c>
      <c r="B507" s="53"/>
      <c r="C507" s="27"/>
      <c r="D507" s="27"/>
      <c r="E507" s="27"/>
      <c r="F507" s="27"/>
      <c r="G507" s="158"/>
      <c r="H507" s="190"/>
      <c r="I507" s="190"/>
      <c r="J507" s="190"/>
      <c r="K507" s="190"/>
      <c r="L507" s="190"/>
      <c r="M507" s="190"/>
      <c r="N507" s="16"/>
    </row>
    <row r="508" spans="1:14" x14ac:dyDescent="0.3">
      <c r="A508" s="28" t="s">
        <v>703</v>
      </c>
      <c r="B508" s="85" t="s">
        <v>674</v>
      </c>
      <c r="C508" s="85" t="s">
        <v>82</v>
      </c>
      <c r="D508" s="85">
        <v>210</v>
      </c>
      <c r="E508" s="85">
        <v>620</v>
      </c>
      <c r="F508" s="277">
        <v>3.2</v>
      </c>
      <c r="G508" s="455">
        <f>Tabla149[[#This Row],[PPF (µmol/s)]]/Tabla149[[#This Row],[Power use (W)]]</f>
        <v>2.9523809523809526</v>
      </c>
      <c r="H508" s="195"/>
      <c r="I508" s="195"/>
      <c r="J508" s="195"/>
      <c r="K508" s="195"/>
      <c r="L508" s="218"/>
      <c r="M508" s="195">
        <v>3.2</v>
      </c>
      <c r="N508" s="68" t="s">
        <v>1838</v>
      </c>
    </row>
    <row r="509" spans="1:14" x14ac:dyDescent="0.3">
      <c r="A509" s="65" t="s">
        <v>704</v>
      </c>
      <c r="B509" s="65" t="s">
        <v>675</v>
      </c>
      <c r="C509" s="65" t="s">
        <v>82</v>
      </c>
      <c r="D509" s="65">
        <v>420</v>
      </c>
      <c r="E509" s="65">
        <v>1240</v>
      </c>
      <c r="F509" s="174">
        <v>3.2</v>
      </c>
      <c r="G509" s="232">
        <f>Tabla149[[#This Row],[PPF (µmol/s)]]/Tabla149[[#This Row],[Power use (W)]]</f>
        <v>2.9523809523809526</v>
      </c>
      <c r="H509" s="195"/>
      <c r="I509" s="195"/>
      <c r="J509" s="195"/>
      <c r="K509" s="195"/>
      <c r="L509" s="218"/>
      <c r="M509" s="195">
        <v>3.2</v>
      </c>
      <c r="N509" s="66" t="s">
        <v>1838</v>
      </c>
    </row>
    <row r="510" spans="1:14" x14ac:dyDescent="0.3">
      <c r="A510" s="280" t="s">
        <v>2019</v>
      </c>
      <c r="B510" s="65" t="s">
        <v>676</v>
      </c>
      <c r="C510" s="65" t="s">
        <v>82</v>
      </c>
      <c r="D510" s="65">
        <v>630</v>
      </c>
      <c r="E510" s="65">
        <v>1860</v>
      </c>
      <c r="F510" s="174">
        <v>3.2</v>
      </c>
      <c r="G510" s="232">
        <f>Tabla149[[#This Row],[PPF (µmol/s)]]/Tabla149[[#This Row],[Power use (W)]]</f>
        <v>2.9523809523809526</v>
      </c>
      <c r="H510" s="195"/>
      <c r="I510" s="195"/>
      <c r="J510" s="195"/>
      <c r="K510" s="195"/>
      <c r="L510" s="218"/>
      <c r="M510" s="195">
        <v>3.2</v>
      </c>
      <c r="N510" s="66" t="s">
        <v>1838</v>
      </c>
    </row>
    <row r="511" spans="1:14" x14ac:dyDescent="0.3">
      <c r="A511" s="57"/>
      <c r="B511" s="65" t="s">
        <v>677</v>
      </c>
      <c r="C511" s="65" t="s">
        <v>477</v>
      </c>
      <c r="D511" s="65">
        <v>1350</v>
      </c>
      <c r="E511" s="65">
        <v>3200</v>
      </c>
      <c r="F511" s="82"/>
      <c r="G511" s="214">
        <f>Tabla149[[#This Row],[PPF (µmol/s)]]/Tabla149[[#This Row],[Power use (W)]]</f>
        <v>2.3703703703703702</v>
      </c>
      <c r="H511" s="195"/>
      <c r="I511" s="195"/>
      <c r="J511" s="195"/>
      <c r="K511" s="218">
        <v>2.37</v>
      </c>
      <c r="L511" s="218"/>
      <c r="M511" s="195"/>
      <c r="N511" s="66" t="s">
        <v>1839</v>
      </c>
    </row>
    <row r="512" spans="1:14" x14ac:dyDescent="0.3">
      <c r="A512" s="57"/>
      <c r="B512" s="65" t="s">
        <v>678</v>
      </c>
      <c r="C512" s="65" t="s">
        <v>82</v>
      </c>
      <c r="D512" s="65">
        <v>210</v>
      </c>
      <c r="E512" s="65">
        <v>620</v>
      </c>
      <c r="F512" s="174">
        <v>3.2</v>
      </c>
      <c r="G512" s="232">
        <f>Tabla149[[#This Row],[PPF (µmol/s)]]/Tabla149[[#This Row],[Power use (W)]]</f>
        <v>2.9523809523809526</v>
      </c>
      <c r="H512" s="195"/>
      <c r="I512" s="195"/>
      <c r="J512" s="195"/>
      <c r="K512" s="218"/>
      <c r="L512" s="218"/>
      <c r="M512" s="195">
        <v>3.2</v>
      </c>
      <c r="N512" s="66" t="s">
        <v>1840</v>
      </c>
    </row>
    <row r="513" spans="1:14" x14ac:dyDescent="0.3">
      <c r="A513" s="57"/>
      <c r="B513" s="65" t="s">
        <v>679</v>
      </c>
      <c r="C513" s="65" t="s">
        <v>82</v>
      </c>
      <c r="D513" s="65">
        <v>510</v>
      </c>
      <c r="E513" s="65">
        <v>1500</v>
      </c>
      <c r="F513" s="174">
        <v>3.2</v>
      </c>
      <c r="G513" s="232">
        <f>Tabla149[[#This Row],[PPF (µmol/s)]]/Tabla149[[#This Row],[Power use (W)]]</f>
        <v>2.9411764705882355</v>
      </c>
      <c r="H513" s="195"/>
      <c r="I513" s="195"/>
      <c r="J513" s="195"/>
      <c r="K513" s="218"/>
      <c r="L513" s="218"/>
      <c r="M513" s="195">
        <v>3.2</v>
      </c>
      <c r="N513" s="66" t="s">
        <v>1840</v>
      </c>
    </row>
    <row r="514" spans="1:14" x14ac:dyDescent="0.3">
      <c r="A514" s="57"/>
      <c r="B514" s="65" t="s">
        <v>680</v>
      </c>
      <c r="C514" s="65" t="s">
        <v>82</v>
      </c>
      <c r="D514" s="65">
        <v>540</v>
      </c>
      <c r="E514" s="65">
        <v>1650</v>
      </c>
      <c r="F514" s="174">
        <v>3.2</v>
      </c>
      <c r="G514" s="232">
        <f>Tabla149[[#This Row],[PPF (µmol/s)]]/Tabla149[[#This Row],[Power use (W)]]</f>
        <v>3.0555555555555554</v>
      </c>
      <c r="H514" s="195"/>
      <c r="I514" s="195"/>
      <c r="J514" s="195"/>
      <c r="K514" s="218"/>
      <c r="L514" s="218"/>
      <c r="M514" s="218">
        <v>3.2</v>
      </c>
      <c r="N514" s="66" t="s">
        <v>1840</v>
      </c>
    </row>
    <row r="515" spans="1:14" x14ac:dyDescent="0.3">
      <c r="A515" s="57"/>
      <c r="B515" s="65" t="s">
        <v>681</v>
      </c>
      <c r="C515" s="65" t="s">
        <v>82</v>
      </c>
      <c r="D515" s="65">
        <v>580</v>
      </c>
      <c r="E515" s="65">
        <v>1800</v>
      </c>
      <c r="F515" s="174">
        <v>3.2</v>
      </c>
      <c r="G515" s="232">
        <f>Tabla149[[#This Row],[PPF (µmol/s)]]/Tabla149[[#This Row],[Power use (W)]]</f>
        <v>3.103448275862069</v>
      </c>
      <c r="H515" s="195"/>
      <c r="I515" s="195"/>
      <c r="J515" s="195"/>
      <c r="K515" s="218"/>
      <c r="L515" s="218"/>
      <c r="M515" s="218">
        <v>3.2</v>
      </c>
      <c r="N515" s="66" t="s">
        <v>1840</v>
      </c>
    </row>
    <row r="516" spans="1:14" x14ac:dyDescent="0.3">
      <c r="A516" s="57"/>
      <c r="B516" s="65" t="s">
        <v>682</v>
      </c>
      <c r="C516" s="65" t="s">
        <v>82</v>
      </c>
      <c r="D516" s="65">
        <v>640</v>
      </c>
      <c r="E516" s="65">
        <v>1960</v>
      </c>
      <c r="F516" s="174">
        <v>3.2</v>
      </c>
      <c r="G516" s="232">
        <f>Tabla149[[#This Row],[PPF (µmol/s)]]/Tabla149[[#This Row],[Power use (W)]]</f>
        <v>3.0625</v>
      </c>
      <c r="H516" s="195"/>
      <c r="I516" s="195"/>
      <c r="J516" s="195"/>
      <c r="K516" s="218"/>
      <c r="L516" s="218"/>
      <c r="M516" s="218">
        <v>3.2</v>
      </c>
      <c r="N516" s="66" t="s">
        <v>1840</v>
      </c>
    </row>
    <row r="517" spans="1:14" x14ac:dyDescent="0.3">
      <c r="A517" s="57"/>
      <c r="B517" s="65" t="s">
        <v>683</v>
      </c>
      <c r="C517" s="65" t="s">
        <v>82</v>
      </c>
      <c r="D517" s="65">
        <v>720</v>
      </c>
      <c r="E517" s="65">
        <v>2150</v>
      </c>
      <c r="F517" s="174">
        <v>3.2</v>
      </c>
      <c r="G517" s="232">
        <f>Tabla149[[#This Row],[PPF (µmol/s)]]/Tabla149[[#This Row],[Power use (W)]]</f>
        <v>2.9861111111111112</v>
      </c>
      <c r="H517" s="195"/>
      <c r="I517" s="195"/>
      <c r="J517" s="195"/>
      <c r="K517" s="218"/>
      <c r="L517" s="218"/>
      <c r="M517" s="218">
        <v>3.2</v>
      </c>
      <c r="N517" s="66" t="s">
        <v>1840</v>
      </c>
    </row>
    <row r="518" spans="1:14" x14ac:dyDescent="0.3">
      <c r="A518" s="57"/>
      <c r="B518" s="65" t="s">
        <v>684</v>
      </c>
      <c r="C518" s="65" t="s">
        <v>82</v>
      </c>
      <c r="D518" s="65">
        <v>800</v>
      </c>
      <c r="E518" s="65">
        <v>2340</v>
      </c>
      <c r="F518" s="174">
        <v>3.2</v>
      </c>
      <c r="G518" s="232">
        <f>Tabla149[[#This Row],[PPF (µmol/s)]]/Tabla149[[#This Row],[Power use (W)]]</f>
        <v>2.9249999999999998</v>
      </c>
      <c r="H518" s="195"/>
      <c r="I518" s="195"/>
      <c r="J518" s="195"/>
      <c r="K518" s="218"/>
      <c r="L518" s="218"/>
      <c r="M518" s="218">
        <v>3.2</v>
      </c>
      <c r="N518" s="66" t="s">
        <v>1840</v>
      </c>
    </row>
    <row r="519" spans="1:14" x14ac:dyDescent="0.3">
      <c r="A519" s="57"/>
      <c r="B519" s="65" t="s">
        <v>685</v>
      </c>
      <c r="C519" s="65" t="s">
        <v>82</v>
      </c>
      <c r="D519" s="65">
        <v>15.19</v>
      </c>
      <c r="E519" s="65">
        <v>45</v>
      </c>
      <c r="F519" s="174">
        <v>3.7</v>
      </c>
      <c r="G519" s="232">
        <f>Tabla149[[#This Row],[PPF (µmol/s)]]/Tabla149[[#This Row],[Power use (W)]]</f>
        <v>2.9624753127057275</v>
      </c>
      <c r="H519" s="195"/>
      <c r="I519" s="195"/>
      <c r="J519" s="195"/>
      <c r="K519" s="218"/>
      <c r="L519" s="218"/>
      <c r="M519" s="218">
        <v>3.7</v>
      </c>
      <c r="N519" s="66" t="s">
        <v>1841</v>
      </c>
    </row>
    <row r="520" spans="1:14" x14ac:dyDescent="0.3">
      <c r="A520" s="57"/>
      <c r="B520" s="65" t="s">
        <v>686</v>
      </c>
      <c r="C520" s="65" t="s">
        <v>82</v>
      </c>
      <c r="D520" s="65">
        <v>16.239999999999998</v>
      </c>
      <c r="E520" s="65">
        <v>43</v>
      </c>
      <c r="F520" s="174">
        <v>3.3</v>
      </c>
      <c r="G520" s="232">
        <f>Tabla149[[#This Row],[PPF (µmol/s)]]/Tabla149[[#This Row],[Power use (W)]]</f>
        <v>2.6477832512315271</v>
      </c>
      <c r="H520" s="195"/>
      <c r="I520" s="195"/>
      <c r="J520" s="195"/>
      <c r="K520" s="218"/>
      <c r="L520" s="218"/>
      <c r="M520" s="218">
        <v>3.3</v>
      </c>
      <c r="N520" s="66" t="s">
        <v>1841</v>
      </c>
    </row>
    <row r="521" spans="1:14" x14ac:dyDescent="0.3">
      <c r="A521" s="57"/>
      <c r="B521" s="65" t="s">
        <v>687</v>
      </c>
      <c r="C521" s="65" t="s">
        <v>82</v>
      </c>
      <c r="D521" s="65">
        <v>14.54</v>
      </c>
      <c r="E521" s="65">
        <v>39</v>
      </c>
      <c r="F521" s="174">
        <v>3.35</v>
      </c>
      <c r="G521" s="232">
        <f>Tabla149[[#This Row],[PPF (µmol/s)]]/Tabla149[[#This Row],[Power use (W)]]</f>
        <v>2.6822558459422283</v>
      </c>
      <c r="H521" s="195"/>
      <c r="I521" s="195"/>
      <c r="J521" s="195"/>
      <c r="K521" s="218"/>
      <c r="L521" s="218"/>
      <c r="M521" s="218">
        <v>3.35</v>
      </c>
      <c r="N521" s="66" t="s">
        <v>1841</v>
      </c>
    </row>
    <row r="522" spans="1:14" x14ac:dyDescent="0.3">
      <c r="A522" s="57"/>
      <c r="B522" s="65" t="s">
        <v>688</v>
      </c>
      <c r="C522" s="65" t="s">
        <v>82</v>
      </c>
      <c r="D522" s="65">
        <v>16.03</v>
      </c>
      <c r="E522" s="65">
        <v>45</v>
      </c>
      <c r="F522" s="174">
        <v>3.5</v>
      </c>
      <c r="G522" s="232">
        <f>Tabla149[[#This Row],[PPF (µmol/s)]]/Tabla149[[#This Row],[Power use (W)]]</f>
        <v>2.8072364316905798</v>
      </c>
      <c r="H522" s="195"/>
      <c r="I522" s="195"/>
      <c r="J522" s="195"/>
      <c r="K522" s="218"/>
      <c r="L522" s="218"/>
      <c r="M522" s="218">
        <v>3.5</v>
      </c>
      <c r="N522" s="66" t="s">
        <v>1841</v>
      </c>
    </row>
    <row r="523" spans="1:14" x14ac:dyDescent="0.3">
      <c r="A523" s="57"/>
      <c r="B523" s="65" t="s">
        <v>689</v>
      </c>
      <c r="C523" s="65" t="s">
        <v>82</v>
      </c>
      <c r="D523" s="65">
        <v>15.26</v>
      </c>
      <c r="E523" s="65">
        <v>48</v>
      </c>
      <c r="F523" s="174">
        <v>3.87</v>
      </c>
      <c r="G523" s="232">
        <f>Tabla149[[#This Row],[PPF (µmol/s)]]/Tabla149[[#This Row],[Power use (W)]]</f>
        <v>3.145478374836173</v>
      </c>
      <c r="H523" s="195"/>
      <c r="I523" s="195"/>
      <c r="J523" s="195"/>
      <c r="K523" s="218"/>
      <c r="L523" s="218"/>
      <c r="M523" s="218">
        <v>3.87</v>
      </c>
      <c r="N523" s="66" t="s">
        <v>1841</v>
      </c>
    </row>
    <row r="524" spans="1:14" x14ac:dyDescent="0.3">
      <c r="A524" s="57"/>
      <c r="B524" s="65" t="s">
        <v>690</v>
      </c>
      <c r="C524" s="65" t="s">
        <v>82</v>
      </c>
      <c r="D524" s="65">
        <v>15.61</v>
      </c>
      <c r="E524" s="65">
        <v>44</v>
      </c>
      <c r="F524" s="174">
        <v>3.51</v>
      </c>
      <c r="G524" s="232">
        <f>Tabla149[[#This Row],[PPF (µmol/s)]]/Tabla149[[#This Row],[Power use (W)]]</f>
        <v>2.8187059577194109</v>
      </c>
      <c r="H524" s="195"/>
      <c r="I524" s="195"/>
      <c r="J524" s="195"/>
      <c r="K524" s="218"/>
      <c r="L524" s="218"/>
      <c r="M524" s="218">
        <v>3.51</v>
      </c>
      <c r="N524" s="66" t="s">
        <v>1841</v>
      </c>
    </row>
    <row r="525" spans="1:14" x14ac:dyDescent="0.3">
      <c r="A525" s="57"/>
      <c r="B525" s="65" t="s">
        <v>691</v>
      </c>
      <c r="C525" s="65" t="s">
        <v>82</v>
      </c>
      <c r="D525" s="65">
        <v>16.309999999999999</v>
      </c>
      <c r="E525" s="65">
        <v>45</v>
      </c>
      <c r="F525" s="174">
        <v>3.43</v>
      </c>
      <c r="G525" s="232">
        <f>Tabla149[[#This Row],[PPF (µmol/s)]]/Tabla149[[#This Row],[Power use (W)]]</f>
        <v>2.7590435315757205</v>
      </c>
      <c r="H525" s="195"/>
      <c r="I525" s="195"/>
      <c r="J525" s="195"/>
      <c r="K525" s="218"/>
      <c r="L525" s="218"/>
      <c r="M525" s="218">
        <v>3.43</v>
      </c>
      <c r="N525" s="66" t="s">
        <v>1841</v>
      </c>
    </row>
    <row r="526" spans="1:14" x14ac:dyDescent="0.3">
      <c r="A526" s="57"/>
      <c r="B526" s="65" t="s">
        <v>692</v>
      </c>
      <c r="C526" s="65" t="s">
        <v>82</v>
      </c>
      <c r="D526" s="65">
        <v>17.71</v>
      </c>
      <c r="E526" s="65">
        <v>44</v>
      </c>
      <c r="F526" s="174">
        <v>3.1</v>
      </c>
      <c r="G526" s="232">
        <f>Tabla149[[#This Row],[PPF (µmol/s)]]/Tabla149[[#This Row],[Power use (W)]]</f>
        <v>2.4844720496894408</v>
      </c>
      <c r="H526" s="195"/>
      <c r="I526" s="195"/>
      <c r="J526" s="195"/>
      <c r="K526" s="218"/>
      <c r="L526" s="218"/>
      <c r="M526" s="218">
        <v>3.1</v>
      </c>
      <c r="N526" s="66" t="s">
        <v>1841</v>
      </c>
    </row>
    <row r="527" spans="1:14" x14ac:dyDescent="0.3">
      <c r="A527" s="57"/>
      <c r="B527" s="65" t="s">
        <v>693</v>
      </c>
      <c r="C527" s="65" t="s">
        <v>314</v>
      </c>
      <c r="D527" s="65">
        <v>1000</v>
      </c>
      <c r="E527" s="65">
        <v>2400</v>
      </c>
      <c r="F527" s="82"/>
      <c r="G527" s="214">
        <f>Tabla149[[#This Row],[PPF (µmol/s)]]/Tabla149[[#This Row],[Power use (W)]]</f>
        <v>2.4</v>
      </c>
      <c r="H527" s="195"/>
      <c r="I527" s="195"/>
      <c r="J527" s="195"/>
      <c r="K527" s="218">
        <v>2.4</v>
      </c>
      <c r="L527" s="218"/>
      <c r="M527" s="218"/>
      <c r="N527" s="66" t="s">
        <v>1842</v>
      </c>
    </row>
    <row r="528" spans="1:14" x14ac:dyDescent="0.3">
      <c r="A528" s="57"/>
      <c r="B528" s="65" t="s">
        <v>694</v>
      </c>
      <c r="C528" s="65" t="s">
        <v>314</v>
      </c>
      <c r="D528" s="65">
        <v>1000</v>
      </c>
      <c r="E528" s="65">
        <v>2400</v>
      </c>
      <c r="F528" s="82"/>
      <c r="G528" s="214">
        <f>Tabla149[[#This Row],[PPF (µmol/s)]]/Tabla149[[#This Row],[Power use (W)]]</f>
        <v>2.4</v>
      </c>
      <c r="H528" s="195"/>
      <c r="I528" s="195"/>
      <c r="J528" s="195"/>
      <c r="K528" s="218">
        <v>2.4</v>
      </c>
      <c r="L528" s="218"/>
      <c r="M528" s="218"/>
      <c r="N528" s="66" t="s">
        <v>1842</v>
      </c>
    </row>
    <row r="529" spans="1:14" x14ac:dyDescent="0.3">
      <c r="A529" s="57"/>
      <c r="B529" s="65" t="s">
        <v>693</v>
      </c>
      <c r="C529" s="65" t="s">
        <v>314</v>
      </c>
      <c r="D529" s="65">
        <v>1350</v>
      </c>
      <c r="E529" s="65">
        <v>3200</v>
      </c>
      <c r="F529" s="82"/>
      <c r="G529" s="214">
        <f>Tabla149[[#This Row],[PPF (µmol/s)]]/Tabla149[[#This Row],[Power use (W)]]</f>
        <v>2.3703703703703702</v>
      </c>
      <c r="H529" s="195"/>
      <c r="I529" s="195"/>
      <c r="J529" s="195"/>
      <c r="K529" s="218">
        <v>2.3703703703703702</v>
      </c>
      <c r="L529" s="218"/>
      <c r="M529" s="218"/>
      <c r="N529" s="66" t="s">
        <v>1842</v>
      </c>
    </row>
    <row r="530" spans="1:14" x14ac:dyDescent="0.3">
      <c r="A530" s="57"/>
      <c r="B530" s="65" t="s">
        <v>695</v>
      </c>
      <c r="C530" s="65" t="s">
        <v>168</v>
      </c>
      <c r="D530" s="65">
        <v>55</v>
      </c>
      <c r="E530" s="65">
        <v>154</v>
      </c>
      <c r="F530" s="174">
        <v>3.1</v>
      </c>
      <c r="G530" s="232">
        <f>Tabla149[[#This Row],[PPF (µmol/s)]]/Tabla149[[#This Row],[Power use (W)]]</f>
        <v>2.8</v>
      </c>
      <c r="H530" s="195"/>
      <c r="I530" s="195"/>
      <c r="J530" s="195"/>
      <c r="K530" s="195"/>
      <c r="L530" s="218"/>
      <c r="M530" s="218">
        <v>3.1</v>
      </c>
      <c r="N530" s="66" t="s">
        <v>1842</v>
      </c>
    </row>
    <row r="531" spans="1:14" x14ac:dyDescent="0.3">
      <c r="A531" s="57"/>
      <c r="B531" s="65" t="s">
        <v>696</v>
      </c>
      <c r="C531" s="65" t="s">
        <v>168</v>
      </c>
      <c r="D531" s="65">
        <v>110</v>
      </c>
      <c r="E531" s="65">
        <v>308</v>
      </c>
      <c r="F531" s="174">
        <v>3.1</v>
      </c>
      <c r="G531" s="232">
        <f>Tabla149[[#This Row],[PPF (µmol/s)]]/Tabla149[[#This Row],[Power use (W)]]</f>
        <v>2.8</v>
      </c>
      <c r="H531" s="195"/>
      <c r="I531" s="195"/>
      <c r="J531" s="195"/>
      <c r="K531" s="195"/>
      <c r="L531" s="218"/>
      <c r="M531" s="218">
        <v>3.1</v>
      </c>
      <c r="N531" s="66" t="s">
        <v>1842</v>
      </c>
    </row>
    <row r="532" spans="1:14" x14ac:dyDescent="0.3">
      <c r="A532" s="57"/>
      <c r="B532" s="65" t="s">
        <v>697</v>
      </c>
      <c r="C532" s="65" t="s">
        <v>168</v>
      </c>
      <c r="D532" s="65">
        <v>180</v>
      </c>
      <c r="E532" s="65">
        <v>512</v>
      </c>
      <c r="F532" s="174">
        <v>3.1</v>
      </c>
      <c r="G532" s="232">
        <f>Tabla149[[#This Row],[PPF (µmol/s)]]/Tabla149[[#This Row],[Power use (W)]]</f>
        <v>2.8444444444444446</v>
      </c>
      <c r="H532" s="195"/>
      <c r="I532" s="195"/>
      <c r="J532" s="195"/>
      <c r="K532" s="195"/>
      <c r="L532" s="218"/>
      <c r="M532" s="218">
        <v>3.1</v>
      </c>
      <c r="N532" s="66" t="s">
        <v>1842</v>
      </c>
    </row>
    <row r="533" spans="1:14" x14ac:dyDescent="0.3">
      <c r="A533" s="57"/>
      <c r="B533" s="65" t="s">
        <v>698</v>
      </c>
      <c r="C533" s="65" t="s">
        <v>168</v>
      </c>
      <c r="D533" s="65">
        <v>200</v>
      </c>
      <c r="E533" s="65">
        <v>564</v>
      </c>
      <c r="F533" s="174">
        <v>3.1</v>
      </c>
      <c r="G533" s="232">
        <f>Tabla149[[#This Row],[PPF (µmol/s)]]/Tabla149[[#This Row],[Power use (W)]]</f>
        <v>2.82</v>
      </c>
      <c r="H533" s="195"/>
      <c r="I533" s="195"/>
      <c r="J533" s="195"/>
      <c r="K533" s="195"/>
      <c r="L533" s="218"/>
      <c r="M533" s="218">
        <v>3.1</v>
      </c>
      <c r="N533" s="66" t="s">
        <v>1842</v>
      </c>
    </row>
    <row r="534" spans="1:14" x14ac:dyDescent="0.3">
      <c r="A534" s="57"/>
      <c r="B534" s="65" t="s">
        <v>699</v>
      </c>
      <c r="C534" s="65" t="s">
        <v>168</v>
      </c>
      <c r="D534" s="65">
        <v>220</v>
      </c>
      <c r="E534" s="65">
        <v>616</v>
      </c>
      <c r="F534" s="174">
        <v>3.1</v>
      </c>
      <c r="G534" s="232">
        <f>Tabla149[[#This Row],[PPF (µmol/s)]]/Tabla149[[#This Row],[Power use (W)]]</f>
        <v>2.8</v>
      </c>
      <c r="H534" s="195"/>
      <c r="I534" s="195"/>
      <c r="J534" s="195"/>
      <c r="K534" s="195"/>
      <c r="L534" s="218"/>
      <c r="M534" s="218">
        <v>3.1</v>
      </c>
      <c r="N534" s="66" t="s">
        <v>1842</v>
      </c>
    </row>
    <row r="535" spans="1:14" x14ac:dyDescent="0.3">
      <c r="A535" s="57"/>
      <c r="B535" s="65" t="s">
        <v>700</v>
      </c>
      <c r="C535" s="65" t="s">
        <v>82</v>
      </c>
      <c r="D535" s="65">
        <v>36</v>
      </c>
      <c r="E535" s="65">
        <v>110</v>
      </c>
      <c r="F535" s="174">
        <v>3.1</v>
      </c>
      <c r="G535" s="232">
        <f>Tabla149[[#This Row],[PPF (µmol/s)]]/Tabla149[[#This Row],[Power use (W)]]</f>
        <v>3.0555555555555554</v>
      </c>
      <c r="H535" s="195"/>
      <c r="I535" s="195"/>
      <c r="J535" s="195"/>
      <c r="K535" s="195"/>
      <c r="L535" s="195"/>
      <c r="M535" s="218">
        <v>3.1</v>
      </c>
      <c r="N535" s="66" t="s">
        <v>1842</v>
      </c>
    </row>
    <row r="536" spans="1:14" x14ac:dyDescent="0.3">
      <c r="A536" s="57"/>
      <c r="B536" s="65" t="s">
        <v>701</v>
      </c>
      <c r="C536" s="65" t="s">
        <v>82</v>
      </c>
      <c r="D536" s="65">
        <v>36</v>
      </c>
      <c r="E536" s="82"/>
      <c r="F536" s="82" t="s">
        <v>559</v>
      </c>
      <c r="G536" s="499">
        <f>Tabla149[[#This Row],[PPF (µmol/s)]]/Tabla149[[#This Row],[Power use (W)]]</f>
        <v>0</v>
      </c>
      <c r="H536" s="195"/>
      <c r="I536" s="195"/>
      <c r="J536" s="195"/>
      <c r="K536" s="195"/>
      <c r="L536" s="195"/>
      <c r="M536" s="195"/>
      <c r="N536" s="66" t="s">
        <v>1354</v>
      </c>
    </row>
    <row r="537" spans="1:14" ht="15" thickBot="1" x14ac:dyDescent="0.35">
      <c r="A537" s="57"/>
      <c r="B537" s="84" t="s">
        <v>702</v>
      </c>
      <c r="C537" s="84" t="s">
        <v>82</v>
      </c>
      <c r="D537" s="84">
        <v>14.4</v>
      </c>
      <c r="E537" s="82"/>
      <c r="F537" s="82"/>
      <c r="G537" s="499">
        <f>Tabla149[[#This Row],[PPF (µmol/s)]]/Tabla149[[#This Row],[Power use (W)]]</f>
        <v>0</v>
      </c>
      <c r="H537" s="195"/>
      <c r="I537" s="195"/>
      <c r="J537" s="195"/>
      <c r="K537" s="195"/>
      <c r="L537" s="195"/>
      <c r="M537" s="195"/>
      <c r="N537" s="76" t="s">
        <v>1355</v>
      </c>
    </row>
    <row r="538" spans="1:14" ht="18.600000000000001" thickBot="1" x14ac:dyDescent="0.4">
      <c r="A538" s="56" t="s">
        <v>705</v>
      </c>
      <c r="B538" s="53"/>
      <c r="C538" s="27"/>
      <c r="D538" s="27"/>
      <c r="E538" s="27"/>
      <c r="F538" s="27"/>
      <c r="G538" s="158"/>
      <c r="H538" s="190"/>
      <c r="I538" s="190"/>
      <c r="J538" s="190"/>
      <c r="K538" s="190"/>
      <c r="L538" s="190"/>
      <c r="M538" s="190"/>
      <c r="N538" s="16"/>
    </row>
    <row r="539" spans="1:14" x14ac:dyDescent="0.3">
      <c r="A539" s="30" t="s">
        <v>737</v>
      </c>
      <c r="B539" s="65" t="s">
        <v>707</v>
      </c>
      <c r="C539" s="65" t="s">
        <v>706</v>
      </c>
      <c r="D539" s="65">
        <v>160</v>
      </c>
      <c r="E539" s="65">
        <v>460</v>
      </c>
      <c r="F539" s="65">
        <v>2.88</v>
      </c>
      <c r="G539" s="222">
        <f>Tabla149[[#This Row],[PPF (µmol/s)]]/Tabla149[[#This Row],[Power use (W)]]</f>
        <v>2.875</v>
      </c>
      <c r="H539" s="199"/>
      <c r="I539" s="199"/>
      <c r="J539" s="199"/>
      <c r="K539" s="199"/>
      <c r="L539" s="230">
        <v>2.875</v>
      </c>
      <c r="M539" s="199"/>
      <c r="N539" s="57" t="s">
        <v>1240</v>
      </c>
    </row>
    <row r="540" spans="1:14" x14ac:dyDescent="0.3">
      <c r="A540" s="58" t="s">
        <v>738</v>
      </c>
      <c r="B540" s="65" t="s">
        <v>730</v>
      </c>
      <c r="C540" s="65" t="s">
        <v>82</v>
      </c>
      <c r="D540" s="65">
        <v>32</v>
      </c>
      <c r="E540" s="65">
        <v>104</v>
      </c>
      <c r="F540" s="65">
        <v>3.2</v>
      </c>
      <c r="G540" s="222">
        <f>Tabla149[[#This Row],[PPF (µmol/s)]]/Tabla149[[#This Row],[Power use (W)]]</f>
        <v>3.25</v>
      </c>
      <c r="H540" s="199"/>
      <c r="I540" s="199"/>
      <c r="J540" s="199"/>
      <c r="K540" s="199"/>
      <c r="L540" s="230"/>
      <c r="M540" s="230">
        <v>3.25</v>
      </c>
      <c r="N540" s="57" t="s">
        <v>733</v>
      </c>
    </row>
    <row r="541" spans="1:14" x14ac:dyDescent="0.3">
      <c r="A541" s="280" t="s">
        <v>2019</v>
      </c>
      <c r="B541" s="65" t="s">
        <v>731</v>
      </c>
      <c r="C541" s="65" t="s">
        <v>82</v>
      </c>
      <c r="D541" s="65">
        <v>175</v>
      </c>
      <c r="E541" s="65">
        <v>516</v>
      </c>
      <c r="F541" s="65">
        <v>2.94</v>
      </c>
      <c r="G541" s="222">
        <f>Tabla149[[#This Row],[PPF (µmol/s)]]/Tabla149[[#This Row],[Power use (W)]]</f>
        <v>2.9485714285714284</v>
      </c>
      <c r="H541" s="199"/>
      <c r="I541" s="199"/>
      <c r="J541" s="199"/>
      <c r="K541" s="199"/>
      <c r="L541" s="230">
        <v>2.9485714285714284</v>
      </c>
      <c r="M541" s="230"/>
      <c r="N541" s="57" t="s">
        <v>733</v>
      </c>
    </row>
    <row r="542" spans="1:14" x14ac:dyDescent="0.3">
      <c r="A542" s="20"/>
      <c r="B542" s="65" t="s">
        <v>732</v>
      </c>
      <c r="C542" s="65" t="s">
        <v>82</v>
      </c>
      <c r="D542" s="65">
        <v>311</v>
      </c>
      <c r="E542" s="65">
        <v>904</v>
      </c>
      <c r="F542" s="65">
        <v>2.9</v>
      </c>
      <c r="G542" s="222">
        <f>Tabla149[[#This Row],[PPF (µmol/s)]]/Tabla149[[#This Row],[Power use (W)]]</f>
        <v>2.9067524115755625</v>
      </c>
      <c r="H542" s="199"/>
      <c r="I542" s="199"/>
      <c r="J542" s="199"/>
      <c r="K542" s="199"/>
      <c r="L542" s="230">
        <v>2.9067524115755625</v>
      </c>
      <c r="M542" s="230"/>
      <c r="N542" s="57" t="s">
        <v>733</v>
      </c>
    </row>
    <row r="543" spans="1:14" x14ac:dyDescent="0.3">
      <c r="A543" s="20"/>
      <c r="B543" s="65" t="s">
        <v>735</v>
      </c>
      <c r="C543" s="65" t="s">
        <v>82</v>
      </c>
      <c r="D543" s="65">
        <v>28</v>
      </c>
      <c r="E543" s="65">
        <v>104</v>
      </c>
      <c r="F543" s="65">
        <v>3.67</v>
      </c>
      <c r="G543" s="222">
        <f>Tabla149[[#This Row],[PPF (µmol/s)]]/Tabla149[[#This Row],[Power use (W)]]</f>
        <v>3.7142857142857144</v>
      </c>
      <c r="H543" s="199"/>
      <c r="I543" s="199"/>
      <c r="J543" s="199"/>
      <c r="K543" s="199"/>
      <c r="L543" s="230"/>
      <c r="M543" s="230">
        <v>3.7142857142857144</v>
      </c>
      <c r="N543" s="57" t="s">
        <v>729</v>
      </c>
    </row>
    <row r="544" spans="1:14" x14ac:dyDescent="0.3">
      <c r="A544" s="4"/>
      <c r="B544" s="65" t="s">
        <v>736</v>
      </c>
      <c r="C544" s="65" t="s">
        <v>82</v>
      </c>
      <c r="D544" s="65">
        <v>150</v>
      </c>
      <c r="E544" s="65">
        <v>513</v>
      </c>
      <c r="F544" s="65">
        <v>3.41</v>
      </c>
      <c r="G544" s="222">
        <f>Tabla149[[#This Row],[PPF (µmol/s)]]/Tabla149[[#This Row],[Power use (W)]]</f>
        <v>3.42</v>
      </c>
      <c r="H544" s="199"/>
      <c r="I544" s="199"/>
      <c r="J544" s="199"/>
      <c r="K544" s="199"/>
      <c r="L544" s="230"/>
      <c r="M544" s="230">
        <v>3.42</v>
      </c>
      <c r="N544" s="57" t="s">
        <v>729</v>
      </c>
    </row>
    <row r="545" spans="1:14" x14ac:dyDescent="0.3">
      <c r="A545" s="4"/>
      <c r="B545" s="65" t="s">
        <v>734</v>
      </c>
      <c r="C545" s="65" t="s">
        <v>82</v>
      </c>
      <c r="D545" s="65">
        <v>296</v>
      </c>
      <c r="E545" s="65">
        <v>986</v>
      </c>
      <c r="F545" s="65">
        <v>3.33</v>
      </c>
      <c r="G545" s="222">
        <f>Tabla149[[#This Row],[PPF (µmol/s)]]/Tabla149[[#This Row],[Power use (W)]]</f>
        <v>3.3310810810810811</v>
      </c>
      <c r="H545" s="199"/>
      <c r="I545" s="199"/>
      <c r="J545" s="199"/>
      <c r="K545" s="199"/>
      <c r="L545" s="230"/>
      <c r="M545" s="230">
        <v>3.3310810810810811</v>
      </c>
      <c r="N545" s="57" t="s">
        <v>729</v>
      </c>
    </row>
    <row r="546" spans="1:14" x14ac:dyDescent="0.3">
      <c r="A546" s="20"/>
      <c r="B546" s="65" t="s">
        <v>726</v>
      </c>
      <c r="C546" s="65" t="s">
        <v>708</v>
      </c>
      <c r="D546" s="65">
        <v>623</v>
      </c>
      <c r="E546" s="65">
        <v>1808</v>
      </c>
      <c r="F546" s="65">
        <v>2.9</v>
      </c>
      <c r="G546" s="222">
        <f>Tabla149[[#This Row],[PPF (µmol/s)]]/Tabla149[[#This Row],[Power use (W)]]</f>
        <v>2.9020866773675764</v>
      </c>
      <c r="H546" s="199"/>
      <c r="I546" s="199"/>
      <c r="J546" s="199"/>
      <c r="K546" s="199"/>
      <c r="L546" s="230">
        <v>2.9020866773675764</v>
      </c>
      <c r="M546" s="230"/>
      <c r="N546" s="57" t="s">
        <v>728</v>
      </c>
    </row>
    <row r="547" spans="1:14" x14ac:dyDescent="0.3">
      <c r="A547" s="20"/>
      <c r="B547" s="65" t="s">
        <v>727</v>
      </c>
      <c r="C547" s="65" t="s">
        <v>708</v>
      </c>
      <c r="D547" s="65">
        <v>592</v>
      </c>
      <c r="E547" s="65">
        <v>1972</v>
      </c>
      <c r="F547" s="65">
        <v>3.33</v>
      </c>
      <c r="G547" s="222">
        <f>Tabla149[[#This Row],[PPF (µmol/s)]]/Tabla149[[#This Row],[Power use (W)]]</f>
        <v>3.3310810810810811</v>
      </c>
      <c r="H547" s="199"/>
      <c r="I547" s="199"/>
      <c r="J547" s="199"/>
      <c r="K547" s="199"/>
      <c r="L547" s="230"/>
      <c r="M547" s="230">
        <v>3.3310810810810811</v>
      </c>
      <c r="N547" s="57" t="s">
        <v>729</v>
      </c>
    </row>
    <row r="548" spans="1:14" x14ac:dyDescent="0.3">
      <c r="A548" s="4"/>
      <c r="B548" s="65" t="s">
        <v>709</v>
      </c>
      <c r="C548" s="65" t="s">
        <v>706</v>
      </c>
      <c r="D548" s="65">
        <v>183</v>
      </c>
      <c r="E548" s="65">
        <v>570</v>
      </c>
      <c r="F548" s="65">
        <v>3.11</v>
      </c>
      <c r="G548" s="222">
        <f>Tabla149[[#This Row],[PPF (µmol/s)]]/Tabla149[[#This Row],[Power use (W)]]</f>
        <v>3.1147540983606556</v>
      </c>
      <c r="H548" s="199"/>
      <c r="I548" s="199"/>
      <c r="J548" s="199"/>
      <c r="K548" s="199"/>
      <c r="L548" s="230"/>
      <c r="M548" s="230">
        <v>3.1147540983606556</v>
      </c>
      <c r="N548" s="57" t="s">
        <v>711</v>
      </c>
    </row>
    <row r="549" spans="1:14" x14ac:dyDescent="0.3">
      <c r="A549" s="4"/>
      <c r="B549" s="65" t="s">
        <v>710</v>
      </c>
      <c r="C549" s="65" t="s">
        <v>706</v>
      </c>
      <c r="D549" s="65">
        <v>428</v>
      </c>
      <c r="E549" s="65">
        <v>1183</v>
      </c>
      <c r="F549" s="65">
        <v>2.76</v>
      </c>
      <c r="G549" s="222">
        <f>Tabla149[[#This Row],[PPF (µmol/s)]]/Tabla149[[#This Row],[Power use (W)]]</f>
        <v>2.764018691588785</v>
      </c>
      <c r="H549" s="199"/>
      <c r="I549" s="199"/>
      <c r="J549" s="199"/>
      <c r="K549" s="199"/>
      <c r="L549" s="230">
        <v>2.764018691588785</v>
      </c>
      <c r="M549" s="230"/>
      <c r="N549" s="57" t="s">
        <v>712</v>
      </c>
    </row>
    <row r="550" spans="1:14" x14ac:dyDescent="0.3">
      <c r="A550" s="4"/>
      <c r="B550" s="65" t="s">
        <v>713</v>
      </c>
      <c r="C550" s="65" t="s">
        <v>82</v>
      </c>
      <c r="D550" s="65">
        <v>33</v>
      </c>
      <c r="E550" s="65">
        <v>96</v>
      </c>
      <c r="F550" s="65">
        <v>2.9</v>
      </c>
      <c r="G550" s="222">
        <f>Tabla149[[#This Row],[PPF (µmol/s)]]/Tabla149[[#This Row],[Power use (W)]]</f>
        <v>2.9090909090909092</v>
      </c>
      <c r="H550" s="199"/>
      <c r="I550" s="199"/>
      <c r="J550" s="199"/>
      <c r="K550" s="199"/>
      <c r="L550" s="230">
        <v>2.9090909090909092</v>
      </c>
      <c r="M550" s="230"/>
      <c r="N550" s="57" t="s">
        <v>718</v>
      </c>
    </row>
    <row r="551" spans="1:14" x14ac:dyDescent="0.3">
      <c r="A551" s="4"/>
      <c r="B551" s="65" t="s">
        <v>715</v>
      </c>
      <c r="C551" s="65" t="s">
        <v>82</v>
      </c>
      <c r="D551" s="65">
        <v>48</v>
      </c>
      <c r="E551" s="65">
        <v>134</v>
      </c>
      <c r="F551" s="65">
        <v>2.77</v>
      </c>
      <c r="G551" s="222">
        <f>Tabla149[[#This Row],[PPF (µmol/s)]]/Tabla149[[#This Row],[Power use (W)]]</f>
        <v>2.7916666666666665</v>
      </c>
      <c r="H551" s="199"/>
      <c r="I551" s="199"/>
      <c r="J551" s="199"/>
      <c r="K551" s="199"/>
      <c r="L551" s="230">
        <v>2.7916666666666665</v>
      </c>
      <c r="M551" s="230"/>
      <c r="N551" s="57" t="s">
        <v>718</v>
      </c>
    </row>
    <row r="552" spans="1:14" x14ac:dyDescent="0.3">
      <c r="A552" s="4"/>
      <c r="B552" s="65" t="s">
        <v>714</v>
      </c>
      <c r="C552" s="65" t="s">
        <v>82</v>
      </c>
      <c r="D552" s="65">
        <v>33</v>
      </c>
      <c r="E552" s="65">
        <v>100</v>
      </c>
      <c r="F552" s="65">
        <v>3.03</v>
      </c>
      <c r="G552" s="222">
        <f>Tabla149[[#This Row],[PPF (µmol/s)]]/Tabla149[[#This Row],[Power use (W)]]</f>
        <v>3.0303030303030303</v>
      </c>
      <c r="H552" s="199"/>
      <c r="I552" s="199"/>
      <c r="J552" s="199"/>
      <c r="K552" s="199"/>
      <c r="L552" s="230"/>
      <c r="M552" s="230">
        <v>3.0303030303030303</v>
      </c>
      <c r="N552" s="57" t="s">
        <v>718</v>
      </c>
    </row>
    <row r="553" spans="1:14" x14ac:dyDescent="0.3">
      <c r="A553" s="4"/>
      <c r="B553" s="65" t="s">
        <v>716</v>
      </c>
      <c r="C553" s="65" t="s">
        <v>82</v>
      </c>
      <c r="D553" s="65">
        <v>51</v>
      </c>
      <c r="E553" s="65">
        <v>145</v>
      </c>
      <c r="F553" s="65">
        <v>2.87</v>
      </c>
      <c r="G553" s="222">
        <f>Tabla149[[#This Row],[PPF (µmol/s)]]/Tabla149[[#This Row],[Power use (W)]]</f>
        <v>2.8431372549019609</v>
      </c>
      <c r="H553" s="199"/>
      <c r="I553" s="199"/>
      <c r="J553" s="199"/>
      <c r="K553" s="199"/>
      <c r="L553" s="230">
        <v>2.8431372549019609</v>
      </c>
      <c r="M553" s="230"/>
      <c r="N553" s="57" t="s">
        <v>718</v>
      </c>
    </row>
    <row r="554" spans="1:14" x14ac:dyDescent="0.3">
      <c r="A554" s="4"/>
      <c r="B554" s="65" t="s">
        <v>717</v>
      </c>
      <c r="C554" s="65" t="s">
        <v>82</v>
      </c>
      <c r="D554" s="65">
        <v>64</v>
      </c>
      <c r="E554" s="65">
        <v>135</v>
      </c>
      <c r="F554" s="65">
        <v>2.11</v>
      </c>
      <c r="G554" s="222">
        <f>Tabla149[[#This Row],[PPF (µmol/s)]]/Tabla149[[#This Row],[Power use (W)]]</f>
        <v>2.109375</v>
      </c>
      <c r="H554" s="199"/>
      <c r="I554" s="199"/>
      <c r="J554" s="199"/>
      <c r="K554" s="230">
        <v>2.109375</v>
      </c>
      <c r="L554" s="199"/>
      <c r="M554" s="230"/>
      <c r="N554" s="57" t="s">
        <v>719</v>
      </c>
    </row>
    <row r="555" spans="1:14" x14ac:dyDescent="0.3">
      <c r="A555" s="4"/>
      <c r="B555" s="65" t="s">
        <v>720</v>
      </c>
      <c r="C555" s="65" t="s">
        <v>168</v>
      </c>
      <c r="D555" s="65">
        <v>41</v>
      </c>
      <c r="E555" s="65">
        <v>141</v>
      </c>
      <c r="F555" s="65">
        <v>3.42</v>
      </c>
      <c r="G555" s="222">
        <f>Tabla149[[#This Row],[PPF (µmol/s)]]/Tabla149[[#This Row],[Power use (W)]]</f>
        <v>3.4390243902439024</v>
      </c>
      <c r="H555" s="199"/>
      <c r="I555" s="199"/>
      <c r="J555" s="199"/>
      <c r="K555" s="199"/>
      <c r="L555" s="199"/>
      <c r="M555" s="230">
        <v>3.4390243902439024</v>
      </c>
      <c r="N555" s="57" t="s">
        <v>724</v>
      </c>
    </row>
    <row r="556" spans="1:14" x14ac:dyDescent="0.3">
      <c r="A556" s="4"/>
      <c r="B556" s="65" t="s">
        <v>721</v>
      </c>
      <c r="C556" s="65" t="s">
        <v>168</v>
      </c>
      <c r="D556" s="65">
        <v>42</v>
      </c>
      <c r="E556" s="65">
        <v>138</v>
      </c>
      <c r="F556" s="65">
        <v>3.29</v>
      </c>
      <c r="G556" s="222">
        <f>Tabla149[[#This Row],[PPF (µmol/s)]]/Tabla149[[#This Row],[Power use (W)]]</f>
        <v>3.2857142857142856</v>
      </c>
      <c r="H556" s="199"/>
      <c r="I556" s="199"/>
      <c r="J556" s="199"/>
      <c r="K556" s="199"/>
      <c r="L556" s="199"/>
      <c r="M556" s="230">
        <v>3.2857142857142856</v>
      </c>
      <c r="N556" s="57" t="s">
        <v>725</v>
      </c>
    </row>
    <row r="557" spans="1:14" x14ac:dyDescent="0.3">
      <c r="A557" s="4"/>
      <c r="B557" s="65" t="s">
        <v>722</v>
      </c>
      <c r="C557" s="65" t="s">
        <v>168</v>
      </c>
      <c r="D557" s="65">
        <v>72</v>
      </c>
      <c r="E557" s="65">
        <v>246</v>
      </c>
      <c r="F557" s="65">
        <v>3.42</v>
      </c>
      <c r="G557" s="222">
        <f>Tabla149[[#This Row],[PPF (µmol/s)]]/Tabla149[[#This Row],[Power use (W)]]</f>
        <v>3.4166666666666665</v>
      </c>
      <c r="H557" s="199"/>
      <c r="I557" s="199"/>
      <c r="J557" s="199"/>
      <c r="K557" s="199"/>
      <c r="L557" s="199"/>
      <c r="M557" s="230">
        <v>3.4166666666666665</v>
      </c>
      <c r="N557" s="57" t="s">
        <v>724</v>
      </c>
    </row>
    <row r="558" spans="1:14" ht="15" thickBot="1" x14ac:dyDescent="0.35">
      <c r="A558" s="4"/>
      <c r="B558" s="84" t="s">
        <v>723</v>
      </c>
      <c r="C558" s="84" t="s">
        <v>168</v>
      </c>
      <c r="D558" s="84">
        <v>73</v>
      </c>
      <c r="E558" s="84">
        <v>241</v>
      </c>
      <c r="F558" s="84">
        <v>3.29</v>
      </c>
      <c r="G558" s="233">
        <f>Tabla149[[#This Row],[PPF (µmol/s)]]/Tabla149[[#This Row],[Power use (W)]]</f>
        <v>3.3013698630136985</v>
      </c>
      <c r="H558" s="206"/>
      <c r="I558" s="206"/>
      <c r="J558" s="206"/>
      <c r="K558" s="206"/>
      <c r="L558" s="206"/>
      <c r="M558" s="235">
        <v>3.3013698630136985</v>
      </c>
      <c r="N558" s="64" t="s">
        <v>725</v>
      </c>
    </row>
    <row r="559" spans="1:14" ht="18.600000000000001" thickBot="1" x14ac:dyDescent="0.4">
      <c r="A559" s="56" t="s">
        <v>739</v>
      </c>
      <c r="B559" s="53"/>
      <c r="C559" s="27"/>
      <c r="D559" s="27"/>
      <c r="E559" s="27"/>
      <c r="F559" s="27"/>
      <c r="G559" s="158"/>
      <c r="H559" s="190"/>
      <c r="I559" s="190"/>
      <c r="J559" s="190"/>
      <c r="K559" s="190"/>
      <c r="L559" s="190"/>
      <c r="M559" s="190"/>
      <c r="N559" s="16"/>
    </row>
    <row r="560" spans="1:14" x14ac:dyDescent="0.3">
      <c r="A560" s="74" t="s">
        <v>745</v>
      </c>
      <c r="B560" s="85" t="s">
        <v>740</v>
      </c>
      <c r="C560" s="85" t="s">
        <v>512</v>
      </c>
      <c r="D560" s="85">
        <v>240</v>
      </c>
      <c r="E560" s="85">
        <v>610</v>
      </c>
      <c r="F560" s="85">
        <v>2.54</v>
      </c>
      <c r="G560" s="237">
        <f>Tabla149[[#This Row],[PPF (µmol/s)]]/Tabla149[[#This Row],[Power use (W)]]</f>
        <v>2.5416666666666665</v>
      </c>
      <c r="H560" s="208"/>
      <c r="I560" s="208"/>
      <c r="J560" s="208"/>
      <c r="K560" s="208"/>
      <c r="L560" s="239">
        <v>2.5416666666666665</v>
      </c>
      <c r="M560" s="208"/>
      <c r="N560" s="68" t="s">
        <v>1243</v>
      </c>
    </row>
    <row r="561" spans="1:14" x14ac:dyDescent="0.3">
      <c r="A561" s="58" t="s">
        <v>746</v>
      </c>
      <c r="B561" s="65" t="s">
        <v>741</v>
      </c>
      <c r="C561" s="65" t="s">
        <v>512</v>
      </c>
      <c r="D561" s="65">
        <v>240</v>
      </c>
      <c r="E561" s="65">
        <v>580</v>
      </c>
      <c r="F561" s="65">
        <v>2.42</v>
      </c>
      <c r="G561" s="222">
        <f>Tabla149[[#This Row],[PPF (µmol/s)]]/Tabla149[[#This Row],[Power use (W)]]</f>
        <v>2.4166666666666665</v>
      </c>
      <c r="H561" s="199"/>
      <c r="I561" s="199"/>
      <c r="J561" s="199"/>
      <c r="K561" s="230">
        <v>2.4166666666666665</v>
      </c>
      <c r="L561" s="230"/>
      <c r="M561" s="199"/>
      <c r="N561" s="66" t="s">
        <v>1244</v>
      </c>
    </row>
    <row r="562" spans="1:14" x14ac:dyDescent="0.3">
      <c r="A562" s="280" t="s">
        <v>2019</v>
      </c>
      <c r="B562" s="65" t="s">
        <v>742</v>
      </c>
      <c r="C562" s="65" t="s">
        <v>512</v>
      </c>
      <c r="D562" s="65">
        <v>240</v>
      </c>
      <c r="E562" s="65">
        <v>590</v>
      </c>
      <c r="F562" s="65">
        <v>2.46</v>
      </c>
      <c r="G562" s="222">
        <f>Tabla149[[#This Row],[PPF (µmol/s)]]/Tabla149[[#This Row],[Power use (W)]]</f>
        <v>2.4583333333333335</v>
      </c>
      <c r="H562" s="199"/>
      <c r="I562" s="199"/>
      <c r="J562" s="199"/>
      <c r="K562" s="230">
        <v>2.4583333333333335</v>
      </c>
      <c r="L562" s="230"/>
      <c r="M562" s="199"/>
      <c r="N562" s="66" t="s">
        <v>1245</v>
      </c>
    </row>
    <row r="563" spans="1:14" x14ac:dyDescent="0.3">
      <c r="A563" s="20"/>
      <c r="B563" s="65" t="s">
        <v>743</v>
      </c>
      <c r="C563" s="65" t="s">
        <v>512</v>
      </c>
      <c r="D563" s="65">
        <v>500</v>
      </c>
      <c r="E563" s="65">
        <v>1400</v>
      </c>
      <c r="F563" s="65">
        <v>2.8</v>
      </c>
      <c r="G563" s="222">
        <f>Tabla149[[#This Row],[PPF (µmol/s)]]/Tabla149[[#This Row],[Power use (W)]]</f>
        <v>2.8</v>
      </c>
      <c r="H563" s="199"/>
      <c r="I563" s="199"/>
      <c r="J563" s="199"/>
      <c r="K563" s="199"/>
      <c r="L563" s="230">
        <v>2.8</v>
      </c>
      <c r="M563" s="199"/>
      <c r="N563" s="66" t="s">
        <v>1241</v>
      </c>
    </row>
    <row r="564" spans="1:14" ht="15" thickBot="1" x14ac:dyDescent="0.35">
      <c r="A564" s="20"/>
      <c r="B564" s="65" t="s">
        <v>744</v>
      </c>
      <c r="C564" s="65" t="s">
        <v>512</v>
      </c>
      <c r="D564" s="65">
        <v>500</v>
      </c>
      <c r="E564" s="65">
        <v>1275</v>
      </c>
      <c r="F564" s="65">
        <v>2.5499999999999998</v>
      </c>
      <c r="G564" s="222">
        <f>Tabla149[[#This Row],[PPF (µmol/s)]]/Tabla149[[#This Row],[Power use (W)]]</f>
        <v>2.5499999999999998</v>
      </c>
      <c r="H564" s="199"/>
      <c r="I564" s="199"/>
      <c r="J564" s="199"/>
      <c r="K564" s="199"/>
      <c r="L564" s="230">
        <v>2.5499999999999998</v>
      </c>
      <c r="M564" s="199"/>
      <c r="N564" s="66" t="s">
        <v>1242</v>
      </c>
    </row>
    <row r="565" spans="1:14" ht="18.600000000000001" thickBot="1" x14ac:dyDescent="0.4">
      <c r="A565" s="56" t="s">
        <v>747</v>
      </c>
      <c r="B565" s="53"/>
      <c r="C565" s="27"/>
      <c r="D565" s="27"/>
      <c r="E565" s="27"/>
      <c r="F565" s="27"/>
      <c r="G565" s="158"/>
      <c r="H565" s="190"/>
      <c r="I565" s="190"/>
      <c r="J565" s="190"/>
      <c r="K565" s="190"/>
      <c r="L565" s="190"/>
      <c r="M565" s="190"/>
      <c r="N565" s="16"/>
    </row>
    <row r="566" spans="1:14" x14ac:dyDescent="0.3">
      <c r="A566" s="30" t="s">
        <v>755</v>
      </c>
      <c r="B566" s="65" t="s">
        <v>748</v>
      </c>
      <c r="C566" s="65" t="s">
        <v>512</v>
      </c>
      <c r="D566" s="65">
        <v>1000</v>
      </c>
      <c r="E566" s="65">
        <v>3000</v>
      </c>
      <c r="F566" s="174">
        <v>3.5</v>
      </c>
      <c r="G566" s="232">
        <f>Tabla149[[#This Row],[PPF (µmol/s)]]/Tabla149[[#This Row],[Power use (W)]]</f>
        <v>3</v>
      </c>
      <c r="H566" s="199"/>
      <c r="I566" s="199"/>
      <c r="J566" s="199"/>
      <c r="K566" s="199"/>
      <c r="L566" s="199"/>
      <c r="M566" s="230">
        <v>3.5</v>
      </c>
      <c r="N566" s="66" t="s">
        <v>1859</v>
      </c>
    </row>
    <row r="567" spans="1:14" x14ac:dyDescent="0.3">
      <c r="A567" s="11" t="s">
        <v>756</v>
      </c>
      <c r="B567" s="65" t="s">
        <v>749</v>
      </c>
      <c r="C567" s="65" t="s">
        <v>750</v>
      </c>
      <c r="D567" s="65">
        <v>700</v>
      </c>
      <c r="E567" s="65">
        <v>2000</v>
      </c>
      <c r="F567" s="174">
        <v>3.2</v>
      </c>
      <c r="G567" s="232">
        <f>Tabla149[[#This Row],[PPF (µmol/s)]]/Tabla149[[#This Row],[Power use (W)]]</f>
        <v>2.8571428571428572</v>
      </c>
      <c r="H567" s="199"/>
      <c r="I567" s="199"/>
      <c r="J567" s="199"/>
      <c r="K567" s="199"/>
      <c r="L567" s="230"/>
      <c r="M567" s="199">
        <v>3.2</v>
      </c>
      <c r="N567" s="66" t="s">
        <v>1860</v>
      </c>
    </row>
    <row r="568" spans="1:14" x14ac:dyDescent="0.3">
      <c r="A568" s="280" t="s">
        <v>2019</v>
      </c>
      <c r="B568" s="65" t="s">
        <v>751</v>
      </c>
      <c r="C568" s="65" t="s">
        <v>750</v>
      </c>
      <c r="D568" s="65">
        <v>420</v>
      </c>
      <c r="E568" s="65">
        <v>1000</v>
      </c>
      <c r="F568" s="174">
        <v>2.8</v>
      </c>
      <c r="G568" s="232">
        <f>Tabla149[[#This Row],[PPF (µmol/s)]]/Tabla149[[#This Row],[Power use (W)]]</f>
        <v>2.3809523809523809</v>
      </c>
      <c r="H568" s="199"/>
      <c r="I568" s="199"/>
      <c r="J568" s="199"/>
      <c r="K568" s="230"/>
      <c r="L568" s="230">
        <v>2.8</v>
      </c>
      <c r="M568" s="199"/>
      <c r="N568" s="66" t="s">
        <v>1861</v>
      </c>
    </row>
    <row r="569" spans="1:14" x14ac:dyDescent="0.3">
      <c r="A569" s="66"/>
      <c r="B569" s="65" t="s">
        <v>752</v>
      </c>
      <c r="C569" s="65" t="s">
        <v>750</v>
      </c>
      <c r="D569" s="65">
        <v>402</v>
      </c>
      <c r="E569" s="65">
        <v>717</v>
      </c>
      <c r="F569" s="65">
        <v>1.78</v>
      </c>
      <c r="G569" s="222">
        <f>Tabla149[[#This Row],[PPF (µmol/s)]]/Tabla149[[#This Row],[Power use (W)]]</f>
        <v>1.7835820895522387</v>
      </c>
      <c r="H569" s="199"/>
      <c r="I569" s="199"/>
      <c r="J569" s="230">
        <v>1.7835820895522387</v>
      </c>
      <c r="K569" s="199"/>
      <c r="L569" s="230"/>
      <c r="M569" s="199"/>
      <c r="N569" s="66" t="s">
        <v>1862</v>
      </c>
    </row>
    <row r="570" spans="1:14" x14ac:dyDescent="0.3">
      <c r="A570" s="4"/>
      <c r="B570" s="65" t="s">
        <v>753</v>
      </c>
      <c r="C570" s="65" t="s">
        <v>750</v>
      </c>
      <c r="D570" s="65">
        <v>402</v>
      </c>
      <c r="E570" s="65">
        <v>717</v>
      </c>
      <c r="F570" s="65">
        <v>1.78</v>
      </c>
      <c r="G570" s="222">
        <f>Tabla149[[#This Row],[PPF (µmol/s)]]/Tabla149[[#This Row],[Power use (W)]]</f>
        <v>1.7835820895522387</v>
      </c>
      <c r="H570" s="199"/>
      <c r="I570" s="199"/>
      <c r="J570" s="230">
        <v>1.7835820895522387</v>
      </c>
      <c r="K570" s="199"/>
      <c r="L570" s="230"/>
      <c r="M570" s="199"/>
      <c r="N570" s="66" t="s">
        <v>1862</v>
      </c>
    </row>
    <row r="571" spans="1:14" ht="15" thickBot="1" x14ac:dyDescent="0.35">
      <c r="A571" s="4"/>
      <c r="B571" s="65" t="s">
        <v>754</v>
      </c>
      <c r="C571" s="65" t="s">
        <v>168</v>
      </c>
      <c r="D571" s="65">
        <v>120</v>
      </c>
      <c r="E571" s="65">
        <v>300</v>
      </c>
      <c r="F571" s="174">
        <v>3</v>
      </c>
      <c r="G571" s="232">
        <f>Tabla149[[#This Row],[PPF (µmol/s)]]/Tabla149[[#This Row],[Power use (W)]]</f>
        <v>2.5</v>
      </c>
      <c r="H571" s="199"/>
      <c r="I571" s="199"/>
      <c r="J571" s="199"/>
      <c r="K571" s="199"/>
      <c r="L571" s="230"/>
      <c r="M571" s="199">
        <v>3</v>
      </c>
      <c r="N571" s="66" t="s">
        <v>1863</v>
      </c>
    </row>
    <row r="572" spans="1:14" ht="18.600000000000001" thickBot="1" x14ac:dyDescent="0.4">
      <c r="A572" s="56" t="s">
        <v>1515</v>
      </c>
      <c r="B572" s="53"/>
      <c r="C572" s="27"/>
      <c r="D572" s="27"/>
      <c r="E572" s="27" t="s">
        <v>522</v>
      </c>
      <c r="F572" s="27"/>
      <c r="G572" s="158"/>
      <c r="H572" s="190"/>
      <c r="I572" s="190"/>
      <c r="J572" s="190"/>
      <c r="K572" s="190"/>
      <c r="L572" s="190"/>
      <c r="M572" s="190"/>
      <c r="N572" s="16"/>
    </row>
    <row r="573" spans="1:14" x14ac:dyDescent="0.3">
      <c r="A573" s="28" t="s">
        <v>770</v>
      </c>
      <c r="B573" s="65" t="s">
        <v>759</v>
      </c>
      <c r="C573" s="65" t="s">
        <v>82</v>
      </c>
      <c r="D573" s="65">
        <v>178</v>
      </c>
      <c r="E573" s="65">
        <v>623</v>
      </c>
      <c r="F573" s="65">
        <v>3.5</v>
      </c>
      <c r="G573" s="222">
        <f>Tabla149[[#This Row],[PPF (µmol/s)]]/Tabla149[[#This Row],[Power use (W)]]</f>
        <v>3.5</v>
      </c>
      <c r="H573" s="199"/>
      <c r="I573" s="199"/>
      <c r="J573" s="199"/>
      <c r="K573" s="199"/>
      <c r="L573" s="199"/>
      <c r="M573" s="230">
        <v>3.5</v>
      </c>
      <c r="N573" s="57" t="s">
        <v>758</v>
      </c>
    </row>
    <row r="574" spans="1:14" x14ac:dyDescent="0.3">
      <c r="A574" s="65" t="s">
        <v>794</v>
      </c>
      <c r="B574" s="65" t="s">
        <v>760</v>
      </c>
      <c r="C574" s="65" t="s">
        <v>82</v>
      </c>
      <c r="D574" s="65">
        <v>180</v>
      </c>
      <c r="E574" s="65">
        <v>612</v>
      </c>
      <c r="F574" s="65">
        <v>3.4</v>
      </c>
      <c r="G574" s="222">
        <f>Tabla149[[#This Row],[PPF (µmol/s)]]/Tabla149[[#This Row],[Power use (W)]]</f>
        <v>3.4</v>
      </c>
      <c r="H574" s="199"/>
      <c r="I574" s="199"/>
      <c r="J574" s="199"/>
      <c r="K574" s="199"/>
      <c r="L574" s="199"/>
      <c r="M574" s="230">
        <v>3.4</v>
      </c>
      <c r="N574" s="57" t="s">
        <v>768</v>
      </c>
    </row>
    <row r="575" spans="1:14" x14ac:dyDescent="0.3">
      <c r="A575" s="280" t="s">
        <v>2019</v>
      </c>
      <c r="B575" s="65" t="s">
        <v>761</v>
      </c>
      <c r="C575" s="65" t="s">
        <v>82</v>
      </c>
      <c r="D575" s="65">
        <v>310</v>
      </c>
      <c r="E575" s="65">
        <v>1038</v>
      </c>
      <c r="F575" s="65">
        <v>3.3</v>
      </c>
      <c r="G575" s="222">
        <f>Tabla149[[#This Row],[PPF (µmol/s)]]/Tabla149[[#This Row],[Power use (W)]]</f>
        <v>3.3483870967741933</v>
      </c>
      <c r="H575" s="199"/>
      <c r="I575" s="199"/>
      <c r="J575" s="199"/>
      <c r="K575" s="199"/>
      <c r="L575" s="199"/>
      <c r="M575" s="230">
        <v>3.3483870967741933</v>
      </c>
      <c r="N575" s="57" t="s">
        <v>758</v>
      </c>
    </row>
    <row r="576" spans="1:14" x14ac:dyDescent="0.3">
      <c r="A576" s="57"/>
      <c r="B576" s="65" t="s">
        <v>762</v>
      </c>
      <c r="C576" s="65" t="s">
        <v>82</v>
      </c>
      <c r="D576" s="65">
        <v>314</v>
      </c>
      <c r="E576" s="65">
        <v>1013</v>
      </c>
      <c r="F576" s="65">
        <v>3.2</v>
      </c>
      <c r="G576" s="222">
        <f>Tabla149[[#This Row],[PPF (µmol/s)]]/Tabla149[[#This Row],[Power use (W)]]</f>
        <v>3.2261146496815285</v>
      </c>
      <c r="H576" s="199"/>
      <c r="I576" s="199"/>
      <c r="J576" s="199"/>
      <c r="K576" s="199"/>
      <c r="L576" s="199"/>
      <c r="M576" s="230">
        <v>3.2261146496815285</v>
      </c>
      <c r="N576" s="57" t="s">
        <v>768</v>
      </c>
    </row>
    <row r="577" spans="1:14" x14ac:dyDescent="0.3">
      <c r="A577" s="57"/>
      <c r="B577" s="65" t="s">
        <v>763</v>
      </c>
      <c r="C577" s="65" t="s">
        <v>82</v>
      </c>
      <c r="D577" s="65">
        <v>599</v>
      </c>
      <c r="E577" s="65">
        <v>1827</v>
      </c>
      <c r="F577" s="65">
        <v>3.1</v>
      </c>
      <c r="G577" s="222">
        <f>Tabla149[[#This Row],[PPF (µmol/s)]]/Tabla149[[#This Row],[Power use (W)]]</f>
        <v>3.05008347245409</v>
      </c>
      <c r="H577" s="199"/>
      <c r="I577" s="199"/>
      <c r="J577" s="199"/>
      <c r="K577" s="199"/>
      <c r="L577" s="199"/>
      <c r="M577" s="230">
        <v>3.05008347245409</v>
      </c>
      <c r="N577" s="57" t="s">
        <v>758</v>
      </c>
    </row>
    <row r="578" spans="1:14" x14ac:dyDescent="0.3">
      <c r="A578" s="57"/>
      <c r="B578" s="65" t="s">
        <v>764</v>
      </c>
      <c r="C578" s="65" t="s">
        <v>82</v>
      </c>
      <c r="D578" s="65">
        <v>601</v>
      </c>
      <c r="E578" s="65">
        <v>1761</v>
      </c>
      <c r="F578" s="65">
        <v>2.9</v>
      </c>
      <c r="G578" s="222">
        <f>Tabla149[[#This Row],[PPF (µmol/s)]]/Tabla149[[#This Row],[Power use (W)]]</f>
        <v>2.9301164725457571</v>
      </c>
      <c r="H578" s="199"/>
      <c r="I578" s="199"/>
      <c r="J578" s="199"/>
      <c r="K578" s="199"/>
      <c r="L578" s="230">
        <v>2.9301164725457571</v>
      </c>
      <c r="M578" s="199"/>
      <c r="N578" s="57" t="s">
        <v>768</v>
      </c>
    </row>
    <row r="579" spans="1:14" x14ac:dyDescent="0.3">
      <c r="A579" s="57"/>
      <c r="B579" s="65" t="s">
        <v>765</v>
      </c>
      <c r="C579" s="65" t="s">
        <v>82</v>
      </c>
      <c r="D579" s="65">
        <v>590</v>
      </c>
      <c r="E579" s="65">
        <v>1669</v>
      </c>
      <c r="F579" s="65">
        <v>2.8</v>
      </c>
      <c r="G579" s="222">
        <f>Tabla149[[#This Row],[PPF (µmol/s)]]/Tabla149[[#This Row],[Power use (W)]]</f>
        <v>2.8288135593220338</v>
      </c>
      <c r="H579" s="199"/>
      <c r="I579" s="199"/>
      <c r="J579" s="199"/>
      <c r="K579" s="199"/>
      <c r="L579" s="230">
        <v>2.8288135593220338</v>
      </c>
      <c r="M579" s="199"/>
      <c r="N579" s="57" t="s">
        <v>758</v>
      </c>
    </row>
    <row r="580" spans="1:14" x14ac:dyDescent="0.3">
      <c r="A580" s="57"/>
      <c r="B580" s="65" t="s">
        <v>766</v>
      </c>
      <c r="C580" s="65" t="s">
        <v>82</v>
      </c>
      <c r="D580" s="65">
        <v>597</v>
      </c>
      <c r="E580" s="65">
        <v>1631</v>
      </c>
      <c r="F580" s="65">
        <v>2.7</v>
      </c>
      <c r="G580" s="222">
        <f>Tabla149[[#This Row],[PPF (µmol/s)]]/Tabla149[[#This Row],[Power use (W)]]</f>
        <v>2.7319932998324958</v>
      </c>
      <c r="H580" s="199"/>
      <c r="I580" s="199"/>
      <c r="J580" s="199"/>
      <c r="K580" s="199"/>
      <c r="L580" s="230">
        <v>2.7319932998324958</v>
      </c>
      <c r="M580" s="199"/>
      <c r="N580" s="57" t="s">
        <v>768</v>
      </c>
    </row>
    <row r="581" spans="1:14" x14ac:dyDescent="0.3">
      <c r="A581" s="57"/>
      <c r="B581" s="65" t="s">
        <v>767</v>
      </c>
      <c r="C581" s="65" t="s">
        <v>82</v>
      </c>
      <c r="D581" s="65">
        <v>594</v>
      </c>
      <c r="E581" s="65">
        <v>1531</v>
      </c>
      <c r="F581" s="65">
        <v>2.6</v>
      </c>
      <c r="G581" s="222">
        <f>Tabla149[[#This Row],[PPF (µmol/s)]]/Tabla149[[#This Row],[Power use (W)]]</f>
        <v>2.5774410774410774</v>
      </c>
      <c r="H581" s="199"/>
      <c r="I581" s="199"/>
      <c r="J581" s="199"/>
      <c r="K581" s="199"/>
      <c r="L581" s="230">
        <v>2.5774410774410774</v>
      </c>
      <c r="M581" s="199"/>
      <c r="N581" s="57" t="s">
        <v>769</v>
      </c>
    </row>
    <row r="582" spans="1:14" x14ac:dyDescent="0.3">
      <c r="A582" s="57"/>
      <c r="B582" s="65" t="s">
        <v>771</v>
      </c>
      <c r="C582" s="65" t="s">
        <v>15</v>
      </c>
      <c r="D582" s="65">
        <v>10</v>
      </c>
      <c r="E582" s="65">
        <v>17.84</v>
      </c>
      <c r="F582" s="65">
        <v>1.81</v>
      </c>
      <c r="G582" s="222">
        <f>Tabla149[[#This Row],[PPF (µmol/s)]]/Tabla149[[#This Row],[Power use (W)]]</f>
        <v>1.784</v>
      </c>
      <c r="H582" s="199"/>
      <c r="I582" s="199"/>
      <c r="J582" s="230">
        <v>1.784</v>
      </c>
      <c r="K582" s="199"/>
      <c r="L582" s="230"/>
      <c r="M582" s="199"/>
      <c r="N582" s="57" t="s">
        <v>772</v>
      </c>
    </row>
    <row r="583" spans="1:14" x14ac:dyDescent="0.3">
      <c r="A583" s="57"/>
      <c r="B583" s="65" t="s">
        <v>773</v>
      </c>
      <c r="C583" s="65" t="s">
        <v>98</v>
      </c>
      <c r="D583" s="65">
        <v>1000</v>
      </c>
      <c r="E583" s="65">
        <v>2050</v>
      </c>
      <c r="F583" s="174">
        <v>1.8</v>
      </c>
      <c r="G583" s="232">
        <f>Tabla149[[#This Row],[PPF (µmol/s)]]/Tabla149[[#This Row],[Power use (W)]]</f>
        <v>2.0499999999999998</v>
      </c>
      <c r="H583" s="199"/>
      <c r="I583" s="199"/>
      <c r="J583" s="230">
        <v>1.8</v>
      </c>
      <c r="K583" s="230"/>
      <c r="L583" s="230"/>
      <c r="M583" s="199"/>
      <c r="N583" s="66" t="s">
        <v>1247</v>
      </c>
    </row>
    <row r="584" spans="1:14" x14ac:dyDescent="0.3">
      <c r="A584" s="57"/>
      <c r="B584" s="65" t="s">
        <v>774</v>
      </c>
      <c r="C584" s="65" t="s">
        <v>82</v>
      </c>
      <c r="D584" s="65">
        <v>15.8</v>
      </c>
      <c r="E584" s="65">
        <v>42.4</v>
      </c>
      <c r="F584" s="65">
        <v>2.68</v>
      </c>
      <c r="G584" s="222">
        <f>Tabla149[[#This Row],[PPF (µmol/s)]]/Tabla149[[#This Row],[Power use (W)]]</f>
        <v>2.683544303797468</v>
      </c>
      <c r="H584" s="199"/>
      <c r="I584" s="199"/>
      <c r="J584" s="230"/>
      <c r="K584" s="230"/>
      <c r="L584" s="230">
        <v>2.683544303797468</v>
      </c>
      <c r="M584" s="199"/>
      <c r="N584" s="66" t="s">
        <v>297</v>
      </c>
    </row>
    <row r="585" spans="1:14" x14ac:dyDescent="0.3">
      <c r="A585" s="57"/>
      <c r="B585" s="65" t="s">
        <v>775</v>
      </c>
      <c r="C585" s="65" t="s">
        <v>82</v>
      </c>
      <c r="D585" s="65">
        <v>31.8</v>
      </c>
      <c r="E585" s="65">
        <v>80.599999999999994</v>
      </c>
      <c r="F585" s="65">
        <v>2.5299999999999998</v>
      </c>
      <c r="G585" s="222">
        <f>Tabla149[[#This Row],[PPF (µmol/s)]]/Tabla149[[#This Row],[Power use (W)]]</f>
        <v>2.5345911949685531</v>
      </c>
      <c r="H585" s="199"/>
      <c r="I585" s="199"/>
      <c r="J585" s="230"/>
      <c r="K585" s="230"/>
      <c r="L585" s="230">
        <v>2.5345911949685531</v>
      </c>
      <c r="M585" s="199"/>
      <c r="N585" s="57" t="s">
        <v>297</v>
      </c>
    </row>
    <row r="586" spans="1:14" x14ac:dyDescent="0.3">
      <c r="A586" s="57"/>
      <c r="B586" s="65" t="s">
        <v>776</v>
      </c>
      <c r="C586" s="65" t="s">
        <v>82</v>
      </c>
      <c r="D586" s="65">
        <v>30.5</v>
      </c>
      <c r="E586" s="65">
        <v>82.9</v>
      </c>
      <c r="F586" s="65">
        <v>2.72</v>
      </c>
      <c r="G586" s="222">
        <f>Tabla149[[#This Row],[PPF (µmol/s)]]/Tabla149[[#This Row],[Power use (W)]]</f>
        <v>2.7180327868852463</v>
      </c>
      <c r="H586" s="199"/>
      <c r="I586" s="199"/>
      <c r="J586" s="230"/>
      <c r="K586" s="230"/>
      <c r="L586" s="230">
        <v>2.7180327868852463</v>
      </c>
      <c r="M586" s="199"/>
      <c r="N586" s="57" t="s">
        <v>297</v>
      </c>
    </row>
    <row r="587" spans="1:14" x14ac:dyDescent="0.3">
      <c r="A587" s="57"/>
      <c r="B587" s="65" t="s">
        <v>777</v>
      </c>
      <c r="C587" s="65" t="s">
        <v>82</v>
      </c>
      <c r="D587" s="65">
        <v>33.5</v>
      </c>
      <c r="E587" s="65">
        <v>60.1</v>
      </c>
      <c r="F587" s="65">
        <v>1.79</v>
      </c>
      <c r="G587" s="222">
        <f>Tabla149[[#This Row],[PPF (µmol/s)]]/Tabla149[[#This Row],[Power use (W)]]</f>
        <v>1.7940298507462686</v>
      </c>
      <c r="H587" s="199"/>
      <c r="I587" s="199"/>
      <c r="J587" s="230">
        <v>1.7940298507462686</v>
      </c>
      <c r="K587" s="230"/>
      <c r="L587" s="230"/>
      <c r="M587" s="199"/>
      <c r="N587" s="57" t="s">
        <v>297</v>
      </c>
    </row>
    <row r="588" spans="1:14" x14ac:dyDescent="0.3">
      <c r="A588" s="57"/>
      <c r="B588" s="65" t="s">
        <v>778</v>
      </c>
      <c r="C588" s="65" t="s">
        <v>82</v>
      </c>
      <c r="D588" s="65">
        <v>32.6</v>
      </c>
      <c r="E588" s="65">
        <v>76.099999999999994</v>
      </c>
      <c r="F588" s="65">
        <v>2.33</v>
      </c>
      <c r="G588" s="222">
        <f>Tabla149[[#This Row],[PPF (µmol/s)]]/Tabla149[[#This Row],[Power use (W)]]</f>
        <v>2.3343558282208585</v>
      </c>
      <c r="H588" s="199"/>
      <c r="I588" s="199"/>
      <c r="J588" s="230"/>
      <c r="K588" s="230">
        <v>2.3343558282208585</v>
      </c>
      <c r="L588" s="230"/>
      <c r="M588" s="199"/>
      <c r="N588" s="57" t="s">
        <v>787</v>
      </c>
    </row>
    <row r="589" spans="1:14" x14ac:dyDescent="0.3">
      <c r="A589" s="57"/>
      <c r="B589" s="65" t="s">
        <v>779</v>
      </c>
      <c r="C589" s="65" t="s">
        <v>82</v>
      </c>
      <c r="D589" s="65">
        <v>32.299999999999997</v>
      </c>
      <c r="E589" s="65">
        <v>90.8</v>
      </c>
      <c r="F589" s="65">
        <v>2.81</v>
      </c>
      <c r="G589" s="222">
        <f>Tabla149[[#This Row],[PPF (µmol/s)]]/Tabla149[[#This Row],[Power use (W)]]</f>
        <v>2.8111455108359134</v>
      </c>
      <c r="H589" s="199"/>
      <c r="I589" s="199"/>
      <c r="J589" s="230"/>
      <c r="K589" s="230"/>
      <c r="L589" s="230">
        <v>2.8111455108359134</v>
      </c>
      <c r="M589" s="199"/>
      <c r="N589" s="57" t="s">
        <v>787</v>
      </c>
    </row>
    <row r="590" spans="1:14" x14ac:dyDescent="0.3">
      <c r="A590" s="57"/>
      <c r="B590" s="65" t="s">
        <v>780</v>
      </c>
      <c r="C590" s="65" t="s">
        <v>82</v>
      </c>
      <c r="D590" s="65">
        <v>33.5</v>
      </c>
      <c r="E590" s="65">
        <v>57.9</v>
      </c>
      <c r="F590" s="65">
        <v>1.73</v>
      </c>
      <c r="G590" s="222">
        <f>Tabla149[[#This Row],[PPF (µmol/s)]]/Tabla149[[#This Row],[Power use (W)]]</f>
        <v>1.7283582089552239</v>
      </c>
      <c r="H590" s="199"/>
      <c r="I590" s="199"/>
      <c r="J590" s="230">
        <v>1.7283582089552239</v>
      </c>
      <c r="K590" s="230"/>
      <c r="L590" s="230"/>
      <c r="M590" s="199"/>
      <c r="N590" s="57" t="s">
        <v>787</v>
      </c>
    </row>
    <row r="591" spans="1:14" x14ac:dyDescent="0.3">
      <c r="A591" s="57"/>
      <c r="B591" s="65" t="s">
        <v>781</v>
      </c>
      <c r="C591" s="65" t="s">
        <v>82</v>
      </c>
      <c r="D591" s="65">
        <v>32.6</v>
      </c>
      <c r="E591" s="65">
        <v>85</v>
      </c>
      <c r="F591" s="65">
        <v>2.61</v>
      </c>
      <c r="G591" s="222">
        <f>Tabla149[[#This Row],[PPF (µmol/s)]]/Tabla149[[#This Row],[Power use (W)]]</f>
        <v>2.6073619631901841</v>
      </c>
      <c r="H591" s="199"/>
      <c r="I591" s="199"/>
      <c r="J591" s="230"/>
      <c r="K591" s="230"/>
      <c r="L591" s="230">
        <v>2.6073619631901841</v>
      </c>
      <c r="M591" s="199"/>
      <c r="N591" s="57" t="s">
        <v>788</v>
      </c>
    </row>
    <row r="592" spans="1:14" x14ac:dyDescent="0.3">
      <c r="A592" s="57"/>
      <c r="B592" s="65" t="s">
        <v>782</v>
      </c>
      <c r="C592" s="65" t="s">
        <v>82</v>
      </c>
      <c r="D592" s="65">
        <v>61</v>
      </c>
      <c r="E592" s="65">
        <v>165.9</v>
      </c>
      <c r="F592" s="65">
        <v>2.72</v>
      </c>
      <c r="G592" s="222">
        <f>Tabla149[[#This Row],[PPF (µmol/s)]]/Tabla149[[#This Row],[Power use (W)]]</f>
        <v>2.7196721311475409</v>
      </c>
      <c r="H592" s="199"/>
      <c r="I592" s="199"/>
      <c r="J592" s="230"/>
      <c r="K592" s="230"/>
      <c r="L592" s="230">
        <v>2.7196721311475409</v>
      </c>
      <c r="M592" s="199"/>
      <c r="N592" s="57" t="s">
        <v>297</v>
      </c>
    </row>
    <row r="593" spans="1:14" x14ac:dyDescent="0.3">
      <c r="A593" s="57"/>
      <c r="B593" s="65" t="s">
        <v>783</v>
      </c>
      <c r="C593" s="65" t="s">
        <v>82</v>
      </c>
      <c r="D593" s="65">
        <v>64.599999999999994</v>
      </c>
      <c r="E593" s="65">
        <v>181.5</v>
      </c>
      <c r="F593" s="65">
        <v>2.81</v>
      </c>
      <c r="G593" s="222">
        <f>Tabla149[[#This Row],[PPF (µmol/s)]]/Tabla149[[#This Row],[Power use (W)]]</f>
        <v>2.8095975232198147</v>
      </c>
      <c r="H593" s="199"/>
      <c r="I593" s="199"/>
      <c r="J593" s="230"/>
      <c r="K593" s="230"/>
      <c r="L593" s="230">
        <v>2.8095975232198147</v>
      </c>
      <c r="M593" s="199"/>
      <c r="N593" s="57" t="s">
        <v>787</v>
      </c>
    </row>
    <row r="594" spans="1:14" x14ac:dyDescent="0.3">
      <c r="A594" s="57"/>
      <c r="B594" s="65" t="s">
        <v>784</v>
      </c>
      <c r="C594" s="65" t="s">
        <v>82</v>
      </c>
      <c r="D594" s="65">
        <v>65.2</v>
      </c>
      <c r="E594" s="65">
        <v>170</v>
      </c>
      <c r="F594" s="65">
        <v>2.61</v>
      </c>
      <c r="G594" s="222">
        <f>Tabla149[[#This Row],[PPF (µmol/s)]]/Tabla149[[#This Row],[Power use (W)]]</f>
        <v>2.6073619631901841</v>
      </c>
      <c r="H594" s="199"/>
      <c r="I594" s="199"/>
      <c r="J594" s="230"/>
      <c r="K594" s="230"/>
      <c r="L594" s="230">
        <v>2.6073619631901841</v>
      </c>
      <c r="M594" s="199"/>
      <c r="N594" s="57" t="s">
        <v>788</v>
      </c>
    </row>
    <row r="595" spans="1:14" x14ac:dyDescent="0.3">
      <c r="A595" s="57"/>
      <c r="B595" s="65" t="s">
        <v>785</v>
      </c>
      <c r="C595" s="65" t="s">
        <v>82</v>
      </c>
      <c r="D595" s="65">
        <v>63.3</v>
      </c>
      <c r="E595" s="65">
        <v>161.80000000000001</v>
      </c>
      <c r="F595" s="65">
        <v>2.56</v>
      </c>
      <c r="G595" s="222">
        <f>Tabla149[[#This Row],[PPF (µmol/s)]]/Tabla149[[#This Row],[Power use (W)]]</f>
        <v>2.5560821484992102</v>
      </c>
      <c r="H595" s="199"/>
      <c r="I595" s="199"/>
      <c r="J595" s="230"/>
      <c r="K595" s="230"/>
      <c r="L595" s="230">
        <v>2.5560821484992102</v>
      </c>
      <c r="M595" s="199"/>
      <c r="N595" s="57" t="s">
        <v>297</v>
      </c>
    </row>
    <row r="596" spans="1:14" x14ac:dyDescent="0.3">
      <c r="A596" s="57"/>
      <c r="B596" s="65" t="s">
        <v>786</v>
      </c>
      <c r="C596" s="65" t="s">
        <v>82</v>
      </c>
      <c r="D596" s="65">
        <v>65.900000000000006</v>
      </c>
      <c r="E596" s="65">
        <v>157.6</v>
      </c>
      <c r="F596" s="65">
        <v>2.39</v>
      </c>
      <c r="G596" s="222">
        <f>Tabla149[[#This Row],[PPF (µmol/s)]]/Tabla149[[#This Row],[Power use (W)]]</f>
        <v>2.3915022761760238</v>
      </c>
      <c r="H596" s="199"/>
      <c r="I596" s="199"/>
      <c r="J596" s="230"/>
      <c r="K596" s="230">
        <v>2.3915022761760238</v>
      </c>
      <c r="L596" s="230"/>
      <c r="M596" s="199"/>
      <c r="N596" s="57" t="s">
        <v>787</v>
      </c>
    </row>
    <row r="597" spans="1:14" x14ac:dyDescent="0.3">
      <c r="A597" s="57"/>
      <c r="B597" s="65" t="s">
        <v>789</v>
      </c>
      <c r="C597" s="65" t="s">
        <v>82</v>
      </c>
      <c r="D597" s="65">
        <v>8</v>
      </c>
      <c r="E597" s="65">
        <v>19.600000000000001</v>
      </c>
      <c r="F597" s="65">
        <v>2.4500000000000002</v>
      </c>
      <c r="G597" s="222">
        <f>Tabla149[[#This Row],[PPF (µmol/s)]]/Tabla149[[#This Row],[Power use (W)]]</f>
        <v>2.4500000000000002</v>
      </c>
      <c r="H597" s="199"/>
      <c r="I597" s="199"/>
      <c r="J597" s="230"/>
      <c r="K597" s="230">
        <v>2.4500000000000002</v>
      </c>
      <c r="L597" s="230"/>
      <c r="M597" s="199"/>
      <c r="N597" s="57" t="s">
        <v>297</v>
      </c>
    </row>
    <row r="598" spans="1:14" x14ac:dyDescent="0.3">
      <c r="A598" s="57"/>
      <c r="B598" s="65" t="s">
        <v>790</v>
      </c>
      <c r="C598" s="65" t="s">
        <v>82</v>
      </c>
      <c r="D598" s="65">
        <v>16.399999999999999</v>
      </c>
      <c r="E598" s="65">
        <v>37.9</v>
      </c>
      <c r="F598" s="65">
        <v>2.31</v>
      </c>
      <c r="G598" s="222">
        <f>Tabla149[[#This Row],[PPF (µmol/s)]]/Tabla149[[#This Row],[Power use (W)]]</f>
        <v>2.3109756097560976</v>
      </c>
      <c r="H598" s="199"/>
      <c r="I598" s="199"/>
      <c r="J598" s="230"/>
      <c r="K598" s="230">
        <v>2.3109756097560976</v>
      </c>
      <c r="L598" s="230"/>
      <c r="M598" s="199"/>
      <c r="N598" s="57" t="s">
        <v>787</v>
      </c>
    </row>
    <row r="599" spans="1:14" x14ac:dyDescent="0.3">
      <c r="A599" s="57"/>
      <c r="B599" s="65" t="s">
        <v>790</v>
      </c>
      <c r="C599" s="65" t="s">
        <v>82</v>
      </c>
      <c r="D599" s="65">
        <v>15.9</v>
      </c>
      <c r="E599" s="65">
        <v>43.2</v>
      </c>
      <c r="F599" s="65">
        <v>2.72</v>
      </c>
      <c r="G599" s="222">
        <f>Tabla149[[#This Row],[PPF (µmol/s)]]/Tabla149[[#This Row],[Power use (W)]]</f>
        <v>2.716981132075472</v>
      </c>
      <c r="H599" s="199"/>
      <c r="I599" s="199"/>
      <c r="J599" s="230"/>
      <c r="K599" s="199"/>
      <c r="L599" s="230">
        <v>2.716981132075472</v>
      </c>
      <c r="M599" s="199"/>
      <c r="N599" s="57" t="s">
        <v>787</v>
      </c>
    </row>
    <row r="600" spans="1:14" x14ac:dyDescent="0.3">
      <c r="A600" s="57"/>
      <c r="B600" s="65" t="s">
        <v>790</v>
      </c>
      <c r="C600" s="65" t="s">
        <v>82</v>
      </c>
      <c r="D600" s="65">
        <v>16.3</v>
      </c>
      <c r="E600" s="65">
        <v>41.1</v>
      </c>
      <c r="F600" s="65">
        <v>2.52</v>
      </c>
      <c r="G600" s="222">
        <f>Tabla149[[#This Row],[PPF (µmol/s)]]/Tabla149[[#This Row],[Power use (W)]]</f>
        <v>2.5214723926380369</v>
      </c>
      <c r="H600" s="199"/>
      <c r="I600" s="199"/>
      <c r="J600" s="230"/>
      <c r="K600" s="199"/>
      <c r="L600" s="230">
        <v>2.5214723926380369</v>
      </c>
      <c r="M600" s="199"/>
      <c r="N600" s="57" t="s">
        <v>788</v>
      </c>
    </row>
    <row r="601" spans="1:14" x14ac:dyDescent="0.3">
      <c r="A601" s="57"/>
      <c r="B601" s="65" t="s">
        <v>790</v>
      </c>
      <c r="C601" s="65" t="s">
        <v>82</v>
      </c>
      <c r="D601" s="65">
        <v>15.8</v>
      </c>
      <c r="E601" s="65">
        <v>39.799999999999997</v>
      </c>
      <c r="F601" s="65">
        <v>2.52</v>
      </c>
      <c r="G601" s="222">
        <f>Tabla149[[#This Row],[PPF (µmol/s)]]/Tabla149[[#This Row],[Power use (W)]]</f>
        <v>2.5189873417721516</v>
      </c>
      <c r="H601" s="199"/>
      <c r="I601" s="199"/>
      <c r="J601" s="230"/>
      <c r="K601" s="199"/>
      <c r="L601" s="230">
        <v>2.5189873417721516</v>
      </c>
      <c r="M601" s="199"/>
      <c r="N601" s="57" t="s">
        <v>297</v>
      </c>
    </row>
    <row r="602" spans="1:14" x14ac:dyDescent="0.3">
      <c r="A602" s="57"/>
      <c r="B602" s="65" t="s">
        <v>790</v>
      </c>
      <c r="C602" s="65" t="s">
        <v>82</v>
      </c>
      <c r="D602" s="65">
        <v>14.7</v>
      </c>
      <c r="E602" s="65">
        <v>39.6</v>
      </c>
      <c r="F602" s="65">
        <v>2.69</v>
      </c>
      <c r="G602" s="222">
        <f>Tabla149[[#This Row],[PPF (µmol/s)]]/Tabla149[[#This Row],[Power use (W)]]</f>
        <v>2.6938775510204085</v>
      </c>
      <c r="H602" s="199"/>
      <c r="I602" s="199"/>
      <c r="J602" s="230"/>
      <c r="K602" s="199"/>
      <c r="L602" s="230">
        <v>2.6938775510204085</v>
      </c>
      <c r="M602" s="199"/>
      <c r="N602" s="57" t="s">
        <v>297</v>
      </c>
    </row>
    <row r="603" spans="1:14" x14ac:dyDescent="0.3">
      <c r="A603" s="57"/>
      <c r="B603" s="65" t="s">
        <v>790</v>
      </c>
      <c r="C603" s="65" t="s">
        <v>82</v>
      </c>
      <c r="D603" s="65">
        <v>31.8</v>
      </c>
      <c r="E603" s="65">
        <v>86.3</v>
      </c>
      <c r="F603" s="65">
        <v>2.71</v>
      </c>
      <c r="G603" s="222">
        <f>Tabla149[[#This Row],[PPF (µmol/s)]]/Tabla149[[#This Row],[Power use (W)]]</f>
        <v>2.7138364779874213</v>
      </c>
      <c r="H603" s="199"/>
      <c r="I603" s="199"/>
      <c r="J603" s="230"/>
      <c r="K603" s="199"/>
      <c r="L603" s="230">
        <v>2.7138364779874213</v>
      </c>
      <c r="M603" s="199"/>
      <c r="N603" s="57" t="s">
        <v>787</v>
      </c>
    </row>
    <row r="604" spans="1:14" x14ac:dyDescent="0.3">
      <c r="A604" s="57"/>
      <c r="B604" s="65" t="s">
        <v>791</v>
      </c>
      <c r="C604" s="65" t="s">
        <v>82</v>
      </c>
      <c r="D604" s="65">
        <v>32.700000000000003</v>
      </c>
      <c r="E604" s="65">
        <v>82.2</v>
      </c>
      <c r="F604" s="65">
        <v>2.5099999999999998</v>
      </c>
      <c r="G604" s="222">
        <f>Tabla149[[#This Row],[PPF (µmol/s)]]/Tabla149[[#This Row],[Power use (W)]]</f>
        <v>2.5137614678899083</v>
      </c>
      <c r="H604" s="199"/>
      <c r="I604" s="199"/>
      <c r="J604" s="230"/>
      <c r="K604" s="199"/>
      <c r="L604" s="230">
        <v>2.5137614678899083</v>
      </c>
      <c r="M604" s="199"/>
      <c r="N604" s="57" t="s">
        <v>788</v>
      </c>
    </row>
    <row r="605" spans="1:14" ht="15" thickBot="1" x14ac:dyDescent="0.35">
      <c r="A605" s="57"/>
      <c r="B605" s="65" t="s">
        <v>792</v>
      </c>
      <c r="C605" s="65" t="s">
        <v>82</v>
      </c>
      <c r="D605" s="65">
        <v>10</v>
      </c>
      <c r="E605" s="65">
        <v>19</v>
      </c>
      <c r="F605" s="65">
        <v>1.9</v>
      </c>
      <c r="G605" s="222">
        <f>Tabla149[[#This Row],[PPF (µmol/s)]]/Tabla149[[#This Row],[Power use (W)]]</f>
        <v>1.9</v>
      </c>
      <c r="H605" s="199"/>
      <c r="I605" s="199"/>
      <c r="J605" s="230">
        <v>1.9</v>
      </c>
      <c r="K605" s="199"/>
      <c r="L605" s="199"/>
      <c r="M605" s="199"/>
      <c r="N605" s="57" t="s">
        <v>793</v>
      </c>
    </row>
    <row r="606" spans="1:14" ht="18.600000000000001" thickBot="1" x14ac:dyDescent="0.4">
      <c r="A606" s="56" t="s">
        <v>795</v>
      </c>
      <c r="B606" s="15"/>
      <c r="C606" s="27"/>
      <c r="D606" s="27"/>
      <c r="E606" s="27"/>
      <c r="F606" s="27"/>
      <c r="G606" s="158"/>
      <c r="H606" s="190"/>
      <c r="I606" s="190"/>
      <c r="J606" s="190"/>
      <c r="K606" s="190"/>
      <c r="L606" s="190"/>
      <c r="M606" s="190"/>
      <c r="N606" s="16"/>
    </row>
    <row r="607" spans="1:14" s="72" customFormat="1" ht="18" x14ac:dyDescent="0.35">
      <c r="A607" s="30" t="s">
        <v>801</v>
      </c>
      <c r="B607" s="65" t="s">
        <v>796</v>
      </c>
      <c r="C607" s="65" t="s">
        <v>82</v>
      </c>
      <c r="D607" s="65">
        <v>1200</v>
      </c>
      <c r="E607" s="65">
        <v>2650</v>
      </c>
      <c r="F607" s="174">
        <v>2.23</v>
      </c>
      <c r="G607" s="232">
        <f>Tabla149[[#This Row],[PPF (µmol/s)]]/Tabla149[[#This Row],[Power use (W)]]</f>
        <v>2.2083333333333335</v>
      </c>
      <c r="H607" s="199"/>
      <c r="I607" s="199"/>
      <c r="J607" s="199"/>
      <c r="K607" s="230">
        <v>2.23</v>
      </c>
      <c r="L607" s="199"/>
      <c r="M607" s="199"/>
      <c r="N607" s="57" t="s">
        <v>799</v>
      </c>
    </row>
    <row r="608" spans="1:14" x14ac:dyDescent="0.3">
      <c r="A608" s="11" t="s">
        <v>802</v>
      </c>
      <c r="B608" s="65" t="s">
        <v>798</v>
      </c>
      <c r="C608" s="65" t="s">
        <v>82</v>
      </c>
      <c r="D608" s="65">
        <v>1200</v>
      </c>
      <c r="E608" s="65">
        <v>2850</v>
      </c>
      <c r="F608" s="174">
        <v>2.4500000000000002</v>
      </c>
      <c r="G608" s="232">
        <f>Tabla149[[#This Row],[PPF (µmol/s)]]/Tabla149[[#This Row],[Power use (W)]]</f>
        <v>2.375</v>
      </c>
      <c r="H608" s="199"/>
      <c r="I608" s="199"/>
      <c r="J608" s="199"/>
      <c r="K608" s="230">
        <v>2.4500000000000002</v>
      </c>
      <c r="L608" s="199"/>
      <c r="M608" s="199"/>
      <c r="N608" s="57" t="s">
        <v>799</v>
      </c>
    </row>
    <row r="609" spans="1:14" ht="15" thickBot="1" x14ac:dyDescent="0.35">
      <c r="A609" s="280" t="s">
        <v>2019</v>
      </c>
      <c r="B609" s="84" t="s">
        <v>797</v>
      </c>
      <c r="C609" s="84" t="s">
        <v>82</v>
      </c>
      <c r="D609" s="84">
        <v>1200</v>
      </c>
      <c r="E609" s="84">
        <v>4000</v>
      </c>
      <c r="F609" s="276">
        <v>3.2</v>
      </c>
      <c r="G609" s="456">
        <f>Tabla149[[#This Row],[PPF (µmol/s)]]/Tabla149[[#This Row],[Power use (W)]]</f>
        <v>3.3333333333333335</v>
      </c>
      <c r="H609" s="206"/>
      <c r="I609" s="206"/>
      <c r="J609" s="206"/>
      <c r="K609" s="206"/>
      <c r="L609" s="206"/>
      <c r="M609" s="235">
        <v>3.2</v>
      </c>
      <c r="N609" s="64" t="s">
        <v>800</v>
      </c>
    </row>
    <row r="610" spans="1:14" ht="18.600000000000001" thickBot="1" x14ac:dyDescent="0.4">
      <c r="A610" s="56" t="s">
        <v>803</v>
      </c>
      <c r="B610" s="53"/>
      <c r="C610" s="27"/>
      <c r="D610" s="27"/>
      <c r="E610" s="27"/>
      <c r="F610" s="27"/>
      <c r="G610" s="158"/>
      <c r="H610" s="190"/>
      <c r="I610" s="190"/>
      <c r="J610" s="190"/>
      <c r="K610" s="190"/>
      <c r="L610" s="190"/>
      <c r="M610" s="190"/>
      <c r="N610" s="16"/>
    </row>
    <row r="611" spans="1:14" x14ac:dyDescent="0.3">
      <c r="A611" s="30" t="s">
        <v>807</v>
      </c>
      <c r="B611" s="14" t="s">
        <v>804</v>
      </c>
      <c r="C611" s="14" t="s">
        <v>82</v>
      </c>
      <c r="D611" s="85">
        <v>60</v>
      </c>
      <c r="E611" s="85">
        <v>162</v>
      </c>
      <c r="F611" s="85">
        <v>2.7</v>
      </c>
      <c r="G611" s="237">
        <f>Tabla149[[#This Row],[PPF (µmol/s)]]/Tabla149[[#This Row],[Power use (W)]]</f>
        <v>2.7</v>
      </c>
      <c r="H611" s="208"/>
      <c r="I611" s="208"/>
      <c r="J611" s="208"/>
      <c r="K611" s="208"/>
      <c r="L611" s="239">
        <v>2.7</v>
      </c>
      <c r="M611" s="208"/>
      <c r="N611" s="68" t="s">
        <v>1251</v>
      </c>
    </row>
    <row r="612" spans="1:14" x14ac:dyDescent="0.3">
      <c r="A612" s="11" t="s">
        <v>808</v>
      </c>
      <c r="B612" s="11" t="s">
        <v>805</v>
      </c>
      <c r="C612" s="14" t="s">
        <v>82</v>
      </c>
      <c r="D612" s="65">
        <v>60</v>
      </c>
      <c r="E612" s="65">
        <v>144</v>
      </c>
      <c r="F612" s="65">
        <v>2.4</v>
      </c>
      <c r="G612" s="222">
        <f>Tabla149[[#This Row],[PPF (µmol/s)]]/Tabla149[[#This Row],[Power use (W)]]</f>
        <v>2.4</v>
      </c>
      <c r="H612" s="199"/>
      <c r="I612" s="199"/>
      <c r="J612" s="199"/>
      <c r="K612" s="230">
        <v>2.4</v>
      </c>
      <c r="L612" s="230"/>
      <c r="M612" s="199"/>
      <c r="N612" s="66" t="s">
        <v>1250</v>
      </c>
    </row>
    <row r="613" spans="1:14" ht="15" thickBot="1" x14ac:dyDescent="0.35">
      <c r="A613" s="280" t="s">
        <v>2019</v>
      </c>
      <c r="B613" s="13" t="s">
        <v>806</v>
      </c>
      <c r="C613" s="26" t="s">
        <v>82</v>
      </c>
      <c r="D613" s="84">
        <v>60</v>
      </c>
      <c r="E613" s="84">
        <v>156</v>
      </c>
      <c r="F613" s="84">
        <v>2.61</v>
      </c>
      <c r="G613" s="233">
        <f>Tabla149[[#This Row],[PPF (µmol/s)]]/Tabla149[[#This Row],[Power use (W)]]</f>
        <v>2.6</v>
      </c>
      <c r="H613" s="206"/>
      <c r="I613" s="206"/>
      <c r="J613" s="206"/>
      <c r="K613" s="206"/>
      <c r="L613" s="235">
        <v>2.6</v>
      </c>
      <c r="M613" s="206"/>
      <c r="N613" s="76" t="s">
        <v>1248</v>
      </c>
    </row>
    <row r="614" spans="1:14" ht="18.600000000000001" thickBot="1" x14ac:dyDescent="0.4">
      <c r="A614" s="56" t="s">
        <v>810</v>
      </c>
      <c r="B614" s="122"/>
      <c r="C614" s="70"/>
      <c r="D614" s="70"/>
      <c r="E614" s="70"/>
      <c r="F614" s="70"/>
      <c r="G614" s="161"/>
      <c r="H614" s="191"/>
      <c r="I614" s="191"/>
      <c r="J614" s="191"/>
      <c r="K614" s="191"/>
      <c r="L614" s="191"/>
      <c r="M614" s="191"/>
      <c r="N614" s="71"/>
    </row>
    <row r="615" spans="1:14" x14ac:dyDescent="0.3">
      <c r="A615" s="39" t="s">
        <v>814</v>
      </c>
      <c r="B615" s="14" t="s">
        <v>811</v>
      </c>
      <c r="C615" s="14" t="s">
        <v>85</v>
      </c>
      <c r="D615" s="14">
        <v>180</v>
      </c>
      <c r="E615" s="14">
        <v>336.78</v>
      </c>
      <c r="F615" s="14">
        <v>1.87</v>
      </c>
      <c r="G615" s="219">
        <f>Tabla149[[#This Row],[PPF (µmol/s)]]/Tabla149[[#This Row],[Power use (W)]]</f>
        <v>1.8709999999999998</v>
      </c>
      <c r="H615" s="196"/>
      <c r="I615" s="196"/>
      <c r="J615" s="211">
        <v>1.8709999999999998</v>
      </c>
      <c r="K615" s="196"/>
      <c r="L615" s="196"/>
      <c r="M615" s="196"/>
      <c r="N615" s="6" t="s">
        <v>1252</v>
      </c>
    </row>
    <row r="616" spans="1:14" x14ac:dyDescent="0.3">
      <c r="A616" s="73" t="s">
        <v>815</v>
      </c>
      <c r="B616" s="11" t="s">
        <v>812</v>
      </c>
      <c r="C616" s="11" t="s">
        <v>85</v>
      </c>
      <c r="D616" s="11">
        <v>240</v>
      </c>
      <c r="E616" s="11">
        <v>449.8</v>
      </c>
      <c r="F616" s="11">
        <v>1.87</v>
      </c>
      <c r="G616" s="215">
        <f>Tabla149[[#This Row],[PPF (µmol/s)]]/Tabla149[[#This Row],[Power use (W)]]</f>
        <v>1.8741666666666668</v>
      </c>
      <c r="H616" s="197"/>
      <c r="I616" s="197"/>
      <c r="J616" s="226">
        <v>1.8741666666666668</v>
      </c>
      <c r="K616" s="197"/>
      <c r="L616" s="197"/>
      <c r="M616" s="197"/>
      <c r="N616" s="4" t="s">
        <v>1253</v>
      </c>
    </row>
    <row r="617" spans="1:14" ht="15" thickBot="1" x14ac:dyDescent="0.35">
      <c r="A617" s="280" t="s">
        <v>2019</v>
      </c>
      <c r="B617" s="13" t="s">
        <v>813</v>
      </c>
      <c r="C617" s="13" t="s">
        <v>85</v>
      </c>
      <c r="D617" s="13">
        <v>300</v>
      </c>
      <c r="E617" s="13">
        <v>558.9</v>
      </c>
      <c r="F617" s="13">
        <v>1.86</v>
      </c>
      <c r="G617" s="223">
        <f>Tabla149[[#This Row],[PPF (µmol/s)]]/Tabla149[[#This Row],[Power use (W)]]</f>
        <v>1.863</v>
      </c>
      <c r="H617" s="203"/>
      <c r="I617" s="203"/>
      <c r="J617" s="229">
        <v>1.863</v>
      </c>
      <c r="K617" s="203"/>
      <c r="L617" s="203"/>
      <c r="M617" s="203"/>
      <c r="N617" s="8" t="s">
        <v>1254</v>
      </c>
    </row>
    <row r="618" spans="1:14" ht="18.600000000000001" thickBot="1" x14ac:dyDescent="0.4">
      <c r="A618" s="56" t="s">
        <v>816</v>
      </c>
      <c r="B618" s="53"/>
      <c r="C618" s="27"/>
      <c r="D618" s="27"/>
      <c r="E618" s="27"/>
      <c r="F618" s="27"/>
      <c r="G618" s="158"/>
      <c r="H618" s="190"/>
      <c r="I618" s="190"/>
      <c r="J618" s="190"/>
      <c r="K618" s="190"/>
      <c r="L618" s="190"/>
      <c r="M618" s="190"/>
      <c r="N618" s="16"/>
    </row>
    <row r="619" spans="1:14" x14ac:dyDescent="0.3">
      <c r="A619" s="30" t="s">
        <v>818</v>
      </c>
      <c r="B619" s="14" t="s">
        <v>817</v>
      </c>
      <c r="C619" s="14" t="s">
        <v>85</v>
      </c>
      <c r="D619" s="14">
        <v>1150</v>
      </c>
      <c r="E619" s="14">
        <v>2300</v>
      </c>
      <c r="F619" s="180">
        <v>2.85</v>
      </c>
      <c r="G619" s="238">
        <f>Tabla149[[#This Row],[PPF (µmol/s)]]/Tabla149[[#This Row],[Power use (W)]]</f>
        <v>2</v>
      </c>
      <c r="H619" s="209"/>
      <c r="I619" s="209"/>
      <c r="J619" s="209"/>
      <c r="K619" s="209"/>
      <c r="L619" s="240">
        <v>2.85</v>
      </c>
      <c r="M619" s="209"/>
      <c r="N619" s="6" t="s">
        <v>1255</v>
      </c>
    </row>
    <row r="620" spans="1:14" x14ac:dyDescent="0.3">
      <c r="A620" s="28" t="s">
        <v>819</v>
      </c>
      <c r="B620" s="11"/>
      <c r="C620" s="11"/>
      <c r="D620" s="11"/>
      <c r="E620" s="11"/>
      <c r="F620" s="11"/>
      <c r="G620" s="77"/>
      <c r="H620" s="197"/>
      <c r="I620" s="197"/>
      <c r="J620" s="197"/>
      <c r="K620" s="197"/>
      <c r="L620" s="197"/>
      <c r="M620" s="197"/>
      <c r="N620" s="4"/>
    </row>
    <row r="621" spans="1:14" ht="15" thickBot="1" x14ac:dyDescent="0.35">
      <c r="A621" s="280" t="s">
        <v>2019</v>
      </c>
      <c r="B621" s="13"/>
      <c r="C621" s="13"/>
      <c r="D621" s="13"/>
      <c r="E621" s="13"/>
      <c r="F621" s="13"/>
      <c r="G621" s="160"/>
      <c r="H621" s="203"/>
      <c r="I621" s="203"/>
      <c r="J621" s="203"/>
      <c r="K621" s="203"/>
      <c r="L621" s="203"/>
      <c r="M621" s="203"/>
      <c r="N621" s="8"/>
    </row>
    <row r="622" spans="1:14" ht="18.600000000000001" thickBot="1" x14ac:dyDescent="0.4">
      <c r="A622" s="56" t="s">
        <v>820</v>
      </c>
      <c r="B622" s="53"/>
      <c r="C622" s="27"/>
      <c r="D622" s="27"/>
      <c r="E622" s="27"/>
      <c r="F622" s="27"/>
      <c r="G622" s="158"/>
      <c r="H622" s="190"/>
      <c r="I622" s="190"/>
      <c r="J622" s="190"/>
      <c r="K622" s="190"/>
      <c r="L622" s="190"/>
      <c r="M622" s="190"/>
      <c r="N622" s="16"/>
    </row>
    <row r="623" spans="1:14" x14ac:dyDescent="0.3">
      <c r="A623" s="30" t="s">
        <v>1266</v>
      </c>
      <c r="B623" s="85" t="s">
        <v>821</v>
      </c>
      <c r="C623" s="14" t="s">
        <v>82</v>
      </c>
      <c r="D623" s="14">
        <v>24</v>
      </c>
      <c r="E623" s="14">
        <v>55</v>
      </c>
      <c r="F623" s="169">
        <v>2</v>
      </c>
      <c r="G623" s="241">
        <f>Tabla149[[#This Row],[PPF (µmol/s)]]/Tabla149[[#This Row],[Power use (W)]]</f>
        <v>2.2916666666666665</v>
      </c>
      <c r="H623" s="195"/>
      <c r="I623" s="195"/>
      <c r="J623" s="195"/>
      <c r="K623" s="218">
        <v>2</v>
      </c>
      <c r="L623" s="195"/>
      <c r="M623" s="195"/>
      <c r="N623" s="6" t="s">
        <v>1884</v>
      </c>
    </row>
    <row r="624" spans="1:14" x14ac:dyDescent="0.3">
      <c r="A624" s="11" t="s">
        <v>1265</v>
      </c>
      <c r="B624" s="65" t="s">
        <v>822</v>
      </c>
      <c r="C624" s="14" t="s">
        <v>82</v>
      </c>
      <c r="D624" s="11">
        <v>24</v>
      </c>
      <c r="E624" s="11">
        <v>53</v>
      </c>
      <c r="F624" s="170">
        <v>1.9</v>
      </c>
      <c r="G624" s="220">
        <f>Tabla149[[#This Row],[PPF (µmol/s)]]/Tabla149[[#This Row],[Power use (W)]]</f>
        <v>2.2083333333333335</v>
      </c>
      <c r="H624" s="195"/>
      <c r="I624" s="195"/>
      <c r="J624" s="218">
        <v>1.9</v>
      </c>
      <c r="K624" s="218"/>
      <c r="L624" s="195"/>
      <c r="M624" s="195"/>
      <c r="N624" s="4" t="s">
        <v>1885</v>
      </c>
    </row>
    <row r="625" spans="1:14" x14ac:dyDescent="0.3">
      <c r="A625" s="280" t="s">
        <v>2019</v>
      </c>
      <c r="B625" s="65" t="s">
        <v>823</v>
      </c>
      <c r="C625" s="14" t="s">
        <v>82</v>
      </c>
      <c r="D625" s="11">
        <v>24</v>
      </c>
      <c r="E625" s="11">
        <v>60</v>
      </c>
      <c r="F625" s="170">
        <v>2.1</v>
      </c>
      <c r="G625" s="220">
        <f>Tabla149[[#This Row],[PPF (µmol/s)]]/Tabla149[[#This Row],[Power use (W)]]</f>
        <v>2.5</v>
      </c>
      <c r="H625" s="195"/>
      <c r="I625" s="195"/>
      <c r="J625" s="218"/>
      <c r="K625" s="218">
        <v>2.1</v>
      </c>
      <c r="L625" s="195"/>
      <c r="M625" s="195"/>
      <c r="N625" s="4" t="s">
        <v>1886</v>
      </c>
    </row>
    <row r="626" spans="1:14" x14ac:dyDescent="0.3">
      <c r="A626" s="4"/>
      <c r="B626" s="11" t="s">
        <v>824</v>
      </c>
      <c r="C626" s="14" t="s">
        <v>82</v>
      </c>
      <c r="D626" s="11">
        <v>12</v>
      </c>
      <c r="E626" s="11">
        <v>25</v>
      </c>
      <c r="F626" s="168">
        <v>1.8</v>
      </c>
      <c r="G626" s="231">
        <f>Tabla149[[#This Row],[PPF (µmol/s)]]/Tabla149[[#This Row],[Power use (W)]]</f>
        <v>2.0833333333333335</v>
      </c>
      <c r="H626" s="195"/>
      <c r="I626" s="195"/>
      <c r="J626" s="218">
        <v>1.8</v>
      </c>
      <c r="K626" s="218"/>
      <c r="L626" s="195"/>
      <c r="M626" s="195"/>
      <c r="N626" s="57" t="s">
        <v>826</v>
      </c>
    </row>
    <row r="627" spans="1:14" x14ac:dyDescent="0.3">
      <c r="A627" s="4"/>
      <c r="B627" s="11" t="s">
        <v>825</v>
      </c>
      <c r="C627" s="14" t="s">
        <v>82</v>
      </c>
      <c r="D627" s="11">
        <v>12</v>
      </c>
      <c r="E627" s="11">
        <v>22</v>
      </c>
      <c r="F627" s="168">
        <v>1.7</v>
      </c>
      <c r="G627" s="231">
        <f>Tabla149[[#This Row],[PPF (µmol/s)]]/Tabla149[[#This Row],[Power use (W)]]</f>
        <v>1.8333333333333333</v>
      </c>
      <c r="H627" s="195"/>
      <c r="I627" s="195"/>
      <c r="J627" s="218">
        <v>1.7</v>
      </c>
      <c r="K627" s="218"/>
      <c r="L627" s="195"/>
      <c r="M627" s="195"/>
      <c r="N627" s="57" t="s">
        <v>827</v>
      </c>
    </row>
    <row r="628" spans="1:14" x14ac:dyDescent="0.3">
      <c r="A628" s="4"/>
      <c r="B628" s="11" t="s">
        <v>828</v>
      </c>
      <c r="C628" s="14" t="s">
        <v>82</v>
      </c>
      <c r="D628" s="11">
        <v>22</v>
      </c>
      <c r="E628" s="11">
        <v>41</v>
      </c>
      <c r="F628" s="57">
        <v>1.86</v>
      </c>
      <c r="G628" s="214">
        <f>Tabla149[[#This Row],[PPF (µmol/s)]]/Tabla149[[#This Row],[Power use (W)]]</f>
        <v>1.8636363636363635</v>
      </c>
      <c r="H628" s="195"/>
      <c r="I628" s="195"/>
      <c r="J628" s="218">
        <v>1.8636363636363635</v>
      </c>
      <c r="K628" s="218"/>
      <c r="L628" s="195"/>
      <c r="M628" s="195"/>
      <c r="N628" s="57" t="s">
        <v>826</v>
      </c>
    </row>
    <row r="629" spans="1:14" x14ac:dyDescent="0.3">
      <c r="A629" s="4"/>
      <c r="B629" s="1" t="s">
        <v>829</v>
      </c>
      <c r="C629" s="14" t="s">
        <v>82</v>
      </c>
      <c r="D629" s="11">
        <v>22</v>
      </c>
      <c r="E629" s="11">
        <v>35</v>
      </c>
      <c r="F629" s="57">
        <v>1.6</v>
      </c>
      <c r="G629" s="214">
        <f>Tabla149[[#This Row],[PPF (µmol/s)]]/Tabla149[[#This Row],[Power use (W)]]</f>
        <v>1.5909090909090908</v>
      </c>
      <c r="H629" s="195"/>
      <c r="I629" s="195"/>
      <c r="J629" s="218">
        <v>1.5909090909090908</v>
      </c>
      <c r="K629" s="218"/>
      <c r="L629" s="195"/>
      <c r="M629" s="195"/>
      <c r="N629" s="57" t="s">
        <v>827</v>
      </c>
    </row>
    <row r="630" spans="1:14" x14ac:dyDescent="0.3">
      <c r="A630" s="4"/>
      <c r="B630" s="11" t="s">
        <v>830</v>
      </c>
      <c r="C630" s="11" t="s">
        <v>831</v>
      </c>
      <c r="D630" s="11">
        <v>240</v>
      </c>
      <c r="E630" s="82"/>
      <c r="F630" s="82"/>
      <c r="G630" s="231">
        <f>Tabla149[[#This Row],[PPF (µmol/s)]]/Tabla149[[#This Row],[Power use (W)]]</f>
        <v>0</v>
      </c>
      <c r="H630" s="195"/>
      <c r="I630" s="195"/>
      <c r="J630" s="218"/>
      <c r="K630" s="218"/>
      <c r="L630" s="195"/>
      <c r="M630" s="195"/>
      <c r="N630" s="4" t="s">
        <v>1258</v>
      </c>
    </row>
    <row r="631" spans="1:14" x14ac:dyDescent="0.3">
      <c r="A631" s="4"/>
      <c r="B631" s="11" t="s">
        <v>832</v>
      </c>
      <c r="C631" s="11" t="s">
        <v>833</v>
      </c>
      <c r="D631" s="11">
        <v>120</v>
      </c>
      <c r="E631" s="82"/>
      <c r="F631" s="82"/>
      <c r="G631" s="231">
        <f>Tabla149[[#This Row],[PPF (µmol/s)]]/Tabla149[[#This Row],[Power use (W)]]</f>
        <v>0</v>
      </c>
      <c r="H631" s="195"/>
      <c r="I631" s="195"/>
      <c r="J631" s="218"/>
      <c r="K631" s="218"/>
      <c r="L631" s="195"/>
      <c r="M631" s="195"/>
      <c r="N631" s="4" t="s">
        <v>1259</v>
      </c>
    </row>
    <row r="632" spans="1:14" x14ac:dyDescent="0.3">
      <c r="A632" s="4"/>
      <c r="B632" s="1" t="s">
        <v>834</v>
      </c>
      <c r="C632" s="11" t="s">
        <v>833</v>
      </c>
      <c r="D632" s="11">
        <v>64</v>
      </c>
      <c r="E632" s="82"/>
      <c r="F632" s="82"/>
      <c r="G632" s="231">
        <f>Tabla149[[#This Row],[PPF (µmol/s)]]/Tabla149[[#This Row],[Power use (W)]]</f>
        <v>0</v>
      </c>
      <c r="H632" s="195"/>
      <c r="I632" s="195"/>
      <c r="J632" s="218"/>
      <c r="K632" s="218"/>
      <c r="L632" s="195"/>
      <c r="M632" s="195"/>
      <c r="N632" s="4" t="s">
        <v>1256</v>
      </c>
    </row>
    <row r="633" spans="1:14" x14ac:dyDescent="0.3">
      <c r="A633" s="4"/>
      <c r="B633" s="11" t="s">
        <v>835</v>
      </c>
      <c r="C633" s="11" t="s">
        <v>833</v>
      </c>
      <c r="D633" s="11">
        <v>88</v>
      </c>
      <c r="E633" s="82"/>
      <c r="F633" s="82"/>
      <c r="G633" s="231">
        <f>Tabla149[[#This Row],[PPF (µmol/s)]]/Tabla149[[#This Row],[Power use (W)]]</f>
        <v>0</v>
      </c>
      <c r="H633" s="195"/>
      <c r="I633" s="195"/>
      <c r="J633" s="218"/>
      <c r="K633" s="218"/>
      <c r="L633" s="195"/>
      <c r="M633" s="195"/>
      <c r="N633" s="4" t="s">
        <v>1257</v>
      </c>
    </row>
    <row r="634" spans="1:14" x14ac:dyDescent="0.3">
      <c r="A634" s="4"/>
      <c r="B634" s="11" t="s">
        <v>1260</v>
      </c>
      <c r="C634" s="11" t="s">
        <v>1261</v>
      </c>
      <c r="D634" s="11">
        <v>84</v>
      </c>
      <c r="E634" s="82"/>
      <c r="F634" s="82"/>
      <c r="G634" s="231">
        <f>Tabla149[[#This Row],[PPF (µmol/s)]]/Tabla149[[#This Row],[Power use (W)]]</f>
        <v>0</v>
      </c>
      <c r="H634" s="195"/>
      <c r="I634" s="195"/>
      <c r="J634" s="218"/>
      <c r="K634" s="218"/>
      <c r="L634" s="195"/>
      <c r="M634" s="195"/>
      <c r="N634" s="4" t="s">
        <v>1262</v>
      </c>
    </row>
    <row r="635" spans="1:14" x14ac:dyDescent="0.3">
      <c r="A635" s="4"/>
      <c r="B635" s="11" t="s">
        <v>1263</v>
      </c>
      <c r="C635" s="11" t="s">
        <v>833</v>
      </c>
      <c r="D635" s="82"/>
      <c r="E635" s="82"/>
      <c r="F635" s="82"/>
      <c r="G635" s="231"/>
      <c r="H635" s="195"/>
      <c r="I635" s="195"/>
      <c r="J635" s="218"/>
      <c r="K635" s="218"/>
      <c r="L635" s="195"/>
      <c r="M635" s="195"/>
      <c r="N635" s="4" t="s">
        <v>1264</v>
      </c>
    </row>
    <row r="636" spans="1:14" x14ac:dyDescent="0.3">
      <c r="A636" s="4"/>
      <c r="B636" s="11" t="s">
        <v>836</v>
      </c>
      <c r="C636" s="14" t="s">
        <v>837</v>
      </c>
      <c r="D636" s="11">
        <v>40</v>
      </c>
      <c r="E636" s="11">
        <v>65</v>
      </c>
      <c r="F636" s="11">
        <v>1.6</v>
      </c>
      <c r="G636" s="214">
        <f>Tabla149[[#This Row],[PPF (µmol/s)]]/Tabla149[[#This Row],[Power use (W)]]</f>
        <v>1.625</v>
      </c>
      <c r="H636" s="195"/>
      <c r="I636" s="195"/>
      <c r="J636" s="218">
        <v>1.625</v>
      </c>
      <c r="K636" s="218"/>
      <c r="L636" s="195"/>
      <c r="M636" s="195"/>
      <c r="N636" s="57" t="s">
        <v>826</v>
      </c>
    </row>
    <row r="637" spans="1:14" x14ac:dyDescent="0.3">
      <c r="A637" s="4"/>
      <c r="B637" s="11" t="s">
        <v>838</v>
      </c>
      <c r="C637" s="14" t="s">
        <v>837</v>
      </c>
      <c r="D637" s="11">
        <v>40</v>
      </c>
      <c r="E637" s="11">
        <v>60</v>
      </c>
      <c r="F637" s="11">
        <v>1.5</v>
      </c>
      <c r="G637" s="214">
        <f>Tabla149[[#This Row],[PPF (µmol/s)]]/Tabla149[[#This Row],[Power use (W)]]</f>
        <v>1.5</v>
      </c>
      <c r="H637" s="195"/>
      <c r="I637" s="195"/>
      <c r="J637" s="218">
        <v>1.5</v>
      </c>
      <c r="K637" s="218"/>
      <c r="L637" s="195"/>
      <c r="M637" s="195"/>
      <c r="N637" s="57" t="s">
        <v>827</v>
      </c>
    </row>
    <row r="638" spans="1:14" x14ac:dyDescent="0.3">
      <c r="A638" s="4"/>
      <c r="B638" s="11" t="s">
        <v>839</v>
      </c>
      <c r="C638" s="14" t="s">
        <v>841</v>
      </c>
      <c r="D638" s="11">
        <v>20</v>
      </c>
      <c r="E638" s="11">
        <v>36</v>
      </c>
      <c r="F638" s="11">
        <v>1.8</v>
      </c>
      <c r="G638" s="214">
        <f>Tabla149[[#This Row],[PPF (µmol/s)]]/Tabla149[[#This Row],[Power use (W)]]</f>
        <v>1.8</v>
      </c>
      <c r="H638" s="195"/>
      <c r="I638" s="195"/>
      <c r="J638" s="218">
        <v>1.8</v>
      </c>
      <c r="K638" s="218"/>
      <c r="L638" s="195"/>
      <c r="M638" s="195"/>
      <c r="N638" s="57" t="s">
        <v>826</v>
      </c>
    </row>
    <row r="639" spans="1:14" x14ac:dyDescent="0.3">
      <c r="A639" s="4"/>
      <c r="B639" s="11" t="s">
        <v>840</v>
      </c>
      <c r="C639" s="14" t="s">
        <v>841</v>
      </c>
      <c r="D639" s="11">
        <v>20</v>
      </c>
      <c r="E639" s="11">
        <v>30</v>
      </c>
      <c r="F639" s="11">
        <v>1.5</v>
      </c>
      <c r="G639" s="214">
        <f>Tabla149[[#This Row],[PPF (µmol/s)]]/Tabla149[[#This Row],[Power use (W)]]</f>
        <v>1.5</v>
      </c>
      <c r="H639" s="195"/>
      <c r="I639" s="195"/>
      <c r="J639" s="218">
        <v>1.5</v>
      </c>
      <c r="K639" s="218"/>
      <c r="L639" s="195"/>
      <c r="M639" s="195"/>
      <c r="N639" s="57" t="s">
        <v>827</v>
      </c>
    </row>
    <row r="640" spans="1:14" x14ac:dyDescent="0.3">
      <c r="A640" s="4"/>
      <c r="B640" s="11" t="s">
        <v>842</v>
      </c>
      <c r="C640" s="14" t="s">
        <v>837</v>
      </c>
      <c r="D640" s="11">
        <v>23</v>
      </c>
      <c r="E640" s="11">
        <v>42</v>
      </c>
      <c r="F640" s="11">
        <v>1.81</v>
      </c>
      <c r="G640" s="214">
        <f>Tabla149[[#This Row],[PPF (µmol/s)]]/Tabla149[[#This Row],[Power use (W)]]</f>
        <v>1.826086956521739</v>
      </c>
      <c r="H640" s="195"/>
      <c r="I640" s="195"/>
      <c r="J640" s="218">
        <v>1.826086956521739</v>
      </c>
      <c r="K640" s="218"/>
      <c r="L640" s="195"/>
      <c r="M640" s="195"/>
      <c r="N640" s="57" t="s">
        <v>826</v>
      </c>
    </row>
    <row r="641" spans="1:14" x14ac:dyDescent="0.3">
      <c r="A641" s="4"/>
      <c r="B641" s="11" t="s">
        <v>843</v>
      </c>
      <c r="C641" s="14" t="s">
        <v>837</v>
      </c>
      <c r="D641" s="11">
        <v>23</v>
      </c>
      <c r="E641" s="11">
        <v>37</v>
      </c>
      <c r="F641" s="11">
        <v>1.6</v>
      </c>
      <c r="G641" s="242">
        <f>Tabla149[[#This Row],[PPF (µmol/s)]]/Tabla149[[#This Row],[Power use (W)]]</f>
        <v>1.6086956521739131</v>
      </c>
      <c r="H641" s="195"/>
      <c r="I641" s="195"/>
      <c r="J641" s="218">
        <v>1.6086956521739131</v>
      </c>
      <c r="K641" s="218"/>
      <c r="L641" s="195"/>
      <c r="M641" s="195"/>
      <c r="N641" s="57" t="s">
        <v>827</v>
      </c>
    </row>
    <row r="642" spans="1:14" x14ac:dyDescent="0.3">
      <c r="A642" s="4"/>
      <c r="B642" s="11" t="s">
        <v>844</v>
      </c>
      <c r="C642" s="14" t="s">
        <v>841</v>
      </c>
      <c r="D642" s="11">
        <v>10</v>
      </c>
      <c r="E642" s="82"/>
      <c r="F642" s="82"/>
      <c r="G642" s="231">
        <f>Tabla149[[#This Row],[PPF (µmol/s)]]/Tabla149[[#This Row],[Power use (W)]]</f>
        <v>0</v>
      </c>
      <c r="H642" s="195"/>
      <c r="I642" s="195"/>
      <c r="J642" s="195"/>
      <c r="K642" s="218"/>
      <c r="L642" s="195"/>
      <c r="M642" s="195"/>
      <c r="N642" s="57" t="s">
        <v>826</v>
      </c>
    </row>
    <row r="643" spans="1:14" x14ac:dyDescent="0.3">
      <c r="A643" s="4"/>
      <c r="B643" s="11" t="s">
        <v>845</v>
      </c>
      <c r="C643" s="14" t="s">
        <v>841</v>
      </c>
      <c r="D643" s="11">
        <v>10</v>
      </c>
      <c r="E643" s="82"/>
      <c r="F643" s="82"/>
      <c r="G643" s="231">
        <f>Tabla149[[#This Row],[PPF (µmol/s)]]/Tabla149[[#This Row],[Power use (W)]]</f>
        <v>0</v>
      </c>
      <c r="H643" s="195"/>
      <c r="I643" s="195"/>
      <c r="J643" s="195"/>
      <c r="K643" s="218"/>
      <c r="L643" s="195"/>
      <c r="M643" s="195"/>
      <c r="N643" s="57" t="s">
        <v>827</v>
      </c>
    </row>
    <row r="644" spans="1:14" x14ac:dyDescent="0.3">
      <c r="A644" s="4"/>
      <c r="B644" s="11" t="s">
        <v>846</v>
      </c>
      <c r="C644" s="11" t="s">
        <v>923</v>
      </c>
      <c r="D644" s="11">
        <v>320</v>
      </c>
      <c r="E644" s="11">
        <v>768</v>
      </c>
      <c r="F644" s="11">
        <v>2.4</v>
      </c>
      <c r="G644" s="215">
        <f>Tabla149[[#This Row],[PPF (µmol/s)]]/Tabla149[[#This Row],[Power use (W)]]</f>
        <v>2.4</v>
      </c>
      <c r="H644" s="195"/>
      <c r="I644" s="195"/>
      <c r="J644" s="195"/>
      <c r="K644" s="218">
        <v>2.4</v>
      </c>
      <c r="L644" s="195"/>
      <c r="M644" s="195"/>
      <c r="N644" s="4" t="s">
        <v>849</v>
      </c>
    </row>
    <row r="645" spans="1:14" x14ac:dyDescent="0.3">
      <c r="A645" s="4"/>
      <c r="B645" s="11" t="s">
        <v>847</v>
      </c>
      <c r="C645" s="11" t="s">
        <v>923</v>
      </c>
      <c r="D645" s="11">
        <v>420</v>
      </c>
      <c r="E645" s="11">
        <v>1008</v>
      </c>
      <c r="F645" s="11">
        <v>2.4</v>
      </c>
      <c r="G645" s="215">
        <f>Tabla149[[#This Row],[PPF (µmol/s)]]/Tabla149[[#This Row],[Power use (W)]]</f>
        <v>2.4</v>
      </c>
      <c r="H645" s="195"/>
      <c r="I645" s="195"/>
      <c r="J645" s="195"/>
      <c r="K645" s="218">
        <v>2.4</v>
      </c>
      <c r="L645" s="195"/>
      <c r="M645" s="195"/>
      <c r="N645" s="4" t="s">
        <v>849</v>
      </c>
    </row>
    <row r="646" spans="1:14" ht="15" thickBot="1" x14ac:dyDescent="0.35">
      <c r="A646" s="4"/>
      <c r="B646" s="13" t="s">
        <v>848</v>
      </c>
      <c r="C646" s="13" t="s">
        <v>923</v>
      </c>
      <c r="D646" s="13">
        <v>640</v>
      </c>
      <c r="E646" s="13">
        <v>1536</v>
      </c>
      <c r="F646" s="13">
        <v>2.4</v>
      </c>
      <c r="G646" s="223">
        <f>Tabla149[[#This Row],[PPF (µmol/s)]]/Tabla149[[#This Row],[Power use (W)]]</f>
        <v>2.4</v>
      </c>
      <c r="H646" s="195"/>
      <c r="I646" s="195"/>
      <c r="J646" s="195"/>
      <c r="K646" s="218">
        <v>2.4</v>
      </c>
      <c r="L646" s="195"/>
      <c r="M646" s="195"/>
      <c r="N646" s="8" t="s">
        <v>849</v>
      </c>
    </row>
    <row r="647" spans="1:14" ht="18.600000000000001" thickBot="1" x14ac:dyDescent="0.4">
      <c r="A647" s="56" t="s">
        <v>809</v>
      </c>
      <c r="B647" s="53"/>
      <c r="C647" s="27"/>
      <c r="D647" s="27"/>
      <c r="E647" s="27"/>
      <c r="F647" s="27"/>
      <c r="G647" s="158"/>
      <c r="H647" s="190"/>
      <c r="I647" s="190"/>
      <c r="J647" s="190"/>
      <c r="K647" s="190"/>
      <c r="L647" s="190"/>
      <c r="M647" s="190"/>
      <c r="N647" s="16"/>
    </row>
    <row r="648" spans="1:14" x14ac:dyDescent="0.3">
      <c r="A648" s="30" t="s">
        <v>890</v>
      </c>
      <c r="B648" s="14" t="s">
        <v>850</v>
      </c>
      <c r="C648" s="14" t="s">
        <v>82</v>
      </c>
      <c r="D648" s="14">
        <v>8</v>
      </c>
      <c r="E648" s="14">
        <v>9</v>
      </c>
      <c r="F648" s="92"/>
      <c r="G648" s="222">
        <f>Tabla149[[#This Row],[PPF (µmol/s)]]/Tabla149[[#This Row],[Power use (W)]]</f>
        <v>1.125</v>
      </c>
      <c r="H648" s="195"/>
      <c r="I648" s="218">
        <v>1.125</v>
      </c>
      <c r="J648" s="195"/>
      <c r="K648" s="195"/>
      <c r="L648" s="195"/>
      <c r="M648" s="195"/>
      <c r="N648" t="s">
        <v>1267</v>
      </c>
    </row>
    <row r="649" spans="1:14" x14ac:dyDescent="0.3">
      <c r="A649" s="11" t="s">
        <v>891</v>
      </c>
      <c r="B649" s="11" t="s">
        <v>851</v>
      </c>
      <c r="C649" s="14" t="s">
        <v>82</v>
      </c>
      <c r="D649" s="11">
        <v>12</v>
      </c>
      <c r="E649" s="11">
        <v>14</v>
      </c>
      <c r="F649" s="82"/>
      <c r="G649" s="222">
        <f>Tabla149[[#This Row],[PPF (µmol/s)]]/Tabla149[[#This Row],[Power use (W)]]</f>
        <v>1.1666666666666667</v>
      </c>
      <c r="H649" s="195"/>
      <c r="I649" s="218">
        <v>1.1666666666666667</v>
      </c>
      <c r="J649" s="195"/>
      <c r="K649" s="195"/>
      <c r="L649" s="195"/>
      <c r="M649" s="195"/>
      <c r="N649" t="s">
        <v>1267</v>
      </c>
    </row>
    <row r="650" spans="1:14" x14ac:dyDescent="0.3">
      <c r="A650" s="280" t="s">
        <v>2019</v>
      </c>
      <c r="B650" s="11" t="s">
        <v>852</v>
      </c>
      <c r="C650" s="14" t="s">
        <v>82</v>
      </c>
      <c r="D650" s="11">
        <v>15</v>
      </c>
      <c r="E650" s="11">
        <v>18</v>
      </c>
      <c r="F650" s="82"/>
      <c r="G650" s="222">
        <f>Tabla149[[#This Row],[PPF (µmol/s)]]/Tabla149[[#This Row],[Power use (W)]]</f>
        <v>1.2</v>
      </c>
      <c r="H650" s="195"/>
      <c r="I650" s="218">
        <v>1.2</v>
      </c>
      <c r="J650" s="195"/>
      <c r="K650" s="195"/>
      <c r="L650" s="195"/>
      <c r="M650" s="195"/>
      <c r="N650" t="s">
        <v>1268</v>
      </c>
    </row>
    <row r="651" spans="1:14" x14ac:dyDescent="0.3">
      <c r="A651" s="11"/>
      <c r="B651" s="11" t="s">
        <v>853</v>
      </c>
      <c r="C651" s="14" t="s">
        <v>82</v>
      </c>
      <c r="D651" s="11">
        <v>15</v>
      </c>
      <c r="E651" s="11">
        <v>18</v>
      </c>
      <c r="F651" s="82"/>
      <c r="G651" s="222">
        <f>Tabla149[[#This Row],[PPF (µmol/s)]]/Tabla149[[#This Row],[Power use (W)]]</f>
        <v>1.2</v>
      </c>
      <c r="H651" s="195"/>
      <c r="I651" s="218">
        <v>1.2</v>
      </c>
      <c r="J651" s="195"/>
      <c r="K651" s="195"/>
      <c r="L651" s="195"/>
      <c r="M651" s="195"/>
      <c r="N651" t="s">
        <v>1269</v>
      </c>
    </row>
    <row r="652" spans="1:14" x14ac:dyDescent="0.3">
      <c r="A652" s="11"/>
      <c r="B652" s="11" t="s">
        <v>854</v>
      </c>
      <c r="C652" s="14" t="s">
        <v>82</v>
      </c>
      <c r="D652" s="11">
        <v>20</v>
      </c>
      <c r="E652" s="11">
        <v>24</v>
      </c>
      <c r="F652" s="82"/>
      <c r="G652" s="222">
        <f>Tabla149[[#This Row],[PPF (µmol/s)]]/Tabla149[[#This Row],[Power use (W)]]</f>
        <v>1.2</v>
      </c>
      <c r="H652" s="195"/>
      <c r="I652" s="218">
        <v>1.2</v>
      </c>
      <c r="J652" s="195"/>
      <c r="K652" s="195"/>
      <c r="L652" s="195"/>
      <c r="M652" s="195"/>
      <c r="N652" t="s">
        <v>1270</v>
      </c>
    </row>
    <row r="653" spans="1:14" x14ac:dyDescent="0.3">
      <c r="A653" s="4"/>
      <c r="B653" s="11" t="s">
        <v>855</v>
      </c>
      <c r="C653" s="14" t="s">
        <v>82</v>
      </c>
      <c r="D653" s="11">
        <v>25</v>
      </c>
      <c r="E653" s="11">
        <v>30</v>
      </c>
      <c r="F653" s="82"/>
      <c r="G653" s="222">
        <f>Tabla149[[#This Row],[PPF (µmol/s)]]/Tabla149[[#This Row],[Power use (W)]]</f>
        <v>1.2</v>
      </c>
      <c r="H653" s="195"/>
      <c r="I653" s="218">
        <v>1.2</v>
      </c>
      <c r="J653" s="195"/>
      <c r="K653" s="195"/>
      <c r="L653" s="195"/>
      <c r="M653" s="195"/>
      <c r="N653" t="s">
        <v>1271</v>
      </c>
    </row>
    <row r="654" spans="1:14" x14ac:dyDescent="0.3">
      <c r="A654" s="4"/>
      <c r="B654" s="11" t="s">
        <v>856</v>
      </c>
      <c r="C654" s="14" t="s">
        <v>82</v>
      </c>
      <c r="D654" s="11">
        <v>18</v>
      </c>
      <c r="E654" s="11">
        <v>22</v>
      </c>
      <c r="F654" s="82"/>
      <c r="G654" s="222">
        <f>Tabla149[[#This Row],[PPF (µmol/s)]]/Tabla149[[#This Row],[Power use (W)]]</f>
        <v>1.2222222222222223</v>
      </c>
      <c r="H654" s="195"/>
      <c r="I654" s="218">
        <v>1.2222222222222223</v>
      </c>
      <c r="J654" s="195"/>
      <c r="K654" s="195"/>
      <c r="L654" s="195"/>
      <c r="M654" s="195"/>
      <c r="N654" t="s">
        <v>1272</v>
      </c>
    </row>
    <row r="655" spans="1:14" x14ac:dyDescent="0.3">
      <c r="A655" s="4"/>
      <c r="B655" s="11" t="s">
        <v>857</v>
      </c>
      <c r="C655" s="14" t="s">
        <v>82</v>
      </c>
      <c r="D655" s="11">
        <v>36</v>
      </c>
      <c r="E655" s="11">
        <v>45</v>
      </c>
      <c r="F655" s="82"/>
      <c r="G655" s="222">
        <f>Tabla149[[#This Row],[PPF (µmol/s)]]/Tabla149[[#This Row],[Power use (W)]]</f>
        <v>1.25</v>
      </c>
      <c r="H655" s="195"/>
      <c r="I655" s="218">
        <v>1.25</v>
      </c>
      <c r="J655" s="195"/>
      <c r="K655" s="195"/>
      <c r="L655" s="195"/>
      <c r="M655" s="195"/>
      <c r="N655" t="s">
        <v>1273</v>
      </c>
    </row>
    <row r="656" spans="1:14" x14ac:dyDescent="0.3">
      <c r="A656" s="4"/>
      <c r="B656" s="11" t="s">
        <v>858</v>
      </c>
      <c r="C656" s="14" t="s">
        <v>82</v>
      </c>
      <c r="D656" s="11">
        <v>8</v>
      </c>
      <c r="E656" s="11">
        <v>11.3</v>
      </c>
      <c r="F656" s="82"/>
      <c r="G656" s="222">
        <f>Tabla149[[#This Row],[PPF (µmol/s)]]/Tabla149[[#This Row],[Power use (W)]]</f>
        <v>1.4125000000000001</v>
      </c>
      <c r="H656" s="195"/>
      <c r="I656" s="218">
        <v>1.4125000000000001</v>
      </c>
      <c r="J656" s="195"/>
      <c r="K656" s="195"/>
      <c r="L656" s="195"/>
      <c r="M656" s="195"/>
      <c r="N656" t="s">
        <v>1267</v>
      </c>
    </row>
    <row r="657" spans="1:14" x14ac:dyDescent="0.3">
      <c r="A657" s="4"/>
      <c r="B657" s="11" t="s">
        <v>859</v>
      </c>
      <c r="C657" s="14" t="s">
        <v>82</v>
      </c>
      <c r="D657" s="11">
        <v>15</v>
      </c>
      <c r="E657" s="11">
        <v>22.5</v>
      </c>
      <c r="F657" s="82"/>
      <c r="G657" s="222">
        <f>Tabla149[[#This Row],[PPF (µmol/s)]]/Tabla149[[#This Row],[Power use (W)]]</f>
        <v>1.5</v>
      </c>
      <c r="H657" s="195"/>
      <c r="I657" s="218"/>
      <c r="J657" s="218">
        <v>1.5</v>
      </c>
      <c r="K657" s="195"/>
      <c r="L657" s="195"/>
      <c r="M657" s="195"/>
      <c r="N657" t="s">
        <v>1268</v>
      </c>
    </row>
    <row r="658" spans="1:14" x14ac:dyDescent="0.3">
      <c r="A658" s="4"/>
      <c r="B658" s="11" t="s">
        <v>860</v>
      </c>
      <c r="C658" s="14" t="s">
        <v>82</v>
      </c>
      <c r="D658" s="11">
        <v>9</v>
      </c>
      <c r="E658" s="11">
        <v>13</v>
      </c>
      <c r="F658" s="82"/>
      <c r="G658" s="222">
        <f>Tabla149[[#This Row],[PPF (µmol/s)]]/Tabla149[[#This Row],[Power use (W)]]</f>
        <v>1.4444444444444444</v>
      </c>
      <c r="H658" s="195"/>
      <c r="I658" s="218">
        <v>1.4444444444444444</v>
      </c>
      <c r="J658" s="218"/>
      <c r="K658" s="195"/>
      <c r="L658" s="195"/>
      <c r="M658" s="195"/>
      <c r="N658" t="s">
        <v>1274</v>
      </c>
    </row>
    <row r="659" spans="1:14" x14ac:dyDescent="0.3">
      <c r="A659" s="4"/>
      <c r="B659" s="11" t="s">
        <v>861</v>
      </c>
      <c r="C659" s="14" t="s">
        <v>82</v>
      </c>
      <c r="D659" s="11">
        <v>18</v>
      </c>
      <c r="E659" s="11">
        <v>24</v>
      </c>
      <c r="F659" s="82"/>
      <c r="G659" s="222">
        <f>Tabla149[[#This Row],[PPF (µmol/s)]]/Tabla149[[#This Row],[Power use (W)]]</f>
        <v>1.3333333333333333</v>
      </c>
      <c r="H659" s="195"/>
      <c r="I659" s="218">
        <v>1.3333333333333333</v>
      </c>
      <c r="J659" s="218"/>
      <c r="K659" s="195"/>
      <c r="L659" s="195"/>
      <c r="M659" s="195"/>
      <c r="N659" t="s">
        <v>1275</v>
      </c>
    </row>
    <row r="660" spans="1:14" x14ac:dyDescent="0.3">
      <c r="A660" s="4"/>
      <c r="B660" s="11" t="s">
        <v>862</v>
      </c>
      <c r="C660" s="14" t="s">
        <v>82</v>
      </c>
      <c r="D660" s="11">
        <v>15</v>
      </c>
      <c r="E660" s="11">
        <v>24</v>
      </c>
      <c r="F660" s="82"/>
      <c r="G660" s="222">
        <f>Tabla149[[#This Row],[PPF (µmol/s)]]/Tabla149[[#This Row],[Power use (W)]]</f>
        <v>1.6</v>
      </c>
      <c r="H660" s="195"/>
      <c r="I660" s="218"/>
      <c r="J660" s="218">
        <v>1.6</v>
      </c>
      <c r="K660" s="195"/>
      <c r="L660" s="195"/>
      <c r="M660" s="195"/>
      <c r="N660" t="s">
        <v>1275</v>
      </c>
    </row>
    <row r="661" spans="1:14" x14ac:dyDescent="0.3">
      <c r="A661" s="8"/>
      <c r="B661" s="13" t="s">
        <v>863</v>
      </c>
      <c r="C661" s="14" t="s">
        <v>82</v>
      </c>
      <c r="D661" s="13">
        <v>33</v>
      </c>
      <c r="E661" s="13">
        <v>44</v>
      </c>
      <c r="F661" s="82"/>
      <c r="G661" s="222">
        <f>Tabla149[[#This Row],[PPF (µmol/s)]]/Tabla149[[#This Row],[Power use (W)]]</f>
        <v>1.3333333333333333</v>
      </c>
      <c r="H661" s="195"/>
      <c r="I661" s="218">
        <v>1.3333333333333333</v>
      </c>
      <c r="J661" s="218"/>
      <c r="K661" s="195"/>
      <c r="L661" s="195"/>
      <c r="M661" s="195"/>
      <c r="N661" t="s">
        <v>1276</v>
      </c>
    </row>
    <row r="662" spans="1:14" x14ac:dyDescent="0.3">
      <c r="A662" s="4"/>
      <c r="B662" s="11" t="s">
        <v>864</v>
      </c>
      <c r="C662" s="14" t="s">
        <v>82</v>
      </c>
      <c r="D662" s="11">
        <v>200</v>
      </c>
      <c r="E662" s="11">
        <v>400</v>
      </c>
      <c r="F662" s="11">
        <v>2</v>
      </c>
      <c r="G662" s="222">
        <f>Tabla149[[#This Row],[PPF (µmol/s)]]/Tabla149[[#This Row],[Power use (W)]]</f>
        <v>2</v>
      </c>
      <c r="H662" s="195"/>
      <c r="I662" s="218"/>
      <c r="J662" s="218"/>
      <c r="K662" s="218">
        <v>2</v>
      </c>
      <c r="L662" s="195"/>
      <c r="M662" s="195"/>
      <c r="N662" s="4" t="s">
        <v>865</v>
      </c>
    </row>
    <row r="663" spans="1:14" x14ac:dyDescent="0.3">
      <c r="A663" s="4"/>
      <c r="B663" s="11" t="s">
        <v>866</v>
      </c>
      <c r="C663" s="11" t="s">
        <v>168</v>
      </c>
      <c r="D663" s="11">
        <v>120</v>
      </c>
      <c r="E663" s="11">
        <v>240</v>
      </c>
      <c r="F663" s="11">
        <v>2</v>
      </c>
      <c r="G663" s="222">
        <f>Tabla149[[#This Row],[PPF (µmol/s)]]/Tabla149[[#This Row],[Power use (W)]]</f>
        <v>2</v>
      </c>
      <c r="H663" s="195"/>
      <c r="I663" s="218"/>
      <c r="J663" s="218"/>
      <c r="K663" s="218">
        <v>2</v>
      </c>
      <c r="L663" s="195"/>
      <c r="M663" s="195"/>
      <c r="N663" s="4" t="s">
        <v>865</v>
      </c>
    </row>
    <row r="664" spans="1:14" x14ac:dyDescent="0.3">
      <c r="A664" s="4"/>
      <c r="B664" s="11" t="s">
        <v>867</v>
      </c>
      <c r="C664" s="14" t="s">
        <v>82</v>
      </c>
      <c r="D664" s="11">
        <v>100</v>
      </c>
      <c r="E664" s="11">
        <v>150</v>
      </c>
      <c r="F664" s="11">
        <v>1.5</v>
      </c>
      <c r="G664" s="222">
        <f>Tabla149[[#This Row],[PPF (µmol/s)]]/Tabla149[[#This Row],[Power use (W)]]</f>
        <v>1.5</v>
      </c>
      <c r="H664" s="195"/>
      <c r="I664" s="218"/>
      <c r="J664" s="218">
        <v>1.5</v>
      </c>
      <c r="K664" s="218"/>
      <c r="L664" s="195"/>
      <c r="M664" s="195"/>
      <c r="N664" s="4" t="s">
        <v>868</v>
      </c>
    </row>
    <row r="665" spans="1:14" x14ac:dyDescent="0.3">
      <c r="A665" s="4"/>
      <c r="B665" s="11" t="s">
        <v>869</v>
      </c>
      <c r="C665" s="11" t="s">
        <v>15</v>
      </c>
      <c r="D665" s="11">
        <v>9</v>
      </c>
      <c r="E665" s="11">
        <v>9</v>
      </c>
      <c r="F665" s="82"/>
      <c r="G665" s="222">
        <f>Tabla149[[#This Row],[PPF (µmol/s)]]/Tabla149[[#This Row],[Power use (W)]]</f>
        <v>1</v>
      </c>
      <c r="H665" s="195"/>
      <c r="I665" s="218">
        <v>1</v>
      </c>
      <c r="J665" s="195"/>
      <c r="K665" s="218"/>
      <c r="L665" s="195"/>
      <c r="M665" s="195"/>
      <c r="N665" s="4" t="s">
        <v>1277</v>
      </c>
    </row>
    <row r="666" spans="1:14" x14ac:dyDescent="0.3">
      <c r="A666" s="4"/>
      <c r="B666" s="11" t="s">
        <v>870</v>
      </c>
      <c r="C666" s="11" t="s">
        <v>15</v>
      </c>
      <c r="D666" s="11">
        <v>9</v>
      </c>
      <c r="E666" s="11">
        <v>9</v>
      </c>
      <c r="F666" s="82"/>
      <c r="G666" s="222">
        <f>Tabla149[[#This Row],[PPF (µmol/s)]]/Tabla149[[#This Row],[Power use (W)]]</f>
        <v>1</v>
      </c>
      <c r="H666" s="195"/>
      <c r="I666" s="218">
        <v>1</v>
      </c>
      <c r="J666" s="195"/>
      <c r="K666" s="218"/>
      <c r="L666" s="195"/>
      <c r="M666" s="195"/>
      <c r="N666" s="4" t="s">
        <v>1277</v>
      </c>
    </row>
    <row r="667" spans="1:14" x14ac:dyDescent="0.3">
      <c r="A667" s="4"/>
      <c r="B667" s="11" t="s">
        <v>871</v>
      </c>
      <c r="C667" s="11" t="s">
        <v>15</v>
      </c>
      <c r="D667" s="11">
        <v>9</v>
      </c>
      <c r="E667" s="11">
        <v>9</v>
      </c>
      <c r="F667" s="82"/>
      <c r="G667" s="222">
        <f>Tabla149[[#This Row],[PPF (µmol/s)]]/Tabla149[[#This Row],[Power use (W)]]</f>
        <v>1</v>
      </c>
      <c r="H667" s="195"/>
      <c r="I667" s="218">
        <v>1</v>
      </c>
      <c r="J667" s="195"/>
      <c r="K667" s="218"/>
      <c r="L667" s="195"/>
      <c r="M667" s="195"/>
      <c r="N667" s="4" t="s">
        <v>1277</v>
      </c>
    </row>
    <row r="668" spans="1:14" x14ac:dyDescent="0.3">
      <c r="A668" s="4"/>
      <c r="B668" s="11" t="s">
        <v>872</v>
      </c>
      <c r="C668" s="11" t="s">
        <v>15</v>
      </c>
      <c r="D668" s="11">
        <v>10</v>
      </c>
      <c r="E668" s="11">
        <v>9</v>
      </c>
      <c r="F668" s="82"/>
      <c r="G668" s="222">
        <f>Tabla149[[#This Row],[PPF (µmol/s)]]/Tabla149[[#This Row],[Power use (W)]]</f>
        <v>0.9</v>
      </c>
      <c r="H668" s="218">
        <v>0.9</v>
      </c>
      <c r="I668" s="218"/>
      <c r="J668" s="195"/>
      <c r="K668" s="218"/>
      <c r="L668" s="195"/>
      <c r="M668" s="195"/>
      <c r="N668" t="s">
        <v>1278</v>
      </c>
    </row>
    <row r="669" spans="1:14" x14ac:dyDescent="0.3">
      <c r="A669" s="4"/>
      <c r="B669" s="11" t="s">
        <v>873</v>
      </c>
      <c r="C669" s="11" t="s">
        <v>15</v>
      </c>
      <c r="D669" s="11">
        <v>14</v>
      </c>
      <c r="E669" s="11">
        <v>18</v>
      </c>
      <c r="F669" s="82"/>
      <c r="G669" s="222">
        <f>Tabla149[[#This Row],[PPF (µmol/s)]]/Tabla149[[#This Row],[Power use (W)]]</f>
        <v>1.2857142857142858</v>
      </c>
      <c r="H669" s="218"/>
      <c r="I669" s="218">
        <v>1.2857142857142858</v>
      </c>
      <c r="J669" s="195"/>
      <c r="K669" s="218"/>
      <c r="L669" s="195"/>
      <c r="M669" s="195"/>
      <c r="N669" t="s">
        <v>1279</v>
      </c>
    </row>
    <row r="670" spans="1:14" x14ac:dyDescent="0.3">
      <c r="A670" s="4"/>
      <c r="B670" s="11" t="s">
        <v>874</v>
      </c>
      <c r="C670" s="11" t="s">
        <v>15</v>
      </c>
      <c r="D670" s="11">
        <v>16.5</v>
      </c>
      <c r="E670" s="11">
        <v>17</v>
      </c>
      <c r="F670" s="82"/>
      <c r="G670" s="222">
        <f>Tabla149[[#This Row],[PPF (µmol/s)]]/Tabla149[[#This Row],[Power use (W)]]</f>
        <v>1.0303030303030303</v>
      </c>
      <c r="H670" s="218"/>
      <c r="I670" s="218">
        <v>1.0303030303030303</v>
      </c>
      <c r="J670" s="195"/>
      <c r="K670" s="218"/>
      <c r="L670" s="195"/>
      <c r="M670" s="195"/>
      <c r="N670" t="s">
        <v>1280</v>
      </c>
    </row>
    <row r="671" spans="1:14" x14ac:dyDescent="0.3">
      <c r="A671" s="4"/>
      <c r="B671" s="11" t="s">
        <v>875</v>
      </c>
      <c r="C671" s="11" t="s">
        <v>15</v>
      </c>
      <c r="D671" s="11">
        <v>15</v>
      </c>
      <c r="E671" s="11">
        <v>12</v>
      </c>
      <c r="F671" s="82"/>
      <c r="G671" s="222">
        <f>Tabla149[[#This Row],[PPF (µmol/s)]]/Tabla149[[#This Row],[Power use (W)]]</f>
        <v>0.8</v>
      </c>
      <c r="H671" s="218">
        <v>0.8</v>
      </c>
      <c r="I671" s="218"/>
      <c r="J671" s="195"/>
      <c r="K671" s="218"/>
      <c r="L671" s="195"/>
      <c r="M671" s="195"/>
      <c r="N671" t="s">
        <v>1281</v>
      </c>
    </row>
    <row r="672" spans="1:14" x14ac:dyDescent="0.3">
      <c r="A672" s="4"/>
      <c r="B672" s="11" t="s">
        <v>876</v>
      </c>
      <c r="C672" s="11" t="s">
        <v>15</v>
      </c>
      <c r="D672" s="11">
        <v>15</v>
      </c>
      <c r="E672" s="11">
        <v>12</v>
      </c>
      <c r="F672" s="82"/>
      <c r="G672" s="222">
        <f>Tabla149[[#This Row],[PPF (µmol/s)]]/Tabla149[[#This Row],[Power use (W)]]</f>
        <v>0.8</v>
      </c>
      <c r="H672" s="218">
        <v>0.8</v>
      </c>
      <c r="I672" s="218"/>
      <c r="J672" s="195"/>
      <c r="K672" s="218"/>
      <c r="L672" s="195"/>
      <c r="M672" s="195"/>
      <c r="N672" t="s">
        <v>1281</v>
      </c>
    </row>
    <row r="673" spans="1:14" x14ac:dyDescent="0.3">
      <c r="A673" s="4"/>
      <c r="B673" s="11" t="s">
        <v>877</v>
      </c>
      <c r="C673" s="11" t="s">
        <v>15</v>
      </c>
      <c r="D673" s="11">
        <v>30</v>
      </c>
      <c r="E673" s="11">
        <v>32</v>
      </c>
      <c r="F673" s="82"/>
      <c r="G673" s="222">
        <f>Tabla149[[#This Row],[PPF (µmol/s)]]/Tabla149[[#This Row],[Power use (W)]]</f>
        <v>1.0666666666666667</v>
      </c>
      <c r="H673" s="218"/>
      <c r="I673" s="218">
        <v>1.0666666666666667</v>
      </c>
      <c r="J673" s="195"/>
      <c r="K673" s="218"/>
      <c r="L673" s="195"/>
      <c r="M673" s="195"/>
      <c r="N673" t="s">
        <v>1282</v>
      </c>
    </row>
    <row r="674" spans="1:14" x14ac:dyDescent="0.3">
      <c r="A674" s="8"/>
      <c r="B674" s="11" t="s">
        <v>878</v>
      </c>
      <c r="C674" s="11" t="s">
        <v>15</v>
      </c>
      <c r="D674" s="13">
        <v>30</v>
      </c>
      <c r="E674" s="13">
        <v>32</v>
      </c>
      <c r="F674" s="82"/>
      <c r="G674" s="222">
        <f>Tabla149[[#This Row],[PPF (µmol/s)]]/Tabla149[[#This Row],[Power use (W)]]</f>
        <v>1.0666666666666667</v>
      </c>
      <c r="H674" s="218"/>
      <c r="I674" s="218">
        <v>1.0666666666666667</v>
      </c>
      <c r="J674" s="195"/>
      <c r="K674" s="218"/>
      <c r="L674" s="195"/>
      <c r="M674" s="195"/>
      <c r="N674" t="s">
        <v>1282</v>
      </c>
    </row>
    <row r="675" spans="1:14" x14ac:dyDescent="0.3">
      <c r="A675" s="4"/>
      <c r="B675" s="11" t="s">
        <v>879</v>
      </c>
      <c r="C675" s="11" t="s">
        <v>883</v>
      </c>
      <c r="D675" s="11">
        <v>8</v>
      </c>
      <c r="E675" s="11">
        <v>7.5</v>
      </c>
      <c r="F675" s="82"/>
      <c r="G675" s="222">
        <f>Tabla149[[#This Row],[PPF (µmol/s)]]/Tabla149[[#This Row],[Power use (W)]]</f>
        <v>0.9375</v>
      </c>
      <c r="H675" s="218">
        <v>0.9375</v>
      </c>
      <c r="I675" s="218"/>
      <c r="J675" s="195"/>
      <c r="K675" s="218"/>
      <c r="L675" s="195"/>
      <c r="M675" s="195"/>
      <c r="N675" t="s">
        <v>1283</v>
      </c>
    </row>
    <row r="676" spans="1:14" x14ac:dyDescent="0.3">
      <c r="A676" s="4"/>
      <c r="B676" s="11" t="s">
        <v>880</v>
      </c>
      <c r="C676" s="11" t="s">
        <v>883</v>
      </c>
      <c r="D676" s="11">
        <v>16</v>
      </c>
      <c r="E676" s="11">
        <v>15</v>
      </c>
      <c r="F676" s="82"/>
      <c r="G676" s="222">
        <f>Tabla149[[#This Row],[PPF (µmol/s)]]/Tabla149[[#This Row],[Power use (W)]]</f>
        <v>0.9375</v>
      </c>
      <c r="H676" s="218">
        <v>0.9375</v>
      </c>
      <c r="I676" s="218"/>
      <c r="J676" s="195"/>
      <c r="K676" s="218"/>
      <c r="L676" s="195"/>
      <c r="M676" s="195"/>
      <c r="N676" t="s">
        <v>1283</v>
      </c>
    </row>
    <row r="677" spans="1:14" x14ac:dyDescent="0.3">
      <c r="A677" s="4"/>
      <c r="B677" s="11" t="s">
        <v>881</v>
      </c>
      <c r="C677" s="11" t="s">
        <v>883</v>
      </c>
      <c r="D677" s="11">
        <v>24</v>
      </c>
      <c r="E677" s="11">
        <v>22.5</v>
      </c>
      <c r="F677" s="82"/>
      <c r="G677" s="222">
        <f>Tabla149[[#This Row],[PPF (µmol/s)]]/Tabla149[[#This Row],[Power use (W)]]</f>
        <v>0.9375</v>
      </c>
      <c r="H677" s="218">
        <v>0.9375</v>
      </c>
      <c r="I677" s="218"/>
      <c r="J677" s="195"/>
      <c r="K677" s="218"/>
      <c r="L677" s="195"/>
      <c r="M677" s="195"/>
      <c r="N677" t="s">
        <v>1283</v>
      </c>
    </row>
    <row r="678" spans="1:14" x14ac:dyDescent="0.3">
      <c r="A678" s="4"/>
      <c r="B678" s="11" t="s">
        <v>884</v>
      </c>
      <c r="C678" s="11" t="s">
        <v>882</v>
      </c>
      <c r="D678" s="11">
        <v>9</v>
      </c>
      <c r="E678" s="11">
        <v>12.5</v>
      </c>
      <c r="F678" s="82"/>
      <c r="G678" s="222">
        <f>Tabla149[[#This Row],[PPF (µmol/s)]]/Tabla149[[#This Row],[Power use (W)]]</f>
        <v>1.3888888888888888</v>
      </c>
      <c r="H678" s="195"/>
      <c r="I678" s="218">
        <v>1.3888888888888888</v>
      </c>
      <c r="J678" s="195"/>
      <c r="K678" s="218"/>
      <c r="L678" s="195"/>
      <c r="M678" s="195"/>
      <c r="N678" t="s">
        <v>1284</v>
      </c>
    </row>
    <row r="679" spans="1:14" x14ac:dyDescent="0.3">
      <c r="A679" s="4"/>
      <c r="B679" s="11" t="s">
        <v>885</v>
      </c>
      <c r="C679" s="11" t="s">
        <v>882</v>
      </c>
      <c r="D679" s="11">
        <v>18</v>
      </c>
      <c r="E679" s="11">
        <v>25</v>
      </c>
      <c r="F679" s="82"/>
      <c r="G679" s="222">
        <f>Tabla149[[#This Row],[PPF (µmol/s)]]/Tabla149[[#This Row],[Power use (W)]]</f>
        <v>1.3888888888888888</v>
      </c>
      <c r="H679" s="195"/>
      <c r="I679" s="218">
        <v>1.3888888888888888</v>
      </c>
      <c r="J679" s="195"/>
      <c r="K679" s="218"/>
      <c r="L679" s="195"/>
      <c r="M679" s="195"/>
      <c r="N679" t="s">
        <v>1285</v>
      </c>
    </row>
    <row r="680" spans="1:14" x14ac:dyDescent="0.3">
      <c r="A680" s="4"/>
      <c r="B680" s="11" t="s">
        <v>886</v>
      </c>
      <c r="C680" s="11" t="s">
        <v>889</v>
      </c>
      <c r="D680" s="11">
        <v>200</v>
      </c>
      <c r="E680" s="11">
        <v>400</v>
      </c>
      <c r="F680" s="11">
        <v>2</v>
      </c>
      <c r="G680" s="215">
        <f>Tabla149[[#This Row],[PPF (µmol/s)]]/Tabla149[[#This Row],[Power use (W)]]</f>
        <v>2</v>
      </c>
      <c r="H680" s="195"/>
      <c r="I680" s="195"/>
      <c r="J680" s="195"/>
      <c r="K680" s="218">
        <v>2</v>
      </c>
      <c r="L680" s="195"/>
      <c r="M680" s="195"/>
      <c r="N680" s="4" t="s">
        <v>1287</v>
      </c>
    </row>
    <row r="681" spans="1:14" x14ac:dyDescent="0.3">
      <c r="A681" s="4"/>
      <c r="B681" s="11" t="s">
        <v>887</v>
      </c>
      <c r="C681" s="11" t="s">
        <v>889</v>
      </c>
      <c r="D681" s="11">
        <v>400</v>
      </c>
      <c r="E681" s="11">
        <v>800</v>
      </c>
      <c r="F681" s="11">
        <v>2</v>
      </c>
      <c r="G681" s="215">
        <f>Tabla149[[#This Row],[PPF (µmol/s)]]/Tabla149[[#This Row],[Power use (W)]]</f>
        <v>2</v>
      </c>
      <c r="H681" s="195"/>
      <c r="I681" s="195"/>
      <c r="J681" s="195"/>
      <c r="K681" s="218">
        <v>2</v>
      </c>
      <c r="L681" s="195"/>
      <c r="M681" s="195"/>
      <c r="N681" s="4" t="s">
        <v>1286</v>
      </c>
    </row>
    <row r="682" spans="1:14" ht="15" thickBot="1" x14ac:dyDescent="0.35">
      <c r="A682" s="4"/>
      <c r="B682" s="11" t="s">
        <v>888</v>
      </c>
      <c r="C682" s="11" t="s">
        <v>889</v>
      </c>
      <c r="D682" s="11">
        <v>600</v>
      </c>
      <c r="E682" s="11">
        <v>1200</v>
      </c>
      <c r="F682" s="11">
        <v>2</v>
      </c>
      <c r="G682" s="215">
        <f>Tabla149[[#This Row],[PPF (µmol/s)]]/Tabla149[[#This Row],[Power use (W)]]</f>
        <v>2</v>
      </c>
      <c r="H682" s="195"/>
      <c r="I682" s="195"/>
      <c r="J682" s="195"/>
      <c r="K682" s="218">
        <v>2</v>
      </c>
      <c r="L682" s="195"/>
      <c r="M682" s="195"/>
      <c r="N682" s="4" t="s">
        <v>1288</v>
      </c>
    </row>
    <row r="683" spans="1:14" ht="18.600000000000001" thickBot="1" x14ac:dyDescent="0.4">
      <c r="A683" s="56" t="s">
        <v>892</v>
      </c>
      <c r="B683" s="53"/>
      <c r="C683" s="27"/>
      <c r="D683" s="27"/>
      <c r="E683" s="27"/>
      <c r="F683" s="27"/>
      <c r="G683" s="158"/>
      <c r="H683" s="190"/>
      <c r="I683" s="190"/>
      <c r="J683" s="190"/>
      <c r="K683" s="190"/>
      <c r="L683" s="190"/>
      <c r="M683" s="190"/>
      <c r="N683" s="16"/>
    </row>
    <row r="684" spans="1:14" x14ac:dyDescent="0.3">
      <c r="A684" s="78" t="s">
        <v>901</v>
      </c>
      <c r="B684" s="26" t="s">
        <v>893</v>
      </c>
      <c r="C684" s="65" t="s">
        <v>168</v>
      </c>
      <c r="D684" s="26">
        <v>150</v>
      </c>
      <c r="E684" s="26">
        <v>400</v>
      </c>
      <c r="F684" s="265">
        <v>3</v>
      </c>
      <c r="G684" s="231">
        <f>Tabla149[[#This Row],[PPF (µmol/s)]]/Tabla149[[#This Row],[Power use (W)]]</f>
        <v>2.6666666666666665</v>
      </c>
      <c r="H684" s="195"/>
      <c r="I684" s="195"/>
      <c r="J684" s="195"/>
      <c r="K684" s="195"/>
      <c r="L684" s="218"/>
      <c r="M684" s="195">
        <v>3</v>
      </c>
      <c r="N684" s="66" t="s">
        <v>1923</v>
      </c>
    </row>
    <row r="685" spans="1:14" x14ac:dyDescent="0.3">
      <c r="A685" s="11" t="s">
        <v>902</v>
      </c>
      <c r="B685" s="11" t="s">
        <v>894</v>
      </c>
      <c r="C685" s="65" t="s">
        <v>82</v>
      </c>
      <c r="D685" s="11">
        <v>100</v>
      </c>
      <c r="E685" s="11">
        <v>300</v>
      </c>
      <c r="F685" s="11">
        <v>3</v>
      </c>
      <c r="G685" s="214">
        <f>Tabla149[[#This Row],[PPF (µmol/s)]]/Tabla149[[#This Row],[Power use (W)]]</f>
        <v>3</v>
      </c>
      <c r="H685" s="195"/>
      <c r="I685" s="195"/>
      <c r="J685" s="195"/>
      <c r="K685" s="195"/>
      <c r="L685" s="195"/>
      <c r="M685" s="218">
        <v>3</v>
      </c>
      <c r="N685" s="57" t="s">
        <v>1290</v>
      </c>
    </row>
    <row r="686" spans="1:14" x14ac:dyDescent="0.3">
      <c r="A686" s="280" t="s">
        <v>2019</v>
      </c>
      <c r="B686" s="11" t="s">
        <v>895</v>
      </c>
      <c r="C686" s="14" t="s">
        <v>82</v>
      </c>
      <c r="D686" s="11">
        <v>150</v>
      </c>
      <c r="E686" s="11">
        <v>450</v>
      </c>
      <c r="F686" s="11">
        <v>3</v>
      </c>
      <c r="G686" s="214">
        <f>Tabla149[[#This Row],[PPF (µmol/s)]]/Tabla149[[#This Row],[Power use (W)]]</f>
        <v>3</v>
      </c>
      <c r="H686" s="195"/>
      <c r="I686" s="195"/>
      <c r="J686" s="195"/>
      <c r="K686" s="195"/>
      <c r="L686" s="195"/>
      <c r="M686" s="218">
        <v>3</v>
      </c>
      <c r="N686" s="57" t="s">
        <v>1290</v>
      </c>
    </row>
    <row r="687" spans="1:14" x14ac:dyDescent="0.3">
      <c r="A687" s="4"/>
      <c r="B687" s="11" t="s">
        <v>896</v>
      </c>
      <c r="C687" s="14" t="s">
        <v>82</v>
      </c>
      <c r="D687" s="11">
        <v>22</v>
      </c>
      <c r="E687" s="11">
        <v>53</v>
      </c>
      <c r="F687" s="82"/>
      <c r="G687" s="214">
        <f>Tabla149[[#This Row],[PPF (µmol/s)]]/Tabla149[[#This Row],[Power use (W)]]</f>
        <v>2.4090909090909092</v>
      </c>
      <c r="H687" s="195"/>
      <c r="I687" s="195"/>
      <c r="J687" s="195"/>
      <c r="K687" s="218">
        <v>2.4090909090909092</v>
      </c>
      <c r="L687" s="195"/>
      <c r="M687" s="195"/>
      <c r="N687" s="4" t="s">
        <v>1291</v>
      </c>
    </row>
    <row r="688" spans="1:14" x14ac:dyDescent="0.3">
      <c r="A688" s="4"/>
      <c r="B688" s="11" t="s">
        <v>897</v>
      </c>
      <c r="C688" s="14" t="s">
        <v>82</v>
      </c>
      <c r="D688" s="11">
        <v>17</v>
      </c>
      <c r="E688" s="11">
        <v>35</v>
      </c>
      <c r="F688" s="82"/>
      <c r="G688" s="214">
        <f>Tabla149[[#This Row],[PPF (µmol/s)]]/Tabla149[[#This Row],[Power use (W)]]</f>
        <v>2.0588235294117645</v>
      </c>
      <c r="H688" s="195"/>
      <c r="I688" s="195"/>
      <c r="J688" s="195"/>
      <c r="K688" s="218">
        <v>2.0588235294117645</v>
      </c>
      <c r="L688" s="195"/>
      <c r="M688" s="195"/>
      <c r="N688" s="4" t="s">
        <v>1292</v>
      </c>
    </row>
    <row r="689" spans="1:14" ht="15" thickBot="1" x14ac:dyDescent="0.35">
      <c r="A689" s="8"/>
      <c r="B689" s="13" t="s">
        <v>898</v>
      </c>
      <c r="C689" s="13" t="s">
        <v>899</v>
      </c>
      <c r="D689" s="86"/>
      <c r="E689" s="86"/>
      <c r="F689" s="86"/>
      <c r="G689" s="188"/>
      <c r="H689" s="195"/>
      <c r="I689" s="195"/>
      <c r="J689" s="195"/>
      <c r="K689" s="195"/>
      <c r="L689" s="195"/>
      <c r="M689" s="195"/>
      <c r="N689" s="8" t="s">
        <v>1289</v>
      </c>
    </row>
    <row r="690" spans="1:14" ht="18.600000000000001" thickBot="1" x14ac:dyDescent="0.4">
      <c r="A690" s="56" t="s">
        <v>900</v>
      </c>
      <c r="B690" s="15"/>
      <c r="C690" s="27"/>
      <c r="D690" s="27"/>
      <c r="E690" s="27"/>
      <c r="F690" s="27"/>
      <c r="G690" s="158"/>
      <c r="H690" s="190"/>
      <c r="I690" s="190"/>
      <c r="J690" s="190"/>
      <c r="K690" s="190"/>
      <c r="L690" s="190"/>
      <c r="M690" s="190"/>
      <c r="N690" s="16"/>
    </row>
    <row r="691" spans="1:14" x14ac:dyDescent="0.3">
      <c r="A691" s="419" t="s">
        <v>903</v>
      </c>
      <c r="B691" s="10" t="s">
        <v>2682</v>
      </c>
      <c r="C691" s="14" t="s">
        <v>2065</v>
      </c>
      <c r="D691" s="14">
        <v>40</v>
      </c>
      <c r="E691" s="14">
        <v>80</v>
      </c>
      <c r="F691" s="153"/>
      <c r="G691" s="493">
        <f>Tabla149[[#This Row],[PPF (µmol/s)]]/Tabla149[[#This Row],[Power use (W)]]</f>
        <v>2</v>
      </c>
      <c r="H691" s="196"/>
      <c r="I691" s="196"/>
      <c r="J691" s="196"/>
      <c r="K691" s="211">
        <v>2</v>
      </c>
      <c r="L691" s="196"/>
      <c r="M691" s="196"/>
      <c r="N691" s="6" t="s">
        <v>2685</v>
      </c>
    </row>
    <row r="692" spans="1:14" x14ac:dyDescent="0.3">
      <c r="A692" s="424" t="s">
        <v>2692</v>
      </c>
      <c r="B692" s="10" t="s">
        <v>2683</v>
      </c>
      <c r="C692" s="14" t="s">
        <v>2065</v>
      </c>
      <c r="D692" s="14">
        <v>40</v>
      </c>
      <c r="E692" s="14">
        <v>80</v>
      </c>
      <c r="F692" s="153"/>
      <c r="G692" s="493">
        <f>Tabla149[[#This Row],[PPF (µmol/s)]]/Tabla149[[#This Row],[Power use (W)]]</f>
        <v>2</v>
      </c>
      <c r="H692" s="197"/>
      <c r="I692" s="197"/>
      <c r="J692" s="197"/>
      <c r="K692" s="226">
        <v>2</v>
      </c>
      <c r="L692" s="197"/>
      <c r="M692" s="197"/>
      <c r="N692" s="6" t="s">
        <v>2684</v>
      </c>
    </row>
    <row r="693" spans="1:14" x14ac:dyDescent="0.3">
      <c r="A693" s="280" t="s">
        <v>2019</v>
      </c>
      <c r="B693" s="11" t="s">
        <v>2686</v>
      </c>
      <c r="C693" s="11" t="s">
        <v>168</v>
      </c>
      <c r="D693" s="11">
        <v>180</v>
      </c>
      <c r="E693" s="11">
        <v>358</v>
      </c>
      <c r="F693" s="153"/>
      <c r="G693" s="493">
        <f>Tabla149[[#This Row],[PPF (µmol/s)]]/Tabla149[[#This Row],[Power use (W)]]</f>
        <v>1.9888888888888889</v>
      </c>
      <c r="H693" s="197"/>
      <c r="I693" s="197"/>
      <c r="J693" s="226">
        <v>1.9888888888888889</v>
      </c>
      <c r="K693" s="197"/>
      <c r="L693" s="197"/>
      <c r="M693" s="197"/>
      <c r="N693" s="6" t="s">
        <v>2685</v>
      </c>
    </row>
    <row r="694" spans="1:14" x14ac:dyDescent="0.3">
      <c r="A694" s="5"/>
      <c r="B694" s="11" t="s">
        <v>2687</v>
      </c>
      <c r="C694" s="11" t="s">
        <v>168</v>
      </c>
      <c r="D694" s="11">
        <v>180</v>
      </c>
      <c r="E694" s="11">
        <v>358</v>
      </c>
      <c r="F694" s="153"/>
      <c r="G694" s="493">
        <f>Tabla149[[#This Row],[PPF (µmol/s)]]/Tabla149[[#This Row],[Power use (W)]]</f>
        <v>1.9888888888888889</v>
      </c>
      <c r="H694" s="197"/>
      <c r="I694" s="197"/>
      <c r="J694" s="226">
        <v>1.9888888888888889</v>
      </c>
      <c r="K694" s="197"/>
      <c r="L694" s="197"/>
      <c r="M694" s="197"/>
      <c r="N694" s="6" t="s">
        <v>2684</v>
      </c>
    </row>
    <row r="695" spans="1:14" x14ac:dyDescent="0.3">
      <c r="A695" s="5"/>
      <c r="B695" s="11" t="s">
        <v>2688</v>
      </c>
      <c r="C695" s="11" t="s">
        <v>2689</v>
      </c>
      <c r="D695" s="11">
        <v>225</v>
      </c>
      <c r="E695" s="11">
        <v>330</v>
      </c>
      <c r="F695" s="153"/>
      <c r="G695" s="492">
        <f>Tabla149[[#This Row],[PPF (µmol/s)]]/Tabla149[[#This Row],[Power use (W)]]</f>
        <v>1.4666666666666666</v>
      </c>
      <c r="H695" s="197"/>
      <c r="I695" s="197"/>
      <c r="J695" s="197"/>
      <c r="K695" s="197"/>
      <c r="L695" s="197"/>
      <c r="M695" s="197"/>
      <c r="N695" s="4" t="s">
        <v>2690</v>
      </c>
    </row>
    <row r="696" spans="1:14" ht="15" thickBot="1" x14ac:dyDescent="0.35">
      <c r="A696" s="13"/>
      <c r="B696" s="11" t="s">
        <v>2691</v>
      </c>
      <c r="C696" s="11" t="s">
        <v>2689</v>
      </c>
      <c r="D696" s="13">
        <v>270</v>
      </c>
      <c r="E696" s="13">
        <v>578</v>
      </c>
      <c r="F696" s="153"/>
      <c r="G696" s="493">
        <f>Tabla149[[#This Row],[PPF (µmol/s)]]/Tabla149[[#This Row],[Power use (W)]]</f>
        <v>2.1407407407407408</v>
      </c>
      <c r="H696" s="203"/>
      <c r="I696" s="203"/>
      <c r="J696" s="203"/>
      <c r="K696" s="229">
        <v>2.1407407407407408</v>
      </c>
      <c r="L696" s="203"/>
      <c r="M696" s="203"/>
      <c r="N696" s="6" t="s">
        <v>2684</v>
      </c>
    </row>
    <row r="697" spans="1:14" ht="18.600000000000001" thickBot="1" x14ac:dyDescent="0.4">
      <c r="A697" s="56" t="s">
        <v>904</v>
      </c>
      <c r="B697" s="15"/>
      <c r="C697" s="27"/>
      <c r="D697" s="27"/>
      <c r="E697" s="27"/>
      <c r="F697" s="27"/>
      <c r="G697" s="158"/>
      <c r="H697" s="190"/>
      <c r="I697" s="190"/>
      <c r="J697" s="190"/>
      <c r="K697" s="190"/>
      <c r="L697" s="190"/>
      <c r="M697" s="190"/>
      <c r="N697" s="16"/>
    </row>
    <row r="698" spans="1:14" x14ac:dyDescent="0.3">
      <c r="A698" s="29" t="s">
        <v>908</v>
      </c>
      <c r="B698" s="14" t="s">
        <v>905</v>
      </c>
      <c r="C698" s="14" t="s">
        <v>706</v>
      </c>
      <c r="D698" s="65">
        <v>170</v>
      </c>
      <c r="E698" s="65">
        <v>510</v>
      </c>
      <c r="F698" s="14">
        <v>3</v>
      </c>
      <c r="G698" s="219">
        <f>Tabla149[[#This Row],[PPF (µmol/s)]]/Tabla149[[#This Row],[Power use (W)]]</f>
        <v>3</v>
      </c>
      <c r="H698" s="196"/>
      <c r="I698" s="196"/>
      <c r="J698" s="196"/>
      <c r="K698" s="196"/>
      <c r="L698" s="196"/>
      <c r="M698" s="211">
        <v>3</v>
      </c>
      <c r="N698" s="6" t="s">
        <v>906</v>
      </c>
    </row>
    <row r="699" spans="1:14" x14ac:dyDescent="0.3">
      <c r="A699" s="4" t="s">
        <v>907</v>
      </c>
      <c r="B699" s="11"/>
      <c r="C699" s="11"/>
      <c r="D699" s="65"/>
      <c r="E699" s="65"/>
      <c r="F699" s="11"/>
      <c r="G699" s="77"/>
      <c r="H699" s="197"/>
      <c r="I699" s="197"/>
      <c r="J699" s="197"/>
      <c r="K699" s="197"/>
      <c r="L699" s="197"/>
      <c r="M699" s="197"/>
      <c r="N699" s="4"/>
    </row>
    <row r="700" spans="1:14" ht="15" thickBot="1" x14ac:dyDescent="0.35">
      <c r="A700" s="280" t="s">
        <v>2019</v>
      </c>
      <c r="B700" s="13"/>
      <c r="C700" s="13"/>
      <c r="D700" s="65"/>
      <c r="E700" s="65"/>
      <c r="F700" s="13"/>
      <c r="G700" s="160"/>
      <c r="H700" s="203"/>
      <c r="I700" s="203"/>
      <c r="J700" s="203"/>
      <c r="K700" s="203"/>
      <c r="L700" s="203"/>
      <c r="M700" s="203"/>
      <c r="N700" s="8"/>
    </row>
    <row r="701" spans="1:14" ht="18.600000000000001" thickBot="1" x14ac:dyDescent="0.4">
      <c r="A701" s="56" t="s">
        <v>909</v>
      </c>
      <c r="B701" s="15"/>
      <c r="C701" s="27"/>
      <c r="D701" s="27"/>
      <c r="E701" s="27"/>
      <c r="F701" s="27"/>
      <c r="G701" s="158"/>
      <c r="H701" s="190"/>
      <c r="I701" s="190"/>
      <c r="J701" s="190"/>
      <c r="K701" s="190"/>
      <c r="L701" s="190"/>
      <c r="M701" s="190"/>
      <c r="N701" s="16"/>
    </row>
    <row r="702" spans="1:14" x14ac:dyDescent="0.3">
      <c r="A702" s="29" t="s">
        <v>936</v>
      </c>
      <c r="B702" s="65" t="s">
        <v>910</v>
      </c>
      <c r="C702" s="65" t="s">
        <v>911</v>
      </c>
      <c r="D702" s="65">
        <v>330</v>
      </c>
      <c r="E702" s="82"/>
      <c r="F702" s="174">
        <v>2.2000000000000002</v>
      </c>
      <c r="G702" s="187">
        <f>Tabla149[[#This Row],[PPF (µmol/s)]]/Tabla149[[#This Row],[Power use (W)]]</f>
        <v>0</v>
      </c>
      <c r="H702" s="199"/>
      <c r="I702" s="199"/>
      <c r="J702" s="199"/>
      <c r="K702" s="230">
        <v>2.2000000000000002</v>
      </c>
      <c r="L702" s="199"/>
      <c r="M702" s="199"/>
      <c r="N702" s="66" t="s">
        <v>1293</v>
      </c>
    </row>
    <row r="703" spans="1:14" x14ac:dyDescent="0.3">
      <c r="A703" s="4" t="s">
        <v>937</v>
      </c>
      <c r="B703" s="65" t="s">
        <v>915</v>
      </c>
      <c r="C703" s="65" t="s">
        <v>917</v>
      </c>
      <c r="D703" s="65">
        <v>660</v>
      </c>
      <c r="E703" s="82"/>
      <c r="F703" s="174">
        <v>2.2000000000000002</v>
      </c>
      <c r="G703" s="187">
        <f>Tabla149[[#This Row],[PPF (µmol/s)]]/Tabla149[[#This Row],[Power use (W)]]</f>
        <v>0</v>
      </c>
      <c r="H703" s="199"/>
      <c r="I703" s="199"/>
      <c r="J703" s="199"/>
      <c r="K703" s="230">
        <v>2.2000000000000002</v>
      </c>
      <c r="L703" s="199"/>
      <c r="M703" s="199"/>
      <c r="N703" s="57" t="s">
        <v>912</v>
      </c>
    </row>
    <row r="704" spans="1:14" x14ac:dyDescent="0.3">
      <c r="A704" s="280" t="s">
        <v>2019</v>
      </c>
      <c r="B704" s="65" t="s">
        <v>916</v>
      </c>
      <c r="C704" s="65" t="s">
        <v>918</v>
      </c>
      <c r="D704" s="65">
        <v>1000</v>
      </c>
      <c r="E704" s="82"/>
      <c r="F704" s="174">
        <v>2.2000000000000002</v>
      </c>
      <c r="G704" s="187">
        <f>Tabla149[[#This Row],[PPF (µmol/s)]]/Tabla149[[#This Row],[Power use (W)]]</f>
        <v>0</v>
      </c>
      <c r="H704" s="199"/>
      <c r="I704" s="199"/>
      <c r="J704" s="199"/>
      <c r="K704" s="230">
        <v>2.2000000000000002</v>
      </c>
      <c r="L704" s="199"/>
      <c r="M704" s="199"/>
      <c r="N704" s="57" t="s">
        <v>919</v>
      </c>
    </row>
    <row r="705" spans="1:14" x14ac:dyDescent="0.3">
      <c r="A705" s="8"/>
      <c r="B705" s="65" t="s">
        <v>913</v>
      </c>
      <c r="C705" s="65" t="s">
        <v>82</v>
      </c>
      <c r="D705" s="65">
        <v>250</v>
      </c>
      <c r="E705" s="82"/>
      <c r="F705" s="174">
        <v>2.2000000000000002</v>
      </c>
      <c r="G705" s="187">
        <f>Tabla149[[#This Row],[PPF (µmol/s)]]/Tabla149[[#This Row],[Power use (W)]]</f>
        <v>0</v>
      </c>
      <c r="H705" s="199"/>
      <c r="I705" s="199"/>
      <c r="J705" s="199"/>
      <c r="K705" s="230">
        <v>2.2000000000000002</v>
      </c>
      <c r="L705" s="199"/>
      <c r="M705" s="199"/>
      <c r="N705" s="66" t="s">
        <v>1294</v>
      </c>
    </row>
    <row r="706" spans="1:14" x14ac:dyDescent="0.3">
      <c r="A706" s="66" t="s">
        <v>1351</v>
      </c>
      <c r="B706" s="65" t="s">
        <v>920</v>
      </c>
      <c r="C706" s="65" t="s">
        <v>477</v>
      </c>
      <c r="D706" s="65">
        <v>500</v>
      </c>
      <c r="E706" s="82"/>
      <c r="F706" s="174">
        <v>2.2000000000000002</v>
      </c>
      <c r="G706" s="187">
        <f>Tabla149[[#This Row],[PPF (µmol/s)]]/Tabla149[[#This Row],[Power use (W)]]</f>
        <v>0</v>
      </c>
      <c r="H706" s="199"/>
      <c r="I706" s="199"/>
      <c r="J706" s="199"/>
      <c r="K706" s="230">
        <v>2.2000000000000002</v>
      </c>
      <c r="L706" s="199"/>
      <c r="M706" s="199"/>
      <c r="N706" s="57" t="s">
        <v>919</v>
      </c>
    </row>
    <row r="707" spans="1:14" x14ac:dyDescent="0.3">
      <c r="A707" s="4"/>
      <c r="B707" s="65" t="s">
        <v>921</v>
      </c>
      <c r="C707" s="65" t="s">
        <v>306</v>
      </c>
      <c r="D707" s="65">
        <v>750</v>
      </c>
      <c r="E707" s="82"/>
      <c r="F707" s="174">
        <v>2.2000000000000002</v>
      </c>
      <c r="G707" s="187">
        <f>Tabla149[[#This Row],[PPF (µmol/s)]]/Tabla149[[#This Row],[Power use (W)]]</f>
        <v>0</v>
      </c>
      <c r="H707" s="199"/>
      <c r="I707" s="199"/>
      <c r="J707" s="199"/>
      <c r="K707" s="230">
        <v>2.2000000000000002</v>
      </c>
      <c r="L707" s="199"/>
      <c r="M707" s="199"/>
      <c r="N707" s="57" t="s">
        <v>912</v>
      </c>
    </row>
    <row r="708" spans="1:14" x14ac:dyDescent="0.3">
      <c r="A708" s="4"/>
      <c r="B708" s="65" t="s">
        <v>922</v>
      </c>
      <c r="C708" s="65" t="s">
        <v>314</v>
      </c>
      <c r="D708" s="65">
        <v>1000</v>
      </c>
      <c r="E708" s="82"/>
      <c r="F708" s="174">
        <v>2.2000000000000002</v>
      </c>
      <c r="G708" s="187">
        <f>Tabla149[[#This Row],[PPF (µmol/s)]]/Tabla149[[#This Row],[Power use (W)]]</f>
        <v>0</v>
      </c>
      <c r="H708" s="199"/>
      <c r="I708" s="199"/>
      <c r="J708" s="199"/>
      <c r="K708" s="230">
        <v>2.2000000000000002</v>
      </c>
      <c r="L708" s="199"/>
      <c r="M708" s="199"/>
      <c r="N708" s="57" t="s">
        <v>912</v>
      </c>
    </row>
    <row r="709" spans="1:14" x14ac:dyDescent="0.3">
      <c r="A709" s="4"/>
      <c r="B709" s="65" t="s">
        <v>914</v>
      </c>
      <c r="C709" s="65" t="s">
        <v>660</v>
      </c>
      <c r="D709" s="65">
        <v>60</v>
      </c>
      <c r="E709" s="82"/>
      <c r="F709" s="174">
        <v>2</v>
      </c>
      <c r="G709" s="187">
        <f>Tabla149[[#This Row],[PPF (µmol/s)]]/Tabla149[[#This Row],[Power use (W)]]</f>
        <v>0</v>
      </c>
      <c r="H709" s="199"/>
      <c r="I709" s="199"/>
      <c r="J709" s="199"/>
      <c r="K709" s="230">
        <v>2</v>
      </c>
      <c r="L709" s="199"/>
      <c r="M709" s="199"/>
      <c r="N709" s="66" t="s">
        <v>1295</v>
      </c>
    </row>
    <row r="710" spans="1:14" x14ac:dyDescent="0.3">
      <c r="A710" s="4"/>
      <c r="B710" s="65" t="s">
        <v>924</v>
      </c>
      <c r="C710" s="65" t="s">
        <v>928</v>
      </c>
      <c r="D710" s="65">
        <v>120</v>
      </c>
      <c r="E710" s="82"/>
      <c r="F710" s="174">
        <v>2</v>
      </c>
      <c r="G710" s="187">
        <f>Tabla149[[#This Row],[PPF (µmol/s)]]/Tabla149[[#This Row],[Power use (W)]]</f>
        <v>0</v>
      </c>
      <c r="H710" s="199"/>
      <c r="I710" s="199"/>
      <c r="J710" s="199"/>
      <c r="K710" s="230">
        <v>2</v>
      </c>
      <c r="L710" s="199"/>
      <c r="M710" s="199"/>
      <c r="N710" s="57" t="s">
        <v>932</v>
      </c>
    </row>
    <row r="711" spans="1:14" x14ac:dyDescent="0.3">
      <c r="A711" s="4"/>
      <c r="B711" s="65" t="s">
        <v>925</v>
      </c>
      <c r="C711" s="65" t="s">
        <v>929</v>
      </c>
      <c r="D711" s="65">
        <v>180</v>
      </c>
      <c r="E711" s="82"/>
      <c r="F711" s="174">
        <v>2</v>
      </c>
      <c r="G711" s="187">
        <f>Tabla149[[#This Row],[PPF (µmol/s)]]/Tabla149[[#This Row],[Power use (W)]]</f>
        <v>0</v>
      </c>
      <c r="H711" s="199"/>
      <c r="I711" s="199"/>
      <c r="J711" s="199"/>
      <c r="K711" s="230">
        <v>2</v>
      </c>
      <c r="L711" s="199"/>
      <c r="M711" s="199"/>
      <c r="N711" s="57" t="s">
        <v>932</v>
      </c>
    </row>
    <row r="712" spans="1:14" x14ac:dyDescent="0.3">
      <c r="A712" s="4"/>
      <c r="B712" s="65" t="s">
        <v>926</v>
      </c>
      <c r="C712" s="65" t="s">
        <v>930</v>
      </c>
      <c r="D712" s="65">
        <v>240</v>
      </c>
      <c r="E712" s="82"/>
      <c r="F712" s="174">
        <v>2</v>
      </c>
      <c r="G712" s="187">
        <f>Tabla149[[#This Row],[PPF (µmol/s)]]/Tabla149[[#This Row],[Power use (W)]]</f>
        <v>0</v>
      </c>
      <c r="H712" s="199"/>
      <c r="I712" s="199"/>
      <c r="J712" s="199"/>
      <c r="K712" s="230">
        <v>2</v>
      </c>
      <c r="L712" s="199"/>
      <c r="M712" s="199"/>
      <c r="N712" s="57" t="s">
        <v>932</v>
      </c>
    </row>
    <row r="713" spans="1:14" x14ac:dyDescent="0.3">
      <c r="A713" s="4"/>
      <c r="B713" s="65" t="s">
        <v>927</v>
      </c>
      <c r="C713" s="65" t="s">
        <v>931</v>
      </c>
      <c r="D713" s="65">
        <v>360</v>
      </c>
      <c r="E713" s="82"/>
      <c r="F713" s="174">
        <v>2</v>
      </c>
      <c r="G713" s="187">
        <f>Tabla149[[#This Row],[PPF (µmol/s)]]/Tabla149[[#This Row],[Power use (W)]]</f>
        <v>0</v>
      </c>
      <c r="H713" s="199"/>
      <c r="I713" s="199"/>
      <c r="J713" s="199"/>
      <c r="K713" s="230">
        <v>2</v>
      </c>
      <c r="L713" s="199"/>
      <c r="M713" s="199"/>
      <c r="N713" s="57" t="s">
        <v>932</v>
      </c>
    </row>
    <row r="714" spans="1:14" x14ac:dyDescent="0.3">
      <c r="A714" s="4"/>
      <c r="B714" s="65" t="s">
        <v>933</v>
      </c>
      <c r="C714" s="65" t="s">
        <v>82</v>
      </c>
      <c r="D714" s="65">
        <v>12</v>
      </c>
      <c r="E714" s="82"/>
      <c r="F714" s="174">
        <v>2</v>
      </c>
      <c r="G714" s="187">
        <f>Tabla149[[#This Row],[PPF (µmol/s)]]/Tabla149[[#This Row],[Power use (W)]]</f>
        <v>0</v>
      </c>
      <c r="H714" s="199"/>
      <c r="I714" s="199"/>
      <c r="J714" s="199"/>
      <c r="K714" s="230">
        <v>2</v>
      </c>
      <c r="L714" s="199"/>
      <c r="M714" s="199"/>
      <c r="N714" s="66" t="s">
        <v>1296</v>
      </c>
    </row>
    <row r="715" spans="1:14" x14ac:dyDescent="0.3">
      <c r="A715" s="4"/>
      <c r="B715" s="65" t="s">
        <v>934</v>
      </c>
      <c r="C715" s="65" t="s">
        <v>82</v>
      </c>
      <c r="D715" s="65">
        <v>18</v>
      </c>
      <c r="E715" s="82"/>
      <c r="F715" s="174">
        <v>2</v>
      </c>
      <c r="G715" s="187">
        <f>Tabla149[[#This Row],[PPF (µmol/s)]]/Tabla149[[#This Row],[Power use (W)]]</f>
        <v>0</v>
      </c>
      <c r="H715" s="199"/>
      <c r="I715" s="199"/>
      <c r="J715" s="199"/>
      <c r="K715" s="230">
        <v>2</v>
      </c>
      <c r="L715" s="199"/>
      <c r="M715" s="199"/>
      <c r="N715" s="66" t="s">
        <v>1296</v>
      </c>
    </row>
    <row r="716" spans="1:14" ht="15" thickBot="1" x14ac:dyDescent="0.35">
      <c r="A716" s="4"/>
      <c r="B716" s="65" t="s">
        <v>935</v>
      </c>
      <c r="C716" s="65" t="s">
        <v>82</v>
      </c>
      <c r="D716" s="65">
        <v>30</v>
      </c>
      <c r="E716" s="82"/>
      <c r="F716" s="174">
        <v>2</v>
      </c>
      <c r="G716" s="187">
        <f>Tabla149[[#This Row],[PPF (µmol/s)]]/Tabla149[[#This Row],[Power use (W)]]</f>
        <v>0</v>
      </c>
      <c r="H716" s="199"/>
      <c r="I716" s="199"/>
      <c r="J716" s="199"/>
      <c r="K716" s="230">
        <v>2</v>
      </c>
      <c r="L716" s="199"/>
      <c r="M716" s="199"/>
      <c r="N716" s="66" t="s">
        <v>1296</v>
      </c>
    </row>
    <row r="717" spans="1:14" ht="18.600000000000001" thickBot="1" x14ac:dyDescent="0.4">
      <c r="A717" s="56" t="s">
        <v>938</v>
      </c>
      <c r="B717" s="53"/>
      <c r="C717" s="27"/>
      <c r="D717" s="27"/>
      <c r="E717" s="27"/>
      <c r="F717" s="27"/>
      <c r="G717" s="158"/>
      <c r="H717" s="190"/>
      <c r="I717" s="190"/>
      <c r="J717" s="190"/>
      <c r="K717" s="190"/>
      <c r="L717" s="190"/>
      <c r="M717" s="190"/>
      <c r="N717" s="16"/>
    </row>
    <row r="718" spans="1:14" x14ac:dyDescent="0.3">
      <c r="A718" s="28" t="s">
        <v>944</v>
      </c>
      <c r="B718" s="65" t="s">
        <v>939</v>
      </c>
      <c r="C718" s="65" t="s">
        <v>940</v>
      </c>
      <c r="D718" s="65">
        <v>550</v>
      </c>
      <c r="E718" s="65">
        <v>1155</v>
      </c>
      <c r="F718" s="65">
        <v>2.1</v>
      </c>
      <c r="G718" s="222">
        <f>Tabla149[[#This Row],[PPF (µmol/s)]]/Tabla149[[#This Row],[Power use (W)]]</f>
        <v>2.1</v>
      </c>
      <c r="H718" s="195"/>
      <c r="I718" s="195"/>
      <c r="J718" s="195"/>
      <c r="K718" s="218">
        <v>2.1</v>
      </c>
      <c r="L718" s="195"/>
      <c r="M718" s="195"/>
      <c r="N718" s="66" t="s">
        <v>1306</v>
      </c>
    </row>
    <row r="719" spans="1:14" x14ac:dyDescent="0.3">
      <c r="A719" s="28" t="s">
        <v>945</v>
      </c>
      <c r="B719" s="65" t="s">
        <v>941</v>
      </c>
      <c r="C719" s="65" t="s">
        <v>940</v>
      </c>
      <c r="D719" s="65">
        <v>410</v>
      </c>
      <c r="E719" s="65">
        <v>820</v>
      </c>
      <c r="F719" s="65">
        <v>2</v>
      </c>
      <c r="G719" s="222">
        <f>Tabla149[[#This Row],[PPF (µmol/s)]]/Tabla149[[#This Row],[Power use (W)]]</f>
        <v>2</v>
      </c>
      <c r="H719" s="195"/>
      <c r="I719" s="195"/>
      <c r="J719" s="195"/>
      <c r="K719" s="218">
        <v>2</v>
      </c>
      <c r="L719" s="195"/>
      <c r="M719" s="195"/>
      <c r="N719" s="66" t="s">
        <v>1307</v>
      </c>
    </row>
    <row r="720" spans="1:14" x14ac:dyDescent="0.3">
      <c r="A720" s="280" t="s">
        <v>2019</v>
      </c>
      <c r="B720" s="65" t="s">
        <v>942</v>
      </c>
      <c r="C720" s="65" t="s">
        <v>940</v>
      </c>
      <c r="D720" s="82"/>
      <c r="E720" s="82"/>
      <c r="F720" s="82"/>
      <c r="G720" s="185"/>
      <c r="H720" s="195"/>
      <c r="I720" s="195"/>
      <c r="J720" s="195"/>
      <c r="K720" s="195"/>
      <c r="L720" s="195"/>
      <c r="M720" s="195"/>
      <c r="N720" s="66" t="s">
        <v>1308</v>
      </c>
    </row>
    <row r="721" spans="1:14" ht="15" thickBot="1" x14ac:dyDescent="0.35">
      <c r="A721" s="64"/>
      <c r="B721" s="84" t="s">
        <v>943</v>
      </c>
      <c r="C721" s="84" t="s">
        <v>940</v>
      </c>
      <c r="D721" s="86"/>
      <c r="E721" s="86"/>
      <c r="F721" s="86"/>
      <c r="G721" s="157"/>
      <c r="H721" s="195"/>
      <c r="I721" s="195"/>
      <c r="J721" s="195"/>
      <c r="K721" s="195"/>
      <c r="L721" s="195"/>
      <c r="M721" s="195"/>
      <c r="N721" s="76" t="s">
        <v>1308</v>
      </c>
    </row>
    <row r="722" spans="1:14" ht="18.600000000000001" thickBot="1" x14ac:dyDescent="0.4">
      <c r="A722" s="101" t="s">
        <v>1309</v>
      </c>
      <c r="B722" s="98"/>
      <c r="C722" s="99"/>
      <c r="D722" s="99"/>
      <c r="E722" s="99"/>
      <c r="F722" s="99"/>
      <c r="G722" s="162"/>
      <c r="H722" s="193"/>
      <c r="I722" s="193"/>
      <c r="J722" s="193"/>
      <c r="K722" s="193"/>
      <c r="L722" s="193"/>
      <c r="M722" s="193"/>
      <c r="N722" s="100"/>
    </row>
    <row r="723" spans="1:14" x14ac:dyDescent="0.3">
      <c r="A723" s="30" t="s">
        <v>1329</v>
      </c>
      <c r="B723" s="102" t="s">
        <v>1310</v>
      </c>
      <c r="C723" s="96" t="s">
        <v>1314</v>
      </c>
      <c r="D723" s="85">
        <v>330</v>
      </c>
      <c r="E723" s="85">
        <v>790</v>
      </c>
      <c r="F723" s="102">
        <v>2.4</v>
      </c>
      <c r="G723" s="243">
        <f>Tabla149[[#This Row],[PPF (µmol/s)]]/Tabla149[[#This Row],[Power use (W)]]</f>
        <v>2.393939393939394</v>
      </c>
      <c r="H723" s="210"/>
      <c r="I723" s="210"/>
      <c r="J723" s="210"/>
      <c r="K723" s="245">
        <v>2.393939393939394</v>
      </c>
      <c r="L723" s="210"/>
      <c r="M723" s="210"/>
      <c r="N723" s="61" t="s">
        <v>252</v>
      </c>
    </row>
    <row r="724" spans="1:14" x14ac:dyDescent="0.3">
      <c r="A724" s="65" t="s">
        <v>1330</v>
      </c>
      <c r="B724" s="96" t="s">
        <v>1311</v>
      </c>
      <c r="C724" s="96" t="s">
        <v>1314</v>
      </c>
      <c r="D724" s="85">
        <v>330</v>
      </c>
      <c r="E724" s="65">
        <v>860</v>
      </c>
      <c r="F724" s="96">
        <v>2.6</v>
      </c>
      <c r="G724" s="234">
        <f>Tabla149[[#This Row],[PPF (µmol/s)]]/Tabla149[[#This Row],[Power use (W)]]</f>
        <v>2.606060606060606</v>
      </c>
      <c r="H724" s="207"/>
      <c r="I724" s="207"/>
      <c r="J724" s="207"/>
      <c r="K724" s="207"/>
      <c r="L724" s="236">
        <v>2.606060606060606</v>
      </c>
      <c r="M724" s="207"/>
      <c r="N724" s="61" t="s">
        <v>252</v>
      </c>
    </row>
    <row r="725" spans="1:14" x14ac:dyDescent="0.3">
      <c r="A725" s="280" t="s">
        <v>2019</v>
      </c>
      <c r="B725" s="96" t="s">
        <v>1312</v>
      </c>
      <c r="C725" s="96" t="s">
        <v>1314</v>
      </c>
      <c r="D725" s="85">
        <v>530</v>
      </c>
      <c r="E725" s="65">
        <v>1270</v>
      </c>
      <c r="F725" s="96">
        <v>2.4</v>
      </c>
      <c r="G725" s="234">
        <f>Tabla149[[#This Row],[PPF (µmol/s)]]/Tabla149[[#This Row],[Power use (W)]]</f>
        <v>2.3962264150943398</v>
      </c>
      <c r="H725" s="207"/>
      <c r="I725" s="207"/>
      <c r="J725" s="207"/>
      <c r="K725" s="236">
        <v>2.3962264150943398</v>
      </c>
      <c r="L725" s="207"/>
      <c r="M725" s="207"/>
      <c r="N725" s="61" t="s">
        <v>252</v>
      </c>
    </row>
    <row r="726" spans="1:14" x14ac:dyDescent="0.3">
      <c r="A726" s="4"/>
      <c r="B726" s="96" t="s">
        <v>1313</v>
      </c>
      <c r="C726" s="96" t="s">
        <v>1314</v>
      </c>
      <c r="D726" s="85">
        <v>530</v>
      </c>
      <c r="E726" s="11">
        <v>1380</v>
      </c>
      <c r="F726" s="11">
        <v>2.6</v>
      </c>
      <c r="G726" s="219">
        <f>Tabla149[[#This Row],[PPF (µmol/s)]]/Tabla149[[#This Row],[Power use (W)]]</f>
        <v>2.6037735849056602</v>
      </c>
      <c r="H726" s="196"/>
      <c r="I726" s="196"/>
      <c r="J726" s="196"/>
      <c r="K726" s="196"/>
      <c r="L726" s="211">
        <v>2.6037735849056602</v>
      </c>
      <c r="M726" s="196"/>
      <c r="N726" s="61" t="s">
        <v>252</v>
      </c>
    </row>
    <row r="727" spans="1:14" x14ac:dyDescent="0.3">
      <c r="A727" s="4"/>
      <c r="B727" s="11" t="s">
        <v>1315</v>
      </c>
      <c r="C727" s="96" t="s">
        <v>1314</v>
      </c>
      <c r="D727" s="11">
        <v>40</v>
      </c>
      <c r="E727" s="11">
        <v>92</v>
      </c>
      <c r="F727" s="11">
        <v>2.4</v>
      </c>
      <c r="G727" s="219">
        <f>Tabla149[[#This Row],[PPF (µmol/s)]]/Tabla149[[#This Row],[Power use (W)]]</f>
        <v>2.2999999999999998</v>
      </c>
      <c r="H727" s="196"/>
      <c r="I727" s="196"/>
      <c r="J727" s="196"/>
      <c r="K727" s="211">
        <v>2.2999999999999998</v>
      </c>
      <c r="L727" s="196"/>
      <c r="M727" s="196"/>
      <c r="N727" s="61" t="s">
        <v>252</v>
      </c>
    </row>
    <row r="728" spans="1:14" x14ac:dyDescent="0.3">
      <c r="A728" s="4"/>
      <c r="B728" s="11" t="s">
        <v>1316</v>
      </c>
      <c r="C728" s="96" t="s">
        <v>306</v>
      </c>
      <c r="D728" s="11">
        <v>170</v>
      </c>
      <c r="E728" s="11">
        <v>405</v>
      </c>
      <c r="F728" s="11">
        <v>2.4</v>
      </c>
      <c r="G728" s="219">
        <f>Tabla149[[#This Row],[PPF (µmol/s)]]/Tabla149[[#This Row],[Power use (W)]]</f>
        <v>2.3823529411764706</v>
      </c>
      <c r="H728" s="196"/>
      <c r="I728" s="196"/>
      <c r="J728" s="196"/>
      <c r="K728" s="211">
        <v>2.3823529411764706</v>
      </c>
      <c r="L728" s="196"/>
      <c r="M728" s="196"/>
      <c r="N728" s="68" t="s">
        <v>1367</v>
      </c>
    </row>
    <row r="729" spans="1:14" x14ac:dyDescent="0.3">
      <c r="A729" s="4"/>
      <c r="B729" s="11" t="s">
        <v>1317</v>
      </c>
      <c r="C729" s="96" t="s">
        <v>306</v>
      </c>
      <c r="D729" s="11">
        <v>240</v>
      </c>
      <c r="E729" s="11">
        <v>570</v>
      </c>
      <c r="F729" s="11">
        <v>2.4</v>
      </c>
      <c r="G729" s="219">
        <f>Tabla149[[#This Row],[PPF (µmol/s)]]/Tabla149[[#This Row],[Power use (W)]]</f>
        <v>2.375</v>
      </c>
      <c r="H729" s="196"/>
      <c r="I729" s="196"/>
      <c r="J729" s="196"/>
      <c r="K729" s="211">
        <v>2.375</v>
      </c>
      <c r="L729" s="196"/>
      <c r="M729" s="196"/>
      <c r="N729" s="68" t="s">
        <v>1368</v>
      </c>
    </row>
    <row r="730" spans="1:14" x14ac:dyDescent="0.3">
      <c r="A730" s="4"/>
      <c r="B730" s="11" t="s">
        <v>1318</v>
      </c>
      <c r="C730" s="96" t="s">
        <v>314</v>
      </c>
      <c r="D730" s="11">
        <v>320</v>
      </c>
      <c r="E730" s="11">
        <v>760</v>
      </c>
      <c r="F730" s="11">
        <v>2.4</v>
      </c>
      <c r="G730" s="219">
        <f>Tabla149[[#This Row],[PPF (µmol/s)]]/Tabla149[[#This Row],[Power use (W)]]</f>
        <v>2.375</v>
      </c>
      <c r="H730" s="196"/>
      <c r="I730" s="196"/>
      <c r="J730" s="196"/>
      <c r="K730" s="211">
        <v>2.375</v>
      </c>
      <c r="L730" s="196"/>
      <c r="M730" s="196"/>
      <c r="N730" s="68" t="s">
        <v>1369</v>
      </c>
    </row>
    <row r="731" spans="1:14" x14ac:dyDescent="0.3">
      <c r="A731" s="4"/>
      <c r="B731" s="11" t="s">
        <v>1319</v>
      </c>
      <c r="C731" s="96" t="s">
        <v>314</v>
      </c>
      <c r="D731" s="11">
        <v>640</v>
      </c>
      <c r="E731" s="11">
        <v>1520</v>
      </c>
      <c r="F731" s="11">
        <v>2.4</v>
      </c>
      <c r="G731" s="219">
        <f>Tabla149[[#This Row],[PPF (µmol/s)]]/Tabla149[[#This Row],[Power use (W)]]</f>
        <v>2.375</v>
      </c>
      <c r="H731" s="196"/>
      <c r="I731" s="196"/>
      <c r="J731" s="196"/>
      <c r="K731" s="211">
        <v>2.375</v>
      </c>
      <c r="L731" s="196"/>
      <c r="M731" s="196"/>
      <c r="N731" s="68" t="s">
        <v>1370</v>
      </c>
    </row>
    <row r="732" spans="1:14" x14ac:dyDescent="0.3">
      <c r="A732" s="4"/>
      <c r="B732" s="11" t="s">
        <v>1320</v>
      </c>
      <c r="C732" s="96" t="s">
        <v>306</v>
      </c>
      <c r="D732" s="11">
        <v>170</v>
      </c>
      <c r="E732" s="11">
        <v>435</v>
      </c>
      <c r="F732" s="11">
        <v>2.6</v>
      </c>
      <c r="G732" s="219">
        <f>Tabla149[[#This Row],[PPF (µmol/s)]]/Tabla149[[#This Row],[Power use (W)]]</f>
        <v>2.5588235294117645</v>
      </c>
      <c r="H732" s="196"/>
      <c r="I732" s="196"/>
      <c r="J732" s="196"/>
      <c r="K732" s="196"/>
      <c r="L732" s="211">
        <v>2.5588235294117645</v>
      </c>
      <c r="M732" s="196"/>
      <c r="N732" s="68" t="s">
        <v>1371</v>
      </c>
    </row>
    <row r="733" spans="1:14" x14ac:dyDescent="0.3">
      <c r="A733" s="4"/>
      <c r="B733" s="11" t="s">
        <v>1321</v>
      </c>
      <c r="C733" s="96" t="s">
        <v>306</v>
      </c>
      <c r="D733" s="11">
        <v>240</v>
      </c>
      <c r="E733" s="11">
        <v>615</v>
      </c>
      <c r="F733" s="11">
        <v>2.6</v>
      </c>
      <c r="G733" s="219">
        <f>Tabla149[[#This Row],[PPF (µmol/s)]]/Tabla149[[#This Row],[Power use (W)]]</f>
        <v>2.5625</v>
      </c>
      <c r="H733" s="196"/>
      <c r="I733" s="196"/>
      <c r="J733" s="196"/>
      <c r="K733" s="196"/>
      <c r="L733" s="211">
        <v>2.5625</v>
      </c>
      <c r="M733" s="196"/>
      <c r="N733" s="68" t="s">
        <v>1372</v>
      </c>
    </row>
    <row r="734" spans="1:14" x14ac:dyDescent="0.3">
      <c r="A734" s="8"/>
      <c r="B734" s="11" t="s">
        <v>1322</v>
      </c>
      <c r="C734" s="96" t="s">
        <v>314</v>
      </c>
      <c r="D734" s="11">
        <v>320</v>
      </c>
      <c r="E734" s="11">
        <v>820</v>
      </c>
      <c r="F734" s="11">
        <v>2.6</v>
      </c>
      <c r="G734" s="219">
        <f>Tabla149[[#This Row],[PPF (µmol/s)]]/Tabla149[[#This Row],[Power use (W)]]</f>
        <v>2.5625</v>
      </c>
      <c r="H734" s="196"/>
      <c r="I734" s="196"/>
      <c r="J734" s="196"/>
      <c r="K734" s="196"/>
      <c r="L734" s="211">
        <v>2.5625</v>
      </c>
      <c r="M734" s="196"/>
      <c r="N734" s="68" t="s">
        <v>1373</v>
      </c>
    </row>
    <row r="735" spans="1:14" x14ac:dyDescent="0.3">
      <c r="A735" s="4"/>
      <c r="B735" s="11" t="s">
        <v>1323</v>
      </c>
      <c r="C735" s="96" t="s">
        <v>314</v>
      </c>
      <c r="D735" s="11">
        <v>640</v>
      </c>
      <c r="E735" s="11">
        <v>1640</v>
      </c>
      <c r="F735" s="11">
        <v>2.6</v>
      </c>
      <c r="G735" s="219">
        <f>Tabla149[[#This Row],[PPF (µmol/s)]]/Tabla149[[#This Row],[Power use (W)]]</f>
        <v>2.5625</v>
      </c>
      <c r="H735" s="196"/>
      <c r="I735" s="196"/>
      <c r="J735" s="196"/>
      <c r="K735" s="196"/>
      <c r="L735" s="211">
        <v>2.5625</v>
      </c>
      <c r="M735" s="196"/>
      <c r="N735" s="68" t="s">
        <v>1374</v>
      </c>
    </row>
    <row r="736" spans="1:14" x14ac:dyDescent="0.3">
      <c r="A736" s="4"/>
      <c r="B736" s="11" t="s">
        <v>1324</v>
      </c>
      <c r="C736" s="11" t="s">
        <v>15</v>
      </c>
      <c r="D736" s="11">
        <v>16</v>
      </c>
      <c r="E736" s="11">
        <v>32</v>
      </c>
      <c r="F736" s="11">
        <v>2</v>
      </c>
      <c r="G736" s="215">
        <f>Tabla149[[#This Row],[PPF (µmol/s)]]/Tabla149[[#This Row],[Power use (W)]]</f>
        <v>2</v>
      </c>
      <c r="H736" s="197"/>
      <c r="I736" s="197"/>
      <c r="J736" s="197"/>
      <c r="K736" s="226">
        <v>2</v>
      </c>
      <c r="L736" s="197"/>
      <c r="M736" s="197"/>
      <c r="N736" s="4" t="s">
        <v>460</v>
      </c>
    </row>
    <row r="737" spans="1:14" x14ac:dyDescent="0.3">
      <c r="A737" s="4"/>
      <c r="B737" s="54" t="s">
        <v>1325</v>
      </c>
      <c r="C737" s="11" t="s">
        <v>15</v>
      </c>
      <c r="D737" s="11">
        <v>11</v>
      </c>
      <c r="E737" s="82"/>
      <c r="F737" s="170">
        <v>1.3</v>
      </c>
      <c r="G737" s="77">
        <f>Tabla149[[#This Row],[PPF (µmol/s)]]/Tabla149[[#This Row],[Power use (W)]]</f>
        <v>0</v>
      </c>
      <c r="H737" s="197"/>
      <c r="I737" s="226">
        <v>1.3</v>
      </c>
      <c r="J737" s="197"/>
      <c r="K737" s="197"/>
      <c r="L737" s="197"/>
      <c r="M737" s="197"/>
      <c r="N737" s="4" t="s">
        <v>1328</v>
      </c>
    </row>
    <row r="738" spans="1:14" x14ac:dyDescent="0.3">
      <c r="A738" s="4"/>
      <c r="B738" s="54" t="s">
        <v>1326</v>
      </c>
      <c r="C738" s="11" t="s">
        <v>15</v>
      </c>
      <c r="D738" s="11">
        <v>11</v>
      </c>
      <c r="E738" s="82"/>
      <c r="F738" s="170">
        <v>1.3</v>
      </c>
      <c r="G738" s="77">
        <f>Tabla149[[#This Row],[PPF (µmol/s)]]/Tabla149[[#This Row],[Power use (W)]]</f>
        <v>0</v>
      </c>
      <c r="H738" s="197"/>
      <c r="I738" s="226">
        <v>1.3</v>
      </c>
      <c r="J738" s="197"/>
      <c r="K738" s="197"/>
      <c r="L738" s="197"/>
      <c r="M738" s="197"/>
      <c r="N738" s="4" t="s">
        <v>1328</v>
      </c>
    </row>
    <row r="739" spans="1:14" ht="15" thickBot="1" x14ac:dyDescent="0.35">
      <c r="A739" s="8"/>
      <c r="B739" s="13" t="s">
        <v>1327</v>
      </c>
      <c r="C739" s="13" t="s">
        <v>15</v>
      </c>
      <c r="D739" s="13">
        <v>11</v>
      </c>
      <c r="E739" s="86"/>
      <c r="F739" s="175">
        <v>1.3</v>
      </c>
      <c r="G739" s="160">
        <f>Tabla149[[#This Row],[PPF (µmol/s)]]/Tabla149[[#This Row],[Power use (W)]]</f>
        <v>0</v>
      </c>
      <c r="H739" s="203"/>
      <c r="I739" s="229">
        <v>1.3</v>
      </c>
      <c r="J739" s="203"/>
      <c r="K739" s="203"/>
      <c r="L739" s="203"/>
      <c r="M739" s="203"/>
      <c r="N739" s="8" t="s">
        <v>1328</v>
      </c>
    </row>
    <row r="740" spans="1:14" ht="18.600000000000001" thickBot="1" x14ac:dyDescent="0.4">
      <c r="A740" s="56" t="s">
        <v>1524</v>
      </c>
      <c r="B740" s="98"/>
      <c r="C740" s="99"/>
      <c r="D740" s="99"/>
      <c r="E740" s="99"/>
      <c r="F740" s="99"/>
      <c r="G740" s="162"/>
      <c r="H740" s="193"/>
      <c r="I740" s="193"/>
      <c r="J740" s="193"/>
      <c r="K740" s="193"/>
      <c r="L740" s="193"/>
      <c r="M740" s="193"/>
      <c r="N740" s="100"/>
    </row>
    <row r="741" spans="1:14" x14ac:dyDescent="0.3">
      <c r="A741" s="6" t="s">
        <v>1357</v>
      </c>
      <c r="B741" s="14" t="s">
        <v>1491</v>
      </c>
      <c r="C741" s="14"/>
      <c r="D741" s="82"/>
      <c r="E741" s="82"/>
      <c r="F741" s="82"/>
      <c r="G741" s="185"/>
      <c r="H741" s="194"/>
      <c r="I741" s="194"/>
      <c r="J741" s="194"/>
      <c r="K741" s="194"/>
      <c r="L741" s="194"/>
      <c r="M741" s="194"/>
      <c r="N741" s="6"/>
    </row>
    <row r="742" spans="1:14" x14ac:dyDescent="0.3">
      <c r="A742" s="118" t="s">
        <v>1489</v>
      </c>
      <c r="B742" s="13"/>
      <c r="C742" s="13"/>
      <c r="D742" s="65"/>
      <c r="E742" s="65"/>
      <c r="F742" s="65"/>
      <c r="G742" s="183"/>
      <c r="H742" s="195"/>
      <c r="I742" s="195"/>
      <c r="J742" s="195"/>
      <c r="K742" s="195"/>
      <c r="L742" s="195"/>
      <c r="M742" s="195"/>
      <c r="N742" s="57"/>
    </row>
    <row r="743" spans="1:14" ht="15" thickBot="1" x14ac:dyDescent="0.35">
      <c r="A743" s="5"/>
      <c r="B743" s="11"/>
      <c r="C743" s="11"/>
      <c r="D743" s="65"/>
      <c r="E743" s="65"/>
      <c r="F743" s="65"/>
      <c r="G743" s="183"/>
      <c r="H743" s="293"/>
      <c r="I743" s="293"/>
      <c r="J743" s="293"/>
      <c r="K743" s="293"/>
      <c r="L743" s="293"/>
      <c r="M743" s="293"/>
      <c r="N743" s="57"/>
    </row>
    <row r="744" spans="1:14" ht="18.600000000000001" thickBot="1" x14ac:dyDescent="0.4">
      <c r="A744" s="101" t="s">
        <v>1445</v>
      </c>
      <c r="B744" s="98"/>
      <c r="C744" s="99"/>
      <c r="D744" s="99"/>
      <c r="E744" s="99"/>
      <c r="F744" s="99"/>
      <c r="G744" s="162"/>
      <c r="H744" s="193"/>
      <c r="I744" s="193"/>
      <c r="J744" s="193"/>
      <c r="K744" s="193"/>
      <c r="L744" s="193"/>
      <c r="M744" s="193"/>
      <c r="N744" s="100"/>
    </row>
    <row r="745" spans="1:14" x14ac:dyDescent="0.3">
      <c r="A745" s="6" t="s">
        <v>1357</v>
      </c>
      <c r="B745" s="14" t="s">
        <v>1490</v>
      </c>
      <c r="C745" s="14"/>
      <c r="D745" s="82"/>
      <c r="E745" s="82"/>
      <c r="F745" s="82"/>
      <c r="G745" s="185"/>
      <c r="H745" s="194"/>
      <c r="I745" s="194"/>
      <c r="J745" s="194"/>
      <c r="K745" s="194"/>
      <c r="L745" s="194"/>
      <c r="M745" s="194"/>
      <c r="N745" s="6"/>
    </row>
    <row r="746" spans="1:14" x14ac:dyDescent="0.3">
      <c r="A746" s="119" t="s">
        <v>1492</v>
      </c>
      <c r="B746" s="13"/>
      <c r="C746" s="13"/>
      <c r="D746" s="13"/>
      <c r="E746" s="13"/>
      <c r="F746" s="13"/>
      <c r="G746" s="160"/>
      <c r="H746" s="203"/>
      <c r="I746" s="203"/>
      <c r="J746" s="203"/>
      <c r="K746" s="203"/>
      <c r="L746" s="203"/>
      <c r="M746" s="203"/>
      <c r="N746" s="8"/>
    </row>
    <row r="747" spans="1:14" ht="15" thickBot="1" x14ac:dyDescent="0.35">
      <c r="A747" s="5"/>
      <c r="B747" s="11"/>
      <c r="C747" s="11"/>
      <c r="D747" s="11"/>
      <c r="E747" s="11"/>
      <c r="F747" s="11"/>
      <c r="G747" s="77"/>
      <c r="H747" s="202"/>
      <c r="I747" s="202"/>
      <c r="J747" s="202"/>
      <c r="K747" s="202"/>
      <c r="L747" s="202"/>
      <c r="M747" s="202"/>
      <c r="N747" s="4"/>
    </row>
    <row r="748" spans="1:14" ht="18.600000000000001" thickBot="1" x14ac:dyDescent="0.4">
      <c r="A748" s="69" t="s">
        <v>1359</v>
      </c>
      <c r="B748" s="27"/>
      <c r="C748" s="27"/>
      <c r="D748" s="27"/>
      <c r="E748" s="27"/>
      <c r="F748" s="27"/>
      <c r="G748" s="158"/>
      <c r="H748" s="190"/>
      <c r="I748" s="190"/>
      <c r="J748" s="190"/>
      <c r="K748" s="190"/>
      <c r="L748" s="190"/>
      <c r="M748" s="190"/>
      <c r="N748" s="16"/>
    </row>
    <row r="749" spans="1:14" x14ac:dyDescent="0.3">
      <c r="A749" s="30" t="s">
        <v>1382</v>
      </c>
      <c r="B749" s="14" t="s">
        <v>1360</v>
      </c>
      <c r="C749" s="14" t="s">
        <v>1361</v>
      </c>
      <c r="D749" s="14">
        <v>635</v>
      </c>
      <c r="E749" s="14">
        <v>1950</v>
      </c>
      <c r="F749" s="14">
        <v>3.1</v>
      </c>
      <c r="G749" s="219">
        <f>Tabla149[[#This Row],[PPF (µmol/s)]]/Tabla149[[#This Row],[Power use (W)]]</f>
        <v>3.0708661417322833</v>
      </c>
      <c r="H749" s="195"/>
      <c r="I749" s="195"/>
      <c r="J749" s="195"/>
      <c r="K749" s="195"/>
      <c r="L749" s="195"/>
      <c r="M749" s="218">
        <v>3.0708661417322833</v>
      </c>
      <c r="N749" s="6" t="s">
        <v>1377</v>
      </c>
    </row>
    <row r="750" spans="1:14" x14ac:dyDescent="0.3">
      <c r="A750" s="11" t="s">
        <v>1383</v>
      </c>
      <c r="B750" s="11" t="s">
        <v>1362</v>
      </c>
      <c r="C750" s="11" t="s">
        <v>1361</v>
      </c>
      <c r="D750" s="11">
        <v>635</v>
      </c>
      <c r="E750" s="11">
        <v>1950</v>
      </c>
      <c r="F750" s="11">
        <v>3.1</v>
      </c>
      <c r="G750" s="215">
        <f>Tabla149[[#This Row],[PPF (µmol/s)]]/Tabla149[[#This Row],[Power use (W)]]</f>
        <v>3.0708661417322833</v>
      </c>
      <c r="H750" s="195"/>
      <c r="I750" s="195"/>
      <c r="J750" s="195"/>
      <c r="K750" s="195"/>
      <c r="L750" s="195"/>
      <c r="M750" s="218">
        <v>3.0708661417322833</v>
      </c>
      <c r="N750" s="4" t="s">
        <v>1378</v>
      </c>
    </row>
    <row r="751" spans="1:14" x14ac:dyDescent="0.3">
      <c r="A751" s="280" t="s">
        <v>2019</v>
      </c>
      <c r="B751" s="11" t="s">
        <v>1363</v>
      </c>
      <c r="C751" s="11" t="s">
        <v>1364</v>
      </c>
      <c r="D751" s="11">
        <v>635</v>
      </c>
      <c r="E751" s="11">
        <v>1950</v>
      </c>
      <c r="F751" s="11">
        <v>3.1</v>
      </c>
      <c r="G751" s="215">
        <f>Tabla149[[#This Row],[PPF (µmol/s)]]/Tabla149[[#This Row],[Power use (W)]]</f>
        <v>3.0708661417322833</v>
      </c>
      <c r="H751" s="195"/>
      <c r="I751" s="195"/>
      <c r="J751" s="195"/>
      <c r="K751" s="195"/>
      <c r="L751" s="195"/>
      <c r="M751" s="218">
        <v>3.0708661417322833</v>
      </c>
      <c r="N751" s="4" t="s">
        <v>1379</v>
      </c>
    </row>
    <row r="752" spans="1:14" x14ac:dyDescent="0.3">
      <c r="A752" s="8"/>
      <c r="B752" s="13" t="s">
        <v>1365</v>
      </c>
      <c r="C752" s="13" t="s">
        <v>82</v>
      </c>
      <c r="D752" s="13">
        <v>40</v>
      </c>
      <c r="E752" s="13">
        <v>120</v>
      </c>
      <c r="F752" s="13">
        <v>3</v>
      </c>
      <c r="G752" s="223">
        <f>Tabla149[[#This Row],[PPF (µmol/s)]]/Tabla149[[#This Row],[Power use (W)]]</f>
        <v>3</v>
      </c>
      <c r="H752" s="195"/>
      <c r="I752" s="195"/>
      <c r="J752" s="195"/>
      <c r="K752" s="195"/>
      <c r="L752" s="195"/>
      <c r="M752" s="218">
        <v>3</v>
      </c>
      <c r="N752" s="8" t="s">
        <v>1375</v>
      </c>
    </row>
    <row r="753" spans="1:14" x14ac:dyDescent="0.3">
      <c r="A753" s="4"/>
      <c r="B753" s="11" t="s">
        <v>1366</v>
      </c>
      <c r="C753" s="13" t="s">
        <v>82</v>
      </c>
      <c r="D753" s="11">
        <v>60</v>
      </c>
      <c r="E753" s="11">
        <v>180</v>
      </c>
      <c r="F753" s="11">
        <v>3</v>
      </c>
      <c r="G753" s="215">
        <f>Tabla149[[#This Row],[PPF (µmol/s)]]/Tabla149[[#This Row],[Power use (W)]]</f>
        <v>3</v>
      </c>
      <c r="H753" s="195"/>
      <c r="I753" s="195"/>
      <c r="J753" s="195"/>
      <c r="K753" s="195"/>
      <c r="L753" s="195"/>
      <c r="M753" s="218">
        <v>3</v>
      </c>
      <c r="N753" s="4" t="s">
        <v>1376</v>
      </c>
    </row>
    <row r="754" spans="1:14" ht="15" thickBot="1" x14ac:dyDescent="0.35">
      <c r="A754" s="8"/>
      <c r="B754" s="13" t="s">
        <v>1380</v>
      </c>
      <c r="C754" s="13" t="s">
        <v>1381</v>
      </c>
      <c r="D754" s="13">
        <v>200</v>
      </c>
      <c r="E754" s="13">
        <v>400</v>
      </c>
      <c r="F754" s="86"/>
      <c r="G754" s="214">
        <f>Tabla149[[#This Row],[PPF (µmol/s)]]/Tabla149[[#This Row],[Power use (W)]]</f>
        <v>2</v>
      </c>
      <c r="H754" s="195"/>
      <c r="I754" s="195"/>
      <c r="J754" s="195"/>
      <c r="K754" s="218">
        <v>2</v>
      </c>
      <c r="L754" s="195"/>
      <c r="M754" s="195"/>
      <c r="N754" s="8" t="s">
        <v>1384</v>
      </c>
    </row>
    <row r="755" spans="1:14" ht="18.600000000000001" thickBot="1" x14ac:dyDescent="0.4">
      <c r="A755" s="56" t="s">
        <v>1385</v>
      </c>
      <c r="B755" s="53"/>
      <c r="C755" s="27"/>
      <c r="D755" s="27"/>
      <c r="E755" s="27"/>
      <c r="F755" s="27"/>
      <c r="G755" s="158"/>
      <c r="H755" s="190"/>
      <c r="I755" s="190"/>
      <c r="J755" s="190"/>
      <c r="K755" s="190"/>
      <c r="L755" s="190"/>
      <c r="M755" s="190"/>
      <c r="N755" s="16"/>
    </row>
    <row r="756" spans="1:14" x14ac:dyDescent="0.3">
      <c r="A756" s="30" t="s">
        <v>1393</v>
      </c>
      <c r="B756" s="14" t="s">
        <v>1390</v>
      </c>
      <c r="C756" s="14" t="s">
        <v>309</v>
      </c>
      <c r="D756" s="14">
        <v>660</v>
      </c>
      <c r="E756" s="14">
        <v>1782</v>
      </c>
      <c r="F756" s="14">
        <v>2.7</v>
      </c>
      <c r="G756" s="219">
        <f>Tabla149[[#This Row],[PPF (µmol/s)]]/Tabla149[[#This Row],[Power use (W)]]</f>
        <v>2.7</v>
      </c>
      <c r="H756" s="195"/>
      <c r="I756" s="195"/>
      <c r="J756" s="195"/>
      <c r="K756" s="195"/>
      <c r="L756" s="218">
        <v>2.7</v>
      </c>
      <c r="M756" s="195"/>
      <c r="N756" s="6" t="s">
        <v>252</v>
      </c>
    </row>
    <row r="757" spans="1:14" x14ac:dyDescent="0.3">
      <c r="A757" s="11" t="s">
        <v>1394</v>
      </c>
      <c r="B757" s="11" t="s">
        <v>1389</v>
      </c>
      <c r="C757" s="11" t="s">
        <v>309</v>
      </c>
      <c r="D757" s="11">
        <v>630</v>
      </c>
      <c r="E757" s="11">
        <v>1700</v>
      </c>
      <c r="F757" s="11">
        <v>2.7</v>
      </c>
      <c r="G757" s="215">
        <f>Tabla149[[#This Row],[PPF (µmol/s)]]/Tabla149[[#This Row],[Power use (W)]]</f>
        <v>2.6984126984126986</v>
      </c>
      <c r="H757" s="195"/>
      <c r="I757" s="195"/>
      <c r="J757" s="195"/>
      <c r="K757" s="195"/>
      <c r="L757" s="218">
        <v>2.6984126984126986</v>
      </c>
      <c r="M757" s="195"/>
      <c r="N757" s="4" t="s">
        <v>252</v>
      </c>
    </row>
    <row r="758" spans="1:14" x14ac:dyDescent="0.3">
      <c r="A758" s="280" t="s">
        <v>2019</v>
      </c>
      <c r="B758" s="13" t="s">
        <v>1391</v>
      </c>
      <c r="C758" s="11" t="s">
        <v>308</v>
      </c>
      <c r="D758" s="13">
        <v>800</v>
      </c>
      <c r="E758" s="13">
        <v>1600</v>
      </c>
      <c r="F758" s="175">
        <v>2.2999999999999998</v>
      </c>
      <c r="G758" s="244">
        <f>Tabla149[[#This Row],[PPF (µmol/s)]]/Tabla149[[#This Row],[Power use (W)]]</f>
        <v>2</v>
      </c>
      <c r="H758" s="195"/>
      <c r="I758" s="195"/>
      <c r="J758" s="195"/>
      <c r="K758" s="218">
        <v>2.2999999999999998</v>
      </c>
      <c r="L758" s="195"/>
      <c r="M758" s="195"/>
      <c r="N758" s="4" t="s">
        <v>252</v>
      </c>
    </row>
    <row r="759" spans="1:14" x14ac:dyDescent="0.3">
      <c r="A759" s="4"/>
      <c r="B759" s="11" t="s">
        <v>1392</v>
      </c>
      <c r="C759" s="11" t="s">
        <v>306</v>
      </c>
      <c r="D759" s="11">
        <v>330</v>
      </c>
      <c r="E759" s="11">
        <v>891</v>
      </c>
      <c r="F759" s="11">
        <v>2.7</v>
      </c>
      <c r="G759" s="215">
        <f>Tabla149[[#This Row],[PPF (µmol/s)]]/Tabla149[[#This Row],[Power use (W)]]</f>
        <v>2.7</v>
      </c>
      <c r="H759" s="195"/>
      <c r="I759" s="195"/>
      <c r="J759" s="195"/>
      <c r="K759" s="195"/>
      <c r="L759" s="218">
        <v>2.7</v>
      </c>
      <c r="M759" s="195"/>
      <c r="N759" s="4" t="s">
        <v>252</v>
      </c>
    </row>
    <row r="760" spans="1:14" x14ac:dyDescent="0.3">
      <c r="A760" s="4"/>
      <c r="B760" s="11" t="s">
        <v>1386</v>
      </c>
      <c r="C760" s="11" t="s">
        <v>1398</v>
      </c>
      <c r="D760" s="82"/>
      <c r="E760" s="82"/>
      <c r="F760" s="82"/>
      <c r="G760" s="185"/>
      <c r="H760" s="195"/>
      <c r="I760" s="195"/>
      <c r="J760" s="195"/>
      <c r="K760" s="195"/>
      <c r="L760" s="195"/>
      <c r="M760" s="195"/>
      <c r="N760" s="4"/>
    </row>
    <row r="761" spans="1:14" x14ac:dyDescent="0.3">
      <c r="A761" s="4"/>
      <c r="B761" s="11" t="s">
        <v>1387</v>
      </c>
      <c r="C761" s="11" t="s">
        <v>314</v>
      </c>
      <c r="D761" s="11">
        <v>400</v>
      </c>
      <c r="E761" s="11">
        <v>920</v>
      </c>
      <c r="F761" s="11">
        <v>2.2999999999999998</v>
      </c>
      <c r="G761" s="215">
        <f>Tabla149[[#This Row],[PPF (µmol/s)]]/Tabla149[[#This Row],[Power use (W)]]</f>
        <v>2.2999999999999998</v>
      </c>
      <c r="H761" s="195"/>
      <c r="I761" s="195"/>
      <c r="J761" s="195"/>
      <c r="K761" s="218">
        <v>2.2999999999999998</v>
      </c>
      <c r="L761" s="195"/>
      <c r="M761" s="195"/>
      <c r="N761" s="4" t="s">
        <v>252</v>
      </c>
    </row>
    <row r="762" spans="1:14" ht="15" thickBot="1" x14ac:dyDescent="0.35">
      <c r="A762" s="8"/>
      <c r="B762" s="13" t="s">
        <v>1388</v>
      </c>
      <c r="C762" s="13" t="s">
        <v>314</v>
      </c>
      <c r="D762" s="13">
        <v>240</v>
      </c>
      <c r="E762" s="13">
        <v>552</v>
      </c>
      <c r="F762" s="13">
        <v>2.2999999999999998</v>
      </c>
      <c r="G762" s="223">
        <f>Tabla149[[#This Row],[PPF (µmol/s)]]/Tabla149[[#This Row],[Power use (W)]]</f>
        <v>2.2999999999999998</v>
      </c>
      <c r="H762" s="195"/>
      <c r="I762" s="195"/>
      <c r="J762" s="195"/>
      <c r="K762" s="218">
        <v>2.2999999999999998</v>
      </c>
      <c r="L762" s="195"/>
      <c r="M762" s="195"/>
      <c r="N762" s="8" t="s">
        <v>252</v>
      </c>
    </row>
    <row r="763" spans="1:14" ht="18.600000000000001" thickBot="1" x14ac:dyDescent="0.4">
      <c r="A763" s="56" t="s">
        <v>1395</v>
      </c>
      <c r="B763" s="53"/>
      <c r="C763" s="27"/>
      <c r="D763" s="27"/>
      <c r="E763" s="27"/>
      <c r="F763" s="27"/>
      <c r="G763" s="158"/>
      <c r="H763" s="190"/>
      <c r="I763" s="190"/>
      <c r="J763" s="190"/>
      <c r="K763" s="190"/>
      <c r="L763" s="190"/>
      <c r="M763" s="190"/>
      <c r="N763" s="16"/>
    </row>
    <row r="764" spans="1:14" x14ac:dyDescent="0.3">
      <c r="A764" s="30" t="s">
        <v>1487</v>
      </c>
      <c r="B764" s="14" t="s">
        <v>1396</v>
      </c>
      <c r="C764" s="14" t="s">
        <v>1397</v>
      </c>
      <c r="D764" s="14">
        <v>800</v>
      </c>
      <c r="E764" s="14">
        <v>1730</v>
      </c>
      <c r="F764" s="14">
        <v>2.23</v>
      </c>
      <c r="G764" s="171">
        <f>Tabla149[[#This Row],[PPF (µmol/s)]]/Tabla149[[#This Row],[Power use (W)]]</f>
        <v>2.1625000000000001</v>
      </c>
      <c r="H764" s="195"/>
      <c r="I764" s="195"/>
      <c r="J764" s="195"/>
      <c r="K764" s="218">
        <v>2.23</v>
      </c>
      <c r="L764" s="195"/>
      <c r="M764" s="195"/>
      <c r="N764" s="6" t="s">
        <v>1399</v>
      </c>
    </row>
    <row r="765" spans="1:14" x14ac:dyDescent="0.3">
      <c r="A765" s="11" t="s">
        <v>1488</v>
      </c>
      <c r="B765" s="11" t="s">
        <v>1400</v>
      </c>
      <c r="C765" s="14" t="s">
        <v>1478</v>
      </c>
      <c r="D765" s="82"/>
      <c r="E765" s="82"/>
      <c r="F765" s="82"/>
      <c r="G765" s="185"/>
      <c r="H765" s="195"/>
      <c r="I765" s="195"/>
      <c r="J765" s="195"/>
      <c r="K765" s="195"/>
      <c r="L765" s="195"/>
      <c r="M765" s="195"/>
      <c r="N765" s="4"/>
    </row>
    <row r="766" spans="1:14" x14ac:dyDescent="0.3">
      <c r="A766" s="280" t="s">
        <v>2019</v>
      </c>
      <c r="B766" s="11" t="s">
        <v>1401</v>
      </c>
      <c r="C766" s="11" t="s">
        <v>940</v>
      </c>
      <c r="D766" s="11">
        <v>400</v>
      </c>
      <c r="E766" s="11">
        <v>888</v>
      </c>
      <c r="F766" s="11">
        <v>2.23</v>
      </c>
      <c r="G766" s="171">
        <f>Tabla149[[#This Row],[PPF (µmol/s)]]/Tabla149[[#This Row],[Power use (W)]]</f>
        <v>2.2200000000000002</v>
      </c>
      <c r="H766" s="195"/>
      <c r="I766" s="195"/>
      <c r="J766" s="195"/>
      <c r="K766" s="218">
        <v>2.23</v>
      </c>
      <c r="L766" s="195"/>
      <c r="M766" s="195"/>
      <c r="N766" s="6" t="s">
        <v>1399</v>
      </c>
    </row>
    <row r="767" spans="1:14" x14ac:dyDescent="0.3">
      <c r="A767" s="4"/>
      <c r="B767" s="11" t="s">
        <v>1402</v>
      </c>
      <c r="C767" s="11" t="s">
        <v>940</v>
      </c>
      <c r="D767" s="11">
        <v>400</v>
      </c>
      <c r="E767" s="11">
        <v>888</v>
      </c>
      <c r="F767" s="11">
        <v>2.23</v>
      </c>
      <c r="G767" s="171">
        <f>Tabla149[[#This Row],[PPF (µmol/s)]]/Tabla149[[#This Row],[Power use (W)]]</f>
        <v>2.2200000000000002</v>
      </c>
      <c r="H767" s="195"/>
      <c r="I767" s="195"/>
      <c r="J767" s="195"/>
      <c r="K767" s="218">
        <v>2.23</v>
      </c>
      <c r="L767" s="195"/>
      <c r="M767" s="195"/>
      <c r="N767" s="6" t="s">
        <v>1399</v>
      </c>
    </row>
    <row r="768" spans="1:14" x14ac:dyDescent="0.3">
      <c r="A768" s="4"/>
      <c r="B768" s="11" t="s">
        <v>1403</v>
      </c>
      <c r="C768" s="14" t="s">
        <v>1397</v>
      </c>
      <c r="D768" s="11">
        <v>200</v>
      </c>
      <c r="E768" s="11">
        <v>439</v>
      </c>
      <c r="F768" s="11">
        <v>2.23</v>
      </c>
      <c r="G768" s="171">
        <f>Tabla149[[#This Row],[PPF (µmol/s)]]/Tabla149[[#This Row],[Power use (W)]]</f>
        <v>2.1949999999999998</v>
      </c>
      <c r="H768" s="195"/>
      <c r="I768" s="195"/>
      <c r="J768" s="195"/>
      <c r="K768" s="218">
        <v>2.23</v>
      </c>
      <c r="L768" s="195"/>
      <c r="M768" s="195"/>
      <c r="N768" s="6" t="s">
        <v>1399</v>
      </c>
    </row>
    <row r="769" spans="1:14" x14ac:dyDescent="0.3">
      <c r="A769" s="4" t="s">
        <v>1486</v>
      </c>
      <c r="B769" s="11" t="s">
        <v>1404</v>
      </c>
      <c r="C769" s="14" t="s">
        <v>1397</v>
      </c>
      <c r="D769" s="11">
        <v>200</v>
      </c>
      <c r="E769" s="11">
        <v>439</v>
      </c>
      <c r="F769" s="11">
        <v>2.23</v>
      </c>
      <c r="G769" s="171">
        <f>Tabla149[[#This Row],[PPF (µmol/s)]]/Tabla149[[#This Row],[Power use (W)]]</f>
        <v>2.1949999999999998</v>
      </c>
      <c r="H769" s="195"/>
      <c r="I769" s="195"/>
      <c r="J769" s="195"/>
      <c r="K769" s="218">
        <v>2.23</v>
      </c>
      <c r="L769" s="195"/>
      <c r="M769" s="195"/>
      <c r="N769" s="6" t="s">
        <v>1399</v>
      </c>
    </row>
    <row r="770" spans="1:14" x14ac:dyDescent="0.3">
      <c r="A770" s="4" t="s">
        <v>1485</v>
      </c>
      <c r="B770" s="11" t="s">
        <v>1405</v>
      </c>
      <c r="C770" s="14" t="s">
        <v>453</v>
      </c>
      <c r="D770" s="11">
        <v>24</v>
      </c>
      <c r="E770" s="82"/>
      <c r="F770" s="82"/>
      <c r="G770" s="185">
        <f>Tabla149[[#This Row],[PPF (µmol/s)]]/Tabla149[[#This Row],[Power use (W)]]</f>
        <v>0</v>
      </c>
      <c r="H770" s="195"/>
      <c r="I770" s="195"/>
      <c r="J770" s="195"/>
      <c r="K770" s="195"/>
      <c r="L770" s="195"/>
      <c r="M770" s="195"/>
      <c r="N770" s="6" t="s">
        <v>1399</v>
      </c>
    </row>
    <row r="771" spans="1:14" x14ac:dyDescent="0.3">
      <c r="A771" s="4"/>
      <c r="B771" s="11" t="s">
        <v>1406</v>
      </c>
      <c r="C771" s="14" t="s">
        <v>1407</v>
      </c>
      <c r="D771" s="11">
        <v>200</v>
      </c>
      <c r="E771" s="82"/>
      <c r="F771" s="82"/>
      <c r="G771" s="185">
        <f>Tabla149[[#This Row],[PPF (µmol/s)]]/Tabla149[[#This Row],[Power use (W)]]</f>
        <v>0</v>
      </c>
      <c r="H771" s="195"/>
      <c r="I771" s="195"/>
      <c r="J771" s="195"/>
      <c r="K771" s="195"/>
      <c r="L771" s="195"/>
      <c r="M771" s="195"/>
      <c r="N771" s="4" t="s">
        <v>1480</v>
      </c>
    </row>
    <row r="772" spans="1:14" x14ac:dyDescent="0.3">
      <c r="A772" s="4"/>
      <c r="B772" s="11" t="s">
        <v>1479</v>
      </c>
      <c r="C772" s="14" t="s">
        <v>1407</v>
      </c>
      <c r="D772" s="11">
        <v>400</v>
      </c>
      <c r="E772" s="82"/>
      <c r="F772" s="82"/>
      <c r="G772" s="185">
        <f>Tabla149[[#This Row],[PPF (µmol/s)]]/Tabla149[[#This Row],[Power use (W)]]</f>
        <v>0</v>
      </c>
      <c r="H772" s="195"/>
      <c r="I772" s="195"/>
      <c r="J772" s="195"/>
      <c r="K772" s="195"/>
      <c r="L772" s="195"/>
      <c r="M772" s="195"/>
      <c r="N772" s="4" t="s">
        <v>1480</v>
      </c>
    </row>
    <row r="773" spans="1:14" x14ac:dyDescent="0.3">
      <c r="A773" s="4"/>
      <c r="B773" s="11" t="s">
        <v>1481</v>
      </c>
      <c r="C773" s="14" t="s">
        <v>1407</v>
      </c>
      <c r="D773" s="11">
        <v>800</v>
      </c>
      <c r="E773" s="82"/>
      <c r="F773" s="82"/>
      <c r="G773" s="185">
        <f>Tabla149[[#This Row],[PPF (µmol/s)]]/Tabla149[[#This Row],[Power use (W)]]</f>
        <v>0</v>
      </c>
      <c r="H773" s="195"/>
      <c r="I773" s="195"/>
      <c r="J773" s="195"/>
      <c r="K773" s="195"/>
      <c r="L773" s="195"/>
      <c r="M773" s="195"/>
      <c r="N773" s="4" t="s">
        <v>1482</v>
      </c>
    </row>
    <row r="774" spans="1:14" ht="15" thickBot="1" x14ac:dyDescent="0.35">
      <c r="A774" s="4"/>
      <c r="B774" s="11" t="s">
        <v>1483</v>
      </c>
      <c r="C774" s="11" t="s">
        <v>1412</v>
      </c>
      <c r="D774" s="11">
        <v>340</v>
      </c>
      <c r="E774" s="65">
        <v>900</v>
      </c>
      <c r="F774" s="181">
        <v>3</v>
      </c>
      <c r="G774" s="189">
        <f>Tabla149[[#This Row],[PPF (µmol/s)]]/Tabla149[[#This Row],[Power use (W)]]</f>
        <v>2.6470588235294117</v>
      </c>
      <c r="H774" s="195"/>
      <c r="I774" s="195"/>
      <c r="J774" s="195"/>
      <c r="K774" s="195"/>
      <c r="L774" s="195"/>
      <c r="M774" s="195">
        <v>3</v>
      </c>
      <c r="N774" s="4" t="s">
        <v>1484</v>
      </c>
    </row>
    <row r="775" spans="1:14" ht="18.600000000000001" thickBot="1" x14ac:dyDescent="0.4">
      <c r="A775" s="69" t="s">
        <v>1429</v>
      </c>
      <c r="B775" s="27"/>
      <c r="C775" s="27"/>
      <c r="D775" s="27"/>
      <c r="E775" s="27"/>
      <c r="F775" s="27"/>
      <c r="G775" s="158"/>
      <c r="H775" s="190"/>
      <c r="I775" s="190"/>
      <c r="J775" s="190"/>
      <c r="K775" s="190"/>
      <c r="L775" s="190"/>
      <c r="M775" s="190"/>
      <c r="N775" s="16"/>
    </row>
    <row r="776" spans="1:14" x14ac:dyDescent="0.3">
      <c r="A776" s="39" t="s">
        <v>1443</v>
      </c>
      <c r="B776" s="11" t="s">
        <v>1430</v>
      </c>
      <c r="C776" s="11" t="s">
        <v>1431</v>
      </c>
      <c r="D776" s="11">
        <v>340</v>
      </c>
      <c r="E776" s="82"/>
      <c r="F776" s="170">
        <v>2.5</v>
      </c>
      <c r="G776" s="224">
        <f>Tabla149[[#This Row],[PPF (µmol/s)]]/Tabla149[[#This Row],[Power use (W)]]</f>
        <v>0</v>
      </c>
      <c r="H776" s="197"/>
      <c r="I776" s="197"/>
      <c r="J776" s="197"/>
      <c r="K776" s="197"/>
      <c r="L776" s="226">
        <v>2.5</v>
      </c>
      <c r="M776" s="197"/>
      <c r="N776" s="4" t="s">
        <v>1437</v>
      </c>
    </row>
    <row r="777" spans="1:14" x14ac:dyDescent="0.3">
      <c r="A777" s="11" t="s">
        <v>1444</v>
      </c>
      <c r="B777" s="11" t="s">
        <v>1432</v>
      </c>
      <c r="C777" s="11" t="s">
        <v>1431</v>
      </c>
      <c r="D777" s="11">
        <v>340</v>
      </c>
      <c r="E777" s="82"/>
      <c r="F777" s="170">
        <v>2.5</v>
      </c>
      <c r="G777" s="224">
        <f>Tabla149[[#This Row],[PPF (µmol/s)]]/Tabla149[[#This Row],[Power use (W)]]</f>
        <v>0</v>
      </c>
      <c r="H777" s="197"/>
      <c r="I777" s="197"/>
      <c r="J777" s="197"/>
      <c r="K777" s="197"/>
      <c r="L777" s="226">
        <v>2.5</v>
      </c>
      <c r="M777" s="197"/>
      <c r="N777" s="4" t="s">
        <v>1437</v>
      </c>
    </row>
    <row r="778" spans="1:14" x14ac:dyDescent="0.3">
      <c r="A778" s="280" t="s">
        <v>2019</v>
      </c>
      <c r="B778" s="11" t="s">
        <v>1433</v>
      </c>
      <c r="C778" s="11" t="s">
        <v>1431</v>
      </c>
      <c r="D778" s="11">
        <v>680</v>
      </c>
      <c r="E778" s="82"/>
      <c r="F778" s="170">
        <v>2.2999999999999998</v>
      </c>
      <c r="G778" s="224">
        <f>Tabla149[[#This Row],[PPF (µmol/s)]]/Tabla149[[#This Row],[Power use (W)]]</f>
        <v>0</v>
      </c>
      <c r="H778" s="197"/>
      <c r="I778" s="197"/>
      <c r="J778" s="197"/>
      <c r="K778" s="226">
        <v>2.2999999999999998</v>
      </c>
      <c r="L778" s="226"/>
      <c r="M778" s="197"/>
      <c r="N778" s="4" t="s">
        <v>1438</v>
      </c>
    </row>
    <row r="779" spans="1:14" x14ac:dyDescent="0.3">
      <c r="A779" s="4" t="s">
        <v>1477</v>
      </c>
      <c r="B779" s="11" t="s">
        <v>1434</v>
      </c>
      <c r="C779" s="11" t="s">
        <v>1431</v>
      </c>
      <c r="D779" s="11">
        <v>680</v>
      </c>
      <c r="E779" s="11">
        <v>1768</v>
      </c>
      <c r="F779" s="11">
        <v>2.6</v>
      </c>
      <c r="G779" s="215">
        <f>Tabla149[[#This Row],[PPF (µmol/s)]]/Tabla149[[#This Row],[Power use (W)]]</f>
        <v>2.6</v>
      </c>
      <c r="H779" s="197"/>
      <c r="I779" s="197"/>
      <c r="J779" s="197"/>
      <c r="K779" s="226"/>
      <c r="L779" s="226">
        <v>2.6</v>
      </c>
      <c r="M779" s="197"/>
      <c r="N779" s="4" t="s">
        <v>1437</v>
      </c>
    </row>
    <row r="780" spans="1:14" x14ac:dyDescent="0.3">
      <c r="A780" s="4"/>
      <c r="B780" s="11" t="s">
        <v>1435</v>
      </c>
      <c r="C780" s="11" t="s">
        <v>1431</v>
      </c>
      <c r="D780" s="11">
        <v>680</v>
      </c>
      <c r="E780" s="82"/>
      <c r="F780" s="170">
        <v>2.2999999999999998</v>
      </c>
      <c r="G780" s="224">
        <f>Tabla149[[#This Row],[PPF (µmol/s)]]/Tabla149[[#This Row],[Power use (W)]]</f>
        <v>0</v>
      </c>
      <c r="H780" s="197"/>
      <c r="I780" s="197"/>
      <c r="J780" s="197"/>
      <c r="K780" s="226">
        <v>2.2999999999999998</v>
      </c>
      <c r="L780" s="226"/>
      <c r="M780" s="197"/>
      <c r="N780" s="4" t="s">
        <v>1438</v>
      </c>
    </row>
    <row r="781" spans="1:14" x14ac:dyDescent="0.3">
      <c r="A781" s="4"/>
      <c r="B781" s="11" t="s">
        <v>1436</v>
      </c>
      <c r="C781" s="11" t="s">
        <v>1431</v>
      </c>
      <c r="D781" s="11">
        <v>680</v>
      </c>
      <c r="E781" s="11">
        <v>1768</v>
      </c>
      <c r="F781" s="11">
        <v>2.6</v>
      </c>
      <c r="G781" s="215">
        <f>Tabla149[[#This Row],[PPF (µmol/s)]]/Tabla149[[#This Row],[Power use (W)]]</f>
        <v>2.6</v>
      </c>
      <c r="H781" s="197"/>
      <c r="I781" s="197"/>
      <c r="J781" s="197"/>
      <c r="K781" s="226"/>
      <c r="L781" s="226">
        <v>2.6</v>
      </c>
      <c r="M781" s="197"/>
      <c r="N781" s="4" t="s">
        <v>1437</v>
      </c>
    </row>
    <row r="782" spans="1:14" x14ac:dyDescent="0.3">
      <c r="A782" s="4"/>
      <c r="B782" s="11" t="s">
        <v>1408</v>
      </c>
      <c r="C782" s="11" t="s">
        <v>1412</v>
      </c>
      <c r="D782" s="11">
        <v>300</v>
      </c>
      <c r="E782" s="11">
        <v>750</v>
      </c>
      <c r="F782" s="11">
        <v>2.5</v>
      </c>
      <c r="G782" s="215">
        <f>Tabla149[[#This Row],[PPF (µmol/s)]]/Tabla149[[#This Row],[Power use (W)]]</f>
        <v>2.5</v>
      </c>
      <c r="H782" s="197"/>
      <c r="I782" s="197"/>
      <c r="J782" s="197"/>
      <c r="K782" s="226"/>
      <c r="L782" s="226">
        <v>2.5</v>
      </c>
      <c r="M782" s="197"/>
      <c r="N782" s="4" t="s">
        <v>1437</v>
      </c>
    </row>
    <row r="783" spans="1:14" x14ac:dyDescent="0.3">
      <c r="A783" s="4"/>
      <c r="B783" s="11" t="s">
        <v>1409</v>
      </c>
      <c r="C783" s="11" t="s">
        <v>1412</v>
      </c>
      <c r="D783" s="11">
        <v>325</v>
      </c>
      <c r="E783" s="11">
        <v>680</v>
      </c>
      <c r="F783" s="11">
        <v>2.1</v>
      </c>
      <c r="G783" s="215">
        <f>Tabla149[[#This Row],[PPF (µmol/s)]]/Tabla149[[#This Row],[Power use (W)]]</f>
        <v>2.0923076923076924</v>
      </c>
      <c r="H783" s="197"/>
      <c r="I783" s="197"/>
      <c r="J783" s="197"/>
      <c r="K783" s="226">
        <v>2.0923076923076924</v>
      </c>
      <c r="L783" s="226"/>
      <c r="M783" s="197"/>
      <c r="N783" s="4" t="s">
        <v>1438</v>
      </c>
    </row>
    <row r="784" spans="1:14" x14ac:dyDescent="0.3">
      <c r="A784" s="4"/>
      <c r="B784" s="11" t="s">
        <v>1410</v>
      </c>
      <c r="C784" s="11" t="s">
        <v>1412</v>
      </c>
      <c r="D784" s="11">
        <v>300</v>
      </c>
      <c r="E784" s="11">
        <v>750</v>
      </c>
      <c r="F784" s="11">
        <v>2.5</v>
      </c>
      <c r="G784" s="215">
        <f>Tabla149[[#This Row],[PPF (µmol/s)]]/Tabla149[[#This Row],[Power use (W)]]</f>
        <v>2.5</v>
      </c>
      <c r="H784" s="197"/>
      <c r="I784" s="197"/>
      <c r="J784" s="197"/>
      <c r="K784" s="226"/>
      <c r="L784" s="226">
        <v>2.5</v>
      </c>
      <c r="M784" s="197"/>
      <c r="N784" s="4" t="s">
        <v>1437</v>
      </c>
    </row>
    <row r="785" spans="1:14" x14ac:dyDescent="0.3">
      <c r="A785" s="4"/>
      <c r="B785" s="11" t="s">
        <v>1411</v>
      </c>
      <c r="C785" s="11" t="s">
        <v>1412</v>
      </c>
      <c r="D785" s="11">
        <v>325</v>
      </c>
      <c r="E785" s="11">
        <v>680</v>
      </c>
      <c r="F785" s="11">
        <v>2.1</v>
      </c>
      <c r="G785" s="215">
        <f>Tabla149[[#This Row],[PPF (µmol/s)]]/Tabla149[[#This Row],[Power use (W)]]</f>
        <v>2.0923076923076924</v>
      </c>
      <c r="H785" s="197"/>
      <c r="I785" s="197"/>
      <c r="J785" s="197"/>
      <c r="K785" s="226">
        <v>2.0923076923076924</v>
      </c>
      <c r="L785" s="226"/>
      <c r="M785" s="197"/>
      <c r="N785" s="4" t="s">
        <v>1438</v>
      </c>
    </row>
    <row r="786" spans="1:14" x14ac:dyDescent="0.3">
      <c r="A786" s="8"/>
      <c r="B786" s="11" t="s">
        <v>1413</v>
      </c>
      <c r="C786" s="11" t="s">
        <v>1417</v>
      </c>
      <c r="D786" s="11">
        <v>600</v>
      </c>
      <c r="E786" s="11">
        <v>1500</v>
      </c>
      <c r="F786" s="11">
        <v>2.5</v>
      </c>
      <c r="G786" s="215">
        <f>Tabla149[[#This Row],[PPF (µmol/s)]]/Tabla149[[#This Row],[Power use (W)]]</f>
        <v>2.5</v>
      </c>
      <c r="H786" s="197"/>
      <c r="I786" s="197"/>
      <c r="J786" s="197"/>
      <c r="K786" s="226"/>
      <c r="L786" s="226">
        <v>2.5</v>
      </c>
      <c r="M786" s="197"/>
      <c r="N786" s="4" t="s">
        <v>1437</v>
      </c>
    </row>
    <row r="787" spans="1:14" x14ac:dyDescent="0.3">
      <c r="A787" s="4"/>
      <c r="B787" s="11" t="s">
        <v>1414</v>
      </c>
      <c r="C787" s="11" t="s">
        <v>1417</v>
      </c>
      <c r="D787" s="11">
        <v>600</v>
      </c>
      <c r="E787" s="11">
        <v>1330</v>
      </c>
      <c r="F787" s="170">
        <v>2.1</v>
      </c>
      <c r="G787" s="220">
        <f>Tabla149[[#This Row],[PPF (µmol/s)]]/Tabla149[[#This Row],[Power use (W)]]</f>
        <v>2.2166666666666668</v>
      </c>
      <c r="H787" s="197"/>
      <c r="I787" s="197"/>
      <c r="J787" s="197"/>
      <c r="K787" s="226">
        <v>2.1</v>
      </c>
      <c r="L787" s="226"/>
      <c r="M787" s="197"/>
      <c r="N787" s="4" t="s">
        <v>1438</v>
      </c>
    </row>
    <row r="788" spans="1:14" x14ac:dyDescent="0.3">
      <c r="A788" s="4"/>
      <c r="B788" s="11" t="s">
        <v>1415</v>
      </c>
      <c r="C788" s="11" t="s">
        <v>1417</v>
      </c>
      <c r="D788" s="11">
        <v>600</v>
      </c>
      <c r="E788" s="11">
        <v>1500</v>
      </c>
      <c r="F788" s="11">
        <v>2.5</v>
      </c>
      <c r="G788" s="215">
        <f>Tabla149[[#This Row],[PPF (µmol/s)]]/Tabla149[[#This Row],[Power use (W)]]</f>
        <v>2.5</v>
      </c>
      <c r="H788" s="197"/>
      <c r="I788" s="197"/>
      <c r="J788" s="197"/>
      <c r="K788" s="226"/>
      <c r="L788" s="226">
        <v>2.5</v>
      </c>
      <c r="M788" s="197"/>
      <c r="N788" s="4" t="s">
        <v>1437</v>
      </c>
    </row>
    <row r="789" spans="1:14" x14ac:dyDescent="0.3">
      <c r="A789" s="4"/>
      <c r="B789" s="11" t="s">
        <v>1416</v>
      </c>
      <c r="C789" s="11" t="s">
        <v>1417</v>
      </c>
      <c r="D789" s="11">
        <v>600</v>
      </c>
      <c r="E789" s="11">
        <v>1330</v>
      </c>
      <c r="F789" s="170">
        <v>2.1</v>
      </c>
      <c r="G789" s="220">
        <f>Tabla149[[#This Row],[PPF (µmol/s)]]/Tabla149[[#This Row],[Power use (W)]]</f>
        <v>2.2166666666666668</v>
      </c>
      <c r="H789" s="197"/>
      <c r="I789" s="197"/>
      <c r="J789" s="197"/>
      <c r="K789" s="226">
        <v>2.1</v>
      </c>
      <c r="L789" s="226"/>
      <c r="M789" s="197"/>
      <c r="N789" s="4" t="s">
        <v>1438</v>
      </c>
    </row>
    <row r="790" spans="1:14" x14ac:dyDescent="0.3">
      <c r="A790" s="4"/>
      <c r="B790" s="11" t="s">
        <v>1419</v>
      </c>
      <c r="C790" s="11" t="s">
        <v>1418</v>
      </c>
      <c r="D790" s="11">
        <v>600</v>
      </c>
      <c r="E790" s="11">
        <v>1500</v>
      </c>
      <c r="F790" s="11">
        <v>2.5</v>
      </c>
      <c r="G790" s="215">
        <f>Tabla149[[#This Row],[PPF (µmol/s)]]/Tabla149[[#This Row],[Power use (W)]]</f>
        <v>2.5</v>
      </c>
      <c r="H790" s="197"/>
      <c r="I790" s="197"/>
      <c r="J790" s="197"/>
      <c r="K790" s="226"/>
      <c r="L790" s="226">
        <v>2.5</v>
      </c>
      <c r="M790" s="197"/>
      <c r="N790" s="4" t="s">
        <v>1437</v>
      </c>
    </row>
    <row r="791" spans="1:14" x14ac:dyDescent="0.3">
      <c r="A791" s="4"/>
      <c r="B791" s="11" t="s">
        <v>1420</v>
      </c>
      <c r="C791" s="11" t="s">
        <v>1418</v>
      </c>
      <c r="D791" s="11">
        <v>600</v>
      </c>
      <c r="E791" s="11">
        <v>1330</v>
      </c>
      <c r="F791" s="170">
        <v>2.1</v>
      </c>
      <c r="G791" s="220">
        <f>Tabla149[[#This Row],[PPF (µmol/s)]]/Tabla149[[#This Row],[Power use (W)]]</f>
        <v>2.2166666666666668</v>
      </c>
      <c r="H791" s="197"/>
      <c r="I791" s="197"/>
      <c r="J791" s="197"/>
      <c r="K791" s="226">
        <v>2.1</v>
      </c>
      <c r="L791" s="226"/>
      <c r="M791" s="197"/>
      <c r="N791" s="4" t="s">
        <v>1438</v>
      </c>
    </row>
    <row r="792" spans="1:14" x14ac:dyDescent="0.3">
      <c r="A792" s="8"/>
      <c r="B792" s="11" t="s">
        <v>1421</v>
      </c>
      <c r="C792" s="11" t="s">
        <v>1418</v>
      </c>
      <c r="D792" s="11">
        <v>600</v>
      </c>
      <c r="E792" s="11">
        <v>1500</v>
      </c>
      <c r="F792" s="11">
        <v>2.5</v>
      </c>
      <c r="G792" s="215">
        <f>Tabla149[[#This Row],[PPF (µmol/s)]]/Tabla149[[#This Row],[Power use (W)]]</f>
        <v>2.5</v>
      </c>
      <c r="H792" s="197"/>
      <c r="I792" s="197"/>
      <c r="J792" s="197"/>
      <c r="K792" s="226"/>
      <c r="L792" s="226">
        <v>2.5</v>
      </c>
      <c r="M792" s="197"/>
      <c r="N792" s="4" t="s">
        <v>1437</v>
      </c>
    </row>
    <row r="793" spans="1:14" x14ac:dyDescent="0.3">
      <c r="A793" s="4"/>
      <c r="B793" s="11" t="s">
        <v>1422</v>
      </c>
      <c r="C793" s="11" t="s">
        <v>1418</v>
      </c>
      <c r="D793" s="11">
        <v>600</v>
      </c>
      <c r="E793" s="11">
        <v>1330</v>
      </c>
      <c r="F793" s="170">
        <v>2.1</v>
      </c>
      <c r="G793" s="220">
        <f>Tabla149[[#This Row],[PPF (µmol/s)]]/Tabla149[[#This Row],[Power use (W)]]</f>
        <v>2.2166666666666668</v>
      </c>
      <c r="H793" s="197"/>
      <c r="I793" s="197"/>
      <c r="J793" s="197"/>
      <c r="K793" s="226">
        <v>2.1</v>
      </c>
      <c r="L793" s="197"/>
      <c r="M793" s="197"/>
      <c r="N793" s="4" t="s">
        <v>1438</v>
      </c>
    </row>
    <row r="794" spans="1:14" x14ac:dyDescent="0.3">
      <c r="A794" s="4"/>
      <c r="B794" s="11" t="s">
        <v>1423</v>
      </c>
      <c r="C794" s="11" t="s">
        <v>1426</v>
      </c>
      <c r="D794" s="11">
        <v>10</v>
      </c>
      <c r="E794" s="11">
        <v>21</v>
      </c>
      <c r="F794" s="11">
        <v>2.1</v>
      </c>
      <c r="G794" s="215">
        <f>Tabla149[[#This Row],[PPF (µmol/s)]]/Tabla149[[#This Row],[Power use (W)]]</f>
        <v>2.1</v>
      </c>
      <c r="H794" s="197"/>
      <c r="I794" s="197"/>
      <c r="J794" s="197"/>
      <c r="K794" s="226">
        <v>2.1</v>
      </c>
      <c r="L794" s="197"/>
      <c r="M794" s="197"/>
      <c r="N794" s="4" t="s">
        <v>1440</v>
      </c>
    </row>
    <row r="795" spans="1:14" x14ac:dyDescent="0.3">
      <c r="A795" s="4"/>
      <c r="B795" s="11" t="s">
        <v>1424</v>
      </c>
      <c r="C795" s="11" t="s">
        <v>1426</v>
      </c>
      <c r="D795" s="11">
        <v>15</v>
      </c>
      <c r="E795" s="11">
        <v>32</v>
      </c>
      <c r="F795" s="11">
        <v>2.1</v>
      </c>
      <c r="G795" s="215">
        <f>Tabla149[[#This Row],[PPF (µmol/s)]]/Tabla149[[#This Row],[Power use (W)]]</f>
        <v>2.1333333333333333</v>
      </c>
      <c r="H795" s="197"/>
      <c r="I795" s="197"/>
      <c r="J795" s="197"/>
      <c r="K795" s="226">
        <v>2.1333333333333333</v>
      </c>
      <c r="L795" s="197"/>
      <c r="M795" s="197"/>
      <c r="N795" s="4" t="s">
        <v>1439</v>
      </c>
    </row>
    <row r="796" spans="1:14" x14ac:dyDescent="0.3">
      <c r="A796" s="4"/>
      <c r="B796" s="11" t="s">
        <v>1425</v>
      </c>
      <c r="C796" s="11" t="s">
        <v>1426</v>
      </c>
      <c r="D796" s="11">
        <v>30</v>
      </c>
      <c r="E796" s="11">
        <v>66</v>
      </c>
      <c r="F796" s="11">
        <v>2.2000000000000002</v>
      </c>
      <c r="G796" s="215">
        <f>Tabla149[[#This Row],[PPF (µmol/s)]]/Tabla149[[#This Row],[Power use (W)]]</f>
        <v>2.2000000000000002</v>
      </c>
      <c r="H796" s="197"/>
      <c r="I796" s="197"/>
      <c r="J796" s="197"/>
      <c r="K796" s="226">
        <v>2.2000000000000002</v>
      </c>
      <c r="L796" s="197"/>
      <c r="M796" s="197"/>
      <c r="N796" s="4" t="s">
        <v>1441</v>
      </c>
    </row>
    <row r="797" spans="1:14" ht="15" thickBot="1" x14ac:dyDescent="0.35">
      <c r="A797" s="8"/>
      <c r="B797" s="13" t="s">
        <v>1427</v>
      </c>
      <c r="C797" s="13" t="s">
        <v>1428</v>
      </c>
      <c r="D797" s="13">
        <v>40</v>
      </c>
      <c r="E797" s="13">
        <v>85</v>
      </c>
      <c r="F797" s="13">
        <v>2.2999999999999998</v>
      </c>
      <c r="G797" s="223">
        <f>Tabla149[[#This Row],[PPF (µmol/s)]]/Tabla149[[#This Row],[Power use (W)]]</f>
        <v>2.125</v>
      </c>
      <c r="H797" s="203"/>
      <c r="I797" s="203"/>
      <c r="J797" s="203"/>
      <c r="K797" s="229">
        <v>2.125</v>
      </c>
      <c r="L797" s="203"/>
      <c r="M797" s="203"/>
      <c r="N797" s="8" t="s">
        <v>1442</v>
      </c>
    </row>
    <row r="798" spans="1:14" ht="18.600000000000001" thickBot="1" x14ac:dyDescent="0.4">
      <c r="A798" s="69" t="s">
        <v>1448</v>
      </c>
      <c r="B798" s="27"/>
      <c r="C798" s="27"/>
      <c r="D798" s="27"/>
      <c r="E798" s="27"/>
      <c r="F798" s="27"/>
      <c r="G798" s="158"/>
      <c r="H798" s="190"/>
      <c r="I798" s="190"/>
      <c r="J798" s="190"/>
      <c r="K798" s="190"/>
      <c r="L798" s="190"/>
      <c r="M798" s="190"/>
      <c r="N798" s="16"/>
    </row>
    <row r="799" spans="1:14" x14ac:dyDescent="0.3">
      <c r="A799" s="30" t="s">
        <v>1452</v>
      </c>
      <c r="B799" s="14" t="s">
        <v>1449</v>
      </c>
      <c r="C799" s="14" t="s">
        <v>314</v>
      </c>
      <c r="D799" s="14">
        <v>545</v>
      </c>
      <c r="E799" s="14">
        <v>1200</v>
      </c>
      <c r="F799" s="14">
        <v>2.2000000000000002</v>
      </c>
      <c r="G799" s="219">
        <f>Tabla149[[#This Row],[PPF (µmol/s)]]/Tabla149[[#This Row],[Power use (W)]]</f>
        <v>2.2018348623853212</v>
      </c>
      <c r="H799" s="204"/>
      <c r="I799" s="204"/>
      <c r="J799" s="204"/>
      <c r="K799" s="296">
        <v>2.2018348623853212</v>
      </c>
      <c r="L799" s="204"/>
      <c r="M799" s="204"/>
      <c r="N799" s="6" t="s">
        <v>1450</v>
      </c>
    </row>
    <row r="800" spans="1:14" x14ac:dyDescent="0.3">
      <c r="A800" s="11" t="s">
        <v>1453</v>
      </c>
      <c r="B800" s="11" t="s">
        <v>1451</v>
      </c>
      <c r="C800" s="14" t="s">
        <v>309</v>
      </c>
      <c r="D800" s="11">
        <v>715</v>
      </c>
      <c r="E800" s="11">
        <v>1600</v>
      </c>
      <c r="F800" s="11">
        <v>2.2000000000000002</v>
      </c>
      <c r="G800" s="219">
        <f>Tabla149[[#This Row],[PPF (µmol/s)]]/Tabla149[[#This Row],[Power use (W)]]</f>
        <v>2.2377622377622379</v>
      </c>
      <c r="H800" s="196"/>
      <c r="I800" s="196"/>
      <c r="J800" s="196"/>
      <c r="K800" s="296">
        <v>2.2377622377622379</v>
      </c>
      <c r="L800" s="196"/>
      <c r="M800" s="196"/>
      <c r="N800" s="6" t="s">
        <v>1450</v>
      </c>
    </row>
    <row r="801" spans="1:14" ht="15" thickBot="1" x14ac:dyDescent="0.35">
      <c r="A801" s="280" t="s">
        <v>2019</v>
      </c>
      <c r="B801" s="11"/>
      <c r="C801" s="11"/>
      <c r="D801" s="11"/>
      <c r="E801" s="11"/>
      <c r="F801" s="11"/>
      <c r="G801" s="77"/>
      <c r="H801" s="202"/>
      <c r="I801" s="202"/>
      <c r="J801" s="202"/>
      <c r="K801" s="297"/>
      <c r="L801" s="202"/>
      <c r="M801" s="202"/>
      <c r="N801" s="4"/>
    </row>
    <row r="802" spans="1:14" ht="18.600000000000001" thickBot="1" x14ac:dyDescent="0.4">
      <c r="A802" s="56" t="s">
        <v>1455</v>
      </c>
      <c r="B802" s="53"/>
      <c r="C802" s="27"/>
      <c r="D802" s="27"/>
      <c r="E802" s="27"/>
      <c r="F802" s="27"/>
      <c r="G802" s="158"/>
      <c r="H802" s="190"/>
      <c r="I802" s="190"/>
      <c r="J802" s="190"/>
      <c r="K802" s="190"/>
      <c r="L802" s="190"/>
      <c r="M802" s="190"/>
      <c r="N802" s="16"/>
    </row>
    <row r="803" spans="1:14" x14ac:dyDescent="0.3">
      <c r="A803" s="39" t="s">
        <v>1465</v>
      </c>
      <c r="B803" s="14" t="s">
        <v>1456</v>
      </c>
      <c r="C803" s="14" t="s">
        <v>1457</v>
      </c>
      <c r="D803" s="82" t="s">
        <v>559</v>
      </c>
      <c r="E803" s="82"/>
      <c r="F803" s="169">
        <v>2.7</v>
      </c>
      <c r="G803" s="59"/>
      <c r="H803" s="196"/>
      <c r="I803" s="196"/>
      <c r="J803" s="196"/>
      <c r="K803" s="196"/>
      <c r="L803" s="211">
        <v>2.7</v>
      </c>
      <c r="M803" s="196"/>
      <c r="N803" s="6" t="s">
        <v>1460</v>
      </c>
    </row>
    <row r="804" spans="1:14" x14ac:dyDescent="0.3">
      <c r="A804" s="11" t="s">
        <v>1466</v>
      </c>
      <c r="B804" s="11" t="s">
        <v>1459</v>
      </c>
      <c r="C804" s="14" t="s">
        <v>1463</v>
      </c>
      <c r="D804" s="11">
        <v>850</v>
      </c>
      <c r="E804" s="82"/>
      <c r="F804" s="170">
        <v>2.6</v>
      </c>
      <c r="G804" s="77">
        <f>Tabla149[[#This Row],[PPF (µmol/s)]]/Tabla149[[#This Row],[Power use (W)]]</f>
        <v>0</v>
      </c>
      <c r="H804" s="197"/>
      <c r="I804" s="197"/>
      <c r="J804" s="197"/>
      <c r="K804" s="197"/>
      <c r="L804" s="226">
        <v>2.6</v>
      </c>
      <c r="M804" s="197"/>
      <c r="N804" s="4" t="s">
        <v>1462</v>
      </c>
    </row>
    <row r="805" spans="1:14" x14ac:dyDescent="0.3">
      <c r="A805" s="4" t="s">
        <v>1486</v>
      </c>
      <c r="B805" s="11" t="s">
        <v>1461</v>
      </c>
      <c r="C805" s="14" t="s">
        <v>505</v>
      </c>
      <c r="D805" s="11">
        <v>635</v>
      </c>
      <c r="E805" s="82"/>
      <c r="F805" s="170">
        <v>2.2999999999999998</v>
      </c>
      <c r="G805" s="77">
        <f>Tabla149[[#This Row],[PPF (µmol/s)]]/Tabla149[[#This Row],[Power use (W)]]</f>
        <v>0</v>
      </c>
      <c r="H805" s="197"/>
      <c r="I805" s="197"/>
      <c r="J805" s="197"/>
      <c r="K805" s="226">
        <v>2.2999999999999998</v>
      </c>
      <c r="L805" s="197"/>
      <c r="M805" s="197"/>
      <c r="N805" s="4" t="s">
        <v>1464</v>
      </c>
    </row>
    <row r="806" spans="1:14" ht="15" thickBot="1" x14ac:dyDescent="0.35">
      <c r="A806" s="280" t="s">
        <v>2019</v>
      </c>
      <c r="B806" s="13"/>
      <c r="C806" s="13"/>
      <c r="D806" s="13"/>
      <c r="E806" s="13"/>
      <c r="F806" s="13"/>
      <c r="G806" s="160"/>
      <c r="H806" s="203"/>
      <c r="I806" s="203"/>
      <c r="J806" s="203"/>
      <c r="K806" s="203"/>
      <c r="L806" s="203"/>
      <c r="M806" s="203"/>
      <c r="N806" s="8"/>
    </row>
    <row r="807" spans="1:14" ht="18.600000000000001" thickBot="1" x14ac:dyDescent="0.4">
      <c r="A807" s="56" t="s">
        <v>1467</v>
      </c>
      <c r="B807" s="53"/>
      <c r="C807" s="27"/>
      <c r="D807" s="27"/>
      <c r="E807" s="27"/>
      <c r="F807" s="27"/>
      <c r="G807" s="158"/>
      <c r="H807" s="190"/>
      <c r="I807" s="190"/>
      <c r="J807" s="190"/>
      <c r="K807" s="190"/>
      <c r="L807" s="190"/>
      <c r="M807" s="190"/>
      <c r="N807" s="16"/>
    </row>
    <row r="808" spans="1:14" x14ac:dyDescent="0.3">
      <c r="A808" s="39" t="s">
        <v>1474</v>
      </c>
      <c r="B808" s="14" t="s">
        <v>1468</v>
      </c>
      <c r="C808" s="14" t="s">
        <v>1469</v>
      </c>
      <c r="D808" s="14">
        <v>250</v>
      </c>
      <c r="E808" s="14">
        <v>450</v>
      </c>
      <c r="F808" s="14">
        <v>1.81</v>
      </c>
      <c r="G808" s="219">
        <f>Tabla149[[#This Row],[PPF (µmol/s)]]/Tabla149[[#This Row],[Power use (W)]]</f>
        <v>1.8</v>
      </c>
      <c r="H808" s="196"/>
      <c r="I808" s="196"/>
      <c r="J808" s="211">
        <v>1.8</v>
      </c>
      <c r="K808" s="196"/>
      <c r="L808" s="196"/>
      <c r="M808" s="196"/>
      <c r="N808" s="6" t="s">
        <v>1471</v>
      </c>
    </row>
    <row r="809" spans="1:14" x14ac:dyDescent="0.3">
      <c r="A809" s="11" t="s">
        <v>1475</v>
      </c>
      <c r="B809" s="11" t="s">
        <v>1470</v>
      </c>
      <c r="C809" s="14" t="s">
        <v>1469</v>
      </c>
      <c r="D809" s="11">
        <v>480</v>
      </c>
      <c r="E809" s="11">
        <v>1200</v>
      </c>
      <c r="F809" s="11">
        <v>2.4900000000000002</v>
      </c>
      <c r="G809" s="219">
        <f>Tabla149[[#This Row],[PPF (µmol/s)]]/Tabla149[[#This Row],[Power use (W)]]</f>
        <v>2.5</v>
      </c>
      <c r="H809" s="196"/>
      <c r="I809" s="196"/>
      <c r="J809" s="211"/>
      <c r="K809" s="196"/>
      <c r="L809" s="211">
        <v>2.5</v>
      </c>
      <c r="M809" s="196"/>
      <c r="N809" s="6" t="s">
        <v>1471</v>
      </c>
    </row>
    <row r="810" spans="1:14" x14ac:dyDescent="0.3">
      <c r="A810" s="280" t="s">
        <v>2019</v>
      </c>
      <c r="B810" s="11" t="s">
        <v>1472</v>
      </c>
      <c r="C810" s="14" t="s">
        <v>1469</v>
      </c>
      <c r="D810" s="11">
        <v>570</v>
      </c>
      <c r="E810" s="11">
        <v>960</v>
      </c>
      <c r="F810" s="11">
        <v>1.68</v>
      </c>
      <c r="G810" s="219">
        <f>Tabla149[[#This Row],[PPF (µmol/s)]]/Tabla149[[#This Row],[Power use (W)]]</f>
        <v>1.6842105263157894</v>
      </c>
      <c r="H810" s="196"/>
      <c r="I810" s="196"/>
      <c r="J810" s="211">
        <v>1.6842105263157894</v>
      </c>
      <c r="K810" s="196"/>
      <c r="L810" s="211"/>
      <c r="M810" s="196"/>
      <c r="N810" s="6" t="s">
        <v>1471</v>
      </c>
    </row>
    <row r="811" spans="1:14" x14ac:dyDescent="0.3">
      <c r="A811" s="8"/>
      <c r="B811" s="13" t="s">
        <v>1473</v>
      </c>
      <c r="C811" s="26" t="s">
        <v>1469</v>
      </c>
      <c r="D811" s="13">
        <v>260</v>
      </c>
      <c r="E811" s="13">
        <v>660</v>
      </c>
      <c r="F811" s="175">
        <v>2.48</v>
      </c>
      <c r="G811" s="247">
        <f>Tabla149[[#This Row],[PPF (µmol/s)]]/Tabla149[[#This Row],[Power use (W)]]</f>
        <v>2.5384615384615383</v>
      </c>
      <c r="H811" s="198"/>
      <c r="I811" s="198"/>
      <c r="J811" s="198"/>
      <c r="K811" s="198">
        <v>2.48</v>
      </c>
      <c r="L811" s="227"/>
      <c r="M811" s="198"/>
      <c r="N811" s="114" t="s">
        <v>1471</v>
      </c>
    </row>
    <row r="812" spans="1:14" ht="15" thickBot="1" x14ac:dyDescent="0.35">
      <c r="A812" s="8"/>
      <c r="B812" s="13"/>
      <c r="C812" s="13"/>
      <c r="D812" s="13"/>
      <c r="E812" s="13"/>
      <c r="F812" s="13"/>
      <c r="G812" s="160"/>
      <c r="H812" s="203"/>
      <c r="I812" s="203"/>
      <c r="J812" s="203"/>
      <c r="K812" s="203"/>
      <c r="L812" s="203"/>
      <c r="M812" s="203"/>
      <c r="N812" s="8"/>
    </row>
    <row r="813" spans="1:14" ht="18.600000000000001" thickBot="1" x14ac:dyDescent="0.4">
      <c r="A813" s="69" t="s">
        <v>1537</v>
      </c>
      <c r="B813" s="27"/>
      <c r="C813" s="27"/>
      <c r="D813" s="27"/>
      <c r="E813" s="27"/>
      <c r="F813" s="27"/>
      <c r="G813" s="158"/>
      <c r="H813" s="190"/>
      <c r="I813" s="190"/>
      <c r="J813" s="190"/>
      <c r="K813" s="190"/>
      <c r="L813" s="190"/>
      <c r="M813" s="190"/>
      <c r="N813" s="16"/>
    </row>
    <row r="814" spans="1:14" x14ac:dyDescent="0.3">
      <c r="A814" s="30" t="s">
        <v>1539</v>
      </c>
      <c r="B814" s="14" t="s">
        <v>1526</v>
      </c>
      <c r="C814" s="14" t="s">
        <v>1551</v>
      </c>
      <c r="D814" s="14">
        <v>600</v>
      </c>
      <c r="E814" s="14">
        <v>1500</v>
      </c>
      <c r="F814" s="14">
        <v>2.5</v>
      </c>
      <c r="G814" s="219">
        <f>Tabla149[[#This Row],[PPF (µmol/s)]]/Tabla149[[#This Row],[Power use (W)]]</f>
        <v>2.5</v>
      </c>
      <c r="H814" s="196"/>
      <c r="I814" s="196"/>
      <c r="J814" s="196"/>
      <c r="K814" s="196"/>
      <c r="L814" s="211">
        <v>2.5</v>
      </c>
      <c r="M814" s="196"/>
      <c r="N814" s="6" t="s">
        <v>1527</v>
      </c>
    </row>
    <row r="815" spans="1:14" x14ac:dyDescent="0.3">
      <c r="A815" s="11" t="s">
        <v>1536</v>
      </c>
      <c r="B815" s="11" t="s">
        <v>1528</v>
      </c>
      <c r="C815" s="14" t="s">
        <v>1529</v>
      </c>
      <c r="D815" s="11">
        <v>320</v>
      </c>
      <c r="E815" s="11">
        <v>700</v>
      </c>
      <c r="F815" s="11">
        <v>2.2000000000000002</v>
      </c>
      <c r="G815" s="219">
        <f>Tabla149[[#This Row],[PPF (µmol/s)]]/Tabla149[[#This Row],[Power use (W)]]</f>
        <v>2.1875</v>
      </c>
      <c r="H815" s="196"/>
      <c r="I815" s="196"/>
      <c r="J815" s="196"/>
      <c r="K815" s="211">
        <v>2.1875</v>
      </c>
      <c r="L815" s="196"/>
      <c r="M815" s="196"/>
      <c r="N815" s="6" t="s">
        <v>1527</v>
      </c>
    </row>
    <row r="816" spans="1:14" x14ac:dyDescent="0.3">
      <c r="A816" s="280" t="s">
        <v>2019</v>
      </c>
      <c r="B816" s="11" t="s">
        <v>1531</v>
      </c>
      <c r="C816" s="14" t="s">
        <v>1532</v>
      </c>
      <c r="D816" s="11">
        <v>200</v>
      </c>
      <c r="E816" s="11">
        <v>450</v>
      </c>
      <c r="F816" s="11">
        <v>2.2000000000000002</v>
      </c>
      <c r="G816" s="219">
        <f>Tabla149[[#This Row],[PPF (µmol/s)]]/Tabla149[[#This Row],[Power use (W)]]</f>
        <v>2.25</v>
      </c>
      <c r="H816" s="196"/>
      <c r="I816" s="196"/>
      <c r="J816" s="196"/>
      <c r="K816" s="211">
        <v>2.25</v>
      </c>
      <c r="L816" s="196"/>
      <c r="M816" s="196"/>
      <c r="N816" s="6" t="s">
        <v>1527</v>
      </c>
    </row>
    <row r="817" spans="1:14" x14ac:dyDescent="0.3">
      <c r="A817" s="4"/>
      <c r="B817" s="11" t="s">
        <v>1533</v>
      </c>
      <c r="C817" s="11" t="s">
        <v>1534</v>
      </c>
      <c r="D817" s="11">
        <v>36</v>
      </c>
      <c r="E817" s="11">
        <v>80</v>
      </c>
      <c r="F817" s="11">
        <v>2.2000000000000002</v>
      </c>
      <c r="G817" s="219">
        <f>Tabla149[[#This Row],[PPF (µmol/s)]]/Tabla149[[#This Row],[Power use (W)]]</f>
        <v>2.2222222222222223</v>
      </c>
      <c r="H817" s="196"/>
      <c r="I817" s="196"/>
      <c r="J817" s="196"/>
      <c r="K817" s="211">
        <v>2.2222222222222223</v>
      </c>
      <c r="L817" s="196"/>
      <c r="M817" s="196"/>
      <c r="N817" s="6" t="s">
        <v>1527</v>
      </c>
    </row>
    <row r="818" spans="1:14" x14ac:dyDescent="0.3">
      <c r="A818" s="4"/>
      <c r="B818" s="11" t="s">
        <v>1535</v>
      </c>
      <c r="C818" s="11" t="s">
        <v>1534</v>
      </c>
      <c r="D818" s="11">
        <v>60</v>
      </c>
      <c r="E818" s="57">
        <v>130</v>
      </c>
      <c r="F818" s="11">
        <v>2.2000000000000002</v>
      </c>
      <c r="G818" s="219">
        <f>Tabla149[[#This Row],[PPF (µmol/s)]]/Tabla149[[#This Row],[Power use (W)]]</f>
        <v>2.1666666666666665</v>
      </c>
      <c r="H818" s="196"/>
      <c r="I818" s="196"/>
      <c r="J818" s="196"/>
      <c r="K818" s="211">
        <v>2.1666666666666665</v>
      </c>
      <c r="L818" s="196"/>
      <c r="M818" s="196"/>
      <c r="N818" s="6" t="s">
        <v>1527</v>
      </c>
    </row>
    <row r="819" spans="1:14" ht="15" thickBot="1" x14ac:dyDescent="0.35">
      <c r="A819" s="8"/>
      <c r="B819" s="13"/>
      <c r="C819" s="13"/>
      <c r="D819" s="13"/>
      <c r="E819" s="13"/>
      <c r="F819" s="13"/>
      <c r="G819" s="159"/>
      <c r="H819" s="198"/>
      <c r="I819" s="198"/>
      <c r="J819" s="198"/>
      <c r="K819" s="198"/>
      <c r="L819" s="198"/>
      <c r="M819" s="198"/>
      <c r="N819" s="114"/>
    </row>
    <row r="820" spans="1:14" ht="18.600000000000001" thickBot="1" x14ac:dyDescent="0.4">
      <c r="A820" s="56" t="s">
        <v>1540</v>
      </c>
      <c r="B820" s="53"/>
      <c r="C820" s="27"/>
      <c r="D820" s="27"/>
      <c r="E820" s="27"/>
      <c r="F820" s="27"/>
      <c r="G820" s="158"/>
      <c r="H820" s="190"/>
      <c r="I820" s="190"/>
      <c r="J820" s="190"/>
      <c r="K820" s="190"/>
      <c r="L820" s="190"/>
      <c r="M820" s="190"/>
      <c r="N820" s="16"/>
    </row>
    <row r="821" spans="1:14" x14ac:dyDescent="0.3">
      <c r="A821" s="30" t="s">
        <v>1553</v>
      </c>
      <c r="B821" s="14" t="s">
        <v>1542</v>
      </c>
      <c r="C821" s="14" t="s">
        <v>306</v>
      </c>
      <c r="D821" s="14">
        <v>160</v>
      </c>
      <c r="E821" s="14">
        <v>375</v>
      </c>
      <c r="F821" s="14">
        <v>2.4</v>
      </c>
      <c r="G821" s="219">
        <f>Tabla149[[#This Row],[PPF (µmol/s)]]/Tabla149[[#This Row],[Power use (W)]]</f>
        <v>2.34375</v>
      </c>
      <c r="H821" s="196"/>
      <c r="I821" s="196"/>
      <c r="J821" s="196"/>
      <c r="K821" s="211">
        <v>2.34375</v>
      </c>
      <c r="L821" s="196"/>
      <c r="M821" s="196"/>
      <c r="N821" s="6" t="s">
        <v>1290</v>
      </c>
    </row>
    <row r="822" spans="1:14" x14ac:dyDescent="0.3">
      <c r="A822" s="11" t="s">
        <v>1554</v>
      </c>
      <c r="B822" s="14" t="s">
        <v>1543</v>
      </c>
      <c r="C822" s="14" t="s">
        <v>306</v>
      </c>
      <c r="D822" s="11">
        <v>320</v>
      </c>
      <c r="E822" s="11">
        <v>750</v>
      </c>
      <c r="F822" s="11">
        <v>2.4</v>
      </c>
      <c r="G822" s="219">
        <f>Tabla149[[#This Row],[PPF (µmol/s)]]/Tabla149[[#This Row],[Power use (W)]]</f>
        <v>2.34375</v>
      </c>
      <c r="H822" s="196"/>
      <c r="I822" s="196"/>
      <c r="J822" s="196"/>
      <c r="K822" s="211">
        <v>2.34375</v>
      </c>
      <c r="L822" s="196"/>
      <c r="M822" s="196"/>
      <c r="N822" s="6" t="s">
        <v>1290</v>
      </c>
    </row>
    <row r="823" spans="1:14" x14ac:dyDescent="0.3">
      <c r="A823" s="280" t="s">
        <v>2019</v>
      </c>
      <c r="B823" s="14" t="s">
        <v>1544</v>
      </c>
      <c r="C823" s="14" t="s">
        <v>309</v>
      </c>
      <c r="D823" s="11">
        <v>320</v>
      </c>
      <c r="E823" s="11">
        <v>750</v>
      </c>
      <c r="F823" s="11">
        <v>2.4</v>
      </c>
      <c r="G823" s="219">
        <f>Tabla149[[#This Row],[PPF (µmol/s)]]/Tabla149[[#This Row],[Power use (W)]]</f>
        <v>2.34375</v>
      </c>
      <c r="H823" s="196"/>
      <c r="I823" s="196"/>
      <c r="J823" s="196"/>
      <c r="K823" s="211">
        <v>2.34375</v>
      </c>
      <c r="L823" s="196"/>
      <c r="M823" s="196"/>
      <c r="N823" s="6" t="s">
        <v>1290</v>
      </c>
    </row>
    <row r="824" spans="1:14" x14ac:dyDescent="0.3">
      <c r="A824" s="4"/>
      <c r="B824" s="14" t="s">
        <v>1545</v>
      </c>
      <c r="C824" s="14" t="s">
        <v>309</v>
      </c>
      <c r="D824" s="11">
        <v>630</v>
      </c>
      <c r="E824" s="11">
        <v>1500</v>
      </c>
      <c r="F824" s="11">
        <v>2.4</v>
      </c>
      <c r="G824" s="219">
        <f>Tabla149[[#This Row],[PPF (µmol/s)]]/Tabla149[[#This Row],[Power use (W)]]</f>
        <v>2.3809523809523809</v>
      </c>
      <c r="H824" s="196"/>
      <c r="I824" s="196"/>
      <c r="J824" s="196"/>
      <c r="K824" s="211">
        <v>2.3809523809523809</v>
      </c>
      <c r="L824" s="196"/>
      <c r="M824" s="196"/>
      <c r="N824" s="6" t="s">
        <v>1290</v>
      </c>
    </row>
    <row r="825" spans="1:14" x14ac:dyDescent="0.3">
      <c r="A825" s="4"/>
      <c r="B825" s="14" t="s">
        <v>1546</v>
      </c>
      <c r="C825" s="14" t="s">
        <v>306</v>
      </c>
      <c r="D825" s="11">
        <v>160</v>
      </c>
      <c r="E825" s="11">
        <v>375</v>
      </c>
      <c r="F825" s="11">
        <v>2.4</v>
      </c>
      <c r="G825" s="219">
        <f>Tabla149[[#This Row],[PPF (µmol/s)]]/Tabla149[[#This Row],[Power use (W)]]</f>
        <v>2.34375</v>
      </c>
      <c r="H825" s="196"/>
      <c r="I825" s="196"/>
      <c r="J825" s="196"/>
      <c r="K825" s="211">
        <v>2.34375</v>
      </c>
      <c r="L825" s="196"/>
      <c r="M825" s="196"/>
      <c r="N825" s="6" t="s">
        <v>1290</v>
      </c>
    </row>
    <row r="826" spans="1:14" x14ac:dyDescent="0.3">
      <c r="A826" s="4"/>
      <c r="B826" s="14" t="s">
        <v>1547</v>
      </c>
      <c r="C826" s="14" t="s">
        <v>306</v>
      </c>
      <c r="D826" s="11">
        <v>320</v>
      </c>
      <c r="E826" s="11">
        <v>750</v>
      </c>
      <c r="F826" s="11">
        <v>2.4</v>
      </c>
      <c r="G826" s="219">
        <f>Tabla149[[#This Row],[PPF (µmol/s)]]/Tabla149[[#This Row],[Power use (W)]]</f>
        <v>2.34375</v>
      </c>
      <c r="H826" s="196"/>
      <c r="I826" s="196"/>
      <c r="J826" s="196"/>
      <c r="K826" s="211">
        <v>2.34375</v>
      </c>
      <c r="L826" s="196"/>
      <c r="M826" s="196"/>
      <c r="N826" s="6" t="s">
        <v>1290</v>
      </c>
    </row>
    <row r="827" spans="1:14" x14ac:dyDescent="0.3">
      <c r="A827" s="4"/>
      <c r="B827" s="14" t="s">
        <v>1548</v>
      </c>
      <c r="C827" s="14" t="s">
        <v>309</v>
      </c>
      <c r="D827" s="11">
        <v>320</v>
      </c>
      <c r="E827" s="11">
        <v>750</v>
      </c>
      <c r="F827" s="11">
        <v>2.4</v>
      </c>
      <c r="G827" s="219">
        <f>Tabla149[[#This Row],[PPF (µmol/s)]]/Tabla149[[#This Row],[Power use (W)]]</f>
        <v>2.34375</v>
      </c>
      <c r="H827" s="196"/>
      <c r="I827" s="196"/>
      <c r="J827" s="196"/>
      <c r="K827" s="211">
        <v>2.34375</v>
      </c>
      <c r="L827" s="196"/>
      <c r="M827" s="196"/>
      <c r="N827" s="6" t="s">
        <v>1290</v>
      </c>
    </row>
    <row r="828" spans="1:14" x14ac:dyDescent="0.3">
      <c r="A828" s="4"/>
      <c r="B828" s="14" t="s">
        <v>1549</v>
      </c>
      <c r="C828" s="14" t="s">
        <v>309</v>
      </c>
      <c r="D828" s="11">
        <v>630</v>
      </c>
      <c r="E828" s="11">
        <v>375</v>
      </c>
      <c r="F828" s="170">
        <v>2.4</v>
      </c>
      <c r="G828" s="246">
        <f>Tabla149[[#This Row],[PPF (µmol/s)]]/Tabla149[[#This Row],[Power use (W)]]</f>
        <v>0.59523809523809523</v>
      </c>
      <c r="H828" s="196"/>
      <c r="I828" s="196"/>
      <c r="J828" s="196"/>
      <c r="K828" s="211">
        <v>2.4</v>
      </c>
      <c r="L828" s="196"/>
      <c r="M828" s="196"/>
      <c r="N828" s="6" t="s">
        <v>1290</v>
      </c>
    </row>
    <row r="829" spans="1:14" x14ac:dyDescent="0.3">
      <c r="A829" s="4"/>
      <c r="B829" s="11" t="s">
        <v>1550</v>
      </c>
      <c r="C829" s="14" t="s">
        <v>1314</v>
      </c>
      <c r="D829" s="11">
        <v>630</v>
      </c>
      <c r="E829" s="11">
        <v>1500</v>
      </c>
      <c r="F829" s="11">
        <v>2.4</v>
      </c>
      <c r="G829" s="219">
        <f>Tabla149[[#This Row],[PPF (µmol/s)]]/Tabla149[[#This Row],[Power use (W)]]</f>
        <v>2.3809523809523809</v>
      </c>
      <c r="H829" s="196"/>
      <c r="I829" s="196"/>
      <c r="J829" s="196"/>
      <c r="K829" s="211">
        <v>2.3809523809523809</v>
      </c>
      <c r="L829" s="196"/>
      <c r="M829" s="196"/>
      <c r="N829" s="6" t="s">
        <v>1290</v>
      </c>
    </row>
    <row r="830" spans="1:14" ht="15" thickBot="1" x14ac:dyDescent="0.35">
      <c r="A830" s="8"/>
      <c r="B830" s="13" t="s">
        <v>1552</v>
      </c>
      <c r="C830" s="26" t="s">
        <v>1314</v>
      </c>
      <c r="D830" s="13">
        <v>320</v>
      </c>
      <c r="E830" s="13">
        <v>750</v>
      </c>
      <c r="F830" s="13">
        <v>2.4</v>
      </c>
      <c r="G830" s="221">
        <f>Tabla149[[#This Row],[PPF (µmol/s)]]/Tabla149[[#This Row],[Power use (W)]]</f>
        <v>2.34375</v>
      </c>
      <c r="H830" s="198"/>
      <c r="I830" s="198"/>
      <c r="J830" s="198"/>
      <c r="K830" s="227">
        <v>2.34375</v>
      </c>
      <c r="L830" s="198"/>
      <c r="M830" s="198"/>
      <c r="N830" s="114" t="s">
        <v>1290</v>
      </c>
    </row>
    <row r="831" spans="1:14" ht="18.600000000000001" thickBot="1" x14ac:dyDescent="0.4">
      <c r="A831" s="56" t="s">
        <v>1555</v>
      </c>
      <c r="B831" s="53"/>
      <c r="C831" s="27"/>
      <c r="D831" s="27"/>
      <c r="E831" s="27"/>
      <c r="F831" s="27"/>
      <c r="G831" s="158"/>
      <c r="H831" s="190"/>
      <c r="I831" s="190"/>
      <c r="J831" s="190"/>
      <c r="K831" s="190"/>
      <c r="L831" s="190"/>
      <c r="M831" s="190"/>
      <c r="N831" s="16"/>
    </row>
    <row r="832" spans="1:14" x14ac:dyDescent="0.3">
      <c r="A832" s="39" t="s">
        <v>1568</v>
      </c>
      <c r="B832" s="57" t="s">
        <v>1556</v>
      </c>
      <c r="C832" s="57" t="s">
        <v>1557</v>
      </c>
      <c r="D832" s="57">
        <v>610</v>
      </c>
      <c r="E832" s="153"/>
      <c r="F832" s="168">
        <v>1.48</v>
      </c>
      <c r="G832" s="184">
        <f>Tabla149[[#This Row],[PPF (µmol/s)]]/Tabla149[[#This Row],[Power use (W)]]</f>
        <v>0</v>
      </c>
      <c r="H832" s="195"/>
      <c r="I832" s="195">
        <v>1.48</v>
      </c>
      <c r="J832" s="195"/>
      <c r="K832" s="195"/>
      <c r="L832" s="195"/>
      <c r="M832" s="195"/>
      <c r="N832" s="66" t="s">
        <v>1560</v>
      </c>
    </row>
    <row r="833" spans="1:14" x14ac:dyDescent="0.3">
      <c r="A833" s="11" t="s">
        <v>1572</v>
      </c>
      <c r="B833" s="57" t="s">
        <v>1561</v>
      </c>
      <c r="C833" s="57" t="s">
        <v>308</v>
      </c>
      <c r="D833" s="57">
        <v>650</v>
      </c>
      <c r="E833" s="57">
        <v>1755</v>
      </c>
      <c r="F833" s="57">
        <v>2.7</v>
      </c>
      <c r="G833" s="214">
        <f>Tabla149[[#This Row],[PPF (µmol/s)]]/Tabla149[[#This Row],[Power use (W)]]</f>
        <v>2.7</v>
      </c>
      <c r="H833" s="195"/>
      <c r="I833" s="195"/>
      <c r="J833" s="195"/>
      <c r="K833" s="195"/>
      <c r="L833" s="218">
        <v>2.7</v>
      </c>
      <c r="M833" s="195"/>
      <c r="N833" s="66" t="s">
        <v>1563</v>
      </c>
    </row>
    <row r="834" spans="1:14" x14ac:dyDescent="0.3">
      <c r="A834" s="280" t="s">
        <v>2019</v>
      </c>
      <c r="B834" s="57" t="s">
        <v>1564</v>
      </c>
      <c r="C834" s="57" t="s">
        <v>1571</v>
      </c>
      <c r="D834" s="57">
        <v>75</v>
      </c>
      <c r="E834" s="153"/>
      <c r="F834" s="168">
        <v>1.48</v>
      </c>
      <c r="G834" s="184">
        <f>Tabla149[[#This Row],[PPF (µmol/s)]]/Tabla149[[#This Row],[Power use (W)]]</f>
        <v>0</v>
      </c>
      <c r="H834" s="195"/>
      <c r="I834" s="195">
        <v>1.48</v>
      </c>
      <c r="J834" s="195"/>
      <c r="K834" s="195"/>
      <c r="L834" s="195"/>
      <c r="M834" s="195"/>
      <c r="N834" s="66" t="s">
        <v>1566</v>
      </c>
    </row>
    <row r="835" spans="1:14" x14ac:dyDescent="0.3">
      <c r="A835" s="4"/>
      <c r="B835" s="57" t="s">
        <v>1565</v>
      </c>
      <c r="C835" s="57" t="s">
        <v>1571</v>
      </c>
      <c r="D835" s="57">
        <v>140</v>
      </c>
      <c r="E835" s="153"/>
      <c r="F835" s="168">
        <v>1.48</v>
      </c>
      <c r="G835" s="184">
        <f>Tabla149[[#This Row],[PPF (µmol/s)]]/Tabla149[[#This Row],[Power use (W)]]</f>
        <v>0</v>
      </c>
      <c r="H835" s="195"/>
      <c r="I835" s="195">
        <v>1.48</v>
      </c>
      <c r="J835" s="195"/>
      <c r="K835" s="195"/>
      <c r="L835" s="195"/>
      <c r="M835" s="195"/>
      <c r="N835" s="57" t="s">
        <v>1567</v>
      </c>
    </row>
    <row r="836" spans="1:14" x14ac:dyDescent="0.3">
      <c r="A836" s="4"/>
      <c r="B836" s="57" t="s">
        <v>1569</v>
      </c>
      <c r="C836" s="57" t="s">
        <v>1571</v>
      </c>
      <c r="D836" s="57">
        <v>235</v>
      </c>
      <c r="E836" s="153"/>
      <c r="F836" s="168">
        <v>1.48</v>
      </c>
      <c r="G836" s="184">
        <f>Tabla149[[#This Row],[PPF (µmol/s)]]/Tabla149[[#This Row],[Power use (W)]]</f>
        <v>0</v>
      </c>
      <c r="H836" s="195"/>
      <c r="I836" s="195">
        <v>1.48</v>
      </c>
      <c r="J836" s="195"/>
      <c r="K836" s="195"/>
      <c r="L836" s="195"/>
      <c r="M836" s="195"/>
      <c r="N836" s="57" t="s">
        <v>1570</v>
      </c>
    </row>
    <row r="837" spans="1:14" ht="15" thickBot="1" x14ac:dyDescent="0.35">
      <c r="A837" s="8"/>
      <c r="B837" s="13"/>
      <c r="C837" s="13"/>
      <c r="D837" s="13"/>
      <c r="E837" s="13"/>
      <c r="F837" s="13"/>
      <c r="G837" s="160"/>
      <c r="H837" s="203"/>
      <c r="I837" s="203"/>
      <c r="J837" s="203"/>
      <c r="K837" s="203"/>
      <c r="L837" s="203"/>
      <c r="M837" s="203"/>
      <c r="N837" s="8"/>
    </row>
    <row r="838" spans="1:14" ht="18.600000000000001" thickBot="1" x14ac:dyDescent="0.4">
      <c r="A838" s="56" t="s">
        <v>1573</v>
      </c>
      <c r="B838" s="53"/>
      <c r="C838" s="27"/>
      <c r="D838" s="27"/>
      <c r="E838" s="27"/>
      <c r="F838" s="27"/>
      <c r="G838" s="158"/>
      <c r="H838" s="190"/>
      <c r="I838" s="190"/>
      <c r="J838" s="190"/>
      <c r="K838" s="190"/>
      <c r="L838" s="190"/>
      <c r="M838" s="190"/>
      <c r="N838" s="16"/>
    </row>
    <row r="839" spans="1:14" x14ac:dyDescent="0.3">
      <c r="A839" s="39" t="s">
        <v>1578</v>
      </c>
      <c r="B839" s="26" t="s">
        <v>1574</v>
      </c>
      <c r="C839" s="26" t="s">
        <v>1575</v>
      </c>
      <c r="D839" s="26">
        <v>310</v>
      </c>
      <c r="E839" s="26">
        <v>450</v>
      </c>
      <c r="F839" s="153"/>
      <c r="G839" s="214">
        <f>Tabla149[[#This Row],[PPF (µmol/s)]]/Tabla149[[#This Row],[Power use (W)]]</f>
        <v>1.4516129032258065</v>
      </c>
      <c r="H839" s="195"/>
      <c r="I839" s="218">
        <v>1.4516129032258065</v>
      </c>
      <c r="J839" s="195"/>
      <c r="K839" s="195"/>
      <c r="L839" s="195"/>
      <c r="M839" s="195"/>
      <c r="N839" s="114" t="s">
        <v>1576</v>
      </c>
    </row>
    <row r="840" spans="1:14" x14ac:dyDescent="0.3">
      <c r="A840" s="11" t="s">
        <v>1577</v>
      </c>
      <c r="B840" s="11"/>
      <c r="C840" s="11"/>
      <c r="D840" s="11"/>
      <c r="E840" s="11"/>
      <c r="F840" s="11"/>
      <c r="G840" s="77"/>
      <c r="H840" s="197"/>
      <c r="I840" s="197"/>
      <c r="J840" s="197"/>
      <c r="K840" s="197"/>
      <c r="L840" s="197"/>
      <c r="M840" s="197"/>
      <c r="N840" s="4"/>
    </row>
    <row r="841" spans="1:14" ht="15" thickBot="1" x14ac:dyDescent="0.35">
      <c r="A841" s="280" t="s">
        <v>2019</v>
      </c>
      <c r="B841" s="13"/>
      <c r="C841" s="13"/>
      <c r="D841" s="13"/>
      <c r="E841" s="13"/>
      <c r="F841" s="13"/>
      <c r="G841" s="160"/>
      <c r="H841" s="203"/>
      <c r="I841" s="203"/>
      <c r="J841" s="203"/>
      <c r="K841" s="203"/>
      <c r="L841" s="203"/>
      <c r="M841" s="203"/>
      <c r="N841" s="8"/>
    </row>
    <row r="842" spans="1:14" ht="18.600000000000001" thickBot="1" x14ac:dyDescent="0.4">
      <c r="A842" s="56" t="s">
        <v>1579</v>
      </c>
      <c r="B842" s="53"/>
      <c r="C842" s="27"/>
      <c r="D842" s="27"/>
      <c r="E842" s="27"/>
      <c r="F842" s="27"/>
      <c r="G842" s="158"/>
      <c r="H842" s="190"/>
      <c r="I842" s="190"/>
      <c r="J842" s="190"/>
      <c r="K842" s="190"/>
      <c r="L842" s="190"/>
      <c r="M842" s="190"/>
      <c r="N842" s="16"/>
    </row>
    <row r="843" spans="1:14" x14ac:dyDescent="0.3">
      <c r="A843" s="28" t="s">
        <v>1595</v>
      </c>
      <c r="B843" s="57" t="s">
        <v>1580</v>
      </c>
      <c r="C843" s="57" t="s">
        <v>85</v>
      </c>
      <c r="D843" s="57">
        <v>1260</v>
      </c>
      <c r="E843" s="153"/>
      <c r="F843" s="153"/>
      <c r="G843" s="460">
        <f>Tabla149[[#This Row],[PPF (µmol/s)]]/Tabla149[[#This Row],[Power use (W)]]</f>
        <v>0</v>
      </c>
      <c r="H843" s="195"/>
      <c r="I843" s="195"/>
      <c r="J843" s="195"/>
      <c r="K843" s="195"/>
      <c r="L843" s="195"/>
      <c r="M843" s="195"/>
      <c r="N843" s="66" t="s">
        <v>1589</v>
      </c>
    </row>
    <row r="844" spans="1:14" x14ac:dyDescent="0.3">
      <c r="A844" s="65" t="s">
        <v>1596</v>
      </c>
      <c r="B844" s="57" t="s">
        <v>1582</v>
      </c>
      <c r="C844" s="57" t="s">
        <v>85</v>
      </c>
      <c r="D844" s="57">
        <v>1050</v>
      </c>
      <c r="E844" s="153"/>
      <c r="F844" s="153"/>
      <c r="G844" s="460">
        <f>Tabla149[[#This Row],[PPF (µmol/s)]]/Tabla149[[#This Row],[Power use (W)]]</f>
        <v>0</v>
      </c>
      <c r="H844" s="195"/>
      <c r="I844" s="195"/>
      <c r="J844" s="195"/>
      <c r="K844" s="195"/>
      <c r="L844" s="195"/>
      <c r="M844" s="195"/>
      <c r="N844" s="66" t="s">
        <v>1590</v>
      </c>
    </row>
    <row r="845" spans="1:14" x14ac:dyDescent="0.3">
      <c r="A845" s="96" t="s">
        <v>2021</v>
      </c>
      <c r="B845" s="57" t="s">
        <v>1583</v>
      </c>
      <c r="C845" s="57" t="s">
        <v>85</v>
      </c>
      <c r="D845" s="57">
        <v>840</v>
      </c>
      <c r="E845" s="153"/>
      <c r="F845" s="153"/>
      <c r="G845" s="460">
        <f>Tabla149[[#This Row],[PPF (µmol/s)]]/Tabla149[[#This Row],[Power use (W)]]</f>
        <v>0</v>
      </c>
      <c r="H845" s="195"/>
      <c r="I845" s="195"/>
      <c r="J845" s="195"/>
      <c r="K845" s="195"/>
      <c r="L845" s="195"/>
      <c r="M845" s="195"/>
      <c r="N845" s="66" t="s">
        <v>1591</v>
      </c>
    </row>
    <row r="846" spans="1:14" x14ac:dyDescent="0.3">
      <c r="A846" s="57"/>
      <c r="B846" s="57" t="s">
        <v>1585</v>
      </c>
      <c r="C846" s="57" t="s">
        <v>85</v>
      </c>
      <c r="D846" s="57">
        <v>630</v>
      </c>
      <c r="E846" s="153"/>
      <c r="F846" s="153"/>
      <c r="G846" s="460">
        <f>Tabla149[[#This Row],[PPF (µmol/s)]]/Tabla149[[#This Row],[Power use (W)]]</f>
        <v>0</v>
      </c>
      <c r="H846" s="195"/>
      <c r="I846" s="195"/>
      <c r="J846" s="195"/>
      <c r="K846" s="195"/>
      <c r="L846" s="195"/>
      <c r="M846" s="195"/>
      <c r="N846" s="66" t="s">
        <v>1592</v>
      </c>
    </row>
    <row r="847" spans="1:14" x14ac:dyDescent="0.3">
      <c r="A847" s="4"/>
      <c r="B847" s="11" t="s">
        <v>1587</v>
      </c>
      <c r="C847" s="57" t="s">
        <v>85</v>
      </c>
      <c r="D847" s="11">
        <v>420</v>
      </c>
      <c r="E847" s="153"/>
      <c r="F847" s="153"/>
      <c r="G847" s="460">
        <f>Tabla149[[#This Row],[PPF (µmol/s)]]/Tabla149[[#This Row],[Power use (W)]]</f>
        <v>0</v>
      </c>
      <c r="H847" s="195"/>
      <c r="I847" s="195"/>
      <c r="J847" s="195"/>
      <c r="K847" s="195"/>
      <c r="L847" s="195"/>
      <c r="M847" s="195"/>
      <c r="N847" s="66" t="s">
        <v>1593</v>
      </c>
    </row>
    <row r="848" spans="1:14" ht="15" thickBot="1" x14ac:dyDescent="0.35">
      <c r="A848" s="8"/>
      <c r="B848" s="13" t="s">
        <v>1588</v>
      </c>
      <c r="C848" s="64" t="s">
        <v>85</v>
      </c>
      <c r="D848" s="13">
        <v>210</v>
      </c>
      <c r="E848" s="154"/>
      <c r="F848" s="154"/>
      <c r="G848" s="461">
        <f>Tabla149[[#This Row],[PPF (µmol/s)]]/Tabla149[[#This Row],[Power use (W)]]</f>
        <v>0</v>
      </c>
      <c r="H848" s="195"/>
      <c r="I848" s="195"/>
      <c r="J848" s="195"/>
      <c r="K848" s="195"/>
      <c r="L848" s="195"/>
      <c r="M848" s="195"/>
      <c r="N848" s="76" t="s">
        <v>1594</v>
      </c>
    </row>
    <row r="849" spans="1:14" ht="18.600000000000001" thickBot="1" x14ac:dyDescent="0.4">
      <c r="A849" s="56" t="s">
        <v>1597</v>
      </c>
      <c r="B849" s="53"/>
      <c r="C849" s="27"/>
      <c r="D849" s="27"/>
      <c r="E849" s="27"/>
      <c r="F849" s="27"/>
      <c r="G849" s="158"/>
      <c r="H849" s="190"/>
      <c r="I849" s="190"/>
      <c r="J849" s="190"/>
      <c r="K849" s="190"/>
      <c r="L849" s="190"/>
      <c r="M849" s="190"/>
      <c r="N849" s="16"/>
    </row>
    <row r="850" spans="1:14" x14ac:dyDescent="0.3">
      <c r="A850" s="30" t="s">
        <v>1612</v>
      </c>
      <c r="B850" s="14" t="s">
        <v>1598</v>
      </c>
      <c r="C850" s="14" t="s">
        <v>308</v>
      </c>
      <c r="D850" s="14">
        <v>691</v>
      </c>
      <c r="E850" s="14">
        <v>1550</v>
      </c>
      <c r="F850" s="14">
        <v>2.2400000000000002</v>
      </c>
      <c r="G850" s="219">
        <f>Tabla149[[#This Row],[PPF (µmol/s)]]/Tabla149[[#This Row],[Power use (W)]]</f>
        <v>2.2431259044862517</v>
      </c>
      <c r="H850" s="195"/>
      <c r="I850" s="195"/>
      <c r="J850" s="195"/>
      <c r="K850" s="218">
        <v>2.2431259044862517</v>
      </c>
      <c r="L850" s="195"/>
      <c r="M850" s="195"/>
      <c r="N850" s="6" t="s">
        <v>1603</v>
      </c>
    </row>
    <row r="851" spans="1:14" x14ac:dyDescent="0.3">
      <c r="A851" s="11" t="s">
        <v>1613</v>
      </c>
      <c r="B851" s="11" t="s">
        <v>1600</v>
      </c>
      <c r="C851" s="14" t="s">
        <v>489</v>
      </c>
      <c r="D851" s="11">
        <v>580</v>
      </c>
      <c r="E851" s="11">
        <v>905</v>
      </c>
      <c r="F851" s="153"/>
      <c r="G851" s="214">
        <f>Tabla149[[#This Row],[PPF (µmol/s)]]/Tabla149[[#This Row],[Power use (W)]]</f>
        <v>1.5603448275862069</v>
      </c>
      <c r="H851" s="195"/>
      <c r="I851" s="195"/>
      <c r="J851" s="218">
        <v>1.5603448275862069</v>
      </c>
      <c r="K851" s="195"/>
      <c r="L851" s="195"/>
      <c r="M851" s="195"/>
      <c r="N851" s="4" t="s">
        <v>1602</v>
      </c>
    </row>
    <row r="852" spans="1:14" x14ac:dyDescent="0.3">
      <c r="A852" s="280" t="s">
        <v>2019</v>
      </c>
      <c r="B852" s="11" t="s">
        <v>1606</v>
      </c>
      <c r="C852" s="14" t="s">
        <v>940</v>
      </c>
      <c r="D852" s="11">
        <v>67.3</v>
      </c>
      <c r="E852" s="153"/>
      <c r="F852" s="153"/>
      <c r="G852" s="459">
        <f>Tabla149[[#This Row],[PPF (µmol/s)]]/Tabla149[[#This Row],[Power use (W)]]</f>
        <v>0</v>
      </c>
      <c r="H852" s="195"/>
      <c r="I852" s="195"/>
      <c r="J852" s="195"/>
      <c r="K852" s="195"/>
      <c r="L852" s="195"/>
      <c r="M852" s="195"/>
      <c r="N852" s="4" t="s">
        <v>1604</v>
      </c>
    </row>
    <row r="853" spans="1:14" x14ac:dyDescent="0.3">
      <c r="A853" s="4"/>
      <c r="B853" s="11" t="s">
        <v>1605</v>
      </c>
      <c r="C853" s="14" t="s">
        <v>1607</v>
      </c>
      <c r="D853" s="11">
        <v>134.6</v>
      </c>
      <c r="E853" s="153"/>
      <c r="F853" s="153"/>
      <c r="G853" s="459">
        <f>Tabla149[[#This Row],[PPF (µmol/s)]]/Tabla149[[#This Row],[Power use (W)]]</f>
        <v>0</v>
      </c>
      <c r="H853" s="195"/>
      <c r="I853" s="195"/>
      <c r="J853" s="195"/>
      <c r="K853" s="195"/>
      <c r="L853" s="195"/>
      <c r="M853" s="195"/>
      <c r="N853" s="4" t="s">
        <v>1609</v>
      </c>
    </row>
    <row r="854" spans="1:14" x14ac:dyDescent="0.3">
      <c r="A854" s="8"/>
      <c r="B854" s="13" t="s">
        <v>1610</v>
      </c>
      <c r="C854" s="13" t="s">
        <v>85</v>
      </c>
      <c r="D854" s="13">
        <v>500</v>
      </c>
      <c r="E854" s="153"/>
      <c r="F854" s="153"/>
      <c r="G854" s="459">
        <f>Tabla149[[#This Row],[PPF (µmol/s)]]/Tabla149[[#This Row],[Power use (W)]]</f>
        <v>0</v>
      </c>
      <c r="H854" s="195"/>
      <c r="I854" s="195"/>
      <c r="J854" s="195"/>
      <c r="K854" s="195"/>
      <c r="L854" s="195"/>
      <c r="M854" s="195"/>
      <c r="N854" s="4" t="s">
        <v>1611</v>
      </c>
    </row>
    <row r="855" spans="1:14" ht="15" thickBot="1" x14ac:dyDescent="0.35">
      <c r="A855" s="8"/>
      <c r="B855" s="13"/>
      <c r="C855" s="13"/>
      <c r="D855" s="13"/>
      <c r="E855" s="13"/>
      <c r="F855" s="13"/>
      <c r="G855" s="160"/>
      <c r="H855" s="195"/>
      <c r="I855" s="195"/>
      <c r="J855" s="195"/>
      <c r="K855" s="195"/>
      <c r="L855" s="195"/>
      <c r="M855" s="195"/>
      <c r="N855" s="8"/>
    </row>
    <row r="856" spans="1:14" ht="18.600000000000001" thickBot="1" x14ac:dyDescent="0.4">
      <c r="A856" s="56" t="s">
        <v>1614</v>
      </c>
      <c r="B856" s="53"/>
      <c r="C856" s="27"/>
      <c r="D856" s="27"/>
      <c r="E856" s="27"/>
      <c r="F856" s="27"/>
      <c r="G856" s="158"/>
      <c r="H856" s="190"/>
      <c r="I856" s="190"/>
      <c r="J856" s="190"/>
      <c r="K856" s="190"/>
      <c r="L856" s="190"/>
      <c r="M856" s="190"/>
      <c r="N856" s="16"/>
    </row>
    <row r="857" spans="1:14" x14ac:dyDescent="0.3">
      <c r="A857" s="39" t="s">
        <v>1623</v>
      </c>
      <c r="B857" s="14" t="s">
        <v>1615</v>
      </c>
      <c r="C857" s="14" t="s">
        <v>489</v>
      </c>
      <c r="D857" s="14">
        <v>590</v>
      </c>
      <c r="E857" s="14">
        <v>1610</v>
      </c>
      <c r="F857" s="169">
        <v>2.5499999999999998</v>
      </c>
      <c r="G857" s="241">
        <f>Tabla149[[#This Row],[PPF (µmol/s)]]/Tabla149[[#This Row],[Power use (W)]]</f>
        <v>2.7288135593220337</v>
      </c>
      <c r="H857" s="196"/>
      <c r="I857" s="196"/>
      <c r="J857" s="196"/>
      <c r="K857" s="196"/>
      <c r="L857" s="196">
        <v>2.5499999999999998</v>
      </c>
      <c r="M857" s="196"/>
      <c r="N857" s="6" t="s">
        <v>1617</v>
      </c>
    </row>
    <row r="858" spans="1:14" x14ac:dyDescent="0.3">
      <c r="A858" s="11" t="s">
        <v>1624</v>
      </c>
      <c r="B858" s="11" t="s">
        <v>1618</v>
      </c>
      <c r="C858" s="14" t="s">
        <v>314</v>
      </c>
      <c r="D858" s="11">
        <v>110</v>
      </c>
      <c r="E858" s="11">
        <v>300</v>
      </c>
      <c r="F858" s="170">
        <v>2.67</v>
      </c>
      <c r="G858" s="241">
        <f>Tabla149[[#This Row],[PPF (µmol/s)]]/Tabla149[[#This Row],[Power use (W)]]</f>
        <v>2.7272727272727271</v>
      </c>
      <c r="H858" s="196"/>
      <c r="I858" s="196"/>
      <c r="J858" s="196"/>
      <c r="K858" s="196"/>
      <c r="L858" s="196">
        <v>2.67</v>
      </c>
      <c r="M858" s="196"/>
      <c r="N858" s="6" t="s">
        <v>1621</v>
      </c>
    </row>
    <row r="859" spans="1:14" ht="15" thickBot="1" x14ac:dyDescent="0.35">
      <c r="A859" s="280" t="s">
        <v>2019</v>
      </c>
      <c r="B859" s="13" t="s">
        <v>1619</v>
      </c>
      <c r="C859" s="26" t="s">
        <v>314</v>
      </c>
      <c r="D859" s="13">
        <v>220</v>
      </c>
      <c r="E859" s="13">
        <v>600</v>
      </c>
      <c r="F859" s="175">
        <v>2.67</v>
      </c>
      <c r="G859" s="247">
        <f>Tabla149[[#This Row],[PPF (µmol/s)]]/Tabla149[[#This Row],[Power use (W)]]</f>
        <v>2.7272727272727271</v>
      </c>
      <c r="H859" s="198"/>
      <c r="I859" s="198"/>
      <c r="J859" s="198"/>
      <c r="K859" s="198"/>
      <c r="L859" s="198">
        <v>2.67</v>
      </c>
      <c r="M859" s="198"/>
      <c r="N859" s="114" t="s">
        <v>1622</v>
      </c>
    </row>
    <row r="860" spans="1:14" ht="18.600000000000001" thickBot="1" x14ac:dyDescent="0.4">
      <c r="A860" s="56" t="s">
        <v>1625</v>
      </c>
      <c r="B860" s="53"/>
      <c r="C860" s="27"/>
      <c r="D860" s="27"/>
      <c r="E860" s="27"/>
      <c r="F860" s="27"/>
      <c r="G860" s="158"/>
      <c r="H860" s="190"/>
      <c r="I860" s="190"/>
      <c r="J860" s="190"/>
      <c r="K860" s="190"/>
      <c r="L860" s="190"/>
      <c r="M860" s="190"/>
      <c r="N860" s="16"/>
    </row>
    <row r="861" spans="1:14" x14ac:dyDescent="0.3">
      <c r="A861" s="29" t="s">
        <v>1630</v>
      </c>
      <c r="B861" s="14" t="s">
        <v>1626</v>
      </c>
      <c r="C861" s="14" t="s">
        <v>1628</v>
      </c>
      <c r="D861" s="14">
        <v>240</v>
      </c>
      <c r="E861" s="14">
        <v>550</v>
      </c>
      <c r="F861" s="14">
        <v>2.31</v>
      </c>
      <c r="G861" s="219">
        <f>Tabla149[[#This Row],[PPF (µmol/s)]]/Tabla149[[#This Row],[Power use (W)]]</f>
        <v>2.2916666666666665</v>
      </c>
      <c r="H861" s="196"/>
      <c r="I861" s="196"/>
      <c r="J861" s="196"/>
      <c r="K861" s="196">
        <v>2.2916666666666665</v>
      </c>
      <c r="L861" s="196"/>
      <c r="M861" s="196"/>
      <c r="N861" s="6" t="s">
        <v>1629</v>
      </c>
    </row>
    <row r="862" spans="1:14" x14ac:dyDescent="0.3">
      <c r="A862" s="13" t="s">
        <v>1631</v>
      </c>
      <c r="B862" s="13"/>
      <c r="C862" s="13"/>
      <c r="D862" s="13"/>
      <c r="E862" s="13"/>
      <c r="F862" s="13"/>
      <c r="G862" s="160"/>
      <c r="H862" s="203"/>
      <c r="I862" s="203"/>
      <c r="J862" s="203"/>
      <c r="K862" s="203"/>
      <c r="L862" s="203"/>
      <c r="M862" s="203"/>
      <c r="N862" s="8"/>
    </row>
    <row r="863" spans="1:14" ht="15" thickBot="1" x14ac:dyDescent="0.35">
      <c r="A863" s="280" t="s">
        <v>2019</v>
      </c>
      <c r="B863" s="13"/>
      <c r="C863" s="13"/>
      <c r="D863" s="13"/>
      <c r="E863" s="13"/>
      <c r="F863" s="13"/>
      <c r="G863" s="160"/>
      <c r="H863" s="203"/>
      <c r="I863" s="203"/>
      <c r="J863" s="203"/>
      <c r="K863" s="203"/>
      <c r="L863" s="203"/>
      <c r="M863" s="203"/>
      <c r="N863" s="8"/>
    </row>
    <row r="864" spans="1:14" ht="18.600000000000001" thickBot="1" x14ac:dyDescent="0.4">
      <c r="A864" s="56" t="s">
        <v>1632</v>
      </c>
      <c r="B864" s="53"/>
      <c r="C864" s="27"/>
      <c r="D864" s="27"/>
      <c r="E864" s="27"/>
      <c r="F864" s="27"/>
      <c r="G864" s="158"/>
      <c r="H864" s="190"/>
      <c r="I864" s="190"/>
      <c r="J864" s="190"/>
      <c r="K864" s="190"/>
      <c r="L864" s="190"/>
      <c r="M864" s="190"/>
      <c r="N864" s="16"/>
    </row>
    <row r="865" spans="1:14" x14ac:dyDescent="0.3">
      <c r="A865" s="30" t="s">
        <v>1645</v>
      </c>
      <c r="B865" s="14" t="s">
        <v>1633</v>
      </c>
      <c r="C865" s="14" t="s">
        <v>308</v>
      </c>
      <c r="D865" s="14">
        <v>680</v>
      </c>
      <c r="E865" s="14">
        <v>1700</v>
      </c>
      <c r="F865" s="14">
        <v>2.5</v>
      </c>
      <c r="G865" s="219">
        <f>Tabla149[[#This Row],[PPF (µmol/s)]]/Tabla149[[#This Row],[Power use (W)]]</f>
        <v>2.5</v>
      </c>
      <c r="H865" s="196"/>
      <c r="I865" s="196"/>
      <c r="J865" s="196"/>
      <c r="K865" s="196"/>
      <c r="L865" s="211">
        <v>2.5</v>
      </c>
      <c r="M865" s="196"/>
      <c r="N865" s="6" t="s">
        <v>1637</v>
      </c>
    </row>
    <row r="866" spans="1:14" x14ac:dyDescent="0.3">
      <c r="A866" s="11" t="s">
        <v>1646</v>
      </c>
      <c r="B866" s="11" t="s">
        <v>1634</v>
      </c>
      <c r="C866" s="14" t="s">
        <v>308</v>
      </c>
      <c r="D866" s="11">
        <v>560</v>
      </c>
      <c r="E866" s="11">
        <v>1400</v>
      </c>
      <c r="F866" s="11">
        <v>2.5</v>
      </c>
      <c r="G866" s="219">
        <f>Tabla149[[#This Row],[PPF (µmol/s)]]/Tabla149[[#This Row],[Power use (W)]]</f>
        <v>2.5</v>
      </c>
      <c r="H866" s="196"/>
      <c r="I866" s="196"/>
      <c r="J866" s="196"/>
      <c r="K866" s="196"/>
      <c r="L866" s="211">
        <v>2.5</v>
      </c>
      <c r="M866" s="196"/>
      <c r="N866" s="6" t="s">
        <v>1637</v>
      </c>
    </row>
    <row r="867" spans="1:14" x14ac:dyDescent="0.3">
      <c r="A867" s="280" t="s">
        <v>2019</v>
      </c>
      <c r="B867" s="11" t="s">
        <v>1635</v>
      </c>
      <c r="C867" s="14" t="s">
        <v>314</v>
      </c>
      <c r="D867" s="11">
        <v>340</v>
      </c>
      <c r="E867" s="11">
        <v>850</v>
      </c>
      <c r="F867" s="11">
        <v>2.5</v>
      </c>
      <c r="G867" s="219">
        <f>Tabla149[[#This Row],[PPF (µmol/s)]]/Tabla149[[#This Row],[Power use (W)]]</f>
        <v>2.5</v>
      </c>
      <c r="H867" s="196"/>
      <c r="I867" s="196"/>
      <c r="J867" s="196"/>
      <c r="K867" s="196"/>
      <c r="L867" s="211">
        <v>2.5</v>
      </c>
      <c r="M867" s="196"/>
      <c r="N867" s="6" t="s">
        <v>1638</v>
      </c>
    </row>
    <row r="868" spans="1:14" x14ac:dyDescent="0.3">
      <c r="A868" s="4"/>
      <c r="B868" s="11" t="s">
        <v>1636</v>
      </c>
      <c r="C868" s="14" t="s">
        <v>314</v>
      </c>
      <c r="D868" s="11">
        <v>340</v>
      </c>
      <c r="E868" s="11">
        <v>850</v>
      </c>
      <c r="F868" s="11">
        <v>2.5</v>
      </c>
      <c r="G868" s="219">
        <f>Tabla149[[#This Row],[PPF (µmol/s)]]/Tabla149[[#This Row],[Power use (W)]]</f>
        <v>2.5</v>
      </c>
      <c r="H868" s="196"/>
      <c r="I868" s="196"/>
      <c r="J868" s="196"/>
      <c r="K868" s="196"/>
      <c r="L868" s="211">
        <v>2.5</v>
      </c>
      <c r="M868" s="196"/>
      <c r="N868" s="6" t="s">
        <v>1637</v>
      </c>
    </row>
    <row r="869" spans="1:14" x14ac:dyDescent="0.3">
      <c r="A869" s="4"/>
      <c r="B869" s="11" t="s">
        <v>1639</v>
      </c>
      <c r="C869" s="14" t="s">
        <v>477</v>
      </c>
      <c r="D869" s="11">
        <v>170</v>
      </c>
      <c r="E869" s="11">
        <v>425</v>
      </c>
      <c r="F869" s="11">
        <v>2.5</v>
      </c>
      <c r="G869" s="215">
        <f>Tabla149[[#This Row],[PPF (µmol/s)]]/Tabla149[[#This Row],[Power use (W)]]</f>
        <v>2.5</v>
      </c>
      <c r="H869" s="197"/>
      <c r="I869" s="197"/>
      <c r="J869" s="197"/>
      <c r="K869" s="197"/>
      <c r="L869" s="226">
        <v>2.5</v>
      </c>
      <c r="M869" s="197"/>
      <c r="N869" s="4" t="s">
        <v>1640</v>
      </c>
    </row>
    <row r="870" spans="1:14" x14ac:dyDescent="0.3">
      <c r="A870" s="4"/>
      <c r="B870" s="11" t="s">
        <v>1641</v>
      </c>
      <c r="C870" s="11" t="s">
        <v>82</v>
      </c>
      <c r="D870" s="11">
        <v>85</v>
      </c>
      <c r="E870" s="11">
        <v>212</v>
      </c>
      <c r="F870" s="11">
        <v>2.5</v>
      </c>
      <c r="G870" s="215">
        <f>Tabla149[[#This Row],[PPF (µmol/s)]]/Tabla149[[#This Row],[Power use (W)]]</f>
        <v>2.4941176470588236</v>
      </c>
      <c r="H870" s="197"/>
      <c r="I870" s="197"/>
      <c r="J870" s="197"/>
      <c r="K870" s="226">
        <v>2.4941176470588236</v>
      </c>
      <c r="L870" s="226"/>
      <c r="M870" s="197"/>
      <c r="N870" s="4" t="s">
        <v>1640</v>
      </c>
    </row>
    <row r="871" spans="1:14" x14ac:dyDescent="0.3">
      <c r="A871" s="4"/>
      <c r="B871" s="11" t="s">
        <v>1642</v>
      </c>
      <c r="C871" s="14" t="s">
        <v>308</v>
      </c>
      <c r="D871" s="11">
        <v>620</v>
      </c>
      <c r="E871" s="11">
        <v>1550</v>
      </c>
      <c r="F871" s="11">
        <v>2.5</v>
      </c>
      <c r="G871" s="215">
        <f>Tabla149[[#This Row],[PPF (µmol/s)]]/Tabla149[[#This Row],[Power use (W)]]</f>
        <v>2.5</v>
      </c>
      <c r="H871" s="197"/>
      <c r="I871" s="197"/>
      <c r="J871" s="197"/>
      <c r="K871" s="197"/>
      <c r="L871" s="226">
        <v>2.5</v>
      </c>
      <c r="M871" s="197"/>
      <c r="N871" s="4" t="s">
        <v>1637</v>
      </c>
    </row>
    <row r="872" spans="1:14" x14ac:dyDescent="0.3">
      <c r="A872" s="4"/>
      <c r="B872" s="11" t="s">
        <v>1643</v>
      </c>
      <c r="C872" s="14" t="s">
        <v>314</v>
      </c>
      <c r="D872" s="11">
        <v>310</v>
      </c>
      <c r="E872" s="11">
        <v>775</v>
      </c>
      <c r="F872" s="11">
        <v>2.5</v>
      </c>
      <c r="G872" s="215">
        <f>Tabla149[[#This Row],[PPF (µmol/s)]]/Tabla149[[#This Row],[Power use (W)]]</f>
        <v>2.5</v>
      </c>
      <c r="H872" s="197"/>
      <c r="I872" s="197"/>
      <c r="J872" s="197"/>
      <c r="K872" s="197"/>
      <c r="L872" s="226">
        <v>2.5</v>
      </c>
      <c r="M872" s="197"/>
      <c r="N872" s="4" t="s">
        <v>1637</v>
      </c>
    </row>
    <row r="873" spans="1:14" ht="15" thickBot="1" x14ac:dyDescent="0.35">
      <c r="A873" s="4"/>
      <c r="B873" s="11" t="s">
        <v>1644</v>
      </c>
      <c r="C873" s="14" t="s">
        <v>314</v>
      </c>
      <c r="D873" s="11">
        <v>310</v>
      </c>
      <c r="E873" s="11">
        <v>775</v>
      </c>
      <c r="F873" s="11">
        <v>2.5</v>
      </c>
      <c r="G873" s="219">
        <f>Tabla149[[#This Row],[PPF (µmol/s)]]/Tabla149[[#This Row],[Power use (W)]]</f>
        <v>2.5</v>
      </c>
      <c r="H873" s="197"/>
      <c r="I873" s="197"/>
      <c r="J873" s="197"/>
      <c r="K873" s="197"/>
      <c r="L873" s="248">
        <v>2.5</v>
      </c>
      <c r="M873" s="197"/>
      <c r="N873" s="6" t="s">
        <v>1638</v>
      </c>
    </row>
    <row r="874" spans="1:14" ht="18.600000000000001" thickBot="1" x14ac:dyDescent="0.4">
      <c r="A874" s="56" t="s">
        <v>2139</v>
      </c>
      <c r="B874" s="15"/>
      <c r="C874" s="27"/>
      <c r="D874" s="27"/>
      <c r="E874" s="27"/>
      <c r="F874" s="27"/>
      <c r="G874" s="27"/>
      <c r="H874" s="27"/>
      <c r="I874" s="27"/>
      <c r="J874" s="27"/>
      <c r="K874" s="27"/>
      <c r="L874" s="27"/>
      <c r="M874" s="27"/>
      <c r="N874" s="16"/>
    </row>
    <row r="875" spans="1:14" x14ac:dyDescent="0.3">
      <c r="A875" s="428" t="s">
        <v>2161</v>
      </c>
      <c r="B875" s="10" t="s">
        <v>2140</v>
      </c>
      <c r="C875" s="14" t="s">
        <v>424</v>
      </c>
      <c r="D875" s="14">
        <v>320</v>
      </c>
      <c r="E875" s="14">
        <v>800</v>
      </c>
      <c r="F875" s="153"/>
      <c r="G875" s="215">
        <f>Tabla149[[#This Row],[PPF (µmol/s)]]/Tabla149[[#This Row],[Power use (W)]]</f>
        <v>2.5</v>
      </c>
      <c r="H875" s="447"/>
      <c r="I875" s="447"/>
      <c r="J875" s="447"/>
      <c r="K875" s="447"/>
      <c r="L875" s="447">
        <v>2.5</v>
      </c>
      <c r="M875" s="447"/>
      <c r="N875" s="6" t="s">
        <v>2141</v>
      </c>
    </row>
    <row r="876" spans="1:14" x14ac:dyDescent="0.3">
      <c r="A876" s="35" t="s">
        <v>2162</v>
      </c>
      <c r="B876" s="40" t="s">
        <v>2142</v>
      </c>
      <c r="C876" s="14" t="s">
        <v>2148</v>
      </c>
      <c r="D876" s="11">
        <v>43</v>
      </c>
      <c r="E876" s="11">
        <v>100</v>
      </c>
      <c r="F876" s="153"/>
      <c r="G876" s="215">
        <f>Tabla149[[#This Row],[PPF (µmol/s)]]/Tabla149[[#This Row],[Power use (W)]]</f>
        <v>2.3255813953488373</v>
      </c>
      <c r="H876" s="197"/>
      <c r="I876" s="197"/>
      <c r="J876" s="197"/>
      <c r="K876" s="226">
        <v>2.3255813953488373</v>
      </c>
      <c r="L876" s="197"/>
      <c r="M876" s="197"/>
      <c r="N876" s="4" t="s">
        <v>2145</v>
      </c>
    </row>
    <row r="877" spans="1:14" x14ac:dyDescent="0.3">
      <c r="A877" s="280" t="s">
        <v>2019</v>
      </c>
      <c r="B877" s="40" t="s">
        <v>2143</v>
      </c>
      <c r="C877" s="14" t="s">
        <v>2148</v>
      </c>
      <c r="D877" s="11">
        <v>56</v>
      </c>
      <c r="E877" s="11">
        <v>135</v>
      </c>
      <c r="F877" s="153"/>
      <c r="G877" s="215">
        <f>Tabla149[[#This Row],[PPF (µmol/s)]]/Tabla149[[#This Row],[Power use (W)]]</f>
        <v>2.4107142857142856</v>
      </c>
      <c r="H877" s="197"/>
      <c r="I877" s="197"/>
      <c r="J877" s="197"/>
      <c r="K877" s="226">
        <v>2.4107142857142856</v>
      </c>
      <c r="L877" s="197"/>
      <c r="M877" s="197"/>
      <c r="N877" s="4" t="s">
        <v>2146</v>
      </c>
    </row>
    <row r="878" spans="1:14" x14ac:dyDescent="0.3">
      <c r="A878" s="421"/>
      <c r="B878" s="40" t="s">
        <v>2144</v>
      </c>
      <c r="C878" s="14" t="s">
        <v>2148</v>
      </c>
      <c r="D878" s="11">
        <v>63</v>
      </c>
      <c r="E878" s="11">
        <v>150</v>
      </c>
      <c r="F878" s="153"/>
      <c r="G878" s="215">
        <f>Tabla149[[#This Row],[PPF (µmol/s)]]/Tabla149[[#This Row],[Power use (W)]]</f>
        <v>2.3809523809523809</v>
      </c>
      <c r="H878" s="197"/>
      <c r="I878" s="197"/>
      <c r="J878" s="197"/>
      <c r="K878" s="226">
        <v>2.3809523809523809</v>
      </c>
      <c r="L878" s="197"/>
      <c r="M878" s="197"/>
      <c r="N878" s="4" t="s">
        <v>2147</v>
      </c>
    </row>
    <row r="879" spans="1:14" x14ac:dyDescent="0.3">
      <c r="A879" s="421"/>
      <c r="B879" s="40" t="s">
        <v>2149</v>
      </c>
      <c r="C879" s="14" t="s">
        <v>2148</v>
      </c>
      <c r="D879" s="11">
        <v>320</v>
      </c>
      <c r="E879" s="11">
        <v>800</v>
      </c>
      <c r="F879" s="153"/>
      <c r="G879" s="215">
        <f>Tabla149[[#This Row],[PPF (µmol/s)]]/Tabla149[[#This Row],[Power use (W)]]</f>
        <v>2.5</v>
      </c>
      <c r="H879" s="197"/>
      <c r="I879" s="197"/>
      <c r="J879" s="197"/>
      <c r="K879" s="197"/>
      <c r="L879" s="197">
        <v>2.5</v>
      </c>
      <c r="M879" s="197"/>
      <c r="N879" s="4" t="s">
        <v>2150</v>
      </c>
    </row>
    <row r="880" spans="1:14" x14ac:dyDescent="0.3">
      <c r="A880" s="421"/>
      <c r="B880" s="40" t="s">
        <v>2151</v>
      </c>
      <c r="C880" s="11" t="s">
        <v>2152</v>
      </c>
      <c r="D880" s="11">
        <v>156</v>
      </c>
      <c r="E880" s="11">
        <v>370</v>
      </c>
      <c r="F880" s="153"/>
      <c r="G880" s="215">
        <f>Tabla149[[#This Row],[PPF (µmol/s)]]/Tabla149[[#This Row],[Power use (W)]]</f>
        <v>2.3717948717948718</v>
      </c>
      <c r="H880" s="197"/>
      <c r="I880" s="197"/>
      <c r="J880" s="197"/>
      <c r="K880" s="226">
        <v>2.3717948717948718</v>
      </c>
      <c r="L880" s="197"/>
      <c r="M880" s="197"/>
      <c r="N880" s="4" t="s">
        <v>2153</v>
      </c>
    </row>
    <row r="881" spans="1:14" x14ac:dyDescent="0.3">
      <c r="A881" s="421"/>
      <c r="B881" s="40" t="s">
        <v>2154</v>
      </c>
      <c r="C881" s="11" t="s">
        <v>2156</v>
      </c>
      <c r="D881" s="11">
        <v>10</v>
      </c>
      <c r="E881" s="11">
        <v>25</v>
      </c>
      <c r="F881" s="170">
        <v>2.6</v>
      </c>
      <c r="G881" s="224">
        <f>Tabla149[[#This Row],[PPF (µmol/s)]]/Tabla149[[#This Row],[Power use (W)]]</f>
        <v>2.5</v>
      </c>
      <c r="H881" s="197"/>
      <c r="I881" s="197"/>
      <c r="J881" s="197"/>
      <c r="K881" s="197"/>
      <c r="L881" s="197">
        <v>2.6</v>
      </c>
      <c r="M881" s="197"/>
      <c r="N881" s="4" t="s">
        <v>2157</v>
      </c>
    </row>
    <row r="882" spans="1:14" x14ac:dyDescent="0.3">
      <c r="A882" s="421"/>
      <c r="B882" s="40" t="s">
        <v>2155</v>
      </c>
      <c r="C882" s="11" t="s">
        <v>2156</v>
      </c>
      <c r="D882" s="11">
        <v>18</v>
      </c>
      <c r="E882" s="11">
        <v>46</v>
      </c>
      <c r="F882" s="170">
        <v>2.6</v>
      </c>
      <c r="G882" s="224">
        <f>Tabla149[[#This Row],[PPF (µmol/s)]]/Tabla149[[#This Row],[Power use (W)]]</f>
        <v>2.5555555555555554</v>
      </c>
      <c r="H882" s="197"/>
      <c r="I882" s="197"/>
      <c r="J882" s="197"/>
      <c r="K882" s="197"/>
      <c r="L882" s="197">
        <v>2.6</v>
      </c>
      <c r="M882" s="197"/>
      <c r="N882" s="4" t="s">
        <v>2158</v>
      </c>
    </row>
    <row r="883" spans="1:14" ht="15" thickBot="1" x14ac:dyDescent="0.35">
      <c r="A883" s="429"/>
      <c r="B883" s="252" t="s">
        <v>2159</v>
      </c>
      <c r="C883" s="13" t="s">
        <v>2152</v>
      </c>
      <c r="D883" s="13">
        <v>65</v>
      </c>
      <c r="E883" s="13">
        <v>180</v>
      </c>
      <c r="F883" s="154"/>
      <c r="G883" s="215">
        <f>Tabla149[[#This Row],[PPF (µmol/s)]]/Tabla149[[#This Row],[Power use (W)]]</f>
        <v>2.7692307692307692</v>
      </c>
      <c r="H883" s="197"/>
      <c r="I883" s="197"/>
      <c r="J883" s="197"/>
      <c r="K883" s="197"/>
      <c r="L883" s="226">
        <v>2.7692307692307692</v>
      </c>
      <c r="M883" s="197"/>
      <c r="N883" s="8" t="s">
        <v>2160</v>
      </c>
    </row>
    <row r="884" spans="1:14" ht="18.600000000000001" thickBot="1" x14ac:dyDescent="0.4">
      <c r="A884" s="56" t="s">
        <v>2163</v>
      </c>
      <c r="B884" s="15"/>
      <c r="C884" s="27"/>
      <c r="D884" s="27"/>
      <c r="E884" s="27"/>
      <c r="F884" s="27"/>
      <c r="G884" s="158"/>
      <c r="H884" s="190"/>
      <c r="I884" s="190"/>
      <c r="J884" s="190"/>
      <c r="K884" s="190"/>
      <c r="L884" s="190"/>
      <c r="M884" s="190"/>
      <c r="N884" s="16"/>
    </row>
    <row r="885" spans="1:14" x14ac:dyDescent="0.3">
      <c r="A885" s="428" t="s">
        <v>2164</v>
      </c>
      <c r="B885" s="10" t="s">
        <v>2166</v>
      </c>
      <c r="C885" s="14" t="s">
        <v>2165</v>
      </c>
      <c r="D885" s="14">
        <v>440</v>
      </c>
      <c r="E885" s="14">
        <v>1144</v>
      </c>
      <c r="F885" s="14">
        <v>2.6</v>
      </c>
      <c r="G885" s="215">
        <f>Tabla149[[#This Row],[PPF (µmol/s)]]/Tabla149[[#This Row],[Power use (W)]]</f>
        <v>2.6</v>
      </c>
      <c r="H885" s="197"/>
      <c r="I885" s="197"/>
      <c r="J885" s="197"/>
      <c r="K885" s="197"/>
      <c r="L885" s="226">
        <v>2.6</v>
      </c>
      <c r="M885" s="197"/>
      <c r="N885" s="6" t="s">
        <v>2177</v>
      </c>
    </row>
    <row r="886" spans="1:14" x14ac:dyDescent="0.3">
      <c r="A886" s="35" t="s">
        <v>2196</v>
      </c>
      <c r="B886" s="10" t="s">
        <v>2167</v>
      </c>
      <c r="C886" s="14" t="s">
        <v>2168</v>
      </c>
      <c r="D886" s="11">
        <v>440</v>
      </c>
      <c r="E886" s="11">
        <v>1142</v>
      </c>
      <c r="F886" s="11">
        <v>2.6</v>
      </c>
      <c r="G886" s="215">
        <f>Tabla149[[#This Row],[PPF (µmol/s)]]/Tabla149[[#This Row],[Power use (W)]]</f>
        <v>2.5954545454545452</v>
      </c>
      <c r="H886" s="197"/>
      <c r="I886" s="197"/>
      <c r="J886" s="197"/>
      <c r="K886" s="197"/>
      <c r="L886" s="226">
        <v>2.5954545454545452</v>
      </c>
      <c r="M886" s="197"/>
      <c r="N886" s="6" t="s">
        <v>2177</v>
      </c>
    </row>
    <row r="887" spans="1:14" x14ac:dyDescent="0.3">
      <c r="A887" s="280" t="s">
        <v>2019</v>
      </c>
      <c r="B887" s="40" t="s">
        <v>2169</v>
      </c>
      <c r="C887" s="14" t="s">
        <v>2168</v>
      </c>
      <c r="D887" s="11">
        <v>330</v>
      </c>
      <c r="E887" s="11">
        <v>858</v>
      </c>
      <c r="F887" s="11">
        <v>2.6</v>
      </c>
      <c r="G887" s="215">
        <f>Tabla149[[#This Row],[PPF (µmol/s)]]/Tabla149[[#This Row],[Power use (W)]]</f>
        <v>2.6</v>
      </c>
      <c r="H887" s="197"/>
      <c r="I887" s="197"/>
      <c r="J887" s="197"/>
      <c r="K887" s="197"/>
      <c r="L887" s="226">
        <v>2.6</v>
      </c>
      <c r="M887" s="197"/>
      <c r="N887" s="6" t="s">
        <v>2177</v>
      </c>
    </row>
    <row r="888" spans="1:14" x14ac:dyDescent="0.3">
      <c r="A888" s="421"/>
      <c r="B888" s="40" t="s">
        <v>2170</v>
      </c>
      <c r="C888" s="14" t="s">
        <v>2171</v>
      </c>
      <c r="D888" s="11">
        <v>330</v>
      </c>
      <c r="E888" s="11">
        <v>858</v>
      </c>
      <c r="F888" s="11">
        <v>2.6</v>
      </c>
      <c r="G888" s="215">
        <f>Tabla149[[#This Row],[PPF (µmol/s)]]/Tabla149[[#This Row],[Power use (W)]]</f>
        <v>2.6</v>
      </c>
      <c r="H888" s="197"/>
      <c r="I888" s="197"/>
      <c r="J888" s="197"/>
      <c r="K888" s="197"/>
      <c r="L888" s="226">
        <v>2.6</v>
      </c>
      <c r="M888" s="197"/>
      <c r="N888" s="6" t="s">
        <v>2177</v>
      </c>
    </row>
    <row r="889" spans="1:14" x14ac:dyDescent="0.3">
      <c r="A889" s="421"/>
      <c r="B889" s="40" t="s">
        <v>2172</v>
      </c>
      <c r="C889" s="14" t="s">
        <v>2171</v>
      </c>
      <c r="D889" s="11">
        <v>670</v>
      </c>
      <c r="E889" s="11">
        <v>1742</v>
      </c>
      <c r="F889" s="11">
        <v>2.6</v>
      </c>
      <c r="G889" s="215">
        <f>Tabla149[[#This Row],[PPF (µmol/s)]]/Tabla149[[#This Row],[Power use (W)]]</f>
        <v>2.6</v>
      </c>
      <c r="H889" s="197"/>
      <c r="I889" s="197"/>
      <c r="J889" s="197"/>
      <c r="K889" s="197"/>
      <c r="L889" s="226">
        <v>2.6</v>
      </c>
      <c r="M889" s="197"/>
      <c r="N889" s="6" t="s">
        <v>2177</v>
      </c>
    </row>
    <row r="890" spans="1:14" x14ac:dyDescent="0.3">
      <c r="A890" s="421"/>
      <c r="B890" s="40" t="s">
        <v>2173</v>
      </c>
      <c r="C890" s="14" t="s">
        <v>923</v>
      </c>
      <c r="D890" s="11">
        <v>670</v>
      </c>
      <c r="E890" s="11">
        <v>1675</v>
      </c>
      <c r="F890" s="11">
        <v>2.5</v>
      </c>
      <c r="G890" s="215">
        <f>Tabla149[[#This Row],[PPF (µmol/s)]]/Tabla149[[#This Row],[Power use (W)]]</f>
        <v>2.5</v>
      </c>
      <c r="H890" s="197"/>
      <c r="I890" s="197"/>
      <c r="J890" s="197"/>
      <c r="K890" s="197"/>
      <c r="L890" s="226">
        <v>2.5</v>
      </c>
      <c r="M890" s="197"/>
      <c r="N890" s="6" t="s">
        <v>2177</v>
      </c>
    </row>
    <row r="891" spans="1:14" x14ac:dyDescent="0.3">
      <c r="A891" s="429"/>
      <c r="B891" s="252" t="s">
        <v>2174</v>
      </c>
      <c r="C891" s="14" t="s">
        <v>923</v>
      </c>
      <c r="D891" s="13">
        <v>670</v>
      </c>
      <c r="E891" s="13">
        <v>1742</v>
      </c>
      <c r="F891" s="13">
        <v>2.6</v>
      </c>
      <c r="G891" s="215">
        <f>Tabla149[[#This Row],[PPF (µmol/s)]]/Tabla149[[#This Row],[Power use (W)]]</f>
        <v>2.6</v>
      </c>
      <c r="H891" s="197"/>
      <c r="I891" s="197"/>
      <c r="J891" s="197"/>
      <c r="K891" s="197"/>
      <c r="L891" s="226">
        <v>2.6</v>
      </c>
      <c r="M891" s="197"/>
      <c r="N891" s="6" t="s">
        <v>2177</v>
      </c>
    </row>
    <row r="892" spans="1:14" x14ac:dyDescent="0.3">
      <c r="A892" s="421"/>
      <c r="B892" s="252" t="s">
        <v>2175</v>
      </c>
      <c r="C892" s="14" t="s">
        <v>2176</v>
      </c>
      <c r="D892" s="11">
        <v>1000</v>
      </c>
      <c r="E892" s="11">
        <v>2600</v>
      </c>
      <c r="F892" s="11">
        <v>2.6</v>
      </c>
      <c r="G892" s="215">
        <f>Tabla149[[#This Row],[PPF (µmol/s)]]/Tabla149[[#This Row],[Power use (W)]]</f>
        <v>2.6</v>
      </c>
      <c r="H892" s="197"/>
      <c r="I892" s="197"/>
      <c r="J892" s="197"/>
      <c r="K892" s="197"/>
      <c r="L892" s="226">
        <v>2.6</v>
      </c>
      <c r="M892" s="197"/>
      <c r="N892" s="6" t="s">
        <v>2177</v>
      </c>
    </row>
    <row r="893" spans="1:14" x14ac:dyDescent="0.3">
      <c r="A893" s="421"/>
      <c r="B893" s="40" t="s">
        <v>2178</v>
      </c>
      <c r="C893" s="14" t="s">
        <v>2179</v>
      </c>
      <c r="D893" s="11">
        <v>1000</v>
      </c>
      <c r="E893" s="11">
        <v>2500</v>
      </c>
      <c r="F893" s="11">
        <v>2.5</v>
      </c>
      <c r="G893" s="215">
        <f>Tabla149[[#This Row],[PPF (µmol/s)]]/Tabla149[[#This Row],[Power use (W)]]</f>
        <v>2.5</v>
      </c>
      <c r="H893" s="197"/>
      <c r="I893" s="197"/>
      <c r="J893" s="197"/>
      <c r="K893" s="197"/>
      <c r="L893" s="226">
        <v>2.5</v>
      </c>
      <c r="M893" s="197"/>
      <c r="N893" s="6" t="s">
        <v>2177</v>
      </c>
    </row>
    <row r="894" spans="1:14" x14ac:dyDescent="0.3">
      <c r="A894" s="421"/>
      <c r="B894" s="40" t="s">
        <v>2180</v>
      </c>
      <c r="C894" s="14" t="s">
        <v>2181</v>
      </c>
      <c r="D894" s="11">
        <v>240</v>
      </c>
      <c r="E894" s="11">
        <v>624</v>
      </c>
      <c r="F894" s="11">
        <v>2.6</v>
      </c>
      <c r="G894" s="215">
        <f>Tabla149[[#This Row],[PPF (µmol/s)]]/Tabla149[[#This Row],[Power use (W)]]</f>
        <v>2.6</v>
      </c>
      <c r="H894" s="197"/>
      <c r="I894" s="197"/>
      <c r="J894" s="197"/>
      <c r="K894" s="197"/>
      <c r="L894" s="226">
        <v>2.6</v>
      </c>
      <c r="M894" s="197"/>
      <c r="N894" s="6" t="s">
        <v>2177</v>
      </c>
    </row>
    <row r="895" spans="1:14" x14ac:dyDescent="0.3">
      <c r="A895" s="421"/>
      <c r="B895" s="40" t="s">
        <v>2182</v>
      </c>
      <c r="C895" s="14" t="s">
        <v>2107</v>
      </c>
      <c r="D895" s="11">
        <v>320</v>
      </c>
      <c r="E895" s="11">
        <v>832</v>
      </c>
      <c r="F895" s="11">
        <v>2.6</v>
      </c>
      <c r="G895" s="215">
        <f>Tabla149[[#This Row],[PPF (µmol/s)]]/Tabla149[[#This Row],[Power use (W)]]</f>
        <v>2.6</v>
      </c>
      <c r="H895" s="197"/>
      <c r="I895" s="197"/>
      <c r="J895" s="197"/>
      <c r="K895" s="197"/>
      <c r="L895" s="226">
        <v>2.6</v>
      </c>
      <c r="M895" s="197"/>
      <c r="N895" s="6" t="s">
        <v>2177</v>
      </c>
    </row>
    <row r="896" spans="1:14" x14ac:dyDescent="0.3">
      <c r="A896" s="421"/>
      <c r="B896" s="40" t="s">
        <v>2183</v>
      </c>
      <c r="C896" s="14" t="s">
        <v>2184</v>
      </c>
      <c r="D896" s="11">
        <v>480</v>
      </c>
      <c r="E896" s="11">
        <v>1248</v>
      </c>
      <c r="F896" s="11">
        <v>2.6</v>
      </c>
      <c r="G896" s="215">
        <f>Tabla149[[#This Row],[PPF (µmol/s)]]/Tabla149[[#This Row],[Power use (W)]]</f>
        <v>2.6</v>
      </c>
      <c r="H896" s="197"/>
      <c r="I896" s="197"/>
      <c r="J896" s="197"/>
      <c r="K896" s="197"/>
      <c r="L896" s="226">
        <v>2.6</v>
      </c>
      <c r="M896" s="197"/>
      <c r="N896" s="6" t="s">
        <v>2177</v>
      </c>
    </row>
    <row r="897" spans="1:14" x14ac:dyDescent="0.3">
      <c r="A897" s="421"/>
      <c r="B897" s="40" t="s">
        <v>2185</v>
      </c>
      <c r="C897" s="14" t="s">
        <v>2106</v>
      </c>
      <c r="D897" s="11">
        <v>660</v>
      </c>
      <c r="E897" s="11">
        <v>1716</v>
      </c>
      <c r="F897" s="11">
        <v>2.6</v>
      </c>
      <c r="G897" s="215">
        <f>Tabla149[[#This Row],[PPF (µmol/s)]]/Tabla149[[#This Row],[Power use (W)]]</f>
        <v>2.6</v>
      </c>
      <c r="H897" s="197"/>
      <c r="I897" s="197"/>
      <c r="J897" s="197"/>
      <c r="K897" s="197"/>
      <c r="L897" s="226">
        <v>2.6</v>
      </c>
      <c r="M897" s="197"/>
      <c r="N897" s="6" t="s">
        <v>2177</v>
      </c>
    </row>
    <row r="898" spans="1:14" x14ac:dyDescent="0.3">
      <c r="A898" s="421"/>
      <c r="B898" s="40" t="s">
        <v>2186</v>
      </c>
      <c r="C898" s="11" t="s">
        <v>424</v>
      </c>
      <c r="D898" s="11">
        <v>530</v>
      </c>
      <c r="E898" s="11">
        <v>1382</v>
      </c>
      <c r="F898" s="11">
        <v>2.6</v>
      </c>
      <c r="G898" s="215">
        <f>Tabla149[[#This Row],[PPF (µmol/s)]]/Tabla149[[#This Row],[Power use (W)]]</f>
        <v>2.6075471698113208</v>
      </c>
      <c r="H898" s="197"/>
      <c r="I898" s="197"/>
      <c r="J898" s="197"/>
      <c r="K898" s="197"/>
      <c r="L898" s="226">
        <v>2.6075471698113208</v>
      </c>
      <c r="M898" s="197"/>
      <c r="N898" s="6" t="s">
        <v>2190</v>
      </c>
    </row>
    <row r="899" spans="1:14" x14ac:dyDescent="0.3">
      <c r="A899" s="421"/>
      <c r="B899" s="40" t="s">
        <v>2187</v>
      </c>
      <c r="C899" s="11" t="s">
        <v>424</v>
      </c>
      <c r="D899" s="11">
        <v>330</v>
      </c>
      <c r="E899" s="11">
        <v>900</v>
      </c>
      <c r="F899" s="170">
        <v>2.5</v>
      </c>
      <c r="G899" s="220">
        <f>Tabla149[[#This Row],[PPF (µmol/s)]]/Tabla149[[#This Row],[Power use (W)]]</f>
        <v>2.7272727272727271</v>
      </c>
      <c r="H899" s="197"/>
      <c r="I899" s="197"/>
      <c r="J899" s="197"/>
      <c r="K899" s="197"/>
      <c r="L899" s="197">
        <v>2.5</v>
      </c>
      <c r="M899" s="197"/>
      <c r="N899" s="6" t="s">
        <v>2190</v>
      </c>
    </row>
    <row r="900" spans="1:14" x14ac:dyDescent="0.3">
      <c r="A900" s="421"/>
      <c r="B900" s="40" t="s">
        <v>2188</v>
      </c>
      <c r="C900" s="11" t="s">
        <v>82</v>
      </c>
      <c r="D900" s="11">
        <v>50</v>
      </c>
      <c r="E900" s="11">
        <v>125</v>
      </c>
      <c r="F900" s="11">
        <v>2.5</v>
      </c>
      <c r="G900" s="215">
        <f>Tabla149[[#This Row],[PPF (µmol/s)]]/Tabla149[[#This Row],[Power use (W)]]</f>
        <v>2.5</v>
      </c>
      <c r="H900" s="197"/>
      <c r="I900" s="197"/>
      <c r="J900" s="197"/>
      <c r="K900" s="197"/>
      <c r="L900" s="226">
        <v>2.5</v>
      </c>
      <c r="M900" s="197"/>
      <c r="N900" s="6" t="s">
        <v>2190</v>
      </c>
    </row>
    <row r="901" spans="1:14" x14ac:dyDescent="0.3">
      <c r="A901" s="421"/>
      <c r="B901" s="40" t="s">
        <v>2189</v>
      </c>
      <c r="C901" s="11" t="s">
        <v>82</v>
      </c>
      <c r="D901" s="11">
        <v>85</v>
      </c>
      <c r="E901" s="11">
        <v>213</v>
      </c>
      <c r="F901" s="11">
        <v>2.5</v>
      </c>
      <c r="G901" s="215">
        <f>Tabla149[[#This Row],[PPF (µmol/s)]]/Tabla149[[#This Row],[Power use (W)]]</f>
        <v>2.5058823529411764</v>
      </c>
      <c r="H901" s="197"/>
      <c r="I901" s="197"/>
      <c r="J901" s="197"/>
      <c r="K901" s="197"/>
      <c r="L901" s="226">
        <v>2.5058823529411764</v>
      </c>
      <c r="M901" s="197"/>
      <c r="N901" s="6" t="s">
        <v>2190</v>
      </c>
    </row>
    <row r="902" spans="1:14" x14ac:dyDescent="0.3">
      <c r="A902" s="421"/>
      <c r="B902" s="40" t="s">
        <v>2191</v>
      </c>
      <c r="C902" s="11" t="s">
        <v>82</v>
      </c>
      <c r="D902" s="11">
        <v>130</v>
      </c>
      <c r="E902" s="11">
        <v>325</v>
      </c>
      <c r="F902" s="11">
        <v>2.5</v>
      </c>
      <c r="G902" s="215">
        <f>Tabla149[[#This Row],[PPF (µmol/s)]]/Tabla149[[#This Row],[Power use (W)]]</f>
        <v>2.5</v>
      </c>
      <c r="H902" s="197"/>
      <c r="I902" s="197"/>
      <c r="J902" s="197"/>
      <c r="K902" s="197"/>
      <c r="L902" s="226">
        <v>2.5</v>
      </c>
      <c r="M902" s="197"/>
      <c r="N902" s="6" t="s">
        <v>2190</v>
      </c>
    </row>
    <row r="903" spans="1:14" x14ac:dyDescent="0.3">
      <c r="A903" s="421"/>
      <c r="B903" s="40" t="s">
        <v>2192</v>
      </c>
      <c r="C903" s="11" t="s">
        <v>424</v>
      </c>
      <c r="D903" s="11">
        <v>40</v>
      </c>
      <c r="E903" s="11">
        <v>100</v>
      </c>
      <c r="F903" s="11">
        <v>2.5</v>
      </c>
      <c r="G903" s="215">
        <f>Tabla149[[#This Row],[PPF (µmol/s)]]/Tabla149[[#This Row],[Power use (W)]]</f>
        <v>2.5</v>
      </c>
      <c r="H903" s="197"/>
      <c r="I903" s="197"/>
      <c r="J903" s="197"/>
      <c r="K903" s="197"/>
      <c r="L903" s="226">
        <v>2.5</v>
      </c>
      <c r="M903" s="197"/>
      <c r="N903" s="6" t="s">
        <v>2193</v>
      </c>
    </row>
    <row r="904" spans="1:14" x14ac:dyDescent="0.3">
      <c r="A904" s="429"/>
      <c r="B904" s="40" t="s">
        <v>2195</v>
      </c>
      <c r="C904" s="11" t="s">
        <v>424</v>
      </c>
      <c r="D904" s="13">
        <v>60</v>
      </c>
      <c r="E904" s="13">
        <v>150</v>
      </c>
      <c r="F904" s="13">
        <v>2.5</v>
      </c>
      <c r="G904" s="215">
        <f>Tabla149[[#This Row],[PPF (µmol/s)]]/Tabla149[[#This Row],[Power use (W)]]</f>
        <v>2.5</v>
      </c>
      <c r="H904" s="197"/>
      <c r="I904" s="197"/>
      <c r="J904" s="197"/>
      <c r="K904" s="197"/>
      <c r="L904" s="226">
        <v>2.5</v>
      </c>
      <c r="M904" s="197"/>
      <c r="N904" s="6" t="s">
        <v>2193</v>
      </c>
    </row>
    <row r="905" spans="1:14" ht="15" thickBot="1" x14ac:dyDescent="0.35">
      <c r="A905" s="429"/>
      <c r="B905" s="252" t="s">
        <v>2194</v>
      </c>
      <c r="C905" s="13" t="s">
        <v>424</v>
      </c>
      <c r="D905" s="13">
        <v>80</v>
      </c>
      <c r="E905" s="13">
        <v>200</v>
      </c>
      <c r="F905" s="13">
        <v>2.5</v>
      </c>
      <c r="G905" s="215">
        <f>Tabla149[[#This Row],[PPF (µmol/s)]]/Tabla149[[#This Row],[Power use (W)]]</f>
        <v>2.5</v>
      </c>
      <c r="H905" s="197"/>
      <c r="I905" s="197"/>
      <c r="J905" s="197"/>
      <c r="K905" s="197"/>
      <c r="L905" s="226">
        <v>2.5</v>
      </c>
      <c r="M905" s="197"/>
      <c r="N905" s="114" t="s">
        <v>2193</v>
      </c>
    </row>
    <row r="906" spans="1:14" ht="18.600000000000001" thickBot="1" x14ac:dyDescent="0.4">
      <c r="A906" s="56" t="s">
        <v>2197</v>
      </c>
      <c r="B906" s="15"/>
      <c r="C906" s="27"/>
      <c r="D906" s="27"/>
      <c r="E906" s="27"/>
      <c r="F906" s="27"/>
      <c r="G906" s="158"/>
      <c r="H906" s="190"/>
      <c r="I906" s="190"/>
      <c r="J906" s="190"/>
      <c r="K906" s="190"/>
      <c r="L906" s="190"/>
      <c r="M906" s="190"/>
      <c r="N906" s="16"/>
    </row>
    <row r="907" spans="1:14" x14ac:dyDescent="0.3">
      <c r="A907" s="426" t="s">
        <v>2199</v>
      </c>
      <c r="B907" s="10"/>
      <c r="C907" s="14"/>
      <c r="D907" s="14"/>
      <c r="E907" s="14"/>
      <c r="F907" s="14"/>
      <c r="G907" s="77"/>
      <c r="H907" s="197"/>
      <c r="I907" s="197"/>
      <c r="J907" s="197"/>
      <c r="K907" s="197"/>
      <c r="L907" s="197"/>
      <c r="M907" s="197"/>
      <c r="N907" s="6"/>
    </row>
    <row r="908" spans="1:14" x14ac:dyDescent="0.3">
      <c r="A908" s="421" t="s">
        <v>2200</v>
      </c>
      <c r="B908" s="40"/>
      <c r="C908" s="11"/>
      <c r="D908" s="11"/>
      <c r="E908" s="11"/>
      <c r="F908" s="11"/>
      <c r="G908" s="77"/>
      <c r="H908" s="197"/>
      <c r="I908" s="197"/>
      <c r="J908" s="197"/>
      <c r="K908" s="197"/>
      <c r="L908" s="197"/>
      <c r="M908" s="197"/>
      <c r="N908" s="4"/>
    </row>
    <row r="909" spans="1:14" x14ac:dyDescent="0.3">
      <c r="A909" s="436" t="s">
        <v>2198</v>
      </c>
      <c r="B909" s="40"/>
      <c r="C909" s="11"/>
      <c r="D909" s="11"/>
      <c r="E909" s="11"/>
      <c r="F909" s="11"/>
      <c r="G909" s="77"/>
      <c r="H909" s="197"/>
      <c r="I909" s="197"/>
      <c r="J909" s="197"/>
      <c r="K909" s="197"/>
      <c r="L909" s="197"/>
      <c r="M909" s="197"/>
      <c r="N909" s="4"/>
    </row>
    <row r="910" spans="1:14" ht="15" thickBot="1" x14ac:dyDescent="0.35">
      <c r="A910" s="429"/>
      <c r="B910" s="252"/>
      <c r="C910" s="13"/>
      <c r="D910" s="13"/>
      <c r="E910" s="13"/>
      <c r="F910" s="13"/>
      <c r="G910" s="77"/>
      <c r="H910" s="197"/>
      <c r="I910" s="197"/>
      <c r="J910" s="197"/>
      <c r="K910" s="197"/>
      <c r="L910" s="197"/>
      <c r="M910" s="197"/>
      <c r="N910" s="8"/>
    </row>
    <row r="911" spans="1:14" ht="18.600000000000001" thickBot="1" x14ac:dyDescent="0.4">
      <c r="A911" s="56" t="s">
        <v>2201</v>
      </c>
      <c r="B911" s="15"/>
      <c r="C911" s="27"/>
      <c r="D911" s="27"/>
      <c r="E911" s="27"/>
      <c r="F911" s="27"/>
      <c r="G911" s="158"/>
      <c r="H911" s="190"/>
      <c r="I911" s="190"/>
      <c r="J911" s="190"/>
      <c r="K911" s="190"/>
      <c r="L911" s="190"/>
      <c r="M911" s="190"/>
      <c r="N911" s="16"/>
    </row>
    <row r="912" spans="1:14" x14ac:dyDescent="0.3">
      <c r="A912" s="428" t="s">
        <v>2237</v>
      </c>
      <c r="B912" s="10" t="s">
        <v>2202</v>
      </c>
      <c r="C912" s="14" t="s">
        <v>2079</v>
      </c>
      <c r="D912" s="14">
        <v>110</v>
      </c>
      <c r="E912" s="153"/>
      <c r="F912" s="153"/>
      <c r="G912" s="458">
        <f>Tabla149[[#This Row],[PPF (µmol/s)]]/Tabla149[[#This Row],[Power use (W)]]</f>
        <v>0</v>
      </c>
      <c r="H912" s="197"/>
      <c r="I912" s="197"/>
      <c r="J912" s="197"/>
      <c r="K912" s="197"/>
      <c r="L912" s="197"/>
      <c r="M912" s="197"/>
      <c r="N912" s="6" t="s">
        <v>2203</v>
      </c>
    </row>
    <row r="913" spans="1:14" x14ac:dyDescent="0.3">
      <c r="A913" s="35" t="s">
        <v>2238</v>
      </c>
      <c r="B913" s="10" t="s">
        <v>2204</v>
      </c>
      <c r="C913" s="14" t="s">
        <v>2079</v>
      </c>
      <c r="D913" s="11">
        <v>181</v>
      </c>
      <c r="E913" s="153"/>
      <c r="F913" s="153"/>
      <c r="G913" s="458">
        <f>Tabla149[[#This Row],[PPF (µmol/s)]]/Tabla149[[#This Row],[Power use (W)]]</f>
        <v>0</v>
      </c>
      <c r="H913" s="197"/>
      <c r="I913" s="197"/>
      <c r="J913" s="197"/>
      <c r="K913" s="197"/>
      <c r="L913" s="197"/>
      <c r="M913" s="197"/>
      <c r="N913" s="6" t="s">
        <v>2203</v>
      </c>
    </row>
    <row r="914" spans="1:14" x14ac:dyDescent="0.3">
      <c r="A914" s="421"/>
      <c r="B914" s="10" t="s">
        <v>2205</v>
      </c>
      <c r="C914" s="14" t="s">
        <v>2079</v>
      </c>
      <c r="D914" s="11">
        <v>240</v>
      </c>
      <c r="E914" s="153"/>
      <c r="F914" s="153"/>
      <c r="G914" s="458">
        <f>Tabla149[[#This Row],[PPF (µmol/s)]]/Tabla149[[#This Row],[Power use (W)]]</f>
        <v>0</v>
      </c>
      <c r="H914" s="197"/>
      <c r="I914" s="197"/>
      <c r="J914" s="197"/>
      <c r="K914" s="197"/>
      <c r="L914" s="197"/>
      <c r="M914" s="197"/>
      <c r="N914" s="6" t="s">
        <v>2203</v>
      </c>
    </row>
    <row r="915" spans="1:14" x14ac:dyDescent="0.3">
      <c r="A915" s="421" t="s">
        <v>2211</v>
      </c>
      <c r="B915" s="10" t="s">
        <v>2206</v>
      </c>
      <c r="C915" s="14" t="s">
        <v>2079</v>
      </c>
      <c r="D915" s="11">
        <v>290</v>
      </c>
      <c r="E915" s="153"/>
      <c r="F915" s="153"/>
      <c r="G915" s="458">
        <f>Tabla149[[#This Row],[PPF (µmol/s)]]/Tabla149[[#This Row],[Power use (W)]]</f>
        <v>0</v>
      </c>
      <c r="H915" s="197"/>
      <c r="I915" s="197"/>
      <c r="J915" s="197"/>
      <c r="K915" s="197"/>
      <c r="L915" s="197"/>
      <c r="M915" s="197"/>
      <c r="N915" s="6" t="s">
        <v>2203</v>
      </c>
    </row>
    <row r="916" spans="1:14" x14ac:dyDescent="0.3">
      <c r="A916" s="421"/>
      <c r="B916" s="10" t="s">
        <v>2207</v>
      </c>
      <c r="C916" s="14" t="s">
        <v>2079</v>
      </c>
      <c r="D916" s="11">
        <v>360</v>
      </c>
      <c r="E916" s="153"/>
      <c r="F916" s="153"/>
      <c r="G916" s="458">
        <f>Tabla149[[#This Row],[PPF (µmol/s)]]/Tabla149[[#This Row],[Power use (W)]]</f>
        <v>0</v>
      </c>
      <c r="H916" s="197"/>
      <c r="I916" s="197"/>
      <c r="J916" s="197"/>
      <c r="K916" s="197"/>
      <c r="L916" s="197"/>
      <c r="M916" s="197"/>
      <c r="N916" s="6" t="s">
        <v>2203</v>
      </c>
    </row>
    <row r="917" spans="1:14" x14ac:dyDescent="0.3">
      <c r="A917" s="421"/>
      <c r="B917" s="10" t="s">
        <v>2208</v>
      </c>
      <c r="C917" s="14" t="s">
        <v>2079</v>
      </c>
      <c r="D917" s="11">
        <v>480</v>
      </c>
      <c r="E917" s="153"/>
      <c r="F917" s="153"/>
      <c r="G917" s="458">
        <f>Tabla149[[#This Row],[PPF (µmol/s)]]/Tabla149[[#This Row],[Power use (W)]]</f>
        <v>0</v>
      </c>
      <c r="H917" s="197"/>
      <c r="I917" s="197"/>
      <c r="J917" s="197"/>
      <c r="K917" s="197"/>
      <c r="L917" s="197"/>
      <c r="M917" s="197"/>
      <c r="N917" s="6" t="s">
        <v>2203</v>
      </c>
    </row>
    <row r="918" spans="1:14" x14ac:dyDescent="0.3">
      <c r="A918" s="421"/>
      <c r="B918" s="10" t="s">
        <v>2209</v>
      </c>
      <c r="C918" s="14" t="s">
        <v>2079</v>
      </c>
      <c r="D918" s="11">
        <v>540</v>
      </c>
      <c r="E918" s="153"/>
      <c r="F918" s="153"/>
      <c r="G918" s="458">
        <f>Tabla149[[#This Row],[PPF (µmol/s)]]/Tabla149[[#This Row],[Power use (W)]]</f>
        <v>0</v>
      </c>
      <c r="H918" s="197"/>
      <c r="I918" s="197"/>
      <c r="J918" s="197"/>
      <c r="K918" s="197"/>
      <c r="L918" s="197"/>
      <c r="M918" s="197"/>
      <c r="N918" s="6" t="s">
        <v>2203</v>
      </c>
    </row>
    <row r="919" spans="1:14" x14ac:dyDescent="0.3">
      <c r="A919" s="421"/>
      <c r="B919" s="10" t="s">
        <v>2210</v>
      </c>
      <c r="C919" s="14" t="s">
        <v>2079</v>
      </c>
      <c r="D919" s="11">
        <v>580</v>
      </c>
      <c r="E919" s="153"/>
      <c r="F919" s="153"/>
      <c r="G919" s="458">
        <f>Tabla149[[#This Row],[PPF (µmol/s)]]/Tabla149[[#This Row],[Power use (W)]]</f>
        <v>0</v>
      </c>
      <c r="H919" s="197"/>
      <c r="I919" s="197"/>
      <c r="J919" s="197"/>
      <c r="K919" s="197"/>
      <c r="L919" s="197"/>
      <c r="M919" s="197"/>
      <c r="N919" s="6" t="s">
        <v>2203</v>
      </c>
    </row>
    <row r="920" spans="1:14" x14ac:dyDescent="0.3">
      <c r="A920" s="421"/>
      <c r="B920" s="40" t="s">
        <v>2212</v>
      </c>
      <c r="C920" s="11" t="s">
        <v>2078</v>
      </c>
      <c r="D920" s="11">
        <v>50</v>
      </c>
      <c r="E920" s="153"/>
      <c r="F920" s="153"/>
      <c r="G920" s="458">
        <f>Tabla149[[#This Row],[PPF (µmol/s)]]/Tabla149[[#This Row],[Power use (W)]]</f>
        <v>0</v>
      </c>
      <c r="H920" s="197"/>
      <c r="I920" s="197"/>
      <c r="J920" s="197"/>
      <c r="K920" s="197"/>
      <c r="L920" s="197"/>
      <c r="M920" s="197"/>
      <c r="N920" s="4" t="s">
        <v>2203</v>
      </c>
    </row>
    <row r="921" spans="1:14" x14ac:dyDescent="0.3">
      <c r="A921" s="421"/>
      <c r="B921" s="40" t="s">
        <v>2213</v>
      </c>
      <c r="C921" s="11" t="s">
        <v>2078</v>
      </c>
      <c r="D921" s="11">
        <v>100</v>
      </c>
      <c r="E921" s="153"/>
      <c r="F921" s="153"/>
      <c r="G921" s="458">
        <f>Tabla149[[#This Row],[PPF (µmol/s)]]/Tabla149[[#This Row],[Power use (W)]]</f>
        <v>0</v>
      </c>
      <c r="H921" s="197"/>
      <c r="I921" s="197"/>
      <c r="J921" s="197"/>
      <c r="K921" s="197"/>
      <c r="L921" s="197"/>
      <c r="M921" s="197"/>
      <c r="N921" s="4" t="s">
        <v>2203</v>
      </c>
    </row>
    <row r="922" spans="1:14" x14ac:dyDescent="0.3">
      <c r="A922" s="421"/>
      <c r="B922" s="40" t="s">
        <v>2214</v>
      </c>
      <c r="C922" s="11" t="s">
        <v>2078</v>
      </c>
      <c r="D922" s="11">
        <v>150</v>
      </c>
      <c r="E922" s="153"/>
      <c r="F922" s="153"/>
      <c r="G922" s="458">
        <f>Tabla149[[#This Row],[PPF (µmol/s)]]/Tabla149[[#This Row],[Power use (W)]]</f>
        <v>0</v>
      </c>
      <c r="H922" s="197"/>
      <c r="I922" s="197"/>
      <c r="J922" s="197"/>
      <c r="K922" s="197"/>
      <c r="L922" s="197"/>
      <c r="M922" s="197"/>
      <c r="N922" s="4" t="s">
        <v>2203</v>
      </c>
    </row>
    <row r="923" spans="1:14" x14ac:dyDescent="0.3">
      <c r="A923" s="421"/>
      <c r="B923" s="40" t="s">
        <v>2215</v>
      </c>
      <c r="C923" s="11" t="s">
        <v>2078</v>
      </c>
      <c r="D923" s="11">
        <v>200</v>
      </c>
      <c r="E923" s="153"/>
      <c r="F923" s="153"/>
      <c r="G923" s="458">
        <f>Tabla149[[#This Row],[PPF (µmol/s)]]/Tabla149[[#This Row],[Power use (W)]]</f>
        <v>0</v>
      </c>
      <c r="H923" s="197"/>
      <c r="I923" s="197"/>
      <c r="J923" s="197"/>
      <c r="K923" s="197"/>
      <c r="L923" s="197"/>
      <c r="M923" s="197"/>
      <c r="N923" s="4" t="s">
        <v>2203</v>
      </c>
    </row>
    <row r="924" spans="1:14" x14ac:dyDescent="0.3">
      <c r="A924" s="421"/>
      <c r="B924" s="40" t="s">
        <v>2216</v>
      </c>
      <c r="C924" s="11" t="s">
        <v>2078</v>
      </c>
      <c r="D924" s="11">
        <v>240</v>
      </c>
      <c r="E924" s="153"/>
      <c r="F924" s="153"/>
      <c r="G924" s="458">
        <f>Tabla149[[#This Row],[PPF (µmol/s)]]/Tabla149[[#This Row],[Power use (W)]]</f>
        <v>0</v>
      </c>
      <c r="H924" s="197"/>
      <c r="I924" s="197"/>
      <c r="J924" s="197"/>
      <c r="K924" s="197"/>
      <c r="L924" s="197"/>
      <c r="M924" s="197"/>
      <c r="N924" s="4" t="s">
        <v>2203</v>
      </c>
    </row>
    <row r="925" spans="1:14" x14ac:dyDescent="0.3">
      <c r="A925" s="421"/>
      <c r="B925" s="40" t="s">
        <v>2217</v>
      </c>
      <c r="C925" s="11" t="s">
        <v>2078</v>
      </c>
      <c r="D925" s="11">
        <v>300</v>
      </c>
      <c r="E925" s="153"/>
      <c r="F925" s="153"/>
      <c r="G925" s="458">
        <f>Tabla149[[#This Row],[PPF (µmol/s)]]/Tabla149[[#This Row],[Power use (W)]]</f>
        <v>0</v>
      </c>
      <c r="H925" s="197"/>
      <c r="I925" s="197"/>
      <c r="J925" s="197"/>
      <c r="K925" s="197"/>
      <c r="L925" s="197"/>
      <c r="M925" s="197"/>
      <c r="N925" s="4" t="s">
        <v>2203</v>
      </c>
    </row>
    <row r="926" spans="1:14" x14ac:dyDescent="0.3">
      <c r="A926" s="421"/>
      <c r="B926" s="40" t="s">
        <v>2218</v>
      </c>
      <c r="C926" s="11" t="s">
        <v>424</v>
      </c>
      <c r="D926" s="11">
        <v>50</v>
      </c>
      <c r="E926" s="153"/>
      <c r="F926" s="153"/>
      <c r="G926" s="458">
        <f>Tabla149[[#This Row],[PPF (µmol/s)]]/Tabla149[[#This Row],[Power use (W)]]</f>
        <v>0</v>
      </c>
      <c r="H926" s="197"/>
      <c r="I926" s="197"/>
      <c r="J926" s="197"/>
      <c r="K926" s="197"/>
      <c r="L926" s="197"/>
      <c r="M926" s="197"/>
      <c r="N926" s="4" t="s">
        <v>2224</v>
      </c>
    </row>
    <row r="927" spans="1:14" x14ac:dyDescent="0.3">
      <c r="A927" s="421"/>
      <c r="B927" s="40" t="s">
        <v>2219</v>
      </c>
      <c r="C927" s="11" t="s">
        <v>424</v>
      </c>
      <c r="D927" s="11">
        <v>100</v>
      </c>
      <c r="E927" s="153"/>
      <c r="F927" s="153"/>
      <c r="G927" s="458">
        <f>Tabla149[[#This Row],[PPF (µmol/s)]]/Tabla149[[#This Row],[Power use (W)]]</f>
        <v>0</v>
      </c>
      <c r="H927" s="197"/>
      <c r="I927" s="197"/>
      <c r="J927" s="197"/>
      <c r="K927" s="197"/>
      <c r="L927" s="197"/>
      <c r="M927" s="197"/>
      <c r="N927" s="4" t="s">
        <v>2224</v>
      </c>
    </row>
    <row r="928" spans="1:14" x14ac:dyDescent="0.3">
      <c r="A928" s="421"/>
      <c r="B928" s="40" t="s">
        <v>2220</v>
      </c>
      <c r="C928" s="11" t="s">
        <v>424</v>
      </c>
      <c r="D928" s="11">
        <v>150</v>
      </c>
      <c r="E928" s="153"/>
      <c r="F928" s="153"/>
      <c r="G928" s="458">
        <f>Tabla149[[#This Row],[PPF (µmol/s)]]/Tabla149[[#This Row],[Power use (W)]]</f>
        <v>0</v>
      </c>
      <c r="H928" s="197"/>
      <c r="I928" s="197"/>
      <c r="J928" s="197"/>
      <c r="K928" s="197"/>
      <c r="L928" s="197"/>
      <c r="M928" s="197"/>
      <c r="N928" s="4" t="s">
        <v>2224</v>
      </c>
    </row>
    <row r="929" spans="1:14" x14ac:dyDescent="0.3">
      <c r="A929" s="421"/>
      <c r="B929" s="40" t="s">
        <v>2221</v>
      </c>
      <c r="C929" s="11" t="s">
        <v>424</v>
      </c>
      <c r="D929" s="11">
        <v>200</v>
      </c>
      <c r="E929" s="153"/>
      <c r="F929" s="153"/>
      <c r="G929" s="458">
        <f>Tabla149[[#This Row],[PPF (µmol/s)]]/Tabla149[[#This Row],[Power use (W)]]</f>
        <v>0</v>
      </c>
      <c r="H929" s="197"/>
      <c r="I929" s="197"/>
      <c r="J929" s="197"/>
      <c r="K929" s="197"/>
      <c r="L929" s="197"/>
      <c r="M929" s="197"/>
      <c r="N929" s="4" t="s">
        <v>2224</v>
      </c>
    </row>
    <row r="930" spans="1:14" x14ac:dyDescent="0.3">
      <c r="A930" s="421"/>
      <c r="B930" s="40" t="s">
        <v>2222</v>
      </c>
      <c r="C930" s="11" t="s">
        <v>424</v>
      </c>
      <c r="D930" s="11">
        <v>240</v>
      </c>
      <c r="E930" s="153"/>
      <c r="F930" s="153"/>
      <c r="G930" s="458">
        <f>Tabla149[[#This Row],[PPF (µmol/s)]]/Tabla149[[#This Row],[Power use (W)]]</f>
        <v>0</v>
      </c>
      <c r="H930" s="197"/>
      <c r="I930" s="197"/>
      <c r="J930" s="197"/>
      <c r="K930" s="197"/>
      <c r="L930" s="197"/>
      <c r="M930" s="197"/>
      <c r="N930" s="4" t="s">
        <v>2224</v>
      </c>
    </row>
    <row r="931" spans="1:14" x14ac:dyDescent="0.3">
      <c r="A931" s="421"/>
      <c r="B931" s="40" t="s">
        <v>2223</v>
      </c>
      <c r="C931" s="11" t="s">
        <v>424</v>
      </c>
      <c r="D931" s="11">
        <v>300</v>
      </c>
      <c r="E931" s="153"/>
      <c r="F931" s="153"/>
      <c r="G931" s="458">
        <f>Tabla149[[#This Row],[PPF (µmol/s)]]/Tabla149[[#This Row],[Power use (W)]]</f>
        <v>0</v>
      </c>
      <c r="H931" s="197"/>
      <c r="I931" s="197"/>
      <c r="J931" s="197"/>
      <c r="K931" s="197"/>
      <c r="L931" s="197"/>
      <c r="M931" s="197"/>
      <c r="N931" s="4" t="s">
        <v>2224</v>
      </c>
    </row>
    <row r="932" spans="1:14" x14ac:dyDescent="0.3">
      <c r="A932" s="429"/>
      <c r="B932" s="252" t="s">
        <v>2225</v>
      </c>
      <c r="C932" s="11" t="s">
        <v>424</v>
      </c>
      <c r="D932" s="13">
        <v>50</v>
      </c>
      <c r="E932" s="153"/>
      <c r="F932" s="153"/>
      <c r="G932" s="458">
        <f>Tabla149[[#This Row],[PPF (µmol/s)]]/Tabla149[[#This Row],[Power use (W)]]</f>
        <v>0</v>
      </c>
      <c r="H932" s="197"/>
      <c r="I932" s="197"/>
      <c r="J932" s="197"/>
      <c r="K932" s="197"/>
      <c r="L932" s="197"/>
      <c r="M932" s="197"/>
      <c r="N932" s="8" t="s">
        <v>2234</v>
      </c>
    </row>
    <row r="933" spans="1:14" x14ac:dyDescent="0.3">
      <c r="A933" s="421"/>
      <c r="B933" s="252" t="s">
        <v>2226</v>
      </c>
      <c r="C933" s="11" t="s">
        <v>2064</v>
      </c>
      <c r="D933" s="11">
        <v>100</v>
      </c>
      <c r="E933" s="153"/>
      <c r="F933" s="153"/>
      <c r="G933" s="458">
        <f>Tabla149[[#This Row],[PPF (µmol/s)]]/Tabla149[[#This Row],[Power use (W)]]</f>
        <v>0</v>
      </c>
      <c r="H933" s="197"/>
      <c r="I933" s="197"/>
      <c r="J933" s="197"/>
      <c r="K933" s="197"/>
      <c r="L933" s="197"/>
      <c r="M933" s="197"/>
      <c r="N933" s="8" t="s">
        <v>2234</v>
      </c>
    </row>
    <row r="934" spans="1:14" x14ac:dyDescent="0.3">
      <c r="A934" s="421"/>
      <c r="B934" s="252" t="s">
        <v>2227</v>
      </c>
      <c r="C934" s="11" t="s">
        <v>2064</v>
      </c>
      <c r="D934" s="11">
        <v>150</v>
      </c>
      <c r="E934" s="153"/>
      <c r="F934" s="153"/>
      <c r="G934" s="458">
        <f>Tabla149[[#This Row],[PPF (µmol/s)]]/Tabla149[[#This Row],[Power use (W)]]</f>
        <v>0</v>
      </c>
      <c r="H934" s="197"/>
      <c r="I934" s="197"/>
      <c r="J934" s="197"/>
      <c r="K934" s="197"/>
      <c r="L934" s="197"/>
      <c r="M934" s="197"/>
      <c r="N934" s="8" t="s">
        <v>2234</v>
      </c>
    </row>
    <row r="935" spans="1:14" x14ac:dyDescent="0.3">
      <c r="A935" s="421"/>
      <c r="B935" s="252" t="s">
        <v>2228</v>
      </c>
      <c r="C935" s="11" t="s">
        <v>2064</v>
      </c>
      <c r="D935" s="11">
        <v>200</v>
      </c>
      <c r="E935" s="153"/>
      <c r="F935" s="153"/>
      <c r="G935" s="458">
        <f>Tabla149[[#This Row],[PPF (µmol/s)]]/Tabla149[[#This Row],[Power use (W)]]</f>
        <v>0</v>
      </c>
      <c r="H935" s="197"/>
      <c r="I935" s="197"/>
      <c r="J935" s="197"/>
      <c r="K935" s="197"/>
      <c r="L935" s="197"/>
      <c r="M935" s="197"/>
      <c r="N935" s="8" t="s">
        <v>2234</v>
      </c>
    </row>
    <row r="936" spans="1:14" x14ac:dyDescent="0.3">
      <c r="A936" s="421"/>
      <c r="B936" s="252" t="s">
        <v>2229</v>
      </c>
      <c r="C936" s="11" t="s">
        <v>2064</v>
      </c>
      <c r="D936" s="11">
        <v>240</v>
      </c>
      <c r="E936" s="153"/>
      <c r="F936" s="153"/>
      <c r="G936" s="458">
        <f>Tabla149[[#This Row],[PPF (µmol/s)]]/Tabla149[[#This Row],[Power use (W)]]</f>
        <v>0</v>
      </c>
      <c r="H936" s="197"/>
      <c r="I936" s="197"/>
      <c r="J936" s="197"/>
      <c r="K936" s="197"/>
      <c r="L936" s="197"/>
      <c r="M936" s="197"/>
      <c r="N936" s="8" t="s">
        <v>2234</v>
      </c>
    </row>
    <row r="937" spans="1:14" x14ac:dyDescent="0.3">
      <c r="A937" s="421"/>
      <c r="B937" s="252" t="s">
        <v>2230</v>
      </c>
      <c r="C937" s="11" t="s">
        <v>2064</v>
      </c>
      <c r="D937" s="11">
        <v>300</v>
      </c>
      <c r="E937" s="153"/>
      <c r="F937" s="153"/>
      <c r="G937" s="458">
        <f>Tabla149[[#This Row],[PPF (µmol/s)]]/Tabla149[[#This Row],[Power use (W)]]</f>
        <v>0</v>
      </c>
      <c r="H937" s="197"/>
      <c r="I937" s="197"/>
      <c r="J937" s="197"/>
      <c r="K937" s="197"/>
      <c r="L937" s="197"/>
      <c r="M937" s="197"/>
      <c r="N937" s="8" t="s">
        <v>2234</v>
      </c>
    </row>
    <row r="938" spans="1:14" x14ac:dyDescent="0.3">
      <c r="A938" s="421"/>
      <c r="B938" s="252" t="s">
        <v>2231</v>
      </c>
      <c r="C938" s="11" t="s">
        <v>2064</v>
      </c>
      <c r="D938" s="11">
        <v>400</v>
      </c>
      <c r="E938" s="153"/>
      <c r="F938" s="153"/>
      <c r="G938" s="458">
        <f>Tabla149[[#This Row],[PPF (µmol/s)]]/Tabla149[[#This Row],[Power use (W)]]</f>
        <v>0</v>
      </c>
      <c r="H938" s="197"/>
      <c r="I938" s="197"/>
      <c r="J938" s="197"/>
      <c r="K938" s="197"/>
      <c r="L938" s="197"/>
      <c r="M938" s="197"/>
      <c r="N938" s="8" t="s">
        <v>2234</v>
      </c>
    </row>
    <row r="939" spans="1:14" x14ac:dyDescent="0.3">
      <c r="A939" s="421"/>
      <c r="B939" s="252" t="s">
        <v>2232</v>
      </c>
      <c r="C939" s="11" t="s">
        <v>2064</v>
      </c>
      <c r="D939" s="11">
        <v>480</v>
      </c>
      <c r="E939" s="153"/>
      <c r="F939" s="153"/>
      <c r="G939" s="458">
        <f>Tabla149[[#This Row],[PPF (µmol/s)]]/Tabla149[[#This Row],[Power use (W)]]</f>
        <v>0</v>
      </c>
      <c r="H939" s="197"/>
      <c r="I939" s="197"/>
      <c r="J939" s="197"/>
      <c r="K939" s="197"/>
      <c r="L939" s="197"/>
      <c r="M939" s="197"/>
      <c r="N939" s="8" t="s">
        <v>2234</v>
      </c>
    </row>
    <row r="940" spans="1:14" x14ac:dyDescent="0.3">
      <c r="A940" s="421"/>
      <c r="B940" s="252" t="s">
        <v>2233</v>
      </c>
      <c r="C940" s="11" t="s">
        <v>2064</v>
      </c>
      <c r="D940" s="11">
        <v>600</v>
      </c>
      <c r="E940" s="153"/>
      <c r="F940" s="153"/>
      <c r="G940" s="458">
        <f>Tabla149[[#This Row],[PPF (µmol/s)]]/Tabla149[[#This Row],[Power use (W)]]</f>
        <v>0</v>
      </c>
      <c r="H940" s="197"/>
      <c r="I940" s="197"/>
      <c r="J940" s="197"/>
      <c r="K940" s="197"/>
      <c r="L940" s="197"/>
      <c r="M940" s="197"/>
      <c r="N940" s="8" t="s">
        <v>2234</v>
      </c>
    </row>
    <row r="941" spans="1:14" ht="15" thickBot="1" x14ac:dyDescent="0.35">
      <c r="A941" s="429"/>
      <c r="B941" s="252" t="s">
        <v>2235</v>
      </c>
      <c r="C941" s="13" t="s">
        <v>305</v>
      </c>
      <c r="D941" s="13">
        <v>600</v>
      </c>
      <c r="E941" s="154"/>
      <c r="F941" s="154"/>
      <c r="G941" s="458">
        <f>Tabla149[[#This Row],[PPF (µmol/s)]]/Tabla149[[#This Row],[Power use (W)]]</f>
        <v>0</v>
      </c>
      <c r="H941" s="197"/>
      <c r="I941" s="197"/>
      <c r="J941" s="197"/>
      <c r="K941" s="197"/>
      <c r="L941" s="197"/>
      <c r="M941" s="197"/>
      <c r="N941" s="8" t="s">
        <v>2236</v>
      </c>
    </row>
    <row r="942" spans="1:14" ht="18.600000000000001" thickBot="1" x14ac:dyDescent="0.4">
      <c r="A942" s="56" t="s">
        <v>2239</v>
      </c>
      <c r="B942" s="15"/>
      <c r="C942" s="27"/>
      <c r="D942" s="27"/>
      <c r="E942" s="27"/>
      <c r="F942" s="27"/>
      <c r="G942" s="158"/>
      <c r="H942" s="190"/>
      <c r="I942" s="190"/>
      <c r="J942" s="190"/>
      <c r="K942" s="190"/>
      <c r="L942" s="190"/>
      <c r="M942" s="190"/>
      <c r="N942" s="16"/>
    </row>
    <row r="943" spans="1:14" x14ac:dyDescent="0.3">
      <c r="A943" s="428" t="s">
        <v>2260</v>
      </c>
      <c r="B943" s="414" t="s">
        <v>2240</v>
      </c>
      <c r="C943" s="14" t="s">
        <v>2064</v>
      </c>
      <c r="D943" s="14">
        <v>353.4</v>
      </c>
      <c r="E943" s="14">
        <v>680.1</v>
      </c>
      <c r="F943" s="14">
        <v>1.92</v>
      </c>
      <c r="G943" s="215">
        <f>Tabla149[[#This Row],[PPF (µmol/s)]]/Tabla149[[#This Row],[Power use (W)]]</f>
        <v>1.9244482173174875</v>
      </c>
      <c r="H943" s="197"/>
      <c r="I943" s="197"/>
      <c r="J943" s="226">
        <v>1.9244482173174875</v>
      </c>
      <c r="K943" s="197"/>
      <c r="L943" s="197"/>
      <c r="M943" s="197"/>
      <c r="N943" s="395" t="s">
        <v>2247</v>
      </c>
    </row>
    <row r="944" spans="1:14" x14ac:dyDescent="0.3">
      <c r="A944" s="35" t="s">
        <v>2272</v>
      </c>
      <c r="B944" s="344" t="s">
        <v>2241</v>
      </c>
      <c r="C944" s="14" t="s">
        <v>2064</v>
      </c>
      <c r="D944" s="11">
        <v>362.3</v>
      </c>
      <c r="E944" s="11">
        <v>755.2</v>
      </c>
      <c r="F944" s="11">
        <v>2.08</v>
      </c>
      <c r="G944" s="215">
        <f>Tabla149[[#This Row],[PPF (µmol/s)]]/Tabla149[[#This Row],[Power use (W)]]</f>
        <v>2.084460391940381</v>
      </c>
      <c r="H944" s="197"/>
      <c r="I944" s="197"/>
      <c r="J944" s="226"/>
      <c r="K944" s="226">
        <v>2.084460391940381</v>
      </c>
      <c r="L944" s="197"/>
      <c r="M944" s="197"/>
      <c r="N944" s="4" t="s">
        <v>2248</v>
      </c>
    </row>
    <row r="945" spans="1:14" x14ac:dyDescent="0.3">
      <c r="A945" s="280" t="s">
        <v>2019</v>
      </c>
      <c r="B945" s="344" t="s">
        <v>2242</v>
      </c>
      <c r="C945" s="14" t="s">
        <v>2064</v>
      </c>
      <c r="D945" s="11">
        <v>333.9</v>
      </c>
      <c r="E945" s="11">
        <v>699.8</v>
      </c>
      <c r="F945" s="11">
        <v>2.1</v>
      </c>
      <c r="G945" s="215">
        <f>Tabla149[[#This Row],[PPF (µmol/s)]]/Tabla149[[#This Row],[Power use (W)]]</f>
        <v>2.0958370769691523</v>
      </c>
      <c r="H945" s="197"/>
      <c r="I945" s="197"/>
      <c r="J945" s="226"/>
      <c r="K945" s="226">
        <v>2.0958370769691523</v>
      </c>
      <c r="L945" s="197"/>
      <c r="M945" s="197"/>
      <c r="N945" s="4" t="s">
        <v>2249</v>
      </c>
    </row>
    <row r="946" spans="1:14" x14ac:dyDescent="0.3">
      <c r="A946" s="421"/>
      <c r="B946" s="344" t="s">
        <v>2243</v>
      </c>
      <c r="C946" s="14" t="s">
        <v>2064</v>
      </c>
      <c r="D946" s="11">
        <v>362.3</v>
      </c>
      <c r="E946" s="11">
        <v>753.2</v>
      </c>
      <c r="F946" s="11">
        <v>2.08</v>
      </c>
      <c r="G946" s="215">
        <f>Tabla149[[#This Row],[PPF (µmol/s)]]/Tabla149[[#This Row],[Power use (W)]]</f>
        <v>2.0789401048854539</v>
      </c>
      <c r="H946" s="197"/>
      <c r="I946" s="197"/>
      <c r="J946" s="226"/>
      <c r="K946" s="226">
        <v>2.0789401048854539</v>
      </c>
      <c r="L946" s="197"/>
      <c r="M946" s="197"/>
      <c r="N946" s="4" t="s">
        <v>2250</v>
      </c>
    </row>
    <row r="947" spans="1:14" x14ac:dyDescent="0.3">
      <c r="A947" s="421"/>
      <c r="B947" s="414" t="s">
        <v>2251</v>
      </c>
      <c r="C947" s="14" t="s">
        <v>2064</v>
      </c>
      <c r="D947" s="11">
        <v>362.1</v>
      </c>
      <c r="E947" s="11">
        <v>680.1</v>
      </c>
      <c r="F947" s="11">
        <v>1.9</v>
      </c>
      <c r="G947" s="215">
        <f>Tabla149[[#This Row],[PPF (µmol/s)]]/Tabla149[[#This Row],[Power use (W)]]</f>
        <v>1.8782104391052195</v>
      </c>
      <c r="H947" s="197"/>
      <c r="I947" s="197"/>
      <c r="J947" s="226">
        <v>1.8782104391052195</v>
      </c>
      <c r="K947" s="226"/>
      <c r="L947" s="197"/>
      <c r="M947" s="197"/>
      <c r="N947" s="395" t="s">
        <v>2247</v>
      </c>
    </row>
    <row r="948" spans="1:14" x14ac:dyDescent="0.3">
      <c r="A948" s="421"/>
      <c r="B948" s="344" t="s">
        <v>2244</v>
      </c>
      <c r="C948" s="14" t="s">
        <v>2064</v>
      </c>
      <c r="D948" s="11">
        <v>369.8</v>
      </c>
      <c r="E948" s="11">
        <v>755.2</v>
      </c>
      <c r="F948" s="11">
        <v>2.04</v>
      </c>
      <c r="G948" s="215">
        <f>Tabla149[[#This Row],[PPF (µmol/s)]]/Tabla149[[#This Row],[Power use (W)]]</f>
        <v>2.0421849648458625</v>
      </c>
      <c r="H948" s="197"/>
      <c r="I948" s="197"/>
      <c r="J948" s="226"/>
      <c r="K948" s="226">
        <v>2.0421849648458625</v>
      </c>
      <c r="L948" s="197"/>
      <c r="M948" s="197"/>
      <c r="N948" s="4" t="s">
        <v>2248</v>
      </c>
    </row>
    <row r="949" spans="1:14" x14ac:dyDescent="0.3">
      <c r="A949" s="421"/>
      <c r="B949" s="344" t="s">
        <v>2245</v>
      </c>
      <c r="C949" s="14" t="s">
        <v>2064</v>
      </c>
      <c r="D949" s="11">
        <v>340.5</v>
      </c>
      <c r="E949" s="11">
        <v>699.8</v>
      </c>
      <c r="F949" s="11">
        <v>2.1</v>
      </c>
      <c r="G949" s="215">
        <f>Tabla149[[#This Row],[PPF (µmol/s)]]/Tabla149[[#This Row],[Power use (W)]]</f>
        <v>2.0552129221732747</v>
      </c>
      <c r="H949" s="197"/>
      <c r="I949" s="197"/>
      <c r="J949" s="226"/>
      <c r="K949" s="226">
        <v>2.0552129221732747</v>
      </c>
      <c r="L949" s="197"/>
      <c r="M949" s="197"/>
      <c r="N949" s="4" t="s">
        <v>2249</v>
      </c>
    </row>
    <row r="950" spans="1:14" x14ac:dyDescent="0.3">
      <c r="A950" s="421"/>
      <c r="B950" s="344" t="s">
        <v>2246</v>
      </c>
      <c r="C950" s="14" t="s">
        <v>2064</v>
      </c>
      <c r="D950" s="11">
        <v>350.1</v>
      </c>
      <c r="E950" s="11">
        <v>753.2</v>
      </c>
      <c r="F950" s="11">
        <v>2.15</v>
      </c>
      <c r="G950" s="215">
        <f>Tabla149[[#This Row],[PPF (µmol/s)]]/Tabla149[[#This Row],[Power use (W)]]</f>
        <v>2.1513853184804343</v>
      </c>
      <c r="H950" s="197"/>
      <c r="I950" s="197"/>
      <c r="J950" s="226"/>
      <c r="K950" s="226">
        <v>2.1513853184804343</v>
      </c>
      <c r="L950" s="197"/>
      <c r="M950" s="197"/>
      <c r="N950" s="4" t="s">
        <v>2250</v>
      </c>
    </row>
    <row r="951" spans="1:14" x14ac:dyDescent="0.3">
      <c r="A951" s="421"/>
      <c r="B951" s="40" t="s">
        <v>2252</v>
      </c>
      <c r="C951" s="14" t="s">
        <v>2064</v>
      </c>
      <c r="D951" s="11">
        <v>564.4</v>
      </c>
      <c r="E951" s="11">
        <v>1088.5</v>
      </c>
      <c r="F951" s="11">
        <v>1.93</v>
      </c>
      <c r="G951" s="215">
        <f>Tabla149[[#This Row],[PPF (µmol/s)]]/Tabla149[[#This Row],[Power use (W)]]</f>
        <v>1.9285967399007797</v>
      </c>
      <c r="H951" s="197"/>
      <c r="I951" s="197"/>
      <c r="J951" s="226">
        <v>1.9285967399007797</v>
      </c>
      <c r="K951" s="226"/>
      <c r="L951" s="197"/>
      <c r="M951" s="197"/>
      <c r="N951" s="395" t="s">
        <v>2247</v>
      </c>
    </row>
    <row r="952" spans="1:14" x14ac:dyDescent="0.3">
      <c r="A952" s="421"/>
      <c r="B952" s="40" t="s">
        <v>2253</v>
      </c>
      <c r="C952" s="14" t="s">
        <v>2064</v>
      </c>
      <c r="D952" s="11">
        <v>559.9</v>
      </c>
      <c r="E952" s="11">
        <v>1143.7</v>
      </c>
      <c r="F952" s="11">
        <v>2.04</v>
      </c>
      <c r="G952" s="215">
        <f>Tabla149[[#This Row],[PPF (µmol/s)]]/Tabla149[[#This Row],[Power use (W)]]</f>
        <v>2.0426861939632079</v>
      </c>
      <c r="H952" s="197"/>
      <c r="I952" s="197"/>
      <c r="J952" s="226"/>
      <c r="K952" s="226">
        <v>2.0426861939632079</v>
      </c>
      <c r="L952" s="197"/>
      <c r="M952" s="197"/>
      <c r="N952" s="4" t="s">
        <v>2248</v>
      </c>
    </row>
    <row r="953" spans="1:14" x14ac:dyDescent="0.3">
      <c r="A953" s="421"/>
      <c r="B953" s="40" t="s">
        <v>2254</v>
      </c>
      <c r="C953" s="14" t="s">
        <v>2064</v>
      </c>
      <c r="D953" s="11">
        <v>539.6</v>
      </c>
      <c r="E953" s="11">
        <v>1234.7</v>
      </c>
      <c r="F953" s="11">
        <v>2.2999999999999998</v>
      </c>
      <c r="G953" s="215">
        <f>Tabla149[[#This Row],[PPF (µmol/s)]]/Tabla149[[#This Row],[Power use (W)]]</f>
        <v>2.2881764269829503</v>
      </c>
      <c r="H953" s="197"/>
      <c r="I953" s="197"/>
      <c r="J953" s="226"/>
      <c r="K953" s="226">
        <v>2.2881764269829503</v>
      </c>
      <c r="L953" s="197"/>
      <c r="M953" s="197"/>
      <c r="N953" s="4" t="s">
        <v>2249</v>
      </c>
    </row>
    <row r="954" spans="1:14" x14ac:dyDescent="0.3">
      <c r="A954" s="421"/>
      <c r="B954" s="40" t="s">
        <v>2255</v>
      </c>
      <c r="C954" s="14" t="s">
        <v>2064</v>
      </c>
      <c r="D954" s="11">
        <v>586.20000000000005</v>
      </c>
      <c r="E954" s="11">
        <v>1224.2</v>
      </c>
      <c r="F954" s="11">
        <v>2.09</v>
      </c>
      <c r="G954" s="215">
        <f>Tabla149[[#This Row],[PPF (µmol/s)]]/Tabla149[[#This Row],[Power use (W)]]</f>
        <v>2.0883657454793587</v>
      </c>
      <c r="H954" s="197"/>
      <c r="I954" s="197"/>
      <c r="J954" s="226"/>
      <c r="K954" s="226">
        <v>2.0883657454793587</v>
      </c>
      <c r="L954" s="197"/>
      <c r="M954" s="197"/>
      <c r="N954" s="4" t="s">
        <v>2250</v>
      </c>
    </row>
    <row r="955" spans="1:14" x14ac:dyDescent="0.3">
      <c r="A955" s="429"/>
      <c r="B955" s="252" t="s">
        <v>2256</v>
      </c>
      <c r="C955" s="14" t="s">
        <v>2064</v>
      </c>
      <c r="D955" s="13">
        <v>582.9</v>
      </c>
      <c r="E955" s="13">
        <v>1088.5</v>
      </c>
      <c r="F955" s="13">
        <v>1.87</v>
      </c>
      <c r="G955" s="215">
        <f>Tabla149[[#This Row],[PPF (µmol/s)]]/Tabla149[[#This Row],[Power use (W)]]</f>
        <v>1.8673872019214275</v>
      </c>
      <c r="H955" s="197"/>
      <c r="I955" s="197"/>
      <c r="J955" s="226">
        <v>1.8673872019214275</v>
      </c>
      <c r="K955" s="226"/>
      <c r="L955" s="197"/>
      <c r="M955" s="197"/>
      <c r="N955" s="395" t="s">
        <v>2247</v>
      </c>
    </row>
    <row r="956" spans="1:14" x14ac:dyDescent="0.3">
      <c r="A956" s="421"/>
      <c r="B956" s="40" t="s">
        <v>2257</v>
      </c>
      <c r="C956" s="14" t="s">
        <v>2064</v>
      </c>
      <c r="D956" s="11">
        <v>578.29999999999995</v>
      </c>
      <c r="E956" s="11">
        <v>1143.7</v>
      </c>
      <c r="F956" s="11">
        <v>2</v>
      </c>
      <c r="G956" s="215">
        <f>Tabla149[[#This Row],[PPF (µmol/s)]]/Tabla149[[#This Row],[Power use (W)]]</f>
        <v>1.9776932388033894</v>
      </c>
      <c r="H956" s="197"/>
      <c r="I956" s="197"/>
      <c r="J956" s="226">
        <v>1.9776932388033894</v>
      </c>
      <c r="K956" s="226"/>
      <c r="L956" s="197"/>
      <c r="M956" s="197"/>
      <c r="N956" s="4" t="s">
        <v>2248</v>
      </c>
    </row>
    <row r="957" spans="1:14" x14ac:dyDescent="0.3">
      <c r="A957" s="421"/>
      <c r="B957" s="40" t="s">
        <v>2258</v>
      </c>
      <c r="C957" s="14" t="s">
        <v>2064</v>
      </c>
      <c r="D957" s="11">
        <v>545.79999999999995</v>
      </c>
      <c r="E957" s="11">
        <v>1234.7</v>
      </c>
      <c r="F957" s="11">
        <v>2.2999999999999998</v>
      </c>
      <c r="G957" s="215">
        <f>Tabla149[[#This Row],[PPF (µmol/s)]]/Tabla149[[#This Row],[Power use (W)]]</f>
        <v>2.2621839501648959</v>
      </c>
      <c r="H957" s="197"/>
      <c r="I957" s="197"/>
      <c r="J957" s="197"/>
      <c r="K957" s="226">
        <v>2.2621839501648959</v>
      </c>
      <c r="L957" s="197"/>
      <c r="M957" s="197"/>
      <c r="N957" s="4" t="s">
        <v>2249</v>
      </c>
    </row>
    <row r="958" spans="1:14" x14ac:dyDescent="0.3">
      <c r="A958" s="421"/>
      <c r="B958" s="40" t="s">
        <v>2259</v>
      </c>
      <c r="C958" s="14" t="s">
        <v>2064</v>
      </c>
      <c r="D958" s="11">
        <v>591.4</v>
      </c>
      <c r="E958" s="11">
        <v>1224.2</v>
      </c>
      <c r="F958" s="11">
        <v>2.0699999999999998</v>
      </c>
      <c r="G958" s="215">
        <f>Tabla149[[#This Row],[PPF (µmol/s)]]/Tabla149[[#This Row],[Power use (W)]]</f>
        <v>2.0700033818058845</v>
      </c>
      <c r="H958" s="197"/>
      <c r="I958" s="197"/>
      <c r="J958" s="197"/>
      <c r="K958" s="226">
        <v>2.0700033818058845</v>
      </c>
      <c r="L958" s="197"/>
      <c r="M958" s="197"/>
      <c r="N958" s="66" t="s">
        <v>2250</v>
      </c>
    </row>
    <row r="959" spans="1:14" x14ac:dyDescent="0.3">
      <c r="A959" s="421"/>
      <c r="B959" s="40" t="s">
        <v>2261</v>
      </c>
      <c r="C959" s="11" t="s">
        <v>82</v>
      </c>
      <c r="D959" s="11">
        <v>192.3</v>
      </c>
      <c r="E959" s="11">
        <v>491</v>
      </c>
      <c r="F959" s="11">
        <v>2.6</v>
      </c>
      <c r="G959" s="215">
        <f>Tabla149[[#This Row],[PPF (µmol/s)]]/Tabla149[[#This Row],[Power use (W)]]</f>
        <v>2.5533021320852831</v>
      </c>
      <c r="H959" s="197"/>
      <c r="I959" s="197"/>
      <c r="J959" s="197"/>
      <c r="K959" s="226"/>
      <c r="L959" s="226">
        <v>2.5533021320852831</v>
      </c>
      <c r="M959" s="197"/>
      <c r="N959" s="66" t="s">
        <v>2269</v>
      </c>
    </row>
    <row r="960" spans="1:14" x14ac:dyDescent="0.3">
      <c r="A960" s="421"/>
      <c r="B960" s="40" t="s">
        <v>2262</v>
      </c>
      <c r="C960" s="11" t="s">
        <v>82</v>
      </c>
      <c r="D960" s="11">
        <v>198.6</v>
      </c>
      <c r="E960" s="11">
        <v>533</v>
      </c>
      <c r="F960" s="11">
        <v>2.7</v>
      </c>
      <c r="G960" s="215">
        <f>Tabla149[[#This Row],[PPF (µmol/s)]]/Tabla149[[#This Row],[Power use (W)]]</f>
        <v>2.6837865055387713</v>
      </c>
      <c r="H960" s="197"/>
      <c r="I960" s="197"/>
      <c r="J960" s="197"/>
      <c r="K960" s="226"/>
      <c r="L960" s="226">
        <v>2.6837865055387713</v>
      </c>
      <c r="M960" s="197"/>
      <c r="N960" s="66" t="s">
        <v>2270</v>
      </c>
    </row>
    <row r="961" spans="1:14" x14ac:dyDescent="0.3">
      <c r="A961" s="421"/>
      <c r="B961" s="40" t="s">
        <v>2263</v>
      </c>
      <c r="C961" s="11" t="s">
        <v>82</v>
      </c>
      <c r="D961" s="11">
        <v>200.63</v>
      </c>
      <c r="E961" s="11">
        <v>491</v>
      </c>
      <c r="F961" s="11">
        <v>2.5</v>
      </c>
      <c r="G961" s="215">
        <f>Tabla149[[#This Row],[PPF (µmol/s)]]/Tabla149[[#This Row],[Power use (W)]]</f>
        <v>2.4472910332452775</v>
      </c>
      <c r="H961" s="197"/>
      <c r="I961" s="197"/>
      <c r="J961" s="197"/>
      <c r="K961" s="226">
        <v>2.4472910332452775</v>
      </c>
      <c r="L961" s="226"/>
      <c r="M961" s="197"/>
      <c r="N961" s="66" t="s">
        <v>2271</v>
      </c>
    </row>
    <row r="962" spans="1:14" x14ac:dyDescent="0.3">
      <c r="A962" s="421"/>
      <c r="B962" s="40" t="s">
        <v>2264</v>
      </c>
      <c r="C962" s="11" t="s">
        <v>82</v>
      </c>
      <c r="D962" s="11">
        <v>184.07</v>
      </c>
      <c r="E962" s="11">
        <v>491</v>
      </c>
      <c r="F962" s="11">
        <v>2.7</v>
      </c>
      <c r="G962" s="215">
        <f>Tabla149[[#This Row],[PPF (µmol/s)]]/Tabla149[[#This Row],[Power use (W)]]</f>
        <v>2.6674634649861466</v>
      </c>
      <c r="H962" s="197"/>
      <c r="I962" s="197"/>
      <c r="J962" s="197"/>
      <c r="K962" s="197"/>
      <c r="L962" s="226">
        <v>2.6674634649861466</v>
      </c>
      <c r="M962" s="197"/>
      <c r="N962" s="66" t="s">
        <v>2269</v>
      </c>
    </row>
    <row r="963" spans="1:14" x14ac:dyDescent="0.3">
      <c r="A963" s="421"/>
      <c r="B963" s="40" t="s">
        <v>2265</v>
      </c>
      <c r="C963" s="11" t="s">
        <v>82</v>
      </c>
      <c r="D963" s="11">
        <v>190.34</v>
      </c>
      <c r="E963" s="11">
        <v>533</v>
      </c>
      <c r="F963" s="11">
        <v>2.8</v>
      </c>
      <c r="G963" s="215">
        <f>Tabla149[[#This Row],[PPF (µmol/s)]]/Tabla149[[#This Row],[Power use (W)]]</f>
        <v>2.8002521803089206</v>
      </c>
      <c r="H963" s="197"/>
      <c r="I963" s="197"/>
      <c r="J963" s="197"/>
      <c r="K963" s="197"/>
      <c r="L963" s="226">
        <v>2.8002521803089206</v>
      </c>
      <c r="M963" s="197"/>
      <c r="N963" s="66" t="s">
        <v>2270</v>
      </c>
    </row>
    <row r="964" spans="1:14" x14ac:dyDescent="0.3">
      <c r="A964" s="421"/>
      <c r="B964" s="40" t="s">
        <v>2266</v>
      </c>
      <c r="C964" s="11" t="s">
        <v>82</v>
      </c>
      <c r="D964" s="11">
        <v>193.34</v>
      </c>
      <c r="E964" s="11">
        <v>491</v>
      </c>
      <c r="F964" s="11">
        <v>2.5</v>
      </c>
      <c r="G964" s="215">
        <f>Tabla149[[#This Row],[PPF (µmol/s)]]/Tabla149[[#This Row],[Power use (W)]]</f>
        <v>2.5395676011172026</v>
      </c>
      <c r="H964" s="197"/>
      <c r="I964" s="197"/>
      <c r="J964" s="197"/>
      <c r="K964" s="197"/>
      <c r="L964" s="226">
        <v>2.5395676011172026</v>
      </c>
      <c r="M964" s="197"/>
      <c r="N964" s="66" t="s">
        <v>2271</v>
      </c>
    </row>
    <row r="965" spans="1:14" x14ac:dyDescent="0.3">
      <c r="A965" s="421"/>
      <c r="B965" s="40" t="s">
        <v>2267</v>
      </c>
      <c r="C965" s="11" t="s">
        <v>82</v>
      </c>
      <c r="D965" s="11">
        <v>295.32</v>
      </c>
      <c r="E965" s="11">
        <v>761</v>
      </c>
      <c r="F965" s="11">
        <v>2.6</v>
      </c>
      <c r="G965" s="215">
        <f>Tabla149[[#This Row],[PPF (µmol/s)]]/Tabla149[[#This Row],[Power use (W)]]</f>
        <v>2.5768657727211162</v>
      </c>
      <c r="H965" s="197"/>
      <c r="I965" s="197"/>
      <c r="J965" s="197"/>
      <c r="K965" s="197"/>
      <c r="L965" s="226">
        <v>2.5768657727211162</v>
      </c>
      <c r="M965" s="197"/>
      <c r="N965" s="4" t="s">
        <v>2269</v>
      </c>
    </row>
    <row r="966" spans="1:14" ht="15" thickBot="1" x14ac:dyDescent="0.35">
      <c r="A966" s="429"/>
      <c r="B966" s="252" t="s">
        <v>2268</v>
      </c>
      <c r="C966" s="13" t="s">
        <v>82</v>
      </c>
      <c r="D966" s="13">
        <v>288.17</v>
      </c>
      <c r="E966" s="13">
        <v>761</v>
      </c>
      <c r="F966" s="13">
        <v>2.6</v>
      </c>
      <c r="G966" s="215">
        <f>Tabla149[[#This Row],[PPF (µmol/s)]]/Tabla149[[#This Row],[Power use (W)]]</f>
        <v>2.6408023041954403</v>
      </c>
      <c r="H966" s="197"/>
      <c r="I966" s="197"/>
      <c r="J966" s="197"/>
      <c r="K966" s="197"/>
      <c r="L966" s="226">
        <v>2.6408023041954403</v>
      </c>
      <c r="M966" s="197"/>
      <c r="N966" s="8" t="s">
        <v>2269</v>
      </c>
    </row>
    <row r="967" spans="1:14" ht="18.600000000000001" thickBot="1" x14ac:dyDescent="0.4">
      <c r="A967" s="56" t="s">
        <v>2274</v>
      </c>
      <c r="B967" s="15"/>
      <c r="C967" s="27"/>
      <c r="D967" s="27"/>
      <c r="E967" s="27"/>
      <c r="F967" s="27"/>
      <c r="G967" s="158"/>
      <c r="H967" s="190"/>
      <c r="I967" s="190"/>
      <c r="J967" s="190"/>
      <c r="K967" s="190"/>
      <c r="L967" s="190"/>
      <c r="M967" s="190"/>
      <c r="N967" s="16"/>
    </row>
    <row r="968" spans="1:14" x14ac:dyDescent="0.3">
      <c r="A968" s="426" t="s">
        <v>2275</v>
      </c>
      <c r="B968" s="10" t="s">
        <v>2276</v>
      </c>
      <c r="C968" s="14" t="s">
        <v>308</v>
      </c>
      <c r="D968" s="14">
        <v>1000</v>
      </c>
      <c r="E968" s="14">
        <v>2320</v>
      </c>
      <c r="F968" s="14">
        <v>2.2999999999999998</v>
      </c>
      <c r="G968" s="457">
        <f>Tabla149[[#This Row],[PPF (µmol/s)]]/Tabla149[[#This Row],[Power use (W)]]</f>
        <v>2.3199999999999998</v>
      </c>
      <c r="H968" s="197"/>
      <c r="I968" s="197"/>
      <c r="J968" s="197"/>
      <c r="K968" s="197">
        <v>2.3199999999999998</v>
      </c>
      <c r="L968" s="197"/>
      <c r="M968" s="197"/>
      <c r="N968" s="6" t="s">
        <v>2278</v>
      </c>
    </row>
    <row r="969" spans="1:14" x14ac:dyDescent="0.3">
      <c r="A969" s="35" t="s">
        <v>2277</v>
      </c>
      <c r="B969" s="40"/>
      <c r="C969" s="11"/>
      <c r="D969" s="11"/>
      <c r="E969" s="11"/>
      <c r="F969" s="11"/>
      <c r="G969" s="77"/>
      <c r="H969" s="197"/>
      <c r="I969" s="197"/>
      <c r="J969" s="197"/>
      <c r="K969" s="197"/>
      <c r="L969" s="197"/>
      <c r="M969" s="197"/>
      <c r="N969" s="4"/>
    </row>
    <row r="970" spans="1:14" ht="15" thickBot="1" x14ac:dyDescent="0.35">
      <c r="A970" s="280" t="s">
        <v>2019</v>
      </c>
      <c r="B970" s="252"/>
      <c r="C970" s="13"/>
      <c r="D970" s="13"/>
      <c r="E970" s="13"/>
      <c r="F970" s="13"/>
      <c r="G970" s="77"/>
      <c r="H970" s="197"/>
      <c r="I970" s="197"/>
      <c r="J970" s="197"/>
      <c r="K970" s="197"/>
      <c r="L970" s="197"/>
      <c r="M970" s="197"/>
      <c r="N970" s="8"/>
    </row>
    <row r="971" spans="1:14" ht="18.600000000000001" thickBot="1" x14ac:dyDescent="0.4">
      <c r="A971" s="56" t="s">
        <v>2279</v>
      </c>
      <c r="B971" s="15"/>
      <c r="C971" s="27"/>
      <c r="D971" s="27"/>
      <c r="E971" s="27"/>
      <c r="F971" s="27"/>
      <c r="G971" s="158"/>
      <c r="H971" s="190"/>
      <c r="I971" s="190"/>
      <c r="J971" s="190"/>
      <c r="K971" s="190"/>
      <c r="L971" s="190"/>
      <c r="M971" s="190"/>
      <c r="N971" s="16"/>
    </row>
    <row r="972" spans="1:14" x14ac:dyDescent="0.3">
      <c r="A972" s="428" t="s">
        <v>2286</v>
      </c>
      <c r="B972" s="10" t="s">
        <v>2280</v>
      </c>
      <c r="C972" s="65" t="s">
        <v>547</v>
      </c>
      <c r="D972" s="14">
        <v>90</v>
      </c>
      <c r="E972" s="154"/>
      <c r="F972" s="154"/>
      <c r="G972" s="458">
        <f>Tabla149[[#This Row],[PPF (µmol/s)]]/Tabla149[[#This Row],[Power use (W)]]</f>
        <v>0</v>
      </c>
      <c r="H972" s="197"/>
      <c r="I972" s="197"/>
      <c r="J972" s="197"/>
      <c r="K972" s="197"/>
      <c r="L972" s="197"/>
      <c r="M972" s="197"/>
      <c r="N972" s="6" t="s">
        <v>2288</v>
      </c>
    </row>
    <row r="973" spans="1:14" x14ac:dyDescent="0.3">
      <c r="A973" s="35" t="s">
        <v>2287</v>
      </c>
      <c r="B973" s="40" t="s">
        <v>2282</v>
      </c>
      <c r="C973" s="65" t="s">
        <v>547</v>
      </c>
      <c r="D973" s="11">
        <v>470</v>
      </c>
      <c r="E973" s="154"/>
      <c r="F973" s="154"/>
      <c r="G973" s="458">
        <f>Tabla149[[#This Row],[PPF (µmol/s)]]/Tabla149[[#This Row],[Power use (W)]]</f>
        <v>0</v>
      </c>
      <c r="H973" s="197"/>
      <c r="I973" s="197"/>
      <c r="J973" s="197"/>
      <c r="K973" s="197"/>
      <c r="L973" s="197"/>
      <c r="M973" s="197"/>
      <c r="N973" s="6" t="s">
        <v>2289</v>
      </c>
    </row>
    <row r="974" spans="1:14" x14ac:dyDescent="0.3">
      <c r="A974" s="42"/>
      <c r="B974" s="40" t="s">
        <v>2283</v>
      </c>
      <c r="C974" s="65" t="s">
        <v>547</v>
      </c>
      <c r="D974" s="13">
        <v>900</v>
      </c>
      <c r="E974" s="154"/>
      <c r="F974" s="154"/>
      <c r="G974" s="458">
        <f>Tabla149[[#This Row],[PPF (µmol/s)]]/Tabla149[[#This Row],[Power use (W)]]</f>
        <v>0</v>
      </c>
      <c r="H974" s="197"/>
      <c r="I974" s="197"/>
      <c r="J974" s="197"/>
      <c r="K974" s="197"/>
      <c r="L974" s="197"/>
      <c r="M974" s="197"/>
      <c r="N974" s="6" t="s">
        <v>2290</v>
      </c>
    </row>
    <row r="975" spans="1:14" x14ac:dyDescent="0.3">
      <c r="A975" s="35"/>
      <c r="B975" s="40" t="s">
        <v>2284</v>
      </c>
      <c r="C975" s="65" t="s">
        <v>547</v>
      </c>
      <c r="D975" s="11">
        <v>600</v>
      </c>
      <c r="E975" s="154"/>
      <c r="F975" s="154"/>
      <c r="G975" s="458">
        <f>Tabla149[[#This Row],[PPF (µmol/s)]]/Tabla149[[#This Row],[Power use (W)]]</f>
        <v>0</v>
      </c>
      <c r="H975" s="197"/>
      <c r="I975" s="197"/>
      <c r="J975" s="197"/>
      <c r="K975" s="197"/>
      <c r="L975" s="197"/>
      <c r="M975" s="197"/>
      <c r="N975" s="6" t="s">
        <v>2291</v>
      </c>
    </row>
    <row r="976" spans="1:14" ht="15" thickBot="1" x14ac:dyDescent="0.35">
      <c r="A976" s="429"/>
      <c r="B976" s="252" t="s">
        <v>2285</v>
      </c>
      <c r="C976" s="84" t="s">
        <v>547</v>
      </c>
      <c r="D976" s="13">
        <v>420</v>
      </c>
      <c r="E976" s="154"/>
      <c r="F976" s="154"/>
      <c r="G976" s="458">
        <f>Tabla149[[#This Row],[PPF (µmol/s)]]/Tabla149[[#This Row],[Power use (W)]]</f>
        <v>0</v>
      </c>
      <c r="H976" s="197"/>
      <c r="I976" s="197"/>
      <c r="J976" s="197"/>
      <c r="K976" s="197"/>
      <c r="L976" s="197"/>
      <c r="M976" s="197"/>
      <c r="N976" s="114" t="s">
        <v>2292</v>
      </c>
    </row>
    <row r="977" spans="1:14" ht="18.600000000000001" thickBot="1" x14ac:dyDescent="0.4">
      <c r="A977" s="56" t="s">
        <v>2293</v>
      </c>
      <c r="B977" s="404"/>
      <c r="C977" s="70"/>
      <c r="D977" s="70"/>
      <c r="E977" s="70"/>
      <c r="F977" s="70"/>
      <c r="G977" s="161"/>
      <c r="H977" s="191"/>
      <c r="I977" s="191"/>
      <c r="J977" s="191"/>
      <c r="K977" s="191"/>
      <c r="L977" s="191"/>
      <c r="M977" s="191"/>
      <c r="N977" s="71"/>
    </row>
    <row r="978" spans="1:14" x14ac:dyDescent="0.3">
      <c r="A978" s="428" t="s">
        <v>2646</v>
      </c>
      <c r="B978" s="10" t="s">
        <v>2294</v>
      </c>
      <c r="C978" s="14" t="s">
        <v>2069</v>
      </c>
      <c r="D978" s="14">
        <v>1480</v>
      </c>
      <c r="E978" s="57">
        <v>4529</v>
      </c>
      <c r="F978" s="462">
        <v>3.31</v>
      </c>
      <c r="G978" s="220">
        <f>Tabla149[[#This Row],[PPF (µmol/s)]]/Tabla149[[#This Row],[Power use (W)]]</f>
        <v>3.0601351351351354</v>
      </c>
      <c r="H978" s="197"/>
      <c r="I978" s="197"/>
      <c r="J978" s="197"/>
      <c r="K978" s="197"/>
      <c r="L978" s="197"/>
      <c r="M978" s="197">
        <v>3.31</v>
      </c>
      <c r="N978" s="6" t="s">
        <v>2295</v>
      </c>
    </row>
    <row r="979" spans="1:14" x14ac:dyDescent="0.3">
      <c r="A979" s="35" t="s">
        <v>2647</v>
      </c>
      <c r="B979" s="40" t="s">
        <v>2296</v>
      </c>
      <c r="C979" s="14" t="s">
        <v>308</v>
      </c>
      <c r="D979" s="11">
        <v>600</v>
      </c>
      <c r="E979" s="11">
        <v>1680</v>
      </c>
      <c r="F979" s="170">
        <v>2.9</v>
      </c>
      <c r="G979" s="220">
        <f>Tabla149[[#This Row],[PPF (µmol/s)]]/Tabla149[[#This Row],[Power use (W)]]</f>
        <v>2.8</v>
      </c>
      <c r="H979" s="197"/>
      <c r="I979" s="197"/>
      <c r="J979" s="197"/>
      <c r="K979" s="197"/>
      <c r="L979" s="197">
        <v>2.9</v>
      </c>
      <c r="M979" s="197"/>
      <c r="N979" s="4" t="s">
        <v>2297</v>
      </c>
    </row>
    <row r="980" spans="1:14" x14ac:dyDescent="0.3">
      <c r="A980" s="280" t="s">
        <v>2019</v>
      </c>
      <c r="B980" s="40" t="s">
        <v>2298</v>
      </c>
      <c r="C980" s="14" t="s">
        <v>308</v>
      </c>
      <c r="D980" s="11">
        <v>1000</v>
      </c>
      <c r="E980" s="11">
        <v>2800</v>
      </c>
      <c r="F980" s="170">
        <v>2.9</v>
      </c>
      <c r="G980" s="220">
        <f>Tabla149[[#This Row],[PPF (µmol/s)]]/Tabla149[[#This Row],[Power use (W)]]</f>
        <v>2.8</v>
      </c>
      <c r="H980" s="197"/>
      <c r="I980" s="197"/>
      <c r="J980" s="197"/>
      <c r="K980" s="197"/>
      <c r="L980" s="197">
        <v>2.9</v>
      </c>
      <c r="M980" s="197"/>
      <c r="N980" s="4" t="s">
        <v>2299</v>
      </c>
    </row>
    <row r="981" spans="1:14" ht="15" thickBot="1" x14ac:dyDescent="0.35">
      <c r="A981" s="429"/>
      <c r="B981" s="252" t="s">
        <v>2300</v>
      </c>
      <c r="C981" s="13" t="s">
        <v>98</v>
      </c>
      <c r="D981" s="13">
        <v>1200</v>
      </c>
      <c r="E981" s="13">
        <v>2400</v>
      </c>
      <c r="F981" s="175">
        <v>2.5</v>
      </c>
      <c r="G981" s="220">
        <f>Tabla149[[#This Row],[PPF (µmol/s)]]/Tabla149[[#This Row],[Power use (W)]]</f>
        <v>2</v>
      </c>
      <c r="H981" s="197"/>
      <c r="I981" s="197"/>
      <c r="J981" s="197"/>
      <c r="K981" s="197"/>
      <c r="L981" s="197">
        <v>2.5</v>
      </c>
      <c r="M981" s="197"/>
      <c r="N981" s="8" t="s">
        <v>2301</v>
      </c>
    </row>
    <row r="982" spans="1:14" ht="18.600000000000001" thickBot="1" x14ac:dyDescent="0.4">
      <c r="A982" s="56" t="s">
        <v>2302</v>
      </c>
      <c r="B982" s="15"/>
      <c r="C982" s="27"/>
      <c r="D982" s="27"/>
      <c r="E982" s="27"/>
      <c r="F982" s="27"/>
      <c r="G982" s="158"/>
      <c r="H982" s="190"/>
      <c r="I982" s="190"/>
      <c r="J982" s="190"/>
      <c r="K982" s="190"/>
      <c r="L982" s="190"/>
      <c r="M982" s="190"/>
      <c r="N982" s="16"/>
    </row>
    <row r="983" spans="1:14" x14ac:dyDescent="0.3">
      <c r="A983" s="426" t="s">
        <v>2310</v>
      </c>
      <c r="B983" s="10" t="s">
        <v>2303</v>
      </c>
      <c r="C983" s="14" t="s">
        <v>2076</v>
      </c>
      <c r="D983" s="14">
        <v>600</v>
      </c>
      <c r="E983" s="14">
        <v>1100</v>
      </c>
      <c r="F983" s="14">
        <v>1.8</v>
      </c>
      <c r="G983" s="215">
        <f>Tabla149[[#This Row],[PPF (µmol/s)]]/Tabla149[[#This Row],[Power use (W)]]</f>
        <v>1.8333333333333333</v>
      </c>
      <c r="H983" s="197"/>
      <c r="I983" s="197"/>
      <c r="J983" s="226">
        <v>1.8333333333333333</v>
      </c>
      <c r="K983" s="197"/>
      <c r="L983" s="197"/>
      <c r="M983" s="197"/>
      <c r="N983" s="6" t="s">
        <v>2304</v>
      </c>
    </row>
    <row r="984" spans="1:14" x14ac:dyDescent="0.3">
      <c r="A984" s="421" t="s">
        <v>2311</v>
      </c>
      <c r="B984" s="40" t="s">
        <v>2305</v>
      </c>
      <c r="C984" s="14" t="s">
        <v>424</v>
      </c>
      <c r="D984" s="11">
        <v>40</v>
      </c>
      <c r="E984" s="11">
        <v>103</v>
      </c>
      <c r="F984" s="11">
        <v>2.5</v>
      </c>
      <c r="G984" s="215">
        <f>Tabla149[[#This Row],[PPF (µmol/s)]]/Tabla149[[#This Row],[Power use (W)]]</f>
        <v>2.5750000000000002</v>
      </c>
      <c r="H984" s="197"/>
      <c r="I984" s="197"/>
      <c r="J984" s="226"/>
      <c r="K984" s="197"/>
      <c r="L984" s="226">
        <v>2.5750000000000002</v>
      </c>
      <c r="M984" s="197"/>
      <c r="N984" s="4" t="s">
        <v>2306</v>
      </c>
    </row>
    <row r="985" spans="1:14" x14ac:dyDescent="0.3">
      <c r="A985" s="280" t="s">
        <v>2019</v>
      </c>
      <c r="B985" s="40" t="s">
        <v>2307</v>
      </c>
      <c r="C985" s="14" t="s">
        <v>82</v>
      </c>
      <c r="D985" s="11">
        <v>20</v>
      </c>
      <c r="E985" s="11">
        <v>36</v>
      </c>
      <c r="F985" s="11">
        <v>1.8</v>
      </c>
      <c r="G985" s="215">
        <f>Tabla149[[#This Row],[PPF (µmol/s)]]/Tabla149[[#This Row],[Power use (W)]]</f>
        <v>1.8</v>
      </c>
      <c r="H985" s="197"/>
      <c r="I985" s="197"/>
      <c r="J985" s="226">
        <v>1.8</v>
      </c>
      <c r="K985" s="197"/>
      <c r="L985" s="197"/>
      <c r="M985" s="197"/>
      <c r="N985" s="4" t="s">
        <v>2312</v>
      </c>
    </row>
    <row r="986" spans="1:14" ht="15" thickBot="1" x14ac:dyDescent="0.35">
      <c r="A986" s="429" t="s">
        <v>2309</v>
      </c>
      <c r="B986" s="252" t="s">
        <v>2308</v>
      </c>
      <c r="C986" s="26" t="s">
        <v>82</v>
      </c>
      <c r="D986" s="13">
        <v>10</v>
      </c>
      <c r="E986" s="13">
        <v>18</v>
      </c>
      <c r="F986" s="13">
        <v>1.8</v>
      </c>
      <c r="G986" s="215">
        <f>Tabla149[[#This Row],[PPF (µmol/s)]]/Tabla149[[#This Row],[Power use (W)]]</f>
        <v>1.8</v>
      </c>
      <c r="H986" s="197"/>
      <c r="I986" s="197"/>
      <c r="J986" s="226">
        <v>1.8</v>
      </c>
      <c r="K986" s="197"/>
      <c r="L986" s="197"/>
      <c r="M986" s="197"/>
      <c r="N986" s="8" t="s">
        <v>2312</v>
      </c>
    </row>
    <row r="987" spans="1:14" ht="18.600000000000001" thickBot="1" x14ac:dyDescent="0.4">
      <c r="A987" s="56" t="s">
        <v>2314</v>
      </c>
      <c r="B987" s="15"/>
      <c r="C987" s="27"/>
      <c r="D987" s="27"/>
      <c r="E987" s="27"/>
      <c r="F987" s="27"/>
      <c r="G987" s="158"/>
      <c r="H987" s="190"/>
      <c r="I987" s="190"/>
      <c r="J987" s="190"/>
      <c r="K987" s="190"/>
      <c r="L987" s="190"/>
      <c r="M987" s="190"/>
      <c r="N987" s="16"/>
    </row>
    <row r="988" spans="1:14" x14ac:dyDescent="0.3">
      <c r="A988" s="428" t="s">
        <v>2318</v>
      </c>
      <c r="B988" s="10" t="s">
        <v>2313</v>
      </c>
      <c r="C988" s="14" t="s">
        <v>2102</v>
      </c>
      <c r="D988" s="14">
        <v>300</v>
      </c>
      <c r="E988" s="153"/>
      <c r="F988" s="153"/>
      <c r="G988" s="458">
        <f>Tabla149[[#This Row],[PPF (µmol/s)]]/Tabla149[[#This Row],[Power use (W)]]</f>
        <v>0</v>
      </c>
      <c r="H988" s="197"/>
      <c r="I988" s="197"/>
      <c r="J988" s="197"/>
      <c r="K988" s="197"/>
      <c r="L988" s="197"/>
      <c r="M988" s="197"/>
      <c r="N988" s="6" t="s">
        <v>2315</v>
      </c>
    </row>
    <row r="989" spans="1:14" x14ac:dyDescent="0.3">
      <c r="A989" s="35" t="s">
        <v>2322</v>
      </c>
      <c r="B989" s="10" t="s">
        <v>2316</v>
      </c>
      <c r="C989" s="14" t="s">
        <v>2102</v>
      </c>
      <c r="D989" s="11">
        <v>400</v>
      </c>
      <c r="E989" s="153"/>
      <c r="F989" s="153"/>
      <c r="G989" s="458">
        <f>Tabla149[[#This Row],[PPF (µmol/s)]]/Tabla149[[#This Row],[Power use (W)]]</f>
        <v>0</v>
      </c>
      <c r="H989" s="197"/>
      <c r="I989" s="197"/>
      <c r="J989" s="197"/>
      <c r="K989" s="197"/>
      <c r="L989" s="197"/>
      <c r="M989" s="197"/>
      <c r="N989" s="6" t="s">
        <v>2315</v>
      </c>
    </row>
    <row r="990" spans="1:14" x14ac:dyDescent="0.3">
      <c r="A990" s="421"/>
      <c r="B990" s="10" t="s">
        <v>2317</v>
      </c>
      <c r="C990" s="14" t="s">
        <v>2102</v>
      </c>
      <c r="D990" s="11">
        <v>450</v>
      </c>
      <c r="E990" s="153"/>
      <c r="F990" s="153"/>
      <c r="G990" s="458">
        <f>Tabla149[[#This Row],[PPF (µmol/s)]]/Tabla149[[#This Row],[Power use (W)]]</f>
        <v>0</v>
      </c>
      <c r="H990" s="197"/>
      <c r="I990" s="197"/>
      <c r="J990" s="197"/>
      <c r="K990" s="197"/>
      <c r="L990" s="197"/>
      <c r="M990" s="197"/>
      <c r="N990" s="6" t="s">
        <v>2315</v>
      </c>
    </row>
    <row r="991" spans="1:14" x14ac:dyDescent="0.3">
      <c r="A991" s="421"/>
      <c r="B991" s="40" t="s">
        <v>2319</v>
      </c>
      <c r="C991" s="14" t="s">
        <v>2065</v>
      </c>
      <c r="D991" s="11">
        <v>210</v>
      </c>
      <c r="E991" s="153"/>
      <c r="F991" s="153"/>
      <c r="G991" s="458">
        <f>Tabla149[[#This Row],[PPF (µmol/s)]]/Tabla149[[#This Row],[Power use (W)]]</f>
        <v>0</v>
      </c>
      <c r="H991" s="197"/>
      <c r="I991" s="197"/>
      <c r="J991" s="197"/>
      <c r="K991" s="197"/>
      <c r="L991" s="197"/>
      <c r="M991" s="197"/>
      <c r="N991" s="4" t="s">
        <v>252</v>
      </c>
    </row>
    <row r="992" spans="1:14" x14ac:dyDescent="0.3">
      <c r="A992" s="421"/>
      <c r="B992" s="40" t="s">
        <v>2320</v>
      </c>
      <c r="C992" s="14" t="s">
        <v>308</v>
      </c>
      <c r="D992" s="11">
        <v>650</v>
      </c>
      <c r="E992" s="153"/>
      <c r="F992" s="153"/>
      <c r="G992" s="458">
        <f>Tabla149[[#This Row],[PPF (µmol/s)]]/Tabla149[[#This Row],[Power use (W)]]</f>
        <v>0</v>
      </c>
      <c r="H992" s="197"/>
      <c r="I992" s="197"/>
      <c r="J992" s="197"/>
      <c r="K992" s="197"/>
      <c r="L992" s="197"/>
      <c r="M992" s="197"/>
      <c r="N992" s="4" t="s">
        <v>252</v>
      </c>
    </row>
    <row r="993" spans="1:14" ht="15" thickBot="1" x14ac:dyDescent="0.35">
      <c r="A993" s="429"/>
      <c r="B993" s="252" t="s">
        <v>2321</v>
      </c>
      <c r="C993" s="26" t="s">
        <v>424</v>
      </c>
      <c r="D993" s="13">
        <v>63</v>
      </c>
      <c r="E993" s="154"/>
      <c r="F993" s="154"/>
      <c r="G993" s="458">
        <f>Tabla149[[#This Row],[PPF (µmol/s)]]/Tabla149[[#This Row],[Power use (W)]]</f>
        <v>0</v>
      </c>
      <c r="H993" s="197"/>
      <c r="I993" s="197"/>
      <c r="J993" s="197"/>
      <c r="K993" s="197"/>
      <c r="L993" s="197"/>
      <c r="M993" s="197"/>
      <c r="N993" s="8" t="s">
        <v>252</v>
      </c>
    </row>
    <row r="994" spans="1:14" ht="18.600000000000001" thickBot="1" x14ac:dyDescent="0.4">
      <c r="A994" s="56" t="s">
        <v>2323</v>
      </c>
      <c r="B994" s="15"/>
      <c r="C994" s="27"/>
      <c r="D994" s="27"/>
      <c r="E994" s="27"/>
      <c r="F994" s="27"/>
      <c r="G994" s="158"/>
      <c r="H994" s="190"/>
      <c r="I994" s="190"/>
      <c r="J994" s="190"/>
      <c r="K994" s="190"/>
      <c r="L994" s="190"/>
      <c r="M994" s="190"/>
      <c r="N994" s="16"/>
    </row>
    <row r="995" spans="1:14" x14ac:dyDescent="0.3">
      <c r="A995" s="428" t="s">
        <v>2327</v>
      </c>
      <c r="B995" s="10" t="s">
        <v>2324</v>
      </c>
      <c r="C995" s="14" t="s">
        <v>424</v>
      </c>
      <c r="D995" s="14">
        <v>600</v>
      </c>
      <c r="E995" s="14">
        <v>1475</v>
      </c>
      <c r="F995" s="14">
        <v>2.5</v>
      </c>
      <c r="G995" s="215">
        <f>Tabla149[[#This Row],[PPF (µmol/s)]]/Tabla149[[#This Row],[Power use (W)]]</f>
        <v>2.4583333333333335</v>
      </c>
      <c r="H995" s="197"/>
      <c r="I995" s="197"/>
      <c r="J995" s="197"/>
      <c r="K995" s="226">
        <v>2.4583333333333335</v>
      </c>
      <c r="L995" s="197"/>
      <c r="M995" s="197"/>
      <c r="N995" s="6" t="s">
        <v>2325</v>
      </c>
    </row>
    <row r="996" spans="1:14" x14ac:dyDescent="0.3">
      <c r="A996" s="35" t="s">
        <v>2328</v>
      </c>
      <c r="B996" s="40" t="s">
        <v>2326</v>
      </c>
      <c r="C996" s="14" t="s">
        <v>424</v>
      </c>
      <c r="D996" s="14">
        <v>600</v>
      </c>
      <c r="E996" s="14">
        <v>1475</v>
      </c>
      <c r="F996" s="14">
        <v>2.5</v>
      </c>
      <c r="G996" s="215">
        <f>Tabla149[[#This Row],[PPF (µmol/s)]]/Tabla149[[#This Row],[Power use (W)]]</f>
        <v>2.4583333333333335</v>
      </c>
      <c r="H996" s="197"/>
      <c r="I996" s="197"/>
      <c r="J996" s="197"/>
      <c r="K996" s="226">
        <v>2.4583333333333335</v>
      </c>
      <c r="L996" s="197"/>
      <c r="M996" s="197"/>
      <c r="N996" s="6" t="s">
        <v>2325</v>
      </c>
    </row>
    <row r="997" spans="1:14" ht="15" thickBot="1" x14ac:dyDescent="0.35">
      <c r="A997" s="280" t="s">
        <v>2019</v>
      </c>
      <c r="B997" s="252"/>
      <c r="C997" s="13"/>
      <c r="D997" s="13"/>
      <c r="E997" s="13"/>
      <c r="F997" s="13"/>
      <c r="G997" s="77"/>
      <c r="H997" s="197"/>
      <c r="I997" s="197"/>
      <c r="J997" s="197"/>
      <c r="K997" s="197"/>
      <c r="L997" s="197"/>
      <c r="M997" s="197"/>
      <c r="N997" s="8"/>
    </row>
    <row r="998" spans="1:14" ht="18.600000000000001" thickBot="1" x14ac:dyDescent="0.4">
      <c r="A998" s="56" t="s">
        <v>2329</v>
      </c>
      <c r="B998" s="15"/>
      <c r="C998" s="27"/>
      <c r="D998" s="27"/>
      <c r="E998" s="27"/>
      <c r="F998" s="27"/>
      <c r="G998" s="158"/>
      <c r="H998" s="190"/>
      <c r="I998" s="190"/>
      <c r="J998" s="190"/>
      <c r="K998" s="190"/>
      <c r="L998" s="190"/>
      <c r="M998" s="190"/>
      <c r="N998" s="16"/>
    </row>
    <row r="999" spans="1:14" x14ac:dyDescent="0.3">
      <c r="A999" s="430" t="s">
        <v>2330</v>
      </c>
      <c r="B999" s="405" t="s">
        <v>2332</v>
      </c>
      <c r="C999" s="11" t="s">
        <v>2156</v>
      </c>
      <c r="D999" s="26">
        <v>36</v>
      </c>
      <c r="E999" s="153"/>
      <c r="F999" s="153"/>
      <c r="G999" s="458">
        <f>Tabla149[[#This Row],[PPF (µmol/s)]]/Tabla149[[#This Row],[Power use (W)]]</f>
        <v>0</v>
      </c>
      <c r="H999" s="197"/>
      <c r="I999" s="197"/>
      <c r="J999" s="197"/>
      <c r="K999" s="197"/>
      <c r="L999" s="197"/>
      <c r="M999" s="197"/>
      <c r="N999" s="114" t="s">
        <v>2333</v>
      </c>
    </row>
    <row r="1000" spans="1:14" x14ac:dyDescent="0.3">
      <c r="A1000" s="35" t="s">
        <v>2331</v>
      </c>
      <c r="B1000" s="40"/>
      <c r="C1000" s="11"/>
      <c r="D1000" s="11"/>
      <c r="E1000" s="11"/>
      <c r="F1000" s="11"/>
      <c r="G1000" s="77"/>
      <c r="H1000" s="197"/>
      <c r="I1000" s="197"/>
      <c r="J1000" s="197"/>
      <c r="K1000" s="197"/>
      <c r="L1000" s="197"/>
      <c r="M1000" s="197"/>
      <c r="N1000" s="4"/>
    </row>
    <row r="1001" spans="1:14" ht="15" thickBot="1" x14ac:dyDescent="0.35">
      <c r="A1001" s="429"/>
      <c r="B1001" s="252"/>
      <c r="C1001" s="13"/>
      <c r="D1001" s="13"/>
      <c r="E1001" s="13"/>
      <c r="F1001" s="13"/>
      <c r="G1001" s="77"/>
      <c r="H1001" s="197"/>
      <c r="I1001" s="197"/>
      <c r="J1001" s="197"/>
      <c r="K1001" s="197"/>
      <c r="L1001" s="197"/>
      <c r="M1001" s="197"/>
      <c r="N1001" s="8"/>
    </row>
    <row r="1002" spans="1:14" ht="18.600000000000001" thickBot="1" x14ac:dyDescent="0.4">
      <c r="A1002" s="56" t="s">
        <v>2344</v>
      </c>
      <c r="B1002" s="15"/>
      <c r="C1002" s="27"/>
      <c r="D1002" s="27"/>
      <c r="E1002" s="27"/>
      <c r="F1002" s="27"/>
      <c r="G1002" s="158"/>
      <c r="H1002" s="190"/>
      <c r="I1002" s="190"/>
      <c r="J1002" s="190"/>
      <c r="K1002" s="190"/>
      <c r="L1002" s="190"/>
      <c r="M1002" s="190"/>
      <c r="N1002" s="16"/>
    </row>
    <row r="1003" spans="1:14" x14ac:dyDescent="0.3">
      <c r="A1003" s="428" t="s">
        <v>2342</v>
      </c>
      <c r="B1003" s="10" t="s">
        <v>2334</v>
      </c>
      <c r="C1003" s="14" t="s">
        <v>424</v>
      </c>
      <c r="D1003" s="14">
        <v>600</v>
      </c>
      <c r="E1003" s="14">
        <v>1482</v>
      </c>
      <c r="F1003" s="14">
        <v>2.4700000000000002</v>
      </c>
      <c r="G1003" s="215">
        <f>Tabla149[[#This Row],[PPF (µmol/s)]]/Tabla149[[#This Row],[Power use (W)]]</f>
        <v>2.4700000000000002</v>
      </c>
      <c r="H1003" s="197"/>
      <c r="I1003" s="197"/>
      <c r="J1003" s="197"/>
      <c r="K1003" s="226">
        <v>2.4700000000000002</v>
      </c>
      <c r="L1003" s="197"/>
      <c r="M1003" s="197"/>
      <c r="N1003" s="6" t="s">
        <v>2338</v>
      </c>
    </row>
    <row r="1004" spans="1:14" x14ac:dyDescent="0.3">
      <c r="A1004" s="419" t="s">
        <v>2343</v>
      </c>
      <c r="B1004" s="40" t="s">
        <v>2335</v>
      </c>
      <c r="C1004" s="14" t="s">
        <v>424</v>
      </c>
      <c r="D1004" s="11">
        <v>600</v>
      </c>
      <c r="E1004" s="11">
        <v>1290</v>
      </c>
      <c r="F1004" s="11">
        <v>2.15</v>
      </c>
      <c r="G1004" s="215">
        <f>Tabla149[[#This Row],[PPF (µmol/s)]]/Tabla149[[#This Row],[Power use (W)]]</f>
        <v>2.15</v>
      </c>
      <c r="H1004" s="197"/>
      <c r="I1004" s="197"/>
      <c r="J1004" s="197"/>
      <c r="K1004" s="226">
        <v>2.15</v>
      </c>
      <c r="L1004" s="197"/>
      <c r="M1004" s="197"/>
      <c r="N1004" s="4" t="s">
        <v>2339</v>
      </c>
    </row>
    <row r="1005" spans="1:14" x14ac:dyDescent="0.3">
      <c r="A1005" s="280" t="s">
        <v>2019</v>
      </c>
      <c r="B1005" s="40" t="s">
        <v>2336</v>
      </c>
      <c r="C1005" s="14" t="s">
        <v>424</v>
      </c>
      <c r="D1005" s="11">
        <v>250</v>
      </c>
      <c r="E1005" s="11">
        <v>583</v>
      </c>
      <c r="F1005" s="11">
        <v>2.33</v>
      </c>
      <c r="G1005" s="215">
        <f>Tabla149[[#This Row],[PPF (µmol/s)]]/Tabla149[[#This Row],[Power use (W)]]</f>
        <v>2.3319999999999999</v>
      </c>
      <c r="H1005" s="197"/>
      <c r="I1005" s="197"/>
      <c r="J1005" s="197"/>
      <c r="K1005" s="226">
        <v>2.3319999999999999</v>
      </c>
      <c r="L1005" s="197"/>
      <c r="M1005" s="197"/>
      <c r="N1005" s="4" t="s">
        <v>2340</v>
      </c>
    </row>
    <row r="1006" spans="1:14" ht="15" thickBot="1" x14ac:dyDescent="0.35">
      <c r="A1006" s="429"/>
      <c r="B1006" s="252" t="s">
        <v>2337</v>
      </c>
      <c r="C1006" s="26" t="s">
        <v>2071</v>
      </c>
      <c r="D1006" s="13">
        <v>690</v>
      </c>
      <c r="E1006" s="13">
        <v>1677</v>
      </c>
      <c r="F1006" s="13">
        <v>2.4300000000000002</v>
      </c>
      <c r="G1006" s="215">
        <f>Tabla149[[#This Row],[PPF (µmol/s)]]/Tabla149[[#This Row],[Power use (W)]]</f>
        <v>2.4304347826086956</v>
      </c>
      <c r="H1006" s="197"/>
      <c r="I1006" s="197"/>
      <c r="J1006" s="197"/>
      <c r="K1006" s="226">
        <v>2.4304347826086956</v>
      </c>
      <c r="L1006" s="197"/>
      <c r="M1006" s="197"/>
      <c r="N1006" s="8" t="s">
        <v>2341</v>
      </c>
    </row>
    <row r="1007" spans="1:14" ht="18.600000000000001" thickBot="1" x14ac:dyDescent="0.4">
      <c r="A1007" s="56" t="s">
        <v>2346</v>
      </c>
      <c r="B1007" s="15"/>
      <c r="C1007" s="27"/>
      <c r="D1007" s="27"/>
      <c r="E1007" s="27"/>
      <c r="F1007" s="27"/>
      <c r="G1007" s="158"/>
      <c r="H1007" s="190"/>
      <c r="I1007" s="190"/>
      <c r="J1007" s="190"/>
      <c r="K1007" s="190"/>
      <c r="L1007" s="190"/>
      <c r="M1007" s="190"/>
      <c r="N1007" s="16"/>
    </row>
    <row r="1008" spans="1:14" x14ac:dyDescent="0.3">
      <c r="A1008" s="426" t="s">
        <v>2365</v>
      </c>
      <c r="B1008" s="10" t="s">
        <v>2347</v>
      </c>
      <c r="C1008" s="14" t="s">
        <v>424</v>
      </c>
      <c r="D1008" s="14">
        <v>140</v>
      </c>
      <c r="E1008" s="14">
        <v>216</v>
      </c>
      <c r="F1008" s="153"/>
      <c r="G1008" s="215">
        <f>Tabla149[[#This Row],[PPF (µmol/s)]]/Tabla149[[#This Row],[Power use (W)]]</f>
        <v>1.5428571428571429</v>
      </c>
      <c r="H1008" s="197"/>
      <c r="I1008" s="197"/>
      <c r="J1008" s="197">
        <v>1.5428571428571429</v>
      </c>
      <c r="K1008" s="197"/>
      <c r="L1008" s="197"/>
      <c r="M1008" s="197"/>
      <c r="N1008" s="6" t="s">
        <v>2353</v>
      </c>
    </row>
    <row r="1009" spans="1:14" x14ac:dyDescent="0.3">
      <c r="A1009" s="420" t="s">
        <v>2367</v>
      </c>
      <c r="B1009" s="10" t="s">
        <v>2348</v>
      </c>
      <c r="C1009" s="14" t="s">
        <v>424</v>
      </c>
      <c r="D1009" s="11">
        <v>140</v>
      </c>
      <c r="E1009" s="11">
        <v>208</v>
      </c>
      <c r="F1009" s="153"/>
      <c r="G1009" s="215">
        <f>Tabla149[[#This Row],[PPF (µmol/s)]]/Tabla149[[#This Row],[Power use (W)]]</f>
        <v>1.4857142857142858</v>
      </c>
      <c r="H1009" s="197"/>
      <c r="I1009" s="197">
        <v>1.4857142857142858</v>
      </c>
      <c r="J1009" s="197"/>
      <c r="K1009" s="197"/>
      <c r="L1009" s="197"/>
      <c r="M1009" s="197"/>
      <c r="N1009" s="6" t="s">
        <v>2354</v>
      </c>
    </row>
    <row r="1010" spans="1:14" x14ac:dyDescent="0.3">
      <c r="A1010" s="280" t="s">
        <v>2019</v>
      </c>
      <c r="B1010" s="10" t="s">
        <v>2349</v>
      </c>
      <c r="C1010" s="14" t="s">
        <v>424</v>
      </c>
      <c r="D1010" s="11">
        <v>130</v>
      </c>
      <c r="E1010" s="11">
        <v>158</v>
      </c>
      <c r="F1010" s="153"/>
      <c r="G1010" s="215">
        <f>Tabla149[[#This Row],[PPF (µmol/s)]]/Tabla149[[#This Row],[Power use (W)]]</f>
        <v>1.2153846153846153</v>
      </c>
      <c r="H1010" s="197"/>
      <c r="I1010" s="197">
        <v>1.2153846153846153</v>
      </c>
      <c r="J1010" s="197"/>
      <c r="K1010" s="197"/>
      <c r="L1010" s="197"/>
      <c r="M1010" s="197"/>
      <c r="N1010" s="6" t="s">
        <v>2355</v>
      </c>
    </row>
    <row r="1011" spans="1:14" x14ac:dyDescent="0.3">
      <c r="A1011" s="421"/>
      <c r="B1011" s="10" t="s">
        <v>2350</v>
      </c>
      <c r="C1011" s="14" t="s">
        <v>424</v>
      </c>
      <c r="D1011" s="11">
        <v>130</v>
      </c>
      <c r="E1011" s="11">
        <v>282</v>
      </c>
      <c r="F1011" s="153"/>
      <c r="G1011" s="215">
        <f>Tabla149[[#This Row],[PPF (µmol/s)]]/Tabla149[[#This Row],[Power use (W)]]</f>
        <v>2.1692307692307691</v>
      </c>
      <c r="H1011" s="197"/>
      <c r="I1011" s="197"/>
      <c r="J1011" s="197"/>
      <c r="K1011" s="197">
        <v>2.1692307692307691</v>
      </c>
      <c r="L1011" s="197"/>
      <c r="M1011" s="197"/>
      <c r="N1011" s="6" t="s">
        <v>2356</v>
      </c>
    </row>
    <row r="1012" spans="1:14" x14ac:dyDescent="0.3">
      <c r="A1012" s="421" t="s">
        <v>2366</v>
      </c>
      <c r="B1012" s="10" t="s">
        <v>2351</v>
      </c>
      <c r="C1012" s="14" t="s">
        <v>424</v>
      </c>
      <c r="D1012" s="11">
        <v>140</v>
      </c>
      <c r="E1012" s="11">
        <v>168</v>
      </c>
      <c r="F1012" s="153"/>
      <c r="G1012" s="215">
        <f>Tabla149[[#This Row],[PPF (µmol/s)]]/Tabla149[[#This Row],[Power use (W)]]</f>
        <v>1.2</v>
      </c>
      <c r="H1012" s="197"/>
      <c r="I1012" s="197">
        <v>1.2</v>
      </c>
      <c r="J1012" s="197"/>
      <c r="K1012" s="197"/>
      <c r="L1012" s="197"/>
      <c r="M1012" s="197"/>
      <c r="N1012" s="6" t="s">
        <v>2357</v>
      </c>
    </row>
    <row r="1013" spans="1:14" x14ac:dyDescent="0.3">
      <c r="A1013" s="421"/>
      <c r="B1013" s="10" t="s">
        <v>2352</v>
      </c>
      <c r="C1013" s="14" t="s">
        <v>424</v>
      </c>
      <c r="D1013" s="11">
        <v>140</v>
      </c>
      <c r="E1013" s="11">
        <v>190</v>
      </c>
      <c r="F1013" s="153"/>
      <c r="G1013" s="215">
        <f>Tabla149[[#This Row],[PPF (µmol/s)]]/Tabla149[[#This Row],[Power use (W)]]</f>
        <v>1.3571428571428572</v>
      </c>
      <c r="H1013" s="197"/>
      <c r="I1013" s="197">
        <v>1.3571428571428572</v>
      </c>
      <c r="J1013" s="197"/>
      <c r="K1013" s="197"/>
      <c r="L1013" s="197"/>
      <c r="M1013" s="197"/>
      <c r="N1013" s="6" t="s">
        <v>2358</v>
      </c>
    </row>
    <row r="1014" spans="1:14" x14ac:dyDescent="0.3">
      <c r="A1014" s="421"/>
      <c r="B1014" s="40" t="s">
        <v>2360</v>
      </c>
      <c r="C1014" s="14" t="s">
        <v>2078</v>
      </c>
      <c r="D1014" s="11">
        <v>130</v>
      </c>
      <c r="E1014" s="11">
        <v>172</v>
      </c>
      <c r="F1014" s="153"/>
      <c r="G1014" s="215">
        <f>Tabla149[[#This Row],[PPF (µmol/s)]]/Tabla149[[#This Row],[Power use (W)]]</f>
        <v>1.323076923076923</v>
      </c>
      <c r="H1014" s="197"/>
      <c r="I1014" s="197">
        <v>1.323076923076923</v>
      </c>
      <c r="J1014" s="197"/>
      <c r="K1014" s="197"/>
      <c r="L1014" s="197"/>
      <c r="M1014" s="197"/>
      <c r="N1014" s="6" t="s">
        <v>2359</v>
      </c>
    </row>
    <row r="1015" spans="1:14" x14ac:dyDescent="0.3">
      <c r="A1015" s="421"/>
      <c r="B1015" s="40" t="s">
        <v>2361</v>
      </c>
      <c r="C1015" s="14" t="s">
        <v>2078</v>
      </c>
      <c r="D1015" s="11">
        <v>130</v>
      </c>
      <c r="E1015" s="11">
        <v>197</v>
      </c>
      <c r="F1015" s="153"/>
      <c r="G1015" s="215">
        <f>Tabla149[[#This Row],[PPF (µmol/s)]]/Tabla149[[#This Row],[Power use (W)]]</f>
        <v>1.5153846153846153</v>
      </c>
      <c r="H1015" s="197"/>
      <c r="I1015" s="197"/>
      <c r="J1015" s="197">
        <v>1.5153846153846153</v>
      </c>
      <c r="K1015" s="197"/>
      <c r="L1015" s="197"/>
      <c r="M1015" s="197"/>
      <c r="N1015" s="6" t="s">
        <v>2362</v>
      </c>
    </row>
    <row r="1016" spans="1:14" ht="15" thickBot="1" x14ac:dyDescent="0.35">
      <c r="A1016" s="429"/>
      <c r="B1016" s="252" t="s">
        <v>2363</v>
      </c>
      <c r="C1016" s="26" t="s">
        <v>82</v>
      </c>
      <c r="D1016" s="13">
        <v>15</v>
      </c>
      <c r="E1016" s="13">
        <v>22</v>
      </c>
      <c r="F1016" s="154"/>
      <c r="G1016" s="215">
        <f>Tabla149[[#This Row],[PPF (µmol/s)]]/Tabla149[[#This Row],[Power use (W)]]</f>
        <v>1.4666666666666666</v>
      </c>
      <c r="H1016" s="197"/>
      <c r="I1016" s="197">
        <v>1.4666666666666666</v>
      </c>
      <c r="J1016" s="197"/>
      <c r="K1016" s="197"/>
      <c r="L1016" s="197"/>
      <c r="M1016" s="197"/>
      <c r="N1016" s="8" t="s">
        <v>2364</v>
      </c>
    </row>
    <row r="1017" spans="1:14" ht="18.600000000000001" thickBot="1" x14ac:dyDescent="0.4">
      <c r="A1017" s="56" t="s">
        <v>2369</v>
      </c>
      <c r="B1017" s="15"/>
      <c r="C1017" s="27"/>
      <c r="D1017" s="27"/>
      <c r="E1017" s="27"/>
      <c r="F1017" s="27"/>
      <c r="G1017" s="158"/>
      <c r="H1017" s="190"/>
      <c r="I1017" s="190"/>
      <c r="J1017" s="190"/>
      <c r="K1017" s="190"/>
      <c r="L1017" s="190"/>
      <c r="M1017" s="190"/>
      <c r="N1017" s="16"/>
    </row>
    <row r="1018" spans="1:14" x14ac:dyDescent="0.3">
      <c r="A1018" s="430" t="s">
        <v>2373</v>
      </c>
      <c r="B1018" s="405" t="s">
        <v>2370</v>
      </c>
      <c r="C1018" s="57" t="s">
        <v>2070</v>
      </c>
      <c r="D1018" s="57">
        <v>650</v>
      </c>
      <c r="E1018" s="26">
        <v>1755</v>
      </c>
      <c r="F1018" s="265">
        <v>2.5</v>
      </c>
      <c r="G1018" s="77">
        <f>Tabla149[[#This Row],[PPF (µmol/s)]]/Tabla149[[#This Row],[Power use (W)]]</f>
        <v>2.7</v>
      </c>
      <c r="H1018" s="197"/>
      <c r="I1018" s="197"/>
      <c r="J1018" s="197"/>
      <c r="K1018" s="197"/>
      <c r="L1018" s="197">
        <v>2.5</v>
      </c>
      <c r="M1018" s="197"/>
      <c r="N1018" s="57" t="s">
        <v>2372</v>
      </c>
    </row>
    <row r="1019" spans="1:14" x14ac:dyDescent="0.3">
      <c r="A1019" s="35" t="s">
        <v>2374</v>
      </c>
      <c r="B1019" s="40" t="s">
        <v>2371</v>
      </c>
      <c r="C1019" s="57" t="s">
        <v>2070</v>
      </c>
      <c r="D1019" s="57">
        <v>950</v>
      </c>
      <c r="E1019" s="11">
        <v>2565</v>
      </c>
      <c r="F1019" s="170">
        <v>2.7</v>
      </c>
      <c r="G1019" s="77">
        <f>Tabla149[[#This Row],[PPF (µmol/s)]]/Tabla149[[#This Row],[Power use (W)]]</f>
        <v>2.7</v>
      </c>
      <c r="H1019" s="197"/>
      <c r="I1019" s="197"/>
      <c r="J1019" s="197"/>
      <c r="K1019" s="197"/>
      <c r="L1019" s="197">
        <v>2.7</v>
      </c>
      <c r="M1019" s="197"/>
      <c r="N1019" s="57" t="s">
        <v>2372</v>
      </c>
    </row>
    <row r="1020" spans="1:14" ht="15" thickBot="1" x14ac:dyDescent="0.35">
      <c r="A1020" s="280" t="s">
        <v>2019</v>
      </c>
      <c r="B1020" s="252"/>
      <c r="C1020" s="13"/>
      <c r="D1020" s="13"/>
      <c r="E1020" s="13"/>
      <c r="F1020" s="13"/>
      <c r="G1020" s="77"/>
      <c r="H1020" s="197"/>
      <c r="I1020" s="197"/>
      <c r="J1020" s="197"/>
      <c r="K1020" s="197"/>
      <c r="L1020" s="197"/>
      <c r="M1020" s="197"/>
      <c r="N1020" s="8"/>
    </row>
    <row r="1021" spans="1:14" ht="18.600000000000001" thickBot="1" x14ac:dyDescent="0.4">
      <c r="A1021" s="56" t="s">
        <v>2375</v>
      </c>
      <c r="B1021" s="15"/>
      <c r="C1021" s="27"/>
      <c r="D1021" s="27"/>
      <c r="E1021" s="27"/>
      <c r="F1021" s="27"/>
      <c r="G1021" s="158"/>
      <c r="H1021" s="190"/>
      <c r="I1021" s="190"/>
      <c r="J1021" s="190"/>
      <c r="K1021" s="190"/>
      <c r="L1021" s="190"/>
      <c r="M1021" s="190"/>
      <c r="N1021" s="16"/>
    </row>
    <row r="1022" spans="1:14" x14ac:dyDescent="0.3">
      <c r="A1022" s="428" t="s">
        <v>2385</v>
      </c>
      <c r="B1022" s="10" t="s">
        <v>2376</v>
      </c>
      <c r="C1022" s="14" t="s">
        <v>2065</v>
      </c>
      <c r="D1022" s="14">
        <v>104.2</v>
      </c>
      <c r="E1022" s="57">
        <v>225.83</v>
      </c>
      <c r="F1022" s="174">
        <v>2.16</v>
      </c>
      <c r="G1022" s="224">
        <f>Tabla149[[#This Row],[PPF (µmol/s)]]/Tabla149[[#This Row],[Power use (W)]]</f>
        <v>2.1672744721689061</v>
      </c>
      <c r="H1022" s="197"/>
      <c r="I1022" s="197"/>
      <c r="J1022" s="197"/>
      <c r="K1022" s="197">
        <v>2.16</v>
      </c>
      <c r="L1022" s="197"/>
      <c r="M1022" s="197"/>
      <c r="N1022" s="6" t="s">
        <v>2382</v>
      </c>
    </row>
    <row r="1023" spans="1:14" x14ac:dyDescent="0.3">
      <c r="A1023" s="35" t="s">
        <v>2386</v>
      </c>
      <c r="B1023" s="10" t="s">
        <v>2379</v>
      </c>
      <c r="C1023" s="14" t="s">
        <v>2377</v>
      </c>
      <c r="D1023" s="11">
        <v>348.8</v>
      </c>
      <c r="E1023" s="57">
        <v>744.36</v>
      </c>
      <c r="F1023" s="174">
        <v>2.16</v>
      </c>
      <c r="G1023" s="224">
        <f>Tabla149[[#This Row],[PPF (µmol/s)]]/Tabla149[[#This Row],[Power use (W)]]</f>
        <v>2.134059633027523</v>
      </c>
      <c r="H1023" s="197"/>
      <c r="I1023" s="197"/>
      <c r="J1023" s="197"/>
      <c r="K1023" s="197">
        <v>2.16</v>
      </c>
      <c r="L1023" s="197"/>
      <c r="M1023" s="197"/>
      <c r="N1023" s="6" t="s">
        <v>2381</v>
      </c>
    </row>
    <row r="1024" spans="1:14" x14ac:dyDescent="0.3">
      <c r="A1024" s="421" t="s">
        <v>2384</v>
      </c>
      <c r="B1024" s="40" t="s">
        <v>2383</v>
      </c>
      <c r="C1024" s="14" t="s">
        <v>2377</v>
      </c>
      <c r="D1024" s="11">
        <v>698</v>
      </c>
      <c r="E1024" s="57">
        <v>1498.78</v>
      </c>
      <c r="F1024" s="174">
        <v>2.14</v>
      </c>
      <c r="G1024" s="224">
        <f>Tabla149[[#This Row],[PPF (µmol/s)]]/Tabla149[[#This Row],[Power use (W)]]</f>
        <v>2.1472492836676218</v>
      </c>
      <c r="H1024" s="197"/>
      <c r="I1024" s="197"/>
      <c r="J1024" s="197"/>
      <c r="K1024" s="197">
        <v>2.14</v>
      </c>
      <c r="L1024" s="197"/>
      <c r="M1024" s="197"/>
      <c r="N1024" s="6" t="s">
        <v>2380</v>
      </c>
    </row>
    <row r="1025" spans="1:14" ht="15" thickBot="1" x14ac:dyDescent="0.35">
      <c r="A1025" s="280" t="s">
        <v>2019</v>
      </c>
      <c r="B1025" s="252"/>
      <c r="C1025" s="13"/>
      <c r="D1025" s="13"/>
      <c r="E1025" s="13"/>
      <c r="F1025" s="13"/>
      <c r="G1025" s="77"/>
      <c r="H1025" s="197"/>
      <c r="I1025" s="197"/>
      <c r="J1025" s="197"/>
      <c r="K1025" s="197"/>
      <c r="L1025" s="197"/>
      <c r="M1025" s="197"/>
      <c r="N1025" s="8"/>
    </row>
    <row r="1026" spans="1:14" ht="18.600000000000001" thickBot="1" x14ac:dyDescent="0.4">
      <c r="A1026" s="56" t="s">
        <v>2387</v>
      </c>
      <c r="B1026" s="15"/>
      <c r="C1026" s="27"/>
      <c r="D1026" s="27"/>
      <c r="E1026" s="27"/>
      <c r="F1026" s="27"/>
      <c r="G1026" s="158"/>
      <c r="H1026" s="190"/>
      <c r="I1026" s="190"/>
      <c r="J1026" s="190"/>
      <c r="K1026" s="190"/>
      <c r="L1026" s="190"/>
      <c r="M1026" s="190"/>
      <c r="N1026" s="16"/>
    </row>
    <row r="1027" spans="1:14" x14ac:dyDescent="0.3">
      <c r="A1027" s="428" t="s">
        <v>2436</v>
      </c>
      <c r="B1027" s="10" t="s">
        <v>2388</v>
      </c>
      <c r="C1027" s="14" t="s">
        <v>2078</v>
      </c>
      <c r="D1027" s="14">
        <v>150</v>
      </c>
      <c r="E1027" s="14">
        <v>345</v>
      </c>
      <c r="F1027" s="169">
        <v>2.2999999999999998</v>
      </c>
      <c r="G1027" s="224">
        <f>Tabla149[[#This Row],[PPF (µmol/s)]]/Tabla149[[#This Row],[Power use (W)]]</f>
        <v>2.2999999999999998</v>
      </c>
      <c r="H1027" s="197"/>
      <c r="I1027" s="197"/>
      <c r="J1027" s="197"/>
      <c r="K1027" s="197">
        <v>2.2999999999999998</v>
      </c>
      <c r="L1027" s="197"/>
      <c r="M1027" s="197"/>
      <c r="N1027" s="6" t="s">
        <v>2389</v>
      </c>
    </row>
    <row r="1028" spans="1:14" x14ac:dyDescent="0.3">
      <c r="A1028" s="35" t="s">
        <v>2437</v>
      </c>
      <c r="B1028" s="40" t="s">
        <v>2390</v>
      </c>
      <c r="C1028" s="14" t="s">
        <v>2078</v>
      </c>
      <c r="D1028" s="11">
        <v>200</v>
      </c>
      <c r="E1028" s="11">
        <v>460</v>
      </c>
      <c r="F1028" s="170">
        <v>2.2999999999999998</v>
      </c>
      <c r="G1028" s="224">
        <f>Tabla149[[#This Row],[PPF (µmol/s)]]/Tabla149[[#This Row],[Power use (W)]]</f>
        <v>2.2999999999999998</v>
      </c>
      <c r="H1028" s="197"/>
      <c r="I1028" s="197"/>
      <c r="J1028" s="197"/>
      <c r="K1028" s="197">
        <v>2.2999999999999998</v>
      </c>
      <c r="L1028" s="197"/>
      <c r="M1028" s="197"/>
      <c r="N1028" s="6" t="s">
        <v>2389</v>
      </c>
    </row>
    <row r="1029" spans="1:14" x14ac:dyDescent="0.3">
      <c r="A1029" s="280" t="s">
        <v>2019</v>
      </c>
      <c r="B1029" s="252" t="s">
        <v>2391</v>
      </c>
      <c r="C1029" s="13" t="s">
        <v>424</v>
      </c>
      <c r="D1029" s="13">
        <v>182</v>
      </c>
      <c r="E1029" s="13">
        <v>276</v>
      </c>
      <c r="F1029" s="175">
        <v>2.2999999999999998</v>
      </c>
      <c r="G1029" s="224">
        <f>Tabla149[[#This Row],[PPF (µmol/s)]]/Tabla149[[#This Row],[Power use (W)]]</f>
        <v>1.5164835164835164</v>
      </c>
      <c r="H1029" s="197"/>
      <c r="I1029" s="197"/>
      <c r="J1029" s="197"/>
      <c r="K1029" s="197">
        <v>2.2999999999999998</v>
      </c>
      <c r="L1029" s="197"/>
      <c r="M1029" s="197"/>
      <c r="N1029" s="6" t="s">
        <v>2394</v>
      </c>
    </row>
    <row r="1030" spans="1:14" x14ac:dyDescent="0.3">
      <c r="A1030" s="421"/>
      <c r="B1030" s="40" t="s">
        <v>2392</v>
      </c>
      <c r="C1030" s="13" t="s">
        <v>424</v>
      </c>
      <c r="D1030" s="11">
        <v>240</v>
      </c>
      <c r="E1030" s="11">
        <v>552</v>
      </c>
      <c r="F1030" s="170">
        <v>2.2999999999999998</v>
      </c>
      <c r="G1030" s="224">
        <f>Tabla149[[#This Row],[PPF (µmol/s)]]/Tabla149[[#This Row],[Power use (W)]]</f>
        <v>2.2999999999999998</v>
      </c>
      <c r="H1030" s="197"/>
      <c r="I1030" s="197"/>
      <c r="J1030" s="197"/>
      <c r="K1030" s="197">
        <v>2.2999999999999998</v>
      </c>
      <c r="L1030" s="197"/>
      <c r="M1030" s="197"/>
      <c r="N1030" s="6" t="s">
        <v>2393</v>
      </c>
    </row>
    <row r="1031" spans="1:14" x14ac:dyDescent="0.3">
      <c r="A1031" s="421"/>
      <c r="B1031" s="40" t="s">
        <v>2395</v>
      </c>
      <c r="C1031" s="13" t="s">
        <v>424</v>
      </c>
      <c r="D1031" s="11">
        <v>360</v>
      </c>
      <c r="E1031" s="11">
        <v>828</v>
      </c>
      <c r="F1031" s="170">
        <v>2.2999999999999998</v>
      </c>
      <c r="G1031" s="224">
        <f>Tabla149[[#This Row],[PPF (µmol/s)]]/Tabla149[[#This Row],[Power use (W)]]</f>
        <v>2.2999999999999998</v>
      </c>
      <c r="H1031" s="197"/>
      <c r="I1031" s="197"/>
      <c r="J1031" s="197"/>
      <c r="K1031" s="197">
        <v>2.2999999999999998</v>
      </c>
      <c r="L1031" s="197"/>
      <c r="M1031" s="197"/>
      <c r="N1031" s="6" t="s">
        <v>2396</v>
      </c>
    </row>
    <row r="1032" spans="1:14" x14ac:dyDescent="0.3">
      <c r="A1032" s="421"/>
      <c r="B1032" s="40" t="s">
        <v>2397</v>
      </c>
      <c r="C1032" s="11" t="s">
        <v>2065</v>
      </c>
      <c r="D1032" s="11">
        <v>160</v>
      </c>
      <c r="E1032" s="11">
        <v>368</v>
      </c>
      <c r="F1032" s="170">
        <v>2.35</v>
      </c>
      <c r="G1032" s="224">
        <f>Tabla149[[#This Row],[PPF (µmol/s)]]/Tabla149[[#This Row],[Power use (W)]]</f>
        <v>2.2999999999999998</v>
      </c>
      <c r="H1032" s="197"/>
      <c r="I1032" s="197"/>
      <c r="J1032" s="197"/>
      <c r="K1032" s="197">
        <v>2.35</v>
      </c>
      <c r="L1032" s="197"/>
      <c r="M1032" s="197"/>
      <c r="N1032" s="6" t="s">
        <v>2400</v>
      </c>
    </row>
    <row r="1033" spans="1:14" x14ac:dyDescent="0.3">
      <c r="A1033" s="421"/>
      <c r="B1033" s="40" t="s">
        <v>2398</v>
      </c>
      <c r="C1033" s="11" t="s">
        <v>2065</v>
      </c>
      <c r="D1033" s="11">
        <v>320</v>
      </c>
      <c r="E1033" s="11">
        <v>736</v>
      </c>
      <c r="F1033" s="170">
        <v>2.35</v>
      </c>
      <c r="G1033" s="224">
        <f>Tabla149[[#This Row],[PPF (µmol/s)]]/Tabla149[[#This Row],[Power use (W)]]</f>
        <v>2.2999999999999998</v>
      </c>
      <c r="H1033" s="197"/>
      <c r="I1033" s="197"/>
      <c r="J1033" s="197"/>
      <c r="K1033" s="197">
        <v>2.35</v>
      </c>
      <c r="L1033" s="197"/>
      <c r="M1033" s="197"/>
      <c r="N1033" s="6" t="s">
        <v>2399</v>
      </c>
    </row>
    <row r="1034" spans="1:14" x14ac:dyDescent="0.3">
      <c r="A1034" s="421"/>
      <c r="B1034" s="40" t="s">
        <v>2401</v>
      </c>
      <c r="C1034" s="11" t="s">
        <v>2402</v>
      </c>
      <c r="D1034" s="11">
        <v>320</v>
      </c>
      <c r="E1034" s="11">
        <v>750</v>
      </c>
      <c r="F1034" s="170">
        <v>2.35</v>
      </c>
      <c r="G1034" s="224">
        <f>Tabla149[[#This Row],[PPF (µmol/s)]]/Tabla149[[#This Row],[Power use (W)]]</f>
        <v>2.34375</v>
      </c>
      <c r="H1034" s="197"/>
      <c r="I1034" s="197"/>
      <c r="J1034" s="197"/>
      <c r="K1034" s="197">
        <v>2.35</v>
      </c>
      <c r="L1034" s="197"/>
      <c r="M1034" s="197"/>
      <c r="N1034" s="6" t="s">
        <v>2399</v>
      </c>
    </row>
    <row r="1035" spans="1:14" x14ac:dyDescent="0.3">
      <c r="A1035" s="421"/>
      <c r="B1035" s="40" t="s">
        <v>2403</v>
      </c>
      <c r="C1035" s="11" t="s">
        <v>2404</v>
      </c>
      <c r="D1035" s="11">
        <v>480</v>
      </c>
      <c r="E1035" s="11">
        <v>1120</v>
      </c>
      <c r="F1035" s="170">
        <v>2.35</v>
      </c>
      <c r="G1035" s="224">
        <f>Tabla149[[#This Row],[PPF (µmol/s)]]/Tabla149[[#This Row],[Power use (W)]]</f>
        <v>2.3333333333333335</v>
      </c>
      <c r="H1035" s="197"/>
      <c r="I1035" s="197"/>
      <c r="J1035" s="197"/>
      <c r="K1035" s="197">
        <v>2.35</v>
      </c>
      <c r="L1035" s="197"/>
      <c r="M1035" s="197"/>
      <c r="N1035" s="6" t="s">
        <v>2399</v>
      </c>
    </row>
    <row r="1036" spans="1:14" x14ac:dyDescent="0.3">
      <c r="A1036" s="421"/>
      <c r="B1036" s="40" t="s">
        <v>2405</v>
      </c>
      <c r="C1036" s="11" t="s">
        <v>2406</v>
      </c>
      <c r="D1036" s="11">
        <v>640</v>
      </c>
      <c r="E1036" s="11">
        <v>1509</v>
      </c>
      <c r="F1036" s="170">
        <v>2.35</v>
      </c>
      <c r="G1036" s="224">
        <f>Tabla149[[#This Row],[PPF (µmol/s)]]/Tabla149[[#This Row],[Power use (W)]]</f>
        <v>2.3578125000000001</v>
      </c>
      <c r="H1036" s="197"/>
      <c r="I1036" s="197"/>
      <c r="J1036" s="197"/>
      <c r="K1036" s="197">
        <v>2.35</v>
      </c>
      <c r="L1036" s="197"/>
      <c r="M1036" s="197"/>
      <c r="N1036" s="6" t="s">
        <v>2407</v>
      </c>
    </row>
    <row r="1037" spans="1:14" x14ac:dyDescent="0.3">
      <c r="A1037" s="421"/>
      <c r="B1037" s="40" t="s">
        <v>2408</v>
      </c>
      <c r="C1037" s="11" t="s">
        <v>2079</v>
      </c>
      <c r="D1037" s="11">
        <v>100</v>
      </c>
      <c r="E1037" s="11">
        <v>230</v>
      </c>
      <c r="F1037" s="170">
        <v>2.2999999999999998</v>
      </c>
      <c r="G1037" s="224">
        <f>Tabla149[[#This Row],[PPF (µmol/s)]]/Tabla149[[#This Row],[Power use (W)]]</f>
        <v>2.2999999999999998</v>
      </c>
      <c r="H1037" s="197"/>
      <c r="I1037" s="197"/>
      <c r="J1037" s="197"/>
      <c r="K1037" s="197">
        <v>2.2999999999999998</v>
      </c>
      <c r="L1037" s="197"/>
      <c r="M1037" s="197"/>
      <c r="N1037" s="6" t="s">
        <v>2412</v>
      </c>
    </row>
    <row r="1038" spans="1:14" x14ac:dyDescent="0.3">
      <c r="A1038" s="421"/>
      <c r="B1038" s="40" t="s">
        <v>2409</v>
      </c>
      <c r="C1038" s="11" t="s">
        <v>2079</v>
      </c>
      <c r="D1038" s="11">
        <v>180</v>
      </c>
      <c r="E1038" s="11">
        <v>414</v>
      </c>
      <c r="F1038" s="170">
        <v>2.2999999999999998</v>
      </c>
      <c r="G1038" s="224">
        <f>Tabla149[[#This Row],[PPF (µmol/s)]]/Tabla149[[#This Row],[Power use (W)]]</f>
        <v>2.2999999999999998</v>
      </c>
      <c r="H1038" s="197"/>
      <c r="I1038" s="197"/>
      <c r="J1038" s="197"/>
      <c r="K1038" s="197">
        <v>2.2999999999999998</v>
      </c>
      <c r="L1038" s="197"/>
      <c r="M1038" s="197"/>
      <c r="N1038" s="4" t="s">
        <v>2413</v>
      </c>
    </row>
    <row r="1039" spans="1:14" x14ac:dyDescent="0.3">
      <c r="A1039" s="421"/>
      <c r="B1039" s="40" t="s">
        <v>2410</v>
      </c>
      <c r="C1039" s="11" t="s">
        <v>2079</v>
      </c>
      <c r="D1039" s="11">
        <v>200</v>
      </c>
      <c r="E1039" s="11">
        <v>529</v>
      </c>
      <c r="F1039" s="170">
        <v>2.2999999999999998</v>
      </c>
      <c r="G1039" s="224">
        <f>Tabla149[[#This Row],[PPF (µmol/s)]]/Tabla149[[#This Row],[Power use (W)]]</f>
        <v>2.645</v>
      </c>
      <c r="H1039" s="197"/>
      <c r="I1039" s="197"/>
      <c r="J1039" s="197"/>
      <c r="K1039" s="197">
        <v>2.2999999999999998</v>
      </c>
      <c r="L1039" s="197"/>
      <c r="M1039" s="197"/>
      <c r="N1039" s="4" t="s">
        <v>2414</v>
      </c>
    </row>
    <row r="1040" spans="1:14" x14ac:dyDescent="0.3">
      <c r="A1040" s="421"/>
      <c r="B1040" s="40" t="s">
        <v>2411</v>
      </c>
      <c r="C1040" s="11" t="s">
        <v>2079</v>
      </c>
      <c r="D1040" s="11">
        <v>300</v>
      </c>
      <c r="E1040" s="11">
        <v>690</v>
      </c>
      <c r="F1040" s="170">
        <v>2.2999999999999998</v>
      </c>
      <c r="G1040" s="224">
        <f>Tabla149[[#This Row],[PPF (µmol/s)]]/Tabla149[[#This Row],[Power use (W)]]</f>
        <v>2.2999999999999998</v>
      </c>
      <c r="H1040" s="197"/>
      <c r="I1040" s="197"/>
      <c r="J1040" s="197"/>
      <c r="K1040" s="197">
        <v>2.2999999999999998</v>
      </c>
      <c r="L1040" s="197"/>
      <c r="M1040" s="197"/>
      <c r="N1040" s="4" t="s">
        <v>2415</v>
      </c>
    </row>
    <row r="1041" spans="1:14" x14ac:dyDescent="0.3">
      <c r="A1041" s="421"/>
      <c r="B1041" s="40" t="s">
        <v>2416</v>
      </c>
      <c r="C1041" s="11" t="s">
        <v>2076</v>
      </c>
      <c r="D1041" s="11">
        <v>200</v>
      </c>
      <c r="E1041" s="11">
        <v>460</v>
      </c>
      <c r="F1041" s="170">
        <v>2.2999999999999998</v>
      </c>
      <c r="G1041" s="224">
        <f>Tabla149[[#This Row],[PPF (µmol/s)]]/Tabla149[[#This Row],[Power use (W)]]</f>
        <v>2.2999999999999998</v>
      </c>
      <c r="H1041" s="197"/>
      <c r="I1041" s="197"/>
      <c r="J1041" s="197"/>
      <c r="K1041" s="197">
        <v>2.2999999999999998</v>
      </c>
      <c r="L1041" s="197"/>
      <c r="M1041" s="197"/>
      <c r="N1041" s="6" t="s">
        <v>2417</v>
      </c>
    </row>
    <row r="1042" spans="1:14" x14ac:dyDescent="0.3">
      <c r="A1042" s="421"/>
      <c r="B1042" s="40" t="s">
        <v>2418</v>
      </c>
      <c r="C1042" s="11" t="s">
        <v>2076</v>
      </c>
      <c r="D1042" s="11">
        <v>500</v>
      </c>
      <c r="E1042" s="11">
        <v>1150</v>
      </c>
      <c r="F1042" s="170">
        <v>2.2999999999999998</v>
      </c>
      <c r="G1042" s="224">
        <f>Tabla149[[#This Row],[PPF (µmol/s)]]/Tabla149[[#This Row],[Power use (W)]]</f>
        <v>2.2999999999999998</v>
      </c>
      <c r="H1042" s="197"/>
      <c r="I1042" s="197"/>
      <c r="J1042" s="197"/>
      <c r="K1042" s="197">
        <v>2.2999999999999998</v>
      </c>
      <c r="L1042" s="197"/>
      <c r="M1042" s="197"/>
      <c r="N1042" s="6" t="s">
        <v>2419</v>
      </c>
    </row>
    <row r="1043" spans="1:14" x14ac:dyDescent="0.3">
      <c r="A1043" s="421"/>
      <c r="B1043" s="40" t="s">
        <v>2420</v>
      </c>
      <c r="C1043" s="11" t="s">
        <v>2076</v>
      </c>
      <c r="D1043" s="11">
        <v>700</v>
      </c>
      <c r="E1043" s="11">
        <v>1610</v>
      </c>
      <c r="F1043" s="170">
        <v>2.2999999999999998</v>
      </c>
      <c r="G1043" s="224">
        <f>Tabla149[[#This Row],[PPF (µmol/s)]]/Tabla149[[#This Row],[Power use (W)]]</f>
        <v>2.2999999999999998</v>
      </c>
      <c r="H1043" s="197"/>
      <c r="I1043" s="197"/>
      <c r="J1043" s="197"/>
      <c r="K1043" s="197">
        <v>2.2999999999999998</v>
      </c>
      <c r="L1043" s="197"/>
      <c r="M1043" s="197"/>
      <c r="N1043" s="6" t="s">
        <v>2421</v>
      </c>
    </row>
    <row r="1044" spans="1:14" x14ac:dyDescent="0.3">
      <c r="A1044" s="421"/>
      <c r="B1044" s="40" t="s">
        <v>2422</v>
      </c>
      <c r="C1044" s="11" t="s">
        <v>2406</v>
      </c>
      <c r="D1044" s="11">
        <v>400</v>
      </c>
      <c r="E1044" s="11">
        <v>920</v>
      </c>
      <c r="F1044" s="170">
        <v>2.2999999999999998</v>
      </c>
      <c r="G1044" s="224">
        <f>Tabla149[[#This Row],[PPF (µmol/s)]]/Tabla149[[#This Row],[Power use (W)]]</f>
        <v>2.2999999999999998</v>
      </c>
      <c r="H1044" s="197"/>
      <c r="I1044" s="197"/>
      <c r="J1044" s="197"/>
      <c r="K1044" s="197">
        <v>2.2999999999999998</v>
      </c>
      <c r="L1044" s="197"/>
      <c r="M1044" s="197"/>
      <c r="N1044" s="6" t="s">
        <v>2423</v>
      </c>
    </row>
    <row r="1045" spans="1:14" x14ac:dyDescent="0.3">
      <c r="A1045" s="429"/>
      <c r="B1045" s="252" t="s">
        <v>2424</v>
      </c>
      <c r="C1045" s="13" t="s">
        <v>82</v>
      </c>
      <c r="D1045" s="13">
        <v>80</v>
      </c>
      <c r="E1045" s="13">
        <v>184</v>
      </c>
      <c r="F1045" s="175">
        <v>2.2999999999999998</v>
      </c>
      <c r="G1045" s="224">
        <f>Tabla149[[#This Row],[PPF (µmol/s)]]/Tabla149[[#This Row],[Power use (W)]]</f>
        <v>2.2999999999999998</v>
      </c>
      <c r="H1045" s="197"/>
      <c r="I1045" s="197"/>
      <c r="J1045" s="197"/>
      <c r="K1045" s="197">
        <v>2.2999999999999998</v>
      </c>
      <c r="L1045" s="197"/>
      <c r="M1045" s="197"/>
      <c r="N1045" s="6" t="s">
        <v>2430</v>
      </c>
    </row>
    <row r="1046" spans="1:14" x14ac:dyDescent="0.3">
      <c r="A1046" s="421"/>
      <c r="B1046" s="252" t="s">
        <v>2425</v>
      </c>
      <c r="C1046" s="13" t="s">
        <v>82</v>
      </c>
      <c r="D1046" s="11">
        <v>120</v>
      </c>
      <c r="E1046" s="11">
        <v>225</v>
      </c>
      <c r="F1046" s="170">
        <v>2.2999999999999998</v>
      </c>
      <c r="G1046" s="224">
        <f>Tabla149[[#This Row],[PPF (µmol/s)]]/Tabla149[[#This Row],[Power use (W)]]</f>
        <v>1.875</v>
      </c>
      <c r="H1046" s="197"/>
      <c r="I1046" s="197"/>
      <c r="J1046" s="197"/>
      <c r="K1046" s="197">
        <v>2.2999999999999998</v>
      </c>
      <c r="L1046" s="197"/>
      <c r="M1046" s="197"/>
      <c r="N1046" s="6" t="s">
        <v>2431</v>
      </c>
    </row>
    <row r="1047" spans="1:14" x14ac:dyDescent="0.3">
      <c r="A1047" s="421"/>
      <c r="B1047" s="40" t="s">
        <v>2426</v>
      </c>
      <c r="C1047" s="13" t="s">
        <v>82</v>
      </c>
      <c r="D1047" s="11">
        <v>10</v>
      </c>
      <c r="E1047" s="11">
        <v>23</v>
      </c>
      <c r="F1047" s="170">
        <v>2.2999999999999998</v>
      </c>
      <c r="G1047" s="224">
        <f>Tabla149[[#This Row],[PPF (µmol/s)]]/Tabla149[[#This Row],[Power use (W)]]</f>
        <v>2.2999999999999998</v>
      </c>
      <c r="H1047" s="197"/>
      <c r="I1047" s="197"/>
      <c r="J1047" s="197"/>
      <c r="K1047" s="197">
        <v>2.2999999999999998</v>
      </c>
      <c r="L1047" s="197"/>
      <c r="M1047" s="197"/>
      <c r="N1047" s="6" t="s">
        <v>2432</v>
      </c>
    </row>
    <row r="1048" spans="1:14" x14ac:dyDescent="0.3">
      <c r="A1048" s="421"/>
      <c r="B1048" s="40" t="s">
        <v>2427</v>
      </c>
      <c r="C1048" s="13" t="s">
        <v>82</v>
      </c>
      <c r="D1048" s="11">
        <v>15</v>
      </c>
      <c r="E1048" s="11">
        <v>34.5</v>
      </c>
      <c r="F1048" s="170">
        <v>2.2999999999999998</v>
      </c>
      <c r="G1048" s="224">
        <f>Tabla149[[#This Row],[PPF (µmol/s)]]/Tabla149[[#This Row],[Power use (W)]]</f>
        <v>2.2999999999999998</v>
      </c>
      <c r="H1048" s="197"/>
      <c r="I1048" s="197"/>
      <c r="J1048" s="197"/>
      <c r="K1048" s="197">
        <v>2.2999999999999998</v>
      </c>
      <c r="L1048" s="197"/>
      <c r="M1048" s="197"/>
      <c r="N1048" s="4" t="s">
        <v>2433</v>
      </c>
    </row>
    <row r="1049" spans="1:14" x14ac:dyDescent="0.3">
      <c r="A1049" s="421"/>
      <c r="B1049" s="40" t="s">
        <v>2428</v>
      </c>
      <c r="C1049" s="13" t="s">
        <v>82</v>
      </c>
      <c r="D1049" s="11">
        <v>22</v>
      </c>
      <c r="E1049" s="11">
        <v>50.6</v>
      </c>
      <c r="F1049" s="175">
        <v>2.2999999999999998</v>
      </c>
      <c r="G1049" s="224">
        <f>Tabla149[[#This Row],[PPF (µmol/s)]]/Tabla149[[#This Row],[Power use (W)]]</f>
        <v>2.3000000000000003</v>
      </c>
      <c r="H1049" s="197"/>
      <c r="I1049" s="197"/>
      <c r="J1049" s="197"/>
      <c r="K1049" s="197">
        <v>2.2999999999999998</v>
      </c>
      <c r="L1049" s="197"/>
      <c r="M1049" s="197"/>
      <c r="N1049" s="4" t="s">
        <v>2434</v>
      </c>
    </row>
    <row r="1050" spans="1:14" ht="15" thickBot="1" x14ac:dyDescent="0.35">
      <c r="A1050" s="429"/>
      <c r="B1050" s="252" t="s">
        <v>2429</v>
      </c>
      <c r="C1050" s="13" t="s">
        <v>82</v>
      </c>
      <c r="D1050" s="13">
        <v>25</v>
      </c>
      <c r="E1050" s="13">
        <v>57.5</v>
      </c>
      <c r="F1050" s="175">
        <v>2.2999999999999998</v>
      </c>
      <c r="G1050" s="224">
        <f>Tabla149[[#This Row],[PPF (µmol/s)]]/Tabla149[[#This Row],[Power use (W)]]</f>
        <v>2.2999999999999998</v>
      </c>
      <c r="H1050" s="197"/>
      <c r="I1050" s="197"/>
      <c r="J1050" s="197"/>
      <c r="K1050" s="197">
        <v>2.2999999999999998</v>
      </c>
      <c r="L1050" s="197"/>
      <c r="M1050" s="197"/>
      <c r="N1050" s="8" t="s">
        <v>2435</v>
      </c>
    </row>
    <row r="1051" spans="1:14" ht="18.600000000000001" thickBot="1" x14ac:dyDescent="0.4">
      <c r="A1051" s="56" t="s">
        <v>2438</v>
      </c>
      <c r="B1051" s="15"/>
      <c r="C1051" s="27"/>
      <c r="D1051" s="27"/>
      <c r="E1051" s="27"/>
      <c r="F1051" s="27"/>
      <c r="G1051" s="158"/>
      <c r="H1051" s="190"/>
      <c r="I1051" s="190"/>
      <c r="J1051" s="190"/>
      <c r="K1051" s="190"/>
      <c r="L1051" s="190"/>
      <c r="M1051" s="190"/>
      <c r="N1051" s="16"/>
    </row>
    <row r="1052" spans="1:14" x14ac:dyDescent="0.3">
      <c r="A1052" s="428" t="s">
        <v>2457</v>
      </c>
      <c r="B1052" s="10" t="s">
        <v>2439</v>
      </c>
      <c r="C1052" s="14" t="s">
        <v>424</v>
      </c>
      <c r="D1052" s="14">
        <v>336</v>
      </c>
      <c r="E1052" s="153"/>
      <c r="F1052" s="153"/>
      <c r="G1052" s="463">
        <f>Tabla149[[#This Row],[PPF (µmol/s)]]/Tabla149[[#This Row],[Power use (W)]]</f>
        <v>0</v>
      </c>
      <c r="H1052" s="197"/>
      <c r="I1052" s="197"/>
      <c r="J1052" s="197"/>
      <c r="K1052" s="197"/>
      <c r="L1052" s="197"/>
      <c r="M1052" s="197"/>
      <c r="N1052" s="6" t="s">
        <v>2665</v>
      </c>
    </row>
    <row r="1053" spans="1:14" x14ac:dyDescent="0.3">
      <c r="A1053" s="35" t="s">
        <v>2458</v>
      </c>
      <c r="B1053" s="40" t="s">
        <v>2440</v>
      </c>
      <c r="C1053" s="14" t="s">
        <v>424</v>
      </c>
      <c r="D1053" s="11">
        <v>336</v>
      </c>
      <c r="E1053" s="153"/>
      <c r="F1053" s="153"/>
      <c r="G1053" s="463">
        <f>Tabla149[[#This Row],[PPF (µmol/s)]]/Tabla149[[#This Row],[Power use (W)]]</f>
        <v>0</v>
      </c>
      <c r="H1053" s="197"/>
      <c r="I1053" s="197"/>
      <c r="J1053" s="197"/>
      <c r="K1053" s="197"/>
      <c r="L1053" s="197"/>
      <c r="M1053" s="197"/>
      <c r="N1053" s="6" t="s">
        <v>2666</v>
      </c>
    </row>
    <row r="1054" spans="1:14" x14ac:dyDescent="0.3">
      <c r="A1054" s="421"/>
      <c r="B1054" s="40" t="s">
        <v>2443</v>
      </c>
      <c r="C1054" s="14" t="s">
        <v>424</v>
      </c>
      <c r="D1054" s="14">
        <v>336</v>
      </c>
      <c r="E1054" s="153"/>
      <c r="F1054" s="153"/>
      <c r="G1054" s="463">
        <f>Tabla149[[#This Row],[PPF (µmol/s)]]/Tabla149[[#This Row],[Power use (W)]]</f>
        <v>0</v>
      </c>
      <c r="H1054" s="197"/>
      <c r="I1054" s="197"/>
      <c r="J1054" s="197"/>
      <c r="K1054" s="197"/>
      <c r="L1054" s="197"/>
      <c r="M1054" s="197"/>
      <c r="N1054" s="6" t="s">
        <v>2667</v>
      </c>
    </row>
    <row r="1055" spans="1:14" x14ac:dyDescent="0.3">
      <c r="A1055" s="429"/>
      <c r="B1055" s="252" t="s">
        <v>2444</v>
      </c>
      <c r="C1055" s="14" t="s">
        <v>424</v>
      </c>
      <c r="D1055" s="11">
        <v>336</v>
      </c>
      <c r="E1055" s="153"/>
      <c r="F1055" s="153"/>
      <c r="G1055" s="463">
        <f>Tabla149[[#This Row],[PPF (µmol/s)]]/Tabla149[[#This Row],[Power use (W)]]</f>
        <v>0</v>
      </c>
      <c r="H1055" s="197"/>
      <c r="I1055" s="197"/>
      <c r="J1055" s="197"/>
      <c r="K1055" s="197"/>
      <c r="L1055" s="197"/>
      <c r="M1055" s="197"/>
      <c r="N1055" s="6" t="s">
        <v>2668</v>
      </c>
    </row>
    <row r="1056" spans="1:14" x14ac:dyDescent="0.3">
      <c r="A1056" s="421"/>
      <c r="B1056" s="40" t="s">
        <v>2445</v>
      </c>
      <c r="C1056" s="11" t="s">
        <v>98</v>
      </c>
      <c r="D1056" s="11">
        <v>60</v>
      </c>
      <c r="E1056" s="153"/>
      <c r="F1056" s="153"/>
      <c r="G1056" s="463">
        <f>Tabla149[[#This Row],[PPF (µmol/s)]]/Tabla149[[#This Row],[Power use (W)]]</f>
        <v>0</v>
      </c>
      <c r="H1056" s="197"/>
      <c r="I1056" s="197"/>
      <c r="J1056" s="197"/>
      <c r="K1056" s="197"/>
      <c r="L1056" s="197"/>
      <c r="M1056" s="197"/>
      <c r="N1056" s="6" t="s">
        <v>2669</v>
      </c>
    </row>
    <row r="1057" spans="1:14" x14ac:dyDescent="0.3">
      <c r="A1057" s="421"/>
      <c r="B1057" s="40" t="s">
        <v>2446</v>
      </c>
      <c r="C1057" s="11" t="s">
        <v>98</v>
      </c>
      <c r="D1057" s="11">
        <v>60</v>
      </c>
      <c r="E1057" s="153"/>
      <c r="F1057" s="153"/>
      <c r="G1057" s="463">
        <f>Tabla149[[#This Row],[PPF (µmol/s)]]/Tabla149[[#This Row],[Power use (W)]]</f>
        <v>0</v>
      </c>
      <c r="H1057" s="197"/>
      <c r="I1057" s="197"/>
      <c r="J1057" s="197"/>
      <c r="K1057" s="197"/>
      <c r="L1057" s="197"/>
      <c r="M1057" s="197"/>
      <c r="N1057" s="6" t="s">
        <v>2670</v>
      </c>
    </row>
    <row r="1058" spans="1:14" x14ac:dyDescent="0.3">
      <c r="A1058" s="421"/>
      <c r="B1058" s="40" t="s">
        <v>2447</v>
      </c>
      <c r="C1058" s="11" t="s">
        <v>98</v>
      </c>
      <c r="D1058" s="11">
        <v>60</v>
      </c>
      <c r="E1058" s="153"/>
      <c r="F1058" s="153"/>
      <c r="G1058" s="463">
        <f>Tabla149[[#This Row],[PPF (µmol/s)]]/Tabla149[[#This Row],[Power use (W)]]</f>
        <v>0</v>
      </c>
      <c r="H1058" s="197"/>
      <c r="I1058" s="197"/>
      <c r="J1058" s="197"/>
      <c r="K1058" s="197"/>
      <c r="L1058" s="197"/>
      <c r="M1058" s="197"/>
      <c r="N1058" s="6" t="s">
        <v>2671</v>
      </c>
    </row>
    <row r="1059" spans="1:14" x14ac:dyDescent="0.3">
      <c r="A1059" s="421"/>
      <c r="B1059" s="40" t="s">
        <v>2447</v>
      </c>
      <c r="C1059" s="11" t="s">
        <v>98</v>
      </c>
      <c r="D1059" s="11">
        <v>60</v>
      </c>
      <c r="E1059" s="153"/>
      <c r="F1059" s="153"/>
      <c r="G1059" s="463">
        <f>Tabla149[[#This Row],[PPF (µmol/s)]]/Tabla149[[#This Row],[Power use (W)]]</f>
        <v>0</v>
      </c>
      <c r="H1059" s="197"/>
      <c r="I1059" s="197"/>
      <c r="J1059" s="197"/>
      <c r="K1059" s="197"/>
      <c r="L1059" s="197"/>
      <c r="M1059" s="197"/>
      <c r="N1059" s="6" t="s">
        <v>2672</v>
      </c>
    </row>
    <row r="1060" spans="1:14" x14ac:dyDescent="0.3">
      <c r="A1060" s="421"/>
      <c r="B1060" s="1" t="s">
        <v>2448</v>
      </c>
      <c r="C1060" s="11" t="s">
        <v>98</v>
      </c>
      <c r="D1060" s="11">
        <v>60</v>
      </c>
      <c r="E1060" s="153"/>
      <c r="F1060" s="153"/>
      <c r="G1060" s="463">
        <f>Tabla149[[#This Row],[PPF (µmol/s)]]/Tabla149[[#This Row],[Power use (W)]]</f>
        <v>0</v>
      </c>
      <c r="H1060" s="197"/>
      <c r="I1060" s="197"/>
      <c r="J1060" s="197"/>
      <c r="K1060" s="197"/>
      <c r="L1060" s="197"/>
      <c r="M1060" s="197"/>
      <c r="N1060" s="4" t="s">
        <v>2673</v>
      </c>
    </row>
    <row r="1061" spans="1:14" x14ac:dyDescent="0.3">
      <c r="A1061" s="421"/>
      <c r="B1061" s="40" t="s">
        <v>2449</v>
      </c>
      <c r="C1061" s="11" t="s">
        <v>98</v>
      </c>
      <c r="D1061" s="11">
        <v>60</v>
      </c>
      <c r="E1061" s="153"/>
      <c r="F1061" s="153"/>
      <c r="G1061" s="463">
        <f>Tabla149[[#This Row],[PPF (µmol/s)]]/Tabla149[[#This Row],[Power use (W)]]</f>
        <v>0</v>
      </c>
      <c r="H1061" s="197"/>
      <c r="I1061" s="197"/>
      <c r="J1061" s="197"/>
      <c r="K1061" s="197"/>
      <c r="L1061" s="197"/>
      <c r="M1061" s="197"/>
      <c r="N1061" s="4" t="s">
        <v>2674</v>
      </c>
    </row>
    <row r="1062" spans="1:14" x14ac:dyDescent="0.3">
      <c r="A1062" s="421"/>
      <c r="B1062" s="40" t="s">
        <v>2454</v>
      </c>
      <c r="C1062" s="11" t="s">
        <v>98</v>
      </c>
      <c r="D1062" s="11">
        <v>60</v>
      </c>
      <c r="E1062" s="153"/>
      <c r="F1062" s="153"/>
      <c r="G1062" s="463">
        <f>Tabla149[[#This Row],[PPF (µmol/s)]]/Tabla149[[#This Row],[Power use (W)]]</f>
        <v>0</v>
      </c>
      <c r="H1062" s="197"/>
      <c r="I1062" s="197"/>
      <c r="J1062" s="197"/>
      <c r="K1062" s="197"/>
      <c r="L1062" s="197"/>
      <c r="M1062" s="197"/>
      <c r="N1062" s="4" t="s">
        <v>2675</v>
      </c>
    </row>
    <row r="1063" spans="1:14" ht="15" thickBot="1" x14ac:dyDescent="0.35">
      <c r="A1063" s="429"/>
      <c r="B1063" s="252" t="s">
        <v>2455</v>
      </c>
      <c r="C1063" s="13" t="s">
        <v>98</v>
      </c>
      <c r="D1063" s="13">
        <v>60</v>
      </c>
      <c r="E1063" s="153"/>
      <c r="F1063" s="154"/>
      <c r="G1063" s="463">
        <f>Tabla149[[#This Row],[PPF (µmol/s)]]/Tabla149[[#This Row],[Power use (W)]]</f>
        <v>0</v>
      </c>
      <c r="H1063" s="197"/>
      <c r="I1063" s="197"/>
      <c r="J1063" s="197"/>
      <c r="K1063" s="197"/>
      <c r="L1063" s="197"/>
      <c r="M1063" s="197"/>
      <c r="N1063" s="8" t="s">
        <v>2676</v>
      </c>
    </row>
    <row r="1064" spans="1:14" ht="18.600000000000001" thickBot="1" x14ac:dyDescent="0.4">
      <c r="A1064" s="56" t="s">
        <v>2459</v>
      </c>
      <c r="B1064" s="15"/>
      <c r="C1064" s="27"/>
      <c r="D1064" s="27"/>
      <c r="E1064" s="27"/>
      <c r="F1064" s="27"/>
      <c r="G1064" s="158"/>
      <c r="H1064" s="190"/>
      <c r="I1064" s="190"/>
      <c r="J1064" s="190"/>
      <c r="K1064" s="190"/>
      <c r="L1064" s="190"/>
      <c r="M1064" s="190"/>
      <c r="N1064" s="16"/>
    </row>
    <row r="1065" spans="1:14" x14ac:dyDescent="0.3">
      <c r="A1065" s="426" t="s">
        <v>2469</v>
      </c>
      <c r="B1065" s="10" t="s">
        <v>2460</v>
      </c>
      <c r="C1065" s="14" t="s">
        <v>2461</v>
      </c>
      <c r="D1065" s="14">
        <v>240</v>
      </c>
      <c r="E1065" s="14">
        <v>624</v>
      </c>
      <c r="F1065" s="57">
        <v>2.6</v>
      </c>
      <c r="G1065" s="215">
        <f>Tabla149[[#This Row],[PPF (µmol/s)]]/Tabla149[[#This Row],[Power use (W)]]</f>
        <v>2.6</v>
      </c>
      <c r="H1065" s="197"/>
      <c r="I1065" s="197"/>
      <c r="J1065" s="197"/>
      <c r="K1065" s="197"/>
      <c r="L1065" s="226">
        <v>2.6</v>
      </c>
      <c r="M1065" s="197"/>
      <c r="N1065" s="6" t="s">
        <v>2463</v>
      </c>
    </row>
    <row r="1066" spans="1:14" x14ac:dyDescent="0.3">
      <c r="A1066" s="35" t="s">
        <v>2470</v>
      </c>
      <c r="B1066" s="10" t="s">
        <v>2462</v>
      </c>
      <c r="C1066" s="14" t="s">
        <v>2404</v>
      </c>
      <c r="D1066" s="11">
        <v>630</v>
      </c>
      <c r="E1066" s="11">
        <v>1700</v>
      </c>
      <c r="F1066" s="11">
        <v>2.7</v>
      </c>
      <c r="G1066" s="215">
        <f>Tabla149[[#This Row],[PPF (µmol/s)]]/Tabla149[[#This Row],[Power use (W)]]</f>
        <v>2.6984126984126986</v>
      </c>
      <c r="H1066" s="197"/>
      <c r="I1066" s="197"/>
      <c r="J1066" s="197"/>
      <c r="K1066" s="197"/>
      <c r="L1066" s="226">
        <v>2.6984126984126986</v>
      </c>
      <c r="M1066" s="197"/>
      <c r="N1066" s="6" t="s">
        <v>2464</v>
      </c>
    </row>
    <row r="1067" spans="1:14" x14ac:dyDescent="0.3">
      <c r="A1067" s="280" t="s">
        <v>2019</v>
      </c>
      <c r="B1067" s="252" t="s">
        <v>2465</v>
      </c>
      <c r="C1067" s="13" t="s">
        <v>2402</v>
      </c>
      <c r="D1067" s="13">
        <v>100</v>
      </c>
      <c r="E1067" s="153"/>
      <c r="F1067" s="153"/>
      <c r="G1067" s="220">
        <f>Tabla149[[#This Row],[PPF (µmol/s)]]/Tabla149[[#This Row],[Power use (W)]]</f>
        <v>0</v>
      </c>
      <c r="H1067" s="197"/>
      <c r="I1067" s="197"/>
      <c r="J1067" s="197"/>
      <c r="K1067" s="197"/>
      <c r="L1067" s="197"/>
      <c r="M1067" s="197"/>
      <c r="N1067" s="8"/>
    </row>
    <row r="1068" spans="1:14" x14ac:dyDescent="0.3">
      <c r="A1068" s="421"/>
      <c r="B1068" s="40" t="s">
        <v>2466</v>
      </c>
      <c r="C1068" s="13" t="s">
        <v>2068</v>
      </c>
      <c r="D1068" s="11">
        <v>200</v>
      </c>
      <c r="E1068" s="153"/>
      <c r="F1068" s="153"/>
      <c r="G1068" s="220">
        <f>Tabla149[[#This Row],[PPF (µmol/s)]]/Tabla149[[#This Row],[Power use (W)]]</f>
        <v>0</v>
      </c>
      <c r="H1068" s="197"/>
      <c r="I1068" s="197"/>
      <c r="J1068" s="197"/>
      <c r="K1068" s="197"/>
      <c r="L1068" s="197"/>
      <c r="M1068" s="197"/>
      <c r="N1068" s="4"/>
    </row>
    <row r="1069" spans="1:14" ht="15" thickBot="1" x14ac:dyDescent="0.35">
      <c r="A1069" s="429"/>
      <c r="B1069" s="252" t="s">
        <v>2467</v>
      </c>
      <c r="C1069" s="13" t="s">
        <v>82</v>
      </c>
      <c r="D1069" s="13">
        <v>32</v>
      </c>
      <c r="E1069" s="154"/>
      <c r="F1069" s="154"/>
      <c r="G1069" s="220">
        <f>Tabla149[[#This Row],[PPF (µmol/s)]]/Tabla149[[#This Row],[Power use (W)]]</f>
        <v>0</v>
      </c>
      <c r="H1069" s="197"/>
      <c r="I1069" s="197"/>
      <c r="J1069" s="197"/>
      <c r="K1069" s="197"/>
      <c r="L1069" s="197"/>
      <c r="M1069" s="197"/>
      <c r="N1069" s="8" t="s">
        <v>2468</v>
      </c>
    </row>
    <row r="1070" spans="1:14" ht="18.600000000000001" thickBot="1" x14ac:dyDescent="0.4">
      <c r="A1070" s="56" t="s">
        <v>2471</v>
      </c>
      <c r="B1070" s="15"/>
      <c r="C1070" s="27"/>
      <c r="D1070" s="27"/>
      <c r="E1070" s="27"/>
      <c r="F1070" s="27"/>
      <c r="G1070" s="158"/>
      <c r="H1070" s="190"/>
      <c r="I1070" s="190"/>
      <c r="J1070" s="190"/>
      <c r="K1070" s="190"/>
      <c r="L1070" s="190"/>
      <c r="M1070" s="190"/>
      <c r="N1070" s="16"/>
    </row>
    <row r="1071" spans="1:14" x14ac:dyDescent="0.3">
      <c r="A1071" s="428" t="s">
        <v>2481</v>
      </c>
      <c r="B1071" s="10" t="s">
        <v>2472</v>
      </c>
      <c r="C1071" s="14" t="s">
        <v>98</v>
      </c>
      <c r="D1071" s="153"/>
      <c r="E1071" s="14">
        <v>1.5</v>
      </c>
      <c r="F1071" s="14"/>
      <c r="G1071" s="77"/>
      <c r="H1071" s="197"/>
      <c r="I1071" s="197"/>
      <c r="J1071" s="197"/>
      <c r="K1071" s="197"/>
      <c r="L1071" s="197"/>
      <c r="M1071" s="197"/>
      <c r="N1071" s="6" t="s">
        <v>2475</v>
      </c>
    </row>
    <row r="1072" spans="1:14" x14ac:dyDescent="0.3">
      <c r="A1072" s="35" t="s">
        <v>2482</v>
      </c>
      <c r="B1072" s="40" t="s">
        <v>2473</v>
      </c>
      <c r="C1072" s="14" t="s">
        <v>98</v>
      </c>
      <c r="D1072" s="153"/>
      <c r="E1072" s="11">
        <v>1.1000000000000001</v>
      </c>
      <c r="F1072" s="11"/>
      <c r="G1072" s="77"/>
      <c r="H1072" s="197"/>
      <c r="I1072" s="197"/>
      <c r="J1072" s="197"/>
      <c r="K1072" s="197"/>
      <c r="L1072" s="197"/>
      <c r="M1072" s="197"/>
      <c r="N1072" s="4" t="s">
        <v>2476</v>
      </c>
    </row>
    <row r="1073" spans="1:14" x14ac:dyDescent="0.3">
      <c r="A1073" s="421" t="s">
        <v>2484</v>
      </c>
      <c r="B1073" s="40" t="s">
        <v>2474</v>
      </c>
      <c r="C1073" s="14" t="s">
        <v>98</v>
      </c>
      <c r="D1073" s="153"/>
      <c r="E1073" s="153"/>
      <c r="F1073" s="153"/>
      <c r="G1073" s="77"/>
      <c r="H1073" s="197"/>
      <c r="I1073" s="197"/>
      <c r="J1073" s="197"/>
      <c r="K1073" s="197"/>
      <c r="L1073" s="197"/>
      <c r="M1073" s="197"/>
      <c r="N1073" s="4" t="s">
        <v>2477</v>
      </c>
    </row>
    <row r="1074" spans="1:14" ht="15" thickBot="1" x14ac:dyDescent="0.35">
      <c r="A1074" s="280" t="s">
        <v>2019</v>
      </c>
      <c r="B1074" s="252" t="s">
        <v>2478</v>
      </c>
      <c r="C1074" s="26" t="s">
        <v>2479</v>
      </c>
      <c r="D1074" s="13">
        <v>780</v>
      </c>
      <c r="E1074" s="13">
        <v>1570</v>
      </c>
      <c r="F1074" s="175">
        <v>2.1</v>
      </c>
      <c r="G1074" s="220">
        <f>Tabla149[[#This Row],[PPF (µmol/s)]]/Tabla149[[#This Row],[Power use (W)]]</f>
        <v>2.0128205128205128</v>
      </c>
      <c r="H1074" s="197"/>
      <c r="I1074" s="197"/>
      <c r="J1074" s="197"/>
      <c r="K1074" s="197">
        <v>2.1</v>
      </c>
      <c r="L1074" s="197"/>
      <c r="M1074" s="197"/>
      <c r="N1074" s="8" t="s">
        <v>2480</v>
      </c>
    </row>
    <row r="1075" spans="1:14" ht="18.600000000000001" thickBot="1" x14ac:dyDescent="0.4">
      <c r="A1075" s="56" t="s">
        <v>2483</v>
      </c>
      <c r="B1075" s="15"/>
      <c r="C1075" s="27"/>
      <c r="D1075" s="27"/>
      <c r="E1075" s="27"/>
      <c r="F1075" s="27"/>
      <c r="G1075" s="158"/>
      <c r="H1075" s="190"/>
      <c r="I1075" s="190"/>
      <c r="J1075" s="190"/>
      <c r="K1075" s="190"/>
      <c r="L1075" s="190"/>
      <c r="M1075" s="190"/>
      <c r="N1075" s="16"/>
    </row>
    <row r="1076" spans="1:14" x14ac:dyDescent="0.3">
      <c r="A1076" s="428" t="s">
        <v>2489</v>
      </c>
      <c r="B1076" s="10" t="s">
        <v>2485</v>
      </c>
      <c r="C1076" s="14" t="s">
        <v>2486</v>
      </c>
      <c r="D1076" s="14">
        <v>800</v>
      </c>
      <c r="E1076" s="14">
        <v>1936</v>
      </c>
      <c r="F1076" s="153"/>
      <c r="G1076" s="215">
        <f>Tabla149[[#This Row],[PPF (µmol/s)]]/Tabla149[[#This Row],[Power use (W)]]</f>
        <v>2.42</v>
      </c>
      <c r="H1076" s="197"/>
      <c r="I1076" s="197"/>
      <c r="J1076" s="197"/>
      <c r="K1076" s="226">
        <v>2.42</v>
      </c>
      <c r="L1076" s="197"/>
      <c r="M1076" s="197"/>
      <c r="N1076" s="6"/>
    </row>
    <row r="1077" spans="1:14" x14ac:dyDescent="0.3">
      <c r="A1077" s="35" t="s">
        <v>2490</v>
      </c>
      <c r="B1077" s="40" t="s">
        <v>2487</v>
      </c>
      <c r="C1077" s="14" t="s">
        <v>2486</v>
      </c>
      <c r="D1077" s="14">
        <v>800</v>
      </c>
      <c r="E1077" s="14">
        <v>1936</v>
      </c>
      <c r="F1077" s="153"/>
      <c r="G1077" s="215">
        <f>Tabla149[[#This Row],[PPF (µmol/s)]]/Tabla149[[#This Row],[Power use (W)]]</f>
        <v>2.42</v>
      </c>
      <c r="H1077" s="197"/>
      <c r="I1077" s="197"/>
      <c r="J1077" s="197"/>
      <c r="K1077" s="226">
        <v>2.42</v>
      </c>
      <c r="L1077" s="197"/>
      <c r="M1077" s="197"/>
      <c r="N1077" s="4"/>
    </row>
    <row r="1078" spans="1:14" ht="15" thickBot="1" x14ac:dyDescent="0.35">
      <c r="A1078" s="280" t="s">
        <v>2019</v>
      </c>
      <c r="B1078" s="252" t="s">
        <v>2488</v>
      </c>
      <c r="C1078" s="26" t="s">
        <v>2486</v>
      </c>
      <c r="D1078" s="13">
        <v>590</v>
      </c>
      <c r="E1078" s="13">
        <v>1218</v>
      </c>
      <c r="F1078" s="154"/>
      <c r="G1078" s="215">
        <f>Tabla149[[#This Row],[PPF (µmol/s)]]/Tabla149[[#This Row],[Power use (W)]]</f>
        <v>2.064406779661017</v>
      </c>
      <c r="H1078" s="197"/>
      <c r="I1078" s="197"/>
      <c r="J1078" s="197"/>
      <c r="K1078" s="226">
        <v>2.064406779661017</v>
      </c>
      <c r="L1078" s="197"/>
      <c r="M1078" s="197"/>
      <c r="N1078" s="8"/>
    </row>
    <row r="1079" spans="1:14" ht="18.600000000000001" thickBot="1" x14ac:dyDescent="0.4">
      <c r="A1079" s="56" t="s">
        <v>2491</v>
      </c>
      <c r="B1079" s="15"/>
      <c r="C1079" s="27"/>
      <c r="D1079" s="27"/>
      <c r="E1079" s="27"/>
      <c r="F1079" s="27"/>
      <c r="G1079" s="158"/>
      <c r="H1079" s="190"/>
      <c r="I1079" s="190"/>
      <c r="J1079" s="190"/>
      <c r="K1079" s="190"/>
      <c r="L1079" s="190"/>
      <c r="M1079" s="190"/>
      <c r="N1079" s="16"/>
    </row>
    <row r="1080" spans="1:14" x14ac:dyDescent="0.3">
      <c r="A1080" s="428" t="s">
        <v>2509</v>
      </c>
      <c r="B1080" s="10" t="s">
        <v>2492</v>
      </c>
      <c r="C1080" s="14" t="s">
        <v>424</v>
      </c>
      <c r="D1080" s="14">
        <v>40</v>
      </c>
      <c r="E1080" s="14">
        <v>92</v>
      </c>
      <c r="F1080" s="169">
        <v>2.7</v>
      </c>
      <c r="G1080" s="224">
        <f>Tabla149[[#This Row],[PPF (µmol/s)]]/Tabla149[[#This Row],[Power use (W)]]</f>
        <v>2.2999999999999998</v>
      </c>
      <c r="H1080" s="197"/>
      <c r="I1080" s="197"/>
      <c r="J1080" s="197"/>
      <c r="K1080" s="197"/>
      <c r="L1080" s="197">
        <v>2.7</v>
      </c>
      <c r="M1080" s="197"/>
      <c r="N1080" s="6" t="s">
        <v>2494</v>
      </c>
    </row>
    <row r="1081" spans="1:14" x14ac:dyDescent="0.3">
      <c r="A1081" s="35" t="s">
        <v>2510</v>
      </c>
      <c r="B1081" s="40" t="s">
        <v>2493</v>
      </c>
      <c r="C1081" s="14" t="s">
        <v>424</v>
      </c>
      <c r="D1081" s="11">
        <v>60</v>
      </c>
      <c r="E1081" s="11">
        <v>162</v>
      </c>
      <c r="F1081" s="170">
        <v>2.7</v>
      </c>
      <c r="G1081" s="224">
        <f>Tabla149[[#This Row],[PPF (µmol/s)]]/Tabla149[[#This Row],[Power use (W)]]</f>
        <v>2.7</v>
      </c>
      <c r="H1081" s="197"/>
      <c r="I1081" s="197"/>
      <c r="J1081" s="197"/>
      <c r="K1081" s="197"/>
      <c r="L1081" s="197">
        <v>2.7</v>
      </c>
      <c r="M1081" s="197"/>
      <c r="N1081" s="6" t="s">
        <v>2494</v>
      </c>
    </row>
    <row r="1082" spans="1:14" x14ac:dyDescent="0.3">
      <c r="A1082" s="280" t="s">
        <v>2019</v>
      </c>
      <c r="B1082" s="40" t="s">
        <v>2495</v>
      </c>
      <c r="C1082" s="14" t="s">
        <v>424</v>
      </c>
      <c r="D1082" s="11">
        <v>330</v>
      </c>
      <c r="E1082" s="11">
        <v>895</v>
      </c>
      <c r="F1082" s="170">
        <v>2.7</v>
      </c>
      <c r="G1082" s="224">
        <f>Tabla149[[#This Row],[PPF (µmol/s)]]/Tabla149[[#This Row],[Power use (W)]]</f>
        <v>2.7121212121212119</v>
      </c>
      <c r="H1082" s="197"/>
      <c r="I1082" s="197"/>
      <c r="J1082" s="197"/>
      <c r="K1082" s="197"/>
      <c r="L1082" s="197">
        <v>2.7</v>
      </c>
      <c r="M1082" s="197"/>
      <c r="N1082" s="6" t="s">
        <v>2494</v>
      </c>
    </row>
    <row r="1083" spans="1:14" x14ac:dyDescent="0.3">
      <c r="A1083" s="429"/>
      <c r="B1083" s="252" t="s">
        <v>2496</v>
      </c>
      <c r="C1083" s="14" t="s">
        <v>424</v>
      </c>
      <c r="D1083" s="13">
        <v>530</v>
      </c>
      <c r="E1083" s="13">
        <v>1500</v>
      </c>
      <c r="F1083" s="175">
        <v>2.7</v>
      </c>
      <c r="G1083" s="224">
        <f>Tabla149[[#This Row],[PPF (µmol/s)]]/Tabla149[[#This Row],[Power use (W)]]</f>
        <v>2.8301886792452828</v>
      </c>
      <c r="H1083" s="197"/>
      <c r="I1083" s="197"/>
      <c r="J1083" s="197"/>
      <c r="K1083" s="197"/>
      <c r="L1083" s="197">
        <v>2.7</v>
      </c>
      <c r="M1083" s="197"/>
      <c r="N1083" s="6" t="s">
        <v>2494</v>
      </c>
    </row>
    <row r="1084" spans="1:14" x14ac:dyDescent="0.3">
      <c r="A1084" s="421"/>
      <c r="B1084" s="40" t="s">
        <v>2497</v>
      </c>
      <c r="C1084" s="11" t="s">
        <v>314</v>
      </c>
      <c r="D1084" s="11">
        <v>440</v>
      </c>
      <c r="E1084" s="11">
        <v>968</v>
      </c>
      <c r="F1084" s="170">
        <v>2.7</v>
      </c>
      <c r="G1084" s="224">
        <f>Tabla149[[#This Row],[PPF (µmol/s)]]/Tabla149[[#This Row],[Power use (W)]]</f>
        <v>2.2000000000000002</v>
      </c>
      <c r="H1084" s="197"/>
      <c r="I1084" s="197"/>
      <c r="J1084" s="197"/>
      <c r="K1084" s="197"/>
      <c r="L1084" s="197">
        <v>2.7</v>
      </c>
      <c r="M1084" s="197"/>
      <c r="N1084" s="6" t="s">
        <v>2494</v>
      </c>
    </row>
    <row r="1085" spans="1:14" x14ac:dyDescent="0.3">
      <c r="A1085" s="421"/>
      <c r="B1085" s="40" t="s">
        <v>2498</v>
      </c>
      <c r="C1085" s="11" t="s">
        <v>2500</v>
      </c>
      <c r="D1085" s="11">
        <v>670</v>
      </c>
      <c r="E1085" s="11">
        <v>1010</v>
      </c>
      <c r="F1085" s="170">
        <v>2.7</v>
      </c>
      <c r="G1085" s="224">
        <f>Tabla149[[#This Row],[PPF (µmol/s)]]/Tabla149[[#This Row],[Power use (W)]]</f>
        <v>1.5074626865671641</v>
      </c>
      <c r="H1085" s="197"/>
      <c r="I1085" s="197"/>
      <c r="J1085" s="197"/>
      <c r="K1085" s="197"/>
      <c r="L1085" s="197">
        <v>2.7</v>
      </c>
      <c r="M1085" s="197"/>
      <c r="N1085" s="6" t="s">
        <v>2494</v>
      </c>
    </row>
    <row r="1086" spans="1:14" x14ac:dyDescent="0.3">
      <c r="A1086" s="421"/>
      <c r="B1086" s="40" t="s">
        <v>2499</v>
      </c>
      <c r="C1086" s="11" t="s">
        <v>2501</v>
      </c>
      <c r="D1086" s="11">
        <v>1000</v>
      </c>
      <c r="E1086" s="11">
        <v>2800</v>
      </c>
      <c r="F1086" s="170">
        <v>2.7</v>
      </c>
      <c r="G1086" s="224">
        <f>Tabla149[[#This Row],[PPF (µmol/s)]]/Tabla149[[#This Row],[Power use (W)]]</f>
        <v>2.8</v>
      </c>
      <c r="H1086" s="197"/>
      <c r="I1086" s="197"/>
      <c r="J1086" s="197"/>
      <c r="K1086" s="197"/>
      <c r="L1086" s="197">
        <v>2.7</v>
      </c>
      <c r="M1086" s="197"/>
      <c r="N1086" s="6" t="s">
        <v>2494</v>
      </c>
    </row>
    <row r="1087" spans="1:14" x14ac:dyDescent="0.3">
      <c r="A1087" s="421"/>
      <c r="B1087" s="40" t="s">
        <v>2502</v>
      </c>
      <c r="C1087" s="11" t="s">
        <v>2461</v>
      </c>
      <c r="D1087" s="11">
        <v>240</v>
      </c>
      <c r="E1087" s="11">
        <v>576</v>
      </c>
      <c r="F1087" s="170">
        <v>2.7</v>
      </c>
      <c r="G1087" s="224">
        <f>Tabla149[[#This Row],[PPF (µmol/s)]]/Tabla149[[#This Row],[Power use (W)]]</f>
        <v>2.4</v>
      </c>
      <c r="H1087" s="197"/>
      <c r="I1087" s="197"/>
      <c r="J1087" s="197"/>
      <c r="K1087" s="197"/>
      <c r="L1087" s="197">
        <v>2.7</v>
      </c>
      <c r="M1087" s="197"/>
      <c r="N1087" s="6" t="s">
        <v>2494</v>
      </c>
    </row>
    <row r="1088" spans="1:14" x14ac:dyDescent="0.3">
      <c r="A1088" s="421"/>
      <c r="B1088" s="40" t="s">
        <v>2503</v>
      </c>
      <c r="C1088" s="11" t="s">
        <v>2402</v>
      </c>
      <c r="D1088" s="11">
        <v>320</v>
      </c>
      <c r="E1088" s="11">
        <v>878</v>
      </c>
      <c r="F1088" s="170">
        <v>2.7</v>
      </c>
      <c r="G1088" s="224">
        <f>Tabla149[[#This Row],[PPF (µmol/s)]]/Tabla149[[#This Row],[Power use (W)]]</f>
        <v>2.7437499999999999</v>
      </c>
      <c r="H1088" s="197"/>
      <c r="I1088" s="197"/>
      <c r="J1088" s="197"/>
      <c r="K1088" s="197"/>
      <c r="L1088" s="197">
        <v>2.7</v>
      </c>
      <c r="M1088" s="197"/>
      <c r="N1088" s="6" t="s">
        <v>2494</v>
      </c>
    </row>
    <row r="1089" spans="1:14" x14ac:dyDescent="0.3">
      <c r="A1089" s="421"/>
      <c r="B1089" s="40" t="s">
        <v>2504</v>
      </c>
      <c r="C1089" s="11" t="s">
        <v>2404</v>
      </c>
      <c r="D1089" s="11">
        <v>480</v>
      </c>
      <c r="E1089" s="11">
        <v>1500</v>
      </c>
      <c r="F1089" s="170">
        <v>2.7</v>
      </c>
      <c r="G1089" s="224">
        <f>Tabla149[[#This Row],[PPF (µmol/s)]]/Tabla149[[#This Row],[Power use (W)]]</f>
        <v>3.125</v>
      </c>
      <c r="H1089" s="197"/>
      <c r="I1089" s="197"/>
      <c r="J1089" s="197"/>
      <c r="K1089" s="197"/>
      <c r="L1089" s="197">
        <v>2.7</v>
      </c>
      <c r="M1089" s="197"/>
      <c r="N1089" s="6" t="s">
        <v>2494</v>
      </c>
    </row>
    <row r="1090" spans="1:14" x14ac:dyDescent="0.3">
      <c r="A1090" s="421"/>
      <c r="B1090" s="40" t="s">
        <v>2505</v>
      </c>
      <c r="C1090" s="11" t="s">
        <v>2406</v>
      </c>
      <c r="D1090" s="11">
        <v>680</v>
      </c>
      <c r="E1090" s="11">
        <v>1700</v>
      </c>
      <c r="F1090" s="170">
        <v>2.7</v>
      </c>
      <c r="G1090" s="224">
        <f>Tabla149[[#This Row],[PPF (µmol/s)]]/Tabla149[[#This Row],[Power use (W)]]</f>
        <v>2.5</v>
      </c>
      <c r="H1090" s="197"/>
      <c r="I1090" s="197"/>
      <c r="J1090" s="197"/>
      <c r="K1090" s="197"/>
      <c r="L1090" s="197">
        <v>2.7</v>
      </c>
      <c r="M1090" s="197"/>
      <c r="N1090" s="6" t="s">
        <v>2494</v>
      </c>
    </row>
    <row r="1091" spans="1:14" x14ac:dyDescent="0.3">
      <c r="A1091" s="429"/>
      <c r="B1091" s="252" t="s">
        <v>2506</v>
      </c>
      <c r="C1091" s="13" t="s">
        <v>82</v>
      </c>
      <c r="D1091" s="13">
        <v>50</v>
      </c>
      <c r="E1091" s="13">
        <v>135</v>
      </c>
      <c r="F1091" s="170">
        <v>2.7</v>
      </c>
      <c r="G1091" s="224">
        <f>Tabla149[[#This Row],[PPF (µmol/s)]]/Tabla149[[#This Row],[Power use (W)]]</f>
        <v>2.7</v>
      </c>
      <c r="H1091" s="197"/>
      <c r="I1091" s="197"/>
      <c r="J1091" s="197"/>
      <c r="K1091" s="197"/>
      <c r="L1091" s="197">
        <v>2.7</v>
      </c>
      <c r="M1091" s="197"/>
      <c r="N1091" s="6" t="s">
        <v>2494</v>
      </c>
    </row>
    <row r="1092" spans="1:14" x14ac:dyDescent="0.3">
      <c r="A1092" s="421"/>
      <c r="B1092" s="40" t="s">
        <v>2507</v>
      </c>
      <c r="C1092" s="13" t="s">
        <v>82</v>
      </c>
      <c r="D1092" s="11">
        <v>85</v>
      </c>
      <c r="E1092" s="11">
        <v>230</v>
      </c>
      <c r="F1092" s="170">
        <v>2.7</v>
      </c>
      <c r="G1092" s="224">
        <f>Tabla149[[#This Row],[PPF (µmol/s)]]/Tabla149[[#This Row],[Power use (W)]]</f>
        <v>2.7058823529411766</v>
      </c>
      <c r="H1092" s="197"/>
      <c r="I1092" s="197"/>
      <c r="J1092" s="197"/>
      <c r="K1092" s="197"/>
      <c r="L1092" s="197">
        <v>2.7</v>
      </c>
      <c r="M1092" s="197"/>
      <c r="N1092" s="6" t="s">
        <v>2494</v>
      </c>
    </row>
    <row r="1093" spans="1:14" ht="15" thickBot="1" x14ac:dyDescent="0.35">
      <c r="A1093" s="429"/>
      <c r="B1093" s="252" t="s">
        <v>2508</v>
      </c>
      <c r="C1093" s="13" t="s">
        <v>82</v>
      </c>
      <c r="D1093" s="13">
        <v>130</v>
      </c>
      <c r="E1093" s="13">
        <v>351</v>
      </c>
      <c r="F1093" s="175">
        <v>2.7</v>
      </c>
      <c r="G1093" s="224">
        <f>Tabla149[[#This Row],[PPF (µmol/s)]]/Tabla149[[#This Row],[Power use (W)]]</f>
        <v>2.7</v>
      </c>
      <c r="H1093" s="197"/>
      <c r="I1093" s="197"/>
      <c r="J1093" s="197"/>
      <c r="K1093" s="197"/>
      <c r="L1093" s="197">
        <v>2.7</v>
      </c>
      <c r="M1093" s="197"/>
      <c r="N1093" s="114" t="s">
        <v>2494</v>
      </c>
    </row>
    <row r="1094" spans="1:14" ht="18.600000000000001" thickBot="1" x14ac:dyDescent="0.4">
      <c r="A1094" s="56" t="s">
        <v>2511</v>
      </c>
      <c r="B1094" s="15"/>
      <c r="C1094" s="27"/>
      <c r="D1094" s="27"/>
      <c r="E1094" s="27"/>
      <c r="F1094" s="27"/>
      <c r="G1094" s="158"/>
      <c r="H1094" s="190"/>
      <c r="I1094" s="190"/>
      <c r="J1094" s="190"/>
      <c r="K1094" s="190"/>
      <c r="L1094" s="190"/>
      <c r="M1094" s="190"/>
      <c r="N1094" s="16"/>
    </row>
    <row r="1095" spans="1:14" x14ac:dyDescent="0.3">
      <c r="A1095" s="428" t="s">
        <v>2532</v>
      </c>
      <c r="B1095" s="10" t="s">
        <v>2512</v>
      </c>
      <c r="C1095" s="14" t="s">
        <v>82</v>
      </c>
      <c r="D1095" s="14">
        <v>36</v>
      </c>
      <c r="E1095" s="14">
        <v>68</v>
      </c>
      <c r="F1095" s="14">
        <v>1.9</v>
      </c>
      <c r="G1095" s="215">
        <f>Tabla149[[#This Row],[PPF (µmol/s)]]/Tabla149[[#This Row],[Power use (W)]]</f>
        <v>1.8888888888888888</v>
      </c>
      <c r="H1095" s="197"/>
      <c r="I1095" s="197"/>
      <c r="J1095" s="226">
        <v>1.8888888888888888</v>
      </c>
      <c r="K1095" s="197"/>
      <c r="L1095" s="197"/>
      <c r="M1095" s="197"/>
      <c r="N1095" s="6" t="s">
        <v>2517</v>
      </c>
    </row>
    <row r="1096" spans="1:14" x14ac:dyDescent="0.3">
      <c r="A1096" s="35" t="s">
        <v>2533</v>
      </c>
      <c r="B1096" s="40" t="s">
        <v>2513</v>
      </c>
      <c r="C1096" s="14" t="s">
        <v>82</v>
      </c>
      <c r="D1096" s="11">
        <v>36</v>
      </c>
      <c r="E1096" s="11">
        <v>76</v>
      </c>
      <c r="F1096" s="11">
        <v>2.1</v>
      </c>
      <c r="G1096" s="215">
        <f>Tabla149[[#This Row],[PPF (µmol/s)]]/Tabla149[[#This Row],[Power use (W)]]</f>
        <v>2.1111111111111112</v>
      </c>
      <c r="H1096" s="197"/>
      <c r="I1096" s="197"/>
      <c r="J1096" s="197"/>
      <c r="K1096" s="226">
        <v>2.1111111111111112</v>
      </c>
      <c r="L1096" s="197"/>
      <c r="M1096" s="197"/>
      <c r="N1096" s="6" t="s">
        <v>2518</v>
      </c>
    </row>
    <row r="1097" spans="1:14" x14ac:dyDescent="0.3">
      <c r="A1097" s="280" t="s">
        <v>2019</v>
      </c>
      <c r="B1097" s="40" t="s">
        <v>2514</v>
      </c>
      <c r="C1097" s="14" t="s">
        <v>82</v>
      </c>
      <c r="D1097" s="11">
        <v>36</v>
      </c>
      <c r="E1097" s="154"/>
      <c r="F1097" s="154"/>
      <c r="G1097" s="220">
        <f>Tabla149[[#This Row],[PPF (µmol/s)]]/Tabla149[[#This Row],[Power use (W)]]</f>
        <v>0</v>
      </c>
      <c r="H1097" s="197"/>
      <c r="I1097" s="197"/>
      <c r="J1097" s="197"/>
      <c r="K1097" s="226"/>
      <c r="L1097" s="197"/>
      <c r="M1097" s="197"/>
      <c r="N1097" s="4" t="s">
        <v>2519</v>
      </c>
    </row>
    <row r="1098" spans="1:14" x14ac:dyDescent="0.3">
      <c r="A1098" s="421"/>
      <c r="B1098" s="40" t="s">
        <v>2515</v>
      </c>
      <c r="C1098" s="14" t="s">
        <v>82</v>
      </c>
      <c r="D1098" s="11">
        <v>36</v>
      </c>
      <c r="E1098" s="154"/>
      <c r="F1098" s="154"/>
      <c r="G1098" s="220">
        <f>Tabla149[[#This Row],[PPF (µmol/s)]]/Tabla149[[#This Row],[Power use (W)]]</f>
        <v>0</v>
      </c>
      <c r="H1098" s="197"/>
      <c r="I1098" s="197"/>
      <c r="J1098" s="197"/>
      <c r="K1098" s="226"/>
      <c r="L1098" s="197"/>
      <c r="M1098" s="197"/>
      <c r="N1098" s="4" t="s">
        <v>2520</v>
      </c>
    </row>
    <row r="1099" spans="1:14" x14ac:dyDescent="0.3">
      <c r="A1099" s="421"/>
      <c r="B1099" s="40" t="s">
        <v>2521</v>
      </c>
      <c r="C1099" s="11" t="s">
        <v>424</v>
      </c>
      <c r="D1099" s="11">
        <v>30</v>
      </c>
      <c r="E1099" s="11">
        <v>84</v>
      </c>
      <c r="F1099" s="11">
        <v>2.8</v>
      </c>
      <c r="G1099" s="215">
        <f>Tabla149[[#This Row],[PPF (µmol/s)]]/Tabla149[[#This Row],[Power use (W)]]</f>
        <v>2.8</v>
      </c>
      <c r="H1099" s="197"/>
      <c r="I1099" s="197"/>
      <c r="J1099" s="197"/>
      <c r="K1099" s="226"/>
      <c r="L1099" s="226">
        <v>2.8</v>
      </c>
      <c r="M1099" s="197"/>
      <c r="N1099" s="6" t="s">
        <v>2517</v>
      </c>
    </row>
    <row r="1100" spans="1:14" x14ac:dyDescent="0.3">
      <c r="A1100" s="421"/>
      <c r="B1100" s="40" t="s">
        <v>2522</v>
      </c>
      <c r="C1100" s="11" t="s">
        <v>424</v>
      </c>
      <c r="D1100" s="11">
        <v>30</v>
      </c>
      <c r="E1100" s="11">
        <v>96</v>
      </c>
      <c r="F1100" s="11">
        <v>3.2</v>
      </c>
      <c r="G1100" s="215">
        <f>Tabla149[[#This Row],[PPF (µmol/s)]]/Tabla149[[#This Row],[Power use (W)]]</f>
        <v>3.2</v>
      </c>
      <c r="H1100" s="197"/>
      <c r="I1100" s="197"/>
      <c r="J1100" s="197"/>
      <c r="K1100" s="226"/>
      <c r="L1100" s="226"/>
      <c r="M1100" s="226">
        <v>3.2</v>
      </c>
      <c r="N1100" s="6" t="s">
        <v>2527</v>
      </c>
    </row>
    <row r="1101" spans="1:14" x14ac:dyDescent="0.3">
      <c r="A1101" s="429"/>
      <c r="B1101" s="252" t="s">
        <v>2523</v>
      </c>
      <c r="C1101" s="11" t="s">
        <v>424</v>
      </c>
      <c r="D1101" s="13">
        <v>60</v>
      </c>
      <c r="E1101" s="13">
        <v>168</v>
      </c>
      <c r="F1101" s="13">
        <v>2.8</v>
      </c>
      <c r="G1101" s="215">
        <f>Tabla149[[#This Row],[PPF (µmol/s)]]/Tabla149[[#This Row],[Power use (W)]]</f>
        <v>2.8</v>
      </c>
      <c r="H1101" s="197"/>
      <c r="I1101" s="197"/>
      <c r="J1101" s="197"/>
      <c r="K1101" s="226"/>
      <c r="L1101" s="226">
        <v>2.8</v>
      </c>
      <c r="M1101" s="226"/>
      <c r="N1101" s="6" t="s">
        <v>2517</v>
      </c>
    </row>
    <row r="1102" spans="1:14" x14ac:dyDescent="0.3">
      <c r="A1102" s="421"/>
      <c r="B1102" s="40" t="s">
        <v>2524</v>
      </c>
      <c r="C1102" s="11" t="s">
        <v>424</v>
      </c>
      <c r="D1102" s="11">
        <v>60</v>
      </c>
      <c r="E1102" s="11">
        <v>192</v>
      </c>
      <c r="F1102" s="11">
        <v>3.2</v>
      </c>
      <c r="G1102" s="215">
        <f>Tabla149[[#This Row],[PPF (µmol/s)]]/Tabla149[[#This Row],[Power use (W)]]</f>
        <v>3.2</v>
      </c>
      <c r="H1102" s="197"/>
      <c r="I1102" s="197"/>
      <c r="J1102" s="197"/>
      <c r="K1102" s="226"/>
      <c r="L1102" s="226"/>
      <c r="M1102" s="226">
        <v>3.2</v>
      </c>
      <c r="N1102" s="6" t="s">
        <v>2527</v>
      </c>
    </row>
    <row r="1103" spans="1:14" x14ac:dyDescent="0.3">
      <c r="A1103" s="421"/>
      <c r="B1103" s="40" t="s">
        <v>2525</v>
      </c>
      <c r="C1103" s="11" t="s">
        <v>424</v>
      </c>
      <c r="D1103" s="11">
        <v>160</v>
      </c>
      <c r="E1103" s="11">
        <v>352</v>
      </c>
      <c r="F1103" s="11">
        <v>2.2000000000000002</v>
      </c>
      <c r="G1103" s="215">
        <f>Tabla149[[#This Row],[PPF (µmol/s)]]/Tabla149[[#This Row],[Power use (W)]]</f>
        <v>2.2000000000000002</v>
      </c>
      <c r="H1103" s="197"/>
      <c r="I1103" s="197"/>
      <c r="J1103" s="197"/>
      <c r="K1103" s="226">
        <v>2.2000000000000002</v>
      </c>
      <c r="L1103" s="226"/>
      <c r="M1103" s="197"/>
      <c r="N1103" s="6" t="s">
        <v>2517</v>
      </c>
    </row>
    <row r="1104" spans="1:14" x14ac:dyDescent="0.3">
      <c r="A1104" s="421"/>
      <c r="B1104" s="40" t="s">
        <v>2526</v>
      </c>
      <c r="C1104" s="11" t="s">
        <v>424</v>
      </c>
      <c r="D1104" s="11">
        <v>160</v>
      </c>
      <c r="E1104" s="11">
        <v>400</v>
      </c>
      <c r="F1104" s="11">
        <v>2.5</v>
      </c>
      <c r="G1104" s="215">
        <f>Tabla149[[#This Row],[PPF (µmol/s)]]/Tabla149[[#This Row],[Power use (W)]]</f>
        <v>2.5</v>
      </c>
      <c r="H1104" s="197"/>
      <c r="I1104" s="197"/>
      <c r="J1104" s="197"/>
      <c r="K1104" s="226"/>
      <c r="L1104" s="226">
        <v>2.5</v>
      </c>
      <c r="M1104" s="197"/>
      <c r="N1104" s="6" t="s">
        <v>2527</v>
      </c>
    </row>
    <row r="1105" spans="1:14" x14ac:dyDescent="0.3">
      <c r="A1105" s="421"/>
      <c r="B1105" s="40" t="s">
        <v>2528</v>
      </c>
      <c r="C1105" s="11" t="s">
        <v>98</v>
      </c>
      <c r="D1105" s="11">
        <v>320</v>
      </c>
      <c r="E1105" s="11">
        <v>704</v>
      </c>
      <c r="F1105" s="11">
        <v>2.2000000000000002</v>
      </c>
      <c r="G1105" s="215">
        <f>Tabla149[[#This Row],[PPF (µmol/s)]]/Tabla149[[#This Row],[Power use (W)]]</f>
        <v>2.2000000000000002</v>
      </c>
      <c r="H1105" s="197"/>
      <c r="I1105" s="197"/>
      <c r="J1105" s="197"/>
      <c r="K1105" s="226">
        <v>2.2000000000000002</v>
      </c>
      <c r="L1105" s="226"/>
      <c r="M1105" s="197"/>
      <c r="N1105" s="6" t="s">
        <v>2517</v>
      </c>
    </row>
    <row r="1106" spans="1:14" x14ac:dyDescent="0.3">
      <c r="A1106" s="421"/>
      <c r="B1106" s="40" t="s">
        <v>2529</v>
      </c>
      <c r="C1106" s="11" t="s">
        <v>98</v>
      </c>
      <c r="D1106" s="11">
        <v>480</v>
      </c>
      <c r="E1106" s="11">
        <v>1056</v>
      </c>
      <c r="F1106" s="11">
        <v>2.2000000000000002</v>
      </c>
      <c r="G1106" s="215">
        <f>Tabla149[[#This Row],[PPF (µmol/s)]]/Tabla149[[#This Row],[Power use (W)]]</f>
        <v>2.2000000000000002</v>
      </c>
      <c r="H1106" s="197"/>
      <c r="I1106" s="197"/>
      <c r="J1106" s="197"/>
      <c r="K1106" s="226">
        <v>2.2000000000000002</v>
      </c>
      <c r="L1106" s="226"/>
      <c r="M1106" s="197"/>
      <c r="N1106" s="6" t="s">
        <v>2517</v>
      </c>
    </row>
    <row r="1107" spans="1:14" x14ac:dyDescent="0.3">
      <c r="A1107" s="421"/>
      <c r="B1107" s="40" t="s">
        <v>2530</v>
      </c>
      <c r="C1107" s="11" t="s">
        <v>98</v>
      </c>
      <c r="D1107" s="11">
        <v>320</v>
      </c>
      <c r="E1107" s="11">
        <v>800</v>
      </c>
      <c r="F1107" s="11">
        <v>2.5</v>
      </c>
      <c r="G1107" s="215">
        <f>Tabla149[[#This Row],[PPF (µmol/s)]]/Tabla149[[#This Row],[Power use (W)]]</f>
        <v>2.5</v>
      </c>
      <c r="H1107" s="197"/>
      <c r="I1107" s="197"/>
      <c r="J1107" s="197"/>
      <c r="K1107" s="197"/>
      <c r="L1107" s="226">
        <v>2.5</v>
      </c>
      <c r="M1107" s="197"/>
      <c r="N1107" s="6" t="s">
        <v>2527</v>
      </c>
    </row>
    <row r="1108" spans="1:14" ht="15" thickBot="1" x14ac:dyDescent="0.35">
      <c r="A1108" s="429"/>
      <c r="B1108" s="252" t="s">
        <v>2531</v>
      </c>
      <c r="C1108" s="13" t="s">
        <v>98</v>
      </c>
      <c r="D1108" s="13">
        <v>480</v>
      </c>
      <c r="E1108" s="13">
        <v>1200</v>
      </c>
      <c r="F1108" s="13">
        <v>2.5</v>
      </c>
      <c r="G1108" s="215">
        <f>Tabla149[[#This Row],[PPF (µmol/s)]]/Tabla149[[#This Row],[Power use (W)]]</f>
        <v>2.5</v>
      </c>
      <c r="H1108" s="197"/>
      <c r="I1108" s="197"/>
      <c r="J1108" s="197"/>
      <c r="K1108" s="197"/>
      <c r="L1108" s="226">
        <v>2.5</v>
      </c>
      <c r="M1108" s="197"/>
      <c r="N1108" s="114" t="s">
        <v>2527</v>
      </c>
    </row>
    <row r="1109" spans="1:14" ht="18.600000000000001" thickBot="1" x14ac:dyDescent="0.4">
      <c r="A1109" s="56" t="s">
        <v>2534</v>
      </c>
      <c r="B1109" s="15"/>
      <c r="C1109" s="27"/>
      <c r="D1109" s="27"/>
      <c r="E1109" s="27"/>
      <c r="F1109" s="27"/>
      <c r="G1109" s="158"/>
      <c r="H1109" s="190"/>
      <c r="I1109" s="190"/>
      <c r="J1109" s="190"/>
      <c r="K1109" s="190"/>
      <c r="L1109" s="190"/>
      <c r="M1109" s="190"/>
      <c r="N1109" s="16"/>
    </row>
    <row r="1110" spans="1:14" x14ac:dyDescent="0.3">
      <c r="A1110" s="428" t="s">
        <v>2549</v>
      </c>
      <c r="B1110" s="10" t="s">
        <v>2535</v>
      </c>
      <c r="C1110" s="11" t="s">
        <v>2076</v>
      </c>
      <c r="D1110" s="14">
        <v>520</v>
      </c>
      <c r="E1110" s="154"/>
      <c r="F1110" s="154"/>
      <c r="G1110" s="458">
        <f>Tabla149[[#This Row],[PPF (µmol/s)]]/Tabla149[[#This Row],[Power use (W)]]</f>
        <v>0</v>
      </c>
      <c r="H1110" s="197"/>
      <c r="I1110" s="197"/>
      <c r="J1110" s="197"/>
      <c r="K1110" s="197"/>
      <c r="L1110" s="197"/>
      <c r="M1110" s="197"/>
      <c r="N1110" s="6" t="s">
        <v>2536</v>
      </c>
    </row>
    <row r="1111" spans="1:14" x14ac:dyDescent="0.3">
      <c r="A1111" s="42" t="s">
        <v>2550</v>
      </c>
      <c r="B1111" s="252" t="s">
        <v>2537</v>
      </c>
      <c r="C1111" s="11" t="s">
        <v>2076</v>
      </c>
      <c r="D1111" s="13">
        <v>900</v>
      </c>
      <c r="E1111" s="154"/>
      <c r="F1111" s="154"/>
      <c r="G1111" s="458">
        <f>Tabla149[[#This Row],[PPF (µmol/s)]]/Tabla149[[#This Row],[Power use (W)]]</f>
        <v>0</v>
      </c>
      <c r="H1111" s="197"/>
      <c r="I1111" s="197"/>
      <c r="J1111" s="197"/>
      <c r="K1111" s="197"/>
      <c r="L1111" s="197"/>
      <c r="M1111" s="197"/>
      <c r="N1111" s="6" t="s">
        <v>2536</v>
      </c>
    </row>
    <row r="1112" spans="1:14" x14ac:dyDescent="0.3">
      <c r="A1112" s="421"/>
      <c r="B1112" s="40" t="s">
        <v>2538</v>
      </c>
      <c r="C1112" s="11" t="s">
        <v>2076</v>
      </c>
      <c r="D1112" s="11">
        <v>1280</v>
      </c>
      <c r="E1112" s="154"/>
      <c r="F1112" s="154"/>
      <c r="G1112" s="458">
        <f>Tabla149[[#This Row],[PPF (µmol/s)]]/Tabla149[[#This Row],[Power use (W)]]</f>
        <v>0</v>
      </c>
      <c r="H1112" s="197"/>
      <c r="I1112" s="197"/>
      <c r="J1112" s="197"/>
      <c r="K1112" s="197"/>
      <c r="L1112" s="197"/>
      <c r="M1112" s="197"/>
      <c r="N1112" s="6" t="s">
        <v>2536</v>
      </c>
    </row>
    <row r="1113" spans="1:14" x14ac:dyDescent="0.3">
      <c r="A1113" s="421"/>
      <c r="B1113" s="40" t="s">
        <v>2539</v>
      </c>
      <c r="C1113" s="11" t="s">
        <v>2076</v>
      </c>
      <c r="D1113" s="11">
        <v>1660</v>
      </c>
      <c r="E1113" s="154"/>
      <c r="F1113" s="154"/>
      <c r="G1113" s="458">
        <f>Tabla149[[#This Row],[PPF (µmol/s)]]/Tabla149[[#This Row],[Power use (W)]]</f>
        <v>0</v>
      </c>
      <c r="H1113" s="197"/>
      <c r="I1113" s="197"/>
      <c r="J1113" s="197"/>
      <c r="K1113" s="197"/>
      <c r="L1113" s="197"/>
      <c r="M1113" s="197"/>
      <c r="N1113" s="6" t="s">
        <v>2536</v>
      </c>
    </row>
    <row r="1114" spans="1:14" x14ac:dyDescent="0.3">
      <c r="A1114" s="421"/>
      <c r="B1114" s="40" t="s">
        <v>2540</v>
      </c>
      <c r="C1114" s="11" t="s">
        <v>2076</v>
      </c>
      <c r="D1114" s="11">
        <v>400</v>
      </c>
      <c r="E1114" s="154"/>
      <c r="F1114" s="154"/>
      <c r="G1114" s="458">
        <f>Tabla149[[#This Row],[PPF (µmol/s)]]/Tabla149[[#This Row],[Power use (W)]]</f>
        <v>0</v>
      </c>
      <c r="H1114" s="197"/>
      <c r="I1114" s="197"/>
      <c r="J1114" s="197"/>
      <c r="K1114" s="197"/>
      <c r="L1114" s="197"/>
      <c r="M1114" s="197"/>
      <c r="N1114" s="6" t="s">
        <v>2541</v>
      </c>
    </row>
    <row r="1115" spans="1:14" x14ac:dyDescent="0.3">
      <c r="A1115" s="421"/>
      <c r="B1115" s="40" t="s">
        <v>2542</v>
      </c>
      <c r="C1115" s="11" t="s">
        <v>2076</v>
      </c>
      <c r="D1115" s="11">
        <v>600</v>
      </c>
      <c r="E1115" s="154"/>
      <c r="F1115" s="154"/>
      <c r="G1115" s="458">
        <f>Tabla149[[#This Row],[PPF (µmol/s)]]/Tabla149[[#This Row],[Power use (W)]]</f>
        <v>0</v>
      </c>
      <c r="H1115" s="197"/>
      <c r="I1115" s="197"/>
      <c r="J1115" s="197"/>
      <c r="K1115" s="197"/>
      <c r="L1115" s="197"/>
      <c r="M1115" s="197"/>
      <c r="N1115" s="6" t="s">
        <v>2541</v>
      </c>
    </row>
    <row r="1116" spans="1:14" x14ac:dyDescent="0.3">
      <c r="A1116" s="421"/>
      <c r="B1116" s="40" t="s">
        <v>2543</v>
      </c>
      <c r="C1116" s="11" t="s">
        <v>2076</v>
      </c>
      <c r="D1116" s="11">
        <v>800</v>
      </c>
      <c r="E1116" s="154"/>
      <c r="F1116" s="154"/>
      <c r="G1116" s="458">
        <f>Tabla149[[#This Row],[PPF (µmol/s)]]/Tabla149[[#This Row],[Power use (W)]]</f>
        <v>0</v>
      </c>
      <c r="H1116" s="197"/>
      <c r="I1116" s="197"/>
      <c r="J1116" s="197"/>
      <c r="K1116" s="197"/>
      <c r="L1116" s="197"/>
      <c r="M1116" s="197"/>
      <c r="N1116" s="6" t="s">
        <v>2541</v>
      </c>
    </row>
    <row r="1117" spans="1:14" x14ac:dyDescent="0.3">
      <c r="A1117" s="421"/>
      <c r="B1117" s="40" t="s">
        <v>2544</v>
      </c>
      <c r="C1117" s="11" t="s">
        <v>2076</v>
      </c>
      <c r="D1117" s="11">
        <v>525</v>
      </c>
      <c r="E1117" s="154"/>
      <c r="F1117" s="154"/>
      <c r="G1117" s="458">
        <f>Tabla149[[#This Row],[PPF (µmol/s)]]/Tabla149[[#This Row],[Power use (W)]]</f>
        <v>0</v>
      </c>
      <c r="H1117" s="197"/>
      <c r="I1117" s="197"/>
      <c r="J1117" s="197"/>
      <c r="K1117" s="197"/>
      <c r="L1117" s="197"/>
      <c r="M1117" s="197"/>
      <c r="N1117" s="6" t="s">
        <v>2536</v>
      </c>
    </row>
    <row r="1118" spans="1:14" x14ac:dyDescent="0.3">
      <c r="A1118" s="429"/>
      <c r="B1118" s="40" t="s">
        <v>2545</v>
      </c>
      <c r="C1118" s="11" t="s">
        <v>2076</v>
      </c>
      <c r="D1118" s="13">
        <v>850</v>
      </c>
      <c r="E1118" s="154"/>
      <c r="F1118" s="154"/>
      <c r="G1118" s="458">
        <f>Tabla149[[#This Row],[PPF (µmol/s)]]/Tabla149[[#This Row],[Power use (W)]]</f>
        <v>0</v>
      </c>
      <c r="H1118" s="197"/>
      <c r="I1118" s="197"/>
      <c r="J1118" s="197"/>
      <c r="K1118" s="197"/>
      <c r="L1118" s="197"/>
      <c r="M1118" s="197"/>
      <c r="N1118" s="6" t="s">
        <v>2536</v>
      </c>
    </row>
    <row r="1119" spans="1:14" x14ac:dyDescent="0.3">
      <c r="A1119" s="421"/>
      <c r="B1119" s="40" t="s">
        <v>2546</v>
      </c>
      <c r="C1119" s="11" t="s">
        <v>2076</v>
      </c>
      <c r="D1119" s="11">
        <v>850</v>
      </c>
      <c r="E1119" s="154"/>
      <c r="F1119" s="154"/>
      <c r="G1119" s="458">
        <f>Tabla149[[#This Row],[PPF (µmol/s)]]/Tabla149[[#This Row],[Power use (W)]]</f>
        <v>0</v>
      </c>
      <c r="H1119" s="197"/>
      <c r="I1119" s="197"/>
      <c r="J1119" s="197"/>
      <c r="K1119" s="197"/>
      <c r="L1119" s="197"/>
      <c r="M1119" s="197"/>
      <c r="N1119" s="6" t="s">
        <v>2536</v>
      </c>
    </row>
    <row r="1120" spans="1:14" x14ac:dyDescent="0.3">
      <c r="A1120" s="421"/>
      <c r="B1120" s="40" t="s">
        <v>2547</v>
      </c>
      <c r="C1120" s="11" t="s">
        <v>2076</v>
      </c>
      <c r="D1120" s="11">
        <v>720</v>
      </c>
      <c r="E1120" s="154"/>
      <c r="F1120" s="154"/>
      <c r="G1120" s="458">
        <f>Tabla149[[#This Row],[PPF (µmol/s)]]/Tabla149[[#This Row],[Power use (W)]]</f>
        <v>0</v>
      </c>
      <c r="H1120" s="197"/>
      <c r="I1120" s="197"/>
      <c r="J1120" s="197"/>
      <c r="K1120" s="197"/>
      <c r="L1120" s="197"/>
      <c r="M1120" s="197"/>
      <c r="N1120" s="6" t="s">
        <v>2541</v>
      </c>
    </row>
    <row r="1121" spans="1:14" ht="15" thickBot="1" x14ac:dyDescent="0.35">
      <c r="A1121" s="429"/>
      <c r="B1121" s="252" t="s">
        <v>2548</v>
      </c>
      <c r="C1121" s="13" t="s">
        <v>2076</v>
      </c>
      <c r="D1121" s="13">
        <v>1440</v>
      </c>
      <c r="E1121" s="154"/>
      <c r="F1121" s="154"/>
      <c r="G1121" s="458">
        <f>Tabla149[[#This Row],[PPF (µmol/s)]]/Tabla149[[#This Row],[Power use (W)]]</f>
        <v>0</v>
      </c>
      <c r="H1121" s="197"/>
      <c r="I1121" s="197"/>
      <c r="J1121" s="197"/>
      <c r="K1121" s="197"/>
      <c r="L1121" s="197"/>
      <c r="M1121" s="197"/>
      <c r="N1121" s="114" t="s">
        <v>2541</v>
      </c>
    </row>
    <row r="1122" spans="1:14" ht="18.600000000000001" thickBot="1" x14ac:dyDescent="0.4">
      <c r="A1122" s="56" t="s">
        <v>2551</v>
      </c>
      <c r="B1122" s="15"/>
      <c r="C1122" s="27"/>
      <c r="D1122" s="27"/>
      <c r="E1122" s="27"/>
      <c r="F1122" s="27"/>
      <c r="G1122" s="158"/>
      <c r="H1122" s="190"/>
      <c r="I1122" s="190"/>
      <c r="J1122" s="190"/>
      <c r="K1122" s="190"/>
      <c r="L1122" s="190"/>
      <c r="M1122" s="190"/>
      <c r="N1122" s="16"/>
    </row>
    <row r="1123" spans="1:14" x14ac:dyDescent="0.3">
      <c r="A1123" s="428" t="s">
        <v>2555</v>
      </c>
      <c r="B1123" s="10" t="s">
        <v>2552</v>
      </c>
      <c r="C1123" s="14" t="s">
        <v>98</v>
      </c>
      <c r="D1123" s="14">
        <v>50</v>
      </c>
      <c r="E1123" s="154"/>
      <c r="F1123" s="168">
        <v>2.08</v>
      </c>
      <c r="G1123" s="77">
        <f>Tabla149[[#This Row],[PPF (µmol/s)]]/Tabla149[[#This Row],[Power use (W)]]</f>
        <v>0</v>
      </c>
      <c r="H1123" s="197"/>
      <c r="I1123" s="197"/>
      <c r="J1123" s="197"/>
      <c r="K1123" s="197">
        <v>2.08</v>
      </c>
      <c r="L1123" s="197"/>
      <c r="M1123" s="197"/>
      <c r="N1123" s="6"/>
    </row>
    <row r="1124" spans="1:14" x14ac:dyDescent="0.3">
      <c r="A1124" s="35" t="s">
        <v>2556</v>
      </c>
      <c r="B1124" s="40" t="s">
        <v>2553</v>
      </c>
      <c r="C1124" s="14" t="s">
        <v>98</v>
      </c>
      <c r="D1124" s="11">
        <v>110</v>
      </c>
      <c r="E1124" s="154"/>
      <c r="F1124" s="168">
        <v>2.08</v>
      </c>
      <c r="G1124" s="77">
        <f>Tabla149[[#This Row],[PPF (µmol/s)]]/Tabla149[[#This Row],[Power use (W)]]</f>
        <v>0</v>
      </c>
      <c r="H1124" s="197"/>
      <c r="I1124" s="197"/>
      <c r="J1124" s="197"/>
      <c r="K1124" s="197">
        <v>2.08</v>
      </c>
      <c r="L1124" s="197"/>
      <c r="M1124" s="197"/>
      <c r="N1124" s="4"/>
    </row>
    <row r="1125" spans="1:14" ht="15" thickBot="1" x14ac:dyDescent="0.35">
      <c r="A1125" s="280" t="s">
        <v>2019</v>
      </c>
      <c r="B1125" s="252" t="s">
        <v>2554</v>
      </c>
      <c r="C1125" s="26" t="s">
        <v>98</v>
      </c>
      <c r="D1125" s="13">
        <v>440</v>
      </c>
      <c r="E1125" s="154"/>
      <c r="F1125" s="464">
        <v>2.08</v>
      </c>
      <c r="G1125" s="77">
        <f>Tabla149[[#This Row],[PPF (µmol/s)]]/Tabla149[[#This Row],[Power use (W)]]</f>
        <v>0</v>
      </c>
      <c r="H1125" s="197"/>
      <c r="I1125" s="197"/>
      <c r="J1125" s="197"/>
      <c r="K1125" s="197">
        <v>2.08</v>
      </c>
      <c r="L1125" s="197"/>
      <c r="M1125" s="197"/>
      <c r="N1125" s="8"/>
    </row>
    <row r="1126" spans="1:14" ht="18.600000000000001" thickBot="1" x14ac:dyDescent="0.4">
      <c r="A1126" s="56" t="s">
        <v>2557</v>
      </c>
      <c r="B1126" s="15"/>
      <c r="C1126" s="27"/>
      <c r="D1126" s="27"/>
      <c r="E1126" s="27"/>
      <c r="F1126" s="27"/>
      <c r="G1126" s="158"/>
      <c r="H1126" s="190"/>
      <c r="I1126" s="190"/>
      <c r="J1126" s="190"/>
      <c r="K1126" s="190"/>
      <c r="L1126" s="190"/>
      <c r="M1126" s="190"/>
      <c r="N1126" s="396"/>
    </row>
    <row r="1127" spans="1:14" x14ac:dyDescent="0.3">
      <c r="A1127" s="428" t="s">
        <v>2575</v>
      </c>
      <c r="B1127" s="10" t="s">
        <v>2563</v>
      </c>
      <c r="C1127" s="14" t="s">
        <v>2558</v>
      </c>
      <c r="D1127" s="14">
        <v>150</v>
      </c>
      <c r="E1127" s="154"/>
      <c r="F1127" s="154"/>
      <c r="G1127" s="458">
        <f>Tabla149[[#This Row],[PPF (µmol/s)]]/Tabla149[[#This Row],[Power use (W)]]</f>
        <v>0</v>
      </c>
      <c r="H1127" s="197"/>
      <c r="I1127" s="197"/>
      <c r="J1127" s="197"/>
      <c r="K1127" s="197"/>
      <c r="L1127" s="197"/>
      <c r="M1127" s="197"/>
      <c r="N1127" s="6" t="s">
        <v>2561</v>
      </c>
    </row>
    <row r="1128" spans="1:14" x14ac:dyDescent="0.3">
      <c r="A1128" s="35" t="s">
        <v>2576</v>
      </c>
      <c r="B1128" s="40" t="s">
        <v>2564</v>
      </c>
      <c r="C1128" s="14" t="s">
        <v>2558</v>
      </c>
      <c r="D1128" s="11">
        <v>270</v>
      </c>
      <c r="E1128" s="154"/>
      <c r="F1128" s="154"/>
      <c r="G1128" s="458">
        <f>Tabla149[[#This Row],[PPF (µmol/s)]]/Tabla149[[#This Row],[Power use (W)]]</f>
        <v>0</v>
      </c>
      <c r="H1128" s="197"/>
      <c r="I1128" s="197"/>
      <c r="J1128" s="197"/>
      <c r="K1128" s="197"/>
      <c r="L1128" s="197"/>
      <c r="M1128" s="197"/>
      <c r="N1128" s="6" t="s">
        <v>2560</v>
      </c>
    </row>
    <row r="1129" spans="1:14" x14ac:dyDescent="0.3">
      <c r="A1129" s="421"/>
      <c r="B1129" s="40" t="s">
        <v>2565</v>
      </c>
      <c r="C1129" s="14" t="s">
        <v>2558</v>
      </c>
      <c r="D1129" s="11">
        <v>365</v>
      </c>
      <c r="E1129" s="154"/>
      <c r="F1129" s="154"/>
      <c r="G1129" s="458">
        <f>Tabla149[[#This Row],[PPF (µmol/s)]]/Tabla149[[#This Row],[Power use (W)]]</f>
        <v>0</v>
      </c>
      <c r="H1129" s="197"/>
      <c r="I1129" s="197"/>
      <c r="J1129" s="197"/>
      <c r="K1129" s="197"/>
      <c r="L1129" s="197"/>
      <c r="M1129" s="197"/>
      <c r="N1129" s="6" t="s">
        <v>2559</v>
      </c>
    </row>
    <row r="1130" spans="1:14" x14ac:dyDescent="0.3">
      <c r="A1130" s="429"/>
      <c r="B1130" s="252" t="s">
        <v>2562</v>
      </c>
      <c r="C1130" s="14" t="s">
        <v>2558</v>
      </c>
      <c r="D1130" s="13">
        <v>365</v>
      </c>
      <c r="E1130" s="154"/>
      <c r="F1130" s="154"/>
      <c r="G1130" s="458">
        <f>Tabla149[[#This Row],[PPF (µmol/s)]]/Tabla149[[#This Row],[Power use (W)]]</f>
        <v>0</v>
      </c>
      <c r="H1130" s="197"/>
      <c r="I1130" s="197"/>
      <c r="J1130" s="197"/>
      <c r="K1130" s="197"/>
      <c r="L1130" s="197"/>
      <c r="M1130" s="197"/>
      <c r="N1130" s="6" t="s">
        <v>2559</v>
      </c>
    </row>
    <row r="1131" spans="1:14" x14ac:dyDescent="0.3">
      <c r="A1131" s="421"/>
      <c r="B1131" s="40" t="s">
        <v>2566</v>
      </c>
      <c r="C1131" s="11" t="s">
        <v>82</v>
      </c>
      <c r="D1131" s="11">
        <v>15</v>
      </c>
      <c r="E1131" s="154"/>
      <c r="F1131" s="154"/>
      <c r="G1131" s="458">
        <f>Tabla149[[#This Row],[PPF (µmol/s)]]/Tabla149[[#This Row],[Power use (W)]]</f>
        <v>0</v>
      </c>
      <c r="H1131" s="197"/>
      <c r="I1131" s="197"/>
      <c r="J1131" s="197"/>
      <c r="K1131" s="197"/>
      <c r="L1131" s="197"/>
      <c r="M1131" s="197"/>
      <c r="N1131" s="4" t="s">
        <v>2569</v>
      </c>
    </row>
    <row r="1132" spans="1:14" x14ac:dyDescent="0.3">
      <c r="A1132" s="421"/>
      <c r="B1132" s="40" t="s">
        <v>2567</v>
      </c>
      <c r="C1132" s="11" t="s">
        <v>82</v>
      </c>
      <c r="D1132" s="11">
        <v>15</v>
      </c>
      <c r="E1132" s="154"/>
      <c r="F1132" s="154"/>
      <c r="G1132" s="458">
        <f>Tabla149[[#This Row],[PPF (µmol/s)]]/Tabla149[[#This Row],[Power use (W)]]</f>
        <v>0</v>
      </c>
      <c r="H1132" s="197"/>
      <c r="I1132" s="197"/>
      <c r="J1132" s="197"/>
      <c r="K1132" s="197"/>
      <c r="L1132" s="197"/>
      <c r="M1132" s="197"/>
      <c r="N1132" s="4" t="s">
        <v>2570</v>
      </c>
    </row>
    <row r="1133" spans="1:14" x14ac:dyDescent="0.3">
      <c r="A1133" s="421"/>
      <c r="B1133" s="40" t="s">
        <v>2568</v>
      </c>
      <c r="C1133" s="11" t="s">
        <v>82</v>
      </c>
      <c r="D1133" s="11">
        <v>30</v>
      </c>
      <c r="E1133" s="154"/>
      <c r="F1133" s="154"/>
      <c r="G1133" s="458">
        <f>Tabla149[[#This Row],[PPF (µmol/s)]]/Tabla149[[#This Row],[Power use (W)]]</f>
        <v>0</v>
      </c>
      <c r="H1133" s="197"/>
      <c r="I1133" s="197"/>
      <c r="J1133" s="197"/>
      <c r="K1133" s="197"/>
      <c r="L1133" s="197"/>
      <c r="M1133" s="197"/>
      <c r="N1133" s="4" t="s">
        <v>2570</v>
      </c>
    </row>
    <row r="1134" spans="1:14" x14ac:dyDescent="0.3">
      <c r="A1134" s="421"/>
      <c r="B1134" s="40" t="s">
        <v>2571</v>
      </c>
      <c r="C1134" s="11" t="s">
        <v>168</v>
      </c>
      <c r="D1134" s="11">
        <v>50</v>
      </c>
      <c r="E1134" s="154"/>
      <c r="F1134" s="154"/>
      <c r="G1134" s="458">
        <f>Tabla149[[#This Row],[PPF (µmol/s)]]/Tabla149[[#This Row],[Power use (W)]]</f>
        <v>0</v>
      </c>
      <c r="H1134" s="197"/>
      <c r="I1134" s="197"/>
      <c r="J1134" s="197"/>
      <c r="K1134" s="197"/>
      <c r="L1134" s="197"/>
      <c r="M1134" s="197"/>
      <c r="N1134" s="4" t="s">
        <v>2574</v>
      </c>
    </row>
    <row r="1135" spans="1:14" x14ac:dyDescent="0.3">
      <c r="A1135" s="421"/>
      <c r="B1135" s="40" t="s">
        <v>2572</v>
      </c>
      <c r="C1135" s="65" t="s">
        <v>547</v>
      </c>
      <c r="D1135" s="11">
        <v>300</v>
      </c>
      <c r="E1135" s="154"/>
      <c r="F1135" s="154"/>
      <c r="G1135" s="458">
        <f>Tabla149[[#This Row],[PPF (µmol/s)]]/Tabla149[[#This Row],[Power use (W)]]</f>
        <v>0</v>
      </c>
      <c r="H1135" s="197"/>
      <c r="I1135" s="197"/>
      <c r="J1135" s="197"/>
      <c r="K1135" s="197"/>
      <c r="L1135" s="197"/>
      <c r="M1135" s="197"/>
      <c r="N1135" s="4" t="s">
        <v>2574</v>
      </c>
    </row>
    <row r="1136" spans="1:14" ht="15" thickBot="1" x14ac:dyDescent="0.35">
      <c r="A1136" s="429"/>
      <c r="B1136" s="252" t="s">
        <v>2573</v>
      </c>
      <c r="C1136" s="84" t="s">
        <v>547</v>
      </c>
      <c r="D1136" s="13">
        <v>400</v>
      </c>
      <c r="E1136" s="154"/>
      <c r="F1136" s="154"/>
      <c r="G1136" s="458">
        <f>Tabla149[[#This Row],[PPF (µmol/s)]]/Tabla149[[#This Row],[Power use (W)]]</f>
        <v>0</v>
      </c>
      <c r="H1136" s="197"/>
      <c r="I1136" s="197"/>
      <c r="J1136" s="197"/>
      <c r="K1136" s="197"/>
      <c r="L1136" s="197"/>
      <c r="M1136" s="197"/>
      <c r="N1136" s="8"/>
    </row>
    <row r="1137" spans="1:14" ht="18.600000000000001" thickBot="1" x14ac:dyDescent="0.4">
      <c r="A1137" s="56" t="s">
        <v>2577</v>
      </c>
      <c r="B1137" s="15"/>
      <c r="C1137" s="27"/>
      <c r="D1137" s="27"/>
      <c r="E1137" s="27"/>
      <c r="F1137" s="27"/>
      <c r="G1137" s="158"/>
      <c r="H1137" s="190"/>
      <c r="I1137" s="190"/>
      <c r="J1137" s="190"/>
      <c r="K1137" s="190"/>
      <c r="L1137" s="190"/>
      <c r="M1137" s="190"/>
      <c r="N1137" s="16"/>
    </row>
    <row r="1138" spans="1:14" x14ac:dyDescent="0.3">
      <c r="A1138" s="435" t="s">
        <v>2578</v>
      </c>
      <c r="B1138" s="405"/>
      <c r="C1138" s="26"/>
      <c r="D1138" s="26"/>
      <c r="E1138" s="26"/>
      <c r="F1138" s="26"/>
      <c r="G1138" s="77"/>
      <c r="H1138" s="197"/>
      <c r="I1138" s="197"/>
      <c r="J1138" s="197"/>
      <c r="K1138" s="197"/>
      <c r="L1138" s="197"/>
      <c r="M1138" s="197"/>
      <c r="N1138" s="114"/>
    </row>
    <row r="1139" spans="1:14" x14ac:dyDescent="0.3">
      <c r="A1139" s="421" t="s">
        <v>2579</v>
      </c>
      <c r="B1139" s="40"/>
      <c r="C1139" s="11"/>
      <c r="D1139" s="11"/>
      <c r="E1139" s="11"/>
      <c r="F1139" s="11"/>
      <c r="G1139" s="77"/>
      <c r="H1139" s="197"/>
      <c r="I1139" s="197"/>
      <c r="J1139" s="197"/>
      <c r="K1139" s="197"/>
      <c r="L1139" s="197"/>
      <c r="M1139" s="197"/>
      <c r="N1139" s="4"/>
    </row>
    <row r="1140" spans="1:14" ht="15" thickBot="1" x14ac:dyDescent="0.35">
      <c r="A1140" s="429"/>
      <c r="B1140" s="252"/>
      <c r="C1140" s="13"/>
      <c r="D1140" s="13"/>
      <c r="E1140" s="13"/>
      <c r="F1140" s="13"/>
      <c r="G1140" s="77"/>
      <c r="H1140" s="197"/>
      <c r="I1140" s="197"/>
      <c r="J1140" s="197"/>
      <c r="K1140" s="197"/>
      <c r="L1140" s="197"/>
      <c r="M1140" s="197"/>
      <c r="N1140" s="8"/>
    </row>
    <row r="1141" spans="1:14" ht="18.600000000000001" thickBot="1" x14ac:dyDescent="0.4">
      <c r="A1141" s="56" t="s">
        <v>2580</v>
      </c>
      <c r="B1141" s="15"/>
      <c r="C1141" s="27"/>
      <c r="D1141" s="27"/>
      <c r="E1141" s="27"/>
      <c r="F1141" s="27"/>
      <c r="G1141" s="158"/>
      <c r="H1141" s="190"/>
      <c r="I1141" s="190"/>
      <c r="J1141" s="190"/>
      <c r="K1141" s="190"/>
      <c r="L1141" s="190"/>
      <c r="M1141" s="190"/>
      <c r="N1141" s="16"/>
    </row>
    <row r="1142" spans="1:14" x14ac:dyDescent="0.3">
      <c r="A1142" s="426" t="s">
        <v>2588</v>
      </c>
      <c r="B1142" s="10" t="s">
        <v>2581</v>
      </c>
      <c r="C1142" s="14" t="s">
        <v>2065</v>
      </c>
      <c r="D1142" s="14">
        <v>320</v>
      </c>
      <c r="E1142" s="14">
        <v>800</v>
      </c>
      <c r="F1142" s="169">
        <v>2.5099999999999998</v>
      </c>
      <c r="G1142" s="224">
        <f>Tabla149[[#This Row],[PPF (µmol/s)]]/Tabla149[[#This Row],[Power use (W)]]</f>
        <v>2.5</v>
      </c>
      <c r="H1142" s="197"/>
      <c r="I1142" s="197"/>
      <c r="J1142" s="197"/>
      <c r="K1142" s="197"/>
      <c r="L1142" s="197">
        <v>2.5099999999999998</v>
      </c>
      <c r="M1142" s="197"/>
      <c r="N1142" s="6" t="s">
        <v>2586</v>
      </c>
    </row>
    <row r="1143" spans="1:14" x14ac:dyDescent="0.3">
      <c r="A1143" s="419" t="s">
        <v>2589</v>
      </c>
      <c r="B1143" s="40" t="s">
        <v>2582</v>
      </c>
      <c r="C1143" s="14" t="s">
        <v>2065</v>
      </c>
      <c r="D1143" s="11">
        <v>620</v>
      </c>
      <c r="E1143" s="11">
        <v>1550</v>
      </c>
      <c r="F1143" s="170">
        <v>2.5</v>
      </c>
      <c r="G1143" s="224">
        <f>Tabla149[[#This Row],[PPF (µmol/s)]]/Tabla149[[#This Row],[Power use (W)]]</f>
        <v>2.5</v>
      </c>
      <c r="H1143" s="197"/>
      <c r="I1143" s="197"/>
      <c r="J1143" s="197"/>
      <c r="K1143" s="197"/>
      <c r="L1143" s="197">
        <v>2.5</v>
      </c>
      <c r="M1143" s="197"/>
      <c r="N1143" s="6" t="s">
        <v>2583</v>
      </c>
    </row>
    <row r="1144" spans="1:14" x14ac:dyDescent="0.3">
      <c r="A1144" s="280" t="s">
        <v>2019</v>
      </c>
      <c r="B1144" s="252" t="s">
        <v>2585</v>
      </c>
      <c r="C1144" s="13" t="s">
        <v>428</v>
      </c>
      <c r="D1144" s="13">
        <v>600</v>
      </c>
      <c r="E1144" s="13">
        <v>1584</v>
      </c>
      <c r="F1144" s="175">
        <v>2.64</v>
      </c>
      <c r="G1144" s="224">
        <f>Tabla149[[#This Row],[PPF (µmol/s)]]/Tabla149[[#This Row],[Power use (W)]]</f>
        <v>2.64</v>
      </c>
      <c r="H1144" s="197"/>
      <c r="I1144" s="197"/>
      <c r="J1144" s="197"/>
      <c r="K1144" s="197"/>
      <c r="L1144" s="197">
        <v>2.64</v>
      </c>
      <c r="M1144" s="197"/>
      <c r="N1144" s="6" t="s">
        <v>2586</v>
      </c>
    </row>
    <row r="1145" spans="1:14" x14ac:dyDescent="0.3">
      <c r="A1145" s="421"/>
      <c r="B1145" s="40" t="s">
        <v>2587</v>
      </c>
      <c r="C1145" s="11" t="s">
        <v>424</v>
      </c>
      <c r="D1145" s="11">
        <v>300</v>
      </c>
      <c r="E1145" s="11">
        <v>792</v>
      </c>
      <c r="F1145" s="170">
        <v>2.64</v>
      </c>
      <c r="G1145" s="224">
        <f>Tabla149[[#This Row],[PPF (µmol/s)]]/Tabla149[[#This Row],[Power use (W)]]</f>
        <v>2.64</v>
      </c>
      <c r="H1145" s="197"/>
      <c r="I1145" s="197"/>
      <c r="J1145" s="197"/>
      <c r="K1145" s="197"/>
      <c r="L1145" s="197">
        <v>2.64</v>
      </c>
      <c r="M1145" s="197"/>
      <c r="N1145" s="6" t="s">
        <v>2584</v>
      </c>
    </row>
    <row r="1146" spans="1:14" ht="15" thickBot="1" x14ac:dyDescent="0.35">
      <c r="A1146" s="429"/>
      <c r="B1146" s="252"/>
      <c r="C1146" s="13"/>
      <c r="D1146" s="13"/>
      <c r="E1146" s="13"/>
      <c r="F1146" s="13"/>
      <c r="G1146" s="77"/>
      <c r="H1146" s="197"/>
      <c r="I1146" s="197"/>
      <c r="J1146" s="197"/>
      <c r="K1146" s="197"/>
      <c r="L1146" s="197"/>
      <c r="M1146" s="197"/>
      <c r="N1146" s="8"/>
    </row>
    <row r="1147" spans="1:14" ht="18.600000000000001" thickBot="1" x14ac:dyDescent="0.4">
      <c r="A1147" s="56" t="s">
        <v>2590</v>
      </c>
      <c r="B1147" s="53"/>
      <c r="C1147" s="27"/>
      <c r="D1147" s="27"/>
      <c r="E1147" s="27"/>
      <c r="F1147" s="27"/>
      <c r="G1147" s="158"/>
      <c r="H1147" s="190"/>
      <c r="I1147" s="190"/>
      <c r="J1147" s="190"/>
      <c r="K1147" s="190"/>
      <c r="L1147" s="190"/>
      <c r="M1147" s="190"/>
      <c r="N1147" s="16"/>
    </row>
    <row r="1148" spans="1:14" x14ac:dyDescent="0.3">
      <c r="A1148" s="441" t="s">
        <v>2622</v>
      </c>
      <c r="B1148" s="10" t="s">
        <v>2591</v>
      </c>
      <c r="C1148" s="14" t="s">
        <v>424</v>
      </c>
      <c r="D1148" s="14">
        <v>600</v>
      </c>
      <c r="E1148" s="14">
        <v>1200</v>
      </c>
      <c r="F1148" s="14">
        <v>2</v>
      </c>
      <c r="G1148" s="215">
        <f>Tabla149[[#This Row],[PPF (µmol/s)]]/Tabla149[[#This Row],[Power use (W)]]</f>
        <v>2</v>
      </c>
      <c r="H1148" s="197"/>
      <c r="I1148" s="197"/>
      <c r="J1148" s="197"/>
      <c r="K1148" s="226">
        <v>2</v>
      </c>
      <c r="L1148" s="197"/>
      <c r="M1148" s="197"/>
      <c r="N1148" s="6" t="s">
        <v>2595</v>
      </c>
    </row>
    <row r="1149" spans="1:14" x14ac:dyDescent="0.3">
      <c r="A1149" s="433" t="s">
        <v>2623</v>
      </c>
      <c r="B1149" s="40" t="s">
        <v>2592</v>
      </c>
      <c r="C1149" s="14" t="s">
        <v>2078</v>
      </c>
      <c r="D1149" s="14">
        <v>600</v>
      </c>
      <c r="E1149" s="11">
        <v>1260</v>
      </c>
      <c r="F1149" s="170">
        <v>1.8</v>
      </c>
      <c r="G1149" s="220">
        <f>Tabla149[[#This Row],[PPF (µmol/s)]]/Tabla149[[#This Row],[Power use (W)]]</f>
        <v>2.1</v>
      </c>
      <c r="H1149" s="197"/>
      <c r="I1149" s="197"/>
      <c r="J1149" s="226">
        <v>1.8</v>
      </c>
      <c r="K1149" s="226"/>
      <c r="L1149" s="197"/>
      <c r="M1149" s="197"/>
      <c r="N1149" s="6" t="s">
        <v>2593</v>
      </c>
    </row>
    <row r="1150" spans="1:14" x14ac:dyDescent="0.3">
      <c r="A1150" s="280" t="s">
        <v>2019</v>
      </c>
      <c r="B1150" s="40" t="s">
        <v>2594</v>
      </c>
      <c r="C1150" s="11" t="s">
        <v>2596</v>
      </c>
      <c r="D1150" s="14">
        <v>600</v>
      </c>
      <c r="E1150" s="11">
        <v>1380</v>
      </c>
      <c r="F1150" s="11">
        <v>2.2999999999999998</v>
      </c>
      <c r="G1150" s="215">
        <f>Tabla149[[#This Row],[PPF (µmol/s)]]/Tabla149[[#This Row],[Power use (W)]]</f>
        <v>2.2999999999999998</v>
      </c>
      <c r="H1150" s="197"/>
      <c r="I1150" s="197"/>
      <c r="J1150" s="226"/>
      <c r="K1150" s="226">
        <v>2.2999999999999998</v>
      </c>
      <c r="L1150" s="197"/>
      <c r="M1150" s="197"/>
      <c r="N1150" s="6" t="s">
        <v>2601</v>
      </c>
    </row>
    <row r="1151" spans="1:14" x14ac:dyDescent="0.3">
      <c r="A1151" s="434"/>
      <c r="B1151" s="40" t="s">
        <v>2597</v>
      </c>
      <c r="C1151" s="14" t="s">
        <v>2078</v>
      </c>
      <c r="D1151" s="11">
        <v>150</v>
      </c>
      <c r="E1151" s="11">
        <v>270</v>
      </c>
      <c r="F1151" s="11">
        <v>1.8</v>
      </c>
      <c r="G1151" s="215">
        <f>Tabla149[[#This Row],[PPF (µmol/s)]]/Tabla149[[#This Row],[Power use (W)]]</f>
        <v>1.8</v>
      </c>
      <c r="H1151" s="197"/>
      <c r="I1151" s="197"/>
      <c r="J1151" s="226">
        <v>1.8</v>
      </c>
      <c r="K1151" s="226"/>
      <c r="L1151" s="197"/>
      <c r="M1151" s="197"/>
      <c r="N1151" s="4" t="s">
        <v>2599</v>
      </c>
    </row>
    <row r="1152" spans="1:14" x14ac:dyDescent="0.3">
      <c r="A1152" s="434"/>
      <c r="B1152" s="40" t="s">
        <v>2598</v>
      </c>
      <c r="C1152" s="14" t="s">
        <v>2078</v>
      </c>
      <c r="D1152" s="11">
        <v>200</v>
      </c>
      <c r="E1152" s="11">
        <v>360</v>
      </c>
      <c r="F1152" s="11">
        <v>1.8</v>
      </c>
      <c r="G1152" s="215">
        <f>Tabla149[[#This Row],[PPF (µmol/s)]]/Tabla149[[#This Row],[Power use (W)]]</f>
        <v>1.8</v>
      </c>
      <c r="H1152" s="197"/>
      <c r="I1152" s="197"/>
      <c r="J1152" s="226">
        <v>1.8</v>
      </c>
      <c r="K1152" s="226"/>
      <c r="L1152" s="197"/>
      <c r="M1152" s="197"/>
      <c r="N1152" s="6" t="s">
        <v>2600</v>
      </c>
    </row>
    <row r="1153" spans="1:14" x14ac:dyDescent="0.3">
      <c r="A1153" s="434"/>
      <c r="B1153" s="40" t="s">
        <v>2602</v>
      </c>
      <c r="C1153" s="14" t="s">
        <v>424</v>
      </c>
      <c r="D1153" s="11">
        <v>200</v>
      </c>
      <c r="E1153" s="11">
        <v>460</v>
      </c>
      <c r="F1153" s="11">
        <v>2.2999999999999998</v>
      </c>
      <c r="G1153" s="215">
        <f>Tabla149[[#This Row],[PPF (µmol/s)]]/Tabla149[[#This Row],[Power use (W)]]</f>
        <v>2.2999999999999998</v>
      </c>
      <c r="H1153" s="197"/>
      <c r="I1153" s="197"/>
      <c r="J1153" s="226"/>
      <c r="K1153" s="226">
        <v>2.2999999999999998</v>
      </c>
      <c r="L1153" s="197"/>
      <c r="M1153" s="197"/>
      <c r="N1153" s="6" t="s">
        <v>2603</v>
      </c>
    </row>
    <row r="1154" spans="1:14" x14ac:dyDescent="0.3">
      <c r="A1154" s="434"/>
      <c r="B1154" s="252" t="s">
        <v>2604</v>
      </c>
      <c r="C1154" s="14" t="s">
        <v>168</v>
      </c>
      <c r="D1154" s="13">
        <v>60</v>
      </c>
      <c r="E1154" s="13">
        <v>108</v>
      </c>
      <c r="F1154" s="13">
        <v>1.8</v>
      </c>
      <c r="G1154" s="215">
        <f>Tabla149[[#This Row],[PPF (µmol/s)]]/Tabla149[[#This Row],[Power use (W)]]</f>
        <v>1.8</v>
      </c>
      <c r="H1154" s="197"/>
      <c r="I1154" s="197"/>
      <c r="J1154" s="226">
        <v>1.8</v>
      </c>
      <c r="K1154" s="197"/>
      <c r="L1154" s="197"/>
      <c r="M1154" s="197"/>
      <c r="N1154" s="8"/>
    </row>
    <row r="1155" spans="1:14" x14ac:dyDescent="0.3">
      <c r="A1155" s="434"/>
      <c r="B1155" s="252" t="s">
        <v>2605</v>
      </c>
      <c r="C1155" s="14" t="s">
        <v>168</v>
      </c>
      <c r="D1155" s="11">
        <v>120</v>
      </c>
      <c r="E1155" s="11">
        <v>216</v>
      </c>
      <c r="F1155" s="13">
        <v>1.8</v>
      </c>
      <c r="G1155" s="215">
        <f>Tabla149[[#This Row],[PPF (µmol/s)]]/Tabla149[[#This Row],[Power use (W)]]</f>
        <v>1.8</v>
      </c>
      <c r="H1155" s="197"/>
      <c r="I1155" s="197"/>
      <c r="J1155" s="226">
        <v>1.8</v>
      </c>
      <c r="K1155" s="197"/>
      <c r="L1155" s="197"/>
      <c r="M1155" s="197"/>
      <c r="N1155" s="4"/>
    </row>
    <row r="1156" spans="1:14" x14ac:dyDescent="0.3">
      <c r="A1156" s="434"/>
      <c r="B1156" s="40" t="s">
        <v>2606</v>
      </c>
      <c r="C1156" s="14" t="s">
        <v>168</v>
      </c>
      <c r="D1156" s="11">
        <v>40</v>
      </c>
      <c r="E1156" s="11">
        <v>78</v>
      </c>
      <c r="F1156" s="170">
        <v>1.8</v>
      </c>
      <c r="G1156" s="220">
        <f>Tabla149[[#This Row],[PPF (µmol/s)]]/Tabla149[[#This Row],[Power use (W)]]</f>
        <v>1.95</v>
      </c>
      <c r="H1156" s="197"/>
      <c r="I1156" s="197"/>
      <c r="J1156" s="226">
        <v>1.8</v>
      </c>
      <c r="K1156" s="197"/>
      <c r="L1156" s="197"/>
      <c r="M1156" s="197"/>
      <c r="N1156" s="4"/>
    </row>
    <row r="1157" spans="1:14" x14ac:dyDescent="0.3">
      <c r="A1157" s="434"/>
      <c r="B1157" s="40" t="s">
        <v>2607</v>
      </c>
      <c r="C1157" s="14" t="s">
        <v>2078</v>
      </c>
      <c r="D1157" s="11">
        <v>300</v>
      </c>
      <c r="E1157" s="11">
        <v>540</v>
      </c>
      <c r="F1157" s="11">
        <v>1.8</v>
      </c>
      <c r="G1157" s="215">
        <f>Tabla149[[#This Row],[PPF (µmol/s)]]/Tabla149[[#This Row],[Power use (W)]]</f>
        <v>1.8</v>
      </c>
      <c r="H1157" s="197"/>
      <c r="I1157" s="197"/>
      <c r="J1157" s="226">
        <v>1.8</v>
      </c>
      <c r="K1157" s="197"/>
      <c r="L1157" s="197"/>
      <c r="M1157" s="197"/>
      <c r="N1157" s="6" t="s">
        <v>2608</v>
      </c>
    </row>
    <row r="1158" spans="1:14" x14ac:dyDescent="0.3">
      <c r="A1158" s="434"/>
      <c r="B1158" s="40" t="s">
        <v>2609</v>
      </c>
      <c r="C1158" s="11" t="s">
        <v>82</v>
      </c>
      <c r="D1158" s="11">
        <v>9</v>
      </c>
      <c r="E1158" s="11">
        <v>16</v>
      </c>
      <c r="F1158" s="13">
        <v>1.8</v>
      </c>
      <c r="G1158" s="215">
        <f>Tabla149[[#This Row],[PPF (µmol/s)]]/Tabla149[[#This Row],[Power use (W)]]</f>
        <v>1.7777777777777777</v>
      </c>
      <c r="H1158" s="197"/>
      <c r="I1158" s="197"/>
      <c r="J1158" s="226">
        <v>1.7777777777777777</v>
      </c>
      <c r="K1158" s="197"/>
      <c r="L1158" s="197"/>
      <c r="M1158" s="197"/>
      <c r="N1158" s="4"/>
    </row>
    <row r="1159" spans="1:14" x14ac:dyDescent="0.3">
      <c r="A1159" s="434"/>
      <c r="B1159" s="40" t="s">
        <v>2610</v>
      </c>
      <c r="C1159" s="11" t="s">
        <v>82</v>
      </c>
      <c r="D1159" s="13">
        <v>14</v>
      </c>
      <c r="E1159" s="13">
        <v>25</v>
      </c>
      <c r="F1159" s="11">
        <v>1.8</v>
      </c>
      <c r="G1159" s="215">
        <f>Tabla149[[#This Row],[PPF (µmol/s)]]/Tabla149[[#This Row],[Power use (W)]]</f>
        <v>1.7857142857142858</v>
      </c>
      <c r="H1159" s="197"/>
      <c r="I1159" s="197"/>
      <c r="J1159" s="226">
        <v>1.7857142857142858</v>
      </c>
      <c r="K1159" s="197"/>
      <c r="L1159" s="197"/>
      <c r="M1159" s="197"/>
      <c r="N1159" s="8"/>
    </row>
    <row r="1160" spans="1:14" x14ac:dyDescent="0.3">
      <c r="A1160" s="421"/>
      <c r="B1160" s="40" t="s">
        <v>2611</v>
      </c>
      <c r="C1160" s="11" t="s">
        <v>82</v>
      </c>
      <c r="D1160" s="11">
        <v>15</v>
      </c>
      <c r="E1160" s="11">
        <v>27</v>
      </c>
      <c r="F1160" s="11">
        <v>1.8</v>
      </c>
      <c r="G1160" s="215">
        <f>Tabla149[[#This Row],[PPF (µmol/s)]]/Tabla149[[#This Row],[Power use (W)]]</f>
        <v>1.8</v>
      </c>
      <c r="H1160" s="197"/>
      <c r="I1160" s="197"/>
      <c r="J1160" s="226">
        <v>1.8</v>
      </c>
      <c r="K1160" s="197"/>
      <c r="L1160" s="197"/>
      <c r="M1160" s="197"/>
      <c r="N1160" s="4"/>
    </row>
    <row r="1161" spans="1:14" x14ac:dyDescent="0.3">
      <c r="A1161" s="421" t="s">
        <v>2621</v>
      </c>
      <c r="B1161" s="40" t="s">
        <v>2612</v>
      </c>
      <c r="C1161" s="11" t="s">
        <v>82</v>
      </c>
      <c r="D1161" s="11">
        <v>18</v>
      </c>
      <c r="E1161" s="11">
        <v>32</v>
      </c>
      <c r="F1161" s="13">
        <v>1.8</v>
      </c>
      <c r="G1161" s="215">
        <f>Tabla149[[#This Row],[PPF (µmol/s)]]/Tabla149[[#This Row],[Power use (W)]]</f>
        <v>1.7777777777777777</v>
      </c>
      <c r="H1161" s="197"/>
      <c r="I1161" s="197"/>
      <c r="J1161" s="226">
        <v>1.7777777777777777</v>
      </c>
      <c r="K1161" s="197"/>
      <c r="L1161" s="197"/>
      <c r="M1161" s="197"/>
      <c r="N1161" s="4"/>
    </row>
    <row r="1162" spans="1:14" x14ac:dyDescent="0.3">
      <c r="A1162" s="421"/>
      <c r="B1162" s="40" t="s">
        <v>2613</v>
      </c>
      <c r="C1162" s="11" t="s">
        <v>82</v>
      </c>
      <c r="D1162" s="11">
        <v>22</v>
      </c>
      <c r="E1162" s="11">
        <v>40</v>
      </c>
      <c r="F1162" s="11">
        <v>1.8</v>
      </c>
      <c r="G1162" s="215">
        <f>Tabla149[[#This Row],[PPF (µmol/s)]]/Tabla149[[#This Row],[Power use (W)]]</f>
        <v>1.8181818181818181</v>
      </c>
      <c r="H1162" s="197"/>
      <c r="I1162" s="197"/>
      <c r="J1162" s="226">
        <v>1.8181818181818181</v>
      </c>
      <c r="K1162" s="197"/>
      <c r="L1162" s="197"/>
      <c r="M1162" s="197"/>
      <c r="N1162" s="4"/>
    </row>
    <row r="1163" spans="1:14" ht="15" thickBot="1" x14ac:dyDescent="0.35">
      <c r="A1163" s="423"/>
      <c r="B1163" s="40" t="s">
        <v>2614</v>
      </c>
      <c r="C1163" s="11" t="s">
        <v>82</v>
      </c>
      <c r="D1163" s="13">
        <v>25</v>
      </c>
      <c r="E1163" s="13">
        <v>45</v>
      </c>
      <c r="F1163" s="11">
        <v>1.8</v>
      </c>
      <c r="G1163" s="215">
        <f>Tabla149[[#This Row],[PPF (µmol/s)]]/Tabla149[[#This Row],[Power use (W)]]</f>
        <v>1.8</v>
      </c>
      <c r="H1163" s="197"/>
      <c r="I1163" s="197"/>
      <c r="J1163" s="226">
        <v>1.8</v>
      </c>
      <c r="K1163" s="197"/>
      <c r="L1163" s="197"/>
      <c r="M1163" s="197"/>
      <c r="N1163" s="8"/>
    </row>
    <row r="1164" spans="1:14" x14ac:dyDescent="0.3">
      <c r="A1164" s="421"/>
      <c r="B1164" s="40" t="s">
        <v>2615</v>
      </c>
      <c r="C1164" s="11" t="s">
        <v>82</v>
      </c>
      <c r="D1164" s="11">
        <v>30</v>
      </c>
      <c r="E1164" s="11">
        <v>54</v>
      </c>
      <c r="F1164" s="13">
        <v>1.8</v>
      </c>
      <c r="G1164" s="215">
        <f>Tabla149[[#This Row],[PPF (µmol/s)]]/Tabla149[[#This Row],[Power use (W)]]</f>
        <v>1.8</v>
      </c>
      <c r="H1164" s="197"/>
      <c r="I1164" s="197"/>
      <c r="J1164" s="226">
        <v>1.8</v>
      </c>
      <c r="K1164" s="197"/>
      <c r="L1164" s="197"/>
      <c r="M1164" s="197"/>
      <c r="N1164" s="4"/>
    </row>
    <row r="1165" spans="1:14" x14ac:dyDescent="0.3">
      <c r="A1165" s="421"/>
      <c r="B1165" s="40" t="s">
        <v>2616</v>
      </c>
      <c r="C1165" s="11" t="s">
        <v>82</v>
      </c>
      <c r="D1165" s="11">
        <v>36</v>
      </c>
      <c r="E1165" s="11">
        <v>64</v>
      </c>
      <c r="F1165" s="11">
        <v>1.8</v>
      </c>
      <c r="G1165" s="215">
        <f>Tabla149[[#This Row],[PPF (µmol/s)]]/Tabla149[[#This Row],[Power use (W)]]</f>
        <v>1.7777777777777777</v>
      </c>
      <c r="H1165" s="197"/>
      <c r="I1165" s="197"/>
      <c r="J1165" s="226">
        <v>1.7777777777777777</v>
      </c>
      <c r="K1165" s="197"/>
      <c r="L1165" s="197"/>
      <c r="M1165" s="197"/>
      <c r="N1165" s="4"/>
    </row>
    <row r="1166" spans="1:14" x14ac:dyDescent="0.3">
      <c r="A1166" s="421"/>
      <c r="B1166" s="11" t="s">
        <v>2617</v>
      </c>
      <c r="C1166" s="14" t="s">
        <v>2078</v>
      </c>
      <c r="D1166" s="11">
        <v>150</v>
      </c>
      <c r="E1166" s="11">
        <v>270</v>
      </c>
      <c r="F1166" s="11">
        <v>1.8</v>
      </c>
      <c r="G1166" s="215">
        <f>Tabla149[[#This Row],[PPF (µmol/s)]]/Tabla149[[#This Row],[Power use (W)]]</f>
        <v>1.8</v>
      </c>
      <c r="H1166" s="197"/>
      <c r="I1166" s="197"/>
      <c r="J1166" s="226">
        <v>1.8</v>
      </c>
      <c r="K1166" s="197"/>
      <c r="L1166" s="197"/>
      <c r="M1166" s="197"/>
      <c r="N1166" s="4"/>
    </row>
    <row r="1167" spans="1:14" x14ac:dyDescent="0.3">
      <c r="A1167" s="429"/>
      <c r="B1167" s="11" t="s">
        <v>2618</v>
      </c>
      <c r="C1167" s="14" t="s">
        <v>2078</v>
      </c>
      <c r="D1167" s="13">
        <v>200</v>
      </c>
      <c r="E1167" s="13">
        <v>360</v>
      </c>
      <c r="F1167" s="13">
        <v>1.8</v>
      </c>
      <c r="G1167" s="215">
        <f>Tabla149[[#This Row],[PPF (µmol/s)]]/Tabla149[[#This Row],[Power use (W)]]</f>
        <v>1.8</v>
      </c>
      <c r="H1167" s="197"/>
      <c r="I1167" s="197"/>
      <c r="J1167" s="226">
        <v>1.8</v>
      </c>
      <c r="K1167" s="197"/>
      <c r="L1167" s="197"/>
      <c r="M1167" s="197"/>
      <c r="N1167" s="8"/>
    </row>
    <row r="1168" spans="1:14" ht="15" thickBot="1" x14ac:dyDescent="0.35">
      <c r="A1168" s="429"/>
      <c r="B1168" s="13" t="s">
        <v>2619</v>
      </c>
      <c r="C1168" s="26" t="s">
        <v>2078</v>
      </c>
      <c r="D1168" s="13">
        <v>300</v>
      </c>
      <c r="E1168" s="13">
        <v>540</v>
      </c>
      <c r="F1168" s="13">
        <v>1.8</v>
      </c>
      <c r="G1168" s="215">
        <f>Tabla149[[#This Row],[PPF (µmol/s)]]/Tabla149[[#This Row],[Power use (W)]]</f>
        <v>1.8</v>
      </c>
      <c r="H1168" s="197"/>
      <c r="I1168" s="197"/>
      <c r="J1168" s="226">
        <v>1.8</v>
      </c>
      <c r="K1168" s="197"/>
      <c r="L1168" s="197"/>
      <c r="M1168" s="197"/>
      <c r="N1168" s="64" t="s">
        <v>2620</v>
      </c>
    </row>
    <row r="1169" spans="1:14" ht="18.600000000000001" thickBot="1" x14ac:dyDescent="0.4">
      <c r="A1169" s="56" t="s">
        <v>2625</v>
      </c>
      <c r="B1169" s="53"/>
      <c r="C1169" s="27"/>
      <c r="D1169" s="27"/>
      <c r="E1169" s="27"/>
      <c r="F1169" s="27"/>
      <c r="G1169" s="158"/>
      <c r="H1169" s="190"/>
      <c r="I1169" s="190"/>
      <c r="J1169" s="190"/>
      <c r="K1169" s="190"/>
      <c r="L1169" s="190"/>
      <c r="M1169" s="190"/>
      <c r="N1169" s="16"/>
    </row>
    <row r="1170" spans="1:14" x14ac:dyDescent="0.3">
      <c r="A1170" s="426" t="s">
        <v>2651</v>
      </c>
      <c r="B1170" s="14" t="s">
        <v>2624</v>
      </c>
      <c r="C1170" s="14" t="s">
        <v>2105</v>
      </c>
      <c r="D1170" s="14">
        <v>640</v>
      </c>
      <c r="E1170" s="14">
        <v>1210</v>
      </c>
      <c r="F1170" s="153"/>
      <c r="G1170" s="215">
        <f>Tabla149[[#This Row],[PPF (µmol/s)]]/Tabla149[[#This Row],[Power use (W)]]</f>
        <v>1.890625</v>
      </c>
      <c r="H1170" s="197"/>
      <c r="I1170" s="197"/>
      <c r="J1170" s="226">
        <v>1.890625</v>
      </c>
      <c r="K1170" s="197"/>
      <c r="L1170" s="197"/>
      <c r="M1170" s="197"/>
      <c r="N1170" s="6" t="s">
        <v>2677</v>
      </c>
    </row>
    <row r="1171" spans="1:14" x14ac:dyDescent="0.3">
      <c r="A1171" s="429" t="s">
        <v>2652</v>
      </c>
      <c r="B1171" s="13"/>
      <c r="C1171" s="13"/>
      <c r="D1171" s="13"/>
      <c r="E1171" s="13"/>
      <c r="F1171" s="13"/>
      <c r="G1171" s="77"/>
      <c r="H1171" s="197"/>
      <c r="I1171" s="197"/>
      <c r="J1171" s="197"/>
      <c r="K1171" s="197"/>
      <c r="L1171" s="197"/>
      <c r="M1171" s="197"/>
      <c r="N1171" s="8"/>
    </row>
    <row r="1172" spans="1:14" ht="15" thickBot="1" x14ac:dyDescent="0.35">
      <c r="A1172" s="280" t="s">
        <v>2019</v>
      </c>
      <c r="B1172" s="11"/>
      <c r="C1172" s="11"/>
      <c r="D1172" s="11"/>
      <c r="E1172" s="11"/>
      <c r="F1172" s="11"/>
      <c r="G1172" s="11"/>
      <c r="H1172" s="197"/>
      <c r="I1172" s="197"/>
      <c r="J1172" s="197"/>
      <c r="K1172" s="197"/>
      <c r="L1172" s="197"/>
      <c r="M1172" s="197"/>
      <c r="N1172" s="4"/>
    </row>
    <row r="1173" spans="1:14" ht="18.600000000000001" thickBot="1" x14ac:dyDescent="0.4">
      <c r="A1173" s="56" t="s">
        <v>2627</v>
      </c>
      <c r="B1173" s="53"/>
      <c r="C1173" s="27"/>
      <c r="D1173" s="27"/>
      <c r="E1173" s="27"/>
      <c r="F1173" s="27"/>
      <c r="G1173" s="158"/>
      <c r="H1173" s="190"/>
      <c r="I1173" s="190"/>
      <c r="J1173" s="190"/>
      <c r="K1173" s="190"/>
      <c r="L1173" s="190"/>
      <c r="M1173" s="190"/>
      <c r="N1173" s="16"/>
    </row>
    <row r="1174" spans="1:14" x14ac:dyDescent="0.3">
      <c r="A1174" s="428" t="s">
        <v>2636</v>
      </c>
      <c r="B1174" s="14" t="s">
        <v>2628</v>
      </c>
      <c r="C1174" s="14" t="s">
        <v>82</v>
      </c>
      <c r="D1174" s="14">
        <v>45</v>
      </c>
      <c r="E1174" s="14">
        <v>95</v>
      </c>
      <c r="F1174" s="501"/>
      <c r="G1174" s="215">
        <f>Tabla149[[#This Row],[PPF (µmol/s)]]/Tabla149[[#This Row],[Power use (W)]]</f>
        <v>2.1111111111111112</v>
      </c>
      <c r="H1174" s="197"/>
      <c r="I1174" s="197"/>
      <c r="J1174" s="197"/>
      <c r="K1174" s="226">
        <v>2.1111111111111112</v>
      </c>
      <c r="L1174" s="197"/>
      <c r="M1174" s="197"/>
      <c r="N1174" s="6" t="s">
        <v>2629</v>
      </c>
    </row>
    <row r="1175" spans="1:14" x14ac:dyDescent="0.3">
      <c r="A1175" s="421" t="s">
        <v>2637</v>
      </c>
      <c r="B1175" s="14" t="s">
        <v>2630</v>
      </c>
      <c r="C1175" s="14" t="s">
        <v>82</v>
      </c>
      <c r="D1175" s="11">
        <v>60</v>
      </c>
      <c r="E1175" s="11">
        <v>126</v>
      </c>
      <c r="F1175" s="501"/>
      <c r="G1175" s="215">
        <f>Tabla149[[#This Row],[PPF (µmol/s)]]/Tabla149[[#This Row],[Power use (W)]]</f>
        <v>2.1</v>
      </c>
      <c r="H1175" s="197"/>
      <c r="I1175" s="197"/>
      <c r="J1175" s="197"/>
      <c r="K1175" s="226">
        <v>2.1</v>
      </c>
      <c r="L1175" s="197"/>
      <c r="M1175" s="197"/>
      <c r="N1175" s="6" t="s">
        <v>2629</v>
      </c>
    </row>
    <row r="1176" spans="1:14" x14ac:dyDescent="0.3">
      <c r="A1176" s="280" t="s">
        <v>2019</v>
      </c>
      <c r="B1176" s="11" t="s">
        <v>2631</v>
      </c>
      <c r="C1176" s="14" t="s">
        <v>82</v>
      </c>
      <c r="D1176" s="11">
        <v>18</v>
      </c>
      <c r="E1176" s="153"/>
      <c r="F1176" s="501"/>
      <c r="G1176" s="220">
        <f>Tabla149[[#This Row],[PPF (µmol/s)]]/Tabla149[[#This Row],[Power use (W)]]</f>
        <v>0</v>
      </c>
      <c r="H1176" s="197"/>
      <c r="I1176" s="197"/>
      <c r="J1176" s="197"/>
      <c r="K1176" s="197"/>
      <c r="L1176" s="197"/>
      <c r="M1176" s="197"/>
      <c r="N1176" s="4"/>
    </row>
    <row r="1177" spans="1:14" x14ac:dyDescent="0.3">
      <c r="A1177" s="421"/>
      <c r="B1177" s="11" t="s">
        <v>2632</v>
      </c>
      <c r="C1177" s="14" t="s">
        <v>82</v>
      </c>
      <c r="D1177" s="11">
        <v>10</v>
      </c>
      <c r="E1177" s="11">
        <v>21</v>
      </c>
      <c r="F1177" s="501"/>
      <c r="G1177" s="215">
        <f>Tabla149[[#This Row],[PPF (µmol/s)]]/Tabla149[[#This Row],[Power use (W)]]</f>
        <v>2.1</v>
      </c>
      <c r="H1177" s="197"/>
      <c r="I1177" s="197"/>
      <c r="J1177" s="197"/>
      <c r="K1177" s="226">
        <v>2.1</v>
      </c>
      <c r="L1177" s="197"/>
      <c r="M1177" s="197"/>
      <c r="N1177" s="4" t="s">
        <v>252</v>
      </c>
    </row>
    <row r="1178" spans="1:14" x14ac:dyDescent="0.3">
      <c r="A1178" s="421"/>
      <c r="B1178" s="11" t="s">
        <v>2633</v>
      </c>
      <c r="C1178" s="14" t="s">
        <v>82</v>
      </c>
      <c r="D1178" s="11">
        <v>18</v>
      </c>
      <c r="E1178" s="11">
        <v>38</v>
      </c>
      <c r="F1178" s="501"/>
      <c r="G1178" s="215">
        <f>Tabla149[[#This Row],[PPF (µmol/s)]]/Tabla149[[#This Row],[Power use (W)]]</f>
        <v>2.1111111111111112</v>
      </c>
      <c r="H1178" s="197"/>
      <c r="I1178" s="197"/>
      <c r="J1178" s="197"/>
      <c r="K1178" s="226">
        <v>2.1111111111111112</v>
      </c>
      <c r="L1178" s="197"/>
      <c r="M1178" s="197"/>
      <c r="N1178" s="4"/>
    </row>
    <row r="1179" spans="1:14" ht="15" thickBot="1" x14ac:dyDescent="0.35">
      <c r="A1179" s="429"/>
      <c r="B1179" s="13" t="s">
        <v>2634</v>
      </c>
      <c r="C1179" s="13" t="s">
        <v>2064</v>
      </c>
      <c r="D1179" s="13">
        <v>300</v>
      </c>
      <c r="E1179" s="154"/>
      <c r="F1179" s="502"/>
      <c r="G1179" s="458">
        <f>Tabla149[[#This Row],[PPF (µmol/s)]]/Tabla149[[#This Row],[Power use (W)]]</f>
        <v>0</v>
      </c>
      <c r="H1179" s="197"/>
      <c r="I1179" s="197"/>
      <c r="J1179" s="197"/>
      <c r="K1179" s="197"/>
      <c r="L1179" s="197"/>
      <c r="M1179" s="197"/>
      <c r="N1179" s="8" t="s">
        <v>2635</v>
      </c>
    </row>
    <row r="1180" spans="1:14" ht="18.600000000000001" thickBot="1" x14ac:dyDescent="0.4">
      <c r="A1180" s="56" t="s">
        <v>2638</v>
      </c>
      <c r="B1180" s="53"/>
      <c r="C1180" s="27"/>
      <c r="D1180" s="27"/>
      <c r="E1180" s="27"/>
      <c r="F1180" s="27"/>
      <c r="G1180" s="158"/>
      <c r="H1180" s="190"/>
      <c r="I1180" s="190"/>
      <c r="J1180" s="190"/>
      <c r="K1180" s="190"/>
      <c r="L1180" s="190"/>
      <c r="M1180" s="190"/>
      <c r="N1180" s="16"/>
    </row>
    <row r="1181" spans="1:14" x14ac:dyDescent="0.3">
      <c r="A1181" s="428" t="s">
        <v>2640</v>
      </c>
      <c r="B1181" s="14" t="s">
        <v>2639</v>
      </c>
      <c r="C1181" s="14" t="s">
        <v>2558</v>
      </c>
      <c r="D1181" s="14">
        <v>550</v>
      </c>
      <c r="E1181" s="57"/>
      <c r="F1181" s="168">
        <v>2.1</v>
      </c>
      <c r="G1181" s="77">
        <f>Tabla149[[#This Row],[PPF (µmol/s)]]/Tabla149[[#This Row],[Power use (W)]]</f>
        <v>0</v>
      </c>
      <c r="H1181" s="197"/>
      <c r="I1181" s="197"/>
      <c r="J1181" s="197"/>
      <c r="K1181" s="197">
        <v>2.1</v>
      </c>
      <c r="L1181" s="197"/>
      <c r="M1181" s="197"/>
      <c r="N1181" s="6" t="s">
        <v>2641</v>
      </c>
    </row>
    <row r="1182" spans="1:14" x14ac:dyDescent="0.3">
      <c r="A1182" s="35" t="s">
        <v>2642</v>
      </c>
      <c r="B1182" s="11"/>
      <c r="C1182" s="11"/>
      <c r="D1182" s="11"/>
      <c r="E1182" s="11"/>
      <c r="F1182" s="11"/>
      <c r="G1182" s="77"/>
      <c r="H1182" s="197"/>
      <c r="I1182" s="197"/>
      <c r="J1182" s="197"/>
      <c r="K1182" s="197"/>
      <c r="L1182" s="197"/>
      <c r="M1182" s="197"/>
      <c r="N1182" s="4"/>
    </row>
    <row r="1183" spans="1:14" x14ac:dyDescent="0.3">
      <c r="A1183" s="280" t="s">
        <v>2019</v>
      </c>
      <c r="B1183" s="11"/>
      <c r="C1183" s="11"/>
      <c r="D1183" s="11"/>
      <c r="E1183" s="11"/>
      <c r="F1183" s="11"/>
      <c r="G1183" s="77"/>
      <c r="H1183" s="197"/>
      <c r="I1183" s="197"/>
      <c r="J1183" s="197"/>
      <c r="K1183" s="197"/>
      <c r="L1183" s="197"/>
      <c r="M1183" s="197"/>
      <c r="N1183" s="4"/>
    </row>
    <row r="1184" spans="1:14" ht="15" thickBot="1" x14ac:dyDescent="0.35">
      <c r="A1184" s="421"/>
      <c r="B1184" s="11"/>
      <c r="C1184" s="11"/>
      <c r="D1184" s="11"/>
      <c r="E1184" s="11"/>
      <c r="F1184" s="11"/>
      <c r="G1184" s="77"/>
      <c r="H1184" s="197"/>
      <c r="I1184" s="197"/>
      <c r="J1184" s="197"/>
      <c r="K1184" s="197"/>
      <c r="L1184" s="197"/>
      <c r="M1184" s="197"/>
      <c r="N1184" s="4"/>
    </row>
    <row r="1185" spans="1:14" ht="18.600000000000001" thickBot="1" x14ac:dyDescent="0.4">
      <c r="A1185" s="56" t="s">
        <v>2721</v>
      </c>
      <c r="B1185" s="53"/>
      <c r="C1185" s="27"/>
      <c r="D1185" s="27"/>
      <c r="E1185" s="27"/>
      <c r="F1185" s="27"/>
      <c r="G1185" s="27"/>
      <c r="H1185" s="27"/>
      <c r="I1185" s="27"/>
      <c r="J1185" s="27"/>
      <c r="K1185" s="27"/>
      <c r="L1185" s="27"/>
      <c r="M1185" s="27"/>
      <c r="N1185" s="16"/>
    </row>
    <row r="1186" spans="1:14" x14ac:dyDescent="0.3">
      <c r="A1186" s="428" t="s">
        <v>2761</v>
      </c>
      <c r="B1186" s="14" t="s">
        <v>2722</v>
      </c>
      <c r="C1186" s="14" t="s">
        <v>223</v>
      </c>
      <c r="D1186" s="14">
        <v>240</v>
      </c>
      <c r="E1186" s="14">
        <v>647.15</v>
      </c>
      <c r="F1186" s="169">
        <v>2.8</v>
      </c>
      <c r="G1186" s="77"/>
      <c r="H1186" s="197"/>
      <c r="I1186" s="197"/>
      <c r="J1186" s="197"/>
      <c r="K1186" s="197"/>
      <c r="L1186" s="197">
        <v>2.8</v>
      </c>
      <c r="M1186" s="197"/>
      <c r="N1186" s="6" t="s">
        <v>2723</v>
      </c>
    </row>
    <row r="1187" spans="1:14" x14ac:dyDescent="0.3">
      <c r="A1187" s="280" t="s">
        <v>2019</v>
      </c>
      <c r="B1187" s="13" t="s">
        <v>2724</v>
      </c>
      <c r="C1187" s="13" t="s">
        <v>309</v>
      </c>
      <c r="D1187" s="13">
        <v>108</v>
      </c>
      <c r="E1187" s="13">
        <v>287</v>
      </c>
      <c r="F1187" s="175">
        <v>2.7</v>
      </c>
      <c r="G1187" s="77"/>
      <c r="H1187" s="197"/>
      <c r="I1187" s="197"/>
      <c r="J1187" s="197"/>
      <c r="K1187" s="197"/>
      <c r="L1187" s="197">
        <v>2.7</v>
      </c>
      <c r="M1187" s="197"/>
      <c r="N1187" s="6" t="s">
        <v>2726</v>
      </c>
    </row>
    <row r="1188" spans="1:14" x14ac:dyDescent="0.3">
      <c r="A1188" s="421"/>
      <c r="B1188" s="13" t="s">
        <v>2725</v>
      </c>
      <c r="C1188" s="13" t="s">
        <v>309</v>
      </c>
      <c r="D1188" s="11">
        <v>109</v>
      </c>
      <c r="E1188" s="11">
        <v>270</v>
      </c>
      <c r="F1188" s="170">
        <v>2.5</v>
      </c>
      <c r="G1188" s="77"/>
      <c r="H1188" s="197"/>
      <c r="I1188" s="197"/>
      <c r="J1188" s="197"/>
      <c r="K1188" s="197"/>
      <c r="L1188" s="197">
        <v>2.5</v>
      </c>
      <c r="M1188" s="197"/>
      <c r="N1188" s="6" t="s">
        <v>2727</v>
      </c>
    </row>
    <row r="1189" spans="1:14" x14ac:dyDescent="0.3">
      <c r="A1189" s="421"/>
      <c r="B1189" s="11" t="s">
        <v>2728</v>
      </c>
      <c r="C1189" s="13" t="s">
        <v>309</v>
      </c>
      <c r="D1189" s="11">
        <v>610</v>
      </c>
      <c r="E1189" s="11">
        <v>1500</v>
      </c>
      <c r="F1189" s="170">
        <v>2.5</v>
      </c>
      <c r="G1189" s="77"/>
      <c r="H1189" s="197"/>
      <c r="I1189" s="197"/>
      <c r="J1189" s="197"/>
      <c r="K1189" s="197"/>
      <c r="L1189" s="197">
        <v>2.5</v>
      </c>
      <c r="M1189" s="197"/>
      <c r="N1189" s="6" t="s">
        <v>2729</v>
      </c>
    </row>
    <row r="1190" spans="1:14" x14ac:dyDescent="0.3">
      <c r="A1190" s="421"/>
      <c r="B1190" s="11" t="s">
        <v>2730</v>
      </c>
      <c r="C1190" s="11" t="s">
        <v>424</v>
      </c>
      <c r="D1190" s="11">
        <v>18.399999999999999</v>
      </c>
      <c r="E1190" s="11">
        <v>53</v>
      </c>
      <c r="F1190" s="170">
        <v>2.9</v>
      </c>
      <c r="G1190" s="77"/>
      <c r="H1190" s="197"/>
      <c r="I1190" s="197"/>
      <c r="J1190" s="197"/>
      <c r="K1190" s="197"/>
      <c r="L1190" s="197">
        <v>2.9</v>
      </c>
      <c r="M1190" s="197"/>
      <c r="N1190" s="6" t="s">
        <v>2737</v>
      </c>
    </row>
    <row r="1191" spans="1:14" x14ac:dyDescent="0.3">
      <c r="A1191" s="421"/>
      <c r="B1191" s="11" t="s">
        <v>2731</v>
      </c>
      <c r="C1191" s="11" t="s">
        <v>424</v>
      </c>
      <c r="D1191" s="11">
        <v>18.600000000000001</v>
      </c>
      <c r="E1191" s="11">
        <v>49</v>
      </c>
      <c r="F1191" s="170">
        <v>2.6</v>
      </c>
      <c r="G1191" s="77"/>
      <c r="H1191" s="197"/>
      <c r="I1191" s="197"/>
      <c r="J1191" s="197"/>
      <c r="K1191" s="197"/>
      <c r="L1191" s="197">
        <v>2.6</v>
      </c>
      <c r="M1191" s="197"/>
      <c r="N1191" s="6" t="s">
        <v>2736</v>
      </c>
    </row>
    <row r="1192" spans="1:14" x14ac:dyDescent="0.3">
      <c r="A1192" s="421"/>
      <c r="B1192" s="11" t="s">
        <v>2732</v>
      </c>
      <c r="C1192" s="11" t="s">
        <v>424</v>
      </c>
      <c r="D1192" s="11">
        <v>38.4</v>
      </c>
      <c r="E1192" s="11">
        <v>88</v>
      </c>
      <c r="F1192" s="170">
        <v>2.7</v>
      </c>
      <c r="G1192" s="77"/>
      <c r="H1192" s="197"/>
      <c r="I1192" s="197"/>
      <c r="J1192" s="197"/>
      <c r="K1192" s="197"/>
      <c r="L1192" s="197">
        <v>2.7</v>
      </c>
      <c r="M1192" s="197"/>
      <c r="N1192" s="6" t="s">
        <v>2733</v>
      </c>
    </row>
    <row r="1193" spans="1:14" x14ac:dyDescent="0.3">
      <c r="A1193" s="421"/>
      <c r="B1193" s="11" t="s">
        <v>2734</v>
      </c>
      <c r="C1193" s="11" t="s">
        <v>424</v>
      </c>
      <c r="D1193" s="11">
        <v>20</v>
      </c>
      <c r="E1193" s="11">
        <v>63</v>
      </c>
      <c r="F1193" s="170">
        <v>3.1</v>
      </c>
      <c r="G1193" s="77"/>
      <c r="H1193" s="197"/>
      <c r="I1193" s="197"/>
      <c r="J1193" s="197"/>
      <c r="K1193" s="197"/>
      <c r="L1193" s="197"/>
      <c r="M1193" s="197">
        <v>3.1</v>
      </c>
      <c r="N1193" s="6" t="s">
        <v>2735</v>
      </c>
    </row>
    <row r="1194" spans="1:14" x14ac:dyDescent="0.3">
      <c r="A1194" s="421"/>
      <c r="B1194" s="11" t="s">
        <v>2738</v>
      </c>
      <c r="C1194" s="13" t="s">
        <v>314</v>
      </c>
      <c r="D1194" s="11">
        <v>345</v>
      </c>
      <c r="E1194" s="11">
        <v>824</v>
      </c>
      <c r="F1194" s="170">
        <v>2.4</v>
      </c>
      <c r="G1194" s="77"/>
      <c r="H1194" s="197"/>
      <c r="I1194" s="197"/>
      <c r="J1194" s="197"/>
      <c r="K1194" s="197">
        <v>2.4</v>
      </c>
      <c r="L1194" s="197"/>
      <c r="M1194" s="197"/>
      <c r="N1194" s="6" t="s">
        <v>2739</v>
      </c>
    </row>
    <row r="1195" spans="1:14" x14ac:dyDescent="0.3">
      <c r="A1195" s="421"/>
      <c r="B1195" s="11" t="s">
        <v>2740</v>
      </c>
      <c r="C1195" s="11" t="s">
        <v>424</v>
      </c>
      <c r="D1195" s="11">
        <v>600</v>
      </c>
      <c r="E1195" s="11">
        <v>1748</v>
      </c>
      <c r="F1195" s="170">
        <v>2.8</v>
      </c>
      <c r="G1195" s="77"/>
      <c r="H1195" s="197"/>
      <c r="I1195" s="197"/>
      <c r="J1195" s="197"/>
      <c r="K1195" s="197"/>
      <c r="L1195" s="197">
        <v>2.8</v>
      </c>
      <c r="M1195" s="197"/>
      <c r="N1195" s="6" t="s">
        <v>2741</v>
      </c>
    </row>
    <row r="1196" spans="1:14" x14ac:dyDescent="0.3">
      <c r="A1196" s="421"/>
      <c r="B1196" s="11" t="s">
        <v>2742</v>
      </c>
      <c r="C1196" s="11" t="s">
        <v>424</v>
      </c>
      <c r="D1196" s="11">
        <v>200</v>
      </c>
      <c r="E1196" s="11">
        <v>464</v>
      </c>
      <c r="F1196" s="170">
        <v>2</v>
      </c>
      <c r="G1196" s="77"/>
      <c r="H1196" s="197"/>
      <c r="I1196" s="197"/>
      <c r="J1196" s="197"/>
      <c r="K1196" s="197">
        <v>2</v>
      </c>
      <c r="L1196" s="197"/>
      <c r="M1196" s="197"/>
      <c r="N1196" s="6" t="s">
        <v>2745</v>
      </c>
    </row>
    <row r="1197" spans="1:14" x14ac:dyDescent="0.3">
      <c r="A1197" s="421"/>
      <c r="B1197" s="11" t="s">
        <v>2743</v>
      </c>
      <c r="C1197" s="11" t="s">
        <v>424</v>
      </c>
      <c r="D1197" s="11">
        <v>200</v>
      </c>
      <c r="E1197" s="11">
        <v>464</v>
      </c>
      <c r="F1197" s="170">
        <v>2.2999999999999998</v>
      </c>
      <c r="G1197" s="77"/>
      <c r="H1197" s="197"/>
      <c r="I1197" s="197"/>
      <c r="J1197" s="197"/>
      <c r="K1197" s="197">
        <v>2.2999999999999998</v>
      </c>
      <c r="L1197" s="197"/>
      <c r="M1197" s="197"/>
      <c r="N1197" s="6" t="s">
        <v>2746</v>
      </c>
    </row>
    <row r="1198" spans="1:14" x14ac:dyDescent="0.3">
      <c r="A1198" s="421"/>
      <c r="B1198" s="11" t="s">
        <v>2744</v>
      </c>
      <c r="C1198" s="11" t="s">
        <v>424</v>
      </c>
      <c r="D1198" s="11">
        <v>200</v>
      </c>
      <c r="E1198" s="11">
        <v>412</v>
      </c>
      <c r="F1198" s="170">
        <v>2.2999999999999998</v>
      </c>
      <c r="G1198" s="77"/>
      <c r="H1198" s="197"/>
      <c r="I1198" s="197"/>
      <c r="J1198" s="197"/>
      <c r="K1198" s="197">
        <v>2.2999999999999998</v>
      </c>
      <c r="L1198" s="197"/>
      <c r="M1198" s="197"/>
      <c r="N1198" s="6" t="s">
        <v>2748</v>
      </c>
    </row>
    <row r="1199" spans="1:14" x14ac:dyDescent="0.3">
      <c r="A1199" s="421"/>
      <c r="B1199" s="11" t="s">
        <v>2747</v>
      </c>
      <c r="C1199" s="13" t="s">
        <v>2069</v>
      </c>
      <c r="D1199" s="11">
        <v>630</v>
      </c>
      <c r="E1199" s="11">
        <v>1750</v>
      </c>
      <c r="F1199" s="170">
        <v>2.8</v>
      </c>
      <c r="G1199" s="77"/>
      <c r="H1199" s="197"/>
      <c r="I1199" s="197"/>
      <c r="J1199" s="197"/>
      <c r="K1199" s="197"/>
      <c r="L1199" s="197">
        <v>2.8</v>
      </c>
      <c r="M1199" s="197"/>
      <c r="N1199" s="291" t="s">
        <v>2749</v>
      </c>
    </row>
    <row r="1200" spans="1:14" x14ac:dyDescent="0.3">
      <c r="A1200" s="421"/>
      <c r="B1200" s="11" t="s">
        <v>2750</v>
      </c>
      <c r="C1200" s="13" t="s">
        <v>309</v>
      </c>
      <c r="D1200" s="11">
        <v>679</v>
      </c>
      <c r="E1200" s="11">
        <v>1678</v>
      </c>
      <c r="F1200" s="170">
        <v>2.8</v>
      </c>
      <c r="G1200" s="77"/>
      <c r="H1200" s="197"/>
      <c r="I1200" s="197"/>
      <c r="J1200" s="197"/>
      <c r="K1200" s="197"/>
      <c r="L1200" s="197">
        <v>2.8</v>
      </c>
      <c r="M1200" s="197"/>
      <c r="N1200" s="291" t="s">
        <v>2751</v>
      </c>
    </row>
    <row r="1201" spans="1:14" x14ac:dyDescent="0.3">
      <c r="A1201" s="421"/>
      <c r="B1201" s="11" t="s">
        <v>2752</v>
      </c>
      <c r="C1201" s="11" t="s">
        <v>2078</v>
      </c>
      <c r="D1201" s="11">
        <v>157</v>
      </c>
      <c r="E1201" s="11">
        <v>352</v>
      </c>
      <c r="F1201" s="153"/>
      <c r="G1201" s="458"/>
      <c r="H1201" s="197"/>
      <c r="I1201" s="197"/>
      <c r="J1201" s="197"/>
      <c r="K1201" s="197"/>
      <c r="L1201" s="197"/>
      <c r="M1201" s="197"/>
      <c r="N1201" s="291" t="s">
        <v>2753</v>
      </c>
    </row>
    <row r="1202" spans="1:14" x14ac:dyDescent="0.3">
      <c r="A1202" s="429"/>
      <c r="B1202" s="13" t="s">
        <v>2754</v>
      </c>
      <c r="C1202" s="13" t="s">
        <v>82</v>
      </c>
      <c r="D1202" s="13">
        <v>17</v>
      </c>
      <c r="E1202" s="13">
        <v>40.799999999999997</v>
      </c>
      <c r="F1202" s="153"/>
      <c r="G1202" s="220">
        <f>Tabla149[[#This Row],[PPF (µmol/s)]]/Tabla149[[#This Row],[Power use (W)]]</f>
        <v>2.4</v>
      </c>
      <c r="H1202" s="197"/>
      <c r="I1202" s="197"/>
      <c r="J1202" s="197"/>
      <c r="K1202" s="197"/>
      <c r="L1202" s="197"/>
      <c r="M1202" s="197"/>
      <c r="N1202" s="291" t="s">
        <v>2755</v>
      </c>
    </row>
    <row r="1203" spans="1:14" x14ac:dyDescent="0.3">
      <c r="A1203" s="421"/>
      <c r="B1203" s="11" t="s">
        <v>2756</v>
      </c>
      <c r="C1203" s="13" t="s">
        <v>82</v>
      </c>
      <c r="D1203" s="11">
        <v>18</v>
      </c>
      <c r="E1203" s="11">
        <v>35</v>
      </c>
      <c r="F1203" s="153"/>
      <c r="G1203" s="220">
        <f>Tabla149[[#This Row],[PPF (µmol/s)]]/Tabla149[[#This Row],[Power use (W)]]</f>
        <v>1.9444444444444444</v>
      </c>
      <c r="H1203" s="197"/>
      <c r="I1203" s="197"/>
      <c r="J1203" s="197"/>
      <c r="K1203" s="197"/>
      <c r="L1203" s="197"/>
      <c r="M1203" s="197"/>
      <c r="N1203" s="291" t="s">
        <v>2758</v>
      </c>
    </row>
    <row r="1204" spans="1:14" x14ac:dyDescent="0.3">
      <c r="A1204" s="510" t="s">
        <v>2760</v>
      </c>
      <c r="B1204" s="11" t="s">
        <v>2757</v>
      </c>
      <c r="C1204" s="13" t="s">
        <v>82</v>
      </c>
      <c r="D1204" s="11">
        <v>19</v>
      </c>
      <c r="E1204" s="11">
        <v>25</v>
      </c>
      <c r="F1204" s="153"/>
      <c r="G1204" s="220">
        <f>Tabla149[[#This Row],[PPF (µmol/s)]]/Tabla149[[#This Row],[Power use (W)]]</f>
        <v>1.3157894736842106</v>
      </c>
      <c r="H1204" s="197"/>
      <c r="I1204" s="197"/>
      <c r="J1204" s="197"/>
      <c r="K1204" s="197"/>
      <c r="L1204" s="197"/>
      <c r="M1204" s="197"/>
      <c r="N1204" s="291" t="s">
        <v>2759</v>
      </c>
    </row>
    <row r="1205" spans="1:14" x14ac:dyDescent="0.3">
      <c r="A1205" s="421" t="s">
        <v>2762</v>
      </c>
      <c r="B1205" s="11"/>
      <c r="C1205" s="11"/>
      <c r="D1205" s="11"/>
      <c r="E1205" s="11"/>
      <c r="F1205" s="11"/>
      <c r="G1205" s="224"/>
      <c r="H1205" s="197"/>
      <c r="I1205" s="197"/>
      <c r="J1205" s="197"/>
      <c r="K1205" s="197"/>
      <c r="L1205" s="197"/>
      <c r="M1205" s="197"/>
      <c r="N1205" s="286"/>
    </row>
    <row r="1206" spans="1:14" ht="15" thickBot="1" x14ac:dyDescent="0.35">
      <c r="A1206" s="429" t="s">
        <v>2772</v>
      </c>
      <c r="B1206" s="13"/>
      <c r="C1206" s="13"/>
      <c r="D1206" s="13"/>
      <c r="E1206" s="13"/>
      <c r="F1206" s="13"/>
      <c r="G1206" s="224"/>
      <c r="H1206" s="197"/>
      <c r="I1206" s="197"/>
      <c r="J1206" s="197"/>
      <c r="K1206" s="197"/>
      <c r="L1206" s="197"/>
      <c r="M1206" s="197"/>
      <c r="N1206" s="339"/>
    </row>
    <row r="1207" spans="1:14" ht="18.600000000000001" thickBot="1" x14ac:dyDescent="0.4">
      <c r="A1207" s="56" t="s">
        <v>2763</v>
      </c>
      <c r="B1207" s="53"/>
      <c r="C1207" s="27"/>
      <c r="D1207" s="27"/>
      <c r="E1207" s="27"/>
      <c r="F1207" s="27"/>
      <c r="G1207" s="522"/>
      <c r="H1207" s="27"/>
      <c r="I1207" s="27"/>
      <c r="J1207" s="27"/>
      <c r="K1207" s="27"/>
      <c r="L1207" s="27"/>
      <c r="M1207" s="27"/>
      <c r="N1207" s="287"/>
    </row>
    <row r="1208" spans="1:14" x14ac:dyDescent="0.3">
      <c r="A1208" s="435" t="s">
        <v>2770</v>
      </c>
      <c r="B1208" s="26" t="s">
        <v>2764</v>
      </c>
      <c r="C1208" s="26" t="s">
        <v>2082</v>
      </c>
      <c r="D1208" s="26">
        <v>240</v>
      </c>
      <c r="E1208" s="26">
        <v>575</v>
      </c>
      <c r="F1208" s="265">
        <v>2.2999999999999998</v>
      </c>
      <c r="G1208" s="260">
        <f>Tabla149[[#This Row],[PPF (µmol/s)]]/Tabla149[[#This Row],[Power use (W)]]</f>
        <v>2.3958333333333335</v>
      </c>
      <c r="H1208" s="197"/>
      <c r="I1208" s="197"/>
      <c r="J1208" s="197"/>
      <c r="K1208" s="197">
        <v>2.2999999999999998</v>
      </c>
      <c r="L1208" s="197"/>
      <c r="M1208" s="197"/>
      <c r="N1208" s="66" t="s">
        <v>2767</v>
      </c>
    </row>
    <row r="1209" spans="1:14" x14ac:dyDescent="0.3">
      <c r="A1209" s="35" t="s">
        <v>2771</v>
      </c>
      <c r="B1209" s="11" t="s">
        <v>2765</v>
      </c>
      <c r="C1209" s="11" t="s">
        <v>2065</v>
      </c>
      <c r="D1209" s="11">
        <v>300</v>
      </c>
      <c r="E1209" s="11">
        <v>690</v>
      </c>
      <c r="F1209" s="170">
        <v>2.58</v>
      </c>
      <c r="G1209" s="260">
        <f>Tabla149[[#This Row],[PPF (µmol/s)]]/Tabla149[[#This Row],[Power use (W)]]</f>
        <v>2.2999999999999998</v>
      </c>
      <c r="H1209" s="197"/>
      <c r="I1209" s="197"/>
      <c r="J1209" s="197"/>
      <c r="K1209" s="197"/>
      <c r="L1209" s="197">
        <v>2.58</v>
      </c>
      <c r="M1209" s="197"/>
      <c r="N1209" s="66" t="s">
        <v>2768</v>
      </c>
    </row>
    <row r="1210" spans="1:14" ht="15" thickBot="1" x14ac:dyDescent="0.35">
      <c r="A1210" s="280" t="s">
        <v>2019</v>
      </c>
      <c r="B1210" s="13" t="s">
        <v>2766</v>
      </c>
      <c r="C1210" s="13" t="s">
        <v>2065</v>
      </c>
      <c r="D1210" s="13">
        <v>600</v>
      </c>
      <c r="E1210" s="13">
        <v>1380</v>
      </c>
      <c r="F1210" s="175">
        <v>2.58</v>
      </c>
      <c r="G1210" s="260">
        <f>Tabla149[[#This Row],[PPF (µmol/s)]]/Tabla149[[#This Row],[Power use (W)]]</f>
        <v>2.2999999999999998</v>
      </c>
      <c r="H1210" s="197"/>
      <c r="I1210" s="197"/>
      <c r="J1210" s="197"/>
      <c r="K1210" s="197"/>
      <c r="L1210" s="197">
        <v>2.58</v>
      </c>
      <c r="M1210" s="197"/>
      <c r="N1210" s="76" t="s">
        <v>2769</v>
      </c>
    </row>
    <row r="1211" spans="1:14" ht="18.600000000000001" thickBot="1" x14ac:dyDescent="0.4">
      <c r="A1211" s="56" t="s">
        <v>2773</v>
      </c>
      <c r="B1211" s="53"/>
      <c r="C1211" s="27"/>
      <c r="D1211" s="27"/>
      <c r="E1211" s="27"/>
      <c r="F1211" s="27"/>
      <c r="G1211" s="522"/>
      <c r="H1211" s="27"/>
      <c r="I1211" s="27"/>
      <c r="J1211" s="27"/>
      <c r="K1211" s="27"/>
      <c r="L1211" s="27"/>
      <c r="M1211" s="27"/>
      <c r="N1211" s="16"/>
    </row>
    <row r="1212" spans="1:14" x14ac:dyDescent="0.3">
      <c r="A1212" s="428" t="s">
        <v>2792</v>
      </c>
      <c r="B1212" s="14" t="s">
        <v>2774</v>
      </c>
      <c r="C1212" s="11" t="s">
        <v>424</v>
      </c>
      <c r="D1212" s="14">
        <v>330</v>
      </c>
      <c r="E1212" s="14">
        <v>891</v>
      </c>
      <c r="F1212" s="14">
        <v>2.7</v>
      </c>
      <c r="G1212" s="493">
        <f>Tabla149[[#This Row],[PPF (µmol/s)]]/Tabla149[[#This Row],[Power use (W)]]</f>
        <v>2.7</v>
      </c>
      <c r="H1212" s="197"/>
      <c r="I1212" s="197"/>
      <c r="J1212" s="197"/>
      <c r="K1212" s="197"/>
      <c r="L1212" s="226">
        <v>2.7</v>
      </c>
      <c r="M1212" s="197"/>
      <c r="N1212" s="6" t="s">
        <v>2778</v>
      </c>
    </row>
    <row r="1213" spans="1:14" x14ac:dyDescent="0.3">
      <c r="A1213" s="42" t="s">
        <v>2793</v>
      </c>
      <c r="B1213" s="13" t="s">
        <v>2775</v>
      </c>
      <c r="C1213" s="11" t="s">
        <v>424</v>
      </c>
      <c r="D1213" s="13">
        <v>530</v>
      </c>
      <c r="E1213" s="13">
        <v>1431</v>
      </c>
      <c r="F1213" s="13">
        <v>2.7</v>
      </c>
      <c r="G1213" s="493">
        <f>Tabla149[[#This Row],[PPF (µmol/s)]]/Tabla149[[#This Row],[Power use (W)]]</f>
        <v>2.7</v>
      </c>
      <c r="H1213" s="197"/>
      <c r="I1213" s="197"/>
      <c r="J1213" s="197"/>
      <c r="K1213" s="197"/>
      <c r="L1213" s="226">
        <v>2.7</v>
      </c>
      <c r="M1213" s="197"/>
      <c r="N1213" s="6" t="s">
        <v>2779</v>
      </c>
    </row>
    <row r="1214" spans="1:14" x14ac:dyDescent="0.3">
      <c r="A1214" s="280" t="s">
        <v>2019</v>
      </c>
      <c r="B1214" s="11" t="s">
        <v>2776</v>
      </c>
      <c r="C1214" s="11" t="s">
        <v>424</v>
      </c>
      <c r="D1214" s="11">
        <v>40</v>
      </c>
      <c r="E1214" s="11">
        <v>108</v>
      </c>
      <c r="F1214" s="11">
        <v>2.7</v>
      </c>
      <c r="G1214" s="493">
        <f>Tabla149[[#This Row],[PPF (µmol/s)]]/Tabla149[[#This Row],[Power use (W)]]</f>
        <v>2.7</v>
      </c>
      <c r="H1214" s="197"/>
      <c r="I1214" s="197"/>
      <c r="J1214" s="197"/>
      <c r="K1214" s="197"/>
      <c r="L1214" s="226">
        <v>2.7</v>
      </c>
      <c r="M1214" s="197"/>
      <c r="N1214" s="6" t="s">
        <v>2780</v>
      </c>
    </row>
    <row r="1215" spans="1:14" x14ac:dyDescent="0.3">
      <c r="A1215" s="421"/>
      <c r="B1215" s="11" t="s">
        <v>2777</v>
      </c>
      <c r="C1215" s="11" t="s">
        <v>424</v>
      </c>
      <c r="D1215" s="11">
        <v>60</v>
      </c>
      <c r="E1215" s="11">
        <v>162</v>
      </c>
      <c r="F1215" s="11">
        <v>2.7</v>
      </c>
      <c r="G1215" s="493">
        <f>Tabla149[[#This Row],[PPF (µmol/s)]]/Tabla149[[#This Row],[Power use (W)]]</f>
        <v>2.7</v>
      </c>
      <c r="H1215" s="197"/>
      <c r="I1215" s="197"/>
      <c r="J1215" s="197"/>
      <c r="K1215" s="197"/>
      <c r="L1215" s="226">
        <v>2.7</v>
      </c>
      <c r="M1215" s="197"/>
      <c r="N1215" s="4" t="s">
        <v>2781</v>
      </c>
    </row>
    <row r="1216" spans="1:14" x14ac:dyDescent="0.3">
      <c r="A1216" s="421"/>
      <c r="B1216" s="11" t="s">
        <v>2782</v>
      </c>
      <c r="C1216" s="13" t="s">
        <v>2071</v>
      </c>
      <c r="D1216" s="11">
        <v>240</v>
      </c>
      <c r="E1216" s="11">
        <v>648</v>
      </c>
      <c r="F1216" s="11">
        <v>2.7</v>
      </c>
      <c r="G1216" s="493">
        <f>Tabla149[[#This Row],[PPF (µmol/s)]]/Tabla149[[#This Row],[Power use (W)]]</f>
        <v>2.7</v>
      </c>
      <c r="H1216" s="197"/>
      <c r="I1216" s="197"/>
      <c r="J1216" s="197"/>
      <c r="K1216" s="197"/>
      <c r="L1216" s="226">
        <v>2.7</v>
      </c>
      <c r="M1216" s="197"/>
      <c r="N1216" s="4" t="s">
        <v>2778</v>
      </c>
    </row>
    <row r="1217" spans="1:14" x14ac:dyDescent="0.3">
      <c r="A1217" s="421"/>
      <c r="B1217" s="11" t="s">
        <v>2783</v>
      </c>
      <c r="C1217" s="13" t="s">
        <v>2070</v>
      </c>
      <c r="D1217" s="11">
        <v>320</v>
      </c>
      <c r="E1217" s="11">
        <v>864</v>
      </c>
      <c r="F1217" s="11">
        <v>2.7</v>
      </c>
      <c r="G1217" s="493">
        <f>Tabla149[[#This Row],[PPF (µmol/s)]]/Tabla149[[#This Row],[Power use (W)]]</f>
        <v>2.7</v>
      </c>
      <c r="H1217" s="197"/>
      <c r="I1217" s="197"/>
      <c r="J1217" s="197"/>
      <c r="K1217" s="197"/>
      <c r="L1217" s="226">
        <v>2.7</v>
      </c>
      <c r="M1217" s="197"/>
      <c r="N1217" s="4" t="s">
        <v>2778</v>
      </c>
    </row>
    <row r="1218" spans="1:14" x14ac:dyDescent="0.3">
      <c r="A1218" s="421"/>
      <c r="B1218" s="11" t="s">
        <v>2784</v>
      </c>
      <c r="C1218" s="13" t="s">
        <v>2069</v>
      </c>
      <c r="D1218" s="11">
        <v>480</v>
      </c>
      <c r="E1218" s="11">
        <v>1296</v>
      </c>
      <c r="F1218" s="11">
        <v>2.7</v>
      </c>
      <c r="G1218" s="493">
        <f>Tabla149[[#This Row],[PPF (µmol/s)]]/Tabla149[[#This Row],[Power use (W)]]</f>
        <v>2.7</v>
      </c>
      <c r="H1218" s="197"/>
      <c r="I1218" s="197"/>
      <c r="J1218" s="197"/>
      <c r="K1218" s="197"/>
      <c r="L1218" s="226">
        <v>2.7</v>
      </c>
      <c r="M1218" s="197"/>
      <c r="N1218" s="4" t="s">
        <v>2778</v>
      </c>
    </row>
    <row r="1219" spans="1:14" x14ac:dyDescent="0.3">
      <c r="A1219" s="421"/>
      <c r="B1219" s="11" t="s">
        <v>2785</v>
      </c>
      <c r="C1219" s="13" t="s">
        <v>2068</v>
      </c>
      <c r="D1219" s="11">
        <v>660</v>
      </c>
      <c r="E1219" s="11">
        <v>1782</v>
      </c>
      <c r="F1219" s="11">
        <v>2.7</v>
      </c>
      <c r="G1219" s="493">
        <f>Tabla149[[#This Row],[PPF (µmol/s)]]/Tabla149[[#This Row],[Power use (W)]]</f>
        <v>2.7</v>
      </c>
      <c r="H1219" s="197"/>
      <c r="I1219" s="197"/>
      <c r="J1219" s="197"/>
      <c r="K1219" s="197"/>
      <c r="L1219" s="226">
        <v>2.7</v>
      </c>
      <c r="M1219" s="197"/>
      <c r="N1219" s="4" t="s">
        <v>2787</v>
      </c>
    </row>
    <row r="1220" spans="1:14" x14ac:dyDescent="0.3">
      <c r="A1220" s="421"/>
      <c r="B1220" s="11" t="s">
        <v>2788</v>
      </c>
      <c r="C1220" s="13" t="s">
        <v>82</v>
      </c>
      <c r="D1220" s="11">
        <v>50</v>
      </c>
      <c r="E1220" s="11">
        <v>135</v>
      </c>
      <c r="F1220" s="11">
        <v>2.7</v>
      </c>
      <c r="G1220" s="493">
        <f>Tabla149[[#This Row],[PPF (µmol/s)]]/Tabla149[[#This Row],[Power use (W)]]</f>
        <v>2.7</v>
      </c>
      <c r="H1220" s="197"/>
      <c r="I1220" s="197"/>
      <c r="J1220" s="197"/>
      <c r="K1220" s="197"/>
      <c r="L1220" s="226">
        <v>2.7</v>
      </c>
      <c r="M1220" s="197"/>
      <c r="N1220" s="4" t="s">
        <v>2786</v>
      </c>
    </row>
    <row r="1221" spans="1:14" x14ac:dyDescent="0.3">
      <c r="A1221" s="421"/>
      <c r="B1221" s="11" t="s">
        <v>2789</v>
      </c>
      <c r="C1221" s="13" t="s">
        <v>82</v>
      </c>
      <c r="D1221" s="11">
        <v>85</v>
      </c>
      <c r="E1221" s="11">
        <v>230</v>
      </c>
      <c r="F1221" s="11">
        <v>2.7</v>
      </c>
      <c r="G1221" s="493">
        <f>Tabla149[[#This Row],[PPF (µmol/s)]]/Tabla149[[#This Row],[Power use (W)]]</f>
        <v>2.7058823529411766</v>
      </c>
      <c r="H1221" s="197"/>
      <c r="I1221" s="197"/>
      <c r="J1221" s="197"/>
      <c r="K1221" s="197"/>
      <c r="L1221" s="226">
        <v>2.7058823529411766</v>
      </c>
      <c r="M1221" s="197"/>
      <c r="N1221" s="4" t="s">
        <v>2786</v>
      </c>
    </row>
    <row r="1222" spans="1:14" ht="15" thickBot="1" x14ac:dyDescent="0.35">
      <c r="A1222" s="429"/>
      <c r="B1222" s="13" t="s">
        <v>2790</v>
      </c>
      <c r="C1222" s="13" t="s">
        <v>82</v>
      </c>
      <c r="D1222" s="13">
        <v>130</v>
      </c>
      <c r="E1222" s="13">
        <v>351</v>
      </c>
      <c r="F1222" s="13">
        <v>2.7</v>
      </c>
      <c r="G1222" s="493">
        <f>Tabla149[[#This Row],[PPF (µmol/s)]]/Tabla149[[#This Row],[Power use (W)]]</f>
        <v>2.7</v>
      </c>
      <c r="H1222" s="197"/>
      <c r="I1222" s="197"/>
      <c r="J1222" s="197"/>
      <c r="K1222" s="197"/>
      <c r="L1222" s="226">
        <v>2.7</v>
      </c>
      <c r="M1222" s="197"/>
      <c r="N1222" s="8" t="s">
        <v>2791</v>
      </c>
    </row>
    <row r="1223" spans="1:14" ht="18.600000000000001" thickBot="1" x14ac:dyDescent="0.4">
      <c r="A1223" s="56" t="s">
        <v>2794</v>
      </c>
      <c r="B1223" s="53"/>
      <c r="C1223" s="27"/>
      <c r="D1223" s="27"/>
      <c r="E1223" s="27"/>
      <c r="F1223" s="27"/>
      <c r="G1223" s="522"/>
      <c r="H1223" s="27"/>
      <c r="I1223" s="27"/>
      <c r="J1223" s="27"/>
      <c r="K1223" s="27"/>
      <c r="L1223" s="27"/>
      <c r="M1223" s="27"/>
      <c r="N1223" s="16"/>
    </row>
    <row r="1224" spans="1:14" x14ac:dyDescent="0.3">
      <c r="A1224" s="426" t="s">
        <v>2827</v>
      </c>
      <c r="B1224" s="14" t="s">
        <v>2795</v>
      </c>
      <c r="C1224" s="13" t="s">
        <v>308</v>
      </c>
      <c r="D1224" s="14">
        <v>440</v>
      </c>
      <c r="E1224" s="153"/>
      <c r="F1224" s="169">
        <v>2.5</v>
      </c>
      <c r="G1224" s="260">
        <f>Tabla149[[#This Row],[PPF (µmol/s)]]/Tabla149[[#This Row],[Power use (W)]]</f>
        <v>0</v>
      </c>
      <c r="H1224" s="197"/>
      <c r="I1224" s="197"/>
      <c r="J1224" s="197"/>
      <c r="K1224" s="197"/>
      <c r="L1224" s="226">
        <v>2.5</v>
      </c>
      <c r="M1224" s="197"/>
      <c r="N1224" s="6" t="s">
        <v>2803</v>
      </c>
    </row>
    <row r="1225" spans="1:14" x14ac:dyDescent="0.3">
      <c r="A1225" s="35" t="s">
        <v>2828</v>
      </c>
      <c r="B1225" s="14" t="s">
        <v>2796</v>
      </c>
      <c r="C1225" s="13" t="s">
        <v>308</v>
      </c>
      <c r="D1225" s="11">
        <v>600</v>
      </c>
      <c r="E1225" s="153"/>
      <c r="F1225" s="170">
        <v>2.5</v>
      </c>
      <c r="G1225" s="260">
        <f>Tabla149[[#This Row],[PPF (µmol/s)]]/Tabla149[[#This Row],[Power use (W)]]</f>
        <v>0</v>
      </c>
      <c r="H1225" s="197"/>
      <c r="I1225" s="197"/>
      <c r="J1225" s="197"/>
      <c r="K1225" s="197"/>
      <c r="L1225" s="226">
        <v>2.5</v>
      </c>
      <c r="M1225" s="197"/>
      <c r="N1225" s="6" t="s">
        <v>2804</v>
      </c>
    </row>
    <row r="1226" spans="1:14" x14ac:dyDescent="0.3">
      <c r="A1226" s="280" t="s">
        <v>2019</v>
      </c>
      <c r="B1226" s="14" t="s">
        <v>2797</v>
      </c>
      <c r="C1226" s="13" t="s">
        <v>308</v>
      </c>
      <c r="D1226" s="11">
        <v>800</v>
      </c>
      <c r="E1226" s="153"/>
      <c r="F1226" s="169">
        <v>2.5</v>
      </c>
      <c r="G1226" s="260">
        <f>Tabla149[[#This Row],[PPF (µmol/s)]]/Tabla149[[#This Row],[Power use (W)]]</f>
        <v>0</v>
      </c>
      <c r="H1226" s="197"/>
      <c r="I1226" s="197"/>
      <c r="J1226" s="197"/>
      <c r="K1226" s="197"/>
      <c r="L1226" s="226">
        <v>2.5</v>
      </c>
      <c r="M1226" s="197"/>
      <c r="N1226" s="6" t="s">
        <v>2805</v>
      </c>
    </row>
    <row r="1227" spans="1:14" x14ac:dyDescent="0.3">
      <c r="A1227" s="421"/>
      <c r="B1227" s="14" t="s">
        <v>2798</v>
      </c>
      <c r="C1227" s="13" t="s">
        <v>308</v>
      </c>
      <c r="D1227" s="11">
        <v>1000</v>
      </c>
      <c r="E1227" s="153"/>
      <c r="F1227" s="170">
        <v>2.5</v>
      </c>
      <c r="G1227" s="260">
        <f>Tabla149[[#This Row],[PPF (µmol/s)]]/Tabla149[[#This Row],[Power use (W)]]</f>
        <v>0</v>
      </c>
      <c r="H1227" s="197"/>
      <c r="I1227" s="197"/>
      <c r="J1227" s="197"/>
      <c r="K1227" s="197"/>
      <c r="L1227" s="226">
        <v>2.5</v>
      </c>
      <c r="M1227" s="197"/>
      <c r="N1227" s="6" t="s">
        <v>2806</v>
      </c>
    </row>
    <row r="1228" spans="1:14" x14ac:dyDescent="0.3">
      <c r="A1228" s="421"/>
      <c r="B1228" s="14" t="s">
        <v>2799</v>
      </c>
      <c r="C1228" s="13" t="s">
        <v>308</v>
      </c>
      <c r="D1228" s="11">
        <v>440</v>
      </c>
      <c r="E1228" s="153"/>
      <c r="F1228" s="169">
        <v>2.5</v>
      </c>
      <c r="G1228" s="260">
        <f>Tabla149[[#This Row],[PPF (µmol/s)]]/Tabla149[[#This Row],[Power use (W)]]</f>
        <v>0</v>
      </c>
      <c r="H1228" s="197"/>
      <c r="I1228" s="197"/>
      <c r="J1228" s="197"/>
      <c r="K1228" s="197"/>
      <c r="L1228" s="226">
        <v>2.5</v>
      </c>
      <c r="M1228" s="197"/>
      <c r="N1228" s="6" t="s">
        <v>2803</v>
      </c>
    </row>
    <row r="1229" spans="1:14" x14ac:dyDescent="0.3">
      <c r="A1229" s="429"/>
      <c r="B1229" s="14" t="s">
        <v>2800</v>
      </c>
      <c r="C1229" s="13" t="s">
        <v>308</v>
      </c>
      <c r="D1229" s="13">
        <v>600</v>
      </c>
      <c r="E1229" s="153"/>
      <c r="F1229" s="170">
        <v>2.5</v>
      </c>
      <c r="G1229" s="260">
        <f>Tabla149[[#This Row],[PPF (µmol/s)]]/Tabla149[[#This Row],[Power use (W)]]</f>
        <v>0</v>
      </c>
      <c r="H1229" s="197"/>
      <c r="I1229" s="197"/>
      <c r="J1229" s="197"/>
      <c r="K1229" s="197"/>
      <c r="L1229" s="226">
        <v>2.5</v>
      </c>
      <c r="M1229" s="197"/>
      <c r="N1229" s="6" t="s">
        <v>2804</v>
      </c>
    </row>
    <row r="1230" spans="1:14" x14ac:dyDescent="0.3">
      <c r="A1230" s="421"/>
      <c r="B1230" s="14" t="s">
        <v>2801</v>
      </c>
      <c r="C1230" s="13" t="s">
        <v>308</v>
      </c>
      <c r="D1230" s="11">
        <v>800</v>
      </c>
      <c r="E1230" s="153"/>
      <c r="F1230" s="169">
        <v>2.5</v>
      </c>
      <c r="G1230" s="260">
        <f>Tabla149[[#This Row],[PPF (µmol/s)]]/Tabla149[[#This Row],[Power use (W)]]</f>
        <v>0</v>
      </c>
      <c r="H1230" s="197"/>
      <c r="I1230" s="197"/>
      <c r="J1230" s="197"/>
      <c r="K1230" s="197"/>
      <c r="L1230" s="226">
        <v>2.5</v>
      </c>
      <c r="M1230" s="197"/>
      <c r="N1230" s="6" t="s">
        <v>2805</v>
      </c>
    </row>
    <row r="1231" spans="1:14" x14ac:dyDescent="0.3">
      <c r="A1231" s="421"/>
      <c r="B1231" s="14" t="s">
        <v>2802</v>
      </c>
      <c r="C1231" s="13" t="s">
        <v>308</v>
      </c>
      <c r="D1231" s="11">
        <v>1000</v>
      </c>
      <c r="E1231" s="153"/>
      <c r="F1231" s="170">
        <v>2.5</v>
      </c>
      <c r="G1231" s="260">
        <f>Tabla149[[#This Row],[PPF (µmol/s)]]/Tabla149[[#This Row],[Power use (W)]]</f>
        <v>0</v>
      </c>
      <c r="H1231" s="197"/>
      <c r="I1231" s="197"/>
      <c r="J1231" s="197"/>
      <c r="K1231" s="197"/>
      <c r="L1231" s="226">
        <v>2.5</v>
      </c>
      <c r="M1231" s="197"/>
      <c r="N1231" s="6" t="s">
        <v>2806</v>
      </c>
    </row>
    <row r="1232" spans="1:14" x14ac:dyDescent="0.3">
      <c r="A1232" s="421"/>
      <c r="B1232" s="11" t="s">
        <v>2807</v>
      </c>
      <c r="C1232" s="11" t="s">
        <v>2064</v>
      </c>
      <c r="D1232" s="11">
        <v>200</v>
      </c>
      <c r="E1232" s="153"/>
      <c r="F1232" s="170">
        <v>3</v>
      </c>
      <c r="G1232" s="260">
        <f>Tabla149[[#This Row],[PPF (µmol/s)]]/Tabla149[[#This Row],[Power use (W)]]</f>
        <v>0</v>
      </c>
      <c r="H1232" s="197"/>
      <c r="I1232" s="197"/>
      <c r="J1232" s="197"/>
      <c r="K1232" s="197"/>
      <c r="L1232" s="197"/>
      <c r="M1232" s="226">
        <v>3</v>
      </c>
      <c r="N1232" s="6" t="s">
        <v>2824</v>
      </c>
    </row>
    <row r="1233" spans="1:14" x14ac:dyDescent="0.3">
      <c r="A1233" s="421"/>
      <c r="B1233" s="11" t="s">
        <v>2808</v>
      </c>
      <c r="C1233" s="11" t="s">
        <v>2064</v>
      </c>
      <c r="D1233" s="11">
        <v>300</v>
      </c>
      <c r="E1233" s="153"/>
      <c r="F1233" s="170">
        <v>3</v>
      </c>
      <c r="G1233" s="260">
        <f>Tabla149[[#This Row],[PPF (µmol/s)]]/Tabla149[[#This Row],[Power use (W)]]</f>
        <v>0</v>
      </c>
      <c r="H1233" s="197"/>
      <c r="I1233" s="197"/>
      <c r="J1233" s="197"/>
      <c r="K1233" s="197"/>
      <c r="L1233" s="197"/>
      <c r="M1233" s="226">
        <v>3</v>
      </c>
      <c r="N1233" s="6" t="s">
        <v>2823</v>
      </c>
    </row>
    <row r="1234" spans="1:14" x14ac:dyDescent="0.3">
      <c r="A1234" s="421"/>
      <c r="B1234" s="11" t="s">
        <v>2809</v>
      </c>
      <c r="C1234" s="11" t="s">
        <v>2064</v>
      </c>
      <c r="D1234" s="11">
        <v>400</v>
      </c>
      <c r="E1234" s="153"/>
      <c r="F1234" s="170">
        <v>3</v>
      </c>
      <c r="G1234" s="260">
        <f>Tabla149[[#This Row],[PPF (µmol/s)]]/Tabla149[[#This Row],[Power use (W)]]</f>
        <v>0</v>
      </c>
      <c r="H1234" s="197"/>
      <c r="I1234" s="197"/>
      <c r="J1234" s="197"/>
      <c r="K1234" s="197"/>
      <c r="L1234" s="197"/>
      <c r="M1234" s="226">
        <v>3</v>
      </c>
      <c r="N1234" s="6" t="s">
        <v>2822</v>
      </c>
    </row>
    <row r="1235" spans="1:14" x14ac:dyDescent="0.3">
      <c r="A1235" s="421"/>
      <c r="B1235" s="11" t="s">
        <v>2810</v>
      </c>
      <c r="C1235" s="11" t="s">
        <v>2064</v>
      </c>
      <c r="D1235" s="11">
        <v>600</v>
      </c>
      <c r="E1235" s="153"/>
      <c r="F1235" s="170">
        <v>3</v>
      </c>
      <c r="G1235" s="260">
        <f>Tabla149[[#This Row],[PPF (µmol/s)]]/Tabla149[[#This Row],[Power use (W)]]</f>
        <v>0</v>
      </c>
      <c r="H1235" s="197"/>
      <c r="I1235" s="197"/>
      <c r="J1235" s="197"/>
      <c r="K1235" s="197"/>
      <c r="L1235" s="197"/>
      <c r="M1235" s="226">
        <v>3</v>
      </c>
      <c r="N1235" s="6" t="s">
        <v>2826</v>
      </c>
    </row>
    <row r="1236" spans="1:14" x14ac:dyDescent="0.3">
      <c r="A1236" s="421"/>
      <c r="B1236" s="11" t="s">
        <v>2811</v>
      </c>
      <c r="C1236" s="11" t="s">
        <v>2064</v>
      </c>
      <c r="D1236" s="11">
        <v>900</v>
      </c>
      <c r="E1236" s="153"/>
      <c r="F1236" s="170">
        <v>3</v>
      </c>
      <c r="G1236" s="260">
        <f>Tabla149[[#This Row],[PPF (µmol/s)]]/Tabla149[[#This Row],[Power use (W)]]</f>
        <v>0</v>
      </c>
      <c r="H1236" s="197"/>
      <c r="I1236" s="197"/>
      <c r="J1236" s="197"/>
      <c r="K1236" s="197"/>
      <c r="L1236" s="197"/>
      <c r="M1236" s="226">
        <v>3</v>
      </c>
      <c r="N1236" s="6" t="s">
        <v>2820</v>
      </c>
    </row>
    <row r="1237" spans="1:14" x14ac:dyDescent="0.3">
      <c r="A1237" s="421"/>
      <c r="B1237" s="11" t="s">
        <v>2812</v>
      </c>
      <c r="C1237" s="11" t="s">
        <v>2064</v>
      </c>
      <c r="D1237" s="11">
        <v>1200</v>
      </c>
      <c r="E1237" s="153"/>
      <c r="F1237" s="170">
        <v>3</v>
      </c>
      <c r="G1237" s="260">
        <f>Tabla149[[#This Row],[PPF (µmol/s)]]/Tabla149[[#This Row],[Power use (W)]]</f>
        <v>0</v>
      </c>
      <c r="H1237" s="197"/>
      <c r="I1237" s="197"/>
      <c r="J1237" s="197"/>
      <c r="K1237" s="197"/>
      <c r="L1237" s="197"/>
      <c r="M1237" s="226">
        <v>3</v>
      </c>
      <c r="N1237" s="6" t="s">
        <v>2825</v>
      </c>
    </row>
    <row r="1238" spans="1:14" x14ac:dyDescent="0.3">
      <c r="A1238" s="421"/>
      <c r="B1238" s="11" t="s">
        <v>2813</v>
      </c>
      <c r="C1238" s="11" t="s">
        <v>2064</v>
      </c>
      <c r="D1238" s="11">
        <v>200</v>
      </c>
      <c r="E1238" s="153"/>
      <c r="F1238" s="170">
        <v>3</v>
      </c>
      <c r="G1238" s="260">
        <f>Tabla149[[#This Row],[PPF (µmol/s)]]/Tabla149[[#This Row],[Power use (W)]]</f>
        <v>0</v>
      </c>
      <c r="H1238" s="197"/>
      <c r="I1238" s="197"/>
      <c r="J1238" s="197"/>
      <c r="K1238" s="197"/>
      <c r="L1238" s="197"/>
      <c r="M1238" s="226">
        <v>3</v>
      </c>
      <c r="N1238" s="6" t="s">
        <v>2824</v>
      </c>
    </row>
    <row r="1239" spans="1:14" x14ac:dyDescent="0.3">
      <c r="A1239" s="429"/>
      <c r="B1239" s="11" t="s">
        <v>2814</v>
      </c>
      <c r="C1239" s="11" t="s">
        <v>2064</v>
      </c>
      <c r="D1239" s="13">
        <v>300</v>
      </c>
      <c r="E1239" s="153"/>
      <c r="F1239" s="170">
        <v>3</v>
      </c>
      <c r="G1239" s="260">
        <f>Tabla149[[#This Row],[PPF (µmol/s)]]/Tabla149[[#This Row],[Power use (W)]]</f>
        <v>0</v>
      </c>
      <c r="H1239" s="197"/>
      <c r="I1239" s="197"/>
      <c r="J1239" s="197"/>
      <c r="K1239" s="197"/>
      <c r="L1239" s="197"/>
      <c r="M1239" s="226">
        <v>3</v>
      </c>
      <c r="N1239" s="6" t="s">
        <v>2823</v>
      </c>
    </row>
    <row r="1240" spans="1:14" x14ac:dyDescent="0.3">
      <c r="A1240" s="421"/>
      <c r="B1240" s="11" t="s">
        <v>2815</v>
      </c>
      <c r="C1240" s="11" t="s">
        <v>2064</v>
      </c>
      <c r="D1240" s="11">
        <v>400</v>
      </c>
      <c r="E1240" s="153"/>
      <c r="F1240" s="170">
        <v>3</v>
      </c>
      <c r="G1240" s="260">
        <f>Tabla149[[#This Row],[PPF (µmol/s)]]/Tabla149[[#This Row],[Power use (W)]]</f>
        <v>0</v>
      </c>
      <c r="H1240" s="197"/>
      <c r="I1240" s="197"/>
      <c r="J1240" s="197"/>
      <c r="K1240" s="197"/>
      <c r="L1240" s="197"/>
      <c r="M1240" s="226">
        <v>3</v>
      </c>
      <c r="N1240" s="6" t="s">
        <v>2822</v>
      </c>
    </row>
    <row r="1241" spans="1:14" x14ac:dyDescent="0.3">
      <c r="A1241" s="421"/>
      <c r="B1241" s="11" t="s">
        <v>2816</v>
      </c>
      <c r="C1241" s="11" t="s">
        <v>2064</v>
      </c>
      <c r="D1241" s="11">
        <v>600</v>
      </c>
      <c r="E1241" s="153"/>
      <c r="F1241" s="170">
        <v>3</v>
      </c>
      <c r="G1241" s="260">
        <f>Tabla149[[#This Row],[PPF (µmol/s)]]/Tabla149[[#This Row],[Power use (W)]]</f>
        <v>0</v>
      </c>
      <c r="H1241" s="197"/>
      <c r="I1241" s="197"/>
      <c r="J1241" s="197"/>
      <c r="K1241" s="197"/>
      <c r="L1241" s="197"/>
      <c r="M1241" s="226">
        <v>3</v>
      </c>
      <c r="N1241" s="6" t="s">
        <v>2821</v>
      </c>
    </row>
    <row r="1242" spans="1:14" x14ac:dyDescent="0.3">
      <c r="A1242" s="421"/>
      <c r="B1242" s="11" t="s">
        <v>2817</v>
      </c>
      <c r="C1242" s="11" t="s">
        <v>2064</v>
      </c>
      <c r="D1242" s="11">
        <v>800</v>
      </c>
      <c r="E1242" s="153"/>
      <c r="F1242" s="170">
        <v>3</v>
      </c>
      <c r="G1242" s="260">
        <f>Tabla149[[#This Row],[PPF (µmol/s)]]/Tabla149[[#This Row],[Power use (W)]]</f>
        <v>0</v>
      </c>
      <c r="H1242" s="197"/>
      <c r="I1242" s="197"/>
      <c r="J1242" s="197"/>
      <c r="K1242" s="197"/>
      <c r="L1242" s="197"/>
      <c r="M1242" s="226">
        <v>3</v>
      </c>
      <c r="N1242" s="6" t="s">
        <v>2820</v>
      </c>
    </row>
    <row r="1243" spans="1:14" ht="15" thickBot="1" x14ac:dyDescent="0.35">
      <c r="A1243" s="429"/>
      <c r="B1243" s="13" t="s">
        <v>2818</v>
      </c>
      <c r="C1243" s="13" t="s">
        <v>2064</v>
      </c>
      <c r="D1243" s="13">
        <v>1000</v>
      </c>
      <c r="E1243" s="154"/>
      <c r="F1243" s="175">
        <v>3</v>
      </c>
      <c r="G1243" s="260">
        <f>Tabla149[[#This Row],[PPF (µmol/s)]]/Tabla149[[#This Row],[Power use (W)]]</f>
        <v>0</v>
      </c>
      <c r="H1243" s="197"/>
      <c r="I1243" s="197"/>
      <c r="J1243" s="197"/>
      <c r="K1243" s="197"/>
      <c r="L1243" s="197"/>
      <c r="M1243" s="226">
        <v>3</v>
      </c>
      <c r="N1243" s="114" t="s">
        <v>2819</v>
      </c>
    </row>
    <row r="1244" spans="1:14" ht="18.600000000000001" thickBot="1" x14ac:dyDescent="0.4">
      <c r="A1244" s="56" t="s">
        <v>2829</v>
      </c>
      <c r="B1244" s="53"/>
      <c r="C1244" s="27"/>
      <c r="D1244" s="27"/>
      <c r="E1244" s="27"/>
      <c r="F1244" s="27"/>
      <c r="G1244" s="522"/>
      <c r="H1244" s="27"/>
      <c r="I1244" s="27"/>
      <c r="J1244" s="27"/>
      <c r="K1244" s="27"/>
      <c r="L1244" s="27"/>
      <c r="M1244" s="27"/>
      <c r="N1244" s="16"/>
    </row>
    <row r="1245" spans="1:14" x14ac:dyDescent="0.3">
      <c r="A1245" s="428" t="s">
        <v>2839</v>
      </c>
      <c r="B1245" s="14" t="s">
        <v>2830</v>
      </c>
      <c r="C1245" s="14" t="s">
        <v>2831</v>
      </c>
      <c r="D1245" s="14">
        <v>200</v>
      </c>
      <c r="E1245" s="14"/>
      <c r="F1245" s="169">
        <v>2.2000000000000002</v>
      </c>
      <c r="G1245" s="260">
        <f>Tabla149[[#This Row],[PPF (µmol/s)]]/Tabla149[[#This Row],[Power use (W)]]</f>
        <v>0</v>
      </c>
      <c r="H1245" s="197"/>
      <c r="I1245" s="197"/>
      <c r="J1245" s="197"/>
      <c r="K1245" s="226">
        <v>2.2000000000000002</v>
      </c>
      <c r="L1245" s="197"/>
      <c r="M1245" s="197"/>
      <c r="N1245" s="6" t="s">
        <v>2836</v>
      </c>
    </row>
    <row r="1246" spans="1:14" x14ac:dyDescent="0.3">
      <c r="A1246" s="35" t="s">
        <v>2840</v>
      </c>
      <c r="B1246" s="14" t="s">
        <v>2832</v>
      </c>
      <c r="C1246" s="14" t="s">
        <v>2831</v>
      </c>
      <c r="D1246" s="14">
        <v>300</v>
      </c>
      <c r="E1246" s="11"/>
      <c r="F1246" s="170">
        <v>2.2000000000000002</v>
      </c>
      <c r="G1246" s="260">
        <f>Tabla149[[#This Row],[PPF (µmol/s)]]/Tabla149[[#This Row],[Power use (W)]]</f>
        <v>0</v>
      </c>
      <c r="H1246" s="197"/>
      <c r="I1246" s="197"/>
      <c r="J1246" s="197"/>
      <c r="K1246" s="226">
        <v>2.2000000000000002</v>
      </c>
      <c r="L1246" s="197"/>
      <c r="M1246" s="197"/>
      <c r="N1246" s="6" t="s">
        <v>2836</v>
      </c>
    </row>
    <row r="1247" spans="1:14" x14ac:dyDescent="0.3">
      <c r="A1247" s="280" t="s">
        <v>2019</v>
      </c>
      <c r="B1247" s="14" t="s">
        <v>2833</v>
      </c>
      <c r="C1247" s="14" t="s">
        <v>2831</v>
      </c>
      <c r="D1247" s="11">
        <v>400</v>
      </c>
      <c r="E1247" s="11"/>
      <c r="F1247" s="170">
        <v>2.2000000000000002</v>
      </c>
      <c r="G1247" s="260">
        <f>Tabla149[[#This Row],[PPF (µmol/s)]]/Tabla149[[#This Row],[Power use (W)]]</f>
        <v>0</v>
      </c>
      <c r="H1247" s="197"/>
      <c r="I1247" s="197"/>
      <c r="J1247" s="197"/>
      <c r="K1247" s="226">
        <v>2.2000000000000002</v>
      </c>
      <c r="L1247" s="197"/>
      <c r="M1247" s="197"/>
      <c r="N1247" s="6" t="s">
        <v>2836</v>
      </c>
    </row>
    <row r="1248" spans="1:14" x14ac:dyDescent="0.3">
      <c r="A1248" s="421"/>
      <c r="B1248" s="11" t="s">
        <v>2834</v>
      </c>
      <c r="C1248" s="14" t="s">
        <v>2831</v>
      </c>
      <c r="D1248" s="11">
        <v>35</v>
      </c>
      <c r="E1248" s="11"/>
      <c r="F1248" s="170">
        <v>2.2000000000000002</v>
      </c>
      <c r="G1248" s="260">
        <f>Tabla149[[#This Row],[PPF (µmol/s)]]/Tabla149[[#This Row],[Power use (W)]]</f>
        <v>0</v>
      </c>
      <c r="H1248" s="197"/>
      <c r="I1248" s="197"/>
      <c r="J1248" s="197"/>
      <c r="K1248" s="226">
        <v>2.2000000000000002</v>
      </c>
      <c r="L1248" s="197"/>
      <c r="M1248" s="197"/>
      <c r="N1248" s="6" t="s">
        <v>2835</v>
      </c>
    </row>
    <row r="1249" spans="1:14" x14ac:dyDescent="0.3">
      <c r="A1249" s="421"/>
      <c r="B1249" s="11" t="s">
        <v>2837</v>
      </c>
      <c r="C1249" s="14" t="s">
        <v>2831</v>
      </c>
      <c r="D1249" s="11">
        <v>70</v>
      </c>
      <c r="E1249" s="11"/>
      <c r="F1249" s="170">
        <v>2.2000000000000002</v>
      </c>
      <c r="G1249" s="260">
        <f>Tabla149[[#This Row],[PPF (µmol/s)]]/Tabla149[[#This Row],[Power use (W)]]</f>
        <v>0</v>
      </c>
      <c r="H1249" s="197"/>
      <c r="I1249" s="197"/>
      <c r="J1249" s="197"/>
      <c r="K1249" s="226">
        <v>2.2000000000000002</v>
      </c>
      <c r="L1249" s="197"/>
      <c r="M1249" s="197"/>
      <c r="N1249" s="6" t="s">
        <v>2835</v>
      </c>
    </row>
    <row r="1250" spans="1:14" ht="15" thickBot="1" x14ac:dyDescent="0.35">
      <c r="A1250" s="429" t="s">
        <v>2841</v>
      </c>
      <c r="B1250" s="13" t="s">
        <v>2838</v>
      </c>
      <c r="C1250" s="26" t="s">
        <v>2831</v>
      </c>
      <c r="D1250" s="13">
        <v>140</v>
      </c>
      <c r="E1250" s="13"/>
      <c r="F1250" s="175">
        <v>2.2000000000000002</v>
      </c>
      <c r="G1250" s="260">
        <f>Tabla149[[#This Row],[PPF (µmol/s)]]/Tabla149[[#This Row],[Power use (W)]]</f>
        <v>0</v>
      </c>
      <c r="H1250" s="197"/>
      <c r="I1250" s="197"/>
      <c r="J1250" s="197"/>
      <c r="K1250" s="226">
        <v>2.2000000000000002</v>
      </c>
      <c r="L1250" s="197"/>
      <c r="M1250" s="197"/>
      <c r="N1250" s="114" t="s">
        <v>2835</v>
      </c>
    </row>
    <row r="1251" spans="1:14" ht="18.600000000000001" thickBot="1" x14ac:dyDescent="0.4">
      <c r="A1251" s="56" t="s">
        <v>2842</v>
      </c>
      <c r="B1251" s="53"/>
      <c r="C1251" s="27"/>
      <c r="D1251" s="27"/>
      <c r="E1251" s="27"/>
      <c r="F1251" s="27"/>
      <c r="G1251" s="522"/>
      <c r="H1251" s="27"/>
      <c r="I1251" s="27"/>
      <c r="J1251" s="27"/>
      <c r="K1251" s="27"/>
      <c r="L1251" s="27"/>
      <c r="M1251" s="27"/>
      <c r="N1251" s="16"/>
    </row>
    <row r="1252" spans="1:14" x14ac:dyDescent="0.3">
      <c r="A1252" s="428" t="s">
        <v>2843</v>
      </c>
      <c r="B1252" s="14" t="s">
        <v>2844</v>
      </c>
      <c r="C1252" s="14" t="s">
        <v>2079</v>
      </c>
      <c r="D1252" s="14">
        <v>220</v>
      </c>
      <c r="E1252" s="153"/>
      <c r="F1252" s="153"/>
      <c r="G1252" s="492">
        <f>Tabla149[[#This Row],[PPF (µmol/s)]]/Tabla149[[#This Row],[Power use (W)]]</f>
        <v>0</v>
      </c>
      <c r="H1252" s="197"/>
      <c r="I1252" s="197"/>
      <c r="J1252" s="197"/>
      <c r="K1252" s="197"/>
      <c r="L1252" s="197"/>
      <c r="M1252" s="197"/>
      <c r="N1252" s="6" t="s">
        <v>2846</v>
      </c>
    </row>
    <row r="1253" spans="1:14" x14ac:dyDescent="0.3">
      <c r="A1253" s="35" t="s">
        <v>2861</v>
      </c>
      <c r="B1253" s="11" t="s">
        <v>2845</v>
      </c>
      <c r="C1253" s="14" t="s">
        <v>2079</v>
      </c>
      <c r="D1253" s="11">
        <v>320</v>
      </c>
      <c r="E1253" s="153"/>
      <c r="F1253" s="153"/>
      <c r="G1253" s="492">
        <f>Tabla149[[#This Row],[PPF (µmol/s)]]/Tabla149[[#This Row],[Power use (W)]]</f>
        <v>0</v>
      </c>
      <c r="H1253" s="197"/>
      <c r="I1253" s="197"/>
      <c r="J1253" s="197"/>
      <c r="K1253" s="197"/>
      <c r="L1253" s="197"/>
      <c r="M1253" s="197"/>
      <c r="N1253" s="6" t="s">
        <v>2847</v>
      </c>
    </row>
    <row r="1254" spans="1:14" x14ac:dyDescent="0.3">
      <c r="A1254" s="421"/>
      <c r="B1254" s="11" t="s">
        <v>2848</v>
      </c>
      <c r="C1254" s="14" t="s">
        <v>2079</v>
      </c>
      <c r="D1254" s="11">
        <v>420</v>
      </c>
      <c r="E1254" s="153"/>
      <c r="F1254" s="153"/>
      <c r="G1254" s="492">
        <f>Tabla149[[#This Row],[PPF (µmol/s)]]/Tabla149[[#This Row],[Power use (W)]]</f>
        <v>0</v>
      </c>
      <c r="H1254" s="197"/>
      <c r="I1254" s="197"/>
      <c r="J1254" s="197"/>
      <c r="K1254" s="197"/>
      <c r="L1254" s="197"/>
      <c r="M1254" s="197"/>
      <c r="N1254" s="6" t="s">
        <v>2847</v>
      </c>
    </row>
    <row r="1255" spans="1:14" x14ac:dyDescent="0.3">
      <c r="A1255" s="421"/>
      <c r="B1255" s="11" t="s">
        <v>2849</v>
      </c>
      <c r="C1255" s="11" t="s">
        <v>2558</v>
      </c>
      <c r="D1255" s="11">
        <v>120</v>
      </c>
      <c r="E1255" s="153"/>
      <c r="F1255" s="153"/>
      <c r="G1255" s="492">
        <f>Tabla149[[#This Row],[PPF (µmol/s)]]/Tabla149[[#This Row],[Power use (W)]]</f>
        <v>0</v>
      </c>
      <c r="H1255" s="197"/>
      <c r="I1255" s="197"/>
      <c r="J1255" s="197"/>
      <c r="K1255" s="197"/>
      <c r="L1255" s="197"/>
      <c r="M1255" s="197"/>
      <c r="N1255" s="6" t="s">
        <v>2850</v>
      </c>
    </row>
    <row r="1256" spans="1:14" x14ac:dyDescent="0.3">
      <c r="A1256" s="421"/>
      <c r="B1256" s="11" t="s">
        <v>2851</v>
      </c>
      <c r="C1256" s="11" t="s">
        <v>2076</v>
      </c>
      <c r="D1256" s="11">
        <v>230</v>
      </c>
      <c r="E1256" s="153"/>
      <c r="F1256" s="153"/>
      <c r="G1256" s="492">
        <f>Tabla149[[#This Row],[PPF (µmol/s)]]/Tabla149[[#This Row],[Power use (W)]]</f>
        <v>0</v>
      </c>
      <c r="H1256" s="197"/>
      <c r="I1256" s="197"/>
      <c r="J1256" s="197"/>
      <c r="K1256" s="197"/>
      <c r="L1256" s="197"/>
      <c r="M1256" s="197"/>
      <c r="N1256" s="4" t="s">
        <v>2852</v>
      </c>
    </row>
    <row r="1257" spans="1:14" x14ac:dyDescent="0.3">
      <c r="A1257" s="421"/>
      <c r="B1257" s="11" t="s">
        <v>2853</v>
      </c>
      <c r="C1257" s="11" t="s">
        <v>2076</v>
      </c>
      <c r="D1257" s="11">
        <v>340</v>
      </c>
      <c r="E1257" s="153"/>
      <c r="F1257" s="153"/>
      <c r="G1257" s="492">
        <f>Tabla149[[#This Row],[PPF (µmol/s)]]/Tabla149[[#This Row],[Power use (W)]]</f>
        <v>0</v>
      </c>
      <c r="H1257" s="197"/>
      <c r="I1257" s="197"/>
      <c r="J1257" s="197"/>
      <c r="K1257" s="197"/>
      <c r="L1257" s="197"/>
      <c r="M1257" s="197"/>
      <c r="N1257" s="4" t="s">
        <v>2854</v>
      </c>
    </row>
    <row r="1258" spans="1:14" x14ac:dyDescent="0.3">
      <c r="A1258" s="421"/>
      <c r="B1258" s="11" t="s">
        <v>2855</v>
      </c>
      <c r="C1258" s="11" t="s">
        <v>2076</v>
      </c>
      <c r="D1258" s="11">
        <v>500</v>
      </c>
      <c r="E1258" s="153"/>
      <c r="F1258" s="153"/>
      <c r="G1258" s="492">
        <f>Tabla149[[#This Row],[PPF (µmol/s)]]/Tabla149[[#This Row],[Power use (W)]]</f>
        <v>0</v>
      </c>
      <c r="H1258" s="197"/>
      <c r="I1258" s="197"/>
      <c r="J1258" s="197"/>
      <c r="K1258" s="197"/>
      <c r="L1258" s="197"/>
      <c r="M1258" s="197"/>
      <c r="N1258" s="4" t="s">
        <v>2856</v>
      </c>
    </row>
    <row r="1259" spans="1:14" x14ac:dyDescent="0.3">
      <c r="A1259" s="421"/>
      <c r="B1259" s="11" t="s">
        <v>2857</v>
      </c>
      <c r="C1259" s="11" t="s">
        <v>82</v>
      </c>
      <c r="D1259" s="11">
        <v>160</v>
      </c>
      <c r="E1259" s="153"/>
      <c r="F1259" s="153"/>
      <c r="G1259" s="492">
        <f>Tabla149[[#This Row],[PPF (µmol/s)]]/Tabla149[[#This Row],[Power use (W)]]</f>
        <v>0</v>
      </c>
      <c r="H1259" s="197"/>
      <c r="I1259" s="197"/>
      <c r="J1259" s="197"/>
      <c r="K1259" s="197"/>
      <c r="L1259" s="197"/>
      <c r="M1259" s="197"/>
      <c r="N1259" s="4" t="s">
        <v>2858</v>
      </c>
    </row>
    <row r="1260" spans="1:14" ht="15" thickBot="1" x14ac:dyDescent="0.35">
      <c r="A1260" s="429"/>
      <c r="B1260" s="13" t="s">
        <v>2859</v>
      </c>
      <c r="C1260" s="13" t="s">
        <v>2156</v>
      </c>
      <c r="D1260" s="13">
        <v>12</v>
      </c>
      <c r="E1260" s="154"/>
      <c r="F1260" s="154"/>
      <c r="G1260" s="492">
        <f>Tabla149[[#This Row],[PPF (µmol/s)]]/Tabla149[[#This Row],[Power use (W)]]</f>
        <v>0</v>
      </c>
      <c r="H1260" s="197"/>
      <c r="I1260" s="197"/>
      <c r="J1260" s="197"/>
      <c r="K1260" s="197"/>
      <c r="L1260" s="197"/>
      <c r="M1260" s="197"/>
      <c r="N1260" s="8" t="s">
        <v>2860</v>
      </c>
    </row>
    <row r="1261" spans="1:14" ht="18.600000000000001" thickBot="1" x14ac:dyDescent="0.4">
      <c r="A1261" s="56" t="s">
        <v>2862</v>
      </c>
      <c r="B1261" s="53"/>
      <c r="C1261" s="27"/>
      <c r="D1261" s="27"/>
      <c r="E1261" s="27"/>
      <c r="F1261" s="27"/>
      <c r="G1261" s="522"/>
      <c r="H1261" s="27"/>
      <c r="I1261" s="27"/>
      <c r="J1261" s="27"/>
      <c r="K1261" s="27"/>
      <c r="L1261" s="27"/>
      <c r="M1261" s="27"/>
      <c r="N1261" s="16"/>
    </row>
    <row r="1262" spans="1:14" x14ac:dyDescent="0.3">
      <c r="A1262" s="428" t="s">
        <v>2883</v>
      </c>
      <c r="B1262" s="14" t="s">
        <v>2863</v>
      </c>
      <c r="C1262" s="14" t="s">
        <v>2071</v>
      </c>
      <c r="D1262" s="14">
        <v>170</v>
      </c>
      <c r="E1262" s="14">
        <v>442</v>
      </c>
      <c r="F1262" s="14">
        <v>2.6</v>
      </c>
      <c r="G1262" s="493">
        <f>Tabla149[[#This Row],[PPF (µmol/s)]]/Tabla149[[#This Row],[Power use (W)]]</f>
        <v>2.6</v>
      </c>
      <c r="H1262" s="197"/>
      <c r="I1262" s="197"/>
      <c r="J1262" s="197"/>
      <c r="K1262" s="197"/>
      <c r="L1262" s="226">
        <v>2.6</v>
      </c>
      <c r="M1262" s="197"/>
      <c r="N1262" s="511" t="s">
        <v>2867</v>
      </c>
    </row>
    <row r="1263" spans="1:14" x14ac:dyDescent="0.3">
      <c r="A1263" s="424" t="s">
        <v>2884</v>
      </c>
      <c r="B1263" s="14" t="s">
        <v>2864</v>
      </c>
      <c r="C1263" s="14" t="s">
        <v>2070</v>
      </c>
      <c r="D1263" s="11">
        <v>240</v>
      </c>
      <c r="E1263" s="11">
        <v>624</v>
      </c>
      <c r="F1263" s="11">
        <v>2.6</v>
      </c>
      <c r="G1263" s="493">
        <f>Tabla149[[#This Row],[PPF (µmol/s)]]/Tabla149[[#This Row],[Power use (W)]]</f>
        <v>2.6</v>
      </c>
      <c r="H1263" s="197"/>
      <c r="I1263" s="197"/>
      <c r="J1263" s="197"/>
      <c r="K1263" s="197"/>
      <c r="L1263" s="226">
        <v>2.6</v>
      </c>
      <c r="M1263" s="197"/>
      <c r="N1263" s="4" t="s">
        <v>2867</v>
      </c>
    </row>
    <row r="1264" spans="1:14" x14ac:dyDescent="0.3">
      <c r="A1264" s="280" t="s">
        <v>2019</v>
      </c>
      <c r="B1264" s="14" t="s">
        <v>2865</v>
      </c>
      <c r="C1264" s="14" t="s">
        <v>2069</v>
      </c>
      <c r="D1264" s="11">
        <v>480</v>
      </c>
      <c r="E1264" s="11">
        <v>1248</v>
      </c>
      <c r="F1264" s="11">
        <v>2.6</v>
      </c>
      <c r="G1264" s="493">
        <f>Tabla149[[#This Row],[PPF (µmol/s)]]/Tabla149[[#This Row],[Power use (W)]]</f>
        <v>2.6</v>
      </c>
      <c r="H1264" s="197"/>
      <c r="I1264" s="197"/>
      <c r="J1264" s="197"/>
      <c r="K1264" s="197"/>
      <c r="L1264" s="226">
        <v>2.6</v>
      </c>
      <c r="M1264" s="197"/>
      <c r="N1264" s="4" t="s">
        <v>2867</v>
      </c>
    </row>
    <row r="1265" spans="1:14" x14ac:dyDescent="0.3">
      <c r="A1265" s="429"/>
      <c r="B1265" s="14" t="s">
        <v>2866</v>
      </c>
      <c r="C1265" s="14" t="s">
        <v>2068</v>
      </c>
      <c r="D1265" s="13">
        <v>660</v>
      </c>
      <c r="E1265" s="13">
        <v>1716</v>
      </c>
      <c r="F1265" s="13">
        <v>2.6</v>
      </c>
      <c r="G1265" s="493">
        <f>Tabla149[[#This Row],[PPF (µmol/s)]]/Tabla149[[#This Row],[Power use (W)]]</f>
        <v>2.6</v>
      </c>
      <c r="H1265" s="197"/>
      <c r="I1265" s="197"/>
      <c r="J1265" s="197"/>
      <c r="K1265" s="197"/>
      <c r="L1265" s="226">
        <v>2.6</v>
      </c>
      <c r="M1265" s="197"/>
      <c r="N1265" s="4" t="s">
        <v>2867</v>
      </c>
    </row>
    <row r="1266" spans="1:14" x14ac:dyDescent="0.3">
      <c r="A1266" s="421"/>
      <c r="B1266" s="11" t="s">
        <v>2868</v>
      </c>
      <c r="C1266" s="14" t="s">
        <v>314</v>
      </c>
      <c r="D1266" s="11">
        <v>440</v>
      </c>
      <c r="E1266" s="11">
        <v>1144</v>
      </c>
      <c r="F1266" s="11">
        <v>2.6</v>
      </c>
      <c r="G1266" s="493">
        <f>Tabla149[[#This Row],[PPF (µmol/s)]]/Tabla149[[#This Row],[Power use (W)]]</f>
        <v>2.6</v>
      </c>
      <c r="H1266" s="197"/>
      <c r="I1266" s="197"/>
      <c r="J1266" s="197"/>
      <c r="K1266" s="197"/>
      <c r="L1266" s="226">
        <v>2.6</v>
      </c>
      <c r="M1266" s="197"/>
      <c r="N1266" s="4" t="s">
        <v>2867</v>
      </c>
    </row>
    <row r="1267" spans="1:14" x14ac:dyDescent="0.3">
      <c r="A1267" s="421"/>
      <c r="B1267" s="11" t="s">
        <v>2869</v>
      </c>
      <c r="C1267" s="14" t="s">
        <v>309</v>
      </c>
      <c r="D1267" s="11">
        <v>670</v>
      </c>
      <c r="E1267" s="11">
        <v>1742</v>
      </c>
      <c r="F1267" s="11">
        <v>2.6</v>
      </c>
      <c r="G1267" s="493">
        <f>Tabla149[[#This Row],[PPF (µmol/s)]]/Tabla149[[#This Row],[Power use (W)]]</f>
        <v>2.6</v>
      </c>
      <c r="H1267" s="197"/>
      <c r="I1267" s="197"/>
      <c r="J1267" s="197"/>
      <c r="K1267" s="197"/>
      <c r="L1267" s="226">
        <v>2.6</v>
      </c>
      <c r="M1267" s="197"/>
      <c r="N1267" s="4" t="s">
        <v>2867</v>
      </c>
    </row>
    <row r="1268" spans="1:14" x14ac:dyDescent="0.3">
      <c r="A1268" s="421"/>
      <c r="B1268" s="11" t="s">
        <v>2870</v>
      </c>
      <c r="C1268" s="14" t="s">
        <v>382</v>
      </c>
      <c r="D1268" s="11">
        <v>1000</v>
      </c>
      <c r="E1268" s="11">
        <v>2600</v>
      </c>
      <c r="F1268" s="11">
        <v>2.6</v>
      </c>
      <c r="G1268" s="493">
        <f>Tabla149[[#This Row],[PPF (µmol/s)]]/Tabla149[[#This Row],[Power use (W)]]</f>
        <v>2.6</v>
      </c>
      <c r="H1268" s="197"/>
      <c r="I1268" s="197"/>
      <c r="J1268" s="197"/>
      <c r="K1268" s="197"/>
      <c r="L1268" s="226">
        <v>2.6</v>
      </c>
      <c r="M1268" s="197"/>
      <c r="N1268" s="4" t="s">
        <v>2867</v>
      </c>
    </row>
    <row r="1269" spans="1:14" x14ac:dyDescent="0.3">
      <c r="A1269" s="421"/>
      <c r="B1269" s="11" t="s">
        <v>2871</v>
      </c>
      <c r="C1269" s="11" t="s">
        <v>424</v>
      </c>
      <c r="D1269" s="11">
        <v>330</v>
      </c>
      <c r="E1269" s="11">
        <v>858</v>
      </c>
      <c r="F1269" s="11">
        <v>2.6</v>
      </c>
      <c r="G1269" s="493">
        <f>Tabla149[[#This Row],[PPF (µmol/s)]]/Tabla149[[#This Row],[Power use (W)]]</f>
        <v>2.6</v>
      </c>
      <c r="H1269" s="197"/>
      <c r="I1269" s="197"/>
      <c r="J1269" s="197"/>
      <c r="K1269" s="197"/>
      <c r="L1269" s="226">
        <v>2.6</v>
      </c>
      <c r="M1269" s="197"/>
      <c r="N1269" s="4" t="s">
        <v>2867</v>
      </c>
    </row>
    <row r="1270" spans="1:14" x14ac:dyDescent="0.3">
      <c r="A1270" s="421"/>
      <c r="B1270" s="11" t="s">
        <v>2872</v>
      </c>
      <c r="C1270" s="11" t="s">
        <v>424</v>
      </c>
      <c r="D1270" s="11">
        <v>530</v>
      </c>
      <c r="E1270" s="11">
        <v>1378</v>
      </c>
      <c r="F1270" s="11">
        <v>2.6</v>
      </c>
      <c r="G1270" s="493">
        <f>Tabla149[[#This Row],[PPF (µmol/s)]]/Tabla149[[#This Row],[Power use (W)]]</f>
        <v>2.6</v>
      </c>
      <c r="H1270" s="197"/>
      <c r="I1270" s="197"/>
      <c r="J1270" s="197"/>
      <c r="K1270" s="197"/>
      <c r="L1270" s="226">
        <v>2.6</v>
      </c>
      <c r="M1270" s="197"/>
      <c r="N1270" s="4" t="s">
        <v>2867</v>
      </c>
    </row>
    <row r="1271" spans="1:14" x14ac:dyDescent="0.3">
      <c r="A1271" s="421"/>
      <c r="B1271" s="11" t="s">
        <v>2873</v>
      </c>
      <c r="C1271" s="11" t="s">
        <v>82</v>
      </c>
      <c r="D1271" s="11">
        <v>50</v>
      </c>
      <c r="E1271" s="11">
        <v>130</v>
      </c>
      <c r="F1271" s="11">
        <v>2.6</v>
      </c>
      <c r="G1271" s="493">
        <f>Tabla149[[#This Row],[PPF (µmol/s)]]/Tabla149[[#This Row],[Power use (W)]]</f>
        <v>2.6</v>
      </c>
      <c r="H1271" s="197"/>
      <c r="I1271" s="197"/>
      <c r="J1271" s="197"/>
      <c r="K1271" s="197"/>
      <c r="L1271" s="226">
        <v>2.6</v>
      </c>
      <c r="M1271" s="197"/>
      <c r="N1271" s="4" t="s">
        <v>2867</v>
      </c>
    </row>
    <row r="1272" spans="1:14" x14ac:dyDescent="0.3">
      <c r="A1272" s="429"/>
      <c r="B1272" s="11" t="s">
        <v>2874</v>
      </c>
      <c r="C1272" s="11" t="s">
        <v>82</v>
      </c>
      <c r="D1272" s="13">
        <v>85</v>
      </c>
      <c r="E1272" s="13">
        <v>221</v>
      </c>
      <c r="F1272" s="11">
        <v>2.6</v>
      </c>
      <c r="G1272" s="493">
        <f>Tabla149[[#This Row],[PPF (µmol/s)]]/Tabla149[[#This Row],[Power use (W)]]</f>
        <v>2.6</v>
      </c>
      <c r="H1272" s="197"/>
      <c r="I1272" s="197"/>
      <c r="J1272" s="197"/>
      <c r="K1272" s="197"/>
      <c r="L1272" s="226">
        <v>2.6</v>
      </c>
      <c r="M1272" s="197"/>
      <c r="N1272" s="4" t="s">
        <v>2867</v>
      </c>
    </row>
    <row r="1273" spans="1:14" x14ac:dyDescent="0.3">
      <c r="A1273" s="421"/>
      <c r="B1273" s="11" t="s">
        <v>2875</v>
      </c>
      <c r="C1273" s="11" t="s">
        <v>82</v>
      </c>
      <c r="D1273" s="11">
        <v>130</v>
      </c>
      <c r="E1273" s="11">
        <v>338</v>
      </c>
      <c r="F1273" s="11">
        <v>2.6</v>
      </c>
      <c r="G1273" s="493">
        <f>Tabla149[[#This Row],[PPF (µmol/s)]]/Tabla149[[#This Row],[Power use (W)]]</f>
        <v>2.6</v>
      </c>
      <c r="H1273" s="197"/>
      <c r="I1273" s="197"/>
      <c r="J1273" s="197"/>
      <c r="K1273" s="197"/>
      <c r="L1273" s="226">
        <v>2.6</v>
      </c>
      <c r="M1273" s="197"/>
      <c r="N1273" s="4" t="s">
        <v>2867</v>
      </c>
    </row>
    <row r="1274" spans="1:14" x14ac:dyDescent="0.3">
      <c r="A1274" s="421"/>
      <c r="B1274" s="11" t="s">
        <v>2876</v>
      </c>
      <c r="C1274" s="11" t="s">
        <v>424</v>
      </c>
      <c r="D1274" s="11">
        <v>40</v>
      </c>
      <c r="E1274" s="11">
        <v>104</v>
      </c>
      <c r="F1274" s="11">
        <v>2.6</v>
      </c>
      <c r="G1274" s="493">
        <f>Tabla149[[#This Row],[PPF (µmol/s)]]/Tabla149[[#This Row],[Power use (W)]]</f>
        <v>2.6</v>
      </c>
      <c r="H1274" s="197"/>
      <c r="I1274" s="197"/>
      <c r="J1274" s="197"/>
      <c r="K1274" s="197"/>
      <c r="L1274" s="226">
        <v>2.6</v>
      </c>
      <c r="M1274" s="197"/>
      <c r="N1274" s="4" t="s">
        <v>2867</v>
      </c>
    </row>
    <row r="1275" spans="1:14" x14ac:dyDescent="0.3">
      <c r="A1275" s="421"/>
      <c r="B1275" s="11" t="s">
        <v>2877</v>
      </c>
      <c r="C1275" s="11" t="s">
        <v>424</v>
      </c>
      <c r="D1275" s="11">
        <v>60</v>
      </c>
      <c r="E1275" s="11">
        <v>156</v>
      </c>
      <c r="F1275" s="11">
        <v>2.6</v>
      </c>
      <c r="G1275" s="493">
        <f>Tabla149[[#This Row],[PPF (µmol/s)]]/Tabla149[[#This Row],[Power use (W)]]</f>
        <v>2.6</v>
      </c>
      <c r="H1275" s="197"/>
      <c r="I1275" s="197"/>
      <c r="J1275" s="197"/>
      <c r="K1275" s="197"/>
      <c r="L1275" s="226">
        <v>2.6</v>
      </c>
      <c r="M1275" s="197"/>
      <c r="N1275" s="4" t="s">
        <v>2867</v>
      </c>
    </row>
    <row r="1276" spans="1:14" x14ac:dyDescent="0.3">
      <c r="A1276" s="421" t="s">
        <v>2882</v>
      </c>
      <c r="B1276" s="11" t="s">
        <v>2878</v>
      </c>
      <c r="C1276" s="11" t="s">
        <v>424</v>
      </c>
      <c r="D1276" s="11">
        <v>330</v>
      </c>
      <c r="E1276" s="11">
        <v>858</v>
      </c>
      <c r="F1276" s="11">
        <v>2.6</v>
      </c>
      <c r="G1276" s="493">
        <f>Tabla149[[#This Row],[PPF (µmol/s)]]/Tabla149[[#This Row],[Power use (W)]]</f>
        <v>2.6</v>
      </c>
      <c r="H1276" s="197"/>
      <c r="I1276" s="197"/>
      <c r="J1276" s="197"/>
      <c r="K1276" s="197"/>
      <c r="L1276" s="226">
        <v>2.6</v>
      </c>
      <c r="M1276" s="197"/>
      <c r="N1276" s="4" t="s">
        <v>2867</v>
      </c>
    </row>
    <row r="1277" spans="1:14" x14ac:dyDescent="0.3">
      <c r="A1277" s="421"/>
      <c r="B1277" s="11" t="s">
        <v>2879</v>
      </c>
      <c r="C1277" s="11" t="s">
        <v>424</v>
      </c>
      <c r="D1277" s="11">
        <v>530</v>
      </c>
      <c r="E1277" s="11">
        <v>1378</v>
      </c>
      <c r="F1277" s="11">
        <v>2.6</v>
      </c>
      <c r="G1277" s="493">
        <f>Tabla149[[#This Row],[PPF (µmol/s)]]/Tabla149[[#This Row],[Power use (W)]]</f>
        <v>2.6</v>
      </c>
      <c r="H1277" s="197"/>
      <c r="I1277" s="197"/>
      <c r="J1277" s="197"/>
      <c r="K1277" s="197"/>
      <c r="L1277" s="226">
        <v>2.6</v>
      </c>
      <c r="M1277" s="197"/>
      <c r="N1277" s="4" t="s">
        <v>2867</v>
      </c>
    </row>
    <row r="1278" spans="1:14" x14ac:dyDescent="0.3">
      <c r="A1278" s="421"/>
      <c r="B1278" s="11" t="s">
        <v>2880</v>
      </c>
      <c r="C1278" s="14" t="s">
        <v>2070</v>
      </c>
      <c r="D1278" s="11">
        <v>160</v>
      </c>
      <c r="E1278" s="11">
        <v>416</v>
      </c>
      <c r="F1278" s="11">
        <v>2.6</v>
      </c>
      <c r="G1278" s="493">
        <f>Tabla149[[#This Row],[PPF (µmol/s)]]/Tabla149[[#This Row],[Power use (W)]]</f>
        <v>2.6</v>
      </c>
      <c r="H1278" s="197"/>
      <c r="I1278" s="197"/>
      <c r="J1278" s="197"/>
      <c r="K1278" s="197"/>
      <c r="L1278" s="226">
        <v>2.6</v>
      </c>
      <c r="M1278" s="197"/>
      <c r="N1278" s="4" t="s">
        <v>2867</v>
      </c>
    </row>
    <row r="1279" spans="1:14" ht="15" thickBot="1" x14ac:dyDescent="0.35">
      <c r="A1279" s="429"/>
      <c r="B1279" s="13" t="s">
        <v>2881</v>
      </c>
      <c r="C1279" s="26" t="s">
        <v>2068</v>
      </c>
      <c r="D1279" s="13">
        <v>320</v>
      </c>
      <c r="E1279" s="13">
        <v>832</v>
      </c>
      <c r="F1279" s="13">
        <v>2.6</v>
      </c>
      <c r="G1279" s="493">
        <f>Tabla149[[#This Row],[PPF (µmol/s)]]/Tabla149[[#This Row],[Power use (W)]]</f>
        <v>2.6</v>
      </c>
      <c r="H1279" s="197"/>
      <c r="I1279" s="197"/>
      <c r="J1279" s="197"/>
      <c r="K1279" s="197"/>
      <c r="L1279" s="226">
        <v>2.6</v>
      </c>
      <c r="M1279" s="197"/>
      <c r="N1279" s="8" t="s">
        <v>2867</v>
      </c>
    </row>
    <row r="1280" spans="1:14" ht="18.600000000000001" thickBot="1" x14ac:dyDescent="0.4">
      <c r="A1280" s="56" t="s">
        <v>2885</v>
      </c>
      <c r="B1280" s="53"/>
      <c r="C1280" s="27"/>
      <c r="D1280" s="27"/>
      <c r="E1280" s="27"/>
      <c r="F1280" s="27"/>
      <c r="G1280" s="522"/>
      <c r="H1280" s="27"/>
      <c r="I1280" s="27"/>
      <c r="J1280" s="27"/>
      <c r="K1280" s="27"/>
      <c r="L1280" s="27"/>
      <c r="M1280" s="27"/>
      <c r="N1280" s="16"/>
    </row>
    <row r="1281" spans="1:14" x14ac:dyDescent="0.3">
      <c r="A1281" s="428" t="s">
        <v>2892</v>
      </c>
      <c r="B1281" s="14" t="s">
        <v>2886</v>
      </c>
      <c r="C1281" s="14" t="s">
        <v>82</v>
      </c>
      <c r="D1281" s="14">
        <v>20</v>
      </c>
      <c r="E1281" s="153"/>
      <c r="F1281" s="153"/>
      <c r="G1281" s="492">
        <f>Tabla149[[#This Row],[PPF (µmol/s)]]/Tabla149[[#This Row],[Power use (W)]]</f>
        <v>0</v>
      </c>
      <c r="H1281" s="197"/>
      <c r="I1281" s="197"/>
      <c r="J1281" s="197"/>
      <c r="K1281" s="197"/>
      <c r="L1281" s="197"/>
      <c r="M1281" s="197"/>
      <c r="N1281" s="6" t="s">
        <v>252</v>
      </c>
    </row>
    <row r="1282" spans="1:14" x14ac:dyDescent="0.3">
      <c r="A1282" s="419" t="s">
        <v>2893</v>
      </c>
      <c r="B1282" s="14" t="s">
        <v>2887</v>
      </c>
      <c r="C1282" s="14" t="s">
        <v>82</v>
      </c>
      <c r="D1282" s="11">
        <v>24</v>
      </c>
      <c r="E1282" s="153"/>
      <c r="F1282" s="153"/>
      <c r="G1282" s="492">
        <f>Tabla149[[#This Row],[PPF (µmol/s)]]/Tabla149[[#This Row],[Power use (W)]]</f>
        <v>0</v>
      </c>
      <c r="H1282" s="197"/>
      <c r="I1282" s="197"/>
      <c r="J1282" s="197"/>
      <c r="K1282" s="197"/>
      <c r="L1282" s="197"/>
      <c r="M1282" s="197"/>
      <c r="N1282" s="4" t="s">
        <v>2890</v>
      </c>
    </row>
    <row r="1283" spans="1:14" x14ac:dyDescent="0.3">
      <c r="A1283" s="421"/>
      <c r="B1283" s="14" t="s">
        <v>2888</v>
      </c>
      <c r="C1283" s="14" t="s">
        <v>82</v>
      </c>
      <c r="D1283" s="11">
        <v>60</v>
      </c>
      <c r="E1283" s="153"/>
      <c r="F1283" s="153"/>
      <c r="G1283" s="492">
        <f>Tabla149[[#This Row],[PPF (µmol/s)]]/Tabla149[[#This Row],[Power use (W)]]</f>
        <v>0</v>
      </c>
      <c r="H1283" s="197"/>
      <c r="I1283" s="197"/>
      <c r="J1283" s="197"/>
      <c r="K1283" s="197"/>
      <c r="L1283" s="197"/>
      <c r="M1283" s="197"/>
      <c r="N1283" s="4" t="s">
        <v>2889</v>
      </c>
    </row>
    <row r="1284" spans="1:14" x14ac:dyDescent="0.3">
      <c r="A1284" s="421" t="s">
        <v>1486</v>
      </c>
      <c r="B1284" s="14" t="s">
        <v>2891</v>
      </c>
      <c r="C1284" s="14" t="s">
        <v>82</v>
      </c>
      <c r="D1284" s="11">
        <v>24</v>
      </c>
      <c r="E1284" s="153"/>
      <c r="F1284" s="153"/>
      <c r="G1284" s="492">
        <f>Tabla149[[#This Row],[PPF (µmol/s)]]/Tabla149[[#This Row],[Power use (W)]]</f>
        <v>0</v>
      </c>
      <c r="H1284" s="197"/>
      <c r="I1284" s="197"/>
      <c r="J1284" s="197"/>
      <c r="K1284" s="197"/>
      <c r="L1284" s="197"/>
      <c r="M1284" s="197"/>
      <c r="N1284" s="4" t="s">
        <v>2889</v>
      </c>
    </row>
    <row r="1285" spans="1:14" ht="15" thickBot="1" x14ac:dyDescent="0.35">
      <c r="A1285" s="429"/>
      <c r="B1285" s="13"/>
      <c r="C1285" s="13"/>
      <c r="D1285" s="13"/>
      <c r="E1285" s="13"/>
      <c r="F1285" s="13"/>
      <c r="G1285" s="260"/>
      <c r="H1285" s="197"/>
      <c r="I1285" s="197"/>
      <c r="J1285" s="197"/>
      <c r="K1285" s="197"/>
      <c r="L1285" s="197"/>
      <c r="M1285" s="197"/>
      <c r="N1285" s="8"/>
    </row>
    <row r="1286" spans="1:14" ht="18.600000000000001" thickBot="1" x14ac:dyDescent="0.4">
      <c r="A1286" s="56" t="s">
        <v>2895</v>
      </c>
      <c r="B1286" s="53"/>
      <c r="C1286" s="27"/>
      <c r="D1286" s="27"/>
      <c r="E1286" s="27"/>
      <c r="F1286" s="27"/>
      <c r="G1286" s="522"/>
      <c r="H1286" s="27"/>
      <c r="I1286" s="27"/>
      <c r="J1286" s="27"/>
      <c r="K1286" s="27"/>
      <c r="L1286" s="27"/>
      <c r="M1286" s="27"/>
      <c r="N1286" s="16"/>
    </row>
    <row r="1287" spans="1:14" x14ac:dyDescent="0.3">
      <c r="A1287" s="428" t="s">
        <v>2906</v>
      </c>
      <c r="B1287" s="14" t="s">
        <v>2896</v>
      </c>
      <c r="C1287" s="14" t="s">
        <v>2079</v>
      </c>
      <c r="D1287" s="14">
        <v>205</v>
      </c>
      <c r="E1287" s="14">
        <v>320</v>
      </c>
      <c r="F1287" s="153"/>
      <c r="G1287" s="492">
        <f>Tabla149[[#This Row],[PPF (µmol/s)]]/Tabla149[[#This Row],[Power use (W)]]</f>
        <v>1.5609756097560976</v>
      </c>
      <c r="H1287" s="197"/>
      <c r="I1287" s="197"/>
      <c r="J1287" s="197"/>
      <c r="K1287" s="197"/>
      <c r="L1287" s="197"/>
      <c r="M1287" s="197"/>
      <c r="N1287" s="6" t="s">
        <v>2901</v>
      </c>
    </row>
    <row r="1288" spans="1:14" x14ac:dyDescent="0.3">
      <c r="A1288" s="35" t="s">
        <v>2907</v>
      </c>
      <c r="B1288" s="14" t="s">
        <v>2897</v>
      </c>
      <c r="C1288" s="14" t="s">
        <v>2079</v>
      </c>
      <c r="D1288" s="11">
        <v>410</v>
      </c>
      <c r="E1288" s="11">
        <v>641</v>
      </c>
      <c r="F1288" s="153"/>
      <c r="G1288" s="492">
        <f>Tabla149[[#This Row],[PPF (µmol/s)]]/Tabla149[[#This Row],[Power use (W)]]</f>
        <v>1.5634146341463415</v>
      </c>
      <c r="H1288" s="197"/>
      <c r="I1288" s="197"/>
      <c r="J1288" s="197"/>
      <c r="K1288" s="197"/>
      <c r="L1288" s="197"/>
      <c r="M1288" s="197"/>
      <c r="N1288" s="6" t="s">
        <v>2902</v>
      </c>
    </row>
    <row r="1289" spans="1:14" x14ac:dyDescent="0.3">
      <c r="A1289" s="421"/>
      <c r="B1289" s="14" t="s">
        <v>2898</v>
      </c>
      <c r="C1289" s="14" t="s">
        <v>2079</v>
      </c>
      <c r="D1289" s="11">
        <v>615</v>
      </c>
      <c r="E1289" s="11">
        <v>961</v>
      </c>
      <c r="F1289" s="153"/>
      <c r="G1289" s="492">
        <f>Tabla149[[#This Row],[PPF (µmol/s)]]/Tabla149[[#This Row],[Power use (W)]]</f>
        <v>1.5626016260162601</v>
      </c>
      <c r="H1289" s="197"/>
      <c r="I1289" s="197"/>
      <c r="J1289" s="197"/>
      <c r="K1289" s="197"/>
      <c r="L1289" s="197"/>
      <c r="M1289" s="197"/>
      <c r="N1289" s="6" t="s">
        <v>2903</v>
      </c>
    </row>
    <row r="1290" spans="1:14" x14ac:dyDescent="0.3">
      <c r="A1290" s="421"/>
      <c r="B1290" s="14" t="s">
        <v>2899</v>
      </c>
      <c r="C1290" s="14" t="s">
        <v>2079</v>
      </c>
      <c r="D1290" s="11">
        <v>820</v>
      </c>
      <c r="E1290" s="11">
        <v>1282</v>
      </c>
      <c r="F1290" s="153"/>
      <c r="G1290" s="492">
        <f>Tabla149[[#This Row],[PPF (µmol/s)]]/Tabla149[[#This Row],[Power use (W)]]</f>
        <v>1.5634146341463415</v>
      </c>
      <c r="H1290" s="197"/>
      <c r="I1290" s="197"/>
      <c r="J1290" s="197"/>
      <c r="K1290" s="197"/>
      <c r="L1290" s="197"/>
      <c r="M1290" s="197"/>
      <c r="N1290" s="6" t="s">
        <v>2904</v>
      </c>
    </row>
    <row r="1291" spans="1:14" ht="15" thickBot="1" x14ac:dyDescent="0.35">
      <c r="A1291" s="429"/>
      <c r="B1291" s="26" t="s">
        <v>2900</v>
      </c>
      <c r="C1291" s="26" t="s">
        <v>2079</v>
      </c>
      <c r="D1291" s="13">
        <v>1025</v>
      </c>
      <c r="E1291" s="13">
        <v>1602</v>
      </c>
      <c r="F1291" s="154"/>
      <c r="G1291" s="492">
        <f>Tabla149[[#This Row],[PPF (µmol/s)]]/Tabla149[[#This Row],[Power use (W)]]</f>
        <v>1.5629268292682927</v>
      </c>
      <c r="H1291" s="197"/>
      <c r="I1291" s="197"/>
      <c r="J1291" s="197"/>
      <c r="K1291" s="197"/>
      <c r="L1291" s="197"/>
      <c r="M1291" s="197"/>
      <c r="N1291" s="114" t="s">
        <v>2905</v>
      </c>
    </row>
    <row r="1292" spans="1:14" ht="18.600000000000001" thickBot="1" x14ac:dyDescent="0.4">
      <c r="A1292" s="56" t="s">
        <v>2908</v>
      </c>
      <c r="B1292" s="53"/>
      <c r="C1292" s="27"/>
      <c r="D1292" s="27"/>
      <c r="E1292" s="27"/>
      <c r="F1292" s="27"/>
      <c r="G1292" s="522"/>
      <c r="H1292" s="27"/>
      <c r="I1292" s="27"/>
      <c r="J1292" s="27"/>
      <c r="K1292" s="27"/>
      <c r="L1292" s="27"/>
      <c r="M1292" s="27"/>
      <c r="N1292" s="16"/>
    </row>
    <row r="1293" spans="1:14" x14ac:dyDescent="0.3">
      <c r="A1293" s="428" t="s">
        <v>2921</v>
      </c>
      <c r="B1293" s="14" t="s">
        <v>2913</v>
      </c>
      <c r="C1293" s="14" t="s">
        <v>98</v>
      </c>
      <c r="D1293" s="14">
        <v>115</v>
      </c>
      <c r="E1293" s="14">
        <v>284</v>
      </c>
      <c r="F1293" s="14">
        <v>2.48</v>
      </c>
      <c r="G1293" s="493">
        <f>Tabla149[[#This Row],[PPF (µmol/s)]]/Tabla149[[#This Row],[Power use (W)]]</f>
        <v>2.4695652173913043</v>
      </c>
      <c r="H1293" s="197"/>
      <c r="I1293" s="197"/>
      <c r="J1293" s="197"/>
      <c r="K1293" s="226">
        <v>2.4695652173913043</v>
      </c>
      <c r="L1293" s="197"/>
      <c r="M1293" s="197"/>
      <c r="N1293" s="6" t="s">
        <v>2910</v>
      </c>
    </row>
    <row r="1294" spans="1:14" x14ac:dyDescent="0.3">
      <c r="A1294" s="35" t="s">
        <v>2922</v>
      </c>
      <c r="B1294" s="11" t="s">
        <v>2909</v>
      </c>
      <c r="C1294" s="14" t="s">
        <v>98</v>
      </c>
      <c r="D1294" s="11">
        <v>112</v>
      </c>
      <c r="E1294" s="11">
        <v>240</v>
      </c>
      <c r="F1294" s="11">
        <v>2.1</v>
      </c>
      <c r="G1294" s="493">
        <f>Tabla149[[#This Row],[PPF (µmol/s)]]/Tabla149[[#This Row],[Power use (W)]]</f>
        <v>2.1428571428571428</v>
      </c>
      <c r="H1294" s="197"/>
      <c r="I1294" s="197"/>
      <c r="J1294" s="197"/>
      <c r="K1294" s="226">
        <v>2.1428571428571428</v>
      </c>
      <c r="L1294" s="197"/>
      <c r="M1294" s="197"/>
      <c r="N1294" s="6" t="s">
        <v>2911</v>
      </c>
    </row>
    <row r="1295" spans="1:14" x14ac:dyDescent="0.3">
      <c r="A1295" s="280" t="s">
        <v>2019</v>
      </c>
      <c r="B1295" s="11" t="s">
        <v>2912</v>
      </c>
      <c r="C1295" s="14" t="s">
        <v>98</v>
      </c>
      <c r="D1295" s="11">
        <v>235</v>
      </c>
      <c r="E1295" s="11">
        <v>580</v>
      </c>
      <c r="F1295" s="11">
        <v>2.48</v>
      </c>
      <c r="G1295" s="493">
        <f>Tabla149[[#This Row],[PPF (µmol/s)]]/Tabla149[[#This Row],[Power use (W)]]</f>
        <v>2.4680851063829787</v>
      </c>
      <c r="H1295" s="197"/>
      <c r="I1295" s="197"/>
      <c r="J1295" s="197"/>
      <c r="K1295" s="226">
        <v>2.4680851063829787</v>
      </c>
      <c r="L1295" s="197"/>
      <c r="M1295" s="197"/>
      <c r="N1295" s="6" t="s">
        <v>2914</v>
      </c>
    </row>
    <row r="1296" spans="1:14" x14ac:dyDescent="0.3">
      <c r="A1296" s="421"/>
      <c r="B1296" s="11" t="s">
        <v>2915</v>
      </c>
      <c r="C1296" s="14" t="s">
        <v>98</v>
      </c>
      <c r="D1296" s="11">
        <v>350</v>
      </c>
      <c r="E1296" s="11">
        <v>868</v>
      </c>
      <c r="F1296" s="11">
        <v>2.48</v>
      </c>
      <c r="G1296" s="493">
        <f>Tabla149[[#This Row],[PPF (µmol/s)]]/Tabla149[[#This Row],[Power use (W)]]</f>
        <v>2.48</v>
      </c>
      <c r="H1296" s="197"/>
      <c r="I1296" s="197"/>
      <c r="J1296" s="197"/>
      <c r="K1296" s="226">
        <v>2.48</v>
      </c>
      <c r="L1296" s="197"/>
      <c r="M1296" s="197"/>
      <c r="N1296" s="6" t="s">
        <v>2916</v>
      </c>
    </row>
    <row r="1297" spans="1:14" x14ac:dyDescent="0.3">
      <c r="A1297" s="429"/>
      <c r="B1297" s="13" t="s">
        <v>2917</v>
      </c>
      <c r="C1297" s="14" t="s">
        <v>98</v>
      </c>
      <c r="D1297" s="13">
        <v>470</v>
      </c>
      <c r="E1297" s="13">
        <v>1150</v>
      </c>
      <c r="F1297" s="11">
        <v>2.48</v>
      </c>
      <c r="G1297" s="493">
        <f>Tabla149[[#This Row],[PPF (µmol/s)]]/Tabla149[[#This Row],[Power use (W)]]</f>
        <v>2.4468085106382977</v>
      </c>
      <c r="H1297" s="197"/>
      <c r="I1297" s="197"/>
      <c r="J1297" s="197"/>
      <c r="K1297" s="226">
        <v>2.4468085106382977</v>
      </c>
      <c r="L1297" s="197"/>
      <c r="M1297" s="197"/>
      <c r="N1297" s="6" t="s">
        <v>2918</v>
      </c>
    </row>
    <row r="1298" spans="1:14" ht="15" thickBot="1" x14ac:dyDescent="0.35">
      <c r="A1298" s="429"/>
      <c r="B1298" s="13" t="s">
        <v>2919</v>
      </c>
      <c r="C1298" s="26" t="s">
        <v>98</v>
      </c>
      <c r="D1298" s="13">
        <v>705</v>
      </c>
      <c r="E1298" s="13">
        <v>1740</v>
      </c>
      <c r="F1298" s="13">
        <v>2.48</v>
      </c>
      <c r="G1298" s="493">
        <f>Tabla149[[#This Row],[PPF (µmol/s)]]/Tabla149[[#This Row],[Power use (W)]]</f>
        <v>2.4680851063829787</v>
      </c>
      <c r="H1298" s="197"/>
      <c r="I1298" s="197"/>
      <c r="J1298" s="197"/>
      <c r="K1298" s="226">
        <v>2.4680851063829787</v>
      </c>
      <c r="L1298" s="197"/>
      <c r="M1298" s="197"/>
      <c r="N1298" s="114" t="s">
        <v>2920</v>
      </c>
    </row>
    <row r="1299" spans="1:14" ht="18.600000000000001" thickBot="1" x14ac:dyDescent="0.4">
      <c r="A1299" s="56" t="s">
        <v>2923</v>
      </c>
      <c r="B1299" s="53"/>
      <c r="C1299" s="27"/>
      <c r="D1299" s="27"/>
      <c r="E1299" s="27"/>
      <c r="F1299" s="27"/>
      <c r="G1299" s="522"/>
      <c r="H1299" s="27"/>
      <c r="I1299" s="27"/>
      <c r="J1299" s="27"/>
      <c r="K1299" s="27"/>
      <c r="L1299" s="27"/>
      <c r="M1299" s="27"/>
      <c r="N1299" s="16"/>
    </row>
    <row r="1300" spans="1:14" x14ac:dyDescent="0.3">
      <c r="A1300" s="428" t="s">
        <v>2939</v>
      </c>
      <c r="B1300" s="14" t="s">
        <v>2924</v>
      </c>
      <c r="C1300" s="14" t="s">
        <v>82</v>
      </c>
      <c r="D1300" s="14">
        <v>40</v>
      </c>
      <c r="E1300" s="14">
        <v>82</v>
      </c>
      <c r="F1300" s="169">
        <v>2.0499999999999998</v>
      </c>
      <c r="G1300" s="260">
        <f>Tabla149[[#This Row],[PPF (µmol/s)]]/Tabla149[[#This Row],[Power use (W)]]</f>
        <v>2.0499999999999998</v>
      </c>
      <c r="H1300" s="197"/>
      <c r="I1300" s="197"/>
      <c r="J1300" s="197"/>
      <c r="K1300" s="197">
        <v>2.0499999999999998</v>
      </c>
      <c r="L1300" s="197"/>
      <c r="M1300" s="197"/>
      <c r="N1300" s="6" t="s">
        <v>2928</v>
      </c>
    </row>
    <row r="1301" spans="1:14" x14ac:dyDescent="0.3">
      <c r="A1301" s="35" t="s">
        <v>2940</v>
      </c>
      <c r="B1301" s="11" t="s">
        <v>2925</v>
      </c>
      <c r="C1301" s="11" t="s">
        <v>424</v>
      </c>
      <c r="D1301" s="11">
        <v>100</v>
      </c>
      <c r="E1301" s="11">
        <v>230</v>
      </c>
      <c r="F1301" s="170">
        <v>2.2000000000000002</v>
      </c>
      <c r="G1301" s="260">
        <f>Tabla149[[#This Row],[PPF (µmol/s)]]/Tabla149[[#This Row],[Power use (W)]]</f>
        <v>2.2999999999999998</v>
      </c>
      <c r="H1301" s="197"/>
      <c r="I1301" s="197"/>
      <c r="J1301" s="197"/>
      <c r="K1301" s="197">
        <v>2.2000000000000002</v>
      </c>
      <c r="L1301" s="197"/>
      <c r="M1301" s="197"/>
      <c r="N1301" s="4" t="s">
        <v>2926</v>
      </c>
    </row>
    <row r="1302" spans="1:14" x14ac:dyDescent="0.3">
      <c r="A1302" s="280" t="s">
        <v>2019</v>
      </c>
      <c r="B1302" s="11" t="s">
        <v>2927</v>
      </c>
      <c r="C1302" s="11" t="s">
        <v>424</v>
      </c>
      <c r="D1302" s="11">
        <v>125</v>
      </c>
      <c r="E1302" s="11">
        <v>250</v>
      </c>
      <c r="F1302" s="170">
        <v>2</v>
      </c>
      <c r="G1302" s="260">
        <f>Tabla149[[#This Row],[PPF (µmol/s)]]/Tabla149[[#This Row],[Power use (W)]]</f>
        <v>2</v>
      </c>
      <c r="H1302" s="197"/>
      <c r="I1302" s="197"/>
      <c r="J1302" s="197"/>
      <c r="K1302" s="197">
        <v>2</v>
      </c>
      <c r="L1302" s="197"/>
      <c r="M1302" s="197"/>
      <c r="N1302" s="4" t="s">
        <v>2926</v>
      </c>
    </row>
    <row r="1303" spans="1:14" x14ac:dyDescent="0.3">
      <c r="A1303" s="421"/>
      <c r="B1303" s="11" t="s">
        <v>2929</v>
      </c>
      <c r="C1303" s="11" t="s">
        <v>424</v>
      </c>
      <c r="D1303" s="11">
        <v>115</v>
      </c>
      <c r="E1303" s="11">
        <v>190</v>
      </c>
      <c r="F1303" s="170">
        <v>1.65</v>
      </c>
      <c r="G1303" s="260">
        <f>Tabla149[[#This Row],[PPF (µmol/s)]]/Tabla149[[#This Row],[Power use (W)]]</f>
        <v>1.6521739130434783</v>
      </c>
      <c r="H1303" s="197"/>
      <c r="I1303" s="197"/>
      <c r="J1303" s="197">
        <v>1.65</v>
      </c>
      <c r="K1303" s="197"/>
      <c r="L1303" s="197"/>
      <c r="M1303" s="197"/>
      <c r="N1303" s="4" t="s">
        <v>2930</v>
      </c>
    </row>
    <row r="1304" spans="1:14" x14ac:dyDescent="0.3">
      <c r="A1304" s="421"/>
      <c r="B1304" s="11" t="s">
        <v>2931</v>
      </c>
      <c r="C1304" s="11" t="s">
        <v>424</v>
      </c>
      <c r="D1304" s="11">
        <v>70</v>
      </c>
      <c r="E1304" s="153"/>
      <c r="F1304" s="153"/>
      <c r="G1304" s="492">
        <f>Tabla149[[#This Row],[PPF (µmol/s)]]/Tabla149[[#This Row],[Power use (W)]]</f>
        <v>0</v>
      </c>
      <c r="H1304" s="197"/>
      <c r="I1304" s="197"/>
      <c r="J1304" s="197"/>
      <c r="K1304" s="197"/>
      <c r="L1304" s="197"/>
      <c r="M1304" s="197"/>
      <c r="N1304" s="4" t="s">
        <v>2932</v>
      </c>
    </row>
    <row r="1305" spans="1:14" x14ac:dyDescent="0.3">
      <c r="A1305" s="421"/>
      <c r="B1305" s="11" t="s">
        <v>2933</v>
      </c>
      <c r="C1305" s="11" t="s">
        <v>98</v>
      </c>
      <c r="D1305" s="11">
        <v>200</v>
      </c>
      <c r="E1305" s="11">
        <v>396</v>
      </c>
      <c r="F1305" s="173">
        <v>1.98</v>
      </c>
      <c r="G1305" s="260">
        <f>Tabla149[[#This Row],[PPF (µmol/s)]]/Tabla149[[#This Row],[Power use (W)]]</f>
        <v>1.98</v>
      </c>
      <c r="H1305" s="197"/>
      <c r="I1305" s="197"/>
      <c r="J1305" s="197"/>
      <c r="K1305" s="197"/>
      <c r="L1305" s="197"/>
      <c r="M1305" s="197"/>
      <c r="N1305" s="4" t="s">
        <v>2926</v>
      </c>
    </row>
    <row r="1306" spans="1:14" x14ac:dyDescent="0.3">
      <c r="A1306" s="421"/>
      <c r="B1306" s="11" t="s">
        <v>2934</v>
      </c>
      <c r="C1306" s="11" t="s">
        <v>15</v>
      </c>
      <c r="D1306" s="11">
        <v>6</v>
      </c>
      <c r="E1306" s="153"/>
      <c r="F1306" s="153"/>
      <c r="G1306" s="492">
        <f>Tabla149[[#This Row],[PPF (µmol/s)]]/Tabla149[[#This Row],[Power use (W)]]</f>
        <v>0</v>
      </c>
      <c r="H1306" s="197"/>
      <c r="I1306" s="197"/>
      <c r="J1306" s="197"/>
      <c r="K1306" s="197"/>
      <c r="L1306" s="197"/>
      <c r="M1306" s="197"/>
      <c r="N1306" s="4" t="s">
        <v>2935</v>
      </c>
    </row>
    <row r="1307" spans="1:14" x14ac:dyDescent="0.3">
      <c r="A1307" s="421"/>
      <c r="B1307" s="11" t="s">
        <v>2936</v>
      </c>
      <c r="C1307" s="11" t="s">
        <v>98</v>
      </c>
      <c r="D1307" s="11">
        <v>18</v>
      </c>
      <c r="E1307" s="153"/>
      <c r="F1307" s="153"/>
      <c r="G1307" s="492">
        <f>Tabla149[[#This Row],[PPF (µmol/s)]]/Tabla149[[#This Row],[Power use (W)]]</f>
        <v>0</v>
      </c>
      <c r="H1307" s="197"/>
      <c r="I1307" s="197"/>
      <c r="J1307" s="197"/>
      <c r="K1307" s="197"/>
      <c r="L1307" s="197"/>
      <c r="M1307" s="197"/>
      <c r="N1307" s="4" t="s">
        <v>2937</v>
      </c>
    </row>
    <row r="1308" spans="1:14" ht="15" thickBot="1" x14ac:dyDescent="0.35">
      <c r="A1308" s="429"/>
      <c r="B1308" s="13" t="s">
        <v>2938</v>
      </c>
      <c r="C1308" s="13" t="s">
        <v>98</v>
      </c>
      <c r="D1308" s="13">
        <v>18</v>
      </c>
      <c r="E1308" s="154"/>
      <c r="F1308" s="154"/>
      <c r="G1308" s="492">
        <f>Tabla149[[#This Row],[PPF (µmol/s)]]/Tabla149[[#This Row],[Power use (W)]]</f>
        <v>0</v>
      </c>
      <c r="H1308" s="197"/>
      <c r="I1308" s="197"/>
      <c r="J1308" s="197"/>
      <c r="K1308" s="197"/>
      <c r="L1308" s="197"/>
      <c r="M1308" s="197"/>
      <c r="N1308" s="8" t="s">
        <v>2937</v>
      </c>
    </row>
    <row r="1309" spans="1:14" ht="18.600000000000001" thickBot="1" x14ac:dyDescent="0.4">
      <c r="A1309" s="56" t="s">
        <v>3552</v>
      </c>
      <c r="B1309" s="53"/>
      <c r="C1309" s="27"/>
      <c r="D1309" s="27"/>
      <c r="E1309" s="27"/>
      <c r="F1309" s="27"/>
      <c r="G1309" s="522"/>
      <c r="H1309" s="27"/>
      <c r="I1309" s="27"/>
      <c r="J1309" s="27"/>
      <c r="K1309" s="27"/>
      <c r="L1309" s="27"/>
      <c r="M1309" s="27"/>
      <c r="N1309" s="16"/>
    </row>
    <row r="1310" spans="1:14" x14ac:dyDescent="0.3">
      <c r="A1310" s="428" t="s">
        <v>2943</v>
      </c>
      <c r="B1310" s="14" t="s">
        <v>2941</v>
      </c>
      <c r="C1310" s="11" t="s">
        <v>424</v>
      </c>
      <c r="D1310" s="14">
        <v>120</v>
      </c>
      <c r="E1310" s="153"/>
      <c r="F1310" s="153"/>
      <c r="G1310" s="492">
        <f>Tabla149[[#This Row],[PPF (µmol/s)]]/Tabla149[[#This Row],[Power use (W)]]</f>
        <v>0</v>
      </c>
      <c r="H1310" s="197"/>
      <c r="I1310" s="197"/>
      <c r="J1310" s="197"/>
      <c r="K1310" s="197"/>
      <c r="L1310" s="197"/>
      <c r="M1310" s="197"/>
      <c r="N1310" s="6" t="s">
        <v>2942</v>
      </c>
    </row>
    <row r="1311" spans="1:14" x14ac:dyDescent="0.3">
      <c r="A1311" s="35" t="s">
        <v>2944</v>
      </c>
      <c r="B1311" s="11"/>
      <c r="C1311" s="11"/>
      <c r="D1311" s="11"/>
      <c r="E1311" s="11"/>
      <c r="F1311" s="11"/>
      <c r="G1311" s="260"/>
      <c r="H1311" s="197"/>
      <c r="I1311" s="197"/>
      <c r="J1311" s="197"/>
      <c r="K1311" s="197"/>
      <c r="L1311" s="197"/>
      <c r="M1311" s="197"/>
      <c r="N1311" s="4"/>
    </row>
    <row r="1312" spans="1:14" ht="15" thickBot="1" x14ac:dyDescent="0.35">
      <c r="A1312" s="429"/>
      <c r="B1312" s="13"/>
      <c r="C1312" s="13"/>
      <c r="D1312" s="13"/>
      <c r="E1312" s="13"/>
      <c r="F1312" s="13"/>
      <c r="G1312" s="260"/>
      <c r="H1312" s="197"/>
      <c r="I1312" s="197"/>
      <c r="J1312" s="197"/>
      <c r="K1312" s="197"/>
      <c r="L1312" s="197"/>
      <c r="M1312" s="197"/>
      <c r="N1312" s="8"/>
    </row>
    <row r="1313" spans="1:14" ht="18.600000000000001" thickBot="1" x14ac:dyDescent="0.4">
      <c r="A1313" s="56" t="s">
        <v>2945</v>
      </c>
      <c r="B1313" s="53"/>
      <c r="C1313" s="27"/>
      <c r="D1313" s="27"/>
      <c r="E1313" s="27"/>
      <c r="F1313" s="27"/>
      <c r="G1313" s="522"/>
      <c r="H1313" s="27"/>
      <c r="I1313" s="27"/>
      <c r="J1313" s="27"/>
      <c r="K1313" s="27"/>
      <c r="L1313" s="27"/>
      <c r="M1313" s="27"/>
      <c r="N1313" s="16"/>
    </row>
    <row r="1314" spans="1:14" x14ac:dyDescent="0.3">
      <c r="A1314" s="39" t="s">
        <v>2948</v>
      </c>
      <c r="B1314" s="14" t="s">
        <v>2946</v>
      </c>
      <c r="C1314" s="14" t="s">
        <v>2069</v>
      </c>
      <c r="D1314" s="14">
        <v>1080</v>
      </c>
      <c r="E1314" s="14">
        <v>1400</v>
      </c>
      <c r="F1314" s="270">
        <v>1.8</v>
      </c>
      <c r="G1314" s="260">
        <f>Tabla149[[#This Row],[PPF (µmol/s)]]/Tabla149[[#This Row],[Power use (W)]]</f>
        <v>1.2962962962962963</v>
      </c>
      <c r="H1314" s="197"/>
      <c r="I1314" s="197"/>
      <c r="J1314" s="197"/>
      <c r="K1314" s="197"/>
      <c r="L1314" s="197"/>
      <c r="M1314" s="197"/>
      <c r="N1314" s="6" t="s">
        <v>2947</v>
      </c>
    </row>
    <row r="1315" spans="1:14" x14ac:dyDescent="0.3">
      <c r="A1315" s="35" t="s">
        <v>2949</v>
      </c>
      <c r="B1315" s="11"/>
      <c r="C1315" s="11"/>
      <c r="D1315" s="11"/>
      <c r="E1315" s="11"/>
      <c r="F1315" s="11"/>
      <c r="G1315" s="260"/>
      <c r="H1315" s="197"/>
      <c r="I1315" s="197"/>
      <c r="J1315" s="197"/>
      <c r="K1315" s="197"/>
      <c r="L1315" s="197"/>
      <c r="M1315" s="197"/>
      <c r="N1315" s="4"/>
    </row>
    <row r="1316" spans="1:14" ht="15" thickBot="1" x14ac:dyDescent="0.35">
      <c r="A1316" s="429"/>
      <c r="B1316" s="13"/>
      <c r="C1316" s="13"/>
      <c r="D1316" s="13"/>
      <c r="E1316" s="13"/>
      <c r="F1316" s="13"/>
      <c r="G1316" s="260"/>
      <c r="H1316" s="197"/>
      <c r="I1316" s="197"/>
      <c r="J1316" s="197"/>
      <c r="K1316" s="197"/>
      <c r="L1316" s="197"/>
      <c r="M1316" s="197"/>
      <c r="N1316" s="8"/>
    </row>
    <row r="1317" spans="1:14" ht="18.600000000000001" thickBot="1" x14ac:dyDescent="0.4">
      <c r="A1317" s="56" t="s">
        <v>2950</v>
      </c>
      <c r="B1317" s="53"/>
      <c r="C1317" s="27"/>
      <c r="D1317" s="27"/>
      <c r="E1317" s="27"/>
      <c r="F1317" s="27"/>
      <c r="G1317" s="522"/>
      <c r="H1317" s="27"/>
      <c r="I1317" s="27"/>
      <c r="J1317" s="27"/>
      <c r="K1317" s="27"/>
      <c r="L1317" s="27"/>
      <c r="M1317" s="27"/>
      <c r="N1317" s="16"/>
    </row>
    <row r="1318" spans="1:14" x14ac:dyDescent="0.3">
      <c r="A1318" s="39" t="s">
        <v>2955</v>
      </c>
      <c r="B1318" s="14" t="s">
        <v>2951</v>
      </c>
      <c r="C1318" s="14" t="s">
        <v>2064</v>
      </c>
      <c r="D1318" s="14">
        <v>125</v>
      </c>
      <c r="E1318" s="153"/>
      <c r="F1318" s="153"/>
      <c r="G1318" s="492">
        <f>Tabla149[[#This Row],[PPF (µmol/s)]]/Tabla149[[#This Row],[Power use (W)]]</f>
        <v>0</v>
      </c>
      <c r="H1318" s="197"/>
      <c r="I1318" s="197"/>
      <c r="J1318" s="197"/>
      <c r="K1318" s="197"/>
      <c r="L1318" s="197"/>
      <c r="M1318" s="197"/>
      <c r="N1318" s="6" t="s">
        <v>2952</v>
      </c>
    </row>
    <row r="1319" spans="1:14" x14ac:dyDescent="0.3">
      <c r="A1319" s="424" t="s">
        <v>2956</v>
      </c>
      <c r="B1319" s="11" t="s">
        <v>2953</v>
      </c>
      <c r="C1319" s="11" t="s">
        <v>98</v>
      </c>
      <c r="D1319" s="11">
        <v>90</v>
      </c>
      <c r="E1319" s="154"/>
      <c r="F1319" s="154"/>
      <c r="G1319" s="492">
        <f>Tabla149[[#This Row],[PPF (µmol/s)]]/Tabla149[[#This Row],[Power use (W)]]</f>
        <v>0</v>
      </c>
      <c r="H1319" s="197"/>
      <c r="I1319" s="197"/>
      <c r="J1319" s="197"/>
      <c r="K1319" s="197"/>
      <c r="L1319" s="197"/>
      <c r="M1319" s="197"/>
      <c r="N1319" s="4" t="s">
        <v>2954</v>
      </c>
    </row>
    <row r="1320" spans="1:14" x14ac:dyDescent="0.3">
      <c r="A1320" s="429"/>
      <c r="B1320" s="13"/>
      <c r="C1320" s="13"/>
      <c r="D1320" s="13"/>
      <c r="E1320" s="13"/>
      <c r="F1320" s="13"/>
      <c r="G1320" s="260"/>
      <c r="H1320" s="197"/>
      <c r="I1320" s="197"/>
      <c r="J1320" s="197"/>
      <c r="K1320" s="197"/>
      <c r="L1320" s="197"/>
      <c r="M1320" s="197"/>
      <c r="N1320" s="8"/>
    </row>
    <row r="1321" spans="1:14" ht="15" thickBot="1" x14ac:dyDescent="0.35">
      <c r="A1321" s="429"/>
      <c r="B1321" s="13"/>
      <c r="C1321" s="13"/>
      <c r="D1321" s="13"/>
      <c r="E1321" s="13"/>
      <c r="F1321" s="13"/>
      <c r="G1321" s="260"/>
      <c r="H1321" s="197"/>
      <c r="I1321" s="197"/>
      <c r="J1321" s="197"/>
      <c r="K1321" s="197"/>
      <c r="L1321" s="197"/>
      <c r="M1321" s="197"/>
      <c r="N1321" s="8"/>
    </row>
    <row r="1322" spans="1:14" ht="18.600000000000001" thickBot="1" x14ac:dyDescent="0.4">
      <c r="A1322" s="56" t="s">
        <v>2957</v>
      </c>
      <c r="B1322" s="53"/>
      <c r="C1322" s="27"/>
      <c r="D1322" s="27"/>
      <c r="E1322" s="27"/>
      <c r="F1322" s="27"/>
      <c r="G1322" s="522"/>
      <c r="H1322" s="27"/>
      <c r="I1322" s="27"/>
      <c r="J1322" s="27"/>
      <c r="K1322" s="27"/>
      <c r="L1322" s="27"/>
      <c r="M1322" s="27"/>
      <c r="N1322" s="16"/>
    </row>
    <row r="1323" spans="1:14" x14ac:dyDescent="0.3">
      <c r="A1323" s="426" t="s">
        <v>2984</v>
      </c>
      <c r="B1323" s="14" t="s">
        <v>2959</v>
      </c>
      <c r="C1323" s="14" t="s">
        <v>428</v>
      </c>
      <c r="D1323" s="14">
        <v>500</v>
      </c>
      <c r="E1323" s="14">
        <v>1000</v>
      </c>
      <c r="F1323" s="169">
        <v>2.4</v>
      </c>
      <c r="G1323" s="260">
        <f>Tabla149[[#This Row],[PPF (µmol/s)]]/Tabla149[[#This Row],[Power use (W)]]</f>
        <v>2</v>
      </c>
      <c r="H1323" s="197"/>
      <c r="I1323" s="197"/>
      <c r="J1323" s="197"/>
      <c r="K1323" s="197">
        <v>2.4</v>
      </c>
      <c r="L1323" s="197"/>
      <c r="M1323" s="197"/>
      <c r="N1323" s="6" t="s">
        <v>215</v>
      </c>
    </row>
    <row r="1324" spans="1:14" x14ac:dyDescent="0.3">
      <c r="A1324" s="420" t="s">
        <v>2985</v>
      </c>
      <c r="B1324" s="11" t="s">
        <v>2960</v>
      </c>
      <c r="C1324" s="14" t="s">
        <v>428</v>
      </c>
      <c r="D1324" s="11">
        <v>400</v>
      </c>
      <c r="E1324" s="11">
        <v>1000</v>
      </c>
      <c r="F1324" s="169">
        <v>2.4</v>
      </c>
      <c r="G1324" s="260">
        <f>Tabla149[[#This Row],[PPF (µmol/s)]]/Tabla149[[#This Row],[Power use (W)]]</f>
        <v>2.5</v>
      </c>
      <c r="H1324" s="197"/>
      <c r="I1324" s="197"/>
      <c r="J1324" s="197"/>
      <c r="K1324" s="197">
        <v>2.4</v>
      </c>
      <c r="L1324" s="197"/>
      <c r="M1324" s="197"/>
      <c r="N1324" s="4" t="s">
        <v>2961</v>
      </c>
    </row>
    <row r="1325" spans="1:14" x14ac:dyDescent="0.3">
      <c r="A1325" s="280" t="s">
        <v>2019</v>
      </c>
      <c r="B1325" s="11" t="s">
        <v>2962</v>
      </c>
      <c r="C1325" s="14" t="s">
        <v>428</v>
      </c>
      <c r="D1325" s="11">
        <v>300</v>
      </c>
      <c r="E1325" s="11">
        <v>800</v>
      </c>
      <c r="F1325" s="169">
        <v>2.4</v>
      </c>
      <c r="G1325" s="260">
        <f>Tabla149[[#This Row],[PPF (µmol/s)]]/Tabla149[[#This Row],[Power use (W)]]</f>
        <v>2.6666666666666665</v>
      </c>
      <c r="H1325" s="197"/>
      <c r="I1325" s="197"/>
      <c r="J1325" s="197"/>
      <c r="K1325" s="197">
        <v>2.4</v>
      </c>
      <c r="L1325" s="197"/>
      <c r="M1325" s="197"/>
      <c r="N1325" s="4" t="s">
        <v>2961</v>
      </c>
    </row>
    <row r="1326" spans="1:14" x14ac:dyDescent="0.3">
      <c r="A1326" s="421"/>
      <c r="B1326" s="11" t="s">
        <v>2963</v>
      </c>
      <c r="C1326" s="11" t="s">
        <v>424</v>
      </c>
      <c r="D1326" s="11">
        <v>150</v>
      </c>
      <c r="E1326" s="11">
        <v>600</v>
      </c>
      <c r="F1326" s="170">
        <v>2.4</v>
      </c>
      <c r="G1326" s="260">
        <f>Tabla149[[#This Row],[PPF (µmol/s)]]/Tabla149[[#This Row],[Power use (W)]]</f>
        <v>4</v>
      </c>
      <c r="H1326" s="197"/>
      <c r="I1326" s="197"/>
      <c r="J1326" s="197"/>
      <c r="K1326" s="197">
        <v>2.4</v>
      </c>
      <c r="L1326" s="197"/>
      <c r="M1326" s="197"/>
      <c r="N1326" s="4" t="s">
        <v>2961</v>
      </c>
    </row>
    <row r="1327" spans="1:14" x14ac:dyDescent="0.3">
      <c r="A1327" s="421"/>
      <c r="B1327" s="11" t="s">
        <v>2964</v>
      </c>
      <c r="C1327" s="11" t="s">
        <v>424</v>
      </c>
      <c r="D1327" s="11">
        <v>200</v>
      </c>
      <c r="E1327" s="11">
        <v>500</v>
      </c>
      <c r="F1327" s="170">
        <v>2.4</v>
      </c>
      <c r="G1327" s="260">
        <f>Tabla149[[#This Row],[PPF (µmol/s)]]/Tabla149[[#This Row],[Power use (W)]]</f>
        <v>2.5</v>
      </c>
      <c r="H1327" s="197"/>
      <c r="I1327" s="197"/>
      <c r="J1327" s="197"/>
      <c r="K1327" s="197">
        <v>2.4</v>
      </c>
      <c r="L1327" s="197"/>
      <c r="M1327" s="197"/>
      <c r="N1327" s="4" t="s">
        <v>2961</v>
      </c>
    </row>
    <row r="1328" spans="1:14" x14ac:dyDescent="0.3">
      <c r="A1328" s="421"/>
      <c r="B1328" s="11" t="s">
        <v>2965</v>
      </c>
      <c r="C1328" s="11" t="s">
        <v>424</v>
      </c>
      <c r="D1328" s="11">
        <v>250</v>
      </c>
      <c r="E1328" s="11">
        <v>800</v>
      </c>
      <c r="F1328" s="170">
        <v>2.4</v>
      </c>
      <c r="G1328" s="260">
        <f>Tabla149[[#This Row],[PPF (µmol/s)]]/Tabla149[[#This Row],[Power use (W)]]</f>
        <v>3.2</v>
      </c>
      <c r="H1328" s="197"/>
      <c r="I1328" s="197"/>
      <c r="J1328" s="197"/>
      <c r="K1328" s="197">
        <v>2.4</v>
      </c>
      <c r="L1328" s="197"/>
      <c r="M1328" s="197"/>
      <c r="N1328" s="4" t="s">
        <v>2961</v>
      </c>
    </row>
    <row r="1329" spans="1:14" x14ac:dyDescent="0.3">
      <c r="A1329" s="421"/>
      <c r="B1329" s="11" t="s">
        <v>2966</v>
      </c>
      <c r="C1329" s="11" t="s">
        <v>2967</v>
      </c>
      <c r="D1329" s="11">
        <v>620</v>
      </c>
      <c r="E1329" s="11">
        <v>1680</v>
      </c>
      <c r="F1329" s="170">
        <v>2.7</v>
      </c>
      <c r="G1329" s="260">
        <f>Tabla149[[#This Row],[PPF (µmol/s)]]/Tabla149[[#This Row],[Power use (W)]]</f>
        <v>2.7096774193548385</v>
      </c>
      <c r="H1329" s="197"/>
      <c r="I1329" s="197"/>
      <c r="J1329" s="197"/>
      <c r="K1329" s="197"/>
      <c r="L1329" s="197">
        <v>2.7</v>
      </c>
      <c r="M1329" s="197"/>
      <c r="N1329" s="4" t="s">
        <v>2961</v>
      </c>
    </row>
    <row r="1330" spans="1:14" x14ac:dyDescent="0.3">
      <c r="A1330" s="421"/>
      <c r="B1330" s="11" t="s">
        <v>2968</v>
      </c>
      <c r="C1330" s="11" t="s">
        <v>2102</v>
      </c>
      <c r="D1330" s="11">
        <v>320</v>
      </c>
      <c r="E1330" s="11">
        <v>736</v>
      </c>
      <c r="F1330" s="170">
        <v>2.2999999999999998</v>
      </c>
      <c r="G1330" s="260">
        <f>Tabla149[[#This Row],[PPF (µmol/s)]]/Tabla149[[#This Row],[Power use (W)]]</f>
        <v>2.2999999999999998</v>
      </c>
      <c r="H1330" s="197"/>
      <c r="I1330" s="197"/>
      <c r="J1330" s="197"/>
      <c r="K1330" s="197">
        <v>2.2999999999999998</v>
      </c>
      <c r="L1330" s="197"/>
      <c r="M1330" s="197"/>
      <c r="N1330" s="4" t="s">
        <v>2961</v>
      </c>
    </row>
    <row r="1331" spans="1:14" x14ac:dyDescent="0.3">
      <c r="A1331" s="421"/>
      <c r="B1331" s="11" t="s">
        <v>2969</v>
      </c>
      <c r="C1331" s="11" t="s">
        <v>2102</v>
      </c>
      <c r="D1331" s="11">
        <v>240</v>
      </c>
      <c r="E1331" s="11">
        <v>588</v>
      </c>
      <c r="F1331" s="170">
        <v>2.4500000000000002</v>
      </c>
      <c r="G1331" s="260">
        <f>Tabla149[[#This Row],[PPF (µmol/s)]]/Tabla149[[#This Row],[Power use (W)]]</f>
        <v>2.4500000000000002</v>
      </c>
      <c r="H1331" s="197"/>
      <c r="I1331" s="197"/>
      <c r="J1331" s="197"/>
      <c r="K1331" s="197">
        <v>2.4500000000000002</v>
      </c>
      <c r="L1331" s="197"/>
      <c r="M1331" s="197"/>
      <c r="N1331" s="4" t="s">
        <v>2961</v>
      </c>
    </row>
    <row r="1332" spans="1:14" x14ac:dyDescent="0.3">
      <c r="A1332" s="429"/>
      <c r="B1332" s="13" t="s">
        <v>2970</v>
      </c>
      <c r="C1332" s="11" t="s">
        <v>2102</v>
      </c>
      <c r="D1332" s="11">
        <v>240</v>
      </c>
      <c r="E1332" s="11">
        <v>588</v>
      </c>
      <c r="F1332" s="170">
        <v>2.4500000000000002</v>
      </c>
      <c r="G1332" s="260">
        <f>Tabla149[[#This Row],[PPF (µmol/s)]]/Tabla149[[#This Row],[Power use (W)]]</f>
        <v>2.4500000000000002</v>
      </c>
      <c r="H1332" s="197"/>
      <c r="I1332" s="197"/>
      <c r="J1332" s="197"/>
      <c r="K1332" s="197">
        <v>2.4500000000000002</v>
      </c>
      <c r="L1332" s="197"/>
      <c r="M1332" s="197"/>
      <c r="N1332" s="4" t="s">
        <v>2961</v>
      </c>
    </row>
    <row r="1333" spans="1:14" x14ac:dyDescent="0.3">
      <c r="A1333" s="421"/>
      <c r="B1333" s="11" t="s">
        <v>2971</v>
      </c>
      <c r="C1333" s="11" t="s">
        <v>2102</v>
      </c>
      <c r="D1333" s="11">
        <v>240</v>
      </c>
      <c r="E1333" s="11">
        <v>588</v>
      </c>
      <c r="F1333" s="170">
        <v>2.4500000000000002</v>
      </c>
      <c r="G1333" s="260">
        <f>Tabla149[[#This Row],[PPF (µmol/s)]]/Tabla149[[#This Row],[Power use (W)]]</f>
        <v>2.4500000000000002</v>
      </c>
      <c r="H1333" s="197"/>
      <c r="I1333" s="197"/>
      <c r="J1333" s="197"/>
      <c r="K1333" s="197">
        <v>2.4500000000000002</v>
      </c>
      <c r="L1333" s="197"/>
      <c r="M1333" s="197"/>
      <c r="N1333" s="4" t="s">
        <v>2961</v>
      </c>
    </row>
    <row r="1334" spans="1:14" x14ac:dyDescent="0.3">
      <c r="A1334" s="421"/>
      <c r="B1334" s="11" t="s">
        <v>2972</v>
      </c>
      <c r="C1334" s="11" t="s">
        <v>2076</v>
      </c>
      <c r="D1334" s="11">
        <v>440</v>
      </c>
      <c r="E1334" s="11">
        <v>3012</v>
      </c>
      <c r="F1334" s="170">
        <v>2.85</v>
      </c>
      <c r="G1334" s="260">
        <f>Tabla149[[#This Row],[PPF (µmol/s)]]/Tabla149[[#This Row],[Power use (W)]]</f>
        <v>6.8454545454545457</v>
      </c>
      <c r="H1334" s="197"/>
      <c r="I1334" s="197"/>
      <c r="J1334" s="197"/>
      <c r="K1334" s="197"/>
      <c r="L1334" s="197">
        <v>2.85</v>
      </c>
      <c r="M1334" s="197"/>
      <c r="N1334" s="4" t="s">
        <v>2973</v>
      </c>
    </row>
    <row r="1335" spans="1:14" x14ac:dyDescent="0.3">
      <c r="A1335" s="421"/>
      <c r="B1335" s="11" t="s">
        <v>2974</v>
      </c>
      <c r="C1335" s="11" t="s">
        <v>2102</v>
      </c>
      <c r="D1335" s="11">
        <v>240</v>
      </c>
      <c r="E1335" s="11">
        <v>588</v>
      </c>
      <c r="F1335" s="170">
        <v>2.4500000000000002</v>
      </c>
      <c r="G1335" s="260">
        <f>Tabla149[[#This Row],[PPF (µmol/s)]]/Tabla149[[#This Row],[Power use (W)]]</f>
        <v>2.4500000000000002</v>
      </c>
      <c r="H1335" s="197"/>
      <c r="I1335" s="197"/>
      <c r="J1335" s="197"/>
      <c r="K1335" s="197">
        <v>2.4500000000000002</v>
      </c>
      <c r="L1335" s="197"/>
      <c r="M1335" s="197"/>
      <c r="N1335" s="4" t="s">
        <v>2975</v>
      </c>
    </row>
    <row r="1336" spans="1:14" x14ac:dyDescent="0.3">
      <c r="A1336" s="421"/>
      <c r="B1336" s="11" t="s">
        <v>2976</v>
      </c>
      <c r="C1336" s="11" t="s">
        <v>2076</v>
      </c>
      <c r="D1336" s="11">
        <v>320</v>
      </c>
      <c r="E1336" s="11">
        <v>736</v>
      </c>
      <c r="F1336" s="170">
        <v>2.2999999999999998</v>
      </c>
      <c r="G1336" s="260">
        <f>Tabla149[[#This Row],[PPF (µmol/s)]]/Tabla149[[#This Row],[Power use (W)]]</f>
        <v>2.2999999999999998</v>
      </c>
      <c r="H1336" s="197"/>
      <c r="I1336" s="197"/>
      <c r="J1336" s="197"/>
      <c r="K1336" s="197">
        <v>2.2999999999999998</v>
      </c>
      <c r="L1336" s="197"/>
      <c r="M1336" s="197"/>
      <c r="N1336" s="4" t="s">
        <v>2961</v>
      </c>
    </row>
    <row r="1337" spans="1:14" x14ac:dyDescent="0.3">
      <c r="A1337" s="421"/>
      <c r="B1337" s="11" t="s">
        <v>2977</v>
      </c>
      <c r="C1337" s="11" t="s">
        <v>2076</v>
      </c>
      <c r="D1337" s="11">
        <v>360</v>
      </c>
      <c r="E1337" s="11">
        <v>880</v>
      </c>
      <c r="F1337" s="170">
        <v>2.2999999999999998</v>
      </c>
      <c r="G1337" s="260">
        <f>Tabla149[[#This Row],[PPF (µmol/s)]]/Tabla149[[#This Row],[Power use (W)]]</f>
        <v>2.4444444444444446</v>
      </c>
      <c r="H1337" s="197"/>
      <c r="I1337" s="197"/>
      <c r="J1337" s="197"/>
      <c r="K1337" s="197">
        <v>2.2999999999999998</v>
      </c>
      <c r="L1337" s="197"/>
      <c r="M1337" s="197"/>
      <c r="N1337" s="4" t="s">
        <v>2961</v>
      </c>
    </row>
    <row r="1338" spans="1:14" x14ac:dyDescent="0.3">
      <c r="A1338" s="421"/>
      <c r="B1338" s="11" t="s">
        <v>2978</v>
      </c>
      <c r="C1338" s="11" t="s">
        <v>2076</v>
      </c>
      <c r="D1338" s="11">
        <v>550</v>
      </c>
      <c r="E1338" s="11">
        <v>1265</v>
      </c>
      <c r="F1338" s="170">
        <v>2.2999999999999998</v>
      </c>
      <c r="G1338" s="260">
        <f>Tabla149[[#This Row],[PPF (µmol/s)]]/Tabla149[[#This Row],[Power use (W)]]</f>
        <v>2.2999999999999998</v>
      </c>
      <c r="H1338" s="197"/>
      <c r="I1338" s="197"/>
      <c r="J1338" s="197"/>
      <c r="K1338" s="197">
        <v>2.2999999999999998</v>
      </c>
      <c r="L1338" s="197"/>
      <c r="M1338" s="197"/>
      <c r="N1338" s="4" t="s">
        <v>2961</v>
      </c>
    </row>
    <row r="1339" spans="1:14" x14ac:dyDescent="0.3">
      <c r="A1339" s="421"/>
      <c r="B1339" s="11" t="s">
        <v>2979</v>
      </c>
      <c r="C1339" s="11" t="s">
        <v>2076</v>
      </c>
      <c r="D1339" s="11">
        <v>1180</v>
      </c>
      <c r="E1339" s="11">
        <v>4260</v>
      </c>
      <c r="F1339" s="170">
        <v>3.3</v>
      </c>
      <c r="G1339" s="260">
        <f>Tabla149[[#This Row],[PPF (µmol/s)]]/Tabla149[[#This Row],[Power use (W)]]</f>
        <v>3.6101694915254239</v>
      </c>
      <c r="H1339" s="197"/>
      <c r="I1339" s="197"/>
      <c r="J1339" s="197"/>
      <c r="K1339" s="197"/>
      <c r="L1339" s="197">
        <v>3.3</v>
      </c>
      <c r="M1339" s="197"/>
      <c r="N1339" s="4" t="s">
        <v>2981</v>
      </c>
    </row>
    <row r="1340" spans="1:14" x14ac:dyDescent="0.3">
      <c r="A1340" s="421"/>
      <c r="B1340" s="11" t="s">
        <v>2980</v>
      </c>
      <c r="C1340" s="11" t="s">
        <v>2076</v>
      </c>
      <c r="D1340" s="11">
        <v>360</v>
      </c>
      <c r="E1340" s="153"/>
      <c r="F1340" s="153"/>
      <c r="G1340" s="260">
        <f>Tabla149[[#This Row],[PPF (µmol/s)]]/Tabla149[[#This Row],[Power use (W)]]</f>
        <v>0</v>
      </c>
      <c r="H1340" s="197"/>
      <c r="I1340" s="197"/>
      <c r="J1340" s="197"/>
      <c r="K1340" s="197"/>
      <c r="L1340" s="197"/>
      <c r="M1340" s="197"/>
      <c r="N1340" s="4" t="s">
        <v>2981</v>
      </c>
    </row>
    <row r="1341" spans="1:14" x14ac:dyDescent="0.3">
      <c r="A1341" s="421"/>
      <c r="B1341" s="11" t="s">
        <v>2982</v>
      </c>
      <c r="C1341" s="11" t="s">
        <v>2076</v>
      </c>
      <c r="D1341" s="11">
        <v>220</v>
      </c>
      <c r="E1341" s="153"/>
      <c r="F1341" s="153"/>
      <c r="G1341" s="260">
        <f>Tabla149[[#This Row],[PPF (µmol/s)]]/Tabla149[[#This Row],[Power use (W)]]</f>
        <v>0</v>
      </c>
      <c r="H1341" s="197"/>
      <c r="I1341" s="197"/>
      <c r="J1341" s="197"/>
      <c r="K1341" s="197"/>
      <c r="L1341" s="197"/>
      <c r="M1341" s="197"/>
      <c r="N1341" s="4" t="s">
        <v>2981</v>
      </c>
    </row>
    <row r="1342" spans="1:14" ht="15" thickBot="1" x14ac:dyDescent="0.35">
      <c r="A1342" s="429"/>
      <c r="B1342" s="13" t="s">
        <v>2983</v>
      </c>
      <c r="C1342" s="13" t="s">
        <v>2076</v>
      </c>
      <c r="D1342" s="13">
        <v>580</v>
      </c>
      <c r="E1342" s="154"/>
      <c r="F1342" s="154"/>
      <c r="G1342" s="260">
        <f>Tabla149[[#This Row],[PPF (µmol/s)]]/Tabla149[[#This Row],[Power use (W)]]</f>
        <v>0</v>
      </c>
      <c r="H1342" s="197"/>
      <c r="I1342" s="197"/>
      <c r="J1342" s="197"/>
      <c r="K1342" s="197"/>
      <c r="L1342" s="197"/>
      <c r="M1342" s="197"/>
      <c r="N1342" s="8" t="s">
        <v>2981</v>
      </c>
    </row>
    <row r="1343" spans="1:14" ht="18.600000000000001" thickBot="1" x14ac:dyDescent="0.4">
      <c r="A1343" s="56" t="s">
        <v>2986</v>
      </c>
      <c r="B1343" s="512"/>
      <c r="C1343" s="513"/>
      <c r="D1343" s="513"/>
      <c r="E1343" s="513"/>
      <c r="F1343" s="513"/>
      <c r="G1343" s="523"/>
      <c r="H1343" s="513"/>
      <c r="I1343" s="513"/>
      <c r="J1343" s="513"/>
      <c r="K1343" s="513"/>
      <c r="L1343" s="513"/>
      <c r="M1343" s="513"/>
      <c r="N1343" s="516"/>
    </row>
    <row r="1344" spans="1:14" x14ac:dyDescent="0.3">
      <c r="A1344" s="426" t="s">
        <v>2999</v>
      </c>
      <c r="B1344" s="14" t="s">
        <v>2995</v>
      </c>
      <c r="C1344" s="11" t="s">
        <v>424</v>
      </c>
      <c r="D1344" s="14">
        <v>90</v>
      </c>
      <c r="E1344" s="14">
        <v>178</v>
      </c>
      <c r="F1344" s="14">
        <v>2</v>
      </c>
      <c r="G1344" s="493">
        <f>Tabla149[[#This Row],[PPF (µmol/s)]]/Tabla149[[#This Row],[Power use (W)]]</f>
        <v>1.9777777777777779</v>
      </c>
      <c r="H1344" s="197"/>
      <c r="I1344" s="197"/>
      <c r="J1344" s="226">
        <v>1.9777777777777779</v>
      </c>
      <c r="K1344" s="197"/>
      <c r="L1344" s="197"/>
      <c r="M1344" s="197"/>
      <c r="N1344" s="6" t="s">
        <v>2987</v>
      </c>
    </row>
    <row r="1345" spans="1:14" x14ac:dyDescent="0.3">
      <c r="A1345" s="421" t="s">
        <v>3000</v>
      </c>
      <c r="B1345" s="11" t="s">
        <v>2996</v>
      </c>
      <c r="C1345" s="11" t="s">
        <v>424</v>
      </c>
      <c r="D1345" s="11">
        <v>90</v>
      </c>
      <c r="E1345" s="11">
        <v>185</v>
      </c>
      <c r="F1345" s="11">
        <v>2.1</v>
      </c>
      <c r="G1345" s="493">
        <f>Tabla149[[#This Row],[PPF (µmol/s)]]/Tabla149[[#This Row],[Power use (W)]]</f>
        <v>2.0555555555555554</v>
      </c>
      <c r="H1345" s="197"/>
      <c r="I1345" s="197"/>
      <c r="J1345" s="197"/>
      <c r="K1345" s="226">
        <v>2.0555555555555554</v>
      </c>
      <c r="L1345" s="197"/>
      <c r="M1345" s="197"/>
      <c r="N1345" s="4" t="s">
        <v>2988</v>
      </c>
    </row>
    <row r="1346" spans="1:14" x14ac:dyDescent="0.3">
      <c r="A1346" s="280" t="s">
        <v>2019</v>
      </c>
      <c r="B1346" s="11" t="s">
        <v>2997</v>
      </c>
      <c r="C1346" s="11" t="s">
        <v>424</v>
      </c>
      <c r="D1346" s="11">
        <v>90</v>
      </c>
      <c r="E1346" s="11">
        <v>181</v>
      </c>
      <c r="F1346" s="11">
        <v>2</v>
      </c>
      <c r="G1346" s="493">
        <f>Tabla149[[#This Row],[PPF (µmol/s)]]/Tabla149[[#This Row],[Power use (W)]]</f>
        <v>2.0111111111111111</v>
      </c>
      <c r="H1346" s="197"/>
      <c r="I1346" s="197"/>
      <c r="J1346" s="197"/>
      <c r="K1346" s="226">
        <v>2.0111111111111111</v>
      </c>
      <c r="L1346" s="197"/>
      <c r="M1346" s="197"/>
      <c r="N1346" s="4" t="s">
        <v>2989</v>
      </c>
    </row>
    <row r="1347" spans="1:14" x14ac:dyDescent="0.3">
      <c r="A1347" s="421"/>
      <c r="B1347" s="11" t="s">
        <v>2994</v>
      </c>
      <c r="C1347" s="11" t="s">
        <v>424</v>
      </c>
      <c r="D1347" s="11">
        <v>40</v>
      </c>
      <c r="E1347" s="153"/>
      <c r="F1347" s="153"/>
      <c r="G1347" s="492">
        <f>Tabla149[[#This Row],[PPF (µmol/s)]]/Tabla149[[#This Row],[Power use (W)]]</f>
        <v>0</v>
      </c>
      <c r="H1347" s="197"/>
      <c r="I1347" s="197"/>
      <c r="J1347" s="197"/>
      <c r="K1347" s="197"/>
      <c r="L1347" s="197"/>
      <c r="M1347" s="197"/>
      <c r="N1347" s="4" t="s">
        <v>2990</v>
      </c>
    </row>
    <row r="1348" spans="1:14" x14ac:dyDescent="0.3">
      <c r="A1348" s="421"/>
      <c r="B1348" s="11" t="s">
        <v>2993</v>
      </c>
      <c r="C1348" s="14" t="s">
        <v>2070</v>
      </c>
      <c r="D1348" s="11">
        <v>320</v>
      </c>
      <c r="E1348" s="153"/>
      <c r="F1348" s="153"/>
      <c r="G1348" s="492">
        <f>Tabla149[[#This Row],[PPF (µmol/s)]]/Tabla149[[#This Row],[Power use (W)]]</f>
        <v>0</v>
      </c>
      <c r="H1348" s="197"/>
      <c r="I1348" s="197"/>
      <c r="J1348" s="197"/>
      <c r="K1348" s="197"/>
      <c r="L1348" s="197"/>
      <c r="M1348" s="197"/>
      <c r="N1348" s="4" t="s">
        <v>2991</v>
      </c>
    </row>
    <row r="1349" spans="1:14" ht="15" thickBot="1" x14ac:dyDescent="0.35">
      <c r="A1349" s="429"/>
      <c r="B1349" s="13" t="s">
        <v>2992</v>
      </c>
      <c r="C1349" s="13" t="s">
        <v>2065</v>
      </c>
      <c r="D1349" s="13">
        <v>200</v>
      </c>
      <c r="E1349" s="13">
        <v>187</v>
      </c>
      <c r="F1349" s="154"/>
      <c r="G1349" s="492">
        <f>Tabla149[[#This Row],[PPF (µmol/s)]]/Tabla149[[#This Row],[Power use (W)]]</f>
        <v>0.93500000000000005</v>
      </c>
      <c r="H1349" s="197"/>
      <c r="I1349" s="197"/>
      <c r="J1349" s="197"/>
      <c r="K1349" s="197"/>
      <c r="L1349" s="197"/>
      <c r="M1349" s="197"/>
      <c r="N1349" s="8" t="s">
        <v>2998</v>
      </c>
    </row>
    <row r="1350" spans="1:14" ht="18.600000000000001" thickBot="1" x14ac:dyDescent="0.4">
      <c r="A1350" s="56" t="s">
        <v>3001</v>
      </c>
      <c r="B1350" s="53"/>
      <c r="C1350" s="27"/>
      <c r="D1350" s="27"/>
      <c r="E1350" s="27"/>
      <c r="F1350" s="27"/>
      <c r="G1350" s="522"/>
      <c r="H1350" s="27"/>
      <c r="I1350" s="27"/>
      <c r="J1350" s="27"/>
      <c r="K1350" s="27"/>
      <c r="L1350" s="27"/>
      <c r="M1350" s="27"/>
      <c r="N1350" s="16"/>
    </row>
    <row r="1351" spans="1:14" x14ac:dyDescent="0.3">
      <c r="A1351" s="435" t="s">
        <v>3016</v>
      </c>
      <c r="B1351" s="26" t="s">
        <v>3002</v>
      </c>
      <c r="C1351" s="26" t="s">
        <v>2079</v>
      </c>
      <c r="D1351" s="26">
        <v>150</v>
      </c>
      <c r="E1351" s="26">
        <v>650</v>
      </c>
      <c r="F1351" s="153"/>
      <c r="G1351" s="492">
        <f>Tabla149[[#This Row],[PPF (µmol/s)]]/Tabla149[[#This Row],[Power use (W)]]</f>
        <v>4.333333333333333</v>
      </c>
      <c r="H1351" s="197"/>
      <c r="I1351" s="197"/>
      <c r="J1351" s="197"/>
      <c r="K1351" s="197"/>
      <c r="L1351" s="197"/>
      <c r="M1351" s="197"/>
      <c r="N1351" s="114" t="s">
        <v>3003</v>
      </c>
    </row>
    <row r="1352" spans="1:14" x14ac:dyDescent="0.3">
      <c r="A1352" s="35" t="s">
        <v>3015</v>
      </c>
      <c r="B1352" s="11" t="s">
        <v>3004</v>
      </c>
      <c r="C1352" s="11" t="s">
        <v>82</v>
      </c>
      <c r="D1352" s="11">
        <v>27</v>
      </c>
      <c r="E1352" s="153"/>
      <c r="F1352" s="153"/>
      <c r="G1352" s="492">
        <f>Tabla149[[#This Row],[PPF (µmol/s)]]/Tabla149[[#This Row],[Power use (W)]]</f>
        <v>0</v>
      </c>
      <c r="H1352" s="197"/>
      <c r="I1352" s="197"/>
      <c r="J1352" s="197"/>
      <c r="K1352" s="197"/>
      <c r="L1352" s="197"/>
      <c r="M1352" s="197"/>
      <c r="N1352" s="4" t="s">
        <v>3005</v>
      </c>
    </row>
    <row r="1353" spans="1:14" x14ac:dyDescent="0.3">
      <c r="A1353" s="280" t="s">
        <v>2019</v>
      </c>
      <c r="B1353" s="11" t="s">
        <v>3006</v>
      </c>
      <c r="C1353" s="11" t="s">
        <v>82</v>
      </c>
      <c r="D1353" s="11">
        <v>9</v>
      </c>
      <c r="E1353" s="11">
        <v>11.7</v>
      </c>
      <c r="F1353" s="170">
        <v>1.3</v>
      </c>
      <c r="G1353" s="260">
        <f>Tabla149[[#This Row],[PPF (µmol/s)]]/Tabla149[[#This Row],[Power use (W)]]</f>
        <v>1.2999999999999998</v>
      </c>
      <c r="H1353" s="197"/>
      <c r="I1353" s="197">
        <v>1.3</v>
      </c>
      <c r="J1353" s="197"/>
      <c r="K1353" s="197"/>
      <c r="L1353" s="197"/>
      <c r="M1353" s="197"/>
      <c r="N1353" s="4" t="s">
        <v>3008</v>
      </c>
    </row>
    <row r="1354" spans="1:14" x14ac:dyDescent="0.3">
      <c r="A1354" s="421"/>
      <c r="B1354" s="11" t="s">
        <v>3007</v>
      </c>
      <c r="C1354" s="11" t="s">
        <v>82</v>
      </c>
      <c r="D1354" s="11">
        <v>18</v>
      </c>
      <c r="E1354" s="11">
        <v>23.4</v>
      </c>
      <c r="F1354" s="170">
        <v>1.3</v>
      </c>
      <c r="G1354" s="260">
        <f>Tabla149[[#This Row],[PPF (µmol/s)]]/Tabla149[[#This Row],[Power use (W)]]</f>
        <v>1.2999999999999998</v>
      </c>
      <c r="H1354" s="197"/>
      <c r="I1354" s="197">
        <v>1.3</v>
      </c>
      <c r="J1354" s="197"/>
      <c r="K1354" s="197"/>
      <c r="L1354" s="197"/>
      <c r="M1354" s="197"/>
      <c r="N1354" s="4" t="s">
        <v>3008</v>
      </c>
    </row>
    <row r="1355" spans="1:14" x14ac:dyDescent="0.3">
      <c r="A1355" s="421"/>
      <c r="B1355" s="11" t="s">
        <v>3009</v>
      </c>
      <c r="C1355" s="11" t="s">
        <v>82</v>
      </c>
      <c r="D1355" s="11">
        <v>36</v>
      </c>
      <c r="E1355" s="11">
        <v>62</v>
      </c>
      <c r="F1355" s="170">
        <v>1.6</v>
      </c>
      <c r="G1355" s="260">
        <f>Tabla149[[#This Row],[PPF (µmol/s)]]/Tabla149[[#This Row],[Power use (W)]]</f>
        <v>1.7222222222222223</v>
      </c>
      <c r="H1355" s="197"/>
      <c r="I1355" s="197"/>
      <c r="J1355" s="197">
        <v>1.6</v>
      </c>
      <c r="K1355" s="197"/>
      <c r="L1355" s="197"/>
      <c r="M1355" s="197"/>
      <c r="N1355" s="4" t="s">
        <v>3008</v>
      </c>
    </row>
    <row r="1356" spans="1:14" x14ac:dyDescent="0.3">
      <c r="A1356" s="421"/>
      <c r="B1356" s="11" t="s">
        <v>3010</v>
      </c>
      <c r="C1356" s="13" t="s">
        <v>305</v>
      </c>
      <c r="D1356" s="11">
        <v>330</v>
      </c>
      <c r="E1356" s="11">
        <v>790</v>
      </c>
      <c r="F1356" s="153"/>
      <c r="G1356" s="492">
        <f>Tabla149[[#This Row],[PPF (µmol/s)]]/Tabla149[[#This Row],[Power use (W)]]</f>
        <v>2.393939393939394</v>
      </c>
      <c r="H1356" s="197"/>
      <c r="I1356" s="197"/>
      <c r="J1356" s="197"/>
      <c r="K1356" s="197"/>
      <c r="L1356" s="197"/>
      <c r="M1356" s="197"/>
      <c r="N1356" s="4" t="s">
        <v>3013</v>
      </c>
    </row>
    <row r="1357" spans="1:14" x14ac:dyDescent="0.3">
      <c r="A1357" s="421"/>
      <c r="B1357" s="11" t="s">
        <v>3011</v>
      </c>
      <c r="C1357" s="11" t="s">
        <v>424</v>
      </c>
      <c r="D1357" s="11">
        <v>515</v>
      </c>
      <c r="E1357" s="11">
        <v>1180</v>
      </c>
      <c r="F1357" s="170">
        <v>2.2999999999999998</v>
      </c>
      <c r="G1357" s="260">
        <f>Tabla149[[#This Row],[PPF (µmol/s)]]/Tabla149[[#This Row],[Power use (W)]]</f>
        <v>2.29126213592233</v>
      </c>
      <c r="H1357" s="197"/>
      <c r="I1357" s="197"/>
      <c r="J1357" s="197"/>
      <c r="K1357" s="197">
        <v>2.2999999999999998</v>
      </c>
      <c r="L1357" s="197"/>
      <c r="M1357" s="197"/>
      <c r="N1357" s="4" t="s">
        <v>3012</v>
      </c>
    </row>
    <row r="1358" spans="1:14" x14ac:dyDescent="0.3">
      <c r="A1358" s="421"/>
      <c r="B1358" s="11" t="s">
        <v>3011</v>
      </c>
      <c r="C1358" s="11" t="s">
        <v>424</v>
      </c>
      <c r="D1358" s="11">
        <v>320</v>
      </c>
      <c r="E1358" s="11">
        <v>735</v>
      </c>
      <c r="F1358" s="170">
        <v>2.2999999999999998</v>
      </c>
      <c r="G1358" s="260">
        <f>Tabla149[[#This Row],[PPF (µmol/s)]]/Tabla149[[#This Row],[Power use (W)]]</f>
        <v>2.296875</v>
      </c>
      <c r="H1358" s="197"/>
      <c r="I1358" s="197"/>
      <c r="J1358" s="197"/>
      <c r="K1358" s="197">
        <v>2.2999999999999998</v>
      </c>
      <c r="L1358" s="197"/>
      <c r="M1358" s="197"/>
      <c r="N1358" s="4" t="s">
        <v>3012</v>
      </c>
    </row>
    <row r="1359" spans="1:14" ht="15" thickBot="1" x14ac:dyDescent="0.35">
      <c r="A1359" s="429"/>
      <c r="B1359" s="13" t="s">
        <v>3014</v>
      </c>
      <c r="C1359" s="13" t="s">
        <v>2068</v>
      </c>
      <c r="D1359" s="154"/>
      <c r="E1359" s="154"/>
      <c r="F1359" s="154"/>
      <c r="G1359" s="492">
        <v>0</v>
      </c>
      <c r="H1359" s="197"/>
      <c r="I1359" s="197"/>
      <c r="J1359" s="197"/>
      <c r="K1359" s="197"/>
      <c r="L1359" s="197"/>
      <c r="M1359" s="197"/>
      <c r="N1359" s="8"/>
    </row>
    <row r="1360" spans="1:14" ht="18.600000000000001" thickBot="1" x14ac:dyDescent="0.4">
      <c r="A1360" s="56" t="s">
        <v>3019</v>
      </c>
      <c r="B1360" s="53"/>
      <c r="C1360" s="27"/>
      <c r="D1360" s="27"/>
      <c r="E1360" s="27"/>
      <c r="F1360" s="27"/>
      <c r="G1360" s="522"/>
      <c r="H1360" s="27"/>
      <c r="I1360" s="27"/>
      <c r="J1360" s="27"/>
      <c r="K1360" s="27"/>
      <c r="L1360" s="27"/>
      <c r="M1360" s="27"/>
      <c r="N1360" s="16"/>
    </row>
    <row r="1361" spans="1:14" x14ac:dyDescent="0.3">
      <c r="A1361" s="426" t="s">
        <v>3034</v>
      </c>
      <c r="B1361" s="14" t="s">
        <v>3022</v>
      </c>
      <c r="C1361" s="14" t="s">
        <v>3020</v>
      </c>
      <c r="D1361" s="14">
        <v>84</v>
      </c>
      <c r="E1361" s="14">
        <v>235</v>
      </c>
      <c r="F1361" s="14">
        <v>2.8</v>
      </c>
      <c r="G1361" s="493">
        <f>Tabla149[[#This Row],[PPF (µmol/s)]]/Tabla149[[#This Row],[Power use (W)]]</f>
        <v>2.7976190476190474</v>
      </c>
      <c r="H1361" s="197"/>
      <c r="I1361" s="197"/>
      <c r="J1361" s="197"/>
      <c r="K1361" s="197"/>
      <c r="L1361" s="226">
        <v>2.7976190476190474</v>
      </c>
      <c r="M1361" s="197"/>
      <c r="N1361" s="6" t="s">
        <v>3021</v>
      </c>
    </row>
    <row r="1362" spans="1:14" x14ac:dyDescent="0.3">
      <c r="A1362" s="421" t="s">
        <v>3035</v>
      </c>
      <c r="B1362" s="11" t="s">
        <v>3023</v>
      </c>
      <c r="C1362" s="14" t="s">
        <v>3020</v>
      </c>
      <c r="D1362" s="11">
        <v>125</v>
      </c>
      <c r="E1362" s="11">
        <v>363</v>
      </c>
      <c r="F1362" s="11">
        <v>2.9</v>
      </c>
      <c r="G1362" s="493">
        <f>Tabla149[[#This Row],[PPF (µmol/s)]]/Tabla149[[#This Row],[Power use (W)]]</f>
        <v>2.9039999999999999</v>
      </c>
      <c r="H1362" s="197"/>
      <c r="I1362" s="197"/>
      <c r="J1362" s="197"/>
      <c r="K1362" s="197"/>
      <c r="L1362" s="226">
        <v>2.9039999999999999</v>
      </c>
      <c r="M1362" s="197"/>
      <c r="N1362" s="6" t="s">
        <v>3024</v>
      </c>
    </row>
    <row r="1363" spans="1:14" x14ac:dyDescent="0.3">
      <c r="A1363" s="280" t="s">
        <v>2019</v>
      </c>
      <c r="B1363" s="11" t="s">
        <v>3025</v>
      </c>
      <c r="C1363" s="14" t="s">
        <v>3026</v>
      </c>
      <c r="D1363" s="11">
        <v>336</v>
      </c>
      <c r="E1363" s="11">
        <v>940</v>
      </c>
      <c r="F1363" s="11">
        <v>2.8</v>
      </c>
      <c r="G1363" s="493">
        <f>Tabla149[[#This Row],[PPF (µmol/s)]]/Tabla149[[#This Row],[Power use (W)]]</f>
        <v>2.7976190476190474</v>
      </c>
      <c r="H1363" s="197"/>
      <c r="I1363" s="197"/>
      <c r="J1363" s="197"/>
      <c r="K1363" s="197"/>
      <c r="L1363" s="226">
        <v>2.7976190476190474</v>
      </c>
      <c r="M1363" s="197"/>
      <c r="N1363" s="6" t="s">
        <v>3021</v>
      </c>
    </row>
    <row r="1364" spans="1:14" x14ac:dyDescent="0.3">
      <c r="A1364" s="421"/>
      <c r="B1364" s="11" t="s">
        <v>3027</v>
      </c>
      <c r="C1364" s="14" t="s">
        <v>3026</v>
      </c>
      <c r="D1364" s="11">
        <v>500</v>
      </c>
      <c r="E1364" s="11">
        <v>1452</v>
      </c>
      <c r="F1364" s="11">
        <v>2.9</v>
      </c>
      <c r="G1364" s="493">
        <f>Tabla149[[#This Row],[PPF (µmol/s)]]/Tabla149[[#This Row],[Power use (W)]]</f>
        <v>2.9039999999999999</v>
      </c>
      <c r="H1364" s="197"/>
      <c r="I1364" s="197"/>
      <c r="J1364" s="197"/>
      <c r="K1364" s="197"/>
      <c r="L1364" s="226">
        <v>2.9039999999999999</v>
      </c>
      <c r="M1364" s="197"/>
      <c r="N1364" s="6" t="s">
        <v>3021</v>
      </c>
    </row>
    <row r="1365" spans="1:14" x14ac:dyDescent="0.3">
      <c r="A1365" s="421"/>
      <c r="B1365" s="11" t="s">
        <v>3028</v>
      </c>
      <c r="C1365" s="14" t="s">
        <v>3020</v>
      </c>
      <c r="D1365" s="11">
        <v>84</v>
      </c>
      <c r="E1365" s="11">
        <v>219</v>
      </c>
      <c r="F1365" s="11">
        <v>2.6</v>
      </c>
      <c r="G1365" s="493">
        <f>Tabla149[[#This Row],[PPF (µmol/s)]]/Tabla149[[#This Row],[Power use (W)]]</f>
        <v>2.6071428571428572</v>
      </c>
      <c r="H1365" s="197"/>
      <c r="I1365" s="197"/>
      <c r="J1365" s="197"/>
      <c r="K1365" s="197"/>
      <c r="L1365" s="226">
        <v>2.6071428571428572</v>
      </c>
      <c r="M1365" s="197"/>
      <c r="N1365" s="6" t="s">
        <v>3029</v>
      </c>
    </row>
    <row r="1366" spans="1:14" x14ac:dyDescent="0.3">
      <c r="A1366" s="421"/>
      <c r="B1366" s="11" t="s">
        <v>3030</v>
      </c>
      <c r="C1366" s="14" t="s">
        <v>3020</v>
      </c>
      <c r="D1366" s="11">
        <v>125</v>
      </c>
      <c r="E1366" s="11">
        <v>350</v>
      </c>
      <c r="F1366" s="11">
        <v>2.8</v>
      </c>
      <c r="G1366" s="493">
        <f>Tabla149[[#This Row],[PPF (µmol/s)]]/Tabla149[[#This Row],[Power use (W)]]</f>
        <v>2.8</v>
      </c>
      <c r="H1366" s="197"/>
      <c r="I1366" s="197"/>
      <c r="J1366" s="197"/>
      <c r="K1366" s="197"/>
      <c r="L1366" s="226">
        <v>2.8</v>
      </c>
      <c r="M1366" s="197"/>
      <c r="N1366" s="6" t="s">
        <v>3031</v>
      </c>
    </row>
    <row r="1367" spans="1:14" x14ac:dyDescent="0.3">
      <c r="A1367" s="421"/>
      <c r="B1367" s="11" t="s">
        <v>3032</v>
      </c>
      <c r="C1367" s="14" t="s">
        <v>3020</v>
      </c>
      <c r="D1367" s="11">
        <v>336</v>
      </c>
      <c r="E1367" s="11">
        <v>876</v>
      </c>
      <c r="F1367" s="11">
        <v>2.6</v>
      </c>
      <c r="G1367" s="493">
        <f>Tabla149[[#This Row],[PPF (µmol/s)]]/Tabla149[[#This Row],[Power use (W)]]</f>
        <v>2.6071428571428572</v>
      </c>
      <c r="H1367" s="197"/>
      <c r="I1367" s="197"/>
      <c r="J1367" s="197"/>
      <c r="K1367" s="197"/>
      <c r="L1367" s="226">
        <v>2.6071428571428572</v>
      </c>
      <c r="M1367" s="197"/>
      <c r="N1367" s="6" t="s">
        <v>3031</v>
      </c>
    </row>
    <row r="1368" spans="1:14" ht="15" thickBot="1" x14ac:dyDescent="0.35">
      <c r="A1368" s="429"/>
      <c r="B1368" s="13" t="s">
        <v>3033</v>
      </c>
      <c r="C1368" s="26" t="s">
        <v>3020</v>
      </c>
      <c r="D1368" s="13">
        <v>500</v>
      </c>
      <c r="E1368" s="13">
        <v>1400</v>
      </c>
      <c r="F1368" s="13">
        <v>2.8</v>
      </c>
      <c r="G1368" s="493">
        <f>Tabla149[[#This Row],[PPF (µmol/s)]]/Tabla149[[#This Row],[Power use (W)]]</f>
        <v>2.8</v>
      </c>
      <c r="H1368" s="197"/>
      <c r="I1368" s="197"/>
      <c r="J1368" s="197"/>
      <c r="K1368" s="197"/>
      <c r="L1368" s="226">
        <v>2.8</v>
      </c>
      <c r="M1368" s="197"/>
      <c r="N1368" s="114" t="s">
        <v>3031</v>
      </c>
    </row>
    <row r="1369" spans="1:14" ht="18.600000000000001" thickBot="1" x14ac:dyDescent="0.4">
      <c r="A1369" s="56" t="s">
        <v>3036</v>
      </c>
      <c r="B1369" s="53"/>
      <c r="C1369" s="27"/>
      <c r="D1369" s="27"/>
      <c r="E1369" s="27"/>
      <c r="F1369" s="27"/>
      <c r="G1369" s="522"/>
      <c r="H1369" s="27"/>
      <c r="I1369" s="27"/>
      <c r="J1369" s="27"/>
      <c r="K1369" s="27"/>
      <c r="L1369" s="27"/>
      <c r="M1369" s="27"/>
      <c r="N1369" s="16"/>
    </row>
    <row r="1370" spans="1:14" x14ac:dyDescent="0.3">
      <c r="A1370" s="426" t="s">
        <v>3043</v>
      </c>
      <c r="B1370" s="14" t="s">
        <v>3037</v>
      </c>
      <c r="C1370" s="13" t="s">
        <v>2069</v>
      </c>
      <c r="D1370" s="14">
        <v>700</v>
      </c>
      <c r="E1370" s="14">
        <v>1615</v>
      </c>
      <c r="F1370" s="14">
        <v>2.2999999999999998</v>
      </c>
      <c r="G1370" s="493">
        <f>Tabla149[[#This Row],[PPF (µmol/s)]]/Tabla149[[#This Row],[Power use (W)]]</f>
        <v>2.3071428571428569</v>
      </c>
      <c r="H1370" s="197"/>
      <c r="I1370" s="197"/>
      <c r="J1370" s="197"/>
      <c r="K1370" s="226">
        <v>2.3071428571428569</v>
      </c>
      <c r="L1370" s="197"/>
      <c r="M1370" s="197"/>
      <c r="N1370" s="6" t="s">
        <v>3039</v>
      </c>
    </row>
    <row r="1371" spans="1:14" x14ac:dyDescent="0.3">
      <c r="A1371" s="421" t="s">
        <v>3044</v>
      </c>
      <c r="B1371" s="11" t="s">
        <v>3038</v>
      </c>
      <c r="C1371" s="13" t="s">
        <v>2070</v>
      </c>
      <c r="D1371" s="11">
        <v>450</v>
      </c>
      <c r="E1371" s="11">
        <v>1060</v>
      </c>
      <c r="F1371" s="11">
        <v>2.4</v>
      </c>
      <c r="G1371" s="493">
        <f>Tabla149[[#This Row],[PPF (µmol/s)]]/Tabla149[[#This Row],[Power use (W)]]</f>
        <v>2.3555555555555556</v>
      </c>
      <c r="H1371" s="197"/>
      <c r="I1371" s="197"/>
      <c r="J1371" s="197"/>
      <c r="K1371" s="226">
        <v>2.3555555555555556</v>
      </c>
      <c r="L1371" s="197"/>
      <c r="M1371" s="197"/>
      <c r="N1371" s="6" t="s">
        <v>3040</v>
      </c>
    </row>
    <row r="1372" spans="1:14" ht="15" thickBot="1" x14ac:dyDescent="0.35">
      <c r="A1372" s="280" t="s">
        <v>2019</v>
      </c>
      <c r="B1372" s="13" t="s">
        <v>3041</v>
      </c>
      <c r="C1372" s="13" t="s">
        <v>2078</v>
      </c>
      <c r="D1372" s="13">
        <v>240</v>
      </c>
      <c r="E1372" s="154"/>
      <c r="F1372" s="175">
        <v>1.6</v>
      </c>
      <c r="G1372" s="492">
        <f>Tabla149[[#This Row],[PPF (µmol/s)]]/Tabla149[[#This Row],[Power use (W)]]</f>
        <v>0</v>
      </c>
      <c r="H1372" s="197"/>
      <c r="I1372" s="197"/>
      <c r="J1372" s="197">
        <v>1.6</v>
      </c>
      <c r="K1372" s="197"/>
      <c r="L1372" s="197"/>
      <c r="M1372" s="197"/>
      <c r="N1372" s="114" t="s">
        <v>3042</v>
      </c>
    </row>
    <row r="1373" spans="1:14" ht="18.600000000000001" thickBot="1" x14ac:dyDescent="0.4">
      <c r="A1373" s="56" t="s">
        <v>3045</v>
      </c>
      <c r="B1373" s="53"/>
      <c r="C1373" s="27"/>
      <c r="D1373" s="27"/>
      <c r="E1373" s="27"/>
      <c r="F1373" s="27"/>
      <c r="G1373" s="522"/>
      <c r="H1373" s="27"/>
      <c r="I1373" s="27"/>
      <c r="J1373" s="27"/>
      <c r="K1373" s="27"/>
      <c r="L1373" s="27"/>
      <c r="M1373" s="27"/>
      <c r="N1373" s="16"/>
    </row>
    <row r="1374" spans="1:14" x14ac:dyDescent="0.3">
      <c r="A1374" s="426" t="s">
        <v>3047</v>
      </c>
      <c r="B1374" s="14" t="s">
        <v>3046</v>
      </c>
      <c r="C1374" s="14" t="s">
        <v>2068</v>
      </c>
      <c r="D1374" s="14">
        <v>775</v>
      </c>
      <c r="E1374" s="14">
        <v>1900</v>
      </c>
      <c r="F1374" s="169">
        <v>2.7</v>
      </c>
      <c r="G1374" s="260">
        <f>Tabla149[[#This Row],[PPF (µmol/s)]]/Tabla149[[#This Row],[Power use (W)]]</f>
        <v>2.4516129032258065</v>
      </c>
      <c r="H1374" s="197"/>
      <c r="I1374" s="197"/>
      <c r="J1374" s="197"/>
      <c r="K1374" s="197"/>
      <c r="L1374" s="197">
        <v>2.7</v>
      </c>
      <c r="M1374" s="197"/>
      <c r="N1374" s="6" t="s">
        <v>3048</v>
      </c>
    </row>
    <row r="1375" spans="1:14" x14ac:dyDescent="0.3">
      <c r="A1375" s="421" t="s">
        <v>3049</v>
      </c>
      <c r="B1375" s="11"/>
      <c r="C1375" s="11"/>
      <c r="D1375" s="11"/>
      <c r="E1375" s="11"/>
      <c r="F1375" s="11"/>
      <c r="G1375" s="260"/>
      <c r="H1375" s="197"/>
      <c r="I1375" s="197"/>
      <c r="J1375" s="197"/>
      <c r="K1375" s="197"/>
      <c r="L1375" s="197"/>
      <c r="M1375" s="197"/>
      <c r="N1375" s="4"/>
    </row>
    <row r="1376" spans="1:14" ht="15" thickBot="1" x14ac:dyDescent="0.35">
      <c r="A1376" s="280" t="s">
        <v>2019</v>
      </c>
      <c r="B1376" s="13"/>
      <c r="C1376" s="13"/>
      <c r="D1376" s="13"/>
      <c r="E1376" s="13"/>
      <c r="F1376" s="13"/>
      <c r="G1376" s="260"/>
      <c r="H1376" s="197"/>
      <c r="I1376" s="197"/>
      <c r="J1376" s="197"/>
      <c r="K1376" s="197"/>
      <c r="L1376" s="197"/>
      <c r="M1376" s="197"/>
      <c r="N1376" s="8"/>
    </row>
    <row r="1377" spans="1:14" ht="18.600000000000001" thickBot="1" x14ac:dyDescent="0.4">
      <c r="A1377" s="56" t="s">
        <v>3050</v>
      </c>
      <c r="B1377" s="53"/>
      <c r="C1377" s="27"/>
      <c r="D1377" s="27"/>
      <c r="E1377" s="27"/>
      <c r="F1377" s="27"/>
      <c r="G1377" s="522"/>
      <c r="H1377" s="27"/>
      <c r="I1377" s="27"/>
      <c r="J1377" s="27"/>
      <c r="K1377" s="27"/>
      <c r="L1377" s="27"/>
      <c r="M1377" s="27"/>
      <c r="N1377" s="16"/>
    </row>
    <row r="1378" spans="1:14" x14ac:dyDescent="0.3">
      <c r="A1378" s="426" t="s">
        <v>3554</v>
      </c>
      <c r="B1378" s="14" t="s">
        <v>3051</v>
      </c>
      <c r="C1378" s="14" t="s">
        <v>3052</v>
      </c>
      <c r="D1378" s="14">
        <v>330</v>
      </c>
      <c r="E1378" s="14"/>
      <c r="F1378" s="14"/>
      <c r="G1378" s="492">
        <f>Tabla149[[#This Row],[PPF (µmol/s)]]/Tabla149[[#This Row],[Power use (W)]]</f>
        <v>0</v>
      </c>
      <c r="H1378" s="197"/>
      <c r="I1378" s="197"/>
      <c r="J1378" s="197"/>
      <c r="K1378" s="197"/>
      <c r="L1378" s="197"/>
      <c r="M1378" s="197"/>
      <c r="N1378" s="6"/>
    </row>
    <row r="1379" spans="1:14" x14ac:dyDescent="0.3">
      <c r="A1379" s="421" t="s">
        <v>3555</v>
      </c>
      <c r="B1379" s="11"/>
      <c r="C1379" s="11"/>
      <c r="D1379" s="11"/>
      <c r="E1379" s="11"/>
      <c r="F1379" s="11"/>
      <c r="G1379" s="260"/>
      <c r="H1379" s="197"/>
      <c r="I1379" s="197"/>
      <c r="J1379" s="197"/>
      <c r="K1379" s="197"/>
      <c r="L1379" s="197"/>
      <c r="M1379" s="197"/>
      <c r="N1379" s="4"/>
    </row>
    <row r="1380" spans="1:14" ht="15" thickBot="1" x14ac:dyDescent="0.35">
      <c r="A1380" s="421" t="s">
        <v>3053</v>
      </c>
      <c r="B1380" s="13"/>
      <c r="C1380" s="13"/>
      <c r="D1380" s="13"/>
      <c r="E1380" s="13"/>
      <c r="F1380" s="13"/>
      <c r="G1380" s="260"/>
      <c r="H1380" s="197"/>
      <c r="I1380" s="197"/>
      <c r="J1380" s="197"/>
      <c r="K1380" s="197"/>
      <c r="L1380" s="197"/>
      <c r="M1380" s="197"/>
      <c r="N1380" s="8"/>
    </row>
    <row r="1381" spans="1:14" ht="18.600000000000001" thickBot="1" x14ac:dyDescent="0.4">
      <c r="A1381" s="56" t="s">
        <v>3054</v>
      </c>
      <c r="B1381" s="53"/>
      <c r="C1381" s="27"/>
      <c r="D1381" s="27"/>
      <c r="E1381" s="27"/>
      <c r="F1381" s="27"/>
      <c r="G1381" s="522"/>
      <c r="H1381" s="27"/>
      <c r="I1381" s="27"/>
      <c r="J1381" s="27"/>
      <c r="K1381" s="27"/>
      <c r="L1381" s="27"/>
      <c r="M1381" s="27"/>
      <c r="N1381" s="16"/>
    </row>
    <row r="1382" spans="1:14" x14ac:dyDescent="0.3">
      <c r="A1382" s="426" t="s">
        <v>3055</v>
      </c>
      <c r="B1382" s="14" t="s">
        <v>3056</v>
      </c>
      <c r="C1382" s="14" t="s">
        <v>424</v>
      </c>
      <c r="D1382" s="14">
        <v>105</v>
      </c>
      <c r="E1382" s="153"/>
      <c r="F1382" s="153"/>
      <c r="G1382" s="492">
        <f>Tabla149[[#This Row],[PPF (µmol/s)]]/Tabla149[[#This Row],[Power use (W)]]</f>
        <v>0</v>
      </c>
      <c r="H1382" s="197"/>
      <c r="I1382" s="197"/>
      <c r="J1382" s="197"/>
      <c r="K1382" s="197"/>
      <c r="L1382" s="197"/>
      <c r="M1382" s="197"/>
      <c r="N1382" s="6" t="s">
        <v>3057</v>
      </c>
    </row>
    <row r="1383" spans="1:14" x14ac:dyDescent="0.3">
      <c r="A1383" s="421" t="s">
        <v>3064</v>
      </c>
      <c r="B1383" s="11" t="s">
        <v>3058</v>
      </c>
      <c r="C1383" s="14" t="s">
        <v>424</v>
      </c>
      <c r="D1383" s="11">
        <v>65</v>
      </c>
      <c r="E1383" s="153"/>
      <c r="F1383" s="153"/>
      <c r="G1383" s="492">
        <f>Tabla149[[#This Row],[PPF (µmol/s)]]/Tabla149[[#This Row],[Power use (W)]]</f>
        <v>0</v>
      </c>
      <c r="H1383" s="197"/>
      <c r="I1383" s="197"/>
      <c r="J1383" s="197"/>
      <c r="K1383" s="197"/>
      <c r="L1383" s="197"/>
      <c r="M1383" s="197"/>
      <c r="N1383" s="4" t="s">
        <v>3061</v>
      </c>
    </row>
    <row r="1384" spans="1:14" x14ac:dyDescent="0.3">
      <c r="A1384" s="421"/>
      <c r="B1384" s="11" t="s">
        <v>3059</v>
      </c>
      <c r="C1384" s="14" t="s">
        <v>424</v>
      </c>
      <c r="D1384" s="11">
        <v>105</v>
      </c>
      <c r="E1384" s="153"/>
      <c r="F1384" s="153"/>
      <c r="G1384" s="492">
        <f>Tabla149[[#This Row],[PPF (µmol/s)]]/Tabla149[[#This Row],[Power use (W)]]</f>
        <v>0</v>
      </c>
      <c r="H1384" s="197"/>
      <c r="I1384" s="197"/>
      <c r="J1384" s="197"/>
      <c r="K1384" s="197"/>
      <c r="L1384" s="197"/>
      <c r="M1384" s="197"/>
      <c r="N1384" s="4" t="s">
        <v>3060</v>
      </c>
    </row>
    <row r="1385" spans="1:14" x14ac:dyDescent="0.3">
      <c r="A1385" s="421"/>
      <c r="B1385" s="11" t="s">
        <v>3062</v>
      </c>
      <c r="C1385" s="11" t="s">
        <v>2076</v>
      </c>
      <c r="D1385" s="11">
        <v>1000</v>
      </c>
      <c r="E1385" s="153"/>
      <c r="F1385" s="153"/>
      <c r="G1385" s="492">
        <f>Tabla149[[#This Row],[PPF (µmol/s)]]/Tabla149[[#This Row],[Power use (W)]]</f>
        <v>0</v>
      </c>
      <c r="H1385" s="197"/>
      <c r="I1385" s="197"/>
      <c r="J1385" s="197"/>
      <c r="K1385" s="197"/>
      <c r="L1385" s="197"/>
      <c r="M1385" s="197"/>
      <c r="N1385" s="4"/>
    </row>
    <row r="1386" spans="1:14" x14ac:dyDescent="0.3">
      <c r="A1386" s="421" t="s">
        <v>3053</v>
      </c>
      <c r="B1386" s="11" t="s">
        <v>3063</v>
      </c>
      <c r="C1386" s="14" t="s">
        <v>82</v>
      </c>
      <c r="D1386" s="11">
        <v>24</v>
      </c>
      <c r="E1386" s="153"/>
      <c r="F1386" s="153"/>
      <c r="G1386" s="492">
        <f>Tabla149[[#This Row],[PPF (µmol/s)]]/Tabla149[[#This Row],[Power use (W)]]</f>
        <v>0</v>
      </c>
      <c r="H1386" s="197"/>
      <c r="I1386" s="197"/>
      <c r="J1386" s="197"/>
      <c r="K1386" s="197"/>
      <c r="L1386" s="197"/>
      <c r="M1386" s="197"/>
      <c r="N1386" s="4"/>
    </row>
    <row r="1387" spans="1:14" ht="15" thickBot="1" x14ac:dyDescent="0.35">
      <c r="A1387" s="429"/>
      <c r="B1387" s="13"/>
      <c r="C1387" s="13"/>
      <c r="D1387" s="13"/>
      <c r="E1387" s="13"/>
      <c r="F1387" s="13"/>
      <c r="G1387" s="260"/>
      <c r="H1387" s="197"/>
      <c r="I1387" s="197"/>
      <c r="J1387" s="197"/>
      <c r="K1387" s="197"/>
      <c r="L1387" s="197"/>
      <c r="M1387" s="197"/>
      <c r="N1387" s="8"/>
    </row>
    <row r="1388" spans="1:14" ht="18.600000000000001" thickBot="1" x14ac:dyDescent="0.4">
      <c r="A1388" s="56" t="s">
        <v>3065</v>
      </c>
      <c r="B1388" s="53"/>
      <c r="C1388" s="27"/>
      <c r="D1388" s="27"/>
      <c r="E1388" s="27"/>
      <c r="F1388" s="27"/>
      <c r="G1388" s="522"/>
      <c r="H1388" s="27"/>
      <c r="I1388" s="27"/>
      <c r="J1388" s="27"/>
      <c r="K1388" s="27"/>
      <c r="L1388" s="27"/>
      <c r="M1388" s="27"/>
      <c r="N1388" s="16"/>
    </row>
    <row r="1389" spans="1:14" x14ac:dyDescent="0.3">
      <c r="A1389" s="426" t="s">
        <v>3079</v>
      </c>
      <c r="B1389" s="14" t="s">
        <v>3066</v>
      </c>
      <c r="C1389" s="14" t="s">
        <v>3071</v>
      </c>
      <c r="D1389" s="14">
        <v>650</v>
      </c>
      <c r="E1389" s="153"/>
      <c r="F1389" s="153"/>
      <c r="G1389" s="492">
        <f>Tabla149[[#This Row],[PPF (µmol/s)]]/Tabla149[[#This Row],[Power use (W)]]</f>
        <v>0</v>
      </c>
      <c r="H1389" s="197"/>
      <c r="I1389" s="197"/>
      <c r="J1389" s="197"/>
      <c r="K1389" s="197"/>
      <c r="L1389" s="197"/>
      <c r="M1389" s="197"/>
      <c r="N1389" s="6" t="s">
        <v>3067</v>
      </c>
    </row>
    <row r="1390" spans="1:14" x14ac:dyDescent="0.3">
      <c r="A1390" s="421" t="s">
        <v>3080</v>
      </c>
      <c r="B1390" s="11" t="s">
        <v>3068</v>
      </c>
      <c r="C1390" s="14" t="s">
        <v>3071</v>
      </c>
      <c r="D1390" s="11">
        <v>435</v>
      </c>
      <c r="E1390" s="153"/>
      <c r="F1390" s="153"/>
      <c r="G1390" s="492">
        <f>Tabla149[[#This Row],[PPF (µmol/s)]]/Tabla149[[#This Row],[Power use (W)]]</f>
        <v>0</v>
      </c>
      <c r="H1390" s="197"/>
      <c r="I1390" s="197"/>
      <c r="J1390" s="197"/>
      <c r="K1390" s="197"/>
      <c r="L1390" s="197"/>
      <c r="M1390" s="197"/>
      <c r="N1390" s="6" t="s">
        <v>3069</v>
      </c>
    </row>
    <row r="1391" spans="1:14" x14ac:dyDescent="0.3">
      <c r="A1391" s="421"/>
      <c r="B1391" s="11" t="s">
        <v>3070</v>
      </c>
      <c r="C1391" s="14" t="s">
        <v>2079</v>
      </c>
      <c r="D1391" s="11">
        <v>190</v>
      </c>
      <c r="E1391" s="153"/>
      <c r="F1391" s="153"/>
      <c r="G1391" s="492">
        <f>Tabla149[[#This Row],[PPF (µmol/s)]]/Tabla149[[#This Row],[Power use (W)]]</f>
        <v>0</v>
      </c>
      <c r="H1391" s="197"/>
      <c r="I1391" s="197"/>
      <c r="J1391" s="197"/>
      <c r="K1391" s="197"/>
      <c r="L1391" s="197"/>
      <c r="M1391" s="197"/>
      <c r="N1391" s="6" t="s">
        <v>3072</v>
      </c>
    </row>
    <row r="1392" spans="1:14" x14ac:dyDescent="0.3">
      <c r="A1392" s="421"/>
      <c r="B1392" s="11" t="s">
        <v>3073</v>
      </c>
      <c r="C1392" s="14" t="s">
        <v>3071</v>
      </c>
      <c r="D1392" s="11">
        <v>650</v>
      </c>
      <c r="E1392" s="153"/>
      <c r="F1392" s="153"/>
      <c r="G1392" s="492">
        <f>Tabla149[[#This Row],[PPF (µmol/s)]]/Tabla149[[#This Row],[Power use (W)]]</f>
        <v>0</v>
      </c>
      <c r="H1392" s="197"/>
      <c r="I1392" s="197"/>
      <c r="J1392" s="197"/>
      <c r="K1392" s="197"/>
      <c r="L1392" s="197"/>
      <c r="M1392" s="197"/>
      <c r="N1392" s="6" t="s">
        <v>3074</v>
      </c>
    </row>
    <row r="1393" spans="1:14" x14ac:dyDescent="0.3">
      <c r="A1393" s="421"/>
      <c r="B1393" s="11" t="s">
        <v>3075</v>
      </c>
      <c r="C1393" s="14" t="s">
        <v>3071</v>
      </c>
      <c r="D1393" s="11">
        <v>435</v>
      </c>
      <c r="E1393" s="153"/>
      <c r="F1393" s="153"/>
      <c r="G1393" s="492">
        <f>Tabla149[[#This Row],[PPF (µmol/s)]]/Tabla149[[#This Row],[Power use (W)]]</f>
        <v>0</v>
      </c>
      <c r="H1393" s="197"/>
      <c r="I1393" s="197"/>
      <c r="J1393" s="197"/>
      <c r="K1393" s="197"/>
      <c r="L1393" s="197"/>
      <c r="M1393" s="197"/>
      <c r="N1393" s="6" t="s">
        <v>3076</v>
      </c>
    </row>
    <row r="1394" spans="1:14" ht="15" thickBot="1" x14ac:dyDescent="0.35">
      <c r="A1394" s="429"/>
      <c r="B1394" s="13" t="s">
        <v>3077</v>
      </c>
      <c r="C1394" s="26" t="s">
        <v>2079</v>
      </c>
      <c r="D1394" s="13">
        <v>190</v>
      </c>
      <c r="E1394" s="154"/>
      <c r="F1394" s="154"/>
      <c r="G1394" s="492">
        <f>Tabla149[[#This Row],[PPF (µmol/s)]]/Tabla149[[#This Row],[Power use (W)]]</f>
        <v>0</v>
      </c>
      <c r="H1394" s="197"/>
      <c r="I1394" s="197"/>
      <c r="J1394" s="197"/>
      <c r="K1394" s="197"/>
      <c r="L1394" s="197"/>
      <c r="M1394" s="197"/>
      <c r="N1394" s="114" t="s">
        <v>3078</v>
      </c>
    </row>
    <row r="1395" spans="1:14" ht="18.600000000000001" thickBot="1" x14ac:dyDescent="0.4">
      <c r="A1395" s="56" t="s">
        <v>3082</v>
      </c>
      <c r="B1395" s="53"/>
      <c r="C1395" s="27"/>
      <c r="D1395" s="27"/>
      <c r="E1395" s="27"/>
      <c r="F1395" s="27"/>
      <c r="G1395" s="522"/>
      <c r="H1395" s="27"/>
      <c r="I1395" s="27"/>
      <c r="J1395" s="27"/>
      <c r="K1395" s="27"/>
      <c r="L1395" s="27"/>
      <c r="M1395" s="27"/>
      <c r="N1395" s="16"/>
    </row>
    <row r="1396" spans="1:14" x14ac:dyDescent="0.3">
      <c r="A1396" s="426" t="s">
        <v>3086</v>
      </c>
      <c r="B1396" s="14" t="s">
        <v>3083</v>
      </c>
      <c r="C1396" s="14" t="s">
        <v>2065</v>
      </c>
      <c r="D1396" s="14">
        <v>330</v>
      </c>
      <c r="E1396" s="57">
        <v>1000</v>
      </c>
      <c r="F1396" s="153"/>
      <c r="G1396" s="492">
        <f>Tabla149[[#This Row],[PPF (µmol/s)]]/Tabla149[[#This Row],[Power use (W)]]</f>
        <v>3.0303030303030303</v>
      </c>
      <c r="H1396" s="197"/>
      <c r="I1396" s="197"/>
      <c r="J1396" s="197"/>
      <c r="K1396" s="197"/>
      <c r="L1396" s="197"/>
      <c r="M1396" s="197"/>
      <c r="N1396" s="6" t="s">
        <v>3084</v>
      </c>
    </row>
    <row r="1397" spans="1:14" x14ac:dyDescent="0.3">
      <c r="A1397" s="421" t="s">
        <v>3087</v>
      </c>
      <c r="B1397" s="11" t="s">
        <v>3085</v>
      </c>
      <c r="C1397" s="11" t="s">
        <v>168</v>
      </c>
      <c r="D1397" s="11">
        <v>96</v>
      </c>
      <c r="E1397" s="153"/>
      <c r="F1397" s="153"/>
      <c r="G1397" s="492">
        <f>Tabla149[[#This Row],[PPF (µmol/s)]]/Tabla149[[#This Row],[Power use (W)]]</f>
        <v>0</v>
      </c>
      <c r="H1397" s="197"/>
      <c r="I1397" s="197"/>
      <c r="J1397" s="197"/>
      <c r="K1397" s="197"/>
      <c r="L1397" s="197"/>
      <c r="M1397" s="197"/>
      <c r="N1397" s="4"/>
    </row>
    <row r="1398" spans="1:14" ht="15" thickBot="1" x14ac:dyDescent="0.35">
      <c r="A1398" s="429"/>
      <c r="B1398" s="13"/>
      <c r="C1398" s="13"/>
      <c r="D1398" s="13"/>
      <c r="E1398" s="13"/>
      <c r="F1398" s="13"/>
      <c r="G1398" s="260"/>
      <c r="H1398" s="197"/>
      <c r="I1398" s="197"/>
      <c r="J1398" s="197"/>
      <c r="K1398" s="197"/>
      <c r="L1398" s="197"/>
      <c r="M1398" s="197"/>
      <c r="N1398" s="8"/>
    </row>
    <row r="1399" spans="1:14" ht="18.600000000000001" thickBot="1" x14ac:dyDescent="0.4">
      <c r="A1399" s="56" t="s">
        <v>3556</v>
      </c>
      <c r="B1399" s="53"/>
      <c r="C1399" s="27"/>
      <c r="D1399" s="27"/>
      <c r="E1399" s="27"/>
      <c r="F1399" s="27"/>
      <c r="G1399" s="522"/>
      <c r="H1399" s="27"/>
      <c r="I1399" s="27"/>
      <c r="J1399" s="27"/>
      <c r="K1399" s="27"/>
      <c r="L1399" s="27"/>
      <c r="M1399" s="27"/>
      <c r="N1399" s="16"/>
    </row>
    <row r="1400" spans="1:14" x14ac:dyDescent="0.3">
      <c r="A1400" s="426" t="s">
        <v>3088</v>
      </c>
      <c r="B1400" s="14" t="s">
        <v>3089</v>
      </c>
      <c r="C1400" s="14" t="s">
        <v>15</v>
      </c>
      <c r="D1400" s="14">
        <v>9</v>
      </c>
      <c r="E1400" s="14">
        <v>8.1999999999999993</v>
      </c>
      <c r="F1400" s="153"/>
      <c r="G1400" s="492">
        <f>Tabla149[[#This Row],[PPF (µmol/s)]]/Tabla149[[#This Row],[Power use (W)]]</f>
        <v>0.91111111111111098</v>
      </c>
      <c r="H1400" s="197"/>
      <c r="I1400" s="197"/>
      <c r="J1400" s="197"/>
      <c r="K1400" s="197"/>
      <c r="L1400" s="197"/>
      <c r="M1400" s="197"/>
      <c r="N1400" s="6" t="s">
        <v>3090</v>
      </c>
    </row>
    <row r="1401" spans="1:14" x14ac:dyDescent="0.3">
      <c r="A1401" s="421"/>
      <c r="B1401" s="11" t="s">
        <v>3091</v>
      </c>
      <c r="C1401" s="14" t="s">
        <v>15</v>
      </c>
      <c r="D1401" s="14">
        <v>9</v>
      </c>
      <c r="E1401" s="14">
        <v>10.199999999999999</v>
      </c>
      <c r="F1401" s="153"/>
      <c r="G1401" s="492">
        <f>Tabla149[[#This Row],[PPF (µmol/s)]]/Tabla149[[#This Row],[Power use (W)]]</f>
        <v>1.1333333333333333</v>
      </c>
      <c r="H1401" s="197"/>
      <c r="I1401" s="197"/>
      <c r="J1401" s="197"/>
      <c r="K1401" s="197"/>
      <c r="L1401" s="197"/>
      <c r="M1401" s="197"/>
      <c r="N1401" s="6" t="s">
        <v>3090</v>
      </c>
    </row>
    <row r="1402" spans="1:14" ht="15" thickBot="1" x14ac:dyDescent="0.35">
      <c r="A1402" s="429"/>
      <c r="B1402" s="13" t="s">
        <v>3092</v>
      </c>
      <c r="C1402" s="26" t="s">
        <v>2065</v>
      </c>
      <c r="D1402" s="13">
        <v>19</v>
      </c>
      <c r="E1402" s="13">
        <v>25</v>
      </c>
      <c r="F1402" s="154"/>
      <c r="G1402" s="492">
        <f>Tabla149[[#This Row],[PPF (µmol/s)]]/Tabla149[[#This Row],[Power use (W)]]</f>
        <v>1.3157894736842106</v>
      </c>
      <c r="H1402" s="197"/>
      <c r="I1402" s="197"/>
      <c r="J1402" s="197"/>
      <c r="K1402" s="197"/>
      <c r="L1402" s="197"/>
      <c r="M1402" s="197"/>
      <c r="N1402" s="114" t="s">
        <v>3090</v>
      </c>
    </row>
    <row r="1403" spans="1:14" ht="18.600000000000001" thickBot="1" x14ac:dyDescent="0.4">
      <c r="A1403" s="56" t="s">
        <v>3093</v>
      </c>
      <c r="B1403" s="53"/>
      <c r="C1403" s="27"/>
      <c r="D1403" s="27"/>
      <c r="E1403" s="27"/>
      <c r="F1403" s="27"/>
      <c r="G1403" s="522"/>
      <c r="H1403" s="27"/>
      <c r="I1403" s="27"/>
      <c r="J1403" s="27"/>
      <c r="K1403" s="27"/>
      <c r="L1403" s="27"/>
      <c r="M1403" s="27"/>
      <c r="N1403" s="16"/>
    </row>
    <row r="1404" spans="1:14" x14ac:dyDescent="0.3">
      <c r="A1404" s="518" t="s">
        <v>3113</v>
      </c>
      <c r="B1404" s="14" t="s">
        <v>3095</v>
      </c>
      <c r="C1404" s="14" t="s">
        <v>2065</v>
      </c>
      <c r="D1404" s="14">
        <v>70</v>
      </c>
      <c r="E1404" s="14">
        <v>130</v>
      </c>
      <c r="F1404" s="14"/>
      <c r="G1404" s="492">
        <f>Tabla149[[#This Row],[PPF (µmol/s)]]/Tabla149[[#This Row],[Power use (W)]]</f>
        <v>1.8571428571428572</v>
      </c>
      <c r="H1404" s="197"/>
      <c r="I1404" s="197"/>
      <c r="J1404" s="197"/>
      <c r="K1404" s="197"/>
      <c r="L1404" s="197"/>
      <c r="M1404" s="197"/>
      <c r="N1404" s="6" t="s">
        <v>3094</v>
      </c>
    </row>
    <row r="1405" spans="1:14" x14ac:dyDescent="0.3">
      <c r="A1405" s="421" t="s">
        <v>3114</v>
      </c>
      <c r="B1405" s="11" t="s">
        <v>3096</v>
      </c>
      <c r="C1405" s="14" t="s">
        <v>2065</v>
      </c>
      <c r="D1405" s="11">
        <v>93</v>
      </c>
      <c r="E1405" s="11">
        <v>170</v>
      </c>
      <c r="F1405" s="11"/>
      <c r="G1405" s="492">
        <f>Tabla149[[#This Row],[PPF (µmol/s)]]/Tabla149[[#This Row],[Power use (W)]]</f>
        <v>1.8279569892473118</v>
      </c>
      <c r="H1405" s="197"/>
      <c r="I1405" s="197"/>
      <c r="J1405" s="197"/>
      <c r="K1405" s="197"/>
      <c r="L1405" s="197"/>
      <c r="M1405" s="197"/>
      <c r="N1405" s="6" t="s">
        <v>3094</v>
      </c>
    </row>
    <row r="1406" spans="1:14" x14ac:dyDescent="0.3">
      <c r="A1406" s="421"/>
      <c r="B1406" s="11" t="s">
        <v>3097</v>
      </c>
      <c r="C1406" s="14" t="s">
        <v>2065</v>
      </c>
      <c r="D1406" s="11">
        <v>118</v>
      </c>
      <c r="E1406" s="11">
        <v>215</v>
      </c>
      <c r="F1406" s="11"/>
      <c r="G1406" s="492">
        <f>Tabla149[[#This Row],[PPF (µmol/s)]]/Tabla149[[#This Row],[Power use (W)]]</f>
        <v>1.8220338983050848</v>
      </c>
      <c r="H1406" s="197"/>
      <c r="I1406" s="197"/>
      <c r="J1406" s="197"/>
      <c r="K1406" s="197"/>
      <c r="L1406" s="197"/>
      <c r="M1406" s="197"/>
      <c r="N1406" s="6" t="s">
        <v>3094</v>
      </c>
    </row>
    <row r="1407" spans="1:14" x14ac:dyDescent="0.3">
      <c r="A1407" s="429"/>
      <c r="B1407" s="13" t="s">
        <v>3098</v>
      </c>
      <c r="C1407" s="14" t="s">
        <v>424</v>
      </c>
      <c r="D1407" s="11">
        <v>140</v>
      </c>
      <c r="E1407" s="11">
        <v>260</v>
      </c>
      <c r="F1407" s="11"/>
      <c r="G1407" s="492">
        <f>Tabla149[[#This Row],[PPF (µmol/s)]]/Tabla149[[#This Row],[Power use (W)]]</f>
        <v>1.8571428571428572</v>
      </c>
      <c r="H1407" s="197"/>
      <c r="I1407" s="197"/>
      <c r="J1407" s="197"/>
      <c r="K1407" s="197"/>
      <c r="L1407" s="197"/>
      <c r="M1407" s="197"/>
      <c r="N1407" s="6" t="s">
        <v>3094</v>
      </c>
    </row>
    <row r="1408" spans="1:14" x14ac:dyDescent="0.3">
      <c r="A1408" s="421"/>
      <c r="B1408" s="11" t="s">
        <v>3099</v>
      </c>
      <c r="C1408" s="14" t="s">
        <v>424</v>
      </c>
      <c r="D1408" s="11">
        <v>186</v>
      </c>
      <c r="E1408" s="11">
        <v>340</v>
      </c>
      <c r="F1408" s="11"/>
      <c r="G1408" s="492">
        <f>Tabla149[[#This Row],[PPF (µmol/s)]]/Tabla149[[#This Row],[Power use (W)]]</f>
        <v>1.8279569892473118</v>
      </c>
      <c r="H1408" s="197"/>
      <c r="I1408" s="197"/>
      <c r="J1408" s="197"/>
      <c r="K1408" s="197"/>
      <c r="L1408" s="197"/>
      <c r="M1408" s="197"/>
      <c r="N1408" s="6" t="s">
        <v>3094</v>
      </c>
    </row>
    <row r="1409" spans="1:14" x14ac:dyDescent="0.3">
      <c r="A1409" s="421"/>
      <c r="B1409" s="11" t="s">
        <v>3100</v>
      </c>
      <c r="C1409" s="14" t="s">
        <v>424</v>
      </c>
      <c r="D1409" s="11">
        <v>235</v>
      </c>
      <c r="E1409" s="11">
        <v>430</v>
      </c>
      <c r="F1409" s="11"/>
      <c r="G1409" s="492">
        <f>Tabla149[[#This Row],[PPF (µmol/s)]]/Tabla149[[#This Row],[Power use (W)]]</f>
        <v>1.8297872340425532</v>
      </c>
      <c r="H1409" s="197"/>
      <c r="I1409" s="197"/>
      <c r="J1409" s="197"/>
      <c r="K1409" s="197"/>
      <c r="L1409" s="197"/>
      <c r="M1409" s="197"/>
      <c r="N1409" s="6" t="s">
        <v>3094</v>
      </c>
    </row>
    <row r="1410" spans="1:14" x14ac:dyDescent="0.3">
      <c r="A1410" s="421"/>
      <c r="B1410" s="11" t="s">
        <v>3101</v>
      </c>
      <c r="C1410" s="11" t="s">
        <v>428</v>
      </c>
      <c r="D1410" s="11">
        <v>280</v>
      </c>
      <c r="E1410" s="11">
        <v>520</v>
      </c>
      <c r="F1410" s="11"/>
      <c r="G1410" s="492">
        <f>Tabla149[[#This Row],[PPF (µmol/s)]]/Tabla149[[#This Row],[Power use (W)]]</f>
        <v>1.8571428571428572</v>
      </c>
      <c r="H1410" s="197"/>
      <c r="I1410" s="197"/>
      <c r="J1410" s="197"/>
      <c r="K1410" s="197"/>
      <c r="L1410" s="197"/>
      <c r="M1410" s="197"/>
      <c r="N1410" s="6" t="s">
        <v>3094</v>
      </c>
    </row>
    <row r="1411" spans="1:14" x14ac:dyDescent="0.3">
      <c r="A1411" s="421"/>
      <c r="B1411" s="11" t="s">
        <v>3102</v>
      </c>
      <c r="C1411" s="11" t="s">
        <v>428</v>
      </c>
      <c r="D1411" s="11">
        <v>370</v>
      </c>
      <c r="E1411" s="11">
        <v>680</v>
      </c>
      <c r="F1411" s="11"/>
      <c r="G1411" s="492">
        <f>Tabla149[[#This Row],[PPF (µmol/s)]]/Tabla149[[#This Row],[Power use (W)]]</f>
        <v>1.8378378378378379</v>
      </c>
      <c r="H1411" s="197"/>
      <c r="I1411" s="197"/>
      <c r="J1411" s="197"/>
      <c r="K1411" s="197"/>
      <c r="L1411" s="197"/>
      <c r="M1411" s="197"/>
      <c r="N1411" s="6" t="s">
        <v>3094</v>
      </c>
    </row>
    <row r="1412" spans="1:14" x14ac:dyDescent="0.3">
      <c r="A1412" s="421"/>
      <c r="B1412" s="11" t="s">
        <v>3103</v>
      </c>
      <c r="C1412" s="11" t="s">
        <v>428</v>
      </c>
      <c r="D1412" s="11">
        <v>470</v>
      </c>
      <c r="E1412" s="11">
        <v>860</v>
      </c>
      <c r="F1412" s="11"/>
      <c r="G1412" s="492">
        <f>Tabla149[[#This Row],[PPF (µmol/s)]]/Tabla149[[#This Row],[Power use (W)]]</f>
        <v>1.8297872340425532</v>
      </c>
      <c r="H1412" s="197"/>
      <c r="I1412" s="197"/>
      <c r="J1412" s="197"/>
      <c r="K1412" s="197"/>
      <c r="L1412" s="197"/>
      <c r="M1412" s="197"/>
      <c r="N1412" s="6" t="s">
        <v>3094</v>
      </c>
    </row>
    <row r="1413" spans="1:14" x14ac:dyDescent="0.3">
      <c r="A1413" s="421"/>
      <c r="B1413" s="11" t="s">
        <v>3104</v>
      </c>
      <c r="C1413" s="11" t="s">
        <v>424</v>
      </c>
      <c r="D1413" s="11">
        <v>100</v>
      </c>
      <c r="E1413" s="11">
        <v>160</v>
      </c>
      <c r="F1413" s="11"/>
      <c r="G1413" s="492">
        <f>Tabla149[[#This Row],[PPF (µmol/s)]]/Tabla149[[#This Row],[Power use (W)]]</f>
        <v>1.6</v>
      </c>
      <c r="H1413" s="197"/>
      <c r="I1413" s="197"/>
      <c r="J1413" s="197"/>
      <c r="K1413" s="197"/>
      <c r="L1413" s="197"/>
      <c r="M1413" s="197"/>
      <c r="N1413" s="6" t="s">
        <v>3108</v>
      </c>
    </row>
    <row r="1414" spans="1:14" x14ac:dyDescent="0.3">
      <c r="A1414" s="421"/>
      <c r="B1414" s="11" t="s">
        <v>3105</v>
      </c>
      <c r="C1414" s="11" t="s">
        <v>424</v>
      </c>
      <c r="D1414" s="11">
        <v>150</v>
      </c>
      <c r="E1414" s="11">
        <v>240</v>
      </c>
      <c r="F1414" s="11"/>
      <c r="G1414" s="492">
        <f>Tabla149[[#This Row],[PPF (µmol/s)]]/Tabla149[[#This Row],[Power use (W)]]</f>
        <v>1.6</v>
      </c>
      <c r="H1414" s="197"/>
      <c r="I1414" s="197"/>
      <c r="J1414" s="197"/>
      <c r="K1414" s="197"/>
      <c r="L1414" s="197"/>
      <c r="M1414" s="197"/>
      <c r="N1414" s="6" t="s">
        <v>3108</v>
      </c>
    </row>
    <row r="1415" spans="1:14" x14ac:dyDescent="0.3">
      <c r="A1415" s="421"/>
      <c r="B1415" s="11" t="s">
        <v>3106</v>
      </c>
      <c r="C1415" s="11" t="s">
        <v>424</v>
      </c>
      <c r="D1415" s="11">
        <v>200</v>
      </c>
      <c r="E1415" s="11">
        <v>320</v>
      </c>
      <c r="F1415" s="11"/>
      <c r="G1415" s="492">
        <f>Tabla149[[#This Row],[PPF (µmol/s)]]/Tabla149[[#This Row],[Power use (W)]]</f>
        <v>1.6</v>
      </c>
      <c r="H1415" s="197"/>
      <c r="I1415" s="197"/>
      <c r="J1415" s="197"/>
      <c r="K1415" s="197"/>
      <c r="L1415" s="197"/>
      <c r="M1415" s="197"/>
      <c r="N1415" s="6" t="s">
        <v>3108</v>
      </c>
    </row>
    <row r="1416" spans="1:14" x14ac:dyDescent="0.3">
      <c r="A1416" s="421"/>
      <c r="B1416" s="11" t="s">
        <v>3107</v>
      </c>
      <c r="C1416" s="11" t="s">
        <v>424</v>
      </c>
      <c r="D1416" s="11">
        <v>250</v>
      </c>
      <c r="E1416" s="11">
        <v>400</v>
      </c>
      <c r="F1416" s="11"/>
      <c r="G1416" s="492">
        <f>Tabla149[[#This Row],[PPF (µmol/s)]]/Tabla149[[#This Row],[Power use (W)]]</f>
        <v>1.6</v>
      </c>
      <c r="H1416" s="197"/>
      <c r="I1416" s="197"/>
      <c r="J1416" s="197"/>
      <c r="K1416" s="197"/>
      <c r="L1416" s="197"/>
      <c r="M1416" s="197"/>
      <c r="N1416" s="6" t="s">
        <v>3108</v>
      </c>
    </row>
    <row r="1417" spans="1:14" x14ac:dyDescent="0.3">
      <c r="A1417" s="421"/>
      <c r="B1417" s="11" t="s">
        <v>3109</v>
      </c>
      <c r="C1417" s="11" t="s">
        <v>3110</v>
      </c>
      <c r="D1417" s="11">
        <v>35</v>
      </c>
      <c r="E1417" s="11">
        <v>66</v>
      </c>
      <c r="F1417" s="11"/>
      <c r="G1417" s="492">
        <f>Tabla149[[#This Row],[PPF (µmol/s)]]/Tabla149[[#This Row],[Power use (W)]]</f>
        <v>1.8857142857142857</v>
      </c>
      <c r="H1417" s="197"/>
      <c r="I1417" s="197"/>
      <c r="J1417" s="197"/>
      <c r="K1417" s="197"/>
      <c r="L1417" s="197"/>
      <c r="M1417" s="197"/>
      <c r="N1417" s="6" t="s">
        <v>3111</v>
      </c>
    </row>
    <row r="1418" spans="1:14" ht="15" thickBot="1" x14ac:dyDescent="0.35">
      <c r="A1418" s="429"/>
      <c r="B1418" s="13" t="s">
        <v>3112</v>
      </c>
      <c r="C1418" s="13" t="s">
        <v>3110</v>
      </c>
      <c r="D1418" s="13">
        <v>35</v>
      </c>
      <c r="E1418" s="13">
        <v>66</v>
      </c>
      <c r="F1418" s="13"/>
      <c r="G1418" s="492">
        <f>Tabla149[[#This Row],[PPF (µmol/s)]]/Tabla149[[#This Row],[Power use (W)]]</f>
        <v>1.8857142857142857</v>
      </c>
      <c r="H1418" s="197"/>
      <c r="I1418" s="197"/>
      <c r="J1418" s="197"/>
      <c r="K1418" s="197"/>
      <c r="L1418" s="197"/>
      <c r="M1418" s="197"/>
      <c r="N1418" s="114" t="s">
        <v>3111</v>
      </c>
    </row>
    <row r="1419" spans="1:14" ht="18.600000000000001" thickBot="1" x14ac:dyDescent="0.4">
      <c r="A1419" s="56" t="s">
        <v>3117</v>
      </c>
      <c r="B1419" s="53"/>
      <c r="C1419" s="27"/>
      <c r="D1419" s="27"/>
      <c r="E1419" s="27"/>
      <c r="F1419" s="27"/>
      <c r="G1419" s="522"/>
      <c r="H1419" s="27"/>
      <c r="I1419" s="27"/>
      <c r="J1419" s="27"/>
      <c r="K1419" s="27"/>
      <c r="L1419" s="27"/>
      <c r="M1419" s="27"/>
      <c r="N1419" s="16"/>
    </row>
    <row r="1420" spans="1:14" x14ac:dyDescent="0.3">
      <c r="A1420" s="426" t="s">
        <v>3120</v>
      </c>
      <c r="B1420" s="14" t="s">
        <v>3115</v>
      </c>
      <c r="C1420" s="14" t="s">
        <v>2065</v>
      </c>
      <c r="D1420" s="14">
        <v>96</v>
      </c>
      <c r="E1420" s="14"/>
      <c r="F1420" s="169">
        <v>2</v>
      </c>
      <c r="G1420" s="260">
        <f>Tabla149[[#This Row],[PPF (µmol/s)]]/Tabla149[[#This Row],[Power use (W)]]</f>
        <v>0</v>
      </c>
      <c r="H1420" s="197"/>
      <c r="I1420" s="197"/>
      <c r="J1420" s="197"/>
      <c r="K1420" s="197">
        <v>2</v>
      </c>
      <c r="L1420" s="197"/>
      <c r="M1420" s="197"/>
      <c r="N1420" s="6"/>
    </row>
    <row r="1421" spans="1:14" x14ac:dyDescent="0.3">
      <c r="A1421" s="421" t="s">
        <v>3121</v>
      </c>
      <c r="B1421" s="11" t="s">
        <v>3116</v>
      </c>
      <c r="C1421" s="14" t="s">
        <v>2065</v>
      </c>
      <c r="D1421" s="14">
        <v>61</v>
      </c>
      <c r="E1421" s="14"/>
      <c r="F1421" s="169">
        <v>2</v>
      </c>
      <c r="G1421" s="260">
        <f>Tabla149[[#This Row],[PPF (µmol/s)]]/Tabla149[[#This Row],[Power use (W)]]</f>
        <v>0</v>
      </c>
      <c r="H1421" s="197"/>
      <c r="I1421" s="197"/>
      <c r="J1421" s="197"/>
      <c r="K1421" s="197">
        <v>2</v>
      </c>
      <c r="L1421" s="197"/>
      <c r="M1421" s="197"/>
      <c r="N1421" s="6"/>
    </row>
    <row r="1422" spans="1:14" x14ac:dyDescent="0.3">
      <c r="A1422" s="280" t="s">
        <v>2019</v>
      </c>
      <c r="B1422" s="11" t="s">
        <v>3118</v>
      </c>
      <c r="C1422" s="14" t="s">
        <v>2065</v>
      </c>
      <c r="D1422" s="14">
        <v>48</v>
      </c>
      <c r="E1422" s="14"/>
      <c r="F1422" s="169">
        <v>2</v>
      </c>
      <c r="G1422" s="260">
        <f>Tabla149[[#This Row],[PPF (µmol/s)]]/Tabla149[[#This Row],[Power use (W)]]</f>
        <v>0</v>
      </c>
      <c r="H1422" s="197"/>
      <c r="I1422" s="197"/>
      <c r="J1422" s="197"/>
      <c r="K1422" s="197">
        <v>2</v>
      </c>
      <c r="L1422" s="197"/>
      <c r="M1422" s="197"/>
      <c r="N1422" s="6"/>
    </row>
    <row r="1423" spans="1:14" ht="15" thickBot="1" x14ac:dyDescent="0.35">
      <c r="A1423" s="429"/>
      <c r="B1423" s="13" t="s">
        <v>3119</v>
      </c>
      <c r="C1423" s="26" t="s">
        <v>98</v>
      </c>
      <c r="D1423" s="26">
        <v>32</v>
      </c>
      <c r="E1423" s="26"/>
      <c r="F1423" s="265">
        <v>2</v>
      </c>
      <c r="G1423" s="260">
        <f>Tabla149[[#This Row],[PPF (µmol/s)]]/Tabla149[[#This Row],[Power use (W)]]</f>
        <v>0</v>
      </c>
      <c r="H1423" s="197"/>
      <c r="I1423" s="197"/>
      <c r="J1423" s="197"/>
      <c r="K1423" s="197">
        <v>2</v>
      </c>
      <c r="L1423" s="197"/>
      <c r="M1423" s="197"/>
      <c r="N1423" s="8"/>
    </row>
    <row r="1424" spans="1:14" ht="18.600000000000001" thickBot="1" x14ac:dyDescent="0.4">
      <c r="A1424" s="56" t="s">
        <v>3122</v>
      </c>
      <c r="B1424" s="53"/>
      <c r="C1424" s="27"/>
      <c r="D1424" s="27"/>
      <c r="E1424" s="27"/>
      <c r="F1424" s="27"/>
      <c r="G1424" s="522"/>
      <c r="H1424" s="27"/>
      <c r="I1424" s="27"/>
      <c r="J1424" s="27"/>
      <c r="K1424" s="27"/>
      <c r="L1424" s="27"/>
      <c r="M1424" s="27"/>
      <c r="N1424" s="16"/>
    </row>
    <row r="1425" spans="1:14" x14ac:dyDescent="0.3">
      <c r="A1425" s="426" t="s">
        <v>3127</v>
      </c>
      <c r="B1425" s="14" t="s">
        <v>3123</v>
      </c>
      <c r="C1425" s="14" t="s">
        <v>424</v>
      </c>
      <c r="D1425" s="14">
        <v>200</v>
      </c>
      <c r="E1425" s="14">
        <v>480</v>
      </c>
      <c r="F1425" s="14">
        <v>2.4</v>
      </c>
      <c r="G1425" s="493">
        <f>Tabla149[[#This Row],[PPF (µmol/s)]]/Tabla149[[#This Row],[Power use (W)]]</f>
        <v>2.4</v>
      </c>
      <c r="H1425" s="197"/>
      <c r="I1425" s="197"/>
      <c r="J1425" s="197"/>
      <c r="K1425" s="197">
        <v>2.4</v>
      </c>
      <c r="L1425" s="197"/>
      <c r="M1425" s="197"/>
      <c r="N1425" s="6"/>
    </row>
    <row r="1426" spans="1:14" x14ac:dyDescent="0.3">
      <c r="A1426" s="421" t="s">
        <v>3128</v>
      </c>
      <c r="B1426" s="11" t="s">
        <v>3124</v>
      </c>
      <c r="C1426" s="14" t="s">
        <v>424</v>
      </c>
      <c r="D1426" s="14">
        <v>150</v>
      </c>
      <c r="E1426" s="14">
        <v>360</v>
      </c>
      <c r="F1426" s="14">
        <v>2.4</v>
      </c>
      <c r="G1426" s="493">
        <f>Tabla149[[#This Row],[PPF (µmol/s)]]/Tabla149[[#This Row],[Power use (W)]]</f>
        <v>2.4</v>
      </c>
      <c r="H1426" s="197"/>
      <c r="I1426" s="197"/>
      <c r="J1426" s="197"/>
      <c r="K1426" s="197">
        <v>2.4</v>
      </c>
      <c r="L1426" s="197"/>
      <c r="M1426" s="197"/>
      <c r="N1426" s="4"/>
    </row>
    <row r="1427" spans="1:14" x14ac:dyDescent="0.3">
      <c r="A1427" s="280" t="s">
        <v>2019</v>
      </c>
      <c r="B1427" s="11" t="s">
        <v>3125</v>
      </c>
      <c r="C1427" s="14" t="s">
        <v>424</v>
      </c>
      <c r="D1427" s="14">
        <v>100</v>
      </c>
      <c r="E1427" s="14">
        <v>240</v>
      </c>
      <c r="F1427" s="14">
        <v>2.4</v>
      </c>
      <c r="G1427" s="493">
        <f>Tabla149[[#This Row],[PPF (µmol/s)]]/Tabla149[[#This Row],[Power use (W)]]</f>
        <v>2.4</v>
      </c>
      <c r="H1427" s="197"/>
      <c r="I1427" s="197"/>
      <c r="J1427" s="197"/>
      <c r="K1427" s="197">
        <v>2.4</v>
      </c>
      <c r="L1427" s="197"/>
      <c r="M1427" s="197"/>
      <c r="N1427" s="4"/>
    </row>
    <row r="1428" spans="1:14" ht="15" thickBot="1" x14ac:dyDescent="0.35">
      <c r="A1428" s="429"/>
      <c r="B1428" s="13" t="s">
        <v>3126</v>
      </c>
      <c r="C1428" s="26" t="s">
        <v>98</v>
      </c>
      <c r="D1428" s="26">
        <v>50</v>
      </c>
      <c r="E1428" s="26">
        <v>120</v>
      </c>
      <c r="F1428" s="26">
        <v>2.4</v>
      </c>
      <c r="G1428" s="493">
        <f>Tabla149[[#This Row],[PPF (µmol/s)]]/Tabla149[[#This Row],[Power use (W)]]</f>
        <v>2.4</v>
      </c>
      <c r="H1428" s="197"/>
      <c r="I1428" s="197"/>
      <c r="J1428" s="197"/>
      <c r="K1428" s="197">
        <v>2.4</v>
      </c>
      <c r="L1428" s="197"/>
      <c r="M1428" s="197"/>
      <c r="N1428" s="8"/>
    </row>
    <row r="1429" spans="1:14" ht="18.600000000000001" thickBot="1" x14ac:dyDescent="0.4">
      <c r="A1429" s="56" t="s">
        <v>3130</v>
      </c>
      <c r="B1429" s="53"/>
      <c r="C1429" s="27"/>
      <c r="D1429" s="27"/>
      <c r="E1429" s="27"/>
      <c r="F1429" s="27"/>
      <c r="G1429" s="522"/>
      <c r="H1429" s="27"/>
      <c r="I1429" s="27"/>
      <c r="J1429" s="27"/>
      <c r="K1429" s="27"/>
      <c r="L1429" s="27"/>
      <c r="M1429" s="27"/>
      <c r="N1429" s="16"/>
    </row>
    <row r="1430" spans="1:14" x14ac:dyDescent="0.3">
      <c r="A1430" s="430" t="s">
        <v>3129</v>
      </c>
      <c r="B1430" s="26" t="s">
        <v>3131</v>
      </c>
      <c r="C1430" s="26"/>
      <c r="D1430" s="26"/>
      <c r="E1430" s="26"/>
      <c r="F1430" s="26"/>
      <c r="G1430" s="492"/>
      <c r="H1430" s="197"/>
      <c r="I1430" s="197"/>
      <c r="J1430" s="197"/>
      <c r="K1430" s="197"/>
      <c r="L1430" s="197"/>
      <c r="M1430" s="197"/>
      <c r="N1430" s="114"/>
    </row>
    <row r="1431" spans="1:14" x14ac:dyDescent="0.3">
      <c r="A1431" s="421"/>
      <c r="B1431" s="11"/>
      <c r="C1431" s="11"/>
      <c r="D1431" s="11"/>
      <c r="E1431" s="11"/>
      <c r="F1431" s="11"/>
      <c r="G1431" s="260"/>
      <c r="H1431" s="197"/>
      <c r="I1431" s="197"/>
      <c r="J1431" s="197"/>
      <c r="K1431" s="197"/>
      <c r="L1431" s="197"/>
      <c r="M1431" s="197"/>
      <c r="N1431" s="4"/>
    </row>
    <row r="1432" spans="1:14" x14ac:dyDescent="0.3">
      <c r="A1432" s="421" t="s">
        <v>3132</v>
      </c>
      <c r="B1432" s="11"/>
      <c r="C1432" s="11"/>
      <c r="D1432" s="11"/>
      <c r="E1432" s="11"/>
      <c r="F1432" s="11"/>
      <c r="G1432" s="260"/>
      <c r="H1432" s="197"/>
      <c r="I1432" s="197"/>
      <c r="J1432" s="197"/>
      <c r="K1432" s="197"/>
      <c r="L1432" s="197"/>
      <c r="M1432" s="197"/>
      <c r="N1432" s="4"/>
    </row>
    <row r="1433" spans="1:14" ht="15" thickBot="1" x14ac:dyDescent="0.35">
      <c r="A1433" s="429"/>
      <c r="B1433" s="13"/>
      <c r="C1433" s="13"/>
      <c r="D1433" s="13"/>
      <c r="E1433" s="13"/>
      <c r="F1433" s="13"/>
      <c r="G1433" s="260"/>
      <c r="H1433" s="197"/>
      <c r="I1433" s="197"/>
      <c r="J1433" s="197"/>
      <c r="K1433" s="197"/>
      <c r="L1433" s="197"/>
      <c r="M1433" s="197"/>
      <c r="N1433" s="8"/>
    </row>
    <row r="1434" spans="1:14" ht="18.600000000000001" thickBot="1" x14ac:dyDescent="0.4">
      <c r="A1434" s="56" t="s">
        <v>3133</v>
      </c>
      <c r="B1434" s="53"/>
      <c r="C1434" s="27"/>
      <c r="D1434" s="27"/>
      <c r="E1434" s="27"/>
      <c r="F1434" s="27"/>
      <c r="G1434" s="522"/>
      <c r="H1434" s="27"/>
      <c r="I1434" s="27"/>
      <c r="J1434" s="27"/>
      <c r="K1434" s="27"/>
      <c r="L1434" s="27"/>
      <c r="M1434" s="27"/>
      <c r="N1434" s="16"/>
    </row>
    <row r="1435" spans="1:14" x14ac:dyDescent="0.3">
      <c r="A1435" s="426" t="s">
        <v>3135</v>
      </c>
      <c r="B1435" s="14" t="s">
        <v>3134</v>
      </c>
      <c r="C1435" s="14" t="s">
        <v>98</v>
      </c>
      <c r="D1435" s="14">
        <v>140</v>
      </c>
      <c r="E1435" s="14">
        <v>170</v>
      </c>
      <c r="F1435" s="153"/>
      <c r="G1435" s="492">
        <f>Tabla149[[#This Row],[PPF (µmol/s)]]/Tabla149[[#This Row],[Power use (W)]]</f>
        <v>1.2142857142857142</v>
      </c>
      <c r="H1435" s="197"/>
      <c r="I1435" s="197"/>
      <c r="J1435" s="197"/>
      <c r="K1435" s="197"/>
      <c r="L1435" s="197"/>
      <c r="M1435" s="197"/>
      <c r="N1435" s="6"/>
    </row>
    <row r="1436" spans="1:14" x14ac:dyDescent="0.3">
      <c r="A1436" s="421"/>
      <c r="B1436" s="11"/>
      <c r="C1436" s="11"/>
      <c r="D1436" s="11"/>
      <c r="E1436" s="11"/>
      <c r="F1436" s="11"/>
      <c r="G1436" s="260"/>
      <c r="H1436" s="197"/>
      <c r="I1436" s="197"/>
      <c r="J1436" s="197"/>
      <c r="K1436" s="197"/>
      <c r="L1436" s="197"/>
      <c r="M1436" s="197"/>
      <c r="N1436" s="4"/>
    </row>
    <row r="1437" spans="1:14" ht="15" thickBot="1" x14ac:dyDescent="0.35">
      <c r="A1437" s="429"/>
      <c r="B1437" s="13"/>
      <c r="C1437" s="13"/>
      <c r="D1437" s="13"/>
      <c r="E1437" s="13"/>
      <c r="F1437" s="13"/>
      <c r="G1437" s="260"/>
      <c r="H1437" s="197"/>
      <c r="I1437" s="197"/>
      <c r="J1437" s="197"/>
      <c r="K1437" s="197"/>
      <c r="L1437" s="197"/>
      <c r="M1437" s="197"/>
      <c r="N1437" s="8"/>
    </row>
    <row r="1438" spans="1:14" ht="18.600000000000001" thickBot="1" x14ac:dyDescent="0.4">
      <c r="A1438" s="56" t="s">
        <v>3136</v>
      </c>
      <c r="B1438" s="53"/>
      <c r="C1438" s="27"/>
      <c r="D1438" s="27"/>
      <c r="E1438" s="27"/>
      <c r="F1438" s="27"/>
      <c r="G1438" s="522"/>
      <c r="H1438" s="27"/>
      <c r="I1438" s="27"/>
      <c r="J1438" s="27"/>
      <c r="K1438" s="27"/>
      <c r="L1438" s="27"/>
      <c r="M1438" s="27"/>
      <c r="N1438" s="16"/>
    </row>
    <row r="1439" spans="1:14" x14ac:dyDescent="0.3">
      <c r="A1439" s="44" t="s">
        <v>3558</v>
      </c>
      <c r="B1439" s="14" t="s">
        <v>3137</v>
      </c>
      <c r="C1439" s="14" t="s">
        <v>82</v>
      </c>
      <c r="D1439" s="14">
        <v>20</v>
      </c>
      <c r="E1439" s="14">
        <v>26</v>
      </c>
      <c r="F1439" s="14"/>
      <c r="G1439" s="492">
        <f>Tabla149[[#This Row],[PPF (µmol/s)]]/Tabla149[[#This Row],[Power use (W)]]</f>
        <v>1.3</v>
      </c>
      <c r="H1439" s="197"/>
      <c r="I1439" s="197"/>
      <c r="J1439" s="197"/>
      <c r="K1439" s="197"/>
      <c r="L1439" s="197"/>
      <c r="M1439" s="197"/>
      <c r="N1439" s="6" t="s">
        <v>3138</v>
      </c>
    </row>
    <row r="1440" spans="1:14" x14ac:dyDescent="0.3">
      <c r="A1440" s="421" t="s">
        <v>3559</v>
      </c>
      <c r="B1440" s="11" t="s">
        <v>3139</v>
      </c>
      <c r="C1440" s="14" t="s">
        <v>82</v>
      </c>
      <c r="D1440" s="14">
        <v>26</v>
      </c>
      <c r="E1440" s="14">
        <v>56</v>
      </c>
      <c r="F1440" s="14"/>
      <c r="G1440" s="492">
        <f>Tabla149[[#This Row],[PPF (µmol/s)]]/Tabla149[[#This Row],[Power use (W)]]</f>
        <v>2.1538461538461537</v>
      </c>
      <c r="H1440" s="197"/>
      <c r="I1440" s="197"/>
      <c r="J1440" s="197"/>
      <c r="K1440" s="197"/>
      <c r="L1440" s="197"/>
      <c r="M1440" s="197"/>
      <c r="N1440" s="6" t="s">
        <v>3138</v>
      </c>
    </row>
    <row r="1441" spans="1:14" x14ac:dyDescent="0.3">
      <c r="A1441" s="421"/>
      <c r="B1441" s="11" t="s">
        <v>3140</v>
      </c>
      <c r="C1441" s="14" t="s">
        <v>82</v>
      </c>
      <c r="D1441" s="14">
        <v>40</v>
      </c>
      <c r="E1441" s="14">
        <v>77</v>
      </c>
      <c r="F1441" s="14"/>
      <c r="G1441" s="492">
        <f>Tabla149[[#This Row],[PPF (µmol/s)]]/Tabla149[[#This Row],[Power use (W)]]</f>
        <v>1.925</v>
      </c>
      <c r="H1441" s="197"/>
      <c r="I1441" s="197"/>
      <c r="J1441" s="197"/>
      <c r="K1441" s="197"/>
      <c r="L1441" s="197"/>
      <c r="M1441" s="197"/>
      <c r="N1441" s="6" t="s">
        <v>3138</v>
      </c>
    </row>
    <row r="1442" spans="1:14" x14ac:dyDescent="0.3">
      <c r="A1442" s="421"/>
      <c r="B1442" s="11" t="s">
        <v>3141</v>
      </c>
      <c r="C1442" s="14" t="s">
        <v>82</v>
      </c>
      <c r="D1442" s="14">
        <v>38</v>
      </c>
      <c r="E1442" s="14">
        <v>78</v>
      </c>
      <c r="F1442" s="14"/>
      <c r="G1442" s="492">
        <f>Tabla149[[#This Row],[PPF (µmol/s)]]/Tabla149[[#This Row],[Power use (W)]]</f>
        <v>2.0526315789473686</v>
      </c>
      <c r="H1442" s="197"/>
      <c r="I1442" s="197"/>
      <c r="J1442" s="197"/>
      <c r="K1442" s="197"/>
      <c r="L1442" s="197"/>
      <c r="M1442" s="197"/>
      <c r="N1442" s="6" t="s">
        <v>3138</v>
      </c>
    </row>
    <row r="1443" spans="1:14" x14ac:dyDescent="0.3">
      <c r="A1443" s="421"/>
      <c r="B1443" s="11" t="s">
        <v>3142</v>
      </c>
      <c r="C1443" s="14" t="s">
        <v>82</v>
      </c>
      <c r="D1443" s="14">
        <v>40</v>
      </c>
      <c r="E1443" s="14">
        <v>78</v>
      </c>
      <c r="F1443" s="14"/>
      <c r="G1443" s="492">
        <f>Tabla149[[#This Row],[PPF (µmol/s)]]/Tabla149[[#This Row],[Power use (W)]]</f>
        <v>1.95</v>
      </c>
      <c r="H1443" s="197"/>
      <c r="I1443" s="197"/>
      <c r="J1443" s="197"/>
      <c r="K1443" s="197"/>
      <c r="L1443" s="197"/>
      <c r="M1443" s="197"/>
      <c r="N1443" s="6" t="s">
        <v>3138</v>
      </c>
    </row>
    <row r="1444" spans="1:14" x14ac:dyDescent="0.3">
      <c r="A1444" s="421"/>
      <c r="B1444" s="11" t="s">
        <v>3143</v>
      </c>
      <c r="C1444" s="14" t="s">
        <v>82</v>
      </c>
      <c r="D1444" s="14">
        <v>54</v>
      </c>
      <c r="E1444" s="14">
        <v>115</v>
      </c>
      <c r="F1444" s="14"/>
      <c r="G1444" s="492">
        <f>Tabla149[[#This Row],[PPF (µmol/s)]]/Tabla149[[#This Row],[Power use (W)]]</f>
        <v>2.1296296296296298</v>
      </c>
      <c r="H1444" s="197"/>
      <c r="I1444" s="197"/>
      <c r="J1444" s="197"/>
      <c r="K1444" s="197"/>
      <c r="L1444" s="197"/>
      <c r="M1444" s="197"/>
      <c r="N1444" s="6" t="s">
        <v>3138</v>
      </c>
    </row>
    <row r="1445" spans="1:14" x14ac:dyDescent="0.3">
      <c r="A1445" s="421"/>
      <c r="B1445" s="11" t="s">
        <v>3144</v>
      </c>
      <c r="C1445" s="14" t="s">
        <v>82</v>
      </c>
      <c r="D1445" s="11">
        <v>75</v>
      </c>
      <c r="E1445" s="11">
        <v>144</v>
      </c>
      <c r="F1445" s="11"/>
      <c r="G1445" s="492">
        <f>Tabla149[[#This Row],[PPF (µmol/s)]]/Tabla149[[#This Row],[Power use (W)]]</f>
        <v>1.92</v>
      </c>
      <c r="H1445" s="197"/>
      <c r="I1445" s="197"/>
      <c r="J1445" s="197"/>
      <c r="K1445" s="197"/>
      <c r="L1445" s="197"/>
      <c r="M1445" s="197"/>
      <c r="N1445" s="6" t="s">
        <v>3138</v>
      </c>
    </row>
    <row r="1446" spans="1:14" x14ac:dyDescent="0.3">
      <c r="A1446" s="421"/>
      <c r="B1446" s="11" t="s">
        <v>3145</v>
      </c>
      <c r="C1446" s="14" t="s">
        <v>82</v>
      </c>
      <c r="D1446" s="11">
        <v>75</v>
      </c>
      <c r="E1446" s="11">
        <v>156</v>
      </c>
      <c r="F1446" s="11"/>
      <c r="G1446" s="492">
        <f>Tabla149[[#This Row],[PPF (µmol/s)]]/Tabla149[[#This Row],[Power use (W)]]</f>
        <v>2.08</v>
      </c>
      <c r="H1446" s="197"/>
      <c r="I1446" s="197"/>
      <c r="J1446" s="197"/>
      <c r="K1446" s="197"/>
      <c r="L1446" s="197"/>
      <c r="M1446" s="197"/>
      <c r="N1446" s="6" t="s">
        <v>3138</v>
      </c>
    </row>
    <row r="1447" spans="1:14" x14ac:dyDescent="0.3">
      <c r="A1447" s="421"/>
      <c r="B1447" s="11" t="s">
        <v>3146</v>
      </c>
      <c r="C1447" s="14" t="s">
        <v>82</v>
      </c>
      <c r="D1447" s="11">
        <v>75</v>
      </c>
      <c r="E1447" s="11">
        <v>156</v>
      </c>
      <c r="F1447" s="11"/>
      <c r="G1447" s="492">
        <f>Tabla149[[#This Row],[PPF (µmol/s)]]/Tabla149[[#This Row],[Power use (W)]]</f>
        <v>2.08</v>
      </c>
      <c r="H1447" s="197"/>
      <c r="I1447" s="197"/>
      <c r="J1447" s="197"/>
      <c r="K1447" s="197"/>
      <c r="L1447" s="197"/>
      <c r="M1447" s="197"/>
      <c r="N1447" s="6" t="s">
        <v>3138</v>
      </c>
    </row>
    <row r="1448" spans="1:14" x14ac:dyDescent="0.3">
      <c r="A1448" s="421"/>
      <c r="B1448" s="11" t="s">
        <v>3147</v>
      </c>
      <c r="C1448" s="14" t="s">
        <v>424</v>
      </c>
      <c r="D1448" s="11">
        <v>75</v>
      </c>
      <c r="E1448" s="11">
        <v>158</v>
      </c>
      <c r="F1448" s="11"/>
      <c r="G1448" s="492">
        <f>Tabla149[[#This Row],[PPF (µmol/s)]]/Tabla149[[#This Row],[Power use (W)]]</f>
        <v>2.1066666666666665</v>
      </c>
      <c r="H1448" s="197"/>
      <c r="I1448" s="197"/>
      <c r="J1448" s="197"/>
      <c r="K1448" s="197"/>
      <c r="L1448" s="197"/>
      <c r="M1448" s="197"/>
      <c r="N1448" s="6" t="s">
        <v>3138</v>
      </c>
    </row>
    <row r="1449" spans="1:14" x14ac:dyDescent="0.3">
      <c r="A1449" s="421"/>
      <c r="B1449" s="11" t="s">
        <v>3148</v>
      </c>
      <c r="C1449" s="14" t="s">
        <v>424</v>
      </c>
      <c r="D1449" s="11">
        <v>150</v>
      </c>
      <c r="E1449" s="11">
        <v>310</v>
      </c>
      <c r="F1449" s="11"/>
      <c r="G1449" s="492">
        <f>Tabla149[[#This Row],[PPF (µmol/s)]]/Tabla149[[#This Row],[Power use (W)]]</f>
        <v>2.0666666666666669</v>
      </c>
      <c r="H1449" s="197"/>
      <c r="I1449" s="197"/>
      <c r="J1449" s="197"/>
      <c r="K1449" s="197"/>
      <c r="L1449" s="197"/>
      <c r="M1449" s="197"/>
      <c r="N1449" s="6" t="s">
        <v>3138</v>
      </c>
    </row>
    <row r="1450" spans="1:14" x14ac:dyDescent="0.3">
      <c r="A1450" s="421"/>
      <c r="B1450" s="11" t="s">
        <v>3149</v>
      </c>
      <c r="C1450" s="14" t="s">
        <v>424</v>
      </c>
      <c r="D1450" s="11">
        <v>210</v>
      </c>
      <c r="E1450" s="11">
        <v>468</v>
      </c>
      <c r="F1450" s="11"/>
      <c r="G1450" s="492">
        <f>Tabla149[[#This Row],[PPF (µmol/s)]]/Tabla149[[#This Row],[Power use (W)]]</f>
        <v>2.2285714285714286</v>
      </c>
      <c r="H1450" s="197"/>
      <c r="I1450" s="197"/>
      <c r="J1450" s="197"/>
      <c r="K1450" s="197"/>
      <c r="L1450" s="197"/>
      <c r="M1450" s="197"/>
      <c r="N1450" s="6" t="s">
        <v>3138</v>
      </c>
    </row>
    <row r="1451" spans="1:14" x14ac:dyDescent="0.3">
      <c r="A1451" s="421"/>
      <c r="B1451" s="11" t="s">
        <v>3150</v>
      </c>
      <c r="C1451" s="14" t="s">
        <v>82</v>
      </c>
      <c r="D1451" s="11">
        <v>25</v>
      </c>
      <c r="E1451" s="11">
        <v>48</v>
      </c>
      <c r="F1451" s="11"/>
      <c r="G1451" s="492">
        <f>Tabla149[[#This Row],[PPF (µmol/s)]]/Tabla149[[#This Row],[Power use (W)]]</f>
        <v>1.92</v>
      </c>
      <c r="H1451" s="197"/>
      <c r="I1451" s="197"/>
      <c r="J1451" s="197"/>
      <c r="K1451" s="197"/>
      <c r="L1451" s="197"/>
      <c r="M1451" s="197"/>
      <c r="N1451" s="6" t="s">
        <v>3138</v>
      </c>
    </row>
    <row r="1452" spans="1:14" x14ac:dyDescent="0.3">
      <c r="A1452" s="421"/>
      <c r="B1452" s="11" t="s">
        <v>3151</v>
      </c>
      <c r="C1452" s="14" t="s">
        <v>82</v>
      </c>
      <c r="D1452" s="11">
        <v>40</v>
      </c>
      <c r="E1452" s="11">
        <v>70</v>
      </c>
      <c r="F1452" s="11"/>
      <c r="G1452" s="492">
        <f>Tabla149[[#This Row],[PPF (µmol/s)]]/Tabla149[[#This Row],[Power use (W)]]</f>
        <v>1.75</v>
      </c>
      <c r="H1452" s="197"/>
      <c r="I1452" s="197"/>
      <c r="J1452" s="197"/>
      <c r="K1452" s="197"/>
      <c r="L1452" s="197"/>
      <c r="M1452" s="197"/>
      <c r="N1452" s="6" t="s">
        <v>3152</v>
      </c>
    </row>
    <row r="1453" spans="1:14" x14ac:dyDescent="0.3">
      <c r="A1453" s="429"/>
      <c r="B1453" s="11" t="s">
        <v>3153</v>
      </c>
      <c r="C1453" s="14" t="s">
        <v>82</v>
      </c>
      <c r="D1453" s="11">
        <v>55</v>
      </c>
      <c r="E1453" s="11">
        <v>105</v>
      </c>
      <c r="F1453" s="11"/>
      <c r="G1453" s="492">
        <f>Tabla149[[#This Row],[PPF (µmol/s)]]/Tabla149[[#This Row],[Power use (W)]]</f>
        <v>1.9090909090909092</v>
      </c>
      <c r="H1453" s="197"/>
      <c r="I1453" s="197"/>
      <c r="J1453" s="197"/>
      <c r="K1453" s="197"/>
      <c r="L1453" s="197"/>
      <c r="M1453" s="197"/>
      <c r="N1453" s="6" t="s">
        <v>3152</v>
      </c>
    </row>
    <row r="1454" spans="1:14" x14ac:dyDescent="0.3">
      <c r="A1454" s="421"/>
      <c r="B1454" s="11" t="s">
        <v>3154</v>
      </c>
      <c r="C1454" s="14" t="s">
        <v>82</v>
      </c>
      <c r="D1454" s="11">
        <v>75</v>
      </c>
      <c r="E1454" s="11">
        <v>140</v>
      </c>
      <c r="F1454" s="11"/>
      <c r="G1454" s="492">
        <f>Tabla149[[#This Row],[PPF (µmol/s)]]/Tabla149[[#This Row],[Power use (W)]]</f>
        <v>1.8666666666666667</v>
      </c>
      <c r="H1454" s="197"/>
      <c r="I1454" s="197"/>
      <c r="J1454" s="197"/>
      <c r="K1454" s="197"/>
      <c r="L1454" s="197"/>
      <c r="M1454" s="197"/>
      <c r="N1454" s="6" t="s">
        <v>3152</v>
      </c>
    </row>
    <row r="1455" spans="1:14" x14ac:dyDescent="0.3">
      <c r="A1455" s="421"/>
      <c r="B1455" s="11" t="s">
        <v>3155</v>
      </c>
      <c r="C1455" s="14" t="s">
        <v>424</v>
      </c>
      <c r="D1455" s="11">
        <v>75</v>
      </c>
      <c r="E1455" s="11">
        <v>131</v>
      </c>
      <c r="F1455" s="11"/>
      <c r="G1455" s="492">
        <f>Tabla149[[#This Row],[PPF (µmol/s)]]/Tabla149[[#This Row],[Power use (W)]]</f>
        <v>1.7466666666666666</v>
      </c>
      <c r="H1455" s="197"/>
      <c r="I1455" s="197"/>
      <c r="J1455" s="197"/>
      <c r="K1455" s="197"/>
      <c r="L1455" s="197"/>
      <c r="M1455" s="197"/>
      <c r="N1455" s="6" t="s">
        <v>3138</v>
      </c>
    </row>
    <row r="1456" spans="1:14" x14ac:dyDescent="0.3">
      <c r="A1456" s="421"/>
      <c r="B1456" s="11" t="s">
        <v>3156</v>
      </c>
      <c r="C1456" s="14" t="s">
        <v>424</v>
      </c>
      <c r="D1456" s="11">
        <v>84</v>
      </c>
      <c r="E1456" s="11">
        <v>154</v>
      </c>
      <c r="F1456" s="11"/>
      <c r="G1456" s="492">
        <f>Tabla149[[#This Row],[PPF (µmol/s)]]/Tabla149[[#This Row],[Power use (W)]]</f>
        <v>1.8333333333333333</v>
      </c>
      <c r="H1456" s="197"/>
      <c r="I1456" s="197"/>
      <c r="J1456" s="197"/>
      <c r="K1456" s="197"/>
      <c r="L1456" s="197"/>
      <c r="M1456" s="197"/>
      <c r="N1456" s="6" t="s">
        <v>3138</v>
      </c>
    </row>
    <row r="1457" spans="1:14" x14ac:dyDescent="0.3">
      <c r="A1457" s="421"/>
      <c r="B1457" s="11" t="s">
        <v>3157</v>
      </c>
      <c r="C1457" s="14" t="s">
        <v>424</v>
      </c>
      <c r="D1457" s="11">
        <v>100</v>
      </c>
      <c r="E1457" s="11">
        <v>210</v>
      </c>
      <c r="F1457" s="11"/>
      <c r="G1457" s="492">
        <f>Tabla149[[#This Row],[PPF (µmol/s)]]/Tabla149[[#This Row],[Power use (W)]]</f>
        <v>2.1</v>
      </c>
      <c r="H1457" s="197"/>
      <c r="I1457" s="197"/>
      <c r="J1457" s="197"/>
      <c r="K1457" s="197"/>
      <c r="L1457" s="197"/>
      <c r="M1457" s="197"/>
      <c r="N1457" s="6" t="s">
        <v>3138</v>
      </c>
    </row>
    <row r="1458" spans="1:14" x14ac:dyDescent="0.3">
      <c r="A1458" s="421"/>
      <c r="B1458" s="11" t="s">
        <v>3158</v>
      </c>
      <c r="C1458" s="14" t="s">
        <v>424</v>
      </c>
      <c r="D1458" s="11">
        <v>140</v>
      </c>
      <c r="E1458" s="11">
        <v>262</v>
      </c>
      <c r="F1458" s="11"/>
      <c r="G1458" s="492">
        <f>Tabla149[[#This Row],[PPF (µmol/s)]]/Tabla149[[#This Row],[Power use (W)]]</f>
        <v>1.8714285714285714</v>
      </c>
      <c r="H1458" s="197"/>
      <c r="I1458" s="197"/>
      <c r="J1458" s="197"/>
      <c r="K1458" s="197"/>
      <c r="L1458" s="197"/>
      <c r="M1458" s="197"/>
      <c r="N1458" s="6" t="s">
        <v>3138</v>
      </c>
    </row>
    <row r="1459" spans="1:14" x14ac:dyDescent="0.3">
      <c r="A1459" s="421"/>
      <c r="B1459" s="11" t="s">
        <v>3159</v>
      </c>
      <c r="C1459" s="14" t="s">
        <v>424</v>
      </c>
      <c r="D1459" s="11">
        <v>140</v>
      </c>
      <c r="E1459" s="11">
        <v>262</v>
      </c>
      <c r="F1459" s="11"/>
      <c r="G1459" s="492">
        <f>Tabla149[[#This Row],[PPF (µmol/s)]]/Tabla149[[#This Row],[Power use (W)]]</f>
        <v>1.8714285714285714</v>
      </c>
      <c r="H1459" s="197"/>
      <c r="I1459" s="197"/>
      <c r="J1459" s="197"/>
      <c r="K1459" s="197"/>
      <c r="L1459" s="197"/>
      <c r="M1459" s="197"/>
      <c r="N1459" s="6" t="s">
        <v>3138</v>
      </c>
    </row>
    <row r="1460" spans="1:14" x14ac:dyDescent="0.3">
      <c r="A1460" s="421"/>
      <c r="B1460" s="11" t="s">
        <v>3160</v>
      </c>
      <c r="C1460" s="14" t="s">
        <v>424</v>
      </c>
      <c r="D1460" s="11">
        <v>212</v>
      </c>
      <c r="E1460" s="11">
        <v>393</v>
      </c>
      <c r="F1460" s="11"/>
      <c r="G1460" s="492">
        <f>Tabla149[[#This Row],[PPF (µmol/s)]]/Tabla149[[#This Row],[Power use (W)]]</f>
        <v>1.8537735849056605</v>
      </c>
      <c r="H1460" s="197"/>
      <c r="I1460" s="197"/>
      <c r="J1460" s="197"/>
      <c r="K1460" s="197"/>
      <c r="L1460" s="197"/>
      <c r="M1460" s="197"/>
      <c r="N1460" s="6" t="s">
        <v>3138</v>
      </c>
    </row>
    <row r="1461" spans="1:14" x14ac:dyDescent="0.3">
      <c r="A1461" s="421"/>
      <c r="B1461" s="11" t="s">
        <v>3161</v>
      </c>
      <c r="C1461" s="14" t="s">
        <v>82</v>
      </c>
      <c r="D1461" s="11">
        <v>28</v>
      </c>
      <c r="E1461" s="11"/>
      <c r="F1461" s="11"/>
      <c r="G1461" s="492">
        <f>Tabla149[[#This Row],[PPF (µmol/s)]]/Tabla149[[#This Row],[Power use (W)]]</f>
        <v>0</v>
      </c>
      <c r="H1461" s="197"/>
      <c r="I1461" s="197"/>
      <c r="J1461" s="197"/>
      <c r="K1461" s="197"/>
      <c r="L1461" s="197"/>
      <c r="M1461" s="197"/>
      <c r="N1461" s="4"/>
    </row>
    <row r="1462" spans="1:14" x14ac:dyDescent="0.3">
      <c r="A1462" s="421"/>
      <c r="B1462" s="11" t="s">
        <v>3162</v>
      </c>
      <c r="C1462" s="14" t="s">
        <v>82</v>
      </c>
      <c r="D1462" s="11">
        <v>28</v>
      </c>
      <c r="E1462" s="11"/>
      <c r="F1462" s="11"/>
      <c r="G1462" s="492">
        <f>Tabla149[[#This Row],[PPF (µmol/s)]]/Tabla149[[#This Row],[Power use (W)]]</f>
        <v>0</v>
      </c>
      <c r="H1462" s="197"/>
      <c r="I1462" s="197"/>
      <c r="J1462" s="197"/>
      <c r="K1462" s="197"/>
      <c r="L1462" s="197"/>
      <c r="M1462" s="197"/>
      <c r="N1462" s="4"/>
    </row>
    <row r="1463" spans="1:14" x14ac:dyDescent="0.3">
      <c r="A1463" s="421"/>
      <c r="B1463" s="11" t="s">
        <v>3163</v>
      </c>
      <c r="C1463" s="14" t="s">
        <v>82</v>
      </c>
      <c r="D1463" s="11">
        <v>40</v>
      </c>
      <c r="E1463" s="11"/>
      <c r="F1463" s="11"/>
      <c r="G1463" s="492">
        <f>Tabla149[[#This Row],[PPF (µmol/s)]]/Tabla149[[#This Row],[Power use (W)]]</f>
        <v>0</v>
      </c>
      <c r="H1463" s="197"/>
      <c r="I1463" s="197"/>
      <c r="J1463" s="197"/>
      <c r="K1463" s="197"/>
      <c r="L1463" s="197"/>
      <c r="M1463" s="197"/>
      <c r="N1463" s="4"/>
    </row>
    <row r="1464" spans="1:14" x14ac:dyDescent="0.3">
      <c r="A1464" s="421"/>
      <c r="B1464" s="11" t="s">
        <v>3164</v>
      </c>
      <c r="C1464" s="14" t="s">
        <v>82</v>
      </c>
      <c r="D1464" s="11">
        <v>40</v>
      </c>
      <c r="E1464" s="11"/>
      <c r="F1464" s="11"/>
      <c r="G1464" s="492">
        <f>Tabla149[[#This Row],[PPF (µmol/s)]]/Tabla149[[#This Row],[Power use (W)]]</f>
        <v>0</v>
      </c>
      <c r="H1464" s="197"/>
      <c r="I1464" s="197"/>
      <c r="J1464" s="197"/>
      <c r="K1464" s="197"/>
      <c r="L1464" s="197"/>
      <c r="M1464" s="197"/>
      <c r="N1464" s="4"/>
    </row>
    <row r="1465" spans="1:14" x14ac:dyDescent="0.3">
      <c r="A1465" s="421"/>
      <c r="B1465" s="11" t="s">
        <v>3165</v>
      </c>
      <c r="C1465" s="14" t="s">
        <v>82</v>
      </c>
      <c r="D1465" s="11">
        <v>52</v>
      </c>
      <c r="E1465" s="11"/>
      <c r="F1465" s="11"/>
      <c r="G1465" s="492">
        <f>Tabla149[[#This Row],[PPF (µmol/s)]]/Tabla149[[#This Row],[Power use (W)]]</f>
        <v>0</v>
      </c>
      <c r="H1465" s="197"/>
      <c r="I1465" s="197"/>
      <c r="J1465" s="197"/>
      <c r="K1465" s="197"/>
      <c r="L1465" s="197"/>
      <c r="M1465" s="197"/>
      <c r="N1465" s="4"/>
    </row>
    <row r="1466" spans="1:14" x14ac:dyDescent="0.3">
      <c r="A1466" s="421"/>
      <c r="B1466" s="11" t="s">
        <v>3166</v>
      </c>
      <c r="C1466" s="14" t="s">
        <v>82</v>
      </c>
      <c r="D1466" s="11">
        <v>56</v>
      </c>
      <c r="E1466" s="11"/>
      <c r="F1466" s="11"/>
      <c r="G1466" s="492">
        <f>Tabla149[[#This Row],[PPF (µmol/s)]]/Tabla149[[#This Row],[Power use (W)]]</f>
        <v>0</v>
      </c>
      <c r="H1466" s="197"/>
      <c r="I1466" s="197"/>
      <c r="J1466" s="197"/>
      <c r="K1466" s="197"/>
      <c r="L1466" s="197"/>
      <c r="M1466" s="197"/>
      <c r="N1466" s="4"/>
    </row>
    <row r="1467" spans="1:14" x14ac:dyDescent="0.3">
      <c r="A1467" s="421"/>
      <c r="B1467" s="11" t="s">
        <v>3167</v>
      </c>
      <c r="C1467" s="14" t="s">
        <v>82</v>
      </c>
      <c r="D1467" s="11">
        <v>80</v>
      </c>
      <c r="E1467" s="11"/>
      <c r="F1467" s="11"/>
      <c r="G1467" s="492">
        <f>Tabla149[[#This Row],[PPF (µmol/s)]]/Tabla149[[#This Row],[Power use (W)]]</f>
        <v>0</v>
      </c>
      <c r="H1467" s="197"/>
      <c r="I1467" s="197"/>
      <c r="J1467" s="197"/>
      <c r="K1467" s="197"/>
      <c r="L1467" s="197"/>
      <c r="M1467" s="197"/>
      <c r="N1467" s="4"/>
    </row>
    <row r="1468" spans="1:14" ht="15" thickBot="1" x14ac:dyDescent="0.35">
      <c r="A1468" s="429"/>
      <c r="B1468" s="13" t="s">
        <v>3166</v>
      </c>
      <c r="C1468" s="26" t="s">
        <v>82</v>
      </c>
      <c r="D1468" s="13">
        <v>80</v>
      </c>
      <c r="E1468" s="13"/>
      <c r="F1468" s="13"/>
      <c r="G1468" s="492">
        <f>Tabla149[[#This Row],[PPF (µmol/s)]]/Tabla149[[#This Row],[Power use (W)]]</f>
        <v>0</v>
      </c>
      <c r="H1468" s="197"/>
      <c r="I1468" s="197"/>
      <c r="J1468" s="197"/>
      <c r="K1468" s="197"/>
      <c r="L1468" s="197"/>
      <c r="M1468" s="197"/>
      <c r="N1468" s="8"/>
    </row>
    <row r="1469" spans="1:14" ht="18.600000000000001" thickBot="1" x14ac:dyDescent="0.4">
      <c r="A1469" s="519" t="s">
        <v>3170</v>
      </c>
      <c r="B1469" s="53"/>
      <c r="C1469" s="27"/>
      <c r="D1469" s="27"/>
      <c r="E1469" s="27"/>
      <c r="F1469" s="27"/>
      <c r="G1469" s="522"/>
      <c r="H1469" s="27"/>
      <c r="I1469" s="27"/>
      <c r="J1469" s="27"/>
      <c r="K1469" s="27"/>
      <c r="L1469" s="27"/>
      <c r="M1469" s="27"/>
      <c r="N1469" s="16"/>
    </row>
    <row r="1470" spans="1:14" x14ac:dyDescent="0.3">
      <c r="A1470" s="426" t="s">
        <v>3168</v>
      </c>
      <c r="B1470" s="57"/>
      <c r="C1470" s="57"/>
      <c r="D1470" s="57"/>
      <c r="E1470" s="57"/>
      <c r="F1470" s="57"/>
      <c r="G1470" s="260"/>
      <c r="H1470" s="197"/>
      <c r="I1470" s="197"/>
      <c r="J1470" s="197"/>
      <c r="K1470" s="197"/>
      <c r="L1470" s="197"/>
      <c r="M1470" s="197"/>
      <c r="N1470" s="57"/>
    </row>
    <row r="1471" spans="1:14" x14ac:dyDescent="0.3">
      <c r="A1471" s="427" t="s">
        <v>3169</v>
      </c>
      <c r="B1471" s="57"/>
      <c r="C1471" s="57"/>
      <c r="D1471" s="57"/>
      <c r="E1471" s="57"/>
      <c r="F1471" s="57"/>
      <c r="G1471" s="260"/>
      <c r="H1471" s="197"/>
      <c r="I1471" s="197"/>
      <c r="J1471" s="197"/>
      <c r="K1471" s="197"/>
      <c r="L1471" s="197"/>
      <c r="M1471" s="197"/>
      <c r="N1471" s="57"/>
    </row>
    <row r="1472" spans="1:14" ht="15" thickBot="1" x14ac:dyDescent="0.35">
      <c r="A1472" s="429"/>
      <c r="B1472" s="13"/>
      <c r="C1472" s="13"/>
      <c r="D1472" s="13"/>
      <c r="E1472" s="13"/>
      <c r="F1472" s="13"/>
      <c r="G1472" s="260"/>
      <c r="H1472" s="197"/>
      <c r="I1472" s="197"/>
      <c r="J1472" s="197"/>
      <c r="K1472" s="197"/>
      <c r="L1472" s="197"/>
      <c r="M1472" s="197"/>
      <c r="N1472" s="8"/>
    </row>
    <row r="1473" spans="1:14" ht="18.600000000000001" thickBot="1" x14ac:dyDescent="0.4">
      <c r="A1473" s="56" t="s">
        <v>3173</v>
      </c>
      <c r="B1473" s="53"/>
      <c r="C1473" s="27"/>
      <c r="D1473" s="27"/>
      <c r="E1473" s="27"/>
      <c r="F1473" s="27"/>
      <c r="G1473" s="522"/>
      <c r="H1473" s="27"/>
      <c r="I1473" s="27"/>
      <c r="J1473" s="27"/>
      <c r="K1473" s="27"/>
      <c r="L1473" s="27"/>
      <c r="M1473" s="27"/>
      <c r="N1473" s="16"/>
    </row>
    <row r="1474" spans="1:14" x14ac:dyDescent="0.3">
      <c r="A1474" s="426" t="s">
        <v>3174</v>
      </c>
      <c r="B1474" s="14" t="s">
        <v>3172</v>
      </c>
      <c r="C1474" s="517"/>
      <c r="D1474" s="517"/>
      <c r="E1474" s="517"/>
      <c r="F1474" s="517"/>
      <c r="G1474" s="260"/>
      <c r="H1474" s="197"/>
      <c r="I1474" s="197"/>
      <c r="J1474" s="197"/>
      <c r="K1474" s="197"/>
      <c r="L1474" s="197"/>
      <c r="M1474" s="197"/>
      <c r="N1474" s="6"/>
    </row>
    <row r="1475" spans="1:14" x14ac:dyDescent="0.3">
      <c r="A1475" s="421" t="s">
        <v>3175</v>
      </c>
      <c r="B1475" s="11" t="s">
        <v>3171</v>
      </c>
      <c r="C1475" s="14" t="s">
        <v>2065</v>
      </c>
      <c r="D1475" s="11">
        <v>200</v>
      </c>
      <c r="E1475" s="11"/>
      <c r="F1475" s="11"/>
      <c r="G1475" s="492">
        <f>Tabla149[[#This Row],[PPF (µmol/s)]]/Tabla149[[#This Row],[Power use (W)]]</f>
        <v>0</v>
      </c>
      <c r="H1475" s="197"/>
      <c r="I1475" s="197"/>
      <c r="J1475" s="197"/>
      <c r="K1475" s="197"/>
      <c r="L1475" s="197"/>
      <c r="M1475" s="197"/>
      <c r="N1475" s="4"/>
    </row>
    <row r="1476" spans="1:14" ht="15" thickBot="1" x14ac:dyDescent="0.35">
      <c r="A1476" s="429"/>
      <c r="B1476" s="13"/>
      <c r="C1476" s="26"/>
      <c r="D1476" s="13"/>
      <c r="E1476" s="13"/>
      <c r="F1476" s="13"/>
      <c r="G1476" s="260"/>
      <c r="H1476" s="197"/>
      <c r="I1476" s="197"/>
      <c r="J1476" s="197"/>
      <c r="K1476" s="197"/>
      <c r="L1476" s="197"/>
      <c r="M1476" s="197"/>
      <c r="N1476" s="8"/>
    </row>
    <row r="1477" spans="1:14" ht="18.600000000000001" thickBot="1" x14ac:dyDescent="0.4">
      <c r="A1477" s="56" t="s">
        <v>3176</v>
      </c>
      <c r="B1477" s="53"/>
      <c r="C1477" s="27"/>
      <c r="D1477" s="27"/>
      <c r="E1477" s="27"/>
      <c r="F1477" s="27"/>
      <c r="G1477" s="522"/>
      <c r="H1477" s="27"/>
      <c r="I1477" s="27"/>
      <c r="J1477" s="27"/>
      <c r="K1477" s="27"/>
      <c r="L1477" s="27"/>
      <c r="M1477" s="27"/>
      <c r="N1477" s="16"/>
    </row>
    <row r="1478" spans="1:14" x14ac:dyDescent="0.3">
      <c r="A1478" s="426" t="s">
        <v>3186</v>
      </c>
      <c r="B1478" s="14" t="s">
        <v>3177</v>
      </c>
      <c r="C1478" s="14" t="s">
        <v>98</v>
      </c>
      <c r="D1478" s="14">
        <v>100</v>
      </c>
      <c r="E1478" s="14">
        <v>221</v>
      </c>
      <c r="F1478" s="14"/>
      <c r="G1478" s="492">
        <f>Tabla149[[#This Row],[PPF (µmol/s)]]/Tabla149[[#This Row],[Power use (W)]]</f>
        <v>2.21</v>
      </c>
      <c r="H1478" s="197"/>
      <c r="I1478" s="197"/>
      <c r="J1478" s="197"/>
      <c r="K1478" s="197"/>
      <c r="L1478" s="197"/>
      <c r="M1478" s="197"/>
      <c r="N1478" s="6" t="s">
        <v>3183</v>
      </c>
    </row>
    <row r="1479" spans="1:14" x14ac:dyDescent="0.3">
      <c r="A1479" s="421" t="s">
        <v>3187</v>
      </c>
      <c r="B1479" s="14" t="s">
        <v>3178</v>
      </c>
      <c r="C1479" s="14" t="s">
        <v>98</v>
      </c>
      <c r="D1479" s="14">
        <v>153</v>
      </c>
      <c r="E1479" s="14">
        <v>319</v>
      </c>
      <c r="F1479" s="14"/>
      <c r="G1479" s="492">
        <f>Tabla149[[#This Row],[PPF (µmol/s)]]/Tabla149[[#This Row],[Power use (W)]]</f>
        <v>2.0849673202614381</v>
      </c>
      <c r="H1479" s="197"/>
      <c r="I1479" s="197"/>
      <c r="J1479" s="197"/>
      <c r="K1479" s="197"/>
      <c r="L1479" s="197"/>
      <c r="M1479" s="197"/>
      <c r="N1479" s="6" t="s">
        <v>3184</v>
      </c>
    </row>
    <row r="1480" spans="1:14" x14ac:dyDescent="0.3">
      <c r="A1480" s="421"/>
      <c r="B1480" s="14" t="s">
        <v>3179</v>
      </c>
      <c r="C1480" s="14" t="s">
        <v>98</v>
      </c>
      <c r="D1480" s="14">
        <v>206</v>
      </c>
      <c r="E1480" s="14">
        <v>409</v>
      </c>
      <c r="F1480" s="14"/>
      <c r="G1480" s="492">
        <f>Tabla149[[#This Row],[PPF (µmol/s)]]/Tabla149[[#This Row],[Power use (W)]]</f>
        <v>1.9854368932038835</v>
      </c>
      <c r="H1480" s="197"/>
      <c r="I1480" s="197"/>
      <c r="J1480" s="197"/>
      <c r="K1480" s="197"/>
      <c r="L1480" s="197"/>
      <c r="M1480" s="197"/>
      <c r="N1480" s="6" t="s">
        <v>3185</v>
      </c>
    </row>
    <row r="1481" spans="1:14" x14ac:dyDescent="0.3">
      <c r="A1481" s="421"/>
      <c r="B1481" s="14" t="s">
        <v>3180</v>
      </c>
      <c r="C1481" s="14" t="s">
        <v>98</v>
      </c>
      <c r="D1481" s="14">
        <v>100</v>
      </c>
      <c r="E1481" s="14">
        <v>224</v>
      </c>
      <c r="F1481" s="14"/>
      <c r="G1481" s="492">
        <f>Tabla149[[#This Row],[PPF (µmol/s)]]/Tabla149[[#This Row],[Power use (W)]]</f>
        <v>2.2400000000000002</v>
      </c>
      <c r="H1481" s="197"/>
      <c r="I1481" s="197"/>
      <c r="J1481" s="197"/>
      <c r="K1481" s="197"/>
      <c r="L1481" s="197"/>
      <c r="M1481" s="197"/>
      <c r="N1481" s="6" t="s">
        <v>3183</v>
      </c>
    </row>
    <row r="1482" spans="1:14" x14ac:dyDescent="0.3">
      <c r="A1482" s="421"/>
      <c r="B1482" s="14" t="s">
        <v>3181</v>
      </c>
      <c r="C1482" s="14" t="s">
        <v>98</v>
      </c>
      <c r="D1482" s="14">
        <v>153</v>
      </c>
      <c r="E1482" s="14">
        <v>324</v>
      </c>
      <c r="F1482" s="14"/>
      <c r="G1482" s="492">
        <f>Tabla149[[#This Row],[PPF (µmol/s)]]/Tabla149[[#This Row],[Power use (W)]]</f>
        <v>2.1176470588235294</v>
      </c>
      <c r="H1482" s="197"/>
      <c r="I1482" s="197"/>
      <c r="J1482" s="197"/>
      <c r="K1482" s="197"/>
      <c r="L1482" s="197"/>
      <c r="M1482" s="197"/>
      <c r="N1482" s="6" t="s">
        <v>3184</v>
      </c>
    </row>
    <row r="1483" spans="1:14" ht="15" thickBot="1" x14ac:dyDescent="0.35">
      <c r="A1483" s="429"/>
      <c r="B1483" s="26" t="s">
        <v>3182</v>
      </c>
      <c r="C1483" s="26" t="s">
        <v>98</v>
      </c>
      <c r="D1483" s="26">
        <v>206</v>
      </c>
      <c r="E1483" s="26">
        <v>415</v>
      </c>
      <c r="F1483" s="26"/>
      <c r="G1483" s="492">
        <f>Tabla149[[#This Row],[PPF (µmol/s)]]/Tabla149[[#This Row],[Power use (W)]]</f>
        <v>2.0145631067961167</v>
      </c>
      <c r="H1483" s="197"/>
      <c r="I1483" s="197"/>
      <c r="J1483" s="197"/>
      <c r="K1483" s="197"/>
      <c r="L1483" s="197"/>
      <c r="M1483" s="197"/>
      <c r="N1483" s="114" t="s">
        <v>3185</v>
      </c>
    </row>
    <row r="1484" spans="1:14" ht="18.600000000000001" thickBot="1" x14ac:dyDescent="0.4">
      <c r="A1484" s="56" t="s">
        <v>3188</v>
      </c>
      <c r="B1484" s="53"/>
      <c r="C1484" s="27"/>
      <c r="D1484" s="27"/>
      <c r="E1484" s="27"/>
      <c r="F1484" s="27"/>
      <c r="G1484" s="522"/>
      <c r="H1484" s="27"/>
      <c r="I1484" s="27"/>
      <c r="J1484" s="27"/>
      <c r="K1484" s="27"/>
      <c r="L1484" s="27"/>
      <c r="M1484" s="27"/>
      <c r="N1484" s="16"/>
    </row>
    <row r="1485" spans="1:14" x14ac:dyDescent="0.3">
      <c r="A1485" s="426" t="s">
        <v>3206</v>
      </c>
      <c r="B1485" s="14" t="s">
        <v>3189</v>
      </c>
      <c r="C1485" s="14" t="s">
        <v>424</v>
      </c>
      <c r="D1485" s="14">
        <v>44</v>
      </c>
      <c r="E1485" s="14">
        <v>90</v>
      </c>
      <c r="F1485" s="153"/>
      <c r="G1485" s="492">
        <f>Tabla149[[#This Row],[PPF (µmol/s)]]/Tabla149[[#This Row],[Power use (W)]]</f>
        <v>2.0454545454545454</v>
      </c>
      <c r="H1485" s="197"/>
      <c r="I1485" s="197"/>
      <c r="J1485" s="197"/>
      <c r="K1485" s="197"/>
      <c r="L1485" s="197"/>
      <c r="M1485" s="197"/>
      <c r="N1485" s="6" t="s">
        <v>3202</v>
      </c>
    </row>
    <row r="1486" spans="1:14" x14ac:dyDescent="0.3">
      <c r="A1486" s="421" t="s">
        <v>3207</v>
      </c>
      <c r="B1486" s="11" t="s">
        <v>3190</v>
      </c>
      <c r="C1486" s="14" t="s">
        <v>424</v>
      </c>
      <c r="D1486" s="11">
        <v>60</v>
      </c>
      <c r="E1486" s="11">
        <v>120</v>
      </c>
      <c r="F1486" s="153"/>
      <c r="G1486" s="492">
        <f>Tabla149[[#This Row],[PPF (µmol/s)]]/Tabla149[[#This Row],[Power use (W)]]</f>
        <v>2</v>
      </c>
      <c r="H1486" s="197"/>
      <c r="I1486" s="197"/>
      <c r="J1486" s="197"/>
      <c r="K1486" s="197"/>
      <c r="L1486" s="197"/>
      <c r="M1486" s="197"/>
      <c r="N1486" s="6" t="s">
        <v>3202</v>
      </c>
    </row>
    <row r="1487" spans="1:14" x14ac:dyDescent="0.3">
      <c r="A1487" s="420" t="s">
        <v>3205</v>
      </c>
      <c r="B1487" s="11" t="s">
        <v>3191</v>
      </c>
      <c r="C1487" s="14" t="s">
        <v>424</v>
      </c>
      <c r="D1487" s="11">
        <v>70</v>
      </c>
      <c r="E1487" s="11">
        <v>151</v>
      </c>
      <c r="F1487" s="153"/>
      <c r="G1487" s="492">
        <f>Tabla149[[#This Row],[PPF (µmol/s)]]/Tabla149[[#This Row],[Power use (W)]]</f>
        <v>2.157142857142857</v>
      </c>
      <c r="H1487" s="197"/>
      <c r="I1487" s="197"/>
      <c r="J1487" s="197"/>
      <c r="K1487" s="197"/>
      <c r="L1487" s="197"/>
      <c r="M1487" s="197"/>
      <c r="N1487" s="6" t="s">
        <v>3202</v>
      </c>
    </row>
    <row r="1488" spans="1:14" x14ac:dyDescent="0.3">
      <c r="A1488" s="421"/>
      <c r="B1488" s="11" t="s">
        <v>3192</v>
      </c>
      <c r="C1488" s="11" t="s">
        <v>2064</v>
      </c>
      <c r="D1488" s="11">
        <v>45</v>
      </c>
      <c r="E1488" s="11">
        <v>97</v>
      </c>
      <c r="F1488" s="153"/>
      <c r="G1488" s="492">
        <f>Tabla149[[#This Row],[PPF (µmol/s)]]/Tabla149[[#This Row],[Power use (W)]]</f>
        <v>2.1555555555555554</v>
      </c>
      <c r="H1488" s="197"/>
      <c r="I1488" s="197"/>
      <c r="J1488" s="197"/>
      <c r="K1488" s="197"/>
      <c r="L1488" s="197"/>
      <c r="M1488" s="197"/>
      <c r="N1488" s="4" t="s">
        <v>3203</v>
      </c>
    </row>
    <row r="1489" spans="1:14" x14ac:dyDescent="0.3">
      <c r="A1489" s="421"/>
      <c r="B1489" s="11" t="s">
        <v>3193</v>
      </c>
      <c r="C1489" s="11" t="s">
        <v>2064</v>
      </c>
      <c r="D1489" s="11">
        <v>50</v>
      </c>
      <c r="E1489" s="11">
        <v>103</v>
      </c>
      <c r="F1489" s="153"/>
      <c r="G1489" s="492">
        <f>Tabla149[[#This Row],[PPF (µmol/s)]]/Tabla149[[#This Row],[Power use (W)]]</f>
        <v>2.06</v>
      </c>
      <c r="H1489" s="197"/>
      <c r="I1489" s="197"/>
      <c r="J1489" s="197"/>
      <c r="K1489" s="197"/>
      <c r="L1489" s="197"/>
      <c r="M1489" s="197"/>
      <c r="N1489" s="4" t="s">
        <v>3204</v>
      </c>
    </row>
    <row r="1490" spans="1:14" x14ac:dyDescent="0.3">
      <c r="A1490" s="421"/>
      <c r="B1490" s="11" t="s">
        <v>3194</v>
      </c>
      <c r="C1490" s="11" t="s">
        <v>2064</v>
      </c>
      <c r="D1490" s="11">
        <v>65</v>
      </c>
      <c r="E1490" s="11">
        <v>145</v>
      </c>
      <c r="F1490" s="153"/>
      <c r="G1490" s="492">
        <f>Tabla149[[#This Row],[PPF (µmol/s)]]/Tabla149[[#This Row],[Power use (W)]]</f>
        <v>2.2307692307692308</v>
      </c>
      <c r="H1490" s="197"/>
      <c r="I1490" s="197"/>
      <c r="J1490" s="197"/>
      <c r="K1490" s="197"/>
      <c r="L1490" s="197"/>
      <c r="M1490" s="197"/>
      <c r="N1490" s="4" t="s">
        <v>3203</v>
      </c>
    </row>
    <row r="1491" spans="1:14" x14ac:dyDescent="0.3">
      <c r="A1491" s="421"/>
      <c r="B1491" s="11" t="s">
        <v>3195</v>
      </c>
      <c r="C1491" s="11" t="s">
        <v>2064</v>
      </c>
      <c r="D1491" s="11">
        <v>90</v>
      </c>
      <c r="E1491" s="11">
        <v>194</v>
      </c>
      <c r="F1491" s="153"/>
      <c r="G1491" s="492">
        <f>Tabla149[[#This Row],[PPF (µmol/s)]]/Tabla149[[#This Row],[Power use (W)]]</f>
        <v>2.1555555555555554</v>
      </c>
      <c r="H1491" s="197"/>
      <c r="I1491" s="197"/>
      <c r="J1491" s="197"/>
      <c r="K1491" s="197"/>
      <c r="L1491" s="197"/>
      <c r="M1491" s="197"/>
      <c r="N1491" s="4" t="s">
        <v>3203</v>
      </c>
    </row>
    <row r="1492" spans="1:14" x14ac:dyDescent="0.3">
      <c r="A1492" s="429"/>
      <c r="B1492" s="11" t="s">
        <v>3196</v>
      </c>
      <c r="C1492" s="11" t="s">
        <v>2064</v>
      </c>
      <c r="D1492" s="11">
        <v>65</v>
      </c>
      <c r="E1492" s="11">
        <v>145</v>
      </c>
      <c r="F1492" s="153"/>
      <c r="G1492" s="492">
        <f>Tabla149[[#This Row],[PPF (µmol/s)]]/Tabla149[[#This Row],[Power use (W)]]</f>
        <v>2.2307692307692308</v>
      </c>
      <c r="H1492" s="197"/>
      <c r="I1492" s="197"/>
      <c r="J1492" s="197"/>
      <c r="K1492" s="197"/>
      <c r="L1492" s="197"/>
      <c r="M1492" s="197"/>
      <c r="N1492" s="4" t="s">
        <v>3204</v>
      </c>
    </row>
    <row r="1493" spans="1:14" x14ac:dyDescent="0.3">
      <c r="A1493" s="421"/>
      <c r="B1493" s="11" t="s">
        <v>3197</v>
      </c>
      <c r="C1493" s="11" t="s">
        <v>2064</v>
      </c>
      <c r="D1493" s="11">
        <v>100</v>
      </c>
      <c r="E1493" s="11">
        <v>206</v>
      </c>
      <c r="F1493" s="153"/>
      <c r="G1493" s="492">
        <f>Tabla149[[#This Row],[PPF (µmol/s)]]/Tabla149[[#This Row],[Power use (W)]]</f>
        <v>2.06</v>
      </c>
      <c r="H1493" s="197"/>
      <c r="I1493" s="197"/>
      <c r="J1493" s="197"/>
      <c r="K1493" s="197"/>
      <c r="L1493" s="197"/>
      <c r="M1493" s="197"/>
      <c r="N1493" s="4" t="s">
        <v>3204</v>
      </c>
    </row>
    <row r="1494" spans="1:14" x14ac:dyDescent="0.3">
      <c r="A1494" s="421"/>
      <c r="B1494" s="11" t="s">
        <v>3198</v>
      </c>
      <c r="C1494" s="11" t="s">
        <v>2064</v>
      </c>
      <c r="D1494" s="11">
        <v>110</v>
      </c>
      <c r="E1494" s="11">
        <v>242</v>
      </c>
      <c r="F1494" s="153"/>
      <c r="G1494" s="492">
        <f>Tabla149[[#This Row],[PPF (µmol/s)]]/Tabla149[[#This Row],[Power use (W)]]</f>
        <v>2.2000000000000002</v>
      </c>
      <c r="H1494" s="197"/>
      <c r="I1494" s="197"/>
      <c r="J1494" s="197"/>
      <c r="K1494" s="197"/>
      <c r="L1494" s="197"/>
      <c r="M1494" s="197"/>
      <c r="N1494" s="4" t="s">
        <v>3203</v>
      </c>
    </row>
    <row r="1495" spans="1:14" x14ac:dyDescent="0.3">
      <c r="A1495" s="421"/>
      <c r="B1495" s="11" t="s">
        <v>3199</v>
      </c>
      <c r="C1495" s="11" t="s">
        <v>2064</v>
      </c>
      <c r="D1495" s="11">
        <v>130</v>
      </c>
      <c r="E1495" s="11">
        <v>291</v>
      </c>
      <c r="F1495" s="153"/>
      <c r="G1495" s="492">
        <f>Tabla149[[#This Row],[PPF (µmol/s)]]/Tabla149[[#This Row],[Power use (W)]]</f>
        <v>2.2384615384615385</v>
      </c>
      <c r="H1495" s="197"/>
      <c r="I1495" s="197"/>
      <c r="J1495" s="197"/>
      <c r="K1495" s="197"/>
      <c r="L1495" s="197"/>
      <c r="M1495" s="197"/>
      <c r="N1495" s="4" t="s">
        <v>3203</v>
      </c>
    </row>
    <row r="1496" spans="1:14" x14ac:dyDescent="0.3">
      <c r="A1496" s="421"/>
      <c r="B1496" s="11" t="s">
        <v>3200</v>
      </c>
      <c r="C1496" s="11" t="s">
        <v>2064</v>
      </c>
      <c r="D1496" s="11">
        <v>125</v>
      </c>
      <c r="E1496" s="11">
        <v>257</v>
      </c>
      <c r="F1496" s="153"/>
      <c r="G1496" s="492">
        <f>Tabla149[[#This Row],[PPF (µmol/s)]]/Tabla149[[#This Row],[Power use (W)]]</f>
        <v>2.056</v>
      </c>
      <c r="H1496" s="197"/>
      <c r="I1496" s="197"/>
      <c r="J1496" s="197"/>
      <c r="K1496" s="197"/>
      <c r="L1496" s="197"/>
      <c r="M1496" s="197"/>
      <c r="N1496" s="4" t="s">
        <v>3204</v>
      </c>
    </row>
    <row r="1497" spans="1:14" x14ac:dyDescent="0.3">
      <c r="A1497" s="421"/>
      <c r="B1497" s="11" t="s">
        <v>3201</v>
      </c>
      <c r="C1497" s="11" t="s">
        <v>2064</v>
      </c>
      <c r="D1497" s="11">
        <v>150</v>
      </c>
      <c r="E1497" s="11">
        <v>308</v>
      </c>
      <c r="F1497" s="153"/>
      <c r="G1497" s="492">
        <f>Tabla149[[#This Row],[PPF (µmol/s)]]/Tabla149[[#This Row],[Power use (W)]]</f>
        <v>2.0533333333333332</v>
      </c>
      <c r="H1497" s="197"/>
      <c r="I1497" s="197"/>
      <c r="J1497" s="197"/>
      <c r="K1497" s="197"/>
      <c r="L1497" s="197"/>
      <c r="M1497" s="197"/>
      <c r="N1497" s="4" t="s">
        <v>3204</v>
      </c>
    </row>
    <row r="1498" spans="1:14" x14ac:dyDescent="0.3">
      <c r="A1498" s="421"/>
      <c r="B1498" s="11" t="s">
        <v>3198</v>
      </c>
      <c r="C1498" s="11" t="s">
        <v>2064</v>
      </c>
      <c r="D1498" s="11">
        <v>180</v>
      </c>
      <c r="E1498" s="11">
        <v>338</v>
      </c>
      <c r="F1498" s="153"/>
      <c r="G1498" s="492">
        <f>Tabla149[[#This Row],[PPF (µmol/s)]]/Tabla149[[#This Row],[Power use (W)]]</f>
        <v>1.8777777777777778</v>
      </c>
      <c r="H1498" s="197"/>
      <c r="I1498" s="197"/>
      <c r="J1498" s="197"/>
      <c r="K1498" s="197"/>
      <c r="L1498" s="197"/>
      <c r="M1498" s="197"/>
      <c r="N1498" s="4" t="s">
        <v>3203</v>
      </c>
    </row>
    <row r="1499" spans="1:14" x14ac:dyDescent="0.3">
      <c r="A1499" s="421"/>
      <c r="B1499" s="11" t="s">
        <v>3199</v>
      </c>
      <c r="C1499" s="11" t="s">
        <v>2064</v>
      </c>
      <c r="D1499" s="11">
        <v>220</v>
      </c>
      <c r="E1499" s="11">
        <v>485</v>
      </c>
      <c r="F1499" s="153"/>
      <c r="G1499" s="492">
        <f>Tabla149[[#This Row],[PPF (µmol/s)]]/Tabla149[[#This Row],[Power use (W)]]</f>
        <v>2.2045454545454546</v>
      </c>
      <c r="H1499" s="197"/>
      <c r="I1499" s="197"/>
      <c r="J1499" s="197"/>
      <c r="K1499" s="197"/>
      <c r="L1499" s="197"/>
      <c r="M1499" s="197"/>
      <c r="N1499" s="4" t="s">
        <v>3203</v>
      </c>
    </row>
    <row r="1500" spans="1:14" x14ac:dyDescent="0.3">
      <c r="A1500" s="421"/>
      <c r="B1500" s="11" t="s">
        <v>3200</v>
      </c>
      <c r="C1500" s="11" t="s">
        <v>2064</v>
      </c>
      <c r="D1500" s="11">
        <v>200</v>
      </c>
      <c r="E1500" s="11">
        <v>411</v>
      </c>
      <c r="F1500" s="153"/>
      <c r="G1500" s="492">
        <f>Tabla149[[#This Row],[PPF (µmol/s)]]/Tabla149[[#This Row],[Power use (W)]]</f>
        <v>2.0550000000000002</v>
      </c>
      <c r="H1500" s="197"/>
      <c r="I1500" s="197"/>
      <c r="J1500" s="197"/>
      <c r="K1500" s="197"/>
      <c r="L1500" s="197"/>
      <c r="M1500" s="197"/>
      <c r="N1500" s="4" t="s">
        <v>3204</v>
      </c>
    </row>
    <row r="1501" spans="1:14" ht="15" thickBot="1" x14ac:dyDescent="0.35">
      <c r="A1501" s="429"/>
      <c r="B1501" s="13" t="s">
        <v>3201</v>
      </c>
      <c r="C1501" s="13" t="s">
        <v>2064</v>
      </c>
      <c r="D1501" s="13">
        <v>250</v>
      </c>
      <c r="E1501" s="13">
        <v>514</v>
      </c>
      <c r="F1501" s="154"/>
      <c r="G1501" s="492">
        <f>Tabla149[[#This Row],[PPF (µmol/s)]]/Tabla149[[#This Row],[Power use (W)]]</f>
        <v>2.056</v>
      </c>
      <c r="H1501" s="197"/>
      <c r="I1501" s="197"/>
      <c r="J1501" s="197"/>
      <c r="K1501" s="197"/>
      <c r="L1501" s="197"/>
      <c r="M1501" s="197"/>
      <c r="N1501" s="8" t="s">
        <v>3204</v>
      </c>
    </row>
    <row r="1502" spans="1:14" ht="18.600000000000001" thickBot="1" x14ac:dyDescent="0.4">
      <c r="A1502" s="75" t="s">
        <v>3208</v>
      </c>
      <c r="B1502" s="53"/>
      <c r="C1502" s="27"/>
      <c r="D1502" s="27"/>
      <c r="E1502" s="27"/>
      <c r="F1502" s="27"/>
      <c r="G1502" s="522"/>
      <c r="H1502" s="27"/>
      <c r="I1502" s="27"/>
      <c r="J1502" s="27"/>
      <c r="K1502" s="27"/>
      <c r="L1502" s="27"/>
      <c r="M1502" s="27"/>
      <c r="N1502" s="16"/>
    </row>
    <row r="1503" spans="1:14" x14ac:dyDescent="0.3">
      <c r="A1503" s="426" t="s">
        <v>3213</v>
      </c>
      <c r="B1503" s="14" t="s">
        <v>3209</v>
      </c>
      <c r="C1503" s="14" t="s">
        <v>424</v>
      </c>
      <c r="D1503" s="14">
        <v>40</v>
      </c>
      <c r="E1503" s="153"/>
      <c r="F1503" s="153"/>
      <c r="G1503" s="492">
        <f>Tabla149[[#This Row],[PPF (µmol/s)]]/Tabla149[[#This Row],[Power use (W)]]</f>
        <v>0</v>
      </c>
      <c r="H1503" s="197"/>
      <c r="I1503" s="197"/>
      <c r="J1503" s="197"/>
      <c r="K1503" s="197"/>
      <c r="L1503" s="197"/>
      <c r="M1503" s="197"/>
      <c r="N1503" s="6"/>
    </row>
    <row r="1504" spans="1:14" x14ac:dyDescent="0.3">
      <c r="A1504" s="421" t="s">
        <v>3214</v>
      </c>
      <c r="B1504" s="11" t="s">
        <v>3210</v>
      </c>
      <c r="C1504" s="14" t="s">
        <v>424</v>
      </c>
      <c r="D1504" s="14">
        <v>80</v>
      </c>
      <c r="E1504" s="153"/>
      <c r="F1504" s="153"/>
      <c r="G1504" s="492">
        <f>Tabla149[[#This Row],[PPF (µmol/s)]]/Tabla149[[#This Row],[Power use (W)]]</f>
        <v>0</v>
      </c>
      <c r="H1504" s="197"/>
      <c r="I1504" s="197"/>
      <c r="J1504" s="197"/>
      <c r="K1504" s="197"/>
      <c r="L1504" s="197"/>
      <c r="M1504" s="197"/>
      <c r="N1504" s="4"/>
    </row>
    <row r="1505" spans="1:14" x14ac:dyDescent="0.3">
      <c r="A1505" s="421"/>
      <c r="B1505" s="11" t="s">
        <v>3211</v>
      </c>
      <c r="C1505" s="14" t="s">
        <v>424</v>
      </c>
      <c r="D1505" s="14">
        <v>120</v>
      </c>
      <c r="E1505" s="153"/>
      <c r="F1505" s="153"/>
      <c r="G1505" s="492">
        <f>Tabla149[[#This Row],[PPF (µmol/s)]]/Tabla149[[#This Row],[Power use (W)]]</f>
        <v>0</v>
      </c>
      <c r="H1505" s="197"/>
      <c r="I1505" s="197"/>
      <c r="J1505" s="197"/>
      <c r="K1505" s="197"/>
      <c r="L1505" s="197"/>
      <c r="M1505" s="197"/>
      <c r="N1505" s="4"/>
    </row>
    <row r="1506" spans="1:14" ht="15" thickBot="1" x14ac:dyDescent="0.35">
      <c r="A1506" s="429"/>
      <c r="B1506" s="13" t="s">
        <v>3212</v>
      </c>
      <c r="C1506" s="26" t="s">
        <v>424</v>
      </c>
      <c r="D1506" s="26">
        <v>160</v>
      </c>
      <c r="E1506" s="154"/>
      <c r="F1506" s="154"/>
      <c r="G1506" s="492">
        <f>Tabla149[[#This Row],[PPF (µmol/s)]]/Tabla149[[#This Row],[Power use (W)]]</f>
        <v>0</v>
      </c>
      <c r="H1506" s="197"/>
      <c r="I1506" s="197"/>
      <c r="J1506" s="197"/>
      <c r="K1506" s="197"/>
      <c r="L1506" s="197"/>
      <c r="M1506" s="197"/>
      <c r="N1506" s="8"/>
    </row>
    <row r="1507" spans="1:14" ht="18.600000000000001" thickBot="1" x14ac:dyDescent="0.4">
      <c r="A1507" s="56" t="s">
        <v>3215</v>
      </c>
      <c r="B1507" s="53"/>
      <c r="C1507" s="27"/>
      <c r="D1507" s="27"/>
      <c r="E1507" s="27"/>
      <c r="F1507" s="27"/>
      <c r="G1507" s="522"/>
      <c r="H1507" s="27"/>
      <c r="I1507" s="27"/>
      <c r="J1507" s="27"/>
      <c r="K1507" s="27"/>
      <c r="L1507" s="27"/>
      <c r="M1507" s="27"/>
      <c r="N1507" s="16"/>
    </row>
    <row r="1508" spans="1:14" x14ac:dyDescent="0.3">
      <c r="A1508" s="426" t="s">
        <v>3223</v>
      </c>
      <c r="B1508" s="14" t="s">
        <v>3217</v>
      </c>
      <c r="C1508" s="14" t="s">
        <v>2065</v>
      </c>
      <c r="D1508" s="14">
        <v>40</v>
      </c>
      <c r="E1508" s="14">
        <v>87</v>
      </c>
      <c r="F1508" s="153"/>
      <c r="G1508" s="492">
        <f>Tabla149[[#This Row],[PPF (µmol/s)]]/Tabla149[[#This Row],[Power use (W)]]</f>
        <v>2.1749999999999998</v>
      </c>
      <c r="H1508" s="197"/>
      <c r="I1508" s="197"/>
      <c r="J1508" s="197"/>
      <c r="K1508" s="197"/>
      <c r="L1508" s="197"/>
      <c r="M1508" s="197"/>
      <c r="N1508" s="6" t="s">
        <v>3216</v>
      </c>
    </row>
    <row r="1509" spans="1:14" x14ac:dyDescent="0.3">
      <c r="A1509" s="429" t="s">
        <v>3224</v>
      </c>
      <c r="B1509" s="14" t="s">
        <v>3218</v>
      </c>
      <c r="C1509" s="14" t="s">
        <v>2065</v>
      </c>
      <c r="D1509" s="14">
        <v>60</v>
      </c>
      <c r="E1509" s="14">
        <v>130</v>
      </c>
      <c r="F1509" s="153"/>
      <c r="G1509" s="492">
        <f>Tabla149[[#This Row],[PPF (µmol/s)]]/Tabla149[[#This Row],[Power use (W)]]</f>
        <v>2.1666666666666665</v>
      </c>
      <c r="H1509" s="197"/>
      <c r="I1509" s="197"/>
      <c r="J1509" s="197"/>
      <c r="K1509" s="197"/>
      <c r="L1509" s="197"/>
      <c r="M1509" s="197"/>
      <c r="N1509" s="6" t="s">
        <v>3216</v>
      </c>
    </row>
    <row r="1510" spans="1:14" x14ac:dyDescent="0.3">
      <c r="A1510" s="421"/>
      <c r="B1510" s="14" t="s">
        <v>3219</v>
      </c>
      <c r="C1510" s="14" t="s">
        <v>2065</v>
      </c>
      <c r="D1510" s="14">
        <v>70</v>
      </c>
      <c r="E1510" s="14">
        <v>152</v>
      </c>
      <c r="F1510" s="153"/>
      <c r="G1510" s="492">
        <f>Tabla149[[#This Row],[PPF (µmol/s)]]/Tabla149[[#This Row],[Power use (W)]]</f>
        <v>2.1714285714285713</v>
      </c>
      <c r="H1510" s="197"/>
      <c r="I1510" s="197"/>
      <c r="J1510" s="197"/>
      <c r="K1510" s="197"/>
      <c r="L1510" s="197"/>
      <c r="M1510" s="197"/>
      <c r="N1510" s="6" t="s">
        <v>3216</v>
      </c>
    </row>
    <row r="1511" spans="1:14" x14ac:dyDescent="0.3">
      <c r="A1511" s="421"/>
      <c r="B1511" s="14" t="s">
        <v>3220</v>
      </c>
      <c r="C1511" s="14" t="s">
        <v>2065</v>
      </c>
      <c r="D1511" s="14">
        <v>80</v>
      </c>
      <c r="E1511" s="14">
        <v>174</v>
      </c>
      <c r="F1511" s="153"/>
      <c r="G1511" s="492">
        <f>Tabla149[[#This Row],[PPF (µmol/s)]]/Tabla149[[#This Row],[Power use (W)]]</f>
        <v>2.1749999999999998</v>
      </c>
      <c r="H1511" s="197"/>
      <c r="I1511" s="197"/>
      <c r="J1511" s="197"/>
      <c r="K1511" s="197"/>
      <c r="L1511" s="197"/>
      <c r="M1511" s="197"/>
      <c r="N1511" s="6" t="s">
        <v>3216</v>
      </c>
    </row>
    <row r="1512" spans="1:14" x14ac:dyDescent="0.3">
      <c r="A1512" s="421"/>
      <c r="B1512" s="14" t="s">
        <v>3221</v>
      </c>
      <c r="C1512" s="14" t="s">
        <v>2065</v>
      </c>
      <c r="D1512" s="14">
        <v>120</v>
      </c>
      <c r="E1512" s="14">
        <v>260</v>
      </c>
      <c r="F1512" s="153"/>
      <c r="G1512" s="492">
        <f>Tabla149[[#This Row],[PPF (µmol/s)]]/Tabla149[[#This Row],[Power use (W)]]</f>
        <v>2.1666666666666665</v>
      </c>
      <c r="H1512" s="197"/>
      <c r="I1512" s="197"/>
      <c r="J1512" s="197"/>
      <c r="K1512" s="197"/>
      <c r="L1512" s="197"/>
      <c r="M1512" s="197"/>
      <c r="N1512" s="6" t="s">
        <v>3216</v>
      </c>
    </row>
    <row r="1513" spans="1:14" ht="15" thickBot="1" x14ac:dyDescent="0.35">
      <c r="A1513" s="429"/>
      <c r="B1513" s="26" t="s">
        <v>3222</v>
      </c>
      <c r="C1513" s="26" t="s">
        <v>2065</v>
      </c>
      <c r="D1513" s="26">
        <v>140</v>
      </c>
      <c r="E1513" s="26">
        <v>304</v>
      </c>
      <c r="F1513" s="154"/>
      <c r="G1513" s="492">
        <f>Tabla149[[#This Row],[PPF (µmol/s)]]/Tabla149[[#This Row],[Power use (W)]]</f>
        <v>2.1714285714285713</v>
      </c>
      <c r="H1513" s="197"/>
      <c r="I1513" s="197"/>
      <c r="J1513" s="197"/>
      <c r="K1513" s="197"/>
      <c r="L1513" s="197"/>
      <c r="M1513" s="197"/>
      <c r="N1513" s="114" t="s">
        <v>3216</v>
      </c>
    </row>
    <row r="1514" spans="1:14" ht="18.600000000000001" thickBot="1" x14ac:dyDescent="0.4">
      <c r="A1514" s="56" t="s">
        <v>3225</v>
      </c>
      <c r="B1514" s="53"/>
      <c r="C1514" s="27"/>
      <c r="D1514" s="27"/>
      <c r="E1514" s="27"/>
      <c r="F1514" s="27"/>
      <c r="G1514" s="522"/>
      <c r="H1514" s="27"/>
      <c r="I1514" s="27"/>
      <c r="J1514" s="27"/>
      <c r="K1514" s="27"/>
      <c r="L1514" s="27"/>
      <c r="M1514" s="27"/>
      <c r="N1514" s="16"/>
    </row>
    <row r="1515" spans="1:14" x14ac:dyDescent="0.3">
      <c r="A1515" s="426" t="s">
        <v>3238</v>
      </c>
      <c r="B1515" s="14" t="s">
        <v>3226</v>
      </c>
      <c r="C1515" s="14" t="s">
        <v>82</v>
      </c>
      <c r="D1515" s="14">
        <v>15</v>
      </c>
      <c r="E1515" s="14"/>
      <c r="F1515" s="14"/>
      <c r="G1515" s="492">
        <f>Tabla149[[#This Row],[PPF (µmol/s)]]/Tabla149[[#This Row],[Power use (W)]]</f>
        <v>0</v>
      </c>
      <c r="H1515" s="197"/>
      <c r="I1515" s="197"/>
      <c r="J1515" s="197"/>
      <c r="K1515" s="197"/>
      <c r="L1515" s="197"/>
      <c r="M1515" s="197"/>
      <c r="N1515" s="6" t="s">
        <v>3227</v>
      </c>
    </row>
    <row r="1516" spans="1:14" x14ac:dyDescent="0.3">
      <c r="A1516" s="421" t="s">
        <v>3239</v>
      </c>
      <c r="B1516" s="11" t="s">
        <v>3228</v>
      </c>
      <c r="C1516" s="14" t="s">
        <v>82</v>
      </c>
      <c r="D1516" s="14">
        <v>18</v>
      </c>
      <c r="E1516" s="14"/>
      <c r="F1516" s="14"/>
      <c r="G1516" s="492">
        <f>Tabla149[[#This Row],[PPF (µmol/s)]]/Tabla149[[#This Row],[Power use (W)]]</f>
        <v>0</v>
      </c>
      <c r="H1516" s="197"/>
      <c r="I1516" s="197"/>
      <c r="J1516" s="197"/>
      <c r="K1516" s="197"/>
      <c r="L1516" s="197"/>
      <c r="M1516" s="197"/>
      <c r="N1516" s="6" t="s">
        <v>3227</v>
      </c>
    </row>
    <row r="1517" spans="1:14" x14ac:dyDescent="0.3">
      <c r="A1517" s="421"/>
      <c r="B1517" s="11" t="s">
        <v>3229</v>
      </c>
      <c r="C1517" s="14" t="s">
        <v>82</v>
      </c>
      <c r="D1517" s="14">
        <v>12</v>
      </c>
      <c r="E1517" s="14"/>
      <c r="F1517" s="14"/>
      <c r="G1517" s="492">
        <f>Tabla149[[#This Row],[PPF (µmol/s)]]/Tabla149[[#This Row],[Power use (W)]]</f>
        <v>0</v>
      </c>
      <c r="H1517" s="197"/>
      <c r="I1517" s="197"/>
      <c r="J1517" s="197"/>
      <c r="K1517" s="197"/>
      <c r="L1517" s="197"/>
      <c r="M1517" s="197"/>
      <c r="N1517" s="6" t="s">
        <v>3227</v>
      </c>
    </row>
    <row r="1518" spans="1:14" x14ac:dyDescent="0.3">
      <c r="A1518" s="421"/>
      <c r="B1518" s="11" t="s">
        <v>3230</v>
      </c>
      <c r="C1518" s="14" t="s">
        <v>82</v>
      </c>
      <c r="D1518" s="14">
        <v>15</v>
      </c>
      <c r="E1518" s="14"/>
      <c r="F1518" s="14"/>
      <c r="G1518" s="492">
        <f>Tabla149[[#This Row],[PPF (µmol/s)]]/Tabla149[[#This Row],[Power use (W)]]</f>
        <v>0</v>
      </c>
      <c r="H1518" s="197"/>
      <c r="I1518" s="197"/>
      <c r="J1518" s="197"/>
      <c r="K1518" s="197"/>
      <c r="L1518" s="197"/>
      <c r="M1518" s="197"/>
      <c r="N1518" s="6" t="s">
        <v>3237</v>
      </c>
    </row>
    <row r="1519" spans="1:14" x14ac:dyDescent="0.3">
      <c r="A1519" s="421"/>
      <c r="B1519" s="11" t="s">
        <v>3231</v>
      </c>
      <c r="C1519" s="14" t="s">
        <v>82</v>
      </c>
      <c r="D1519" s="14">
        <v>8</v>
      </c>
      <c r="E1519" s="14"/>
      <c r="F1519" s="14"/>
      <c r="G1519" s="492">
        <f>Tabla149[[#This Row],[PPF (µmol/s)]]/Tabla149[[#This Row],[Power use (W)]]</f>
        <v>0</v>
      </c>
      <c r="H1519" s="197"/>
      <c r="I1519" s="197"/>
      <c r="J1519" s="197"/>
      <c r="K1519" s="197"/>
      <c r="L1519" s="197"/>
      <c r="M1519" s="197"/>
      <c r="N1519" s="6" t="s">
        <v>3237</v>
      </c>
    </row>
    <row r="1520" spans="1:14" x14ac:dyDescent="0.3">
      <c r="A1520" s="421"/>
      <c r="B1520" s="11" t="s">
        <v>3232</v>
      </c>
      <c r="C1520" s="14" t="s">
        <v>82</v>
      </c>
      <c r="D1520" s="14">
        <v>12</v>
      </c>
      <c r="E1520" s="14"/>
      <c r="F1520" s="14"/>
      <c r="G1520" s="492">
        <f>Tabla149[[#This Row],[PPF (µmol/s)]]/Tabla149[[#This Row],[Power use (W)]]</f>
        <v>0</v>
      </c>
      <c r="H1520" s="197"/>
      <c r="I1520" s="197"/>
      <c r="J1520" s="197"/>
      <c r="K1520" s="197"/>
      <c r="L1520" s="197"/>
      <c r="M1520" s="197"/>
      <c r="N1520" s="6" t="s">
        <v>3237</v>
      </c>
    </row>
    <row r="1521" spans="1:14" x14ac:dyDescent="0.3">
      <c r="A1521" s="421"/>
      <c r="B1521" s="11" t="s">
        <v>3233</v>
      </c>
      <c r="C1521" s="14" t="s">
        <v>82</v>
      </c>
      <c r="D1521" s="14">
        <v>8</v>
      </c>
      <c r="E1521" s="14"/>
      <c r="F1521" s="14"/>
      <c r="G1521" s="492">
        <f>Tabla149[[#This Row],[PPF (µmol/s)]]/Tabla149[[#This Row],[Power use (W)]]</f>
        <v>0</v>
      </c>
      <c r="H1521" s="197"/>
      <c r="I1521" s="197"/>
      <c r="J1521" s="197"/>
      <c r="K1521" s="197"/>
      <c r="L1521" s="197"/>
      <c r="M1521" s="197"/>
      <c r="N1521" s="6" t="s">
        <v>3227</v>
      </c>
    </row>
    <row r="1522" spans="1:14" x14ac:dyDescent="0.3">
      <c r="A1522" s="421"/>
      <c r="B1522" s="11" t="s">
        <v>3235</v>
      </c>
      <c r="C1522" s="14" t="s">
        <v>82</v>
      </c>
      <c r="D1522" s="14">
        <v>36</v>
      </c>
      <c r="E1522" s="14"/>
      <c r="F1522" s="14"/>
      <c r="G1522" s="492">
        <f>Tabla149[[#This Row],[PPF (µmol/s)]]/Tabla149[[#This Row],[Power use (W)]]</f>
        <v>0</v>
      </c>
      <c r="H1522" s="197"/>
      <c r="I1522" s="197"/>
      <c r="J1522" s="197"/>
      <c r="K1522" s="197"/>
      <c r="L1522" s="197"/>
      <c r="M1522" s="197"/>
      <c r="N1522" s="6" t="s">
        <v>3227</v>
      </c>
    </row>
    <row r="1523" spans="1:14" x14ac:dyDescent="0.3">
      <c r="A1523" s="421"/>
      <c r="B1523" s="11" t="s">
        <v>3234</v>
      </c>
      <c r="C1523" s="14" t="s">
        <v>82</v>
      </c>
      <c r="D1523" s="14">
        <v>10</v>
      </c>
      <c r="E1523" s="14"/>
      <c r="F1523" s="14"/>
      <c r="G1523" s="492">
        <f>Tabla149[[#This Row],[PPF (µmol/s)]]/Tabla149[[#This Row],[Power use (W)]]</f>
        <v>0</v>
      </c>
      <c r="H1523" s="197"/>
      <c r="I1523" s="197"/>
      <c r="J1523" s="197"/>
      <c r="K1523" s="197"/>
      <c r="L1523" s="197"/>
      <c r="M1523" s="197"/>
      <c r="N1523" s="6" t="s">
        <v>3237</v>
      </c>
    </row>
    <row r="1524" spans="1:14" ht="15" thickBot="1" x14ac:dyDescent="0.35">
      <c r="A1524" s="429"/>
      <c r="B1524" s="13" t="s">
        <v>3236</v>
      </c>
      <c r="C1524" s="26" t="s">
        <v>82</v>
      </c>
      <c r="D1524" s="26">
        <v>15</v>
      </c>
      <c r="E1524" s="26"/>
      <c r="F1524" s="26"/>
      <c r="G1524" s="492">
        <f>Tabla149[[#This Row],[PPF (µmol/s)]]/Tabla149[[#This Row],[Power use (W)]]</f>
        <v>0</v>
      </c>
      <c r="H1524" s="197"/>
      <c r="I1524" s="197"/>
      <c r="J1524" s="197"/>
      <c r="K1524" s="197"/>
      <c r="L1524" s="197"/>
      <c r="M1524" s="197"/>
      <c r="N1524" s="114" t="s">
        <v>3237</v>
      </c>
    </row>
    <row r="1525" spans="1:14" ht="18.600000000000001" thickBot="1" x14ac:dyDescent="0.4">
      <c r="A1525" s="103" t="s">
        <v>3240</v>
      </c>
      <c r="B1525" s="53"/>
      <c r="C1525" s="27"/>
      <c r="D1525" s="27"/>
      <c r="E1525" s="27"/>
      <c r="F1525" s="27"/>
      <c r="G1525" s="522"/>
      <c r="H1525" s="27"/>
      <c r="I1525" s="27"/>
      <c r="J1525" s="27"/>
      <c r="K1525" s="27"/>
      <c r="L1525" s="27"/>
      <c r="M1525" s="27"/>
      <c r="N1525" s="16"/>
    </row>
    <row r="1526" spans="1:14" x14ac:dyDescent="0.3">
      <c r="A1526" s="430" t="s">
        <v>3244</v>
      </c>
      <c r="B1526" s="26" t="s">
        <v>3241</v>
      </c>
      <c r="C1526" s="14" t="s">
        <v>98</v>
      </c>
      <c r="D1526" s="26"/>
      <c r="E1526" s="26"/>
      <c r="F1526" s="26"/>
      <c r="G1526" s="260"/>
      <c r="H1526" s="197"/>
      <c r="I1526" s="197"/>
      <c r="J1526" s="197"/>
      <c r="K1526" s="197"/>
      <c r="L1526" s="197"/>
      <c r="M1526" s="197"/>
      <c r="N1526" s="114"/>
    </row>
    <row r="1527" spans="1:14" x14ac:dyDescent="0.3">
      <c r="A1527" s="421" t="s">
        <v>3243</v>
      </c>
      <c r="B1527" s="11" t="s">
        <v>3242</v>
      </c>
      <c r="C1527" s="14" t="s">
        <v>82</v>
      </c>
      <c r="D1527" s="11"/>
      <c r="E1527" s="11"/>
      <c r="F1527" s="11"/>
      <c r="G1527" s="260"/>
      <c r="H1527" s="197"/>
      <c r="I1527" s="197"/>
      <c r="J1527" s="197"/>
      <c r="K1527" s="197"/>
      <c r="L1527" s="197"/>
      <c r="M1527" s="197"/>
      <c r="N1527" s="4"/>
    </row>
    <row r="1528" spans="1:14" ht="15" thickBot="1" x14ac:dyDescent="0.35">
      <c r="A1528" s="429" t="s">
        <v>3245</v>
      </c>
      <c r="B1528" s="13"/>
      <c r="C1528" s="13"/>
      <c r="D1528" s="13"/>
      <c r="E1528" s="13"/>
      <c r="F1528" s="13"/>
      <c r="G1528" s="260"/>
      <c r="H1528" s="197"/>
      <c r="I1528" s="197"/>
      <c r="J1528" s="197"/>
      <c r="K1528" s="197"/>
      <c r="L1528" s="197"/>
      <c r="M1528" s="197"/>
      <c r="N1528" s="8"/>
    </row>
    <row r="1529" spans="1:14" ht="18.600000000000001" thickBot="1" x14ac:dyDescent="0.4">
      <c r="A1529" s="56" t="s">
        <v>3246</v>
      </c>
      <c r="B1529" s="53"/>
      <c r="C1529" s="27"/>
      <c r="D1529" s="27"/>
      <c r="E1529" s="27"/>
      <c r="F1529" s="27"/>
      <c r="G1529" s="522"/>
      <c r="H1529" s="27"/>
      <c r="I1529" s="27"/>
      <c r="J1529" s="27"/>
      <c r="K1529" s="27"/>
      <c r="L1529" s="27"/>
      <c r="M1529" s="27"/>
      <c r="N1529" s="16"/>
    </row>
    <row r="1530" spans="1:14" x14ac:dyDescent="0.3">
      <c r="A1530" s="426" t="s">
        <v>3247</v>
      </c>
      <c r="B1530" s="14"/>
      <c r="C1530" s="14"/>
      <c r="D1530" s="14"/>
      <c r="E1530" s="14"/>
      <c r="F1530" s="14"/>
      <c r="G1530" s="260"/>
      <c r="H1530" s="197"/>
      <c r="I1530" s="197"/>
      <c r="J1530" s="197"/>
      <c r="K1530" s="197"/>
      <c r="L1530" s="197"/>
      <c r="M1530" s="197"/>
      <c r="N1530" s="6"/>
    </row>
    <row r="1531" spans="1:14" x14ac:dyDescent="0.3">
      <c r="A1531" s="35" t="s">
        <v>3248</v>
      </c>
      <c r="B1531" s="11"/>
      <c r="C1531" s="11"/>
      <c r="D1531" s="11"/>
      <c r="E1531" s="11"/>
      <c r="F1531" s="11"/>
      <c r="G1531" s="260"/>
      <c r="H1531" s="197"/>
      <c r="I1531" s="197"/>
      <c r="J1531" s="197"/>
      <c r="K1531" s="197"/>
      <c r="L1531" s="197"/>
      <c r="M1531" s="197"/>
      <c r="N1531" s="4"/>
    </row>
    <row r="1532" spans="1:14" x14ac:dyDescent="0.3">
      <c r="A1532" s="421" t="s">
        <v>3132</v>
      </c>
      <c r="B1532" s="11"/>
      <c r="C1532" s="11"/>
      <c r="D1532" s="11"/>
      <c r="E1532" s="11"/>
      <c r="F1532" s="11"/>
      <c r="G1532" s="260"/>
      <c r="H1532" s="197"/>
      <c r="I1532" s="197"/>
      <c r="J1532" s="197"/>
      <c r="K1532" s="197"/>
      <c r="L1532" s="197"/>
      <c r="M1532" s="197"/>
      <c r="N1532" s="4"/>
    </row>
    <row r="1533" spans="1:14" ht="15" thickBot="1" x14ac:dyDescent="0.35">
      <c r="A1533" s="429"/>
      <c r="B1533" s="13"/>
      <c r="C1533" s="13"/>
      <c r="D1533" s="13"/>
      <c r="E1533" s="13"/>
      <c r="F1533" s="13"/>
      <c r="G1533" s="260"/>
      <c r="H1533" s="197"/>
      <c r="I1533" s="197"/>
      <c r="J1533" s="197"/>
      <c r="K1533" s="197"/>
      <c r="L1533" s="197"/>
      <c r="M1533" s="197"/>
      <c r="N1533" s="8"/>
    </row>
    <row r="1534" spans="1:14" ht="18.600000000000001" thickBot="1" x14ac:dyDescent="0.4">
      <c r="A1534" s="56" t="s">
        <v>3250</v>
      </c>
      <c r="B1534" s="53"/>
      <c r="C1534" s="27"/>
      <c r="D1534" s="27"/>
      <c r="E1534" s="27"/>
      <c r="F1534" s="27"/>
      <c r="G1534" s="522"/>
      <c r="H1534" s="27"/>
      <c r="I1534" s="27"/>
      <c r="J1534" s="27"/>
      <c r="K1534" s="27"/>
      <c r="L1534" s="27"/>
      <c r="M1534" s="27"/>
      <c r="N1534" s="16"/>
    </row>
    <row r="1535" spans="1:14" x14ac:dyDescent="0.3">
      <c r="A1535" s="426" t="s">
        <v>3251</v>
      </c>
      <c r="B1535" s="14" t="s">
        <v>3252</v>
      </c>
      <c r="C1535" s="14" t="s">
        <v>98</v>
      </c>
      <c r="D1535" s="14">
        <v>100</v>
      </c>
      <c r="E1535" s="14"/>
      <c r="F1535" s="14"/>
      <c r="G1535" s="492">
        <f>Tabla149[[#This Row],[PPF (µmol/s)]]/Tabla149[[#This Row],[Power use (W)]]</f>
        <v>0</v>
      </c>
      <c r="H1535" s="197"/>
      <c r="I1535" s="197"/>
      <c r="J1535" s="197"/>
      <c r="K1535" s="197"/>
      <c r="L1535" s="197"/>
      <c r="M1535" s="197"/>
      <c r="N1535" s="6"/>
    </row>
    <row r="1536" spans="1:14" x14ac:dyDescent="0.3">
      <c r="A1536" s="35" t="s">
        <v>3254</v>
      </c>
      <c r="B1536" s="11" t="s">
        <v>3253</v>
      </c>
      <c r="C1536" s="14" t="s">
        <v>2079</v>
      </c>
      <c r="D1536" s="11">
        <v>300</v>
      </c>
      <c r="E1536" s="11"/>
      <c r="F1536" s="11"/>
      <c r="G1536" s="492">
        <f>Tabla149[[#This Row],[PPF (µmol/s)]]/Tabla149[[#This Row],[Power use (W)]]</f>
        <v>0</v>
      </c>
      <c r="H1536" s="197"/>
      <c r="I1536" s="197"/>
      <c r="J1536" s="197"/>
      <c r="K1536" s="197"/>
      <c r="L1536" s="197"/>
      <c r="M1536" s="197"/>
      <c r="N1536" s="4"/>
    </row>
    <row r="1537" spans="1:14" ht="15" thickBot="1" x14ac:dyDescent="0.35">
      <c r="A1537" s="429" t="s">
        <v>3053</v>
      </c>
      <c r="B1537" s="13"/>
      <c r="C1537" s="13"/>
      <c r="D1537" s="13"/>
      <c r="E1537" s="13"/>
      <c r="F1537" s="13"/>
      <c r="G1537" s="260"/>
      <c r="H1537" s="197"/>
      <c r="I1537" s="197"/>
      <c r="J1537" s="197"/>
      <c r="K1537" s="197"/>
      <c r="L1537" s="197"/>
      <c r="M1537" s="197"/>
      <c r="N1537" s="8"/>
    </row>
    <row r="1538" spans="1:14" ht="18.600000000000001" thickBot="1" x14ac:dyDescent="0.4">
      <c r="A1538" s="56" t="s">
        <v>3256</v>
      </c>
      <c r="B1538" s="53"/>
      <c r="C1538" s="27"/>
      <c r="D1538" s="27"/>
      <c r="E1538" s="27"/>
      <c r="F1538" s="27"/>
      <c r="G1538" s="522"/>
      <c r="H1538" s="27"/>
      <c r="I1538" s="27"/>
      <c r="J1538" s="27"/>
      <c r="K1538" s="27"/>
      <c r="L1538" s="27"/>
      <c r="M1538" s="27"/>
      <c r="N1538" s="16"/>
    </row>
    <row r="1539" spans="1:14" x14ac:dyDescent="0.3">
      <c r="A1539" s="426" t="s">
        <v>3260</v>
      </c>
      <c r="B1539" s="14" t="s">
        <v>3255</v>
      </c>
      <c r="C1539" s="14" t="s">
        <v>98</v>
      </c>
      <c r="D1539" s="14">
        <v>100</v>
      </c>
      <c r="E1539" s="14"/>
      <c r="F1539" s="14"/>
      <c r="G1539" s="492">
        <f>Tabla149[[#This Row],[PPF (µmol/s)]]/Tabla149[[#This Row],[Power use (W)]]</f>
        <v>0</v>
      </c>
      <c r="H1539" s="197"/>
      <c r="I1539" s="197"/>
      <c r="J1539" s="197"/>
      <c r="K1539" s="197"/>
      <c r="L1539" s="197"/>
      <c r="M1539" s="197"/>
      <c r="N1539" s="6" t="s">
        <v>252</v>
      </c>
    </row>
    <row r="1540" spans="1:14" x14ac:dyDescent="0.3">
      <c r="A1540" s="420" t="s">
        <v>3261</v>
      </c>
      <c r="B1540" s="14" t="s">
        <v>3257</v>
      </c>
      <c r="C1540" s="14" t="s">
        <v>98</v>
      </c>
      <c r="D1540" s="14">
        <v>200</v>
      </c>
      <c r="E1540" s="14"/>
      <c r="F1540" s="14"/>
      <c r="G1540" s="492">
        <f>Tabla149[[#This Row],[PPF (µmol/s)]]/Tabla149[[#This Row],[Power use (W)]]</f>
        <v>0</v>
      </c>
      <c r="H1540" s="197"/>
      <c r="I1540" s="197"/>
      <c r="J1540" s="197"/>
      <c r="K1540" s="197"/>
      <c r="L1540" s="197"/>
      <c r="M1540" s="197"/>
      <c r="N1540" s="6" t="s">
        <v>252</v>
      </c>
    </row>
    <row r="1541" spans="1:14" x14ac:dyDescent="0.3">
      <c r="A1541" s="421" t="s">
        <v>3262</v>
      </c>
      <c r="B1541" s="14" t="s">
        <v>3258</v>
      </c>
      <c r="C1541" s="14" t="s">
        <v>2065</v>
      </c>
      <c r="D1541" s="14">
        <v>300</v>
      </c>
      <c r="E1541" s="14"/>
      <c r="F1541" s="14"/>
      <c r="G1541" s="492">
        <f>Tabla149[[#This Row],[PPF (µmol/s)]]/Tabla149[[#This Row],[Power use (W)]]</f>
        <v>0</v>
      </c>
      <c r="H1541" s="197"/>
      <c r="I1541" s="197"/>
      <c r="J1541" s="197"/>
      <c r="K1541" s="197"/>
      <c r="L1541" s="197"/>
      <c r="M1541" s="197"/>
      <c r="N1541" s="6" t="s">
        <v>252</v>
      </c>
    </row>
    <row r="1542" spans="1:14" ht="15" thickBot="1" x14ac:dyDescent="0.35">
      <c r="A1542" s="429"/>
      <c r="B1542" s="13" t="s">
        <v>3259</v>
      </c>
      <c r="C1542" s="26" t="s">
        <v>2065</v>
      </c>
      <c r="D1542" s="13"/>
      <c r="E1542" s="13"/>
      <c r="F1542" s="13"/>
      <c r="G1542" s="260"/>
      <c r="H1542" s="197"/>
      <c r="I1542" s="197"/>
      <c r="J1542" s="197"/>
      <c r="K1542" s="197"/>
      <c r="L1542" s="197"/>
      <c r="M1542" s="197"/>
      <c r="N1542" s="8"/>
    </row>
    <row r="1543" spans="1:14" ht="18.600000000000001" thickBot="1" x14ac:dyDescent="0.4">
      <c r="A1543" s="56" t="s">
        <v>3263</v>
      </c>
      <c r="B1543" s="53"/>
      <c r="C1543" s="27"/>
      <c r="D1543" s="27"/>
      <c r="E1543" s="27"/>
      <c r="F1543" s="27"/>
      <c r="G1543" s="522"/>
      <c r="H1543" s="27"/>
      <c r="I1543" s="27"/>
      <c r="J1543" s="27"/>
      <c r="K1543" s="27"/>
      <c r="L1543" s="27"/>
      <c r="M1543" s="27"/>
      <c r="N1543" s="16"/>
    </row>
    <row r="1544" spans="1:14" x14ac:dyDescent="0.3">
      <c r="A1544" s="426" t="s">
        <v>3264</v>
      </c>
      <c r="B1544" s="14" t="s">
        <v>3265</v>
      </c>
      <c r="C1544" s="14" t="s">
        <v>2076</v>
      </c>
      <c r="D1544" s="14">
        <v>120</v>
      </c>
      <c r="E1544" s="14"/>
      <c r="F1544" s="14"/>
      <c r="G1544" s="492">
        <f>Tabla149[[#This Row],[PPF (µmol/s)]]/Tabla149[[#This Row],[Power use (W)]]</f>
        <v>0</v>
      </c>
      <c r="H1544" s="197"/>
      <c r="I1544" s="197"/>
      <c r="J1544" s="197"/>
      <c r="K1544" s="197"/>
      <c r="L1544" s="197"/>
      <c r="M1544" s="197"/>
      <c r="N1544" s="6" t="s">
        <v>3268</v>
      </c>
    </row>
    <row r="1545" spans="1:14" x14ac:dyDescent="0.3">
      <c r="A1545" s="421" t="s">
        <v>3284</v>
      </c>
      <c r="B1545" s="11" t="s">
        <v>3266</v>
      </c>
      <c r="C1545" s="14" t="s">
        <v>2076</v>
      </c>
      <c r="D1545" s="11">
        <v>240</v>
      </c>
      <c r="E1545" s="11"/>
      <c r="F1545" s="11"/>
      <c r="G1545" s="492">
        <f>Tabla149[[#This Row],[PPF (µmol/s)]]/Tabla149[[#This Row],[Power use (W)]]</f>
        <v>0</v>
      </c>
      <c r="H1545" s="197"/>
      <c r="I1545" s="197"/>
      <c r="J1545" s="197"/>
      <c r="K1545" s="197"/>
      <c r="L1545" s="197"/>
      <c r="M1545" s="197"/>
      <c r="N1545" s="6" t="s">
        <v>3269</v>
      </c>
    </row>
    <row r="1546" spans="1:14" x14ac:dyDescent="0.3">
      <c r="A1546" s="421"/>
      <c r="B1546" s="11" t="s">
        <v>3267</v>
      </c>
      <c r="C1546" s="14" t="s">
        <v>2076</v>
      </c>
      <c r="D1546" s="11"/>
      <c r="E1546" s="11"/>
      <c r="F1546" s="11"/>
      <c r="G1546" s="492"/>
      <c r="H1546" s="197"/>
      <c r="I1546" s="197"/>
      <c r="J1546" s="197"/>
      <c r="K1546" s="197"/>
      <c r="L1546" s="197"/>
      <c r="M1546" s="197"/>
      <c r="N1546" s="6" t="s">
        <v>3270</v>
      </c>
    </row>
    <row r="1547" spans="1:14" x14ac:dyDescent="0.3">
      <c r="A1547" s="421"/>
      <c r="B1547" s="11" t="s">
        <v>3271</v>
      </c>
      <c r="C1547" s="14" t="s">
        <v>2076</v>
      </c>
      <c r="D1547" s="11">
        <v>260</v>
      </c>
      <c r="E1547" s="11"/>
      <c r="F1547" s="11"/>
      <c r="G1547" s="492">
        <f>Tabla149[[#This Row],[PPF (µmol/s)]]/Tabla149[[#This Row],[Power use (W)]]</f>
        <v>0</v>
      </c>
      <c r="H1547" s="197"/>
      <c r="I1547" s="197"/>
      <c r="J1547" s="197"/>
      <c r="K1547" s="197"/>
      <c r="L1547" s="197"/>
      <c r="M1547" s="197"/>
      <c r="N1547" s="6" t="s">
        <v>3278</v>
      </c>
    </row>
    <row r="1548" spans="1:14" x14ac:dyDescent="0.3">
      <c r="A1548" s="421"/>
      <c r="B1548" s="11" t="s">
        <v>3272</v>
      </c>
      <c r="C1548" s="14" t="s">
        <v>2076</v>
      </c>
      <c r="D1548" s="11">
        <v>330</v>
      </c>
      <c r="E1548" s="11"/>
      <c r="F1548" s="11"/>
      <c r="G1548" s="492">
        <f>Tabla149[[#This Row],[PPF (µmol/s)]]/Tabla149[[#This Row],[Power use (W)]]</f>
        <v>0</v>
      </c>
      <c r="H1548" s="197"/>
      <c r="I1548" s="197"/>
      <c r="J1548" s="197"/>
      <c r="K1548" s="197"/>
      <c r="L1548" s="197"/>
      <c r="M1548" s="197"/>
      <c r="N1548" s="4" t="s">
        <v>3274</v>
      </c>
    </row>
    <row r="1549" spans="1:14" x14ac:dyDescent="0.3">
      <c r="A1549" s="421"/>
      <c r="B1549" s="11" t="s">
        <v>3273</v>
      </c>
      <c r="C1549" s="14" t="s">
        <v>2079</v>
      </c>
      <c r="D1549" s="11">
        <v>350</v>
      </c>
      <c r="E1549" s="11"/>
      <c r="F1549" s="11"/>
      <c r="G1549" s="492">
        <f>Tabla149[[#This Row],[PPF (µmol/s)]]/Tabla149[[#This Row],[Power use (W)]]</f>
        <v>0</v>
      </c>
      <c r="H1549" s="197"/>
      <c r="I1549" s="197"/>
      <c r="J1549" s="197"/>
      <c r="K1549" s="197"/>
      <c r="L1549" s="197"/>
      <c r="M1549" s="197"/>
      <c r="N1549" s="6" t="s">
        <v>3277</v>
      </c>
    </row>
    <row r="1550" spans="1:14" x14ac:dyDescent="0.3">
      <c r="A1550" s="421"/>
      <c r="B1550" s="11" t="s">
        <v>3275</v>
      </c>
      <c r="C1550" s="14" t="s">
        <v>2076</v>
      </c>
      <c r="D1550" s="11">
        <v>360</v>
      </c>
      <c r="E1550" s="11"/>
      <c r="F1550" s="11"/>
      <c r="G1550" s="492">
        <f>Tabla149[[#This Row],[PPF (µmol/s)]]/Tabla149[[#This Row],[Power use (W)]]</f>
        <v>0</v>
      </c>
      <c r="H1550" s="197"/>
      <c r="I1550" s="197"/>
      <c r="J1550" s="197"/>
      <c r="K1550" s="197"/>
      <c r="L1550" s="197"/>
      <c r="M1550" s="197"/>
      <c r="N1550" s="6" t="s">
        <v>3276</v>
      </c>
    </row>
    <row r="1551" spans="1:14" x14ac:dyDescent="0.3">
      <c r="A1551" s="421"/>
      <c r="B1551" s="11" t="s">
        <v>3279</v>
      </c>
      <c r="C1551" s="14" t="s">
        <v>2076</v>
      </c>
      <c r="D1551" s="11">
        <v>480</v>
      </c>
      <c r="E1551" s="11"/>
      <c r="F1551" s="11"/>
      <c r="G1551" s="492">
        <f>Tabla149[[#This Row],[PPF (µmol/s)]]/Tabla149[[#This Row],[Power use (W)]]</f>
        <v>0</v>
      </c>
      <c r="H1551" s="197"/>
      <c r="I1551" s="197"/>
      <c r="J1551" s="197"/>
      <c r="K1551" s="197"/>
      <c r="L1551" s="197"/>
      <c r="M1551" s="197"/>
      <c r="N1551" s="6" t="s">
        <v>3276</v>
      </c>
    </row>
    <row r="1552" spans="1:14" x14ac:dyDescent="0.3">
      <c r="A1552" s="421"/>
      <c r="B1552" s="11" t="s">
        <v>3280</v>
      </c>
      <c r="C1552" s="14" t="s">
        <v>2076</v>
      </c>
      <c r="D1552" s="11">
        <v>390</v>
      </c>
      <c r="E1552" s="11"/>
      <c r="F1552" s="11"/>
      <c r="G1552" s="492">
        <f>Tabla149[[#This Row],[PPF (µmol/s)]]/Tabla149[[#This Row],[Power use (W)]]</f>
        <v>0</v>
      </c>
      <c r="H1552" s="197"/>
      <c r="I1552" s="197"/>
      <c r="J1552" s="197"/>
      <c r="K1552" s="197"/>
      <c r="L1552" s="197"/>
      <c r="M1552" s="197"/>
      <c r="N1552" s="6" t="s">
        <v>3281</v>
      </c>
    </row>
    <row r="1553" spans="1:14" ht="15" thickBot="1" x14ac:dyDescent="0.35">
      <c r="A1553" s="429"/>
      <c r="B1553" s="13" t="s">
        <v>3282</v>
      </c>
      <c r="C1553" s="26" t="s">
        <v>2076</v>
      </c>
      <c r="D1553" s="13"/>
      <c r="E1553" s="13"/>
      <c r="F1553" s="13"/>
      <c r="G1553" s="260"/>
      <c r="H1553" s="197"/>
      <c r="I1553" s="197"/>
      <c r="J1553" s="197"/>
      <c r="K1553" s="197"/>
      <c r="L1553" s="197"/>
      <c r="M1553" s="197"/>
      <c r="N1553" s="114" t="s">
        <v>3283</v>
      </c>
    </row>
    <row r="1554" spans="1:14" ht="18.600000000000001" thickBot="1" x14ac:dyDescent="0.4">
      <c r="A1554" s="56" t="s">
        <v>3285</v>
      </c>
      <c r="B1554" s="53"/>
      <c r="C1554" s="27"/>
      <c r="D1554" s="27"/>
      <c r="E1554" s="27"/>
      <c r="F1554" s="27"/>
      <c r="G1554" s="522"/>
      <c r="H1554" s="27"/>
      <c r="I1554" s="27"/>
      <c r="J1554" s="27"/>
      <c r="K1554" s="27"/>
      <c r="L1554" s="27"/>
      <c r="M1554" s="27"/>
      <c r="N1554" s="16"/>
    </row>
    <row r="1555" spans="1:14" x14ac:dyDescent="0.3">
      <c r="A1555" s="430" t="s">
        <v>3286</v>
      </c>
      <c r="B1555" s="65" t="s">
        <v>3287</v>
      </c>
      <c r="C1555" s="14" t="s">
        <v>2076</v>
      </c>
      <c r="D1555" s="26">
        <v>136</v>
      </c>
      <c r="E1555" s="26"/>
      <c r="F1555" s="26"/>
      <c r="G1555" s="492">
        <f>Tabla149[[#This Row],[PPF (µmol/s)]]/Tabla149[[#This Row],[Power use (W)]]</f>
        <v>0</v>
      </c>
      <c r="H1555" s="197"/>
      <c r="I1555" s="197"/>
      <c r="J1555" s="197"/>
      <c r="K1555" s="197"/>
      <c r="L1555" s="197"/>
      <c r="M1555" s="197"/>
      <c r="N1555" s="57" t="s">
        <v>3292</v>
      </c>
    </row>
    <row r="1556" spans="1:14" x14ac:dyDescent="0.3">
      <c r="A1556" s="421" t="s">
        <v>3303</v>
      </c>
      <c r="B1556" s="65" t="s">
        <v>3288</v>
      </c>
      <c r="C1556" s="14" t="s">
        <v>2076</v>
      </c>
      <c r="D1556" s="11">
        <v>180</v>
      </c>
      <c r="E1556" s="11"/>
      <c r="F1556" s="11"/>
      <c r="G1556" s="492">
        <f>Tabla149[[#This Row],[PPF (µmol/s)]]/Tabla149[[#This Row],[Power use (W)]]</f>
        <v>0</v>
      </c>
      <c r="H1556" s="197"/>
      <c r="I1556" s="197"/>
      <c r="J1556" s="197"/>
      <c r="K1556" s="197"/>
      <c r="L1556" s="197"/>
      <c r="M1556" s="197"/>
      <c r="N1556" s="66" t="s">
        <v>3293</v>
      </c>
    </row>
    <row r="1557" spans="1:14" x14ac:dyDescent="0.3">
      <c r="A1557" s="421"/>
      <c r="B1557" s="65" t="s">
        <v>3289</v>
      </c>
      <c r="C1557" s="14" t="s">
        <v>2076</v>
      </c>
      <c r="D1557" s="11">
        <v>280</v>
      </c>
      <c r="E1557" s="11"/>
      <c r="F1557" s="11"/>
      <c r="G1557" s="492">
        <f>Tabla149[[#This Row],[PPF (µmol/s)]]/Tabla149[[#This Row],[Power use (W)]]</f>
        <v>0</v>
      </c>
      <c r="H1557" s="197"/>
      <c r="I1557" s="197"/>
      <c r="J1557" s="197"/>
      <c r="K1557" s="197"/>
      <c r="L1557" s="197"/>
      <c r="M1557" s="197"/>
      <c r="N1557" s="66" t="s">
        <v>3295</v>
      </c>
    </row>
    <row r="1558" spans="1:14" x14ac:dyDescent="0.3">
      <c r="A1558" s="421"/>
      <c r="B1558" s="65" t="s">
        <v>3290</v>
      </c>
      <c r="C1558" s="14" t="s">
        <v>2076</v>
      </c>
      <c r="D1558" s="11">
        <v>480</v>
      </c>
      <c r="E1558" s="11"/>
      <c r="F1558" s="11"/>
      <c r="G1558" s="492">
        <f>Tabla149[[#This Row],[PPF (µmol/s)]]/Tabla149[[#This Row],[Power use (W)]]</f>
        <v>0</v>
      </c>
      <c r="H1558" s="197"/>
      <c r="I1558" s="197"/>
      <c r="J1558" s="197"/>
      <c r="K1558" s="197"/>
      <c r="L1558" s="197"/>
      <c r="M1558" s="197"/>
      <c r="N1558" s="66" t="s">
        <v>3294</v>
      </c>
    </row>
    <row r="1559" spans="1:14" x14ac:dyDescent="0.3">
      <c r="A1559" s="421"/>
      <c r="B1559" s="65" t="s">
        <v>3291</v>
      </c>
      <c r="C1559" s="14" t="s">
        <v>2076</v>
      </c>
      <c r="D1559" s="11">
        <v>650</v>
      </c>
      <c r="E1559" s="11"/>
      <c r="F1559" s="11"/>
      <c r="G1559" s="492">
        <f>Tabla149[[#This Row],[PPF (µmol/s)]]/Tabla149[[#This Row],[Power use (W)]]</f>
        <v>0</v>
      </c>
      <c r="H1559" s="197"/>
      <c r="I1559" s="197"/>
      <c r="J1559" s="197"/>
      <c r="K1559" s="197"/>
      <c r="L1559" s="197"/>
      <c r="M1559" s="197"/>
      <c r="N1559" s="66" t="s">
        <v>3296</v>
      </c>
    </row>
    <row r="1560" spans="1:14" x14ac:dyDescent="0.3">
      <c r="A1560" s="421"/>
      <c r="B1560" s="11" t="s">
        <v>3297</v>
      </c>
      <c r="C1560" s="14" t="s">
        <v>2102</v>
      </c>
      <c r="D1560" s="11">
        <v>200</v>
      </c>
      <c r="E1560" s="11"/>
      <c r="F1560" s="11"/>
      <c r="G1560" s="492">
        <f>Tabla149[[#This Row],[PPF (µmol/s)]]/Tabla149[[#This Row],[Power use (W)]]</f>
        <v>0</v>
      </c>
      <c r="H1560" s="197"/>
      <c r="I1560" s="197"/>
      <c r="J1560" s="197"/>
      <c r="K1560" s="197"/>
      <c r="L1560" s="197"/>
      <c r="M1560" s="197"/>
      <c r="N1560" s="66" t="s">
        <v>3300</v>
      </c>
    </row>
    <row r="1561" spans="1:14" x14ac:dyDescent="0.3">
      <c r="A1561" s="421"/>
      <c r="B1561" s="11" t="s">
        <v>3298</v>
      </c>
      <c r="C1561" s="11" t="s">
        <v>2077</v>
      </c>
      <c r="D1561" s="11">
        <v>95</v>
      </c>
      <c r="E1561" s="11"/>
      <c r="F1561" s="11"/>
      <c r="G1561" s="492">
        <f>Tabla149[[#This Row],[PPF (µmol/s)]]/Tabla149[[#This Row],[Power use (W)]]</f>
        <v>0</v>
      </c>
      <c r="H1561" s="197"/>
      <c r="I1561" s="197"/>
      <c r="J1561" s="197"/>
      <c r="K1561" s="197"/>
      <c r="L1561" s="197"/>
      <c r="M1561" s="197"/>
      <c r="N1561" s="66" t="s">
        <v>3299</v>
      </c>
    </row>
    <row r="1562" spans="1:14" ht="15" thickBot="1" x14ac:dyDescent="0.35">
      <c r="A1562" s="429"/>
      <c r="B1562" s="13" t="s">
        <v>3301</v>
      </c>
      <c r="C1562" s="26" t="s">
        <v>2102</v>
      </c>
      <c r="D1562" s="13">
        <v>330</v>
      </c>
      <c r="E1562" s="13"/>
      <c r="F1562" s="13"/>
      <c r="G1562" s="492">
        <f>Tabla149[[#This Row],[PPF (µmol/s)]]/Tabla149[[#This Row],[Power use (W)]]</f>
        <v>0</v>
      </c>
      <c r="H1562" s="197"/>
      <c r="I1562" s="197"/>
      <c r="J1562" s="197"/>
      <c r="K1562" s="197"/>
      <c r="L1562" s="197"/>
      <c r="M1562" s="197"/>
      <c r="N1562" s="76" t="s">
        <v>3302</v>
      </c>
    </row>
    <row r="1563" spans="1:14" ht="18.600000000000001" thickBot="1" x14ac:dyDescent="0.4">
      <c r="A1563" s="56" t="s">
        <v>3304</v>
      </c>
      <c r="B1563" s="53"/>
      <c r="C1563" s="27"/>
      <c r="D1563" s="27"/>
      <c r="E1563" s="27"/>
      <c r="F1563" s="27"/>
      <c r="G1563" s="522"/>
      <c r="H1563" s="27"/>
      <c r="I1563" s="27"/>
      <c r="J1563" s="27"/>
      <c r="K1563" s="27"/>
      <c r="L1563" s="27"/>
      <c r="M1563" s="27"/>
      <c r="N1563" s="16"/>
    </row>
    <row r="1564" spans="1:14" x14ac:dyDescent="0.3">
      <c r="A1564" s="426" t="s">
        <v>3316</v>
      </c>
      <c r="B1564" s="14" t="s">
        <v>3305</v>
      </c>
      <c r="C1564" s="14" t="s">
        <v>2077</v>
      </c>
      <c r="D1564" s="14">
        <v>90</v>
      </c>
      <c r="E1564" s="14"/>
      <c r="F1564" s="14"/>
      <c r="G1564" s="492">
        <f>Tabla149[[#This Row],[PPF (µmol/s)]]/Tabla149[[#This Row],[Power use (W)]]</f>
        <v>0</v>
      </c>
      <c r="H1564" s="197"/>
      <c r="I1564" s="197"/>
      <c r="J1564" s="197"/>
      <c r="K1564" s="197"/>
      <c r="L1564" s="197"/>
      <c r="M1564" s="197"/>
      <c r="N1564" s="6" t="s">
        <v>252</v>
      </c>
    </row>
    <row r="1565" spans="1:14" x14ac:dyDescent="0.3">
      <c r="A1565" s="421" t="s">
        <v>3317</v>
      </c>
      <c r="B1565" s="11" t="s">
        <v>3306</v>
      </c>
      <c r="C1565" s="14" t="s">
        <v>2076</v>
      </c>
      <c r="D1565" s="11">
        <v>100</v>
      </c>
      <c r="E1565" s="11"/>
      <c r="F1565" s="11"/>
      <c r="G1565" s="492">
        <f>Tabla149[[#This Row],[PPF (µmol/s)]]/Tabla149[[#This Row],[Power use (W)]]</f>
        <v>0</v>
      </c>
      <c r="H1565" s="197"/>
      <c r="I1565" s="197"/>
      <c r="J1565" s="197"/>
      <c r="K1565" s="197"/>
      <c r="L1565" s="197"/>
      <c r="M1565" s="197"/>
      <c r="N1565" s="6" t="s">
        <v>3307</v>
      </c>
    </row>
    <row r="1566" spans="1:14" x14ac:dyDescent="0.3">
      <c r="A1566" s="421"/>
      <c r="B1566" s="11" t="s">
        <v>3308</v>
      </c>
      <c r="C1566" s="14" t="s">
        <v>2076</v>
      </c>
      <c r="D1566" s="11">
        <v>200</v>
      </c>
      <c r="E1566" s="11"/>
      <c r="F1566" s="11"/>
      <c r="G1566" s="492">
        <f>Tabla149[[#This Row],[PPF (µmol/s)]]/Tabla149[[#This Row],[Power use (W)]]</f>
        <v>0</v>
      </c>
      <c r="H1566" s="197"/>
      <c r="I1566" s="197"/>
      <c r="J1566" s="197"/>
      <c r="K1566" s="197"/>
      <c r="L1566" s="197"/>
      <c r="M1566" s="197"/>
      <c r="N1566" s="6" t="s">
        <v>3309</v>
      </c>
    </row>
    <row r="1567" spans="1:14" x14ac:dyDescent="0.3">
      <c r="A1567" s="421"/>
      <c r="B1567" s="11" t="s">
        <v>3310</v>
      </c>
      <c r="C1567" s="14" t="s">
        <v>2076</v>
      </c>
      <c r="D1567" s="11">
        <v>300</v>
      </c>
      <c r="E1567" s="11"/>
      <c r="F1567" s="11"/>
      <c r="G1567" s="492">
        <f>Tabla149[[#This Row],[PPF (µmol/s)]]/Tabla149[[#This Row],[Power use (W)]]</f>
        <v>0</v>
      </c>
      <c r="H1567" s="197"/>
      <c r="I1567" s="197"/>
      <c r="J1567" s="197"/>
      <c r="K1567" s="197"/>
      <c r="L1567" s="197"/>
      <c r="M1567" s="197"/>
      <c r="N1567" s="6" t="s">
        <v>3311</v>
      </c>
    </row>
    <row r="1568" spans="1:14" x14ac:dyDescent="0.3">
      <c r="A1568" s="421"/>
      <c r="B1568" s="11" t="s">
        <v>3312</v>
      </c>
      <c r="C1568" s="14" t="s">
        <v>2076</v>
      </c>
      <c r="D1568" s="11">
        <v>450</v>
      </c>
      <c r="E1568" s="11"/>
      <c r="F1568" s="11"/>
      <c r="G1568" s="492">
        <f>Tabla149[[#This Row],[PPF (µmol/s)]]/Tabla149[[#This Row],[Power use (W)]]</f>
        <v>0</v>
      </c>
      <c r="H1568" s="197"/>
      <c r="I1568" s="197"/>
      <c r="J1568" s="197"/>
      <c r="K1568" s="197"/>
      <c r="L1568" s="197"/>
      <c r="M1568" s="197"/>
      <c r="N1568" s="6" t="s">
        <v>3313</v>
      </c>
    </row>
    <row r="1569" spans="1:14" ht="15" thickBot="1" x14ac:dyDescent="0.35">
      <c r="A1569" s="429"/>
      <c r="B1569" s="13" t="s">
        <v>3314</v>
      </c>
      <c r="C1569" s="26" t="s">
        <v>2076</v>
      </c>
      <c r="D1569" s="13">
        <v>800</v>
      </c>
      <c r="E1569" s="13"/>
      <c r="F1569" s="13"/>
      <c r="G1569" s="492">
        <f>Tabla149[[#This Row],[PPF (µmol/s)]]/Tabla149[[#This Row],[Power use (W)]]</f>
        <v>0</v>
      </c>
      <c r="H1569" s="197"/>
      <c r="I1569" s="197"/>
      <c r="J1569" s="197"/>
      <c r="K1569" s="197"/>
      <c r="L1569" s="197"/>
      <c r="M1569" s="197"/>
      <c r="N1569" s="114" t="s">
        <v>3315</v>
      </c>
    </row>
    <row r="1570" spans="1:14" ht="18.600000000000001" thickBot="1" x14ac:dyDescent="0.4">
      <c r="A1570" s="56" t="s">
        <v>3318</v>
      </c>
      <c r="B1570" s="53"/>
      <c r="C1570" s="27"/>
      <c r="D1570" s="27"/>
      <c r="E1570" s="27"/>
      <c r="F1570" s="27"/>
      <c r="G1570" s="522"/>
      <c r="H1570" s="27"/>
      <c r="I1570" s="27"/>
      <c r="J1570" s="27"/>
      <c r="K1570" s="27"/>
      <c r="L1570" s="27"/>
      <c r="M1570" s="27"/>
      <c r="N1570" s="16"/>
    </row>
    <row r="1571" spans="1:14" x14ac:dyDescent="0.3">
      <c r="A1571" s="430" t="s">
        <v>3329</v>
      </c>
      <c r="B1571" s="26" t="s">
        <v>3319</v>
      </c>
      <c r="C1571" s="14" t="s">
        <v>2077</v>
      </c>
      <c r="D1571" s="26">
        <v>160</v>
      </c>
      <c r="E1571" s="26">
        <v>380</v>
      </c>
      <c r="F1571" s="265">
        <v>2.35</v>
      </c>
      <c r="G1571" s="260">
        <f>Tabla149[[#This Row],[PPF (µmol/s)]]/Tabla149[[#This Row],[Power use (W)]]</f>
        <v>2.375</v>
      </c>
      <c r="H1571" s="197"/>
      <c r="I1571" s="197"/>
      <c r="J1571" s="197"/>
      <c r="K1571" s="197">
        <v>2.35</v>
      </c>
      <c r="L1571" s="197"/>
      <c r="M1571" s="197"/>
      <c r="N1571" s="114"/>
    </row>
    <row r="1572" spans="1:14" x14ac:dyDescent="0.3">
      <c r="A1572" s="421" t="s">
        <v>3330</v>
      </c>
      <c r="B1572" s="11" t="s">
        <v>3320</v>
      </c>
      <c r="C1572" s="14" t="s">
        <v>3321</v>
      </c>
      <c r="D1572" s="11">
        <v>240</v>
      </c>
      <c r="E1572" s="11">
        <v>620</v>
      </c>
      <c r="F1572" s="170">
        <v>2.5499999999999998</v>
      </c>
      <c r="G1572" s="260">
        <f>Tabla149[[#This Row],[PPF (µmol/s)]]/Tabla149[[#This Row],[Power use (W)]]</f>
        <v>2.5833333333333335</v>
      </c>
      <c r="H1572" s="197"/>
      <c r="I1572" s="197"/>
      <c r="J1572" s="197"/>
      <c r="K1572" s="197"/>
      <c r="L1572" s="197">
        <v>2.5499999999999998</v>
      </c>
      <c r="M1572" s="197"/>
      <c r="N1572" s="4"/>
    </row>
    <row r="1573" spans="1:14" x14ac:dyDescent="0.3">
      <c r="A1573" s="280" t="s">
        <v>2019</v>
      </c>
      <c r="B1573" s="11" t="s">
        <v>3322</v>
      </c>
      <c r="C1573" s="14" t="s">
        <v>3321</v>
      </c>
      <c r="D1573" s="11">
        <v>320</v>
      </c>
      <c r="E1573" s="11">
        <v>750</v>
      </c>
      <c r="F1573" s="170">
        <v>2.38</v>
      </c>
      <c r="G1573" s="260">
        <f>Tabla149[[#This Row],[PPF (µmol/s)]]/Tabla149[[#This Row],[Power use (W)]]</f>
        <v>2.34375</v>
      </c>
      <c r="H1573" s="197"/>
      <c r="I1573" s="197"/>
      <c r="J1573" s="197"/>
      <c r="K1573" s="197">
        <v>2.38</v>
      </c>
      <c r="L1573" s="197"/>
      <c r="M1573" s="197"/>
      <c r="N1573" s="4"/>
    </row>
    <row r="1574" spans="1:14" x14ac:dyDescent="0.3">
      <c r="A1574" s="421"/>
      <c r="B1574" s="11" t="s">
        <v>3323</v>
      </c>
      <c r="C1574" s="14" t="s">
        <v>3324</v>
      </c>
      <c r="D1574" s="11">
        <v>600</v>
      </c>
      <c r="E1574" s="11">
        <v>1470</v>
      </c>
      <c r="F1574" s="170">
        <v>2.4500000000000002</v>
      </c>
      <c r="G1574" s="260">
        <f>Tabla149[[#This Row],[PPF (µmol/s)]]/Tabla149[[#This Row],[Power use (W)]]</f>
        <v>2.4500000000000002</v>
      </c>
      <c r="H1574" s="197"/>
      <c r="I1574" s="197"/>
      <c r="J1574" s="197"/>
      <c r="K1574" s="197">
        <v>2.4500000000000002</v>
      </c>
      <c r="L1574" s="197"/>
      <c r="M1574" s="197"/>
      <c r="N1574" s="4"/>
    </row>
    <row r="1575" spans="1:14" x14ac:dyDescent="0.3">
      <c r="A1575" s="421"/>
      <c r="B1575" s="11" t="s">
        <v>3325</v>
      </c>
      <c r="C1575" s="14" t="s">
        <v>2077</v>
      </c>
      <c r="D1575" s="11">
        <v>150</v>
      </c>
      <c r="E1575" s="11">
        <v>360</v>
      </c>
      <c r="F1575" s="170">
        <v>2.4</v>
      </c>
      <c r="G1575" s="260">
        <f>Tabla149[[#This Row],[PPF (µmol/s)]]/Tabla149[[#This Row],[Power use (W)]]</f>
        <v>2.4</v>
      </c>
      <c r="H1575" s="197"/>
      <c r="I1575" s="197"/>
      <c r="J1575" s="197"/>
      <c r="K1575" s="197">
        <v>2.4</v>
      </c>
      <c r="L1575" s="197"/>
      <c r="M1575" s="197"/>
      <c r="N1575" s="4"/>
    </row>
    <row r="1576" spans="1:14" x14ac:dyDescent="0.3">
      <c r="A1576" s="421"/>
      <c r="B1576" s="11" t="s">
        <v>3326</v>
      </c>
      <c r="C1576" s="14" t="s">
        <v>3321</v>
      </c>
      <c r="D1576" s="11">
        <v>240</v>
      </c>
      <c r="E1576" s="11">
        <v>560</v>
      </c>
      <c r="F1576" s="170">
        <v>2.33</v>
      </c>
      <c r="G1576" s="260">
        <f>Tabla149[[#This Row],[PPF (µmol/s)]]/Tabla149[[#This Row],[Power use (W)]]</f>
        <v>2.3333333333333335</v>
      </c>
      <c r="H1576" s="197"/>
      <c r="I1576" s="197"/>
      <c r="J1576" s="197"/>
      <c r="K1576" s="197">
        <v>2.33</v>
      </c>
      <c r="L1576" s="197"/>
      <c r="M1576" s="197"/>
      <c r="N1576" s="4"/>
    </row>
    <row r="1577" spans="1:14" x14ac:dyDescent="0.3">
      <c r="A1577" s="421"/>
      <c r="B1577" s="11" t="s">
        <v>3327</v>
      </c>
      <c r="C1577" s="14" t="s">
        <v>2077</v>
      </c>
      <c r="D1577" s="11">
        <v>100</v>
      </c>
      <c r="E1577" s="11"/>
      <c r="F1577" s="11"/>
      <c r="G1577" s="260">
        <f>Tabla149[[#This Row],[PPF (µmol/s)]]/Tabla149[[#This Row],[Power use (W)]]</f>
        <v>0</v>
      </c>
      <c r="H1577" s="197"/>
      <c r="I1577" s="197"/>
      <c r="J1577" s="197"/>
      <c r="K1577" s="197"/>
      <c r="L1577" s="197"/>
      <c r="M1577" s="197"/>
      <c r="N1577" s="4"/>
    </row>
    <row r="1578" spans="1:14" ht="15" thickBot="1" x14ac:dyDescent="0.35">
      <c r="A1578" s="429"/>
      <c r="B1578" s="13" t="s">
        <v>3328</v>
      </c>
      <c r="C1578" s="26" t="s">
        <v>2077</v>
      </c>
      <c r="D1578" s="13">
        <v>100</v>
      </c>
      <c r="E1578" s="13"/>
      <c r="F1578" s="13"/>
      <c r="G1578" s="260">
        <f>Tabla149[[#This Row],[PPF (µmol/s)]]/Tabla149[[#This Row],[Power use (W)]]</f>
        <v>0</v>
      </c>
      <c r="H1578" s="197"/>
      <c r="I1578" s="197"/>
      <c r="J1578" s="197"/>
      <c r="K1578" s="197"/>
      <c r="L1578" s="197"/>
      <c r="M1578" s="197"/>
      <c r="N1578" s="8"/>
    </row>
    <row r="1579" spans="1:14" ht="18.600000000000001" thickBot="1" x14ac:dyDescent="0.4">
      <c r="A1579" s="56" t="s">
        <v>3331</v>
      </c>
      <c r="B1579" s="53"/>
      <c r="C1579" s="27"/>
      <c r="D1579" s="27"/>
      <c r="E1579" s="27"/>
      <c r="F1579" s="27"/>
      <c r="G1579" s="522"/>
      <c r="H1579" s="27"/>
      <c r="I1579" s="27"/>
      <c r="J1579" s="27"/>
      <c r="K1579" s="27"/>
      <c r="L1579" s="27"/>
      <c r="M1579" s="27"/>
      <c r="N1579" s="16"/>
    </row>
    <row r="1580" spans="1:14" x14ac:dyDescent="0.3">
      <c r="A1580" s="426" t="s">
        <v>3345</v>
      </c>
      <c r="B1580" s="14" t="s">
        <v>3332</v>
      </c>
      <c r="C1580" s="14" t="s">
        <v>2064</v>
      </c>
      <c r="D1580" s="14">
        <v>180</v>
      </c>
      <c r="E1580" s="11"/>
      <c r="F1580" s="14"/>
      <c r="G1580" s="492">
        <f>Tabla149[[#This Row],[PPF (µmol/s)]]/Tabla149[[#This Row],[Power use (W)]]</f>
        <v>0</v>
      </c>
      <c r="H1580" s="197"/>
      <c r="I1580" s="197"/>
      <c r="J1580" s="197"/>
      <c r="K1580" s="197"/>
      <c r="L1580" s="197"/>
      <c r="M1580" s="197"/>
      <c r="N1580" s="6" t="s">
        <v>3333</v>
      </c>
    </row>
    <row r="1581" spans="1:14" x14ac:dyDescent="0.3">
      <c r="A1581" s="421" t="s">
        <v>3346</v>
      </c>
      <c r="B1581" s="11" t="s">
        <v>3334</v>
      </c>
      <c r="C1581" s="14" t="s">
        <v>2064</v>
      </c>
      <c r="D1581" s="11">
        <v>130</v>
      </c>
      <c r="E1581" s="11"/>
      <c r="F1581" s="11"/>
      <c r="G1581" s="492">
        <f>Tabla149[[#This Row],[PPF (µmol/s)]]/Tabla149[[#This Row],[Power use (W)]]</f>
        <v>0</v>
      </c>
      <c r="H1581" s="197"/>
      <c r="I1581" s="197"/>
      <c r="J1581" s="197"/>
      <c r="K1581" s="197"/>
      <c r="L1581" s="197"/>
      <c r="M1581" s="197"/>
      <c r="N1581" s="6" t="s">
        <v>3335</v>
      </c>
    </row>
    <row r="1582" spans="1:14" x14ac:dyDescent="0.3">
      <c r="A1582" s="421"/>
      <c r="B1582" s="11" t="s">
        <v>3336</v>
      </c>
      <c r="C1582" s="14" t="s">
        <v>2064</v>
      </c>
      <c r="D1582" s="11">
        <v>90</v>
      </c>
      <c r="E1582" s="11"/>
      <c r="F1582" s="11"/>
      <c r="G1582" s="492">
        <f>Tabla149[[#This Row],[PPF (µmol/s)]]/Tabla149[[#This Row],[Power use (W)]]</f>
        <v>0</v>
      </c>
      <c r="H1582" s="197"/>
      <c r="I1582" s="197"/>
      <c r="J1582" s="197"/>
      <c r="K1582" s="197"/>
      <c r="L1582" s="197"/>
      <c r="M1582" s="197"/>
      <c r="N1582" s="6" t="s">
        <v>3337</v>
      </c>
    </row>
    <row r="1583" spans="1:14" x14ac:dyDescent="0.3">
      <c r="A1583" s="421"/>
      <c r="B1583" s="11" t="s">
        <v>3338</v>
      </c>
      <c r="C1583" s="14" t="s">
        <v>2064</v>
      </c>
      <c r="D1583" s="11">
        <v>90</v>
      </c>
      <c r="E1583" s="11"/>
      <c r="F1583" s="11"/>
      <c r="G1583" s="492">
        <f>Tabla149[[#This Row],[PPF (µmol/s)]]/Tabla149[[#This Row],[Power use (W)]]</f>
        <v>0</v>
      </c>
      <c r="H1583" s="197"/>
      <c r="I1583" s="197"/>
      <c r="J1583" s="197"/>
      <c r="K1583" s="197"/>
      <c r="L1583" s="197"/>
      <c r="M1583" s="197"/>
      <c r="N1583" s="4" t="s">
        <v>3339</v>
      </c>
    </row>
    <row r="1584" spans="1:14" x14ac:dyDescent="0.3">
      <c r="A1584" s="421"/>
      <c r="B1584" s="11" t="s">
        <v>3340</v>
      </c>
      <c r="C1584" s="14" t="s">
        <v>2064</v>
      </c>
      <c r="D1584" s="11">
        <v>300</v>
      </c>
      <c r="E1584" s="11"/>
      <c r="F1584" s="11"/>
      <c r="G1584" s="492">
        <f>Tabla149[[#This Row],[PPF (µmol/s)]]/Tabla149[[#This Row],[Power use (W)]]</f>
        <v>0</v>
      </c>
      <c r="H1584" s="197"/>
      <c r="I1584" s="197"/>
      <c r="J1584" s="197"/>
      <c r="K1584" s="197"/>
      <c r="L1584" s="197"/>
      <c r="M1584" s="197"/>
      <c r="N1584" s="4" t="s">
        <v>3344</v>
      </c>
    </row>
    <row r="1585" spans="1:14" x14ac:dyDescent="0.3">
      <c r="A1585" s="421"/>
      <c r="B1585" s="11" t="s">
        <v>3342</v>
      </c>
      <c r="C1585" s="14" t="s">
        <v>2064</v>
      </c>
      <c r="D1585" s="11">
        <v>215</v>
      </c>
      <c r="E1585" s="11"/>
      <c r="F1585" s="11"/>
      <c r="G1585" s="492">
        <f>Tabla149[[#This Row],[PPF (µmol/s)]]/Tabla149[[#This Row],[Power use (W)]]</f>
        <v>0</v>
      </c>
      <c r="H1585" s="197"/>
      <c r="I1585" s="197"/>
      <c r="J1585" s="197"/>
      <c r="K1585" s="197"/>
      <c r="L1585" s="197"/>
      <c r="M1585" s="197"/>
      <c r="N1585" s="4" t="s">
        <v>3344</v>
      </c>
    </row>
    <row r="1586" spans="1:14" ht="15" thickBot="1" x14ac:dyDescent="0.35">
      <c r="A1586" s="429"/>
      <c r="B1586" s="13" t="s">
        <v>3343</v>
      </c>
      <c r="C1586" s="26" t="s">
        <v>2064</v>
      </c>
      <c r="D1586" s="13">
        <v>415</v>
      </c>
      <c r="E1586" s="13"/>
      <c r="F1586" s="13"/>
      <c r="G1586" s="492">
        <f>Tabla149[[#This Row],[PPF (µmol/s)]]/Tabla149[[#This Row],[Power use (W)]]</f>
        <v>0</v>
      </c>
      <c r="H1586" s="197"/>
      <c r="I1586" s="197"/>
      <c r="J1586" s="197"/>
      <c r="K1586" s="197"/>
      <c r="L1586" s="197"/>
      <c r="M1586" s="197"/>
      <c r="N1586" s="8" t="s">
        <v>3341</v>
      </c>
    </row>
    <row r="1587" spans="1:14" ht="18.600000000000001" thickBot="1" x14ac:dyDescent="0.4">
      <c r="A1587" s="56" t="s">
        <v>3347</v>
      </c>
      <c r="B1587" s="53"/>
      <c r="C1587" s="27"/>
      <c r="D1587" s="27"/>
      <c r="E1587" s="27"/>
      <c r="F1587" s="27"/>
      <c r="G1587" s="522"/>
      <c r="H1587" s="27"/>
      <c r="I1587" s="27"/>
      <c r="J1587" s="27"/>
      <c r="K1587" s="27"/>
      <c r="L1587" s="27"/>
      <c r="M1587" s="27"/>
      <c r="N1587" s="16"/>
    </row>
    <row r="1588" spans="1:14" x14ac:dyDescent="0.3">
      <c r="A1588" s="426" t="s">
        <v>3348</v>
      </c>
      <c r="B1588" s="14" t="s">
        <v>3349</v>
      </c>
      <c r="C1588" s="14" t="s">
        <v>2082</v>
      </c>
      <c r="D1588" s="14">
        <v>80</v>
      </c>
      <c r="E1588" s="14"/>
      <c r="F1588" s="14"/>
      <c r="G1588" s="492">
        <f>Tabla149[[#This Row],[PPF (µmol/s)]]/Tabla149[[#This Row],[Power use (W)]]</f>
        <v>0</v>
      </c>
      <c r="H1588" s="197"/>
      <c r="I1588" s="197"/>
      <c r="J1588" s="197"/>
      <c r="K1588" s="197"/>
      <c r="L1588" s="197"/>
      <c r="M1588" s="197"/>
      <c r="N1588" s="6" t="s">
        <v>3351</v>
      </c>
    </row>
    <row r="1589" spans="1:14" x14ac:dyDescent="0.3">
      <c r="A1589" s="421" t="s">
        <v>3355</v>
      </c>
      <c r="B1589" s="11" t="s">
        <v>3350</v>
      </c>
      <c r="C1589" s="11" t="s">
        <v>305</v>
      </c>
      <c r="D1589" s="11">
        <v>220</v>
      </c>
      <c r="E1589" s="11">
        <v>460</v>
      </c>
      <c r="F1589" s="11">
        <v>2.1</v>
      </c>
      <c r="G1589" s="493">
        <f>Tabla149[[#This Row],[PPF (µmol/s)]]/Tabla149[[#This Row],[Power use (W)]]</f>
        <v>2.0909090909090908</v>
      </c>
      <c r="H1589" s="197"/>
      <c r="I1589" s="197"/>
      <c r="J1589" s="197"/>
      <c r="K1589" s="226">
        <v>2.0909090909090908</v>
      </c>
      <c r="L1589" s="197"/>
      <c r="M1589" s="197"/>
      <c r="N1589" s="4" t="s">
        <v>3352</v>
      </c>
    </row>
    <row r="1590" spans="1:14" ht="15" thickBot="1" x14ac:dyDescent="0.35">
      <c r="A1590" s="280" t="s">
        <v>2019</v>
      </c>
      <c r="B1590" s="13" t="s">
        <v>3353</v>
      </c>
      <c r="C1590" s="13" t="s">
        <v>382</v>
      </c>
      <c r="D1590" s="13">
        <v>650</v>
      </c>
      <c r="E1590" s="13">
        <v>1365</v>
      </c>
      <c r="F1590" s="13">
        <v>2.1</v>
      </c>
      <c r="G1590" s="493">
        <f>Tabla149[[#This Row],[PPF (µmol/s)]]/Tabla149[[#This Row],[Power use (W)]]</f>
        <v>2.1</v>
      </c>
      <c r="H1590" s="197"/>
      <c r="I1590" s="197"/>
      <c r="J1590" s="197"/>
      <c r="K1590" s="226">
        <v>2.1</v>
      </c>
      <c r="L1590" s="197"/>
      <c r="M1590" s="197"/>
      <c r="N1590" s="8" t="s">
        <v>3354</v>
      </c>
    </row>
    <row r="1591" spans="1:14" ht="18.600000000000001" thickBot="1" x14ac:dyDescent="0.4">
      <c r="A1591" s="56" t="s">
        <v>3356</v>
      </c>
      <c r="B1591" s="53"/>
      <c r="C1591" s="27"/>
      <c r="D1591" s="27"/>
      <c r="E1591" s="27"/>
      <c r="F1591" s="27"/>
      <c r="G1591" s="522"/>
      <c r="H1591" s="27"/>
      <c r="I1591" s="27"/>
      <c r="J1591" s="27"/>
      <c r="K1591" s="27"/>
      <c r="L1591" s="27"/>
      <c r="M1591" s="27"/>
      <c r="N1591" s="16"/>
    </row>
    <row r="1592" spans="1:14" x14ac:dyDescent="0.3">
      <c r="A1592" s="426" t="s">
        <v>3357</v>
      </c>
      <c r="B1592" s="14" t="s">
        <v>3358</v>
      </c>
      <c r="C1592" s="14" t="s">
        <v>2079</v>
      </c>
      <c r="D1592" s="14"/>
      <c r="E1592" s="14"/>
      <c r="F1592" s="14"/>
      <c r="G1592" s="260"/>
      <c r="H1592" s="197"/>
      <c r="I1592" s="197"/>
      <c r="J1592" s="197"/>
      <c r="K1592" s="197"/>
      <c r="L1592" s="197"/>
      <c r="M1592" s="197"/>
      <c r="N1592" s="6"/>
    </row>
    <row r="1593" spans="1:14" x14ac:dyDescent="0.3">
      <c r="A1593" s="421" t="s">
        <v>3360</v>
      </c>
      <c r="B1593" s="11" t="s">
        <v>3359</v>
      </c>
      <c r="C1593" s="14" t="s">
        <v>2079</v>
      </c>
      <c r="D1593" s="11"/>
      <c r="E1593" s="11"/>
      <c r="F1593" s="11"/>
      <c r="G1593" s="260"/>
      <c r="H1593" s="197"/>
      <c r="I1593" s="197"/>
      <c r="J1593" s="197"/>
      <c r="K1593" s="197"/>
      <c r="L1593" s="197"/>
      <c r="M1593" s="197"/>
      <c r="N1593" s="4"/>
    </row>
    <row r="1594" spans="1:14" ht="15" thickBot="1" x14ac:dyDescent="0.35">
      <c r="A1594" s="429" t="s">
        <v>3053</v>
      </c>
      <c r="B1594" s="13"/>
      <c r="C1594" s="13"/>
      <c r="D1594" s="13"/>
      <c r="E1594" s="13"/>
      <c r="F1594" s="13"/>
      <c r="G1594" s="260"/>
      <c r="H1594" s="197"/>
      <c r="I1594" s="197"/>
      <c r="J1594" s="197"/>
      <c r="K1594" s="197"/>
      <c r="L1594" s="197"/>
      <c r="M1594" s="197"/>
      <c r="N1594" s="8"/>
    </row>
    <row r="1595" spans="1:14" ht="18.600000000000001" thickBot="1" x14ac:dyDescent="0.4">
      <c r="A1595" s="103" t="s">
        <v>3361</v>
      </c>
      <c r="B1595" s="53"/>
      <c r="C1595" s="27"/>
      <c r="D1595" s="27"/>
      <c r="E1595" s="27"/>
      <c r="F1595" s="27"/>
      <c r="G1595" s="522"/>
      <c r="H1595" s="27"/>
      <c r="I1595" s="27"/>
      <c r="J1595" s="27"/>
      <c r="K1595" s="27"/>
      <c r="L1595" s="27"/>
      <c r="M1595" s="27"/>
      <c r="N1595" s="16"/>
    </row>
    <row r="1596" spans="1:14" x14ac:dyDescent="0.3">
      <c r="A1596" s="426" t="s">
        <v>3369</v>
      </c>
      <c r="B1596" s="14" t="s">
        <v>3362</v>
      </c>
      <c r="C1596" s="14" t="s">
        <v>424</v>
      </c>
      <c r="D1596" s="14">
        <v>215</v>
      </c>
      <c r="E1596" s="14"/>
      <c r="F1596" s="14"/>
      <c r="G1596" s="492">
        <f>Tabla149[[#This Row],[PPF (µmol/s)]]/Tabla149[[#This Row],[Power use (W)]]</f>
        <v>0</v>
      </c>
      <c r="H1596" s="197"/>
      <c r="I1596" s="197"/>
      <c r="J1596" s="197"/>
      <c r="K1596" s="197"/>
      <c r="L1596" s="197"/>
      <c r="M1596" s="197"/>
      <c r="N1596" s="6" t="s">
        <v>3365</v>
      </c>
    </row>
    <row r="1597" spans="1:14" x14ac:dyDescent="0.3">
      <c r="A1597" s="421" t="s">
        <v>3370</v>
      </c>
      <c r="B1597" s="11" t="s">
        <v>3363</v>
      </c>
      <c r="C1597" s="14" t="s">
        <v>98</v>
      </c>
      <c r="D1597" s="11">
        <v>62</v>
      </c>
      <c r="E1597" s="11"/>
      <c r="F1597" s="11"/>
      <c r="G1597" s="492">
        <f>Tabla149[[#This Row],[PPF (µmol/s)]]/Tabla149[[#This Row],[Power use (W)]]</f>
        <v>0</v>
      </c>
      <c r="H1597" s="197"/>
      <c r="I1597" s="197"/>
      <c r="J1597" s="197"/>
      <c r="K1597" s="197"/>
      <c r="L1597" s="197"/>
      <c r="M1597" s="197"/>
      <c r="N1597" s="6" t="s">
        <v>3366</v>
      </c>
    </row>
    <row r="1598" spans="1:14" x14ac:dyDescent="0.3">
      <c r="A1598" s="421"/>
      <c r="B1598" s="11" t="s">
        <v>3364</v>
      </c>
      <c r="C1598" s="14" t="s">
        <v>2064</v>
      </c>
      <c r="D1598" s="11">
        <v>328</v>
      </c>
      <c r="E1598" s="11"/>
      <c r="F1598" s="11"/>
      <c r="G1598" s="492">
        <f>Tabla149[[#This Row],[PPF (µmol/s)]]/Tabla149[[#This Row],[Power use (W)]]</f>
        <v>0</v>
      </c>
      <c r="H1598" s="197"/>
      <c r="I1598" s="197"/>
      <c r="J1598" s="197"/>
      <c r="K1598" s="197"/>
      <c r="L1598" s="197"/>
      <c r="M1598" s="197"/>
      <c r="N1598" s="6" t="s">
        <v>3365</v>
      </c>
    </row>
    <row r="1599" spans="1:14" ht="15" thickBot="1" x14ac:dyDescent="0.35">
      <c r="A1599" s="429"/>
      <c r="B1599" s="13" t="s">
        <v>3367</v>
      </c>
      <c r="C1599" s="26" t="s">
        <v>2064</v>
      </c>
      <c r="D1599" s="13">
        <v>167</v>
      </c>
      <c r="E1599" s="13"/>
      <c r="F1599" s="13"/>
      <c r="G1599" s="492">
        <f>Tabla149[[#This Row],[PPF (µmol/s)]]/Tabla149[[#This Row],[Power use (W)]]</f>
        <v>0</v>
      </c>
      <c r="H1599" s="197"/>
      <c r="I1599" s="197"/>
      <c r="J1599" s="197"/>
      <c r="K1599" s="197"/>
      <c r="L1599" s="197"/>
      <c r="M1599" s="197"/>
      <c r="N1599" s="114" t="s">
        <v>3368</v>
      </c>
    </row>
    <row r="1600" spans="1:14" ht="18.600000000000001" thickBot="1" x14ac:dyDescent="0.4">
      <c r="A1600" s="56" t="s">
        <v>3371</v>
      </c>
      <c r="B1600" s="53"/>
      <c r="C1600" s="27"/>
      <c r="D1600" s="27"/>
      <c r="E1600" s="27"/>
      <c r="F1600" s="27"/>
      <c r="G1600" s="522"/>
      <c r="H1600" s="27"/>
      <c r="I1600" s="27"/>
      <c r="J1600" s="27"/>
      <c r="K1600" s="27"/>
      <c r="L1600" s="27"/>
      <c r="M1600" s="27"/>
      <c r="N1600" s="16"/>
    </row>
    <row r="1601" spans="1:14" x14ac:dyDescent="0.3">
      <c r="A1601" s="426" t="s">
        <v>3413</v>
      </c>
      <c r="B1601" s="14" t="s">
        <v>3373</v>
      </c>
      <c r="C1601" s="14" t="s">
        <v>168</v>
      </c>
      <c r="D1601" s="14">
        <v>75</v>
      </c>
      <c r="E1601" s="14">
        <v>135</v>
      </c>
      <c r="F1601" s="169">
        <v>1.8</v>
      </c>
      <c r="G1601" s="260">
        <f>Tabla149[[#This Row],[PPF (µmol/s)]]/Tabla149[[#This Row],[Power use (W)]]</f>
        <v>1.8</v>
      </c>
      <c r="H1601" s="197"/>
      <c r="I1601" s="197"/>
      <c r="J1601" s="197">
        <v>1.8</v>
      </c>
      <c r="K1601" s="197"/>
      <c r="L1601" s="197"/>
      <c r="M1601" s="197"/>
      <c r="N1601" s="6" t="s">
        <v>3372</v>
      </c>
    </row>
    <row r="1602" spans="1:14" x14ac:dyDescent="0.3">
      <c r="A1602" s="421" t="s">
        <v>3414</v>
      </c>
      <c r="B1602" s="14" t="s">
        <v>3374</v>
      </c>
      <c r="C1602" s="14" t="s">
        <v>168</v>
      </c>
      <c r="D1602" s="14">
        <v>100</v>
      </c>
      <c r="E1602" s="14">
        <v>180</v>
      </c>
      <c r="F1602" s="169">
        <v>1.8</v>
      </c>
      <c r="G1602" s="260">
        <f>Tabla149[[#This Row],[PPF (µmol/s)]]/Tabla149[[#This Row],[Power use (W)]]</f>
        <v>1.8</v>
      </c>
      <c r="H1602" s="197"/>
      <c r="I1602" s="197"/>
      <c r="J1602" s="197">
        <v>1.8</v>
      </c>
      <c r="K1602" s="197"/>
      <c r="L1602" s="197"/>
      <c r="M1602" s="197"/>
      <c r="N1602" s="6" t="s">
        <v>3372</v>
      </c>
    </row>
    <row r="1603" spans="1:14" x14ac:dyDescent="0.3">
      <c r="A1603" s="280" t="s">
        <v>2019</v>
      </c>
      <c r="B1603" s="14" t="s">
        <v>3375</v>
      </c>
      <c r="C1603" s="14" t="s">
        <v>168</v>
      </c>
      <c r="D1603" s="14">
        <v>150</v>
      </c>
      <c r="E1603" s="14">
        <v>270</v>
      </c>
      <c r="F1603" s="169">
        <v>1.8</v>
      </c>
      <c r="G1603" s="260">
        <f>Tabla149[[#This Row],[PPF (µmol/s)]]/Tabla149[[#This Row],[Power use (W)]]</f>
        <v>1.8</v>
      </c>
      <c r="H1603" s="197"/>
      <c r="I1603" s="197"/>
      <c r="J1603" s="197">
        <v>1.8</v>
      </c>
      <c r="K1603" s="197"/>
      <c r="L1603" s="197"/>
      <c r="M1603" s="197"/>
      <c r="N1603" s="6" t="s">
        <v>3372</v>
      </c>
    </row>
    <row r="1604" spans="1:14" x14ac:dyDescent="0.3">
      <c r="A1604" s="421"/>
      <c r="B1604" s="11" t="s">
        <v>3376</v>
      </c>
      <c r="C1604" s="11" t="s">
        <v>2078</v>
      </c>
      <c r="D1604" s="14">
        <v>200</v>
      </c>
      <c r="E1604" s="14">
        <v>360</v>
      </c>
      <c r="F1604" s="169">
        <v>1.8</v>
      </c>
      <c r="G1604" s="260">
        <f>Tabla149[[#This Row],[PPF (µmol/s)]]/Tabla149[[#This Row],[Power use (W)]]</f>
        <v>1.8</v>
      </c>
      <c r="H1604" s="197"/>
      <c r="I1604" s="197"/>
      <c r="J1604" s="197">
        <v>1.8</v>
      </c>
      <c r="K1604" s="197"/>
      <c r="L1604" s="197"/>
      <c r="M1604" s="197"/>
      <c r="N1604" s="4" t="s">
        <v>3378</v>
      </c>
    </row>
    <row r="1605" spans="1:14" x14ac:dyDescent="0.3">
      <c r="A1605" s="421"/>
      <c r="B1605" s="11" t="s">
        <v>3377</v>
      </c>
      <c r="C1605" s="11" t="s">
        <v>2078</v>
      </c>
      <c r="D1605" s="14">
        <v>300</v>
      </c>
      <c r="E1605" s="14">
        <v>540</v>
      </c>
      <c r="F1605" s="169">
        <v>1.8</v>
      </c>
      <c r="G1605" s="260">
        <f>Tabla149[[#This Row],[PPF (µmol/s)]]/Tabla149[[#This Row],[Power use (W)]]</f>
        <v>1.8</v>
      </c>
      <c r="H1605" s="197"/>
      <c r="I1605" s="197"/>
      <c r="J1605" s="197">
        <v>1.8</v>
      </c>
      <c r="K1605" s="197"/>
      <c r="L1605" s="197"/>
      <c r="M1605" s="197"/>
      <c r="N1605" s="4" t="s">
        <v>3378</v>
      </c>
    </row>
    <row r="1606" spans="1:14" x14ac:dyDescent="0.3">
      <c r="A1606" s="421"/>
      <c r="B1606" s="11" t="s">
        <v>3379</v>
      </c>
      <c r="C1606" s="11" t="s">
        <v>424</v>
      </c>
      <c r="D1606" s="14">
        <v>600</v>
      </c>
      <c r="E1606" s="14">
        <v>1200</v>
      </c>
      <c r="F1606" s="169">
        <v>2.2999999999999998</v>
      </c>
      <c r="G1606" s="260">
        <f>Tabla149[[#This Row],[PPF (µmol/s)]]/Tabla149[[#This Row],[Power use (W)]]</f>
        <v>2</v>
      </c>
      <c r="H1606" s="197"/>
      <c r="I1606" s="197"/>
      <c r="J1606" s="197"/>
      <c r="K1606" s="197">
        <v>2.2999999999999998</v>
      </c>
      <c r="L1606" s="197"/>
      <c r="M1606" s="197"/>
      <c r="N1606" s="4" t="s">
        <v>3380</v>
      </c>
    </row>
    <row r="1607" spans="1:14" x14ac:dyDescent="0.3">
      <c r="A1607" s="421"/>
      <c r="B1607" s="11" t="s">
        <v>3381</v>
      </c>
      <c r="C1607" s="14" t="s">
        <v>2070</v>
      </c>
      <c r="D1607" s="11">
        <v>200</v>
      </c>
      <c r="E1607" s="11">
        <v>400</v>
      </c>
      <c r="F1607" s="170">
        <v>2</v>
      </c>
      <c r="G1607" s="260">
        <f>Tabla149[[#This Row],[PPF (µmol/s)]]/Tabla149[[#This Row],[Power use (W)]]</f>
        <v>2</v>
      </c>
      <c r="H1607" s="197"/>
      <c r="I1607" s="197"/>
      <c r="J1607" s="197"/>
      <c r="K1607" s="197">
        <v>2</v>
      </c>
      <c r="L1607" s="197"/>
      <c r="M1607" s="197"/>
      <c r="N1607" s="4" t="s">
        <v>3386</v>
      </c>
    </row>
    <row r="1608" spans="1:14" x14ac:dyDescent="0.3">
      <c r="A1608" s="421"/>
      <c r="B1608" s="11" t="s">
        <v>3382</v>
      </c>
      <c r="C1608" s="14" t="s">
        <v>2070</v>
      </c>
      <c r="D1608" s="11">
        <v>360</v>
      </c>
      <c r="E1608" s="11">
        <v>730</v>
      </c>
      <c r="F1608" s="170">
        <v>1.8</v>
      </c>
      <c r="G1608" s="260">
        <f>Tabla149[[#This Row],[PPF (µmol/s)]]/Tabla149[[#This Row],[Power use (W)]]</f>
        <v>2.0277777777777777</v>
      </c>
      <c r="H1608" s="197"/>
      <c r="I1608" s="197"/>
      <c r="J1608" s="197">
        <v>1.8</v>
      </c>
      <c r="K1608" s="197"/>
      <c r="L1608" s="197"/>
      <c r="M1608" s="197"/>
      <c r="N1608" s="4" t="s">
        <v>3387</v>
      </c>
    </row>
    <row r="1609" spans="1:14" x14ac:dyDescent="0.3">
      <c r="A1609" s="421"/>
      <c r="B1609" s="11" t="s">
        <v>3383</v>
      </c>
      <c r="C1609" s="14" t="s">
        <v>2070</v>
      </c>
      <c r="D1609" s="11">
        <v>400</v>
      </c>
      <c r="E1609" s="11">
        <v>929</v>
      </c>
      <c r="F1609" s="170">
        <v>2.2999999999999998</v>
      </c>
      <c r="G1609" s="260">
        <f>Tabla149[[#This Row],[PPF (µmol/s)]]/Tabla149[[#This Row],[Power use (W)]]</f>
        <v>2.3224999999999998</v>
      </c>
      <c r="H1609" s="197"/>
      <c r="I1609" s="197"/>
      <c r="J1609" s="197"/>
      <c r="K1609" s="197">
        <v>2.2999999999999998</v>
      </c>
      <c r="L1609" s="197"/>
      <c r="M1609" s="197"/>
      <c r="N1609" s="4" t="s">
        <v>3388</v>
      </c>
    </row>
    <row r="1610" spans="1:14" x14ac:dyDescent="0.3">
      <c r="A1610" s="421"/>
      <c r="B1610" s="11" t="s">
        <v>3384</v>
      </c>
      <c r="C1610" s="14" t="s">
        <v>2070</v>
      </c>
      <c r="D1610" s="11">
        <v>720</v>
      </c>
      <c r="E1610" s="11">
        <v>1460</v>
      </c>
      <c r="F1610" s="170">
        <v>1.8</v>
      </c>
      <c r="G1610" s="260">
        <f>Tabla149[[#This Row],[PPF (µmol/s)]]/Tabla149[[#This Row],[Power use (W)]]</f>
        <v>2.0277777777777777</v>
      </c>
      <c r="H1610" s="197"/>
      <c r="I1610" s="197"/>
      <c r="J1610" s="197">
        <v>1.8</v>
      </c>
      <c r="K1610" s="197"/>
      <c r="L1610" s="197"/>
      <c r="M1610" s="197"/>
      <c r="N1610" s="4" t="s">
        <v>3387</v>
      </c>
    </row>
    <row r="1611" spans="1:14" x14ac:dyDescent="0.3">
      <c r="A1611" s="421"/>
      <c r="B1611" s="11" t="s">
        <v>3385</v>
      </c>
      <c r="C1611" s="14" t="s">
        <v>2070</v>
      </c>
      <c r="D1611" s="11">
        <v>800</v>
      </c>
      <c r="E1611" s="11">
        <v>1840</v>
      </c>
      <c r="F1611" s="170">
        <v>2.2999999999999998</v>
      </c>
      <c r="G1611" s="260">
        <f>Tabla149[[#This Row],[PPF (µmol/s)]]/Tabla149[[#This Row],[Power use (W)]]</f>
        <v>2.2999999999999998</v>
      </c>
      <c r="H1611" s="197"/>
      <c r="I1611" s="197"/>
      <c r="J1611" s="197"/>
      <c r="K1611" s="197">
        <v>2.2999999999999998</v>
      </c>
      <c r="L1611" s="197"/>
      <c r="M1611" s="197"/>
      <c r="N1611" s="4" t="s">
        <v>3388</v>
      </c>
    </row>
    <row r="1612" spans="1:14" x14ac:dyDescent="0.3">
      <c r="A1612" s="421"/>
      <c r="B1612" s="11" t="s">
        <v>3389</v>
      </c>
      <c r="C1612" s="11" t="s">
        <v>82</v>
      </c>
      <c r="D1612" s="11">
        <v>9</v>
      </c>
      <c r="E1612" s="11">
        <v>16</v>
      </c>
      <c r="F1612" s="170">
        <v>1.8</v>
      </c>
      <c r="G1612" s="260">
        <f>Tabla149[[#This Row],[PPF (µmol/s)]]/Tabla149[[#This Row],[Power use (W)]]</f>
        <v>1.7777777777777777</v>
      </c>
      <c r="H1612" s="197"/>
      <c r="I1612" s="197"/>
      <c r="J1612" s="197">
        <v>1.8</v>
      </c>
      <c r="K1612" s="197"/>
      <c r="L1612" s="197"/>
      <c r="M1612" s="197"/>
      <c r="N1612" s="4" t="s">
        <v>3396</v>
      </c>
    </row>
    <row r="1613" spans="1:14" x14ac:dyDescent="0.3">
      <c r="A1613" s="429"/>
      <c r="B1613" s="11" t="s">
        <v>3390</v>
      </c>
      <c r="C1613" s="11" t="s">
        <v>82</v>
      </c>
      <c r="D1613" s="13">
        <v>15</v>
      </c>
      <c r="E1613" s="13">
        <v>27</v>
      </c>
      <c r="F1613" s="170">
        <v>1.8</v>
      </c>
      <c r="G1613" s="260">
        <f>Tabla149[[#This Row],[PPF (µmol/s)]]/Tabla149[[#This Row],[Power use (W)]]</f>
        <v>1.8</v>
      </c>
      <c r="H1613" s="197"/>
      <c r="I1613" s="197"/>
      <c r="J1613" s="197">
        <v>1.8</v>
      </c>
      <c r="K1613" s="197"/>
      <c r="L1613" s="197"/>
      <c r="M1613" s="197"/>
      <c r="N1613" s="4" t="s">
        <v>3396</v>
      </c>
    </row>
    <row r="1614" spans="1:14" x14ac:dyDescent="0.3">
      <c r="A1614" s="421"/>
      <c r="B1614" s="11" t="s">
        <v>3391</v>
      </c>
      <c r="C1614" s="11" t="s">
        <v>82</v>
      </c>
      <c r="D1614" s="11">
        <v>15</v>
      </c>
      <c r="E1614" s="11">
        <v>27</v>
      </c>
      <c r="F1614" s="170">
        <v>1.8</v>
      </c>
      <c r="G1614" s="260">
        <f>Tabla149[[#This Row],[PPF (µmol/s)]]/Tabla149[[#This Row],[Power use (W)]]</f>
        <v>1.8</v>
      </c>
      <c r="H1614" s="197"/>
      <c r="I1614" s="197"/>
      <c r="J1614" s="197">
        <v>1.8</v>
      </c>
      <c r="K1614" s="197"/>
      <c r="L1614" s="197"/>
      <c r="M1614" s="197"/>
      <c r="N1614" s="4" t="s">
        <v>3397</v>
      </c>
    </row>
    <row r="1615" spans="1:14" x14ac:dyDescent="0.3">
      <c r="A1615" s="421"/>
      <c r="B1615" s="11" t="s">
        <v>3392</v>
      </c>
      <c r="C1615" s="11" t="s">
        <v>82</v>
      </c>
      <c r="D1615" s="11">
        <v>22</v>
      </c>
      <c r="E1615" s="11">
        <v>40</v>
      </c>
      <c r="F1615" s="170">
        <v>1.8</v>
      </c>
      <c r="G1615" s="260">
        <f>Tabla149[[#This Row],[PPF (µmol/s)]]/Tabla149[[#This Row],[Power use (W)]]</f>
        <v>1.8181818181818181</v>
      </c>
      <c r="H1615" s="197"/>
      <c r="I1615" s="197"/>
      <c r="J1615" s="197">
        <v>1.8</v>
      </c>
      <c r="K1615" s="197"/>
      <c r="L1615" s="197"/>
      <c r="M1615" s="197"/>
      <c r="N1615" s="4" t="s">
        <v>3396</v>
      </c>
    </row>
    <row r="1616" spans="1:14" x14ac:dyDescent="0.3">
      <c r="A1616" s="421"/>
      <c r="B1616" s="11" t="s">
        <v>3393</v>
      </c>
      <c r="C1616" s="11" t="s">
        <v>82</v>
      </c>
      <c r="D1616" s="11">
        <v>22</v>
      </c>
      <c r="E1616" s="11">
        <v>40</v>
      </c>
      <c r="F1616" s="170">
        <v>1.8</v>
      </c>
      <c r="G1616" s="260">
        <f>Tabla149[[#This Row],[PPF (µmol/s)]]/Tabla149[[#This Row],[Power use (W)]]</f>
        <v>1.8181818181818181</v>
      </c>
      <c r="H1616" s="197"/>
      <c r="I1616" s="197"/>
      <c r="J1616" s="197">
        <v>1.8</v>
      </c>
      <c r="K1616" s="197"/>
      <c r="L1616" s="197"/>
      <c r="M1616" s="197"/>
      <c r="N1616" s="4" t="s">
        <v>3397</v>
      </c>
    </row>
    <row r="1617" spans="1:14" x14ac:dyDescent="0.3">
      <c r="A1617" s="421"/>
      <c r="B1617" s="11" t="s">
        <v>3394</v>
      </c>
      <c r="C1617" s="11" t="s">
        <v>82</v>
      </c>
      <c r="D1617" s="11">
        <v>30</v>
      </c>
      <c r="E1617" s="11">
        <v>54</v>
      </c>
      <c r="F1617" s="170">
        <v>1.8</v>
      </c>
      <c r="G1617" s="260">
        <f>Tabla149[[#This Row],[PPF (µmol/s)]]/Tabla149[[#This Row],[Power use (W)]]</f>
        <v>1.8</v>
      </c>
      <c r="H1617" s="197"/>
      <c r="I1617" s="197"/>
      <c r="J1617" s="197">
        <v>1.8</v>
      </c>
      <c r="K1617" s="197"/>
      <c r="L1617" s="197"/>
      <c r="M1617" s="197"/>
      <c r="N1617" s="4" t="s">
        <v>3396</v>
      </c>
    </row>
    <row r="1618" spans="1:14" x14ac:dyDescent="0.3">
      <c r="A1618" s="421"/>
      <c r="B1618" s="11" t="s">
        <v>3395</v>
      </c>
      <c r="C1618" s="11" t="s">
        <v>82</v>
      </c>
      <c r="D1618" s="11">
        <v>30</v>
      </c>
      <c r="E1618" s="11">
        <v>54</v>
      </c>
      <c r="F1618" s="170">
        <v>1.8</v>
      </c>
      <c r="G1618" s="260">
        <f>Tabla149[[#This Row],[PPF (µmol/s)]]/Tabla149[[#This Row],[Power use (W)]]</f>
        <v>1.8</v>
      </c>
      <c r="H1618" s="197"/>
      <c r="I1618" s="197"/>
      <c r="J1618" s="197">
        <v>1.8</v>
      </c>
      <c r="K1618" s="197"/>
      <c r="L1618" s="197"/>
      <c r="M1618" s="197"/>
      <c r="N1618" s="4" t="s">
        <v>3397</v>
      </c>
    </row>
    <row r="1619" spans="1:14" x14ac:dyDescent="0.3">
      <c r="A1619" s="421"/>
      <c r="B1619" s="11" t="s">
        <v>3398</v>
      </c>
      <c r="C1619" s="11" t="s">
        <v>3400</v>
      </c>
      <c r="D1619" s="11">
        <v>40</v>
      </c>
      <c r="E1619" s="11">
        <v>78</v>
      </c>
      <c r="F1619" s="170">
        <v>1.8</v>
      </c>
      <c r="G1619" s="260">
        <f>Tabla149[[#This Row],[PPF (µmol/s)]]/Tabla149[[#This Row],[Power use (W)]]</f>
        <v>1.95</v>
      </c>
      <c r="H1619" s="197"/>
      <c r="I1619" s="197"/>
      <c r="J1619" s="197">
        <v>1.8</v>
      </c>
      <c r="K1619" s="197"/>
      <c r="L1619" s="197"/>
      <c r="M1619" s="197"/>
      <c r="N1619" s="4" t="s">
        <v>3401</v>
      </c>
    </row>
    <row r="1620" spans="1:14" x14ac:dyDescent="0.3">
      <c r="A1620" s="421"/>
      <c r="B1620" s="11" t="s">
        <v>3399</v>
      </c>
      <c r="C1620" s="11" t="s">
        <v>3400</v>
      </c>
      <c r="D1620" s="11">
        <v>40</v>
      </c>
      <c r="E1620" s="11">
        <v>87</v>
      </c>
      <c r="F1620" s="170">
        <v>2</v>
      </c>
      <c r="G1620" s="260">
        <f>Tabla149[[#This Row],[PPF (µmol/s)]]/Tabla149[[#This Row],[Power use (W)]]</f>
        <v>2.1749999999999998</v>
      </c>
      <c r="H1620" s="197"/>
      <c r="I1620" s="197"/>
      <c r="J1620" s="197"/>
      <c r="K1620" s="197">
        <v>2</v>
      </c>
      <c r="L1620" s="197"/>
      <c r="M1620" s="197"/>
      <c r="N1620" s="4" t="s">
        <v>3402</v>
      </c>
    </row>
    <row r="1621" spans="1:14" x14ac:dyDescent="0.3">
      <c r="A1621" s="421"/>
      <c r="B1621" s="11" t="s">
        <v>3403</v>
      </c>
      <c r="C1621" s="11" t="s">
        <v>424</v>
      </c>
      <c r="D1621" s="11">
        <v>200</v>
      </c>
      <c r="E1621" s="11">
        <v>460</v>
      </c>
      <c r="F1621" s="170">
        <v>2.2999999999999998</v>
      </c>
      <c r="G1621" s="260">
        <f>Tabla149[[#This Row],[PPF (µmol/s)]]/Tabla149[[#This Row],[Power use (W)]]</f>
        <v>2.2999999999999998</v>
      </c>
      <c r="H1621" s="197"/>
      <c r="I1621" s="197"/>
      <c r="J1621" s="197"/>
      <c r="K1621" s="197">
        <v>2.2999999999999998</v>
      </c>
      <c r="L1621" s="197"/>
      <c r="M1621" s="197"/>
      <c r="N1621" s="4" t="s">
        <v>3405</v>
      </c>
    </row>
    <row r="1622" spans="1:14" x14ac:dyDescent="0.3">
      <c r="A1622" s="421"/>
      <c r="B1622" s="11" t="s">
        <v>3404</v>
      </c>
      <c r="C1622" s="11" t="s">
        <v>424</v>
      </c>
      <c r="D1622" s="11">
        <v>200</v>
      </c>
      <c r="E1622" s="11">
        <v>460</v>
      </c>
      <c r="F1622" s="170">
        <v>2.2999999999999998</v>
      </c>
      <c r="G1622" s="260">
        <f>Tabla149[[#This Row],[PPF (µmol/s)]]/Tabla149[[#This Row],[Power use (W)]]</f>
        <v>2.2999999999999998</v>
      </c>
      <c r="H1622" s="197"/>
      <c r="I1622" s="197"/>
      <c r="J1622" s="197"/>
      <c r="K1622" s="197">
        <v>2.2999999999999998</v>
      </c>
      <c r="L1622" s="197"/>
      <c r="M1622" s="197"/>
      <c r="N1622" s="4" t="s">
        <v>3387</v>
      </c>
    </row>
    <row r="1623" spans="1:14" x14ac:dyDescent="0.3">
      <c r="A1623" s="421"/>
      <c r="B1623" s="11" t="s">
        <v>3406</v>
      </c>
      <c r="C1623" s="11" t="s">
        <v>2082</v>
      </c>
      <c r="D1623" s="11">
        <v>600</v>
      </c>
      <c r="E1623" s="11">
        <v>1260</v>
      </c>
      <c r="F1623" s="170">
        <v>2.2999999999999998</v>
      </c>
      <c r="G1623" s="260">
        <f>Tabla149[[#This Row],[PPF (µmol/s)]]/Tabla149[[#This Row],[Power use (W)]]</f>
        <v>2.1</v>
      </c>
      <c r="H1623" s="197"/>
      <c r="I1623" s="197"/>
      <c r="J1623" s="197"/>
      <c r="K1623" s="197">
        <v>2.2999999999999998</v>
      </c>
      <c r="L1623" s="197"/>
      <c r="M1623" s="197"/>
      <c r="N1623" s="4" t="s">
        <v>3408</v>
      </c>
    </row>
    <row r="1624" spans="1:14" x14ac:dyDescent="0.3">
      <c r="A1624" s="421"/>
      <c r="B1624" s="11" t="s">
        <v>3407</v>
      </c>
      <c r="C1624" s="11" t="s">
        <v>2082</v>
      </c>
      <c r="D1624" s="11">
        <v>600</v>
      </c>
      <c r="E1624" s="11">
        <v>1260</v>
      </c>
      <c r="F1624" s="170">
        <v>2.2999999999999998</v>
      </c>
      <c r="G1624" s="260">
        <f>Tabla149[[#This Row],[PPF (µmol/s)]]/Tabla149[[#This Row],[Power use (W)]]</f>
        <v>2.1</v>
      </c>
      <c r="H1624" s="197"/>
      <c r="I1624" s="197"/>
      <c r="J1624" s="197"/>
      <c r="K1624" s="197">
        <v>2.2999999999999998</v>
      </c>
      <c r="L1624" s="197"/>
      <c r="M1624" s="197"/>
      <c r="N1624" s="4" t="s">
        <v>3409</v>
      </c>
    </row>
    <row r="1625" spans="1:14" x14ac:dyDescent="0.3">
      <c r="A1625" s="421"/>
      <c r="B1625" s="11" t="s">
        <v>3410</v>
      </c>
      <c r="C1625" s="14" t="s">
        <v>2068</v>
      </c>
      <c r="D1625" s="11">
        <v>600</v>
      </c>
      <c r="E1625" s="11">
        <v>1500</v>
      </c>
      <c r="F1625" s="170">
        <v>2.5</v>
      </c>
      <c r="G1625" s="260">
        <f>Tabla149[[#This Row],[PPF (µmol/s)]]/Tabla149[[#This Row],[Power use (W)]]</f>
        <v>2.5</v>
      </c>
      <c r="H1625" s="197"/>
      <c r="I1625" s="197"/>
      <c r="J1625" s="197"/>
      <c r="K1625" s="197"/>
      <c r="L1625" s="197">
        <v>2.5</v>
      </c>
      <c r="M1625" s="197"/>
      <c r="N1625" s="4" t="s">
        <v>3412</v>
      </c>
    </row>
    <row r="1626" spans="1:14" ht="15" thickBot="1" x14ac:dyDescent="0.35">
      <c r="A1626" s="429"/>
      <c r="B1626" s="13" t="s">
        <v>3411</v>
      </c>
      <c r="C1626" s="26" t="s">
        <v>2068</v>
      </c>
      <c r="D1626" s="13">
        <v>800</v>
      </c>
      <c r="E1626" s="13">
        <v>2000</v>
      </c>
      <c r="F1626" s="175">
        <v>2.5</v>
      </c>
      <c r="G1626" s="260">
        <f>Tabla149[[#This Row],[PPF (µmol/s)]]/Tabla149[[#This Row],[Power use (W)]]</f>
        <v>2.5</v>
      </c>
      <c r="H1626" s="197"/>
      <c r="I1626" s="197"/>
      <c r="J1626" s="197"/>
      <c r="K1626" s="197"/>
      <c r="L1626" s="197">
        <v>2.5</v>
      </c>
      <c r="M1626" s="197"/>
      <c r="N1626" s="8" t="s">
        <v>3412</v>
      </c>
    </row>
    <row r="1627" spans="1:14" ht="18.600000000000001" thickBot="1" x14ac:dyDescent="0.4">
      <c r="A1627" s="56" t="s">
        <v>3415</v>
      </c>
      <c r="B1627" s="53"/>
      <c r="C1627" s="27"/>
      <c r="D1627" s="27"/>
      <c r="E1627" s="27"/>
      <c r="F1627" s="27"/>
      <c r="G1627" s="522"/>
      <c r="H1627" s="27"/>
      <c r="I1627" s="27"/>
      <c r="J1627" s="27"/>
      <c r="K1627" s="27"/>
      <c r="L1627" s="27"/>
      <c r="M1627" s="27"/>
      <c r="N1627" s="16"/>
    </row>
    <row r="1628" spans="1:14" x14ac:dyDescent="0.3">
      <c r="A1628" s="426" t="s">
        <v>3416</v>
      </c>
      <c r="B1628" s="14" t="s">
        <v>3417</v>
      </c>
      <c r="C1628" s="14" t="s">
        <v>242</v>
      </c>
      <c r="D1628" s="14"/>
      <c r="E1628" s="14"/>
      <c r="F1628" s="14"/>
      <c r="G1628" s="260"/>
      <c r="H1628" s="197"/>
      <c r="I1628" s="197"/>
      <c r="J1628" s="197"/>
      <c r="K1628" s="197"/>
      <c r="L1628" s="197"/>
      <c r="M1628" s="197"/>
      <c r="N1628" s="6"/>
    </row>
    <row r="1629" spans="1:14" x14ac:dyDescent="0.3">
      <c r="A1629" s="421" t="s">
        <v>3424</v>
      </c>
      <c r="B1629" s="11" t="s">
        <v>3418</v>
      </c>
      <c r="C1629" s="11" t="s">
        <v>82</v>
      </c>
      <c r="D1629" s="11"/>
      <c r="E1629" s="11"/>
      <c r="F1629" s="11"/>
      <c r="G1629" s="260"/>
      <c r="H1629" s="197"/>
      <c r="I1629" s="197"/>
      <c r="J1629" s="197"/>
      <c r="K1629" s="197"/>
      <c r="L1629" s="197"/>
      <c r="M1629" s="197"/>
      <c r="N1629" s="4"/>
    </row>
    <row r="1630" spans="1:14" x14ac:dyDescent="0.3">
      <c r="A1630" s="280" t="s">
        <v>2019</v>
      </c>
      <c r="B1630" s="11" t="s">
        <v>3419</v>
      </c>
      <c r="C1630" s="11" t="s">
        <v>3420</v>
      </c>
      <c r="D1630" s="11">
        <v>600</v>
      </c>
      <c r="E1630" s="11"/>
      <c r="F1630" s="170">
        <v>2.1</v>
      </c>
      <c r="G1630" s="260">
        <f>Tabla149[[#This Row],[PPF (µmol/s)]]/Tabla149[[#This Row],[Power use (W)]]</f>
        <v>0</v>
      </c>
      <c r="H1630" s="197"/>
      <c r="I1630" s="197"/>
      <c r="J1630" s="197"/>
      <c r="K1630" s="197">
        <v>2.1</v>
      </c>
      <c r="L1630" s="197"/>
      <c r="M1630" s="197"/>
      <c r="N1630" s="4" t="s">
        <v>3421</v>
      </c>
    </row>
    <row r="1631" spans="1:14" ht="15" thickBot="1" x14ac:dyDescent="0.35">
      <c r="A1631" s="429" t="s">
        <v>3423</v>
      </c>
      <c r="B1631" s="13" t="s">
        <v>3422</v>
      </c>
      <c r="C1631" s="13" t="s">
        <v>82</v>
      </c>
      <c r="D1631" s="13"/>
      <c r="E1631" s="13"/>
      <c r="F1631" s="175">
        <v>2.1</v>
      </c>
      <c r="G1631" s="260" t="e">
        <f>Tabla149[[#This Row],[PPF (µmol/s)]]/Tabla149[[#This Row],[Power use (W)]]</f>
        <v>#DIV/0!</v>
      </c>
      <c r="H1631" s="197"/>
      <c r="I1631" s="197"/>
      <c r="J1631" s="197"/>
      <c r="K1631" s="197">
        <v>2.1</v>
      </c>
      <c r="L1631" s="197"/>
      <c r="M1631" s="197"/>
      <c r="N1631" s="8"/>
    </row>
    <row r="1632" spans="1:14" ht="18.600000000000001" thickBot="1" x14ac:dyDescent="0.4">
      <c r="A1632" s="56" t="s">
        <v>3425</v>
      </c>
      <c r="B1632" s="53"/>
      <c r="C1632" s="27"/>
      <c r="D1632" s="27"/>
      <c r="E1632" s="27"/>
      <c r="F1632" s="27"/>
      <c r="G1632" s="522"/>
      <c r="H1632" s="27"/>
      <c r="I1632" s="27"/>
      <c r="J1632" s="27"/>
      <c r="K1632" s="27"/>
      <c r="L1632" s="27"/>
      <c r="M1632" s="27"/>
      <c r="N1632" s="16"/>
    </row>
    <row r="1633" spans="1:14" x14ac:dyDescent="0.3">
      <c r="A1633" s="426" t="s">
        <v>3429</v>
      </c>
      <c r="B1633" s="14" t="s">
        <v>3426</v>
      </c>
      <c r="C1633" s="14" t="s">
        <v>2079</v>
      </c>
      <c r="D1633" s="14">
        <v>384</v>
      </c>
      <c r="E1633" s="14"/>
      <c r="F1633" s="14"/>
      <c r="G1633" s="492">
        <f>Tabla149[[#This Row],[PPF (µmol/s)]]/Tabla149[[#This Row],[Power use (W)]]</f>
        <v>0</v>
      </c>
      <c r="H1633" s="197"/>
      <c r="I1633" s="197"/>
      <c r="J1633" s="197"/>
      <c r="K1633" s="197"/>
      <c r="L1633" s="197"/>
      <c r="M1633" s="197"/>
      <c r="N1633" s="6"/>
    </row>
    <row r="1634" spans="1:14" x14ac:dyDescent="0.3">
      <c r="A1634" s="421" t="s">
        <v>3430</v>
      </c>
      <c r="B1634" s="11" t="s">
        <v>3427</v>
      </c>
      <c r="C1634" s="14" t="s">
        <v>2079</v>
      </c>
      <c r="D1634" s="11">
        <v>288</v>
      </c>
      <c r="E1634" s="11"/>
      <c r="F1634" s="11"/>
      <c r="G1634" s="492">
        <f>Tabla149[[#This Row],[PPF (µmol/s)]]/Tabla149[[#This Row],[Power use (W)]]</f>
        <v>0</v>
      </c>
      <c r="H1634" s="197"/>
      <c r="I1634" s="197"/>
      <c r="J1634" s="197"/>
      <c r="K1634" s="197"/>
      <c r="L1634" s="197"/>
      <c r="M1634" s="197"/>
      <c r="N1634" s="4"/>
    </row>
    <row r="1635" spans="1:14" x14ac:dyDescent="0.3">
      <c r="A1635" s="429" t="s">
        <v>3431</v>
      </c>
      <c r="B1635" s="11" t="s">
        <v>3428</v>
      </c>
      <c r="C1635" s="14" t="s">
        <v>2079</v>
      </c>
      <c r="D1635" s="11">
        <v>192</v>
      </c>
      <c r="E1635" s="11"/>
      <c r="F1635" s="11"/>
      <c r="G1635" s="492">
        <f>Tabla149[[#This Row],[PPF (µmol/s)]]/Tabla149[[#This Row],[Power use (W)]]</f>
        <v>0</v>
      </c>
      <c r="H1635" s="197"/>
      <c r="I1635" s="197"/>
      <c r="J1635" s="197"/>
      <c r="K1635" s="197"/>
      <c r="L1635" s="197"/>
      <c r="M1635" s="197"/>
      <c r="N1635" s="4"/>
    </row>
    <row r="1636" spans="1:14" ht="15" thickBot="1" x14ac:dyDescent="0.35">
      <c r="A1636" s="429"/>
      <c r="B1636" s="13"/>
      <c r="C1636" s="13"/>
      <c r="D1636" s="13"/>
      <c r="E1636" s="13"/>
      <c r="F1636" s="13"/>
      <c r="G1636" s="260"/>
      <c r="H1636" s="197"/>
      <c r="I1636" s="197"/>
      <c r="J1636" s="197"/>
      <c r="K1636" s="197"/>
      <c r="L1636" s="197"/>
      <c r="M1636" s="197"/>
      <c r="N1636" s="8"/>
    </row>
    <row r="1637" spans="1:14" ht="18.600000000000001" thickBot="1" x14ac:dyDescent="0.4">
      <c r="A1637" s="56" t="s">
        <v>3432</v>
      </c>
      <c r="B1637" s="53"/>
      <c r="C1637" s="27"/>
      <c r="D1637" s="27"/>
      <c r="E1637" s="27"/>
      <c r="F1637" s="27"/>
      <c r="G1637" s="522"/>
      <c r="H1637" s="27"/>
      <c r="I1637" s="27"/>
      <c r="J1637" s="27"/>
      <c r="K1637" s="27"/>
      <c r="L1637" s="27"/>
      <c r="M1637" s="27"/>
      <c r="N1637" s="16"/>
    </row>
    <row r="1638" spans="1:14" x14ac:dyDescent="0.3">
      <c r="A1638" s="426" t="s">
        <v>3441</v>
      </c>
      <c r="B1638" s="14" t="s">
        <v>3433</v>
      </c>
      <c r="C1638" s="14" t="s">
        <v>98</v>
      </c>
      <c r="D1638" s="14">
        <v>50</v>
      </c>
      <c r="E1638" s="14">
        <v>100</v>
      </c>
      <c r="F1638" s="14"/>
      <c r="G1638" s="492">
        <f>Tabla149[[#This Row],[PPF (µmol/s)]]/Tabla149[[#This Row],[Power use (W)]]</f>
        <v>2</v>
      </c>
      <c r="H1638" s="197"/>
      <c r="I1638" s="197"/>
      <c r="J1638" s="197"/>
      <c r="K1638" s="197"/>
      <c r="L1638" s="197"/>
      <c r="M1638" s="197"/>
      <c r="N1638" s="6" t="s">
        <v>3439</v>
      </c>
    </row>
    <row r="1639" spans="1:14" x14ac:dyDescent="0.3">
      <c r="A1639" s="420" t="s">
        <v>3486</v>
      </c>
      <c r="B1639" s="14" t="s">
        <v>3434</v>
      </c>
      <c r="C1639" s="14" t="s">
        <v>98</v>
      </c>
      <c r="D1639" s="14">
        <v>50</v>
      </c>
      <c r="E1639" s="14">
        <v>50</v>
      </c>
      <c r="F1639" s="14"/>
      <c r="G1639" s="492">
        <f>Tabla149[[#This Row],[PPF (µmol/s)]]/Tabla149[[#This Row],[Power use (W)]]</f>
        <v>1</v>
      </c>
      <c r="H1639" s="197"/>
      <c r="I1639" s="197"/>
      <c r="J1639" s="197"/>
      <c r="K1639" s="197"/>
      <c r="L1639" s="197"/>
      <c r="M1639" s="197"/>
      <c r="N1639" s="6" t="s">
        <v>3440</v>
      </c>
    </row>
    <row r="1640" spans="1:14" x14ac:dyDescent="0.3">
      <c r="A1640" s="429"/>
      <c r="B1640" s="14" t="s">
        <v>3435</v>
      </c>
      <c r="C1640" s="14" t="s">
        <v>98</v>
      </c>
      <c r="D1640" s="14">
        <v>100</v>
      </c>
      <c r="E1640" s="14">
        <v>200</v>
      </c>
      <c r="F1640" s="14"/>
      <c r="G1640" s="492">
        <f>Tabla149[[#This Row],[PPF (µmol/s)]]/Tabla149[[#This Row],[Power use (W)]]</f>
        <v>2</v>
      </c>
      <c r="H1640" s="197"/>
      <c r="I1640" s="197"/>
      <c r="J1640" s="197"/>
      <c r="K1640" s="197"/>
      <c r="L1640" s="197"/>
      <c r="M1640" s="197"/>
      <c r="N1640" s="6" t="s">
        <v>3439</v>
      </c>
    </row>
    <row r="1641" spans="1:14" x14ac:dyDescent="0.3">
      <c r="A1641" s="421"/>
      <c r="B1641" s="14" t="s">
        <v>3436</v>
      </c>
      <c r="C1641" s="14" t="s">
        <v>98</v>
      </c>
      <c r="D1641" s="14">
        <v>100</v>
      </c>
      <c r="E1641" s="14">
        <v>100</v>
      </c>
      <c r="F1641" s="14"/>
      <c r="G1641" s="492">
        <f>Tabla149[[#This Row],[PPF (µmol/s)]]/Tabla149[[#This Row],[Power use (W)]]</f>
        <v>1</v>
      </c>
      <c r="H1641" s="197"/>
      <c r="I1641" s="197"/>
      <c r="J1641" s="197"/>
      <c r="K1641" s="197"/>
      <c r="L1641" s="197"/>
      <c r="M1641" s="197"/>
      <c r="N1641" s="6" t="s">
        <v>3440</v>
      </c>
    </row>
    <row r="1642" spans="1:14" x14ac:dyDescent="0.3">
      <c r="A1642" s="421"/>
      <c r="B1642" s="14" t="s">
        <v>3437</v>
      </c>
      <c r="C1642" s="14" t="s">
        <v>98</v>
      </c>
      <c r="D1642" s="14">
        <v>200</v>
      </c>
      <c r="E1642" s="14">
        <v>400</v>
      </c>
      <c r="F1642" s="14"/>
      <c r="G1642" s="492">
        <f>Tabla149[[#This Row],[PPF (µmol/s)]]/Tabla149[[#This Row],[Power use (W)]]</f>
        <v>2</v>
      </c>
      <c r="H1642" s="197"/>
      <c r="I1642" s="197"/>
      <c r="J1642" s="197"/>
      <c r="K1642" s="197"/>
      <c r="L1642" s="197"/>
      <c r="M1642" s="197"/>
      <c r="N1642" s="6" t="s">
        <v>3439</v>
      </c>
    </row>
    <row r="1643" spans="1:14" x14ac:dyDescent="0.3">
      <c r="A1643" s="421"/>
      <c r="B1643" s="14" t="s">
        <v>3438</v>
      </c>
      <c r="C1643" s="14" t="s">
        <v>98</v>
      </c>
      <c r="D1643" s="14">
        <v>200</v>
      </c>
      <c r="E1643" s="14">
        <v>100</v>
      </c>
      <c r="F1643" s="14"/>
      <c r="G1643" s="492">
        <f>Tabla149[[#This Row],[PPF (µmol/s)]]/Tabla149[[#This Row],[Power use (W)]]</f>
        <v>0.5</v>
      </c>
      <c r="H1643" s="197"/>
      <c r="I1643" s="197"/>
      <c r="J1643" s="197"/>
      <c r="K1643" s="197"/>
      <c r="L1643" s="197"/>
      <c r="M1643" s="197"/>
      <c r="N1643" s="6" t="s">
        <v>3440</v>
      </c>
    </row>
    <row r="1644" spans="1:14" x14ac:dyDescent="0.3">
      <c r="A1644" s="421"/>
      <c r="B1644" s="11" t="s">
        <v>3442</v>
      </c>
      <c r="C1644" s="11" t="s">
        <v>424</v>
      </c>
      <c r="D1644" s="11">
        <v>65</v>
      </c>
      <c r="E1644" s="11">
        <v>150</v>
      </c>
      <c r="F1644" s="11"/>
      <c r="G1644" s="492">
        <f>Tabla149[[#This Row],[PPF (µmol/s)]]/Tabla149[[#This Row],[Power use (W)]]</f>
        <v>2.3076923076923075</v>
      </c>
      <c r="H1644" s="197"/>
      <c r="I1644" s="197"/>
      <c r="J1644" s="197"/>
      <c r="K1644" s="197"/>
      <c r="L1644" s="197"/>
      <c r="M1644" s="197"/>
      <c r="N1644" s="4" t="s">
        <v>788</v>
      </c>
    </row>
    <row r="1645" spans="1:14" x14ac:dyDescent="0.3">
      <c r="A1645" s="421"/>
      <c r="B1645" s="11" t="s">
        <v>3443</v>
      </c>
      <c r="C1645" s="11" t="s">
        <v>424</v>
      </c>
      <c r="D1645" s="11">
        <v>100</v>
      </c>
      <c r="E1645" s="11">
        <v>230</v>
      </c>
      <c r="F1645" s="11"/>
      <c r="G1645" s="492">
        <f>Tabla149[[#This Row],[PPF (µmol/s)]]/Tabla149[[#This Row],[Power use (W)]]</f>
        <v>2.2999999999999998</v>
      </c>
      <c r="H1645" s="197"/>
      <c r="I1645" s="197"/>
      <c r="J1645" s="197"/>
      <c r="K1645" s="197"/>
      <c r="L1645" s="197"/>
      <c r="M1645" s="197"/>
      <c r="N1645" s="4" t="s">
        <v>788</v>
      </c>
    </row>
    <row r="1646" spans="1:14" x14ac:dyDescent="0.3">
      <c r="A1646" s="421"/>
      <c r="B1646" s="11" t="s">
        <v>3444</v>
      </c>
      <c r="C1646" s="11" t="s">
        <v>424</v>
      </c>
      <c r="D1646" s="11">
        <v>65</v>
      </c>
      <c r="E1646" s="11">
        <v>150</v>
      </c>
      <c r="F1646" s="11"/>
      <c r="G1646" s="492">
        <f>Tabla149[[#This Row],[PPF (µmol/s)]]/Tabla149[[#This Row],[Power use (W)]]</f>
        <v>2.3076923076923075</v>
      </c>
      <c r="H1646" s="197"/>
      <c r="I1646" s="197"/>
      <c r="J1646" s="197"/>
      <c r="K1646" s="197"/>
      <c r="L1646" s="197"/>
      <c r="M1646" s="197"/>
      <c r="N1646" s="4" t="s">
        <v>3446</v>
      </c>
    </row>
    <row r="1647" spans="1:14" x14ac:dyDescent="0.3">
      <c r="A1647" s="421"/>
      <c r="B1647" s="11" t="s">
        <v>3445</v>
      </c>
      <c r="C1647" s="11" t="s">
        <v>424</v>
      </c>
      <c r="D1647" s="11">
        <v>100</v>
      </c>
      <c r="E1647" s="11">
        <v>230</v>
      </c>
      <c r="F1647" s="11"/>
      <c r="G1647" s="492">
        <f>Tabla149[[#This Row],[PPF (µmol/s)]]/Tabla149[[#This Row],[Power use (W)]]</f>
        <v>2.2999999999999998</v>
      </c>
      <c r="H1647" s="197"/>
      <c r="I1647" s="197"/>
      <c r="J1647" s="197"/>
      <c r="K1647" s="197"/>
      <c r="L1647" s="197"/>
      <c r="M1647" s="197"/>
      <c r="N1647" s="4" t="s">
        <v>3446</v>
      </c>
    </row>
    <row r="1648" spans="1:14" x14ac:dyDescent="0.3">
      <c r="A1648" s="421"/>
      <c r="B1648" s="11" t="s">
        <v>3447</v>
      </c>
      <c r="C1648" s="11" t="s">
        <v>424</v>
      </c>
      <c r="D1648" s="11">
        <v>65</v>
      </c>
      <c r="E1648" s="11">
        <v>150</v>
      </c>
      <c r="F1648" s="11"/>
      <c r="G1648" s="492">
        <f>Tabla149[[#This Row],[PPF (µmol/s)]]/Tabla149[[#This Row],[Power use (W)]]</f>
        <v>2.3076923076923075</v>
      </c>
      <c r="H1648" s="197"/>
      <c r="I1648" s="197"/>
      <c r="J1648" s="197"/>
      <c r="K1648" s="197"/>
      <c r="L1648" s="197"/>
      <c r="M1648" s="197"/>
      <c r="N1648" s="4" t="s">
        <v>3449</v>
      </c>
    </row>
    <row r="1649" spans="1:14" x14ac:dyDescent="0.3">
      <c r="A1649" s="421"/>
      <c r="B1649" s="11" t="s">
        <v>3448</v>
      </c>
      <c r="C1649" s="11" t="s">
        <v>424</v>
      </c>
      <c r="D1649" s="11">
        <v>100</v>
      </c>
      <c r="E1649" s="11">
        <v>230</v>
      </c>
      <c r="F1649" s="11"/>
      <c r="G1649" s="492">
        <f>Tabla149[[#This Row],[PPF (µmol/s)]]/Tabla149[[#This Row],[Power use (W)]]</f>
        <v>2.2999999999999998</v>
      </c>
      <c r="H1649" s="197"/>
      <c r="I1649" s="197"/>
      <c r="J1649" s="197"/>
      <c r="K1649" s="197"/>
      <c r="L1649" s="197"/>
      <c r="M1649" s="197"/>
      <c r="N1649" s="4" t="s">
        <v>3449</v>
      </c>
    </row>
    <row r="1650" spans="1:14" x14ac:dyDescent="0.3">
      <c r="A1650" s="421"/>
      <c r="B1650" s="11" t="s">
        <v>3450</v>
      </c>
      <c r="C1650" s="11" t="s">
        <v>424</v>
      </c>
      <c r="D1650" s="11">
        <v>65</v>
      </c>
      <c r="E1650" s="11">
        <v>150</v>
      </c>
      <c r="F1650" s="11"/>
      <c r="G1650" s="492">
        <f>Tabla149[[#This Row],[PPF (µmol/s)]]/Tabla149[[#This Row],[Power use (W)]]</f>
        <v>2.3076923076923075</v>
      </c>
      <c r="H1650" s="197"/>
      <c r="I1650" s="197"/>
      <c r="J1650" s="197"/>
      <c r="K1650" s="197"/>
      <c r="L1650" s="197"/>
      <c r="M1650" s="197"/>
      <c r="N1650" s="4" t="s">
        <v>3452</v>
      </c>
    </row>
    <row r="1651" spans="1:14" x14ac:dyDescent="0.3">
      <c r="A1651" s="421"/>
      <c r="B1651" s="11" t="s">
        <v>3451</v>
      </c>
      <c r="C1651" s="11" t="s">
        <v>424</v>
      </c>
      <c r="D1651" s="11">
        <v>100</v>
      </c>
      <c r="E1651" s="11">
        <v>230</v>
      </c>
      <c r="F1651" s="11"/>
      <c r="G1651" s="492">
        <f>Tabla149[[#This Row],[PPF (µmol/s)]]/Tabla149[[#This Row],[Power use (W)]]</f>
        <v>2.2999999999999998</v>
      </c>
      <c r="H1651" s="197"/>
      <c r="I1651" s="197"/>
      <c r="J1651" s="197"/>
      <c r="K1651" s="197"/>
      <c r="L1651" s="197"/>
      <c r="M1651" s="197"/>
      <c r="N1651" s="4" t="s">
        <v>3452</v>
      </c>
    </row>
    <row r="1652" spans="1:14" x14ac:dyDescent="0.3">
      <c r="A1652" s="421"/>
      <c r="B1652" s="11" t="s">
        <v>3453</v>
      </c>
      <c r="C1652" s="11" t="s">
        <v>3465</v>
      </c>
      <c r="D1652" s="11">
        <v>130</v>
      </c>
      <c r="E1652" s="11">
        <v>300</v>
      </c>
      <c r="F1652" s="11"/>
      <c r="G1652" s="492">
        <f>Tabla149[[#This Row],[PPF (µmol/s)]]/Tabla149[[#This Row],[Power use (W)]]</f>
        <v>2.3076923076923075</v>
      </c>
      <c r="H1652" s="197"/>
      <c r="I1652" s="197"/>
      <c r="J1652" s="197"/>
      <c r="K1652" s="197"/>
      <c r="L1652" s="197"/>
      <c r="M1652" s="197"/>
      <c r="N1652" s="4" t="s">
        <v>788</v>
      </c>
    </row>
    <row r="1653" spans="1:14" x14ac:dyDescent="0.3">
      <c r="A1653" s="421"/>
      <c r="B1653" s="11" t="s">
        <v>3454</v>
      </c>
      <c r="C1653" s="11" t="s">
        <v>3465</v>
      </c>
      <c r="D1653" s="11">
        <v>195</v>
      </c>
      <c r="E1653" s="11">
        <v>450</v>
      </c>
      <c r="F1653" s="11"/>
      <c r="G1653" s="492">
        <f>Tabla149[[#This Row],[PPF (µmol/s)]]/Tabla149[[#This Row],[Power use (W)]]</f>
        <v>2.3076923076923075</v>
      </c>
      <c r="H1653" s="197"/>
      <c r="I1653" s="197"/>
      <c r="J1653" s="197"/>
      <c r="K1653" s="197"/>
      <c r="L1653" s="197"/>
      <c r="M1653" s="197"/>
      <c r="N1653" s="4" t="s">
        <v>788</v>
      </c>
    </row>
    <row r="1654" spans="1:14" x14ac:dyDescent="0.3">
      <c r="A1654" s="421"/>
      <c r="B1654" s="11" t="s">
        <v>3455</v>
      </c>
      <c r="C1654" s="11" t="s">
        <v>3465</v>
      </c>
      <c r="D1654" s="11">
        <v>260</v>
      </c>
      <c r="E1654" s="11">
        <v>600</v>
      </c>
      <c r="F1654" s="11"/>
      <c r="G1654" s="492">
        <f>Tabla149[[#This Row],[PPF (µmol/s)]]/Tabla149[[#This Row],[Power use (W)]]</f>
        <v>2.3076923076923075</v>
      </c>
      <c r="H1654" s="197"/>
      <c r="I1654" s="197"/>
      <c r="J1654" s="197"/>
      <c r="K1654" s="197"/>
      <c r="L1654" s="197"/>
      <c r="M1654" s="197"/>
      <c r="N1654" s="4" t="s">
        <v>788</v>
      </c>
    </row>
    <row r="1655" spans="1:14" x14ac:dyDescent="0.3">
      <c r="A1655" s="421"/>
      <c r="B1655" s="11" t="s">
        <v>3456</v>
      </c>
      <c r="C1655" s="11" t="s">
        <v>3465</v>
      </c>
      <c r="D1655" s="11">
        <v>325</v>
      </c>
      <c r="E1655" s="11">
        <v>750</v>
      </c>
      <c r="F1655" s="11"/>
      <c r="G1655" s="492">
        <f>Tabla149[[#This Row],[PPF (µmol/s)]]/Tabla149[[#This Row],[Power use (W)]]</f>
        <v>2.3076923076923075</v>
      </c>
      <c r="H1655" s="197"/>
      <c r="I1655" s="197"/>
      <c r="J1655" s="197"/>
      <c r="K1655" s="197"/>
      <c r="L1655" s="197"/>
      <c r="M1655" s="197"/>
      <c r="N1655" s="4" t="s">
        <v>788</v>
      </c>
    </row>
    <row r="1656" spans="1:14" x14ac:dyDescent="0.3">
      <c r="A1656" s="421"/>
      <c r="B1656" s="11" t="s">
        <v>3457</v>
      </c>
      <c r="C1656" s="11" t="s">
        <v>3465</v>
      </c>
      <c r="D1656" s="11">
        <v>130</v>
      </c>
      <c r="E1656" s="11">
        <v>300</v>
      </c>
      <c r="F1656" s="11"/>
      <c r="G1656" s="492">
        <f>Tabla149[[#This Row],[PPF (µmol/s)]]/Tabla149[[#This Row],[Power use (W)]]</f>
        <v>2.3076923076923075</v>
      </c>
      <c r="H1656" s="197"/>
      <c r="I1656" s="197"/>
      <c r="J1656" s="197"/>
      <c r="K1656" s="197"/>
      <c r="L1656" s="197"/>
      <c r="M1656" s="197"/>
      <c r="N1656" s="4" t="s">
        <v>3446</v>
      </c>
    </row>
    <row r="1657" spans="1:14" x14ac:dyDescent="0.3">
      <c r="A1657" s="421"/>
      <c r="B1657" s="11" t="s">
        <v>3458</v>
      </c>
      <c r="C1657" s="11" t="s">
        <v>3465</v>
      </c>
      <c r="D1657" s="11">
        <v>195</v>
      </c>
      <c r="E1657" s="11">
        <v>450</v>
      </c>
      <c r="F1657" s="11"/>
      <c r="G1657" s="492">
        <f>Tabla149[[#This Row],[PPF (µmol/s)]]/Tabla149[[#This Row],[Power use (W)]]</f>
        <v>2.3076923076923075</v>
      </c>
      <c r="H1657" s="197"/>
      <c r="I1657" s="197"/>
      <c r="J1657" s="197"/>
      <c r="K1657" s="197"/>
      <c r="L1657" s="197"/>
      <c r="M1657" s="197"/>
      <c r="N1657" s="4" t="s">
        <v>3446</v>
      </c>
    </row>
    <row r="1658" spans="1:14" x14ac:dyDescent="0.3">
      <c r="A1658" s="421"/>
      <c r="B1658" s="11" t="s">
        <v>3459</v>
      </c>
      <c r="C1658" s="11" t="s">
        <v>3465</v>
      </c>
      <c r="D1658" s="11">
        <v>260</v>
      </c>
      <c r="E1658" s="11">
        <v>600</v>
      </c>
      <c r="F1658" s="11"/>
      <c r="G1658" s="492">
        <f>Tabla149[[#This Row],[PPF (µmol/s)]]/Tabla149[[#This Row],[Power use (W)]]</f>
        <v>2.3076923076923075</v>
      </c>
      <c r="H1658" s="197"/>
      <c r="I1658" s="197"/>
      <c r="J1658" s="197"/>
      <c r="K1658" s="197"/>
      <c r="L1658" s="197"/>
      <c r="M1658" s="197"/>
      <c r="N1658" s="4" t="s">
        <v>3446</v>
      </c>
    </row>
    <row r="1659" spans="1:14" x14ac:dyDescent="0.3">
      <c r="A1659" s="421"/>
      <c r="B1659" s="11" t="s">
        <v>3460</v>
      </c>
      <c r="C1659" s="11" t="s">
        <v>3465</v>
      </c>
      <c r="D1659" s="11">
        <v>325</v>
      </c>
      <c r="E1659" s="11">
        <v>750</v>
      </c>
      <c r="F1659" s="11"/>
      <c r="G1659" s="492">
        <f>Tabla149[[#This Row],[PPF (µmol/s)]]/Tabla149[[#This Row],[Power use (W)]]</f>
        <v>2.3076923076923075</v>
      </c>
      <c r="H1659" s="197"/>
      <c r="I1659" s="197"/>
      <c r="J1659" s="197"/>
      <c r="K1659" s="197"/>
      <c r="L1659" s="197"/>
      <c r="M1659" s="197"/>
      <c r="N1659" s="4" t="s">
        <v>3446</v>
      </c>
    </row>
    <row r="1660" spans="1:14" x14ac:dyDescent="0.3">
      <c r="A1660" s="421"/>
      <c r="B1660" s="11" t="s">
        <v>3461</v>
      </c>
      <c r="C1660" s="11" t="s">
        <v>3465</v>
      </c>
      <c r="D1660" s="11">
        <v>130</v>
      </c>
      <c r="E1660" s="11">
        <v>300</v>
      </c>
      <c r="F1660" s="11"/>
      <c r="G1660" s="492">
        <f>Tabla149[[#This Row],[PPF (µmol/s)]]/Tabla149[[#This Row],[Power use (W)]]</f>
        <v>2.3076923076923075</v>
      </c>
      <c r="H1660" s="197"/>
      <c r="I1660" s="197"/>
      <c r="J1660" s="197"/>
      <c r="K1660" s="197"/>
      <c r="L1660" s="197"/>
      <c r="M1660" s="197"/>
      <c r="N1660" s="4" t="s">
        <v>3449</v>
      </c>
    </row>
    <row r="1661" spans="1:14" x14ac:dyDescent="0.3">
      <c r="A1661" s="421"/>
      <c r="B1661" s="11" t="s">
        <v>3462</v>
      </c>
      <c r="C1661" s="11" t="s">
        <v>3465</v>
      </c>
      <c r="D1661" s="11">
        <v>195</v>
      </c>
      <c r="E1661" s="11">
        <v>450</v>
      </c>
      <c r="F1661" s="11"/>
      <c r="G1661" s="492">
        <f>Tabla149[[#This Row],[PPF (µmol/s)]]/Tabla149[[#This Row],[Power use (W)]]</f>
        <v>2.3076923076923075</v>
      </c>
      <c r="H1661" s="197"/>
      <c r="I1661" s="197"/>
      <c r="J1661" s="197"/>
      <c r="K1661" s="197"/>
      <c r="L1661" s="197"/>
      <c r="M1661" s="197"/>
      <c r="N1661" s="4" t="s">
        <v>3449</v>
      </c>
    </row>
    <row r="1662" spans="1:14" x14ac:dyDescent="0.3">
      <c r="A1662" s="421"/>
      <c r="B1662" s="11" t="s">
        <v>3463</v>
      </c>
      <c r="C1662" s="11" t="s">
        <v>3465</v>
      </c>
      <c r="D1662" s="11">
        <v>260</v>
      </c>
      <c r="E1662" s="11">
        <v>600</v>
      </c>
      <c r="F1662" s="11"/>
      <c r="G1662" s="492">
        <f>Tabla149[[#This Row],[PPF (µmol/s)]]/Tabla149[[#This Row],[Power use (W)]]</f>
        <v>2.3076923076923075</v>
      </c>
      <c r="H1662" s="197"/>
      <c r="I1662" s="197"/>
      <c r="J1662" s="197"/>
      <c r="K1662" s="197"/>
      <c r="L1662" s="197"/>
      <c r="M1662" s="197"/>
      <c r="N1662" s="4" t="s">
        <v>3449</v>
      </c>
    </row>
    <row r="1663" spans="1:14" x14ac:dyDescent="0.3">
      <c r="A1663" s="421"/>
      <c r="B1663" s="11" t="s">
        <v>3464</v>
      </c>
      <c r="C1663" s="11" t="s">
        <v>3465</v>
      </c>
      <c r="D1663" s="11">
        <v>325</v>
      </c>
      <c r="E1663" s="11">
        <v>750</v>
      </c>
      <c r="F1663" s="11"/>
      <c r="G1663" s="492">
        <f>Tabla149[[#This Row],[PPF (µmol/s)]]/Tabla149[[#This Row],[Power use (W)]]</f>
        <v>2.3076923076923075</v>
      </c>
      <c r="H1663" s="197"/>
      <c r="I1663" s="197"/>
      <c r="J1663" s="197"/>
      <c r="K1663" s="197"/>
      <c r="L1663" s="197"/>
      <c r="M1663" s="197"/>
      <c r="N1663" s="4" t="s">
        <v>3449</v>
      </c>
    </row>
    <row r="1664" spans="1:14" x14ac:dyDescent="0.3">
      <c r="A1664" s="421"/>
      <c r="B1664" s="11" t="s">
        <v>3466</v>
      </c>
      <c r="C1664" s="11" t="s">
        <v>3465</v>
      </c>
      <c r="D1664" s="11">
        <v>130</v>
      </c>
      <c r="E1664" s="11">
        <v>300</v>
      </c>
      <c r="F1664" s="11"/>
      <c r="G1664" s="492">
        <f>Tabla149[[#This Row],[PPF (µmol/s)]]/Tabla149[[#This Row],[Power use (W)]]</f>
        <v>2.3076923076923075</v>
      </c>
      <c r="H1664" s="197"/>
      <c r="I1664" s="197"/>
      <c r="J1664" s="197"/>
      <c r="K1664" s="197"/>
      <c r="L1664" s="197"/>
      <c r="M1664" s="197"/>
      <c r="N1664" s="4" t="s">
        <v>3452</v>
      </c>
    </row>
    <row r="1665" spans="1:14" x14ac:dyDescent="0.3">
      <c r="A1665" s="421"/>
      <c r="B1665" s="11" t="s">
        <v>3467</v>
      </c>
      <c r="C1665" s="11" t="s">
        <v>3465</v>
      </c>
      <c r="D1665" s="11">
        <v>195</v>
      </c>
      <c r="E1665" s="11">
        <v>450</v>
      </c>
      <c r="F1665" s="11"/>
      <c r="G1665" s="492">
        <f>Tabla149[[#This Row],[PPF (µmol/s)]]/Tabla149[[#This Row],[Power use (W)]]</f>
        <v>2.3076923076923075</v>
      </c>
      <c r="H1665" s="197"/>
      <c r="I1665" s="197"/>
      <c r="J1665" s="197"/>
      <c r="K1665" s="197"/>
      <c r="L1665" s="197"/>
      <c r="M1665" s="197"/>
      <c r="N1665" s="4" t="s">
        <v>3452</v>
      </c>
    </row>
    <row r="1666" spans="1:14" x14ac:dyDescent="0.3">
      <c r="A1666" s="429"/>
      <c r="B1666" s="11" t="s">
        <v>3468</v>
      </c>
      <c r="C1666" s="11" t="s">
        <v>3465</v>
      </c>
      <c r="D1666" s="11">
        <v>260</v>
      </c>
      <c r="E1666" s="11">
        <v>600</v>
      </c>
      <c r="F1666" s="11"/>
      <c r="G1666" s="492">
        <f>Tabla149[[#This Row],[PPF (µmol/s)]]/Tabla149[[#This Row],[Power use (W)]]</f>
        <v>2.3076923076923075</v>
      </c>
      <c r="H1666" s="197"/>
      <c r="I1666" s="197"/>
      <c r="J1666" s="197"/>
      <c r="K1666" s="197"/>
      <c r="L1666" s="197"/>
      <c r="M1666" s="197"/>
      <c r="N1666" s="4" t="s">
        <v>3452</v>
      </c>
    </row>
    <row r="1667" spans="1:14" x14ac:dyDescent="0.3">
      <c r="A1667" s="421"/>
      <c r="B1667" s="11" t="s">
        <v>3469</v>
      </c>
      <c r="C1667" s="11" t="s">
        <v>3465</v>
      </c>
      <c r="D1667" s="11">
        <v>325</v>
      </c>
      <c r="E1667" s="11">
        <v>750</v>
      </c>
      <c r="F1667" s="11"/>
      <c r="G1667" s="492">
        <f>Tabla149[[#This Row],[PPF (µmol/s)]]/Tabla149[[#This Row],[Power use (W)]]</f>
        <v>2.3076923076923075</v>
      </c>
      <c r="H1667" s="197"/>
      <c r="I1667" s="197"/>
      <c r="J1667" s="197"/>
      <c r="K1667" s="197"/>
      <c r="L1667" s="197"/>
      <c r="M1667" s="197"/>
      <c r="N1667" s="4" t="s">
        <v>3452</v>
      </c>
    </row>
    <row r="1668" spans="1:14" x14ac:dyDescent="0.3">
      <c r="A1668" s="421"/>
      <c r="B1668" s="11" t="s">
        <v>3470</v>
      </c>
      <c r="C1668" s="11" t="s">
        <v>3465</v>
      </c>
      <c r="D1668" s="11">
        <v>200</v>
      </c>
      <c r="E1668" s="11">
        <v>460</v>
      </c>
      <c r="F1668" s="11"/>
      <c r="G1668" s="492">
        <f>Tabla149[[#This Row],[PPF (µmol/s)]]/Tabla149[[#This Row],[Power use (W)]]</f>
        <v>2.2999999999999998</v>
      </c>
      <c r="H1668" s="197"/>
      <c r="I1668" s="197"/>
      <c r="J1668" s="197"/>
      <c r="K1668" s="197"/>
      <c r="L1668" s="197"/>
      <c r="M1668" s="197"/>
      <c r="N1668" s="4" t="s">
        <v>788</v>
      </c>
    </row>
    <row r="1669" spans="1:14" x14ac:dyDescent="0.3">
      <c r="A1669" s="421"/>
      <c r="B1669" s="11" t="s">
        <v>3471</v>
      </c>
      <c r="C1669" s="11" t="s">
        <v>3465</v>
      </c>
      <c r="D1669" s="11">
        <v>300</v>
      </c>
      <c r="E1669" s="11">
        <v>690</v>
      </c>
      <c r="F1669" s="11"/>
      <c r="G1669" s="492">
        <f>Tabla149[[#This Row],[PPF (µmol/s)]]/Tabla149[[#This Row],[Power use (W)]]</f>
        <v>2.2999999999999998</v>
      </c>
      <c r="H1669" s="197"/>
      <c r="I1669" s="197"/>
      <c r="J1669" s="197"/>
      <c r="K1669" s="197"/>
      <c r="L1669" s="197"/>
      <c r="M1669" s="197"/>
      <c r="N1669" s="4" t="s">
        <v>788</v>
      </c>
    </row>
    <row r="1670" spans="1:14" x14ac:dyDescent="0.3">
      <c r="A1670" s="421"/>
      <c r="B1670" s="11" t="s">
        <v>3472</v>
      </c>
      <c r="C1670" s="11" t="s">
        <v>3465</v>
      </c>
      <c r="D1670" s="11">
        <v>400</v>
      </c>
      <c r="E1670" s="11">
        <v>920</v>
      </c>
      <c r="F1670" s="11"/>
      <c r="G1670" s="492">
        <f>Tabla149[[#This Row],[PPF (µmol/s)]]/Tabla149[[#This Row],[Power use (W)]]</f>
        <v>2.2999999999999998</v>
      </c>
      <c r="H1670" s="197"/>
      <c r="I1670" s="197"/>
      <c r="J1670" s="197"/>
      <c r="K1670" s="197"/>
      <c r="L1670" s="197"/>
      <c r="M1670" s="197"/>
      <c r="N1670" s="4" t="s">
        <v>788</v>
      </c>
    </row>
    <row r="1671" spans="1:14" x14ac:dyDescent="0.3">
      <c r="A1671" s="421"/>
      <c r="B1671" s="11" t="s">
        <v>3473</v>
      </c>
      <c r="C1671" s="11" t="s">
        <v>3465</v>
      </c>
      <c r="D1671" s="11">
        <v>500</v>
      </c>
      <c r="E1671" s="11">
        <v>1150</v>
      </c>
      <c r="F1671" s="11"/>
      <c r="G1671" s="492">
        <f>Tabla149[[#This Row],[PPF (µmol/s)]]/Tabla149[[#This Row],[Power use (W)]]</f>
        <v>2.2999999999999998</v>
      </c>
      <c r="H1671" s="197"/>
      <c r="I1671" s="197"/>
      <c r="J1671" s="197"/>
      <c r="K1671" s="197"/>
      <c r="L1671" s="197"/>
      <c r="M1671" s="197"/>
      <c r="N1671" s="4" t="s">
        <v>788</v>
      </c>
    </row>
    <row r="1672" spans="1:14" x14ac:dyDescent="0.3">
      <c r="A1672" s="421"/>
      <c r="B1672" s="11" t="s">
        <v>3474</v>
      </c>
      <c r="C1672" s="11" t="s">
        <v>3465</v>
      </c>
      <c r="D1672" s="11">
        <v>200</v>
      </c>
      <c r="E1672" s="11">
        <v>460</v>
      </c>
      <c r="F1672" s="11"/>
      <c r="G1672" s="492">
        <f>Tabla149[[#This Row],[PPF (µmol/s)]]/Tabla149[[#This Row],[Power use (W)]]</f>
        <v>2.2999999999999998</v>
      </c>
      <c r="H1672" s="197"/>
      <c r="I1672" s="197"/>
      <c r="J1672" s="197"/>
      <c r="K1672" s="197"/>
      <c r="L1672" s="197"/>
      <c r="M1672" s="197"/>
      <c r="N1672" s="4" t="s">
        <v>3446</v>
      </c>
    </row>
    <row r="1673" spans="1:14" x14ac:dyDescent="0.3">
      <c r="A1673" s="421"/>
      <c r="B1673" s="11" t="s">
        <v>3475</v>
      </c>
      <c r="C1673" s="11" t="s">
        <v>3465</v>
      </c>
      <c r="D1673" s="11">
        <v>300</v>
      </c>
      <c r="E1673" s="11">
        <v>690</v>
      </c>
      <c r="F1673" s="11"/>
      <c r="G1673" s="492">
        <f>Tabla149[[#This Row],[PPF (µmol/s)]]/Tabla149[[#This Row],[Power use (W)]]</f>
        <v>2.2999999999999998</v>
      </c>
      <c r="H1673" s="197"/>
      <c r="I1673" s="197"/>
      <c r="J1673" s="197"/>
      <c r="K1673" s="197"/>
      <c r="L1673" s="197"/>
      <c r="M1673" s="197"/>
      <c r="N1673" s="4" t="s">
        <v>3446</v>
      </c>
    </row>
    <row r="1674" spans="1:14" x14ac:dyDescent="0.3">
      <c r="A1674" s="421"/>
      <c r="B1674" s="11" t="s">
        <v>3476</v>
      </c>
      <c r="C1674" s="11" t="s">
        <v>3465</v>
      </c>
      <c r="D1674" s="11">
        <v>400</v>
      </c>
      <c r="E1674" s="11">
        <v>920</v>
      </c>
      <c r="F1674" s="11"/>
      <c r="G1674" s="492">
        <f>Tabla149[[#This Row],[PPF (µmol/s)]]/Tabla149[[#This Row],[Power use (W)]]</f>
        <v>2.2999999999999998</v>
      </c>
      <c r="H1674" s="197"/>
      <c r="I1674" s="197"/>
      <c r="J1674" s="197"/>
      <c r="K1674" s="197"/>
      <c r="L1674" s="197"/>
      <c r="M1674" s="197"/>
      <c r="N1674" s="4" t="s">
        <v>3446</v>
      </c>
    </row>
    <row r="1675" spans="1:14" x14ac:dyDescent="0.3">
      <c r="A1675" s="421"/>
      <c r="B1675" s="11" t="s">
        <v>3477</v>
      </c>
      <c r="C1675" s="11" t="s">
        <v>3465</v>
      </c>
      <c r="D1675" s="11">
        <v>500</v>
      </c>
      <c r="E1675" s="11">
        <v>1150</v>
      </c>
      <c r="F1675" s="11"/>
      <c r="G1675" s="492">
        <f>Tabla149[[#This Row],[PPF (µmol/s)]]/Tabla149[[#This Row],[Power use (W)]]</f>
        <v>2.2999999999999998</v>
      </c>
      <c r="H1675" s="197"/>
      <c r="I1675" s="197"/>
      <c r="J1675" s="197"/>
      <c r="K1675" s="197"/>
      <c r="L1675" s="197"/>
      <c r="M1675" s="197"/>
      <c r="N1675" s="4" t="s">
        <v>3446</v>
      </c>
    </row>
    <row r="1676" spans="1:14" x14ac:dyDescent="0.3">
      <c r="A1676" s="421"/>
      <c r="B1676" s="11" t="s">
        <v>3478</v>
      </c>
      <c r="C1676" s="11" t="s">
        <v>3465</v>
      </c>
      <c r="D1676" s="11">
        <v>200</v>
      </c>
      <c r="E1676" s="11">
        <v>460</v>
      </c>
      <c r="F1676" s="11"/>
      <c r="G1676" s="492">
        <f>Tabla149[[#This Row],[PPF (µmol/s)]]/Tabla149[[#This Row],[Power use (W)]]</f>
        <v>2.2999999999999998</v>
      </c>
      <c r="H1676" s="197"/>
      <c r="I1676" s="197"/>
      <c r="J1676" s="197"/>
      <c r="K1676" s="197"/>
      <c r="L1676" s="197"/>
      <c r="M1676" s="197"/>
      <c r="N1676" s="4" t="s">
        <v>3449</v>
      </c>
    </row>
    <row r="1677" spans="1:14" x14ac:dyDescent="0.3">
      <c r="A1677" s="421"/>
      <c r="B1677" s="11" t="s">
        <v>3479</v>
      </c>
      <c r="C1677" s="11" t="s">
        <v>3465</v>
      </c>
      <c r="D1677" s="11">
        <v>300</v>
      </c>
      <c r="E1677" s="11">
        <v>690</v>
      </c>
      <c r="F1677" s="11"/>
      <c r="G1677" s="492">
        <f>Tabla149[[#This Row],[PPF (µmol/s)]]/Tabla149[[#This Row],[Power use (W)]]</f>
        <v>2.2999999999999998</v>
      </c>
      <c r="H1677" s="197"/>
      <c r="I1677" s="197"/>
      <c r="J1677" s="197"/>
      <c r="K1677" s="197"/>
      <c r="L1677" s="197"/>
      <c r="M1677" s="197"/>
      <c r="N1677" s="4" t="s">
        <v>3449</v>
      </c>
    </row>
    <row r="1678" spans="1:14" x14ac:dyDescent="0.3">
      <c r="A1678" s="421"/>
      <c r="B1678" s="11" t="s">
        <v>3480</v>
      </c>
      <c r="C1678" s="11" t="s">
        <v>3465</v>
      </c>
      <c r="D1678" s="11">
        <v>400</v>
      </c>
      <c r="E1678" s="11">
        <v>920</v>
      </c>
      <c r="F1678" s="11"/>
      <c r="G1678" s="492">
        <f>Tabla149[[#This Row],[PPF (µmol/s)]]/Tabla149[[#This Row],[Power use (W)]]</f>
        <v>2.2999999999999998</v>
      </c>
      <c r="H1678" s="197"/>
      <c r="I1678" s="197"/>
      <c r="J1678" s="197"/>
      <c r="K1678" s="197"/>
      <c r="L1678" s="197"/>
      <c r="M1678" s="197"/>
      <c r="N1678" s="4" t="s">
        <v>3449</v>
      </c>
    </row>
    <row r="1679" spans="1:14" x14ac:dyDescent="0.3">
      <c r="A1679" s="421"/>
      <c r="B1679" s="11" t="s">
        <v>3481</v>
      </c>
      <c r="C1679" s="11" t="s">
        <v>3465</v>
      </c>
      <c r="D1679" s="11">
        <v>500</v>
      </c>
      <c r="E1679" s="11">
        <v>1150</v>
      </c>
      <c r="F1679" s="11"/>
      <c r="G1679" s="492">
        <f>Tabla149[[#This Row],[PPF (µmol/s)]]/Tabla149[[#This Row],[Power use (W)]]</f>
        <v>2.2999999999999998</v>
      </c>
      <c r="H1679" s="197"/>
      <c r="I1679" s="197"/>
      <c r="J1679" s="197"/>
      <c r="K1679" s="197"/>
      <c r="L1679" s="197"/>
      <c r="M1679" s="197"/>
      <c r="N1679" s="4" t="s">
        <v>3449</v>
      </c>
    </row>
    <row r="1680" spans="1:14" x14ac:dyDescent="0.3">
      <c r="A1680" s="421"/>
      <c r="B1680" s="11" t="s">
        <v>3482</v>
      </c>
      <c r="C1680" s="11" t="s">
        <v>3465</v>
      </c>
      <c r="D1680" s="11">
        <v>200</v>
      </c>
      <c r="E1680" s="11">
        <v>460</v>
      </c>
      <c r="F1680" s="11"/>
      <c r="G1680" s="492">
        <f>Tabla149[[#This Row],[PPF (µmol/s)]]/Tabla149[[#This Row],[Power use (W)]]</f>
        <v>2.2999999999999998</v>
      </c>
      <c r="H1680" s="197"/>
      <c r="I1680" s="197"/>
      <c r="J1680" s="197"/>
      <c r="K1680" s="197"/>
      <c r="L1680" s="197"/>
      <c r="M1680" s="197"/>
      <c r="N1680" s="4" t="s">
        <v>3452</v>
      </c>
    </row>
    <row r="1681" spans="1:14" x14ac:dyDescent="0.3">
      <c r="A1681" s="421"/>
      <c r="B1681" s="11" t="s">
        <v>3483</v>
      </c>
      <c r="C1681" s="11" t="s">
        <v>3465</v>
      </c>
      <c r="D1681" s="11">
        <v>300</v>
      </c>
      <c r="E1681" s="11">
        <v>690</v>
      </c>
      <c r="F1681" s="11"/>
      <c r="G1681" s="492">
        <f>Tabla149[[#This Row],[PPF (µmol/s)]]/Tabla149[[#This Row],[Power use (W)]]</f>
        <v>2.2999999999999998</v>
      </c>
      <c r="H1681" s="197"/>
      <c r="I1681" s="197"/>
      <c r="J1681" s="197"/>
      <c r="K1681" s="197"/>
      <c r="L1681" s="197"/>
      <c r="M1681" s="197"/>
      <c r="N1681" s="4" t="s">
        <v>3452</v>
      </c>
    </row>
    <row r="1682" spans="1:14" x14ac:dyDescent="0.3">
      <c r="A1682" s="421"/>
      <c r="B1682" s="11" t="s">
        <v>3484</v>
      </c>
      <c r="C1682" s="11" t="s">
        <v>3465</v>
      </c>
      <c r="D1682" s="11">
        <v>400</v>
      </c>
      <c r="E1682" s="11">
        <v>920</v>
      </c>
      <c r="F1682" s="11"/>
      <c r="G1682" s="492">
        <f>Tabla149[[#This Row],[PPF (µmol/s)]]/Tabla149[[#This Row],[Power use (W)]]</f>
        <v>2.2999999999999998</v>
      </c>
      <c r="H1682" s="197"/>
      <c r="I1682" s="197"/>
      <c r="J1682" s="197"/>
      <c r="K1682" s="197"/>
      <c r="L1682" s="197"/>
      <c r="M1682" s="197"/>
      <c r="N1682" s="4" t="s">
        <v>3452</v>
      </c>
    </row>
    <row r="1683" spans="1:14" ht="15" thickBot="1" x14ac:dyDescent="0.35">
      <c r="A1683" s="429"/>
      <c r="B1683" s="13" t="s">
        <v>3485</v>
      </c>
      <c r="C1683" s="13" t="s">
        <v>3465</v>
      </c>
      <c r="D1683" s="13">
        <v>500</v>
      </c>
      <c r="E1683" s="13">
        <v>1150</v>
      </c>
      <c r="F1683" s="13"/>
      <c r="G1683" s="492">
        <f>Tabla149[[#This Row],[PPF (µmol/s)]]/Tabla149[[#This Row],[Power use (W)]]</f>
        <v>2.2999999999999998</v>
      </c>
      <c r="H1683" s="197"/>
      <c r="I1683" s="197"/>
      <c r="J1683" s="197"/>
      <c r="K1683" s="197"/>
      <c r="L1683" s="197"/>
      <c r="M1683" s="197"/>
      <c r="N1683" s="8" t="s">
        <v>3452</v>
      </c>
    </row>
    <row r="1684" spans="1:14" ht="18.600000000000001" thickBot="1" x14ac:dyDescent="0.4">
      <c r="A1684" s="56" t="s">
        <v>3487</v>
      </c>
      <c r="B1684" s="53"/>
      <c r="C1684" s="27"/>
      <c r="D1684" s="27"/>
      <c r="E1684" s="27"/>
      <c r="F1684" s="27"/>
      <c r="G1684" s="522"/>
      <c r="H1684" s="27"/>
      <c r="I1684" s="27"/>
      <c r="J1684" s="27"/>
      <c r="K1684" s="27"/>
      <c r="L1684" s="27"/>
      <c r="M1684" s="27"/>
      <c r="N1684" s="16"/>
    </row>
    <row r="1685" spans="1:14" x14ac:dyDescent="0.3">
      <c r="A1685" s="426" t="s">
        <v>3495</v>
      </c>
      <c r="B1685" s="14" t="s">
        <v>3488</v>
      </c>
      <c r="C1685" s="14" t="s">
        <v>2077</v>
      </c>
      <c r="D1685" s="14">
        <v>135</v>
      </c>
      <c r="E1685" s="14">
        <v>52.74</v>
      </c>
      <c r="F1685" s="14"/>
      <c r="G1685" s="492">
        <f>Tabla149[[#This Row],[PPF (µmol/s)]]/Tabla149[[#This Row],[Power use (W)]]</f>
        <v>0.39066666666666666</v>
      </c>
      <c r="H1685" s="197"/>
      <c r="I1685" s="197"/>
      <c r="J1685" s="197"/>
      <c r="K1685" s="197"/>
      <c r="L1685" s="197"/>
      <c r="M1685" s="197"/>
      <c r="N1685" s="6" t="s">
        <v>3490</v>
      </c>
    </row>
    <row r="1686" spans="1:14" x14ac:dyDescent="0.3">
      <c r="A1686" s="421" t="s">
        <v>3496</v>
      </c>
      <c r="B1686" s="11" t="s">
        <v>3489</v>
      </c>
      <c r="C1686" s="14" t="s">
        <v>2077</v>
      </c>
      <c r="D1686" s="14">
        <v>135</v>
      </c>
      <c r="E1686" s="11">
        <v>88.4</v>
      </c>
      <c r="F1686" s="11"/>
      <c r="G1686" s="492">
        <f>Tabla149[[#This Row],[PPF (µmol/s)]]/Tabla149[[#This Row],[Power use (W)]]</f>
        <v>0.65481481481481485</v>
      </c>
      <c r="H1686" s="197"/>
      <c r="I1686" s="197"/>
      <c r="J1686" s="197"/>
      <c r="K1686" s="197"/>
      <c r="L1686" s="197"/>
      <c r="M1686" s="197"/>
      <c r="N1686" s="4"/>
    </row>
    <row r="1687" spans="1:14" x14ac:dyDescent="0.3">
      <c r="A1687" s="421" t="s">
        <v>3497</v>
      </c>
      <c r="B1687" s="11" t="s">
        <v>3491</v>
      </c>
      <c r="C1687" s="14" t="s">
        <v>2077</v>
      </c>
      <c r="D1687" s="14">
        <v>135</v>
      </c>
      <c r="E1687" s="14">
        <v>52.74</v>
      </c>
      <c r="F1687" s="14"/>
      <c r="G1687" s="492">
        <f>Tabla149[[#This Row],[PPF (µmol/s)]]/Tabla149[[#This Row],[Power use (W)]]</f>
        <v>0.39066666666666666</v>
      </c>
      <c r="H1687" s="197"/>
      <c r="I1687" s="197"/>
      <c r="J1687" s="197"/>
      <c r="K1687" s="197"/>
      <c r="L1687" s="197"/>
      <c r="M1687" s="197"/>
      <c r="N1687" s="6" t="s">
        <v>3490</v>
      </c>
    </row>
    <row r="1688" spans="1:14" ht="15" thickBot="1" x14ac:dyDescent="0.35">
      <c r="A1688" s="280" t="s">
        <v>2019</v>
      </c>
      <c r="B1688" s="13" t="s">
        <v>3492</v>
      </c>
      <c r="C1688" s="13" t="s">
        <v>3493</v>
      </c>
      <c r="D1688" s="13">
        <v>320</v>
      </c>
      <c r="E1688" s="13">
        <v>890</v>
      </c>
      <c r="F1688" s="175">
        <v>2.7</v>
      </c>
      <c r="G1688" s="260">
        <f>Tabla149[[#This Row],[PPF (µmol/s)]]/Tabla149[[#This Row],[Power use (W)]]</f>
        <v>2.78125</v>
      </c>
      <c r="H1688" s="197"/>
      <c r="I1688" s="197"/>
      <c r="J1688" s="197"/>
      <c r="K1688" s="197"/>
      <c r="L1688" s="197">
        <v>2.7</v>
      </c>
      <c r="M1688" s="197"/>
      <c r="N1688" s="8" t="s">
        <v>3494</v>
      </c>
    </row>
    <row r="1689" spans="1:14" ht="18.600000000000001" thickBot="1" x14ac:dyDescent="0.4">
      <c r="A1689" s="56" t="s">
        <v>3498</v>
      </c>
      <c r="B1689" s="53"/>
      <c r="C1689" s="27"/>
      <c r="D1689" s="27"/>
      <c r="E1689" s="27"/>
      <c r="F1689" s="27"/>
      <c r="G1689" s="522"/>
      <c r="H1689" s="27"/>
      <c r="I1689" s="27"/>
      <c r="J1689" s="27"/>
      <c r="K1689" s="27"/>
      <c r="L1689" s="27"/>
      <c r="M1689" s="27"/>
      <c r="N1689" s="16"/>
    </row>
    <row r="1690" spans="1:14" x14ac:dyDescent="0.3">
      <c r="A1690" s="426" t="s">
        <v>3501</v>
      </c>
      <c r="B1690" s="14" t="s">
        <v>3499</v>
      </c>
      <c r="C1690" s="14" t="s">
        <v>2064</v>
      </c>
      <c r="D1690" s="14">
        <v>226</v>
      </c>
      <c r="E1690" s="14">
        <v>338</v>
      </c>
      <c r="F1690" s="169">
        <v>2</v>
      </c>
      <c r="G1690" s="260">
        <f>Tabla149[[#This Row],[PPF (µmol/s)]]/Tabla149[[#This Row],[Power use (W)]]</f>
        <v>1.4955752212389382</v>
      </c>
      <c r="H1690" s="197"/>
      <c r="I1690" s="197"/>
      <c r="J1690" s="197"/>
      <c r="K1690" s="197">
        <v>2</v>
      </c>
      <c r="L1690" s="197"/>
      <c r="M1690" s="197"/>
      <c r="N1690" s="6" t="s">
        <v>3500</v>
      </c>
    </row>
    <row r="1691" spans="1:14" x14ac:dyDescent="0.3">
      <c r="A1691" s="421" t="s">
        <v>3502</v>
      </c>
      <c r="B1691" s="11"/>
      <c r="C1691" s="11"/>
      <c r="D1691" s="11"/>
      <c r="E1691" s="11"/>
      <c r="F1691" s="11"/>
      <c r="G1691" s="492" t="e">
        <f>Tabla149[[#This Row],[PPF (µmol/s)]]/Tabla149[[#This Row],[Power use (W)]]</f>
        <v>#DIV/0!</v>
      </c>
      <c r="H1691" s="197"/>
      <c r="I1691" s="197"/>
      <c r="J1691" s="197"/>
      <c r="K1691" s="197"/>
      <c r="L1691" s="197"/>
      <c r="M1691" s="197"/>
      <c r="N1691" s="4"/>
    </row>
    <row r="1692" spans="1:14" ht="15" thickBot="1" x14ac:dyDescent="0.35">
      <c r="A1692" s="280" t="s">
        <v>2019</v>
      </c>
      <c r="B1692" s="13"/>
      <c r="C1692" s="13"/>
      <c r="D1692" s="13"/>
      <c r="E1692" s="13"/>
      <c r="F1692" s="13"/>
      <c r="G1692" s="492" t="e">
        <f>Tabla149[[#This Row],[PPF (µmol/s)]]/Tabla149[[#This Row],[Power use (W)]]</f>
        <v>#DIV/0!</v>
      </c>
      <c r="H1692" s="197"/>
      <c r="I1692" s="197"/>
      <c r="J1692" s="197"/>
      <c r="K1692" s="197"/>
      <c r="L1692" s="197"/>
      <c r="M1692" s="197"/>
      <c r="N1692" s="8"/>
    </row>
    <row r="1693" spans="1:14" ht="18.600000000000001" thickBot="1" x14ac:dyDescent="0.4">
      <c r="A1693" s="56" t="s">
        <v>3503</v>
      </c>
      <c r="B1693" s="53"/>
      <c r="C1693" s="27"/>
      <c r="D1693" s="27"/>
      <c r="E1693" s="27"/>
      <c r="F1693" s="27"/>
      <c r="G1693" s="522"/>
      <c r="H1693" s="27"/>
      <c r="I1693" s="27"/>
      <c r="J1693" s="27"/>
      <c r="K1693" s="27"/>
      <c r="L1693" s="27"/>
      <c r="M1693" s="27"/>
      <c r="N1693" s="16"/>
    </row>
    <row r="1694" spans="1:14" x14ac:dyDescent="0.3">
      <c r="A1694" s="426" t="s">
        <v>3533</v>
      </c>
      <c r="B1694" s="14" t="s">
        <v>3504</v>
      </c>
      <c r="C1694" s="14" t="s">
        <v>424</v>
      </c>
      <c r="D1694" s="14">
        <v>260</v>
      </c>
      <c r="E1694" s="14"/>
      <c r="F1694" s="14"/>
      <c r="G1694" s="260">
        <f>Tabla149[[#This Row],[PPF (µmol/s)]]/Tabla149[[#This Row],[Power use (W)]]</f>
        <v>0</v>
      </c>
      <c r="H1694" s="197"/>
      <c r="I1694" s="197"/>
      <c r="J1694" s="197"/>
      <c r="K1694" s="197"/>
      <c r="L1694" s="197"/>
      <c r="M1694" s="197"/>
      <c r="N1694" s="6" t="s">
        <v>3506</v>
      </c>
    </row>
    <row r="1695" spans="1:14" x14ac:dyDescent="0.3">
      <c r="A1695" s="421" t="s">
        <v>3534</v>
      </c>
      <c r="B1695" s="11" t="s">
        <v>3505</v>
      </c>
      <c r="C1695" s="14" t="s">
        <v>424</v>
      </c>
      <c r="D1695" s="14">
        <v>260</v>
      </c>
      <c r="E1695" s="14"/>
      <c r="F1695" s="14"/>
      <c r="G1695" s="492">
        <f>Tabla149[[#This Row],[PPF (µmol/s)]]/Tabla149[[#This Row],[Power use (W)]]</f>
        <v>0</v>
      </c>
      <c r="H1695" s="197"/>
      <c r="I1695" s="197"/>
      <c r="J1695" s="197"/>
      <c r="K1695" s="197"/>
      <c r="L1695" s="197"/>
      <c r="M1695" s="197"/>
      <c r="N1695" s="6" t="s">
        <v>3507</v>
      </c>
    </row>
    <row r="1696" spans="1:14" x14ac:dyDescent="0.3">
      <c r="A1696" s="421"/>
      <c r="B1696" s="11" t="s">
        <v>3508</v>
      </c>
      <c r="C1696" s="14" t="s">
        <v>424</v>
      </c>
      <c r="D1696" s="14">
        <v>260</v>
      </c>
      <c r="E1696" s="14"/>
      <c r="F1696" s="14"/>
      <c r="G1696" s="492">
        <f>Tabla149[[#This Row],[PPF (µmol/s)]]/Tabla149[[#This Row],[Power use (W)]]</f>
        <v>0</v>
      </c>
      <c r="H1696" s="197"/>
      <c r="I1696" s="197"/>
      <c r="J1696" s="197"/>
      <c r="K1696" s="197"/>
      <c r="L1696" s="197"/>
      <c r="M1696" s="197"/>
      <c r="N1696" s="6" t="s">
        <v>3521</v>
      </c>
    </row>
    <row r="1697" spans="1:14" x14ac:dyDescent="0.3">
      <c r="A1697" s="421"/>
      <c r="B1697" s="11" t="s">
        <v>3509</v>
      </c>
      <c r="C1697" s="14" t="s">
        <v>424</v>
      </c>
      <c r="D1697" s="14">
        <v>260</v>
      </c>
      <c r="E1697" s="14"/>
      <c r="F1697" s="14"/>
      <c r="G1697" s="492">
        <f>Tabla149[[#This Row],[PPF (µmol/s)]]/Tabla149[[#This Row],[Power use (W)]]</f>
        <v>0</v>
      </c>
      <c r="H1697" s="197"/>
      <c r="I1697" s="197"/>
      <c r="J1697" s="197"/>
      <c r="K1697" s="197"/>
      <c r="L1697" s="197"/>
      <c r="M1697" s="197"/>
      <c r="N1697" s="6" t="s">
        <v>3510</v>
      </c>
    </row>
    <row r="1698" spans="1:14" x14ac:dyDescent="0.3">
      <c r="A1698" s="421"/>
      <c r="B1698" s="11" t="s">
        <v>3511</v>
      </c>
      <c r="C1698" s="14" t="s">
        <v>424</v>
      </c>
      <c r="D1698" s="14">
        <v>220</v>
      </c>
      <c r="E1698" s="14"/>
      <c r="F1698" s="14"/>
      <c r="G1698" s="492">
        <f>Tabla149[[#This Row],[PPF (µmol/s)]]/Tabla149[[#This Row],[Power use (W)]]</f>
        <v>0</v>
      </c>
      <c r="H1698" s="197"/>
      <c r="I1698" s="197"/>
      <c r="J1698" s="197"/>
      <c r="K1698" s="197"/>
      <c r="L1698" s="197"/>
      <c r="M1698" s="197"/>
      <c r="N1698" s="6" t="s">
        <v>3512</v>
      </c>
    </row>
    <row r="1699" spans="1:14" x14ac:dyDescent="0.3">
      <c r="A1699" s="421"/>
      <c r="B1699" s="11" t="s">
        <v>3513</v>
      </c>
      <c r="C1699" s="14" t="s">
        <v>424</v>
      </c>
      <c r="D1699" s="14">
        <v>220</v>
      </c>
      <c r="E1699" s="14"/>
      <c r="F1699" s="14"/>
      <c r="G1699" s="492">
        <f>Tabla149[[#This Row],[PPF (µmol/s)]]/Tabla149[[#This Row],[Power use (W)]]</f>
        <v>0</v>
      </c>
      <c r="H1699" s="197"/>
      <c r="I1699" s="197"/>
      <c r="J1699" s="197"/>
      <c r="K1699" s="197"/>
      <c r="L1699" s="197"/>
      <c r="M1699" s="197"/>
      <c r="N1699" s="6" t="s">
        <v>3514</v>
      </c>
    </row>
    <row r="1700" spans="1:14" x14ac:dyDescent="0.3">
      <c r="A1700" s="421"/>
      <c r="B1700" s="11" t="s">
        <v>3515</v>
      </c>
      <c r="C1700" s="14" t="s">
        <v>424</v>
      </c>
      <c r="D1700" s="14">
        <v>220</v>
      </c>
      <c r="E1700" s="14"/>
      <c r="F1700" s="14"/>
      <c r="G1700" s="492">
        <f>Tabla149[[#This Row],[PPF (µmol/s)]]/Tabla149[[#This Row],[Power use (W)]]</f>
        <v>0</v>
      </c>
      <c r="H1700" s="197"/>
      <c r="I1700" s="197"/>
      <c r="J1700" s="197"/>
      <c r="K1700" s="197"/>
      <c r="L1700" s="197"/>
      <c r="M1700" s="197"/>
      <c r="N1700" s="6" t="s">
        <v>3516</v>
      </c>
    </row>
    <row r="1701" spans="1:14" x14ac:dyDescent="0.3">
      <c r="A1701" s="421"/>
      <c r="B1701" s="11" t="s">
        <v>3517</v>
      </c>
      <c r="C1701" s="14" t="s">
        <v>424</v>
      </c>
      <c r="D1701" s="14">
        <v>220</v>
      </c>
      <c r="E1701" s="14"/>
      <c r="F1701" s="14"/>
      <c r="G1701" s="492">
        <f>Tabla149[[#This Row],[PPF (µmol/s)]]/Tabla149[[#This Row],[Power use (W)]]</f>
        <v>0</v>
      </c>
      <c r="H1701" s="197"/>
      <c r="I1701" s="197"/>
      <c r="J1701" s="197"/>
      <c r="K1701" s="197"/>
      <c r="L1701" s="197"/>
      <c r="M1701" s="197"/>
      <c r="N1701" s="6" t="s">
        <v>3518</v>
      </c>
    </row>
    <row r="1702" spans="1:14" x14ac:dyDescent="0.3">
      <c r="A1702" s="429"/>
      <c r="B1702" s="13" t="s">
        <v>3519</v>
      </c>
      <c r="C1702" s="14" t="s">
        <v>424</v>
      </c>
      <c r="D1702" s="14">
        <v>220</v>
      </c>
      <c r="E1702" s="14"/>
      <c r="F1702" s="14"/>
      <c r="G1702" s="492">
        <f>Tabla149[[#This Row],[PPF (µmol/s)]]/Tabla149[[#This Row],[Power use (W)]]</f>
        <v>0</v>
      </c>
      <c r="H1702" s="197"/>
      <c r="I1702" s="197"/>
      <c r="J1702" s="197"/>
      <c r="K1702" s="197"/>
      <c r="L1702" s="197"/>
      <c r="M1702" s="197"/>
      <c r="N1702" s="6" t="s">
        <v>3520</v>
      </c>
    </row>
    <row r="1703" spans="1:14" x14ac:dyDescent="0.3">
      <c r="A1703" s="421"/>
      <c r="B1703" s="11" t="s">
        <v>3522</v>
      </c>
      <c r="C1703" s="14" t="s">
        <v>2077</v>
      </c>
      <c r="D1703" s="11">
        <v>55</v>
      </c>
      <c r="E1703" s="11"/>
      <c r="F1703" s="11"/>
      <c r="G1703" s="492">
        <f>Tabla149[[#This Row],[PPF (µmol/s)]]/Tabla149[[#This Row],[Power use (W)]]</f>
        <v>0</v>
      </c>
      <c r="H1703" s="197"/>
      <c r="I1703" s="197"/>
      <c r="J1703" s="197"/>
      <c r="K1703" s="197"/>
      <c r="L1703" s="197"/>
      <c r="M1703" s="197"/>
      <c r="N1703" s="4" t="s">
        <v>3524</v>
      </c>
    </row>
    <row r="1704" spans="1:14" x14ac:dyDescent="0.3">
      <c r="A1704" s="421"/>
      <c r="B1704" s="11" t="s">
        <v>3526</v>
      </c>
      <c r="C1704" s="14" t="s">
        <v>2077</v>
      </c>
      <c r="D1704" s="11">
        <v>55</v>
      </c>
      <c r="E1704" s="11"/>
      <c r="F1704" s="11"/>
      <c r="G1704" s="492">
        <f>Tabla149[[#This Row],[PPF (µmol/s)]]/Tabla149[[#This Row],[Power use (W)]]</f>
        <v>0</v>
      </c>
      <c r="H1704" s="197"/>
      <c r="I1704" s="197"/>
      <c r="J1704" s="197"/>
      <c r="K1704" s="197"/>
      <c r="L1704" s="197"/>
      <c r="M1704" s="197"/>
      <c r="N1704" s="4" t="s">
        <v>3525</v>
      </c>
    </row>
    <row r="1705" spans="1:14" x14ac:dyDescent="0.3">
      <c r="A1705" s="421"/>
      <c r="B1705" s="11" t="s">
        <v>3527</v>
      </c>
      <c r="C1705" s="14" t="s">
        <v>2077</v>
      </c>
      <c r="D1705" s="11">
        <v>55</v>
      </c>
      <c r="E1705" s="11"/>
      <c r="F1705" s="11"/>
      <c r="G1705" s="492">
        <f>Tabla149[[#This Row],[PPF (µmol/s)]]/Tabla149[[#This Row],[Power use (W)]]</f>
        <v>0</v>
      </c>
      <c r="H1705" s="197"/>
      <c r="I1705" s="197"/>
      <c r="J1705" s="197"/>
      <c r="K1705" s="197"/>
      <c r="L1705" s="197"/>
      <c r="M1705" s="197"/>
      <c r="N1705" s="4" t="s">
        <v>3528</v>
      </c>
    </row>
    <row r="1706" spans="1:14" x14ac:dyDescent="0.3">
      <c r="A1706" s="421"/>
      <c r="B1706" s="11" t="s">
        <v>3529</v>
      </c>
      <c r="C1706" s="14" t="s">
        <v>2077</v>
      </c>
      <c r="D1706" s="11">
        <v>55</v>
      </c>
      <c r="E1706" s="11"/>
      <c r="F1706" s="11"/>
      <c r="G1706" s="492">
        <f>Tabla149[[#This Row],[PPF (µmol/s)]]/Tabla149[[#This Row],[Power use (W)]]</f>
        <v>0</v>
      </c>
      <c r="H1706" s="197"/>
      <c r="I1706" s="197"/>
      <c r="J1706" s="197"/>
      <c r="K1706" s="197"/>
      <c r="L1706" s="197"/>
      <c r="M1706" s="197"/>
      <c r="N1706" s="4" t="s">
        <v>3530</v>
      </c>
    </row>
    <row r="1707" spans="1:14" ht="15" thickBot="1" x14ac:dyDescent="0.35">
      <c r="A1707" s="429"/>
      <c r="B1707" s="13" t="s">
        <v>3531</v>
      </c>
      <c r="C1707" s="26" t="s">
        <v>424</v>
      </c>
      <c r="D1707" s="13">
        <v>220</v>
      </c>
      <c r="E1707" s="13"/>
      <c r="F1707" s="13"/>
      <c r="G1707" s="492">
        <f>Tabla149[[#This Row],[PPF (µmol/s)]]/Tabla149[[#This Row],[Power use (W)]]</f>
        <v>0</v>
      </c>
      <c r="H1707" s="197"/>
      <c r="I1707" s="197"/>
      <c r="J1707" s="197"/>
      <c r="K1707" s="197"/>
      <c r="L1707" s="197"/>
      <c r="M1707" s="197"/>
      <c r="N1707" s="114" t="s">
        <v>3532</v>
      </c>
    </row>
    <row r="1708" spans="1:14" ht="18.600000000000001" thickBot="1" x14ac:dyDescent="0.4">
      <c r="A1708" s="56" t="s">
        <v>3535</v>
      </c>
      <c r="B1708" s="53"/>
      <c r="C1708" s="27"/>
      <c r="D1708" s="27"/>
      <c r="E1708" s="27"/>
      <c r="F1708" s="27"/>
      <c r="G1708" s="522"/>
      <c r="H1708" s="27"/>
      <c r="I1708" s="27"/>
      <c r="J1708" s="27"/>
      <c r="K1708" s="27"/>
      <c r="L1708" s="27"/>
      <c r="M1708" s="27"/>
      <c r="N1708" s="16"/>
    </row>
    <row r="1709" spans="1:14" x14ac:dyDescent="0.3">
      <c r="A1709" s="426" t="s">
        <v>3548</v>
      </c>
      <c r="B1709" s="14" t="s">
        <v>3536</v>
      </c>
      <c r="C1709" s="14" t="s">
        <v>2078</v>
      </c>
      <c r="D1709" s="14"/>
      <c r="E1709" s="14"/>
      <c r="F1709" s="14"/>
      <c r="G1709" s="260"/>
      <c r="H1709" s="197"/>
      <c r="I1709" s="197"/>
      <c r="J1709" s="197"/>
      <c r="K1709" s="197"/>
      <c r="L1709" s="197"/>
      <c r="M1709" s="197"/>
      <c r="N1709" s="6"/>
    </row>
    <row r="1710" spans="1:14" x14ac:dyDescent="0.3">
      <c r="A1710" s="421" t="s">
        <v>3549</v>
      </c>
      <c r="B1710" s="11" t="s">
        <v>3537</v>
      </c>
      <c r="C1710" s="14" t="s">
        <v>2079</v>
      </c>
      <c r="D1710" s="11">
        <v>300</v>
      </c>
      <c r="E1710" s="11"/>
      <c r="F1710" s="11"/>
      <c r="G1710" s="492">
        <f>Tabla149[[#This Row],[PPF (µmol/s)]]/Tabla149[[#This Row],[Power use (W)]]</f>
        <v>0</v>
      </c>
      <c r="H1710" s="197"/>
      <c r="I1710" s="197"/>
      <c r="J1710" s="197"/>
      <c r="K1710" s="197"/>
      <c r="L1710" s="197"/>
      <c r="M1710" s="197"/>
      <c r="N1710" s="4" t="s">
        <v>3543</v>
      </c>
    </row>
    <row r="1711" spans="1:14" x14ac:dyDescent="0.3">
      <c r="A1711" s="420" t="s">
        <v>3550</v>
      </c>
      <c r="B1711" s="11" t="s">
        <v>3538</v>
      </c>
      <c r="C1711" s="14" t="s">
        <v>2079</v>
      </c>
      <c r="D1711" s="11">
        <v>450</v>
      </c>
      <c r="E1711" s="11"/>
      <c r="F1711" s="11"/>
      <c r="G1711" s="492">
        <f>Tabla149[[#This Row],[PPF (µmol/s)]]/Tabla149[[#This Row],[Power use (W)]]</f>
        <v>0</v>
      </c>
      <c r="H1711" s="197"/>
      <c r="I1711" s="197"/>
      <c r="J1711" s="197"/>
      <c r="K1711" s="197"/>
      <c r="L1711" s="197"/>
      <c r="M1711" s="197"/>
      <c r="N1711" s="4" t="s">
        <v>3544</v>
      </c>
    </row>
    <row r="1712" spans="1:14" x14ac:dyDescent="0.3">
      <c r="A1712" s="421"/>
      <c r="B1712" s="11" t="s">
        <v>3539</v>
      </c>
      <c r="C1712" s="14" t="s">
        <v>3541</v>
      </c>
      <c r="D1712" s="11">
        <v>600</v>
      </c>
      <c r="E1712" s="11"/>
      <c r="F1712" s="11"/>
      <c r="G1712" s="492">
        <f>Tabla149[[#This Row],[PPF (µmol/s)]]/Tabla149[[#This Row],[Power use (W)]]</f>
        <v>0</v>
      </c>
      <c r="H1712" s="197"/>
      <c r="I1712" s="197"/>
      <c r="J1712" s="197"/>
      <c r="K1712" s="197"/>
      <c r="L1712" s="197"/>
      <c r="M1712" s="197"/>
      <c r="N1712" s="4" t="s">
        <v>3545</v>
      </c>
    </row>
    <row r="1713" spans="1:14" x14ac:dyDescent="0.3">
      <c r="A1713" s="421"/>
      <c r="B1713" s="11" t="s">
        <v>3540</v>
      </c>
      <c r="C1713" s="14" t="s">
        <v>3541</v>
      </c>
      <c r="D1713" s="11">
        <v>900</v>
      </c>
      <c r="E1713" s="11"/>
      <c r="F1713" s="11"/>
      <c r="G1713" s="492">
        <f>Tabla149[[#This Row],[PPF (µmol/s)]]/Tabla149[[#This Row],[Power use (W)]]</f>
        <v>0</v>
      </c>
      <c r="H1713" s="197"/>
      <c r="I1713" s="197"/>
      <c r="J1713" s="197"/>
      <c r="K1713" s="197"/>
      <c r="L1713" s="197"/>
      <c r="M1713" s="197"/>
      <c r="N1713" s="4" t="s">
        <v>3546</v>
      </c>
    </row>
    <row r="1714" spans="1:14" ht="15" thickBot="1" x14ac:dyDescent="0.35">
      <c r="A1714" s="429"/>
      <c r="B1714" s="13" t="s">
        <v>3542</v>
      </c>
      <c r="C1714" s="26" t="s">
        <v>3541</v>
      </c>
      <c r="D1714" s="13">
        <v>1200</v>
      </c>
      <c r="E1714" s="13"/>
      <c r="F1714" s="13"/>
      <c r="G1714" s="492">
        <f>Tabla149[[#This Row],[PPF (µmol/s)]]/Tabla149[[#This Row],[Power use (W)]]</f>
        <v>0</v>
      </c>
      <c r="H1714" s="197"/>
      <c r="I1714" s="197"/>
      <c r="J1714" s="197"/>
      <c r="K1714" s="197"/>
      <c r="L1714" s="197"/>
      <c r="M1714" s="197"/>
      <c r="N1714" s="8" t="s">
        <v>3547</v>
      </c>
    </row>
    <row r="1715" spans="1:14" ht="18.600000000000001" thickBot="1" x14ac:dyDescent="0.4">
      <c r="A1715" s="56" t="s">
        <v>3564</v>
      </c>
      <c r="B1715" s="53"/>
      <c r="C1715" s="27"/>
      <c r="D1715" s="27"/>
      <c r="E1715" s="27"/>
      <c r="F1715" s="27"/>
      <c r="G1715" s="522"/>
      <c r="H1715" s="27"/>
      <c r="I1715" s="27"/>
      <c r="J1715" s="27"/>
      <c r="K1715" s="27"/>
      <c r="L1715" s="27"/>
      <c r="M1715" s="27"/>
      <c r="N1715" s="16"/>
    </row>
    <row r="1716" spans="1:14" x14ac:dyDescent="0.3">
      <c r="A1716" s="426" t="s">
        <v>3565</v>
      </c>
      <c r="B1716" s="14" t="s">
        <v>3566</v>
      </c>
      <c r="C1716" s="14" t="s">
        <v>15</v>
      </c>
      <c r="D1716" s="14"/>
      <c r="E1716" s="14"/>
      <c r="F1716" s="14"/>
      <c r="G1716" s="260"/>
      <c r="H1716" s="197"/>
      <c r="I1716" s="197"/>
      <c r="J1716" s="197"/>
      <c r="K1716" s="197"/>
      <c r="L1716" s="197"/>
      <c r="M1716" s="197"/>
      <c r="N1716" s="6" t="s">
        <v>3567</v>
      </c>
    </row>
    <row r="1717" spans="1:14" x14ac:dyDescent="0.3">
      <c r="A1717" s="421" t="s">
        <v>3573</v>
      </c>
      <c r="B1717" s="11" t="s">
        <v>3568</v>
      </c>
      <c r="C1717" s="13" t="s">
        <v>82</v>
      </c>
      <c r="D1717" s="11"/>
      <c r="E1717" s="11">
        <v>16</v>
      </c>
      <c r="F1717" s="11"/>
      <c r="G1717" s="260"/>
      <c r="H1717" s="197"/>
      <c r="I1717" s="197"/>
      <c r="J1717" s="197"/>
      <c r="K1717" s="197"/>
      <c r="L1717" s="197"/>
      <c r="M1717" s="197"/>
      <c r="N1717" s="4"/>
    </row>
    <row r="1718" spans="1:14" x14ac:dyDescent="0.3">
      <c r="A1718" s="429" t="s">
        <v>3572</v>
      </c>
      <c r="B1718" s="11" t="s">
        <v>3569</v>
      </c>
      <c r="C1718" s="13" t="s">
        <v>82</v>
      </c>
      <c r="D1718" s="13"/>
      <c r="E1718" s="13">
        <v>25</v>
      </c>
      <c r="F1718" s="13"/>
      <c r="G1718" s="260"/>
      <c r="H1718" s="197"/>
      <c r="I1718" s="197"/>
      <c r="J1718" s="197"/>
      <c r="K1718" s="197"/>
      <c r="L1718" s="197"/>
      <c r="M1718" s="197"/>
      <c r="N1718" s="8"/>
    </row>
    <row r="1719" spans="1:14" x14ac:dyDescent="0.3">
      <c r="A1719" s="421"/>
      <c r="B1719" s="11" t="s">
        <v>3570</v>
      </c>
      <c r="C1719" s="13" t="s">
        <v>82</v>
      </c>
      <c r="D1719" s="11"/>
      <c r="E1719" s="11">
        <v>32</v>
      </c>
      <c r="F1719" s="11"/>
      <c r="G1719" s="260"/>
      <c r="H1719" s="197"/>
      <c r="I1719" s="197"/>
      <c r="J1719" s="197"/>
      <c r="K1719" s="197"/>
      <c r="L1719" s="197"/>
      <c r="M1719" s="197"/>
      <c r="N1719" s="4"/>
    </row>
    <row r="1720" spans="1:14" ht="15" thickBot="1" x14ac:dyDescent="0.35">
      <c r="A1720" s="429"/>
      <c r="B1720" s="13" t="s">
        <v>3571</v>
      </c>
      <c r="C1720" s="13" t="s">
        <v>82</v>
      </c>
      <c r="D1720" s="13"/>
      <c r="E1720" s="13"/>
      <c r="F1720" s="13"/>
      <c r="G1720" s="260"/>
      <c r="H1720" s="197"/>
      <c r="I1720" s="197"/>
      <c r="J1720" s="197"/>
      <c r="K1720" s="197"/>
      <c r="L1720" s="197"/>
      <c r="M1720" s="197"/>
      <c r="N1720" s="8"/>
    </row>
    <row r="1721" spans="1:14" ht="18.600000000000001" thickBot="1" x14ac:dyDescent="0.4">
      <c r="A1721" s="56" t="s">
        <v>3575</v>
      </c>
      <c r="B1721" s="53"/>
      <c r="C1721" s="27"/>
      <c r="D1721" s="27"/>
      <c r="E1721" s="27"/>
      <c r="F1721" s="27"/>
      <c r="G1721" s="522"/>
      <c r="H1721" s="27"/>
      <c r="I1721" s="27"/>
      <c r="J1721" s="27"/>
      <c r="K1721" s="27"/>
      <c r="L1721" s="27"/>
      <c r="M1721" s="27"/>
      <c r="N1721" s="16"/>
    </row>
    <row r="1722" spans="1:14" x14ac:dyDescent="0.3">
      <c r="A1722" s="426" t="s">
        <v>3589</v>
      </c>
      <c r="B1722" s="14" t="s">
        <v>3576</v>
      </c>
      <c r="C1722" s="14" t="s">
        <v>2079</v>
      </c>
      <c r="D1722" s="14">
        <v>140</v>
      </c>
      <c r="E1722" s="14"/>
      <c r="F1722" s="14"/>
      <c r="G1722" s="492">
        <f>Tabla149[[#This Row],[PPF (µmol/s)]]/Tabla149[[#This Row],[Power use (W)]]</f>
        <v>0</v>
      </c>
      <c r="H1722" s="197"/>
      <c r="I1722" s="197"/>
      <c r="J1722" s="197"/>
      <c r="K1722" s="197"/>
      <c r="L1722" s="197"/>
      <c r="M1722" s="197"/>
      <c r="N1722" s="6" t="s">
        <v>3580</v>
      </c>
    </row>
    <row r="1723" spans="1:14" x14ac:dyDescent="0.3">
      <c r="A1723" s="421" t="s">
        <v>3590</v>
      </c>
      <c r="B1723" s="11" t="s">
        <v>3577</v>
      </c>
      <c r="C1723" s="14" t="s">
        <v>2079</v>
      </c>
      <c r="D1723" s="11">
        <v>280</v>
      </c>
      <c r="E1723" s="11"/>
      <c r="F1723" s="11"/>
      <c r="G1723" s="492">
        <f>Tabla149[[#This Row],[PPF (µmol/s)]]/Tabla149[[#This Row],[Power use (W)]]</f>
        <v>0</v>
      </c>
      <c r="H1723" s="197"/>
      <c r="I1723" s="197"/>
      <c r="J1723" s="197"/>
      <c r="K1723" s="197"/>
      <c r="L1723" s="197"/>
      <c r="M1723" s="197"/>
      <c r="N1723" s="6" t="s">
        <v>3579</v>
      </c>
    </row>
    <row r="1724" spans="1:14" x14ac:dyDescent="0.3">
      <c r="A1724" s="421"/>
      <c r="B1724" s="11" t="s">
        <v>3578</v>
      </c>
      <c r="C1724" s="14" t="s">
        <v>2079</v>
      </c>
      <c r="D1724" s="11">
        <v>350</v>
      </c>
      <c r="E1724" s="11"/>
      <c r="F1724" s="11"/>
      <c r="G1724" s="492">
        <f>Tabla149[[#This Row],[PPF (µmol/s)]]/Tabla149[[#This Row],[Power use (W)]]</f>
        <v>0</v>
      </c>
      <c r="H1724" s="197"/>
      <c r="I1724" s="197"/>
      <c r="J1724" s="197"/>
      <c r="K1724" s="197"/>
      <c r="L1724" s="197"/>
      <c r="M1724" s="197"/>
      <c r="N1724" s="6" t="s">
        <v>3581</v>
      </c>
    </row>
    <row r="1725" spans="1:14" x14ac:dyDescent="0.3">
      <c r="A1725" s="421"/>
      <c r="B1725" s="11" t="s">
        <v>3582</v>
      </c>
      <c r="C1725" s="13" t="s">
        <v>82</v>
      </c>
      <c r="D1725" s="11">
        <v>9</v>
      </c>
      <c r="E1725" s="11"/>
      <c r="F1725" s="11"/>
      <c r="G1725" s="492">
        <f>Tabla149[[#This Row],[PPF (µmol/s)]]/Tabla149[[#This Row],[Power use (W)]]</f>
        <v>0</v>
      </c>
      <c r="H1725" s="197"/>
      <c r="I1725" s="197"/>
      <c r="J1725" s="197"/>
      <c r="K1725" s="197"/>
      <c r="L1725" s="197"/>
      <c r="M1725" s="197"/>
      <c r="N1725" s="4" t="s">
        <v>3583</v>
      </c>
    </row>
    <row r="1726" spans="1:14" x14ac:dyDescent="0.3">
      <c r="A1726" s="421"/>
      <c r="B1726" s="11" t="s">
        <v>3584</v>
      </c>
      <c r="C1726" s="13" t="s">
        <v>82</v>
      </c>
      <c r="D1726" s="11">
        <v>15</v>
      </c>
      <c r="E1726" s="11"/>
      <c r="F1726" s="11"/>
      <c r="G1726" s="492">
        <f>Tabla149[[#This Row],[PPF (µmol/s)]]/Tabla149[[#This Row],[Power use (W)]]</f>
        <v>0</v>
      </c>
      <c r="H1726" s="197"/>
      <c r="I1726" s="197"/>
      <c r="J1726" s="197"/>
      <c r="K1726" s="197"/>
      <c r="L1726" s="197"/>
      <c r="M1726" s="197"/>
      <c r="N1726" s="4" t="s">
        <v>3585</v>
      </c>
    </row>
    <row r="1727" spans="1:14" x14ac:dyDescent="0.3">
      <c r="A1727" s="421"/>
      <c r="B1727" s="11" t="s">
        <v>3586</v>
      </c>
      <c r="C1727" s="13" t="s">
        <v>82</v>
      </c>
      <c r="D1727" s="11">
        <v>18</v>
      </c>
      <c r="E1727" s="11"/>
      <c r="F1727" s="11"/>
      <c r="G1727" s="492">
        <f>Tabla149[[#This Row],[PPF (µmol/s)]]/Tabla149[[#This Row],[Power use (W)]]</f>
        <v>0</v>
      </c>
      <c r="H1727" s="197"/>
      <c r="I1727" s="197"/>
      <c r="J1727" s="197"/>
      <c r="K1727" s="197"/>
      <c r="L1727" s="197"/>
      <c r="M1727" s="197"/>
      <c r="N1727" s="4" t="s">
        <v>3587</v>
      </c>
    </row>
    <row r="1728" spans="1:14" ht="15" thickBot="1" x14ac:dyDescent="0.35">
      <c r="A1728" s="429"/>
      <c r="B1728" s="13" t="s">
        <v>3588</v>
      </c>
      <c r="C1728" s="13" t="s">
        <v>82</v>
      </c>
      <c r="D1728" s="13">
        <v>22</v>
      </c>
      <c r="E1728" s="13"/>
      <c r="F1728" s="13"/>
      <c r="G1728" s="492">
        <f>Tabla149[[#This Row],[PPF (µmol/s)]]/Tabla149[[#This Row],[Power use (W)]]</f>
        <v>0</v>
      </c>
      <c r="H1728" s="197"/>
      <c r="I1728" s="197"/>
      <c r="J1728" s="197"/>
      <c r="K1728" s="197"/>
      <c r="L1728" s="197"/>
      <c r="M1728" s="197"/>
      <c r="N1728" s="8" t="s">
        <v>3583</v>
      </c>
    </row>
    <row r="1729" spans="1:14" ht="18.600000000000001" thickBot="1" x14ac:dyDescent="0.4">
      <c r="A1729" s="56" t="s">
        <v>3591</v>
      </c>
      <c r="B1729" s="53"/>
      <c r="C1729" s="27"/>
      <c r="D1729" s="27"/>
      <c r="E1729" s="27"/>
      <c r="F1729" s="27"/>
      <c r="G1729" s="522"/>
      <c r="H1729" s="27"/>
      <c r="I1729" s="27"/>
      <c r="J1729" s="27"/>
      <c r="K1729" s="27"/>
      <c r="L1729" s="27"/>
      <c r="M1729" s="27"/>
      <c r="N1729" s="16"/>
    </row>
    <row r="1730" spans="1:14" x14ac:dyDescent="0.3">
      <c r="A1730" s="426" t="s">
        <v>3595</v>
      </c>
      <c r="B1730" s="14" t="s">
        <v>3592</v>
      </c>
      <c r="C1730" s="14" t="s">
        <v>3596</v>
      </c>
      <c r="D1730" s="14">
        <v>250</v>
      </c>
      <c r="E1730" s="14"/>
      <c r="F1730" s="14"/>
      <c r="G1730" s="492">
        <f>Tabla149[[#This Row],[PPF (µmol/s)]]/Tabla149[[#This Row],[Power use (W)]]</f>
        <v>0</v>
      </c>
      <c r="H1730" s="197"/>
      <c r="I1730" s="197"/>
      <c r="J1730" s="197"/>
      <c r="K1730" s="197"/>
      <c r="L1730" s="197"/>
      <c r="M1730" s="197"/>
      <c r="N1730" s="6" t="s">
        <v>3593</v>
      </c>
    </row>
    <row r="1731" spans="1:14" x14ac:dyDescent="0.3">
      <c r="A1731" s="421" t="s">
        <v>3594</v>
      </c>
      <c r="B1731" s="11"/>
      <c r="C1731" s="11"/>
      <c r="D1731" s="11"/>
      <c r="E1731" s="11"/>
      <c r="F1731" s="11"/>
      <c r="G1731" s="260"/>
      <c r="H1731" s="197"/>
      <c r="I1731" s="197"/>
      <c r="J1731" s="197"/>
      <c r="K1731" s="197"/>
      <c r="L1731" s="197"/>
      <c r="M1731" s="197"/>
      <c r="N1731" s="4"/>
    </row>
    <row r="1732" spans="1:14" ht="15" thickBot="1" x14ac:dyDescent="0.35">
      <c r="A1732" s="429"/>
      <c r="B1732" s="13"/>
      <c r="C1732" s="13"/>
      <c r="D1732" s="13"/>
      <c r="E1732" s="13"/>
      <c r="F1732" s="13"/>
      <c r="G1732" s="260"/>
      <c r="H1732" s="197"/>
      <c r="I1732" s="197"/>
      <c r="J1732" s="197"/>
      <c r="K1732" s="197"/>
      <c r="L1732" s="197"/>
      <c r="M1732" s="197"/>
      <c r="N1732" s="8"/>
    </row>
    <row r="1733" spans="1:14" ht="18.600000000000001" thickBot="1" x14ac:dyDescent="0.4">
      <c r="A1733" s="56" t="s">
        <v>3597</v>
      </c>
      <c r="B1733" s="53"/>
      <c r="C1733" s="27"/>
      <c r="D1733" s="27"/>
      <c r="E1733" s="27"/>
      <c r="F1733" s="27"/>
      <c r="G1733" s="522"/>
      <c r="H1733" s="27"/>
      <c r="I1733" s="27"/>
      <c r="J1733" s="27"/>
      <c r="K1733" s="27"/>
      <c r="L1733" s="27"/>
      <c r="M1733" s="27"/>
      <c r="N1733" s="16"/>
    </row>
    <row r="1734" spans="1:14" x14ac:dyDescent="0.3">
      <c r="A1734" s="426" t="s">
        <v>3598</v>
      </c>
      <c r="B1734" s="14" t="s">
        <v>3599</v>
      </c>
      <c r="C1734" s="14" t="s">
        <v>3600</v>
      </c>
      <c r="D1734" s="14">
        <v>225</v>
      </c>
      <c r="E1734" s="14"/>
      <c r="F1734" s="169">
        <v>2.4700000000000002</v>
      </c>
      <c r="G1734" s="260">
        <f>Tabla149[[#This Row],[PPF (µmol/s)]]/Tabla149[[#This Row],[Power use (W)]]</f>
        <v>0</v>
      </c>
      <c r="H1734" s="197"/>
      <c r="I1734" s="197"/>
      <c r="J1734" s="197"/>
      <c r="K1734" s="197">
        <v>2.4700000000000002</v>
      </c>
      <c r="L1734" s="197"/>
      <c r="M1734" s="197"/>
      <c r="N1734" s="6" t="s">
        <v>3601</v>
      </c>
    </row>
    <row r="1735" spans="1:14" x14ac:dyDescent="0.3">
      <c r="A1735" s="421" t="s">
        <v>3604</v>
      </c>
      <c r="B1735" s="11" t="s">
        <v>3602</v>
      </c>
      <c r="C1735" s="14" t="s">
        <v>3600</v>
      </c>
      <c r="D1735" s="14">
        <v>225</v>
      </c>
      <c r="E1735" s="11"/>
      <c r="F1735" s="170">
        <v>2.46</v>
      </c>
      <c r="G1735" s="260">
        <f>Tabla149[[#This Row],[PPF (µmol/s)]]/Tabla149[[#This Row],[Power use (W)]]</f>
        <v>0</v>
      </c>
      <c r="H1735" s="197"/>
      <c r="I1735" s="197"/>
      <c r="J1735" s="197"/>
      <c r="K1735" s="197">
        <v>2.46</v>
      </c>
      <c r="L1735" s="197"/>
      <c r="M1735" s="197"/>
      <c r="N1735" s="6" t="s">
        <v>3603</v>
      </c>
    </row>
    <row r="1736" spans="1:14" ht="15" thickBot="1" x14ac:dyDescent="0.35">
      <c r="A1736" s="280" t="s">
        <v>2019</v>
      </c>
      <c r="B1736" s="13"/>
      <c r="C1736" s="13"/>
      <c r="D1736" s="13"/>
      <c r="E1736" s="13"/>
      <c r="F1736" s="13"/>
      <c r="G1736" s="260"/>
      <c r="H1736" s="197"/>
      <c r="I1736" s="197"/>
      <c r="J1736" s="197"/>
      <c r="K1736" s="197"/>
      <c r="L1736" s="197"/>
      <c r="M1736" s="197"/>
      <c r="N1736" s="8"/>
    </row>
    <row r="1737" spans="1:14" ht="18.600000000000001" thickBot="1" x14ac:dyDescent="0.4">
      <c r="A1737" s="56" t="s">
        <v>3605</v>
      </c>
      <c r="B1737" s="53"/>
      <c r="C1737" s="27"/>
      <c r="D1737" s="27"/>
      <c r="E1737" s="27"/>
      <c r="F1737" s="27"/>
      <c r="G1737" s="522"/>
      <c r="H1737" s="27"/>
      <c r="I1737" s="27"/>
      <c r="J1737" s="27"/>
      <c r="K1737" s="27"/>
      <c r="L1737" s="27"/>
      <c r="M1737" s="27"/>
      <c r="N1737" s="16"/>
    </row>
    <row r="1738" spans="1:14" x14ac:dyDescent="0.3">
      <c r="A1738" s="426" t="s">
        <v>3614</v>
      </c>
      <c r="B1738" s="14" t="s">
        <v>3606</v>
      </c>
      <c r="C1738" s="14" t="s">
        <v>424</v>
      </c>
      <c r="D1738" s="14">
        <v>150</v>
      </c>
      <c r="E1738" s="14">
        <v>270</v>
      </c>
      <c r="F1738" s="14">
        <v>1.8</v>
      </c>
      <c r="G1738" s="493">
        <f>Tabla149[[#This Row],[PPF (µmol/s)]]/Tabla149[[#This Row],[Power use (W)]]</f>
        <v>1.8</v>
      </c>
      <c r="H1738" s="197"/>
      <c r="I1738" s="197"/>
      <c r="J1738" s="226">
        <v>1.8</v>
      </c>
      <c r="K1738" s="226"/>
      <c r="L1738" s="197"/>
      <c r="M1738" s="197"/>
      <c r="N1738" s="6" t="s">
        <v>3610</v>
      </c>
    </row>
    <row r="1739" spans="1:14" x14ac:dyDescent="0.3">
      <c r="A1739" s="421" t="s">
        <v>3615</v>
      </c>
      <c r="B1739" s="11" t="s">
        <v>3607</v>
      </c>
      <c r="C1739" s="14" t="s">
        <v>424</v>
      </c>
      <c r="D1739" s="11">
        <v>150</v>
      </c>
      <c r="E1739" s="11">
        <v>340</v>
      </c>
      <c r="F1739" s="11">
        <v>2.2000000000000002</v>
      </c>
      <c r="G1739" s="493">
        <f>Tabla149[[#This Row],[PPF (µmol/s)]]/Tabla149[[#This Row],[Power use (W)]]</f>
        <v>2.2666666666666666</v>
      </c>
      <c r="H1739" s="197"/>
      <c r="I1739" s="197"/>
      <c r="J1739" s="226"/>
      <c r="K1739" s="226">
        <v>2.2666666666666666</v>
      </c>
      <c r="L1739" s="197"/>
      <c r="M1739" s="197"/>
      <c r="N1739" s="6" t="s">
        <v>3612</v>
      </c>
    </row>
    <row r="1740" spans="1:14" x14ac:dyDescent="0.3">
      <c r="A1740" s="280" t="s">
        <v>2019</v>
      </c>
      <c r="B1740" s="11" t="s">
        <v>3608</v>
      </c>
      <c r="C1740" s="14" t="s">
        <v>424</v>
      </c>
      <c r="D1740" s="11">
        <v>90</v>
      </c>
      <c r="E1740" s="11">
        <v>160</v>
      </c>
      <c r="F1740" s="11">
        <v>1.8</v>
      </c>
      <c r="G1740" s="493">
        <f>Tabla149[[#This Row],[PPF (µmol/s)]]/Tabla149[[#This Row],[Power use (W)]]</f>
        <v>1.7777777777777777</v>
      </c>
      <c r="H1740" s="197"/>
      <c r="I1740" s="197"/>
      <c r="J1740" s="226">
        <v>1.7777777777777777</v>
      </c>
      <c r="K1740" s="226"/>
      <c r="L1740" s="197"/>
      <c r="M1740" s="197"/>
      <c r="N1740" s="6" t="s">
        <v>3611</v>
      </c>
    </row>
    <row r="1741" spans="1:14" x14ac:dyDescent="0.3">
      <c r="A1741" s="429"/>
      <c r="B1741" s="13" t="s">
        <v>3609</v>
      </c>
      <c r="C1741" s="26" t="s">
        <v>424</v>
      </c>
      <c r="D1741" s="13">
        <v>90</v>
      </c>
      <c r="E1741" s="13">
        <v>200</v>
      </c>
      <c r="F1741" s="13">
        <v>2.2000000000000002</v>
      </c>
      <c r="G1741" s="493">
        <f>Tabla149[[#This Row],[PPF (µmol/s)]]/Tabla149[[#This Row],[Power use (W)]]</f>
        <v>2.2222222222222223</v>
      </c>
      <c r="H1741" s="197"/>
      <c r="I1741" s="197"/>
      <c r="J1741" s="226"/>
      <c r="K1741" s="226">
        <v>2.2222222222222223</v>
      </c>
      <c r="L1741" s="197"/>
      <c r="M1741" s="197"/>
      <c r="N1741" s="114" t="s">
        <v>3613</v>
      </c>
    </row>
  </sheetData>
  <mergeCells count="1">
    <mergeCell ref="G2:M2"/>
  </mergeCells>
  <hyperlinks>
    <hyperlink ref="A30" r:id="rId1" xr:uid="{00000000-0004-0000-0500-000000000000}"/>
    <hyperlink ref="A93" r:id="rId2" xr:uid="{00000000-0004-0000-0500-000001000000}"/>
    <hyperlink ref="A122" r:id="rId3" xr:uid="{00000000-0004-0000-0500-000002000000}"/>
    <hyperlink ref="A169" r:id="rId4" xr:uid="{00000000-0004-0000-0500-000003000000}"/>
    <hyperlink ref="A184" r:id="rId5" xr:uid="{00000000-0004-0000-0500-000004000000}"/>
    <hyperlink ref="A13" r:id="rId6" xr:uid="{00000000-0004-0000-0500-000005000000}"/>
    <hyperlink ref="A31" r:id="rId7" xr:uid="{00000000-0004-0000-0500-000006000000}"/>
    <hyperlink ref="A41" r:id="rId8" xr:uid="{00000000-0004-0000-0500-000007000000}"/>
    <hyperlink ref="A56" r:id="rId9" xr:uid="{00000000-0004-0000-0500-000008000000}"/>
    <hyperlink ref="A69" r:id="rId10" xr:uid="{00000000-0004-0000-0500-000009000000}"/>
    <hyperlink ref="A70" r:id="rId11" xr:uid="{00000000-0004-0000-0500-00000A000000}"/>
    <hyperlink ref="A74" r:id="rId12" xr:uid="{00000000-0004-0000-0500-00000B000000}"/>
    <hyperlink ref="A75" r:id="rId13" xr:uid="{00000000-0004-0000-0500-00000C000000}"/>
    <hyperlink ref="A92" r:id="rId14" xr:uid="{00000000-0004-0000-0500-00000D000000}"/>
    <hyperlink ref="A108" r:id="rId15" location="HorticultureLight" xr:uid="{00000000-0004-0000-0500-00000E000000}"/>
    <hyperlink ref="A109" r:id="rId16" xr:uid="{00000000-0004-0000-0500-00000F000000}"/>
    <hyperlink ref="A114" r:id="rId17" xr:uid="{00000000-0004-0000-0500-000010000000}"/>
    <hyperlink ref="A121" r:id="rId18" xr:uid="{00000000-0004-0000-0500-000011000000}"/>
    <hyperlink ref="A115" r:id="rId19" xr:uid="{00000000-0004-0000-0500-000012000000}"/>
    <hyperlink ref="A150" r:id="rId20" xr:uid="{00000000-0004-0000-0500-000013000000}"/>
    <hyperlink ref="A176" r:id="rId21" xr:uid="{00000000-0004-0000-0500-000014000000}"/>
    <hyperlink ref="A183" r:id="rId22" xr:uid="{00000000-0004-0000-0500-000015000000}"/>
    <hyperlink ref="A192" r:id="rId23" xr:uid="{00000000-0004-0000-0500-000016000000}"/>
    <hyperlink ref="A206" r:id="rId24" xr:uid="{00000000-0004-0000-0500-000017000000}"/>
    <hyperlink ref="A215" r:id="rId25" xr:uid="{00000000-0004-0000-0500-000018000000}"/>
    <hyperlink ref="A220" r:id="rId26" xr:uid="{00000000-0004-0000-0500-000019000000}"/>
    <hyperlink ref="A237" r:id="rId27" xr:uid="{00000000-0004-0000-0500-00001A000000}"/>
    <hyperlink ref="A265" r:id="rId28" xr:uid="{00000000-0004-0000-0500-00001B000000}"/>
    <hyperlink ref="A264" r:id="rId29" xr:uid="{00000000-0004-0000-0500-00001C000000}"/>
    <hyperlink ref="A104" r:id="rId30" xr:uid="{00000000-0004-0000-0500-00001D000000}"/>
    <hyperlink ref="A100" r:id="rId31" xr:uid="{00000000-0004-0000-0500-00001E000000}"/>
    <hyperlink ref="A101" r:id="rId32" xr:uid="{00000000-0004-0000-0500-00001F000000}"/>
    <hyperlink ref="A294" r:id="rId33" xr:uid="{00000000-0004-0000-0500-000020000000}"/>
    <hyperlink ref="A343" r:id="rId34" xr:uid="{00000000-0004-0000-0500-000021000000}"/>
    <hyperlink ref="A344" r:id="rId35" xr:uid="{00000000-0004-0000-0500-000022000000}"/>
    <hyperlink ref="A357" r:id="rId36" xr:uid="{00000000-0004-0000-0500-000023000000}"/>
    <hyperlink ref="A380" r:id="rId37" xr:uid="{00000000-0004-0000-0500-000024000000}"/>
    <hyperlink ref="A390" r:id="rId38" xr:uid="{00000000-0004-0000-0500-000025000000}"/>
    <hyperlink ref="A391" r:id="rId39" xr:uid="{00000000-0004-0000-0500-000026000000}"/>
    <hyperlink ref="A416" r:id="rId40" xr:uid="{00000000-0004-0000-0500-000027000000}"/>
    <hyperlink ref="A417" r:id="rId41" xr:uid="{00000000-0004-0000-0500-000028000000}"/>
    <hyperlink ref="A420" r:id="rId42" xr:uid="{00000000-0004-0000-0500-000029000000}"/>
    <hyperlink ref="A421" r:id="rId43" xr:uid="{00000000-0004-0000-0500-00002A000000}"/>
    <hyperlink ref="A427" r:id="rId44" xr:uid="{00000000-0004-0000-0500-00002B000000}"/>
    <hyperlink ref="A491" r:id="rId45" xr:uid="{00000000-0004-0000-0500-00002C000000}"/>
    <hyperlink ref="A492" r:id="rId46" xr:uid="{00000000-0004-0000-0500-00002D000000}"/>
    <hyperlink ref="A508" r:id="rId47" xr:uid="{00000000-0004-0000-0500-00002E000000}"/>
    <hyperlink ref="A539" r:id="rId48" xr:uid="{00000000-0004-0000-0500-00002F000000}"/>
    <hyperlink ref="A540" r:id="rId49" xr:uid="{00000000-0004-0000-0500-000030000000}"/>
    <hyperlink ref="A560" r:id="rId50" xr:uid="{00000000-0004-0000-0500-000031000000}"/>
    <hyperlink ref="A561" r:id="rId51" xr:uid="{00000000-0004-0000-0500-000032000000}"/>
    <hyperlink ref="A566" r:id="rId52" xr:uid="{00000000-0004-0000-0500-000033000000}"/>
    <hyperlink ref="A573" r:id="rId53" xr:uid="{00000000-0004-0000-0500-000034000000}"/>
    <hyperlink ref="A607" r:id="rId54" xr:uid="{00000000-0004-0000-0500-000035000000}"/>
    <hyperlink ref="A611" r:id="rId55" xr:uid="{00000000-0004-0000-0500-000036000000}"/>
    <hyperlink ref="A615" r:id="rId56" xr:uid="{00000000-0004-0000-0500-000037000000}"/>
    <hyperlink ref="A616" r:id="rId57" xr:uid="{00000000-0004-0000-0500-000038000000}"/>
    <hyperlink ref="A619" r:id="rId58" xr:uid="{00000000-0004-0000-0500-000039000000}"/>
    <hyperlink ref="A620" r:id="rId59" xr:uid="{00000000-0004-0000-0500-00003A000000}"/>
    <hyperlink ref="A648" r:id="rId60" xr:uid="{00000000-0004-0000-0500-00003B000000}"/>
    <hyperlink ref="A684" r:id="rId61" xr:uid="{00000000-0004-0000-0500-00003C000000}"/>
    <hyperlink ref="A698" r:id="rId62" xr:uid="{00000000-0004-0000-0500-00003D000000}"/>
    <hyperlink ref="A702" r:id="rId63" xr:uid="{00000000-0004-0000-0500-00003E000000}"/>
    <hyperlink ref="A718" r:id="rId64" xr:uid="{00000000-0004-0000-0500-00003F000000}"/>
    <hyperlink ref="A285" r:id="rId65" xr:uid="{00000000-0004-0000-0500-000040000000}"/>
    <hyperlink ref="A286" r:id="rId66" xr:uid="{00000000-0004-0000-0500-000041000000}"/>
    <hyperlink ref="A290" r:id="rId67" xr:uid="{00000000-0004-0000-0500-000042000000}"/>
    <hyperlink ref="A318" r:id="rId68" xr:uid="{00000000-0004-0000-0500-000043000000}"/>
    <hyperlink ref="A383" r:id="rId69" xr:uid="{00000000-0004-0000-0500-000044000000}"/>
    <hyperlink ref="A386" r:id="rId70" xr:uid="{00000000-0004-0000-0500-000045000000}"/>
    <hyperlink ref="A623" r:id="rId71" xr:uid="{00000000-0004-0000-0500-000046000000}"/>
    <hyperlink ref="A719" r:id="rId72" xr:uid="{00000000-0004-0000-0500-000047000000}"/>
    <hyperlink ref="A723" r:id="rId73" xr:uid="{00000000-0004-0000-0500-000048000000}"/>
    <hyperlink ref="A96" r:id="rId74" xr:uid="{00000000-0004-0000-0500-000049000000}"/>
    <hyperlink ref="A749" r:id="rId75" xr:uid="{00000000-0004-0000-0500-00004A000000}"/>
    <hyperlink ref="A776" r:id="rId76" xr:uid="{00000000-0004-0000-0500-00004B000000}"/>
    <hyperlink ref="A803" r:id="rId77" xr:uid="{00000000-0004-0000-0500-00004C000000}"/>
    <hyperlink ref="A808" r:id="rId78" xr:uid="{00000000-0004-0000-0500-00004D000000}"/>
    <hyperlink ref="A764" r:id="rId79" xr:uid="{00000000-0004-0000-0500-00004E000000}"/>
    <hyperlink ref="A742" r:id="rId80" xr:uid="{00000000-0004-0000-0500-00004F000000}"/>
    <hyperlink ref="A746" r:id="rId81" xr:uid="{00000000-0004-0000-0500-000050000000}"/>
    <hyperlink ref="A756" r:id="rId82" xr:uid="{00000000-0004-0000-0500-000051000000}"/>
    <hyperlink ref="A799" r:id="rId83" xr:uid="{00000000-0004-0000-0500-000052000000}"/>
    <hyperlink ref="A832" r:id="rId84" xr:uid="{00000000-0004-0000-0500-000053000000}"/>
    <hyperlink ref="A821" r:id="rId85" location="products" xr:uid="{00000000-0004-0000-0500-000054000000}"/>
    <hyperlink ref="A839" r:id="rId86" xr:uid="{00000000-0004-0000-0500-000055000000}"/>
    <hyperlink ref="A850" r:id="rId87" xr:uid="{00000000-0004-0000-0500-000056000000}"/>
    <hyperlink ref="A857" r:id="rId88" xr:uid="{00000000-0004-0000-0500-000057000000}"/>
    <hyperlink ref="A861" r:id="rId89" xr:uid="{00000000-0004-0000-0500-000058000000}"/>
    <hyperlink ref="A865" r:id="rId90" xr:uid="{00000000-0004-0000-0500-000059000000}"/>
    <hyperlink ref="A843" r:id="rId91" xr:uid="{00000000-0004-0000-0500-00005A000000}"/>
    <hyperlink ref="A814" r:id="rId92" xr:uid="{00000000-0004-0000-0500-00005B000000}"/>
    <hyperlink ref="A875" r:id="rId93" xr:uid="{00000000-0004-0000-0500-00005C000000}"/>
    <hyperlink ref="A885" r:id="rId94" xr:uid="{00000000-0004-0000-0500-00005D000000}"/>
    <hyperlink ref="A907" r:id="rId95" xr:uid="{00000000-0004-0000-0500-00005E000000}"/>
    <hyperlink ref="A912" r:id="rId96" xr:uid="{00000000-0004-0000-0500-00005F000000}"/>
    <hyperlink ref="A943" r:id="rId97" xr:uid="{00000000-0004-0000-0500-000060000000}"/>
    <hyperlink ref="A972" r:id="rId98" xr:uid="{00000000-0004-0000-0500-000061000000}"/>
    <hyperlink ref="A995" r:id="rId99" xr:uid="{00000000-0004-0000-0500-000062000000}"/>
    <hyperlink ref="A1003" r:id="rId100" xr:uid="{00000000-0004-0000-0500-000063000000}"/>
    <hyperlink ref="A1004" r:id="rId101" xr:uid="{00000000-0004-0000-0500-000064000000}"/>
    <hyperlink ref="A1008" r:id="rId102" xr:uid="{00000000-0004-0000-0500-000065000000}"/>
    <hyperlink ref="A1009" r:id="rId103" location="company-tab" xr:uid="{00000000-0004-0000-0500-000066000000}"/>
    <hyperlink ref="A1018" r:id="rId104" xr:uid="{00000000-0004-0000-0500-000067000000}"/>
    <hyperlink ref="A1052" r:id="rId105" xr:uid="{00000000-0004-0000-0500-000068000000}"/>
    <hyperlink ref="A1065" r:id="rId106" xr:uid="{00000000-0004-0000-0500-000069000000}"/>
    <hyperlink ref="A1071" r:id="rId107" xr:uid="{00000000-0004-0000-0500-00006A000000}"/>
    <hyperlink ref="A1076" r:id="rId108" xr:uid="{00000000-0004-0000-0500-00006B000000}"/>
    <hyperlink ref="A1080" r:id="rId109" xr:uid="{00000000-0004-0000-0500-00006C000000}"/>
    <hyperlink ref="A1110" r:id="rId110" xr:uid="{00000000-0004-0000-0500-00006D000000}"/>
    <hyperlink ref="A1123" r:id="rId111" xr:uid="{00000000-0004-0000-0500-00006E000000}"/>
    <hyperlink ref="A1127" r:id="rId112" xr:uid="{00000000-0004-0000-0500-00006F000000}"/>
    <hyperlink ref="A1138" r:id="rId113" xr:uid="{00000000-0004-0000-0500-000070000000}"/>
    <hyperlink ref="A1142" r:id="rId114" xr:uid="{00000000-0004-0000-0500-000071000000}"/>
    <hyperlink ref="A1143" r:id="rId115" xr:uid="{00000000-0004-0000-0500-000072000000}"/>
    <hyperlink ref="A1148" r:id="rId116" xr:uid="{00000000-0004-0000-0500-000073000000}"/>
    <hyperlink ref="A1174" r:id="rId117" xr:uid="{00000000-0004-0000-0500-000074000000}"/>
    <hyperlink ref="A983" r:id="rId118" xr:uid="{00000000-0004-0000-0500-000075000000}"/>
    <hyperlink ref="A968" r:id="rId119" xr:uid="{00000000-0004-0000-0500-000076000000}"/>
    <hyperlink ref="A978" r:id="rId120" xr:uid="{00000000-0004-0000-0500-000077000000}"/>
    <hyperlink ref="A988" r:id="rId121" xr:uid="{00000000-0004-0000-0500-000078000000}"/>
    <hyperlink ref="A999" r:id="rId122" xr:uid="{00000000-0004-0000-0500-000079000000}"/>
    <hyperlink ref="A1022" r:id="rId123" xr:uid="{00000000-0004-0000-0500-00007A000000}"/>
    <hyperlink ref="A1027" r:id="rId124" xr:uid="{00000000-0004-0000-0500-00007B000000}"/>
    <hyperlink ref="A1095" r:id="rId125" xr:uid="{00000000-0004-0000-0500-00007C000000}"/>
    <hyperlink ref="A1170" r:id="rId126" xr:uid="{00000000-0004-0000-0500-00007D000000}"/>
    <hyperlink ref="A1181" r:id="rId127" xr:uid="{00000000-0004-0000-0500-00007E000000}"/>
    <hyperlink ref="A691" r:id="rId128" xr:uid="{00000000-0004-0000-0500-00007F000000}"/>
    <hyperlink ref="A1212" r:id="rId129" xr:uid="{00000000-0004-0000-0500-000080000000}"/>
    <hyperlink ref="A1208" r:id="rId130" xr:uid="{00000000-0004-0000-0500-000081000000}"/>
    <hyperlink ref="A1224" r:id="rId131" xr:uid="{00000000-0004-0000-0500-000082000000}"/>
    <hyperlink ref="A1252" r:id="rId132" xr:uid="{00000000-0004-0000-0500-000083000000}"/>
    <hyperlink ref="A1263" r:id="rId133" xr:uid="{00000000-0004-0000-0500-000084000000}"/>
    <hyperlink ref="A1282" r:id="rId134" xr:uid="{00000000-0004-0000-0500-000085000000}"/>
    <hyperlink ref="A1314" r:id="rId135" xr:uid="{00000000-0004-0000-0500-000086000000}"/>
    <hyperlink ref="A1318" r:id="rId136" xr:uid="{00000000-0004-0000-0500-000087000000}"/>
    <hyperlink ref="A1319" r:id="rId137" xr:uid="{00000000-0004-0000-0500-000088000000}"/>
    <hyperlink ref="A1323" r:id="rId138" xr:uid="{00000000-0004-0000-0500-000089000000}"/>
    <hyperlink ref="A1324" r:id="rId139" xr:uid="{00000000-0004-0000-0500-00008A000000}"/>
    <hyperlink ref="A1344" r:id="rId140" xr:uid="{00000000-0004-0000-0500-00008B000000}"/>
    <hyperlink ref="A1351" r:id="rId141" xr:uid="{00000000-0004-0000-0500-00008C000000}"/>
    <hyperlink ref="A1370" r:id="rId142" xr:uid="{00000000-0004-0000-0500-00008D000000}"/>
    <hyperlink ref="A1382" r:id="rId143" xr:uid="{00000000-0004-0000-0500-00008E000000}"/>
    <hyperlink ref="A1389" r:id="rId144" xr:uid="{00000000-0004-0000-0500-00008F000000}"/>
    <hyperlink ref="A1400" r:id="rId145" xr:uid="{00000000-0004-0000-0500-000090000000}"/>
    <hyperlink ref="A1430" r:id="rId146" xr:uid="{00000000-0004-0000-0500-000091000000}"/>
    <hyperlink ref="A1435" r:id="rId147" xr:uid="{00000000-0004-0000-0500-000092000000}"/>
    <hyperlink ref="A1471" r:id="rId148" xr:uid="{00000000-0004-0000-0500-000093000000}"/>
    <hyperlink ref="A1470" r:id="rId149" xr:uid="{00000000-0004-0000-0500-000094000000}"/>
    <hyperlink ref="A1474" r:id="rId150" xr:uid="{00000000-0004-0000-0500-000095000000}"/>
    <hyperlink ref="A1478" r:id="rId151" xr:uid="{00000000-0004-0000-0500-000096000000}"/>
    <hyperlink ref="A1487" r:id="rId152" xr:uid="{00000000-0004-0000-0500-000097000000}"/>
    <hyperlink ref="A1508" r:id="rId153" xr:uid="{00000000-0004-0000-0500-000098000000}"/>
    <hyperlink ref="A1515" r:id="rId154" xr:uid="{00000000-0004-0000-0500-000099000000}"/>
    <hyperlink ref="A1526" r:id="rId155" xr:uid="{00000000-0004-0000-0500-00009A000000}"/>
    <hyperlink ref="A1530" r:id="rId156" xr:uid="{00000000-0004-0000-0500-00009B000000}"/>
    <hyperlink ref="A1186" r:id="rId157" xr:uid="{00000000-0004-0000-0500-00009C000000}"/>
    <hyperlink ref="A1535" r:id="rId158" xr:uid="{00000000-0004-0000-0500-00009D000000}"/>
    <hyperlink ref="A1539" r:id="rId159" xr:uid="{00000000-0004-0000-0500-00009E000000}"/>
    <hyperlink ref="A1540" r:id="rId160" xr:uid="{00000000-0004-0000-0500-00009F000000}"/>
    <hyperlink ref="A1544" r:id="rId161" xr:uid="{00000000-0004-0000-0500-0000A0000000}"/>
    <hyperlink ref="A1555" r:id="rId162" xr:uid="{00000000-0004-0000-0500-0000A1000000}"/>
    <hyperlink ref="A1564" r:id="rId163" xr:uid="{00000000-0004-0000-0500-0000A2000000}"/>
    <hyperlink ref="A1571" r:id="rId164" xr:uid="{00000000-0004-0000-0500-0000A3000000}"/>
    <hyperlink ref="A1588" r:id="rId165" xr:uid="{00000000-0004-0000-0500-0000A4000000}"/>
    <hyperlink ref="A1592" r:id="rId166" location="productos" xr:uid="{00000000-0004-0000-0500-0000A5000000}"/>
    <hyperlink ref="A1601" r:id="rId167" xr:uid="{00000000-0004-0000-0500-0000A6000000}"/>
    <hyperlink ref="A1633" r:id="rId168" xr:uid="{00000000-0004-0000-0500-0000A7000000}"/>
    <hyperlink ref="A1638" r:id="rId169" xr:uid="{00000000-0004-0000-0500-0000A8000000}"/>
    <hyperlink ref="A1685" r:id="rId170" xr:uid="{00000000-0004-0000-0500-0000A9000000}"/>
    <hyperlink ref="A1690" r:id="rId171" xr:uid="{00000000-0004-0000-0500-0000AA000000}"/>
    <hyperlink ref="A1694" r:id="rId172" xr:uid="{00000000-0004-0000-0500-0000AB000000}"/>
    <hyperlink ref="A1709" r:id="rId173" xr:uid="{00000000-0004-0000-0500-0000AC000000}"/>
    <hyperlink ref="A1711" r:id="rId174" xr:uid="{00000000-0004-0000-0500-0000AD000000}"/>
    <hyperlink ref="A1245" r:id="rId175" xr:uid="{00000000-0004-0000-0500-0000AE000000}"/>
    <hyperlink ref="A1262" r:id="rId176" xr:uid="{00000000-0004-0000-0500-0000AF000000}"/>
    <hyperlink ref="A1281" r:id="rId177" xr:uid="{00000000-0004-0000-0500-0000B0000000}"/>
    <hyperlink ref="A1287" r:id="rId178" xr:uid="{00000000-0004-0000-0500-0000B1000000}"/>
    <hyperlink ref="A1293" r:id="rId179" xr:uid="{00000000-0004-0000-0500-0000B2000000}"/>
    <hyperlink ref="A1300" r:id="rId180" xr:uid="{00000000-0004-0000-0500-0000B3000000}"/>
    <hyperlink ref="A1310" r:id="rId181" xr:uid="{00000000-0004-0000-0500-0000B4000000}"/>
    <hyperlink ref="A1361" r:id="rId182" xr:uid="{00000000-0004-0000-0500-0000B5000000}"/>
    <hyperlink ref="A1374" r:id="rId183" xr:uid="{00000000-0004-0000-0500-0000B6000000}"/>
    <hyperlink ref="A1378" r:id="rId184" xr:uid="{00000000-0004-0000-0500-0000B7000000}"/>
    <hyperlink ref="A1396" r:id="rId185" xr:uid="{00000000-0004-0000-0500-0000B8000000}"/>
    <hyperlink ref="A1404" r:id="rId186" xr:uid="{00000000-0004-0000-0500-0000B9000000}"/>
    <hyperlink ref="A1420" r:id="rId187" xr:uid="{00000000-0004-0000-0500-0000BA000000}"/>
    <hyperlink ref="A1425" r:id="rId188" xr:uid="{00000000-0004-0000-0500-0000BB000000}"/>
    <hyperlink ref="A1439" r:id="rId189" xr:uid="{00000000-0004-0000-0500-0000BC000000}"/>
    <hyperlink ref="A1485" r:id="rId190" xr:uid="{00000000-0004-0000-0500-0000BD000000}"/>
    <hyperlink ref="A1503" r:id="rId191" xr:uid="{00000000-0004-0000-0500-0000BE000000}"/>
    <hyperlink ref="A1580" r:id="rId192" xr:uid="{00000000-0004-0000-0500-0000BF000000}"/>
    <hyperlink ref="A1596" r:id="rId193" xr:uid="{00000000-0004-0000-0500-0000C0000000}"/>
    <hyperlink ref="A1628" r:id="rId194" xr:uid="{00000000-0004-0000-0500-0000C1000000}"/>
    <hyperlink ref="A1716" r:id="rId195" xr:uid="{00000000-0004-0000-0500-0000C2000000}"/>
    <hyperlink ref="A1722" r:id="rId196" xr:uid="{00000000-0004-0000-0500-0000C3000000}"/>
    <hyperlink ref="A1730" r:id="rId197" xr:uid="{00000000-0004-0000-0500-0000C4000000}"/>
    <hyperlink ref="A1734" r:id="rId198" xr:uid="{00000000-0004-0000-0500-0000C5000000}"/>
    <hyperlink ref="A1738" r:id="rId199" xr:uid="{00000000-0004-0000-0500-0000C6000000}"/>
    <hyperlink ref="N1262" r:id="rId200" display="http://www.sunritek.com/content/Spectrum/6.html" xr:uid="{00000000-0004-0000-0500-0000C7000000}"/>
  </hyperlinks>
  <pageMargins left="0.7" right="0.7" top="0.75" bottom="0.75" header="0.3" footer="0.3"/>
  <pageSetup paperSize="9" orientation="portrait" r:id="rId201"/>
  <tableParts count="2">
    <tablePart r:id="rId202"/>
    <tablePart r:id="rId20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830"/>
  <sheetViews>
    <sheetView topLeftCell="F1" zoomScale="60" zoomScaleNormal="60" workbookViewId="0">
      <selection activeCell="Q46" sqref="J46:Q47"/>
    </sheetView>
  </sheetViews>
  <sheetFormatPr defaultColWidth="8.77734375" defaultRowHeight="14.4" x14ac:dyDescent="0.3"/>
  <cols>
    <col min="1" max="1" width="57.109375" style="2" customWidth="1"/>
    <col min="2" max="3" width="79" style="1" customWidth="1"/>
    <col min="4" max="6" width="17.6640625" style="1" customWidth="1"/>
    <col min="7" max="7" width="153.21875" style="2" customWidth="1"/>
    <col min="8" max="8" width="8.77734375" style="2"/>
    <col min="9" max="9" width="4.33203125" style="2" customWidth="1"/>
    <col min="10" max="10" width="19.33203125" style="2" customWidth="1"/>
    <col min="11" max="11" width="17.44140625" style="2" customWidth="1"/>
    <col min="12" max="12" width="20.88671875" style="2" customWidth="1"/>
    <col min="13" max="13" width="15.6640625" style="2" customWidth="1"/>
    <col min="14" max="14" width="20.5546875" style="2" customWidth="1"/>
    <col min="15" max="15" width="12.6640625" style="2" customWidth="1"/>
    <col min="16" max="16" width="10.77734375" style="2" customWidth="1"/>
    <col min="17" max="17" width="24" style="2" customWidth="1"/>
    <col min="18" max="18" width="17.6640625" style="2" customWidth="1"/>
    <col min="19" max="19" width="17.88671875" style="2" customWidth="1"/>
    <col min="20" max="20" width="15.77734375" style="2" customWidth="1"/>
    <col min="21" max="21" width="12.109375" style="2" customWidth="1"/>
    <col min="22" max="22" width="14" style="2" customWidth="1"/>
    <col min="23" max="23" width="15.77734375" style="2" customWidth="1"/>
    <col min="24" max="24" width="16" style="2" customWidth="1"/>
    <col min="25" max="25" width="13.109375" style="2" customWidth="1"/>
    <col min="26" max="26" width="12.5546875" style="2" customWidth="1"/>
    <col min="27" max="16384" width="8.77734375" style="2"/>
  </cols>
  <sheetData>
    <row r="1" spans="1:19" ht="33.6" x14ac:dyDescent="0.65">
      <c r="A1" s="509" t="s">
        <v>4113</v>
      </c>
    </row>
    <row r="2" spans="1:19" x14ac:dyDescent="0.3">
      <c r="D2" s="1">
        <f>12+6+45+44+2+16+1+107+26+116+118+107+269+1+10</f>
        <v>880</v>
      </c>
    </row>
    <row r="4" spans="1:19" ht="15" thickBot="1" x14ac:dyDescent="0.35">
      <c r="Q4" s="2" t="s">
        <v>4163</v>
      </c>
    </row>
    <row r="5" spans="1:19" ht="41.1" customHeight="1" thickBot="1" x14ac:dyDescent="0.4">
      <c r="A5" s="105" t="s">
        <v>0</v>
      </c>
      <c r="B5" s="397" t="s">
        <v>1</v>
      </c>
      <c r="C5" s="397" t="s">
        <v>2</v>
      </c>
      <c r="D5" s="108" t="s">
        <v>1297</v>
      </c>
      <c r="E5" s="108" t="s">
        <v>1298</v>
      </c>
      <c r="F5" s="107" t="s">
        <v>1300</v>
      </c>
      <c r="G5" s="105" t="s">
        <v>366</v>
      </c>
      <c r="H5" s="24"/>
      <c r="K5" s="780" t="s">
        <v>4107</v>
      </c>
      <c r="L5" s="781" t="s">
        <v>4110</v>
      </c>
      <c r="M5" s="780" t="s">
        <v>1298</v>
      </c>
      <c r="N5" s="781" t="s">
        <v>4111</v>
      </c>
      <c r="Q5" s="812" t="s">
        <v>4161</v>
      </c>
      <c r="R5" s="811" t="s">
        <v>4160</v>
      </c>
      <c r="S5" s="811" t="s">
        <v>4172</v>
      </c>
    </row>
    <row r="6" spans="1:19" ht="18.600000000000001" thickBot="1" x14ac:dyDescent="0.4">
      <c r="A6" s="56" t="s">
        <v>3</v>
      </c>
      <c r="B6" s="398"/>
      <c r="C6" s="17"/>
      <c r="D6" s="17"/>
      <c r="E6" s="17"/>
      <c r="F6" s="17"/>
      <c r="G6" s="18"/>
      <c r="H6" s="25"/>
      <c r="K6" s="782">
        <v>80</v>
      </c>
      <c r="L6" s="11">
        <v>7</v>
      </c>
      <c r="M6" s="782">
        <v>120</v>
      </c>
      <c r="N6" s="11">
        <v>3</v>
      </c>
      <c r="Q6" s="814" t="s">
        <v>4142</v>
      </c>
      <c r="R6" s="1">
        <f>COUNTA(K49:K74)</f>
        <v>26</v>
      </c>
      <c r="S6" s="2">
        <f>AVERAGE(K49:K324)</f>
        <v>272.23076923076923</v>
      </c>
    </row>
    <row r="7" spans="1:19" ht="15.6" x14ac:dyDescent="0.3">
      <c r="A7" s="419" t="s">
        <v>6</v>
      </c>
      <c r="B7" s="399" t="s">
        <v>947</v>
      </c>
      <c r="C7" s="85" t="s">
        <v>2064</v>
      </c>
      <c r="D7" s="79">
        <v>220</v>
      </c>
      <c r="E7" s="80">
        <v>480</v>
      </c>
      <c r="F7" s="80">
        <v>650</v>
      </c>
      <c r="G7" s="62" t="s">
        <v>1654</v>
      </c>
      <c r="K7" s="782">
        <v>85</v>
      </c>
      <c r="L7" s="11">
        <v>56</v>
      </c>
      <c r="M7" s="782">
        <v>132</v>
      </c>
      <c r="N7" s="11">
        <v>1</v>
      </c>
      <c r="Q7" s="816" t="s">
        <v>4143</v>
      </c>
      <c r="R7" s="817">
        <v>116</v>
      </c>
      <c r="S7" s="2">
        <f>AVERAGE(L49:L324)</f>
        <v>364.90652173913043</v>
      </c>
    </row>
    <row r="8" spans="1:19" ht="15.6" x14ac:dyDescent="0.3">
      <c r="A8" s="37" t="s">
        <v>296</v>
      </c>
      <c r="B8" s="10" t="s">
        <v>948</v>
      </c>
      <c r="C8" s="14" t="s">
        <v>2064</v>
      </c>
      <c r="D8" s="11">
        <v>220</v>
      </c>
      <c r="E8" s="65">
        <v>480</v>
      </c>
      <c r="F8" s="65">
        <v>650</v>
      </c>
      <c r="G8" s="163" t="s">
        <v>1654</v>
      </c>
      <c r="K8" s="782">
        <v>90</v>
      </c>
      <c r="L8" s="11">
        <v>109</v>
      </c>
      <c r="M8" s="782">
        <v>220</v>
      </c>
      <c r="N8" s="11">
        <v>3</v>
      </c>
      <c r="Q8" s="818" t="s">
        <v>4144</v>
      </c>
      <c r="R8" s="412">
        <v>118</v>
      </c>
      <c r="S8" s="2">
        <f>AVERAGE(M49:M324)</f>
        <v>248.43974576271185</v>
      </c>
    </row>
    <row r="9" spans="1:19" ht="16.2" thickBot="1" x14ac:dyDescent="0.35">
      <c r="A9" s="420"/>
      <c r="B9" s="400" t="s">
        <v>949</v>
      </c>
      <c r="C9" s="93" t="s">
        <v>2064</v>
      </c>
      <c r="D9" s="12">
        <v>220</v>
      </c>
      <c r="E9" s="81">
        <v>480</v>
      </c>
      <c r="F9" s="81">
        <v>650</v>
      </c>
      <c r="G9" s="63" t="s">
        <v>1654</v>
      </c>
      <c r="K9" s="782">
        <v>95</v>
      </c>
      <c r="L9" s="11">
        <v>1</v>
      </c>
      <c r="M9" s="782">
        <v>230</v>
      </c>
      <c r="N9" s="11">
        <v>15</v>
      </c>
      <c r="Q9" s="818" t="s">
        <v>4145</v>
      </c>
      <c r="R9" s="412">
        <v>107</v>
      </c>
      <c r="S9" s="2">
        <f>AVERAGE(N49:N324)</f>
        <v>275.21495327102804</v>
      </c>
    </row>
    <row r="10" spans="1:19" ht="16.2" thickBot="1" x14ac:dyDescent="0.35">
      <c r="A10" s="421"/>
      <c r="B10" s="399" t="s">
        <v>950</v>
      </c>
      <c r="C10" s="79" t="s">
        <v>428</v>
      </c>
      <c r="D10" s="79">
        <v>220</v>
      </c>
      <c r="E10" s="87">
        <v>480</v>
      </c>
      <c r="F10" s="79">
        <v>650</v>
      </c>
      <c r="G10" s="62" t="s">
        <v>1654</v>
      </c>
      <c r="K10" s="782">
        <v>100</v>
      </c>
      <c r="L10" s="11">
        <v>511</v>
      </c>
      <c r="M10" s="782">
        <v>240</v>
      </c>
      <c r="N10" s="11">
        <v>312</v>
      </c>
      <c r="Q10" s="819" t="s">
        <v>4146</v>
      </c>
      <c r="R10" s="410">
        <v>269</v>
      </c>
      <c r="S10" s="2">
        <f>AVERAGE(O49:O324)</f>
        <v>256.63393939393939</v>
      </c>
    </row>
    <row r="11" spans="1:19" ht="15.6" x14ac:dyDescent="0.3">
      <c r="A11" s="421"/>
      <c r="B11" s="10" t="s">
        <v>951</v>
      </c>
      <c r="C11" s="14" t="s">
        <v>428</v>
      </c>
      <c r="D11" s="11">
        <v>220</v>
      </c>
      <c r="E11" s="88">
        <v>480</v>
      </c>
      <c r="F11" s="14">
        <v>650</v>
      </c>
      <c r="G11" s="163" t="s">
        <v>1654</v>
      </c>
      <c r="K11" s="782">
        <v>110</v>
      </c>
      <c r="L11" s="11">
        <v>42</v>
      </c>
      <c r="M11" s="782">
        <v>245</v>
      </c>
      <c r="N11" s="11">
        <v>11</v>
      </c>
      <c r="Q11" s="815" t="s">
        <v>4140</v>
      </c>
      <c r="R11" s="1">
        <v>45</v>
      </c>
      <c r="S11" s="2">
        <f>AVERAGE(P49:P324)</f>
        <v>344.56</v>
      </c>
    </row>
    <row r="12" spans="1:19" ht="16.2" thickBot="1" x14ac:dyDescent="0.35">
      <c r="A12" s="421"/>
      <c r="B12" s="400" t="s">
        <v>952</v>
      </c>
      <c r="C12" s="93" t="s">
        <v>428</v>
      </c>
      <c r="D12" s="12">
        <v>220</v>
      </c>
      <c r="E12" s="89">
        <v>480</v>
      </c>
      <c r="F12" s="93">
        <v>650</v>
      </c>
      <c r="G12" s="63" t="s">
        <v>1654</v>
      </c>
      <c r="K12" s="782">
        <v>120</v>
      </c>
      <c r="L12" s="11">
        <v>230</v>
      </c>
      <c r="M12" s="782">
        <v>250</v>
      </c>
      <c r="N12" s="11">
        <v>5</v>
      </c>
      <c r="Q12" s="813" t="s">
        <v>4141</v>
      </c>
      <c r="R12" s="1">
        <v>44</v>
      </c>
      <c r="S12" s="2">
        <f>AVERAGE(Q49:Q324)</f>
        <v>265.04878048780489</v>
      </c>
    </row>
    <row r="13" spans="1:19" ht="15.6" x14ac:dyDescent="0.3">
      <c r="A13" s="421"/>
      <c r="B13" s="399" t="s">
        <v>953</v>
      </c>
      <c r="C13" s="79" t="s">
        <v>98</v>
      </c>
      <c r="D13" s="79">
        <v>347</v>
      </c>
      <c r="E13" s="79">
        <v>480</v>
      </c>
      <c r="F13" s="79">
        <v>500</v>
      </c>
      <c r="G13" s="48" t="s">
        <v>1655</v>
      </c>
      <c r="K13" s="782">
        <v>140</v>
      </c>
      <c r="L13" s="11">
        <v>1</v>
      </c>
      <c r="M13" s="782">
        <v>260</v>
      </c>
      <c r="N13" s="11">
        <v>20</v>
      </c>
      <c r="Q13" s="813" t="s">
        <v>4162</v>
      </c>
      <c r="R13" s="1">
        <v>12</v>
      </c>
      <c r="S13" s="2">
        <f>AVERAGE(R49:R324)</f>
        <v>178.91666666666666</v>
      </c>
    </row>
    <row r="14" spans="1:19" ht="16.2" thickBot="1" x14ac:dyDescent="0.35">
      <c r="A14" s="421"/>
      <c r="B14" s="400" t="s">
        <v>954</v>
      </c>
      <c r="C14" s="93" t="s">
        <v>98</v>
      </c>
      <c r="D14" s="12">
        <v>347</v>
      </c>
      <c r="E14" s="12">
        <v>480</v>
      </c>
      <c r="F14" s="93">
        <v>500</v>
      </c>
      <c r="G14" s="51" t="s">
        <v>1656</v>
      </c>
      <c r="K14" s="782">
        <v>160</v>
      </c>
      <c r="L14" s="11">
        <v>17</v>
      </c>
      <c r="M14" s="782">
        <v>264</v>
      </c>
      <c r="N14" s="11">
        <v>47</v>
      </c>
      <c r="Q14" s="813" t="s">
        <v>4164</v>
      </c>
      <c r="R14" s="1">
        <v>16</v>
      </c>
      <c r="S14" s="2">
        <f>AVERAGE(S49:S324)</f>
        <v>344.6875</v>
      </c>
    </row>
    <row r="15" spans="1:19" ht="15.6" x14ac:dyDescent="0.3">
      <c r="A15" s="421"/>
      <c r="B15" s="399" t="s">
        <v>956</v>
      </c>
      <c r="C15" s="79" t="s">
        <v>98</v>
      </c>
      <c r="D15" s="79">
        <v>120</v>
      </c>
      <c r="E15" s="79">
        <v>480</v>
      </c>
      <c r="F15" s="79">
        <v>600</v>
      </c>
      <c r="G15" s="48" t="s">
        <v>1657</v>
      </c>
      <c r="K15" s="782">
        <v>165</v>
      </c>
      <c r="L15" s="11">
        <v>1</v>
      </c>
      <c r="M15" s="782">
        <v>265</v>
      </c>
      <c r="N15" s="11">
        <v>41</v>
      </c>
      <c r="Q15" s="813" t="s">
        <v>4165</v>
      </c>
      <c r="R15" s="1">
        <v>10</v>
      </c>
      <c r="S15" s="2">
        <f>AVERAGE(T49:T324)</f>
        <v>614</v>
      </c>
    </row>
    <row r="16" spans="1:19" ht="16.2" thickBot="1" x14ac:dyDescent="0.35">
      <c r="A16" s="421"/>
      <c r="B16" s="400" t="s">
        <v>957</v>
      </c>
      <c r="C16" s="93" t="s">
        <v>98</v>
      </c>
      <c r="D16" s="12">
        <v>120</v>
      </c>
      <c r="E16" s="12">
        <v>480</v>
      </c>
      <c r="F16" s="93">
        <v>600</v>
      </c>
      <c r="G16" s="51" t="s">
        <v>1656</v>
      </c>
      <c r="K16" s="782">
        <v>170</v>
      </c>
      <c r="L16" s="11">
        <v>4</v>
      </c>
      <c r="M16" s="782">
        <v>270</v>
      </c>
      <c r="N16" s="11">
        <v>20</v>
      </c>
      <c r="Q16" s="813" t="s">
        <v>4166</v>
      </c>
      <c r="R16" s="1">
        <v>6</v>
      </c>
      <c r="S16" s="2">
        <f>AVERAGE(U49:U324)</f>
        <v>85</v>
      </c>
    </row>
    <row r="17" spans="1:19" ht="15.6" x14ac:dyDescent="0.3">
      <c r="A17" s="422"/>
      <c r="B17" s="10" t="s">
        <v>4</v>
      </c>
      <c r="C17" s="14" t="s">
        <v>82</v>
      </c>
      <c r="D17" s="14">
        <v>120</v>
      </c>
      <c r="E17" s="14">
        <v>277</v>
      </c>
      <c r="F17" s="14">
        <v>46</v>
      </c>
      <c r="G17" s="19" t="s">
        <v>1659</v>
      </c>
      <c r="K17" s="782">
        <v>176</v>
      </c>
      <c r="L17" s="11">
        <v>27</v>
      </c>
      <c r="M17" s="782">
        <v>277</v>
      </c>
      <c r="N17" s="11">
        <v>417</v>
      </c>
      <c r="Q17" s="813" t="s">
        <v>4167</v>
      </c>
      <c r="R17" s="1">
        <v>16</v>
      </c>
      <c r="S17" s="2">
        <f>AVERAGE(V49:V324)</f>
        <v>312.4375</v>
      </c>
    </row>
    <row r="18" spans="1:19" ht="16.2" thickBot="1" x14ac:dyDescent="0.35">
      <c r="A18" s="421"/>
      <c r="B18" s="252" t="s">
        <v>5</v>
      </c>
      <c r="C18" s="13" t="s">
        <v>98</v>
      </c>
      <c r="D18" s="13">
        <v>85</v>
      </c>
      <c r="E18" s="13">
        <v>305</v>
      </c>
      <c r="F18" s="13">
        <v>420</v>
      </c>
      <c r="G18" s="22" t="s">
        <v>1660</v>
      </c>
      <c r="K18" s="782">
        <v>180</v>
      </c>
      <c r="L18" s="11">
        <v>15</v>
      </c>
      <c r="M18" s="782">
        <v>280</v>
      </c>
      <c r="N18" s="11">
        <v>9</v>
      </c>
      <c r="Q18" s="813" t="s">
        <v>4168</v>
      </c>
      <c r="R18" s="1">
        <v>45</v>
      </c>
      <c r="S18" s="2">
        <f>AVERAGE(W49:W324)</f>
        <v>490.93333333333334</v>
      </c>
    </row>
    <row r="19" spans="1:19" ht="15.6" x14ac:dyDescent="0.3">
      <c r="A19" s="421"/>
      <c r="B19" s="399" t="s">
        <v>959</v>
      </c>
      <c r="C19" s="79" t="s">
        <v>98</v>
      </c>
      <c r="D19" s="79">
        <v>312</v>
      </c>
      <c r="E19" s="79">
        <v>528</v>
      </c>
      <c r="F19" s="79">
        <v>525</v>
      </c>
      <c r="G19" s="48" t="s">
        <v>1661</v>
      </c>
      <c r="K19" s="782">
        <v>200</v>
      </c>
      <c r="L19" s="11">
        <v>38</v>
      </c>
      <c r="M19" s="782">
        <v>285</v>
      </c>
      <c r="N19" s="11">
        <v>2</v>
      </c>
      <c r="Q19" s="813" t="s">
        <v>4169</v>
      </c>
      <c r="R19" s="1">
        <v>16</v>
      </c>
      <c r="S19" s="2">
        <f>AVERAGE(X49:X324)</f>
        <v>208.3125</v>
      </c>
    </row>
    <row r="20" spans="1:19" ht="16.2" thickBot="1" x14ac:dyDescent="0.35">
      <c r="A20" s="421"/>
      <c r="B20" s="401" t="s">
        <v>960</v>
      </c>
      <c r="C20" s="12" t="s">
        <v>98</v>
      </c>
      <c r="D20" s="12">
        <v>312</v>
      </c>
      <c r="E20" s="12">
        <v>528</v>
      </c>
      <c r="F20" s="12">
        <v>525</v>
      </c>
      <c r="G20" s="50" t="s">
        <v>1662</v>
      </c>
      <c r="K20" s="782">
        <v>220</v>
      </c>
      <c r="L20" s="11">
        <v>141</v>
      </c>
      <c r="M20" s="782">
        <v>295</v>
      </c>
      <c r="N20" s="11">
        <v>2</v>
      </c>
      <c r="Q20" s="813" t="s">
        <v>4170</v>
      </c>
      <c r="R20" s="1">
        <v>14</v>
      </c>
      <c r="S20" s="2">
        <f>AVERAGE(Y49:Y324)</f>
        <v>243.75</v>
      </c>
    </row>
    <row r="21" spans="1:19" ht="15.6" x14ac:dyDescent="0.3">
      <c r="A21" s="421"/>
      <c r="B21" s="402" t="s">
        <v>1345</v>
      </c>
      <c r="C21" s="106" t="s">
        <v>98</v>
      </c>
      <c r="D21" s="80">
        <v>80</v>
      </c>
      <c r="E21" s="80">
        <v>305</v>
      </c>
      <c r="F21" s="80">
        <v>630</v>
      </c>
      <c r="G21" s="62" t="s">
        <v>1663</v>
      </c>
      <c r="K21" s="782">
        <v>230</v>
      </c>
      <c r="L21" s="11">
        <v>65</v>
      </c>
      <c r="M21" s="782">
        <v>300</v>
      </c>
      <c r="N21" s="11">
        <v>11</v>
      </c>
      <c r="Q21" s="813" t="s">
        <v>4171</v>
      </c>
      <c r="R21" s="1">
        <v>45</v>
      </c>
      <c r="S21" s="2">
        <f>AVERAGE(Z49:Z324)</f>
        <v>452.71111111111111</v>
      </c>
    </row>
    <row r="22" spans="1:19" ht="15" thickBot="1" x14ac:dyDescent="0.35">
      <c r="A22" s="423"/>
      <c r="B22" s="403" t="s">
        <v>961</v>
      </c>
      <c r="C22" s="109" t="s">
        <v>98</v>
      </c>
      <c r="D22" s="81">
        <v>80</v>
      </c>
      <c r="E22" s="81">
        <v>305</v>
      </c>
      <c r="F22" s="81">
        <v>630</v>
      </c>
      <c r="G22" s="63" t="s">
        <v>1664</v>
      </c>
      <c r="K22" s="782">
        <v>240</v>
      </c>
      <c r="L22" s="11">
        <v>4</v>
      </c>
      <c r="M22" s="782">
        <v>305</v>
      </c>
      <c r="N22" s="11">
        <v>97</v>
      </c>
    </row>
    <row r="23" spans="1:19" ht="18.600000000000001" thickBot="1" x14ac:dyDescent="0.4">
      <c r="A23" s="56" t="s">
        <v>7</v>
      </c>
      <c r="B23" s="15"/>
      <c r="C23" s="27"/>
      <c r="D23" s="27"/>
      <c r="E23" s="27"/>
      <c r="F23" s="27"/>
      <c r="G23" s="16"/>
      <c r="K23" s="782">
        <v>249</v>
      </c>
      <c r="L23" s="11">
        <v>10</v>
      </c>
      <c r="M23" s="782">
        <v>320</v>
      </c>
      <c r="N23" s="11">
        <v>5</v>
      </c>
    </row>
    <row r="24" spans="1:19" x14ac:dyDescent="0.3">
      <c r="A24" s="419" t="s">
        <v>21</v>
      </c>
      <c r="B24" s="10" t="s">
        <v>14</v>
      </c>
      <c r="C24" s="14" t="s">
        <v>15</v>
      </c>
      <c r="D24" s="14">
        <v>120</v>
      </c>
      <c r="E24" s="82"/>
      <c r="F24" s="14">
        <v>9</v>
      </c>
      <c r="G24" s="19" t="s">
        <v>1665</v>
      </c>
      <c r="K24" s="782">
        <v>277</v>
      </c>
      <c r="L24" s="11">
        <v>14</v>
      </c>
      <c r="M24" s="782">
        <v>347</v>
      </c>
      <c r="N24" s="11">
        <v>6</v>
      </c>
    </row>
    <row r="25" spans="1:19" x14ac:dyDescent="0.3">
      <c r="A25" s="424" t="s">
        <v>299</v>
      </c>
      <c r="B25" s="40" t="s">
        <v>18</v>
      </c>
      <c r="C25" s="11" t="s">
        <v>15</v>
      </c>
      <c r="D25" s="11">
        <v>120</v>
      </c>
      <c r="E25" s="82"/>
      <c r="F25" s="11">
        <v>9</v>
      </c>
      <c r="G25" s="20" t="s">
        <v>298</v>
      </c>
      <c r="K25" s="782">
        <v>312</v>
      </c>
      <c r="L25" s="11">
        <v>2</v>
      </c>
      <c r="M25" s="782">
        <v>400</v>
      </c>
      <c r="N25" s="11">
        <v>20</v>
      </c>
    </row>
    <row r="26" spans="1:19" x14ac:dyDescent="0.3">
      <c r="A26" s="425"/>
      <c r="B26" s="40" t="s">
        <v>19</v>
      </c>
      <c r="C26" s="11" t="s">
        <v>15</v>
      </c>
      <c r="D26" s="11">
        <v>120</v>
      </c>
      <c r="E26" s="82"/>
      <c r="F26" s="11">
        <v>32</v>
      </c>
      <c r="G26" s="20" t="s">
        <v>297</v>
      </c>
      <c r="K26" s="782">
        <v>347</v>
      </c>
      <c r="L26" s="11">
        <v>14</v>
      </c>
      <c r="M26" s="782">
        <v>420</v>
      </c>
      <c r="N26" s="11">
        <v>1</v>
      </c>
    </row>
    <row r="27" spans="1:19" x14ac:dyDescent="0.3">
      <c r="A27" s="420"/>
      <c r="B27" s="40" t="s">
        <v>20</v>
      </c>
      <c r="C27" s="11" t="s">
        <v>15</v>
      </c>
      <c r="D27" s="11">
        <v>120</v>
      </c>
      <c r="E27" s="82"/>
      <c r="F27" s="11">
        <v>30</v>
      </c>
      <c r="G27" s="20" t="s">
        <v>298</v>
      </c>
      <c r="K27" s="782">
        <v>380</v>
      </c>
      <c r="L27" s="11">
        <v>3</v>
      </c>
      <c r="M27" s="782">
        <v>431</v>
      </c>
      <c r="N27" s="11">
        <v>3</v>
      </c>
    </row>
    <row r="28" spans="1:19" x14ac:dyDescent="0.3">
      <c r="A28" s="421"/>
      <c r="B28" s="40" t="s">
        <v>8</v>
      </c>
      <c r="C28" s="11" t="s">
        <v>82</v>
      </c>
      <c r="D28" s="11">
        <v>120</v>
      </c>
      <c r="E28" s="82"/>
      <c r="F28" s="11">
        <v>18</v>
      </c>
      <c r="G28" s="20" t="s">
        <v>298</v>
      </c>
      <c r="K28" s="782">
        <v>400</v>
      </c>
      <c r="L28" s="11">
        <v>21</v>
      </c>
      <c r="M28" s="782">
        <v>440</v>
      </c>
      <c r="N28" s="11">
        <v>1</v>
      </c>
      <c r="R28" s="845">
        <f>SUM(R6:R21)</f>
        <v>905</v>
      </c>
    </row>
    <row r="29" spans="1:19" x14ac:dyDescent="0.3">
      <c r="A29" s="421"/>
      <c r="B29" s="40" t="s">
        <v>9</v>
      </c>
      <c r="C29" s="11" t="s">
        <v>82</v>
      </c>
      <c r="D29" s="11">
        <v>120</v>
      </c>
      <c r="E29" s="82"/>
      <c r="F29" s="11">
        <v>18</v>
      </c>
      <c r="G29" s="20" t="s">
        <v>297</v>
      </c>
      <c r="K29" s="782">
        <v>415</v>
      </c>
      <c r="L29" s="11">
        <v>1</v>
      </c>
      <c r="M29" s="782">
        <v>480</v>
      </c>
      <c r="N29" s="11">
        <v>128</v>
      </c>
    </row>
    <row r="30" spans="1:19" x14ac:dyDescent="0.3">
      <c r="A30" s="421"/>
      <c r="B30" s="40" t="s">
        <v>10</v>
      </c>
      <c r="C30" s="11" t="s">
        <v>2065</v>
      </c>
      <c r="D30" s="11">
        <v>120</v>
      </c>
      <c r="E30" s="82"/>
      <c r="F30" s="11">
        <v>30</v>
      </c>
      <c r="G30" s="20" t="s">
        <v>297</v>
      </c>
      <c r="K30" s="782" t="s">
        <v>4108</v>
      </c>
      <c r="L30" s="11">
        <v>40</v>
      </c>
      <c r="M30" s="782">
        <v>488</v>
      </c>
      <c r="N30" s="11">
        <v>3</v>
      </c>
    </row>
    <row r="31" spans="1:19" x14ac:dyDescent="0.3">
      <c r="A31" s="421"/>
      <c r="B31" s="40" t="s">
        <v>11</v>
      </c>
      <c r="C31" s="11" t="s">
        <v>2065</v>
      </c>
      <c r="D31" s="11">
        <v>120</v>
      </c>
      <c r="E31" s="82"/>
      <c r="F31" s="11">
        <v>40</v>
      </c>
      <c r="G31" s="20" t="s">
        <v>297</v>
      </c>
      <c r="K31" s="782"/>
      <c r="L31" s="11"/>
      <c r="M31" s="782">
        <v>528</v>
      </c>
      <c r="N31" s="11">
        <v>39</v>
      </c>
    </row>
    <row r="32" spans="1:19" x14ac:dyDescent="0.3">
      <c r="A32" s="421"/>
      <c r="B32" s="40" t="s">
        <v>12</v>
      </c>
      <c r="C32" s="11" t="s">
        <v>2065</v>
      </c>
      <c r="D32" s="11">
        <v>120</v>
      </c>
      <c r="E32" s="82"/>
      <c r="F32" s="11">
        <v>40</v>
      </c>
      <c r="G32" s="20" t="s">
        <v>298</v>
      </c>
      <c r="K32" s="782"/>
      <c r="L32" s="11"/>
      <c r="M32" s="782" t="s">
        <v>4109</v>
      </c>
      <c r="N32" s="11">
        <v>11</v>
      </c>
    </row>
    <row r="33" spans="1:26" ht="15" thickBot="1" x14ac:dyDescent="0.35">
      <c r="A33" s="423"/>
      <c r="B33" s="401" t="s">
        <v>13</v>
      </c>
      <c r="C33" s="11" t="s">
        <v>2065</v>
      </c>
      <c r="D33" s="11">
        <v>120</v>
      </c>
      <c r="E33" s="82"/>
      <c r="F33" s="12">
        <v>30</v>
      </c>
      <c r="G33" s="21" t="s">
        <v>298</v>
      </c>
    </row>
    <row r="34" spans="1:26" ht="18.600000000000001" thickBot="1" x14ac:dyDescent="0.4">
      <c r="A34" s="56" t="s">
        <v>33</v>
      </c>
      <c r="B34" s="15"/>
      <c r="C34" s="27"/>
      <c r="D34" s="27"/>
      <c r="E34" s="27"/>
      <c r="F34" s="27"/>
      <c r="G34" s="16"/>
    </row>
    <row r="35" spans="1:26" x14ac:dyDescent="0.3">
      <c r="A35" s="426" t="s">
        <v>31</v>
      </c>
      <c r="B35" s="10" t="s">
        <v>26</v>
      </c>
      <c r="C35" s="14" t="s">
        <v>2066</v>
      </c>
      <c r="D35" s="14">
        <v>277</v>
      </c>
      <c r="E35" s="14">
        <v>400</v>
      </c>
      <c r="F35" s="14">
        <v>630</v>
      </c>
      <c r="G35" s="19" t="s">
        <v>1666</v>
      </c>
    </row>
    <row r="36" spans="1:26" ht="43.2" x14ac:dyDescent="0.3">
      <c r="A36" s="427" t="s">
        <v>32</v>
      </c>
      <c r="B36" s="40" t="s">
        <v>26</v>
      </c>
      <c r="C36" s="11" t="s">
        <v>301</v>
      </c>
      <c r="D36" s="11">
        <v>277</v>
      </c>
      <c r="E36" s="11">
        <v>400</v>
      </c>
      <c r="F36" s="11">
        <v>285</v>
      </c>
      <c r="G36" s="19" t="s">
        <v>1667</v>
      </c>
      <c r="K36" s="780" t="s">
        <v>4107</v>
      </c>
      <c r="L36" s="781" t="s">
        <v>4110</v>
      </c>
      <c r="M36" s="780" t="s">
        <v>1298</v>
      </c>
      <c r="N36" s="781" t="s">
        <v>4111</v>
      </c>
    </row>
    <row r="37" spans="1:26" x14ac:dyDescent="0.3">
      <c r="A37" s="421"/>
      <c r="B37" s="40" t="s">
        <v>26</v>
      </c>
      <c r="C37" s="11" t="s">
        <v>302</v>
      </c>
      <c r="D37" s="11">
        <v>400</v>
      </c>
      <c r="E37" s="82"/>
      <c r="F37" s="11">
        <v>210</v>
      </c>
      <c r="G37" s="19" t="s">
        <v>1668</v>
      </c>
      <c r="K37" s="808" t="s">
        <v>4133</v>
      </c>
      <c r="M37" s="808" t="s">
        <v>4127</v>
      </c>
    </row>
    <row r="38" spans="1:26" x14ac:dyDescent="0.3">
      <c r="A38" s="420"/>
      <c r="B38" s="40" t="s">
        <v>965</v>
      </c>
      <c r="C38" s="11" t="s">
        <v>962</v>
      </c>
      <c r="D38" s="11">
        <v>200</v>
      </c>
      <c r="E38" s="11">
        <v>400</v>
      </c>
      <c r="F38" s="11">
        <v>64</v>
      </c>
      <c r="G38" s="20" t="s">
        <v>1669</v>
      </c>
      <c r="K38" s="808" t="s">
        <v>4134</v>
      </c>
      <c r="L38" s="2">
        <f>SUM(L6:L9)</f>
        <v>173</v>
      </c>
      <c r="M38" s="808" t="s">
        <v>4128</v>
      </c>
      <c r="N38" s="2">
        <f>SUM(N8:N11)</f>
        <v>341</v>
      </c>
    </row>
    <row r="39" spans="1:26" x14ac:dyDescent="0.3">
      <c r="A39" s="420"/>
      <c r="B39" s="40" t="s">
        <v>964</v>
      </c>
      <c r="C39" s="11" t="s">
        <v>963</v>
      </c>
      <c r="D39" s="11">
        <v>200</v>
      </c>
      <c r="E39" s="11">
        <v>400</v>
      </c>
      <c r="F39" s="11">
        <v>79</v>
      </c>
      <c r="G39" s="20" t="s">
        <v>1669</v>
      </c>
      <c r="K39" s="808" t="s">
        <v>4135</v>
      </c>
      <c r="L39" s="2">
        <f>SUM(L10:L13)</f>
        <v>784</v>
      </c>
      <c r="M39" s="808" t="s">
        <v>4129</v>
      </c>
      <c r="N39" s="2">
        <f>SUM(N12:N20)</f>
        <v>563</v>
      </c>
    </row>
    <row r="40" spans="1:26" x14ac:dyDescent="0.3">
      <c r="A40" s="421"/>
      <c r="B40" s="40" t="s">
        <v>966</v>
      </c>
      <c r="C40" s="11" t="s">
        <v>968</v>
      </c>
      <c r="D40" s="11">
        <v>200</v>
      </c>
      <c r="E40" s="11">
        <v>400</v>
      </c>
      <c r="F40" s="11">
        <v>81</v>
      </c>
      <c r="G40" s="20" t="s">
        <v>1669</v>
      </c>
      <c r="K40" s="808" t="s">
        <v>4136</v>
      </c>
      <c r="L40" s="2">
        <f>SUM(L14:L18)</f>
        <v>64</v>
      </c>
      <c r="M40" s="808" t="s">
        <v>4130</v>
      </c>
      <c r="N40" s="2">
        <f>SUM(N21:N24)</f>
        <v>119</v>
      </c>
    </row>
    <row r="41" spans="1:26" x14ac:dyDescent="0.3">
      <c r="A41" s="421"/>
      <c r="B41" s="40" t="s">
        <v>967</v>
      </c>
      <c r="C41" s="11" t="s">
        <v>969</v>
      </c>
      <c r="D41" s="11">
        <v>200</v>
      </c>
      <c r="E41" s="13">
        <v>400</v>
      </c>
      <c r="F41" s="11">
        <v>100</v>
      </c>
      <c r="G41" s="20" t="s">
        <v>1669</v>
      </c>
      <c r="K41" s="808" t="s">
        <v>4128</v>
      </c>
      <c r="L41" s="2">
        <f>SUM(L19:L23)</f>
        <v>258</v>
      </c>
      <c r="M41" s="808" t="s">
        <v>4131</v>
      </c>
      <c r="N41" s="2">
        <v>0</v>
      </c>
    </row>
    <row r="42" spans="1:26" x14ac:dyDescent="0.3">
      <c r="A42" s="421"/>
      <c r="B42" s="40" t="s">
        <v>27</v>
      </c>
      <c r="C42" s="11" t="s">
        <v>23</v>
      </c>
      <c r="D42" s="11">
        <v>120</v>
      </c>
      <c r="E42" s="11">
        <v>230</v>
      </c>
      <c r="F42" s="11">
        <v>13</v>
      </c>
      <c r="G42" s="20" t="s">
        <v>1670</v>
      </c>
      <c r="K42" s="808" t="s">
        <v>4129</v>
      </c>
      <c r="L42" s="2">
        <f>SUM(L24)</f>
        <v>14</v>
      </c>
      <c r="M42" s="808" t="s">
        <v>4132</v>
      </c>
      <c r="N42" s="2">
        <f>SUM(N25:N28)</f>
        <v>25</v>
      </c>
    </row>
    <row r="43" spans="1:26" x14ac:dyDescent="0.3">
      <c r="A43" s="421"/>
      <c r="B43" s="40" t="s">
        <v>27</v>
      </c>
      <c r="C43" s="11" t="s">
        <v>25</v>
      </c>
      <c r="D43" s="11">
        <v>120</v>
      </c>
      <c r="E43" s="11">
        <v>230</v>
      </c>
      <c r="F43" s="11">
        <v>11</v>
      </c>
      <c r="G43" s="20" t="s">
        <v>1671</v>
      </c>
      <c r="K43" s="808" t="s">
        <v>4130</v>
      </c>
      <c r="L43" s="2">
        <f>SUM(L25:L26)</f>
        <v>16</v>
      </c>
      <c r="M43" s="808" t="s">
        <v>4138</v>
      </c>
      <c r="N43" s="2">
        <f>SUM(N29:N31)</f>
        <v>170</v>
      </c>
    </row>
    <row r="44" spans="1:26" x14ac:dyDescent="0.3">
      <c r="A44" s="421"/>
      <c r="B44" s="40" t="s">
        <v>970</v>
      </c>
      <c r="C44" s="11" t="s">
        <v>303</v>
      </c>
      <c r="D44" s="11">
        <v>120</v>
      </c>
      <c r="E44" s="11">
        <v>277</v>
      </c>
      <c r="F44" s="11">
        <v>32</v>
      </c>
      <c r="G44" s="19" t="s">
        <v>1672</v>
      </c>
      <c r="K44" s="808" t="s">
        <v>4137</v>
      </c>
      <c r="L44" s="2">
        <f>SUM(L27:L29)</f>
        <v>25</v>
      </c>
      <c r="M44" s="808" t="s">
        <v>4139</v>
      </c>
      <c r="N44" s="2">
        <v>0</v>
      </c>
    </row>
    <row r="45" spans="1:26" x14ac:dyDescent="0.3">
      <c r="A45" s="421"/>
      <c r="B45" s="40" t="s">
        <v>972</v>
      </c>
      <c r="C45" s="11" t="s">
        <v>973</v>
      </c>
      <c r="D45" s="11">
        <v>120</v>
      </c>
      <c r="E45" s="11">
        <v>277</v>
      </c>
      <c r="F45" s="11">
        <v>62</v>
      </c>
      <c r="G45" s="20" t="s">
        <v>975</v>
      </c>
    </row>
    <row r="46" spans="1:26" x14ac:dyDescent="0.3">
      <c r="A46" s="421"/>
      <c r="B46" s="40" t="s">
        <v>972</v>
      </c>
      <c r="C46" s="11" t="s">
        <v>974</v>
      </c>
      <c r="D46" s="11">
        <v>120</v>
      </c>
      <c r="E46" s="11">
        <v>277</v>
      </c>
      <c r="F46" s="11">
        <v>62</v>
      </c>
      <c r="G46" s="20" t="s">
        <v>975</v>
      </c>
    </row>
    <row r="47" spans="1:26" x14ac:dyDescent="0.3">
      <c r="A47" s="421"/>
      <c r="B47" s="344" t="s">
        <v>971</v>
      </c>
      <c r="C47" s="65" t="s">
        <v>976</v>
      </c>
      <c r="D47" s="11">
        <v>120</v>
      </c>
      <c r="E47" s="11">
        <v>277</v>
      </c>
      <c r="F47" s="11">
        <v>77</v>
      </c>
      <c r="G47" s="19" t="s">
        <v>1673</v>
      </c>
    </row>
    <row r="48" spans="1:26" ht="54.6" thickBot="1" x14ac:dyDescent="0.35">
      <c r="A48" s="423"/>
      <c r="B48" s="401" t="s">
        <v>971</v>
      </c>
      <c r="C48" s="12" t="s">
        <v>977</v>
      </c>
      <c r="D48" s="12">
        <v>120</v>
      </c>
      <c r="E48" s="12">
        <v>277</v>
      </c>
      <c r="F48" s="12">
        <v>97</v>
      </c>
      <c r="G48" s="19" t="s">
        <v>1674</v>
      </c>
      <c r="J48" s="809" t="s">
        <v>4159</v>
      </c>
      <c r="K48" s="810" t="s">
        <v>4142</v>
      </c>
      <c r="L48" s="810" t="s">
        <v>4143</v>
      </c>
      <c r="M48" s="810" t="s">
        <v>4144</v>
      </c>
      <c r="N48" s="810" t="s">
        <v>4145</v>
      </c>
      <c r="O48" s="810" t="s">
        <v>4146</v>
      </c>
      <c r="P48" s="810" t="s">
        <v>4140</v>
      </c>
      <c r="Q48" s="810" t="s">
        <v>4141</v>
      </c>
      <c r="R48" s="810" t="s">
        <v>4162</v>
      </c>
      <c r="S48" s="810" t="s">
        <v>4164</v>
      </c>
      <c r="T48" s="810" t="s">
        <v>4165</v>
      </c>
      <c r="U48" s="810" t="s">
        <v>4166</v>
      </c>
      <c r="V48" s="810" t="s">
        <v>4167</v>
      </c>
      <c r="W48" s="810" t="s">
        <v>4168</v>
      </c>
      <c r="X48" s="810" t="s">
        <v>4169</v>
      </c>
      <c r="Y48" s="810" t="s">
        <v>4170</v>
      </c>
      <c r="Z48" s="810" t="s">
        <v>4171</v>
      </c>
    </row>
    <row r="49" spans="1:26" ht="18.600000000000001" thickBot="1" x14ac:dyDescent="0.4">
      <c r="A49" s="56" t="s">
        <v>34</v>
      </c>
      <c r="B49" s="15"/>
      <c r="C49" s="27"/>
      <c r="D49" s="27"/>
      <c r="E49" s="27"/>
      <c r="F49" s="27"/>
      <c r="G49" s="16"/>
      <c r="J49" s="2" t="s">
        <v>4173</v>
      </c>
      <c r="K49" s="623">
        <v>17</v>
      </c>
      <c r="L49" s="14">
        <v>46</v>
      </c>
      <c r="M49" s="546">
        <v>135</v>
      </c>
      <c r="N49" s="546">
        <v>90</v>
      </c>
      <c r="O49" s="546">
        <v>45</v>
      </c>
      <c r="P49" s="545">
        <v>120</v>
      </c>
      <c r="Q49" s="623">
        <v>100</v>
      </c>
      <c r="R49" s="11">
        <v>95</v>
      </c>
      <c r="S49" s="14">
        <v>380</v>
      </c>
      <c r="T49" s="546">
        <v>440</v>
      </c>
      <c r="U49" s="545">
        <v>40</v>
      </c>
      <c r="V49" s="14">
        <v>250</v>
      </c>
      <c r="W49" s="545">
        <v>300</v>
      </c>
      <c r="X49" s="546">
        <v>640</v>
      </c>
      <c r="Y49" s="11">
        <v>780</v>
      </c>
      <c r="Z49" s="79">
        <v>600</v>
      </c>
    </row>
    <row r="50" spans="1:26" ht="15" thickBot="1" x14ac:dyDescent="0.35">
      <c r="A50" s="428" t="s">
        <v>41</v>
      </c>
      <c r="B50" s="10" t="s">
        <v>35</v>
      </c>
      <c r="C50" s="14" t="s">
        <v>2067</v>
      </c>
      <c r="D50" s="14">
        <v>120</v>
      </c>
      <c r="E50" s="14">
        <v>480</v>
      </c>
      <c r="F50" s="14">
        <v>298</v>
      </c>
      <c r="G50" s="19" t="s">
        <v>1675</v>
      </c>
      <c r="K50" s="96">
        <v>17</v>
      </c>
      <c r="L50" s="546">
        <v>32</v>
      </c>
      <c r="M50" s="11">
        <v>64</v>
      </c>
      <c r="N50" s="11">
        <v>90</v>
      </c>
      <c r="O50" s="11">
        <v>88</v>
      </c>
      <c r="P50" s="11">
        <v>165</v>
      </c>
      <c r="Q50" s="96">
        <v>100</v>
      </c>
      <c r="R50" s="546">
        <v>65</v>
      </c>
      <c r="S50" s="546">
        <v>40</v>
      </c>
      <c r="T50" s="13">
        <v>600</v>
      </c>
      <c r="U50" s="14">
        <v>60</v>
      </c>
      <c r="V50" s="546">
        <v>264</v>
      </c>
      <c r="W50" s="546">
        <v>132</v>
      </c>
      <c r="X50" s="11">
        <v>24</v>
      </c>
      <c r="Y50" s="14">
        <v>460</v>
      </c>
      <c r="Z50" s="549">
        <v>600</v>
      </c>
    </row>
    <row r="51" spans="1:26" x14ac:dyDescent="0.3">
      <c r="A51" s="424" t="s">
        <v>42</v>
      </c>
      <c r="B51" s="40" t="s">
        <v>981</v>
      </c>
      <c r="C51" s="11" t="s">
        <v>304</v>
      </c>
      <c r="D51" s="11">
        <v>120</v>
      </c>
      <c r="E51" s="11">
        <v>480</v>
      </c>
      <c r="F51" s="11">
        <v>630</v>
      </c>
      <c r="G51" s="19" t="s">
        <v>1675</v>
      </c>
      <c r="K51" s="11">
        <v>420</v>
      </c>
      <c r="L51" s="11">
        <v>62</v>
      </c>
      <c r="M51" s="552">
        <v>80</v>
      </c>
      <c r="N51" s="546">
        <v>40</v>
      </c>
      <c r="O51" s="552">
        <v>132</v>
      </c>
      <c r="P51" s="546">
        <v>165</v>
      </c>
      <c r="Q51" s="623">
        <v>100</v>
      </c>
      <c r="R51" s="11">
        <v>37</v>
      </c>
      <c r="S51" s="546">
        <v>40</v>
      </c>
      <c r="T51" s="546">
        <v>800</v>
      </c>
      <c r="U51" s="545">
        <v>70</v>
      </c>
      <c r="V51" s="11">
        <v>302</v>
      </c>
      <c r="W51" s="11">
        <v>395</v>
      </c>
      <c r="X51" s="546">
        <v>200</v>
      </c>
      <c r="Y51" s="11">
        <v>140</v>
      </c>
      <c r="Z51" s="545">
        <v>298</v>
      </c>
    </row>
    <row r="52" spans="1:26" x14ac:dyDescent="0.3">
      <c r="A52" s="420"/>
      <c r="B52" s="40" t="s">
        <v>982</v>
      </c>
      <c r="C52" s="11" t="s">
        <v>304</v>
      </c>
      <c r="D52" s="11">
        <v>120</v>
      </c>
      <c r="E52" s="11">
        <v>480</v>
      </c>
      <c r="F52" s="11">
        <v>556</v>
      </c>
      <c r="G52" s="19" t="s">
        <v>1675</v>
      </c>
      <c r="K52" s="11">
        <v>30</v>
      </c>
      <c r="L52" s="546">
        <v>62</v>
      </c>
      <c r="M52" s="546">
        <v>200</v>
      </c>
      <c r="N52" s="11">
        <v>15</v>
      </c>
      <c r="O52" s="546">
        <v>1032</v>
      </c>
      <c r="P52" s="11">
        <v>205</v>
      </c>
      <c r="Q52" s="96">
        <v>160</v>
      </c>
      <c r="R52" s="546">
        <v>40</v>
      </c>
      <c r="S52" s="14">
        <v>480</v>
      </c>
      <c r="T52" s="11">
        <v>1000</v>
      </c>
      <c r="U52" s="14">
        <v>80</v>
      </c>
      <c r="V52" s="546">
        <v>322</v>
      </c>
      <c r="W52" s="96">
        <v>170</v>
      </c>
      <c r="X52" s="11">
        <v>400</v>
      </c>
      <c r="Y52" s="546">
        <v>140</v>
      </c>
      <c r="Z52" s="11">
        <v>630</v>
      </c>
    </row>
    <row r="53" spans="1:26" x14ac:dyDescent="0.3">
      <c r="A53" s="421"/>
      <c r="B53" s="40" t="s">
        <v>980</v>
      </c>
      <c r="C53" s="11" t="s">
        <v>304</v>
      </c>
      <c r="D53" s="11">
        <v>120</v>
      </c>
      <c r="E53" s="11">
        <v>480</v>
      </c>
      <c r="F53" s="11">
        <v>700</v>
      </c>
      <c r="G53" s="19" t="s">
        <v>1676</v>
      </c>
      <c r="K53" s="545">
        <v>336</v>
      </c>
      <c r="L53" s="11">
        <v>77</v>
      </c>
      <c r="M53" s="13">
        <v>300</v>
      </c>
      <c r="N53" s="546">
        <v>90</v>
      </c>
      <c r="O53" s="11">
        <v>657</v>
      </c>
      <c r="P53" s="546">
        <v>245</v>
      </c>
      <c r="Q53" s="623">
        <v>160</v>
      </c>
      <c r="R53" s="26">
        <v>160</v>
      </c>
      <c r="S53" s="546">
        <v>480</v>
      </c>
      <c r="T53" s="546">
        <v>200</v>
      </c>
      <c r="U53" s="545">
        <v>120</v>
      </c>
      <c r="V53" s="11">
        <v>161</v>
      </c>
      <c r="W53" s="545">
        <v>600</v>
      </c>
      <c r="X53" s="546">
        <v>800</v>
      </c>
      <c r="Y53" s="14">
        <v>10</v>
      </c>
      <c r="Z53" s="546">
        <v>556</v>
      </c>
    </row>
    <row r="54" spans="1:26" ht="15" thickBot="1" x14ac:dyDescent="0.35">
      <c r="A54" s="420"/>
      <c r="B54" s="40" t="s">
        <v>983</v>
      </c>
      <c r="C54" s="11" t="s">
        <v>305</v>
      </c>
      <c r="D54" s="11">
        <v>120</v>
      </c>
      <c r="E54" s="11">
        <v>480</v>
      </c>
      <c r="F54" s="11">
        <v>300</v>
      </c>
      <c r="G54" s="19" t="s">
        <v>1676</v>
      </c>
      <c r="K54" s="11">
        <v>336</v>
      </c>
      <c r="L54" s="550">
        <v>97</v>
      </c>
      <c r="M54" s="546">
        <v>125</v>
      </c>
      <c r="N54" s="11">
        <v>150</v>
      </c>
      <c r="O54" s="546">
        <v>500</v>
      </c>
      <c r="P54" s="96">
        <v>200</v>
      </c>
      <c r="Q54" s="96">
        <v>160</v>
      </c>
      <c r="R54" s="546">
        <v>240</v>
      </c>
      <c r="S54" s="11">
        <v>480</v>
      </c>
      <c r="T54" s="13">
        <v>300</v>
      </c>
      <c r="U54" s="26">
        <v>140</v>
      </c>
      <c r="V54" s="546">
        <v>322</v>
      </c>
      <c r="W54" s="11">
        <v>320</v>
      </c>
      <c r="X54" s="545">
        <v>550</v>
      </c>
      <c r="Y54" s="546">
        <v>14</v>
      </c>
      <c r="Z54" s="11">
        <v>700</v>
      </c>
    </row>
    <row r="55" spans="1:26" x14ac:dyDescent="0.3">
      <c r="A55" s="421"/>
      <c r="B55" s="40" t="s">
        <v>984</v>
      </c>
      <c r="C55" s="11" t="s">
        <v>305</v>
      </c>
      <c r="D55" s="11">
        <v>120</v>
      </c>
      <c r="E55" s="11">
        <v>480</v>
      </c>
      <c r="F55" s="11">
        <v>136</v>
      </c>
      <c r="G55" s="19" t="s">
        <v>1676</v>
      </c>
      <c r="K55" s="545">
        <v>336</v>
      </c>
      <c r="L55" s="546">
        <v>92</v>
      </c>
      <c r="M55" s="96">
        <v>215</v>
      </c>
      <c r="N55" s="11">
        <v>192</v>
      </c>
      <c r="O55" s="11">
        <v>336</v>
      </c>
      <c r="P55" s="623">
        <v>180</v>
      </c>
      <c r="Q55" s="623">
        <v>230</v>
      </c>
      <c r="R55" s="11">
        <v>320</v>
      </c>
      <c r="S55" s="546">
        <v>270</v>
      </c>
      <c r="T55" s="546">
        <v>400</v>
      </c>
      <c r="V55" s="13">
        <v>202</v>
      </c>
      <c r="W55" s="546">
        <v>200</v>
      </c>
      <c r="X55" s="11">
        <v>75</v>
      </c>
      <c r="Y55" s="11">
        <v>18</v>
      </c>
      <c r="Z55" s="546">
        <v>300</v>
      </c>
    </row>
    <row r="56" spans="1:26" x14ac:dyDescent="0.3">
      <c r="A56" s="421"/>
      <c r="B56" s="40" t="s">
        <v>39</v>
      </c>
      <c r="C56" s="11" t="s">
        <v>306</v>
      </c>
      <c r="D56" s="11">
        <v>120</v>
      </c>
      <c r="E56" s="11">
        <v>277</v>
      </c>
      <c r="F56" s="11">
        <v>92</v>
      </c>
      <c r="G56" s="19" t="s">
        <v>1676</v>
      </c>
      <c r="K56" s="11">
        <v>336</v>
      </c>
      <c r="L56" s="11">
        <v>65</v>
      </c>
      <c r="M56" s="623">
        <v>430</v>
      </c>
      <c r="N56" s="546">
        <v>256</v>
      </c>
      <c r="O56" s="545">
        <v>55</v>
      </c>
      <c r="P56" s="623">
        <v>90</v>
      </c>
      <c r="Q56" s="96">
        <v>230</v>
      </c>
      <c r="R56" s="546">
        <v>600</v>
      </c>
      <c r="S56" s="11">
        <v>270</v>
      </c>
      <c r="T56" s="11">
        <v>600</v>
      </c>
      <c r="V56" s="546">
        <v>101</v>
      </c>
      <c r="W56" s="14">
        <v>680</v>
      </c>
      <c r="X56" s="546">
        <v>75</v>
      </c>
      <c r="Y56" s="546">
        <v>28</v>
      </c>
      <c r="Z56" s="11">
        <v>136</v>
      </c>
    </row>
    <row r="57" spans="1:26" x14ac:dyDescent="0.3">
      <c r="A57" s="421"/>
      <c r="B57" s="40" t="s">
        <v>986</v>
      </c>
      <c r="C57" s="11" t="s">
        <v>428</v>
      </c>
      <c r="D57" s="11">
        <v>120</v>
      </c>
      <c r="E57" s="11">
        <v>480</v>
      </c>
      <c r="F57" s="11">
        <v>145</v>
      </c>
      <c r="G57" s="20" t="s">
        <v>1677</v>
      </c>
      <c r="K57" s="546">
        <v>60</v>
      </c>
      <c r="L57" s="623">
        <v>57</v>
      </c>
      <c r="M57" s="96">
        <v>645</v>
      </c>
      <c r="N57" s="11">
        <v>320</v>
      </c>
      <c r="O57" s="14">
        <v>45</v>
      </c>
      <c r="P57" s="96">
        <v>29.6</v>
      </c>
      <c r="Q57" s="623">
        <v>230</v>
      </c>
      <c r="R57" s="11">
        <v>150</v>
      </c>
      <c r="S57" s="546">
        <v>480</v>
      </c>
      <c r="T57" s="546">
        <v>800</v>
      </c>
      <c r="V57" s="11">
        <v>322</v>
      </c>
      <c r="W57" s="546">
        <v>560</v>
      </c>
      <c r="X57" s="11">
        <v>75</v>
      </c>
      <c r="Y57" s="11">
        <v>35</v>
      </c>
      <c r="Z57" s="11">
        <v>145</v>
      </c>
    </row>
    <row r="58" spans="1:26" ht="15" thickBot="1" x14ac:dyDescent="0.35">
      <c r="A58" s="421"/>
      <c r="B58" s="40" t="s">
        <v>987</v>
      </c>
      <c r="C58" s="11" t="s">
        <v>428</v>
      </c>
      <c r="D58" s="11">
        <v>120</v>
      </c>
      <c r="E58" s="11">
        <v>480</v>
      </c>
      <c r="F58" s="11">
        <v>198</v>
      </c>
      <c r="G58" s="20" t="s">
        <v>1678</v>
      </c>
      <c r="K58" s="11">
        <v>60</v>
      </c>
      <c r="L58" s="12">
        <v>64</v>
      </c>
      <c r="M58" s="102">
        <v>210</v>
      </c>
      <c r="N58" s="546">
        <v>384</v>
      </c>
      <c r="O58" s="546">
        <v>80</v>
      </c>
      <c r="P58" s="623">
        <v>24.8</v>
      </c>
      <c r="Q58" s="96">
        <v>320</v>
      </c>
      <c r="R58" s="546">
        <v>240</v>
      </c>
      <c r="S58" s="546">
        <v>275</v>
      </c>
      <c r="T58" s="13">
        <v>1000</v>
      </c>
      <c r="V58" s="552">
        <v>302</v>
      </c>
      <c r="W58" s="11">
        <v>340</v>
      </c>
      <c r="X58" s="11">
        <v>25</v>
      </c>
      <c r="Y58" s="96">
        <v>550</v>
      </c>
      <c r="Z58" s="546">
        <v>198</v>
      </c>
    </row>
    <row r="59" spans="1:26" x14ac:dyDescent="0.3">
      <c r="A59" s="421"/>
      <c r="B59" s="40" t="s">
        <v>40</v>
      </c>
      <c r="C59" s="11" t="s">
        <v>307</v>
      </c>
      <c r="D59" s="11">
        <v>120</v>
      </c>
      <c r="E59" s="11">
        <v>277</v>
      </c>
      <c r="F59" s="11">
        <v>65</v>
      </c>
      <c r="G59" s="20" t="s">
        <v>1679</v>
      </c>
      <c r="K59" s="546">
        <v>60</v>
      </c>
      <c r="L59" s="546">
        <v>342</v>
      </c>
      <c r="M59" s="623">
        <v>420</v>
      </c>
      <c r="N59" s="11">
        <v>512</v>
      </c>
      <c r="O59" s="11">
        <v>84.56</v>
      </c>
      <c r="P59" s="96">
        <v>28.5</v>
      </c>
      <c r="Q59" s="623">
        <v>320</v>
      </c>
      <c r="R59" s="11">
        <v>100</v>
      </c>
      <c r="S59" s="14">
        <v>800</v>
      </c>
      <c r="V59" s="11">
        <v>404</v>
      </c>
      <c r="W59" s="546">
        <v>340</v>
      </c>
      <c r="X59" s="546">
        <v>40</v>
      </c>
      <c r="Y59" s="623">
        <v>410</v>
      </c>
      <c r="Z59" s="14">
        <v>620</v>
      </c>
    </row>
    <row r="60" spans="1:26" x14ac:dyDescent="0.3">
      <c r="A60" s="421"/>
      <c r="B60" s="40" t="s">
        <v>991</v>
      </c>
      <c r="C60" s="11" t="s">
        <v>307</v>
      </c>
      <c r="D60" s="11">
        <v>120</v>
      </c>
      <c r="E60" s="11">
        <v>277</v>
      </c>
      <c r="F60" s="65">
        <v>57</v>
      </c>
      <c r="G60" s="66" t="s">
        <v>1680</v>
      </c>
      <c r="K60" s="11">
        <v>60</v>
      </c>
      <c r="L60" s="11">
        <v>114</v>
      </c>
      <c r="M60" s="96">
        <v>630</v>
      </c>
      <c r="N60" s="546">
        <v>576</v>
      </c>
      <c r="O60" s="546">
        <v>84.71</v>
      </c>
      <c r="P60" s="623">
        <v>28.1</v>
      </c>
      <c r="Q60" s="96">
        <v>320</v>
      </c>
      <c r="R60" s="552">
        <v>100</v>
      </c>
      <c r="S60" s="11">
        <v>400</v>
      </c>
      <c r="V60" s="546">
        <v>202</v>
      </c>
      <c r="W60" s="11">
        <v>170</v>
      </c>
      <c r="X60" s="11">
        <v>55</v>
      </c>
      <c r="Y60" s="619"/>
      <c r="Z60" s="546">
        <v>685</v>
      </c>
    </row>
    <row r="61" spans="1:26" ht="15" thickBot="1" x14ac:dyDescent="0.35">
      <c r="A61" s="423"/>
      <c r="B61" s="40" t="s">
        <v>992</v>
      </c>
      <c r="C61" s="11" t="s">
        <v>307</v>
      </c>
      <c r="D61" s="11">
        <v>120</v>
      </c>
      <c r="E61" s="11">
        <v>277</v>
      </c>
      <c r="F61" s="12">
        <v>64</v>
      </c>
      <c r="G61" s="66" t="s">
        <v>1681</v>
      </c>
      <c r="K61" s="546">
        <v>60</v>
      </c>
      <c r="L61" s="11">
        <v>53.5</v>
      </c>
      <c r="M61" s="623">
        <v>1350</v>
      </c>
      <c r="N61" s="13">
        <v>640</v>
      </c>
      <c r="O61" s="11">
        <v>150.19999999999999</v>
      </c>
      <c r="P61" s="96">
        <v>30.5</v>
      </c>
      <c r="Q61" s="623">
        <v>480</v>
      </c>
      <c r="S61" s="546">
        <v>400</v>
      </c>
      <c r="V61" s="11">
        <v>483</v>
      </c>
      <c r="W61" s="546">
        <v>85</v>
      </c>
      <c r="X61" s="546">
        <v>75</v>
      </c>
      <c r="Y61" s="629"/>
      <c r="Z61" s="11">
        <v>685</v>
      </c>
    </row>
    <row r="62" spans="1:26" ht="18.600000000000001" thickBot="1" x14ac:dyDescent="0.4">
      <c r="A62" s="56" t="s">
        <v>43</v>
      </c>
      <c r="B62" s="15"/>
      <c r="C62" s="27"/>
      <c r="D62" s="27"/>
      <c r="E62" s="27"/>
      <c r="F62" s="27"/>
      <c r="G62" s="16"/>
      <c r="K62" s="11">
        <v>60</v>
      </c>
      <c r="L62" s="546">
        <v>320</v>
      </c>
      <c r="M62" s="96">
        <v>210</v>
      </c>
      <c r="N62" s="14">
        <v>180</v>
      </c>
      <c r="O62" s="546">
        <v>152.1</v>
      </c>
      <c r="P62" s="637">
        <v>30.7</v>
      </c>
      <c r="Q62" s="96">
        <v>480</v>
      </c>
      <c r="S62" s="11">
        <v>200</v>
      </c>
      <c r="V62" s="546">
        <v>453</v>
      </c>
      <c r="W62" s="11">
        <v>620</v>
      </c>
      <c r="X62" s="11">
        <v>75</v>
      </c>
      <c r="Y62" s="11">
        <v>340</v>
      </c>
      <c r="Z62" s="546">
        <v>685</v>
      </c>
    </row>
    <row r="63" spans="1:26" x14ac:dyDescent="0.3">
      <c r="A63" s="419" t="s">
        <v>49</v>
      </c>
      <c r="B63" s="10" t="s">
        <v>44</v>
      </c>
      <c r="C63" s="14" t="s">
        <v>428</v>
      </c>
      <c r="D63" s="14">
        <v>120</v>
      </c>
      <c r="E63" s="14">
        <v>480</v>
      </c>
      <c r="F63" s="14">
        <v>620</v>
      </c>
      <c r="G63" s="19" t="s">
        <v>994</v>
      </c>
      <c r="K63" s="546">
        <v>60</v>
      </c>
      <c r="L63" s="546">
        <v>225</v>
      </c>
      <c r="M63" s="623">
        <v>510</v>
      </c>
      <c r="N63" s="545">
        <v>200</v>
      </c>
      <c r="O63" s="11">
        <v>39.590000000000003</v>
      </c>
      <c r="P63" s="11">
        <v>200</v>
      </c>
      <c r="Q63" s="623">
        <v>480</v>
      </c>
      <c r="S63" s="546">
        <v>200</v>
      </c>
      <c r="V63" s="11">
        <v>606</v>
      </c>
      <c r="W63" s="546">
        <v>310</v>
      </c>
      <c r="X63" s="546">
        <v>84</v>
      </c>
      <c r="Z63" s="545">
        <v>632</v>
      </c>
    </row>
    <row r="64" spans="1:26" x14ac:dyDescent="0.3">
      <c r="A64" s="424" t="s">
        <v>50</v>
      </c>
      <c r="B64" s="40" t="s">
        <v>45</v>
      </c>
      <c r="C64" s="11" t="s">
        <v>428</v>
      </c>
      <c r="D64" s="11">
        <v>120</v>
      </c>
      <c r="E64" s="11">
        <v>480</v>
      </c>
      <c r="F64" s="11">
        <v>685</v>
      </c>
      <c r="G64" s="20" t="s">
        <v>995</v>
      </c>
      <c r="K64" s="13">
        <v>60</v>
      </c>
      <c r="L64" s="11">
        <v>18</v>
      </c>
      <c r="M64" s="96">
        <v>540</v>
      </c>
      <c r="N64" s="11">
        <v>30</v>
      </c>
      <c r="O64" s="546">
        <v>780</v>
      </c>
      <c r="P64" s="546">
        <v>120</v>
      </c>
      <c r="Q64" s="96">
        <v>690</v>
      </c>
      <c r="S64" s="552">
        <v>320</v>
      </c>
      <c r="V64" s="552">
        <v>303</v>
      </c>
      <c r="W64" s="13">
        <v>310</v>
      </c>
      <c r="X64" s="546">
        <v>140</v>
      </c>
      <c r="Z64" s="11">
        <v>632</v>
      </c>
    </row>
    <row r="65" spans="1:26" x14ac:dyDescent="0.3">
      <c r="A65" s="421"/>
      <c r="B65" s="40" t="s">
        <v>46</v>
      </c>
      <c r="C65" s="11" t="s">
        <v>2068</v>
      </c>
      <c r="D65" s="11">
        <v>120</v>
      </c>
      <c r="E65" s="11">
        <v>480</v>
      </c>
      <c r="F65" s="11">
        <v>685</v>
      </c>
      <c r="G65" s="20" t="s">
        <v>1682</v>
      </c>
      <c r="K65" s="545">
        <v>320</v>
      </c>
      <c r="L65" s="552">
        <v>44</v>
      </c>
      <c r="M65" s="623">
        <v>580</v>
      </c>
      <c r="N65" s="546">
        <v>540</v>
      </c>
      <c r="O65" s="11">
        <v>100</v>
      </c>
      <c r="P65" s="632">
        <v>330</v>
      </c>
      <c r="Q65" s="623">
        <v>690</v>
      </c>
      <c r="W65" s="546">
        <v>670</v>
      </c>
      <c r="Z65" s="546">
        <v>519</v>
      </c>
    </row>
    <row r="66" spans="1:26" ht="15" thickBot="1" x14ac:dyDescent="0.35">
      <c r="A66" s="421"/>
      <c r="B66" s="40" t="s">
        <v>48</v>
      </c>
      <c r="C66" s="11" t="s">
        <v>2068</v>
      </c>
      <c r="D66" s="11">
        <v>120</v>
      </c>
      <c r="E66" s="11">
        <v>480</v>
      </c>
      <c r="F66" s="11">
        <v>685</v>
      </c>
      <c r="G66" s="20" t="s">
        <v>1683</v>
      </c>
      <c r="K66" s="552">
        <v>600</v>
      </c>
      <c r="L66" s="11">
        <v>32</v>
      </c>
      <c r="M66" s="96">
        <v>640</v>
      </c>
      <c r="N66" s="11">
        <v>1080</v>
      </c>
      <c r="O66" s="546">
        <v>125</v>
      </c>
      <c r="P66" s="102">
        <v>330</v>
      </c>
      <c r="Q66" s="96">
        <v>690</v>
      </c>
      <c r="W66" s="13">
        <v>670</v>
      </c>
      <c r="Z66" s="11">
        <v>632</v>
      </c>
    </row>
    <row r="67" spans="1:26" ht="18.600000000000001" thickBot="1" x14ac:dyDescent="0.4">
      <c r="A67" s="56" t="s">
        <v>51</v>
      </c>
      <c r="B67" s="15"/>
      <c r="C67" s="27"/>
      <c r="D67" s="27"/>
      <c r="E67" s="27"/>
      <c r="F67" s="27"/>
      <c r="G67" s="16"/>
      <c r="K67" s="11">
        <v>300</v>
      </c>
      <c r="L67" s="546">
        <v>79</v>
      </c>
      <c r="M67" s="623">
        <v>720</v>
      </c>
      <c r="N67" s="546">
        <v>36</v>
      </c>
      <c r="O67" s="11">
        <v>208</v>
      </c>
      <c r="P67" s="632">
        <v>530</v>
      </c>
      <c r="Q67" s="546" t="s">
        <v>1601</v>
      </c>
      <c r="W67" s="546">
        <v>1000</v>
      </c>
      <c r="Z67" s="546">
        <v>860</v>
      </c>
    </row>
    <row r="68" spans="1:26" x14ac:dyDescent="0.3">
      <c r="A68" s="428" t="s">
        <v>68</v>
      </c>
      <c r="B68" s="10" t="s">
        <v>52</v>
      </c>
      <c r="C68" s="14" t="s">
        <v>2069</v>
      </c>
      <c r="D68" s="14">
        <v>120</v>
      </c>
      <c r="E68" s="14">
        <v>480</v>
      </c>
      <c r="F68" s="14">
        <v>632</v>
      </c>
      <c r="G68" s="19" t="s">
        <v>1684</v>
      </c>
      <c r="K68" s="11">
        <v>1000</v>
      </c>
      <c r="L68" s="11">
        <v>23</v>
      </c>
      <c r="M68" s="96">
        <v>800</v>
      </c>
      <c r="N68" s="11">
        <v>18</v>
      </c>
      <c r="O68" s="546">
        <v>452</v>
      </c>
      <c r="P68" s="102">
        <v>530</v>
      </c>
      <c r="Q68" s="11" t="s">
        <v>1608</v>
      </c>
      <c r="W68" s="11">
        <v>1000</v>
      </c>
      <c r="Z68" s="11">
        <v>348</v>
      </c>
    </row>
    <row r="69" spans="1:26" x14ac:dyDescent="0.3">
      <c r="A69" s="424" t="s">
        <v>69</v>
      </c>
      <c r="B69" s="40" t="s">
        <v>53</v>
      </c>
      <c r="C69" s="11" t="s">
        <v>2069</v>
      </c>
      <c r="D69" s="11">
        <v>120</v>
      </c>
      <c r="E69" s="11">
        <v>480</v>
      </c>
      <c r="F69" s="11">
        <v>632</v>
      </c>
      <c r="G69" s="20" t="s">
        <v>1685</v>
      </c>
      <c r="K69" s="14">
        <v>650</v>
      </c>
      <c r="L69" s="546">
        <v>58</v>
      </c>
      <c r="M69" s="623">
        <v>15.19</v>
      </c>
      <c r="N69" s="546">
        <v>15</v>
      </c>
      <c r="O69" s="11">
        <v>130</v>
      </c>
      <c r="P69" s="14">
        <v>590</v>
      </c>
      <c r="Q69" s="13">
        <v>108</v>
      </c>
      <c r="W69" s="546">
        <v>530</v>
      </c>
      <c r="Z69" s="546">
        <v>291</v>
      </c>
    </row>
    <row r="70" spans="1:26" x14ac:dyDescent="0.3">
      <c r="A70" s="420"/>
      <c r="B70" s="40" t="s">
        <v>54</v>
      </c>
      <c r="C70" s="11" t="s">
        <v>2069</v>
      </c>
      <c r="D70" s="11">
        <v>120</v>
      </c>
      <c r="E70" s="11">
        <v>480</v>
      </c>
      <c r="F70" s="11">
        <v>519</v>
      </c>
      <c r="G70" s="20" t="s">
        <v>1686</v>
      </c>
      <c r="K70" s="546">
        <v>435</v>
      </c>
      <c r="L70" s="11">
        <v>42</v>
      </c>
      <c r="M70" s="96">
        <v>16.239999999999998</v>
      </c>
      <c r="N70" s="11">
        <v>90</v>
      </c>
      <c r="O70" s="546">
        <v>65</v>
      </c>
      <c r="P70" s="546">
        <v>110</v>
      </c>
      <c r="Q70" s="546">
        <v>109</v>
      </c>
      <c r="W70" s="11">
        <v>330</v>
      </c>
      <c r="Z70" s="11">
        <v>632</v>
      </c>
    </row>
    <row r="71" spans="1:26" x14ac:dyDescent="0.3">
      <c r="A71" s="421"/>
      <c r="B71" s="40" t="s">
        <v>55</v>
      </c>
      <c r="C71" s="11" t="s">
        <v>2069</v>
      </c>
      <c r="D71" s="11">
        <v>120</v>
      </c>
      <c r="E71" s="11">
        <v>480</v>
      </c>
      <c r="F71" s="11">
        <v>632</v>
      </c>
      <c r="G71" s="20" t="s">
        <v>1687</v>
      </c>
      <c r="K71" s="11">
        <v>190</v>
      </c>
      <c r="L71" s="546">
        <v>105</v>
      </c>
      <c r="M71" s="623">
        <v>14.54</v>
      </c>
      <c r="N71" s="546">
        <v>60</v>
      </c>
      <c r="O71" s="11">
        <v>260</v>
      </c>
      <c r="P71" s="13">
        <v>220</v>
      </c>
      <c r="Q71" s="11">
        <v>610</v>
      </c>
      <c r="W71" s="545">
        <v>1480</v>
      </c>
      <c r="Z71" s="11">
        <v>632</v>
      </c>
    </row>
    <row r="72" spans="1:26" x14ac:dyDescent="0.3">
      <c r="A72" s="421"/>
      <c r="B72" s="40" t="s">
        <v>60</v>
      </c>
      <c r="C72" s="11" t="s">
        <v>2069</v>
      </c>
      <c r="D72" s="11">
        <v>120</v>
      </c>
      <c r="E72" s="11">
        <v>480</v>
      </c>
      <c r="F72" s="11">
        <v>860</v>
      </c>
      <c r="G72" s="20" t="s">
        <v>1688</v>
      </c>
      <c r="K72" s="546">
        <v>650</v>
      </c>
      <c r="L72" s="632">
        <v>110</v>
      </c>
      <c r="M72" s="96">
        <v>16.03</v>
      </c>
      <c r="N72" s="11">
        <v>44</v>
      </c>
      <c r="O72" s="546">
        <v>58</v>
      </c>
      <c r="P72" s="11">
        <v>470</v>
      </c>
      <c r="Q72" s="546">
        <v>345</v>
      </c>
      <c r="W72" s="11">
        <v>600</v>
      </c>
      <c r="Z72" s="546">
        <v>126</v>
      </c>
    </row>
    <row r="73" spans="1:26" x14ac:dyDescent="0.3">
      <c r="A73" s="421"/>
      <c r="B73" s="40" t="s">
        <v>56</v>
      </c>
      <c r="C73" s="11" t="s">
        <v>2069</v>
      </c>
      <c r="D73" s="11">
        <v>120</v>
      </c>
      <c r="E73" s="11">
        <v>480</v>
      </c>
      <c r="F73" s="11">
        <v>348</v>
      </c>
      <c r="G73" s="20" t="s">
        <v>1689</v>
      </c>
      <c r="K73" s="11">
        <v>435</v>
      </c>
      <c r="L73" s="96">
        <v>110</v>
      </c>
      <c r="M73" s="623">
        <v>15.26</v>
      </c>
      <c r="N73" s="546">
        <v>144</v>
      </c>
      <c r="O73" s="13">
        <v>65</v>
      </c>
      <c r="P73" s="552">
        <v>900</v>
      </c>
      <c r="Q73" s="11">
        <v>600</v>
      </c>
      <c r="W73" s="546">
        <v>1000</v>
      </c>
      <c r="Z73" s="11">
        <v>90</v>
      </c>
    </row>
    <row r="74" spans="1:26" x14ac:dyDescent="0.3">
      <c r="A74" s="421"/>
      <c r="B74" s="40" t="s">
        <v>57</v>
      </c>
      <c r="C74" s="11" t="s">
        <v>2069</v>
      </c>
      <c r="D74" s="11">
        <v>120</v>
      </c>
      <c r="E74" s="11">
        <v>480</v>
      </c>
      <c r="F74" s="11">
        <v>291</v>
      </c>
      <c r="G74" s="20" t="s">
        <v>1690</v>
      </c>
      <c r="K74" s="552">
        <v>190</v>
      </c>
      <c r="L74" s="623">
        <v>110</v>
      </c>
      <c r="M74" s="96">
        <v>15.61</v>
      </c>
      <c r="N74" s="11">
        <v>36</v>
      </c>
      <c r="O74" s="11">
        <v>80</v>
      </c>
      <c r="P74" s="11">
        <v>600</v>
      </c>
      <c r="Q74" s="546">
        <v>200</v>
      </c>
      <c r="W74" s="13">
        <v>1200</v>
      </c>
      <c r="Z74" s="546">
        <v>63</v>
      </c>
    </row>
    <row r="75" spans="1:26" x14ac:dyDescent="0.3">
      <c r="A75" s="421"/>
      <c r="B75" s="40" t="s">
        <v>58</v>
      </c>
      <c r="C75" s="11" t="s">
        <v>424</v>
      </c>
      <c r="D75" s="11">
        <v>120</v>
      </c>
      <c r="E75" s="11">
        <v>480</v>
      </c>
      <c r="F75" s="11">
        <v>632</v>
      </c>
      <c r="G75" s="20" t="s">
        <v>1691</v>
      </c>
      <c r="L75" s="96">
        <v>110</v>
      </c>
      <c r="M75" s="623">
        <v>16.309999999999999</v>
      </c>
      <c r="N75" s="546">
        <v>600</v>
      </c>
      <c r="O75" s="11">
        <v>80</v>
      </c>
      <c r="P75" s="552">
        <v>420</v>
      </c>
      <c r="Q75" s="11">
        <v>200</v>
      </c>
      <c r="W75" s="545">
        <v>800</v>
      </c>
      <c r="Z75" s="545">
        <v>368</v>
      </c>
    </row>
    <row r="76" spans="1:26" x14ac:dyDescent="0.3">
      <c r="A76" s="421"/>
      <c r="B76" s="40" t="s">
        <v>61</v>
      </c>
      <c r="C76" s="11" t="s">
        <v>424</v>
      </c>
      <c r="D76" s="11">
        <v>120</v>
      </c>
      <c r="E76" s="11">
        <v>277</v>
      </c>
      <c r="F76" s="11">
        <v>342</v>
      </c>
      <c r="G76" s="20" t="s">
        <v>1692</v>
      </c>
      <c r="L76" s="623">
        <v>50</v>
      </c>
      <c r="M76" s="96">
        <v>17.71</v>
      </c>
      <c r="N76" s="11">
        <v>336</v>
      </c>
      <c r="O76" s="546">
        <v>75</v>
      </c>
      <c r="P76" s="545">
        <v>440</v>
      </c>
      <c r="Q76" s="546">
        <v>200</v>
      </c>
      <c r="W76" s="14">
        <v>800</v>
      </c>
      <c r="Z76" s="14">
        <v>368</v>
      </c>
    </row>
    <row r="77" spans="1:26" x14ac:dyDescent="0.3">
      <c r="A77" s="421"/>
      <c r="B77" s="40" t="s">
        <v>1006</v>
      </c>
      <c r="C77" s="11" t="s">
        <v>1339</v>
      </c>
      <c r="D77" s="11">
        <v>120</v>
      </c>
      <c r="E77" s="11">
        <v>480</v>
      </c>
      <c r="F77" s="11">
        <v>632</v>
      </c>
      <c r="G77" s="20" t="s">
        <v>1693</v>
      </c>
      <c r="L77" s="96">
        <v>220</v>
      </c>
      <c r="M77" s="623">
        <v>1000</v>
      </c>
      <c r="N77" s="546">
        <v>225</v>
      </c>
      <c r="O77" s="11">
        <v>150</v>
      </c>
      <c r="P77" s="11">
        <v>600</v>
      </c>
      <c r="Q77" s="545">
        <v>775</v>
      </c>
      <c r="W77" s="552">
        <v>590</v>
      </c>
      <c r="Z77" s="545">
        <v>368</v>
      </c>
    </row>
    <row r="78" spans="1:26" x14ac:dyDescent="0.3">
      <c r="A78" s="421"/>
      <c r="B78" s="40" t="s">
        <v>1338</v>
      </c>
      <c r="C78" s="11" t="s">
        <v>2070</v>
      </c>
      <c r="D78" s="11">
        <v>120</v>
      </c>
      <c r="E78" s="11">
        <v>480</v>
      </c>
      <c r="F78" s="11">
        <v>126</v>
      </c>
      <c r="G78" s="20" t="s">
        <v>1694</v>
      </c>
      <c r="L78" s="623">
        <v>330</v>
      </c>
      <c r="M78" s="96">
        <v>1000</v>
      </c>
      <c r="N78" s="11">
        <v>90</v>
      </c>
      <c r="O78" s="546">
        <v>150</v>
      </c>
      <c r="P78" s="546">
        <v>800</v>
      </c>
      <c r="Q78" s="546">
        <v>45</v>
      </c>
      <c r="W78" s="545">
        <v>40</v>
      </c>
      <c r="Z78" s="546">
        <v>660</v>
      </c>
    </row>
    <row r="79" spans="1:26" x14ac:dyDescent="0.3">
      <c r="A79" s="421"/>
      <c r="B79" s="40" t="s">
        <v>1341</v>
      </c>
      <c r="C79" s="11" t="s">
        <v>2071</v>
      </c>
      <c r="D79" s="11">
        <v>120</v>
      </c>
      <c r="E79" s="11">
        <v>480</v>
      </c>
      <c r="F79" s="11">
        <v>90</v>
      </c>
      <c r="G79" s="20" t="s">
        <v>1694</v>
      </c>
      <c r="L79" s="96">
        <v>440</v>
      </c>
      <c r="M79" s="623">
        <v>1350</v>
      </c>
      <c r="N79" s="11">
        <v>30</v>
      </c>
      <c r="O79" s="11">
        <v>150</v>
      </c>
      <c r="P79" s="11">
        <v>1000</v>
      </c>
      <c r="Q79" s="11">
        <v>50</v>
      </c>
      <c r="W79" s="11">
        <v>60</v>
      </c>
      <c r="Z79" s="623">
        <v>178</v>
      </c>
    </row>
    <row r="80" spans="1:26" x14ac:dyDescent="0.3">
      <c r="A80" s="421"/>
      <c r="B80" s="40" t="s">
        <v>1342</v>
      </c>
      <c r="C80" s="11" t="s">
        <v>2072</v>
      </c>
      <c r="D80" s="11">
        <v>120</v>
      </c>
      <c r="E80" s="11">
        <v>480</v>
      </c>
      <c r="F80" s="11">
        <v>63</v>
      </c>
      <c r="G80" s="20" t="s">
        <v>1694</v>
      </c>
      <c r="L80" s="623">
        <v>440</v>
      </c>
      <c r="M80" s="96">
        <v>55</v>
      </c>
      <c r="N80" s="14">
        <v>430</v>
      </c>
      <c r="O80" s="546">
        <v>65</v>
      </c>
      <c r="P80" s="546">
        <v>200</v>
      </c>
      <c r="Q80" s="546">
        <v>65</v>
      </c>
      <c r="W80" s="546">
        <v>330</v>
      </c>
      <c r="Z80" s="96">
        <v>180</v>
      </c>
    </row>
    <row r="81" spans="1:26" x14ac:dyDescent="0.3">
      <c r="A81" s="421"/>
      <c r="B81" s="40" t="s">
        <v>63</v>
      </c>
      <c r="C81" s="11" t="s">
        <v>2071</v>
      </c>
      <c r="D81" s="11">
        <v>120</v>
      </c>
      <c r="E81" s="11">
        <v>277</v>
      </c>
      <c r="F81" s="11">
        <v>114</v>
      </c>
      <c r="G81" s="20" t="s">
        <v>1695</v>
      </c>
      <c r="L81" s="96">
        <v>550</v>
      </c>
      <c r="M81" s="623">
        <v>110</v>
      </c>
      <c r="N81" s="546">
        <v>630</v>
      </c>
      <c r="O81" s="11">
        <v>80</v>
      </c>
      <c r="P81" s="11">
        <v>300</v>
      </c>
      <c r="Q81" s="11">
        <v>90</v>
      </c>
      <c r="W81" s="13">
        <v>530</v>
      </c>
      <c r="Z81" s="623">
        <v>310</v>
      </c>
    </row>
    <row r="82" spans="1:26" x14ac:dyDescent="0.3">
      <c r="A82" s="421"/>
      <c r="B82" s="40" t="s">
        <v>65</v>
      </c>
      <c r="C82" s="11" t="s">
        <v>82</v>
      </c>
      <c r="D82" s="11">
        <v>100</v>
      </c>
      <c r="E82" s="11">
        <v>277</v>
      </c>
      <c r="F82" s="11">
        <v>45</v>
      </c>
      <c r="G82" s="20" t="s">
        <v>1696</v>
      </c>
      <c r="L82" s="623">
        <v>660</v>
      </c>
      <c r="M82" s="96">
        <v>180</v>
      </c>
      <c r="N82" s="11">
        <v>170</v>
      </c>
      <c r="O82" s="546">
        <v>90</v>
      </c>
      <c r="P82" s="546">
        <v>400</v>
      </c>
      <c r="Q82" s="546">
        <v>65</v>
      </c>
      <c r="W82" s="546">
        <v>440</v>
      </c>
      <c r="Z82" s="96">
        <v>314</v>
      </c>
    </row>
    <row r="83" spans="1:26" x14ac:dyDescent="0.3">
      <c r="A83" s="421"/>
      <c r="B83" s="40" t="s">
        <v>66</v>
      </c>
      <c r="C83" s="11" t="s">
        <v>82</v>
      </c>
      <c r="D83" s="11">
        <v>100</v>
      </c>
      <c r="E83" s="11">
        <v>277</v>
      </c>
      <c r="F83" s="11">
        <v>88</v>
      </c>
      <c r="G83" s="20" t="s">
        <v>1696</v>
      </c>
      <c r="L83" s="96">
        <v>770</v>
      </c>
      <c r="M83" s="623">
        <v>200</v>
      </c>
      <c r="N83" s="546">
        <v>227</v>
      </c>
      <c r="O83" s="11">
        <v>199</v>
      </c>
      <c r="P83" s="11">
        <v>600</v>
      </c>
      <c r="Q83" s="11">
        <v>100</v>
      </c>
      <c r="W83" s="11">
        <v>670</v>
      </c>
      <c r="Z83" s="623">
        <v>599</v>
      </c>
    </row>
    <row r="84" spans="1:26" ht="15" thickBot="1" x14ac:dyDescent="0.35">
      <c r="A84" s="429"/>
      <c r="B84" s="252" t="s">
        <v>67</v>
      </c>
      <c r="C84" s="11" t="s">
        <v>82</v>
      </c>
      <c r="D84" s="13">
        <v>100</v>
      </c>
      <c r="E84" s="13">
        <v>277</v>
      </c>
      <c r="F84" s="13">
        <v>132</v>
      </c>
      <c r="G84" s="20" t="s">
        <v>1696</v>
      </c>
      <c r="L84" s="623">
        <v>880</v>
      </c>
      <c r="M84" s="96">
        <v>220</v>
      </c>
      <c r="N84" s="11">
        <v>288</v>
      </c>
      <c r="O84" s="11">
        <v>471</v>
      </c>
      <c r="P84" s="546">
        <v>900</v>
      </c>
      <c r="Q84" s="546">
        <v>110</v>
      </c>
      <c r="W84" s="546">
        <v>1000</v>
      </c>
      <c r="Z84" s="96">
        <v>601</v>
      </c>
    </row>
    <row r="85" spans="1:26" ht="18.600000000000001" thickBot="1" x14ac:dyDescent="0.4">
      <c r="A85" s="56" t="s">
        <v>70</v>
      </c>
      <c r="B85" s="15"/>
      <c r="C85" s="27"/>
      <c r="D85" s="27"/>
      <c r="E85" s="27"/>
      <c r="F85" s="27"/>
      <c r="G85" s="16"/>
      <c r="L85" s="96">
        <v>880</v>
      </c>
      <c r="M85" s="623">
        <v>36</v>
      </c>
      <c r="N85" s="545">
        <v>545</v>
      </c>
      <c r="O85" s="546">
        <v>625</v>
      </c>
      <c r="P85" s="11">
        <v>1200</v>
      </c>
      <c r="Q85" s="11">
        <v>130</v>
      </c>
      <c r="W85" s="11">
        <v>240</v>
      </c>
      <c r="Z85" s="623">
        <v>590</v>
      </c>
    </row>
    <row r="86" spans="1:26" x14ac:dyDescent="0.3">
      <c r="A86" s="428" t="s">
        <v>75</v>
      </c>
      <c r="B86" s="10" t="s">
        <v>71</v>
      </c>
      <c r="C86" s="14" t="s">
        <v>2073</v>
      </c>
      <c r="D86" s="14">
        <v>240</v>
      </c>
      <c r="E86" s="82"/>
      <c r="F86" s="14">
        <v>645</v>
      </c>
      <c r="G86" s="19" t="s">
        <v>73</v>
      </c>
      <c r="L86" s="623">
        <v>990</v>
      </c>
      <c r="M86" s="96">
        <v>36</v>
      </c>
      <c r="N86" s="11">
        <v>265</v>
      </c>
      <c r="O86" s="11">
        <v>422</v>
      </c>
      <c r="P86" s="14">
        <v>115</v>
      </c>
      <c r="Q86" s="546">
        <v>125</v>
      </c>
      <c r="W86" s="546">
        <v>320</v>
      </c>
      <c r="Z86" s="96">
        <v>597</v>
      </c>
    </row>
    <row r="87" spans="1:26" x14ac:dyDescent="0.3">
      <c r="A87" s="424" t="s">
        <v>76</v>
      </c>
      <c r="B87" s="40" t="s">
        <v>74</v>
      </c>
      <c r="C87" s="14" t="s">
        <v>2073</v>
      </c>
      <c r="D87" s="11"/>
      <c r="E87" s="11"/>
      <c r="F87" s="11"/>
      <c r="G87" s="20"/>
      <c r="L87" s="96">
        <v>1100</v>
      </c>
      <c r="M87" s="623">
        <v>160</v>
      </c>
      <c r="N87" s="546">
        <v>213</v>
      </c>
      <c r="O87" s="546">
        <v>633</v>
      </c>
      <c r="P87" s="546">
        <v>112</v>
      </c>
      <c r="Q87" s="11">
        <v>150</v>
      </c>
      <c r="W87" s="11">
        <v>480</v>
      </c>
      <c r="Z87" s="623">
        <v>594</v>
      </c>
    </row>
    <row r="88" spans="1:26" ht="15" thickBot="1" x14ac:dyDescent="0.35">
      <c r="A88" s="429"/>
      <c r="B88" s="252"/>
      <c r="C88" s="13"/>
      <c r="D88" s="13"/>
      <c r="E88" s="13"/>
      <c r="F88" s="13"/>
      <c r="G88" s="22"/>
      <c r="L88" s="623">
        <v>1210</v>
      </c>
      <c r="M88" s="96">
        <v>32</v>
      </c>
      <c r="N88" s="11">
        <v>274</v>
      </c>
      <c r="O88" s="11">
        <v>844</v>
      </c>
      <c r="P88" s="11">
        <v>235</v>
      </c>
      <c r="Q88" s="546">
        <v>180</v>
      </c>
      <c r="W88" s="546">
        <v>680</v>
      </c>
      <c r="Z88" s="14">
        <v>600</v>
      </c>
    </row>
    <row r="89" spans="1:26" ht="18.600000000000001" thickBot="1" x14ac:dyDescent="0.4">
      <c r="A89" s="103" t="s">
        <v>1500</v>
      </c>
      <c r="B89" s="15"/>
      <c r="C89" s="27"/>
      <c r="D89" s="27"/>
      <c r="E89" s="27"/>
      <c r="F89" s="27"/>
      <c r="G89" s="16"/>
      <c r="L89" s="96">
        <v>1320</v>
      </c>
      <c r="M89" s="623">
        <v>175</v>
      </c>
      <c r="N89" s="546">
        <v>326</v>
      </c>
      <c r="O89" s="552">
        <v>300</v>
      </c>
      <c r="P89" s="546">
        <v>350</v>
      </c>
      <c r="Q89" s="11">
        <v>220</v>
      </c>
      <c r="W89" s="13">
        <v>50</v>
      </c>
      <c r="Z89" s="14">
        <v>50</v>
      </c>
    </row>
    <row r="90" spans="1:26" x14ac:dyDescent="0.3">
      <c r="A90" s="430" t="s">
        <v>1335</v>
      </c>
      <c r="B90" s="344" t="s">
        <v>1334</v>
      </c>
      <c r="C90" s="65" t="s">
        <v>15</v>
      </c>
      <c r="D90" s="65">
        <v>120</v>
      </c>
      <c r="E90" s="57">
        <v>240</v>
      </c>
      <c r="F90" s="65">
        <v>17</v>
      </c>
      <c r="G90" s="66" t="s">
        <v>1697</v>
      </c>
      <c r="L90" s="623">
        <v>1430</v>
      </c>
      <c r="M90" s="96">
        <v>311</v>
      </c>
      <c r="N90" s="11">
        <v>132</v>
      </c>
      <c r="O90" s="545">
        <v>500</v>
      </c>
      <c r="P90" s="13">
        <v>470</v>
      </c>
      <c r="Q90" s="546">
        <v>200</v>
      </c>
      <c r="W90" s="546">
        <v>85</v>
      </c>
      <c r="Z90" s="546">
        <v>110</v>
      </c>
    </row>
    <row r="91" spans="1:26" x14ac:dyDescent="0.3">
      <c r="A91" s="35" t="s">
        <v>1336</v>
      </c>
      <c r="B91" s="344" t="s">
        <v>1332</v>
      </c>
      <c r="C91" s="65" t="s">
        <v>15</v>
      </c>
      <c r="D91" s="65">
        <v>120</v>
      </c>
      <c r="E91" s="57">
        <v>240</v>
      </c>
      <c r="F91" s="65">
        <v>17</v>
      </c>
      <c r="G91" s="66" t="s">
        <v>1698</v>
      </c>
      <c r="L91" s="96">
        <v>1540</v>
      </c>
      <c r="M91" s="623">
        <v>28</v>
      </c>
      <c r="N91" s="546">
        <v>230</v>
      </c>
      <c r="O91" s="11">
        <v>300</v>
      </c>
      <c r="P91" s="552">
        <v>705</v>
      </c>
      <c r="Q91" s="13">
        <v>250</v>
      </c>
      <c r="W91" s="13">
        <v>130</v>
      </c>
      <c r="Z91" s="13">
        <v>440</v>
      </c>
    </row>
    <row r="92" spans="1:26" ht="15" thickBot="1" x14ac:dyDescent="0.35">
      <c r="A92" s="421"/>
      <c r="B92" s="344"/>
      <c r="C92" s="65"/>
      <c r="D92" s="65"/>
      <c r="E92" s="57"/>
      <c r="F92" s="65"/>
      <c r="G92" s="4"/>
      <c r="L92" s="623">
        <v>1650</v>
      </c>
      <c r="M92" s="96">
        <v>150</v>
      </c>
      <c r="N92" s="11">
        <v>132</v>
      </c>
      <c r="O92" s="546">
        <v>150</v>
      </c>
      <c r="P92" s="11">
        <v>90</v>
      </c>
      <c r="Q92" s="545"/>
      <c r="W92" s="11">
        <v>515</v>
      </c>
      <c r="Z92" s="545">
        <v>700</v>
      </c>
    </row>
    <row r="93" spans="1:26" ht="18.600000000000001" thickBot="1" x14ac:dyDescent="0.4">
      <c r="A93" s="56" t="s">
        <v>78</v>
      </c>
      <c r="B93" s="15"/>
      <c r="C93" s="27"/>
      <c r="D93" s="27"/>
      <c r="E93" s="27"/>
      <c r="F93" s="27"/>
      <c r="G93" s="16"/>
      <c r="L93" s="96">
        <v>1760</v>
      </c>
      <c r="M93" s="623">
        <v>296</v>
      </c>
      <c r="N93" s="546">
        <v>265</v>
      </c>
      <c r="O93" s="11">
        <v>150</v>
      </c>
      <c r="P93" s="11">
        <v>96</v>
      </c>
      <c r="W93" s="546">
        <v>320</v>
      </c>
      <c r="Z93" s="11">
        <v>450</v>
      </c>
    </row>
    <row r="94" spans="1:26" x14ac:dyDescent="0.3">
      <c r="A94" s="426" t="s">
        <v>343</v>
      </c>
      <c r="B94" s="10" t="s">
        <v>1009</v>
      </c>
      <c r="C94" s="14" t="s">
        <v>2074</v>
      </c>
      <c r="D94" s="14">
        <v>120</v>
      </c>
      <c r="E94" s="14">
        <v>480</v>
      </c>
      <c r="F94" s="14">
        <v>368</v>
      </c>
      <c r="G94" s="19" t="s">
        <v>1700</v>
      </c>
      <c r="L94" s="11">
        <v>22</v>
      </c>
      <c r="M94" s="96">
        <v>623</v>
      </c>
      <c r="N94" s="11">
        <v>200</v>
      </c>
      <c r="O94" s="96">
        <v>160</v>
      </c>
    </row>
    <row r="95" spans="1:26" x14ac:dyDescent="0.3">
      <c r="A95" s="427" t="s">
        <v>344</v>
      </c>
      <c r="B95" s="10" t="s">
        <v>1010</v>
      </c>
      <c r="C95" s="14" t="s">
        <v>2075</v>
      </c>
      <c r="D95" s="14">
        <v>120</v>
      </c>
      <c r="E95" s="14">
        <v>480</v>
      </c>
      <c r="F95" s="14">
        <v>368</v>
      </c>
      <c r="G95" s="19" t="s">
        <v>1701</v>
      </c>
      <c r="L95" s="546">
        <v>22</v>
      </c>
      <c r="M95" s="623">
        <v>592</v>
      </c>
      <c r="N95" s="546">
        <v>390</v>
      </c>
      <c r="O95" s="623">
        <v>300</v>
      </c>
    </row>
    <row r="96" spans="1:26" ht="15" thickBot="1" x14ac:dyDescent="0.35">
      <c r="A96" s="429"/>
      <c r="B96" s="10" t="s">
        <v>1011</v>
      </c>
      <c r="C96" s="14" t="s">
        <v>2075</v>
      </c>
      <c r="D96" s="14">
        <v>120</v>
      </c>
      <c r="E96" s="14">
        <v>480</v>
      </c>
      <c r="F96" s="14">
        <v>368</v>
      </c>
      <c r="G96" s="19" t="s">
        <v>1702</v>
      </c>
      <c r="L96" s="546">
        <v>88</v>
      </c>
      <c r="M96" s="96">
        <v>183</v>
      </c>
      <c r="N96" s="11">
        <v>260</v>
      </c>
      <c r="O96" s="96">
        <v>550</v>
      </c>
    </row>
    <row r="97" spans="1:15" ht="18.600000000000001" thickBot="1" x14ac:dyDescent="0.4">
      <c r="A97" s="56" t="s">
        <v>79</v>
      </c>
      <c r="B97" s="15"/>
      <c r="C97" s="27"/>
      <c r="D97" s="27"/>
      <c r="E97" s="27"/>
      <c r="F97" s="27"/>
      <c r="G97" s="16"/>
      <c r="L97" s="11">
        <v>84</v>
      </c>
      <c r="M97" s="623">
        <v>428</v>
      </c>
      <c r="N97" s="546">
        <v>520</v>
      </c>
      <c r="O97" s="96">
        <v>200</v>
      </c>
    </row>
    <row r="98" spans="1:15" x14ac:dyDescent="0.3">
      <c r="A98" s="428" t="s">
        <v>341</v>
      </c>
      <c r="B98" s="10" t="s">
        <v>80</v>
      </c>
      <c r="C98" s="14" t="s">
        <v>424</v>
      </c>
      <c r="D98" s="14">
        <v>19.5</v>
      </c>
      <c r="E98" s="14">
        <v>23.5</v>
      </c>
      <c r="F98" s="14">
        <v>25.8</v>
      </c>
      <c r="G98" s="19" t="s">
        <v>1703</v>
      </c>
      <c r="L98" s="619"/>
      <c r="M98" s="96">
        <v>33</v>
      </c>
      <c r="N98" s="546">
        <v>260</v>
      </c>
      <c r="O98" s="623">
        <v>400</v>
      </c>
    </row>
    <row r="99" spans="1:15" ht="15" thickBot="1" x14ac:dyDescent="0.35">
      <c r="A99" s="42" t="s">
        <v>342</v>
      </c>
      <c r="B99" s="252" t="s">
        <v>81</v>
      </c>
      <c r="C99" s="13" t="s">
        <v>424</v>
      </c>
      <c r="D99" s="13">
        <v>38.5</v>
      </c>
      <c r="E99" s="13">
        <v>45.5</v>
      </c>
      <c r="F99" s="13">
        <v>51.7</v>
      </c>
      <c r="G99" s="19" t="s">
        <v>1704</v>
      </c>
      <c r="L99" s="11">
        <v>320</v>
      </c>
      <c r="M99" s="623">
        <v>48</v>
      </c>
      <c r="N99" s="11">
        <v>405</v>
      </c>
      <c r="O99" s="96">
        <v>600</v>
      </c>
    </row>
    <row r="100" spans="1:15" ht="18.600000000000001" thickBot="1" x14ac:dyDescent="0.4">
      <c r="A100" s="56" t="s">
        <v>83</v>
      </c>
      <c r="B100" s="15"/>
      <c r="C100" s="27"/>
      <c r="D100" s="27"/>
      <c r="E100" s="27"/>
      <c r="F100" s="27"/>
      <c r="G100" s="16"/>
      <c r="L100" s="546">
        <v>420</v>
      </c>
      <c r="M100" s="96">
        <v>33</v>
      </c>
      <c r="N100" s="546">
        <v>530</v>
      </c>
      <c r="O100" s="623">
        <v>750</v>
      </c>
    </row>
    <row r="101" spans="1:15" x14ac:dyDescent="0.3">
      <c r="A101" s="428" t="s">
        <v>94</v>
      </c>
      <c r="B101" s="10" t="s">
        <v>84</v>
      </c>
      <c r="C101" s="11" t="s">
        <v>2076</v>
      </c>
      <c r="D101" s="14">
        <v>90</v>
      </c>
      <c r="E101" s="14">
        <v>277</v>
      </c>
      <c r="F101" s="14">
        <v>380</v>
      </c>
      <c r="G101" s="19" t="s">
        <v>88</v>
      </c>
      <c r="L101" s="13">
        <v>640</v>
      </c>
      <c r="M101" s="623">
        <v>51</v>
      </c>
      <c r="N101" s="11">
        <v>608</v>
      </c>
      <c r="O101" s="13">
        <v>240</v>
      </c>
    </row>
    <row r="102" spans="1:15" x14ac:dyDescent="0.3">
      <c r="A102" s="424" t="s">
        <v>95</v>
      </c>
      <c r="B102" s="40" t="s">
        <v>86</v>
      </c>
      <c r="C102" s="11" t="s">
        <v>2077</v>
      </c>
      <c r="D102" s="11">
        <v>100</v>
      </c>
      <c r="E102" s="11">
        <v>240</v>
      </c>
      <c r="F102" s="11">
        <v>90</v>
      </c>
      <c r="G102" s="20" t="s">
        <v>87</v>
      </c>
      <c r="L102" s="11">
        <v>15</v>
      </c>
      <c r="M102" s="96">
        <v>64</v>
      </c>
      <c r="N102" s="546">
        <v>250</v>
      </c>
      <c r="O102" s="623">
        <v>850</v>
      </c>
    </row>
    <row r="103" spans="1:15" x14ac:dyDescent="0.3">
      <c r="A103" s="431" t="s">
        <v>1346</v>
      </c>
      <c r="B103" s="40" t="s">
        <v>89</v>
      </c>
      <c r="C103" s="11" t="s">
        <v>2077</v>
      </c>
      <c r="D103" s="11">
        <v>100</v>
      </c>
      <c r="E103" s="11">
        <v>240</v>
      </c>
      <c r="F103" s="11">
        <v>90</v>
      </c>
      <c r="G103" s="20" t="s">
        <v>90</v>
      </c>
      <c r="L103" s="552">
        <v>33</v>
      </c>
      <c r="M103" s="546">
        <v>9</v>
      </c>
      <c r="N103" s="11">
        <v>200</v>
      </c>
      <c r="O103" s="96">
        <v>640</v>
      </c>
    </row>
    <row r="104" spans="1:15" x14ac:dyDescent="0.3">
      <c r="A104" s="421"/>
      <c r="B104" s="40" t="s">
        <v>91</v>
      </c>
      <c r="C104" s="11" t="s">
        <v>2077</v>
      </c>
      <c r="D104" s="11">
        <v>100</v>
      </c>
      <c r="E104" s="11">
        <v>240</v>
      </c>
      <c r="F104" s="11">
        <v>40</v>
      </c>
      <c r="G104" s="20" t="s">
        <v>92</v>
      </c>
      <c r="L104" s="96">
        <v>330</v>
      </c>
      <c r="M104" s="11">
        <v>9</v>
      </c>
      <c r="N104" s="546">
        <v>405</v>
      </c>
      <c r="O104" s="623">
        <v>400</v>
      </c>
    </row>
    <row r="105" spans="1:15" ht="15" thickBot="1" x14ac:dyDescent="0.35">
      <c r="A105" s="421"/>
      <c r="B105" s="40" t="s">
        <v>93</v>
      </c>
      <c r="C105" s="11" t="s">
        <v>2077</v>
      </c>
      <c r="D105" s="11">
        <v>100</v>
      </c>
      <c r="E105" s="11">
        <v>240</v>
      </c>
      <c r="F105" s="11">
        <v>15</v>
      </c>
      <c r="G105" s="20" t="s">
        <v>92</v>
      </c>
      <c r="L105" s="623">
        <v>660</v>
      </c>
      <c r="M105" s="546">
        <v>9</v>
      </c>
      <c r="N105" s="11">
        <v>395</v>
      </c>
      <c r="O105" s="96">
        <v>660</v>
      </c>
    </row>
    <row r="106" spans="1:15" ht="18.600000000000001" thickBot="1" x14ac:dyDescent="0.4">
      <c r="A106" s="56" t="s">
        <v>96</v>
      </c>
      <c r="B106" s="15"/>
      <c r="C106" s="83"/>
      <c r="D106" s="27"/>
      <c r="E106" s="27"/>
      <c r="F106" s="27"/>
      <c r="G106" s="16"/>
      <c r="L106" s="96">
        <v>1000</v>
      </c>
      <c r="M106" s="13">
        <v>30</v>
      </c>
      <c r="N106" s="546">
        <v>100</v>
      </c>
      <c r="O106" s="623">
        <v>400</v>
      </c>
    </row>
    <row r="107" spans="1:15" x14ac:dyDescent="0.3">
      <c r="A107" s="419" t="s">
        <v>104</v>
      </c>
      <c r="B107" s="10" t="s">
        <v>97</v>
      </c>
      <c r="C107" s="11" t="s">
        <v>98</v>
      </c>
      <c r="D107" s="14">
        <v>230</v>
      </c>
      <c r="E107" s="82"/>
      <c r="F107" s="14">
        <v>550</v>
      </c>
      <c r="G107" s="19" t="s">
        <v>1705</v>
      </c>
      <c r="L107" s="623">
        <v>250</v>
      </c>
      <c r="M107" s="546">
        <v>100</v>
      </c>
      <c r="N107" s="11">
        <v>150</v>
      </c>
      <c r="O107" s="96">
        <v>600</v>
      </c>
    </row>
    <row r="108" spans="1:15" x14ac:dyDescent="0.3">
      <c r="A108" s="424" t="s">
        <v>105</v>
      </c>
      <c r="B108" s="40" t="s">
        <v>99</v>
      </c>
      <c r="C108" s="11" t="s">
        <v>98</v>
      </c>
      <c r="D108" s="11">
        <v>230</v>
      </c>
      <c r="E108" s="82"/>
      <c r="F108" s="11">
        <v>550</v>
      </c>
      <c r="G108" s="20" t="s">
        <v>1706</v>
      </c>
      <c r="L108" s="96">
        <v>500</v>
      </c>
      <c r="M108" s="11">
        <v>150</v>
      </c>
      <c r="N108" s="546">
        <v>250</v>
      </c>
      <c r="O108" s="623">
        <v>400</v>
      </c>
    </row>
    <row r="109" spans="1:15" x14ac:dyDescent="0.3">
      <c r="A109" s="421"/>
      <c r="B109" s="40" t="s">
        <v>100</v>
      </c>
      <c r="C109" s="11" t="s">
        <v>98</v>
      </c>
      <c r="D109" s="11">
        <v>230</v>
      </c>
      <c r="E109" s="82"/>
      <c r="F109" s="11">
        <v>550</v>
      </c>
      <c r="G109" s="20" t="s">
        <v>1705</v>
      </c>
      <c r="L109" s="623">
        <v>750</v>
      </c>
      <c r="M109" s="623">
        <v>60</v>
      </c>
      <c r="N109" s="13">
        <v>100</v>
      </c>
      <c r="O109" s="96">
        <v>800</v>
      </c>
    </row>
    <row r="110" spans="1:15" x14ac:dyDescent="0.3">
      <c r="A110" s="421"/>
      <c r="B110" s="40" t="s">
        <v>101</v>
      </c>
      <c r="C110" s="11" t="s">
        <v>82</v>
      </c>
      <c r="D110" s="11">
        <v>380</v>
      </c>
      <c r="E110" s="11">
        <v>480</v>
      </c>
      <c r="F110" s="11">
        <v>150</v>
      </c>
      <c r="G110" s="20" t="s">
        <v>1705</v>
      </c>
      <c r="L110" s="96">
        <v>1000</v>
      </c>
      <c r="M110" s="96">
        <v>120</v>
      </c>
      <c r="N110" s="623">
        <v>60</v>
      </c>
      <c r="O110" s="623">
        <v>60</v>
      </c>
    </row>
    <row r="111" spans="1:15" x14ac:dyDescent="0.3">
      <c r="A111" s="421"/>
      <c r="B111" s="40" t="s">
        <v>102</v>
      </c>
      <c r="C111" s="11" t="s">
        <v>82</v>
      </c>
      <c r="D111" s="11">
        <v>380</v>
      </c>
      <c r="E111" s="11">
        <v>480</v>
      </c>
      <c r="F111" s="11">
        <v>150</v>
      </c>
      <c r="G111" s="20" t="s">
        <v>1705</v>
      </c>
      <c r="L111" s="96">
        <v>12</v>
      </c>
      <c r="M111" s="623">
        <v>180</v>
      </c>
      <c r="N111" s="11">
        <v>100</v>
      </c>
      <c r="O111" s="96">
        <v>120</v>
      </c>
    </row>
    <row r="112" spans="1:15" ht="15" thickBot="1" x14ac:dyDescent="0.35">
      <c r="A112" s="421"/>
      <c r="B112" s="40" t="s">
        <v>103</v>
      </c>
      <c r="C112" s="11" t="s">
        <v>82</v>
      </c>
      <c r="D112" s="11">
        <v>380</v>
      </c>
      <c r="E112" s="11">
        <v>480</v>
      </c>
      <c r="F112" s="11">
        <v>150</v>
      </c>
      <c r="G112" s="20" t="s">
        <v>1705</v>
      </c>
      <c r="L112" s="623">
        <v>18</v>
      </c>
      <c r="M112" s="96">
        <v>240</v>
      </c>
      <c r="N112" s="11">
        <v>16</v>
      </c>
      <c r="O112" s="623">
        <v>40</v>
      </c>
    </row>
    <row r="113" spans="1:15" ht="18.600000000000001" thickBot="1" x14ac:dyDescent="0.4">
      <c r="A113" s="56" t="s">
        <v>106</v>
      </c>
      <c r="B113" s="15"/>
      <c r="C113" s="83"/>
      <c r="D113" s="27"/>
      <c r="E113" s="27"/>
      <c r="F113" s="27"/>
      <c r="G113" s="16"/>
      <c r="L113" s="96">
        <v>30</v>
      </c>
      <c r="M113" s="623">
        <v>360</v>
      </c>
      <c r="N113" s="66">
        <v>1260</v>
      </c>
      <c r="O113" s="96">
        <v>90</v>
      </c>
    </row>
    <row r="114" spans="1:15" x14ac:dyDescent="0.3">
      <c r="A114" s="419" t="s">
        <v>134</v>
      </c>
      <c r="B114" s="40" t="s">
        <v>108</v>
      </c>
      <c r="C114" s="11" t="s">
        <v>308</v>
      </c>
      <c r="D114" s="11">
        <v>100</v>
      </c>
      <c r="E114" s="11">
        <v>277</v>
      </c>
      <c r="F114" s="11">
        <v>1032</v>
      </c>
      <c r="G114" s="20" t="s">
        <v>1707</v>
      </c>
      <c r="L114" s="545">
        <v>545</v>
      </c>
      <c r="M114" s="546">
        <v>6</v>
      </c>
      <c r="N114" s="624">
        <v>1050</v>
      </c>
      <c r="O114" s="623">
        <v>150</v>
      </c>
    </row>
    <row r="115" spans="1:15" x14ac:dyDescent="0.3">
      <c r="A115" s="424" t="s">
        <v>135</v>
      </c>
      <c r="B115" s="40" t="s">
        <v>109</v>
      </c>
      <c r="C115" s="11" t="s">
        <v>308</v>
      </c>
      <c r="D115" s="11">
        <v>100</v>
      </c>
      <c r="E115" s="11">
        <v>277</v>
      </c>
      <c r="F115" s="11">
        <v>657</v>
      </c>
      <c r="G115" s="20" t="s">
        <v>1024</v>
      </c>
      <c r="L115" s="11">
        <v>715</v>
      </c>
      <c r="M115" s="545">
        <v>120</v>
      </c>
      <c r="N115" s="66">
        <v>840</v>
      </c>
      <c r="O115" s="96">
        <v>100</v>
      </c>
    </row>
    <row r="116" spans="1:15" x14ac:dyDescent="0.3">
      <c r="A116" s="421"/>
      <c r="B116" s="40" t="s">
        <v>110</v>
      </c>
      <c r="C116" s="11" t="s">
        <v>309</v>
      </c>
      <c r="D116" s="11">
        <v>100</v>
      </c>
      <c r="E116" s="11">
        <v>277</v>
      </c>
      <c r="F116" s="11">
        <v>500</v>
      </c>
      <c r="G116" s="20" t="s">
        <v>1025</v>
      </c>
      <c r="L116" s="14">
        <v>160</v>
      </c>
      <c r="M116" s="545">
        <v>215</v>
      </c>
      <c r="N116" s="624">
        <v>630</v>
      </c>
      <c r="O116" s="623">
        <v>35</v>
      </c>
    </row>
    <row r="117" spans="1:15" x14ac:dyDescent="0.3">
      <c r="A117" s="421"/>
      <c r="B117" s="40" t="s">
        <v>111</v>
      </c>
      <c r="C117" s="11" t="s">
        <v>314</v>
      </c>
      <c r="D117" s="11">
        <v>100</v>
      </c>
      <c r="E117" s="11">
        <v>277</v>
      </c>
      <c r="F117" s="11">
        <v>336</v>
      </c>
      <c r="G117" s="20" t="s">
        <v>1026</v>
      </c>
      <c r="L117" s="546">
        <v>320</v>
      </c>
      <c r="M117" s="11">
        <v>62</v>
      </c>
      <c r="N117" s="11">
        <v>420</v>
      </c>
      <c r="O117" s="97">
        <v>110</v>
      </c>
    </row>
    <row r="118" spans="1:15" x14ac:dyDescent="0.3">
      <c r="A118" s="421"/>
      <c r="B118" s="40" t="s">
        <v>1027</v>
      </c>
      <c r="C118" s="11" t="s">
        <v>424</v>
      </c>
      <c r="D118" s="14">
        <v>100</v>
      </c>
      <c r="E118" s="14">
        <v>277</v>
      </c>
      <c r="F118" s="14">
        <v>55</v>
      </c>
      <c r="G118" s="19" t="s">
        <v>1021</v>
      </c>
      <c r="L118" s="11">
        <v>320</v>
      </c>
      <c r="M118" s="546">
        <v>328</v>
      </c>
      <c r="N118" s="552">
        <v>210</v>
      </c>
      <c r="O118" s="96">
        <v>15.8</v>
      </c>
    </row>
    <row r="119" spans="1:15" x14ac:dyDescent="0.3">
      <c r="A119" s="421"/>
      <c r="B119" s="40" t="s">
        <v>1028</v>
      </c>
      <c r="C119" s="11" t="s">
        <v>424</v>
      </c>
      <c r="D119" s="14">
        <v>100</v>
      </c>
      <c r="E119" s="14">
        <v>277</v>
      </c>
      <c r="F119" s="14">
        <v>45</v>
      </c>
      <c r="G119" s="19" t="s">
        <v>1020</v>
      </c>
      <c r="L119" s="546">
        <v>630</v>
      </c>
      <c r="M119" s="13">
        <v>167</v>
      </c>
      <c r="N119" s="11">
        <v>580</v>
      </c>
      <c r="O119" s="623">
        <v>31.8</v>
      </c>
    </row>
    <row r="120" spans="1:15" x14ac:dyDescent="0.3">
      <c r="A120" s="421"/>
      <c r="B120" s="40" t="s">
        <v>112</v>
      </c>
      <c r="C120" s="11" t="s">
        <v>424</v>
      </c>
      <c r="D120" s="11">
        <v>100</v>
      </c>
      <c r="E120" s="11">
        <v>277</v>
      </c>
      <c r="F120" s="11">
        <v>80</v>
      </c>
      <c r="G120" s="19" t="s">
        <v>1029</v>
      </c>
      <c r="L120" s="11">
        <v>160</v>
      </c>
      <c r="M120" s="545">
        <v>50</v>
      </c>
      <c r="N120" s="552">
        <v>500</v>
      </c>
      <c r="O120" s="96">
        <v>30.5</v>
      </c>
    </row>
    <row r="121" spans="1:15" x14ac:dyDescent="0.3">
      <c r="A121" s="421" t="s">
        <v>1347</v>
      </c>
      <c r="B121" s="40" t="s">
        <v>113</v>
      </c>
      <c r="C121" s="11" t="s">
        <v>424</v>
      </c>
      <c r="D121" s="11">
        <v>100</v>
      </c>
      <c r="E121" s="11">
        <v>277</v>
      </c>
      <c r="F121" s="11">
        <v>84.56</v>
      </c>
      <c r="G121" s="20" t="s">
        <v>1032</v>
      </c>
      <c r="L121" s="546">
        <v>320</v>
      </c>
      <c r="M121" s="14">
        <v>50</v>
      </c>
      <c r="N121" s="545">
        <v>110</v>
      </c>
      <c r="O121" s="623">
        <v>33.5</v>
      </c>
    </row>
    <row r="122" spans="1:15" x14ac:dyDescent="0.3">
      <c r="A122" s="421" t="s">
        <v>1041</v>
      </c>
      <c r="B122" s="40" t="s">
        <v>114</v>
      </c>
      <c r="C122" s="11" t="s">
        <v>424</v>
      </c>
      <c r="D122" s="11">
        <v>100</v>
      </c>
      <c r="E122" s="11">
        <v>277</v>
      </c>
      <c r="F122" s="11">
        <v>84.71</v>
      </c>
      <c r="G122" s="20" t="s">
        <v>1031</v>
      </c>
      <c r="L122" s="11">
        <v>320</v>
      </c>
      <c r="M122" s="545">
        <v>100</v>
      </c>
      <c r="N122" s="11">
        <v>181</v>
      </c>
      <c r="O122" s="96">
        <v>32.6</v>
      </c>
    </row>
    <row r="123" spans="1:15" x14ac:dyDescent="0.3">
      <c r="A123" s="421"/>
      <c r="B123" s="40" t="s">
        <v>1030</v>
      </c>
      <c r="C123" s="11" t="s">
        <v>424</v>
      </c>
      <c r="D123" s="11">
        <v>100</v>
      </c>
      <c r="E123" s="11">
        <v>277</v>
      </c>
      <c r="F123" s="11">
        <v>150.19999999999999</v>
      </c>
      <c r="G123" s="20" t="s">
        <v>1022</v>
      </c>
      <c r="L123" s="546">
        <v>630</v>
      </c>
      <c r="M123" s="14">
        <v>100</v>
      </c>
      <c r="N123" s="546">
        <v>240</v>
      </c>
      <c r="O123" s="623">
        <v>32.299999999999997</v>
      </c>
    </row>
    <row r="124" spans="1:15" x14ac:dyDescent="0.3">
      <c r="A124" s="421"/>
      <c r="B124" s="40" t="s">
        <v>115</v>
      </c>
      <c r="C124" s="11" t="s">
        <v>424</v>
      </c>
      <c r="D124" s="11">
        <v>100</v>
      </c>
      <c r="E124" s="11">
        <v>277</v>
      </c>
      <c r="F124" s="11">
        <v>152.1</v>
      </c>
      <c r="G124" s="20" t="s">
        <v>1034</v>
      </c>
      <c r="L124" s="11">
        <v>630</v>
      </c>
      <c r="M124" s="545">
        <v>200</v>
      </c>
      <c r="N124" s="11">
        <v>290</v>
      </c>
      <c r="O124" s="96">
        <v>33.5</v>
      </c>
    </row>
    <row r="125" spans="1:15" x14ac:dyDescent="0.3">
      <c r="A125" s="421"/>
      <c r="B125" s="40" t="s">
        <v>116</v>
      </c>
      <c r="C125" s="11" t="s">
        <v>424</v>
      </c>
      <c r="D125" s="11">
        <v>100</v>
      </c>
      <c r="E125" s="11">
        <v>277</v>
      </c>
      <c r="F125" s="11">
        <v>39.590000000000003</v>
      </c>
      <c r="G125" s="20" t="s">
        <v>1033</v>
      </c>
      <c r="L125" s="552">
        <v>320</v>
      </c>
      <c r="M125" s="14">
        <v>200</v>
      </c>
      <c r="N125" s="546">
        <v>360</v>
      </c>
      <c r="O125" s="623">
        <v>32.6</v>
      </c>
    </row>
    <row r="126" spans="1:15" x14ac:dyDescent="0.3">
      <c r="A126" s="421"/>
      <c r="B126" s="40" t="s">
        <v>1040</v>
      </c>
      <c r="C126" s="11" t="s">
        <v>2076</v>
      </c>
      <c r="D126" s="11">
        <v>100</v>
      </c>
      <c r="E126" s="11">
        <v>277</v>
      </c>
      <c r="F126" s="11">
        <v>780</v>
      </c>
      <c r="G126" s="20" t="s">
        <v>1035</v>
      </c>
      <c r="L126" s="624">
        <v>610</v>
      </c>
      <c r="M126" s="546">
        <v>65</v>
      </c>
      <c r="N126" s="11">
        <v>480</v>
      </c>
      <c r="O126" s="96">
        <v>61</v>
      </c>
    </row>
    <row r="127" spans="1:15" x14ac:dyDescent="0.3">
      <c r="A127" s="421"/>
      <c r="B127" s="40" t="s">
        <v>117</v>
      </c>
      <c r="C127" s="11" t="s">
        <v>2076</v>
      </c>
      <c r="D127" s="11">
        <v>100</v>
      </c>
      <c r="E127" s="11">
        <v>277</v>
      </c>
      <c r="F127" s="11">
        <v>100</v>
      </c>
      <c r="G127" s="20" t="s">
        <v>1036</v>
      </c>
      <c r="L127" s="66">
        <v>650</v>
      </c>
      <c r="M127" s="11">
        <v>100</v>
      </c>
      <c r="N127" s="546">
        <v>540</v>
      </c>
      <c r="O127" s="623">
        <v>64.599999999999994</v>
      </c>
    </row>
    <row r="128" spans="1:15" x14ac:dyDescent="0.3">
      <c r="A128" s="421"/>
      <c r="B128" s="40" t="s">
        <v>118</v>
      </c>
      <c r="C128" s="11" t="s">
        <v>2076</v>
      </c>
      <c r="D128" s="11">
        <v>100</v>
      </c>
      <c r="E128" s="11">
        <v>277</v>
      </c>
      <c r="F128" s="11">
        <v>125</v>
      </c>
      <c r="G128" s="20" t="s">
        <v>1037</v>
      </c>
      <c r="L128" s="624">
        <v>75</v>
      </c>
      <c r="M128" s="546">
        <v>65</v>
      </c>
      <c r="N128" s="11">
        <v>580</v>
      </c>
      <c r="O128" s="96">
        <v>65.2</v>
      </c>
    </row>
    <row r="129" spans="1:15" x14ac:dyDescent="0.3">
      <c r="A129" s="421"/>
      <c r="B129" s="40" t="s">
        <v>119</v>
      </c>
      <c r="C129" s="11" t="s">
        <v>2076</v>
      </c>
      <c r="D129" s="11">
        <v>100</v>
      </c>
      <c r="E129" s="11">
        <v>277</v>
      </c>
      <c r="F129" s="11">
        <v>208</v>
      </c>
      <c r="G129" s="20" t="s">
        <v>1038</v>
      </c>
      <c r="L129" s="66">
        <v>140</v>
      </c>
      <c r="M129" s="11">
        <v>100</v>
      </c>
      <c r="N129" s="14">
        <v>150</v>
      </c>
      <c r="O129" s="623">
        <v>63.3</v>
      </c>
    </row>
    <row r="130" spans="1:15" x14ac:dyDescent="0.3">
      <c r="A130" s="421"/>
      <c r="B130" s="40" t="s">
        <v>120</v>
      </c>
      <c r="C130" s="11" t="s">
        <v>2076</v>
      </c>
      <c r="D130" s="11">
        <v>100</v>
      </c>
      <c r="E130" s="11">
        <v>277</v>
      </c>
      <c r="F130" s="11">
        <v>452</v>
      </c>
      <c r="G130" s="20" t="s">
        <v>1039</v>
      </c>
      <c r="L130" s="624">
        <v>235</v>
      </c>
      <c r="M130" s="546">
        <v>65</v>
      </c>
      <c r="N130" s="546">
        <v>270</v>
      </c>
      <c r="O130" s="96">
        <v>65.900000000000006</v>
      </c>
    </row>
    <row r="131" spans="1:15" x14ac:dyDescent="0.3">
      <c r="A131" s="421"/>
      <c r="B131" s="40" t="s">
        <v>121</v>
      </c>
      <c r="C131" s="11" t="s">
        <v>2076</v>
      </c>
      <c r="D131" s="11">
        <v>110</v>
      </c>
      <c r="E131" s="11">
        <v>277</v>
      </c>
      <c r="F131" s="11">
        <v>780</v>
      </c>
      <c r="G131" s="20" t="s">
        <v>1042</v>
      </c>
      <c r="L131" s="11">
        <v>362.1</v>
      </c>
      <c r="M131" s="11">
        <v>100</v>
      </c>
      <c r="N131" s="11">
        <v>365</v>
      </c>
      <c r="O131" s="623">
        <v>8</v>
      </c>
    </row>
    <row r="132" spans="1:15" x14ac:dyDescent="0.3">
      <c r="A132" s="421"/>
      <c r="B132" s="40" t="s">
        <v>122</v>
      </c>
      <c r="C132" s="11" t="s">
        <v>2078</v>
      </c>
      <c r="D132" s="11">
        <v>100</v>
      </c>
      <c r="E132" s="11">
        <v>240</v>
      </c>
      <c r="F132" s="11">
        <v>90</v>
      </c>
      <c r="G132" s="20"/>
      <c r="L132" s="546">
        <v>369.8</v>
      </c>
      <c r="M132" s="546">
        <v>65</v>
      </c>
      <c r="N132" s="552">
        <v>365</v>
      </c>
      <c r="O132" s="96">
        <v>16.399999999999999</v>
      </c>
    </row>
    <row r="133" spans="1:15" x14ac:dyDescent="0.3">
      <c r="A133" s="421"/>
      <c r="B133" s="40" t="s">
        <v>124</v>
      </c>
      <c r="C133" s="11" t="s">
        <v>2078</v>
      </c>
      <c r="D133" s="11">
        <v>100</v>
      </c>
      <c r="E133" s="11">
        <v>240</v>
      </c>
      <c r="F133" s="11">
        <v>150</v>
      </c>
      <c r="G133" s="20"/>
      <c r="L133" s="11">
        <v>340.5</v>
      </c>
      <c r="M133" s="11">
        <v>100</v>
      </c>
      <c r="N133" s="552">
        <v>17</v>
      </c>
      <c r="O133" s="623">
        <v>15.9</v>
      </c>
    </row>
    <row r="134" spans="1:15" x14ac:dyDescent="0.3">
      <c r="A134" s="421"/>
      <c r="B134" s="40" t="s">
        <v>125</v>
      </c>
      <c r="C134" s="11" t="s">
        <v>2079</v>
      </c>
      <c r="D134" s="82"/>
      <c r="E134" s="82"/>
      <c r="F134" s="11">
        <v>128</v>
      </c>
      <c r="G134" s="20"/>
      <c r="L134" s="546">
        <v>350.1</v>
      </c>
      <c r="M134" s="546">
        <v>130</v>
      </c>
      <c r="N134" s="11">
        <v>18</v>
      </c>
      <c r="O134" s="96">
        <v>16.3</v>
      </c>
    </row>
    <row r="135" spans="1:15" x14ac:dyDescent="0.3">
      <c r="A135" s="421"/>
      <c r="B135" s="40" t="s">
        <v>126</v>
      </c>
      <c r="C135" s="11" t="s">
        <v>2079</v>
      </c>
      <c r="D135" s="11">
        <v>100</v>
      </c>
      <c r="E135" s="11">
        <v>240</v>
      </c>
      <c r="F135" s="11">
        <v>192</v>
      </c>
      <c r="G135" s="20" t="s">
        <v>107</v>
      </c>
      <c r="L135" s="13">
        <v>582.9</v>
      </c>
      <c r="M135" s="11">
        <v>195</v>
      </c>
      <c r="N135" s="546">
        <v>19</v>
      </c>
      <c r="O135" s="623">
        <v>15.8</v>
      </c>
    </row>
    <row r="136" spans="1:15" x14ac:dyDescent="0.3">
      <c r="A136" s="421"/>
      <c r="B136" s="40" t="s">
        <v>127</v>
      </c>
      <c r="C136" s="11" t="s">
        <v>2079</v>
      </c>
      <c r="D136" s="11">
        <v>100</v>
      </c>
      <c r="E136" s="11">
        <v>240</v>
      </c>
      <c r="F136" s="11">
        <v>256</v>
      </c>
      <c r="G136" s="20" t="s">
        <v>107</v>
      </c>
      <c r="L136" s="546">
        <v>578.29999999999995</v>
      </c>
      <c r="M136" s="546">
        <v>260</v>
      </c>
      <c r="N136" s="11">
        <v>100</v>
      </c>
      <c r="O136" s="96">
        <v>14.7</v>
      </c>
    </row>
    <row r="137" spans="1:15" x14ac:dyDescent="0.3">
      <c r="A137" s="421"/>
      <c r="B137" s="40" t="s">
        <v>128</v>
      </c>
      <c r="C137" s="11" t="s">
        <v>2079</v>
      </c>
      <c r="D137" s="11">
        <v>100</v>
      </c>
      <c r="E137" s="11">
        <v>240</v>
      </c>
      <c r="F137" s="11">
        <v>320</v>
      </c>
      <c r="G137" s="20"/>
      <c r="L137" s="11">
        <v>545.79999999999995</v>
      </c>
      <c r="M137" s="11">
        <v>325</v>
      </c>
      <c r="N137" s="546">
        <v>125</v>
      </c>
      <c r="O137" s="623">
        <v>31.8</v>
      </c>
    </row>
    <row r="138" spans="1:15" x14ac:dyDescent="0.3">
      <c r="A138" s="421"/>
      <c r="B138" s="40" t="s">
        <v>129</v>
      </c>
      <c r="C138" s="11" t="s">
        <v>2079</v>
      </c>
      <c r="D138" s="11">
        <v>100</v>
      </c>
      <c r="E138" s="11">
        <v>240</v>
      </c>
      <c r="F138" s="11">
        <v>384</v>
      </c>
      <c r="G138" s="20"/>
      <c r="L138" s="546">
        <v>591.4</v>
      </c>
      <c r="M138" s="546">
        <v>130</v>
      </c>
      <c r="N138" s="11">
        <v>115</v>
      </c>
      <c r="O138" s="96">
        <v>32.700000000000003</v>
      </c>
    </row>
    <row r="139" spans="1:15" x14ac:dyDescent="0.3">
      <c r="A139" s="421"/>
      <c r="B139" s="40" t="s">
        <v>130</v>
      </c>
      <c r="C139" s="11" t="s">
        <v>2079</v>
      </c>
      <c r="D139" s="11">
        <v>100</v>
      </c>
      <c r="E139" s="11">
        <v>240</v>
      </c>
      <c r="F139" s="11">
        <v>512</v>
      </c>
      <c r="G139" s="20"/>
      <c r="L139" s="11">
        <v>192.3</v>
      </c>
      <c r="M139" s="11">
        <v>195</v>
      </c>
      <c r="N139" s="546">
        <v>70</v>
      </c>
      <c r="O139" s="11">
        <v>200</v>
      </c>
    </row>
    <row r="140" spans="1:15" x14ac:dyDescent="0.3">
      <c r="A140" s="421"/>
      <c r="B140" s="40" t="s">
        <v>131</v>
      </c>
      <c r="C140" s="11" t="s">
        <v>2079</v>
      </c>
      <c r="D140" s="11">
        <v>100</v>
      </c>
      <c r="E140" s="11">
        <v>240</v>
      </c>
      <c r="F140" s="11">
        <v>576</v>
      </c>
      <c r="G140" s="20" t="s">
        <v>107</v>
      </c>
      <c r="L140" s="546">
        <v>198.6</v>
      </c>
      <c r="M140" s="546">
        <v>260</v>
      </c>
      <c r="N140" s="11">
        <v>200</v>
      </c>
      <c r="O140" s="546">
        <v>400</v>
      </c>
    </row>
    <row r="141" spans="1:15" ht="15" thickBot="1" x14ac:dyDescent="0.35">
      <c r="A141" s="429"/>
      <c r="B141" s="252" t="s">
        <v>132</v>
      </c>
      <c r="C141" s="13" t="s">
        <v>2079</v>
      </c>
      <c r="D141" s="13">
        <v>100</v>
      </c>
      <c r="E141" s="13">
        <v>240</v>
      </c>
      <c r="F141" s="13">
        <v>640</v>
      </c>
      <c r="G141" s="22"/>
      <c r="L141" s="11">
        <v>200.63</v>
      </c>
      <c r="M141" s="11">
        <v>325</v>
      </c>
      <c r="N141" s="14">
        <v>20</v>
      </c>
      <c r="O141" s="11">
        <v>600</v>
      </c>
    </row>
    <row r="142" spans="1:15" ht="18.600000000000001" thickBot="1" x14ac:dyDescent="0.4">
      <c r="A142" s="56" t="s">
        <v>133</v>
      </c>
      <c r="B142" s="15"/>
      <c r="C142" s="27"/>
      <c r="D142" s="27"/>
      <c r="E142" s="27"/>
      <c r="F142" s="27"/>
      <c r="G142" s="16"/>
      <c r="L142" s="11">
        <v>295.32</v>
      </c>
      <c r="M142" s="546">
        <v>130</v>
      </c>
      <c r="N142" s="545">
        <v>26</v>
      </c>
      <c r="O142" s="546">
        <v>40</v>
      </c>
    </row>
    <row r="143" spans="1:15" x14ac:dyDescent="0.3">
      <c r="A143" s="428" t="s">
        <v>153</v>
      </c>
      <c r="B143" s="10" t="s">
        <v>1043</v>
      </c>
      <c r="C143" s="14" t="s">
        <v>2078</v>
      </c>
      <c r="D143" s="14">
        <v>100</v>
      </c>
      <c r="E143" s="14">
        <v>240</v>
      </c>
      <c r="F143" s="14">
        <v>180</v>
      </c>
      <c r="G143" s="19" t="s">
        <v>1708</v>
      </c>
      <c r="L143" s="546">
        <v>600</v>
      </c>
      <c r="M143" s="11">
        <v>195</v>
      </c>
      <c r="N143" s="14">
        <v>40</v>
      </c>
      <c r="O143" s="11">
        <v>170</v>
      </c>
    </row>
    <row r="144" spans="1:15" x14ac:dyDescent="0.3">
      <c r="A144" s="35" t="s">
        <v>154</v>
      </c>
      <c r="B144" s="10" t="s">
        <v>1044</v>
      </c>
      <c r="C144" s="11" t="s">
        <v>2078</v>
      </c>
      <c r="D144" s="14">
        <v>100</v>
      </c>
      <c r="E144" s="14">
        <v>240</v>
      </c>
      <c r="F144" s="14">
        <v>200</v>
      </c>
      <c r="G144" s="19" t="s">
        <v>1046</v>
      </c>
      <c r="L144" s="624">
        <v>650</v>
      </c>
      <c r="M144" s="546">
        <v>260</v>
      </c>
      <c r="N144" s="545">
        <v>38</v>
      </c>
      <c r="O144" s="546">
        <v>240</v>
      </c>
    </row>
    <row r="145" spans="1:15" x14ac:dyDescent="0.3">
      <c r="A145" s="421"/>
      <c r="B145" s="40" t="s">
        <v>136</v>
      </c>
      <c r="C145" s="11" t="s">
        <v>2080</v>
      </c>
      <c r="D145" s="11">
        <v>100</v>
      </c>
      <c r="E145" s="11">
        <v>240</v>
      </c>
      <c r="F145" s="11">
        <v>30</v>
      </c>
      <c r="G145" s="20" t="s">
        <v>1047</v>
      </c>
      <c r="L145" s="66">
        <v>950</v>
      </c>
      <c r="M145" s="11">
        <v>325</v>
      </c>
      <c r="N145" s="14">
        <v>40</v>
      </c>
      <c r="O145" s="11">
        <v>320</v>
      </c>
    </row>
    <row r="146" spans="1:15" x14ac:dyDescent="0.3">
      <c r="A146" s="421" t="s">
        <v>1350</v>
      </c>
      <c r="B146" s="40" t="s">
        <v>137</v>
      </c>
      <c r="C146" s="11" t="s">
        <v>2085</v>
      </c>
      <c r="D146" s="11">
        <v>100</v>
      </c>
      <c r="E146" s="11">
        <v>240</v>
      </c>
      <c r="F146" s="11">
        <v>540</v>
      </c>
      <c r="G146" s="20" t="s">
        <v>1049</v>
      </c>
      <c r="L146" s="13">
        <v>100</v>
      </c>
      <c r="M146" s="546">
        <v>130</v>
      </c>
      <c r="N146" s="545">
        <v>54</v>
      </c>
      <c r="O146" s="546">
        <v>640</v>
      </c>
    </row>
    <row r="147" spans="1:15" x14ac:dyDescent="0.3">
      <c r="A147" s="421" t="s">
        <v>1348</v>
      </c>
      <c r="B147" s="40" t="s">
        <v>138</v>
      </c>
      <c r="C147" s="11" t="s">
        <v>2085</v>
      </c>
      <c r="D147" s="11">
        <v>100</v>
      </c>
      <c r="E147" s="11">
        <v>240</v>
      </c>
      <c r="F147" s="11">
        <v>1080</v>
      </c>
      <c r="G147" s="20" t="s">
        <v>1050</v>
      </c>
      <c r="L147" s="546">
        <v>200</v>
      </c>
      <c r="M147" s="11">
        <v>195</v>
      </c>
      <c r="N147" s="545">
        <v>90</v>
      </c>
      <c r="O147" s="11">
        <v>170</v>
      </c>
    </row>
    <row r="148" spans="1:15" x14ac:dyDescent="0.3">
      <c r="A148" s="421" t="s">
        <v>1349</v>
      </c>
      <c r="B148" s="40" t="s">
        <v>139</v>
      </c>
      <c r="C148" s="11" t="s">
        <v>319</v>
      </c>
      <c r="D148" s="11">
        <v>100</v>
      </c>
      <c r="E148" s="11">
        <v>240</v>
      </c>
      <c r="F148" s="11">
        <v>36</v>
      </c>
      <c r="G148" s="20" t="s">
        <v>1051</v>
      </c>
      <c r="L148" s="11">
        <v>620</v>
      </c>
      <c r="M148" s="546">
        <v>260</v>
      </c>
      <c r="N148" s="11">
        <v>100</v>
      </c>
      <c r="O148" s="546">
        <v>240</v>
      </c>
    </row>
    <row r="149" spans="1:15" x14ac:dyDescent="0.3">
      <c r="A149" s="421"/>
      <c r="B149" s="40" t="s">
        <v>141</v>
      </c>
      <c r="C149" s="11" t="s">
        <v>319</v>
      </c>
      <c r="D149" s="11">
        <v>100</v>
      </c>
      <c r="E149" s="11">
        <v>240</v>
      </c>
      <c r="F149" s="11">
        <v>18</v>
      </c>
      <c r="G149" s="20" t="s">
        <v>1048</v>
      </c>
      <c r="L149" s="545">
        <v>640</v>
      </c>
      <c r="M149" s="11">
        <v>325</v>
      </c>
      <c r="N149" s="546">
        <v>200</v>
      </c>
      <c r="O149" s="11">
        <v>320</v>
      </c>
    </row>
    <row r="150" spans="1:15" x14ac:dyDescent="0.3">
      <c r="A150" s="421"/>
      <c r="B150" s="40" t="s">
        <v>142</v>
      </c>
      <c r="C150" s="11" t="s">
        <v>320</v>
      </c>
      <c r="D150" s="11">
        <v>100</v>
      </c>
      <c r="E150" s="11">
        <v>240</v>
      </c>
      <c r="F150" s="11">
        <v>15</v>
      </c>
      <c r="G150" s="20" t="s">
        <v>1052</v>
      </c>
      <c r="L150" s="545">
        <v>90</v>
      </c>
      <c r="M150" s="546">
        <v>200</v>
      </c>
      <c r="N150" s="11">
        <v>300</v>
      </c>
      <c r="O150" s="546">
        <v>640</v>
      </c>
    </row>
    <row r="151" spans="1:15" x14ac:dyDescent="0.3">
      <c r="A151" s="421"/>
      <c r="B151" s="40" t="s">
        <v>143</v>
      </c>
      <c r="C151" s="11" t="s">
        <v>2085</v>
      </c>
      <c r="D151" s="11">
        <v>100</v>
      </c>
      <c r="E151" s="11">
        <v>240</v>
      </c>
      <c r="F151" s="11">
        <v>90</v>
      </c>
      <c r="G151" s="20" t="s">
        <v>1053</v>
      </c>
      <c r="L151" s="11">
        <v>90</v>
      </c>
      <c r="M151" s="11">
        <v>300</v>
      </c>
      <c r="N151" s="546">
        <v>450</v>
      </c>
      <c r="O151" s="14">
        <v>660</v>
      </c>
    </row>
    <row r="152" spans="1:15" x14ac:dyDescent="0.3">
      <c r="A152" s="421"/>
      <c r="B152" s="40" t="s">
        <v>144</v>
      </c>
      <c r="C152" s="11" t="s">
        <v>319</v>
      </c>
      <c r="D152" s="11">
        <v>100</v>
      </c>
      <c r="E152" s="11">
        <v>240</v>
      </c>
      <c r="F152" s="11">
        <v>60</v>
      </c>
      <c r="G152" s="20" t="s">
        <v>1054</v>
      </c>
      <c r="L152" s="546">
        <v>90</v>
      </c>
      <c r="M152" s="546">
        <v>400</v>
      </c>
      <c r="N152" s="13">
        <v>800</v>
      </c>
      <c r="O152" s="546">
        <v>630</v>
      </c>
    </row>
    <row r="153" spans="1:15" x14ac:dyDescent="0.3">
      <c r="A153" s="421"/>
      <c r="B153" s="40" t="s">
        <v>145</v>
      </c>
      <c r="C153" s="11" t="s">
        <v>319</v>
      </c>
      <c r="D153" s="11">
        <v>100</v>
      </c>
      <c r="E153" s="11">
        <v>240</v>
      </c>
      <c r="F153" s="11">
        <v>44</v>
      </c>
      <c r="G153" s="20" t="s">
        <v>1055</v>
      </c>
      <c r="L153" s="11">
        <v>40</v>
      </c>
      <c r="M153" s="11">
        <v>500</v>
      </c>
      <c r="N153" s="545">
        <v>140</v>
      </c>
      <c r="O153" s="13">
        <v>800</v>
      </c>
    </row>
    <row r="154" spans="1:15" x14ac:dyDescent="0.3">
      <c r="A154" s="421"/>
      <c r="B154" s="40" t="s">
        <v>146</v>
      </c>
      <c r="C154" s="11" t="s">
        <v>168</v>
      </c>
      <c r="D154" s="11">
        <v>100</v>
      </c>
      <c r="E154" s="11">
        <v>240</v>
      </c>
      <c r="F154" s="11">
        <v>144</v>
      </c>
      <c r="G154" s="20" t="s">
        <v>1056</v>
      </c>
      <c r="L154" s="546">
        <v>320</v>
      </c>
      <c r="M154" s="546">
        <v>200</v>
      </c>
      <c r="N154" s="11">
        <v>280</v>
      </c>
      <c r="O154" s="546">
        <v>330</v>
      </c>
    </row>
    <row r="155" spans="1:15" x14ac:dyDescent="0.3">
      <c r="A155" s="421"/>
      <c r="B155" s="40" t="s">
        <v>147</v>
      </c>
      <c r="C155" s="11" t="s">
        <v>319</v>
      </c>
      <c r="D155" s="11">
        <v>100</v>
      </c>
      <c r="E155" s="11">
        <v>240</v>
      </c>
      <c r="F155" s="11">
        <v>36</v>
      </c>
      <c r="G155" s="20" t="s">
        <v>1057</v>
      </c>
      <c r="L155" s="13">
        <v>200</v>
      </c>
      <c r="M155" s="11">
        <v>300</v>
      </c>
      <c r="N155" s="546">
        <v>350</v>
      </c>
      <c r="O155" s="619"/>
    </row>
    <row r="156" spans="1:15" x14ac:dyDescent="0.3">
      <c r="A156" s="421"/>
      <c r="B156" s="40" t="s">
        <v>148</v>
      </c>
      <c r="C156" s="11" t="s">
        <v>2085</v>
      </c>
      <c r="D156" s="11">
        <v>100</v>
      </c>
      <c r="E156" s="11">
        <v>240</v>
      </c>
      <c r="F156" s="11">
        <v>600</v>
      </c>
      <c r="G156" s="20" t="s">
        <v>149</v>
      </c>
      <c r="L156" s="26">
        <v>150</v>
      </c>
      <c r="M156" s="546">
        <v>400</v>
      </c>
      <c r="O156" s="546">
        <v>400</v>
      </c>
    </row>
    <row r="157" spans="1:15" x14ac:dyDescent="0.3">
      <c r="A157" s="421"/>
      <c r="B157" s="40" t="s">
        <v>150</v>
      </c>
      <c r="C157" s="11" t="s">
        <v>2085</v>
      </c>
      <c r="D157" s="11">
        <v>100</v>
      </c>
      <c r="E157" s="11">
        <v>240</v>
      </c>
      <c r="F157" s="11">
        <v>336</v>
      </c>
      <c r="G157" s="20" t="s">
        <v>149</v>
      </c>
      <c r="L157" s="11">
        <v>9</v>
      </c>
      <c r="M157" s="11">
        <v>500</v>
      </c>
      <c r="O157" s="13">
        <v>240</v>
      </c>
    </row>
    <row r="158" spans="1:15" x14ac:dyDescent="0.3">
      <c r="A158" s="421"/>
      <c r="B158" s="40" t="s">
        <v>151</v>
      </c>
      <c r="C158" s="11" t="s">
        <v>2085</v>
      </c>
      <c r="D158" s="11">
        <v>100</v>
      </c>
      <c r="E158" s="11">
        <v>240</v>
      </c>
      <c r="F158" s="11">
        <v>225</v>
      </c>
      <c r="G158" s="20" t="s">
        <v>149</v>
      </c>
      <c r="L158" s="546">
        <v>18</v>
      </c>
      <c r="M158" s="546">
        <v>200</v>
      </c>
      <c r="O158" s="11">
        <v>340</v>
      </c>
    </row>
    <row r="159" spans="1:15" x14ac:dyDescent="0.3">
      <c r="A159" s="421"/>
      <c r="B159" s="40" t="s">
        <v>152</v>
      </c>
      <c r="C159" s="11" t="s">
        <v>2078</v>
      </c>
      <c r="D159" s="11">
        <v>100</v>
      </c>
      <c r="E159" s="11">
        <v>240</v>
      </c>
      <c r="F159" s="11">
        <v>90</v>
      </c>
      <c r="G159" s="20" t="s">
        <v>1058</v>
      </c>
      <c r="L159" s="11">
        <v>36</v>
      </c>
      <c r="M159" s="11">
        <v>300</v>
      </c>
      <c r="O159" s="11">
        <v>680</v>
      </c>
    </row>
    <row r="160" spans="1:15" ht="15" thickBot="1" x14ac:dyDescent="0.35">
      <c r="A160" s="429"/>
      <c r="B160" s="252"/>
      <c r="C160" s="13"/>
      <c r="D160" s="13"/>
      <c r="E160" s="13"/>
      <c r="F160" s="13"/>
      <c r="G160" s="22"/>
      <c r="L160" s="546">
        <v>330</v>
      </c>
      <c r="M160" s="546">
        <v>400</v>
      </c>
      <c r="O160" s="546">
        <v>680</v>
      </c>
    </row>
    <row r="161" spans="1:15" ht="18.600000000000001" thickBot="1" x14ac:dyDescent="0.4">
      <c r="A161" s="56" t="s">
        <v>155</v>
      </c>
      <c r="B161" s="15"/>
      <c r="C161" s="27"/>
      <c r="D161" s="27"/>
      <c r="E161" s="27"/>
      <c r="F161" s="27"/>
      <c r="G161" s="16"/>
      <c r="L161" s="545">
        <v>150</v>
      </c>
      <c r="M161" s="11">
        <v>500</v>
      </c>
      <c r="O161" s="11">
        <v>300</v>
      </c>
    </row>
    <row r="162" spans="1:15" x14ac:dyDescent="0.3">
      <c r="A162" s="428" t="s">
        <v>162</v>
      </c>
      <c r="B162" s="10" t="s">
        <v>156</v>
      </c>
      <c r="C162" s="14" t="s">
        <v>424</v>
      </c>
      <c r="D162" s="14">
        <v>100</v>
      </c>
      <c r="E162" s="14">
        <v>480</v>
      </c>
      <c r="F162" s="14">
        <v>300</v>
      </c>
      <c r="G162" s="19" t="s">
        <v>1709</v>
      </c>
      <c r="L162" s="11">
        <v>150</v>
      </c>
      <c r="M162" s="546">
        <v>200</v>
      </c>
      <c r="O162" s="546">
        <v>325</v>
      </c>
    </row>
    <row r="163" spans="1:15" x14ac:dyDescent="0.3">
      <c r="A163" s="35" t="s">
        <v>163</v>
      </c>
      <c r="B163" s="40" t="s">
        <v>157</v>
      </c>
      <c r="C163" s="11" t="s">
        <v>82</v>
      </c>
      <c r="D163" s="11">
        <v>100</v>
      </c>
      <c r="E163" s="11">
        <v>277</v>
      </c>
      <c r="F163" s="11">
        <v>130</v>
      </c>
      <c r="G163" s="19" t="s">
        <v>1710</v>
      </c>
      <c r="L163" s="546">
        <v>90</v>
      </c>
      <c r="M163" s="11">
        <v>300</v>
      </c>
      <c r="O163" s="11">
        <v>600</v>
      </c>
    </row>
    <row r="164" spans="1:15" ht="15" thickBot="1" x14ac:dyDescent="0.35">
      <c r="A164" s="421"/>
      <c r="B164" s="40" t="s">
        <v>158</v>
      </c>
      <c r="C164" s="11" t="s">
        <v>82</v>
      </c>
      <c r="D164" s="11">
        <v>100</v>
      </c>
      <c r="E164" s="11">
        <v>277</v>
      </c>
      <c r="F164" s="11">
        <v>65</v>
      </c>
      <c r="G164" s="19" t="s">
        <v>1711</v>
      </c>
      <c r="L164" s="612">
        <v>90</v>
      </c>
      <c r="M164" s="546">
        <v>400</v>
      </c>
      <c r="O164" s="546">
        <v>600</v>
      </c>
    </row>
    <row r="165" spans="1:15" x14ac:dyDescent="0.3">
      <c r="A165" s="421"/>
      <c r="B165" s="40" t="s">
        <v>159</v>
      </c>
      <c r="C165" s="11" t="s">
        <v>2081</v>
      </c>
      <c r="D165" s="11">
        <v>100</v>
      </c>
      <c r="E165" s="11">
        <v>277</v>
      </c>
      <c r="F165" s="11">
        <v>260</v>
      </c>
      <c r="G165" s="20" t="s">
        <v>1712</v>
      </c>
      <c r="M165" s="13">
        <v>500</v>
      </c>
      <c r="O165" s="11">
        <v>600</v>
      </c>
    </row>
    <row r="166" spans="1:15" x14ac:dyDescent="0.3">
      <c r="A166" s="421"/>
      <c r="B166" s="40" t="s">
        <v>161</v>
      </c>
      <c r="C166" s="11" t="s">
        <v>82</v>
      </c>
      <c r="D166" s="11">
        <v>100</v>
      </c>
      <c r="E166" s="11">
        <v>277</v>
      </c>
      <c r="F166" s="11">
        <v>58</v>
      </c>
      <c r="G166" s="19" t="s">
        <v>1713</v>
      </c>
      <c r="M166" s="545">
        <v>226</v>
      </c>
      <c r="O166" s="546">
        <v>600</v>
      </c>
    </row>
    <row r="167" spans="1:15" ht="15" thickBot="1" x14ac:dyDescent="0.35">
      <c r="A167" s="429"/>
      <c r="B167" s="252" t="s">
        <v>1062</v>
      </c>
      <c r="C167" s="13" t="s">
        <v>82</v>
      </c>
      <c r="D167" s="13">
        <v>100</v>
      </c>
      <c r="E167" s="13">
        <v>277</v>
      </c>
      <c r="F167" s="13">
        <v>65</v>
      </c>
      <c r="G167" s="22" t="s">
        <v>1714</v>
      </c>
      <c r="O167" s="11">
        <v>10</v>
      </c>
    </row>
    <row r="168" spans="1:15" ht="18.600000000000001" thickBot="1" x14ac:dyDescent="0.4">
      <c r="A168" s="56" t="s">
        <v>164</v>
      </c>
      <c r="B168" s="53"/>
      <c r="C168" s="27"/>
      <c r="D168" s="27"/>
      <c r="E168" s="27"/>
      <c r="F168" s="27"/>
      <c r="G168" s="16"/>
      <c r="O168" s="546">
        <v>15</v>
      </c>
    </row>
    <row r="169" spans="1:15" x14ac:dyDescent="0.3">
      <c r="A169" s="419" t="s">
        <v>170</v>
      </c>
      <c r="B169" s="10" t="s">
        <v>165</v>
      </c>
      <c r="C169" s="14" t="s">
        <v>424</v>
      </c>
      <c r="D169" s="14">
        <v>400</v>
      </c>
      <c r="E169" s="92"/>
      <c r="F169" s="14">
        <v>336</v>
      </c>
      <c r="G169" s="19" t="s">
        <v>166</v>
      </c>
      <c r="O169" s="11">
        <v>30</v>
      </c>
    </row>
    <row r="170" spans="1:15" x14ac:dyDescent="0.3">
      <c r="A170" s="35" t="s">
        <v>171</v>
      </c>
      <c r="B170" s="40" t="s">
        <v>167</v>
      </c>
      <c r="C170" s="11" t="s">
        <v>82</v>
      </c>
      <c r="D170" s="11">
        <v>220</v>
      </c>
      <c r="E170" s="11">
        <v>240</v>
      </c>
      <c r="F170" s="11">
        <v>135</v>
      </c>
      <c r="G170" s="20" t="s">
        <v>1064</v>
      </c>
      <c r="O170" s="552">
        <v>40</v>
      </c>
    </row>
    <row r="171" spans="1:15" x14ac:dyDescent="0.3">
      <c r="A171" s="421"/>
      <c r="B171" s="40" t="s">
        <v>1065</v>
      </c>
      <c r="C171" s="11" t="s">
        <v>168</v>
      </c>
      <c r="D171" s="11">
        <v>120</v>
      </c>
      <c r="E171" s="11">
        <v>277</v>
      </c>
      <c r="F171" s="11">
        <v>53.5</v>
      </c>
      <c r="G171" s="20" t="s">
        <v>169</v>
      </c>
      <c r="O171" s="545">
        <v>691</v>
      </c>
    </row>
    <row r="172" spans="1:15" x14ac:dyDescent="0.3">
      <c r="A172" s="421"/>
      <c r="B172" s="40" t="s">
        <v>1066</v>
      </c>
      <c r="C172" s="11" t="s">
        <v>1067</v>
      </c>
      <c r="D172" s="11">
        <v>120</v>
      </c>
      <c r="E172" s="11">
        <v>277</v>
      </c>
      <c r="F172" s="11">
        <v>320</v>
      </c>
      <c r="G172" s="20" t="s">
        <v>169</v>
      </c>
      <c r="O172" s="14">
        <v>440</v>
      </c>
    </row>
    <row r="173" spans="1:15" x14ac:dyDescent="0.3">
      <c r="A173" s="421"/>
      <c r="B173" s="40" t="s">
        <v>1068</v>
      </c>
      <c r="C173" s="11" t="s">
        <v>1070</v>
      </c>
      <c r="D173" s="11">
        <v>220</v>
      </c>
      <c r="E173" s="11">
        <v>240</v>
      </c>
      <c r="F173" s="11">
        <v>64</v>
      </c>
      <c r="G173" s="20" t="s">
        <v>1072</v>
      </c>
      <c r="O173" s="546">
        <v>440</v>
      </c>
    </row>
    <row r="174" spans="1:15" ht="15" thickBot="1" x14ac:dyDescent="0.35">
      <c r="A174" s="429"/>
      <c r="B174" s="252" t="s">
        <v>1069</v>
      </c>
      <c r="C174" s="13" t="s">
        <v>1071</v>
      </c>
      <c r="D174" s="13">
        <v>220</v>
      </c>
      <c r="E174" s="13">
        <v>240</v>
      </c>
      <c r="F174" s="13">
        <v>80</v>
      </c>
      <c r="G174" s="22" t="s">
        <v>1073</v>
      </c>
      <c r="O174" s="11">
        <v>330</v>
      </c>
    </row>
    <row r="175" spans="1:15" ht="18.600000000000001" thickBot="1" x14ac:dyDescent="0.4">
      <c r="A175" s="56" t="s">
        <v>172</v>
      </c>
      <c r="B175" s="15"/>
      <c r="C175" s="27"/>
      <c r="D175" s="27"/>
      <c r="E175" s="27"/>
      <c r="F175" s="27"/>
      <c r="G175" s="16"/>
      <c r="O175" s="546">
        <v>330</v>
      </c>
    </row>
    <row r="176" spans="1:15" x14ac:dyDescent="0.3">
      <c r="A176" s="428" t="s">
        <v>185</v>
      </c>
      <c r="B176" s="10" t="s">
        <v>173</v>
      </c>
      <c r="C176" s="14" t="s">
        <v>2065</v>
      </c>
      <c r="D176" s="14">
        <v>90</v>
      </c>
      <c r="E176" s="14">
        <v>305</v>
      </c>
      <c r="F176" s="14">
        <v>120</v>
      </c>
      <c r="G176" s="19" t="s">
        <v>1715</v>
      </c>
      <c r="O176" s="11">
        <v>670</v>
      </c>
    </row>
    <row r="177" spans="1:15" x14ac:dyDescent="0.3">
      <c r="A177" s="419" t="s">
        <v>181</v>
      </c>
      <c r="B177" s="40" t="s">
        <v>174</v>
      </c>
      <c r="C177" s="11" t="s">
        <v>2065</v>
      </c>
      <c r="D177" s="14">
        <v>90</v>
      </c>
      <c r="E177" s="14">
        <v>305</v>
      </c>
      <c r="F177" s="11">
        <v>165</v>
      </c>
      <c r="G177" s="20" t="s">
        <v>1715</v>
      </c>
      <c r="O177" s="546">
        <v>240</v>
      </c>
    </row>
    <row r="178" spans="1:15" x14ac:dyDescent="0.3">
      <c r="A178" s="421"/>
      <c r="B178" s="40" t="s">
        <v>177</v>
      </c>
      <c r="C178" s="11" t="s">
        <v>2065</v>
      </c>
      <c r="D178" s="14">
        <v>90</v>
      </c>
      <c r="E178" s="14">
        <v>305</v>
      </c>
      <c r="F178" s="11">
        <v>165</v>
      </c>
      <c r="G178" s="20" t="s">
        <v>1715</v>
      </c>
      <c r="O178" s="11">
        <v>320</v>
      </c>
    </row>
    <row r="179" spans="1:15" x14ac:dyDescent="0.3">
      <c r="A179" s="421"/>
      <c r="B179" s="40" t="s">
        <v>175</v>
      </c>
      <c r="C179" s="11" t="s">
        <v>2065</v>
      </c>
      <c r="D179" s="14">
        <v>90</v>
      </c>
      <c r="E179" s="14">
        <v>305</v>
      </c>
      <c r="F179" s="11">
        <v>205</v>
      </c>
      <c r="G179" s="20" t="s">
        <v>1715</v>
      </c>
      <c r="O179" s="546">
        <v>480</v>
      </c>
    </row>
    <row r="180" spans="1:15" x14ac:dyDescent="0.3">
      <c r="A180" s="421"/>
      <c r="B180" s="40" t="s">
        <v>176</v>
      </c>
      <c r="C180" s="11" t="s">
        <v>2065</v>
      </c>
      <c r="D180" s="14">
        <v>90</v>
      </c>
      <c r="E180" s="14">
        <v>305</v>
      </c>
      <c r="F180" s="11">
        <v>245</v>
      </c>
      <c r="G180" s="20" t="s">
        <v>1715</v>
      </c>
      <c r="O180" s="546">
        <v>50</v>
      </c>
    </row>
    <row r="181" spans="1:15" x14ac:dyDescent="0.3">
      <c r="A181" s="421"/>
      <c r="B181" s="40" t="s">
        <v>179</v>
      </c>
      <c r="C181" s="11" t="s">
        <v>82</v>
      </c>
      <c r="D181" s="11">
        <v>48</v>
      </c>
      <c r="E181" s="82"/>
      <c r="F181" s="11">
        <v>9.6</v>
      </c>
      <c r="G181" s="20" t="s">
        <v>327</v>
      </c>
      <c r="O181" s="11">
        <v>85</v>
      </c>
    </row>
    <row r="182" spans="1:15" x14ac:dyDescent="0.3">
      <c r="A182" s="421"/>
      <c r="B182" s="40" t="s">
        <v>182</v>
      </c>
      <c r="C182" s="11" t="s">
        <v>82</v>
      </c>
      <c r="D182" s="11">
        <v>48</v>
      </c>
      <c r="E182" s="82"/>
      <c r="F182" s="11">
        <v>19.2</v>
      </c>
      <c r="G182" s="20" t="s">
        <v>327</v>
      </c>
      <c r="O182" s="546">
        <v>130</v>
      </c>
    </row>
    <row r="183" spans="1:15" ht="15" thickBot="1" x14ac:dyDescent="0.35">
      <c r="A183" s="421"/>
      <c r="B183" s="40" t="s">
        <v>183</v>
      </c>
      <c r="C183" s="11" t="s">
        <v>424</v>
      </c>
      <c r="D183" s="11">
        <v>100</v>
      </c>
      <c r="E183" s="11">
        <v>240</v>
      </c>
      <c r="F183" s="11">
        <v>30</v>
      </c>
      <c r="G183" s="20" t="s">
        <v>1716</v>
      </c>
      <c r="O183" s="11">
        <v>40</v>
      </c>
    </row>
    <row r="184" spans="1:15" ht="18.600000000000001" thickBot="1" x14ac:dyDescent="0.4">
      <c r="A184" s="56" t="s">
        <v>186</v>
      </c>
      <c r="B184" s="15"/>
      <c r="C184" s="83"/>
      <c r="D184" s="27"/>
      <c r="E184" s="27"/>
      <c r="F184" s="27"/>
      <c r="G184" s="23"/>
      <c r="O184" s="552">
        <v>60</v>
      </c>
    </row>
    <row r="185" spans="1:15" x14ac:dyDescent="0.3">
      <c r="A185" s="419" t="s">
        <v>194</v>
      </c>
      <c r="B185" s="10" t="s">
        <v>187</v>
      </c>
      <c r="C185" s="11" t="s">
        <v>2079</v>
      </c>
      <c r="D185" s="11">
        <v>100</v>
      </c>
      <c r="E185" s="11">
        <v>240</v>
      </c>
      <c r="F185" s="14">
        <v>430</v>
      </c>
      <c r="G185" s="19" t="s">
        <v>1718</v>
      </c>
      <c r="O185" s="13">
        <v>80</v>
      </c>
    </row>
    <row r="186" spans="1:15" x14ac:dyDescent="0.3">
      <c r="A186" s="35" t="s">
        <v>195</v>
      </c>
      <c r="B186" s="40" t="s">
        <v>188</v>
      </c>
      <c r="C186" s="11" t="s">
        <v>2079</v>
      </c>
      <c r="D186" s="11">
        <v>100</v>
      </c>
      <c r="E186" s="11">
        <v>240</v>
      </c>
      <c r="F186" s="11">
        <v>630</v>
      </c>
      <c r="G186" s="20" t="s">
        <v>1075</v>
      </c>
      <c r="O186" s="546">
        <v>50</v>
      </c>
    </row>
    <row r="187" spans="1:15" x14ac:dyDescent="0.3">
      <c r="A187" s="421"/>
      <c r="B187" s="40" t="s">
        <v>189</v>
      </c>
      <c r="C187" s="11" t="s">
        <v>2079</v>
      </c>
      <c r="D187" s="11">
        <v>100</v>
      </c>
      <c r="E187" s="11">
        <v>240</v>
      </c>
      <c r="F187" s="11">
        <v>170</v>
      </c>
      <c r="G187" s="20" t="s">
        <v>1076</v>
      </c>
      <c r="O187" s="11">
        <v>100</v>
      </c>
    </row>
    <row r="188" spans="1:15" x14ac:dyDescent="0.3">
      <c r="A188" s="421" t="s">
        <v>1192</v>
      </c>
      <c r="B188" s="40" t="s">
        <v>190</v>
      </c>
      <c r="C188" s="11" t="s">
        <v>2079</v>
      </c>
      <c r="D188" s="11">
        <v>100</v>
      </c>
      <c r="E188" s="11">
        <v>240</v>
      </c>
      <c r="F188" s="11">
        <v>227</v>
      </c>
      <c r="G188" s="20" t="s">
        <v>1077</v>
      </c>
      <c r="O188" s="546">
        <v>150</v>
      </c>
    </row>
    <row r="189" spans="1:15" x14ac:dyDescent="0.3">
      <c r="A189" s="421"/>
      <c r="B189" s="40" t="s">
        <v>191</v>
      </c>
      <c r="C189" s="11" t="s">
        <v>2079</v>
      </c>
      <c r="D189" s="11">
        <v>100</v>
      </c>
      <c r="E189" s="11">
        <v>240</v>
      </c>
      <c r="F189" s="11">
        <v>288</v>
      </c>
      <c r="G189" s="20" t="s">
        <v>1078</v>
      </c>
      <c r="O189" s="11">
        <v>200</v>
      </c>
    </row>
    <row r="190" spans="1:15" x14ac:dyDescent="0.3">
      <c r="A190" s="421"/>
      <c r="B190" s="40" t="s">
        <v>1079</v>
      </c>
      <c r="C190" s="11" t="s">
        <v>82</v>
      </c>
      <c r="D190" s="11">
        <v>90</v>
      </c>
      <c r="E190" s="11">
        <v>277</v>
      </c>
      <c r="F190" s="11">
        <v>40</v>
      </c>
      <c r="G190" s="20" t="s">
        <v>1083</v>
      </c>
      <c r="O190" s="546">
        <v>240</v>
      </c>
    </row>
    <row r="191" spans="1:15" x14ac:dyDescent="0.3">
      <c r="A191" s="421"/>
      <c r="B191" s="40" t="s">
        <v>1080</v>
      </c>
      <c r="C191" s="11" t="s">
        <v>82</v>
      </c>
      <c r="D191" s="11">
        <v>100</v>
      </c>
      <c r="E191" s="11">
        <v>277</v>
      </c>
      <c r="F191" s="11">
        <v>80</v>
      </c>
      <c r="G191" s="20" t="s">
        <v>1084</v>
      </c>
      <c r="O191" s="11">
        <v>300</v>
      </c>
    </row>
    <row r="192" spans="1:15" x14ac:dyDescent="0.3">
      <c r="A192" s="421"/>
      <c r="B192" s="40" t="s">
        <v>1081</v>
      </c>
      <c r="C192" s="11" t="s">
        <v>82</v>
      </c>
      <c r="D192" s="11">
        <v>90</v>
      </c>
      <c r="E192" s="11">
        <v>277</v>
      </c>
      <c r="F192" s="11">
        <v>40</v>
      </c>
      <c r="G192" s="20" t="s">
        <v>1085</v>
      </c>
      <c r="O192" s="546">
        <v>50</v>
      </c>
    </row>
    <row r="193" spans="1:15" x14ac:dyDescent="0.3">
      <c r="A193" s="421"/>
      <c r="B193" s="40" t="s">
        <v>1082</v>
      </c>
      <c r="C193" s="11" t="s">
        <v>82</v>
      </c>
      <c r="D193" s="11">
        <v>100</v>
      </c>
      <c r="E193" s="11">
        <v>277</v>
      </c>
      <c r="F193" s="11">
        <v>80</v>
      </c>
      <c r="G193" s="20" t="s">
        <v>1086</v>
      </c>
      <c r="O193" s="11">
        <v>100</v>
      </c>
    </row>
    <row r="194" spans="1:15" x14ac:dyDescent="0.3">
      <c r="A194" s="421"/>
      <c r="B194" s="40" t="s">
        <v>192</v>
      </c>
      <c r="C194" s="11" t="s">
        <v>82</v>
      </c>
      <c r="D194" s="11">
        <v>100</v>
      </c>
      <c r="E194" s="11">
        <v>277</v>
      </c>
      <c r="F194" s="11">
        <v>75</v>
      </c>
      <c r="G194" s="20" t="s">
        <v>1087</v>
      </c>
      <c r="O194" s="546">
        <v>150</v>
      </c>
    </row>
    <row r="195" spans="1:15" x14ac:dyDescent="0.3">
      <c r="A195" s="421"/>
      <c r="B195" s="40" t="s">
        <v>193</v>
      </c>
      <c r="C195" s="11" t="s">
        <v>82</v>
      </c>
      <c r="D195" s="11">
        <v>100</v>
      </c>
      <c r="E195" s="11">
        <v>277</v>
      </c>
      <c r="F195" s="11">
        <v>150</v>
      </c>
      <c r="G195" s="20" t="s">
        <v>1088</v>
      </c>
      <c r="O195" s="11">
        <v>200</v>
      </c>
    </row>
    <row r="196" spans="1:15" x14ac:dyDescent="0.3">
      <c r="A196" s="421"/>
      <c r="B196" s="40" t="s">
        <v>1089</v>
      </c>
      <c r="C196" s="11" t="s">
        <v>424</v>
      </c>
      <c r="D196" s="11">
        <v>100</v>
      </c>
      <c r="E196" s="11">
        <v>277</v>
      </c>
      <c r="F196" s="11">
        <v>150</v>
      </c>
      <c r="G196" s="20" t="s">
        <v>1091</v>
      </c>
      <c r="O196" s="546">
        <v>240</v>
      </c>
    </row>
    <row r="197" spans="1:15" ht="15" thickBot="1" x14ac:dyDescent="0.35">
      <c r="A197" s="429"/>
      <c r="B197" s="40" t="s">
        <v>1090</v>
      </c>
      <c r="C197" s="11" t="s">
        <v>424</v>
      </c>
      <c r="D197" s="11">
        <v>100</v>
      </c>
      <c r="E197" s="11">
        <v>277</v>
      </c>
      <c r="F197" s="11">
        <v>150</v>
      </c>
      <c r="G197" s="20" t="s">
        <v>1092</v>
      </c>
      <c r="O197" s="11">
        <v>300</v>
      </c>
    </row>
    <row r="198" spans="1:15" ht="18.600000000000001" thickBot="1" x14ac:dyDescent="0.4">
      <c r="A198" s="56" t="s">
        <v>196</v>
      </c>
      <c r="B198" s="15"/>
      <c r="C198" s="83"/>
      <c r="D198" s="27"/>
      <c r="E198" s="27"/>
      <c r="F198" s="27"/>
      <c r="G198" s="23"/>
      <c r="O198" s="552">
        <v>50</v>
      </c>
    </row>
    <row r="199" spans="1:15" x14ac:dyDescent="0.3">
      <c r="A199" s="419" t="s">
        <v>209</v>
      </c>
      <c r="B199" s="10" t="s">
        <v>197</v>
      </c>
      <c r="C199" s="11" t="s">
        <v>98</v>
      </c>
      <c r="D199" s="14">
        <v>110</v>
      </c>
      <c r="E199" s="14">
        <v>277</v>
      </c>
      <c r="F199" s="14">
        <v>460</v>
      </c>
      <c r="G199" s="19" t="s">
        <v>1719</v>
      </c>
      <c r="O199" s="11">
        <v>100</v>
      </c>
    </row>
    <row r="200" spans="1:15" x14ac:dyDescent="0.3">
      <c r="A200" s="35" t="s">
        <v>210</v>
      </c>
      <c r="B200" s="40" t="s">
        <v>199</v>
      </c>
      <c r="C200" s="11" t="s">
        <v>98</v>
      </c>
      <c r="D200" s="11">
        <v>110</v>
      </c>
      <c r="E200" s="11">
        <v>240</v>
      </c>
      <c r="F200" s="11">
        <v>640</v>
      </c>
      <c r="G200" s="20" t="s">
        <v>1720</v>
      </c>
      <c r="O200" s="546">
        <v>150</v>
      </c>
    </row>
    <row r="201" spans="1:15" x14ac:dyDescent="0.3">
      <c r="A201" s="421" t="s">
        <v>1350</v>
      </c>
      <c r="B201" s="40" t="s">
        <v>202</v>
      </c>
      <c r="C201" s="11" t="s">
        <v>2070</v>
      </c>
      <c r="D201" s="11">
        <v>120</v>
      </c>
      <c r="E201" s="11">
        <v>240</v>
      </c>
      <c r="F201" s="11">
        <v>420</v>
      </c>
      <c r="G201" s="4" t="s">
        <v>1721</v>
      </c>
      <c r="O201" s="11">
        <v>200</v>
      </c>
    </row>
    <row r="202" spans="1:15" x14ac:dyDescent="0.3">
      <c r="A202" s="421" t="s">
        <v>1348</v>
      </c>
      <c r="B202" s="40" t="s">
        <v>201</v>
      </c>
      <c r="C202" s="11" t="s">
        <v>2069</v>
      </c>
      <c r="D202" s="11">
        <v>120</v>
      </c>
      <c r="E202" s="11">
        <v>480</v>
      </c>
      <c r="F202" s="11">
        <v>660</v>
      </c>
      <c r="G202" s="4" t="s">
        <v>1722</v>
      </c>
      <c r="O202" s="546">
        <v>240</v>
      </c>
    </row>
    <row r="203" spans="1:15" x14ac:dyDescent="0.3">
      <c r="A203" s="421" t="s">
        <v>1349</v>
      </c>
      <c r="B203" s="40" t="s">
        <v>203</v>
      </c>
      <c r="C203" s="11" t="s">
        <v>2082</v>
      </c>
      <c r="D203" s="11">
        <v>110</v>
      </c>
      <c r="E203" s="11">
        <v>277</v>
      </c>
      <c r="F203" s="11">
        <v>140</v>
      </c>
      <c r="G203" s="4" t="s">
        <v>1723</v>
      </c>
      <c r="O203" s="11">
        <v>300</v>
      </c>
    </row>
    <row r="204" spans="1:15" x14ac:dyDescent="0.3">
      <c r="A204" s="421"/>
      <c r="B204" s="40" t="s">
        <v>204</v>
      </c>
      <c r="C204" s="11" t="s">
        <v>2082</v>
      </c>
      <c r="D204" s="11">
        <v>110</v>
      </c>
      <c r="E204" s="11">
        <v>220</v>
      </c>
      <c r="F204" s="11">
        <v>100</v>
      </c>
      <c r="G204" s="4" t="s">
        <v>1724</v>
      </c>
      <c r="O204" s="546">
        <v>400</v>
      </c>
    </row>
    <row r="205" spans="1:15" x14ac:dyDescent="0.3">
      <c r="A205" s="421"/>
      <c r="B205" s="40" t="s">
        <v>207</v>
      </c>
      <c r="C205" s="11" t="s">
        <v>2082</v>
      </c>
      <c r="D205" s="11">
        <v>110</v>
      </c>
      <c r="E205" s="11">
        <v>220</v>
      </c>
      <c r="F205" s="11">
        <v>100</v>
      </c>
      <c r="G205" s="4" t="s">
        <v>1725</v>
      </c>
      <c r="O205" s="11">
        <v>480</v>
      </c>
    </row>
    <row r="206" spans="1:15" ht="15" thickBot="1" x14ac:dyDescent="0.35">
      <c r="A206" s="421"/>
      <c r="B206" s="40" t="s">
        <v>208</v>
      </c>
      <c r="C206" s="11" t="s">
        <v>2082</v>
      </c>
      <c r="D206" s="11">
        <v>110</v>
      </c>
      <c r="E206" s="11">
        <v>277</v>
      </c>
      <c r="F206" s="11">
        <v>140</v>
      </c>
      <c r="G206" s="4" t="s">
        <v>1726</v>
      </c>
      <c r="O206" s="546">
        <v>600</v>
      </c>
    </row>
    <row r="207" spans="1:15" ht="18.600000000000001" thickBot="1" x14ac:dyDescent="0.4">
      <c r="A207" s="56" t="s">
        <v>211</v>
      </c>
      <c r="B207" s="15"/>
      <c r="C207" s="83"/>
      <c r="D207" s="27"/>
      <c r="E207" s="27"/>
      <c r="F207" s="27"/>
      <c r="G207" s="23"/>
      <c r="O207" s="545">
        <v>1000</v>
      </c>
    </row>
    <row r="208" spans="1:15" x14ac:dyDescent="0.3">
      <c r="A208" s="419" t="s">
        <v>220</v>
      </c>
      <c r="B208" s="10" t="s">
        <v>212</v>
      </c>
      <c r="C208" s="11" t="s">
        <v>2069</v>
      </c>
      <c r="D208" s="14">
        <v>200</v>
      </c>
      <c r="E208" s="14">
        <v>240</v>
      </c>
      <c r="F208" s="14">
        <v>600</v>
      </c>
      <c r="G208" s="19" t="s">
        <v>1727</v>
      </c>
      <c r="O208" s="11">
        <v>250</v>
      </c>
    </row>
    <row r="209" spans="1:15" x14ac:dyDescent="0.3">
      <c r="A209" s="42" t="s">
        <v>221</v>
      </c>
      <c r="B209" s="40" t="s">
        <v>214</v>
      </c>
      <c r="C209" s="11" t="s">
        <v>2069</v>
      </c>
      <c r="D209" s="11">
        <v>200</v>
      </c>
      <c r="E209" s="14">
        <v>240</v>
      </c>
      <c r="F209" s="11">
        <v>600</v>
      </c>
      <c r="G209" s="20" t="s">
        <v>1727</v>
      </c>
      <c r="O209" s="552">
        <v>690</v>
      </c>
    </row>
    <row r="210" spans="1:15" x14ac:dyDescent="0.3">
      <c r="A210" s="421"/>
      <c r="B210" s="40" t="s">
        <v>216</v>
      </c>
      <c r="C210" s="11" t="s">
        <v>2083</v>
      </c>
      <c r="D210" s="11">
        <v>220</v>
      </c>
      <c r="E210" s="14">
        <v>240</v>
      </c>
      <c r="F210" s="11">
        <v>200</v>
      </c>
      <c r="G210" s="20" t="s">
        <v>1727</v>
      </c>
      <c r="O210" s="545">
        <v>140</v>
      </c>
    </row>
    <row r="211" spans="1:15" ht="15" thickBot="1" x14ac:dyDescent="0.35">
      <c r="A211" s="421"/>
      <c r="B211" s="252" t="s">
        <v>219</v>
      </c>
      <c r="C211" s="11" t="s">
        <v>2083</v>
      </c>
      <c r="D211" s="13">
        <v>220</v>
      </c>
      <c r="E211" s="14">
        <v>240</v>
      </c>
      <c r="F211" s="13">
        <v>300</v>
      </c>
      <c r="G211" s="22" t="s">
        <v>1727</v>
      </c>
      <c r="O211" s="11">
        <v>140</v>
      </c>
    </row>
    <row r="212" spans="1:15" ht="18.600000000000001" thickBot="1" x14ac:dyDescent="0.4">
      <c r="A212" s="56" t="s">
        <v>247</v>
      </c>
      <c r="B212" s="15"/>
      <c r="C212" s="83"/>
      <c r="D212" s="27"/>
      <c r="E212" s="27"/>
      <c r="F212" s="27"/>
      <c r="G212" s="16"/>
      <c r="O212" s="546">
        <v>130</v>
      </c>
    </row>
    <row r="213" spans="1:15" x14ac:dyDescent="0.3">
      <c r="A213" s="419" t="s">
        <v>248</v>
      </c>
      <c r="B213" s="10" t="s">
        <v>222</v>
      </c>
      <c r="C213" s="11" t="s">
        <v>223</v>
      </c>
      <c r="D213" s="14">
        <v>90</v>
      </c>
      <c r="E213" s="14">
        <v>277</v>
      </c>
      <c r="F213" s="14">
        <v>480</v>
      </c>
      <c r="G213" s="6" t="s">
        <v>1728</v>
      </c>
      <c r="O213" s="11">
        <v>130</v>
      </c>
    </row>
    <row r="214" spans="1:15" x14ac:dyDescent="0.3">
      <c r="A214" s="35" t="s">
        <v>249</v>
      </c>
      <c r="B214" s="40" t="s">
        <v>224</v>
      </c>
      <c r="C214" s="11" t="s">
        <v>223</v>
      </c>
      <c r="D214" s="11">
        <v>90</v>
      </c>
      <c r="E214" s="11">
        <v>277</v>
      </c>
      <c r="F214" s="11">
        <v>480</v>
      </c>
      <c r="G214" s="4" t="s">
        <v>225</v>
      </c>
      <c r="O214" s="546">
        <v>140</v>
      </c>
    </row>
    <row r="215" spans="1:15" x14ac:dyDescent="0.3">
      <c r="A215" s="421"/>
      <c r="B215" s="40" t="s">
        <v>226</v>
      </c>
      <c r="C215" s="11" t="s">
        <v>223</v>
      </c>
      <c r="D215" s="11">
        <v>90</v>
      </c>
      <c r="E215" s="11">
        <v>277</v>
      </c>
      <c r="F215" s="11">
        <v>480</v>
      </c>
      <c r="G215" s="4" t="s">
        <v>1105</v>
      </c>
      <c r="O215" s="11">
        <v>140</v>
      </c>
    </row>
    <row r="216" spans="1:15" x14ac:dyDescent="0.3">
      <c r="A216" s="421" t="s">
        <v>1192</v>
      </c>
      <c r="B216" s="40" t="s">
        <v>227</v>
      </c>
      <c r="C216" s="11" t="s">
        <v>223</v>
      </c>
      <c r="D216" s="11">
        <v>90</v>
      </c>
      <c r="E216" s="11">
        <v>277</v>
      </c>
      <c r="F216" s="11">
        <v>270</v>
      </c>
      <c r="G216" s="4" t="s">
        <v>228</v>
      </c>
      <c r="O216" s="546">
        <v>130</v>
      </c>
    </row>
    <row r="217" spans="1:15" x14ac:dyDescent="0.3">
      <c r="A217" s="421"/>
      <c r="B217" s="40" t="s">
        <v>229</v>
      </c>
      <c r="C217" s="11" t="s">
        <v>223</v>
      </c>
      <c r="D217" s="11">
        <v>90</v>
      </c>
      <c r="E217" s="11">
        <v>277</v>
      </c>
      <c r="F217" s="11">
        <v>270</v>
      </c>
      <c r="G217" s="4" t="s">
        <v>225</v>
      </c>
      <c r="O217" s="11">
        <v>130</v>
      </c>
    </row>
    <row r="218" spans="1:15" x14ac:dyDescent="0.3">
      <c r="A218" s="421"/>
      <c r="B218" s="40" t="s">
        <v>230</v>
      </c>
      <c r="C218" s="11" t="s">
        <v>98</v>
      </c>
      <c r="D218" s="11">
        <v>120</v>
      </c>
      <c r="E218" s="11">
        <v>277</v>
      </c>
      <c r="F218" s="11">
        <v>225</v>
      </c>
      <c r="G218" s="4" t="s">
        <v>231</v>
      </c>
      <c r="O218" s="14">
        <v>150</v>
      </c>
    </row>
    <row r="219" spans="1:15" x14ac:dyDescent="0.3">
      <c r="A219" s="421"/>
      <c r="B219" s="40" t="s">
        <v>232</v>
      </c>
      <c r="C219" s="11" t="s">
        <v>223</v>
      </c>
      <c r="D219" s="11">
        <v>90</v>
      </c>
      <c r="E219" s="11">
        <v>264</v>
      </c>
      <c r="F219" s="11">
        <v>95</v>
      </c>
      <c r="G219" s="4" t="s">
        <v>1103</v>
      </c>
      <c r="O219" s="546">
        <v>200</v>
      </c>
    </row>
    <row r="220" spans="1:15" x14ac:dyDescent="0.3">
      <c r="A220" s="421"/>
      <c r="B220" s="40" t="s">
        <v>233</v>
      </c>
      <c r="C220" s="11" t="s">
        <v>223</v>
      </c>
      <c r="D220" s="11">
        <v>90</v>
      </c>
      <c r="E220" s="11">
        <v>264</v>
      </c>
      <c r="F220" s="11">
        <v>65</v>
      </c>
      <c r="G220" s="4" t="s">
        <v>1104</v>
      </c>
      <c r="O220" s="13">
        <v>182</v>
      </c>
    </row>
    <row r="221" spans="1:15" x14ac:dyDescent="0.3">
      <c r="A221" s="421"/>
      <c r="B221" s="40" t="s">
        <v>234</v>
      </c>
      <c r="C221" s="11" t="s">
        <v>82</v>
      </c>
      <c r="D221" s="11">
        <v>120</v>
      </c>
      <c r="E221" s="11">
        <v>240</v>
      </c>
      <c r="F221" s="11">
        <v>30</v>
      </c>
      <c r="G221" s="4" t="s">
        <v>235</v>
      </c>
      <c r="O221" s="546">
        <v>240</v>
      </c>
    </row>
    <row r="222" spans="1:15" x14ac:dyDescent="0.3">
      <c r="A222" s="421"/>
      <c r="B222" s="40" t="s">
        <v>236</v>
      </c>
      <c r="C222" s="11" t="s">
        <v>2084</v>
      </c>
      <c r="D222" s="82"/>
      <c r="E222" s="82"/>
      <c r="F222" s="11">
        <v>15</v>
      </c>
      <c r="G222" s="4" t="s">
        <v>1107</v>
      </c>
      <c r="O222" s="11">
        <v>360</v>
      </c>
    </row>
    <row r="223" spans="1:15" x14ac:dyDescent="0.3">
      <c r="A223" s="421"/>
      <c r="B223" s="40" t="s">
        <v>238</v>
      </c>
      <c r="C223" s="11" t="s">
        <v>82</v>
      </c>
      <c r="D223" s="82"/>
      <c r="E223" s="82"/>
      <c r="F223" s="11">
        <v>100</v>
      </c>
      <c r="G223" s="4"/>
      <c r="O223" s="546">
        <v>160</v>
      </c>
    </row>
    <row r="224" spans="1:15" x14ac:dyDescent="0.3">
      <c r="A224" s="421"/>
      <c r="B224" s="40" t="s">
        <v>239</v>
      </c>
      <c r="C224" s="11" t="s">
        <v>82</v>
      </c>
      <c r="D224" s="82"/>
      <c r="E224" s="82"/>
      <c r="F224" s="11">
        <v>60</v>
      </c>
      <c r="G224" s="4" t="s">
        <v>240</v>
      </c>
      <c r="O224" s="11">
        <v>320</v>
      </c>
    </row>
    <row r="225" spans="1:15" x14ac:dyDescent="0.3">
      <c r="A225" s="421"/>
      <c r="B225" s="40" t="s">
        <v>241</v>
      </c>
      <c r="C225" s="11" t="s">
        <v>242</v>
      </c>
      <c r="D225" s="11">
        <v>90</v>
      </c>
      <c r="E225" s="11">
        <v>264</v>
      </c>
      <c r="F225" s="11">
        <v>37</v>
      </c>
      <c r="G225" s="4" t="s">
        <v>243</v>
      </c>
      <c r="O225" s="546">
        <v>320</v>
      </c>
    </row>
    <row r="226" spans="1:15" x14ac:dyDescent="0.3">
      <c r="A226" s="421"/>
      <c r="B226" s="40" t="s">
        <v>244</v>
      </c>
      <c r="C226" s="11" t="s">
        <v>242</v>
      </c>
      <c r="D226" s="11">
        <v>90</v>
      </c>
      <c r="E226" s="11">
        <v>277</v>
      </c>
      <c r="F226" s="11">
        <v>480</v>
      </c>
      <c r="G226" s="4" t="s">
        <v>243</v>
      </c>
      <c r="O226" s="11">
        <v>480</v>
      </c>
    </row>
    <row r="227" spans="1:15" x14ac:dyDescent="0.3">
      <c r="A227" s="421"/>
      <c r="B227" s="40" t="s">
        <v>245</v>
      </c>
      <c r="C227" s="11" t="s">
        <v>242</v>
      </c>
      <c r="D227" s="11">
        <v>120</v>
      </c>
      <c r="E227" s="11">
        <v>220</v>
      </c>
      <c r="F227" s="82"/>
      <c r="G227" s="4" t="s">
        <v>243</v>
      </c>
      <c r="O227" s="546">
        <v>640</v>
      </c>
    </row>
    <row r="228" spans="1:15" ht="15" thickBot="1" x14ac:dyDescent="0.35">
      <c r="A228" s="421"/>
      <c r="B228" s="40" t="s">
        <v>246</v>
      </c>
      <c r="C228" s="11" t="s">
        <v>242</v>
      </c>
      <c r="D228" s="11">
        <v>90</v>
      </c>
      <c r="E228" s="11">
        <v>277</v>
      </c>
      <c r="F228" s="11">
        <v>275</v>
      </c>
      <c r="G228" s="4" t="s">
        <v>243</v>
      </c>
      <c r="O228" s="11">
        <v>100</v>
      </c>
    </row>
    <row r="229" spans="1:15" ht="18.600000000000001" thickBot="1" x14ac:dyDescent="0.4">
      <c r="A229" s="56" t="s">
        <v>250</v>
      </c>
      <c r="B229" s="15"/>
      <c r="C229" s="83"/>
      <c r="D229" s="27"/>
      <c r="E229" s="27"/>
      <c r="F229" s="27"/>
      <c r="G229" s="16"/>
      <c r="O229" s="546">
        <v>180</v>
      </c>
    </row>
    <row r="230" spans="1:15" x14ac:dyDescent="0.3">
      <c r="A230" s="428" t="s">
        <v>328</v>
      </c>
      <c r="B230" s="10" t="s">
        <v>251</v>
      </c>
      <c r="C230" s="11" t="s">
        <v>2086</v>
      </c>
      <c r="D230" s="14">
        <v>100</v>
      </c>
      <c r="E230" s="14">
        <v>240</v>
      </c>
      <c r="F230" s="14">
        <v>545</v>
      </c>
      <c r="G230" s="6" t="s">
        <v>1730</v>
      </c>
      <c r="O230" s="11">
        <v>200</v>
      </c>
    </row>
    <row r="231" spans="1:15" x14ac:dyDescent="0.3">
      <c r="A231" s="35" t="s">
        <v>329</v>
      </c>
      <c r="B231" s="40" t="s">
        <v>253</v>
      </c>
      <c r="C231" s="11" t="s">
        <v>2086</v>
      </c>
      <c r="D231" s="14">
        <v>100</v>
      </c>
      <c r="E231" s="14">
        <v>240</v>
      </c>
      <c r="F231" s="11">
        <v>265</v>
      </c>
      <c r="G231" s="4" t="s">
        <v>1731</v>
      </c>
      <c r="O231" s="546">
        <v>300</v>
      </c>
    </row>
    <row r="232" spans="1:15" x14ac:dyDescent="0.3">
      <c r="A232" s="421"/>
      <c r="B232" s="40" t="s">
        <v>254</v>
      </c>
      <c r="C232" s="11" t="s">
        <v>2086</v>
      </c>
      <c r="D232" s="14">
        <v>100</v>
      </c>
      <c r="E232" s="14">
        <v>240</v>
      </c>
      <c r="F232" s="11">
        <v>213</v>
      </c>
      <c r="G232" s="4" t="s">
        <v>1732</v>
      </c>
      <c r="O232" s="11">
        <v>200</v>
      </c>
    </row>
    <row r="233" spans="1:15" x14ac:dyDescent="0.3">
      <c r="A233" s="421"/>
      <c r="B233" s="40" t="s">
        <v>255</v>
      </c>
      <c r="C233" s="11" t="s">
        <v>2086</v>
      </c>
      <c r="D233" s="14">
        <v>100</v>
      </c>
      <c r="E233" s="14">
        <v>240</v>
      </c>
      <c r="F233" s="11">
        <v>274</v>
      </c>
      <c r="G233" s="4" t="s">
        <v>1733</v>
      </c>
      <c r="O233" s="546">
        <v>500</v>
      </c>
    </row>
    <row r="234" spans="1:15" x14ac:dyDescent="0.3">
      <c r="A234" s="421"/>
      <c r="B234" s="40" t="s">
        <v>256</v>
      </c>
      <c r="C234" s="11" t="s">
        <v>2086</v>
      </c>
      <c r="D234" s="14">
        <v>100</v>
      </c>
      <c r="E234" s="14">
        <v>240</v>
      </c>
      <c r="F234" s="11">
        <v>326</v>
      </c>
      <c r="G234" s="4" t="s">
        <v>1734</v>
      </c>
      <c r="O234" s="11">
        <v>700</v>
      </c>
    </row>
    <row r="235" spans="1:15" x14ac:dyDescent="0.3">
      <c r="A235" s="421"/>
      <c r="B235" s="40" t="s">
        <v>257</v>
      </c>
      <c r="C235" s="11" t="s">
        <v>2086</v>
      </c>
      <c r="D235" s="14">
        <v>100</v>
      </c>
      <c r="E235" s="14">
        <v>240</v>
      </c>
      <c r="F235" s="11">
        <v>132</v>
      </c>
      <c r="G235" s="4" t="s">
        <v>1735</v>
      </c>
      <c r="O235" s="546">
        <v>400</v>
      </c>
    </row>
    <row r="236" spans="1:15" x14ac:dyDescent="0.3">
      <c r="A236" s="421"/>
      <c r="B236" s="40" t="s">
        <v>258</v>
      </c>
      <c r="C236" s="11" t="s">
        <v>2086</v>
      </c>
      <c r="D236" s="14">
        <v>100</v>
      </c>
      <c r="E236" s="14">
        <v>240</v>
      </c>
      <c r="F236" s="11">
        <v>230</v>
      </c>
      <c r="G236" s="4" t="s">
        <v>1736</v>
      </c>
      <c r="O236" s="13">
        <v>80</v>
      </c>
    </row>
    <row r="237" spans="1:15" x14ac:dyDescent="0.3">
      <c r="A237" s="421"/>
      <c r="B237" s="40" t="s">
        <v>259</v>
      </c>
      <c r="C237" s="11" t="s">
        <v>2086</v>
      </c>
      <c r="D237" s="14">
        <v>100</v>
      </c>
      <c r="E237" s="14">
        <v>240</v>
      </c>
      <c r="F237" s="11">
        <v>132</v>
      </c>
      <c r="G237" s="4" t="s">
        <v>1737</v>
      </c>
      <c r="O237" s="546">
        <v>120</v>
      </c>
    </row>
    <row r="238" spans="1:15" x14ac:dyDescent="0.3">
      <c r="A238" s="421"/>
      <c r="B238" s="40" t="s">
        <v>260</v>
      </c>
      <c r="C238" s="11" t="s">
        <v>2086</v>
      </c>
      <c r="D238" s="14">
        <v>100</v>
      </c>
      <c r="E238" s="14">
        <v>240</v>
      </c>
      <c r="F238" s="11">
        <v>265</v>
      </c>
      <c r="G238" s="4" t="s">
        <v>1738</v>
      </c>
      <c r="O238" s="11">
        <v>10</v>
      </c>
    </row>
    <row r="239" spans="1:15" x14ac:dyDescent="0.3">
      <c r="A239" s="421"/>
      <c r="B239" s="40" t="s">
        <v>261</v>
      </c>
      <c r="C239" s="11" t="s">
        <v>2086</v>
      </c>
      <c r="D239" s="14">
        <v>100</v>
      </c>
      <c r="E239" s="14">
        <v>240</v>
      </c>
      <c r="F239" s="11">
        <v>200</v>
      </c>
      <c r="G239" s="4" t="s">
        <v>1739</v>
      </c>
      <c r="O239" s="546">
        <v>15</v>
      </c>
    </row>
    <row r="240" spans="1:15" x14ac:dyDescent="0.3">
      <c r="A240" s="421"/>
      <c r="B240" s="40" t="s">
        <v>262</v>
      </c>
      <c r="C240" s="11" t="s">
        <v>2086</v>
      </c>
      <c r="D240" s="14">
        <v>100</v>
      </c>
      <c r="E240" s="14">
        <v>240</v>
      </c>
      <c r="F240" s="11">
        <v>390</v>
      </c>
      <c r="G240" s="4" t="s">
        <v>1740</v>
      </c>
      <c r="O240" s="11">
        <v>22</v>
      </c>
    </row>
    <row r="241" spans="1:15" x14ac:dyDescent="0.3">
      <c r="A241" s="421"/>
      <c r="B241" s="40" t="s">
        <v>263</v>
      </c>
      <c r="C241" s="11" t="s">
        <v>2086</v>
      </c>
      <c r="D241" s="14">
        <v>100</v>
      </c>
      <c r="E241" s="14">
        <v>240</v>
      </c>
      <c r="F241" s="11">
        <v>260</v>
      </c>
      <c r="G241" s="4" t="s">
        <v>1741</v>
      </c>
      <c r="O241" s="552">
        <v>25</v>
      </c>
    </row>
    <row r="242" spans="1:15" x14ac:dyDescent="0.3">
      <c r="A242" s="421"/>
      <c r="B242" s="40" t="s">
        <v>264</v>
      </c>
      <c r="C242" s="11" t="s">
        <v>2086</v>
      </c>
      <c r="D242" s="14">
        <v>100</v>
      </c>
      <c r="E242" s="14">
        <v>240</v>
      </c>
      <c r="F242" s="11">
        <v>520</v>
      </c>
      <c r="G242" s="4" t="s">
        <v>1742</v>
      </c>
      <c r="O242" s="14">
        <v>240</v>
      </c>
    </row>
    <row r="243" spans="1:15" x14ac:dyDescent="0.3">
      <c r="A243" s="421"/>
      <c r="B243" s="40" t="s">
        <v>265</v>
      </c>
      <c r="C243" s="11" t="s">
        <v>2086</v>
      </c>
      <c r="D243" s="11">
        <v>85</v>
      </c>
      <c r="E243" s="11">
        <v>264</v>
      </c>
      <c r="F243" s="11">
        <v>135</v>
      </c>
      <c r="G243" s="4" t="s">
        <v>1743</v>
      </c>
      <c r="O243" s="546">
        <v>630</v>
      </c>
    </row>
    <row r="244" spans="1:15" x14ac:dyDescent="0.3">
      <c r="A244" s="421"/>
      <c r="B244" s="40" t="s">
        <v>266</v>
      </c>
      <c r="C244" s="11" t="s">
        <v>2086</v>
      </c>
      <c r="D244" s="11">
        <v>100</v>
      </c>
      <c r="E244" s="11">
        <v>240</v>
      </c>
      <c r="F244" s="11">
        <v>260</v>
      </c>
      <c r="G244" s="4" t="s">
        <v>1744</v>
      </c>
      <c r="O244" s="11">
        <v>15</v>
      </c>
    </row>
    <row r="245" spans="1:15" x14ac:dyDescent="0.3">
      <c r="A245" s="421"/>
      <c r="B245" s="40" t="s">
        <v>267</v>
      </c>
      <c r="C245" s="11" t="s">
        <v>2086</v>
      </c>
      <c r="D245" s="11">
        <v>100</v>
      </c>
      <c r="E245" s="11">
        <v>240</v>
      </c>
      <c r="F245" s="11">
        <v>405</v>
      </c>
      <c r="G245" s="4" t="s">
        <v>1745</v>
      </c>
      <c r="O245" s="546">
        <v>15</v>
      </c>
    </row>
    <row r="246" spans="1:15" x14ac:dyDescent="0.3">
      <c r="A246" s="421"/>
      <c r="B246" s="40" t="s">
        <v>268</v>
      </c>
      <c r="C246" s="11" t="s">
        <v>2086</v>
      </c>
      <c r="D246" s="11">
        <v>100</v>
      </c>
      <c r="E246" s="11">
        <v>240</v>
      </c>
      <c r="F246" s="11">
        <v>530</v>
      </c>
      <c r="G246" s="4" t="s">
        <v>1746</v>
      </c>
      <c r="O246" s="11">
        <v>30</v>
      </c>
    </row>
    <row r="247" spans="1:15" x14ac:dyDescent="0.3">
      <c r="A247" s="421"/>
      <c r="B247" s="40" t="s">
        <v>269</v>
      </c>
      <c r="C247" s="11" t="s">
        <v>2086</v>
      </c>
      <c r="D247" s="11">
        <v>100</v>
      </c>
      <c r="E247" s="11">
        <v>240</v>
      </c>
      <c r="F247" s="11">
        <v>608</v>
      </c>
      <c r="G247" s="4" t="s">
        <v>1747</v>
      </c>
      <c r="O247" s="545">
        <v>600</v>
      </c>
    </row>
    <row r="248" spans="1:15" x14ac:dyDescent="0.3">
      <c r="A248" s="421"/>
      <c r="B248" s="40" t="s">
        <v>270</v>
      </c>
      <c r="C248" s="11" t="s">
        <v>2086</v>
      </c>
      <c r="D248" s="11">
        <v>100</v>
      </c>
      <c r="E248" s="11">
        <v>240</v>
      </c>
      <c r="F248" s="11">
        <v>250</v>
      </c>
      <c r="G248" s="4" t="s">
        <v>1748</v>
      </c>
      <c r="O248" s="14">
        <v>600</v>
      </c>
    </row>
    <row r="249" spans="1:15" x14ac:dyDescent="0.3">
      <c r="A249" s="421"/>
      <c r="B249" s="40" t="s">
        <v>271</v>
      </c>
      <c r="C249" s="11" t="s">
        <v>2086</v>
      </c>
      <c r="D249" s="11">
        <v>100</v>
      </c>
      <c r="E249" s="11">
        <v>240</v>
      </c>
      <c r="F249" s="11">
        <v>200</v>
      </c>
      <c r="G249" s="4" t="s">
        <v>1749</v>
      </c>
      <c r="O249" s="545">
        <v>600</v>
      </c>
    </row>
    <row r="250" spans="1:15" x14ac:dyDescent="0.3">
      <c r="A250" s="421"/>
      <c r="B250" s="40" t="s">
        <v>272</v>
      </c>
      <c r="C250" s="11" t="s">
        <v>2086</v>
      </c>
      <c r="D250" s="11">
        <v>100</v>
      </c>
      <c r="E250" s="11">
        <v>240</v>
      </c>
      <c r="F250" s="11">
        <v>405</v>
      </c>
      <c r="G250" s="4" t="s">
        <v>1750</v>
      </c>
      <c r="O250" s="11">
        <v>150</v>
      </c>
    </row>
    <row r="251" spans="1:15" x14ac:dyDescent="0.3">
      <c r="A251" s="421"/>
      <c r="B251" s="40" t="s">
        <v>273</v>
      </c>
      <c r="C251" s="11" t="s">
        <v>2086</v>
      </c>
      <c r="D251" s="11">
        <v>100</v>
      </c>
      <c r="E251" s="11">
        <v>240</v>
      </c>
      <c r="F251" s="11">
        <v>395</v>
      </c>
      <c r="G251" s="4" t="s">
        <v>1730</v>
      </c>
      <c r="O251" s="546">
        <v>200</v>
      </c>
    </row>
    <row r="252" spans="1:15" x14ac:dyDescent="0.3">
      <c r="A252" s="421"/>
      <c r="B252" s="40" t="s">
        <v>274</v>
      </c>
      <c r="C252" s="11" t="s">
        <v>2087</v>
      </c>
      <c r="D252" s="11">
        <v>100</v>
      </c>
      <c r="E252" s="11">
        <v>240</v>
      </c>
      <c r="F252" s="11">
        <v>100</v>
      </c>
      <c r="G252" s="4" t="s">
        <v>1751</v>
      </c>
      <c r="O252" s="11">
        <v>200</v>
      </c>
    </row>
    <row r="253" spans="1:15" x14ac:dyDescent="0.3">
      <c r="A253" s="421"/>
      <c r="B253" s="40" t="s">
        <v>275</v>
      </c>
      <c r="C253" s="11" t="s">
        <v>2087</v>
      </c>
      <c r="D253" s="11">
        <v>100</v>
      </c>
      <c r="E253" s="11">
        <v>240</v>
      </c>
      <c r="F253" s="11">
        <v>150</v>
      </c>
      <c r="G253" s="4" t="s">
        <v>1752</v>
      </c>
      <c r="O253" s="552">
        <v>60</v>
      </c>
    </row>
    <row r="254" spans="1:15" x14ac:dyDescent="0.3">
      <c r="A254" s="421"/>
      <c r="B254" s="40" t="s">
        <v>276</v>
      </c>
      <c r="C254" s="11" t="s">
        <v>2087</v>
      </c>
      <c r="D254" s="11">
        <v>100</v>
      </c>
      <c r="E254" s="11">
        <v>240</v>
      </c>
      <c r="F254" s="11">
        <v>250</v>
      </c>
      <c r="G254" s="4" t="s">
        <v>1753</v>
      </c>
      <c r="O254" s="11">
        <v>120</v>
      </c>
    </row>
    <row r="255" spans="1:15" ht="15" thickBot="1" x14ac:dyDescent="0.35">
      <c r="A255" s="429"/>
      <c r="B255" s="252" t="s">
        <v>331</v>
      </c>
      <c r="C255" s="11" t="s">
        <v>2087</v>
      </c>
      <c r="D255" s="11">
        <v>100</v>
      </c>
      <c r="E255" s="11">
        <v>240</v>
      </c>
      <c r="F255" s="13">
        <v>100</v>
      </c>
      <c r="G255" s="4" t="s">
        <v>1754</v>
      </c>
      <c r="O255" s="11">
        <v>300</v>
      </c>
    </row>
    <row r="256" spans="1:15" ht="18.600000000000001" thickBot="1" x14ac:dyDescent="0.4">
      <c r="A256" s="56" t="s">
        <v>277</v>
      </c>
      <c r="B256" s="15"/>
      <c r="C256" s="83"/>
      <c r="D256" s="27"/>
      <c r="E256" s="27"/>
      <c r="F256" s="27"/>
      <c r="G256" s="16"/>
      <c r="O256" s="546">
        <v>9</v>
      </c>
    </row>
    <row r="257" spans="1:15" x14ac:dyDescent="0.3">
      <c r="A257" s="428" t="s">
        <v>332</v>
      </c>
      <c r="B257" s="10" t="s">
        <v>278</v>
      </c>
      <c r="C257" s="11" t="s">
        <v>82</v>
      </c>
      <c r="D257" s="14">
        <v>110</v>
      </c>
      <c r="E257" s="14">
        <v>277</v>
      </c>
      <c r="F257" s="14">
        <v>10</v>
      </c>
      <c r="G257" s="6" t="s">
        <v>1755</v>
      </c>
      <c r="O257" s="13">
        <v>14</v>
      </c>
    </row>
    <row r="258" spans="1:15" x14ac:dyDescent="0.3">
      <c r="A258" s="419" t="s">
        <v>333</v>
      </c>
      <c r="B258" s="40" t="s">
        <v>280</v>
      </c>
      <c r="C258" s="11" t="s">
        <v>82</v>
      </c>
      <c r="D258" s="14">
        <v>110</v>
      </c>
      <c r="E258" s="14">
        <v>277</v>
      </c>
      <c r="F258" s="11">
        <v>14</v>
      </c>
      <c r="G258" s="4" t="s">
        <v>1756</v>
      </c>
      <c r="O258" s="546">
        <v>15</v>
      </c>
    </row>
    <row r="259" spans="1:15" x14ac:dyDescent="0.3">
      <c r="A259" s="421"/>
      <c r="B259" s="40" t="s">
        <v>281</v>
      </c>
      <c r="C259" s="11" t="s">
        <v>82</v>
      </c>
      <c r="D259" s="14">
        <v>110</v>
      </c>
      <c r="E259" s="14">
        <v>277</v>
      </c>
      <c r="F259" s="11">
        <v>18</v>
      </c>
      <c r="G259" s="4" t="s">
        <v>1757</v>
      </c>
      <c r="O259" s="11">
        <v>18</v>
      </c>
    </row>
    <row r="260" spans="1:15" x14ac:dyDescent="0.3">
      <c r="A260" s="421" t="s">
        <v>334</v>
      </c>
      <c r="B260" s="40" t="s">
        <v>282</v>
      </c>
      <c r="C260" s="11" t="s">
        <v>82</v>
      </c>
      <c r="D260" s="14">
        <v>110</v>
      </c>
      <c r="E260" s="14">
        <v>277</v>
      </c>
      <c r="F260" s="11">
        <v>28</v>
      </c>
      <c r="G260" s="4" t="s">
        <v>1758</v>
      </c>
      <c r="O260" s="546">
        <v>22</v>
      </c>
    </row>
    <row r="261" spans="1:15" x14ac:dyDescent="0.3">
      <c r="A261" s="421" t="s">
        <v>335</v>
      </c>
      <c r="B261" s="40" t="s">
        <v>283</v>
      </c>
      <c r="C261" s="11" t="s">
        <v>82</v>
      </c>
      <c r="D261" s="14">
        <v>110</v>
      </c>
      <c r="E261" s="14">
        <v>277</v>
      </c>
      <c r="F261" s="11">
        <v>35</v>
      </c>
      <c r="G261" s="4" t="s">
        <v>1759</v>
      </c>
      <c r="O261" s="13">
        <v>25</v>
      </c>
    </row>
    <row r="262" spans="1:15" x14ac:dyDescent="0.3">
      <c r="A262" s="421" t="s">
        <v>336</v>
      </c>
      <c r="B262" s="40" t="s">
        <v>284</v>
      </c>
      <c r="C262" s="11" t="s">
        <v>82</v>
      </c>
      <c r="D262" s="11">
        <v>100</v>
      </c>
      <c r="E262" s="14">
        <v>277</v>
      </c>
      <c r="F262" s="11">
        <v>65</v>
      </c>
      <c r="G262" s="4" t="s">
        <v>1760</v>
      </c>
      <c r="O262" s="546">
        <v>30</v>
      </c>
    </row>
    <row r="263" spans="1:15" x14ac:dyDescent="0.3">
      <c r="A263" s="421" t="s">
        <v>337</v>
      </c>
      <c r="B263" s="40" t="s">
        <v>285</v>
      </c>
      <c r="C263" s="11" t="s">
        <v>82</v>
      </c>
      <c r="D263" s="11">
        <v>100</v>
      </c>
      <c r="E263" s="14">
        <v>277</v>
      </c>
      <c r="F263" s="11">
        <v>80</v>
      </c>
      <c r="G263" s="4" t="s">
        <v>1761</v>
      </c>
      <c r="O263" s="11">
        <v>36</v>
      </c>
    </row>
    <row r="264" spans="1:15" x14ac:dyDescent="0.3">
      <c r="A264" s="421" t="s">
        <v>338</v>
      </c>
      <c r="B264" s="40" t="s">
        <v>286</v>
      </c>
      <c r="C264" s="11" t="s">
        <v>82</v>
      </c>
      <c r="D264" s="11">
        <v>100</v>
      </c>
      <c r="E264" s="14">
        <v>277</v>
      </c>
      <c r="F264" s="11">
        <v>90</v>
      </c>
      <c r="G264" s="4" t="s">
        <v>1761</v>
      </c>
      <c r="O264" s="546">
        <v>150</v>
      </c>
    </row>
    <row r="265" spans="1:15" x14ac:dyDescent="0.3">
      <c r="A265" s="421" t="s">
        <v>339</v>
      </c>
      <c r="B265" s="40" t="s">
        <v>287</v>
      </c>
      <c r="C265" s="11" t="s">
        <v>82</v>
      </c>
      <c r="D265" s="11">
        <v>200</v>
      </c>
      <c r="E265" s="14">
        <v>277</v>
      </c>
      <c r="F265" s="11">
        <v>88</v>
      </c>
      <c r="G265" s="4" t="s">
        <v>1762</v>
      </c>
      <c r="O265" s="13">
        <v>200</v>
      </c>
    </row>
    <row r="266" spans="1:15" x14ac:dyDescent="0.3">
      <c r="A266" s="421" t="s">
        <v>340</v>
      </c>
      <c r="B266" s="40" t="s">
        <v>288</v>
      </c>
      <c r="C266" s="11" t="s">
        <v>82</v>
      </c>
      <c r="D266" s="11">
        <v>100</v>
      </c>
      <c r="E266" s="11">
        <v>480</v>
      </c>
      <c r="F266" s="11">
        <v>132</v>
      </c>
      <c r="G266" s="4" t="s">
        <v>1763</v>
      </c>
      <c r="O266" s="552">
        <v>300</v>
      </c>
    </row>
    <row r="267" spans="1:15" x14ac:dyDescent="0.3">
      <c r="A267" s="421"/>
      <c r="B267" s="40" t="s">
        <v>292</v>
      </c>
      <c r="C267" s="11" t="s">
        <v>82</v>
      </c>
      <c r="D267" s="11">
        <v>100</v>
      </c>
      <c r="E267" s="11">
        <v>277</v>
      </c>
      <c r="F267" s="11">
        <v>199</v>
      </c>
      <c r="G267" s="4" t="s">
        <v>1764</v>
      </c>
      <c r="O267" s="552">
        <v>300</v>
      </c>
    </row>
    <row r="268" spans="1:15" x14ac:dyDescent="0.3">
      <c r="A268" s="421"/>
      <c r="B268" s="40" t="s">
        <v>289</v>
      </c>
      <c r="C268" s="11" t="s">
        <v>82</v>
      </c>
      <c r="D268" s="11">
        <v>220</v>
      </c>
      <c r="E268" s="11">
        <v>240</v>
      </c>
      <c r="F268" s="11">
        <v>125</v>
      </c>
      <c r="G268" s="4" t="s">
        <v>1765</v>
      </c>
      <c r="O268" s="545">
        <v>240</v>
      </c>
    </row>
    <row r="269" spans="1:15" x14ac:dyDescent="0.3">
      <c r="A269" s="421"/>
      <c r="B269" s="40" t="s">
        <v>290</v>
      </c>
      <c r="C269" s="11" t="s">
        <v>2064</v>
      </c>
      <c r="D269" s="11">
        <v>100</v>
      </c>
      <c r="E269" s="11">
        <v>480</v>
      </c>
      <c r="F269" s="11">
        <v>395</v>
      </c>
      <c r="G269" s="4" t="s">
        <v>1766</v>
      </c>
      <c r="O269" s="11">
        <v>630</v>
      </c>
    </row>
    <row r="270" spans="1:15" x14ac:dyDescent="0.3">
      <c r="A270" s="421"/>
      <c r="B270" s="40" t="s">
        <v>1146</v>
      </c>
      <c r="C270" s="11" t="s">
        <v>1145</v>
      </c>
      <c r="D270" s="11">
        <v>180</v>
      </c>
      <c r="E270" s="11">
        <v>277</v>
      </c>
      <c r="F270" s="11">
        <v>314</v>
      </c>
      <c r="G270" s="4" t="s">
        <v>1767</v>
      </c>
      <c r="O270" s="11">
        <v>157</v>
      </c>
    </row>
    <row r="271" spans="1:15" x14ac:dyDescent="0.3">
      <c r="A271" s="421"/>
      <c r="B271" s="40" t="s">
        <v>1147</v>
      </c>
      <c r="C271" s="11" t="s">
        <v>1149</v>
      </c>
      <c r="D271" s="11">
        <v>100</v>
      </c>
      <c r="E271" s="11">
        <v>277</v>
      </c>
      <c r="F271" s="11">
        <v>471</v>
      </c>
      <c r="G271" s="4" t="s">
        <v>1767</v>
      </c>
      <c r="O271" s="580">
        <v>240</v>
      </c>
    </row>
    <row r="272" spans="1:15" x14ac:dyDescent="0.3">
      <c r="A272" s="421"/>
      <c r="B272" s="40" t="s">
        <v>1148</v>
      </c>
      <c r="C272" s="11" t="s">
        <v>1150</v>
      </c>
      <c r="D272" s="11">
        <v>100</v>
      </c>
      <c r="E272" s="11">
        <v>277</v>
      </c>
      <c r="F272" s="11">
        <v>625</v>
      </c>
      <c r="G272" s="4" t="s">
        <v>1767</v>
      </c>
      <c r="O272" s="11">
        <v>300</v>
      </c>
    </row>
    <row r="273" spans="1:15" s="72" customFormat="1" ht="18" x14ac:dyDescent="0.35">
      <c r="A273" s="421"/>
      <c r="B273" s="40" t="s">
        <v>1151</v>
      </c>
      <c r="C273" s="11" t="s">
        <v>1145</v>
      </c>
      <c r="D273" s="11">
        <v>100</v>
      </c>
      <c r="E273" s="11">
        <v>277</v>
      </c>
      <c r="F273" s="11">
        <v>422</v>
      </c>
      <c r="G273" s="4" t="s">
        <v>1767</v>
      </c>
      <c r="O273" s="552">
        <v>600</v>
      </c>
    </row>
    <row r="274" spans="1:15" x14ac:dyDescent="0.3">
      <c r="A274" s="421"/>
      <c r="B274" s="40" t="s">
        <v>1152</v>
      </c>
      <c r="C274" s="11" t="s">
        <v>1149</v>
      </c>
      <c r="D274" s="11">
        <v>100</v>
      </c>
      <c r="E274" s="11">
        <v>277</v>
      </c>
      <c r="F274" s="11">
        <v>633</v>
      </c>
      <c r="G274" s="4" t="s">
        <v>1767</v>
      </c>
      <c r="O274" s="545">
        <v>330</v>
      </c>
    </row>
    <row r="275" spans="1:15" x14ac:dyDescent="0.3">
      <c r="A275" s="421"/>
      <c r="B275" s="40" t="s">
        <v>1153</v>
      </c>
      <c r="C275" s="11" t="s">
        <v>1150</v>
      </c>
      <c r="D275" s="11">
        <v>100</v>
      </c>
      <c r="E275" s="11">
        <v>277</v>
      </c>
      <c r="F275" s="11">
        <v>844</v>
      </c>
      <c r="G275" s="4" t="s">
        <v>1767</v>
      </c>
      <c r="O275" s="13">
        <v>530</v>
      </c>
    </row>
    <row r="276" spans="1:15" ht="15" thickBot="1" x14ac:dyDescent="0.35">
      <c r="A276" s="429"/>
      <c r="B276" s="252" t="s">
        <v>293</v>
      </c>
      <c r="C276" s="11" t="s">
        <v>98</v>
      </c>
      <c r="D276" s="11">
        <v>100</v>
      </c>
      <c r="E276" s="11">
        <v>277</v>
      </c>
      <c r="F276" s="13">
        <v>300</v>
      </c>
      <c r="G276" s="8" t="s">
        <v>1768</v>
      </c>
      <c r="O276" s="546">
        <v>40</v>
      </c>
    </row>
    <row r="277" spans="1:15" ht="18.600000000000001" thickBot="1" x14ac:dyDescent="0.4">
      <c r="A277" s="56" t="s">
        <v>363</v>
      </c>
      <c r="B277" s="404"/>
      <c r="C277" s="686"/>
      <c r="D277" s="70"/>
      <c r="E277" s="70"/>
      <c r="F277" s="70"/>
      <c r="G277" s="71"/>
      <c r="O277" s="11">
        <v>60</v>
      </c>
    </row>
    <row r="278" spans="1:15" x14ac:dyDescent="0.3">
      <c r="A278" s="428" t="s">
        <v>1154</v>
      </c>
      <c r="B278" s="10" t="s">
        <v>367</v>
      </c>
      <c r="C278" s="11" t="s">
        <v>98</v>
      </c>
      <c r="D278" s="14">
        <v>100</v>
      </c>
      <c r="E278" s="14">
        <v>277</v>
      </c>
      <c r="F278" s="14">
        <v>500</v>
      </c>
      <c r="G278" s="4" t="s">
        <v>1769</v>
      </c>
      <c r="O278" s="546">
        <v>240</v>
      </c>
    </row>
    <row r="279" spans="1:15" x14ac:dyDescent="0.3">
      <c r="A279" s="424" t="s">
        <v>1155</v>
      </c>
      <c r="B279" s="40" t="s">
        <v>369</v>
      </c>
      <c r="C279" s="11" t="s">
        <v>98</v>
      </c>
      <c r="D279" s="11">
        <v>100</v>
      </c>
      <c r="E279" s="11">
        <v>277</v>
      </c>
      <c r="F279" s="11">
        <v>300</v>
      </c>
      <c r="G279" s="4" t="s">
        <v>1769</v>
      </c>
      <c r="O279" s="11">
        <v>320</v>
      </c>
    </row>
    <row r="280" spans="1:15" x14ac:dyDescent="0.3">
      <c r="A280" s="432" t="s">
        <v>1350</v>
      </c>
      <c r="B280" s="40" t="s">
        <v>370</v>
      </c>
      <c r="C280" s="11" t="s">
        <v>424</v>
      </c>
      <c r="D280" s="11">
        <v>100</v>
      </c>
      <c r="E280" s="11">
        <v>277</v>
      </c>
      <c r="F280" s="11">
        <v>150</v>
      </c>
      <c r="G280" s="4" t="s">
        <v>1769</v>
      </c>
      <c r="O280" s="546">
        <v>480</v>
      </c>
    </row>
    <row r="281" spans="1:15" ht="15" thickBot="1" x14ac:dyDescent="0.35">
      <c r="A281" s="421"/>
      <c r="B281" s="40" t="s">
        <v>371</v>
      </c>
      <c r="C281" s="11" t="s">
        <v>82</v>
      </c>
      <c r="D281" s="11">
        <v>100</v>
      </c>
      <c r="E281" s="11">
        <v>277</v>
      </c>
      <c r="F281" s="11">
        <v>150</v>
      </c>
      <c r="G281" s="4" t="s">
        <v>1769</v>
      </c>
      <c r="O281" s="11">
        <v>660</v>
      </c>
    </row>
    <row r="282" spans="1:15" ht="18.600000000000001" thickBot="1" x14ac:dyDescent="0.4">
      <c r="A282" s="56" t="s">
        <v>372</v>
      </c>
      <c r="B282" s="15"/>
      <c r="C282" s="83"/>
      <c r="D282" s="27"/>
      <c r="E282" s="27"/>
      <c r="F282" s="27"/>
      <c r="G282" s="16"/>
      <c r="O282" s="546">
        <v>50</v>
      </c>
    </row>
    <row r="283" spans="1:15" x14ac:dyDescent="0.3">
      <c r="A283" s="419" t="s">
        <v>1161</v>
      </c>
      <c r="B283" s="344" t="s">
        <v>373</v>
      </c>
      <c r="C283" s="96" t="s">
        <v>2064</v>
      </c>
      <c r="D283" s="65">
        <v>220</v>
      </c>
      <c r="E283" s="65">
        <v>240</v>
      </c>
      <c r="F283" s="65">
        <v>215</v>
      </c>
      <c r="G283" s="66" t="s">
        <v>1771</v>
      </c>
      <c r="O283" s="11">
        <v>85</v>
      </c>
    </row>
    <row r="284" spans="1:15" x14ac:dyDescent="0.3">
      <c r="A284" s="433" t="s">
        <v>1162</v>
      </c>
      <c r="B284" s="344" t="s">
        <v>374</v>
      </c>
      <c r="C284" s="96" t="s">
        <v>2090</v>
      </c>
      <c r="D284" s="65">
        <v>220</v>
      </c>
      <c r="E284" s="65">
        <v>240</v>
      </c>
      <c r="F284" s="65">
        <v>430</v>
      </c>
      <c r="G284" s="66" t="s">
        <v>1770</v>
      </c>
      <c r="O284" s="552">
        <v>130</v>
      </c>
    </row>
    <row r="285" spans="1:15" ht="15" thickBot="1" x14ac:dyDescent="0.35">
      <c r="A285" s="434"/>
      <c r="B285" s="344" t="s">
        <v>375</v>
      </c>
      <c r="C285" s="96" t="s">
        <v>2091</v>
      </c>
      <c r="D285" s="65">
        <v>220</v>
      </c>
      <c r="E285" s="65">
        <v>240</v>
      </c>
      <c r="F285" s="65">
        <v>645</v>
      </c>
      <c r="G285" s="66" t="s">
        <v>1772</v>
      </c>
      <c r="O285" s="545">
        <v>105</v>
      </c>
    </row>
    <row r="286" spans="1:15" ht="18.600000000000001" thickBot="1" x14ac:dyDescent="0.4">
      <c r="A286" s="56" t="s">
        <v>376</v>
      </c>
      <c r="B286" s="15"/>
      <c r="C286" s="83"/>
      <c r="D286" s="27"/>
      <c r="E286" s="27"/>
      <c r="F286" s="27"/>
      <c r="G286" s="16"/>
      <c r="O286" s="11">
        <v>65</v>
      </c>
    </row>
    <row r="287" spans="1:15" x14ac:dyDescent="0.3">
      <c r="A287" s="435" t="s">
        <v>410</v>
      </c>
      <c r="B287" s="405" t="s">
        <v>377</v>
      </c>
      <c r="C287" s="11" t="s">
        <v>168</v>
      </c>
      <c r="D287" s="65">
        <v>85</v>
      </c>
      <c r="E287" s="65">
        <v>265</v>
      </c>
      <c r="F287" s="65">
        <v>70</v>
      </c>
      <c r="G287" s="66" t="s">
        <v>1773</v>
      </c>
      <c r="O287" s="546">
        <v>105</v>
      </c>
    </row>
    <row r="288" spans="1:15" x14ac:dyDescent="0.3">
      <c r="A288" s="35" t="s">
        <v>411</v>
      </c>
      <c r="B288" s="40" t="s">
        <v>378</v>
      </c>
      <c r="C288" s="11" t="s">
        <v>168</v>
      </c>
      <c r="D288" s="65">
        <v>85</v>
      </c>
      <c r="E288" s="65">
        <v>265</v>
      </c>
      <c r="F288" s="65">
        <v>140</v>
      </c>
      <c r="G288" s="66" t="s">
        <v>1773</v>
      </c>
      <c r="O288" s="14">
        <v>75</v>
      </c>
    </row>
    <row r="289" spans="1:15" x14ac:dyDescent="0.3">
      <c r="A289" s="421"/>
      <c r="B289" s="40" t="s">
        <v>379</v>
      </c>
      <c r="C289" s="11" t="s">
        <v>306</v>
      </c>
      <c r="D289" s="65">
        <v>100</v>
      </c>
      <c r="E289" s="65">
        <v>277</v>
      </c>
      <c r="F289" s="65">
        <v>160</v>
      </c>
      <c r="G289" s="66" t="s">
        <v>1774</v>
      </c>
      <c r="O289" s="545">
        <v>100</v>
      </c>
    </row>
    <row r="290" spans="1:15" x14ac:dyDescent="0.3">
      <c r="A290" s="421"/>
      <c r="B290" s="40" t="s">
        <v>380</v>
      </c>
      <c r="C290" s="11" t="s">
        <v>305</v>
      </c>
      <c r="D290" s="65">
        <v>100</v>
      </c>
      <c r="E290" s="65">
        <v>277</v>
      </c>
      <c r="F290" s="65">
        <v>300</v>
      </c>
      <c r="G290" s="66" t="s">
        <v>1774</v>
      </c>
      <c r="O290" s="14">
        <v>150</v>
      </c>
    </row>
    <row r="291" spans="1:15" ht="15" thickBot="1" x14ac:dyDescent="0.35">
      <c r="A291" s="421"/>
      <c r="B291" s="252" t="s">
        <v>381</v>
      </c>
      <c r="C291" s="11" t="s">
        <v>382</v>
      </c>
      <c r="D291" s="65">
        <v>100</v>
      </c>
      <c r="E291" s="65">
        <v>277</v>
      </c>
      <c r="F291" s="65">
        <v>550</v>
      </c>
      <c r="G291" s="66" t="s">
        <v>1775</v>
      </c>
      <c r="O291" s="545">
        <v>200</v>
      </c>
    </row>
    <row r="292" spans="1:15" x14ac:dyDescent="0.3">
      <c r="A292" s="421" t="s">
        <v>384</v>
      </c>
      <c r="B292" s="406" t="s">
        <v>385</v>
      </c>
      <c r="C292" s="11" t="s">
        <v>2091</v>
      </c>
      <c r="D292" s="65">
        <v>100</v>
      </c>
      <c r="E292" s="65">
        <v>305</v>
      </c>
      <c r="F292" s="65">
        <v>100</v>
      </c>
      <c r="G292" s="66" t="s">
        <v>1776</v>
      </c>
      <c r="O292" s="14">
        <v>300</v>
      </c>
    </row>
    <row r="293" spans="1:15" x14ac:dyDescent="0.3">
      <c r="A293" s="421"/>
      <c r="B293" s="407" t="s">
        <v>386</v>
      </c>
      <c r="C293" s="11" t="s">
        <v>2091</v>
      </c>
      <c r="D293" s="65">
        <v>100</v>
      </c>
      <c r="E293" s="65">
        <v>305</v>
      </c>
      <c r="F293" s="65">
        <v>100</v>
      </c>
      <c r="G293" s="66" t="s">
        <v>1776</v>
      </c>
      <c r="O293" s="545">
        <v>600</v>
      </c>
    </row>
    <row r="294" spans="1:15" ht="15" thickBot="1" x14ac:dyDescent="0.35">
      <c r="A294" s="421"/>
      <c r="B294" s="408" t="s">
        <v>387</v>
      </c>
      <c r="C294" s="11" t="s">
        <v>2091</v>
      </c>
      <c r="D294" s="65">
        <v>100</v>
      </c>
      <c r="E294" s="65">
        <v>305</v>
      </c>
      <c r="F294" s="65">
        <v>100</v>
      </c>
      <c r="G294" s="66" t="s">
        <v>1776</v>
      </c>
      <c r="O294" s="11">
        <v>200</v>
      </c>
    </row>
    <row r="295" spans="1:15" x14ac:dyDescent="0.3">
      <c r="A295" s="421" t="s">
        <v>396</v>
      </c>
      <c r="B295" s="406" t="s">
        <v>388</v>
      </c>
      <c r="C295" s="11" t="s">
        <v>2092</v>
      </c>
      <c r="D295" s="65">
        <v>100</v>
      </c>
      <c r="E295" s="65">
        <v>305</v>
      </c>
      <c r="F295" s="65">
        <v>160</v>
      </c>
      <c r="G295" s="66" t="s">
        <v>1776</v>
      </c>
      <c r="O295" s="546">
        <v>360</v>
      </c>
    </row>
    <row r="296" spans="1:15" x14ac:dyDescent="0.3">
      <c r="A296" s="421"/>
      <c r="B296" s="409" t="s">
        <v>390</v>
      </c>
      <c r="C296" s="11" t="s">
        <v>2092</v>
      </c>
      <c r="D296" s="65">
        <v>100</v>
      </c>
      <c r="E296" s="65">
        <v>305</v>
      </c>
      <c r="F296" s="65">
        <v>160</v>
      </c>
      <c r="G296" s="66" t="s">
        <v>1776</v>
      </c>
      <c r="O296" s="11">
        <v>400</v>
      </c>
    </row>
    <row r="297" spans="1:15" ht="15" thickBot="1" x14ac:dyDescent="0.35">
      <c r="A297" s="421"/>
      <c r="B297" s="410" t="s">
        <v>391</v>
      </c>
      <c r="C297" s="11" t="s">
        <v>2092</v>
      </c>
      <c r="D297" s="65">
        <v>100</v>
      </c>
      <c r="E297" s="65">
        <v>305</v>
      </c>
      <c r="F297" s="65">
        <v>160</v>
      </c>
      <c r="G297" s="66" t="s">
        <v>1776</v>
      </c>
      <c r="O297" s="546">
        <v>720</v>
      </c>
    </row>
    <row r="298" spans="1:15" x14ac:dyDescent="0.3">
      <c r="A298" s="421" t="s">
        <v>384</v>
      </c>
      <c r="B298" s="406" t="s">
        <v>392</v>
      </c>
      <c r="C298" s="11" t="s">
        <v>2093</v>
      </c>
      <c r="D298" s="65">
        <v>100</v>
      </c>
      <c r="E298" s="65">
        <v>305</v>
      </c>
      <c r="F298" s="65">
        <v>230</v>
      </c>
      <c r="G298" s="66" t="s">
        <v>1776</v>
      </c>
      <c r="O298" s="11">
        <v>800</v>
      </c>
    </row>
    <row r="299" spans="1:15" x14ac:dyDescent="0.3">
      <c r="A299" s="421"/>
      <c r="B299" s="409" t="s">
        <v>393</v>
      </c>
      <c r="C299" s="11" t="s">
        <v>2093</v>
      </c>
      <c r="D299" s="65">
        <v>100</v>
      </c>
      <c r="E299" s="65">
        <v>305</v>
      </c>
      <c r="F299" s="65">
        <v>230</v>
      </c>
      <c r="G299" s="66" t="s">
        <v>1776</v>
      </c>
      <c r="O299" s="546">
        <v>9</v>
      </c>
    </row>
    <row r="300" spans="1:15" ht="15" thickBot="1" x14ac:dyDescent="0.35">
      <c r="A300" s="421"/>
      <c r="B300" s="410" t="s">
        <v>394</v>
      </c>
      <c r="C300" s="11" t="s">
        <v>2093</v>
      </c>
      <c r="D300" s="65">
        <v>100</v>
      </c>
      <c r="E300" s="65">
        <v>305</v>
      </c>
      <c r="F300" s="65">
        <v>230</v>
      </c>
      <c r="G300" s="66" t="s">
        <v>1776</v>
      </c>
      <c r="O300" s="13">
        <v>15</v>
      </c>
    </row>
    <row r="301" spans="1:15" x14ac:dyDescent="0.3">
      <c r="A301" s="421" t="s">
        <v>384</v>
      </c>
      <c r="B301" s="406" t="s">
        <v>399</v>
      </c>
      <c r="C301" s="11" t="s">
        <v>2094</v>
      </c>
      <c r="D301" s="65">
        <v>100</v>
      </c>
      <c r="E301" s="65">
        <v>305</v>
      </c>
      <c r="F301" s="65">
        <v>320</v>
      </c>
      <c r="G301" s="66" t="s">
        <v>1776</v>
      </c>
      <c r="O301" s="546">
        <v>15</v>
      </c>
    </row>
    <row r="302" spans="1:15" x14ac:dyDescent="0.3">
      <c r="A302" s="421"/>
      <c r="B302" s="409" t="s">
        <v>398</v>
      </c>
      <c r="C302" s="11" t="s">
        <v>2094</v>
      </c>
      <c r="D302" s="65">
        <v>100</v>
      </c>
      <c r="E302" s="65">
        <v>305</v>
      </c>
      <c r="F302" s="65">
        <v>320</v>
      </c>
      <c r="G302" s="66" t="s">
        <v>1776</v>
      </c>
      <c r="O302" s="11">
        <v>22</v>
      </c>
    </row>
    <row r="303" spans="1:15" ht="15" thickBot="1" x14ac:dyDescent="0.35">
      <c r="A303" s="421"/>
      <c r="B303" s="410" t="s">
        <v>400</v>
      </c>
      <c r="C303" s="11" t="s">
        <v>2094</v>
      </c>
      <c r="D303" s="65">
        <v>100</v>
      </c>
      <c r="E303" s="65">
        <v>305</v>
      </c>
      <c r="F303" s="65">
        <v>320</v>
      </c>
      <c r="G303" s="66" t="s">
        <v>1776</v>
      </c>
      <c r="O303" s="546">
        <v>22</v>
      </c>
    </row>
    <row r="304" spans="1:15" x14ac:dyDescent="0.3">
      <c r="A304" s="421" t="s">
        <v>384</v>
      </c>
      <c r="B304" s="406" t="s">
        <v>404</v>
      </c>
      <c r="C304" s="11" t="s">
        <v>2095</v>
      </c>
      <c r="D304" s="65">
        <v>100</v>
      </c>
      <c r="E304" s="65">
        <v>305</v>
      </c>
      <c r="F304" s="65">
        <v>480</v>
      </c>
      <c r="G304" s="66" t="s">
        <v>1776</v>
      </c>
      <c r="O304" s="11">
        <v>30</v>
      </c>
    </row>
    <row r="305" spans="1:15" x14ac:dyDescent="0.3">
      <c r="A305" s="421"/>
      <c r="B305" s="409" t="s">
        <v>402</v>
      </c>
      <c r="C305" s="11" t="s">
        <v>2095</v>
      </c>
      <c r="D305" s="65">
        <v>100</v>
      </c>
      <c r="E305" s="65">
        <v>305</v>
      </c>
      <c r="F305" s="65">
        <v>480</v>
      </c>
      <c r="G305" s="66" t="s">
        <v>1776</v>
      </c>
      <c r="O305" s="546">
        <v>30</v>
      </c>
    </row>
    <row r="306" spans="1:15" ht="15" thickBot="1" x14ac:dyDescent="0.35">
      <c r="A306" s="421"/>
      <c r="B306" s="410" t="s">
        <v>403</v>
      </c>
      <c r="C306" s="11" t="s">
        <v>2095</v>
      </c>
      <c r="D306" s="65">
        <v>100</v>
      </c>
      <c r="E306" s="65">
        <v>305</v>
      </c>
      <c r="F306" s="65">
        <v>480</v>
      </c>
      <c r="G306" s="66" t="s">
        <v>1776</v>
      </c>
      <c r="O306" s="11">
        <v>40</v>
      </c>
    </row>
    <row r="307" spans="1:15" x14ac:dyDescent="0.3">
      <c r="A307" s="421" t="s">
        <v>384</v>
      </c>
      <c r="B307" s="406" t="s">
        <v>406</v>
      </c>
      <c r="C307" s="11" t="s">
        <v>2096</v>
      </c>
      <c r="D307" s="65">
        <v>100</v>
      </c>
      <c r="E307" s="65">
        <v>305</v>
      </c>
      <c r="F307" s="65">
        <v>690</v>
      </c>
      <c r="G307" s="66" t="s">
        <v>1776</v>
      </c>
      <c r="O307" s="546">
        <v>40</v>
      </c>
    </row>
    <row r="308" spans="1:15" x14ac:dyDescent="0.3">
      <c r="A308" s="421"/>
      <c r="B308" s="409" t="s">
        <v>407</v>
      </c>
      <c r="C308" s="11" t="s">
        <v>2096</v>
      </c>
      <c r="D308" s="65">
        <v>100</v>
      </c>
      <c r="E308" s="65">
        <v>305</v>
      </c>
      <c r="F308" s="65">
        <v>690</v>
      </c>
      <c r="G308" s="66" t="s">
        <v>1776</v>
      </c>
      <c r="O308" s="11">
        <v>200</v>
      </c>
    </row>
    <row r="309" spans="1:15" ht="15" thickBot="1" x14ac:dyDescent="0.35">
      <c r="A309" s="421"/>
      <c r="B309" s="410" t="s">
        <v>408</v>
      </c>
      <c r="C309" s="11" t="s">
        <v>2096</v>
      </c>
      <c r="D309" s="65">
        <v>100</v>
      </c>
      <c r="E309" s="65">
        <v>305</v>
      </c>
      <c r="F309" s="65">
        <v>690</v>
      </c>
      <c r="G309" s="66" t="s">
        <v>1776</v>
      </c>
      <c r="O309" s="546">
        <v>200</v>
      </c>
    </row>
    <row r="310" spans="1:15" ht="18.600000000000001" thickBot="1" x14ac:dyDescent="0.4">
      <c r="A310" s="56" t="s">
        <v>412</v>
      </c>
      <c r="B310" s="15"/>
      <c r="C310" s="83"/>
      <c r="D310" s="27"/>
      <c r="E310" s="27"/>
      <c r="F310" s="27"/>
      <c r="G310" s="16"/>
      <c r="O310" s="11">
        <v>600</v>
      </c>
    </row>
    <row r="311" spans="1:15" x14ac:dyDescent="0.3">
      <c r="A311" s="428" t="s">
        <v>449</v>
      </c>
      <c r="B311" s="409" t="s">
        <v>416</v>
      </c>
      <c r="C311" s="11" t="s">
        <v>424</v>
      </c>
      <c r="D311" s="14">
        <v>100</v>
      </c>
      <c r="E311" s="65">
        <v>528</v>
      </c>
      <c r="F311" s="14">
        <v>250</v>
      </c>
      <c r="G311" s="6" t="s">
        <v>1780</v>
      </c>
      <c r="O311" s="546">
        <v>600</v>
      </c>
    </row>
    <row r="312" spans="1:15" x14ac:dyDescent="0.3">
      <c r="A312" s="35" t="s">
        <v>450</v>
      </c>
      <c r="B312" s="407" t="s">
        <v>417</v>
      </c>
      <c r="C312" s="11" t="s">
        <v>424</v>
      </c>
      <c r="D312" s="11">
        <v>100</v>
      </c>
      <c r="E312" s="65">
        <v>528</v>
      </c>
      <c r="F312" s="11">
        <v>264</v>
      </c>
      <c r="G312" s="4" t="s">
        <v>1780</v>
      </c>
      <c r="O312" s="11">
        <v>600</v>
      </c>
    </row>
    <row r="313" spans="1:15" x14ac:dyDescent="0.3">
      <c r="A313" s="421" t="s">
        <v>415</v>
      </c>
      <c r="B313" s="407" t="s">
        <v>419</v>
      </c>
      <c r="C313" s="11" t="s">
        <v>424</v>
      </c>
      <c r="D313" s="11">
        <v>100</v>
      </c>
      <c r="E313" s="65">
        <v>528</v>
      </c>
      <c r="F313" s="11">
        <v>302</v>
      </c>
      <c r="G313" s="4" t="s">
        <v>1780</v>
      </c>
      <c r="O313" s="552">
        <v>800</v>
      </c>
    </row>
    <row r="314" spans="1:15" ht="15" thickBot="1" x14ac:dyDescent="0.35">
      <c r="A314" s="436" t="s">
        <v>414</v>
      </c>
      <c r="B314" s="408" t="s">
        <v>418</v>
      </c>
      <c r="C314" s="11" t="s">
        <v>424</v>
      </c>
      <c r="D314" s="11">
        <v>100</v>
      </c>
      <c r="E314" s="65">
        <v>528</v>
      </c>
      <c r="F314" s="11">
        <v>322</v>
      </c>
      <c r="G314" s="4" t="s">
        <v>1780</v>
      </c>
      <c r="O314" s="11"/>
    </row>
    <row r="315" spans="1:15" x14ac:dyDescent="0.3">
      <c r="A315" s="421"/>
      <c r="B315" s="406" t="s">
        <v>423</v>
      </c>
      <c r="C315" s="11" t="s">
        <v>2065</v>
      </c>
      <c r="D315" s="11">
        <v>100</v>
      </c>
      <c r="E315" s="65">
        <v>528</v>
      </c>
      <c r="F315" s="11">
        <v>161</v>
      </c>
      <c r="G315" s="4" t="s">
        <v>1777</v>
      </c>
      <c r="O315" s="552"/>
    </row>
    <row r="316" spans="1:15" ht="15" thickBot="1" x14ac:dyDescent="0.35">
      <c r="A316" s="421" t="s">
        <v>420</v>
      </c>
      <c r="B316" s="411" t="s">
        <v>425</v>
      </c>
      <c r="C316" s="11" t="s">
        <v>2065</v>
      </c>
      <c r="D316" s="11">
        <v>100</v>
      </c>
      <c r="E316" s="65">
        <v>528</v>
      </c>
      <c r="F316" s="11">
        <v>322</v>
      </c>
      <c r="G316" s="4" t="s">
        <v>1779</v>
      </c>
      <c r="O316" s="11"/>
    </row>
    <row r="317" spans="1:15" x14ac:dyDescent="0.3">
      <c r="A317" s="429" t="s">
        <v>430</v>
      </c>
      <c r="B317" s="406" t="s">
        <v>431</v>
      </c>
      <c r="C317" s="11" t="s">
        <v>2065</v>
      </c>
      <c r="D317" s="11">
        <v>100</v>
      </c>
      <c r="E317" s="65">
        <v>528</v>
      </c>
      <c r="F317" s="13">
        <v>202</v>
      </c>
      <c r="G317" s="4" t="s">
        <v>1778</v>
      </c>
      <c r="O317" s="552"/>
    </row>
    <row r="318" spans="1:15" ht="15" thickBot="1" x14ac:dyDescent="0.35">
      <c r="A318" s="421"/>
      <c r="B318" s="408" t="s">
        <v>431</v>
      </c>
      <c r="C318" s="11" t="s">
        <v>2065</v>
      </c>
      <c r="D318" s="11">
        <v>100</v>
      </c>
      <c r="E318" s="65">
        <v>528</v>
      </c>
      <c r="F318" s="11">
        <v>101</v>
      </c>
      <c r="G318" s="4" t="s">
        <v>1778</v>
      </c>
    </row>
    <row r="319" spans="1:15" x14ac:dyDescent="0.3">
      <c r="A319" s="421" t="s">
        <v>421</v>
      </c>
      <c r="B319" s="409" t="s">
        <v>437</v>
      </c>
      <c r="C319" s="173" t="s">
        <v>2097</v>
      </c>
      <c r="D319" s="11">
        <v>100</v>
      </c>
      <c r="E319" s="65">
        <v>528</v>
      </c>
      <c r="F319" s="11">
        <v>322</v>
      </c>
      <c r="G319" s="4" t="s">
        <v>1779</v>
      </c>
    </row>
    <row r="320" spans="1:15" ht="15" thickBot="1" x14ac:dyDescent="0.35">
      <c r="A320" s="421"/>
      <c r="B320" s="412" t="s">
        <v>436</v>
      </c>
      <c r="C320" s="173" t="s">
        <v>2097</v>
      </c>
      <c r="D320" s="11">
        <v>100</v>
      </c>
      <c r="E320" s="65">
        <v>528</v>
      </c>
      <c r="F320" s="13">
        <v>302</v>
      </c>
      <c r="G320" s="4" t="s">
        <v>1779</v>
      </c>
    </row>
    <row r="321" spans="1:7" x14ac:dyDescent="0.3">
      <c r="A321" s="429" t="s">
        <v>430</v>
      </c>
      <c r="B321" s="406" t="s">
        <v>435</v>
      </c>
      <c r="C321" s="173" t="s">
        <v>2097</v>
      </c>
      <c r="D321" s="11">
        <v>100</v>
      </c>
      <c r="E321" s="65">
        <v>528</v>
      </c>
      <c r="F321" s="11">
        <v>404</v>
      </c>
      <c r="G321" s="4" t="s">
        <v>1778</v>
      </c>
    </row>
    <row r="322" spans="1:7" ht="15" thickBot="1" x14ac:dyDescent="0.35">
      <c r="A322" s="421"/>
      <c r="B322" s="410" t="s">
        <v>435</v>
      </c>
      <c r="C322" s="173" t="s">
        <v>2097</v>
      </c>
      <c r="D322" s="11">
        <v>100</v>
      </c>
      <c r="E322" s="65">
        <v>528</v>
      </c>
      <c r="F322" s="11">
        <v>202</v>
      </c>
      <c r="G322" s="4" t="s">
        <v>1778</v>
      </c>
    </row>
    <row r="323" spans="1:7" x14ac:dyDescent="0.3">
      <c r="A323" s="421" t="s">
        <v>422</v>
      </c>
      <c r="B323" s="409" t="s">
        <v>434</v>
      </c>
      <c r="C323" s="173" t="s">
        <v>2098</v>
      </c>
      <c r="D323" s="11">
        <v>100</v>
      </c>
      <c r="E323" s="65">
        <v>528</v>
      </c>
      <c r="F323" s="11">
        <v>483</v>
      </c>
      <c r="G323" s="4" t="s">
        <v>1779</v>
      </c>
    </row>
    <row r="324" spans="1:7" ht="15" thickBot="1" x14ac:dyDescent="0.35">
      <c r="A324" s="421"/>
      <c r="B324" s="412" t="s">
        <v>433</v>
      </c>
      <c r="C324" s="173" t="s">
        <v>2098</v>
      </c>
      <c r="D324" s="11">
        <v>100</v>
      </c>
      <c r="E324" s="65">
        <v>528</v>
      </c>
      <c r="F324" s="11">
        <v>453</v>
      </c>
      <c r="G324" s="4" t="s">
        <v>1779</v>
      </c>
    </row>
    <row r="325" spans="1:7" x14ac:dyDescent="0.3">
      <c r="A325" s="429" t="s">
        <v>430</v>
      </c>
      <c r="B325" s="406" t="s">
        <v>432</v>
      </c>
      <c r="C325" s="173" t="s">
        <v>2098</v>
      </c>
      <c r="D325" s="11">
        <v>100</v>
      </c>
      <c r="E325" s="65">
        <v>528</v>
      </c>
      <c r="F325" s="11">
        <v>606</v>
      </c>
      <c r="G325" s="4" t="s">
        <v>1778</v>
      </c>
    </row>
    <row r="326" spans="1:7" ht="15" thickBot="1" x14ac:dyDescent="0.35">
      <c r="A326" s="429"/>
      <c r="B326" s="410" t="s">
        <v>432</v>
      </c>
      <c r="C326" s="173" t="s">
        <v>2098</v>
      </c>
      <c r="D326" s="11">
        <v>100</v>
      </c>
      <c r="E326" s="65">
        <v>528</v>
      </c>
      <c r="F326" s="13">
        <v>303</v>
      </c>
      <c r="G326" s="4" t="s">
        <v>1778</v>
      </c>
    </row>
    <row r="327" spans="1:7" x14ac:dyDescent="0.3">
      <c r="A327" s="421" t="s">
        <v>448</v>
      </c>
      <c r="B327" s="406" t="s">
        <v>442</v>
      </c>
      <c r="C327" s="11" t="s">
        <v>446</v>
      </c>
      <c r="D327" s="11">
        <v>120</v>
      </c>
      <c r="E327" s="65">
        <v>277</v>
      </c>
      <c r="F327" s="11">
        <v>18</v>
      </c>
      <c r="G327" s="4" t="s">
        <v>1779</v>
      </c>
    </row>
    <row r="328" spans="1:7" x14ac:dyDescent="0.3">
      <c r="A328" s="421"/>
      <c r="B328" s="409" t="s">
        <v>441</v>
      </c>
      <c r="C328" s="11" t="s">
        <v>446</v>
      </c>
      <c r="D328" s="13">
        <v>120</v>
      </c>
      <c r="E328" s="65">
        <v>277</v>
      </c>
      <c r="F328" s="13">
        <v>44</v>
      </c>
      <c r="G328" s="4" t="s">
        <v>1779</v>
      </c>
    </row>
    <row r="329" spans="1:7" x14ac:dyDescent="0.3">
      <c r="A329" s="421"/>
      <c r="B329" s="409" t="s">
        <v>440</v>
      </c>
      <c r="C329" s="11" t="s">
        <v>446</v>
      </c>
      <c r="D329" s="13">
        <v>120</v>
      </c>
      <c r="E329" s="65">
        <v>277</v>
      </c>
      <c r="F329" s="11">
        <v>32</v>
      </c>
      <c r="G329" s="4" t="s">
        <v>1779</v>
      </c>
    </row>
    <row r="330" spans="1:7" x14ac:dyDescent="0.3">
      <c r="A330" s="420"/>
      <c r="B330" s="409" t="s">
        <v>439</v>
      </c>
      <c r="C330" s="11" t="s">
        <v>446</v>
      </c>
      <c r="D330" s="13">
        <v>120</v>
      </c>
      <c r="E330" s="65">
        <v>277</v>
      </c>
      <c r="F330" s="11">
        <v>79</v>
      </c>
      <c r="G330" s="4" t="s">
        <v>1779</v>
      </c>
    </row>
    <row r="331" spans="1:7" x14ac:dyDescent="0.3">
      <c r="A331" s="420"/>
      <c r="B331" s="409" t="s">
        <v>445</v>
      </c>
      <c r="C331" s="11" t="s">
        <v>447</v>
      </c>
      <c r="D331" s="13">
        <v>120</v>
      </c>
      <c r="E331" s="65">
        <v>277</v>
      </c>
      <c r="F331" s="11">
        <v>23</v>
      </c>
      <c r="G331" s="4" t="s">
        <v>1779</v>
      </c>
    </row>
    <row r="332" spans="1:7" x14ac:dyDescent="0.3">
      <c r="A332" s="421"/>
      <c r="B332" s="409" t="s">
        <v>444</v>
      </c>
      <c r="C332" s="11" t="s">
        <v>447</v>
      </c>
      <c r="D332" s="13">
        <v>120</v>
      </c>
      <c r="E332" s="65">
        <v>277</v>
      </c>
      <c r="F332" s="11">
        <v>58</v>
      </c>
      <c r="G332" s="4" t="s">
        <v>1779</v>
      </c>
    </row>
    <row r="333" spans="1:7" x14ac:dyDescent="0.3">
      <c r="A333" s="421"/>
      <c r="B333" s="409" t="s">
        <v>438</v>
      </c>
      <c r="C333" s="11" t="s">
        <v>447</v>
      </c>
      <c r="D333" s="13">
        <v>120</v>
      </c>
      <c r="E333" s="65">
        <v>277</v>
      </c>
      <c r="F333" s="11">
        <v>42</v>
      </c>
      <c r="G333" s="4" t="s">
        <v>1779</v>
      </c>
    </row>
    <row r="334" spans="1:7" ht="15" thickBot="1" x14ac:dyDescent="0.35">
      <c r="A334" s="421"/>
      <c r="B334" s="410" t="s">
        <v>443</v>
      </c>
      <c r="C334" s="11" t="s">
        <v>447</v>
      </c>
      <c r="D334" s="13">
        <v>120</v>
      </c>
      <c r="E334" s="65">
        <v>277</v>
      </c>
      <c r="F334" s="11">
        <v>105</v>
      </c>
      <c r="G334" s="4" t="s">
        <v>1779</v>
      </c>
    </row>
    <row r="335" spans="1:7" ht="18.600000000000001" thickBot="1" x14ac:dyDescent="0.4">
      <c r="A335" s="56" t="s">
        <v>451</v>
      </c>
      <c r="B335" s="45"/>
      <c r="C335" s="83"/>
      <c r="D335" s="83"/>
      <c r="E335" s="90"/>
      <c r="F335" s="83"/>
      <c r="G335" s="46"/>
    </row>
    <row r="336" spans="1:7" x14ac:dyDescent="0.3">
      <c r="A336" s="419" t="s">
        <v>466</v>
      </c>
      <c r="B336" s="344" t="s">
        <v>1166</v>
      </c>
      <c r="C336" s="96" t="s">
        <v>2099</v>
      </c>
      <c r="D336" s="65">
        <v>100</v>
      </c>
      <c r="E336" s="65">
        <v>240</v>
      </c>
      <c r="F336" s="65">
        <v>60</v>
      </c>
      <c r="G336" s="66" t="s">
        <v>1781</v>
      </c>
    </row>
    <row r="337" spans="1:7" x14ac:dyDescent="0.3">
      <c r="A337" s="424" t="s">
        <v>467</v>
      </c>
      <c r="B337" s="344" t="s">
        <v>452</v>
      </c>
      <c r="C337" s="96" t="s">
        <v>453</v>
      </c>
      <c r="D337" s="65">
        <v>240</v>
      </c>
      <c r="E337" s="82"/>
      <c r="F337" s="65">
        <v>150</v>
      </c>
      <c r="G337" s="66" t="s">
        <v>1782</v>
      </c>
    </row>
    <row r="338" spans="1:7" x14ac:dyDescent="0.3">
      <c r="A338" s="421"/>
      <c r="B338" s="344" t="s">
        <v>454</v>
      </c>
      <c r="C338" s="65" t="s">
        <v>453</v>
      </c>
      <c r="D338" s="65">
        <v>240</v>
      </c>
      <c r="E338" s="82"/>
      <c r="F338" s="65">
        <v>300</v>
      </c>
      <c r="G338" s="66" t="s">
        <v>1783</v>
      </c>
    </row>
    <row r="339" spans="1:7" x14ac:dyDescent="0.3">
      <c r="A339" s="421"/>
      <c r="B339" s="344" t="s">
        <v>455</v>
      </c>
      <c r="C339" s="65" t="s">
        <v>453</v>
      </c>
      <c r="D339" s="65">
        <v>240</v>
      </c>
      <c r="E339" s="82"/>
      <c r="F339" s="65">
        <v>600</v>
      </c>
      <c r="G339" s="66" t="s">
        <v>1784</v>
      </c>
    </row>
    <row r="340" spans="1:7" x14ac:dyDescent="0.3">
      <c r="A340" s="421"/>
      <c r="B340" s="344" t="s">
        <v>456</v>
      </c>
      <c r="C340" s="65" t="s">
        <v>453</v>
      </c>
      <c r="D340" s="65">
        <v>24</v>
      </c>
      <c r="E340" s="82"/>
      <c r="F340" s="65">
        <v>30</v>
      </c>
      <c r="G340" s="66" t="s">
        <v>1785</v>
      </c>
    </row>
    <row r="341" spans="1:7" x14ac:dyDescent="0.3">
      <c r="A341" s="421"/>
      <c r="B341" s="344" t="s">
        <v>457</v>
      </c>
      <c r="C341" s="65" t="s">
        <v>453</v>
      </c>
      <c r="D341" s="65">
        <v>24</v>
      </c>
      <c r="E341" s="82"/>
      <c r="F341" s="65">
        <v>50</v>
      </c>
      <c r="G341" s="66" t="s">
        <v>1786</v>
      </c>
    </row>
    <row r="342" spans="1:7" x14ac:dyDescent="0.3">
      <c r="A342" s="421"/>
      <c r="B342" s="344" t="s">
        <v>458</v>
      </c>
      <c r="C342" s="65" t="s">
        <v>453</v>
      </c>
      <c r="D342" s="65">
        <v>24</v>
      </c>
      <c r="E342" s="82"/>
      <c r="F342" s="65">
        <v>40</v>
      </c>
      <c r="G342" s="66" t="s">
        <v>1787</v>
      </c>
    </row>
    <row r="343" spans="1:7" x14ac:dyDescent="0.3">
      <c r="A343" s="421"/>
      <c r="B343" s="344" t="s">
        <v>459</v>
      </c>
      <c r="C343" s="65" t="s">
        <v>453</v>
      </c>
      <c r="D343" s="65">
        <v>24</v>
      </c>
      <c r="E343" s="82"/>
      <c r="F343" s="65">
        <v>30</v>
      </c>
      <c r="G343" s="66" t="s">
        <v>1788</v>
      </c>
    </row>
    <row r="344" spans="1:7" x14ac:dyDescent="0.3">
      <c r="A344" s="421"/>
      <c r="B344" s="344" t="s">
        <v>461</v>
      </c>
      <c r="C344" s="65" t="s">
        <v>453</v>
      </c>
      <c r="D344" s="65">
        <v>24</v>
      </c>
      <c r="E344" s="82"/>
      <c r="F344" s="65">
        <v>50</v>
      </c>
      <c r="G344" s="66" t="s">
        <v>1789</v>
      </c>
    </row>
    <row r="345" spans="1:7" x14ac:dyDescent="0.3">
      <c r="A345" s="421"/>
      <c r="B345" s="344" t="s">
        <v>462</v>
      </c>
      <c r="C345" s="65" t="s">
        <v>453</v>
      </c>
      <c r="D345" s="65">
        <v>24</v>
      </c>
      <c r="E345" s="82"/>
      <c r="F345" s="65">
        <v>40</v>
      </c>
      <c r="G345" s="66" t="s">
        <v>1790</v>
      </c>
    </row>
    <row r="346" spans="1:7" x14ac:dyDescent="0.3">
      <c r="A346" s="421"/>
      <c r="B346" s="344" t="s">
        <v>463</v>
      </c>
      <c r="C346" s="65" t="s">
        <v>453</v>
      </c>
      <c r="D346" s="65">
        <v>24</v>
      </c>
      <c r="E346" s="82"/>
      <c r="F346" s="65">
        <v>40</v>
      </c>
      <c r="G346" s="66" t="s">
        <v>1791</v>
      </c>
    </row>
    <row r="347" spans="1:7" x14ac:dyDescent="0.3">
      <c r="A347" s="421"/>
      <c r="B347" s="344" t="s">
        <v>464</v>
      </c>
      <c r="C347" s="65" t="s">
        <v>453</v>
      </c>
      <c r="D347" s="65">
        <v>24</v>
      </c>
      <c r="E347" s="82"/>
      <c r="F347" s="65">
        <v>30</v>
      </c>
      <c r="G347" s="66" t="s">
        <v>1792</v>
      </c>
    </row>
    <row r="348" spans="1:7" ht="15" thickBot="1" x14ac:dyDescent="0.35">
      <c r="A348" s="421"/>
      <c r="B348" s="344" t="s">
        <v>465</v>
      </c>
      <c r="C348" s="65" t="s">
        <v>453</v>
      </c>
      <c r="D348" s="65">
        <v>24</v>
      </c>
      <c r="E348" s="82"/>
      <c r="F348" s="65">
        <v>20</v>
      </c>
      <c r="G348" s="66" t="s">
        <v>1793</v>
      </c>
    </row>
    <row r="349" spans="1:7" ht="18.600000000000001" thickBot="1" x14ac:dyDescent="0.4">
      <c r="A349" s="56" t="s">
        <v>468</v>
      </c>
      <c r="B349" s="15"/>
      <c r="C349" s="83"/>
      <c r="D349" s="27"/>
      <c r="E349" s="27"/>
      <c r="F349" s="27"/>
      <c r="G349" s="16"/>
    </row>
    <row r="350" spans="1:7" x14ac:dyDescent="0.3">
      <c r="A350" s="428" t="s">
        <v>502</v>
      </c>
      <c r="B350" s="413" t="s">
        <v>469</v>
      </c>
      <c r="C350" s="65" t="s">
        <v>82</v>
      </c>
      <c r="D350" s="85">
        <v>120</v>
      </c>
      <c r="E350" s="85">
        <v>277</v>
      </c>
      <c r="F350" s="85">
        <v>110</v>
      </c>
      <c r="G350" s="61" t="s">
        <v>470</v>
      </c>
    </row>
    <row r="351" spans="1:7" x14ac:dyDescent="0.3">
      <c r="A351" s="35" t="s">
        <v>503</v>
      </c>
      <c r="B351" s="344" t="s">
        <v>471</v>
      </c>
      <c r="C351" s="65" t="s">
        <v>82</v>
      </c>
      <c r="D351" s="65">
        <v>120</v>
      </c>
      <c r="E351" s="65">
        <v>277</v>
      </c>
      <c r="F351" s="65">
        <v>110</v>
      </c>
      <c r="G351" s="57" t="s">
        <v>472</v>
      </c>
    </row>
    <row r="352" spans="1:7" x14ac:dyDescent="0.3">
      <c r="A352" s="421"/>
      <c r="B352" s="344" t="s">
        <v>473</v>
      </c>
      <c r="C352" s="65" t="s">
        <v>82</v>
      </c>
      <c r="D352" s="65">
        <v>120</v>
      </c>
      <c r="E352" s="65">
        <v>277</v>
      </c>
      <c r="F352" s="65">
        <v>110</v>
      </c>
      <c r="G352" s="57" t="s">
        <v>474</v>
      </c>
    </row>
    <row r="353" spans="1:7" x14ac:dyDescent="0.3">
      <c r="A353" s="421"/>
      <c r="B353" s="344" t="s">
        <v>475</v>
      </c>
      <c r="C353" s="65" t="s">
        <v>82</v>
      </c>
      <c r="D353" s="65">
        <v>120</v>
      </c>
      <c r="E353" s="65">
        <v>277</v>
      </c>
      <c r="F353" s="65">
        <v>110</v>
      </c>
      <c r="G353" s="57" t="s">
        <v>476</v>
      </c>
    </row>
    <row r="354" spans="1:7" x14ac:dyDescent="0.3">
      <c r="A354" s="421"/>
      <c r="B354" s="414" t="s">
        <v>1181</v>
      </c>
      <c r="C354" s="65" t="s">
        <v>82</v>
      </c>
      <c r="D354" s="65">
        <v>120</v>
      </c>
      <c r="E354" s="65">
        <v>277</v>
      </c>
      <c r="F354" s="65">
        <v>50</v>
      </c>
      <c r="G354" s="66" t="s">
        <v>1182</v>
      </c>
    </row>
    <row r="355" spans="1:7" x14ac:dyDescent="0.3">
      <c r="A355" s="421"/>
      <c r="B355" s="344" t="s">
        <v>478</v>
      </c>
      <c r="C355" s="65" t="s">
        <v>477</v>
      </c>
      <c r="D355" s="65">
        <v>120</v>
      </c>
      <c r="E355" s="65">
        <v>277</v>
      </c>
      <c r="F355" s="65">
        <v>220</v>
      </c>
      <c r="G355" s="66" t="s">
        <v>1183</v>
      </c>
    </row>
    <row r="356" spans="1:7" x14ac:dyDescent="0.3">
      <c r="A356" s="421"/>
      <c r="B356" s="344" t="s">
        <v>479</v>
      </c>
      <c r="C356" s="65" t="s">
        <v>306</v>
      </c>
      <c r="D356" s="65">
        <v>120</v>
      </c>
      <c r="E356" s="65">
        <v>277</v>
      </c>
      <c r="F356" s="65">
        <v>330</v>
      </c>
      <c r="G356" s="66" t="s">
        <v>1183</v>
      </c>
    </row>
    <row r="357" spans="1:7" x14ac:dyDescent="0.3">
      <c r="A357" s="421"/>
      <c r="B357" s="344" t="s">
        <v>480</v>
      </c>
      <c r="C357" s="65" t="s">
        <v>314</v>
      </c>
      <c r="D357" s="65">
        <v>120</v>
      </c>
      <c r="E357" s="65">
        <v>277</v>
      </c>
      <c r="F357" s="65">
        <v>440</v>
      </c>
      <c r="G357" s="66" t="s">
        <v>1183</v>
      </c>
    </row>
    <row r="358" spans="1:7" x14ac:dyDescent="0.3">
      <c r="A358" s="421"/>
      <c r="B358" s="344" t="s">
        <v>481</v>
      </c>
      <c r="C358" s="65" t="s">
        <v>314</v>
      </c>
      <c r="D358" s="65">
        <v>120</v>
      </c>
      <c r="E358" s="65">
        <v>277</v>
      </c>
      <c r="F358" s="65">
        <v>440</v>
      </c>
      <c r="G358" s="66" t="s">
        <v>1183</v>
      </c>
    </row>
    <row r="359" spans="1:7" x14ac:dyDescent="0.3">
      <c r="A359" s="421"/>
      <c r="B359" s="344" t="s">
        <v>482</v>
      </c>
      <c r="C359" s="65" t="s">
        <v>305</v>
      </c>
      <c r="D359" s="65">
        <v>120</v>
      </c>
      <c r="E359" s="65">
        <v>277</v>
      </c>
      <c r="F359" s="65">
        <v>550</v>
      </c>
      <c r="G359" s="66" t="s">
        <v>1183</v>
      </c>
    </row>
    <row r="360" spans="1:7" x14ac:dyDescent="0.3">
      <c r="A360" s="421"/>
      <c r="B360" s="344" t="s">
        <v>483</v>
      </c>
      <c r="C360" s="65" t="s">
        <v>309</v>
      </c>
      <c r="D360" s="65">
        <v>120</v>
      </c>
      <c r="E360" s="65">
        <v>277</v>
      </c>
      <c r="F360" s="65">
        <v>660</v>
      </c>
      <c r="G360" s="66" t="s">
        <v>1183</v>
      </c>
    </row>
    <row r="361" spans="1:7" x14ac:dyDescent="0.3">
      <c r="A361" s="429"/>
      <c r="B361" s="344" t="s">
        <v>484</v>
      </c>
      <c r="C361" s="65" t="s">
        <v>304</v>
      </c>
      <c r="D361" s="65">
        <v>120</v>
      </c>
      <c r="E361" s="65">
        <v>277</v>
      </c>
      <c r="F361" s="65">
        <v>770</v>
      </c>
      <c r="G361" s="66" t="s">
        <v>1183</v>
      </c>
    </row>
    <row r="362" spans="1:7" x14ac:dyDescent="0.3">
      <c r="A362" s="421"/>
      <c r="B362" s="344" t="s">
        <v>485</v>
      </c>
      <c r="C362" s="65" t="s">
        <v>308</v>
      </c>
      <c r="D362" s="65">
        <v>120</v>
      </c>
      <c r="E362" s="65">
        <v>277</v>
      </c>
      <c r="F362" s="65">
        <v>880</v>
      </c>
      <c r="G362" s="66" t="s">
        <v>1183</v>
      </c>
    </row>
    <row r="363" spans="1:7" x14ac:dyDescent="0.3">
      <c r="A363" s="421"/>
      <c r="B363" s="344" t="s">
        <v>486</v>
      </c>
      <c r="C363" s="65" t="s">
        <v>308</v>
      </c>
      <c r="D363" s="65">
        <v>120</v>
      </c>
      <c r="E363" s="65">
        <v>277</v>
      </c>
      <c r="F363" s="65">
        <v>880</v>
      </c>
      <c r="G363" s="66" t="s">
        <v>1183</v>
      </c>
    </row>
    <row r="364" spans="1:7" x14ac:dyDescent="0.3">
      <c r="A364" s="421"/>
      <c r="B364" s="344" t="s">
        <v>487</v>
      </c>
      <c r="C364" s="65" t="s">
        <v>382</v>
      </c>
      <c r="D364" s="65">
        <v>120</v>
      </c>
      <c r="E364" s="65">
        <v>277</v>
      </c>
      <c r="F364" s="65">
        <v>990</v>
      </c>
      <c r="G364" s="66" t="s">
        <v>1183</v>
      </c>
    </row>
    <row r="365" spans="1:7" x14ac:dyDescent="0.3">
      <c r="A365" s="421"/>
      <c r="B365" s="344" t="s">
        <v>488</v>
      </c>
      <c r="C365" s="65" t="s">
        <v>489</v>
      </c>
      <c r="D365" s="65">
        <v>120</v>
      </c>
      <c r="E365" s="65">
        <v>277</v>
      </c>
      <c r="F365" s="65">
        <v>1100</v>
      </c>
      <c r="G365" s="66" t="s">
        <v>1183</v>
      </c>
    </row>
    <row r="366" spans="1:7" x14ac:dyDescent="0.3">
      <c r="A366" s="421"/>
      <c r="B366" s="344" t="s">
        <v>490</v>
      </c>
      <c r="C366" s="65" t="s">
        <v>491</v>
      </c>
      <c r="D366" s="65">
        <v>120</v>
      </c>
      <c r="E366" s="65">
        <v>277</v>
      </c>
      <c r="F366" s="65">
        <v>1210</v>
      </c>
      <c r="G366" s="66" t="s">
        <v>1183</v>
      </c>
    </row>
    <row r="367" spans="1:7" x14ac:dyDescent="0.3">
      <c r="A367" s="421"/>
      <c r="B367" s="344" t="s">
        <v>492</v>
      </c>
      <c r="C367" s="65" t="s">
        <v>493</v>
      </c>
      <c r="D367" s="65">
        <v>120</v>
      </c>
      <c r="E367" s="65">
        <v>277</v>
      </c>
      <c r="F367" s="65">
        <v>1320</v>
      </c>
      <c r="G367" s="66" t="s">
        <v>1183</v>
      </c>
    </row>
    <row r="368" spans="1:7" x14ac:dyDescent="0.3">
      <c r="A368" s="421"/>
      <c r="B368" s="344" t="s">
        <v>494</v>
      </c>
      <c r="C368" s="65" t="s">
        <v>495</v>
      </c>
      <c r="D368" s="65">
        <v>120</v>
      </c>
      <c r="E368" s="65">
        <v>277</v>
      </c>
      <c r="F368" s="65">
        <v>1430</v>
      </c>
      <c r="G368" s="66" t="s">
        <v>1183</v>
      </c>
    </row>
    <row r="369" spans="1:7" x14ac:dyDescent="0.3">
      <c r="A369" s="421"/>
      <c r="B369" s="344" t="s">
        <v>496</v>
      </c>
      <c r="C369" s="65" t="s">
        <v>497</v>
      </c>
      <c r="D369" s="65">
        <v>120</v>
      </c>
      <c r="E369" s="65">
        <v>277</v>
      </c>
      <c r="F369" s="65">
        <v>1540</v>
      </c>
      <c r="G369" s="66" t="s">
        <v>1183</v>
      </c>
    </row>
    <row r="370" spans="1:7" x14ac:dyDescent="0.3">
      <c r="A370" s="421"/>
      <c r="B370" s="344" t="s">
        <v>498</v>
      </c>
      <c r="C370" s="65" t="s">
        <v>499</v>
      </c>
      <c r="D370" s="65">
        <v>120</v>
      </c>
      <c r="E370" s="65">
        <v>277</v>
      </c>
      <c r="F370" s="65">
        <v>1650</v>
      </c>
      <c r="G370" s="66" t="s">
        <v>1183</v>
      </c>
    </row>
    <row r="371" spans="1:7" ht="15" thickBot="1" x14ac:dyDescent="0.35">
      <c r="A371" s="421"/>
      <c r="B371" s="344" t="s">
        <v>500</v>
      </c>
      <c r="C371" s="65" t="s">
        <v>501</v>
      </c>
      <c r="D371" s="65">
        <v>120</v>
      </c>
      <c r="E371" s="65">
        <v>277</v>
      </c>
      <c r="F371" s="65">
        <v>1760</v>
      </c>
      <c r="G371" s="66" t="s">
        <v>1183</v>
      </c>
    </row>
    <row r="372" spans="1:7" ht="18.600000000000001" thickBot="1" x14ac:dyDescent="0.4">
      <c r="A372" s="56" t="s">
        <v>1523</v>
      </c>
      <c r="B372" s="15"/>
      <c r="C372" s="83"/>
      <c r="D372" s="27"/>
      <c r="E372" s="27"/>
      <c r="F372" s="27"/>
      <c r="G372" s="16"/>
    </row>
    <row r="373" spans="1:7" x14ac:dyDescent="0.3">
      <c r="A373" s="435" t="s">
        <v>1188</v>
      </c>
      <c r="B373" s="344" t="s">
        <v>504</v>
      </c>
      <c r="C373" s="96" t="s">
        <v>2100</v>
      </c>
      <c r="D373" s="65">
        <v>100</v>
      </c>
      <c r="E373" s="65">
        <v>277</v>
      </c>
      <c r="F373" s="65">
        <v>200</v>
      </c>
      <c r="G373" s="66" t="s">
        <v>1795</v>
      </c>
    </row>
    <row r="374" spans="1:7" x14ac:dyDescent="0.3">
      <c r="A374" s="35" t="s">
        <v>509</v>
      </c>
      <c r="B374" s="344" t="s">
        <v>506</v>
      </c>
      <c r="C374" s="96" t="s">
        <v>2100</v>
      </c>
      <c r="D374" s="65">
        <v>100</v>
      </c>
      <c r="E374" s="65">
        <v>277</v>
      </c>
      <c r="F374" s="65">
        <v>400</v>
      </c>
      <c r="G374" s="66" t="s">
        <v>1795</v>
      </c>
    </row>
    <row r="375" spans="1:7" x14ac:dyDescent="0.3">
      <c r="A375" s="421" t="s">
        <v>1184</v>
      </c>
      <c r="B375" s="344" t="s">
        <v>507</v>
      </c>
      <c r="C375" s="96" t="s">
        <v>2100</v>
      </c>
      <c r="D375" s="65">
        <v>100</v>
      </c>
      <c r="E375" s="65">
        <v>277</v>
      </c>
      <c r="F375" s="65">
        <v>600</v>
      </c>
      <c r="G375" s="66" t="s">
        <v>1795</v>
      </c>
    </row>
    <row r="376" spans="1:7" x14ac:dyDescent="0.3">
      <c r="A376" s="420" t="s">
        <v>1188</v>
      </c>
      <c r="B376" s="344" t="s">
        <v>508</v>
      </c>
      <c r="C376" s="96" t="s">
        <v>2100</v>
      </c>
      <c r="D376" s="65">
        <v>100</v>
      </c>
      <c r="E376" s="65">
        <v>277</v>
      </c>
      <c r="F376" s="65">
        <v>750</v>
      </c>
      <c r="G376" s="66" t="s">
        <v>1795</v>
      </c>
    </row>
    <row r="377" spans="1:7" ht="15" thickBot="1" x14ac:dyDescent="0.35">
      <c r="A377" s="429" t="s">
        <v>1186</v>
      </c>
      <c r="B377" s="1" t="s">
        <v>1185</v>
      </c>
      <c r="C377" s="96" t="s">
        <v>2101</v>
      </c>
      <c r="D377" s="13">
        <v>100</v>
      </c>
      <c r="E377" s="26">
        <v>277</v>
      </c>
      <c r="F377" s="13">
        <v>240</v>
      </c>
      <c r="G377" s="8" t="s">
        <v>1794</v>
      </c>
    </row>
    <row r="378" spans="1:7" ht="18.600000000000001" thickBot="1" x14ac:dyDescent="0.4">
      <c r="A378" s="56" t="s">
        <v>510</v>
      </c>
      <c r="B378" s="15"/>
      <c r="C378" s="83"/>
      <c r="D378" s="27"/>
      <c r="E378" s="27"/>
      <c r="F378" s="27"/>
      <c r="G378" s="16"/>
    </row>
    <row r="379" spans="1:7" x14ac:dyDescent="0.3">
      <c r="A379" s="426" t="s">
        <v>1190</v>
      </c>
      <c r="B379" s="10" t="s">
        <v>511</v>
      </c>
      <c r="C379" s="11" t="s">
        <v>98</v>
      </c>
      <c r="D379" s="14">
        <v>200</v>
      </c>
      <c r="E379" s="26">
        <v>480</v>
      </c>
      <c r="F379" s="14">
        <v>1010</v>
      </c>
      <c r="G379" s="6" t="s">
        <v>1796</v>
      </c>
    </row>
    <row r="380" spans="1:7" ht="15" thickBot="1" x14ac:dyDescent="0.35">
      <c r="A380" s="421" t="s">
        <v>1191</v>
      </c>
      <c r="B380" s="40" t="s">
        <v>514</v>
      </c>
      <c r="C380" s="11" t="s">
        <v>98</v>
      </c>
      <c r="D380" s="11">
        <v>200</v>
      </c>
      <c r="E380" s="26">
        <v>480</v>
      </c>
      <c r="F380" s="11">
        <v>670</v>
      </c>
      <c r="G380" s="6" t="s">
        <v>1796</v>
      </c>
    </row>
    <row r="381" spans="1:7" ht="18.600000000000001" thickBot="1" x14ac:dyDescent="0.4">
      <c r="A381" s="56" t="s">
        <v>515</v>
      </c>
      <c r="B381" s="15"/>
      <c r="C381" s="83"/>
      <c r="D381" s="27"/>
      <c r="E381" s="27"/>
      <c r="F381" s="27"/>
      <c r="G381" s="16"/>
    </row>
    <row r="382" spans="1:7" x14ac:dyDescent="0.3">
      <c r="A382" s="419" t="s">
        <v>551</v>
      </c>
      <c r="B382" s="344" t="s">
        <v>518</v>
      </c>
      <c r="C382" s="96" t="s">
        <v>2102</v>
      </c>
      <c r="D382" s="65">
        <v>90</v>
      </c>
      <c r="E382" s="65">
        <v>528</v>
      </c>
      <c r="F382" s="65">
        <v>150</v>
      </c>
      <c r="G382" s="66" t="s">
        <v>1803</v>
      </c>
    </row>
    <row r="383" spans="1:7" x14ac:dyDescent="0.3">
      <c r="A383" s="433" t="s">
        <v>552</v>
      </c>
      <c r="B383" s="344" t="s">
        <v>519</v>
      </c>
      <c r="C383" s="96" t="s">
        <v>2102</v>
      </c>
      <c r="D383" s="65">
        <v>90</v>
      </c>
      <c r="E383" s="65">
        <v>528</v>
      </c>
      <c r="F383" s="65">
        <v>250</v>
      </c>
      <c r="G383" s="66" t="s">
        <v>1804</v>
      </c>
    </row>
    <row r="384" spans="1:7" x14ac:dyDescent="0.3">
      <c r="A384" s="434" t="s">
        <v>516</v>
      </c>
      <c r="B384" s="344" t="s">
        <v>520</v>
      </c>
      <c r="C384" s="96" t="s">
        <v>2102</v>
      </c>
      <c r="D384" s="65">
        <v>90</v>
      </c>
      <c r="E384" s="65">
        <v>528</v>
      </c>
      <c r="F384" s="65">
        <v>350</v>
      </c>
      <c r="G384" s="66" t="s">
        <v>1806</v>
      </c>
    </row>
    <row r="385" spans="1:7" x14ac:dyDescent="0.3">
      <c r="A385" s="434"/>
      <c r="B385" s="344" t="s">
        <v>521</v>
      </c>
      <c r="C385" s="96" t="s">
        <v>2102</v>
      </c>
      <c r="D385" s="65">
        <v>90</v>
      </c>
      <c r="E385" s="65">
        <v>528</v>
      </c>
      <c r="F385" s="65">
        <v>680</v>
      </c>
      <c r="G385" s="66" t="s">
        <v>1807</v>
      </c>
    </row>
    <row r="386" spans="1:7" x14ac:dyDescent="0.3">
      <c r="A386" s="437" t="s">
        <v>1351</v>
      </c>
      <c r="B386" s="344" t="s">
        <v>523</v>
      </c>
      <c r="C386" s="96" t="s">
        <v>2102</v>
      </c>
      <c r="D386" s="65">
        <v>90</v>
      </c>
      <c r="E386" s="65">
        <v>528</v>
      </c>
      <c r="F386" s="65">
        <v>320</v>
      </c>
      <c r="G386" s="66" t="s">
        <v>1808</v>
      </c>
    </row>
    <row r="387" spans="1:7" x14ac:dyDescent="0.3">
      <c r="A387" s="434"/>
      <c r="B387" s="344" t="s">
        <v>524</v>
      </c>
      <c r="C387" s="96" t="s">
        <v>2102</v>
      </c>
      <c r="D387" s="65">
        <v>90</v>
      </c>
      <c r="E387" s="65">
        <v>528</v>
      </c>
      <c r="F387" s="65">
        <v>630</v>
      </c>
      <c r="G387" s="66" t="s">
        <v>1809</v>
      </c>
    </row>
    <row r="388" spans="1:7" x14ac:dyDescent="0.3">
      <c r="A388" s="434"/>
      <c r="B388" s="344" t="s">
        <v>525</v>
      </c>
      <c r="C388" s="65" t="s">
        <v>168</v>
      </c>
      <c r="D388" s="65">
        <v>90</v>
      </c>
      <c r="E388" s="65">
        <v>260</v>
      </c>
      <c r="F388" s="65">
        <v>100</v>
      </c>
      <c r="G388" s="66" t="s">
        <v>1810</v>
      </c>
    </row>
    <row r="389" spans="1:7" x14ac:dyDescent="0.3">
      <c r="A389" s="434"/>
      <c r="B389" s="344" t="s">
        <v>527</v>
      </c>
      <c r="C389" s="96" t="s">
        <v>2103</v>
      </c>
      <c r="D389" s="65">
        <v>90</v>
      </c>
      <c r="E389" s="65">
        <v>245</v>
      </c>
      <c r="F389" s="65">
        <v>100</v>
      </c>
      <c r="G389" s="66" t="s">
        <v>1811</v>
      </c>
    </row>
    <row r="390" spans="1:7" x14ac:dyDescent="0.3">
      <c r="A390" s="434"/>
      <c r="B390" s="344" t="s">
        <v>528</v>
      </c>
      <c r="C390" s="96" t="s">
        <v>2103</v>
      </c>
      <c r="D390" s="65">
        <v>90</v>
      </c>
      <c r="E390" s="65">
        <v>245</v>
      </c>
      <c r="F390" s="65">
        <v>200</v>
      </c>
      <c r="G390" s="66" t="s">
        <v>1812</v>
      </c>
    </row>
    <row r="391" spans="1:7" x14ac:dyDescent="0.3">
      <c r="A391" s="434"/>
      <c r="B391" s="344" t="s">
        <v>530</v>
      </c>
      <c r="C391" s="65" t="s">
        <v>517</v>
      </c>
      <c r="D391" s="65">
        <v>90</v>
      </c>
      <c r="E391" s="65">
        <v>245</v>
      </c>
      <c r="F391" s="65">
        <v>50</v>
      </c>
      <c r="G391" s="66" t="s">
        <v>1805</v>
      </c>
    </row>
    <row r="392" spans="1:7" x14ac:dyDescent="0.3">
      <c r="A392" s="434"/>
      <c r="B392" s="344" t="s">
        <v>531</v>
      </c>
      <c r="C392" s="65" t="s">
        <v>517</v>
      </c>
      <c r="D392" s="65">
        <v>90</v>
      </c>
      <c r="E392" s="65">
        <v>245</v>
      </c>
      <c r="F392" s="65">
        <v>100</v>
      </c>
      <c r="G392" s="66" t="s">
        <v>1805</v>
      </c>
    </row>
    <row r="393" spans="1:7" x14ac:dyDescent="0.3">
      <c r="A393" s="434"/>
      <c r="B393" s="344" t="s">
        <v>533</v>
      </c>
      <c r="C393" s="65" t="s">
        <v>517</v>
      </c>
      <c r="D393" s="65">
        <v>90</v>
      </c>
      <c r="E393" s="65">
        <v>305</v>
      </c>
      <c r="F393" s="65">
        <v>200</v>
      </c>
      <c r="G393" s="66" t="s">
        <v>1813</v>
      </c>
    </row>
    <row r="394" spans="1:7" x14ac:dyDescent="0.3">
      <c r="A394" s="434"/>
      <c r="B394" s="344" t="s">
        <v>534</v>
      </c>
      <c r="C394" s="65" t="s">
        <v>517</v>
      </c>
      <c r="D394" s="65">
        <v>90</v>
      </c>
      <c r="E394" s="65">
        <v>305</v>
      </c>
      <c r="F394" s="65">
        <v>180</v>
      </c>
      <c r="G394" s="66" t="s">
        <v>1814</v>
      </c>
    </row>
    <row r="395" spans="1:7" x14ac:dyDescent="0.3">
      <c r="A395" s="434"/>
      <c r="B395" s="344" t="s">
        <v>535</v>
      </c>
      <c r="C395" s="96" t="s">
        <v>2104</v>
      </c>
      <c r="D395" s="65">
        <v>90</v>
      </c>
      <c r="E395" s="65">
        <v>245</v>
      </c>
      <c r="F395" s="65">
        <v>120</v>
      </c>
      <c r="G395" s="66" t="s">
        <v>1815</v>
      </c>
    </row>
    <row r="396" spans="1:7" x14ac:dyDescent="0.3">
      <c r="A396" s="434"/>
      <c r="B396" s="344" t="s">
        <v>538</v>
      </c>
      <c r="C396" s="65" t="s">
        <v>82</v>
      </c>
      <c r="D396" s="65">
        <v>90</v>
      </c>
      <c r="E396" s="65">
        <v>305</v>
      </c>
      <c r="F396" s="65">
        <v>90</v>
      </c>
      <c r="G396" s="66" t="s">
        <v>1816</v>
      </c>
    </row>
    <row r="397" spans="1:7" x14ac:dyDescent="0.3">
      <c r="A397" s="434"/>
      <c r="B397" s="344" t="s">
        <v>540</v>
      </c>
      <c r="C397" s="388" t="s">
        <v>2079</v>
      </c>
      <c r="D397" s="65">
        <v>90</v>
      </c>
      <c r="E397" s="65">
        <v>245</v>
      </c>
      <c r="F397" s="65">
        <v>35</v>
      </c>
      <c r="G397" s="66" t="s">
        <v>1817</v>
      </c>
    </row>
    <row r="398" spans="1:7" x14ac:dyDescent="0.3">
      <c r="A398" s="434"/>
      <c r="B398" s="344" t="s">
        <v>541</v>
      </c>
      <c r="C398" s="388" t="s">
        <v>2079</v>
      </c>
      <c r="D398" s="65">
        <v>85</v>
      </c>
      <c r="E398" s="65">
        <v>285</v>
      </c>
      <c r="F398" s="65">
        <v>70</v>
      </c>
      <c r="G398" s="66" t="s">
        <v>1817</v>
      </c>
    </row>
    <row r="399" spans="1:7" x14ac:dyDescent="0.3">
      <c r="A399" s="434"/>
      <c r="B399" s="344" t="s">
        <v>542</v>
      </c>
      <c r="C399" s="388" t="s">
        <v>2079</v>
      </c>
      <c r="D399" s="65">
        <v>85</v>
      </c>
      <c r="E399" s="65">
        <v>285</v>
      </c>
      <c r="F399" s="65">
        <v>140</v>
      </c>
      <c r="G399" s="66" t="s">
        <v>1818</v>
      </c>
    </row>
    <row r="400" spans="1:7" x14ac:dyDescent="0.3">
      <c r="A400" s="434"/>
      <c r="B400" s="344" t="s">
        <v>544</v>
      </c>
      <c r="C400" s="65" t="s">
        <v>82</v>
      </c>
      <c r="D400" s="65">
        <v>90</v>
      </c>
      <c r="E400" s="65">
        <v>245</v>
      </c>
      <c r="F400" s="65">
        <v>15</v>
      </c>
      <c r="G400" s="66" t="s">
        <v>1819</v>
      </c>
    </row>
    <row r="401" spans="1:7" x14ac:dyDescent="0.3">
      <c r="A401" s="434"/>
      <c r="B401" s="344" t="s">
        <v>543</v>
      </c>
      <c r="C401" s="65" t="s">
        <v>82</v>
      </c>
      <c r="D401" s="65">
        <v>90</v>
      </c>
      <c r="E401" s="65">
        <v>245</v>
      </c>
      <c r="F401" s="65">
        <v>15</v>
      </c>
      <c r="G401" s="66" t="s">
        <v>1820</v>
      </c>
    </row>
    <row r="402" spans="1:7" x14ac:dyDescent="0.3">
      <c r="A402" s="434"/>
      <c r="B402" s="344" t="s">
        <v>545</v>
      </c>
      <c r="C402" s="65" t="s">
        <v>547</v>
      </c>
      <c r="D402" s="65">
        <v>90</v>
      </c>
      <c r="E402" s="65">
        <v>245</v>
      </c>
      <c r="F402" s="65">
        <v>350</v>
      </c>
      <c r="G402" s="66" t="s">
        <v>1821</v>
      </c>
    </row>
    <row r="403" spans="1:7" x14ac:dyDescent="0.3">
      <c r="A403" s="434"/>
      <c r="B403" s="344" t="s">
        <v>546</v>
      </c>
      <c r="C403" s="65" t="s">
        <v>547</v>
      </c>
      <c r="D403" s="65">
        <v>90</v>
      </c>
      <c r="E403" s="65">
        <v>245</v>
      </c>
      <c r="F403" s="65">
        <v>350</v>
      </c>
      <c r="G403" s="66" t="s">
        <v>1822</v>
      </c>
    </row>
    <row r="404" spans="1:7" x14ac:dyDescent="0.3">
      <c r="A404" s="434"/>
      <c r="B404" s="344" t="s">
        <v>548</v>
      </c>
      <c r="C404" s="96" t="s">
        <v>547</v>
      </c>
      <c r="D404" s="65">
        <v>90</v>
      </c>
      <c r="E404" s="65">
        <v>245</v>
      </c>
      <c r="F404" s="65">
        <v>350</v>
      </c>
      <c r="G404" s="66" t="s">
        <v>1821</v>
      </c>
    </row>
    <row r="405" spans="1:7" x14ac:dyDescent="0.3">
      <c r="A405" s="434"/>
      <c r="B405" s="344" t="s">
        <v>549</v>
      </c>
      <c r="C405" s="65" t="s">
        <v>547</v>
      </c>
      <c r="D405" s="65">
        <v>90</v>
      </c>
      <c r="E405" s="65">
        <v>240</v>
      </c>
      <c r="F405" s="65">
        <v>145</v>
      </c>
      <c r="G405" s="66" t="s">
        <v>1821</v>
      </c>
    </row>
    <row r="406" spans="1:7" ht="15" thickBot="1" x14ac:dyDescent="0.35">
      <c r="A406" s="434"/>
      <c r="B406" s="344" t="s">
        <v>550</v>
      </c>
      <c r="C406" s="65" t="s">
        <v>547</v>
      </c>
      <c r="D406" s="65">
        <v>90</v>
      </c>
      <c r="E406" s="65">
        <v>240</v>
      </c>
      <c r="F406" s="65">
        <v>250</v>
      </c>
      <c r="G406" s="66" t="s">
        <v>1821</v>
      </c>
    </row>
    <row r="407" spans="1:7" ht="18.600000000000001" thickBot="1" x14ac:dyDescent="0.4">
      <c r="A407" s="56" t="s">
        <v>558</v>
      </c>
      <c r="B407" s="15"/>
      <c r="C407" s="83"/>
      <c r="D407" s="27"/>
      <c r="E407" s="27"/>
      <c r="F407" s="27"/>
      <c r="G407" s="16"/>
    </row>
    <row r="408" spans="1:7" x14ac:dyDescent="0.3">
      <c r="A408" s="428" t="s">
        <v>565</v>
      </c>
      <c r="B408" s="10" t="s">
        <v>562</v>
      </c>
      <c r="C408" s="65" t="s">
        <v>560</v>
      </c>
      <c r="D408" s="65">
        <v>230</v>
      </c>
      <c r="E408" s="82"/>
      <c r="F408" s="65">
        <v>10</v>
      </c>
      <c r="G408" s="66" t="s">
        <v>1823</v>
      </c>
    </row>
    <row r="409" spans="1:7" ht="15" thickBot="1" x14ac:dyDescent="0.35">
      <c r="A409" s="424" t="s">
        <v>566</v>
      </c>
      <c r="B409" s="40" t="s">
        <v>561</v>
      </c>
      <c r="C409" s="65" t="s">
        <v>560</v>
      </c>
      <c r="D409" s="65">
        <v>230</v>
      </c>
      <c r="E409" s="82"/>
      <c r="F409" s="65">
        <v>10</v>
      </c>
      <c r="G409" s="66" t="s">
        <v>1824</v>
      </c>
    </row>
    <row r="410" spans="1:7" ht="18.600000000000001" thickBot="1" x14ac:dyDescent="0.4">
      <c r="A410" s="56" t="s">
        <v>568</v>
      </c>
      <c r="B410" s="15"/>
      <c r="C410" s="83"/>
      <c r="D410" s="27"/>
      <c r="E410" s="27"/>
      <c r="F410" s="27"/>
      <c r="G410" s="16"/>
    </row>
    <row r="411" spans="1:7" x14ac:dyDescent="0.3">
      <c r="A411" s="428" t="s">
        <v>577</v>
      </c>
      <c r="B411" s="10" t="s">
        <v>569</v>
      </c>
      <c r="C411" s="65" t="s">
        <v>82</v>
      </c>
      <c r="D411" s="65">
        <v>90</v>
      </c>
      <c r="E411" s="65">
        <v>305</v>
      </c>
      <c r="F411" s="65">
        <v>29.6</v>
      </c>
      <c r="G411" s="66" t="s">
        <v>1825</v>
      </c>
    </row>
    <row r="412" spans="1:7" x14ac:dyDescent="0.3">
      <c r="A412" s="424" t="s">
        <v>578</v>
      </c>
      <c r="B412" s="10" t="s">
        <v>570</v>
      </c>
      <c r="C412" s="65" t="s">
        <v>82</v>
      </c>
      <c r="D412" s="65">
        <v>90</v>
      </c>
      <c r="E412" s="65">
        <v>305</v>
      </c>
      <c r="F412" s="65">
        <v>24.8</v>
      </c>
      <c r="G412" s="66" t="s">
        <v>1826</v>
      </c>
    </row>
    <row r="413" spans="1:7" x14ac:dyDescent="0.3">
      <c r="A413" s="421" t="s">
        <v>1198</v>
      </c>
      <c r="B413" s="10" t="s">
        <v>573</v>
      </c>
      <c r="C413" s="65" t="s">
        <v>82</v>
      </c>
      <c r="D413" s="65">
        <v>90</v>
      </c>
      <c r="E413" s="65">
        <v>305</v>
      </c>
      <c r="F413" s="65">
        <v>28.5</v>
      </c>
      <c r="G413" s="66" t="s">
        <v>1827</v>
      </c>
    </row>
    <row r="414" spans="1:7" x14ac:dyDescent="0.3">
      <c r="A414" s="421"/>
      <c r="B414" s="10" t="s">
        <v>574</v>
      </c>
      <c r="C414" s="65" t="s">
        <v>82</v>
      </c>
      <c r="D414" s="65">
        <v>90</v>
      </c>
      <c r="E414" s="65">
        <v>305</v>
      </c>
      <c r="F414" s="65">
        <v>28.1</v>
      </c>
      <c r="G414" s="66" t="s">
        <v>1827</v>
      </c>
    </row>
    <row r="415" spans="1:7" x14ac:dyDescent="0.3">
      <c r="A415" s="421"/>
      <c r="B415" s="10" t="s">
        <v>575</v>
      </c>
      <c r="C415" s="65" t="s">
        <v>82</v>
      </c>
      <c r="D415" s="65">
        <v>90</v>
      </c>
      <c r="E415" s="65">
        <v>305</v>
      </c>
      <c r="F415" s="65">
        <v>30.5</v>
      </c>
      <c r="G415" s="66" t="s">
        <v>1826</v>
      </c>
    </row>
    <row r="416" spans="1:7" ht="15" thickBot="1" x14ac:dyDescent="0.35">
      <c r="A416" s="429"/>
      <c r="B416" s="405" t="s">
        <v>576</v>
      </c>
      <c r="C416" s="65" t="s">
        <v>82</v>
      </c>
      <c r="D416" s="84">
        <v>90</v>
      </c>
      <c r="E416" s="84">
        <v>305</v>
      </c>
      <c r="F416" s="84">
        <v>30.7</v>
      </c>
      <c r="G416" s="76" t="s">
        <v>1826</v>
      </c>
    </row>
    <row r="417" spans="1:7" ht="18.600000000000001" thickBot="1" x14ac:dyDescent="0.4">
      <c r="A417" s="56" t="s">
        <v>579</v>
      </c>
      <c r="B417" s="15"/>
      <c r="C417" s="83"/>
      <c r="D417" s="27"/>
      <c r="E417" s="91"/>
      <c r="F417" s="27"/>
      <c r="G417" s="16"/>
    </row>
    <row r="418" spans="1:7" x14ac:dyDescent="0.3">
      <c r="A418" s="428" t="s">
        <v>651</v>
      </c>
      <c r="B418" s="344" t="s">
        <v>580</v>
      </c>
      <c r="C418" s="65" t="s">
        <v>82</v>
      </c>
      <c r="D418" s="65">
        <v>230</v>
      </c>
      <c r="E418" s="82"/>
      <c r="F418" s="65">
        <v>150</v>
      </c>
      <c r="G418" s="66" t="s">
        <v>1207</v>
      </c>
    </row>
    <row r="419" spans="1:7" x14ac:dyDescent="0.3">
      <c r="A419" s="35" t="s">
        <v>652</v>
      </c>
      <c r="B419" s="344" t="s">
        <v>581</v>
      </c>
      <c r="C419" s="65" t="s">
        <v>82</v>
      </c>
      <c r="D419" s="65">
        <v>400</v>
      </c>
      <c r="E419" s="82"/>
      <c r="F419" s="65">
        <v>150</v>
      </c>
      <c r="G419" s="66" t="s">
        <v>1208</v>
      </c>
    </row>
    <row r="420" spans="1:7" x14ac:dyDescent="0.3">
      <c r="A420" s="421"/>
      <c r="B420" s="344" t="s">
        <v>582</v>
      </c>
      <c r="C420" s="65" t="s">
        <v>82</v>
      </c>
      <c r="D420" s="65">
        <v>230</v>
      </c>
      <c r="E420" s="82"/>
      <c r="F420" s="65">
        <v>150</v>
      </c>
      <c r="G420" s="66" t="s">
        <v>1209</v>
      </c>
    </row>
    <row r="421" spans="1:7" x14ac:dyDescent="0.3">
      <c r="A421" s="421"/>
      <c r="B421" s="344" t="s">
        <v>583</v>
      </c>
      <c r="C421" s="65" t="s">
        <v>82</v>
      </c>
      <c r="D421" s="65">
        <v>400</v>
      </c>
      <c r="E421" s="82"/>
      <c r="F421" s="65">
        <v>150</v>
      </c>
      <c r="G421" s="66" t="s">
        <v>1209</v>
      </c>
    </row>
    <row r="422" spans="1:7" x14ac:dyDescent="0.3">
      <c r="A422" s="421"/>
      <c r="B422" s="344" t="s">
        <v>584</v>
      </c>
      <c r="C422" s="65" t="s">
        <v>82</v>
      </c>
      <c r="D422" s="65">
        <v>230</v>
      </c>
      <c r="E422" s="82"/>
      <c r="F422" s="65">
        <v>150</v>
      </c>
      <c r="G422" s="66" t="s">
        <v>1210</v>
      </c>
    </row>
    <row r="423" spans="1:7" x14ac:dyDescent="0.3">
      <c r="A423" s="421"/>
      <c r="B423" s="344" t="s">
        <v>585</v>
      </c>
      <c r="C423" s="65" t="s">
        <v>82</v>
      </c>
      <c r="D423" s="65">
        <v>400</v>
      </c>
      <c r="E423" s="82"/>
      <c r="F423" s="65">
        <v>150</v>
      </c>
      <c r="G423" s="66" t="s">
        <v>1210</v>
      </c>
    </row>
    <row r="424" spans="1:7" x14ac:dyDescent="0.3">
      <c r="A424" s="421"/>
      <c r="B424" s="344" t="s">
        <v>587</v>
      </c>
      <c r="C424" s="65" t="s">
        <v>82</v>
      </c>
      <c r="D424" s="65">
        <v>230</v>
      </c>
      <c r="E424" s="82"/>
      <c r="F424" s="65">
        <v>150</v>
      </c>
      <c r="G424" s="66" t="s">
        <v>1211</v>
      </c>
    </row>
    <row r="425" spans="1:7" x14ac:dyDescent="0.3">
      <c r="A425" s="421"/>
      <c r="B425" s="344" t="s">
        <v>588</v>
      </c>
      <c r="C425" s="65" t="s">
        <v>82</v>
      </c>
      <c r="D425" s="65">
        <v>400</v>
      </c>
      <c r="E425" s="82"/>
      <c r="F425" s="65">
        <v>150</v>
      </c>
      <c r="G425" s="66" t="s">
        <v>1211</v>
      </c>
    </row>
    <row r="426" spans="1:7" x14ac:dyDescent="0.3">
      <c r="A426" s="421"/>
      <c r="B426" s="344" t="s">
        <v>589</v>
      </c>
      <c r="C426" s="65" t="s">
        <v>82</v>
      </c>
      <c r="D426" s="65">
        <v>230</v>
      </c>
      <c r="E426" s="82"/>
      <c r="F426" s="65">
        <v>150</v>
      </c>
      <c r="G426" s="66" t="s">
        <v>1212</v>
      </c>
    </row>
    <row r="427" spans="1:7" x14ac:dyDescent="0.3">
      <c r="A427" s="421"/>
      <c r="B427" s="344" t="s">
        <v>590</v>
      </c>
      <c r="C427" s="65" t="s">
        <v>82</v>
      </c>
      <c r="D427" s="65">
        <v>400</v>
      </c>
      <c r="E427" s="82"/>
      <c r="F427" s="65">
        <v>150</v>
      </c>
      <c r="G427" s="66" t="s">
        <v>1212</v>
      </c>
    </row>
    <row r="428" spans="1:7" x14ac:dyDescent="0.3">
      <c r="A428" s="421"/>
      <c r="B428" s="344" t="s">
        <v>591</v>
      </c>
      <c r="C428" s="65" t="s">
        <v>82</v>
      </c>
      <c r="D428" s="65">
        <v>230</v>
      </c>
      <c r="E428" s="82"/>
      <c r="F428" s="65">
        <v>150</v>
      </c>
      <c r="G428" s="66" t="s">
        <v>1213</v>
      </c>
    </row>
    <row r="429" spans="1:7" x14ac:dyDescent="0.3">
      <c r="A429" s="421"/>
      <c r="B429" s="344" t="s">
        <v>592</v>
      </c>
      <c r="C429" s="65" t="s">
        <v>82</v>
      </c>
      <c r="D429" s="65">
        <v>400</v>
      </c>
      <c r="E429" s="82"/>
      <c r="F429" s="65">
        <v>150</v>
      </c>
      <c r="G429" s="66" t="s">
        <v>1214</v>
      </c>
    </row>
    <row r="430" spans="1:7" x14ac:dyDescent="0.3">
      <c r="A430" s="421"/>
      <c r="B430" s="344" t="s">
        <v>593</v>
      </c>
      <c r="C430" s="65" t="s">
        <v>82</v>
      </c>
      <c r="D430" s="65">
        <v>230</v>
      </c>
      <c r="E430" s="82"/>
      <c r="F430" s="65">
        <v>150</v>
      </c>
      <c r="G430" s="66" t="s">
        <v>1215</v>
      </c>
    </row>
    <row r="431" spans="1:7" x14ac:dyDescent="0.3">
      <c r="A431" s="421"/>
      <c r="B431" s="344" t="s">
        <v>594</v>
      </c>
      <c r="C431" s="65" t="s">
        <v>82</v>
      </c>
      <c r="D431" s="65">
        <v>400</v>
      </c>
      <c r="E431" s="82"/>
      <c r="F431" s="65">
        <v>150</v>
      </c>
      <c r="G431" s="66" t="s">
        <v>1215</v>
      </c>
    </row>
    <row r="432" spans="1:7" x14ac:dyDescent="0.3">
      <c r="A432" s="421"/>
      <c r="B432" s="344" t="s">
        <v>595</v>
      </c>
      <c r="C432" s="65" t="s">
        <v>82</v>
      </c>
      <c r="D432" s="65">
        <v>230</v>
      </c>
      <c r="E432" s="82"/>
      <c r="F432" s="65">
        <v>150</v>
      </c>
      <c r="G432" s="66" t="s">
        <v>1216</v>
      </c>
    </row>
    <row r="433" spans="1:7" x14ac:dyDescent="0.3">
      <c r="A433" s="421"/>
      <c r="B433" s="344" t="s">
        <v>596</v>
      </c>
      <c r="C433" s="65" t="s">
        <v>82</v>
      </c>
      <c r="D433" s="65">
        <v>400</v>
      </c>
      <c r="E433" s="82"/>
      <c r="F433" s="65">
        <v>150</v>
      </c>
      <c r="G433" s="66" t="s">
        <v>1216</v>
      </c>
    </row>
    <row r="434" spans="1:7" x14ac:dyDescent="0.3">
      <c r="A434" s="421"/>
      <c r="B434" s="344" t="s">
        <v>599</v>
      </c>
      <c r="C434" s="65" t="s">
        <v>82</v>
      </c>
      <c r="D434" s="65">
        <v>230</v>
      </c>
      <c r="E434" s="82"/>
      <c r="F434" s="65">
        <v>150</v>
      </c>
      <c r="G434" s="66" t="s">
        <v>1217</v>
      </c>
    </row>
    <row r="435" spans="1:7" x14ac:dyDescent="0.3">
      <c r="A435" s="421"/>
      <c r="B435" s="344" t="s">
        <v>600</v>
      </c>
      <c r="C435" s="65" t="s">
        <v>82</v>
      </c>
      <c r="D435" s="65">
        <v>400</v>
      </c>
      <c r="E435" s="82"/>
      <c r="F435" s="65">
        <v>150</v>
      </c>
      <c r="G435" s="66" t="s">
        <v>1218</v>
      </c>
    </row>
    <row r="436" spans="1:7" x14ac:dyDescent="0.3">
      <c r="A436" s="421"/>
      <c r="B436" s="344" t="s">
        <v>603</v>
      </c>
      <c r="C436" s="65" t="s">
        <v>82</v>
      </c>
      <c r="D436" s="65">
        <v>230</v>
      </c>
      <c r="E436" s="82"/>
      <c r="F436" s="65">
        <v>150</v>
      </c>
      <c r="G436" s="66" t="s">
        <v>1219</v>
      </c>
    </row>
    <row r="437" spans="1:7" x14ac:dyDescent="0.3">
      <c r="A437" s="421"/>
      <c r="B437" s="344" t="s">
        <v>604</v>
      </c>
      <c r="C437" s="65" t="s">
        <v>82</v>
      </c>
      <c r="D437" s="65">
        <v>400</v>
      </c>
      <c r="E437" s="82"/>
      <c r="F437" s="65">
        <v>150</v>
      </c>
      <c r="G437" s="66" t="s">
        <v>1220</v>
      </c>
    </row>
    <row r="438" spans="1:7" x14ac:dyDescent="0.3">
      <c r="A438" s="421"/>
      <c r="B438" s="344" t="s">
        <v>605</v>
      </c>
      <c r="C438" s="65" t="s">
        <v>82</v>
      </c>
      <c r="D438" s="65">
        <v>230</v>
      </c>
      <c r="E438" s="82"/>
      <c r="F438" s="65">
        <v>150</v>
      </c>
      <c r="G438" s="66" t="s">
        <v>1221</v>
      </c>
    </row>
    <row r="439" spans="1:7" x14ac:dyDescent="0.3">
      <c r="A439" s="421"/>
      <c r="B439" s="344" t="s">
        <v>606</v>
      </c>
      <c r="C439" s="65" t="s">
        <v>82</v>
      </c>
      <c r="D439" s="65">
        <v>400</v>
      </c>
      <c r="E439" s="82"/>
      <c r="F439" s="65">
        <v>150</v>
      </c>
      <c r="G439" s="66" t="s">
        <v>1222</v>
      </c>
    </row>
    <row r="440" spans="1:7" x14ac:dyDescent="0.3">
      <c r="A440" s="421"/>
      <c r="B440" s="344" t="s">
        <v>607</v>
      </c>
      <c r="C440" s="65" t="s">
        <v>82</v>
      </c>
      <c r="D440" s="65">
        <v>230</v>
      </c>
      <c r="E440" s="65">
        <v>400</v>
      </c>
      <c r="F440" s="65">
        <v>150</v>
      </c>
      <c r="G440" s="66" t="s">
        <v>1223</v>
      </c>
    </row>
    <row r="441" spans="1:7" x14ac:dyDescent="0.3">
      <c r="A441" s="421"/>
      <c r="B441" s="344" t="s">
        <v>608</v>
      </c>
      <c r="C441" s="65" t="s">
        <v>82</v>
      </c>
      <c r="D441" s="65">
        <v>230</v>
      </c>
      <c r="E441" s="65">
        <v>400</v>
      </c>
      <c r="F441" s="65">
        <v>150</v>
      </c>
      <c r="G441" s="66" t="s">
        <v>1224</v>
      </c>
    </row>
    <row r="442" spans="1:7" x14ac:dyDescent="0.3">
      <c r="A442" s="421"/>
      <c r="B442" s="344" t="s">
        <v>609</v>
      </c>
      <c r="C442" s="65" t="s">
        <v>82</v>
      </c>
      <c r="D442" s="65">
        <v>230</v>
      </c>
      <c r="E442" s="65">
        <v>400</v>
      </c>
      <c r="F442" s="65">
        <v>150</v>
      </c>
      <c r="G442" s="66" t="s">
        <v>1210</v>
      </c>
    </row>
    <row r="443" spans="1:7" x14ac:dyDescent="0.3">
      <c r="A443" s="421"/>
      <c r="B443" s="344" t="s">
        <v>610</v>
      </c>
      <c r="C443" s="65" t="s">
        <v>82</v>
      </c>
      <c r="D443" s="65">
        <v>230</v>
      </c>
      <c r="E443" s="65">
        <v>400</v>
      </c>
      <c r="F443" s="65">
        <v>150</v>
      </c>
      <c r="G443" s="66" t="s">
        <v>1211</v>
      </c>
    </row>
    <row r="444" spans="1:7" x14ac:dyDescent="0.3">
      <c r="A444" s="421"/>
      <c r="B444" s="344" t="s">
        <v>611</v>
      </c>
      <c r="C444" s="65" t="s">
        <v>82</v>
      </c>
      <c r="D444" s="65">
        <v>230</v>
      </c>
      <c r="E444" s="65">
        <v>400</v>
      </c>
      <c r="F444" s="65">
        <v>150</v>
      </c>
      <c r="G444" s="66" t="s">
        <v>1225</v>
      </c>
    </row>
    <row r="445" spans="1:7" x14ac:dyDescent="0.3">
      <c r="A445" s="421"/>
      <c r="B445" s="344" t="s">
        <v>613</v>
      </c>
      <c r="C445" s="65" t="s">
        <v>82</v>
      </c>
      <c r="D445" s="65">
        <v>230</v>
      </c>
      <c r="E445" s="65">
        <v>400</v>
      </c>
      <c r="F445" s="65">
        <v>150</v>
      </c>
      <c r="G445" s="66" t="s">
        <v>1226</v>
      </c>
    </row>
    <row r="446" spans="1:7" x14ac:dyDescent="0.3">
      <c r="A446" s="421"/>
      <c r="B446" s="344" t="s">
        <v>614</v>
      </c>
      <c r="C446" s="65" t="s">
        <v>82</v>
      </c>
      <c r="D446" s="65">
        <v>230</v>
      </c>
      <c r="E446" s="65">
        <v>400</v>
      </c>
      <c r="F446" s="65">
        <v>150</v>
      </c>
      <c r="G446" s="66" t="s">
        <v>1217</v>
      </c>
    </row>
    <row r="447" spans="1:7" x14ac:dyDescent="0.3">
      <c r="A447" s="421"/>
      <c r="B447" s="344" t="s">
        <v>615</v>
      </c>
      <c r="C447" s="65" t="s">
        <v>82</v>
      </c>
      <c r="D447" s="65">
        <v>230</v>
      </c>
      <c r="E447" s="65">
        <v>400</v>
      </c>
      <c r="F447" s="65">
        <v>150</v>
      </c>
      <c r="G447" s="66" t="s">
        <v>1219</v>
      </c>
    </row>
    <row r="448" spans="1:7" x14ac:dyDescent="0.3">
      <c r="A448" s="421"/>
      <c r="B448" s="344" t="s">
        <v>616</v>
      </c>
      <c r="C448" s="65" t="s">
        <v>82</v>
      </c>
      <c r="D448" s="65">
        <v>230</v>
      </c>
      <c r="E448" s="65">
        <v>400</v>
      </c>
      <c r="F448" s="65">
        <v>150</v>
      </c>
      <c r="G448" s="66" t="s">
        <v>1227</v>
      </c>
    </row>
    <row r="449" spans="1:7" x14ac:dyDescent="0.3">
      <c r="A449" s="421"/>
      <c r="B449" s="344" t="s">
        <v>1199</v>
      </c>
      <c r="C449" s="96" t="s">
        <v>2065</v>
      </c>
      <c r="D449" s="65">
        <v>230</v>
      </c>
      <c r="E449" s="82"/>
      <c r="F449" s="65">
        <v>300</v>
      </c>
      <c r="G449" s="57" t="s">
        <v>597</v>
      </c>
    </row>
    <row r="450" spans="1:7" x14ac:dyDescent="0.3">
      <c r="A450" s="421"/>
      <c r="B450" s="344" t="s">
        <v>1200</v>
      </c>
      <c r="C450" s="96" t="s">
        <v>2065</v>
      </c>
      <c r="D450" s="65">
        <v>400</v>
      </c>
      <c r="E450" s="82"/>
      <c r="F450" s="65">
        <v>300</v>
      </c>
      <c r="G450" s="57" t="s">
        <v>597</v>
      </c>
    </row>
    <row r="451" spans="1:7" x14ac:dyDescent="0.3">
      <c r="A451" s="421"/>
      <c r="B451" s="344" t="s">
        <v>1201</v>
      </c>
      <c r="C451" s="96" t="s">
        <v>2065</v>
      </c>
      <c r="D451" s="65">
        <v>230</v>
      </c>
      <c r="E451" s="82"/>
      <c r="F451" s="65">
        <v>600</v>
      </c>
      <c r="G451" s="57" t="s">
        <v>597</v>
      </c>
    </row>
    <row r="452" spans="1:7" x14ac:dyDescent="0.3">
      <c r="A452" s="421"/>
      <c r="B452" s="344" t="s">
        <v>1202</v>
      </c>
      <c r="C452" s="96" t="s">
        <v>2065</v>
      </c>
      <c r="D452" s="65">
        <v>400</v>
      </c>
      <c r="E452" s="82"/>
      <c r="F452" s="65">
        <v>600</v>
      </c>
      <c r="G452" s="57" t="s">
        <v>597</v>
      </c>
    </row>
    <row r="453" spans="1:7" x14ac:dyDescent="0.3">
      <c r="A453" s="421"/>
      <c r="B453" s="344" t="s">
        <v>617</v>
      </c>
      <c r="C453" s="65" t="s">
        <v>168</v>
      </c>
      <c r="D453" s="65">
        <v>230</v>
      </c>
      <c r="E453" s="82"/>
      <c r="F453" s="65">
        <v>150</v>
      </c>
      <c r="G453" s="66" t="s">
        <v>1203</v>
      </c>
    </row>
    <row r="454" spans="1:7" x14ac:dyDescent="0.3">
      <c r="A454" s="421"/>
      <c r="B454" s="344" t="s">
        <v>618</v>
      </c>
      <c r="C454" s="65" t="s">
        <v>168</v>
      </c>
      <c r="D454" s="65">
        <v>400</v>
      </c>
      <c r="E454" s="82"/>
      <c r="F454" s="65">
        <v>150</v>
      </c>
      <c r="G454" s="66" t="s">
        <v>1203</v>
      </c>
    </row>
    <row r="455" spans="1:7" x14ac:dyDescent="0.3">
      <c r="A455" s="421"/>
      <c r="B455" s="344" t="s">
        <v>620</v>
      </c>
      <c r="C455" s="65" t="s">
        <v>168</v>
      </c>
      <c r="D455" s="65">
        <v>230</v>
      </c>
      <c r="E455" s="82"/>
      <c r="F455" s="65">
        <v>150</v>
      </c>
      <c r="G455" s="66" t="s">
        <v>1204</v>
      </c>
    </row>
    <row r="456" spans="1:7" x14ac:dyDescent="0.3">
      <c r="A456" s="421"/>
      <c r="B456" s="344" t="s">
        <v>619</v>
      </c>
      <c r="C456" s="65" t="s">
        <v>168</v>
      </c>
      <c r="D456" s="65">
        <v>400</v>
      </c>
      <c r="E456" s="82"/>
      <c r="F456" s="65">
        <v>150</v>
      </c>
      <c r="G456" s="66" t="s">
        <v>1205</v>
      </c>
    </row>
    <row r="457" spans="1:7" x14ac:dyDescent="0.3">
      <c r="A457" s="421"/>
      <c r="B457" s="344" t="s">
        <v>621</v>
      </c>
      <c r="C457" s="65" t="s">
        <v>168</v>
      </c>
      <c r="D457" s="65">
        <v>230</v>
      </c>
      <c r="E457" s="82"/>
      <c r="F457" s="65">
        <v>150</v>
      </c>
      <c r="G457" s="66" t="s">
        <v>1206</v>
      </c>
    </row>
    <row r="458" spans="1:7" x14ac:dyDescent="0.3">
      <c r="A458" s="421"/>
      <c r="B458" s="344" t="s">
        <v>622</v>
      </c>
      <c r="C458" s="65" t="s">
        <v>168</v>
      </c>
      <c r="D458" s="65">
        <v>400</v>
      </c>
      <c r="E458" s="82"/>
      <c r="F458" s="65">
        <v>150</v>
      </c>
      <c r="G458" s="66" t="s">
        <v>1206</v>
      </c>
    </row>
    <row r="459" spans="1:7" x14ac:dyDescent="0.3">
      <c r="A459" s="421"/>
      <c r="B459" s="344" t="s">
        <v>623</v>
      </c>
      <c r="C459" s="65" t="s">
        <v>624</v>
      </c>
      <c r="D459" s="82"/>
      <c r="E459" s="82"/>
      <c r="F459" s="65">
        <v>75</v>
      </c>
      <c r="G459" s="66" t="s">
        <v>1828</v>
      </c>
    </row>
    <row r="460" spans="1:7" x14ac:dyDescent="0.3">
      <c r="A460" s="421"/>
      <c r="B460" s="344" t="s">
        <v>625</v>
      </c>
      <c r="C460" s="65" t="s">
        <v>624</v>
      </c>
      <c r="D460" s="82"/>
      <c r="E460" s="82"/>
      <c r="F460" s="65">
        <v>60</v>
      </c>
      <c r="G460" s="66" t="s">
        <v>1828</v>
      </c>
    </row>
    <row r="461" spans="1:7" x14ac:dyDescent="0.3">
      <c r="A461" s="421"/>
      <c r="B461" s="344" t="s">
        <v>626</v>
      </c>
      <c r="C461" s="65" t="s">
        <v>624</v>
      </c>
      <c r="D461" s="82"/>
      <c r="E461" s="82"/>
      <c r="F461" s="65">
        <v>75</v>
      </c>
      <c r="G461" s="66" t="s">
        <v>1829</v>
      </c>
    </row>
    <row r="462" spans="1:7" x14ac:dyDescent="0.3">
      <c r="A462" s="421"/>
      <c r="B462" s="344" t="s">
        <v>627</v>
      </c>
      <c r="C462" s="65" t="s">
        <v>624</v>
      </c>
      <c r="D462" s="82"/>
      <c r="E462" s="82"/>
      <c r="F462" s="65">
        <v>60</v>
      </c>
      <c r="G462" s="66" t="s">
        <v>1829</v>
      </c>
    </row>
    <row r="463" spans="1:7" x14ac:dyDescent="0.3">
      <c r="A463" s="421"/>
      <c r="B463" s="344" t="s">
        <v>629</v>
      </c>
      <c r="C463" s="65" t="s">
        <v>624</v>
      </c>
      <c r="D463" s="82"/>
      <c r="E463" s="82"/>
      <c r="F463" s="65">
        <v>50</v>
      </c>
      <c r="G463" s="66" t="s">
        <v>1830</v>
      </c>
    </row>
    <row r="464" spans="1:7" x14ac:dyDescent="0.3">
      <c r="A464" s="421"/>
      <c r="B464" s="344" t="s">
        <v>630</v>
      </c>
      <c r="C464" s="65" t="s">
        <v>624</v>
      </c>
      <c r="D464" s="82"/>
      <c r="E464" s="82"/>
      <c r="F464" s="65">
        <v>40</v>
      </c>
      <c r="G464" s="66" t="s">
        <v>1830</v>
      </c>
    </row>
    <row r="465" spans="1:7" x14ac:dyDescent="0.3">
      <c r="A465" s="421"/>
      <c r="B465" s="344" t="s">
        <v>631</v>
      </c>
      <c r="C465" s="65" t="s">
        <v>624</v>
      </c>
      <c r="D465" s="82"/>
      <c r="E465" s="82"/>
      <c r="F465" s="65">
        <v>50</v>
      </c>
      <c r="G465" s="66" t="s">
        <v>1830</v>
      </c>
    </row>
    <row r="466" spans="1:7" x14ac:dyDescent="0.3">
      <c r="A466" s="421"/>
      <c r="B466" s="344" t="s">
        <v>632</v>
      </c>
      <c r="C466" s="65" t="s">
        <v>624</v>
      </c>
      <c r="D466" s="82"/>
      <c r="E466" s="82"/>
      <c r="F466" s="65">
        <v>40</v>
      </c>
      <c r="G466" s="66" t="s">
        <v>1831</v>
      </c>
    </row>
    <row r="467" spans="1:7" x14ac:dyDescent="0.3">
      <c r="A467" s="421"/>
      <c r="B467" s="344" t="s">
        <v>633</v>
      </c>
      <c r="C467" s="65" t="s">
        <v>634</v>
      </c>
      <c r="D467" s="65">
        <v>230</v>
      </c>
      <c r="E467" s="82"/>
      <c r="F467" s="65">
        <v>24</v>
      </c>
      <c r="G467" s="57" t="s">
        <v>598</v>
      </c>
    </row>
    <row r="468" spans="1:7" x14ac:dyDescent="0.3">
      <c r="A468" s="421"/>
      <c r="B468" s="344" t="s">
        <v>635</v>
      </c>
      <c r="C468" s="65" t="s">
        <v>634</v>
      </c>
      <c r="D468" s="65">
        <v>230</v>
      </c>
      <c r="E468" s="82"/>
      <c r="F468" s="65">
        <v>24</v>
      </c>
      <c r="G468" s="57" t="s">
        <v>598</v>
      </c>
    </row>
    <row r="469" spans="1:7" x14ac:dyDescent="0.3">
      <c r="A469" s="421"/>
      <c r="B469" s="344" t="s">
        <v>636</v>
      </c>
      <c r="C469" s="65" t="s">
        <v>634</v>
      </c>
      <c r="D469" s="65">
        <v>230</v>
      </c>
      <c r="E469" s="82"/>
      <c r="F469" s="65">
        <v>24</v>
      </c>
      <c r="G469" s="57" t="s">
        <v>602</v>
      </c>
    </row>
    <row r="470" spans="1:7" x14ac:dyDescent="0.3">
      <c r="A470" s="421"/>
      <c r="B470" s="344" t="s">
        <v>637</v>
      </c>
      <c r="C470" s="65" t="s">
        <v>634</v>
      </c>
      <c r="D470" s="65">
        <v>230</v>
      </c>
      <c r="E470" s="82"/>
      <c r="F470" s="65">
        <v>24</v>
      </c>
      <c r="G470" s="57" t="s">
        <v>602</v>
      </c>
    </row>
    <row r="471" spans="1:7" x14ac:dyDescent="0.3">
      <c r="A471" s="421"/>
      <c r="B471" s="344" t="s">
        <v>638</v>
      </c>
      <c r="C471" s="65" t="s">
        <v>634</v>
      </c>
      <c r="D471" s="65">
        <v>230</v>
      </c>
      <c r="E471" s="82"/>
      <c r="F471" s="65">
        <v>24</v>
      </c>
      <c r="G471" s="57" t="s">
        <v>612</v>
      </c>
    </row>
    <row r="472" spans="1:7" x14ac:dyDescent="0.3">
      <c r="A472" s="421"/>
      <c r="B472" s="344" t="s">
        <v>639</v>
      </c>
      <c r="C472" s="65" t="s">
        <v>634</v>
      </c>
      <c r="D472" s="65">
        <v>230</v>
      </c>
      <c r="E472" s="82"/>
      <c r="F472" s="65">
        <v>24</v>
      </c>
      <c r="G472" s="57" t="s">
        <v>612</v>
      </c>
    </row>
    <row r="473" spans="1:7" x14ac:dyDescent="0.3">
      <c r="A473" s="421"/>
      <c r="B473" s="344" t="s">
        <v>640</v>
      </c>
      <c r="C473" s="65" t="s">
        <v>634</v>
      </c>
      <c r="D473" s="65">
        <v>230</v>
      </c>
      <c r="E473" s="82"/>
      <c r="F473" s="65">
        <v>24</v>
      </c>
      <c r="G473" s="57" t="s">
        <v>648</v>
      </c>
    </row>
    <row r="474" spans="1:7" x14ac:dyDescent="0.3">
      <c r="A474" s="421"/>
      <c r="B474" s="344" t="s">
        <v>641</v>
      </c>
      <c r="C474" s="65" t="s">
        <v>634</v>
      </c>
      <c r="D474" s="65">
        <v>230</v>
      </c>
      <c r="E474" s="82"/>
      <c r="F474" s="65">
        <v>24</v>
      </c>
      <c r="G474" s="57" t="s">
        <v>648</v>
      </c>
    </row>
    <row r="475" spans="1:7" x14ac:dyDescent="0.3">
      <c r="A475" s="421"/>
      <c r="B475" s="344" t="s">
        <v>642</v>
      </c>
      <c r="C475" s="65" t="s">
        <v>634</v>
      </c>
      <c r="D475" s="65">
        <v>230</v>
      </c>
      <c r="E475" s="82"/>
      <c r="F475" s="65">
        <v>18</v>
      </c>
      <c r="G475" s="57" t="s">
        <v>649</v>
      </c>
    </row>
    <row r="476" spans="1:7" x14ac:dyDescent="0.3">
      <c r="A476" s="421"/>
      <c r="B476" s="344" t="s">
        <v>643</v>
      </c>
      <c r="C476" s="65" t="s">
        <v>634</v>
      </c>
      <c r="D476" s="65">
        <v>230</v>
      </c>
      <c r="E476" s="82"/>
      <c r="F476" s="65">
        <v>18</v>
      </c>
      <c r="G476" s="57" t="s">
        <v>649</v>
      </c>
    </row>
    <row r="477" spans="1:7" x14ac:dyDescent="0.3">
      <c r="A477" s="421"/>
      <c r="B477" s="344" t="s">
        <v>644</v>
      </c>
      <c r="C477" s="65" t="s">
        <v>634</v>
      </c>
      <c r="D477" s="65">
        <v>230</v>
      </c>
      <c r="E477" s="82"/>
      <c r="F477" s="65">
        <v>21</v>
      </c>
      <c r="G477" s="57" t="s">
        <v>586</v>
      </c>
    </row>
    <row r="478" spans="1:7" x14ac:dyDescent="0.3">
      <c r="A478" s="421"/>
      <c r="B478" s="344" t="s">
        <v>645</v>
      </c>
      <c r="C478" s="65" t="s">
        <v>634</v>
      </c>
      <c r="D478" s="65">
        <v>230</v>
      </c>
      <c r="E478" s="82"/>
      <c r="F478" s="65">
        <v>21</v>
      </c>
      <c r="G478" s="57" t="s">
        <v>586</v>
      </c>
    </row>
    <row r="479" spans="1:7" x14ac:dyDescent="0.3">
      <c r="A479" s="421"/>
      <c r="B479" s="344" t="s">
        <v>646</v>
      </c>
      <c r="C479" s="65" t="s">
        <v>634</v>
      </c>
      <c r="D479" s="65">
        <v>230</v>
      </c>
      <c r="E479" s="82"/>
      <c r="F479" s="65">
        <v>23</v>
      </c>
      <c r="G479" s="57" t="s">
        <v>650</v>
      </c>
    </row>
    <row r="480" spans="1:7" ht="15" thickBot="1" x14ac:dyDescent="0.35">
      <c r="A480" s="421"/>
      <c r="B480" s="415" t="s">
        <v>647</v>
      </c>
      <c r="C480" s="65" t="s">
        <v>634</v>
      </c>
      <c r="D480" s="84">
        <v>230</v>
      </c>
      <c r="E480" s="86"/>
      <c r="F480" s="84">
        <v>23</v>
      </c>
      <c r="G480" s="64" t="s">
        <v>650</v>
      </c>
    </row>
    <row r="481" spans="1:7" ht="18.600000000000001" thickBot="1" x14ac:dyDescent="0.4">
      <c r="A481" s="75" t="s">
        <v>653</v>
      </c>
      <c r="B481" s="15"/>
      <c r="C481" s="83"/>
      <c r="D481" s="27"/>
      <c r="E481" s="27"/>
      <c r="F481" s="27"/>
      <c r="G481" s="16"/>
    </row>
    <row r="482" spans="1:7" x14ac:dyDescent="0.3">
      <c r="A482" s="428" t="s">
        <v>671</v>
      </c>
      <c r="B482" s="344" t="s">
        <v>654</v>
      </c>
      <c r="C482" s="65" t="s">
        <v>308</v>
      </c>
      <c r="D482" s="65">
        <v>100</v>
      </c>
      <c r="E482" s="65">
        <v>277</v>
      </c>
      <c r="F482" s="65">
        <v>850</v>
      </c>
      <c r="G482" s="66" t="s">
        <v>1234</v>
      </c>
    </row>
    <row r="483" spans="1:7" x14ac:dyDescent="0.3">
      <c r="A483" s="419" t="s">
        <v>672</v>
      </c>
      <c r="B483" s="344" t="s">
        <v>655</v>
      </c>
      <c r="C483" s="65" t="s">
        <v>309</v>
      </c>
      <c r="D483" s="65">
        <v>100</v>
      </c>
      <c r="E483" s="65">
        <v>277</v>
      </c>
      <c r="F483" s="65">
        <v>640</v>
      </c>
      <c r="G483" s="66" t="s">
        <v>1234</v>
      </c>
    </row>
    <row r="484" spans="1:7" x14ac:dyDescent="0.3">
      <c r="A484" s="421"/>
      <c r="B484" s="344" t="s">
        <v>656</v>
      </c>
      <c r="C484" s="65" t="s">
        <v>314</v>
      </c>
      <c r="D484" s="65">
        <v>100</v>
      </c>
      <c r="E484" s="65">
        <v>277</v>
      </c>
      <c r="F484" s="65">
        <v>400</v>
      </c>
      <c r="G484" s="66" t="s">
        <v>1233</v>
      </c>
    </row>
    <row r="485" spans="1:7" x14ac:dyDescent="0.3">
      <c r="A485" s="437" t="s">
        <v>1351</v>
      </c>
      <c r="B485" s="344" t="s">
        <v>657</v>
      </c>
      <c r="C485" s="96" t="s">
        <v>2069</v>
      </c>
      <c r="D485" s="65">
        <v>100</v>
      </c>
      <c r="E485" s="65">
        <v>277</v>
      </c>
      <c r="F485" s="65">
        <v>660</v>
      </c>
      <c r="G485" s="66" t="s">
        <v>1234</v>
      </c>
    </row>
    <row r="486" spans="1:7" x14ac:dyDescent="0.3">
      <c r="A486" s="437"/>
      <c r="B486" s="344" t="s">
        <v>658</v>
      </c>
      <c r="C486" s="96" t="s">
        <v>98</v>
      </c>
      <c r="D486" s="65">
        <v>100</v>
      </c>
      <c r="E486" s="65">
        <v>277</v>
      </c>
      <c r="F486" s="65">
        <v>400</v>
      </c>
      <c r="G486" s="66" t="s">
        <v>1234</v>
      </c>
    </row>
    <row r="487" spans="1:7" x14ac:dyDescent="0.3">
      <c r="A487" s="421"/>
      <c r="B487" s="344" t="s">
        <v>659</v>
      </c>
      <c r="C487" s="96" t="s">
        <v>2065</v>
      </c>
      <c r="D487" s="65">
        <v>100</v>
      </c>
      <c r="E487" s="65">
        <v>277</v>
      </c>
      <c r="F487" s="65">
        <v>600</v>
      </c>
      <c r="G487" s="66" t="s">
        <v>1235</v>
      </c>
    </row>
    <row r="488" spans="1:7" x14ac:dyDescent="0.3">
      <c r="A488" s="421"/>
      <c r="B488" s="344" t="s">
        <v>661</v>
      </c>
      <c r="C488" s="96" t="s">
        <v>2065</v>
      </c>
      <c r="D488" s="65">
        <v>100</v>
      </c>
      <c r="E488" s="65">
        <v>277</v>
      </c>
      <c r="F488" s="65">
        <v>400</v>
      </c>
      <c r="G488" s="66" t="s">
        <v>1237</v>
      </c>
    </row>
    <row r="489" spans="1:7" x14ac:dyDescent="0.3">
      <c r="A489" s="421"/>
      <c r="B489" s="344" t="s">
        <v>662</v>
      </c>
      <c r="C489" s="96" t="s">
        <v>2065</v>
      </c>
      <c r="D489" s="65">
        <v>100</v>
      </c>
      <c r="E489" s="65">
        <v>277</v>
      </c>
      <c r="F489" s="65">
        <v>800</v>
      </c>
      <c r="G489" s="66" t="s">
        <v>1238</v>
      </c>
    </row>
    <row r="490" spans="1:7" x14ac:dyDescent="0.3">
      <c r="A490" s="421"/>
      <c r="B490" s="344" t="s">
        <v>663</v>
      </c>
      <c r="C490" s="65" t="s">
        <v>168</v>
      </c>
      <c r="D490" s="65">
        <v>100</v>
      </c>
      <c r="E490" s="65">
        <v>277</v>
      </c>
      <c r="F490" s="65">
        <v>60</v>
      </c>
      <c r="G490" s="57"/>
    </row>
    <row r="491" spans="1:7" x14ac:dyDescent="0.3">
      <c r="A491" s="421"/>
      <c r="B491" s="344" t="s">
        <v>664</v>
      </c>
      <c r="C491" s="65" t="s">
        <v>168</v>
      </c>
      <c r="D491" s="65">
        <v>100</v>
      </c>
      <c r="E491" s="65">
        <v>277</v>
      </c>
      <c r="F491" s="65">
        <v>120</v>
      </c>
      <c r="G491" s="57"/>
    </row>
    <row r="492" spans="1:7" x14ac:dyDescent="0.3">
      <c r="A492" s="421"/>
      <c r="B492" s="344" t="s">
        <v>665</v>
      </c>
      <c r="C492" s="65" t="s">
        <v>82</v>
      </c>
      <c r="D492" s="65">
        <v>100</v>
      </c>
      <c r="E492" s="65">
        <v>277</v>
      </c>
      <c r="F492" s="65">
        <v>40</v>
      </c>
      <c r="G492" s="66" t="s">
        <v>1230</v>
      </c>
    </row>
    <row r="493" spans="1:7" x14ac:dyDescent="0.3">
      <c r="A493" s="421"/>
      <c r="B493" s="344" t="s">
        <v>666</v>
      </c>
      <c r="C493" s="65" t="s">
        <v>82</v>
      </c>
      <c r="D493" s="65">
        <v>100</v>
      </c>
      <c r="E493" s="65">
        <v>277</v>
      </c>
      <c r="F493" s="65">
        <v>90</v>
      </c>
      <c r="G493" s="66" t="s">
        <v>1231</v>
      </c>
    </row>
    <row r="494" spans="1:7" x14ac:dyDescent="0.3">
      <c r="A494" s="421"/>
      <c r="B494" s="344" t="s">
        <v>667</v>
      </c>
      <c r="C494" s="65" t="s">
        <v>82</v>
      </c>
      <c r="D494" s="65">
        <v>100</v>
      </c>
      <c r="E494" s="65">
        <v>277</v>
      </c>
      <c r="F494" s="65">
        <v>150</v>
      </c>
      <c r="G494" s="66" t="s">
        <v>1232</v>
      </c>
    </row>
    <row r="495" spans="1:7" x14ac:dyDescent="0.3">
      <c r="A495" s="421"/>
      <c r="B495" s="344" t="s">
        <v>668</v>
      </c>
      <c r="C495" s="65" t="s">
        <v>82</v>
      </c>
      <c r="D495" s="65">
        <v>100</v>
      </c>
      <c r="E495" s="65">
        <v>277</v>
      </c>
      <c r="F495" s="65">
        <v>100</v>
      </c>
      <c r="G495" s="66" t="s">
        <v>1239</v>
      </c>
    </row>
    <row r="496" spans="1:7" x14ac:dyDescent="0.3">
      <c r="A496" s="421"/>
      <c r="B496" s="344" t="s">
        <v>669</v>
      </c>
      <c r="C496" s="65" t="s">
        <v>82</v>
      </c>
      <c r="D496" s="65">
        <v>100</v>
      </c>
      <c r="E496" s="65">
        <v>277</v>
      </c>
      <c r="F496" s="65">
        <v>35</v>
      </c>
      <c r="G496" s="66" t="s">
        <v>1236</v>
      </c>
    </row>
    <row r="497" spans="1:7" ht="15" thickBot="1" x14ac:dyDescent="0.35">
      <c r="A497" s="421"/>
      <c r="B497" s="415" t="s">
        <v>670</v>
      </c>
      <c r="C497" s="65" t="s">
        <v>82</v>
      </c>
      <c r="D497" s="84">
        <v>100</v>
      </c>
      <c r="E497" s="84">
        <v>277</v>
      </c>
      <c r="F497" s="84">
        <v>110</v>
      </c>
      <c r="G497" s="76" t="s">
        <v>1236</v>
      </c>
    </row>
    <row r="498" spans="1:7" ht="18.600000000000001" thickBot="1" x14ac:dyDescent="0.4">
      <c r="A498" s="56" t="s">
        <v>673</v>
      </c>
      <c r="B498" s="15"/>
      <c r="C498" s="83"/>
      <c r="D498" s="27"/>
      <c r="E498" s="27"/>
      <c r="F498" s="27"/>
      <c r="G498" s="16"/>
    </row>
    <row r="499" spans="1:7" x14ac:dyDescent="0.3">
      <c r="A499" s="419" t="s">
        <v>703</v>
      </c>
      <c r="B499" s="413" t="s">
        <v>674</v>
      </c>
      <c r="C499" s="96" t="s">
        <v>424</v>
      </c>
      <c r="D499" s="85">
        <v>220</v>
      </c>
      <c r="E499" s="85">
        <v>240</v>
      </c>
      <c r="F499" s="85">
        <v>210</v>
      </c>
      <c r="G499" s="68" t="s">
        <v>1832</v>
      </c>
    </row>
    <row r="500" spans="1:7" x14ac:dyDescent="0.3">
      <c r="A500" s="433" t="s">
        <v>704</v>
      </c>
      <c r="B500" s="344" t="s">
        <v>675</v>
      </c>
      <c r="C500" s="96" t="s">
        <v>424</v>
      </c>
      <c r="D500" s="65">
        <v>220</v>
      </c>
      <c r="E500" s="65">
        <v>240</v>
      </c>
      <c r="F500" s="65">
        <v>420</v>
      </c>
      <c r="G500" s="66" t="s">
        <v>1832</v>
      </c>
    </row>
    <row r="501" spans="1:7" x14ac:dyDescent="0.3">
      <c r="A501" s="434"/>
      <c r="B501" s="344" t="s">
        <v>676</v>
      </c>
      <c r="C501" s="96" t="s">
        <v>424</v>
      </c>
      <c r="D501" s="65">
        <v>220</v>
      </c>
      <c r="E501" s="65">
        <v>240</v>
      </c>
      <c r="F501" s="65">
        <v>630</v>
      </c>
      <c r="G501" s="66" t="s">
        <v>1832</v>
      </c>
    </row>
    <row r="502" spans="1:7" x14ac:dyDescent="0.3">
      <c r="A502" s="434"/>
      <c r="B502" s="344" t="s">
        <v>677</v>
      </c>
      <c r="C502" s="65" t="s">
        <v>477</v>
      </c>
      <c r="D502" s="65">
        <v>220</v>
      </c>
      <c r="E502" s="65">
        <v>240</v>
      </c>
      <c r="F502" s="65">
        <v>1350</v>
      </c>
      <c r="G502" s="66" t="s">
        <v>1833</v>
      </c>
    </row>
    <row r="503" spans="1:7" x14ac:dyDescent="0.3">
      <c r="A503" s="434"/>
      <c r="B503" s="344" t="s">
        <v>678</v>
      </c>
      <c r="C503" s="96" t="s">
        <v>424</v>
      </c>
      <c r="D503" s="65">
        <v>220</v>
      </c>
      <c r="E503" s="65">
        <v>240</v>
      </c>
      <c r="F503" s="65">
        <v>210</v>
      </c>
      <c r="G503" s="66" t="s">
        <v>1832</v>
      </c>
    </row>
    <row r="504" spans="1:7" x14ac:dyDescent="0.3">
      <c r="A504" s="434"/>
      <c r="B504" s="344" t="s">
        <v>679</v>
      </c>
      <c r="C504" s="96" t="s">
        <v>424</v>
      </c>
      <c r="D504" s="65">
        <v>220</v>
      </c>
      <c r="E504" s="65">
        <v>240</v>
      </c>
      <c r="F504" s="65">
        <v>510</v>
      </c>
      <c r="G504" s="66" t="s">
        <v>1832</v>
      </c>
    </row>
    <row r="505" spans="1:7" x14ac:dyDescent="0.3">
      <c r="A505" s="434"/>
      <c r="B505" s="344" t="s">
        <v>680</v>
      </c>
      <c r="C505" s="96" t="s">
        <v>424</v>
      </c>
      <c r="D505" s="65">
        <v>220</v>
      </c>
      <c r="E505" s="65">
        <v>240</v>
      </c>
      <c r="F505" s="65">
        <v>540</v>
      </c>
      <c r="G505" s="66" t="s">
        <v>1832</v>
      </c>
    </row>
    <row r="506" spans="1:7" x14ac:dyDescent="0.3">
      <c r="A506" s="434"/>
      <c r="B506" s="344" t="s">
        <v>681</v>
      </c>
      <c r="C506" s="96" t="s">
        <v>424</v>
      </c>
      <c r="D506" s="65">
        <v>220</v>
      </c>
      <c r="E506" s="65">
        <v>240</v>
      </c>
      <c r="F506" s="65">
        <v>580</v>
      </c>
      <c r="G506" s="66" t="s">
        <v>1832</v>
      </c>
    </row>
    <row r="507" spans="1:7" x14ac:dyDescent="0.3">
      <c r="A507" s="434"/>
      <c r="B507" s="344" t="s">
        <v>682</v>
      </c>
      <c r="C507" s="96" t="s">
        <v>424</v>
      </c>
      <c r="D507" s="65">
        <v>220</v>
      </c>
      <c r="E507" s="65">
        <v>240</v>
      </c>
      <c r="F507" s="65">
        <v>640</v>
      </c>
      <c r="G507" s="66" t="s">
        <v>1832</v>
      </c>
    </row>
    <row r="508" spans="1:7" x14ac:dyDescent="0.3">
      <c r="A508" s="434"/>
      <c r="B508" s="344" t="s">
        <v>683</v>
      </c>
      <c r="C508" s="96" t="s">
        <v>424</v>
      </c>
      <c r="D508" s="65">
        <v>220</v>
      </c>
      <c r="E508" s="65">
        <v>240</v>
      </c>
      <c r="F508" s="65">
        <v>720</v>
      </c>
      <c r="G508" s="66" t="s">
        <v>1832</v>
      </c>
    </row>
    <row r="509" spans="1:7" x14ac:dyDescent="0.3">
      <c r="A509" s="434"/>
      <c r="B509" s="344" t="s">
        <v>684</v>
      </c>
      <c r="C509" s="96" t="s">
        <v>424</v>
      </c>
      <c r="D509" s="65">
        <v>220</v>
      </c>
      <c r="E509" s="65">
        <v>240</v>
      </c>
      <c r="F509" s="65">
        <v>800</v>
      </c>
      <c r="G509" s="66" t="s">
        <v>1832</v>
      </c>
    </row>
    <row r="510" spans="1:7" x14ac:dyDescent="0.3">
      <c r="A510" s="434"/>
      <c r="B510" s="344" t="s">
        <v>685</v>
      </c>
      <c r="C510" s="96" t="s">
        <v>424</v>
      </c>
      <c r="D510" s="65">
        <v>220</v>
      </c>
      <c r="E510" s="65">
        <v>240</v>
      </c>
      <c r="F510" s="65">
        <v>15.19</v>
      </c>
      <c r="G510" s="66" t="s">
        <v>1834</v>
      </c>
    </row>
    <row r="511" spans="1:7" x14ac:dyDescent="0.3">
      <c r="A511" s="434"/>
      <c r="B511" s="344" t="s">
        <v>686</v>
      </c>
      <c r="C511" s="96" t="s">
        <v>424</v>
      </c>
      <c r="D511" s="65">
        <v>220</v>
      </c>
      <c r="E511" s="65">
        <v>240</v>
      </c>
      <c r="F511" s="65">
        <v>16.239999999999998</v>
      </c>
      <c r="G511" s="66" t="s">
        <v>1834</v>
      </c>
    </row>
    <row r="512" spans="1:7" x14ac:dyDescent="0.3">
      <c r="A512" s="434"/>
      <c r="B512" s="344" t="s">
        <v>687</v>
      </c>
      <c r="C512" s="96" t="s">
        <v>424</v>
      </c>
      <c r="D512" s="65">
        <v>220</v>
      </c>
      <c r="E512" s="65">
        <v>240</v>
      </c>
      <c r="F512" s="65">
        <v>14.54</v>
      </c>
      <c r="G512" s="66" t="s">
        <v>1834</v>
      </c>
    </row>
    <row r="513" spans="1:7" x14ac:dyDescent="0.3">
      <c r="A513" s="434"/>
      <c r="B513" s="344" t="s">
        <v>688</v>
      </c>
      <c r="C513" s="96" t="s">
        <v>424</v>
      </c>
      <c r="D513" s="65">
        <v>220</v>
      </c>
      <c r="E513" s="65">
        <v>240</v>
      </c>
      <c r="F513" s="65">
        <v>16.03</v>
      </c>
      <c r="G513" s="66" t="s">
        <v>1834</v>
      </c>
    </row>
    <row r="514" spans="1:7" x14ac:dyDescent="0.3">
      <c r="A514" s="434"/>
      <c r="B514" s="344" t="s">
        <v>689</v>
      </c>
      <c r="C514" s="96" t="s">
        <v>424</v>
      </c>
      <c r="D514" s="65">
        <v>220</v>
      </c>
      <c r="E514" s="65">
        <v>240</v>
      </c>
      <c r="F514" s="65">
        <v>15.26</v>
      </c>
      <c r="G514" s="66" t="s">
        <v>1834</v>
      </c>
    </row>
    <row r="515" spans="1:7" x14ac:dyDescent="0.3">
      <c r="A515" s="434"/>
      <c r="B515" s="344" t="s">
        <v>690</v>
      </c>
      <c r="C515" s="96" t="s">
        <v>424</v>
      </c>
      <c r="D515" s="65">
        <v>220</v>
      </c>
      <c r="E515" s="65">
        <v>240</v>
      </c>
      <c r="F515" s="65">
        <v>15.61</v>
      </c>
      <c r="G515" s="66" t="s">
        <v>1834</v>
      </c>
    </row>
    <row r="516" spans="1:7" x14ac:dyDescent="0.3">
      <c r="A516" s="434"/>
      <c r="B516" s="344" t="s">
        <v>691</v>
      </c>
      <c r="C516" s="96" t="s">
        <v>424</v>
      </c>
      <c r="D516" s="65">
        <v>220</v>
      </c>
      <c r="E516" s="65">
        <v>240</v>
      </c>
      <c r="F516" s="65">
        <v>16.309999999999999</v>
      </c>
      <c r="G516" s="66" t="s">
        <v>1834</v>
      </c>
    </row>
    <row r="517" spans="1:7" x14ac:dyDescent="0.3">
      <c r="A517" s="434"/>
      <c r="B517" s="344" t="s">
        <v>692</v>
      </c>
      <c r="C517" s="96" t="s">
        <v>424</v>
      </c>
      <c r="D517" s="65">
        <v>220</v>
      </c>
      <c r="E517" s="65">
        <v>240</v>
      </c>
      <c r="F517" s="65">
        <v>17.71</v>
      </c>
      <c r="G517" s="66" t="s">
        <v>1834</v>
      </c>
    </row>
    <row r="518" spans="1:7" x14ac:dyDescent="0.3">
      <c r="A518" s="434"/>
      <c r="B518" s="344" t="s">
        <v>693</v>
      </c>
      <c r="C518" s="65" t="s">
        <v>314</v>
      </c>
      <c r="D518" s="65">
        <v>220</v>
      </c>
      <c r="E518" s="65">
        <v>240</v>
      </c>
      <c r="F518" s="65">
        <v>1000</v>
      </c>
      <c r="G518" s="66" t="s">
        <v>1835</v>
      </c>
    </row>
    <row r="519" spans="1:7" x14ac:dyDescent="0.3">
      <c r="A519" s="434"/>
      <c r="B519" s="344" t="s">
        <v>694</v>
      </c>
      <c r="C519" s="65" t="s">
        <v>314</v>
      </c>
      <c r="D519" s="65">
        <v>220</v>
      </c>
      <c r="E519" s="65">
        <v>240</v>
      </c>
      <c r="F519" s="65">
        <v>1000</v>
      </c>
      <c r="G519" s="66" t="s">
        <v>1835</v>
      </c>
    </row>
    <row r="520" spans="1:7" x14ac:dyDescent="0.3">
      <c r="A520" s="434"/>
      <c r="B520" s="344" t="s">
        <v>693</v>
      </c>
      <c r="C520" s="65" t="s">
        <v>314</v>
      </c>
      <c r="D520" s="65">
        <v>220</v>
      </c>
      <c r="E520" s="65">
        <v>240</v>
      </c>
      <c r="F520" s="65">
        <v>1350</v>
      </c>
      <c r="G520" s="66" t="s">
        <v>1835</v>
      </c>
    </row>
    <row r="521" spans="1:7" x14ac:dyDescent="0.3">
      <c r="A521" s="434"/>
      <c r="B521" s="344" t="s">
        <v>695</v>
      </c>
      <c r="C521" s="65" t="s">
        <v>168</v>
      </c>
      <c r="D521" s="65">
        <v>220</v>
      </c>
      <c r="E521" s="65">
        <v>240</v>
      </c>
      <c r="F521" s="65">
        <v>55</v>
      </c>
      <c r="G521" s="66" t="s">
        <v>1835</v>
      </c>
    </row>
    <row r="522" spans="1:7" x14ac:dyDescent="0.3">
      <c r="A522" s="434"/>
      <c r="B522" s="344" t="s">
        <v>696</v>
      </c>
      <c r="C522" s="65" t="s">
        <v>168</v>
      </c>
      <c r="D522" s="65">
        <v>220</v>
      </c>
      <c r="E522" s="65">
        <v>240</v>
      </c>
      <c r="F522" s="65">
        <v>110</v>
      </c>
      <c r="G522" s="66" t="s">
        <v>1835</v>
      </c>
    </row>
    <row r="523" spans="1:7" x14ac:dyDescent="0.3">
      <c r="A523" s="434"/>
      <c r="B523" s="344" t="s">
        <v>697</v>
      </c>
      <c r="C523" s="65" t="s">
        <v>168</v>
      </c>
      <c r="D523" s="65">
        <v>220</v>
      </c>
      <c r="E523" s="65">
        <v>240</v>
      </c>
      <c r="F523" s="65">
        <v>180</v>
      </c>
      <c r="G523" s="66" t="s">
        <v>1835</v>
      </c>
    </row>
    <row r="524" spans="1:7" x14ac:dyDescent="0.3">
      <c r="A524" s="434"/>
      <c r="B524" s="344" t="s">
        <v>698</v>
      </c>
      <c r="C524" s="65" t="s">
        <v>168</v>
      </c>
      <c r="D524" s="65">
        <v>220</v>
      </c>
      <c r="E524" s="65">
        <v>240</v>
      </c>
      <c r="F524" s="65">
        <v>200</v>
      </c>
      <c r="G524" s="66" t="s">
        <v>1835</v>
      </c>
    </row>
    <row r="525" spans="1:7" x14ac:dyDescent="0.3">
      <c r="A525" s="434"/>
      <c r="B525" s="344" t="s">
        <v>699</v>
      </c>
      <c r="C525" s="65" t="s">
        <v>168</v>
      </c>
      <c r="D525" s="65">
        <v>220</v>
      </c>
      <c r="E525" s="65">
        <v>240</v>
      </c>
      <c r="F525" s="65">
        <v>220</v>
      </c>
      <c r="G525" s="66" t="s">
        <v>1835</v>
      </c>
    </row>
    <row r="526" spans="1:7" x14ac:dyDescent="0.3">
      <c r="A526" s="434"/>
      <c r="B526" s="344" t="s">
        <v>700</v>
      </c>
      <c r="C526" s="65" t="s">
        <v>82</v>
      </c>
      <c r="D526" s="65">
        <v>220</v>
      </c>
      <c r="E526" s="65">
        <v>240</v>
      </c>
      <c r="F526" s="65">
        <v>36</v>
      </c>
      <c r="G526" s="66" t="s">
        <v>1835</v>
      </c>
    </row>
    <row r="527" spans="1:7" x14ac:dyDescent="0.3">
      <c r="A527" s="434"/>
      <c r="B527" s="344" t="s">
        <v>701</v>
      </c>
      <c r="C527" s="65" t="s">
        <v>82</v>
      </c>
      <c r="D527" s="65">
        <v>220</v>
      </c>
      <c r="E527" s="65">
        <v>240</v>
      </c>
      <c r="F527" s="65">
        <v>36</v>
      </c>
      <c r="G527" s="66" t="s">
        <v>1836</v>
      </c>
    </row>
    <row r="528" spans="1:7" ht="15" thickBot="1" x14ac:dyDescent="0.35">
      <c r="A528" s="434"/>
      <c r="B528" s="415" t="s">
        <v>702</v>
      </c>
      <c r="C528" s="96" t="s">
        <v>424</v>
      </c>
      <c r="D528" s="84">
        <v>24</v>
      </c>
      <c r="E528" s="86"/>
      <c r="F528" s="84">
        <v>14.4</v>
      </c>
      <c r="G528" s="76" t="s">
        <v>1837</v>
      </c>
    </row>
    <row r="529" spans="1:7" ht="18.600000000000001" thickBot="1" x14ac:dyDescent="0.4">
      <c r="A529" s="56" t="s">
        <v>705</v>
      </c>
      <c r="B529" s="15"/>
      <c r="C529" s="83"/>
      <c r="D529" s="27"/>
      <c r="E529" s="27"/>
      <c r="F529" s="27"/>
      <c r="G529" s="16"/>
    </row>
    <row r="530" spans="1:7" x14ac:dyDescent="0.3">
      <c r="A530" s="428" t="s">
        <v>737</v>
      </c>
      <c r="B530" s="344" t="s">
        <v>707</v>
      </c>
      <c r="C530" s="96" t="s">
        <v>98</v>
      </c>
      <c r="D530" s="65">
        <v>220</v>
      </c>
      <c r="E530" s="65">
        <v>240</v>
      </c>
      <c r="F530" s="65">
        <v>160</v>
      </c>
      <c r="G530" s="66" t="s">
        <v>1843</v>
      </c>
    </row>
    <row r="531" spans="1:7" x14ac:dyDescent="0.3">
      <c r="A531" s="419" t="s">
        <v>738</v>
      </c>
      <c r="B531" s="344" t="s">
        <v>730</v>
      </c>
      <c r="C531" s="96" t="s">
        <v>424</v>
      </c>
      <c r="D531" s="65">
        <v>220</v>
      </c>
      <c r="E531" s="65">
        <v>240</v>
      </c>
      <c r="F531" s="65">
        <v>32</v>
      </c>
      <c r="G531" s="66" t="s">
        <v>1844</v>
      </c>
    </row>
    <row r="532" spans="1:7" x14ac:dyDescent="0.3">
      <c r="A532" s="421"/>
      <c r="B532" s="344" t="s">
        <v>731</v>
      </c>
      <c r="C532" s="96" t="s">
        <v>424</v>
      </c>
      <c r="D532" s="65">
        <v>220</v>
      </c>
      <c r="E532" s="65">
        <v>240</v>
      </c>
      <c r="F532" s="65">
        <v>175</v>
      </c>
      <c r="G532" s="66" t="s">
        <v>1845</v>
      </c>
    </row>
    <row r="533" spans="1:7" x14ac:dyDescent="0.3">
      <c r="A533" s="421"/>
      <c r="B533" s="344" t="s">
        <v>732</v>
      </c>
      <c r="C533" s="96" t="s">
        <v>424</v>
      </c>
      <c r="D533" s="65">
        <v>220</v>
      </c>
      <c r="E533" s="65">
        <v>240</v>
      </c>
      <c r="F533" s="65">
        <v>311</v>
      </c>
      <c r="G533" s="66" t="s">
        <v>1845</v>
      </c>
    </row>
    <row r="534" spans="1:7" x14ac:dyDescent="0.3">
      <c r="A534" s="421"/>
      <c r="B534" s="344" t="s">
        <v>735</v>
      </c>
      <c r="C534" s="96" t="s">
        <v>424</v>
      </c>
      <c r="D534" s="65">
        <v>220</v>
      </c>
      <c r="E534" s="65">
        <v>240</v>
      </c>
      <c r="F534" s="65">
        <v>28</v>
      </c>
      <c r="G534" s="66" t="s">
        <v>1846</v>
      </c>
    </row>
    <row r="535" spans="1:7" x14ac:dyDescent="0.3">
      <c r="A535" s="421"/>
      <c r="B535" s="344" t="s">
        <v>736</v>
      </c>
      <c r="C535" s="96" t="s">
        <v>424</v>
      </c>
      <c r="D535" s="65">
        <v>220</v>
      </c>
      <c r="E535" s="65">
        <v>240</v>
      </c>
      <c r="F535" s="65">
        <v>150</v>
      </c>
      <c r="G535" s="66" t="s">
        <v>1846</v>
      </c>
    </row>
    <row r="536" spans="1:7" x14ac:dyDescent="0.3">
      <c r="A536" s="421"/>
      <c r="B536" s="344" t="s">
        <v>734</v>
      </c>
      <c r="C536" s="96" t="s">
        <v>424</v>
      </c>
      <c r="D536" s="65">
        <v>220</v>
      </c>
      <c r="E536" s="65">
        <v>240</v>
      </c>
      <c r="F536" s="65">
        <v>296</v>
      </c>
      <c r="G536" s="66" t="s">
        <v>1846</v>
      </c>
    </row>
    <row r="537" spans="1:7" x14ac:dyDescent="0.3">
      <c r="A537" s="421"/>
      <c r="B537" s="344" t="s">
        <v>726</v>
      </c>
      <c r="C537" s="96" t="s">
        <v>2065</v>
      </c>
      <c r="D537" s="65">
        <v>220</v>
      </c>
      <c r="E537" s="65">
        <v>240</v>
      </c>
      <c r="F537" s="65">
        <v>623</v>
      </c>
      <c r="G537" s="66" t="s">
        <v>1847</v>
      </c>
    </row>
    <row r="538" spans="1:7" x14ac:dyDescent="0.3">
      <c r="A538" s="421"/>
      <c r="B538" s="344" t="s">
        <v>727</v>
      </c>
      <c r="C538" s="96" t="s">
        <v>2065</v>
      </c>
      <c r="D538" s="65">
        <v>220</v>
      </c>
      <c r="E538" s="65">
        <v>240</v>
      </c>
      <c r="F538" s="65">
        <v>592</v>
      </c>
      <c r="G538" s="66" t="s">
        <v>1846</v>
      </c>
    </row>
    <row r="539" spans="1:7" x14ac:dyDescent="0.3">
      <c r="A539" s="421"/>
      <c r="B539" s="344" t="s">
        <v>709</v>
      </c>
      <c r="C539" s="96" t="s">
        <v>98</v>
      </c>
      <c r="D539" s="65">
        <v>220</v>
      </c>
      <c r="E539" s="65">
        <v>240</v>
      </c>
      <c r="F539" s="65">
        <v>183</v>
      </c>
      <c r="G539" s="66" t="s">
        <v>1848</v>
      </c>
    </row>
    <row r="540" spans="1:7" x14ac:dyDescent="0.3">
      <c r="A540" s="421"/>
      <c r="B540" s="344" t="s">
        <v>710</v>
      </c>
      <c r="C540" s="96" t="s">
        <v>98</v>
      </c>
      <c r="D540" s="65">
        <v>220</v>
      </c>
      <c r="E540" s="65">
        <v>240</v>
      </c>
      <c r="F540" s="65">
        <v>428</v>
      </c>
      <c r="G540" s="66" t="s">
        <v>1849</v>
      </c>
    </row>
    <row r="541" spans="1:7" x14ac:dyDescent="0.3">
      <c r="A541" s="421"/>
      <c r="B541" s="344" t="s">
        <v>713</v>
      </c>
      <c r="C541" s="96" t="s">
        <v>82</v>
      </c>
      <c r="D541" s="65">
        <v>220</v>
      </c>
      <c r="E541" s="65">
        <v>240</v>
      </c>
      <c r="F541" s="65">
        <v>33</v>
      </c>
      <c r="G541" s="66" t="s">
        <v>1850</v>
      </c>
    </row>
    <row r="542" spans="1:7" x14ac:dyDescent="0.3">
      <c r="A542" s="421"/>
      <c r="B542" s="344" t="s">
        <v>715</v>
      </c>
      <c r="C542" s="65" t="s">
        <v>82</v>
      </c>
      <c r="D542" s="65">
        <v>220</v>
      </c>
      <c r="E542" s="65">
        <v>240</v>
      </c>
      <c r="F542" s="65">
        <v>48</v>
      </c>
      <c r="G542" s="66" t="s">
        <v>1850</v>
      </c>
    </row>
    <row r="543" spans="1:7" x14ac:dyDescent="0.3">
      <c r="A543" s="421"/>
      <c r="B543" s="344" t="s">
        <v>714</v>
      </c>
      <c r="C543" s="65" t="s">
        <v>82</v>
      </c>
      <c r="D543" s="65">
        <v>220</v>
      </c>
      <c r="E543" s="65">
        <v>240</v>
      </c>
      <c r="F543" s="65">
        <v>33</v>
      </c>
      <c r="G543" s="66" t="s">
        <v>1850</v>
      </c>
    </row>
    <row r="544" spans="1:7" x14ac:dyDescent="0.3">
      <c r="A544" s="421"/>
      <c r="B544" s="344" t="s">
        <v>716</v>
      </c>
      <c r="C544" s="65" t="s">
        <v>82</v>
      </c>
      <c r="D544" s="65">
        <v>220</v>
      </c>
      <c r="E544" s="65">
        <v>240</v>
      </c>
      <c r="F544" s="65">
        <v>51</v>
      </c>
      <c r="G544" s="66" t="s">
        <v>1850</v>
      </c>
    </row>
    <row r="545" spans="1:7" x14ac:dyDescent="0.3">
      <c r="A545" s="421"/>
      <c r="B545" s="344" t="s">
        <v>717</v>
      </c>
      <c r="C545" s="65" t="s">
        <v>82</v>
      </c>
      <c r="D545" s="65">
        <v>220</v>
      </c>
      <c r="E545" s="65">
        <v>240</v>
      </c>
      <c r="F545" s="65">
        <v>64</v>
      </c>
      <c r="G545" s="66" t="s">
        <v>1851</v>
      </c>
    </row>
    <row r="546" spans="1:7" x14ac:dyDescent="0.3">
      <c r="A546" s="421"/>
      <c r="B546" s="344" t="s">
        <v>720</v>
      </c>
      <c r="C546" s="65" t="s">
        <v>168</v>
      </c>
      <c r="D546" s="65">
        <v>230</v>
      </c>
      <c r="E546" s="65">
        <v>240</v>
      </c>
      <c r="F546" s="65">
        <v>41</v>
      </c>
      <c r="G546" s="66" t="s">
        <v>1852</v>
      </c>
    </row>
    <row r="547" spans="1:7" x14ac:dyDescent="0.3">
      <c r="A547" s="421"/>
      <c r="B547" s="344" t="s">
        <v>721</v>
      </c>
      <c r="C547" s="65" t="s">
        <v>168</v>
      </c>
      <c r="D547" s="65">
        <v>230</v>
      </c>
      <c r="E547" s="65">
        <v>240</v>
      </c>
      <c r="F547" s="65">
        <v>42</v>
      </c>
      <c r="G547" s="66" t="s">
        <v>1853</v>
      </c>
    </row>
    <row r="548" spans="1:7" x14ac:dyDescent="0.3">
      <c r="A548" s="421"/>
      <c r="B548" s="344" t="s">
        <v>722</v>
      </c>
      <c r="C548" s="65" t="s">
        <v>168</v>
      </c>
      <c r="D548" s="65">
        <v>230</v>
      </c>
      <c r="E548" s="65">
        <v>240</v>
      </c>
      <c r="F548" s="65">
        <v>72</v>
      </c>
      <c r="G548" s="66" t="s">
        <v>1852</v>
      </c>
    </row>
    <row r="549" spans="1:7" ht="15" thickBot="1" x14ac:dyDescent="0.35">
      <c r="A549" s="421"/>
      <c r="B549" s="415" t="s">
        <v>723</v>
      </c>
      <c r="C549" s="65" t="s">
        <v>168</v>
      </c>
      <c r="D549" s="84">
        <v>230</v>
      </c>
      <c r="E549" s="84">
        <v>240</v>
      </c>
      <c r="F549" s="84">
        <v>73</v>
      </c>
      <c r="G549" s="76" t="s">
        <v>1853</v>
      </c>
    </row>
    <row r="550" spans="1:7" ht="18.600000000000001" thickBot="1" x14ac:dyDescent="0.4">
      <c r="A550" s="56" t="s">
        <v>739</v>
      </c>
      <c r="B550" s="15"/>
      <c r="C550" s="83"/>
      <c r="D550" s="27"/>
      <c r="E550" s="27"/>
      <c r="F550" s="27"/>
      <c r="G550" s="16"/>
    </row>
    <row r="551" spans="1:7" x14ac:dyDescent="0.3">
      <c r="A551" s="428" t="s">
        <v>745</v>
      </c>
      <c r="B551" s="413" t="s">
        <v>740</v>
      </c>
      <c r="C551" s="96" t="s">
        <v>2105</v>
      </c>
      <c r="D551" s="85">
        <v>230</v>
      </c>
      <c r="E551" s="85">
        <v>400</v>
      </c>
      <c r="F551" s="85">
        <v>240</v>
      </c>
      <c r="G551" s="68" t="s">
        <v>1854</v>
      </c>
    </row>
    <row r="552" spans="1:7" x14ac:dyDescent="0.3">
      <c r="A552" s="419" t="s">
        <v>746</v>
      </c>
      <c r="B552" s="344" t="s">
        <v>741</v>
      </c>
      <c r="C552" s="96" t="s">
        <v>2105</v>
      </c>
      <c r="D552" s="65">
        <v>230</v>
      </c>
      <c r="E552" s="65">
        <v>400</v>
      </c>
      <c r="F552" s="65">
        <v>240</v>
      </c>
      <c r="G552" s="66" t="s">
        <v>1855</v>
      </c>
    </row>
    <row r="553" spans="1:7" x14ac:dyDescent="0.3">
      <c r="A553" s="35"/>
      <c r="B553" s="344" t="s">
        <v>742</v>
      </c>
      <c r="C553" s="96" t="s">
        <v>2105</v>
      </c>
      <c r="D553" s="65">
        <v>230</v>
      </c>
      <c r="E553" s="65">
        <v>400</v>
      </c>
      <c r="F553" s="65">
        <v>240</v>
      </c>
      <c r="G553" s="66" t="s">
        <v>1856</v>
      </c>
    </row>
    <row r="554" spans="1:7" x14ac:dyDescent="0.3">
      <c r="A554" s="421"/>
      <c r="B554" s="344" t="s">
        <v>743</v>
      </c>
      <c r="C554" s="96" t="s">
        <v>2105</v>
      </c>
      <c r="D554" s="65">
        <v>400</v>
      </c>
      <c r="E554" s="82" t="s">
        <v>559</v>
      </c>
      <c r="F554" s="65">
        <v>500</v>
      </c>
      <c r="G554" s="66" t="s">
        <v>1857</v>
      </c>
    </row>
    <row r="555" spans="1:7" ht="15" thickBot="1" x14ac:dyDescent="0.35">
      <c r="A555" s="421"/>
      <c r="B555" s="344" t="s">
        <v>744</v>
      </c>
      <c r="C555" s="96" t="s">
        <v>2105</v>
      </c>
      <c r="D555" s="65">
        <v>400</v>
      </c>
      <c r="E555" s="82"/>
      <c r="F555" s="65">
        <v>500</v>
      </c>
      <c r="G555" s="66" t="s">
        <v>1858</v>
      </c>
    </row>
    <row r="556" spans="1:7" ht="18.600000000000001" thickBot="1" x14ac:dyDescent="0.4">
      <c r="A556" s="56" t="s">
        <v>747</v>
      </c>
      <c r="B556" s="15"/>
      <c r="C556" s="83"/>
      <c r="D556" s="27"/>
      <c r="E556" s="27"/>
      <c r="F556" s="27"/>
      <c r="G556" s="16"/>
    </row>
    <row r="557" spans="1:7" x14ac:dyDescent="0.3">
      <c r="A557" s="428" t="s">
        <v>755</v>
      </c>
      <c r="B557" s="344" t="s">
        <v>748</v>
      </c>
      <c r="C557" s="96" t="s">
        <v>98</v>
      </c>
      <c r="D557" s="82"/>
      <c r="E557" s="82"/>
      <c r="F557" s="65">
        <v>1000</v>
      </c>
      <c r="G557" s="66" t="s">
        <v>1864</v>
      </c>
    </row>
    <row r="558" spans="1:7" x14ac:dyDescent="0.3">
      <c r="A558" s="35" t="s">
        <v>756</v>
      </c>
      <c r="B558" s="344" t="s">
        <v>749</v>
      </c>
      <c r="C558" s="96" t="s">
        <v>98</v>
      </c>
      <c r="D558" s="65">
        <v>200</v>
      </c>
      <c r="E558" s="65">
        <v>480</v>
      </c>
      <c r="F558" s="65">
        <v>700</v>
      </c>
      <c r="G558" s="66" t="s">
        <v>1865</v>
      </c>
    </row>
    <row r="559" spans="1:7" x14ac:dyDescent="0.3">
      <c r="A559" s="35"/>
      <c r="B559" s="344" t="s">
        <v>751</v>
      </c>
      <c r="C559" s="96" t="s">
        <v>98</v>
      </c>
      <c r="D559" s="65">
        <v>400</v>
      </c>
      <c r="E559" s="65">
        <v>440</v>
      </c>
      <c r="F559" s="65">
        <v>420</v>
      </c>
      <c r="G559" s="66" t="s">
        <v>1866</v>
      </c>
    </row>
    <row r="560" spans="1:7" x14ac:dyDescent="0.3">
      <c r="A560" s="437"/>
      <c r="B560" s="344" t="s">
        <v>752</v>
      </c>
      <c r="C560" s="96" t="s">
        <v>98</v>
      </c>
      <c r="D560" s="65">
        <v>230</v>
      </c>
      <c r="E560" s="82"/>
      <c r="F560" s="65">
        <v>402</v>
      </c>
      <c r="G560" s="66" t="s">
        <v>1246</v>
      </c>
    </row>
    <row r="561" spans="1:7" x14ac:dyDescent="0.3">
      <c r="A561" s="421"/>
      <c r="B561" s="344" t="s">
        <v>753</v>
      </c>
      <c r="C561" s="96" t="s">
        <v>98</v>
      </c>
      <c r="D561" s="65">
        <v>415</v>
      </c>
      <c r="E561" s="82"/>
      <c r="F561" s="65">
        <v>402</v>
      </c>
      <c r="G561" s="66" t="s">
        <v>1246</v>
      </c>
    </row>
    <row r="562" spans="1:7" ht="15" thickBot="1" x14ac:dyDescent="0.35">
      <c r="A562" s="421"/>
      <c r="B562" s="344" t="s">
        <v>754</v>
      </c>
      <c r="C562" s="65" t="s">
        <v>168</v>
      </c>
      <c r="D562" s="65">
        <v>230</v>
      </c>
      <c r="E562" s="82"/>
      <c r="F562" s="65">
        <v>120</v>
      </c>
      <c r="G562" s="66" t="s">
        <v>1867</v>
      </c>
    </row>
    <row r="563" spans="1:7" ht="18.600000000000001" thickBot="1" x14ac:dyDescent="0.4">
      <c r="A563" s="56" t="s">
        <v>1515</v>
      </c>
      <c r="B563" s="15"/>
      <c r="C563" s="83"/>
      <c r="D563" s="27"/>
      <c r="E563" s="27"/>
      <c r="F563" s="27"/>
      <c r="G563" s="16"/>
    </row>
    <row r="564" spans="1:7" x14ac:dyDescent="0.3">
      <c r="A564" s="419" t="s">
        <v>770</v>
      </c>
      <c r="B564" s="344" t="s">
        <v>759</v>
      </c>
      <c r="C564" s="96" t="s">
        <v>424</v>
      </c>
      <c r="D564" s="65">
        <v>120</v>
      </c>
      <c r="E564" s="65">
        <v>480</v>
      </c>
      <c r="F564" s="65">
        <v>178</v>
      </c>
      <c r="G564" s="66" t="s">
        <v>1868</v>
      </c>
    </row>
    <row r="565" spans="1:7" x14ac:dyDescent="0.3">
      <c r="A565" s="433" t="s">
        <v>794</v>
      </c>
      <c r="B565" s="344" t="s">
        <v>760</v>
      </c>
      <c r="C565" s="96" t="s">
        <v>424</v>
      </c>
      <c r="D565" s="65">
        <v>120</v>
      </c>
      <c r="E565" s="65">
        <v>480</v>
      </c>
      <c r="F565" s="65">
        <v>180</v>
      </c>
      <c r="G565" s="66" t="s">
        <v>1869</v>
      </c>
    </row>
    <row r="566" spans="1:7" x14ac:dyDescent="0.3">
      <c r="A566" s="434"/>
      <c r="B566" s="344" t="s">
        <v>761</v>
      </c>
      <c r="C566" s="96" t="s">
        <v>424</v>
      </c>
      <c r="D566" s="65">
        <v>120</v>
      </c>
      <c r="E566" s="65">
        <v>480</v>
      </c>
      <c r="F566" s="65">
        <v>310</v>
      </c>
      <c r="G566" s="66" t="s">
        <v>1868</v>
      </c>
    </row>
    <row r="567" spans="1:7" x14ac:dyDescent="0.3">
      <c r="A567" s="434"/>
      <c r="B567" s="344" t="s">
        <v>762</v>
      </c>
      <c r="C567" s="96" t="s">
        <v>424</v>
      </c>
      <c r="D567" s="65">
        <v>120</v>
      </c>
      <c r="E567" s="65">
        <v>480</v>
      </c>
      <c r="F567" s="65">
        <v>314</v>
      </c>
      <c r="G567" s="66" t="s">
        <v>1869</v>
      </c>
    </row>
    <row r="568" spans="1:7" x14ac:dyDescent="0.3">
      <c r="A568" s="434"/>
      <c r="B568" s="344" t="s">
        <v>763</v>
      </c>
      <c r="C568" s="96" t="s">
        <v>424</v>
      </c>
      <c r="D568" s="65">
        <v>120</v>
      </c>
      <c r="E568" s="65">
        <v>480</v>
      </c>
      <c r="F568" s="65">
        <v>599</v>
      </c>
      <c r="G568" s="66" t="s">
        <v>1868</v>
      </c>
    </row>
    <row r="569" spans="1:7" x14ac:dyDescent="0.3">
      <c r="A569" s="434"/>
      <c r="B569" s="344" t="s">
        <v>764</v>
      </c>
      <c r="C569" s="96" t="s">
        <v>424</v>
      </c>
      <c r="D569" s="65">
        <v>120</v>
      </c>
      <c r="E569" s="65">
        <v>480</v>
      </c>
      <c r="F569" s="65">
        <v>601</v>
      </c>
      <c r="G569" s="66" t="s">
        <v>1869</v>
      </c>
    </row>
    <row r="570" spans="1:7" x14ac:dyDescent="0.3">
      <c r="A570" s="434"/>
      <c r="B570" s="344" t="s">
        <v>765</v>
      </c>
      <c r="C570" s="96" t="s">
        <v>424</v>
      </c>
      <c r="D570" s="65">
        <v>120</v>
      </c>
      <c r="E570" s="65">
        <v>480</v>
      </c>
      <c r="F570" s="65">
        <v>590</v>
      </c>
      <c r="G570" s="66" t="s">
        <v>1868</v>
      </c>
    </row>
    <row r="571" spans="1:7" x14ac:dyDescent="0.3">
      <c r="A571" s="434"/>
      <c r="B571" s="344" t="s">
        <v>766</v>
      </c>
      <c r="C571" s="96" t="s">
        <v>424</v>
      </c>
      <c r="D571" s="65">
        <v>120</v>
      </c>
      <c r="E571" s="65">
        <v>480</v>
      </c>
      <c r="F571" s="65">
        <v>597</v>
      </c>
      <c r="G571" s="66" t="s">
        <v>1870</v>
      </c>
    </row>
    <row r="572" spans="1:7" x14ac:dyDescent="0.3">
      <c r="A572" s="434"/>
      <c r="B572" s="344" t="s">
        <v>767</v>
      </c>
      <c r="C572" s="96" t="s">
        <v>424</v>
      </c>
      <c r="D572" s="65">
        <v>120</v>
      </c>
      <c r="E572" s="65">
        <v>480</v>
      </c>
      <c r="F572" s="65">
        <v>594</v>
      </c>
      <c r="G572" s="66" t="s">
        <v>1871</v>
      </c>
    </row>
    <row r="573" spans="1:7" x14ac:dyDescent="0.3">
      <c r="A573" s="434"/>
      <c r="B573" s="344" t="s">
        <v>771</v>
      </c>
      <c r="C573" s="65" t="s">
        <v>15</v>
      </c>
      <c r="D573" s="65">
        <v>95</v>
      </c>
      <c r="E573" s="65">
        <v>132</v>
      </c>
      <c r="F573" s="65">
        <v>10</v>
      </c>
      <c r="G573" s="66" t="s">
        <v>1872</v>
      </c>
    </row>
    <row r="574" spans="1:7" x14ac:dyDescent="0.3">
      <c r="A574" s="434"/>
      <c r="B574" s="344" t="s">
        <v>773</v>
      </c>
      <c r="C574" s="65" t="s">
        <v>98</v>
      </c>
      <c r="D574" s="65">
        <v>277</v>
      </c>
      <c r="E574" s="65">
        <v>480</v>
      </c>
      <c r="F574" s="65">
        <v>1000</v>
      </c>
      <c r="G574" s="66" t="s">
        <v>1873</v>
      </c>
    </row>
    <row r="575" spans="1:7" x14ac:dyDescent="0.3">
      <c r="A575" s="434"/>
      <c r="B575" s="344" t="s">
        <v>774</v>
      </c>
      <c r="C575" s="65" t="s">
        <v>82</v>
      </c>
      <c r="D575" s="65">
        <v>100</v>
      </c>
      <c r="E575" s="65">
        <v>277</v>
      </c>
      <c r="F575" s="65">
        <v>15.8</v>
      </c>
      <c r="G575" s="66" t="s">
        <v>1874</v>
      </c>
    </row>
    <row r="576" spans="1:7" x14ac:dyDescent="0.3">
      <c r="A576" s="434"/>
      <c r="B576" s="344" t="s">
        <v>775</v>
      </c>
      <c r="C576" s="65" t="s">
        <v>82</v>
      </c>
      <c r="D576" s="65">
        <v>100</v>
      </c>
      <c r="E576" s="65">
        <v>277</v>
      </c>
      <c r="F576" s="65">
        <v>31.8</v>
      </c>
      <c r="G576" s="66" t="s">
        <v>1874</v>
      </c>
    </row>
    <row r="577" spans="1:7" x14ac:dyDescent="0.3">
      <c r="A577" s="434"/>
      <c r="B577" s="344" t="s">
        <v>776</v>
      </c>
      <c r="C577" s="65" t="s">
        <v>82</v>
      </c>
      <c r="D577" s="65">
        <v>100</v>
      </c>
      <c r="E577" s="65">
        <v>277</v>
      </c>
      <c r="F577" s="65">
        <v>30.5</v>
      </c>
      <c r="G577" s="66" t="s">
        <v>1874</v>
      </c>
    </row>
    <row r="578" spans="1:7" x14ac:dyDescent="0.3">
      <c r="A578" s="434"/>
      <c r="B578" s="344" t="s">
        <v>777</v>
      </c>
      <c r="C578" s="65" t="s">
        <v>82</v>
      </c>
      <c r="D578" s="65">
        <v>100</v>
      </c>
      <c r="E578" s="65">
        <v>277</v>
      </c>
      <c r="F578" s="65">
        <v>33.5</v>
      </c>
      <c r="G578" s="66" t="s">
        <v>1874</v>
      </c>
    </row>
    <row r="579" spans="1:7" x14ac:dyDescent="0.3">
      <c r="A579" s="434"/>
      <c r="B579" s="344" t="s">
        <v>778</v>
      </c>
      <c r="C579" s="65" t="s">
        <v>82</v>
      </c>
      <c r="D579" s="65">
        <v>100</v>
      </c>
      <c r="E579" s="65">
        <v>277</v>
      </c>
      <c r="F579" s="65">
        <v>32.6</v>
      </c>
      <c r="G579" s="66" t="s">
        <v>1875</v>
      </c>
    </row>
    <row r="580" spans="1:7" x14ac:dyDescent="0.3">
      <c r="A580" s="434"/>
      <c r="B580" s="344" t="s">
        <v>779</v>
      </c>
      <c r="C580" s="65" t="s">
        <v>82</v>
      </c>
      <c r="D580" s="65">
        <v>100</v>
      </c>
      <c r="E580" s="65">
        <v>277</v>
      </c>
      <c r="F580" s="65">
        <v>32.299999999999997</v>
      </c>
      <c r="G580" s="66" t="s">
        <v>1875</v>
      </c>
    </row>
    <row r="581" spans="1:7" x14ac:dyDescent="0.3">
      <c r="A581" s="434"/>
      <c r="B581" s="344" t="s">
        <v>780</v>
      </c>
      <c r="C581" s="65" t="s">
        <v>82</v>
      </c>
      <c r="D581" s="65">
        <v>100</v>
      </c>
      <c r="E581" s="65">
        <v>277</v>
      </c>
      <c r="F581" s="65">
        <v>33.5</v>
      </c>
      <c r="G581" s="66" t="s">
        <v>1875</v>
      </c>
    </row>
    <row r="582" spans="1:7" x14ac:dyDescent="0.3">
      <c r="A582" s="434"/>
      <c r="B582" s="344" t="s">
        <v>781</v>
      </c>
      <c r="C582" s="65" t="s">
        <v>82</v>
      </c>
      <c r="D582" s="65">
        <v>100</v>
      </c>
      <c r="E582" s="65">
        <v>277</v>
      </c>
      <c r="F582" s="65">
        <v>32.6</v>
      </c>
      <c r="G582" s="66" t="s">
        <v>1876</v>
      </c>
    </row>
    <row r="583" spans="1:7" x14ac:dyDescent="0.3">
      <c r="A583" s="434"/>
      <c r="B583" s="344" t="s">
        <v>782</v>
      </c>
      <c r="C583" s="65" t="s">
        <v>82</v>
      </c>
      <c r="D583" s="65">
        <v>100</v>
      </c>
      <c r="E583" s="65">
        <v>277</v>
      </c>
      <c r="F583" s="65">
        <v>61</v>
      </c>
      <c r="G583" s="66" t="s">
        <v>1874</v>
      </c>
    </row>
    <row r="584" spans="1:7" x14ac:dyDescent="0.3">
      <c r="A584" s="434"/>
      <c r="B584" s="344" t="s">
        <v>783</v>
      </c>
      <c r="C584" s="65" t="s">
        <v>82</v>
      </c>
      <c r="D584" s="65">
        <v>100</v>
      </c>
      <c r="E584" s="65">
        <v>277</v>
      </c>
      <c r="F584" s="65">
        <v>64.599999999999994</v>
      </c>
      <c r="G584" s="66" t="s">
        <v>1875</v>
      </c>
    </row>
    <row r="585" spans="1:7" x14ac:dyDescent="0.3">
      <c r="A585" s="434"/>
      <c r="B585" s="344" t="s">
        <v>784</v>
      </c>
      <c r="C585" s="65" t="s">
        <v>82</v>
      </c>
      <c r="D585" s="65">
        <v>100</v>
      </c>
      <c r="E585" s="65">
        <v>277</v>
      </c>
      <c r="F585" s="65">
        <v>65.2</v>
      </c>
      <c r="G585" s="66" t="s">
        <v>1876</v>
      </c>
    </row>
    <row r="586" spans="1:7" x14ac:dyDescent="0.3">
      <c r="A586" s="434"/>
      <c r="B586" s="344" t="s">
        <v>785</v>
      </c>
      <c r="C586" s="65" t="s">
        <v>82</v>
      </c>
      <c r="D586" s="65">
        <v>100</v>
      </c>
      <c r="E586" s="65">
        <v>277</v>
      </c>
      <c r="F586" s="65">
        <v>63.3</v>
      </c>
      <c r="G586" s="66" t="s">
        <v>1874</v>
      </c>
    </row>
    <row r="587" spans="1:7" x14ac:dyDescent="0.3">
      <c r="A587" s="434"/>
      <c r="B587" s="344" t="s">
        <v>786</v>
      </c>
      <c r="C587" s="65" t="s">
        <v>82</v>
      </c>
      <c r="D587" s="65">
        <v>100</v>
      </c>
      <c r="E587" s="65">
        <v>277</v>
      </c>
      <c r="F587" s="65">
        <v>65.900000000000006</v>
      </c>
      <c r="G587" s="66" t="s">
        <v>1875</v>
      </c>
    </row>
    <row r="588" spans="1:7" x14ac:dyDescent="0.3">
      <c r="A588" s="434"/>
      <c r="B588" s="344" t="s">
        <v>789</v>
      </c>
      <c r="C588" s="65" t="s">
        <v>82</v>
      </c>
      <c r="D588" s="65">
        <v>100</v>
      </c>
      <c r="E588" s="65">
        <v>277</v>
      </c>
      <c r="F588" s="65">
        <v>8</v>
      </c>
      <c r="G588" s="66" t="s">
        <v>1874</v>
      </c>
    </row>
    <row r="589" spans="1:7" x14ac:dyDescent="0.3">
      <c r="A589" s="434"/>
      <c r="B589" s="344" t="s">
        <v>790</v>
      </c>
      <c r="C589" s="65" t="s">
        <v>82</v>
      </c>
      <c r="D589" s="65">
        <v>100</v>
      </c>
      <c r="E589" s="65">
        <v>277</v>
      </c>
      <c r="F589" s="65">
        <v>16.399999999999999</v>
      </c>
      <c r="G589" s="66" t="s">
        <v>1875</v>
      </c>
    </row>
    <row r="590" spans="1:7" x14ac:dyDescent="0.3">
      <c r="A590" s="434"/>
      <c r="B590" s="344" t="s">
        <v>790</v>
      </c>
      <c r="C590" s="65" t="s">
        <v>82</v>
      </c>
      <c r="D590" s="65">
        <v>100</v>
      </c>
      <c r="E590" s="65">
        <v>277</v>
      </c>
      <c r="F590" s="65">
        <v>15.9</v>
      </c>
      <c r="G590" s="66" t="s">
        <v>1875</v>
      </c>
    </row>
    <row r="591" spans="1:7" x14ac:dyDescent="0.3">
      <c r="A591" s="434"/>
      <c r="B591" s="344" t="s">
        <v>790</v>
      </c>
      <c r="C591" s="65" t="s">
        <v>82</v>
      </c>
      <c r="D591" s="65">
        <v>100</v>
      </c>
      <c r="E591" s="65">
        <v>277</v>
      </c>
      <c r="F591" s="65">
        <v>16.3</v>
      </c>
      <c r="G591" s="66" t="s">
        <v>1876</v>
      </c>
    </row>
    <row r="592" spans="1:7" x14ac:dyDescent="0.3">
      <c r="A592" s="434"/>
      <c r="B592" s="344" t="s">
        <v>790</v>
      </c>
      <c r="C592" s="65" t="s">
        <v>82</v>
      </c>
      <c r="D592" s="65">
        <v>100</v>
      </c>
      <c r="E592" s="65">
        <v>277</v>
      </c>
      <c r="F592" s="65">
        <v>15.8</v>
      </c>
      <c r="G592" s="66" t="s">
        <v>1874</v>
      </c>
    </row>
    <row r="593" spans="1:7" x14ac:dyDescent="0.3">
      <c r="A593" s="434"/>
      <c r="B593" s="344" t="s">
        <v>790</v>
      </c>
      <c r="C593" s="65" t="s">
        <v>82</v>
      </c>
      <c r="D593" s="65">
        <v>100</v>
      </c>
      <c r="E593" s="65">
        <v>277</v>
      </c>
      <c r="F593" s="65">
        <v>14.7</v>
      </c>
      <c r="G593" s="66" t="s">
        <v>1874</v>
      </c>
    </row>
    <row r="594" spans="1:7" x14ac:dyDescent="0.3">
      <c r="A594" s="434"/>
      <c r="B594" s="344" t="s">
        <v>790</v>
      </c>
      <c r="C594" s="65" t="s">
        <v>82</v>
      </c>
      <c r="D594" s="65">
        <v>100</v>
      </c>
      <c r="E594" s="65">
        <v>277</v>
      </c>
      <c r="F594" s="65">
        <v>31.8</v>
      </c>
      <c r="G594" s="66" t="s">
        <v>1875</v>
      </c>
    </row>
    <row r="595" spans="1:7" x14ac:dyDescent="0.3">
      <c r="A595" s="434"/>
      <c r="B595" s="344" t="s">
        <v>791</v>
      </c>
      <c r="C595" s="65" t="s">
        <v>82</v>
      </c>
      <c r="D595" s="65">
        <v>100</v>
      </c>
      <c r="E595" s="65">
        <v>277</v>
      </c>
      <c r="F595" s="65">
        <v>32.700000000000003</v>
      </c>
      <c r="G595" s="66" t="s">
        <v>1876</v>
      </c>
    </row>
    <row r="596" spans="1:7" ht="15" thickBot="1" x14ac:dyDescent="0.35">
      <c r="A596" s="434"/>
      <c r="B596" s="344" t="s">
        <v>792</v>
      </c>
      <c r="C596" s="65" t="s">
        <v>82</v>
      </c>
      <c r="D596" s="65">
        <v>24</v>
      </c>
      <c r="E596" s="82" t="s">
        <v>559</v>
      </c>
      <c r="F596" s="65">
        <v>10</v>
      </c>
      <c r="G596" s="66" t="s">
        <v>1877</v>
      </c>
    </row>
    <row r="597" spans="1:7" ht="18.600000000000001" thickBot="1" x14ac:dyDescent="0.4">
      <c r="A597" s="56" t="s">
        <v>795</v>
      </c>
      <c r="B597" s="15"/>
      <c r="C597" s="83"/>
      <c r="D597" s="27"/>
      <c r="E597" s="27"/>
      <c r="F597" s="27"/>
      <c r="G597" s="16"/>
    </row>
    <row r="598" spans="1:7" x14ac:dyDescent="0.3">
      <c r="A598" s="428" t="s">
        <v>801</v>
      </c>
      <c r="B598" s="344" t="s">
        <v>796</v>
      </c>
      <c r="C598" s="96" t="s">
        <v>424</v>
      </c>
      <c r="D598" s="65">
        <v>180</v>
      </c>
      <c r="E598" s="65">
        <v>300</v>
      </c>
      <c r="F598" s="65">
        <v>1200</v>
      </c>
      <c r="G598" s="66" t="s">
        <v>1878</v>
      </c>
    </row>
    <row r="599" spans="1:7" x14ac:dyDescent="0.3">
      <c r="A599" s="35" t="s">
        <v>802</v>
      </c>
      <c r="B599" s="344" t="s">
        <v>798</v>
      </c>
      <c r="C599" s="96" t="s">
        <v>424</v>
      </c>
      <c r="D599" s="65">
        <v>180</v>
      </c>
      <c r="E599" s="65">
        <v>300</v>
      </c>
      <c r="F599" s="65">
        <v>1200</v>
      </c>
      <c r="G599" s="66" t="s">
        <v>1878</v>
      </c>
    </row>
    <row r="600" spans="1:7" ht="15" thickBot="1" x14ac:dyDescent="0.35">
      <c r="A600" s="429"/>
      <c r="B600" s="415" t="s">
        <v>797</v>
      </c>
      <c r="C600" s="96" t="s">
        <v>424</v>
      </c>
      <c r="D600" s="84">
        <v>180</v>
      </c>
      <c r="E600" s="84">
        <v>300</v>
      </c>
      <c r="F600" s="84">
        <v>1200</v>
      </c>
      <c r="G600" s="76" t="s">
        <v>1879</v>
      </c>
    </row>
    <row r="601" spans="1:7" s="72" customFormat="1" ht="18.600000000000001" thickBot="1" x14ac:dyDescent="0.4">
      <c r="A601" s="56" t="s">
        <v>803</v>
      </c>
      <c r="B601" s="15"/>
      <c r="C601" s="83"/>
      <c r="D601" s="27"/>
      <c r="E601" s="27"/>
      <c r="F601" s="27"/>
      <c r="G601" s="16"/>
    </row>
    <row r="602" spans="1:7" x14ac:dyDescent="0.3">
      <c r="A602" s="428" t="s">
        <v>807</v>
      </c>
      <c r="B602" s="10" t="s">
        <v>804</v>
      </c>
      <c r="C602" s="11" t="s">
        <v>424</v>
      </c>
      <c r="D602" s="85">
        <v>120</v>
      </c>
      <c r="E602" s="85">
        <v>347</v>
      </c>
      <c r="F602" s="85">
        <v>60</v>
      </c>
      <c r="G602" s="68" t="s">
        <v>1880</v>
      </c>
    </row>
    <row r="603" spans="1:7" x14ac:dyDescent="0.3">
      <c r="A603" s="35" t="s">
        <v>808</v>
      </c>
      <c r="B603" s="40" t="s">
        <v>805</v>
      </c>
      <c r="C603" s="11" t="s">
        <v>424</v>
      </c>
      <c r="D603" s="65">
        <v>120</v>
      </c>
      <c r="E603" s="65">
        <v>347</v>
      </c>
      <c r="F603" s="65">
        <v>60</v>
      </c>
      <c r="G603" s="66" t="s">
        <v>1881</v>
      </c>
    </row>
    <row r="604" spans="1:7" ht="15" thickBot="1" x14ac:dyDescent="0.35">
      <c r="A604" s="421"/>
      <c r="B604" s="252" t="s">
        <v>806</v>
      </c>
      <c r="C604" s="11" t="s">
        <v>424</v>
      </c>
      <c r="D604" s="84">
        <v>120</v>
      </c>
      <c r="E604" s="84">
        <v>347</v>
      </c>
      <c r="F604" s="84">
        <v>60</v>
      </c>
      <c r="G604" s="76" t="s">
        <v>1882</v>
      </c>
    </row>
    <row r="605" spans="1:7" ht="18.600000000000001" thickBot="1" x14ac:dyDescent="0.4">
      <c r="A605" s="56" t="s">
        <v>810</v>
      </c>
      <c r="B605" s="404"/>
      <c r="C605" s="686"/>
      <c r="D605" s="70"/>
      <c r="E605" s="70"/>
      <c r="F605" s="70"/>
      <c r="G605" s="71"/>
    </row>
    <row r="606" spans="1:7" x14ac:dyDescent="0.3">
      <c r="A606" s="435" t="s">
        <v>814</v>
      </c>
      <c r="B606" s="10" t="s">
        <v>811</v>
      </c>
      <c r="C606" s="11" t="s">
        <v>2064</v>
      </c>
      <c r="D606" s="14">
        <v>90</v>
      </c>
      <c r="E606" s="85">
        <v>431</v>
      </c>
      <c r="F606" s="14">
        <v>180</v>
      </c>
      <c r="G606" s="6" t="s">
        <v>1252</v>
      </c>
    </row>
    <row r="607" spans="1:7" x14ac:dyDescent="0.3">
      <c r="A607" s="424" t="s">
        <v>815</v>
      </c>
      <c r="B607" s="40" t="s">
        <v>812</v>
      </c>
      <c r="C607" s="11" t="s">
        <v>2064</v>
      </c>
      <c r="D607" s="11">
        <v>90</v>
      </c>
      <c r="E607" s="65">
        <v>431</v>
      </c>
      <c r="F607" s="11">
        <v>240</v>
      </c>
      <c r="G607" s="4" t="s">
        <v>1253</v>
      </c>
    </row>
    <row r="608" spans="1:7" ht="15" thickBot="1" x14ac:dyDescent="0.35">
      <c r="A608" s="429"/>
      <c r="B608" s="252" t="s">
        <v>813</v>
      </c>
      <c r="C608" s="11" t="s">
        <v>2064</v>
      </c>
      <c r="D608" s="13">
        <v>90</v>
      </c>
      <c r="E608" s="84">
        <v>431</v>
      </c>
      <c r="F608" s="13">
        <v>300</v>
      </c>
      <c r="G608" s="8" t="s">
        <v>1254</v>
      </c>
    </row>
    <row r="609" spans="1:7" ht="18.600000000000001" thickBot="1" x14ac:dyDescent="0.4">
      <c r="A609" s="56" t="s">
        <v>816</v>
      </c>
      <c r="B609" s="15"/>
      <c r="C609" s="83"/>
      <c r="D609" s="27"/>
      <c r="E609" s="27"/>
      <c r="F609" s="27"/>
      <c r="G609" s="16"/>
    </row>
    <row r="610" spans="1:7" x14ac:dyDescent="0.3">
      <c r="A610" s="428" t="s">
        <v>818</v>
      </c>
      <c r="B610" s="10" t="s">
        <v>817</v>
      </c>
      <c r="C610" s="11" t="s">
        <v>2079</v>
      </c>
      <c r="D610" s="14">
        <v>120</v>
      </c>
      <c r="E610" s="85">
        <v>347</v>
      </c>
      <c r="F610" s="14">
        <v>1150</v>
      </c>
      <c r="G610" s="6" t="s">
        <v>1883</v>
      </c>
    </row>
    <row r="611" spans="1:7" x14ac:dyDescent="0.3">
      <c r="A611" s="419" t="s">
        <v>819</v>
      </c>
      <c r="B611" s="40"/>
      <c r="C611" s="11"/>
      <c r="D611" s="11"/>
      <c r="E611" s="65"/>
      <c r="F611" s="11"/>
      <c r="G611" s="4"/>
    </row>
    <row r="612" spans="1:7" ht="15" thickBot="1" x14ac:dyDescent="0.35">
      <c r="A612" s="419"/>
      <c r="B612" s="252"/>
      <c r="C612" s="11"/>
      <c r="D612" s="13"/>
      <c r="E612" s="84"/>
      <c r="F612" s="13"/>
      <c r="G612" s="8"/>
    </row>
    <row r="613" spans="1:7" ht="18.600000000000001" thickBot="1" x14ac:dyDescent="0.4">
      <c r="A613" s="56" t="s">
        <v>820</v>
      </c>
      <c r="B613" s="15"/>
      <c r="C613" s="83"/>
      <c r="D613" s="27"/>
      <c r="E613" s="27"/>
      <c r="F613" s="27"/>
      <c r="G613" s="16"/>
    </row>
    <row r="614" spans="1:7" x14ac:dyDescent="0.3">
      <c r="A614" s="428" t="s">
        <v>1266</v>
      </c>
      <c r="B614" s="413" t="s">
        <v>821</v>
      </c>
      <c r="C614" s="11" t="s">
        <v>82</v>
      </c>
      <c r="D614" s="14">
        <v>120</v>
      </c>
      <c r="E614" s="92"/>
      <c r="F614" s="14">
        <v>24</v>
      </c>
      <c r="G614" s="6" t="s">
        <v>1887</v>
      </c>
    </row>
    <row r="615" spans="1:7" x14ac:dyDescent="0.3">
      <c r="A615" s="35" t="s">
        <v>1265</v>
      </c>
      <c r="B615" s="344" t="s">
        <v>822</v>
      </c>
      <c r="C615" s="11" t="s">
        <v>82</v>
      </c>
      <c r="D615" s="11">
        <v>120</v>
      </c>
      <c r="E615" s="82"/>
      <c r="F615" s="11">
        <v>24</v>
      </c>
      <c r="G615" s="4" t="s">
        <v>1888</v>
      </c>
    </row>
    <row r="616" spans="1:7" x14ac:dyDescent="0.3">
      <c r="A616" s="421"/>
      <c r="B616" s="344" t="s">
        <v>823</v>
      </c>
      <c r="C616" s="11" t="s">
        <v>82</v>
      </c>
      <c r="D616" s="11">
        <v>120</v>
      </c>
      <c r="E616" s="82"/>
      <c r="F616" s="11">
        <v>24</v>
      </c>
      <c r="G616" s="4" t="s">
        <v>1889</v>
      </c>
    </row>
    <row r="617" spans="1:7" x14ac:dyDescent="0.3">
      <c r="A617" s="421"/>
      <c r="B617" s="40" t="s">
        <v>824</v>
      </c>
      <c r="C617" s="11" t="s">
        <v>82</v>
      </c>
      <c r="D617" s="11">
        <v>120</v>
      </c>
      <c r="E617" s="82"/>
      <c r="F617" s="11">
        <v>12</v>
      </c>
      <c r="G617" t="s">
        <v>1887</v>
      </c>
    </row>
    <row r="618" spans="1:7" x14ac:dyDescent="0.3">
      <c r="A618" s="421"/>
      <c r="B618" s="40" t="s">
        <v>825</v>
      </c>
      <c r="C618" s="11" t="s">
        <v>82</v>
      </c>
      <c r="D618" s="11">
        <v>120</v>
      </c>
      <c r="E618" s="82"/>
      <c r="F618" s="11">
        <v>12</v>
      </c>
      <c r="G618" t="s">
        <v>1888</v>
      </c>
    </row>
    <row r="619" spans="1:7" x14ac:dyDescent="0.3">
      <c r="A619" s="421"/>
      <c r="B619" s="40" t="s">
        <v>828</v>
      </c>
      <c r="C619" s="11" t="s">
        <v>82</v>
      </c>
      <c r="D619" s="11">
        <v>120</v>
      </c>
      <c r="E619" s="65">
        <v>277</v>
      </c>
      <c r="F619" s="11">
        <v>22</v>
      </c>
      <c r="G619" t="s">
        <v>1890</v>
      </c>
    </row>
    <row r="620" spans="1:7" x14ac:dyDescent="0.3">
      <c r="A620" s="421"/>
      <c r="B620" s="1" t="s">
        <v>829</v>
      </c>
      <c r="C620" s="11" t="s">
        <v>82</v>
      </c>
      <c r="D620" s="11">
        <v>120</v>
      </c>
      <c r="E620" s="65">
        <v>277</v>
      </c>
      <c r="F620" s="11">
        <v>22</v>
      </c>
      <c r="G620" t="s">
        <v>1888</v>
      </c>
    </row>
    <row r="621" spans="1:7" x14ac:dyDescent="0.3">
      <c r="A621" s="421"/>
      <c r="B621" s="40" t="s">
        <v>830</v>
      </c>
      <c r="C621" s="11" t="s">
        <v>2106</v>
      </c>
      <c r="D621" s="11">
        <v>120</v>
      </c>
      <c r="E621" s="82"/>
      <c r="F621" s="11">
        <v>240</v>
      </c>
      <c r="G621" s="4" t="s">
        <v>1891</v>
      </c>
    </row>
    <row r="622" spans="1:7" x14ac:dyDescent="0.3">
      <c r="A622" s="421"/>
      <c r="B622" s="40" t="s">
        <v>832</v>
      </c>
      <c r="C622" s="11" t="s">
        <v>2070</v>
      </c>
      <c r="D622" s="11">
        <v>120</v>
      </c>
      <c r="E622" s="82"/>
      <c r="F622" s="11">
        <v>120</v>
      </c>
      <c r="G622" s="4" t="s">
        <v>1892</v>
      </c>
    </row>
    <row r="623" spans="1:7" x14ac:dyDescent="0.3">
      <c r="A623" s="421"/>
      <c r="B623" s="1" t="s">
        <v>834</v>
      </c>
      <c r="C623" s="11" t="s">
        <v>2107</v>
      </c>
      <c r="D623" s="11">
        <v>120</v>
      </c>
      <c r="E623" s="82"/>
      <c r="F623" s="11">
        <v>64</v>
      </c>
      <c r="G623" s="4" t="s">
        <v>1893</v>
      </c>
    </row>
    <row r="624" spans="1:7" x14ac:dyDescent="0.3">
      <c r="A624" s="421"/>
      <c r="B624" s="40" t="s">
        <v>835</v>
      </c>
      <c r="C624" s="11" t="s">
        <v>2070</v>
      </c>
      <c r="D624" s="11">
        <v>120</v>
      </c>
      <c r="E624" s="65">
        <v>277</v>
      </c>
      <c r="F624" s="11">
        <v>88</v>
      </c>
      <c r="G624" s="4" t="s">
        <v>1894</v>
      </c>
    </row>
    <row r="625" spans="1:7" x14ac:dyDescent="0.3">
      <c r="A625" s="421"/>
      <c r="B625" s="40" t="s">
        <v>1260</v>
      </c>
      <c r="C625" s="11" t="s">
        <v>2069</v>
      </c>
      <c r="D625" s="11">
        <v>120</v>
      </c>
      <c r="E625" s="65">
        <v>277</v>
      </c>
      <c r="F625" s="11">
        <v>84</v>
      </c>
      <c r="G625" s="4" t="s">
        <v>1895</v>
      </c>
    </row>
    <row r="626" spans="1:7" x14ac:dyDescent="0.3">
      <c r="A626" s="421"/>
      <c r="B626" s="40" t="s">
        <v>1263</v>
      </c>
      <c r="C626" s="11" t="s">
        <v>2070</v>
      </c>
      <c r="D626" s="11">
        <v>120</v>
      </c>
      <c r="E626" s="65">
        <v>277</v>
      </c>
      <c r="F626" s="82"/>
      <c r="G626" s="4" t="s">
        <v>1264</v>
      </c>
    </row>
    <row r="627" spans="1:7" x14ac:dyDescent="0.3">
      <c r="A627" s="421"/>
      <c r="B627" s="40" t="s">
        <v>836</v>
      </c>
      <c r="C627" s="11" t="s">
        <v>2065</v>
      </c>
      <c r="D627" s="11">
        <v>120</v>
      </c>
      <c r="E627" s="82"/>
      <c r="F627" s="11">
        <v>40</v>
      </c>
      <c r="G627" t="s">
        <v>1896</v>
      </c>
    </row>
    <row r="628" spans="1:7" x14ac:dyDescent="0.3">
      <c r="A628" s="421"/>
      <c r="B628" s="40" t="s">
        <v>838</v>
      </c>
      <c r="C628" s="11" t="s">
        <v>2065</v>
      </c>
      <c r="D628" s="11">
        <v>120</v>
      </c>
      <c r="E628" s="82"/>
      <c r="F628" s="11">
        <v>40</v>
      </c>
      <c r="G628" t="s">
        <v>1897</v>
      </c>
    </row>
    <row r="629" spans="1:7" x14ac:dyDescent="0.3">
      <c r="A629" s="421"/>
      <c r="B629" s="40" t="s">
        <v>839</v>
      </c>
      <c r="C629" s="11" t="s">
        <v>2065</v>
      </c>
      <c r="D629" s="11">
        <v>120</v>
      </c>
      <c r="E629" s="82"/>
      <c r="F629" s="11">
        <v>20</v>
      </c>
      <c r="G629" t="s">
        <v>1896</v>
      </c>
    </row>
    <row r="630" spans="1:7" x14ac:dyDescent="0.3">
      <c r="A630" s="421"/>
      <c r="B630" s="40" t="s">
        <v>840</v>
      </c>
      <c r="C630" s="11" t="s">
        <v>2065</v>
      </c>
      <c r="D630" s="11">
        <v>120</v>
      </c>
      <c r="E630" s="82"/>
      <c r="F630" s="11">
        <v>20</v>
      </c>
      <c r="G630" t="s">
        <v>1897</v>
      </c>
    </row>
    <row r="631" spans="1:7" x14ac:dyDescent="0.3">
      <c r="A631" s="421"/>
      <c r="B631" s="40" t="s">
        <v>842</v>
      </c>
      <c r="C631" s="11" t="s">
        <v>2065</v>
      </c>
      <c r="D631" s="11">
        <v>120</v>
      </c>
      <c r="E631" s="82"/>
      <c r="F631" s="11">
        <v>23</v>
      </c>
      <c r="G631" t="s">
        <v>1896</v>
      </c>
    </row>
    <row r="632" spans="1:7" x14ac:dyDescent="0.3">
      <c r="A632" s="421"/>
      <c r="B632" s="40" t="s">
        <v>843</v>
      </c>
      <c r="C632" s="11" t="s">
        <v>2065</v>
      </c>
      <c r="D632" s="11">
        <v>120</v>
      </c>
      <c r="E632" s="82"/>
      <c r="F632" s="11">
        <v>23</v>
      </c>
      <c r="G632" t="s">
        <v>1897</v>
      </c>
    </row>
    <row r="633" spans="1:7" x14ac:dyDescent="0.3">
      <c r="A633" s="421"/>
      <c r="B633" s="40" t="s">
        <v>844</v>
      </c>
      <c r="C633" s="11" t="s">
        <v>2065</v>
      </c>
      <c r="D633" s="11">
        <v>120</v>
      </c>
      <c r="E633" s="82"/>
      <c r="F633" s="11">
        <v>10</v>
      </c>
      <c r="G633" t="s">
        <v>1896</v>
      </c>
    </row>
    <row r="634" spans="1:7" x14ac:dyDescent="0.3">
      <c r="A634" s="421"/>
      <c r="B634" s="40" t="s">
        <v>845</v>
      </c>
      <c r="C634" s="11" t="s">
        <v>2065</v>
      </c>
      <c r="D634" s="11">
        <v>120</v>
      </c>
      <c r="E634" s="82"/>
      <c r="F634" s="11">
        <v>10</v>
      </c>
      <c r="G634" t="s">
        <v>1897</v>
      </c>
    </row>
    <row r="635" spans="1:7" x14ac:dyDescent="0.3">
      <c r="A635" s="421"/>
      <c r="B635" s="40" t="s">
        <v>846</v>
      </c>
      <c r="C635" s="11" t="s">
        <v>2106</v>
      </c>
      <c r="D635" s="11">
        <v>120</v>
      </c>
      <c r="E635" s="65">
        <v>277</v>
      </c>
      <c r="F635" s="11">
        <v>320</v>
      </c>
      <c r="G635" s="4" t="s">
        <v>1898</v>
      </c>
    </row>
    <row r="636" spans="1:7" x14ac:dyDescent="0.3">
      <c r="A636" s="421"/>
      <c r="B636" s="40" t="s">
        <v>847</v>
      </c>
      <c r="C636" s="11" t="s">
        <v>2106</v>
      </c>
      <c r="D636" s="11">
        <v>120</v>
      </c>
      <c r="E636" s="65">
        <v>277</v>
      </c>
      <c r="F636" s="11">
        <v>420</v>
      </c>
      <c r="G636" s="4" t="s">
        <v>1898</v>
      </c>
    </row>
    <row r="637" spans="1:7" ht="15" thickBot="1" x14ac:dyDescent="0.35">
      <c r="A637" s="421"/>
      <c r="B637" s="252" t="s">
        <v>848</v>
      </c>
      <c r="C637" s="11" t="s">
        <v>2106</v>
      </c>
      <c r="D637" s="13">
        <v>120</v>
      </c>
      <c r="E637" s="84">
        <v>277</v>
      </c>
      <c r="F637" s="13">
        <v>640</v>
      </c>
      <c r="G637" s="8" t="s">
        <v>1898</v>
      </c>
    </row>
    <row r="638" spans="1:7" ht="18.600000000000001" thickBot="1" x14ac:dyDescent="0.4">
      <c r="A638" s="56" t="s">
        <v>809</v>
      </c>
      <c r="B638" s="15"/>
      <c r="C638" s="83"/>
      <c r="D638" s="27"/>
      <c r="E638" s="27"/>
      <c r="F638" s="27"/>
      <c r="G638" s="16"/>
    </row>
    <row r="639" spans="1:7" x14ac:dyDescent="0.3">
      <c r="A639" s="428" t="s">
        <v>890</v>
      </c>
      <c r="B639" s="10" t="s">
        <v>850</v>
      </c>
      <c r="C639" s="11" t="s">
        <v>82</v>
      </c>
      <c r="D639" s="14">
        <v>200</v>
      </c>
      <c r="E639" s="85">
        <v>240</v>
      </c>
      <c r="F639" s="14">
        <v>8</v>
      </c>
      <c r="G639" t="s">
        <v>1899</v>
      </c>
    </row>
    <row r="640" spans="1:7" x14ac:dyDescent="0.3">
      <c r="A640" s="35" t="s">
        <v>891</v>
      </c>
      <c r="B640" s="40" t="s">
        <v>851</v>
      </c>
      <c r="C640" s="11" t="s">
        <v>82</v>
      </c>
      <c r="D640" s="11">
        <v>200</v>
      </c>
      <c r="E640" s="65">
        <v>240</v>
      </c>
      <c r="F640" s="11">
        <v>12</v>
      </c>
      <c r="G640" t="s">
        <v>1899</v>
      </c>
    </row>
    <row r="641" spans="1:7" x14ac:dyDescent="0.3">
      <c r="A641" s="35"/>
      <c r="B641" s="40" t="s">
        <v>852</v>
      </c>
      <c r="C641" s="11" t="s">
        <v>82</v>
      </c>
      <c r="D641" s="11">
        <v>200</v>
      </c>
      <c r="E641" s="65">
        <v>240</v>
      </c>
      <c r="F641" s="11">
        <v>15</v>
      </c>
      <c r="G641" t="s">
        <v>1900</v>
      </c>
    </row>
    <row r="642" spans="1:7" x14ac:dyDescent="0.3">
      <c r="A642" s="35"/>
      <c r="B642" s="40" t="s">
        <v>853</v>
      </c>
      <c r="C642" s="11" t="s">
        <v>82</v>
      </c>
      <c r="D642" s="11">
        <v>200</v>
      </c>
      <c r="E642" s="65">
        <v>240</v>
      </c>
      <c r="F642" s="11">
        <v>15</v>
      </c>
      <c r="G642" t="s">
        <v>1901</v>
      </c>
    </row>
    <row r="643" spans="1:7" x14ac:dyDescent="0.3">
      <c r="A643" s="35"/>
      <c r="B643" s="40" t="s">
        <v>854</v>
      </c>
      <c r="C643" s="11" t="s">
        <v>82</v>
      </c>
      <c r="D643" s="11">
        <v>200</v>
      </c>
      <c r="E643" s="65">
        <v>240</v>
      </c>
      <c r="F643" s="11">
        <v>20</v>
      </c>
      <c r="G643" t="s">
        <v>1902</v>
      </c>
    </row>
    <row r="644" spans="1:7" x14ac:dyDescent="0.3">
      <c r="A644" s="421"/>
      <c r="B644" s="40" t="s">
        <v>855</v>
      </c>
      <c r="C644" s="11" t="s">
        <v>82</v>
      </c>
      <c r="D644" s="11">
        <v>200</v>
      </c>
      <c r="E644" s="65">
        <v>240</v>
      </c>
      <c r="F644" s="11">
        <v>25</v>
      </c>
      <c r="G644" t="s">
        <v>1903</v>
      </c>
    </row>
    <row r="645" spans="1:7" x14ac:dyDescent="0.3">
      <c r="A645" s="421"/>
      <c r="B645" s="40" t="s">
        <v>856</v>
      </c>
      <c r="C645" s="11" t="s">
        <v>82</v>
      </c>
      <c r="D645" s="11">
        <v>200</v>
      </c>
      <c r="E645" s="65">
        <v>240</v>
      </c>
      <c r="F645" s="11">
        <v>18</v>
      </c>
      <c r="G645" t="s">
        <v>1904</v>
      </c>
    </row>
    <row r="646" spans="1:7" x14ac:dyDescent="0.3">
      <c r="A646" s="421"/>
      <c r="B646" s="40" t="s">
        <v>857</v>
      </c>
      <c r="C646" s="11" t="s">
        <v>82</v>
      </c>
      <c r="D646" s="11">
        <v>200</v>
      </c>
      <c r="E646" s="65">
        <v>240</v>
      </c>
      <c r="F646" s="11">
        <v>36</v>
      </c>
      <c r="G646" t="s">
        <v>1905</v>
      </c>
    </row>
    <row r="647" spans="1:7" x14ac:dyDescent="0.3">
      <c r="A647" s="421"/>
      <c r="B647" s="40" t="s">
        <v>858</v>
      </c>
      <c r="C647" s="11" t="s">
        <v>82</v>
      </c>
      <c r="D647" s="11">
        <v>200</v>
      </c>
      <c r="E647" s="65">
        <v>240</v>
      </c>
      <c r="F647" s="11">
        <v>8</v>
      </c>
      <c r="G647" t="s">
        <v>1906</v>
      </c>
    </row>
    <row r="648" spans="1:7" x14ac:dyDescent="0.3">
      <c r="A648" s="421"/>
      <c r="B648" s="40" t="s">
        <v>859</v>
      </c>
      <c r="C648" s="11" t="s">
        <v>82</v>
      </c>
      <c r="D648" s="11">
        <v>200</v>
      </c>
      <c r="E648" s="65">
        <v>240</v>
      </c>
      <c r="F648" s="11">
        <v>15</v>
      </c>
      <c r="G648" t="s">
        <v>1900</v>
      </c>
    </row>
    <row r="649" spans="1:7" x14ac:dyDescent="0.3">
      <c r="A649" s="421"/>
      <c r="B649" s="40" t="s">
        <v>860</v>
      </c>
      <c r="C649" s="11" t="s">
        <v>82</v>
      </c>
      <c r="D649" s="11">
        <v>200</v>
      </c>
      <c r="E649" s="65">
        <v>240</v>
      </c>
      <c r="F649" s="11">
        <v>9</v>
      </c>
      <c r="G649" t="s">
        <v>1907</v>
      </c>
    </row>
    <row r="650" spans="1:7" x14ac:dyDescent="0.3">
      <c r="A650" s="421"/>
      <c r="B650" s="40" t="s">
        <v>861</v>
      </c>
      <c r="C650" s="11" t="s">
        <v>82</v>
      </c>
      <c r="D650" s="11">
        <v>200</v>
      </c>
      <c r="E650" s="65">
        <v>240</v>
      </c>
      <c r="F650" s="11">
        <v>18</v>
      </c>
      <c r="G650" t="s">
        <v>1908</v>
      </c>
    </row>
    <row r="651" spans="1:7" x14ac:dyDescent="0.3">
      <c r="A651" s="421"/>
      <c r="B651" s="40" t="s">
        <v>862</v>
      </c>
      <c r="C651" s="11" t="s">
        <v>82</v>
      </c>
      <c r="D651" s="11">
        <v>120</v>
      </c>
      <c r="E651" s="65">
        <v>277</v>
      </c>
      <c r="F651" s="11">
        <v>15</v>
      </c>
      <c r="G651" t="s">
        <v>1908</v>
      </c>
    </row>
    <row r="652" spans="1:7" x14ac:dyDescent="0.3">
      <c r="A652" s="429"/>
      <c r="B652" s="252" t="s">
        <v>863</v>
      </c>
      <c r="C652" s="11" t="s">
        <v>82</v>
      </c>
      <c r="D652" s="11">
        <v>120</v>
      </c>
      <c r="E652" s="65">
        <v>277</v>
      </c>
      <c r="F652" s="13">
        <v>33</v>
      </c>
      <c r="G652" t="s">
        <v>1909</v>
      </c>
    </row>
    <row r="653" spans="1:7" x14ac:dyDescent="0.3">
      <c r="A653" s="421"/>
      <c r="B653" s="40" t="s">
        <v>864</v>
      </c>
      <c r="C653" s="11" t="s">
        <v>424</v>
      </c>
      <c r="D653" s="11">
        <v>90</v>
      </c>
      <c r="E653" s="65">
        <v>305</v>
      </c>
      <c r="F653" s="11">
        <v>200</v>
      </c>
      <c r="G653" s="4" t="s">
        <v>1910</v>
      </c>
    </row>
    <row r="654" spans="1:7" x14ac:dyDescent="0.3">
      <c r="A654" s="421"/>
      <c r="B654" s="40" t="s">
        <v>866</v>
      </c>
      <c r="C654" s="11" t="s">
        <v>168</v>
      </c>
      <c r="D654" s="11">
        <v>90</v>
      </c>
      <c r="E654" s="65">
        <v>305</v>
      </c>
      <c r="F654" s="11">
        <v>120</v>
      </c>
      <c r="G654" s="4" t="s">
        <v>1910</v>
      </c>
    </row>
    <row r="655" spans="1:7" x14ac:dyDescent="0.3">
      <c r="A655" s="421"/>
      <c r="B655" s="40" t="s">
        <v>867</v>
      </c>
      <c r="C655" s="11" t="s">
        <v>424</v>
      </c>
      <c r="D655" s="11">
        <v>100</v>
      </c>
      <c r="E655" s="65">
        <v>240</v>
      </c>
      <c r="F655" s="11">
        <v>100</v>
      </c>
      <c r="G655" s="4" t="s">
        <v>868</v>
      </c>
    </row>
    <row r="656" spans="1:7" x14ac:dyDescent="0.3">
      <c r="A656" s="421"/>
      <c r="B656" s="40" t="s">
        <v>869</v>
      </c>
      <c r="C656" s="11" t="s">
        <v>15</v>
      </c>
      <c r="D656" s="11">
        <v>220</v>
      </c>
      <c r="E656" s="65">
        <v>240</v>
      </c>
      <c r="F656" s="11">
        <v>9</v>
      </c>
      <c r="G656" s="4" t="s">
        <v>1911</v>
      </c>
    </row>
    <row r="657" spans="1:7" x14ac:dyDescent="0.3">
      <c r="A657" s="421"/>
      <c r="B657" s="40" t="s">
        <v>870</v>
      </c>
      <c r="C657" s="11" t="s">
        <v>15</v>
      </c>
      <c r="D657" s="11">
        <v>220</v>
      </c>
      <c r="E657" s="65">
        <v>240</v>
      </c>
      <c r="F657" s="11">
        <v>9</v>
      </c>
      <c r="G657" s="4" t="s">
        <v>1911</v>
      </c>
    </row>
    <row r="658" spans="1:7" x14ac:dyDescent="0.3">
      <c r="A658" s="421"/>
      <c r="B658" s="40" t="s">
        <v>871</v>
      </c>
      <c r="C658" s="11" t="s">
        <v>15</v>
      </c>
      <c r="D658" s="11">
        <v>220</v>
      </c>
      <c r="E658" s="65">
        <v>240</v>
      </c>
      <c r="F658" s="11">
        <v>9</v>
      </c>
      <c r="G658" s="4" t="s">
        <v>1911</v>
      </c>
    </row>
    <row r="659" spans="1:7" x14ac:dyDescent="0.3">
      <c r="A659" s="421"/>
      <c r="B659" s="40" t="s">
        <v>872</v>
      </c>
      <c r="C659" s="11" t="s">
        <v>15</v>
      </c>
      <c r="D659" s="11">
        <v>120</v>
      </c>
      <c r="E659" s="82"/>
      <c r="F659" s="11">
        <v>10</v>
      </c>
      <c r="G659" t="s">
        <v>1912</v>
      </c>
    </row>
    <row r="660" spans="1:7" x14ac:dyDescent="0.3">
      <c r="A660" s="421"/>
      <c r="B660" s="40" t="s">
        <v>873</v>
      </c>
      <c r="C660" s="11" t="s">
        <v>15</v>
      </c>
      <c r="D660" s="11">
        <v>120</v>
      </c>
      <c r="E660" s="82"/>
      <c r="F660" s="11">
        <v>14</v>
      </c>
      <c r="G660" t="s">
        <v>1913</v>
      </c>
    </row>
    <row r="661" spans="1:7" x14ac:dyDescent="0.3">
      <c r="A661" s="421"/>
      <c r="B661" s="40" t="s">
        <v>874</v>
      </c>
      <c r="C661" s="11" t="s">
        <v>15</v>
      </c>
      <c r="D661" s="11">
        <v>120</v>
      </c>
      <c r="E661" s="82"/>
      <c r="F661" s="11">
        <v>16.5</v>
      </c>
      <c r="G661" t="s">
        <v>1914</v>
      </c>
    </row>
    <row r="662" spans="1:7" x14ac:dyDescent="0.3">
      <c r="A662" s="421"/>
      <c r="B662" s="40" t="s">
        <v>875</v>
      </c>
      <c r="C662" s="11" t="s">
        <v>15</v>
      </c>
      <c r="D662" s="11">
        <v>200</v>
      </c>
      <c r="E662" s="65">
        <v>240</v>
      </c>
      <c r="F662" s="11">
        <v>15</v>
      </c>
      <c r="G662" t="s">
        <v>1915</v>
      </c>
    </row>
    <row r="663" spans="1:7" x14ac:dyDescent="0.3">
      <c r="A663" s="421"/>
      <c r="B663" s="40" t="s">
        <v>876</v>
      </c>
      <c r="C663" s="11" t="s">
        <v>15</v>
      </c>
      <c r="D663" s="11">
        <v>200</v>
      </c>
      <c r="E663" s="65">
        <v>240</v>
      </c>
      <c r="F663" s="11">
        <v>15</v>
      </c>
      <c r="G663" t="s">
        <v>1915</v>
      </c>
    </row>
    <row r="664" spans="1:7" x14ac:dyDescent="0.3">
      <c r="A664" s="421"/>
      <c r="B664" s="40" t="s">
        <v>877</v>
      </c>
      <c r="C664" s="11" t="s">
        <v>15</v>
      </c>
      <c r="D664" s="11">
        <v>120</v>
      </c>
      <c r="E664" s="82"/>
      <c r="F664" s="11">
        <v>30</v>
      </c>
      <c r="G664" t="s">
        <v>1916</v>
      </c>
    </row>
    <row r="665" spans="1:7" x14ac:dyDescent="0.3">
      <c r="A665" s="429"/>
      <c r="B665" s="40" t="s">
        <v>878</v>
      </c>
      <c r="C665" s="11" t="s">
        <v>15</v>
      </c>
      <c r="D665" s="13">
        <v>220</v>
      </c>
      <c r="E665" s="26">
        <v>240</v>
      </c>
      <c r="F665" s="13">
        <v>30</v>
      </c>
      <c r="G665" t="s">
        <v>1916</v>
      </c>
    </row>
    <row r="666" spans="1:7" x14ac:dyDescent="0.3">
      <c r="A666" s="421"/>
      <c r="B666" s="40" t="s">
        <v>879</v>
      </c>
      <c r="C666" s="11" t="s">
        <v>883</v>
      </c>
      <c r="D666" s="11">
        <v>200</v>
      </c>
      <c r="E666" s="13">
        <v>240</v>
      </c>
      <c r="F666" s="11">
        <v>8</v>
      </c>
      <c r="G666" t="s">
        <v>1917</v>
      </c>
    </row>
    <row r="667" spans="1:7" x14ac:dyDescent="0.3">
      <c r="A667" s="421"/>
      <c r="B667" s="40" t="s">
        <v>880</v>
      </c>
      <c r="C667" s="11" t="s">
        <v>883</v>
      </c>
      <c r="D667" s="11">
        <v>200</v>
      </c>
      <c r="E667" s="13">
        <v>240</v>
      </c>
      <c r="F667" s="11">
        <v>16</v>
      </c>
      <c r="G667" t="s">
        <v>1917</v>
      </c>
    </row>
    <row r="668" spans="1:7" x14ac:dyDescent="0.3">
      <c r="A668" s="421"/>
      <c r="B668" s="40" t="s">
        <v>881</v>
      </c>
      <c r="C668" s="11" t="s">
        <v>883</v>
      </c>
      <c r="D668" s="11">
        <v>200</v>
      </c>
      <c r="E668" s="13">
        <v>240</v>
      </c>
      <c r="F668" s="11">
        <v>24</v>
      </c>
      <c r="G668" t="s">
        <v>1917</v>
      </c>
    </row>
    <row r="669" spans="1:7" x14ac:dyDescent="0.3">
      <c r="A669" s="421"/>
      <c r="B669" s="40" t="s">
        <v>884</v>
      </c>
      <c r="C669" s="11" t="s">
        <v>882</v>
      </c>
      <c r="D669" s="11">
        <v>24</v>
      </c>
      <c r="E669" s="82"/>
      <c r="F669" s="11">
        <v>9</v>
      </c>
      <c r="G669" t="s">
        <v>1918</v>
      </c>
    </row>
    <row r="670" spans="1:7" x14ac:dyDescent="0.3">
      <c r="A670" s="421"/>
      <c r="B670" s="40" t="s">
        <v>885</v>
      </c>
      <c r="C670" s="11" t="s">
        <v>882</v>
      </c>
      <c r="D670" s="11">
        <v>24</v>
      </c>
      <c r="E670" s="82"/>
      <c r="F670" s="11">
        <v>18</v>
      </c>
      <c r="G670" t="s">
        <v>1919</v>
      </c>
    </row>
    <row r="671" spans="1:7" x14ac:dyDescent="0.3">
      <c r="A671" s="421"/>
      <c r="B671" s="40" t="s">
        <v>886</v>
      </c>
      <c r="C671" s="11" t="s">
        <v>2064</v>
      </c>
      <c r="D671" s="11">
        <v>100</v>
      </c>
      <c r="E671" s="65">
        <v>277</v>
      </c>
      <c r="F671" s="11">
        <v>200</v>
      </c>
      <c r="G671" s="4" t="s">
        <v>1920</v>
      </c>
    </row>
    <row r="672" spans="1:7" x14ac:dyDescent="0.3">
      <c r="A672" s="421"/>
      <c r="B672" s="40" t="s">
        <v>887</v>
      </c>
      <c r="C672" s="11" t="s">
        <v>2064</v>
      </c>
      <c r="D672" s="11">
        <v>100</v>
      </c>
      <c r="E672" s="65">
        <v>277</v>
      </c>
      <c r="F672" s="11">
        <v>400</v>
      </c>
      <c r="G672" s="4" t="s">
        <v>1921</v>
      </c>
    </row>
    <row r="673" spans="1:7" ht="15" thickBot="1" x14ac:dyDescent="0.35">
      <c r="A673" s="421"/>
      <c r="B673" s="40" t="s">
        <v>888</v>
      </c>
      <c r="C673" s="11" t="s">
        <v>2064</v>
      </c>
      <c r="D673" s="11">
        <v>100</v>
      </c>
      <c r="E673" s="65">
        <v>277</v>
      </c>
      <c r="F673" s="11">
        <v>600</v>
      </c>
      <c r="G673" s="4" t="s">
        <v>1922</v>
      </c>
    </row>
    <row r="674" spans="1:7" ht="18.600000000000001" thickBot="1" x14ac:dyDescent="0.4">
      <c r="A674" s="56" t="s">
        <v>892</v>
      </c>
      <c r="B674" s="15"/>
      <c r="C674" s="83"/>
      <c r="D674" s="27"/>
      <c r="E674" s="27"/>
      <c r="F674" s="27"/>
      <c r="G674" s="16"/>
    </row>
    <row r="675" spans="1:7" x14ac:dyDescent="0.3">
      <c r="A675" s="435" t="s">
        <v>901</v>
      </c>
      <c r="B675" s="405" t="s">
        <v>893</v>
      </c>
      <c r="C675" s="65" t="s">
        <v>168</v>
      </c>
      <c r="D675" s="26">
        <v>230</v>
      </c>
      <c r="E675" s="65">
        <v>400</v>
      </c>
      <c r="F675" s="26">
        <v>150</v>
      </c>
      <c r="G675" s="66" t="s">
        <v>1924</v>
      </c>
    </row>
    <row r="676" spans="1:7" x14ac:dyDescent="0.3">
      <c r="A676" s="35" t="s">
        <v>902</v>
      </c>
      <c r="B676" s="40" t="s">
        <v>894</v>
      </c>
      <c r="C676" s="96" t="s">
        <v>424</v>
      </c>
      <c r="D676" s="11">
        <v>220</v>
      </c>
      <c r="E676" s="65">
        <v>240</v>
      </c>
      <c r="F676" s="11">
        <v>100</v>
      </c>
      <c r="G676" s="66" t="s">
        <v>1924</v>
      </c>
    </row>
    <row r="677" spans="1:7" x14ac:dyDescent="0.3">
      <c r="A677" s="35"/>
      <c r="B677" s="40" t="s">
        <v>895</v>
      </c>
      <c r="C677" s="11" t="s">
        <v>424</v>
      </c>
      <c r="D677" s="11">
        <v>220</v>
      </c>
      <c r="E677" s="65">
        <v>240</v>
      </c>
      <c r="F677" s="11">
        <v>150</v>
      </c>
      <c r="G677" s="66" t="s">
        <v>1924</v>
      </c>
    </row>
    <row r="678" spans="1:7" x14ac:dyDescent="0.3">
      <c r="A678" s="421"/>
      <c r="B678" s="40" t="s">
        <v>896</v>
      </c>
      <c r="C678" s="11" t="s">
        <v>82</v>
      </c>
      <c r="D678" s="11">
        <v>230</v>
      </c>
      <c r="E678" s="65">
        <v>240</v>
      </c>
      <c r="F678" s="11">
        <v>22</v>
      </c>
      <c r="G678" s="4" t="s">
        <v>1925</v>
      </c>
    </row>
    <row r="679" spans="1:7" x14ac:dyDescent="0.3">
      <c r="A679" s="421"/>
      <c r="B679" s="40" t="s">
        <v>897</v>
      </c>
      <c r="C679" s="11" t="s">
        <v>82</v>
      </c>
      <c r="D679" s="11">
        <v>24</v>
      </c>
      <c r="E679" s="82"/>
      <c r="F679" s="11">
        <v>17</v>
      </c>
      <c r="G679" s="4" t="s">
        <v>1926</v>
      </c>
    </row>
    <row r="680" spans="1:7" ht="15" thickBot="1" x14ac:dyDescent="0.35">
      <c r="A680" s="429"/>
      <c r="B680" s="252" t="s">
        <v>898</v>
      </c>
      <c r="C680" s="11" t="s">
        <v>2108</v>
      </c>
      <c r="D680" s="86"/>
      <c r="E680" s="86"/>
      <c r="F680" s="86"/>
      <c r="G680" s="8" t="s">
        <v>1289</v>
      </c>
    </row>
    <row r="681" spans="1:7" ht="18.600000000000001" thickBot="1" x14ac:dyDescent="0.4">
      <c r="A681" s="56" t="s">
        <v>900</v>
      </c>
      <c r="B681" s="15"/>
      <c r="C681" s="83"/>
      <c r="D681" s="27"/>
      <c r="E681" s="27"/>
      <c r="F681" s="27"/>
      <c r="G681" s="16"/>
    </row>
    <row r="682" spans="1:7" x14ac:dyDescent="0.3">
      <c r="A682" s="419" t="s">
        <v>903</v>
      </c>
      <c r="B682" s="10" t="s">
        <v>2682</v>
      </c>
      <c r="C682" s="11" t="s">
        <v>2065</v>
      </c>
      <c r="D682" s="65">
        <v>230</v>
      </c>
      <c r="E682" s="153"/>
      <c r="F682" s="14">
        <v>40</v>
      </c>
      <c r="G682" s="6" t="s">
        <v>2685</v>
      </c>
    </row>
    <row r="683" spans="1:7" x14ac:dyDescent="0.3">
      <c r="A683" s="424" t="s">
        <v>2692</v>
      </c>
      <c r="B683" s="10" t="s">
        <v>2683</v>
      </c>
      <c r="C683" s="11" t="s">
        <v>2065</v>
      </c>
      <c r="D683" s="65">
        <v>230</v>
      </c>
      <c r="E683" s="153"/>
      <c r="F683" s="14">
        <v>40</v>
      </c>
      <c r="G683" s="6" t="s">
        <v>2684</v>
      </c>
    </row>
    <row r="684" spans="1:7" x14ac:dyDescent="0.3">
      <c r="A684" s="420"/>
      <c r="B684" s="11" t="s">
        <v>2686</v>
      </c>
      <c r="C684" s="11" t="s">
        <v>168</v>
      </c>
      <c r="D684" s="65">
        <v>230</v>
      </c>
      <c r="E684" s="153"/>
      <c r="F684" s="11">
        <v>180</v>
      </c>
      <c r="G684" s="6" t="s">
        <v>2685</v>
      </c>
    </row>
    <row r="685" spans="1:7" x14ac:dyDescent="0.3">
      <c r="A685" s="420"/>
      <c r="B685" s="11" t="s">
        <v>2687</v>
      </c>
      <c r="C685" s="11" t="s">
        <v>168</v>
      </c>
      <c r="D685" s="65">
        <v>230</v>
      </c>
      <c r="E685" s="153"/>
      <c r="F685" s="11">
        <v>180</v>
      </c>
      <c r="G685" s="6" t="s">
        <v>2684</v>
      </c>
    </row>
    <row r="686" spans="1:7" x14ac:dyDescent="0.3">
      <c r="A686" s="420"/>
      <c r="B686" s="11" t="s">
        <v>2688</v>
      </c>
      <c r="C686" s="11" t="s">
        <v>2689</v>
      </c>
      <c r="D686" s="65">
        <v>230</v>
      </c>
      <c r="E686" s="153"/>
      <c r="F686" s="11">
        <v>225</v>
      </c>
      <c r="G686" s="4" t="s">
        <v>2690</v>
      </c>
    </row>
    <row r="687" spans="1:7" ht="15" thickBot="1" x14ac:dyDescent="0.35">
      <c r="A687" s="429"/>
      <c r="B687" s="11" t="s">
        <v>2691</v>
      </c>
      <c r="C687" s="11" t="s">
        <v>2689</v>
      </c>
      <c r="D687" s="65">
        <v>230</v>
      </c>
      <c r="E687" s="153"/>
      <c r="F687" s="13">
        <v>270</v>
      </c>
      <c r="G687" s="6" t="s">
        <v>2684</v>
      </c>
    </row>
    <row r="688" spans="1:7" ht="18.600000000000001" thickBot="1" x14ac:dyDescent="0.4">
      <c r="A688" s="56" t="s">
        <v>904</v>
      </c>
      <c r="B688" s="15"/>
      <c r="C688" s="83"/>
      <c r="D688" s="27"/>
      <c r="E688" s="27"/>
      <c r="F688" s="27"/>
      <c r="G688" s="16"/>
    </row>
    <row r="689" spans="1:7" x14ac:dyDescent="0.3">
      <c r="A689" s="426" t="s">
        <v>908</v>
      </c>
      <c r="B689" s="10" t="s">
        <v>905</v>
      </c>
      <c r="C689" s="11" t="s">
        <v>98</v>
      </c>
      <c r="D689" s="65">
        <v>100</v>
      </c>
      <c r="E689" s="65">
        <v>480</v>
      </c>
      <c r="F689" s="65">
        <v>170</v>
      </c>
      <c r="G689" s="6" t="s">
        <v>1927</v>
      </c>
    </row>
    <row r="690" spans="1:7" x14ac:dyDescent="0.3">
      <c r="A690" s="421" t="s">
        <v>907</v>
      </c>
      <c r="B690" s="40"/>
      <c r="C690" s="11"/>
      <c r="D690" s="65"/>
      <c r="E690" s="65"/>
      <c r="F690" s="65"/>
      <c r="G690" s="4"/>
    </row>
    <row r="691" spans="1:7" ht="15" thickBot="1" x14ac:dyDescent="0.35">
      <c r="A691" s="429"/>
      <c r="B691" s="252"/>
      <c r="C691" s="11"/>
      <c r="D691" s="65"/>
      <c r="E691" s="65"/>
      <c r="F691" s="65"/>
      <c r="G691" s="8"/>
    </row>
    <row r="692" spans="1:7" ht="18.600000000000001" thickBot="1" x14ac:dyDescent="0.4">
      <c r="A692" s="56" t="s">
        <v>909</v>
      </c>
      <c r="B692" s="15"/>
      <c r="C692" s="83"/>
      <c r="D692" s="27"/>
      <c r="E692" s="27"/>
      <c r="F692" s="27"/>
      <c r="G692" s="16"/>
    </row>
    <row r="693" spans="1:7" x14ac:dyDescent="0.3">
      <c r="A693" s="426" t="s">
        <v>936</v>
      </c>
      <c r="B693" s="344" t="s">
        <v>910</v>
      </c>
      <c r="C693" s="96" t="s">
        <v>2064</v>
      </c>
      <c r="D693" s="65">
        <v>120</v>
      </c>
      <c r="E693" s="65">
        <v>277</v>
      </c>
      <c r="F693" s="65">
        <v>330</v>
      </c>
      <c r="G693" s="66" t="s">
        <v>1931</v>
      </c>
    </row>
    <row r="694" spans="1:7" x14ac:dyDescent="0.3">
      <c r="A694" s="421" t="s">
        <v>937</v>
      </c>
      <c r="B694" s="344" t="s">
        <v>915</v>
      </c>
      <c r="C694" s="96" t="s">
        <v>2064</v>
      </c>
      <c r="D694" s="65">
        <v>120</v>
      </c>
      <c r="E694" s="65">
        <v>277</v>
      </c>
      <c r="F694" s="65">
        <v>660</v>
      </c>
      <c r="G694" s="66" t="s">
        <v>1933</v>
      </c>
    </row>
    <row r="695" spans="1:7" x14ac:dyDescent="0.3">
      <c r="A695" s="421"/>
      <c r="B695" s="344" t="s">
        <v>916</v>
      </c>
      <c r="C695" s="96" t="s">
        <v>2064</v>
      </c>
      <c r="D695" s="65">
        <v>120</v>
      </c>
      <c r="E695" s="65">
        <v>277</v>
      </c>
      <c r="F695" s="65">
        <v>1000</v>
      </c>
      <c r="G695" s="66" t="s">
        <v>1932</v>
      </c>
    </row>
    <row r="696" spans="1:7" x14ac:dyDescent="0.3">
      <c r="A696" s="429"/>
      <c r="B696" s="344" t="s">
        <v>913</v>
      </c>
      <c r="C696" s="96" t="s">
        <v>424</v>
      </c>
      <c r="D696" s="65">
        <v>120</v>
      </c>
      <c r="E696" s="65">
        <v>277</v>
      </c>
      <c r="F696" s="65">
        <v>250</v>
      </c>
      <c r="G696" s="66" t="s">
        <v>1934</v>
      </c>
    </row>
    <row r="697" spans="1:7" x14ac:dyDescent="0.3">
      <c r="A697" s="437" t="s">
        <v>1351</v>
      </c>
      <c r="B697" s="344" t="s">
        <v>920</v>
      </c>
      <c r="C697" s="96" t="s">
        <v>2072</v>
      </c>
      <c r="D697" s="65">
        <v>120</v>
      </c>
      <c r="E697" s="65">
        <v>277</v>
      </c>
      <c r="F697" s="65">
        <v>500</v>
      </c>
      <c r="G697" s="66" t="s">
        <v>1932</v>
      </c>
    </row>
    <row r="698" spans="1:7" x14ac:dyDescent="0.3">
      <c r="A698" s="421"/>
      <c r="B698" s="344" t="s">
        <v>921</v>
      </c>
      <c r="C698" s="96" t="s">
        <v>2071</v>
      </c>
      <c r="D698" s="65">
        <v>120</v>
      </c>
      <c r="E698" s="65">
        <v>277</v>
      </c>
      <c r="F698" s="65">
        <v>750</v>
      </c>
      <c r="G698" s="66" t="s">
        <v>1933</v>
      </c>
    </row>
    <row r="699" spans="1:7" x14ac:dyDescent="0.3">
      <c r="A699" s="421"/>
      <c r="B699" s="344" t="s">
        <v>922</v>
      </c>
      <c r="C699" s="96" t="s">
        <v>2070</v>
      </c>
      <c r="D699" s="65">
        <v>120</v>
      </c>
      <c r="E699" s="65">
        <v>277</v>
      </c>
      <c r="F699" s="65">
        <v>1000</v>
      </c>
      <c r="G699" s="66" t="s">
        <v>1933</v>
      </c>
    </row>
    <row r="700" spans="1:7" x14ac:dyDescent="0.3">
      <c r="A700" s="421"/>
      <c r="B700" s="344" t="s">
        <v>914</v>
      </c>
      <c r="C700" s="96" t="s">
        <v>424</v>
      </c>
      <c r="D700" s="65">
        <v>220</v>
      </c>
      <c r="E700" s="65">
        <v>240</v>
      </c>
      <c r="F700" s="65">
        <v>60</v>
      </c>
      <c r="G700" s="66" t="s">
        <v>1928</v>
      </c>
    </row>
    <row r="701" spans="1:7" x14ac:dyDescent="0.3">
      <c r="A701" s="421"/>
      <c r="B701" s="344" t="s">
        <v>924</v>
      </c>
      <c r="C701" s="96" t="s">
        <v>2064</v>
      </c>
      <c r="D701" s="65">
        <v>220</v>
      </c>
      <c r="E701" s="65">
        <v>240</v>
      </c>
      <c r="F701" s="65">
        <v>120</v>
      </c>
      <c r="G701" s="66" t="s">
        <v>1929</v>
      </c>
    </row>
    <row r="702" spans="1:7" x14ac:dyDescent="0.3">
      <c r="A702" s="421"/>
      <c r="B702" s="344" t="s">
        <v>925</v>
      </c>
      <c r="C702" s="96" t="s">
        <v>2064</v>
      </c>
      <c r="D702" s="65">
        <v>220</v>
      </c>
      <c r="E702" s="65">
        <v>240</v>
      </c>
      <c r="F702" s="65">
        <v>180</v>
      </c>
      <c r="G702" s="66" t="s">
        <v>1929</v>
      </c>
    </row>
    <row r="703" spans="1:7" x14ac:dyDescent="0.3">
      <c r="A703" s="421"/>
      <c r="B703" s="344" t="s">
        <v>926</v>
      </c>
      <c r="C703" s="96" t="s">
        <v>2064</v>
      </c>
      <c r="D703" s="65">
        <v>220</v>
      </c>
      <c r="E703" s="65">
        <v>240</v>
      </c>
      <c r="F703" s="65">
        <v>240</v>
      </c>
      <c r="G703" s="66" t="s">
        <v>1929</v>
      </c>
    </row>
    <row r="704" spans="1:7" x14ac:dyDescent="0.3">
      <c r="A704" s="421"/>
      <c r="B704" s="344" t="s">
        <v>927</v>
      </c>
      <c r="C704" s="96" t="s">
        <v>2064</v>
      </c>
      <c r="D704" s="65">
        <v>220</v>
      </c>
      <c r="E704" s="65">
        <v>240</v>
      </c>
      <c r="F704" s="65">
        <v>360</v>
      </c>
      <c r="G704" s="66" t="s">
        <v>1929</v>
      </c>
    </row>
    <row r="705" spans="1:7" x14ac:dyDescent="0.3">
      <c r="A705" s="421"/>
      <c r="B705" s="344" t="s">
        <v>933</v>
      </c>
      <c r="C705" s="65" t="s">
        <v>82</v>
      </c>
      <c r="D705" s="65">
        <v>120</v>
      </c>
      <c r="E705" s="65">
        <v>277</v>
      </c>
      <c r="F705" s="65">
        <v>12</v>
      </c>
      <c r="G705" s="66" t="s">
        <v>1930</v>
      </c>
    </row>
    <row r="706" spans="1:7" x14ac:dyDescent="0.3">
      <c r="A706" s="421"/>
      <c r="B706" s="344" t="s">
        <v>934</v>
      </c>
      <c r="C706" s="65" t="s">
        <v>82</v>
      </c>
      <c r="D706" s="65">
        <v>120</v>
      </c>
      <c r="E706" s="65">
        <v>277</v>
      </c>
      <c r="F706" s="65">
        <v>18</v>
      </c>
      <c r="G706" s="66" t="s">
        <v>1930</v>
      </c>
    </row>
    <row r="707" spans="1:7" ht="15" thickBot="1" x14ac:dyDescent="0.35">
      <c r="A707" s="421"/>
      <c r="B707" s="344" t="s">
        <v>935</v>
      </c>
      <c r="C707" s="65" t="s">
        <v>82</v>
      </c>
      <c r="D707" s="65">
        <v>120</v>
      </c>
      <c r="E707" s="65">
        <v>277</v>
      </c>
      <c r="F707" s="65">
        <v>30</v>
      </c>
      <c r="G707" s="66" t="s">
        <v>1930</v>
      </c>
    </row>
    <row r="708" spans="1:7" ht="18.600000000000001" thickBot="1" x14ac:dyDescent="0.4">
      <c r="A708" s="56" t="s">
        <v>938</v>
      </c>
      <c r="B708" s="15"/>
      <c r="C708" s="83"/>
      <c r="D708" s="27"/>
      <c r="E708" s="27"/>
      <c r="F708" s="27"/>
      <c r="G708" s="16"/>
    </row>
    <row r="709" spans="1:7" x14ac:dyDescent="0.3">
      <c r="A709" s="419" t="s">
        <v>944</v>
      </c>
      <c r="B709" s="344" t="s">
        <v>939</v>
      </c>
      <c r="C709" s="96" t="s">
        <v>2085</v>
      </c>
      <c r="D709" s="65">
        <v>110</v>
      </c>
      <c r="E709" s="65">
        <v>277</v>
      </c>
      <c r="F709" s="65">
        <v>550</v>
      </c>
      <c r="G709" s="66" t="s">
        <v>1935</v>
      </c>
    </row>
    <row r="710" spans="1:7" x14ac:dyDescent="0.3">
      <c r="A710" s="419" t="s">
        <v>945</v>
      </c>
      <c r="B710" s="344" t="s">
        <v>941</v>
      </c>
      <c r="C710" s="96" t="s">
        <v>2085</v>
      </c>
      <c r="D710" s="65">
        <v>110</v>
      </c>
      <c r="E710" s="65">
        <v>277</v>
      </c>
      <c r="F710" s="65">
        <v>410</v>
      </c>
      <c r="G710" s="66" t="s">
        <v>1936</v>
      </c>
    </row>
    <row r="711" spans="1:7" x14ac:dyDescent="0.3">
      <c r="A711" s="434"/>
      <c r="B711" s="344" t="s">
        <v>942</v>
      </c>
      <c r="C711" s="96" t="s">
        <v>2085</v>
      </c>
      <c r="D711" s="65">
        <v>110</v>
      </c>
      <c r="E711" s="65">
        <v>277</v>
      </c>
      <c r="F711" s="82"/>
      <c r="G711" s="66" t="s">
        <v>1308</v>
      </c>
    </row>
    <row r="712" spans="1:7" ht="15" thickBot="1" x14ac:dyDescent="0.35">
      <c r="A712" s="438"/>
      <c r="B712" s="415" t="s">
        <v>943</v>
      </c>
      <c r="C712" s="96" t="s">
        <v>2085</v>
      </c>
      <c r="D712" s="84">
        <v>110</v>
      </c>
      <c r="E712" s="84">
        <v>277</v>
      </c>
      <c r="F712" s="86"/>
      <c r="G712" s="76" t="s">
        <v>1308</v>
      </c>
    </row>
    <row r="713" spans="1:7" ht="18.600000000000001" thickBot="1" x14ac:dyDescent="0.4">
      <c r="A713" s="101" t="s">
        <v>1309</v>
      </c>
      <c r="B713" s="416"/>
      <c r="C713" s="687"/>
      <c r="D713" s="99"/>
      <c r="E713" s="99"/>
      <c r="F713" s="99"/>
      <c r="G713" s="100"/>
    </row>
    <row r="714" spans="1:7" x14ac:dyDescent="0.3">
      <c r="A714" s="428" t="s">
        <v>1329</v>
      </c>
      <c r="B714" s="417" t="s">
        <v>1310</v>
      </c>
      <c r="C714" s="96" t="s">
        <v>424</v>
      </c>
      <c r="D714" s="85">
        <v>90</v>
      </c>
      <c r="E714" s="85">
        <v>305</v>
      </c>
      <c r="F714" s="85">
        <v>330</v>
      </c>
      <c r="G714" s="68" t="s">
        <v>1937</v>
      </c>
    </row>
    <row r="715" spans="1:7" x14ac:dyDescent="0.3">
      <c r="A715" s="433" t="s">
        <v>1330</v>
      </c>
      <c r="B715" s="414" t="s">
        <v>1311</v>
      </c>
      <c r="C715" s="96" t="s">
        <v>424</v>
      </c>
      <c r="D715" s="85">
        <v>90</v>
      </c>
      <c r="E715" s="85">
        <v>305</v>
      </c>
      <c r="F715" s="85">
        <v>330</v>
      </c>
      <c r="G715" s="68" t="s">
        <v>1938</v>
      </c>
    </row>
    <row r="716" spans="1:7" x14ac:dyDescent="0.3">
      <c r="A716" s="421"/>
      <c r="B716" s="414" t="s">
        <v>1312</v>
      </c>
      <c r="C716" s="96" t="s">
        <v>424</v>
      </c>
      <c r="D716" s="85">
        <v>90</v>
      </c>
      <c r="E716" s="85">
        <v>305</v>
      </c>
      <c r="F716" s="85">
        <v>530</v>
      </c>
      <c r="G716" s="68" t="s">
        <v>1938</v>
      </c>
    </row>
    <row r="717" spans="1:7" x14ac:dyDescent="0.3">
      <c r="A717" s="421"/>
      <c r="B717" s="414" t="s">
        <v>1313</v>
      </c>
      <c r="C717" s="96" t="s">
        <v>424</v>
      </c>
      <c r="D717" s="85">
        <v>90</v>
      </c>
      <c r="E717" s="85">
        <v>305</v>
      </c>
      <c r="F717" s="85">
        <v>530</v>
      </c>
      <c r="G717" s="68" t="s">
        <v>1938</v>
      </c>
    </row>
    <row r="718" spans="1:7" x14ac:dyDescent="0.3">
      <c r="A718" s="421"/>
      <c r="B718" s="40" t="s">
        <v>1315</v>
      </c>
      <c r="C718" s="96" t="s">
        <v>424</v>
      </c>
      <c r="D718" s="11">
        <v>100</v>
      </c>
      <c r="E718" s="13">
        <v>277</v>
      </c>
      <c r="F718" s="11">
        <v>40</v>
      </c>
      <c r="G718" s="68" t="s">
        <v>1938</v>
      </c>
    </row>
    <row r="719" spans="1:7" x14ac:dyDescent="0.3">
      <c r="A719" s="421"/>
      <c r="B719" s="40" t="s">
        <v>1316</v>
      </c>
      <c r="C719" s="96" t="s">
        <v>2071</v>
      </c>
      <c r="D719" s="11">
        <v>100</v>
      </c>
      <c r="E719" s="13">
        <v>277</v>
      </c>
      <c r="F719" s="11">
        <v>170</v>
      </c>
      <c r="G719" s="68" t="s">
        <v>1939</v>
      </c>
    </row>
    <row r="720" spans="1:7" x14ac:dyDescent="0.3">
      <c r="A720" s="421"/>
      <c r="B720" s="40" t="s">
        <v>1317</v>
      </c>
      <c r="C720" s="96" t="s">
        <v>2071</v>
      </c>
      <c r="D720" s="11">
        <v>100</v>
      </c>
      <c r="E720" s="13">
        <v>277</v>
      </c>
      <c r="F720" s="11">
        <v>240</v>
      </c>
      <c r="G720" s="68" t="s">
        <v>1940</v>
      </c>
    </row>
    <row r="721" spans="1:7" x14ac:dyDescent="0.3">
      <c r="A721" s="421"/>
      <c r="B721" s="40" t="s">
        <v>1318</v>
      </c>
      <c r="C721" s="96" t="s">
        <v>2070</v>
      </c>
      <c r="D721" s="11">
        <v>100</v>
      </c>
      <c r="E721" s="13">
        <v>277</v>
      </c>
      <c r="F721" s="11">
        <v>320</v>
      </c>
      <c r="G721" s="68" t="s">
        <v>1941</v>
      </c>
    </row>
    <row r="722" spans="1:7" x14ac:dyDescent="0.3">
      <c r="A722" s="421"/>
      <c r="B722" s="40" t="s">
        <v>1319</v>
      </c>
      <c r="C722" s="96" t="s">
        <v>2070</v>
      </c>
      <c r="D722" s="11">
        <v>100</v>
      </c>
      <c r="E722" s="13">
        <v>277</v>
      </c>
      <c r="F722" s="11">
        <v>640</v>
      </c>
      <c r="G722" s="68" t="s">
        <v>1942</v>
      </c>
    </row>
    <row r="723" spans="1:7" x14ac:dyDescent="0.3">
      <c r="A723" s="421"/>
      <c r="B723" s="40" t="s">
        <v>1320</v>
      </c>
      <c r="C723" s="96" t="s">
        <v>2071</v>
      </c>
      <c r="D723" s="11">
        <v>100</v>
      </c>
      <c r="E723" s="13">
        <v>277</v>
      </c>
      <c r="F723" s="11">
        <v>170</v>
      </c>
      <c r="G723" s="68" t="s">
        <v>1943</v>
      </c>
    </row>
    <row r="724" spans="1:7" x14ac:dyDescent="0.3">
      <c r="A724" s="421"/>
      <c r="B724" s="40" t="s">
        <v>1321</v>
      </c>
      <c r="C724" s="96" t="s">
        <v>2071</v>
      </c>
      <c r="D724" s="11">
        <v>100</v>
      </c>
      <c r="E724" s="13">
        <v>277</v>
      </c>
      <c r="F724" s="11">
        <v>240</v>
      </c>
      <c r="G724" s="68" t="s">
        <v>1944</v>
      </c>
    </row>
    <row r="725" spans="1:7" x14ac:dyDescent="0.3">
      <c r="A725" s="429"/>
      <c r="B725" s="40" t="s">
        <v>1322</v>
      </c>
      <c r="C725" s="96" t="s">
        <v>2070</v>
      </c>
      <c r="D725" s="11">
        <v>100</v>
      </c>
      <c r="E725" s="13">
        <v>277</v>
      </c>
      <c r="F725" s="11">
        <v>320</v>
      </c>
      <c r="G725" s="68" t="s">
        <v>1945</v>
      </c>
    </row>
    <row r="726" spans="1:7" x14ac:dyDescent="0.3">
      <c r="A726" s="421"/>
      <c r="B726" s="40" t="s">
        <v>1323</v>
      </c>
      <c r="C726" s="96" t="s">
        <v>2070</v>
      </c>
      <c r="D726" s="11">
        <v>100</v>
      </c>
      <c r="E726" s="13">
        <v>277</v>
      </c>
      <c r="F726" s="11">
        <v>640</v>
      </c>
      <c r="G726" s="68" t="s">
        <v>1946</v>
      </c>
    </row>
    <row r="727" spans="1:7" x14ac:dyDescent="0.3">
      <c r="A727" s="421"/>
      <c r="B727" s="40" t="s">
        <v>1324</v>
      </c>
      <c r="C727" s="11" t="s">
        <v>15</v>
      </c>
      <c r="D727" s="11">
        <v>100</v>
      </c>
      <c r="E727" s="13">
        <v>240</v>
      </c>
      <c r="F727" s="11">
        <v>16</v>
      </c>
      <c r="G727" s="4" t="s">
        <v>1947</v>
      </c>
    </row>
    <row r="728" spans="1:7" x14ac:dyDescent="0.3">
      <c r="A728" s="421"/>
      <c r="B728" s="418" t="s">
        <v>1325</v>
      </c>
      <c r="C728" s="11" t="s">
        <v>15</v>
      </c>
      <c r="D728" s="11">
        <v>100</v>
      </c>
      <c r="E728" s="13">
        <v>120</v>
      </c>
      <c r="F728" s="11">
        <v>11</v>
      </c>
      <c r="G728" s="4" t="s">
        <v>1948</v>
      </c>
    </row>
    <row r="729" spans="1:7" x14ac:dyDescent="0.3">
      <c r="A729" s="421"/>
      <c r="B729" s="418" t="s">
        <v>1326</v>
      </c>
      <c r="C729" s="11" t="s">
        <v>15</v>
      </c>
      <c r="D729" s="11">
        <v>100</v>
      </c>
      <c r="E729" s="13">
        <v>120</v>
      </c>
      <c r="F729" s="11">
        <v>11</v>
      </c>
      <c r="G729" s="4" t="s">
        <v>1949</v>
      </c>
    </row>
    <row r="730" spans="1:7" ht="15" thickBot="1" x14ac:dyDescent="0.35">
      <c r="A730" s="429"/>
      <c r="B730" s="252" t="s">
        <v>1327</v>
      </c>
      <c r="C730" s="11" t="s">
        <v>15</v>
      </c>
      <c r="D730" s="13">
        <v>100</v>
      </c>
      <c r="E730" s="13">
        <v>120</v>
      </c>
      <c r="F730" s="13">
        <v>11</v>
      </c>
      <c r="G730" s="8" t="s">
        <v>1948</v>
      </c>
    </row>
    <row r="731" spans="1:7" ht="18.600000000000001" thickBot="1" x14ac:dyDescent="0.4">
      <c r="A731" s="56" t="s">
        <v>1524</v>
      </c>
      <c r="B731" s="416"/>
      <c r="C731" s="687"/>
      <c r="D731" s="99"/>
      <c r="E731" s="99"/>
      <c r="F731" s="99"/>
      <c r="G731" s="100"/>
    </row>
    <row r="732" spans="1:7" x14ac:dyDescent="0.3">
      <c r="A732" s="436" t="s">
        <v>1357</v>
      </c>
      <c r="B732" s="10" t="s">
        <v>1491</v>
      </c>
      <c r="C732" s="11"/>
      <c r="D732" s="82"/>
      <c r="E732" s="82"/>
      <c r="F732" s="82"/>
      <c r="G732" s="6"/>
    </row>
    <row r="733" spans="1:7" ht="15" thickBot="1" x14ac:dyDescent="0.35">
      <c r="A733" s="439" t="s">
        <v>1489</v>
      </c>
      <c r="B733" s="252"/>
      <c r="C733" s="11"/>
      <c r="D733" s="65"/>
      <c r="E733" s="65"/>
      <c r="F733" s="65"/>
      <c r="G733" s="57"/>
    </row>
    <row r="734" spans="1:7" ht="18.600000000000001" thickBot="1" x14ac:dyDescent="0.4">
      <c r="A734" s="101" t="s">
        <v>1445</v>
      </c>
      <c r="B734" s="416"/>
      <c r="C734" s="687"/>
      <c r="D734" s="99"/>
      <c r="E734" s="99"/>
      <c r="F734" s="99"/>
      <c r="G734" s="100"/>
    </row>
    <row r="735" spans="1:7" x14ac:dyDescent="0.3">
      <c r="A735" s="436" t="s">
        <v>1357</v>
      </c>
      <c r="B735" s="10" t="s">
        <v>1490</v>
      </c>
      <c r="C735" s="11"/>
      <c r="D735" s="82"/>
      <c r="E735" s="82"/>
      <c r="F735" s="82"/>
      <c r="G735" s="6"/>
    </row>
    <row r="736" spans="1:7" ht="15" thickBot="1" x14ac:dyDescent="0.35">
      <c r="A736" s="440" t="s">
        <v>1492</v>
      </c>
      <c r="B736" s="252"/>
      <c r="C736" s="11"/>
      <c r="D736" s="13"/>
      <c r="E736" s="13"/>
      <c r="F736" s="13"/>
      <c r="G736" s="8"/>
    </row>
    <row r="737" spans="1:7" ht="18.600000000000001" thickBot="1" x14ac:dyDescent="0.4">
      <c r="A737" s="56" t="s">
        <v>1359</v>
      </c>
      <c r="B737" s="15"/>
      <c r="C737" s="83"/>
      <c r="D737" s="27"/>
      <c r="E737" s="27"/>
      <c r="F737" s="27"/>
      <c r="G737" s="16"/>
    </row>
    <row r="738" spans="1:7" x14ac:dyDescent="0.3">
      <c r="A738" s="428" t="s">
        <v>1382</v>
      </c>
      <c r="B738" s="10" t="s">
        <v>1360</v>
      </c>
      <c r="C738" s="11" t="s">
        <v>424</v>
      </c>
      <c r="D738" s="14">
        <v>90</v>
      </c>
      <c r="E738" s="26">
        <v>528</v>
      </c>
      <c r="F738" s="14">
        <v>635</v>
      </c>
      <c r="G738" s="6" t="s">
        <v>1950</v>
      </c>
    </row>
    <row r="739" spans="1:7" x14ac:dyDescent="0.3">
      <c r="A739" s="35" t="s">
        <v>1383</v>
      </c>
      <c r="B739" s="40" t="s">
        <v>1362</v>
      </c>
      <c r="C739" s="11" t="s">
        <v>424</v>
      </c>
      <c r="D739" s="11">
        <v>90</v>
      </c>
      <c r="E739" s="13">
        <v>528</v>
      </c>
      <c r="F739" s="11">
        <v>635</v>
      </c>
      <c r="G739" s="4" t="s">
        <v>1951</v>
      </c>
    </row>
    <row r="740" spans="1:7" x14ac:dyDescent="0.3">
      <c r="A740" s="421"/>
      <c r="B740" s="40" t="s">
        <v>1363</v>
      </c>
      <c r="C740" s="11" t="s">
        <v>98</v>
      </c>
      <c r="D740" s="11">
        <v>90</v>
      </c>
      <c r="E740" s="13">
        <v>528</v>
      </c>
      <c r="F740" s="11">
        <v>635</v>
      </c>
      <c r="G740" s="4" t="s">
        <v>1952</v>
      </c>
    </row>
    <row r="741" spans="1:7" x14ac:dyDescent="0.3">
      <c r="A741" s="429"/>
      <c r="B741" s="252" t="s">
        <v>1365</v>
      </c>
      <c r="C741" s="11" t="s">
        <v>82</v>
      </c>
      <c r="D741" s="13">
        <v>90</v>
      </c>
      <c r="E741" s="13">
        <v>528</v>
      </c>
      <c r="F741" s="13">
        <v>40</v>
      </c>
      <c r="G741" s="8" t="s">
        <v>1953</v>
      </c>
    </row>
    <row r="742" spans="1:7" x14ac:dyDescent="0.3">
      <c r="A742" s="421"/>
      <c r="B742" s="40" t="s">
        <v>1366</v>
      </c>
      <c r="C742" s="11" t="s">
        <v>82</v>
      </c>
      <c r="D742" s="13">
        <v>90</v>
      </c>
      <c r="E742" s="13">
        <v>528</v>
      </c>
      <c r="F742" s="11">
        <v>60</v>
      </c>
      <c r="G742" s="4" t="s">
        <v>1954</v>
      </c>
    </row>
    <row r="743" spans="1:7" ht="15" thickBot="1" x14ac:dyDescent="0.35">
      <c r="A743" s="429"/>
      <c r="B743" s="252" t="s">
        <v>1380</v>
      </c>
      <c r="C743" s="173" t="s">
        <v>1381</v>
      </c>
      <c r="D743" s="13">
        <v>100</v>
      </c>
      <c r="E743" s="13">
        <v>230</v>
      </c>
      <c r="F743" s="13">
        <v>200</v>
      </c>
      <c r="G743" s="8" t="s">
        <v>1955</v>
      </c>
    </row>
    <row r="744" spans="1:7" ht="18.600000000000001" thickBot="1" x14ac:dyDescent="0.4">
      <c r="A744" s="56" t="s">
        <v>1385</v>
      </c>
      <c r="B744" s="15"/>
      <c r="C744" s="83"/>
      <c r="D744" s="27"/>
      <c r="E744" s="27"/>
      <c r="F744" s="27"/>
      <c r="G744" s="16"/>
    </row>
    <row r="745" spans="1:7" x14ac:dyDescent="0.3">
      <c r="A745" s="428" t="s">
        <v>1393</v>
      </c>
      <c r="B745" s="10" t="s">
        <v>1390</v>
      </c>
      <c r="C745" s="11" t="s">
        <v>2069</v>
      </c>
      <c r="D745" s="14">
        <v>100</v>
      </c>
      <c r="E745" s="26">
        <v>277</v>
      </c>
      <c r="F745" s="14">
        <v>660</v>
      </c>
      <c r="G745" s="6" t="s">
        <v>252</v>
      </c>
    </row>
    <row r="746" spans="1:7" x14ac:dyDescent="0.3">
      <c r="A746" s="35" t="s">
        <v>1394</v>
      </c>
      <c r="B746" s="40" t="s">
        <v>1389</v>
      </c>
      <c r="C746" s="11" t="s">
        <v>2069</v>
      </c>
      <c r="D746" s="11">
        <v>100</v>
      </c>
      <c r="E746" s="13">
        <v>277</v>
      </c>
      <c r="F746" s="11">
        <v>630</v>
      </c>
      <c r="G746" s="4" t="s">
        <v>252</v>
      </c>
    </row>
    <row r="747" spans="1:7" x14ac:dyDescent="0.3">
      <c r="A747" s="429"/>
      <c r="B747" s="252" t="s">
        <v>1391</v>
      </c>
      <c r="C747" s="11" t="s">
        <v>308</v>
      </c>
      <c r="D747" s="13">
        <v>100</v>
      </c>
      <c r="E747" s="13">
        <v>277</v>
      </c>
      <c r="F747" s="13">
        <v>800</v>
      </c>
      <c r="G747" s="4" t="s">
        <v>252</v>
      </c>
    </row>
    <row r="748" spans="1:7" x14ac:dyDescent="0.3">
      <c r="A748" s="421"/>
      <c r="B748" s="40" t="s">
        <v>1392</v>
      </c>
      <c r="C748" s="11" t="s">
        <v>2071</v>
      </c>
      <c r="D748" s="13">
        <v>100</v>
      </c>
      <c r="E748" s="13">
        <v>277</v>
      </c>
      <c r="F748" s="11">
        <v>330</v>
      </c>
      <c r="G748" s="4" t="s">
        <v>252</v>
      </c>
    </row>
    <row r="749" spans="1:7" x14ac:dyDescent="0.3">
      <c r="A749" s="421"/>
      <c r="B749" s="40" t="s">
        <v>1386</v>
      </c>
      <c r="C749" s="11" t="s">
        <v>2109</v>
      </c>
      <c r="D749" s="13">
        <v>100</v>
      </c>
      <c r="E749" s="13">
        <v>277</v>
      </c>
      <c r="F749" s="82"/>
      <c r="G749" s="4"/>
    </row>
    <row r="750" spans="1:7" x14ac:dyDescent="0.3">
      <c r="A750" s="421"/>
      <c r="B750" s="40" t="s">
        <v>1387</v>
      </c>
      <c r="C750" s="11" t="s">
        <v>314</v>
      </c>
      <c r="D750" s="13">
        <v>100</v>
      </c>
      <c r="E750" s="13">
        <v>277</v>
      </c>
      <c r="F750" s="11">
        <v>400</v>
      </c>
      <c r="G750" s="4" t="s">
        <v>252</v>
      </c>
    </row>
    <row r="751" spans="1:7" ht="15" thickBot="1" x14ac:dyDescent="0.35">
      <c r="A751" s="429"/>
      <c r="B751" s="252" t="s">
        <v>1388</v>
      </c>
      <c r="C751" s="11" t="s">
        <v>314</v>
      </c>
      <c r="D751" s="13">
        <v>100</v>
      </c>
      <c r="E751" s="13">
        <v>277</v>
      </c>
      <c r="F751" s="13">
        <v>240</v>
      </c>
      <c r="G751" s="8" t="s">
        <v>252</v>
      </c>
    </row>
    <row r="752" spans="1:7" ht="18.600000000000001" thickBot="1" x14ac:dyDescent="0.4">
      <c r="A752" s="56" t="s">
        <v>1395</v>
      </c>
      <c r="B752" s="15"/>
      <c r="C752" s="83"/>
      <c r="D752" s="27"/>
      <c r="E752" s="27"/>
      <c r="F752" s="27"/>
      <c r="G752" s="16"/>
    </row>
    <row r="753" spans="1:7" x14ac:dyDescent="0.3">
      <c r="A753" s="428" t="s">
        <v>1487</v>
      </c>
      <c r="B753" s="10" t="s">
        <v>1396</v>
      </c>
      <c r="C753" s="11" t="s">
        <v>2111</v>
      </c>
      <c r="D753" s="14">
        <v>90</v>
      </c>
      <c r="E753" s="26">
        <v>277</v>
      </c>
      <c r="F753" s="14">
        <v>800</v>
      </c>
      <c r="G753" s="6" t="s">
        <v>1956</v>
      </c>
    </row>
    <row r="754" spans="1:7" x14ac:dyDescent="0.3">
      <c r="A754" s="35" t="s">
        <v>1488</v>
      </c>
      <c r="B754" s="40" t="s">
        <v>1400</v>
      </c>
      <c r="C754" s="173" t="s">
        <v>2110</v>
      </c>
      <c r="D754" s="82"/>
      <c r="E754" s="82"/>
      <c r="F754" s="82"/>
      <c r="G754" s="4"/>
    </row>
    <row r="755" spans="1:7" x14ac:dyDescent="0.3">
      <c r="A755" s="421"/>
      <c r="B755" s="40" t="s">
        <v>1401</v>
      </c>
      <c r="C755" s="11" t="s">
        <v>2079</v>
      </c>
      <c r="D755" s="11">
        <v>90</v>
      </c>
      <c r="E755" s="13">
        <v>277</v>
      </c>
      <c r="F755" s="11">
        <v>400</v>
      </c>
      <c r="G755" s="6" t="s">
        <v>1957</v>
      </c>
    </row>
    <row r="756" spans="1:7" x14ac:dyDescent="0.3">
      <c r="A756" s="421"/>
      <c r="B756" s="40" t="s">
        <v>1402</v>
      </c>
      <c r="C756" s="11" t="s">
        <v>2079</v>
      </c>
      <c r="D756" s="11">
        <v>90</v>
      </c>
      <c r="E756" s="13">
        <v>277</v>
      </c>
      <c r="F756" s="11">
        <v>400</v>
      </c>
      <c r="G756" s="6" t="s">
        <v>1956</v>
      </c>
    </row>
    <row r="757" spans="1:7" x14ac:dyDescent="0.3">
      <c r="A757" s="421"/>
      <c r="B757" s="40" t="s">
        <v>1403</v>
      </c>
      <c r="C757" s="11" t="s">
        <v>2079</v>
      </c>
      <c r="D757" s="11">
        <v>90</v>
      </c>
      <c r="E757" s="13">
        <v>277</v>
      </c>
      <c r="F757" s="11">
        <v>200</v>
      </c>
      <c r="G757" s="6" t="s">
        <v>1956</v>
      </c>
    </row>
    <row r="758" spans="1:7" x14ac:dyDescent="0.3">
      <c r="A758" s="421" t="s">
        <v>1486</v>
      </c>
      <c r="B758" s="40" t="s">
        <v>1404</v>
      </c>
      <c r="C758" s="11" t="s">
        <v>2079</v>
      </c>
      <c r="D758" s="11">
        <v>90</v>
      </c>
      <c r="E758" s="13">
        <v>277</v>
      </c>
      <c r="F758" s="11">
        <v>200</v>
      </c>
      <c r="G758" s="6" t="s">
        <v>1957</v>
      </c>
    </row>
    <row r="759" spans="1:7" x14ac:dyDescent="0.3">
      <c r="A759" s="421" t="s">
        <v>1485</v>
      </c>
      <c r="B759" s="40" t="s">
        <v>1405</v>
      </c>
      <c r="C759" s="11" t="s">
        <v>2112</v>
      </c>
      <c r="D759" s="11">
        <v>110</v>
      </c>
      <c r="E759" s="13">
        <v>240</v>
      </c>
      <c r="F759" s="11">
        <v>24</v>
      </c>
      <c r="G759" s="6" t="s">
        <v>1956</v>
      </c>
    </row>
    <row r="760" spans="1:7" x14ac:dyDescent="0.3">
      <c r="A760" s="421"/>
      <c r="B760" s="40" t="s">
        <v>1406</v>
      </c>
      <c r="C760" s="173" t="s">
        <v>2079</v>
      </c>
      <c r="D760" s="11">
        <v>110</v>
      </c>
      <c r="E760" s="13">
        <v>240</v>
      </c>
      <c r="F760" s="11">
        <v>200</v>
      </c>
      <c r="G760" s="4" t="s">
        <v>1958</v>
      </c>
    </row>
    <row r="761" spans="1:7" x14ac:dyDescent="0.3">
      <c r="A761" s="421"/>
      <c r="B761" s="40" t="s">
        <v>1479</v>
      </c>
      <c r="C761" s="173" t="s">
        <v>2079</v>
      </c>
      <c r="D761" s="11">
        <v>110</v>
      </c>
      <c r="E761" s="13">
        <v>240</v>
      </c>
      <c r="F761" s="11">
        <v>400</v>
      </c>
      <c r="G761" s="4" t="s">
        <v>1958</v>
      </c>
    </row>
    <row r="762" spans="1:7" x14ac:dyDescent="0.3">
      <c r="A762" s="421"/>
      <c r="B762" s="40" t="s">
        <v>1481</v>
      </c>
      <c r="C762" s="173" t="s">
        <v>2079</v>
      </c>
      <c r="D762" s="11">
        <v>110</v>
      </c>
      <c r="E762" s="13">
        <v>240</v>
      </c>
      <c r="F762" s="11">
        <v>800</v>
      </c>
      <c r="G762" s="4" t="s">
        <v>1959</v>
      </c>
    </row>
    <row r="763" spans="1:7" ht="15" thickBot="1" x14ac:dyDescent="0.35">
      <c r="A763" s="421"/>
      <c r="B763" s="40" t="s">
        <v>1483</v>
      </c>
      <c r="C763" s="11" t="s">
        <v>2114</v>
      </c>
      <c r="D763" s="11">
        <v>110</v>
      </c>
      <c r="E763" s="13">
        <v>277</v>
      </c>
      <c r="F763" s="11">
        <v>340</v>
      </c>
      <c r="G763" s="4" t="s">
        <v>1960</v>
      </c>
    </row>
    <row r="764" spans="1:7" ht="18.600000000000001" thickBot="1" x14ac:dyDescent="0.4">
      <c r="A764" s="56" t="s">
        <v>3661</v>
      </c>
      <c r="B764" s="15"/>
      <c r="C764" s="83"/>
      <c r="D764" s="27"/>
      <c r="E764" s="27"/>
      <c r="F764" s="27"/>
      <c r="G764" s="16"/>
    </row>
    <row r="765" spans="1:7" x14ac:dyDescent="0.3">
      <c r="A765" s="435" t="s">
        <v>1443</v>
      </c>
      <c r="B765" s="40" t="s">
        <v>1430</v>
      </c>
      <c r="C765" s="11" t="s">
        <v>2115</v>
      </c>
      <c r="D765" s="11">
        <v>100</v>
      </c>
      <c r="E765" s="13">
        <v>277</v>
      </c>
      <c r="F765" s="11">
        <v>340</v>
      </c>
      <c r="G765" s="4" t="s">
        <v>1962</v>
      </c>
    </row>
    <row r="766" spans="1:7" x14ac:dyDescent="0.3">
      <c r="A766" s="35" t="s">
        <v>1444</v>
      </c>
      <c r="B766" s="40" t="s">
        <v>1432</v>
      </c>
      <c r="C766" s="11" t="s">
        <v>2115</v>
      </c>
      <c r="D766" s="11">
        <v>277</v>
      </c>
      <c r="E766" s="13">
        <v>480</v>
      </c>
      <c r="F766" s="11">
        <v>340</v>
      </c>
      <c r="G766" s="4" t="s">
        <v>1963</v>
      </c>
    </row>
    <row r="767" spans="1:7" x14ac:dyDescent="0.3">
      <c r="A767" s="421"/>
      <c r="B767" s="40" t="s">
        <v>1433</v>
      </c>
      <c r="C767" s="11" t="s">
        <v>2115</v>
      </c>
      <c r="D767" s="11">
        <v>100</v>
      </c>
      <c r="E767" s="13">
        <v>277</v>
      </c>
      <c r="F767" s="11">
        <v>680</v>
      </c>
      <c r="G767" s="4" t="s">
        <v>1964</v>
      </c>
    </row>
    <row r="768" spans="1:7" x14ac:dyDescent="0.3">
      <c r="A768" s="421" t="s">
        <v>1477</v>
      </c>
      <c r="B768" s="40" t="s">
        <v>1434</v>
      </c>
      <c r="C768" s="11" t="s">
        <v>2115</v>
      </c>
      <c r="D768" s="11">
        <v>100</v>
      </c>
      <c r="E768" s="13">
        <v>277</v>
      </c>
      <c r="F768" s="11">
        <v>680</v>
      </c>
      <c r="G768" s="4" t="s">
        <v>1965</v>
      </c>
    </row>
    <row r="769" spans="1:7" x14ac:dyDescent="0.3">
      <c r="A769" s="421"/>
      <c r="B769" s="40" t="s">
        <v>1435</v>
      </c>
      <c r="C769" s="11" t="s">
        <v>2115</v>
      </c>
      <c r="D769" s="11">
        <v>277</v>
      </c>
      <c r="E769" s="13">
        <v>480</v>
      </c>
      <c r="F769" s="11">
        <v>680</v>
      </c>
      <c r="G769" s="4" t="s">
        <v>1966</v>
      </c>
    </row>
    <row r="770" spans="1:7" x14ac:dyDescent="0.3">
      <c r="A770" s="421"/>
      <c r="B770" s="40" t="s">
        <v>1436</v>
      </c>
      <c r="C770" s="11" t="s">
        <v>2115</v>
      </c>
      <c r="D770" s="11">
        <v>277</v>
      </c>
      <c r="E770" s="13">
        <v>480</v>
      </c>
      <c r="F770" s="11">
        <v>680</v>
      </c>
      <c r="G770" s="4" t="s">
        <v>1963</v>
      </c>
    </row>
    <row r="771" spans="1:7" x14ac:dyDescent="0.3">
      <c r="A771" s="421"/>
      <c r="B771" s="40" t="s">
        <v>1408</v>
      </c>
      <c r="C771" s="11" t="s">
        <v>2114</v>
      </c>
      <c r="D771" s="11">
        <v>100</v>
      </c>
      <c r="E771" s="13">
        <v>277</v>
      </c>
      <c r="F771" s="11">
        <v>300</v>
      </c>
      <c r="G771" s="4" t="s">
        <v>1962</v>
      </c>
    </row>
    <row r="772" spans="1:7" x14ac:dyDescent="0.3">
      <c r="A772" s="421"/>
      <c r="B772" s="40" t="s">
        <v>1409</v>
      </c>
      <c r="C772" s="11" t="s">
        <v>2114</v>
      </c>
      <c r="D772" s="11">
        <v>100</v>
      </c>
      <c r="E772" s="13">
        <v>277</v>
      </c>
      <c r="F772" s="11">
        <v>325</v>
      </c>
      <c r="G772" s="4" t="s">
        <v>1964</v>
      </c>
    </row>
    <row r="773" spans="1:7" x14ac:dyDescent="0.3">
      <c r="A773" s="421"/>
      <c r="B773" s="40" t="s">
        <v>1410</v>
      </c>
      <c r="C773" s="11" t="s">
        <v>2114</v>
      </c>
      <c r="D773" s="11">
        <v>277</v>
      </c>
      <c r="E773" s="13">
        <v>480</v>
      </c>
      <c r="F773" s="11">
        <v>300</v>
      </c>
      <c r="G773" s="4" t="s">
        <v>1963</v>
      </c>
    </row>
    <row r="774" spans="1:7" x14ac:dyDescent="0.3">
      <c r="A774" s="421"/>
      <c r="B774" s="40" t="s">
        <v>1411</v>
      </c>
      <c r="C774" s="11" t="s">
        <v>2114</v>
      </c>
      <c r="D774" s="11">
        <v>277</v>
      </c>
      <c r="E774" s="13">
        <v>480</v>
      </c>
      <c r="F774" s="11">
        <v>325</v>
      </c>
      <c r="G774" s="4" t="s">
        <v>1964</v>
      </c>
    </row>
    <row r="775" spans="1:7" x14ac:dyDescent="0.3">
      <c r="A775" s="429"/>
      <c r="B775" s="40" t="s">
        <v>1413</v>
      </c>
      <c r="C775" s="11" t="s">
        <v>1417</v>
      </c>
      <c r="D775" s="11">
        <v>100</v>
      </c>
      <c r="E775" s="13">
        <v>277</v>
      </c>
      <c r="F775" s="11">
        <v>600</v>
      </c>
      <c r="G775" s="4" t="s">
        <v>1963</v>
      </c>
    </row>
    <row r="776" spans="1:7" x14ac:dyDescent="0.3">
      <c r="A776" s="421"/>
      <c r="B776" s="40" t="s">
        <v>1414</v>
      </c>
      <c r="C776" s="11" t="s">
        <v>1417</v>
      </c>
      <c r="D776" s="11">
        <v>100</v>
      </c>
      <c r="E776" s="13">
        <v>277</v>
      </c>
      <c r="F776" s="11">
        <v>600</v>
      </c>
      <c r="G776" s="4" t="s">
        <v>1967</v>
      </c>
    </row>
    <row r="777" spans="1:7" x14ac:dyDescent="0.3">
      <c r="A777" s="421"/>
      <c r="B777" s="40" t="s">
        <v>1415</v>
      </c>
      <c r="C777" s="11" t="s">
        <v>1417</v>
      </c>
      <c r="D777" s="11">
        <v>277</v>
      </c>
      <c r="E777" s="13">
        <v>480</v>
      </c>
      <c r="F777" s="11">
        <v>600</v>
      </c>
      <c r="G777" s="4" t="s">
        <v>1968</v>
      </c>
    </row>
    <row r="778" spans="1:7" x14ac:dyDescent="0.3">
      <c r="A778" s="421"/>
      <c r="B778" s="40" t="s">
        <v>1416</v>
      </c>
      <c r="C778" s="11" t="s">
        <v>1417</v>
      </c>
      <c r="D778" s="11">
        <v>277</v>
      </c>
      <c r="E778" s="13">
        <v>480</v>
      </c>
      <c r="F778" s="11">
        <v>600</v>
      </c>
      <c r="G778" s="4" t="s">
        <v>1961</v>
      </c>
    </row>
    <row r="779" spans="1:7" x14ac:dyDescent="0.3">
      <c r="A779" s="421"/>
      <c r="B779" s="40" t="s">
        <v>1419</v>
      </c>
      <c r="C779" s="11" t="s">
        <v>1418</v>
      </c>
      <c r="D779" s="11">
        <v>100</v>
      </c>
      <c r="E779" s="13">
        <v>277</v>
      </c>
      <c r="F779" s="11">
        <v>600</v>
      </c>
      <c r="G779" s="4" t="s">
        <v>1963</v>
      </c>
    </row>
    <row r="780" spans="1:7" x14ac:dyDescent="0.3">
      <c r="A780" s="421"/>
      <c r="B780" s="40" t="s">
        <v>1420</v>
      </c>
      <c r="C780" s="11" t="s">
        <v>1418</v>
      </c>
      <c r="D780" s="11">
        <v>100</v>
      </c>
      <c r="E780" s="13">
        <v>277</v>
      </c>
      <c r="F780" s="11">
        <v>600</v>
      </c>
      <c r="G780" s="4" t="s">
        <v>1966</v>
      </c>
    </row>
    <row r="781" spans="1:7" x14ac:dyDescent="0.3">
      <c r="A781" s="429"/>
      <c r="B781" s="40" t="s">
        <v>1421</v>
      </c>
      <c r="C781" s="11" t="s">
        <v>1418</v>
      </c>
      <c r="D781" s="11">
        <v>277</v>
      </c>
      <c r="E781" s="13">
        <v>480</v>
      </c>
      <c r="F781" s="11">
        <v>600</v>
      </c>
      <c r="G781" s="4" t="s">
        <v>1963</v>
      </c>
    </row>
    <row r="782" spans="1:7" x14ac:dyDescent="0.3">
      <c r="A782" s="421"/>
      <c r="B782" s="40" t="s">
        <v>1422</v>
      </c>
      <c r="C782" s="11" t="s">
        <v>1418</v>
      </c>
      <c r="D782" s="11">
        <v>277</v>
      </c>
      <c r="E782" s="13">
        <v>480</v>
      </c>
      <c r="F782" s="11">
        <v>600</v>
      </c>
      <c r="G782" s="4" t="s">
        <v>1966</v>
      </c>
    </row>
    <row r="783" spans="1:7" x14ac:dyDescent="0.3">
      <c r="A783" s="421"/>
      <c r="B783" s="40" t="s">
        <v>1423</v>
      </c>
      <c r="C783" s="11" t="s">
        <v>2116</v>
      </c>
      <c r="D783" s="11">
        <v>100</v>
      </c>
      <c r="E783" s="13">
        <v>277</v>
      </c>
      <c r="F783" s="11">
        <v>10</v>
      </c>
      <c r="G783" s="4" t="s">
        <v>1969</v>
      </c>
    </row>
    <row r="784" spans="1:7" x14ac:dyDescent="0.3">
      <c r="A784" s="421"/>
      <c r="B784" s="40" t="s">
        <v>1424</v>
      </c>
      <c r="C784" s="11" t="s">
        <v>2116</v>
      </c>
      <c r="D784" s="11">
        <v>100</v>
      </c>
      <c r="E784" s="13">
        <v>277</v>
      </c>
      <c r="F784" s="11">
        <v>15</v>
      </c>
      <c r="G784" s="4" t="s">
        <v>1970</v>
      </c>
    </row>
    <row r="785" spans="1:7" x14ac:dyDescent="0.3">
      <c r="A785" s="421"/>
      <c r="B785" s="40" t="s">
        <v>1425</v>
      </c>
      <c r="C785" s="11" t="s">
        <v>2116</v>
      </c>
      <c r="D785" s="11">
        <v>100</v>
      </c>
      <c r="E785" s="13">
        <v>277</v>
      </c>
      <c r="F785" s="11">
        <v>30</v>
      </c>
      <c r="G785" s="4" t="s">
        <v>1971</v>
      </c>
    </row>
    <row r="786" spans="1:7" ht="15" thickBot="1" x14ac:dyDescent="0.35">
      <c r="A786" s="429"/>
      <c r="B786" s="252" t="s">
        <v>1427</v>
      </c>
      <c r="C786" s="11" t="s">
        <v>2117</v>
      </c>
      <c r="D786" s="13">
        <v>100</v>
      </c>
      <c r="E786" s="13">
        <v>277</v>
      </c>
      <c r="F786" s="13">
        <v>40</v>
      </c>
      <c r="G786" s="8" t="s">
        <v>1972</v>
      </c>
    </row>
    <row r="787" spans="1:7" ht="18.600000000000001" thickBot="1" x14ac:dyDescent="0.4">
      <c r="A787" s="56" t="s">
        <v>1448</v>
      </c>
      <c r="B787" s="15"/>
      <c r="C787" s="83"/>
      <c r="D787" s="27"/>
      <c r="E787" s="27"/>
      <c r="F787" s="27"/>
      <c r="G787" s="16"/>
    </row>
    <row r="788" spans="1:7" x14ac:dyDescent="0.3">
      <c r="A788" s="428" t="s">
        <v>1452</v>
      </c>
      <c r="B788" s="10" t="s">
        <v>1449</v>
      </c>
      <c r="C788" s="11" t="s">
        <v>2070</v>
      </c>
      <c r="D788" s="14">
        <v>120</v>
      </c>
      <c r="E788" s="26">
        <v>277</v>
      </c>
      <c r="F788" s="14">
        <v>545</v>
      </c>
      <c r="G788" s="6" t="s">
        <v>1973</v>
      </c>
    </row>
    <row r="789" spans="1:7" ht="15" thickBot="1" x14ac:dyDescent="0.35">
      <c r="A789" s="35" t="s">
        <v>1453</v>
      </c>
      <c r="B789" s="40" t="s">
        <v>1451</v>
      </c>
      <c r="C789" s="11" t="s">
        <v>2069</v>
      </c>
      <c r="D789" s="11">
        <v>120</v>
      </c>
      <c r="E789" s="13">
        <v>277</v>
      </c>
      <c r="F789" s="11">
        <v>715</v>
      </c>
      <c r="G789" s="6" t="s">
        <v>1974</v>
      </c>
    </row>
    <row r="790" spans="1:7" ht="18.600000000000001" thickBot="1" x14ac:dyDescent="0.4">
      <c r="A790" s="56" t="s">
        <v>1455</v>
      </c>
      <c r="B790" s="15"/>
      <c r="C790" s="83"/>
      <c r="D790" s="27"/>
      <c r="E790" s="27"/>
      <c r="F790" s="27"/>
      <c r="G790" s="16"/>
    </row>
    <row r="791" spans="1:7" x14ac:dyDescent="0.3">
      <c r="A791" s="435" t="s">
        <v>1465</v>
      </c>
      <c r="B791" s="10" t="s">
        <v>1456</v>
      </c>
      <c r="C791" s="11" t="s">
        <v>424</v>
      </c>
      <c r="D791" s="14">
        <v>110</v>
      </c>
      <c r="E791" s="65">
        <v>488</v>
      </c>
      <c r="F791" s="82" t="s">
        <v>559</v>
      </c>
      <c r="G791" s="6" t="s">
        <v>1975</v>
      </c>
    </row>
    <row r="792" spans="1:7" x14ac:dyDescent="0.3">
      <c r="A792" s="35" t="s">
        <v>1466</v>
      </c>
      <c r="B792" s="40" t="s">
        <v>1459</v>
      </c>
      <c r="C792" s="11" t="s">
        <v>2118</v>
      </c>
      <c r="D792" s="14">
        <v>110</v>
      </c>
      <c r="E792" s="65">
        <v>488</v>
      </c>
      <c r="F792" s="11">
        <v>850</v>
      </c>
      <c r="G792" s="4" t="s">
        <v>1976</v>
      </c>
    </row>
    <row r="793" spans="1:7" x14ac:dyDescent="0.3">
      <c r="A793" s="421" t="s">
        <v>1486</v>
      </c>
      <c r="B793" s="40" t="s">
        <v>1461</v>
      </c>
      <c r="C793" s="11" t="s">
        <v>2100</v>
      </c>
      <c r="D793" s="11">
        <v>110</v>
      </c>
      <c r="E793" s="13">
        <v>488</v>
      </c>
      <c r="F793" s="11">
        <v>635</v>
      </c>
      <c r="G793" s="4" t="s">
        <v>1977</v>
      </c>
    </row>
    <row r="794" spans="1:7" ht="15" thickBot="1" x14ac:dyDescent="0.35">
      <c r="A794" s="429"/>
      <c r="B794" s="252"/>
      <c r="C794" s="11"/>
      <c r="D794" s="13"/>
      <c r="E794" s="13"/>
      <c r="F794" s="13"/>
      <c r="G794" s="8"/>
    </row>
    <row r="795" spans="1:7" ht="18.600000000000001" thickBot="1" x14ac:dyDescent="0.4">
      <c r="A795" s="56" t="s">
        <v>1467</v>
      </c>
      <c r="B795" s="15"/>
      <c r="C795" s="83"/>
      <c r="D795" s="27"/>
      <c r="E795" s="27"/>
      <c r="F795" s="27"/>
      <c r="G795" s="16"/>
    </row>
    <row r="796" spans="1:7" x14ac:dyDescent="0.3">
      <c r="A796" s="435" t="s">
        <v>1474</v>
      </c>
      <c r="B796" s="10" t="s">
        <v>1468</v>
      </c>
      <c r="C796" s="11" t="s">
        <v>1469</v>
      </c>
      <c r="D796" s="82"/>
      <c r="E796" s="82"/>
      <c r="F796" s="14">
        <v>250</v>
      </c>
      <c r="G796" s="6" t="s">
        <v>1978</v>
      </c>
    </row>
    <row r="797" spans="1:7" x14ac:dyDescent="0.3">
      <c r="A797" s="35" t="s">
        <v>1475</v>
      </c>
      <c r="B797" s="40" t="s">
        <v>1470</v>
      </c>
      <c r="C797" s="11" t="s">
        <v>1469</v>
      </c>
      <c r="D797" s="82"/>
      <c r="E797" s="82"/>
      <c r="F797" s="11">
        <v>480</v>
      </c>
      <c r="G797" s="6" t="s">
        <v>1979</v>
      </c>
    </row>
    <row r="798" spans="1:7" x14ac:dyDescent="0.3">
      <c r="A798" s="421"/>
      <c r="B798" s="40" t="s">
        <v>1472</v>
      </c>
      <c r="C798" s="11" t="s">
        <v>1469</v>
      </c>
      <c r="D798" s="82"/>
      <c r="E798" s="82"/>
      <c r="F798" s="11">
        <v>570</v>
      </c>
      <c r="G798" s="6" t="s">
        <v>1978</v>
      </c>
    </row>
    <row r="799" spans="1:7" x14ac:dyDescent="0.3">
      <c r="A799" s="429"/>
      <c r="B799" s="252" t="s">
        <v>1473</v>
      </c>
      <c r="C799" s="11" t="s">
        <v>1469</v>
      </c>
      <c r="D799" s="86"/>
      <c r="E799" s="86"/>
      <c r="F799" s="13">
        <v>260</v>
      </c>
      <c r="G799" s="114" t="s">
        <v>1980</v>
      </c>
    </row>
    <row r="800" spans="1:7" ht="15" thickBot="1" x14ac:dyDescent="0.35">
      <c r="A800" s="429"/>
      <c r="B800" s="252"/>
      <c r="C800" s="11"/>
      <c r="D800" s="13"/>
      <c r="E800" s="13"/>
      <c r="F800" s="13"/>
      <c r="G800" s="8"/>
    </row>
    <row r="801" spans="1:7" ht="18.600000000000001" thickBot="1" x14ac:dyDescent="0.4">
      <c r="A801" s="56" t="s">
        <v>1537</v>
      </c>
      <c r="B801" s="15"/>
      <c r="C801" s="83"/>
      <c r="D801" s="27"/>
      <c r="E801" s="27"/>
      <c r="F801" s="27"/>
      <c r="G801" s="16"/>
    </row>
    <row r="802" spans="1:7" x14ac:dyDescent="0.3">
      <c r="A802" s="428" t="s">
        <v>1539</v>
      </c>
      <c r="B802" s="10" t="s">
        <v>1526</v>
      </c>
      <c r="C802" s="11" t="s">
        <v>2065</v>
      </c>
      <c r="D802" s="14">
        <v>100</v>
      </c>
      <c r="E802" s="26">
        <v>480</v>
      </c>
      <c r="F802" s="14">
        <v>600</v>
      </c>
      <c r="G802" s="6" t="s">
        <v>1527</v>
      </c>
    </row>
    <row r="803" spans="1:7" x14ac:dyDescent="0.3">
      <c r="A803" s="35" t="s">
        <v>1536</v>
      </c>
      <c r="B803" s="40" t="s">
        <v>1528</v>
      </c>
      <c r="C803" s="11" t="s">
        <v>2064</v>
      </c>
      <c r="D803" s="11">
        <v>100</v>
      </c>
      <c r="E803" s="13">
        <v>480</v>
      </c>
      <c r="F803" s="11">
        <v>320</v>
      </c>
      <c r="G803" s="6" t="s">
        <v>1527</v>
      </c>
    </row>
    <row r="804" spans="1:7" x14ac:dyDescent="0.3">
      <c r="A804" s="421"/>
      <c r="B804" s="40" t="s">
        <v>1531</v>
      </c>
      <c r="C804" s="11" t="s">
        <v>2078</v>
      </c>
      <c r="D804" s="11">
        <v>100</v>
      </c>
      <c r="E804" s="13">
        <v>480</v>
      </c>
      <c r="F804" s="11">
        <v>200</v>
      </c>
      <c r="G804" s="6" t="s">
        <v>1527</v>
      </c>
    </row>
    <row r="805" spans="1:7" x14ac:dyDescent="0.3">
      <c r="A805" s="421"/>
      <c r="B805" s="40" t="s">
        <v>1533</v>
      </c>
      <c r="C805" s="11" t="s">
        <v>1534</v>
      </c>
      <c r="D805" s="11">
        <v>90</v>
      </c>
      <c r="E805" s="13">
        <v>265</v>
      </c>
      <c r="F805" s="11">
        <v>36</v>
      </c>
      <c r="G805" s="6" t="s">
        <v>1527</v>
      </c>
    </row>
    <row r="806" spans="1:7" x14ac:dyDescent="0.3">
      <c r="A806" s="421"/>
      <c r="B806" s="40" t="s">
        <v>1535</v>
      </c>
      <c r="C806" s="11" t="s">
        <v>1534</v>
      </c>
      <c r="D806" s="11">
        <v>90</v>
      </c>
      <c r="E806" s="13">
        <v>265</v>
      </c>
      <c r="F806" s="11">
        <v>60</v>
      </c>
      <c r="G806" s="6" t="s">
        <v>1527</v>
      </c>
    </row>
    <row r="807" spans="1:7" ht="15" thickBot="1" x14ac:dyDescent="0.35">
      <c r="A807" s="429"/>
      <c r="B807" s="252"/>
      <c r="C807" s="11"/>
      <c r="D807" s="13"/>
      <c r="E807" s="13"/>
      <c r="F807" s="13"/>
      <c r="G807" s="114"/>
    </row>
    <row r="808" spans="1:7" ht="18.600000000000001" thickBot="1" x14ac:dyDescent="0.4">
      <c r="A808" s="56" t="s">
        <v>1540</v>
      </c>
      <c r="B808" s="15"/>
      <c r="C808" s="83"/>
      <c r="D808" s="27"/>
      <c r="E808" s="27"/>
      <c r="F808" s="27"/>
      <c r="G808" s="16"/>
    </row>
    <row r="809" spans="1:7" x14ac:dyDescent="0.3">
      <c r="A809" s="428" t="s">
        <v>1553</v>
      </c>
      <c r="B809" s="10" t="s">
        <v>1542</v>
      </c>
      <c r="C809" s="11" t="s">
        <v>2071</v>
      </c>
      <c r="D809" s="14">
        <v>120</v>
      </c>
      <c r="E809" s="26">
        <v>277</v>
      </c>
      <c r="F809" s="14">
        <v>160</v>
      </c>
      <c r="G809" s="6" t="s">
        <v>1981</v>
      </c>
    </row>
    <row r="810" spans="1:7" x14ac:dyDescent="0.3">
      <c r="A810" s="35" t="s">
        <v>1554</v>
      </c>
      <c r="B810" s="10" t="s">
        <v>1543</v>
      </c>
      <c r="C810" s="11" t="s">
        <v>2071</v>
      </c>
      <c r="D810" s="14">
        <v>120</v>
      </c>
      <c r="E810" s="65">
        <v>277</v>
      </c>
      <c r="F810" s="11">
        <v>320</v>
      </c>
      <c r="G810" s="6" t="s">
        <v>1982</v>
      </c>
    </row>
    <row r="811" spans="1:7" x14ac:dyDescent="0.3">
      <c r="A811" s="421"/>
      <c r="B811" s="10" t="s">
        <v>1544</v>
      </c>
      <c r="C811" s="11" t="s">
        <v>2069</v>
      </c>
      <c r="D811" s="14">
        <v>120</v>
      </c>
      <c r="E811" s="65">
        <v>277</v>
      </c>
      <c r="F811" s="11">
        <v>320</v>
      </c>
      <c r="G811" s="6" t="s">
        <v>1982</v>
      </c>
    </row>
    <row r="812" spans="1:7" x14ac:dyDescent="0.3">
      <c r="A812" s="421"/>
      <c r="B812" s="10" t="s">
        <v>1545</v>
      </c>
      <c r="C812" s="11" t="s">
        <v>2069</v>
      </c>
      <c r="D812" s="14">
        <v>120</v>
      </c>
      <c r="E812" s="65">
        <v>277</v>
      </c>
      <c r="F812" s="11">
        <v>630</v>
      </c>
      <c r="G812" s="6" t="s">
        <v>1982</v>
      </c>
    </row>
    <row r="813" spans="1:7" x14ac:dyDescent="0.3">
      <c r="A813" s="421"/>
      <c r="B813" s="10" t="s">
        <v>1546</v>
      </c>
      <c r="C813" s="11" t="s">
        <v>2071</v>
      </c>
      <c r="D813" s="11">
        <v>120</v>
      </c>
      <c r="E813" s="13">
        <v>277</v>
      </c>
      <c r="F813" s="11">
        <v>160</v>
      </c>
      <c r="G813" s="6" t="s">
        <v>1983</v>
      </c>
    </row>
    <row r="814" spans="1:7" x14ac:dyDescent="0.3">
      <c r="A814" s="421"/>
      <c r="B814" s="10" t="s">
        <v>1547</v>
      </c>
      <c r="C814" s="11" t="s">
        <v>2071</v>
      </c>
      <c r="D814" s="11">
        <v>120</v>
      </c>
      <c r="E814" s="13">
        <v>277</v>
      </c>
      <c r="F814" s="11">
        <v>320</v>
      </c>
      <c r="G814" s="6" t="s">
        <v>1983</v>
      </c>
    </row>
    <row r="815" spans="1:7" x14ac:dyDescent="0.3">
      <c r="A815" s="421"/>
      <c r="B815" s="10" t="s">
        <v>1548</v>
      </c>
      <c r="C815" s="11" t="s">
        <v>2069</v>
      </c>
      <c r="D815" s="11">
        <v>120</v>
      </c>
      <c r="E815" s="13">
        <v>277</v>
      </c>
      <c r="F815" s="11">
        <v>320</v>
      </c>
      <c r="G815" s="6" t="s">
        <v>1983</v>
      </c>
    </row>
    <row r="816" spans="1:7" x14ac:dyDescent="0.3">
      <c r="A816" s="421"/>
      <c r="B816" s="10" t="s">
        <v>1549</v>
      </c>
      <c r="C816" s="11" t="s">
        <v>2069</v>
      </c>
      <c r="D816" s="11">
        <v>120</v>
      </c>
      <c r="E816" s="13">
        <v>277</v>
      </c>
      <c r="F816" s="11">
        <v>630</v>
      </c>
      <c r="G816" s="6" t="s">
        <v>1982</v>
      </c>
    </row>
    <row r="817" spans="1:7" x14ac:dyDescent="0.3">
      <c r="A817" s="421"/>
      <c r="B817" s="40" t="s">
        <v>1550</v>
      </c>
      <c r="C817" s="11" t="s">
        <v>424</v>
      </c>
      <c r="D817" s="11">
        <v>120</v>
      </c>
      <c r="E817" s="13">
        <v>277</v>
      </c>
      <c r="F817" s="11">
        <v>630</v>
      </c>
      <c r="G817" s="6" t="s">
        <v>1983</v>
      </c>
    </row>
    <row r="818" spans="1:7" ht="15" thickBot="1" x14ac:dyDescent="0.35">
      <c r="A818" s="429"/>
      <c r="B818" s="252" t="s">
        <v>1552</v>
      </c>
      <c r="C818" s="11" t="s">
        <v>424</v>
      </c>
      <c r="D818" s="13">
        <v>120</v>
      </c>
      <c r="E818" s="13">
        <v>277</v>
      </c>
      <c r="F818" s="13">
        <v>320</v>
      </c>
      <c r="G818" s="114" t="s">
        <v>1983</v>
      </c>
    </row>
    <row r="819" spans="1:7" ht="18.600000000000001" thickBot="1" x14ac:dyDescent="0.4">
      <c r="A819" s="56" t="s">
        <v>1555</v>
      </c>
      <c r="B819" s="15"/>
      <c r="C819" s="83"/>
      <c r="D819" s="27"/>
      <c r="E819" s="27"/>
      <c r="F819" s="27"/>
      <c r="G819" s="16"/>
    </row>
    <row r="820" spans="1:7" x14ac:dyDescent="0.3">
      <c r="A820" s="435" t="s">
        <v>1568</v>
      </c>
      <c r="B820" s="345" t="s">
        <v>1556</v>
      </c>
      <c r="C820" s="96" t="s">
        <v>2076</v>
      </c>
      <c r="D820" s="57">
        <v>120</v>
      </c>
      <c r="E820" s="57">
        <v>277</v>
      </c>
      <c r="F820" s="57">
        <v>610</v>
      </c>
      <c r="G820" s="66" t="s">
        <v>1560</v>
      </c>
    </row>
    <row r="821" spans="1:7" x14ac:dyDescent="0.3">
      <c r="A821" s="35" t="s">
        <v>1572</v>
      </c>
      <c r="B821" s="345" t="s">
        <v>1561</v>
      </c>
      <c r="C821" s="96" t="s">
        <v>2068</v>
      </c>
      <c r="D821" s="57">
        <v>120</v>
      </c>
      <c r="E821" s="57">
        <v>277</v>
      </c>
      <c r="F821" s="57">
        <v>650</v>
      </c>
      <c r="G821" s="66" t="s">
        <v>1563</v>
      </c>
    </row>
    <row r="822" spans="1:7" x14ac:dyDescent="0.3">
      <c r="A822" s="421"/>
      <c r="B822" s="345" t="s">
        <v>1564</v>
      </c>
      <c r="C822" s="96" t="s">
        <v>2119</v>
      </c>
      <c r="D822" s="57">
        <v>120</v>
      </c>
      <c r="E822" s="57">
        <v>277</v>
      </c>
      <c r="F822" s="57">
        <v>75</v>
      </c>
      <c r="G822" s="66" t="s">
        <v>1566</v>
      </c>
    </row>
    <row r="823" spans="1:7" x14ac:dyDescent="0.3">
      <c r="A823" s="421"/>
      <c r="B823" s="345" t="s">
        <v>1565</v>
      </c>
      <c r="C823" s="96" t="s">
        <v>2119</v>
      </c>
      <c r="D823" s="57">
        <v>120</v>
      </c>
      <c r="E823" s="57">
        <v>277</v>
      </c>
      <c r="F823" s="57">
        <v>140</v>
      </c>
      <c r="G823" s="57" t="s">
        <v>1567</v>
      </c>
    </row>
    <row r="824" spans="1:7" x14ac:dyDescent="0.3">
      <c r="A824" s="421"/>
      <c r="B824" s="345" t="s">
        <v>1569</v>
      </c>
      <c r="C824" s="96" t="s">
        <v>168</v>
      </c>
      <c r="D824" s="57">
        <v>120</v>
      </c>
      <c r="E824" s="57">
        <v>277</v>
      </c>
      <c r="F824" s="57">
        <v>235</v>
      </c>
      <c r="G824" s="57" t="s">
        <v>1570</v>
      </c>
    </row>
    <row r="825" spans="1:7" ht="15" thickBot="1" x14ac:dyDescent="0.35">
      <c r="A825" s="429"/>
      <c r="B825" s="252"/>
      <c r="C825" s="11"/>
      <c r="D825" s="13"/>
      <c r="E825" s="13"/>
      <c r="F825" s="13"/>
      <c r="G825" s="8"/>
    </row>
    <row r="826" spans="1:7" ht="18.600000000000001" thickBot="1" x14ac:dyDescent="0.4">
      <c r="A826" s="56" t="s">
        <v>1573</v>
      </c>
      <c r="B826" s="15"/>
      <c r="C826" s="83"/>
      <c r="D826" s="27"/>
      <c r="E826" s="27"/>
      <c r="F826" s="27"/>
      <c r="G826" s="16"/>
    </row>
    <row r="827" spans="1:7" x14ac:dyDescent="0.3">
      <c r="A827" s="435" t="s">
        <v>1578</v>
      </c>
      <c r="B827" s="405" t="s">
        <v>1574</v>
      </c>
      <c r="C827" s="11" t="s">
        <v>98</v>
      </c>
      <c r="D827" s="26">
        <v>120</v>
      </c>
      <c r="E827" s="26">
        <v>305</v>
      </c>
      <c r="F827" s="26">
        <v>310</v>
      </c>
      <c r="G827" s="114" t="s">
        <v>1984</v>
      </c>
    </row>
    <row r="828" spans="1:7" x14ac:dyDescent="0.3">
      <c r="A828" s="35" t="s">
        <v>1577</v>
      </c>
      <c r="B828" s="40"/>
      <c r="C828" s="11"/>
      <c r="D828" s="11"/>
      <c r="E828" s="13"/>
      <c r="F828" s="11"/>
      <c r="G828" s="4"/>
    </row>
    <row r="829" spans="1:7" ht="15" thickBot="1" x14ac:dyDescent="0.35">
      <c r="A829" s="429"/>
      <c r="B829" s="252"/>
      <c r="C829" s="11"/>
      <c r="D829" s="13"/>
      <c r="E829" s="13"/>
      <c r="F829" s="13"/>
      <c r="G829" s="8"/>
    </row>
    <row r="830" spans="1:7" ht="18.600000000000001" thickBot="1" x14ac:dyDescent="0.4">
      <c r="A830" s="56" t="s">
        <v>1579</v>
      </c>
      <c r="B830" s="15"/>
      <c r="C830" s="83"/>
      <c r="D830" s="27"/>
      <c r="E830" s="27"/>
      <c r="F830" s="27"/>
      <c r="G830" s="16"/>
    </row>
    <row r="831" spans="1:7" x14ac:dyDescent="0.3">
      <c r="A831" s="419" t="s">
        <v>1595</v>
      </c>
      <c r="B831" s="345" t="s">
        <v>1580</v>
      </c>
      <c r="C831" s="96" t="s">
        <v>2079</v>
      </c>
      <c r="D831" s="57">
        <v>100</v>
      </c>
      <c r="E831" s="57">
        <v>240</v>
      </c>
      <c r="F831" s="57">
        <v>1260</v>
      </c>
      <c r="G831" s="66" t="s">
        <v>1589</v>
      </c>
    </row>
    <row r="832" spans="1:7" x14ac:dyDescent="0.3">
      <c r="A832" s="433" t="s">
        <v>1596</v>
      </c>
      <c r="B832" s="345" t="s">
        <v>1582</v>
      </c>
      <c r="C832" s="96" t="s">
        <v>2079</v>
      </c>
      <c r="D832" s="57">
        <v>100</v>
      </c>
      <c r="E832" s="57">
        <v>240</v>
      </c>
      <c r="F832" s="57">
        <v>1050</v>
      </c>
      <c r="G832" s="66" t="s">
        <v>1590</v>
      </c>
    </row>
    <row r="833" spans="1:7" x14ac:dyDescent="0.3">
      <c r="A833" s="434"/>
      <c r="B833" s="345" t="s">
        <v>1583</v>
      </c>
      <c r="C833" s="96" t="s">
        <v>2079</v>
      </c>
      <c r="D833" s="57">
        <v>100</v>
      </c>
      <c r="E833" s="57">
        <v>240</v>
      </c>
      <c r="F833" s="57">
        <v>840</v>
      </c>
      <c r="G833" s="66" t="s">
        <v>1591</v>
      </c>
    </row>
    <row r="834" spans="1:7" x14ac:dyDescent="0.3">
      <c r="A834" s="434"/>
      <c r="B834" s="345" t="s">
        <v>1585</v>
      </c>
      <c r="C834" s="96" t="s">
        <v>2079</v>
      </c>
      <c r="D834" s="57">
        <v>100</v>
      </c>
      <c r="E834" s="57">
        <v>240</v>
      </c>
      <c r="F834" s="57">
        <v>630</v>
      </c>
      <c r="G834" s="66" t="s">
        <v>1592</v>
      </c>
    </row>
    <row r="835" spans="1:7" x14ac:dyDescent="0.3">
      <c r="A835" s="421"/>
      <c r="B835" s="40" t="s">
        <v>1587</v>
      </c>
      <c r="C835" s="96" t="s">
        <v>2079</v>
      </c>
      <c r="D835" s="57">
        <v>100</v>
      </c>
      <c r="E835" s="57">
        <v>240</v>
      </c>
      <c r="F835" s="11">
        <v>420</v>
      </c>
      <c r="G835" s="66" t="s">
        <v>1593</v>
      </c>
    </row>
    <row r="836" spans="1:7" ht="15" thickBot="1" x14ac:dyDescent="0.35">
      <c r="A836" s="429"/>
      <c r="B836" s="252" t="s">
        <v>1588</v>
      </c>
      <c r="C836" s="96" t="s">
        <v>2079</v>
      </c>
      <c r="D836" s="64">
        <v>100</v>
      </c>
      <c r="E836" s="64">
        <v>240</v>
      </c>
      <c r="F836" s="13">
        <v>210</v>
      </c>
      <c r="G836" s="76" t="s">
        <v>1594</v>
      </c>
    </row>
    <row r="837" spans="1:7" ht="18.600000000000001" thickBot="1" x14ac:dyDescent="0.4">
      <c r="A837" s="56" t="s">
        <v>1597</v>
      </c>
      <c r="B837" s="15"/>
      <c r="C837" s="83"/>
      <c r="D837" s="27"/>
      <c r="E837" s="27"/>
      <c r="F837" s="27"/>
      <c r="G837" s="16"/>
    </row>
    <row r="838" spans="1:7" x14ac:dyDescent="0.3">
      <c r="A838" s="428" t="s">
        <v>1612</v>
      </c>
      <c r="B838" s="10" t="s">
        <v>1598</v>
      </c>
      <c r="C838" s="11" t="s">
        <v>2068</v>
      </c>
      <c r="D838" s="14">
        <v>100</v>
      </c>
      <c r="E838" s="26">
        <v>277</v>
      </c>
      <c r="F838" s="14">
        <v>691</v>
      </c>
      <c r="G838" s="6" t="s">
        <v>1985</v>
      </c>
    </row>
    <row r="839" spans="1:7" x14ac:dyDescent="0.3">
      <c r="A839" s="35" t="s">
        <v>1613</v>
      </c>
      <c r="B839" s="40" t="s">
        <v>1600</v>
      </c>
      <c r="C839" s="11" t="s">
        <v>489</v>
      </c>
      <c r="D839" s="11">
        <v>100</v>
      </c>
      <c r="E839" s="13">
        <v>240</v>
      </c>
      <c r="F839" s="11">
        <v>580</v>
      </c>
      <c r="G839" s="4" t="s">
        <v>1986</v>
      </c>
    </row>
    <row r="840" spans="1:7" x14ac:dyDescent="0.3">
      <c r="A840" s="421"/>
      <c r="B840" s="40" t="s">
        <v>1606</v>
      </c>
      <c r="C840" s="173" t="s">
        <v>2120</v>
      </c>
      <c r="D840" s="11">
        <v>100</v>
      </c>
      <c r="E840" s="13">
        <v>305</v>
      </c>
      <c r="F840" s="11" t="s">
        <v>1601</v>
      </c>
      <c r="G840" s="4" t="s">
        <v>1987</v>
      </c>
    </row>
    <row r="841" spans="1:7" x14ac:dyDescent="0.3">
      <c r="A841" s="421"/>
      <c r="B841" s="40" t="s">
        <v>1605</v>
      </c>
      <c r="C841" s="173" t="s">
        <v>2120</v>
      </c>
      <c r="D841" s="11">
        <v>100</v>
      </c>
      <c r="E841" s="13">
        <v>305</v>
      </c>
      <c r="F841" s="11" t="s">
        <v>1608</v>
      </c>
      <c r="G841" s="4" t="s">
        <v>1988</v>
      </c>
    </row>
    <row r="842" spans="1:7" x14ac:dyDescent="0.3">
      <c r="A842" s="429"/>
      <c r="B842" s="252" t="s">
        <v>1610</v>
      </c>
      <c r="C842" s="11" t="s">
        <v>2079</v>
      </c>
      <c r="D842" s="13">
        <v>100</v>
      </c>
      <c r="E842" s="13">
        <v>240</v>
      </c>
      <c r="F842" s="13">
        <v>500</v>
      </c>
      <c r="G842" s="4" t="s">
        <v>1989</v>
      </c>
    </row>
    <row r="843" spans="1:7" ht="15" thickBot="1" x14ac:dyDescent="0.35">
      <c r="A843" s="429"/>
      <c r="B843" s="252"/>
      <c r="C843" s="11"/>
      <c r="D843" s="13"/>
      <c r="E843" s="13"/>
      <c r="F843" s="13"/>
      <c r="G843" s="8"/>
    </row>
    <row r="844" spans="1:7" ht="18.600000000000001" thickBot="1" x14ac:dyDescent="0.4">
      <c r="A844" s="56" t="s">
        <v>1614</v>
      </c>
      <c r="B844" s="15"/>
      <c r="C844" s="83"/>
      <c r="D844" s="27"/>
      <c r="E844" s="27"/>
      <c r="F844" s="27"/>
      <c r="G844" s="16"/>
    </row>
    <row r="845" spans="1:7" x14ac:dyDescent="0.3">
      <c r="A845" s="435" t="s">
        <v>1623</v>
      </c>
      <c r="B845" s="10" t="s">
        <v>1615</v>
      </c>
      <c r="C845" s="11" t="s">
        <v>489</v>
      </c>
      <c r="D845" s="57">
        <v>90</v>
      </c>
      <c r="E845" s="57">
        <v>305</v>
      </c>
      <c r="F845" s="14">
        <v>590</v>
      </c>
      <c r="G845" s="6" t="s">
        <v>1990</v>
      </c>
    </row>
    <row r="846" spans="1:7" x14ac:dyDescent="0.3">
      <c r="A846" s="35" t="s">
        <v>1624</v>
      </c>
      <c r="B846" s="40" t="s">
        <v>1618</v>
      </c>
      <c r="C846" s="11" t="s">
        <v>314</v>
      </c>
      <c r="D846" s="57">
        <v>90</v>
      </c>
      <c r="E846" s="57">
        <v>305</v>
      </c>
      <c r="F846" s="11">
        <v>110</v>
      </c>
      <c r="G846" s="6" t="s">
        <v>1991</v>
      </c>
    </row>
    <row r="847" spans="1:7" ht="15" thickBot="1" x14ac:dyDescent="0.35">
      <c r="A847" s="429"/>
      <c r="B847" s="252" t="s">
        <v>1619</v>
      </c>
      <c r="C847" s="11" t="s">
        <v>314</v>
      </c>
      <c r="D847" s="64">
        <v>90</v>
      </c>
      <c r="E847" s="64">
        <v>305</v>
      </c>
      <c r="F847" s="13">
        <v>220</v>
      </c>
      <c r="G847" s="114" t="s">
        <v>1992</v>
      </c>
    </row>
    <row r="848" spans="1:7" ht="18.600000000000001" thickBot="1" x14ac:dyDescent="0.4">
      <c r="A848" s="56" t="s">
        <v>1625</v>
      </c>
      <c r="B848" s="15"/>
      <c r="C848" s="83"/>
      <c r="D848" s="27"/>
      <c r="E848" s="27"/>
      <c r="F848" s="27"/>
      <c r="G848" s="16"/>
    </row>
    <row r="849" spans="1:7" x14ac:dyDescent="0.3">
      <c r="A849" s="426" t="s">
        <v>1630</v>
      </c>
      <c r="B849" s="10" t="s">
        <v>1626</v>
      </c>
      <c r="C849" s="11" t="s">
        <v>2121</v>
      </c>
      <c r="D849" s="14">
        <v>230</v>
      </c>
      <c r="E849" s="153"/>
      <c r="F849" s="14">
        <v>240</v>
      </c>
      <c r="G849" s="6" t="s">
        <v>1993</v>
      </c>
    </row>
    <row r="850" spans="1:7" x14ac:dyDescent="0.3">
      <c r="A850" s="42" t="s">
        <v>1631</v>
      </c>
      <c r="B850" s="252"/>
      <c r="C850" s="11"/>
      <c r="D850" s="13"/>
      <c r="E850" s="13"/>
      <c r="F850" s="13"/>
      <c r="G850" s="8"/>
    </row>
    <row r="851" spans="1:7" ht="15" thickBot="1" x14ac:dyDescent="0.35">
      <c r="A851" s="429"/>
      <c r="B851" s="252"/>
      <c r="C851" s="11"/>
      <c r="D851" s="13"/>
      <c r="E851" s="13"/>
      <c r="F851" s="13"/>
      <c r="G851" s="8"/>
    </row>
    <row r="852" spans="1:7" ht="18.600000000000001" thickBot="1" x14ac:dyDescent="0.4">
      <c r="A852" s="56" t="s">
        <v>1632</v>
      </c>
      <c r="B852" s="15"/>
      <c r="C852" s="83"/>
      <c r="D852" s="27"/>
      <c r="E852" s="27"/>
      <c r="F852" s="27"/>
      <c r="G852" s="16"/>
    </row>
    <row r="853" spans="1:7" x14ac:dyDescent="0.3">
      <c r="A853" s="428" t="s">
        <v>1645</v>
      </c>
      <c r="B853" s="10" t="s">
        <v>1633</v>
      </c>
      <c r="C853" s="11" t="s">
        <v>2068</v>
      </c>
      <c r="D853" s="57">
        <v>100</v>
      </c>
      <c r="E853" s="57">
        <v>480</v>
      </c>
      <c r="F853" s="14">
        <v>680</v>
      </c>
      <c r="G853" s="6" t="s">
        <v>1994</v>
      </c>
    </row>
    <row r="854" spans="1:7" x14ac:dyDescent="0.3">
      <c r="A854" s="35" t="s">
        <v>1646</v>
      </c>
      <c r="B854" s="40" t="s">
        <v>1634</v>
      </c>
      <c r="C854" s="11" t="s">
        <v>2068</v>
      </c>
      <c r="D854" s="57">
        <v>100</v>
      </c>
      <c r="E854" s="57">
        <v>480</v>
      </c>
      <c r="F854" s="11">
        <v>560</v>
      </c>
      <c r="G854" s="6" t="s">
        <v>1995</v>
      </c>
    </row>
    <row r="855" spans="1:7" x14ac:dyDescent="0.3">
      <c r="A855" s="421"/>
      <c r="B855" s="40" t="s">
        <v>1635</v>
      </c>
      <c r="C855" s="11" t="s">
        <v>2070</v>
      </c>
      <c r="D855" s="57">
        <v>100</v>
      </c>
      <c r="E855" s="57">
        <v>480</v>
      </c>
      <c r="F855" s="11">
        <v>340</v>
      </c>
      <c r="G855" s="6" t="s">
        <v>1996</v>
      </c>
    </row>
    <row r="856" spans="1:7" x14ac:dyDescent="0.3">
      <c r="A856" s="421"/>
      <c r="B856" s="40" t="s">
        <v>1636</v>
      </c>
      <c r="C856" s="11" t="s">
        <v>2070</v>
      </c>
      <c r="D856" s="57">
        <v>100</v>
      </c>
      <c r="E856" s="57">
        <v>480</v>
      </c>
      <c r="F856" s="11">
        <v>340</v>
      </c>
      <c r="G856" s="6" t="s">
        <v>1995</v>
      </c>
    </row>
    <row r="857" spans="1:7" x14ac:dyDescent="0.3">
      <c r="A857" s="421"/>
      <c r="B857" s="40" t="s">
        <v>1639</v>
      </c>
      <c r="C857" s="11" t="s">
        <v>2072</v>
      </c>
      <c r="D857" s="57">
        <v>100</v>
      </c>
      <c r="E857" s="57">
        <v>480</v>
      </c>
      <c r="F857" s="11">
        <v>170</v>
      </c>
      <c r="G857" s="4" t="s">
        <v>1997</v>
      </c>
    </row>
    <row r="858" spans="1:7" x14ac:dyDescent="0.3">
      <c r="A858" s="421"/>
      <c r="B858" s="40" t="s">
        <v>1641</v>
      </c>
      <c r="C858" s="11" t="s">
        <v>82</v>
      </c>
      <c r="D858" s="57">
        <v>100</v>
      </c>
      <c r="E858" s="57">
        <v>480</v>
      </c>
      <c r="F858" s="11">
        <v>85</v>
      </c>
      <c r="G858" s="4" t="s">
        <v>1997</v>
      </c>
    </row>
    <row r="859" spans="1:7" x14ac:dyDescent="0.3">
      <c r="A859" s="421"/>
      <c r="B859" s="40" t="s">
        <v>1642</v>
      </c>
      <c r="C859" s="11" t="s">
        <v>2068</v>
      </c>
      <c r="D859" s="57">
        <v>100</v>
      </c>
      <c r="E859" s="57">
        <v>480</v>
      </c>
      <c r="F859" s="11">
        <v>620</v>
      </c>
      <c r="G859" s="4" t="s">
        <v>1998</v>
      </c>
    </row>
    <row r="860" spans="1:7" x14ac:dyDescent="0.3">
      <c r="A860" s="421"/>
      <c r="B860" s="40" t="s">
        <v>1643</v>
      </c>
      <c r="C860" s="11" t="s">
        <v>2070</v>
      </c>
      <c r="D860" s="57">
        <v>100</v>
      </c>
      <c r="E860" s="57">
        <v>480</v>
      </c>
      <c r="F860" s="11">
        <v>310</v>
      </c>
      <c r="G860" s="4" t="s">
        <v>1999</v>
      </c>
    </row>
    <row r="861" spans="1:7" ht="15" thickBot="1" x14ac:dyDescent="0.35">
      <c r="A861" s="429"/>
      <c r="B861" s="252" t="s">
        <v>1644</v>
      </c>
      <c r="C861" s="11" t="s">
        <v>2070</v>
      </c>
      <c r="D861" s="64">
        <v>100</v>
      </c>
      <c r="E861" s="64">
        <v>480</v>
      </c>
      <c r="F861" s="13">
        <v>310</v>
      </c>
      <c r="G861" s="114" t="s">
        <v>2000</v>
      </c>
    </row>
    <row r="862" spans="1:7" ht="18.600000000000001" thickBot="1" x14ac:dyDescent="0.4">
      <c r="A862" s="56" t="s">
        <v>2139</v>
      </c>
      <c r="B862" s="15"/>
      <c r="C862" s="83"/>
      <c r="D862" s="394"/>
      <c r="E862" s="394"/>
      <c r="F862" s="27"/>
      <c r="G862" s="16"/>
    </row>
    <row r="863" spans="1:7" x14ac:dyDescent="0.3">
      <c r="A863" s="428" t="s">
        <v>2161</v>
      </c>
      <c r="B863" s="10" t="s">
        <v>2140</v>
      </c>
      <c r="C863" s="11" t="s">
        <v>424</v>
      </c>
      <c r="D863" s="14">
        <v>54</v>
      </c>
      <c r="E863" s="153"/>
      <c r="F863" s="14">
        <v>320</v>
      </c>
      <c r="G863" s="6" t="s">
        <v>2141</v>
      </c>
    </row>
    <row r="864" spans="1:7" x14ac:dyDescent="0.3">
      <c r="A864" s="35" t="s">
        <v>2162</v>
      </c>
      <c r="B864" s="40" t="s">
        <v>2142</v>
      </c>
      <c r="C864" s="11" t="s">
        <v>2148</v>
      </c>
      <c r="D864" s="11">
        <v>60</v>
      </c>
      <c r="E864" s="153"/>
      <c r="F864" s="11">
        <v>43</v>
      </c>
      <c r="G864" s="4" t="s">
        <v>2145</v>
      </c>
    </row>
    <row r="865" spans="1:7" x14ac:dyDescent="0.3">
      <c r="A865" s="421"/>
      <c r="B865" s="40" t="s">
        <v>2143</v>
      </c>
      <c r="C865" s="11" t="s">
        <v>2148</v>
      </c>
      <c r="D865" s="11">
        <v>80</v>
      </c>
      <c r="E865" s="153"/>
      <c r="F865" s="11">
        <v>56</v>
      </c>
      <c r="G865" s="4" t="s">
        <v>2146</v>
      </c>
    </row>
    <row r="866" spans="1:7" x14ac:dyDescent="0.3">
      <c r="A866" s="421"/>
      <c r="B866" s="40" t="s">
        <v>2144</v>
      </c>
      <c r="C866" s="11" t="s">
        <v>2148</v>
      </c>
      <c r="D866" s="11">
        <v>90</v>
      </c>
      <c r="E866" s="153"/>
      <c r="F866" s="11">
        <v>63</v>
      </c>
      <c r="G866" s="4" t="s">
        <v>2147</v>
      </c>
    </row>
    <row r="867" spans="1:7" x14ac:dyDescent="0.3">
      <c r="A867" s="421"/>
      <c r="B867" s="40" t="s">
        <v>2149</v>
      </c>
      <c r="C867" s="11" t="s">
        <v>2148</v>
      </c>
      <c r="D867" s="11">
        <v>54</v>
      </c>
      <c r="E867" s="153"/>
      <c r="F867" s="11">
        <v>320</v>
      </c>
      <c r="G867" s="4" t="s">
        <v>2150</v>
      </c>
    </row>
    <row r="868" spans="1:7" x14ac:dyDescent="0.3">
      <c r="A868" s="421"/>
      <c r="B868" s="40" t="s">
        <v>2151</v>
      </c>
      <c r="C868" s="11" t="s">
        <v>2152</v>
      </c>
      <c r="D868" s="11">
        <v>48</v>
      </c>
      <c r="E868" s="153"/>
      <c r="F868" s="11">
        <v>156</v>
      </c>
      <c r="G868" s="4" t="s">
        <v>2153</v>
      </c>
    </row>
    <row r="869" spans="1:7" x14ac:dyDescent="0.3">
      <c r="A869" s="421"/>
      <c r="B869" s="40" t="s">
        <v>2154</v>
      </c>
      <c r="C869" s="11" t="s">
        <v>2156</v>
      </c>
      <c r="D869" s="11">
        <v>28</v>
      </c>
      <c r="E869" s="153"/>
      <c r="F869" s="11">
        <v>10</v>
      </c>
      <c r="G869" s="4" t="s">
        <v>2157</v>
      </c>
    </row>
    <row r="870" spans="1:7" x14ac:dyDescent="0.3">
      <c r="A870" s="421"/>
      <c r="B870" s="40" t="s">
        <v>2155</v>
      </c>
      <c r="C870" s="11" t="s">
        <v>2156</v>
      </c>
      <c r="D870" s="11">
        <v>27</v>
      </c>
      <c r="E870" s="153"/>
      <c r="F870" s="11">
        <v>18</v>
      </c>
      <c r="G870" s="4" t="s">
        <v>2158</v>
      </c>
    </row>
    <row r="871" spans="1:7" ht="15" thickBot="1" x14ac:dyDescent="0.35">
      <c r="A871" s="429"/>
      <c r="B871" s="252" t="s">
        <v>2159</v>
      </c>
      <c r="C871" s="11" t="s">
        <v>2152</v>
      </c>
      <c r="D871" s="13">
        <v>52</v>
      </c>
      <c r="E871" s="154"/>
      <c r="F871" s="13">
        <v>65</v>
      </c>
      <c r="G871" s="8" t="s">
        <v>2160</v>
      </c>
    </row>
    <row r="872" spans="1:7" ht="18.600000000000001" thickBot="1" x14ac:dyDescent="0.4">
      <c r="A872" s="56" t="s">
        <v>2163</v>
      </c>
      <c r="B872" s="15"/>
      <c r="C872" s="83"/>
      <c r="D872" s="27"/>
      <c r="E872" s="27"/>
      <c r="F872" s="27"/>
      <c r="G872" s="16"/>
    </row>
    <row r="873" spans="1:7" x14ac:dyDescent="0.3">
      <c r="A873" s="428" t="s">
        <v>2164</v>
      </c>
      <c r="B873" s="10" t="s">
        <v>2166</v>
      </c>
      <c r="C873" s="11" t="s">
        <v>2165</v>
      </c>
      <c r="D873" s="14">
        <v>100</v>
      </c>
      <c r="E873" s="57">
        <v>277</v>
      </c>
      <c r="F873" s="14">
        <v>440</v>
      </c>
      <c r="G873" s="6" t="s">
        <v>2177</v>
      </c>
    </row>
    <row r="874" spans="1:7" x14ac:dyDescent="0.3">
      <c r="A874" s="35" t="s">
        <v>2196</v>
      </c>
      <c r="B874" s="10" t="s">
        <v>2167</v>
      </c>
      <c r="C874" s="11" t="s">
        <v>2168</v>
      </c>
      <c r="D874" s="14">
        <v>100</v>
      </c>
      <c r="E874" s="57">
        <v>277</v>
      </c>
      <c r="F874" s="11">
        <v>440</v>
      </c>
      <c r="G874" s="6" t="s">
        <v>2177</v>
      </c>
    </row>
    <row r="875" spans="1:7" x14ac:dyDescent="0.3">
      <c r="A875" s="421"/>
      <c r="B875" s="40" t="s">
        <v>2169</v>
      </c>
      <c r="C875" s="11" t="s">
        <v>2168</v>
      </c>
      <c r="D875" s="14">
        <v>100</v>
      </c>
      <c r="E875" s="57">
        <v>277</v>
      </c>
      <c r="F875" s="11">
        <v>330</v>
      </c>
      <c r="G875" s="6" t="s">
        <v>2177</v>
      </c>
    </row>
    <row r="876" spans="1:7" x14ac:dyDescent="0.3">
      <c r="A876" s="421"/>
      <c r="B876" s="40" t="s">
        <v>2170</v>
      </c>
      <c r="C876" s="11" t="s">
        <v>2171</v>
      </c>
      <c r="D876" s="14">
        <v>100</v>
      </c>
      <c r="E876" s="57">
        <v>277</v>
      </c>
      <c r="F876" s="11">
        <v>330</v>
      </c>
      <c r="G876" s="6" t="s">
        <v>2177</v>
      </c>
    </row>
    <row r="877" spans="1:7" x14ac:dyDescent="0.3">
      <c r="A877" s="421"/>
      <c r="B877" s="40" t="s">
        <v>2172</v>
      </c>
      <c r="C877" s="11" t="s">
        <v>2171</v>
      </c>
      <c r="D877" s="14">
        <v>100</v>
      </c>
      <c r="E877" s="57">
        <v>277</v>
      </c>
      <c r="F877" s="11">
        <v>670</v>
      </c>
      <c r="G877" s="6" t="s">
        <v>2177</v>
      </c>
    </row>
    <row r="878" spans="1:7" x14ac:dyDescent="0.3">
      <c r="A878" s="421"/>
      <c r="B878" s="40" t="s">
        <v>2173</v>
      </c>
      <c r="C878" s="11" t="s">
        <v>923</v>
      </c>
      <c r="D878" s="14">
        <v>100</v>
      </c>
      <c r="E878" s="13">
        <v>480</v>
      </c>
      <c r="F878" s="11">
        <v>670</v>
      </c>
      <c r="G878" s="6" t="s">
        <v>2177</v>
      </c>
    </row>
    <row r="879" spans="1:7" x14ac:dyDescent="0.3">
      <c r="A879" s="429"/>
      <c r="B879" s="252" t="s">
        <v>2174</v>
      </c>
      <c r="C879" s="11" t="s">
        <v>923</v>
      </c>
      <c r="D879" s="14">
        <v>100</v>
      </c>
      <c r="E879" s="13">
        <v>480</v>
      </c>
      <c r="F879" s="13">
        <v>670</v>
      </c>
      <c r="G879" s="6" t="s">
        <v>2177</v>
      </c>
    </row>
    <row r="880" spans="1:7" x14ac:dyDescent="0.3">
      <c r="A880" s="421"/>
      <c r="B880" s="252" t="s">
        <v>2175</v>
      </c>
      <c r="C880" s="11" t="s">
        <v>2176</v>
      </c>
      <c r="D880" s="14">
        <v>100</v>
      </c>
      <c r="E880" s="13">
        <v>480</v>
      </c>
      <c r="F880" s="11">
        <v>1000</v>
      </c>
      <c r="G880" s="6" t="s">
        <v>2177</v>
      </c>
    </row>
    <row r="881" spans="1:7" x14ac:dyDescent="0.3">
      <c r="A881" s="421"/>
      <c r="B881" s="40" t="s">
        <v>2178</v>
      </c>
      <c r="C881" s="11" t="s">
        <v>2179</v>
      </c>
      <c r="D881" s="14">
        <v>100</v>
      </c>
      <c r="E881" s="13">
        <v>480</v>
      </c>
      <c r="F881" s="11">
        <v>1000</v>
      </c>
      <c r="G881" s="6" t="s">
        <v>2177</v>
      </c>
    </row>
    <row r="882" spans="1:7" x14ac:dyDescent="0.3">
      <c r="A882" s="421"/>
      <c r="B882" s="40" t="s">
        <v>2180</v>
      </c>
      <c r="C882" s="11" t="s">
        <v>2181</v>
      </c>
      <c r="D882" s="14">
        <v>100</v>
      </c>
      <c r="E882" s="13">
        <v>277</v>
      </c>
      <c r="F882" s="11">
        <v>240</v>
      </c>
      <c r="G882" s="6" t="s">
        <v>2177</v>
      </c>
    </row>
    <row r="883" spans="1:7" x14ac:dyDescent="0.3">
      <c r="A883" s="421"/>
      <c r="B883" s="40" t="s">
        <v>2182</v>
      </c>
      <c r="C883" s="11" t="s">
        <v>2107</v>
      </c>
      <c r="D883" s="14">
        <v>100</v>
      </c>
      <c r="E883" s="13">
        <v>277</v>
      </c>
      <c r="F883" s="11">
        <v>320</v>
      </c>
      <c r="G883" s="6" t="s">
        <v>2177</v>
      </c>
    </row>
    <row r="884" spans="1:7" x14ac:dyDescent="0.3">
      <c r="A884" s="421"/>
      <c r="B884" s="40" t="s">
        <v>2183</v>
      </c>
      <c r="C884" s="11" t="s">
        <v>2184</v>
      </c>
      <c r="D884" s="14">
        <v>100</v>
      </c>
      <c r="E884" s="13">
        <v>277</v>
      </c>
      <c r="F884" s="11">
        <v>480</v>
      </c>
      <c r="G884" s="6" t="s">
        <v>2177</v>
      </c>
    </row>
    <row r="885" spans="1:7" x14ac:dyDescent="0.3">
      <c r="A885" s="421"/>
      <c r="B885" s="40" t="s">
        <v>2185</v>
      </c>
      <c r="C885" s="11" t="s">
        <v>2106</v>
      </c>
      <c r="D885" s="14">
        <v>100</v>
      </c>
      <c r="E885" s="13">
        <v>347</v>
      </c>
      <c r="F885" s="11">
        <v>660</v>
      </c>
      <c r="G885" s="6" t="s">
        <v>2177</v>
      </c>
    </row>
    <row r="886" spans="1:7" x14ac:dyDescent="0.3">
      <c r="A886" s="421"/>
      <c r="B886" s="40" t="s">
        <v>2186</v>
      </c>
      <c r="C886" s="11" t="s">
        <v>424</v>
      </c>
      <c r="D886" s="14">
        <v>100</v>
      </c>
      <c r="E886" s="13">
        <v>480</v>
      </c>
      <c r="F886" s="11">
        <v>530</v>
      </c>
      <c r="G886" s="6" t="s">
        <v>2190</v>
      </c>
    </row>
    <row r="887" spans="1:7" x14ac:dyDescent="0.3">
      <c r="A887" s="421"/>
      <c r="B887" s="40" t="s">
        <v>2187</v>
      </c>
      <c r="C887" s="11" t="s">
        <v>424</v>
      </c>
      <c r="D887" s="14">
        <v>100</v>
      </c>
      <c r="E887" s="13">
        <v>480</v>
      </c>
      <c r="F887" s="11">
        <v>330</v>
      </c>
      <c r="G887" s="6" t="s">
        <v>2190</v>
      </c>
    </row>
    <row r="888" spans="1:7" x14ac:dyDescent="0.3">
      <c r="A888" s="421"/>
      <c r="B888" s="40" t="s">
        <v>2188</v>
      </c>
      <c r="C888" s="11" t="s">
        <v>82</v>
      </c>
      <c r="D888" s="11">
        <v>100</v>
      </c>
      <c r="E888" s="13">
        <v>277</v>
      </c>
      <c r="F888" s="11">
        <v>50</v>
      </c>
      <c r="G888" s="6" t="s">
        <v>2190</v>
      </c>
    </row>
    <row r="889" spans="1:7" x14ac:dyDescent="0.3">
      <c r="A889" s="421"/>
      <c r="B889" s="40" t="s">
        <v>2189</v>
      </c>
      <c r="C889" s="11" t="s">
        <v>82</v>
      </c>
      <c r="D889" s="11">
        <v>100</v>
      </c>
      <c r="E889" s="13">
        <v>277</v>
      </c>
      <c r="F889" s="11">
        <v>85</v>
      </c>
      <c r="G889" s="6" t="s">
        <v>2190</v>
      </c>
    </row>
    <row r="890" spans="1:7" x14ac:dyDescent="0.3">
      <c r="A890" s="421"/>
      <c r="B890" s="40" t="s">
        <v>2191</v>
      </c>
      <c r="C890" s="11" t="s">
        <v>82</v>
      </c>
      <c r="D890" s="11">
        <v>100</v>
      </c>
      <c r="E890" s="13">
        <v>277</v>
      </c>
      <c r="F890" s="11">
        <v>130</v>
      </c>
      <c r="G890" s="6" t="s">
        <v>2190</v>
      </c>
    </row>
    <row r="891" spans="1:7" x14ac:dyDescent="0.3">
      <c r="A891" s="421"/>
      <c r="B891" s="40" t="s">
        <v>2192</v>
      </c>
      <c r="C891" s="11" t="s">
        <v>424</v>
      </c>
      <c r="D891" s="11">
        <v>100</v>
      </c>
      <c r="E891" s="13">
        <v>277</v>
      </c>
      <c r="F891" s="11">
        <v>40</v>
      </c>
      <c r="G891" s="6" t="s">
        <v>2193</v>
      </c>
    </row>
    <row r="892" spans="1:7" x14ac:dyDescent="0.3">
      <c r="A892" s="429"/>
      <c r="B892" s="40" t="s">
        <v>2195</v>
      </c>
      <c r="C892" s="11" t="s">
        <v>424</v>
      </c>
      <c r="D892" s="11">
        <v>100</v>
      </c>
      <c r="E892" s="13">
        <v>277</v>
      </c>
      <c r="F892" s="13">
        <v>60</v>
      </c>
      <c r="G892" s="6" t="s">
        <v>2193</v>
      </c>
    </row>
    <row r="893" spans="1:7" ht="15" thickBot="1" x14ac:dyDescent="0.35">
      <c r="A893" s="429"/>
      <c r="B893" s="252" t="s">
        <v>2194</v>
      </c>
      <c r="C893" s="11" t="s">
        <v>424</v>
      </c>
      <c r="D893" s="13">
        <v>100</v>
      </c>
      <c r="E893" s="13">
        <v>277</v>
      </c>
      <c r="F893" s="13">
        <v>80</v>
      </c>
      <c r="G893" s="114" t="s">
        <v>2193</v>
      </c>
    </row>
    <row r="894" spans="1:7" ht="18.600000000000001" thickBot="1" x14ac:dyDescent="0.4">
      <c r="A894" s="56" t="s">
        <v>2197</v>
      </c>
      <c r="B894" s="15"/>
      <c r="C894" s="83"/>
      <c r="D894" s="27"/>
      <c r="E894" s="27"/>
      <c r="F894" s="27"/>
      <c r="G894" s="16"/>
    </row>
    <row r="895" spans="1:7" x14ac:dyDescent="0.3">
      <c r="A895" s="426" t="s">
        <v>2199</v>
      </c>
      <c r="B895" s="10"/>
      <c r="C895" s="11"/>
      <c r="D895" s="14"/>
      <c r="E895" s="26"/>
      <c r="F895" s="14"/>
      <c r="G895" s="6"/>
    </row>
    <row r="896" spans="1:7" x14ac:dyDescent="0.3">
      <c r="A896" s="421" t="s">
        <v>2200</v>
      </c>
      <c r="B896" s="40"/>
      <c r="C896" s="11"/>
      <c r="D896" s="11"/>
      <c r="E896" s="13"/>
      <c r="F896" s="11"/>
      <c r="G896" s="4"/>
    </row>
    <row r="897" spans="1:7" x14ac:dyDescent="0.3">
      <c r="A897" s="436" t="s">
        <v>2198</v>
      </c>
      <c r="B897" s="40"/>
      <c r="C897" s="11"/>
      <c r="D897" s="11"/>
      <c r="E897" s="13"/>
      <c r="F897" s="11"/>
      <c r="G897" s="4"/>
    </row>
    <row r="898" spans="1:7" ht="15" thickBot="1" x14ac:dyDescent="0.35">
      <c r="A898" s="429"/>
      <c r="B898" s="252"/>
      <c r="C898" s="11"/>
      <c r="D898" s="13"/>
      <c r="E898" s="13"/>
      <c r="F898" s="13"/>
      <c r="G898" s="8"/>
    </row>
    <row r="899" spans="1:7" ht="18.600000000000001" thickBot="1" x14ac:dyDescent="0.4">
      <c r="A899" s="56" t="s">
        <v>2201</v>
      </c>
      <c r="B899" s="15"/>
      <c r="C899" s="83"/>
      <c r="D899" s="27"/>
      <c r="E899" s="27"/>
      <c r="F899" s="27"/>
      <c r="G899" s="16"/>
    </row>
    <row r="900" spans="1:7" x14ac:dyDescent="0.3">
      <c r="A900" s="428" t="s">
        <v>2237</v>
      </c>
      <c r="B900" s="10" t="s">
        <v>2202</v>
      </c>
      <c r="C900" s="11" t="s">
        <v>2079</v>
      </c>
      <c r="D900" s="14">
        <v>100</v>
      </c>
      <c r="E900" s="57">
        <v>240</v>
      </c>
      <c r="F900" s="14">
        <v>110</v>
      </c>
      <c r="G900" s="6" t="s">
        <v>2203</v>
      </c>
    </row>
    <row r="901" spans="1:7" x14ac:dyDescent="0.3">
      <c r="A901" s="35" t="s">
        <v>2238</v>
      </c>
      <c r="B901" s="10" t="s">
        <v>2204</v>
      </c>
      <c r="C901" s="11" t="s">
        <v>2079</v>
      </c>
      <c r="D901" s="14">
        <v>100</v>
      </c>
      <c r="E901" s="57">
        <v>240</v>
      </c>
      <c r="F901" s="11">
        <v>181</v>
      </c>
      <c r="G901" s="6" t="s">
        <v>2203</v>
      </c>
    </row>
    <row r="902" spans="1:7" x14ac:dyDescent="0.3">
      <c r="A902" s="421"/>
      <c r="B902" s="10" t="s">
        <v>2205</v>
      </c>
      <c r="C902" s="11" t="s">
        <v>2079</v>
      </c>
      <c r="D902" s="14">
        <v>100</v>
      </c>
      <c r="E902" s="57">
        <v>240</v>
      </c>
      <c r="F902" s="11">
        <v>240</v>
      </c>
      <c r="G902" s="6" t="s">
        <v>2203</v>
      </c>
    </row>
    <row r="903" spans="1:7" x14ac:dyDescent="0.3">
      <c r="A903" s="421" t="s">
        <v>2211</v>
      </c>
      <c r="B903" s="10" t="s">
        <v>2206</v>
      </c>
      <c r="C903" s="11" t="s">
        <v>2079</v>
      </c>
      <c r="D903" s="14">
        <v>100</v>
      </c>
      <c r="E903" s="57">
        <v>240</v>
      </c>
      <c r="F903" s="11">
        <v>290</v>
      </c>
      <c r="G903" s="6" t="s">
        <v>2203</v>
      </c>
    </row>
    <row r="904" spans="1:7" x14ac:dyDescent="0.3">
      <c r="A904" s="421"/>
      <c r="B904" s="10" t="s">
        <v>2207</v>
      </c>
      <c r="C904" s="11" t="s">
        <v>2079</v>
      </c>
      <c r="D904" s="14">
        <v>100</v>
      </c>
      <c r="E904" s="57">
        <v>240</v>
      </c>
      <c r="F904" s="11">
        <v>360</v>
      </c>
      <c r="G904" s="6" t="s">
        <v>2203</v>
      </c>
    </row>
    <row r="905" spans="1:7" x14ac:dyDescent="0.3">
      <c r="A905" s="421"/>
      <c r="B905" s="10" t="s">
        <v>2208</v>
      </c>
      <c r="C905" s="11" t="s">
        <v>2079</v>
      </c>
      <c r="D905" s="14">
        <v>100</v>
      </c>
      <c r="E905" s="57">
        <v>240</v>
      </c>
      <c r="F905" s="11">
        <v>480</v>
      </c>
      <c r="G905" s="6" t="s">
        <v>2203</v>
      </c>
    </row>
    <row r="906" spans="1:7" x14ac:dyDescent="0.3">
      <c r="A906" s="421"/>
      <c r="B906" s="10" t="s">
        <v>2209</v>
      </c>
      <c r="C906" s="11" t="s">
        <v>2079</v>
      </c>
      <c r="D906" s="14">
        <v>100</v>
      </c>
      <c r="E906" s="57">
        <v>240</v>
      </c>
      <c r="F906" s="11">
        <v>540</v>
      </c>
      <c r="G906" s="6" t="s">
        <v>2203</v>
      </c>
    </row>
    <row r="907" spans="1:7" x14ac:dyDescent="0.3">
      <c r="A907" s="421"/>
      <c r="B907" s="10" t="s">
        <v>2210</v>
      </c>
      <c r="C907" s="11" t="s">
        <v>2079</v>
      </c>
      <c r="D907" s="14">
        <v>100</v>
      </c>
      <c r="E907" s="57">
        <v>240</v>
      </c>
      <c r="F907" s="11">
        <v>580</v>
      </c>
      <c r="G907" s="6" t="s">
        <v>2203</v>
      </c>
    </row>
    <row r="908" spans="1:7" x14ac:dyDescent="0.3">
      <c r="A908" s="421"/>
      <c r="B908" s="40" t="s">
        <v>2212</v>
      </c>
      <c r="C908" s="11" t="s">
        <v>2078</v>
      </c>
      <c r="D908" s="11">
        <v>100</v>
      </c>
      <c r="E908" s="13">
        <v>277</v>
      </c>
      <c r="F908" s="11">
        <v>50</v>
      </c>
      <c r="G908" s="4" t="s">
        <v>2203</v>
      </c>
    </row>
    <row r="909" spans="1:7" x14ac:dyDescent="0.3">
      <c r="A909" s="421"/>
      <c r="B909" s="40" t="s">
        <v>2213</v>
      </c>
      <c r="C909" s="11" t="s">
        <v>2078</v>
      </c>
      <c r="D909" s="11">
        <v>100</v>
      </c>
      <c r="E909" s="13">
        <v>277</v>
      </c>
      <c r="F909" s="11">
        <v>100</v>
      </c>
      <c r="G909" s="4" t="s">
        <v>2203</v>
      </c>
    </row>
    <row r="910" spans="1:7" x14ac:dyDescent="0.3">
      <c r="A910" s="421"/>
      <c r="B910" s="40" t="s">
        <v>2214</v>
      </c>
      <c r="C910" s="11" t="s">
        <v>2078</v>
      </c>
      <c r="D910" s="11">
        <v>100</v>
      </c>
      <c r="E910" s="13">
        <v>277</v>
      </c>
      <c r="F910" s="11">
        <v>150</v>
      </c>
      <c r="G910" s="4" t="s">
        <v>2203</v>
      </c>
    </row>
    <row r="911" spans="1:7" x14ac:dyDescent="0.3">
      <c r="A911" s="421"/>
      <c r="B911" s="40" t="s">
        <v>2215</v>
      </c>
      <c r="C911" s="11" t="s">
        <v>2078</v>
      </c>
      <c r="D911" s="11">
        <v>100</v>
      </c>
      <c r="E911" s="13">
        <v>277</v>
      </c>
      <c r="F911" s="11">
        <v>200</v>
      </c>
      <c r="G911" s="4" t="s">
        <v>2203</v>
      </c>
    </row>
    <row r="912" spans="1:7" x14ac:dyDescent="0.3">
      <c r="A912" s="421"/>
      <c r="B912" s="40" t="s">
        <v>2216</v>
      </c>
      <c r="C912" s="11" t="s">
        <v>2078</v>
      </c>
      <c r="D912" s="11">
        <v>100</v>
      </c>
      <c r="E912" s="13">
        <v>277</v>
      </c>
      <c r="F912" s="11">
        <v>240</v>
      </c>
      <c r="G912" s="4" t="s">
        <v>2203</v>
      </c>
    </row>
    <row r="913" spans="1:7" x14ac:dyDescent="0.3">
      <c r="A913" s="421"/>
      <c r="B913" s="40" t="s">
        <v>2217</v>
      </c>
      <c r="C913" s="11" t="s">
        <v>2078</v>
      </c>
      <c r="D913" s="11">
        <v>100</v>
      </c>
      <c r="E913" s="13">
        <v>277</v>
      </c>
      <c r="F913" s="11">
        <v>300</v>
      </c>
      <c r="G913" s="4" t="s">
        <v>2203</v>
      </c>
    </row>
    <row r="914" spans="1:7" x14ac:dyDescent="0.3">
      <c r="A914" s="421"/>
      <c r="B914" s="40" t="s">
        <v>2218</v>
      </c>
      <c r="C914" s="11" t="s">
        <v>424</v>
      </c>
      <c r="D914" s="11">
        <v>100</v>
      </c>
      <c r="E914" s="13">
        <v>277</v>
      </c>
      <c r="F914" s="11">
        <v>50</v>
      </c>
      <c r="G914" s="4" t="s">
        <v>2224</v>
      </c>
    </row>
    <row r="915" spans="1:7" x14ac:dyDescent="0.3">
      <c r="A915" s="421"/>
      <c r="B915" s="40" t="s">
        <v>2219</v>
      </c>
      <c r="C915" s="11" t="s">
        <v>424</v>
      </c>
      <c r="D915" s="11">
        <v>100</v>
      </c>
      <c r="E915" s="13">
        <v>277</v>
      </c>
      <c r="F915" s="11">
        <v>100</v>
      </c>
      <c r="G915" s="4" t="s">
        <v>2224</v>
      </c>
    </row>
    <row r="916" spans="1:7" x14ac:dyDescent="0.3">
      <c r="A916" s="421"/>
      <c r="B916" s="40" t="s">
        <v>2220</v>
      </c>
      <c r="C916" s="11" t="s">
        <v>424</v>
      </c>
      <c r="D916" s="11">
        <v>100</v>
      </c>
      <c r="E916" s="13">
        <v>277</v>
      </c>
      <c r="F916" s="11">
        <v>150</v>
      </c>
      <c r="G916" s="4" t="s">
        <v>2224</v>
      </c>
    </row>
    <row r="917" spans="1:7" x14ac:dyDescent="0.3">
      <c r="A917" s="421"/>
      <c r="B917" s="40" t="s">
        <v>2221</v>
      </c>
      <c r="C917" s="11" t="s">
        <v>424</v>
      </c>
      <c r="D917" s="11">
        <v>100</v>
      </c>
      <c r="E917" s="13">
        <v>277</v>
      </c>
      <c r="F917" s="11">
        <v>200</v>
      </c>
      <c r="G917" s="4" t="s">
        <v>2224</v>
      </c>
    </row>
    <row r="918" spans="1:7" x14ac:dyDescent="0.3">
      <c r="A918" s="421"/>
      <c r="B918" s="40" t="s">
        <v>2222</v>
      </c>
      <c r="C918" s="11" t="s">
        <v>424</v>
      </c>
      <c r="D918" s="11">
        <v>100</v>
      </c>
      <c r="E918" s="13">
        <v>277</v>
      </c>
      <c r="F918" s="11">
        <v>240</v>
      </c>
      <c r="G918" s="4" t="s">
        <v>2224</v>
      </c>
    </row>
    <row r="919" spans="1:7" x14ac:dyDescent="0.3">
      <c r="A919" s="421"/>
      <c r="B919" s="40" t="s">
        <v>2223</v>
      </c>
      <c r="C919" s="11" t="s">
        <v>424</v>
      </c>
      <c r="D919" s="11">
        <v>100</v>
      </c>
      <c r="E919" s="13">
        <v>277</v>
      </c>
      <c r="F919" s="11">
        <v>300</v>
      </c>
      <c r="G919" s="4" t="s">
        <v>2224</v>
      </c>
    </row>
    <row r="920" spans="1:7" x14ac:dyDescent="0.3">
      <c r="A920" s="429"/>
      <c r="B920" s="252" t="s">
        <v>2225</v>
      </c>
      <c r="C920" s="11" t="s">
        <v>424</v>
      </c>
      <c r="D920" s="11">
        <v>100</v>
      </c>
      <c r="E920" s="13">
        <v>277</v>
      </c>
      <c r="F920" s="13">
        <v>50</v>
      </c>
      <c r="G920" s="8" t="s">
        <v>2234</v>
      </c>
    </row>
    <row r="921" spans="1:7" x14ac:dyDescent="0.3">
      <c r="A921" s="421"/>
      <c r="B921" s="252" t="s">
        <v>2226</v>
      </c>
      <c r="C921" s="11" t="s">
        <v>2064</v>
      </c>
      <c r="D921" s="11">
        <v>100</v>
      </c>
      <c r="E921" s="13">
        <v>277</v>
      </c>
      <c r="F921" s="11">
        <v>100</v>
      </c>
      <c r="G921" s="8" t="s">
        <v>2234</v>
      </c>
    </row>
    <row r="922" spans="1:7" x14ac:dyDescent="0.3">
      <c r="A922" s="421"/>
      <c r="B922" s="252" t="s">
        <v>2227</v>
      </c>
      <c r="C922" s="11" t="s">
        <v>2064</v>
      </c>
      <c r="D922" s="11">
        <v>100</v>
      </c>
      <c r="E922" s="13">
        <v>277</v>
      </c>
      <c r="F922" s="11">
        <v>150</v>
      </c>
      <c r="G922" s="8" t="s">
        <v>2234</v>
      </c>
    </row>
    <row r="923" spans="1:7" x14ac:dyDescent="0.3">
      <c r="A923" s="421"/>
      <c r="B923" s="252" t="s">
        <v>2228</v>
      </c>
      <c r="C923" s="11" t="s">
        <v>2064</v>
      </c>
      <c r="D923" s="11">
        <v>100</v>
      </c>
      <c r="E923" s="13">
        <v>277</v>
      </c>
      <c r="F923" s="11">
        <v>200</v>
      </c>
      <c r="G923" s="8" t="s">
        <v>2234</v>
      </c>
    </row>
    <row r="924" spans="1:7" x14ac:dyDescent="0.3">
      <c r="A924" s="421"/>
      <c r="B924" s="252" t="s">
        <v>2229</v>
      </c>
      <c r="C924" s="11" t="s">
        <v>2064</v>
      </c>
      <c r="D924" s="11">
        <v>100</v>
      </c>
      <c r="E924" s="13">
        <v>277</v>
      </c>
      <c r="F924" s="11">
        <v>240</v>
      </c>
      <c r="G924" s="8" t="s">
        <v>2234</v>
      </c>
    </row>
    <row r="925" spans="1:7" x14ac:dyDescent="0.3">
      <c r="A925" s="421"/>
      <c r="B925" s="252" t="s">
        <v>2230</v>
      </c>
      <c r="C925" s="11" t="s">
        <v>2064</v>
      </c>
      <c r="D925" s="11">
        <v>100</v>
      </c>
      <c r="E925" s="13">
        <v>277</v>
      </c>
      <c r="F925" s="11">
        <v>300</v>
      </c>
      <c r="G925" s="8" t="s">
        <v>2234</v>
      </c>
    </row>
    <row r="926" spans="1:7" x14ac:dyDescent="0.3">
      <c r="A926" s="421"/>
      <c r="B926" s="252" t="s">
        <v>2231</v>
      </c>
      <c r="C926" s="11" t="s">
        <v>2064</v>
      </c>
      <c r="D926" s="11">
        <v>100</v>
      </c>
      <c r="E926" s="13">
        <v>277</v>
      </c>
      <c r="F926" s="11">
        <v>400</v>
      </c>
      <c r="G926" s="8" t="s">
        <v>2234</v>
      </c>
    </row>
    <row r="927" spans="1:7" x14ac:dyDescent="0.3">
      <c r="A927" s="421"/>
      <c r="B927" s="252" t="s">
        <v>2232</v>
      </c>
      <c r="C927" s="11" t="s">
        <v>2064</v>
      </c>
      <c r="D927" s="11">
        <v>100</v>
      </c>
      <c r="E927" s="13">
        <v>277</v>
      </c>
      <c r="F927" s="11">
        <v>480</v>
      </c>
      <c r="G927" s="8" t="s">
        <v>2234</v>
      </c>
    </row>
    <row r="928" spans="1:7" x14ac:dyDescent="0.3">
      <c r="A928" s="421"/>
      <c r="B928" s="252" t="s">
        <v>2233</v>
      </c>
      <c r="C928" s="11" t="s">
        <v>2064</v>
      </c>
      <c r="D928" s="11">
        <v>100</v>
      </c>
      <c r="E928" s="13">
        <v>277</v>
      </c>
      <c r="F928" s="11">
        <v>600</v>
      </c>
      <c r="G928" s="8" t="s">
        <v>2234</v>
      </c>
    </row>
    <row r="929" spans="1:7" ht="15" thickBot="1" x14ac:dyDescent="0.35">
      <c r="A929" s="429"/>
      <c r="B929" s="252" t="s">
        <v>2235</v>
      </c>
      <c r="C929" s="11" t="s">
        <v>305</v>
      </c>
      <c r="D929" s="13">
        <v>110</v>
      </c>
      <c r="E929" s="13">
        <v>260</v>
      </c>
      <c r="F929" s="13">
        <v>600</v>
      </c>
      <c r="G929" s="8" t="s">
        <v>2236</v>
      </c>
    </row>
    <row r="930" spans="1:7" ht="18.600000000000001" thickBot="1" x14ac:dyDescent="0.4">
      <c r="A930" s="56" t="s">
        <v>2239</v>
      </c>
      <c r="B930" s="15"/>
      <c r="C930" s="83"/>
      <c r="D930" s="27"/>
      <c r="E930" s="27"/>
      <c r="F930" s="27"/>
      <c r="G930" s="16"/>
    </row>
    <row r="931" spans="1:7" x14ac:dyDescent="0.3">
      <c r="A931" s="428" t="s">
        <v>2260</v>
      </c>
      <c r="B931" s="414" t="s">
        <v>2240</v>
      </c>
      <c r="C931" s="11" t="s">
        <v>2064</v>
      </c>
      <c r="D931" s="14">
        <v>347</v>
      </c>
      <c r="E931" s="57">
        <v>480</v>
      </c>
      <c r="F931" s="14">
        <v>353.4</v>
      </c>
      <c r="G931" s="395" t="s">
        <v>2247</v>
      </c>
    </row>
    <row r="932" spans="1:7" x14ac:dyDescent="0.3">
      <c r="A932" s="35" t="s">
        <v>2272</v>
      </c>
      <c r="B932" s="344" t="s">
        <v>2241</v>
      </c>
      <c r="C932" s="11" t="s">
        <v>2064</v>
      </c>
      <c r="D932" s="14">
        <v>347</v>
      </c>
      <c r="E932" s="57">
        <v>480</v>
      </c>
      <c r="F932" s="11">
        <v>362.3</v>
      </c>
      <c r="G932" s="4" t="s">
        <v>2248</v>
      </c>
    </row>
    <row r="933" spans="1:7" x14ac:dyDescent="0.3">
      <c r="A933" s="421"/>
      <c r="B933" s="344" t="s">
        <v>2242</v>
      </c>
      <c r="C933" s="11" t="s">
        <v>2064</v>
      </c>
      <c r="D933" s="14">
        <v>347</v>
      </c>
      <c r="E933" s="57">
        <v>480</v>
      </c>
      <c r="F933" s="11">
        <v>333.9</v>
      </c>
      <c r="G933" s="4" t="s">
        <v>2249</v>
      </c>
    </row>
    <row r="934" spans="1:7" x14ac:dyDescent="0.3">
      <c r="A934" s="421"/>
      <c r="B934" s="344" t="s">
        <v>2243</v>
      </c>
      <c r="C934" s="11" t="s">
        <v>2064</v>
      </c>
      <c r="D934" s="14">
        <v>347</v>
      </c>
      <c r="E934" s="57">
        <v>480</v>
      </c>
      <c r="F934" s="11">
        <v>362.3</v>
      </c>
      <c r="G934" s="4" t="s">
        <v>2250</v>
      </c>
    </row>
    <row r="935" spans="1:7" x14ac:dyDescent="0.3">
      <c r="A935" s="421"/>
      <c r="B935" s="414" t="s">
        <v>2251</v>
      </c>
      <c r="C935" s="11" t="s">
        <v>2064</v>
      </c>
      <c r="D935" s="14">
        <v>120</v>
      </c>
      <c r="E935" s="57">
        <v>277</v>
      </c>
      <c r="F935" s="11">
        <v>362.1</v>
      </c>
      <c r="G935" s="395" t="s">
        <v>2247</v>
      </c>
    </row>
    <row r="936" spans="1:7" x14ac:dyDescent="0.3">
      <c r="A936" s="421"/>
      <c r="B936" s="344" t="s">
        <v>2244</v>
      </c>
      <c r="C936" s="11" t="s">
        <v>2064</v>
      </c>
      <c r="D936" s="14">
        <v>120</v>
      </c>
      <c r="E936" s="57">
        <v>277</v>
      </c>
      <c r="F936" s="11">
        <v>369.8</v>
      </c>
      <c r="G936" s="4" t="s">
        <v>2248</v>
      </c>
    </row>
    <row r="937" spans="1:7" x14ac:dyDescent="0.3">
      <c r="A937" s="421"/>
      <c r="B937" s="344" t="s">
        <v>2245</v>
      </c>
      <c r="C937" s="11" t="s">
        <v>2064</v>
      </c>
      <c r="D937" s="14">
        <v>120</v>
      </c>
      <c r="E937" s="57">
        <v>277</v>
      </c>
      <c r="F937" s="11">
        <v>340.5</v>
      </c>
      <c r="G937" s="4" t="s">
        <v>2249</v>
      </c>
    </row>
    <row r="938" spans="1:7" x14ac:dyDescent="0.3">
      <c r="A938" s="421"/>
      <c r="B938" s="344" t="s">
        <v>2246</v>
      </c>
      <c r="C938" s="11" t="s">
        <v>2064</v>
      </c>
      <c r="D938" s="14">
        <v>120</v>
      </c>
      <c r="E938" s="57">
        <v>277</v>
      </c>
      <c r="F938" s="11">
        <v>350.1</v>
      </c>
      <c r="G938" s="4" t="s">
        <v>2250</v>
      </c>
    </row>
    <row r="939" spans="1:7" x14ac:dyDescent="0.3">
      <c r="A939" s="421"/>
      <c r="B939" s="40" t="s">
        <v>2252</v>
      </c>
      <c r="C939" s="11" t="s">
        <v>2064</v>
      </c>
      <c r="D939" s="14">
        <v>347</v>
      </c>
      <c r="E939" s="57">
        <v>480</v>
      </c>
      <c r="F939" s="11">
        <v>564.4</v>
      </c>
      <c r="G939" s="395" t="s">
        <v>2247</v>
      </c>
    </row>
    <row r="940" spans="1:7" x14ac:dyDescent="0.3">
      <c r="A940" s="421"/>
      <c r="B940" s="40" t="s">
        <v>2253</v>
      </c>
      <c r="C940" s="11" t="s">
        <v>2064</v>
      </c>
      <c r="D940" s="14">
        <v>347</v>
      </c>
      <c r="E940" s="57">
        <v>480</v>
      </c>
      <c r="F940" s="11">
        <v>559.9</v>
      </c>
      <c r="G940" s="4" t="s">
        <v>2248</v>
      </c>
    </row>
    <row r="941" spans="1:7" x14ac:dyDescent="0.3">
      <c r="A941" s="421"/>
      <c r="B941" s="40" t="s">
        <v>2254</v>
      </c>
      <c r="C941" s="11" t="s">
        <v>2064</v>
      </c>
      <c r="D941" s="14">
        <v>347</v>
      </c>
      <c r="E941" s="57">
        <v>480</v>
      </c>
      <c r="F941" s="11">
        <v>539.6</v>
      </c>
      <c r="G941" s="4" t="s">
        <v>2249</v>
      </c>
    </row>
    <row r="942" spans="1:7" x14ac:dyDescent="0.3">
      <c r="A942" s="421"/>
      <c r="B942" s="40" t="s">
        <v>2255</v>
      </c>
      <c r="C942" s="11" t="s">
        <v>2064</v>
      </c>
      <c r="D942" s="14">
        <v>347</v>
      </c>
      <c r="E942" s="57">
        <v>480</v>
      </c>
      <c r="F942" s="11">
        <v>586.20000000000005</v>
      </c>
      <c r="G942" s="4" t="s">
        <v>2250</v>
      </c>
    </row>
    <row r="943" spans="1:7" x14ac:dyDescent="0.3">
      <c r="A943" s="429"/>
      <c r="B943" s="252" t="s">
        <v>2256</v>
      </c>
      <c r="C943" s="11" t="s">
        <v>2064</v>
      </c>
      <c r="D943" s="14">
        <v>120</v>
      </c>
      <c r="E943" s="57">
        <v>277</v>
      </c>
      <c r="F943" s="13">
        <v>582.9</v>
      </c>
      <c r="G943" s="395" t="s">
        <v>2247</v>
      </c>
    </row>
    <row r="944" spans="1:7" x14ac:dyDescent="0.3">
      <c r="A944" s="421"/>
      <c r="B944" s="40" t="s">
        <v>2257</v>
      </c>
      <c r="C944" s="11" t="s">
        <v>2064</v>
      </c>
      <c r="D944" s="14">
        <v>120</v>
      </c>
      <c r="E944" s="57">
        <v>277</v>
      </c>
      <c r="F944" s="11">
        <v>578.29999999999995</v>
      </c>
      <c r="G944" s="4" t="s">
        <v>2248</v>
      </c>
    </row>
    <row r="945" spans="1:7" x14ac:dyDescent="0.3">
      <c r="A945" s="421"/>
      <c r="B945" s="40" t="s">
        <v>2258</v>
      </c>
      <c r="C945" s="11" t="s">
        <v>2064</v>
      </c>
      <c r="D945" s="14">
        <v>120</v>
      </c>
      <c r="E945" s="57">
        <v>277</v>
      </c>
      <c r="F945" s="11">
        <v>545.79999999999995</v>
      </c>
      <c r="G945" s="4" t="s">
        <v>2249</v>
      </c>
    </row>
    <row r="946" spans="1:7" x14ac:dyDescent="0.3">
      <c r="A946" s="421"/>
      <c r="B946" s="40" t="s">
        <v>2259</v>
      </c>
      <c r="C946" s="11" t="s">
        <v>2064</v>
      </c>
      <c r="D946" s="14">
        <v>120</v>
      </c>
      <c r="E946" s="57">
        <v>277</v>
      </c>
      <c r="F946" s="11">
        <v>591.4</v>
      </c>
      <c r="G946" s="66" t="s">
        <v>2250</v>
      </c>
    </row>
    <row r="947" spans="1:7" x14ac:dyDescent="0.3">
      <c r="A947" s="421"/>
      <c r="B947" s="40" t="s">
        <v>2261</v>
      </c>
      <c r="C947" s="11" t="s">
        <v>82</v>
      </c>
      <c r="D947" s="14">
        <v>120</v>
      </c>
      <c r="E947" s="57">
        <v>277</v>
      </c>
      <c r="F947" s="11">
        <v>192.3</v>
      </c>
      <c r="G947" s="66" t="s">
        <v>2269</v>
      </c>
    </row>
    <row r="948" spans="1:7" x14ac:dyDescent="0.3">
      <c r="A948" s="421"/>
      <c r="B948" s="40" t="s">
        <v>2262</v>
      </c>
      <c r="C948" s="11" t="s">
        <v>82</v>
      </c>
      <c r="D948" s="14">
        <v>120</v>
      </c>
      <c r="E948" s="57">
        <v>277</v>
      </c>
      <c r="F948" s="11">
        <v>198.6</v>
      </c>
      <c r="G948" s="66" t="s">
        <v>2270</v>
      </c>
    </row>
    <row r="949" spans="1:7" x14ac:dyDescent="0.3">
      <c r="A949" s="421"/>
      <c r="B949" s="40" t="s">
        <v>2263</v>
      </c>
      <c r="C949" s="11" t="s">
        <v>82</v>
      </c>
      <c r="D949" s="14">
        <v>120</v>
      </c>
      <c r="E949" s="57">
        <v>277</v>
      </c>
      <c r="F949" s="11">
        <v>200.63</v>
      </c>
      <c r="G949" s="66" t="s">
        <v>2271</v>
      </c>
    </row>
    <row r="950" spans="1:7" x14ac:dyDescent="0.3">
      <c r="A950" s="421"/>
      <c r="B950" s="40" t="s">
        <v>2264</v>
      </c>
      <c r="C950" s="11" t="s">
        <v>82</v>
      </c>
      <c r="D950" s="14">
        <v>347</v>
      </c>
      <c r="E950" s="57">
        <v>480</v>
      </c>
      <c r="F950" s="11">
        <v>184.07</v>
      </c>
      <c r="G950" s="66" t="s">
        <v>2269</v>
      </c>
    </row>
    <row r="951" spans="1:7" x14ac:dyDescent="0.3">
      <c r="A951" s="421"/>
      <c r="B951" s="40" t="s">
        <v>2265</v>
      </c>
      <c r="C951" s="11" t="s">
        <v>82</v>
      </c>
      <c r="D951" s="14">
        <v>347</v>
      </c>
      <c r="E951" s="57">
        <v>480</v>
      </c>
      <c r="F951" s="11">
        <v>190.34</v>
      </c>
      <c r="G951" s="66" t="s">
        <v>2270</v>
      </c>
    </row>
    <row r="952" spans="1:7" x14ac:dyDescent="0.3">
      <c r="A952" s="421"/>
      <c r="B952" s="40" t="s">
        <v>2266</v>
      </c>
      <c r="C952" s="11" t="s">
        <v>82</v>
      </c>
      <c r="D952" s="14">
        <v>347</v>
      </c>
      <c r="E952" s="57">
        <v>480</v>
      </c>
      <c r="F952" s="11">
        <v>193.34</v>
      </c>
      <c r="G952" s="66" t="s">
        <v>2271</v>
      </c>
    </row>
    <row r="953" spans="1:7" x14ac:dyDescent="0.3">
      <c r="A953" s="421"/>
      <c r="B953" s="40" t="s">
        <v>2267</v>
      </c>
      <c r="C953" s="11" t="s">
        <v>82</v>
      </c>
      <c r="D953" s="14">
        <v>120</v>
      </c>
      <c r="E953" s="57">
        <v>277</v>
      </c>
      <c r="F953" s="11">
        <v>295.32</v>
      </c>
      <c r="G953" s="4" t="s">
        <v>2269</v>
      </c>
    </row>
    <row r="954" spans="1:7" ht="15" thickBot="1" x14ac:dyDescent="0.35">
      <c r="A954" s="429"/>
      <c r="B954" s="252" t="s">
        <v>2268</v>
      </c>
      <c r="C954" s="11" t="s">
        <v>82</v>
      </c>
      <c r="D954" s="26">
        <v>347</v>
      </c>
      <c r="E954" s="64">
        <v>480</v>
      </c>
      <c r="F954" s="13">
        <v>288.17</v>
      </c>
      <c r="G954" s="8" t="s">
        <v>2269</v>
      </c>
    </row>
    <row r="955" spans="1:7" ht="18.600000000000001" thickBot="1" x14ac:dyDescent="0.4">
      <c r="A955" s="56" t="s">
        <v>2274</v>
      </c>
      <c r="B955" s="15"/>
      <c r="C955" s="83"/>
      <c r="D955" s="27"/>
      <c r="E955" s="27"/>
      <c r="F955" s="27"/>
      <c r="G955" s="16"/>
    </row>
    <row r="956" spans="1:7" x14ac:dyDescent="0.3">
      <c r="A956" s="426" t="s">
        <v>2275</v>
      </c>
      <c r="B956" s="10" t="s">
        <v>2276</v>
      </c>
      <c r="C956" s="11" t="s">
        <v>308</v>
      </c>
      <c r="D956" s="14">
        <v>100</v>
      </c>
      <c r="E956" s="26">
        <v>277</v>
      </c>
      <c r="F956" s="14">
        <v>1000</v>
      </c>
      <c r="G956" s="6" t="s">
        <v>2278</v>
      </c>
    </row>
    <row r="957" spans="1:7" x14ac:dyDescent="0.3">
      <c r="A957" s="35" t="s">
        <v>2277</v>
      </c>
      <c r="B957" s="40"/>
      <c r="C957" s="11"/>
      <c r="D957" s="11"/>
      <c r="E957" s="13"/>
      <c r="F957" s="11"/>
      <c r="G957" s="4"/>
    </row>
    <row r="958" spans="1:7" ht="15" thickBot="1" x14ac:dyDescent="0.35">
      <c r="A958" s="429"/>
      <c r="B958" s="252"/>
      <c r="C958" s="11"/>
      <c r="D958" s="13"/>
      <c r="E958" s="13"/>
      <c r="F958" s="13"/>
      <c r="G958" s="8"/>
    </row>
    <row r="959" spans="1:7" ht="18.600000000000001" thickBot="1" x14ac:dyDescent="0.4">
      <c r="A959" s="56" t="s">
        <v>2279</v>
      </c>
      <c r="B959" s="15"/>
      <c r="C959" s="83"/>
      <c r="D959" s="27"/>
      <c r="E959" s="27"/>
      <c r="F959" s="27"/>
      <c r="G959" s="16"/>
    </row>
    <row r="960" spans="1:7" x14ac:dyDescent="0.3">
      <c r="A960" s="428" t="s">
        <v>2286</v>
      </c>
      <c r="B960" s="10" t="s">
        <v>2280</v>
      </c>
      <c r="C960" s="65" t="s">
        <v>547</v>
      </c>
      <c r="D960" s="14">
        <v>85</v>
      </c>
      <c r="E960" s="26">
        <v>264</v>
      </c>
      <c r="F960" s="14">
        <v>90</v>
      </c>
      <c r="G960" s="6" t="s">
        <v>2288</v>
      </c>
    </row>
    <row r="961" spans="1:7" x14ac:dyDescent="0.3">
      <c r="A961" s="35" t="s">
        <v>2287</v>
      </c>
      <c r="B961" s="40" t="s">
        <v>2282</v>
      </c>
      <c r="C961" s="65" t="s">
        <v>547</v>
      </c>
      <c r="D961" s="11">
        <v>90</v>
      </c>
      <c r="E961" s="13">
        <v>305</v>
      </c>
      <c r="F961" s="11">
        <v>470</v>
      </c>
      <c r="G961" s="6" t="s">
        <v>2289</v>
      </c>
    </row>
    <row r="962" spans="1:7" x14ac:dyDescent="0.3">
      <c r="A962" s="42"/>
      <c r="B962" s="40" t="s">
        <v>2283</v>
      </c>
      <c r="C962" s="65" t="s">
        <v>547</v>
      </c>
      <c r="D962" s="13">
        <v>90</v>
      </c>
      <c r="E962" s="13">
        <v>305</v>
      </c>
      <c r="F962" s="13">
        <v>900</v>
      </c>
      <c r="G962" s="6" t="s">
        <v>2290</v>
      </c>
    </row>
    <row r="963" spans="1:7" x14ac:dyDescent="0.3">
      <c r="A963" s="35"/>
      <c r="B963" s="40" t="s">
        <v>2284</v>
      </c>
      <c r="C963" s="65" t="s">
        <v>547</v>
      </c>
      <c r="D963" s="13">
        <v>90</v>
      </c>
      <c r="E963" s="13">
        <v>305</v>
      </c>
      <c r="F963" s="11">
        <v>600</v>
      </c>
      <c r="G963" s="6" t="s">
        <v>2291</v>
      </c>
    </row>
    <row r="964" spans="1:7" ht="15" thickBot="1" x14ac:dyDescent="0.35">
      <c r="A964" s="429"/>
      <c r="B964" s="252" t="s">
        <v>2285</v>
      </c>
      <c r="C964" s="65" t="s">
        <v>547</v>
      </c>
      <c r="D964" s="13">
        <v>90</v>
      </c>
      <c r="E964" s="13">
        <v>305</v>
      </c>
      <c r="F964" s="13">
        <v>420</v>
      </c>
      <c r="G964" s="114" t="s">
        <v>2292</v>
      </c>
    </row>
    <row r="965" spans="1:7" ht="18.600000000000001" thickBot="1" x14ac:dyDescent="0.4">
      <c r="A965" s="56" t="s">
        <v>2293</v>
      </c>
      <c r="B965" s="404"/>
      <c r="C965" s="686"/>
      <c r="D965" s="70"/>
      <c r="E965" s="70"/>
      <c r="F965" s="70"/>
      <c r="G965" s="71"/>
    </row>
    <row r="966" spans="1:7" x14ac:dyDescent="0.3">
      <c r="A966" s="428" t="s">
        <v>2646</v>
      </c>
      <c r="B966" s="10" t="s">
        <v>2294</v>
      </c>
      <c r="C966" s="11" t="s">
        <v>2069</v>
      </c>
      <c r="D966" s="14">
        <v>100</v>
      </c>
      <c r="E966" s="57">
        <v>480</v>
      </c>
      <c r="F966" s="14">
        <v>1480</v>
      </c>
      <c r="G966" s="6" t="s">
        <v>2295</v>
      </c>
    </row>
    <row r="967" spans="1:7" x14ac:dyDescent="0.3">
      <c r="A967" s="35" t="s">
        <v>2647</v>
      </c>
      <c r="B967" s="40" t="s">
        <v>2296</v>
      </c>
      <c r="C967" s="11" t="s">
        <v>308</v>
      </c>
      <c r="D967" s="14">
        <v>100</v>
      </c>
      <c r="E967" s="57">
        <v>480</v>
      </c>
      <c r="F967" s="11">
        <v>600</v>
      </c>
      <c r="G967" s="4" t="s">
        <v>2297</v>
      </c>
    </row>
    <row r="968" spans="1:7" x14ac:dyDescent="0.3">
      <c r="A968" s="421"/>
      <c r="B968" s="40" t="s">
        <v>2298</v>
      </c>
      <c r="C968" s="11" t="s">
        <v>308</v>
      </c>
      <c r="D968" s="14">
        <v>100</v>
      </c>
      <c r="E968" s="57">
        <v>480</v>
      </c>
      <c r="F968" s="11">
        <v>1000</v>
      </c>
      <c r="G968" s="4" t="s">
        <v>2299</v>
      </c>
    </row>
    <row r="969" spans="1:7" ht="15" thickBot="1" x14ac:dyDescent="0.35">
      <c r="A969" s="429"/>
      <c r="B969" s="252" t="s">
        <v>2300</v>
      </c>
      <c r="C969" s="11" t="s">
        <v>98</v>
      </c>
      <c r="D969" s="26">
        <v>100</v>
      </c>
      <c r="E969" s="64">
        <v>480</v>
      </c>
      <c r="F969" s="13">
        <v>1200</v>
      </c>
      <c r="G969" s="8" t="s">
        <v>2301</v>
      </c>
    </row>
    <row r="970" spans="1:7" ht="18.600000000000001" thickBot="1" x14ac:dyDescent="0.4">
      <c r="A970" s="56" t="s">
        <v>2302</v>
      </c>
      <c r="B970" s="15"/>
      <c r="C970" s="83"/>
      <c r="D970" s="27"/>
      <c r="E970" s="27"/>
      <c r="F970" s="27"/>
      <c r="G970" s="16"/>
    </row>
    <row r="971" spans="1:7" x14ac:dyDescent="0.3">
      <c r="A971" s="426" t="s">
        <v>2310</v>
      </c>
      <c r="B971" s="10" t="s">
        <v>2303</v>
      </c>
      <c r="C971" s="11" t="s">
        <v>2076</v>
      </c>
      <c r="D971" s="57">
        <v>85</v>
      </c>
      <c r="E971" s="57">
        <v>265</v>
      </c>
      <c r="F971" s="14">
        <v>600</v>
      </c>
      <c r="G971" s="6" t="s">
        <v>2304</v>
      </c>
    </row>
    <row r="972" spans="1:7" x14ac:dyDescent="0.3">
      <c r="A972" s="421" t="s">
        <v>2311</v>
      </c>
      <c r="B972" s="40" t="s">
        <v>2305</v>
      </c>
      <c r="C972" s="11" t="s">
        <v>424</v>
      </c>
      <c r="D972" s="57">
        <v>85</v>
      </c>
      <c r="E972" s="57">
        <v>265</v>
      </c>
      <c r="F972" s="11">
        <v>40</v>
      </c>
      <c r="G972" s="4" t="s">
        <v>2306</v>
      </c>
    </row>
    <row r="973" spans="1:7" x14ac:dyDescent="0.3">
      <c r="A973" s="421"/>
      <c r="B973" s="40" t="s">
        <v>2307</v>
      </c>
      <c r="C973" s="11" t="s">
        <v>82</v>
      </c>
      <c r="D973" s="57">
        <v>85</v>
      </c>
      <c r="E973" s="57">
        <v>265</v>
      </c>
      <c r="F973" s="11">
        <v>20</v>
      </c>
      <c r="G973" s="4" t="s">
        <v>2312</v>
      </c>
    </row>
    <row r="974" spans="1:7" ht="15" thickBot="1" x14ac:dyDescent="0.35">
      <c r="A974" s="429" t="s">
        <v>2309</v>
      </c>
      <c r="B974" s="252" t="s">
        <v>2308</v>
      </c>
      <c r="C974" s="11" t="s">
        <v>82</v>
      </c>
      <c r="D974" s="64">
        <v>85</v>
      </c>
      <c r="E974" s="64">
        <v>265</v>
      </c>
      <c r="F974" s="13">
        <v>10</v>
      </c>
      <c r="G974" s="8" t="s">
        <v>2312</v>
      </c>
    </row>
    <row r="975" spans="1:7" ht="18.600000000000001" thickBot="1" x14ac:dyDescent="0.4">
      <c r="A975" s="56" t="s">
        <v>2314</v>
      </c>
      <c r="B975" s="15"/>
      <c r="C975" s="83"/>
      <c r="D975" s="27"/>
      <c r="E975" s="27"/>
      <c r="F975" s="27"/>
      <c r="G975" s="16"/>
    </row>
    <row r="976" spans="1:7" x14ac:dyDescent="0.3">
      <c r="A976" s="428" t="s">
        <v>2318</v>
      </c>
      <c r="B976" s="10" t="s">
        <v>2313</v>
      </c>
      <c r="C976" s="11" t="s">
        <v>2102</v>
      </c>
      <c r="D976" s="153"/>
      <c r="E976" s="153"/>
      <c r="F976" s="14">
        <v>300</v>
      </c>
      <c r="G976" s="6" t="s">
        <v>2315</v>
      </c>
    </row>
    <row r="977" spans="1:7" x14ac:dyDescent="0.3">
      <c r="A977" s="35" t="s">
        <v>2322</v>
      </c>
      <c r="B977" s="10" t="s">
        <v>2316</v>
      </c>
      <c r="C977" s="11" t="s">
        <v>2102</v>
      </c>
      <c r="D977" s="153"/>
      <c r="E977" s="153"/>
      <c r="F977" s="11">
        <v>400</v>
      </c>
      <c r="G977" s="6" t="s">
        <v>2315</v>
      </c>
    </row>
    <row r="978" spans="1:7" x14ac:dyDescent="0.3">
      <c r="A978" s="421"/>
      <c r="B978" s="10" t="s">
        <v>2317</v>
      </c>
      <c r="C978" s="11" t="s">
        <v>2102</v>
      </c>
      <c r="D978" s="153"/>
      <c r="E978" s="153"/>
      <c r="F978" s="11">
        <v>450</v>
      </c>
      <c r="G978" s="6" t="s">
        <v>2315</v>
      </c>
    </row>
    <row r="979" spans="1:7" x14ac:dyDescent="0.3">
      <c r="A979" s="421"/>
      <c r="B979" s="40" t="s">
        <v>2319</v>
      </c>
      <c r="C979" s="11" t="s">
        <v>2065</v>
      </c>
      <c r="D979" s="153"/>
      <c r="E979" s="153"/>
      <c r="F979" s="11">
        <v>210</v>
      </c>
      <c r="G979" s="4" t="s">
        <v>252</v>
      </c>
    </row>
    <row r="980" spans="1:7" x14ac:dyDescent="0.3">
      <c r="A980" s="421"/>
      <c r="B980" s="40" t="s">
        <v>2320</v>
      </c>
      <c r="C980" s="11" t="s">
        <v>308</v>
      </c>
      <c r="D980" s="153"/>
      <c r="E980" s="153"/>
      <c r="F980" s="11">
        <v>650</v>
      </c>
      <c r="G980" s="4" t="s">
        <v>252</v>
      </c>
    </row>
    <row r="981" spans="1:7" ht="15" thickBot="1" x14ac:dyDescent="0.35">
      <c r="A981" s="429"/>
      <c r="B981" s="252" t="s">
        <v>2321</v>
      </c>
      <c r="C981" s="11" t="s">
        <v>424</v>
      </c>
      <c r="D981" s="154"/>
      <c r="E981" s="154"/>
      <c r="F981" s="13">
        <v>63</v>
      </c>
      <c r="G981" s="8" t="s">
        <v>252</v>
      </c>
    </row>
    <row r="982" spans="1:7" ht="18.600000000000001" thickBot="1" x14ac:dyDescent="0.4">
      <c r="A982" s="56" t="s">
        <v>2323</v>
      </c>
      <c r="B982" s="15"/>
      <c r="C982" s="83"/>
      <c r="D982" s="27"/>
      <c r="E982" s="27"/>
      <c r="F982" s="27"/>
      <c r="G982" s="16"/>
    </row>
    <row r="983" spans="1:7" x14ac:dyDescent="0.3">
      <c r="A983" s="428" t="s">
        <v>2327</v>
      </c>
      <c r="B983" s="10" t="s">
        <v>2324</v>
      </c>
      <c r="C983" s="11" t="s">
        <v>424</v>
      </c>
      <c r="D983" s="14">
        <v>277</v>
      </c>
      <c r="E983" s="57">
        <v>480</v>
      </c>
      <c r="F983" s="14">
        <v>600</v>
      </c>
      <c r="G983" s="6" t="s">
        <v>2325</v>
      </c>
    </row>
    <row r="984" spans="1:7" x14ac:dyDescent="0.3">
      <c r="A984" s="35" t="s">
        <v>2328</v>
      </c>
      <c r="B984" s="40" t="s">
        <v>2326</v>
      </c>
      <c r="C984" s="11" t="s">
        <v>424</v>
      </c>
      <c r="D984" s="14">
        <v>277</v>
      </c>
      <c r="E984" s="57">
        <v>480</v>
      </c>
      <c r="F984" s="14">
        <v>600</v>
      </c>
      <c r="G984" s="6" t="s">
        <v>2325</v>
      </c>
    </row>
    <row r="985" spans="1:7" ht="15" thickBot="1" x14ac:dyDescent="0.35">
      <c r="A985" s="429"/>
      <c r="B985" s="252"/>
      <c r="C985" s="11"/>
      <c r="D985" s="13"/>
      <c r="E985" s="13"/>
      <c r="F985" s="13"/>
      <c r="G985" s="8"/>
    </row>
    <row r="986" spans="1:7" ht="18.600000000000001" thickBot="1" x14ac:dyDescent="0.4">
      <c r="A986" s="56" t="s">
        <v>2329</v>
      </c>
      <c r="B986" s="15"/>
      <c r="C986" s="83"/>
      <c r="D986" s="27"/>
      <c r="E986" s="27"/>
      <c r="F986" s="27"/>
      <c r="G986" s="16"/>
    </row>
    <row r="987" spans="1:7" x14ac:dyDescent="0.3">
      <c r="A987" s="430" t="s">
        <v>2330</v>
      </c>
      <c r="B987" s="405" t="s">
        <v>2332</v>
      </c>
      <c r="C987" s="11" t="s">
        <v>2156</v>
      </c>
      <c r="D987" s="26">
        <v>120</v>
      </c>
      <c r="E987" s="26">
        <v>230</v>
      </c>
      <c r="F987" s="26">
        <v>36</v>
      </c>
      <c r="G987" s="114" t="s">
        <v>2333</v>
      </c>
    </row>
    <row r="988" spans="1:7" x14ac:dyDescent="0.3">
      <c r="A988" s="35" t="s">
        <v>2331</v>
      </c>
      <c r="B988" s="40"/>
      <c r="C988" s="11"/>
      <c r="D988" s="11"/>
      <c r="E988" s="13"/>
      <c r="F988" s="11"/>
      <c r="G988" s="4"/>
    </row>
    <row r="989" spans="1:7" ht="15" thickBot="1" x14ac:dyDescent="0.35">
      <c r="A989" s="429"/>
      <c r="B989" s="252"/>
      <c r="C989" s="11"/>
      <c r="D989" s="13"/>
      <c r="E989" s="13"/>
      <c r="F989" s="13"/>
      <c r="G989" s="8"/>
    </row>
    <row r="990" spans="1:7" ht="18.600000000000001" thickBot="1" x14ac:dyDescent="0.4">
      <c r="A990" s="56" t="s">
        <v>2344</v>
      </c>
      <c r="B990" s="15"/>
      <c r="C990" s="83"/>
      <c r="D990" s="27"/>
      <c r="E990" s="27"/>
      <c r="F990" s="27"/>
      <c r="G990" s="16"/>
    </row>
    <row r="991" spans="1:7" x14ac:dyDescent="0.3">
      <c r="A991" s="428" t="s">
        <v>2342</v>
      </c>
      <c r="B991" s="10" t="s">
        <v>2334</v>
      </c>
      <c r="C991" s="11" t="s">
        <v>424</v>
      </c>
      <c r="D991" s="14">
        <v>120</v>
      </c>
      <c r="E991" s="26">
        <v>480</v>
      </c>
      <c r="F991" s="14">
        <v>600</v>
      </c>
      <c r="G991" s="6" t="s">
        <v>2338</v>
      </c>
    </row>
    <row r="992" spans="1:7" x14ac:dyDescent="0.3">
      <c r="A992" s="419" t="s">
        <v>2343</v>
      </c>
      <c r="B992" s="40" t="s">
        <v>2335</v>
      </c>
      <c r="C992" s="11" t="s">
        <v>424</v>
      </c>
      <c r="D992" s="11">
        <v>120</v>
      </c>
      <c r="E992" s="13">
        <v>277</v>
      </c>
      <c r="F992" s="11">
        <v>600</v>
      </c>
      <c r="G992" s="4" t="s">
        <v>2339</v>
      </c>
    </row>
    <row r="993" spans="1:7" x14ac:dyDescent="0.3">
      <c r="A993" s="421"/>
      <c r="B993" s="40" t="s">
        <v>2336</v>
      </c>
      <c r="C993" s="11" t="s">
        <v>424</v>
      </c>
      <c r="D993" s="11">
        <v>100</v>
      </c>
      <c r="E993" s="13">
        <v>277</v>
      </c>
      <c r="F993" s="11">
        <v>250</v>
      </c>
      <c r="G993" s="4" t="s">
        <v>2340</v>
      </c>
    </row>
    <row r="994" spans="1:7" ht="15" thickBot="1" x14ac:dyDescent="0.35">
      <c r="A994" s="429"/>
      <c r="B994" s="252" t="s">
        <v>2337</v>
      </c>
      <c r="C994" s="11" t="s">
        <v>2071</v>
      </c>
      <c r="D994" s="13">
        <v>100</v>
      </c>
      <c r="E994" s="13">
        <v>277</v>
      </c>
      <c r="F994" s="13">
        <v>690</v>
      </c>
      <c r="G994" s="8" t="s">
        <v>2341</v>
      </c>
    </row>
    <row r="995" spans="1:7" ht="18.600000000000001" thickBot="1" x14ac:dyDescent="0.4">
      <c r="A995" s="56" t="s">
        <v>2346</v>
      </c>
      <c r="B995" s="15"/>
      <c r="C995" s="83"/>
      <c r="D995" s="27"/>
      <c r="E995" s="27"/>
      <c r="F995" s="27"/>
      <c r="G995" s="16"/>
    </row>
    <row r="996" spans="1:7" x14ac:dyDescent="0.3">
      <c r="A996" s="426" t="s">
        <v>2365</v>
      </c>
      <c r="B996" s="10" t="s">
        <v>2347</v>
      </c>
      <c r="C996" s="11" t="s">
        <v>424</v>
      </c>
      <c r="D996" s="14">
        <v>100</v>
      </c>
      <c r="E996" s="57">
        <v>277</v>
      </c>
      <c r="F996" s="14">
        <v>140</v>
      </c>
      <c r="G996" s="6" t="s">
        <v>2353</v>
      </c>
    </row>
    <row r="997" spans="1:7" x14ac:dyDescent="0.3">
      <c r="A997" s="420" t="s">
        <v>2367</v>
      </c>
      <c r="B997" s="10" t="s">
        <v>2348</v>
      </c>
      <c r="C997" s="11" t="s">
        <v>424</v>
      </c>
      <c r="D997" s="14">
        <v>100</v>
      </c>
      <c r="E997" s="57">
        <v>277</v>
      </c>
      <c r="F997" s="11">
        <v>140</v>
      </c>
      <c r="G997" s="6" t="s">
        <v>2354</v>
      </c>
    </row>
    <row r="998" spans="1:7" x14ac:dyDescent="0.3">
      <c r="A998" s="421"/>
      <c r="B998" s="10" t="s">
        <v>2349</v>
      </c>
      <c r="C998" s="11" t="s">
        <v>424</v>
      </c>
      <c r="D998" s="14">
        <v>100</v>
      </c>
      <c r="E998" s="57">
        <v>277</v>
      </c>
      <c r="F998" s="11">
        <v>130</v>
      </c>
      <c r="G998" s="6" t="s">
        <v>2355</v>
      </c>
    </row>
    <row r="999" spans="1:7" x14ac:dyDescent="0.3">
      <c r="A999" s="421"/>
      <c r="B999" s="10" t="s">
        <v>2350</v>
      </c>
      <c r="C999" s="11" t="s">
        <v>424</v>
      </c>
      <c r="D999" s="14">
        <v>100</v>
      </c>
      <c r="E999" s="57">
        <v>277</v>
      </c>
      <c r="F999" s="11">
        <v>130</v>
      </c>
      <c r="G999" s="6" t="s">
        <v>2356</v>
      </c>
    </row>
    <row r="1000" spans="1:7" x14ac:dyDescent="0.3">
      <c r="A1000" s="421" t="s">
        <v>2366</v>
      </c>
      <c r="B1000" s="10" t="s">
        <v>2351</v>
      </c>
      <c r="C1000" s="11" t="s">
        <v>424</v>
      </c>
      <c r="D1000" s="14">
        <v>100</v>
      </c>
      <c r="E1000" s="57">
        <v>277</v>
      </c>
      <c r="F1000" s="11">
        <v>140</v>
      </c>
      <c r="G1000" s="6" t="s">
        <v>2357</v>
      </c>
    </row>
    <row r="1001" spans="1:7" x14ac:dyDescent="0.3">
      <c r="A1001" s="421"/>
      <c r="B1001" s="10" t="s">
        <v>2352</v>
      </c>
      <c r="C1001" s="11" t="s">
        <v>424</v>
      </c>
      <c r="D1001" s="14">
        <v>100</v>
      </c>
      <c r="E1001" s="57">
        <v>277</v>
      </c>
      <c r="F1001" s="11">
        <v>140</v>
      </c>
      <c r="G1001" s="6" t="s">
        <v>2358</v>
      </c>
    </row>
    <row r="1002" spans="1:7" x14ac:dyDescent="0.3">
      <c r="A1002" s="421"/>
      <c r="B1002" s="40" t="s">
        <v>2360</v>
      </c>
      <c r="C1002" s="11" t="s">
        <v>2078</v>
      </c>
      <c r="D1002" s="14">
        <v>100</v>
      </c>
      <c r="E1002" s="57">
        <v>277</v>
      </c>
      <c r="F1002" s="11">
        <v>130</v>
      </c>
      <c r="G1002" s="6" t="s">
        <v>2359</v>
      </c>
    </row>
    <row r="1003" spans="1:7" x14ac:dyDescent="0.3">
      <c r="A1003" s="421"/>
      <c r="B1003" s="40" t="s">
        <v>2361</v>
      </c>
      <c r="C1003" s="11" t="s">
        <v>2078</v>
      </c>
      <c r="D1003" s="14">
        <v>100</v>
      </c>
      <c r="E1003" s="57">
        <v>277</v>
      </c>
      <c r="F1003" s="11">
        <v>130</v>
      </c>
      <c r="G1003" s="6" t="s">
        <v>2362</v>
      </c>
    </row>
    <row r="1004" spans="1:7" ht="15" thickBot="1" x14ac:dyDescent="0.35">
      <c r="A1004" s="429"/>
      <c r="B1004" s="252" t="s">
        <v>2363</v>
      </c>
      <c r="C1004" s="11" t="s">
        <v>82</v>
      </c>
      <c r="D1004" s="13">
        <v>24</v>
      </c>
      <c r="E1004" s="154"/>
      <c r="F1004" s="13">
        <v>15</v>
      </c>
      <c r="G1004" s="8" t="s">
        <v>2364</v>
      </c>
    </row>
    <row r="1005" spans="1:7" ht="18.600000000000001" thickBot="1" x14ac:dyDescent="0.4">
      <c r="A1005" s="56" t="s">
        <v>2369</v>
      </c>
      <c r="B1005" s="15"/>
      <c r="C1005" s="83"/>
      <c r="D1005" s="27"/>
      <c r="E1005" s="27"/>
      <c r="F1005" s="27"/>
      <c r="G1005" s="16"/>
    </row>
    <row r="1006" spans="1:7" x14ac:dyDescent="0.3">
      <c r="A1006" s="430" t="s">
        <v>2373</v>
      </c>
      <c r="B1006" s="405" t="s">
        <v>2370</v>
      </c>
      <c r="C1006" s="65" t="s">
        <v>2070</v>
      </c>
      <c r="D1006" s="57">
        <v>120</v>
      </c>
      <c r="E1006" s="57">
        <v>277</v>
      </c>
      <c r="F1006" s="57">
        <v>650</v>
      </c>
      <c r="G1006" s="57" t="s">
        <v>2372</v>
      </c>
    </row>
    <row r="1007" spans="1:7" x14ac:dyDescent="0.3">
      <c r="A1007" s="35" t="s">
        <v>2374</v>
      </c>
      <c r="B1007" s="40" t="s">
        <v>2371</v>
      </c>
      <c r="C1007" s="65" t="s">
        <v>2070</v>
      </c>
      <c r="D1007" s="57">
        <v>120</v>
      </c>
      <c r="E1007" s="57">
        <v>277</v>
      </c>
      <c r="F1007" s="57">
        <v>950</v>
      </c>
      <c r="G1007" s="57" t="s">
        <v>2372</v>
      </c>
    </row>
    <row r="1008" spans="1:7" ht="15" thickBot="1" x14ac:dyDescent="0.35">
      <c r="A1008" s="429"/>
      <c r="B1008" s="252"/>
      <c r="C1008" s="11"/>
      <c r="D1008" s="13"/>
      <c r="E1008" s="13"/>
      <c r="F1008" s="13"/>
      <c r="G1008" s="8"/>
    </row>
    <row r="1009" spans="1:7" ht="18.600000000000001" thickBot="1" x14ac:dyDescent="0.4">
      <c r="A1009" s="56" t="s">
        <v>2375</v>
      </c>
      <c r="B1009" s="15"/>
      <c r="C1009" s="83"/>
      <c r="D1009" s="27"/>
      <c r="E1009" s="27"/>
      <c r="F1009" s="27"/>
      <c r="G1009" s="16"/>
    </row>
    <row r="1010" spans="1:7" x14ac:dyDescent="0.3">
      <c r="A1010" s="428" t="s">
        <v>2385</v>
      </c>
      <c r="B1010" s="10" t="s">
        <v>2376</v>
      </c>
      <c r="C1010" s="11" t="s">
        <v>2065</v>
      </c>
      <c r="D1010" s="14">
        <v>120</v>
      </c>
      <c r="E1010" s="153"/>
      <c r="F1010" s="14">
        <v>104.2</v>
      </c>
      <c r="G1010" s="6" t="s">
        <v>2382</v>
      </c>
    </row>
    <row r="1011" spans="1:7" x14ac:dyDescent="0.3">
      <c r="A1011" s="35" t="s">
        <v>2386</v>
      </c>
      <c r="B1011" s="10" t="s">
        <v>2379</v>
      </c>
      <c r="C1011" s="11" t="s">
        <v>2377</v>
      </c>
      <c r="D1011" s="14">
        <v>120</v>
      </c>
      <c r="E1011" s="153"/>
      <c r="F1011" s="11">
        <v>348.8</v>
      </c>
      <c r="G1011" s="6" t="s">
        <v>2381</v>
      </c>
    </row>
    <row r="1012" spans="1:7" x14ac:dyDescent="0.3">
      <c r="A1012" s="421" t="s">
        <v>2384</v>
      </c>
      <c r="B1012" s="40" t="s">
        <v>2383</v>
      </c>
      <c r="C1012" s="11" t="s">
        <v>2377</v>
      </c>
      <c r="D1012" s="11">
        <v>48</v>
      </c>
      <c r="E1012" s="153"/>
      <c r="F1012" s="11">
        <v>698</v>
      </c>
      <c r="G1012" s="6" t="s">
        <v>2380</v>
      </c>
    </row>
    <row r="1013" spans="1:7" ht="15" thickBot="1" x14ac:dyDescent="0.35">
      <c r="A1013" s="429"/>
      <c r="B1013" s="252"/>
      <c r="C1013" s="11"/>
      <c r="D1013" s="13"/>
      <c r="E1013" s="13"/>
      <c r="F1013" s="13"/>
      <c r="G1013" s="8"/>
    </row>
    <row r="1014" spans="1:7" ht="18.600000000000001" thickBot="1" x14ac:dyDescent="0.4">
      <c r="A1014" s="56" t="s">
        <v>2387</v>
      </c>
      <c r="B1014" s="15"/>
      <c r="C1014" s="83"/>
      <c r="D1014" s="27"/>
      <c r="E1014" s="27"/>
      <c r="F1014" s="27"/>
      <c r="G1014" s="16"/>
    </row>
    <row r="1015" spans="1:7" x14ac:dyDescent="0.3">
      <c r="A1015" s="428" t="s">
        <v>2436</v>
      </c>
      <c r="B1015" s="10" t="s">
        <v>2388</v>
      </c>
      <c r="C1015" s="11" t="s">
        <v>2078</v>
      </c>
      <c r="D1015" s="14">
        <v>100</v>
      </c>
      <c r="E1015" s="57">
        <v>277</v>
      </c>
      <c r="F1015" s="14">
        <v>150</v>
      </c>
      <c r="G1015" s="6" t="s">
        <v>2389</v>
      </c>
    </row>
    <row r="1016" spans="1:7" x14ac:dyDescent="0.3">
      <c r="A1016" s="35" t="s">
        <v>2437</v>
      </c>
      <c r="B1016" s="40" t="s">
        <v>2390</v>
      </c>
      <c r="C1016" s="11" t="s">
        <v>2078</v>
      </c>
      <c r="D1016" s="14">
        <v>100</v>
      </c>
      <c r="E1016" s="57">
        <v>277</v>
      </c>
      <c r="F1016" s="11">
        <v>200</v>
      </c>
      <c r="G1016" s="6" t="s">
        <v>2389</v>
      </c>
    </row>
    <row r="1017" spans="1:7" x14ac:dyDescent="0.3">
      <c r="A1017" s="429"/>
      <c r="B1017" s="252" t="s">
        <v>2391</v>
      </c>
      <c r="C1017" s="11" t="s">
        <v>424</v>
      </c>
      <c r="D1017" s="13">
        <v>100</v>
      </c>
      <c r="E1017" s="57">
        <v>277</v>
      </c>
      <c r="F1017" s="13">
        <v>182</v>
      </c>
      <c r="G1017" s="6" t="s">
        <v>2394</v>
      </c>
    </row>
    <row r="1018" spans="1:7" x14ac:dyDescent="0.3">
      <c r="A1018" s="421"/>
      <c r="B1018" s="40" t="s">
        <v>2392</v>
      </c>
      <c r="C1018" s="11" t="s">
        <v>424</v>
      </c>
      <c r="D1018" s="13">
        <v>100</v>
      </c>
      <c r="E1018" s="57">
        <v>277</v>
      </c>
      <c r="F1018" s="11">
        <v>240</v>
      </c>
      <c r="G1018" s="6" t="s">
        <v>2393</v>
      </c>
    </row>
    <row r="1019" spans="1:7" x14ac:dyDescent="0.3">
      <c r="A1019" s="421"/>
      <c r="B1019" s="40" t="s">
        <v>2395</v>
      </c>
      <c r="C1019" s="11" t="s">
        <v>424</v>
      </c>
      <c r="D1019" s="13">
        <v>100</v>
      </c>
      <c r="E1019" s="57">
        <v>277</v>
      </c>
      <c r="F1019" s="11">
        <v>360</v>
      </c>
      <c r="G1019" s="6" t="s">
        <v>2396</v>
      </c>
    </row>
    <row r="1020" spans="1:7" x14ac:dyDescent="0.3">
      <c r="A1020" s="421"/>
      <c r="B1020" s="40" t="s">
        <v>2397</v>
      </c>
      <c r="C1020" s="11" t="s">
        <v>2065</v>
      </c>
      <c r="D1020" s="13">
        <v>100</v>
      </c>
      <c r="E1020" s="57">
        <v>277</v>
      </c>
      <c r="F1020" s="11">
        <v>160</v>
      </c>
      <c r="G1020" s="6" t="s">
        <v>2400</v>
      </c>
    </row>
    <row r="1021" spans="1:7" x14ac:dyDescent="0.3">
      <c r="A1021" s="421"/>
      <c r="B1021" s="40" t="s">
        <v>2398</v>
      </c>
      <c r="C1021" s="11" t="s">
        <v>2065</v>
      </c>
      <c r="D1021" s="13">
        <v>100</v>
      </c>
      <c r="E1021" s="57">
        <v>277</v>
      </c>
      <c r="F1021" s="11">
        <v>320</v>
      </c>
      <c r="G1021" s="6" t="s">
        <v>2399</v>
      </c>
    </row>
    <row r="1022" spans="1:7" x14ac:dyDescent="0.3">
      <c r="A1022" s="421"/>
      <c r="B1022" s="40" t="s">
        <v>2401</v>
      </c>
      <c r="C1022" s="11" t="s">
        <v>2402</v>
      </c>
      <c r="D1022" s="13">
        <v>100</v>
      </c>
      <c r="E1022" s="57">
        <v>277</v>
      </c>
      <c r="F1022" s="11">
        <v>320</v>
      </c>
      <c r="G1022" s="6" t="s">
        <v>2399</v>
      </c>
    </row>
    <row r="1023" spans="1:7" x14ac:dyDescent="0.3">
      <c r="A1023" s="421"/>
      <c r="B1023" s="40" t="s">
        <v>2403</v>
      </c>
      <c r="C1023" s="11" t="s">
        <v>2404</v>
      </c>
      <c r="D1023" s="13">
        <v>100</v>
      </c>
      <c r="E1023" s="57">
        <v>277</v>
      </c>
      <c r="F1023" s="11">
        <v>480</v>
      </c>
      <c r="G1023" s="6" t="s">
        <v>2399</v>
      </c>
    </row>
    <row r="1024" spans="1:7" x14ac:dyDescent="0.3">
      <c r="A1024" s="421"/>
      <c r="B1024" s="40" t="s">
        <v>2405</v>
      </c>
      <c r="C1024" s="11" t="s">
        <v>2406</v>
      </c>
      <c r="D1024" s="13">
        <v>100</v>
      </c>
      <c r="E1024" s="57">
        <v>277</v>
      </c>
      <c r="F1024" s="11">
        <v>640</v>
      </c>
      <c r="G1024" s="6" t="s">
        <v>2407</v>
      </c>
    </row>
    <row r="1025" spans="1:7" x14ac:dyDescent="0.3">
      <c r="A1025" s="421"/>
      <c r="B1025" s="40" t="s">
        <v>2408</v>
      </c>
      <c r="C1025" s="11" t="s">
        <v>2079</v>
      </c>
      <c r="D1025" s="13">
        <v>100</v>
      </c>
      <c r="E1025" s="57">
        <v>277</v>
      </c>
      <c r="F1025" s="11">
        <v>100</v>
      </c>
      <c r="G1025" s="6" t="s">
        <v>2412</v>
      </c>
    </row>
    <row r="1026" spans="1:7" x14ac:dyDescent="0.3">
      <c r="A1026" s="421"/>
      <c r="B1026" s="40" t="s">
        <v>2409</v>
      </c>
      <c r="C1026" s="11" t="s">
        <v>2079</v>
      </c>
      <c r="D1026" s="13">
        <v>100</v>
      </c>
      <c r="E1026" s="57">
        <v>277</v>
      </c>
      <c r="F1026" s="11">
        <v>180</v>
      </c>
      <c r="G1026" s="4" t="s">
        <v>2413</v>
      </c>
    </row>
    <row r="1027" spans="1:7" x14ac:dyDescent="0.3">
      <c r="A1027" s="421"/>
      <c r="B1027" s="40" t="s">
        <v>2410</v>
      </c>
      <c r="C1027" s="11" t="s">
        <v>2079</v>
      </c>
      <c r="D1027" s="13">
        <v>100</v>
      </c>
      <c r="E1027" s="57">
        <v>277</v>
      </c>
      <c r="F1027" s="11">
        <v>200</v>
      </c>
      <c r="G1027" s="4" t="s">
        <v>2414</v>
      </c>
    </row>
    <row r="1028" spans="1:7" x14ac:dyDescent="0.3">
      <c r="A1028" s="421"/>
      <c r="B1028" s="40" t="s">
        <v>2411</v>
      </c>
      <c r="C1028" s="11" t="s">
        <v>2079</v>
      </c>
      <c r="D1028" s="13">
        <v>100</v>
      </c>
      <c r="E1028" s="57">
        <v>277</v>
      </c>
      <c r="F1028" s="11">
        <v>300</v>
      </c>
      <c r="G1028" s="4" t="s">
        <v>2415</v>
      </c>
    </row>
    <row r="1029" spans="1:7" x14ac:dyDescent="0.3">
      <c r="A1029" s="421"/>
      <c r="B1029" s="40" t="s">
        <v>2416</v>
      </c>
      <c r="C1029" s="11" t="s">
        <v>2076</v>
      </c>
      <c r="D1029" s="13">
        <v>100</v>
      </c>
      <c r="E1029" s="57">
        <v>277</v>
      </c>
      <c r="F1029" s="11">
        <v>200</v>
      </c>
      <c r="G1029" s="6" t="s">
        <v>2417</v>
      </c>
    </row>
    <row r="1030" spans="1:7" x14ac:dyDescent="0.3">
      <c r="A1030" s="421"/>
      <c r="B1030" s="40" t="s">
        <v>2418</v>
      </c>
      <c r="C1030" s="11" t="s">
        <v>2076</v>
      </c>
      <c r="D1030" s="13">
        <v>100</v>
      </c>
      <c r="E1030" s="57">
        <v>277</v>
      </c>
      <c r="F1030" s="11">
        <v>500</v>
      </c>
      <c r="G1030" s="6" t="s">
        <v>2419</v>
      </c>
    </row>
    <row r="1031" spans="1:7" x14ac:dyDescent="0.3">
      <c r="A1031" s="421"/>
      <c r="B1031" s="40" t="s">
        <v>2420</v>
      </c>
      <c r="C1031" s="11" t="s">
        <v>2076</v>
      </c>
      <c r="D1031" s="13">
        <v>100</v>
      </c>
      <c r="E1031" s="57">
        <v>277</v>
      </c>
      <c r="F1031" s="11">
        <v>700</v>
      </c>
      <c r="G1031" s="6" t="s">
        <v>2421</v>
      </c>
    </row>
    <row r="1032" spans="1:7" x14ac:dyDescent="0.3">
      <c r="A1032" s="421"/>
      <c r="B1032" s="40" t="s">
        <v>2422</v>
      </c>
      <c r="C1032" s="11" t="s">
        <v>2406</v>
      </c>
      <c r="D1032" s="13">
        <v>100</v>
      </c>
      <c r="E1032" s="57">
        <v>277</v>
      </c>
      <c r="F1032" s="11">
        <v>400</v>
      </c>
      <c r="G1032" s="6" t="s">
        <v>2423</v>
      </c>
    </row>
    <row r="1033" spans="1:7" x14ac:dyDescent="0.3">
      <c r="A1033" s="429"/>
      <c r="B1033" s="252" t="s">
        <v>2424</v>
      </c>
      <c r="C1033" s="11" t="s">
        <v>82</v>
      </c>
      <c r="D1033" s="13">
        <v>100</v>
      </c>
      <c r="E1033" s="57">
        <v>277</v>
      </c>
      <c r="F1033" s="13">
        <v>80</v>
      </c>
      <c r="G1033" s="6" t="s">
        <v>2430</v>
      </c>
    </row>
    <row r="1034" spans="1:7" x14ac:dyDescent="0.3">
      <c r="A1034" s="421"/>
      <c r="B1034" s="252" t="s">
        <v>2425</v>
      </c>
      <c r="C1034" s="11" t="s">
        <v>82</v>
      </c>
      <c r="D1034" s="13">
        <v>100</v>
      </c>
      <c r="E1034" s="57">
        <v>277</v>
      </c>
      <c r="F1034" s="11">
        <v>120</v>
      </c>
      <c r="G1034" s="6" t="s">
        <v>2431</v>
      </c>
    </row>
    <row r="1035" spans="1:7" x14ac:dyDescent="0.3">
      <c r="A1035" s="421"/>
      <c r="B1035" s="40" t="s">
        <v>2426</v>
      </c>
      <c r="C1035" s="11" t="s">
        <v>82</v>
      </c>
      <c r="D1035" s="13">
        <v>100</v>
      </c>
      <c r="E1035" s="57">
        <v>277</v>
      </c>
      <c r="F1035" s="11">
        <v>10</v>
      </c>
      <c r="G1035" s="6" t="s">
        <v>2432</v>
      </c>
    </row>
    <row r="1036" spans="1:7" x14ac:dyDescent="0.3">
      <c r="A1036" s="421"/>
      <c r="B1036" s="40" t="s">
        <v>2427</v>
      </c>
      <c r="C1036" s="11" t="s">
        <v>82</v>
      </c>
      <c r="D1036" s="13">
        <v>100</v>
      </c>
      <c r="E1036" s="57">
        <v>277</v>
      </c>
      <c r="F1036" s="11">
        <v>15</v>
      </c>
      <c r="G1036" s="4" t="s">
        <v>2433</v>
      </c>
    </row>
    <row r="1037" spans="1:7" x14ac:dyDescent="0.3">
      <c r="A1037" s="421"/>
      <c r="B1037" s="40" t="s">
        <v>2428</v>
      </c>
      <c r="C1037" s="11" t="s">
        <v>82</v>
      </c>
      <c r="D1037" s="13">
        <v>100</v>
      </c>
      <c r="E1037" s="57">
        <v>277</v>
      </c>
      <c r="F1037" s="11">
        <v>22</v>
      </c>
      <c r="G1037" s="4" t="s">
        <v>2434</v>
      </c>
    </row>
    <row r="1038" spans="1:7" ht="15" thickBot="1" x14ac:dyDescent="0.35">
      <c r="A1038" s="429"/>
      <c r="B1038" s="252" t="s">
        <v>2429</v>
      </c>
      <c r="C1038" s="11" t="s">
        <v>82</v>
      </c>
      <c r="D1038" s="13">
        <v>100</v>
      </c>
      <c r="E1038" s="64">
        <v>277</v>
      </c>
      <c r="F1038" s="13">
        <v>25</v>
      </c>
      <c r="G1038" s="8" t="s">
        <v>2435</v>
      </c>
    </row>
    <row r="1039" spans="1:7" ht="18.600000000000001" thickBot="1" x14ac:dyDescent="0.4">
      <c r="A1039" s="56" t="s">
        <v>2438</v>
      </c>
      <c r="B1039" s="15"/>
      <c r="C1039" s="83"/>
      <c r="D1039" s="27"/>
      <c r="E1039" s="27"/>
      <c r="F1039" s="27"/>
      <c r="G1039" s="16"/>
    </row>
    <row r="1040" spans="1:7" x14ac:dyDescent="0.3">
      <c r="A1040" s="428" t="s">
        <v>2457</v>
      </c>
      <c r="B1040" s="10" t="s">
        <v>2439</v>
      </c>
      <c r="C1040" s="11" t="s">
        <v>424</v>
      </c>
      <c r="D1040" s="14">
        <v>120</v>
      </c>
      <c r="E1040" s="57">
        <v>240</v>
      </c>
      <c r="F1040" s="14">
        <v>336</v>
      </c>
      <c r="G1040" s="6" t="s">
        <v>2665</v>
      </c>
    </row>
    <row r="1041" spans="1:7" x14ac:dyDescent="0.3">
      <c r="A1041" s="35" t="s">
        <v>2458</v>
      </c>
      <c r="B1041" s="40" t="s">
        <v>2440</v>
      </c>
      <c r="C1041" s="11" t="s">
        <v>424</v>
      </c>
      <c r="D1041" s="14">
        <v>120</v>
      </c>
      <c r="E1041" s="57">
        <v>240</v>
      </c>
      <c r="F1041" s="11">
        <v>336</v>
      </c>
      <c r="G1041" s="6" t="s">
        <v>2666</v>
      </c>
    </row>
    <row r="1042" spans="1:7" x14ac:dyDescent="0.3">
      <c r="A1042" s="421"/>
      <c r="B1042" s="40" t="s">
        <v>2443</v>
      </c>
      <c r="C1042" s="11" t="s">
        <v>424</v>
      </c>
      <c r="D1042" s="14">
        <v>120</v>
      </c>
      <c r="E1042" s="57">
        <v>240</v>
      </c>
      <c r="F1042" s="14">
        <v>336</v>
      </c>
      <c r="G1042" s="6" t="s">
        <v>2667</v>
      </c>
    </row>
    <row r="1043" spans="1:7" x14ac:dyDescent="0.3">
      <c r="A1043" s="429"/>
      <c r="B1043" s="252" t="s">
        <v>2444</v>
      </c>
      <c r="C1043" s="11" t="s">
        <v>424</v>
      </c>
      <c r="D1043" s="14">
        <v>120</v>
      </c>
      <c r="E1043" s="57">
        <v>240</v>
      </c>
      <c r="F1043" s="11">
        <v>336</v>
      </c>
      <c r="G1043" s="6" t="s">
        <v>2668</v>
      </c>
    </row>
    <row r="1044" spans="1:7" x14ac:dyDescent="0.3">
      <c r="A1044" s="421"/>
      <c r="B1044" s="40" t="s">
        <v>2445</v>
      </c>
      <c r="C1044" s="11" t="s">
        <v>98</v>
      </c>
      <c r="D1044" s="14">
        <v>120</v>
      </c>
      <c r="E1044" s="57">
        <v>240</v>
      </c>
      <c r="F1044" s="11">
        <v>60</v>
      </c>
      <c r="G1044" s="6" t="s">
        <v>2669</v>
      </c>
    </row>
    <row r="1045" spans="1:7" x14ac:dyDescent="0.3">
      <c r="A1045" s="421"/>
      <c r="B1045" s="40" t="s">
        <v>2446</v>
      </c>
      <c r="C1045" s="11" t="s">
        <v>98</v>
      </c>
      <c r="D1045" s="14">
        <v>120</v>
      </c>
      <c r="E1045" s="57">
        <v>240</v>
      </c>
      <c r="F1045" s="11">
        <v>60</v>
      </c>
      <c r="G1045" s="6" t="s">
        <v>2670</v>
      </c>
    </row>
    <row r="1046" spans="1:7" x14ac:dyDescent="0.3">
      <c r="A1046" s="421"/>
      <c r="B1046" s="40" t="s">
        <v>2447</v>
      </c>
      <c r="C1046" s="11" t="s">
        <v>98</v>
      </c>
      <c r="D1046" s="14">
        <v>120</v>
      </c>
      <c r="E1046" s="57">
        <v>240</v>
      </c>
      <c r="F1046" s="11">
        <v>60</v>
      </c>
      <c r="G1046" s="6" t="s">
        <v>2671</v>
      </c>
    </row>
    <row r="1047" spans="1:7" x14ac:dyDescent="0.3">
      <c r="A1047" s="421"/>
      <c r="B1047" s="40" t="s">
        <v>2447</v>
      </c>
      <c r="C1047" s="11" t="s">
        <v>98</v>
      </c>
      <c r="D1047" s="14">
        <v>120</v>
      </c>
      <c r="E1047" s="57">
        <v>240</v>
      </c>
      <c r="F1047" s="11">
        <v>60</v>
      </c>
      <c r="G1047" s="6" t="s">
        <v>2672</v>
      </c>
    </row>
    <row r="1048" spans="1:7" x14ac:dyDescent="0.3">
      <c r="A1048" s="421"/>
      <c r="B1048" s="1" t="s">
        <v>2448</v>
      </c>
      <c r="C1048" s="11" t="s">
        <v>98</v>
      </c>
      <c r="D1048" s="14">
        <v>120</v>
      </c>
      <c r="E1048" s="57">
        <v>240</v>
      </c>
      <c r="F1048" s="11">
        <v>60</v>
      </c>
      <c r="G1048" s="4" t="s">
        <v>2673</v>
      </c>
    </row>
    <row r="1049" spans="1:7" x14ac:dyDescent="0.3">
      <c r="A1049" s="421"/>
      <c r="B1049" s="40" t="s">
        <v>2449</v>
      </c>
      <c r="C1049" s="11" t="s">
        <v>98</v>
      </c>
      <c r="D1049" s="14">
        <v>120</v>
      </c>
      <c r="E1049" s="57">
        <v>240</v>
      </c>
      <c r="F1049" s="11">
        <v>60</v>
      </c>
      <c r="G1049" s="4" t="s">
        <v>2674</v>
      </c>
    </row>
    <row r="1050" spans="1:7" x14ac:dyDescent="0.3">
      <c r="A1050" s="421"/>
      <c r="B1050" s="40" t="s">
        <v>2454</v>
      </c>
      <c r="C1050" s="11" t="s">
        <v>98</v>
      </c>
      <c r="D1050" s="14">
        <v>120</v>
      </c>
      <c r="E1050" s="57">
        <v>240</v>
      </c>
      <c r="F1050" s="11">
        <v>60</v>
      </c>
      <c r="G1050" s="4" t="s">
        <v>2675</v>
      </c>
    </row>
    <row r="1051" spans="1:7" ht="15" thickBot="1" x14ac:dyDescent="0.35">
      <c r="A1051" s="429"/>
      <c r="B1051" s="252" t="s">
        <v>2455</v>
      </c>
      <c r="C1051" s="11" t="s">
        <v>98</v>
      </c>
      <c r="D1051" s="26">
        <v>120</v>
      </c>
      <c r="E1051" s="64">
        <v>240</v>
      </c>
      <c r="F1051" s="13">
        <v>60</v>
      </c>
      <c r="G1051" s="8" t="s">
        <v>2676</v>
      </c>
    </row>
    <row r="1052" spans="1:7" ht="18.600000000000001" thickBot="1" x14ac:dyDescent="0.4">
      <c r="A1052" s="56" t="s">
        <v>2459</v>
      </c>
      <c r="B1052" s="15"/>
      <c r="C1052" s="83"/>
      <c r="D1052" s="27"/>
      <c r="E1052" s="27"/>
      <c r="F1052" s="27"/>
      <c r="G1052" s="16"/>
    </row>
    <row r="1053" spans="1:7" x14ac:dyDescent="0.3">
      <c r="A1053" s="426" t="s">
        <v>2469</v>
      </c>
      <c r="B1053" s="10" t="s">
        <v>2460</v>
      </c>
      <c r="C1053" s="11" t="s">
        <v>2461</v>
      </c>
      <c r="D1053" s="14">
        <v>100</v>
      </c>
      <c r="E1053" s="57">
        <v>277</v>
      </c>
      <c r="F1053" s="14">
        <v>240</v>
      </c>
      <c r="G1053" s="6" t="s">
        <v>2463</v>
      </c>
    </row>
    <row r="1054" spans="1:7" x14ac:dyDescent="0.3">
      <c r="A1054" s="35" t="s">
        <v>2470</v>
      </c>
      <c r="B1054" s="10" t="s">
        <v>2462</v>
      </c>
      <c r="C1054" s="11" t="s">
        <v>2404</v>
      </c>
      <c r="D1054" s="14">
        <v>100</v>
      </c>
      <c r="E1054" s="57">
        <v>277</v>
      </c>
      <c r="F1054" s="11">
        <v>630</v>
      </c>
      <c r="G1054" s="6" t="s">
        <v>2464</v>
      </c>
    </row>
    <row r="1055" spans="1:7" x14ac:dyDescent="0.3">
      <c r="A1055" s="429"/>
      <c r="B1055" s="252" t="s">
        <v>2465</v>
      </c>
      <c r="C1055" s="11" t="s">
        <v>2402</v>
      </c>
      <c r="D1055" s="13">
        <v>120</v>
      </c>
      <c r="E1055" s="13">
        <v>277</v>
      </c>
      <c r="F1055" s="13">
        <v>100</v>
      </c>
      <c r="G1055" s="8"/>
    </row>
    <row r="1056" spans="1:7" x14ac:dyDescent="0.3">
      <c r="A1056" s="421"/>
      <c r="B1056" s="40" t="s">
        <v>2466</v>
      </c>
      <c r="C1056" s="11" t="s">
        <v>2068</v>
      </c>
      <c r="D1056" s="13">
        <v>120</v>
      </c>
      <c r="E1056" s="13">
        <v>277</v>
      </c>
      <c r="F1056" s="11">
        <v>200</v>
      </c>
      <c r="G1056" s="4"/>
    </row>
    <row r="1057" spans="1:7" ht="15" thickBot="1" x14ac:dyDescent="0.35">
      <c r="A1057" s="429"/>
      <c r="B1057" s="252" t="s">
        <v>2467</v>
      </c>
      <c r="C1057" s="11" t="s">
        <v>82</v>
      </c>
      <c r="D1057" s="154"/>
      <c r="E1057" s="154"/>
      <c r="F1057" s="13">
        <v>32</v>
      </c>
      <c r="G1057" s="8" t="s">
        <v>2468</v>
      </c>
    </row>
    <row r="1058" spans="1:7" ht="18.600000000000001" thickBot="1" x14ac:dyDescent="0.4">
      <c r="A1058" s="56" t="s">
        <v>2471</v>
      </c>
      <c r="B1058" s="15"/>
      <c r="C1058" s="83"/>
      <c r="D1058" s="27"/>
      <c r="E1058" s="27"/>
      <c r="F1058" s="27"/>
      <c r="G1058" s="16"/>
    </row>
    <row r="1059" spans="1:7" x14ac:dyDescent="0.3">
      <c r="A1059" s="428" t="s">
        <v>2481</v>
      </c>
      <c r="B1059" s="10" t="s">
        <v>2472</v>
      </c>
      <c r="C1059" s="11" t="s">
        <v>98</v>
      </c>
      <c r="D1059" s="153"/>
      <c r="E1059" s="153"/>
      <c r="F1059" s="153"/>
      <c r="G1059" s="6" t="s">
        <v>2475</v>
      </c>
    </row>
    <row r="1060" spans="1:7" x14ac:dyDescent="0.3">
      <c r="A1060" s="35" t="s">
        <v>2482</v>
      </c>
      <c r="B1060" s="40" t="s">
        <v>2473</v>
      </c>
      <c r="C1060" s="11" t="s">
        <v>98</v>
      </c>
      <c r="D1060" s="153"/>
      <c r="E1060" s="153"/>
      <c r="F1060" s="153"/>
      <c r="G1060" s="4" t="s">
        <v>2476</v>
      </c>
    </row>
    <row r="1061" spans="1:7" x14ac:dyDescent="0.3">
      <c r="A1061" s="421" t="s">
        <v>2484</v>
      </c>
      <c r="B1061" s="40" t="s">
        <v>2474</v>
      </c>
      <c r="C1061" s="11" t="s">
        <v>98</v>
      </c>
      <c r="D1061" s="153"/>
      <c r="E1061" s="153"/>
      <c r="F1061" s="153"/>
      <c r="G1061" s="4" t="s">
        <v>2477</v>
      </c>
    </row>
    <row r="1062" spans="1:7" ht="15" thickBot="1" x14ac:dyDescent="0.35">
      <c r="A1062" s="429"/>
      <c r="B1062" s="252" t="s">
        <v>2478</v>
      </c>
      <c r="C1062" s="11" t="s">
        <v>2479</v>
      </c>
      <c r="D1062" s="13">
        <v>140</v>
      </c>
      <c r="E1062" s="13">
        <v>240</v>
      </c>
      <c r="F1062" s="13">
        <v>780</v>
      </c>
      <c r="G1062" s="8" t="s">
        <v>2480</v>
      </c>
    </row>
    <row r="1063" spans="1:7" ht="18.600000000000001" thickBot="1" x14ac:dyDescent="0.4">
      <c r="A1063" s="56" t="s">
        <v>2483</v>
      </c>
      <c r="B1063" s="15"/>
      <c r="C1063" s="83"/>
      <c r="D1063" s="27"/>
      <c r="E1063" s="27"/>
      <c r="F1063" s="27"/>
      <c r="G1063" s="16"/>
    </row>
    <row r="1064" spans="1:7" x14ac:dyDescent="0.3">
      <c r="A1064" s="428" t="s">
        <v>2489</v>
      </c>
      <c r="B1064" s="10" t="s">
        <v>2485</v>
      </c>
      <c r="C1064" s="11" t="s">
        <v>2486</v>
      </c>
      <c r="D1064" s="14">
        <v>100</v>
      </c>
      <c r="E1064" s="57">
        <v>480</v>
      </c>
      <c r="F1064" s="14">
        <v>800</v>
      </c>
      <c r="G1064" s="6"/>
    </row>
    <row r="1065" spans="1:7" x14ac:dyDescent="0.3">
      <c r="A1065" s="35" t="s">
        <v>2490</v>
      </c>
      <c r="B1065" s="40" t="s">
        <v>2487</v>
      </c>
      <c r="C1065" s="11" t="s">
        <v>2486</v>
      </c>
      <c r="D1065" s="14">
        <v>100</v>
      </c>
      <c r="E1065" s="57">
        <v>480</v>
      </c>
      <c r="F1065" s="14">
        <v>800</v>
      </c>
      <c r="G1065" s="4"/>
    </row>
    <row r="1066" spans="1:7" ht="15" thickBot="1" x14ac:dyDescent="0.35">
      <c r="A1066" s="429"/>
      <c r="B1066" s="252" t="s">
        <v>2488</v>
      </c>
      <c r="C1066" s="11" t="s">
        <v>2486</v>
      </c>
      <c r="D1066" s="26">
        <v>100</v>
      </c>
      <c r="E1066" s="64">
        <v>480</v>
      </c>
      <c r="F1066" s="13">
        <v>590</v>
      </c>
      <c r="G1066" s="8"/>
    </row>
    <row r="1067" spans="1:7" ht="18.600000000000001" thickBot="1" x14ac:dyDescent="0.4">
      <c r="A1067" s="56" t="s">
        <v>2491</v>
      </c>
      <c r="B1067" s="15"/>
      <c r="C1067" s="83"/>
      <c r="D1067" s="27"/>
      <c r="E1067" s="27"/>
      <c r="F1067" s="27"/>
      <c r="G1067" s="16"/>
    </row>
    <row r="1068" spans="1:7" x14ac:dyDescent="0.3">
      <c r="A1068" s="428" t="s">
        <v>2509</v>
      </c>
      <c r="B1068" s="10" t="s">
        <v>2492</v>
      </c>
      <c r="C1068" s="11" t="s">
        <v>424</v>
      </c>
      <c r="D1068" s="14">
        <v>100</v>
      </c>
      <c r="E1068" s="26">
        <v>480</v>
      </c>
      <c r="F1068" s="14">
        <v>40</v>
      </c>
      <c r="G1068" s="6" t="s">
        <v>2494</v>
      </c>
    </row>
    <row r="1069" spans="1:7" x14ac:dyDescent="0.3">
      <c r="A1069" s="35" t="s">
        <v>2510</v>
      </c>
      <c r="B1069" s="40" t="s">
        <v>2493</v>
      </c>
      <c r="C1069" s="11" t="s">
        <v>424</v>
      </c>
      <c r="D1069" s="11">
        <v>100</v>
      </c>
      <c r="E1069" s="13">
        <v>480</v>
      </c>
      <c r="F1069" s="11">
        <v>60</v>
      </c>
      <c r="G1069" s="6" t="s">
        <v>2494</v>
      </c>
    </row>
    <row r="1070" spans="1:7" x14ac:dyDescent="0.3">
      <c r="A1070" s="421"/>
      <c r="B1070" s="40" t="s">
        <v>2495</v>
      </c>
      <c r="C1070" s="11" t="s">
        <v>424</v>
      </c>
      <c r="D1070" s="11">
        <v>100</v>
      </c>
      <c r="E1070" s="13">
        <v>480</v>
      </c>
      <c r="F1070" s="11">
        <v>330</v>
      </c>
      <c r="G1070" s="6" t="s">
        <v>2494</v>
      </c>
    </row>
    <row r="1071" spans="1:7" x14ac:dyDescent="0.3">
      <c r="A1071" s="429"/>
      <c r="B1071" s="252" t="s">
        <v>2496</v>
      </c>
      <c r="C1071" s="11" t="s">
        <v>424</v>
      </c>
      <c r="D1071" s="11">
        <v>100</v>
      </c>
      <c r="E1071" s="13">
        <v>480</v>
      </c>
      <c r="F1071" s="13">
        <v>530</v>
      </c>
      <c r="G1071" s="6" t="s">
        <v>2494</v>
      </c>
    </row>
    <row r="1072" spans="1:7" x14ac:dyDescent="0.3">
      <c r="A1072" s="421"/>
      <c r="B1072" s="40" t="s">
        <v>2497</v>
      </c>
      <c r="C1072" s="11" t="s">
        <v>314</v>
      </c>
      <c r="D1072" s="11">
        <v>100</v>
      </c>
      <c r="E1072" s="13">
        <v>480</v>
      </c>
      <c r="F1072" s="11">
        <v>440</v>
      </c>
      <c r="G1072" s="6" t="s">
        <v>2494</v>
      </c>
    </row>
    <row r="1073" spans="1:7" x14ac:dyDescent="0.3">
      <c r="A1073" s="421"/>
      <c r="B1073" s="40" t="s">
        <v>2498</v>
      </c>
      <c r="C1073" s="11" t="s">
        <v>2500</v>
      </c>
      <c r="D1073" s="11">
        <v>100</v>
      </c>
      <c r="E1073" s="13">
        <v>480</v>
      </c>
      <c r="F1073" s="11">
        <v>670</v>
      </c>
      <c r="G1073" s="6" t="s">
        <v>2494</v>
      </c>
    </row>
    <row r="1074" spans="1:7" x14ac:dyDescent="0.3">
      <c r="A1074" s="421"/>
      <c r="B1074" s="40" t="s">
        <v>2499</v>
      </c>
      <c r="C1074" s="11" t="s">
        <v>2501</v>
      </c>
      <c r="D1074" s="11">
        <v>100</v>
      </c>
      <c r="E1074" s="13">
        <v>480</v>
      </c>
      <c r="F1074" s="11">
        <v>1000</v>
      </c>
      <c r="G1074" s="6" t="s">
        <v>2494</v>
      </c>
    </row>
    <row r="1075" spans="1:7" x14ac:dyDescent="0.3">
      <c r="A1075" s="421"/>
      <c r="B1075" s="40" t="s">
        <v>2502</v>
      </c>
      <c r="C1075" s="11" t="s">
        <v>2461</v>
      </c>
      <c r="D1075" s="11">
        <v>100</v>
      </c>
      <c r="E1075" s="13">
        <v>480</v>
      </c>
      <c r="F1075" s="11">
        <v>240</v>
      </c>
      <c r="G1075" s="6" t="s">
        <v>2494</v>
      </c>
    </row>
    <row r="1076" spans="1:7" x14ac:dyDescent="0.3">
      <c r="A1076" s="421"/>
      <c r="B1076" s="40" t="s">
        <v>2503</v>
      </c>
      <c r="C1076" s="11" t="s">
        <v>2402</v>
      </c>
      <c r="D1076" s="11">
        <v>100</v>
      </c>
      <c r="E1076" s="13">
        <v>480</v>
      </c>
      <c r="F1076" s="11">
        <v>320</v>
      </c>
      <c r="G1076" s="6" t="s">
        <v>2494</v>
      </c>
    </row>
    <row r="1077" spans="1:7" x14ac:dyDescent="0.3">
      <c r="A1077" s="421"/>
      <c r="B1077" s="40" t="s">
        <v>2504</v>
      </c>
      <c r="C1077" s="11" t="s">
        <v>2404</v>
      </c>
      <c r="D1077" s="11">
        <v>100</v>
      </c>
      <c r="E1077" s="13">
        <v>480</v>
      </c>
      <c r="F1077" s="11">
        <v>480</v>
      </c>
      <c r="G1077" s="6" t="s">
        <v>2494</v>
      </c>
    </row>
    <row r="1078" spans="1:7" x14ac:dyDescent="0.3">
      <c r="A1078" s="421"/>
      <c r="B1078" s="40" t="s">
        <v>2505</v>
      </c>
      <c r="C1078" s="11" t="s">
        <v>2406</v>
      </c>
      <c r="D1078" s="11">
        <v>100</v>
      </c>
      <c r="E1078" s="13">
        <v>480</v>
      </c>
      <c r="F1078" s="11">
        <v>680</v>
      </c>
      <c r="G1078" s="6" t="s">
        <v>2494</v>
      </c>
    </row>
    <row r="1079" spans="1:7" x14ac:dyDescent="0.3">
      <c r="A1079" s="429"/>
      <c r="B1079" s="252" t="s">
        <v>2506</v>
      </c>
      <c r="C1079" s="11" t="s">
        <v>82</v>
      </c>
      <c r="D1079" s="11">
        <v>100</v>
      </c>
      <c r="E1079" s="13">
        <v>480</v>
      </c>
      <c r="F1079" s="13">
        <v>50</v>
      </c>
      <c r="G1079" s="6" t="s">
        <v>2494</v>
      </c>
    </row>
    <row r="1080" spans="1:7" x14ac:dyDescent="0.3">
      <c r="A1080" s="421"/>
      <c r="B1080" s="40" t="s">
        <v>2507</v>
      </c>
      <c r="C1080" s="11" t="s">
        <v>82</v>
      </c>
      <c r="D1080" s="11">
        <v>100</v>
      </c>
      <c r="E1080" s="13">
        <v>480</v>
      </c>
      <c r="F1080" s="11">
        <v>85</v>
      </c>
      <c r="G1080" s="6" t="s">
        <v>2494</v>
      </c>
    </row>
    <row r="1081" spans="1:7" ht="15" thickBot="1" x14ac:dyDescent="0.35">
      <c r="A1081" s="429"/>
      <c r="B1081" s="252" t="s">
        <v>2508</v>
      </c>
      <c r="C1081" s="11" t="s">
        <v>82</v>
      </c>
      <c r="D1081" s="13">
        <v>100</v>
      </c>
      <c r="E1081" s="13">
        <v>480</v>
      </c>
      <c r="F1081" s="13">
        <v>130</v>
      </c>
      <c r="G1081" s="114" t="s">
        <v>2494</v>
      </c>
    </row>
    <row r="1082" spans="1:7" ht="18.600000000000001" thickBot="1" x14ac:dyDescent="0.4">
      <c r="A1082" s="56" t="s">
        <v>2511</v>
      </c>
      <c r="B1082" s="15"/>
      <c r="C1082" s="83"/>
      <c r="D1082" s="27"/>
      <c r="E1082" s="27"/>
      <c r="F1082" s="27"/>
      <c r="G1082" s="16"/>
    </row>
    <row r="1083" spans="1:7" x14ac:dyDescent="0.3">
      <c r="A1083" s="428" t="s">
        <v>2532</v>
      </c>
      <c r="B1083" s="10" t="s">
        <v>2512</v>
      </c>
      <c r="C1083" s="11" t="s">
        <v>82</v>
      </c>
      <c r="D1083" s="14">
        <v>80</v>
      </c>
      <c r="E1083" s="57">
        <v>305</v>
      </c>
      <c r="F1083" s="14">
        <v>36</v>
      </c>
      <c r="G1083" s="6" t="s">
        <v>2517</v>
      </c>
    </row>
    <row r="1084" spans="1:7" x14ac:dyDescent="0.3">
      <c r="A1084" s="35" t="s">
        <v>2533</v>
      </c>
      <c r="B1084" s="40" t="s">
        <v>2513</v>
      </c>
      <c r="C1084" s="11" t="s">
        <v>82</v>
      </c>
      <c r="D1084" s="14">
        <v>80</v>
      </c>
      <c r="E1084" s="57">
        <v>305</v>
      </c>
      <c r="F1084" s="11">
        <v>36</v>
      </c>
      <c r="G1084" s="6" t="s">
        <v>2518</v>
      </c>
    </row>
    <row r="1085" spans="1:7" x14ac:dyDescent="0.3">
      <c r="A1085" s="421"/>
      <c r="B1085" s="40" t="s">
        <v>2514</v>
      </c>
      <c r="C1085" s="11" t="s">
        <v>82</v>
      </c>
      <c r="D1085" s="14">
        <v>80</v>
      </c>
      <c r="E1085" s="57">
        <v>305</v>
      </c>
      <c r="F1085" s="11">
        <v>36</v>
      </c>
      <c r="G1085" s="4" t="s">
        <v>2519</v>
      </c>
    </row>
    <row r="1086" spans="1:7" x14ac:dyDescent="0.3">
      <c r="A1086" s="421"/>
      <c r="B1086" s="40" t="s">
        <v>2515</v>
      </c>
      <c r="C1086" s="11" t="s">
        <v>82</v>
      </c>
      <c r="D1086" s="14">
        <v>80</v>
      </c>
      <c r="E1086" s="57">
        <v>305</v>
      </c>
      <c r="F1086" s="11">
        <v>36</v>
      </c>
      <c r="G1086" s="4" t="s">
        <v>2520</v>
      </c>
    </row>
    <row r="1087" spans="1:7" x14ac:dyDescent="0.3">
      <c r="A1087" s="421"/>
      <c r="B1087" s="40" t="s">
        <v>2521</v>
      </c>
      <c r="C1087" s="11" t="s">
        <v>424</v>
      </c>
      <c r="D1087" s="11">
        <v>220</v>
      </c>
      <c r="E1087" s="13">
        <v>230</v>
      </c>
      <c r="F1087" s="11">
        <v>30</v>
      </c>
      <c r="G1087" s="6" t="s">
        <v>2517</v>
      </c>
    </row>
    <row r="1088" spans="1:7" x14ac:dyDescent="0.3">
      <c r="A1088" s="421"/>
      <c r="B1088" s="40" t="s">
        <v>2522</v>
      </c>
      <c r="C1088" s="11" t="s">
        <v>424</v>
      </c>
      <c r="D1088" s="11">
        <v>220</v>
      </c>
      <c r="E1088" s="13">
        <v>230</v>
      </c>
      <c r="F1088" s="11">
        <v>30</v>
      </c>
      <c r="G1088" s="6" t="s">
        <v>2527</v>
      </c>
    </row>
    <row r="1089" spans="1:7" x14ac:dyDescent="0.3">
      <c r="A1089" s="429"/>
      <c r="B1089" s="252" t="s">
        <v>2523</v>
      </c>
      <c r="C1089" s="11" t="s">
        <v>424</v>
      </c>
      <c r="D1089" s="11">
        <v>220</v>
      </c>
      <c r="E1089" s="13">
        <v>230</v>
      </c>
      <c r="F1089" s="13">
        <v>60</v>
      </c>
      <c r="G1089" s="6" t="s">
        <v>2517</v>
      </c>
    </row>
    <row r="1090" spans="1:7" x14ac:dyDescent="0.3">
      <c r="A1090" s="421"/>
      <c r="B1090" s="40" t="s">
        <v>2524</v>
      </c>
      <c r="C1090" s="11" t="s">
        <v>424</v>
      </c>
      <c r="D1090" s="11">
        <v>220</v>
      </c>
      <c r="E1090" s="13">
        <v>230</v>
      </c>
      <c r="F1090" s="11">
        <v>60</v>
      </c>
      <c r="G1090" s="6" t="s">
        <v>2527</v>
      </c>
    </row>
    <row r="1091" spans="1:7" x14ac:dyDescent="0.3">
      <c r="A1091" s="421"/>
      <c r="B1091" s="40" t="s">
        <v>2525</v>
      </c>
      <c r="C1091" s="11" t="s">
        <v>424</v>
      </c>
      <c r="D1091" s="11">
        <v>220</v>
      </c>
      <c r="E1091" s="13">
        <v>230</v>
      </c>
      <c r="F1091" s="11">
        <v>160</v>
      </c>
      <c r="G1091" s="6" t="s">
        <v>2517</v>
      </c>
    </row>
    <row r="1092" spans="1:7" x14ac:dyDescent="0.3">
      <c r="A1092" s="421"/>
      <c r="B1092" s="40" t="s">
        <v>2526</v>
      </c>
      <c r="C1092" s="11" t="s">
        <v>424</v>
      </c>
      <c r="D1092" s="11">
        <v>220</v>
      </c>
      <c r="E1092" s="13">
        <v>230</v>
      </c>
      <c r="F1092" s="11">
        <v>160</v>
      </c>
      <c r="G1092" s="6" t="s">
        <v>2527</v>
      </c>
    </row>
    <row r="1093" spans="1:7" x14ac:dyDescent="0.3">
      <c r="A1093" s="421"/>
      <c r="B1093" s="40" t="s">
        <v>2528</v>
      </c>
      <c r="C1093" s="11" t="s">
        <v>98</v>
      </c>
      <c r="D1093" s="11">
        <v>220</v>
      </c>
      <c r="E1093" s="13">
        <v>230</v>
      </c>
      <c r="F1093" s="11">
        <v>320</v>
      </c>
      <c r="G1093" s="6" t="s">
        <v>2517</v>
      </c>
    </row>
    <row r="1094" spans="1:7" x14ac:dyDescent="0.3">
      <c r="A1094" s="421"/>
      <c r="B1094" s="40" t="s">
        <v>2529</v>
      </c>
      <c r="C1094" s="11" t="s">
        <v>98</v>
      </c>
      <c r="D1094" s="11">
        <v>220</v>
      </c>
      <c r="E1094" s="13">
        <v>230</v>
      </c>
      <c r="F1094" s="11">
        <v>480</v>
      </c>
      <c r="G1094" s="6" t="s">
        <v>2517</v>
      </c>
    </row>
    <row r="1095" spans="1:7" x14ac:dyDescent="0.3">
      <c r="A1095" s="421"/>
      <c r="B1095" s="40" t="s">
        <v>2530</v>
      </c>
      <c r="C1095" s="11" t="s">
        <v>98</v>
      </c>
      <c r="D1095" s="11">
        <v>220</v>
      </c>
      <c r="E1095" s="13">
        <v>230</v>
      </c>
      <c r="F1095" s="11">
        <v>320</v>
      </c>
      <c r="G1095" s="6" t="s">
        <v>2527</v>
      </c>
    </row>
    <row r="1096" spans="1:7" ht="15" thickBot="1" x14ac:dyDescent="0.35">
      <c r="A1096" s="429"/>
      <c r="B1096" s="252" t="s">
        <v>2531</v>
      </c>
      <c r="C1096" s="11" t="s">
        <v>98</v>
      </c>
      <c r="D1096" s="13">
        <v>220</v>
      </c>
      <c r="E1096" s="13">
        <v>230</v>
      </c>
      <c r="F1096" s="13">
        <v>480</v>
      </c>
      <c r="G1096" s="114" t="s">
        <v>2527</v>
      </c>
    </row>
    <row r="1097" spans="1:7" ht="18.600000000000001" thickBot="1" x14ac:dyDescent="0.4">
      <c r="A1097" s="56" t="s">
        <v>2534</v>
      </c>
      <c r="B1097" s="15"/>
      <c r="C1097" s="83"/>
      <c r="D1097" s="27"/>
      <c r="E1097" s="27"/>
      <c r="F1097" s="27"/>
      <c r="G1097" s="16"/>
    </row>
    <row r="1098" spans="1:7" x14ac:dyDescent="0.3">
      <c r="A1098" s="428" t="s">
        <v>2549</v>
      </c>
      <c r="B1098" s="10" t="s">
        <v>2535</v>
      </c>
      <c r="C1098" s="11" t="s">
        <v>2076</v>
      </c>
      <c r="D1098" s="14">
        <v>85</v>
      </c>
      <c r="E1098" s="57">
        <v>260</v>
      </c>
      <c r="F1098" s="14">
        <v>520</v>
      </c>
      <c r="G1098" s="6" t="s">
        <v>2536</v>
      </c>
    </row>
    <row r="1099" spans="1:7" x14ac:dyDescent="0.3">
      <c r="A1099" s="42" t="s">
        <v>2550</v>
      </c>
      <c r="B1099" s="252" t="s">
        <v>2537</v>
      </c>
      <c r="C1099" s="11" t="s">
        <v>2076</v>
      </c>
      <c r="D1099" s="14">
        <v>85</v>
      </c>
      <c r="E1099" s="57">
        <v>260</v>
      </c>
      <c r="F1099" s="13">
        <v>900</v>
      </c>
      <c r="G1099" s="6" t="s">
        <v>2536</v>
      </c>
    </row>
    <row r="1100" spans="1:7" x14ac:dyDescent="0.3">
      <c r="A1100" s="421"/>
      <c r="B1100" s="40" t="s">
        <v>2538</v>
      </c>
      <c r="C1100" s="11" t="s">
        <v>2076</v>
      </c>
      <c r="D1100" s="14">
        <v>85</v>
      </c>
      <c r="E1100" s="57">
        <v>260</v>
      </c>
      <c r="F1100" s="11">
        <v>1280</v>
      </c>
      <c r="G1100" s="6" t="s">
        <v>2536</v>
      </c>
    </row>
    <row r="1101" spans="1:7" x14ac:dyDescent="0.3">
      <c r="A1101" s="421"/>
      <c r="B1101" s="40" t="s">
        <v>2539</v>
      </c>
      <c r="C1101" s="11" t="s">
        <v>2076</v>
      </c>
      <c r="D1101" s="14">
        <v>85</v>
      </c>
      <c r="E1101" s="57">
        <v>260</v>
      </c>
      <c r="F1101" s="11">
        <v>1660</v>
      </c>
      <c r="G1101" s="6" t="s">
        <v>2536</v>
      </c>
    </row>
    <row r="1102" spans="1:7" x14ac:dyDescent="0.3">
      <c r="A1102" s="421"/>
      <c r="B1102" s="40" t="s">
        <v>2540</v>
      </c>
      <c r="C1102" s="11" t="s">
        <v>2076</v>
      </c>
      <c r="D1102" s="14">
        <v>85</v>
      </c>
      <c r="E1102" s="57">
        <v>260</v>
      </c>
      <c r="F1102" s="11">
        <v>400</v>
      </c>
      <c r="G1102" s="6" t="s">
        <v>2541</v>
      </c>
    </row>
    <row r="1103" spans="1:7" x14ac:dyDescent="0.3">
      <c r="A1103" s="421"/>
      <c r="B1103" s="40" t="s">
        <v>2542</v>
      </c>
      <c r="C1103" s="11" t="s">
        <v>2076</v>
      </c>
      <c r="D1103" s="14">
        <v>85</v>
      </c>
      <c r="E1103" s="57">
        <v>260</v>
      </c>
      <c r="F1103" s="11">
        <v>600</v>
      </c>
      <c r="G1103" s="6" t="s">
        <v>2541</v>
      </c>
    </row>
    <row r="1104" spans="1:7" x14ac:dyDescent="0.3">
      <c r="A1104" s="421"/>
      <c r="B1104" s="40" t="s">
        <v>2543</v>
      </c>
      <c r="C1104" s="11" t="s">
        <v>2076</v>
      </c>
      <c r="D1104" s="14">
        <v>85</v>
      </c>
      <c r="E1104" s="57">
        <v>260</v>
      </c>
      <c r="F1104" s="11">
        <v>800</v>
      </c>
      <c r="G1104" s="6" t="s">
        <v>2541</v>
      </c>
    </row>
    <row r="1105" spans="1:7" x14ac:dyDescent="0.3">
      <c r="A1105" s="421"/>
      <c r="B1105" s="40" t="s">
        <v>2544</v>
      </c>
      <c r="C1105" s="11" t="s">
        <v>2076</v>
      </c>
      <c r="D1105" s="14">
        <v>85</v>
      </c>
      <c r="E1105" s="57">
        <v>260</v>
      </c>
      <c r="F1105" s="11">
        <v>525</v>
      </c>
      <c r="G1105" s="6" t="s">
        <v>2536</v>
      </c>
    </row>
    <row r="1106" spans="1:7" x14ac:dyDescent="0.3">
      <c r="A1106" s="429"/>
      <c r="B1106" s="40" t="s">
        <v>2545</v>
      </c>
      <c r="C1106" s="11" t="s">
        <v>2076</v>
      </c>
      <c r="D1106" s="14">
        <v>85</v>
      </c>
      <c r="E1106" s="57">
        <v>260</v>
      </c>
      <c r="F1106" s="13">
        <v>850</v>
      </c>
      <c r="G1106" s="6" t="s">
        <v>2536</v>
      </c>
    </row>
    <row r="1107" spans="1:7" x14ac:dyDescent="0.3">
      <c r="A1107" s="421"/>
      <c r="B1107" s="40" t="s">
        <v>2546</v>
      </c>
      <c r="C1107" s="11" t="s">
        <v>2076</v>
      </c>
      <c r="D1107" s="14">
        <v>85</v>
      </c>
      <c r="E1107" s="57">
        <v>260</v>
      </c>
      <c r="F1107" s="11">
        <v>850</v>
      </c>
      <c r="G1107" s="6" t="s">
        <v>2536</v>
      </c>
    </row>
    <row r="1108" spans="1:7" x14ac:dyDescent="0.3">
      <c r="A1108" s="421"/>
      <c r="B1108" s="40" t="s">
        <v>2547</v>
      </c>
      <c r="C1108" s="11" t="s">
        <v>2076</v>
      </c>
      <c r="D1108" s="14">
        <v>85</v>
      </c>
      <c r="E1108" s="57">
        <v>260</v>
      </c>
      <c r="F1108" s="11">
        <v>720</v>
      </c>
      <c r="G1108" s="6" t="s">
        <v>2541</v>
      </c>
    </row>
    <row r="1109" spans="1:7" ht="15" thickBot="1" x14ac:dyDescent="0.35">
      <c r="A1109" s="429"/>
      <c r="B1109" s="252" t="s">
        <v>2548</v>
      </c>
      <c r="C1109" s="11" t="s">
        <v>2076</v>
      </c>
      <c r="D1109" s="26">
        <v>85</v>
      </c>
      <c r="E1109" s="64">
        <v>260</v>
      </c>
      <c r="F1109" s="13">
        <v>1440</v>
      </c>
      <c r="G1109" s="114" t="s">
        <v>2541</v>
      </c>
    </row>
    <row r="1110" spans="1:7" ht="18.600000000000001" thickBot="1" x14ac:dyDescent="0.4">
      <c r="A1110" s="56" t="s">
        <v>2551</v>
      </c>
      <c r="B1110" s="15"/>
      <c r="C1110" s="83"/>
      <c r="D1110" s="27"/>
      <c r="E1110" s="27"/>
      <c r="F1110" s="27"/>
      <c r="G1110" s="16"/>
    </row>
    <row r="1111" spans="1:7" x14ac:dyDescent="0.3">
      <c r="A1111" s="428" t="s">
        <v>2555</v>
      </c>
      <c r="B1111" s="10" t="s">
        <v>2552</v>
      </c>
      <c r="C1111" s="11" t="s">
        <v>98</v>
      </c>
      <c r="D1111" s="57">
        <v>120</v>
      </c>
      <c r="E1111" s="57">
        <v>480</v>
      </c>
      <c r="F1111" s="14">
        <v>50</v>
      </c>
      <c r="G1111" s="6"/>
    </row>
    <row r="1112" spans="1:7" x14ac:dyDescent="0.3">
      <c r="A1112" s="35" t="s">
        <v>2556</v>
      </c>
      <c r="B1112" s="40" t="s">
        <v>2553</v>
      </c>
      <c r="C1112" s="11" t="s">
        <v>98</v>
      </c>
      <c r="D1112" s="57">
        <v>120</v>
      </c>
      <c r="E1112" s="57">
        <v>480</v>
      </c>
      <c r="F1112" s="11">
        <v>110</v>
      </c>
      <c r="G1112" s="4"/>
    </row>
    <row r="1113" spans="1:7" ht="15" thickBot="1" x14ac:dyDescent="0.35">
      <c r="A1113" s="429"/>
      <c r="B1113" s="252" t="s">
        <v>2554</v>
      </c>
      <c r="C1113" s="11" t="s">
        <v>98</v>
      </c>
      <c r="D1113" s="64">
        <v>120</v>
      </c>
      <c r="E1113" s="64">
        <v>480</v>
      </c>
      <c r="F1113" s="13">
        <v>440</v>
      </c>
      <c r="G1113" s="8"/>
    </row>
    <row r="1114" spans="1:7" ht="18.600000000000001" thickBot="1" x14ac:dyDescent="0.4">
      <c r="A1114" s="56" t="s">
        <v>2557</v>
      </c>
      <c r="B1114" s="15"/>
      <c r="C1114" s="83"/>
      <c r="D1114" s="27"/>
      <c r="E1114" s="27"/>
      <c r="F1114" s="27"/>
      <c r="G1114" s="396"/>
    </row>
    <row r="1115" spans="1:7" x14ac:dyDescent="0.3">
      <c r="A1115" s="428" t="s">
        <v>2575</v>
      </c>
      <c r="B1115" s="10" t="s">
        <v>2563</v>
      </c>
      <c r="C1115" s="11" t="s">
        <v>2558</v>
      </c>
      <c r="D1115" s="14">
        <v>100</v>
      </c>
      <c r="E1115" s="57">
        <v>240</v>
      </c>
      <c r="F1115" s="14">
        <v>150</v>
      </c>
      <c r="G1115" s="6" t="s">
        <v>2561</v>
      </c>
    </row>
    <row r="1116" spans="1:7" x14ac:dyDescent="0.3">
      <c r="A1116" s="35" t="s">
        <v>2576</v>
      </c>
      <c r="B1116" s="40" t="s">
        <v>2564</v>
      </c>
      <c r="C1116" s="11" t="s">
        <v>2558</v>
      </c>
      <c r="D1116" s="14">
        <v>100</v>
      </c>
      <c r="E1116" s="57">
        <v>240</v>
      </c>
      <c r="F1116" s="11">
        <v>270</v>
      </c>
      <c r="G1116" s="6" t="s">
        <v>2560</v>
      </c>
    </row>
    <row r="1117" spans="1:7" x14ac:dyDescent="0.3">
      <c r="A1117" s="421"/>
      <c r="B1117" s="40" t="s">
        <v>2565</v>
      </c>
      <c r="C1117" s="11" t="s">
        <v>2558</v>
      </c>
      <c r="D1117" s="14">
        <v>100</v>
      </c>
      <c r="E1117" s="57">
        <v>240</v>
      </c>
      <c r="F1117" s="11">
        <v>365</v>
      </c>
      <c r="G1117" s="6" t="s">
        <v>2559</v>
      </c>
    </row>
    <row r="1118" spans="1:7" x14ac:dyDescent="0.3">
      <c r="A1118" s="429"/>
      <c r="B1118" s="252" t="s">
        <v>2562</v>
      </c>
      <c r="C1118" s="11" t="s">
        <v>2558</v>
      </c>
      <c r="D1118" s="14">
        <v>100</v>
      </c>
      <c r="E1118" s="57">
        <v>240</v>
      </c>
      <c r="F1118" s="13">
        <v>365</v>
      </c>
      <c r="G1118" s="6" t="s">
        <v>2559</v>
      </c>
    </row>
    <row r="1119" spans="1:7" x14ac:dyDescent="0.3">
      <c r="A1119" s="421"/>
      <c r="B1119" s="40" t="s">
        <v>2566</v>
      </c>
      <c r="C1119" s="11" t="s">
        <v>82</v>
      </c>
      <c r="D1119" s="14">
        <v>100</v>
      </c>
      <c r="E1119" s="57">
        <v>277</v>
      </c>
      <c r="F1119" s="11">
        <v>15</v>
      </c>
      <c r="G1119" s="4" t="s">
        <v>2569</v>
      </c>
    </row>
    <row r="1120" spans="1:7" x14ac:dyDescent="0.3">
      <c r="A1120" s="421"/>
      <c r="B1120" s="40" t="s">
        <v>2567</v>
      </c>
      <c r="C1120" s="11" t="s">
        <v>82</v>
      </c>
      <c r="D1120" s="14">
        <v>100</v>
      </c>
      <c r="E1120" s="57">
        <v>277</v>
      </c>
      <c r="F1120" s="11">
        <v>15</v>
      </c>
      <c r="G1120" s="4" t="s">
        <v>2570</v>
      </c>
    </row>
    <row r="1121" spans="1:7" x14ac:dyDescent="0.3">
      <c r="A1121" s="421"/>
      <c r="B1121" s="40" t="s">
        <v>2568</v>
      </c>
      <c r="C1121" s="11" t="s">
        <v>82</v>
      </c>
      <c r="D1121" s="14">
        <v>100</v>
      </c>
      <c r="E1121" s="57">
        <v>277</v>
      </c>
      <c r="F1121" s="11">
        <v>30</v>
      </c>
      <c r="G1121" s="4" t="s">
        <v>2570</v>
      </c>
    </row>
    <row r="1122" spans="1:7" x14ac:dyDescent="0.3">
      <c r="A1122" s="421"/>
      <c r="B1122" s="40" t="s">
        <v>2571</v>
      </c>
      <c r="C1122" s="11" t="s">
        <v>168</v>
      </c>
      <c r="D1122" s="11">
        <v>90</v>
      </c>
      <c r="E1122" s="13">
        <v>260</v>
      </c>
      <c r="F1122" s="11">
        <v>50</v>
      </c>
      <c r="G1122" s="4" t="s">
        <v>2574</v>
      </c>
    </row>
    <row r="1123" spans="1:7" x14ac:dyDescent="0.3">
      <c r="A1123" s="421"/>
      <c r="B1123" s="40" t="s">
        <v>2572</v>
      </c>
      <c r="C1123" s="65" t="s">
        <v>547</v>
      </c>
      <c r="D1123" s="153"/>
      <c r="E1123" s="153"/>
      <c r="F1123" s="11">
        <v>300</v>
      </c>
      <c r="G1123" s="4" t="s">
        <v>2574</v>
      </c>
    </row>
    <row r="1124" spans="1:7" ht="15" thickBot="1" x14ac:dyDescent="0.35">
      <c r="A1124" s="429"/>
      <c r="B1124" s="252" t="s">
        <v>2573</v>
      </c>
      <c r="C1124" s="65" t="s">
        <v>547</v>
      </c>
      <c r="D1124" s="154"/>
      <c r="E1124" s="154"/>
      <c r="F1124" s="13">
        <v>400</v>
      </c>
      <c r="G1124" s="8"/>
    </row>
    <row r="1125" spans="1:7" ht="18.600000000000001" thickBot="1" x14ac:dyDescent="0.4">
      <c r="A1125" s="56" t="s">
        <v>2577</v>
      </c>
      <c r="B1125" s="15"/>
      <c r="C1125" s="83"/>
      <c r="D1125" s="27"/>
      <c r="E1125" s="27"/>
      <c r="F1125" s="27"/>
      <c r="G1125" s="16"/>
    </row>
    <row r="1126" spans="1:7" x14ac:dyDescent="0.3">
      <c r="A1126" s="435" t="s">
        <v>2578</v>
      </c>
      <c r="B1126" s="405"/>
      <c r="C1126" s="11"/>
      <c r="D1126" s="26"/>
      <c r="E1126" s="26"/>
      <c r="F1126" s="26"/>
      <c r="G1126" s="114"/>
    </row>
    <row r="1127" spans="1:7" x14ac:dyDescent="0.3">
      <c r="A1127" s="421" t="s">
        <v>2579</v>
      </c>
      <c r="B1127" s="40"/>
      <c r="C1127" s="11"/>
      <c r="D1127" s="11"/>
      <c r="E1127" s="13"/>
      <c r="F1127" s="11"/>
      <c r="G1127" s="4"/>
    </row>
    <row r="1128" spans="1:7" ht="15" thickBot="1" x14ac:dyDescent="0.35">
      <c r="A1128" s="429"/>
      <c r="B1128" s="252"/>
      <c r="C1128" s="11"/>
      <c r="D1128" s="13"/>
      <c r="E1128" s="13"/>
      <c r="F1128" s="13"/>
      <c r="G1128" s="8"/>
    </row>
    <row r="1129" spans="1:7" ht="18.600000000000001" thickBot="1" x14ac:dyDescent="0.4">
      <c r="A1129" s="56" t="s">
        <v>2580</v>
      </c>
      <c r="B1129" s="15"/>
      <c r="C1129" s="83"/>
      <c r="D1129" s="27"/>
      <c r="E1129" s="27"/>
      <c r="F1129" s="27"/>
      <c r="G1129" s="16"/>
    </row>
    <row r="1130" spans="1:7" x14ac:dyDescent="0.3">
      <c r="A1130" s="426" t="s">
        <v>2588</v>
      </c>
      <c r="B1130" s="10" t="s">
        <v>2581</v>
      </c>
      <c r="C1130" s="11" t="s">
        <v>2065</v>
      </c>
      <c r="D1130" s="14">
        <v>120</v>
      </c>
      <c r="E1130" s="26">
        <v>240</v>
      </c>
      <c r="F1130" s="14">
        <v>320</v>
      </c>
      <c r="G1130" s="6" t="s">
        <v>2586</v>
      </c>
    </row>
    <row r="1131" spans="1:7" x14ac:dyDescent="0.3">
      <c r="A1131" s="419" t="s">
        <v>2589</v>
      </c>
      <c r="B1131" s="40" t="s">
        <v>2582</v>
      </c>
      <c r="C1131" s="11" t="s">
        <v>2065</v>
      </c>
      <c r="D1131" s="11">
        <v>120</v>
      </c>
      <c r="E1131" s="13">
        <v>277</v>
      </c>
      <c r="F1131" s="11">
        <v>620</v>
      </c>
      <c r="G1131" s="6" t="s">
        <v>2583</v>
      </c>
    </row>
    <row r="1132" spans="1:7" x14ac:dyDescent="0.3">
      <c r="A1132" s="429"/>
      <c r="B1132" s="252" t="s">
        <v>2585</v>
      </c>
      <c r="C1132" s="11" t="s">
        <v>428</v>
      </c>
      <c r="D1132" s="13">
        <v>120</v>
      </c>
      <c r="E1132" s="13">
        <v>240</v>
      </c>
      <c r="F1132" s="13">
        <v>600</v>
      </c>
      <c r="G1132" s="6" t="s">
        <v>2586</v>
      </c>
    </row>
    <row r="1133" spans="1:7" x14ac:dyDescent="0.3">
      <c r="A1133" s="421"/>
      <c r="B1133" s="40" t="s">
        <v>2587</v>
      </c>
      <c r="C1133" s="11" t="s">
        <v>424</v>
      </c>
      <c r="D1133" s="11">
        <v>120</v>
      </c>
      <c r="E1133" s="13">
        <v>240</v>
      </c>
      <c r="F1133" s="11">
        <v>300</v>
      </c>
      <c r="G1133" s="6" t="s">
        <v>2584</v>
      </c>
    </row>
    <row r="1134" spans="1:7" ht="15" thickBot="1" x14ac:dyDescent="0.35">
      <c r="A1134" s="429"/>
      <c r="B1134" s="252"/>
      <c r="C1134" s="11"/>
      <c r="D1134" s="13"/>
      <c r="E1134" s="13"/>
      <c r="F1134" s="13"/>
      <c r="G1134" s="8"/>
    </row>
    <row r="1135" spans="1:7" ht="18.600000000000001" thickBot="1" x14ac:dyDescent="0.4">
      <c r="A1135" s="56" t="s">
        <v>2590</v>
      </c>
      <c r="B1135" s="53"/>
      <c r="C1135" s="83"/>
      <c r="D1135" s="27"/>
      <c r="E1135" s="27"/>
      <c r="F1135" s="27"/>
      <c r="G1135" s="16"/>
    </row>
    <row r="1136" spans="1:7" x14ac:dyDescent="0.3">
      <c r="A1136" s="441" t="s">
        <v>2622</v>
      </c>
      <c r="B1136" s="10" t="s">
        <v>2591</v>
      </c>
      <c r="C1136" s="11" t="s">
        <v>424</v>
      </c>
      <c r="D1136" s="14">
        <v>100</v>
      </c>
      <c r="E1136" s="57">
        <v>277</v>
      </c>
      <c r="F1136" s="14">
        <v>600</v>
      </c>
      <c r="G1136" s="6" t="s">
        <v>2595</v>
      </c>
    </row>
    <row r="1137" spans="1:7" x14ac:dyDescent="0.3">
      <c r="A1137" s="433" t="s">
        <v>2623</v>
      </c>
      <c r="B1137" s="40" t="s">
        <v>2592</v>
      </c>
      <c r="C1137" s="11" t="s">
        <v>2078</v>
      </c>
      <c r="D1137" s="14">
        <v>100</v>
      </c>
      <c r="E1137" s="57">
        <v>277</v>
      </c>
      <c r="F1137" s="14">
        <v>600</v>
      </c>
      <c r="G1137" s="6" t="s">
        <v>2593</v>
      </c>
    </row>
    <row r="1138" spans="1:7" x14ac:dyDescent="0.3">
      <c r="A1138" s="434"/>
      <c r="B1138" s="40" t="s">
        <v>2594</v>
      </c>
      <c r="C1138" s="11" t="s">
        <v>2596</v>
      </c>
      <c r="D1138" s="11">
        <v>100</v>
      </c>
      <c r="E1138" s="57">
        <v>277</v>
      </c>
      <c r="F1138" s="14">
        <v>600</v>
      </c>
      <c r="G1138" s="6" t="s">
        <v>2601</v>
      </c>
    </row>
    <row r="1139" spans="1:7" x14ac:dyDescent="0.3">
      <c r="A1139" s="434"/>
      <c r="B1139" s="40" t="s">
        <v>2597</v>
      </c>
      <c r="C1139" s="11" t="s">
        <v>2078</v>
      </c>
      <c r="D1139" s="11">
        <v>100</v>
      </c>
      <c r="E1139" s="57">
        <v>277</v>
      </c>
      <c r="F1139" s="11">
        <v>150</v>
      </c>
      <c r="G1139" s="4" t="s">
        <v>2599</v>
      </c>
    </row>
    <row r="1140" spans="1:7" x14ac:dyDescent="0.3">
      <c r="A1140" s="434"/>
      <c r="B1140" s="40" t="s">
        <v>2598</v>
      </c>
      <c r="C1140" s="11" t="s">
        <v>2078</v>
      </c>
      <c r="D1140" s="11">
        <v>100</v>
      </c>
      <c r="E1140" s="57">
        <v>277</v>
      </c>
      <c r="F1140" s="11">
        <v>200</v>
      </c>
      <c r="G1140" s="6" t="s">
        <v>2600</v>
      </c>
    </row>
    <row r="1141" spans="1:7" x14ac:dyDescent="0.3">
      <c r="A1141" s="434"/>
      <c r="B1141" s="40" t="s">
        <v>2602</v>
      </c>
      <c r="C1141" s="11" t="s">
        <v>424</v>
      </c>
      <c r="D1141" s="11">
        <v>100</v>
      </c>
      <c r="E1141" s="57">
        <v>277</v>
      </c>
      <c r="F1141" s="11">
        <v>200</v>
      </c>
      <c r="G1141" s="6" t="s">
        <v>2603</v>
      </c>
    </row>
    <row r="1142" spans="1:7" x14ac:dyDescent="0.3">
      <c r="A1142" s="434"/>
      <c r="B1142" s="252" t="s">
        <v>2604</v>
      </c>
      <c r="C1142" s="11" t="s">
        <v>168</v>
      </c>
      <c r="D1142" s="11">
        <v>100</v>
      </c>
      <c r="E1142" s="57">
        <v>277</v>
      </c>
      <c r="F1142" s="13">
        <v>60</v>
      </c>
      <c r="G1142" s="8"/>
    </row>
    <row r="1143" spans="1:7" x14ac:dyDescent="0.3">
      <c r="A1143" s="434"/>
      <c r="B1143" s="252" t="s">
        <v>2605</v>
      </c>
      <c r="C1143" s="11" t="s">
        <v>168</v>
      </c>
      <c r="D1143" s="11">
        <v>100</v>
      </c>
      <c r="E1143" s="57">
        <v>277</v>
      </c>
      <c r="F1143" s="11">
        <v>120</v>
      </c>
      <c r="G1143" s="4"/>
    </row>
    <row r="1144" spans="1:7" x14ac:dyDescent="0.3">
      <c r="A1144" s="434"/>
      <c r="B1144" s="40" t="s">
        <v>2606</v>
      </c>
      <c r="C1144" s="11" t="s">
        <v>168</v>
      </c>
      <c r="D1144" s="11">
        <v>90</v>
      </c>
      <c r="E1144" s="13">
        <v>264</v>
      </c>
      <c r="F1144" s="11">
        <v>40</v>
      </c>
      <c r="G1144" s="4"/>
    </row>
    <row r="1145" spans="1:7" x14ac:dyDescent="0.3">
      <c r="A1145" s="434"/>
      <c r="B1145" s="40" t="s">
        <v>2607</v>
      </c>
      <c r="C1145" s="11" t="s">
        <v>2078</v>
      </c>
      <c r="D1145" s="11">
        <v>100</v>
      </c>
      <c r="E1145" s="57">
        <v>277</v>
      </c>
      <c r="F1145" s="11">
        <v>300</v>
      </c>
      <c r="G1145" s="6" t="s">
        <v>2608</v>
      </c>
    </row>
    <row r="1146" spans="1:7" x14ac:dyDescent="0.3">
      <c r="A1146" s="434"/>
      <c r="B1146" s="40" t="s">
        <v>2609</v>
      </c>
      <c r="C1146" s="11" t="s">
        <v>82</v>
      </c>
      <c r="D1146" s="11">
        <v>100</v>
      </c>
      <c r="E1146" s="57">
        <v>277</v>
      </c>
      <c r="F1146" s="11">
        <v>9</v>
      </c>
      <c r="G1146" s="4"/>
    </row>
    <row r="1147" spans="1:7" x14ac:dyDescent="0.3">
      <c r="A1147" s="434"/>
      <c r="B1147" s="40" t="s">
        <v>2610</v>
      </c>
      <c r="C1147" s="11" t="s">
        <v>82</v>
      </c>
      <c r="D1147" s="11">
        <v>100</v>
      </c>
      <c r="E1147" s="57">
        <v>277</v>
      </c>
      <c r="F1147" s="13">
        <v>14</v>
      </c>
      <c r="G1147" s="8"/>
    </row>
    <row r="1148" spans="1:7" x14ac:dyDescent="0.3">
      <c r="A1148" s="421"/>
      <c r="B1148" s="40" t="s">
        <v>2611</v>
      </c>
      <c r="C1148" s="11" t="s">
        <v>82</v>
      </c>
      <c r="D1148" s="11">
        <v>100</v>
      </c>
      <c r="E1148" s="57">
        <v>277</v>
      </c>
      <c r="F1148" s="11">
        <v>15</v>
      </c>
      <c r="G1148" s="4"/>
    </row>
    <row r="1149" spans="1:7" x14ac:dyDescent="0.3">
      <c r="A1149" s="421" t="s">
        <v>2621</v>
      </c>
      <c r="B1149" s="40" t="s">
        <v>2612</v>
      </c>
      <c r="C1149" s="11" t="s">
        <v>82</v>
      </c>
      <c r="D1149" s="11">
        <v>100</v>
      </c>
      <c r="E1149" s="57">
        <v>277</v>
      </c>
      <c r="F1149" s="11">
        <v>18</v>
      </c>
      <c r="G1149" s="4"/>
    </row>
    <row r="1150" spans="1:7" x14ac:dyDescent="0.3">
      <c r="A1150" s="421"/>
      <c r="B1150" s="40" t="s">
        <v>2613</v>
      </c>
      <c r="C1150" s="11" t="s">
        <v>82</v>
      </c>
      <c r="D1150" s="11">
        <v>100</v>
      </c>
      <c r="E1150" s="57">
        <v>277</v>
      </c>
      <c r="F1150" s="11">
        <v>22</v>
      </c>
      <c r="G1150" s="4"/>
    </row>
    <row r="1151" spans="1:7" ht="15" thickBot="1" x14ac:dyDescent="0.35">
      <c r="A1151" s="423"/>
      <c r="B1151" s="40" t="s">
        <v>2614</v>
      </c>
      <c r="C1151" s="11" t="s">
        <v>82</v>
      </c>
      <c r="D1151" s="11">
        <v>100</v>
      </c>
      <c r="E1151" s="57">
        <v>277</v>
      </c>
      <c r="F1151" s="13">
        <v>25</v>
      </c>
      <c r="G1151" s="8"/>
    </row>
    <row r="1152" spans="1:7" x14ac:dyDescent="0.3">
      <c r="A1152" s="421"/>
      <c r="B1152" s="40" t="s">
        <v>2615</v>
      </c>
      <c r="C1152" s="11" t="s">
        <v>82</v>
      </c>
      <c r="D1152" s="11">
        <v>100</v>
      </c>
      <c r="E1152" s="57">
        <v>277</v>
      </c>
      <c r="F1152" s="11">
        <v>30</v>
      </c>
      <c r="G1152" s="4"/>
    </row>
    <row r="1153" spans="1:7" x14ac:dyDescent="0.3">
      <c r="A1153" s="421"/>
      <c r="B1153" s="40" t="s">
        <v>2616</v>
      </c>
      <c r="C1153" s="11" t="s">
        <v>82</v>
      </c>
      <c r="D1153" s="11">
        <v>100</v>
      </c>
      <c r="E1153" s="57">
        <v>277</v>
      </c>
      <c r="F1153" s="11">
        <v>36</v>
      </c>
      <c r="G1153" s="4"/>
    </row>
    <row r="1154" spans="1:7" x14ac:dyDescent="0.3">
      <c r="A1154" s="421"/>
      <c r="B1154" s="11" t="s">
        <v>2617</v>
      </c>
      <c r="C1154" s="11" t="s">
        <v>2078</v>
      </c>
      <c r="D1154" s="11">
        <v>100</v>
      </c>
      <c r="E1154" s="57">
        <v>277</v>
      </c>
      <c r="F1154" s="11">
        <v>150</v>
      </c>
      <c r="G1154" s="4"/>
    </row>
    <row r="1155" spans="1:7" x14ac:dyDescent="0.3">
      <c r="A1155" s="429"/>
      <c r="B1155" s="11" t="s">
        <v>2618</v>
      </c>
      <c r="C1155" s="11" t="s">
        <v>2078</v>
      </c>
      <c r="D1155" s="11">
        <v>100</v>
      </c>
      <c r="E1155" s="57">
        <v>277</v>
      </c>
      <c r="F1155" s="13">
        <v>200</v>
      </c>
      <c r="G1155" s="8"/>
    </row>
    <row r="1156" spans="1:7" ht="15" thickBot="1" x14ac:dyDescent="0.35">
      <c r="A1156" s="429"/>
      <c r="B1156" s="13" t="s">
        <v>2619</v>
      </c>
      <c r="C1156" s="11" t="s">
        <v>2078</v>
      </c>
      <c r="D1156" s="13">
        <v>100</v>
      </c>
      <c r="E1156" s="64">
        <v>277</v>
      </c>
      <c r="F1156" s="13">
        <v>300</v>
      </c>
      <c r="G1156" s="64" t="s">
        <v>2620</v>
      </c>
    </row>
    <row r="1157" spans="1:7" ht="18.600000000000001" thickBot="1" x14ac:dyDescent="0.4">
      <c r="A1157" s="56" t="s">
        <v>2625</v>
      </c>
      <c r="B1157" s="53"/>
      <c r="C1157" s="83"/>
      <c r="D1157" s="27"/>
      <c r="E1157" s="27"/>
      <c r="F1157" s="27"/>
      <c r="G1157" s="16"/>
    </row>
    <row r="1158" spans="1:7" x14ac:dyDescent="0.3">
      <c r="A1158" s="426" t="s">
        <v>2651</v>
      </c>
      <c r="B1158" s="14" t="s">
        <v>2624</v>
      </c>
      <c r="C1158" s="11" t="s">
        <v>2105</v>
      </c>
      <c r="D1158" s="14">
        <v>120</v>
      </c>
      <c r="E1158" s="26">
        <v>277</v>
      </c>
      <c r="F1158" s="14">
        <v>640</v>
      </c>
      <c r="G1158" s="6" t="s">
        <v>2626</v>
      </c>
    </row>
    <row r="1159" spans="1:7" ht="15" thickBot="1" x14ac:dyDescent="0.35">
      <c r="A1159" s="429" t="s">
        <v>2652</v>
      </c>
      <c r="B1159" s="13"/>
      <c r="C1159" s="11"/>
      <c r="D1159" s="13"/>
      <c r="E1159" s="13"/>
      <c r="F1159" s="13"/>
      <c r="G1159" s="8"/>
    </row>
    <row r="1160" spans="1:7" ht="18.600000000000001" thickBot="1" x14ac:dyDescent="0.4">
      <c r="A1160" s="56" t="s">
        <v>2627</v>
      </c>
      <c r="B1160" s="53"/>
      <c r="C1160" s="83"/>
      <c r="D1160" s="27"/>
      <c r="E1160" s="27"/>
      <c r="F1160" s="27"/>
      <c r="G1160" s="16"/>
    </row>
    <row r="1161" spans="1:7" x14ac:dyDescent="0.3">
      <c r="A1161" s="428" t="s">
        <v>2636</v>
      </c>
      <c r="B1161" s="14" t="s">
        <v>2628</v>
      </c>
      <c r="C1161" s="11" t="s">
        <v>82</v>
      </c>
      <c r="D1161" s="14">
        <v>45</v>
      </c>
      <c r="E1161" s="57">
        <v>52</v>
      </c>
      <c r="F1161" s="14">
        <v>45</v>
      </c>
      <c r="G1161" s="6" t="s">
        <v>2629</v>
      </c>
    </row>
    <row r="1162" spans="1:7" x14ac:dyDescent="0.3">
      <c r="A1162" s="421" t="s">
        <v>2637</v>
      </c>
      <c r="B1162" s="14" t="s">
        <v>2630</v>
      </c>
      <c r="C1162" s="11" t="s">
        <v>82</v>
      </c>
      <c r="D1162" s="14">
        <v>45</v>
      </c>
      <c r="E1162" s="57">
        <v>52</v>
      </c>
      <c r="F1162" s="11">
        <v>60</v>
      </c>
      <c r="G1162" s="6" t="s">
        <v>2629</v>
      </c>
    </row>
    <row r="1163" spans="1:7" x14ac:dyDescent="0.3">
      <c r="A1163" s="421"/>
      <c r="B1163" s="11" t="s">
        <v>2631</v>
      </c>
      <c r="C1163" s="11" t="s">
        <v>82</v>
      </c>
      <c r="D1163" s="14">
        <v>45</v>
      </c>
      <c r="E1163" s="57">
        <v>52</v>
      </c>
      <c r="F1163" s="11">
        <v>18</v>
      </c>
      <c r="G1163" s="4"/>
    </row>
    <row r="1164" spans="1:7" x14ac:dyDescent="0.3">
      <c r="A1164" s="421"/>
      <c r="B1164" s="11" t="s">
        <v>2632</v>
      </c>
      <c r="C1164" s="11" t="s">
        <v>82</v>
      </c>
      <c r="D1164" s="11">
        <v>165</v>
      </c>
      <c r="E1164" s="13">
        <v>265</v>
      </c>
      <c r="F1164" s="11">
        <v>10</v>
      </c>
      <c r="G1164" s="4" t="s">
        <v>252</v>
      </c>
    </row>
    <row r="1165" spans="1:7" x14ac:dyDescent="0.3">
      <c r="A1165" s="421"/>
      <c r="B1165" s="11" t="s">
        <v>2633</v>
      </c>
      <c r="C1165" s="11" t="s">
        <v>82</v>
      </c>
      <c r="D1165" s="11">
        <v>45</v>
      </c>
      <c r="E1165" s="13">
        <v>52</v>
      </c>
      <c r="F1165" s="11">
        <v>18</v>
      </c>
      <c r="G1165" s="4"/>
    </row>
    <row r="1166" spans="1:7" ht="15" thickBot="1" x14ac:dyDescent="0.35">
      <c r="A1166" s="429"/>
      <c r="B1166" s="13" t="s">
        <v>2634</v>
      </c>
      <c r="C1166" s="11" t="s">
        <v>2064</v>
      </c>
      <c r="D1166" s="13">
        <v>100</v>
      </c>
      <c r="E1166" s="13">
        <v>277</v>
      </c>
      <c r="F1166" s="13">
        <v>300</v>
      </c>
      <c r="G1166" s="8" t="s">
        <v>2635</v>
      </c>
    </row>
    <row r="1167" spans="1:7" ht="18.600000000000001" thickBot="1" x14ac:dyDescent="0.4">
      <c r="A1167" s="56" t="s">
        <v>2638</v>
      </c>
      <c r="B1167" s="53"/>
      <c r="C1167" s="83"/>
      <c r="D1167" s="27"/>
      <c r="E1167" s="27"/>
      <c r="F1167" s="27"/>
      <c r="G1167" s="16"/>
    </row>
    <row r="1168" spans="1:7" x14ac:dyDescent="0.3">
      <c r="A1168" s="428" t="s">
        <v>2640</v>
      </c>
      <c r="B1168" s="14" t="s">
        <v>2639</v>
      </c>
      <c r="C1168" s="11" t="s">
        <v>2558</v>
      </c>
      <c r="D1168" s="14">
        <v>110</v>
      </c>
      <c r="E1168" s="26">
        <v>240</v>
      </c>
      <c r="F1168" s="14">
        <v>550</v>
      </c>
      <c r="G1168" s="6" t="s">
        <v>2641</v>
      </c>
    </row>
    <row r="1169" spans="1:7" x14ac:dyDescent="0.3">
      <c r="A1169" s="35" t="s">
        <v>2642</v>
      </c>
      <c r="B1169" s="11"/>
      <c r="C1169" s="11"/>
      <c r="D1169" s="11"/>
      <c r="E1169" s="13"/>
      <c r="F1169" s="11"/>
      <c r="G1169" s="4"/>
    </row>
    <row r="1170" spans="1:7" ht="15" thickBot="1" x14ac:dyDescent="0.35">
      <c r="A1170" s="429"/>
      <c r="B1170" s="13"/>
      <c r="C1170" s="11"/>
      <c r="D1170" s="13"/>
      <c r="E1170" s="13"/>
      <c r="F1170" s="13"/>
      <c r="G1170" s="8"/>
    </row>
    <row r="1171" spans="1:7" ht="18.600000000000001" thickBot="1" x14ac:dyDescent="0.4">
      <c r="A1171" s="56" t="s">
        <v>2721</v>
      </c>
      <c r="B1171" s="53"/>
      <c r="C1171" s="83"/>
      <c r="D1171" s="27"/>
      <c r="E1171" s="27"/>
      <c r="F1171" s="27"/>
      <c r="G1171" s="16"/>
    </row>
    <row r="1172" spans="1:7" x14ac:dyDescent="0.3">
      <c r="A1172" s="428" t="s">
        <v>2761</v>
      </c>
      <c r="B1172" s="14" t="s">
        <v>2722</v>
      </c>
      <c r="C1172" s="11" t="s">
        <v>223</v>
      </c>
      <c r="D1172" s="14">
        <v>100</v>
      </c>
      <c r="E1172" s="26">
        <v>277</v>
      </c>
      <c r="F1172" s="14">
        <v>240</v>
      </c>
      <c r="G1172" s="6" t="s">
        <v>2723</v>
      </c>
    </row>
    <row r="1173" spans="1:7" x14ac:dyDescent="0.3">
      <c r="A1173" s="429"/>
      <c r="B1173" s="13" t="s">
        <v>2724</v>
      </c>
      <c r="C1173" s="11" t="s">
        <v>309</v>
      </c>
      <c r="D1173" s="13">
        <v>100</v>
      </c>
      <c r="E1173" s="13">
        <v>305</v>
      </c>
      <c r="F1173" s="13">
        <v>108</v>
      </c>
      <c r="G1173" s="6" t="s">
        <v>2726</v>
      </c>
    </row>
    <row r="1174" spans="1:7" x14ac:dyDescent="0.3">
      <c r="A1174" s="421"/>
      <c r="B1174" s="13" t="s">
        <v>2725</v>
      </c>
      <c r="C1174" s="11" t="s">
        <v>309</v>
      </c>
      <c r="D1174" s="13">
        <v>100</v>
      </c>
      <c r="E1174" s="13">
        <v>305</v>
      </c>
      <c r="F1174" s="11">
        <v>109</v>
      </c>
      <c r="G1174" s="6" t="s">
        <v>2727</v>
      </c>
    </row>
    <row r="1175" spans="1:7" x14ac:dyDescent="0.3">
      <c r="A1175" s="421"/>
      <c r="B1175" s="11" t="s">
        <v>2728</v>
      </c>
      <c r="C1175" s="11" t="s">
        <v>309</v>
      </c>
      <c r="D1175" s="13">
        <v>100</v>
      </c>
      <c r="E1175" s="13">
        <v>305</v>
      </c>
      <c r="F1175" s="11">
        <v>610</v>
      </c>
      <c r="G1175" s="6" t="s">
        <v>2729</v>
      </c>
    </row>
    <row r="1176" spans="1:7" x14ac:dyDescent="0.3">
      <c r="A1176" s="421"/>
      <c r="B1176" s="11" t="s">
        <v>2730</v>
      </c>
      <c r="C1176" s="11" t="s">
        <v>424</v>
      </c>
      <c r="D1176" s="11">
        <v>30</v>
      </c>
      <c r="E1176" s="13">
        <v>45</v>
      </c>
      <c r="F1176" s="11">
        <v>18.399999999999999</v>
      </c>
      <c r="G1176" s="6" t="s">
        <v>2737</v>
      </c>
    </row>
    <row r="1177" spans="1:7" x14ac:dyDescent="0.3">
      <c r="A1177" s="421"/>
      <c r="B1177" s="11" t="s">
        <v>2731</v>
      </c>
      <c r="C1177" s="11" t="s">
        <v>424</v>
      </c>
      <c r="D1177" s="11">
        <v>30</v>
      </c>
      <c r="E1177" s="13">
        <v>45</v>
      </c>
      <c r="F1177" s="11">
        <v>18.600000000000001</v>
      </c>
      <c r="G1177" s="6" t="s">
        <v>2736</v>
      </c>
    </row>
    <row r="1178" spans="1:7" x14ac:dyDescent="0.3">
      <c r="A1178" s="421"/>
      <c r="B1178" s="11" t="s">
        <v>2732</v>
      </c>
      <c r="C1178" s="11" t="s">
        <v>424</v>
      </c>
      <c r="D1178" s="11">
        <v>30</v>
      </c>
      <c r="E1178" s="13">
        <v>45</v>
      </c>
      <c r="F1178" s="11">
        <v>38.4</v>
      </c>
      <c r="G1178" s="6" t="s">
        <v>2733</v>
      </c>
    </row>
    <row r="1179" spans="1:7" x14ac:dyDescent="0.3">
      <c r="A1179" s="421"/>
      <c r="B1179" s="11" t="s">
        <v>2734</v>
      </c>
      <c r="C1179" s="11" t="s">
        <v>424</v>
      </c>
      <c r="D1179" s="11">
        <v>30</v>
      </c>
      <c r="E1179" s="13">
        <v>45</v>
      </c>
      <c r="F1179" s="11">
        <v>20</v>
      </c>
      <c r="G1179" s="6" t="s">
        <v>2735</v>
      </c>
    </row>
    <row r="1180" spans="1:7" x14ac:dyDescent="0.3">
      <c r="A1180" s="421"/>
      <c r="B1180" s="11" t="s">
        <v>2738</v>
      </c>
      <c r="C1180" s="11" t="s">
        <v>314</v>
      </c>
      <c r="D1180" s="11">
        <v>100</v>
      </c>
      <c r="E1180" s="13">
        <v>305</v>
      </c>
      <c r="F1180" s="11">
        <v>345</v>
      </c>
      <c r="G1180" s="6" t="s">
        <v>2739</v>
      </c>
    </row>
    <row r="1181" spans="1:7" x14ac:dyDescent="0.3">
      <c r="A1181" s="421"/>
      <c r="B1181" s="11" t="s">
        <v>2740</v>
      </c>
      <c r="C1181" s="11" t="s">
        <v>424</v>
      </c>
      <c r="D1181" s="11">
        <v>100</v>
      </c>
      <c r="E1181" s="13">
        <v>305</v>
      </c>
      <c r="F1181" s="11">
        <v>600</v>
      </c>
      <c r="G1181" s="6" t="s">
        <v>2741</v>
      </c>
    </row>
    <row r="1182" spans="1:7" x14ac:dyDescent="0.3">
      <c r="A1182" s="421"/>
      <c r="B1182" s="11" t="s">
        <v>2742</v>
      </c>
      <c r="C1182" s="11" t="s">
        <v>424</v>
      </c>
      <c r="D1182" s="11">
        <v>100</v>
      </c>
      <c r="E1182" s="13">
        <v>305</v>
      </c>
      <c r="F1182" s="11">
        <v>200</v>
      </c>
      <c r="G1182" s="6" t="s">
        <v>2745</v>
      </c>
    </row>
    <row r="1183" spans="1:7" x14ac:dyDescent="0.3">
      <c r="A1183" s="421"/>
      <c r="B1183" s="11" t="s">
        <v>2743</v>
      </c>
      <c r="C1183" s="11" t="s">
        <v>424</v>
      </c>
      <c r="D1183" s="11">
        <v>100</v>
      </c>
      <c r="E1183" s="13">
        <v>305</v>
      </c>
      <c r="F1183" s="11">
        <v>200</v>
      </c>
      <c r="G1183" s="6" t="s">
        <v>2746</v>
      </c>
    </row>
    <row r="1184" spans="1:7" x14ac:dyDescent="0.3">
      <c r="A1184" s="421"/>
      <c r="B1184" s="11" t="s">
        <v>2744</v>
      </c>
      <c r="C1184" s="11" t="s">
        <v>424</v>
      </c>
      <c r="D1184" s="11">
        <v>100</v>
      </c>
      <c r="E1184" s="13">
        <v>305</v>
      </c>
      <c r="F1184" s="11">
        <v>200</v>
      </c>
      <c r="G1184" s="6" t="s">
        <v>2748</v>
      </c>
    </row>
    <row r="1185" spans="1:7" x14ac:dyDescent="0.3">
      <c r="A1185" s="421"/>
      <c r="B1185" s="11" t="s">
        <v>2747</v>
      </c>
      <c r="C1185" s="11" t="s">
        <v>2069</v>
      </c>
      <c r="D1185" s="11">
        <v>100</v>
      </c>
      <c r="E1185" s="57">
        <v>277</v>
      </c>
      <c r="F1185" s="11">
        <v>630</v>
      </c>
      <c r="G1185" s="6" t="s">
        <v>2749</v>
      </c>
    </row>
    <row r="1186" spans="1:7" x14ac:dyDescent="0.3">
      <c r="A1186" s="421"/>
      <c r="B1186" s="11" t="s">
        <v>2750</v>
      </c>
      <c r="C1186" s="11" t="s">
        <v>309</v>
      </c>
      <c r="D1186" s="153"/>
      <c r="E1186" s="153"/>
      <c r="F1186" s="11">
        <v>679</v>
      </c>
      <c r="G1186" s="6" t="s">
        <v>2751</v>
      </c>
    </row>
    <row r="1187" spans="1:7" x14ac:dyDescent="0.3">
      <c r="A1187" s="421"/>
      <c r="B1187" s="11" t="s">
        <v>2752</v>
      </c>
      <c r="C1187" s="11" t="s">
        <v>2078</v>
      </c>
      <c r="D1187" s="11">
        <v>100</v>
      </c>
      <c r="E1187" s="57">
        <v>277</v>
      </c>
      <c r="F1187" s="11">
        <v>157</v>
      </c>
      <c r="G1187" s="6" t="s">
        <v>2753</v>
      </c>
    </row>
    <row r="1188" spans="1:7" x14ac:dyDescent="0.3">
      <c r="A1188" s="429"/>
      <c r="B1188" s="13" t="s">
        <v>2754</v>
      </c>
      <c r="C1188" s="11" t="s">
        <v>82</v>
      </c>
      <c r="D1188" s="13">
        <v>100</v>
      </c>
      <c r="E1188" s="13">
        <v>240</v>
      </c>
      <c r="F1188" s="13">
        <v>17</v>
      </c>
      <c r="G1188" s="6" t="s">
        <v>2755</v>
      </c>
    </row>
    <row r="1189" spans="1:7" x14ac:dyDescent="0.3">
      <c r="A1189" s="421"/>
      <c r="B1189" s="11" t="s">
        <v>2756</v>
      </c>
      <c r="C1189" s="11" t="s">
        <v>82</v>
      </c>
      <c r="D1189" s="13">
        <v>100</v>
      </c>
      <c r="E1189" s="13">
        <v>240</v>
      </c>
      <c r="F1189" s="11">
        <v>18</v>
      </c>
      <c r="G1189" s="6" t="s">
        <v>2758</v>
      </c>
    </row>
    <row r="1190" spans="1:7" x14ac:dyDescent="0.3">
      <c r="A1190" s="510" t="s">
        <v>2760</v>
      </c>
      <c r="B1190" s="11" t="s">
        <v>2757</v>
      </c>
      <c r="C1190" s="11" t="s">
        <v>82</v>
      </c>
      <c r="D1190" s="13">
        <v>100</v>
      </c>
      <c r="E1190" s="13">
        <v>240</v>
      </c>
      <c r="F1190" s="11">
        <v>19</v>
      </c>
      <c r="G1190" s="6" t="s">
        <v>2759</v>
      </c>
    </row>
    <row r="1191" spans="1:7" x14ac:dyDescent="0.3">
      <c r="A1191" s="421" t="s">
        <v>2762</v>
      </c>
      <c r="B1191" s="11"/>
      <c r="C1191" s="11"/>
      <c r="D1191" s="11"/>
      <c r="E1191" s="13"/>
      <c r="F1191" s="11"/>
      <c r="G1191" s="4"/>
    </row>
    <row r="1192" spans="1:7" ht="15" thickBot="1" x14ac:dyDescent="0.35">
      <c r="A1192" s="429" t="s">
        <v>2772</v>
      </c>
      <c r="B1192" s="13"/>
      <c r="C1192" s="11"/>
      <c r="D1192" s="13"/>
      <c r="E1192" s="13"/>
      <c r="F1192" s="13"/>
      <c r="G1192" s="8"/>
    </row>
    <row r="1193" spans="1:7" ht="18.600000000000001" thickBot="1" x14ac:dyDescent="0.4">
      <c r="A1193" s="56" t="s">
        <v>2763</v>
      </c>
      <c r="B1193" s="53"/>
      <c r="C1193" s="83"/>
      <c r="D1193" s="27"/>
      <c r="E1193" s="27"/>
      <c r="F1193" s="27"/>
      <c r="G1193" s="16"/>
    </row>
    <row r="1194" spans="1:7" x14ac:dyDescent="0.3">
      <c r="A1194" s="435" t="s">
        <v>2770</v>
      </c>
      <c r="B1194" s="26" t="s">
        <v>2764</v>
      </c>
      <c r="C1194" s="11" t="s">
        <v>2082</v>
      </c>
      <c r="D1194" s="26">
        <v>100</v>
      </c>
      <c r="E1194" s="26">
        <v>277</v>
      </c>
      <c r="F1194" s="26">
        <v>240</v>
      </c>
      <c r="G1194" s="66" t="s">
        <v>2767</v>
      </c>
    </row>
    <row r="1195" spans="1:7" x14ac:dyDescent="0.3">
      <c r="A1195" s="35" t="s">
        <v>2771</v>
      </c>
      <c r="B1195" s="11" t="s">
        <v>2765</v>
      </c>
      <c r="C1195" s="11" t="s">
        <v>2065</v>
      </c>
      <c r="D1195" s="11">
        <v>100</v>
      </c>
      <c r="E1195" s="13">
        <v>277</v>
      </c>
      <c r="F1195" s="11">
        <v>300</v>
      </c>
      <c r="G1195" s="66" t="s">
        <v>2768</v>
      </c>
    </row>
    <row r="1196" spans="1:7" ht="15" thickBot="1" x14ac:dyDescent="0.35">
      <c r="A1196" s="429"/>
      <c r="B1196" s="13" t="s">
        <v>2766</v>
      </c>
      <c r="C1196" s="11" t="s">
        <v>2065</v>
      </c>
      <c r="D1196" s="13">
        <v>100</v>
      </c>
      <c r="E1196" s="13">
        <v>277</v>
      </c>
      <c r="F1196" s="13">
        <v>600</v>
      </c>
      <c r="G1196" s="76" t="s">
        <v>2769</v>
      </c>
    </row>
    <row r="1197" spans="1:7" ht="18.600000000000001" thickBot="1" x14ac:dyDescent="0.4">
      <c r="A1197" s="56" t="s">
        <v>2773</v>
      </c>
      <c r="B1197" s="53"/>
      <c r="C1197" s="83"/>
      <c r="D1197" s="27"/>
      <c r="E1197" s="27"/>
      <c r="F1197" s="27"/>
      <c r="G1197" s="16"/>
    </row>
    <row r="1198" spans="1:7" x14ac:dyDescent="0.3">
      <c r="A1198" s="428" t="s">
        <v>2792</v>
      </c>
      <c r="B1198" s="14" t="s">
        <v>2774</v>
      </c>
      <c r="C1198" s="11" t="s">
        <v>424</v>
      </c>
      <c r="D1198" s="14">
        <v>100</v>
      </c>
      <c r="E1198" s="57">
        <v>277</v>
      </c>
      <c r="F1198" s="14">
        <v>330</v>
      </c>
      <c r="G1198" s="6" t="s">
        <v>2778</v>
      </c>
    </row>
    <row r="1199" spans="1:7" x14ac:dyDescent="0.3">
      <c r="A1199" s="42" t="s">
        <v>2793</v>
      </c>
      <c r="B1199" s="13" t="s">
        <v>2775</v>
      </c>
      <c r="C1199" s="11" t="s">
        <v>424</v>
      </c>
      <c r="D1199" s="14">
        <v>100</v>
      </c>
      <c r="E1199" s="57">
        <v>277</v>
      </c>
      <c r="F1199" s="13">
        <v>530</v>
      </c>
      <c r="G1199" s="6" t="s">
        <v>2779</v>
      </c>
    </row>
    <row r="1200" spans="1:7" x14ac:dyDescent="0.3">
      <c r="A1200" s="421"/>
      <c r="B1200" s="11" t="s">
        <v>2776</v>
      </c>
      <c r="C1200" s="11" t="s">
        <v>424</v>
      </c>
      <c r="D1200" s="14">
        <v>100</v>
      </c>
      <c r="E1200" s="57">
        <v>277</v>
      </c>
      <c r="F1200" s="11">
        <v>40</v>
      </c>
      <c r="G1200" s="6" t="s">
        <v>2780</v>
      </c>
    </row>
    <row r="1201" spans="1:7" x14ac:dyDescent="0.3">
      <c r="A1201" s="421"/>
      <c r="B1201" s="11" t="s">
        <v>2777</v>
      </c>
      <c r="C1201" s="11" t="s">
        <v>424</v>
      </c>
      <c r="D1201" s="14">
        <v>100</v>
      </c>
      <c r="E1201" s="57">
        <v>277</v>
      </c>
      <c r="F1201" s="11">
        <v>60</v>
      </c>
      <c r="G1201" s="4" t="s">
        <v>2781</v>
      </c>
    </row>
    <row r="1202" spans="1:7" x14ac:dyDescent="0.3">
      <c r="A1202" s="421"/>
      <c r="B1202" s="11" t="s">
        <v>2782</v>
      </c>
      <c r="C1202" s="11" t="s">
        <v>2071</v>
      </c>
      <c r="D1202" s="14">
        <v>100</v>
      </c>
      <c r="E1202" s="57">
        <v>277</v>
      </c>
      <c r="F1202" s="11">
        <v>240</v>
      </c>
      <c r="G1202" s="4" t="s">
        <v>2778</v>
      </c>
    </row>
    <row r="1203" spans="1:7" x14ac:dyDescent="0.3">
      <c r="A1203" s="421"/>
      <c r="B1203" s="11" t="s">
        <v>2783</v>
      </c>
      <c r="C1203" s="11" t="s">
        <v>2070</v>
      </c>
      <c r="D1203" s="14">
        <v>100</v>
      </c>
      <c r="E1203" s="57">
        <v>277</v>
      </c>
      <c r="F1203" s="11">
        <v>320</v>
      </c>
      <c r="G1203" s="4" t="s">
        <v>2778</v>
      </c>
    </row>
    <row r="1204" spans="1:7" x14ac:dyDescent="0.3">
      <c r="A1204" s="421"/>
      <c r="B1204" s="11" t="s">
        <v>2784</v>
      </c>
      <c r="C1204" s="11" t="s">
        <v>2069</v>
      </c>
      <c r="D1204" s="14">
        <v>100</v>
      </c>
      <c r="E1204" s="57">
        <v>277</v>
      </c>
      <c r="F1204" s="11">
        <v>480</v>
      </c>
      <c r="G1204" s="4" t="s">
        <v>2778</v>
      </c>
    </row>
    <row r="1205" spans="1:7" x14ac:dyDescent="0.3">
      <c r="A1205" s="421"/>
      <c r="B1205" s="11" t="s">
        <v>2785</v>
      </c>
      <c r="C1205" s="11" t="s">
        <v>2068</v>
      </c>
      <c r="D1205" s="14">
        <v>100</v>
      </c>
      <c r="E1205" s="57">
        <v>277</v>
      </c>
      <c r="F1205" s="11">
        <v>660</v>
      </c>
      <c r="G1205" s="4" t="s">
        <v>2787</v>
      </c>
    </row>
    <row r="1206" spans="1:7" x14ac:dyDescent="0.3">
      <c r="A1206" s="421"/>
      <c r="B1206" s="11" t="s">
        <v>2788</v>
      </c>
      <c r="C1206" s="11" t="s">
        <v>82</v>
      </c>
      <c r="D1206" s="14">
        <v>100</v>
      </c>
      <c r="E1206" s="57">
        <v>277</v>
      </c>
      <c r="F1206" s="11">
        <v>50</v>
      </c>
      <c r="G1206" s="4" t="s">
        <v>2786</v>
      </c>
    </row>
    <row r="1207" spans="1:7" x14ac:dyDescent="0.3">
      <c r="A1207" s="421"/>
      <c r="B1207" s="11" t="s">
        <v>2789</v>
      </c>
      <c r="C1207" s="11" t="s">
        <v>82</v>
      </c>
      <c r="D1207" s="14">
        <v>100</v>
      </c>
      <c r="E1207" s="57">
        <v>277</v>
      </c>
      <c r="F1207" s="11">
        <v>85</v>
      </c>
      <c r="G1207" s="4" t="s">
        <v>2786</v>
      </c>
    </row>
    <row r="1208" spans="1:7" ht="15" thickBot="1" x14ac:dyDescent="0.35">
      <c r="A1208" s="429"/>
      <c r="B1208" s="13" t="s">
        <v>2790</v>
      </c>
      <c r="C1208" s="11" t="s">
        <v>82</v>
      </c>
      <c r="D1208" s="26">
        <v>100</v>
      </c>
      <c r="E1208" s="64">
        <v>277</v>
      </c>
      <c r="F1208" s="13">
        <v>130</v>
      </c>
      <c r="G1208" s="8" t="s">
        <v>2791</v>
      </c>
    </row>
    <row r="1209" spans="1:7" ht="18.600000000000001" thickBot="1" x14ac:dyDescent="0.4">
      <c r="A1209" s="56" t="s">
        <v>2794</v>
      </c>
      <c r="B1209" s="53"/>
      <c r="C1209" s="83"/>
      <c r="D1209" s="27"/>
      <c r="E1209" s="27"/>
      <c r="F1209" s="27"/>
      <c r="G1209" s="16"/>
    </row>
    <row r="1210" spans="1:7" x14ac:dyDescent="0.3">
      <c r="A1210" s="426" t="s">
        <v>2827</v>
      </c>
      <c r="B1210" s="14" t="s">
        <v>2795</v>
      </c>
      <c r="C1210" s="11" t="s">
        <v>308</v>
      </c>
      <c r="D1210" s="57">
        <v>90</v>
      </c>
      <c r="E1210" s="57">
        <v>305</v>
      </c>
      <c r="F1210" s="14">
        <v>440</v>
      </c>
      <c r="G1210" s="6" t="s">
        <v>2803</v>
      </c>
    </row>
    <row r="1211" spans="1:7" x14ac:dyDescent="0.3">
      <c r="A1211" s="35" t="s">
        <v>2828</v>
      </c>
      <c r="B1211" s="14" t="s">
        <v>2796</v>
      </c>
      <c r="C1211" s="11" t="s">
        <v>308</v>
      </c>
      <c r="D1211" s="57">
        <v>90</v>
      </c>
      <c r="E1211" s="57">
        <v>305</v>
      </c>
      <c r="F1211" s="11">
        <v>600</v>
      </c>
      <c r="G1211" s="6" t="s">
        <v>2804</v>
      </c>
    </row>
    <row r="1212" spans="1:7" x14ac:dyDescent="0.3">
      <c r="A1212" s="421"/>
      <c r="B1212" s="14" t="s">
        <v>2797</v>
      </c>
      <c r="C1212" s="11" t="s">
        <v>308</v>
      </c>
      <c r="D1212" s="57">
        <v>90</v>
      </c>
      <c r="E1212" s="57">
        <v>305</v>
      </c>
      <c r="F1212" s="11">
        <v>800</v>
      </c>
      <c r="G1212" s="6" t="s">
        <v>2805</v>
      </c>
    </row>
    <row r="1213" spans="1:7" x14ac:dyDescent="0.3">
      <c r="A1213" s="421"/>
      <c r="B1213" s="14" t="s">
        <v>2798</v>
      </c>
      <c r="C1213" s="11" t="s">
        <v>308</v>
      </c>
      <c r="D1213" s="57">
        <v>90</v>
      </c>
      <c r="E1213" s="57">
        <v>305</v>
      </c>
      <c r="F1213" s="11">
        <v>1000</v>
      </c>
      <c r="G1213" s="6" t="s">
        <v>2806</v>
      </c>
    </row>
    <row r="1214" spans="1:7" x14ac:dyDescent="0.3">
      <c r="A1214" s="421"/>
      <c r="B1214" s="14" t="s">
        <v>2799</v>
      </c>
      <c r="C1214" s="11" t="s">
        <v>308</v>
      </c>
      <c r="D1214" s="57">
        <v>249</v>
      </c>
      <c r="E1214" s="57">
        <v>528</v>
      </c>
      <c r="F1214" s="11">
        <v>440</v>
      </c>
      <c r="G1214" s="6" t="s">
        <v>2803</v>
      </c>
    </row>
    <row r="1215" spans="1:7" x14ac:dyDescent="0.3">
      <c r="A1215" s="429"/>
      <c r="B1215" s="14" t="s">
        <v>2800</v>
      </c>
      <c r="C1215" s="11" t="s">
        <v>308</v>
      </c>
      <c r="D1215" s="57">
        <v>249</v>
      </c>
      <c r="E1215" s="57">
        <v>528</v>
      </c>
      <c r="F1215" s="13">
        <v>600</v>
      </c>
      <c r="G1215" s="6" t="s">
        <v>2804</v>
      </c>
    </row>
    <row r="1216" spans="1:7" x14ac:dyDescent="0.3">
      <c r="A1216" s="421"/>
      <c r="B1216" s="14" t="s">
        <v>2801</v>
      </c>
      <c r="C1216" s="11" t="s">
        <v>308</v>
      </c>
      <c r="D1216" s="57">
        <v>249</v>
      </c>
      <c r="E1216" s="57">
        <v>528</v>
      </c>
      <c r="F1216" s="11">
        <v>800</v>
      </c>
      <c r="G1216" s="6" t="s">
        <v>2805</v>
      </c>
    </row>
    <row r="1217" spans="1:7" x14ac:dyDescent="0.3">
      <c r="A1217" s="421"/>
      <c r="B1217" s="14" t="s">
        <v>2802</v>
      </c>
      <c r="C1217" s="11" t="s">
        <v>308</v>
      </c>
      <c r="D1217" s="57">
        <v>249</v>
      </c>
      <c r="E1217" s="57">
        <v>528</v>
      </c>
      <c r="F1217" s="11">
        <v>1000</v>
      </c>
      <c r="G1217" s="6" t="s">
        <v>2806</v>
      </c>
    </row>
    <row r="1218" spans="1:7" x14ac:dyDescent="0.3">
      <c r="A1218" s="421"/>
      <c r="B1218" s="11" t="s">
        <v>2807</v>
      </c>
      <c r="C1218" s="11" t="s">
        <v>2064</v>
      </c>
      <c r="D1218" s="57">
        <v>90</v>
      </c>
      <c r="E1218" s="57">
        <v>305</v>
      </c>
      <c r="F1218" s="11">
        <v>200</v>
      </c>
      <c r="G1218" s="6" t="s">
        <v>2824</v>
      </c>
    </row>
    <row r="1219" spans="1:7" x14ac:dyDescent="0.3">
      <c r="A1219" s="421"/>
      <c r="B1219" s="11" t="s">
        <v>2808</v>
      </c>
      <c r="C1219" s="11" t="s">
        <v>2064</v>
      </c>
      <c r="D1219" s="57">
        <v>90</v>
      </c>
      <c r="E1219" s="57">
        <v>305</v>
      </c>
      <c r="F1219" s="11">
        <v>300</v>
      </c>
      <c r="G1219" s="6" t="s">
        <v>2823</v>
      </c>
    </row>
    <row r="1220" spans="1:7" x14ac:dyDescent="0.3">
      <c r="A1220" s="421"/>
      <c r="B1220" s="11" t="s">
        <v>2809</v>
      </c>
      <c r="C1220" s="11" t="s">
        <v>2064</v>
      </c>
      <c r="D1220" s="57">
        <v>90</v>
      </c>
      <c r="E1220" s="57">
        <v>305</v>
      </c>
      <c r="F1220" s="11">
        <v>400</v>
      </c>
      <c r="G1220" s="6" t="s">
        <v>2822</v>
      </c>
    </row>
    <row r="1221" spans="1:7" x14ac:dyDescent="0.3">
      <c r="A1221" s="421"/>
      <c r="B1221" s="11" t="s">
        <v>2810</v>
      </c>
      <c r="C1221" s="11" t="s">
        <v>2064</v>
      </c>
      <c r="D1221" s="57">
        <v>90</v>
      </c>
      <c r="E1221" s="57">
        <v>305</v>
      </c>
      <c r="F1221" s="11">
        <v>600</v>
      </c>
      <c r="G1221" s="6" t="s">
        <v>2826</v>
      </c>
    </row>
    <row r="1222" spans="1:7" x14ac:dyDescent="0.3">
      <c r="A1222" s="421"/>
      <c r="B1222" s="11" t="s">
        <v>2811</v>
      </c>
      <c r="C1222" s="11" t="s">
        <v>2064</v>
      </c>
      <c r="D1222" s="57">
        <v>90</v>
      </c>
      <c r="E1222" s="57">
        <v>305</v>
      </c>
      <c r="F1222" s="11">
        <v>900</v>
      </c>
      <c r="G1222" s="6" t="s">
        <v>2820</v>
      </c>
    </row>
    <row r="1223" spans="1:7" x14ac:dyDescent="0.3">
      <c r="A1223" s="421"/>
      <c r="B1223" s="11" t="s">
        <v>2812</v>
      </c>
      <c r="C1223" s="11" t="s">
        <v>2064</v>
      </c>
      <c r="D1223" s="57">
        <v>90</v>
      </c>
      <c r="E1223" s="57">
        <v>305</v>
      </c>
      <c r="F1223" s="11">
        <v>1200</v>
      </c>
      <c r="G1223" s="6" t="s">
        <v>2825</v>
      </c>
    </row>
    <row r="1224" spans="1:7" x14ac:dyDescent="0.3">
      <c r="A1224" s="421"/>
      <c r="B1224" s="11" t="s">
        <v>2813</v>
      </c>
      <c r="C1224" s="11" t="s">
        <v>2064</v>
      </c>
      <c r="D1224" s="57">
        <v>249</v>
      </c>
      <c r="E1224" s="57">
        <v>528</v>
      </c>
      <c r="F1224" s="11">
        <v>200</v>
      </c>
      <c r="G1224" s="6" t="s">
        <v>2824</v>
      </c>
    </row>
    <row r="1225" spans="1:7" x14ac:dyDescent="0.3">
      <c r="A1225" s="429"/>
      <c r="B1225" s="11" t="s">
        <v>2814</v>
      </c>
      <c r="C1225" s="11" t="s">
        <v>2064</v>
      </c>
      <c r="D1225" s="57">
        <v>249</v>
      </c>
      <c r="E1225" s="57">
        <v>528</v>
      </c>
      <c r="F1225" s="13">
        <v>300</v>
      </c>
      <c r="G1225" s="6" t="s">
        <v>2823</v>
      </c>
    </row>
    <row r="1226" spans="1:7" x14ac:dyDescent="0.3">
      <c r="A1226" s="421"/>
      <c r="B1226" s="11" t="s">
        <v>2815</v>
      </c>
      <c r="C1226" s="11" t="s">
        <v>2064</v>
      </c>
      <c r="D1226" s="57">
        <v>249</v>
      </c>
      <c r="E1226" s="57">
        <v>528</v>
      </c>
      <c r="F1226" s="11">
        <v>400</v>
      </c>
      <c r="G1226" s="6" t="s">
        <v>2822</v>
      </c>
    </row>
    <row r="1227" spans="1:7" x14ac:dyDescent="0.3">
      <c r="A1227" s="421"/>
      <c r="B1227" s="11" t="s">
        <v>2816</v>
      </c>
      <c r="C1227" s="11" t="s">
        <v>2064</v>
      </c>
      <c r="D1227" s="57">
        <v>249</v>
      </c>
      <c r="E1227" s="57">
        <v>528</v>
      </c>
      <c r="F1227" s="11">
        <v>600</v>
      </c>
      <c r="G1227" s="6" t="s">
        <v>2821</v>
      </c>
    </row>
    <row r="1228" spans="1:7" x14ac:dyDescent="0.3">
      <c r="A1228" s="421"/>
      <c r="B1228" s="11" t="s">
        <v>2817</v>
      </c>
      <c r="C1228" s="11" t="s">
        <v>2064</v>
      </c>
      <c r="D1228" s="57">
        <v>249</v>
      </c>
      <c r="E1228" s="57">
        <v>528</v>
      </c>
      <c r="F1228" s="11">
        <v>800</v>
      </c>
      <c r="G1228" s="6" t="s">
        <v>2820</v>
      </c>
    </row>
    <row r="1229" spans="1:7" ht="15" thickBot="1" x14ac:dyDescent="0.35">
      <c r="A1229" s="429"/>
      <c r="B1229" s="13" t="s">
        <v>2818</v>
      </c>
      <c r="C1229" s="11" t="s">
        <v>2064</v>
      </c>
      <c r="D1229" s="64">
        <v>249</v>
      </c>
      <c r="E1229" s="64">
        <v>528</v>
      </c>
      <c r="F1229" s="13">
        <v>1000</v>
      </c>
      <c r="G1229" s="114" t="s">
        <v>2819</v>
      </c>
    </row>
    <row r="1230" spans="1:7" ht="18.600000000000001" thickBot="1" x14ac:dyDescent="0.4">
      <c r="A1230" s="56" t="s">
        <v>2829</v>
      </c>
      <c r="B1230" s="53"/>
      <c r="C1230" s="83"/>
      <c r="D1230" s="27"/>
      <c r="E1230" s="27"/>
      <c r="F1230" s="27"/>
      <c r="G1230" s="16"/>
    </row>
    <row r="1231" spans="1:7" x14ac:dyDescent="0.3">
      <c r="A1231" s="428" t="s">
        <v>2839</v>
      </c>
      <c r="B1231" s="14" t="s">
        <v>2830</v>
      </c>
      <c r="C1231" s="11" t="s">
        <v>2831</v>
      </c>
      <c r="D1231" s="14">
        <v>110</v>
      </c>
      <c r="E1231" s="57">
        <v>280</v>
      </c>
      <c r="F1231" s="14">
        <v>200</v>
      </c>
      <c r="G1231" s="6" t="s">
        <v>2836</v>
      </c>
    </row>
    <row r="1232" spans="1:7" x14ac:dyDescent="0.3">
      <c r="A1232" s="35" t="s">
        <v>2840</v>
      </c>
      <c r="B1232" s="14" t="s">
        <v>2832</v>
      </c>
      <c r="C1232" s="11" t="s">
        <v>2831</v>
      </c>
      <c r="D1232" s="14">
        <v>110</v>
      </c>
      <c r="E1232" s="57">
        <v>280</v>
      </c>
      <c r="F1232" s="14">
        <v>300</v>
      </c>
      <c r="G1232" s="6" t="s">
        <v>2836</v>
      </c>
    </row>
    <row r="1233" spans="1:7" x14ac:dyDescent="0.3">
      <c r="A1233" s="421"/>
      <c r="B1233" s="14" t="s">
        <v>2833</v>
      </c>
      <c r="C1233" s="11" t="s">
        <v>2831</v>
      </c>
      <c r="D1233" s="14">
        <v>110</v>
      </c>
      <c r="E1233" s="57">
        <v>280</v>
      </c>
      <c r="F1233" s="11">
        <v>400</v>
      </c>
      <c r="G1233" s="6" t="s">
        <v>2836</v>
      </c>
    </row>
    <row r="1234" spans="1:7" x14ac:dyDescent="0.3">
      <c r="A1234" s="421"/>
      <c r="B1234" s="11" t="s">
        <v>2834</v>
      </c>
      <c r="C1234" s="11" t="s">
        <v>2831</v>
      </c>
      <c r="D1234" s="14">
        <v>110</v>
      </c>
      <c r="E1234" s="57">
        <v>280</v>
      </c>
      <c r="F1234" s="11">
        <v>35</v>
      </c>
      <c r="G1234" s="6" t="s">
        <v>2835</v>
      </c>
    </row>
    <row r="1235" spans="1:7" x14ac:dyDescent="0.3">
      <c r="A1235" s="421"/>
      <c r="B1235" s="11" t="s">
        <v>2837</v>
      </c>
      <c r="C1235" s="11" t="s">
        <v>2831</v>
      </c>
      <c r="D1235" s="14">
        <v>110</v>
      </c>
      <c r="E1235" s="57">
        <v>280</v>
      </c>
      <c r="F1235" s="11">
        <v>70</v>
      </c>
      <c r="G1235" s="6" t="s">
        <v>2835</v>
      </c>
    </row>
    <row r="1236" spans="1:7" ht="15" thickBot="1" x14ac:dyDescent="0.35">
      <c r="A1236" s="429" t="s">
        <v>2841</v>
      </c>
      <c r="B1236" s="13" t="s">
        <v>2838</v>
      </c>
      <c r="C1236" s="11" t="s">
        <v>2831</v>
      </c>
      <c r="D1236" s="26">
        <v>110</v>
      </c>
      <c r="E1236" s="64">
        <v>280</v>
      </c>
      <c r="F1236" s="13">
        <v>140</v>
      </c>
      <c r="G1236" s="114" t="s">
        <v>2835</v>
      </c>
    </row>
    <row r="1237" spans="1:7" ht="18.600000000000001" thickBot="1" x14ac:dyDescent="0.4">
      <c r="A1237" s="56" t="s">
        <v>2842</v>
      </c>
      <c r="B1237" s="53"/>
      <c r="C1237" s="83"/>
      <c r="D1237" s="27"/>
      <c r="E1237" s="27"/>
      <c r="F1237" s="27"/>
      <c r="G1237" s="16"/>
    </row>
    <row r="1238" spans="1:7" x14ac:dyDescent="0.3">
      <c r="A1238" s="428" t="s">
        <v>2843</v>
      </c>
      <c r="B1238" s="14" t="s">
        <v>2844</v>
      </c>
      <c r="C1238" s="11" t="s">
        <v>2079</v>
      </c>
      <c r="D1238" s="14">
        <v>85</v>
      </c>
      <c r="E1238" s="57">
        <v>265</v>
      </c>
      <c r="F1238" s="14">
        <v>220</v>
      </c>
      <c r="G1238" s="6" t="s">
        <v>2846</v>
      </c>
    </row>
    <row r="1239" spans="1:7" x14ac:dyDescent="0.3">
      <c r="A1239" s="35" t="s">
        <v>2861</v>
      </c>
      <c r="B1239" s="11" t="s">
        <v>2845</v>
      </c>
      <c r="C1239" s="11" t="s">
        <v>2079</v>
      </c>
      <c r="D1239" s="14">
        <v>85</v>
      </c>
      <c r="E1239" s="57">
        <v>265</v>
      </c>
      <c r="F1239" s="11">
        <v>320</v>
      </c>
      <c r="G1239" s="6" t="s">
        <v>2847</v>
      </c>
    </row>
    <row r="1240" spans="1:7" x14ac:dyDescent="0.3">
      <c r="A1240" s="421"/>
      <c r="B1240" s="11" t="s">
        <v>2848</v>
      </c>
      <c r="C1240" s="11" t="s">
        <v>2079</v>
      </c>
      <c r="D1240" s="14">
        <v>85</v>
      </c>
      <c r="E1240" s="57">
        <v>265</v>
      </c>
      <c r="F1240" s="11">
        <v>420</v>
      </c>
      <c r="G1240" s="6" t="s">
        <v>2847</v>
      </c>
    </row>
    <row r="1241" spans="1:7" x14ac:dyDescent="0.3">
      <c r="A1241" s="421"/>
      <c r="B1241" s="11" t="s">
        <v>2849</v>
      </c>
      <c r="C1241" s="11" t="s">
        <v>2558</v>
      </c>
      <c r="D1241" s="14">
        <v>85</v>
      </c>
      <c r="E1241" s="57">
        <v>265</v>
      </c>
      <c r="F1241" s="11">
        <v>120</v>
      </c>
      <c r="G1241" s="6" t="s">
        <v>2850</v>
      </c>
    </row>
    <row r="1242" spans="1:7" x14ac:dyDescent="0.3">
      <c r="A1242" s="421"/>
      <c r="B1242" s="11" t="s">
        <v>2851</v>
      </c>
      <c r="C1242" s="11" t="s">
        <v>2076</v>
      </c>
      <c r="D1242" s="14">
        <v>85</v>
      </c>
      <c r="E1242" s="57">
        <v>265</v>
      </c>
      <c r="F1242" s="11">
        <v>230</v>
      </c>
      <c r="G1242" s="4" t="s">
        <v>2852</v>
      </c>
    </row>
    <row r="1243" spans="1:7" x14ac:dyDescent="0.3">
      <c r="A1243" s="421"/>
      <c r="B1243" s="11" t="s">
        <v>2853</v>
      </c>
      <c r="C1243" s="11" t="s">
        <v>2076</v>
      </c>
      <c r="D1243" s="14">
        <v>85</v>
      </c>
      <c r="E1243" s="57">
        <v>265</v>
      </c>
      <c r="F1243" s="11">
        <v>340</v>
      </c>
      <c r="G1243" s="4" t="s">
        <v>2854</v>
      </c>
    </row>
    <row r="1244" spans="1:7" x14ac:dyDescent="0.3">
      <c r="A1244" s="421"/>
      <c r="B1244" s="11" t="s">
        <v>2855</v>
      </c>
      <c r="C1244" s="11" t="s">
        <v>2076</v>
      </c>
      <c r="D1244" s="14">
        <v>85</v>
      </c>
      <c r="E1244" s="57">
        <v>265</v>
      </c>
      <c r="F1244" s="11">
        <v>500</v>
      </c>
      <c r="G1244" s="4" t="s">
        <v>2856</v>
      </c>
    </row>
    <row r="1245" spans="1:7" x14ac:dyDescent="0.3">
      <c r="A1245" s="421"/>
      <c r="B1245" s="11" t="s">
        <v>2857</v>
      </c>
      <c r="C1245" s="11" t="s">
        <v>82</v>
      </c>
      <c r="D1245" s="14">
        <v>85</v>
      </c>
      <c r="E1245" s="57">
        <v>265</v>
      </c>
      <c r="F1245" s="11">
        <v>160</v>
      </c>
      <c r="G1245" s="4" t="s">
        <v>2858</v>
      </c>
    </row>
    <row r="1246" spans="1:7" ht="15" thickBot="1" x14ac:dyDescent="0.35">
      <c r="A1246" s="429"/>
      <c r="B1246" s="13" t="s">
        <v>2859</v>
      </c>
      <c r="C1246" s="11" t="s">
        <v>2156</v>
      </c>
      <c r="D1246" s="13">
        <v>12</v>
      </c>
      <c r="E1246" s="154"/>
      <c r="F1246" s="13">
        <v>12</v>
      </c>
      <c r="G1246" s="8" t="s">
        <v>2860</v>
      </c>
    </row>
    <row r="1247" spans="1:7" ht="18.600000000000001" thickBot="1" x14ac:dyDescent="0.4">
      <c r="A1247" s="56" t="s">
        <v>2862</v>
      </c>
      <c r="B1247" s="53"/>
      <c r="C1247" s="83"/>
      <c r="D1247" s="27"/>
      <c r="E1247" s="27"/>
      <c r="F1247" s="27"/>
      <c r="G1247" s="16"/>
    </row>
    <row r="1248" spans="1:7" x14ac:dyDescent="0.3">
      <c r="A1248" s="428" t="s">
        <v>2883</v>
      </c>
      <c r="B1248" s="14" t="s">
        <v>2863</v>
      </c>
      <c r="C1248" s="11" t="s">
        <v>2071</v>
      </c>
      <c r="D1248" s="153"/>
      <c r="E1248" s="153"/>
      <c r="F1248" s="14">
        <v>170</v>
      </c>
      <c r="G1248" s="511" t="s">
        <v>2867</v>
      </c>
    </row>
    <row r="1249" spans="1:7" x14ac:dyDescent="0.3">
      <c r="A1249" s="424" t="s">
        <v>2884</v>
      </c>
      <c r="B1249" s="14" t="s">
        <v>2864</v>
      </c>
      <c r="C1249" s="11" t="s">
        <v>2070</v>
      </c>
      <c r="D1249" s="153"/>
      <c r="E1249" s="153"/>
      <c r="F1249" s="11">
        <v>240</v>
      </c>
      <c r="G1249" s="4" t="s">
        <v>2867</v>
      </c>
    </row>
    <row r="1250" spans="1:7" x14ac:dyDescent="0.3">
      <c r="A1250" s="421"/>
      <c r="B1250" s="14" t="s">
        <v>2865</v>
      </c>
      <c r="C1250" s="11" t="s">
        <v>2069</v>
      </c>
      <c r="D1250" s="153"/>
      <c r="E1250" s="153"/>
      <c r="F1250" s="11">
        <v>480</v>
      </c>
      <c r="G1250" s="4" t="s">
        <v>2867</v>
      </c>
    </row>
    <row r="1251" spans="1:7" x14ac:dyDescent="0.3">
      <c r="A1251" s="429"/>
      <c r="B1251" s="14" t="s">
        <v>2866</v>
      </c>
      <c r="C1251" s="11" t="s">
        <v>2068</v>
      </c>
      <c r="D1251" s="153"/>
      <c r="E1251" s="153"/>
      <c r="F1251" s="13">
        <v>660</v>
      </c>
      <c r="G1251" s="4" t="s">
        <v>2867</v>
      </c>
    </row>
    <row r="1252" spans="1:7" x14ac:dyDescent="0.3">
      <c r="A1252" s="421"/>
      <c r="B1252" s="11" t="s">
        <v>2868</v>
      </c>
      <c r="C1252" s="11" t="s">
        <v>314</v>
      </c>
      <c r="D1252" s="153"/>
      <c r="E1252" s="153"/>
      <c r="F1252" s="11">
        <v>440</v>
      </c>
      <c r="G1252" s="4" t="s">
        <v>2867</v>
      </c>
    </row>
    <row r="1253" spans="1:7" x14ac:dyDescent="0.3">
      <c r="A1253" s="421"/>
      <c r="B1253" s="11" t="s">
        <v>2869</v>
      </c>
      <c r="C1253" s="11" t="s">
        <v>309</v>
      </c>
      <c r="D1253" s="153"/>
      <c r="E1253" s="153"/>
      <c r="F1253" s="11">
        <v>670</v>
      </c>
      <c r="G1253" s="4" t="s">
        <v>2867</v>
      </c>
    </row>
    <row r="1254" spans="1:7" x14ac:dyDescent="0.3">
      <c r="A1254" s="421"/>
      <c r="B1254" s="11" t="s">
        <v>2870</v>
      </c>
      <c r="C1254" s="11" t="s">
        <v>382</v>
      </c>
      <c r="D1254" s="153"/>
      <c r="E1254" s="153"/>
      <c r="F1254" s="11">
        <v>1000</v>
      </c>
      <c r="G1254" s="4" t="s">
        <v>2867</v>
      </c>
    </row>
    <row r="1255" spans="1:7" x14ac:dyDescent="0.3">
      <c r="A1255" s="421"/>
      <c r="B1255" s="11" t="s">
        <v>2871</v>
      </c>
      <c r="C1255" s="11" t="s">
        <v>424</v>
      </c>
      <c r="D1255" s="153"/>
      <c r="E1255" s="153"/>
      <c r="F1255" s="11">
        <v>330</v>
      </c>
      <c r="G1255" s="4" t="s">
        <v>2867</v>
      </c>
    </row>
    <row r="1256" spans="1:7" x14ac:dyDescent="0.3">
      <c r="A1256" s="421"/>
      <c r="B1256" s="11" t="s">
        <v>2872</v>
      </c>
      <c r="C1256" s="11" t="s">
        <v>424</v>
      </c>
      <c r="D1256" s="153"/>
      <c r="E1256" s="153"/>
      <c r="F1256" s="11">
        <v>530</v>
      </c>
      <c r="G1256" s="4" t="s">
        <v>2867</v>
      </c>
    </row>
    <row r="1257" spans="1:7" x14ac:dyDescent="0.3">
      <c r="A1257" s="421"/>
      <c r="B1257" s="11" t="s">
        <v>2873</v>
      </c>
      <c r="C1257" s="11" t="s">
        <v>82</v>
      </c>
      <c r="D1257" s="153"/>
      <c r="E1257" s="153"/>
      <c r="F1257" s="11">
        <v>50</v>
      </c>
      <c r="G1257" s="4" t="s">
        <v>2867</v>
      </c>
    </row>
    <row r="1258" spans="1:7" x14ac:dyDescent="0.3">
      <c r="A1258" s="429"/>
      <c r="B1258" s="11" t="s">
        <v>2874</v>
      </c>
      <c r="C1258" s="11" t="s">
        <v>82</v>
      </c>
      <c r="D1258" s="153"/>
      <c r="E1258" s="153"/>
      <c r="F1258" s="13">
        <v>85</v>
      </c>
      <c r="G1258" s="4" t="s">
        <v>2867</v>
      </c>
    </row>
    <row r="1259" spans="1:7" x14ac:dyDescent="0.3">
      <c r="A1259" s="421"/>
      <c r="B1259" s="11" t="s">
        <v>2875</v>
      </c>
      <c r="C1259" s="11" t="s">
        <v>82</v>
      </c>
      <c r="D1259" s="153"/>
      <c r="E1259" s="153"/>
      <c r="F1259" s="11">
        <v>130</v>
      </c>
      <c r="G1259" s="4" t="s">
        <v>2867</v>
      </c>
    </row>
    <row r="1260" spans="1:7" x14ac:dyDescent="0.3">
      <c r="A1260" s="421"/>
      <c r="B1260" s="11" t="s">
        <v>2876</v>
      </c>
      <c r="C1260" s="11" t="s">
        <v>424</v>
      </c>
      <c r="D1260" s="153"/>
      <c r="E1260" s="153"/>
      <c r="F1260" s="11">
        <v>40</v>
      </c>
      <c r="G1260" s="4" t="s">
        <v>2867</v>
      </c>
    </row>
    <row r="1261" spans="1:7" x14ac:dyDescent="0.3">
      <c r="A1261" s="421"/>
      <c r="B1261" s="11" t="s">
        <v>2877</v>
      </c>
      <c r="C1261" s="11" t="s">
        <v>424</v>
      </c>
      <c r="D1261" s="153"/>
      <c r="E1261" s="153"/>
      <c r="F1261" s="11">
        <v>60</v>
      </c>
      <c r="G1261" s="4" t="s">
        <v>2867</v>
      </c>
    </row>
    <row r="1262" spans="1:7" x14ac:dyDescent="0.3">
      <c r="A1262" s="421" t="s">
        <v>2882</v>
      </c>
      <c r="B1262" s="11" t="s">
        <v>2878</v>
      </c>
      <c r="C1262" s="11" t="s">
        <v>424</v>
      </c>
      <c r="D1262" s="153"/>
      <c r="E1262" s="153"/>
      <c r="F1262" s="11">
        <v>330</v>
      </c>
      <c r="G1262" s="4" t="s">
        <v>2867</v>
      </c>
    </row>
    <row r="1263" spans="1:7" x14ac:dyDescent="0.3">
      <c r="A1263" s="421"/>
      <c r="B1263" s="11" t="s">
        <v>2879</v>
      </c>
      <c r="C1263" s="11" t="s">
        <v>424</v>
      </c>
      <c r="D1263" s="153"/>
      <c r="E1263" s="153"/>
      <c r="F1263" s="11">
        <v>530</v>
      </c>
      <c r="G1263" s="4" t="s">
        <v>2867</v>
      </c>
    </row>
    <row r="1264" spans="1:7" x14ac:dyDescent="0.3">
      <c r="A1264" s="421"/>
      <c r="B1264" s="11" t="s">
        <v>2880</v>
      </c>
      <c r="C1264" s="11" t="s">
        <v>2070</v>
      </c>
      <c r="D1264" s="153"/>
      <c r="E1264" s="153"/>
      <c r="F1264" s="11">
        <v>160</v>
      </c>
      <c r="G1264" s="4" t="s">
        <v>2867</v>
      </c>
    </row>
    <row r="1265" spans="1:7" ht="15" thickBot="1" x14ac:dyDescent="0.35">
      <c r="A1265" s="429"/>
      <c r="B1265" s="13" t="s">
        <v>2881</v>
      </c>
      <c r="C1265" s="11" t="s">
        <v>2068</v>
      </c>
      <c r="D1265" s="154"/>
      <c r="E1265" s="154"/>
      <c r="F1265" s="13">
        <v>320</v>
      </c>
      <c r="G1265" s="8" t="s">
        <v>2867</v>
      </c>
    </row>
    <row r="1266" spans="1:7" ht="18.600000000000001" thickBot="1" x14ac:dyDescent="0.4">
      <c r="A1266" s="56" t="s">
        <v>2885</v>
      </c>
      <c r="B1266" s="53"/>
      <c r="C1266" s="83"/>
      <c r="D1266" s="27"/>
      <c r="E1266" s="27"/>
      <c r="F1266" s="27"/>
      <c r="G1266" s="16"/>
    </row>
    <row r="1267" spans="1:7" x14ac:dyDescent="0.3">
      <c r="A1267" s="428" t="s">
        <v>2892</v>
      </c>
      <c r="B1267" s="14" t="s">
        <v>2886</v>
      </c>
      <c r="C1267" s="11" t="s">
        <v>82</v>
      </c>
      <c r="D1267" s="57">
        <v>85</v>
      </c>
      <c r="E1267" s="57">
        <v>265</v>
      </c>
      <c r="F1267" s="14">
        <v>20</v>
      </c>
      <c r="G1267" s="6" t="s">
        <v>252</v>
      </c>
    </row>
    <row r="1268" spans="1:7" x14ac:dyDescent="0.3">
      <c r="A1268" s="419" t="s">
        <v>2893</v>
      </c>
      <c r="B1268" s="14" t="s">
        <v>2887</v>
      </c>
      <c r="C1268" s="11" t="s">
        <v>82</v>
      </c>
      <c r="D1268" s="57">
        <v>85</v>
      </c>
      <c r="E1268" s="57">
        <v>265</v>
      </c>
      <c r="F1268" s="11">
        <v>24</v>
      </c>
      <c r="G1268" s="4" t="s">
        <v>2890</v>
      </c>
    </row>
    <row r="1269" spans="1:7" x14ac:dyDescent="0.3">
      <c r="A1269" s="421"/>
      <c r="B1269" s="14" t="s">
        <v>2888</v>
      </c>
      <c r="C1269" s="11" t="s">
        <v>82</v>
      </c>
      <c r="D1269" s="57">
        <v>85</v>
      </c>
      <c r="E1269" s="57">
        <v>265</v>
      </c>
      <c r="F1269" s="11">
        <v>60</v>
      </c>
      <c r="G1269" s="4" t="s">
        <v>2889</v>
      </c>
    </row>
    <row r="1270" spans="1:7" x14ac:dyDescent="0.3">
      <c r="A1270" s="421" t="s">
        <v>1486</v>
      </c>
      <c r="B1270" s="14" t="s">
        <v>2891</v>
      </c>
      <c r="C1270" s="11" t="s">
        <v>82</v>
      </c>
      <c r="D1270" s="11">
        <v>48</v>
      </c>
      <c r="E1270" s="13">
        <v>56</v>
      </c>
      <c r="F1270" s="11">
        <v>24</v>
      </c>
      <c r="G1270" s="4" t="s">
        <v>2889</v>
      </c>
    </row>
    <row r="1271" spans="1:7" ht="15" thickBot="1" x14ac:dyDescent="0.35">
      <c r="A1271" s="429"/>
      <c r="B1271" s="13"/>
      <c r="C1271" s="11"/>
      <c r="D1271" s="13"/>
      <c r="E1271" s="13"/>
      <c r="F1271" s="13"/>
      <c r="G1271" s="8"/>
    </row>
    <row r="1272" spans="1:7" ht="18.600000000000001" thickBot="1" x14ac:dyDescent="0.4">
      <c r="A1272" s="56" t="s">
        <v>2895</v>
      </c>
      <c r="B1272" s="53"/>
      <c r="C1272" s="83"/>
      <c r="D1272" s="27"/>
      <c r="E1272" s="27"/>
      <c r="F1272" s="27"/>
      <c r="G1272" s="16"/>
    </row>
    <row r="1273" spans="1:7" x14ac:dyDescent="0.3">
      <c r="A1273" s="428" t="s">
        <v>2906</v>
      </c>
      <c r="B1273" s="14" t="s">
        <v>2896</v>
      </c>
      <c r="C1273" s="11" t="s">
        <v>2079</v>
      </c>
      <c r="D1273" s="14">
        <v>100</v>
      </c>
      <c r="E1273" s="57">
        <v>250</v>
      </c>
      <c r="F1273" s="14">
        <v>205</v>
      </c>
      <c r="G1273" s="6" t="s">
        <v>2901</v>
      </c>
    </row>
    <row r="1274" spans="1:7" x14ac:dyDescent="0.3">
      <c r="A1274" s="35" t="s">
        <v>2907</v>
      </c>
      <c r="B1274" s="14" t="s">
        <v>2897</v>
      </c>
      <c r="C1274" s="11" t="s">
        <v>2079</v>
      </c>
      <c r="D1274" s="14">
        <v>100</v>
      </c>
      <c r="E1274" s="57">
        <v>250</v>
      </c>
      <c r="F1274" s="11">
        <v>410</v>
      </c>
      <c r="G1274" s="6" t="s">
        <v>2902</v>
      </c>
    </row>
    <row r="1275" spans="1:7" x14ac:dyDescent="0.3">
      <c r="A1275" s="421"/>
      <c r="B1275" s="14" t="s">
        <v>2898</v>
      </c>
      <c r="C1275" s="11" t="s">
        <v>2079</v>
      </c>
      <c r="D1275" s="14">
        <v>100</v>
      </c>
      <c r="E1275" s="57">
        <v>250</v>
      </c>
      <c r="F1275" s="11">
        <v>615</v>
      </c>
      <c r="G1275" s="6" t="s">
        <v>2903</v>
      </c>
    </row>
    <row r="1276" spans="1:7" x14ac:dyDescent="0.3">
      <c r="A1276" s="421"/>
      <c r="B1276" s="14" t="s">
        <v>2899</v>
      </c>
      <c r="C1276" s="11" t="s">
        <v>2079</v>
      </c>
      <c r="D1276" s="14">
        <v>100</v>
      </c>
      <c r="E1276" s="57">
        <v>250</v>
      </c>
      <c r="F1276" s="11">
        <v>820</v>
      </c>
      <c r="G1276" s="6" t="s">
        <v>2904</v>
      </c>
    </row>
    <row r="1277" spans="1:7" ht="15" thickBot="1" x14ac:dyDescent="0.35">
      <c r="A1277" s="429"/>
      <c r="B1277" s="26" t="s">
        <v>2900</v>
      </c>
      <c r="C1277" s="11" t="s">
        <v>2079</v>
      </c>
      <c r="D1277" s="26">
        <v>100</v>
      </c>
      <c r="E1277" s="64">
        <v>250</v>
      </c>
      <c r="F1277" s="13">
        <v>1025</v>
      </c>
      <c r="G1277" s="114" t="s">
        <v>2905</v>
      </c>
    </row>
    <row r="1278" spans="1:7" ht="18.600000000000001" thickBot="1" x14ac:dyDescent="0.4">
      <c r="A1278" s="56" t="s">
        <v>2908</v>
      </c>
      <c r="B1278" s="53"/>
      <c r="C1278" s="83"/>
      <c r="D1278" s="27"/>
      <c r="E1278" s="27"/>
      <c r="F1278" s="27"/>
      <c r="G1278" s="16"/>
    </row>
    <row r="1279" spans="1:7" x14ac:dyDescent="0.3">
      <c r="A1279" s="428" t="s">
        <v>2921</v>
      </c>
      <c r="B1279" s="14" t="s">
        <v>2913</v>
      </c>
      <c r="C1279" s="11" t="s">
        <v>98</v>
      </c>
      <c r="D1279" s="14">
        <v>90</v>
      </c>
      <c r="E1279" s="57">
        <v>305</v>
      </c>
      <c r="F1279" s="14">
        <v>115</v>
      </c>
      <c r="G1279" s="6" t="s">
        <v>2910</v>
      </c>
    </row>
    <row r="1280" spans="1:7" x14ac:dyDescent="0.3">
      <c r="A1280" s="35" t="s">
        <v>2922</v>
      </c>
      <c r="B1280" s="11" t="s">
        <v>2909</v>
      </c>
      <c r="C1280" s="11" t="s">
        <v>98</v>
      </c>
      <c r="D1280" s="14">
        <v>90</v>
      </c>
      <c r="E1280" s="57">
        <v>305</v>
      </c>
      <c r="F1280" s="11">
        <v>112</v>
      </c>
      <c r="G1280" s="6" t="s">
        <v>2911</v>
      </c>
    </row>
    <row r="1281" spans="1:7" x14ac:dyDescent="0.3">
      <c r="A1281" s="421"/>
      <c r="B1281" s="11" t="s">
        <v>2912</v>
      </c>
      <c r="C1281" s="11" t="s">
        <v>98</v>
      </c>
      <c r="D1281" s="14">
        <v>90</v>
      </c>
      <c r="E1281" s="57">
        <v>305</v>
      </c>
      <c r="F1281" s="11">
        <v>235</v>
      </c>
      <c r="G1281" s="6" t="s">
        <v>2914</v>
      </c>
    </row>
    <row r="1282" spans="1:7" x14ac:dyDescent="0.3">
      <c r="A1282" s="421"/>
      <c r="B1282" s="11" t="s">
        <v>2915</v>
      </c>
      <c r="C1282" s="11" t="s">
        <v>98</v>
      </c>
      <c r="D1282" s="14">
        <v>90</v>
      </c>
      <c r="E1282" s="57">
        <v>305</v>
      </c>
      <c r="F1282" s="11">
        <v>350</v>
      </c>
      <c r="G1282" s="6" t="s">
        <v>2916</v>
      </c>
    </row>
    <row r="1283" spans="1:7" x14ac:dyDescent="0.3">
      <c r="A1283" s="429"/>
      <c r="B1283" s="13" t="s">
        <v>2917</v>
      </c>
      <c r="C1283" s="11" t="s">
        <v>98</v>
      </c>
      <c r="D1283" s="14">
        <v>90</v>
      </c>
      <c r="E1283" s="57">
        <v>305</v>
      </c>
      <c r="F1283" s="13">
        <v>470</v>
      </c>
      <c r="G1283" s="6" t="s">
        <v>2918</v>
      </c>
    </row>
    <row r="1284" spans="1:7" ht="15" thickBot="1" x14ac:dyDescent="0.35">
      <c r="A1284" s="429"/>
      <c r="B1284" s="13" t="s">
        <v>2919</v>
      </c>
      <c r="C1284" s="11" t="s">
        <v>98</v>
      </c>
      <c r="D1284" s="26">
        <v>90</v>
      </c>
      <c r="E1284" s="64">
        <v>305</v>
      </c>
      <c r="F1284" s="13">
        <v>705</v>
      </c>
      <c r="G1284" s="114" t="s">
        <v>2920</v>
      </c>
    </row>
    <row r="1285" spans="1:7" ht="18.600000000000001" thickBot="1" x14ac:dyDescent="0.4">
      <c r="A1285" s="56" t="s">
        <v>2923</v>
      </c>
      <c r="B1285" s="53"/>
      <c r="C1285" s="83"/>
      <c r="D1285" s="27"/>
      <c r="E1285" s="27"/>
      <c r="F1285" s="27"/>
      <c r="G1285" s="16"/>
    </row>
    <row r="1286" spans="1:7" x14ac:dyDescent="0.3">
      <c r="A1286" s="428" t="s">
        <v>2939</v>
      </c>
      <c r="B1286" s="14" t="s">
        <v>2924</v>
      </c>
      <c r="C1286" s="11" t="s">
        <v>82</v>
      </c>
      <c r="D1286" s="14">
        <v>24</v>
      </c>
      <c r="E1286" s="153"/>
      <c r="F1286" s="14">
        <v>40</v>
      </c>
      <c r="G1286" s="6" t="s">
        <v>2928</v>
      </c>
    </row>
    <row r="1287" spans="1:7" x14ac:dyDescent="0.3">
      <c r="A1287" s="35" t="s">
        <v>2940</v>
      </c>
      <c r="B1287" s="11" t="s">
        <v>2925</v>
      </c>
      <c r="C1287" s="11" t="s">
        <v>424</v>
      </c>
      <c r="D1287" s="11">
        <v>100</v>
      </c>
      <c r="E1287" s="13">
        <v>240</v>
      </c>
      <c r="F1287" s="11">
        <v>100</v>
      </c>
      <c r="G1287" s="4" t="s">
        <v>2926</v>
      </c>
    </row>
    <row r="1288" spans="1:7" x14ac:dyDescent="0.3">
      <c r="A1288" s="421"/>
      <c r="B1288" s="11" t="s">
        <v>2927</v>
      </c>
      <c r="C1288" s="11" t="s">
        <v>424</v>
      </c>
      <c r="D1288" s="11">
        <v>100</v>
      </c>
      <c r="E1288" s="13">
        <v>240</v>
      </c>
      <c r="F1288" s="11">
        <v>125</v>
      </c>
      <c r="G1288" s="4" t="s">
        <v>2926</v>
      </c>
    </row>
    <row r="1289" spans="1:7" x14ac:dyDescent="0.3">
      <c r="A1289" s="421"/>
      <c r="B1289" s="11" t="s">
        <v>2929</v>
      </c>
      <c r="C1289" s="11" t="s">
        <v>424</v>
      </c>
      <c r="D1289" s="11">
        <v>100</v>
      </c>
      <c r="E1289" s="13">
        <v>240</v>
      </c>
      <c r="F1289" s="11">
        <v>115</v>
      </c>
      <c r="G1289" s="4" t="s">
        <v>2930</v>
      </c>
    </row>
    <row r="1290" spans="1:7" x14ac:dyDescent="0.3">
      <c r="A1290" s="421"/>
      <c r="B1290" s="11" t="s">
        <v>2931</v>
      </c>
      <c r="C1290" s="11" t="s">
        <v>424</v>
      </c>
      <c r="D1290" s="11">
        <v>100</v>
      </c>
      <c r="E1290" s="13">
        <v>240</v>
      </c>
      <c r="F1290" s="11">
        <v>70</v>
      </c>
      <c r="G1290" s="4" t="s">
        <v>2932</v>
      </c>
    </row>
    <row r="1291" spans="1:7" x14ac:dyDescent="0.3">
      <c r="A1291" s="421"/>
      <c r="B1291" s="11" t="s">
        <v>2933</v>
      </c>
      <c r="C1291" s="11" t="s">
        <v>98</v>
      </c>
      <c r="D1291" s="11">
        <v>100</v>
      </c>
      <c r="E1291" s="13">
        <v>240</v>
      </c>
      <c r="F1291" s="11">
        <v>200</v>
      </c>
      <c r="G1291" s="4" t="s">
        <v>2926</v>
      </c>
    </row>
    <row r="1292" spans="1:7" x14ac:dyDescent="0.3">
      <c r="A1292" s="421"/>
      <c r="B1292" s="11" t="s">
        <v>2934</v>
      </c>
      <c r="C1292" s="11" t="s">
        <v>15</v>
      </c>
      <c r="D1292" s="11">
        <v>220</v>
      </c>
      <c r="E1292" s="13">
        <v>240</v>
      </c>
      <c r="F1292" s="11">
        <v>6</v>
      </c>
      <c r="G1292" s="4" t="s">
        <v>2935</v>
      </c>
    </row>
    <row r="1293" spans="1:7" x14ac:dyDescent="0.3">
      <c r="A1293" s="421"/>
      <c r="B1293" s="11" t="s">
        <v>2936</v>
      </c>
      <c r="C1293" s="11" t="s">
        <v>98</v>
      </c>
      <c r="D1293" s="11">
        <v>180</v>
      </c>
      <c r="E1293" s="13">
        <v>295</v>
      </c>
      <c r="F1293" s="11">
        <v>18</v>
      </c>
      <c r="G1293" s="4" t="s">
        <v>2937</v>
      </c>
    </row>
    <row r="1294" spans="1:7" ht="15" thickBot="1" x14ac:dyDescent="0.35">
      <c r="A1294" s="429"/>
      <c r="B1294" s="13" t="s">
        <v>2938</v>
      </c>
      <c r="C1294" s="11" t="s">
        <v>98</v>
      </c>
      <c r="D1294" s="13">
        <v>180</v>
      </c>
      <c r="E1294" s="13">
        <v>295</v>
      </c>
      <c r="F1294" s="13">
        <v>18</v>
      </c>
      <c r="G1294" s="8" t="s">
        <v>2937</v>
      </c>
    </row>
    <row r="1295" spans="1:7" ht="18.600000000000001" thickBot="1" x14ac:dyDescent="0.4">
      <c r="A1295" s="56" t="s">
        <v>3552</v>
      </c>
      <c r="B1295" s="53"/>
      <c r="C1295" s="83"/>
      <c r="D1295" s="27"/>
      <c r="E1295" s="27"/>
      <c r="F1295" s="27"/>
      <c r="G1295" s="16"/>
    </row>
    <row r="1296" spans="1:7" x14ac:dyDescent="0.3">
      <c r="A1296" s="428" t="s">
        <v>2943</v>
      </c>
      <c r="B1296" s="14" t="s">
        <v>2941</v>
      </c>
      <c r="C1296" s="11" t="s">
        <v>424</v>
      </c>
      <c r="D1296" s="14">
        <v>220</v>
      </c>
      <c r="E1296" s="26">
        <v>240</v>
      </c>
      <c r="F1296" s="14">
        <v>120</v>
      </c>
      <c r="G1296" s="6" t="s">
        <v>2942</v>
      </c>
    </row>
    <row r="1297" spans="1:7" x14ac:dyDescent="0.3">
      <c r="A1297" s="35" t="s">
        <v>2944</v>
      </c>
      <c r="B1297" s="11"/>
      <c r="C1297" s="11"/>
      <c r="D1297" s="11"/>
      <c r="E1297" s="13"/>
      <c r="F1297" s="11"/>
      <c r="G1297" s="4"/>
    </row>
    <row r="1298" spans="1:7" ht="15" thickBot="1" x14ac:dyDescent="0.35">
      <c r="A1298" s="429"/>
      <c r="B1298" s="13"/>
      <c r="C1298" s="11"/>
      <c r="D1298" s="13"/>
      <c r="E1298" s="13"/>
      <c r="F1298" s="13"/>
      <c r="G1298" s="8"/>
    </row>
    <row r="1299" spans="1:7" ht="18.600000000000001" thickBot="1" x14ac:dyDescent="0.4">
      <c r="A1299" s="56" t="s">
        <v>2945</v>
      </c>
      <c r="B1299" s="53"/>
      <c r="C1299" s="83"/>
      <c r="D1299" s="27"/>
      <c r="E1299" s="27"/>
      <c r="F1299" s="27"/>
      <c r="G1299" s="16"/>
    </row>
    <row r="1300" spans="1:7" x14ac:dyDescent="0.3">
      <c r="A1300" s="39" t="s">
        <v>2948</v>
      </c>
      <c r="B1300" s="14" t="s">
        <v>2946</v>
      </c>
      <c r="C1300" s="11" t="s">
        <v>2069</v>
      </c>
      <c r="D1300" s="153"/>
      <c r="E1300" s="153"/>
      <c r="F1300" s="14">
        <v>1080</v>
      </c>
      <c r="G1300" s="6" t="s">
        <v>2947</v>
      </c>
    </row>
    <row r="1301" spans="1:7" x14ac:dyDescent="0.3">
      <c r="A1301" s="35" t="s">
        <v>2949</v>
      </c>
      <c r="B1301" s="11"/>
      <c r="C1301" s="11"/>
      <c r="D1301" s="11"/>
      <c r="E1301" s="13"/>
      <c r="F1301" s="11"/>
      <c r="G1301" s="4"/>
    </row>
    <row r="1302" spans="1:7" ht="15" thickBot="1" x14ac:dyDescent="0.35">
      <c r="A1302" s="429"/>
      <c r="B1302" s="13"/>
      <c r="C1302" s="11"/>
      <c r="D1302" s="13"/>
      <c r="E1302" s="13"/>
      <c r="F1302" s="13"/>
      <c r="G1302" s="8"/>
    </row>
    <row r="1303" spans="1:7" ht="18.600000000000001" thickBot="1" x14ac:dyDescent="0.4">
      <c r="A1303" s="56" t="s">
        <v>2950</v>
      </c>
      <c r="B1303" s="53"/>
      <c r="C1303" s="83"/>
      <c r="D1303" s="27"/>
      <c r="E1303" s="27"/>
      <c r="F1303" s="27"/>
      <c r="G1303" s="16"/>
    </row>
    <row r="1304" spans="1:7" x14ac:dyDescent="0.3">
      <c r="A1304" s="39" t="s">
        <v>2955</v>
      </c>
      <c r="B1304" s="14" t="s">
        <v>2951</v>
      </c>
      <c r="C1304" s="11" t="s">
        <v>2064</v>
      </c>
      <c r="D1304" s="14">
        <v>200</v>
      </c>
      <c r="E1304" s="26">
        <v>240</v>
      </c>
      <c r="F1304" s="14">
        <v>125</v>
      </c>
      <c r="G1304" s="6" t="s">
        <v>2952</v>
      </c>
    </row>
    <row r="1305" spans="1:7" x14ac:dyDescent="0.3">
      <c r="A1305" s="424" t="s">
        <v>2956</v>
      </c>
      <c r="B1305" s="11" t="s">
        <v>2953</v>
      </c>
      <c r="C1305" s="11" t="s">
        <v>98</v>
      </c>
      <c r="D1305" s="11">
        <v>90</v>
      </c>
      <c r="E1305" s="13">
        <v>305</v>
      </c>
      <c r="F1305" s="11">
        <v>90</v>
      </c>
      <c r="G1305" s="4" t="s">
        <v>2954</v>
      </c>
    </row>
    <row r="1306" spans="1:7" x14ac:dyDescent="0.3">
      <c r="A1306" s="429"/>
      <c r="B1306" s="13"/>
      <c r="C1306" s="11"/>
      <c r="D1306" s="13"/>
      <c r="E1306" s="13"/>
      <c r="F1306" s="13"/>
      <c r="G1306" s="8"/>
    </row>
    <row r="1307" spans="1:7" ht="15" thickBot="1" x14ac:dyDescent="0.35">
      <c r="A1307" s="429"/>
      <c r="B1307" s="13"/>
      <c r="C1307" s="11"/>
      <c r="D1307" s="13"/>
      <c r="E1307" s="13"/>
      <c r="F1307" s="13"/>
      <c r="G1307" s="8"/>
    </row>
    <row r="1308" spans="1:7" ht="18.600000000000001" thickBot="1" x14ac:dyDescent="0.4">
      <c r="A1308" s="56" t="s">
        <v>2957</v>
      </c>
      <c r="B1308" s="53"/>
      <c r="C1308" s="83"/>
      <c r="D1308" s="27"/>
      <c r="E1308" s="27"/>
      <c r="F1308" s="27"/>
      <c r="G1308" s="16"/>
    </row>
    <row r="1309" spans="1:7" x14ac:dyDescent="0.3">
      <c r="A1309" s="426" t="s">
        <v>2984</v>
      </c>
      <c r="B1309" s="14" t="s">
        <v>2959</v>
      </c>
      <c r="C1309" s="11" t="s">
        <v>428</v>
      </c>
      <c r="D1309" s="14">
        <v>100</v>
      </c>
      <c r="E1309" s="57">
        <v>270</v>
      </c>
      <c r="F1309" s="14">
        <v>500</v>
      </c>
      <c r="G1309" s="6" t="s">
        <v>215</v>
      </c>
    </row>
    <row r="1310" spans="1:7" x14ac:dyDescent="0.3">
      <c r="A1310" s="420" t="s">
        <v>2985</v>
      </c>
      <c r="B1310" s="11" t="s">
        <v>2960</v>
      </c>
      <c r="C1310" s="11" t="s">
        <v>428</v>
      </c>
      <c r="D1310" s="14">
        <v>100</v>
      </c>
      <c r="E1310" s="57">
        <v>270</v>
      </c>
      <c r="F1310" s="11">
        <v>400</v>
      </c>
      <c r="G1310" s="4" t="s">
        <v>2961</v>
      </c>
    </row>
    <row r="1311" spans="1:7" x14ac:dyDescent="0.3">
      <c r="A1311" s="421"/>
      <c r="B1311" s="11" t="s">
        <v>2962</v>
      </c>
      <c r="C1311" s="11" t="s">
        <v>428</v>
      </c>
      <c r="D1311" s="14">
        <v>100</v>
      </c>
      <c r="E1311" s="57">
        <v>270</v>
      </c>
      <c r="F1311" s="11">
        <v>300</v>
      </c>
      <c r="G1311" s="4" t="s">
        <v>2961</v>
      </c>
    </row>
    <row r="1312" spans="1:7" x14ac:dyDescent="0.3">
      <c r="A1312" s="421"/>
      <c r="B1312" s="11" t="s">
        <v>2963</v>
      </c>
      <c r="C1312" s="11" t="s">
        <v>424</v>
      </c>
      <c r="D1312" s="14">
        <v>100</v>
      </c>
      <c r="E1312" s="57">
        <v>270</v>
      </c>
      <c r="F1312" s="11">
        <v>150</v>
      </c>
      <c r="G1312" s="4" t="s">
        <v>2961</v>
      </c>
    </row>
    <row r="1313" spans="1:7" x14ac:dyDescent="0.3">
      <c r="A1313" s="421"/>
      <c r="B1313" s="11" t="s">
        <v>2964</v>
      </c>
      <c r="C1313" s="11" t="s">
        <v>424</v>
      </c>
      <c r="D1313" s="14">
        <v>100</v>
      </c>
      <c r="E1313" s="57">
        <v>270</v>
      </c>
      <c r="F1313" s="11">
        <v>200</v>
      </c>
      <c r="G1313" s="4" t="s">
        <v>2961</v>
      </c>
    </row>
    <row r="1314" spans="1:7" x14ac:dyDescent="0.3">
      <c r="A1314" s="421"/>
      <c r="B1314" s="11" t="s">
        <v>2965</v>
      </c>
      <c r="C1314" s="11" t="s">
        <v>424</v>
      </c>
      <c r="D1314" s="14">
        <v>100</v>
      </c>
      <c r="E1314" s="57">
        <v>270</v>
      </c>
      <c r="F1314" s="11">
        <v>250</v>
      </c>
      <c r="G1314" s="4" t="s">
        <v>2961</v>
      </c>
    </row>
    <row r="1315" spans="1:7" x14ac:dyDescent="0.3">
      <c r="A1315" s="421"/>
      <c r="B1315" s="11" t="s">
        <v>2966</v>
      </c>
      <c r="C1315" s="11" t="s">
        <v>2967</v>
      </c>
      <c r="D1315" s="14">
        <v>100</v>
      </c>
      <c r="E1315" s="57">
        <v>270</v>
      </c>
      <c r="F1315" s="11">
        <v>620</v>
      </c>
      <c r="G1315" s="4" t="s">
        <v>2961</v>
      </c>
    </row>
    <row r="1316" spans="1:7" x14ac:dyDescent="0.3">
      <c r="A1316" s="421"/>
      <c r="B1316" s="11" t="s">
        <v>2968</v>
      </c>
      <c r="C1316" s="11" t="s">
        <v>2102</v>
      </c>
      <c r="D1316" s="14">
        <v>100</v>
      </c>
      <c r="E1316" s="57">
        <v>270</v>
      </c>
      <c r="F1316" s="11">
        <v>320</v>
      </c>
      <c r="G1316" s="4" t="s">
        <v>2961</v>
      </c>
    </row>
    <row r="1317" spans="1:7" x14ac:dyDescent="0.3">
      <c r="A1317" s="421"/>
      <c r="B1317" s="11" t="s">
        <v>2969</v>
      </c>
      <c r="C1317" s="11" t="s">
        <v>2102</v>
      </c>
      <c r="D1317" s="14">
        <v>100</v>
      </c>
      <c r="E1317" s="57">
        <v>270</v>
      </c>
      <c r="F1317" s="11">
        <v>240</v>
      </c>
      <c r="G1317" s="4" t="s">
        <v>2961</v>
      </c>
    </row>
    <row r="1318" spans="1:7" x14ac:dyDescent="0.3">
      <c r="A1318" s="429"/>
      <c r="B1318" s="13" t="s">
        <v>2970</v>
      </c>
      <c r="C1318" s="11" t="s">
        <v>2102</v>
      </c>
      <c r="D1318" s="14">
        <v>100</v>
      </c>
      <c r="E1318" s="57">
        <v>270</v>
      </c>
      <c r="F1318" s="11">
        <v>240</v>
      </c>
      <c r="G1318" s="4" t="s">
        <v>2961</v>
      </c>
    </row>
    <row r="1319" spans="1:7" x14ac:dyDescent="0.3">
      <c r="A1319" s="421"/>
      <c r="B1319" s="11" t="s">
        <v>2971</v>
      </c>
      <c r="C1319" s="11" t="s">
        <v>2102</v>
      </c>
      <c r="D1319" s="14">
        <v>100</v>
      </c>
      <c r="E1319" s="57">
        <v>270</v>
      </c>
      <c r="F1319" s="11">
        <v>240</v>
      </c>
      <c r="G1319" s="4" t="s">
        <v>2961</v>
      </c>
    </row>
    <row r="1320" spans="1:7" x14ac:dyDescent="0.3">
      <c r="A1320" s="421"/>
      <c r="B1320" s="11" t="s">
        <v>2972</v>
      </c>
      <c r="C1320" s="11" t="s">
        <v>2076</v>
      </c>
      <c r="D1320" s="14">
        <v>100</v>
      </c>
      <c r="E1320" s="57">
        <v>270</v>
      </c>
      <c r="F1320" s="11">
        <v>440</v>
      </c>
      <c r="G1320" s="4" t="s">
        <v>2973</v>
      </c>
    </row>
    <row r="1321" spans="1:7" x14ac:dyDescent="0.3">
      <c r="A1321" s="421"/>
      <c r="B1321" s="11" t="s">
        <v>2974</v>
      </c>
      <c r="C1321" s="11" t="s">
        <v>2102</v>
      </c>
      <c r="D1321" s="14">
        <v>100</v>
      </c>
      <c r="E1321" s="57">
        <v>270</v>
      </c>
      <c r="F1321" s="11">
        <v>240</v>
      </c>
      <c r="G1321" s="4" t="s">
        <v>2975</v>
      </c>
    </row>
    <row r="1322" spans="1:7" x14ac:dyDescent="0.3">
      <c r="A1322" s="421"/>
      <c r="B1322" s="11" t="s">
        <v>2976</v>
      </c>
      <c r="C1322" s="11" t="s">
        <v>2076</v>
      </c>
      <c r="D1322" s="14">
        <v>100</v>
      </c>
      <c r="E1322" s="57">
        <v>270</v>
      </c>
      <c r="F1322" s="11">
        <v>320</v>
      </c>
      <c r="G1322" s="4" t="s">
        <v>2961</v>
      </c>
    </row>
    <row r="1323" spans="1:7" x14ac:dyDescent="0.3">
      <c r="A1323" s="421"/>
      <c r="B1323" s="11" t="s">
        <v>2977</v>
      </c>
      <c r="C1323" s="11" t="s">
        <v>2076</v>
      </c>
      <c r="D1323" s="14">
        <v>100</v>
      </c>
      <c r="E1323" s="57">
        <v>270</v>
      </c>
      <c r="F1323" s="11">
        <v>360</v>
      </c>
      <c r="G1323" s="4" t="s">
        <v>2961</v>
      </c>
    </row>
    <row r="1324" spans="1:7" x14ac:dyDescent="0.3">
      <c r="A1324" s="421"/>
      <c r="B1324" s="11" t="s">
        <v>2978</v>
      </c>
      <c r="C1324" s="11" t="s">
        <v>2076</v>
      </c>
      <c r="D1324" s="14">
        <v>100</v>
      </c>
      <c r="E1324" s="57">
        <v>270</v>
      </c>
      <c r="F1324" s="11">
        <v>550</v>
      </c>
      <c r="G1324" s="4" t="s">
        <v>2961</v>
      </c>
    </row>
    <row r="1325" spans="1:7" x14ac:dyDescent="0.3">
      <c r="A1325" s="421"/>
      <c r="B1325" s="11" t="s">
        <v>2979</v>
      </c>
      <c r="C1325" s="11" t="s">
        <v>2076</v>
      </c>
      <c r="D1325" s="14">
        <v>100</v>
      </c>
      <c r="E1325" s="57">
        <v>270</v>
      </c>
      <c r="F1325" s="11">
        <v>1180</v>
      </c>
      <c r="G1325" s="4" t="s">
        <v>2981</v>
      </c>
    </row>
    <row r="1326" spans="1:7" x14ac:dyDescent="0.3">
      <c r="A1326" s="421"/>
      <c r="B1326" s="11" t="s">
        <v>2980</v>
      </c>
      <c r="C1326" s="11" t="s">
        <v>2076</v>
      </c>
      <c r="D1326" s="14">
        <v>100</v>
      </c>
      <c r="E1326" s="57">
        <v>270</v>
      </c>
      <c r="F1326" s="11">
        <v>360</v>
      </c>
      <c r="G1326" s="4" t="s">
        <v>2981</v>
      </c>
    </row>
    <row r="1327" spans="1:7" x14ac:dyDescent="0.3">
      <c r="A1327" s="421"/>
      <c r="B1327" s="11" t="s">
        <v>2982</v>
      </c>
      <c r="C1327" s="11" t="s">
        <v>2076</v>
      </c>
      <c r="D1327" s="14">
        <v>100</v>
      </c>
      <c r="E1327" s="57">
        <v>270</v>
      </c>
      <c r="F1327" s="11">
        <v>220</v>
      </c>
      <c r="G1327" s="4" t="s">
        <v>2981</v>
      </c>
    </row>
    <row r="1328" spans="1:7" ht="15" thickBot="1" x14ac:dyDescent="0.35">
      <c r="A1328" s="429"/>
      <c r="B1328" s="13" t="s">
        <v>2983</v>
      </c>
      <c r="C1328" s="11" t="s">
        <v>2076</v>
      </c>
      <c r="D1328" s="26">
        <v>100</v>
      </c>
      <c r="E1328" s="64">
        <v>270</v>
      </c>
      <c r="F1328" s="13">
        <v>580</v>
      </c>
      <c r="G1328" s="8" t="s">
        <v>2981</v>
      </c>
    </row>
    <row r="1329" spans="1:7" ht="18.600000000000001" thickBot="1" x14ac:dyDescent="0.4">
      <c r="A1329" s="56" t="s">
        <v>2986</v>
      </c>
      <c r="B1329" s="512"/>
      <c r="C1329" s="83"/>
      <c r="D1329" s="513"/>
      <c r="E1329" s="514"/>
      <c r="F1329" s="513"/>
      <c r="G1329" s="516"/>
    </row>
    <row r="1330" spans="1:7" x14ac:dyDescent="0.3">
      <c r="A1330" s="426" t="s">
        <v>2999</v>
      </c>
      <c r="B1330" s="14" t="s">
        <v>2995</v>
      </c>
      <c r="C1330" s="11" t="s">
        <v>424</v>
      </c>
      <c r="D1330" s="14">
        <v>120</v>
      </c>
      <c r="E1330" s="57">
        <v>277</v>
      </c>
      <c r="F1330" s="14">
        <v>90</v>
      </c>
      <c r="G1330" s="6" t="s">
        <v>2987</v>
      </c>
    </row>
    <row r="1331" spans="1:7" x14ac:dyDescent="0.3">
      <c r="A1331" s="421" t="s">
        <v>3000</v>
      </c>
      <c r="B1331" s="11" t="s">
        <v>2996</v>
      </c>
      <c r="C1331" s="11" t="s">
        <v>424</v>
      </c>
      <c r="D1331" s="14">
        <v>120</v>
      </c>
      <c r="E1331" s="57">
        <v>277</v>
      </c>
      <c r="F1331" s="11">
        <v>90</v>
      </c>
      <c r="G1331" s="4" t="s">
        <v>2988</v>
      </c>
    </row>
    <row r="1332" spans="1:7" x14ac:dyDescent="0.3">
      <c r="A1332" s="421"/>
      <c r="B1332" s="11" t="s">
        <v>2997</v>
      </c>
      <c r="C1332" s="11" t="s">
        <v>424</v>
      </c>
      <c r="D1332" s="14">
        <v>120</v>
      </c>
      <c r="E1332" s="57">
        <v>277</v>
      </c>
      <c r="F1332" s="11">
        <v>90</v>
      </c>
      <c r="G1332" s="4" t="s">
        <v>2989</v>
      </c>
    </row>
    <row r="1333" spans="1:7" x14ac:dyDescent="0.3">
      <c r="A1333" s="421"/>
      <c r="B1333" s="11" t="s">
        <v>2994</v>
      </c>
      <c r="C1333" s="11" t="s">
        <v>424</v>
      </c>
      <c r="D1333" s="14">
        <v>120</v>
      </c>
      <c r="E1333" s="57">
        <v>277</v>
      </c>
      <c r="F1333" s="11">
        <v>40</v>
      </c>
      <c r="G1333" s="4" t="s">
        <v>2990</v>
      </c>
    </row>
    <row r="1334" spans="1:7" x14ac:dyDescent="0.3">
      <c r="A1334" s="421"/>
      <c r="B1334" s="11" t="s">
        <v>2993</v>
      </c>
      <c r="C1334" s="11" t="s">
        <v>2070</v>
      </c>
      <c r="D1334" s="14">
        <v>120</v>
      </c>
      <c r="E1334" s="57">
        <v>277</v>
      </c>
      <c r="F1334" s="11">
        <v>320</v>
      </c>
      <c r="G1334" s="4" t="s">
        <v>2991</v>
      </c>
    </row>
    <row r="1335" spans="1:7" ht="15" thickBot="1" x14ac:dyDescent="0.35">
      <c r="A1335" s="429"/>
      <c r="B1335" s="13" t="s">
        <v>2992</v>
      </c>
      <c r="C1335" s="11" t="s">
        <v>2065</v>
      </c>
      <c r="D1335" s="26">
        <v>120</v>
      </c>
      <c r="E1335" s="64">
        <v>277</v>
      </c>
      <c r="F1335" s="13">
        <v>200</v>
      </c>
      <c r="G1335" s="8" t="s">
        <v>2998</v>
      </c>
    </row>
    <row r="1336" spans="1:7" ht="18.600000000000001" thickBot="1" x14ac:dyDescent="0.4">
      <c r="A1336" s="56" t="s">
        <v>3001</v>
      </c>
      <c r="B1336" s="53"/>
      <c r="C1336" s="83"/>
      <c r="D1336" s="27"/>
      <c r="E1336" s="27"/>
      <c r="F1336" s="27"/>
      <c r="G1336" s="16"/>
    </row>
    <row r="1337" spans="1:7" x14ac:dyDescent="0.3">
      <c r="A1337" s="435" t="s">
        <v>3016</v>
      </c>
      <c r="B1337" s="26" t="s">
        <v>3002</v>
      </c>
      <c r="C1337" s="11" t="s">
        <v>2079</v>
      </c>
      <c r="D1337" s="14">
        <v>120</v>
      </c>
      <c r="E1337" s="57">
        <v>277</v>
      </c>
      <c r="F1337" s="26">
        <v>150</v>
      </c>
      <c r="G1337" s="114" t="s">
        <v>3003</v>
      </c>
    </row>
    <row r="1338" spans="1:7" x14ac:dyDescent="0.3">
      <c r="A1338" s="35" t="s">
        <v>3015</v>
      </c>
      <c r="B1338" s="11" t="s">
        <v>3004</v>
      </c>
      <c r="C1338" s="11" t="s">
        <v>82</v>
      </c>
      <c r="D1338" s="11">
        <v>120</v>
      </c>
      <c r="E1338" s="13">
        <v>347</v>
      </c>
      <c r="F1338" s="11">
        <v>27</v>
      </c>
      <c r="G1338" s="4" t="s">
        <v>3005</v>
      </c>
    </row>
    <row r="1339" spans="1:7" x14ac:dyDescent="0.3">
      <c r="A1339" s="421"/>
      <c r="B1339" s="11" t="s">
        <v>3006</v>
      </c>
      <c r="C1339" s="11" t="s">
        <v>82</v>
      </c>
      <c r="D1339" s="14">
        <v>120</v>
      </c>
      <c r="E1339" s="57">
        <v>277</v>
      </c>
      <c r="F1339" s="11">
        <v>9</v>
      </c>
      <c r="G1339" s="4" t="s">
        <v>3008</v>
      </c>
    </row>
    <row r="1340" spans="1:7" x14ac:dyDescent="0.3">
      <c r="A1340" s="421"/>
      <c r="B1340" s="11" t="s">
        <v>3007</v>
      </c>
      <c r="C1340" s="11" t="s">
        <v>82</v>
      </c>
      <c r="D1340" s="14">
        <v>120</v>
      </c>
      <c r="E1340" s="57">
        <v>277</v>
      </c>
      <c r="F1340" s="11">
        <v>18</v>
      </c>
      <c r="G1340" s="4" t="s">
        <v>3008</v>
      </c>
    </row>
    <row r="1341" spans="1:7" x14ac:dyDescent="0.3">
      <c r="A1341" s="421"/>
      <c r="B1341" s="11" t="s">
        <v>3009</v>
      </c>
      <c r="C1341" s="11" t="s">
        <v>82</v>
      </c>
      <c r="D1341" s="14">
        <v>120</v>
      </c>
      <c r="E1341" s="57">
        <v>277</v>
      </c>
      <c r="F1341" s="11">
        <v>36</v>
      </c>
      <c r="G1341" s="4" t="s">
        <v>3008</v>
      </c>
    </row>
    <row r="1342" spans="1:7" x14ac:dyDescent="0.3">
      <c r="A1342" s="421"/>
      <c r="B1342" s="11" t="s">
        <v>3010</v>
      </c>
      <c r="C1342" s="11" t="s">
        <v>305</v>
      </c>
      <c r="D1342" s="14">
        <v>120</v>
      </c>
      <c r="E1342" s="57">
        <v>277</v>
      </c>
      <c r="F1342" s="11">
        <v>330</v>
      </c>
      <c r="G1342" s="4" t="s">
        <v>3013</v>
      </c>
    </row>
    <row r="1343" spans="1:7" x14ac:dyDescent="0.3">
      <c r="A1343" s="421"/>
      <c r="B1343" s="11" t="s">
        <v>3011</v>
      </c>
      <c r="C1343" s="11" t="s">
        <v>424</v>
      </c>
      <c r="D1343" s="11">
        <v>100</v>
      </c>
      <c r="E1343" s="13">
        <v>480</v>
      </c>
      <c r="F1343" s="11">
        <v>515</v>
      </c>
      <c r="G1343" s="4" t="s">
        <v>3012</v>
      </c>
    </row>
    <row r="1344" spans="1:7" x14ac:dyDescent="0.3">
      <c r="A1344" s="421"/>
      <c r="B1344" s="11" t="s">
        <v>3011</v>
      </c>
      <c r="C1344" s="11" t="s">
        <v>424</v>
      </c>
      <c r="D1344" s="11">
        <v>100</v>
      </c>
      <c r="E1344" s="13">
        <v>480</v>
      </c>
      <c r="F1344" s="11">
        <v>320</v>
      </c>
      <c r="G1344" s="4" t="s">
        <v>3012</v>
      </c>
    </row>
    <row r="1345" spans="1:7" ht="15" thickBot="1" x14ac:dyDescent="0.35">
      <c r="A1345" s="429"/>
      <c r="B1345" s="13" t="s">
        <v>3014</v>
      </c>
      <c r="C1345" s="11" t="s">
        <v>2068</v>
      </c>
      <c r="D1345" s="154"/>
      <c r="E1345" s="154"/>
      <c r="F1345" s="154"/>
      <c r="G1345" s="8"/>
    </row>
    <row r="1346" spans="1:7" ht="18.600000000000001" thickBot="1" x14ac:dyDescent="0.4">
      <c r="A1346" s="56" t="s">
        <v>3019</v>
      </c>
      <c r="B1346" s="53"/>
      <c r="C1346" s="83"/>
      <c r="D1346" s="27"/>
      <c r="E1346" s="27"/>
      <c r="F1346" s="27"/>
      <c r="G1346" s="16"/>
    </row>
    <row r="1347" spans="1:7" x14ac:dyDescent="0.3">
      <c r="A1347" s="426" t="s">
        <v>3034</v>
      </c>
      <c r="B1347" s="14" t="s">
        <v>3022</v>
      </c>
      <c r="C1347" s="11" t="s">
        <v>3020</v>
      </c>
      <c r="D1347" s="153"/>
      <c r="E1347" s="153"/>
      <c r="F1347" s="14">
        <v>84</v>
      </c>
      <c r="G1347" s="6" t="s">
        <v>3021</v>
      </c>
    </row>
    <row r="1348" spans="1:7" x14ac:dyDescent="0.3">
      <c r="A1348" s="421" t="s">
        <v>3035</v>
      </c>
      <c r="B1348" s="11" t="s">
        <v>3023</v>
      </c>
      <c r="C1348" s="11" t="s">
        <v>3020</v>
      </c>
      <c r="D1348" s="153"/>
      <c r="E1348" s="153"/>
      <c r="F1348" s="11">
        <v>125</v>
      </c>
      <c r="G1348" s="6" t="s">
        <v>3024</v>
      </c>
    </row>
    <row r="1349" spans="1:7" x14ac:dyDescent="0.3">
      <c r="A1349" s="421"/>
      <c r="B1349" s="11" t="s">
        <v>3025</v>
      </c>
      <c r="C1349" s="11" t="s">
        <v>3026</v>
      </c>
      <c r="D1349" s="153"/>
      <c r="E1349" s="153"/>
      <c r="F1349" s="11">
        <v>336</v>
      </c>
      <c r="G1349" s="6" t="s">
        <v>3021</v>
      </c>
    </row>
    <row r="1350" spans="1:7" x14ac:dyDescent="0.3">
      <c r="A1350" s="421"/>
      <c r="B1350" s="11" t="s">
        <v>3027</v>
      </c>
      <c r="C1350" s="11" t="s">
        <v>3026</v>
      </c>
      <c r="D1350" s="153"/>
      <c r="E1350" s="153"/>
      <c r="F1350" s="11">
        <v>500</v>
      </c>
      <c r="G1350" s="6" t="s">
        <v>3021</v>
      </c>
    </row>
    <row r="1351" spans="1:7" x14ac:dyDescent="0.3">
      <c r="A1351" s="421"/>
      <c r="B1351" s="11" t="s">
        <v>3028</v>
      </c>
      <c r="C1351" s="11" t="s">
        <v>3020</v>
      </c>
      <c r="D1351" s="153"/>
      <c r="E1351" s="153"/>
      <c r="F1351" s="11">
        <v>84</v>
      </c>
      <c r="G1351" s="6" t="s">
        <v>3029</v>
      </c>
    </row>
    <row r="1352" spans="1:7" x14ac:dyDescent="0.3">
      <c r="A1352" s="421"/>
      <c r="B1352" s="11" t="s">
        <v>3030</v>
      </c>
      <c r="C1352" s="11" t="s">
        <v>3020</v>
      </c>
      <c r="D1352" s="153"/>
      <c r="E1352" s="153"/>
      <c r="F1352" s="11">
        <v>125</v>
      </c>
      <c r="G1352" s="6" t="s">
        <v>3031</v>
      </c>
    </row>
    <row r="1353" spans="1:7" x14ac:dyDescent="0.3">
      <c r="A1353" s="421"/>
      <c r="B1353" s="11" t="s">
        <v>3032</v>
      </c>
      <c r="C1353" s="11" t="s">
        <v>3020</v>
      </c>
      <c r="D1353" s="153"/>
      <c r="E1353" s="153"/>
      <c r="F1353" s="11">
        <v>336</v>
      </c>
      <c r="G1353" s="6" t="s">
        <v>3031</v>
      </c>
    </row>
    <row r="1354" spans="1:7" ht="15" thickBot="1" x14ac:dyDescent="0.35">
      <c r="A1354" s="429"/>
      <c r="B1354" s="13" t="s">
        <v>3033</v>
      </c>
      <c r="C1354" s="11" t="s">
        <v>3020</v>
      </c>
      <c r="D1354" s="154"/>
      <c r="E1354" s="154"/>
      <c r="F1354" s="13">
        <v>500</v>
      </c>
      <c r="G1354" s="114" t="s">
        <v>3031</v>
      </c>
    </row>
    <row r="1355" spans="1:7" ht="18.600000000000001" thickBot="1" x14ac:dyDescent="0.4">
      <c r="A1355" s="56" t="s">
        <v>3036</v>
      </c>
      <c r="B1355" s="53"/>
      <c r="C1355" s="83"/>
      <c r="D1355" s="27"/>
      <c r="E1355" s="27"/>
      <c r="F1355" s="27"/>
      <c r="G1355" s="16"/>
    </row>
    <row r="1356" spans="1:7" x14ac:dyDescent="0.3">
      <c r="A1356" s="426" t="s">
        <v>3043</v>
      </c>
      <c r="B1356" s="14" t="s">
        <v>3037</v>
      </c>
      <c r="C1356" s="11" t="s">
        <v>2069</v>
      </c>
      <c r="D1356" s="14">
        <v>120</v>
      </c>
      <c r="E1356" s="57">
        <v>480</v>
      </c>
      <c r="F1356" s="14">
        <v>700</v>
      </c>
      <c r="G1356" s="6" t="s">
        <v>3039</v>
      </c>
    </row>
    <row r="1357" spans="1:7" x14ac:dyDescent="0.3">
      <c r="A1357" s="421" t="s">
        <v>3044</v>
      </c>
      <c r="B1357" s="11" t="s">
        <v>3038</v>
      </c>
      <c r="C1357" s="11" t="s">
        <v>2070</v>
      </c>
      <c r="D1357" s="14">
        <v>120</v>
      </c>
      <c r="E1357" s="57">
        <v>480</v>
      </c>
      <c r="F1357" s="11">
        <v>450</v>
      </c>
      <c r="G1357" s="6" t="s">
        <v>3040</v>
      </c>
    </row>
    <row r="1358" spans="1:7" ht="15" thickBot="1" x14ac:dyDescent="0.35">
      <c r="A1358" s="429"/>
      <c r="B1358" s="13" t="s">
        <v>3041</v>
      </c>
      <c r="C1358" s="11" t="s">
        <v>2078</v>
      </c>
      <c r="D1358" s="13">
        <v>120</v>
      </c>
      <c r="E1358" s="154"/>
      <c r="F1358" s="13">
        <v>240</v>
      </c>
      <c r="G1358" s="114" t="s">
        <v>3042</v>
      </c>
    </row>
    <row r="1359" spans="1:7" ht="18.600000000000001" thickBot="1" x14ac:dyDescent="0.4">
      <c r="A1359" s="56" t="s">
        <v>3045</v>
      </c>
      <c r="B1359" s="53"/>
      <c r="C1359" s="83"/>
      <c r="D1359" s="27"/>
      <c r="E1359" s="27"/>
      <c r="F1359" s="27"/>
      <c r="G1359" s="16"/>
    </row>
    <row r="1360" spans="1:7" x14ac:dyDescent="0.3">
      <c r="A1360" s="426" t="s">
        <v>3047</v>
      </c>
      <c r="B1360" s="14" t="s">
        <v>3046</v>
      </c>
      <c r="C1360" s="11" t="s">
        <v>2068</v>
      </c>
      <c r="D1360" s="14">
        <v>100</v>
      </c>
      <c r="E1360" s="26">
        <v>305</v>
      </c>
      <c r="F1360" s="14">
        <v>775</v>
      </c>
      <c r="G1360" s="6" t="s">
        <v>3048</v>
      </c>
    </row>
    <row r="1361" spans="1:7" x14ac:dyDescent="0.3">
      <c r="A1361" s="421" t="s">
        <v>3049</v>
      </c>
      <c r="B1361" s="11"/>
      <c r="C1361" s="11"/>
      <c r="D1361" s="11"/>
      <c r="E1361" s="13"/>
      <c r="F1361" s="11"/>
      <c r="G1361" s="4"/>
    </row>
    <row r="1362" spans="1:7" ht="15" thickBot="1" x14ac:dyDescent="0.35">
      <c r="A1362" s="429"/>
      <c r="B1362" s="13"/>
      <c r="C1362" s="11"/>
      <c r="D1362" s="13"/>
      <c r="E1362" s="13"/>
      <c r="F1362" s="13"/>
      <c r="G1362" s="8"/>
    </row>
    <row r="1363" spans="1:7" ht="18.600000000000001" thickBot="1" x14ac:dyDescent="0.4">
      <c r="A1363" s="56" t="s">
        <v>3050</v>
      </c>
      <c r="B1363" s="53"/>
      <c r="C1363" s="83"/>
      <c r="D1363" s="27"/>
      <c r="E1363" s="27"/>
      <c r="F1363" s="27"/>
      <c r="G1363" s="16"/>
    </row>
    <row r="1364" spans="1:7" x14ac:dyDescent="0.3">
      <c r="A1364" s="426" t="s">
        <v>3554</v>
      </c>
      <c r="B1364" s="14" t="s">
        <v>3051</v>
      </c>
      <c r="C1364" s="11" t="s">
        <v>3052</v>
      </c>
      <c r="D1364" s="153"/>
      <c r="E1364" s="153"/>
      <c r="F1364" s="14">
        <v>330</v>
      </c>
      <c r="G1364" s="6"/>
    </row>
    <row r="1365" spans="1:7" x14ac:dyDescent="0.3">
      <c r="A1365" s="421" t="s">
        <v>3555</v>
      </c>
      <c r="B1365" s="11"/>
      <c r="C1365" s="11"/>
      <c r="D1365" s="11"/>
      <c r="E1365" s="13"/>
      <c r="F1365" s="11"/>
      <c r="G1365" s="4"/>
    </row>
    <row r="1366" spans="1:7" ht="15" thickBot="1" x14ac:dyDescent="0.35">
      <c r="A1366" s="421" t="s">
        <v>3053</v>
      </c>
      <c r="B1366" s="13"/>
      <c r="C1366" s="11"/>
      <c r="D1366" s="13"/>
      <c r="E1366" s="13"/>
      <c r="F1366" s="13"/>
      <c r="G1366" s="8"/>
    </row>
    <row r="1367" spans="1:7" ht="18.600000000000001" thickBot="1" x14ac:dyDescent="0.4">
      <c r="A1367" s="56" t="s">
        <v>3054</v>
      </c>
      <c r="B1367" s="53"/>
      <c r="C1367" s="83"/>
      <c r="D1367" s="27"/>
      <c r="E1367" s="27"/>
      <c r="F1367" s="27"/>
      <c r="G1367" s="16"/>
    </row>
    <row r="1368" spans="1:7" x14ac:dyDescent="0.3">
      <c r="A1368" s="426" t="s">
        <v>3055</v>
      </c>
      <c r="B1368" s="14" t="s">
        <v>3056</v>
      </c>
      <c r="C1368" s="11" t="s">
        <v>424</v>
      </c>
      <c r="D1368" s="14">
        <v>100</v>
      </c>
      <c r="E1368" s="57">
        <v>277</v>
      </c>
      <c r="F1368" s="14">
        <v>105</v>
      </c>
      <c r="G1368" s="6" t="s">
        <v>3057</v>
      </c>
    </row>
    <row r="1369" spans="1:7" x14ac:dyDescent="0.3">
      <c r="A1369" s="421" t="s">
        <v>3064</v>
      </c>
      <c r="B1369" s="11" t="s">
        <v>3058</v>
      </c>
      <c r="C1369" s="11" t="s">
        <v>424</v>
      </c>
      <c r="D1369" s="14">
        <v>100</v>
      </c>
      <c r="E1369" s="57">
        <v>277</v>
      </c>
      <c r="F1369" s="11">
        <v>65</v>
      </c>
      <c r="G1369" s="4" t="s">
        <v>3061</v>
      </c>
    </row>
    <row r="1370" spans="1:7" x14ac:dyDescent="0.3">
      <c r="A1370" s="421"/>
      <c r="B1370" s="11" t="s">
        <v>3059</v>
      </c>
      <c r="C1370" s="11" t="s">
        <v>424</v>
      </c>
      <c r="D1370" s="14">
        <v>100</v>
      </c>
      <c r="E1370" s="57">
        <v>277</v>
      </c>
      <c r="F1370" s="11">
        <v>105</v>
      </c>
      <c r="G1370" s="4" t="s">
        <v>3060</v>
      </c>
    </row>
    <row r="1371" spans="1:7" x14ac:dyDescent="0.3">
      <c r="A1371" s="421"/>
      <c r="B1371" s="11" t="s">
        <v>3062</v>
      </c>
      <c r="C1371" s="11" t="s">
        <v>2076</v>
      </c>
      <c r="D1371" s="11">
        <v>120</v>
      </c>
      <c r="E1371" s="13">
        <v>240</v>
      </c>
      <c r="F1371" s="11">
        <v>1000</v>
      </c>
      <c r="G1371" s="4"/>
    </row>
    <row r="1372" spans="1:7" x14ac:dyDescent="0.3">
      <c r="A1372" s="421" t="s">
        <v>3053</v>
      </c>
      <c r="B1372" s="11" t="s">
        <v>3063</v>
      </c>
      <c r="C1372" s="11" t="s">
        <v>82</v>
      </c>
      <c r="D1372" s="11">
        <v>85</v>
      </c>
      <c r="E1372" s="13">
        <v>260</v>
      </c>
      <c r="F1372" s="11">
        <v>24</v>
      </c>
      <c r="G1372" s="4"/>
    </row>
    <row r="1373" spans="1:7" ht="15" thickBot="1" x14ac:dyDescent="0.35">
      <c r="A1373" s="429"/>
      <c r="B1373" s="13"/>
      <c r="C1373" s="11"/>
      <c r="D1373" s="13"/>
      <c r="E1373" s="13"/>
      <c r="F1373" s="13"/>
      <c r="G1373" s="8"/>
    </row>
    <row r="1374" spans="1:7" ht="18.600000000000001" thickBot="1" x14ac:dyDescent="0.4">
      <c r="A1374" s="56" t="s">
        <v>3065</v>
      </c>
      <c r="B1374" s="53"/>
      <c r="C1374" s="83"/>
      <c r="D1374" s="27"/>
      <c r="E1374" s="27"/>
      <c r="F1374" s="27"/>
      <c r="G1374" s="16"/>
    </row>
    <row r="1375" spans="1:7" x14ac:dyDescent="0.3">
      <c r="A1375" s="426" t="s">
        <v>3079</v>
      </c>
      <c r="B1375" s="14" t="s">
        <v>3066</v>
      </c>
      <c r="C1375" s="11" t="s">
        <v>3071</v>
      </c>
      <c r="D1375" s="14">
        <v>120</v>
      </c>
      <c r="E1375" s="57">
        <v>240</v>
      </c>
      <c r="F1375" s="14">
        <v>650</v>
      </c>
      <c r="G1375" s="6" t="s">
        <v>3067</v>
      </c>
    </row>
    <row r="1376" spans="1:7" x14ac:dyDescent="0.3">
      <c r="A1376" s="421" t="s">
        <v>3080</v>
      </c>
      <c r="B1376" s="11" t="s">
        <v>3068</v>
      </c>
      <c r="C1376" s="11" t="s">
        <v>3071</v>
      </c>
      <c r="D1376" s="14">
        <v>120</v>
      </c>
      <c r="E1376" s="57">
        <v>240</v>
      </c>
      <c r="F1376" s="11">
        <v>435</v>
      </c>
      <c r="G1376" s="6" t="s">
        <v>3069</v>
      </c>
    </row>
    <row r="1377" spans="1:7" x14ac:dyDescent="0.3">
      <c r="A1377" s="421"/>
      <c r="B1377" s="11" t="s">
        <v>3070</v>
      </c>
      <c r="C1377" s="11" t="s">
        <v>2079</v>
      </c>
      <c r="D1377" s="14">
        <v>120</v>
      </c>
      <c r="E1377" s="57">
        <v>240</v>
      </c>
      <c r="F1377" s="11">
        <v>190</v>
      </c>
      <c r="G1377" s="6" t="s">
        <v>3072</v>
      </c>
    </row>
    <row r="1378" spans="1:7" x14ac:dyDescent="0.3">
      <c r="A1378" s="421"/>
      <c r="B1378" s="11" t="s">
        <v>3073</v>
      </c>
      <c r="C1378" s="11" t="s">
        <v>3071</v>
      </c>
      <c r="D1378" s="14">
        <v>120</v>
      </c>
      <c r="E1378" s="57">
        <v>240</v>
      </c>
      <c r="F1378" s="11">
        <v>650</v>
      </c>
      <c r="G1378" s="6" t="s">
        <v>3074</v>
      </c>
    </row>
    <row r="1379" spans="1:7" x14ac:dyDescent="0.3">
      <c r="A1379" s="421"/>
      <c r="B1379" s="11" t="s">
        <v>3075</v>
      </c>
      <c r="C1379" s="11" t="s">
        <v>3071</v>
      </c>
      <c r="D1379" s="14">
        <v>120</v>
      </c>
      <c r="E1379" s="57">
        <v>240</v>
      </c>
      <c r="F1379" s="11">
        <v>435</v>
      </c>
      <c r="G1379" s="6" t="s">
        <v>3076</v>
      </c>
    </row>
    <row r="1380" spans="1:7" ht="15" thickBot="1" x14ac:dyDescent="0.35">
      <c r="A1380" s="429"/>
      <c r="B1380" s="13" t="s">
        <v>3077</v>
      </c>
      <c r="C1380" s="11" t="s">
        <v>2079</v>
      </c>
      <c r="D1380" s="26">
        <v>120</v>
      </c>
      <c r="E1380" s="64">
        <v>240</v>
      </c>
      <c r="F1380" s="13">
        <v>190</v>
      </c>
      <c r="G1380" s="114" t="s">
        <v>3078</v>
      </c>
    </row>
    <row r="1381" spans="1:7" ht="18.600000000000001" thickBot="1" x14ac:dyDescent="0.4">
      <c r="A1381" s="56" t="s">
        <v>3082</v>
      </c>
      <c r="B1381" s="53"/>
      <c r="C1381" s="83"/>
      <c r="D1381" s="27"/>
      <c r="E1381" s="27"/>
      <c r="F1381" s="27"/>
      <c r="G1381" s="16"/>
    </row>
    <row r="1382" spans="1:7" x14ac:dyDescent="0.3">
      <c r="A1382" s="426" t="s">
        <v>3086</v>
      </c>
      <c r="B1382" s="14" t="s">
        <v>3083</v>
      </c>
      <c r="C1382" s="11" t="s">
        <v>2065</v>
      </c>
      <c r="D1382" s="14">
        <v>220</v>
      </c>
      <c r="E1382" s="26">
        <v>400</v>
      </c>
      <c r="F1382" s="14">
        <v>330</v>
      </c>
      <c r="G1382" s="6" t="s">
        <v>3084</v>
      </c>
    </row>
    <row r="1383" spans="1:7" x14ac:dyDescent="0.3">
      <c r="A1383" s="421" t="s">
        <v>3087</v>
      </c>
      <c r="B1383" s="11" t="s">
        <v>3085</v>
      </c>
      <c r="C1383" s="11" t="s">
        <v>168</v>
      </c>
      <c r="D1383" s="11">
        <v>90</v>
      </c>
      <c r="E1383" s="13">
        <v>305</v>
      </c>
      <c r="F1383" s="11">
        <v>96</v>
      </c>
      <c r="G1383" s="4"/>
    </row>
    <row r="1384" spans="1:7" ht="15" thickBot="1" x14ac:dyDescent="0.35">
      <c r="A1384" s="429"/>
      <c r="B1384" s="13"/>
      <c r="C1384" s="11"/>
      <c r="D1384" s="13"/>
      <c r="E1384" s="13"/>
      <c r="F1384" s="13"/>
      <c r="G1384" s="8"/>
    </row>
    <row r="1385" spans="1:7" ht="18.600000000000001" thickBot="1" x14ac:dyDescent="0.4">
      <c r="A1385" s="56" t="s">
        <v>3556</v>
      </c>
      <c r="B1385" s="53"/>
      <c r="C1385" s="83"/>
      <c r="D1385" s="27"/>
      <c r="E1385" s="27"/>
      <c r="F1385" s="27"/>
      <c r="G1385" s="16"/>
    </row>
    <row r="1386" spans="1:7" x14ac:dyDescent="0.3">
      <c r="A1386" s="426" t="s">
        <v>3088</v>
      </c>
      <c r="B1386" s="14" t="s">
        <v>3089</v>
      </c>
      <c r="C1386" s="11" t="s">
        <v>15</v>
      </c>
      <c r="D1386" s="14">
        <v>230</v>
      </c>
      <c r="E1386" s="153"/>
      <c r="F1386" s="14">
        <v>9</v>
      </c>
      <c r="G1386" s="6" t="s">
        <v>3090</v>
      </c>
    </row>
    <row r="1387" spans="1:7" x14ac:dyDescent="0.3">
      <c r="A1387" s="421"/>
      <c r="B1387" s="11" t="s">
        <v>3091</v>
      </c>
      <c r="C1387" s="11" t="s">
        <v>15</v>
      </c>
      <c r="D1387" s="14">
        <v>230</v>
      </c>
      <c r="E1387" s="153"/>
      <c r="F1387" s="14">
        <v>9</v>
      </c>
      <c r="G1387" s="6" t="s">
        <v>3090</v>
      </c>
    </row>
    <row r="1388" spans="1:7" ht="15" thickBot="1" x14ac:dyDescent="0.35">
      <c r="A1388" s="429"/>
      <c r="B1388" s="13" t="s">
        <v>3092</v>
      </c>
      <c r="C1388" s="11" t="s">
        <v>2065</v>
      </c>
      <c r="D1388" s="26">
        <v>230</v>
      </c>
      <c r="E1388" s="154"/>
      <c r="F1388" s="13">
        <v>19</v>
      </c>
      <c r="G1388" s="114" t="s">
        <v>3090</v>
      </c>
    </row>
    <row r="1389" spans="1:7" ht="18.600000000000001" thickBot="1" x14ac:dyDescent="0.4">
      <c r="A1389" s="56" t="s">
        <v>3093</v>
      </c>
      <c r="B1389" s="53"/>
      <c r="C1389" s="83"/>
      <c r="D1389" s="27"/>
      <c r="E1389" s="27"/>
      <c r="F1389" s="27"/>
      <c r="G1389" s="16"/>
    </row>
    <row r="1390" spans="1:7" x14ac:dyDescent="0.3">
      <c r="A1390" s="518" t="s">
        <v>3113</v>
      </c>
      <c r="B1390" s="14" t="s">
        <v>3095</v>
      </c>
      <c r="C1390" s="11" t="s">
        <v>2065</v>
      </c>
      <c r="D1390" s="14">
        <v>176</v>
      </c>
      <c r="E1390" s="57">
        <v>264</v>
      </c>
      <c r="F1390" s="14">
        <v>70</v>
      </c>
      <c r="G1390" s="6" t="s">
        <v>3094</v>
      </c>
    </row>
    <row r="1391" spans="1:7" x14ac:dyDescent="0.3">
      <c r="A1391" s="421" t="s">
        <v>3114</v>
      </c>
      <c r="B1391" s="11" t="s">
        <v>3096</v>
      </c>
      <c r="C1391" s="11" t="s">
        <v>2065</v>
      </c>
      <c r="D1391" s="14">
        <v>176</v>
      </c>
      <c r="E1391" s="57">
        <v>264</v>
      </c>
      <c r="F1391" s="11">
        <v>93</v>
      </c>
      <c r="G1391" s="6" t="s">
        <v>3094</v>
      </c>
    </row>
    <row r="1392" spans="1:7" x14ac:dyDescent="0.3">
      <c r="A1392" s="421"/>
      <c r="B1392" s="11" t="s">
        <v>3097</v>
      </c>
      <c r="C1392" s="11" t="s">
        <v>2065</v>
      </c>
      <c r="D1392" s="14">
        <v>176</v>
      </c>
      <c r="E1392" s="57">
        <v>264</v>
      </c>
      <c r="F1392" s="11">
        <v>118</v>
      </c>
      <c r="G1392" s="6" t="s">
        <v>3094</v>
      </c>
    </row>
    <row r="1393" spans="1:7" x14ac:dyDescent="0.3">
      <c r="A1393" s="429"/>
      <c r="B1393" s="13" t="s">
        <v>3098</v>
      </c>
      <c r="C1393" s="11" t="s">
        <v>424</v>
      </c>
      <c r="D1393" s="14">
        <v>176</v>
      </c>
      <c r="E1393" s="57">
        <v>264</v>
      </c>
      <c r="F1393" s="11">
        <v>140</v>
      </c>
      <c r="G1393" s="6" t="s">
        <v>3094</v>
      </c>
    </row>
    <row r="1394" spans="1:7" x14ac:dyDescent="0.3">
      <c r="A1394" s="421"/>
      <c r="B1394" s="11" t="s">
        <v>3099</v>
      </c>
      <c r="C1394" s="11" t="s">
        <v>424</v>
      </c>
      <c r="D1394" s="14">
        <v>176</v>
      </c>
      <c r="E1394" s="57">
        <v>264</v>
      </c>
      <c r="F1394" s="11">
        <v>186</v>
      </c>
      <c r="G1394" s="6" t="s">
        <v>3094</v>
      </c>
    </row>
    <row r="1395" spans="1:7" x14ac:dyDescent="0.3">
      <c r="A1395" s="421"/>
      <c r="B1395" s="11" t="s">
        <v>3100</v>
      </c>
      <c r="C1395" s="11" t="s">
        <v>424</v>
      </c>
      <c r="D1395" s="14">
        <v>176</v>
      </c>
      <c r="E1395" s="57">
        <v>264</v>
      </c>
      <c r="F1395" s="11">
        <v>235</v>
      </c>
      <c r="G1395" s="6" t="s">
        <v>3094</v>
      </c>
    </row>
    <row r="1396" spans="1:7" x14ac:dyDescent="0.3">
      <c r="A1396" s="421"/>
      <c r="B1396" s="11" t="s">
        <v>3101</v>
      </c>
      <c r="C1396" s="11" t="s">
        <v>428</v>
      </c>
      <c r="D1396" s="14">
        <v>176</v>
      </c>
      <c r="E1396" s="57">
        <v>264</v>
      </c>
      <c r="F1396" s="11">
        <v>280</v>
      </c>
      <c r="G1396" s="6" t="s">
        <v>3094</v>
      </c>
    </row>
    <row r="1397" spans="1:7" x14ac:dyDescent="0.3">
      <c r="A1397" s="421"/>
      <c r="B1397" s="11" t="s">
        <v>3102</v>
      </c>
      <c r="C1397" s="11" t="s">
        <v>428</v>
      </c>
      <c r="D1397" s="14">
        <v>176</v>
      </c>
      <c r="E1397" s="57">
        <v>264</v>
      </c>
      <c r="F1397" s="11">
        <v>370</v>
      </c>
      <c r="G1397" s="6" t="s">
        <v>3094</v>
      </c>
    </row>
    <row r="1398" spans="1:7" x14ac:dyDescent="0.3">
      <c r="A1398" s="421"/>
      <c r="B1398" s="11" t="s">
        <v>3103</v>
      </c>
      <c r="C1398" s="11" t="s">
        <v>428</v>
      </c>
      <c r="D1398" s="14">
        <v>176</v>
      </c>
      <c r="E1398" s="57">
        <v>264</v>
      </c>
      <c r="F1398" s="11">
        <v>470</v>
      </c>
      <c r="G1398" s="6" t="s">
        <v>3094</v>
      </c>
    </row>
    <row r="1399" spans="1:7" x14ac:dyDescent="0.3">
      <c r="A1399" s="421"/>
      <c r="B1399" s="11" t="s">
        <v>3104</v>
      </c>
      <c r="C1399" s="11" t="s">
        <v>424</v>
      </c>
      <c r="D1399" s="14">
        <v>176</v>
      </c>
      <c r="E1399" s="57">
        <v>264</v>
      </c>
      <c r="F1399" s="11">
        <v>100</v>
      </c>
      <c r="G1399" s="6" t="s">
        <v>3108</v>
      </c>
    </row>
    <row r="1400" spans="1:7" x14ac:dyDescent="0.3">
      <c r="A1400" s="421"/>
      <c r="B1400" s="11" t="s">
        <v>3105</v>
      </c>
      <c r="C1400" s="11" t="s">
        <v>424</v>
      </c>
      <c r="D1400" s="14">
        <v>176</v>
      </c>
      <c r="E1400" s="57">
        <v>264</v>
      </c>
      <c r="F1400" s="11">
        <v>150</v>
      </c>
      <c r="G1400" s="6" t="s">
        <v>3108</v>
      </c>
    </row>
    <row r="1401" spans="1:7" x14ac:dyDescent="0.3">
      <c r="A1401" s="421"/>
      <c r="B1401" s="11" t="s">
        <v>3106</v>
      </c>
      <c r="C1401" s="11" t="s">
        <v>424</v>
      </c>
      <c r="D1401" s="14">
        <v>176</v>
      </c>
      <c r="E1401" s="57">
        <v>264</v>
      </c>
      <c r="F1401" s="11">
        <v>200</v>
      </c>
      <c r="G1401" s="6" t="s">
        <v>3108</v>
      </c>
    </row>
    <row r="1402" spans="1:7" x14ac:dyDescent="0.3">
      <c r="A1402" s="421"/>
      <c r="B1402" s="11" t="s">
        <v>3107</v>
      </c>
      <c r="C1402" s="11" t="s">
        <v>424</v>
      </c>
      <c r="D1402" s="14">
        <v>176</v>
      </c>
      <c r="E1402" s="57">
        <v>264</v>
      </c>
      <c r="F1402" s="11">
        <v>250</v>
      </c>
      <c r="G1402" s="6" t="s">
        <v>3108</v>
      </c>
    </row>
    <row r="1403" spans="1:7" x14ac:dyDescent="0.3">
      <c r="A1403" s="421"/>
      <c r="B1403" s="11" t="s">
        <v>3109</v>
      </c>
      <c r="C1403" s="11" t="s">
        <v>3110</v>
      </c>
      <c r="D1403" s="14">
        <v>176</v>
      </c>
      <c r="E1403" s="57">
        <v>264</v>
      </c>
      <c r="F1403" s="11">
        <v>35</v>
      </c>
      <c r="G1403" s="6" t="s">
        <v>3111</v>
      </c>
    </row>
    <row r="1404" spans="1:7" ht="15" thickBot="1" x14ac:dyDescent="0.35">
      <c r="A1404" s="429"/>
      <c r="B1404" s="13" t="s">
        <v>3112</v>
      </c>
      <c r="C1404" s="11" t="s">
        <v>3110</v>
      </c>
      <c r="D1404" s="26">
        <v>176</v>
      </c>
      <c r="E1404" s="64">
        <v>264</v>
      </c>
      <c r="F1404" s="13">
        <v>35</v>
      </c>
      <c r="G1404" s="114" t="s">
        <v>3111</v>
      </c>
    </row>
    <row r="1405" spans="1:7" ht="18.600000000000001" thickBot="1" x14ac:dyDescent="0.4">
      <c r="A1405" s="56" t="s">
        <v>3117</v>
      </c>
      <c r="B1405" s="53"/>
      <c r="C1405" s="83"/>
      <c r="D1405" s="27"/>
      <c r="E1405" s="27"/>
      <c r="F1405" s="27"/>
      <c r="G1405" s="16"/>
    </row>
    <row r="1406" spans="1:7" x14ac:dyDescent="0.3">
      <c r="A1406" s="426" t="s">
        <v>3120</v>
      </c>
      <c r="B1406" s="14" t="s">
        <v>3115</v>
      </c>
      <c r="C1406" s="11" t="s">
        <v>2065</v>
      </c>
      <c r="D1406" s="14">
        <v>176</v>
      </c>
      <c r="E1406" s="57">
        <v>264</v>
      </c>
      <c r="F1406" s="14">
        <v>96</v>
      </c>
      <c r="G1406" s="6"/>
    </row>
    <row r="1407" spans="1:7" x14ac:dyDescent="0.3">
      <c r="A1407" s="421" t="s">
        <v>3121</v>
      </c>
      <c r="B1407" s="11" t="s">
        <v>3116</v>
      </c>
      <c r="C1407" s="11" t="s">
        <v>2065</v>
      </c>
      <c r="D1407" s="14">
        <v>176</v>
      </c>
      <c r="E1407" s="57">
        <v>264</v>
      </c>
      <c r="F1407" s="14">
        <v>61</v>
      </c>
      <c r="G1407" s="6"/>
    </row>
    <row r="1408" spans="1:7" x14ac:dyDescent="0.3">
      <c r="A1408" s="421"/>
      <c r="B1408" s="11" t="s">
        <v>3118</v>
      </c>
      <c r="C1408" s="11" t="s">
        <v>2065</v>
      </c>
      <c r="D1408" s="14">
        <v>176</v>
      </c>
      <c r="E1408" s="57">
        <v>264</v>
      </c>
      <c r="F1408" s="14">
        <v>48</v>
      </c>
      <c r="G1408" s="6"/>
    </row>
    <row r="1409" spans="1:7" ht="15" thickBot="1" x14ac:dyDescent="0.35">
      <c r="A1409" s="429"/>
      <c r="B1409" s="13" t="s">
        <v>3119</v>
      </c>
      <c r="C1409" s="11" t="s">
        <v>98</v>
      </c>
      <c r="D1409" s="26">
        <v>176</v>
      </c>
      <c r="E1409" s="64">
        <v>264</v>
      </c>
      <c r="F1409" s="26">
        <v>32</v>
      </c>
      <c r="G1409" s="8"/>
    </row>
    <row r="1410" spans="1:7" ht="18.600000000000001" thickBot="1" x14ac:dyDescent="0.4">
      <c r="A1410" s="56" t="s">
        <v>3122</v>
      </c>
      <c r="B1410" s="53"/>
      <c r="C1410" s="83"/>
      <c r="D1410" s="27"/>
      <c r="E1410" s="27"/>
      <c r="F1410" s="27"/>
      <c r="G1410" s="16"/>
    </row>
    <row r="1411" spans="1:7" x14ac:dyDescent="0.3">
      <c r="A1411" s="426" t="s">
        <v>3127</v>
      </c>
      <c r="B1411" s="14" t="s">
        <v>3123</v>
      </c>
      <c r="C1411" s="11" t="s">
        <v>424</v>
      </c>
      <c r="D1411" s="14">
        <v>170</v>
      </c>
      <c r="E1411" s="57">
        <v>240</v>
      </c>
      <c r="F1411" s="14">
        <v>200</v>
      </c>
      <c r="G1411" s="6"/>
    </row>
    <row r="1412" spans="1:7" x14ac:dyDescent="0.3">
      <c r="A1412" s="421" t="s">
        <v>3128</v>
      </c>
      <c r="B1412" s="11" t="s">
        <v>3124</v>
      </c>
      <c r="C1412" s="11" t="s">
        <v>424</v>
      </c>
      <c r="D1412" s="14">
        <v>170</v>
      </c>
      <c r="E1412" s="57">
        <v>240</v>
      </c>
      <c r="F1412" s="14">
        <v>150</v>
      </c>
      <c r="G1412" s="4"/>
    </row>
    <row r="1413" spans="1:7" x14ac:dyDescent="0.3">
      <c r="A1413" s="421"/>
      <c r="B1413" s="11" t="s">
        <v>3125</v>
      </c>
      <c r="C1413" s="11" t="s">
        <v>424</v>
      </c>
      <c r="D1413" s="14">
        <v>170</v>
      </c>
      <c r="E1413" s="57">
        <v>240</v>
      </c>
      <c r="F1413" s="14">
        <v>100</v>
      </c>
      <c r="G1413" s="4"/>
    </row>
    <row r="1414" spans="1:7" ht="15" thickBot="1" x14ac:dyDescent="0.35">
      <c r="A1414" s="429"/>
      <c r="B1414" s="13" t="s">
        <v>3126</v>
      </c>
      <c r="C1414" s="11" t="s">
        <v>98</v>
      </c>
      <c r="D1414" s="26">
        <v>170</v>
      </c>
      <c r="E1414" s="64">
        <v>240</v>
      </c>
      <c r="F1414" s="26">
        <v>50</v>
      </c>
      <c r="G1414" s="8"/>
    </row>
    <row r="1415" spans="1:7" ht="18.600000000000001" thickBot="1" x14ac:dyDescent="0.4">
      <c r="A1415" s="56" t="s">
        <v>3130</v>
      </c>
      <c r="B1415" s="53"/>
      <c r="C1415" s="83"/>
      <c r="D1415" s="27"/>
      <c r="E1415" s="27"/>
      <c r="F1415" s="27"/>
      <c r="G1415" s="16"/>
    </row>
    <row r="1416" spans="1:7" x14ac:dyDescent="0.3">
      <c r="A1416" s="430" t="s">
        <v>3129</v>
      </c>
      <c r="B1416" s="26" t="s">
        <v>3131</v>
      </c>
      <c r="C1416" s="11"/>
      <c r="D1416" s="26"/>
      <c r="E1416" s="26"/>
      <c r="F1416" s="26"/>
      <c r="G1416" s="114"/>
    </row>
    <row r="1417" spans="1:7" x14ac:dyDescent="0.3">
      <c r="A1417" s="421"/>
      <c r="B1417" s="11"/>
      <c r="C1417" s="11"/>
      <c r="D1417" s="11"/>
      <c r="E1417" s="13"/>
      <c r="F1417" s="11"/>
      <c r="G1417" s="4"/>
    </row>
    <row r="1418" spans="1:7" x14ac:dyDescent="0.3">
      <c r="A1418" s="421" t="s">
        <v>3132</v>
      </c>
      <c r="B1418" s="11"/>
      <c r="C1418" s="11"/>
      <c r="D1418" s="11"/>
      <c r="E1418" s="13"/>
      <c r="F1418" s="11"/>
      <c r="G1418" s="4"/>
    </row>
    <row r="1419" spans="1:7" ht="15" thickBot="1" x14ac:dyDescent="0.35">
      <c r="A1419" s="429"/>
      <c r="B1419" s="13"/>
      <c r="C1419" s="11"/>
      <c r="D1419" s="13"/>
      <c r="E1419" s="13"/>
      <c r="F1419" s="13"/>
      <c r="G1419" s="8"/>
    </row>
    <row r="1420" spans="1:7" ht="18.600000000000001" thickBot="1" x14ac:dyDescent="0.4">
      <c r="A1420" s="56" t="s">
        <v>3133</v>
      </c>
      <c r="B1420" s="53"/>
      <c r="C1420" s="83"/>
      <c r="D1420" s="27"/>
      <c r="E1420" s="27"/>
      <c r="F1420" s="27"/>
      <c r="G1420" s="16"/>
    </row>
    <row r="1421" spans="1:7" x14ac:dyDescent="0.3">
      <c r="A1421" s="426" t="s">
        <v>3135</v>
      </c>
      <c r="B1421" s="14" t="s">
        <v>3134</v>
      </c>
      <c r="C1421" s="11" t="s">
        <v>98</v>
      </c>
      <c r="D1421" s="14">
        <v>176</v>
      </c>
      <c r="E1421" s="26">
        <v>264</v>
      </c>
      <c r="F1421" s="14">
        <v>140</v>
      </c>
      <c r="G1421" s="6"/>
    </row>
    <row r="1422" spans="1:7" x14ac:dyDescent="0.3">
      <c r="A1422" s="421"/>
      <c r="B1422" s="11"/>
      <c r="C1422" s="11"/>
      <c r="D1422" s="11"/>
      <c r="E1422" s="13"/>
      <c r="F1422" s="11"/>
      <c r="G1422" s="4"/>
    </row>
    <row r="1423" spans="1:7" ht="15" thickBot="1" x14ac:dyDescent="0.35">
      <c r="A1423" s="429"/>
      <c r="B1423" s="13"/>
      <c r="C1423" s="11"/>
      <c r="D1423" s="13"/>
      <c r="E1423" s="13"/>
      <c r="F1423" s="13"/>
      <c r="G1423" s="8"/>
    </row>
    <row r="1424" spans="1:7" ht="18.600000000000001" thickBot="1" x14ac:dyDescent="0.4">
      <c r="A1424" s="56" t="s">
        <v>3136</v>
      </c>
      <c r="B1424" s="53"/>
      <c r="C1424" s="83"/>
      <c r="D1424" s="27"/>
      <c r="E1424" s="27"/>
      <c r="F1424" s="27"/>
      <c r="G1424" s="16"/>
    </row>
    <row r="1425" spans="1:7" x14ac:dyDescent="0.3">
      <c r="A1425" s="44" t="s">
        <v>3558</v>
      </c>
      <c r="B1425" s="14" t="s">
        <v>3137</v>
      </c>
      <c r="C1425" s="11" t="s">
        <v>82</v>
      </c>
      <c r="D1425" s="14">
        <v>100</v>
      </c>
      <c r="E1425" s="26">
        <v>240</v>
      </c>
      <c r="F1425" s="14">
        <v>20</v>
      </c>
      <c r="G1425" s="6" t="s">
        <v>3138</v>
      </c>
    </row>
    <row r="1426" spans="1:7" x14ac:dyDescent="0.3">
      <c r="A1426" s="421" t="s">
        <v>3559</v>
      </c>
      <c r="B1426" s="11" t="s">
        <v>3139</v>
      </c>
      <c r="C1426" s="11" t="s">
        <v>82</v>
      </c>
      <c r="D1426" s="14">
        <v>100</v>
      </c>
      <c r="E1426" s="26">
        <v>240</v>
      </c>
      <c r="F1426" s="14">
        <v>26</v>
      </c>
      <c r="G1426" s="6" t="s">
        <v>3138</v>
      </c>
    </row>
    <row r="1427" spans="1:7" x14ac:dyDescent="0.3">
      <c r="A1427" s="421"/>
      <c r="B1427" s="11" t="s">
        <v>3140</v>
      </c>
      <c r="C1427" s="11" t="s">
        <v>82</v>
      </c>
      <c r="D1427" s="14">
        <v>100</v>
      </c>
      <c r="E1427" s="26">
        <v>240</v>
      </c>
      <c r="F1427" s="14">
        <v>40</v>
      </c>
      <c r="G1427" s="6" t="s">
        <v>3138</v>
      </c>
    </row>
    <row r="1428" spans="1:7" x14ac:dyDescent="0.3">
      <c r="A1428" s="421"/>
      <c r="B1428" s="11" t="s">
        <v>3141</v>
      </c>
      <c r="C1428" s="11" t="s">
        <v>82</v>
      </c>
      <c r="D1428" s="14">
        <v>100</v>
      </c>
      <c r="E1428" s="26">
        <v>240</v>
      </c>
      <c r="F1428" s="14">
        <v>38</v>
      </c>
      <c r="G1428" s="6" t="s">
        <v>3138</v>
      </c>
    </row>
    <row r="1429" spans="1:7" x14ac:dyDescent="0.3">
      <c r="A1429" s="421"/>
      <c r="B1429" s="11" t="s">
        <v>3142</v>
      </c>
      <c r="C1429" s="11" t="s">
        <v>82</v>
      </c>
      <c r="D1429" s="14">
        <v>100</v>
      </c>
      <c r="E1429" s="26">
        <v>240</v>
      </c>
      <c r="F1429" s="14">
        <v>40</v>
      </c>
      <c r="G1429" s="6" t="s">
        <v>3138</v>
      </c>
    </row>
    <row r="1430" spans="1:7" x14ac:dyDescent="0.3">
      <c r="A1430" s="421"/>
      <c r="B1430" s="11" t="s">
        <v>3143</v>
      </c>
      <c r="C1430" s="11" t="s">
        <v>82</v>
      </c>
      <c r="D1430" s="14">
        <v>100</v>
      </c>
      <c r="E1430" s="26">
        <v>240</v>
      </c>
      <c r="F1430" s="14">
        <v>54</v>
      </c>
      <c r="G1430" s="6" t="s">
        <v>3138</v>
      </c>
    </row>
    <row r="1431" spans="1:7" x14ac:dyDescent="0.3">
      <c r="A1431" s="421"/>
      <c r="B1431" s="11" t="s">
        <v>3144</v>
      </c>
      <c r="C1431" s="11" t="s">
        <v>82</v>
      </c>
      <c r="D1431" s="11">
        <v>110</v>
      </c>
      <c r="E1431" s="13">
        <v>240</v>
      </c>
      <c r="F1431" s="11">
        <v>75</v>
      </c>
      <c r="G1431" s="6" t="s">
        <v>3138</v>
      </c>
    </row>
    <row r="1432" spans="1:7" x14ac:dyDescent="0.3">
      <c r="A1432" s="421"/>
      <c r="B1432" s="11" t="s">
        <v>3145</v>
      </c>
      <c r="C1432" s="11" t="s">
        <v>82</v>
      </c>
      <c r="D1432" s="11">
        <v>110</v>
      </c>
      <c r="E1432" s="13">
        <v>240</v>
      </c>
      <c r="F1432" s="11">
        <v>75</v>
      </c>
      <c r="G1432" s="6" t="s">
        <v>3138</v>
      </c>
    </row>
    <row r="1433" spans="1:7" x14ac:dyDescent="0.3">
      <c r="A1433" s="421"/>
      <c r="B1433" s="11" t="s">
        <v>3146</v>
      </c>
      <c r="C1433" s="11" t="s">
        <v>82</v>
      </c>
      <c r="D1433" s="11">
        <v>110</v>
      </c>
      <c r="E1433" s="13">
        <v>240</v>
      </c>
      <c r="F1433" s="11">
        <v>75</v>
      </c>
      <c r="G1433" s="6" t="s">
        <v>3138</v>
      </c>
    </row>
    <row r="1434" spans="1:7" x14ac:dyDescent="0.3">
      <c r="A1434" s="421"/>
      <c r="B1434" s="11" t="s">
        <v>3147</v>
      </c>
      <c r="C1434" s="11" t="s">
        <v>424</v>
      </c>
      <c r="D1434" s="11">
        <v>160</v>
      </c>
      <c r="E1434" s="13">
        <v>320</v>
      </c>
      <c r="F1434" s="11">
        <v>75</v>
      </c>
      <c r="G1434" s="6" t="s">
        <v>3138</v>
      </c>
    </row>
    <row r="1435" spans="1:7" x14ac:dyDescent="0.3">
      <c r="A1435" s="421"/>
      <c r="B1435" s="11" t="s">
        <v>3148</v>
      </c>
      <c r="C1435" s="11" t="s">
        <v>424</v>
      </c>
      <c r="D1435" s="11">
        <v>160</v>
      </c>
      <c r="E1435" s="13">
        <v>320</v>
      </c>
      <c r="F1435" s="11">
        <v>150</v>
      </c>
      <c r="G1435" s="6" t="s">
        <v>3138</v>
      </c>
    </row>
    <row r="1436" spans="1:7" x14ac:dyDescent="0.3">
      <c r="A1436" s="421"/>
      <c r="B1436" s="11" t="s">
        <v>3149</v>
      </c>
      <c r="C1436" s="11" t="s">
        <v>424</v>
      </c>
      <c r="D1436" s="11">
        <v>160</v>
      </c>
      <c r="E1436" s="13">
        <v>320</v>
      </c>
      <c r="F1436" s="11">
        <v>210</v>
      </c>
      <c r="G1436" s="6" t="s">
        <v>3138</v>
      </c>
    </row>
    <row r="1437" spans="1:7" x14ac:dyDescent="0.3">
      <c r="A1437" s="421"/>
      <c r="B1437" s="11" t="s">
        <v>3150</v>
      </c>
      <c r="C1437" s="11" t="s">
        <v>82</v>
      </c>
      <c r="D1437" s="11">
        <v>110</v>
      </c>
      <c r="E1437" s="13">
        <v>240</v>
      </c>
      <c r="F1437" s="11">
        <v>25</v>
      </c>
      <c r="G1437" s="6" t="s">
        <v>3138</v>
      </c>
    </row>
    <row r="1438" spans="1:7" x14ac:dyDescent="0.3">
      <c r="A1438" s="421"/>
      <c r="B1438" s="11" t="s">
        <v>3151</v>
      </c>
      <c r="C1438" s="11" t="s">
        <v>82</v>
      </c>
      <c r="D1438" s="11">
        <v>110</v>
      </c>
      <c r="E1438" s="13">
        <v>240</v>
      </c>
      <c r="F1438" s="11">
        <v>40</v>
      </c>
      <c r="G1438" s="6" t="s">
        <v>3152</v>
      </c>
    </row>
    <row r="1439" spans="1:7" x14ac:dyDescent="0.3">
      <c r="A1439" s="429"/>
      <c r="B1439" s="11" t="s">
        <v>3153</v>
      </c>
      <c r="C1439" s="11" t="s">
        <v>82</v>
      </c>
      <c r="D1439" s="11">
        <v>110</v>
      </c>
      <c r="E1439" s="13">
        <v>240</v>
      </c>
      <c r="F1439" s="11">
        <v>55</v>
      </c>
      <c r="G1439" s="6" t="s">
        <v>3152</v>
      </c>
    </row>
    <row r="1440" spans="1:7" x14ac:dyDescent="0.3">
      <c r="A1440" s="421"/>
      <c r="B1440" s="11" t="s">
        <v>3154</v>
      </c>
      <c r="C1440" s="11" t="s">
        <v>82</v>
      </c>
      <c r="D1440" s="11">
        <v>110</v>
      </c>
      <c r="E1440" s="13">
        <v>240</v>
      </c>
      <c r="F1440" s="11">
        <v>75</v>
      </c>
      <c r="G1440" s="6" t="s">
        <v>3152</v>
      </c>
    </row>
    <row r="1441" spans="1:7" x14ac:dyDescent="0.3">
      <c r="A1441" s="421"/>
      <c r="B1441" s="11" t="s">
        <v>3155</v>
      </c>
      <c r="C1441" s="11" t="s">
        <v>424</v>
      </c>
      <c r="D1441" s="11">
        <v>110</v>
      </c>
      <c r="E1441" s="13">
        <v>240</v>
      </c>
      <c r="F1441" s="11">
        <v>75</v>
      </c>
      <c r="G1441" s="6" t="s">
        <v>3138</v>
      </c>
    </row>
    <row r="1442" spans="1:7" x14ac:dyDescent="0.3">
      <c r="A1442" s="421"/>
      <c r="B1442" s="11" t="s">
        <v>3156</v>
      </c>
      <c r="C1442" s="11" t="s">
        <v>424</v>
      </c>
      <c r="D1442" s="11">
        <v>110</v>
      </c>
      <c r="E1442" s="13">
        <v>240</v>
      </c>
      <c r="F1442" s="11">
        <v>84</v>
      </c>
      <c r="G1442" s="6" t="s">
        <v>3138</v>
      </c>
    </row>
    <row r="1443" spans="1:7" x14ac:dyDescent="0.3">
      <c r="A1443" s="421"/>
      <c r="B1443" s="11" t="s">
        <v>3157</v>
      </c>
      <c r="C1443" s="11" t="s">
        <v>424</v>
      </c>
      <c r="D1443" s="11">
        <v>160</v>
      </c>
      <c r="E1443" s="13">
        <v>420</v>
      </c>
      <c r="F1443" s="11">
        <v>100</v>
      </c>
      <c r="G1443" s="6" t="s">
        <v>3138</v>
      </c>
    </row>
    <row r="1444" spans="1:7" x14ac:dyDescent="0.3">
      <c r="A1444" s="421"/>
      <c r="B1444" s="11" t="s">
        <v>3158</v>
      </c>
      <c r="C1444" s="11" t="s">
        <v>424</v>
      </c>
      <c r="D1444" s="11">
        <v>110</v>
      </c>
      <c r="E1444" s="13">
        <v>240</v>
      </c>
      <c r="F1444" s="11">
        <v>140</v>
      </c>
      <c r="G1444" s="6" t="s">
        <v>3138</v>
      </c>
    </row>
    <row r="1445" spans="1:7" x14ac:dyDescent="0.3">
      <c r="A1445" s="421"/>
      <c r="B1445" s="11" t="s">
        <v>3159</v>
      </c>
      <c r="C1445" s="11" t="s">
        <v>424</v>
      </c>
      <c r="D1445" s="11">
        <v>160</v>
      </c>
      <c r="E1445" s="13">
        <v>320</v>
      </c>
      <c r="F1445" s="11">
        <v>140</v>
      </c>
      <c r="G1445" s="6" t="s">
        <v>3138</v>
      </c>
    </row>
    <row r="1446" spans="1:7" x14ac:dyDescent="0.3">
      <c r="A1446" s="421"/>
      <c r="B1446" s="11" t="s">
        <v>3160</v>
      </c>
      <c r="C1446" s="11" t="s">
        <v>424</v>
      </c>
      <c r="D1446" s="11">
        <v>160</v>
      </c>
      <c r="E1446" s="13">
        <v>320</v>
      </c>
      <c r="F1446" s="11">
        <v>212</v>
      </c>
      <c r="G1446" s="6" t="s">
        <v>3138</v>
      </c>
    </row>
    <row r="1447" spans="1:7" x14ac:dyDescent="0.3">
      <c r="A1447" s="421"/>
      <c r="B1447" s="11" t="s">
        <v>3161</v>
      </c>
      <c r="C1447" s="11" t="s">
        <v>82</v>
      </c>
      <c r="D1447" s="11">
        <v>160</v>
      </c>
      <c r="E1447" s="13">
        <v>300</v>
      </c>
      <c r="F1447" s="11">
        <v>28</v>
      </c>
      <c r="G1447" s="4"/>
    </row>
    <row r="1448" spans="1:7" x14ac:dyDescent="0.3">
      <c r="A1448" s="421"/>
      <c r="B1448" s="11" t="s">
        <v>3162</v>
      </c>
      <c r="C1448" s="11" t="s">
        <v>82</v>
      </c>
      <c r="D1448" s="11">
        <v>160</v>
      </c>
      <c r="E1448" s="13">
        <v>300</v>
      </c>
      <c r="F1448" s="11">
        <v>28</v>
      </c>
      <c r="G1448" s="4"/>
    </row>
    <row r="1449" spans="1:7" x14ac:dyDescent="0.3">
      <c r="A1449" s="421"/>
      <c r="B1449" s="11" t="s">
        <v>3163</v>
      </c>
      <c r="C1449" s="11" t="s">
        <v>82</v>
      </c>
      <c r="D1449" s="11">
        <v>160</v>
      </c>
      <c r="E1449" s="13">
        <v>300</v>
      </c>
      <c r="F1449" s="11">
        <v>40</v>
      </c>
      <c r="G1449" s="4"/>
    </row>
    <row r="1450" spans="1:7" x14ac:dyDescent="0.3">
      <c r="A1450" s="421"/>
      <c r="B1450" s="11" t="s">
        <v>3164</v>
      </c>
      <c r="C1450" s="11" t="s">
        <v>82</v>
      </c>
      <c r="D1450" s="11">
        <v>160</v>
      </c>
      <c r="E1450" s="13">
        <v>300</v>
      </c>
      <c r="F1450" s="11">
        <v>40</v>
      </c>
      <c r="G1450" s="4"/>
    </row>
    <row r="1451" spans="1:7" x14ac:dyDescent="0.3">
      <c r="A1451" s="421"/>
      <c r="B1451" s="11" t="s">
        <v>3165</v>
      </c>
      <c r="C1451" s="11" t="s">
        <v>82</v>
      </c>
      <c r="D1451" s="11">
        <v>160</v>
      </c>
      <c r="E1451" s="13">
        <v>300</v>
      </c>
      <c r="F1451" s="11">
        <v>52</v>
      </c>
      <c r="G1451" s="4"/>
    </row>
    <row r="1452" spans="1:7" x14ac:dyDescent="0.3">
      <c r="A1452" s="421"/>
      <c r="B1452" s="11" t="s">
        <v>3166</v>
      </c>
      <c r="C1452" s="11" t="s">
        <v>82</v>
      </c>
      <c r="D1452" s="11">
        <v>160</v>
      </c>
      <c r="E1452" s="13">
        <v>300</v>
      </c>
      <c r="F1452" s="11">
        <v>56</v>
      </c>
      <c r="G1452" s="4"/>
    </row>
    <row r="1453" spans="1:7" x14ac:dyDescent="0.3">
      <c r="A1453" s="421"/>
      <c r="B1453" s="11" t="s">
        <v>3167</v>
      </c>
      <c r="C1453" s="11" t="s">
        <v>82</v>
      </c>
      <c r="D1453" s="11">
        <v>160</v>
      </c>
      <c r="E1453" s="13">
        <v>300</v>
      </c>
      <c r="F1453" s="11">
        <v>80</v>
      </c>
      <c r="G1453" s="4"/>
    </row>
    <row r="1454" spans="1:7" ht="15" thickBot="1" x14ac:dyDescent="0.35">
      <c r="A1454" s="429"/>
      <c r="B1454" s="13" t="s">
        <v>3166</v>
      </c>
      <c r="C1454" s="11" t="s">
        <v>82</v>
      </c>
      <c r="D1454" s="13">
        <v>160</v>
      </c>
      <c r="E1454" s="13">
        <v>300</v>
      </c>
      <c r="F1454" s="13">
        <v>80</v>
      </c>
      <c r="G1454" s="8"/>
    </row>
    <row r="1455" spans="1:7" ht="18.600000000000001" thickBot="1" x14ac:dyDescent="0.4">
      <c r="A1455" s="519" t="s">
        <v>3170</v>
      </c>
      <c r="B1455" s="53"/>
      <c r="C1455" s="83"/>
      <c r="D1455" s="27"/>
      <c r="E1455" s="27"/>
      <c r="F1455" s="27"/>
      <c r="G1455" s="16"/>
    </row>
    <row r="1456" spans="1:7" x14ac:dyDescent="0.3">
      <c r="A1456" s="426" t="s">
        <v>3168</v>
      </c>
      <c r="B1456" s="57"/>
      <c r="C1456" s="65"/>
      <c r="D1456" s="57"/>
      <c r="E1456" s="57"/>
      <c r="F1456" s="57"/>
      <c r="G1456" s="57"/>
    </row>
    <row r="1457" spans="1:7" x14ac:dyDescent="0.3">
      <c r="A1457" s="427" t="s">
        <v>3169</v>
      </c>
      <c r="B1457" s="57"/>
      <c r="C1457" s="65"/>
      <c r="D1457" s="57"/>
      <c r="E1457" s="57"/>
      <c r="F1457" s="57"/>
      <c r="G1457" s="57"/>
    </row>
    <row r="1458" spans="1:7" ht="15" thickBot="1" x14ac:dyDescent="0.35">
      <c r="A1458" s="429"/>
      <c r="B1458" s="13"/>
      <c r="C1458" s="11"/>
      <c r="D1458" s="13"/>
      <c r="E1458" s="13"/>
      <c r="F1458" s="13"/>
      <c r="G1458" s="8"/>
    </row>
    <row r="1459" spans="1:7" ht="18.600000000000001" thickBot="1" x14ac:dyDescent="0.4">
      <c r="A1459" s="56" t="s">
        <v>3173</v>
      </c>
      <c r="B1459" s="53"/>
      <c r="C1459" s="83"/>
      <c r="D1459" s="27"/>
      <c r="E1459" s="27"/>
      <c r="F1459" s="27"/>
      <c r="G1459" s="16"/>
    </row>
    <row r="1460" spans="1:7" x14ac:dyDescent="0.3">
      <c r="A1460" s="426" t="s">
        <v>3174</v>
      </c>
      <c r="B1460" s="14" t="s">
        <v>3172</v>
      </c>
      <c r="C1460" s="82"/>
      <c r="D1460" s="517"/>
      <c r="E1460" s="517"/>
      <c r="F1460" s="517"/>
      <c r="G1460" s="6"/>
    </row>
    <row r="1461" spans="1:7" x14ac:dyDescent="0.3">
      <c r="A1461" s="421" t="s">
        <v>3175</v>
      </c>
      <c r="B1461" s="11" t="s">
        <v>3171</v>
      </c>
      <c r="C1461" s="11" t="s">
        <v>2065</v>
      </c>
      <c r="D1461" s="11"/>
      <c r="E1461" s="13"/>
      <c r="F1461" s="11">
        <v>200</v>
      </c>
      <c r="G1461" s="4"/>
    </row>
    <row r="1462" spans="1:7" ht="15" thickBot="1" x14ac:dyDescent="0.35">
      <c r="A1462" s="429"/>
      <c r="B1462" s="13"/>
      <c r="C1462" s="11"/>
      <c r="D1462" s="13"/>
      <c r="E1462" s="13"/>
      <c r="F1462" s="13"/>
      <c r="G1462" s="8"/>
    </row>
    <row r="1463" spans="1:7" ht="18.600000000000001" thickBot="1" x14ac:dyDescent="0.4">
      <c r="A1463" s="56" t="s">
        <v>3176</v>
      </c>
      <c r="B1463" s="53"/>
      <c r="C1463" s="83"/>
      <c r="D1463" s="27"/>
      <c r="E1463" s="27"/>
      <c r="F1463" s="27"/>
      <c r="G1463" s="16"/>
    </row>
    <row r="1464" spans="1:7" x14ac:dyDescent="0.3">
      <c r="A1464" s="426" t="s">
        <v>3186</v>
      </c>
      <c r="B1464" s="14" t="s">
        <v>3177</v>
      </c>
      <c r="C1464" s="11" t="s">
        <v>98</v>
      </c>
      <c r="D1464" s="14"/>
      <c r="E1464" s="57"/>
      <c r="F1464" s="14">
        <v>100</v>
      </c>
      <c r="G1464" s="6" t="s">
        <v>3183</v>
      </c>
    </row>
    <row r="1465" spans="1:7" x14ac:dyDescent="0.3">
      <c r="A1465" s="421" t="s">
        <v>3187</v>
      </c>
      <c r="B1465" s="14" t="s">
        <v>3178</v>
      </c>
      <c r="C1465" s="11" t="s">
        <v>98</v>
      </c>
      <c r="D1465" s="14"/>
      <c r="E1465" s="57"/>
      <c r="F1465" s="14">
        <v>153</v>
      </c>
      <c r="G1465" s="6" t="s">
        <v>3184</v>
      </c>
    </row>
    <row r="1466" spans="1:7" x14ac:dyDescent="0.3">
      <c r="A1466" s="421"/>
      <c r="B1466" s="14" t="s">
        <v>3179</v>
      </c>
      <c r="C1466" s="11" t="s">
        <v>98</v>
      </c>
      <c r="D1466" s="14"/>
      <c r="E1466" s="57"/>
      <c r="F1466" s="14">
        <v>206</v>
      </c>
      <c r="G1466" s="6" t="s">
        <v>3185</v>
      </c>
    </row>
    <row r="1467" spans="1:7" x14ac:dyDescent="0.3">
      <c r="A1467" s="421"/>
      <c r="B1467" s="14" t="s">
        <v>3180</v>
      </c>
      <c r="C1467" s="11" t="s">
        <v>98</v>
      </c>
      <c r="D1467" s="14"/>
      <c r="E1467" s="57"/>
      <c r="F1467" s="14">
        <v>100</v>
      </c>
      <c r="G1467" s="6" t="s">
        <v>3183</v>
      </c>
    </row>
    <row r="1468" spans="1:7" x14ac:dyDescent="0.3">
      <c r="A1468" s="421"/>
      <c r="B1468" s="14" t="s">
        <v>3181</v>
      </c>
      <c r="C1468" s="11" t="s">
        <v>98</v>
      </c>
      <c r="D1468" s="14"/>
      <c r="E1468" s="57"/>
      <c r="F1468" s="14">
        <v>153</v>
      </c>
      <c r="G1468" s="6" t="s">
        <v>3184</v>
      </c>
    </row>
    <row r="1469" spans="1:7" ht="15" thickBot="1" x14ac:dyDescent="0.35">
      <c r="A1469" s="429"/>
      <c r="B1469" s="26" t="s">
        <v>3182</v>
      </c>
      <c r="C1469" s="11" t="s">
        <v>98</v>
      </c>
      <c r="D1469" s="26"/>
      <c r="E1469" s="64"/>
      <c r="F1469" s="26">
        <v>206</v>
      </c>
      <c r="G1469" s="114" t="s">
        <v>3185</v>
      </c>
    </row>
    <row r="1470" spans="1:7" ht="18.600000000000001" thickBot="1" x14ac:dyDescent="0.4">
      <c r="A1470" s="56" t="s">
        <v>3188</v>
      </c>
      <c r="B1470" s="53"/>
      <c r="C1470" s="83"/>
      <c r="D1470" s="27"/>
      <c r="E1470" s="27"/>
      <c r="F1470" s="27"/>
      <c r="G1470" s="16"/>
    </row>
    <row r="1471" spans="1:7" x14ac:dyDescent="0.3">
      <c r="A1471" s="426" t="s">
        <v>3206</v>
      </c>
      <c r="B1471" s="14" t="s">
        <v>3189</v>
      </c>
      <c r="C1471" s="11" t="s">
        <v>424</v>
      </c>
      <c r="D1471" s="14">
        <v>176</v>
      </c>
      <c r="E1471" s="57">
        <v>264</v>
      </c>
      <c r="F1471" s="14">
        <v>44</v>
      </c>
      <c r="G1471" s="6" t="s">
        <v>3202</v>
      </c>
    </row>
    <row r="1472" spans="1:7" x14ac:dyDescent="0.3">
      <c r="A1472" s="421" t="s">
        <v>3207</v>
      </c>
      <c r="B1472" s="11" t="s">
        <v>3190</v>
      </c>
      <c r="C1472" s="11" t="s">
        <v>424</v>
      </c>
      <c r="D1472" s="14">
        <v>176</v>
      </c>
      <c r="E1472" s="57">
        <v>264</v>
      </c>
      <c r="F1472" s="11">
        <v>60</v>
      </c>
      <c r="G1472" s="6" t="s">
        <v>3202</v>
      </c>
    </row>
    <row r="1473" spans="1:7" x14ac:dyDescent="0.3">
      <c r="A1473" s="420" t="s">
        <v>3205</v>
      </c>
      <c r="B1473" s="11" t="s">
        <v>3191</v>
      </c>
      <c r="C1473" s="11" t="s">
        <v>424</v>
      </c>
      <c r="D1473" s="14">
        <v>176</v>
      </c>
      <c r="E1473" s="57">
        <v>264</v>
      </c>
      <c r="F1473" s="11">
        <v>70</v>
      </c>
      <c r="G1473" s="6" t="s">
        <v>3202</v>
      </c>
    </row>
    <row r="1474" spans="1:7" x14ac:dyDescent="0.3">
      <c r="A1474" s="421"/>
      <c r="B1474" s="11" t="s">
        <v>3192</v>
      </c>
      <c r="C1474" s="11" t="s">
        <v>2064</v>
      </c>
      <c r="D1474" s="11">
        <v>100</v>
      </c>
      <c r="E1474" s="13">
        <v>305</v>
      </c>
      <c r="F1474" s="11">
        <v>45</v>
      </c>
      <c r="G1474" s="4" t="s">
        <v>3203</v>
      </c>
    </row>
    <row r="1475" spans="1:7" x14ac:dyDescent="0.3">
      <c r="A1475" s="421"/>
      <c r="B1475" s="11" t="s">
        <v>3193</v>
      </c>
      <c r="C1475" s="11" t="s">
        <v>2064</v>
      </c>
      <c r="D1475" s="11">
        <v>100</v>
      </c>
      <c r="E1475" s="13">
        <v>305</v>
      </c>
      <c r="F1475" s="11">
        <v>50</v>
      </c>
      <c r="G1475" s="4" t="s">
        <v>3204</v>
      </c>
    </row>
    <row r="1476" spans="1:7" x14ac:dyDescent="0.3">
      <c r="A1476" s="421"/>
      <c r="B1476" s="11" t="s">
        <v>3194</v>
      </c>
      <c r="C1476" s="11" t="s">
        <v>2064</v>
      </c>
      <c r="D1476" s="11">
        <v>100</v>
      </c>
      <c r="E1476" s="13">
        <v>305</v>
      </c>
      <c r="F1476" s="11">
        <v>65</v>
      </c>
      <c r="G1476" s="4" t="s">
        <v>3203</v>
      </c>
    </row>
    <row r="1477" spans="1:7" x14ac:dyDescent="0.3">
      <c r="A1477" s="421"/>
      <c r="B1477" s="11" t="s">
        <v>3195</v>
      </c>
      <c r="C1477" s="11" t="s">
        <v>2064</v>
      </c>
      <c r="D1477" s="11">
        <v>100</v>
      </c>
      <c r="E1477" s="13">
        <v>305</v>
      </c>
      <c r="F1477" s="11">
        <v>90</v>
      </c>
      <c r="G1477" s="4" t="s">
        <v>3203</v>
      </c>
    </row>
    <row r="1478" spans="1:7" x14ac:dyDescent="0.3">
      <c r="A1478" s="429"/>
      <c r="B1478" s="11" t="s">
        <v>3196</v>
      </c>
      <c r="C1478" s="11" t="s">
        <v>2064</v>
      </c>
      <c r="D1478" s="11">
        <v>100</v>
      </c>
      <c r="E1478" s="13">
        <v>305</v>
      </c>
      <c r="F1478" s="11">
        <v>65</v>
      </c>
      <c r="G1478" s="4" t="s">
        <v>3204</v>
      </c>
    </row>
    <row r="1479" spans="1:7" x14ac:dyDescent="0.3">
      <c r="A1479" s="421"/>
      <c r="B1479" s="11" t="s">
        <v>3197</v>
      </c>
      <c r="C1479" s="11" t="s">
        <v>2064</v>
      </c>
      <c r="D1479" s="11">
        <v>100</v>
      </c>
      <c r="E1479" s="13">
        <v>305</v>
      </c>
      <c r="F1479" s="11">
        <v>100</v>
      </c>
      <c r="G1479" s="4" t="s">
        <v>3204</v>
      </c>
    </row>
    <row r="1480" spans="1:7" x14ac:dyDescent="0.3">
      <c r="A1480" s="421"/>
      <c r="B1480" s="11" t="s">
        <v>3198</v>
      </c>
      <c r="C1480" s="11" t="s">
        <v>2064</v>
      </c>
      <c r="D1480" s="11">
        <v>100</v>
      </c>
      <c r="E1480" s="13">
        <v>305</v>
      </c>
      <c r="F1480" s="11">
        <v>110</v>
      </c>
      <c r="G1480" s="4" t="s">
        <v>3203</v>
      </c>
    </row>
    <row r="1481" spans="1:7" x14ac:dyDescent="0.3">
      <c r="A1481" s="421"/>
      <c r="B1481" s="11" t="s">
        <v>3199</v>
      </c>
      <c r="C1481" s="11" t="s">
        <v>2064</v>
      </c>
      <c r="D1481" s="11">
        <v>100</v>
      </c>
      <c r="E1481" s="13">
        <v>305</v>
      </c>
      <c r="F1481" s="11">
        <v>130</v>
      </c>
      <c r="G1481" s="4" t="s">
        <v>3203</v>
      </c>
    </row>
    <row r="1482" spans="1:7" x14ac:dyDescent="0.3">
      <c r="A1482" s="421"/>
      <c r="B1482" s="11" t="s">
        <v>3200</v>
      </c>
      <c r="C1482" s="11" t="s">
        <v>2064</v>
      </c>
      <c r="D1482" s="11">
        <v>100</v>
      </c>
      <c r="E1482" s="13">
        <v>305</v>
      </c>
      <c r="F1482" s="11">
        <v>125</v>
      </c>
      <c r="G1482" s="4" t="s">
        <v>3204</v>
      </c>
    </row>
    <row r="1483" spans="1:7" x14ac:dyDescent="0.3">
      <c r="A1483" s="421"/>
      <c r="B1483" s="11" t="s">
        <v>3201</v>
      </c>
      <c r="C1483" s="11" t="s">
        <v>2064</v>
      </c>
      <c r="D1483" s="11">
        <v>100</v>
      </c>
      <c r="E1483" s="13">
        <v>305</v>
      </c>
      <c r="F1483" s="11">
        <v>150</v>
      </c>
      <c r="G1483" s="4" t="s">
        <v>3204</v>
      </c>
    </row>
    <row r="1484" spans="1:7" x14ac:dyDescent="0.3">
      <c r="A1484" s="421"/>
      <c r="B1484" s="11" t="s">
        <v>3198</v>
      </c>
      <c r="C1484" s="11" t="s">
        <v>2064</v>
      </c>
      <c r="D1484" s="11">
        <v>100</v>
      </c>
      <c r="E1484" s="13">
        <v>305</v>
      </c>
      <c r="F1484" s="11">
        <v>180</v>
      </c>
      <c r="G1484" s="4" t="s">
        <v>3203</v>
      </c>
    </row>
    <row r="1485" spans="1:7" x14ac:dyDescent="0.3">
      <c r="A1485" s="421"/>
      <c r="B1485" s="11" t="s">
        <v>3199</v>
      </c>
      <c r="C1485" s="11" t="s">
        <v>2064</v>
      </c>
      <c r="D1485" s="11">
        <v>100</v>
      </c>
      <c r="E1485" s="13">
        <v>305</v>
      </c>
      <c r="F1485" s="11">
        <v>220</v>
      </c>
      <c r="G1485" s="4" t="s">
        <v>3203</v>
      </c>
    </row>
    <row r="1486" spans="1:7" x14ac:dyDescent="0.3">
      <c r="A1486" s="421"/>
      <c r="B1486" s="11" t="s">
        <v>3200</v>
      </c>
      <c r="C1486" s="11" t="s">
        <v>2064</v>
      </c>
      <c r="D1486" s="11">
        <v>100</v>
      </c>
      <c r="E1486" s="13">
        <v>305</v>
      </c>
      <c r="F1486" s="11">
        <v>200</v>
      </c>
      <c r="G1486" s="4" t="s">
        <v>3204</v>
      </c>
    </row>
    <row r="1487" spans="1:7" ht="15" thickBot="1" x14ac:dyDescent="0.35">
      <c r="A1487" s="429"/>
      <c r="B1487" s="13" t="s">
        <v>3201</v>
      </c>
      <c r="C1487" s="11" t="s">
        <v>2064</v>
      </c>
      <c r="D1487" s="13">
        <v>100</v>
      </c>
      <c r="E1487" s="13">
        <v>305</v>
      </c>
      <c r="F1487" s="13">
        <v>250</v>
      </c>
      <c r="G1487" s="8" t="s">
        <v>3204</v>
      </c>
    </row>
    <row r="1488" spans="1:7" ht="18.600000000000001" thickBot="1" x14ac:dyDescent="0.4">
      <c r="A1488" s="75" t="s">
        <v>3208</v>
      </c>
      <c r="B1488" s="53"/>
      <c r="C1488" s="83"/>
      <c r="D1488" s="27"/>
      <c r="E1488" s="27"/>
      <c r="F1488" s="27"/>
      <c r="G1488" s="16"/>
    </row>
    <row r="1489" spans="1:7" x14ac:dyDescent="0.3">
      <c r="A1489" s="426" t="s">
        <v>3213</v>
      </c>
      <c r="B1489" s="14" t="s">
        <v>3209</v>
      </c>
      <c r="C1489" s="11" t="s">
        <v>424</v>
      </c>
      <c r="D1489" s="14">
        <v>176</v>
      </c>
      <c r="E1489" s="57">
        <v>264</v>
      </c>
      <c r="F1489" s="14">
        <v>40</v>
      </c>
      <c r="G1489" s="6"/>
    </row>
    <row r="1490" spans="1:7" x14ac:dyDescent="0.3">
      <c r="A1490" s="421" t="s">
        <v>3214</v>
      </c>
      <c r="B1490" s="11" t="s">
        <v>3210</v>
      </c>
      <c r="C1490" s="11" t="s">
        <v>424</v>
      </c>
      <c r="D1490" s="14">
        <v>176</v>
      </c>
      <c r="E1490" s="57">
        <v>264</v>
      </c>
      <c r="F1490" s="14">
        <v>80</v>
      </c>
      <c r="G1490" s="4"/>
    </row>
    <row r="1491" spans="1:7" x14ac:dyDescent="0.3">
      <c r="A1491" s="421"/>
      <c r="B1491" s="11" t="s">
        <v>3211</v>
      </c>
      <c r="C1491" s="11" t="s">
        <v>424</v>
      </c>
      <c r="D1491" s="14">
        <v>176</v>
      </c>
      <c r="E1491" s="57">
        <v>264</v>
      </c>
      <c r="F1491" s="14">
        <v>120</v>
      </c>
      <c r="G1491" s="4"/>
    </row>
    <row r="1492" spans="1:7" ht="15" thickBot="1" x14ac:dyDescent="0.35">
      <c r="A1492" s="429"/>
      <c r="B1492" s="13" t="s">
        <v>3212</v>
      </c>
      <c r="C1492" s="11" t="s">
        <v>424</v>
      </c>
      <c r="D1492" s="26">
        <v>176</v>
      </c>
      <c r="E1492" s="64">
        <v>264</v>
      </c>
      <c r="F1492" s="26">
        <v>160</v>
      </c>
      <c r="G1492" s="8"/>
    </row>
    <row r="1493" spans="1:7" ht="18.600000000000001" thickBot="1" x14ac:dyDescent="0.4">
      <c r="A1493" s="56" t="s">
        <v>3215</v>
      </c>
      <c r="B1493" s="53"/>
      <c r="C1493" s="83"/>
      <c r="D1493" s="27"/>
      <c r="E1493" s="27"/>
      <c r="F1493" s="27"/>
      <c r="G1493" s="16"/>
    </row>
    <row r="1494" spans="1:7" x14ac:dyDescent="0.3">
      <c r="A1494" s="426" t="s">
        <v>3223</v>
      </c>
      <c r="B1494" s="14" t="s">
        <v>3217</v>
      </c>
      <c r="C1494" s="11" t="s">
        <v>2065</v>
      </c>
      <c r="D1494" s="14">
        <v>180</v>
      </c>
      <c r="E1494" s="57">
        <v>264</v>
      </c>
      <c r="F1494" s="14">
        <v>40</v>
      </c>
      <c r="G1494" s="6" t="s">
        <v>3216</v>
      </c>
    </row>
    <row r="1495" spans="1:7" x14ac:dyDescent="0.3">
      <c r="A1495" s="429" t="s">
        <v>3224</v>
      </c>
      <c r="B1495" s="14" t="s">
        <v>3218</v>
      </c>
      <c r="C1495" s="11" t="s">
        <v>2065</v>
      </c>
      <c r="D1495" s="14">
        <v>180</v>
      </c>
      <c r="E1495" s="57">
        <v>264</v>
      </c>
      <c r="F1495" s="14">
        <v>60</v>
      </c>
      <c r="G1495" s="6" t="s">
        <v>3216</v>
      </c>
    </row>
    <row r="1496" spans="1:7" x14ac:dyDescent="0.3">
      <c r="A1496" s="421"/>
      <c r="B1496" s="14" t="s">
        <v>3219</v>
      </c>
      <c r="C1496" s="11" t="s">
        <v>2065</v>
      </c>
      <c r="D1496" s="14">
        <v>180</v>
      </c>
      <c r="E1496" s="57">
        <v>264</v>
      </c>
      <c r="F1496" s="14">
        <v>70</v>
      </c>
      <c r="G1496" s="6" t="s">
        <v>3216</v>
      </c>
    </row>
    <row r="1497" spans="1:7" x14ac:dyDescent="0.3">
      <c r="A1497" s="421"/>
      <c r="B1497" s="14" t="s">
        <v>3220</v>
      </c>
      <c r="C1497" s="11" t="s">
        <v>2065</v>
      </c>
      <c r="D1497" s="14">
        <v>180</v>
      </c>
      <c r="E1497" s="57">
        <v>264</v>
      </c>
      <c r="F1497" s="14">
        <v>80</v>
      </c>
      <c r="G1497" s="6" t="s">
        <v>3216</v>
      </c>
    </row>
    <row r="1498" spans="1:7" x14ac:dyDescent="0.3">
      <c r="A1498" s="421"/>
      <c r="B1498" s="14" t="s">
        <v>3221</v>
      </c>
      <c r="C1498" s="11" t="s">
        <v>2065</v>
      </c>
      <c r="D1498" s="14">
        <v>180</v>
      </c>
      <c r="E1498" s="57">
        <v>264</v>
      </c>
      <c r="F1498" s="14">
        <v>120</v>
      </c>
      <c r="G1498" s="6" t="s">
        <v>3216</v>
      </c>
    </row>
    <row r="1499" spans="1:7" ht="15" thickBot="1" x14ac:dyDescent="0.35">
      <c r="A1499" s="429"/>
      <c r="B1499" s="26" t="s">
        <v>3222</v>
      </c>
      <c r="C1499" s="11" t="s">
        <v>2065</v>
      </c>
      <c r="D1499" s="26">
        <v>180</v>
      </c>
      <c r="E1499" s="64">
        <v>264</v>
      </c>
      <c r="F1499" s="26">
        <v>140</v>
      </c>
      <c r="G1499" s="114" t="s">
        <v>3216</v>
      </c>
    </row>
    <row r="1500" spans="1:7" ht="18.600000000000001" thickBot="1" x14ac:dyDescent="0.4">
      <c r="A1500" s="56" t="s">
        <v>3225</v>
      </c>
      <c r="B1500" s="53"/>
      <c r="C1500" s="83"/>
      <c r="D1500" s="27"/>
      <c r="E1500" s="27"/>
      <c r="F1500" s="27"/>
      <c r="G1500" s="16"/>
    </row>
    <row r="1501" spans="1:7" x14ac:dyDescent="0.3">
      <c r="A1501" s="426" t="s">
        <v>3238</v>
      </c>
      <c r="B1501" s="14" t="s">
        <v>3226</v>
      </c>
      <c r="C1501" s="11" t="s">
        <v>82</v>
      </c>
      <c r="D1501" s="14">
        <v>200</v>
      </c>
      <c r="E1501" s="57">
        <v>240</v>
      </c>
      <c r="F1501" s="14">
        <v>15</v>
      </c>
      <c r="G1501" s="6" t="s">
        <v>3227</v>
      </c>
    </row>
    <row r="1502" spans="1:7" x14ac:dyDescent="0.3">
      <c r="A1502" s="421" t="s">
        <v>3239</v>
      </c>
      <c r="B1502" s="11" t="s">
        <v>3228</v>
      </c>
      <c r="C1502" s="11" t="s">
        <v>82</v>
      </c>
      <c r="D1502" s="14">
        <v>200</v>
      </c>
      <c r="E1502" s="57">
        <v>240</v>
      </c>
      <c r="F1502" s="14">
        <v>18</v>
      </c>
      <c r="G1502" s="6" t="s">
        <v>3227</v>
      </c>
    </row>
    <row r="1503" spans="1:7" x14ac:dyDescent="0.3">
      <c r="A1503" s="421"/>
      <c r="B1503" s="11" t="s">
        <v>3229</v>
      </c>
      <c r="C1503" s="11" t="s">
        <v>82</v>
      </c>
      <c r="D1503" s="14">
        <v>200</v>
      </c>
      <c r="E1503" s="57">
        <v>240</v>
      </c>
      <c r="F1503" s="14">
        <v>12</v>
      </c>
      <c r="G1503" s="6" t="s">
        <v>3227</v>
      </c>
    </row>
    <row r="1504" spans="1:7" x14ac:dyDescent="0.3">
      <c r="A1504" s="421"/>
      <c r="B1504" s="11" t="s">
        <v>3230</v>
      </c>
      <c r="C1504" s="11" t="s">
        <v>82</v>
      </c>
      <c r="D1504" s="14">
        <v>200</v>
      </c>
      <c r="E1504" s="57">
        <v>240</v>
      </c>
      <c r="F1504" s="14">
        <v>15</v>
      </c>
      <c r="G1504" s="6" t="s">
        <v>3237</v>
      </c>
    </row>
    <row r="1505" spans="1:7" x14ac:dyDescent="0.3">
      <c r="A1505" s="421"/>
      <c r="B1505" s="11" t="s">
        <v>3231</v>
      </c>
      <c r="C1505" s="11" t="s">
        <v>82</v>
      </c>
      <c r="D1505" s="14">
        <v>200</v>
      </c>
      <c r="E1505" s="57">
        <v>240</v>
      </c>
      <c r="F1505" s="14">
        <v>8</v>
      </c>
      <c r="G1505" s="6" t="s">
        <v>3237</v>
      </c>
    </row>
    <row r="1506" spans="1:7" x14ac:dyDescent="0.3">
      <c r="A1506" s="421"/>
      <c r="B1506" s="11" t="s">
        <v>3232</v>
      </c>
      <c r="C1506" s="11" t="s">
        <v>82</v>
      </c>
      <c r="D1506" s="14">
        <v>200</v>
      </c>
      <c r="E1506" s="57">
        <v>240</v>
      </c>
      <c r="F1506" s="14">
        <v>12</v>
      </c>
      <c r="G1506" s="6" t="s">
        <v>3237</v>
      </c>
    </row>
    <row r="1507" spans="1:7" x14ac:dyDescent="0.3">
      <c r="A1507" s="421"/>
      <c r="B1507" s="11" t="s">
        <v>3233</v>
      </c>
      <c r="C1507" s="11" t="s">
        <v>82</v>
      </c>
      <c r="D1507" s="14">
        <v>200</v>
      </c>
      <c r="E1507" s="57">
        <v>240</v>
      </c>
      <c r="F1507" s="14">
        <v>8</v>
      </c>
      <c r="G1507" s="6" t="s">
        <v>3227</v>
      </c>
    </row>
    <row r="1508" spans="1:7" x14ac:dyDescent="0.3">
      <c r="A1508" s="421"/>
      <c r="B1508" s="11" t="s">
        <v>3235</v>
      </c>
      <c r="C1508" s="11" t="s">
        <v>82</v>
      </c>
      <c r="D1508" s="14">
        <v>200</v>
      </c>
      <c r="E1508" s="57">
        <v>240</v>
      </c>
      <c r="F1508" s="14">
        <v>36</v>
      </c>
      <c r="G1508" s="6" t="s">
        <v>3227</v>
      </c>
    </row>
    <row r="1509" spans="1:7" x14ac:dyDescent="0.3">
      <c r="A1509" s="421"/>
      <c r="B1509" s="11" t="s">
        <v>3234</v>
      </c>
      <c r="C1509" s="11" t="s">
        <v>82</v>
      </c>
      <c r="D1509" s="14">
        <v>200</v>
      </c>
      <c r="E1509" s="57">
        <v>240</v>
      </c>
      <c r="F1509" s="14">
        <v>10</v>
      </c>
      <c r="G1509" s="6" t="s">
        <v>3237</v>
      </c>
    </row>
    <row r="1510" spans="1:7" ht="15" thickBot="1" x14ac:dyDescent="0.35">
      <c r="A1510" s="429"/>
      <c r="B1510" s="13" t="s">
        <v>3236</v>
      </c>
      <c r="C1510" s="11" t="s">
        <v>82</v>
      </c>
      <c r="D1510" s="26">
        <v>200</v>
      </c>
      <c r="E1510" s="64">
        <v>240</v>
      </c>
      <c r="F1510" s="26">
        <v>15</v>
      </c>
      <c r="G1510" s="114" t="s">
        <v>3237</v>
      </c>
    </row>
    <row r="1511" spans="1:7" ht="18.600000000000001" thickBot="1" x14ac:dyDescent="0.4">
      <c r="A1511" s="103" t="s">
        <v>3240</v>
      </c>
      <c r="B1511" s="53"/>
      <c r="C1511" s="83"/>
      <c r="D1511" s="27"/>
      <c r="E1511" s="394"/>
      <c r="F1511" s="27"/>
      <c r="G1511" s="16"/>
    </row>
    <row r="1512" spans="1:7" x14ac:dyDescent="0.3">
      <c r="A1512" s="430" t="s">
        <v>3244</v>
      </c>
      <c r="B1512" s="26" t="s">
        <v>3241</v>
      </c>
      <c r="C1512" s="11" t="s">
        <v>98</v>
      </c>
      <c r="D1512" s="26"/>
      <c r="E1512" s="26"/>
      <c r="F1512" s="26"/>
      <c r="G1512" s="114"/>
    </row>
    <row r="1513" spans="1:7" x14ac:dyDescent="0.3">
      <c r="A1513" s="421" t="s">
        <v>3243</v>
      </c>
      <c r="B1513" s="11" t="s">
        <v>3242</v>
      </c>
      <c r="C1513" s="11" t="s">
        <v>82</v>
      </c>
      <c r="D1513" s="11"/>
      <c r="E1513" s="13"/>
      <c r="F1513" s="11"/>
      <c r="G1513" s="4"/>
    </row>
    <row r="1514" spans="1:7" ht="15" thickBot="1" x14ac:dyDescent="0.35">
      <c r="A1514" s="429" t="s">
        <v>3245</v>
      </c>
      <c r="B1514" s="13"/>
      <c r="C1514" s="11"/>
      <c r="D1514" s="13"/>
      <c r="E1514" s="13"/>
      <c r="F1514" s="13"/>
      <c r="G1514" s="8"/>
    </row>
    <row r="1515" spans="1:7" ht="18.600000000000001" thickBot="1" x14ac:dyDescent="0.4">
      <c r="A1515" s="56" t="s">
        <v>3246</v>
      </c>
      <c r="B1515" s="53"/>
      <c r="C1515" s="83"/>
      <c r="D1515" s="27"/>
      <c r="E1515" s="27"/>
      <c r="F1515" s="27"/>
      <c r="G1515" s="16"/>
    </row>
    <row r="1516" spans="1:7" x14ac:dyDescent="0.3">
      <c r="A1516" s="426" t="s">
        <v>3247</v>
      </c>
      <c r="B1516" s="14"/>
      <c r="C1516" s="11"/>
      <c r="D1516" s="14"/>
      <c r="E1516" s="26"/>
      <c r="F1516" s="14"/>
      <c r="G1516" s="6"/>
    </row>
    <row r="1517" spans="1:7" x14ac:dyDescent="0.3">
      <c r="A1517" s="35" t="s">
        <v>3248</v>
      </c>
      <c r="B1517" s="11"/>
      <c r="C1517" s="11"/>
      <c r="D1517" s="11"/>
      <c r="E1517" s="13"/>
      <c r="F1517" s="11"/>
      <c r="G1517" s="4"/>
    </row>
    <row r="1518" spans="1:7" x14ac:dyDescent="0.3">
      <c r="A1518" s="421" t="s">
        <v>3132</v>
      </c>
      <c r="B1518" s="11"/>
      <c r="C1518" s="11"/>
      <c r="D1518" s="11"/>
      <c r="E1518" s="13"/>
      <c r="F1518" s="11"/>
      <c r="G1518" s="4"/>
    </row>
    <row r="1519" spans="1:7" ht="15" thickBot="1" x14ac:dyDescent="0.35">
      <c r="A1519" s="429"/>
      <c r="B1519" s="13"/>
      <c r="C1519" s="11"/>
      <c r="D1519" s="13"/>
      <c r="E1519" s="13"/>
      <c r="F1519" s="13"/>
      <c r="G1519" s="8"/>
    </row>
    <row r="1520" spans="1:7" ht="18.600000000000001" thickBot="1" x14ac:dyDescent="0.4">
      <c r="A1520" s="56" t="s">
        <v>3250</v>
      </c>
      <c r="B1520" s="53"/>
      <c r="C1520" s="83"/>
      <c r="D1520" s="27"/>
      <c r="E1520" s="27"/>
      <c r="F1520" s="27"/>
      <c r="G1520" s="16"/>
    </row>
    <row r="1521" spans="1:7" x14ac:dyDescent="0.3">
      <c r="A1521" s="426" t="s">
        <v>3251</v>
      </c>
      <c r="B1521" s="14" t="s">
        <v>3252</v>
      </c>
      <c r="C1521" s="11" t="s">
        <v>98</v>
      </c>
      <c r="D1521" s="14">
        <v>220</v>
      </c>
      <c r="E1521" s="26"/>
      <c r="F1521" s="14">
        <v>100</v>
      </c>
      <c r="G1521" s="6"/>
    </row>
    <row r="1522" spans="1:7" x14ac:dyDescent="0.3">
      <c r="A1522" s="35" t="s">
        <v>3254</v>
      </c>
      <c r="B1522" s="11" t="s">
        <v>3253</v>
      </c>
      <c r="C1522" s="11" t="s">
        <v>2079</v>
      </c>
      <c r="D1522" s="11">
        <v>220</v>
      </c>
      <c r="E1522" s="13"/>
      <c r="F1522" s="11">
        <v>300</v>
      </c>
      <c r="G1522" s="4"/>
    </row>
    <row r="1523" spans="1:7" ht="15" thickBot="1" x14ac:dyDescent="0.35">
      <c r="A1523" s="429" t="s">
        <v>3053</v>
      </c>
      <c r="B1523" s="13"/>
      <c r="C1523" s="11"/>
      <c r="D1523" s="13"/>
      <c r="E1523" s="13"/>
      <c r="F1523" s="13"/>
      <c r="G1523" s="8"/>
    </row>
    <row r="1524" spans="1:7" ht="18.600000000000001" thickBot="1" x14ac:dyDescent="0.4">
      <c r="A1524" s="56" t="s">
        <v>3256</v>
      </c>
      <c r="B1524" s="53"/>
      <c r="C1524" s="83"/>
      <c r="D1524" s="27"/>
      <c r="E1524" s="27"/>
      <c r="F1524" s="27"/>
      <c r="G1524" s="16"/>
    </row>
    <row r="1525" spans="1:7" x14ac:dyDescent="0.3">
      <c r="A1525" s="426" t="s">
        <v>3260</v>
      </c>
      <c r="B1525" s="14" t="s">
        <v>3255</v>
      </c>
      <c r="C1525" s="11" t="s">
        <v>98</v>
      </c>
      <c r="D1525" s="14">
        <v>180</v>
      </c>
      <c r="E1525" s="57">
        <v>280</v>
      </c>
      <c r="F1525" s="14">
        <v>100</v>
      </c>
      <c r="G1525" s="6" t="s">
        <v>252</v>
      </c>
    </row>
    <row r="1526" spans="1:7" x14ac:dyDescent="0.3">
      <c r="A1526" s="420" t="s">
        <v>3261</v>
      </c>
      <c r="B1526" s="14" t="s">
        <v>3257</v>
      </c>
      <c r="C1526" s="11" t="s">
        <v>98</v>
      </c>
      <c r="D1526" s="14">
        <v>180</v>
      </c>
      <c r="E1526" s="57">
        <v>280</v>
      </c>
      <c r="F1526" s="14">
        <v>200</v>
      </c>
      <c r="G1526" s="6" t="s">
        <v>252</v>
      </c>
    </row>
    <row r="1527" spans="1:7" x14ac:dyDescent="0.3">
      <c r="A1527" s="421" t="s">
        <v>3262</v>
      </c>
      <c r="B1527" s="14" t="s">
        <v>3258</v>
      </c>
      <c r="C1527" s="11" t="s">
        <v>2065</v>
      </c>
      <c r="D1527" s="14">
        <v>180</v>
      </c>
      <c r="E1527" s="57">
        <v>280</v>
      </c>
      <c r="F1527" s="14">
        <v>300</v>
      </c>
      <c r="G1527" s="6" t="s">
        <v>252</v>
      </c>
    </row>
    <row r="1528" spans="1:7" ht="15" thickBot="1" x14ac:dyDescent="0.35">
      <c r="A1528" s="429"/>
      <c r="B1528" s="13" t="s">
        <v>3259</v>
      </c>
      <c r="C1528" s="11" t="s">
        <v>2065</v>
      </c>
      <c r="D1528" s="13"/>
      <c r="E1528" s="13"/>
      <c r="F1528" s="13"/>
      <c r="G1528" s="8"/>
    </row>
    <row r="1529" spans="1:7" ht="18.600000000000001" thickBot="1" x14ac:dyDescent="0.4">
      <c r="A1529" s="56" t="s">
        <v>3263</v>
      </c>
      <c r="B1529" s="53"/>
      <c r="C1529" s="83"/>
      <c r="D1529" s="27"/>
      <c r="E1529" s="27"/>
      <c r="F1529" s="27"/>
      <c r="G1529" s="16"/>
    </row>
    <row r="1530" spans="1:7" x14ac:dyDescent="0.3">
      <c r="A1530" s="426" t="s">
        <v>3264</v>
      </c>
      <c r="B1530" s="14" t="s">
        <v>3265</v>
      </c>
      <c r="C1530" s="11" t="s">
        <v>2076</v>
      </c>
      <c r="D1530" s="14">
        <v>90</v>
      </c>
      <c r="E1530" s="57">
        <v>260</v>
      </c>
      <c r="F1530" s="14">
        <v>120</v>
      </c>
      <c r="G1530" s="6" t="s">
        <v>3268</v>
      </c>
    </row>
    <row r="1531" spans="1:7" x14ac:dyDescent="0.3">
      <c r="A1531" s="421" t="s">
        <v>3284</v>
      </c>
      <c r="B1531" s="11" t="s">
        <v>3266</v>
      </c>
      <c r="C1531" s="11" t="s">
        <v>2076</v>
      </c>
      <c r="D1531" s="14">
        <v>90</v>
      </c>
      <c r="E1531" s="57">
        <v>260</v>
      </c>
      <c r="F1531" s="11">
        <v>240</v>
      </c>
      <c r="G1531" s="6" t="s">
        <v>3269</v>
      </c>
    </row>
    <row r="1532" spans="1:7" x14ac:dyDescent="0.3">
      <c r="A1532" s="421"/>
      <c r="B1532" s="11" t="s">
        <v>3267</v>
      </c>
      <c r="C1532" s="11" t="s">
        <v>2076</v>
      </c>
      <c r="D1532" s="11"/>
      <c r="E1532" s="13"/>
      <c r="F1532" s="11"/>
      <c r="G1532" s="6" t="s">
        <v>3270</v>
      </c>
    </row>
    <row r="1533" spans="1:7" x14ac:dyDescent="0.3">
      <c r="A1533" s="421"/>
      <c r="B1533" s="11" t="s">
        <v>3271</v>
      </c>
      <c r="C1533" s="11" t="s">
        <v>2076</v>
      </c>
      <c r="D1533" s="11"/>
      <c r="E1533" s="13"/>
      <c r="F1533" s="11">
        <v>260</v>
      </c>
      <c r="G1533" s="6" t="s">
        <v>3278</v>
      </c>
    </row>
    <row r="1534" spans="1:7" x14ac:dyDescent="0.3">
      <c r="A1534" s="421"/>
      <c r="B1534" s="11" t="s">
        <v>3272</v>
      </c>
      <c r="C1534" s="11" t="s">
        <v>2076</v>
      </c>
      <c r="D1534" s="11"/>
      <c r="E1534" s="13"/>
      <c r="F1534" s="11">
        <v>330</v>
      </c>
      <c r="G1534" s="4" t="s">
        <v>3274</v>
      </c>
    </row>
    <row r="1535" spans="1:7" x14ac:dyDescent="0.3">
      <c r="A1535" s="421"/>
      <c r="B1535" s="11" t="s">
        <v>3273</v>
      </c>
      <c r="C1535" s="11" t="s">
        <v>2079</v>
      </c>
      <c r="D1535" s="11"/>
      <c r="E1535" s="13"/>
      <c r="F1535" s="11">
        <v>350</v>
      </c>
      <c r="G1535" s="6" t="s">
        <v>3277</v>
      </c>
    </row>
    <row r="1536" spans="1:7" x14ac:dyDescent="0.3">
      <c r="A1536" s="421"/>
      <c r="B1536" s="11" t="s">
        <v>3275</v>
      </c>
      <c r="C1536" s="11" t="s">
        <v>2076</v>
      </c>
      <c r="D1536" s="14">
        <v>90</v>
      </c>
      <c r="E1536" s="57">
        <v>260</v>
      </c>
      <c r="F1536" s="11">
        <v>360</v>
      </c>
      <c r="G1536" s="6" t="s">
        <v>3276</v>
      </c>
    </row>
    <row r="1537" spans="1:7" x14ac:dyDescent="0.3">
      <c r="A1537" s="421"/>
      <c r="B1537" s="11" t="s">
        <v>3279</v>
      </c>
      <c r="C1537" s="11" t="s">
        <v>2076</v>
      </c>
      <c r="D1537" s="14">
        <v>90</v>
      </c>
      <c r="E1537" s="57">
        <v>260</v>
      </c>
      <c r="F1537" s="11">
        <v>480</v>
      </c>
      <c r="G1537" s="6" t="s">
        <v>3276</v>
      </c>
    </row>
    <row r="1538" spans="1:7" x14ac:dyDescent="0.3">
      <c r="A1538" s="421"/>
      <c r="B1538" s="11" t="s">
        <v>3280</v>
      </c>
      <c r="C1538" s="11" t="s">
        <v>2076</v>
      </c>
      <c r="D1538" s="11"/>
      <c r="E1538" s="13"/>
      <c r="F1538" s="11">
        <v>390</v>
      </c>
      <c r="G1538" s="6" t="s">
        <v>3281</v>
      </c>
    </row>
    <row r="1539" spans="1:7" ht="15" thickBot="1" x14ac:dyDescent="0.35">
      <c r="A1539" s="429"/>
      <c r="B1539" s="13" t="s">
        <v>3282</v>
      </c>
      <c r="C1539" s="11" t="s">
        <v>2076</v>
      </c>
      <c r="D1539" s="13"/>
      <c r="E1539" s="13"/>
      <c r="F1539" s="13"/>
      <c r="G1539" s="114" t="s">
        <v>3283</v>
      </c>
    </row>
    <row r="1540" spans="1:7" ht="18.600000000000001" thickBot="1" x14ac:dyDescent="0.4">
      <c r="A1540" s="56" t="s">
        <v>3285</v>
      </c>
      <c r="B1540" s="53"/>
      <c r="C1540" s="83"/>
      <c r="D1540" s="27"/>
      <c r="E1540" s="27"/>
      <c r="F1540" s="27"/>
      <c r="G1540" s="16"/>
    </row>
    <row r="1541" spans="1:7" x14ac:dyDescent="0.3">
      <c r="A1541" s="430" t="s">
        <v>3286</v>
      </c>
      <c r="B1541" s="65" t="s">
        <v>3287</v>
      </c>
      <c r="C1541" s="11" t="s">
        <v>2076</v>
      </c>
      <c r="D1541" s="26"/>
      <c r="E1541" s="26"/>
      <c r="F1541" s="26">
        <v>136</v>
      </c>
      <c r="G1541" s="57" t="s">
        <v>3292</v>
      </c>
    </row>
    <row r="1542" spans="1:7" x14ac:dyDescent="0.3">
      <c r="A1542" s="421" t="s">
        <v>3303</v>
      </c>
      <c r="B1542" s="65" t="s">
        <v>3288</v>
      </c>
      <c r="C1542" s="11" t="s">
        <v>2076</v>
      </c>
      <c r="D1542" s="11"/>
      <c r="E1542" s="13"/>
      <c r="F1542" s="11">
        <v>180</v>
      </c>
      <c r="G1542" s="66" t="s">
        <v>3293</v>
      </c>
    </row>
    <row r="1543" spans="1:7" x14ac:dyDescent="0.3">
      <c r="A1543" s="421"/>
      <c r="B1543" s="65" t="s">
        <v>3289</v>
      </c>
      <c r="C1543" s="11" t="s">
        <v>2076</v>
      </c>
      <c r="D1543" s="11"/>
      <c r="E1543" s="13"/>
      <c r="F1543" s="11">
        <v>280</v>
      </c>
      <c r="G1543" s="66" t="s">
        <v>3295</v>
      </c>
    </row>
    <row r="1544" spans="1:7" x14ac:dyDescent="0.3">
      <c r="A1544" s="421"/>
      <c r="B1544" s="65" t="s">
        <v>3290</v>
      </c>
      <c r="C1544" s="11" t="s">
        <v>2076</v>
      </c>
      <c r="D1544" s="11"/>
      <c r="E1544" s="13"/>
      <c r="F1544" s="11">
        <v>480</v>
      </c>
      <c r="G1544" s="66" t="s">
        <v>3294</v>
      </c>
    </row>
    <row r="1545" spans="1:7" x14ac:dyDescent="0.3">
      <c r="A1545" s="421"/>
      <c r="B1545" s="65" t="s">
        <v>3291</v>
      </c>
      <c r="C1545" s="11" t="s">
        <v>2076</v>
      </c>
      <c r="D1545" s="11"/>
      <c r="E1545" s="13"/>
      <c r="F1545" s="11">
        <v>650</v>
      </c>
      <c r="G1545" s="66" t="s">
        <v>3296</v>
      </c>
    </row>
    <row r="1546" spans="1:7" x14ac:dyDescent="0.3">
      <c r="A1546" s="421"/>
      <c r="B1546" s="11" t="s">
        <v>3297</v>
      </c>
      <c r="C1546" s="11" t="s">
        <v>2102</v>
      </c>
      <c r="D1546" s="11"/>
      <c r="E1546" s="13"/>
      <c r="F1546" s="11">
        <v>200</v>
      </c>
      <c r="G1546" s="66" t="s">
        <v>3300</v>
      </c>
    </row>
    <row r="1547" spans="1:7" x14ac:dyDescent="0.3">
      <c r="A1547" s="421"/>
      <c r="B1547" s="11" t="s">
        <v>3298</v>
      </c>
      <c r="C1547" s="11" t="s">
        <v>2077</v>
      </c>
      <c r="D1547" s="11"/>
      <c r="E1547" s="13"/>
      <c r="F1547" s="11">
        <v>95</v>
      </c>
      <c r="G1547" s="66" t="s">
        <v>3299</v>
      </c>
    </row>
    <row r="1548" spans="1:7" ht="15" thickBot="1" x14ac:dyDescent="0.35">
      <c r="A1548" s="429"/>
      <c r="B1548" s="13" t="s">
        <v>3301</v>
      </c>
      <c r="C1548" s="11" t="s">
        <v>2102</v>
      </c>
      <c r="D1548" s="13"/>
      <c r="E1548" s="13"/>
      <c r="F1548" s="13">
        <v>330</v>
      </c>
      <c r="G1548" s="76" t="s">
        <v>3302</v>
      </c>
    </row>
    <row r="1549" spans="1:7" ht="18.600000000000001" thickBot="1" x14ac:dyDescent="0.4">
      <c r="A1549" s="56" t="s">
        <v>3304</v>
      </c>
      <c r="B1549" s="53"/>
      <c r="C1549" s="83"/>
      <c r="D1549" s="27"/>
      <c r="E1549" s="27"/>
      <c r="F1549" s="27"/>
      <c r="G1549" s="16"/>
    </row>
    <row r="1550" spans="1:7" x14ac:dyDescent="0.3">
      <c r="A1550" s="426" t="s">
        <v>3316</v>
      </c>
      <c r="B1550" s="14" t="s">
        <v>3305</v>
      </c>
      <c r="C1550" s="11" t="s">
        <v>2077</v>
      </c>
      <c r="D1550" s="14">
        <v>100</v>
      </c>
      <c r="E1550" s="57">
        <v>240</v>
      </c>
      <c r="F1550" s="14">
        <v>90</v>
      </c>
      <c r="G1550" s="6" t="s">
        <v>252</v>
      </c>
    </row>
    <row r="1551" spans="1:7" x14ac:dyDescent="0.3">
      <c r="A1551" s="421" t="s">
        <v>3317</v>
      </c>
      <c r="B1551" s="11" t="s">
        <v>3306</v>
      </c>
      <c r="C1551" s="11" t="s">
        <v>2076</v>
      </c>
      <c r="D1551" s="14">
        <v>100</v>
      </c>
      <c r="E1551" s="57">
        <v>240</v>
      </c>
      <c r="F1551" s="11">
        <v>100</v>
      </c>
      <c r="G1551" s="6" t="s">
        <v>3307</v>
      </c>
    </row>
    <row r="1552" spans="1:7" x14ac:dyDescent="0.3">
      <c r="A1552" s="421"/>
      <c r="B1552" s="11" t="s">
        <v>3308</v>
      </c>
      <c r="C1552" s="11" t="s">
        <v>2076</v>
      </c>
      <c r="D1552" s="14">
        <v>100</v>
      </c>
      <c r="E1552" s="57">
        <v>240</v>
      </c>
      <c r="F1552" s="11">
        <v>200</v>
      </c>
      <c r="G1552" s="6" t="s">
        <v>3309</v>
      </c>
    </row>
    <row r="1553" spans="1:7" x14ac:dyDescent="0.3">
      <c r="A1553" s="421"/>
      <c r="B1553" s="11" t="s">
        <v>3310</v>
      </c>
      <c r="C1553" s="11" t="s">
        <v>2076</v>
      </c>
      <c r="D1553" s="14">
        <v>100</v>
      </c>
      <c r="E1553" s="57">
        <v>240</v>
      </c>
      <c r="F1553" s="11">
        <v>300</v>
      </c>
      <c r="G1553" s="6" t="s">
        <v>3311</v>
      </c>
    </row>
    <row r="1554" spans="1:7" x14ac:dyDescent="0.3">
      <c r="A1554" s="421"/>
      <c r="B1554" s="11" t="s">
        <v>3312</v>
      </c>
      <c r="C1554" s="11" t="s">
        <v>2076</v>
      </c>
      <c r="D1554" s="14">
        <v>100</v>
      </c>
      <c r="E1554" s="57">
        <v>240</v>
      </c>
      <c r="F1554" s="11">
        <v>450</v>
      </c>
      <c r="G1554" s="6" t="s">
        <v>3313</v>
      </c>
    </row>
    <row r="1555" spans="1:7" ht="15" thickBot="1" x14ac:dyDescent="0.35">
      <c r="A1555" s="429"/>
      <c r="B1555" s="13" t="s">
        <v>3314</v>
      </c>
      <c r="C1555" s="11" t="s">
        <v>2076</v>
      </c>
      <c r="D1555" s="26">
        <v>100</v>
      </c>
      <c r="E1555" s="64">
        <v>240</v>
      </c>
      <c r="F1555" s="13">
        <v>800</v>
      </c>
      <c r="G1555" s="114" t="s">
        <v>3315</v>
      </c>
    </row>
    <row r="1556" spans="1:7" ht="18.600000000000001" thickBot="1" x14ac:dyDescent="0.4">
      <c r="A1556" s="56" t="s">
        <v>3318</v>
      </c>
      <c r="B1556" s="53"/>
      <c r="C1556" s="83"/>
      <c r="D1556" s="27"/>
      <c r="E1556" s="27"/>
      <c r="F1556" s="27"/>
      <c r="G1556" s="16"/>
    </row>
    <row r="1557" spans="1:7" x14ac:dyDescent="0.3">
      <c r="A1557" s="430" t="s">
        <v>3329</v>
      </c>
      <c r="B1557" s="26" t="s">
        <v>3319</v>
      </c>
      <c r="C1557" s="11" t="s">
        <v>2077</v>
      </c>
      <c r="D1557" s="57">
        <v>90</v>
      </c>
      <c r="E1557" s="57">
        <v>264</v>
      </c>
      <c r="F1557" s="26">
        <v>160</v>
      </c>
      <c r="G1557" s="114"/>
    </row>
    <row r="1558" spans="1:7" x14ac:dyDescent="0.3">
      <c r="A1558" s="421" t="s">
        <v>3330</v>
      </c>
      <c r="B1558" s="11" t="s">
        <v>3320</v>
      </c>
      <c r="C1558" s="11" t="s">
        <v>3321</v>
      </c>
      <c r="D1558" s="57">
        <v>90</v>
      </c>
      <c r="E1558" s="57">
        <v>264</v>
      </c>
      <c r="F1558" s="11">
        <v>240</v>
      </c>
      <c r="G1558" s="4"/>
    </row>
    <row r="1559" spans="1:7" x14ac:dyDescent="0.3">
      <c r="A1559" s="421"/>
      <c r="B1559" s="11" t="s">
        <v>3322</v>
      </c>
      <c r="C1559" s="11" t="s">
        <v>3321</v>
      </c>
      <c r="D1559" s="57">
        <v>90</v>
      </c>
      <c r="E1559" s="57">
        <v>264</v>
      </c>
      <c r="F1559" s="11">
        <v>320</v>
      </c>
      <c r="G1559" s="4"/>
    </row>
    <row r="1560" spans="1:7" x14ac:dyDescent="0.3">
      <c r="A1560" s="421"/>
      <c r="B1560" s="11" t="s">
        <v>3323</v>
      </c>
      <c r="C1560" s="11" t="s">
        <v>3324</v>
      </c>
      <c r="D1560" s="57">
        <v>90</v>
      </c>
      <c r="E1560" s="57">
        <v>264</v>
      </c>
      <c r="F1560" s="11">
        <v>600</v>
      </c>
      <c r="G1560" s="4"/>
    </row>
    <row r="1561" spans="1:7" x14ac:dyDescent="0.3">
      <c r="A1561" s="421"/>
      <c r="B1561" s="11" t="s">
        <v>3325</v>
      </c>
      <c r="C1561" s="11" t="s">
        <v>2077</v>
      </c>
      <c r="D1561" s="57">
        <v>90</v>
      </c>
      <c r="E1561" s="57">
        <v>264</v>
      </c>
      <c r="F1561" s="11">
        <v>150</v>
      </c>
      <c r="G1561" s="4"/>
    </row>
    <row r="1562" spans="1:7" x14ac:dyDescent="0.3">
      <c r="A1562" s="421"/>
      <c r="B1562" s="11" t="s">
        <v>3326</v>
      </c>
      <c r="C1562" s="11" t="s">
        <v>3321</v>
      </c>
      <c r="D1562" s="57">
        <v>90</v>
      </c>
      <c r="E1562" s="57">
        <v>264</v>
      </c>
      <c r="F1562" s="11">
        <v>240</v>
      </c>
      <c r="G1562" s="4"/>
    </row>
    <row r="1563" spans="1:7" x14ac:dyDescent="0.3">
      <c r="A1563" s="421"/>
      <c r="B1563" s="11" t="s">
        <v>3327</v>
      </c>
      <c r="C1563" s="11" t="s">
        <v>2077</v>
      </c>
      <c r="D1563" s="57">
        <v>90</v>
      </c>
      <c r="E1563" s="57">
        <v>264</v>
      </c>
      <c r="F1563" s="11">
        <v>100</v>
      </c>
      <c r="G1563" s="4"/>
    </row>
    <row r="1564" spans="1:7" ht="15" thickBot="1" x14ac:dyDescent="0.35">
      <c r="A1564" s="429"/>
      <c r="B1564" s="13" t="s">
        <v>3328</v>
      </c>
      <c r="C1564" s="11" t="s">
        <v>2077</v>
      </c>
      <c r="D1564" s="64">
        <v>90</v>
      </c>
      <c r="E1564" s="64">
        <v>264</v>
      </c>
      <c r="F1564" s="13">
        <v>100</v>
      </c>
      <c r="G1564" s="8"/>
    </row>
    <row r="1565" spans="1:7" ht="18.600000000000001" thickBot="1" x14ac:dyDescent="0.4">
      <c r="A1565" s="56" t="s">
        <v>3331</v>
      </c>
      <c r="B1565" s="53"/>
      <c r="C1565" s="83"/>
      <c r="D1565" s="27"/>
      <c r="E1565" s="27"/>
      <c r="F1565" s="27"/>
      <c r="G1565" s="16"/>
    </row>
    <row r="1566" spans="1:7" x14ac:dyDescent="0.3">
      <c r="A1566" s="426" t="s">
        <v>3345</v>
      </c>
      <c r="B1566" s="14" t="s">
        <v>3332</v>
      </c>
      <c r="C1566" s="11" t="s">
        <v>2064</v>
      </c>
      <c r="D1566" s="14"/>
      <c r="E1566" s="26"/>
      <c r="F1566" s="14">
        <v>180</v>
      </c>
      <c r="G1566" s="6" t="s">
        <v>3333</v>
      </c>
    </row>
    <row r="1567" spans="1:7" x14ac:dyDescent="0.3">
      <c r="A1567" s="421" t="s">
        <v>3346</v>
      </c>
      <c r="B1567" s="11" t="s">
        <v>3334</v>
      </c>
      <c r="C1567" s="11" t="s">
        <v>2064</v>
      </c>
      <c r="D1567" s="11"/>
      <c r="E1567" s="13"/>
      <c r="F1567" s="11">
        <v>130</v>
      </c>
      <c r="G1567" s="6" t="s">
        <v>3335</v>
      </c>
    </row>
    <row r="1568" spans="1:7" x14ac:dyDescent="0.3">
      <c r="A1568" s="421"/>
      <c r="B1568" s="11" t="s">
        <v>3336</v>
      </c>
      <c r="C1568" s="11" t="s">
        <v>2064</v>
      </c>
      <c r="D1568" s="11"/>
      <c r="E1568" s="13"/>
      <c r="F1568" s="11">
        <v>90</v>
      </c>
      <c r="G1568" s="6" t="s">
        <v>3337</v>
      </c>
    </row>
    <row r="1569" spans="1:7" x14ac:dyDescent="0.3">
      <c r="A1569" s="421"/>
      <c r="B1569" s="11" t="s">
        <v>3338</v>
      </c>
      <c r="C1569" s="11" t="s">
        <v>2064</v>
      </c>
      <c r="D1569" s="11">
        <v>220</v>
      </c>
      <c r="E1569" s="13"/>
      <c r="F1569" s="11">
        <v>90</v>
      </c>
      <c r="G1569" s="4" t="s">
        <v>3339</v>
      </c>
    </row>
    <row r="1570" spans="1:7" x14ac:dyDescent="0.3">
      <c r="A1570" s="421"/>
      <c r="B1570" s="11" t="s">
        <v>3340</v>
      </c>
      <c r="C1570" s="11" t="s">
        <v>2064</v>
      </c>
      <c r="D1570" s="11">
        <v>220</v>
      </c>
      <c r="E1570" s="13"/>
      <c r="F1570" s="11">
        <v>300</v>
      </c>
      <c r="G1570" s="4" t="s">
        <v>3344</v>
      </c>
    </row>
    <row r="1571" spans="1:7" x14ac:dyDescent="0.3">
      <c r="A1571" s="421"/>
      <c r="B1571" s="11" t="s">
        <v>3342</v>
      </c>
      <c r="C1571" s="11" t="s">
        <v>2064</v>
      </c>
      <c r="D1571" s="11">
        <v>220</v>
      </c>
      <c r="E1571" s="13"/>
      <c r="F1571" s="11">
        <v>215</v>
      </c>
      <c r="G1571" s="4" t="s">
        <v>3344</v>
      </c>
    </row>
    <row r="1572" spans="1:7" ht="15" thickBot="1" x14ac:dyDescent="0.35">
      <c r="A1572" s="429"/>
      <c r="B1572" s="13" t="s">
        <v>3343</v>
      </c>
      <c r="C1572" s="11" t="s">
        <v>2064</v>
      </c>
      <c r="D1572" s="13">
        <v>220</v>
      </c>
      <c r="E1572" s="13"/>
      <c r="F1572" s="13">
        <v>415</v>
      </c>
      <c r="G1572" s="8" t="s">
        <v>3341</v>
      </c>
    </row>
    <row r="1573" spans="1:7" ht="18.600000000000001" thickBot="1" x14ac:dyDescent="0.4">
      <c r="A1573" s="56" t="s">
        <v>3347</v>
      </c>
      <c r="B1573" s="53"/>
      <c r="C1573" s="83"/>
      <c r="D1573" s="27"/>
      <c r="E1573" s="27"/>
      <c r="F1573" s="27"/>
      <c r="G1573" s="16"/>
    </row>
    <row r="1574" spans="1:7" x14ac:dyDescent="0.3">
      <c r="A1574" s="426" t="s">
        <v>3348</v>
      </c>
      <c r="B1574" s="14" t="s">
        <v>3349</v>
      </c>
      <c r="C1574" s="11" t="s">
        <v>2082</v>
      </c>
      <c r="D1574" s="14">
        <v>160</v>
      </c>
      <c r="E1574" s="26">
        <v>240</v>
      </c>
      <c r="F1574" s="14">
        <v>80</v>
      </c>
      <c r="G1574" s="6" t="s">
        <v>3351</v>
      </c>
    </row>
    <row r="1575" spans="1:7" x14ac:dyDescent="0.3">
      <c r="A1575" s="421" t="s">
        <v>3355</v>
      </c>
      <c r="B1575" s="11" t="s">
        <v>3350</v>
      </c>
      <c r="C1575" s="11" t="s">
        <v>305</v>
      </c>
      <c r="D1575" s="14">
        <v>160</v>
      </c>
      <c r="E1575" s="26">
        <v>240</v>
      </c>
      <c r="F1575" s="11">
        <v>220</v>
      </c>
      <c r="G1575" s="4" t="s">
        <v>3352</v>
      </c>
    </row>
    <row r="1576" spans="1:7" ht="15" thickBot="1" x14ac:dyDescent="0.35">
      <c r="A1576" s="429"/>
      <c r="B1576" s="13" t="s">
        <v>3353</v>
      </c>
      <c r="C1576" s="11" t="s">
        <v>382</v>
      </c>
      <c r="D1576" s="26">
        <v>160</v>
      </c>
      <c r="E1576" s="26">
        <v>240</v>
      </c>
      <c r="F1576" s="13">
        <v>650</v>
      </c>
      <c r="G1576" s="8" t="s">
        <v>3354</v>
      </c>
    </row>
    <row r="1577" spans="1:7" ht="18.600000000000001" thickBot="1" x14ac:dyDescent="0.4">
      <c r="A1577" s="56" t="s">
        <v>3356</v>
      </c>
      <c r="B1577" s="53"/>
      <c r="C1577" s="83"/>
      <c r="D1577" s="27"/>
      <c r="E1577" s="27"/>
      <c r="F1577" s="27"/>
      <c r="G1577" s="16"/>
    </row>
    <row r="1578" spans="1:7" x14ac:dyDescent="0.3">
      <c r="A1578" s="426" t="s">
        <v>3357</v>
      </c>
      <c r="B1578" s="14" t="s">
        <v>3358</v>
      </c>
      <c r="C1578" s="11" t="s">
        <v>2079</v>
      </c>
      <c r="D1578" s="14"/>
      <c r="E1578" s="26"/>
      <c r="F1578" s="14"/>
      <c r="G1578" s="6"/>
    </row>
    <row r="1579" spans="1:7" x14ac:dyDescent="0.3">
      <c r="A1579" s="421" t="s">
        <v>3360</v>
      </c>
      <c r="B1579" s="11" t="s">
        <v>3359</v>
      </c>
      <c r="C1579" s="11" t="s">
        <v>2079</v>
      </c>
      <c r="D1579" s="11"/>
      <c r="E1579" s="13"/>
      <c r="F1579" s="11"/>
      <c r="G1579" s="4"/>
    </row>
    <row r="1580" spans="1:7" ht="15" thickBot="1" x14ac:dyDescent="0.35">
      <c r="A1580" s="429" t="s">
        <v>3053</v>
      </c>
      <c r="B1580" s="13"/>
      <c r="C1580" s="11"/>
      <c r="D1580" s="13"/>
      <c r="E1580" s="13"/>
      <c r="F1580" s="13"/>
      <c r="G1580" s="8"/>
    </row>
    <row r="1581" spans="1:7" ht="18.600000000000001" thickBot="1" x14ac:dyDescent="0.4">
      <c r="A1581" s="103" t="s">
        <v>3361</v>
      </c>
      <c r="B1581" s="53"/>
      <c r="C1581" s="83"/>
      <c r="D1581" s="27"/>
      <c r="E1581" s="27"/>
      <c r="F1581" s="27"/>
      <c r="G1581" s="16"/>
    </row>
    <row r="1582" spans="1:7" x14ac:dyDescent="0.3">
      <c r="A1582" s="426" t="s">
        <v>3369</v>
      </c>
      <c r="B1582" s="14" t="s">
        <v>3362</v>
      </c>
      <c r="C1582" s="11" t="s">
        <v>424</v>
      </c>
      <c r="D1582" s="14">
        <v>220</v>
      </c>
      <c r="E1582" s="26">
        <v>240</v>
      </c>
      <c r="F1582" s="14">
        <v>215</v>
      </c>
      <c r="G1582" s="6" t="s">
        <v>3365</v>
      </c>
    </row>
    <row r="1583" spans="1:7" x14ac:dyDescent="0.3">
      <c r="A1583" s="421" t="s">
        <v>3370</v>
      </c>
      <c r="B1583" s="11" t="s">
        <v>3363</v>
      </c>
      <c r="C1583" s="11" t="s">
        <v>98</v>
      </c>
      <c r="D1583" s="14">
        <v>220</v>
      </c>
      <c r="E1583" s="26">
        <v>240</v>
      </c>
      <c r="F1583" s="11">
        <v>62</v>
      </c>
      <c r="G1583" s="6" t="s">
        <v>3366</v>
      </c>
    </row>
    <row r="1584" spans="1:7" x14ac:dyDescent="0.3">
      <c r="A1584" s="421"/>
      <c r="B1584" s="11" t="s">
        <v>3364</v>
      </c>
      <c r="C1584" s="11" t="s">
        <v>2064</v>
      </c>
      <c r="D1584" s="14">
        <v>220</v>
      </c>
      <c r="E1584" s="26">
        <v>240</v>
      </c>
      <c r="F1584" s="11">
        <v>328</v>
      </c>
      <c r="G1584" s="6" t="s">
        <v>3365</v>
      </c>
    </row>
    <row r="1585" spans="1:7" ht="15" thickBot="1" x14ac:dyDescent="0.35">
      <c r="A1585" s="429"/>
      <c r="B1585" s="13" t="s">
        <v>3367</v>
      </c>
      <c r="C1585" s="11" t="s">
        <v>2064</v>
      </c>
      <c r="D1585" s="26">
        <v>220</v>
      </c>
      <c r="E1585" s="26">
        <v>240</v>
      </c>
      <c r="F1585" s="13">
        <v>167</v>
      </c>
      <c r="G1585" s="114" t="s">
        <v>3368</v>
      </c>
    </row>
    <row r="1586" spans="1:7" ht="18.600000000000001" thickBot="1" x14ac:dyDescent="0.4">
      <c r="A1586" s="56" t="s">
        <v>3371</v>
      </c>
      <c r="B1586" s="53"/>
      <c r="C1586" s="83"/>
      <c r="D1586" s="27"/>
      <c r="E1586" s="27"/>
      <c r="F1586" s="27"/>
      <c r="G1586" s="16"/>
    </row>
    <row r="1587" spans="1:7" x14ac:dyDescent="0.3">
      <c r="A1587" s="426" t="s">
        <v>3413</v>
      </c>
      <c r="B1587" s="14" t="s">
        <v>3373</v>
      </c>
      <c r="C1587" s="11" t="s">
        <v>168</v>
      </c>
      <c r="D1587" s="14">
        <v>100</v>
      </c>
      <c r="E1587" s="57">
        <v>277</v>
      </c>
      <c r="F1587" s="14">
        <v>75</v>
      </c>
      <c r="G1587" s="6" t="s">
        <v>3372</v>
      </c>
    </row>
    <row r="1588" spans="1:7" x14ac:dyDescent="0.3">
      <c r="A1588" s="421" t="s">
        <v>3414</v>
      </c>
      <c r="B1588" s="14" t="s">
        <v>3374</v>
      </c>
      <c r="C1588" s="11" t="s">
        <v>168</v>
      </c>
      <c r="D1588" s="14">
        <v>100</v>
      </c>
      <c r="E1588" s="57">
        <v>277</v>
      </c>
      <c r="F1588" s="14">
        <v>100</v>
      </c>
      <c r="G1588" s="6" t="s">
        <v>3372</v>
      </c>
    </row>
    <row r="1589" spans="1:7" x14ac:dyDescent="0.3">
      <c r="A1589" s="421"/>
      <c r="B1589" s="14" t="s">
        <v>3375</v>
      </c>
      <c r="C1589" s="11" t="s">
        <v>168</v>
      </c>
      <c r="D1589" s="14">
        <v>100</v>
      </c>
      <c r="E1589" s="57">
        <v>277</v>
      </c>
      <c r="F1589" s="14">
        <v>150</v>
      </c>
      <c r="G1589" s="6" t="s">
        <v>3372</v>
      </c>
    </row>
    <row r="1590" spans="1:7" x14ac:dyDescent="0.3">
      <c r="A1590" s="421"/>
      <c r="B1590" s="11" t="s">
        <v>3376</v>
      </c>
      <c r="C1590" s="11" t="s">
        <v>2078</v>
      </c>
      <c r="D1590" s="14">
        <v>100</v>
      </c>
      <c r="E1590" s="57">
        <v>277</v>
      </c>
      <c r="F1590" s="14">
        <v>200</v>
      </c>
      <c r="G1590" s="4" t="s">
        <v>3378</v>
      </c>
    </row>
    <row r="1591" spans="1:7" x14ac:dyDescent="0.3">
      <c r="A1591" s="421"/>
      <c r="B1591" s="11" t="s">
        <v>3377</v>
      </c>
      <c r="C1591" s="11" t="s">
        <v>2078</v>
      </c>
      <c r="D1591" s="14">
        <v>100</v>
      </c>
      <c r="E1591" s="57">
        <v>277</v>
      </c>
      <c r="F1591" s="14">
        <v>300</v>
      </c>
      <c r="G1591" s="4" t="s">
        <v>3378</v>
      </c>
    </row>
    <row r="1592" spans="1:7" x14ac:dyDescent="0.3">
      <c r="A1592" s="421"/>
      <c r="B1592" s="11" t="s">
        <v>3379</v>
      </c>
      <c r="C1592" s="11" t="s">
        <v>424</v>
      </c>
      <c r="D1592" s="14">
        <v>100</v>
      </c>
      <c r="E1592" s="57">
        <v>277</v>
      </c>
      <c r="F1592" s="14">
        <v>600</v>
      </c>
      <c r="G1592" s="4" t="s">
        <v>3380</v>
      </c>
    </row>
    <row r="1593" spans="1:7" x14ac:dyDescent="0.3">
      <c r="A1593" s="421"/>
      <c r="B1593" s="11" t="s">
        <v>3381</v>
      </c>
      <c r="C1593" s="11" t="s">
        <v>2070</v>
      </c>
      <c r="D1593" s="14">
        <v>100</v>
      </c>
      <c r="E1593" s="57">
        <v>277</v>
      </c>
      <c r="F1593" s="11">
        <v>200</v>
      </c>
      <c r="G1593" s="4" t="s">
        <v>3386</v>
      </c>
    </row>
    <row r="1594" spans="1:7" x14ac:dyDescent="0.3">
      <c r="A1594" s="421"/>
      <c r="B1594" s="11" t="s">
        <v>3382</v>
      </c>
      <c r="C1594" s="11" t="s">
        <v>2070</v>
      </c>
      <c r="D1594" s="14">
        <v>100</v>
      </c>
      <c r="E1594" s="57">
        <v>277</v>
      </c>
      <c r="F1594" s="11">
        <v>360</v>
      </c>
      <c r="G1594" s="4" t="s">
        <v>3387</v>
      </c>
    </row>
    <row r="1595" spans="1:7" x14ac:dyDescent="0.3">
      <c r="A1595" s="421"/>
      <c r="B1595" s="11" t="s">
        <v>3383</v>
      </c>
      <c r="C1595" s="11" t="s">
        <v>2070</v>
      </c>
      <c r="D1595" s="14">
        <v>100</v>
      </c>
      <c r="E1595" s="57">
        <v>277</v>
      </c>
      <c r="F1595" s="11">
        <v>400</v>
      </c>
      <c r="G1595" s="4" t="s">
        <v>3388</v>
      </c>
    </row>
    <row r="1596" spans="1:7" x14ac:dyDescent="0.3">
      <c r="A1596" s="421"/>
      <c r="B1596" s="11" t="s">
        <v>3384</v>
      </c>
      <c r="C1596" s="11" t="s">
        <v>2070</v>
      </c>
      <c r="D1596" s="14">
        <v>100</v>
      </c>
      <c r="E1596" s="57">
        <v>277</v>
      </c>
      <c r="F1596" s="11">
        <v>720</v>
      </c>
      <c r="G1596" s="4" t="s">
        <v>3387</v>
      </c>
    </row>
    <row r="1597" spans="1:7" x14ac:dyDescent="0.3">
      <c r="A1597" s="421"/>
      <c r="B1597" s="11" t="s">
        <v>3385</v>
      </c>
      <c r="C1597" s="11" t="s">
        <v>2070</v>
      </c>
      <c r="D1597" s="14">
        <v>100</v>
      </c>
      <c r="E1597" s="57">
        <v>277</v>
      </c>
      <c r="F1597" s="11">
        <v>800</v>
      </c>
      <c r="G1597" s="4" t="s">
        <v>3388</v>
      </c>
    </row>
    <row r="1598" spans="1:7" x14ac:dyDescent="0.3">
      <c r="A1598" s="421"/>
      <c r="B1598" s="11" t="s">
        <v>3389</v>
      </c>
      <c r="C1598" s="11" t="s">
        <v>82</v>
      </c>
      <c r="D1598" s="14">
        <v>100</v>
      </c>
      <c r="E1598" s="57">
        <v>277</v>
      </c>
      <c r="F1598" s="11">
        <v>9</v>
      </c>
      <c r="G1598" s="4" t="s">
        <v>3396</v>
      </c>
    </row>
    <row r="1599" spans="1:7" x14ac:dyDescent="0.3">
      <c r="A1599" s="429"/>
      <c r="B1599" s="11" t="s">
        <v>3390</v>
      </c>
      <c r="C1599" s="11" t="s">
        <v>82</v>
      </c>
      <c r="D1599" s="14">
        <v>100</v>
      </c>
      <c r="E1599" s="57">
        <v>277</v>
      </c>
      <c r="F1599" s="13">
        <v>15</v>
      </c>
      <c r="G1599" s="4" t="s">
        <v>3396</v>
      </c>
    </row>
    <row r="1600" spans="1:7" x14ac:dyDescent="0.3">
      <c r="A1600" s="421"/>
      <c r="B1600" s="11" t="s">
        <v>3391</v>
      </c>
      <c r="C1600" s="11" t="s">
        <v>82</v>
      </c>
      <c r="D1600" s="14">
        <v>100</v>
      </c>
      <c r="E1600" s="57">
        <v>277</v>
      </c>
      <c r="F1600" s="11">
        <v>15</v>
      </c>
      <c r="G1600" s="4" t="s">
        <v>3397</v>
      </c>
    </row>
    <row r="1601" spans="1:7" x14ac:dyDescent="0.3">
      <c r="A1601" s="421"/>
      <c r="B1601" s="11" t="s">
        <v>3392</v>
      </c>
      <c r="C1601" s="11" t="s">
        <v>82</v>
      </c>
      <c r="D1601" s="14">
        <v>100</v>
      </c>
      <c r="E1601" s="57">
        <v>277</v>
      </c>
      <c r="F1601" s="11">
        <v>22</v>
      </c>
      <c r="G1601" s="4" t="s">
        <v>3396</v>
      </c>
    </row>
    <row r="1602" spans="1:7" x14ac:dyDescent="0.3">
      <c r="A1602" s="421"/>
      <c r="B1602" s="11" t="s">
        <v>3393</v>
      </c>
      <c r="C1602" s="11" t="s">
        <v>82</v>
      </c>
      <c r="D1602" s="14">
        <v>100</v>
      </c>
      <c r="E1602" s="57">
        <v>277</v>
      </c>
      <c r="F1602" s="11">
        <v>22</v>
      </c>
      <c r="G1602" s="4" t="s">
        <v>3397</v>
      </c>
    </row>
    <row r="1603" spans="1:7" x14ac:dyDescent="0.3">
      <c r="A1603" s="421"/>
      <c r="B1603" s="11" t="s">
        <v>3394</v>
      </c>
      <c r="C1603" s="11" t="s">
        <v>82</v>
      </c>
      <c r="D1603" s="14">
        <v>100</v>
      </c>
      <c r="E1603" s="57">
        <v>277</v>
      </c>
      <c r="F1603" s="11">
        <v>30</v>
      </c>
      <c r="G1603" s="4" t="s">
        <v>3396</v>
      </c>
    </row>
    <row r="1604" spans="1:7" x14ac:dyDescent="0.3">
      <c r="A1604" s="421"/>
      <c r="B1604" s="11" t="s">
        <v>3395</v>
      </c>
      <c r="C1604" s="11" t="s">
        <v>82</v>
      </c>
      <c r="D1604" s="14">
        <v>100</v>
      </c>
      <c r="E1604" s="57">
        <v>277</v>
      </c>
      <c r="F1604" s="11">
        <v>30</v>
      </c>
      <c r="G1604" s="4" t="s">
        <v>3397</v>
      </c>
    </row>
    <row r="1605" spans="1:7" x14ac:dyDescent="0.3">
      <c r="A1605" s="421"/>
      <c r="B1605" s="11" t="s">
        <v>3398</v>
      </c>
      <c r="C1605" s="11" t="s">
        <v>3400</v>
      </c>
      <c r="D1605" s="14">
        <v>100</v>
      </c>
      <c r="E1605" s="57">
        <v>277</v>
      </c>
      <c r="F1605" s="11">
        <v>40</v>
      </c>
      <c r="G1605" s="4" t="s">
        <v>3401</v>
      </c>
    </row>
    <row r="1606" spans="1:7" x14ac:dyDescent="0.3">
      <c r="A1606" s="421"/>
      <c r="B1606" s="11" t="s">
        <v>3399</v>
      </c>
      <c r="C1606" s="11" t="s">
        <v>3400</v>
      </c>
      <c r="D1606" s="14">
        <v>100</v>
      </c>
      <c r="E1606" s="57">
        <v>277</v>
      </c>
      <c r="F1606" s="11">
        <v>40</v>
      </c>
      <c r="G1606" s="4" t="s">
        <v>3402</v>
      </c>
    </row>
    <row r="1607" spans="1:7" x14ac:dyDescent="0.3">
      <c r="A1607" s="421"/>
      <c r="B1607" s="11" t="s">
        <v>3403</v>
      </c>
      <c r="C1607" s="11" t="s">
        <v>424</v>
      </c>
      <c r="D1607" s="14">
        <v>100</v>
      </c>
      <c r="E1607" s="57">
        <v>277</v>
      </c>
      <c r="F1607" s="11">
        <v>200</v>
      </c>
      <c r="G1607" s="4" t="s">
        <v>3405</v>
      </c>
    </row>
    <row r="1608" spans="1:7" x14ac:dyDescent="0.3">
      <c r="A1608" s="421"/>
      <c r="B1608" s="11" t="s">
        <v>3404</v>
      </c>
      <c r="C1608" s="11" t="s">
        <v>424</v>
      </c>
      <c r="D1608" s="14">
        <v>100</v>
      </c>
      <c r="E1608" s="57">
        <v>277</v>
      </c>
      <c r="F1608" s="11">
        <v>200</v>
      </c>
      <c r="G1608" s="4" t="s">
        <v>3387</v>
      </c>
    </row>
    <row r="1609" spans="1:7" x14ac:dyDescent="0.3">
      <c r="A1609" s="421"/>
      <c r="B1609" s="11" t="s">
        <v>3406</v>
      </c>
      <c r="C1609" s="11" t="s">
        <v>2082</v>
      </c>
      <c r="D1609" s="14">
        <v>100</v>
      </c>
      <c r="E1609" s="57">
        <v>277</v>
      </c>
      <c r="F1609" s="11">
        <v>600</v>
      </c>
      <c r="G1609" s="4" t="s">
        <v>3408</v>
      </c>
    </row>
    <row r="1610" spans="1:7" x14ac:dyDescent="0.3">
      <c r="A1610" s="421"/>
      <c r="B1610" s="11" t="s">
        <v>3407</v>
      </c>
      <c r="C1610" s="11" t="s">
        <v>2082</v>
      </c>
      <c r="D1610" s="14">
        <v>100</v>
      </c>
      <c r="E1610" s="57">
        <v>277</v>
      </c>
      <c r="F1610" s="11">
        <v>600</v>
      </c>
      <c r="G1610" s="4" t="s">
        <v>3409</v>
      </c>
    </row>
    <row r="1611" spans="1:7" x14ac:dyDescent="0.3">
      <c r="A1611" s="421"/>
      <c r="B1611" s="11" t="s">
        <v>3410</v>
      </c>
      <c r="C1611" s="11" t="s">
        <v>2068</v>
      </c>
      <c r="D1611" s="14">
        <v>100</v>
      </c>
      <c r="E1611" s="57">
        <v>277</v>
      </c>
      <c r="F1611" s="11">
        <v>600</v>
      </c>
      <c r="G1611" s="4" t="s">
        <v>3412</v>
      </c>
    </row>
    <row r="1612" spans="1:7" ht="15" thickBot="1" x14ac:dyDescent="0.35">
      <c r="A1612" s="429"/>
      <c r="B1612" s="13" t="s">
        <v>3411</v>
      </c>
      <c r="C1612" s="11" t="s">
        <v>2068</v>
      </c>
      <c r="D1612" s="26">
        <v>100</v>
      </c>
      <c r="E1612" s="57">
        <v>277</v>
      </c>
      <c r="F1612" s="13">
        <v>800</v>
      </c>
      <c r="G1612" s="8" t="s">
        <v>3412</v>
      </c>
    </row>
    <row r="1613" spans="1:7" ht="18.600000000000001" thickBot="1" x14ac:dyDescent="0.4">
      <c r="A1613" s="56" t="s">
        <v>3415</v>
      </c>
      <c r="B1613" s="53"/>
      <c r="C1613" s="83"/>
      <c r="D1613" s="27"/>
      <c r="E1613" s="27"/>
      <c r="F1613" s="27"/>
      <c r="G1613" s="16"/>
    </row>
    <row r="1614" spans="1:7" x14ac:dyDescent="0.3">
      <c r="A1614" s="426" t="s">
        <v>3416</v>
      </c>
      <c r="B1614" s="14" t="s">
        <v>3417</v>
      </c>
      <c r="C1614" s="11" t="s">
        <v>242</v>
      </c>
      <c r="D1614" s="14"/>
      <c r="E1614" s="26"/>
      <c r="F1614" s="14"/>
      <c r="G1614" s="6"/>
    </row>
    <row r="1615" spans="1:7" x14ac:dyDescent="0.3">
      <c r="A1615" s="421" t="s">
        <v>3424</v>
      </c>
      <c r="B1615" s="11" t="s">
        <v>3418</v>
      </c>
      <c r="C1615" s="11" t="s">
        <v>82</v>
      </c>
      <c r="D1615" s="11"/>
      <c r="E1615" s="13"/>
      <c r="F1615" s="11"/>
      <c r="G1615" s="4"/>
    </row>
    <row r="1616" spans="1:7" x14ac:dyDescent="0.3">
      <c r="A1616" s="421"/>
      <c r="B1616" s="11" t="s">
        <v>3419</v>
      </c>
      <c r="C1616" s="11" t="s">
        <v>3420</v>
      </c>
      <c r="D1616" s="11"/>
      <c r="E1616" s="13"/>
      <c r="F1616" s="11">
        <v>600</v>
      </c>
      <c r="G1616" s="4" t="s">
        <v>3421</v>
      </c>
    </row>
    <row r="1617" spans="1:7" ht="15" thickBot="1" x14ac:dyDescent="0.35">
      <c r="A1617" s="429" t="s">
        <v>3423</v>
      </c>
      <c r="B1617" s="13" t="s">
        <v>3422</v>
      </c>
      <c r="C1617" s="11" t="s">
        <v>82</v>
      </c>
      <c r="D1617" s="13"/>
      <c r="E1617" s="13">
        <v>230</v>
      </c>
      <c r="F1617" s="13"/>
      <c r="G1617" s="8"/>
    </row>
    <row r="1618" spans="1:7" ht="18.600000000000001" thickBot="1" x14ac:dyDescent="0.4">
      <c r="A1618" s="56" t="s">
        <v>3425</v>
      </c>
      <c r="B1618" s="53"/>
      <c r="C1618" s="83"/>
      <c r="D1618" s="27"/>
      <c r="E1618" s="27"/>
      <c r="F1618" s="27"/>
      <c r="G1618" s="16"/>
    </row>
    <row r="1619" spans="1:7" x14ac:dyDescent="0.3">
      <c r="A1619" s="426" t="s">
        <v>3429</v>
      </c>
      <c r="B1619" s="14" t="s">
        <v>3426</v>
      </c>
      <c r="C1619" s="11" t="s">
        <v>2079</v>
      </c>
      <c r="D1619" s="14"/>
      <c r="E1619" s="26"/>
      <c r="F1619" s="14">
        <v>384</v>
      </c>
      <c r="G1619" s="6"/>
    </row>
    <row r="1620" spans="1:7" x14ac:dyDescent="0.3">
      <c r="A1620" s="421" t="s">
        <v>3430</v>
      </c>
      <c r="B1620" s="11" t="s">
        <v>3427</v>
      </c>
      <c r="C1620" s="11" t="s">
        <v>2079</v>
      </c>
      <c r="D1620" s="11"/>
      <c r="E1620" s="13"/>
      <c r="F1620" s="11">
        <v>288</v>
      </c>
      <c r="G1620" s="4"/>
    </row>
    <row r="1621" spans="1:7" x14ac:dyDescent="0.3">
      <c r="A1621" s="429" t="s">
        <v>3431</v>
      </c>
      <c r="B1621" s="11" t="s">
        <v>3428</v>
      </c>
      <c r="C1621" s="11" t="s">
        <v>2079</v>
      </c>
      <c r="D1621" s="11"/>
      <c r="E1621" s="13"/>
      <c r="F1621" s="11">
        <v>192</v>
      </c>
      <c r="G1621" s="4"/>
    </row>
    <row r="1622" spans="1:7" ht="15" thickBot="1" x14ac:dyDescent="0.35">
      <c r="A1622" s="429"/>
      <c r="B1622" s="13"/>
      <c r="C1622" s="11"/>
      <c r="D1622" s="13"/>
      <c r="E1622" s="13"/>
      <c r="F1622" s="13"/>
      <c r="G1622" s="8"/>
    </row>
    <row r="1623" spans="1:7" ht="18.600000000000001" thickBot="1" x14ac:dyDescent="0.4">
      <c r="A1623" s="56" t="s">
        <v>3432</v>
      </c>
      <c r="B1623" s="53"/>
      <c r="C1623" s="83"/>
      <c r="D1623" s="27"/>
      <c r="E1623" s="27"/>
      <c r="F1623" s="27"/>
      <c r="G1623" s="16"/>
    </row>
    <row r="1624" spans="1:7" x14ac:dyDescent="0.3">
      <c r="A1624" s="426" t="s">
        <v>3441</v>
      </c>
      <c r="B1624" s="14" t="s">
        <v>3433</v>
      </c>
      <c r="C1624" s="11" t="s">
        <v>98</v>
      </c>
      <c r="D1624" s="14">
        <v>220</v>
      </c>
      <c r="E1624" s="57">
        <v>240</v>
      </c>
      <c r="F1624" s="14">
        <v>50</v>
      </c>
      <c r="G1624" s="6" t="s">
        <v>3439</v>
      </c>
    </row>
    <row r="1625" spans="1:7" x14ac:dyDescent="0.3">
      <c r="A1625" s="420" t="s">
        <v>3486</v>
      </c>
      <c r="B1625" s="14" t="s">
        <v>3434</v>
      </c>
      <c r="C1625" s="11" t="s">
        <v>98</v>
      </c>
      <c r="D1625" s="14">
        <v>220</v>
      </c>
      <c r="E1625" s="57">
        <v>240</v>
      </c>
      <c r="F1625" s="14">
        <v>50</v>
      </c>
      <c r="G1625" s="6" t="s">
        <v>3440</v>
      </c>
    </row>
    <row r="1626" spans="1:7" x14ac:dyDescent="0.3">
      <c r="A1626" s="429"/>
      <c r="B1626" s="14" t="s">
        <v>3435</v>
      </c>
      <c r="C1626" s="11" t="s">
        <v>98</v>
      </c>
      <c r="D1626" s="14">
        <v>220</v>
      </c>
      <c r="E1626" s="57">
        <v>240</v>
      </c>
      <c r="F1626" s="14">
        <v>100</v>
      </c>
      <c r="G1626" s="6" t="s">
        <v>3439</v>
      </c>
    </row>
    <row r="1627" spans="1:7" x14ac:dyDescent="0.3">
      <c r="A1627" s="421"/>
      <c r="B1627" s="14" t="s">
        <v>3436</v>
      </c>
      <c r="C1627" s="11" t="s">
        <v>98</v>
      </c>
      <c r="D1627" s="14">
        <v>220</v>
      </c>
      <c r="E1627" s="57">
        <v>240</v>
      </c>
      <c r="F1627" s="14">
        <v>100</v>
      </c>
      <c r="G1627" s="6" t="s">
        <v>3440</v>
      </c>
    </row>
    <row r="1628" spans="1:7" x14ac:dyDescent="0.3">
      <c r="A1628" s="421"/>
      <c r="B1628" s="14" t="s">
        <v>3437</v>
      </c>
      <c r="C1628" s="11" t="s">
        <v>98</v>
      </c>
      <c r="D1628" s="14">
        <v>220</v>
      </c>
      <c r="E1628" s="57">
        <v>240</v>
      </c>
      <c r="F1628" s="14">
        <v>200</v>
      </c>
      <c r="G1628" s="6" t="s">
        <v>3439</v>
      </c>
    </row>
    <row r="1629" spans="1:7" x14ac:dyDescent="0.3">
      <c r="A1629" s="421"/>
      <c r="B1629" s="14" t="s">
        <v>3438</v>
      </c>
      <c r="C1629" s="11" t="s">
        <v>98</v>
      </c>
      <c r="D1629" s="14">
        <v>220</v>
      </c>
      <c r="E1629" s="57">
        <v>240</v>
      </c>
      <c r="F1629" s="14">
        <v>200</v>
      </c>
      <c r="G1629" s="6" t="s">
        <v>3440</v>
      </c>
    </row>
    <row r="1630" spans="1:7" x14ac:dyDescent="0.3">
      <c r="A1630" s="421"/>
      <c r="B1630" s="11" t="s">
        <v>3442</v>
      </c>
      <c r="C1630" s="11" t="s">
        <v>424</v>
      </c>
      <c r="D1630" s="14">
        <v>220</v>
      </c>
      <c r="E1630" s="57">
        <v>240</v>
      </c>
      <c r="F1630" s="11">
        <v>65</v>
      </c>
      <c r="G1630" s="4" t="s">
        <v>788</v>
      </c>
    </row>
    <row r="1631" spans="1:7" x14ac:dyDescent="0.3">
      <c r="A1631" s="421"/>
      <c r="B1631" s="11" t="s">
        <v>3443</v>
      </c>
      <c r="C1631" s="11" t="s">
        <v>424</v>
      </c>
      <c r="D1631" s="14">
        <v>220</v>
      </c>
      <c r="E1631" s="57">
        <v>240</v>
      </c>
      <c r="F1631" s="11">
        <v>100</v>
      </c>
      <c r="G1631" s="4" t="s">
        <v>788</v>
      </c>
    </row>
    <row r="1632" spans="1:7" x14ac:dyDescent="0.3">
      <c r="A1632" s="421"/>
      <c r="B1632" s="11" t="s">
        <v>3444</v>
      </c>
      <c r="C1632" s="11" t="s">
        <v>424</v>
      </c>
      <c r="D1632" s="14">
        <v>220</v>
      </c>
      <c r="E1632" s="57">
        <v>240</v>
      </c>
      <c r="F1632" s="11">
        <v>65</v>
      </c>
      <c r="G1632" s="4" t="s">
        <v>3446</v>
      </c>
    </row>
    <row r="1633" spans="1:7" x14ac:dyDescent="0.3">
      <c r="A1633" s="421"/>
      <c r="B1633" s="11" t="s">
        <v>3445</v>
      </c>
      <c r="C1633" s="11" t="s">
        <v>424</v>
      </c>
      <c r="D1633" s="14">
        <v>220</v>
      </c>
      <c r="E1633" s="57">
        <v>240</v>
      </c>
      <c r="F1633" s="11">
        <v>100</v>
      </c>
      <c r="G1633" s="4" t="s">
        <v>3446</v>
      </c>
    </row>
    <row r="1634" spans="1:7" x14ac:dyDescent="0.3">
      <c r="A1634" s="421"/>
      <c r="B1634" s="11" t="s">
        <v>3447</v>
      </c>
      <c r="C1634" s="11" t="s">
        <v>424</v>
      </c>
      <c r="D1634" s="14">
        <v>220</v>
      </c>
      <c r="E1634" s="57">
        <v>240</v>
      </c>
      <c r="F1634" s="11">
        <v>65</v>
      </c>
      <c r="G1634" s="4" t="s">
        <v>3449</v>
      </c>
    </row>
    <row r="1635" spans="1:7" x14ac:dyDescent="0.3">
      <c r="A1635" s="421"/>
      <c r="B1635" s="11" t="s">
        <v>3448</v>
      </c>
      <c r="C1635" s="11" t="s">
        <v>424</v>
      </c>
      <c r="D1635" s="14">
        <v>220</v>
      </c>
      <c r="E1635" s="57">
        <v>240</v>
      </c>
      <c r="F1635" s="11">
        <v>100</v>
      </c>
      <c r="G1635" s="4" t="s">
        <v>3449</v>
      </c>
    </row>
    <row r="1636" spans="1:7" x14ac:dyDescent="0.3">
      <c r="A1636" s="421"/>
      <c r="B1636" s="11" t="s">
        <v>3450</v>
      </c>
      <c r="C1636" s="11" t="s">
        <v>424</v>
      </c>
      <c r="D1636" s="14">
        <v>220</v>
      </c>
      <c r="E1636" s="57">
        <v>240</v>
      </c>
      <c r="F1636" s="11">
        <v>65</v>
      </c>
      <c r="G1636" s="4" t="s">
        <v>3452</v>
      </c>
    </row>
    <row r="1637" spans="1:7" x14ac:dyDescent="0.3">
      <c r="A1637" s="421"/>
      <c r="B1637" s="11" t="s">
        <v>3451</v>
      </c>
      <c r="C1637" s="11" t="s">
        <v>424</v>
      </c>
      <c r="D1637" s="14">
        <v>220</v>
      </c>
      <c r="E1637" s="26">
        <v>240</v>
      </c>
      <c r="F1637" s="11">
        <v>100</v>
      </c>
      <c r="G1637" s="4" t="s">
        <v>3452</v>
      </c>
    </row>
    <row r="1638" spans="1:7" x14ac:dyDescent="0.3">
      <c r="A1638" s="421"/>
      <c r="B1638" s="11" t="s">
        <v>3453</v>
      </c>
      <c r="C1638" s="11" t="s">
        <v>3465</v>
      </c>
      <c r="D1638" s="14">
        <v>220</v>
      </c>
      <c r="E1638" s="57">
        <v>240</v>
      </c>
      <c r="F1638" s="11">
        <v>130</v>
      </c>
      <c r="G1638" s="4" t="s">
        <v>788</v>
      </c>
    </row>
    <row r="1639" spans="1:7" x14ac:dyDescent="0.3">
      <c r="A1639" s="421"/>
      <c r="B1639" s="11" t="s">
        <v>3454</v>
      </c>
      <c r="C1639" s="11" t="s">
        <v>3465</v>
      </c>
      <c r="D1639" s="14">
        <v>220</v>
      </c>
      <c r="E1639" s="57">
        <v>240</v>
      </c>
      <c r="F1639" s="11">
        <v>195</v>
      </c>
      <c r="G1639" s="4" t="s">
        <v>788</v>
      </c>
    </row>
    <row r="1640" spans="1:7" x14ac:dyDescent="0.3">
      <c r="A1640" s="421"/>
      <c r="B1640" s="11" t="s">
        <v>3455</v>
      </c>
      <c r="C1640" s="11" t="s">
        <v>3465</v>
      </c>
      <c r="D1640" s="14">
        <v>220</v>
      </c>
      <c r="E1640" s="57">
        <v>240</v>
      </c>
      <c r="F1640" s="11">
        <v>260</v>
      </c>
      <c r="G1640" s="4" t="s">
        <v>788</v>
      </c>
    </row>
    <row r="1641" spans="1:7" x14ac:dyDescent="0.3">
      <c r="A1641" s="421"/>
      <c r="B1641" s="11" t="s">
        <v>3456</v>
      </c>
      <c r="C1641" s="11" t="s">
        <v>3465</v>
      </c>
      <c r="D1641" s="14">
        <v>220</v>
      </c>
      <c r="E1641" s="26">
        <v>240</v>
      </c>
      <c r="F1641" s="11">
        <v>325</v>
      </c>
      <c r="G1641" s="4" t="s">
        <v>788</v>
      </c>
    </row>
    <row r="1642" spans="1:7" x14ac:dyDescent="0.3">
      <c r="A1642" s="421"/>
      <c r="B1642" s="11" t="s">
        <v>3457</v>
      </c>
      <c r="C1642" s="11" t="s">
        <v>3465</v>
      </c>
      <c r="D1642" s="14">
        <v>220</v>
      </c>
      <c r="E1642" s="57">
        <v>240</v>
      </c>
      <c r="F1642" s="11">
        <v>130</v>
      </c>
      <c r="G1642" s="4" t="s">
        <v>3446</v>
      </c>
    </row>
    <row r="1643" spans="1:7" x14ac:dyDescent="0.3">
      <c r="A1643" s="421"/>
      <c r="B1643" s="11" t="s">
        <v>3458</v>
      </c>
      <c r="C1643" s="11" t="s">
        <v>3465</v>
      </c>
      <c r="D1643" s="14">
        <v>220</v>
      </c>
      <c r="E1643" s="57">
        <v>240</v>
      </c>
      <c r="F1643" s="11">
        <v>195</v>
      </c>
      <c r="G1643" s="4" t="s">
        <v>3446</v>
      </c>
    </row>
    <row r="1644" spans="1:7" x14ac:dyDescent="0.3">
      <c r="A1644" s="421"/>
      <c r="B1644" s="11" t="s">
        <v>3459</v>
      </c>
      <c r="C1644" s="11" t="s">
        <v>3465</v>
      </c>
      <c r="D1644" s="14">
        <v>220</v>
      </c>
      <c r="E1644" s="57">
        <v>240</v>
      </c>
      <c r="F1644" s="11">
        <v>260</v>
      </c>
      <c r="G1644" s="4" t="s">
        <v>3446</v>
      </c>
    </row>
    <row r="1645" spans="1:7" x14ac:dyDescent="0.3">
      <c r="A1645" s="421"/>
      <c r="B1645" s="11" t="s">
        <v>3460</v>
      </c>
      <c r="C1645" s="11" t="s">
        <v>3465</v>
      </c>
      <c r="D1645" s="14">
        <v>220</v>
      </c>
      <c r="E1645" s="26">
        <v>240</v>
      </c>
      <c r="F1645" s="11">
        <v>325</v>
      </c>
      <c r="G1645" s="4" t="s">
        <v>3446</v>
      </c>
    </row>
    <row r="1646" spans="1:7" x14ac:dyDescent="0.3">
      <c r="A1646" s="421"/>
      <c r="B1646" s="11" t="s">
        <v>3461</v>
      </c>
      <c r="C1646" s="11" t="s">
        <v>3465</v>
      </c>
      <c r="D1646" s="14">
        <v>220</v>
      </c>
      <c r="E1646" s="57">
        <v>240</v>
      </c>
      <c r="F1646" s="11">
        <v>130</v>
      </c>
      <c r="G1646" s="4" t="s">
        <v>3449</v>
      </c>
    </row>
    <row r="1647" spans="1:7" x14ac:dyDescent="0.3">
      <c r="A1647" s="421"/>
      <c r="B1647" s="11" t="s">
        <v>3462</v>
      </c>
      <c r="C1647" s="11" t="s">
        <v>3465</v>
      </c>
      <c r="D1647" s="14">
        <v>220</v>
      </c>
      <c r="E1647" s="57">
        <v>240</v>
      </c>
      <c r="F1647" s="11">
        <v>195</v>
      </c>
      <c r="G1647" s="4" t="s">
        <v>3449</v>
      </c>
    </row>
    <row r="1648" spans="1:7" x14ac:dyDescent="0.3">
      <c r="A1648" s="421"/>
      <c r="B1648" s="11" t="s">
        <v>3463</v>
      </c>
      <c r="C1648" s="11" t="s">
        <v>3465</v>
      </c>
      <c r="D1648" s="14">
        <v>220</v>
      </c>
      <c r="E1648" s="57">
        <v>240</v>
      </c>
      <c r="F1648" s="11">
        <v>260</v>
      </c>
      <c r="G1648" s="4" t="s">
        <v>3449</v>
      </c>
    </row>
    <row r="1649" spans="1:7" x14ac:dyDescent="0.3">
      <c r="A1649" s="421"/>
      <c r="B1649" s="11" t="s">
        <v>3464</v>
      </c>
      <c r="C1649" s="11" t="s">
        <v>3465</v>
      </c>
      <c r="D1649" s="14">
        <v>220</v>
      </c>
      <c r="E1649" s="26">
        <v>240</v>
      </c>
      <c r="F1649" s="11">
        <v>325</v>
      </c>
      <c r="G1649" s="4" t="s">
        <v>3449</v>
      </c>
    </row>
    <row r="1650" spans="1:7" x14ac:dyDescent="0.3">
      <c r="A1650" s="421"/>
      <c r="B1650" s="11" t="s">
        <v>3466</v>
      </c>
      <c r="C1650" s="11" t="s">
        <v>3465</v>
      </c>
      <c r="D1650" s="14">
        <v>220</v>
      </c>
      <c r="E1650" s="57">
        <v>240</v>
      </c>
      <c r="F1650" s="11">
        <v>130</v>
      </c>
      <c r="G1650" s="4" t="s">
        <v>3452</v>
      </c>
    </row>
    <row r="1651" spans="1:7" x14ac:dyDescent="0.3">
      <c r="A1651" s="421"/>
      <c r="B1651" s="11" t="s">
        <v>3467</v>
      </c>
      <c r="C1651" s="11" t="s">
        <v>3465</v>
      </c>
      <c r="D1651" s="14">
        <v>220</v>
      </c>
      <c r="E1651" s="57">
        <v>240</v>
      </c>
      <c r="F1651" s="11">
        <v>195</v>
      </c>
      <c r="G1651" s="4" t="s">
        <v>3452</v>
      </c>
    </row>
    <row r="1652" spans="1:7" x14ac:dyDescent="0.3">
      <c r="A1652" s="429"/>
      <c r="B1652" s="11" t="s">
        <v>3468</v>
      </c>
      <c r="C1652" s="11" t="s">
        <v>3465</v>
      </c>
      <c r="D1652" s="14">
        <v>220</v>
      </c>
      <c r="E1652" s="57">
        <v>240</v>
      </c>
      <c r="F1652" s="11">
        <v>260</v>
      </c>
      <c r="G1652" s="4" t="s">
        <v>3452</v>
      </c>
    </row>
    <row r="1653" spans="1:7" x14ac:dyDescent="0.3">
      <c r="A1653" s="421"/>
      <c r="B1653" s="11" t="s">
        <v>3469</v>
      </c>
      <c r="C1653" s="11" t="s">
        <v>3465</v>
      </c>
      <c r="D1653" s="14">
        <v>220</v>
      </c>
      <c r="E1653" s="26">
        <v>240</v>
      </c>
      <c r="F1653" s="11">
        <v>325</v>
      </c>
      <c r="G1653" s="4" t="s">
        <v>3452</v>
      </c>
    </row>
    <row r="1654" spans="1:7" x14ac:dyDescent="0.3">
      <c r="A1654" s="421"/>
      <c r="B1654" s="11" t="s">
        <v>3470</v>
      </c>
      <c r="C1654" s="11" t="s">
        <v>3465</v>
      </c>
      <c r="D1654" s="14">
        <v>220</v>
      </c>
      <c r="E1654" s="57">
        <v>240</v>
      </c>
      <c r="F1654" s="11">
        <v>200</v>
      </c>
      <c r="G1654" s="4" t="s">
        <v>788</v>
      </c>
    </row>
    <row r="1655" spans="1:7" x14ac:dyDescent="0.3">
      <c r="A1655" s="421"/>
      <c r="B1655" s="11" t="s">
        <v>3471</v>
      </c>
      <c r="C1655" s="11" t="s">
        <v>3465</v>
      </c>
      <c r="D1655" s="14">
        <v>220</v>
      </c>
      <c r="E1655" s="57">
        <v>240</v>
      </c>
      <c r="F1655" s="11">
        <v>300</v>
      </c>
      <c r="G1655" s="4" t="s">
        <v>788</v>
      </c>
    </row>
    <row r="1656" spans="1:7" x14ac:dyDescent="0.3">
      <c r="A1656" s="421"/>
      <c r="B1656" s="11" t="s">
        <v>3472</v>
      </c>
      <c r="C1656" s="11" t="s">
        <v>3465</v>
      </c>
      <c r="D1656" s="14">
        <v>220</v>
      </c>
      <c r="E1656" s="57">
        <v>240</v>
      </c>
      <c r="F1656" s="11">
        <v>400</v>
      </c>
      <c r="G1656" s="4" t="s">
        <v>788</v>
      </c>
    </row>
    <row r="1657" spans="1:7" x14ac:dyDescent="0.3">
      <c r="A1657" s="421"/>
      <c r="B1657" s="11" t="s">
        <v>3473</v>
      </c>
      <c r="C1657" s="11" t="s">
        <v>3465</v>
      </c>
      <c r="D1657" s="14">
        <v>220</v>
      </c>
      <c r="E1657" s="26">
        <v>240</v>
      </c>
      <c r="F1657" s="11">
        <v>500</v>
      </c>
      <c r="G1657" s="4" t="s">
        <v>788</v>
      </c>
    </row>
    <row r="1658" spans="1:7" x14ac:dyDescent="0.3">
      <c r="A1658" s="421"/>
      <c r="B1658" s="11" t="s">
        <v>3474</v>
      </c>
      <c r="C1658" s="11" t="s">
        <v>3465</v>
      </c>
      <c r="D1658" s="14">
        <v>220</v>
      </c>
      <c r="E1658" s="57">
        <v>240</v>
      </c>
      <c r="F1658" s="11">
        <v>200</v>
      </c>
      <c r="G1658" s="4" t="s">
        <v>3446</v>
      </c>
    </row>
    <row r="1659" spans="1:7" x14ac:dyDescent="0.3">
      <c r="A1659" s="421"/>
      <c r="B1659" s="11" t="s">
        <v>3475</v>
      </c>
      <c r="C1659" s="11" t="s">
        <v>3465</v>
      </c>
      <c r="D1659" s="14">
        <v>220</v>
      </c>
      <c r="E1659" s="57">
        <v>240</v>
      </c>
      <c r="F1659" s="11">
        <v>300</v>
      </c>
      <c r="G1659" s="4" t="s">
        <v>3446</v>
      </c>
    </row>
    <row r="1660" spans="1:7" x14ac:dyDescent="0.3">
      <c r="A1660" s="421"/>
      <c r="B1660" s="11" t="s">
        <v>3476</v>
      </c>
      <c r="C1660" s="11" t="s">
        <v>3465</v>
      </c>
      <c r="D1660" s="14">
        <v>220</v>
      </c>
      <c r="E1660" s="57">
        <v>240</v>
      </c>
      <c r="F1660" s="11">
        <v>400</v>
      </c>
      <c r="G1660" s="4" t="s">
        <v>3446</v>
      </c>
    </row>
    <row r="1661" spans="1:7" x14ac:dyDescent="0.3">
      <c r="A1661" s="421"/>
      <c r="B1661" s="11" t="s">
        <v>3477</v>
      </c>
      <c r="C1661" s="11" t="s">
        <v>3465</v>
      </c>
      <c r="D1661" s="14">
        <v>220</v>
      </c>
      <c r="E1661" s="26">
        <v>240</v>
      </c>
      <c r="F1661" s="11">
        <v>500</v>
      </c>
      <c r="G1661" s="4" t="s">
        <v>3446</v>
      </c>
    </row>
    <row r="1662" spans="1:7" x14ac:dyDescent="0.3">
      <c r="A1662" s="421"/>
      <c r="B1662" s="11" t="s">
        <v>3478</v>
      </c>
      <c r="C1662" s="11" t="s">
        <v>3465</v>
      </c>
      <c r="D1662" s="14">
        <v>220</v>
      </c>
      <c r="E1662" s="57">
        <v>240</v>
      </c>
      <c r="F1662" s="11">
        <v>200</v>
      </c>
      <c r="G1662" s="4" t="s">
        <v>3449</v>
      </c>
    </row>
    <row r="1663" spans="1:7" x14ac:dyDescent="0.3">
      <c r="A1663" s="421"/>
      <c r="B1663" s="11" t="s">
        <v>3479</v>
      </c>
      <c r="C1663" s="11" t="s">
        <v>3465</v>
      </c>
      <c r="D1663" s="14">
        <v>220</v>
      </c>
      <c r="E1663" s="57">
        <v>240</v>
      </c>
      <c r="F1663" s="11">
        <v>300</v>
      </c>
      <c r="G1663" s="4" t="s">
        <v>3449</v>
      </c>
    </row>
    <row r="1664" spans="1:7" x14ac:dyDescent="0.3">
      <c r="A1664" s="421"/>
      <c r="B1664" s="11" t="s">
        <v>3480</v>
      </c>
      <c r="C1664" s="11" t="s">
        <v>3465</v>
      </c>
      <c r="D1664" s="14">
        <v>220</v>
      </c>
      <c r="E1664" s="57">
        <v>240</v>
      </c>
      <c r="F1664" s="11">
        <v>400</v>
      </c>
      <c r="G1664" s="4" t="s">
        <v>3449</v>
      </c>
    </row>
    <row r="1665" spans="1:7" x14ac:dyDescent="0.3">
      <c r="A1665" s="421"/>
      <c r="B1665" s="11" t="s">
        <v>3481</v>
      </c>
      <c r="C1665" s="11" t="s">
        <v>3465</v>
      </c>
      <c r="D1665" s="14">
        <v>220</v>
      </c>
      <c r="E1665" s="26">
        <v>240</v>
      </c>
      <c r="F1665" s="11">
        <v>500</v>
      </c>
      <c r="G1665" s="4" t="s">
        <v>3449</v>
      </c>
    </row>
    <row r="1666" spans="1:7" x14ac:dyDescent="0.3">
      <c r="A1666" s="421"/>
      <c r="B1666" s="11" t="s">
        <v>3482</v>
      </c>
      <c r="C1666" s="11" t="s">
        <v>3465</v>
      </c>
      <c r="D1666" s="14">
        <v>220</v>
      </c>
      <c r="E1666" s="57">
        <v>240</v>
      </c>
      <c r="F1666" s="11">
        <v>200</v>
      </c>
      <c r="G1666" s="4" t="s">
        <v>3452</v>
      </c>
    </row>
    <row r="1667" spans="1:7" x14ac:dyDescent="0.3">
      <c r="A1667" s="421"/>
      <c r="B1667" s="11" t="s">
        <v>3483</v>
      </c>
      <c r="C1667" s="11" t="s">
        <v>3465</v>
      </c>
      <c r="D1667" s="14">
        <v>220</v>
      </c>
      <c r="E1667" s="57">
        <v>240</v>
      </c>
      <c r="F1667" s="11">
        <v>300</v>
      </c>
      <c r="G1667" s="4" t="s">
        <v>3452</v>
      </c>
    </row>
    <row r="1668" spans="1:7" x14ac:dyDescent="0.3">
      <c r="A1668" s="421"/>
      <c r="B1668" s="11" t="s">
        <v>3484</v>
      </c>
      <c r="C1668" s="11" t="s">
        <v>3465</v>
      </c>
      <c r="D1668" s="14">
        <v>220</v>
      </c>
      <c r="E1668" s="57">
        <v>240</v>
      </c>
      <c r="F1668" s="11">
        <v>400</v>
      </c>
      <c r="G1668" s="4" t="s">
        <v>3452</v>
      </c>
    </row>
    <row r="1669" spans="1:7" ht="15" thickBot="1" x14ac:dyDescent="0.35">
      <c r="A1669" s="429"/>
      <c r="B1669" s="13" t="s">
        <v>3485</v>
      </c>
      <c r="C1669" s="11" t="s">
        <v>3465</v>
      </c>
      <c r="D1669" s="26">
        <v>220</v>
      </c>
      <c r="E1669" s="26">
        <v>240</v>
      </c>
      <c r="F1669" s="13">
        <v>500</v>
      </c>
      <c r="G1669" s="8" t="s">
        <v>3452</v>
      </c>
    </row>
    <row r="1670" spans="1:7" ht="18.600000000000001" thickBot="1" x14ac:dyDescent="0.4">
      <c r="A1670" s="56" t="s">
        <v>3487</v>
      </c>
      <c r="B1670" s="53"/>
      <c r="C1670" s="83"/>
      <c r="D1670" s="27"/>
      <c r="E1670" s="27"/>
      <c r="F1670" s="27"/>
      <c r="G1670" s="16"/>
    </row>
    <row r="1671" spans="1:7" x14ac:dyDescent="0.3">
      <c r="A1671" s="426" t="s">
        <v>3495</v>
      </c>
      <c r="B1671" s="14" t="s">
        <v>3488</v>
      </c>
      <c r="C1671" s="11" t="s">
        <v>2077</v>
      </c>
      <c r="D1671" s="14">
        <v>85</v>
      </c>
      <c r="E1671" s="57">
        <v>265</v>
      </c>
      <c r="F1671" s="14">
        <v>135</v>
      </c>
      <c r="G1671" s="6" t="s">
        <v>3490</v>
      </c>
    </row>
    <row r="1672" spans="1:7" x14ac:dyDescent="0.3">
      <c r="A1672" s="421" t="s">
        <v>3496</v>
      </c>
      <c r="B1672" s="11" t="s">
        <v>3489</v>
      </c>
      <c r="C1672" s="11" t="s">
        <v>2077</v>
      </c>
      <c r="D1672" s="14">
        <v>85</v>
      </c>
      <c r="E1672" s="57">
        <v>265</v>
      </c>
      <c r="F1672" s="14">
        <v>135</v>
      </c>
      <c r="G1672" s="4"/>
    </row>
    <row r="1673" spans="1:7" x14ac:dyDescent="0.3">
      <c r="A1673" s="421" t="s">
        <v>3497</v>
      </c>
      <c r="B1673" s="11" t="s">
        <v>3491</v>
      </c>
      <c r="C1673" s="11" t="s">
        <v>2077</v>
      </c>
      <c r="D1673" s="14">
        <v>85</v>
      </c>
      <c r="E1673" s="57">
        <v>265</v>
      </c>
      <c r="F1673" s="14">
        <v>135</v>
      </c>
      <c r="G1673" s="6" t="s">
        <v>3490</v>
      </c>
    </row>
    <row r="1674" spans="1:7" ht="15" thickBot="1" x14ac:dyDescent="0.35">
      <c r="A1674" s="429"/>
      <c r="B1674" s="13" t="s">
        <v>3492</v>
      </c>
      <c r="C1674" s="11" t="s">
        <v>3493</v>
      </c>
      <c r="D1674" s="13">
        <v>90</v>
      </c>
      <c r="E1674" s="64">
        <v>277</v>
      </c>
      <c r="F1674" s="13">
        <v>320</v>
      </c>
      <c r="G1674" s="8" t="s">
        <v>3494</v>
      </c>
    </row>
    <row r="1675" spans="1:7" ht="18.600000000000001" thickBot="1" x14ac:dyDescent="0.4">
      <c r="A1675" s="56" t="s">
        <v>3498</v>
      </c>
      <c r="B1675" s="53"/>
      <c r="C1675" s="83"/>
      <c r="D1675" s="27"/>
      <c r="E1675" s="27"/>
      <c r="F1675" s="27"/>
      <c r="G1675" s="16"/>
    </row>
    <row r="1676" spans="1:7" x14ac:dyDescent="0.3">
      <c r="A1676" s="426" t="s">
        <v>3501</v>
      </c>
      <c r="B1676" s="14" t="s">
        <v>3499</v>
      </c>
      <c r="C1676" s="11" t="s">
        <v>2064</v>
      </c>
      <c r="D1676" s="14">
        <v>220</v>
      </c>
      <c r="E1676" s="26">
        <v>240</v>
      </c>
      <c r="F1676" s="14">
        <v>226</v>
      </c>
      <c r="G1676" s="6" t="s">
        <v>3500</v>
      </c>
    </row>
    <row r="1677" spans="1:7" x14ac:dyDescent="0.3">
      <c r="A1677" s="421" t="s">
        <v>3502</v>
      </c>
      <c r="B1677" s="11"/>
      <c r="C1677" s="11"/>
      <c r="D1677" s="11"/>
      <c r="E1677" s="13"/>
      <c r="F1677" s="11"/>
      <c r="G1677" s="4"/>
    </row>
    <row r="1678" spans="1:7" ht="15" thickBot="1" x14ac:dyDescent="0.35">
      <c r="A1678" s="429"/>
      <c r="B1678" s="13"/>
      <c r="C1678" s="11"/>
      <c r="D1678" s="13"/>
      <c r="E1678" s="13"/>
      <c r="F1678" s="13"/>
      <c r="G1678" s="8"/>
    </row>
    <row r="1679" spans="1:7" ht="18.600000000000001" thickBot="1" x14ac:dyDescent="0.4">
      <c r="A1679" s="56" t="s">
        <v>3503</v>
      </c>
      <c r="B1679" s="53"/>
      <c r="C1679" s="83"/>
      <c r="D1679" s="27"/>
      <c r="E1679" s="27"/>
      <c r="F1679" s="27"/>
      <c r="G1679" s="16"/>
    </row>
    <row r="1680" spans="1:7" x14ac:dyDescent="0.3">
      <c r="A1680" s="426" t="s">
        <v>3533</v>
      </c>
      <c r="B1680" s="14" t="s">
        <v>3504</v>
      </c>
      <c r="C1680" s="11" t="s">
        <v>424</v>
      </c>
      <c r="D1680" s="14">
        <v>85</v>
      </c>
      <c r="E1680" s="26">
        <v>265</v>
      </c>
      <c r="F1680" s="14">
        <v>260</v>
      </c>
      <c r="G1680" s="6" t="s">
        <v>3506</v>
      </c>
    </row>
    <row r="1681" spans="1:7" x14ac:dyDescent="0.3">
      <c r="A1681" s="421" t="s">
        <v>3534</v>
      </c>
      <c r="B1681" s="11" t="s">
        <v>3505</v>
      </c>
      <c r="C1681" s="11" t="s">
        <v>424</v>
      </c>
      <c r="D1681" s="14">
        <v>85</v>
      </c>
      <c r="E1681" s="26">
        <v>265</v>
      </c>
      <c r="F1681" s="14">
        <v>260</v>
      </c>
      <c r="G1681" s="6" t="s">
        <v>3507</v>
      </c>
    </row>
    <row r="1682" spans="1:7" x14ac:dyDescent="0.3">
      <c r="A1682" s="421"/>
      <c r="B1682" s="11" t="s">
        <v>3508</v>
      </c>
      <c r="C1682" s="11" t="s">
        <v>424</v>
      </c>
      <c r="D1682" s="14">
        <v>85</v>
      </c>
      <c r="E1682" s="26">
        <v>265</v>
      </c>
      <c r="F1682" s="14">
        <v>260</v>
      </c>
      <c r="G1682" s="6" t="s">
        <v>3521</v>
      </c>
    </row>
    <row r="1683" spans="1:7" x14ac:dyDescent="0.3">
      <c r="A1683" s="421"/>
      <c r="B1683" s="11" t="s">
        <v>3509</v>
      </c>
      <c r="C1683" s="11" t="s">
        <v>424</v>
      </c>
      <c r="D1683" s="14">
        <v>85</v>
      </c>
      <c r="E1683" s="26">
        <v>265</v>
      </c>
      <c r="F1683" s="14">
        <v>260</v>
      </c>
      <c r="G1683" s="6" t="s">
        <v>3510</v>
      </c>
    </row>
    <row r="1684" spans="1:7" x14ac:dyDescent="0.3">
      <c r="A1684" s="421"/>
      <c r="B1684" s="11" t="s">
        <v>3511</v>
      </c>
      <c r="C1684" s="11" t="s">
        <v>424</v>
      </c>
      <c r="D1684" s="14">
        <v>85</v>
      </c>
      <c r="E1684" s="26">
        <v>265</v>
      </c>
      <c r="F1684" s="14">
        <v>220</v>
      </c>
      <c r="G1684" s="6" t="s">
        <v>3512</v>
      </c>
    </row>
    <row r="1685" spans="1:7" x14ac:dyDescent="0.3">
      <c r="A1685" s="421"/>
      <c r="B1685" s="11" t="s">
        <v>3513</v>
      </c>
      <c r="C1685" s="11" t="s">
        <v>424</v>
      </c>
      <c r="D1685" s="14">
        <v>85</v>
      </c>
      <c r="E1685" s="26">
        <v>265</v>
      </c>
      <c r="F1685" s="14">
        <v>220</v>
      </c>
      <c r="G1685" s="6" t="s">
        <v>3514</v>
      </c>
    </row>
    <row r="1686" spans="1:7" x14ac:dyDescent="0.3">
      <c r="A1686" s="421"/>
      <c r="B1686" s="11" t="s">
        <v>3515</v>
      </c>
      <c r="C1686" s="11" t="s">
        <v>424</v>
      </c>
      <c r="D1686" s="14">
        <v>85</v>
      </c>
      <c r="E1686" s="26">
        <v>265</v>
      </c>
      <c r="F1686" s="14">
        <v>220</v>
      </c>
      <c r="G1686" s="6" t="s">
        <v>3516</v>
      </c>
    </row>
    <row r="1687" spans="1:7" x14ac:dyDescent="0.3">
      <c r="A1687" s="421"/>
      <c r="B1687" s="11" t="s">
        <v>3517</v>
      </c>
      <c r="C1687" s="11" t="s">
        <v>424</v>
      </c>
      <c r="D1687" s="14">
        <v>85</v>
      </c>
      <c r="E1687" s="26">
        <v>265</v>
      </c>
      <c r="F1687" s="14">
        <v>220</v>
      </c>
      <c r="G1687" s="6" t="s">
        <v>3518</v>
      </c>
    </row>
    <row r="1688" spans="1:7" x14ac:dyDescent="0.3">
      <c r="A1688" s="429"/>
      <c r="B1688" s="13" t="s">
        <v>3519</v>
      </c>
      <c r="C1688" s="11" t="s">
        <v>424</v>
      </c>
      <c r="D1688" s="14">
        <v>85</v>
      </c>
      <c r="E1688" s="26">
        <v>265</v>
      </c>
      <c r="F1688" s="14">
        <v>220</v>
      </c>
      <c r="G1688" s="6" t="s">
        <v>3520</v>
      </c>
    </row>
    <row r="1689" spans="1:7" x14ac:dyDescent="0.3">
      <c r="A1689" s="421"/>
      <c r="B1689" s="11" t="s">
        <v>3522</v>
      </c>
      <c r="C1689" s="11" t="s">
        <v>2077</v>
      </c>
      <c r="D1689" s="14">
        <v>85</v>
      </c>
      <c r="E1689" s="26">
        <v>265</v>
      </c>
      <c r="F1689" s="11">
        <v>55</v>
      </c>
      <c r="G1689" s="4" t="s">
        <v>3524</v>
      </c>
    </row>
    <row r="1690" spans="1:7" x14ac:dyDescent="0.3">
      <c r="A1690" s="421"/>
      <c r="B1690" s="11" t="s">
        <v>3526</v>
      </c>
      <c r="C1690" s="11" t="s">
        <v>2077</v>
      </c>
      <c r="D1690" s="14">
        <v>85</v>
      </c>
      <c r="E1690" s="26">
        <v>265</v>
      </c>
      <c r="F1690" s="11">
        <v>55</v>
      </c>
      <c r="G1690" s="4" t="s">
        <v>3525</v>
      </c>
    </row>
    <row r="1691" spans="1:7" x14ac:dyDescent="0.3">
      <c r="A1691" s="421"/>
      <c r="B1691" s="11" t="s">
        <v>3527</v>
      </c>
      <c r="C1691" s="11" t="s">
        <v>2077</v>
      </c>
      <c r="D1691" s="14">
        <v>85</v>
      </c>
      <c r="E1691" s="26">
        <v>265</v>
      </c>
      <c r="F1691" s="11">
        <v>55</v>
      </c>
      <c r="G1691" s="4" t="s">
        <v>3528</v>
      </c>
    </row>
    <row r="1692" spans="1:7" x14ac:dyDescent="0.3">
      <c r="A1692" s="421"/>
      <c r="B1692" s="11" t="s">
        <v>3529</v>
      </c>
      <c r="C1692" s="11" t="s">
        <v>2077</v>
      </c>
      <c r="D1692" s="14">
        <v>85</v>
      </c>
      <c r="E1692" s="26">
        <v>265</v>
      </c>
      <c r="F1692" s="11">
        <v>55</v>
      </c>
      <c r="G1692" s="4" t="s">
        <v>3530</v>
      </c>
    </row>
    <row r="1693" spans="1:7" ht="15" thickBot="1" x14ac:dyDescent="0.35">
      <c r="A1693" s="429"/>
      <c r="B1693" s="13" t="s">
        <v>3531</v>
      </c>
      <c r="C1693" s="11" t="s">
        <v>424</v>
      </c>
      <c r="D1693" s="26">
        <v>85</v>
      </c>
      <c r="E1693" s="26">
        <v>265</v>
      </c>
      <c r="F1693" s="13">
        <v>220</v>
      </c>
      <c r="G1693" s="114" t="s">
        <v>3532</v>
      </c>
    </row>
    <row r="1694" spans="1:7" ht="18.600000000000001" thickBot="1" x14ac:dyDescent="0.4">
      <c r="A1694" s="56" t="s">
        <v>3535</v>
      </c>
      <c r="B1694" s="53"/>
      <c r="C1694" s="83"/>
      <c r="D1694" s="27"/>
      <c r="E1694" s="27"/>
      <c r="F1694" s="27"/>
      <c r="G1694" s="16"/>
    </row>
    <row r="1695" spans="1:7" x14ac:dyDescent="0.3">
      <c r="A1695" s="426" t="s">
        <v>3548</v>
      </c>
      <c r="B1695" s="14" t="s">
        <v>3536</v>
      </c>
      <c r="C1695" s="11" t="s">
        <v>2078</v>
      </c>
      <c r="D1695" s="14"/>
      <c r="E1695" s="26"/>
      <c r="F1695" s="14"/>
      <c r="G1695" s="6"/>
    </row>
    <row r="1696" spans="1:7" x14ac:dyDescent="0.3">
      <c r="A1696" s="421" t="s">
        <v>3549</v>
      </c>
      <c r="B1696" s="11" t="s">
        <v>3537</v>
      </c>
      <c r="C1696" s="11" t="s">
        <v>2079</v>
      </c>
      <c r="D1696" s="11"/>
      <c r="E1696" s="13"/>
      <c r="F1696" s="11">
        <v>300</v>
      </c>
      <c r="G1696" s="4" t="s">
        <v>3543</v>
      </c>
    </row>
    <row r="1697" spans="1:7" x14ac:dyDescent="0.3">
      <c r="A1697" s="420" t="s">
        <v>3550</v>
      </c>
      <c r="B1697" s="11" t="s">
        <v>3538</v>
      </c>
      <c r="C1697" s="11" t="s">
        <v>2079</v>
      </c>
      <c r="D1697" s="11"/>
      <c r="E1697" s="13"/>
      <c r="F1697" s="11">
        <v>450</v>
      </c>
      <c r="G1697" s="4" t="s">
        <v>3544</v>
      </c>
    </row>
    <row r="1698" spans="1:7" x14ac:dyDescent="0.3">
      <c r="A1698" s="421"/>
      <c r="B1698" s="11" t="s">
        <v>3539</v>
      </c>
      <c r="C1698" s="11" t="s">
        <v>3541</v>
      </c>
      <c r="D1698" s="11"/>
      <c r="E1698" s="13"/>
      <c r="F1698" s="11">
        <v>600</v>
      </c>
      <c r="G1698" s="4" t="s">
        <v>3545</v>
      </c>
    </row>
    <row r="1699" spans="1:7" x14ac:dyDescent="0.3">
      <c r="A1699" s="421"/>
      <c r="B1699" s="11" t="s">
        <v>3540</v>
      </c>
      <c r="C1699" s="11" t="s">
        <v>3541</v>
      </c>
      <c r="D1699" s="11"/>
      <c r="E1699" s="13"/>
      <c r="F1699" s="11">
        <v>900</v>
      </c>
      <c r="G1699" s="4" t="s">
        <v>3546</v>
      </c>
    </row>
    <row r="1700" spans="1:7" ht="15" thickBot="1" x14ac:dyDescent="0.35">
      <c r="A1700" s="429"/>
      <c r="B1700" s="13" t="s">
        <v>3542</v>
      </c>
      <c r="C1700" s="11" t="s">
        <v>3541</v>
      </c>
      <c r="D1700" s="13"/>
      <c r="E1700" s="13"/>
      <c r="F1700" s="13">
        <v>1200</v>
      </c>
      <c r="G1700" s="8" t="s">
        <v>3547</v>
      </c>
    </row>
    <row r="1701" spans="1:7" ht="18.600000000000001" thickBot="1" x14ac:dyDescent="0.4">
      <c r="A1701" s="56" t="s">
        <v>3564</v>
      </c>
      <c r="B1701" s="53"/>
      <c r="C1701" s="83"/>
      <c r="D1701" s="27"/>
      <c r="E1701" s="27"/>
      <c r="F1701" s="27"/>
      <c r="G1701" s="16"/>
    </row>
    <row r="1702" spans="1:7" x14ac:dyDescent="0.3">
      <c r="A1702" s="426" t="s">
        <v>3565</v>
      </c>
      <c r="B1702" s="14" t="s">
        <v>3566</v>
      </c>
      <c r="C1702" s="11" t="s">
        <v>15</v>
      </c>
      <c r="D1702" s="14">
        <v>100</v>
      </c>
      <c r="E1702" s="26">
        <v>305</v>
      </c>
      <c r="F1702" s="14"/>
      <c r="G1702" s="6" t="s">
        <v>3567</v>
      </c>
    </row>
    <row r="1703" spans="1:7" x14ac:dyDescent="0.3">
      <c r="A1703" s="421" t="s">
        <v>3573</v>
      </c>
      <c r="B1703" s="11" t="s">
        <v>3568</v>
      </c>
      <c r="C1703" s="11" t="s">
        <v>82</v>
      </c>
      <c r="D1703" s="11">
        <v>100</v>
      </c>
      <c r="E1703" s="13">
        <v>277</v>
      </c>
      <c r="F1703" s="11"/>
      <c r="G1703" s="4"/>
    </row>
    <row r="1704" spans="1:7" x14ac:dyDescent="0.3">
      <c r="A1704" s="429" t="s">
        <v>3572</v>
      </c>
      <c r="B1704" s="11" t="s">
        <v>3569</v>
      </c>
      <c r="C1704" s="11" t="s">
        <v>82</v>
      </c>
      <c r="D1704" s="11">
        <v>100</v>
      </c>
      <c r="E1704" s="13">
        <v>277</v>
      </c>
      <c r="F1704" s="13"/>
      <c r="G1704" s="8"/>
    </row>
    <row r="1705" spans="1:7" x14ac:dyDescent="0.3">
      <c r="A1705" s="421"/>
      <c r="B1705" s="11" t="s">
        <v>3570</v>
      </c>
      <c r="C1705" s="11" t="s">
        <v>82</v>
      </c>
      <c r="D1705" s="11">
        <v>100</v>
      </c>
      <c r="E1705" s="13">
        <v>277</v>
      </c>
      <c r="F1705" s="11"/>
      <c r="G1705" s="4"/>
    </row>
    <row r="1706" spans="1:7" ht="15" thickBot="1" x14ac:dyDescent="0.35">
      <c r="A1706" s="429"/>
      <c r="B1706" s="13" t="s">
        <v>3571</v>
      </c>
      <c r="C1706" s="11" t="s">
        <v>82</v>
      </c>
      <c r="D1706" s="13">
        <v>100</v>
      </c>
      <c r="E1706" s="13">
        <v>277</v>
      </c>
      <c r="F1706" s="13"/>
      <c r="G1706" s="8"/>
    </row>
    <row r="1707" spans="1:7" ht="18.600000000000001" thickBot="1" x14ac:dyDescent="0.4">
      <c r="A1707" s="56" t="s">
        <v>3575</v>
      </c>
      <c r="B1707" s="53"/>
      <c r="C1707" s="83"/>
      <c r="D1707" s="27"/>
      <c r="E1707" s="27"/>
      <c r="F1707" s="27"/>
      <c r="G1707" s="16"/>
    </row>
    <row r="1708" spans="1:7" x14ac:dyDescent="0.3">
      <c r="A1708" s="426" t="s">
        <v>3589</v>
      </c>
      <c r="B1708" s="14" t="s">
        <v>3576</v>
      </c>
      <c r="C1708" s="11" t="s">
        <v>2079</v>
      </c>
      <c r="D1708" s="14">
        <v>100</v>
      </c>
      <c r="E1708" s="57">
        <v>240</v>
      </c>
      <c r="F1708" s="14">
        <v>140</v>
      </c>
      <c r="G1708" s="6" t="s">
        <v>3580</v>
      </c>
    </row>
    <row r="1709" spans="1:7" x14ac:dyDescent="0.3">
      <c r="A1709" s="421" t="s">
        <v>3590</v>
      </c>
      <c r="B1709" s="11" t="s">
        <v>3577</v>
      </c>
      <c r="C1709" s="11" t="s">
        <v>2079</v>
      </c>
      <c r="D1709" s="14">
        <v>100</v>
      </c>
      <c r="E1709" s="57">
        <v>240</v>
      </c>
      <c r="F1709" s="11">
        <v>280</v>
      </c>
      <c r="G1709" s="6" t="s">
        <v>3579</v>
      </c>
    </row>
    <row r="1710" spans="1:7" x14ac:dyDescent="0.3">
      <c r="A1710" s="421"/>
      <c r="B1710" s="11" t="s">
        <v>3578</v>
      </c>
      <c r="C1710" s="11" t="s">
        <v>2079</v>
      </c>
      <c r="D1710" s="14">
        <v>100</v>
      </c>
      <c r="E1710" s="57">
        <v>240</v>
      </c>
      <c r="F1710" s="11">
        <v>350</v>
      </c>
      <c r="G1710" s="6" t="s">
        <v>3581</v>
      </c>
    </row>
    <row r="1711" spans="1:7" x14ac:dyDescent="0.3">
      <c r="A1711" s="421"/>
      <c r="B1711" s="11" t="s">
        <v>3582</v>
      </c>
      <c r="C1711" s="11" t="s">
        <v>82</v>
      </c>
      <c r="D1711" s="11">
        <v>85</v>
      </c>
      <c r="E1711" s="57">
        <v>265</v>
      </c>
      <c r="F1711" s="11">
        <v>9</v>
      </c>
      <c r="G1711" s="4" t="s">
        <v>3583</v>
      </c>
    </row>
    <row r="1712" spans="1:7" x14ac:dyDescent="0.3">
      <c r="A1712" s="421"/>
      <c r="B1712" s="11" t="s">
        <v>3584</v>
      </c>
      <c r="C1712" s="11" t="s">
        <v>82</v>
      </c>
      <c r="D1712" s="11">
        <v>85</v>
      </c>
      <c r="E1712" s="57">
        <v>265</v>
      </c>
      <c r="F1712" s="11">
        <v>15</v>
      </c>
      <c r="G1712" s="4" t="s">
        <v>3585</v>
      </c>
    </row>
    <row r="1713" spans="1:7" x14ac:dyDescent="0.3">
      <c r="A1713" s="421"/>
      <c r="B1713" s="11" t="s">
        <v>3586</v>
      </c>
      <c r="C1713" s="11" t="s">
        <v>82</v>
      </c>
      <c r="D1713" s="11">
        <v>85</v>
      </c>
      <c r="E1713" s="57">
        <v>265</v>
      </c>
      <c r="F1713" s="11">
        <v>18</v>
      </c>
      <c r="G1713" s="4" t="s">
        <v>3587</v>
      </c>
    </row>
    <row r="1714" spans="1:7" ht="15" thickBot="1" x14ac:dyDescent="0.35">
      <c r="A1714" s="429"/>
      <c r="B1714" s="13" t="s">
        <v>3588</v>
      </c>
      <c r="C1714" s="11" t="s">
        <v>82</v>
      </c>
      <c r="D1714" s="13">
        <v>85</v>
      </c>
      <c r="E1714" s="57">
        <v>265</v>
      </c>
      <c r="F1714" s="13">
        <v>22</v>
      </c>
      <c r="G1714" s="8" t="s">
        <v>3583</v>
      </c>
    </row>
    <row r="1715" spans="1:7" ht="18.600000000000001" thickBot="1" x14ac:dyDescent="0.4">
      <c r="A1715" s="56" t="s">
        <v>3591</v>
      </c>
      <c r="B1715" s="53"/>
      <c r="C1715" s="83"/>
      <c r="D1715" s="27"/>
      <c r="E1715" s="27"/>
      <c r="F1715" s="27"/>
      <c r="G1715" s="16"/>
    </row>
    <row r="1716" spans="1:7" x14ac:dyDescent="0.3">
      <c r="A1716" s="426" t="s">
        <v>3595</v>
      </c>
      <c r="B1716" s="14" t="s">
        <v>3592</v>
      </c>
      <c r="C1716" s="11" t="s">
        <v>3596</v>
      </c>
      <c r="D1716" s="14"/>
      <c r="E1716" s="26"/>
      <c r="F1716" s="14">
        <v>250</v>
      </c>
      <c r="G1716" s="6" t="s">
        <v>3593</v>
      </c>
    </row>
    <row r="1717" spans="1:7" x14ac:dyDescent="0.3">
      <c r="A1717" s="421" t="s">
        <v>3594</v>
      </c>
      <c r="B1717" s="11"/>
      <c r="C1717" s="11"/>
      <c r="D1717" s="11"/>
      <c r="E1717" s="13"/>
      <c r="F1717" s="11"/>
      <c r="G1717" s="4"/>
    </row>
    <row r="1718" spans="1:7" ht="15" thickBot="1" x14ac:dyDescent="0.35">
      <c r="A1718" s="429"/>
      <c r="B1718" s="13"/>
      <c r="C1718" s="11"/>
      <c r="D1718" s="13"/>
      <c r="E1718" s="13"/>
      <c r="F1718" s="13"/>
      <c r="G1718" s="8"/>
    </row>
    <row r="1719" spans="1:7" ht="18.600000000000001" thickBot="1" x14ac:dyDescent="0.4">
      <c r="A1719" s="56" t="s">
        <v>3597</v>
      </c>
      <c r="B1719" s="53"/>
      <c r="C1719" s="83"/>
      <c r="D1719" s="27"/>
      <c r="E1719" s="27"/>
      <c r="F1719" s="27"/>
      <c r="G1719" s="16"/>
    </row>
    <row r="1720" spans="1:7" x14ac:dyDescent="0.3">
      <c r="A1720" s="426" t="s">
        <v>3598</v>
      </c>
      <c r="B1720" s="14" t="s">
        <v>3599</v>
      </c>
      <c r="C1720" s="11" t="s">
        <v>3600</v>
      </c>
      <c r="D1720" s="14">
        <v>50</v>
      </c>
      <c r="E1720" s="26"/>
      <c r="F1720" s="14">
        <v>225</v>
      </c>
      <c r="G1720" s="6" t="s">
        <v>3601</v>
      </c>
    </row>
    <row r="1721" spans="1:7" x14ac:dyDescent="0.3">
      <c r="A1721" s="421" t="s">
        <v>3604</v>
      </c>
      <c r="B1721" s="11" t="s">
        <v>3602</v>
      </c>
      <c r="C1721" s="11" t="s">
        <v>3600</v>
      </c>
      <c r="D1721" s="14">
        <v>50</v>
      </c>
      <c r="E1721" s="13"/>
      <c r="F1721" s="14">
        <v>225</v>
      </c>
      <c r="G1721" s="6" t="s">
        <v>3603</v>
      </c>
    </row>
    <row r="1722" spans="1:7" ht="15" thickBot="1" x14ac:dyDescent="0.35">
      <c r="A1722" s="429"/>
      <c r="B1722" s="13"/>
      <c r="C1722" s="11"/>
      <c r="D1722" s="13"/>
      <c r="E1722" s="13"/>
      <c r="F1722" s="13"/>
      <c r="G1722" s="8"/>
    </row>
    <row r="1723" spans="1:7" ht="18.600000000000001" thickBot="1" x14ac:dyDescent="0.4">
      <c r="A1723" s="56" t="s">
        <v>3605</v>
      </c>
      <c r="B1723" s="53"/>
      <c r="C1723" s="83"/>
      <c r="D1723" s="27"/>
      <c r="E1723" s="27"/>
      <c r="F1723" s="27"/>
      <c r="G1723" s="16"/>
    </row>
    <row r="1724" spans="1:7" x14ac:dyDescent="0.3">
      <c r="A1724" s="426" t="s">
        <v>3614</v>
      </c>
      <c r="B1724" s="14" t="s">
        <v>3606</v>
      </c>
      <c r="C1724" s="11" t="s">
        <v>424</v>
      </c>
      <c r="D1724" s="14">
        <v>120</v>
      </c>
      <c r="E1724" s="57">
        <v>277</v>
      </c>
      <c r="F1724" s="14">
        <v>150</v>
      </c>
      <c r="G1724" s="6" t="s">
        <v>3610</v>
      </c>
    </row>
    <row r="1725" spans="1:7" x14ac:dyDescent="0.3">
      <c r="A1725" s="421" t="s">
        <v>3615</v>
      </c>
      <c r="B1725" s="11" t="s">
        <v>3607</v>
      </c>
      <c r="C1725" s="11" t="s">
        <v>424</v>
      </c>
      <c r="D1725" s="14">
        <v>120</v>
      </c>
      <c r="E1725" s="57">
        <v>277</v>
      </c>
      <c r="F1725" s="11">
        <v>150</v>
      </c>
      <c r="G1725" s="6" t="s">
        <v>3612</v>
      </c>
    </row>
    <row r="1726" spans="1:7" x14ac:dyDescent="0.3">
      <c r="A1726" s="421"/>
      <c r="B1726" s="11" t="s">
        <v>3608</v>
      </c>
      <c r="C1726" s="11" t="s">
        <v>424</v>
      </c>
      <c r="D1726" s="14">
        <v>120</v>
      </c>
      <c r="E1726" s="57">
        <v>277</v>
      </c>
      <c r="F1726" s="11">
        <v>90</v>
      </c>
      <c r="G1726" s="6" t="s">
        <v>3611</v>
      </c>
    </row>
    <row r="1727" spans="1:7" x14ac:dyDescent="0.3">
      <c r="A1727" s="429"/>
      <c r="B1727" s="13" t="s">
        <v>3609</v>
      </c>
      <c r="C1727" s="13" t="s">
        <v>424</v>
      </c>
      <c r="D1727" s="26">
        <v>120</v>
      </c>
      <c r="E1727" s="64">
        <v>277</v>
      </c>
      <c r="F1727" s="13">
        <v>90</v>
      </c>
      <c r="G1727" s="114" t="s">
        <v>3613</v>
      </c>
    </row>
    <row r="1728" spans="1:7" ht="18" x14ac:dyDescent="0.35">
      <c r="A1728" s="365"/>
      <c r="E1728" s="31"/>
      <c r="F1728" s="31"/>
    </row>
    <row r="1729" spans="1:7" x14ac:dyDescent="0.3">
      <c r="A1729" s="366"/>
    </row>
    <row r="1730" spans="1:7" x14ac:dyDescent="0.3">
      <c r="A1730" s="1"/>
      <c r="G1730" s="764"/>
    </row>
    <row r="1731" spans="1:7" x14ac:dyDescent="0.3">
      <c r="G1731" s="764"/>
    </row>
    <row r="1732" spans="1:7" x14ac:dyDescent="0.3">
      <c r="G1732" s="764"/>
    </row>
    <row r="1733" spans="1:7" x14ac:dyDescent="0.3">
      <c r="G1733" s="764"/>
    </row>
    <row r="1803" spans="1:7" ht="18" x14ac:dyDescent="0.35">
      <c r="A1803" s="365"/>
      <c r="B1803" s="365"/>
      <c r="C1803" s="365"/>
      <c r="D1803" s="365"/>
      <c r="E1803" s="365"/>
      <c r="F1803" s="365"/>
      <c r="G1803" s="365"/>
    </row>
    <row r="1804" spans="1:7" x14ac:dyDescent="0.3">
      <c r="A1804" s="369"/>
    </row>
    <row r="1805" spans="1:7" x14ac:dyDescent="0.3">
      <c r="A1805" s="1"/>
    </row>
    <row r="1810" spans="1:7" x14ac:dyDescent="0.3">
      <c r="G1810"/>
    </row>
    <row r="1811" spans="1:7" x14ac:dyDescent="0.3">
      <c r="G1811"/>
    </row>
    <row r="1812" spans="1:7" x14ac:dyDescent="0.3">
      <c r="G1812"/>
    </row>
    <row r="1813" spans="1:7" x14ac:dyDescent="0.3">
      <c r="G1813"/>
    </row>
    <row r="1814" spans="1:7" x14ac:dyDescent="0.3">
      <c r="G1814"/>
    </row>
    <row r="1815" spans="1:7" x14ac:dyDescent="0.3">
      <c r="G1815"/>
    </row>
    <row r="1816" spans="1:7" x14ac:dyDescent="0.3">
      <c r="E1816" s="378"/>
      <c r="F1816" s="378"/>
    </row>
    <row r="1817" spans="1:7" x14ac:dyDescent="0.3">
      <c r="E1817" s="378"/>
      <c r="F1817" s="378"/>
    </row>
    <row r="1818" spans="1:7" x14ac:dyDescent="0.3">
      <c r="E1818" s="378"/>
      <c r="F1818" s="378"/>
    </row>
    <row r="1822" spans="1:7" ht="18" x14ac:dyDescent="0.35">
      <c r="A1822" s="365"/>
      <c r="B1822" s="377"/>
      <c r="C1822" s="377"/>
      <c r="D1822" s="377"/>
      <c r="E1822" s="377"/>
      <c r="F1822" s="377"/>
      <c r="G1822" s="377"/>
    </row>
    <row r="1827" spans="1:7" ht="18" x14ac:dyDescent="0.35">
      <c r="A1827" s="365"/>
    </row>
    <row r="1829" spans="1:7" x14ac:dyDescent="0.3">
      <c r="A1829" s="765"/>
    </row>
    <row r="1830" spans="1:7" ht="18" x14ac:dyDescent="0.35">
      <c r="A1830" s="365"/>
      <c r="G1830" s="1"/>
    </row>
  </sheetData>
  <hyperlinks>
    <hyperlink ref="A24" r:id="rId1" xr:uid="{00000000-0004-0000-0600-000000000000}"/>
    <hyperlink ref="A87" r:id="rId2" xr:uid="{00000000-0004-0000-0600-000001000000}"/>
    <hyperlink ref="A115" r:id="rId3" xr:uid="{00000000-0004-0000-0600-000002000000}"/>
    <hyperlink ref="A162" r:id="rId4" xr:uid="{00000000-0004-0000-0600-000003000000}"/>
    <hyperlink ref="A177" r:id="rId5" xr:uid="{00000000-0004-0000-0600-000004000000}"/>
    <hyperlink ref="A7" r:id="rId6" xr:uid="{00000000-0004-0000-0600-000005000000}"/>
    <hyperlink ref="A25" r:id="rId7" xr:uid="{00000000-0004-0000-0600-000006000000}"/>
    <hyperlink ref="A35" r:id="rId8" xr:uid="{00000000-0004-0000-0600-000007000000}"/>
    <hyperlink ref="A50" r:id="rId9" xr:uid="{00000000-0004-0000-0600-000008000000}"/>
    <hyperlink ref="A63" r:id="rId10" xr:uid="{00000000-0004-0000-0600-000009000000}"/>
    <hyperlink ref="A64" r:id="rId11" xr:uid="{00000000-0004-0000-0600-00000A000000}"/>
    <hyperlink ref="A68" r:id="rId12" xr:uid="{00000000-0004-0000-0600-00000B000000}"/>
    <hyperlink ref="A69" r:id="rId13" xr:uid="{00000000-0004-0000-0600-00000C000000}"/>
    <hyperlink ref="A86" r:id="rId14" xr:uid="{00000000-0004-0000-0600-00000D000000}"/>
    <hyperlink ref="A101" r:id="rId15" location="HorticultureLight" xr:uid="{00000000-0004-0000-0600-00000E000000}"/>
    <hyperlink ref="A102" r:id="rId16" xr:uid="{00000000-0004-0000-0600-00000F000000}"/>
    <hyperlink ref="A107" r:id="rId17" xr:uid="{00000000-0004-0000-0600-000010000000}"/>
    <hyperlink ref="A114" r:id="rId18" xr:uid="{00000000-0004-0000-0600-000011000000}"/>
    <hyperlink ref="A108" r:id="rId19" xr:uid="{00000000-0004-0000-0600-000012000000}"/>
    <hyperlink ref="A143" r:id="rId20" xr:uid="{00000000-0004-0000-0600-000013000000}"/>
    <hyperlink ref="A169" r:id="rId21" xr:uid="{00000000-0004-0000-0600-000014000000}"/>
    <hyperlink ref="A176" r:id="rId22" xr:uid="{00000000-0004-0000-0600-000015000000}"/>
    <hyperlink ref="A185" r:id="rId23" xr:uid="{00000000-0004-0000-0600-000016000000}"/>
    <hyperlink ref="A199" r:id="rId24" xr:uid="{00000000-0004-0000-0600-000017000000}"/>
    <hyperlink ref="A208" r:id="rId25" xr:uid="{00000000-0004-0000-0600-000018000000}"/>
    <hyperlink ref="A213" r:id="rId26" xr:uid="{00000000-0004-0000-0600-000019000000}"/>
    <hyperlink ref="A230" r:id="rId27" xr:uid="{00000000-0004-0000-0600-00001A000000}"/>
    <hyperlink ref="A258" r:id="rId28" xr:uid="{00000000-0004-0000-0600-00001B000000}"/>
    <hyperlink ref="A257" r:id="rId29" xr:uid="{00000000-0004-0000-0600-00001C000000}"/>
    <hyperlink ref="A98" r:id="rId30" xr:uid="{00000000-0004-0000-0600-00001D000000}"/>
    <hyperlink ref="A94" r:id="rId31" xr:uid="{00000000-0004-0000-0600-00001E000000}"/>
    <hyperlink ref="A95" r:id="rId32" xr:uid="{00000000-0004-0000-0600-00001F000000}"/>
    <hyperlink ref="A287" r:id="rId33" xr:uid="{00000000-0004-0000-0600-000020000000}"/>
    <hyperlink ref="A336" r:id="rId34" xr:uid="{00000000-0004-0000-0600-000021000000}"/>
    <hyperlink ref="A337" r:id="rId35" xr:uid="{00000000-0004-0000-0600-000022000000}"/>
    <hyperlink ref="A350" r:id="rId36" xr:uid="{00000000-0004-0000-0600-000023000000}"/>
    <hyperlink ref="A373" r:id="rId37" xr:uid="{00000000-0004-0000-0600-000024000000}"/>
    <hyperlink ref="A382" r:id="rId38" xr:uid="{00000000-0004-0000-0600-000025000000}"/>
    <hyperlink ref="A383" r:id="rId39" xr:uid="{00000000-0004-0000-0600-000026000000}"/>
    <hyperlink ref="A408" r:id="rId40" xr:uid="{00000000-0004-0000-0600-000027000000}"/>
    <hyperlink ref="A409" r:id="rId41" xr:uid="{00000000-0004-0000-0600-000028000000}"/>
    <hyperlink ref="A411" r:id="rId42" xr:uid="{00000000-0004-0000-0600-000029000000}"/>
    <hyperlink ref="A412" r:id="rId43" xr:uid="{00000000-0004-0000-0600-00002A000000}"/>
    <hyperlink ref="A418" r:id="rId44" xr:uid="{00000000-0004-0000-0600-00002B000000}"/>
    <hyperlink ref="A482" r:id="rId45" xr:uid="{00000000-0004-0000-0600-00002C000000}"/>
    <hyperlink ref="A483" r:id="rId46" xr:uid="{00000000-0004-0000-0600-00002D000000}"/>
    <hyperlink ref="A499" r:id="rId47" xr:uid="{00000000-0004-0000-0600-00002E000000}"/>
    <hyperlink ref="A530" r:id="rId48" xr:uid="{00000000-0004-0000-0600-00002F000000}"/>
    <hyperlink ref="A531" r:id="rId49" xr:uid="{00000000-0004-0000-0600-000030000000}"/>
    <hyperlink ref="A551" r:id="rId50" xr:uid="{00000000-0004-0000-0600-000031000000}"/>
    <hyperlink ref="A552" r:id="rId51" xr:uid="{00000000-0004-0000-0600-000032000000}"/>
    <hyperlink ref="A557" r:id="rId52" xr:uid="{00000000-0004-0000-0600-000033000000}"/>
    <hyperlink ref="A564" r:id="rId53" xr:uid="{00000000-0004-0000-0600-000034000000}"/>
    <hyperlink ref="A598" r:id="rId54" xr:uid="{00000000-0004-0000-0600-000035000000}"/>
    <hyperlink ref="A602" r:id="rId55" xr:uid="{00000000-0004-0000-0600-000036000000}"/>
    <hyperlink ref="A606" r:id="rId56" xr:uid="{00000000-0004-0000-0600-000037000000}"/>
    <hyperlink ref="A607" r:id="rId57" xr:uid="{00000000-0004-0000-0600-000038000000}"/>
    <hyperlink ref="A610" r:id="rId58" xr:uid="{00000000-0004-0000-0600-000039000000}"/>
    <hyperlink ref="A611" r:id="rId59" xr:uid="{00000000-0004-0000-0600-00003A000000}"/>
    <hyperlink ref="A639" r:id="rId60" xr:uid="{00000000-0004-0000-0600-00003B000000}"/>
    <hyperlink ref="A675" r:id="rId61" xr:uid="{00000000-0004-0000-0600-00003C000000}"/>
    <hyperlink ref="A689" r:id="rId62" xr:uid="{00000000-0004-0000-0600-00003D000000}"/>
    <hyperlink ref="A693" r:id="rId63" xr:uid="{00000000-0004-0000-0600-00003E000000}"/>
    <hyperlink ref="A709" r:id="rId64" xr:uid="{00000000-0004-0000-0600-00003F000000}"/>
    <hyperlink ref="A278" r:id="rId65" xr:uid="{00000000-0004-0000-0600-000040000000}"/>
    <hyperlink ref="A279" r:id="rId66" xr:uid="{00000000-0004-0000-0600-000041000000}"/>
    <hyperlink ref="A283" r:id="rId67" xr:uid="{00000000-0004-0000-0600-000042000000}"/>
    <hyperlink ref="A311" r:id="rId68" xr:uid="{00000000-0004-0000-0600-000043000000}"/>
    <hyperlink ref="A376" r:id="rId69" xr:uid="{00000000-0004-0000-0600-000044000000}"/>
    <hyperlink ref="A379" r:id="rId70" xr:uid="{00000000-0004-0000-0600-000045000000}"/>
    <hyperlink ref="A614" r:id="rId71" xr:uid="{00000000-0004-0000-0600-000046000000}"/>
    <hyperlink ref="A710" r:id="rId72" xr:uid="{00000000-0004-0000-0600-000047000000}"/>
    <hyperlink ref="A714" r:id="rId73" xr:uid="{00000000-0004-0000-0600-000048000000}"/>
    <hyperlink ref="A90" r:id="rId74" xr:uid="{00000000-0004-0000-0600-000049000000}"/>
    <hyperlink ref="A738" r:id="rId75" xr:uid="{00000000-0004-0000-0600-00004A000000}"/>
    <hyperlink ref="A765" r:id="rId76" xr:uid="{00000000-0004-0000-0600-00004B000000}"/>
    <hyperlink ref="A791" r:id="rId77" xr:uid="{00000000-0004-0000-0600-00004C000000}"/>
    <hyperlink ref="A796" r:id="rId78" xr:uid="{00000000-0004-0000-0600-00004D000000}"/>
    <hyperlink ref="A753" r:id="rId79" xr:uid="{00000000-0004-0000-0600-00004E000000}"/>
    <hyperlink ref="A733" r:id="rId80" xr:uid="{00000000-0004-0000-0600-00004F000000}"/>
    <hyperlink ref="A736" r:id="rId81" xr:uid="{00000000-0004-0000-0600-000050000000}"/>
    <hyperlink ref="A745" r:id="rId82" xr:uid="{00000000-0004-0000-0600-000051000000}"/>
    <hyperlink ref="A788" r:id="rId83" xr:uid="{00000000-0004-0000-0600-000052000000}"/>
    <hyperlink ref="A820" r:id="rId84" xr:uid="{00000000-0004-0000-0600-000053000000}"/>
    <hyperlink ref="A809" r:id="rId85" location="products" xr:uid="{00000000-0004-0000-0600-000054000000}"/>
    <hyperlink ref="A827" r:id="rId86" xr:uid="{00000000-0004-0000-0600-000055000000}"/>
    <hyperlink ref="A838" r:id="rId87" xr:uid="{00000000-0004-0000-0600-000056000000}"/>
    <hyperlink ref="A845" r:id="rId88" xr:uid="{00000000-0004-0000-0600-000057000000}"/>
    <hyperlink ref="A849" r:id="rId89" xr:uid="{00000000-0004-0000-0600-000058000000}"/>
    <hyperlink ref="A853" r:id="rId90" xr:uid="{00000000-0004-0000-0600-000059000000}"/>
    <hyperlink ref="A831" r:id="rId91" xr:uid="{00000000-0004-0000-0600-00005A000000}"/>
    <hyperlink ref="A802" r:id="rId92" xr:uid="{00000000-0004-0000-0600-00005B000000}"/>
    <hyperlink ref="A863" r:id="rId93" xr:uid="{00000000-0004-0000-0600-00005C000000}"/>
    <hyperlink ref="A873" r:id="rId94" xr:uid="{00000000-0004-0000-0600-00005D000000}"/>
    <hyperlink ref="A895" r:id="rId95" xr:uid="{00000000-0004-0000-0600-00005E000000}"/>
    <hyperlink ref="A900" r:id="rId96" xr:uid="{00000000-0004-0000-0600-00005F000000}"/>
    <hyperlink ref="A931" r:id="rId97" xr:uid="{00000000-0004-0000-0600-000060000000}"/>
    <hyperlink ref="A960" r:id="rId98" xr:uid="{00000000-0004-0000-0600-000061000000}"/>
    <hyperlink ref="A983" r:id="rId99" xr:uid="{00000000-0004-0000-0600-000062000000}"/>
    <hyperlink ref="A991" r:id="rId100" xr:uid="{00000000-0004-0000-0600-000063000000}"/>
    <hyperlink ref="A992" r:id="rId101" xr:uid="{00000000-0004-0000-0600-000064000000}"/>
    <hyperlink ref="A996" r:id="rId102" xr:uid="{00000000-0004-0000-0600-000065000000}"/>
    <hyperlink ref="A997" r:id="rId103" location="company-tab" xr:uid="{00000000-0004-0000-0600-000066000000}"/>
    <hyperlink ref="A1006" r:id="rId104" xr:uid="{00000000-0004-0000-0600-000067000000}"/>
    <hyperlink ref="A1040" r:id="rId105" xr:uid="{00000000-0004-0000-0600-000068000000}"/>
    <hyperlink ref="A1053" r:id="rId106" xr:uid="{00000000-0004-0000-0600-000069000000}"/>
    <hyperlink ref="A1059" r:id="rId107" xr:uid="{00000000-0004-0000-0600-00006A000000}"/>
    <hyperlink ref="A1064" r:id="rId108" xr:uid="{00000000-0004-0000-0600-00006B000000}"/>
    <hyperlink ref="A1068" r:id="rId109" xr:uid="{00000000-0004-0000-0600-00006C000000}"/>
    <hyperlink ref="A1098" r:id="rId110" xr:uid="{00000000-0004-0000-0600-00006D000000}"/>
    <hyperlink ref="A1111" r:id="rId111" xr:uid="{00000000-0004-0000-0600-00006E000000}"/>
    <hyperlink ref="A1115" r:id="rId112" xr:uid="{00000000-0004-0000-0600-00006F000000}"/>
    <hyperlink ref="A1126" r:id="rId113" xr:uid="{00000000-0004-0000-0600-000070000000}"/>
    <hyperlink ref="A1130" r:id="rId114" xr:uid="{00000000-0004-0000-0600-000071000000}"/>
    <hyperlink ref="A1131" r:id="rId115" xr:uid="{00000000-0004-0000-0600-000072000000}"/>
    <hyperlink ref="A1136" r:id="rId116" xr:uid="{00000000-0004-0000-0600-000073000000}"/>
    <hyperlink ref="A1161" r:id="rId117" xr:uid="{00000000-0004-0000-0600-000074000000}"/>
    <hyperlink ref="A971" r:id="rId118" xr:uid="{00000000-0004-0000-0600-000075000000}"/>
    <hyperlink ref="A956" r:id="rId119" xr:uid="{00000000-0004-0000-0600-000076000000}"/>
    <hyperlink ref="A966" r:id="rId120" xr:uid="{00000000-0004-0000-0600-000077000000}"/>
    <hyperlink ref="A976" r:id="rId121" xr:uid="{00000000-0004-0000-0600-000078000000}"/>
    <hyperlink ref="A987" r:id="rId122" xr:uid="{00000000-0004-0000-0600-000079000000}"/>
    <hyperlink ref="A1010" r:id="rId123" xr:uid="{00000000-0004-0000-0600-00007A000000}"/>
    <hyperlink ref="A1015" r:id="rId124" xr:uid="{00000000-0004-0000-0600-00007B000000}"/>
    <hyperlink ref="A1083" r:id="rId125" xr:uid="{00000000-0004-0000-0600-00007C000000}"/>
    <hyperlink ref="A1158" r:id="rId126" xr:uid="{00000000-0004-0000-0600-00007D000000}"/>
    <hyperlink ref="A1168" r:id="rId127" xr:uid="{00000000-0004-0000-0600-00007E000000}"/>
    <hyperlink ref="A682" r:id="rId128" xr:uid="{00000000-0004-0000-0600-00007F000000}"/>
    <hyperlink ref="A1198" r:id="rId129" xr:uid="{00000000-0004-0000-0600-000080000000}"/>
    <hyperlink ref="A1194" r:id="rId130" xr:uid="{00000000-0004-0000-0600-000081000000}"/>
    <hyperlink ref="A1210" r:id="rId131" xr:uid="{00000000-0004-0000-0600-000082000000}"/>
    <hyperlink ref="A1238" r:id="rId132" xr:uid="{00000000-0004-0000-0600-000083000000}"/>
    <hyperlink ref="A1249" r:id="rId133" xr:uid="{00000000-0004-0000-0600-000084000000}"/>
    <hyperlink ref="A1268" r:id="rId134" xr:uid="{00000000-0004-0000-0600-000085000000}"/>
    <hyperlink ref="A1300" r:id="rId135" xr:uid="{00000000-0004-0000-0600-000086000000}"/>
    <hyperlink ref="A1304" r:id="rId136" xr:uid="{00000000-0004-0000-0600-000087000000}"/>
    <hyperlink ref="A1305" r:id="rId137" xr:uid="{00000000-0004-0000-0600-000088000000}"/>
    <hyperlink ref="A1309" r:id="rId138" xr:uid="{00000000-0004-0000-0600-000089000000}"/>
    <hyperlink ref="A1310" r:id="rId139" xr:uid="{00000000-0004-0000-0600-00008A000000}"/>
    <hyperlink ref="A1330" r:id="rId140" xr:uid="{00000000-0004-0000-0600-00008B000000}"/>
    <hyperlink ref="A1337" r:id="rId141" xr:uid="{00000000-0004-0000-0600-00008C000000}"/>
    <hyperlink ref="A1356" r:id="rId142" xr:uid="{00000000-0004-0000-0600-00008D000000}"/>
    <hyperlink ref="A1368" r:id="rId143" xr:uid="{00000000-0004-0000-0600-00008E000000}"/>
    <hyperlink ref="A1375" r:id="rId144" xr:uid="{00000000-0004-0000-0600-00008F000000}"/>
    <hyperlink ref="A1386" r:id="rId145" xr:uid="{00000000-0004-0000-0600-000090000000}"/>
    <hyperlink ref="A1416" r:id="rId146" xr:uid="{00000000-0004-0000-0600-000091000000}"/>
    <hyperlink ref="A1421" r:id="rId147" xr:uid="{00000000-0004-0000-0600-000092000000}"/>
    <hyperlink ref="A1457" r:id="rId148" xr:uid="{00000000-0004-0000-0600-000093000000}"/>
    <hyperlink ref="A1456" r:id="rId149" xr:uid="{00000000-0004-0000-0600-000094000000}"/>
    <hyperlink ref="A1460" r:id="rId150" xr:uid="{00000000-0004-0000-0600-000095000000}"/>
    <hyperlink ref="A1464" r:id="rId151" xr:uid="{00000000-0004-0000-0600-000096000000}"/>
    <hyperlink ref="A1473" r:id="rId152" xr:uid="{00000000-0004-0000-0600-000097000000}"/>
    <hyperlink ref="A1494" r:id="rId153" xr:uid="{00000000-0004-0000-0600-000098000000}"/>
    <hyperlink ref="A1501" r:id="rId154" xr:uid="{00000000-0004-0000-0600-000099000000}"/>
    <hyperlink ref="A1512" r:id="rId155" xr:uid="{00000000-0004-0000-0600-00009A000000}"/>
    <hyperlink ref="A1516" r:id="rId156" xr:uid="{00000000-0004-0000-0600-00009B000000}"/>
    <hyperlink ref="A1172" r:id="rId157" xr:uid="{00000000-0004-0000-0600-00009C000000}"/>
    <hyperlink ref="A1521" r:id="rId158" xr:uid="{00000000-0004-0000-0600-00009D000000}"/>
    <hyperlink ref="A1525" r:id="rId159" xr:uid="{00000000-0004-0000-0600-00009E000000}"/>
    <hyperlink ref="A1526" r:id="rId160" xr:uid="{00000000-0004-0000-0600-00009F000000}"/>
    <hyperlink ref="A1530" r:id="rId161" xr:uid="{00000000-0004-0000-0600-0000A0000000}"/>
    <hyperlink ref="A1541" r:id="rId162" xr:uid="{00000000-0004-0000-0600-0000A1000000}"/>
    <hyperlink ref="A1550" r:id="rId163" xr:uid="{00000000-0004-0000-0600-0000A2000000}"/>
    <hyperlink ref="A1557" r:id="rId164" xr:uid="{00000000-0004-0000-0600-0000A3000000}"/>
    <hyperlink ref="A1574" r:id="rId165" xr:uid="{00000000-0004-0000-0600-0000A4000000}"/>
    <hyperlink ref="A1578" r:id="rId166" location="productos" xr:uid="{00000000-0004-0000-0600-0000A5000000}"/>
    <hyperlink ref="A1587" r:id="rId167" xr:uid="{00000000-0004-0000-0600-0000A6000000}"/>
    <hyperlink ref="A1619" r:id="rId168" xr:uid="{00000000-0004-0000-0600-0000A7000000}"/>
    <hyperlink ref="A1624" r:id="rId169" xr:uid="{00000000-0004-0000-0600-0000A8000000}"/>
    <hyperlink ref="A1671" r:id="rId170" xr:uid="{00000000-0004-0000-0600-0000A9000000}"/>
    <hyperlink ref="A1676" r:id="rId171" xr:uid="{00000000-0004-0000-0600-0000AA000000}"/>
    <hyperlink ref="A1680" r:id="rId172" xr:uid="{00000000-0004-0000-0600-0000AB000000}"/>
    <hyperlink ref="A1695" r:id="rId173" xr:uid="{00000000-0004-0000-0600-0000AC000000}"/>
    <hyperlink ref="A1697" r:id="rId174" xr:uid="{00000000-0004-0000-0600-0000AD000000}"/>
    <hyperlink ref="A1231" r:id="rId175" xr:uid="{00000000-0004-0000-0600-0000AE000000}"/>
    <hyperlink ref="A1248" r:id="rId176" xr:uid="{00000000-0004-0000-0600-0000AF000000}"/>
    <hyperlink ref="A1267" r:id="rId177" xr:uid="{00000000-0004-0000-0600-0000B0000000}"/>
    <hyperlink ref="A1273" r:id="rId178" xr:uid="{00000000-0004-0000-0600-0000B1000000}"/>
    <hyperlink ref="A1279" r:id="rId179" xr:uid="{00000000-0004-0000-0600-0000B2000000}"/>
    <hyperlink ref="A1286" r:id="rId180" xr:uid="{00000000-0004-0000-0600-0000B3000000}"/>
    <hyperlink ref="A1296" r:id="rId181" xr:uid="{00000000-0004-0000-0600-0000B4000000}"/>
    <hyperlink ref="A1347" r:id="rId182" xr:uid="{00000000-0004-0000-0600-0000B5000000}"/>
    <hyperlink ref="A1360" r:id="rId183" xr:uid="{00000000-0004-0000-0600-0000B6000000}"/>
    <hyperlink ref="A1364" r:id="rId184" xr:uid="{00000000-0004-0000-0600-0000B7000000}"/>
    <hyperlink ref="A1382" r:id="rId185" xr:uid="{00000000-0004-0000-0600-0000B8000000}"/>
    <hyperlink ref="A1390" r:id="rId186" xr:uid="{00000000-0004-0000-0600-0000B9000000}"/>
    <hyperlink ref="A1406" r:id="rId187" xr:uid="{00000000-0004-0000-0600-0000BA000000}"/>
    <hyperlink ref="A1411" r:id="rId188" xr:uid="{00000000-0004-0000-0600-0000BB000000}"/>
    <hyperlink ref="A1425" r:id="rId189" xr:uid="{00000000-0004-0000-0600-0000BC000000}"/>
    <hyperlink ref="A1471" r:id="rId190" xr:uid="{00000000-0004-0000-0600-0000BD000000}"/>
    <hyperlink ref="A1489" r:id="rId191" xr:uid="{00000000-0004-0000-0600-0000BE000000}"/>
    <hyperlink ref="A1566" r:id="rId192" xr:uid="{00000000-0004-0000-0600-0000BF000000}"/>
    <hyperlink ref="A1582" r:id="rId193" xr:uid="{00000000-0004-0000-0600-0000C0000000}"/>
    <hyperlink ref="A1614" r:id="rId194" xr:uid="{00000000-0004-0000-0600-0000C1000000}"/>
    <hyperlink ref="A1702" r:id="rId195" xr:uid="{00000000-0004-0000-0600-0000C2000000}"/>
    <hyperlink ref="A1708" r:id="rId196" xr:uid="{00000000-0004-0000-0600-0000C3000000}"/>
    <hyperlink ref="A1716" r:id="rId197" xr:uid="{00000000-0004-0000-0600-0000C4000000}"/>
    <hyperlink ref="A1720" r:id="rId198" xr:uid="{00000000-0004-0000-0600-0000C5000000}"/>
    <hyperlink ref="A1724" r:id="rId199" xr:uid="{00000000-0004-0000-0600-0000C6000000}"/>
    <hyperlink ref="G1248" r:id="rId200" display="http://www.sunritek.com/content/Spectrum/6.html" xr:uid="{00000000-0004-0000-0600-0000C7000000}"/>
  </hyperlinks>
  <pageMargins left="0.7" right="0.7" top="0.75" bottom="0.75" header="0.3" footer="0.3"/>
  <pageSetup paperSize="9" orientation="portrait" r:id="rId201"/>
  <tableParts count="1">
    <tablePart r:id="rId20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802"/>
  <sheetViews>
    <sheetView topLeftCell="B1" zoomScale="60" zoomScaleNormal="60" workbookViewId="0">
      <selection activeCell="F13" sqref="F13"/>
    </sheetView>
  </sheetViews>
  <sheetFormatPr defaultColWidth="8.77734375" defaultRowHeight="14.4" x14ac:dyDescent="0.3"/>
  <cols>
    <col min="1" max="1" width="57.109375" style="2" customWidth="1"/>
    <col min="2" max="2" width="79" style="1" customWidth="1"/>
    <col min="3" max="3" width="75.33203125" style="1" customWidth="1"/>
    <col min="4" max="4" width="20.109375" style="1" customWidth="1"/>
    <col min="5" max="5" width="30.5546875" style="1" customWidth="1"/>
    <col min="6" max="6" width="19.6640625" style="1" customWidth="1"/>
    <col min="7" max="7" width="21.88671875" style="1" customWidth="1"/>
    <col min="8" max="10" width="19.6640625" style="1" customWidth="1"/>
    <col min="11" max="11" width="153.21875" style="2" customWidth="1"/>
    <col min="12" max="14" width="8.77734375" style="2"/>
    <col min="15" max="15" width="57.109375" style="2" customWidth="1"/>
    <col min="16" max="17" width="79" style="2" customWidth="1"/>
    <col min="18" max="18" width="15.77734375" style="2" customWidth="1"/>
    <col min="19" max="19" width="30.5546875" style="2" customWidth="1"/>
    <col min="20" max="20" width="19.6640625" style="2" customWidth="1"/>
    <col min="21" max="21" width="21.88671875" style="2" customWidth="1"/>
    <col min="22" max="24" width="19.6640625" style="2" customWidth="1"/>
    <col min="25" max="25" width="153.21875" style="2" customWidth="1"/>
    <col min="26" max="16384" width="8.77734375" style="2"/>
  </cols>
  <sheetData>
    <row r="1" spans="1:11" ht="33.6" x14ac:dyDescent="0.65">
      <c r="A1" s="509" t="s">
        <v>4115</v>
      </c>
    </row>
    <row r="7" spans="1:11" ht="15" thickBot="1" x14ac:dyDescent="0.35"/>
    <row r="8" spans="1:11" ht="21.6" thickBot="1" x14ac:dyDescent="0.35">
      <c r="E8" s="936" t="s">
        <v>4090</v>
      </c>
      <c r="F8" s="937"/>
      <c r="G8" s="937"/>
      <c r="H8" s="937"/>
      <c r="I8" s="937"/>
      <c r="J8" s="937"/>
      <c r="K8" s="707"/>
    </row>
    <row r="9" spans="1:11" ht="42" x14ac:dyDescent="0.4">
      <c r="E9" s="10" t="s">
        <v>559</v>
      </c>
      <c r="F9" s="250" t="s">
        <v>4085</v>
      </c>
      <c r="G9" s="250" t="s">
        <v>4086</v>
      </c>
      <c r="H9" s="250" t="s">
        <v>4087</v>
      </c>
      <c r="I9" s="250" t="s">
        <v>4088</v>
      </c>
      <c r="J9" s="251" t="s">
        <v>4089</v>
      </c>
      <c r="K9" s="304"/>
    </row>
    <row r="10" spans="1:11" ht="31.2" x14ac:dyDescent="0.3">
      <c r="E10" s="257" t="s">
        <v>2013</v>
      </c>
      <c r="F10" s="260">
        <f>(F12/$F$13)*100</f>
        <v>59.075224292615601</v>
      </c>
      <c r="G10" s="260">
        <f>(G12/$F$13)*100</f>
        <v>20.289855072463769</v>
      </c>
      <c r="H10" s="260">
        <f>(H12/$F$13)*100</f>
        <v>15.044858523119393</v>
      </c>
      <c r="I10" s="260">
        <f>(I12/$F$13)*100</f>
        <v>2.5534851621808143</v>
      </c>
      <c r="J10" s="260">
        <f>(J12/$F$13)*100</f>
        <v>3.0365769496204278</v>
      </c>
      <c r="K10" s="305"/>
    </row>
    <row r="11" spans="1:11" ht="15.6" x14ac:dyDescent="0.3">
      <c r="E11" s="256" t="s">
        <v>4091</v>
      </c>
      <c r="F11" s="260">
        <f>AVERAGE(F82:F1802)</f>
        <v>98.428606557377037</v>
      </c>
      <c r="G11" s="260">
        <f>AVERAGE(G82:G1802)</f>
        <v>349.11799319727891</v>
      </c>
      <c r="H11" s="260">
        <f>AVERAGE(H82:H1802)</f>
        <v>605.57110091743118</v>
      </c>
      <c r="I11" s="260">
        <f>AVERAGE(I82:I1802)</f>
        <v>828.35135135135135</v>
      </c>
      <c r="J11" s="260">
        <f>AVERAGE(J82:J1802)</f>
        <v>1173.5681818181818</v>
      </c>
      <c r="K11" s="305"/>
    </row>
    <row r="12" spans="1:11" ht="31.8" thickBot="1" x14ac:dyDescent="0.35">
      <c r="E12" s="253" t="s">
        <v>2009</v>
      </c>
      <c r="F12" s="255">
        <f>COUNTA(F82:F1802)</f>
        <v>856</v>
      </c>
      <c r="G12" s="255">
        <f>COUNTA(G82:G1802)</f>
        <v>294</v>
      </c>
      <c r="H12" s="255">
        <f>COUNTA(H82:H1802)</f>
        <v>218</v>
      </c>
      <c r="I12" s="255">
        <f>COUNTA(I82:I1802)</f>
        <v>37</v>
      </c>
      <c r="J12" s="255">
        <f>COUNTA(J82:J1802)</f>
        <v>44</v>
      </c>
      <c r="K12" s="306"/>
    </row>
    <row r="13" spans="1:11" ht="90.6" thickBot="1" x14ac:dyDescent="0.35">
      <c r="E13" s="254" t="s">
        <v>2010</v>
      </c>
      <c r="F13" s="259">
        <f>COUNTA(F82:J1802)</f>
        <v>1449</v>
      </c>
      <c r="G13" s="298" t="s">
        <v>4092</v>
      </c>
      <c r="H13" s="258">
        <f>AVERAGE(F82:J1802)</f>
        <v>277.1245473393227</v>
      </c>
      <c r="I13" s="300" t="s">
        <v>4093</v>
      </c>
      <c r="J13" s="303"/>
      <c r="K13" s="302"/>
    </row>
    <row r="17" spans="4:10" ht="42.6" thickBot="1" x14ac:dyDescent="0.45">
      <c r="E17" s="708" t="s">
        <v>559</v>
      </c>
      <c r="F17" s="706" t="s">
        <v>4085</v>
      </c>
      <c r="G17" s="706" t="s">
        <v>4086</v>
      </c>
      <c r="H17" s="706" t="s">
        <v>4087</v>
      </c>
      <c r="I17" s="706" t="s">
        <v>4088</v>
      </c>
      <c r="J17" s="706" t="s">
        <v>4089</v>
      </c>
    </row>
    <row r="18" spans="4:10" ht="31.2" x14ac:dyDescent="0.3">
      <c r="D18" s="939" t="s">
        <v>4071</v>
      </c>
      <c r="E18" s="709" t="s">
        <v>2013</v>
      </c>
      <c r="F18" s="559">
        <f>(F19/$F$20)*100</f>
        <v>62.869198312236286</v>
      </c>
      <c r="G18" s="559">
        <f t="shared" ref="G18:J18" si="0">(G19/$F$20)*100</f>
        <v>21.518987341772153</v>
      </c>
      <c r="H18" s="559">
        <f t="shared" si="0"/>
        <v>13.924050632911392</v>
      </c>
      <c r="I18" s="559">
        <f t="shared" si="0"/>
        <v>0.42194092827004215</v>
      </c>
      <c r="J18" s="559">
        <f t="shared" si="0"/>
        <v>1.2658227848101267</v>
      </c>
    </row>
    <row r="19" spans="4:10" ht="31.8" thickBot="1" x14ac:dyDescent="0.35">
      <c r="D19" s="940"/>
      <c r="E19" s="710" t="s">
        <v>2009</v>
      </c>
      <c r="F19" s="560">
        <f>COUNTA(T81:T318)</f>
        <v>149</v>
      </c>
      <c r="G19" s="560">
        <f t="shared" ref="G19:J19" si="1">COUNTA(U81:U318)</f>
        <v>51</v>
      </c>
      <c r="H19" s="560">
        <f t="shared" si="1"/>
        <v>33</v>
      </c>
      <c r="I19" s="560">
        <f t="shared" si="1"/>
        <v>1</v>
      </c>
      <c r="J19" s="560">
        <f t="shared" si="1"/>
        <v>3</v>
      </c>
    </row>
    <row r="20" spans="4:10" ht="46.5" customHeight="1" thickBot="1" x14ac:dyDescent="0.35">
      <c r="D20" s="941"/>
      <c r="E20" s="715" t="s">
        <v>4094</v>
      </c>
      <c r="F20" s="711">
        <f>COUNTA(T81:X318)</f>
        <v>237</v>
      </c>
      <c r="G20" s="716" t="s">
        <v>4092</v>
      </c>
      <c r="H20" s="712">
        <f>AVERAGE(T81:X318)</f>
        <v>239.79050632911392</v>
      </c>
      <c r="I20" s="713" t="s">
        <v>2010</v>
      </c>
      <c r="J20" s="714">
        <f>COUNTA(Q81:Q318)</f>
        <v>238</v>
      </c>
    </row>
    <row r="21" spans="4:10" ht="31.2" x14ac:dyDescent="0.3">
      <c r="D21" s="939" t="s">
        <v>2124</v>
      </c>
      <c r="E21" s="709" t="s">
        <v>2013</v>
      </c>
      <c r="F21" s="559">
        <f>(F22/$F$23)*100</f>
        <v>40.186915887850468</v>
      </c>
      <c r="G21" s="559">
        <f t="shared" ref="G21:J21" si="2">(G22/$F$23)*100</f>
        <v>32.710280373831772</v>
      </c>
      <c r="H21" s="559">
        <f t="shared" si="2"/>
        <v>22.429906542056074</v>
      </c>
      <c r="I21" s="559">
        <f t="shared" si="2"/>
        <v>1.8691588785046727</v>
      </c>
      <c r="J21" s="559">
        <f t="shared" si="2"/>
        <v>2.8037383177570092</v>
      </c>
    </row>
    <row r="22" spans="4:10" ht="31.8" thickBot="1" x14ac:dyDescent="0.35">
      <c r="D22" s="940"/>
      <c r="E22" s="710" t="s">
        <v>2009</v>
      </c>
      <c r="F22" s="560">
        <f>COUNTA(T326:T432)</f>
        <v>43</v>
      </c>
      <c r="G22" s="560">
        <f t="shared" ref="G22:J22" si="3">COUNTA(U326:U432)</f>
        <v>35</v>
      </c>
      <c r="H22" s="560">
        <f t="shared" si="3"/>
        <v>24</v>
      </c>
      <c r="I22" s="560">
        <f t="shared" si="3"/>
        <v>2</v>
      </c>
      <c r="J22" s="560">
        <f t="shared" si="3"/>
        <v>3</v>
      </c>
    </row>
    <row r="23" spans="4:10" ht="47.4" thickBot="1" x14ac:dyDescent="0.35">
      <c r="D23" s="941"/>
      <c r="E23" s="715" t="s">
        <v>4094</v>
      </c>
      <c r="F23" s="711">
        <f>COUNTA(T326:X432)</f>
        <v>107</v>
      </c>
      <c r="G23" s="716" t="s">
        <v>4092</v>
      </c>
      <c r="H23" s="712">
        <f>AVERAGE(T326:X432)</f>
        <v>366.39158878504674</v>
      </c>
      <c r="I23" s="713" t="s">
        <v>2010</v>
      </c>
      <c r="J23" s="714">
        <f>COUNTA(Q326:Q432)</f>
        <v>107</v>
      </c>
    </row>
    <row r="24" spans="4:10" ht="31.2" x14ac:dyDescent="0.3">
      <c r="D24" s="939" t="s">
        <v>2060</v>
      </c>
      <c r="E24" s="709" t="s">
        <v>2013</v>
      </c>
      <c r="F24" s="559">
        <f>(F25/$F$26)*100</f>
        <v>98.125</v>
      </c>
      <c r="G24" s="559">
        <f t="shared" ref="G24:J24" si="4">(G25/$F$26)*100</f>
        <v>1.5625</v>
      </c>
      <c r="H24" s="559">
        <f t="shared" si="4"/>
        <v>0.3125</v>
      </c>
      <c r="I24" s="559">
        <f t="shared" si="4"/>
        <v>0</v>
      </c>
      <c r="J24" s="559">
        <f t="shared" si="4"/>
        <v>0</v>
      </c>
    </row>
    <row r="25" spans="4:10" ht="31.8" thickBot="1" x14ac:dyDescent="0.35">
      <c r="D25" s="940"/>
      <c r="E25" s="710" t="s">
        <v>2009</v>
      </c>
      <c r="F25" s="560">
        <f>COUNTA(T437:T763)</f>
        <v>314</v>
      </c>
      <c r="G25" s="560">
        <f t="shared" ref="G25:J25" si="5">COUNTA(U437:U763)</f>
        <v>5</v>
      </c>
      <c r="H25" s="560">
        <f t="shared" si="5"/>
        <v>1</v>
      </c>
      <c r="I25" s="560">
        <f t="shared" si="5"/>
        <v>0</v>
      </c>
      <c r="J25" s="560">
        <f t="shared" si="5"/>
        <v>0</v>
      </c>
    </row>
    <row r="26" spans="4:10" ht="47.4" thickBot="1" x14ac:dyDescent="0.35">
      <c r="D26" s="941"/>
      <c r="E26" s="715" t="s">
        <v>4094</v>
      </c>
      <c r="F26" s="711">
        <f>COUNTA(T437:X763)</f>
        <v>320</v>
      </c>
      <c r="G26" s="716" t="s">
        <v>4092</v>
      </c>
      <c r="H26" s="712">
        <f>AVERAGE(T437:X763)</f>
        <v>65.934281249999984</v>
      </c>
      <c r="I26" s="713" t="s">
        <v>2010</v>
      </c>
      <c r="J26" s="714">
        <f>COUNTA(Q437:Q763)</f>
        <v>327</v>
      </c>
    </row>
    <row r="27" spans="4:10" ht="31.2" x14ac:dyDescent="0.3">
      <c r="D27" s="939" t="s">
        <v>2125</v>
      </c>
      <c r="E27" s="709" t="s">
        <v>2013</v>
      </c>
      <c r="F27" s="559">
        <f>(F28/$F$29)*100</f>
        <v>45.91836734693878</v>
      </c>
      <c r="G27" s="559">
        <f t="shared" ref="G27:J27" si="6">(G28/$F$29)*100</f>
        <v>23.469387755102041</v>
      </c>
      <c r="H27" s="559">
        <f t="shared" si="6"/>
        <v>24.489795918367346</v>
      </c>
      <c r="I27" s="559">
        <f t="shared" si="6"/>
        <v>2.0408163265306123</v>
      </c>
      <c r="J27" s="559">
        <f t="shared" si="6"/>
        <v>4.0816326530612246</v>
      </c>
    </row>
    <row r="28" spans="4:10" ht="31.8" thickBot="1" x14ac:dyDescent="0.35">
      <c r="D28" s="940"/>
      <c r="E28" s="710" t="s">
        <v>2009</v>
      </c>
      <c r="F28" s="560">
        <f>COUNTA(T769:T873)</f>
        <v>45</v>
      </c>
      <c r="G28" s="560">
        <f t="shared" ref="G28:J28" si="7">COUNTA(U769:U873)</f>
        <v>23</v>
      </c>
      <c r="H28" s="560">
        <f t="shared" si="7"/>
        <v>24</v>
      </c>
      <c r="I28" s="560">
        <f t="shared" si="7"/>
        <v>2</v>
      </c>
      <c r="J28" s="560">
        <f t="shared" si="7"/>
        <v>4</v>
      </c>
    </row>
    <row r="29" spans="4:10" ht="47.4" thickBot="1" x14ac:dyDescent="0.35">
      <c r="D29" s="941"/>
      <c r="E29" s="715" t="s">
        <v>4094</v>
      </c>
      <c r="F29" s="711">
        <f>COUNTA(T769:X873)</f>
        <v>98</v>
      </c>
      <c r="G29" s="716" t="s">
        <v>4092</v>
      </c>
      <c r="H29" s="712">
        <f>AVERAGE(T769:X873)</f>
        <v>348.88775510204084</v>
      </c>
      <c r="I29" s="713" t="s">
        <v>2010</v>
      </c>
      <c r="J29" s="714">
        <f>COUNTA(Q769:Q873)</f>
        <v>105</v>
      </c>
    </row>
    <row r="30" spans="4:10" ht="31.2" x14ac:dyDescent="0.3">
      <c r="D30" s="942" t="s">
        <v>2126</v>
      </c>
      <c r="E30" s="709" t="s">
        <v>2013</v>
      </c>
      <c r="F30" s="559">
        <f>(F31/$F$32)*100</f>
        <v>61.194029850746269</v>
      </c>
      <c r="G30" s="559">
        <f t="shared" ref="G30:J30" si="8">(G31/$F$32)*100</f>
        <v>23.880597014925371</v>
      </c>
      <c r="H30" s="559">
        <f t="shared" si="8"/>
        <v>13.432835820895523</v>
      </c>
      <c r="I30" s="559">
        <f t="shared" si="8"/>
        <v>1.4925373134328357</v>
      </c>
      <c r="J30" s="559">
        <f t="shared" si="8"/>
        <v>0</v>
      </c>
    </row>
    <row r="31" spans="4:10" ht="31.8" thickBot="1" x14ac:dyDescent="0.35">
      <c r="D31" s="943"/>
      <c r="E31" s="710" t="s">
        <v>2009</v>
      </c>
      <c r="F31" s="560">
        <f>COUNTA(T879:T946)</f>
        <v>41</v>
      </c>
      <c r="G31" s="560">
        <f t="shared" ref="G31:J31" si="9">COUNTA(U879:U946)</f>
        <v>16</v>
      </c>
      <c r="H31" s="560">
        <f t="shared" si="9"/>
        <v>9</v>
      </c>
      <c r="I31" s="560">
        <f t="shared" si="9"/>
        <v>1</v>
      </c>
      <c r="J31" s="560">
        <f t="shared" si="9"/>
        <v>0</v>
      </c>
    </row>
    <row r="32" spans="4:10" ht="47.4" thickBot="1" x14ac:dyDescent="0.35">
      <c r="D32" s="944"/>
      <c r="E32" s="715" t="s">
        <v>4094</v>
      </c>
      <c r="F32" s="711">
        <f>COUNTA(T879:X946)</f>
        <v>67</v>
      </c>
      <c r="G32" s="716" t="s">
        <v>4092</v>
      </c>
      <c r="H32" s="712">
        <f>AVERAGE(T879:X946)</f>
        <v>231.51044776119403</v>
      </c>
      <c r="I32" s="713" t="s">
        <v>2010</v>
      </c>
      <c r="J32" s="714">
        <f>COUNTA(Q879:Q946)</f>
        <v>68</v>
      </c>
    </row>
    <row r="33" spans="4:10" ht="31.2" x14ac:dyDescent="0.3">
      <c r="D33" s="939" t="s">
        <v>2062</v>
      </c>
      <c r="E33" s="709" t="s">
        <v>2013</v>
      </c>
      <c r="F33" s="559">
        <f>(F34/$F$35)*100</f>
        <v>34.313725490196077</v>
      </c>
      <c r="G33" s="559">
        <f t="shared" ref="G33:J33" si="10">(G34/$F$35)*100</f>
        <v>38.235294117647058</v>
      </c>
      <c r="H33" s="559">
        <f t="shared" si="10"/>
        <v>17.647058823529413</v>
      </c>
      <c r="I33" s="559">
        <f t="shared" si="10"/>
        <v>4.9019607843137258</v>
      </c>
      <c r="J33" s="559">
        <f t="shared" si="10"/>
        <v>4.9019607843137258</v>
      </c>
    </row>
    <row r="34" spans="4:10" ht="31.8" thickBot="1" x14ac:dyDescent="0.35">
      <c r="D34" s="940"/>
      <c r="E34" s="710" t="s">
        <v>2009</v>
      </c>
      <c r="F34" s="560">
        <f>COUNTA(T951:T1055)</f>
        <v>35</v>
      </c>
      <c r="G34" s="560">
        <f t="shared" ref="G34:J34" si="11">COUNTA(U951:U1055)</f>
        <v>39</v>
      </c>
      <c r="H34" s="560">
        <f t="shared" si="11"/>
        <v>18</v>
      </c>
      <c r="I34" s="560">
        <f t="shared" si="11"/>
        <v>5</v>
      </c>
      <c r="J34" s="560">
        <f t="shared" si="11"/>
        <v>5</v>
      </c>
    </row>
    <row r="35" spans="4:10" ht="47.4" thickBot="1" x14ac:dyDescent="0.35">
      <c r="D35" s="941"/>
      <c r="E35" s="715" t="s">
        <v>4094</v>
      </c>
      <c r="F35" s="711">
        <f>COUNTA(T951:X1055)</f>
        <v>102</v>
      </c>
      <c r="G35" s="716" t="s">
        <v>4092</v>
      </c>
      <c r="H35" s="712">
        <f>AVERAGE(T951:X1055)</f>
        <v>387.43137254901961</v>
      </c>
      <c r="I35" s="713" t="s">
        <v>2010</v>
      </c>
      <c r="J35" s="714">
        <f>COUNTA(Q951:Q1055)</f>
        <v>105</v>
      </c>
    </row>
    <row r="36" spans="4:10" ht="31.2" x14ac:dyDescent="0.3">
      <c r="D36" s="939" t="s">
        <v>4073</v>
      </c>
      <c r="E36" s="709" t="s">
        <v>2013</v>
      </c>
      <c r="F36" s="559">
        <f>(F37/$F$38)*100</f>
        <v>22.222222222222221</v>
      </c>
      <c r="G36" s="559">
        <f t="shared" ref="G36:J36" si="12">(G37/$F$38)*100</f>
        <v>33.333333333333329</v>
      </c>
      <c r="H36" s="559">
        <f t="shared" si="12"/>
        <v>22.222222222222221</v>
      </c>
      <c r="I36" s="559">
        <f t="shared" si="12"/>
        <v>12.962962962962962</v>
      </c>
      <c r="J36" s="559">
        <f t="shared" si="12"/>
        <v>9.2592592592592595</v>
      </c>
    </row>
    <row r="37" spans="4:10" ht="31.8" thickBot="1" x14ac:dyDescent="0.35">
      <c r="D37" s="940"/>
      <c r="E37" s="710" t="s">
        <v>2009</v>
      </c>
      <c r="F37" s="560">
        <f>COUNTA(T1059:T1114)</f>
        <v>12</v>
      </c>
      <c r="G37" s="560">
        <f t="shared" ref="G37:J37" si="13">COUNTA(U1059:U1114)</f>
        <v>18</v>
      </c>
      <c r="H37" s="560">
        <f t="shared" si="13"/>
        <v>12</v>
      </c>
      <c r="I37" s="560">
        <f t="shared" si="13"/>
        <v>7</v>
      </c>
      <c r="J37" s="560">
        <f t="shared" si="13"/>
        <v>5</v>
      </c>
    </row>
    <row r="38" spans="4:10" ht="47.4" thickBot="1" x14ac:dyDescent="0.35">
      <c r="D38" s="941"/>
      <c r="E38" s="715" t="s">
        <v>4094</v>
      </c>
      <c r="F38" s="711">
        <f>COUNTA(T1059:X1114)</f>
        <v>54</v>
      </c>
      <c r="G38" s="716" t="s">
        <v>4092</v>
      </c>
      <c r="H38" s="712">
        <f>AVERAGE(T1059:X1114)</f>
        <v>521.22222222222217</v>
      </c>
      <c r="I38" s="713" t="s">
        <v>2010</v>
      </c>
      <c r="J38" s="714">
        <f>COUNTA(Q1059:Q1114)</f>
        <v>56</v>
      </c>
    </row>
    <row r="39" spans="4:10" ht="31.2" x14ac:dyDescent="0.3">
      <c r="D39" s="939" t="s">
        <v>4074</v>
      </c>
      <c r="E39" s="709" t="s">
        <v>2013</v>
      </c>
      <c r="F39" s="559">
        <f>(F40/$F$41)*100</f>
        <v>87.5</v>
      </c>
      <c r="G39" s="559">
        <f t="shared" ref="G39:J39" si="14">(G40/$F$41)*100</f>
        <v>8.3333333333333321</v>
      </c>
      <c r="H39" s="559">
        <f t="shared" si="14"/>
        <v>4.1666666666666661</v>
      </c>
      <c r="I39" s="559">
        <f t="shared" si="14"/>
        <v>0</v>
      </c>
      <c r="J39" s="559">
        <f t="shared" si="14"/>
        <v>0</v>
      </c>
    </row>
    <row r="40" spans="4:10" ht="31.8" thickBot="1" x14ac:dyDescent="0.35">
      <c r="D40" s="940"/>
      <c r="E40" s="710" t="s">
        <v>2009</v>
      </c>
      <c r="F40" s="560">
        <f>COUNTA(T1119:T1142)</f>
        <v>21</v>
      </c>
      <c r="G40" s="560">
        <f t="shared" ref="G40:J40" si="15">COUNTA(U1119:U1142)</f>
        <v>2</v>
      </c>
      <c r="H40" s="560">
        <f t="shared" si="15"/>
        <v>1</v>
      </c>
      <c r="I40" s="560">
        <f t="shared" si="15"/>
        <v>0</v>
      </c>
      <c r="J40" s="560">
        <f t="shared" si="15"/>
        <v>0</v>
      </c>
    </row>
    <row r="41" spans="4:10" ht="47.4" thickBot="1" x14ac:dyDescent="0.35">
      <c r="D41" s="941"/>
      <c r="E41" s="715" t="s">
        <v>4094</v>
      </c>
      <c r="F41" s="711">
        <f>COUNTA(T1119:X1142)</f>
        <v>24</v>
      </c>
      <c r="G41" s="716" t="s">
        <v>4092</v>
      </c>
      <c r="H41" s="712">
        <f>AVERAGE(T1119:X1142)</f>
        <v>145</v>
      </c>
      <c r="I41" s="713" t="s">
        <v>2010</v>
      </c>
      <c r="J41" s="714">
        <f>COUNTA(Q1119:Q1142)</f>
        <v>24</v>
      </c>
    </row>
    <row r="42" spans="4:10" ht="31.2" x14ac:dyDescent="0.3">
      <c r="D42" s="939" t="s">
        <v>560</v>
      </c>
      <c r="E42" s="709" t="s">
        <v>2013</v>
      </c>
      <c r="F42" s="559">
        <f>(F43/$F$44)*100</f>
        <v>70</v>
      </c>
      <c r="G42" s="559">
        <f t="shared" ref="G42:J42" si="16">(G43/$F$44)*100</f>
        <v>6.666666666666667</v>
      </c>
      <c r="H42" s="559">
        <f t="shared" si="16"/>
        <v>3.3333333333333335</v>
      </c>
      <c r="I42" s="559">
        <f t="shared" si="16"/>
        <v>0</v>
      </c>
      <c r="J42" s="559">
        <f t="shared" si="16"/>
        <v>0</v>
      </c>
    </row>
    <row r="43" spans="4:10" ht="31.8" thickBot="1" x14ac:dyDescent="0.35">
      <c r="D43" s="940"/>
      <c r="E43" s="710" t="s">
        <v>2009</v>
      </c>
      <c r="F43" s="560">
        <f>COUNTA(T1119:T1142)</f>
        <v>21</v>
      </c>
      <c r="G43" s="560">
        <f t="shared" ref="G43:J43" si="17">COUNTA(U1119:U1142)</f>
        <v>2</v>
      </c>
      <c r="H43" s="560">
        <f t="shared" si="17"/>
        <v>1</v>
      </c>
      <c r="I43" s="560">
        <f t="shared" si="17"/>
        <v>0</v>
      </c>
      <c r="J43" s="560">
        <f t="shared" si="17"/>
        <v>0</v>
      </c>
    </row>
    <row r="44" spans="4:10" ht="47.4" thickBot="1" x14ac:dyDescent="0.35">
      <c r="D44" s="941"/>
      <c r="E44" s="715" t="s">
        <v>4094</v>
      </c>
      <c r="F44" s="711">
        <f>COUNTA(T1147:X1177)</f>
        <v>30</v>
      </c>
      <c r="G44" s="716" t="s">
        <v>4092</v>
      </c>
      <c r="H44" s="712">
        <f>AVERAGE(T1147:X1177)</f>
        <v>14.283333333333333</v>
      </c>
      <c r="I44" s="713" t="s">
        <v>2010</v>
      </c>
      <c r="J44" s="714">
        <f>COUNTA(Q1147:Q1177)</f>
        <v>31</v>
      </c>
    </row>
    <row r="45" spans="4:10" ht="31.2" x14ac:dyDescent="0.3">
      <c r="D45" s="939" t="s">
        <v>4075</v>
      </c>
      <c r="E45" s="709" t="s">
        <v>2013</v>
      </c>
      <c r="F45" s="559">
        <f>(F46/$F$47)*100</f>
        <v>25.833333333333336</v>
      </c>
      <c r="G45" s="559">
        <f t="shared" ref="G45:J45" si="18">(G46/$F$47)*100</f>
        <v>30</v>
      </c>
      <c r="H45" s="559">
        <f t="shared" si="18"/>
        <v>35</v>
      </c>
      <c r="I45" s="559">
        <f t="shared" si="18"/>
        <v>6.666666666666667</v>
      </c>
      <c r="J45" s="559">
        <f t="shared" si="18"/>
        <v>2.5</v>
      </c>
    </row>
    <row r="46" spans="4:10" ht="31.8" thickBot="1" x14ac:dyDescent="0.35">
      <c r="D46" s="940"/>
      <c r="E46" s="710" t="s">
        <v>2009</v>
      </c>
      <c r="F46" s="560">
        <f>COUNTA(T1183:T1305)</f>
        <v>31</v>
      </c>
      <c r="G46" s="560">
        <f t="shared" ref="G46:J46" si="19">COUNTA(U1183:U1305)</f>
        <v>36</v>
      </c>
      <c r="H46" s="560">
        <f t="shared" si="19"/>
        <v>42</v>
      </c>
      <c r="I46" s="560">
        <f t="shared" si="19"/>
        <v>8</v>
      </c>
      <c r="J46" s="560">
        <f t="shared" si="19"/>
        <v>3</v>
      </c>
    </row>
    <row r="47" spans="4:10" ht="47.4" thickBot="1" x14ac:dyDescent="0.35">
      <c r="D47" s="941"/>
      <c r="E47" s="715" t="s">
        <v>4094</v>
      </c>
      <c r="F47" s="711">
        <f>COUNTA(T1183:X1305)</f>
        <v>120</v>
      </c>
      <c r="G47" s="716" t="s">
        <v>4092</v>
      </c>
      <c r="H47" s="712">
        <f>AVERAGE(T1183:X1305)</f>
        <v>457.37333333333333</v>
      </c>
      <c r="I47" s="713" t="s">
        <v>2010</v>
      </c>
      <c r="J47" s="714">
        <f>COUNTA(Q1183:Q1305)</f>
        <v>123</v>
      </c>
    </row>
    <row r="48" spans="4:10" ht="31.2" x14ac:dyDescent="0.3">
      <c r="D48" s="939" t="s">
        <v>2063</v>
      </c>
      <c r="E48" s="709" t="s">
        <v>2013</v>
      </c>
      <c r="F48" s="559">
        <f>(F49/$F$50)*100</f>
        <v>17.741935483870968</v>
      </c>
      <c r="G48" s="559">
        <f t="shared" ref="G48:J48" si="20">(G49/$F$50)*100</f>
        <v>27.419354838709676</v>
      </c>
      <c r="H48" s="559">
        <f t="shared" si="20"/>
        <v>30.64516129032258</v>
      </c>
      <c r="I48" s="559">
        <f t="shared" si="20"/>
        <v>8.064516129032258</v>
      </c>
      <c r="J48" s="559">
        <f t="shared" si="20"/>
        <v>16.129032258064516</v>
      </c>
    </row>
    <row r="49" spans="4:10" ht="31.8" thickBot="1" x14ac:dyDescent="0.35">
      <c r="D49" s="940"/>
      <c r="E49" s="710" t="s">
        <v>2009</v>
      </c>
      <c r="F49" s="560">
        <f>COUNTA(T1311:T1434)</f>
        <v>22</v>
      </c>
      <c r="G49" s="560">
        <f t="shared" ref="G49:J49" si="21">COUNTA(U1311:U1434)</f>
        <v>34</v>
      </c>
      <c r="H49" s="560">
        <f t="shared" si="21"/>
        <v>38</v>
      </c>
      <c r="I49" s="560">
        <f t="shared" si="21"/>
        <v>10</v>
      </c>
      <c r="J49" s="560">
        <f t="shared" si="21"/>
        <v>20</v>
      </c>
    </row>
    <row r="50" spans="4:10" ht="47.4" thickBot="1" x14ac:dyDescent="0.35">
      <c r="D50" s="941"/>
      <c r="E50" s="715" t="s">
        <v>4094</v>
      </c>
      <c r="F50" s="711">
        <f>COUNTA(T1311:X1434)</f>
        <v>124</v>
      </c>
      <c r="G50" s="716" t="s">
        <v>4092</v>
      </c>
      <c r="H50" s="712">
        <f>AVERAGE(T1311:X1434)</f>
        <v>571.37096774193549</v>
      </c>
      <c r="I50" s="713" t="s">
        <v>2010</v>
      </c>
      <c r="J50" s="714">
        <f>COUNTA(Q1311:Q1434)</f>
        <v>124</v>
      </c>
    </row>
    <row r="51" spans="4:10" ht="31.2" x14ac:dyDescent="0.3">
      <c r="D51" s="939" t="s">
        <v>168</v>
      </c>
      <c r="E51" s="709" t="s">
        <v>2013</v>
      </c>
      <c r="F51" s="559">
        <f>(F52/$F$53)*100</f>
        <v>95.918367346938766</v>
      </c>
      <c r="G51" s="559">
        <f t="shared" ref="G51:J51" si="22">(G52/$F$53)*100</f>
        <v>4.0816326530612246</v>
      </c>
      <c r="H51" s="559">
        <f t="shared" si="22"/>
        <v>0</v>
      </c>
      <c r="I51" s="559">
        <f t="shared" si="22"/>
        <v>0</v>
      </c>
      <c r="J51" s="559">
        <f t="shared" si="22"/>
        <v>0</v>
      </c>
    </row>
    <row r="52" spans="4:10" ht="31.8" thickBot="1" x14ac:dyDescent="0.35">
      <c r="D52" s="940"/>
      <c r="E52" s="710" t="s">
        <v>2009</v>
      </c>
      <c r="F52" s="560">
        <f>COUNTA(T1438:T1486)</f>
        <v>47</v>
      </c>
      <c r="G52" s="560">
        <f t="shared" ref="G52:J52" si="23">COUNTA(U1438:U1486)</f>
        <v>2</v>
      </c>
      <c r="H52" s="560">
        <f t="shared" si="23"/>
        <v>0</v>
      </c>
      <c r="I52" s="560">
        <f t="shared" si="23"/>
        <v>0</v>
      </c>
      <c r="J52" s="560">
        <f t="shared" si="23"/>
        <v>0</v>
      </c>
    </row>
    <row r="53" spans="4:10" ht="47.4" thickBot="1" x14ac:dyDescent="0.35">
      <c r="D53" s="941"/>
      <c r="E53" s="715" t="s">
        <v>4094</v>
      </c>
      <c r="F53" s="711">
        <f>COUNTA(T1438:X1486)</f>
        <v>49</v>
      </c>
      <c r="G53" s="716" t="s">
        <v>4092</v>
      </c>
      <c r="H53" s="712">
        <f>AVERAGE('Power use &amp; Typology'!T1438:X1486)</f>
        <v>111.15306122448979</v>
      </c>
      <c r="I53" s="713" t="s">
        <v>2010</v>
      </c>
      <c r="J53" s="714">
        <f>COUNTA(T1438:X1486)</f>
        <v>49</v>
      </c>
    </row>
    <row r="54" spans="4:10" ht="31.2" x14ac:dyDescent="0.3">
      <c r="D54" s="939" t="s">
        <v>2713</v>
      </c>
      <c r="E54" s="709" t="s">
        <v>2013</v>
      </c>
      <c r="F54" s="559">
        <f>(F55/$F$56)*100</f>
        <v>14.285714285714285</v>
      </c>
      <c r="G54" s="559">
        <f t="shared" ref="G54:J54" si="24">(G55/$F$56)*100</f>
        <v>35.714285714285715</v>
      </c>
      <c r="H54" s="559">
        <f t="shared" si="24"/>
        <v>50</v>
      </c>
      <c r="I54" s="559">
        <f t="shared" si="24"/>
        <v>0</v>
      </c>
      <c r="J54" s="559">
        <f t="shared" si="24"/>
        <v>0</v>
      </c>
    </row>
    <row r="55" spans="4:10" ht="31.8" thickBot="1" x14ac:dyDescent="0.35">
      <c r="D55" s="940"/>
      <c r="E55" s="710" t="s">
        <v>2009</v>
      </c>
      <c r="F55" s="560">
        <f>COUNTA(T1491:T1504)</f>
        <v>2</v>
      </c>
      <c r="G55" s="560">
        <f t="shared" ref="G55:J55" si="25">COUNTA(U1491:U1504)</f>
        <v>5</v>
      </c>
      <c r="H55" s="560">
        <f t="shared" si="25"/>
        <v>7</v>
      </c>
      <c r="I55" s="560">
        <f t="shared" si="25"/>
        <v>0</v>
      </c>
      <c r="J55" s="560">
        <f t="shared" si="25"/>
        <v>0</v>
      </c>
    </row>
    <row r="56" spans="4:10" ht="47.4" thickBot="1" x14ac:dyDescent="0.35">
      <c r="D56" s="941"/>
      <c r="E56" s="715" t="s">
        <v>4094</v>
      </c>
      <c r="F56" s="711">
        <f>COUNTA(T1491:X1504)</f>
        <v>14</v>
      </c>
      <c r="G56" s="716" t="s">
        <v>4092</v>
      </c>
      <c r="H56" s="712">
        <f>AVERAGE(T1491:X1504)</f>
        <v>465.57142857142856</v>
      </c>
      <c r="I56" s="713" t="s">
        <v>2010</v>
      </c>
      <c r="J56" s="714">
        <f>COUNTA(Q1491:Q1504)</f>
        <v>14</v>
      </c>
    </row>
    <row r="57" spans="4:10" ht="31.2" x14ac:dyDescent="0.3">
      <c r="D57" s="939" t="s">
        <v>2131</v>
      </c>
      <c r="E57" s="709" t="s">
        <v>2013</v>
      </c>
      <c r="F57" s="559">
        <f>(F58/$F$59)*100</f>
        <v>82.142857142857139</v>
      </c>
      <c r="G57" s="559">
        <f t="shared" ref="G57:J57" si="26">(G58/$F$59)*100</f>
        <v>14.285714285714285</v>
      </c>
      <c r="H57" s="559">
        <f t="shared" si="26"/>
        <v>3.5714285714285712</v>
      </c>
      <c r="I57" s="559">
        <f t="shared" si="26"/>
        <v>0</v>
      </c>
      <c r="J57" s="559">
        <f t="shared" si="26"/>
        <v>0</v>
      </c>
    </row>
    <row r="58" spans="4:10" ht="31.8" thickBot="1" x14ac:dyDescent="0.35">
      <c r="D58" s="940"/>
      <c r="E58" s="710" t="s">
        <v>2009</v>
      </c>
      <c r="F58" s="560">
        <f>COUNTA(T1509:T1537)</f>
        <v>23</v>
      </c>
      <c r="G58" s="560">
        <f t="shared" ref="G58:J58" si="27">COUNTA(U1509:U1537)</f>
        <v>4</v>
      </c>
      <c r="H58" s="560">
        <f t="shared" si="27"/>
        <v>1</v>
      </c>
      <c r="I58" s="560">
        <f t="shared" si="27"/>
        <v>0</v>
      </c>
      <c r="J58" s="560">
        <f t="shared" si="27"/>
        <v>0</v>
      </c>
    </row>
    <row r="59" spans="4:10" ht="47.4" thickBot="1" x14ac:dyDescent="0.35">
      <c r="D59" s="941"/>
      <c r="E59" s="715" t="s">
        <v>4094</v>
      </c>
      <c r="F59" s="711">
        <f>COUNTA(T1509:X1537)</f>
        <v>28</v>
      </c>
      <c r="G59" s="716" t="s">
        <v>4092</v>
      </c>
      <c r="H59" s="712">
        <f>AVERAGE(T1509:X1537)</f>
        <v>193.46428571428572</v>
      </c>
      <c r="I59" s="713" t="s">
        <v>2010</v>
      </c>
      <c r="J59" s="714">
        <f>COUNTA(Q1509:Q1537)</f>
        <v>29</v>
      </c>
    </row>
    <row r="60" spans="4:10" ht="31.2" x14ac:dyDescent="0.3">
      <c r="D60" s="939" t="s">
        <v>2132</v>
      </c>
      <c r="E60" s="709" t="s">
        <v>2013</v>
      </c>
      <c r="F60" s="559">
        <f>(F61/$F$62)*100</f>
        <v>0</v>
      </c>
      <c r="G60" s="559">
        <f t="shared" ref="G60:J60" si="28">(G61/$F$62)*100</f>
        <v>75</v>
      </c>
      <c r="H60" s="559">
        <f t="shared" si="28"/>
        <v>25</v>
      </c>
      <c r="I60" s="559">
        <f t="shared" si="28"/>
        <v>0</v>
      </c>
      <c r="J60" s="559">
        <f t="shared" si="28"/>
        <v>0</v>
      </c>
    </row>
    <row r="61" spans="4:10" ht="31.8" thickBot="1" x14ac:dyDescent="0.35">
      <c r="D61" s="940"/>
      <c r="E61" s="710" t="s">
        <v>2009</v>
      </c>
      <c r="F61" s="560">
        <f>COUNTA(T1540:T1543)</f>
        <v>0</v>
      </c>
      <c r="G61" s="560">
        <f t="shared" ref="G61:J61" si="29">COUNTA(U1540:U1543)</f>
        <v>3</v>
      </c>
      <c r="H61" s="560">
        <f t="shared" si="29"/>
        <v>1</v>
      </c>
      <c r="I61" s="560">
        <f t="shared" si="29"/>
        <v>0</v>
      </c>
      <c r="J61" s="560">
        <f t="shared" si="29"/>
        <v>0</v>
      </c>
    </row>
    <row r="62" spans="4:10" ht="47.4" thickBot="1" x14ac:dyDescent="0.35">
      <c r="D62" s="941"/>
      <c r="E62" s="715" t="s">
        <v>4094</v>
      </c>
      <c r="F62" s="711">
        <f>COUNTA(T1540:X1543)</f>
        <v>4</v>
      </c>
      <c r="G62" s="716" t="s">
        <v>4092</v>
      </c>
      <c r="H62" s="712">
        <f>AVERAGE(T1540:X1543)</f>
        <v>390</v>
      </c>
      <c r="I62" s="713" t="s">
        <v>2010</v>
      </c>
      <c r="J62" s="714">
        <f>COUNTA(Q1540:Q1543)</f>
        <v>4</v>
      </c>
    </row>
    <row r="63" spans="4:10" ht="31.2" x14ac:dyDescent="0.3">
      <c r="D63" s="939" t="s">
        <v>4076</v>
      </c>
      <c r="E63" s="709" t="s">
        <v>2013</v>
      </c>
      <c r="F63" s="559">
        <f>(F64/$F$65)*100</f>
        <v>51.515151515151516</v>
      </c>
      <c r="G63" s="559">
        <f t="shared" ref="G63:J63" si="30">(G64/$F$65)*100</f>
        <v>36.363636363636367</v>
      </c>
      <c r="H63" s="559">
        <f t="shared" si="30"/>
        <v>9.0909090909090917</v>
      </c>
      <c r="I63" s="559">
        <f t="shared" si="30"/>
        <v>0</v>
      </c>
      <c r="J63" s="559">
        <f t="shared" si="30"/>
        <v>3.0303030303030303</v>
      </c>
    </row>
    <row r="64" spans="4:10" ht="31.8" thickBot="1" x14ac:dyDescent="0.35">
      <c r="D64" s="940"/>
      <c r="E64" s="710" t="s">
        <v>2009</v>
      </c>
      <c r="F64" s="560">
        <f>COUNTA(T1547:T1583)</f>
        <v>17</v>
      </c>
      <c r="G64" s="560">
        <f t="shared" ref="G64:J64" si="31">COUNTA(U1547:U1583)</f>
        <v>12</v>
      </c>
      <c r="H64" s="560">
        <f t="shared" si="31"/>
        <v>3</v>
      </c>
      <c r="I64" s="560">
        <f t="shared" si="31"/>
        <v>0</v>
      </c>
      <c r="J64" s="560">
        <f t="shared" si="31"/>
        <v>1</v>
      </c>
    </row>
    <row r="65" spans="1:12" ht="47.4" thickBot="1" x14ac:dyDescent="0.35">
      <c r="D65" s="941"/>
      <c r="E65" s="715" t="s">
        <v>4094</v>
      </c>
      <c r="F65" s="711">
        <f>COUNTA(T1547:X1583)</f>
        <v>33</v>
      </c>
      <c r="G65" s="716" t="s">
        <v>4092</v>
      </c>
      <c r="H65" s="712">
        <f>AVERAGE(T1547:X1583)</f>
        <v>296.70967741935482</v>
      </c>
      <c r="I65" s="713" t="s">
        <v>2010</v>
      </c>
      <c r="J65" s="714">
        <f>COUNTA(Q1547:Q1583)</f>
        <v>37</v>
      </c>
    </row>
    <row r="66" spans="1:12" ht="31.2" x14ac:dyDescent="0.3">
      <c r="D66" s="939" t="s">
        <v>2134</v>
      </c>
      <c r="E66" s="709" t="s">
        <v>2013</v>
      </c>
      <c r="F66" s="559">
        <f>(F67/$F$68)*100</f>
        <v>33.333333333333329</v>
      </c>
      <c r="G66" s="559">
        <f t="shared" ref="G66:J66" si="32">(G67/$F$68)*100</f>
        <v>0</v>
      </c>
      <c r="H66" s="559">
        <f t="shared" si="32"/>
        <v>66.666666666666657</v>
      </c>
      <c r="I66" s="559">
        <f t="shared" si="32"/>
        <v>0</v>
      </c>
      <c r="J66" s="559">
        <f t="shared" si="32"/>
        <v>0</v>
      </c>
    </row>
    <row r="67" spans="1:12" ht="31.8" thickBot="1" x14ac:dyDescent="0.35">
      <c r="D67" s="940"/>
      <c r="E67" s="710" t="s">
        <v>2009</v>
      </c>
      <c r="F67" s="560">
        <f>COUNTA(T1587:T1594)</f>
        <v>1</v>
      </c>
      <c r="G67" s="560">
        <f t="shared" ref="G67:J67" si="33">COUNTA(U1587:U1594)</f>
        <v>0</v>
      </c>
      <c r="H67" s="560">
        <f t="shared" si="33"/>
        <v>2</v>
      </c>
      <c r="I67" s="560">
        <f t="shared" si="33"/>
        <v>0</v>
      </c>
      <c r="J67" s="560">
        <f t="shared" si="33"/>
        <v>0</v>
      </c>
    </row>
    <row r="68" spans="1:12" ht="47.4" thickBot="1" x14ac:dyDescent="0.35">
      <c r="D68" s="941"/>
      <c r="E68" s="715" t="s">
        <v>4094</v>
      </c>
      <c r="F68" s="711">
        <f>COUNTA(T1587:X1594)</f>
        <v>3</v>
      </c>
      <c r="G68" s="716" t="s">
        <v>4092</v>
      </c>
      <c r="H68" s="712">
        <f>AVERAGE(T1587:X1594)</f>
        <v>480</v>
      </c>
      <c r="I68" s="713" t="s">
        <v>2010</v>
      </c>
      <c r="J68" s="714">
        <f>COUNTA(Q1587:Q1594)</f>
        <v>8</v>
      </c>
    </row>
    <row r="69" spans="1:12" ht="31.2" x14ac:dyDescent="0.3">
      <c r="D69" s="939" t="s">
        <v>4077</v>
      </c>
      <c r="E69" s="709" t="s">
        <v>2013</v>
      </c>
      <c r="F69" s="559">
        <f>(F70/$F$71)*100</f>
        <v>100</v>
      </c>
      <c r="G69" s="559">
        <f t="shared" ref="G69:J69" si="34">(G70/$F$71)*100</f>
        <v>0</v>
      </c>
      <c r="H69" s="559">
        <f t="shared" si="34"/>
        <v>0</v>
      </c>
      <c r="I69" s="559">
        <f t="shared" si="34"/>
        <v>0</v>
      </c>
      <c r="J69" s="559">
        <f t="shared" si="34"/>
        <v>0</v>
      </c>
    </row>
    <row r="70" spans="1:12" ht="31.8" thickBot="1" x14ac:dyDescent="0.35">
      <c r="D70" s="940"/>
      <c r="E70" s="710" t="s">
        <v>2009</v>
      </c>
      <c r="F70" s="560">
        <f>COUNTA(T1599:T1609)</f>
        <v>11</v>
      </c>
      <c r="G70" s="560">
        <f t="shared" ref="G70:J70" si="35">COUNTA(U1599:U1609)</f>
        <v>0</v>
      </c>
      <c r="H70" s="560">
        <f t="shared" si="35"/>
        <v>0</v>
      </c>
      <c r="I70" s="560">
        <f t="shared" si="35"/>
        <v>0</v>
      </c>
      <c r="J70" s="560">
        <f t="shared" si="35"/>
        <v>0</v>
      </c>
    </row>
    <row r="71" spans="1:12" ht="47.4" thickBot="1" x14ac:dyDescent="0.35">
      <c r="D71" s="941"/>
      <c r="E71" s="715" t="s">
        <v>4094</v>
      </c>
      <c r="F71" s="711">
        <f>COUNTA(T1599:X1609)</f>
        <v>11</v>
      </c>
      <c r="G71" s="716" t="s">
        <v>4092</v>
      </c>
      <c r="H71" s="712">
        <f>AVERAGE(T1599:X1609)</f>
        <v>33.81818181818182</v>
      </c>
      <c r="I71" s="713" t="s">
        <v>2010</v>
      </c>
      <c r="J71" s="714">
        <f>COUNTA(Q1599:Q1609)</f>
        <v>11</v>
      </c>
    </row>
    <row r="72" spans="1:12" ht="31.2" x14ac:dyDescent="0.3">
      <c r="D72" s="939" t="s">
        <v>4078</v>
      </c>
      <c r="E72" s="709" t="s">
        <v>2013</v>
      </c>
      <c r="F72" s="559">
        <f>(F73/$F$74)*100</f>
        <v>23.076923076923077</v>
      </c>
      <c r="G72" s="559">
        <f t="shared" ref="G72:J72" si="36">(G73/$F$74)*100</f>
        <v>61.53846153846154</v>
      </c>
      <c r="H72" s="559">
        <f t="shared" si="36"/>
        <v>7.6923076923076925</v>
      </c>
      <c r="I72" s="559">
        <f t="shared" si="36"/>
        <v>7.6923076923076925</v>
      </c>
      <c r="J72" s="559">
        <f t="shared" si="36"/>
        <v>0</v>
      </c>
    </row>
    <row r="73" spans="1:12" ht="31.8" thickBot="1" x14ac:dyDescent="0.35">
      <c r="D73" s="940"/>
      <c r="E73" s="710" t="s">
        <v>2009</v>
      </c>
      <c r="F73" s="560">
        <f>COUNTA(T1614:T1626)</f>
        <v>3</v>
      </c>
      <c r="G73" s="560">
        <f t="shared" ref="G73:J73" si="37">COUNTA(U1614:U1626)</f>
        <v>8</v>
      </c>
      <c r="H73" s="560">
        <f t="shared" si="37"/>
        <v>1</v>
      </c>
      <c r="I73" s="560">
        <f t="shared" si="37"/>
        <v>1</v>
      </c>
      <c r="J73" s="560">
        <f t="shared" si="37"/>
        <v>0</v>
      </c>
    </row>
    <row r="74" spans="1:12" ht="47.4" thickBot="1" x14ac:dyDescent="0.35">
      <c r="D74" s="941"/>
      <c r="E74" s="715" t="s">
        <v>4094</v>
      </c>
      <c r="F74" s="711">
        <f>COUNTA(T1614:X1626)</f>
        <v>13</v>
      </c>
      <c r="G74" s="716" t="s">
        <v>4092</v>
      </c>
      <c r="H74" s="712">
        <f>AVERAGE(T1614:X1626)</f>
        <v>365</v>
      </c>
      <c r="I74" s="713" t="s">
        <v>2010</v>
      </c>
      <c r="J74" s="714">
        <f>COUNTA(Q1614:Q1626)</f>
        <v>13</v>
      </c>
    </row>
    <row r="79" spans="1:12" ht="15" thickBot="1" x14ac:dyDescent="0.35"/>
    <row r="80" spans="1:12" ht="41.1" customHeight="1" thickBot="1" x14ac:dyDescent="0.4">
      <c r="A80" s="105" t="s">
        <v>0</v>
      </c>
      <c r="B80" s="397" t="s">
        <v>1</v>
      </c>
      <c r="C80" s="397" t="s">
        <v>2</v>
      </c>
      <c r="D80" s="107" t="s">
        <v>1300</v>
      </c>
      <c r="E80" s="107" t="s">
        <v>1301</v>
      </c>
      <c r="F80" s="105" t="s">
        <v>4080</v>
      </c>
      <c r="G80" s="105" t="s">
        <v>4081</v>
      </c>
      <c r="H80" s="105" t="s">
        <v>4082</v>
      </c>
      <c r="I80" s="105" t="s">
        <v>4083</v>
      </c>
      <c r="J80" s="105" t="s">
        <v>4084</v>
      </c>
      <c r="K80" s="105" t="s">
        <v>366</v>
      </c>
      <c r="L80" s="24"/>
    </row>
    <row r="81" spans="1:25" ht="18.600000000000001" thickBot="1" x14ac:dyDescent="0.4">
      <c r="A81" s="56" t="s">
        <v>3</v>
      </c>
      <c r="B81" s="398"/>
      <c r="C81" s="17"/>
      <c r="D81" s="17"/>
      <c r="E81" s="17"/>
      <c r="F81" s="698"/>
      <c r="G81" s="698"/>
      <c r="H81" s="698"/>
      <c r="I81" s="698"/>
      <c r="J81" s="698"/>
      <c r="K81" s="18"/>
      <c r="L81" s="25"/>
      <c r="O81" s="426" t="s">
        <v>31</v>
      </c>
      <c r="P81" s="10" t="s">
        <v>26</v>
      </c>
      <c r="Q81" s="14" t="s">
        <v>2066</v>
      </c>
      <c r="R81" s="14">
        <v>630</v>
      </c>
      <c r="S81" s="14">
        <v>1800</v>
      </c>
      <c r="T81" s="315"/>
      <c r="U81" s="315"/>
      <c r="V81" s="315">
        <v>630</v>
      </c>
      <c r="W81" s="315"/>
      <c r="X81" s="315"/>
      <c r="Y81" s="19" t="s">
        <v>1666</v>
      </c>
    </row>
    <row r="82" spans="1:25" x14ac:dyDescent="0.3">
      <c r="A82" s="419" t="s">
        <v>6</v>
      </c>
      <c r="B82" s="399" t="s">
        <v>947</v>
      </c>
      <c r="C82" s="85" t="s">
        <v>2064</v>
      </c>
      <c r="D82" s="80">
        <v>650</v>
      </c>
      <c r="E82" s="688">
        <v>1820</v>
      </c>
      <c r="F82" s="281"/>
      <c r="G82" s="281"/>
      <c r="H82" s="281">
        <v>650</v>
      </c>
      <c r="I82" s="281"/>
      <c r="J82" s="281"/>
      <c r="K82" s="385" t="s">
        <v>1654</v>
      </c>
      <c r="O82" s="556" t="s">
        <v>41</v>
      </c>
      <c r="P82" s="544" t="s">
        <v>35</v>
      </c>
      <c r="Q82" s="545" t="s">
        <v>2067</v>
      </c>
      <c r="R82" s="545">
        <v>298</v>
      </c>
      <c r="S82" s="545">
        <v>775</v>
      </c>
      <c r="T82" s="703"/>
      <c r="U82" s="703">
        <v>298</v>
      </c>
      <c r="V82" s="703"/>
      <c r="W82" s="703"/>
      <c r="X82" s="703"/>
      <c r="Y82" s="571" t="s">
        <v>1675</v>
      </c>
    </row>
    <row r="83" spans="1:25" x14ac:dyDescent="0.3">
      <c r="A83" s="37" t="s">
        <v>296</v>
      </c>
      <c r="B83" s="10" t="s">
        <v>948</v>
      </c>
      <c r="C83" s="14" t="s">
        <v>2064</v>
      </c>
      <c r="D83" s="65">
        <v>650</v>
      </c>
      <c r="E83" s="77">
        <v>1690</v>
      </c>
      <c r="F83" s="281"/>
      <c r="G83" s="281"/>
      <c r="H83" s="281">
        <v>650</v>
      </c>
      <c r="I83" s="281"/>
      <c r="J83" s="281"/>
      <c r="K83" s="693" t="s">
        <v>1654</v>
      </c>
      <c r="O83" s="421"/>
      <c r="P83" s="40" t="s">
        <v>58</v>
      </c>
      <c r="Q83" s="11" t="s">
        <v>424</v>
      </c>
      <c r="R83" s="11">
        <v>632</v>
      </c>
      <c r="S83" s="11">
        <v>1700</v>
      </c>
      <c r="T83" s="281"/>
      <c r="U83" s="281"/>
      <c r="V83" s="281">
        <v>632</v>
      </c>
      <c r="W83" s="281"/>
      <c r="X83" s="281"/>
      <c r="Y83" s="20" t="s">
        <v>1691</v>
      </c>
    </row>
    <row r="84" spans="1:25" ht="15" thickBot="1" x14ac:dyDescent="0.35">
      <c r="A84" s="420"/>
      <c r="B84" s="400" t="s">
        <v>949</v>
      </c>
      <c r="C84" s="93" t="s">
        <v>2064</v>
      </c>
      <c r="D84" s="81">
        <v>650</v>
      </c>
      <c r="E84" s="689">
        <v>1820</v>
      </c>
      <c r="F84" s="281"/>
      <c r="G84" s="281"/>
      <c r="H84" s="281">
        <v>650</v>
      </c>
      <c r="I84" s="281"/>
      <c r="J84" s="281"/>
      <c r="K84" s="694" t="s">
        <v>1654</v>
      </c>
      <c r="O84" s="547"/>
      <c r="P84" s="554" t="s">
        <v>61</v>
      </c>
      <c r="Q84" s="546" t="s">
        <v>424</v>
      </c>
      <c r="R84" s="546">
        <v>342</v>
      </c>
      <c r="S84" s="546">
        <v>900</v>
      </c>
      <c r="T84" s="281"/>
      <c r="U84" s="281">
        <v>342</v>
      </c>
      <c r="V84" s="281"/>
      <c r="W84" s="281"/>
      <c r="X84" s="281"/>
      <c r="Y84" s="564" t="s">
        <v>1692</v>
      </c>
    </row>
    <row r="85" spans="1:25" x14ac:dyDescent="0.3">
      <c r="A85" s="421"/>
      <c r="B85" s="399" t="s">
        <v>950</v>
      </c>
      <c r="C85" s="79" t="s">
        <v>428</v>
      </c>
      <c r="D85" s="79">
        <v>650</v>
      </c>
      <c r="E85" s="688">
        <v>1820</v>
      </c>
      <c r="F85" s="281"/>
      <c r="G85" s="281"/>
      <c r="H85" s="281">
        <v>650</v>
      </c>
      <c r="I85" s="281"/>
      <c r="J85" s="281"/>
      <c r="K85" s="385" t="s">
        <v>1654</v>
      </c>
      <c r="O85" s="556" t="s">
        <v>341</v>
      </c>
      <c r="P85" s="544" t="s">
        <v>80</v>
      </c>
      <c r="Q85" s="545" t="s">
        <v>424</v>
      </c>
      <c r="R85" s="545">
        <v>25.8</v>
      </c>
      <c r="S85" s="545">
        <v>70.92</v>
      </c>
      <c r="T85" s="315">
        <v>25.8</v>
      </c>
      <c r="U85" s="315"/>
      <c r="V85" s="315"/>
      <c r="W85" s="315"/>
      <c r="X85" s="315"/>
      <c r="Y85" s="571" t="s">
        <v>1703</v>
      </c>
    </row>
    <row r="86" spans="1:25" x14ac:dyDescent="0.3">
      <c r="A86" s="421"/>
      <c r="B86" s="10" t="s">
        <v>951</v>
      </c>
      <c r="C86" s="14" t="s">
        <v>428</v>
      </c>
      <c r="D86" s="14">
        <v>650</v>
      </c>
      <c r="E86" s="77">
        <v>1690</v>
      </c>
      <c r="F86" s="281"/>
      <c r="G86" s="281"/>
      <c r="H86" s="281">
        <v>650</v>
      </c>
      <c r="I86" s="281"/>
      <c r="J86" s="281"/>
      <c r="K86" s="693" t="s">
        <v>1654</v>
      </c>
      <c r="O86" s="42" t="s">
        <v>342</v>
      </c>
      <c r="P86" s="252" t="s">
        <v>81</v>
      </c>
      <c r="Q86" s="13" t="s">
        <v>424</v>
      </c>
      <c r="R86" s="13">
        <v>51.7</v>
      </c>
      <c r="S86" s="13">
        <v>141.80000000000001</v>
      </c>
      <c r="T86" s="314">
        <v>51.7</v>
      </c>
      <c r="U86" s="314"/>
      <c r="V86" s="314"/>
      <c r="W86" s="314"/>
      <c r="X86" s="314"/>
      <c r="Y86" s="19" t="s">
        <v>1704</v>
      </c>
    </row>
    <row r="87" spans="1:25" ht="15" thickBot="1" x14ac:dyDescent="0.35">
      <c r="A87" s="421"/>
      <c r="B87" s="400" t="s">
        <v>952</v>
      </c>
      <c r="C87" s="93" t="s">
        <v>428</v>
      </c>
      <c r="D87" s="93">
        <v>650</v>
      </c>
      <c r="E87" s="689">
        <v>1820</v>
      </c>
      <c r="F87" s="281"/>
      <c r="G87" s="281"/>
      <c r="H87" s="281">
        <v>650</v>
      </c>
      <c r="I87" s="281"/>
      <c r="J87" s="281"/>
      <c r="K87" s="694" t="s">
        <v>1654</v>
      </c>
      <c r="O87" s="547"/>
      <c r="P87" s="554" t="s">
        <v>1027</v>
      </c>
      <c r="Q87" s="546" t="s">
        <v>424</v>
      </c>
      <c r="R87" s="545">
        <v>55</v>
      </c>
      <c r="S87" s="604">
        <v>100.96</v>
      </c>
      <c r="T87" s="703">
        <v>55</v>
      </c>
      <c r="U87" s="703"/>
      <c r="V87" s="703"/>
      <c r="W87" s="703"/>
      <c r="X87" s="703"/>
      <c r="Y87" s="571" t="s">
        <v>1021</v>
      </c>
    </row>
    <row r="88" spans="1:25" x14ac:dyDescent="0.3">
      <c r="A88" s="421"/>
      <c r="B88" s="399" t="s">
        <v>953</v>
      </c>
      <c r="C88" s="79" t="s">
        <v>98</v>
      </c>
      <c r="D88" s="79">
        <v>500</v>
      </c>
      <c r="E88" s="688">
        <v>862</v>
      </c>
      <c r="F88" s="281"/>
      <c r="G88" s="281"/>
      <c r="H88" s="281">
        <v>500</v>
      </c>
      <c r="I88" s="281"/>
      <c r="J88" s="281"/>
      <c r="K88" s="695" t="s">
        <v>1655</v>
      </c>
      <c r="O88" s="421"/>
      <c r="P88" s="40" t="s">
        <v>1028</v>
      </c>
      <c r="Q88" s="11" t="s">
        <v>424</v>
      </c>
      <c r="R88" s="14">
        <v>45</v>
      </c>
      <c r="S88" s="94">
        <v>86153</v>
      </c>
      <c r="T88" s="703">
        <v>45</v>
      </c>
      <c r="U88" s="703"/>
      <c r="V88" s="703"/>
      <c r="W88" s="703"/>
      <c r="X88" s="703"/>
      <c r="Y88" s="19" t="s">
        <v>1020</v>
      </c>
    </row>
    <row r="89" spans="1:25" ht="15" thickBot="1" x14ac:dyDescent="0.35">
      <c r="A89" s="421"/>
      <c r="B89" s="400" t="s">
        <v>954</v>
      </c>
      <c r="C89" s="93" t="s">
        <v>98</v>
      </c>
      <c r="D89" s="93">
        <v>500</v>
      </c>
      <c r="E89" s="689">
        <v>1011</v>
      </c>
      <c r="F89" s="281"/>
      <c r="G89" s="281"/>
      <c r="H89" s="281">
        <v>500</v>
      </c>
      <c r="I89" s="281"/>
      <c r="J89" s="281"/>
      <c r="K89" s="696" t="s">
        <v>1656</v>
      </c>
      <c r="O89" s="547"/>
      <c r="P89" s="554" t="s">
        <v>112</v>
      </c>
      <c r="Q89" s="546" t="s">
        <v>424</v>
      </c>
      <c r="R89" s="546">
        <v>80</v>
      </c>
      <c r="S89" s="546">
        <v>205.52</v>
      </c>
      <c r="T89" s="703">
        <v>80</v>
      </c>
      <c r="U89" s="703"/>
      <c r="V89" s="703"/>
      <c r="W89" s="703"/>
      <c r="X89" s="703"/>
      <c r="Y89" s="571" t="s">
        <v>1029</v>
      </c>
    </row>
    <row r="90" spans="1:25" x14ac:dyDescent="0.3">
      <c r="A90" s="421"/>
      <c r="B90" s="399" t="s">
        <v>956</v>
      </c>
      <c r="C90" s="79" t="s">
        <v>98</v>
      </c>
      <c r="D90" s="79">
        <v>600</v>
      </c>
      <c r="E90" s="688">
        <v>862</v>
      </c>
      <c r="F90" s="281"/>
      <c r="G90" s="281"/>
      <c r="H90" s="281">
        <v>600</v>
      </c>
      <c r="I90" s="281"/>
      <c r="J90" s="281"/>
      <c r="K90" s="695" t="s">
        <v>1657</v>
      </c>
      <c r="O90" s="421" t="s">
        <v>1347</v>
      </c>
      <c r="P90" s="40" t="s">
        <v>113</v>
      </c>
      <c r="Q90" s="11" t="s">
        <v>424</v>
      </c>
      <c r="R90" s="11">
        <v>84.56</v>
      </c>
      <c r="S90" s="11">
        <v>169</v>
      </c>
      <c r="T90" s="703">
        <v>84.56</v>
      </c>
      <c r="U90" s="703"/>
      <c r="V90" s="703"/>
      <c r="W90" s="703"/>
      <c r="X90" s="703"/>
      <c r="Y90" s="20" t="s">
        <v>1032</v>
      </c>
    </row>
    <row r="91" spans="1:25" ht="15" thickBot="1" x14ac:dyDescent="0.35">
      <c r="A91" s="421"/>
      <c r="B91" s="400" t="s">
        <v>957</v>
      </c>
      <c r="C91" s="93" t="s">
        <v>98</v>
      </c>
      <c r="D91" s="93">
        <v>600</v>
      </c>
      <c r="E91" s="689">
        <v>1011</v>
      </c>
      <c r="F91" s="281"/>
      <c r="G91" s="281"/>
      <c r="H91" s="281">
        <v>600</v>
      </c>
      <c r="I91" s="281"/>
      <c r="J91" s="281"/>
      <c r="K91" s="696" t="s">
        <v>1656</v>
      </c>
      <c r="O91" s="547" t="s">
        <v>1041</v>
      </c>
      <c r="P91" s="554" t="s">
        <v>114</v>
      </c>
      <c r="Q91" s="546" t="s">
        <v>424</v>
      </c>
      <c r="R91" s="546">
        <v>84.71</v>
      </c>
      <c r="S91" s="546">
        <v>179.08</v>
      </c>
      <c r="T91" s="703">
        <v>84.71</v>
      </c>
      <c r="U91" s="703"/>
      <c r="V91" s="703"/>
      <c r="W91" s="703"/>
      <c r="X91" s="703"/>
      <c r="Y91" s="564" t="s">
        <v>1031</v>
      </c>
    </row>
    <row r="92" spans="1:25" x14ac:dyDescent="0.3">
      <c r="A92" s="422"/>
      <c r="B92" s="10" t="s">
        <v>4</v>
      </c>
      <c r="C92" s="14" t="s">
        <v>82</v>
      </c>
      <c r="D92" s="14">
        <v>46</v>
      </c>
      <c r="E92" s="690"/>
      <c r="F92" s="281">
        <v>46</v>
      </c>
      <c r="G92" s="281"/>
      <c r="H92" s="281"/>
      <c r="I92" s="281"/>
      <c r="J92" s="281"/>
      <c r="K92" s="285" t="s">
        <v>1659</v>
      </c>
      <c r="O92" s="421"/>
      <c r="P92" s="40" t="s">
        <v>1030</v>
      </c>
      <c r="Q92" s="11" t="s">
        <v>424</v>
      </c>
      <c r="R92" s="11">
        <v>150.19999999999999</v>
      </c>
      <c r="S92" s="11">
        <v>280.23</v>
      </c>
      <c r="T92" s="703">
        <v>150.19999999999999</v>
      </c>
      <c r="U92" s="703"/>
      <c r="V92" s="703"/>
      <c r="W92" s="703"/>
      <c r="X92" s="703"/>
      <c r="Y92" s="20" t="s">
        <v>1022</v>
      </c>
    </row>
    <row r="93" spans="1:25" ht="15" thickBot="1" x14ac:dyDescent="0.35">
      <c r="A93" s="421"/>
      <c r="B93" s="252" t="s">
        <v>5</v>
      </c>
      <c r="C93" s="13" t="s">
        <v>98</v>
      </c>
      <c r="D93" s="13">
        <v>420</v>
      </c>
      <c r="E93" s="157"/>
      <c r="F93" s="200"/>
      <c r="G93" s="200"/>
      <c r="H93" s="200"/>
      <c r="I93" s="200"/>
      <c r="J93" s="200"/>
      <c r="K93" s="348" t="s">
        <v>1660</v>
      </c>
      <c r="O93" s="547"/>
      <c r="P93" s="554" t="s">
        <v>115</v>
      </c>
      <c r="Q93" s="546" t="s">
        <v>424</v>
      </c>
      <c r="R93" s="546">
        <v>152.1</v>
      </c>
      <c r="S93" s="546">
        <v>313.67</v>
      </c>
      <c r="T93" s="703">
        <v>152.1</v>
      </c>
      <c r="U93" s="703"/>
      <c r="V93" s="703"/>
      <c r="W93" s="703"/>
      <c r="X93" s="703"/>
      <c r="Y93" s="564" t="s">
        <v>1034</v>
      </c>
    </row>
    <row r="94" spans="1:25" x14ac:dyDescent="0.3">
      <c r="A94" s="421"/>
      <c r="B94" s="399" t="s">
        <v>959</v>
      </c>
      <c r="C94" s="79" t="s">
        <v>98</v>
      </c>
      <c r="D94" s="79">
        <v>525</v>
      </c>
      <c r="E94" s="688">
        <v>862</v>
      </c>
      <c r="F94" s="281"/>
      <c r="G94" s="281"/>
      <c r="H94" s="281">
        <v>525</v>
      </c>
      <c r="I94" s="281"/>
      <c r="J94" s="281"/>
      <c r="K94" s="695" t="s">
        <v>1661</v>
      </c>
      <c r="O94" s="421"/>
      <c r="P94" s="40" t="s">
        <v>116</v>
      </c>
      <c r="Q94" s="11" t="s">
        <v>424</v>
      </c>
      <c r="R94" s="11">
        <v>39.590000000000003</v>
      </c>
      <c r="S94" s="95">
        <v>81287</v>
      </c>
      <c r="T94" s="703">
        <v>39.590000000000003</v>
      </c>
      <c r="U94" s="703"/>
      <c r="V94" s="703"/>
      <c r="W94" s="703"/>
      <c r="X94" s="703"/>
      <c r="Y94" s="20" t="s">
        <v>1033</v>
      </c>
    </row>
    <row r="95" spans="1:25" ht="15" thickBot="1" x14ac:dyDescent="0.35">
      <c r="A95" s="421"/>
      <c r="B95" s="401" t="s">
        <v>960</v>
      </c>
      <c r="C95" s="12" t="s">
        <v>98</v>
      </c>
      <c r="D95" s="12">
        <v>525</v>
      </c>
      <c r="E95" s="689">
        <v>1011</v>
      </c>
      <c r="F95" s="281"/>
      <c r="G95" s="281"/>
      <c r="H95" s="281">
        <v>525</v>
      </c>
      <c r="I95" s="281"/>
      <c r="J95" s="281"/>
      <c r="K95" s="697" t="s">
        <v>1662</v>
      </c>
      <c r="O95" s="556" t="s">
        <v>162</v>
      </c>
      <c r="P95" s="544" t="s">
        <v>156</v>
      </c>
      <c r="Q95" s="545" t="s">
        <v>424</v>
      </c>
      <c r="R95" s="545">
        <v>300</v>
      </c>
      <c r="S95" s="545">
        <v>780</v>
      </c>
      <c r="T95" s="703"/>
      <c r="U95" s="703">
        <v>300</v>
      </c>
      <c r="V95" s="703"/>
      <c r="W95" s="703"/>
      <c r="X95" s="703"/>
      <c r="Y95" s="571" t="s">
        <v>1709</v>
      </c>
    </row>
    <row r="96" spans="1:25" x14ac:dyDescent="0.3">
      <c r="A96" s="421"/>
      <c r="B96" s="402" t="s">
        <v>1345</v>
      </c>
      <c r="C96" s="106" t="s">
        <v>98</v>
      </c>
      <c r="D96" s="80">
        <v>630</v>
      </c>
      <c r="E96" s="691">
        <v>862</v>
      </c>
      <c r="F96" s="700"/>
      <c r="G96" s="700"/>
      <c r="H96" s="700">
        <v>630</v>
      </c>
      <c r="I96" s="700"/>
      <c r="J96" s="700"/>
      <c r="K96" s="385" t="s">
        <v>1663</v>
      </c>
      <c r="O96" s="419" t="s">
        <v>170</v>
      </c>
      <c r="P96" s="10" t="s">
        <v>165</v>
      </c>
      <c r="Q96" s="14" t="s">
        <v>424</v>
      </c>
      <c r="R96" s="14">
        <v>336</v>
      </c>
      <c r="S96" s="14">
        <v>1160</v>
      </c>
      <c r="T96" s="315"/>
      <c r="U96" s="315">
        <v>336</v>
      </c>
      <c r="V96" s="315"/>
      <c r="W96" s="315"/>
      <c r="X96" s="315"/>
      <c r="Y96" s="19" t="s">
        <v>166</v>
      </c>
    </row>
    <row r="97" spans="1:25" ht="15" thickBot="1" x14ac:dyDescent="0.35">
      <c r="A97" s="423"/>
      <c r="B97" s="403" t="s">
        <v>961</v>
      </c>
      <c r="C97" s="109" t="s">
        <v>98</v>
      </c>
      <c r="D97" s="81">
        <v>630</v>
      </c>
      <c r="E97" s="692">
        <v>1011</v>
      </c>
      <c r="F97" s="700"/>
      <c r="G97" s="700"/>
      <c r="H97" s="700">
        <v>630</v>
      </c>
      <c r="I97" s="700"/>
      <c r="J97" s="700"/>
      <c r="K97" s="694" t="s">
        <v>1664</v>
      </c>
      <c r="O97" s="421"/>
      <c r="P97" s="40" t="s">
        <v>183</v>
      </c>
      <c r="Q97" s="11" t="s">
        <v>424</v>
      </c>
      <c r="R97" s="11">
        <v>30</v>
      </c>
      <c r="S97" s="11">
        <v>77</v>
      </c>
      <c r="T97" s="281">
        <v>30</v>
      </c>
      <c r="U97" s="281"/>
      <c r="V97" s="281"/>
      <c r="W97" s="281"/>
      <c r="X97" s="281"/>
      <c r="Y97" s="20" t="s">
        <v>1716</v>
      </c>
    </row>
    <row r="98" spans="1:25" ht="18.600000000000001" thickBot="1" x14ac:dyDescent="0.4">
      <c r="A98" s="56" t="s">
        <v>7</v>
      </c>
      <c r="B98" s="15"/>
      <c r="C98" s="27"/>
      <c r="D98" s="27"/>
      <c r="E98" s="27"/>
      <c r="F98" s="699"/>
      <c r="G98" s="699"/>
      <c r="H98" s="699"/>
      <c r="I98" s="699"/>
      <c r="J98" s="699"/>
      <c r="K98" s="16"/>
      <c r="O98" s="547"/>
      <c r="P98" s="554" t="s">
        <v>1089</v>
      </c>
      <c r="Q98" s="546" t="s">
        <v>424</v>
      </c>
      <c r="R98" s="546">
        <v>150</v>
      </c>
      <c r="S98" s="619"/>
      <c r="T98" s="703">
        <v>150</v>
      </c>
      <c r="U98" s="703"/>
      <c r="V98" s="703"/>
      <c r="W98" s="703"/>
      <c r="X98" s="703"/>
      <c r="Y98" s="564" t="s">
        <v>1091</v>
      </c>
    </row>
    <row r="99" spans="1:25" x14ac:dyDescent="0.3">
      <c r="A99" s="419" t="s">
        <v>21</v>
      </c>
      <c r="B99" s="10" t="s">
        <v>14</v>
      </c>
      <c r="C99" s="14" t="s">
        <v>15</v>
      </c>
      <c r="D99" s="14">
        <v>9</v>
      </c>
      <c r="E99" s="14">
        <v>16</v>
      </c>
      <c r="F99" s="292">
        <v>9</v>
      </c>
      <c r="G99" s="200"/>
      <c r="H99" s="200"/>
      <c r="I99" s="200"/>
      <c r="J99" s="200"/>
      <c r="K99" s="19" t="s">
        <v>1665</v>
      </c>
      <c r="O99" s="429"/>
      <c r="P99" s="40" t="s">
        <v>1090</v>
      </c>
      <c r="Q99" s="11" t="s">
        <v>424</v>
      </c>
      <c r="R99" s="11">
        <v>150</v>
      </c>
      <c r="S99" s="619"/>
      <c r="T99" s="703">
        <v>150</v>
      </c>
      <c r="U99" s="703"/>
      <c r="V99" s="703"/>
      <c r="W99" s="703"/>
      <c r="X99" s="703"/>
      <c r="Y99" s="20" t="s">
        <v>1092</v>
      </c>
    </row>
    <row r="100" spans="1:25" x14ac:dyDescent="0.3">
      <c r="A100" s="424" t="s">
        <v>299</v>
      </c>
      <c r="B100" s="40" t="s">
        <v>18</v>
      </c>
      <c r="C100" s="11" t="s">
        <v>15</v>
      </c>
      <c r="D100" s="11">
        <v>9</v>
      </c>
      <c r="E100" s="11">
        <v>15</v>
      </c>
      <c r="F100" s="292">
        <v>9</v>
      </c>
      <c r="G100" s="200"/>
      <c r="H100" s="200"/>
      <c r="I100" s="200"/>
      <c r="J100" s="200"/>
      <c r="K100" s="20" t="s">
        <v>298</v>
      </c>
      <c r="O100" s="729" t="s">
        <v>1350</v>
      </c>
      <c r="P100" s="554" t="s">
        <v>370</v>
      </c>
      <c r="Q100" s="546" t="s">
        <v>424</v>
      </c>
      <c r="R100" s="546">
        <v>150</v>
      </c>
      <c r="S100" s="619"/>
      <c r="T100" s="703">
        <v>150</v>
      </c>
      <c r="U100" s="703"/>
      <c r="V100" s="703"/>
      <c r="W100" s="703"/>
      <c r="X100" s="703"/>
      <c r="Y100" s="562" t="s">
        <v>1769</v>
      </c>
    </row>
    <row r="101" spans="1:25" x14ac:dyDescent="0.3">
      <c r="A101" s="425"/>
      <c r="B101" s="40" t="s">
        <v>19</v>
      </c>
      <c r="C101" s="11" t="s">
        <v>15</v>
      </c>
      <c r="D101" s="11">
        <v>32</v>
      </c>
      <c r="E101" s="11">
        <v>50</v>
      </c>
      <c r="F101" s="292">
        <v>32</v>
      </c>
      <c r="G101" s="200"/>
      <c r="H101" s="200"/>
      <c r="I101" s="200"/>
      <c r="J101" s="200"/>
      <c r="K101" s="20" t="s">
        <v>297</v>
      </c>
      <c r="O101" s="428" t="s">
        <v>449</v>
      </c>
      <c r="P101" s="409" t="s">
        <v>416</v>
      </c>
      <c r="Q101" s="11" t="s">
        <v>424</v>
      </c>
      <c r="R101" s="14">
        <v>250</v>
      </c>
      <c r="S101" s="14">
        <v>750</v>
      </c>
      <c r="T101" s="315"/>
      <c r="U101" s="315">
        <v>250</v>
      </c>
      <c r="V101" s="315"/>
      <c r="W101" s="315"/>
      <c r="X101" s="315"/>
      <c r="Y101" s="6" t="s">
        <v>1780</v>
      </c>
    </row>
    <row r="102" spans="1:25" x14ac:dyDescent="0.3">
      <c r="A102" s="420"/>
      <c r="B102" s="40" t="s">
        <v>20</v>
      </c>
      <c r="C102" s="11" t="s">
        <v>15</v>
      </c>
      <c r="D102" s="11">
        <v>30</v>
      </c>
      <c r="E102" s="11">
        <v>50</v>
      </c>
      <c r="F102" s="292">
        <v>30</v>
      </c>
      <c r="G102" s="200"/>
      <c r="H102" s="200"/>
      <c r="I102" s="200"/>
      <c r="J102" s="200"/>
      <c r="K102" s="20" t="s">
        <v>298</v>
      </c>
      <c r="O102" s="578" t="s">
        <v>450</v>
      </c>
      <c r="P102" s="730" t="s">
        <v>417</v>
      </c>
      <c r="Q102" s="546" t="s">
        <v>424</v>
      </c>
      <c r="R102" s="546">
        <v>264</v>
      </c>
      <c r="S102" s="546">
        <v>745</v>
      </c>
      <c r="T102" s="281"/>
      <c r="U102" s="281">
        <v>264</v>
      </c>
      <c r="V102" s="281"/>
      <c r="W102" s="281"/>
      <c r="X102" s="281"/>
      <c r="Y102" s="562" t="s">
        <v>1780</v>
      </c>
    </row>
    <row r="103" spans="1:25" x14ac:dyDescent="0.3">
      <c r="A103" s="421"/>
      <c r="B103" s="40" t="s">
        <v>8</v>
      </c>
      <c r="C103" s="11" t="s">
        <v>82</v>
      </c>
      <c r="D103" s="11">
        <v>18</v>
      </c>
      <c r="E103" s="11">
        <v>34</v>
      </c>
      <c r="F103" s="292">
        <v>18</v>
      </c>
      <c r="G103" s="200"/>
      <c r="H103" s="200"/>
      <c r="I103" s="200"/>
      <c r="J103" s="200"/>
      <c r="K103" s="20" t="s">
        <v>298</v>
      </c>
      <c r="O103" s="421" t="s">
        <v>415</v>
      </c>
      <c r="P103" s="407" t="s">
        <v>419</v>
      </c>
      <c r="Q103" s="11" t="s">
        <v>424</v>
      </c>
      <c r="R103" s="11">
        <v>302</v>
      </c>
      <c r="S103" s="11">
        <v>744</v>
      </c>
      <c r="T103" s="281"/>
      <c r="U103" s="281">
        <v>302</v>
      </c>
      <c r="V103" s="281"/>
      <c r="W103" s="281"/>
      <c r="X103" s="281"/>
      <c r="Y103" s="4" t="s">
        <v>1780</v>
      </c>
    </row>
    <row r="104" spans="1:25" ht="15" thickBot="1" x14ac:dyDescent="0.35">
      <c r="A104" s="421"/>
      <c r="B104" s="40" t="s">
        <v>9</v>
      </c>
      <c r="C104" s="11" t="s">
        <v>82</v>
      </c>
      <c r="D104" s="11">
        <v>18</v>
      </c>
      <c r="E104" s="11">
        <v>36</v>
      </c>
      <c r="F104" s="292">
        <v>18</v>
      </c>
      <c r="G104" s="200"/>
      <c r="H104" s="200"/>
      <c r="I104" s="200"/>
      <c r="J104" s="200"/>
      <c r="K104" s="20" t="s">
        <v>297</v>
      </c>
      <c r="O104" s="731" t="s">
        <v>414</v>
      </c>
      <c r="P104" s="732" t="s">
        <v>418</v>
      </c>
      <c r="Q104" s="546" t="s">
        <v>424</v>
      </c>
      <c r="R104" s="546">
        <v>322</v>
      </c>
      <c r="S104" s="546">
        <v>700</v>
      </c>
      <c r="T104" s="281"/>
      <c r="U104" s="281">
        <v>322</v>
      </c>
      <c r="V104" s="281"/>
      <c r="W104" s="281"/>
      <c r="X104" s="281"/>
      <c r="Y104" s="562" t="s">
        <v>1780</v>
      </c>
    </row>
    <row r="105" spans="1:25" x14ac:dyDescent="0.3">
      <c r="A105" s="421"/>
      <c r="B105" s="40" t="s">
        <v>10</v>
      </c>
      <c r="C105" s="11" t="s">
        <v>2065</v>
      </c>
      <c r="D105" s="11">
        <v>30</v>
      </c>
      <c r="E105" s="11">
        <v>52</v>
      </c>
      <c r="F105" s="292">
        <v>30</v>
      </c>
      <c r="G105" s="200"/>
      <c r="H105" s="200"/>
      <c r="I105" s="200"/>
      <c r="J105" s="200"/>
      <c r="K105" s="20" t="s">
        <v>297</v>
      </c>
      <c r="O105" s="553" t="s">
        <v>551</v>
      </c>
      <c r="P105" s="658" t="s">
        <v>518</v>
      </c>
      <c r="Q105" s="623" t="s">
        <v>2102</v>
      </c>
      <c r="R105" s="623">
        <v>150</v>
      </c>
      <c r="S105" s="623">
        <v>1661</v>
      </c>
      <c r="T105" s="703">
        <v>150</v>
      </c>
      <c r="U105" s="703"/>
      <c r="V105" s="703"/>
      <c r="W105" s="703"/>
      <c r="X105" s="703"/>
      <c r="Y105" s="624" t="s">
        <v>1803</v>
      </c>
    </row>
    <row r="106" spans="1:25" x14ac:dyDescent="0.3">
      <c r="A106" s="421"/>
      <c r="B106" s="40" t="s">
        <v>11</v>
      </c>
      <c r="C106" s="11" t="s">
        <v>2065</v>
      </c>
      <c r="D106" s="11">
        <v>40</v>
      </c>
      <c r="E106" s="11">
        <v>72</v>
      </c>
      <c r="F106" s="292">
        <v>40</v>
      </c>
      <c r="G106" s="200"/>
      <c r="H106" s="200"/>
      <c r="I106" s="200"/>
      <c r="J106" s="200"/>
      <c r="K106" s="20" t="s">
        <v>297</v>
      </c>
      <c r="O106" s="684" t="s">
        <v>552</v>
      </c>
      <c r="P106" s="414" t="s">
        <v>519</v>
      </c>
      <c r="Q106" s="96" t="s">
        <v>2102</v>
      </c>
      <c r="R106" s="96">
        <v>250</v>
      </c>
      <c r="S106" s="96">
        <v>830</v>
      </c>
      <c r="T106" s="703"/>
      <c r="U106" s="703">
        <v>250</v>
      </c>
      <c r="V106" s="703"/>
      <c r="W106" s="703"/>
      <c r="X106" s="703"/>
      <c r="Y106" s="66" t="s">
        <v>1804</v>
      </c>
    </row>
    <row r="107" spans="1:25" x14ac:dyDescent="0.3">
      <c r="A107" s="421"/>
      <c r="B107" s="40" t="s">
        <v>12</v>
      </c>
      <c r="C107" s="11" t="s">
        <v>2065</v>
      </c>
      <c r="D107" s="11">
        <v>40</v>
      </c>
      <c r="E107" s="11">
        <v>67</v>
      </c>
      <c r="F107" s="292">
        <v>40</v>
      </c>
      <c r="G107" s="200"/>
      <c r="H107" s="200"/>
      <c r="I107" s="200"/>
      <c r="J107" s="200"/>
      <c r="K107" s="20" t="s">
        <v>298</v>
      </c>
      <c r="O107" s="668" t="s">
        <v>516</v>
      </c>
      <c r="P107" s="658" t="s">
        <v>520</v>
      </c>
      <c r="Q107" s="623" t="s">
        <v>2102</v>
      </c>
      <c r="R107" s="623">
        <v>350</v>
      </c>
      <c r="S107" s="623">
        <v>604</v>
      </c>
      <c r="T107" s="703"/>
      <c r="U107" s="703">
        <v>350</v>
      </c>
      <c r="V107" s="703"/>
      <c r="W107" s="703"/>
      <c r="X107" s="703"/>
      <c r="Y107" s="624" t="s">
        <v>1806</v>
      </c>
    </row>
    <row r="108" spans="1:25" ht="15" thickBot="1" x14ac:dyDescent="0.35">
      <c r="A108" s="423"/>
      <c r="B108" s="401" t="s">
        <v>13</v>
      </c>
      <c r="C108" s="11" t="s">
        <v>2065</v>
      </c>
      <c r="D108" s="12">
        <v>30</v>
      </c>
      <c r="E108" s="65">
        <v>45</v>
      </c>
      <c r="F108" s="292">
        <v>30</v>
      </c>
      <c r="G108" s="200"/>
      <c r="H108" s="200"/>
      <c r="I108" s="200"/>
      <c r="J108" s="200"/>
      <c r="K108" s="21" t="s">
        <v>298</v>
      </c>
      <c r="O108" s="437"/>
      <c r="P108" s="414" t="s">
        <v>521</v>
      </c>
      <c r="Q108" s="96" t="s">
        <v>2102</v>
      </c>
      <c r="R108" s="96">
        <v>680</v>
      </c>
      <c r="S108" s="96">
        <v>377</v>
      </c>
      <c r="T108" s="703"/>
      <c r="U108" s="703"/>
      <c r="V108" s="703">
        <v>680</v>
      </c>
      <c r="W108" s="703"/>
      <c r="X108" s="703"/>
      <c r="Y108" s="66" t="s">
        <v>1807</v>
      </c>
    </row>
    <row r="109" spans="1:25" ht="18.600000000000001" thickBot="1" x14ac:dyDescent="0.4">
      <c r="A109" s="56" t="s">
        <v>33</v>
      </c>
      <c r="B109" s="15"/>
      <c r="C109" s="27"/>
      <c r="D109" s="27"/>
      <c r="E109" s="27"/>
      <c r="F109" s="27"/>
      <c r="G109" s="27"/>
      <c r="H109" s="27"/>
      <c r="I109" s="27"/>
      <c r="J109" s="27"/>
      <c r="K109" s="16"/>
      <c r="O109" s="668" t="s">
        <v>1351</v>
      </c>
      <c r="P109" s="658" t="s">
        <v>523</v>
      </c>
      <c r="Q109" s="623" t="s">
        <v>2102</v>
      </c>
      <c r="R109" s="623">
        <v>320</v>
      </c>
      <c r="S109" s="623">
        <v>1661</v>
      </c>
      <c r="T109" s="703"/>
      <c r="U109" s="703">
        <v>320</v>
      </c>
      <c r="V109" s="703"/>
      <c r="W109" s="703"/>
      <c r="X109" s="703"/>
      <c r="Y109" s="624" t="s">
        <v>1808</v>
      </c>
    </row>
    <row r="110" spans="1:25" x14ac:dyDescent="0.3">
      <c r="A110" s="426" t="s">
        <v>31</v>
      </c>
      <c r="B110" s="10" t="s">
        <v>26</v>
      </c>
      <c r="C110" s="14" t="s">
        <v>2066</v>
      </c>
      <c r="D110" s="14">
        <v>630</v>
      </c>
      <c r="E110" s="14">
        <v>1800</v>
      </c>
      <c r="F110" s="315"/>
      <c r="G110" s="315"/>
      <c r="H110" s="315">
        <v>630</v>
      </c>
      <c r="I110" s="315"/>
      <c r="J110" s="315"/>
      <c r="K110" s="19" t="s">
        <v>1666</v>
      </c>
      <c r="O110" s="437"/>
      <c r="P110" s="414" t="s">
        <v>524</v>
      </c>
      <c r="Q110" s="96" t="s">
        <v>2102</v>
      </c>
      <c r="R110" s="96">
        <v>630</v>
      </c>
      <c r="S110" s="96">
        <v>830</v>
      </c>
      <c r="T110" s="703"/>
      <c r="U110" s="703"/>
      <c r="V110" s="703">
        <v>630</v>
      </c>
      <c r="W110" s="703"/>
      <c r="X110" s="703"/>
      <c r="Y110" s="66" t="s">
        <v>1809</v>
      </c>
    </row>
    <row r="111" spans="1:25" x14ac:dyDescent="0.3">
      <c r="A111" s="427" t="s">
        <v>32</v>
      </c>
      <c r="B111" s="40" t="s">
        <v>26</v>
      </c>
      <c r="C111" s="11" t="s">
        <v>301</v>
      </c>
      <c r="D111" s="11">
        <v>285</v>
      </c>
      <c r="E111" s="11">
        <v>800</v>
      </c>
      <c r="F111" s="281"/>
      <c r="G111" s="281">
        <v>285</v>
      </c>
      <c r="H111" s="281"/>
      <c r="I111" s="281"/>
      <c r="J111" s="281"/>
      <c r="K111" s="19" t="s">
        <v>1667</v>
      </c>
      <c r="O111" s="419" t="s">
        <v>703</v>
      </c>
      <c r="P111" s="417" t="s">
        <v>674</v>
      </c>
      <c r="Q111" s="96" t="s">
        <v>424</v>
      </c>
      <c r="R111" s="102">
        <v>210</v>
      </c>
      <c r="S111" s="102">
        <v>620</v>
      </c>
      <c r="T111" s="703">
        <v>210</v>
      </c>
      <c r="U111" s="703"/>
      <c r="V111" s="703"/>
      <c r="W111" s="703"/>
      <c r="X111" s="703"/>
      <c r="Y111" s="68" t="s">
        <v>1832</v>
      </c>
    </row>
    <row r="112" spans="1:25" x14ac:dyDescent="0.3">
      <c r="A112" s="421"/>
      <c r="B112" s="40" t="s">
        <v>26</v>
      </c>
      <c r="C112" s="11" t="s">
        <v>302</v>
      </c>
      <c r="D112" s="11">
        <v>210</v>
      </c>
      <c r="E112" s="11">
        <v>620</v>
      </c>
      <c r="F112" s="281">
        <v>210</v>
      </c>
      <c r="G112" s="281"/>
      <c r="H112" s="281"/>
      <c r="I112" s="281"/>
      <c r="J112" s="281"/>
      <c r="K112" s="19" t="s">
        <v>1668</v>
      </c>
      <c r="O112" s="736" t="s">
        <v>704</v>
      </c>
      <c r="P112" s="658" t="s">
        <v>675</v>
      </c>
      <c r="Q112" s="623" t="s">
        <v>424</v>
      </c>
      <c r="R112" s="623">
        <v>420</v>
      </c>
      <c r="S112" s="623">
        <v>1240</v>
      </c>
      <c r="T112" s="703"/>
      <c r="U112" s="703">
        <v>420</v>
      </c>
      <c r="V112" s="703"/>
      <c r="W112" s="703"/>
      <c r="X112" s="703"/>
      <c r="Y112" s="624" t="s">
        <v>1832</v>
      </c>
    </row>
    <row r="113" spans="1:25" x14ac:dyDescent="0.3">
      <c r="A113" s="420"/>
      <c r="B113" s="40" t="s">
        <v>965</v>
      </c>
      <c r="C113" s="11" t="s">
        <v>962</v>
      </c>
      <c r="D113" s="11">
        <v>64</v>
      </c>
      <c r="E113" s="11">
        <v>175</v>
      </c>
      <c r="F113" s="281">
        <v>64</v>
      </c>
      <c r="G113" s="281"/>
      <c r="H113" s="281"/>
      <c r="I113" s="281"/>
      <c r="J113" s="281"/>
      <c r="K113" s="20" t="s">
        <v>1669</v>
      </c>
      <c r="O113" s="437"/>
      <c r="P113" s="414" t="s">
        <v>676</v>
      </c>
      <c r="Q113" s="96" t="s">
        <v>424</v>
      </c>
      <c r="R113" s="96">
        <v>630</v>
      </c>
      <c r="S113" s="96">
        <v>1860</v>
      </c>
      <c r="T113" s="703"/>
      <c r="U113" s="703"/>
      <c r="V113" s="703">
        <v>630</v>
      </c>
      <c r="W113" s="703"/>
      <c r="X113" s="703"/>
      <c r="Y113" s="66" t="s">
        <v>1832</v>
      </c>
    </row>
    <row r="114" spans="1:25" x14ac:dyDescent="0.3">
      <c r="A114" s="420"/>
      <c r="B114" s="40" t="s">
        <v>964</v>
      </c>
      <c r="C114" s="11" t="s">
        <v>963</v>
      </c>
      <c r="D114" s="11">
        <v>79</v>
      </c>
      <c r="E114" s="11">
        <v>220</v>
      </c>
      <c r="F114" s="281">
        <v>79</v>
      </c>
      <c r="G114" s="281"/>
      <c r="H114" s="281"/>
      <c r="I114" s="281"/>
      <c r="J114" s="281"/>
      <c r="K114" s="20" t="s">
        <v>1669</v>
      </c>
      <c r="O114" s="437"/>
      <c r="P114" s="414" t="s">
        <v>678</v>
      </c>
      <c r="Q114" s="96" t="s">
        <v>424</v>
      </c>
      <c r="R114" s="96">
        <v>210</v>
      </c>
      <c r="S114" s="96">
        <v>620</v>
      </c>
      <c r="T114" s="703">
        <v>210</v>
      </c>
      <c r="U114" s="703"/>
      <c r="V114" s="703"/>
      <c r="W114" s="703"/>
      <c r="X114" s="703"/>
      <c r="Y114" s="66" t="s">
        <v>1832</v>
      </c>
    </row>
    <row r="115" spans="1:25" x14ac:dyDescent="0.3">
      <c r="A115" s="421"/>
      <c r="B115" s="40" t="s">
        <v>966</v>
      </c>
      <c r="C115" s="11" t="s">
        <v>968</v>
      </c>
      <c r="D115" s="11">
        <v>81</v>
      </c>
      <c r="E115" s="11">
        <v>240</v>
      </c>
      <c r="F115" s="281">
        <v>81</v>
      </c>
      <c r="G115" s="281"/>
      <c r="H115" s="281"/>
      <c r="I115" s="281"/>
      <c r="J115" s="281"/>
      <c r="K115" s="20" t="s">
        <v>1669</v>
      </c>
      <c r="O115" s="668"/>
      <c r="P115" s="658" t="s">
        <v>679</v>
      </c>
      <c r="Q115" s="623" t="s">
        <v>424</v>
      </c>
      <c r="R115" s="623">
        <v>510</v>
      </c>
      <c r="S115" s="623">
        <v>1500</v>
      </c>
      <c r="T115" s="703"/>
      <c r="U115" s="703"/>
      <c r="V115" s="703">
        <v>510</v>
      </c>
      <c r="W115" s="703"/>
      <c r="X115" s="703"/>
      <c r="Y115" s="624" t="s">
        <v>1832</v>
      </c>
    </row>
    <row r="116" spans="1:25" x14ac:dyDescent="0.3">
      <c r="A116" s="421"/>
      <c r="B116" s="40" t="s">
        <v>967</v>
      </c>
      <c r="C116" s="11" t="s">
        <v>969</v>
      </c>
      <c r="D116" s="11">
        <v>100</v>
      </c>
      <c r="E116" s="11">
        <v>300</v>
      </c>
      <c r="F116" s="281">
        <v>100</v>
      </c>
      <c r="G116" s="281"/>
      <c r="H116" s="281"/>
      <c r="I116" s="281"/>
      <c r="J116" s="281"/>
      <c r="K116" s="20" t="s">
        <v>1669</v>
      </c>
      <c r="O116" s="437"/>
      <c r="P116" s="414" t="s">
        <v>680</v>
      </c>
      <c r="Q116" s="96" t="s">
        <v>424</v>
      </c>
      <c r="R116" s="96">
        <v>540</v>
      </c>
      <c r="S116" s="96">
        <v>1650</v>
      </c>
      <c r="T116" s="703"/>
      <c r="U116" s="703"/>
      <c r="V116" s="703">
        <v>540</v>
      </c>
      <c r="W116" s="703"/>
      <c r="X116" s="703"/>
      <c r="Y116" s="66" t="s">
        <v>1832</v>
      </c>
    </row>
    <row r="117" spans="1:25" x14ac:dyDescent="0.3">
      <c r="A117" s="421"/>
      <c r="B117" s="40" t="s">
        <v>27</v>
      </c>
      <c r="C117" s="11" t="s">
        <v>23</v>
      </c>
      <c r="D117" s="11">
        <v>13</v>
      </c>
      <c r="E117" s="11">
        <v>25</v>
      </c>
      <c r="F117" s="281">
        <v>13</v>
      </c>
      <c r="G117" s="281"/>
      <c r="H117" s="281"/>
      <c r="I117" s="281"/>
      <c r="J117" s="281"/>
      <c r="K117" s="20" t="s">
        <v>1670</v>
      </c>
      <c r="O117" s="668"/>
      <c r="P117" s="658" t="s">
        <v>681</v>
      </c>
      <c r="Q117" s="623" t="s">
        <v>424</v>
      </c>
      <c r="R117" s="623">
        <v>580</v>
      </c>
      <c r="S117" s="623">
        <v>1800</v>
      </c>
      <c r="T117" s="703"/>
      <c r="U117" s="703"/>
      <c r="V117" s="703">
        <v>580</v>
      </c>
      <c r="W117" s="703"/>
      <c r="X117" s="703"/>
      <c r="Y117" s="624" t="s">
        <v>1832</v>
      </c>
    </row>
    <row r="118" spans="1:25" x14ac:dyDescent="0.3">
      <c r="A118" s="421"/>
      <c r="B118" s="40" t="s">
        <v>27</v>
      </c>
      <c r="C118" s="11" t="s">
        <v>25</v>
      </c>
      <c r="D118" s="11">
        <v>11</v>
      </c>
      <c r="E118" s="11">
        <v>20</v>
      </c>
      <c r="F118" s="281">
        <v>11</v>
      </c>
      <c r="G118" s="281"/>
      <c r="H118" s="281"/>
      <c r="I118" s="281"/>
      <c r="J118" s="281"/>
      <c r="K118" s="20" t="s">
        <v>1671</v>
      </c>
      <c r="O118" s="437"/>
      <c r="P118" s="414" t="s">
        <v>682</v>
      </c>
      <c r="Q118" s="96" t="s">
        <v>424</v>
      </c>
      <c r="R118" s="96">
        <v>640</v>
      </c>
      <c r="S118" s="96">
        <v>1960</v>
      </c>
      <c r="T118" s="703"/>
      <c r="U118" s="703"/>
      <c r="V118" s="703">
        <v>640</v>
      </c>
      <c r="W118" s="703"/>
      <c r="X118" s="703"/>
      <c r="Y118" s="66" t="s">
        <v>1832</v>
      </c>
    </row>
    <row r="119" spans="1:25" x14ac:dyDescent="0.3">
      <c r="A119" s="421"/>
      <c r="B119" s="40" t="s">
        <v>970</v>
      </c>
      <c r="C119" s="11" t="s">
        <v>303</v>
      </c>
      <c r="D119" s="11">
        <v>32</v>
      </c>
      <c r="E119" s="11">
        <v>83</v>
      </c>
      <c r="F119" s="281">
        <v>32</v>
      </c>
      <c r="G119" s="281"/>
      <c r="H119" s="281"/>
      <c r="I119" s="281"/>
      <c r="J119" s="281"/>
      <c r="K119" s="19" t="s">
        <v>1672</v>
      </c>
      <c r="O119" s="668"/>
      <c r="P119" s="658" t="s">
        <v>683</v>
      </c>
      <c r="Q119" s="623" t="s">
        <v>424</v>
      </c>
      <c r="R119" s="623">
        <v>720</v>
      </c>
      <c r="S119" s="623">
        <v>2150</v>
      </c>
      <c r="T119" s="703"/>
      <c r="U119" s="703"/>
      <c r="V119" s="703">
        <v>720</v>
      </c>
      <c r="W119" s="703"/>
      <c r="X119" s="703"/>
      <c r="Y119" s="624" t="s">
        <v>1832</v>
      </c>
    </row>
    <row r="120" spans="1:25" x14ac:dyDescent="0.3">
      <c r="A120" s="421"/>
      <c r="B120" s="40" t="s">
        <v>972</v>
      </c>
      <c r="C120" s="11" t="s">
        <v>973</v>
      </c>
      <c r="D120" s="11">
        <v>62</v>
      </c>
      <c r="E120" s="11">
        <v>67</v>
      </c>
      <c r="F120" s="281">
        <v>62</v>
      </c>
      <c r="G120" s="281"/>
      <c r="H120" s="281"/>
      <c r="I120" s="281"/>
      <c r="J120" s="281"/>
      <c r="K120" s="20" t="s">
        <v>975</v>
      </c>
      <c r="O120" s="437"/>
      <c r="P120" s="414" t="s">
        <v>684</v>
      </c>
      <c r="Q120" s="96" t="s">
        <v>424</v>
      </c>
      <c r="R120" s="96">
        <v>800</v>
      </c>
      <c r="S120" s="96">
        <v>2340</v>
      </c>
      <c r="T120" s="703"/>
      <c r="U120" s="703"/>
      <c r="V120" s="703"/>
      <c r="W120" s="703">
        <v>800</v>
      </c>
      <c r="X120" s="703"/>
      <c r="Y120" s="66" t="s">
        <v>1832</v>
      </c>
    </row>
    <row r="121" spans="1:25" x14ac:dyDescent="0.3">
      <c r="A121" s="421"/>
      <c r="B121" s="40" t="s">
        <v>972</v>
      </c>
      <c r="C121" s="11" t="s">
        <v>974</v>
      </c>
      <c r="D121" s="11">
        <v>62</v>
      </c>
      <c r="E121" s="11">
        <v>83</v>
      </c>
      <c r="F121" s="281">
        <v>62</v>
      </c>
      <c r="G121" s="281"/>
      <c r="H121" s="281"/>
      <c r="I121" s="281"/>
      <c r="J121" s="281"/>
      <c r="K121" s="20" t="s">
        <v>975</v>
      </c>
      <c r="O121" s="668"/>
      <c r="P121" s="658" t="s">
        <v>685</v>
      </c>
      <c r="Q121" s="623" t="s">
        <v>424</v>
      </c>
      <c r="R121" s="623">
        <v>15.19</v>
      </c>
      <c r="S121" s="623">
        <v>45</v>
      </c>
      <c r="T121" s="703">
        <v>15.19</v>
      </c>
      <c r="U121" s="703"/>
      <c r="V121" s="703"/>
      <c r="W121" s="703"/>
      <c r="X121" s="703"/>
      <c r="Y121" s="624" t="s">
        <v>1834</v>
      </c>
    </row>
    <row r="122" spans="1:25" x14ac:dyDescent="0.3">
      <c r="A122" s="421"/>
      <c r="B122" s="344" t="s">
        <v>971</v>
      </c>
      <c r="C122" s="65" t="s">
        <v>976</v>
      </c>
      <c r="D122" s="11">
        <v>77</v>
      </c>
      <c r="E122" s="11">
        <v>168</v>
      </c>
      <c r="F122" s="281">
        <v>77</v>
      </c>
      <c r="G122" s="281"/>
      <c r="H122" s="281"/>
      <c r="I122" s="281"/>
      <c r="J122" s="281"/>
      <c r="K122" s="19" t="s">
        <v>1673</v>
      </c>
      <c r="O122" s="437"/>
      <c r="P122" s="414" t="s">
        <v>686</v>
      </c>
      <c r="Q122" s="96" t="s">
        <v>424</v>
      </c>
      <c r="R122" s="96">
        <v>16.239999999999998</v>
      </c>
      <c r="S122" s="96">
        <v>43</v>
      </c>
      <c r="T122" s="703">
        <v>16.239999999999998</v>
      </c>
      <c r="U122" s="703"/>
      <c r="V122" s="703"/>
      <c r="W122" s="703"/>
      <c r="X122" s="703"/>
      <c r="Y122" s="66" t="s">
        <v>1834</v>
      </c>
    </row>
    <row r="123" spans="1:25" ht="15" thickBot="1" x14ac:dyDescent="0.35">
      <c r="A123" s="423"/>
      <c r="B123" s="401" t="s">
        <v>971</v>
      </c>
      <c r="C123" s="12" t="s">
        <v>977</v>
      </c>
      <c r="D123" s="12">
        <v>97</v>
      </c>
      <c r="E123" s="12">
        <v>210</v>
      </c>
      <c r="F123" s="314">
        <v>97</v>
      </c>
      <c r="G123" s="314"/>
      <c r="H123" s="314"/>
      <c r="I123" s="314"/>
      <c r="J123" s="314"/>
      <c r="K123" s="19" t="s">
        <v>1674</v>
      </c>
      <c r="O123" s="668"/>
      <c r="P123" s="658" t="s">
        <v>687</v>
      </c>
      <c r="Q123" s="623" t="s">
        <v>424</v>
      </c>
      <c r="R123" s="623">
        <v>14.54</v>
      </c>
      <c r="S123" s="623">
        <v>39</v>
      </c>
      <c r="T123" s="703">
        <v>14.54</v>
      </c>
      <c r="U123" s="703"/>
      <c r="V123" s="703"/>
      <c r="W123" s="703"/>
      <c r="X123" s="703"/>
      <c r="Y123" s="624" t="s">
        <v>1834</v>
      </c>
    </row>
    <row r="124" spans="1:25" ht="18.600000000000001" thickBot="1" x14ac:dyDescent="0.4">
      <c r="A124" s="56" t="s">
        <v>34</v>
      </c>
      <c r="B124" s="15"/>
      <c r="C124" s="27"/>
      <c r="D124" s="27"/>
      <c r="E124" s="27"/>
      <c r="F124" s="27"/>
      <c r="G124" s="27"/>
      <c r="H124" s="27"/>
      <c r="I124" s="27"/>
      <c r="J124" s="27"/>
      <c r="K124" s="16"/>
      <c r="O124" s="437"/>
      <c r="P124" s="414" t="s">
        <v>688</v>
      </c>
      <c r="Q124" s="96" t="s">
        <v>424</v>
      </c>
      <c r="R124" s="96">
        <v>16.03</v>
      </c>
      <c r="S124" s="96">
        <v>45</v>
      </c>
      <c r="T124" s="703">
        <v>16.03</v>
      </c>
      <c r="U124" s="703"/>
      <c r="V124" s="703"/>
      <c r="W124" s="703"/>
      <c r="X124" s="703"/>
      <c r="Y124" s="66" t="s">
        <v>1834</v>
      </c>
    </row>
    <row r="125" spans="1:25" x14ac:dyDescent="0.3">
      <c r="A125" s="428" t="s">
        <v>41</v>
      </c>
      <c r="B125" s="10" t="s">
        <v>35</v>
      </c>
      <c r="C125" s="14" t="s">
        <v>2067</v>
      </c>
      <c r="D125" s="14">
        <v>298</v>
      </c>
      <c r="E125" s="14">
        <v>775</v>
      </c>
      <c r="F125" s="200"/>
      <c r="G125" s="200">
        <v>298</v>
      </c>
      <c r="H125" s="200"/>
      <c r="I125" s="200"/>
      <c r="J125" s="200"/>
      <c r="K125" s="19" t="s">
        <v>1675</v>
      </c>
      <c r="O125" s="668"/>
      <c r="P125" s="658" t="s">
        <v>689</v>
      </c>
      <c r="Q125" s="623" t="s">
        <v>424</v>
      </c>
      <c r="R125" s="623">
        <v>15.26</v>
      </c>
      <c r="S125" s="623">
        <v>48</v>
      </c>
      <c r="T125" s="703">
        <v>15.26</v>
      </c>
      <c r="U125" s="703"/>
      <c r="V125" s="703"/>
      <c r="W125" s="703"/>
      <c r="X125" s="703"/>
      <c r="Y125" s="624" t="s">
        <v>1834</v>
      </c>
    </row>
    <row r="126" spans="1:25" x14ac:dyDescent="0.3">
      <c r="A126" s="424" t="s">
        <v>42</v>
      </c>
      <c r="B126" s="40" t="s">
        <v>981</v>
      </c>
      <c r="C126" s="11" t="s">
        <v>304</v>
      </c>
      <c r="D126" s="11">
        <v>630</v>
      </c>
      <c r="E126" s="11">
        <v>1350</v>
      </c>
      <c r="F126" s="200"/>
      <c r="G126" s="200"/>
      <c r="H126" s="200">
        <v>630</v>
      </c>
      <c r="I126" s="200"/>
      <c r="J126" s="200"/>
      <c r="K126" s="19" t="s">
        <v>1675</v>
      </c>
      <c r="O126" s="437"/>
      <c r="P126" s="414" t="s">
        <v>690</v>
      </c>
      <c r="Q126" s="96" t="s">
        <v>424</v>
      </c>
      <c r="R126" s="96">
        <v>15.61</v>
      </c>
      <c r="S126" s="96">
        <v>44</v>
      </c>
      <c r="T126" s="703">
        <v>15.61</v>
      </c>
      <c r="U126" s="703"/>
      <c r="V126" s="703"/>
      <c r="W126" s="703"/>
      <c r="X126" s="703"/>
      <c r="Y126" s="66" t="s">
        <v>1834</v>
      </c>
    </row>
    <row r="127" spans="1:25" x14ac:dyDescent="0.3">
      <c r="A127" s="420"/>
      <c r="B127" s="40" t="s">
        <v>982</v>
      </c>
      <c r="C127" s="11" t="s">
        <v>304</v>
      </c>
      <c r="D127" s="11">
        <v>556</v>
      </c>
      <c r="E127" s="11">
        <v>1250</v>
      </c>
      <c r="F127" s="200"/>
      <c r="G127" s="200"/>
      <c r="H127" s="200">
        <v>556</v>
      </c>
      <c r="I127" s="200"/>
      <c r="J127" s="200"/>
      <c r="K127" s="19" t="s">
        <v>1675</v>
      </c>
      <c r="O127" s="668"/>
      <c r="P127" s="658" t="s">
        <v>691</v>
      </c>
      <c r="Q127" s="623" t="s">
        <v>424</v>
      </c>
      <c r="R127" s="623">
        <v>16.309999999999999</v>
      </c>
      <c r="S127" s="623">
        <v>45</v>
      </c>
      <c r="T127" s="703">
        <v>16.309999999999999</v>
      </c>
      <c r="U127" s="703"/>
      <c r="V127" s="703"/>
      <c r="W127" s="703"/>
      <c r="X127" s="703"/>
      <c r="Y127" s="624" t="s">
        <v>1834</v>
      </c>
    </row>
    <row r="128" spans="1:25" x14ac:dyDescent="0.3">
      <c r="A128" s="421"/>
      <c r="B128" s="40" t="s">
        <v>980</v>
      </c>
      <c r="C128" s="11" t="s">
        <v>304</v>
      </c>
      <c r="D128" s="11">
        <v>700</v>
      </c>
      <c r="E128" s="11">
        <v>1820</v>
      </c>
      <c r="F128" s="200"/>
      <c r="G128" s="200"/>
      <c r="H128" s="200">
        <v>700</v>
      </c>
      <c r="I128" s="200"/>
      <c r="J128" s="200"/>
      <c r="K128" s="19" t="s">
        <v>1676</v>
      </c>
      <c r="O128" s="437"/>
      <c r="P128" s="414" t="s">
        <v>692</v>
      </c>
      <c r="Q128" s="96" t="s">
        <v>424</v>
      </c>
      <c r="R128" s="96">
        <v>17.71</v>
      </c>
      <c r="S128" s="96">
        <v>44</v>
      </c>
      <c r="T128" s="703">
        <v>17.71</v>
      </c>
      <c r="U128" s="703"/>
      <c r="V128" s="703"/>
      <c r="W128" s="703"/>
      <c r="X128" s="703"/>
      <c r="Y128" s="66" t="s">
        <v>1834</v>
      </c>
    </row>
    <row r="129" spans="1:25" x14ac:dyDescent="0.3">
      <c r="A129" s="420"/>
      <c r="B129" s="40" t="s">
        <v>983</v>
      </c>
      <c r="C129" s="11" t="s">
        <v>305</v>
      </c>
      <c r="D129" s="11">
        <v>300</v>
      </c>
      <c r="E129" s="11">
        <v>670</v>
      </c>
      <c r="F129" s="200"/>
      <c r="G129" s="200">
        <v>300</v>
      </c>
      <c r="H129" s="200"/>
      <c r="I129" s="200"/>
      <c r="J129" s="200"/>
      <c r="K129" s="19" t="s">
        <v>1676</v>
      </c>
      <c r="O129" s="668"/>
      <c r="P129" s="737" t="s">
        <v>702</v>
      </c>
      <c r="Q129" s="623" t="s">
        <v>424</v>
      </c>
      <c r="R129" s="637">
        <v>14.4</v>
      </c>
      <c r="S129" s="619" t="s">
        <v>559</v>
      </c>
      <c r="T129" s="703">
        <v>14.4</v>
      </c>
      <c r="U129" s="703"/>
      <c r="V129" s="703"/>
      <c r="W129" s="703"/>
      <c r="X129" s="703"/>
      <c r="Y129" s="638" t="s">
        <v>1837</v>
      </c>
    </row>
    <row r="130" spans="1:25" x14ac:dyDescent="0.3">
      <c r="A130" s="421"/>
      <c r="B130" s="40" t="s">
        <v>984</v>
      </c>
      <c r="C130" s="11" t="s">
        <v>305</v>
      </c>
      <c r="D130" s="11">
        <v>136</v>
      </c>
      <c r="E130" s="11">
        <v>320</v>
      </c>
      <c r="F130" s="200">
        <v>136</v>
      </c>
      <c r="G130" s="200"/>
      <c r="H130" s="200"/>
      <c r="I130" s="200"/>
      <c r="J130" s="200"/>
      <c r="K130" s="19" t="s">
        <v>1676</v>
      </c>
      <c r="O130" s="419" t="s">
        <v>738</v>
      </c>
      <c r="P130" s="414" t="s">
        <v>730</v>
      </c>
      <c r="Q130" s="96" t="s">
        <v>424</v>
      </c>
      <c r="R130" s="96">
        <v>32</v>
      </c>
      <c r="S130" s="96">
        <v>104</v>
      </c>
      <c r="T130" s="700">
        <v>32</v>
      </c>
      <c r="U130" s="700"/>
      <c r="V130" s="700"/>
      <c r="W130" s="700"/>
      <c r="X130" s="700"/>
      <c r="Y130" s="66" t="s">
        <v>1844</v>
      </c>
    </row>
    <row r="131" spans="1:25" x14ac:dyDescent="0.3">
      <c r="A131" s="421"/>
      <c r="B131" s="40" t="s">
        <v>39</v>
      </c>
      <c r="C131" s="11" t="s">
        <v>306</v>
      </c>
      <c r="D131" s="11">
        <v>92</v>
      </c>
      <c r="E131" s="11">
        <v>250</v>
      </c>
      <c r="F131" s="200">
        <v>92</v>
      </c>
      <c r="G131" s="200"/>
      <c r="H131" s="200"/>
      <c r="I131" s="200"/>
      <c r="J131" s="200"/>
      <c r="K131" s="19" t="s">
        <v>1676</v>
      </c>
      <c r="O131" s="547"/>
      <c r="P131" s="658" t="s">
        <v>731</v>
      </c>
      <c r="Q131" s="623" t="s">
        <v>424</v>
      </c>
      <c r="R131" s="623">
        <v>175</v>
      </c>
      <c r="S131" s="623">
        <v>516</v>
      </c>
      <c r="T131" s="700">
        <v>175</v>
      </c>
      <c r="U131" s="700"/>
      <c r="V131" s="700"/>
      <c r="W131" s="700"/>
      <c r="X131" s="700"/>
      <c r="Y131" s="624" t="s">
        <v>1845</v>
      </c>
    </row>
    <row r="132" spans="1:25" x14ac:dyDescent="0.3">
      <c r="A132" s="421"/>
      <c r="B132" s="40" t="s">
        <v>986</v>
      </c>
      <c r="C132" s="11" t="s">
        <v>428</v>
      </c>
      <c r="D132" s="11">
        <v>145</v>
      </c>
      <c r="E132" s="11">
        <v>310</v>
      </c>
      <c r="F132" s="200">
        <v>145</v>
      </c>
      <c r="G132" s="200"/>
      <c r="H132" s="200"/>
      <c r="I132" s="200"/>
      <c r="J132" s="200"/>
      <c r="K132" s="20" t="s">
        <v>1677</v>
      </c>
      <c r="O132" s="421"/>
      <c r="P132" s="414" t="s">
        <v>732</v>
      </c>
      <c r="Q132" s="96" t="s">
        <v>424</v>
      </c>
      <c r="R132" s="96">
        <v>311</v>
      </c>
      <c r="S132" s="96">
        <v>904</v>
      </c>
      <c r="T132" s="700"/>
      <c r="U132" s="700">
        <v>311</v>
      </c>
      <c r="V132" s="700"/>
      <c r="W132" s="700"/>
      <c r="X132" s="700"/>
      <c r="Y132" s="66" t="s">
        <v>1845</v>
      </c>
    </row>
    <row r="133" spans="1:25" x14ac:dyDescent="0.3">
      <c r="A133" s="421"/>
      <c r="B133" s="40" t="s">
        <v>987</v>
      </c>
      <c r="C133" s="11" t="s">
        <v>428</v>
      </c>
      <c r="D133" s="11">
        <v>198</v>
      </c>
      <c r="E133" s="11">
        <v>410</v>
      </c>
      <c r="F133" s="200">
        <v>198</v>
      </c>
      <c r="G133" s="200"/>
      <c r="H133" s="200"/>
      <c r="I133" s="200"/>
      <c r="J133" s="200"/>
      <c r="K133" s="20" t="s">
        <v>1678</v>
      </c>
      <c r="O133" s="547"/>
      <c r="P133" s="658" t="s">
        <v>735</v>
      </c>
      <c r="Q133" s="623" t="s">
        <v>424</v>
      </c>
      <c r="R133" s="623">
        <v>28</v>
      </c>
      <c r="S133" s="623">
        <v>104</v>
      </c>
      <c r="T133" s="700">
        <v>28</v>
      </c>
      <c r="U133" s="700"/>
      <c r="V133" s="700"/>
      <c r="W133" s="700"/>
      <c r="X133" s="700"/>
      <c r="Y133" s="624" t="s">
        <v>1846</v>
      </c>
    </row>
    <row r="134" spans="1:25" x14ac:dyDescent="0.3">
      <c r="A134" s="421"/>
      <c r="B134" s="40" t="s">
        <v>40</v>
      </c>
      <c r="C134" s="11" t="s">
        <v>307</v>
      </c>
      <c r="D134" s="11">
        <v>65</v>
      </c>
      <c r="E134" s="11">
        <v>110</v>
      </c>
      <c r="F134" s="200">
        <v>65</v>
      </c>
      <c r="G134" s="200"/>
      <c r="H134" s="200"/>
      <c r="I134" s="200"/>
      <c r="J134" s="200"/>
      <c r="K134" s="20" t="s">
        <v>1679</v>
      </c>
      <c r="O134" s="421"/>
      <c r="P134" s="414" t="s">
        <v>736</v>
      </c>
      <c r="Q134" s="96" t="s">
        <v>424</v>
      </c>
      <c r="R134" s="96">
        <v>150</v>
      </c>
      <c r="S134" s="96">
        <v>513</v>
      </c>
      <c r="T134" s="700">
        <v>150</v>
      </c>
      <c r="U134" s="700"/>
      <c r="V134" s="700"/>
      <c r="W134" s="700"/>
      <c r="X134" s="700"/>
      <c r="Y134" s="66" t="s">
        <v>1846</v>
      </c>
    </row>
    <row r="135" spans="1:25" x14ac:dyDescent="0.3">
      <c r="A135" s="421"/>
      <c r="B135" s="40" t="s">
        <v>991</v>
      </c>
      <c r="C135" s="11" t="s">
        <v>307</v>
      </c>
      <c r="D135" s="65">
        <v>57</v>
      </c>
      <c r="E135" s="65">
        <v>113</v>
      </c>
      <c r="F135" s="200">
        <v>57</v>
      </c>
      <c r="G135" s="200"/>
      <c r="H135" s="200"/>
      <c r="I135" s="200"/>
      <c r="J135" s="200"/>
      <c r="K135" s="66" t="s">
        <v>1680</v>
      </c>
      <c r="O135" s="547"/>
      <c r="P135" s="658" t="s">
        <v>734</v>
      </c>
      <c r="Q135" s="623" t="s">
        <v>424</v>
      </c>
      <c r="R135" s="623">
        <v>296</v>
      </c>
      <c r="S135" s="623">
        <v>986</v>
      </c>
      <c r="T135" s="700"/>
      <c r="U135" s="700">
        <v>296</v>
      </c>
      <c r="V135" s="700"/>
      <c r="W135" s="700"/>
      <c r="X135" s="700"/>
      <c r="Y135" s="624" t="s">
        <v>1846</v>
      </c>
    </row>
    <row r="136" spans="1:25" ht="15" thickBot="1" x14ac:dyDescent="0.35">
      <c r="A136" s="423"/>
      <c r="B136" s="40" t="s">
        <v>992</v>
      </c>
      <c r="C136" s="11" t="s">
        <v>307</v>
      </c>
      <c r="D136" s="12">
        <v>64</v>
      </c>
      <c r="E136" s="12">
        <v>105</v>
      </c>
      <c r="F136" s="200">
        <v>64</v>
      </c>
      <c r="G136" s="200"/>
      <c r="H136" s="200"/>
      <c r="I136" s="200"/>
      <c r="J136" s="200"/>
      <c r="K136" s="66" t="s">
        <v>1681</v>
      </c>
      <c r="O136" s="553" t="s">
        <v>770</v>
      </c>
      <c r="P136" s="658" t="s">
        <v>759</v>
      </c>
      <c r="Q136" s="623" t="s">
        <v>424</v>
      </c>
      <c r="R136" s="623">
        <v>178</v>
      </c>
      <c r="S136" s="623">
        <v>623</v>
      </c>
      <c r="T136" s="700">
        <v>178</v>
      </c>
      <c r="U136" s="700"/>
      <c r="V136" s="700"/>
      <c r="W136" s="700"/>
      <c r="X136" s="700"/>
      <c r="Y136" s="624" t="s">
        <v>1868</v>
      </c>
    </row>
    <row r="137" spans="1:25" ht="18.600000000000001" thickBot="1" x14ac:dyDescent="0.4">
      <c r="A137" s="56" t="s">
        <v>43</v>
      </c>
      <c r="B137" s="15"/>
      <c r="C137" s="27"/>
      <c r="D137" s="27"/>
      <c r="E137" s="27"/>
      <c r="F137" s="27"/>
      <c r="G137" s="27"/>
      <c r="H137" s="27"/>
      <c r="I137" s="27"/>
      <c r="J137" s="27"/>
      <c r="K137" s="16"/>
      <c r="O137" s="684" t="s">
        <v>794</v>
      </c>
      <c r="P137" s="414" t="s">
        <v>760</v>
      </c>
      <c r="Q137" s="96" t="s">
        <v>424</v>
      </c>
      <c r="R137" s="96">
        <v>180</v>
      </c>
      <c r="S137" s="96">
        <v>612</v>
      </c>
      <c r="T137" s="700">
        <v>180</v>
      </c>
      <c r="U137" s="700"/>
      <c r="V137" s="700"/>
      <c r="W137" s="700"/>
      <c r="X137" s="700"/>
      <c r="Y137" s="66" t="s">
        <v>1869</v>
      </c>
    </row>
    <row r="138" spans="1:25" x14ac:dyDescent="0.3">
      <c r="A138" s="419" t="s">
        <v>49</v>
      </c>
      <c r="B138" s="10" t="s">
        <v>44</v>
      </c>
      <c r="C138" s="14" t="s">
        <v>428</v>
      </c>
      <c r="D138" s="14">
        <v>620</v>
      </c>
      <c r="E138" s="14">
        <v>1440</v>
      </c>
      <c r="F138" s="315"/>
      <c r="G138" s="315"/>
      <c r="H138" s="315">
        <v>620</v>
      </c>
      <c r="I138" s="315"/>
      <c r="J138" s="315"/>
      <c r="K138" s="19" t="s">
        <v>994</v>
      </c>
      <c r="O138" s="668"/>
      <c r="P138" s="658" t="s">
        <v>761</v>
      </c>
      <c r="Q138" s="623" t="s">
        <v>424</v>
      </c>
      <c r="R138" s="623">
        <v>310</v>
      </c>
      <c r="S138" s="623">
        <v>1038</v>
      </c>
      <c r="T138" s="700"/>
      <c r="U138" s="700">
        <v>310</v>
      </c>
      <c r="V138" s="700"/>
      <c r="W138" s="700"/>
      <c r="X138" s="700"/>
      <c r="Y138" s="624" t="s">
        <v>1868</v>
      </c>
    </row>
    <row r="139" spans="1:25" x14ac:dyDescent="0.3">
      <c r="A139" s="424" t="s">
        <v>50</v>
      </c>
      <c r="B139" s="40" t="s">
        <v>45</v>
      </c>
      <c r="C139" s="11" t="s">
        <v>428</v>
      </c>
      <c r="D139" s="11">
        <v>685</v>
      </c>
      <c r="E139" s="11">
        <v>1650</v>
      </c>
      <c r="F139" s="281"/>
      <c r="G139" s="281"/>
      <c r="H139" s="281">
        <v>685</v>
      </c>
      <c r="I139" s="281"/>
      <c r="J139" s="281"/>
      <c r="K139" s="20" t="s">
        <v>995</v>
      </c>
      <c r="O139" s="437"/>
      <c r="P139" s="414" t="s">
        <v>762</v>
      </c>
      <c r="Q139" s="96" t="s">
        <v>424</v>
      </c>
      <c r="R139" s="96">
        <v>314</v>
      </c>
      <c r="S139" s="96">
        <v>1013</v>
      </c>
      <c r="T139" s="700"/>
      <c r="U139" s="700">
        <v>314</v>
      </c>
      <c r="V139" s="700"/>
      <c r="W139" s="700"/>
      <c r="X139" s="700"/>
      <c r="Y139" s="66" t="s">
        <v>1869</v>
      </c>
    </row>
    <row r="140" spans="1:25" x14ac:dyDescent="0.3">
      <c r="A140" s="421"/>
      <c r="B140" s="40" t="s">
        <v>46</v>
      </c>
      <c r="C140" s="11" t="s">
        <v>2068</v>
      </c>
      <c r="D140" s="11">
        <v>685</v>
      </c>
      <c r="E140" s="11">
        <v>1750</v>
      </c>
      <c r="F140" s="281"/>
      <c r="G140" s="281"/>
      <c r="H140" s="281">
        <v>685</v>
      </c>
      <c r="I140" s="281"/>
      <c r="J140" s="281"/>
      <c r="K140" s="20" t="s">
        <v>1682</v>
      </c>
      <c r="O140" s="668"/>
      <c r="P140" s="658" t="s">
        <v>763</v>
      </c>
      <c r="Q140" s="623" t="s">
        <v>424</v>
      </c>
      <c r="R140" s="623">
        <v>599</v>
      </c>
      <c r="S140" s="623">
        <v>1827</v>
      </c>
      <c r="T140" s="700"/>
      <c r="U140" s="700"/>
      <c r="V140" s="700">
        <v>599</v>
      </c>
      <c r="W140" s="700"/>
      <c r="X140" s="700"/>
      <c r="Y140" s="624" t="s">
        <v>1868</v>
      </c>
    </row>
    <row r="141" spans="1:25" ht="15" thickBot="1" x14ac:dyDescent="0.35">
      <c r="A141" s="421"/>
      <c r="B141" s="40" t="s">
        <v>48</v>
      </c>
      <c r="C141" s="11" t="s">
        <v>2068</v>
      </c>
      <c r="D141" s="11">
        <v>685</v>
      </c>
      <c r="E141" s="11">
        <v>1712</v>
      </c>
      <c r="F141" s="281"/>
      <c r="G141" s="281"/>
      <c r="H141" s="281">
        <v>685</v>
      </c>
      <c r="I141" s="281"/>
      <c r="J141" s="281"/>
      <c r="K141" s="20" t="s">
        <v>1683</v>
      </c>
      <c r="O141" s="437"/>
      <c r="P141" s="414" t="s">
        <v>764</v>
      </c>
      <c r="Q141" s="96" t="s">
        <v>424</v>
      </c>
      <c r="R141" s="96">
        <v>601</v>
      </c>
      <c r="S141" s="96">
        <v>1761</v>
      </c>
      <c r="T141" s="700"/>
      <c r="U141" s="700"/>
      <c r="V141" s="700">
        <v>601</v>
      </c>
      <c r="W141" s="700"/>
      <c r="X141" s="700"/>
      <c r="Y141" s="66" t="s">
        <v>1869</v>
      </c>
    </row>
    <row r="142" spans="1:25" ht="18.600000000000001" thickBot="1" x14ac:dyDescent="0.4">
      <c r="A142" s="56" t="s">
        <v>51</v>
      </c>
      <c r="B142" s="15"/>
      <c r="C142" s="27"/>
      <c r="D142" s="27"/>
      <c r="E142" s="27"/>
      <c r="F142" s="27"/>
      <c r="G142" s="27"/>
      <c r="H142" s="27"/>
      <c r="I142" s="27"/>
      <c r="J142" s="27"/>
      <c r="K142" s="16"/>
      <c r="O142" s="668"/>
      <c r="P142" s="658" t="s">
        <v>765</v>
      </c>
      <c r="Q142" s="623" t="s">
        <v>424</v>
      </c>
      <c r="R142" s="623">
        <v>590</v>
      </c>
      <c r="S142" s="623">
        <v>1669</v>
      </c>
      <c r="T142" s="700"/>
      <c r="U142" s="700"/>
      <c r="V142" s="700">
        <v>590</v>
      </c>
      <c r="W142" s="700"/>
      <c r="X142" s="700"/>
      <c r="Y142" s="624" t="s">
        <v>1868</v>
      </c>
    </row>
    <row r="143" spans="1:25" x14ac:dyDescent="0.3">
      <c r="A143" s="428" t="s">
        <v>68</v>
      </c>
      <c r="B143" s="10" t="s">
        <v>52</v>
      </c>
      <c r="C143" s="14" t="s">
        <v>2069</v>
      </c>
      <c r="D143" s="14">
        <v>632</v>
      </c>
      <c r="E143" s="14">
        <v>1700</v>
      </c>
      <c r="F143" s="315"/>
      <c r="G143" s="315"/>
      <c r="H143" s="315">
        <v>632</v>
      </c>
      <c r="I143" s="315"/>
      <c r="J143" s="315"/>
      <c r="K143" s="19" t="s">
        <v>1684</v>
      </c>
      <c r="O143" s="437"/>
      <c r="P143" s="414" t="s">
        <v>766</v>
      </c>
      <c r="Q143" s="96" t="s">
        <v>424</v>
      </c>
      <c r="R143" s="96">
        <v>597</v>
      </c>
      <c r="S143" s="96">
        <v>1631</v>
      </c>
      <c r="T143" s="700"/>
      <c r="U143" s="700"/>
      <c r="V143" s="700">
        <v>597</v>
      </c>
      <c r="W143" s="700"/>
      <c r="X143" s="700"/>
      <c r="Y143" s="66" t="s">
        <v>1870</v>
      </c>
    </row>
    <row r="144" spans="1:25" x14ac:dyDescent="0.3">
      <c r="A144" s="424" t="s">
        <v>69</v>
      </c>
      <c r="B144" s="40" t="s">
        <v>53</v>
      </c>
      <c r="C144" s="11" t="s">
        <v>2069</v>
      </c>
      <c r="D144" s="11">
        <v>632</v>
      </c>
      <c r="E144" s="11">
        <v>1600</v>
      </c>
      <c r="F144" s="281"/>
      <c r="G144" s="281"/>
      <c r="H144" s="281">
        <v>632</v>
      </c>
      <c r="I144" s="281"/>
      <c r="J144" s="281"/>
      <c r="K144" s="20" t="s">
        <v>1685</v>
      </c>
      <c r="O144" s="668"/>
      <c r="P144" s="658" t="s">
        <v>767</v>
      </c>
      <c r="Q144" s="623" t="s">
        <v>424</v>
      </c>
      <c r="R144" s="623">
        <v>594</v>
      </c>
      <c r="S144" s="623">
        <v>1531</v>
      </c>
      <c r="T144" s="700"/>
      <c r="U144" s="700"/>
      <c r="V144" s="700">
        <v>594</v>
      </c>
      <c r="W144" s="700"/>
      <c r="X144" s="700"/>
      <c r="Y144" s="624" t="s">
        <v>1871</v>
      </c>
    </row>
    <row r="145" spans="1:25" x14ac:dyDescent="0.3">
      <c r="A145" s="420"/>
      <c r="B145" s="40" t="s">
        <v>54</v>
      </c>
      <c r="C145" s="11" t="s">
        <v>2069</v>
      </c>
      <c r="D145" s="11">
        <v>519</v>
      </c>
      <c r="E145" s="11">
        <v>1250</v>
      </c>
      <c r="F145" s="281"/>
      <c r="G145" s="281"/>
      <c r="H145" s="281">
        <v>519</v>
      </c>
      <c r="I145" s="281"/>
      <c r="J145" s="281"/>
      <c r="K145" s="20" t="s">
        <v>1686</v>
      </c>
      <c r="O145" s="556" t="s">
        <v>801</v>
      </c>
      <c r="P145" s="658" t="s">
        <v>796</v>
      </c>
      <c r="Q145" s="623" t="s">
        <v>424</v>
      </c>
      <c r="R145" s="623">
        <v>1200</v>
      </c>
      <c r="S145" s="623">
        <v>2650</v>
      </c>
      <c r="T145" s="700"/>
      <c r="U145" s="700"/>
      <c r="V145" s="700"/>
      <c r="W145" s="700"/>
      <c r="X145" s="700">
        <v>1200</v>
      </c>
      <c r="Y145" s="624" t="s">
        <v>1878</v>
      </c>
    </row>
    <row r="146" spans="1:25" x14ac:dyDescent="0.3">
      <c r="A146" s="421"/>
      <c r="B146" s="40" t="s">
        <v>55</v>
      </c>
      <c r="C146" s="11" t="s">
        <v>2069</v>
      </c>
      <c r="D146" s="11">
        <v>632</v>
      </c>
      <c r="E146" s="11">
        <v>1550</v>
      </c>
      <c r="F146" s="281"/>
      <c r="G146" s="281"/>
      <c r="H146" s="281">
        <v>632</v>
      </c>
      <c r="I146" s="281"/>
      <c r="J146" s="281"/>
      <c r="K146" s="20" t="s">
        <v>1687</v>
      </c>
      <c r="O146" s="35" t="s">
        <v>802</v>
      </c>
      <c r="P146" s="414" t="s">
        <v>798</v>
      </c>
      <c r="Q146" s="96" t="s">
        <v>424</v>
      </c>
      <c r="R146" s="96">
        <v>1200</v>
      </c>
      <c r="S146" s="96">
        <v>2850</v>
      </c>
      <c r="T146" s="700"/>
      <c r="U146" s="700"/>
      <c r="V146" s="700"/>
      <c r="W146" s="700"/>
      <c r="X146" s="700">
        <v>1200</v>
      </c>
      <c r="Y146" s="66" t="s">
        <v>1878</v>
      </c>
    </row>
    <row r="147" spans="1:25" x14ac:dyDescent="0.3">
      <c r="A147" s="421"/>
      <c r="B147" s="40" t="s">
        <v>60</v>
      </c>
      <c r="C147" s="11" t="s">
        <v>2069</v>
      </c>
      <c r="D147" s="11">
        <v>860</v>
      </c>
      <c r="E147" s="11">
        <v>860</v>
      </c>
      <c r="F147" s="281"/>
      <c r="G147" s="281"/>
      <c r="H147" s="281"/>
      <c r="I147" s="281">
        <v>860</v>
      </c>
      <c r="J147" s="281"/>
      <c r="K147" s="20" t="s">
        <v>1688</v>
      </c>
      <c r="O147" s="587"/>
      <c r="P147" s="737" t="s">
        <v>797</v>
      </c>
      <c r="Q147" s="623" t="s">
        <v>424</v>
      </c>
      <c r="R147" s="637">
        <v>1200</v>
      </c>
      <c r="S147" s="637">
        <v>4000</v>
      </c>
      <c r="T147" s="738"/>
      <c r="U147" s="738"/>
      <c r="V147" s="738"/>
      <c r="W147" s="738"/>
      <c r="X147" s="738">
        <v>1200</v>
      </c>
      <c r="Y147" s="638" t="s">
        <v>1879</v>
      </c>
    </row>
    <row r="148" spans="1:25" x14ac:dyDescent="0.3">
      <c r="A148" s="421"/>
      <c r="B148" s="40" t="s">
        <v>56</v>
      </c>
      <c r="C148" s="11" t="s">
        <v>2069</v>
      </c>
      <c r="D148" s="11">
        <v>348</v>
      </c>
      <c r="E148" s="11">
        <v>852</v>
      </c>
      <c r="F148" s="281"/>
      <c r="G148" s="281">
        <v>348</v>
      </c>
      <c r="H148" s="281"/>
      <c r="I148" s="281"/>
      <c r="J148" s="281"/>
      <c r="K148" s="20" t="s">
        <v>1689</v>
      </c>
      <c r="O148" s="556" t="s">
        <v>807</v>
      </c>
      <c r="P148" s="544" t="s">
        <v>804</v>
      </c>
      <c r="Q148" s="546" t="s">
        <v>424</v>
      </c>
      <c r="R148" s="632">
        <v>60</v>
      </c>
      <c r="S148" s="632">
        <v>162</v>
      </c>
      <c r="T148" s="702">
        <v>60</v>
      </c>
      <c r="U148" s="702"/>
      <c r="V148" s="702"/>
      <c r="W148" s="702"/>
      <c r="X148" s="702"/>
      <c r="Y148" s="635" t="s">
        <v>1880</v>
      </c>
    </row>
    <row r="149" spans="1:25" x14ac:dyDescent="0.3">
      <c r="A149" s="421"/>
      <c r="B149" s="40" t="s">
        <v>57</v>
      </c>
      <c r="C149" s="11" t="s">
        <v>2069</v>
      </c>
      <c r="D149" s="11">
        <v>291</v>
      </c>
      <c r="E149" s="11">
        <v>705</v>
      </c>
      <c r="F149" s="281"/>
      <c r="G149" s="281">
        <v>291</v>
      </c>
      <c r="H149" s="281"/>
      <c r="I149" s="281"/>
      <c r="J149" s="281"/>
      <c r="K149" s="20" t="s">
        <v>1690</v>
      </c>
      <c r="O149" s="35" t="s">
        <v>808</v>
      </c>
      <c r="P149" s="40" t="s">
        <v>805</v>
      </c>
      <c r="Q149" s="11" t="s">
        <v>424</v>
      </c>
      <c r="R149" s="96">
        <v>60</v>
      </c>
      <c r="S149" s="96">
        <v>144</v>
      </c>
      <c r="T149" s="700">
        <v>60</v>
      </c>
      <c r="U149" s="700"/>
      <c r="V149" s="700"/>
      <c r="W149" s="700"/>
      <c r="X149" s="700"/>
      <c r="Y149" s="66" t="s">
        <v>1881</v>
      </c>
    </row>
    <row r="150" spans="1:25" x14ac:dyDescent="0.3">
      <c r="A150" s="421"/>
      <c r="B150" s="40" t="s">
        <v>58</v>
      </c>
      <c r="C150" s="11" t="s">
        <v>424</v>
      </c>
      <c r="D150" s="11">
        <v>632</v>
      </c>
      <c r="E150" s="11">
        <v>1700</v>
      </c>
      <c r="F150" s="281"/>
      <c r="G150" s="281"/>
      <c r="H150" s="281">
        <v>632</v>
      </c>
      <c r="I150" s="281"/>
      <c r="J150" s="281"/>
      <c r="K150" s="20" t="s">
        <v>1691</v>
      </c>
      <c r="O150" s="547"/>
      <c r="P150" s="551" t="s">
        <v>806</v>
      </c>
      <c r="Q150" s="546" t="s">
        <v>424</v>
      </c>
      <c r="R150" s="637">
        <v>60</v>
      </c>
      <c r="S150" s="637">
        <v>156</v>
      </c>
      <c r="T150" s="738">
        <v>60</v>
      </c>
      <c r="U150" s="738"/>
      <c r="V150" s="738"/>
      <c r="W150" s="738"/>
      <c r="X150" s="738"/>
      <c r="Y150" s="638" t="s">
        <v>1882</v>
      </c>
    </row>
    <row r="151" spans="1:25" x14ac:dyDescent="0.3">
      <c r="A151" s="421"/>
      <c r="B151" s="40" t="s">
        <v>61</v>
      </c>
      <c r="C151" s="11" t="s">
        <v>424</v>
      </c>
      <c r="D151" s="11">
        <v>342</v>
      </c>
      <c r="E151" s="11">
        <v>900</v>
      </c>
      <c r="F151" s="281"/>
      <c r="G151" s="281">
        <v>342</v>
      </c>
      <c r="H151" s="281"/>
      <c r="I151" s="281"/>
      <c r="J151" s="281"/>
      <c r="K151" s="20" t="s">
        <v>1692</v>
      </c>
      <c r="O151" s="421"/>
      <c r="P151" s="40" t="s">
        <v>864</v>
      </c>
      <c r="Q151" s="11" t="s">
        <v>424</v>
      </c>
      <c r="R151" s="11">
        <v>200</v>
      </c>
      <c r="S151" s="11">
        <v>400</v>
      </c>
      <c r="T151" s="703">
        <v>200</v>
      </c>
      <c r="U151" s="703"/>
      <c r="V151" s="703"/>
      <c r="W151" s="703"/>
      <c r="X151" s="703"/>
      <c r="Y151" s="4" t="s">
        <v>1910</v>
      </c>
    </row>
    <row r="152" spans="1:25" x14ac:dyDescent="0.3">
      <c r="A152" s="421"/>
      <c r="B152" s="40" t="s">
        <v>1006</v>
      </c>
      <c r="C152" s="11" t="s">
        <v>1339</v>
      </c>
      <c r="D152" s="11">
        <v>632</v>
      </c>
      <c r="E152" s="11">
        <v>1400</v>
      </c>
      <c r="F152" s="281"/>
      <c r="G152" s="281"/>
      <c r="H152" s="281">
        <v>632</v>
      </c>
      <c r="I152" s="281"/>
      <c r="J152" s="281"/>
      <c r="K152" s="20" t="s">
        <v>1693</v>
      </c>
      <c r="O152" s="421"/>
      <c r="P152" s="40" t="s">
        <v>867</v>
      </c>
      <c r="Q152" s="11" t="s">
        <v>424</v>
      </c>
      <c r="R152" s="11">
        <v>100</v>
      </c>
      <c r="S152" s="11">
        <v>150</v>
      </c>
      <c r="T152" s="703">
        <v>100</v>
      </c>
      <c r="U152" s="703"/>
      <c r="V152" s="703"/>
      <c r="W152" s="703"/>
      <c r="X152" s="703"/>
      <c r="Y152" s="4" t="s">
        <v>868</v>
      </c>
    </row>
    <row r="153" spans="1:25" x14ac:dyDescent="0.3">
      <c r="A153" s="421"/>
      <c r="B153" s="40" t="s">
        <v>1338</v>
      </c>
      <c r="C153" s="11" t="s">
        <v>2070</v>
      </c>
      <c r="D153" s="11">
        <v>126</v>
      </c>
      <c r="E153" s="11">
        <v>280</v>
      </c>
      <c r="F153" s="281">
        <v>126</v>
      </c>
      <c r="G153" s="281"/>
      <c r="H153" s="281"/>
      <c r="I153" s="281"/>
      <c r="J153" s="281"/>
      <c r="K153" s="20" t="s">
        <v>1694</v>
      </c>
      <c r="O153" s="578" t="s">
        <v>902</v>
      </c>
      <c r="P153" s="554" t="s">
        <v>894</v>
      </c>
      <c r="Q153" s="623" t="s">
        <v>424</v>
      </c>
      <c r="R153" s="546">
        <v>100</v>
      </c>
      <c r="S153" s="546">
        <v>300</v>
      </c>
      <c r="T153" s="703">
        <v>100</v>
      </c>
      <c r="U153" s="703"/>
      <c r="V153" s="703"/>
      <c r="W153" s="703"/>
      <c r="X153" s="703"/>
      <c r="Y153" s="624" t="s">
        <v>1924</v>
      </c>
    </row>
    <row r="154" spans="1:25" x14ac:dyDescent="0.3">
      <c r="A154" s="421"/>
      <c r="B154" s="40" t="s">
        <v>1341</v>
      </c>
      <c r="C154" s="11" t="s">
        <v>2071</v>
      </c>
      <c r="D154" s="11">
        <v>90</v>
      </c>
      <c r="E154" s="11">
        <v>200</v>
      </c>
      <c r="F154" s="281">
        <v>90</v>
      </c>
      <c r="G154" s="281"/>
      <c r="H154" s="281"/>
      <c r="I154" s="281"/>
      <c r="J154" s="281"/>
      <c r="K154" s="20" t="s">
        <v>1694</v>
      </c>
      <c r="O154" s="35"/>
      <c r="P154" s="40" t="s">
        <v>895</v>
      </c>
      <c r="Q154" s="11" t="s">
        <v>424</v>
      </c>
      <c r="R154" s="11">
        <v>150</v>
      </c>
      <c r="S154" s="11">
        <v>450</v>
      </c>
      <c r="T154" s="703">
        <v>150</v>
      </c>
      <c r="U154" s="703"/>
      <c r="V154" s="703"/>
      <c r="W154" s="703"/>
      <c r="X154" s="703"/>
      <c r="Y154" s="66" t="s">
        <v>1924</v>
      </c>
    </row>
    <row r="155" spans="1:25" x14ac:dyDescent="0.3">
      <c r="A155" s="421"/>
      <c r="B155" s="40" t="s">
        <v>1342</v>
      </c>
      <c r="C155" s="11" t="s">
        <v>2072</v>
      </c>
      <c r="D155" s="11">
        <v>63</v>
      </c>
      <c r="E155" s="11">
        <v>140</v>
      </c>
      <c r="F155" s="281">
        <v>63</v>
      </c>
      <c r="G155" s="281"/>
      <c r="H155" s="281"/>
      <c r="I155" s="281"/>
      <c r="J155" s="281"/>
      <c r="K155" s="20" t="s">
        <v>1694</v>
      </c>
      <c r="O155" s="587"/>
      <c r="P155" s="658" t="s">
        <v>913</v>
      </c>
      <c r="Q155" s="623" t="s">
        <v>424</v>
      </c>
      <c r="R155" s="623">
        <v>250</v>
      </c>
      <c r="S155" s="619"/>
      <c r="T155" s="700"/>
      <c r="U155" s="700">
        <v>250</v>
      </c>
      <c r="V155" s="700"/>
      <c r="W155" s="700"/>
      <c r="X155" s="700"/>
      <c r="Y155" s="624" t="s">
        <v>1934</v>
      </c>
    </row>
    <row r="156" spans="1:25" x14ac:dyDescent="0.3">
      <c r="A156" s="421"/>
      <c r="B156" s="40" t="s">
        <v>63</v>
      </c>
      <c r="C156" s="11" t="s">
        <v>2071</v>
      </c>
      <c r="D156" s="11">
        <v>114</v>
      </c>
      <c r="E156" s="11">
        <v>210</v>
      </c>
      <c r="F156" s="281">
        <v>114</v>
      </c>
      <c r="G156" s="281"/>
      <c r="H156" s="281"/>
      <c r="I156" s="281"/>
      <c r="J156" s="281"/>
      <c r="K156" s="20" t="s">
        <v>1695</v>
      </c>
      <c r="O156" s="547"/>
      <c r="P156" s="658" t="s">
        <v>914</v>
      </c>
      <c r="Q156" s="623" t="s">
        <v>424</v>
      </c>
      <c r="R156" s="623">
        <v>60</v>
      </c>
      <c r="S156" s="619"/>
      <c r="T156" s="700">
        <v>60</v>
      </c>
      <c r="U156" s="700"/>
      <c r="V156" s="700"/>
      <c r="W156" s="700"/>
      <c r="X156" s="700"/>
      <c r="Y156" s="624" t="s">
        <v>1928</v>
      </c>
    </row>
    <row r="157" spans="1:25" x14ac:dyDescent="0.3">
      <c r="A157" s="421"/>
      <c r="B157" s="40" t="s">
        <v>65</v>
      </c>
      <c r="C157" s="11" t="s">
        <v>82</v>
      </c>
      <c r="D157" s="11">
        <v>45</v>
      </c>
      <c r="E157" s="11">
        <v>100</v>
      </c>
      <c r="F157" s="281">
        <v>45</v>
      </c>
      <c r="G157" s="281"/>
      <c r="H157" s="281"/>
      <c r="I157" s="281"/>
      <c r="J157" s="281"/>
      <c r="K157" s="20" t="s">
        <v>1696</v>
      </c>
      <c r="O157" s="556" t="s">
        <v>1329</v>
      </c>
      <c r="P157" s="739" t="s">
        <v>1310</v>
      </c>
      <c r="Q157" s="623" t="s">
        <v>424</v>
      </c>
      <c r="R157" s="632">
        <v>330</v>
      </c>
      <c r="S157" s="632">
        <v>790</v>
      </c>
      <c r="T157" s="702"/>
      <c r="U157" s="702">
        <v>330</v>
      </c>
      <c r="V157" s="702"/>
      <c r="W157" s="702"/>
      <c r="X157" s="702"/>
      <c r="Y157" s="635" t="s">
        <v>1937</v>
      </c>
    </row>
    <row r="158" spans="1:25" x14ac:dyDescent="0.3">
      <c r="A158" s="421"/>
      <c r="B158" s="40" t="s">
        <v>66</v>
      </c>
      <c r="C158" s="11" t="s">
        <v>82</v>
      </c>
      <c r="D158" s="11">
        <v>88</v>
      </c>
      <c r="E158" s="11">
        <v>200</v>
      </c>
      <c r="F158" s="281">
        <v>88</v>
      </c>
      <c r="G158" s="281"/>
      <c r="H158" s="281"/>
      <c r="I158" s="281"/>
      <c r="J158" s="281"/>
      <c r="K158" s="20" t="s">
        <v>1696</v>
      </c>
      <c r="O158" s="684" t="s">
        <v>1330</v>
      </c>
      <c r="P158" s="414" t="s">
        <v>1311</v>
      </c>
      <c r="Q158" s="96" t="s">
        <v>424</v>
      </c>
      <c r="R158" s="102">
        <v>330</v>
      </c>
      <c r="S158" s="96">
        <v>860</v>
      </c>
      <c r="T158" s="700"/>
      <c r="U158" s="700">
        <v>330</v>
      </c>
      <c r="V158" s="700"/>
      <c r="W158" s="700"/>
      <c r="X158" s="700"/>
      <c r="Y158" s="68" t="s">
        <v>1938</v>
      </c>
    </row>
    <row r="159" spans="1:25" ht="15" thickBot="1" x14ac:dyDescent="0.35">
      <c r="A159" s="429"/>
      <c r="B159" s="252" t="s">
        <v>67</v>
      </c>
      <c r="C159" s="11" t="s">
        <v>82</v>
      </c>
      <c r="D159" s="13">
        <v>132</v>
      </c>
      <c r="E159" s="13">
        <v>300</v>
      </c>
      <c r="F159" s="314">
        <v>132</v>
      </c>
      <c r="G159" s="314"/>
      <c r="H159" s="314"/>
      <c r="I159" s="314"/>
      <c r="J159" s="314"/>
      <c r="K159" s="20" t="s">
        <v>1696</v>
      </c>
      <c r="O159" s="547"/>
      <c r="P159" s="658" t="s">
        <v>1312</v>
      </c>
      <c r="Q159" s="623" t="s">
        <v>424</v>
      </c>
      <c r="R159" s="632">
        <v>530</v>
      </c>
      <c r="S159" s="623">
        <v>1270</v>
      </c>
      <c r="T159" s="700"/>
      <c r="U159" s="700"/>
      <c r="V159" s="700">
        <v>530</v>
      </c>
      <c r="W159" s="700"/>
      <c r="X159" s="700"/>
      <c r="Y159" s="635" t="s">
        <v>1938</v>
      </c>
    </row>
    <row r="160" spans="1:25" ht="18.600000000000001" thickBot="1" x14ac:dyDescent="0.4">
      <c r="A160" s="56" t="s">
        <v>70</v>
      </c>
      <c r="B160" s="15"/>
      <c r="C160" s="27"/>
      <c r="D160" s="27"/>
      <c r="E160" s="27"/>
      <c r="F160" s="27"/>
      <c r="G160" s="27"/>
      <c r="H160" s="27"/>
      <c r="I160" s="27"/>
      <c r="J160" s="27"/>
      <c r="K160" s="16"/>
      <c r="O160" s="421"/>
      <c r="P160" s="414" t="s">
        <v>1313</v>
      </c>
      <c r="Q160" s="96" t="s">
        <v>424</v>
      </c>
      <c r="R160" s="102">
        <v>530</v>
      </c>
      <c r="S160" s="11">
        <v>1380</v>
      </c>
      <c r="T160" s="281"/>
      <c r="U160" s="281"/>
      <c r="V160" s="315">
        <v>530</v>
      </c>
      <c r="W160" s="315"/>
      <c r="X160" s="315"/>
      <c r="Y160" s="68" t="s">
        <v>1938</v>
      </c>
    </row>
    <row r="161" spans="1:25" x14ac:dyDescent="0.3">
      <c r="A161" s="428" t="s">
        <v>75</v>
      </c>
      <c r="B161" s="10" t="s">
        <v>71</v>
      </c>
      <c r="C161" s="14" t="s">
        <v>2073</v>
      </c>
      <c r="D161" s="14">
        <v>645</v>
      </c>
      <c r="E161" s="14" t="s">
        <v>1008</v>
      </c>
      <c r="F161" s="315"/>
      <c r="G161" s="315"/>
      <c r="H161" s="315">
        <v>645</v>
      </c>
      <c r="I161" s="315"/>
      <c r="J161" s="315"/>
      <c r="K161" s="19" t="s">
        <v>73</v>
      </c>
      <c r="O161" s="547"/>
      <c r="P161" s="554" t="s">
        <v>1315</v>
      </c>
      <c r="Q161" s="623" t="s">
        <v>424</v>
      </c>
      <c r="R161" s="546">
        <v>40</v>
      </c>
      <c r="S161" s="546">
        <v>92</v>
      </c>
      <c r="T161" s="281">
        <v>40</v>
      </c>
      <c r="U161" s="281"/>
      <c r="V161" s="281"/>
      <c r="W161" s="281"/>
      <c r="X161" s="281"/>
      <c r="Y161" s="635" t="s">
        <v>1938</v>
      </c>
    </row>
    <row r="162" spans="1:25" x14ac:dyDescent="0.3">
      <c r="A162" s="424" t="s">
        <v>76</v>
      </c>
      <c r="B162" s="40" t="s">
        <v>74</v>
      </c>
      <c r="C162" s="14" t="s">
        <v>2073</v>
      </c>
      <c r="D162" s="11"/>
      <c r="E162" s="11"/>
      <c r="F162" s="281"/>
      <c r="G162" s="281"/>
      <c r="H162" s="281"/>
      <c r="I162" s="281"/>
      <c r="J162" s="281"/>
      <c r="K162" s="20"/>
      <c r="O162" s="556" t="s">
        <v>1382</v>
      </c>
      <c r="P162" s="544" t="s">
        <v>1360</v>
      </c>
      <c r="Q162" s="546" t="s">
        <v>424</v>
      </c>
      <c r="R162" s="545">
        <v>635</v>
      </c>
      <c r="S162" s="545">
        <v>1950</v>
      </c>
      <c r="T162" s="703"/>
      <c r="U162" s="703"/>
      <c r="V162" s="703">
        <v>635</v>
      </c>
      <c r="W162" s="703"/>
      <c r="X162" s="703"/>
      <c r="Y162" s="574" t="s">
        <v>1950</v>
      </c>
    </row>
    <row r="163" spans="1:25" ht="15" thickBot="1" x14ac:dyDescent="0.35">
      <c r="A163" s="429"/>
      <c r="B163" s="252"/>
      <c r="C163" s="13"/>
      <c r="D163" s="13"/>
      <c r="E163" s="13"/>
      <c r="F163" s="314"/>
      <c r="G163" s="314"/>
      <c r="H163" s="314"/>
      <c r="I163" s="314"/>
      <c r="J163" s="314"/>
      <c r="K163" s="22"/>
      <c r="O163" s="35" t="s">
        <v>1383</v>
      </c>
      <c r="P163" s="40" t="s">
        <v>1362</v>
      </c>
      <c r="Q163" s="11" t="s">
        <v>424</v>
      </c>
      <c r="R163" s="11">
        <v>635</v>
      </c>
      <c r="S163" s="11">
        <v>1950</v>
      </c>
      <c r="T163" s="703"/>
      <c r="U163" s="703"/>
      <c r="V163" s="703">
        <v>635</v>
      </c>
      <c r="W163" s="703"/>
      <c r="X163" s="703"/>
      <c r="Y163" s="4" t="s">
        <v>1951</v>
      </c>
    </row>
    <row r="164" spans="1:25" ht="18.600000000000001" thickBot="1" x14ac:dyDescent="0.4">
      <c r="A164" s="103" t="s">
        <v>1500</v>
      </c>
      <c r="B164" s="15"/>
      <c r="C164" s="27"/>
      <c r="D164" s="27"/>
      <c r="E164" s="27"/>
      <c r="F164" s="27"/>
      <c r="G164" s="27"/>
      <c r="H164" s="27"/>
      <c r="I164" s="27"/>
      <c r="J164" s="27"/>
      <c r="K164" s="16"/>
      <c r="O164" s="421" t="s">
        <v>1485</v>
      </c>
      <c r="P164" s="40" t="s">
        <v>1405</v>
      </c>
      <c r="Q164" s="11" t="s">
        <v>2112</v>
      </c>
      <c r="R164" s="11">
        <v>24</v>
      </c>
      <c r="S164" s="619"/>
      <c r="T164" s="703">
        <v>24</v>
      </c>
      <c r="U164" s="703"/>
      <c r="V164" s="703"/>
      <c r="W164" s="703"/>
      <c r="X164" s="703"/>
      <c r="Y164" s="6" t="s">
        <v>1956</v>
      </c>
    </row>
    <row r="165" spans="1:25" x14ac:dyDescent="0.3">
      <c r="A165" s="430" t="s">
        <v>1335</v>
      </c>
      <c r="B165" s="344" t="s">
        <v>1334</v>
      </c>
      <c r="C165" s="65" t="s">
        <v>15</v>
      </c>
      <c r="D165" s="65">
        <v>17</v>
      </c>
      <c r="E165" s="57">
        <v>31</v>
      </c>
      <c r="F165" s="200">
        <v>17</v>
      </c>
      <c r="G165" s="200"/>
      <c r="H165" s="200"/>
      <c r="I165" s="200"/>
      <c r="J165" s="200"/>
      <c r="K165" s="66" t="s">
        <v>1697</v>
      </c>
      <c r="O165" s="421"/>
      <c r="P165" s="40" t="s">
        <v>1483</v>
      </c>
      <c r="Q165" s="11" t="s">
        <v>2114</v>
      </c>
      <c r="R165" s="11">
        <v>340</v>
      </c>
      <c r="S165" s="96">
        <v>900</v>
      </c>
      <c r="T165" s="703"/>
      <c r="U165" s="703">
        <v>340</v>
      </c>
      <c r="V165" s="703"/>
      <c r="W165" s="703"/>
      <c r="X165" s="703"/>
      <c r="Y165" s="4" t="s">
        <v>1960</v>
      </c>
    </row>
    <row r="166" spans="1:25" x14ac:dyDescent="0.3">
      <c r="A166" s="35" t="s">
        <v>1336</v>
      </c>
      <c r="B166" s="344" t="s">
        <v>1332</v>
      </c>
      <c r="C166" s="65" t="s">
        <v>15</v>
      </c>
      <c r="D166" s="65">
        <v>17</v>
      </c>
      <c r="E166" s="57">
        <v>39</v>
      </c>
      <c r="F166" s="200">
        <v>17</v>
      </c>
      <c r="G166" s="200"/>
      <c r="H166" s="200"/>
      <c r="I166" s="200"/>
      <c r="J166" s="200"/>
      <c r="K166" s="66" t="s">
        <v>1698</v>
      </c>
      <c r="O166" s="421"/>
      <c r="P166" s="40" t="s">
        <v>1408</v>
      </c>
      <c r="Q166" s="11" t="s">
        <v>2114</v>
      </c>
      <c r="R166" s="11">
        <v>300</v>
      </c>
      <c r="S166" s="11">
        <v>750</v>
      </c>
      <c r="T166" s="315"/>
      <c r="U166" s="315">
        <v>300</v>
      </c>
      <c r="V166" s="315"/>
      <c r="W166" s="315"/>
      <c r="X166" s="315"/>
      <c r="Y166" s="4" t="s">
        <v>1962</v>
      </c>
    </row>
    <row r="167" spans="1:25" ht="15" thickBot="1" x14ac:dyDescent="0.35">
      <c r="A167" s="421"/>
      <c r="B167" s="344"/>
      <c r="C167" s="65"/>
      <c r="D167" s="65"/>
      <c r="E167" s="65"/>
      <c r="F167" s="292"/>
      <c r="G167" s="292"/>
      <c r="H167" s="292"/>
      <c r="I167" s="292"/>
      <c r="J167" s="292"/>
      <c r="K167" s="4"/>
      <c r="O167" s="547"/>
      <c r="P167" s="554" t="s">
        <v>1409</v>
      </c>
      <c r="Q167" s="546" t="s">
        <v>2114</v>
      </c>
      <c r="R167" s="546">
        <v>325</v>
      </c>
      <c r="S167" s="546">
        <v>680</v>
      </c>
      <c r="T167" s="315"/>
      <c r="U167" s="315">
        <v>325</v>
      </c>
      <c r="V167" s="315"/>
      <c r="W167" s="315"/>
      <c r="X167" s="315"/>
      <c r="Y167" s="562" t="s">
        <v>1964</v>
      </c>
    </row>
    <row r="168" spans="1:25" ht="18.600000000000001" thickBot="1" x14ac:dyDescent="0.4">
      <c r="A168" s="56" t="s">
        <v>78</v>
      </c>
      <c r="B168" s="15"/>
      <c r="C168" s="27"/>
      <c r="D168" s="27"/>
      <c r="E168" s="27"/>
      <c r="F168" s="27"/>
      <c r="G168" s="27"/>
      <c r="H168" s="27"/>
      <c r="I168" s="27"/>
      <c r="J168" s="27"/>
      <c r="K168" s="16"/>
      <c r="O168" s="421"/>
      <c r="P168" s="40" t="s">
        <v>1410</v>
      </c>
      <c r="Q168" s="11" t="s">
        <v>2114</v>
      </c>
      <c r="R168" s="11">
        <v>300</v>
      </c>
      <c r="S168" s="11">
        <v>750</v>
      </c>
      <c r="T168" s="315"/>
      <c r="U168" s="315">
        <v>300</v>
      </c>
      <c r="V168" s="315"/>
      <c r="W168" s="315"/>
      <c r="X168" s="315"/>
      <c r="Y168" s="4" t="s">
        <v>1963</v>
      </c>
    </row>
    <row r="169" spans="1:25" x14ac:dyDescent="0.3">
      <c r="A169" s="426" t="s">
        <v>343</v>
      </c>
      <c r="B169" s="10" t="s">
        <v>1009</v>
      </c>
      <c r="C169" s="14" t="s">
        <v>2074</v>
      </c>
      <c r="D169" s="14">
        <v>368</v>
      </c>
      <c r="E169" s="14">
        <v>751</v>
      </c>
      <c r="F169" s="200"/>
      <c r="G169" s="200">
        <v>368</v>
      </c>
      <c r="H169" s="200"/>
      <c r="I169" s="200"/>
      <c r="J169" s="200"/>
      <c r="K169" s="19" t="s">
        <v>1700</v>
      </c>
      <c r="O169" s="547"/>
      <c r="P169" s="554" t="s">
        <v>1411</v>
      </c>
      <c r="Q169" s="546" t="s">
        <v>2114</v>
      </c>
      <c r="R169" s="546">
        <v>325</v>
      </c>
      <c r="S169" s="546">
        <v>680</v>
      </c>
      <c r="T169" s="315"/>
      <c r="U169" s="315">
        <v>325</v>
      </c>
      <c r="V169" s="315"/>
      <c r="W169" s="315"/>
      <c r="X169" s="315"/>
      <c r="Y169" s="562" t="s">
        <v>1964</v>
      </c>
    </row>
    <row r="170" spans="1:25" x14ac:dyDescent="0.3">
      <c r="A170" s="427" t="s">
        <v>344</v>
      </c>
      <c r="B170" s="10" t="s">
        <v>1010</v>
      </c>
      <c r="C170" s="14" t="s">
        <v>2075</v>
      </c>
      <c r="D170" s="14">
        <v>368</v>
      </c>
      <c r="E170" s="14">
        <v>730</v>
      </c>
      <c r="F170" s="200"/>
      <c r="G170" s="200">
        <v>368</v>
      </c>
      <c r="H170" s="200"/>
      <c r="I170" s="200"/>
      <c r="J170" s="200"/>
      <c r="K170" s="19" t="s">
        <v>1701</v>
      </c>
      <c r="O170" s="435" t="s">
        <v>1465</v>
      </c>
      <c r="P170" s="10" t="s">
        <v>1456</v>
      </c>
      <c r="Q170" s="11" t="s">
        <v>424</v>
      </c>
      <c r="R170" s="619" t="s">
        <v>559</v>
      </c>
      <c r="S170" s="619"/>
      <c r="T170" s="315"/>
      <c r="U170" s="315"/>
      <c r="V170" s="315"/>
      <c r="W170" s="315"/>
      <c r="X170" s="315"/>
      <c r="Y170" s="6" t="s">
        <v>1975</v>
      </c>
    </row>
    <row r="171" spans="1:25" ht="15" thickBot="1" x14ac:dyDescent="0.35">
      <c r="A171" s="429"/>
      <c r="B171" s="10" t="s">
        <v>1011</v>
      </c>
      <c r="C171" s="14" t="s">
        <v>2075</v>
      </c>
      <c r="D171" s="14">
        <v>368</v>
      </c>
      <c r="E171" s="14">
        <v>703</v>
      </c>
      <c r="F171" s="200"/>
      <c r="G171" s="200">
        <v>368</v>
      </c>
      <c r="H171" s="200"/>
      <c r="I171" s="200"/>
      <c r="J171" s="200"/>
      <c r="K171" s="19" t="s">
        <v>1702</v>
      </c>
      <c r="O171" s="421"/>
      <c r="P171" s="40" t="s">
        <v>1550</v>
      </c>
      <c r="Q171" s="11" t="s">
        <v>424</v>
      </c>
      <c r="R171" s="11">
        <v>630</v>
      </c>
      <c r="S171" s="11">
        <v>1500</v>
      </c>
      <c r="T171" s="281"/>
      <c r="U171" s="281"/>
      <c r="V171" s="281">
        <v>630</v>
      </c>
      <c r="W171" s="281"/>
      <c r="X171" s="281"/>
      <c r="Y171" s="6" t="s">
        <v>1983</v>
      </c>
    </row>
    <row r="172" spans="1:25" ht="18.600000000000001" thickBot="1" x14ac:dyDescent="0.4">
      <c r="A172" s="56" t="s">
        <v>79</v>
      </c>
      <c r="B172" s="15"/>
      <c r="C172" s="27"/>
      <c r="D172" s="27"/>
      <c r="E172" s="27"/>
      <c r="F172" s="27"/>
      <c r="G172" s="27"/>
      <c r="H172" s="27"/>
      <c r="I172" s="27"/>
      <c r="J172" s="27"/>
      <c r="K172" s="16"/>
      <c r="O172" s="587"/>
      <c r="P172" s="551" t="s">
        <v>1552</v>
      </c>
      <c r="Q172" s="546" t="s">
        <v>424</v>
      </c>
      <c r="R172" s="552">
        <v>320</v>
      </c>
      <c r="S172" s="552">
        <v>750</v>
      </c>
      <c r="T172" s="314"/>
      <c r="U172" s="314">
        <v>320</v>
      </c>
      <c r="V172" s="314"/>
      <c r="W172" s="314"/>
      <c r="X172" s="314"/>
      <c r="Y172" s="586" t="s">
        <v>1983</v>
      </c>
    </row>
    <row r="173" spans="1:25" x14ac:dyDescent="0.3">
      <c r="A173" s="428" t="s">
        <v>341</v>
      </c>
      <c r="B173" s="10" t="s">
        <v>80</v>
      </c>
      <c r="C173" s="14" t="s">
        <v>424</v>
      </c>
      <c r="D173" s="14">
        <v>25.8</v>
      </c>
      <c r="E173" s="14">
        <v>70.92</v>
      </c>
      <c r="F173" s="315">
        <v>25.8</v>
      </c>
      <c r="G173" s="315"/>
      <c r="H173" s="315"/>
      <c r="I173" s="315"/>
      <c r="J173" s="315"/>
      <c r="K173" s="19" t="s">
        <v>1703</v>
      </c>
      <c r="O173" s="547"/>
      <c r="P173" s="740" t="s">
        <v>1564</v>
      </c>
      <c r="Q173" s="623" t="s">
        <v>2119</v>
      </c>
      <c r="R173" s="624">
        <v>75</v>
      </c>
      <c r="S173" s="630"/>
      <c r="T173" s="703">
        <v>75</v>
      </c>
      <c r="U173" s="703"/>
      <c r="V173" s="703"/>
      <c r="W173" s="703"/>
      <c r="X173" s="703"/>
      <c r="Y173" s="624" t="s">
        <v>1566</v>
      </c>
    </row>
    <row r="174" spans="1:25" ht="15" thickBot="1" x14ac:dyDescent="0.35">
      <c r="A174" s="42" t="s">
        <v>342</v>
      </c>
      <c r="B174" s="252" t="s">
        <v>81</v>
      </c>
      <c r="C174" s="13" t="s">
        <v>424</v>
      </c>
      <c r="D174" s="13">
        <v>51.7</v>
      </c>
      <c r="E174" s="13">
        <v>141.80000000000001</v>
      </c>
      <c r="F174" s="314">
        <v>51.7</v>
      </c>
      <c r="G174" s="314"/>
      <c r="H174" s="314"/>
      <c r="I174" s="314"/>
      <c r="J174" s="314"/>
      <c r="K174" s="19" t="s">
        <v>1704</v>
      </c>
      <c r="O174" s="421"/>
      <c r="P174" s="350" t="s">
        <v>1565</v>
      </c>
      <c r="Q174" s="96" t="s">
        <v>2119</v>
      </c>
      <c r="R174" s="66">
        <v>140</v>
      </c>
      <c r="S174" s="630"/>
      <c r="T174" s="703">
        <v>140</v>
      </c>
      <c r="U174" s="703"/>
      <c r="V174" s="703"/>
      <c r="W174" s="703"/>
      <c r="X174" s="703"/>
      <c r="Y174" s="66" t="s">
        <v>1567</v>
      </c>
    </row>
    <row r="175" spans="1:25" ht="18.600000000000001" thickBot="1" x14ac:dyDescent="0.4">
      <c r="A175" s="56" t="s">
        <v>83</v>
      </c>
      <c r="B175" s="15"/>
      <c r="C175" s="27"/>
      <c r="D175" s="27"/>
      <c r="E175" s="27"/>
      <c r="F175" s="27"/>
      <c r="G175" s="27"/>
      <c r="H175" s="27"/>
      <c r="I175" s="27"/>
      <c r="J175" s="27"/>
      <c r="K175" s="16"/>
      <c r="O175" s="426" t="s">
        <v>1630</v>
      </c>
      <c r="P175" s="10" t="s">
        <v>1626</v>
      </c>
      <c r="Q175" s="11" t="s">
        <v>2121</v>
      </c>
      <c r="R175" s="14">
        <v>240</v>
      </c>
      <c r="S175" s="14">
        <v>550</v>
      </c>
      <c r="T175" s="315">
        <v>240</v>
      </c>
      <c r="U175" s="315"/>
      <c r="V175" s="315"/>
      <c r="W175" s="315"/>
      <c r="X175" s="315"/>
      <c r="Y175" s="6" t="s">
        <v>1993</v>
      </c>
    </row>
    <row r="176" spans="1:25" x14ac:dyDescent="0.3">
      <c r="A176" s="428" t="s">
        <v>94</v>
      </c>
      <c r="B176" s="10" t="s">
        <v>84</v>
      </c>
      <c r="C176" s="11" t="s">
        <v>2076</v>
      </c>
      <c r="D176" s="14">
        <v>380</v>
      </c>
      <c r="E176" s="82"/>
      <c r="F176" s="200"/>
      <c r="G176" s="200">
        <v>380</v>
      </c>
      <c r="H176" s="200"/>
      <c r="I176" s="200"/>
      <c r="J176" s="200"/>
      <c r="K176" s="19" t="s">
        <v>88</v>
      </c>
      <c r="O176" s="428" t="s">
        <v>2161</v>
      </c>
      <c r="P176" s="10" t="s">
        <v>2140</v>
      </c>
      <c r="Q176" s="11" t="s">
        <v>424</v>
      </c>
      <c r="R176" s="14">
        <v>320</v>
      </c>
      <c r="S176" s="14">
        <v>800</v>
      </c>
      <c r="T176" s="703"/>
      <c r="U176" s="703">
        <v>320</v>
      </c>
      <c r="V176" s="703"/>
      <c r="W176" s="703"/>
      <c r="X176" s="703"/>
      <c r="Y176" s="6" t="s">
        <v>2141</v>
      </c>
    </row>
    <row r="177" spans="1:25" x14ac:dyDescent="0.3">
      <c r="A177" s="424" t="s">
        <v>95</v>
      </c>
      <c r="B177" s="40" t="s">
        <v>86</v>
      </c>
      <c r="C177" s="11" t="s">
        <v>2077</v>
      </c>
      <c r="D177" s="11">
        <v>90</v>
      </c>
      <c r="E177" s="82"/>
      <c r="F177" s="200">
        <v>90</v>
      </c>
      <c r="G177" s="200"/>
      <c r="H177" s="200"/>
      <c r="I177" s="200"/>
      <c r="J177" s="200"/>
      <c r="K177" s="20" t="s">
        <v>87</v>
      </c>
      <c r="O177" s="547"/>
      <c r="P177" s="554" t="s">
        <v>2186</v>
      </c>
      <c r="Q177" s="546" t="s">
        <v>424</v>
      </c>
      <c r="R177" s="546">
        <v>530</v>
      </c>
      <c r="S177" s="546">
        <v>1382</v>
      </c>
      <c r="T177" s="281"/>
      <c r="U177" s="281"/>
      <c r="V177" s="281">
        <v>530</v>
      </c>
      <c r="W177" s="281"/>
      <c r="X177" s="281"/>
      <c r="Y177" s="574" t="s">
        <v>2190</v>
      </c>
    </row>
    <row r="178" spans="1:25" x14ac:dyDescent="0.3">
      <c r="A178" s="431" t="s">
        <v>1346</v>
      </c>
      <c r="B178" s="40" t="s">
        <v>89</v>
      </c>
      <c r="C178" s="11" t="s">
        <v>2077</v>
      </c>
      <c r="D178" s="11">
        <v>90</v>
      </c>
      <c r="E178" s="82"/>
      <c r="F178" s="200">
        <v>90</v>
      </c>
      <c r="G178" s="200"/>
      <c r="H178" s="200"/>
      <c r="I178" s="200"/>
      <c r="J178" s="200"/>
      <c r="K178" s="20" t="s">
        <v>90</v>
      </c>
      <c r="O178" s="421"/>
      <c r="P178" s="40" t="s">
        <v>2187</v>
      </c>
      <c r="Q178" s="11" t="s">
        <v>424</v>
      </c>
      <c r="R178" s="11">
        <v>330</v>
      </c>
      <c r="S178" s="11">
        <v>900</v>
      </c>
      <c r="T178" s="281"/>
      <c r="U178" s="281">
        <v>330</v>
      </c>
      <c r="V178" s="281"/>
      <c r="W178" s="281"/>
      <c r="X178" s="281"/>
      <c r="Y178" s="6" t="s">
        <v>2190</v>
      </c>
    </row>
    <row r="179" spans="1:25" x14ac:dyDescent="0.3">
      <c r="A179" s="421"/>
      <c r="B179" s="40" t="s">
        <v>91</v>
      </c>
      <c r="C179" s="11" t="s">
        <v>2077</v>
      </c>
      <c r="D179" s="11">
        <v>40</v>
      </c>
      <c r="E179" s="82"/>
      <c r="F179" s="200">
        <v>40</v>
      </c>
      <c r="G179" s="200"/>
      <c r="H179" s="200"/>
      <c r="I179" s="200"/>
      <c r="J179" s="200"/>
      <c r="K179" s="20" t="s">
        <v>92</v>
      </c>
      <c r="O179" s="421"/>
      <c r="P179" s="40" t="s">
        <v>2192</v>
      </c>
      <c r="Q179" s="11" t="s">
        <v>424</v>
      </c>
      <c r="R179" s="11">
        <v>40</v>
      </c>
      <c r="S179" s="11">
        <v>100</v>
      </c>
      <c r="T179" s="281">
        <v>40</v>
      </c>
      <c r="U179" s="281"/>
      <c r="V179" s="281"/>
      <c r="W179" s="281"/>
      <c r="X179" s="281"/>
      <c r="Y179" s="6" t="s">
        <v>2193</v>
      </c>
    </row>
    <row r="180" spans="1:25" ht="15" thickBot="1" x14ac:dyDescent="0.35">
      <c r="A180" s="421"/>
      <c r="B180" s="40" t="s">
        <v>93</v>
      </c>
      <c r="C180" s="11" t="s">
        <v>2077</v>
      </c>
      <c r="D180" s="11">
        <v>15</v>
      </c>
      <c r="E180" s="82"/>
      <c r="F180" s="200">
        <v>15</v>
      </c>
      <c r="G180" s="200"/>
      <c r="H180" s="200"/>
      <c r="I180" s="200"/>
      <c r="J180" s="200"/>
      <c r="K180" s="20" t="s">
        <v>92</v>
      </c>
      <c r="O180" s="587"/>
      <c r="P180" s="554" t="s">
        <v>2195</v>
      </c>
      <c r="Q180" s="546" t="s">
        <v>424</v>
      </c>
      <c r="R180" s="552">
        <v>60</v>
      </c>
      <c r="S180" s="552">
        <v>150</v>
      </c>
      <c r="T180" s="314">
        <v>60</v>
      </c>
      <c r="U180" s="314"/>
      <c r="V180" s="314"/>
      <c r="W180" s="314"/>
      <c r="X180" s="314"/>
      <c r="Y180" s="574" t="s">
        <v>2193</v>
      </c>
    </row>
    <row r="181" spans="1:25" ht="18.600000000000001" thickBot="1" x14ac:dyDescent="0.4">
      <c r="A181" s="56" t="s">
        <v>96</v>
      </c>
      <c r="B181" s="15"/>
      <c r="C181" s="83"/>
      <c r="D181" s="27"/>
      <c r="E181" s="27"/>
      <c r="F181" s="27"/>
      <c r="G181" s="27"/>
      <c r="H181" s="27"/>
      <c r="I181" s="27"/>
      <c r="J181" s="27"/>
      <c r="K181" s="16"/>
      <c r="O181" s="429"/>
      <c r="P181" s="252" t="s">
        <v>2194</v>
      </c>
      <c r="Q181" s="11" t="s">
        <v>424</v>
      </c>
      <c r="R181" s="13">
        <v>80</v>
      </c>
      <c r="S181" s="13">
        <v>200</v>
      </c>
      <c r="T181" s="314">
        <v>80</v>
      </c>
      <c r="U181" s="314"/>
      <c r="V181" s="314"/>
      <c r="W181" s="314"/>
      <c r="X181" s="314"/>
      <c r="Y181" s="114" t="s">
        <v>2193</v>
      </c>
    </row>
    <row r="182" spans="1:25" x14ac:dyDescent="0.3">
      <c r="A182" s="419" t="s">
        <v>104</v>
      </c>
      <c r="B182" s="10" t="s">
        <v>97</v>
      </c>
      <c r="C182" s="11" t="s">
        <v>98</v>
      </c>
      <c r="D182" s="14">
        <v>550</v>
      </c>
      <c r="E182" s="82"/>
      <c r="F182" s="315"/>
      <c r="G182" s="315"/>
      <c r="H182" s="315">
        <v>550</v>
      </c>
      <c r="I182" s="315"/>
      <c r="J182" s="315"/>
      <c r="K182" s="19" t="s">
        <v>1705</v>
      </c>
      <c r="O182" s="547"/>
      <c r="P182" s="554" t="s">
        <v>2218</v>
      </c>
      <c r="Q182" s="546" t="s">
        <v>424</v>
      </c>
      <c r="R182" s="546">
        <v>50</v>
      </c>
      <c r="S182" s="630"/>
      <c r="T182" s="703">
        <v>50</v>
      </c>
      <c r="U182" s="703"/>
      <c r="V182" s="703"/>
      <c r="W182" s="703"/>
      <c r="X182" s="703"/>
      <c r="Y182" s="562" t="s">
        <v>2224</v>
      </c>
    </row>
    <row r="183" spans="1:25" x14ac:dyDescent="0.3">
      <c r="A183" s="424" t="s">
        <v>105</v>
      </c>
      <c r="B183" s="40" t="s">
        <v>99</v>
      </c>
      <c r="C183" s="11" t="s">
        <v>98</v>
      </c>
      <c r="D183" s="11">
        <v>550</v>
      </c>
      <c r="E183" s="82"/>
      <c r="F183" s="281"/>
      <c r="G183" s="281"/>
      <c r="H183" s="281">
        <v>550</v>
      </c>
      <c r="I183" s="281"/>
      <c r="J183" s="281"/>
      <c r="K183" s="20" t="s">
        <v>1706</v>
      </c>
      <c r="O183" s="421"/>
      <c r="P183" s="40" t="s">
        <v>2219</v>
      </c>
      <c r="Q183" s="11" t="s">
        <v>424</v>
      </c>
      <c r="R183" s="11">
        <v>100</v>
      </c>
      <c r="S183" s="630"/>
      <c r="T183" s="703">
        <v>100</v>
      </c>
      <c r="U183" s="703"/>
      <c r="V183" s="703"/>
      <c r="W183" s="703"/>
      <c r="X183" s="703"/>
      <c r="Y183" s="4" t="s">
        <v>2224</v>
      </c>
    </row>
    <row r="184" spans="1:25" x14ac:dyDescent="0.3">
      <c r="A184" s="421"/>
      <c r="B184" s="40" t="s">
        <v>100</v>
      </c>
      <c r="C184" s="11" t="s">
        <v>98</v>
      </c>
      <c r="D184" s="11">
        <v>550</v>
      </c>
      <c r="E184" s="82"/>
      <c r="F184" s="281"/>
      <c r="G184" s="281"/>
      <c r="H184" s="281">
        <v>550</v>
      </c>
      <c r="I184" s="281"/>
      <c r="J184" s="281"/>
      <c r="K184" s="20" t="s">
        <v>1705</v>
      </c>
      <c r="O184" s="547"/>
      <c r="P184" s="554" t="s">
        <v>2220</v>
      </c>
      <c r="Q184" s="546" t="s">
        <v>424</v>
      </c>
      <c r="R184" s="546">
        <v>150</v>
      </c>
      <c r="S184" s="630"/>
      <c r="T184" s="703">
        <v>150</v>
      </c>
      <c r="U184" s="703"/>
      <c r="V184" s="703"/>
      <c r="W184" s="703"/>
      <c r="X184" s="703"/>
      <c r="Y184" s="562" t="s">
        <v>2224</v>
      </c>
    </row>
    <row r="185" spans="1:25" x14ac:dyDescent="0.3">
      <c r="A185" s="421"/>
      <c r="B185" s="40" t="s">
        <v>101</v>
      </c>
      <c r="C185" s="11" t="s">
        <v>82</v>
      </c>
      <c r="D185" s="11">
        <v>150</v>
      </c>
      <c r="E185" s="82"/>
      <c r="F185" s="281">
        <v>150</v>
      </c>
      <c r="G185" s="281"/>
      <c r="H185" s="281"/>
      <c r="I185" s="281"/>
      <c r="J185" s="281"/>
      <c r="K185" s="20" t="s">
        <v>1705</v>
      </c>
      <c r="O185" s="421"/>
      <c r="P185" s="40" t="s">
        <v>2221</v>
      </c>
      <c r="Q185" s="11" t="s">
        <v>424</v>
      </c>
      <c r="R185" s="11">
        <v>200</v>
      </c>
      <c r="S185" s="630"/>
      <c r="T185" s="703">
        <v>200</v>
      </c>
      <c r="U185" s="703"/>
      <c r="V185" s="703"/>
      <c r="W185" s="703"/>
      <c r="X185" s="703"/>
      <c r="Y185" s="4" t="s">
        <v>2224</v>
      </c>
    </row>
    <row r="186" spans="1:25" x14ac:dyDescent="0.3">
      <c r="A186" s="421"/>
      <c r="B186" s="40" t="s">
        <v>102</v>
      </c>
      <c r="C186" s="11" t="s">
        <v>82</v>
      </c>
      <c r="D186" s="11">
        <v>150</v>
      </c>
      <c r="E186" s="82"/>
      <c r="F186" s="281">
        <v>150</v>
      </c>
      <c r="G186" s="281"/>
      <c r="H186" s="281"/>
      <c r="I186" s="281"/>
      <c r="J186" s="281"/>
      <c r="K186" s="20" t="s">
        <v>1705</v>
      </c>
      <c r="O186" s="547"/>
      <c r="P186" s="554" t="s">
        <v>2222</v>
      </c>
      <c r="Q186" s="546" t="s">
        <v>424</v>
      </c>
      <c r="R186" s="546">
        <v>240</v>
      </c>
      <c r="S186" s="630"/>
      <c r="T186" s="703">
        <v>240</v>
      </c>
      <c r="U186" s="703"/>
      <c r="V186" s="703"/>
      <c r="W186" s="703"/>
      <c r="X186" s="703"/>
      <c r="Y186" s="562" t="s">
        <v>2224</v>
      </c>
    </row>
    <row r="187" spans="1:25" ht="15" thickBot="1" x14ac:dyDescent="0.35">
      <c r="A187" s="421"/>
      <c r="B187" s="40" t="s">
        <v>103</v>
      </c>
      <c r="C187" s="11" t="s">
        <v>82</v>
      </c>
      <c r="D187" s="11">
        <v>150</v>
      </c>
      <c r="E187" s="82"/>
      <c r="F187" s="281">
        <v>150</v>
      </c>
      <c r="G187" s="281"/>
      <c r="H187" s="281"/>
      <c r="I187" s="281"/>
      <c r="J187" s="281"/>
      <c r="K187" s="20" t="s">
        <v>1705</v>
      </c>
      <c r="O187" s="421"/>
      <c r="P187" s="40" t="s">
        <v>2223</v>
      </c>
      <c r="Q187" s="11" t="s">
        <v>424</v>
      </c>
      <c r="R187" s="11">
        <v>300</v>
      </c>
      <c r="S187" s="630"/>
      <c r="T187" s="703"/>
      <c r="U187" s="703">
        <v>300</v>
      </c>
      <c r="V187" s="703"/>
      <c r="W187" s="703"/>
      <c r="X187" s="703"/>
      <c r="Y187" s="4" t="s">
        <v>2224</v>
      </c>
    </row>
    <row r="188" spans="1:25" ht="18.600000000000001" thickBot="1" x14ac:dyDescent="0.4">
      <c r="A188" s="56" t="s">
        <v>106</v>
      </c>
      <c r="B188" s="15"/>
      <c r="C188" s="83"/>
      <c r="D188" s="27"/>
      <c r="E188" s="27"/>
      <c r="F188" s="27"/>
      <c r="G188" s="27"/>
      <c r="H188" s="27"/>
      <c r="I188" s="27"/>
      <c r="J188" s="27"/>
      <c r="K188" s="16"/>
      <c r="O188" s="587"/>
      <c r="P188" s="551" t="s">
        <v>2225</v>
      </c>
      <c r="Q188" s="546" t="s">
        <v>424</v>
      </c>
      <c r="R188" s="552">
        <v>50</v>
      </c>
      <c r="S188" s="630"/>
      <c r="T188" s="703">
        <v>50</v>
      </c>
      <c r="U188" s="703"/>
      <c r="V188" s="703"/>
      <c r="W188" s="703"/>
      <c r="X188" s="703"/>
      <c r="Y188" s="575" t="s">
        <v>2234</v>
      </c>
    </row>
    <row r="189" spans="1:25" x14ac:dyDescent="0.3">
      <c r="A189" s="419" t="s">
        <v>134</v>
      </c>
      <c r="B189" s="40" t="s">
        <v>108</v>
      </c>
      <c r="C189" s="11" t="s">
        <v>308</v>
      </c>
      <c r="D189" s="11">
        <v>1032</v>
      </c>
      <c r="E189" s="11">
        <v>2108.1</v>
      </c>
      <c r="F189" s="200"/>
      <c r="G189" s="200"/>
      <c r="H189" s="200"/>
      <c r="I189" s="200"/>
      <c r="J189" s="200">
        <v>1032</v>
      </c>
      <c r="K189" s="20" t="s">
        <v>1707</v>
      </c>
      <c r="O189" s="547" t="s">
        <v>2311</v>
      </c>
      <c r="P189" s="554" t="s">
        <v>2305</v>
      </c>
      <c r="Q189" s="546" t="s">
        <v>424</v>
      </c>
      <c r="R189" s="546">
        <v>40</v>
      </c>
      <c r="S189" s="546">
        <v>103</v>
      </c>
      <c r="T189" s="281">
        <v>40</v>
      </c>
      <c r="U189" s="281"/>
      <c r="V189" s="281"/>
      <c r="W189" s="281"/>
      <c r="X189" s="281"/>
      <c r="Y189" s="562" t="s">
        <v>2306</v>
      </c>
    </row>
    <row r="190" spans="1:25" x14ac:dyDescent="0.3">
      <c r="A190" s="424" t="s">
        <v>135</v>
      </c>
      <c r="B190" s="40" t="s">
        <v>109</v>
      </c>
      <c r="C190" s="11" t="s">
        <v>308</v>
      </c>
      <c r="D190" s="11">
        <v>657</v>
      </c>
      <c r="E190" s="11">
        <v>1153.5</v>
      </c>
      <c r="F190" s="200"/>
      <c r="G190" s="200"/>
      <c r="H190" s="200">
        <v>657</v>
      </c>
      <c r="I190" s="200"/>
      <c r="J190" s="200"/>
      <c r="K190" s="20" t="s">
        <v>1024</v>
      </c>
      <c r="O190" s="556" t="s">
        <v>2318</v>
      </c>
      <c r="P190" s="544" t="s">
        <v>2313</v>
      </c>
      <c r="Q190" s="546" t="s">
        <v>2102</v>
      </c>
      <c r="R190" s="545">
        <v>300</v>
      </c>
      <c r="S190" s="630"/>
      <c r="T190" s="703"/>
      <c r="U190" s="703">
        <v>300</v>
      </c>
      <c r="V190" s="703"/>
      <c r="W190" s="703"/>
      <c r="X190" s="703"/>
      <c r="Y190" s="574" t="s">
        <v>2315</v>
      </c>
    </row>
    <row r="191" spans="1:25" x14ac:dyDescent="0.3">
      <c r="A191" s="421"/>
      <c r="B191" s="40" t="s">
        <v>110</v>
      </c>
      <c r="C191" s="11" t="s">
        <v>309</v>
      </c>
      <c r="D191" s="11">
        <v>500</v>
      </c>
      <c r="E191" s="11">
        <v>881.08</v>
      </c>
      <c r="F191" s="200"/>
      <c r="G191" s="200"/>
      <c r="H191" s="200">
        <v>500</v>
      </c>
      <c r="I191" s="200"/>
      <c r="J191" s="200"/>
      <c r="K191" s="20" t="s">
        <v>1025</v>
      </c>
      <c r="O191" s="35" t="s">
        <v>2322</v>
      </c>
      <c r="P191" s="10" t="s">
        <v>2316</v>
      </c>
      <c r="Q191" s="11" t="s">
        <v>2102</v>
      </c>
      <c r="R191" s="11">
        <v>400</v>
      </c>
      <c r="S191" s="630"/>
      <c r="T191" s="703"/>
      <c r="U191" s="703">
        <v>400</v>
      </c>
      <c r="V191" s="703"/>
      <c r="W191" s="703"/>
      <c r="X191" s="703"/>
      <c r="Y191" s="6" t="s">
        <v>2315</v>
      </c>
    </row>
    <row r="192" spans="1:25" x14ac:dyDescent="0.3">
      <c r="A192" s="421"/>
      <c r="B192" s="40" t="s">
        <v>111</v>
      </c>
      <c r="C192" s="11" t="s">
        <v>314</v>
      </c>
      <c r="D192" s="11">
        <v>336</v>
      </c>
      <c r="E192" s="11">
        <v>581.79</v>
      </c>
      <c r="F192" s="200"/>
      <c r="G192" s="200">
        <v>336</v>
      </c>
      <c r="H192" s="200"/>
      <c r="I192" s="200"/>
      <c r="J192" s="200"/>
      <c r="K192" s="20" t="s">
        <v>1026</v>
      </c>
      <c r="O192" s="547"/>
      <c r="P192" s="544" t="s">
        <v>2317</v>
      </c>
      <c r="Q192" s="546" t="s">
        <v>2102</v>
      </c>
      <c r="R192" s="546">
        <v>450</v>
      </c>
      <c r="S192" s="630"/>
      <c r="T192" s="703"/>
      <c r="U192" s="703">
        <v>450</v>
      </c>
      <c r="V192" s="703"/>
      <c r="W192" s="703"/>
      <c r="X192" s="703"/>
      <c r="Y192" s="574" t="s">
        <v>2315</v>
      </c>
    </row>
    <row r="193" spans="1:25" x14ac:dyDescent="0.3">
      <c r="A193" s="421"/>
      <c r="B193" s="40" t="s">
        <v>1027</v>
      </c>
      <c r="C193" s="11" t="s">
        <v>424</v>
      </c>
      <c r="D193" s="14">
        <v>55</v>
      </c>
      <c r="E193" s="94">
        <v>100.96</v>
      </c>
      <c r="F193" s="200">
        <v>55</v>
      </c>
      <c r="G193" s="200"/>
      <c r="H193" s="200"/>
      <c r="I193" s="200"/>
      <c r="J193" s="200"/>
      <c r="K193" s="19" t="s">
        <v>1021</v>
      </c>
      <c r="O193" s="429"/>
      <c r="P193" s="252" t="s">
        <v>2321</v>
      </c>
      <c r="Q193" s="11" t="s">
        <v>424</v>
      </c>
      <c r="R193" s="13">
        <v>63</v>
      </c>
      <c r="S193" s="648"/>
      <c r="T193" s="703">
        <v>63</v>
      </c>
      <c r="U193" s="703"/>
      <c r="V193" s="703"/>
      <c r="W193" s="703"/>
      <c r="X193" s="703"/>
      <c r="Y193" s="8" t="s">
        <v>252</v>
      </c>
    </row>
    <row r="194" spans="1:25" x14ac:dyDescent="0.3">
      <c r="A194" s="421"/>
      <c r="B194" s="40" t="s">
        <v>1028</v>
      </c>
      <c r="C194" s="11" t="s">
        <v>424</v>
      </c>
      <c r="D194" s="14">
        <v>45</v>
      </c>
      <c r="E194" s="94">
        <v>86153</v>
      </c>
      <c r="F194" s="200">
        <v>45</v>
      </c>
      <c r="G194" s="200"/>
      <c r="H194" s="200"/>
      <c r="I194" s="200"/>
      <c r="J194" s="200"/>
      <c r="K194" s="19" t="s">
        <v>1020</v>
      </c>
      <c r="O194" s="428" t="s">
        <v>2327</v>
      </c>
      <c r="P194" s="10" t="s">
        <v>2324</v>
      </c>
      <c r="Q194" s="11" t="s">
        <v>424</v>
      </c>
      <c r="R194" s="14">
        <v>600</v>
      </c>
      <c r="S194" s="14">
        <v>1475</v>
      </c>
      <c r="T194" s="315"/>
      <c r="U194" s="315"/>
      <c r="V194" s="315">
        <v>600</v>
      </c>
      <c r="W194" s="315"/>
      <c r="X194" s="315"/>
      <c r="Y194" s="6" t="s">
        <v>2325</v>
      </c>
    </row>
    <row r="195" spans="1:25" x14ac:dyDescent="0.3">
      <c r="A195" s="421"/>
      <c r="B195" s="40" t="s">
        <v>112</v>
      </c>
      <c r="C195" s="11" t="s">
        <v>424</v>
      </c>
      <c r="D195" s="11">
        <v>80</v>
      </c>
      <c r="E195" s="11">
        <v>205.52</v>
      </c>
      <c r="F195" s="200">
        <v>80</v>
      </c>
      <c r="G195" s="200"/>
      <c r="H195" s="200"/>
      <c r="I195" s="200"/>
      <c r="J195" s="200"/>
      <c r="K195" s="19" t="s">
        <v>1029</v>
      </c>
      <c r="O195" s="578" t="s">
        <v>2328</v>
      </c>
      <c r="P195" s="554" t="s">
        <v>2326</v>
      </c>
      <c r="Q195" s="546" t="s">
        <v>424</v>
      </c>
      <c r="R195" s="545">
        <v>600</v>
      </c>
      <c r="S195" s="545">
        <v>1475</v>
      </c>
      <c r="T195" s="315"/>
      <c r="U195" s="315"/>
      <c r="V195" s="315">
        <v>600</v>
      </c>
      <c r="W195" s="315"/>
      <c r="X195" s="315"/>
      <c r="Y195" s="574" t="s">
        <v>2325</v>
      </c>
    </row>
    <row r="196" spans="1:25" x14ac:dyDescent="0.3">
      <c r="A196" s="421" t="s">
        <v>1347</v>
      </c>
      <c r="B196" s="40" t="s">
        <v>113</v>
      </c>
      <c r="C196" s="11" t="s">
        <v>424</v>
      </c>
      <c r="D196" s="11">
        <v>84.56</v>
      </c>
      <c r="E196" s="11">
        <v>169</v>
      </c>
      <c r="F196" s="200">
        <v>84.56</v>
      </c>
      <c r="G196" s="200"/>
      <c r="H196" s="200"/>
      <c r="I196" s="200"/>
      <c r="J196" s="200"/>
      <c r="K196" s="20" t="s">
        <v>1032</v>
      </c>
      <c r="O196" s="428" t="s">
        <v>2342</v>
      </c>
      <c r="P196" s="10" t="s">
        <v>2334</v>
      </c>
      <c r="Q196" s="11" t="s">
        <v>424</v>
      </c>
      <c r="R196" s="14">
        <v>600</v>
      </c>
      <c r="S196" s="14">
        <v>1482</v>
      </c>
      <c r="T196" s="315"/>
      <c r="U196" s="315"/>
      <c r="V196" s="315">
        <v>600</v>
      </c>
      <c r="W196" s="315"/>
      <c r="X196" s="315"/>
      <c r="Y196" s="6" t="s">
        <v>2338</v>
      </c>
    </row>
    <row r="197" spans="1:25" x14ac:dyDescent="0.3">
      <c r="A197" s="421" t="s">
        <v>1041</v>
      </c>
      <c r="B197" s="40" t="s">
        <v>114</v>
      </c>
      <c r="C197" s="11" t="s">
        <v>424</v>
      </c>
      <c r="D197" s="11">
        <v>84.71</v>
      </c>
      <c r="E197" s="11">
        <v>179.08</v>
      </c>
      <c r="F197" s="200">
        <v>84.71</v>
      </c>
      <c r="G197" s="200"/>
      <c r="H197" s="200"/>
      <c r="I197" s="200"/>
      <c r="J197" s="200"/>
      <c r="K197" s="20" t="s">
        <v>1031</v>
      </c>
      <c r="O197" s="553" t="s">
        <v>2343</v>
      </c>
      <c r="P197" s="554" t="s">
        <v>2335</v>
      </c>
      <c r="Q197" s="546" t="s">
        <v>424</v>
      </c>
      <c r="R197" s="546">
        <v>600</v>
      </c>
      <c r="S197" s="546">
        <v>1290</v>
      </c>
      <c r="T197" s="281"/>
      <c r="U197" s="281"/>
      <c r="V197" s="281">
        <v>600</v>
      </c>
      <c r="W197" s="281"/>
      <c r="X197" s="281"/>
      <c r="Y197" s="562" t="s">
        <v>2339</v>
      </c>
    </row>
    <row r="198" spans="1:25" x14ac:dyDescent="0.3">
      <c r="A198" s="421"/>
      <c r="B198" s="40" t="s">
        <v>1030</v>
      </c>
      <c r="C198" s="11" t="s">
        <v>424</v>
      </c>
      <c r="D198" s="11">
        <v>150.19999999999999</v>
      </c>
      <c r="E198" s="11">
        <v>280.23</v>
      </c>
      <c r="F198" s="200">
        <v>150.19999999999999</v>
      </c>
      <c r="G198" s="200"/>
      <c r="H198" s="200"/>
      <c r="I198" s="200"/>
      <c r="J198" s="200"/>
      <c r="K198" s="20" t="s">
        <v>1022</v>
      </c>
      <c r="O198" s="421"/>
      <c r="P198" s="40" t="s">
        <v>2336</v>
      </c>
      <c r="Q198" s="11" t="s">
        <v>424</v>
      </c>
      <c r="R198" s="11">
        <v>250</v>
      </c>
      <c r="S198" s="11">
        <v>583</v>
      </c>
      <c r="T198" s="281"/>
      <c r="U198" s="281">
        <v>250</v>
      </c>
      <c r="V198" s="281"/>
      <c r="W198" s="281"/>
      <c r="X198" s="281"/>
      <c r="Y198" s="4" t="s">
        <v>2340</v>
      </c>
    </row>
    <row r="199" spans="1:25" x14ac:dyDescent="0.3">
      <c r="A199" s="421"/>
      <c r="B199" s="40" t="s">
        <v>115</v>
      </c>
      <c r="C199" s="11" t="s">
        <v>424</v>
      </c>
      <c r="D199" s="11">
        <v>152.1</v>
      </c>
      <c r="E199" s="11">
        <v>313.67</v>
      </c>
      <c r="F199" s="200">
        <v>152.1</v>
      </c>
      <c r="G199" s="200"/>
      <c r="H199" s="200"/>
      <c r="I199" s="200"/>
      <c r="J199" s="200"/>
      <c r="K199" s="20" t="s">
        <v>1034</v>
      </c>
      <c r="O199" s="588" t="s">
        <v>2365</v>
      </c>
      <c r="P199" s="544" t="s">
        <v>2347</v>
      </c>
      <c r="Q199" s="546" t="s">
        <v>424</v>
      </c>
      <c r="R199" s="545">
        <v>140</v>
      </c>
      <c r="S199" s="545">
        <v>216</v>
      </c>
      <c r="T199" s="703">
        <v>140</v>
      </c>
      <c r="U199" s="703"/>
      <c r="V199" s="703"/>
      <c r="W199" s="703"/>
      <c r="X199" s="703"/>
      <c r="Y199" s="574" t="s">
        <v>2353</v>
      </c>
    </row>
    <row r="200" spans="1:25" x14ac:dyDescent="0.3">
      <c r="A200" s="421"/>
      <c r="B200" s="40" t="s">
        <v>116</v>
      </c>
      <c r="C200" s="11" t="s">
        <v>424</v>
      </c>
      <c r="D200" s="11">
        <v>39.590000000000003</v>
      </c>
      <c r="E200" s="95">
        <v>81287</v>
      </c>
      <c r="F200" s="200">
        <v>39.590000000000003</v>
      </c>
      <c r="G200" s="200"/>
      <c r="H200" s="200"/>
      <c r="I200" s="200"/>
      <c r="J200" s="200"/>
      <c r="K200" s="20" t="s">
        <v>1033</v>
      </c>
      <c r="O200" s="420" t="s">
        <v>2367</v>
      </c>
      <c r="P200" s="10" t="s">
        <v>2348</v>
      </c>
      <c r="Q200" s="11" t="s">
        <v>424</v>
      </c>
      <c r="R200" s="11">
        <v>140</v>
      </c>
      <c r="S200" s="11">
        <v>208</v>
      </c>
      <c r="T200" s="703">
        <v>140</v>
      </c>
      <c r="U200" s="703"/>
      <c r="V200" s="703"/>
      <c r="W200" s="703"/>
      <c r="X200" s="703"/>
      <c r="Y200" s="6" t="s">
        <v>2354</v>
      </c>
    </row>
    <row r="201" spans="1:25" x14ac:dyDescent="0.3">
      <c r="A201" s="421"/>
      <c r="B201" s="40" t="s">
        <v>1040</v>
      </c>
      <c r="C201" s="11" t="s">
        <v>2076</v>
      </c>
      <c r="D201" s="11">
        <v>780</v>
      </c>
      <c r="E201" s="11">
        <v>1216</v>
      </c>
      <c r="F201" s="200"/>
      <c r="G201" s="200"/>
      <c r="H201" s="200"/>
      <c r="I201" s="200">
        <v>780</v>
      </c>
      <c r="J201" s="200"/>
      <c r="K201" s="20" t="s">
        <v>1035</v>
      </c>
      <c r="O201" s="547"/>
      <c r="P201" s="544" t="s">
        <v>2349</v>
      </c>
      <c r="Q201" s="546" t="s">
        <v>424</v>
      </c>
      <c r="R201" s="546">
        <v>130</v>
      </c>
      <c r="S201" s="546">
        <v>158</v>
      </c>
      <c r="T201" s="703">
        <v>130</v>
      </c>
      <c r="U201" s="703"/>
      <c r="V201" s="703"/>
      <c r="W201" s="703"/>
      <c r="X201" s="703"/>
      <c r="Y201" s="574" t="s">
        <v>2355</v>
      </c>
    </row>
    <row r="202" spans="1:25" x14ac:dyDescent="0.3">
      <c r="A202" s="421"/>
      <c r="B202" s="40" t="s">
        <v>117</v>
      </c>
      <c r="C202" s="11" t="s">
        <v>2076</v>
      </c>
      <c r="D202" s="11">
        <v>100</v>
      </c>
      <c r="E202" s="11">
        <v>127.26</v>
      </c>
      <c r="F202" s="200">
        <v>100</v>
      </c>
      <c r="G202" s="200"/>
      <c r="H202" s="200"/>
      <c r="I202" s="200"/>
      <c r="J202" s="200"/>
      <c r="K202" s="20" t="s">
        <v>1036</v>
      </c>
      <c r="O202" s="421"/>
      <c r="P202" s="10" t="s">
        <v>2350</v>
      </c>
      <c r="Q202" s="11" t="s">
        <v>424</v>
      </c>
      <c r="R202" s="11">
        <v>130</v>
      </c>
      <c r="S202" s="11">
        <v>282</v>
      </c>
      <c r="T202" s="703">
        <v>130</v>
      </c>
      <c r="U202" s="703"/>
      <c r="V202" s="703"/>
      <c r="W202" s="703"/>
      <c r="X202" s="703"/>
      <c r="Y202" s="6" t="s">
        <v>2356</v>
      </c>
    </row>
    <row r="203" spans="1:25" x14ac:dyDescent="0.3">
      <c r="A203" s="421"/>
      <c r="B203" s="40" t="s">
        <v>118</v>
      </c>
      <c r="C203" s="11" t="s">
        <v>2076</v>
      </c>
      <c r="D203" s="11">
        <v>125</v>
      </c>
      <c r="E203" s="11">
        <v>223.17</v>
      </c>
      <c r="F203" s="200">
        <v>125</v>
      </c>
      <c r="G203" s="200"/>
      <c r="H203" s="200"/>
      <c r="I203" s="200"/>
      <c r="J203" s="200"/>
      <c r="K203" s="20" t="s">
        <v>1037</v>
      </c>
      <c r="O203" s="547" t="s">
        <v>2366</v>
      </c>
      <c r="P203" s="544" t="s">
        <v>2351</v>
      </c>
      <c r="Q203" s="546" t="s">
        <v>424</v>
      </c>
      <c r="R203" s="546">
        <v>140</v>
      </c>
      <c r="S203" s="546">
        <v>168</v>
      </c>
      <c r="T203" s="703">
        <v>140</v>
      </c>
      <c r="U203" s="703"/>
      <c r="V203" s="703"/>
      <c r="W203" s="703"/>
      <c r="X203" s="703"/>
      <c r="Y203" s="574" t="s">
        <v>2357</v>
      </c>
    </row>
    <row r="204" spans="1:25" x14ac:dyDescent="0.3">
      <c r="A204" s="421"/>
      <c r="B204" s="40" t="s">
        <v>119</v>
      </c>
      <c r="C204" s="11" t="s">
        <v>2076</v>
      </c>
      <c r="D204" s="11">
        <v>208</v>
      </c>
      <c r="E204" s="11">
        <v>270.27999999999997</v>
      </c>
      <c r="F204" s="200">
        <v>208</v>
      </c>
      <c r="G204" s="200"/>
      <c r="H204" s="200"/>
      <c r="I204" s="200"/>
      <c r="J204" s="200"/>
      <c r="K204" s="20" t="s">
        <v>1038</v>
      </c>
      <c r="O204" s="421"/>
      <c r="P204" s="10" t="s">
        <v>2352</v>
      </c>
      <c r="Q204" s="11" t="s">
        <v>424</v>
      </c>
      <c r="R204" s="11">
        <v>140</v>
      </c>
      <c r="S204" s="11">
        <v>190</v>
      </c>
      <c r="T204" s="703">
        <v>140</v>
      </c>
      <c r="U204" s="703"/>
      <c r="V204" s="703"/>
      <c r="W204" s="703"/>
      <c r="X204" s="703"/>
      <c r="Y204" s="6" t="s">
        <v>2358</v>
      </c>
    </row>
    <row r="205" spans="1:25" x14ac:dyDescent="0.3">
      <c r="A205" s="421"/>
      <c r="B205" s="40" t="s">
        <v>120</v>
      </c>
      <c r="C205" s="11" t="s">
        <v>2076</v>
      </c>
      <c r="D205" s="11">
        <v>452</v>
      </c>
      <c r="E205" s="11">
        <v>564.44000000000005</v>
      </c>
      <c r="F205" s="200"/>
      <c r="G205" s="200">
        <v>452</v>
      </c>
      <c r="H205" s="200"/>
      <c r="I205" s="200"/>
      <c r="J205" s="200"/>
      <c r="K205" s="20" t="s">
        <v>1039</v>
      </c>
      <c r="O205" s="429"/>
      <c r="P205" s="252" t="s">
        <v>2391</v>
      </c>
      <c r="Q205" s="11" t="s">
        <v>424</v>
      </c>
      <c r="R205" s="13">
        <v>182</v>
      </c>
      <c r="S205" s="13">
        <v>276</v>
      </c>
      <c r="T205" s="314">
        <v>182</v>
      </c>
      <c r="U205" s="314"/>
      <c r="V205" s="316"/>
      <c r="W205" s="316"/>
      <c r="X205" s="316"/>
      <c r="Y205" s="6" t="s">
        <v>2394</v>
      </c>
    </row>
    <row r="206" spans="1:25" x14ac:dyDescent="0.3">
      <c r="A206" s="421"/>
      <c r="B206" s="40" t="s">
        <v>121</v>
      </c>
      <c r="C206" s="11" t="s">
        <v>2076</v>
      </c>
      <c r="D206" s="11">
        <v>780</v>
      </c>
      <c r="E206" s="11">
        <v>1135.3</v>
      </c>
      <c r="F206" s="200"/>
      <c r="G206" s="200"/>
      <c r="H206" s="200"/>
      <c r="I206" s="200">
        <v>780</v>
      </c>
      <c r="J206" s="200"/>
      <c r="K206" s="20" t="s">
        <v>1042</v>
      </c>
      <c r="O206" s="547"/>
      <c r="P206" s="554" t="s">
        <v>2392</v>
      </c>
      <c r="Q206" s="546" t="s">
        <v>424</v>
      </c>
      <c r="R206" s="546">
        <v>240</v>
      </c>
      <c r="S206" s="546">
        <v>552</v>
      </c>
      <c r="T206" s="281">
        <v>240</v>
      </c>
      <c r="U206" s="281"/>
      <c r="V206" s="315"/>
      <c r="W206" s="315"/>
      <c r="X206" s="315"/>
      <c r="Y206" s="574" t="s">
        <v>2393</v>
      </c>
    </row>
    <row r="207" spans="1:25" x14ac:dyDescent="0.3">
      <c r="A207" s="421"/>
      <c r="B207" s="40" t="s">
        <v>122</v>
      </c>
      <c r="C207" s="11" t="s">
        <v>2078</v>
      </c>
      <c r="D207" s="11">
        <v>90</v>
      </c>
      <c r="E207" s="82"/>
      <c r="F207" s="200">
        <v>90</v>
      </c>
      <c r="G207" s="200"/>
      <c r="H207" s="200"/>
      <c r="I207" s="200"/>
      <c r="J207" s="200"/>
      <c r="K207" s="20"/>
      <c r="O207" s="421"/>
      <c r="P207" s="40" t="s">
        <v>2395</v>
      </c>
      <c r="Q207" s="11" t="s">
        <v>424</v>
      </c>
      <c r="R207" s="11">
        <v>360</v>
      </c>
      <c r="S207" s="11">
        <v>828</v>
      </c>
      <c r="T207" s="281"/>
      <c r="U207" s="281">
        <v>360</v>
      </c>
      <c r="V207" s="315"/>
      <c r="W207" s="315"/>
      <c r="X207" s="315"/>
      <c r="Y207" s="6" t="s">
        <v>2396</v>
      </c>
    </row>
    <row r="208" spans="1:25" x14ac:dyDescent="0.3">
      <c r="A208" s="421"/>
      <c r="B208" s="40" t="s">
        <v>124</v>
      </c>
      <c r="C208" s="11" t="s">
        <v>2078</v>
      </c>
      <c r="D208" s="11">
        <v>150</v>
      </c>
      <c r="E208" s="82"/>
      <c r="F208" s="200">
        <v>150</v>
      </c>
      <c r="G208" s="200"/>
      <c r="H208" s="200"/>
      <c r="I208" s="200"/>
      <c r="J208" s="200"/>
      <c r="K208" s="20"/>
      <c r="O208" s="556" t="s">
        <v>2457</v>
      </c>
      <c r="P208" s="544" t="s">
        <v>2439</v>
      </c>
      <c r="Q208" s="546" t="s">
        <v>424</v>
      </c>
      <c r="R208" s="545">
        <v>336</v>
      </c>
      <c r="S208" s="630"/>
      <c r="T208" s="703"/>
      <c r="U208" s="703">
        <v>336</v>
      </c>
      <c r="V208" s="703"/>
      <c r="W208" s="703"/>
      <c r="X208" s="703"/>
      <c r="Y208" s="574" t="s">
        <v>2665</v>
      </c>
    </row>
    <row r="209" spans="1:25" x14ac:dyDescent="0.3">
      <c r="A209" s="421"/>
      <c r="B209" s="40" t="s">
        <v>125</v>
      </c>
      <c r="C209" s="11" t="s">
        <v>2079</v>
      </c>
      <c r="D209" s="11">
        <v>128</v>
      </c>
      <c r="E209" s="82"/>
      <c r="F209" s="200">
        <v>128</v>
      </c>
      <c r="G209" s="200"/>
      <c r="H209" s="200"/>
      <c r="I209" s="200"/>
      <c r="J209" s="200"/>
      <c r="K209" s="20"/>
      <c r="O209" s="35" t="s">
        <v>2458</v>
      </c>
      <c r="P209" s="40" t="s">
        <v>2440</v>
      </c>
      <c r="Q209" s="11" t="s">
        <v>424</v>
      </c>
      <c r="R209" s="11">
        <v>336</v>
      </c>
      <c r="S209" s="630"/>
      <c r="T209" s="703"/>
      <c r="U209" s="703">
        <v>336</v>
      </c>
      <c r="V209" s="703"/>
      <c r="W209" s="703"/>
      <c r="X209" s="703"/>
      <c r="Y209" s="6" t="s">
        <v>2666</v>
      </c>
    </row>
    <row r="210" spans="1:25" x14ac:dyDescent="0.3">
      <c r="A210" s="421"/>
      <c r="B210" s="40" t="s">
        <v>126</v>
      </c>
      <c r="C210" s="11" t="s">
        <v>2079</v>
      </c>
      <c r="D210" s="11">
        <v>192</v>
      </c>
      <c r="E210" s="82"/>
      <c r="F210" s="200">
        <v>192</v>
      </c>
      <c r="G210" s="200"/>
      <c r="H210" s="200"/>
      <c r="I210" s="200"/>
      <c r="J210" s="200"/>
      <c r="K210" s="20" t="s">
        <v>107</v>
      </c>
      <c r="O210" s="547"/>
      <c r="P210" s="554" t="s">
        <v>2443</v>
      </c>
      <c r="Q210" s="546" t="s">
        <v>424</v>
      </c>
      <c r="R210" s="545">
        <v>336</v>
      </c>
      <c r="S210" s="630"/>
      <c r="T210" s="703"/>
      <c r="U210" s="703">
        <v>336</v>
      </c>
      <c r="V210" s="703"/>
      <c r="W210" s="703"/>
      <c r="X210" s="703"/>
      <c r="Y210" s="574" t="s">
        <v>2667</v>
      </c>
    </row>
    <row r="211" spans="1:25" x14ac:dyDescent="0.3">
      <c r="A211" s="421"/>
      <c r="B211" s="40" t="s">
        <v>127</v>
      </c>
      <c r="C211" s="11" t="s">
        <v>2079</v>
      </c>
      <c r="D211" s="11">
        <v>256</v>
      </c>
      <c r="E211" s="82"/>
      <c r="F211" s="200"/>
      <c r="G211" s="200">
        <v>256</v>
      </c>
      <c r="H211" s="200"/>
      <c r="I211" s="200"/>
      <c r="J211" s="200"/>
      <c r="K211" s="20" t="s">
        <v>107</v>
      </c>
      <c r="O211" s="429"/>
      <c r="P211" s="252" t="s">
        <v>2444</v>
      </c>
      <c r="Q211" s="11" t="s">
        <v>424</v>
      </c>
      <c r="R211" s="11">
        <v>336</v>
      </c>
      <c r="S211" s="630"/>
      <c r="T211" s="703"/>
      <c r="U211" s="703">
        <v>336</v>
      </c>
      <c r="V211" s="703"/>
      <c r="W211" s="703"/>
      <c r="X211" s="703"/>
      <c r="Y211" s="6" t="s">
        <v>2668</v>
      </c>
    </row>
    <row r="212" spans="1:25" x14ac:dyDescent="0.3">
      <c r="A212" s="421"/>
      <c r="B212" s="40" t="s">
        <v>128</v>
      </c>
      <c r="C212" s="11" t="s">
        <v>2079</v>
      </c>
      <c r="D212" s="11">
        <v>320</v>
      </c>
      <c r="E212" s="82"/>
      <c r="F212" s="200"/>
      <c r="G212" s="200">
        <v>320</v>
      </c>
      <c r="H212" s="200"/>
      <c r="I212" s="200"/>
      <c r="J212" s="200"/>
      <c r="K212" s="20"/>
      <c r="O212" s="556" t="s">
        <v>2509</v>
      </c>
      <c r="P212" s="544" t="s">
        <v>2492</v>
      </c>
      <c r="Q212" s="546" t="s">
        <v>424</v>
      </c>
      <c r="R212" s="545">
        <v>40</v>
      </c>
      <c r="S212" s="545">
        <v>92</v>
      </c>
      <c r="T212" s="315">
        <v>40</v>
      </c>
      <c r="U212" s="315"/>
      <c r="V212" s="315"/>
      <c r="W212" s="315"/>
      <c r="X212" s="315"/>
      <c r="Y212" s="574" t="s">
        <v>2494</v>
      </c>
    </row>
    <row r="213" spans="1:25" x14ac:dyDescent="0.3">
      <c r="A213" s="421"/>
      <c r="B213" s="40" t="s">
        <v>129</v>
      </c>
      <c r="C213" s="11" t="s">
        <v>2079</v>
      </c>
      <c r="D213" s="11">
        <v>384</v>
      </c>
      <c r="E213" s="82"/>
      <c r="F213" s="200"/>
      <c r="G213" s="200">
        <v>384</v>
      </c>
      <c r="H213" s="200"/>
      <c r="I213" s="200"/>
      <c r="J213" s="200"/>
      <c r="K213" s="20"/>
      <c r="O213" s="35" t="s">
        <v>2510</v>
      </c>
      <c r="P213" s="40" t="s">
        <v>2493</v>
      </c>
      <c r="Q213" s="11" t="s">
        <v>424</v>
      </c>
      <c r="R213" s="11">
        <v>60</v>
      </c>
      <c r="S213" s="11">
        <v>162</v>
      </c>
      <c r="T213" s="281">
        <v>60</v>
      </c>
      <c r="U213" s="281"/>
      <c r="V213" s="281"/>
      <c r="W213" s="281"/>
      <c r="X213" s="281"/>
      <c r="Y213" s="6" t="s">
        <v>2494</v>
      </c>
    </row>
    <row r="214" spans="1:25" x14ac:dyDescent="0.3">
      <c r="A214" s="421"/>
      <c r="B214" s="40" t="s">
        <v>130</v>
      </c>
      <c r="C214" s="11" t="s">
        <v>2079</v>
      </c>
      <c r="D214" s="11">
        <v>512</v>
      </c>
      <c r="E214" s="82"/>
      <c r="F214" s="200"/>
      <c r="G214" s="200"/>
      <c r="H214" s="200">
        <v>512</v>
      </c>
      <c r="I214" s="200"/>
      <c r="J214" s="200"/>
      <c r="K214" s="20"/>
      <c r="O214" s="547"/>
      <c r="P214" s="554" t="s">
        <v>2495</v>
      </c>
      <c r="Q214" s="546" t="s">
        <v>424</v>
      </c>
      <c r="R214" s="546">
        <v>330</v>
      </c>
      <c r="S214" s="546">
        <v>895</v>
      </c>
      <c r="T214" s="314"/>
      <c r="U214" s="314">
        <v>330</v>
      </c>
      <c r="V214" s="314"/>
      <c r="W214" s="314"/>
      <c r="X214" s="314"/>
      <c r="Y214" s="574" t="s">
        <v>2494</v>
      </c>
    </row>
    <row r="215" spans="1:25" x14ac:dyDescent="0.3">
      <c r="A215" s="421"/>
      <c r="B215" s="40" t="s">
        <v>131</v>
      </c>
      <c r="C215" s="11" t="s">
        <v>2079</v>
      </c>
      <c r="D215" s="11">
        <v>576</v>
      </c>
      <c r="E215" s="82"/>
      <c r="F215" s="200"/>
      <c r="G215" s="200"/>
      <c r="H215" s="200">
        <v>576</v>
      </c>
      <c r="I215" s="200"/>
      <c r="J215" s="200"/>
      <c r="K215" s="20" t="s">
        <v>107</v>
      </c>
      <c r="O215" s="429"/>
      <c r="P215" s="252" t="s">
        <v>2496</v>
      </c>
      <c r="Q215" s="11" t="s">
        <v>424</v>
      </c>
      <c r="R215" s="13">
        <v>530</v>
      </c>
      <c r="S215" s="13">
        <v>1500</v>
      </c>
      <c r="T215" s="314"/>
      <c r="U215" s="314"/>
      <c r="V215" s="314">
        <v>530</v>
      </c>
      <c r="W215" s="314"/>
      <c r="X215" s="314"/>
      <c r="Y215" s="6" t="s">
        <v>2494</v>
      </c>
    </row>
    <row r="216" spans="1:25" ht="15" thickBot="1" x14ac:dyDescent="0.35">
      <c r="A216" s="429"/>
      <c r="B216" s="252" t="s">
        <v>132</v>
      </c>
      <c r="C216" s="13" t="s">
        <v>2079</v>
      </c>
      <c r="D216" s="13">
        <v>640</v>
      </c>
      <c r="E216" s="86"/>
      <c r="F216" s="200"/>
      <c r="G216" s="200"/>
      <c r="H216" s="200">
        <v>640</v>
      </c>
      <c r="I216" s="200"/>
      <c r="J216" s="200"/>
      <c r="K216" s="22"/>
      <c r="O216" s="421"/>
      <c r="P216" s="40" t="s">
        <v>2521</v>
      </c>
      <c r="Q216" s="11" t="s">
        <v>424</v>
      </c>
      <c r="R216" s="11">
        <v>30</v>
      </c>
      <c r="S216" s="11">
        <v>84</v>
      </c>
      <c r="T216" s="703">
        <v>30</v>
      </c>
      <c r="U216" s="703"/>
      <c r="V216" s="703"/>
      <c r="W216" s="703"/>
      <c r="X216" s="703"/>
      <c r="Y216" s="6" t="s">
        <v>2517</v>
      </c>
    </row>
    <row r="217" spans="1:25" ht="18.600000000000001" thickBot="1" x14ac:dyDescent="0.4">
      <c r="A217" s="56" t="s">
        <v>133</v>
      </c>
      <c r="B217" s="15"/>
      <c r="C217" s="27"/>
      <c r="D217" s="27"/>
      <c r="E217" s="27"/>
      <c r="F217" s="27"/>
      <c r="G217" s="27"/>
      <c r="H217" s="27"/>
      <c r="I217" s="27"/>
      <c r="J217" s="27"/>
      <c r="K217" s="16"/>
      <c r="O217" s="547"/>
      <c r="P217" s="554" t="s">
        <v>2522</v>
      </c>
      <c r="Q217" s="546" t="s">
        <v>424</v>
      </c>
      <c r="R217" s="546">
        <v>30</v>
      </c>
      <c r="S217" s="546">
        <v>96</v>
      </c>
      <c r="T217" s="703">
        <v>30</v>
      </c>
      <c r="U217" s="703"/>
      <c r="V217" s="703"/>
      <c r="W217" s="703"/>
      <c r="X217" s="703"/>
      <c r="Y217" s="574" t="s">
        <v>2527</v>
      </c>
    </row>
    <row r="218" spans="1:25" x14ac:dyDescent="0.3">
      <c r="A218" s="428" t="s">
        <v>153</v>
      </c>
      <c r="B218" s="10" t="s">
        <v>1043</v>
      </c>
      <c r="C218" s="14" t="s">
        <v>2078</v>
      </c>
      <c r="D218" s="14">
        <v>180</v>
      </c>
      <c r="E218" s="14">
        <v>244.15</v>
      </c>
      <c r="F218" s="200">
        <v>180</v>
      </c>
      <c r="G218" s="200"/>
      <c r="H218" s="200"/>
      <c r="I218" s="200"/>
      <c r="J218" s="200"/>
      <c r="K218" s="19" t="s">
        <v>1708</v>
      </c>
      <c r="O218" s="429"/>
      <c r="P218" s="252" t="s">
        <v>2523</v>
      </c>
      <c r="Q218" s="11" t="s">
        <v>424</v>
      </c>
      <c r="R218" s="13">
        <v>60</v>
      </c>
      <c r="S218" s="13">
        <v>168</v>
      </c>
      <c r="T218" s="703">
        <v>60</v>
      </c>
      <c r="U218" s="703"/>
      <c r="V218" s="703"/>
      <c r="W218" s="703"/>
      <c r="X218" s="703"/>
      <c r="Y218" s="6" t="s">
        <v>2517</v>
      </c>
    </row>
    <row r="219" spans="1:25" x14ac:dyDescent="0.3">
      <c r="A219" s="35" t="s">
        <v>154</v>
      </c>
      <c r="B219" s="10" t="s">
        <v>1044</v>
      </c>
      <c r="C219" s="11" t="s">
        <v>2078</v>
      </c>
      <c r="D219" s="14">
        <v>200</v>
      </c>
      <c r="E219" s="14">
        <v>203.03</v>
      </c>
      <c r="F219" s="200">
        <v>200</v>
      </c>
      <c r="G219" s="200"/>
      <c r="H219" s="200"/>
      <c r="I219" s="200"/>
      <c r="J219" s="200"/>
      <c r="K219" s="19" t="s">
        <v>1046</v>
      </c>
      <c r="O219" s="547"/>
      <c r="P219" s="554" t="s">
        <v>2524</v>
      </c>
      <c r="Q219" s="546" t="s">
        <v>424</v>
      </c>
      <c r="R219" s="546">
        <v>60</v>
      </c>
      <c r="S219" s="546">
        <v>192</v>
      </c>
      <c r="T219" s="703">
        <v>60</v>
      </c>
      <c r="U219" s="703"/>
      <c r="V219" s="703"/>
      <c r="W219" s="703"/>
      <c r="X219" s="703"/>
      <c r="Y219" s="574" t="s">
        <v>2527</v>
      </c>
    </row>
    <row r="220" spans="1:25" x14ac:dyDescent="0.3">
      <c r="A220" s="421"/>
      <c r="B220" s="40" t="s">
        <v>136</v>
      </c>
      <c r="C220" s="11" t="s">
        <v>2080</v>
      </c>
      <c r="D220" s="11">
        <v>30</v>
      </c>
      <c r="E220" s="82"/>
      <c r="F220" s="200">
        <v>30</v>
      </c>
      <c r="G220" s="200"/>
      <c r="H220" s="200"/>
      <c r="I220" s="200"/>
      <c r="J220" s="200"/>
      <c r="K220" s="20" t="s">
        <v>1047</v>
      </c>
      <c r="O220" s="421"/>
      <c r="P220" s="40" t="s">
        <v>2525</v>
      </c>
      <c r="Q220" s="11" t="s">
        <v>424</v>
      </c>
      <c r="R220" s="11">
        <v>160</v>
      </c>
      <c r="S220" s="11">
        <v>352</v>
      </c>
      <c r="T220" s="703">
        <v>160</v>
      </c>
      <c r="U220" s="703"/>
      <c r="V220" s="703"/>
      <c r="W220" s="703"/>
      <c r="X220" s="703"/>
      <c r="Y220" s="6" t="s">
        <v>2517</v>
      </c>
    </row>
    <row r="221" spans="1:25" x14ac:dyDescent="0.3">
      <c r="A221" s="421" t="s">
        <v>1350</v>
      </c>
      <c r="B221" s="40" t="s">
        <v>137</v>
      </c>
      <c r="C221" s="11" t="s">
        <v>2085</v>
      </c>
      <c r="D221" s="11">
        <v>540</v>
      </c>
      <c r="E221" s="82"/>
      <c r="F221" s="200"/>
      <c r="G221" s="200"/>
      <c r="H221" s="200">
        <v>540</v>
      </c>
      <c r="I221" s="200"/>
      <c r="J221" s="200"/>
      <c r="K221" s="20" t="s">
        <v>1049</v>
      </c>
      <c r="O221" s="547"/>
      <c r="P221" s="554" t="s">
        <v>2526</v>
      </c>
      <c r="Q221" s="546" t="s">
        <v>424</v>
      </c>
      <c r="R221" s="546">
        <v>160</v>
      </c>
      <c r="S221" s="546">
        <v>400</v>
      </c>
      <c r="T221" s="703">
        <v>160</v>
      </c>
      <c r="U221" s="703"/>
      <c r="V221" s="703"/>
      <c r="W221" s="703"/>
      <c r="X221" s="703"/>
      <c r="Y221" s="574" t="s">
        <v>2527</v>
      </c>
    </row>
    <row r="222" spans="1:25" ht="15" thickBot="1" x14ac:dyDescent="0.35">
      <c r="A222" s="421" t="s">
        <v>1348</v>
      </c>
      <c r="B222" s="40" t="s">
        <v>138</v>
      </c>
      <c r="C222" s="11" t="s">
        <v>2085</v>
      </c>
      <c r="D222" s="11">
        <v>1080</v>
      </c>
      <c r="E222" s="82" t="s">
        <v>559</v>
      </c>
      <c r="F222" s="200"/>
      <c r="G222" s="200"/>
      <c r="H222" s="200"/>
      <c r="I222" s="200"/>
      <c r="J222" s="200">
        <v>1080</v>
      </c>
      <c r="K222" s="20" t="s">
        <v>1050</v>
      </c>
      <c r="O222" s="421"/>
      <c r="P222" s="40" t="s">
        <v>2587</v>
      </c>
      <c r="Q222" s="11" t="s">
        <v>424</v>
      </c>
      <c r="R222" s="11">
        <v>300</v>
      </c>
      <c r="S222" s="11">
        <v>792</v>
      </c>
      <c r="T222" s="314"/>
      <c r="U222" s="314">
        <v>300</v>
      </c>
      <c r="V222" s="314"/>
      <c r="W222" s="314"/>
      <c r="X222" s="314"/>
      <c r="Y222" s="6" t="s">
        <v>2584</v>
      </c>
    </row>
    <row r="223" spans="1:25" x14ac:dyDescent="0.3">
      <c r="A223" s="421" t="s">
        <v>1349</v>
      </c>
      <c r="B223" s="40" t="s">
        <v>139</v>
      </c>
      <c r="C223" s="11" t="s">
        <v>319</v>
      </c>
      <c r="D223" s="11">
        <v>36</v>
      </c>
      <c r="E223" s="82"/>
      <c r="F223" s="200">
        <v>36</v>
      </c>
      <c r="G223" s="200"/>
      <c r="H223" s="200"/>
      <c r="I223" s="200"/>
      <c r="J223" s="200"/>
      <c r="K223" s="20" t="s">
        <v>1051</v>
      </c>
      <c r="O223" s="592" t="s">
        <v>2622</v>
      </c>
      <c r="P223" s="544" t="s">
        <v>2591</v>
      </c>
      <c r="Q223" s="546" t="s">
        <v>424</v>
      </c>
      <c r="R223" s="545">
        <v>600</v>
      </c>
      <c r="S223" s="545">
        <v>1200</v>
      </c>
      <c r="T223" s="315"/>
      <c r="U223" s="315"/>
      <c r="V223" s="316">
        <v>600</v>
      </c>
      <c r="W223" s="316"/>
      <c r="X223" s="316"/>
      <c r="Y223" s="574" t="s">
        <v>2595</v>
      </c>
    </row>
    <row r="224" spans="1:25" x14ac:dyDescent="0.3">
      <c r="A224" s="421"/>
      <c r="B224" s="40" t="s">
        <v>141</v>
      </c>
      <c r="C224" s="11" t="s">
        <v>319</v>
      </c>
      <c r="D224" s="11">
        <v>18</v>
      </c>
      <c r="E224" s="82"/>
      <c r="F224" s="200">
        <v>18</v>
      </c>
      <c r="G224" s="200"/>
      <c r="H224" s="200"/>
      <c r="I224" s="200"/>
      <c r="J224" s="200"/>
      <c r="K224" s="20" t="s">
        <v>1048</v>
      </c>
      <c r="O224" s="437"/>
      <c r="P224" s="40" t="s">
        <v>2602</v>
      </c>
      <c r="Q224" s="11" t="s">
        <v>424</v>
      </c>
      <c r="R224" s="11">
        <v>200</v>
      </c>
      <c r="S224" s="11">
        <v>460</v>
      </c>
      <c r="T224" s="281">
        <v>200</v>
      </c>
      <c r="U224" s="281"/>
      <c r="V224" s="314"/>
      <c r="W224" s="314"/>
      <c r="X224" s="314"/>
      <c r="Y224" s="6" t="s">
        <v>2603</v>
      </c>
    </row>
    <row r="225" spans="1:25" x14ac:dyDescent="0.3">
      <c r="A225" s="421"/>
      <c r="B225" s="40" t="s">
        <v>142</v>
      </c>
      <c r="C225" s="11" t="s">
        <v>320</v>
      </c>
      <c r="D225" s="11">
        <v>15</v>
      </c>
      <c r="E225" s="82"/>
      <c r="F225" s="200">
        <v>15</v>
      </c>
      <c r="G225" s="200"/>
      <c r="H225" s="200"/>
      <c r="I225" s="200"/>
      <c r="J225" s="200"/>
      <c r="K225" s="20" t="s">
        <v>1052</v>
      </c>
      <c r="O225" s="547"/>
      <c r="P225" s="546" t="s">
        <v>2730</v>
      </c>
      <c r="Q225" s="546" t="s">
        <v>424</v>
      </c>
      <c r="R225" s="546">
        <v>18.399999999999999</v>
      </c>
      <c r="S225" s="546">
        <v>53</v>
      </c>
      <c r="T225" s="703">
        <v>18.399999999999999</v>
      </c>
      <c r="U225" s="703"/>
      <c r="V225" s="703"/>
      <c r="W225" s="703"/>
      <c r="X225" s="703"/>
      <c r="Y225" s="574" t="s">
        <v>2737</v>
      </c>
    </row>
    <row r="226" spans="1:25" x14ac:dyDescent="0.3">
      <c r="A226" s="421"/>
      <c r="B226" s="40" t="s">
        <v>143</v>
      </c>
      <c r="C226" s="11" t="s">
        <v>2085</v>
      </c>
      <c r="D226" s="11">
        <v>90</v>
      </c>
      <c r="E226" s="11">
        <v>131.68</v>
      </c>
      <c r="F226" s="200">
        <v>90</v>
      </c>
      <c r="G226" s="200"/>
      <c r="H226" s="200"/>
      <c r="I226" s="200"/>
      <c r="J226" s="200"/>
      <c r="K226" s="20" t="s">
        <v>1053</v>
      </c>
      <c r="O226" s="421"/>
      <c r="P226" s="11" t="s">
        <v>2731</v>
      </c>
      <c r="Q226" s="11" t="s">
        <v>424</v>
      </c>
      <c r="R226" s="11">
        <v>18.600000000000001</v>
      </c>
      <c r="S226" s="11">
        <v>49</v>
      </c>
      <c r="T226" s="703">
        <v>18.600000000000001</v>
      </c>
      <c r="U226" s="703"/>
      <c r="V226" s="703"/>
      <c r="W226" s="703"/>
      <c r="X226" s="703"/>
      <c r="Y226" s="6" t="s">
        <v>2736</v>
      </c>
    </row>
    <row r="227" spans="1:25" x14ac:dyDescent="0.3">
      <c r="A227" s="421"/>
      <c r="B227" s="40" t="s">
        <v>144</v>
      </c>
      <c r="C227" s="11" t="s">
        <v>319</v>
      </c>
      <c r="D227" s="11">
        <v>60</v>
      </c>
      <c r="E227" s="82" t="s">
        <v>559</v>
      </c>
      <c r="F227" s="200">
        <v>60</v>
      </c>
      <c r="G227" s="200"/>
      <c r="H227" s="200"/>
      <c r="I227" s="200"/>
      <c r="J227" s="200"/>
      <c r="K227" s="20" t="s">
        <v>1054</v>
      </c>
      <c r="O227" s="547"/>
      <c r="P227" s="546" t="s">
        <v>2732</v>
      </c>
      <c r="Q227" s="546" t="s">
        <v>424</v>
      </c>
      <c r="R227" s="546">
        <v>38.4</v>
      </c>
      <c r="S227" s="546">
        <v>88</v>
      </c>
      <c r="T227" s="703">
        <v>38.4</v>
      </c>
      <c r="U227" s="703"/>
      <c r="V227" s="703"/>
      <c r="W227" s="703"/>
      <c r="X227" s="703"/>
      <c r="Y227" s="574" t="s">
        <v>2733</v>
      </c>
    </row>
    <row r="228" spans="1:25" x14ac:dyDescent="0.3">
      <c r="A228" s="421"/>
      <c r="B228" s="40" t="s">
        <v>145</v>
      </c>
      <c r="C228" s="11" t="s">
        <v>319</v>
      </c>
      <c r="D228" s="11">
        <v>44</v>
      </c>
      <c r="E228" s="82"/>
      <c r="F228" s="200">
        <v>44</v>
      </c>
      <c r="G228" s="200"/>
      <c r="H228" s="200"/>
      <c r="I228" s="200"/>
      <c r="J228" s="200"/>
      <c r="K228" s="20" t="s">
        <v>1055</v>
      </c>
      <c r="O228" s="421"/>
      <c r="P228" s="11" t="s">
        <v>2734</v>
      </c>
      <c r="Q228" s="11" t="s">
        <v>424</v>
      </c>
      <c r="R228" s="11">
        <v>20</v>
      </c>
      <c r="S228" s="11">
        <v>63</v>
      </c>
      <c r="T228" s="703">
        <v>20</v>
      </c>
      <c r="U228" s="703"/>
      <c r="V228" s="703"/>
      <c r="W228" s="703"/>
      <c r="X228" s="703"/>
      <c r="Y228" s="6" t="s">
        <v>2735</v>
      </c>
    </row>
    <row r="229" spans="1:25" x14ac:dyDescent="0.3">
      <c r="A229" s="421"/>
      <c r="B229" s="40" t="s">
        <v>146</v>
      </c>
      <c r="C229" s="11" t="s">
        <v>168</v>
      </c>
      <c r="D229" s="11">
        <v>144</v>
      </c>
      <c r="E229" s="82"/>
      <c r="F229" s="200">
        <v>144</v>
      </c>
      <c r="G229" s="200"/>
      <c r="H229" s="200"/>
      <c r="I229" s="200"/>
      <c r="J229" s="200"/>
      <c r="K229" s="20" t="s">
        <v>1056</v>
      </c>
      <c r="O229" s="421"/>
      <c r="P229" s="11" t="s">
        <v>2740</v>
      </c>
      <c r="Q229" s="11" t="s">
        <v>424</v>
      </c>
      <c r="R229" s="11">
        <v>600</v>
      </c>
      <c r="S229" s="11">
        <v>1748</v>
      </c>
      <c r="T229" s="703"/>
      <c r="U229" s="703"/>
      <c r="V229" s="703">
        <v>600</v>
      </c>
      <c r="W229" s="703"/>
      <c r="X229" s="703"/>
      <c r="Y229" s="6" t="s">
        <v>2741</v>
      </c>
    </row>
    <row r="230" spans="1:25" x14ac:dyDescent="0.3">
      <c r="A230" s="421"/>
      <c r="B230" s="40" t="s">
        <v>147</v>
      </c>
      <c r="C230" s="11" t="s">
        <v>319</v>
      </c>
      <c r="D230" s="11">
        <v>36</v>
      </c>
      <c r="E230" s="82" t="s">
        <v>559</v>
      </c>
      <c r="F230" s="200">
        <v>36</v>
      </c>
      <c r="G230" s="200"/>
      <c r="H230" s="200"/>
      <c r="I230" s="200"/>
      <c r="J230" s="200"/>
      <c r="K230" s="20" t="s">
        <v>1057</v>
      </c>
      <c r="O230" s="547"/>
      <c r="P230" s="546" t="s">
        <v>2742</v>
      </c>
      <c r="Q230" s="546" t="s">
        <v>424</v>
      </c>
      <c r="R230" s="546">
        <v>200</v>
      </c>
      <c r="S230" s="546">
        <v>464</v>
      </c>
      <c r="T230" s="703">
        <v>200</v>
      </c>
      <c r="U230" s="703"/>
      <c r="V230" s="703"/>
      <c r="W230" s="703"/>
      <c r="X230" s="703"/>
      <c r="Y230" s="574" t="s">
        <v>2745</v>
      </c>
    </row>
    <row r="231" spans="1:25" x14ac:dyDescent="0.3">
      <c r="A231" s="421"/>
      <c r="B231" s="40" t="s">
        <v>148</v>
      </c>
      <c r="C231" s="11" t="s">
        <v>2085</v>
      </c>
      <c r="D231" s="11">
        <v>600</v>
      </c>
      <c r="E231" s="82" t="s">
        <v>559</v>
      </c>
      <c r="F231" s="200"/>
      <c r="G231" s="200"/>
      <c r="H231" s="200">
        <v>600</v>
      </c>
      <c r="I231" s="200"/>
      <c r="J231" s="200"/>
      <c r="K231" s="20" t="s">
        <v>149</v>
      </c>
      <c r="O231" s="421"/>
      <c r="P231" s="11" t="s">
        <v>2743</v>
      </c>
      <c r="Q231" s="11" t="s">
        <v>424</v>
      </c>
      <c r="R231" s="11">
        <v>200</v>
      </c>
      <c r="S231" s="11">
        <v>464</v>
      </c>
      <c r="T231" s="703">
        <v>200</v>
      </c>
      <c r="U231" s="703"/>
      <c r="V231" s="703"/>
      <c r="W231" s="703"/>
      <c r="X231" s="703"/>
      <c r="Y231" s="6" t="s">
        <v>2746</v>
      </c>
    </row>
    <row r="232" spans="1:25" x14ac:dyDescent="0.3">
      <c r="A232" s="421"/>
      <c r="B232" s="40" t="s">
        <v>150</v>
      </c>
      <c r="C232" s="11" t="s">
        <v>2085</v>
      </c>
      <c r="D232" s="11">
        <v>336</v>
      </c>
      <c r="E232" s="82"/>
      <c r="F232" s="200"/>
      <c r="G232" s="200">
        <v>336</v>
      </c>
      <c r="H232" s="200"/>
      <c r="I232" s="200"/>
      <c r="J232" s="200"/>
      <c r="K232" s="20" t="s">
        <v>149</v>
      </c>
      <c r="O232" s="547"/>
      <c r="P232" s="546" t="s">
        <v>2744</v>
      </c>
      <c r="Q232" s="546" t="s">
        <v>424</v>
      </c>
      <c r="R232" s="546">
        <v>200</v>
      </c>
      <c r="S232" s="546">
        <v>412</v>
      </c>
      <c r="T232" s="703">
        <v>200</v>
      </c>
      <c r="U232" s="703"/>
      <c r="V232" s="703"/>
      <c r="W232" s="703"/>
      <c r="X232" s="703"/>
      <c r="Y232" s="574" t="s">
        <v>2748</v>
      </c>
    </row>
    <row r="233" spans="1:25" x14ac:dyDescent="0.3">
      <c r="A233" s="421"/>
      <c r="B233" s="40" t="s">
        <v>151</v>
      </c>
      <c r="C233" s="11" t="s">
        <v>2085</v>
      </c>
      <c r="D233" s="11">
        <v>225</v>
      </c>
      <c r="E233" s="82"/>
      <c r="F233" s="200">
        <v>225</v>
      </c>
      <c r="G233" s="200"/>
      <c r="H233" s="200"/>
      <c r="I233" s="200"/>
      <c r="J233" s="200"/>
      <c r="K233" s="20" t="s">
        <v>149</v>
      </c>
      <c r="O233" s="556" t="s">
        <v>2792</v>
      </c>
      <c r="P233" s="545" t="s">
        <v>2774</v>
      </c>
      <c r="Q233" s="546" t="s">
        <v>424</v>
      </c>
      <c r="R233" s="545">
        <v>330</v>
      </c>
      <c r="S233" s="545">
        <v>891</v>
      </c>
      <c r="T233" s="315"/>
      <c r="U233" s="315">
        <v>330</v>
      </c>
      <c r="V233" s="315"/>
      <c r="W233" s="315"/>
      <c r="X233" s="315"/>
      <c r="Y233" s="574" t="s">
        <v>2778</v>
      </c>
    </row>
    <row r="234" spans="1:25" x14ac:dyDescent="0.3">
      <c r="A234" s="421"/>
      <c r="B234" s="40" t="s">
        <v>152</v>
      </c>
      <c r="C234" s="11" t="s">
        <v>2078</v>
      </c>
      <c r="D234" s="11">
        <v>90</v>
      </c>
      <c r="E234" s="82"/>
      <c r="F234" s="200">
        <v>90</v>
      </c>
      <c r="G234" s="200"/>
      <c r="H234" s="200"/>
      <c r="I234" s="200"/>
      <c r="J234" s="200"/>
      <c r="K234" s="20" t="s">
        <v>1058</v>
      </c>
      <c r="O234" s="42" t="s">
        <v>2793</v>
      </c>
      <c r="P234" s="13" t="s">
        <v>2775</v>
      </c>
      <c r="Q234" s="11" t="s">
        <v>424</v>
      </c>
      <c r="R234" s="13">
        <v>530</v>
      </c>
      <c r="S234" s="13">
        <v>1431</v>
      </c>
      <c r="T234" s="314"/>
      <c r="U234" s="314"/>
      <c r="V234" s="316">
        <v>530</v>
      </c>
      <c r="W234" s="316"/>
      <c r="X234" s="316"/>
      <c r="Y234" s="6" t="s">
        <v>2779</v>
      </c>
    </row>
    <row r="235" spans="1:25" ht="15" thickBot="1" x14ac:dyDescent="0.35">
      <c r="A235" s="429"/>
      <c r="B235" s="252"/>
      <c r="C235" s="13"/>
      <c r="D235" s="13"/>
      <c r="E235" s="13"/>
      <c r="F235" s="200"/>
      <c r="G235" s="200"/>
      <c r="H235" s="200"/>
      <c r="I235" s="200"/>
      <c r="J235" s="200"/>
      <c r="K235" s="22"/>
      <c r="O235" s="547"/>
      <c r="P235" s="546" t="s">
        <v>2776</v>
      </c>
      <c r="Q235" s="546" t="s">
        <v>424</v>
      </c>
      <c r="R235" s="546">
        <v>40</v>
      </c>
      <c r="S235" s="546">
        <v>108</v>
      </c>
      <c r="T235" s="281">
        <v>40</v>
      </c>
      <c r="U235" s="281"/>
      <c r="V235" s="281"/>
      <c r="W235" s="281"/>
      <c r="X235" s="281"/>
      <c r="Y235" s="574" t="s">
        <v>2780</v>
      </c>
    </row>
    <row r="236" spans="1:25" ht="18.600000000000001" thickBot="1" x14ac:dyDescent="0.4">
      <c r="A236" s="56" t="s">
        <v>155</v>
      </c>
      <c r="B236" s="15"/>
      <c r="C236" s="27"/>
      <c r="D236" s="27"/>
      <c r="E236" s="27"/>
      <c r="F236" s="27"/>
      <c r="G236" s="27"/>
      <c r="H236" s="27"/>
      <c r="I236" s="27"/>
      <c r="J236" s="27"/>
      <c r="K236" s="16"/>
      <c r="O236" s="421"/>
      <c r="P236" s="11" t="s">
        <v>2777</v>
      </c>
      <c r="Q236" s="11" t="s">
        <v>424</v>
      </c>
      <c r="R236" s="11">
        <v>60</v>
      </c>
      <c r="S236" s="11">
        <v>162</v>
      </c>
      <c r="T236" s="281">
        <v>60</v>
      </c>
      <c r="U236" s="281"/>
      <c r="V236" s="281"/>
      <c r="W236" s="281"/>
      <c r="X236" s="281"/>
      <c r="Y236" s="4" t="s">
        <v>2781</v>
      </c>
    </row>
    <row r="237" spans="1:25" x14ac:dyDescent="0.3">
      <c r="A237" s="428" t="s">
        <v>162</v>
      </c>
      <c r="B237" s="10" t="s">
        <v>156</v>
      </c>
      <c r="C237" s="14" t="s">
        <v>424</v>
      </c>
      <c r="D237" s="14">
        <v>300</v>
      </c>
      <c r="E237" s="14">
        <v>780</v>
      </c>
      <c r="F237" s="200"/>
      <c r="G237" s="200">
        <v>300</v>
      </c>
      <c r="H237" s="200"/>
      <c r="I237" s="200"/>
      <c r="J237" s="200"/>
      <c r="K237" s="19" t="s">
        <v>1709</v>
      </c>
      <c r="O237" s="421"/>
      <c r="P237" s="11" t="s">
        <v>2871</v>
      </c>
      <c r="Q237" s="11" t="s">
        <v>424</v>
      </c>
      <c r="R237" s="11">
        <v>330</v>
      </c>
      <c r="S237" s="11">
        <v>858</v>
      </c>
      <c r="T237" s="281"/>
      <c r="U237" s="281">
        <v>330</v>
      </c>
      <c r="V237" s="281"/>
      <c r="W237" s="281"/>
      <c r="X237" s="281"/>
      <c r="Y237" s="4" t="s">
        <v>2867</v>
      </c>
    </row>
    <row r="238" spans="1:25" x14ac:dyDescent="0.3">
      <c r="A238" s="35" t="s">
        <v>163</v>
      </c>
      <c r="B238" s="40" t="s">
        <v>157</v>
      </c>
      <c r="C238" s="11" t="s">
        <v>82</v>
      </c>
      <c r="D238" s="11">
        <v>130</v>
      </c>
      <c r="E238" s="11">
        <v>312</v>
      </c>
      <c r="F238" s="200">
        <v>130</v>
      </c>
      <c r="G238" s="200"/>
      <c r="H238" s="200"/>
      <c r="I238" s="200"/>
      <c r="J238" s="200"/>
      <c r="K238" s="19" t="s">
        <v>1710</v>
      </c>
      <c r="O238" s="547"/>
      <c r="P238" s="546" t="s">
        <v>2872</v>
      </c>
      <c r="Q238" s="546" t="s">
        <v>424</v>
      </c>
      <c r="R238" s="546">
        <v>530</v>
      </c>
      <c r="S238" s="546">
        <v>1378</v>
      </c>
      <c r="T238" s="281"/>
      <c r="U238" s="281"/>
      <c r="V238" s="281">
        <v>530</v>
      </c>
      <c r="W238" s="281"/>
      <c r="X238" s="281"/>
      <c r="Y238" s="562" t="s">
        <v>2867</v>
      </c>
    </row>
    <row r="239" spans="1:25" x14ac:dyDescent="0.3">
      <c r="A239" s="421"/>
      <c r="B239" s="40" t="s">
        <v>158</v>
      </c>
      <c r="C239" s="11" t="s">
        <v>82</v>
      </c>
      <c r="D239" s="11">
        <v>65</v>
      </c>
      <c r="E239" s="11">
        <v>156</v>
      </c>
      <c r="F239" s="200">
        <v>65</v>
      </c>
      <c r="G239" s="200"/>
      <c r="H239" s="200"/>
      <c r="I239" s="200"/>
      <c r="J239" s="200"/>
      <c r="K239" s="19" t="s">
        <v>1711</v>
      </c>
      <c r="O239" s="547"/>
      <c r="P239" s="546" t="s">
        <v>2876</v>
      </c>
      <c r="Q239" s="546" t="s">
        <v>424</v>
      </c>
      <c r="R239" s="546">
        <v>40</v>
      </c>
      <c r="S239" s="546">
        <v>104</v>
      </c>
      <c r="T239" s="281">
        <v>40</v>
      </c>
      <c r="U239" s="281"/>
      <c r="V239" s="281"/>
      <c r="W239" s="281"/>
      <c r="X239" s="281"/>
      <c r="Y239" s="562" t="s">
        <v>2867</v>
      </c>
    </row>
    <row r="240" spans="1:25" x14ac:dyDescent="0.3">
      <c r="A240" s="421"/>
      <c r="B240" s="40" t="s">
        <v>159</v>
      </c>
      <c r="C240" s="11" t="s">
        <v>2081</v>
      </c>
      <c r="D240" s="11">
        <v>260</v>
      </c>
      <c r="E240" s="11">
        <v>624</v>
      </c>
      <c r="F240" s="200"/>
      <c r="G240" s="200">
        <v>260</v>
      </c>
      <c r="H240" s="200"/>
      <c r="I240" s="200"/>
      <c r="J240" s="200"/>
      <c r="K240" s="20" t="s">
        <v>1712</v>
      </c>
      <c r="O240" s="421"/>
      <c r="P240" s="11" t="s">
        <v>2877</v>
      </c>
      <c r="Q240" s="11" t="s">
        <v>424</v>
      </c>
      <c r="R240" s="11">
        <v>60</v>
      </c>
      <c r="S240" s="11">
        <v>156</v>
      </c>
      <c r="T240" s="281">
        <v>60</v>
      </c>
      <c r="U240" s="281"/>
      <c r="V240" s="281"/>
      <c r="W240" s="281"/>
      <c r="X240" s="281"/>
      <c r="Y240" s="4" t="s">
        <v>2867</v>
      </c>
    </row>
    <row r="241" spans="1:25" x14ac:dyDescent="0.3">
      <c r="A241" s="421"/>
      <c r="B241" s="40" t="s">
        <v>161</v>
      </c>
      <c r="C241" s="11" t="s">
        <v>82</v>
      </c>
      <c r="D241" s="11">
        <v>58</v>
      </c>
      <c r="E241" s="11">
        <v>125</v>
      </c>
      <c r="F241" s="200">
        <v>58</v>
      </c>
      <c r="G241" s="200"/>
      <c r="H241" s="200"/>
      <c r="I241" s="200"/>
      <c r="J241" s="200"/>
      <c r="K241" s="19" t="s">
        <v>1713</v>
      </c>
      <c r="O241" s="547" t="s">
        <v>2882</v>
      </c>
      <c r="P241" s="546" t="s">
        <v>2878</v>
      </c>
      <c r="Q241" s="546" t="s">
        <v>424</v>
      </c>
      <c r="R241" s="546">
        <v>330</v>
      </c>
      <c r="S241" s="546">
        <v>858</v>
      </c>
      <c r="T241" s="281"/>
      <c r="U241" s="281">
        <v>330</v>
      </c>
      <c r="V241" s="281"/>
      <c r="W241" s="281"/>
      <c r="X241" s="281"/>
      <c r="Y241" s="562" t="s">
        <v>2867</v>
      </c>
    </row>
    <row r="242" spans="1:25" ht="15" thickBot="1" x14ac:dyDescent="0.35">
      <c r="A242" s="429"/>
      <c r="B242" s="252" t="s">
        <v>1062</v>
      </c>
      <c r="C242" s="13" t="s">
        <v>82</v>
      </c>
      <c r="D242" s="13">
        <v>65</v>
      </c>
      <c r="E242" s="86"/>
      <c r="F242" s="200">
        <v>65</v>
      </c>
      <c r="G242" s="200"/>
      <c r="H242" s="200"/>
      <c r="I242" s="200"/>
      <c r="J242" s="200"/>
      <c r="K242" s="22" t="s">
        <v>1714</v>
      </c>
      <c r="O242" s="421"/>
      <c r="P242" s="11" t="s">
        <v>2879</v>
      </c>
      <c r="Q242" s="11" t="s">
        <v>424</v>
      </c>
      <c r="R242" s="11">
        <v>530</v>
      </c>
      <c r="S242" s="11">
        <v>1378</v>
      </c>
      <c r="T242" s="281"/>
      <c r="U242" s="281"/>
      <c r="V242" s="281">
        <v>530</v>
      </c>
      <c r="W242" s="281"/>
      <c r="X242" s="281"/>
      <c r="Y242" s="4" t="s">
        <v>2867</v>
      </c>
    </row>
    <row r="243" spans="1:25" ht="18.600000000000001" thickBot="1" x14ac:dyDescent="0.4">
      <c r="A243" s="56" t="s">
        <v>164</v>
      </c>
      <c r="B243" s="53"/>
      <c r="C243" s="27"/>
      <c r="D243" s="27"/>
      <c r="E243" s="27"/>
      <c r="F243" s="27"/>
      <c r="G243" s="27"/>
      <c r="H243" s="27"/>
      <c r="I243" s="27"/>
      <c r="J243" s="27"/>
      <c r="K243" s="16"/>
      <c r="O243" s="35" t="s">
        <v>2940</v>
      </c>
      <c r="P243" s="11" t="s">
        <v>2925</v>
      </c>
      <c r="Q243" s="11" t="s">
        <v>424</v>
      </c>
      <c r="R243" s="11">
        <v>100</v>
      </c>
      <c r="S243" s="11">
        <v>230</v>
      </c>
      <c r="T243" s="703">
        <v>100</v>
      </c>
      <c r="U243" s="703"/>
      <c r="V243" s="703"/>
      <c r="W243" s="703"/>
      <c r="X243" s="703"/>
      <c r="Y243" s="4" t="s">
        <v>2926</v>
      </c>
    </row>
    <row r="244" spans="1:25" x14ac:dyDescent="0.3">
      <c r="A244" s="419" t="s">
        <v>170</v>
      </c>
      <c r="B244" s="10" t="s">
        <v>165</v>
      </c>
      <c r="C244" s="14" t="s">
        <v>424</v>
      </c>
      <c r="D244" s="14">
        <v>336</v>
      </c>
      <c r="E244" s="14">
        <v>1160</v>
      </c>
      <c r="F244" s="315"/>
      <c r="G244" s="315">
        <v>336</v>
      </c>
      <c r="H244" s="315"/>
      <c r="I244" s="315"/>
      <c r="J244" s="315"/>
      <c r="K244" s="19" t="s">
        <v>166</v>
      </c>
      <c r="O244" s="547"/>
      <c r="P244" s="546" t="s">
        <v>2927</v>
      </c>
      <c r="Q244" s="546" t="s">
        <v>424</v>
      </c>
      <c r="R244" s="546">
        <v>125</v>
      </c>
      <c r="S244" s="546">
        <v>250</v>
      </c>
      <c r="T244" s="703">
        <v>125</v>
      </c>
      <c r="U244" s="703"/>
      <c r="V244" s="703"/>
      <c r="W244" s="703"/>
      <c r="X244" s="703"/>
      <c r="Y244" s="562" t="s">
        <v>2926</v>
      </c>
    </row>
    <row r="245" spans="1:25" x14ac:dyDescent="0.3">
      <c r="A245" s="35" t="s">
        <v>171</v>
      </c>
      <c r="B245" s="40" t="s">
        <v>167</v>
      </c>
      <c r="C245" s="11" t="s">
        <v>82</v>
      </c>
      <c r="D245" s="11">
        <v>135</v>
      </c>
      <c r="E245" s="11">
        <v>255</v>
      </c>
      <c r="F245" s="281">
        <v>135</v>
      </c>
      <c r="G245" s="281"/>
      <c r="H245" s="281"/>
      <c r="I245" s="281"/>
      <c r="J245" s="281"/>
      <c r="K245" s="20" t="s">
        <v>1064</v>
      </c>
      <c r="O245" s="421"/>
      <c r="P245" s="11" t="s">
        <v>2929</v>
      </c>
      <c r="Q245" s="11" t="s">
        <v>424</v>
      </c>
      <c r="R245" s="11">
        <v>115</v>
      </c>
      <c r="S245" s="11">
        <v>190</v>
      </c>
      <c r="T245" s="703">
        <v>115</v>
      </c>
      <c r="U245" s="703"/>
      <c r="V245" s="703"/>
      <c r="W245" s="703"/>
      <c r="X245" s="703"/>
      <c r="Y245" s="4" t="s">
        <v>2930</v>
      </c>
    </row>
    <row r="246" spans="1:25" x14ac:dyDescent="0.3">
      <c r="A246" s="421"/>
      <c r="B246" s="40" t="s">
        <v>1065</v>
      </c>
      <c r="C246" s="11" t="s">
        <v>168</v>
      </c>
      <c r="D246" s="11">
        <v>53.5</v>
      </c>
      <c r="E246" s="11">
        <v>160</v>
      </c>
      <c r="F246" s="281">
        <v>53.5</v>
      </c>
      <c r="G246" s="281"/>
      <c r="H246" s="281"/>
      <c r="I246" s="281"/>
      <c r="J246" s="281"/>
      <c r="K246" s="20" t="s">
        <v>169</v>
      </c>
      <c r="O246" s="547"/>
      <c r="P246" s="546" t="s">
        <v>2931</v>
      </c>
      <c r="Q246" s="546" t="s">
        <v>424</v>
      </c>
      <c r="R246" s="546">
        <v>70</v>
      </c>
      <c r="S246" s="630"/>
      <c r="T246" s="703">
        <v>70</v>
      </c>
      <c r="U246" s="703"/>
      <c r="V246" s="703"/>
      <c r="W246" s="703"/>
      <c r="X246" s="703"/>
      <c r="Y246" s="562" t="s">
        <v>2932</v>
      </c>
    </row>
    <row r="247" spans="1:25" x14ac:dyDescent="0.3">
      <c r="A247" s="421"/>
      <c r="B247" s="40" t="s">
        <v>1066</v>
      </c>
      <c r="C247" s="11" t="s">
        <v>1067</v>
      </c>
      <c r="D247" s="11">
        <v>320</v>
      </c>
      <c r="E247" s="11">
        <v>960</v>
      </c>
      <c r="F247" s="281"/>
      <c r="G247" s="281">
        <v>320</v>
      </c>
      <c r="H247" s="281"/>
      <c r="I247" s="281"/>
      <c r="J247" s="281"/>
      <c r="K247" s="20" t="s">
        <v>169</v>
      </c>
      <c r="O247" s="556" t="s">
        <v>2943</v>
      </c>
      <c r="P247" s="545" t="s">
        <v>2941</v>
      </c>
      <c r="Q247" s="546" t="s">
        <v>424</v>
      </c>
      <c r="R247" s="545">
        <v>120</v>
      </c>
      <c r="S247" s="630"/>
      <c r="T247" s="703">
        <v>120</v>
      </c>
      <c r="U247" s="703"/>
      <c r="V247" s="703"/>
      <c r="W247" s="703"/>
      <c r="X247" s="703"/>
      <c r="Y247" s="574" t="s">
        <v>2942</v>
      </c>
    </row>
    <row r="248" spans="1:25" x14ac:dyDescent="0.3">
      <c r="A248" s="421"/>
      <c r="B248" s="40" t="s">
        <v>1068</v>
      </c>
      <c r="C248" s="11" t="s">
        <v>1070</v>
      </c>
      <c r="D248" s="11">
        <v>64</v>
      </c>
      <c r="E248" s="11">
        <v>180</v>
      </c>
      <c r="F248" s="281">
        <v>64</v>
      </c>
      <c r="G248" s="281"/>
      <c r="H248" s="281"/>
      <c r="I248" s="281"/>
      <c r="J248" s="281"/>
      <c r="K248" s="20" t="s">
        <v>1072</v>
      </c>
      <c r="O248" s="547"/>
      <c r="P248" s="546" t="s">
        <v>2963</v>
      </c>
      <c r="Q248" s="546" t="s">
        <v>424</v>
      </c>
      <c r="R248" s="546">
        <v>150</v>
      </c>
      <c r="S248" s="546">
        <v>600</v>
      </c>
      <c r="T248" s="703">
        <v>150</v>
      </c>
      <c r="U248" s="703"/>
      <c r="V248" s="703"/>
      <c r="W248" s="703"/>
      <c r="X248" s="703"/>
      <c r="Y248" s="562" t="s">
        <v>2961</v>
      </c>
    </row>
    <row r="249" spans="1:25" ht="15" thickBot="1" x14ac:dyDescent="0.35">
      <c r="A249" s="429"/>
      <c r="B249" s="252" t="s">
        <v>1069</v>
      </c>
      <c r="C249" s="13" t="s">
        <v>1071</v>
      </c>
      <c r="D249" s="13">
        <v>80</v>
      </c>
      <c r="E249" s="13">
        <v>225</v>
      </c>
      <c r="F249" s="314">
        <v>80</v>
      </c>
      <c r="G249" s="314"/>
      <c r="H249" s="314"/>
      <c r="I249" s="314"/>
      <c r="J249" s="314"/>
      <c r="K249" s="22" t="s">
        <v>1073</v>
      </c>
      <c r="O249" s="421"/>
      <c r="P249" s="11" t="s">
        <v>2964</v>
      </c>
      <c r="Q249" s="11" t="s">
        <v>424</v>
      </c>
      <c r="R249" s="11">
        <v>200</v>
      </c>
      <c r="S249" s="11">
        <v>500</v>
      </c>
      <c r="T249" s="703">
        <v>200</v>
      </c>
      <c r="U249" s="703"/>
      <c r="V249" s="703"/>
      <c r="W249" s="703"/>
      <c r="X249" s="703"/>
      <c r="Y249" s="4" t="s">
        <v>2961</v>
      </c>
    </row>
    <row r="250" spans="1:25" ht="18.600000000000001" thickBot="1" x14ac:dyDescent="0.4">
      <c r="A250" s="56" t="s">
        <v>172</v>
      </c>
      <c r="B250" s="15"/>
      <c r="C250" s="27"/>
      <c r="D250" s="27"/>
      <c r="E250" s="27"/>
      <c r="F250" s="27"/>
      <c r="G250" s="27"/>
      <c r="H250" s="27"/>
      <c r="I250" s="27"/>
      <c r="J250" s="27"/>
      <c r="K250" s="16"/>
      <c r="O250" s="547"/>
      <c r="P250" s="546" t="s">
        <v>2965</v>
      </c>
      <c r="Q250" s="546" t="s">
        <v>424</v>
      </c>
      <c r="R250" s="546">
        <v>250</v>
      </c>
      <c r="S250" s="546">
        <v>800</v>
      </c>
      <c r="T250" s="703"/>
      <c r="U250" s="703">
        <v>250</v>
      </c>
      <c r="V250" s="703"/>
      <c r="W250" s="703"/>
      <c r="X250" s="703"/>
      <c r="Y250" s="562" t="s">
        <v>2961</v>
      </c>
    </row>
    <row r="251" spans="1:25" x14ac:dyDescent="0.3">
      <c r="A251" s="428" t="s">
        <v>185</v>
      </c>
      <c r="B251" s="10" t="s">
        <v>173</v>
      </c>
      <c r="C251" s="14" t="s">
        <v>2065</v>
      </c>
      <c r="D251" s="14">
        <v>120</v>
      </c>
      <c r="E251" s="14">
        <v>312</v>
      </c>
      <c r="F251" s="315">
        <v>120</v>
      </c>
      <c r="G251" s="315"/>
      <c r="H251" s="315"/>
      <c r="I251" s="315"/>
      <c r="J251" s="315"/>
      <c r="K251" s="19" t="s">
        <v>1715</v>
      </c>
      <c r="O251" s="547"/>
      <c r="P251" s="546" t="s">
        <v>2968</v>
      </c>
      <c r="Q251" s="546" t="s">
        <v>2102</v>
      </c>
      <c r="R251" s="546">
        <v>320</v>
      </c>
      <c r="S251" s="546">
        <v>736</v>
      </c>
      <c r="T251" s="703"/>
      <c r="U251" s="703">
        <v>320</v>
      </c>
      <c r="V251" s="703"/>
      <c r="W251" s="703"/>
      <c r="X251" s="703"/>
      <c r="Y251" s="562" t="s">
        <v>2961</v>
      </c>
    </row>
    <row r="252" spans="1:25" x14ac:dyDescent="0.3">
      <c r="A252" s="419" t="s">
        <v>181</v>
      </c>
      <c r="B252" s="40" t="s">
        <v>174</v>
      </c>
      <c r="C252" s="11" t="s">
        <v>2065</v>
      </c>
      <c r="D252" s="11">
        <v>165</v>
      </c>
      <c r="E252" s="11">
        <v>416</v>
      </c>
      <c r="F252" s="281">
        <v>165</v>
      </c>
      <c r="G252" s="281"/>
      <c r="H252" s="281"/>
      <c r="I252" s="281"/>
      <c r="J252" s="281"/>
      <c r="K252" s="20" t="s">
        <v>1715</v>
      </c>
      <c r="O252" s="421"/>
      <c r="P252" s="11" t="s">
        <v>2969</v>
      </c>
      <c r="Q252" s="11" t="s">
        <v>2102</v>
      </c>
      <c r="R252" s="11">
        <v>240</v>
      </c>
      <c r="S252" s="11">
        <v>588</v>
      </c>
      <c r="T252" s="703">
        <v>240</v>
      </c>
      <c r="U252" s="703"/>
      <c r="V252" s="703"/>
      <c r="W252" s="703"/>
      <c r="X252" s="703"/>
      <c r="Y252" s="4" t="s">
        <v>2961</v>
      </c>
    </row>
    <row r="253" spans="1:25" x14ac:dyDescent="0.3">
      <c r="A253" s="421"/>
      <c r="B253" s="40" t="s">
        <v>177</v>
      </c>
      <c r="C253" s="11" t="s">
        <v>2065</v>
      </c>
      <c r="D253" s="11">
        <v>165</v>
      </c>
      <c r="E253" s="11">
        <v>416</v>
      </c>
      <c r="F253" s="281">
        <v>165</v>
      </c>
      <c r="G253" s="281"/>
      <c r="H253" s="281"/>
      <c r="I253" s="281"/>
      <c r="J253" s="281"/>
      <c r="K253" s="20" t="s">
        <v>1715</v>
      </c>
      <c r="O253" s="587"/>
      <c r="P253" s="552" t="s">
        <v>2970</v>
      </c>
      <c r="Q253" s="546" t="s">
        <v>2102</v>
      </c>
      <c r="R253" s="546">
        <v>240</v>
      </c>
      <c r="S253" s="546">
        <v>588</v>
      </c>
      <c r="T253" s="703">
        <v>240</v>
      </c>
      <c r="U253" s="703"/>
      <c r="V253" s="703"/>
      <c r="W253" s="703"/>
      <c r="X253" s="703"/>
      <c r="Y253" s="562" t="s">
        <v>2961</v>
      </c>
    </row>
    <row r="254" spans="1:25" x14ac:dyDescent="0.3">
      <c r="A254" s="421"/>
      <c r="B254" s="40" t="s">
        <v>175</v>
      </c>
      <c r="C254" s="11" t="s">
        <v>2065</v>
      </c>
      <c r="D254" s="11">
        <v>205</v>
      </c>
      <c r="E254" s="11">
        <v>520</v>
      </c>
      <c r="F254" s="281">
        <v>205</v>
      </c>
      <c r="G254" s="281"/>
      <c r="H254" s="281"/>
      <c r="I254" s="281"/>
      <c r="J254" s="281"/>
      <c r="K254" s="20" t="s">
        <v>1715</v>
      </c>
      <c r="O254" s="421"/>
      <c r="P254" s="11" t="s">
        <v>2971</v>
      </c>
      <c r="Q254" s="11" t="s">
        <v>2102</v>
      </c>
      <c r="R254" s="11">
        <v>240</v>
      </c>
      <c r="S254" s="11">
        <v>588</v>
      </c>
      <c r="T254" s="703">
        <v>240</v>
      </c>
      <c r="U254" s="703"/>
      <c r="V254" s="703"/>
      <c r="W254" s="703"/>
      <c r="X254" s="703"/>
      <c r="Y254" s="4" t="s">
        <v>2961</v>
      </c>
    </row>
    <row r="255" spans="1:25" x14ac:dyDescent="0.3">
      <c r="A255" s="421"/>
      <c r="B255" s="40" t="s">
        <v>176</v>
      </c>
      <c r="C255" s="11" t="s">
        <v>2065</v>
      </c>
      <c r="D255" s="11">
        <v>245</v>
      </c>
      <c r="E255" s="11">
        <v>624</v>
      </c>
      <c r="F255" s="281">
        <v>245</v>
      </c>
      <c r="G255" s="281"/>
      <c r="H255" s="281"/>
      <c r="I255" s="281"/>
      <c r="J255" s="281"/>
      <c r="K255" s="20" t="s">
        <v>1715</v>
      </c>
      <c r="O255" s="421"/>
      <c r="P255" s="11" t="s">
        <v>2974</v>
      </c>
      <c r="Q255" s="11" t="s">
        <v>2102</v>
      </c>
      <c r="R255" s="11">
        <v>240</v>
      </c>
      <c r="S255" s="11">
        <v>588</v>
      </c>
      <c r="T255" s="703">
        <v>240</v>
      </c>
      <c r="U255" s="703"/>
      <c r="V255" s="703"/>
      <c r="W255" s="703"/>
      <c r="X255" s="703"/>
      <c r="Y255" s="4" t="s">
        <v>2975</v>
      </c>
    </row>
    <row r="256" spans="1:25" x14ac:dyDescent="0.3">
      <c r="A256" s="421"/>
      <c r="B256" s="40" t="s">
        <v>179</v>
      </c>
      <c r="C256" s="11" t="s">
        <v>82</v>
      </c>
      <c r="D256" s="11">
        <v>9.6</v>
      </c>
      <c r="E256" s="11">
        <v>20.399999999999999</v>
      </c>
      <c r="F256" s="281">
        <v>9.6</v>
      </c>
      <c r="G256" s="281"/>
      <c r="H256" s="281"/>
      <c r="I256" s="281"/>
      <c r="J256" s="281"/>
      <c r="K256" s="20" t="s">
        <v>327</v>
      </c>
      <c r="O256" s="588" t="s">
        <v>2999</v>
      </c>
      <c r="P256" s="545" t="s">
        <v>2995</v>
      </c>
      <c r="Q256" s="546" t="s">
        <v>424</v>
      </c>
      <c r="R256" s="545">
        <v>90</v>
      </c>
      <c r="S256" s="545">
        <v>178</v>
      </c>
      <c r="T256" s="703">
        <v>90</v>
      </c>
      <c r="U256" s="703"/>
      <c r="V256" s="703"/>
      <c r="W256" s="703"/>
      <c r="X256" s="703"/>
      <c r="Y256" s="574" t="s">
        <v>2987</v>
      </c>
    </row>
    <row r="257" spans="1:25" x14ac:dyDescent="0.3">
      <c r="A257" s="421"/>
      <c r="B257" s="40" t="s">
        <v>182</v>
      </c>
      <c r="C257" s="11" t="s">
        <v>82</v>
      </c>
      <c r="D257" s="11">
        <v>19.2</v>
      </c>
      <c r="E257" s="11">
        <v>40.700000000000003</v>
      </c>
      <c r="F257" s="281">
        <v>19.2</v>
      </c>
      <c r="G257" s="281"/>
      <c r="H257" s="281"/>
      <c r="I257" s="281"/>
      <c r="J257" s="281"/>
      <c r="K257" s="20" t="s">
        <v>327</v>
      </c>
      <c r="O257" s="421" t="s">
        <v>3000</v>
      </c>
      <c r="P257" s="11" t="s">
        <v>2996</v>
      </c>
      <c r="Q257" s="11" t="s">
        <v>424</v>
      </c>
      <c r="R257" s="11">
        <v>90</v>
      </c>
      <c r="S257" s="11">
        <v>185</v>
      </c>
      <c r="T257" s="703">
        <v>90</v>
      </c>
      <c r="U257" s="703"/>
      <c r="V257" s="703"/>
      <c r="W257" s="703"/>
      <c r="X257" s="703"/>
      <c r="Y257" s="4" t="s">
        <v>2988</v>
      </c>
    </row>
    <row r="258" spans="1:25" ht="15" thickBot="1" x14ac:dyDescent="0.35">
      <c r="A258" s="421"/>
      <c r="B258" s="40" t="s">
        <v>183</v>
      </c>
      <c r="C258" s="11" t="s">
        <v>424</v>
      </c>
      <c r="D258" s="11">
        <v>30</v>
      </c>
      <c r="E258" s="11">
        <v>77</v>
      </c>
      <c r="F258" s="281">
        <v>30</v>
      </c>
      <c r="G258" s="281"/>
      <c r="H258" s="281"/>
      <c r="I258" s="281"/>
      <c r="J258" s="281"/>
      <c r="K258" s="20" t="s">
        <v>1716</v>
      </c>
      <c r="O258" s="547"/>
      <c r="P258" s="546" t="s">
        <v>2997</v>
      </c>
      <c r="Q258" s="546" t="s">
        <v>424</v>
      </c>
      <c r="R258" s="546">
        <v>90</v>
      </c>
      <c r="S258" s="546">
        <v>181</v>
      </c>
      <c r="T258" s="703">
        <v>90</v>
      </c>
      <c r="U258" s="703"/>
      <c r="V258" s="703"/>
      <c r="W258" s="703"/>
      <c r="X258" s="703"/>
      <c r="Y258" s="562" t="s">
        <v>2989</v>
      </c>
    </row>
    <row r="259" spans="1:25" ht="18.600000000000001" thickBot="1" x14ac:dyDescent="0.4">
      <c r="A259" s="56" t="s">
        <v>186</v>
      </c>
      <c r="B259" s="15"/>
      <c r="C259" s="83"/>
      <c r="D259" s="27"/>
      <c r="E259" s="27"/>
      <c r="F259" s="27"/>
      <c r="G259" s="27"/>
      <c r="H259" s="27"/>
      <c r="I259" s="27"/>
      <c r="J259" s="27"/>
      <c r="K259" s="23"/>
      <c r="O259" s="421"/>
      <c r="P259" s="11" t="s">
        <v>2994</v>
      </c>
      <c r="Q259" s="11" t="s">
        <v>424</v>
      </c>
      <c r="R259" s="11">
        <v>40</v>
      </c>
      <c r="S259" s="630"/>
      <c r="T259" s="703">
        <v>40</v>
      </c>
      <c r="U259" s="703"/>
      <c r="V259" s="703"/>
      <c r="W259" s="703"/>
      <c r="X259" s="703"/>
      <c r="Y259" s="4" t="s">
        <v>2990</v>
      </c>
    </row>
    <row r="260" spans="1:25" x14ac:dyDescent="0.3">
      <c r="A260" s="419" t="s">
        <v>194</v>
      </c>
      <c r="B260" s="10" t="s">
        <v>187</v>
      </c>
      <c r="C260" s="11" t="s">
        <v>2079</v>
      </c>
      <c r="D260" s="14">
        <v>430</v>
      </c>
      <c r="E260" s="82" t="s">
        <v>559</v>
      </c>
      <c r="F260" s="200"/>
      <c r="G260" s="200">
        <v>430</v>
      </c>
      <c r="H260" s="200"/>
      <c r="I260" s="200"/>
      <c r="J260" s="200"/>
      <c r="K260" s="19" t="s">
        <v>1718</v>
      </c>
      <c r="O260" s="421"/>
      <c r="P260" s="11" t="s">
        <v>3011</v>
      </c>
      <c r="Q260" s="11" t="s">
        <v>424</v>
      </c>
      <c r="R260" s="11">
        <v>515</v>
      </c>
      <c r="S260" s="11">
        <v>1180</v>
      </c>
      <c r="T260" s="703"/>
      <c r="U260" s="703"/>
      <c r="V260" s="703">
        <v>515</v>
      </c>
      <c r="W260" s="703"/>
      <c r="X260" s="703"/>
      <c r="Y260" s="4" t="s">
        <v>3012</v>
      </c>
    </row>
    <row r="261" spans="1:25" x14ac:dyDescent="0.3">
      <c r="A261" s="35" t="s">
        <v>195</v>
      </c>
      <c r="B261" s="40" t="s">
        <v>188</v>
      </c>
      <c r="C261" s="11" t="s">
        <v>2079</v>
      </c>
      <c r="D261" s="11">
        <v>630</v>
      </c>
      <c r="E261" s="82" t="s">
        <v>559</v>
      </c>
      <c r="F261" s="200"/>
      <c r="G261" s="200"/>
      <c r="H261" s="200">
        <v>630</v>
      </c>
      <c r="I261" s="200"/>
      <c r="J261" s="200"/>
      <c r="K261" s="20" t="s">
        <v>1075</v>
      </c>
      <c r="O261" s="547"/>
      <c r="P261" s="546" t="s">
        <v>3011</v>
      </c>
      <c r="Q261" s="546" t="s">
        <v>424</v>
      </c>
      <c r="R261" s="546">
        <v>320</v>
      </c>
      <c r="S261" s="546">
        <v>735</v>
      </c>
      <c r="T261" s="703"/>
      <c r="U261" s="703">
        <v>320</v>
      </c>
      <c r="V261" s="703"/>
      <c r="W261" s="703"/>
      <c r="X261" s="703"/>
      <c r="Y261" s="562" t="s">
        <v>3012</v>
      </c>
    </row>
    <row r="262" spans="1:25" x14ac:dyDescent="0.3">
      <c r="A262" s="421"/>
      <c r="B262" s="40" t="s">
        <v>189</v>
      </c>
      <c r="C262" s="11" t="s">
        <v>2079</v>
      </c>
      <c r="D262" s="11">
        <v>170</v>
      </c>
      <c r="E262" s="82"/>
      <c r="F262" s="200">
        <v>170</v>
      </c>
      <c r="G262" s="200"/>
      <c r="H262" s="200"/>
      <c r="I262" s="200"/>
      <c r="J262" s="200"/>
      <c r="K262" s="20" t="s">
        <v>1076</v>
      </c>
      <c r="O262" s="588" t="s">
        <v>3055</v>
      </c>
      <c r="P262" s="545" t="s">
        <v>3056</v>
      </c>
      <c r="Q262" s="546" t="s">
        <v>424</v>
      </c>
      <c r="R262" s="545">
        <v>105</v>
      </c>
      <c r="S262" s="630"/>
      <c r="T262" s="703">
        <v>105</v>
      </c>
      <c r="U262" s="703"/>
      <c r="V262" s="703"/>
      <c r="W262" s="703"/>
      <c r="X262" s="703"/>
      <c r="Y262" s="574" t="s">
        <v>3057</v>
      </c>
    </row>
    <row r="263" spans="1:25" x14ac:dyDescent="0.3">
      <c r="A263" s="421" t="s">
        <v>1192</v>
      </c>
      <c r="B263" s="40" t="s">
        <v>190</v>
      </c>
      <c r="C263" s="11" t="s">
        <v>2079</v>
      </c>
      <c r="D263" s="11">
        <v>227</v>
      </c>
      <c r="E263" s="82"/>
      <c r="F263" s="200">
        <v>227</v>
      </c>
      <c r="G263" s="200"/>
      <c r="H263" s="200"/>
      <c r="I263" s="200"/>
      <c r="J263" s="200"/>
      <c r="K263" s="20" t="s">
        <v>1077</v>
      </c>
      <c r="O263" s="421" t="s">
        <v>3064</v>
      </c>
      <c r="P263" s="11" t="s">
        <v>3058</v>
      </c>
      <c r="Q263" s="11" t="s">
        <v>424</v>
      </c>
      <c r="R263" s="11">
        <v>65</v>
      </c>
      <c r="S263" s="630"/>
      <c r="T263" s="703">
        <v>65</v>
      </c>
      <c r="U263" s="703"/>
      <c r="V263" s="703"/>
      <c r="W263" s="703"/>
      <c r="X263" s="703"/>
      <c r="Y263" s="4" t="s">
        <v>3061</v>
      </c>
    </row>
    <row r="264" spans="1:25" x14ac:dyDescent="0.3">
      <c r="A264" s="421"/>
      <c r="B264" s="40" t="s">
        <v>191</v>
      </c>
      <c r="C264" s="11" t="s">
        <v>2079</v>
      </c>
      <c r="D264" s="11">
        <v>288</v>
      </c>
      <c r="E264" s="82"/>
      <c r="F264" s="200"/>
      <c r="G264" s="200">
        <v>288</v>
      </c>
      <c r="H264" s="200"/>
      <c r="I264" s="200"/>
      <c r="J264" s="200"/>
      <c r="K264" s="20" t="s">
        <v>1078</v>
      </c>
      <c r="O264" s="547"/>
      <c r="P264" s="546" t="s">
        <v>3059</v>
      </c>
      <c r="Q264" s="546" t="s">
        <v>424</v>
      </c>
      <c r="R264" s="546">
        <v>105</v>
      </c>
      <c r="S264" s="630"/>
      <c r="T264" s="703">
        <v>105</v>
      </c>
      <c r="U264" s="703"/>
      <c r="V264" s="703"/>
      <c r="W264" s="703"/>
      <c r="X264" s="703"/>
      <c r="Y264" s="562" t="s">
        <v>3060</v>
      </c>
    </row>
    <row r="265" spans="1:25" x14ac:dyDescent="0.3">
      <c r="A265" s="421"/>
      <c r="B265" s="40" t="s">
        <v>1079</v>
      </c>
      <c r="C265" s="11" t="s">
        <v>82</v>
      </c>
      <c r="D265" s="11">
        <v>40</v>
      </c>
      <c r="E265" s="82"/>
      <c r="F265" s="200">
        <v>40</v>
      </c>
      <c r="G265" s="200"/>
      <c r="H265" s="200"/>
      <c r="I265" s="200"/>
      <c r="J265" s="200"/>
      <c r="K265" s="20" t="s">
        <v>1083</v>
      </c>
      <c r="O265" s="429"/>
      <c r="P265" s="13" t="s">
        <v>3098</v>
      </c>
      <c r="Q265" s="11" t="s">
        <v>424</v>
      </c>
      <c r="R265" s="11">
        <v>140</v>
      </c>
      <c r="S265" s="11">
        <v>260</v>
      </c>
      <c r="T265" s="703">
        <v>140</v>
      </c>
      <c r="U265" s="703"/>
      <c r="V265" s="703"/>
      <c r="W265" s="703"/>
      <c r="X265" s="703"/>
      <c r="Y265" s="6" t="s">
        <v>3094</v>
      </c>
    </row>
    <row r="266" spans="1:25" x14ac:dyDescent="0.3">
      <c r="A266" s="421"/>
      <c r="B266" s="40" t="s">
        <v>1080</v>
      </c>
      <c r="C266" s="11" t="s">
        <v>82</v>
      </c>
      <c r="D266" s="11">
        <v>80</v>
      </c>
      <c r="E266" s="82"/>
      <c r="F266" s="200">
        <v>80</v>
      </c>
      <c r="G266" s="200"/>
      <c r="H266" s="200"/>
      <c r="I266" s="200"/>
      <c r="J266" s="200"/>
      <c r="K266" s="20" t="s">
        <v>1084</v>
      </c>
      <c r="O266" s="547"/>
      <c r="P266" s="546" t="s">
        <v>3099</v>
      </c>
      <c r="Q266" s="546" t="s">
        <v>424</v>
      </c>
      <c r="R266" s="546">
        <v>186</v>
      </c>
      <c r="S266" s="546">
        <v>340</v>
      </c>
      <c r="T266" s="703">
        <v>186</v>
      </c>
      <c r="U266" s="703"/>
      <c r="V266" s="703"/>
      <c r="W266" s="703"/>
      <c r="X266" s="703"/>
      <c r="Y266" s="574" t="s">
        <v>3094</v>
      </c>
    </row>
    <row r="267" spans="1:25" x14ac:dyDescent="0.3">
      <c r="A267" s="421"/>
      <c r="B267" s="40" t="s">
        <v>1081</v>
      </c>
      <c r="C267" s="11" t="s">
        <v>82</v>
      </c>
      <c r="D267" s="11">
        <v>40</v>
      </c>
      <c r="E267" s="82"/>
      <c r="F267" s="200">
        <v>40</v>
      </c>
      <c r="G267" s="200"/>
      <c r="H267" s="200"/>
      <c r="I267" s="200"/>
      <c r="J267" s="200"/>
      <c r="K267" s="20" t="s">
        <v>1085</v>
      </c>
      <c r="O267" s="421"/>
      <c r="P267" s="11" t="s">
        <v>3100</v>
      </c>
      <c r="Q267" s="11" t="s">
        <v>424</v>
      </c>
      <c r="R267" s="11">
        <v>235</v>
      </c>
      <c r="S267" s="11">
        <v>430</v>
      </c>
      <c r="T267" s="703">
        <v>235</v>
      </c>
      <c r="U267" s="703"/>
      <c r="V267" s="703"/>
      <c r="W267" s="703"/>
      <c r="X267" s="703"/>
      <c r="Y267" s="6" t="s">
        <v>3094</v>
      </c>
    </row>
    <row r="268" spans="1:25" x14ac:dyDescent="0.3">
      <c r="A268" s="421"/>
      <c r="B268" s="40" t="s">
        <v>1082</v>
      </c>
      <c r="C268" s="11" t="s">
        <v>82</v>
      </c>
      <c r="D268" s="11">
        <v>80</v>
      </c>
      <c r="E268" s="82"/>
      <c r="F268" s="200">
        <v>80</v>
      </c>
      <c r="G268" s="200"/>
      <c r="H268" s="200"/>
      <c r="I268" s="200"/>
      <c r="J268" s="200"/>
      <c r="K268" s="20" t="s">
        <v>1086</v>
      </c>
      <c r="O268" s="421"/>
      <c r="P268" s="11" t="s">
        <v>3104</v>
      </c>
      <c r="Q268" s="11" t="s">
        <v>424</v>
      </c>
      <c r="R268" s="11">
        <v>100</v>
      </c>
      <c r="S268" s="11">
        <v>160</v>
      </c>
      <c r="T268" s="703">
        <v>100</v>
      </c>
      <c r="U268" s="703"/>
      <c r="V268" s="703"/>
      <c r="W268" s="703"/>
      <c r="X268" s="703"/>
      <c r="Y268" s="6" t="s">
        <v>3108</v>
      </c>
    </row>
    <row r="269" spans="1:25" x14ac:dyDescent="0.3">
      <c r="A269" s="421"/>
      <c r="B269" s="40" t="s">
        <v>192</v>
      </c>
      <c r="C269" s="11" t="s">
        <v>82</v>
      </c>
      <c r="D269" s="11">
        <v>75</v>
      </c>
      <c r="E269" s="82"/>
      <c r="F269" s="200">
        <v>75</v>
      </c>
      <c r="G269" s="200"/>
      <c r="H269" s="200"/>
      <c r="I269" s="200"/>
      <c r="J269" s="200"/>
      <c r="K269" s="20" t="s">
        <v>1087</v>
      </c>
      <c r="O269" s="547"/>
      <c r="P269" s="546" t="s">
        <v>3105</v>
      </c>
      <c r="Q269" s="546" t="s">
        <v>424</v>
      </c>
      <c r="R269" s="546">
        <v>150</v>
      </c>
      <c r="S269" s="546">
        <v>240</v>
      </c>
      <c r="T269" s="703">
        <v>150</v>
      </c>
      <c r="U269" s="703"/>
      <c r="V269" s="703"/>
      <c r="W269" s="703"/>
      <c r="X269" s="703"/>
      <c r="Y269" s="574" t="s">
        <v>3108</v>
      </c>
    </row>
    <row r="270" spans="1:25" x14ac:dyDescent="0.3">
      <c r="A270" s="421"/>
      <c r="B270" s="40" t="s">
        <v>193</v>
      </c>
      <c r="C270" s="11" t="s">
        <v>82</v>
      </c>
      <c r="D270" s="11">
        <v>150</v>
      </c>
      <c r="E270" s="82"/>
      <c r="F270" s="200">
        <v>150</v>
      </c>
      <c r="G270" s="200"/>
      <c r="H270" s="200"/>
      <c r="I270" s="200"/>
      <c r="J270" s="200"/>
      <c r="K270" s="20" t="s">
        <v>1088</v>
      </c>
      <c r="O270" s="421"/>
      <c r="P270" s="11" t="s">
        <v>3106</v>
      </c>
      <c r="Q270" s="11" t="s">
        <v>424</v>
      </c>
      <c r="R270" s="11">
        <v>200</v>
      </c>
      <c r="S270" s="11">
        <v>320</v>
      </c>
      <c r="T270" s="703">
        <v>200</v>
      </c>
      <c r="U270" s="703"/>
      <c r="V270" s="703"/>
      <c r="W270" s="703"/>
      <c r="X270" s="703"/>
      <c r="Y270" s="6" t="s">
        <v>3108</v>
      </c>
    </row>
    <row r="271" spans="1:25" x14ac:dyDescent="0.3">
      <c r="A271" s="421"/>
      <c r="B271" s="40" t="s">
        <v>1089</v>
      </c>
      <c r="C271" s="11" t="s">
        <v>424</v>
      </c>
      <c r="D271" s="11">
        <v>150</v>
      </c>
      <c r="E271" s="82"/>
      <c r="F271" s="200">
        <v>150</v>
      </c>
      <c r="G271" s="200"/>
      <c r="H271" s="200"/>
      <c r="I271" s="200"/>
      <c r="J271" s="200"/>
      <c r="K271" s="20" t="s">
        <v>1091</v>
      </c>
      <c r="O271" s="547"/>
      <c r="P271" s="546" t="s">
        <v>3107</v>
      </c>
      <c r="Q271" s="546" t="s">
        <v>424</v>
      </c>
      <c r="R271" s="546">
        <v>250</v>
      </c>
      <c r="S271" s="546">
        <v>400</v>
      </c>
      <c r="T271" s="703"/>
      <c r="U271" s="703">
        <v>250</v>
      </c>
      <c r="V271" s="703"/>
      <c r="W271" s="703"/>
      <c r="X271" s="703"/>
      <c r="Y271" s="574" t="s">
        <v>3108</v>
      </c>
    </row>
    <row r="272" spans="1:25" ht="15" thickBot="1" x14ac:dyDescent="0.35">
      <c r="A272" s="429"/>
      <c r="B272" s="40" t="s">
        <v>1090</v>
      </c>
      <c r="C272" s="11" t="s">
        <v>424</v>
      </c>
      <c r="D272" s="11">
        <v>150</v>
      </c>
      <c r="E272" s="82"/>
      <c r="F272" s="200">
        <v>150</v>
      </c>
      <c r="G272" s="200"/>
      <c r="H272" s="200"/>
      <c r="I272" s="200"/>
      <c r="J272" s="200"/>
      <c r="K272" s="20" t="s">
        <v>1092</v>
      </c>
      <c r="O272" s="426" t="s">
        <v>3127</v>
      </c>
      <c r="P272" s="14" t="s">
        <v>3123</v>
      </c>
      <c r="Q272" s="11" t="s">
        <v>424</v>
      </c>
      <c r="R272" s="14">
        <v>200</v>
      </c>
      <c r="S272" s="14">
        <v>480</v>
      </c>
      <c r="T272" s="315">
        <v>200</v>
      </c>
      <c r="U272" s="315"/>
      <c r="V272" s="315"/>
      <c r="W272" s="315"/>
      <c r="X272" s="315"/>
      <c r="Y272" s="6"/>
    </row>
    <row r="273" spans="1:25" ht="18.600000000000001" thickBot="1" x14ac:dyDescent="0.4">
      <c r="A273" s="56" t="s">
        <v>196</v>
      </c>
      <c r="B273" s="15"/>
      <c r="C273" s="83"/>
      <c r="D273" s="27"/>
      <c r="E273" s="27"/>
      <c r="F273" s="27"/>
      <c r="G273" s="27"/>
      <c r="H273" s="27"/>
      <c r="I273" s="27"/>
      <c r="J273" s="27"/>
      <c r="K273" s="23"/>
      <c r="O273" s="547" t="s">
        <v>3128</v>
      </c>
      <c r="P273" s="546" t="s">
        <v>3124</v>
      </c>
      <c r="Q273" s="546" t="s">
        <v>424</v>
      </c>
      <c r="R273" s="545">
        <v>150</v>
      </c>
      <c r="S273" s="545">
        <v>360</v>
      </c>
      <c r="T273" s="315">
        <v>150</v>
      </c>
      <c r="U273" s="315"/>
      <c r="V273" s="315"/>
      <c r="W273" s="315"/>
      <c r="X273" s="315"/>
      <c r="Y273" s="562"/>
    </row>
    <row r="274" spans="1:25" x14ac:dyDescent="0.3">
      <c r="A274" s="419" t="s">
        <v>209</v>
      </c>
      <c r="B274" s="10" t="s">
        <v>197</v>
      </c>
      <c r="C274" s="11" t="s">
        <v>98</v>
      </c>
      <c r="D274" s="14">
        <v>460</v>
      </c>
      <c r="E274" s="82"/>
      <c r="F274" s="200"/>
      <c r="G274" s="200">
        <v>460</v>
      </c>
      <c r="H274" s="200"/>
      <c r="I274" s="200"/>
      <c r="J274" s="200"/>
      <c r="K274" s="19" t="s">
        <v>1719</v>
      </c>
      <c r="O274" s="421"/>
      <c r="P274" s="11" t="s">
        <v>3125</v>
      </c>
      <c r="Q274" s="11" t="s">
        <v>424</v>
      </c>
      <c r="R274" s="14">
        <v>100</v>
      </c>
      <c r="S274" s="14">
        <v>240</v>
      </c>
      <c r="T274" s="315">
        <v>100</v>
      </c>
      <c r="U274" s="315"/>
      <c r="V274" s="315"/>
      <c r="W274" s="315"/>
      <c r="X274" s="315"/>
      <c r="Y274" s="4"/>
    </row>
    <row r="275" spans="1:25" x14ac:dyDescent="0.3">
      <c r="A275" s="35" t="s">
        <v>210</v>
      </c>
      <c r="B275" s="40" t="s">
        <v>199</v>
      </c>
      <c r="C275" s="11" t="s">
        <v>98</v>
      </c>
      <c r="D275" s="11">
        <v>640</v>
      </c>
      <c r="E275" s="82"/>
      <c r="F275" s="200"/>
      <c r="G275" s="200"/>
      <c r="H275" s="200">
        <v>640</v>
      </c>
      <c r="I275" s="200"/>
      <c r="J275" s="200"/>
      <c r="K275" s="20" t="s">
        <v>1720</v>
      </c>
      <c r="O275" s="547"/>
      <c r="P275" s="546" t="s">
        <v>3147</v>
      </c>
      <c r="Q275" s="546" t="s">
        <v>424</v>
      </c>
      <c r="R275" s="546">
        <v>75</v>
      </c>
      <c r="S275" s="546">
        <v>158</v>
      </c>
      <c r="T275" s="281">
        <v>75</v>
      </c>
      <c r="U275" s="281"/>
      <c r="V275" s="315"/>
      <c r="W275" s="315"/>
      <c r="X275" s="315"/>
      <c r="Y275" s="574" t="s">
        <v>3138</v>
      </c>
    </row>
    <row r="276" spans="1:25" x14ac:dyDescent="0.3">
      <c r="A276" s="421" t="s">
        <v>1350</v>
      </c>
      <c r="B276" s="40" t="s">
        <v>202</v>
      </c>
      <c r="C276" s="11" t="s">
        <v>2070</v>
      </c>
      <c r="D276" s="11">
        <v>420</v>
      </c>
      <c r="E276" s="82"/>
      <c r="F276" s="200"/>
      <c r="G276" s="200">
        <v>420</v>
      </c>
      <c r="H276" s="200"/>
      <c r="I276" s="200"/>
      <c r="J276" s="200"/>
      <c r="K276" s="4" t="s">
        <v>1721</v>
      </c>
      <c r="O276" s="421"/>
      <c r="P276" s="11" t="s">
        <v>3148</v>
      </c>
      <c r="Q276" s="11" t="s">
        <v>424</v>
      </c>
      <c r="R276" s="11">
        <v>150</v>
      </c>
      <c r="S276" s="11">
        <v>310</v>
      </c>
      <c r="T276" s="281">
        <v>150</v>
      </c>
      <c r="U276" s="281"/>
      <c r="V276" s="315"/>
      <c r="W276" s="315"/>
      <c r="X276" s="315"/>
      <c r="Y276" s="6" t="s">
        <v>3138</v>
      </c>
    </row>
    <row r="277" spans="1:25" x14ac:dyDescent="0.3">
      <c r="A277" s="421" t="s">
        <v>1348</v>
      </c>
      <c r="B277" s="40" t="s">
        <v>201</v>
      </c>
      <c r="C277" s="11" t="s">
        <v>2069</v>
      </c>
      <c r="D277" s="11">
        <v>660</v>
      </c>
      <c r="E277" s="82"/>
      <c r="F277" s="200"/>
      <c r="G277" s="200"/>
      <c r="H277" s="200">
        <v>660</v>
      </c>
      <c r="I277" s="200"/>
      <c r="J277" s="200"/>
      <c r="K277" s="4" t="s">
        <v>1722</v>
      </c>
      <c r="O277" s="547"/>
      <c r="P277" s="546" t="s">
        <v>3149</v>
      </c>
      <c r="Q277" s="546" t="s">
        <v>424</v>
      </c>
      <c r="R277" s="546">
        <v>210</v>
      </c>
      <c r="S277" s="546">
        <v>468</v>
      </c>
      <c r="T277" s="281">
        <v>210</v>
      </c>
      <c r="U277" s="281"/>
      <c r="V277" s="315"/>
      <c r="W277" s="315"/>
      <c r="X277" s="315"/>
      <c r="Y277" s="574" t="s">
        <v>3138</v>
      </c>
    </row>
    <row r="278" spans="1:25" x14ac:dyDescent="0.3">
      <c r="A278" s="421" t="s">
        <v>1349</v>
      </c>
      <c r="B278" s="40" t="s">
        <v>203</v>
      </c>
      <c r="C278" s="11" t="s">
        <v>2082</v>
      </c>
      <c r="D278" s="11">
        <v>140</v>
      </c>
      <c r="E278" s="82"/>
      <c r="F278" s="200">
        <v>140</v>
      </c>
      <c r="G278" s="200"/>
      <c r="H278" s="200"/>
      <c r="I278" s="200"/>
      <c r="J278" s="200"/>
      <c r="K278" s="4" t="s">
        <v>1723</v>
      </c>
      <c r="O278" s="421"/>
      <c r="P278" s="11" t="s">
        <v>3155</v>
      </c>
      <c r="Q278" s="11" t="s">
        <v>424</v>
      </c>
      <c r="R278" s="11">
        <v>75</v>
      </c>
      <c r="S278" s="11">
        <v>131</v>
      </c>
      <c r="T278" s="281">
        <v>75</v>
      </c>
      <c r="U278" s="281"/>
      <c r="V278" s="315"/>
      <c r="W278" s="315"/>
      <c r="X278" s="315"/>
      <c r="Y278" s="6" t="s">
        <v>3138</v>
      </c>
    </row>
    <row r="279" spans="1:25" x14ac:dyDescent="0.3">
      <c r="A279" s="421"/>
      <c r="B279" s="40" t="s">
        <v>204</v>
      </c>
      <c r="C279" s="11" t="s">
        <v>2082</v>
      </c>
      <c r="D279" s="11">
        <v>100</v>
      </c>
      <c r="E279" s="82"/>
      <c r="F279" s="200">
        <v>100</v>
      </c>
      <c r="G279" s="200"/>
      <c r="H279" s="200"/>
      <c r="I279" s="200"/>
      <c r="J279" s="200"/>
      <c r="K279" s="4" t="s">
        <v>1724</v>
      </c>
      <c r="O279" s="547"/>
      <c r="P279" s="546" t="s">
        <v>3156</v>
      </c>
      <c r="Q279" s="546" t="s">
        <v>424</v>
      </c>
      <c r="R279" s="546">
        <v>84</v>
      </c>
      <c r="S279" s="546">
        <v>154</v>
      </c>
      <c r="T279" s="281">
        <v>84</v>
      </c>
      <c r="U279" s="281"/>
      <c r="V279" s="315"/>
      <c r="W279" s="315"/>
      <c r="X279" s="315"/>
      <c r="Y279" s="574" t="s">
        <v>3138</v>
      </c>
    </row>
    <row r="280" spans="1:25" x14ac:dyDescent="0.3">
      <c r="A280" s="421"/>
      <c r="B280" s="40" t="s">
        <v>207</v>
      </c>
      <c r="C280" s="11" t="s">
        <v>2082</v>
      </c>
      <c r="D280" s="11">
        <v>100</v>
      </c>
      <c r="E280" s="82"/>
      <c r="F280" s="200">
        <v>100</v>
      </c>
      <c r="G280" s="200"/>
      <c r="H280" s="200"/>
      <c r="I280" s="200"/>
      <c r="J280" s="200"/>
      <c r="K280" s="4" t="s">
        <v>1725</v>
      </c>
      <c r="O280" s="421"/>
      <c r="P280" s="11" t="s">
        <v>3157</v>
      </c>
      <c r="Q280" s="11" t="s">
        <v>424</v>
      </c>
      <c r="R280" s="11">
        <v>100</v>
      </c>
      <c r="S280" s="11">
        <v>210</v>
      </c>
      <c r="T280" s="281">
        <v>100</v>
      </c>
      <c r="U280" s="281"/>
      <c r="V280" s="315"/>
      <c r="W280" s="315"/>
      <c r="X280" s="315"/>
      <c r="Y280" s="6" t="s">
        <v>3138</v>
      </c>
    </row>
    <row r="281" spans="1:25" ht="15" thickBot="1" x14ac:dyDescent="0.35">
      <c r="A281" s="421"/>
      <c r="B281" s="40" t="s">
        <v>208</v>
      </c>
      <c r="C281" s="11" t="s">
        <v>2082</v>
      </c>
      <c r="D281" s="11">
        <v>140</v>
      </c>
      <c r="E281" s="82"/>
      <c r="F281" s="200">
        <v>140</v>
      </c>
      <c r="G281" s="200"/>
      <c r="H281" s="200"/>
      <c r="I281" s="200"/>
      <c r="J281" s="200"/>
      <c r="K281" s="4" t="s">
        <v>1726</v>
      </c>
      <c r="O281" s="547"/>
      <c r="P281" s="546" t="s">
        <v>3158</v>
      </c>
      <c r="Q281" s="546" t="s">
        <v>424</v>
      </c>
      <c r="R281" s="546">
        <v>140</v>
      </c>
      <c r="S281" s="546">
        <v>262</v>
      </c>
      <c r="T281" s="281">
        <v>140</v>
      </c>
      <c r="U281" s="281"/>
      <c r="V281" s="315"/>
      <c r="W281" s="315"/>
      <c r="X281" s="315"/>
      <c r="Y281" s="574" t="s">
        <v>3138</v>
      </c>
    </row>
    <row r="282" spans="1:25" ht="18.600000000000001" thickBot="1" x14ac:dyDescent="0.4">
      <c r="A282" s="56" t="s">
        <v>211</v>
      </c>
      <c r="B282" s="15"/>
      <c r="C282" s="83"/>
      <c r="D282" s="27"/>
      <c r="E282" s="27"/>
      <c r="F282" s="27"/>
      <c r="G282" s="27"/>
      <c r="H282" s="27"/>
      <c r="I282" s="27"/>
      <c r="J282" s="27"/>
      <c r="K282" s="23"/>
      <c r="O282" s="421"/>
      <c r="P282" s="11" t="s">
        <v>3159</v>
      </c>
      <c r="Q282" s="11" t="s">
        <v>424</v>
      </c>
      <c r="R282" s="11">
        <v>140</v>
      </c>
      <c r="S282" s="11">
        <v>262</v>
      </c>
      <c r="T282" s="281">
        <v>140</v>
      </c>
      <c r="U282" s="281"/>
      <c r="V282" s="315"/>
      <c r="W282" s="315"/>
      <c r="X282" s="315"/>
      <c r="Y282" s="6" t="s">
        <v>3138</v>
      </c>
    </row>
    <row r="283" spans="1:25" x14ac:dyDescent="0.3">
      <c r="A283" s="419" t="s">
        <v>220</v>
      </c>
      <c r="B283" s="10" t="s">
        <v>212</v>
      </c>
      <c r="C283" s="11" t="s">
        <v>2069</v>
      </c>
      <c r="D283" s="14">
        <v>600</v>
      </c>
      <c r="E283" s="14" t="s">
        <v>1099</v>
      </c>
      <c r="F283" s="315"/>
      <c r="G283" s="315"/>
      <c r="H283" s="315">
        <v>600</v>
      </c>
      <c r="I283" s="315"/>
      <c r="J283" s="315"/>
      <c r="K283" s="19" t="s">
        <v>1727</v>
      </c>
      <c r="O283" s="547"/>
      <c r="P283" s="546" t="s">
        <v>3160</v>
      </c>
      <c r="Q283" s="546" t="s">
        <v>424</v>
      </c>
      <c r="R283" s="546">
        <v>212</v>
      </c>
      <c r="S283" s="546">
        <v>393</v>
      </c>
      <c r="T283" s="281">
        <v>212</v>
      </c>
      <c r="U283" s="281"/>
      <c r="V283" s="315"/>
      <c r="W283" s="315"/>
      <c r="X283" s="315"/>
      <c r="Y283" s="574" t="s">
        <v>3138</v>
      </c>
    </row>
    <row r="284" spans="1:25" x14ac:dyDescent="0.3">
      <c r="A284" s="42" t="s">
        <v>221</v>
      </c>
      <c r="B284" s="40" t="s">
        <v>214</v>
      </c>
      <c r="C284" s="11" t="s">
        <v>2069</v>
      </c>
      <c r="D284" s="11">
        <v>600</v>
      </c>
      <c r="E284" s="11">
        <v>1620</v>
      </c>
      <c r="F284" s="281"/>
      <c r="G284" s="281"/>
      <c r="H284" s="281">
        <v>600</v>
      </c>
      <c r="I284" s="281"/>
      <c r="J284" s="281"/>
      <c r="K284" s="20" t="s">
        <v>1727</v>
      </c>
      <c r="O284" s="426" t="s">
        <v>3206</v>
      </c>
      <c r="P284" s="14" t="s">
        <v>3189</v>
      </c>
      <c r="Q284" s="11" t="s">
        <v>424</v>
      </c>
      <c r="R284" s="14">
        <v>44</v>
      </c>
      <c r="S284" s="14">
        <v>90</v>
      </c>
      <c r="T284" s="703">
        <v>44</v>
      </c>
      <c r="U284" s="703"/>
      <c r="V284" s="703"/>
      <c r="W284" s="703"/>
      <c r="X284" s="703"/>
      <c r="Y284" s="6" t="s">
        <v>3202</v>
      </c>
    </row>
    <row r="285" spans="1:25" x14ac:dyDescent="0.3">
      <c r="A285" s="421"/>
      <c r="B285" s="40" t="s">
        <v>216</v>
      </c>
      <c r="C285" s="11" t="s">
        <v>2083</v>
      </c>
      <c r="D285" s="11">
        <v>200</v>
      </c>
      <c r="E285" s="11">
        <v>460</v>
      </c>
      <c r="F285" s="281">
        <v>200</v>
      </c>
      <c r="G285" s="281"/>
      <c r="H285" s="281"/>
      <c r="I285" s="281"/>
      <c r="J285" s="281"/>
      <c r="K285" s="20" t="s">
        <v>1727</v>
      </c>
      <c r="O285" s="547" t="s">
        <v>3207</v>
      </c>
      <c r="P285" s="546" t="s">
        <v>3190</v>
      </c>
      <c r="Q285" s="546" t="s">
        <v>424</v>
      </c>
      <c r="R285" s="546">
        <v>60</v>
      </c>
      <c r="S285" s="546">
        <v>120</v>
      </c>
      <c r="T285" s="703">
        <v>60</v>
      </c>
      <c r="U285" s="703"/>
      <c r="V285" s="703"/>
      <c r="W285" s="703"/>
      <c r="X285" s="703"/>
      <c r="Y285" s="574" t="s">
        <v>3202</v>
      </c>
    </row>
    <row r="286" spans="1:25" ht="15" thickBot="1" x14ac:dyDescent="0.35">
      <c r="A286" s="421"/>
      <c r="B286" s="252" t="s">
        <v>219</v>
      </c>
      <c r="C286" s="11" t="s">
        <v>2083</v>
      </c>
      <c r="D286" s="13">
        <v>300</v>
      </c>
      <c r="E286" s="13">
        <v>690</v>
      </c>
      <c r="F286" s="314"/>
      <c r="G286" s="314">
        <v>300</v>
      </c>
      <c r="H286" s="314"/>
      <c r="I286" s="314"/>
      <c r="J286" s="314"/>
      <c r="K286" s="22" t="s">
        <v>1727</v>
      </c>
      <c r="O286" s="420" t="s">
        <v>3205</v>
      </c>
      <c r="P286" s="11" t="s">
        <v>3191</v>
      </c>
      <c r="Q286" s="11" t="s">
        <v>424</v>
      </c>
      <c r="R286" s="11">
        <v>70</v>
      </c>
      <c r="S286" s="11">
        <v>151</v>
      </c>
      <c r="T286" s="703">
        <v>70</v>
      </c>
      <c r="U286" s="703"/>
      <c r="V286" s="703"/>
      <c r="W286" s="703"/>
      <c r="X286" s="703"/>
      <c r="Y286" s="6" t="s">
        <v>3202</v>
      </c>
    </row>
    <row r="287" spans="1:25" ht="18.600000000000001" thickBot="1" x14ac:dyDescent="0.4">
      <c r="A287" s="56" t="s">
        <v>247</v>
      </c>
      <c r="B287" s="15"/>
      <c r="C287" s="83"/>
      <c r="D287" s="27"/>
      <c r="E287" s="27"/>
      <c r="F287" s="27"/>
      <c r="G287" s="27"/>
      <c r="H287" s="27"/>
      <c r="I287" s="27"/>
      <c r="J287" s="27"/>
      <c r="K287" s="16"/>
      <c r="O287" s="426" t="s">
        <v>3213</v>
      </c>
      <c r="P287" s="14" t="s">
        <v>3209</v>
      </c>
      <c r="Q287" s="11" t="s">
        <v>424</v>
      </c>
      <c r="R287" s="14">
        <v>40</v>
      </c>
      <c r="S287" s="630"/>
      <c r="T287" s="703">
        <v>40</v>
      </c>
      <c r="U287" s="703"/>
      <c r="V287" s="703"/>
      <c r="W287" s="703"/>
      <c r="X287" s="703"/>
      <c r="Y287" s="6"/>
    </row>
    <row r="288" spans="1:25" x14ac:dyDescent="0.3">
      <c r="A288" s="419" t="s">
        <v>248</v>
      </c>
      <c r="B288" s="10" t="s">
        <v>222</v>
      </c>
      <c r="C288" s="11" t="s">
        <v>223</v>
      </c>
      <c r="D288" s="14">
        <v>480</v>
      </c>
      <c r="E288" s="14">
        <v>1257</v>
      </c>
      <c r="F288" s="200"/>
      <c r="G288" s="200">
        <v>480</v>
      </c>
      <c r="H288" s="200"/>
      <c r="I288" s="200"/>
      <c r="J288" s="200"/>
      <c r="K288" s="6" t="s">
        <v>1728</v>
      </c>
      <c r="O288" s="547" t="s">
        <v>3214</v>
      </c>
      <c r="P288" s="546" t="s">
        <v>3210</v>
      </c>
      <c r="Q288" s="546" t="s">
        <v>424</v>
      </c>
      <c r="R288" s="545">
        <v>80</v>
      </c>
      <c r="S288" s="630"/>
      <c r="T288" s="703">
        <v>80</v>
      </c>
      <c r="U288" s="703"/>
      <c r="V288" s="703"/>
      <c r="W288" s="703"/>
      <c r="X288" s="703"/>
      <c r="Y288" s="562"/>
    </row>
    <row r="289" spans="1:25" x14ac:dyDescent="0.3">
      <c r="A289" s="35" t="s">
        <v>249</v>
      </c>
      <c r="B289" s="40" t="s">
        <v>224</v>
      </c>
      <c r="C289" s="11" t="s">
        <v>223</v>
      </c>
      <c r="D289" s="11">
        <v>480</v>
      </c>
      <c r="E289" s="11">
        <v>1175</v>
      </c>
      <c r="F289" s="200"/>
      <c r="G289" s="200">
        <v>480</v>
      </c>
      <c r="H289" s="200"/>
      <c r="I289" s="200"/>
      <c r="J289" s="200"/>
      <c r="K289" s="4" t="s">
        <v>225</v>
      </c>
      <c r="O289" s="421"/>
      <c r="P289" s="11" t="s">
        <v>3211</v>
      </c>
      <c r="Q289" s="11" t="s">
        <v>424</v>
      </c>
      <c r="R289" s="14">
        <v>120</v>
      </c>
      <c r="S289" s="630"/>
      <c r="T289" s="703">
        <v>120</v>
      </c>
      <c r="U289" s="703"/>
      <c r="V289" s="703"/>
      <c r="W289" s="703"/>
      <c r="X289" s="703"/>
      <c r="Y289" s="4"/>
    </row>
    <row r="290" spans="1:25" x14ac:dyDescent="0.3">
      <c r="A290" s="421"/>
      <c r="B290" s="40" t="s">
        <v>226</v>
      </c>
      <c r="C290" s="11" t="s">
        <v>223</v>
      </c>
      <c r="D290" s="11">
        <v>480</v>
      </c>
      <c r="E290" s="11">
        <v>1200</v>
      </c>
      <c r="F290" s="200"/>
      <c r="G290" s="200">
        <v>480</v>
      </c>
      <c r="H290" s="200"/>
      <c r="I290" s="200"/>
      <c r="J290" s="200"/>
      <c r="K290" s="4" t="s">
        <v>1105</v>
      </c>
      <c r="O290" s="587"/>
      <c r="P290" s="552" t="s">
        <v>3212</v>
      </c>
      <c r="Q290" s="546" t="s">
        <v>424</v>
      </c>
      <c r="R290" s="580">
        <v>160</v>
      </c>
      <c r="S290" s="648"/>
      <c r="T290" s="703">
        <v>160</v>
      </c>
      <c r="U290" s="703"/>
      <c r="V290" s="703"/>
      <c r="W290" s="703"/>
      <c r="X290" s="703"/>
      <c r="Y290" s="575"/>
    </row>
    <row r="291" spans="1:25" x14ac:dyDescent="0.3">
      <c r="A291" s="421" t="s">
        <v>1192</v>
      </c>
      <c r="B291" s="40" t="s">
        <v>227</v>
      </c>
      <c r="C291" s="11" t="s">
        <v>223</v>
      </c>
      <c r="D291" s="11">
        <v>270</v>
      </c>
      <c r="E291" s="11">
        <v>700</v>
      </c>
      <c r="F291" s="200"/>
      <c r="G291" s="200">
        <v>270</v>
      </c>
      <c r="H291" s="200"/>
      <c r="I291" s="200"/>
      <c r="J291" s="200"/>
      <c r="K291" s="4" t="s">
        <v>228</v>
      </c>
      <c r="O291" s="547"/>
      <c r="P291" s="546" t="s">
        <v>3297</v>
      </c>
      <c r="Q291" s="546" t="s">
        <v>2102</v>
      </c>
      <c r="R291" s="546">
        <v>200</v>
      </c>
      <c r="S291" s="546"/>
      <c r="T291" s="281">
        <v>200</v>
      </c>
      <c r="U291" s="281"/>
      <c r="V291" s="281"/>
      <c r="W291" s="281"/>
      <c r="X291" s="281"/>
      <c r="Y291" s="624" t="s">
        <v>3300</v>
      </c>
    </row>
    <row r="292" spans="1:25" x14ac:dyDescent="0.3">
      <c r="A292" s="421"/>
      <c r="B292" s="40" t="s">
        <v>229</v>
      </c>
      <c r="C292" s="11" t="s">
        <v>223</v>
      </c>
      <c r="D292" s="11">
        <v>270</v>
      </c>
      <c r="E292" s="11" t="s">
        <v>1100</v>
      </c>
      <c r="F292" s="200"/>
      <c r="G292" s="200">
        <v>270</v>
      </c>
      <c r="H292" s="200"/>
      <c r="I292" s="200"/>
      <c r="J292" s="200"/>
      <c r="K292" s="4" t="s">
        <v>225</v>
      </c>
      <c r="O292" s="587"/>
      <c r="P292" s="552" t="s">
        <v>3301</v>
      </c>
      <c r="Q292" s="546" t="s">
        <v>2102</v>
      </c>
      <c r="R292" s="552">
        <v>330</v>
      </c>
      <c r="S292" s="552"/>
      <c r="T292" s="314"/>
      <c r="U292" s="314">
        <v>330</v>
      </c>
      <c r="V292" s="314"/>
      <c r="W292" s="314"/>
      <c r="X292" s="314"/>
      <c r="Y292" s="638" t="s">
        <v>3302</v>
      </c>
    </row>
    <row r="293" spans="1:25" x14ac:dyDescent="0.3">
      <c r="A293" s="421"/>
      <c r="B293" s="40" t="s">
        <v>230</v>
      </c>
      <c r="C293" s="11" t="s">
        <v>98</v>
      </c>
      <c r="D293" s="11">
        <v>225</v>
      </c>
      <c r="E293" s="11">
        <v>470</v>
      </c>
      <c r="F293" s="200">
        <v>225</v>
      </c>
      <c r="G293" s="200"/>
      <c r="H293" s="200"/>
      <c r="I293" s="200"/>
      <c r="J293" s="200"/>
      <c r="K293" s="4" t="s">
        <v>231</v>
      </c>
      <c r="O293" s="588" t="s">
        <v>3369</v>
      </c>
      <c r="P293" s="545" t="s">
        <v>3362</v>
      </c>
      <c r="Q293" s="546" t="s">
        <v>424</v>
      </c>
      <c r="R293" s="545">
        <v>215</v>
      </c>
      <c r="S293" s="545"/>
      <c r="T293" s="315">
        <v>215</v>
      </c>
      <c r="U293" s="315"/>
      <c r="V293" s="315"/>
      <c r="W293" s="315"/>
      <c r="X293" s="315"/>
      <c r="Y293" s="574" t="s">
        <v>3365</v>
      </c>
    </row>
    <row r="294" spans="1:25" x14ac:dyDescent="0.3">
      <c r="A294" s="421"/>
      <c r="B294" s="40" t="s">
        <v>232</v>
      </c>
      <c r="C294" s="11" t="s">
        <v>223</v>
      </c>
      <c r="D294" s="11">
        <v>95</v>
      </c>
      <c r="E294" s="11" t="s">
        <v>1101</v>
      </c>
      <c r="F294" s="200">
        <v>95</v>
      </c>
      <c r="G294" s="200"/>
      <c r="H294" s="200"/>
      <c r="I294" s="200"/>
      <c r="J294" s="200"/>
      <c r="K294" s="4" t="s">
        <v>1103</v>
      </c>
      <c r="O294" s="547"/>
      <c r="P294" s="546" t="s">
        <v>3379</v>
      </c>
      <c r="Q294" s="546" t="s">
        <v>424</v>
      </c>
      <c r="R294" s="545">
        <v>600</v>
      </c>
      <c r="S294" s="545">
        <v>1200</v>
      </c>
      <c r="T294" s="315"/>
      <c r="U294" s="315"/>
      <c r="V294" s="315">
        <v>600</v>
      </c>
      <c r="W294" s="315"/>
      <c r="X294" s="315"/>
      <c r="Y294" s="562" t="s">
        <v>3380</v>
      </c>
    </row>
    <row r="295" spans="1:25" x14ac:dyDescent="0.3">
      <c r="A295" s="421"/>
      <c r="B295" s="40" t="s">
        <v>233</v>
      </c>
      <c r="C295" s="11" t="s">
        <v>223</v>
      </c>
      <c r="D295" s="11">
        <v>65</v>
      </c>
      <c r="E295" s="11" t="s">
        <v>1102</v>
      </c>
      <c r="F295" s="200">
        <v>65</v>
      </c>
      <c r="G295" s="200"/>
      <c r="H295" s="200"/>
      <c r="I295" s="200"/>
      <c r="J295" s="200"/>
      <c r="K295" s="4" t="s">
        <v>1104</v>
      </c>
      <c r="O295" s="421"/>
      <c r="P295" s="11" t="s">
        <v>3403</v>
      </c>
      <c r="Q295" s="11" t="s">
        <v>424</v>
      </c>
      <c r="R295" s="11">
        <v>200</v>
      </c>
      <c r="S295" s="11">
        <v>460</v>
      </c>
      <c r="T295" s="281">
        <v>200</v>
      </c>
      <c r="U295" s="281"/>
      <c r="V295" s="281"/>
      <c r="W295" s="281"/>
      <c r="X295" s="281"/>
      <c r="Y295" s="4" t="s">
        <v>3405</v>
      </c>
    </row>
    <row r="296" spans="1:25" x14ac:dyDescent="0.3">
      <c r="A296" s="421"/>
      <c r="B296" s="40" t="s">
        <v>234</v>
      </c>
      <c r="C296" s="11" t="s">
        <v>82</v>
      </c>
      <c r="D296" s="11">
        <v>30</v>
      </c>
      <c r="E296" s="82" t="s">
        <v>559</v>
      </c>
      <c r="F296" s="200">
        <v>30</v>
      </c>
      <c r="G296" s="200"/>
      <c r="H296" s="200"/>
      <c r="I296" s="200"/>
      <c r="J296" s="200"/>
      <c r="K296" s="4" t="s">
        <v>235</v>
      </c>
      <c r="O296" s="547"/>
      <c r="P296" s="546" t="s">
        <v>3404</v>
      </c>
      <c r="Q296" s="546" t="s">
        <v>424</v>
      </c>
      <c r="R296" s="546">
        <v>200</v>
      </c>
      <c r="S296" s="546">
        <v>460</v>
      </c>
      <c r="T296" s="281">
        <v>200</v>
      </c>
      <c r="U296" s="281"/>
      <c r="V296" s="281"/>
      <c r="W296" s="281"/>
      <c r="X296" s="281"/>
      <c r="Y296" s="562" t="s">
        <v>3387</v>
      </c>
    </row>
    <row r="297" spans="1:25" x14ac:dyDescent="0.3">
      <c r="A297" s="421"/>
      <c r="B297" s="40" t="s">
        <v>236</v>
      </c>
      <c r="C297" s="11" t="s">
        <v>2084</v>
      </c>
      <c r="D297" s="11">
        <v>15</v>
      </c>
      <c r="E297" s="82"/>
      <c r="F297" s="200">
        <v>15</v>
      </c>
      <c r="G297" s="200"/>
      <c r="H297" s="200"/>
      <c r="I297" s="200"/>
      <c r="J297" s="200"/>
      <c r="K297" s="4" t="s">
        <v>1107</v>
      </c>
      <c r="O297" s="547"/>
      <c r="P297" s="546" t="s">
        <v>3442</v>
      </c>
      <c r="Q297" s="546" t="s">
        <v>424</v>
      </c>
      <c r="R297" s="546">
        <v>65</v>
      </c>
      <c r="S297" s="546">
        <v>150</v>
      </c>
      <c r="T297" s="281">
        <v>65</v>
      </c>
      <c r="U297" s="281"/>
      <c r="V297" s="315"/>
      <c r="W297" s="315"/>
      <c r="X297" s="315"/>
      <c r="Y297" s="562" t="s">
        <v>788</v>
      </c>
    </row>
    <row r="298" spans="1:25" x14ac:dyDescent="0.3">
      <c r="A298" s="421"/>
      <c r="B298" s="40" t="s">
        <v>238</v>
      </c>
      <c r="C298" s="11" t="s">
        <v>82</v>
      </c>
      <c r="D298" s="11">
        <v>100</v>
      </c>
      <c r="E298" s="11">
        <v>235</v>
      </c>
      <c r="F298" s="200">
        <v>100</v>
      </c>
      <c r="G298" s="200"/>
      <c r="H298" s="200"/>
      <c r="I298" s="200"/>
      <c r="J298" s="200"/>
      <c r="K298" s="4"/>
      <c r="O298" s="421"/>
      <c r="P298" s="11" t="s">
        <v>3443</v>
      </c>
      <c r="Q298" s="11" t="s">
        <v>424</v>
      </c>
      <c r="R298" s="11">
        <v>100</v>
      </c>
      <c r="S298" s="11">
        <v>230</v>
      </c>
      <c r="T298" s="281">
        <v>100</v>
      </c>
      <c r="U298" s="281"/>
      <c r="V298" s="315"/>
      <c r="W298" s="315"/>
      <c r="X298" s="315"/>
      <c r="Y298" s="4" t="s">
        <v>788</v>
      </c>
    </row>
    <row r="299" spans="1:25" x14ac:dyDescent="0.3">
      <c r="A299" s="421"/>
      <c r="B299" s="40" t="s">
        <v>239</v>
      </c>
      <c r="C299" s="11" t="s">
        <v>82</v>
      </c>
      <c r="D299" s="11">
        <v>60</v>
      </c>
      <c r="E299" s="82"/>
      <c r="F299" s="200">
        <v>60</v>
      </c>
      <c r="G299" s="200"/>
      <c r="H299" s="200"/>
      <c r="I299" s="200"/>
      <c r="J299" s="200"/>
      <c r="K299" s="4" t="s">
        <v>240</v>
      </c>
      <c r="O299" s="547"/>
      <c r="P299" s="546" t="s">
        <v>3444</v>
      </c>
      <c r="Q299" s="546" t="s">
        <v>424</v>
      </c>
      <c r="R299" s="546">
        <v>65</v>
      </c>
      <c r="S299" s="546">
        <v>150</v>
      </c>
      <c r="T299" s="281">
        <v>65</v>
      </c>
      <c r="U299" s="281"/>
      <c r="V299" s="315"/>
      <c r="W299" s="315"/>
      <c r="X299" s="315"/>
      <c r="Y299" s="562" t="s">
        <v>3446</v>
      </c>
    </row>
    <row r="300" spans="1:25" x14ac:dyDescent="0.3">
      <c r="A300" s="421"/>
      <c r="B300" s="40" t="s">
        <v>241</v>
      </c>
      <c r="C300" s="11" t="s">
        <v>242</v>
      </c>
      <c r="D300" s="11">
        <v>37</v>
      </c>
      <c r="E300" s="11" t="s">
        <v>1108</v>
      </c>
      <c r="F300" s="200">
        <v>37</v>
      </c>
      <c r="G300" s="200"/>
      <c r="H300" s="200"/>
      <c r="I300" s="200"/>
      <c r="J300" s="200"/>
      <c r="K300" s="4" t="s">
        <v>243</v>
      </c>
      <c r="O300" s="421"/>
      <c r="P300" s="11" t="s">
        <v>3445</v>
      </c>
      <c r="Q300" s="11" t="s">
        <v>424</v>
      </c>
      <c r="R300" s="11">
        <v>100</v>
      </c>
      <c r="S300" s="11">
        <v>230</v>
      </c>
      <c r="T300" s="281">
        <v>100</v>
      </c>
      <c r="U300" s="281"/>
      <c r="V300" s="315"/>
      <c r="W300" s="315"/>
      <c r="X300" s="315"/>
      <c r="Y300" s="4" t="s">
        <v>3446</v>
      </c>
    </row>
    <row r="301" spans="1:25" x14ac:dyDescent="0.3">
      <c r="A301" s="421"/>
      <c r="B301" s="40" t="s">
        <v>244</v>
      </c>
      <c r="C301" s="11" t="s">
        <v>242</v>
      </c>
      <c r="D301" s="11">
        <v>480</v>
      </c>
      <c r="E301" s="11">
        <v>1178.05</v>
      </c>
      <c r="F301" s="200"/>
      <c r="G301" s="200">
        <v>480</v>
      </c>
      <c r="H301" s="200"/>
      <c r="I301" s="200"/>
      <c r="J301" s="200"/>
      <c r="K301" s="4" t="s">
        <v>243</v>
      </c>
      <c r="O301" s="547"/>
      <c r="P301" s="546" t="s">
        <v>3447</v>
      </c>
      <c r="Q301" s="546" t="s">
        <v>424</v>
      </c>
      <c r="R301" s="546">
        <v>65</v>
      </c>
      <c r="S301" s="546">
        <v>150</v>
      </c>
      <c r="T301" s="281">
        <v>65</v>
      </c>
      <c r="U301" s="281"/>
      <c r="V301" s="315"/>
      <c r="W301" s="315"/>
      <c r="X301" s="315"/>
      <c r="Y301" s="562" t="s">
        <v>3449</v>
      </c>
    </row>
    <row r="302" spans="1:25" x14ac:dyDescent="0.3">
      <c r="A302" s="421"/>
      <c r="B302" s="40" t="s">
        <v>245</v>
      </c>
      <c r="C302" s="11" t="s">
        <v>242</v>
      </c>
      <c r="D302" s="82"/>
      <c r="E302" s="82"/>
      <c r="F302" s="200"/>
      <c r="G302" s="200"/>
      <c r="H302" s="200"/>
      <c r="I302" s="200"/>
      <c r="J302" s="200"/>
      <c r="K302" s="4" t="s">
        <v>243</v>
      </c>
      <c r="O302" s="421"/>
      <c r="P302" s="11" t="s">
        <v>3448</v>
      </c>
      <c r="Q302" s="11" t="s">
        <v>424</v>
      </c>
      <c r="R302" s="11">
        <v>100</v>
      </c>
      <c r="S302" s="11">
        <v>230</v>
      </c>
      <c r="T302" s="281">
        <v>100</v>
      </c>
      <c r="U302" s="281"/>
      <c r="V302" s="315"/>
      <c r="W302" s="315"/>
      <c r="X302" s="315"/>
      <c r="Y302" s="4" t="s">
        <v>3449</v>
      </c>
    </row>
    <row r="303" spans="1:25" ht="15" thickBot="1" x14ac:dyDescent="0.35">
      <c r="A303" s="421"/>
      <c r="B303" s="40" t="s">
        <v>246</v>
      </c>
      <c r="C303" s="11" t="s">
        <v>242</v>
      </c>
      <c r="D303" s="11">
        <v>275</v>
      </c>
      <c r="E303" s="11">
        <v>660</v>
      </c>
      <c r="F303" s="200"/>
      <c r="G303" s="200">
        <v>275</v>
      </c>
      <c r="H303" s="200"/>
      <c r="I303" s="200"/>
      <c r="J303" s="200"/>
      <c r="K303" s="4" t="s">
        <v>243</v>
      </c>
      <c r="O303" s="547"/>
      <c r="P303" s="546" t="s">
        <v>3450</v>
      </c>
      <c r="Q303" s="546" t="s">
        <v>424</v>
      </c>
      <c r="R303" s="546">
        <v>65</v>
      </c>
      <c r="S303" s="546">
        <v>150</v>
      </c>
      <c r="T303" s="281">
        <v>65</v>
      </c>
      <c r="U303" s="281"/>
      <c r="V303" s="315"/>
      <c r="W303" s="315"/>
      <c r="X303" s="315"/>
      <c r="Y303" s="562" t="s">
        <v>3452</v>
      </c>
    </row>
    <row r="304" spans="1:25" ht="18.600000000000001" thickBot="1" x14ac:dyDescent="0.4">
      <c r="A304" s="56" t="s">
        <v>250</v>
      </c>
      <c r="B304" s="15"/>
      <c r="C304" s="83"/>
      <c r="D304" s="27"/>
      <c r="E304" s="27"/>
      <c r="F304" s="27"/>
      <c r="G304" s="27"/>
      <c r="H304" s="27"/>
      <c r="I304" s="27"/>
      <c r="J304" s="27"/>
      <c r="K304" s="16"/>
      <c r="O304" s="421"/>
      <c r="P304" s="11" t="s">
        <v>3451</v>
      </c>
      <c r="Q304" s="11" t="s">
        <v>424</v>
      </c>
      <c r="R304" s="11">
        <v>100</v>
      </c>
      <c r="S304" s="11">
        <v>230</v>
      </c>
      <c r="T304" s="281">
        <v>100</v>
      </c>
      <c r="U304" s="281"/>
      <c r="V304" s="315"/>
      <c r="W304" s="315"/>
      <c r="X304" s="315"/>
      <c r="Y304" s="4" t="s">
        <v>3452</v>
      </c>
    </row>
    <row r="305" spans="1:25" x14ac:dyDescent="0.3">
      <c r="A305" s="428" t="s">
        <v>328</v>
      </c>
      <c r="B305" s="10" t="s">
        <v>251</v>
      </c>
      <c r="C305" s="11" t="s">
        <v>2086</v>
      </c>
      <c r="D305" s="14">
        <v>545</v>
      </c>
      <c r="E305" s="82"/>
      <c r="F305" s="200"/>
      <c r="G305" s="200"/>
      <c r="H305" s="200">
        <v>545</v>
      </c>
      <c r="I305" s="200"/>
      <c r="J305" s="200"/>
      <c r="K305" s="6" t="s">
        <v>1730</v>
      </c>
      <c r="O305" s="588" t="s">
        <v>3533</v>
      </c>
      <c r="P305" s="545" t="s">
        <v>3504</v>
      </c>
      <c r="Q305" s="546" t="s">
        <v>424</v>
      </c>
      <c r="R305" s="545">
        <v>260</v>
      </c>
      <c r="S305" s="545"/>
      <c r="T305" s="315"/>
      <c r="U305" s="315">
        <v>260</v>
      </c>
      <c r="V305" s="315"/>
      <c r="W305" s="315"/>
      <c r="X305" s="315"/>
      <c r="Y305" s="574" t="s">
        <v>3506</v>
      </c>
    </row>
    <row r="306" spans="1:25" x14ac:dyDescent="0.3">
      <c r="A306" s="35" t="s">
        <v>329</v>
      </c>
      <c r="B306" s="40" t="s">
        <v>253</v>
      </c>
      <c r="C306" s="11" t="s">
        <v>2086</v>
      </c>
      <c r="D306" s="11">
        <v>265</v>
      </c>
      <c r="E306" s="82"/>
      <c r="F306" s="200"/>
      <c r="G306" s="200">
        <v>265</v>
      </c>
      <c r="H306" s="200"/>
      <c r="I306" s="200"/>
      <c r="J306" s="200"/>
      <c r="K306" s="4" t="s">
        <v>1731</v>
      </c>
      <c r="O306" s="421" t="s">
        <v>3534</v>
      </c>
      <c r="P306" s="11" t="s">
        <v>3505</v>
      </c>
      <c r="Q306" s="11" t="s">
        <v>424</v>
      </c>
      <c r="R306" s="14">
        <v>260</v>
      </c>
      <c r="S306" s="14"/>
      <c r="T306" s="315"/>
      <c r="U306" s="315">
        <v>260</v>
      </c>
      <c r="V306" s="315"/>
      <c r="W306" s="315"/>
      <c r="X306" s="315"/>
      <c r="Y306" s="6" t="s">
        <v>3507</v>
      </c>
    </row>
    <row r="307" spans="1:25" x14ac:dyDescent="0.3">
      <c r="A307" s="421"/>
      <c r="B307" s="40" t="s">
        <v>254</v>
      </c>
      <c r="C307" s="11" t="s">
        <v>2086</v>
      </c>
      <c r="D307" s="11">
        <v>213</v>
      </c>
      <c r="E307" s="82"/>
      <c r="F307" s="200">
        <v>213</v>
      </c>
      <c r="G307" s="200"/>
      <c r="H307" s="200"/>
      <c r="I307" s="200"/>
      <c r="J307" s="200"/>
      <c r="K307" s="4" t="s">
        <v>1732</v>
      </c>
      <c r="O307" s="547"/>
      <c r="P307" s="546" t="s">
        <v>3508</v>
      </c>
      <c r="Q307" s="546" t="s">
        <v>424</v>
      </c>
      <c r="R307" s="545">
        <v>260</v>
      </c>
      <c r="S307" s="545"/>
      <c r="T307" s="315"/>
      <c r="U307" s="315">
        <v>260</v>
      </c>
      <c r="V307" s="315"/>
      <c r="W307" s="315"/>
      <c r="X307" s="315"/>
      <c r="Y307" s="574" t="s">
        <v>3521</v>
      </c>
    </row>
    <row r="308" spans="1:25" x14ac:dyDescent="0.3">
      <c r="A308" s="421"/>
      <c r="B308" s="40" t="s">
        <v>255</v>
      </c>
      <c r="C308" s="11" t="s">
        <v>2086</v>
      </c>
      <c r="D308" s="11">
        <v>274</v>
      </c>
      <c r="E308" s="82"/>
      <c r="F308" s="200"/>
      <c r="G308" s="200">
        <v>274</v>
      </c>
      <c r="H308" s="200"/>
      <c r="I308" s="200"/>
      <c r="J308" s="200"/>
      <c r="K308" s="4" t="s">
        <v>1733</v>
      </c>
      <c r="O308" s="421"/>
      <c r="P308" s="11" t="s">
        <v>3509</v>
      </c>
      <c r="Q308" s="11" t="s">
        <v>424</v>
      </c>
      <c r="R308" s="14">
        <v>260</v>
      </c>
      <c r="S308" s="14"/>
      <c r="T308" s="315"/>
      <c r="U308" s="315">
        <v>260</v>
      </c>
      <c r="V308" s="315"/>
      <c r="W308" s="315"/>
      <c r="X308" s="315"/>
      <c r="Y308" s="6" t="s">
        <v>3510</v>
      </c>
    </row>
    <row r="309" spans="1:25" x14ac:dyDescent="0.3">
      <c r="A309" s="421"/>
      <c r="B309" s="40" t="s">
        <v>256</v>
      </c>
      <c r="C309" s="11" t="s">
        <v>2086</v>
      </c>
      <c r="D309" s="11">
        <v>326</v>
      </c>
      <c r="E309" s="82"/>
      <c r="F309" s="200"/>
      <c r="G309" s="200">
        <v>326</v>
      </c>
      <c r="H309" s="200"/>
      <c r="I309" s="200"/>
      <c r="J309" s="200"/>
      <c r="K309" s="4" t="s">
        <v>1734</v>
      </c>
      <c r="O309" s="547"/>
      <c r="P309" s="546" t="s">
        <v>3511</v>
      </c>
      <c r="Q309" s="546" t="s">
        <v>424</v>
      </c>
      <c r="R309" s="545">
        <v>220</v>
      </c>
      <c r="S309" s="545"/>
      <c r="T309" s="315">
        <v>220</v>
      </c>
      <c r="U309" s="315"/>
      <c r="V309" s="315"/>
      <c r="W309" s="315"/>
      <c r="X309" s="315"/>
      <c r="Y309" s="574" t="s">
        <v>3512</v>
      </c>
    </row>
    <row r="310" spans="1:25" x14ac:dyDescent="0.3">
      <c r="A310" s="421"/>
      <c r="B310" s="40" t="s">
        <v>257</v>
      </c>
      <c r="C310" s="11" t="s">
        <v>2086</v>
      </c>
      <c r="D310" s="11">
        <v>132</v>
      </c>
      <c r="E310" s="82"/>
      <c r="F310" s="200">
        <v>132</v>
      </c>
      <c r="G310" s="200"/>
      <c r="H310" s="200"/>
      <c r="I310" s="200"/>
      <c r="J310" s="200"/>
      <c r="K310" s="4" t="s">
        <v>1735</v>
      </c>
      <c r="O310" s="421"/>
      <c r="P310" s="11" t="s">
        <v>3513</v>
      </c>
      <c r="Q310" s="11" t="s">
        <v>424</v>
      </c>
      <c r="R310" s="14">
        <v>220</v>
      </c>
      <c r="S310" s="14"/>
      <c r="T310" s="315">
        <v>220</v>
      </c>
      <c r="U310" s="315"/>
      <c r="V310" s="315"/>
      <c r="W310" s="315"/>
      <c r="X310" s="315"/>
      <c r="Y310" s="6" t="s">
        <v>3514</v>
      </c>
    </row>
    <row r="311" spans="1:25" x14ac:dyDescent="0.3">
      <c r="A311" s="421"/>
      <c r="B311" s="40" t="s">
        <v>258</v>
      </c>
      <c r="C311" s="11" t="s">
        <v>2086</v>
      </c>
      <c r="D311" s="11">
        <v>230</v>
      </c>
      <c r="E311" s="82"/>
      <c r="F311" s="200">
        <v>230</v>
      </c>
      <c r="G311" s="200"/>
      <c r="H311" s="200"/>
      <c r="I311" s="200"/>
      <c r="J311" s="200"/>
      <c r="K311" s="4" t="s">
        <v>1736</v>
      </c>
      <c r="O311" s="547"/>
      <c r="P311" s="546" t="s">
        <v>3515</v>
      </c>
      <c r="Q311" s="546" t="s">
        <v>424</v>
      </c>
      <c r="R311" s="545">
        <v>220</v>
      </c>
      <c r="S311" s="545"/>
      <c r="T311" s="315">
        <v>220</v>
      </c>
      <c r="U311" s="315"/>
      <c r="V311" s="315"/>
      <c r="W311" s="315"/>
      <c r="X311" s="315"/>
      <c r="Y311" s="574" t="s">
        <v>3516</v>
      </c>
    </row>
    <row r="312" spans="1:25" x14ac:dyDescent="0.3">
      <c r="A312" s="421"/>
      <c r="B312" s="40" t="s">
        <v>259</v>
      </c>
      <c r="C312" s="11" t="s">
        <v>2086</v>
      </c>
      <c r="D312" s="11">
        <v>132</v>
      </c>
      <c r="E312" s="82"/>
      <c r="F312" s="200">
        <v>132</v>
      </c>
      <c r="G312" s="200"/>
      <c r="H312" s="200"/>
      <c r="I312" s="200"/>
      <c r="J312" s="200"/>
      <c r="K312" s="4" t="s">
        <v>1737</v>
      </c>
      <c r="O312" s="421"/>
      <c r="P312" s="11" t="s">
        <v>3517</v>
      </c>
      <c r="Q312" s="11" t="s">
        <v>424</v>
      </c>
      <c r="R312" s="14">
        <v>220</v>
      </c>
      <c r="S312" s="14"/>
      <c r="T312" s="315">
        <v>220</v>
      </c>
      <c r="U312" s="315"/>
      <c r="V312" s="315"/>
      <c r="W312" s="315"/>
      <c r="X312" s="315"/>
      <c r="Y312" s="6" t="s">
        <v>3518</v>
      </c>
    </row>
    <row r="313" spans="1:25" x14ac:dyDescent="0.3">
      <c r="A313" s="421"/>
      <c r="B313" s="40" t="s">
        <v>260</v>
      </c>
      <c r="C313" s="11" t="s">
        <v>2086</v>
      </c>
      <c r="D313" s="11">
        <v>265</v>
      </c>
      <c r="E313" s="82"/>
      <c r="F313" s="200"/>
      <c r="G313" s="200">
        <v>265</v>
      </c>
      <c r="H313" s="200"/>
      <c r="I313" s="200"/>
      <c r="J313" s="200"/>
      <c r="K313" s="4" t="s">
        <v>1738</v>
      </c>
      <c r="O313" s="587"/>
      <c r="P313" s="552" t="s">
        <v>3519</v>
      </c>
      <c r="Q313" s="546" t="s">
        <v>424</v>
      </c>
      <c r="R313" s="545">
        <v>220</v>
      </c>
      <c r="S313" s="545"/>
      <c r="T313" s="315">
        <v>220</v>
      </c>
      <c r="U313" s="315"/>
      <c r="V313" s="315"/>
      <c r="W313" s="315"/>
      <c r="X313" s="315"/>
      <c r="Y313" s="574" t="s">
        <v>3520</v>
      </c>
    </row>
    <row r="314" spans="1:25" x14ac:dyDescent="0.3">
      <c r="A314" s="421"/>
      <c r="B314" s="40" t="s">
        <v>261</v>
      </c>
      <c r="C314" s="11" t="s">
        <v>2086</v>
      </c>
      <c r="D314" s="11">
        <v>200</v>
      </c>
      <c r="E314" s="82"/>
      <c r="F314" s="200">
        <v>200</v>
      </c>
      <c r="G314" s="200"/>
      <c r="H314" s="200"/>
      <c r="I314" s="200"/>
      <c r="J314" s="200"/>
      <c r="K314" s="4" t="s">
        <v>1739</v>
      </c>
      <c r="O314" s="429"/>
      <c r="P314" s="13" t="s">
        <v>3531</v>
      </c>
      <c r="Q314" s="11" t="s">
        <v>424</v>
      </c>
      <c r="R314" s="13">
        <v>220</v>
      </c>
      <c r="S314" s="13"/>
      <c r="T314" s="314">
        <v>220</v>
      </c>
      <c r="U314" s="314"/>
      <c r="V314" s="316"/>
      <c r="W314" s="316"/>
      <c r="X314" s="316"/>
      <c r="Y314" s="114" t="s">
        <v>3532</v>
      </c>
    </row>
    <row r="315" spans="1:25" x14ac:dyDescent="0.3">
      <c r="A315" s="421"/>
      <c r="B315" s="40" t="s">
        <v>262</v>
      </c>
      <c r="C315" s="11" t="s">
        <v>2086</v>
      </c>
      <c r="D315" s="11">
        <v>390</v>
      </c>
      <c r="E315" s="82"/>
      <c r="F315" s="200"/>
      <c r="G315" s="200">
        <v>390</v>
      </c>
      <c r="H315" s="200"/>
      <c r="I315" s="200"/>
      <c r="J315" s="200"/>
      <c r="K315" s="4" t="s">
        <v>1740</v>
      </c>
      <c r="O315" s="588" t="s">
        <v>3614</v>
      </c>
      <c r="P315" s="545" t="s">
        <v>3606</v>
      </c>
      <c r="Q315" s="546" t="s">
        <v>424</v>
      </c>
      <c r="R315" s="545">
        <v>150</v>
      </c>
      <c r="S315" s="545">
        <v>270</v>
      </c>
      <c r="T315" s="315">
        <v>150</v>
      </c>
      <c r="U315" s="315"/>
      <c r="V315" s="315"/>
      <c r="W315" s="315"/>
      <c r="X315" s="315"/>
      <c r="Y315" s="574" t="s">
        <v>3610</v>
      </c>
    </row>
    <row r="316" spans="1:25" x14ac:dyDescent="0.3">
      <c r="A316" s="421"/>
      <c r="B316" s="40" t="s">
        <v>263</v>
      </c>
      <c r="C316" s="11" t="s">
        <v>2086</v>
      </c>
      <c r="D316" s="11">
        <v>260</v>
      </c>
      <c r="E316" s="82"/>
      <c r="F316" s="200"/>
      <c r="G316" s="200">
        <v>260</v>
      </c>
      <c r="H316" s="200"/>
      <c r="I316" s="200"/>
      <c r="J316" s="200"/>
      <c r="K316" s="4" t="s">
        <v>1741</v>
      </c>
      <c r="O316" s="421" t="s">
        <v>3615</v>
      </c>
      <c r="P316" s="11" t="s">
        <v>3607</v>
      </c>
      <c r="Q316" s="11" t="s">
        <v>424</v>
      </c>
      <c r="R316" s="11">
        <v>150</v>
      </c>
      <c r="S316" s="11">
        <v>340</v>
      </c>
      <c r="T316" s="281">
        <v>150</v>
      </c>
      <c r="U316" s="281"/>
      <c r="V316" s="315"/>
      <c r="W316" s="315"/>
      <c r="X316" s="315"/>
      <c r="Y316" s="6" t="s">
        <v>3612</v>
      </c>
    </row>
    <row r="317" spans="1:25" x14ac:dyDescent="0.3">
      <c r="A317" s="421"/>
      <c r="B317" s="40" t="s">
        <v>264</v>
      </c>
      <c r="C317" s="11" t="s">
        <v>2086</v>
      </c>
      <c r="D317" s="11">
        <v>520</v>
      </c>
      <c r="E317" s="82"/>
      <c r="F317" s="200"/>
      <c r="G317" s="200"/>
      <c r="H317" s="200">
        <v>520</v>
      </c>
      <c r="I317" s="200"/>
      <c r="J317" s="200"/>
      <c r="K317" s="4" t="s">
        <v>1742</v>
      </c>
      <c r="O317" s="547"/>
      <c r="P317" s="546" t="s">
        <v>3608</v>
      </c>
      <c r="Q317" s="546" t="s">
        <v>424</v>
      </c>
      <c r="R317" s="546">
        <v>90</v>
      </c>
      <c r="S317" s="546">
        <v>160</v>
      </c>
      <c r="T317" s="281">
        <v>90</v>
      </c>
      <c r="U317" s="281"/>
      <c r="V317" s="315"/>
      <c r="W317" s="315"/>
      <c r="X317" s="315"/>
      <c r="Y317" s="574" t="s">
        <v>3611</v>
      </c>
    </row>
    <row r="318" spans="1:25" ht="15" thickBot="1" x14ac:dyDescent="0.35">
      <c r="A318" s="421"/>
      <c r="B318" s="40" t="s">
        <v>265</v>
      </c>
      <c r="C318" s="11" t="s">
        <v>2086</v>
      </c>
      <c r="D318" s="11">
        <v>135</v>
      </c>
      <c r="E318" s="82"/>
      <c r="F318" s="200">
        <v>135</v>
      </c>
      <c r="G318" s="200"/>
      <c r="H318" s="200"/>
      <c r="I318" s="200"/>
      <c r="J318" s="200"/>
      <c r="K318" s="4" t="s">
        <v>1743</v>
      </c>
      <c r="O318" s="611"/>
      <c r="P318" s="612" t="s">
        <v>3609</v>
      </c>
      <c r="Q318" s="11" t="s">
        <v>424</v>
      </c>
      <c r="R318" s="612">
        <v>90</v>
      </c>
      <c r="S318" s="612">
        <v>200</v>
      </c>
      <c r="T318" s="734">
        <v>90</v>
      </c>
      <c r="U318" s="734"/>
      <c r="V318" s="735"/>
      <c r="W318" s="735"/>
      <c r="X318" s="735"/>
      <c r="Y318" s="615" t="s">
        <v>3613</v>
      </c>
    </row>
    <row r="319" spans="1:25" x14ac:dyDescent="0.3">
      <c r="A319" s="421"/>
      <c r="B319" s="40" t="s">
        <v>266</v>
      </c>
      <c r="C319" s="11" t="s">
        <v>2086</v>
      </c>
      <c r="D319" s="11">
        <v>260</v>
      </c>
      <c r="E319" s="82"/>
      <c r="F319" s="200"/>
      <c r="G319" s="200">
        <v>260</v>
      </c>
      <c r="H319" s="200"/>
      <c r="I319" s="200"/>
      <c r="J319" s="200"/>
      <c r="K319" s="4" t="s">
        <v>1744</v>
      </c>
    </row>
    <row r="320" spans="1:25" x14ac:dyDescent="0.3">
      <c r="A320" s="421"/>
      <c r="B320" s="40" t="s">
        <v>267</v>
      </c>
      <c r="C320" s="11" t="s">
        <v>2086</v>
      </c>
      <c r="D320" s="11">
        <v>405</v>
      </c>
      <c r="E320" s="82"/>
      <c r="F320" s="200"/>
      <c r="G320" s="200">
        <v>405</v>
      </c>
      <c r="H320" s="200"/>
      <c r="I320" s="200"/>
      <c r="J320" s="200"/>
      <c r="K320" s="4" t="s">
        <v>1745</v>
      </c>
    </row>
    <row r="321" spans="1:25" x14ac:dyDescent="0.3">
      <c r="A321" s="421"/>
      <c r="B321" s="40" t="s">
        <v>268</v>
      </c>
      <c r="C321" s="11" t="s">
        <v>2086</v>
      </c>
      <c r="D321" s="11">
        <v>530</v>
      </c>
      <c r="E321" s="82"/>
      <c r="F321" s="200"/>
      <c r="G321" s="200"/>
      <c r="H321" s="200">
        <v>530</v>
      </c>
      <c r="I321" s="200"/>
      <c r="J321" s="200"/>
      <c r="K321" s="4" t="s">
        <v>1746</v>
      </c>
    </row>
    <row r="322" spans="1:25" x14ac:dyDescent="0.3">
      <c r="A322" s="421"/>
      <c r="B322" s="40" t="s">
        <v>269</v>
      </c>
      <c r="C322" s="11" t="s">
        <v>2086</v>
      </c>
      <c r="D322" s="11">
        <v>608</v>
      </c>
      <c r="E322" s="82"/>
      <c r="F322" s="200"/>
      <c r="G322" s="200"/>
      <c r="H322" s="200">
        <v>608</v>
      </c>
      <c r="I322" s="200"/>
      <c r="J322" s="200"/>
      <c r="K322" s="4" t="s">
        <v>1747</v>
      </c>
    </row>
    <row r="323" spans="1:25" x14ac:dyDescent="0.3">
      <c r="A323" s="421"/>
      <c r="B323" s="40" t="s">
        <v>270</v>
      </c>
      <c r="C323" s="11" t="s">
        <v>2086</v>
      </c>
      <c r="D323" s="11">
        <v>250</v>
      </c>
      <c r="E323" s="82"/>
      <c r="F323" s="200"/>
      <c r="G323" s="200">
        <v>250</v>
      </c>
      <c r="H323" s="200"/>
      <c r="I323" s="200"/>
      <c r="J323" s="200"/>
      <c r="K323" s="4" t="s">
        <v>1748</v>
      </c>
    </row>
    <row r="324" spans="1:25" x14ac:dyDescent="0.3">
      <c r="A324" s="421"/>
      <c r="B324" s="40" t="s">
        <v>271</v>
      </c>
      <c r="C324" s="11" t="s">
        <v>2086</v>
      </c>
      <c r="D324" s="11">
        <v>200</v>
      </c>
      <c r="E324" s="82"/>
      <c r="F324" s="200">
        <v>200</v>
      </c>
      <c r="G324" s="200"/>
      <c r="H324" s="200"/>
      <c r="I324" s="200"/>
      <c r="J324" s="200"/>
      <c r="K324" s="4" t="s">
        <v>1749</v>
      </c>
    </row>
    <row r="325" spans="1:25" ht="15" thickBot="1" x14ac:dyDescent="0.35">
      <c r="A325" s="421"/>
      <c r="B325" s="40" t="s">
        <v>272</v>
      </c>
      <c r="C325" s="11" t="s">
        <v>2086</v>
      </c>
      <c r="D325" s="11">
        <v>405</v>
      </c>
      <c r="E325" s="82"/>
      <c r="F325" s="200"/>
      <c r="G325" s="200">
        <v>405</v>
      </c>
      <c r="H325" s="200"/>
      <c r="I325" s="200"/>
      <c r="J325" s="200"/>
      <c r="K325" s="4" t="s">
        <v>1750</v>
      </c>
    </row>
    <row r="326" spans="1:25" x14ac:dyDescent="0.3">
      <c r="A326" s="421"/>
      <c r="B326" s="40" t="s">
        <v>273</v>
      </c>
      <c r="C326" s="11" t="s">
        <v>2086</v>
      </c>
      <c r="D326" s="11">
        <v>395</v>
      </c>
      <c r="E326" s="82"/>
      <c r="F326" s="200"/>
      <c r="G326" s="200">
        <v>395</v>
      </c>
      <c r="H326" s="200"/>
      <c r="I326" s="200"/>
      <c r="J326" s="200"/>
      <c r="K326" s="4" t="s">
        <v>1730</v>
      </c>
      <c r="O326" s="419" t="s">
        <v>6</v>
      </c>
      <c r="P326" s="399" t="s">
        <v>947</v>
      </c>
      <c r="Q326" s="102" t="s">
        <v>2064</v>
      </c>
      <c r="R326" s="671">
        <v>650</v>
      </c>
      <c r="S326" s="688">
        <v>1820</v>
      </c>
      <c r="T326" s="281"/>
      <c r="U326" s="281"/>
      <c r="V326" s="281">
        <v>650</v>
      </c>
      <c r="W326" s="281"/>
      <c r="X326" s="281"/>
      <c r="Y326" s="385" t="s">
        <v>1654</v>
      </c>
    </row>
    <row r="327" spans="1:25" x14ac:dyDescent="0.3">
      <c r="A327" s="421"/>
      <c r="B327" s="40" t="s">
        <v>274</v>
      </c>
      <c r="C327" s="11" t="s">
        <v>2087</v>
      </c>
      <c r="D327" s="11">
        <v>100</v>
      </c>
      <c r="E327" s="82"/>
      <c r="F327" s="200">
        <v>100</v>
      </c>
      <c r="G327" s="200"/>
      <c r="H327" s="200"/>
      <c r="I327" s="200"/>
      <c r="J327" s="200"/>
      <c r="K327" s="4" t="s">
        <v>1751</v>
      </c>
      <c r="O327" s="543" t="s">
        <v>296</v>
      </c>
      <c r="P327" s="544" t="s">
        <v>948</v>
      </c>
      <c r="Q327" s="545" t="s">
        <v>2064</v>
      </c>
      <c r="R327" s="623">
        <v>650</v>
      </c>
      <c r="S327" s="602">
        <v>1690</v>
      </c>
      <c r="T327" s="281"/>
      <c r="U327" s="281"/>
      <c r="V327" s="281">
        <v>650</v>
      </c>
      <c r="W327" s="281"/>
      <c r="X327" s="281"/>
      <c r="Y327" s="743" t="s">
        <v>1654</v>
      </c>
    </row>
    <row r="328" spans="1:25" ht="15" thickBot="1" x14ac:dyDescent="0.35">
      <c r="A328" s="421"/>
      <c r="B328" s="40" t="s">
        <v>275</v>
      </c>
      <c r="C328" s="11" t="s">
        <v>2087</v>
      </c>
      <c r="D328" s="11">
        <v>150</v>
      </c>
      <c r="E328" s="82"/>
      <c r="F328" s="200">
        <v>150</v>
      </c>
      <c r="G328" s="200"/>
      <c r="H328" s="200"/>
      <c r="I328" s="200"/>
      <c r="J328" s="200"/>
      <c r="K328" s="4" t="s">
        <v>1752</v>
      </c>
      <c r="O328" s="420"/>
      <c r="P328" s="400" t="s">
        <v>949</v>
      </c>
      <c r="Q328" s="93" t="s">
        <v>2064</v>
      </c>
      <c r="R328" s="744">
        <v>650</v>
      </c>
      <c r="S328" s="689">
        <v>1820</v>
      </c>
      <c r="T328" s="281"/>
      <c r="U328" s="281"/>
      <c r="V328" s="281">
        <v>650</v>
      </c>
      <c r="W328" s="281"/>
      <c r="X328" s="281"/>
      <c r="Y328" s="694" t="s">
        <v>1654</v>
      </c>
    </row>
    <row r="329" spans="1:25" x14ac:dyDescent="0.3">
      <c r="A329" s="421"/>
      <c r="B329" s="40" t="s">
        <v>276</v>
      </c>
      <c r="C329" s="11" t="s">
        <v>2087</v>
      </c>
      <c r="D329" s="11">
        <v>250</v>
      </c>
      <c r="E329" s="82"/>
      <c r="F329" s="200"/>
      <c r="G329" s="200">
        <v>250</v>
      </c>
      <c r="H329" s="200"/>
      <c r="I329" s="200"/>
      <c r="J329" s="200"/>
      <c r="K329" s="4" t="s">
        <v>1753</v>
      </c>
      <c r="O329" s="421"/>
      <c r="P329" s="40" t="s">
        <v>290</v>
      </c>
      <c r="Q329" s="11" t="s">
        <v>2064</v>
      </c>
      <c r="R329" s="11">
        <v>395</v>
      </c>
      <c r="S329" s="619"/>
      <c r="T329" s="281"/>
      <c r="U329" s="281">
        <v>395</v>
      </c>
      <c r="V329" s="315"/>
      <c r="W329" s="315"/>
      <c r="X329" s="315"/>
      <c r="Y329" s="4" t="s">
        <v>1766</v>
      </c>
    </row>
    <row r="330" spans="1:25" ht="15" thickBot="1" x14ac:dyDescent="0.35">
      <c r="A330" s="429"/>
      <c r="B330" s="252" t="s">
        <v>331</v>
      </c>
      <c r="C330" s="11" t="s">
        <v>2087</v>
      </c>
      <c r="D330" s="13">
        <v>100</v>
      </c>
      <c r="E330" s="82"/>
      <c r="F330" s="200">
        <v>100</v>
      </c>
      <c r="G330" s="200"/>
      <c r="H330" s="200"/>
      <c r="I330" s="200"/>
      <c r="J330" s="200"/>
      <c r="K330" s="4" t="s">
        <v>1754</v>
      </c>
      <c r="O330" s="419" t="s">
        <v>1161</v>
      </c>
      <c r="P330" s="414" t="s">
        <v>373</v>
      </c>
      <c r="Q330" s="96" t="s">
        <v>2064</v>
      </c>
      <c r="R330" s="96">
        <v>215</v>
      </c>
      <c r="S330" s="96">
        <v>512</v>
      </c>
      <c r="T330" s="700">
        <v>215</v>
      </c>
      <c r="U330" s="700"/>
      <c r="V330" s="700"/>
      <c r="W330" s="700"/>
      <c r="X330" s="700"/>
      <c r="Y330" s="66" t="s">
        <v>1771</v>
      </c>
    </row>
    <row r="331" spans="1:25" ht="18.600000000000001" thickBot="1" x14ac:dyDescent="0.4">
      <c r="A331" s="56" t="s">
        <v>277</v>
      </c>
      <c r="B331" s="15"/>
      <c r="C331" s="83"/>
      <c r="D331" s="27"/>
      <c r="E331" s="27"/>
      <c r="F331" s="27"/>
      <c r="G331" s="27"/>
      <c r="H331" s="27"/>
      <c r="I331" s="27"/>
      <c r="J331" s="27"/>
      <c r="K331" s="16"/>
      <c r="O331" s="736" t="s">
        <v>1162</v>
      </c>
      <c r="P331" s="658" t="s">
        <v>374</v>
      </c>
      <c r="Q331" s="623" t="s">
        <v>2090</v>
      </c>
      <c r="R331" s="623">
        <v>430</v>
      </c>
      <c r="S331" s="623">
        <v>1025</v>
      </c>
      <c r="T331" s="700"/>
      <c r="U331" s="700">
        <v>430</v>
      </c>
      <c r="V331" s="700"/>
      <c r="W331" s="700"/>
      <c r="X331" s="700"/>
      <c r="Y331" s="624" t="s">
        <v>1770</v>
      </c>
    </row>
    <row r="332" spans="1:25" ht="15" thickBot="1" x14ac:dyDescent="0.35">
      <c r="A332" s="428" t="s">
        <v>332</v>
      </c>
      <c r="B332" s="10" t="s">
        <v>278</v>
      </c>
      <c r="C332" s="11" t="s">
        <v>82</v>
      </c>
      <c r="D332" s="14">
        <v>10</v>
      </c>
      <c r="E332" s="82"/>
      <c r="F332" s="315">
        <v>10</v>
      </c>
      <c r="G332" s="315"/>
      <c r="H332" s="315"/>
      <c r="I332" s="315"/>
      <c r="J332" s="315"/>
      <c r="K332" s="6" t="s">
        <v>1755</v>
      </c>
      <c r="O332" s="437"/>
      <c r="P332" s="414" t="s">
        <v>375</v>
      </c>
      <c r="Q332" s="96" t="s">
        <v>2091</v>
      </c>
      <c r="R332" s="96">
        <v>645</v>
      </c>
      <c r="S332" s="96">
        <v>1535</v>
      </c>
      <c r="T332" s="700"/>
      <c r="U332" s="700"/>
      <c r="V332" s="700">
        <v>645</v>
      </c>
      <c r="W332" s="700"/>
      <c r="X332" s="700"/>
      <c r="Y332" s="66" t="s">
        <v>1772</v>
      </c>
    </row>
    <row r="333" spans="1:25" x14ac:dyDescent="0.3">
      <c r="A333" s="419" t="s">
        <v>333</v>
      </c>
      <c r="B333" s="40" t="s">
        <v>280</v>
      </c>
      <c r="C333" s="11" t="s">
        <v>82</v>
      </c>
      <c r="D333" s="11">
        <v>14</v>
      </c>
      <c r="E333" s="82"/>
      <c r="F333" s="315">
        <v>14</v>
      </c>
      <c r="G333" s="315"/>
      <c r="H333" s="315"/>
      <c r="I333" s="315"/>
      <c r="J333" s="315"/>
      <c r="K333" s="4" t="s">
        <v>1756</v>
      </c>
      <c r="O333" s="547" t="s">
        <v>384</v>
      </c>
      <c r="P333" s="741" t="s">
        <v>385</v>
      </c>
      <c r="Q333" s="546" t="s">
        <v>2091</v>
      </c>
      <c r="R333" s="623">
        <v>100</v>
      </c>
      <c r="S333" s="623">
        <v>107.7</v>
      </c>
      <c r="T333" s="700">
        <v>100</v>
      </c>
      <c r="U333" s="700"/>
      <c r="V333" s="700"/>
      <c r="W333" s="700"/>
      <c r="X333" s="700"/>
      <c r="Y333" s="624" t="s">
        <v>1776</v>
      </c>
    </row>
    <row r="334" spans="1:25" x14ac:dyDescent="0.3">
      <c r="A334" s="421"/>
      <c r="B334" s="40" t="s">
        <v>281</v>
      </c>
      <c r="C334" s="11" t="s">
        <v>82</v>
      </c>
      <c r="D334" s="11">
        <v>18</v>
      </c>
      <c r="E334" s="82"/>
      <c r="F334" s="315">
        <v>18</v>
      </c>
      <c r="G334" s="315"/>
      <c r="H334" s="315"/>
      <c r="I334" s="315"/>
      <c r="J334" s="315"/>
      <c r="K334" s="4" t="s">
        <v>1757</v>
      </c>
      <c r="O334" s="421"/>
      <c r="P334" s="407" t="s">
        <v>386</v>
      </c>
      <c r="Q334" s="11" t="s">
        <v>2091</v>
      </c>
      <c r="R334" s="96">
        <v>100</v>
      </c>
      <c r="S334" s="96">
        <v>130.4</v>
      </c>
      <c r="T334" s="700">
        <v>100</v>
      </c>
      <c r="U334" s="700"/>
      <c r="V334" s="700"/>
      <c r="W334" s="700"/>
      <c r="X334" s="700"/>
      <c r="Y334" s="66" t="s">
        <v>1776</v>
      </c>
    </row>
    <row r="335" spans="1:25" ht="15" thickBot="1" x14ac:dyDescent="0.35">
      <c r="A335" s="421" t="s">
        <v>334</v>
      </c>
      <c r="B335" s="40" t="s">
        <v>282</v>
      </c>
      <c r="C335" s="11" t="s">
        <v>82</v>
      </c>
      <c r="D335" s="11">
        <v>28</v>
      </c>
      <c r="E335" s="82"/>
      <c r="F335" s="315">
        <v>28</v>
      </c>
      <c r="G335" s="315"/>
      <c r="H335" s="315"/>
      <c r="I335" s="315"/>
      <c r="J335" s="315"/>
      <c r="K335" s="4" t="s">
        <v>1758</v>
      </c>
      <c r="O335" s="547"/>
      <c r="P335" s="732" t="s">
        <v>387</v>
      </c>
      <c r="Q335" s="546" t="s">
        <v>2091</v>
      </c>
      <c r="R335" s="623">
        <v>100</v>
      </c>
      <c r="S335" s="623">
        <v>111.7</v>
      </c>
      <c r="T335" s="700">
        <v>100</v>
      </c>
      <c r="U335" s="700"/>
      <c r="V335" s="700"/>
      <c r="W335" s="700"/>
      <c r="X335" s="700"/>
      <c r="Y335" s="624" t="s">
        <v>1776</v>
      </c>
    </row>
    <row r="336" spans="1:25" x14ac:dyDescent="0.3">
      <c r="A336" s="421" t="s">
        <v>335</v>
      </c>
      <c r="B336" s="40" t="s">
        <v>283</v>
      </c>
      <c r="C336" s="11" t="s">
        <v>82</v>
      </c>
      <c r="D336" s="11">
        <v>35</v>
      </c>
      <c r="E336" s="82"/>
      <c r="F336" s="315">
        <v>35</v>
      </c>
      <c r="G336" s="315"/>
      <c r="H336" s="315"/>
      <c r="I336" s="315"/>
      <c r="J336" s="315"/>
      <c r="K336" s="4" t="s">
        <v>1759</v>
      </c>
      <c r="O336" s="421" t="s">
        <v>396</v>
      </c>
      <c r="P336" s="406" t="s">
        <v>388</v>
      </c>
      <c r="Q336" s="11" t="s">
        <v>2092</v>
      </c>
      <c r="R336" s="96">
        <v>160</v>
      </c>
      <c r="S336" s="96">
        <v>179.5</v>
      </c>
      <c r="T336" s="700">
        <v>160</v>
      </c>
      <c r="U336" s="700"/>
      <c r="V336" s="700"/>
      <c r="W336" s="700"/>
      <c r="X336" s="700"/>
      <c r="Y336" s="66" t="s">
        <v>1776</v>
      </c>
    </row>
    <row r="337" spans="1:25" x14ac:dyDescent="0.3">
      <c r="A337" s="421" t="s">
        <v>336</v>
      </c>
      <c r="B337" s="40" t="s">
        <v>284</v>
      </c>
      <c r="C337" s="11" t="s">
        <v>82</v>
      </c>
      <c r="D337" s="11">
        <v>65</v>
      </c>
      <c r="E337" s="82"/>
      <c r="F337" s="281">
        <v>65</v>
      </c>
      <c r="G337" s="281"/>
      <c r="H337" s="315"/>
      <c r="I337" s="315"/>
      <c r="J337" s="315"/>
      <c r="K337" s="4" t="s">
        <v>1760</v>
      </c>
      <c r="O337" s="547"/>
      <c r="P337" s="733" t="s">
        <v>390</v>
      </c>
      <c r="Q337" s="546" t="s">
        <v>2092</v>
      </c>
      <c r="R337" s="623">
        <v>160</v>
      </c>
      <c r="S337" s="623">
        <v>217.4</v>
      </c>
      <c r="T337" s="700">
        <v>160</v>
      </c>
      <c r="U337" s="700"/>
      <c r="V337" s="700"/>
      <c r="W337" s="700"/>
      <c r="X337" s="700"/>
      <c r="Y337" s="624" t="s">
        <v>1776</v>
      </c>
    </row>
    <row r="338" spans="1:25" ht="15" thickBot="1" x14ac:dyDescent="0.35">
      <c r="A338" s="421" t="s">
        <v>337</v>
      </c>
      <c r="B338" s="40" t="s">
        <v>285</v>
      </c>
      <c r="C338" s="11" t="s">
        <v>82</v>
      </c>
      <c r="D338" s="11">
        <v>80</v>
      </c>
      <c r="E338" s="82"/>
      <c r="F338" s="281">
        <v>80</v>
      </c>
      <c r="G338" s="281"/>
      <c r="H338" s="315"/>
      <c r="I338" s="315"/>
      <c r="J338" s="315"/>
      <c r="K338" s="4" t="s">
        <v>1761</v>
      </c>
      <c r="O338" s="421"/>
      <c r="P338" s="410" t="s">
        <v>391</v>
      </c>
      <c r="Q338" s="11" t="s">
        <v>2092</v>
      </c>
      <c r="R338" s="96">
        <v>160</v>
      </c>
      <c r="S338" s="96">
        <v>186.2</v>
      </c>
      <c r="T338" s="700">
        <v>160</v>
      </c>
      <c r="U338" s="700"/>
      <c r="V338" s="700"/>
      <c r="W338" s="700"/>
      <c r="X338" s="700"/>
      <c r="Y338" s="66" t="s">
        <v>1776</v>
      </c>
    </row>
    <row r="339" spans="1:25" x14ac:dyDescent="0.3">
      <c r="A339" s="421" t="s">
        <v>338</v>
      </c>
      <c r="B339" s="40" t="s">
        <v>286</v>
      </c>
      <c r="C339" s="11" t="s">
        <v>82</v>
      </c>
      <c r="D339" s="11">
        <v>90</v>
      </c>
      <c r="E339" s="82"/>
      <c r="F339" s="281">
        <v>90</v>
      </c>
      <c r="G339" s="281"/>
      <c r="H339" s="315"/>
      <c r="I339" s="315"/>
      <c r="J339" s="315"/>
      <c r="K339" s="4" t="s">
        <v>1761</v>
      </c>
      <c r="O339" s="547" t="s">
        <v>384</v>
      </c>
      <c r="P339" s="741" t="s">
        <v>392</v>
      </c>
      <c r="Q339" s="546" t="s">
        <v>2093</v>
      </c>
      <c r="R339" s="623">
        <v>230</v>
      </c>
      <c r="S339" s="623">
        <v>251.4</v>
      </c>
      <c r="T339" s="700">
        <v>230</v>
      </c>
      <c r="U339" s="700"/>
      <c r="V339" s="700"/>
      <c r="W339" s="700"/>
      <c r="X339" s="700"/>
      <c r="Y339" s="624" t="s">
        <v>1776</v>
      </c>
    </row>
    <row r="340" spans="1:25" x14ac:dyDescent="0.3">
      <c r="A340" s="421" t="s">
        <v>339</v>
      </c>
      <c r="B340" s="40" t="s">
        <v>287</v>
      </c>
      <c r="C340" s="11" t="s">
        <v>82</v>
      </c>
      <c r="D340" s="11">
        <v>88</v>
      </c>
      <c r="E340" s="82"/>
      <c r="F340" s="281">
        <v>88</v>
      </c>
      <c r="G340" s="281"/>
      <c r="H340" s="315"/>
      <c r="I340" s="315"/>
      <c r="J340" s="315"/>
      <c r="K340" s="4" t="s">
        <v>1762</v>
      </c>
      <c r="O340" s="421"/>
      <c r="P340" s="409" t="s">
        <v>393</v>
      </c>
      <c r="Q340" s="11" t="s">
        <v>2093</v>
      </c>
      <c r="R340" s="96">
        <v>230</v>
      </c>
      <c r="S340" s="96">
        <v>304.3</v>
      </c>
      <c r="T340" s="700">
        <v>230</v>
      </c>
      <c r="U340" s="700"/>
      <c r="V340" s="700"/>
      <c r="W340" s="700"/>
      <c r="X340" s="700"/>
      <c r="Y340" s="66" t="s">
        <v>1776</v>
      </c>
    </row>
    <row r="341" spans="1:25" ht="15" thickBot="1" x14ac:dyDescent="0.35">
      <c r="A341" s="421" t="s">
        <v>340</v>
      </c>
      <c r="B341" s="40" t="s">
        <v>288</v>
      </c>
      <c r="C341" s="11" t="s">
        <v>82</v>
      </c>
      <c r="D341" s="11">
        <v>132</v>
      </c>
      <c r="E341" s="82"/>
      <c r="F341" s="281">
        <v>132</v>
      </c>
      <c r="G341" s="281"/>
      <c r="H341" s="315"/>
      <c r="I341" s="315"/>
      <c r="J341" s="315"/>
      <c r="K341" s="4" t="s">
        <v>1763</v>
      </c>
      <c r="O341" s="547"/>
      <c r="P341" s="742" t="s">
        <v>394</v>
      </c>
      <c r="Q341" s="546" t="s">
        <v>2093</v>
      </c>
      <c r="R341" s="623">
        <v>230</v>
      </c>
      <c r="S341" s="623">
        <v>260.60000000000002</v>
      </c>
      <c r="T341" s="700">
        <v>230</v>
      </c>
      <c r="U341" s="700"/>
      <c r="V341" s="700"/>
      <c r="W341" s="700"/>
      <c r="X341" s="700"/>
      <c r="Y341" s="624" t="s">
        <v>1776</v>
      </c>
    </row>
    <row r="342" spans="1:25" x14ac:dyDescent="0.3">
      <c r="A342" s="421"/>
      <c r="B342" s="40" t="s">
        <v>292</v>
      </c>
      <c r="C342" s="11" t="s">
        <v>82</v>
      </c>
      <c r="D342" s="11">
        <v>199</v>
      </c>
      <c r="E342" s="82"/>
      <c r="F342" s="281">
        <v>199</v>
      </c>
      <c r="G342" s="281"/>
      <c r="H342" s="315"/>
      <c r="I342" s="315"/>
      <c r="J342" s="315"/>
      <c r="K342" s="4" t="s">
        <v>1764</v>
      </c>
      <c r="O342" s="421" t="s">
        <v>384</v>
      </c>
      <c r="P342" s="406" t="s">
        <v>399</v>
      </c>
      <c r="Q342" s="11" t="s">
        <v>2094</v>
      </c>
      <c r="R342" s="96">
        <v>320</v>
      </c>
      <c r="S342" s="96">
        <v>351.5</v>
      </c>
      <c r="T342" s="700"/>
      <c r="U342" s="700">
        <v>320</v>
      </c>
      <c r="V342" s="700"/>
      <c r="W342" s="700"/>
      <c r="X342" s="700"/>
      <c r="Y342" s="66" t="s">
        <v>1776</v>
      </c>
    </row>
    <row r="343" spans="1:25" x14ac:dyDescent="0.3">
      <c r="A343" s="421"/>
      <c r="B343" s="40" t="s">
        <v>289</v>
      </c>
      <c r="C343" s="11" t="s">
        <v>82</v>
      </c>
      <c r="D343" s="11">
        <v>125</v>
      </c>
      <c r="E343" s="82"/>
      <c r="F343" s="281">
        <v>125</v>
      </c>
      <c r="G343" s="281"/>
      <c r="H343" s="315"/>
      <c r="I343" s="315"/>
      <c r="J343" s="315"/>
      <c r="K343" s="4" t="s">
        <v>1765</v>
      </c>
      <c r="O343" s="547"/>
      <c r="P343" s="733" t="s">
        <v>398</v>
      </c>
      <c r="Q343" s="546" t="s">
        <v>2094</v>
      </c>
      <c r="R343" s="623">
        <v>320</v>
      </c>
      <c r="S343" s="623">
        <v>425.3</v>
      </c>
      <c r="T343" s="700"/>
      <c r="U343" s="700">
        <v>320</v>
      </c>
      <c r="V343" s="700"/>
      <c r="W343" s="700"/>
      <c r="X343" s="700"/>
      <c r="Y343" s="624" t="s">
        <v>1776</v>
      </c>
    </row>
    <row r="344" spans="1:25" ht="15" thickBot="1" x14ac:dyDescent="0.35">
      <c r="A344" s="421"/>
      <c r="B344" s="40" t="s">
        <v>290</v>
      </c>
      <c r="C344" s="11" t="s">
        <v>2064</v>
      </c>
      <c r="D344" s="11">
        <v>395</v>
      </c>
      <c r="E344" s="82"/>
      <c r="F344" s="281"/>
      <c r="G344" s="281">
        <v>395</v>
      </c>
      <c r="H344" s="315"/>
      <c r="I344" s="315"/>
      <c r="J344" s="315"/>
      <c r="K344" s="4" t="s">
        <v>1766</v>
      </c>
      <c r="O344" s="421"/>
      <c r="P344" s="410" t="s">
        <v>400</v>
      </c>
      <c r="Q344" s="11" t="s">
        <v>2094</v>
      </c>
      <c r="R344" s="96">
        <v>320</v>
      </c>
      <c r="S344" s="96">
        <v>364.2</v>
      </c>
      <c r="T344" s="700"/>
      <c r="U344" s="700">
        <v>320</v>
      </c>
      <c r="V344" s="700"/>
      <c r="W344" s="700"/>
      <c r="X344" s="700"/>
      <c r="Y344" s="66" t="s">
        <v>1776</v>
      </c>
    </row>
    <row r="345" spans="1:25" x14ac:dyDescent="0.3">
      <c r="A345" s="421"/>
      <c r="B345" s="40" t="s">
        <v>1146</v>
      </c>
      <c r="C345" s="11" t="s">
        <v>1145</v>
      </c>
      <c r="D345" s="11">
        <v>314</v>
      </c>
      <c r="E345" s="82"/>
      <c r="F345" s="281"/>
      <c r="G345" s="281">
        <v>314</v>
      </c>
      <c r="H345" s="315"/>
      <c r="I345" s="315"/>
      <c r="J345" s="315"/>
      <c r="K345" s="4" t="s">
        <v>1767</v>
      </c>
      <c r="O345" s="547" t="s">
        <v>384</v>
      </c>
      <c r="P345" s="741" t="s">
        <v>404</v>
      </c>
      <c r="Q345" s="546" t="s">
        <v>2095</v>
      </c>
      <c r="R345" s="623">
        <v>480</v>
      </c>
      <c r="S345" s="623">
        <v>538.6</v>
      </c>
      <c r="T345" s="700"/>
      <c r="U345" s="700">
        <v>480</v>
      </c>
      <c r="V345" s="700"/>
      <c r="W345" s="700"/>
      <c r="X345" s="700"/>
      <c r="Y345" s="624" t="s">
        <v>1776</v>
      </c>
    </row>
    <row r="346" spans="1:25" x14ac:dyDescent="0.3">
      <c r="A346" s="421"/>
      <c r="B346" s="40" t="s">
        <v>1147</v>
      </c>
      <c r="C346" s="11" t="s">
        <v>1149</v>
      </c>
      <c r="D346" s="11">
        <v>471</v>
      </c>
      <c r="E346" s="82"/>
      <c r="F346" s="281"/>
      <c r="G346" s="281">
        <v>471</v>
      </c>
      <c r="H346" s="315"/>
      <c r="I346" s="315"/>
      <c r="J346" s="315"/>
      <c r="K346" s="4" t="s">
        <v>1767</v>
      </c>
      <c r="O346" s="421"/>
      <c r="P346" s="409" t="s">
        <v>402</v>
      </c>
      <c r="Q346" s="11" t="s">
        <v>2095</v>
      </c>
      <c r="R346" s="96">
        <v>480</v>
      </c>
      <c r="S346" s="96">
        <v>652.20000000000005</v>
      </c>
      <c r="T346" s="700"/>
      <c r="U346" s="700">
        <v>480</v>
      </c>
      <c r="V346" s="700"/>
      <c r="W346" s="700"/>
      <c r="X346" s="700"/>
      <c r="Y346" s="66" t="s">
        <v>1776</v>
      </c>
    </row>
    <row r="347" spans="1:25" ht="15" thickBot="1" x14ac:dyDescent="0.35">
      <c r="A347" s="421"/>
      <c r="B347" s="40" t="s">
        <v>1148</v>
      </c>
      <c r="C347" s="11" t="s">
        <v>1150</v>
      </c>
      <c r="D347" s="11">
        <v>625</v>
      </c>
      <c r="E347" s="82"/>
      <c r="F347" s="281"/>
      <c r="G347" s="281"/>
      <c r="H347" s="315">
        <v>625</v>
      </c>
      <c r="I347" s="315"/>
      <c r="J347" s="315"/>
      <c r="K347" s="4" t="s">
        <v>1767</v>
      </c>
      <c r="O347" s="547"/>
      <c r="P347" s="742" t="s">
        <v>403</v>
      </c>
      <c r="Q347" s="546" t="s">
        <v>2095</v>
      </c>
      <c r="R347" s="623">
        <v>480</v>
      </c>
      <c r="S347" s="623">
        <v>558.5</v>
      </c>
      <c r="T347" s="700"/>
      <c r="U347" s="700">
        <v>480</v>
      </c>
      <c r="V347" s="700"/>
      <c r="W347" s="700"/>
      <c r="X347" s="700"/>
      <c r="Y347" s="624" t="s">
        <v>1776</v>
      </c>
    </row>
    <row r="348" spans="1:25" s="72" customFormat="1" ht="18" x14ac:dyDescent="0.35">
      <c r="A348" s="421"/>
      <c r="B348" s="40" t="s">
        <v>1151</v>
      </c>
      <c r="C348" s="11" t="s">
        <v>1145</v>
      </c>
      <c r="D348" s="11">
        <v>422</v>
      </c>
      <c r="E348" s="82"/>
      <c r="F348" s="281"/>
      <c r="G348" s="281">
        <v>422</v>
      </c>
      <c r="H348" s="315"/>
      <c r="I348" s="315"/>
      <c r="J348" s="315"/>
      <c r="K348" s="4" t="s">
        <v>1767</v>
      </c>
      <c r="O348" s="421" t="s">
        <v>384</v>
      </c>
      <c r="P348" s="406" t="s">
        <v>406</v>
      </c>
      <c r="Q348" s="11" t="s">
        <v>2096</v>
      </c>
      <c r="R348" s="96">
        <v>690</v>
      </c>
      <c r="S348" s="96">
        <v>754.1</v>
      </c>
      <c r="T348" s="700"/>
      <c r="U348" s="700"/>
      <c r="V348" s="700">
        <v>690</v>
      </c>
      <c r="W348" s="700"/>
      <c r="X348" s="700"/>
      <c r="Y348" s="66" t="s">
        <v>1776</v>
      </c>
    </row>
    <row r="349" spans="1:25" x14ac:dyDescent="0.3">
      <c r="A349" s="421"/>
      <c r="B349" s="40" t="s">
        <v>1152</v>
      </c>
      <c r="C349" s="11" t="s">
        <v>1149</v>
      </c>
      <c r="D349" s="11">
        <v>633</v>
      </c>
      <c r="E349" s="82"/>
      <c r="F349" s="281"/>
      <c r="G349" s="281"/>
      <c r="H349" s="315">
        <v>633</v>
      </c>
      <c r="I349" s="315"/>
      <c r="J349" s="315"/>
      <c r="K349" s="4" t="s">
        <v>1767</v>
      </c>
      <c r="O349" s="547"/>
      <c r="P349" s="733" t="s">
        <v>407</v>
      </c>
      <c r="Q349" s="546" t="s">
        <v>2096</v>
      </c>
      <c r="R349" s="623">
        <v>690</v>
      </c>
      <c r="S349" s="623">
        <v>913</v>
      </c>
      <c r="T349" s="700"/>
      <c r="U349" s="700"/>
      <c r="V349" s="700">
        <v>690</v>
      </c>
      <c r="W349" s="700"/>
      <c r="X349" s="700"/>
      <c r="Y349" s="624" t="s">
        <v>1776</v>
      </c>
    </row>
    <row r="350" spans="1:25" ht="15" thickBot="1" x14ac:dyDescent="0.35">
      <c r="A350" s="421"/>
      <c r="B350" s="40" t="s">
        <v>1153</v>
      </c>
      <c r="C350" s="11" t="s">
        <v>1150</v>
      </c>
      <c r="D350" s="11">
        <v>844</v>
      </c>
      <c r="E350" s="82"/>
      <c r="F350" s="281"/>
      <c r="G350" s="281"/>
      <c r="H350" s="315"/>
      <c r="I350" s="315">
        <v>844</v>
      </c>
      <c r="J350" s="315"/>
      <c r="K350" s="4" t="s">
        <v>1767</v>
      </c>
      <c r="O350" s="421"/>
      <c r="P350" s="410" t="s">
        <v>408</v>
      </c>
      <c r="Q350" s="11" t="s">
        <v>2096</v>
      </c>
      <c r="R350" s="96">
        <v>690</v>
      </c>
      <c r="S350" s="96">
        <v>781.9</v>
      </c>
      <c r="T350" s="700"/>
      <c r="U350" s="700"/>
      <c r="V350" s="700">
        <v>690</v>
      </c>
      <c r="W350" s="700"/>
      <c r="X350" s="700"/>
      <c r="Y350" s="66" t="s">
        <v>1776</v>
      </c>
    </row>
    <row r="351" spans="1:25" ht="15" thickBot="1" x14ac:dyDescent="0.35">
      <c r="A351" s="429"/>
      <c r="B351" s="252" t="s">
        <v>293</v>
      </c>
      <c r="C351" s="11" t="s">
        <v>98</v>
      </c>
      <c r="D351" s="13">
        <v>300</v>
      </c>
      <c r="E351" s="82"/>
      <c r="F351" s="314"/>
      <c r="G351" s="314">
        <v>300</v>
      </c>
      <c r="H351" s="316"/>
      <c r="I351" s="316"/>
      <c r="J351" s="316"/>
      <c r="K351" s="8" t="s">
        <v>1768</v>
      </c>
      <c r="O351" s="591" t="s">
        <v>814</v>
      </c>
      <c r="P351" s="544" t="s">
        <v>811</v>
      </c>
      <c r="Q351" s="546" t="s">
        <v>2064</v>
      </c>
      <c r="R351" s="545">
        <v>180</v>
      </c>
      <c r="S351" s="545">
        <v>336.78</v>
      </c>
      <c r="T351" s="315">
        <v>180</v>
      </c>
      <c r="U351" s="315"/>
      <c r="V351" s="315"/>
      <c r="W351" s="315"/>
      <c r="X351" s="315"/>
      <c r="Y351" s="574" t="s">
        <v>1252</v>
      </c>
    </row>
    <row r="352" spans="1:25" ht="18.600000000000001" thickBot="1" x14ac:dyDescent="0.4">
      <c r="A352" s="56" t="s">
        <v>363</v>
      </c>
      <c r="B352" s="404"/>
      <c r="C352" s="686"/>
      <c r="D352" s="70"/>
      <c r="E352" s="70"/>
      <c r="F352" s="70"/>
      <c r="G352" s="70"/>
      <c r="H352" s="70"/>
      <c r="I352" s="70"/>
      <c r="J352" s="70"/>
      <c r="K352" s="71"/>
      <c r="O352" s="424" t="s">
        <v>815</v>
      </c>
      <c r="P352" s="40" t="s">
        <v>812</v>
      </c>
      <c r="Q352" s="11" t="s">
        <v>2064</v>
      </c>
      <c r="R352" s="11">
        <v>240</v>
      </c>
      <c r="S352" s="11">
        <v>449.8</v>
      </c>
      <c r="T352" s="281">
        <v>240</v>
      </c>
      <c r="U352" s="281"/>
      <c r="V352" s="281"/>
      <c r="W352" s="281"/>
      <c r="X352" s="281"/>
      <c r="Y352" s="4" t="s">
        <v>1253</v>
      </c>
    </row>
    <row r="353" spans="1:25" x14ac:dyDescent="0.3">
      <c r="A353" s="428" t="s">
        <v>1154</v>
      </c>
      <c r="B353" s="10" t="s">
        <v>367</v>
      </c>
      <c r="C353" s="11" t="s">
        <v>98</v>
      </c>
      <c r="D353" s="14">
        <v>500</v>
      </c>
      <c r="E353" s="82"/>
      <c r="F353" s="200"/>
      <c r="G353" s="200"/>
      <c r="H353" s="200">
        <v>500</v>
      </c>
      <c r="I353" s="200"/>
      <c r="J353" s="200"/>
      <c r="K353" s="4" t="s">
        <v>1769</v>
      </c>
      <c r="O353" s="587"/>
      <c r="P353" s="551" t="s">
        <v>813</v>
      </c>
      <c r="Q353" s="546" t="s">
        <v>2064</v>
      </c>
      <c r="R353" s="552">
        <v>300</v>
      </c>
      <c r="S353" s="552">
        <v>558.9</v>
      </c>
      <c r="T353" s="314"/>
      <c r="U353" s="314">
        <v>300</v>
      </c>
      <c r="V353" s="314"/>
      <c r="W353" s="314"/>
      <c r="X353" s="314"/>
      <c r="Y353" s="575" t="s">
        <v>1254</v>
      </c>
    </row>
    <row r="354" spans="1:25" x14ac:dyDescent="0.3">
      <c r="A354" s="424" t="s">
        <v>1155</v>
      </c>
      <c r="B354" s="40" t="s">
        <v>369</v>
      </c>
      <c r="C354" s="11" t="s">
        <v>98</v>
      </c>
      <c r="D354" s="11">
        <v>300</v>
      </c>
      <c r="E354" s="82"/>
      <c r="F354" s="200"/>
      <c r="G354" s="200">
        <v>300</v>
      </c>
      <c r="H354" s="200"/>
      <c r="I354" s="200"/>
      <c r="J354" s="200"/>
      <c r="K354" s="4" t="s">
        <v>1769</v>
      </c>
      <c r="O354" s="421"/>
      <c r="P354" s="40" t="s">
        <v>886</v>
      </c>
      <c r="Q354" s="11" t="s">
        <v>2064</v>
      </c>
      <c r="R354" s="11">
        <v>200</v>
      </c>
      <c r="S354" s="11">
        <v>400</v>
      </c>
      <c r="T354" s="703">
        <v>200</v>
      </c>
      <c r="U354" s="703"/>
      <c r="V354" s="703"/>
      <c r="W354" s="703"/>
      <c r="X354" s="703"/>
      <c r="Y354" s="4" t="s">
        <v>1920</v>
      </c>
    </row>
    <row r="355" spans="1:25" x14ac:dyDescent="0.3">
      <c r="A355" s="432" t="s">
        <v>1350</v>
      </c>
      <c r="B355" s="40" t="s">
        <v>370</v>
      </c>
      <c r="C355" s="11" t="s">
        <v>424</v>
      </c>
      <c r="D355" s="11">
        <v>150</v>
      </c>
      <c r="E355" s="82"/>
      <c r="F355" s="200">
        <v>150</v>
      </c>
      <c r="G355" s="200"/>
      <c r="H355" s="200"/>
      <c r="I355" s="200"/>
      <c r="J355" s="200"/>
      <c r="K355" s="4" t="s">
        <v>1769</v>
      </c>
      <c r="O355" s="547"/>
      <c r="P355" s="554" t="s">
        <v>887</v>
      </c>
      <c r="Q355" s="546" t="s">
        <v>2064</v>
      </c>
      <c r="R355" s="546">
        <v>400</v>
      </c>
      <c r="S355" s="546">
        <v>800</v>
      </c>
      <c r="T355" s="703"/>
      <c r="U355" s="703">
        <v>400</v>
      </c>
      <c r="V355" s="703"/>
      <c r="W355" s="703"/>
      <c r="X355" s="703"/>
      <c r="Y355" s="562" t="s">
        <v>1921</v>
      </c>
    </row>
    <row r="356" spans="1:25" ht="15" thickBot="1" x14ac:dyDescent="0.35">
      <c r="A356" s="421"/>
      <c r="B356" s="40" t="s">
        <v>371</v>
      </c>
      <c r="C356" s="11" t="s">
        <v>82</v>
      </c>
      <c r="D356" s="11">
        <v>150</v>
      </c>
      <c r="E356" s="82"/>
      <c r="F356" s="200">
        <v>150</v>
      </c>
      <c r="G356" s="200"/>
      <c r="H356" s="200"/>
      <c r="I356" s="200"/>
      <c r="J356" s="200"/>
      <c r="K356" s="4" t="s">
        <v>1769</v>
      </c>
      <c r="O356" s="421"/>
      <c r="P356" s="40" t="s">
        <v>888</v>
      </c>
      <c r="Q356" s="11" t="s">
        <v>2064</v>
      </c>
      <c r="R356" s="11">
        <v>600</v>
      </c>
      <c r="S356" s="11">
        <v>1200</v>
      </c>
      <c r="T356" s="703"/>
      <c r="U356" s="703"/>
      <c r="V356" s="703">
        <v>600</v>
      </c>
      <c r="W356" s="703"/>
      <c r="X356" s="703"/>
      <c r="Y356" s="4" t="s">
        <v>1922</v>
      </c>
    </row>
    <row r="357" spans="1:25" ht="18.600000000000001" thickBot="1" x14ac:dyDescent="0.4">
      <c r="A357" s="56" t="s">
        <v>372</v>
      </c>
      <c r="B357" s="15"/>
      <c r="C357" s="83"/>
      <c r="D357" s="27"/>
      <c r="E357" s="27"/>
      <c r="F357" s="27"/>
      <c r="G357" s="27"/>
      <c r="H357" s="27"/>
      <c r="I357" s="27"/>
      <c r="J357" s="27"/>
      <c r="K357" s="16"/>
      <c r="O357" s="426" t="s">
        <v>936</v>
      </c>
      <c r="P357" s="414" t="s">
        <v>910</v>
      </c>
      <c r="Q357" s="96" t="s">
        <v>2064</v>
      </c>
      <c r="R357" s="96">
        <v>330</v>
      </c>
      <c r="S357" s="619"/>
      <c r="T357" s="700"/>
      <c r="U357" s="700">
        <v>330</v>
      </c>
      <c r="V357" s="700"/>
      <c r="W357" s="700"/>
      <c r="X357" s="700"/>
      <c r="Y357" s="66" t="s">
        <v>1931</v>
      </c>
    </row>
    <row r="358" spans="1:25" x14ac:dyDescent="0.3">
      <c r="A358" s="419" t="s">
        <v>1161</v>
      </c>
      <c r="B358" s="344" t="s">
        <v>373</v>
      </c>
      <c r="C358" s="96" t="s">
        <v>2064</v>
      </c>
      <c r="D358" s="65">
        <v>215</v>
      </c>
      <c r="E358" s="65">
        <v>512</v>
      </c>
      <c r="F358" s="292">
        <v>215</v>
      </c>
      <c r="G358" s="292"/>
      <c r="H358" s="292"/>
      <c r="I358" s="292"/>
      <c r="J358" s="292"/>
      <c r="K358" s="66" t="s">
        <v>1771</v>
      </c>
      <c r="O358" s="547" t="s">
        <v>937</v>
      </c>
      <c r="P358" s="658" t="s">
        <v>915</v>
      </c>
      <c r="Q358" s="623" t="s">
        <v>2064</v>
      </c>
      <c r="R358" s="623">
        <v>660</v>
      </c>
      <c r="S358" s="619"/>
      <c r="T358" s="700"/>
      <c r="U358" s="700"/>
      <c r="V358" s="700">
        <v>660</v>
      </c>
      <c r="W358" s="700"/>
      <c r="X358" s="700"/>
      <c r="Y358" s="624" t="s">
        <v>1933</v>
      </c>
    </row>
    <row r="359" spans="1:25" x14ac:dyDescent="0.3">
      <c r="A359" s="433" t="s">
        <v>1162</v>
      </c>
      <c r="B359" s="344" t="s">
        <v>374</v>
      </c>
      <c r="C359" s="96" t="s">
        <v>2090</v>
      </c>
      <c r="D359" s="65">
        <v>430</v>
      </c>
      <c r="E359" s="65">
        <v>1025</v>
      </c>
      <c r="F359" s="292"/>
      <c r="G359" s="292">
        <v>430</v>
      </c>
      <c r="H359" s="292"/>
      <c r="I359" s="292"/>
      <c r="J359" s="292"/>
      <c r="K359" s="66" t="s">
        <v>1770</v>
      </c>
      <c r="O359" s="421"/>
      <c r="P359" s="414" t="s">
        <v>916</v>
      </c>
      <c r="Q359" s="96" t="s">
        <v>2064</v>
      </c>
      <c r="R359" s="96">
        <v>1000</v>
      </c>
      <c r="S359" s="619"/>
      <c r="T359" s="700"/>
      <c r="U359" s="700"/>
      <c r="V359" s="700"/>
      <c r="W359" s="700"/>
      <c r="X359" s="700">
        <v>1000</v>
      </c>
      <c r="Y359" s="66" t="s">
        <v>1932</v>
      </c>
    </row>
    <row r="360" spans="1:25" ht="15" thickBot="1" x14ac:dyDescent="0.35">
      <c r="A360" s="434"/>
      <c r="B360" s="344" t="s">
        <v>375</v>
      </c>
      <c r="C360" s="96" t="s">
        <v>2091</v>
      </c>
      <c r="D360" s="65">
        <v>645</v>
      </c>
      <c r="E360" s="65">
        <v>1535</v>
      </c>
      <c r="F360" s="292"/>
      <c r="G360" s="292"/>
      <c r="H360" s="292">
        <v>645</v>
      </c>
      <c r="I360" s="292"/>
      <c r="J360" s="292"/>
      <c r="K360" s="66" t="s">
        <v>1772</v>
      </c>
      <c r="O360" s="421"/>
      <c r="P360" s="414" t="s">
        <v>924</v>
      </c>
      <c r="Q360" s="96" t="s">
        <v>2064</v>
      </c>
      <c r="R360" s="96">
        <v>120</v>
      </c>
      <c r="S360" s="619"/>
      <c r="T360" s="700">
        <v>120</v>
      </c>
      <c r="U360" s="700"/>
      <c r="V360" s="700"/>
      <c r="W360" s="700"/>
      <c r="X360" s="700"/>
      <c r="Y360" s="66" t="s">
        <v>1929</v>
      </c>
    </row>
    <row r="361" spans="1:25" ht="18.600000000000001" thickBot="1" x14ac:dyDescent="0.4">
      <c r="A361" s="56" t="s">
        <v>376</v>
      </c>
      <c r="B361" s="15"/>
      <c r="C361" s="83"/>
      <c r="D361" s="27"/>
      <c r="E361" s="27"/>
      <c r="F361" s="27"/>
      <c r="G361" s="27"/>
      <c r="H361" s="27"/>
      <c r="I361" s="27"/>
      <c r="J361" s="27"/>
      <c r="K361" s="16"/>
      <c r="O361" s="547"/>
      <c r="P361" s="658" t="s">
        <v>925</v>
      </c>
      <c r="Q361" s="623" t="s">
        <v>2064</v>
      </c>
      <c r="R361" s="623">
        <v>180</v>
      </c>
      <c r="S361" s="619"/>
      <c r="T361" s="700">
        <v>180</v>
      </c>
      <c r="U361" s="700"/>
      <c r="V361" s="700"/>
      <c r="W361" s="700"/>
      <c r="X361" s="700"/>
      <c r="Y361" s="624" t="s">
        <v>1929</v>
      </c>
    </row>
    <row r="362" spans="1:25" x14ac:dyDescent="0.3">
      <c r="A362" s="435" t="s">
        <v>410</v>
      </c>
      <c r="B362" s="405" t="s">
        <v>377</v>
      </c>
      <c r="C362" s="11" t="s">
        <v>168</v>
      </c>
      <c r="D362" s="65">
        <v>70</v>
      </c>
      <c r="E362" s="96">
        <v>97.8</v>
      </c>
      <c r="F362" s="292">
        <v>70</v>
      </c>
      <c r="G362" s="292"/>
      <c r="H362" s="292"/>
      <c r="I362" s="292"/>
      <c r="J362" s="292"/>
      <c r="K362" s="66" t="s">
        <v>1773</v>
      </c>
      <c r="O362" s="421"/>
      <c r="P362" s="414" t="s">
        <v>926</v>
      </c>
      <c r="Q362" s="96" t="s">
        <v>2064</v>
      </c>
      <c r="R362" s="96">
        <v>240</v>
      </c>
      <c r="S362" s="619"/>
      <c r="T362" s="700">
        <v>240</v>
      </c>
      <c r="U362" s="700"/>
      <c r="V362" s="700"/>
      <c r="W362" s="700"/>
      <c r="X362" s="700"/>
      <c r="Y362" s="66" t="s">
        <v>1929</v>
      </c>
    </row>
    <row r="363" spans="1:25" x14ac:dyDescent="0.3">
      <c r="A363" s="35" t="s">
        <v>411</v>
      </c>
      <c r="B363" s="40" t="s">
        <v>378</v>
      </c>
      <c r="C363" s="11" t="s">
        <v>168</v>
      </c>
      <c r="D363" s="65">
        <v>140</v>
      </c>
      <c r="E363" s="65">
        <v>195.5</v>
      </c>
      <c r="F363" s="292">
        <v>140</v>
      </c>
      <c r="G363" s="292"/>
      <c r="H363" s="292"/>
      <c r="I363" s="292"/>
      <c r="J363" s="292"/>
      <c r="K363" s="66" t="s">
        <v>1773</v>
      </c>
      <c r="O363" s="547"/>
      <c r="P363" s="658" t="s">
        <v>927</v>
      </c>
      <c r="Q363" s="623" t="s">
        <v>2064</v>
      </c>
      <c r="R363" s="623">
        <v>360</v>
      </c>
      <c r="S363" s="619"/>
      <c r="T363" s="700"/>
      <c r="U363" s="700">
        <v>360</v>
      </c>
      <c r="V363" s="700"/>
      <c r="W363" s="700"/>
      <c r="X363" s="700"/>
      <c r="Y363" s="624" t="s">
        <v>1929</v>
      </c>
    </row>
    <row r="364" spans="1:25" x14ac:dyDescent="0.3">
      <c r="A364" s="421"/>
      <c r="B364" s="40" t="s">
        <v>379</v>
      </c>
      <c r="C364" s="11" t="s">
        <v>306</v>
      </c>
      <c r="D364" s="65">
        <v>160</v>
      </c>
      <c r="E364" s="65">
        <v>257.8</v>
      </c>
      <c r="F364" s="292">
        <v>160</v>
      </c>
      <c r="G364" s="292"/>
      <c r="H364" s="292"/>
      <c r="I364" s="292"/>
      <c r="J364" s="292"/>
      <c r="K364" s="66" t="s">
        <v>1774</v>
      </c>
      <c r="O364" s="435" t="s">
        <v>1443</v>
      </c>
      <c r="P364" s="40" t="s">
        <v>1430</v>
      </c>
      <c r="Q364" s="11" t="s">
        <v>2115</v>
      </c>
      <c r="R364" s="11">
        <v>340</v>
      </c>
      <c r="S364" s="619"/>
      <c r="T364" s="281"/>
      <c r="U364" s="281">
        <v>340</v>
      </c>
      <c r="V364" s="281"/>
      <c r="W364" s="281"/>
      <c r="X364" s="281"/>
      <c r="Y364" s="4" t="s">
        <v>1962</v>
      </c>
    </row>
    <row r="365" spans="1:25" x14ac:dyDescent="0.3">
      <c r="A365" s="421"/>
      <c r="B365" s="40" t="s">
        <v>380</v>
      </c>
      <c r="C365" s="11" t="s">
        <v>305</v>
      </c>
      <c r="D365" s="65">
        <v>300</v>
      </c>
      <c r="E365" s="65">
        <v>428.7</v>
      </c>
      <c r="F365" s="292"/>
      <c r="G365" s="292">
        <v>300</v>
      </c>
      <c r="H365" s="292"/>
      <c r="I365" s="292"/>
      <c r="J365" s="292"/>
      <c r="K365" s="66" t="s">
        <v>1774</v>
      </c>
      <c r="O365" s="578" t="s">
        <v>1444</v>
      </c>
      <c r="P365" s="554" t="s">
        <v>1432</v>
      </c>
      <c r="Q365" s="546" t="s">
        <v>2115</v>
      </c>
      <c r="R365" s="546">
        <v>340</v>
      </c>
      <c r="S365" s="619"/>
      <c r="T365" s="281"/>
      <c r="U365" s="281">
        <v>340</v>
      </c>
      <c r="V365" s="281"/>
      <c r="W365" s="281"/>
      <c r="X365" s="281"/>
      <c r="Y365" s="562" t="s">
        <v>1963</v>
      </c>
    </row>
    <row r="366" spans="1:25" ht="15" thickBot="1" x14ac:dyDescent="0.35">
      <c r="A366" s="421"/>
      <c r="B366" s="252" t="s">
        <v>381</v>
      </c>
      <c r="C366" s="11" t="s">
        <v>382</v>
      </c>
      <c r="D366" s="65">
        <v>550</v>
      </c>
      <c r="E366" s="65">
        <v>773.5</v>
      </c>
      <c r="F366" s="292"/>
      <c r="G366" s="292"/>
      <c r="H366" s="292">
        <v>550</v>
      </c>
      <c r="I366" s="292"/>
      <c r="J366" s="292"/>
      <c r="K366" s="66" t="s">
        <v>1775</v>
      </c>
      <c r="O366" s="421"/>
      <c r="P366" s="40" t="s">
        <v>1433</v>
      </c>
      <c r="Q366" s="11" t="s">
        <v>2115</v>
      </c>
      <c r="R366" s="11">
        <v>680</v>
      </c>
      <c r="S366" s="619"/>
      <c r="T366" s="281"/>
      <c r="U366" s="281"/>
      <c r="V366" s="281">
        <v>680</v>
      </c>
      <c r="W366" s="281"/>
      <c r="X366" s="281"/>
      <c r="Y366" s="4" t="s">
        <v>1964</v>
      </c>
    </row>
    <row r="367" spans="1:25" x14ac:dyDescent="0.3">
      <c r="A367" s="421" t="s">
        <v>384</v>
      </c>
      <c r="B367" s="406" t="s">
        <v>385</v>
      </c>
      <c r="C367" s="11" t="s">
        <v>2091</v>
      </c>
      <c r="D367" s="65">
        <v>100</v>
      </c>
      <c r="E367" s="65">
        <v>107.7</v>
      </c>
      <c r="F367" s="292">
        <v>100</v>
      </c>
      <c r="G367" s="292"/>
      <c r="H367" s="292"/>
      <c r="I367" s="292"/>
      <c r="J367" s="292"/>
      <c r="K367" s="66" t="s">
        <v>1776</v>
      </c>
      <c r="O367" s="547" t="s">
        <v>1477</v>
      </c>
      <c r="P367" s="554" t="s">
        <v>1434</v>
      </c>
      <c r="Q367" s="546" t="s">
        <v>2115</v>
      </c>
      <c r="R367" s="546">
        <v>680</v>
      </c>
      <c r="S367" s="546">
        <v>1768</v>
      </c>
      <c r="T367" s="281"/>
      <c r="U367" s="281"/>
      <c r="V367" s="281">
        <v>680</v>
      </c>
      <c r="W367" s="281"/>
      <c r="X367" s="281"/>
      <c r="Y367" s="562" t="s">
        <v>1965</v>
      </c>
    </row>
    <row r="368" spans="1:25" x14ac:dyDescent="0.3">
      <c r="A368" s="421"/>
      <c r="B368" s="407" t="s">
        <v>386</v>
      </c>
      <c r="C368" s="11" t="s">
        <v>2091</v>
      </c>
      <c r="D368" s="65">
        <v>100</v>
      </c>
      <c r="E368" s="65">
        <v>130.4</v>
      </c>
      <c r="F368" s="292">
        <v>100</v>
      </c>
      <c r="G368" s="292"/>
      <c r="H368" s="292"/>
      <c r="I368" s="292"/>
      <c r="J368" s="292"/>
      <c r="K368" s="66" t="s">
        <v>1776</v>
      </c>
      <c r="O368" s="421"/>
      <c r="P368" s="40" t="s">
        <v>1435</v>
      </c>
      <c r="Q368" s="11" t="s">
        <v>2115</v>
      </c>
      <c r="R368" s="11">
        <v>680</v>
      </c>
      <c r="S368" s="619"/>
      <c r="T368" s="281"/>
      <c r="U368" s="281"/>
      <c r="V368" s="281">
        <v>680</v>
      </c>
      <c r="W368" s="281"/>
      <c r="X368" s="281"/>
      <c r="Y368" s="4" t="s">
        <v>1966</v>
      </c>
    </row>
    <row r="369" spans="1:25" ht="15" thickBot="1" x14ac:dyDescent="0.35">
      <c r="A369" s="421"/>
      <c r="B369" s="408" t="s">
        <v>387</v>
      </c>
      <c r="C369" s="11" t="s">
        <v>2091</v>
      </c>
      <c r="D369" s="65">
        <v>100</v>
      </c>
      <c r="E369" s="65">
        <v>111.7</v>
      </c>
      <c r="F369" s="292">
        <v>100</v>
      </c>
      <c r="G369" s="292"/>
      <c r="H369" s="292"/>
      <c r="I369" s="292"/>
      <c r="J369" s="292"/>
      <c r="K369" s="66" t="s">
        <v>1776</v>
      </c>
      <c r="O369" s="547"/>
      <c r="P369" s="554" t="s">
        <v>1436</v>
      </c>
      <c r="Q369" s="546" t="s">
        <v>2115</v>
      </c>
      <c r="R369" s="546">
        <v>680</v>
      </c>
      <c r="S369" s="546">
        <v>1768</v>
      </c>
      <c r="T369" s="281"/>
      <c r="U369" s="281"/>
      <c r="V369" s="281">
        <v>680</v>
      </c>
      <c r="W369" s="281"/>
      <c r="X369" s="281"/>
      <c r="Y369" s="562" t="s">
        <v>1963</v>
      </c>
    </row>
    <row r="370" spans="1:25" x14ac:dyDescent="0.3">
      <c r="A370" s="421" t="s">
        <v>396</v>
      </c>
      <c r="B370" s="406" t="s">
        <v>388</v>
      </c>
      <c r="C370" s="11" t="s">
        <v>2092</v>
      </c>
      <c r="D370" s="65">
        <v>160</v>
      </c>
      <c r="E370" s="65">
        <v>179.5</v>
      </c>
      <c r="F370" s="292">
        <v>160</v>
      </c>
      <c r="G370" s="292"/>
      <c r="H370" s="292"/>
      <c r="I370" s="292"/>
      <c r="J370" s="292"/>
      <c r="K370" s="66" t="s">
        <v>1776</v>
      </c>
      <c r="O370" s="35" t="s">
        <v>1536</v>
      </c>
      <c r="P370" s="40" t="s">
        <v>1528</v>
      </c>
      <c r="Q370" s="11" t="s">
        <v>2064</v>
      </c>
      <c r="R370" s="11">
        <v>320</v>
      </c>
      <c r="S370" s="11">
        <v>700</v>
      </c>
      <c r="T370" s="281"/>
      <c r="U370" s="281">
        <v>320</v>
      </c>
      <c r="V370" s="281"/>
      <c r="W370" s="281"/>
      <c r="X370" s="281"/>
      <c r="Y370" s="6" t="s">
        <v>1527</v>
      </c>
    </row>
    <row r="371" spans="1:25" x14ac:dyDescent="0.3">
      <c r="A371" s="421"/>
      <c r="B371" s="409" t="s">
        <v>390</v>
      </c>
      <c r="C371" s="11" t="s">
        <v>2092</v>
      </c>
      <c r="D371" s="65">
        <v>160</v>
      </c>
      <c r="E371" s="65">
        <v>217.4</v>
      </c>
      <c r="F371" s="292">
        <v>160</v>
      </c>
      <c r="G371" s="292"/>
      <c r="H371" s="292"/>
      <c r="I371" s="292"/>
      <c r="J371" s="292"/>
      <c r="K371" s="66" t="s">
        <v>1776</v>
      </c>
      <c r="O371" s="421"/>
      <c r="P371" s="252" t="s">
        <v>2226</v>
      </c>
      <c r="Q371" s="11" t="s">
        <v>2064</v>
      </c>
      <c r="R371" s="11">
        <v>100</v>
      </c>
      <c r="S371" s="630"/>
      <c r="T371" s="703">
        <v>100</v>
      </c>
      <c r="U371" s="703"/>
      <c r="V371" s="703"/>
      <c r="W371" s="703"/>
      <c r="X371" s="703"/>
      <c r="Y371" s="8" t="s">
        <v>2234</v>
      </c>
    </row>
    <row r="372" spans="1:25" ht="15" thickBot="1" x14ac:dyDescent="0.35">
      <c r="A372" s="421"/>
      <c r="B372" s="410" t="s">
        <v>391</v>
      </c>
      <c r="C372" s="11" t="s">
        <v>2092</v>
      </c>
      <c r="D372" s="65">
        <v>160</v>
      </c>
      <c r="E372" s="65">
        <v>186.2</v>
      </c>
      <c r="F372" s="292">
        <v>160</v>
      </c>
      <c r="G372" s="292"/>
      <c r="H372" s="292"/>
      <c r="I372" s="292"/>
      <c r="J372" s="292"/>
      <c r="K372" s="66" t="s">
        <v>1776</v>
      </c>
      <c r="O372" s="547"/>
      <c r="P372" s="551" t="s">
        <v>2227</v>
      </c>
      <c r="Q372" s="546" t="s">
        <v>2064</v>
      </c>
      <c r="R372" s="546">
        <v>150</v>
      </c>
      <c r="S372" s="630"/>
      <c r="T372" s="703">
        <v>150</v>
      </c>
      <c r="U372" s="703"/>
      <c r="V372" s="703"/>
      <c r="W372" s="703"/>
      <c r="X372" s="703"/>
      <c r="Y372" s="575" t="s">
        <v>2234</v>
      </c>
    </row>
    <row r="373" spans="1:25" x14ac:dyDescent="0.3">
      <c r="A373" s="421" t="s">
        <v>384</v>
      </c>
      <c r="B373" s="406" t="s">
        <v>392</v>
      </c>
      <c r="C373" s="11" t="s">
        <v>2093</v>
      </c>
      <c r="D373" s="65">
        <v>230</v>
      </c>
      <c r="E373" s="65">
        <v>251.4</v>
      </c>
      <c r="F373" s="292">
        <v>230</v>
      </c>
      <c r="G373" s="292"/>
      <c r="H373" s="292"/>
      <c r="I373" s="292"/>
      <c r="J373" s="292"/>
      <c r="K373" s="66" t="s">
        <v>1776</v>
      </c>
      <c r="O373" s="421"/>
      <c r="P373" s="252" t="s">
        <v>2228</v>
      </c>
      <c r="Q373" s="11" t="s">
        <v>2064</v>
      </c>
      <c r="R373" s="11">
        <v>200</v>
      </c>
      <c r="S373" s="630"/>
      <c r="T373" s="703">
        <v>200</v>
      </c>
      <c r="U373" s="703"/>
      <c r="V373" s="703"/>
      <c r="W373" s="703"/>
      <c r="X373" s="703"/>
      <c r="Y373" s="8" t="s">
        <v>2234</v>
      </c>
    </row>
    <row r="374" spans="1:25" x14ac:dyDescent="0.3">
      <c r="A374" s="421"/>
      <c r="B374" s="409" t="s">
        <v>393</v>
      </c>
      <c r="C374" s="11" t="s">
        <v>2093</v>
      </c>
      <c r="D374" s="65">
        <v>230</v>
      </c>
      <c r="E374" s="65">
        <v>304.3</v>
      </c>
      <c r="F374" s="292">
        <v>230</v>
      </c>
      <c r="G374" s="292"/>
      <c r="H374" s="292"/>
      <c r="I374" s="292"/>
      <c r="J374" s="292"/>
      <c r="K374" s="66" t="s">
        <v>1776</v>
      </c>
      <c r="O374" s="547"/>
      <c r="P374" s="551" t="s">
        <v>2229</v>
      </c>
      <c r="Q374" s="546" t="s">
        <v>2064</v>
      </c>
      <c r="R374" s="546">
        <v>240</v>
      </c>
      <c r="S374" s="630"/>
      <c r="T374" s="703">
        <v>240</v>
      </c>
      <c r="U374" s="703"/>
      <c r="V374" s="703"/>
      <c r="W374" s="703"/>
      <c r="X374" s="703"/>
      <c r="Y374" s="575" t="s">
        <v>2234</v>
      </c>
    </row>
    <row r="375" spans="1:25" ht="15" thickBot="1" x14ac:dyDescent="0.35">
      <c r="A375" s="421"/>
      <c r="B375" s="410" t="s">
        <v>394</v>
      </c>
      <c r="C375" s="11" t="s">
        <v>2093</v>
      </c>
      <c r="D375" s="65">
        <v>230</v>
      </c>
      <c r="E375" s="65">
        <v>260.60000000000002</v>
      </c>
      <c r="F375" s="292">
        <v>230</v>
      </c>
      <c r="G375" s="292"/>
      <c r="H375" s="292"/>
      <c r="I375" s="292"/>
      <c r="J375" s="292"/>
      <c r="K375" s="66" t="s">
        <v>1776</v>
      </c>
      <c r="O375" s="421"/>
      <c r="P375" s="252" t="s">
        <v>2230</v>
      </c>
      <c r="Q375" s="11" t="s">
        <v>2064</v>
      </c>
      <c r="R375" s="11">
        <v>300</v>
      </c>
      <c r="S375" s="630"/>
      <c r="T375" s="703"/>
      <c r="U375" s="703">
        <v>300</v>
      </c>
      <c r="V375" s="703"/>
      <c r="W375" s="703"/>
      <c r="X375" s="703"/>
      <c r="Y375" s="8" t="s">
        <v>2234</v>
      </c>
    </row>
    <row r="376" spans="1:25" x14ac:dyDescent="0.3">
      <c r="A376" s="421" t="s">
        <v>384</v>
      </c>
      <c r="B376" s="406" t="s">
        <v>399</v>
      </c>
      <c r="C376" s="11" t="s">
        <v>2094</v>
      </c>
      <c r="D376" s="65">
        <v>320</v>
      </c>
      <c r="E376" s="65">
        <v>351.5</v>
      </c>
      <c r="F376" s="292"/>
      <c r="G376" s="292">
        <v>320</v>
      </c>
      <c r="H376" s="292"/>
      <c r="I376" s="292"/>
      <c r="J376" s="292"/>
      <c r="K376" s="66" t="s">
        <v>1776</v>
      </c>
      <c r="O376" s="547"/>
      <c r="P376" s="551" t="s">
        <v>2231</v>
      </c>
      <c r="Q376" s="546" t="s">
        <v>2064</v>
      </c>
      <c r="R376" s="546">
        <v>400</v>
      </c>
      <c r="S376" s="630"/>
      <c r="T376" s="703"/>
      <c r="U376" s="703">
        <v>400</v>
      </c>
      <c r="V376" s="703"/>
      <c r="W376" s="703"/>
      <c r="X376" s="703"/>
      <c r="Y376" s="575" t="s">
        <v>2234</v>
      </c>
    </row>
    <row r="377" spans="1:25" x14ac:dyDescent="0.3">
      <c r="A377" s="421"/>
      <c r="B377" s="409" t="s">
        <v>398</v>
      </c>
      <c r="C377" s="11" t="s">
        <v>2094</v>
      </c>
      <c r="D377" s="65">
        <v>320</v>
      </c>
      <c r="E377" s="65">
        <v>425.3</v>
      </c>
      <c r="F377" s="292"/>
      <c r="G377" s="292">
        <v>320</v>
      </c>
      <c r="H377" s="292"/>
      <c r="I377" s="292"/>
      <c r="J377" s="292"/>
      <c r="K377" s="66" t="s">
        <v>1776</v>
      </c>
      <c r="O377" s="421"/>
      <c r="P377" s="252" t="s">
        <v>2232</v>
      </c>
      <c r="Q377" s="11" t="s">
        <v>2064</v>
      </c>
      <c r="R377" s="11">
        <v>480</v>
      </c>
      <c r="S377" s="630"/>
      <c r="T377" s="703"/>
      <c r="U377" s="703">
        <v>480</v>
      </c>
      <c r="V377" s="703"/>
      <c r="W377" s="703"/>
      <c r="X377" s="703"/>
      <c r="Y377" s="8" t="s">
        <v>2234</v>
      </c>
    </row>
    <row r="378" spans="1:25" ht="15" thickBot="1" x14ac:dyDescent="0.35">
      <c r="A378" s="421"/>
      <c r="B378" s="410" t="s">
        <v>400</v>
      </c>
      <c r="C378" s="11" t="s">
        <v>2094</v>
      </c>
      <c r="D378" s="65">
        <v>320</v>
      </c>
      <c r="E378" s="65">
        <v>364.2</v>
      </c>
      <c r="F378" s="292"/>
      <c r="G378" s="292">
        <v>320</v>
      </c>
      <c r="H378" s="292"/>
      <c r="I378" s="292"/>
      <c r="J378" s="292"/>
      <c r="K378" s="66" t="s">
        <v>1776</v>
      </c>
      <c r="O378" s="547"/>
      <c r="P378" s="551" t="s">
        <v>2233</v>
      </c>
      <c r="Q378" s="546" t="s">
        <v>2064</v>
      </c>
      <c r="R378" s="546">
        <v>600</v>
      </c>
      <c r="S378" s="630"/>
      <c r="T378" s="703"/>
      <c r="U378" s="703"/>
      <c r="V378" s="703">
        <v>600</v>
      </c>
      <c r="W378" s="703"/>
      <c r="X378" s="703"/>
      <c r="Y378" s="575" t="s">
        <v>2234</v>
      </c>
    </row>
    <row r="379" spans="1:25" x14ac:dyDescent="0.3">
      <c r="A379" s="421" t="s">
        <v>384</v>
      </c>
      <c r="B379" s="406" t="s">
        <v>404</v>
      </c>
      <c r="C379" s="11" t="s">
        <v>2095</v>
      </c>
      <c r="D379" s="65">
        <v>480</v>
      </c>
      <c r="E379" s="65">
        <v>538.6</v>
      </c>
      <c r="F379" s="292"/>
      <c r="G379" s="292">
        <v>480</v>
      </c>
      <c r="H379" s="292"/>
      <c r="I379" s="292"/>
      <c r="J379" s="292"/>
      <c r="K379" s="66" t="s">
        <v>1776</v>
      </c>
      <c r="O379" s="428" t="s">
        <v>2260</v>
      </c>
      <c r="P379" s="414" t="s">
        <v>2240</v>
      </c>
      <c r="Q379" s="11" t="s">
        <v>2064</v>
      </c>
      <c r="R379" s="14">
        <v>353.4</v>
      </c>
      <c r="S379" s="14">
        <v>680.1</v>
      </c>
      <c r="T379" s="315"/>
      <c r="U379" s="315">
        <v>353.4</v>
      </c>
      <c r="V379" s="315"/>
      <c r="W379" s="315"/>
      <c r="X379" s="315"/>
      <c r="Y379" s="395" t="s">
        <v>2247</v>
      </c>
    </row>
    <row r="380" spans="1:25" x14ac:dyDescent="0.3">
      <c r="A380" s="421"/>
      <c r="B380" s="409" t="s">
        <v>402</v>
      </c>
      <c r="C380" s="11" t="s">
        <v>2095</v>
      </c>
      <c r="D380" s="65">
        <v>480</v>
      </c>
      <c r="E380" s="65">
        <v>652.20000000000005</v>
      </c>
      <c r="F380" s="292"/>
      <c r="G380" s="292">
        <v>480</v>
      </c>
      <c r="H380" s="292"/>
      <c r="I380" s="292"/>
      <c r="J380" s="292"/>
      <c r="K380" s="66" t="s">
        <v>1776</v>
      </c>
      <c r="O380" s="578" t="s">
        <v>2272</v>
      </c>
      <c r="P380" s="658" t="s">
        <v>2241</v>
      </c>
      <c r="Q380" s="546" t="s">
        <v>2064</v>
      </c>
      <c r="R380" s="546">
        <v>362.3</v>
      </c>
      <c r="S380" s="546">
        <v>755.2</v>
      </c>
      <c r="T380" s="281"/>
      <c r="U380" s="281">
        <v>362.3</v>
      </c>
      <c r="V380" s="281"/>
      <c r="W380" s="281"/>
      <c r="X380" s="281"/>
      <c r="Y380" s="562" t="s">
        <v>2248</v>
      </c>
    </row>
    <row r="381" spans="1:25" ht="15" thickBot="1" x14ac:dyDescent="0.35">
      <c r="A381" s="421"/>
      <c r="B381" s="410" t="s">
        <v>403</v>
      </c>
      <c r="C381" s="11" t="s">
        <v>2095</v>
      </c>
      <c r="D381" s="65">
        <v>480</v>
      </c>
      <c r="E381" s="65">
        <v>558.5</v>
      </c>
      <c r="F381" s="292"/>
      <c r="G381" s="292">
        <v>480</v>
      </c>
      <c r="H381" s="292"/>
      <c r="I381" s="292"/>
      <c r="J381" s="292"/>
      <c r="K381" s="66" t="s">
        <v>1776</v>
      </c>
      <c r="O381" s="421"/>
      <c r="P381" s="414" t="s">
        <v>2242</v>
      </c>
      <c r="Q381" s="11" t="s">
        <v>2064</v>
      </c>
      <c r="R381" s="11">
        <v>333.9</v>
      </c>
      <c r="S381" s="11">
        <v>699.8</v>
      </c>
      <c r="T381" s="281"/>
      <c r="U381" s="281">
        <v>333.9</v>
      </c>
      <c r="V381" s="281"/>
      <c r="W381" s="281"/>
      <c r="X381" s="281"/>
      <c r="Y381" s="4" t="s">
        <v>2249</v>
      </c>
    </row>
    <row r="382" spans="1:25" x14ac:dyDescent="0.3">
      <c r="A382" s="421" t="s">
        <v>384</v>
      </c>
      <c r="B382" s="406" t="s">
        <v>406</v>
      </c>
      <c r="C382" s="11" t="s">
        <v>2096</v>
      </c>
      <c r="D382" s="65">
        <v>690</v>
      </c>
      <c r="E382" s="65">
        <v>754.1</v>
      </c>
      <c r="F382" s="292"/>
      <c r="G382" s="292"/>
      <c r="H382" s="292">
        <v>690</v>
      </c>
      <c r="I382" s="292"/>
      <c r="J382" s="292"/>
      <c r="K382" s="66" t="s">
        <v>1776</v>
      </c>
      <c r="O382" s="547"/>
      <c r="P382" s="658" t="s">
        <v>2243</v>
      </c>
      <c r="Q382" s="546" t="s">
        <v>2064</v>
      </c>
      <c r="R382" s="546">
        <v>362.3</v>
      </c>
      <c r="S382" s="546">
        <v>753.2</v>
      </c>
      <c r="T382" s="281"/>
      <c r="U382" s="281">
        <v>362.3</v>
      </c>
      <c r="V382" s="281"/>
      <c r="W382" s="281"/>
      <c r="X382" s="281"/>
      <c r="Y382" s="562" t="s">
        <v>2250</v>
      </c>
    </row>
    <row r="383" spans="1:25" x14ac:dyDescent="0.3">
      <c r="A383" s="421"/>
      <c r="B383" s="409" t="s">
        <v>407</v>
      </c>
      <c r="C383" s="11" t="s">
        <v>2096</v>
      </c>
      <c r="D383" s="65">
        <v>690</v>
      </c>
      <c r="E383" s="65">
        <v>913</v>
      </c>
      <c r="F383" s="292"/>
      <c r="G383" s="292"/>
      <c r="H383" s="292">
        <v>690</v>
      </c>
      <c r="I383" s="292"/>
      <c r="J383" s="292"/>
      <c r="K383" s="66" t="s">
        <v>1776</v>
      </c>
      <c r="O383" s="421"/>
      <c r="P383" s="414" t="s">
        <v>2251</v>
      </c>
      <c r="Q383" s="11" t="s">
        <v>2064</v>
      </c>
      <c r="R383" s="11">
        <v>362.1</v>
      </c>
      <c r="S383" s="11">
        <v>680.1</v>
      </c>
      <c r="T383" s="281"/>
      <c r="U383" s="281">
        <v>362.1</v>
      </c>
      <c r="V383" s="281"/>
      <c r="W383" s="281"/>
      <c r="X383" s="281"/>
      <c r="Y383" s="395" t="s">
        <v>2247</v>
      </c>
    </row>
    <row r="384" spans="1:25" ht="15" thickBot="1" x14ac:dyDescent="0.35">
      <c r="A384" s="421"/>
      <c r="B384" s="410" t="s">
        <v>408</v>
      </c>
      <c r="C384" s="11" t="s">
        <v>2096</v>
      </c>
      <c r="D384" s="65">
        <v>690</v>
      </c>
      <c r="E384" s="65">
        <v>781.9</v>
      </c>
      <c r="F384" s="292"/>
      <c r="G384" s="292"/>
      <c r="H384" s="292">
        <v>690</v>
      </c>
      <c r="I384" s="292"/>
      <c r="J384" s="292"/>
      <c r="K384" s="66" t="s">
        <v>1776</v>
      </c>
      <c r="O384" s="547"/>
      <c r="P384" s="658" t="s">
        <v>2244</v>
      </c>
      <c r="Q384" s="546" t="s">
        <v>2064</v>
      </c>
      <c r="R384" s="546">
        <v>369.8</v>
      </c>
      <c r="S384" s="546">
        <v>755.2</v>
      </c>
      <c r="T384" s="281"/>
      <c r="U384" s="281">
        <v>369.8</v>
      </c>
      <c r="V384" s="281"/>
      <c r="W384" s="281"/>
      <c r="X384" s="281"/>
      <c r="Y384" s="562" t="s">
        <v>2248</v>
      </c>
    </row>
    <row r="385" spans="1:25" ht="18.600000000000001" thickBot="1" x14ac:dyDescent="0.4">
      <c r="A385" s="56" t="s">
        <v>412</v>
      </c>
      <c r="B385" s="15"/>
      <c r="C385" s="83"/>
      <c r="D385" s="27"/>
      <c r="E385" s="27"/>
      <c r="F385" s="27"/>
      <c r="G385" s="27"/>
      <c r="H385" s="27"/>
      <c r="I385" s="27"/>
      <c r="J385" s="27"/>
      <c r="K385" s="16"/>
      <c r="O385" s="421"/>
      <c r="P385" s="414" t="s">
        <v>2245</v>
      </c>
      <c r="Q385" s="11" t="s">
        <v>2064</v>
      </c>
      <c r="R385" s="11">
        <v>340.5</v>
      </c>
      <c r="S385" s="11">
        <v>699.8</v>
      </c>
      <c r="T385" s="281"/>
      <c r="U385" s="281">
        <v>340.5</v>
      </c>
      <c r="V385" s="281"/>
      <c r="W385" s="281"/>
      <c r="X385" s="281"/>
      <c r="Y385" s="4" t="s">
        <v>2249</v>
      </c>
    </row>
    <row r="386" spans="1:25" x14ac:dyDescent="0.3">
      <c r="A386" s="428" t="s">
        <v>449</v>
      </c>
      <c r="B386" s="409" t="s">
        <v>416</v>
      </c>
      <c r="C386" s="11" t="s">
        <v>424</v>
      </c>
      <c r="D386" s="14">
        <v>250</v>
      </c>
      <c r="E386" s="14">
        <v>750</v>
      </c>
      <c r="F386" s="315"/>
      <c r="G386" s="315">
        <v>250</v>
      </c>
      <c r="H386" s="315"/>
      <c r="I386" s="315"/>
      <c r="J386" s="315"/>
      <c r="K386" s="6" t="s">
        <v>1780</v>
      </c>
      <c r="O386" s="547"/>
      <c r="P386" s="658" t="s">
        <v>2246</v>
      </c>
      <c r="Q386" s="546" t="s">
        <v>2064</v>
      </c>
      <c r="R386" s="546">
        <v>350.1</v>
      </c>
      <c r="S386" s="546">
        <v>753.2</v>
      </c>
      <c r="T386" s="281"/>
      <c r="U386" s="281">
        <v>350.1</v>
      </c>
      <c r="V386" s="281"/>
      <c r="W386" s="281"/>
      <c r="X386" s="281"/>
      <c r="Y386" s="562" t="s">
        <v>2250</v>
      </c>
    </row>
    <row r="387" spans="1:25" x14ac:dyDescent="0.3">
      <c r="A387" s="35" t="s">
        <v>450</v>
      </c>
      <c r="B387" s="407" t="s">
        <v>417</v>
      </c>
      <c r="C387" s="11" t="s">
        <v>424</v>
      </c>
      <c r="D387" s="11">
        <v>264</v>
      </c>
      <c r="E387" s="11">
        <v>745</v>
      </c>
      <c r="F387" s="281"/>
      <c r="G387" s="281">
        <v>264</v>
      </c>
      <c r="H387" s="281"/>
      <c r="I387" s="281"/>
      <c r="J387" s="281"/>
      <c r="K387" s="4" t="s">
        <v>1780</v>
      </c>
      <c r="O387" s="421"/>
      <c r="P387" s="40" t="s">
        <v>2252</v>
      </c>
      <c r="Q387" s="11" t="s">
        <v>2064</v>
      </c>
      <c r="R387" s="11">
        <v>564.4</v>
      </c>
      <c r="S387" s="11">
        <v>1088.5</v>
      </c>
      <c r="T387" s="281"/>
      <c r="U387" s="281"/>
      <c r="V387" s="281">
        <v>564.4</v>
      </c>
      <c r="W387" s="281"/>
      <c r="X387" s="281"/>
      <c r="Y387" s="395" t="s">
        <v>2247</v>
      </c>
    </row>
    <row r="388" spans="1:25" x14ac:dyDescent="0.3">
      <c r="A388" s="421" t="s">
        <v>415</v>
      </c>
      <c r="B388" s="407" t="s">
        <v>419</v>
      </c>
      <c r="C388" s="11" t="s">
        <v>424</v>
      </c>
      <c r="D388" s="11">
        <v>302</v>
      </c>
      <c r="E388" s="11">
        <v>744</v>
      </c>
      <c r="F388" s="281"/>
      <c r="G388" s="281">
        <v>302</v>
      </c>
      <c r="H388" s="281"/>
      <c r="I388" s="281"/>
      <c r="J388" s="281"/>
      <c r="K388" s="4" t="s">
        <v>1780</v>
      </c>
      <c r="O388" s="547"/>
      <c r="P388" s="554" t="s">
        <v>2253</v>
      </c>
      <c r="Q388" s="546" t="s">
        <v>2064</v>
      </c>
      <c r="R388" s="546">
        <v>559.9</v>
      </c>
      <c r="S388" s="546">
        <v>1143.7</v>
      </c>
      <c r="T388" s="281"/>
      <c r="U388" s="281"/>
      <c r="V388" s="281">
        <v>559.9</v>
      </c>
      <c r="W388" s="281"/>
      <c r="X388" s="281"/>
      <c r="Y388" s="562" t="s">
        <v>2248</v>
      </c>
    </row>
    <row r="389" spans="1:25" ht="15" thickBot="1" x14ac:dyDescent="0.35">
      <c r="A389" s="436" t="s">
        <v>414</v>
      </c>
      <c r="B389" s="408" t="s">
        <v>418</v>
      </c>
      <c r="C389" s="11" t="s">
        <v>424</v>
      </c>
      <c r="D389" s="11">
        <v>322</v>
      </c>
      <c r="E389" s="11">
        <v>700</v>
      </c>
      <c r="F389" s="281"/>
      <c r="G389" s="281">
        <v>322</v>
      </c>
      <c r="H389" s="281"/>
      <c r="I389" s="281"/>
      <c r="J389" s="281"/>
      <c r="K389" s="4" t="s">
        <v>1780</v>
      </c>
      <c r="O389" s="421"/>
      <c r="P389" s="40" t="s">
        <v>2254</v>
      </c>
      <c r="Q389" s="11" t="s">
        <v>2064</v>
      </c>
      <c r="R389" s="11">
        <v>539.6</v>
      </c>
      <c r="S389" s="11">
        <v>1234.7</v>
      </c>
      <c r="T389" s="281"/>
      <c r="U389" s="281"/>
      <c r="V389" s="281">
        <v>539.6</v>
      </c>
      <c r="W389" s="281"/>
      <c r="X389" s="281"/>
      <c r="Y389" s="4" t="s">
        <v>2249</v>
      </c>
    </row>
    <row r="390" spans="1:25" x14ac:dyDescent="0.3">
      <c r="A390" s="421"/>
      <c r="B390" s="406" t="s">
        <v>423</v>
      </c>
      <c r="C390" s="11" t="s">
        <v>2065</v>
      </c>
      <c r="D390" s="11">
        <v>161</v>
      </c>
      <c r="E390" s="11">
        <v>350</v>
      </c>
      <c r="F390" s="281">
        <v>161</v>
      </c>
      <c r="G390" s="281"/>
      <c r="H390" s="281"/>
      <c r="I390" s="281"/>
      <c r="J390" s="281"/>
      <c r="K390" s="4" t="s">
        <v>1777</v>
      </c>
      <c r="O390" s="547"/>
      <c r="P390" s="554" t="s">
        <v>2255</v>
      </c>
      <c r="Q390" s="546" t="s">
        <v>2064</v>
      </c>
      <c r="R390" s="546">
        <v>586.20000000000005</v>
      </c>
      <c r="S390" s="546">
        <v>1224.2</v>
      </c>
      <c r="T390" s="281"/>
      <c r="U390" s="281"/>
      <c r="V390" s="281">
        <v>586.20000000000005</v>
      </c>
      <c r="W390" s="281"/>
      <c r="X390" s="281"/>
      <c r="Y390" s="562" t="s">
        <v>2250</v>
      </c>
    </row>
    <row r="391" spans="1:25" ht="15" thickBot="1" x14ac:dyDescent="0.35">
      <c r="A391" s="421" t="s">
        <v>420</v>
      </c>
      <c r="B391" s="411" t="s">
        <v>425</v>
      </c>
      <c r="C391" s="11" t="s">
        <v>2065</v>
      </c>
      <c r="D391" s="11">
        <v>322</v>
      </c>
      <c r="E391" s="11">
        <v>700</v>
      </c>
      <c r="F391" s="281"/>
      <c r="G391" s="281">
        <v>322</v>
      </c>
      <c r="H391" s="281"/>
      <c r="I391" s="281"/>
      <c r="J391" s="281"/>
      <c r="K391" s="4" t="s">
        <v>1779</v>
      </c>
      <c r="O391" s="429"/>
      <c r="P391" s="252" t="s">
        <v>2256</v>
      </c>
      <c r="Q391" s="11" t="s">
        <v>2064</v>
      </c>
      <c r="R391" s="13">
        <v>582.9</v>
      </c>
      <c r="S391" s="13">
        <v>1088.5</v>
      </c>
      <c r="T391" s="314"/>
      <c r="U391" s="314"/>
      <c r="V391" s="314">
        <v>582.9</v>
      </c>
      <c r="W391" s="314"/>
      <c r="X391" s="314"/>
      <c r="Y391" s="395" t="s">
        <v>2247</v>
      </c>
    </row>
    <row r="392" spans="1:25" x14ac:dyDescent="0.3">
      <c r="A392" s="429" t="s">
        <v>430</v>
      </c>
      <c r="B392" s="406" t="s">
        <v>431</v>
      </c>
      <c r="C392" s="11" t="s">
        <v>2065</v>
      </c>
      <c r="D392" s="13">
        <v>202</v>
      </c>
      <c r="E392" s="13">
        <v>540</v>
      </c>
      <c r="F392" s="314">
        <v>202</v>
      </c>
      <c r="G392" s="314"/>
      <c r="H392" s="314"/>
      <c r="I392" s="314"/>
      <c r="J392" s="314"/>
      <c r="K392" s="4" t="s">
        <v>1778</v>
      </c>
      <c r="O392" s="547"/>
      <c r="P392" s="554" t="s">
        <v>2257</v>
      </c>
      <c r="Q392" s="546" t="s">
        <v>2064</v>
      </c>
      <c r="R392" s="546">
        <v>578.29999999999995</v>
      </c>
      <c r="S392" s="546">
        <v>1143.7</v>
      </c>
      <c r="T392" s="281"/>
      <c r="U392" s="281"/>
      <c r="V392" s="281">
        <v>578.29999999999995</v>
      </c>
      <c r="W392" s="281"/>
      <c r="X392" s="281"/>
      <c r="Y392" s="562" t="s">
        <v>2248</v>
      </c>
    </row>
    <row r="393" spans="1:25" ht="15" thickBot="1" x14ac:dyDescent="0.35">
      <c r="A393" s="421"/>
      <c r="B393" s="408" t="s">
        <v>431</v>
      </c>
      <c r="C393" s="11" t="s">
        <v>2065</v>
      </c>
      <c r="D393" s="11">
        <v>101</v>
      </c>
      <c r="E393" s="11">
        <v>293</v>
      </c>
      <c r="F393" s="281">
        <v>101</v>
      </c>
      <c r="G393" s="281"/>
      <c r="H393" s="281"/>
      <c r="I393" s="281"/>
      <c r="J393" s="281"/>
      <c r="K393" s="4" t="s">
        <v>1778</v>
      </c>
      <c r="O393" s="421"/>
      <c r="P393" s="40" t="s">
        <v>2258</v>
      </c>
      <c r="Q393" s="11" t="s">
        <v>2064</v>
      </c>
      <c r="R393" s="11">
        <v>545.79999999999995</v>
      </c>
      <c r="S393" s="11">
        <v>1234.7</v>
      </c>
      <c r="T393" s="281"/>
      <c r="U393" s="281"/>
      <c r="V393" s="281">
        <v>545.79999999999995</v>
      </c>
      <c r="W393" s="281"/>
      <c r="X393" s="281"/>
      <c r="Y393" s="4" t="s">
        <v>2249</v>
      </c>
    </row>
    <row r="394" spans="1:25" x14ac:dyDescent="0.3">
      <c r="A394" s="421" t="s">
        <v>421</v>
      </c>
      <c r="B394" s="409" t="s">
        <v>437</v>
      </c>
      <c r="C394" s="173" t="s">
        <v>2097</v>
      </c>
      <c r="D394" s="11">
        <v>322</v>
      </c>
      <c r="E394" s="11">
        <v>700</v>
      </c>
      <c r="F394" s="281"/>
      <c r="G394" s="281">
        <v>322</v>
      </c>
      <c r="H394" s="281"/>
      <c r="I394" s="281"/>
      <c r="J394" s="281"/>
      <c r="K394" s="4" t="s">
        <v>1779</v>
      </c>
      <c r="O394" s="547"/>
      <c r="P394" s="554" t="s">
        <v>2259</v>
      </c>
      <c r="Q394" s="546" t="s">
        <v>2064</v>
      </c>
      <c r="R394" s="546">
        <v>591.4</v>
      </c>
      <c r="S394" s="546">
        <v>1224.2</v>
      </c>
      <c r="T394" s="281"/>
      <c r="U394" s="281"/>
      <c r="V394" s="281">
        <v>591.4</v>
      </c>
      <c r="W394" s="281"/>
      <c r="X394" s="281"/>
      <c r="Y394" s="624" t="s">
        <v>2250</v>
      </c>
    </row>
    <row r="395" spans="1:25" ht="15" thickBot="1" x14ac:dyDescent="0.35">
      <c r="A395" s="421"/>
      <c r="B395" s="412" t="s">
        <v>436</v>
      </c>
      <c r="C395" s="173" t="s">
        <v>2097</v>
      </c>
      <c r="D395" s="13">
        <v>302</v>
      </c>
      <c r="E395" s="13">
        <v>744</v>
      </c>
      <c r="F395" s="314"/>
      <c r="G395" s="314">
        <v>302</v>
      </c>
      <c r="H395" s="314"/>
      <c r="I395" s="314"/>
      <c r="J395" s="314"/>
      <c r="K395" s="4" t="s">
        <v>1779</v>
      </c>
      <c r="O395" s="587"/>
      <c r="P395" s="552" t="s">
        <v>2634</v>
      </c>
      <c r="Q395" s="546" t="s">
        <v>2064</v>
      </c>
      <c r="R395" s="552">
        <v>300</v>
      </c>
      <c r="S395" s="648"/>
      <c r="T395" s="703"/>
      <c r="U395" s="703">
        <v>300</v>
      </c>
      <c r="V395" s="703"/>
      <c r="W395" s="703"/>
      <c r="X395" s="703"/>
      <c r="Y395" s="575" t="s">
        <v>2635</v>
      </c>
    </row>
    <row r="396" spans="1:25" x14ac:dyDescent="0.3">
      <c r="A396" s="429" t="s">
        <v>430</v>
      </c>
      <c r="B396" s="406" t="s">
        <v>435</v>
      </c>
      <c r="C396" s="173" t="s">
        <v>2097</v>
      </c>
      <c r="D396" s="11">
        <v>404</v>
      </c>
      <c r="E396" s="11">
        <v>1080</v>
      </c>
      <c r="F396" s="281"/>
      <c r="G396" s="281">
        <v>404</v>
      </c>
      <c r="H396" s="281"/>
      <c r="I396" s="281"/>
      <c r="J396" s="281"/>
      <c r="K396" s="4" t="s">
        <v>1778</v>
      </c>
      <c r="O396" s="547"/>
      <c r="P396" s="546" t="s">
        <v>2807</v>
      </c>
      <c r="Q396" s="546" t="s">
        <v>2064</v>
      </c>
      <c r="R396" s="546">
        <v>200</v>
      </c>
      <c r="S396" s="630"/>
      <c r="T396" s="281">
        <v>200</v>
      </c>
      <c r="U396" s="281"/>
      <c r="V396" s="281"/>
      <c r="W396" s="281"/>
      <c r="X396" s="281"/>
      <c r="Y396" s="574" t="s">
        <v>2824</v>
      </c>
    </row>
    <row r="397" spans="1:25" ht="15" thickBot="1" x14ac:dyDescent="0.35">
      <c r="A397" s="421"/>
      <c r="B397" s="410" t="s">
        <v>435</v>
      </c>
      <c r="C397" s="173" t="s">
        <v>2097</v>
      </c>
      <c r="D397" s="11">
        <v>202</v>
      </c>
      <c r="E397" s="11">
        <v>586</v>
      </c>
      <c r="F397" s="281">
        <v>202</v>
      </c>
      <c r="G397" s="281"/>
      <c r="H397" s="281"/>
      <c r="I397" s="281"/>
      <c r="J397" s="281"/>
      <c r="K397" s="4" t="s">
        <v>1778</v>
      </c>
      <c r="O397" s="421"/>
      <c r="P397" s="11" t="s">
        <v>2808</v>
      </c>
      <c r="Q397" s="11" t="s">
        <v>2064</v>
      </c>
      <c r="R397" s="11">
        <v>300</v>
      </c>
      <c r="S397" s="630"/>
      <c r="T397" s="281"/>
      <c r="U397" s="281">
        <v>300</v>
      </c>
      <c r="V397" s="281"/>
      <c r="W397" s="281"/>
      <c r="X397" s="281"/>
      <c r="Y397" s="6" t="s">
        <v>2823</v>
      </c>
    </row>
    <row r="398" spans="1:25" x14ac:dyDescent="0.3">
      <c r="A398" s="421" t="s">
        <v>422</v>
      </c>
      <c r="B398" s="409" t="s">
        <v>434</v>
      </c>
      <c r="C398" s="173" t="s">
        <v>2098</v>
      </c>
      <c r="D398" s="11">
        <v>483</v>
      </c>
      <c r="E398" s="11">
        <v>1050</v>
      </c>
      <c r="F398" s="281"/>
      <c r="G398" s="281">
        <v>483</v>
      </c>
      <c r="H398" s="281"/>
      <c r="I398" s="281"/>
      <c r="J398" s="281"/>
      <c r="K398" s="4" t="s">
        <v>1779</v>
      </c>
      <c r="O398" s="547"/>
      <c r="P398" s="546" t="s">
        <v>2809</v>
      </c>
      <c r="Q398" s="546" t="s">
        <v>2064</v>
      </c>
      <c r="R398" s="546">
        <v>400</v>
      </c>
      <c r="S398" s="630"/>
      <c r="T398" s="281"/>
      <c r="U398" s="281">
        <v>400</v>
      </c>
      <c r="V398" s="281"/>
      <c r="W398" s="281"/>
      <c r="X398" s="281"/>
      <c r="Y398" s="574" t="s">
        <v>2822</v>
      </c>
    </row>
    <row r="399" spans="1:25" ht="15" thickBot="1" x14ac:dyDescent="0.35">
      <c r="A399" s="421"/>
      <c r="B399" s="412" t="s">
        <v>433</v>
      </c>
      <c r="C399" s="173" t="s">
        <v>2098</v>
      </c>
      <c r="D399" s="11">
        <v>453</v>
      </c>
      <c r="E399" s="11">
        <v>1116</v>
      </c>
      <c r="F399" s="281"/>
      <c r="G399" s="281">
        <v>453</v>
      </c>
      <c r="H399" s="281"/>
      <c r="I399" s="281"/>
      <c r="J399" s="281"/>
      <c r="K399" s="4" t="s">
        <v>1779</v>
      </c>
      <c r="O399" s="421"/>
      <c r="P399" s="11" t="s">
        <v>2810</v>
      </c>
      <c r="Q399" s="11" t="s">
        <v>2064</v>
      </c>
      <c r="R399" s="11">
        <v>600</v>
      </c>
      <c r="S399" s="630"/>
      <c r="T399" s="281"/>
      <c r="U399" s="281"/>
      <c r="V399" s="281">
        <v>600</v>
      </c>
      <c r="W399" s="281"/>
      <c r="X399" s="281"/>
      <c r="Y399" s="6" t="s">
        <v>2826</v>
      </c>
    </row>
    <row r="400" spans="1:25" x14ac:dyDescent="0.3">
      <c r="A400" s="429" t="s">
        <v>430</v>
      </c>
      <c r="B400" s="406" t="s">
        <v>432</v>
      </c>
      <c r="C400" s="173" t="s">
        <v>2098</v>
      </c>
      <c r="D400" s="11">
        <v>606</v>
      </c>
      <c r="E400" s="11">
        <v>1620</v>
      </c>
      <c r="F400" s="281"/>
      <c r="G400" s="281"/>
      <c r="H400" s="281">
        <v>606</v>
      </c>
      <c r="I400" s="281"/>
      <c r="J400" s="281"/>
      <c r="K400" s="4" t="s">
        <v>1778</v>
      </c>
      <c r="O400" s="547"/>
      <c r="P400" s="546" t="s">
        <v>2811</v>
      </c>
      <c r="Q400" s="546" t="s">
        <v>2064</v>
      </c>
      <c r="R400" s="546">
        <v>900</v>
      </c>
      <c r="S400" s="630"/>
      <c r="T400" s="281"/>
      <c r="U400" s="281"/>
      <c r="V400" s="281"/>
      <c r="W400" s="281">
        <v>900</v>
      </c>
      <c r="X400" s="281"/>
      <c r="Y400" s="574" t="s">
        <v>2820</v>
      </c>
    </row>
    <row r="401" spans="1:25" ht="15" thickBot="1" x14ac:dyDescent="0.35">
      <c r="A401" s="429"/>
      <c r="B401" s="410" t="s">
        <v>432</v>
      </c>
      <c r="C401" s="173" t="s">
        <v>2098</v>
      </c>
      <c r="D401" s="13">
        <v>303</v>
      </c>
      <c r="E401" s="13">
        <v>879</v>
      </c>
      <c r="F401" s="314"/>
      <c r="G401" s="314">
        <v>303</v>
      </c>
      <c r="H401" s="314"/>
      <c r="I401" s="314"/>
      <c r="J401" s="314"/>
      <c r="K401" s="4" t="s">
        <v>1778</v>
      </c>
      <c r="O401" s="421"/>
      <c r="P401" s="11" t="s">
        <v>2812</v>
      </c>
      <c r="Q401" s="11" t="s">
        <v>2064</v>
      </c>
      <c r="R401" s="11">
        <v>1200</v>
      </c>
      <c r="S401" s="630"/>
      <c r="T401" s="281"/>
      <c r="U401" s="281"/>
      <c r="V401" s="281"/>
      <c r="W401" s="281"/>
      <c r="X401" s="281">
        <v>1200</v>
      </c>
      <c r="Y401" s="6" t="s">
        <v>2825</v>
      </c>
    </row>
    <row r="402" spans="1:25" x14ac:dyDescent="0.3">
      <c r="A402" s="421" t="s">
        <v>448</v>
      </c>
      <c r="B402" s="406" t="s">
        <v>442</v>
      </c>
      <c r="C402" s="11" t="s">
        <v>446</v>
      </c>
      <c r="D402" s="11">
        <v>18</v>
      </c>
      <c r="E402" s="11">
        <v>47</v>
      </c>
      <c r="F402" s="281">
        <v>18</v>
      </c>
      <c r="G402" s="281"/>
      <c r="H402" s="281"/>
      <c r="I402" s="281"/>
      <c r="J402" s="281"/>
      <c r="K402" s="4" t="s">
        <v>1779</v>
      </c>
      <c r="O402" s="547"/>
      <c r="P402" s="546" t="s">
        <v>2813</v>
      </c>
      <c r="Q402" s="546" t="s">
        <v>2064</v>
      </c>
      <c r="R402" s="546">
        <v>200</v>
      </c>
      <c r="S402" s="630"/>
      <c r="T402" s="281">
        <v>200</v>
      </c>
      <c r="U402" s="281"/>
      <c r="V402" s="281"/>
      <c r="W402" s="281"/>
      <c r="X402" s="281"/>
      <c r="Y402" s="574" t="s">
        <v>2824</v>
      </c>
    </row>
    <row r="403" spans="1:25" x14ac:dyDescent="0.3">
      <c r="A403" s="421"/>
      <c r="B403" s="409" t="s">
        <v>441</v>
      </c>
      <c r="C403" s="11" t="s">
        <v>446</v>
      </c>
      <c r="D403" s="13">
        <v>44</v>
      </c>
      <c r="E403" s="13">
        <v>92</v>
      </c>
      <c r="F403" s="314">
        <v>44</v>
      </c>
      <c r="G403" s="314"/>
      <c r="H403" s="314"/>
      <c r="I403" s="314"/>
      <c r="J403" s="314"/>
      <c r="K403" s="4" t="s">
        <v>1779</v>
      </c>
      <c r="O403" s="429"/>
      <c r="P403" s="11" t="s">
        <v>2814</v>
      </c>
      <c r="Q403" s="11" t="s">
        <v>2064</v>
      </c>
      <c r="R403" s="13">
        <v>300</v>
      </c>
      <c r="S403" s="630"/>
      <c r="T403" s="314"/>
      <c r="U403" s="314">
        <v>300</v>
      </c>
      <c r="V403" s="314"/>
      <c r="W403" s="314"/>
      <c r="X403" s="314"/>
      <c r="Y403" s="6" t="s">
        <v>2823</v>
      </c>
    </row>
    <row r="404" spans="1:25" x14ac:dyDescent="0.3">
      <c r="A404" s="421"/>
      <c r="B404" s="409" t="s">
        <v>440</v>
      </c>
      <c r="C404" s="11" t="s">
        <v>446</v>
      </c>
      <c r="D404" s="11">
        <v>32</v>
      </c>
      <c r="E404" s="11">
        <v>85</v>
      </c>
      <c r="F404" s="281">
        <v>32</v>
      </c>
      <c r="G404" s="281"/>
      <c r="H404" s="281"/>
      <c r="I404" s="281"/>
      <c r="J404" s="281"/>
      <c r="K404" s="4" t="s">
        <v>1779</v>
      </c>
      <c r="O404" s="547"/>
      <c r="P404" s="546" t="s">
        <v>2815</v>
      </c>
      <c r="Q404" s="546" t="s">
        <v>2064</v>
      </c>
      <c r="R404" s="546">
        <v>400</v>
      </c>
      <c r="S404" s="630"/>
      <c r="T404" s="281"/>
      <c r="U404" s="281">
        <v>400</v>
      </c>
      <c r="V404" s="281"/>
      <c r="W404" s="281"/>
      <c r="X404" s="281"/>
      <c r="Y404" s="574" t="s">
        <v>2822</v>
      </c>
    </row>
    <row r="405" spans="1:25" x14ac:dyDescent="0.3">
      <c r="A405" s="420"/>
      <c r="B405" s="409" t="s">
        <v>439</v>
      </c>
      <c r="C405" s="11" t="s">
        <v>446</v>
      </c>
      <c r="D405" s="11">
        <v>79</v>
      </c>
      <c r="E405" s="11">
        <v>166</v>
      </c>
      <c r="F405" s="281">
        <v>79</v>
      </c>
      <c r="G405" s="281"/>
      <c r="H405" s="281"/>
      <c r="I405" s="281"/>
      <c r="J405" s="281"/>
      <c r="K405" s="4" t="s">
        <v>1779</v>
      </c>
      <c r="O405" s="421"/>
      <c r="P405" s="11" t="s">
        <v>2816</v>
      </c>
      <c r="Q405" s="11" t="s">
        <v>2064</v>
      </c>
      <c r="R405" s="11">
        <v>600</v>
      </c>
      <c r="S405" s="630"/>
      <c r="T405" s="281"/>
      <c r="U405" s="281"/>
      <c r="V405" s="281">
        <v>600</v>
      </c>
      <c r="W405" s="281"/>
      <c r="X405" s="281"/>
      <c r="Y405" s="6" t="s">
        <v>2821</v>
      </c>
    </row>
    <row r="406" spans="1:25" x14ac:dyDescent="0.3">
      <c r="A406" s="420"/>
      <c r="B406" s="409" t="s">
        <v>445</v>
      </c>
      <c r="C406" s="11" t="s">
        <v>447</v>
      </c>
      <c r="D406" s="11">
        <v>23</v>
      </c>
      <c r="E406" s="11">
        <v>63</v>
      </c>
      <c r="F406" s="281">
        <v>23</v>
      </c>
      <c r="G406" s="281"/>
      <c r="H406" s="281"/>
      <c r="I406" s="281"/>
      <c r="J406" s="281"/>
      <c r="K406" s="4" t="s">
        <v>1779</v>
      </c>
      <c r="O406" s="547"/>
      <c r="P406" s="546" t="s">
        <v>2817</v>
      </c>
      <c r="Q406" s="546" t="s">
        <v>2064</v>
      </c>
      <c r="R406" s="546">
        <v>800</v>
      </c>
      <c r="S406" s="630"/>
      <c r="T406" s="281"/>
      <c r="U406" s="281"/>
      <c r="V406" s="281"/>
      <c r="W406" s="281">
        <v>800</v>
      </c>
      <c r="X406" s="281"/>
      <c r="Y406" s="574" t="s">
        <v>2820</v>
      </c>
    </row>
    <row r="407" spans="1:25" x14ac:dyDescent="0.3">
      <c r="A407" s="421"/>
      <c r="B407" s="409" t="s">
        <v>444</v>
      </c>
      <c r="C407" s="11" t="s">
        <v>447</v>
      </c>
      <c r="D407" s="11">
        <v>58</v>
      </c>
      <c r="E407" s="11">
        <v>123</v>
      </c>
      <c r="F407" s="281">
        <v>58</v>
      </c>
      <c r="G407" s="281"/>
      <c r="H407" s="281"/>
      <c r="I407" s="281"/>
      <c r="J407" s="281"/>
      <c r="K407" s="4" t="s">
        <v>1779</v>
      </c>
      <c r="O407" s="429"/>
      <c r="P407" s="13" t="s">
        <v>2818</v>
      </c>
      <c r="Q407" s="11" t="s">
        <v>2064</v>
      </c>
      <c r="R407" s="13">
        <v>1000</v>
      </c>
      <c r="S407" s="648"/>
      <c r="T407" s="314"/>
      <c r="U407" s="314"/>
      <c r="V407" s="314"/>
      <c r="W407" s="314"/>
      <c r="X407" s="314">
        <v>1000</v>
      </c>
      <c r="Y407" s="114" t="s">
        <v>2819</v>
      </c>
    </row>
    <row r="408" spans="1:25" x14ac:dyDescent="0.3">
      <c r="A408" s="421"/>
      <c r="B408" s="409" t="s">
        <v>438</v>
      </c>
      <c r="C408" s="11" t="s">
        <v>447</v>
      </c>
      <c r="D408" s="11">
        <v>42</v>
      </c>
      <c r="E408" s="11">
        <v>113</v>
      </c>
      <c r="F408" s="281">
        <v>42</v>
      </c>
      <c r="G408" s="281"/>
      <c r="H408" s="281"/>
      <c r="I408" s="281"/>
      <c r="J408" s="281"/>
      <c r="K408" s="4" t="s">
        <v>1779</v>
      </c>
      <c r="O408" s="581" t="s">
        <v>2955</v>
      </c>
      <c r="P408" s="545" t="s">
        <v>2951</v>
      </c>
      <c r="Q408" s="546" t="s">
        <v>2064</v>
      </c>
      <c r="R408" s="545">
        <v>125</v>
      </c>
      <c r="S408" s="630"/>
      <c r="T408" s="703">
        <v>125</v>
      </c>
      <c r="U408" s="703"/>
      <c r="V408" s="703"/>
      <c r="W408" s="703"/>
      <c r="X408" s="703"/>
      <c r="Y408" s="574" t="s">
        <v>2952</v>
      </c>
    </row>
    <row r="409" spans="1:25" ht="15" thickBot="1" x14ac:dyDescent="0.35">
      <c r="A409" s="421"/>
      <c r="B409" s="410" t="s">
        <v>443</v>
      </c>
      <c r="C409" s="11" t="s">
        <v>447</v>
      </c>
      <c r="D409" s="11">
        <v>105</v>
      </c>
      <c r="E409" s="11">
        <v>221</v>
      </c>
      <c r="F409" s="281">
        <v>105</v>
      </c>
      <c r="G409" s="281"/>
      <c r="H409" s="281"/>
      <c r="I409" s="281"/>
      <c r="J409" s="281"/>
      <c r="K409" s="4" t="s">
        <v>1779</v>
      </c>
      <c r="O409" s="547"/>
      <c r="P409" s="546" t="s">
        <v>3192</v>
      </c>
      <c r="Q409" s="546" t="s">
        <v>2064</v>
      </c>
      <c r="R409" s="546">
        <v>45</v>
      </c>
      <c r="S409" s="546">
        <v>97</v>
      </c>
      <c r="T409" s="703">
        <v>45</v>
      </c>
      <c r="U409" s="703"/>
      <c r="V409" s="703"/>
      <c r="W409" s="703"/>
      <c r="X409" s="703"/>
      <c r="Y409" s="562" t="s">
        <v>3203</v>
      </c>
    </row>
    <row r="410" spans="1:25" ht="18.600000000000001" thickBot="1" x14ac:dyDescent="0.4">
      <c r="A410" s="56" t="s">
        <v>451</v>
      </c>
      <c r="B410" s="45"/>
      <c r="C410" s="83"/>
      <c r="D410" s="83"/>
      <c r="E410" s="83"/>
      <c r="F410" s="83"/>
      <c r="G410" s="83"/>
      <c r="H410" s="83"/>
      <c r="I410" s="83"/>
      <c r="J410" s="83"/>
      <c r="K410" s="46"/>
      <c r="O410" s="421"/>
      <c r="P410" s="11" t="s">
        <v>3193</v>
      </c>
      <c r="Q410" s="11" t="s">
        <v>2064</v>
      </c>
      <c r="R410" s="11">
        <v>50</v>
      </c>
      <c r="S410" s="11">
        <v>103</v>
      </c>
      <c r="T410" s="703">
        <v>50</v>
      </c>
      <c r="U410" s="703"/>
      <c r="V410" s="703"/>
      <c r="W410" s="703"/>
      <c r="X410" s="703"/>
      <c r="Y410" s="4" t="s">
        <v>3204</v>
      </c>
    </row>
    <row r="411" spans="1:25" x14ac:dyDescent="0.3">
      <c r="A411" s="419" t="s">
        <v>466</v>
      </c>
      <c r="B411" s="344" t="s">
        <v>1166</v>
      </c>
      <c r="C411" s="96" t="s">
        <v>2099</v>
      </c>
      <c r="D411" s="65">
        <v>60</v>
      </c>
      <c r="E411" s="82" t="s">
        <v>559</v>
      </c>
      <c r="F411" s="200">
        <v>60</v>
      </c>
      <c r="G411" s="200"/>
      <c r="H411" s="200"/>
      <c r="I411" s="200"/>
      <c r="J411" s="200"/>
      <c r="K411" s="66" t="s">
        <v>1781</v>
      </c>
      <c r="O411" s="547"/>
      <c r="P411" s="546" t="s">
        <v>3194</v>
      </c>
      <c r="Q411" s="546" t="s">
        <v>2064</v>
      </c>
      <c r="R411" s="546">
        <v>65</v>
      </c>
      <c r="S411" s="546">
        <v>145</v>
      </c>
      <c r="T411" s="703">
        <v>65</v>
      </c>
      <c r="U411" s="703"/>
      <c r="V411" s="703"/>
      <c r="W411" s="703"/>
      <c r="X411" s="703"/>
      <c r="Y411" s="562" t="s">
        <v>3203</v>
      </c>
    </row>
    <row r="412" spans="1:25" x14ac:dyDescent="0.3">
      <c r="A412" s="424" t="s">
        <v>467</v>
      </c>
      <c r="B412" s="344" t="s">
        <v>452</v>
      </c>
      <c r="C412" s="96" t="s">
        <v>453</v>
      </c>
      <c r="D412" s="65">
        <v>150</v>
      </c>
      <c r="E412" s="65">
        <v>486</v>
      </c>
      <c r="F412" s="200">
        <v>150</v>
      </c>
      <c r="G412" s="200"/>
      <c r="H412" s="200"/>
      <c r="I412" s="200"/>
      <c r="J412" s="200"/>
      <c r="K412" s="66" t="s">
        <v>1782</v>
      </c>
      <c r="O412" s="421"/>
      <c r="P412" s="11" t="s">
        <v>3195</v>
      </c>
      <c r="Q412" s="11" t="s">
        <v>2064</v>
      </c>
      <c r="R412" s="11">
        <v>90</v>
      </c>
      <c r="S412" s="11">
        <v>194</v>
      </c>
      <c r="T412" s="703">
        <v>90</v>
      </c>
      <c r="U412" s="703"/>
      <c r="V412" s="703"/>
      <c r="W412" s="703"/>
      <c r="X412" s="703"/>
      <c r="Y412" s="4" t="s">
        <v>3203</v>
      </c>
    </row>
    <row r="413" spans="1:25" x14ac:dyDescent="0.3">
      <c r="A413" s="421"/>
      <c r="B413" s="344" t="s">
        <v>454</v>
      </c>
      <c r="C413" s="65" t="s">
        <v>453</v>
      </c>
      <c r="D413" s="65">
        <v>300</v>
      </c>
      <c r="E413" s="65">
        <v>947</v>
      </c>
      <c r="F413" s="200"/>
      <c r="G413" s="200">
        <v>300</v>
      </c>
      <c r="H413" s="200"/>
      <c r="I413" s="200"/>
      <c r="J413" s="200"/>
      <c r="K413" s="66" t="s">
        <v>1783</v>
      </c>
      <c r="O413" s="587"/>
      <c r="P413" s="546" t="s">
        <v>3196</v>
      </c>
      <c r="Q413" s="546" t="s">
        <v>2064</v>
      </c>
      <c r="R413" s="546">
        <v>65</v>
      </c>
      <c r="S413" s="546">
        <v>145</v>
      </c>
      <c r="T413" s="703">
        <v>65</v>
      </c>
      <c r="U413" s="703"/>
      <c r="V413" s="703"/>
      <c r="W413" s="703"/>
      <c r="X413" s="703"/>
      <c r="Y413" s="562" t="s">
        <v>3204</v>
      </c>
    </row>
    <row r="414" spans="1:25" x14ac:dyDescent="0.3">
      <c r="A414" s="421"/>
      <c r="B414" s="344" t="s">
        <v>455</v>
      </c>
      <c r="C414" s="65" t="s">
        <v>453</v>
      </c>
      <c r="D414" s="65">
        <v>600</v>
      </c>
      <c r="E414" s="65">
        <v>1947</v>
      </c>
      <c r="F414" s="200"/>
      <c r="G414" s="200"/>
      <c r="H414" s="200">
        <v>600</v>
      </c>
      <c r="I414" s="200"/>
      <c r="J414" s="200"/>
      <c r="K414" s="66" t="s">
        <v>1784</v>
      </c>
      <c r="O414" s="421"/>
      <c r="P414" s="11" t="s">
        <v>3197</v>
      </c>
      <c r="Q414" s="11" t="s">
        <v>2064</v>
      </c>
      <c r="R414" s="11">
        <v>100</v>
      </c>
      <c r="S414" s="11">
        <v>206</v>
      </c>
      <c r="T414" s="703">
        <v>100</v>
      </c>
      <c r="U414" s="703"/>
      <c r="V414" s="703"/>
      <c r="W414" s="703"/>
      <c r="X414" s="703"/>
      <c r="Y414" s="4" t="s">
        <v>3204</v>
      </c>
    </row>
    <row r="415" spans="1:25" x14ac:dyDescent="0.3">
      <c r="A415" s="421"/>
      <c r="B415" s="344" t="s">
        <v>456</v>
      </c>
      <c r="C415" s="65" t="s">
        <v>453</v>
      </c>
      <c r="D415" s="65">
        <v>30</v>
      </c>
      <c r="E415" s="82"/>
      <c r="F415" s="200">
        <v>30</v>
      </c>
      <c r="G415" s="200"/>
      <c r="H415" s="200"/>
      <c r="I415" s="200"/>
      <c r="J415" s="200"/>
      <c r="K415" s="66" t="s">
        <v>1785</v>
      </c>
      <c r="O415" s="547"/>
      <c r="P415" s="546" t="s">
        <v>3198</v>
      </c>
      <c r="Q415" s="546" t="s">
        <v>2064</v>
      </c>
      <c r="R415" s="546">
        <v>110</v>
      </c>
      <c r="S415" s="546">
        <v>242</v>
      </c>
      <c r="T415" s="703">
        <v>110</v>
      </c>
      <c r="U415" s="703"/>
      <c r="V415" s="703"/>
      <c r="W415" s="703"/>
      <c r="X415" s="703"/>
      <c r="Y415" s="562" t="s">
        <v>3203</v>
      </c>
    </row>
    <row r="416" spans="1:25" x14ac:dyDescent="0.3">
      <c r="A416" s="421"/>
      <c r="B416" s="344" t="s">
        <v>457</v>
      </c>
      <c r="C416" s="65" t="s">
        <v>453</v>
      </c>
      <c r="D416" s="65">
        <v>50</v>
      </c>
      <c r="E416" s="82"/>
      <c r="F416" s="200">
        <v>50</v>
      </c>
      <c r="G416" s="200"/>
      <c r="H416" s="200"/>
      <c r="I416" s="200"/>
      <c r="J416" s="200"/>
      <c r="K416" s="66" t="s">
        <v>1786</v>
      </c>
      <c r="O416" s="421"/>
      <c r="P416" s="11" t="s">
        <v>3199</v>
      </c>
      <c r="Q416" s="11" t="s">
        <v>2064</v>
      </c>
      <c r="R416" s="11">
        <v>130</v>
      </c>
      <c r="S416" s="11">
        <v>291</v>
      </c>
      <c r="T416" s="703">
        <v>130</v>
      </c>
      <c r="U416" s="703"/>
      <c r="V416" s="703"/>
      <c r="W416" s="703"/>
      <c r="X416" s="703"/>
      <c r="Y416" s="4" t="s">
        <v>3203</v>
      </c>
    </row>
    <row r="417" spans="1:25" x14ac:dyDescent="0.3">
      <c r="A417" s="421"/>
      <c r="B417" s="344" t="s">
        <v>458</v>
      </c>
      <c r="C417" s="65" t="s">
        <v>453</v>
      </c>
      <c r="D417" s="65">
        <v>40</v>
      </c>
      <c r="E417" s="82"/>
      <c r="F417" s="200">
        <v>40</v>
      </c>
      <c r="G417" s="200"/>
      <c r="H417" s="200"/>
      <c r="I417" s="200"/>
      <c r="J417" s="200"/>
      <c r="K417" s="66" t="s">
        <v>1787</v>
      </c>
      <c r="O417" s="547"/>
      <c r="P417" s="546" t="s">
        <v>3200</v>
      </c>
      <c r="Q417" s="546" t="s">
        <v>2064</v>
      </c>
      <c r="R417" s="546">
        <v>125</v>
      </c>
      <c r="S417" s="546">
        <v>257</v>
      </c>
      <c r="T417" s="703">
        <v>125</v>
      </c>
      <c r="U417" s="703"/>
      <c r="V417" s="703"/>
      <c r="W417" s="703"/>
      <c r="X417" s="703"/>
      <c r="Y417" s="562" t="s">
        <v>3204</v>
      </c>
    </row>
    <row r="418" spans="1:25" x14ac:dyDescent="0.3">
      <c r="A418" s="421"/>
      <c r="B418" s="344" t="s">
        <v>459</v>
      </c>
      <c r="C418" s="65" t="s">
        <v>453</v>
      </c>
      <c r="D418" s="65">
        <v>30</v>
      </c>
      <c r="E418" s="82"/>
      <c r="F418" s="200">
        <v>30</v>
      </c>
      <c r="G418" s="200"/>
      <c r="H418" s="200"/>
      <c r="I418" s="200"/>
      <c r="J418" s="200"/>
      <c r="K418" s="66" t="s">
        <v>1788</v>
      </c>
      <c r="O418" s="421"/>
      <c r="P418" s="11" t="s">
        <v>3201</v>
      </c>
      <c r="Q418" s="11" t="s">
        <v>2064</v>
      </c>
      <c r="R418" s="11">
        <v>150</v>
      </c>
      <c r="S418" s="11">
        <v>308</v>
      </c>
      <c r="T418" s="703">
        <v>150</v>
      </c>
      <c r="U418" s="703"/>
      <c r="V418" s="703"/>
      <c r="W418" s="703"/>
      <c r="X418" s="703"/>
      <c r="Y418" s="4" t="s">
        <v>3204</v>
      </c>
    </row>
    <row r="419" spans="1:25" x14ac:dyDescent="0.3">
      <c r="A419" s="421"/>
      <c r="B419" s="344" t="s">
        <v>461</v>
      </c>
      <c r="C419" s="65" t="s">
        <v>453</v>
      </c>
      <c r="D419" s="65">
        <v>50</v>
      </c>
      <c r="E419" s="82"/>
      <c r="F419" s="200">
        <v>50</v>
      </c>
      <c r="G419" s="200"/>
      <c r="H419" s="200"/>
      <c r="I419" s="200"/>
      <c r="J419" s="200"/>
      <c r="K419" s="66" t="s">
        <v>1789</v>
      </c>
      <c r="O419" s="547"/>
      <c r="P419" s="546" t="s">
        <v>3198</v>
      </c>
      <c r="Q419" s="546" t="s">
        <v>2064</v>
      </c>
      <c r="R419" s="546">
        <v>180</v>
      </c>
      <c r="S419" s="546">
        <v>338</v>
      </c>
      <c r="T419" s="703">
        <v>180</v>
      </c>
      <c r="U419" s="703"/>
      <c r="V419" s="703"/>
      <c r="W419" s="703"/>
      <c r="X419" s="703"/>
      <c r="Y419" s="562" t="s">
        <v>3203</v>
      </c>
    </row>
    <row r="420" spans="1:25" x14ac:dyDescent="0.3">
      <c r="A420" s="421"/>
      <c r="B420" s="344" t="s">
        <v>462</v>
      </c>
      <c r="C420" s="65" t="s">
        <v>453</v>
      </c>
      <c r="D420" s="65">
        <v>40</v>
      </c>
      <c r="E420" s="82"/>
      <c r="F420" s="200">
        <v>40</v>
      </c>
      <c r="G420" s="200"/>
      <c r="H420" s="200"/>
      <c r="I420" s="200"/>
      <c r="J420" s="200"/>
      <c r="K420" s="66" t="s">
        <v>1790</v>
      </c>
      <c r="O420" s="421"/>
      <c r="P420" s="11" t="s">
        <v>3199</v>
      </c>
      <c r="Q420" s="11" t="s">
        <v>2064</v>
      </c>
      <c r="R420" s="11">
        <v>220</v>
      </c>
      <c r="S420" s="11">
        <v>485</v>
      </c>
      <c r="T420" s="703">
        <v>220</v>
      </c>
      <c r="U420" s="703"/>
      <c r="V420" s="703"/>
      <c r="W420" s="703"/>
      <c r="X420" s="703"/>
      <c r="Y420" s="4" t="s">
        <v>3203</v>
      </c>
    </row>
    <row r="421" spans="1:25" x14ac:dyDescent="0.3">
      <c r="A421" s="421"/>
      <c r="B421" s="344" t="s">
        <v>463</v>
      </c>
      <c r="C421" s="65" t="s">
        <v>453</v>
      </c>
      <c r="D421" s="65">
        <v>40</v>
      </c>
      <c r="E421" s="82"/>
      <c r="F421" s="200">
        <v>40</v>
      </c>
      <c r="G421" s="200"/>
      <c r="H421" s="200"/>
      <c r="I421" s="200"/>
      <c r="J421" s="200"/>
      <c r="K421" s="66" t="s">
        <v>1791</v>
      </c>
      <c r="O421" s="547"/>
      <c r="P421" s="546" t="s">
        <v>3200</v>
      </c>
      <c r="Q421" s="546" t="s">
        <v>2064</v>
      </c>
      <c r="R421" s="546">
        <v>200</v>
      </c>
      <c r="S421" s="546">
        <v>411</v>
      </c>
      <c r="T421" s="703">
        <v>200</v>
      </c>
      <c r="U421" s="703"/>
      <c r="V421" s="703"/>
      <c r="W421" s="703"/>
      <c r="X421" s="703"/>
      <c r="Y421" s="562" t="s">
        <v>3204</v>
      </c>
    </row>
    <row r="422" spans="1:25" x14ac:dyDescent="0.3">
      <c r="A422" s="421"/>
      <c r="B422" s="344" t="s">
        <v>464</v>
      </c>
      <c r="C422" s="65" t="s">
        <v>453</v>
      </c>
      <c r="D422" s="65">
        <v>30</v>
      </c>
      <c r="E422" s="82"/>
      <c r="F422" s="200">
        <v>30</v>
      </c>
      <c r="G422" s="200"/>
      <c r="H422" s="200"/>
      <c r="I422" s="200"/>
      <c r="J422" s="200"/>
      <c r="K422" s="66" t="s">
        <v>1792</v>
      </c>
      <c r="O422" s="429"/>
      <c r="P422" s="13" t="s">
        <v>3201</v>
      </c>
      <c r="Q422" s="11" t="s">
        <v>2064</v>
      </c>
      <c r="R422" s="13">
        <v>250</v>
      </c>
      <c r="S422" s="13">
        <v>514</v>
      </c>
      <c r="T422" s="703"/>
      <c r="U422" s="703">
        <v>250</v>
      </c>
      <c r="V422" s="703"/>
      <c r="W422" s="703"/>
      <c r="X422" s="703"/>
      <c r="Y422" s="8" t="s">
        <v>3204</v>
      </c>
    </row>
    <row r="423" spans="1:25" ht="15" thickBot="1" x14ac:dyDescent="0.35">
      <c r="A423" s="421"/>
      <c r="B423" s="344" t="s">
        <v>465</v>
      </c>
      <c r="C423" s="65" t="s">
        <v>453</v>
      </c>
      <c r="D423" s="65">
        <v>20</v>
      </c>
      <c r="E423" s="82"/>
      <c r="F423" s="200">
        <v>20</v>
      </c>
      <c r="G423" s="200"/>
      <c r="H423" s="200"/>
      <c r="I423" s="200"/>
      <c r="J423" s="200"/>
      <c r="K423" s="66" t="s">
        <v>1793</v>
      </c>
      <c r="O423" s="588" t="s">
        <v>3345</v>
      </c>
      <c r="P423" s="545" t="s">
        <v>3332</v>
      </c>
      <c r="Q423" s="546" t="s">
        <v>2064</v>
      </c>
      <c r="R423" s="545">
        <v>180</v>
      </c>
      <c r="S423" s="546"/>
      <c r="T423" s="315">
        <v>180</v>
      </c>
      <c r="U423" s="315"/>
      <c r="V423" s="315"/>
      <c r="W423" s="315"/>
      <c r="X423" s="315"/>
      <c r="Y423" s="574" t="s">
        <v>3333</v>
      </c>
    </row>
    <row r="424" spans="1:25" ht="18.600000000000001" thickBot="1" x14ac:dyDescent="0.4">
      <c r="A424" s="56" t="s">
        <v>468</v>
      </c>
      <c r="B424" s="15"/>
      <c r="C424" s="83"/>
      <c r="D424" s="27"/>
      <c r="E424" s="27"/>
      <c r="F424" s="27"/>
      <c r="G424" s="27"/>
      <c r="H424" s="27"/>
      <c r="I424" s="27"/>
      <c r="J424" s="27"/>
      <c r="K424" s="16"/>
      <c r="O424" s="421" t="s">
        <v>3346</v>
      </c>
      <c r="P424" s="11" t="s">
        <v>3334</v>
      </c>
      <c r="Q424" s="11" t="s">
        <v>2064</v>
      </c>
      <c r="R424" s="11">
        <v>130</v>
      </c>
      <c r="S424" s="11"/>
      <c r="T424" s="281">
        <v>130</v>
      </c>
      <c r="U424" s="281"/>
      <c r="V424" s="315"/>
      <c r="W424" s="315"/>
      <c r="X424" s="315"/>
      <c r="Y424" s="6" t="s">
        <v>3335</v>
      </c>
    </row>
    <row r="425" spans="1:25" x14ac:dyDescent="0.3">
      <c r="A425" s="428" t="s">
        <v>502</v>
      </c>
      <c r="B425" s="413" t="s">
        <v>469</v>
      </c>
      <c r="C425" s="65" t="s">
        <v>82</v>
      </c>
      <c r="D425" s="85">
        <v>110</v>
      </c>
      <c r="E425" s="85">
        <v>299.8</v>
      </c>
      <c r="F425" s="200">
        <v>110</v>
      </c>
      <c r="G425" s="200"/>
      <c r="H425" s="200"/>
      <c r="I425" s="200"/>
      <c r="J425" s="200"/>
      <c r="K425" s="61" t="s">
        <v>470</v>
      </c>
      <c r="O425" s="547"/>
      <c r="P425" s="546" t="s">
        <v>3336</v>
      </c>
      <c r="Q425" s="546" t="s">
        <v>2064</v>
      </c>
      <c r="R425" s="546">
        <v>90</v>
      </c>
      <c r="S425" s="546"/>
      <c r="T425" s="281">
        <v>90</v>
      </c>
      <c r="U425" s="281"/>
      <c r="V425" s="315"/>
      <c r="W425" s="315"/>
      <c r="X425" s="315"/>
      <c r="Y425" s="574" t="s">
        <v>3337</v>
      </c>
    </row>
    <row r="426" spans="1:25" x14ac:dyDescent="0.3">
      <c r="A426" s="35" t="s">
        <v>503</v>
      </c>
      <c r="B426" s="344" t="s">
        <v>471</v>
      </c>
      <c r="C426" s="65" t="s">
        <v>82</v>
      </c>
      <c r="D426" s="65">
        <v>110</v>
      </c>
      <c r="E426" s="65">
        <v>253.5</v>
      </c>
      <c r="F426" s="200">
        <v>110</v>
      </c>
      <c r="G426" s="200"/>
      <c r="H426" s="200"/>
      <c r="I426" s="200"/>
      <c r="J426" s="200"/>
      <c r="K426" s="57" t="s">
        <v>472</v>
      </c>
      <c r="O426" s="421"/>
      <c r="P426" s="11" t="s">
        <v>3338</v>
      </c>
      <c r="Q426" s="11" t="s">
        <v>2064</v>
      </c>
      <c r="R426" s="11">
        <v>90</v>
      </c>
      <c r="S426" s="11"/>
      <c r="T426" s="281">
        <v>90</v>
      </c>
      <c r="U426" s="281"/>
      <c r="V426" s="315"/>
      <c r="W426" s="315"/>
      <c r="X426" s="315"/>
      <c r="Y426" s="4" t="s">
        <v>3339</v>
      </c>
    </row>
    <row r="427" spans="1:25" x14ac:dyDescent="0.3">
      <c r="A427" s="421"/>
      <c r="B427" s="344" t="s">
        <v>473</v>
      </c>
      <c r="C427" s="65" t="s">
        <v>82</v>
      </c>
      <c r="D427" s="65">
        <v>110</v>
      </c>
      <c r="E427" s="65">
        <v>242.3</v>
      </c>
      <c r="F427" s="200">
        <v>110</v>
      </c>
      <c r="G427" s="200"/>
      <c r="H427" s="200"/>
      <c r="I427" s="200"/>
      <c r="J427" s="200"/>
      <c r="K427" s="57" t="s">
        <v>474</v>
      </c>
      <c r="O427" s="547"/>
      <c r="P427" s="546" t="s">
        <v>3340</v>
      </c>
      <c r="Q427" s="546" t="s">
        <v>2064</v>
      </c>
      <c r="R427" s="546">
        <v>300</v>
      </c>
      <c r="S427" s="546"/>
      <c r="T427" s="281"/>
      <c r="U427" s="281">
        <v>300</v>
      </c>
      <c r="V427" s="281"/>
      <c r="W427" s="281"/>
      <c r="X427" s="281"/>
      <c r="Y427" s="562" t="s">
        <v>3344</v>
      </c>
    </row>
    <row r="428" spans="1:25" x14ac:dyDescent="0.3">
      <c r="A428" s="421"/>
      <c r="B428" s="344" t="s">
        <v>475</v>
      </c>
      <c r="C428" s="65" t="s">
        <v>82</v>
      </c>
      <c r="D428" s="65">
        <v>110</v>
      </c>
      <c r="E428" s="65">
        <v>231.5</v>
      </c>
      <c r="F428" s="200">
        <v>110</v>
      </c>
      <c r="G428" s="200"/>
      <c r="H428" s="200"/>
      <c r="I428" s="200"/>
      <c r="J428" s="200"/>
      <c r="K428" s="57" t="s">
        <v>476</v>
      </c>
      <c r="O428" s="421"/>
      <c r="P428" s="11" t="s">
        <v>3342</v>
      </c>
      <c r="Q428" s="11" t="s">
        <v>2064</v>
      </c>
      <c r="R428" s="11">
        <v>215</v>
      </c>
      <c r="S428" s="11"/>
      <c r="T428" s="281">
        <v>215</v>
      </c>
      <c r="U428" s="281"/>
      <c r="V428" s="281"/>
      <c r="W428" s="281"/>
      <c r="X428" s="281"/>
      <c r="Y428" s="4" t="s">
        <v>3344</v>
      </c>
    </row>
    <row r="429" spans="1:25" x14ac:dyDescent="0.3">
      <c r="A429" s="421"/>
      <c r="B429" s="414" t="s">
        <v>1181</v>
      </c>
      <c r="C429" s="65" t="s">
        <v>82</v>
      </c>
      <c r="D429" s="65">
        <v>50</v>
      </c>
      <c r="E429" s="82"/>
      <c r="F429" s="200">
        <v>50</v>
      </c>
      <c r="G429" s="200"/>
      <c r="H429" s="200"/>
      <c r="I429" s="200"/>
      <c r="J429" s="200"/>
      <c r="K429" s="66" t="s">
        <v>1182</v>
      </c>
      <c r="O429" s="587"/>
      <c r="P429" s="552" t="s">
        <v>3343</v>
      </c>
      <c r="Q429" s="546" t="s">
        <v>2064</v>
      </c>
      <c r="R429" s="552">
        <v>415</v>
      </c>
      <c r="S429" s="552"/>
      <c r="T429" s="314"/>
      <c r="U429" s="314">
        <v>415</v>
      </c>
      <c r="V429" s="314"/>
      <c r="W429" s="314"/>
      <c r="X429" s="314"/>
      <c r="Y429" s="575" t="s">
        <v>3341</v>
      </c>
    </row>
    <row r="430" spans="1:25" x14ac:dyDescent="0.3">
      <c r="A430" s="421"/>
      <c r="B430" s="344" t="s">
        <v>478</v>
      </c>
      <c r="C430" s="65" t="s">
        <v>477</v>
      </c>
      <c r="D430" s="65">
        <v>220</v>
      </c>
      <c r="E430" s="65">
        <v>600</v>
      </c>
      <c r="F430" s="200">
        <v>220</v>
      </c>
      <c r="G430" s="200"/>
      <c r="H430" s="200"/>
      <c r="I430" s="200"/>
      <c r="J430" s="200"/>
      <c r="K430" s="66" t="s">
        <v>1183</v>
      </c>
      <c r="O430" s="547"/>
      <c r="P430" s="546" t="s">
        <v>3364</v>
      </c>
      <c r="Q430" s="546" t="s">
        <v>2064</v>
      </c>
      <c r="R430" s="546">
        <v>328</v>
      </c>
      <c r="S430" s="546"/>
      <c r="T430" s="315"/>
      <c r="U430" s="315">
        <v>328</v>
      </c>
      <c r="V430" s="315"/>
      <c r="W430" s="315"/>
      <c r="X430" s="315"/>
      <c r="Y430" s="574" t="s">
        <v>3365</v>
      </c>
    </row>
    <row r="431" spans="1:25" x14ac:dyDescent="0.3">
      <c r="A431" s="421"/>
      <c r="B431" s="344" t="s">
        <v>479</v>
      </c>
      <c r="C431" s="65" t="s">
        <v>306</v>
      </c>
      <c r="D431" s="65">
        <v>330</v>
      </c>
      <c r="E431" s="65">
        <v>900</v>
      </c>
      <c r="F431" s="200"/>
      <c r="G431" s="200">
        <v>330</v>
      </c>
      <c r="H431" s="200"/>
      <c r="I431" s="200"/>
      <c r="J431" s="200"/>
      <c r="K431" s="66" t="s">
        <v>1183</v>
      </c>
      <c r="O431" s="429"/>
      <c r="P431" s="13" t="s">
        <v>3367</v>
      </c>
      <c r="Q431" s="11" t="s">
        <v>2064</v>
      </c>
      <c r="R431" s="13">
        <v>167</v>
      </c>
      <c r="S431" s="13"/>
      <c r="T431" s="314">
        <v>167</v>
      </c>
      <c r="U431" s="314"/>
      <c r="V431" s="316"/>
      <c r="W431" s="316"/>
      <c r="X431" s="316"/>
      <c r="Y431" s="114" t="s">
        <v>3368</v>
      </c>
    </row>
    <row r="432" spans="1:25" x14ac:dyDescent="0.3">
      <c r="A432" s="421"/>
      <c r="B432" s="344" t="s">
        <v>480</v>
      </c>
      <c r="C432" s="65" t="s">
        <v>314</v>
      </c>
      <c r="D432" s="65">
        <v>440</v>
      </c>
      <c r="E432" s="65">
        <v>1200</v>
      </c>
      <c r="F432" s="200"/>
      <c r="G432" s="200">
        <v>440</v>
      </c>
      <c r="H432" s="200"/>
      <c r="I432" s="200"/>
      <c r="J432" s="200"/>
      <c r="K432" s="66" t="s">
        <v>1183</v>
      </c>
      <c r="O432" s="588" t="s">
        <v>3501</v>
      </c>
      <c r="P432" s="545" t="s">
        <v>3499</v>
      </c>
      <c r="Q432" s="546" t="s">
        <v>2064</v>
      </c>
      <c r="R432" s="545">
        <v>226</v>
      </c>
      <c r="S432" s="545">
        <v>338</v>
      </c>
      <c r="T432" s="315">
        <v>226</v>
      </c>
      <c r="U432" s="315"/>
      <c r="V432" s="315"/>
      <c r="W432" s="315"/>
      <c r="X432" s="315"/>
      <c r="Y432" s="574" t="s">
        <v>3500</v>
      </c>
    </row>
    <row r="433" spans="1:25" x14ac:dyDescent="0.3">
      <c r="A433" s="421"/>
      <c r="B433" s="344" t="s">
        <v>481</v>
      </c>
      <c r="C433" s="65" t="s">
        <v>314</v>
      </c>
      <c r="D433" s="65">
        <v>440</v>
      </c>
      <c r="E433" s="65">
        <v>1200</v>
      </c>
      <c r="F433" s="200"/>
      <c r="G433" s="200">
        <v>440</v>
      </c>
      <c r="H433" s="200"/>
      <c r="I433" s="200"/>
      <c r="J433" s="200"/>
      <c r="K433" s="66" t="s">
        <v>1183</v>
      </c>
    </row>
    <row r="434" spans="1:25" x14ac:dyDescent="0.3">
      <c r="A434" s="421"/>
      <c r="B434" s="344" t="s">
        <v>482</v>
      </c>
      <c r="C434" s="65" t="s">
        <v>305</v>
      </c>
      <c r="D434" s="65">
        <v>550</v>
      </c>
      <c r="E434" s="65">
        <v>1500</v>
      </c>
      <c r="F434" s="200"/>
      <c r="G434" s="200"/>
      <c r="H434" s="200">
        <v>550</v>
      </c>
      <c r="I434" s="200"/>
      <c r="J434" s="200"/>
      <c r="K434" s="66" t="s">
        <v>1183</v>
      </c>
    </row>
    <row r="435" spans="1:25" x14ac:dyDescent="0.3">
      <c r="A435" s="421"/>
      <c r="B435" s="344" t="s">
        <v>483</v>
      </c>
      <c r="C435" s="65" t="s">
        <v>309</v>
      </c>
      <c r="D435" s="65">
        <v>660</v>
      </c>
      <c r="E435" s="65">
        <v>1800</v>
      </c>
      <c r="F435" s="200"/>
      <c r="G435" s="200"/>
      <c r="H435" s="200">
        <v>660</v>
      </c>
      <c r="I435" s="200"/>
      <c r="J435" s="200"/>
      <c r="K435" s="66" t="s">
        <v>1183</v>
      </c>
    </row>
    <row r="436" spans="1:25" x14ac:dyDescent="0.3">
      <c r="A436" s="429"/>
      <c r="B436" s="344" t="s">
        <v>484</v>
      </c>
      <c r="C436" s="65" t="s">
        <v>304</v>
      </c>
      <c r="D436" s="65">
        <v>770</v>
      </c>
      <c r="E436" s="65">
        <v>2100</v>
      </c>
      <c r="F436" s="200"/>
      <c r="G436" s="200"/>
      <c r="H436" s="200"/>
      <c r="I436" s="200">
        <v>770</v>
      </c>
      <c r="J436" s="200"/>
      <c r="K436" s="66" t="s">
        <v>1183</v>
      </c>
    </row>
    <row r="437" spans="1:25" x14ac:dyDescent="0.3">
      <c r="A437" s="421"/>
      <c r="B437" s="344" t="s">
        <v>485</v>
      </c>
      <c r="C437" s="65" t="s">
        <v>308</v>
      </c>
      <c r="D437" s="65">
        <v>880</v>
      </c>
      <c r="E437" s="65">
        <v>2400</v>
      </c>
      <c r="F437" s="200"/>
      <c r="G437" s="200"/>
      <c r="H437" s="200"/>
      <c r="I437" s="200">
        <v>880</v>
      </c>
      <c r="J437" s="200"/>
      <c r="K437" s="66" t="s">
        <v>1183</v>
      </c>
      <c r="O437" s="422"/>
      <c r="P437" s="10" t="s">
        <v>4</v>
      </c>
      <c r="Q437" s="14" t="s">
        <v>82</v>
      </c>
      <c r="R437" s="14">
        <v>46</v>
      </c>
      <c r="S437" s="745"/>
      <c r="T437" s="281">
        <v>46</v>
      </c>
      <c r="U437" s="281"/>
      <c r="V437" s="281"/>
      <c r="W437" s="281"/>
      <c r="X437" s="281"/>
      <c r="Y437" s="285" t="s">
        <v>1659</v>
      </c>
    </row>
    <row r="438" spans="1:25" x14ac:dyDescent="0.3">
      <c r="A438" s="421"/>
      <c r="B438" s="344" t="s">
        <v>486</v>
      </c>
      <c r="C438" s="65" t="s">
        <v>308</v>
      </c>
      <c r="D438" s="65">
        <v>880</v>
      </c>
      <c r="E438" s="65">
        <v>2400</v>
      </c>
      <c r="F438" s="200"/>
      <c r="G438" s="200"/>
      <c r="H438" s="200"/>
      <c r="I438" s="200">
        <v>880</v>
      </c>
      <c r="J438" s="200"/>
      <c r="K438" s="66" t="s">
        <v>1183</v>
      </c>
      <c r="O438" s="547"/>
      <c r="P438" s="554" t="s">
        <v>8</v>
      </c>
      <c r="Q438" s="546" t="s">
        <v>82</v>
      </c>
      <c r="R438" s="546">
        <v>18</v>
      </c>
      <c r="S438" s="546">
        <v>34</v>
      </c>
      <c r="T438" s="700">
        <v>18</v>
      </c>
      <c r="U438" s="703"/>
      <c r="V438" s="703"/>
      <c r="W438" s="703"/>
      <c r="X438" s="703"/>
      <c r="Y438" s="564" t="s">
        <v>298</v>
      </c>
    </row>
    <row r="439" spans="1:25" x14ac:dyDescent="0.3">
      <c r="A439" s="421"/>
      <c r="B439" s="344" t="s">
        <v>487</v>
      </c>
      <c r="C439" s="65" t="s">
        <v>382</v>
      </c>
      <c r="D439" s="65">
        <v>990</v>
      </c>
      <c r="E439" s="65">
        <v>2700</v>
      </c>
      <c r="F439" s="200"/>
      <c r="G439" s="200"/>
      <c r="H439" s="200"/>
      <c r="I439" s="200">
        <v>990</v>
      </c>
      <c r="J439" s="200"/>
      <c r="K439" s="66" t="s">
        <v>1183</v>
      </c>
      <c r="O439" s="421"/>
      <c r="P439" s="40" t="s">
        <v>9</v>
      </c>
      <c r="Q439" s="11" t="s">
        <v>82</v>
      </c>
      <c r="R439" s="11">
        <v>18</v>
      </c>
      <c r="S439" s="11">
        <v>36</v>
      </c>
      <c r="T439" s="700">
        <v>18</v>
      </c>
      <c r="U439" s="703"/>
      <c r="V439" s="703"/>
      <c r="W439" s="703"/>
      <c r="X439" s="703"/>
      <c r="Y439" s="20" t="s">
        <v>297</v>
      </c>
    </row>
    <row r="440" spans="1:25" x14ac:dyDescent="0.3">
      <c r="A440" s="421"/>
      <c r="B440" s="344" t="s">
        <v>488</v>
      </c>
      <c r="C440" s="65" t="s">
        <v>489</v>
      </c>
      <c r="D440" s="65">
        <v>1100</v>
      </c>
      <c r="E440" s="65">
        <v>3000</v>
      </c>
      <c r="F440" s="200"/>
      <c r="G440" s="200"/>
      <c r="H440" s="200"/>
      <c r="I440" s="200"/>
      <c r="J440" s="200">
        <v>1100</v>
      </c>
      <c r="K440" s="66" t="s">
        <v>1183</v>
      </c>
      <c r="O440" s="727" t="s">
        <v>32</v>
      </c>
      <c r="P440" s="554" t="s">
        <v>26</v>
      </c>
      <c r="Q440" s="546" t="s">
        <v>301</v>
      </c>
      <c r="R440" s="546">
        <v>285</v>
      </c>
      <c r="S440" s="546">
        <v>800</v>
      </c>
      <c r="T440" s="281"/>
      <c r="U440" s="281">
        <v>285</v>
      </c>
      <c r="V440" s="281"/>
      <c r="W440" s="281"/>
      <c r="X440" s="281"/>
      <c r="Y440" s="571" t="s">
        <v>1667</v>
      </c>
    </row>
    <row r="441" spans="1:25" x14ac:dyDescent="0.3">
      <c r="A441" s="421"/>
      <c r="B441" s="344" t="s">
        <v>490</v>
      </c>
      <c r="C441" s="65" t="s">
        <v>491</v>
      </c>
      <c r="D441" s="65">
        <v>1210</v>
      </c>
      <c r="E441" s="65">
        <v>3300</v>
      </c>
      <c r="F441" s="200"/>
      <c r="G441" s="200"/>
      <c r="H441" s="200"/>
      <c r="I441" s="200"/>
      <c r="J441" s="200">
        <v>1210</v>
      </c>
      <c r="K441" s="66" t="s">
        <v>1183</v>
      </c>
      <c r="O441" s="421"/>
      <c r="P441" s="40" t="s">
        <v>26</v>
      </c>
      <c r="Q441" s="11" t="s">
        <v>302</v>
      </c>
      <c r="R441" s="11">
        <v>210</v>
      </c>
      <c r="S441" s="11">
        <v>620</v>
      </c>
      <c r="T441" s="281">
        <v>210</v>
      </c>
      <c r="U441" s="281"/>
      <c r="V441" s="281"/>
      <c r="W441" s="281"/>
      <c r="X441" s="281"/>
      <c r="Y441" s="19" t="s">
        <v>1668</v>
      </c>
    </row>
    <row r="442" spans="1:25" x14ac:dyDescent="0.3">
      <c r="A442" s="421"/>
      <c r="B442" s="344" t="s">
        <v>492</v>
      </c>
      <c r="C442" s="65" t="s">
        <v>493</v>
      </c>
      <c r="D442" s="65">
        <v>1320</v>
      </c>
      <c r="E442" s="65">
        <v>3600</v>
      </c>
      <c r="F442" s="200"/>
      <c r="G442" s="200"/>
      <c r="H442" s="200"/>
      <c r="I442" s="200"/>
      <c r="J442" s="200">
        <v>1320</v>
      </c>
      <c r="K442" s="66" t="s">
        <v>1183</v>
      </c>
      <c r="O442" s="547"/>
      <c r="P442" s="554" t="s">
        <v>970</v>
      </c>
      <c r="Q442" s="546" t="s">
        <v>303</v>
      </c>
      <c r="R442" s="546">
        <v>32</v>
      </c>
      <c r="S442" s="546">
        <v>83</v>
      </c>
      <c r="T442" s="281">
        <v>32</v>
      </c>
      <c r="U442" s="281"/>
      <c r="V442" s="281"/>
      <c r="W442" s="281"/>
      <c r="X442" s="281"/>
      <c r="Y442" s="571" t="s">
        <v>1672</v>
      </c>
    </row>
    <row r="443" spans="1:25" x14ac:dyDescent="0.3">
      <c r="A443" s="421"/>
      <c r="B443" s="344" t="s">
        <v>494</v>
      </c>
      <c r="C443" s="65" t="s">
        <v>495</v>
      </c>
      <c r="D443" s="65">
        <v>1430</v>
      </c>
      <c r="E443" s="65">
        <v>3900</v>
      </c>
      <c r="F443" s="200"/>
      <c r="G443" s="200"/>
      <c r="H443" s="200"/>
      <c r="I443" s="200"/>
      <c r="J443" s="200">
        <v>1430</v>
      </c>
      <c r="K443" s="66" t="s">
        <v>1183</v>
      </c>
      <c r="O443" s="421"/>
      <c r="P443" s="40" t="s">
        <v>972</v>
      </c>
      <c r="Q443" s="11" t="s">
        <v>973</v>
      </c>
      <c r="R443" s="11">
        <v>62</v>
      </c>
      <c r="S443" s="11">
        <v>67</v>
      </c>
      <c r="T443" s="281">
        <v>62</v>
      </c>
      <c r="U443" s="281"/>
      <c r="V443" s="281"/>
      <c r="W443" s="281"/>
      <c r="X443" s="281"/>
      <c r="Y443" s="20" t="s">
        <v>975</v>
      </c>
    </row>
    <row r="444" spans="1:25" x14ac:dyDescent="0.3">
      <c r="A444" s="421"/>
      <c r="B444" s="344" t="s">
        <v>496</v>
      </c>
      <c r="C444" s="65" t="s">
        <v>497</v>
      </c>
      <c r="D444" s="65">
        <v>1540</v>
      </c>
      <c r="E444" s="65">
        <v>4200</v>
      </c>
      <c r="F444" s="200"/>
      <c r="G444" s="200"/>
      <c r="H444" s="200"/>
      <c r="I444" s="200"/>
      <c r="J444" s="200">
        <v>1540</v>
      </c>
      <c r="K444" s="66" t="s">
        <v>1183</v>
      </c>
      <c r="O444" s="547"/>
      <c r="P444" s="554" t="s">
        <v>972</v>
      </c>
      <c r="Q444" s="546" t="s">
        <v>974</v>
      </c>
      <c r="R444" s="546">
        <v>62</v>
      </c>
      <c r="S444" s="546">
        <v>83</v>
      </c>
      <c r="T444" s="281">
        <v>62</v>
      </c>
      <c r="U444" s="281"/>
      <c r="V444" s="281"/>
      <c r="W444" s="281"/>
      <c r="X444" s="281"/>
      <c r="Y444" s="564" t="s">
        <v>975</v>
      </c>
    </row>
    <row r="445" spans="1:25" x14ac:dyDescent="0.3">
      <c r="A445" s="421"/>
      <c r="B445" s="344" t="s">
        <v>498</v>
      </c>
      <c r="C445" s="65" t="s">
        <v>499</v>
      </c>
      <c r="D445" s="65">
        <v>1650</v>
      </c>
      <c r="E445" s="65">
        <v>4500</v>
      </c>
      <c r="F445" s="200"/>
      <c r="G445" s="200"/>
      <c r="H445" s="200"/>
      <c r="I445" s="200"/>
      <c r="J445" s="200">
        <v>1650</v>
      </c>
      <c r="K445" s="66" t="s">
        <v>1183</v>
      </c>
      <c r="O445" s="421"/>
      <c r="P445" s="414" t="s">
        <v>971</v>
      </c>
      <c r="Q445" s="96" t="s">
        <v>976</v>
      </c>
      <c r="R445" s="11">
        <v>77</v>
      </c>
      <c r="S445" s="11">
        <v>168</v>
      </c>
      <c r="T445" s="281">
        <v>77</v>
      </c>
      <c r="U445" s="281"/>
      <c r="V445" s="281"/>
      <c r="W445" s="281"/>
      <c r="X445" s="281"/>
      <c r="Y445" s="19" t="s">
        <v>1673</v>
      </c>
    </row>
    <row r="446" spans="1:25" ht="15" thickBot="1" x14ac:dyDescent="0.35">
      <c r="A446" s="421"/>
      <c r="B446" s="344" t="s">
        <v>500</v>
      </c>
      <c r="C446" s="65" t="s">
        <v>501</v>
      </c>
      <c r="D446" s="65">
        <v>1760</v>
      </c>
      <c r="E446" s="65">
        <v>4800</v>
      </c>
      <c r="F446" s="200"/>
      <c r="G446" s="200"/>
      <c r="H446" s="200"/>
      <c r="I446" s="200"/>
      <c r="J446" s="200">
        <v>1760</v>
      </c>
      <c r="K446" s="66" t="s">
        <v>1183</v>
      </c>
      <c r="O446" s="725"/>
      <c r="P446" s="723" t="s">
        <v>971</v>
      </c>
      <c r="Q446" s="550" t="s">
        <v>977</v>
      </c>
      <c r="R446" s="550">
        <v>97</v>
      </c>
      <c r="S446" s="550">
        <v>210</v>
      </c>
      <c r="T446" s="314">
        <v>97</v>
      </c>
      <c r="U446" s="314"/>
      <c r="V446" s="314"/>
      <c r="W446" s="314"/>
      <c r="X446" s="314"/>
      <c r="Y446" s="571" t="s">
        <v>1674</v>
      </c>
    </row>
    <row r="447" spans="1:25" ht="18.600000000000001" thickBot="1" x14ac:dyDescent="0.4">
      <c r="A447" s="56" t="s">
        <v>1523</v>
      </c>
      <c r="B447" s="15"/>
      <c r="C447" s="83"/>
      <c r="D447" s="27"/>
      <c r="E447" s="27"/>
      <c r="F447" s="27"/>
      <c r="G447" s="27"/>
      <c r="H447" s="27"/>
      <c r="I447" s="27"/>
      <c r="J447" s="27"/>
      <c r="K447" s="16"/>
      <c r="O447" s="421"/>
      <c r="P447" s="40" t="s">
        <v>40</v>
      </c>
      <c r="Q447" s="11" t="s">
        <v>307</v>
      </c>
      <c r="R447" s="11">
        <v>65</v>
      </c>
      <c r="S447" s="11">
        <v>110</v>
      </c>
      <c r="T447" s="703">
        <v>65</v>
      </c>
      <c r="U447" s="703"/>
      <c r="V447" s="703"/>
      <c r="W447" s="703"/>
      <c r="X447" s="703"/>
      <c r="Y447" s="20" t="s">
        <v>1679</v>
      </c>
    </row>
    <row r="448" spans="1:25" x14ac:dyDescent="0.3">
      <c r="A448" s="435" t="s">
        <v>1188</v>
      </c>
      <c r="B448" s="344" t="s">
        <v>504</v>
      </c>
      <c r="C448" s="96" t="s">
        <v>2100</v>
      </c>
      <c r="D448" s="65">
        <v>200</v>
      </c>
      <c r="E448" s="65">
        <v>400</v>
      </c>
      <c r="F448" s="200">
        <v>200</v>
      </c>
      <c r="G448" s="200"/>
      <c r="H448" s="200"/>
      <c r="I448" s="200"/>
      <c r="J448" s="200"/>
      <c r="K448" s="66" t="s">
        <v>1795</v>
      </c>
      <c r="O448" s="547"/>
      <c r="P448" s="554" t="s">
        <v>991</v>
      </c>
      <c r="Q448" s="546" t="s">
        <v>307</v>
      </c>
      <c r="R448" s="623">
        <v>57</v>
      </c>
      <c r="S448" s="623">
        <v>113</v>
      </c>
      <c r="T448" s="703">
        <v>57</v>
      </c>
      <c r="U448" s="703"/>
      <c r="V448" s="703"/>
      <c r="W448" s="703"/>
      <c r="X448" s="703"/>
      <c r="Y448" s="624" t="s">
        <v>1680</v>
      </c>
    </row>
    <row r="449" spans="1:25" ht="15" thickBot="1" x14ac:dyDescent="0.35">
      <c r="A449" s="35" t="s">
        <v>509</v>
      </c>
      <c r="B449" s="344" t="s">
        <v>506</v>
      </c>
      <c r="C449" s="96" t="s">
        <v>2100</v>
      </c>
      <c r="D449" s="65">
        <v>400</v>
      </c>
      <c r="E449" s="65">
        <v>800</v>
      </c>
      <c r="F449" s="200"/>
      <c r="G449" s="200">
        <v>400</v>
      </c>
      <c r="H449" s="200"/>
      <c r="I449" s="200"/>
      <c r="J449" s="200"/>
      <c r="K449" s="66" t="s">
        <v>1795</v>
      </c>
      <c r="O449" s="423"/>
      <c r="P449" s="40" t="s">
        <v>992</v>
      </c>
      <c r="Q449" s="11" t="s">
        <v>307</v>
      </c>
      <c r="R449" s="12">
        <v>64</v>
      </c>
      <c r="S449" s="12">
        <v>105</v>
      </c>
      <c r="T449" s="703">
        <v>64</v>
      </c>
      <c r="U449" s="703"/>
      <c r="V449" s="703"/>
      <c r="W449" s="703"/>
      <c r="X449" s="703"/>
      <c r="Y449" s="66" t="s">
        <v>1681</v>
      </c>
    </row>
    <row r="450" spans="1:25" x14ac:dyDescent="0.3">
      <c r="A450" s="421" t="s">
        <v>1184</v>
      </c>
      <c r="B450" s="344" t="s">
        <v>507</v>
      </c>
      <c r="C450" s="96" t="s">
        <v>2100</v>
      </c>
      <c r="D450" s="65">
        <v>600</v>
      </c>
      <c r="E450" s="65">
        <v>1200</v>
      </c>
      <c r="F450" s="200"/>
      <c r="G450" s="200"/>
      <c r="H450" s="200">
        <v>600</v>
      </c>
      <c r="I450" s="200"/>
      <c r="J450" s="200"/>
      <c r="K450" s="66" t="s">
        <v>1795</v>
      </c>
      <c r="O450" s="547"/>
      <c r="P450" s="554" t="s">
        <v>65</v>
      </c>
      <c r="Q450" s="546" t="s">
        <v>82</v>
      </c>
      <c r="R450" s="546">
        <v>45</v>
      </c>
      <c r="S450" s="546">
        <v>100</v>
      </c>
      <c r="T450" s="281">
        <v>45</v>
      </c>
      <c r="U450" s="281"/>
      <c r="V450" s="281"/>
      <c r="W450" s="281"/>
      <c r="X450" s="281"/>
      <c r="Y450" s="564" t="s">
        <v>1696</v>
      </c>
    </row>
    <row r="451" spans="1:25" x14ac:dyDescent="0.3">
      <c r="A451" s="420" t="s">
        <v>1188</v>
      </c>
      <c r="B451" s="344" t="s">
        <v>508</v>
      </c>
      <c r="C451" s="96" t="s">
        <v>2100</v>
      </c>
      <c r="D451" s="65">
        <v>750</v>
      </c>
      <c r="E451" s="65">
        <v>1400</v>
      </c>
      <c r="F451" s="200"/>
      <c r="G451" s="200"/>
      <c r="H451" s="200"/>
      <c r="I451" s="200">
        <v>750</v>
      </c>
      <c r="J451" s="200"/>
      <c r="K451" s="66" t="s">
        <v>1795</v>
      </c>
      <c r="O451" s="421"/>
      <c r="P451" s="40" t="s">
        <v>66</v>
      </c>
      <c r="Q451" s="11" t="s">
        <v>82</v>
      </c>
      <c r="R451" s="11">
        <v>88</v>
      </c>
      <c r="S451" s="11">
        <v>200</v>
      </c>
      <c r="T451" s="281">
        <v>88</v>
      </c>
      <c r="U451" s="281"/>
      <c r="V451" s="281"/>
      <c r="W451" s="281"/>
      <c r="X451" s="281"/>
      <c r="Y451" s="20" t="s">
        <v>1696</v>
      </c>
    </row>
    <row r="452" spans="1:25" ht="15" thickBot="1" x14ac:dyDescent="0.35">
      <c r="A452" s="429" t="s">
        <v>1186</v>
      </c>
      <c r="B452" s="1" t="s">
        <v>1185</v>
      </c>
      <c r="C452" s="96" t="s">
        <v>2101</v>
      </c>
      <c r="D452" s="13">
        <v>240</v>
      </c>
      <c r="E452" s="13">
        <v>600</v>
      </c>
      <c r="F452" s="200">
        <v>240</v>
      </c>
      <c r="G452" s="200"/>
      <c r="H452" s="200"/>
      <c r="I452" s="200"/>
      <c r="J452" s="200"/>
      <c r="K452" s="8" t="s">
        <v>1794</v>
      </c>
      <c r="O452" s="587"/>
      <c r="P452" s="551" t="s">
        <v>67</v>
      </c>
      <c r="Q452" s="546" t="s">
        <v>82</v>
      </c>
      <c r="R452" s="552">
        <v>132</v>
      </c>
      <c r="S452" s="552">
        <v>300</v>
      </c>
      <c r="T452" s="314">
        <v>132</v>
      </c>
      <c r="U452" s="314"/>
      <c r="V452" s="314"/>
      <c r="W452" s="314"/>
      <c r="X452" s="314"/>
      <c r="Y452" s="564" t="s">
        <v>1696</v>
      </c>
    </row>
    <row r="453" spans="1:25" ht="18.600000000000001" thickBot="1" x14ac:dyDescent="0.4">
      <c r="A453" s="56" t="s">
        <v>510</v>
      </c>
      <c r="B453" s="15"/>
      <c r="C453" s="83"/>
      <c r="D453" s="27"/>
      <c r="E453" s="27"/>
      <c r="F453" s="27"/>
      <c r="G453" s="27"/>
      <c r="H453" s="27"/>
      <c r="I453" s="27"/>
      <c r="J453" s="27"/>
      <c r="K453" s="16"/>
      <c r="O453" s="547"/>
      <c r="P453" s="554" t="s">
        <v>101</v>
      </c>
      <c r="Q453" s="546" t="s">
        <v>82</v>
      </c>
      <c r="R453" s="546">
        <v>150</v>
      </c>
      <c r="S453" s="619"/>
      <c r="T453" s="281">
        <v>150</v>
      </c>
      <c r="U453" s="281"/>
      <c r="V453" s="281"/>
      <c r="W453" s="281"/>
      <c r="X453" s="281"/>
      <c r="Y453" s="564" t="s">
        <v>1705</v>
      </c>
    </row>
    <row r="454" spans="1:25" x14ac:dyDescent="0.3">
      <c r="A454" s="426" t="s">
        <v>1190</v>
      </c>
      <c r="B454" s="10" t="s">
        <v>511</v>
      </c>
      <c r="C454" s="11" t="s">
        <v>98</v>
      </c>
      <c r="D454" s="14">
        <v>1010</v>
      </c>
      <c r="E454" s="14">
        <v>3100</v>
      </c>
      <c r="F454" s="315"/>
      <c r="G454" s="315"/>
      <c r="H454" s="315"/>
      <c r="I454" s="315"/>
      <c r="J454" s="315">
        <v>1010</v>
      </c>
      <c r="K454" s="6" t="s">
        <v>1796</v>
      </c>
      <c r="O454" s="421"/>
      <c r="P454" s="40" t="s">
        <v>102</v>
      </c>
      <c r="Q454" s="11" t="s">
        <v>82</v>
      </c>
      <c r="R454" s="11">
        <v>150</v>
      </c>
      <c r="S454" s="619"/>
      <c r="T454" s="281">
        <v>150</v>
      </c>
      <c r="U454" s="281"/>
      <c r="V454" s="281"/>
      <c r="W454" s="281"/>
      <c r="X454" s="281"/>
      <c r="Y454" s="20" t="s">
        <v>1705</v>
      </c>
    </row>
    <row r="455" spans="1:25" ht="15" thickBot="1" x14ac:dyDescent="0.35">
      <c r="A455" s="421" t="s">
        <v>1191</v>
      </c>
      <c r="B455" s="40" t="s">
        <v>514</v>
      </c>
      <c r="C455" s="11" t="s">
        <v>98</v>
      </c>
      <c r="D455" s="11">
        <v>670</v>
      </c>
      <c r="E455" s="11">
        <v>2080</v>
      </c>
      <c r="F455" s="281"/>
      <c r="G455" s="281"/>
      <c r="H455" s="281">
        <v>670</v>
      </c>
      <c r="I455" s="281"/>
      <c r="J455" s="281"/>
      <c r="K455" s="6" t="s">
        <v>1796</v>
      </c>
      <c r="O455" s="547"/>
      <c r="P455" s="554" t="s">
        <v>103</v>
      </c>
      <c r="Q455" s="546" t="s">
        <v>82</v>
      </c>
      <c r="R455" s="546">
        <v>150</v>
      </c>
      <c r="S455" s="619"/>
      <c r="T455" s="281">
        <v>150</v>
      </c>
      <c r="U455" s="281"/>
      <c r="V455" s="281"/>
      <c r="W455" s="281"/>
      <c r="X455" s="281"/>
      <c r="Y455" s="564" t="s">
        <v>1705</v>
      </c>
    </row>
    <row r="456" spans="1:25" ht="18.600000000000001" thickBot="1" x14ac:dyDescent="0.4">
      <c r="A456" s="56" t="s">
        <v>515</v>
      </c>
      <c r="B456" s="15"/>
      <c r="C456" s="83"/>
      <c r="D456" s="27"/>
      <c r="E456" s="27" t="s">
        <v>522</v>
      </c>
      <c r="F456" s="27"/>
      <c r="G456" s="27"/>
      <c r="H456" s="27"/>
      <c r="I456" s="27"/>
      <c r="J456" s="27"/>
      <c r="K456" s="16"/>
      <c r="O456" s="547" t="s">
        <v>1349</v>
      </c>
      <c r="P456" s="554" t="s">
        <v>139</v>
      </c>
      <c r="Q456" s="546" t="s">
        <v>319</v>
      </c>
      <c r="R456" s="546">
        <v>36</v>
      </c>
      <c r="S456" s="619"/>
      <c r="T456" s="703">
        <v>36</v>
      </c>
      <c r="U456" s="703"/>
      <c r="V456" s="703"/>
      <c r="W456" s="703"/>
      <c r="X456" s="703"/>
      <c r="Y456" s="564" t="s">
        <v>1051</v>
      </c>
    </row>
    <row r="457" spans="1:25" x14ac:dyDescent="0.3">
      <c r="A457" s="419" t="s">
        <v>551</v>
      </c>
      <c r="B457" s="344" t="s">
        <v>518</v>
      </c>
      <c r="C457" s="96" t="s">
        <v>2102</v>
      </c>
      <c r="D457" s="65">
        <v>150</v>
      </c>
      <c r="E457" s="65">
        <v>1661</v>
      </c>
      <c r="F457" s="200">
        <v>150</v>
      </c>
      <c r="G457" s="200"/>
      <c r="H457" s="200"/>
      <c r="I457" s="200"/>
      <c r="J457" s="200"/>
      <c r="K457" s="66" t="s">
        <v>1803</v>
      </c>
      <c r="O457" s="421"/>
      <c r="P457" s="40" t="s">
        <v>141</v>
      </c>
      <c r="Q457" s="11" t="s">
        <v>319</v>
      </c>
      <c r="R457" s="11">
        <v>18</v>
      </c>
      <c r="S457" s="619"/>
      <c r="T457" s="703">
        <v>18</v>
      </c>
      <c r="U457" s="703"/>
      <c r="V457" s="703"/>
      <c r="W457" s="703"/>
      <c r="X457" s="703"/>
      <c r="Y457" s="20" t="s">
        <v>1048</v>
      </c>
    </row>
    <row r="458" spans="1:25" x14ac:dyDescent="0.3">
      <c r="A458" s="433" t="s">
        <v>552</v>
      </c>
      <c r="B458" s="344" t="s">
        <v>519</v>
      </c>
      <c r="C458" s="96" t="s">
        <v>2102</v>
      </c>
      <c r="D458" s="65">
        <v>250</v>
      </c>
      <c r="E458" s="65">
        <v>830</v>
      </c>
      <c r="F458" s="200"/>
      <c r="G458" s="200">
        <v>250</v>
      </c>
      <c r="H458" s="200"/>
      <c r="I458" s="200"/>
      <c r="J458" s="200"/>
      <c r="K458" s="66" t="s">
        <v>1804</v>
      </c>
      <c r="O458" s="547"/>
      <c r="P458" s="554" t="s">
        <v>144</v>
      </c>
      <c r="Q458" s="546" t="s">
        <v>319</v>
      </c>
      <c r="R458" s="546">
        <v>60</v>
      </c>
      <c r="S458" s="619" t="s">
        <v>559</v>
      </c>
      <c r="T458" s="703">
        <v>60</v>
      </c>
      <c r="U458" s="703"/>
      <c r="V458" s="703"/>
      <c r="W458" s="703"/>
      <c r="X458" s="703"/>
      <c r="Y458" s="564" t="s">
        <v>1054</v>
      </c>
    </row>
    <row r="459" spans="1:25" x14ac:dyDescent="0.3">
      <c r="A459" s="434" t="s">
        <v>516</v>
      </c>
      <c r="B459" s="344" t="s">
        <v>520</v>
      </c>
      <c r="C459" s="96" t="s">
        <v>2102</v>
      </c>
      <c r="D459" s="65">
        <v>350</v>
      </c>
      <c r="E459" s="65">
        <v>604</v>
      </c>
      <c r="F459" s="200"/>
      <c r="G459" s="200">
        <v>350</v>
      </c>
      <c r="H459" s="200"/>
      <c r="I459" s="200"/>
      <c r="J459" s="200"/>
      <c r="K459" s="66" t="s">
        <v>1806</v>
      </c>
      <c r="O459" s="421"/>
      <c r="P459" s="40" t="s">
        <v>145</v>
      </c>
      <c r="Q459" s="11" t="s">
        <v>319</v>
      </c>
      <c r="R459" s="11">
        <v>44</v>
      </c>
      <c r="S459" s="619"/>
      <c r="T459" s="703">
        <v>44</v>
      </c>
      <c r="U459" s="703"/>
      <c r="V459" s="703"/>
      <c r="W459" s="703"/>
      <c r="X459" s="703"/>
      <c r="Y459" s="20" t="s">
        <v>1055</v>
      </c>
    </row>
    <row r="460" spans="1:25" x14ac:dyDescent="0.3">
      <c r="A460" s="434"/>
      <c r="B460" s="344" t="s">
        <v>521</v>
      </c>
      <c r="C460" s="96" t="s">
        <v>2102</v>
      </c>
      <c r="D460" s="65">
        <v>680</v>
      </c>
      <c r="E460" s="65">
        <v>377</v>
      </c>
      <c r="F460" s="200"/>
      <c r="G460" s="200"/>
      <c r="H460" s="200">
        <v>680</v>
      </c>
      <c r="I460" s="200"/>
      <c r="J460" s="200"/>
      <c r="K460" s="66" t="s">
        <v>1807</v>
      </c>
      <c r="O460" s="421"/>
      <c r="P460" s="40" t="s">
        <v>147</v>
      </c>
      <c r="Q460" s="11" t="s">
        <v>319</v>
      </c>
      <c r="R460" s="11">
        <v>36</v>
      </c>
      <c r="S460" s="619" t="s">
        <v>559</v>
      </c>
      <c r="T460" s="703">
        <v>36</v>
      </c>
      <c r="U460" s="703"/>
      <c r="V460" s="703"/>
      <c r="W460" s="703"/>
      <c r="X460" s="703"/>
      <c r="Y460" s="20" t="s">
        <v>1057</v>
      </c>
    </row>
    <row r="461" spans="1:25" x14ac:dyDescent="0.3">
      <c r="A461" s="437" t="s">
        <v>1351</v>
      </c>
      <c r="B461" s="344" t="s">
        <v>523</v>
      </c>
      <c r="C461" s="96" t="s">
        <v>2102</v>
      </c>
      <c r="D461" s="65">
        <v>320</v>
      </c>
      <c r="E461" s="65">
        <v>1661</v>
      </c>
      <c r="F461" s="200"/>
      <c r="G461" s="200">
        <v>320</v>
      </c>
      <c r="H461" s="200"/>
      <c r="I461" s="200"/>
      <c r="J461" s="200"/>
      <c r="K461" s="66" t="s">
        <v>1808</v>
      </c>
      <c r="O461" s="35" t="s">
        <v>163</v>
      </c>
      <c r="P461" s="40" t="s">
        <v>157</v>
      </c>
      <c r="Q461" s="11" t="s">
        <v>82</v>
      </c>
      <c r="R461" s="11">
        <v>130</v>
      </c>
      <c r="S461" s="11">
        <v>312</v>
      </c>
      <c r="T461" s="703">
        <v>130</v>
      </c>
      <c r="U461" s="703"/>
      <c r="V461" s="703"/>
      <c r="W461" s="703"/>
      <c r="X461" s="703"/>
      <c r="Y461" s="19" t="s">
        <v>1710</v>
      </c>
    </row>
    <row r="462" spans="1:25" x14ac:dyDescent="0.3">
      <c r="A462" s="434"/>
      <c r="B462" s="344" t="s">
        <v>524</v>
      </c>
      <c r="C462" s="96" t="s">
        <v>2102</v>
      </c>
      <c r="D462" s="65">
        <v>630</v>
      </c>
      <c r="E462" s="65">
        <v>830</v>
      </c>
      <c r="F462" s="200"/>
      <c r="G462" s="200"/>
      <c r="H462" s="200">
        <v>630</v>
      </c>
      <c r="I462" s="200"/>
      <c r="J462" s="200"/>
      <c r="K462" s="66" t="s">
        <v>1809</v>
      </c>
      <c r="O462" s="547"/>
      <c r="P462" s="554" t="s">
        <v>158</v>
      </c>
      <c r="Q462" s="546" t="s">
        <v>82</v>
      </c>
      <c r="R462" s="546">
        <v>65</v>
      </c>
      <c r="S462" s="546">
        <v>156</v>
      </c>
      <c r="T462" s="703">
        <v>65</v>
      </c>
      <c r="U462" s="703"/>
      <c r="V462" s="703"/>
      <c r="W462" s="703"/>
      <c r="X462" s="703"/>
      <c r="Y462" s="571" t="s">
        <v>1711</v>
      </c>
    </row>
    <row r="463" spans="1:25" x14ac:dyDescent="0.3">
      <c r="A463" s="434"/>
      <c r="B463" s="344" t="s">
        <v>525</v>
      </c>
      <c r="C463" s="65" t="s">
        <v>168</v>
      </c>
      <c r="D463" s="65">
        <v>100</v>
      </c>
      <c r="E463" s="82" t="s">
        <v>559</v>
      </c>
      <c r="F463" s="200">
        <v>100</v>
      </c>
      <c r="G463" s="200"/>
      <c r="H463" s="200"/>
      <c r="I463" s="200"/>
      <c r="J463" s="200"/>
      <c r="K463" s="66" t="s">
        <v>1810</v>
      </c>
      <c r="O463" s="547"/>
      <c r="P463" s="554" t="s">
        <v>161</v>
      </c>
      <c r="Q463" s="546" t="s">
        <v>82</v>
      </c>
      <c r="R463" s="546">
        <v>58</v>
      </c>
      <c r="S463" s="546">
        <v>125</v>
      </c>
      <c r="T463" s="703">
        <v>58</v>
      </c>
      <c r="U463" s="703"/>
      <c r="V463" s="703"/>
      <c r="W463" s="703"/>
      <c r="X463" s="703"/>
      <c r="Y463" s="571" t="s">
        <v>1713</v>
      </c>
    </row>
    <row r="464" spans="1:25" x14ac:dyDescent="0.3">
      <c r="A464" s="434"/>
      <c r="B464" s="344" t="s">
        <v>527</v>
      </c>
      <c r="C464" s="96" t="s">
        <v>2103</v>
      </c>
      <c r="D464" s="65">
        <v>100</v>
      </c>
      <c r="E464" s="82"/>
      <c r="F464" s="200">
        <v>100</v>
      </c>
      <c r="G464" s="200"/>
      <c r="H464" s="200"/>
      <c r="I464" s="200"/>
      <c r="J464" s="200"/>
      <c r="K464" s="66" t="s">
        <v>1811</v>
      </c>
      <c r="O464" s="429"/>
      <c r="P464" s="252" t="s">
        <v>1062</v>
      </c>
      <c r="Q464" s="13" t="s">
        <v>82</v>
      </c>
      <c r="R464" s="13">
        <v>65</v>
      </c>
      <c r="S464" s="629"/>
      <c r="T464" s="703">
        <v>65</v>
      </c>
      <c r="U464" s="703"/>
      <c r="V464" s="703"/>
      <c r="W464" s="703"/>
      <c r="X464" s="703"/>
      <c r="Y464" s="22" t="s">
        <v>1714</v>
      </c>
    </row>
    <row r="465" spans="1:25" x14ac:dyDescent="0.3">
      <c r="A465" s="434"/>
      <c r="B465" s="344" t="s">
        <v>528</v>
      </c>
      <c r="C465" s="96" t="s">
        <v>2103</v>
      </c>
      <c r="D465" s="65">
        <v>200</v>
      </c>
      <c r="E465" s="82"/>
      <c r="F465" s="200">
        <v>200</v>
      </c>
      <c r="G465" s="200"/>
      <c r="H465" s="200"/>
      <c r="I465" s="200"/>
      <c r="J465" s="200"/>
      <c r="K465" s="66" t="s">
        <v>1812</v>
      </c>
      <c r="O465" s="578" t="s">
        <v>171</v>
      </c>
      <c r="P465" s="554" t="s">
        <v>167</v>
      </c>
      <c r="Q465" s="546" t="s">
        <v>82</v>
      </c>
      <c r="R465" s="546">
        <v>135</v>
      </c>
      <c r="S465" s="546">
        <v>255</v>
      </c>
      <c r="T465" s="281">
        <v>135</v>
      </c>
      <c r="U465" s="281"/>
      <c r="V465" s="281"/>
      <c r="W465" s="281"/>
      <c r="X465" s="281"/>
      <c r="Y465" s="564" t="s">
        <v>1064</v>
      </c>
    </row>
    <row r="466" spans="1:25" x14ac:dyDescent="0.3">
      <c r="A466" s="434"/>
      <c r="B466" s="344" t="s">
        <v>530</v>
      </c>
      <c r="C466" s="65" t="s">
        <v>517</v>
      </c>
      <c r="D466" s="65">
        <v>50</v>
      </c>
      <c r="E466" s="82"/>
      <c r="F466" s="200">
        <v>50</v>
      </c>
      <c r="G466" s="200"/>
      <c r="H466" s="200"/>
      <c r="I466" s="200"/>
      <c r="J466" s="200"/>
      <c r="K466" s="66" t="s">
        <v>1805</v>
      </c>
      <c r="O466" s="421"/>
      <c r="P466" s="40" t="s">
        <v>1068</v>
      </c>
      <c r="Q466" s="11" t="s">
        <v>1070</v>
      </c>
      <c r="R466" s="11">
        <v>64</v>
      </c>
      <c r="S466" s="11">
        <v>180</v>
      </c>
      <c r="T466" s="281">
        <v>64</v>
      </c>
      <c r="U466" s="281"/>
      <c r="V466" s="281"/>
      <c r="W466" s="281"/>
      <c r="X466" s="281"/>
      <c r="Y466" s="20" t="s">
        <v>1072</v>
      </c>
    </row>
    <row r="467" spans="1:25" x14ac:dyDescent="0.3">
      <c r="A467" s="434"/>
      <c r="B467" s="344" t="s">
        <v>531</v>
      </c>
      <c r="C467" s="65" t="s">
        <v>517</v>
      </c>
      <c r="D467" s="65">
        <v>100</v>
      </c>
      <c r="E467" s="82"/>
      <c r="F467" s="200">
        <v>100</v>
      </c>
      <c r="G467" s="200"/>
      <c r="H467" s="200"/>
      <c r="I467" s="200"/>
      <c r="J467" s="200"/>
      <c r="K467" s="66" t="s">
        <v>1805</v>
      </c>
      <c r="O467" s="587"/>
      <c r="P467" s="551" t="s">
        <v>1069</v>
      </c>
      <c r="Q467" s="552" t="s">
        <v>1071</v>
      </c>
      <c r="R467" s="552">
        <v>80</v>
      </c>
      <c r="S467" s="552">
        <v>225</v>
      </c>
      <c r="T467" s="314">
        <v>80</v>
      </c>
      <c r="U467" s="314"/>
      <c r="V467" s="314"/>
      <c r="W467" s="314"/>
      <c r="X467" s="314"/>
      <c r="Y467" s="573" t="s">
        <v>1073</v>
      </c>
    </row>
    <row r="468" spans="1:25" x14ac:dyDescent="0.3">
      <c r="A468" s="434"/>
      <c r="B468" s="344" t="s">
        <v>533</v>
      </c>
      <c r="C468" s="65" t="s">
        <v>517</v>
      </c>
      <c r="D468" s="65">
        <v>200</v>
      </c>
      <c r="E468" s="82"/>
      <c r="F468" s="200">
        <v>200</v>
      </c>
      <c r="G468" s="200"/>
      <c r="H468" s="200"/>
      <c r="I468" s="200"/>
      <c r="J468" s="200"/>
      <c r="K468" s="66" t="s">
        <v>1813</v>
      </c>
      <c r="O468" s="421"/>
      <c r="P468" s="40" t="s">
        <v>179</v>
      </c>
      <c r="Q468" s="11" t="s">
        <v>82</v>
      </c>
      <c r="R468" s="11">
        <v>9.6</v>
      </c>
      <c r="S468" s="11">
        <v>20.399999999999999</v>
      </c>
      <c r="T468" s="281">
        <v>9.6</v>
      </c>
      <c r="U468" s="281"/>
      <c r="V468" s="281"/>
      <c r="W468" s="281"/>
      <c r="X468" s="281"/>
      <c r="Y468" s="20" t="s">
        <v>327</v>
      </c>
    </row>
    <row r="469" spans="1:25" x14ac:dyDescent="0.3">
      <c r="A469" s="434"/>
      <c r="B469" s="344" t="s">
        <v>534</v>
      </c>
      <c r="C469" s="65" t="s">
        <v>517</v>
      </c>
      <c r="D469" s="65">
        <v>180</v>
      </c>
      <c r="E469" s="82"/>
      <c r="F469" s="200">
        <v>180</v>
      </c>
      <c r="G469" s="200"/>
      <c r="H469" s="200"/>
      <c r="I469" s="200"/>
      <c r="J469" s="200"/>
      <c r="K469" s="66" t="s">
        <v>1814</v>
      </c>
      <c r="O469" s="547"/>
      <c r="P469" s="554" t="s">
        <v>182</v>
      </c>
      <c r="Q469" s="546" t="s">
        <v>82</v>
      </c>
      <c r="R469" s="546">
        <v>19.2</v>
      </c>
      <c r="S469" s="546">
        <v>40.700000000000003</v>
      </c>
      <c r="T469" s="281">
        <v>19.2</v>
      </c>
      <c r="U469" s="281"/>
      <c r="V469" s="281"/>
      <c r="W469" s="281"/>
      <c r="X469" s="281"/>
      <c r="Y469" s="564" t="s">
        <v>327</v>
      </c>
    </row>
    <row r="470" spans="1:25" x14ac:dyDescent="0.3">
      <c r="A470" s="434"/>
      <c r="B470" s="344" t="s">
        <v>535</v>
      </c>
      <c r="C470" s="96" t="s">
        <v>2104</v>
      </c>
      <c r="D470" s="65">
        <v>120</v>
      </c>
      <c r="E470" s="82"/>
      <c r="F470" s="200">
        <v>120</v>
      </c>
      <c r="G470" s="200"/>
      <c r="H470" s="200"/>
      <c r="I470" s="200"/>
      <c r="J470" s="200"/>
      <c r="K470" s="66" t="s">
        <v>1815</v>
      </c>
      <c r="O470" s="547"/>
      <c r="P470" s="554" t="s">
        <v>1079</v>
      </c>
      <c r="Q470" s="546" t="s">
        <v>82</v>
      </c>
      <c r="R470" s="546">
        <v>40</v>
      </c>
      <c r="S470" s="619"/>
      <c r="T470" s="703">
        <v>40</v>
      </c>
      <c r="U470" s="703"/>
      <c r="V470" s="703"/>
      <c r="W470" s="703"/>
      <c r="X470" s="703"/>
      <c r="Y470" s="564" t="s">
        <v>1083</v>
      </c>
    </row>
    <row r="471" spans="1:25" x14ac:dyDescent="0.3">
      <c r="A471" s="434"/>
      <c r="B471" s="344" t="s">
        <v>538</v>
      </c>
      <c r="C471" s="65" t="s">
        <v>82</v>
      </c>
      <c r="D471" s="65">
        <v>90</v>
      </c>
      <c r="E471" s="82"/>
      <c r="F471" s="200">
        <v>90</v>
      </c>
      <c r="G471" s="200"/>
      <c r="H471" s="200"/>
      <c r="I471" s="200"/>
      <c r="J471" s="200"/>
      <c r="K471" s="66" t="s">
        <v>1816</v>
      </c>
      <c r="O471" s="421"/>
      <c r="P471" s="40" t="s">
        <v>1080</v>
      </c>
      <c r="Q471" s="11" t="s">
        <v>82</v>
      </c>
      <c r="R471" s="11">
        <v>80</v>
      </c>
      <c r="S471" s="619"/>
      <c r="T471" s="703">
        <v>80</v>
      </c>
      <c r="U471" s="703"/>
      <c r="V471" s="703"/>
      <c r="W471" s="703"/>
      <c r="X471" s="703"/>
      <c r="Y471" s="20" t="s">
        <v>1084</v>
      </c>
    </row>
    <row r="472" spans="1:25" x14ac:dyDescent="0.3">
      <c r="A472" s="434"/>
      <c r="B472" s="344" t="s">
        <v>540</v>
      </c>
      <c r="C472" s="388" t="s">
        <v>2079</v>
      </c>
      <c r="D472" s="65">
        <v>35</v>
      </c>
      <c r="E472" s="82"/>
      <c r="F472" s="200">
        <v>35</v>
      </c>
      <c r="G472" s="200"/>
      <c r="H472" s="200"/>
      <c r="I472" s="200"/>
      <c r="J472" s="200"/>
      <c r="K472" s="66" t="s">
        <v>1817</v>
      </c>
      <c r="O472" s="547"/>
      <c r="P472" s="554" t="s">
        <v>1081</v>
      </c>
      <c r="Q472" s="546" t="s">
        <v>82</v>
      </c>
      <c r="R472" s="546">
        <v>40</v>
      </c>
      <c r="S472" s="619"/>
      <c r="T472" s="703">
        <v>40</v>
      </c>
      <c r="U472" s="703"/>
      <c r="V472" s="703"/>
      <c r="W472" s="703"/>
      <c r="X472" s="703"/>
      <c r="Y472" s="564" t="s">
        <v>1085</v>
      </c>
    </row>
    <row r="473" spans="1:25" x14ac:dyDescent="0.3">
      <c r="A473" s="434"/>
      <c r="B473" s="344" t="s">
        <v>541</v>
      </c>
      <c r="C473" s="388" t="s">
        <v>2079</v>
      </c>
      <c r="D473" s="65">
        <v>70</v>
      </c>
      <c r="E473" s="82"/>
      <c r="F473" s="200">
        <v>70</v>
      </c>
      <c r="G473" s="200"/>
      <c r="H473" s="200"/>
      <c r="I473" s="200"/>
      <c r="J473" s="200"/>
      <c r="K473" s="66" t="s">
        <v>1817</v>
      </c>
      <c r="O473" s="421"/>
      <c r="P473" s="40" t="s">
        <v>1082</v>
      </c>
      <c r="Q473" s="11" t="s">
        <v>82</v>
      </c>
      <c r="R473" s="11">
        <v>80</v>
      </c>
      <c r="S473" s="619"/>
      <c r="T473" s="703">
        <v>80</v>
      </c>
      <c r="U473" s="703"/>
      <c r="V473" s="703"/>
      <c r="W473" s="703"/>
      <c r="X473" s="703"/>
      <c r="Y473" s="20" t="s">
        <v>1086</v>
      </c>
    </row>
    <row r="474" spans="1:25" x14ac:dyDescent="0.3">
      <c r="A474" s="434"/>
      <c r="B474" s="344" t="s">
        <v>542</v>
      </c>
      <c r="C474" s="388" t="s">
        <v>2079</v>
      </c>
      <c r="D474" s="65">
        <v>140</v>
      </c>
      <c r="E474" s="82"/>
      <c r="F474" s="200">
        <v>140</v>
      </c>
      <c r="G474" s="200"/>
      <c r="H474" s="200"/>
      <c r="I474" s="200"/>
      <c r="J474" s="200"/>
      <c r="K474" s="66" t="s">
        <v>1818</v>
      </c>
      <c r="O474" s="547"/>
      <c r="P474" s="554" t="s">
        <v>192</v>
      </c>
      <c r="Q474" s="546" t="s">
        <v>82</v>
      </c>
      <c r="R474" s="546">
        <v>75</v>
      </c>
      <c r="S474" s="619"/>
      <c r="T474" s="703">
        <v>75</v>
      </c>
      <c r="U474" s="703"/>
      <c r="V474" s="703"/>
      <c r="W474" s="703"/>
      <c r="X474" s="703"/>
      <c r="Y474" s="564" t="s">
        <v>1087</v>
      </c>
    </row>
    <row r="475" spans="1:25" x14ac:dyDescent="0.3">
      <c r="A475" s="434"/>
      <c r="B475" s="344" t="s">
        <v>544</v>
      </c>
      <c r="C475" s="65" t="s">
        <v>82</v>
      </c>
      <c r="D475" s="65">
        <v>15</v>
      </c>
      <c r="E475" s="82"/>
      <c r="F475" s="200">
        <v>15</v>
      </c>
      <c r="G475" s="200"/>
      <c r="H475" s="200"/>
      <c r="I475" s="200"/>
      <c r="J475" s="200"/>
      <c r="K475" s="66" t="s">
        <v>1819</v>
      </c>
      <c r="O475" s="421"/>
      <c r="P475" s="40" t="s">
        <v>193</v>
      </c>
      <c r="Q475" s="11" t="s">
        <v>82</v>
      </c>
      <c r="R475" s="11">
        <v>150</v>
      </c>
      <c r="S475" s="619"/>
      <c r="T475" s="703">
        <v>150</v>
      </c>
      <c r="U475" s="703"/>
      <c r="V475" s="703"/>
      <c r="W475" s="703"/>
      <c r="X475" s="703"/>
      <c r="Y475" s="20" t="s">
        <v>1088</v>
      </c>
    </row>
    <row r="476" spans="1:25" x14ac:dyDescent="0.3">
      <c r="A476" s="434"/>
      <c r="B476" s="344" t="s">
        <v>543</v>
      </c>
      <c r="C476" s="65" t="s">
        <v>82</v>
      </c>
      <c r="D476" s="65">
        <v>15</v>
      </c>
      <c r="E476" s="82"/>
      <c r="F476" s="200">
        <v>15</v>
      </c>
      <c r="G476" s="200"/>
      <c r="H476" s="200"/>
      <c r="I476" s="200"/>
      <c r="J476" s="200"/>
      <c r="K476" s="66" t="s">
        <v>1820</v>
      </c>
      <c r="O476" s="421"/>
      <c r="P476" s="40" t="s">
        <v>234</v>
      </c>
      <c r="Q476" s="11" t="s">
        <v>82</v>
      </c>
      <c r="R476" s="11">
        <v>30</v>
      </c>
      <c r="S476" s="619" t="s">
        <v>559</v>
      </c>
      <c r="T476" s="703">
        <v>30</v>
      </c>
      <c r="U476" s="703"/>
      <c r="V476" s="703"/>
      <c r="W476" s="703"/>
      <c r="X476" s="703"/>
      <c r="Y476" s="4" t="s">
        <v>235</v>
      </c>
    </row>
    <row r="477" spans="1:25" x14ac:dyDescent="0.3">
      <c r="A477" s="434"/>
      <c r="B477" s="344" t="s">
        <v>545</v>
      </c>
      <c r="C477" s="65" t="s">
        <v>547</v>
      </c>
      <c r="D477" s="65">
        <v>350</v>
      </c>
      <c r="E477" s="82"/>
      <c r="F477" s="200"/>
      <c r="G477" s="200">
        <v>350</v>
      </c>
      <c r="H477" s="200"/>
      <c r="I477" s="200"/>
      <c r="J477" s="200"/>
      <c r="K477" s="66" t="s">
        <v>1821</v>
      </c>
      <c r="O477" s="421"/>
      <c r="P477" s="40" t="s">
        <v>238</v>
      </c>
      <c r="Q477" s="11" t="s">
        <v>82</v>
      </c>
      <c r="R477" s="11">
        <v>100</v>
      </c>
      <c r="S477" s="11">
        <v>235</v>
      </c>
      <c r="T477" s="703">
        <v>100</v>
      </c>
      <c r="U477" s="703"/>
      <c r="V477" s="703"/>
      <c r="W477" s="703"/>
      <c r="X477" s="703"/>
      <c r="Y477" s="4"/>
    </row>
    <row r="478" spans="1:25" x14ac:dyDescent="0.3">
      <c r="A478" s="434"/>
      <c r="B478" s="344" t="s">
        <v>546</v>
      </c>
      <c r="C478" s="65" t="s">
        <v>547</v>
      </c>
      <c r="D478" s="65">
        <v>350</v>
      </c>
      <c r="E478" s="82"/>
      <c r="F478" s="200"/>
      <c r="G478" s="200">
        <v>350</v>
      </c>
      <c r="H478" s="200"/>
      <c r="I478" s="200"/>
      <c r="J478" s="200"/>
      <c r="K478" s="66" t="s">
        <v>1822</v>
      </c>
      <c r="O478" s="547"/>
      <c r="P478" s="554" t="s">
        <v>239</v>
      </c>
      <c r="Q478" s="546" t="s">
        <v>82</v>
      </c>
      <c r="R478" s="546">
        <v>60</v>
      </c>
      <c r="S478" s="619"/>
      <c r="T478" s="703">
        <v>60</v>
      </c>
      <c r="U478" s="703"/>
      <c r="V478" s="703"/>
      <c r="W478" s="703"/>
      <c r="X478" s="703"/>
      <c r="Y478" s="562" t="s">
        <v>240</v>
      </c>
    </row>
    <row r="479" spans="1:25" x14ac:dyDescent="0.3">
      <c r="A479" s="434"/>
      <c r="B479" s="344" t="s">
        <v>548</v>
      </c>
      <c r="C479" s="96" t="s">
        <v>547</v>
      </c>
      <c r="D479" s="65">
        <v>350</v>
      </c>
      <c r="E479" s="82"/>
      <c r="F479" s="200"/>
      <c r="G479" s="200">
        <v>350</v>
      </c>
      <c r="H479" s="200"/>
      <c r="I479" s="200"/>
      <c r="J479" s="200"/>
      <c r="K479" s="66" t="s">
        <v>1821</v>
      </c>
      <c r="O479" s="428" t="s">
        <v>332</v>
      </c>
      <c r="P479" s="10" t="s">
        <v>278</v>
      </c>
      <c r="Q479" s="11" t="s">
        <v>82</v>
      </c>
      <c r="R479" s="14">
        <v>10</v>
      </c>
      <c r="S479" s="619"/>
      <c r="T479" s="315">
        <v>10</v>
      </c>
      <c r="U479" s="315"/>
      <c r="V479" s="315"/>
      <c r="W479" s="315"/>
      <c r="X479" s="315"/>
      <c r="Y479" s="6" t="s">
        <v>1755</v>
      </c>
    </row>
    <row r="480" spans="1:25" x14ac:dyDescent="0.3">
      <c r="A480" s="434"/>
      <c r="B480" s="344" t="s">
        <v>549</v>
      </c>
      <c r="C480" s="65" t="s">
        <v>547</v>
      </c>
      <c r="D480" s="65">
        <v>145</v>
      </c>
      <c r="E480" s="82"/>
      <c r="F480" s="200">
        <v>145</v>
      </c>
      <c r="G480" s="200"/>
      <c r="H480" s="200"/>
      <c r="I480" s="200"/>
      <c r="J480" s="200"/>
      <c r="K480" s="66" t="s">
        <v>1821</v>
      </c>
      <c r="O480" s="553" t="s">
        <v>333</v>
      </c>
      <c r="P480" s="554" t="s">
        <v>280</v>
      </c>
      <c r="Q480" s="546" t="s">
        <v>82</v>
      </c>
      <c r="R480" s="546">
        <v>14</v>
      </c>
      <c r="S480" s="619"/>
      <c r="T480" s="315">
        <v>14</v>
      </c>
      <c r="U480" s="315"/>
      <c r="V480" s="315"/>
      <c r="W480" s="315"/>
      <c r="X480" s="315"/>
      <c r="Y480" s="562" t="s">
        <v>1756</v>
      </c>
    </row>
    <row r="481" spans="1:25" ht="15" thickBot="1" x14ac:dyDescent="0.35">
      <c r="A481" s="434"/>
      <c r="B481" s="344" t="s">
        <v>550</v>
      </c>
      <c r="C481" s="65" t="s">
        <v>547</v>
      </c>
      <c r="D481" s="65">
        <v>250</v>
      </c>
      <c r="E481" s="82"/>
      <c r="F481" s="200"/>
      <c r="G481" s="200">
        <v>250</v>
      </c>
      <c r="H481" s="200"/>
      <c r="I481" s="200"/>
      <c r="J481" s="200"/>
      <c r="K481" s="66" t="s">
        <v>1821</v>
      </c>
      <c r="O481" s="421"/>
      <c r="P481" s="40" t="s">
        <v>281</v>
      </c>
      <c r="Q481" s="11" t="s">
        <v>82</v>
      </c>
      <c r="R481" s="11">
        <v>18</v>
      </c>
      <c r="S481" s="619"/>
      <c r="T481" s="315">
        <v>18</v>
      </c>
      <c r="U481" s="315"/>
      <c r="V481" s="315"/>
      <c r="W481" s="315"/>
      <c r="X481" s="315"/>
      <c r="Y481" s="4" t="s">
        <v>1757</v>
      </c>
    </row>
    <row r="482" spans="1:25" ht="18.600000000000001" thickBot="1" x14ac:dyDescent="0.4">
      <c r="A482" s="56" t="s">
        <v>558</v>
      </c>
      <c r="B482" s="15"/>
      <c r="C482" s="83"/>
      <c r="D482" s="27"/>
      <c r="E482" s="27"/>
      <c r="F482" s="27"/>
      <c r="G482" s="27"/>
      <c r="H482" s="27"/>
      <c r="I482" s="27"/>
      <c r="J482" s="27"/>
      <c r="K482" s="16"/>
      <c r="O482" s="547" t="s">
        <v>334</v>
      </c>
      <c r="P482" s="554" t="s">
        <v>282</v>
      </c>
      <c r="Q482" s="546" t="s">
        <v>82</v>
      </c>
      <c r="R482" s="546">
        <v>28</v>
      </c>
      <c r="S482" s="619"/>
      <c r="T482" s="315">
        <v>28</v>
      </c>
      <c r="U482" s="315"/>
      <c r="V482" s="315"/>
      <c r="W482" s="315"/>
      <c r="X482" s="315"/>
      <c r="Y482" s="562" t="s">
        <v>1758</v>
      </c>
    </row>
    <row r="483" spans="1:25" x14ac:dyDescent="0.3">
      <c r="A483" s="428" t="s">
        <v>565</v>
      </c>
      <c r="B483" s="10" t="s">
        <v>562</v>
      </c>
      <c r="C483" s="65" t="s">
        <v>560</v>
      </c>
      <c r="D483" s="65">
        <v>10</v>
      </c>
      <c r="E483" s="65">
        <v>15</v>
      </c>
      <c r="F483" s="200">
        <v>10</v>
      </c>
      <c r="G483" s="200"/>
      <c r="H483" s="200"/>
      <c r="I483" s="200"/>
      <c r="J483" s="200"/>
      <c r="K483" s="66" t="s">
        <v>1823</v>
      </c>
      <c r="O483" s="421" t="s">
        <v>335</v>
      </c>
      <c r="P483" s="40" t="s">
        <v>283</v>
      </c>
      <c r="Q483" s="11" t="s">
        <v>82</v>
      </c>
      <c r="R483" s="11">
        <v>35</v>
      </c>
      <c r="S483" s="619"/>
      <c r="T483" s="315">
        <v>35</v>
      </c>
      <c r="U483" s="315"/>
      <c r="V483" s="315"/>
      <c r="W483" s="315"/>
      <c r="X483" s="315"/>
      <c r="Y483" s="4" t="s">
        <v>1759</v>
      </c>
    </row>
    <row r="484" spans="1:25" ht="15" thickBot="1" x14ac:dyDescent="0.35">
      <c r="A484" s="424" t="s">
        <v>566</v>
      </c>
      <c r="B484" s="40" t="s">
        <v>561</v>
      </c>
      <c r="C484" s="65" t="s">
        <v>560</v>
      </c>
      <c r="D484" s="65">
        <v>10</v>
      </c>
      <c r="E484" s="65">
        <v>15</v>
      </c>
      <c r="F484" s="200">
        <v>10</v>
      </c>
      <c r="G484" s="200"/>
      <c r="H484" s="200"/>
      <c r="I484" s="200"/>
      <c r="J484" s="200"/>
      <c r="K484" s="66" t="s">
        <v>1824</v>
      </c>
      <c r="O484" s="547" t="s">
        <v>336</v>
      </c>
      <c r="P484" s="554" t="s">
        <v>284</v>
      </c>
      <c r="Q484" s="546" t="s">
        <v>82</v>
      </c>
      <c r="R484" s="546">
        <v>65</v>
      </c>
      <c r="S484" s="619"/>
      <c r="T484" s="281">
        <v>65</v>
      </c>
      <c r="U484" s="281"/>
      <c r="V484" s="315"/>
      <c r="W484" s="315"/>
      <c r="X484" s="315"/>
      <c r="Y484" s="562" t="s">
        <v>1760</v>
      </c>
    </row>
    <row r="485" spans="1:25" ht="18.600000000000001" thickBot="1" x14ac:dyDescent="0.4">
      <c r="A485" s="56" t="s">
        <v>568</v>
      </c>
      <c r="B485" s="15"/>
      <c r="C485" s="83"/>
      <c r="D485" s="27"/>
      <c r="E485" s="27"/>
      <c r="F485" s="27"/>
      <c r="G485" s="27"/>
      <c r="H485" s="27"/>
      <c r="I485" s="27"/>
      <c r="J485" s="27"/>
      <c r="K485" s="16"/>
      <c r="O485" s="421" t="s">
        <v>337</v>
      </c>
      <c r="P485" s="40" t="s">
        <v>285</v>
      </c>
      <c r="Q485" s="11" t="s">
        <v>82</v>
      </c>
      <c r="R485" s="11">
        <v>80</v>
      </c>
      <c r="S485" s="619"/>
      <c r="T485" s="281">
        <v>80</v>
      </c>
      <c r="U485" s="281"/>
      <c r="V485" s="315"/>
      <c r="W485" s="315"/>
      <c r="X485" s="315"/>
      <c r="Y485" s="4" t="s">
        <v>1761</v>
      </c>
    </row>
    <row r="486" spans="1:25" x14ac:dyDescent="0.3">
      <c r="A486" s="428" t="s">
        <v>577</v>
      </c>
      <c r="B486" s="10" t="s">
        <v>569</v>
      </c>
      <c r="C486" s="65" t="s">
        <v>82</v>
      </c>
      <c r="D486" s="65">
        <v>29.6</v>
      </c>
      <c r="E486" s="65">
        <v>65.599999999999994</v>
      </c>
      <c r="F486" s="292">
        <v>29.6</v>
      </c>
      <c r="G486" s="292"/>
      <c r="H486" s="292"/>
      <c r="I486" s="292"/>
      <c r="J486" s="292"/>
      <c r="K486" s="66" t="s">
        <v>1825</v>
      </c>
      <c r="O486" s="547" t="s">
        <v>338</v>
      </c>
      <c r="P486" s="554" t="s">
        <v>286</v>
      </c>
      <c r="Q486" s="546" t="s">
        <v>82</v>
      </c>
      <c r="R486" s="546">
        <v>90</v>
      </c>
      <c r="S486" s="619"/>
      <c r="T486" s="281">
        <v>90</v>
      </c>
      <c r="U486" s="281"/>
      <c r="V486" s="315"/>
      <c r="W486" s="315"/>
      <c r="X486" s="315"/>
      <c r="Y486" s="562" t="s">
        <v>1761</v>
      </c>
    </row>
    <row r="487" spans="1:25" x14ac:dyDescent="0.3">
      <c r="A487" s="424" t="s">
        <v>578</v>
      </c>
      <c r="B487" s="10" t="s">
        <v>570</v>
      </c>
      <c r="C487" s="65" t="s">
        <v>82</v>
      </c>
      <c r="D487" s="65">
        <v>24.8</v>
      </c>
      <c r="E487" s="65">
        <v>48.3</v>
      </c>
      <c r="F487" s="292">
        <v>24.8</v>
      </c>
      <c r="G487" s="292"/>
      <c r="H487" s="292"/>
      <c r="I487" s="292"/>
      <c r="J487" s="292"/>
      <c r="K487" s="66" t="s">
        <v>1826</v>
      </c>
      <c r="O487" s="421" t="s">
        <v>339</v>
      </c>
      <c r="P487" s="40" t="s">
        <v>287</v>
      </c>
      <c r="Q487" s="11" t="s">
        <v>82</v>
      </c>
      <c r="R487" s="11">
        <v>88</v>
      </c>
      <c r="S487" s="619"/>
      <c r="T487" s="281">
        <v>88</v>
      </c>
      <c r="U487" s="281"/>
      <c r="V487" s="315"/>
      <c r="W487" s="315"/>
      <c r="X487" s="315"/>
      <c r="Y487" s="4" t="s">
        <v>1762</v>
      </c>
    </row>
    <row r="488" spans="1:25" x14ac:dyDescent="0.3">
      <c r="A488" s="421" t="s">
        <v>1198</v>
      </c>
      <c r="B488" s="10" t="s">
        <v>573</v>
      </c>
      <c r="C488" s="65" t="s">
        <v>82</v>
      </c>
      <c r="D488" s="65">
        <v>28.5</v>
      </c>
      <c r="E488" s="65">
        <v>74.5</v>
      </c>
      <c r="F488" s="292">
        <v>28.5</v>
      </c>
      <c r="G488" s="292"/>
      <c r="H488" s="292"/>
      <c r="I488" s="292"/>
      <c r="J488" s="292"/>
      <c r="K488" s="66" t="s">
        <v>1827</v>
      </c>
      <c r="O488" s="547" t="s">
        <v>340</v>
      </c>
      <c r="P488" s="554" t="s">
        <v>288</v>
      </c>
      <c r="Q488" s="546" t="s">
        <v>82</v>
      </c>
      <c r="R488" s="546">
        <v>132</v>
      </c>
      <c r="S488" s="619"/>
      <c r="T488" s="281">
        <v>132</v>
      </c>
      <c r="U488" s="281"/>
      <c r="V488" s="315"/>
      <c r="W488" s="315"/>
      <c r="X488" s="315"/>
      <c r="Y488" s="562" t="s">
        <v>1763</v>
      </c>
    </row>
    <row r="489" spans="1:25" x14ac:dyDescent="0.3">
      <c r="A489" s="421"/>
      <c r="B489" s="10" t="s">
        <v>574</v>
      </c>
      <c r="C489" s="65" t="s">
        <v>82</v>
      </c>
      <c r="D489" s="65">
        <v>28.1</v>
      </c>
      <c r="E489" s="65">
        <v>78.900000000000006</v>
      </c>
      <c r="F489" s="292">
        <v>28.1</v>
      </c>
      <c r="G489" s="292"/>
      <c r="H489" s="292"/>
      <c r="I489" s="292"/>
      <c r="J489" s="292"/>
      <c r="K489" s="66" t="s">
        <v>1827</v>
      </c>
      <c r="O489" s="421"/>
      <c r="P489" s="40" t="s">
        <v>292</v>
      </c>
      <c r="Q489" s="11" t="s">
        <v>82</v>
      </c>
      <c r="R489" s="11">
        <v>199</v>
      </c>
      <c r="S489" s="619"/>
      <c r="T489" s="281">
        <v>199</v>
      </c>
      <c r="U489" s="281"/>
      <c r="V489" s="315"/>
      <c r="W489" s="315"/>
      <c r="X489" s="315"/>
      <c r="Y489" s="4" t="s">
        <v>1764</v>
      </c>
    </row>
    <row r="490" spans="1:25" x14ac:dyDescent="0.3">
      <c r="A490" s="421"/>
      <c r="B490" s="10" t="s">
        <v>575</v>
      </c>
      <c r="C490" s="65" t="s">
        <v>82</v>
      </c>
      <c r="D490" s="65">
        <v>30.5</v>
      </c>
      <c r="E490" s="65">
        <v>63</v>
      </c>
      <c r="F490" s="292">
        <v>30.5</v>
      </c>
      <c r="G490" s="292"/>
      <c r="H490" s="292"/>
      <c r="I490" s="292"/>
      <c r="J490" s="292"/>
      <c r="K490" s="66" t="s">
        <v>1826</v>
      </c>
      <c r="O490" s="547"/>
      <c r="P490" s="554" t="s">
        <v>289</v>
      </c>
      <c r="Q490" s="546" t="s">
        <v>82</v>
      </c>
      <c r="R490" s="546">
        <v>125</v>
      </c>
      <c r="S490" s="619"/>
      <c r="T490" s="281">
        <v>125</v>
      </c>
      <c r="U490" s="281"/>
      <c r="V490" s="315"/>
      <c r="W490" s="315"/>
      <c r="X490" s="315"/>
      <c r="Y490" s="562" t="s">
        <v>1765</v>
      </c>
    </row>
    <row r="491" spans="1:25" ht="15" thickBot="1" x14ac:dyDescent="0.35">
      <c r="A491" s="429"/>
      <c r="B491" s="405" t="s">
        <v>576</v>
      </c>
      <c r="C491" s="65" t="s">
        <v>82</v>
      </c>
      <c r="D491" s="84">
        <v>30.7</v>
      </c>
      <c r="E491" s="84">
        <v>69.2</v>
      </c>
      <c r="F491" s="317">
        <v>30.7</v>
      </c>
      <c r="G491" s="317"/>
      <c r="H491" s="317"/>
      <c r="I491" s="317"/>
      <c r="J491" s="317"/>
      <c r="K491" s="76" t="s">
        <v>1826</v>
      </c>
      <c r="O491" s="421"/>
      <c r="P491" s="40" t="s">
        <v>371</v>
      </c>
      <c r="Q491" s="11" t="s">
        <v>82</v>
      </c>
      <c r="R491" s="11">
        <v>150</v>
      </c>
      <c r="S491" s="619"/>
      <c r="T491" s="703">
        <v>150</v>
      </c>
      <c r="U491" s="703"/>
      <c r="V491" s="703"/>
      <c r="W491" s="703"/>
      <c r="X491" s="703"/>
      <c r="Y491" s="4" t="s">
        <v>1769</v>
      </c>
    </row>
    <row r="492" spans="1:25" ht="18.600000000000001" thickBot="1" x14ac:dyDescent="0.4">
      <c r="A492" s="56" t="s">
        <v>579</v>
      </c>
      <c r="B492" s="15"/>
      <c r="C492" s="83"/>
      <c r="D492" s="27"/>
      <c r="E492" s="27"/>
      <c r="F492" s="27"/>
      <c r="G492" s="27"/>
      <c r="H492" s="27"/>
      <c r="I492" s="27"/>
      <c r="J492" s="27"/>
      <c r="K492" s="16"/>
      <c r="O492" s="421" t="s">
        <v>448</v>
      </c>
      <c r="P492" s="406" t="s">
        <v>442</v>
      </c>
      <c r="Q492" s="11" t="s">
        <v>446</v>
      </c>
      <c r="R492" s="11">
        <v>18</v>
      </c>
      <c r="S492" s="11">
        <v>47</v>
      </c>
      <c r="T492" s="281">
        <v>18</v>
      </c>
      <c r="U492" s="281"/>
      <c r="V492" s="281"/>
      <c r="W492" s="281"/>
      <c r="X492" s="281"/>
      <c r="Y492" s="4" t="s">
        <v>1779</v>
      </c>
    </row>
    <row r="493" spans="1:25" x14ac:dyDescent="0.3">
      <c r="A493" s="428" t="s">
        <v>651</v>
      </c>
      <c r="B493" s="344" t="s">
        <v>580</v>
      </c>
      <c r="C493" s="65" t="s">
        <v>82</v>
      </c>
      <c r="D493" s="65">
        <v>150</v>
      </c>
      <c r="E493" s="65">
        <v>354</v>
      </c>
      <c r="F493" s="292">
        <v>150</v>
      </c>
      <c r="G493" s="292"/>
      <c r="H493" s="292"/>
      <c r="I493" s="292"/>
      <c r="J493" s="292"/>
      <c r="K493" s="66" t="s">
        <v>1207</v>
      </c>
      <c r="O493" s="547"/>
      <c r="P493" s="733" t="s">
        <v>441</v>
      </c>
      <c r="Q493" s="546" t="s">
        <v>446</v>
      </c>
      <c r="R493" s="552">
        <v>44</v>
      </c>
      <c r="S493" s="552">
        <v>92</v>
      </c>
      <c r="T493" s="314">
        <v>44</v>
      </c>
      <c r="U493" s="314"/>
      <c r="V493" s="314"/>
      <c r="W493" s="314"/>
      <c r="X493" s="314"/>
      <c r="Y493" s="562" t="s">
        <v>1779</v>
      </c>
    </row>
    <row r="494" spans="1:25" x14ac:dyDescent="0.3">
      <c r="A494" s="35" t="s">
        <v>652</v>
      </c>
      <c r="B494" s="344" t="s">
        <v>581</v>
      </c>
      <c r="C494" s="65" t="s">
        <v>82</v>
      </c>
      <c r="D494" s="65">
        <v>150</v>
      </c>
      <c r="E494" s="65">
        <v>354</v>
      </c>
      <c r="F494" s="292">
        <v>150</v>
      </c>
      <c r="G494" s="292"/>
      <c r="H494" s="292"/>
      <c r="I494" s="292"/>
      <c r="J494" s="292"/>
      <c r="K494" s="66" t="s">
        <v>1208</v>
      </c>
      <c r="O494" s="421"/>
      <c r="P494" s="409" t="s">
        <v>440</v>
      </c>
      <c r="Q494" s="11" t="s">
        <v>446</v>
      </c>
      <c r="R494" s="11">
        <v>32</v>
      </c>
      <c r="S494" s="11">
        <v>85</v>
      </c>
      <c r="T494" s="281">
        <v>32</v>
      </c>
      <c r="U494" s="281"/>
      <c r="V494" s="281"/>
      <c r="W494" s="281"/>
      <c r="X494" s="281"/>
      <c r="Y494" s="4" t="s">
        <v>1779</v>
      </c>
    </row>
    <row r="495" spans="1:25" x14ac:dyDescent="0.3">
      <c r="A495" s="421"/>
      <c r="B495" s="344" t="s">
        <v>582</v>
      </c>
      <c r="C495" s="65" t="s">
        <v>82</v>
      </c>
      <c r="D495" s="65">
        <v>150</v>
      </c>
      <c r="E495" s="65">
        <v>344</v>
      </c>
      <c r="F495" s="292">
        <v>150</v>
      </c>
      <c r="G495" s="292"/>
      <c r="H495" s="292"/>
      <c r="I495" s="292"/>
      <c r="J495" s="292"/>
      <c r="K495" s="66" t="s">
        <v>1209</v>
      </c>
      <c r="O495" s="555"/>
      <c r="P495" s="733" t="s">
        <v>439</v>
      </c>
      <c r="Q495" s="546" t="s">
        <v>446</v>
      </c>
      <c r="R495" s="546">
        <v>79</v>
      </c>
      <c r="S495" s="546">
        <v>166</v>
      </c>
      <c r="T495" s="281">
        <v>79</v>
      </c>
      <c r="U495" s="281"/>
      <c r="V495" s="281"/>
      <c r="W495" s="281"/>
      <c r="X495" s="281"/>
      <c r="Y495" s="562" t="s">
        <v>1779</v>
      </c>
    </row>
    <row r="496" spans="1:25" x14ac:dyDescent="0.3">
      <c r="A496" s="421"/>
      <c r="B496" s="344" t="s">
        <v>583</v>
      </c>
      <c r="C496" s="65" t="s">
        <v>82</v>
      </c>
      <c r="D496" s="65">
        <v>150</v>
      </c>
      <c r="E496" s="65">
        <v>344</v>
      </c>
      <c r="F496" s="292">
        <v>150</v>
      </c>
      <c r="G496" s="292"/>
      <c r="H496" s="292"/>
      <c r="I496" s="292"/>
      <c r="J496" s="292"/>
      <c r="K496" s="66" t="s">
        <v>1209</v>
      </c>
      <c r="O496" s="420"/>
      <c r="P496" s="409" t="s">
        <v>445</v>
      </c>
      <c r="Q496" s="11" t="s">
        <v>447</v>
      </c>
      <c r="R496" s="11">
        <v>23</v>
      </c>
      <c r="S496" s="11">
        <v>63</v>
      </c>
      <c r="T496" s="281">
        <v>23</v>
      </c>
      <c r="U496" s="281"/>
      <c r="V496" s="281"/>
      <c r="W496" s="281"/>
      <c r="X496" s="281"/>
      <c r="Y496" s="4" t="s">
        <v>1779</v>
      </c>
    </row>
    <row r="497" spans="1:25" x14ac:dyDescent="0.3">
      <c r="A497" s="421"/>
      <c r="B497" s="344" t="s">
        <v>584</v>
      </c>
      <c r="C497" s="65" t="s">
        <v>82</v>
      </c>
      <c r="D497" s="65">
        <v>150</v>
      </c>
      <c r="E497" s="65">
        <v>335</v>
      </c>
      <c r="F497" s="292">
        <v>150</v>
      </c>
      <c r="G497" s="292"/>
      <c r="H497" s="292"/>
      <c r="I497" s="292"/>
      <c r="J497" s="292"/>
      <c r="K497" s="66" t="s">
        <v>1210</v>
      </c>
      <c r="O497" s="547"/>
      <c r="P497" s="733" t="s">
        <v>444</v>
      </c>
      <c r="Q497" s="546" t="s">
        <v>447</v>
      </c>
      <c r="R497" s="546">
        <v>58</v>
      </c>
      <c r="S497" s="546">
        <v>123</v>
      </c>
      <c r="T497" s="281">
        <v>58</v>
      </c>
      <c r="U497" s="281"/>
      <c r="V497" s="281"/>
      <c r="W497" s="281"/>
      <c r="X497" s="281"/>
      <c r="Y497" s="562" t="s">
        <v>1779</v>
      </c>
    </row>
    <row r="498" spans="1:25" x14ac:dyDescent="0.3">
      <c r="A498" s="421"/>
      <c r="B498" s="344" t="s">
        <v>585</v>
      </c>
      <c r="C498" s="65" t="s">
        <v>82</v>
      </c>
      <c r="D498" s="65">
        <v>150</v>
      </c>
      <c r="E498" s="65">
        <v>335</v>
      </c>
      <c r="F498" s="292">
        <v>150</v>
      </c>
      <c r="G498" s="292"/>
      <c r="H498" s="292"/>
      <c r="I498" s="292"/>
      <c r="J498" s="292"/>
      <c r="K498" s="66" t="s">
        <v>1210</v>
      </c>
      <c r="O498" s="421"/>
      <c r="P498" s="409" t="s">
        <v>438</v>
      </c>
      <c r="Q498" s="11" t="s">
        <v>447</v>
      </c>
      <c r="R498" s="11">
        <v>42</v>
      </c>
      <c r="S498" s="11">
        <v>113</v>
      </c>
      <c r="T498" s="281">
        <v>42</v>
      </c>
      <c r="U498" s="281"/>
      <c r="V498" s="281"/>
      <c r="W498" s="281"/>
      <c r="X498" s="281"/>
      <c r="Y498" s="4" t="s">
        <v>1779</v>
      </c>
    </row>
    <row r="499" spans="1:25" ht="15" thickBot="1" x14ac:dyDescent="0.35">
      <c r="A499" s="421"/>
      <c r="B499" s="344" t="s">
        <v>587</v>
      </c>
      <c r="C499" s="65" t="s">
        <v>82</v>
      </c>
      <c r="D499" s="65">
        <v>150</v>
      </c>
      <c r="E499" s="65">
        <v>352</v>
      </c>
      <c r="F499" s="292">
        <v>150</v>
      </c>
      <c r="G499" s="292"/>
      <c r="H499" s="292"/>
      <c r="I499" s="292"/>
      <c r="J499" s="292"/>
      <c r="K499" s="66" t="s">
        <v>1211</v>
      </c>
      <c r="O499" s="547"/>
      <c r="P499" s="742" t="s">
        <v>443</v>
      </c>
      <c r="Q499" s="546" t="s">
        <v>447</v>
      </c>
      <c r="R499" s="546">
        <v>105</v>
      </c>
      <c r="S499" s="546">
        <v>221</v>
      </c>
      <c r="T499" s="281">
        <v>105</v>
      </c>
      <c r="U499" s="281"/>
      <c r="V499" s="281"/>
      <c r="W499" s="281"/>
      <c r="X499" s="281"/>
      <c r="Y499" s="562" t="s">
        <v>1779</v>
      </c>
    </row>
    <row r="500" spans="1:25" x14ac:dyDescent="0.3">
      <c r="A500" s="421"/>
      <c r="B500" s="344" t="s">
        <v>588</v>
      </c>
      <c r="C500" s="65" t="s">
        <v>82</v>
      </c>
      <c r="D500" s="65">
        <v>150</v>
      </c>
      <c r="E500" s="65">
        <v>352</v>
      </c>
      <c r="F500" s="292">
        <v>150</v>
      </c>
      <c r="G500" s="292"/>
      <c r="H500" s="292"/>
      <c r="I500" s="292"/>
      <c r="J500" s="292"/>
      <c r="K500" s="66" t="s">
        <v>1211</v>
      </c>
      <c r="O500" s="424" t="s">
        <v>467</v>
      </c>
      <c r="P500" s="414" t="s">
        <v>452</v>
      </c>
      <c r="Q500" s="96" t="s">
        <v>453</v>
      </c>
      <c r="R500" s="96">
        <v>150</v>
      </c>
      <c r="S500" s="96">
        <v>486</v>
      </c>
      <c r="T500" s="703">
        <v>150</v>
      </c>
      <c r="U500" s="703"/>
      <c r="V500" s="703"/>
      <c r="W500" s="703"/>
      <c r="X500" s="703"/>
      <c r="Y500" s="66" t="s">
        <v>1782</v>
      </c>
    </row>
    <row r="501" spans="1:25" x14ac:dyDescent="0.3">
      <c r="A501" s="421"/>
      <c r="B501" s="344" t="s">
        <v>589</v>
      </c>
      <c r="C501" s="65" t="s">
        <v>82</v>
      </c>
      <c r="D501" s="65">
        <v>150</v>
      </c>
      <c r="E501" s="65">
        <v>262</v>
      </c>
      <c r="F501" s="292">
        <v>150</v>
      </c>
      <c r="G501" s="292"/>
      <c r="H501" s="292"/>
      <c r="I501" s="292"/>
      <c r="J501" s="292"/>
      <c r="K501" s="66" t="s">
        <v>1212</v>
      </c>
      <c r="O501" s="547"/>
      <c r="P501" s="658" t="s">
        <v>454</v>
      </c>
      <c r="Q501" s="623" t="s">
        <v>453</v>
      </c>
      <c r="R501" s="623">
        <v>300</v>
      </c>
      <c r="S501" s="623">
        <v>947</v>
      </c>
      <c r="T501" s="703"/>
      <c r="U501" s="703">
        <v>300</v>
      </c>
      <c r="V501" s="703"/>
      <c r="W501" s="703"/>
      <c r="X501" s="703"/>
      <c r="Y501" s="624" t="s">
        <v>1783</v>
      </c>
    </row>
    <row r="502" spans="1:25" x14ac:dyDescent="0.3">
      <c r="A502" s="421"/>
      <c r="B502" s="344" t="s">
        <v>590</v>
      </c>
      <c r="C502" s="65" t="s">
        <v>82</v>
      </c>
      <c r="D502" s="65">
        <v>150</v>
      </c>
      <c r="E502" s="65">
        <v>262</v>
      </c>
      <c r="F502" s="292">
        <v>150</v>
      </c>
      <c r="G502" s="292"/>
      <c r="H502" s="292"/>
      <c r="I502" s="292"/>
      <c r="J502" s="292"/>
      <c r="K502" s="66" t="s">
        <v>1212</v>
      </c>
      <c r="O502" s="421"/>
      <c r="P502" s="414" t="s">
        <v>455</v>
      </c>
      <c r="Q502" s="96" t="s">
        <v>453</v>
      </c>
      <c r="R502" s="96">
        <v>600</v>
      </c>
      <c r="S502" s="96">
        <v>1947</v>
      </c>
      <c r="T502" s="703"/>
      <c r="U502" s="703"/>
      <c r="V502" s="703">
        <v>600</v>
      </c>
      <c r="W502" s="703"/>
      <c r="X502" s="703"/>
      <c r="Y502" s="66" t="s">
        <v>1784</v>
      </c>
    </row>
    <row r="503" spans="1:25" x14ac:dyDescent="0.3">
      <c r="A503" s="421"/>
      <c r="B503" s="344" t="s">
        <v>591</v>
      </c>
      <c r="C503" s="65" t="s">
        <v>82</v>
      </c>
      <c r="D503" s="65">
        <v>150</v>
      </c>
      <c r="E503" s="65">
        <v>320</v>
      </c>
      <c r="F503" s="292">
        <v>150</v>
      </c>
      <c r="G503" s="292"/>
      <c r="H503" s="292"/>
      <c r="I503" s="292"/>
      <c r="J503" s="292"/>
      <c r="K503" s="66" t="s">
        <v>1213</v>
      </c>
      <c r="O503" s="547"/>
      <c r="P503" s="658" t="s">
        <v>456</v>
      </c>
      <c r="Q503" s="623" t="s">
        <v>453</v>
      </c>
      <c r="R503" s="623">
        <v>30</v>
      </c>
      <c r="S503" s="619"/>
      <c r="T503" s="703">
        <v>30</v>
      </c>
      <c r="U503" s="703"/>
      <c r="V503" s="703"/>
      <c r="W503" s="703"/>
      <c r="X503" s="703"/>
      <c r="Y503" s="624" t="s">
        <v>1785</v>
      </c>
    </row>
    <row r="504" spans="1:25" x14ac:dyDescent="0.3">
      <c r="A504" s="421"/>
      <c r="B504" s="344" t="s">
        <v>592</v>
      </c>
      <c r="C504" s="65" t="s">
        <v>82</v>
      </c>
      <c r="D504" s="65">
        <v>150</v>
      </c>
      <c r="E504" s="65">
        <v>320</v>
      </c>
      <c r="F504" s="292">
        <v>150</v>
      </c>
      <c r="G504" s="292"/>
      <c r="H504" s="292"/>
      <c r="I504" s="292"/>
      <c r="J504" s="292"/>
      <c r="K504" s="66" t="s">
        <v>1214</v>
      </c>
      <c r="O504" s="421"/>
      <c r="P504" s="414" t="s">
        <v>457</v>
      </c>
      <c r="Q504" s="96" t="s">
        <v>453</v>
      </c>
      <c r="R504" s="96">
        <v>50</v>
      </c>
      <c r="S504" s="619"/>
      <c r="T504" s="703">
        <v>50</v>
      </c>
      <c r="U504" s="703"/>
      <c r="V504" s="703"/>
      <c r="W504" s="703"/>
      <c r="X504" s="703"/>
      <c r="Y504" s="66" t="s">
        <v>1786</v>
      </c>
    </row>
    <row r="505" spans="1:25" x14ac:dyDescent="0.3">
      <c r="A505" s="421"/>
      <c r="B505" s="344" t="s">
        <v>593</v>
      </c>
      <c r="C505" s="65" t="s">
        <v>82</v>
      </c>
      <c r="D505" s="65">
        <v>150</v>
      </c>
      <c r="E505" s="65">
        <v>270</v>
      </c>
      <c r="F505" s="292">
        <v>150</v>
      </c>
      <c r="G505" s="292"/>
      <c r="H505" s="292"/>
      <c r="I505" s="292"/>
      <c r="J505" s="292"/>
      <c r="K505" s="66" t="s">
        <v>1215</v>
      </c>
      <c r="O505" s="547"/>
      <c r="P505" s="658" t="s">
        <v>458</v>
      </c>
      <c r="Q505" s="623" t="s">
        <v>453</v>
      </c>
      <c r="R505" s="623">
        <v>40</v>
      </c>
      <c r="S505" s="619"/>
      <c r="T505" s="703">
        <v>40</v>
      </c>
      <c r="U505" s="703"/>
      <c r="V505" s="703"/>
      <c r="W505" s="703"/>
      <c r="X505" s="703"/>
      <c r="Y505" s="624" t="s">
        <v>1787</v>
      </c>
    </row>
    <row r="506" spans="1:25" x14ac:dyDescent="0.3">
      <c r="A506" s="421"/>
      <c r="B506" s="344" t="s">
        <v>594</v>
      </c>
      <c r="C506" s="65" t="s">
        <v>82</v>
      </c>
      <c r="D506" s="65">
        <v>150</v>
      </c>
      <c r="E506" s="65">
        <v>270</v>
      </c>
      <c r="F506" s="292">
        <v>150</v>
      </c>
      <c r="G506" s="292"/>
      <c r="H506" s="292"/>
      <c r="I506" s="292"/>
      <c r="J506" s="292"/>
      <c r="K506" s="66" t="s">
        <v>1215</v>
      </c>
      <c r="O506" s="421"/>
      <c r="P506" s="414" t="s">
        <v>459</v>
      </c>
      <c r="Q506" s="96" t="s">
        <v>453</v>
      </c>
      <c r="R506" s="96">
        <v>30</v>
      </c>
      <c r="S506" s="619"/>
      <c r="T506" s="703">
        <v>30</v>
      </c>
      <c r="U506" s="703"/>
      <c r="V506" s="703"/>
      <c r="W506" s="703"/>
      <c r="X506" s="703"/>
      <c r="Y506" s="66" t="s">
        <v>1788</v>
      </c>
    </row>
    <row r="507" spans="1:25" x14ac:dyDescent="0.3">
      <c r="A507" s="421"/>
      <c r="B507" s="344" t="s">
        <v>595</v>
      </c>
      <c r="C507" s="65" t="s">
        <v>82</v>
      </c>
      <c r="D507" s="65">
        <v>150</v>
      </c>
      <c r="E507" s="65">
        <v>290</v>
      </c>
      <c r="F507" s="292">
        <v>150</v>
      </c>
      <c r="G507" s="292"/>
      <c r="H507" s="292"/>
      <c r="I507" s="292"/>
      <c r="J507" s="292"/>
      <c r="K507" s="66" t="s">
        <v>1216</v>
      </c>
      <c r="O507" s="547"/>
      <c r="P507" s="658" t="s">
        <v>461</v>
      </c>
      <c r="Q507" s="623" t="s">
        <v>453</v>
      </c>
      <c r="R507" s="623">
        <v>50</v>
      </c>
      <c r="S507" s="619"/>
      <c r="T507" s="703">
        <v>50</v>
      </c>
      <c r="U507" s="703"/>
      <c r="V507" s="703"/>
      <c r="W507" s="703"/>
      <c r="X507" s="703"/>
      <c r="Y507" s="624" t="s">
        <v>1789</v>
      </c>
    </row>
    <row r="508" spans="1:25" x14ac:dyDescent="0.3">
      <c r="A508" s="421"/>
      <c r="B508" s="344" t="s">
        <v>596</v>
      </c>
      <c r="C508" s="65" t="s">
        <v>82</v>
      </c>
      <c r="D508" s="65">
        <v>150</v>
      </c>
      <c r="E508" s="65">
        <v>290</v>
      </c>
      <c r="F508" s="292">
        <v>150</v>
      </c>
      <c r="G508" s="292"/>
      <c r="H508" s="292"/>
      <c r="I508" s="292"/>
      <c r="J508" s="292"/>
      <c r="K508" s="66" t="s">
        <v>1216</v>
      </c>
      <c r="O508" s="421"/>
      <c r="P508" s="414" t="s">
        <v>462</v>
      </c>
      <c r="Q508" s="96" t="s">
        <v>453</v>
      </c>
      <c r="R508" s="96">
        <v>40</v>
      </c>
      <c r="S508" s="619"/>
      <c r="T508" s="703">
        <v>40</v>
      </c>
      <c r="U508" s="703"/>
      <c r="V508" s="703"/>
      <c r="W508" s="703"/>
      <c r="X508" s="703"/>
      <c r="Y508" s="66" t="s">
        <v>1790</v>
      </c>
    </row>
    <row r="509" spans="1:25" x14ac:dyDescent="0.3">
      <c r="A509" s="421"/>
      <c r="B509" s="344" t="s">
        <v>599</v>
      </c>
      <c r="C509" s="65" t="s">
        <v>82</v>
      </c>
      <c r="D509" s="65">
        <v>150</v>
      </c>
      <c r="E509" s="65">
        <v>278</v>
      </c>
      <c r="F509" s="292">
        <v>150</v>
      </c>
      <c r="G509" s="292"/>
      <c r="H509" s="292"/>
      <c r="I509" s="292"/>
      <c r="J509" s="292"/>
      <c r="K509" s="66" t="s">
        <v>1217</v>
      </c>
      <c r="O509" s="547"/>
      <c r="P509" s="658" t="s">
        <v>463</v>
      </c>
      <c r="Q509" s="623" t="s">
        <v>453</v>
      </c>
      <c r="R509" s="623">
        <v>40</v>
      </c>
      <c r="S509" s="619"/>
      <c r="T509" s="703">
        <v>40</v>
      </c>
      <c r="U509" s="703"/>
      <c r="V509" s="703"/>
      <c r="W509" s="703"/>
      <c r="X509" s="703"/>
      <c r="Y509" s="624" t="s">
        <v>1791</v>
      </c>
    </row>
    <row r="510" spans="1:25" x14ac:dyDescent="0.3">
      <c r="A510" s="421"/>
      <c r="B510" s="344" t="s">
        <v>600</v>
      </c>
      <c r="C510" s="65" t="s">
        <v>82</v>
      </c>
      <c r="D510" s="65">
        <v>150</v>
      </c>
      <c r="E510" s="65">
        <v>278</v>
      </c>
      <c r="F510" s="292">
        <v>150</v>
      </c>
      <c r="G510" s="292"/>
      <c r="H510" s="292"/>
      <c r="I510" s="292"/>
      <c r="J510" s="292"/>
      <c r="K510" s="66" t="s">
        <v>1218</v>
      </c>
      <c r="O510" s="421"/>
      <c r="P510" s="414" t="s">
        <v>464</v>
      </c>
      <c r="Q510" s="96" t="s">
        <v>453</v>
      </c>
      <c r="R510" s="96">
        <v>30</v>
      </c>
      <c r="S510" s="619"/>
      <c r="T510" s="703">
        <v>30</v>
      </c>
      <c r="U510" s="703"/>
      <c r="V510" s="703"/>
      <c r="W510" s="703"/>
      <c r="X510" s="703"/>
      <c r="Y510" s="66" t="s">
        <v>1792</v>
      </c>
    </row>
    <row r="511" spans="1:25" x14ac:dyDescent="0.3">
      <c r="A511" s="421"/>
      <c r="B511" s="344" t="s">
        <v>603</v>
      </c>
      <c r="C511" s="65" t="s">
        <v>82</v>
      </c>
      <c r="D511" s="65">
        <v>150</v>
      </c>
      <c r="E511" s="65">
        <v>315</v>
      </c>
      <c r="F511" s="292">
        <v>150</v>
      </c>
      <c r="G511" s="292"/>
      <c r="H511" s="292"/>
      <c r="I511" s="292"/>
      <c r="J511" s="292"/>
      <c r="K511" s="66" t="s">
        <v>1219</v>
      </c>
      <c r="O511" s="547"/>
      <c r="P511" s="658" t="s">
        <v>465</v>
      </c>
      <c r="Q511" s="623" t="s">
        <v>453</v>
      </c>
      <c r="R511" s="623">
        <v>20</v>
      </c>
      <c r="S511" s="619"/>
      <c r="T511" s="703">
        <v>20</v>
      </c>
      <c r="U511" s="703"/>
      <c r="V511" s="703"/>
      <c r="W511" s="703"/>
      <c r="X511" s="703"/>
      <c r="Y511" s="624" t="s">
        <v>1793</v>
      </c>
    </row>
    <row r="512" spans="1:25" x14ac:dyDescent="0.3">
      <c r="A512" s="421"/>
      <c r="B512" s="344" t="s">
        <v>604</v>
      </c>
      <c r="C512" s="65" t="s">
        <v>82</v>
      </c>
      <c r="D512" s="65">
        <v>150</v>
      </c>
      <c r="E512" s="65">
        <v>315</v>
      </c>
      <c r="F512" s="292">
        <v>150</v>
      </c>
      <c r="G512" s="292"/>
      <c r="H512" s="292"/>
      <c r="I512" s="292"/>
      <c r="J512" s="292"/>
      <c r="K512" s="66" t="s">
        <v>1220</v>
      </c>
      <c r="O512" s="556" t="s">
        <v>502</v>
      </c>
      <c r="P512" s="739" t="s">
        <v>469</v>
      </c>
      <c r="Q512" s="623" t="s">
        <v>82</v>
      </c>
      <c r="R512" s="632">
        <v>110</v>
      </c>
      <c r="S512" s="632">
        <v>299.8</v>
      </c>
      <c r="T512" s="703">
        <v>110</v>
      </c>
      <c r="U512" s="703"/>
      <c r="V512" s="703"/>
      <c r="W512" s="703"/>
      <c r="X512" s="703"/>
      <c r="Y512" s="635" t="s">
        <v>470</v>
      </c>
    </row>
    <row r="513" spans="1:25" x14ac:dyDescent="0.3">
      <c r="A513" s="421"/>
      <c r="B513" s="344" t="s">
        <v>605</v>
      </c>
      <c r="C513" s="65" t="s">
        <v>82</v>
      </c>
      <c r="D513" s="65">
        <v>150</v>
      </c>
      <c r="E513" s="65">
        <v>340</v>
      </c>
      <c r="F513" s="292">
        <v>150</v>
      </c>
      <c r="G513" s="292"/>
      <c r="H513" s="292"/>
      <c r="I513" s="292"/>
      <c r="J513" s="292"/>
      <c r="K513" s="66" t="s">
        <v>1221</v>
      </c>
      <c r="O513" s="35" t="s">
        <v>503</v>
      </c>
      <c r="P513" s="414" t="s">
        <v>471</v>
      </c>
      <c r="Q513" s="96" t="s">
        <v>82</v>
      </c>
      <c r="R513" s="96">
        <v>110</v>
      </c>
      <c r="S513" s="96">
        <v>253.5</v>
      </c>
      <c r="T513" s="703">
        <v>110</v>
      </c>
      <c r="U513" s="703"/>
      <c r="V513" s="703"/>
      <c r="W513" s="703"/>
      <c r="X513" s="703"/>
      <c r="Y513" s="66" t="s">
        <v>472</v>
      </c>
    </row>
    <row r="514" spans="1:25" x14ac:dyDescent="0.3">
      <c r="A514" s="421"/>
      <c r="B514" s="344" t="s">
        <v>606</v>
      </c>
      <c r="C514" s="65" t="s">
        <v>82</v>
      </c>
      <c r="D514" s="65">
        <v>150</v>
      </c>
      <c r="E514" s="65">
        <v>308</v>
      </c>
      <c r="F514" s="292">
        <v>150</v>
      </c>
      <c r="G514" s="292"/>
      <c r="H514" s="292"/>
      <c r="I514" s="292"/>
      <c r="J514" s="292"/>
      <c r="K514" s="66" t="s">
        <v>1222</v>
      </c>
      <c r="O514" s="547"/>
      <c r="P514" s="658" t="s">
        <v>473</v>
      </c>
      <c r="Q514" s="623" t="s">
        <v>82</v>
      </c>
      <c r="R514" s="623">
        <v>110</v>
      </c>
      <c r="S514" s="623">
        <v>242.3</v>
      </c>
      <c r="T514" s="703">
        <v>110</v>
      </c>
      <c r="U514" s="703"/>
      <c r="V514" s="703"/>
      <c r="W514" s="703"/>
      <c r="X514" s="703"/>
      <c r="Y514" s="624" t="s">
        <v>474</v>
      </c>
    </row>
    <row r="515" spans="1:25" x14ac:dyDescent="0.3">
      <c r="A515" s="421"/>
      <c r="B515" s="344" t="s">
        <v>607</v>
      </c>
      <c r="C515" s="65" t="s">
        <v>82</v>
      </c>
      <c r="D515" s="65">
        <v>150</v>
      </c>
      <c r="E515" s="65">
        <v>434</v>
      </c>
      <c r="F515" s="292">
        <v>150</v>
      </c>
      <c r="G515" s="292"/>
      <c r="H515" s="292"/>
      <c r="I515" s="292"/>
      <c r="J515" s="292"/>
      <c r="K515" s="66" t="s">
        <v>1223</v>
      </c>
      <c r="O515" s="421"/>
      <c r="P515" s="414" t="s">
        <v>475</v>
      </c>
      <c r="Q515" s="96" t="s">
        <v>82</v>
      </c>
      <c r="R515" s="96">
        <v>110</v>
      </c>
      <c r="S515" s="96">
        <v>231.5</v>
      </c>
      <c r="T515" s="703">
        <v>110</v>
      </c>
      <c r="U515" s="703"/>
      <c r="V515" s="703"/>
      <c r="W515" s="703"/>
      <c r="X515" s="703"/>
      <c r="Y515" s="66" t="s">
        <v>476</v>
      </c>
    </row>
    <row r="516" spans="1:25" x14ac:dyDescent="0.3">
      <c r="A516" s="421"/>
      <c r="B516" s="344" t="s">
        <v>608</v>
      </c>
      <c r="C516" s="65" t="s">
        <v>82</v>
      </c>
      <c r="D516" s="65">
        <v>150</v>
      </c>
      <c r="E516" s="65">
        <v>450</v>
      </c>
      <c r="F516" s="292">
        <v>150</v>
      </c>
      <c r="G516" s="292"/>
      <c r="H516" s="292"/>
      <c r="I516" s="292"/>
      <c r="J516" s="292"/>
      <c r="K516" s="66" t="s">
        <v>1224</v>
      </c>
      <c r="O516" s="547"/>
      <c r="P516" s="658" t="s">
        <v>1181</v>
      </c>
      <c r="Q516" s="623" t="s">
        <v>82</v>
      </c>
      <c r="R516" s="623">
        <v>50</v>
      </c>
      <c r="S516" s="619"/>
      <c r="T516" s="703">
        <v>50</v>
      </c>
      <c r="U516" s="703"/>
      <c r="V516" s="703"/>
      <c r="W516" s="703"/>
      <c r="X516" s="703"/>
      <c r="Y516" s="624" t="s">
        <v>1182</v>
      </c>
    </row>
    <row r="517" spans="1:25" x14ac:dyDescent="0.3">
      <c r="A517" s="421"/>
      <c r="B517" s="344" t="s">
        <v>609</v>
      </c>
      <c r="C517" s="65" t="s">
        <v>82</v>
      </c>
      <c r="D517" s="65">
        <v>150</v>
      </c>
      <c r="E517" s="65">
        <v>426</v>
      </c>
      <c r="F517" s="292">
        <v>150</v>
      </c>
      <c r="G517" s="292"/>
      <c r="H517" s="292"/>
      <c r="I517" s="292"/>
      <c r="J517" s="292"/>
      <c r="K517" s="66" t="s">
        <v>1210</v>
      </c>
      <c r="O517" s="437"/>
      <c r="P517" s="414" t="s">
        <v>530</v>
      </c>
      <c r="Q517" s="96" t="s">
        <v>517</v>
      </c>
      <c r="R517" s="96">
        <v>50</v>
      </c>
      <c r="S517" s="619"/>
      <c r="T517" s="703">
        <v>50</v>
      </c>
      <c r="U517" s="703"/>
      <c r="V517" s="703"/>
      <c r="W517" s="703"/>
      <c r="X517" s="703"/>
      <c r="Y517" s="66" t="s">
        <v>1805</v>
      </c>
    </row>
    <row r="518" spans="1:25" x14ac:dyDescent="0.3">
      <c r="A518" s="421"/>
      <c r="B518" s="344" t="s">
        <v>610</v>
      </c>
      <c r="C518" s="65" t="s">
        <v>82</v>
      </c>
      <c r="D518" s="65">
        <v>150</v>
      </c>
      <c r="E518" s="65">
        <v>408</v>
      </c>
      <c r="F518" s="292">
        <v>150</v>
      </c>
      <c r="G518" s="292"/>
      <c r="H518" s="292"/>
      <c r="I518" s="292"/>
      <c r="J518" s="292"/>
      <c r="K518" s="66" t="s">
        <v>1211</v>
      </c>
      <c r="O518" s="668"/>
      <c r="P518" s="658" t="s">
        <v>531</v>
      </c>
      <c r="Q518" s="623" t="s">
        <v>517</v>
      </c>
      <c r="R518" s="623">
        <v>100</v>
      </c>
      <c r="S518" s="619"/>
      <c r="T518" s="703">
        <v>100</v>
      </c>
      <c r="U518" s="703"/>
      <c r="V518" s="703"/>
      <c r="W518" s="703"/>
      <c r="X518" s="703"/>
      <c r="Y518" s="624" t="s">
        <v>1805</v>
      </c>
    </row>
    <row r="519" spans="1:25" x14ac:dyDescent="0.3">
      <c r="A519" s="421"/>
      <c r="B519" s="344" t="s">
        <v>611</v>
      </c>
      <c r="C519" s="65" t="s">
        <v>82</v>
      </c>
      <c r="D519" s="65">
        <v>150</v>
      </c>
      <c r="E519" s="65">
        <v>361</v>
      </c>
      <c r="F519" s="292">
        <v>150</v>
      </c>
      <c r="G519" s="292"/>
      <c r="H519" s="292"/>
      <c r="I519" s="292"/>
      <c r="J519" s="292"/>
      <c r="K519" s="66" t="s">
        <v>1225</v>
      </c>
      <c r="O519" s="437"/>
      <c r="P519" s="414" t="s">
        <v>533</v>
      </c>
      <c r="Q519" s="96" t="s">
        <v>517</v>
      </c>
      <c r="R519" s="96">
        <v>200</v>
      </c>
      <c r="S519" s="619"/>
      <c r="T519" s="703">
        <v>200</v>
      </c>
      <c r="U519" s="703"/>
      <c r="V519" s="703"/>
      <c r="W519" s="703"/>
      <c r="X519" s="703"/>
      <c r="Y519" s="66" t="s">
        <v>1813</v>
      </c>
    </row>
    <row r="520" spans="1:25" x14ac:dyDescent="0.3">
      <c r="A520" s="421"/>
      <c r="B520" s="344" t="s">
        <v>613</v>
      </c>
      <c r="C520" s="65" t="s">
        <v>82</v>
      </c>
      <c r="D520" s="65">
        <v>150</v>
      </c>
      <c r="E520" s="65">
        <v>322</v>
      </c>
      <c r="F520" s="292">
        <v>150</v>
      </c>
      <c r="G520" s="292"/>
      <c r="H520" s="292"/>
      <c r="I520" s="292"/>
      <c r="J520" s="292"/>
      <c r="K520" s="66" t="s">
        <v>1226</v>
      </c>
      <c r="O520" s="668"/>
      <c r="P520" s="658" t="s">
        <v>534</v>
      </c>
      <c r="Q520" s="623" t="s">
        <v>517</v>
      </c>
      <c r="R520" s="623">
        <v>180</v>
      </c>
      <c r="S520" s="619"/>
      <c r="T520" s="703">
        <v>180</v>
      </c>
      <c r="U520" s="703"/>
      <c r="V520" s="703"/>
      <c r="W520" s="703"/>
      <c r="X520" s="703"/>
      <c r="Y520" s="624" t="s">
        <v>1814</v>
      </c>
    </row>
    <row r="521" spans="1:25" x14ac:dyDescent="0.3">
      <c r="A521" s="421"/>
      <c r="B521" s="344" t="s">
        <v>614</v>
      </c>
      <c r="C521" s="65" t="s">
        <v>82</v>
      </c>
      <c r="D521" s="65">
        <v>150</v>
      </c>
      <c r="E521" s="65">
        <v>315</v>
      </c>
      <c r="F521" s="292">
        <v>150</v>
      </c>
      <c r="G521" s="292"/>
      <c r="H521" s="292"/>
      <c r="I521" s="292"/>
      <c r="J521" s="292"/>
      <c r="K521" s="66" t="s">
        <v>1217</v>
      </c>
      <c r="O521" s="668"/>
      <c r="P521" s="658" t="s">
        <v>538</v>
      </c>
      <c r="Q521" s="623" t="s">
        <v>82</v>
      </c>
      <c r="R521" s="623">
        <v>90</v>
      </c>
      <c r="S521" s="619"/>
      <c r="T521" s="703">
        <v>90</v>
      </c>
      <c r="U521" s="703"/>
      <c r="V521" s="703"/>
      <c r="W521" s="703"/>
      <c r="X521" s="703"/>
      <c r="Y521" s="624" t="s">
        <v>1816</v>
      </c>
    </row>
    <row r="522" spans="1:25" x14ac:dyDescent="0.3">
      <c r="A522" s="421"/>
      <c r="B522" s="344" t="s">
        <v>615</v>
      </c>
      <c r="C522" s="65" t="s">
        <v>82</v>
      </c>
      <c r="D522" s="65">
        <v>150</v>
      </c>
      <c r="E522" s="65">
        <v>411</v>
      </c>
      <c r="F522" s="292">
        <v>150</v>
      </c>
      <c r="G522" s="292"/>
      <c r="H522" s="292"/>
      <c r="I522" s="292"/>
      <c r="J522" s="292"/>
      <c r="K522" s="66" t="s">
        <v>1219</v>
      </c>
      <c r="O522" s="668"/>
      <c r="P522" s="658" t="s">
        <v>544</v>
      </c>
      <c r="Q522" s="623" t="s">
        <v>82</v>
      </c>
      <c r="R522" s="623">
        <v>15</v>
      </c>
      <c r="S522" s="619"/>
      <c r="T522" s="703">
        <v>15</v>
      </c>
      <c r="U522" s="703"/>
      <c r="V522" s="703"/>
      <c r="W522" s="703"/>
      <c r="X522" s="703"/>
      <c r="Y522" s="624" t="s">
        <v>1819</v>
      </c>
    </row>
    <row r="523" spans="1:25" x14ac:dyDescent="0.3">
      <c r="A523" s="421"/>
      <c r="B523" s="344" t="s">
        <v>616</v>
      </c>
      <c r="C523" s="65" t="s">
        <v>82</v>
      </c>
      <c r="D523" s="65">
        <v>150</v>
      </c>
      <c r="E523" s="65">
        <v>411</v>
      </c>
      <c r="F523" s="292">
        <v>150</v>
      </c>
      <c r="G523" s="292"/>
      <c r="H523" s="292"/>
      <c r="I523" s="292"/>
      <c r="J523" s="292"/>
      <c r="K523" s="66" t="s">
        <v>1227</v>
      </c>
      <c r="O523" s="437"/>
      <c r="P523" s="414" t="s">
        <v>543</v>
      </c>
      <c r="Q523" s="96" t="s">
        <v>82</v>
      </c>
      <c r="R523" s="96">
        <v>15</v>
      </c>
      <c r="S523" s="619"/>
      <c r="T523" s="703">
        <v>15</v>
      </c>
      <c r="U523" s="703"/>
      <c r="V523" s="703"/>
      <c r="W523" s="703"/>
      <c r="X523" s="703"/>
      <c r="Y523" s="66" t="s">
        <v>1820</v>
      </c>
    </row>
    <row r="524" spans="1:25" x14ac:dyDescent="0.3">
      <c r="A524" s="421"/>
      <c r="B524" s="344" t="s">
        <v>1199</v>
      </c>
      <c r="C524" s="96" t="s">
        <v>2065</v>
      </c>
      <c r="D524" s="65">
        <v>300</v>
      </c>
      <c r="E524" s="65">
        <v>840</v>
      </c>
      <c r="F524" s="700"/>
      <c r="G524" s="700">
        <v>300</v>
      </c>
      <c r="H524" s="700"/>
      <c r="I524" s="700"/>
      <c r="J524" s="700"/>
      <c r="K524" s="57" t="s">
        <v>597</v>
      </c>
      <c r="O524" s="428" t="s">
        <v>577</v>
      </c>
      <c r="P524" s="10" t="s">
        <v>569</v>
      </c>
      <c r="Q524" s="96" t="s">
        <v>82</v>
      </c>
      <c r="R524" s="96">
        <v>29.6</v>
      </c>
      <c r="S524" s="96">
        <v>65.599999999999994</v>
      </c>
      <c r="T524" s="700">
        <v>29.6</v>
      </c>
      <c r="U524" s="700"/>
      <c r="V524" s="700"/>
      <c r="W524" s="700"/>
      <c r="X524" s="700"/>
      <c r="Y524" s="66" t="s">
        <v>1825</v>
      </c>
    </row>
    <row r="525" spans="1:25" x14ac:dyDescent="0.3">
      <c r="A525" s="421"/>
      <c r="B525" s="344" t="s">
        <v>1200</v>
      </c>
      <c r="C525" s="96" t="s">
        <v>2065</v>
      </c>
      <c r="D525" s="65">
        <v>300</v>
      </c>
      <c r="E525" s="65">
        <v>840</v>
      </c>
      <c r="F525" s="700"/>
      <c r="G525" s="700">
        <v>300</v>
      </c>
      <c r="H525" s="700"/>
      <c r="I525" s="700"/>
      <c r="J525" s="700"/>
      <c r="K525" s="57" t="s">
        <v>597</v>
      </c>
      <c r="O525" s="608" t="s">
        <v>578</v>
      </c>
      <c r="P525" s="544" t="s">
        <v>570</v>
      </c>
      <c r="Q525" s="623" t="s">
        <v>82</v>
      </c>
      <c r="R525" s="623">
        <v>24.8</v>
      </c>
      <c r="S525" s="623">
        <v>48.3</v>
      </c>
      <c r="T525" s="700">
        <v>24.8</v>
      </c>
      <c r="U525" s="700"/>
      <c r="V525" s="700"/>
      <c r="W525" s="700"/>
      <c r="X525" s="700"/>
      <c r="Y525" s="624" t="s">
        <v>1826</v>
      </c>
    </row>
    <row r="526" spans="1:25" x14ac:dyDescent="0.3">
      <c r="A526" s="421"/>
      <c r="B526" s="344" t="s">
        <v>1201</v>
      </c>
      <c r="C526" s="96" t="s">
        <v>2065</v>
      </c>
      <c r="D526" s="65">
        <v>600</v>
      </c>
      <c r="E526" s="65">
        <v>1680</v>
      </c>
      <c r="F526" s="700"/>
      <c r="G526" s="700"/>
      <c r="H526" s="700">
        <v>600</v>
      </c>
      <c r="I526" s="700"/>
      <c r="J526" s="700"/>
      <c r="K526" s="57" t="s">
        <v>597</v>
      </c>
      <c r="O526" s="421" t="s">
        <v>1198</v>
      </c>
      <c r="P526" s="10" t="s">
        <v>573</v>
      </c>
      <c r="Q526" s="96" t="s">
        <v>82</v>
      </c>
      <c r="R526" s="96">
        <v>28.5</v>
      </c>
      <c r="S526" s="96">
        <v>74.5</v>
      </c>
      <c r="T526" s="700">
        <v>28.5</v>
      </c>
      <c r="U526" s="700"/>
      <c r="V526" s="700"/>
      <c r="W526" s="700"/>
      <c r="X526" s="700"/>
      <c r="Y526" s="66" t="s">
        <v>1827</v>
      </c>
    </row>
    <row r="527" spans="1:25" x14ac:dyDescent="0.3">
      <c r="A527" s="421"/>
      <c r="B527" s="344" t="s">
        <v>1202</v>
      </c>
      <c r="C527" s="96" t="s">
        <v>2065</v>
      </c>
      <c r="D527" s="65">
        <v>600</v>
      </c>
      <c r="E527" s="65">
        <v>1680</v>
      </c>
      <c r="F527" s="700"/>
      <c r="G527" s="700"/>
      <c r="H527" s="700">
        <v>600</v>
      </c>
      <c r="I527" s="700"/>
      <c r="J527" s="700"/>
      <c r="K527" s="57" t="s">
        <v>597</v>
      </c>
      <c r="O527" s="547"/>
      <c r="P527" s="544" t="s">
        <v>574</v>
      </c>
      <c r="Q527" s="623" t="s">
        <v>82</v>
      </c>
      <c r="R527" s="623">
        <v>28.1</v>
      </c>
      <c r="S527" s="623">
        <v>78.900000000000006</v>
      </c>
      <c r="T527" s="700">
        <v>28.1</v>
      </c>
      <c r="U527" s="700"/>
      <c r="V527" s="700"/>
      <c r="W527" s="700"/>
      <c r="X527" s="700"/>
      <c r="Y527" s="624" t="s">
        <v>1827</v>
      </c>
    </row>
    <row r="528" spans="1:25" x14ac:dyDescent="0.3">
      <c r="A528" s="421"/>
      <c r="B528" s="344" t="s">
        <v>617</v>
      </c>
      <c r="C528" s="65" t="s">
        <v>168</v>
      </c>
      <c r="D528" s="65">
        <v>150</v>
      </c>
      <c r="E528" s="65">
        <v>415</v>
      </c>
      <c r="F528" s="292">
        <v>150</v>
      </c>
      <c r="G528" s="292"/>
      <c r="H528" s="292"/>
      <c r="I528" s="292"/>
      <c r="J528" s="292"/>
      <c r="K528" s="66" t="s">
        <v>1203</v>
      </c>
      <c r="O528" s="421"/>
      <c r="P528" s="10" t="s">
        <v>575</v>
      </c>
      <c r="Q528" s="96" t="s">
        <v>82</v>
      </c>
      <c r="R528" s="96">
        <v>30.5</v>
      </c>
      <c r="S528" s="96">
        <v>63</v>
      </c>
      <c r="T528" s="700">
        <v>30.5</v>
      </c>
      <c r="U528" s="700"/>
      <c r="V528" s="700"/>
      <c r="W528" s="700"/>
      <c r="X528" s="700"/>
      <c r="Y528" s="66" t="s">
        <v>1826</v>
      </c>
    </row>
    <row r="529" spans="1:25" x14ac:dyDescent="0.3">
      <c r="A529" s="421"/>
      <c r="B529" s="344" t="s">
        <v>618</v>
      </c>
      <c r="C529" s="65" t="s">
        <v>168</v>
      </c>
      <c r="D529" s="65">
        <v>150</v>
      </c>
      <c r="E529" s="65">
        <v>415</v>
      </c>
      <c r="F529" s="292">
        <v>150</v>
      </c>
      <c r="G529" s="292"/>
      <c r="H529" s="292"/>
      <c r="I529" s="292"/>
      <c r="J529" s="292"/>
      <c r="K529" s="66" t="s">
        <v>1203</v>
      </c>
      <c r="O529" s="587"/>
      <c r="P529" s="590" t="s">
        <v>576</v>
      </c>
      <c r="Q529" s="623" t="s">
        <v>82</v>
      </c>
      <c r="R529" s="637">
        <v>30.7</v>
      </c>
      <c r="S529" s="637">
        <v>69.2</v>
      </c>
      <c r="T529" s="738">
        <v>30.7</v>
      </c>
      <c r="U529" s="738"/>
      <c r="V529" s="738"/>
      <c r="W529" s="738"/>
      <c r="X529" s="738"/>
      <c r="Y529" s="638" t="s">
        <v>1826</v>
      </c>
    </row>
    <row r="530" spans="1:25" x14ac:dyDescent="0.3">
      <c r="A530" s="421"/>
      <c r="B530" s="344" t="s">
        <v>620</v>
      </c>
      <c r="C530" s="65" t="s">
        <v>168</v>
      </c>
      <c r="D530" s="65">
        <v>150</v>
      </c>
      <c r="E530" s="65">
        <v>357</v>
      </c>
      <c r="F530" s="292">
        <v>150</v>
      </c>
      <c r="G530" s="292"/>
      <c r="H530" s="292"/>
      <c r="I530" s="292"/>
      <c r="J530" s="292"/>
      <c r="K530" s="66" t="s">
        <v>1204</v>
      </c>
      <c r="O530" s="556" t="s">
        <v>651</v>
      </c>
      <c r="P530" s="658" t="s">
        <v>580</v>
      </c>
      <c r="Q530" s="623" t="s">
        <v>82</v>
      </c>
      <c r="R530" s="623">
        <v>150</v>
      </c>
      <c r="S530" s="623">
        <v>354</v>
      </c>
      <c r="T530" s="700">
        <v>150</v>
      </c>
      <c r="U530" s="700"/>
      <c r="V530" s="700"/>
      <c r="W530" s="700"/>
      <c r="X530" s="700"/>
      <c r="Y530" s="624" t="s">
        <v>1207</v>
      </c>
    </row>
    <row r="531" spans="1:25" x14ac:dyDescent="0.3">
      <c r="A531" s="421"/>
      <c r="B531" s="344" t="s">
        <v>619</v>
      </c>
      <c r="C531" s="65" t="s">
        <v>168</v>
      </c>
      <c r="D531" s="65">
        <v>150</v>
      </c>
      <c r="E531" s="65">
        <v>357</v>
      </c>
      <c r="F531" s="292">
        <v>150</v>
      </c>
      <c r="G531" s="292"/>
      <c r="H531" s="292"/>
      <c r="I531" s="292"/>
      <c r="J531" s="292"/>
      <c r="K531" s="66" t="s">
        <v>1205</v>
      </c>
      <c r="O531" s="35" t="s">
        <v>652</v>
      </c>
      <c r="P531" s="414" t="s">
        <v>581</v>
      </c>
      <c r="Q531" s="96" t="s">
        <v>82</v>
      </c>
      <c r="R531" s="96">
        <v>150</v>
      </c>
      <c r="S531" s="96">
        <v>354</v>
      </c>
      <c r="T531" s="700">
        <v>150</v>
      </c>
      <c r="U531" s="700"/>
      <c r="V531" s="700"/>
      <c r="W531" s="700"/>
      <c r="X531" s="700"/>
      <c r="Y531" s="66" t="s">
        <v>1208</v>
      </c>
    </row>
    <row r="532" spans="1:25" x14ac:dyDescent="0.3">
      <c r="A532" s="421"/>
      <c r="B532" s="344" t="s">
        <v>621</v>
      </c>
      <c r="C532" s="65" t="s">
        <v>168</v>
      </c>
      <c r="D532" s="65">
        <v>150</v>
      </c>
      <c r="E532" s="65">
        <v>400</v>
      </c>
      <c r="F532" s="292">
        <v>150</v>
      </c>
      <c r="G532" s="292"/>
      <c r="H532" s="292"/>
      <c r="I532" s="292"/>
      <c r="J532" s="292"/>
      <c r="K532" s="66" t="s">
        <v>1206</v>
      </c>
      <c r="O532" s="547"/>
      <c r="P532" s="658" t="s">
        <v>582</v>
      </c>
      <c r="Q532" s="623" t="s">
        <v>82</v>
      </c>
      <c r="R532" s="623">
        <v>150</v>
      </c>
      <c r="S532" s="623">
        <v>344</v>
      </c>
      <c r="T532" s="700">
        <v>150</v>
      </c>
      <c r="U532" s="700"/>
      <c r="V532" s="700"/>
      <c r="W532" s="700"/>
      <c r="X532" s="700"/>
      <c r="Y532" s="624" t="s">
        <v>1209</v>
      </c>
    </row>
    <row r="533" spans="1:25" x14ac:dyDescent="0.3">
      <c r="A533" s="421"/>
      <c r="B533" s="344" t="s">
        <v>622</v>
      </c>
      <c r="C533" s="65" t="s">
        <v>168</v>
      </c>
      <c r="D533" s="65">
        <v>150</v>
      </c>
      <c r="E533" s="65">
        <v>400</v>
      </c>
      <c r="F533" s="292">
        <v>150</v>
      </c>
      <c r="G533" s="292"/>
      <c r="H533" s="292"/>
      <c r="I533" s="292"/>
      <c r="J533" s="292"/>
      <c r="K533" s="66" t="s">
        <v>1206</v>
      </c>
      <c r="O533" s="421"/>
      <c r="P533" s="414" t="s">
        <v>583</v>
      </c>
      <c r="Q533" s="96" t="s">
        <v>82</v>
      </c>
      <c r="R533" s="96">
        <v>150</v>
      </c>
      <c r="S533" s="96">
        <v>344</v>
      </c>
      <c r="T533" s="700">
        <v>150</v>
      </c>
      <c r="U533" s="700"/>
      <c r="V533" s="700"/>
      <c r="W533" s="700"/>
      <c r="X533" s="700"/>
      <c r="Y533" s="66" t="s">
        <v>1209</v>
      </c>
    </row>
    <row r="534" spans="1:25" x14ac:dyDescent="0.3">
      <c r="A534" s="421"/>
      <c r="B534" s="344" t="s">
        <v>623</v>
      </c>
      <c r="C534" s="65" t="s">
        <v>624</v>
      </c>
      <c r="D534" s="65">
        <v>75</v>
      </c>
      <c r="E534" s="65">
        <v>122</v>
      </c>
      <c r="F534" s="292">
        <v>75</v>
      </c>
      <c r="G534" s="292"/>
      <c r="H534" s="292"/>
      <c r="I534" s="292"/>
      <c r="J534" s="292"/>
      <c r="K534" s="66" t="s">
        <v>1828</v>
      </c>
      <c r="O534" s="547"/>
      <c r="P534" s="658" t="s">
        <v>584</v>
      </c>
      <c r="Q534" s="623" t="s">
        <v>82</v>
      </c>
      <c r="R534" s="623">
        <v>150</v>
      </c>
      <c r="S534" s="623">
        <v>335</v>
      </c>
      <c r="T534" s="700">
        <v>150</v>
      </c>
      <c r="U534" s="700"/>
      <c r="V534" s="700"/>
      <c r="W534" s="700"/>
      <c r="X534" s="700"/>
      <c r="Y534" s="624" t="s">
        <v>1210</v>
      </c>
    </row>
    <row r="535" spans="1:25" x14ac:dyDescent="0.3">
      <c r="A535" s="421"/>
      <c r="B535" s="344" t="s">
        <v>625</v>
      </c>
      <c r="C535" s="65" t="s">
        <v>624</v>
      </c>
      <c r="D535" s="65">
        <v>60</v>
      </c>
      <c r="E535" s="65">
        <v>98</v>
      </c>
      <c r="F535" s="292">
        <v>60</v>
      </c>
      <c r="G535" s="292"/>
      <c r="H535" s="292"/>
      <c r="I535" s="292"/>
      <c r="J535" s="292"/>
      <c r="K535" s="66" t="s">
        <v>1828</v>
      </c>
      <c r="O535" s="421"/>
      <c r="P535" s="414" t="s">
        <v>585</v>
      </c>
      <c r="Q535" s="96" t="s">
        <v>82</v>
      </c>
      <c r="R535" s="96">
        <v>150</v>
      </c>
      <c r="S535" s="96">
        <v>335</v>
      </c>
      <c r="T535" s="700">
        <v>150</v>
      </c>
      <c r="U535" s="700"/>
      <c r="V535" s="700"/>
      <c r="W535" s="700"/>
      <c r="X535" s="700"/>
      <c r="Y535" s="66" t="s">
        <v>1210</v>
      </c>
    </row>
    <row r="536" spans="1:25" x14ac:dyDescent="0.3">
      <c r="A536" s="421"/>
      <c r="B536" s="344" t="s">
        <v>626</v>
      </c>
      <c r="C536" s="65" t="s">
        <v>624</v>
      </c>
      <c r="D536" s="65">
        <v>75</v>
      </c>
      <c r="E536" s="65">
        <v>122</v>
      </c>
      <c r="F536" s="292">
        <v>75</v>
      </c>
      <c r="G536" s="292"/>
      <c r="H536" s="292"/>
      <c r="I536" s="292"/>
      <c r="J536" s="292"/>
      <c r="K536" s="66" t="s">
        <v>1829</v>
      </c>
      <c r="O536" s="547"/>
      <c r="P536" s="658" t="s">
        <v>587</v>
      </c>
      <c r="Q536" s="623" t="s">
        <v>82</v>
      </c>
      <c r="R536" s="623">
        <v>150</v>
      </c>
      <c r="S536" s="623">
        <v>352</v>
      </c>
      <c r="T536" s="700">
        <v>150</v>
      </c>
      <c r="U536" s="700"/>
      <c r="V536" s="700"/>
      <c r="W536" s="700"/>
      <c r="X536" s="700"/>
      <c r="Y536" s="624" t="s">
        <v>1211</v>
      </c>
    </row>
    <row r="537" spans="1:25" x14ac:dyDescent="0.3">
      <c r="A537" s="421"/>
      <c r="B537" s="344" t="s">
        <v>627</v>
      </c>
      <c r="C537" s="65" t="s">
        <v>624</v>
      </c>
      <c r="D537" s="65">
        <v>60</v>
      </c>
      <c r="E537" s="65">
        <v>98</v>
      </c>
      <c r="F537" s="292">
        <v>60</v>
      </c>
      <c r="G537" s="292"/>
      <c r="H537" s="292"/>
      <c r="I537" s="292"/>
      <c r="J537" s="292"/>
      <c r="K537" s="66" t="s">
        <v>1829</v>
      </c>
      <c r="O537" s="421"/>
      <c r="P537" s="414" t="s">
        <v>588</v>
      </c>
      <c r="Q537" s="96" t="s">
        <v>82</v>
      </c>
      <c r="R537" s="96">
        <v>150</v>
      </c>
      <c r="S537" s="96">
        <v>352</v>
      </c>
      <c r="T537" s="700">
        <v>150</v>
      </c>
      <c r="U537" s="700"/>
      <c r="V537" s="700"/>
      <c r="W537" s="700"/>
      <c r="X537" s="700"/>
      <c r="Y537" s="66" t="s">
        <v>1211</v>
      </c>
    </row>
    <row r="538" spans="1:25" x14ac:dyDescent="0.3">
      <c r="A538" s="421"/>
      <c r="B538" s="344" t="s">
        <v>629</v>
      </c>
      <c r="C538" s="65" t="s">
        <v>624</v>
      </c>
      <c r="D538" s="65">
        <v>50</v>
      </c>
      <c r="E538" s="65">
        <v>135</v>
      </c>
      <c r="F538" s="292">
        <v>50</v>
      </c>
      <c r="G538" s="292"/>
      <c r="H538" s="292"/>
      <c r="I538" s="292"/>
      <c r="J538" s="292"/>
      <c r="K538" s="66" t="s">
        <v>1830</v>
      </c>
      <c r="O538" s="547"/>
      <c r="P538" s="658" t="s">
        <v>589</v>
      </c>
      <c r="Q538" s="623" t="s">
        <v>82</v>
      </c>
      <c r="R538" s="623">
        <v>150</v>
      </c>
      <c r="S538" s="623">
        <v>262</v>
      </c>
      <c r="T538" s="700">
        <v>150</v>
      </c>
      <c r="U538" s="700"/>
      <c r="V538" s="700"/>
      <c r="W538" s="700"/>
      <c r="X538" s="700"/>
      <c r="Y538" s="624" t="s">
        <v>1212</v>
      </c>
    </row>
    <row r="539" spans="1:25" x14ac:dyDescent="0.3">
      <c r="A539" s="421"/>
      <c r="B539" s="344" t="s">
        <v>630</v>
      </c>
      <c r="C539" s="65" t="s">
        <v>624</v>
      </c>
      <c r="D539" s="65">
        <v>40</v>
      </c>
      <c r="E539" s="65">
        <v>108</v>
      </c>
      <c r="F539" s="292">
        <v>40</v>
      </c>
      <c r="G539" s="292"/>
      <c r="H539" s="292"/>
      <c r="I539" s="292"/>
      <c r="J539" s="292"/>
      <c r="K539" s="66" t="s">
        <v>1830</v>
      </c>
      <c r="O539" s="421"/>
      <c r="P539" s="414" t="s">
        <v>590</v>
      </c>
      <c r="Q539" s="96" t="s">
        <v>82</v>
      </c>
      <c r="R539" s="96">
        <v>150</v>
      </c>
      <c r="S539" s="96">
        <v>262</v>
      </c>
      <c r="T539" s="700">
        <v>150</v>
      </c>
      <c r="U539" s="700"/>
      <c r="V539" s="700"/>
      <c r="W539" s="700"/>
      <c r="X539" s="700"/>
      <c r="Y539" s="66" t="s">
        <v>1212</v>
      </c>
    </row>
    <row r="540" spans="1:25" x14ac:dyDescent="0.3">
      <c r="A540" s="421"/>
      <c r="B540" s="344" t="s">
        <v>631</v>
      </c>
      <c r="C540" s="65" t="s">
        <v>624</v>
      </c>
      <c r="D540" s="65">
        <v>50</v>
      </c>
      <c r="E540" s="65">
        <v>135</v>
      </c>
      <c r="F540" s="292">
        <v>50</v>
      </c>
      <c r="G540" s="292"/>
      <c r="H540" s="292"/>
      <c r="I540" s="292"/>
      <c r="J540" s="292"/>
      <c r="K540" s="66" t="s">
        <v>1830</v>
      </c>
      <c r="O540" s="547"/>
      <c r="P540" s="658" t="s">
        <v>591</v>
      </c>
      <c r="Q540" s="623" t="s">
        <v>82</v>
      </c>
      <c r="R540" s="623">
        <v>150</v>
      </c>
      <c r="S540" s="623">
        <v>320</v>
      </c>
      <c r="T540" s="700">
        <v>150</v>
      </c>
      <c r="U540" s="700"/>
      <c r="V540" s="700"/>
      <c r="W540" s="700"/>
      <c r="X540" s="700"/>
      <c r="Y540" s="624" t="s">
        <v>1213</v>
      </c>
    </row>
    <row r="541" spans="1:25" x14ac:dyDescent="0.3">
      <c r="A541" s="421"/>
      <c r="B541" s="344" t="s">
        <v>632</v>
      </c>
      <c r="C541" s="65" t="s">
        <v>624</v>
      </c>
      <c r="D541" s="65">
        <v>40</v>
      </c>
      <c r="E541" s="65">
        <v>108</v>
      </c>
      <c r="F541" s="292">
        <v>40</v>
      </c>
      <c r="G541" s="292"/>
      <c r="H541" s="292"/>
      <c r="I541" s="292"/>
      <c r="J541" s="292"/>
      <c r="K541" s="66" t="s">
        <v>1831</v>
      </c>
      <c r="O541" s="421"/>
      <c r="P541" s="414" t="s">
        <v>592</v>
      </c>
      <c r="Q541" s="96" t="s">
        <v>82</v>
      </c>
      <c r="R541" s="96">
        <v>150</v>
      </c>
      <c r="S541" s="96">
        <v>320</v>
      </c>
      <c r="T541" s="700">
        <v>150</v>
      </c>
      <c r="U541" s="700"/>
      <c r="V541" s="700"/>
      <c r="W541" s="700"/>
      <c r="X541" s="700"/>
      <c r="Y541" s="66" t="s">
        <v>1214</v>
      </c>
    </row>
    <row r="542" spans="1:25" x14ac:dyDescent="0.3">
      <c r="A542" s="421"/>
      <c r="B542" s="344" t="s">
        <v>633</v>
      </c>
      <c r="C542" s="65" t="s">
        <v>634</v>
      </c>
      <c r="D542" s="65">
        <v>24</v>
      </c>
      <c r="E542" s="65">
        <v>48</v>
      </c>
      <c r="F542" s="292">
        <v>24</v>
      </c>
      <c r="G542" s="292"/>
      <c r="H542" s="292"/>
      <c r="I542" s="292"/>
      <c r="J542" s="292"/>
      <c r="K542" s="57" t="s">
        <v>598</v>
      </c>
      <c r="O542" s="547"/>
      <c r="P542" s="658" t="s">
        <v>593</v>
      </c>
      <c r="Q542" s="623" t="s">
        <v>82</v>
      </c>
      <c r="R542" s="623">
        <v>150</v>
      </c>
      <c r="S542" s="623">
        <v>270</v>
      </c>
      <c r="T542" s="700">
        <v>150</v>
      </c>
      <c r="U542" s="700"/>
      <c r="V542" s="700"/>
      <c r="W542" s="700"/>
      <c r="X542" s="700"/>
      <c r="Y542" s="624" t="s">
        <v>1215</v>
      </c>
    </row>
    <row r="543" spans="1:25" x14ac:dyDescent="0.3">
      <c r="A543" s="421"/>
      <c r="B543" s="344" t="s">
        <v>635</v>
      </c>
      <c r="C543" s="65" t="s">
        <v>634</v>
      </c>
      <c r="D543" s="65">
        <v>24</v>
      </c>
      <c r="E543" s="65">
        <v>46</v>
      </c>
      <c r="F543" s="292">
        <v>24</v>
      </c>
      <c r="G543" s="292"/>
      <c r="H543" s="292"/>
      <c r="I543" s="292"/>
      <c r="J543" s="292"/>
      <c r="K543" s="57" t="s">
        <v>598</v>
      </c>
      <c r="O543" s="421"/>
      <c r="P543" s="414" t="s">
        <v>594</v>
      </c>
      <c r="Q543" s="96" t="s">
        <v>82</v>
      </c>
      <c r="R543" s="96">
        <v>150</v>
      </c>
      <c r="S543" s="96">
        <v>270</v>
      </c>
      <c r="T543" s="700">
        <v>150</v>
      </c>
      <c r="U543" s="700"/>
      <c r="V543" s="700"/>
      <c r="W543" s="700"/>
      <c r="X543" s="700"/>
      <c r="Y543" s="66" t="s">
        <v>1215</v>
      </c>
    </row>
    <row r="544" spans="1:25" x14ac:dyDescent="0.3">
      <c r="A544" s="421"/>
      <c r="B544" s="344" t="s">
        <v>636</v>
      </c>
      <c r="C544" s="65" t="s">
        <v>634</v>
      </c>
      <c r="D544" s="65">
        <v>24</v>
      </c>
      <c r="E544" s="65">
        <v>47</v>
      </c>
      <c r="F544" s="292">
        <v>24</v>
      </c>
      <c r="G544" s="292"/>
      <c r="H544" s="292"/>
      <c r="I544" s="292"/>
      <c r="J544" s="292"/>
      <c r="K544" s="57" t="s">
        <v>602</v>
      </c>
      <c r="O544" s="547"/>
      <c r="P544" s="658" t="s">
        <v>595</v>
      </c>
      <c r="Q544" s="623" t="s">
        <v>82</v>
      </c>
      <c r="R544" s="623">
        <v>150</v>
      </c>
      <c r="S544" s="623">
        <v>290</v>
      </c>
      <c r="T544" s="700">
        <v>150</v>
      </c>
      <c r="U544" s="700"/>
      <c r="V544" s="700"/>
      <c r="W544" s="700"/>
      <c r="X544" s="700"/>
      <c r="Y544" s="624" t="s">
        <v>1216</v>
      </c>
    </row>
    <row r="545" spans="1:25" x14ac:dyDescent="0.3">
      <c r="A545" s="421"/>
      <c r="B545" s="344" t="s">
        <v>637</v>
      </c>
      <c r="C545" s="65" t="s">
        <v>634</v>
      </c>
      <c r="D545" s="65">
        <v>24</v>
      </c>
      <c r="E545" s="65">
        <v>45</v>
      </c>
      <c r="F545" s="292">
        <v>24</v>
      </c>
      <c r="G545" s="292"/>
      <c r="H545" s="292"/>
      <c r="I545" s="292"/>
      <c r="J545" s="292"/>
      <c r="K545" s="57" t="s">
        <v>602</v>
      </c>
      <c r="O545" s="421"/>
      <c r="P545" s="414" t="s">
        <v>596</v>
      </c>
      <c r="Q545" s="96" t="s">
        <v>82</v>
      </c>
      <c r="R545" s="96">
        <v>150</v>
      </c>
      <c r="S545" s="96">
        <v>290</v>
      </c>
      <c r="T545" s="700">
        <v>150</v>
      </c>
      <c r="U545" s="700"/>
      <c r="V545" s="700"/>
      <c r="W545" s="700"/>
      <c r="X545" s="700"/>
      <c r="Y545" s="66" t="s">
        <v>1216</v>
      </c>
    </row>
    <row r="546" spans="1:25" x14ac:dyDescent="0.3">
      <c r="A546" s="421"/>
      <c r="B546" s="344" t="s">
        <v>638</v>
      </c>
      <c r="C546" s="65" t="s">
        <v>634</v>
      </c>
      <c r="D546" s="65">
        <v>24</v>
      </c>
      <c r="E546" s="65">
        <v>51</v>
      </c>
      <c r="F546" s="292">
        <v>24</v>
      </c>
      <c r="G546" s="292"/>
      <c r="H546" s="292"/>
      <c r="I546" s="292"/>
      <c r="J546" s="292"/>
      <c r="K546" s="57" t="s">
        <v>612</v>
      </c>
      <c r="O546" s="547"/>
      <c r="P546" s="658" t="s">
        <v>599</v>
      </c>
      <c r="Q546" s="623" t="s">
        <v>82</v>
      </c>
      <c r="R546" s="623">
        <v>150</v>
      </c>
      <c r="S546" s="623">
        <v>278</v>
      </c>
      <c r="T546" s="700">
        <v>150</v>
      </c>
      <c r="U546" s="700"/>
      <c r="V546" s="700"/>
      <c r="W546" s="700"/>
      <c r="X546" s="700"/>
      <c r="Y546" s="624" t="s">
        <v>1217</v>
      </c>
    </row>
    <row r="547" spans="1:25" x14ac:dyDescent="0.3">
      <c r="A547" s="421"/>
      <c r="B547" s="344" t="s">
        <v>639</v>
      </c>
      <c r="C547" s="65" t="s">
        <v>634</v>
      </c>
      <c r="D547" s="65">
        <v>24</v>
      </c>
      <c r="E547" s="65">
        <v>48</v>
      </c>
      <c r="F547" s="292">
        <v>24</v>
      </c>
      <c r="G547" s="292"/>
      <c r="H547" s="292"/>
      <c r="I547" s="292"/>
      <c r="J547" s="292"/>
      <c r="K547" s="57" t="s">
        <v>612</v>
      </c>
      <c r="O547" s="421"/>
      <c r="P547" s="414" t="s">
        <v>600</v>
      </c>
      <c r="Q547" s="96" t="s">
        <v>82</v>
      </c>
      <c r="R547" s="96">
        <v>150</v>
      </c>
      <c r="S547" s="96">
        <v>278</v>
      </c>
      <c r="T547" s="700">
        <v>150</v>
      </c>
      <c r="U547" s="700"/>
      <c r="V547" s="700"/>
      <c r="W547" s="700"/>
      <c r="X547" s="700"/>
      <c r="Y547" s="66" t="s">
        <v>1218</v>
      </c>
    </row>
    <row r="548" spans="1:25" x14ac:dyDescent="0.3">
      <c r="A548" s="421"/>
      <c r="B548" s="344" t="s">
        <v>640</v>
      </c>
      <c r="C548" s="65" t="s">
        <v>634</v>
      </c>
      <c r="D548" s="65">
        <v>24</v>
      </c>
      <c r="E548" s="65">
        <v>51</v>
      </c>
      <c r="F548" s="292">
        <v>24</v>
      </c>
      <c r="G548" s="292"/>
      <c r="H548" s="292"/>
      <c r="I548" s="292"/>
      <c r="J548" s="292"/>
      <c r="K548" s="57" t="s">
        <v>648</v>
      </c>
      <c r="O548" s="547"/>
      <c r="P548" s="658" t="s">
        <v>603</v>
      </c>
      <c r="Q548" s="623" t="s">
        <v>82</v>
      </c>
      <c r="R548" s="623">
        <v>150</v>
      </c>
      <c r="S548" s="623">
        <v>315</v>
      </c>
      <c r="T548" s="700">
        <v>150</v>
      </c>
      <c r="U548" s="700"/>
      <c r="V548" s="700"/>
      <c r="W548" s="700"/>
      <c r="X548" s="700"/>
      <c r="Y548" s="624" t="s">
        <v>1219</v>
      </c>
    </row>
    <row r="549" spans="1:25" x14ac:dyDescent="0.3">
      <c r="A549" s="421"/>
      <c r="B549" s="344" t="s">
        <v>641</v>
      </c>
      <c r="C549" s="65" t="s">
        <v>634</v>
      </c>
      <c r="D549" s="65">
        <v>24</v>
      </c>
      <c r="E549" s="65">
        <v>48</v>
      </c>
      <c r="F549" s="292">
        <v>24</v>
      </c>
      <c r="G549" s="292"/>
      <c r="H549" s="292"/>
      <c r="I549" s="292"/>
      <c r="J549" s="292"/>
      <c r="K549" s="57" t="s">
        <v>648</v>
      </c>
      <c r="O549" s="421"/>
      <c r="P549" s="414" t="s">
        <v>604</v>
      </c>
      <c r="Q549" s="96" t="s">
        <v>82</v>
      </c>
      <c r="R549" s="96">
        <v>150</v>
      </c>
      <c r="S549" s="96">
        <v>315</v>
      </c>
      <c r="T549" s="700">
        <v>150</v>
      </c>
      <c r="U549" s="700"/>
      <c r="V549" s="700"/>
      <c r="W549" s="700"/>
      <c r="X549" s="700"/>
      <c r="Y549" s="66" t="s">
        <v>1220</v>
      </c>
    </row>
    <row r="550" spans="1:25" x14ac:dyDescent="0.3">
      <c r="A550" s="421"/>
      <c r="B550" s="344" t="s">
        <v>642</v>
      </c>
      <c r="C550" s="65" t="s">
        <v>634</v>
      </c>
      <c r="D550" s="65">
        <v>18</v>
      </c>
      <c r="E550" s="65">
        <v>51</v>
      </c>
      <c r="F550" s="292">
        <v>18</v>
      </c>
      <c r="G550" s="292"/>
      <c r="H550" s="292"/>
      <c r="I550" s="292"/>
      <c r="J550" s="292"/>
      <c r="K550" s="57" t="s">
        <v>649</v>
      </c>
      <c r="O550" s="547"/>
      <c r="P550" s="658" t="s">
        <v>605</v>
      </c>
      <c r="Q550" s="623" t="s">
        <v>82</v>
      </c>
      <c r="R550" s="623">
        <v>150</v>
      </c>
      <c r="S550" s="623">
        <v>340</v>
      </c>
      <c r="T550" s="700">
        <v>150</v>
      </c>
      <c r="U550" s="700"/>
      <c r="V550" s="700"/>
      <c r="W550" s="700"/>
      <c r="X550" s="700"/>
      <c r="Y550" s="624" t="s">
        <v>1221</v>
      </c>
    </row>
    <row r="551" spans="1:25" x14ac:dyDescent="0.3">
      <c r="A551" s="421"/>
      <c r="B551" s="344" t="s">
        <v>643</v>
      </c>
      <c r="C551" s="65" t="s">
        <v>634</v>
      </c>
      <c r="D551" s="65">
        <v>18</v>
      </c>
      <c r="E551" s="65">
        <v>47</v>
      </c>
      <c r="F551" s="292">
        <v>18</v>
      </c>
      <c r="G551" s="292"/>
      <c r="H551" s="292"/>
      <c r="I551" s="292"/>
      <c r="J551" s="292"/>
      <c r="K551" s="57" t="s">
        <v>649</v>
      </c>
      <c r="O551" s="421"/>
      <c r="P551" s="414" t="s">
        <v>606</v>
      </c>
      <c r="Q551" s="96" t="s">
        <v>82</v>
      </c>
      <c r="R551" s="96">
        <v>150</v>
      </c>
      <c r="S551" s="96">
        <v>308</v>
      </c>
      <c r="T551" s="700">
        <v>150</v>
      </c>
      <c r="U551" s="700"/>
      <c r="V551" s="700"/>
      <c r="W551" s="700"/>
      <c r="X551" s="700"/>
      <c r="Y551" s="66" t="s">
        <v>1222</v>
      </c>
    </row>
    <row r="552" spans="1:25" x14ac:dyDescent="0.3">
      <c r="A552" s="421"/>
      <c r="B552" s="344" t="s">
        <v>644</v>
      </c>
      <c r="C552" s="65" t="s">
        <v>634</v>
      </c>
      <c r="D552" s="65">
        <v>21</v>
      </c>
      <c r="E552" s="65">
        <v>51</v>
      </c>
      <c r="F552" s="292">
        <v>21</v>
      </c>
      <c r="G552" s="292"/>
      <c r="H552" s="292"/>
      <c r="I552" s="292"/>
      <c r="J552" s="292"/>
      <c r="K552" s="57" t="s">
        <v>586</v>
      </c>
      <c r="O552" s="547"/>
      <c r="P552" s="658" t="s">
        <v>607</v>
      </c>
      <c r="Q552" s="623" t="s">
        <v>82</v>
      </c>
      <c r="R552" s="623">
        <v>150</v>
      </c>
      <c r="S552" s="623">
        <v>434</v>
      </c>
      <c r="T552" s="700">
        <v>150</v>
      </c>
      <c r="U552" s="700"/>
      <c r="V552" s="700"/>
      <c r="W552" s="700"/>
      <c r="X552" s="700"/>
      <c r="Y552" s="624" t="s">
        <v>1223</v>
      </c>
    </row>
    <row r="553" spans="1:25" x14ac:dyDescent="0.3">
      <c r="A553" s="421"/>
      <c r="B553" s="344" t="s">
        <v>645</v>
      </c>
      <c r="C553" s="65" t="s">
        <v>634</v>
      </c>
      <c r="D553" s="65">
        <v>21</v>
      </c>
      <c r="E553" s="65">
        <v>50</v>
      </c>
      <c r="F553" s="292">
        <v>21</v>
      </c>
      <c r="G553" s="292"/>
      <c r="H553" s="292"/>
      <c r="I553" s="292"/>
      <c r="J553" s="292"/>
      <c r="K553" s="57" t="s">
        <v>586</v>
      </c>
      <c r="O553" s="421"/>
      <c r="P553" s="414" t="s">
        <v>608</v>
      </c>
      <c r="Q553" s="96" t="s">
        <v>82</v>
      </c>
      <c r="R553" s="96">
        <v>150</v>
      </c>
      <c r="S553" s="96">
        <v>450</v>
      </c>
      <c r="T553" s="700">
        <v>150</v>
      </c>
      <c r="U553" s="700"/>
      <c r="V553" s="700"/>
      <c r="W553" s="700"/>
      <c r="X553" s="700"/>
      <c r="Y553" s="66" t="s">
        <v>1224</v>
      </c>
    </row>
    <row r="554" spans="1:25" x14ac:dyDescent="0.3">
      <c r="A554" s="421"/>
      <c r="B554" s="344" t="s">
        <v>646</v>
      </c>
      <c r="C554" s="65" t="s">
        <v>634</v>
      </c>
      <c r="D554" s="65">
        <v>23</v>
      </c>
      <c r="E554" s="65">
        <v>52</v>
      </c>
      <c r="F554" s="292">
        <v>23</v>
      </c>
      <c r="G554" s="292"/>
      <c r="H554" s="292"/>
      <c r="I554" s="292"/>
      <c r="J554" s="292"/>
      <c r="K554" s="57" t="s">
        <v>650</v>
      </c>
      <c r="O554" s="547"/>
      <c r="P554" s="658" t="s">
        <v>609</v>
      </c>
      <c r="Q554" s="623" t="s">
        <v>82</v>
      </c>
      <c r="R554" s="623">
        <v>150</v>
      </c>
      <c r="S554" s="623">
        <v>426</v>
      </c>
      <c r="T554" s="700">
        <v>150</v>
      </c>
      <c r="U554" s="700"/>
      <c r="V554" s="700"/>
      <c r="W554" s="700"/>
      <c r="X554" s="700"/>
      <c r="Y554" s="624" t="s">
        <v>1210</v>
      </c>
    </row>
    <row r="555" spans="1:25" ht="15" thickBot="1" x14ac:dyDescent="0.35">
      <c r="A555" s="421"/>
      <c r="B555" s="415" t="s">
        <v>647</v>
      </c>
      <c r="C555" s="65" t="s">
        <v>634</v>
      </c>
      <c r="D555" s="84">
        <v>23</v>
      </c>
      <c r="E555" s="84">
        <v>48</v>
      </c>
      <c r="F555" s="317">
        <v>23</v>
      </c>
      <c r="G555" s="317"/>
      <c r="H555" s="317"/>
      <c r="I555" s="317"/>
      <c r="J555" s="317"/>
      <c r="K555" s="64" t="s">
        <v>650</v>
      </c>
      <c r="O555" s="421"/>
      <c r="P555" s="414" t="s">
        <v>610</v>
      </c>
      <c r="Q555" s="96" t="s">
        <v>82</v>
      </c>
      <c r="R555" s="96">
        <v>150</v>
      </c>
      <c r="S555" s="96">
        <v>408</v>
      </c>
      <c r="T555" s="700">
        <v>150</v>
      </c>
      <c r="U555" s="700"/>
      <c r="V555" s="700"/>
      <c r="W555" s="700"/>
      <c r="X555" s="700"/>
      <c r="Y555" s="66" t="s">
        <v>1211</v>
      </c>
    </row>
    <row r="556" spans="1:25" ht="18.600000000000001" thickBot="1" x14ac:dyDescent="0.4">
      <c r="A556" s="75" t="s">
        <v>653</v>
      </c>
      <c r="B556" s="15"/>
      <c r="C556" s="83"/>
      <c r="D556" s="27"/>
      <c r="E556" s="27"/>
      <c r="F556" s="27"/>
      <c r="G556" s="27"/>
      <c r="H556" s="27"/>
      <c r="I556" s="27"/>
      <c r="J556" s="27"/>
      <c r="K556" s="16"/>
      <c r="O556" s="547"/>
      <c r="P556" s="658" t="s">
        <v>611</v>
      </c>
      <c r="Q556" s="623" t="s">
        <v>82</v>
      </c>
      <c r="R556" s="623">
        <v>150</v>
      </c>
      <c r="S556" s="623">
        <v>361</v>
      </c>
      <c r="T556" s="700">
        <v>150</v>
      </c>
      <c r="U556" s="700"/>
      <c r="V556" s="700"/>
      <c r="W556" s="700"/>
      <c r="X556" s="700"/>
      <c r="Y556" s="624" t="s">
        <v>1225</v>
      </c>
    </row>
    <row r="557" spans="1:25" x14ac:dyDescent="0.3">
      <c r="A557" s="428" t="s">
        <v>671</v>
      </c>
      <c r="B557" s="344" t="s">
        <v>654</v>
      </c>
      <c r="C557" s="65" t="s">
        <v>308</v>
      </c>
      <c r="D557" s="65">
        <v>850</v>
      </c>
      <c r="E557" s="65">
        <v>1800</v>
      </c>
      <c r="F557" s="292"/>
      <c r="G557" s="292"/>
      <c r="H557" s="292"/>
      <c r="I557" s="292">
        <v>850</v>
      </c>
      <c r="J557" s="292"/>
      <c r="K557" s="66" t="s">
        <v>1234</v>
      </c>
      <c r="O557" s="421"/>
      <c r="P557" s="414" t="s">
        <v>613</v>
      </c>
      <c r="Q557" s="96" t="s">
        <v>82</v>
      </c>
      <c r="R557" s="96">
        <v>150</v>
      </c>
      <c r="S557" s="96">
        <v>322</v>
      </c>
      <c r="T557" s="700">
        <v>150</v>
      </c>
      <c r="U557" s="700"/>
      <c r="V557" s="700"/>
      <c r="W557" s="700"/>
      <c r="X557" s="700"/>
      <c r="Y557" s="66" t="s">
        <v>1226</v>
      </c>
    </row>
    <row r="558" spans="1:25" x14ac:dyDescent="0.3">
      <c r="A558" s="419" t="s">
        <v>672</v>
      </c>
      <c r="B558" s="344" t="s">
        <v>655</v>
      </c>
      <c r="C558" s="65" t="s">
        <v>309</v>
      </c>
      <c r="D558" s="65">
        <v>640</v>
      </c>
      <c r="E558" s="65">
        <v>1300</v>
      </c>
      <c r="F558" s="292"/>
      <c r="G558" s="292"/>
      <c r="H558" s="292">
        <v>640</v>
      </c>
      <c r="I558" s="292"/>
      <c r="J558" s="292"/>
      <c r="K558" s="66" t="s">
        <v>1234</v>
      </c>
      <c r="O558" s="547"/>
      <c r="P558" s="658" t="s">
        <v>614</v>
      </c>
      <c r="Q558" s="623" t="s">
        <v>82</v>
      </c>
      <c r="R558" s="623">
        <v>150</v>
      </c>
      <c r="S558" s="623">
        <v>315</v>
      </c>
      <c r="T558" s="700">
        <v>150</v>
      </c>
      <c r="U558" s="700"/>
      <c r="V558" s="700"/>
      <c r="W558" s="700"/>
      <c r="X558" s="700"/>
      <c r="Y558" s="624" t="s">
        <v>1217</v>
      </c>
    </row>
    <row r="559" spans="1:25" x14ac:dyDescent="0.3">
      <c r="A559" s="421"/>
      <c r="B559" s="344" t="s">
        <v>656</v>
      </c>
      <c r="C559" s="65" t="s">
        <v>314</v>
      </c>
      <c r="D559" s="65">
        <v>400</v>
      </c>
      <c r="E559" s="65">
        <v>800</v>
      </c>
      <c r="F559" s="292"/>
      <c r="G559" s="292">
        <v>400</v>
      </c>
      <c r="H559" s="292"/>
      <c r="I559" s="292"/>
      <c r="J559" s="292"/>
      <c r="K559" s="66" t="s">
        <v>1233</v>
      </c>
      <c r="O559" s="421"/>
      <c r="P559" s="414" t="s">
        <v>615</v>
      </c>
      <c r="Q559" s="96" t="s">
        <v>82</v>
      </c>
      <c r="R559" s="96">
        <v>150</v>
      </c>
      <c r="S559" s="96">
        <v>411</v>
      </c>
      <c r="T559" s="700">
        <v>150</v>
      </c>
      <c r="U559" s="700"/>
      <c r="V559" s="700"/>
      <c r="W559" s="700"/>
      <c r="X559" s="700"/>
      <c r="Y559" s="66" t="s">
        <v>1219</v>
      </c>
    </row>
    <row r="560" spans="1:25" x14ac:dyDescent="0.3">
      <c r="A560" s="437" t="s">
        <v>1351</v>
      </c>
      <c r="B560" s="344" t="s">
        <v>657</v>
      </c>
      <c r="C560" s="96" t="s">
        <v>2069</v>
      </c>
      <c r="D560" s="65">
        <v>660</v>
      </c>
      <c r="E560" s="65">
        <v>1700</v>
      </c>
      <c r="F560" s="292"/>
      <c r="G560" s="292"/>
      <c r="H560" s="292">
        <v>660</v>
      </c>
      <c r="I560" s="292"/>
      <c r="J560" s="292"/>
      <c r="K560" s="66" t="s">
        <v>1234</v>
      </c>
      <c r="O560" s="547"/>
      <c r="P560" s="658" t="s">
        <v>616</v>
      </c>
      <c r="Q560" s="623" t="s">
        <v>82</v>
      </c>
      <c r="R560" s="623">
        <v>150</v>
      </c>
      <c r="S560" s="623">
        <v>411</v>
      </c>
      <c r="T560" s="700">
        <v>150</v>
      </c>
      <c r="U560" s="700"/>
      <c r="V560" s="700"/>
      <c r="W560" s="700"/>
      <c r="X560" s="700"/>
      <c r="Y560" s="624" t="s">
        <v>1227</v>
      </c>
    </row>
    <row r="561" spans="1:25" x14ac:dyDescent="0.3">
      <c r="A561" s="437"/>
      <c r="B561" s="344" t="s">
        <v>658</v>
      </c>
      <c r="C561" s="96" t="s">
        <v>98</v>
      </c>
      <c r="D561" s="65">
        <v>400</v>
      </c>
      <c r="E561" s="65">
        <v>800</v>
      </c>
      <c r="F561" s="292"/>
      <c r="G561" s="292">
        <v>400</v>
      </c>
      <c r="H561" s="292"/>
      <c r="I561" s="292"/>
      <c r="J561" s="292"/>
      <c r="K561" s="66" t="s">
        <v>1234</v>
      </c>
      <c r="O561" s="421"/>
      <c r="P561" s="414" t="s">
        <v>623</v>
      </c>
      <c r="Q561" s="96" t="s">
        <v>624</v>
      </c>
      <c r="R561" s="96">
        <v>75</v>
      </c>
      <c r="S561" s="96">
        <v>122</v>
      </c>
      <c r="T561" s="700">
        <v>75</v>
      </c>
      <c r="U561" s="700"/>
      <c r="V561" s="700"/>
      <c r="W561" s="700"/>
      <c r="X561" s="700"/>
      <c r="Y561" s="66" t="s">
        <v>1828</v>
      </c>
    </row>
    <row r="562" spans="1:25" x14ac:dyDescent="0.3">
      <c r="A562" s="421"/>
      <c r="B562" s="344" t="s">
        <v>659</v>
      </c>
      <c r="C562" s="96" t="s">
        <v>2065</v>
      </c>
      <c r="D562" s="65">
        <v>600</v>
      </c>
      <c r="E562" s="65">
        <v>1200</v>
      </c>
      <c r="F562" s="292"/>
      <c r="G562" s="292"/>
      <c r="H562" s="292">
        <v>600</v>
      </c>
      <c r="I562" s="292"/>
      <c r="J562" s="292"/>
      <c r="K562" s="66" t="s">
        <v>1235</v>
      </c>
      <c r="O562" s="547"/>
      <c r="P562" s="658" t="s">
        <v>625</v>
      </c>
      <c r="Q562" s="623" t="s">
        <v>624</v>
      </c>
      <c r="R562" s="623">
        <v>60</v>
      </c>
      <c r="S562" s="623">
        <v>98</v>
      </c>
      <c r="T562" s="700">
        <v>60</v>
      </c>
      <c r="U562" s="700"/>
      <c r="V562" s="700"/>
      <c r="W562" s="700"/>
      <c r="X562" s="700"/>
      <c r="Y562" s="624" t="s">
        <v>1828</v>
      </c>
    </row>
    <row r="563" spans="1:25" x14ac:dyDescent="0.3">
      <c r="A563" s="421"/>
      <c r="B563" s="344" t="s">
        <v>661</v>
      </c>
      <c r="C563" s="96" t="s">
        <v>2065</v>
      </c>
      <c r="D563" s="65">
        <v>400</v>
      </c>
      <c r="E563" s="65">
        <v>480</v>
      </c>
      <c r="F563" s="292"/>
      <c r="G563" s="292">
        <v>400</v>
      </c>
      <c r="H563" s="292"/>
      <c r="I563" s="292"/>
      <c r="J563" s="292"/>
      <c r="K563" s="66" t="s">
        <v>1237</v>
      </c>
      <c r="O563" s="421"/>
      <c r="P563" s="414" t="s">
        <v>626</v>
      </c>
      <c r="Q563" s="96" t="s">
        <v>624</v>
      </c>
      <c r="R563" s="96">
        <v>75</v>
      </c>
      <c r="S563" s="96">
        <v>122</v>
      </c>
      <c r="T563" s="700">
        <v>75</v>
      </c>
      <c r="U563" s="700"/>
      <c r="V563" s="700"/>
      <c r="W563" s="700"/>
      <c r="X563" s="700"/>
      <c r="Y563" s="66" t="s">
        <v>1829</v>
      </c>
    </row>
    <row r="564" spans="1:25" x14ac:dyDescent="0.3">
      <c r="A564" s="421"/>
      <c r="B564" s="344" t="s">
        <v>662</v>
      </c>
      <c r="C564" s="96" t="s">
        <v>2065</v>
      </c>
      <c r="D564" s="65">
        <v>800</v>
      </c>
      <c r="E564" s="65">
        <v>960</v>
      </c>
      <c r="F564" s="292"/>
      <c r="G564" s="292"/>
      <c r="H564" s="292"/>
      <c r="I564" s="292">
        <v>800</v>
      </c>
      <c r="J564" s="292"/>
      <c r="K564" s="66" t="s">
        <v>1238</v>
      </c>
      <c r="O564" s="547"/>
      <c r="P564" s="658" t="s">
        <v>627</v>
      </c>
      <c r="Q564" s="623" t="s">
        <v>624</v>
      </c>
      <c r="R564" s="623">
        <v>60</v>
      </c>
      <c r="S564" s="623">
        <v>98</v>
      </c>
      <c r="T564" s="700">
        <v>60</v>
      </c>
      <c r="U564" s="700"/>
      <c r="V564" s="700"/>
      <c r="W564" s="700"/>
      <c r="X564" s="700"/>
      <c r="Y564" s="624" t="s">
        <v>1829</v>
      </c>
    </row>
    <row r="565" spans="1:25" x14ac:dyDescent="0.3">
      <c r="A565" s="421"/>
      <c r="B565" s="344" t="s">
        <v>663</v>
      </c>
      <c r="C565" s="65" t="s">
        <v>168</v>
      </c>
      <c r="D565" s="65">
        <v>60</v>
      </c>
      <c r="E565" s="65">
        <v>136</v>
      </c>
      <c r="F565" s="292">
        <v>60</v>
      </c>
      <c r="G565" s="292"/>
      <c r="H565" s="292"/>
      <c r="I565" s="292"/>
      <c r="J565" s="292"/>
      <c r="K565" s="57"/>
      <c r="O565" s="421"/>
      <c r="P565" s="414" t="s">
        <v>629</v>
      </c>
      <c r="Q565" s="96" t="s">
        <v>624</v>
      </c>
      <c r="R565" s="96">
        <v>50</v>
      </c>
      <c r="S565" s="96">
        <v>135</v>
      </c>
      <c r="T565" s="700">
        <v>50</v>
      </c>
      <c r="U565" s="700"/>
      <c r="V565" s="700"/>
      <c r="W565" s="700"/>
      <c r="X565" s="700"/>
      <c r="Y565" s="66" t="s">
        <v>1830</v>
      </c>
    </row>
    <row r="566" spans="1:25" x14ac:dyDescent="0.3">
      <c r="A566" s="421"/>
      <c r="B566" s="344" t="s">
        <v>664</v>
      </c>
      <c r="C566" s="65" t="s">
        <v>168</v>
      </c>
      <c r="D566" s="65">
        <v>120</v>
      </c>
      <c r="E566" s="65">
        <v>276</v>
      </c>
      <c r="F566" s="292">
        <v>120</v>
      </c>
      <c r="G566" s="292"/>
      <c r="H566" s="292"/>
      <c r="I566" s="292"/>
      <c r="J566" s="292"/>
      <c r="K566" s="57"/>
      <c r="O566" s="547"/>
      <c r="P566" s="658" t="s">
        <v>630</v>
      </c>
      <c r="Q566" s="623" t="s">
        <v>624</v>
      </c>
      <c r="R566" s="623">
        <v>40</v>
      </c>
      <c r="S566" s="623">
        <v>108</v>
      </c>
      <c r="T566" s="700">
        <v>40</v>
      </c>
      <c r="U566" s="700"/>
      <c r="V566" s="700"/>
      <c r="W566" s="700"/>
      <c r="X566" s="700"/>
      <c r="Y566" s="624" t="s">
        <v>1830</v>
      </c>
    </row>
    <row r="567" spans="1:25" x14ac:dyDescent="0.3">
      <c r="A567" s="421"/>
      <c r="B567" s="344" t="s">
        <v>665</v>
      </c>
      <c r="C567" s="65" t="s">
        <v>82</v>
      </c>
      <c r="D567" s="65">
        <v>40</v>
      </c>
      <c r="E567" s="65">
        <v>84</v>
      </c>
      <c r="F567" s="292">
        <v>40</v>
      </c>
      <c r="G567" s="292"/>
      <c r="H567" s="292"/>
      <c r="I567" s="292"/>
      <c r="J567" s="292"/>
      <c r="K567" s="66" t="s">
        <v>1230</v>
      </c>
      <c r="O567" s="421"/>
      <c r="P567" s="414" t="s">
        <v>631</v>
      </c>
      <c r="Q567" s="96" t="s">
        <v>624</v>
      </c>
      <c r="R567" s="96">
        <v>50</v>
      </c>
      <c r="S567" s="96">
        <v>135</v>
      </c>
      <c r="T567" s="700">
        <v>50</v>
      </c>
      <c r="U567" s="700"/>
      <c r="V567" s="700"/>
      <c r="W567" s="700"/>
      <c r="X567" s="700"/>
      <c r="Y567" s="66" t="s">
        <v>1830</v>
      </c>
    </row>
    <row r="568" spans="1:25" x14ac:dyDescent="0.3">
      <c r="A568" s="421"/>
      <c r="B568" s="344" t="s">
        <v>666</v>
      </c>
      <c r="C568" s="65" t="s">
        <v>82</v>
      </c>
      <c r="D568" s="65">
        <v>90</v>
      </c>
      <c r="E568" s="65">
        <v>180</v>
      </c>
      <c r="F568" s="292">
        <v>90</v>
      </c>
      <c r="G568" s="292"/>
      <c r="H568" s="292"/>
      <c r="I568" s="292"/>
      <c r="J568" s="292"/>
      <c r="K568" s="66" t="s">
        <v>1231</v>
      </c>
      <c r="O568" s="547"/>
      <c r="P568" s="658" t="s">
        <v>632</v>
      </c>
      <c r="Q568" s="623" t="s">
        <v>624</v>
      </c>
      <c r="R568" s="623">
        <v>40</v>
      </c>
      <c r="S568" s="623">
        <v>108</v>
      </c>
      <c r="T568" s="700">
        <v>40</v>
      </c>
      <c r="U568" s="700"/>
      <c r="V568" s="700"/>
      <c r="W568" s="700"/>
      <c r="X568" s="700"/>
      <c r="Y568" s="624" t="s">
        <v>1831</v>
      </c>
    </row>
    <row r="569" spans="1:25" x14ac:dyDescent="0.3">
      <c r="A569" s="421"/>
      <c r="B569" s="344" t="s">
        <v>667</v>
      </c>
      <c r="C569" s="65" t="s">
        <v>82</v>
      </c>
      <c r="D569" s="65">
        <v>150</v>
      </c>
      <c r="E569" s="65">
        <v>300</v>
      </c>
      <c r="F569" s="292">
        <v>150</v>
      </c>
      <c r="G569" s="292"/>
      <c r="H569" s="292"/>
      <c r="I569" s="292"/>
      <c r="J569" s="292"/>
      <c r="K569" s="66" t="s">
        <v>1232</v>
      </c>
      <c r="O569" s="421"/>
      <c r="P569" s="414" t="s">
        <v>633</v>
      </c>
      <c r="Q569" s="96" t="s">
        <v>634</v>
      </c>
      <c r="R569" s="96">
        <v>24</v>
      </c>
      <c r="S569" s="96">
        <v>48</v>
      </c>
      <c r="T569" s="700">
        <v>24</v>
      </c>
      <c r="U569" s="700"/>
      <c r="V569" s="700"/>
      <c r="W569" s="700"/>
      <c r="X569" s="700"/>
      <c r="Y569" s="66" t="s">
        <v>598</v>
      </c>
    </row>
    <row r="570" spans="1:25" x14ac:dyDescent="0.3">
      <c r="A570" s="421"/>
      <c r="B570" s="344" t="s">
        <v>668</v>
      </c>
      <c r="C570" s="65" t="s">
        <v>82</v>
      </c>
      <c r="D570" s="65">
        <v>100</v>
      </c>
      <c r="E570" s="65">
        <v>200</v>
      </c>
      <c r="F570" s="292">
        <v>100</v>
      </c>
      <c r="G570" s="292"/>
      <c r="H570" s="292"/>
      <c r="I570" s="292"/>
      <c r="J570" s="292"/>
      <c r="K570" s="66" t="s">
        <v>1239</v>
      </c>
      <c r="O570" s="547"/>
      <c r="P570" s="658" t="s">
        <v>635</v>
      </c>
      <c r="Q570" s="623" t="s">
        <v>634</v>
      </c>
      <c r="R570" s="623">
        <v>24</v>
      </c>
      <c r="S570" s="623">
        <v>46</v>
      </c>
      <c r="T570" s="700">
        <v>24</v>
      </c>
      <c r="U570" s="700"/>
      <c r="V570" s="700"/>
      <c r="W570" s="700"/>
      <c r="X570" s="700"/>
      <c r="Y570" s="624" t="s">
        <v>598</v>
      </c>
    </row>
    <row r="571" spans="1:25" x14ac:dyDescent="0.3">
      <c r="A571" s="421"/>
      <c r="B571" s="344" t="s">
        <v>669</v>
      </c>
      <c r="C571" s="65" t="s">
        <v>82</v>
      </c>
      <c r="D571" s="65">
        <v>35</v>
      </c>
      <c r="E571" s="65">
        <v>90</v>
      </c>
      <c r="F571" s="292">
        <v>35</v>
      </c>
      <c r="G571" s="292"/>
      <c r="H571" s="292"/>
      <c r="I571" s="292"/>
      <c r="J571" s="292"/>
      <c r="K571" s="66" t="s">
        <v>1236</v>
      </c>
      <c r="O571" s="421"/>
      <c r="P571" s="414" t="s">
        <v>636</v>
      </c>
      <c r="Q571" s="96" t="s">
        <v>634</v>
      </c>
      <c r="R571" s="96">
        <v>24</v>
      </c>
      <c r="S571" s="96">
        <v>47</v>
      </c>
      <c r="T571" s="700">
        <v>24</v>
      </c>
      <c r="U571" s="700"/>
      <c r="V571" s="700"/>
      <c r="W571" s="700"/>
      <c r="X571" s="700"/>
      <c r="Y571" s="66" t="s">
        <v>602</v>
      </c>
    </row>
    <row r="572" spans="1:25" ht="15" thickBot="1" x14ac:dyDescent="0.35">
      <c r="A572" s="421"/>
      <c r="B572" s="415" t="s">
        <v>670</v>
      </c>
      <c r="C572" s="65" t="s">
        <v>82</v>
      </c>
      <c r="D572" s="84">
        <v>110</v>
      </c>
      <c r="E572" s="84">
        <v>280</v>
      </c>
      <c r="F572" s="317">
        <v>110</v>
      </c>
      <c r="G572" s="317"/>
      <c r="H572" s="317"/>
      <c r="I572" s="317"/>
      <c r="J572" s="317"/>
      <c r="K572" s="76" t="s">
        <v>1236</v>
      </c>
      <c r="O572" s="547"/>
      <c r="P572" s="658" t="s">
        <v>637</v>
      </c>
      <c r="Q572" s="623" t="s">
        <v>634</v>
      </c>
      <c r="R572" s="623">
        <v>24</v>
      </c>
      <c r="S572" s="623">
        <v>45</v>
      </c>
      <c r="T572" s="700">
        <v>24</v>
      </c>
      <c r="U572" s="700"/>
      <c r="V572" s="700"/>
      <c r="W572" s="700"/>
      <c r="X572" s="700"/>
      <c r="Y572" s="624" t="s">
        <v>602</v>
      </c>
    </row>
    <row r="573" spans="1:25" ht="18.600000000000001" thickBot="1" x14ac:dyDescent="0.4">
      <c r="A573" s="56" t="s">
        <v>673</v>
      </c>
      <c r="B573" s="15"/>
      <c r="C573" s="83"/>
      <c r="D573" s="27"/>
      <c r="E573" s="27"/>
      <c r="F573" s="27"/>
      <c r="G573" s="27"/>
      <c r="H573" s="27"/>
      <c r="I573" s="27"/>
      <c r="J573" s="27"/>
      <c r="K573" s="16"/>
      <c r="O573" s="421"/>
      <c r="P573" s="414" t="s">
        <v>638</v>
      </c>
      <c r="Q573" s="96" t="s">
        <v>634</v>
      </c>
      <c r="R573" s="96">
        <v>24</v>
      </c>
      <c r="S573" s="96">
        <v>51</v>
      </c>
      <c r="T573" s="700">
        <v>24</v>
      </c>
      <c r="U573" s="700"/>
      <c r="V573" s="700"/>
      <c r="W573" s="700"/>
      <c r="X573" s="700"/>
      <c r="Y573" s="66" t="s">
        <v>612</v>
      </c>
    </row>
    <row r="574" spans="1:25" x14ac:dyDescent="0.3">
      <c r="A574" s="419" t="s">
        <v>703</v>
      </c>
      <c r="B574" s="413" t="s">
        <v>674</v>
      </c>
      <c r="C574" s="96" t="s">
        <v>424</v>
      </c>
      <c r="D574" s="85">
        <v>210</v>
      </c>
      <c r="E574" s="85">
        <v>620</v>
      </c>
      <c r="F574" s="200">
        <v>210</v>
      </c>
      <c r="G574" s="200"/>
      <c r="H574" s="200"/>
      <c r="I574" s="200"/>
      <c r="J574" s="200"/>
      <c r="K574" s="68" t="s">
        <v>1832</v>
      </c>
      <c r="O574" s="547"/>
      <c r="P574" s="658" t="s">
        <v>639</v>
      </c>
      <c r="Q574" s="623" t="s">
        <v>634</v>
      </c>
      <c r="R574" s="623">
        <v>24</v>
      </c>
      <c r="S574" s="623">
        <v>48</v>
      </c>
      <c r="T574" s="700">
        <v>24</v>
      </c>
      <c r="U574" s="700"/>
      <c r="V574" s="700"/>
      <c r="W574" s="700"/>
      <c r="X574" s="700"/>
      <c r="Y574" s="624" t="s">
        <v>612</v>
      </c>
    </row>
    <row r="575" spans="1:25" x14ac:dyDescent="0.3">
      <c r="A575" s="433" t="s">
        <v>704</v>
      </c>
      <c r="B575" s="344" t="s">
        <v>675</v>
      </c>
      <c r="C575" s="96" t="s">
        <v>424</v>
      </c>
      <c r="D575" s="65">
        <v>420</v>
      </c>
      <c r="E575" s="65">
        <v>1240</v>
      </c>
      <c r="F575" s="200"/>
      <c r="G575" s="200">
        <v>420</v>
      </c>
      <c r="H575" s="200"/>
      <c r="I575" s="200"/>
      <c r="J575" s="200"/>
      <c r="K575" s="66" t="s">
        <v>1832</v>
      </c>
      <c r="O575" s="421"/>
      <c r="P575" s="414" t="s">
        <v>640</v>
      </c>
      <c r="Q575" s="96" t="s">
        <v>634</v>
      </c>
      <c r="R575" s="96">
        <v>24</v>
      </c>
      <c r="S575" s="96">
        <v>51</v>
      </c>
      <c r="T575" s="700">
        <v>24</v>
      </c>
      <c r="U575" s="700"/>
      <c r="V575" s="700"/>
      <c r="W575" s="700"/>
      <c r="X575" s="700"/>
      <c r="Y575" s="66" t="s">
        <v>648</v>
      </c>
    </row>
    <row r="576" spans="1:25" x14ac:dyDescent="0.3">
      <c r="A576" s="434"/>
      <c r="B576" s="344" t="s">
        <v>676</v>
      </c>
      <c r="C576" s="96" t="s">
        <v>424</v>
      </c>
      <c r="D576" s="65">
        <v>630</v>
      </c>
      <c r="E576" s="65">
        <v>1860</v>
      </c>
      <c r="F576" s="200"/>
      <c r="G576" s="200"/>
      <c r="H576" s="200">
        <v>630</v>
      </c>
      <c r="I576" s="200"/>
      <c r="J576" s="200"/>
      <c r="K576" s="66" t="s">
        <v>1832</v>
      </c>
      <c r="O576" s="547"/>
      <c r="P576" s="658" t="s">
        <v>641</v>
      </c>
      <c r="Q576" s="623" t="s">
        <v>634</v>
      </c>
      <c r="R576" s="623">
        <v>24</v>
      </c>
      <c r="S576" s="623">
        <v>48</v>
      </c>
      <c r="T576" s="700">
        <v>24</v>
      </c>
      <c r="U576" s="700"/>
      <c r="V576" s="700"/>
      <c r="W576" s="700"/>
      <c r="X576" s="700"/>
      <c r="Y576" s="624" t="s">
        <v>648</v>
      </c>
    </row>
    <row r="577" spans="1:25" x14ac:dyDescent="0.3">
      <c r="A577" s="434"/>
      <c r="B577" s="344" t="s">
        <v>677</v>
      </c>
      <c r="C577" s="65" t="s">
        <v>477</v>
      </c>
      <c r="D577" s="65">
        <v>1350</v>
      </c>
      <c r="E577" s="65">
        <v>3200</v>
      </c>
      <c r="F577" s="200"/>
      <c r="G577" s="200"/>
      <c r="H577" s="200"/>
      <c r="I577" s="200"/>
      <c r="J577" s="200">
        <v>1350</v>
      </c>
      <c r="K577" s="66" t="s">
        <v>1833</v>
      </c>
      <c r="O577" s="421"/>
      <c r="P577" s="414" t="s">
        <v>642</v>
      </c>
      <c r="Q577" s="96" t="s">
        <v>634</v>
      </c>
      <c r="R577" s="96">
        <v>18</v>
      </c>
      <c r="S577" s="96">
        <v>51</v>
      </c>
      <c r="T577" s="700">
        <v>18</v>
      </c>
      <c r="U577" s="700"/>
      <c r="V577" s="700"/>
      <c r="W577" s="700"/>
      <c r="X577" s="700"/>
      <c r="Y577" s="66" t="s">
        <v>649</v>
      </c>
    </row>
    <row r="578" spans="1:25" x14ac:dyDescent="0.3">
      <c r="A578" s="434"/>
      <c r="B578" s="344" t="s">
        <v>678</v>
      </c>
      <c r="C578" s="96" t="s">
        <v>424</v>
      </c>
      <c r="D578" s="65">
        <v>210</v>
      </c>
      <c r="E578" s="65">
        <v>620</v>
      </c>
      <c r="F578" s="200">
        <v>210</v>
      </c>
      <c r="G578" s="200"/>
      <c r="H578" s="200"/>
      <c r="I578" s="200"/>
      <c r="J578" s="200"/>
      <c r="K578" s="66" t="s">
        <v>1832</v>
      </c>
      <c r="O578" s="547"/>
      <c r="P578" s="658" t="s">
        <v>643</v>
      </c>
      <c r="Q578" s="623" t="s">
        <v>634</v>
      </c>
      <c r="R578" s="623">
        <v>18</v>
      </c>
      <c r="S578" s="623">
        <v>47</v>
      </c>
      <c r="T578" s="700">
        <v>18</v>
      </c>
      <c r="U578" s="700"/>
      <c r="V578" s="700"/>
      <c r="W578" s="700"/>
      <c r="X578" s="700"/>
      <c r="Y578" s="624" t="s">
        <v>649</v>
      </c>
    </row>
    <row r="579" spans="1:25" x14ac:dyDescent="0.3">
      <c r="A579" s="434"/>
      <c r="B579" s="344" t="s">
        <v>679</v>
      </c>
      <c r="C579" s="96" t="s">
        <v>424</v>
      </c>
      <c r="D579" s="65">
        <v>510</v>
      </c>
      <c r="E579" s="65">
        <v>1500</v>
      </c>
      <c r="F579" s="200"/>
      <c r="G579" s="200"/>
      <c r="H579" s="200">
        <v>510</v>
      </c>
      <c r="I579" s="200"/>
      <c r="J579" s="200"/>
      <c r="K579" s="66" t="s">
        <v>1832</v>
      </c>
      <c r="O579" s="421"/>
      <c r="P579" s="414" t="s">
        <v>644</v>
      </c>
      <c r="Q579" s="96" t="s">
        <v>634</v>
      </c>
      <c r="R579" s="96">
        <v>21</v>
      </c>
      <c r="S579" s="96">
        <v>51</v>
      </c>
      <c r="T579" s="700">
        <v>21</v>
      </c>
      <c r="U579" s="700"/>
      <c r="V579" s="700"/>
      <c r="W579" s="700"/>
      <c r="X579" s="700"/>
      <c r="Y579" s="66" t="s">
        <v>586</v>
      </c>
    </row>
    <row r="580" spans="1:25" x14ac:dyDescent="0.3">
      <c r="A580" s="434"/>
      <c r="B580" s="344" t="s">
        <v>680</v>
      </c>
      <c r="C580" s="96" t="s">
        <v>424</v>
      </c>
      <c r="D580" s="65">
        <v>540</v>
      </c>
      <c r="E580" s="65">
        <v>1650</v>
      </c>
      <c r="F580" s="200"/>
      <c r="G580" s="200"/>
      <c r="H580" s="200">
        <v>540</v>
      </c>
      <c r="I580" s="200"/>
      <c r="J580" s="200"/>
      <c r="K580" s="66" t="s">
        <v>1832</v>
      </c>
      <c r="O580" s="547"/>
      <c r="P580" s="658" t="s">
        <v>645</v>
      </c>
      <c r="Q580" s="623" t="s">
        <v>634</v>
      </c>
      <c r="R580" s="623">
        <v>21</v>
      </c>
      <c r="S580" s="623">
        <v>50</v>
      </c>
      <c r="T580" s="700">
        <v>21</v>
      </c>
      <c r="U580" s="700"/>
      <c r="V580" s="700"/>
      <c r="W580" s="700"/>
      <c r="X580" s="700"/>
      <c r="Y580" s="624" t="s">
        <v>586</v>
      </c>
    </row>
    <row r="581" spans="1:25" x14ac:dyDescent="0.3">
      <c r="A581" s="434"/>
      <c r="B581" s="344" t="s">
        <v>681</v>
      </c>
      <c r="C581" s="96" t="s">
        <v>424</v>
      </c>
      <c r="D581" s="65">
        <v>580</v>
      </c>
      <c r="E581" s="65">
        <v>1800</v>
      </c>
      <c r="F581" s="200"/>
      <c r="G581" s="200"/>
      <c r="H581" s="200">
        <v>580</v>
      </c>
      <c r="I581" s="200"/>
      <c r="J581" s="200"/>
      <c r="K581" s="66" t="s">
        <v>1832</v>
      </c>
      <c r="O581" s="421"/>
      <c r="P581" s="414" t="s">
        <v>646</v>
      </c>
      <c r="Q581" s="96" t="s">
        <v>634</v>
      </c>
      <c r="R581" s="96">
        <v>23</v>
      </c>
      <c r="S581" s="96">
        <v>52</v>
      </c>
      <c r="T581" s="700">
        <v>23</v>
      </c>
      <c r="U581" s="700"/>
      <c r="V581" s="700"/>
      <c r="W581" s="700"/>
      <c r="X581" s="700"/>
      <c r="Y581" s="66" t="s">
        <v>650</v>
      </c>
    </row>
    <row r="582" spans="1:25" x14ac:dyDescent="0.3">
      <c r="A582" s="434"/>
      <c r="B582" s="344" t="s">
        <v>682</v>
      </c>
      <c r="C582" s="96" t="s">
        <v>424</v>
      </c>
      <c r="D582" s="65">
        <v>640</v>
      </c>
      <c r="E582" s="65">
        <v>1960</v>
      </c>
      <c r="F582" s="200"/>
      <c r="G582" s="200"/>
      <c r="H582" s="200">
        <v>640</v>
      </c>
      <c r="I582" s="200"/>
      <c r="J582" s="200"/>
      <c r="K582" s="66" t="s">
        <v>1832</v>
      </c>
      <c r="O582" s="547"/>
      <c r="P582" s="737" t="s">
        <v>647</v>
      </c>
      <c r="Q582" s="623" t="s">
        <v>634</v>
      </c>
      <c r="R582" s="637">
        <v>23</v>
      </c>
      <c r="S582" s="637">
        <v>48</v>
      </c>
      <c r="T582" s="738">
        <v>23</v>
      </c>
      <c r="U582" s="738"/>
      <c r="V582" s="738"/>
      <c r="W582" s="738"/>
      <c r="X582" s="738"/>
      <c r="Y582" s="638" t="s">
        <v>650</v>
      </c>
    </row>
    <row r="583" spans="1:25" x14ac:dyDescent="0.3">
      <c r="A583" s="434"/>
      <c r="B583" s="344" t="s">
        <v>683</v>
      </c>
      <c r="C583" s="96" t="s">
        <v>424</v>
      </c>
      <c r="D583" s="65">
        <v>720</v>
      </c>
      <c r="E583" s="65">
        <v>2150</v>
      </c>
      <c r="F583" s="200"/>
      <c r="G583" s="200"/>
      <c r="H583" s="200">
        <v>720</v>
      </c>
      <c r="I583" s="200"/>
      <c r="J583" s="200"/>
      <c r="K583" s="66" t="s">
        <v>1832</v>
      </c>
      <c r="O583" s="547"/>
      <c r="P583" s="658" t="s">
        <v>665</v>
      </c>
      <c r="Q583" s="623" t="s">
        <v>82</v>
      </c>
      <c r="R583" s="623">
        <v>40</v>
      </c>
      <c r="S583" s="623">
        <v>84</v>
      </c>
      <c r="T583" s="700">
        <v>40</v>
      </c>
      <c r="U583" s="700"/>
      <c r="V583" s="700"/>
      <c r="W583" s="700"/>
      <c r="X583" s="700"/>
      <c r="Y583" s="624" t="s">
        <v>1230</v>
      </c>
    </row>
    <row r="584" spans="1:25" x14ac:dyDescent="0.3">
      <c r="A584" s="434"/>
      <c r="B584" s="344" t="s">
        <v>684</v>
      </c>
      <c r="C584" s="96" t="s">
        <v>424</v>
      </c>
      <c r="D584" s="65">
        <v>800</v>
      </c>
      <c r="E584" s="65">
        <v>2340</v>
      </c>
      <c r="F584" s="200"/>
      <c r="G584" s="200"/>
      <c r="H584" s="200"/>
      <c r="I584" s="200">
        <v>800</v>
      </c>
      <c r="J584" s="200"/>
      <c r="K584" s="66" t="s">
        <v>1832</v>
      </c>
      <c r="O584" s="421"/>
      <c r="P584" s="414" t="s">
        <v>666</v>
      </c>
      <c r="Q584" s="96" t="s">
        <v>82</v>
      </c>
      <c r="R584" s="96">
        <v>90</v>
      </c>
      <c r="S584" s="96">
        <v>180</v>
      </c>
      <c r="T584" s="700">
        <v>90</v>
      </c>
      <c r="U584" s="700"/>
      <c r="V584" s="700"/>
      <c r="W584" s="700"/>
      <c r="X584" s="700"/>
      <c r="Y584" s="66" t="s">
        <v>1231</v>
      </c>
    </row>
    <row r="585" spans="1:25" x14ac:dyDescent="0.3">
      <c r="A585" s="434"/>
      <c r="B585" s="344" t="s">
        <v>685</v>
      </c>
      <c r="C585" s="96" t="s">
        <v>424</v>
      </c>
      <c r="D585" s="65">
        <v>15.19</v>
      </c>
      <c r="E585" s="65">
        <v>45</v>
      </c>
      <c r="F585" s="200">
        <v>15.19</v>
      </c>
      <c r="G585" s="200"/>
      <c r="H585" s="200"/>
      <c r="I585" s="200"/>
      <c r="J585" s="200"/>
      <c r="K585" s="66" t="s">
        <v>1834</v>
      </c>
      <c r="O585" s="547"/>
      <c r="P585" s="658" t="s">
        <v>667</v>
      </c>
      <c r="Q585" s="623" t="s">
        <v>82</v>
      </c>
      <c r="R585" s="623">
        <v>150</v>
      </c>
      <c r="S585" s="623">
        <v>300</v>
      </c>
      <c r="T585" s="700">
        <v>150</v>
      </c>
      <c r="U585" s="700"/>
      <c r="V585" s="700"/>
      <c r="W585" s="700"/>
      <c r="X585" s="700"/>
      <c r="Y585" s="624" t="s">
        <v>1232</v>
      </c>
    </row>
    <row r="586" spans="1:25" x14ac:dyDescent="0.3">
      <c r="A586" s="434"/>
      <c r="B586" s="344" t="s">
        <v>686</v>
      </c>
      <c r="C586" s="96" t="s">
        <v>424</v>
      </c>
      <c r="D586" s="65">
        <v>16.239999999999998</v>
      </c>
      <c r="E586" s="65">
        <v>43</v>
      </c>
      <c r="F586" s="200">
        <v>16.239999999999998</v>
      </c>
      <c r="G586" s="200"/>
      <c r="H586" s="200"/>
      <c r="I586" s="200"/>
      <c r="J586" s="200"/>
      <c r="K586" s="66" t="s">
        <v>1834</v>
      </c>
      <c r="O586" s="421"/>
      <c r="P586" s="414" t="s">
        <v>668</v>
      </c>
      <c r="Q586" s="96" t="s">
        <v>82</v>
      </c>
      <c r="R586" s="96">
        <v>100</v>
      </c>
      <c r="S586" s="96">
        <v>200</v>
      </c>
      <c r="T586" s="700">
        <v>100</v>
      </c>
      <c r="U586" s="700"/>
      <c r="V586" s="700"/>
      <c r="W586" s="700"/>
      <c r="X586" s="700"/>
      <c r="Y586" s="66" t="s">
        <v>1239</v>
      </c>
    </row>
    <row r="587" spans="1:25" x14ac:dyDescent="0.3">
      <c r="A587" s="434"/>
      <c r="B587" s="344" t="s">
        <v>687</v>
      </c>
      <c r="C587" s="96" t="s">
        <v>424</v>
      </c>
      <c r="D587" s="65">
        <v>14.54</v>
      </c>
      <c r="E587" s="65">
        <v>39</v>
      </c>
      <c r="F587" s="200">
        <v>14.54</v>
      </c>
      <c r="G587" s="200"/>
      <c r="H587" s="200"/>
      <c r="I587" s="200"/>
      <c r="J587" s="200"/>
      <c r="K587" s="66" t="s">
        <v>1834</v>
      </c>
      <c r="O587" s="547"/>
      <c r="P587" s="658" t="s">
        <v>669</v>
      </c>
      <c r="Q587" s="623" t="s">
        <v>82</v>
      </c>
      <c r="R587" s="623">
        <v>35</v>
      </c>
      <c r="S587" s="623">
        <v>90</v>
      </c>
      <c r="T587" s="700">
        <v>35</v>
      </c>
      <c r="U587" s="700"/>
      <c r="V587" s="700"/>
      <c r="W587" s="700"/>
      <c r="X587" s="700"/>
      <c r="Y587" s="624" t="s">
        <v>1236</v>
      </c>
    </row>
    <row r="588" spans="1:25" x14ac:dyDescent="0.3">
      <c r="A588" s="434"/>
      <c r="B588" s="344" t="s">
        <v>688</v>
      </c>
      <c r="C588" s="96" t="s">
        <v>424</v>
      </c>
      <c r="D588" s="65">
        <v>16.03</v>
      </c>
      <c r="E588" s="65">
        <v>45</v>
      </c>
      <c r="F588" s="200">
        <v>16.03</v>
      </c>
      <c r="G588" s="200"/>
      <c r="H588" s="200"/>
      <c r="I588" s="200"/>
      <c r="J588" s="200"/>
      <c r="K588" s="66" t="s">
        <v>1834</v>
      </c>
      <c r="O588" s="421"/>
      <c r="P588" s="746" t="s">
        <v>670</v>
      </c>
      <c r="Q588" s="96" t="s">
        <v>82</v>
      </c>
      <c r="R588" s="97">
        <v>110</v>
      </c>
      <c r="S588" s="97">
        <v>280</v>
      </c>
      <c r="T588" s="738">
        <v>110</v>
      </c>
      <c r="U588" s="738"/>
      <c r="V588" s="738"/>
      <c r="W588" s="738"/>
      <c r="X588" s="738"/>
      <c r="Y588" s="76" t="s">
        <v>1236</v>
      </c>
    </row>
    <row r="589" spans="1:25" x14ac:dyDescent="0.3">
      <c r="A589" s="434"/>
      <c r="B589" s="344" t="s">
        <v>689</v>
      </c>
      <c r="C589" s="96" t="s">
        <v>424</v>
      </c>
      <c r="D589" s="65">
        <v>15.26</v>
      </c>
      <c r="E589" s="65">
        <v>48</v>
      </c>
      <c r="F589" s="200">
        <v>15.26</v>
      </c>
      <c r="G589" s="200"/>
      <c r="H589" s="200"/>
      <c r="I589" s="200"/>
      <c r="J589" s="200"/>
      <c r="K589" s="66" t="s">
        <v>1834</v>
      </c>
      <c r="O589" s="668"/>
      <c r="P589" s="658" t="s">
        <v>700</v>
      </c>
      <c r="Q589" s="623" t="s">
        <v>82</v>
      </c>
      <c r="R589" s="623">
        <v>36</v>
      </c>
      <c r="S589" s="623">
        <v>110</v>
      </c>
      <c r="T589" s="703">
        <v>36</v>
      </c>
      <c r="U589" s="703"/>
      <c r="V589" s="703"/>
      <c r="W589" s="703"/>
      <c r="X589" s="703"/>
      <c r="Y589" s="624" t="s">
        <v>1835</v>
      </c>
    </row>
    <row r="590" spans="1:25" x14ac:dyDescent="0.3">
      <c r="A590" s="434"/>
      <c r="B590" s="344" t="s">
        <v>690</v>
      </c>
      <c r="C590" s="96" t="s">
        <v>424</v>
      </c>
      <c r="D590" s="65">
        <v>15.61</v>
      </c>
      <c r="E590" s="65">
        <v>44</v>
      </c>
      <c r="F590" s="200">
        <v>15.61</v>
      </c>
      <c r="G590" s="200"/>
      <c r="H590" s="200"/>
      <c r="I590" s="200"/>
      <c r="J590" s="200"/>
      <c r="K590" s="66" t="s">
        <v>1834</v>
      </c>
      <c r="O590" s="437"/>
      <c r="P590" s="414" t="s">
        <v>701</v>
      </c>
      <c r="Q590" s="96" t="s">
        <v>82</v>
      </c>
      <c r="R590" s="96">
        <v>36</v>
      </c>
      <c r="S590" s="619" t="s">
        <v>559</v>
      </c>
      <c r="T590" s="703">
        <v>36</v>
      </c>
      <c r="U590" s="703"/>
      <c r="V590" s="703"/>
      <c r="W590" s="703"/>
      <c r="X590" s="703"/>
      <c r="Y590" s="66" t="s">
        <v>1836</v>
      </c>
    </row>
    <row r="591" spans="1:25" x14ac:dyDescent="0.3">
      <c r="A591" s="434"/>
      <c r="B591" s="344" t="s">
        <v>691</v>
      </c>
      <c r="C591" s="96" t="s">
        <v>424</v>
      </c>
      <c r="D591" s="65">
        <v>16.309999999999999</v>
      </c>
      <c r="E591" s="65">
        <v>45</v>
      </c>
      <c r="F591" s="200">
        <v>16.309999999999999</v>
      </c>
      <c r="G591" s="200"/>
      <c r="H591" s="200"/>
      <c r="I591" s="200"/>
      <c r="J591" s="200"/>
      <c r="K591" s="66" t="s">
        <v>1834</v>
      </c>
      <c r="O591" s="421"/>
      <c r="P591" s="414" t="s">
        <v>713</v>
      </c>
      <c r="Q591" s="96" t="s">
        <v>82</v>
      </c>
      <c r="R591" s="96">
        <v>33</v>
      </c>
      <c r="S591" s="96">
        <v>96</v>
      </c>
      <c r="T591" s="700">
        <v>33</v>
      </c>
      <c r="U591" s="700"/>
      <c r="V591" s="700"/>
      <c r="W591" s="700"/>
      <c r="X591" s="700"/>
      <c r="Y591" s="66" t="s">
        <v>1850</v>
      </c>
    </row>
    <row r="592" spans="1:25" x14ac:dyDescent="0.3">
      <c r="A592" s="434"/>
      <c r="B592" s="344" t="s">
        <v>692</v>
      </c>
      <c r="C592" s="96" t="s">
        <v>424</v>
      </c>
      <c r="D592" s="65">
        <v>17.71</v>
      </c>
      <c r="E592" s="65">
        <v>44</v>
      </c>
      <c r="F592" s="200">
        <v>17.71</v>
      </c>
      <c r="G592" s="200"/>
      <c r="H592" s="200"/>
      <c r="I592" s="200"/>
      <c r="J592" s="200"/>
      <c r="K592" s="66" t="s">
        <v>1834</v>
      </c>
      <c r="O592" s="547"/>
      <c r="P592" s="658" t="s">
        <v>715</v>
      </c>
      <c r="Q592" s="623" t="s">
        <v>82</v>
      </c>
      <c r="R592" s="623">
        <v>48</v>
      </c>
      <c r="S592" s="623">
        <v>134</v>
      </c>
      <c r="T592" s="700">
        <v>48</v>
      </c>
      <c r="U592" s="700"/>
      <c r="V592" s="700"/>
      <c r="W592" s="700"/>
      <c r="X592" s="700"/>
      <c r="Y592" s="624" t="s">
        <v>1850</v>
      </c>
    </row>
    <row r="593" spans="1:25" x14ac:dyDescent="0.3">
      <c r="A593" s="434"/>
      <c r="B593" s="344" t="s">
        <v>693</v>
      </c>
      <c r="C593" s="65" t="s">
        <v>314</v>
      </c>
      <c r="D593" s="65">
        <v>1000</v>
      </c>
      <c r="E593" s="65">
        <v>2400</v>
      </c>
      <c r="F593" s="200"/>
      <c r="G593" s="200"/>
      <c r="H593" s="200"/>
      <c r="I593" s="200"/>
      <c r="J593" s="200">
        <v>1000</v>
      </c>
      <c r="K593" s="66" t="s">
        <v>1835</v>
      </c>
      <c r="O593" s="421"/>
      <c r="P593" s="414" t="s">
        <v>714</v>
      </c>
      <c r="Q593" s="96" t="s">
        <v>82</v>
      </c>
      <c r="R593" s="96">
        <v>33</v>
      </c>
      <c r="S593" s="96">
        <v>100</v>
      </c>
      <c r="T593" s="700">
        <v>33</v>
      </c>
      <c r="U593" s="700"/>
      <c r="V593" s="700"/>
      <c r="W593" s="700"/>
      <c r="X593" s="700"/>
      <c r="Y593" s="66" t="s">
        <v>1850</v>
      </c>
    </row>
    <row r="594" spans="1:25" x14ac:dyDescent="0.3">
      <c r="A594" s="434"/>
      <c r="B594" s="344" t="s">
        <v>694</v>
      </c>
      <c r="C594" s="65" t="s">
        <v>314</v>
      </c>
      <c r="D594" s="65">
        <v>1000</v>
      </c>
      <c r="E594" s="65">
        <v>2400</v>
      </c>
      <c r="F594" s="200"/>
      <c r="G594" s="200"/>
      <c r="H594" s="200"/>
      <c r="I594" s="200"/>
      <c r="J594" s="200">
        <v>1000</v>
      </c>
      <c r="K594" s="66" t="s">
        <v>1835</v>
      </c>
      <c r="O594" s="547"/>
      <c r="P594" s="658" t="s">
        <v>716</v>
      </c>
      <c r="Q594" s="623" t="s">
        <v>82</v>
      </c>
      <c r="R594" s="623">
        <v>51</v>
      </c>
      <c r="S594" s="623">
        <v>145</v>
      </c>
      <c r="T594" s="700">
        <v>51</v>
      </c>
      <c r="U594" s="700"/>
      <c r="V594" s="700"/>
      <c r="W594" s="700"/>
      <c r="X594" s="700"/>
      <c r="Y594" s="624" t="s">
        <v>1850</v>
      </c>
    </row>
    <row r="595" spans="1:25" x14ac:dyDescent="0.3">
      <c r="A595" s="434"/>
      <c r="B595" s="344" t="s">
        <v>693</v>
      </c>
      <c r="C595" s="65" t="s">
        <v>314</v>
      </c>
      <c r="D595" s="65">
        <v>1350</v>
      </c>
      <c r="E595" s="65">
        <v>3200</v>
      </c>
      <c r="F595" s="200"/>
      <c r="G595" s="200"/>
      <c r="H595" s="200"/>
      <c r="I595" s="200"/>
      <c r="J595" s="200">
        <v>1350</v>
      </c>
      <c r="K595" s="66" t="s">
        <v>1835</v>
      </c>
      <c r="O595" s="421"/>
      <c r="P595" s="414" t="s">
        <v>717</v>
      </c>
      <c r="Q595" s="96" t="s">
        <v>82</v>
      </c>
      <c r="R595" s="96">
        <v>64</v>
      </c>
      <c r="S595" s="96">
        <v>135</v>
      </c>
      <c r="T595" s="700">
        <v>64</v>
      </c>
      <c r="U595" s="700"/>
      <c r="V595" s="700"/>
      <c r="W595" s="700"/>
      <c r="X595" s="700"/>
      <c r="Y595" s="66" t="s">
        <v>1851</v>
      </c>
    </row>
    <row r="596" spans="1:25" x14ac:dyDescent="0.3">
      <c r="A596" s="434"/>
      <c r="B596" s="344" t="s">
        <v>695</v>
      </c>
      <c r="C596" s="65" t="s">
        <v>168</v>
      </c>
      <c r="D596" s="65">
        <v>55</v>
      </c>
      <c r="E596" s="65">
        <v>154</v>
      </c>
      <c r="F596" s="200">
        <v>55</v>
      </c>
      <c r="G596" s="200"/>
      <c r="H596" s="200"/>
      <c r="I596" s="200"/>
      <c r="J596" s="200"/>
      <c r="K596" s="66" t="s">
        <v>1835</v>
      </c>
      <c r="O596" s="437"/>
      <c r="P596" s="414" t="s">
        <v>774</v>
      </c>
      <c r="Q596" s="96" t="s">
        <v>82</v>
      </c>
      <c r="R596" s="96">
        <v>15.8</v>
      </c>
      <c r="S596" s="96">
        <v>42.4</v>
      </c>
      <c r="T596" s="700">
        <v>15.8</v>
      </c>
      <c r="U596" s="700"/>
      <c r="V596" s="700"/>
      <c r="W596" s="700"/>
      <c r="X596" s="700"/>
      <c r="Y596" s="66" t="s">
        <v>1874</v>
      </c>
    </row>
    <row r="597" spans="1:25" x14ac:dyDescent="0.3">
      <c r="A597" s="434"/>
      <c r="B597" s="344" t="s">
        <v>696</v>
      </c>
      <c r="C597" s="65" t="s">
        <v>168</v>
      </c>
      <c r="D597" s="65">
        <v>110</v>
      </c>
      <c r="E597" s="65">
        <v>308</v>
      </c>
      <c r="F597" s="200">
        <v>110</v>
      </c>
      <c r="G597" s="200"/>
      <c r="H597" s="200"/>
      <c r="I597" s="200"/>
      <c r="J597" s="200"/>
      <c r="K597" s="66" t="s">
        <v>1835</v>
      </c>
      <c r="O597" s="668"/>
      <c r="P597" s="658" t="s">
        <v>775</v>
      </c>
      <c r="Q597" s="623" t="s">
        <v>82</v>
      </c>
      <c r="R597" s="623">
        <v>31.8</v>
      </c>
      <c r="S597" s="623">
        <v>80.599999999999994</v>
      </c>
      <c r="T597" s="700">
        <v>31.8</v>
      </c>
      <c r="U597" s="700"/>
      <c r="V597" s="700"/>
      <c r="W597" s="700"/>
      <c r="X597" s="700"/>
      <c r="Y597" s="624" t="s">
        <v>1874</v>
      </c>
    </row>
    <row r="598" spans="1:25" x14ac:dyDescent="0.3">
      <c r="A598" s="434"/>
      <c r="B598" s="344" t="s">
        <v>697</v>
      </c>
      <c r="C598" s="65" t="s">
        <v>168</v>
      </c>
      <c r="D598" s="65">
        <v>180</v>
      </c>
      <c r="E598" s="65">
        <v>512</v>
      </c>
      <c r="F598" s="200">
        <v>180</v>
      </c>
      <c r="G598" s="200"/>
      <c r="H598" s="200"/>
      <c r="I598" s="200"/>
      <c r="J598" s="200"/>
      <c r="K598" s="66" t="s">
        <v>1835</v>
      </c>
      <c r="O598" s="437"/>
      <c r="P598" s="414" t="s">
        <v>776</v>
      </c>
      <c r="Q598" s="96" t="s">
        <v>82</v>
      </c>
      <c r="R598" s="96">
        <v>30.5</v>
      </c>
      <c r="S598" s="96">
        <v>82.9</v>
      </c>
      <c r="T598" s="700">
        <v>30.5</v>
      </c>
      <c r="U598" s="700"/>
      <c r="V598" s="700"/>
      <c r="W598" s="700"/>
      <c r="X598" s="700"/>
      <c r="Y598" s="66" t="s">
        <v>1874</v>
      </c>
    </row>
    <row r="599" spans="1:25" x14ac:dyDescent="0.3">
      <c r="A599" s="434"/>
      <c r="B599" s="344" t="s">
        <v>698</v>
      </c>
      <c r="C599" s="65" t="s">
        <v>168</v>
      </c>
      <c r="D599" s="65">
        <v>200</v>
      </c>
      <c r="E599" s="65">
        <v>564</v>
      </c>
      <c r="F599" s="200">
        <v>200</v>
      </c>
      <c r="G599" s="200"/>
      <c r="H599" s="200"/>
      <c r="I599" s="200"/>
      <c r="J599" s="200"/>
      <c r="K599" s="66" t="s">
        <v>1835</v>
      </c>
      <c r="O599" s="668"/>
      <c r="P599" s="658" t="s">
        <v>777</v>
      </c>
      <c r="Q599" s="623" t="s">
        <v>82</v>
      </c>
      <c r="R599" s="623">
        <v>33.5</v>
      </c>
      <c r="S599" s="623">
        <v>60.1</v>
      </c>
      <c r="T599" s="700">
        <v>33.5</v>
      </c>
      <c r="U599" s="700"/>
      <c r="V599" s="700"/>
      <c r="W599" s="700"/>
      <c r="X599" s="700"/>
      <c r="Y599" s="624" t="s">
        <v>1874</v>
      </c>
    </row>
    <row r="600" spans="1:25" x14ac:dyDescent="0.3">
      <c r="A600" s="434"/>
      <c r="B600" s="344" t="s">
        <v>699</v>
      </c>
      <c r="C600" s="65" t="s">
        <v>168</v>
      </c>
      <c r="D600" s="65">
        <v>220</v>
      </c>
      <c r="E600" s="65">
        <v>616</v>
      </c>
      <c r="F600" s="200">
        <v>220</v>
      </c>
      <c r="G600" s="200"/>
      <c r="H600" s="200"/>
      <c r="I600" s="200"/>
      <c r="J600" s="200"/>
      <c r="K600" s="66" t="s">
        <v>1835</v>
      </c>
      <c r="O600" s="437"/>
      <c r="P600" s="414" t="s">
        <v>778</v>
      </c>
      <c r="Q600" s="96" t="s">
        <v>82</v>
      </c>
      <c r="R600" s="96">
        <v>32.6</v>
      </c>
      <c r="S600" s="96">
        <v>76.099999999999994</v>
      </c>
      <c r="T600" s="700">
        <v>32.6</v>
      </c>
      <c r="U600" s="700"/>
      <c r="V600" s="700"/>
      <c r="W600" s="700"/>
      <c r="X600" s="700"/>
      <c r="Y600" s="66" t="s">
        <v>1875</v>
      </c>
    </row>
    <row r="601" spans="1:25" x14ac:dyDescent="0.3">
      <c r="A601" s="434"/>
      <c r="B601" s="344" t="s">
        <v>700</v>
      </c>
      <c r="C601" s="65" t="s">
        <v>82</v>
      </c>
      <c r="D601" s="65">
        <v>36</v>
      </c>
      <c r="E601" s="65">
        <v>110</v>
      </c>
      <c r="F601" s="200">
        <v>36</v>
      </c>
      <c r="G601" s="200"/>
      <c r="H601" s="200"/>
      <c r="I601" s="200"/>
      <c r="J601" s="200"/>
      <c r="K601" s="66" t="s">
        <v>1835</v>
      </c>
      <c r="O601" s="668"/>
      <c r="P601" s="658" t="s">
        <v>779</v>
      </c>
      <c r="Q601" s="623" t="s">
        <v>82</v>
      </c>
      <c r="R601" s="623">
        <v>32.299999999999997</v>
      </c>
      <c r="S601" s="623">
        <v>90.8</v>
      </c>
      <c r="T601" s="700">
        <v>32.299999999999997</v>
      </c>
      <c r="U601" s="700"/>
      <c r="V601" s="700"/>
      <c r="W601" s="700"/>
      <c r="X601" s="700"/>
      <c r="Y601" s="624" t="s">
        <v>1875</v>
      </c>
    </row>
    <row r="602" spans="1:25" x14ac:dyDescent="0.3">
      <c r="A602" s="434"/>
      <c r="B602" s="344" t="s">
        <v>701</v>
      </c>
      <c r="C602" s="65" t="s">
        <v>82</v>
      </c>
      <c r="D602" s="65">
        <v>36</v>
      </c>
      <c r="E602" s="82" t="s">
        <v>559</v>
      </c>
      <c r="F602" s="200">
        <v>36</v>
      </c>
      <c r="G602" s="200"/>
      <c r="H602" s="200"/>
      <c r="I602" s="200"/>
      <c r="J602" s="200"/>
      <c r="K602" s="66" t="s">
        <v>1836</v>
      </c>
      <c r="O602" s="437"/>
      <c r="P602" s="414" t="s">
        <v>780</v>
      </c>
      <c r="Q602" s="96" t="s">
        <v>82</v>
      </c>
      <c r="R602" s="96">
        <v>33.5</v>
      </c>
      <c r="S602" s="96">
        <v>57.9</v>
      </c>
      <c r="T602" s="700">
        <v>33.5</v>
      </c>
      <c r="U602" s="700"/>
      <c r="V602" s="700"/>
      <c r="W602" s="700"/>
      <c r="X602" s="700"/>
      <c r="Y602" s="66" t="s">
        <v>1875</v>
      </c>
    </row>
    <row r="603" spans="1:25" ht="15" thickBot="1" x14ac:dyDescent="0.35">
      <c r="A603" s="434"/>
      <c r="B603" s="415" t="s">
        <v>702</v>
      </c>
      <c r="C603" s="96" t="s">
        <v>424</v>
      </c>
      <c r="D603" s="84">
        <v>14.4</v>
      </c>
      <c r="E603" s="82" t="s">
        <v>559</v>
      </c>
      <c r="F603" s="200">
        <v>14.4</v>
      </c>
      <c r="G603" s="200"/>
      <c r="H603" s="200"/>
      <c r="I603" s="200"/>
      <c r="J603" s="200"/>
      <c r="K603" s="76" t="s">
        <v>1837</v>
      </c>
      <c r="O603" s="668"/>
      <c r="P603" s="658" t="s">
        <v>781</v>
      </c>
      <c r="Q603" s="623" t="s">
        <v>82</v>
      </c>
      <c r="R603" s="623">
        <v>32.6</v>
      </c>
      <c r="S603" s="623">
        <v>85</v>
      </c>
      <c r="T603" s="700">
        <v>32.6</v>
      </c>
      <c r="U603" s="700"/>
      <c r="V603" s="700"/>
      <c r="W603" s="700"/>
      <c r="X603" s="700"/>
      <c r="Y603" s="624" t="s">
        <v>1876</v>
      </c>
    </row>
    <row r="604" spans="1:25" ht="18.600000000000001" thickBot="1" x14ac:dyDescent="0.4">
      <c r="A604" s="56" t="s">
        <v>705</v>
      </c>
      <c r="B604" s="15"/>
      <c r="C604" s="83"/>
      <c r="D604" s="27"/>
      <c r="E604" s="27"/>
      <c r="F604" s="27"/>
      <c r="G604" s="27"/>
      <c r="H604" s="27"/>
      <c r="I604" s="27"/>
      <c r="J604" s="27"/>
      <c r="K604" s="16"/>
      <c r="O604" s="437"/>
      <c r="P604" s="414" t="s">
        <v>782</v>
      </c>
      <c r="Q604" s="96" t="s">
        <v>82</v>
      </c>
      <c r="R604" s="96">
        <v>61</v>
      </c>
      <c r="S604" s="96">
        <v>165.9</v>
      </c>
      <c r="T604" s="700">
        <v>61</v>
      </c>
      <c r="U604" s="700"/>
      <c r="V604" s="700"/>
      <c r="W604" s="700"/>
      <c r="X604" s="700"/>
      <c r="Y604" s="66" t="s">
        <v>1874</v>
      </c>
    </row>
    <row r="605" spans="1:25" x14ac:dyDescent="0.3">
      <c r="A605" s="428" t="s">
        <v>737</v>
      </c>
      <c r="B605" s="344" t="s">
        <v>707</v>
      </c>
      <c r="C605" s="96" t="s">
        <v>98</v>
      </c>
      <c r="D605" s="65">
        <v>160</v>
      </c>
      <c r="E605" s="65">
        <v>1160</v>
      </c>
      <c r="F605" s="292">
        <v>160</v>
      </c>
      <c r="G605" s="292"/>
      <c r="H605" s="292"/>
      <c r="I605" s="292"/>
      <c r="J605" s="292"/>
      <c r="K605" s="66" t="s">
        <v>1843</v>
      </c>
      <c r="O605" s="668"/>
      <c r="P605" s="658" t="s">
        <v>783</v>
      </c>
      <c r="Q605" s="623" t="s">
        <v>82</v>
      </c>
      <c r="R605" s="623">
        <v>64.599999999999994</v>
      </c>
      <c r="S605" s="623">
        <v>181.5</v>
      </c>
      <c r="T605" s="700">
        <v>64.599999999999994</v>
      </c>
      <c r="U605" s="700"/>
      <c r="V605" s="700"/>
      <c r="W605" s="700"/>
      <c r="X605" s="700"/>
      <c r="Y605" s="624" t="s">
        <v>1875</v>
      </c>
    </row>
    <row r="606" spans="1:25" x14ac:dyDescent="0.3">
      <c r="A606" s="419" t="s">
        <v>738</v>
      </c>
      <c r="B606" s="344" t="s">
        <v>730</v>
      </c>
      <c r="C606" s="96" t="s">
        <v>424</v>
      </c>
      <c r="D606" s="65">
        <v>32</v>
      </c>
      <c r="E606" s="65">
        <v>104</v>
      </c>
      <c r="F606" s="292">
        <v>32</v>
      </c>
      <c r="G606" s="292"/>
      <c r="H606" s="292"/>
      <c r="I606" s="292"/>
      <c r="J606" s="292"/>
      <c r="K606" s="66" t="s">
        <v>1844</v>
      </c>
      <c r="O606" s="437"/>
      <c r="P606" s="414" t="s">
        <v>784</v>
      </c>
      <c r="Q606" s="96" t="s">
        <v>82</v>
      </c>
      <c r="R606" s="96">
        <v>65.2</v>
      </c>
      <c r="S606" s="96">
        <v>170</v>
      </c>
      <c r="T606" s="700">
        <v>65.2</v>
      </c>
      <c r="U606" s="700"/>
      <c r="V606" s="700"/>
      <c r="W606" s="700"/>
      <c r="X606" s="700"/>
      <c r="Y606" s="66" t="s">
        <v>1876</v>
      </c>
    </row>
    <row r="607" spans="1:25" x14ac:dyDescent="0.3">
      <c r="A607" s="421"/>
      <c r="B607" s="344" t="s">
        <v>731</v>
      </c>
      <c r="C607" s="96" t="s">
        <v>424</v>
      </c>
      <c r="D607" s="65">
        <v>175</v>
      </c>
      <c r="E607" s="65">
        <v>516</v>
      </c>
      <c r="F607" s="292">
        <v>175</v>
      </c>
      <c r="G607" s="292"/>
      <c r="H607" s="292"/>
      <c r="I607" s="292"/>
      <c r="J607" s="292"/>
      <c r="K607" s="66" t="s">
        <v>1845</v>
      </c>
      <c r="O607" s="668"/>
      <c r="P607" s="658" t="s">
        <v>785</v>
      </c>
      <c r="Q607" s="623" t="s">
        <v>82</v>
      </c>
      <c r="R607" s="623">
        <v>63.3</v>
      </c>
      <c r="S607" s="623">
        <v>161.80000000000001</v>
      </c>
      <c r="T607" s="700">
        <v>63.3</v>
      </c>
      <c r="U607" s="700"/>
      <c r="V607" s="700"/>
      <c r="W607" s="700"/>
      <c r="X607" s="700"/>
      <c r="Y607" s="624" t="s">
        <v>1874</v>
      </c>
    </row>
    <row r="608" spans="1:25" x14ac:dyDescent="0.3">
      <c r="A608" s="421"/>
      <c r="B608" s="344" t="s">
        <v>732</v>
      </c>
      <c r="C608" s="96" t="s">
        <v>424</v>
      </c>
      <c r="D608" s="65">
        <v>311</v>
      </c>
      <c r="E608" s="65">
        <v>904</v>
      </c>
      <c r="F608" s="292"/>
      <c r="G608" s="292">
        <v>311</v>
      </c>
      <c r="H608" s="292"/>
      <c r="I608" s="292"/>
      <c r="J608" s="292"/>
      <c r="K608" s="66" t="s">
        <v>1845</v>
      </c>
      <c r="O608" s="437"/>
      <c r="P608" s="414" t="s">
        <v>786</v>
      </c>
      <c r="Q608" s="96" t="s">
        <v>82</v>
      </c>
      <c r="R608" s="96">
        <v>65.900000000000006</v>
      </c>
      <c r="S608" s="96">
        <v>157.6</v>
      </c>
      <c r="T608" s="700">
        <v>65.900000000000006</v>
      </c>
      <c r="U608" s="700"/>
      <c r="V608" s="700"/>
      <c r="W608" s="700"/>
      <c r="X608" s="700"/>
      <c r="Y608" s="66" t="s">
        <v>1875</v>
      </c>
    </row>
    <row r="609" spans="1:25" x14ac:dyDescent="0.3">
      <c r="A609" s="421"/>
      <c r="B609" s="344" t="s">
        <v>735</v>
      </c>
      <c r="C609" s="96" t="s">
        <v>424</v>
      </c>
      <c r="D609" s="65">
        <v>28</v>
      </c>
      <c r="E609" s="65">
        <v>104</v>
      </c>
      <c r="F609" s="292">
        <v>28</v>
      </c>
      <c r="G609" s="292"/>
      <c r="H609" s="292"/>
      <c r="I609" s="292"/>
      <c r="J609" s="292"/>
      <c r="K609" s="66" t="s">
        <v>1846</v>
      </c>
      <c r="O609" s="668"/>
      <c r="P609" s="658" t="s">
        <v>789</v>
      </c>
      <c r="Q609" s="623" t="s">
        <v>82</v>
      </c>
      <c r="R609" s="623">
        <v>8</v>
      </c>
      <c r="S609" s="623">
        <v>19.600000000000001</v>
      </c>
      <c r="T609" s="700">
        <v>8</v>
      </c>
      <c r="U609" s="700"/>
      <c r="V609" s="700"/>
      <c r="W609" s="700"/>
      <c r="X609" s="700"/>
      <c r="Y609" s="624" t="s">
        <v>1874</v>
      </c>
    </row>
    <row r="610" spans="1:25" x14ac:dyDescent="0.3">
      <c r="A610" s="421"/>
      <c r="B610" s="344" t="s">
        <v>736</v>
      </c>
      <c r="C610" s="96" t="s">
        <v>424</v>
      </c>
      <c r="D610" s="65">
        <v>150</v>
      </c>
      <c r="E610" s="65">
        <v>513</v>
      </c>
      <c r="F610" s="292">
        <v>150</v>
      </c>
      <c r="G610" s="292"/>
      <c r="H610" s="292"/>
      <c r="I610" s="292"/>
      <c r="J610" s="292"/>
      <c r="K610" s="66" t="s">
        <v>1846</v>
      </c>
      <c r="O610" s="437"/>
      <c r="P610" s="414" t="s">
        <v>790</v>
      </c>
      <c r="Q610" s="96" t="s">
        <v>82</v>
      </c>
      <c r="R610" s="96">
        <v>16.399999999999999</v>
      </c>
      <c r="S610" s="96">
        <v>37.9</v>
      </c>
      <c r="T610" s="700">
        <v>16.399999999999999</v>
      </c>
      <c r="U610" s="700"/>
      <c r="V610" s="700"/>
      <c r="W610" s="700"/>
      <c r="X610" s="700"/>
      <c r="Y610" s="66" t="s">
        <v>1875</v>
      </c>
    </row>
    <row r="611" spans="1:25" x14ac:dyDescent="0.3">
      <c r="A611" s="421"/>
      <c r="B611" s="344" t="s">
        <v>734</v>
      </c>
      <c r="C611" s="96" t="s">
        <v>424</v>
      </c>
      <c r="D611" s="65">
        <v>296</v>
      </c>
      <c r="E611" s="65">
        <v>986</v>
      </c>
      <c r="F611" s="292"/>
      <c r="G611" s="292">
        <v>296</v>
      </c>
      <c r="H611" s="292"/>
      <c r="I611" s="292"/>
      <c r="J611" s="292"/>
      <c r="K611" s="66" t="s">
        <v>1846</v>
      </c>
      <c r="O611" s="668"/>
      <c r="P611" s="658" t="s">
        <v>790</v>
      </c>
      <c r="Q611" s="623" t="s">
        <v>82</v>
      </c>
      <c r="R611" s="623">
        <v>15.9</v>
      </c>
      <c r="S611" s="623">
        <v>43.2</v>
      </c>
      <c r="T611" s="700">
        <v>15.9</v>
      </c>
      <c r="U611" s="700"/>
      <c r="V611" s="700"/>
      <c r="W611" s="700"/>
      <c r="X611" s="700"/>
      <c r="Y611" s="624" t="s">
        <v>1875</v>
      </c>
    </row>
    <row r="612" spans="1:25" x14ac:dyDescent="0.3">
      <c r="A612" s="421"/>
      <c r="B612" s="344" t="s">
        <v>726</v>
      </c>
      <c r="C612" s="96" t="s">
        <v>2065</v>
      </c>
      <c r="D612" s="65">
        <v>623</v>
      </c>
      <c r="E612" s="65">
        <v>1808</v>
      </c>
      <c r="F612" s="292"/>
      <c r="G612" s="292"/>
      <c r="H612" s="292">
        <v>623</v>
      </c>
      <c r="I612" s="292"/>
      <c r="J612" s="292"/>
      <c r="K612" s="66" t="s">
        <v>1847</v>
      </c>
      <c r="O612" s="437"/>
      <c r="P612" s="414" t="s">
        <v>790</v>
      </c>
      <c r="Q612" s="96" t="s">
        <v>82</v>
      </c>
      <c r="R612" s="96">
        <v>16.3</v>
      </c>
      <c r="S612" s="96">
        <v>41.1</v>
      </c>
      <c r="T612" s="700">
        <v>16.3</v>
      </c>
      <c r="U612" s="700"/>
      <c r="V612" s="700"/>
      <c r="W612" s="700"/>
      <c r="X612" s="700"/>
      <c r="Y612" s="66" t="s">
        <v>1876</v>
      </c>
    </row>
    <row r="613" spans="1:25" x14ac:dyDescent="0.3">
      <c r="A613" s="421"/>
      <c r="B613" s="344" t="s">
        <v>727</v>
      </c>
      <c r="C613" s="96" t="s">
        <v>2065</v>
      </c>
      <c r="D613" s="65">
        <v>592</v>
      </c>
      <c r="E613" s="65">
        <v>1972</v>
      </c>
      <c r="F613" s="292"/>
      <c r="G613" s="292"/>
      <c r="H613" s="292">
        <v>592</v>
      </c>
      <c r="I613" s="292"/>
      <c r="J613" s="292"/>
      <c r="K613" s="66" t="s">
        <v>1846</v>
      </c>
      <c r="O613" s="668"/>
      <c r="P613" s="658" t="s">
        <v>790</v>
      </c>
      <c r="Q613" s="623" t="s">
        <v>82</v>
      </c>
      <c r="R613" s="623">
        <v>15.8</v>
      </c>
      <c r="S613" s="623">
        <v>39.799999999999997</v>
      </c>
      <c r="T613" s="700">
        <v>15.8</v>
      </c>
      <c r="U613" s="700"/>
      <c r="V613" s="700"/>
      <c r="W613" s="700"/>
      <c r="X613" s="700"/>
      <c r="Y613" s="624" t="s">
        <v>1874</v>
      </c>
    </row>
    <row r="614" spans="1:25" x14ac:dyDescent="0.3">
      <c r="A614" s="421"/>
      <c r="B614" s="344" t="s">
        <v>709</v>
      </c>
      <c r="C614" s="96" t="s">
        <v>98</v>
      </c>
      <c r="D614" s="65">
        <v>183</v>
      </c>
      <c r="E614" s="65">
        <v>570</v>
      </c>
      <c r="F614" s="292">
        <v>183</v>
      </c>
      <c r="G614" s="292"/>
      <c r="H614" s="292"/>
      <c r="I614" s="292"/>
      <c r="J614" s="292"/>
      <c r="K614" s="66" t="s">
        <v>1848</v>
      </c>
      <c r="O614" s="437"/>
      <c r="P614" s="414" t="s">
        <v>790</v>
      </c>
      <c r="Q614" s="96" t="s">
        <v>82</v>
      </c>
      <c r="R614" s="96">
        <v>14.7</v>
      </c>
      <c r="S614" s="96">
        <v>39.6</v>
      </c>
      <c r="T614" s="700">
        <v>14.7</v>
      </c>
      <c r="U614" s="700"/>
      <c r="V614" s="700"/>
      <c r="W614" s="700"/>
      <c r="X614" s="700"/>
      <c r="Y614" s="66" t="s">
        <v>1874</v>
      </c>
    </row>
    <row r="615" spans="1:25" x14ac:dyDescent="0.3">
      <c r="A615" s="421"/>
      <c r="B615" s="344" t="s">
        <v>710</v>
      </c>
      <c r="C615" s="96" t="s">
        <v>98</v>
      </c>
      <c r="D615" s="65">
        <v>428</v>
      </c>
      <c r="E615" s="65">
        <v>1183</v>
      </c>
      <c r="F615" s="292"/>
      <c r="G615" s="292">
        <v>428</v>
      </c>
      <c r="H615" s="292"/>
      <c r="I615" s="292"/>
      <c r="J615" s="292"/>
      <c r="K615" s="66" t="s">
        <v>1849</v>
      </c>
      <c r="O615" s="668"/>
      <c r="P615" s="658" t="s">
        <v>790</v>
      </c>
      <c r="Q615" s="623" t="s">
        <v>82</v>
      </c>
      <c r="R615" s="623">
        <v>31.8</v>
      </c>
      <c r="S615" s="623">
        <v>86.3</v>
      </c>
      <c r="T615" s="700">
        <v>31.8</v>
      </c>
      <c r="U615" s="700"/>
      <c r="V615" s="700"/>
      <c r="W615" s="700"/>
      <c r="X615" s="700"/>
      <c r="Y615" s="624" t="s">
        <v>1875</v>
      </c>
    </row>
    <row r="616" spans="1:25" x14ac:dyDescent="0.3">
      <c r="A616" s="421"/>
      <c r="B616" s="344" t="s">
        <v>713</v>
      </c>
      <c r="C616" s="96" t="s">
        <v>82</v>
      </c>
      <c r="D616" s="65">
        <v>33</v>
      </c>
      <c r="E616" s="65">
        <v>96</v>
      </c>
      <c r="F616" s="292">
        <v>33</v>
      </c>
      <c r="G616" s="292"/>
      <c r="H616" s="292"/>
      <c r="I616" s="292"/>
      <c r="J616" s="292"/>
      <c r="K616" s="66" t="s">
        <v>1850</v>
      </c>
      <c r="O616" s="437"/>
      <c r="P616" s="414" t="s">
        <v>791</v>
      </c>
      <c r="Q616" s="96" t="s">
        <v>82</v>
      </c>
      <c r="R616" s="96">
        <v>32.700000000000003</v>
      </c>
      <c r="S616" s="96">
        <v>82.2</v>
      </c>
      <c r="T616" s="700">
        <v>32.700000000000003</v>
      </c>
      <c r="U616" s="700"/>
      <c r="V616" s="700"/>
      <c r="W616" s="700"/>
      <c r="X616" s="700"/>
      <c r="Y616" s="66" t="s">
        <v>1876</v>
      </c>
    </row>
    <row r="617" spans="1:25" x14ac:dyDescent="0.3">
      <c r="A617" s="421"/>
      <c r="B617" s="344" t="s">
        <v>715</v>
      </c>
      <c r="C617" s="65" t="s">
        <v>82</v>
      </c>
      <c r="D617" s="65">
        <v>48</v>
      </c>
      <c r="E617" s="65">
        <v>134</v>
      </c>
      <c r="F617" s="292">
        <v>48</v>
      </c>
      <c r="G617" s="292"/>
      <c r="H617" s="292"/>
      <c r="I617" s="292"/>
      <c r="J617" s="292"/>
      <c r="K617" s="66" t="s">
        <v>1850</v>
      </c>
      <c r="O617" s="668"/>
      <c r="P617" s="658" t="s">
        <v>792</v>
      </c>
      <c r="Q617" s="623" t="s">
        <v>82</v>
      </c>
      <c r="R617" s="623">
        <v>10</v>
      </c>
      <c r="S617" s="623">
        <v>19</v>
      </c>
      <c r="T617" s="700">
        <v>10</v>
      </c>
      <c r="U617" s="700"/>
      <c r="V617" s="700"/>
      <c r="W617" s="700"/>
      <c r="X617" s="700"/>
      <c r="Y617" s="624" t="s">
        <v>1877</v>
      </c>
    </row>
    <row r="618" spans="1:25" x14ac:dyDescent="0.3">
      <c r="A618" s="421"/>
      <c r="B618" s="344" t="s">
        <v>714</v>
      </c>
      <c r="C618" s="65" t="s">
        <v>82</v>
      </c>
      <c r="D618" s="65">
        <v>33</v>
      </c>
      <c r="E618" s="65">
        <v>100</v>
      </c>
      <c r="F618" s="292">
        <v>33</v>
      </c>
      <c r="G618" s="292"/>
      <c r="H618" s="292"/>
      <c r="I618" s="292"/>
      <c r="J618" s="292"/>
      <c r="K618" s="66" t="s">
        <v>1850</v>
      </c>
      <c r="O618" s="556" t="s">
        <v>1266</v>
      </c>
      <c r="P618" s="739" t="s">
        <v>821</v>
      </c>
      <c r="Q618" s="546" t="s">
        <v>82</v>
      </c>
      <c r="R618" s="545">
        <v>24</v>
      </c>
      <c r="S618" s="545">
        <v>55</v>
      </c>
      <c r="T618" s="703">
        <v>24</v>
      </c>
      <c r="U618" s="703"/>
      <c r="V618" s="703"/>
      <c r="W618" s="703"/>
      <c r="X618" s="703"/>
      <c r="Y618" s="574" t="s">
        <v>1887</v>
      </c>
    </row>
    <row r="619" spans="1:25" x14ac:dyDescent="0.3">
      <c r="A619" s="421"/>
      <c r="B619" s="344" t="s">
        <v>716</v>
      </c>
      <c r="C619" s="65" t="s">
        <v>82</v>
      </c>
      <c r="D619" s="65">
        <v>51</v>
      </c>
      <c r="E619" s="65">
        <v>145</v>
      </c>
      <c r="F619" s="292">
        <v>51</v>
      </c>
      <c r="G619" s="292"/>
      <c r="H619" s="292"/>
      <c r="I619" s="292"/>
      <c r="J619" s="292"/>
      <c r="K619" s="66" t="s">
        <v>1850</v>
      </c>
      <c r="O619" s="35" t="s">
        <v>1265</v>
      </c>
      <c r="P619" s="414" t="s">
        <v>822</v>
      </c>
      <c r="Q619" s="11" t="s">
        <v>82</v>
      </c>
      <c r="R619" s="11">
        <v>24</v>
      </c>
      <c r="S619" s="11">
        <v>53</v>
      </c>
      <c r="T619" s="703">
        <v>24</v>
      </c>
      <c r="U619" s="703"/>
      <c r="V619" s="703"/>
      <c r="W619" s="703"/>
      <c r="X619" s="703"/>
      <c r="Y619" s="4" t="s">
        <v>1888</v>
      </c>
    </row>
    <row r="620" spans="1:25" x14ac:dyDescent="0.3">
      <c r="A620" s="421"/>
      <c r="B620" s="344" t="s">
        <v>717</v>
      </c>
      <c r="C620" s="65" t="s">
        <v>82</v>
      </c>
      <c r="D620" s="65">
        <v>64</v>
      </c>
      <c r="E620" s="65">
        <v>135</v>
      </c>
      <c r="F620" s="292">
        <v>64</v>
      </c>
      <c r="G620" s="292"/>
      <c r="H620" s="292"/>
      <c r="I620" s="292"/>
      <c r="J620" s="292"/>
      <c r="K620" s="66" t="s">
        <v>1851</v>
      </c>
      <c r="O620" s="547"/>
      <c r="P620" s="658" t="s">
        <v>823</v>
      </c>
      <c r="Q620" s="546" t="s">
        <v>82</v>
      </c>
      <c r="R620" s="546">
        <v>24</v>
      </c>
      <c r="S620" s="546">
        <v>60</v>
      </c>
      <c r="T620" s="703">
        <v>24</v>
      </c>
      <c r="U620" s="703"/>
      <c r="V620" s="703"/>
      <c r="W620" s="703"/>
      <c r="X620" s="703"/>
      <c r="Y620" s="562" t="s">
        <v>1889</v>
      </c>
    </row>
    <row r="621" spans="1:25" x14ac:dyDescent="0.3">
      <c r="A621" s="421"/>
      <c r="B621" s="344" t="s">
        <v>720</v>
      </c>
      <c r="C621" s="65" t="s">
        <v>168</v>
      </c>
      <c r="D621" s="65">
        <v>41</v>
      </c>
      <c r="E621" s="65">
        <v>141</v>
      </c>
      <c r="F621" s="292">
        <v>41</v>
      </c>
      <c r="G621" s="292"/>
      <c r="H621" s="292"/>
      <c r="I621" s="292"/>
      <c r="J621" s="292"/>
      <c r="K621" s="66" t="s">
        <v>1852</v>
      </c>
      <c r="O621" s="421"/>
      <c r="P621" s="40" t="s">
        <v>824</v>
      </c>
      <c r="Q621" s="11" t="s">
        <v>82</v>
      </c>
      <c r="R621" s="11">
        <v>12</v>
      </c>
      <c r="S621" s="11">
        <v>25</v>
      </c>
      <c r="T621" s="703">
        <v>12</v>
      </c>
      <c r="U621" s="703"/>
      <c r="V621" s="703"/>
      <c r="W621" s="703"/>
      <c r="X621" s="703"/>
      <c r="Y621" t="s">
        <v>1887</v>
      </c>
    </row>
    <row r="622" spans="1:25" x14ac:dyDescent="0.3">
      <c r="A622" s="421"/>
      <c r="B622" s="344" t="s">
        <v>721</v>
      </c>
      <c r="C622" s="65" t="s">
        <v>168</v>
      </c>
      <c r="D622" s="65">
        <v>42</v>
      </c>
      <c r="E622" s="65">
        <v>138</v>
      </c>
      <c r="F622" s="292">
        <v>42</v>
      </c>
      <c r="G622" s="292"/>
      <c r="H622" s="292"/>
      <c r="I622" s="292"/>
      <c r="J622" s="292"/>
      <c r="K622" s="66" t="s">
        <v>1853</v>
      </c>
      <c r="O622" s="547"/>
      <c r="P622" s="554" t="s">
        <v>825</v>
      </c>
      <c r="Q622" s="546" t="s">
        <v>82</v>
      </c>
      <c r="R622" s="546">
        <v>12</v>
      </c>
      <c r="S622" s="546">
        <v>22</v>
      </c>
      <c r="T622" s="703">
        <v>12</v>
      </c>
      <c r="U622" s="703"/>
      <c r="V622" s="703"/>
      <c r="W622" s="703"/>
      <c r="X622" s="703"/>
      <c r="Y622" s="582" t="s">
        <v>1888</v>
      </c>
    </row>
    <row r="623" spans="1:25" x14ac:dyDescent="0.3">
      <c r="A623" s="421"/>
      <c r="B623" s="344" t="s">
        <v>722</v>
      </c>
      <c r="C623" s="65" t="s">
        <v>168</v>
      </c>
      <c r="D623" s="65">
        <v>72</v>
      </c>
      <c r="E623" s="65">
        <v>246</v>
      </c>
      <c r="F623" s="292">
        <v>72</v>
      </c>
      <c r="G623" s="292"/>
      <c r="H623" s="292"/>
      <c r="I623" s="292"/>
      <c r="J623" s="292"/>
      <c r="K623" s="66" t="s">
        <v>1852</v>
      </c>
      <c r="O623" s="421"/>
      <c r="P623" s="40" t="s">
        <v>828</v>
      </c>
      <c r="Q623" s="11" t="s">
        <v>82</v>
      </c>
      <c r="R623" s="11">
        <v>22</v>
      </c>
      <c r="S623" s="11">
        <v>41</v>
      </c>
      <c r="T623" s="703">
        <v>22</v>
      </c>
      <c r="U623" s="703"/>
      <c r="V623" s="703"/>
      <c r="W623" s="703"/>
      <c r="X623" s="703"/>
      <c r="Y623" t="s">
        <v>1890</v>
      </c>
    </row>
    <row r="624" spans="1:25" ht="15" thickBot="1" x14ac:dyDescent="0.35">
      <c r="A624" s="421"/>
      <c r="B624" s="415" t="s">
        <v>723</v>
      </c>
      <c r="C624" s="65" t="s">
        <v>168</v>
      </c>
      <c r="D624" s="84">
        <v>73</v>
      </c>
      <c r="E624" s="84">
        <v>241</v>
      </c>
      <c r="F624" s="317">
        <v>73</v>
      </c>
      <c r="G624" s="317"/>
      <c r="H624" s="317"/>
      <c r="I624" s="317"/>
      <c r="J624" s="317"/>
      <c r="K624" s="76" t="s">
        <v>1853</v>
      </c>
      <c r="O624" s="547"/>
      <c r="P624" s="583" t="s">
        <v>829</v>
      </c>
      <c r="Q624" s="546" t="s">
        <v>82</v>
      </c>
      <c r="R624" s="546">
        <v>22</v>
      </c>
      <c r="S624" s="546">
        <v>35</v>
      </c>
      <c r="T624" s="703">
        <v>22</v>
      </c>
      <c r="U624" s="703"/>
      <c r="V624" s="703"/>
      <c r="W624" s="703"/>
      <c r="X624" s="703"/>
      <c r="Y624" s="582" t="s">
        <v>1888</v>
      </c>
    </row>
    <row r="625" spans="1:25" ht="18.600000000000001" thickBot="1" x14ac:dyDescent="0.4">
      <c r="A625" s="56" t="s">
        <v>739</v>
      </c>
      <c r="B625" s="15"/>
      <c r="C625" s="83"/>
      <c r="D625" s="27"/>
      <c r="E625" s="27"/>
      <c r="F625" s="27"/>
      <c r="G625" s="27"/>
      <c r="H625" s="27"/>
      <c r="I625" s="27"/>
      <c r="J625" s="27"/>
      <c r="K625" s="16"/>
      <c r="O625" s="428" t="s">
        <v>890</v>
      </c>
      <c r="P625" s="10" t="s">
        <v>850</v>
      </c>
      <c r="Q625" s="11" t="s">
        <v>82</v>
      </c>
      <c r="R625" s="14">
        <v>8</v>
      </c>
      <c r="S625" s="14">
        <v>9</v>
      </c>
      <c r="T625" s="703">
        <v>8</v>
      </c>
      <c r="U625" s="703"/>
      <c r="V625" s="703"/>
      <c r="W625" s="703"/>
      <c r="X625" s="703"/>
      <c r="Y625" t="s">
        <v>1899</v>
      </c>
    </row>
    <row r="626" spans="1:25" x14ac:dyDescent="0.3">
      <c r="A626" s="428" t="s">
        <v>745</v>
      </c>
      <c r="B626" s="413" t="s">
        <v>740</v>
      </c>
      <c r="C626" s="96" t="s">
        <v>2105</v>
      </c>
      <c r="D626" s="85">
        <v>240</v>
      </c>
      <c r="E626" s="85">
        <v>610</v>
      </c>
      <c r="F626" s="318">
        <v>240</v>
      </c>
      <c r="G626" s="318"/>
      <c r="H626" s="318"/>
      <c r="I626" s="318"/>
      <c r="J626" s="318"/>
      <c r="K626" s="68" t="s">
        <v>1854</v>
      </c>
      <c r="O626" s="578" t="s">
        <v>891</v>
      </c>
      <c r="P626" s="554" t="s">
        <v>851</v>
      </c>
      <c r="Q626" s="546" t="s">
        <v>82</v>
      </c>
      <c r="R626" s="546">
        <v>12</v>
      </c>
      <c r="S626" s="546">
        <v>14</v>
      </c>
      <c r="T626" s="703">
        <v>12</v>
      </c>
      <c r="U626" s="703"/>
      <c r="V626" s="703"/>
      <c r="W626" s="703"/>
      <c r="X626" s="703"/>
      <c r="Y626" s="582" t="s">
        <v>1899</v>
      </c>
    </row>
    <row r="627" spans="1:25" x14ac:dyDescent="0.3">
      <c r="A627" s="419" t="s">
        <v>746</v>
      </c>
      <c r="B627" s="344" t="s">
        <v>741</v>
      </c>
      <c r="C627" s="96" t="s">
        <v>2105</v>
      </c>
      <c r="D627" s="65">
        <v>240</v>
      </c>
      <c r="E627" s="65">
        <v>580</v>
      </c>
      <c r="F627" s="292">
        <v>240</v>
      </c>
      <c r="G627" s="292"/>
      <c r="H627" s="292"/>
      <c r="I627" s="292"/>
      <c r="J627" s="292"/>
      <c r="K627" s="66" t="s">
        <v>1855</v>
      </c>
      <c r="O627" s="35"/>
      <c r="P627" s="40" t="s">
        <v>852</v>
      </c>
      <c r="Q627" s="11" t="s">
        <v>82</v>
      </c>
      <c r="R627" s="11">
        <v>15</v>
      </c>
      <c r="S627" s="11">
        <v>18</v>
      </c>
      <c r="T627" s="703">
        <v>15</v>
      </c>
      <c r="U627" s="703"/>
      <c r="V627" s="703"/>
      <c r="W627" s="703"/>
      <c r="X627" s="703"/>
      <c r="Y627" t="s">
        <v>1900</v>
      </c>
    </row>
    <row r="628" spans="1:25" x14ac:dyDescent="0.3">
      <c r="A628" s="35"/>
      <c r="B628" s="344" t="s">
        <v>742</v>
      </c>
      <c r="C628" s="96" t="s">
        <v>2105</v>
      </c>
      <c r="D628" s="65">
        <v>240</v>
      </c>
      <c r="E628" s="65">
        <v>590</v>
      </c>
      <c r="F628" s="292">
        <v>240</v>
      </c>
      <c r="G628" s="292"/>
      <c r="H628" s="292"/>
      <c r="I628" s="292"/>
      <c r="J628" s="292"/>
      <c r="K628" s="66" t="s">
        <v>1856</v>
      </c>
      <c r="O628" s="578"/>
      <c r="P628" s="554" t="s">
        <v>853</v>
      </c>
      <c r="Q628" s="546" t="s">
        <v>82</v>
      </c>
      <c r="R628" s="546">
        <v>15</v>
      </c>
      <c r="S628" s="546">
        <v>18</v>
      </c>
      <c r="T628" s="703">
        <v>15</v>
      </c>
      <c r="U628" s="703"/>
      <c r="V628" s="703"/>
      <c r="W628" s="703"/>
      <c r="X628" s="703"/>
      <c r="Y628" s="582" t="s">
        <v>1901</v>
      </c>
    </row>
    <row r="629" spans="1:25" x14ac:dyDescent="0.3">
      <c r="A629" s="421"/>
      <c r="B629" s="344" t="s">
        <v>743</v>
      </c>
      <c r="C629" s="96" t="s">
        <v>2105</v>
      </c>
      <c r="D629" s="65">
        <v>500</v>
      </c>
      <c r="E629" s="65">
        <v>1400</v>
      </c>
      <c r="F629" s="292"/>
      <c r="G629" s="292"/>
      <c r="H629" s="292">
        <v>500</v>
      </c>
      <c r="I629" s="292"/>
      <c r="J629" s="292"/>
      <c r="K629" s="66" t="s">
        <v>1857</v>
      </c>
      <c r="O629" s="35"/>
      <c r="P629" s="40" t="s">
        <v>854</v>
      </c>
      <c r="Q629" s="11" t="s">
        <v>82</v>
      </c>
      <c r="R629" s="11">
        <v>20</v>
      </c>
      <c r="S629" s="11">
        <v>24</v>
      </c>
      <c r="T629" s="703">
        <v>20</v>
      </c>
      <c r="U629" s="703"/>
      <c r="V629" s="703"/>
      <c r="W629" s="703"/>
      <c r="X629" s="703"/>
      <c r="Y629" t="s">
        <v>1902</v>
      </c>
    </row>
    <row r="630" spans="1:25" ht="15" thickBot="1" x14ac:dyDescent="0.35">
      <c r="A630" s="421"/>
      <c r="B630" s="344" t="s">
        <v>744</v>
      </c>
      <c r="C630" s="96" t="s">
        <v>2105</v>
      </c>
      <c r="D630" s="65">
        <v>500</v>
      </c>
      <c r="E630" s="65">
        <v>1275</v>
      </c>
      <c r="F630" s="292"/>
      <c r="G630" s="292"/>
      <c r="H630" s="292">
        <v>500</v>
      </c>
      <c r="I630" s="292"/>
      <c r="J630" s="292"/>
      <c r="K630" s="66" t="s">
        <v>1858</v>
      </c>
      <c r="O630" s="547"/>
      <c r="P630" s="554" t="s">
        <v>855</v>
      </c>
      <c r="Q630" s="546" t="s">
        <v>82</v>
      </c>
      <c r="R630" s="546">
        <v>25</v>
      </c>
      <c r="S630" s="546">
        <v>30</v>
      </c>
      <c r="T630" s="703">
        <v>25</v>
      </c>
      <c r="U630" s="703"/>
      <c r="V630" s="703"/>
      <c r="W630" s="703"/>
      <c r="X630" s="703"/>
      <c r="Y630" s="582" t="s">
        <v>1903</v>
      </c>
    </row>
    <row r="631" spans="1:25" ht="18.600000000000001" thickBot="1" x14ac:dyDescent="0.4">
      <c r="A631" s="56" t="s">
        <v>747</v>
      </c>
      <c r="B631" s="15"/>
      <c r="C631" s="83"/>
      <c r="D631" s="27"/>
      <c r="E631" s="27"/>
      <c r="F631" s="27"/>
      <c r="G631" s="27"/>
      <c r="H631" s="27"/>
      <c r="I631" s="27"/>
      <c r="J631" s="27"/>
      <c r="K631" s="16"/>
      <c r="O631" s="421"/>
      <c r="P631" s="40" t="s">
        <v>856</v>
      </c>
      <c r="Q631" s="11" t="s">
        <v>82</v>
      </c>
      <c r="R631" s="11">
        <v>18</v>
      </c>
      <c r="S631" s="11">
        <v>22</v>
      </c>
      <c r="T631" s="703">
        <v>18</v>
      </c>
      <c r="U631" s="703"/>
      <c r="V631" s="703"/>
      <c r="W631" s="703"/>
      <c r="X631" s="703"/>
      <c r="Y631" t="s">
        <v>1904</v>
      </c>
    </row>
    <row r="632" spans="1:25" x14ac:dyDescent="0.3">
      <c r="A632" s="428" t="s">
        <v>755</v>
      </c>
      <c r="B632" s="344" t="s">
        <v>748</v>
      </c>
      <c r="C632" s="96" t="s">
        <v>98</v>
      </c>
      <c r="D632" s="65">
        <v>1000</v>
      </c>
      <c r="E632" s="65">
        <v>3000</v>
      </c>
      <c r="F632" s="292"/>
      <c r="G632" s="292"/>
      <c r="H632" s="292"/>
      <c r="I632" s="292"/>
      <c r="J632" s="292">
        <v>1000</v>
      </c>
      <c r="K632" s="66" t="s">
        <v>1864</v>
      </c>
      <c r="O632" s="547"/>
      <c r="P632" s="554" t="s">
        <v>857</v>
      </c>
      <c r="Q632" s="546" t="s">
        <v>82</v>
      </c>
      <c r="R632" s="546">
        <v>36</v>
      </c>
      <c r="S632" s="546">
        <v>45</v>
      </c>
      <c r="T632" s="703">
        <v>36</v>
      </c>
      <c r="U632" s="703"/>
      <c r="V632" s="703"/>
      <c r="W632" s="703"/>
      <c r="X632" s="703"/>
      <c r="Y632" s="582" t="s">
        <v>1905</v>
      </c>
    </row>
    <row r="633" spans="1:25" x14ac:dyDescent="0.3">
      <c r="A633" s="35" t="s">
        <v>756</v>
      </c>
      <c r="B633" s="344" t="s">
        <v>749</v>
      </c>
      <c r="C633" s="96" t="s">
        <v>98</v>
      </c>
      <c r="D633" s="65">
        <v>700</v>
      </c>
      <c r="E633" s="65">
        <v>2000</v>
      </c>
      <c r="F633" s="292"/>
      <c r="G633" s="292"/>
      <c r="H633" s="292">
        <v>700</v>
      </c>
      <c r="I633" s="292"/>
      <c r="J633" s="292"/>
      <c r="K633" s="66" t="s">
        <v>1865</v>
      </c>
      <c r="O633" s="421"/>
      <c r="P633" s="40" t="s">
        <v>858</v>
      </c>
      <c r="Q633" s="11" t="s">
        <v>82</v>
      </c>
      <c r="R633" s="11">
        <v>8</v>
      </c>
      <c r="S633" s="11">
        <v>11.3</v>
      </c>
      <c r="T633" s="703">
        <v>8</v>
      </c>
      <c r="U633" s="703"/>
      <c r="V633" s="703"/>
      <c r="W633" s="703"/>
      <c r="X633" s="703"/>
      <c r="Y633" t="s">
        <v>1906</v>
      </c>
    </row>
    <row r="634" spans="1:25" x14ac:dyDescent="0.3">
      <c r="A634" s="35"/>
      <c r="B634" s="344" t="s">
        <v>751</v>
      </c>
      <c r="C634" s="96" t="s">
        <v>98</v>
      </c>
      <c r="D634" s="65">
        <v>420</v>
      </c>
      <c r="E634" s="65">
        <v>1000</v>
      </c>
      <c r="F634" s="292"/>
      <c r="G634" s="292">
        <v>420</v>
      </c>
      <c r="H634" s="292"/>
      <c r="I634" s="292"/>
      <c r="J634" s="292"/>
      <c r="K634" s="66" t="s">
        <v>1866</v>
      </c>
      <c r="O634" s="547"/>
      <c r="P634" s="554" t="s">
        <v>859</v>
      </c>
      <c r="Q634" s="546" t="s">
        <v>82</v>
      </c>
      <c r="R634" s="546">
        <v>15</v>
      </c>
      <c r="S634" s="546">
        <v>22.5</v>
      </c>
      <c r="T634" s="703">
        <v>15</v>
      </c>
      <c r="U634" s="703"/>
      <c r="V634" s="703"/>
      <c r="W634" s="703"/>
      <c r="X634" s="703"/>
      <c r="Y634" s="582" t="s">
        <v>1900</v>
      </c>
    </row>
    <row r="635" spans="1:25" x14ac:dyDescent="0.3">
      <c r="A635" s="437"/>
      <c r="B635" s="344" t="s">
        <v>752</v>
      </c>
      <c r="C635" s="96" t="s">
        <v>98</v>
      </c>
      <c r="D635" s="65">
        <v>402</v>
      </c>
      <c r="E635" s="65">
        <v>717</v>
      </c>
      <c r="F635" s="292"/>
      <c r="G635" s="292">
        <v>402</v>
      </c>
      <c r="H635" s="292"/>
      <c r="I635" s="292"/>
      <c r="J635" s="292"/>
      <c r="K635" s="66" t="s">
        <v>1246</v>
      </c>
      <c r="O635" s="421"/>
      <c r="P635" s="40" t="s">
        <v>860</v>
      </c>
      <c r="Q635" s="11" t="s">
        <v>82</v>
      </c>
      <c r="R635" s="11">
        <v>9</v>
      </c>
      <c r="S635" s="11">
        <v>13</v>
      </c>
      <c r="T635" s="703">
        <v>9</v>
      </c>
      <c r="U635" s="703"/>
      <c r="V635" s="703"/>
      <c r="W635" s="703"/>
      <c r="X635" s="703"/>
      <c r="Y635" t="s">
        <v>1907</v>
      </c>
    </row>
    <row r="636" spans="1:25" x14ac:dyDescent="0.3">
      <c r="A636" s="421"/>
      <c r="B636" s="344" t="s">
        <v>753</v>
      </c>
      <c r="C636" s="96" t="s">
        <v>98</v>
      </c>
      <c r="D636" s="65">
        <v>402</v>
      </c>
      <c r="E636" s="65">
        <v>717</v>
      </c>
      <c r="F636" s="292"/>
      <c r="G636" s="292">
        <v>402</v>
      </c>
      <c r="H636" s="292"/>
      <c r="I636" s="292"/>
      <c r="J636" s="292"/>
      <c r="K636" s="66" t="s">
        <v>1246</v>
      </c>
      <c r="O636" s="547"/>
      <c r="P636" s="554" t="s">
        <v>861</v>
      </c>
      <c r="Q636" s="546" t="s">
        <v>82</v>
      </c>
      <c r="R636" s="546">
        <v>18</v>
      </c>
      <c r="S636" s="546">
        <v>24</v>
      </c>
      <c r="T636" s="703">
        <v>18</v>
      </c>
      <c r="U636" s="703"/>
      <c r="V636" s="703"/>
      <c r="W636" s="703"/>
      <c r="X636" s="703"/>
      <c r="Y636" s="582" t="s">
        <v>1908</v>
      </c>
    </row>
    <row r="637" spans="1:25" ht="15" thickBot="1" x14ac:dyDescent="0.35">
      <c r="A637" s="421"/>
      <c r="B637" s="344" t="s">
        <v>754</v>
      </c>
      <c r="C637" s="65" t="s">
        <v>168</v>
      </c>
      <c r="D637" s="65">
        <v>120</v>
      </c>
      <c r="E637" s="65">
        <v>300</v>
      </c>
      <c r="F637" s="292">
        <v>120</v>
      </c>
      <c r="G637" s="292"/>
      <c r="H637" s="292"/>
      <c r="I637" s="292"/>
      <c r="J637" s="292"/>
      <c r="K637" s="66" t="s">
        <v>1867</v>
      </c>
      <c r="O637" s="421"/>
      <c r="P637" s="40" t="s">
        <v>862</v>
      </c>
      <c r="Q637" s="11" t="s">
        <v>82</v>
      </c>
      <c r="R637" s="11">
        <v>15</v>
      </c>
      <c r="S637" s="11">
        <v>24</v>
      </c>
      <c r="T637" s="703">
        <v>15</v>
      </c>
      <c r="U637" s="703"/>
      <c r="V637" s="703"/>
      <c r="W637" s="703"/>
      <c r="X637" s="703"/>
      <c r="Y637" t="s">
        <v>1908</v>
      </c>
    </row>
    <row r="638" spans="1:25" ht="18.600000000000001" thickBot="1" x14ac:dyDescent="0.4">
      <c r="A638" s="56" t="s">
        <v>1515</v>
      </c>
      <c r="B638" s="15"/>
      <c r="C638" s="83"/>
      <c r="D638" s="27"/>
      <c r="E638" s="27" t="s">
        <v>522</v>
      </c>
      <c r="F638" s="27"/>
      <c r="G638" s="27"/>
      <c r="H638" s="27"/>
      <c r="I638" s="27"/>
      <c r="J638" s="27"/>
      <c r="K638" s="16"/>
      <c r="O638" s="587"/>
      <c r="P638" s="551" t="s">
        <v>863</v>
      </c>
      <c r="Q638" s="546" t="s">
        <v>82</v>
      </c>
      <c r="R638" s="552">
        <v>33</v>
      </c>
      <c r="S638" s="552">
        <v>44</v>
      </c>
      <c r="T638" s="703">
        <v>33</v>
      </c>
      <c r="U638" s="703"/>
      <c r="V638" s="703"/>
      <c r="W638" s="703"/>
      <c r="X638" s="703"/>
      <c r="Y638" s="582" t="s">
        <v>1909</v>
      </c>
    </row>
    <row r="639" spans="1:25" x14ac:dyDescent="0.3">
      <c r="A639" s="419" t="s">
        <v>770</v>
      </c>
      <c r="B639" s="344" t="s">
        <v>759</v>
      </c>
      <c r="C639" s="96" t="s">
        <v>424</v>
      </c>
      <c r="D639" s="65">
        <v>178</v>
      </c>
      <c r="E639" s="65">
        <v>623</v>
      </c>
      <c r="F639" s="292">
        <v>178</v>
      </c>
      <c r="G639" s="292"/>
      <c r="H639" s="292"/>
      <c r="I639" s="292"/>
      <c r="J639" s="292"/>
      <c r="K639" s="66" t="s">
        <v>1868</v>
      </c>
      <c r="O639" s="547"/>
      <c r="P639" s="554" t="s">
        <v>896</v>
      </c>
      <c r="Q639" s="546" t="s">
        <v>82</v>
      </c>
      <c r="R639" s="546">
        <v>22</v>
      </c>
      <c r="S639" s="546">
        <v>53</v>
      </c>
      <c r="T639" s="703">
        <v>22</v>
      </c>
      <c r="U639" s="703"/>
      <c r="V639" s="703"/>
      <c r="W639" s="703"/>
      <c r="X639" s="703"/>
      <c r="Y639" s="562" t="s">
        <v>1925</v>
      </c>
    </row>
    <row r="640" spans="1:25" x14ac:dyDescent="0.3">
      <c r="A640" s="433" t="s">
        <v>794</v>
      </c>
      <c r="B640" s="344" t="s">
        <v>760</v>
      </c>
      <c r="C640" s="96" t="s">
        <v>424</v>
      </c>
      <c r="D640" s="65">
        <v>180</v>
      </c>
      <c r="E640" s="65">
        <v>612</v>
      </c>
      <c r="F640" s="292">
        <v>180</v>
      </c>
      <c r="G640" s="292"/>
      <c r="H640" s="292"/>
      <c r="I640" s="292"/>
      <c r="J640" s="292"/>
      <c r="K640" s="66" t="s">
        <v>1869</v>
      </c>
      <c r="O640" s="421"/>
      <c r="P640" s="40" t="s">
        <v>897</v>
      </c>
      <c r="Q640" s="11" t="s">
        <v>82</v>
      </c>
      <c r="R640" s="11">
        <v>17</v>
      </c>
      <c r="S640" s="11">
        <v>35</v>
      </c>
      <c r="T640" s="703">
        <v>17</v>
      </c>
      <c r="U640" s="703"/>
      <c r="V640" s="703"/>
      <c r="W640" s="703"/>
      <c r="X640" s="703"/>
      <c r="Y640" s="4" t="s">
        <v>1926</v>
      </c>
    </row>
    <row r="641" spans="1:25" x14ac:dyDescent="0.3">
      <c r="A641" s="434"/>
      <c r="B641" s="344" t="s">
        <v>761</v>
      </c>
      <c r="C641" s="96" t="s">
        <v>424</v>
      </c>
      <c r="D641" s="65">
        <v>310</v>
      </c>
      <c r="E641" s="65">
        <v>1038</v>
      </c>
      <c r="F641" s="292"/>
      <c r="G641" s="292">
        <v>310</v>
      </c>
      <c r="H641" s="292"/>
      <c r="I641" s="292"/>
      <c r="J641" s="292"/>
      <c r="K641" s="66" t="s">
        <v>1868</v>
      </c>
      <c r="O641" s="421"/>
      <c r="P641" s="414" t="s">
        <v>933</v>
      </c>
      <c r="Q641" s="96" t="s">
        <v>82</v>
      </c>
      <c r="R641" s="96">
        <v>12</v>
      </c>
      <c r="S641" s="619"/>
      <c r="T641" s="700">
        <v>12</v>
      </c>
      <c r="U641" s="700"/>
      <c r="V641" s="700"/>
      <c r="W641" s="700"/>
      <c r="X641" s="700"/>
      <c r="Y641" s="66" t="s">
        <v>1930</v>
      </c>
    </row>
    <row r="642" spans="1:25" x14ac:dyDescent="0.3">
      <c r="A642" s="434"/>
      <c r="B642" s="344" t="s">
        <v>762</v>
      </c>
      <c r="C642" s="96" t="s">
        <v>424</v>
      </c>
      <c r="D642" s="65">
        <v>314</v>
      </c>
      <c r="E642" s="65">
        <v>1013</v>
      </c>
      <c r="F642" s="292"/>
      <c r="G642" s="292">
        <v>314</v>
      </c>
      <c r="H642" s="292"/>
      <c r="I642" s="292"/>
      <c r="J642" s="292"/>
      <c r="K642" s="66" t="s">
        <v>1869</v>
      </c>
      <c r="O642" s="547"/>
      <c r="P642" s="658" t="s">
        <v>934</v>
      </c>
      <c r="Q642" s="623" t="s">
        <v>82</v>
      </c>
      <c r="R642" s="623">
        <v>18</v>
      </c>
      <c r="S642" s="619"/>
      <c r="T642" s="700">
        <v>18</v>
      </c>
      <c r="U642" s="700"/>
      <c r="V642" s="700"/>
      <c r="W642" s="700"/>
      <c r="X642" s="700"/>
      <c r="Y642" s="624" t="s">
        <v>1930</v>
      </c>
    </row>
    <row r="643" spans="1:25" x14ac:dyDescent="0.3">
      <c r="A643" s="434"/>
      <c r="B643" s="344" t="s">
        <v>763</v>
      </c>
      <c r="C643" s="96" t="s">
        <v>424</v>
      </c>
      <c r="D643" s="65">
        <v>599</v>
      </c>
      <c r="E643" s="65">
        <v>1827</v>
      </c>
      <c r="F643" s="292"/>
      <c r="G643" s="292"/>
      <c r="H643" s="292">
        <v>599</v>
      </c>
      <c r="I643" s="292"/>
      <c r="J643" s="292"/>
      <c r="K643" s="66" t="s">
        <v>1868</v>
      </c>
      <c r="O643" s="421"/>
      <c r="P643" s="414" t="s">
        <v>935</v>
      </c>
      <c r="Q643" s="96" t="s">
        <v>82</v>
      </c>
      <c r="R643" s="96">
        <v>30</v>
      </c>
      <c r="S643" s="619"/>
      <c r="T643" s="700">
        <v>30</v>
      </c>
      <c r="U643" s="700"/>
      <c r="V643" s="700"/>
      <c r="W643" s="700"/>
      <c r="X643" s="700"/>
      <c r="Y643" s="66" t="s">
        <v>1930</v>
      </c>
    </row>
    <row r="644" spans="1:25" x14ac:dyDescent="0.3">
      <c r="A644" s="434"/>
      <c r="B644" s="344" t="s">
        <v>764</v>
      </c>
      <c r="C644" s="96" t="s">
        <v>424</v>
      </c>
      <c r="D644" s="65">
        <v>601</v>
      </c>
      <c r="E644" s="65">
        <v>1761</v>
      </c>
      <c r="F644" s="292"/>
      <c r="G644" s="292"/>
      <c r="H644" s="292">
        <v>601</v>
      </c>
      <c r="I644" s="292"/>
      <c r="J644" s="292"/>
      <c r="K644" s="66" t="s">
        <v>1869</v>
      </c>
      <c r="O644" s="429"/>
      <c r="P644" s="252" t="s">
        <v>1365</v>
      </c>
      <c r="Q644" s="11" t="s">
        <v>82</v>
      </c>
      <c r="R644" s="13">
        <v>40</v>
      </c>
      <c r="S644" s="13">
        <v>120</v>
      </c>
      <c r="T644" s="703">
        <v>40</v>
      </c>
      <c r="U644" s="703"/>
      <c r="V644" s="703"/>
      <c r="W644" s="703"/>
      <c r="X644" s="703"/>
      <c r="Y644" s="8" t="s">
        <v>1953</v>
      </c>
    </row>
    <row r="645" spans="1:25" x14ac:dyDescent="0.3">
      <c r="A645" s="434"/>
      <c r="B645" s="344" t="s">
        <v>765</v>
      </c>
      <c r="C645" s="96" t="s">
        <v>424</v>
      </c>
      <c r="D645" s="65">
        <v>590</v>
      </c>
      <c r="E645" s="65">
        <v>1669</v>
      </c>
      <c r="F645" s="292"/>
      <c r="G645" s="292"/>
      <c r="H645" s="292">
        <v>590</v>
      </c>
      <c r="I645" s="292"/>
      <c r="J645" s="292"/>
      <c r="K645" s="66" t="s">
        <v>1868</v>
      </c>
      <c r="O645" s="547"/>
      <c r="P645" s="554" t="s">
        <v>1366</v>
      </c>
      <c r="Q645" s="546" t="s">
        <v>82</v>
      </c>
      <c r="R645" s="546">
        <v>60</v>
      </c>
      <c r="S645" s="546">
        <v>180</v>
      </c>
      <c r="T645" s="703">
        <v>60</v>
      </c>
      <c r="U645" s="703"/>
      <c r="V645" s="703"/>
      <c r="W645" s="703"/>
      <c r="X645" s="703"/>
      <c r="Y645" s="562" t="s">
        <v>1954</v>
      </c>
    </row>
    <row r="646" spans="1:25" x14ac:dyDescent="0.3">
      <c r="A646" s="434"/>
      <c r="B646" s="344" t="s">
        <v>766</v>
      </c>
      <c r="C646" s="96" t="s">
        <v>424</v>
      </c>
      <c r="D646" s="65">
        <v>597</v>
      </c>
      <c r="E646" s="65">
        <v>1631</v>
      </c>
      <c r="F646" s="292"/>
      <c r="G646" s="292"/>
      <c r="H646" s="292">
        <v>597</v>
      </c>
      <c r="I646" s="292"/>
      <c r="J646" s="292"/>
      <c r="K646" s="66" t="s">
        <v>1870</v>
      </c>
      <c r="O646" s="547"/>
      <c r="P646" s="554" t="s">
        <v>1641</v>
      </c>
      <c r="Q646" s="546" t="s">
        <v>82</v>
      </c>
      <c r="R646" s="546">
        <v>85</v>
      </c>
      <c r="S646" s="546">
        <v>212</v>
      </c>
      <c r="T646" s="281">
        <v>85</v>
      </c>
      <c r="U646" s="281"/>
      <c r="V646" s="281"/>
      <c r="W646" s="281"/>
      <c r="X646" s="281"/>
      <c r="Y646" s="562" t="s">
        <v>1997</v>
      </c>
    </row>
    <row r="647" spans="1:25" x14ac:dyDescent="0.3">
      <c r="A647" s="434"/>
      <c r="B647" s="344" t="s">
        <v>767</v>
      </c>
      <c r="C647" s="96" t="s">
        <v>424</v>
      </c>
      <c r="D647" s="65">
        <v>594</v>
      </c>
      <c r="E647" s="65">
        <v>1531</v>
      </c>
      <c r="F647" s="292"/>
      <c r="G647" s="292"/>
      <c r="H647" s="292">
        <v>594</v>
      </c>
      <c r="I647" s="292"/>
      <c r="J647" s="292"/>
      <c r="K647" s="66" t="s">
        <v>1871</v>
      </c>
      <c r="O647" s="578" t="s">
        <v>2162</v>
      </c>
      <c r="P647" s="554" t="s">
        <v>2142</v>
      </c>
      <c r="Q647" s="546" t="s">
        <v>2148</v>
      </c>
      <c r="R647" s="546">
        <v>43</v>
      </c>
      <c r="S647" s="546">
        <v>100</v>
      </c>
      <c r="T647" s="703">
        <v>43</v>
      </c>
      <c r="U647" s="703"/>
      <c r="V647" s="703"/>
      <c r="W647" s="703"/>
      <c r="X647" s="703"/>
      <c r="Y647" s="562" t="s">
        <v>2145</v>
      </c>
    </row>
    <row r="648" spans="1:25" x14ac:dyDescent="0.3">
      <c r="A648" s="434"/>
      <c r="B648" s="344" t="s">
        <v>771</v>
      </c>
      <c r="C648" s="65" t="s">
        <v>15</v>
      </c>
      <c r="D648" s="65">
        <v>10</v>
      </c>
      <c r="E648" s="65">
        <v>17.84</v>
      </c>
      <c r="F648" s="292">
        <v>10</v>
      </c>
      <c r="G648" s="292"/>
      <c r="H648" s="292"/>
      <c r="I648" s="292"/>
      <c r="J648" s="292"/>
      <c r="K648" s="66" t="s">
        <v>1872</v>
      </c>
      <c r="O648" s="421"/>
      <c r="P648" s="40" t="s">
        <v>2143</v>
      </c>
      <c r="Q648" s="11" t="s">
        <v>2148</v>
      </c>
      <c r="R648" s="11">
        <v>56</v>
      </c>
      <c r="S648" s="11">
        <v>135</v>
      </c>
      <c r="T648" s="703">
        <v>56</v>
      </c>
      <c r="U648" s="703"/>
      <c r="V648" s="703"/>
      <c r="W648" s="703"/>
      <c r="X648" s="703"/>
      <c r="Y648" s="4" t="s">
        <v>2146</v>
      </c>
    </row>
    <row r="649" spans="1:25" x14ac:dyDescent="0.3">
      <c r="A649" s="434"/>
      <c r="B649" s="344" t="s">
        <v>773</v>
      </c>
      <c r="C649" s="65" t="s">
        <v>98</v>
      </c>
      <c r="D649" s="65">
        <v>1000</v>
      </c>
      <c r="E649" s="65">
        <v>2050</v>
      </c>
      <c r="F649" s="292"/>
      <c r="G649" s="292"/>
      <c r="H649" s="292"/>
      <c r="I649" s="292"/>
      <c r="J649" s="292">
        <v>1000</v>
      </c>
      <c r="K649" s="66" t="s">
        <v>1873</v>
      </c>
      <c r="O649" s="547"/>
      <c r="P649" s="554" t="s">
        <v>2144</v>
      </c>
      <c r="Q649" s="546" t="s">
        <v>2148</v>
      </c>
      <c r="R649" s="546">
        <v>63</v>
      </c>
      <c r="S649" s="546">
        <v>150</v>
      </c>
      <c r="T649" s="703">
        <v>63</v>
      </c>
      <c r="U649" s="703"/>
      <c r="V649" s="703"/>
      <c r="W649" s="703"/>
      <c r="X649" s="703"/>
      <c r="Y649" s="562" t="s">
        <v>2147</v>
      </c>
    </row>
    <row r="650" spans="1:25" x14ac:dyDescent="0.3">
      <c r="A650" s="434"/>
      <c r="B650" s="344" t="s">
        <v>774</v>
      </c>
      <c r="C650" s="65" t="s">
        <v>82</v>
      </c>
      <c r="D650" s="65">
        <v>15.8</v>
      </c>
      <c r="E650" s="65">
        <v>42.4</v>
      </c>
      <c r="F650" s="292">
        <v>15.8</v>
      </c>
      <c r="G650" s="292"/>
      <c r="H650" s="292"/>
      <c r="I650" s="292"/>
      <c r="J650" s="292"/>
      <c r="K650" s="66" t="s">
        <v>1874</v>
      </c>
      <c r="O650" s="421"/>
      <c r="P650" s="40" t="s">
        <v>2149</v>
      </c>
      <c r="Q650" s="11" t="s">
        <v>2148</v>
      </c>
      <c r="R650" s="11">
        <v>320</v>
      </c>
      <c r="S650" s="11">
        <v>800</v>
      </c>
      <c r="T650" s="703"/>
      <c r="U650" s="703">
        <v>320</v>
      </c>
      <c r="V650" s="703"/>
      <c r="W650" s="703"/>
      <c r="X650" s="703"/>
      <c r="Y650" s="4" t="s">
        <v>2150</v>
      </c>
    </row>
    <row r="651" spans="1:25" x14ac:dyDescent="0.3">
      <c r="A651" s="434"/>
      <c r="B651" s="344" t="s">
        <v>775</v>
      </c>
      <c r="C651" s="65" t="s">
        <v>82</v>
      </c>
      <c r="D651" s="65">
        <v>31.8</v>
      </c>
      <c r="E651" s="65">
        <v>80.599999999999994</v>
      </c>
      <c r="F651" s="292">
        <v>31.8</v>
      </c>
      <c r="G651" s="292"/>
      <c r="H651" s="292"/>
      <c r="I651" s="292"/>
      <c r="J651" s="292"/>
      <c r="K651" s="66" t="s">
        <v>1874</v>
      </c>
      <c r="O651" s="547"/>
      <c r="P651" s="554" t="s">
        <v>2188</v>
      </c>
      <c r="Q651" s="546" t="s">
        <v>82</v>
      </c>
      <c r="R651" s="546">
        <v>50</v>
      </c>
      <c r="S651" s="546">
        <v>125</v>
      </c>
      <c r="T651" s="281">
        <v>50</v>
      </c>
      <c r="U651" s="281"/>
      <c r="V651" s="281"/>
      <c r="W651" s="281"/>
      <c r="X651" s="281"/>
      <c r="Y651" s="574" t="s">
        <v>2190</v>
      </c>
    </row>
    <row r="652" spans="1:25" x14ac:dyDescent="0.3">
      <c r="A652" s="434"/>
      <c r="B652" s="344" t="s">
        <v>776</v>
      </c>
      <c r="C652" s="65" t="s">
        <v>82</v>
      </c>
      <c r="D652" s="65">
        <v>30.5</v>
      </c>
      <c r="E652" s="65">
        <v>82.9</v>
      </c>
      <c r="F652" s="292">
        <v>30.5</v>
      </c>
      <c r="G652" s="292"/>
      <c r="H652" s="292"/>
      <c r="I652" s="292"/>
      <c r="J652" s="292"/>
      <c r="K652" s="66" t="s">
        <v>1874</v>
      </c>
      <c r="O652" s="421"/>
      <c r="P652" s="40" t="s">
        <v>2189</v>
      </c>
      <c r="Q652" s="11" t="s">
        <v>82</v>
      </c>
      <c r="R652" s="11">
        <v>85</v>
      </c>
      <c r="S652" s="11">
        <v>213</v>
      </c>
      <c r="T652" s="281">
        <v>85</v>
      </c>
      <c r="U652" s="281"/>
      <c r="V652" s="281"/>
      <c r="W652" s="281"/>
      <c r="X652" s="281"/>
      <c r="Y652" s="6" t="s">
        <v>2190</v>
      </c>
    </row>
    <row r="653" spans="1:25" x14ac:dyDescent="0.3">
      <c r="A653" s="434"/>
      <c r="B653" s="344" t="s">
        <v>777</v>
      </c>
      <c r="C653" s="65" t="s">
        <v>82</v>
      </c>
      <c r="D653" s="65">
        <v>33.5</v>
      </c>
      <c r="E653" s="65">
        <v>60.1</v>
      </c>
      <c r="F653" s="292">
        <v>33.5</v>
      </c>
      <c r="G653" s="292"/>
      <c r="H653" s="292"/>
      <c r="I653" s="292"/>
      <c r="J653" s="292"/>
      <c r="K653" s="66" t="s">
        <v>1874</v>
      </c>
      <c r="O653" s="547"/>
      <c r="P653" s="554" t="s">
        <v>2191</v>
      </c>
      <c r="Q653" s="546" t="s">
        <v>82</v>
      </c>
      <c r="R653" s="546">
        <v>130</v>
      </c>
      <c r="S653" s="546">
        <v>325</v>
      </c>
      <c r="T653" s="281">
        <v>130</v>
      </c>
      <c r="U653" s="281"/>
      <c r="V653" s="281"/>
      <c r="W653" s="281"/>
      <c r="X653" s="281"/>
      <c r="Y653" s="574" t="s">
        <v>2190</v>
      </c>
    </row>
    <row r="654" spans="1:25" x14ac:dyDescent="0.3">
      <c r="A654" s="434"/>
      <c r="B654" s="344" t="s">
        <v>778</v>
      </c>
      <c r="C654" s="65" t="s">
        <v>82</v>
      </c>
      <c r="D654" s="65">
        <v>32.6</v>
      </c>
      <c r="E654" s="65">
        <v>76.099999999999994</v>
      </c>
      <c r="F654" s="292">
        <v>32.6</v>
      </c>
      <c r="G654" s="292"/>
      <c r="H654" s="292"/>
      <c r="I654" s="292"/>
      <c r="J654" s="292"/>
      <c r="K654" s="66" t="s">
        <v>1875</v>
      </c>
      <c r="O654" s="421"/>
      <c r="P654" s="40" t="s">
        <v>2261</v>
      </c>
      <c r="Q654" s="11" t="s">
        <v>82</v>
      </c>
      <c r="R654" s="11">
        <v>192.3</v>
      </c>
      <c r="S654" s="11">
        <v>491</v>
      </c>
      <c r="T654" s="281">
        <v>192.3</v>
      </c>
      <c r="U654" s="281"/>
      <c r="V654" s="281"/>
      <c r="W654" s="281"/>
      <c r="X654" s="281"/>
      <c r="Y654" s="66" t="s">
        <v>2269</v>
      </c>
    </row>
    <row r="655" spans="1:25" x14ac:dyDescent="0.3">
      <c r="A655" s="434"/>
      <c r="B655" s="344" t="s">
        <v>779</v>
      </c>
      <c r="C655" s="65" t="s">
        <v>82</v>
      </c>
      <c r="D655" s="65">
        <v>32.299999999999997</v>
      </c>
      <c r="E655" s="65">
        <v>90.8</v>
      </c>
      <c r="F655" s="292">
        <v>32.299999999999997</v>
      </c>
      <c r="G655" s="292"/>
      <c r="H655" s="292"/>
      <c r="I655" s="292"/>
      <c r="J655" s="292"/>
      <c r="K655" s="66" t="s">
        <v>1875</v>
      </c>
      <c r="O655" s="547"/>
      <c r="P655" s="554" t="s">
        <v>2262</v>
      </c>
      <c r="Q655" s="546" t="s">
        <v>82</v>
      </c>
      <c r="R655" s="546">
        <v>198.6</v>
      </c>
      <c r="S655" s="546">
        <v>533</v>
      </c>
      <c r="T655" s="281">
        <v>198.6</v>
      </c>
      <c r="U655" s="281"/>
      <c r="V655" s="281"/>
      <c r="W655" s="281"/>
      <c r="X655" s="281"/>
      <c r="Y655" s="624" t="s">
        <v>2270</v>
      </c>
    </row>
    <row r="656" spans="1:25" x14ac:dyDescent="0.3">
      <c r="A656" s="434"/>
      <c r="B656" s="344" t="s">
        <v>780</v>
      </c>
      <c r="C656" s="65" t="s">
        <v>82</v>
      </c>
      <c r="D656" s="65">
        <v>33.5</v>
      </c>
      <c r="E656" s="65">
        <v>57.9</v>
      </c>
      <c r="F656" s="292">
        <v>33.5</v>
      </c>
      <c r="G656" s="292"/>
      <c r="H656" s="292"/>
      <c r="I656" s="292"/>
      <c r="J656" s="292"/>
      <c r="K656" s="66" t="s">
        <v>1875</v>
      </c>
      <c r="O656" s="421"/>
      <c r="P656" s="40" t="s">
        <v>2263</v>
      </c>
      <c r="Q656" s="11" t="s">
        <v>82</v>
      </c>
      <c r="R656" s="11">
        <v>200.63</v>
      </c>
      <c r="S656" s="11">
        <v>491</v>
      </c>
      <c r="T656" s="281">
        <v>200.63</v>
      </c>
      <c r="U656" s="281"/>
      <c r="V656" s="281"/>
      <c r="W656" s="281"/>
      <c r="X656" s="281"/>
      <c r="Y656" s="66" t="s">
        <v>2271</v>
      </c>
    </row>
    <row r="657" spans="1:25" x14ac:dyDescent="0.3">
      <c r="A657" s="434"/>
      <c r="B657" s="344" t="s">
        <v>781</v>
      </c>
      <c r="C657" s="65" t="s">
        <v>82</v>
      </c>
      <c r="D657" s="65">
        <v>32.6</v>
      </c>
      <c r="E657" s="65">
        <v>85</v>
      </c>
      <c r="F657" s="292">
        <v>32.6</v>
      </c>
      <c r="G657" s="292"/>
      <c r="H657" s="292"/>
      <c r="I657" s="292"/>
      <c r="J657" s="292"/>
      <c r="K657" s="66" t="s">
        <v>1876</v>
      </c>
      <c r="O657" s="547"/>
      <c r="P657" s="554" t="s">
        <v>2264</v>
      </c>
      <c r="Q657" s="546" t="s">
        <v>82</v>
      </c>
      <c r="R657" s="546">
        <v>184.07</v>
      </c>
      <c r="S657" s="546">
        <v>491</v>
      </c>
      <c r="T657" s="281">
        <v>184.07</v>
      </c>
      <c r="U657" s="281"/>
      <c r="V657" s="281"/>
      <c r="W657" s="281"/>
      <c r="X657" s="281"/>
      <c r="Y657" s="624" t="s">
        <v>2269</v>
      </c>
    </row>
    <row r="658" spans="1:25" x14ac:dyDescent="0.3">
      <c r="A658" s="434"/>
      <c r="B658" s="344" t="s">
        <v>782</v>
      </c>
      <c r="C658" s="65" t="s">
        <v>82</v>
      </c>
      <c r="D658" s="65">
        <v>61</v>
      </c>
      <c r="E658" s="65">
        <v>165.9</v>
      </c>
      <c r="F658" s="292">
        <v>61</v>
      </c>
      <c r="G658" s="292"/>
      <c r="H658" s="292"/>
      <c r="I658" s="292"/>
      <c r="J658" s="292"/>
      <c r="K658" s="66" t="s">
        <v>1874</v>
      </c>
      <c r="O658" s="421"/>
      <c r="P658" s="40" t="s">
        <v>2265</v>
      </c>
      <c r="Q658" s="11" t="s">
        <v>82</v>
      </c>
      <c r="R658" s="11">
        <v>190.34</v>
      </c>
      <c r="S658" s="11">
        <v>533</v>
      </c>
      <c r="T658" s="281">
        <v>190.34</v>
      </c>
      <c r="U658" s="281"/>
      <c r="V658" s="281"/>
      <c r="W658" s="281"/>
      <c r="X658" s="281"/>
      <c r="Y658" s="66" t="s">
        <v>2270</v>
      </c>
    </row>
    <row r="659" spans="1:25" x14ac:dyDescent="0.3">
      <c r="A659" s="434"/>
      <c r="B659" s="344" t="s">
        <v>783</v>
      </c>
      <c r="C659" s="65" t="s">
        <v>82</v>
      </c>
      <c r="D659" s="65">
        <v>64.599999999999994</v>
      </c>
      <c r="E659" s="65">
        <v>181.5</v>
      </c>
      <c r="F659" s="292">
        <v>64.599999999999994</v>
      </c>
      <c r="G659" s="292"/>
      <c r="H659" s="292"/>
      <c r="I659" s="292"/>
      <c r="J659" s="292"/>
      <c r="K659" s="66" t="s">
        <v>1875</v>
      </c>
      <c r="O659" s="547"/>
      <c r="P659" s="554" t="s">
        <v>2266</v>
      </c>
      <c r="Q659" s="546" t="s">
        <v>82</v>
      </c>
      <c r="R659" s="546">
        <v>193.34</v>
      </c>
      <c r="S659" s="546">
        <v>491</v>
      </c>
      <c r="T659" s="281">
        <v>193.34</v>
      </c>
      <c r="U659" s="281"/>
      <c r="V659" s="281"/>
      <c r="W659" s="281"/>
      <c r="X659" s="281"/>
      <c r="Y659" s="624" t="s">
        <v>2271</v>
      </c>
    </row>
    <row r="660" spans="1:25" x14ac:dyDescent="0.3">
      <c r="A660" s="434"/>
      <c r="B660" s="344" t="s">
        <v>784</v>
      </c>
      <c r="C660" s="65" t="s">
        <v>82</v>
      </c>
      <c r="D660" s="65">
        <v>65.2</v>
      </c>
      <c r="E660" s="65">
        <v>170</v>
      </c>
      <c r="F660" s="292">
        <v>65.2</v>
      </c>
      <c r="G660" s="292"/>
      <c r="H660" s="292"/>
      <c r="I660" s="292"/>
      <c r="J660" s="292"/>
      <c r="K660" s="66" t="s">
        <v>1876</v>
      </c>
      <c r="O660" s="421"/>
      <c r="P660" s="40" t="s">
        <v>2267</v>
      </c>
      <c r="Q660" s="11" t="s">
        <v>82</v>
      </c>
      <c r="R660" s="11">
        <v>295.32</v>
      </c>
      <c r="S660" s="11">
        <v>761</v>
      </c>
      <c r="T660" s="281"/>
      <c r="U660" s="281">
        <v>295.32</v>
      </c>
      <c r="V660" s="281"/>
      <c r="W660" s="281"/>
      <c r="X660" s="281"/>
      <c r="Y660" s="4" t="s">
        <v>2269</v>
      </c>
    </row>
    <row r="661" spans="1:25" x14ac:dyDescent="0.3">
      <c r="A661" s="434"/>
      <c r="B661" s="344" t="s">
        <v>785</v>
      </c>
      <c r="C661" s="65" t="s">
        <v>82</v>
      </c>
      <c r="D661" s="65">
        <v>63.3</v>
      </c>
      <c r="E661" s="65">
        <v>161.80000000000001</v>
      </c>
      <c r="F661" s="292">
        <v>63.3</v>
      </c>
      <c r="G661" s="292"/>
      <c r="H661" s="292"/>
      <c r="I661" s="292"/>
      <c r="J661" s="292"/>
      <c r="K661" s="66" t="s">
        <v>1874</v>
      </c>
      <c r="O661" s="587"/>
      <c r="P661" s="551" t="s">
        <v>2268</v>
      </c>
      <c r="Q661" s="546" t="s">
        <v>82</v>
      </c>
      <c r="R661" s="552">
        <v>288.17</v>
      </c>
      <c r="S661" s="552">
        <v>761</v>
      </c>
      <c r="T661" s="314"/>
      <c r="U661" s="314">
        <v>288.17</v>
      </c>
      <c r="V661" s="314"/>
      <c r="W661" s="314"/>
      <c r="X661" s="314"/>
      <c r="Y661" s="575" t="s">
        <v>2269</v>
      </c>
    </row>
    <row r="662" spans="1:25" x14ac:dyDescent="0.3">
      <c r="A662" s="434"/>
      <c r="B662" s="344" t="s">
        <v>786</v>
      </c>
      <c r="C662" s="65" t="s">
        <v>82</v>
      </c>
      <c r="D662" s="65">
        <v>65.900000000000006</v>
      </c>
      <c r="E662" s="65">
        <v>157.6</v>
      </c>
      <c r="F662" s="292">
        <v>65.900000000000006</v>
      </c>
      <c r="G662" s="292"/>
      <c r="H662" s="292"/>
      <c r="I662" s="292"/>
      <c r="J662" s="292"/>
      <c r="K662" s="66" t="s">
        <v>1875</v>
      </c>
      <c r="O662" s="421"/>
      <c r="P662" s="40" t="s">
        <v>2307</v>
      </c>
      <c r="Q662" s="11" t="s">
        <v>82</v>
      </c>
      <c r="R662" s="11">
        <v>20</v>
      </c>
      <c r="S662" s="11">
        <v>36</v>
      </c>
      <c r="T662" s="281">
        <v>20</v>
      </c>
      <c r="U662" s="281"/>
      <c r="V662" s="281"/>
      <c r="W662" s="281"/>
      <c r="X662" s="281"/>
      <c r="Y662" s="4" t="s">
        <v>2312</v>
      </c>
    </row>
    <row r="663" spans="1:25" x14ac:dyDescent="0.3">
      <c r="A663" s="434"/>
      <c r="B663" s="344" t="s">
        <v>789</v>
      </c>
      <c r="C663" s="65" t="s">
        <v>82</v>
      </c>
      <c r="D663" s="65">
        <v>8</v>
      </c>
      <c r="E663" s="65">
        <v>19.600000000000001</v>
      </c>
      <c r="F663" s="292">
        <v>8</v>
      </c>
      <c r="G663" s="292"/>
      <c r="H663" s="292"/>
      <c r="I663" s="292"/>
      <c r="J663" s="292"/>
      <c r="K663" s="66" t="s">
        <v>1874</v>
      </c>
      <c r="O663" s="587" t="s">
        <v>2309</v>
      </c>
      <c r="P663" s="551" t="s">
        <v>2308</v>
      </c>
      <c r="Q663" s="546" t="s">
        <v>82</v>
      </c>
      <c r="R663" s="552">
        <v>10</v>
      </c>
      <c r="S663" s="552">
        <v>18</v>
      </c>
      <c r="T663" s="314">
        <v>10</v>
      </c>
      <c r="U663" s="314"/>
      <c r="V663" s="314"/>
      <c r="W663" s="314"/>
      <c r="X663" s="314"/>
      <c r="Y663" s="575" t="s">
        <v>2312</v>
      </c>
    </row>
    <row r="664" spans="1:25" x14ac:dyDescent="0.3">
      <c r="A664" s="434"/>
      <c r="B664" s="344" t="s">
        <v>790</v>
      </c>
      <c r="C664" s="65" t="s">
        <v>82</v>
      </c>
      <c r="D664" s="65">
        <v>16.399999999999999</v>
      </c>
      <c r="E664" s="65">
        <v>37.9</v>
      </c>
      <c r="F664" s="292">
        <v>16.399999999999999</v>
      </c>
      <c r="G664" s="292"/>
      <c r="H664" s="292"/>
      <c r="I664" s="292"/>
      <c r="J664" s="292"/>
      <c r="K664" s="66" t="s">
        <v>1875</v>
      </c>
      <c r="O664" s="587"/>
      <c r="P664" s="551" t="s">
        <v>2363</v>
      </c>
      <c r="Q664" s="546" t="s">
        <v>82</v>
      </c>
      <c r="R664" s="552">
        <v>15</v>
      </c>
      <c r="S664" s="552">
        <v>22</v>
      </c>
      <c r="T664" s="703">
        <v>15</v>
      </c>
      <c r="U664" s="703"/>
      <c r="V664" s="703"/>
      <c r="W664" s="703"/>
      <c r="X664" s="703"/>
      <c r="Y664" s="575" t="s">
        <v>2364</v>
      </c>
    </row>
    <row r="665" spans="1:25" x14ac:dyDescent="0.3">
      <c r="A665" s="434"/>
      <c r="B665" s="344" t="s">
        <v>790</v>
      </c>
      <c r="C665" s="65" t="s">
        <v>82</v>
      </c>
      <c r="D665" s="65">
        <v>15.9</v>
      </c>
      <c r="E665" s="65">
        <v>43.2</v>
      </c>
      <c r="F665" s="292">
        <v>15.9</v>
      </c>
      <c r="G665" s="292"/>
      <c r="H665" s="292"/>
      <c r="I665" s="292"/>
      <c r="J665" s="292"/>
      <c r="K665" s="66" t="s">
        <v>1875</v>
      </c>
      <c r="O665" s="429"/>
      <c r="P665" s="252" t="s">
        <v>2424</v>
      </c>
      <c r="Q665" s="11" t="s">
        <v>82</v>
      </c>
      <c r="R665" s="13">
        <v>80</v>
      </c>
      <c r="S665" s="13">
        <v>184</v>
      </c>
      <c r="T665" s="314">
        <v>80</v>
      </c>
      <c r="U665" s="314"/>
      <c r="V665" s="314"/>
      <c r="W665" s="314"/>
      <c r="X665" s="314"/>
      <c r="Y665" s="6" t="s">
        <v>2430</v>
      </c>
    </row>
    <row r="666" spans="1:25" x14ac:dyDescent="0.3">
      <c r="A666" s="434"/>
      <c r="B666" s="344" t="s">
        <v>790</v>
      </c>
      <c r="C666" s="65" t="s">
        <v>82</v>
      </c>
      <c r="D666" s="65">
        <v>16.3</v>
      </c>
      <c r="E666" s="65">
        <v>41.1</v>
      </c>
      <c r="F666" s="292">
        <v>16.3</v>
      </c>
      <c r="G666" s="292"/>
      <c r="H666" s="292"/>
      <c r="I666" s="292"/>
      <c r="J666" s="292"/>
      <c r="K666" s="66" t="s">
        <v>1876</v>
      </c>
      <c r="O666" s="547"/>
      <c r="P666" s="551" t="s">
        <v>2425</v>
      </c>
      <c r="Q666" s="546" t="s">
        <v>82</v>
      </c>
      <c r="R666" s="546">
        <v>120</v>
      </c>
      <c r="S666" s="546">
        <v>225</v>
      </c>
      <c r="T666" s="281">
        <v>120</v>
      </c>
      <c r="U666" s="281"/>
      <c r="V666" s="281"/>
      <c r="W666" s="281"/>
      <c r="X666" s="281"/>
      <c r="Y666" s="574" t="s">
        <v>2431</v>
      </c>
    </row>
    <row r="667" spans="1:25" x14ac:dyDescent="0.3">
      <c r="A667" s="434"/>
      <c r="B667" s="344" t="s">
        <v>790</v>
      </c>
      <c r="C667" s="65" t="s">
        <v>82</v>
      </c>
      <c r="D667" s="65">
        <v>15.8</v>
      </c>
      <c r="E667" s="65">
        <v>39.799999999999997</v>
      </c>
      <c r="F667" s="292">
        <v>15.8</v>
      </c>
      <c r="G667" s="292"/>
      <c r="H667" s="292"/>
      <c r="I667" s="292"/>
      <c r="J667" s="292"/>
      <c r="K667" s="66" t="s">
        <v>1874</v>
      </c>
      <c r="O667" s="421"/>
      <c r="P667" s="40" t="s">
        <v>2426</v>
      </c>
      <c r="Q667" s="11" t="s">
        <v>82</v>
      </c>
      <c r="R667" s="11">
        <v>10</v>
      </c>
      <c r="S667" s="11">
        <v>23</v>
      </c>
      <c r="T667" s="281">
        <v>10</v>
      </c>
      <c r="U667" s="281"/>
      <c r="V667" s="281"/>
      <c r="W667" s="281"/>
      <c r="X667" s="281"/>
      <c r="Y667" s="6" t="s">
        <v>2432</v>
      </c>
    </row>
    <row r="668" spans="1:25" x14ac:dyDescent="0.3">
      <c r="A668" s="434"/>
      <c r="B668" s="344" t="s">
        <v>790</v>
      </c>
      <c r="C668" s="65" t="s">
        <v>82</v>
      </c>
      <c r="D668" s="65">
        <v>14.7</v>
      </c>
      <c r="E668" s="65">
        <v>39.6</v>
      </c>
      <c r="F668" s="292">
        <v>14.7</v>
      </c>
      <c r="G668" s="292"/>
      <c r="H668" s="292"/>
      <c r="I668" s="292"/>
      <c r="J668" s="292"/>
      <c r="K668" s="66" t="s">
        <v>1874</v>
      </c>
      <c r="O668" s="547"/>
      <c r="P668" s="554" t="s">
        <v>2427</v>
      </c>
      <c r="Q668" s="546" t="s">
        <v>82</v>
      </c>
      <c r="R668" s="546">
        <v>15</v>
      </c>
      <c r="S668" s="546">
        <v>34.5</v>
      </c>
      <c r="T668" s="281">
        <v>15</v>
      </c>
      <c r="U668" s="281"/>
      <c r="V668" s="281"/>
      <c r="W668" s="281"/>
      <c r="X668" s="281"/>
      <c r="Y668" s="562" t="s">
        <v>2433</v>
      </c>
    </row>
    <row r="669" spans="1:25" x14ac:dyDescent="0.3">
      <c r="A669" s="434"/>
      <c r="B669" s="344" t="s">
        <v>790</v>
      </c>
      <c r="C669" s="65" t="s">
        <v>82</v>
      </c>
      <c r="D669" s="65">
        <v>31.8</v>
      </c>
      <c r="E669" s="65">
        <v>86.3</v>
      </c>
      <c r="F669" s="292">
        <v>31.8</v>
      </c>
      <c r="G669" s="292"/>
      <c r="H669" s="292"/>
      <c r="I669" s="292"/>
      <c r="J669" s="292"/>
      <c r="K669" s="66" t="s">
        <v>1875</v>
      </c>
      <c r="O669" s="421"/>
      <c r="P669" s="40" t="s">
        <v>2428</v>
      </c>
      <c r="Q669" s="11" t="s">
        <v>82</v>
      </c>
      <c r="R669" s="11">
        <v>22</v>
      </c>
      <c r="S669" s="11">
        <v>50.6</v>
      </c>
      <c r="T669" s="314">
        <v>22</v>
      </c>
      <c r="U669" s="314"/>
      <c r="V669" s="314"/>
      <c r="W669" s="314"/>
      <c r="X669" s="314"/>
      <c r="Y669" s="4" t="s">
        <v>2434</v>
      </c>
    </row>
    <row r="670" spans="1:25" x14ac:dyDescent="0.3">
      <c r="A670" s="434"/>
      <c r="B670" s="344" t="s">
        <v>791</v>
      </c>
      <c r="C670" s="65" t="s">
        <v>82</v>
      </c>
      <c r="D670" s="65">
        <v>32.700000000000003</v>
      </c>
      <c r="E670" s="65">
        <v>82.2</v>
      </c>
      <c r="F670" s="292">
        <v>32.700000000000003</v>
      </c>
      <c r="G670" s="292"/>
      <c r="H670" s="292"/>
      <c r="I670" s="292"/>
      <c r="J670" s="292"/>
      <c r="K670" s="66" t="s">
        <v>1876</v>
      </c>
      <c r="O670" s="587"/>
      <c r="P670" s="551" t="s">
        <v>2429</v>
      </c>
      <c r="Q670" s="546" t="s">
        <v>82</v>
      </c>
      <c r="R670" s="552">
        <v>25</v>
      </c>
      <c r="S670" s="552">
        <v>57.5</v>
      </c>
      <c r="T670" s="314">
        <v>25</v>
      </c>
      <c r="U670" s="314"/>
      <c r="V670" s="314"/>
      <c r="W670" s="314"/>
      <c r="X670" s="314"/>
      <c r="Y670" s="575" t="s">
        <v>2435</v>
      </c>
    </row>
    <row r="671" spans="1:25" ht="15" thickBot="1" x14ac:dyDescent="0.35">
      <c r="A671" s="434"/>
      <c r="B671" s="344" t="s">
        <v>792</v>
      </c>
      <c r="C671" s="65" t="s">
        <v>82</v>
      </c>
      <c r="D671" s="65">
        <v>10</v>
      </c>
      <c r="E671" s="65">
        <v>19</v>
      </c>
      <c r="F671" s="292">
        <v>10</v>
      </c>
      <c r="G671" s="292"/>
      <c r="H671" s="292"/>
      <c r="I671" s="292"/>
      <c r="J671" s="292"/>
      <c r="K671" s="66" t="s">
        <v>1877</v>
      </c>
      <c r="O671" s="429"/>
      <c r="P671" s="252" t="s">
        <v>2467</v>
      </c>
      <c r="Q671" s="11" t="s">
        <v>82</v>
      </c>
      <c r="R671" s="13">
        <v>32</v>
      </c>
      <c r="S671" s="648"/>
      <c r="T671" s="703">
        <v>32</v>
      </c>
      <c r="U671" s="703"/>
      <c r="V671" s="703"/>
      <c r="W671" s="703"/>
      <c r="X671" s="703"/>
      <c r="Y671" s="8" t="s">
        <v>2468</v>
      </c>
    </row>
    <row r="672" spans="1:25" ht="18.600000000000001" thickBot="1" x14ac:dyDescent="0.4">
      <c r="A672" s="56" t="s">
        <v>795</v>
      </c>
      <c r="B672" s="15"/>
      <c r="C672" s="83"/>
      <c r="D672" s="27"/>
      <c r="E672" s="27"/>
      <c r="F672" s="27"/>
      <c r="G672" s="27"/>
      <c r="H672" s="27"/>
      <c r="I672" s="27"/>
      <c r="J672" s="27"/>
      <c r="K672" s="16"/>
      <c r="O672" s="429"/>
      <c r="P672" s="252" t="s">
        <v>2506</v>
      </c>
      <c r="Q672" s="11" t="s">
        <v>82</v>
      </c>
      <c r="R672" s="13">
        <v>50</v>
      </c>
      <c r="S672" s="13">
        <v>135</v>
      </c>
      <c r="T672" s="314">
        <v>50</v>
      </c>
      <c r="U672" s="314"/>
      <c r="V672" s="314"/>
      <c r="W672" s="314"/>
      <c r="X672" s="314"/>
      <c r="Y672" s="6" t="s">
        <v>2494</v>
      </c>
    </row>
    <row r="673" spans="1:25" x14ac:dyDescent="0.3">
      <c r="A673" s="428" t="s">
        <v>801</v>
      </c>
      <c r="B673" s="344" t="s">
        <v>796</v>
      </c>
      <c r="C673" s="96" t="s">
        <v>424</v>
      </c>
      <c r="D673" s="65">
        <v>1200</v>
      </c>
      <c r="E673" s="65">
        <v>2650</v>
      </c>
      <c r="F673" s="292"/>
      <c r="G673" s="292"/>
      <c r="H673" s="292"/>
      <c r="I673" s="292"/>
      <c r="J673" s="292">
        <v>1200</v>
      </c>
      <c r="K673" s="66" t="s">
        <v>1878</v>
      </c>
      <c r="O673" s="547"/>
      <c r="P673" s="554" t="s">
        <v>2507</v>
      </c>
      <c r="Q673" s="546" t="s">
        <v>82</v>
      </c>
      <c r="R673" s="546">
        <v>85</v>
      </c>
      <c r="S673" s="546">
        <v>230</v>
      </c>
      <c r="T673" s="314">
        <v>85</v>
      </c>
      <c r="U673" s="314"/>
      <c r="V673" s="314"/>
      <c r="W673" s="314"/>
      <c r="X673" s="314"/>
      <c r="Y673" s="574" t="s">
        <v>2494</v>
      </c>
    </row>
    <row r="674" spans="1:25" x14ac:dyDescent="0.3">
      <c r="A674" s="35" t="s">
        <v>802</v>
      </c>
      <c r="B674" s="344" t="s">
        <v>798</v>
      </c>
      <c r="C674" s="96" t="s">
        <v>424</v>
      </c>
      <c r="D674" s="65">
        <v>1200</v>
      </c>
      <c r="E674" s="65">
        <v>2850</v>
      </c>
      <c r="F674" s="292"/>
      <c r="G674" s="292"/>
      <c r="H674" s="292"/>
      <c r="I674" s="292"/>
      <c r="J674" s="292">
        <v>1200</v>
      </c>
      <c r="K674" s="66" t="s">
        <v>1878</v>
      </c>
      <c r="O674" s="429"/>
      <c r="P674" s="252" t="s">
        <v>2508</v>
      </c>
      <c r="Q674" s="11" t="s">
        <v>82</v>
      </c>
      <c r="R674" s="13">
        <v>130</v>
      </c>
      <c r="S674" s="13">
        <v>351</v>
      </c>
      <c r="T674" s="314">
        <v>130</v>
      </c>
      <c r="U674" s="314"/>
      <c r="V674" s="314"/>
      <c r="W674" s="314"/>
      <c r="X674" s="314"/>
      <c r="Y674" s="114" t="s">
        <v>2494</v>
      </c>
    </row>
    <row r="675" spans="1:25" ht="15" thickBot="1" x14ac:dyDescent="0.35">
      <c r="A675" s="429"/>
      <c r="B675" s="415" t="s">
        <v>797</v>
      </c>
      <c r="C675" s="96" t="s">
        <v>424</v>
      </c>
      <c r="D675" s="84">
        <v>1200</v>
      </c>
      <c r="E675" s="84">
        <v>4000</v>
      </c>
      <c r="F675" s="317"/>
      <c r="G675" s="317"/>
      <c r="H675" s="317"/>
      <c r="I675" s="317"/>
      <c r="J675" s="317">
        <v>1200</v>
      </c>
      <c r="K675" s="76" t="s">
        <v>1879</v>
      </c>
      <c r="O675" s="428" t="s">
        <v>2532</v>
      </c>
      <c r="P675" s="10" t="s">
        <v>2512</v>
      </c>
      <c r="Q675" s="11" t="s">
        <v>82</v>
      </c>
      <c r="R675" s="14">
        <v>36</v>
      </c>
      <c r="S675" s="14">
        <v>68</v>
      </c>
      <c r="T675" s="703">
        <v>36</v>
      </c>
      <c r="U675" s="703"/>
      <c r="V675" s="703"/>
      <c r="W675" s="703"/>
      <c r="X675" s="703"/>
      <c r="Y675" s="6" t="s">
        <v>2517</v>
      </c>
    </row>
    <row r="676" spans="1:25" s="72" customFormat="1" ht="18.600000000000001" thickBot="1" x14ac:dyDescent="0.4">
      <c r="A676" s="56" t="s">
        <v>803</v>
      </c>
      <c r="B676" s="15"/>
      <c r="C676" s="83"/>
      <c r="D676" s="27"/>
      <c r="E676" s="27"/>
      <c r="F676" s="27"/>
      <c r="G676" s="27"/>
      <c r="H676" s="27"/>
      <c r="I676" s="27"/>
      <c r="J676" s="27"/>
      <c r="K676" s="16"/>
      <c r="O676" s="578" t="s">
        <v>2533</v>
      </c>
      <c r="P676" s="554" t="s">
        <v>2513</v>
      </c>
      <c r="Q676" s="546" t="s">
        <v>82</v>
      </c>
      <c r="R676" s="546">
        <v>36</v>
      </c>
      <c r="S676" s="546">
        <v>76</v>
      </c>
      <c r="T676" s="703">
        <v>36</v>
      </c>
      <c r="U676" s="703"/>
      <c r="V676" s="703"/>
      <c r="W676" s="703"/>
      <c r="X676" s="703"/>
      <c r="Y676" s="574" t="s">
        <v>2518</v>
      </c>
    </row>
    <row r="677" spans="1:25" x14ac:dyDescent="0.3">
      <c r="A677" s="428" t="s">
        <v>807</v>
      </c>
      <c r="B677" s="10" t="s">
        <v>804</v>
      </c>
      <c r="C677" s="11" t="s">
        <v>424</v>
      </c>
      <c r="D677" s="85">
        <v>60</v>
      </c>
      <c r="E677" s="85">
        <v>162</v>
      </c>
      <c r="F677" s="318">
        <v>60</v>
      </c>
      <c r="G677" s="318"/>
      <c r="H677" s="318"/>
      <c r="I677" s="318"/>
      <c r="J677" s="318"/>
      <c r="K677" s="68" t="s">
        <v>1880</v>
      </c>
      <c r="O677" s="421"/>
      <c r="P677" s="40" t="s">
        <v>2514</v>
      </c>
      <c r="Q677" s="11" t="s">
        <v>82</v>
      </c>
      <c r="R677" s="11">
        <v>36</v>
      </c>
      <c r="S677" s="648"/>
      <c r="T677" s="703">
        <v>36</v>
      </c>
      <c r="U677" s="703"/>
      <c r="V677" s="703"/>
      <c r="W677" s="703"/>
      <c r="X677" s="703"/>
      <c r="Y677" s="4" t="s">
        <v>2519</v>
      </c>
    </row>
    <row r="678" spans="1:25" x14ac:dyDescent="0.3">
      <c r="A678" s="35" t="s">
        <v>808</v>
      </c>
      <c r="B678" s="40" t="s">
        <v>805</v>
      </c>
      <c r="C678" s="11" t="s">
        <v>424</v>
      </c>
      <c r="D678" s="65">
        <v>60</v>
      </c>
      <c r="E678" s="65">
        <v>144</v>
      </c>
      <c r="F678" s="292">
        <v>60</v>
      </c>
      <c r="G678" s="292"/>
      <c r="H678" s="292"/>
      <c r="I678" s="292"/>
      <c r="J678" s="292"/>
      <c r="K678" s="66" t="s">
        <v>1881</v>
      </c>
      <c r="O678" s="547"/>
      <c r="P678" s="554" t="s">
        <v>2515</v>
      </c>
      <c r="Q678" s="546" t="s">
        <v>82</v>
      </c>
      <c r="R678" s="546">
        <v>36</v>
      </c>
      <c r="S678" s="648"/>
      <c r="T678" s="703">
        <v>36</v>
      </c>
      <c r="U678" s="703"/>
      <c r="V678" s="703"/>
      <c r="W678" s="703"/>
      <c r="X678" s="703"/>
      <c r="Y678" s="562" t="s">
        <v>2520</v>
      </c>
    </row>
    <row r="679" spans="1:25" ht="15" thickBot="1" x14ac:dyDescent="0.35">
      <c r="A679" s="421"/>
      <c r="B679" s="252" t="s">
        <v>806</v>
      </c>
      <c r="C679" s="11" t="s">
        <v>424</v>
      </c>
      <c r="D679" s="84">
        <v>60</v>
      </c>
      <c r="E679" s="84">
        <v>156</v>
      </c>
      <c r="F679" s="317">
        <v>60</v>
      </c>
      <c r="G679" s="317"/>
      <c r="H679" s="317"/>
      <c r="I679" s="317"/>
      <c r="J679" s="317"/>
      <c r="K679" s="76" t="s">
        <v>1882</v>
      </c>
      <c r="O679" s="421"/>
      <c r="P679" s="40" t="s">
        <v>2566</v>
      </c>
      <c r="Q679" s="11" t="s">
        <v>82</v>
      </c>
      <c r="R679" s="11">
        <v>15</v>
      </c>
      <c r="S679" s="648"/>
      <c r="T679" s="703">
        <v>15</v>
      </c>
      <c r="U679" s="703"/>
      <c r="V679" s="703"/>
      <c r="W679" s="703"/>
      <c r="X679" s="703"/>
      <c r="Y679" s="4" t="s">
        <v>2569</v>
      </c>
    </row>
    <row r="680" spans="1:25" ht="18.600000000000001" thickBot="1" x14ac:dyDescent="0.4">
      <c r="A680" s="56" t="s">
        <v>810</v>
      </c>
      <c r="B680" s="404"/>
      <c r="C680" s="686"/>
      <c r="D680" s="70"/>
      <c r="E680" s="70"/>
      <c r="F680" s="70"/>
      <c r="G680" s="70"/>
      <c r="H680" s="70"/>
      <c r="I680" s="70"/>
      <c r="J680" s="70"/>
      <c r="K680" s="71"/>
      <c r="O680" s="547"/>
      <c r="P680" s="554" t="s">
        <v>2567</v>
      </c>
      <c r="Q680" s="546" t="s">
        <v>82</v>
      </c>
      <c r="R680" s="546">
        <v>15</v>
      </c>
      <c r="S680" s="648"/>
      <c r="T680" s="703">
        <v>15</v>
      </c>
      <c r="U680" s="703"/>
      <c r="V680" s="703"/>
      <c r="W680" s="703"/>
      <c r="X680" s="703"/>
      <c r="Y680" s="562" t="s">
        <v>2570</v>
      </c>
    </row>
    <row r="681" spans="1:25" x14ac:dyDescent="0.3">
      <c r="A681" s="435" t="s">
        <v>814</v>
      </c>
      <c r="B681" s="10" t="s">
        <v>811</v>
      </c>
      <c r="C681" s="11" t="s">
        <v>2064</v>
      </c>
      <c r="D681" s="14">
        <v>180</v>
      </c>
      <c r="E681" s="14">
        <v>336.78</v>
      </c>
      <c r="F681" s="315">
        <v>180</v>
      </c>
      <c r="G681" s="315"/>
      <c r="H681" s="315"/>
      <c r="I681" s="315"/>
      <c r="J681" s="315"/>
      <c r="K681" s="6" t="s">
        <v>1252</v>
      </c>
      <c r="O681" s="421"/>
      <c r="P681" s="40" t="s">
        <v>2568</v>
      </c>
      <c r="Q681" s="11" t="s">
        <v>82</v>
      </c>
      <c r="R681" s="11">
        <v>30</v>
      </c>
      <c r="S681" s="648"/>
      <c r="T681" s="703">
        <v>30</v>
      </c>
      <c r="U681" s="703"/>
      <c r="V681" s="703"/>
      <c r="W681" s="703"/>
      <c r="X681" s="703"/>
      <c r="Y681" s="4" t="s">
        <v>2570</v>
      </c>
    </row>
    <row r="682" spans="1:25" x14ac:dyDescent="0.3">
      <c r="A682" s="424" t="s">
        <v>815</v>
      </c>
      <c r="B682" s="40" t="s">
        <v>812</v>
      </c>
      <c r="C682" s="11" t="s">
        <v>2064</v>
      </c>
      <c r="D682" s="11">
        <v>240</v>
      </c>
      <c r="E682" s="11">
        <v>449.8</v>
      </c>
      <c r="F682" s="281">
        <v>240</v>
      </c>
      <c r="G682" s="281"/>
      <c r="H682" s="281"/>
      <c r="I682" s="281"/>
      <c r="J682" s="281"/>
      <c r="K682" s="4" t="s">
        <v>1253</v>
      </c>
      <c r="O682" s="668"/>
      <c r="P682" s="554" t="s">
        <v>2609</v>
      </c>
      <c r="Q682" s="546" t="s">
        <v>82</v>
      </c>
      <c r="R682" s="546">
        <v>9</v>
      </c>
      <c r="S682" s="546">
        <v>16</v>
      </c>
      <c r="T682" s="314">
        <v>9</v>
      </c>
      <c r="U682" s="314"/>
      <c r="V682" s="314"/>
      <c r="W682" s="314"/>
      <c r="X682" s="314"/>
      <c r="Y682" s="562"/>
    </row>
    <row r="683" spans="1:25" ht="15" thickBot="1" x14ac:dyDescent="0.35">
      <c r="A683" s="429"/>
      <c r="B683" s="252" t="s">
        <v>813</v>
      </c>
      <c r="C683" s="11" t="s">
        <v>2064</v>
      </c>
      <c r="D683" s="13">
        <v>300</v>
      </c>
      <c r="E683" s="13">
        <v>558.9</v>
      </c>
      <c r="F683" s="314"/>
      <c r="G683" s="314">
        <v>300</v>
      </c>
      <c r="H683" s="314"/>
      <c r="I683" s="314"/>
      <c r="J683" s="314"/>
      <c r="K683" s="8" t="s">
        <v>1254</v>
      </c>
      <c r="O683" s="437"/>
      <c r="P683" s="40" t="s">
        <v>2610</v>
      </c>
      <c r="Q683" s="11" t="s">
        <v>82</v>
      </c>
      <c r="R683" s="13">
        <v>14</v>
      </c>
      <c r="S683" s="13">
        <v>25</v>
      </c>
      <c r="T683" s="281">
        <v>14</v>
      </c>
      <c r="U683" s="281"/>
      <c r="V683" s="314"/>
      <c r="W683" s="314"/>
      <c r="X683" s="314"/>
      <c r="Y683" s="8"/>
    </row>
    <row r="684" spans="1:25" ht="18.600000000000001" thickBot="1" x14ac:dyDescent="0.4">
      <c r="A684" s="56" t="s">
        <v>816</v>
      </c>
      <c r="B684" s="15"/>
      <c r="C684" s="83"/>
      <c r="D684" s="27"/>
      <c r="E684" s="27"/>
      <c r="F684" s="27"/>
      <c r="G684" s="27"/>
      <c r="H684" s="27"/>
      <c r="I684" s="27"/>
      <c r="J684" s="27"/>
      <c r="K684" s="16"/>
      <c r="O684" s="547"/>
      <c r="P684" s="554" t="s">
        <v>2611</v>
      </c>
      <c r="Q684" s="546" t="s">
        <v>82</v>
      </c>
      <c r="R684" s="546">
        <v>15</v>
      </c>
      <c r="S684" s="546">
        <v>27</v>
      </c>
      <c r="T684" s="281">
        <v>15</v>
      </c>
      <c r="U684" s="281"/>
      <c r="V684" s="314"/>
      <c r="W684" s="314"/>
      <c r="X684" s="314"/>
      <c r="Y684" s="562"/>
    </row>
    <row r="685" spans="1:25" x14ac:dyDescent="0.3">
      <c r="A685" s="428" t="s">
        <v>818</v>
      </c>
      <c r="B685" s="10" t="s">
        <v>817</v>
      </c>
      <c r="C685" s="11" t="s">
        <v>2079</v>
      </c>
      <c r="D685" s="14">
        <v>1150</v>
      </c>
      <c r="E685" s="14">
        <v>2300</v>
      </c>
      <c r="F685" s="701"/>
      <c r="G685" s="701"/>
      <c r="H685" s="701"/>
      <c r="I685" s="701"/>
      <c r="J685" s="705">
        <v>1150</v>
      </c>
      <c r="K685" s="6" t="s">
        <v>1883</v>
      </c>
      <c r="O685" s="421" t="s">
        <v>2621</v>
      </c>
      <c r="P685" s="40" t="s">
        <v>2612</v>
      </c>
      <c r="Q685" s="11" t="s">
        <v>82</v>
      </c>
      <c r="R685" s="11">
        <v>18</v>
      </c>
      <c r="S685" s="11">
        <v>32</v>
      </c>
      <c r="T685" s="314">
        <v>18</v>
      </c>
      <c r="U685" s="314"/>
      <c r="V685" s="314"/>
      <c r="W685" s="314"/>
      <c r="X685" s="314"/>
      <c r="Y685" s="4"/>
    </row>
    <row r="686" spans="1:25" x14ac:dyDescent="0.3">
      <c r="A686" s="419" t="s">
        <v>819</v>
      </c>
      <c r="B686" s="40"/>
      <c r="C686" s="11"/>
      <c r="D686" s="11"/>
      <c r="E686" s="11"/>
      <c r="F686" s="281"/>
      <c r="G686" s="281"/>
      <c r="H686" s="281"/>
      <c r="I686" s="281"/>
      <c r="J686" s="281"/>
      <c r="K686" s="4"/>
      <c r="O686" s="547"/>
      <c r="P686" s="554" t="s">
        <v>2613</v>
      </c>
      <c r="Q686" s="546" t="s">
        <v>82</v>
      </c>
      <c r="R686" s="546">
        <v>22</v>
      </c>
      <c r="S686" s="546">
        <v>40</v>
      </c>
      <c r="T686" s="281">
        <v>22</v>
      </c>
      <c r="U686" s="281"/>
      <c r="V686" s="314"/>
      <c r="W686" s="314"/>
      <c r="X686" s="314"/>
      <c r="Y686" s="562"/>
    </row>
    <row r="687" spans="1:25" ht="15" thickBot="1" x14ac:dyDescent="0.35">
      <c r="A687" s="419"/>
      <c r="B687" s="252"/>
      <c r="C687" s="11"/>
      <c r="D687" s="13"/>
      <c r="E687" s="13"/>
      <c r="F687" s="314"/>
      <c r="G687" s="314"/>
      <c r="H687" s="314"/>
      <c r="I687" s="314"/>
      <c r="J687" s="314"/>
      <c r="K687" s="8"/>
      <c r="O687" s="423"/>
      <c r="P687" s="40" t="s">
        <v>2614</v>
      </c>
      <c r="Q687" s="11" t="s">
        <v>82</v>
      </c>
      <c r="R687" s="13">
        <v>25</v>
      </c>
      <c r="S687" s="13">
        <v>45</v>
      </c>
      <c r="T687" s="281">
        <v>25</v>
      </c>
      <c r="U687" s="281"/>
      <c r="V687" s="314"/>
      <c r="W687" s="314"/>
      <c r="X687" s="314"/>
      <c r="Y687" s="8"/>
    </row>
    <row r="688" spans="1:25" ht="18.600000000000001" thickBot="1" x14ac:dyDescent="0.4">
      <c r="A688" s="56" t="s">
        <v>820</v>
      </c>
      <c r="B688" s="15"/>
      <c r="C688" s="83"/>
      <c r="D688" s="27"/>
      <c r="E688" s="27"/>
      <c r="F688" s="27"/>
      <c r="G688" s="27"/>
      <c r="H688" s="27"/>
      <c r="I688" s="27"/>
      <c r="J688" s="27"/>
      <c r="K688" s="16"/>
      <c r="O688" s="547"/>
      <c r="P688" s="554" t="s">
        <v>2615</v>
      </c>
      <c r="Q688" s="546" t="s">
        <v>82</v>
      </c>
      <c r="R688" s="546">
        <v>30</v>
      </c>
      <c r="S688" s="546">
        <v>54</v>
      </c>
      <c r="T688" s="314">
        <v>30</v>
      </c>
      <c r="U688" s="314"/>
      <c r="V688" s="314"/>
      <c r="W688" s="314"/>
      <c r="X688" s="314"/>
      <c r="Y688" s="562"/>
    </row>
    <row r="689" spans="1:25" x14ac:dyDescent="0.3">
      <c r="A689" s="428" t="s">
        <v>1266</v>
      </c>
      <c r="B689" s="413" t="s">
        <v>821</v>
      </c>
      <c r="C689" s="11" t="s">
        <v>82</v>
      </c>
      <c r="D689" s="14">
        <v>24</v>
      </c>
      <c r="E689" s="14">
        <v>55</v>
      </c>
      <c r="F689" s="200">
        <v>24</v>
      </c>
      <c r="G689" s="200"/>
      <c r="H689" s="200"/>
      <c r="I689" s="200"/>
      <c r="J689" s="200"/>
      <c r="K689" s="6" t="s">
        <v>1887</v>
      </c>
      <c r="O689" s="421"/>
      <c r="P689" s="40" t="s">
        <v>2616</v>
      </c>
      <c r="Q689" s="11" t="s">
        <v>82</v>
      </c>
      <c r="R689" s="11">
        <v>36</v>
      </c>
      <c r="S689" s="11">
        <v>64</v>
      </c>
      <c r="T689" s="281">
        <v>36</v>
      </c>
      <c r="U689" s="281"/>
      <c r="V689" s="314"/>
      <c r="W689" s="314"/>
      <c r="X689" s="314"/>
      <c r="Y689" s="4"/>
    </row>
    <row r="690" spans="1:25" x14ac:dyDescent="0.3">
      <c r="A690" s="35" t="s">
        <v>1265</v>
      </c>
      <c r="B690" s="344" t="s">
        <v>822</v>
      </c>
      <c r="C690" s="11" t="s">
        <v>82</v>
      </c>
      <c r="D690" s="11">
        <v>24</v>
      </c>
      <c r="E690" s="11">
        <v>53</v>
      </c>
      <c r="F690" s="200">
        <v>24</v>
      </c>
      <c r="G690" s="200"/>
      <c r="H690" s="200"/>
      <c r="I690" s="200"/>
      <c r="J690" s="200"/>
      <c r="K690" s="4" t="s">
        <v>1888</v>
      </c>
      <c r="O690" s="428" t="s">
        <v>2636</v>
      </c>
      <c r="P690" s="14" t="s">
        <v>2628</v>
      </c>
      <c r="Q690" s="11" t="s">
        <v>82</v>
      </c>
      <c r="R690" s="14">
        <v>45</v>
      </c>
      <c r="S690" s="14">
        <v>95</v>
      </c>
      <c r="T690" s="703">
        <v>45</v>
      </c>
      <c r="U690" s="703"/>
      <c r="V690" s="703"/>
      <c r="W690" s="703"/>
      <c r="X690" s="703"/>
      <c r="Y690" s="6" t="s">
        <v>2629</v>
      </c>
    </row>
    <row r="691" spans="1:25" x14ac:dyDescent="0.3">
      <c r="A691" s="421"/>
      <c r="B691" s="344" t="s">
        <v>823</v>
      </c>
      <c r="C691" s="11" t="s">
        <v>82</v>
      </c>
      <c r="D691" s="11">
        <v>24</v>
      </c>
      <c r="E691" s="11">
        <v>60</v>
      </c>
      <c r="F691" s="200">
        <v>24</v>
      </c>
      <c r="G691" s="200"/>
      <c r="H691" s="200"/>
      <c r="I691" s="200"/>
      <c r="J691" s="200"/>
      <c r="K691" s="4" t="s">
        <v>1889</v>
      </c>
      <c r="O691" s="547" t="s">
        <v>2637</v>
      </c>
      <c r="P691" s="545" t="s">
        <v>2630</v>
      </c>
      <c r="Q691" s="546" t="s">
        <v>82</v>
      </c>
      <c r="R691" s="546">
        <v>60</v>
      </c>
      <c r="S691" s="546">
        <v>126</v>
      </c>
      <c r="T691" s="703">
        <v>60</v>
      </c>
      <c r="U691" s="703"/>
      <c r="V691" s="703"/>
      <c r="W691" s="703"/>
      <c r="X691" s="703"/>
      <c r="Y691" s="574" t="s">
        <v>2629</v>
      </c>
    </row>
    <row r="692" spans="1:25" x14ac:dyDescent="0.3">
      <c r="A692" s="421"/>
      <c r="B692" s="40" t="s">
        <v>824</v>
      </c>
      <c r="C692" s="11" t="s">
        <v>82</v>
      </c>
      <c r="D692" s="11">
        <v>12</v>
      </c>
      <c r="E692" s="11">
        <v>25</v>
      </c>
      <c r="F692" s="200">
        <v>12</v>
      </c>
      <c r="G692" s="200"/>
      <c r="H692" s="200"/>
      <c r="I692" s="200"/>
      <c r="J692" s="200"/>
      <c r="K692" t="s">
        <v>1887</v>
      </c>
      <c r="O692" s="421"/>
      <c r="P692" s="11" t="s">
        <v>2631</v>
      </c>
      <c r="Q692" s="11" t="s">
        <v>82</v>
      </c>
      <c r="R692" s="11">
        <v>18</v>
      </c>
      <c r="S692" s="630"/>
      <c r="T692" s="703">
        <v>18</v>
      </c>
      <c r="U692" s="703"/>
      <c r="V692" s="703"/>
      <c r="W692" s="703"/>
      <c r="X692" s="703"/>
      <c r="Y692" s="4"/>
    </row>
    <row r="693" spans="1:25" x14ac:dyDescent="0.3">
      <c r="A693" s="421"/>
      <c r="B693" s="40" t="s">
        <v>825</v>
      </c>
      <c r="C693" s="11" t="s">
        <v>82</v>
      </c>
      <c r="D693" s="11">
        <v>12</v>
      </c>
      <c r="E693" s="11">
        <v>22</v>
      </c>
      <c r="F693" s="200">
        <v>12</v>
      </c>
      <c r="G693" s="200"/>
      <c r="H693" s="200"/>
      <c r="I693" s="200"/>
      <c r="J693" s="200"/>
      <c r="K693" t="s">
        <v>1888</v>
      </c>
      <c r="O693" s="547"/>
      <c r="P693" s="546" t="s">
        <v>2632</v>
      </c>
      <c r="Q693" s="546" t="s">
        <v>82</v>
      </c>
      <c r="R693" s="546">
        <v>10</v>
      </c>
      <c r="S693" s="546">
        <v>21</v>
      </c>
      <c r="T693" s="703">
        <v>10</v>
      </c>
      <c r="U693" s="703"/>
      <c r="V693" s="703"/>
      <c r="W693" s="703"/>
      <c r="X693" s="703"/>
      <c r="Y693" s="562" t="s">
        <v>252</v>
      </c>
    </row>
    <row r="694" spans="1:25" x14ac:dyDescent="0.3">
      <c r="A694" s="421"/>
      <c r="B694" s="40" t="s">
        <v>828</v>
      </c>
      <c r="C694" s="11" t="s">
        <v>82</v>
      </c>
      <c r="D694" s="11">
        <v>22</v>
      </c>
      <c r="E694" s="11">
        <v>41</v>
      </c>
      <c r="F694" s="200">
        <v>22</v>
      </c>
      <c r="G694" s="200"/>
      <c r="H694" s="200"/>
      <c r="I694" s="200"/>
      <c r="J694" s="200"/>
      <c r="K694" t="s">
        <v>1890</v>
      </c>
      <c r="O694" s="421"/>
      <c r="P694" s="11" t="s">
        <v>2633</v>
      </c>
      <c r="Q694" s="11" t="s">
        <v>82</v>
      </c>
      <c r="R694" s="11">
        <v>18</v>
      </c>
      <c r="S694" s="11">
        <v>38</v>
      </c>
      <c r="T694" s="703">
        <v>18</v>
      </c>
      <c r="U694" s="703"/>
      <c r="V694" s="703"/>
      <c r="W694" s="703"/>
      <c r="X694" s="703"/>
      <c r="Y694" s="4"/>
    </row>
    <row r="695" spans="1:25" x14ac:dyDescent="0.3">
      <c r="A695" s="421"/>
      <c r="B695" s="1" t="s">
        <v>829</v>
      </c>
      <c r="C695" s="11" t="s">
        <v>82</v>
      </c>
      <c r="D695" s="11">
        <v>22</v>
      </c>
      <c r="E695" s="11">
        <v>35</v>
      </c>
      <c r="F695" s="200">
        <v>22</v>
      </c>
      <c r="G695" s="200"/>
      <c r="H695" s="200"/>
      <c r="I695" s="200"/>
      <c r="J695" s="200"/>
      <c r="K695" t="s">
        <v>1888</v>
      </c>
      <c r="O695" s="587"/>
      <c r="P695" s="552" t="s">
        <v>2754</v>
      </c>
      <c r="Q695" s="546" t="s">
        <v>82</v>
      </c>
      <c r="R695" s="552">
        <v>17</v>
      </c>
      <c r="S695" s="552">
        <v>40.799999999999997</v>
      </c>
      <c r="T695" s="703">
        <v>17</v>
      </c>
      <c r="U695" s="703"/>
      <c r="V695" s="703"/>
      <c r="W695" s="703"/>
      <c r="X695" s="703"/>
      <c r="Y695" s="574" t="s">
        <v>2755</v>
      </c>
    </row>
    <row r="696" spans="1:25" x14ac:dyDescent="0.3">
      <c r="A696" s="421"/>
      <c r="B696" s="40" t="s">
        <v>830</v>
      </c>
      <c r="C696" s="11" t="s">
        <v>2106</v>
      </c>
      <c r="D696" s="11">
        <v>240</v>
      </c>
      <c r="E696" s="82"/>
      <c r="F696" s="200">
        <v>240</v>
      </c>
      <c r="G696" s="200"/>
      <c r="H696" s="200"/>
      <c r="I696" s="200"/>
      <c r="J696" s="200"/>
      <c r="K696" s="4" t="s">
        <v>1891</v>
      </c>
      <c r="O696" s="421"/>
      <c r="P696" s="11" t="s">
        <v>2756</v>
      </c>
      <c r="Q696" s="11" t="s">
        <v>82</v>
      </c>
      <c r="R696" s="11">
        <v>18</v>
      </c>
      <c r="S696" s="11">
        <v>35</v>
      </c>
      <c r="T696" s="703">
        <v>18</v>
      </c>
      <c r="U696" s="703"/>
      <c r="V696" s="703"/>
      <c r="W696" s="703"/>
      <c r="X696" s="703"/>
      <c r="Y696" s="6" t="s">
        <v>2758</v>
      </c>
    </row>
    <row r="697" spans="1:25" x14ac:dyDescent="0.3">
      <c r="A697" s="421"/>
      <c r="B697" s="40" t="s">
        <v>832</v>
      </c>
      <c r="C697" s="11" t="s">
        <v>2070</v>
      </c>
      <c r="D697" s="11">
        <v>120</v>
      </c>
      <c r="E697" s="82"/>
      <c r="F697" s="200">
        <v>120</v>
      </c>
      <c r="G697" s="200"/>
      <c r="H697" s="200"/>
      <c r="I697" s="200"/>
      <c r="J697" s="200"/>
      <c r="K697" s="4" t="s">
        <v>1892</v>
      </c>
      <c r="O697" s="510" t="s">
        <v>2760</v>
      </c>
      <c r="P697" s="546" t="s">
        <v>2757</v>
      </c>
      <c r="Q697" s="546" t="s">
        <v>82</v>
      </c>
      <c r="R697" s="546">
        <v>19</v>
      </c>
      <c r="S697" s="546">
        <v>25</v>
      </c>
      <c r="T697" s="703">
        <v>19</v>
      </c>
      <c r="U697" s="703"/>
      <c r="V697" s="703"/>
      <c r="W697" s="703"/>
      <c r="X697" s="703"/>
      <c r="Y697" s="574" t="s">
        <v>2759</v>
      </c>
    </row>
    <row r="698" spans="1:25" x14ac:dyDescent="0.3">
      <c r="A698" s="421"/>
      <c r="B698" s="1" t="s">
        <v>834</v>
      </c>
      <c r="C698" s="11" t="s">
        <v>2107</v>
      </c>
      <c r="D698" s="11">
        <v>64</v>
      </c>
      <c r="E698" s="82"/>
      <c r="F698" s="200">
        <v>64</v>
      </c>
      <c r="G698" s="200"/>
      <c r="H698" s="200"/>
      <c r="I698" s="200"/>
      <c r="J698" s="200"/>
      <c r="K698" s="4" t="s">
        <v>1893</v>
      </c>
      <c r="O698" s="547"/>
      <c r="P698" s="546" t="s">
        <v>2788</v>
      </c>
      <c r="Q698" s="546" t="s">
        <v>82</v>
      </c>
      <c r="R698" s="546">
        <v>50</v>
      </c>
      <c r="S698" s="546">
        <v>135</v>
      </c>
      <c r="T698" s="281">
        <v>50</v>
      </c>
      <c r="U698" s="281"/>
      <c r="V698" s="281"/>
      <c r="W698" s="281"/>
      <c r="X698" s="281"/>
      <c r="Y698" s="562" t="s">
        <v>2786</v>
      </c>
    </row>
    <row r="699" spans="1:25" x14ac:dyDescent="0.3">
      <c r="A699" s="421"/>
      <c r="B699" s="40" t="s">
        <v>835</v>
      </c>
      <c r="C699" s="11" t="s">
        <v>2070</v>
      </c>
      <c r="D699" s="11">
        <v>88</v>
      </c>
      <c r="E699" s="82"/>
      <c r="F699" s="200">
        <v>88</v>
      </c>
      <c r="G699" s="200"/>
      <c r="H699" s="200"/>
      <c r="I699" s="200"/>
      <c r="J699" s="200"/>
      <c r="K699" s="4" t="s">
        <v>1894</v>
      </c>
      <c r="O699" s="421"/>
      <c r="P699" s="11" t="s">
        <v>2789</v>
      </c>
      <c r="Q699" s="11" t="s">
        <v>82</v>
      </c>
      <c r="R699" s="11">
        <v>85</v>
      </c>
      <c r="S699" s="11">
        <v>230</v>
      </c>
      <c r="T699" s="281">
        <v>85</v>
      </c>
      <c r="U699" s="281"/>
      <c r="V699" s="281"/>
      <c r="W699" s="281"/>
      <c r="X699" s="281"/>
      <c r="Y699" s="4" t="s">
        <v>2786</v>
      </c>
    </row>
    <row r="700" spans="1:25" x14ac:dyDescent="0.3">
      <c r="A700" s="421"/>
      <c r="B700" s="40" t="s">
        <v>1260</v>
      </c>
      <c r="C700" s="11" t="s">
        <v>2069</v>
      </c>
      <c r="D700" s="11">
        <v>84</v>
      </c>
      <c r="E700" s="82"/>
      <c r="F700" s="200">
        <v>84</v>
      </c>
      <c r="G700" s="200"/>
      <c r="H700" s="200"/>
      <c r="I700" s="200"/>
      <c r="J700" s="200"/>
      <c r="K700" s="4" t="s">
        <v>1895</v>
      </c>
      <c r="O700" s="587"/>
      <c r="P700" s="552" t="s">
        <v>2790</v>
      </c>
      <c r="Q700" s="546" t="s">
        <v>82</v>
      </c>
      <c r="R700" s="552">
        <v>130</v>
      </c>
      <c r="S700" s="552">
        <v>351</v>
      </c>
      <c r="T700" s="314">
        <v>130</v>
      </c>
      <c r="U700" s="314"/>
      <c r="V700" s="314"/>
      <c r="W700" s="314"/>
      <c r="X700" s="314"/>
      <c r="Y700" s="575" t="s">
        <v>2791</v>
      </c>
    </row>
    <row r="701" spans="1:25" x14ac:dyDescent="0.3">
      <c r="A701" s="421"/>
      <c r="B701" s="40" t="s">
        <v>1263</v>
      </c>
      <c r="C701" s="11" t="s">
        <v>2070</v>
      </c>
      <c r="D701" s="82"/>
      <c r="E701" s="82"/>
      <c r="F701" s="200"/>
      <c r="G701" s="200"/>
      <c r="H701" s="200"/>
      <c r="I701" s="200"/>
      <c r="J701" s="200"/>
      <c r="K701" s="4" t="s">
        <v>1264</v>
      </c>
      <c r="O701" s="421"/>
      <c r="P701" s="11" t="s">
        <v>2857</v>
      </c>
      <c r="Q701" s="11" t="s">
        <v>82</v>
      </c>
      <c r="R701" s="11">
        <v>160</v>
      </c>
      <c r="S701" s="630"/>
      <c r="T701" s="703">
        <v>160</v>
      </c>
      <c r="U701" s="703"/>
      <c r="V701" s="703"/>
      <c r="W701" s="703"/>
      <c r="X701" s="703"/>
      <c r="Y701" s="4" t="s">
        <v>2858</v>
      </c>
    </row>
    <row r="702" spans="1:25" x14ac:dyDescent="0.3">
      <c r="A702" s="421"/>
      <c r="B702" s="40" t="s">
        <v>836</v>
      </c>
      <c r="C702" s="11" t="s">
        <v>2065</v>
      </c>
      <c r="D702" s="11">
        <v>40</v>
      </c>
      <c r="E702" s="11">
        <v>65</v>
      </c>
      <c r="F702" s="200">
        <v>40</v>
      </c>
      <c r="G702" s="200"/>
      <c r="H702" s="200"/>
      <c r="I702" s="200"/>
      <c r="J702" s="200"/>
      <c r="K702" t="s">
        <v>1896</v>
      </c>
      <c r="O702" s="421"/>
      <c r="P702" s="11" t="s">
        <v>2873</v>
      </c>
      <c r="Q702" s="11" t="s">
        <v>82</v>
      </c>
      <c r="R702" s="11">
        <v>50</v>
      </c>
      <c r="S702" s="11">
        <v>130</v>
      </c>
      <c r="T702" s="281">
        <v>50</v>
      </c>
      <c r="U702" s="281"/>
      <c r="V702" s="281"/>
      <c r="W702" s="281"/>
      <c r="X702" s="281"/>
      <c r="Y702" s="4" t="s">
        <v>2867</v>
      </c>
    </row>
    <row r="703" spans="1:25" x14ac:dyDescent="0.3">
      <c r="A703" s="421"/>
      <c r="B703" s="40" t="s">
        <v>838</v>
      </c>
      <c r="C703" s="11" t="s">
        <v>2065</v>
      </c>
      <c r="D703" s="11">
        <v>40</v>
      </c>
      <c r="E703" s="11">
        <v>60</v>
      </c>
      <c r="F703" s="200">
        <v>40</v>
      </c>
      <c r="G703" s="200"/>
      <c r="H703" s="200"/>
      <c r="I703" s="200"/>
      <c r="J703" s="200"/>
      <c r="K703" t="s">
        <v>1897</v>
      </c>
      <c r="O703" s="587"/>
      <c r="P703" s="546" t="s">
        <v>2874</v>
      </c>
      <c r="Q703" s="546" t="s">
        <v>82</v>
      </c>
      <c r="R703" s="552">
        <v>85</v>
      </c>
      <c r="S703" s="552">
        <v>221</v>
      </c>
      <c r="T703" s="281">
        <v>85</v>
      </c>
      <c r="U703" s="281"/>
      <c r="V703" s="281"/>
      <c r="W703" s="281"/>
      <c r="X703" s="281"/>
      <c r="Y703" s="562" t="s">
        <v>2867</v>
      </c>
    </row>
    <row r="704" spans="1:25" x14ac:dyDescent="0.3">
      <c r="A704" s="421"/>
      <c r="B704" s="40" t="s">
        <v>839</v>
      </c>
      <c r="C704" s="11" t="s">
        <v>2065</v>
      </c>
      <c r="D704" s="11">
        <v>20</v>
      </c>
      <c r="E704" s="11">
        <v>36</v>
      </c>
      <c r="F704" s="200">
        <v>20</v>
      </c>
      <c r="G704" s="200"/>
      <c r="H704" s="200"/>
      <c r="I704" s="200"/>
      <c r="J704" s="200"/>
      <c r="K704" t="s">
        <v>1896</v>
      </c>
      <c r="O704" s="421"/>
      <c r="P704" s="11" t="s">
        <v>2875</v>
      </c>
      <c r="Q704" s="11" t="s">
        <v>82</v>
      </c>
      <c r="R704" s="11">
        <v>130</v>
      </c>
      <c r="S704" s="11">
        <v>338</v>
      </c>
      <c r="T704" s="281">
        <v>130</v>
      </c>
      <c r="U704" s="281"/>
      <c r="V704" s="281"/>
      <c r="W704" s="281"/>
      <c r="X704" s="281"/>
      <c r="Y704" s="4" t="s">
        <v>2867</v>
      </c>
    </row>
    <row r="705" spans="1:25" x14ac:dyDescent="0.3">
      <c r="A705" s="421"/>
      <c r="B705" s="40" t="s">
        <v>840</v>
      </c>
      <c r="C705" s="11" t="s">
        <v>2065</v>
      </c>
      <c r="D705" s="11">
        <v>20</v>
      </c>
      <c r="E705" s="11">
        <v>30</v>
      </c>
      <c r="F705" s="200">
        <v>20</v>
      </c>
      <c r="G705" s="200"/>
      <c r="H705" s="200"/>
      <c r="I705" s="200"/>
      <c r="J705" s="200"/>
      <c r="K705" t="s">
        <v>1897</v>
      </c>
      <c r="O705" s="428" t="s">
        <v>2892</v>
      </c>
      <c r="P705" s="14" t="s">
        <v>2886</v>
      </c>
      <c r="Q705" s="11" t="s">
        <v>82</v>
      </c>
      <c r="R705" s="14">
        <v>20</v>
      </c>
      <c r="S705" s="630"/>
      <c r="T705" s="703">
        <v>20</v>
      </c>
      <c r="U705" s="703"/>
      <c r="V705" s="703"/>
      <c r="W705" s="703"/>
      <c r="X705" s="703"/>
      <c r="Y705" s="6" t="s">
        <v>252</v>
      </c>
    </row>
    <row r="706" spans="1:25" x14ac:dyDescent="0.3">
      <c r="A706" s="421"/>
      <c r="B706" s="40" t="s">
        <v>842</v>
      </c>
      <c r="C706" s="11" t="s">
        <v>2065</v>
      </c>
      <c r="D706" s="11">
        <v>23</v>
      </c>
      <c r="E706" s="11">
        <v>42</v>
      </c>
      <c r="F706" s="200">
        <v>23</v>
      </c>
      <c r="G706" s="200"/>
      <c r="H706" s="200"/>
      <c r="I706" s="200"/>
      <c r="J706" s="200"/>
      <c r="K706" t="s">
        <v>1896</v>
      </c>
      <c r="O706" s="553" t="s">
        <v>2893</v>
      </c>
      <c r="P706" s="545" t="s">
        <v>2887</v>
      </c>
      <c r="Q706" s="546" t="s">
        <v>82</v>
      </c>
      <c r="R706" s="546">
        <v>24</v>
      </c>
      <c r="S706" s="630"/>
      <c r="T706" s="703">
        <v>24</v>
      </c>
      <c r="U706" s="703"/>
      <c r="V706" s="703"/>
      <c r="W706" s="703"/>
      <c r="X706" s="703"/>
      <c r="Y706" s="562" t="s">
        <v>2890</v>
      </c>
    </row>
    <row r="707" spans="1:25" x14ac:dyDescent="0.3">
      <c r="A707" s="421"/>
      <c r="B707" s="40" t="s">
        <v>843</v>
      </c>
      <c r="C707" s="11" t="s">
        <v>2065</v>
      </c>
      <c r="D707" s="11">
        <v>23</v>
      </c>
      <c r="E707" s="11">
        <v>37</v>
      </c>
      <c r="F707" s="200">
        <v>23</v>
      </c>
      <c r="G707" s="200"/>
      <c r="H707" s="200"/>
      <c r="I707" s="200"/>
      <c r="J707" s="200"/>
      <c r="K707" t="s">
        <v>1897</v>
      </c>
      <c r="O707" s="421"/>
      <c r="P707" s="14" t="s">
        <v>2888</v>
      </c>
      <c r="Q707" s="11" t="s">
        <v>82</v>
      </c>
      <c r="R707" s="11">
        <v>60</v>
      </c>
      <c r="S707" s="630"/>
      <c r="T707" s="703">
        <v>60</v>
      </c>
      <c r="U707" s="703"/>
      <c r="V707" s="703"/>
      <c r="W707" s="703"/>
      <c r="X707" s="703"/>
      <c r="Y707" s="4" t="s">
        <v>2889</v>
      </c>
    </row>
    <row r="708" spans="1:25" x14ac:dyDescent="0.3">
      <c r="A708" s="421"/>
      <c r="B708" s="40" t="s">
        <v>844</v>
      </c>
      <c r="C708" s="11" t="s">
        <v>2065</v>
      </c>
      <c r="D708" s="11">
        <v>10</v>
      </c>
      <c r="E708" s="82"/>
      <c r="F708" s="200">
        <v>10</v>
      </c>
      <c r="G708" s="200"/>
      <c r="H708" s="200"/>
      <c r="I708" s="200"/>
      <c r="J708" s="200"/>
      <c r="K708" t="s">
        <v>1896</v>
      </c>
      <c r="O708" s="547" t="s">
        <v>1486</v>
      </c>
      <c r="P708" s="545" t="s">
        <v>2891</v>
      </c>
      <c r="Q708" s="546" t="s">
        <v>82</v>
      </c>
      <c r="R708" s="546">
        <v>24</v>
      </c>
      <c r="S708" s="630"/>
      <c r="T708" s="703">
        <v>24</v>
      </c>
      <c r="U708" s="703"/>
      <c r="V708" s="703"/>
      <c r="W708" s="703"/>
      <c r="X708" s="703"/>
      <c r="Y708" s="562" t="s">
        <v>2889</v>
      </c>
    </row>
    <row r="709" spans="1:25" x14ac:dyDescent="0.3">
      <c r="A709" s="421"/>
      <c r="B709" s="40" t="s">
        <v>845</v>
      </c>
      <c r="C709" s="11" t="s">
        <v>2065</v>
      </c>
      <c r="D709" s="11">
        <v>10</v>
      </c>
      <c r="E709" s="82"/>
      <c r="F709" s="200">
        <v>10</v>
      </c>
      <c r="G709" s="200"/>
      <c r="H709" s="200"/>
      <c r="I709" s="200"/>
      <c r="J709" s="200"/>
      <c r="K709" t="s">
        <v>1897</v>
      </c>
      <c r="O709" s="556" t="s">
        <v>2939</v>
      </c>
      <c r="P709" s="545" t="s">
        <v>2924</v>
      </c>
      <c r="Q709" s="546" t="s">
        <v>82</v>
      </c>
      <c r="R709" s="545">
        <v>40</v>
      </c>
      <c r="S709" s="545">
        <v>82</v>
      </c>
      <c r="T709" s="703">
        <v>40</v>
      </c>
      <c r="U709" s="703"/>
      <c r="V709" s="703"/>
      <c r="W709" s="703"/>
      <c r="X709" s="703"/>
      <c r="Y709" s="574" t="s">
        <v>2928</v>
      </c>
    </row>
    <row r="710" spans="1:25" x14ac:dyDescent="0.3">
      <c r="A710" s="421"/>
      <c r="B710" s="40" t="s">
        <v>846</v>
      </c>
      <c r="C710" s="11" t="s">
        <v>2106</v>
      </c>
      <c r="D710" s="11">
        <v>320</v>
      </c>
      <c r="E710" s="11">
        <v>768</v>
      </c>
      <c r="F710" s="200"/>
      <c r="G710" s="200">
        <v>320</v>
      </c>
      <c r="H710" s="200"/>
      <c r="I710" s="200"/>
      <c r="J710" s="200"/>
      <c r="K710" s="4" t="s">
        <v>1898</v>
      </c>
      <c r="O710" s="578" t="s">
        <v>3015</v>
      </c>
      <c r="P710" s="546" t="s">
        <v>3004</v>
      </c>
      <c r="Q710" s="546" t="s">
        <v>82</v>
      </c>
      <c r="R710" s="546">
        <v>27</v>
      </c>
      <c r="S710" s="630"/>
      <c r="T710" s="703">
        <v>27</v>
      </c>
      <c r="U710" s="703"/>
      <c r="V710" s="703"/>
      <c r="W710" s="703"/>
      <c r="X710" s="703"/>
      <c r="Y710" s="562" t="s">
        <v>3005</v>
      </c>
    </row>
    <row r="711" spans="1:25" x14ac:dyDescent="0.3">
      <c r="A711" s="421"/>
      <c r="B711" s="40" t="s">
        <v>847</v>
      </c>
      <c r="C711" s="11" t="s">
        <v>2106</v>
      </c>
      <c r="D711" s="11">
        <v>420</v>
      </c>
      <c r="E711" s="11">
        <v>1008</v>
      </c>
      <c r="F711" s="200"/>
      <c r="G711" s="200">
        <v>420</v>
      </c>
      <c r="H711" s="200"/>
      <c r="I711" s="200"/>
      <c r="J711" s="200"/>
      <c r="K711" s="4" t="s">
        <v>1898</v>
      </c>
      <c r="O711" s="421"/>
      <c r="P711" s="11" t="s">
        <v>3006</v>
      </c>
      <c r="Q711" s="11" t="s">
        <v>82</v>
      </c>
      <c r="R711" s="11">
        <v>9</v>
      </c>
      <c r="S711" s="11">
        <v>11.7</v>
      </c>
      <c r="T711" s="703">
        <v>9</v>
      </c>
      <c r="U711" s="703"/>
      <c r="V711" s="703"/>
      <c r="W711" s="703"/>
      <c r="X711" s="703"/>
      <c r="Y711" s="4" t="s">
        <v>3008</v>
      </c>
    </row>
    <row r="712" spans="1:25" ht="15" thickBot="1" x14ac:dyDescent="0.35">
      <c r="A712" s="421"/>
      <c r="B712" s="252" t="s">
        <v>848</v>
      </c>
      <c r="C712" s="11" t="s">
        <v>2106</v>
      </c>
      <c r="D712" s="13">
        <v>640</v>
      </c>
      <c r="E712" s="13">
        <v>1536</v>
      </c>
      <c r="F712" s="200"/>
      <c r="G712" s="200"/>
      <c r="H712" s="200">
        <v>640</v>
      </c>
      <c r="I712" s="200"/>
      <c r="J712" s="200"/>
      <c r="K712" s="8" t="s">
        <v>1898</v>
      </c>
      <c r="O712" s="547"/>
      <c r="P712" s="546" t="s">
        <v>3007</v>
      </c>
      <c r="Q712" s="546" t="s">
        <v>82</v>
      </c>
      <c r="R712" s="546">
        <v>18</v>
      </c>
      <c r="S712" s="546">
        <v>23.4</v>
      </c>
      <c r="T712" s="703">
        <v>18</v>
      </c>
      <c r="U712" s="703"/>
      <c r="V712" s="703"/>
      <c r="W712" s="703"/>
      <c r="X712" s="703"/>
      <c r="Y712" s="562" t="s">
        <v>3008</v>
      </c>
    </row>
    <row r="713" spans="1:25" ht="18.600000000000001" thickBot="1" x14ac:dyDescent="0.4">
      <c r="A713" s="56" t="s">
        <v>809</v>
      </c>
      <c r="B713" s="15"/>
      <c r="C713" s="83"/>
      <c r="D713" s="27"/>
      <c r="E713" s="27"/>
      <c r="F713" s="27"/>
      <c r="G713" s="27"/>
      <c r="H713" s="27"/>
      <c r="I713" s="27"/>
      <c r="J713" s="27"/>
      <c r="K713" s="16"/>
      <c r="O713" s="421"/>
      <c r="P713" s="11" t="s">
        <v>3009</v>
      </c>
      <c r="Q713" s="11" t="s">
        <v>82</v>
      </c>
      <c r="R713" s="11">
        <v>36</v>
      </c>
      <c r="S713" s="11">
        <v>62</v>
      </c>
      <c r="T713" s="703">
        <v>36</v>
      </c>
      <c r="U713" s="703"/>
      <c r="V713" s="703"/>
      <c r="W713" s="703"/>
      <c r="X713" s="703"/>
      <c r="Y713" s="4" t="s">
        <v>3008</v>
      </c>
    </row>
    <row r="714" spans="1:25" x14ac:dyDescent="0.3">
      <c r="A714" s="428" t="s">
        <v>890</v>
      </c>
      <c r="B714" s="10" t="s">
        <v>850</v>
      </c>
      <c r="C714" s="11" t="s">
        <v>82</v>
      </c>
      <c r="D714" s="14">
        <v>8</v>
      </c>
      <c r="E714" s="14">
        <v>9</v>
      </c>
      <c r="F714" s="200">
        <v>8</v>
      </c>
      <c r="G714" s="200"/>
      <c r="H714" s="200"/>
      <c r="I714" s="200"/>
      <c r="J714" s="200"/>
      <c r="K714" t="s">
        <v>1899</v>
      </c>
      <c r="O714" s="547" t="s">
        <v>3053</v>
      </c>
      <c r="P714" s="546" t="s">
        <v>3063</v>
      </c>
      <c r="Q714" s="546" t="s">
        <v>82</v>
      </c>
      <c r="R714" s="546">
        <v>24</v>
      </c>
      <c r="S714" s="630"/>
      <c r="T714" s="703">
        <v>24</v>
      </c>
      <c r="U714" s="703"/>
      <c r="V714" s="703"/>
      <c r="W714" s="703"/>
      <c r="X714" s="703"/>
      <c r="Y714" s="562"/>
    </row>
    <row r="715" spans="1:25" x14ac:dyDescent="0.3">
      <c r="A715" s="35" t="s">
        <v>891</v>
      </c>
      <c r="B715" s="40" t="s">
        <v>851</v>
      </c>
      <c r="C715" s="11" t="s">
        <v>82</v>
      </c>
      <c r="D715" s="11">
        <v>12</v>
      </c>
      <c r="E715" s="11">
        <v>14</v>
      </c>
      <c r="F715" s="200">
        <v>12</v>
      </c>
      <c r="G715" s="200"/>
      <c r="H715" s="200"/>
      <c r="I715" s="200"/>
      <c r="J715" s="200"/>
      <c r="K715" t="s">
        <v>1899</v>
      </c>
      <c r="O715" s="44" t="s">
        <v>3558</v>
      </c>
      <c r="P715" s="14" t="s">
        <v>3137</v>
      </c>
      <c r="Q715" s="11" t="s">
        <v>82</v>
      </c>
      <c r="R715" s="14">
        <v>20</v>
      </c>
      <c r="S715" s="14">
        <v>26</v>
      </c>
      <c r="T715" s="315">
        <v>20</v>
      </c>
      <c r="U715" s="315"/>
      <c r="V715" s="315"/>
      <c r="W715" s="315"/>
      <c r="X715" s="315"/>
      <c r="Y715" s="6" t="s">
        <v>3138</v>
      </c>
    </row>
    <row r="716" spans="1:25" x14ac:dyDescent="0.3">
      <c r="A716" s="35"/>
      <c r="B716" s="40" t="s">
        <v>852</v>
      </c>
      <c r="C716" s="11" t="s">
        <v>82</v>
      </c>
      <c r="D716" s="11">
        <v>15</v>
      </c>
      <c r="E716" s="11">
        <v>18</v>
      </c>
      <c r="F716" s="200">
        <v>15</v>
      </c>
      <c r="G716" s="200"/>
      <c r="H716" s="200"/>
      <c r="I716" s="200"/>
      <c r="J716" s="200"/>
      <c r="K716" t="s">
        <v>1900</v>
      </c>
      <c r="O716" s="547" t="s">
        <v>3559</v>
      </c>
      <c r="P716" s="546" t="s">
        <v>3139</v>
      </c>
      <c r="Q716" s="546" t="s">
        <v>82</v>
      </c>
      <c r="R716" s="545">
        <v>26</v>
      </c>
      <c r="S716" s="545">
        <v>56</v>
      </c>
      <c r="T716" s="315">
        <v>26</v>
      </c>
      <c r="U716" s="315"/>
      <c r="V716" s="315"/>
      <c r="W716" s="315"/>
      <c r="X716" s="315"/>
      <c r="Y716" s="574" t="s">
        <v>3138</v>
      </c>
    </row>
    <row r="717" spans="1:25" x14ac:dyDescent="0.3">
      <c r="A717" s="35"/>
      <c r="B717" s="40" t="s">
        <v>853</v>
      </c>
      <c r="C717" s="11" t="s">
        <v>82</v>
      </c>
      <c r="D717" s="11">
        <v>15</v>
      </c>
      <c r="E717" s="11">
        <v>18</v>
      </c>
      <c r="F717" s="200">
        <v>15</v>
      </c>
      <c r="G717" s="200"/>
      <c r="H717" s="200"/>
      <c r="I717" s="200"/>
      <c r="J717" s="200"/>
      <c r="K717" t="s">
        <v>1901</v>
      </c>
      <c r="O717" s="421"/>
      <c r="P717" s="11" t="s">
        <v>3140</v>
      </c>
      <c r="Q717" s="11" t="s">
        <v>82</v>
      </c>
      <c r="R717" s="14">
        <v>40</v>
      </c>
      <c r="S717" s="14">
        <v>77</v>
      </c>
      <c r="T717" s="315">
        <v>40</v>
      </c>
      <c r="U717" s="315"/>
      <c r="V717" s="315"/>
      <c r="W717" s="315"/>
      <c r="X717" s="315"/>
      <c r="Y717" s="6" t="s">
        <v>3138</v>
      </c>
    </row>
    <row r="718" spans="1:25" x14ac:dyDescent="0.3">
      <c r="A718" s="35"/>
      <c r="B718" s="40" t="s">
        <v>854</v>
      </c>
      <c r="C718" s="11" t="s">
        <v>82</v>
      </c>
      <c r="D718" s="11">
        <v>20</v>
      </c>
      <c r="E718" s="11">
        <v>24</v>
      </c>
      <c r="F718" s="200">
        <v>20</v>
      </c>
      <c r="G718" s="200"/>
      <c r="H718" s="200"/>
      <c r="I718" s="200"/>
      <c r="J718" s="200"/>
      <c r="K718" t="s">
        <v>1902</v>
      </c>
      <c r="O718" s="547"/>
      <c r="P718" s="546" t="s">
        <v>3141</v>
      </c>
      <c r="Q718" s="546" t="s">
        <v>82</v>
      </c>
      <c r="R718" s="545">
        <v>38</v>
      </c>
      <c r="S718" s="545">
        <v>78</v>
      </c>
      <c r="T718" s="315">
        <v>38</v>
      </c>
      <c r="U718" s="315"/>
      <c r="V718" s="315"/>
      <c r="W718" s="315"/>
      <c r="X718" s="315"/>
      <c r="Y718" s="574" t="s">
        <v>3138</v>
      </c>
    </row>
    <row r="719" spans="1:25" x14ac:dyDescent="0.3">
      <c r="A719" s="421"/>
      <c r="B719" s="40" t="s">
        <v>855</v>
      </c>
      <c r="C719" s="11" t="s">
        <v>82</v>
      </c>
      <c r="D719" s="11">
        <v>25</v>
      </c>
      <c r="E719" s="11">
        <v>30</v>
      </c>
      <c r="F719" s="200">
        <v>25</v>
      </c>
      <c r="G719" s="200"/>
      <c r="H719" s="200"/>
      <c r="I719" s="200"/>
      <c r="J719" s="200"/>
      <c r="K719" t="s">
        <v>1903</v>
      </c>
      <c r="O719" s="421"/>
      <c r="P719" s="11" t="s">
        <v>3142</v>
      </c>
      <c r="Q719" s="11" t="s">
        <v>82</v>
      </c>
      <c r="R719" s="14">
        <v>40</v>
      </c>
      <c r="S719" s="14">
        <v>78</v>
      </c>
      <c r="T719" s="315">
        <v>40</v>
      </c>
      <c r="U719" s="315"/>
      <c r="V719" s="315"/>
      <c r="W719" s="315"/>
      <c r="X719" s="315"/>
      <c r="Y719" s="6" t="s">
        <v>3138</v>
      </c>
    </row>
    <row r="720" spans="1:25" x14ac:dyDescent="0.3">
      <c r="A720" s="421"/>
      <c r="B720" s="40" t="s">
        <v>856</v>
      </c>
      <c r="C720" s="11" t="s">
        <v>82</v>
      </c>
      <c r="D720" s="11">
        <v>18</v>
      </c>
      <c r="E720" s="11">
        <v>22</v>
      </c>
      <c r="F720" s="200">
        <v>18</v>
      </c>
      <c r="G720" s="200"/>
      <c r="H720" s="200"/>
      <c r="I720" s="200"/>
      <c r="J720" s="200"/>
      <c r="K720" t="s">
        <v>1904</v>
      </c>
      <c r="O720" s="547"/>
      <c r="P720" s="546" t="s">
        <v>3143</v>
      </c>
      <c r="Q720" s="546" t="s">
        <v>82</v>
      </c>
      <c r="R720" s="545">
        <v>54</v>
      </c>
      <c r="S720" s="545">
        <v>115</v>
      </c>
      <c r="T720" s="315">
        <v>54</v>
      </c>
      <c r="U720" s="315"/>
      <c r="V720" s="315"/>
      <c r="W720" s="315"/>
      <c r="X720" s="315"/>
      <c r="Y720" s="574" t="s">
        <v>3138</v>
      </c>
    </row>
    <row r="721" spans="1:25" x14ac:dyDescent="0.3">
      <c r="A721" s="421"/>
      <c r="B721" s="40" t="s">
        <v>857</v>
      </c>
      <c r="C721" s="11" t="s">
        <v>82</v>
      </c>
      <c r="D721" s="11">
        <v>36</v>
      </c>
      <c r="E721" s="11">
        <v>45</v>
      </c>
      <c r="F721" s="200">
        <v>36</v>
      </c>
      <c r="G721" s="200"/>
      <c r="H721" s="200"/>
      <c r="I721" s="200"/>
      <c r="J721" s="200"/>
      <c r="K721" t="s">
        <v>1905</v>
      </c>
      <c r="O721" s="421"/>
      <c r="P721" s="11" t="s">
        <v>3144</v>
      </c>
      <c r="Q721" s="11" t="s">
        <v>82</v>
      </c>
      <c r="R721" s="11">
        <v>75</v>
      </c>
      <c r="S721" s="11">
        <v>144</v>
      </c>
      <c r="T721" s="281">
        <v>75</v>
      </c>
      <c r="U721" s="281"/>
      <c r="V721" s="315"/>
      <c r="W721" s="315"/>
      <c r="X721" s="315"/>
      <c r="Y721" s="6" t="s">
        <v>3138</v>
      </c>
    </row>
    <row r="722" spans="1:25" x14ac:dyDescent="0.3">
      <c r="A722" s="421"/>
      <c r="B722" s="40" t="s">
        <v>858</v>
      </c>
      <c r="C722" s="11" t="s">
        <v>82</v>
      </c>
      <c r="D722" s="11">
        <v>8</v>
      </c>
      <c r="E722" s="11">
        <v>11.3</v>
      </c>
      <c r="F722" s="200">
        <v>8</v>
      </c>
      <c r="G722" s="200"/>
      <c r="H722" s="200"/>
      <c r="I722" s="200"/>
      <c r="J722" s="200"/>
      <c r="K722" t="s">
        <v>1906</v>
      </c>
      <c r="O722" s="547"/>
      <c r="P722" s="546" t="s">
        <v>3145</v>
      </c>
      <c r="Q722" s="546" t="s">
        <v>82</v>
      </c>
      <c r="R722" s="546">
        <v>75</v>
      </c>
      <c r="S722" s="546">
        <v>156</v>
      </c>
      <c r="T722" s="281">
        <v>75</v>
      </c>
      <c r="U722" s="281"/>
      <c r="V722" s="315"/>
      <c r="W722" s="315"/>
      <c r="X722" s="315"/>
      <c r="Y722" s="574" t="s">
        <v>3138</v>
      </c>
    </row>
    <row r="723" spans="1:25" x14ac:dyDescent="0.3">
      <c r="A723" s="421"/>
      <c r="B723" s="40" t="s">
        <v>859</v>
      </c>
      <c r="C723" s="11" t="s">
        <v>82</v>
      </c>
      <c r="D723" s="11">
        <v>15</v>
      </c>
      <c r="E723" s="11">
        <v>22.5</v>
      </c>
      <c r="F723" s="200">
        <v>15</v>
      </c>
      <c r="G723" s="200"/>
      <c r="H723" s="200"/>
      <c r="I723" s="200"/>
      <c r="J723" s="200"/>
      <c r="K723" t="s">
        <v>1900</v>
      </c>
      <c r="O723" s="421"/>
      <c r="P723" s="11" t="s">
        <v>3146</v>
      </c>
      <c r="Q723" s="11" t="s">
        <v>82</v>
      </c>
      <c r="R723" s="11">
        <v>75</v>
      </c>
      <c r="S723" s="11">
        <v>156</v>
      </c>
      <c r="T723" s="281">
        <v>75</v>
      </c>
      <c r="U723" s="281"/>
      <c r="V723" s="315"/>
      <c r="W723" s="315"/>
      <c r="X723" s="315"/>
      <c r="Y723" s="6" t="s">
        <v>3138</v>
      </c>
    </row>
    <row r="724" spans="1:25" x14ac:dyDescent="0.3">
      <c r="A724" s="421"/>
      <c r="B724" s="40" t="s">
        <v>860</v>
      </c>
      <c r="C724" s="11" t="s">
        <v>82</v>
      </c>
      <c r="D724" s="11">
        <v>9</v>
      </c>
      <c r="E724" s="11">
        <v>13</v>
      </c>
      <c r="F724" s="200">
        <v>9</v>
      </c>
      <c r="G724" s="200"/>
      <c r="H724" s="200"/>
      <c r="I724" s="200"/>
      <c r="J724" s="200"/>
      <c r="K724" t="s">
        <v>1907</v>
      </c>
      <c r="O724" s="421"/>
      <c r="P724" s="11" t="s">
        <v>3150</v>
      </c>
      <c r="Q724" s="11" t="s">
        <v>82</v>
      </c>
      <c r="R724" s="11">
        <v>25</v>
      </c>
      <c r="S724" s="11">
        <v>48</v>
      </c>
      <c r="T724" s="281">
        <v>25</v>
      </c>
      <c r="U724" s="281"/>
      <c r="V724" s="315"/>
      <c r="W724" s="315"/>
      <c r="X724" s="315"/>
      <c r="Y724" s="6" t="s">
        <v>3138</v>
      </c>
    </row>
    <row r="725" spans="1:25" x14ac:dyDescent="0.3">
      <c r="A725" s="421"/>
      <c r="B725" s="40" t="s">
        <v>861</v>
      </c>
      <c r="C725" s="11" t="s">
        <v>82</v>
      </c>
      <c r="D725" s="11">
        <v>18</v>
      </c>
      <c r="E725" s="11">
        <v>24</v>
      </c>
      <c r="F725" s="200">
        <v>18</v>
      </c>
      <c r="G725" s="200"/>
      <c r="H725" s="200"/>
      <c r="I725" s="200"/>
      <c r="J725" s="200"/>
      <c r="K725" t="s">
        <v>1908</v>
      </c>
      <c r="O725" s="547"/>
      <c r="P725" s="546" t="s">
        <v>3151</v>
      </c>
      <c r="Q725" s="546" t="s">
        <v>82</v>
      </c>
      <c r="R725" s="546">
        <v>40</v>
      </c>
      <c r="S725" s="546">
        <v>70</v>
      </c>
      <c r="T725" s="281">
        <v>40</v>
      </c>
      <c r="U725" s="281"/>
      <c r="V725" s="315"/>
      <c r="W725" s="315"/>
      <c r="X725" s="315"/>
      <c r="Y725" s="574" t="s">
        <v>3152</v>
      </c>
    </row>
    <row r="726" spans="1:25" x14ac:dyDescent="0.3">
      <c r="A726" s="421"/>
      <c r="B726" s="40" t="s">
        <v>862</v>
      </c>
      <c r="C726" s="11" t="s">
        <v>82</v>
      </c>
      <c r="D726" s="11">
        <v>15</v>
      </c>
      <c r="E726" s="11">
        <v>24</v>
      </c>
      <c r="F726" s="200">
        <v>15</v>
      </c>
      <c r="G726" s="200"/>
      <c r="H726" s="200"/>
      <c r="I726" s="200"/>
      <c r="J726" s="200"/>
      <c r="K726" t="s">
        <v>1908</v>
      </c>
      <c r="O726" s="429"/>
      <c r="P726" s="11" t="s">
        <v>3153</v>
      </c>
      <c r="Q726" s="11" t="s">
        <v>82</v>
      </c>
      <c r="R726" s="11">
        <v>55</v>
      </c>
      <c r="S726" s="11">
        <v>105</v>
      </c>
      <c r="T726" s="281">
        <v>55</v>
      </c>
      <c r="U726" s="281"/>
      <c r="V726" s="315"/>
      <c r="W726" s="315"/>
      <c r="X726" s="315"/>
      <c r="Y726" s="6" t="s">
        <v>3152</v>
      </c>
    </row>
    <row r="727" spans="1:25" x14ac:dyDescent="0.3">
      <c r="A727" s="429"/>
      <c r="B727" s="252" t="s">
        <v>863</v>
      </c>
      <c r="C727" s="11" t="s">
        <v>82</v>
      </c>
      <c r="D727" s="13">
        <v>33</v>
      </c>
      <c r="E727" s="13">
        <v>44</v>
      </c>
      <c r="F727" s="200">
        <v>33</v>
      </c>
      <c r="G727" s="200"/>
      <c r="H727" s="200"/>
      <c r="I727" s="200"/>
      <c r="J727" s="200"/>
      <c r="K727" t="s">
        <v>1909</v>
      </c>
      <c r="O727" s="547"/>
      <c r="P727" s="546" t="s">
        <v>3154</v>
      </c>
      <c r="Q727" s="546" t="s">
        <v>82</v>
      </c>
      <c r="R727" s="546">
        <v>75</v>
      </c>
      <c r="S727" s="546">
        <v>140</v>
      </c>
      <c r="T727" s="281">
        <v>75</v>
      </c>
      <c r="U727" s="281"/>
      <c r="V727" s="315"/>
      <c r="W727" s="315"/>
      <c r="X727" s="315"/>
      <c r="Y727" s="574" t="s">
        <v>3152</v>
      </c>
    </row>
    <row r="728" spans="1:25" x14ac:dyDescent="0.3">
      <c r="A728" s="421"/>
      <c r="B728" s="40" t="s">
        <v>864</v>
      </c>
      <c r="C728" s="11" t="s">
        <v>424</v>
      </c>
      <c r="D728" s="11">
        <v>200</v>
      </c>
      <c r="E728" s="11">
        <v>400</v>
      </c>
      <c r="F728" s="200">
        <v>200</v>
      </c>
      <c r="G728" s="200"/>
      <c r="H728" s="200"/>
      <c r="I728" s="200"/>
      <c r="J728" s="200"/>
      <c r="K728" s="4" t="s">
        <v>1910</v>
      </c>
      <c r="O728" s="421"/>
      <c r="P728" s="11" t="s">
        <v>3161</v>
      </c>
      <c r="Q728" s="11" t="s">
        <v>82</v>
      </c>
      <c r="R728" s="11">
        <v>28</v>
      </c>
      <c r="S728" s="11"/>
      <c r="T728" s="281">
        <v>28</v>
      </c>
      <c r="U728" s="281"/>
      <c r="V728" s="315"/>
      <c r="W728" s="315"/>
      <c r="X728" s="315"/>
      <c r="Y728" s="4"/>
    </row>
    <row r="729" spans="1:25" x14ac:dyDescent="0.3">
      <c r="A729" s="421"/>
      <c r="B729" s="40" t="s">
        <v>866</v>
      </c>
      <c r="C729" s="11" t="s">
        <v>168</v>
      </c>
      <c r="D729" s="11">
        <v>120</v>
      </c>
      <c r="E729" s="11">
        <v>240</v>
      </c>
      <c r="F729" s="200">
        <v>120</v>
      </c>
      <c r="G729" s="200"/>
      <c r="H729" s="200"/>
      <c r="I729" s="200"/>
      <c r="J729" s="200"/>
      <c r="K729" s="4" t="s">
        <v>1910</v>
      </c>
      <c r="O729" s="547"/>
      <c r="P729" s="546" t="s">
        <v>3162</v>
      </c>
      <c r="Q729" s="546" t="s">
        <v>82</v>
      </c>
      <c r="R729" s="546">
        <v>28</v>
      </c>
      <c r="S729" s="546"/>
      <c r="T729" s="281">
        <v>28</v>
      </c>
      <c r="U729" s="281"/>
      <c r="V729" s="315"/>
      <c r="W729" s="315"/>
      <c r="X729" s="315"/>
      <c r="Y729" s="562"/>
    </row>
    <row r="730" spans="1:25" x14ac:dyDescent="0.3">
      <c r="A730" s="421"/>
      <c r="B730" s="40" t="s">
        <v>867</v>
      </c>
      <c r="C730" s="11" t="s">
        <v>424</v>
      </c>
      <c r="D730" s="11">
        <v>100</v>
      </c>
      <c r="E730" s="11">
        <v>150</v>
      </c>
      <c r="F730" s="200">
        <v>100</v>
      </c>
      <c r="G730" s="200"/>
      <c r="H730" s="200"/>
      <c r="I730" s="200"/>
      <c r="J730" s="200"/>
      <c r="K730" s="4" t="s">
        <v>868</v>
      </c>
      <c r="O730" s="421"/>
      <c r="P730" s="11" t="s">
        <v>3163</v>
      </c>
      <c r="Q730" s="11" t="s">
        <v>82</v>
      </c>
      <c r="R730" s="11">
        <v>40</v>
      </c>
      <c r="S730" s="11"/>
      <c r="T730" s="281">
        <v>40</v>
      </c>
      <c r="U730" s="281"/>
      <c r="V730" s="315"/>
      <c r="W730" s="315"/>
      <c r="X730" s="315"/>
      <c r="Y730" s="4"/>
    </row>
    <row r="731" spans="1:25" x14ac:dyDescent="0.3">
      <c r="A731" s="421"/>
      <c r="B731" s="40" t="s">
        <v>869</v>
      </c>
      <c r="C731" s="11" t="s">
        <v>15</v>
      </c>
      <c r="D731" s="11">
        <v>9</v>
      </c>
      <c r="E731" s="11">
        <v>9</v>
      </c>
      <c r="F731" s="200">
        <v>9</v>
      </c>
      <c r="G731" s="200"/>
      <c r="H731" s="200"/>
      <c r="I731" s="200"/>
      <c r="J731" s="200"/>
      <c r="K731" s="4" t="s">
        <v>1911</v>
      </c>
      <c r="O731" s="547"/>
      <c r="P731" s="546" t="s">
        <v>3164</v>
      </c>
      <c r="Q731" s="546" t="s">
        <v>82</v>
      </c>
      <c r="R731" s="546">
        <v>40</v>
      </c>
      <c r="S731" s="546"/>
      <c r="T731" s="281">
        <v>40</v>
      </c>
      <c r="U731" s="281"/>
      <c r="V731" s="315"/>
      <c r="W731" s="315"/>
      <c r="X731" s="315"/>
      <c r="Y731" s="562"/>
    </row>
    <row r="732" spans="1:25" x14ac:dyDescent="0.3">
      <c r="A732" s="421"/>
      <c r="B732" s="40" t="s">
        <v>870</v>
      </c>
      <c r="C732" s="11" t="s">
        <v>15</v>
      </c>
      <c r="D732" s="11">
        <v>9</v>
      </c>
      <c r="E732" s="11">
        <v>9</v>
      </c>
      <c r="F732" s="200">
        <v>9</v>
      </c>
      <c r="G732" s="200"/>
      <c r="H732" s="200"/>
      <c r="I732" s="200"/>
      <c r="J732" s="200"/>
      <c r="K732" s="4" t="s">
        <v>1911</v>
      </c>
      <c r="O732" s="421"/>
      <c r="P732" s="11" t="s">
        <v>3165</v>
      </c>
      <c r="Q732" s="11" t="s">
        <v>82</v>
      </c>
      <c r="R732" s="11">
        <v>52</v>
      </c>
      <c r="S732" s="11"/>
      <c r="T732" s="281">
        <v>52</v>
      </c>
      <c r="U732" s="281"/>
      <c r="V732" s="315"/>
      <c r="W732" s="315"/>
      <c r="X732" s="315"/>
      <c r="Y732" s="4"/>
    </row>
    <row r="733" spans="1:25" x14ac:dyDescent="0.3">
      <c r="A733" s="421"/>
      <c r="B733" s="40" t="s">
        <v>871</v>
      </c>
      <c r="C733" s="11" t="s">
        <v>15</v>
      </c>
      <c r="D733" s="11">
        <v>9</v>
      </c>
      <c r="E733" s="11">
        <v>9</v>
      </c>
      <c r="F733" s="200">
        <v>9</v>
      </c>
      <c r="G733" s="200"/>
      <c r="H733" s="200"/>
      <c r="I733" s="200"/>
      <c r="J733" s="200"/>
      <c r="K733" s="4" t="s">
        <v>1911</v>
      </c>
      <c r="O733" s="547"/>
      <c r="P733" s="546" t="s">
        <v>3166</v>
      </c>
      <c r="Q733" s="546" t="s">
        <v>82</v>
      </c>
      <c r="R733" s="546">
        <v>56</v>
      </c>
      <c r="S733" s="546"/>
      <c r="T733" s="281">
        <v>56</v>
      </c>
      <c r="U733" s="281"/>
      <c r="V733" s="315"/>
      <c r="W733" s="315"/>
      <c r="X733" s="315"/>
      <c r="Y733" s="562"/>
    </row>
    <row r="734" spans="1:25" x14ac:dyDescent="0.3">
      <c r="A734" s="421"/>
      <c r="B734" s="40" t="s">
        <v>872</v>
      </c>
      <c r="C734" s="11" t="s">
        <v>15</v>
      </c>
      <c r="D734" s="11">
        <v>10</v>
      </c>
      <c r="E734" s="11">
        <v>9</v>
      </c>
      <c r="F734" s="200">
        <v>10</v>
      </c>
      <c r="G734" s="200"/>
      <c r="H734" s="200"/>
      <c r="I734" s="200"/>
      <c r="J734" s="200"/>
      <c r="K734" t="s">
        <v>1912</v>
      </c>
      <c r="O734" s="421"/>
      <c r="P734" s="11" t="s">
        <v>3167</v>
      </c>
      <c r="Q734" s="11" t="s">
        <v>82</v>
      </c>
      <c r="R734" s="11">
        <v>80</v>
      </c>
      <c r="S734" s="11"/>
      <c r="T734" s="281">
        <v>80</v>
      </c>
      <c r="U734" s="281"/>
      <c r="V734" s="315"/>
      <c r="W734" s="315"/>
      <c r="X734" s="315"/>
      <c r="Y734" s="4"/>
    </row>
    <row r="735" spans="1:25" x14ac:dyDescent="0.3">
      <c r="A735" s="421"/>
      <c r="B735" s="40" t="s">
        <v>873</v>
      </c>
      <c r="C735" s="11" t="s">
        <v>15</v>
      </c>
      <c r="D735" s="11">
        <v>14</v>
      </c>
      <c r="E735" s="11">
        <v>18</v>
      </c>
      <c r="F735" s="200">
        <v>14</v>
      </c>
      <c r="G735" s="200"/>
      <c r="H735" s="200"/>
      <c r="I735" s="200"/>
      <c r="J735" s="200"/>
      <c r="K735" t="s">
        <v>1913</v>
      </c>
      <c r="O735" s="587"/>
      <c r="P735" s="552" t="s">
        <v>3166</v>
      </c>
      <c r="Q735" s="546" t="s">
        <v>82</v>
      </c>
      <c r="R735" s="552">
        <v>80</v>
      </c>
      <c r="S735" s="552"/>
      <c r="T735" s="314">
        <v>80</v>
      </c>
      <c r="U735" s="314"/>
      <c r="V735" s="316"/>
      <c r="W735" s="316"/>
      <c r="X735" s="316"/>
      <c r="Y735" s="575"/>
    </row>
    <row r="736" spans="1:25" x14ac:dyDescent="0.3">
      <c r="A736" s="421"/>
      <c r="B736" s="40" t="s">
        <v>874</v>
      </c>
      <c r="C736" s="11" t="s">
        <v>15</v>
      </c>
      <c r="D736" s="11">
        <v>16.5</v>
      </c>
      <c r="E736" s="11">
        <v>17</v>
      </c>
      <c r="F736" s="200">
        <v>16.5</v>
      </c>
      <c r="G736" s="200"/>
      <c r="H736" s="200"/>
      <c r="I736" s="200"/>
      <c r="J736" s="200"/>
      <c r="K736" t="s">
        <v>1914</v>
      </c>
      <c r="O736" s="426" t="s">
        <v>3238</v>
      </c>
      <c r="P736" s="14" t="s">
        <v>3226</v>
      </c>
      <c r="Q736" s="11" t="s">
        <v>82</v>
      </c>
      <c r="R736" s="14">
        <v>15</v>
      </c>
      <c r="S736" s="14"/>
      <c r="T736" s="315">
        <v>15</v>
      </c>
      <c r="U736" s="315"/>
      <c r="V736" s="315"/>
      <c r="W736" s="315"/>
      <c r="X736" s="315"/>
      <c r="Y736" s="6" t="s">
        <v>3227</v>
      </c>
    </row>
    <row r="737" spans="1:25" x14ac:dyDescent="0.3">
      <c r="A737" s="421"/>
      <c r="B737" s="40" t="s">
        <v>875</v>
      </c>
      <c r="C737" s="11" t="s">
        <v>15</v>
      </c>
      <c r="D737" s="11">
        <v>15</v>
      </c>
      <c r="E737" s="11">
        <v>12</v>
      </c>
      <c r="F737" s="200">
        <v>15</v>
      </c>
      <c r="G737" s="200"/>
      <c r="H737" s="200"/>
      <c r="I737" s="200"/>
      <c r="J737" s="200"/>
      <c r="K737" t="s">
        <v>1915</v>
      </c>
      <c r="O737" s="547" t="s">
        <v>3239</v>
      </c>
      <c r="P737" s="546" t="s">
        <v>3228</v>
      </c>
      <c r="Q737" s="546" t="s">
        <v>82</v>
      </c>
      <c r="R737" s="545">
        <v>18</v>
      </c>
      <c r="S737" s="545"/>
      <c r="T737" s="315">
        <v>18</v>
      </c>
      <c r="U737" s="315"/>
      <c r="V737" s="315"/>
      <c r="W737" s="315"/>
      <c r="X737" s="315"/>
      <c r="Y737" s="574" t="s">
        <v>3227</v>
      </c>
    </row>
    <row r="738" spans="1:25" x14ac:dyDescent="0.3">
      <c r="A738" s="421"/>
      <c r="B738" s="40" t="s">
        <v>876</v>
      </c>
      <c r="C738" s="11" t="s">
        <v>15</v>
      </c>
      <c r="D738" s="11">
        <v>15</v>
      </c>
      <c r="E738" s="11">
        <v>12</v>
      </c>
      <c r="F738" s="200">
        <v>15</v>
      </c>
      <c r="G738" s="200"/>
      <c r="H738" s="200"/>
      <c r="I738" s="200"/>
      <c r="J738" s="200"/>
      <c r="K738" t="s">
        <v>1915</v>
      </c>
      <c r="O738" s="421"/>
      <c r="P738" s="11" t="s">
        <v>3229</v>
      </c>
      <c r="Q738" s="11" t="s">
        <v>82</v>
      </c>
      <c r="R738" s="14">
        <v>12</v>
      </c>
      <c r="S738" s="14"/>
      <c r="T738" s="315">
        <v>12</v>
      </c>
      <c r="U738" s="315"/>
      <c r="V738" s="315"/>
      <c r="W738" s="315"/>
      <c r="X738" s="315"/>
      <c r="Y738" s="6" t="s">
        <v>3227</v>
      </c>
    </row>
    <row r="739" spans="1:25" x14ac:dyDescent="0.3">
      <c r="A739" s="421"/>
      <c r="B739" s="40" t="s">
        <v>877</v>
      </c>
      <c r="C739" s="11" t="s">
        <v>15</v>
      </c>
      <c r="D739" s="11">
        <v>30</v>
      </c>
      <c r="E739" s="11">
        <v>32</v>
      </c>
      <c r="F739" s="200">
        <v>30</v>
      </c>
      <c r="G739" s="200"/>
      <c r="H739" s="200"/>
      <c r="I739" s="200"/>
      <c r="J739" s="200"/>
      <c r="K739" t="s">
        <v>1916</v>
      </c>
      <c r="O739" s="547"/>
      <c r="P739" s="546" t="s">
        <v>3230</v>
      </c>
      <c r="Q739" s="546" t="s">
        <v>82</v>
      </c>
      <c r="R739" s="545">
        <v>15</v>
      </c>
      <c r="S739" s="545"/>
      <c r="T739" s="315">
        <v>15</v>
      </c>
      <c r="U739" s="315"/>
      <c r="V739" s="315"/>
      <c r="W739" s="315"/>
      <c r="X739" s="315"/>
      <c r="Y739" s="574" t="s">
        <v>3237</v>
      </c>
    </row>
    <row r="740" spans="1:25" x14ac:dyDescent="0.3">
      <c r="A740" s="429"/>
      <c r="B740" s="40" t="s">
        <v>878</v>
      </c>
      <c r="C740" s="11" t="s">
        <v>15</v>
      </c>
      <c r="D740" s="13">
        <v>30</v>
      </c>
      <c r="E740" s="13">
        <v>32</v>
      </c>
      <c r="F740" s="200">
        <v>30</v>
      </c>
      <c r="G740" s="200"/>
      <c r="H740" s="200"/>
      <c r="I740" s="200"/>
      <c r="J740" s="200"/>
      <c r="K740" t="s">
        <v>1916</v>
      </c>
      <c r="O740" s="421"/>
      <c r="P740" s="11" t="s">
        <v>3231</v>
      </c>
      <c r="Q740" s="11" t="s">
        <v>82</v>
      </c>
      <c r="R740" s="14">
        <v>8</v>
      </c>
      <c r="S740" s="14"/>
      <c r="T740" s="315">
        <v>8</v>
      </c>
      <c r="U740" s="315"/>
      <c r="V740" s="315"/>
      <c r="W740" s="315"/>
      <c r="X740" s="315"/>
      <c r="Y740" s="6" t="s">
        <v>3237</v>
      </c>
    </row>
    <row r="741" spans="1:25" x14ac:dyDescent="0.3">
      <c r="A741" s="421"/>
      <c r="B741" s="40" t="s">
        <v>879</v>
      </c>
      <c r="C741" s="11" t="s">
        <v>883</v>
      </c>
      <c r="D741" s="11">
        <v>8</v>
      </c>
      <c r="E741" s="11">
        <v>7.5</v>
      </c>
      <c r="F741" s="200">
        <v>8</v>
      </c>
      <c r="G741" s="200"/>
      <c r="H741" s="200"/>
      <c r="I741" s="200"/>
      <c r="J741" s="200"/>
      <c r="K741" t="s">
        <v>1917</v>
      </c>
      <c r="O741" s="547"/>
      <c r="P741" s="546" t="s">
        <v>3232</v>
      </c>
      <c r="Q741" s="546" t="s">
        <v>82</v>
      </c>
      <c r="R741" s="545">
        <v>12</v>
      </c>
      <c r="S741" s="545"/>
      <c r="T741" s="315">
        <v>12</v>
      </c>
      <c r="U741" s="315"/>
      <c r="V741" s="315"/>
      <c r="W741" s="315"/>
      <c r="X741" s="315"/>
      <c r="Y741" s="574" t="s">
        <v>3237</v>
      </c>
    </row>
    <row r="742" spans="1:25" x14ac:dyDescent="0.3">
      <c r="A742" s="421"/>
      <c r="B742" s="40" t="s">
        <v>880</v>
      </c>
      <c r="C742" s="11" t="s">
        <v>883</v>
      </c>
      <c r="D742" s="11">
        <v>16</v>
      </c>
      <c r="E742" s="11">
        <v>15</v>
      </c>
      <c r="F742" s="200">
        <v>16</v>
      </c>
      <c r="G742" s="200"/>
      <c r="H742" s="200"/>
      <c r="I742" s="200"/>
      <c r="J742" s="200"/>
      <c r="K742" t="s">
        <v>1917</v>
      </c>
      <c r="O742" s="421"/>
      <c r="P742" s="11" t="s">
        <v>3233</v>
      </c>
      <c r="Q742" s="11" t="s">
        <v>82</v>
      </c>
      <c r="R742" s="14">
        <v>8</v>
      </c>
      <c r="S742" s="14"/>
      <c r="T742" s="315">
        <v>8</v>
      </c>
      <c r="U742" s="315"/>
      <c r="V742" s="315"/>
      <c r="W742" s="315"/>
      <c r="X742" s="315"/>
      <c r="Y742" s="6" t="s">
        <v>3227</v>
      </c>
    </row>
    <row r="743" spans="1:25" x14ac:dyDescent="0.3">
      <c r="A743" s="421"/>
      <c r="B743" s="40" t="s">
        <v>881</v>
      </c>
      <c r="C743" s="11" t="s">
        <v>883</v>
      </c>
      <c r="D743" s="11">
        <v>24</v>
      </c>
      <c r="E743" s="11">
        <v>22.5</v>
      </c>
      <c r="F743" s="200">
        <v>24</v>
      </c>
      <c r="G743" s="200"/>
      <c r="H743" s="200"/>
      <c r="I743" s="200"/>
      <c r="J743" s="200"/>
      <c r="K743" t="s">
        <v>1917</v>
      </c>
      <c r="O743" s="547"/>
      <c r="P743" s="546" t="s">
        <v>3235</v>
      </c>
      <c r="Q743" s="546" t="s">
        <v>82</v>
      </c>
      <c r="R743" s="545">
        <v>36</v>
      </c>
      <c r="S743" s="545"/>
      <c r="T743" s="315">
        <v>36</v>
      </c>
      <c r="U743" s="315"/>
      <c r="V743" s="315"/>
      <c r="W743" s="315"/>
      <c r="X743" s="315"/>
      <c r="Y743" s="574" t="s">
        <v>3227</v>
      </c>
    </row>
    <row r="744" spans="1:25" x14ac:dyDescent="0.3">
      <c r="A744" s="421"/>
      <c r="B744" s="40" t="s">
        <v>884</v>
      </c>
      <c r="C744" s="11" t="s">
        <v>882</v>
      </c>
      <c r="D744" s="11">
        <v>9</v>
      </c>
      <c r="E744" s="11">
        <v>12.5</v>
      </c>
      <c r="F744" s="200">
        <v>9</v>
      </c>
      <c r="G744" s="200"/>
      <c r="H744" s="200"/>
      <c r="I744" s="200"/>
      <c r="J744" s="200"/>
      <c r="K744" t="s">
        <v>1918</v>
      </c>
      <c r="O744" s="421"/>
      <c r="P744" s="11" t="s">
        <v>3234</v>
      </c>
      <c r="Q744" s="11" t="s">
        <v>82</v>
      </c>
      <c r="R744" s="14">
        <v>10</v>
      </c>
      <c r="S744" s="14"/>
      <c r="T744" s="315">
        <v>10</v>
      </c>
      <c r="U744" s="315"/>
      <c r="V744" s="315"/>
      <c r="W744" s="315"/>
      <c r="X744" s="315"/>
      <c r="Y744" s="6" t="s">
        <v>3237</v>
      </c>
    </row>
    <row r="745" spans="1:25" x14ac:dyDescent="0.3">
      <c r="A745" s="421"/>
      <c r="B745" s="40" t="s">
        <v>885</v>
      </c>
      <c r="C745" s="11" t="s">
        <v>882</v>
      </c>
      <c r="D745" s="11">
        <v>18</v>
      </c>
      <c r="E745" s="11">
        <v>25</v>
      </c>
      <c r="F745" s="200">
        <v>18</v>
      </c>
      <c r="G745" s="200"/>
      <c r="H745" s="200"/>
      <c r="I745" s="200"/>
      <c r="J745" s="200"/>
      <c r="K745" t="s">
        <v>1919</v>
      </c>
      <c r="O745" s="587"/>
      <c r="P745" s="552" t="s">
        <v>3236</v>
      </c>
      <c r="Q745" s="546" t="s">
        <v>82</v>
      </c>
      <c r="R745" s="580">
        <v>15</v>
      </c>
      <c r="S745" s="580"/>
      <c r="T745" s="316">
        <v>15</v>
      </c>
      <c r="U745" s="316"/>
      <c r="V745" s="316"/>
      <c r="W745" s="316"/>
      <c r="X745" s="316"/>
      <c r="Y745" s="586" t="s">
        <v>3237</v>
      </c>
    </row>
    <row r="746" spans="1:25" x14ac:dyDescent="0.3">
      <c r="A746" s="421"/>
      <c r="B746" s="40" t="s">
        <v>886</v>
      </c>
      <c r="C746" s="11" t="s">
        <v>2064</v>
      </c>
      <c r="D746" s="11">
        <v>200</v>
      </c>
      <c r="E746" s="11">
        <v>400</v>
      </c>
      <c r="F746" s="200">
        <v>200</v>
      </c>
      <c r="G746" s="200"/>
      <c r="H746" s="200"/>
      <c r="I746" s="200"/>
      <c r="J746" s="200"/>
      <c r="K746" s="4" t="s">
        <v>1920</v>
      </c>
      <c r="O746" s="421" t="s">
        <v>3243</v>
      </c>
      <c r="P746" s="11" t="s">
        <v>3242</v>
      </c>
      <c r="Q746" s="11" t="s">
        <v>82</v>
      </c>
      <c r="R746" s="11"/>
      <c r="S746" s="11"/>
      <c r="T746" s="281"/>
      <c r="U746" s="281"/>
      <c r="V746" s="281"/>
      <c r="W746" s="281"/>
      <c r="X746" s="281"/>
      <c r="Y746" s="4"/>
    </row>
    <row r="747" spans="1:25" x14ac:dyDescent="0.3">
      <c r="A747" s="421"/>
      <c r="B747" s="40" t="s">
        <v>887</v>
      </c>
      <c r="C747" s="11" t="s">
        <v>2064</v>
      </c>
      <c r="D747" s="11">
        <v>400</v>
      </c>
      <c r="E747" s="11">
        <v>800</v>
      </c>
      <c r="F747" s="200"/>
      <c r="G747" s="200">
        <v>400</v>
      </c>
      <c r="H747" s="200"/>
      <c r="I747" s="200"/>
      <c r="J747" s="200"/>
      <c r="K747" s="4" t="s">
        <v>1921</v>
      </c>
      <c r="O747" s="547"/>
      <c r="P747" s="546" t="s">
        <v>3389</v>
      </c>
      <c r="Q747" s="546" t="s">
        <v>82</v>
      </c>
      <c r="R747" s="546">
        <v>9</v>
      </c>
      <c r="S747" s="546">
        <v>16</v>
      </c>
      <c r="T747" s="281">
        <v>9</v>
      </c>
      <c r="U747" s="281"/>
      <c r="V747" s="281"/>
      <c r="W747" s="281"/>
      <c r="X747" s="281"/>
      <c r="Y747" s="562" t="s">
        <v>3396</v>
      </c>
    </row>
    <row r="748" spans="1:25" ht="15" thickBot="1" x14ac:dyDescent="0.35">
      <c r="A748" s="421"/>
      <c r="B748" s="40" t="s">
        <v>888</v>
      </c>
      <c r="C748" s="11" t="s">
        <v>2064</v>
      </c>
      <c r="D748" s="11">
        <v>600</v>
      </c>
      <c r="E748" s="11">
        <v>1200</v>
      </c>
      <c r="F748" s="200"/>
      <c r="G748" s="200"/>
      <c r="H748" s="200">
        <v>600</v>
      </c>
      <c r="I748" s="200"/>
      <c r="J748" s="200"/>
      <c r="K748" s="4" t="s">
        <v>1922</v>
      </c>
      <c r="O748" s="429"/>
      <c r="P748" s="11" t="s">
        <v>3390</v>
      </c>
      <c r="Q748" s="11" t="s">
        <v>82</v>
      </c>
      <c r="R748" s="13">
        <v>15</v>
      </c>
      <c r="S748" s="13">
        <v>27</v>
      </c>
      <c r="T748" s="281">
        <v>15</v>
      </c>
      <c r="U748" s="281"/>
      <c r="V748" s="314"/>
      <c r="W748" s="314"/>
      <c r="X748" s="314"/>
      <c r="Y748" s="4" t="s">
        <v>3396</v>
      </c>
    </row>
    <row r="749" spans="1:25" ht="18.600000000000001" thickBot="1" x14ac:dyDescent="0.4">
      <c r="A749" s="56" t="s">
        <v>892</v>
      </c>
      <c r="B749" s="15"/>
      <c r="C749" s="83"/>
      <c r="D749" s="27"/>
      <c r="E749" s="27"/>
      <c r="F749" s="27"/>
      <c r="G749" s="27"/>
      <c r="H749" s="27"/>
      <c r="I749" s="27"/>
      <c r="J749" s="27"/>
      <c r="K749" s="16"/>
      <c r="O749" s="547"/>
      <c r="P749" s="546" t="s">
        <v>3391</v>
      </c>
      <c r="Q749" s="546" t="s">
        <v>82</v>
      </c>
      <c r="R749" s="546">
        <v>15</v>
      </c>
      <c r="S749" s="546">
        <v>27</v>
      </c>
      <c r="T749" s="281">
        <v>15</v>
      </c>
      <c r="U749" s="281"/>
      <c r="V749" s="281"/>
      <c r="W749" s="281"/>
      <c r="X749" s="281"/>
      <c r="Y749" s="562" t="s">
        <v>3397</v>
      </c>
    </row>
    <row r="750" spans="1:25" x14ac:dyDescent="0.3">
      <c r="A750" s="435" t="s">
        <v>901</v>
      </c>
      <c r="B750" s="405" t="s">
        <v>893</v>
      </c>
      <c r="C750" s="65" t="s">
        <v>168</v>
      </c>
      <c r="D750" s="26">
        <v>150</v>
      </c>
      <c r="E750" s="26">
        <v>400</v>
      </c>
      <c r="F750" s="200">
        <v>150</v>
      </c>
      <c r="G750" s="200"/>
      <c r="H750" s="200"/>
      <c r="I750" s="200"/>
      <c r="J750" s="200"/>
      <c r="K750" s="66" t="s">
        <v>1924</v>
      </c>
      <c r="O750" s="421"/>
      <c r="P750" s="11" t="s">
        <v>3392</v>
      </c>
      <c r="Q750" s="11" t="s">
        <v>82</v>
      </c>
      <c r="R750" s="11">
        <v>22</v>
      </c>
      <c r="S750" s="11">
        <v>40</v>
      </c>
      <c r="T750" s="281">
        <v>22</v>
      </c>
      <c r="U750" s="281"/>
      <c r="V750" s="281"/>
      <c r="W750" s="281"/>
      <c r="X750" s="281"/>
      <c r="Y750" s="4" t="s">
        <v>3396</v>
      </c>
    </row>
    <row r="751" spans="1:25" x14ac:dyDescent="0.3">
      <c r="A751" s="35" t="s">
        <v>902</v>
      </c>
      <c r="B751" s="40" t="s">
        <v>894</v>
      </c>
      <c r="C751" s="96" t="s">
        <v>424</v>
      </c>
      <c r="D751" s="11">
        <v>100</v>
      </c>
      <c r="E751" s="11">
        <v>300</v>
      </c>
      <c r="F751" s="200">
        <v>100</v>
      </c>
      <c r="G751" s="200"/>
      <c r="H751" s="200"/>
      <c r="I751" s="200"/>
      <c r="J751" s="200"/>
      <c r="K751" s="66" t="s">
        <v>1924</v>
      </c>
      <c r="O751" s="547"/>
      <c r="P751" s="546" t="s">
        <v>3393</v>
      </c>
      <c r="Q751" s="546" t="s">
        <v>82</v>
      </c>
      <c r="R751" s="546">
        <v>22</v>
      </c>
      <c r="S751" s="546">
        <v>40</v>
      </c>
      <c r="T751" s="281">
        <v>22</v>
      </c>
      <c r="U751" s="281"/>
      <c r="V751" s="281"/>
      <c r="W751" s="281"/>
      <c r="X751" s="281"/>
      <c r="Y751" s="562" t="s">
        <v>3397</v>
      </c>
    </row>
    <row r="752" spans="1:25" x14ac:dyDescent="0.3">
      <c r="A752" s="35"/>
      <c r="B752" s="40" t="s">
        <v>895</v>
      </c>
      <c r="C752" s="11" t="s">
        <v>424</v>
      </c>
      <c r="D752" s="11">
        <v>150</v>
      </c>
      <c r="E752" s="11">
        <v>450</v>
      </c>
      <c r="F752" s="200">
        <v>150</v>
      </c>
      <c r="G752" s="200"/>
      <c r="H752" s="200"/>
      <c r="I752" s="200"/>
      <c r="J752" s="200"/>
      <c r="K752" s="66" t="s">
        <v>1924</v>
      </c>
      <c r="O752" s="421"/>
      <c r="P752" s="11" t="s">
        <v>3394</v>
      </c>
      <c r="Q752" s="11" t="s">
        <v>82</v>
      </c>
      <c r="R752" s="11">
        <v>30</v>
      </c>
      <c r="S752" s="11">
        <v>54</v>
      </c>
      <c r="T752" s="281">
        <v>30</v>
      </c>
      <c r="U752" s="281"/>
      <c r="V752" s="281"/>
      <c r="W752" s="281"/>
      <c r="X752" s="281"/>
      <c r="Y752" s="4" t="s">
        <v>3396</v>
      </c>
    </row>
    <row r="753" spans="1:25" x14ac:dyDescent="0.3">
      <c r="A753" s="421"/>
      <c r="B753" s="40" t="s">
        <v>896</v>
      </c>
      <c r="C753" s="11" t="s">
        <v>82</v>
      </c>
      <c r="D753" s="11">
        <v>22</v>
      </c>
      <c r="E753" s="11">
        <v>53</v>
      </c>
      <c r="F753" s="200">
        <v>22</v>
      </c>
      <c r="G753" s="200"/>
      <c r="H753" s="200"/>
      <c r="I753" s="200"/>
      <c r="J753" s="200"/>
      <c r="K753" s="4" t="s">
        <v>1925</v>
      </c>
      <c r="O753" s="547"/>
      <c r="P753" s="546" t="s">
        <v>3395</v>
      </c>
      <c r="Q753" s="546" t="s">
        <v>82</v>
      </c>
      <c r="R753" s="546">
        <v>30</v>
      </c>
      <c r="S753" s="546">
        <v>54</v>
      </c>
      <c r="T753" s="281">
        <v>30</v>
      </c>
      <c r="U753" s="281"/>
      <c r="V753" s="281"/>
      <c r="W753" s="281"/>
      <c r="X753" s="281"/>
      <c r="Y753" s="562" t="s">
        <v>3397</v>
      </c>
    </row>
    <row r="754" spans="1:25" x14ac:dyDescent="0.3">
      <c r="A754" s="421"/>
      <c r="B754" s="40" t="s">
        <v>897</v>
      </c>
      <c r="C754" s="11" t="s">
        <v>82</v>
      </c>
      <c r="D754" s="11">
        <v>17</v>
      </c>
      <c r="E754" s="11">
        <v>35</v>
      </c>
      <c r="F754" s="200">
        <v>17</v>
      </c>
      <c r="G754" s="200"/>
      <c r="H754" s="200"/>
      <c r="I754" s="200"/>
      <c r="J754" s="200"/>
      <c r="K754" s="4" t="s">
        <v>1926</v>
      </c>
      <c r="O754" s="421" t="s">
        <v>3424</v>
      </c>
      <c r="P754" s="11" t="s">
        <v>3418</v>
      </c>
      <c r="Q754" s="11" t="s">
        <v>82</v>
      </c>
      <c r="R754" s="11"/>
      <c r="S754" s="11"/>
      <c r="T754" s="281"/>
      <c r="U754" s="281"/>
      <c r="V754" s="281"/>
      <c r="W754" s="281"/>
      <c r="X754" s="281"/>
      <c r="Y754" s="4"/>
    </row>
    <row r="755" spans="1:25" ht="15" thickBot="1" x14ac:dyDescent="0.35">
      <c r="A755" s="429"/>
      <c r="B755" s="252" t="s">
        <v>898</v>
      </c>
      <c r="C755" s="11" t="s">
        <v>2108</v>
      </c>
      <c r="D755" s="86"/>
      <c r="E755" s="86"/>
      <c r="F755" s="200"/>
      <c r="G755" s="200"/>
      <c r="H755" s="200"/>
      <c r="I755" s="200"/>
      <c r="J755" s="200"/>
      <c r="K755" s="8" t="s">
        <v>1289</v>
      </c>
      <c r="O755" s="429" t="s">
        <v>3423</v>
      </c>
      <c r="P755" s="13" t="s">
        <v>3422</v>
      </c>
      <c r="Q755" s="11" t="s">
        <v>82</v>
      </c>
      <c r="R755" s="13"/>
      <c r="S755" s="13"/>
      <c r="T755" s="314"/>
      <c r="U755" s="314"/>
      <c r="V755" s="314"/>
      <c r="W755" s="314"/>
      <c r="X755" s="314"/>
      <c r="Y755" s="8"/>
    </row>
    <row r="756" spans="1:25" ht="18.600000000000001" thickBot="1" x14ac:dyDescent="0.4">
      <c r="A756" s="56" t="s">
        <v>900</v>
      </c>
      <c r="B756" s="15"/>
      <c r="C756" s="83"/>
      <c r="D756" s="27"/>
      <c r="E756" s="27"/>
      <c r="F756" s="27"/>
      <c r="G756" s="27"/>
      <c r="H756" s="27"/>
      <c r="I756" s="27"/>
      <c r="J756" s="27"/>
      <c r="K756" s="16"/>
      <c r="O756" s="421" t="s">
        <v>3573</v>
      </c>
      <c r="P756" s="11" t="s">
        <v>3568</v>
      </c>
      <c r="Q756" s="11" t="s">
        <v>82</v>
      </c>
      <c r="R756" s="11"/>
      <c r="S756" s="11">
        <v>16</v>
      </c>
      <c r="T756" s="281"/>
      <c r="U756" s="281"/>
      <c r="V756" s="281"/>
      <c r="W756" s="281"/>
      <c r="X756" s="281"/>
      <c r="Y756" s="4"/>
    </row>
    <row r="757" spans="1:25" x14ac:dyDescent="0.3">
      <c r="A757" s="419" t="s">
        <v>903</v>
      </c>
      <c r="B757" s="10" t="s">
        <v>2682</v>
      </c>
      <c r="C757" s="11" t="s">
        <v>2065</v>
      </c>
      <c r="D757" s="14">
        <v>40</v>
      </c>
      <c r="E757" s="14">
        <v>80</v>
      </c>
      <c r="F757" s="200">
        <v>40</v>
      </c>
      <c r="G757" s="200"/>
      <c r="H757" s="200"/>
      <c r="I757" s="200"/>
      <c r="J757" s="200"/>
      <c r="K757" s="6" t="s">
        <v>2685</v>
      </c>
      <c r="O757" s="587" t="s">
        <v>3572</v>
      </c>
      <c r="P757" s="546" t="s">
        <v>3569</v>
      </c>
      <c r="Q757" s="546" t="s">
        <v>82</v>
      </c>
      <c r="R757" s="552"/>
      <c r="S757" s="552">
        <v>25</v>
      </c>
      <c r="T757" s="314"/>
      <c r="U757" s="314"/>
      <c r="V757" s="314"/>
      <c r="W757" s="314"/>
      <c r="X757" s="314"/>
      <c r="Y757" s="575"/>
    </row>
    <row r="758" spans="1:25" x14ac:dyDescent="0.3">
      <c r="A758" s="424" t="s">
        <v>2692</v>
      </c>
      <c r="B758" s="10" t="s">
        <v>2683</v>
      </c>
      <c r="C758" s="11" t="s">
        <v>2065</v>
      </c>
      <c r="D758" s="14">
        <v>40</v>
      </c>
      <c r="E758" s="14">
        <v>80</v>
      </c>
      <c r="F758" s="200">
        <v>40</v>
      </c>
      <c r="G758" s="200"/>
      <c r="H758" s="200"/>
      <c r="I758" s="200"/>
      <c r="J758" s="200"/>
      <c r="K758" s="6" t="s">
        <v>2684</v>
      </c>
      <c r="O758" s="421"/>
      <c r="P758" s="11" t="s">
        <v>3570</v>
      </c>
      <c r="Q758" s="11" t="s">
        <v>82</v>
      </c>
      <c r="R758" s="11"/>
      <c r="S758" s="11">
        <v>32</v>
      </c>
      <c r="T758" s="281"/>
      <c r="U758" s="281"/>
      <c r="V758" s="281"/>
      <c r="W758" s="281"/>
      <c r="X758" s="281"/>
      <c r="Y758" s="4"/>
    </row>
    <row r="759" spans="1:25" x14ac:dyDescent="0.3">
      <c r="A759" s="420"/>
      <c r="B759" s="11" t="s">
        <v>2686</v>
      </c>
      <c r="C759" s="11" t="s">
        <v>168</v>
      </c>
      <c r="D759" s="11">
        <v>180</v>
      </c>
      <c r="E759" s="11">
        <v>358</v>
      </c>
      <c r="F759" s="200">
        <v>180</v>
      </c>
      <c r="G759" s="200"/>
      <c r="H759" s="200"/>
      <c r="I759" s="200"/>
      <c r="J759" s="200"/>
      <c r="K759" s="6" t="s">
        <v>2685</v>
      </c>
      <c r="O759" s="587"/>
      <c r="P759" s="552" t="s">
        <v>3571</v>
      </c>
      <c r="Q759" s="546" t="s">
        <v>82</v>
      </c>
      <c r="R759" s="552"/>
      <c r="S759" s="552"/>
      <c r="T759" s="314"/>
      <c r="U759" s="314"/>
      <c r="V759" s="314"/>
      <c r="W759" s="314"/>
      <c r="X759" s="314"/>
      <c r="Y759" s="575"/>
    </row>
    <row r="760" spans="1:25" x14ac:dyDescent="0.3">
      <c r="A760" s="420"/>
      <c r="B760" s="11" t="s">
        <v>2687</v>
      </c>
      <c r="C760" s="11" t="s">
        <v>168</v>
      </c>
      <c r="D760" s="11">
        <v>180</v>
      </c>
      <c r="E760" s="11">
        <v>358</v>
      </c>
      <c r="F760" s="200">
        <v>180</v>
      </c>
      <c r="G760" s="200"/>
      <c r="H760" s="200"/>
      <c r="I760" s="200"/>
      <c r="J760" s="200"/>
      <c r="K760" s="6" t="s">
        <v>2684</v>
      </c>
      <c r="O760" s="421"/>
      <c r="P760" s="11" t="s">
        <v>3582</v>
      </c>
      <c r="Q760" s="11" t="s">
        <v>82</v>
      </c>
      <c r="R760" s="11">
        <v>9</v>
      </c>
      <c r="S760" s="11"/>
      <c r="T760" s="281">
        <v>9</v>
      </c>
      <c r="U760" s="281"/>
      <c r="V760" s="281"/>
      <c r="W760" s="281"/>
      <c r="X760" s="281"/>
      <c r="Y760" s="4" t="s">
        <v>3583</v>
      </c>
    </row>
    <row r="761" spans="1:25" x14ac:dyDescent="0.3">
      <c r="A761" s="420"/>
      <c r="B761" s="11" t="s">
        <v>2688</v>
      </c>
      <c r="C761" s="11" t="s">
        <v>2689</v>
      </c>
      <c r="D761" s="11">
        <v>225</v>
      </c>
      <c r="E761" s="11">
        <v>330</v>
      </c>
      <c r="F761" s="200">
        <v>225</v>
      </c>
      <c r="G761" s="200"/>
      <c r="H761" s="200"/>
      <c r="I761" s="200"/>
      <c r="J761" s="200"/>
      <c r="K761" s="4" t="s">
        <v>2690</v>
      </c>
      <c r="O761" s="547"/>
      <c r="P761" s="546" t="s">
        <v>3584</v>
      </c>
      <c r="Q761" s="546" t="s">
        <v>82</v>
      </c>
      <c r="R761" s="546">
        <v>15</v>
      </c>
      <c r="S761" s="546"/>
      <c r="T761" s="281">
        <v>15</v>
      </c>
      <c r="U761" s="281"/>
      <c r="V761" s="281"/>
      <c r="W761" s="281"/>
      <c r="X761" s="281"/>
      <c r="Y761" s="562" t="s">
        <v>3585</v>
      </c>
    </row>
    <row r="762" spans="1:25" ht="15" thickBot="1" x14ac:dyDescent="0.35">
      <c r="A762" s="429"/>
      <c r="B762" s="11" t="s">
        <v>2691</v>
      </c>
      <c r="C762" s="11" t="s">
        <v>2689</v>
      </c>
      <c r="D762" s="13">
        <v>270</v>
      </c>
      <c r="E762" s="13">
        <v>578</v>
      </c>
      <c r="F762" s="200"/>
      <c r="G762" s="200">
        <v>270</v>
      </c>
      <c r="H762" s="200"/>
      <c r="I762" s="200"/>
      <c r="J762" s="200"/>
      <c r="K762" s="6" t="s">
        <v>2684</v>
      </c>
      <c r="O762" s="421"/>
      <c r="P762" s="11" t="s">
        <v>3586</v>
      </c>
      <c r="Q762" s="11" t="s">
        <v>82</v>
      </c>
      <c r="R762" s="11">
        <v>18</v>
      </c>
      <c r="S762" s="11"/>
      <c r="T762" s="281">
        <v>18</v>
      </c>
      <c r="U762" s="281"/>
      <c r="V762" s="281"/>
      <c r="W762" s="281"/>
      <c r="X762" s="281"/>
      <c r="Y762" s="4" t="s">
        <v>3587</v>
      </c>
    </row>
    <row r="763" spans="1:25" ht="18.600000000000001" thickBot="1" x14ac:dyDescent="0.4">
      <c r="A763" s="56" t="s">
        <v>904</v>
      </c>
      <c r="B763" s="15"/>
      <c r="C763" s="83"/>
      <c r="D763" s="27"/>
      <c r="E763" s="27"/>
      <c r="F763" s="27"/>
      <c r="G763" s="27"/>
      <c r="H763" s="27"/>
      <c r="I763" s="27"/>
      <c r="J763" s="27"/>
      <c r="K763" s="16"/>
      <c r="O763" s="587"/>
      <c r="P763" s="552" t="s">
        <v>3588</v>
      </c>
      <c r="Q763" s="546" t="s">
        <v>82</v>
      </c>
      <c r="R763" s="552">
        <v>22</v>
      </c>
      <c r="S763" s="552"/>
      <c r="T763" s="314">
        <v>22</v>
      </c>
      <c r="U763" s="314"/>
      <c r="V763" s="314"/>
      <c r="W763" s="314"/>
      <c r="X763" s="314"/>
      <c r="Y763" s="575" t="s">
        <v>3583</v>
      </c>
    </row>
    <row r="764" spans="1:25" x14ac:dyDescent="0.3">
      <c r="A764" s="426" t="s">
        <v>908</v>
      </c>
      <c r="B764" s="10" t="s">
        <v>905</v>
      </c>
      <c r="C764" s="11" t="s">
        <v>98</v>
      </c>
      <c r="D764" s="65">
        <v>170</v>
      </c>
      <c r="E764" s="65">
        <v>510</v>
      </c>
      <c r="F764" s="315">
        <v>170</v>
      </c>
      <c r="G764" s="315"/>
      <c r="H764" s="315"/>
      <c r="I764" s="315"/>
      <c r="J764" s="315"/>
      <c r="K764" s="6" t="s">
        <v>1927</v>
      </c>
    </row>
    <row r="765" spans="1:25" x14ac:dyDescent="0.3">
      <c r="A765" s="421" t="s">
        <v>907</v>
      </c>
      <c r="B765" s="40"/>
      <c r="C765" s="11"/>
      <c r="D765" s="65"/>
      <c r="E765" s="65"/>
      <c r="F765" s="281"/>
      <c r="G765" s="281"/>
      <c r="H765" s="281"/>
      <c r="I765" s="281"/>
      <c r="J765" s="281"/>
      <c r="K765" s="4"/>
    </row>
    <row r="766" spans="1:25" ht="15" thickBot="1" x14ac:dyDescent="0.35">
      <c r="A766" s="429"/>
      <c r="B766" s="252"/>
      <c r="C766" s="11"/>
      <c r="D766" s="65"/>
      <c r="E766" s="65"/>
      <c r="F766" s="314"/>
      <c r="G766" s="314"/>
      <c r="H766" s="314"/>
      <c r="I766" s="314"/>
      <c r="J766" s="314"/>
      <c r="K766" s="8"/>
    </row>
    <row r="767" spans="1:25" ht="18.600000000000001" thickBot="1" x14ac:dyDescent="0.4">
      <c r="A767" s="56" t="s">
        <v>909</v>
      </c>
      <c r="B767" s="15"/>
      <c r="C767" s="83"/>
      <c r="D767" s="27"/>
      <c r="E767" s="27"/>
      <c r="F767" s="27"/>
      <c r="G767" s="27"/>
      <c r="H767" s="27"/>
      <c r="I767" s="27"/>
      <c r="J767" s="27"/>
      <c r="K767" s="16"/>
    </row>
    <row r="768" spans="1:25" ht="15" thickBot="1" x14ac:dyDescent="0.35">
      <c r="A768" s="426" t="s">
        <v>936</v>
      </c>
      <c r="B768" s="344" t="s">
        <v>910</v>
      </c>
      <c r="C768" s="96" t="s">
        <v>2064</v>
      </c>
      <c r="D768" s="65">
        <v>330</v>
      </c>
      <c r="E768" s="82"/>
      <c r="F768" s="292"/>
      <c r="G768" s="292">
        <v>330</v>
      </c>
      <c r="H768" s="292"/>
      <c r="I768" s="292"/>
      <c r="J768" s="292"/>
      <c r="K768" s="66" t="s">
        <v>1931</v>
      </c>
    </row>
    <row r="769" spans="1:25" x14ac:dyDescent="0.3">
      <c r="A769" s="421" t="s">
        <v>937</v>
      </c>
      <c r="B769" s="344" t="s">
        <v>915</v>
      </c>
      <c r="C769" s="96" t="s">
        <v>2064</v>
      </c>
      <c r="D769" s="65">
        <v>660</v>
      </c>
      <c r="E769" s="82"/>
      <c r="F769" s="292"/>
      <c r="G769" s="292"/>
      <c r="H769" s="292">
        <v>660</v>
      </c>
      <c r="I769" s="292"/>
      <c r="J769" s="292"/>
      <c r="K769" s="66" t="s">
        <v>1933</v>
      </c>
      <c r="O769" s="421"/>
      <c r="P769" s="399" t="s">
        <v>953</v>
      </c>
      <c r="Q769" s="79" t="s">
        <v>98</v>
      </c>
      <c r="R769" s="79">
        <v>500</v>
      </c>
      <c r="S769" s="688">
        <v>862</v>
      </c>
      <c r="T769" s="281"/>
      <c r="U769" s="281"/>
      <c r="V769" s="281">
        <v>500</v>
      </c>
      <c r="W769" s="281"/>
      <c r="X769" s="281"/>
      <c r="Y769" s="695" t="s">
        <v>1655</v>
      </c>
    </row>
    <row r="770" spans="1:25" ht="15" thickBot="1" x14ac:dyDescent="0.35">
      <c r="A770" s="421"/>
      <c r="B770" s="344" t="s">
        <v>916</v>
      </c>
      <c r="C770" s="96" t="s">
        <v>2064</v>
      </c>
      <c r="D770" s="65">
        <v>1000</v>
      </c>
      <c r="E770" s="82"/>
      <c r="F770" s="292"/>
      <c r="G770" s="292"/>
      <c r="H770" s="292"/>
      <c r="I770" s="292"/>
      <c r="J770" s="292">
        <v>1000</v>
      </c>
      <c r="K770" s="66" t="s">
        <v>1932</v>
      </c>
      <c r="O770" s="547"/>
      <c r="P770" s="719" t="s">
        <v>954</v>
      </c>
      <c r="Q770" s="549" t="s">
        <v>98</v>
      </c>
      <c r="R770" s="549">
        <v>500</v>
      </c>
      <c r="S770" s="720">
        <v>1011</v>
      </c>
      <c r="T770" s="281"/>
      <c r="U770" s="281"/>
      <c r="V770" s="281">
        <v>500</v>
      </c>
      <c r="W770" s="281"/>
      <c r="X770" s="281"/>
      <c r="Y770" s="721" t="s">
        <v>1656</v>
      </c>
    </row>
    <row r="771" spans="1:25" x14ac:dyDescent="0.3">
      <c r="A771" s="429"/>
      <c r="B771" s="344" t="s">
        <v>913</v>
      </c>
      <c r="C771" s="96" t="s">
        <v>424</v>
      </c>
      <c r="D771" s="65">
        <v>250</v>
      </c>
      <c r="E771" s="82"/>
      <c r="F771" s="292"/>
      <c r="G771" s="292">
        <v>250</v>
      </c>
      <c r="H771" s="292"/>
      <c r="I771" s="292"/>
      <c r="J771" s="292"/>
      <c r="K771" s="66" t="s">
        <v>1934</v>
      </c>
      <c r="O771" s="421"/>
      <c r="P771" s="399" t="s">
        <v>956</v>
      </c>
      <c r="Q771" s="79" t="s">
        <v>98</v>
      </c>
      <c r="R771" s="79">
        <v>600</v>
      </c>
      <c r="S771" s="688">
        <v>862</v>
      </c>
      <c r="T771" s="281"/>
      <c r="U771" s="281"/>
      <c r="V771" s="281">
        <v>600</v>
      </c>
      <c r="W771" s="281"/>
      <c r="X771" s="281"/>
      <c r="Y771" s="695" t="s">
        <v>1657</v>
      </c>
    </row>
    <row r="772" spans="1:25" ht="15" thickBot="1" x14ac:dyDescent="0.35">
      <c r="A772" s="437" t="s">
        <v>1351</v>
      </c>
      <c r="B772" s="344" t="s">
        <v>920</v>
      </c>
      <c r="C772" s="96" t="s">
        <v>2072</v>
      </c>
      <c r="D772" s="65">
        <v>500</v>
      </c>
      <c r="E772" s="82"/>
      <c r="F772" s="292"/>
      <c r="G772" s="292"/>
      <c r="H772" s="292">
        <v>500</v>
      </c>
      <c r="I772" s="292"/>
      <c r="J772" s="292"/>
      <c r="K772" s="66" t="s">
        <v>1932</v>
      </c>
      <c r="O772" s="547"/>
      <c r="P772" s="719" t="s">
        <v>957</v>
      </c>
      <c r="Q772" s="549" t="s">
        <v>98</v>
      </c>
      <c r="R772" s="549">
        <v>600</v>
      </c>
      <c r="S772" s="720">
        <v>1011</v>
      </c>
      <c r="T772" s="281"/>
      <c r="U772" s="281"/>
      <c r="V772" s="281">
        <v>600</v>
      </c>
      <c r="W772" s="281"/>
      <c r="X772" s="281"/>
      <c r="Y772" s="721" t="s">
        <v>1656</v>
      </c>
    </row>
    <row r="773" spans="1:25" ht="15" thickBot="1" x14ac:dyDescent="0.35">
      <c r="A773" s="421"/>
      <c r="B773" s="344" t="s">
        <v>921</v>
      </c>
      <c r="C773" s="96" t="s">
        <v>2071</v>
      </c>
      <c r="D773" s="65">
        <v>750</v>
      </c>
      <c r="E773" s="82"/>
      <c r="F773" s="292"/>
      <c r="G773" s="292"/>
      <c r="H773" s="292"/>
      <c r="I773" s="292">
        <v>750</v>
      </c>
      <c r="J773" s="292"/>
      <c r="K773" s="66" t="s">
        <v>1933</v>
      </c>
      <c r="O773" s="547"/>
      <c r="P773" s="551" t="s">
        <v>5</v>
      </c>
      <c r="Q773" s="552" t="s">
        <v>98</v>
      </c>
      <c r="R773" s="552">
        <v>420</v>
      </c>
      <c r="S773" s="685"/>
      <c r="T773" s="703"/>
      <c r="U773" s="703"/>
      <c r="V773" s="703"/>
      <c r="W773" s="703"/>
      <c r="X773" s="703"/>
      <c r="Y773" s="722" t="s">
        <v>1660</v>
      </c>
    </row>
    <row r="774" spans="1:25" x14ac:dyDescent="0.3">
      <c r="A774" s="421"/>
      <c r="B774" s="344" t="s">
        <v>922</v>
      </c>
      <c r="C774" s="96" t="s">
        <v>2070</v>
      </c>
      <c r="D774" s="65">
        <v>1000</v>
      </c>
      <c r="E774" s="82"/>
      <c r="F774" s="292"/>
      <c r="G774" s="292"/>
      <c r="H774" s="292"/>
      <c r="I774" s="292"/>
      <c r="J774" s="292">
        <v>1000</v>
      </c>
      <c r="K774" s="66" t="s">
        <v>1933</v>
      </c>
      <c r="O774" s="421"/>
      <c r="P774" s="399" t="s">
        <v>959</v>
      </c>
      <c r="Q774" s="79" t="s">
        <v>98</v>
      </c>
      <c r="R774" s="79">
        <v>525</v>
      </c>
      <c r="S774" s="688">
        <v>862</v>
      </c>
      <c r="T774" s="281"/>
      <c r="U774" s="281"/>
      <c r="V774" s="281">
        <v>525</v>
      </c>
      <c r="W774" s="281"/>
      <c r="X774" s="281"/>
      <c r="Y774" s="695" t="s">
        <v>1661</v>
      </c>
    </row>
    <row r="775" spans="1:25" ht="15" thickBot="1" x14ac:dyDescent="0.35">
      <c r="A775" s="421"/>
      <c r="B775" s="344" t="s">
        <v>914</v>
      </c>
      <c r="C775" s="96" t="s">
        <v>424</v>
      </c>
      <c r="D775" s="65">
        <v>60</v>
      </c>
      <c r="E775" s="82"/>
      <c r="F775" s="292">
        <v>60</v>
      </c>
      <c r="G775" s="292"/>
      <c r="H775" s="292"/>
      <c r="I775" s="292"/>
      <c r="J775" s="292"/>
      <c r="K775" s="66" t="s">
        <v>1928</v>
      </c>
      <c r="O775" s="547"/>
      <c r="P775" s="723" t="s">
        <v>960</v>
      </c>
      <c r="Q775" s="550" t="s">
        <v>98</v>
      </c>
      <c r="R775" s="550">
        <v>525</v>
      </c>
      <c r="S775" s="720">
        <v>1011</v>
      </c>
      <c r="T775" s="281"/>
      <c r="U775" s="281"/>
      <c r="V775" s="281">
        <v>525</v>
      </c>
      <c r="W775" s="281"/>
      <c r="X775" s="281"/>
      <c r="Y775" s="724" t="s">
        <v>1662</v>
      </c>
    </row>
    <row r="776" spans="1:25" x14ac:dyDescent="0.3">
      <c r="A776" s="421"/>
      <c r="B776" s="344" t="s">
        <v>924</v>
      </c>
      <c r="C776" s="96" t="s">
        <v>2064</v>
      </c>
      <c r="D776" s="65">
        <v>120</v>
      </c>
      <c r="E776" s="82"/>
      <c r="F776" s="292">
        <v>120</v>
      </c>
      <c r="G776" s="292"/>
      <c r="H776" s="292"/>
      <c r="I776" s="292"/>
      <c r="J776" s="292"/>
      <c r="K776" s="66" t="s">
        <v>1929</v>
      </c>
      <c r="O776" s="421"/>
      <c r="P776" s="747" t="s">
        <v>1345</v>
      </c>
      <c r="Q776" s="106" t="s">
        <v>98</v>
      </c>
      <c r="R776" s="671">
        <v>630</v>
      </c>
      <c r="S776" s="748">
        <v>862</v>
      </c>
      <c r="T776" s="700"/>
      <c r="U776" s="700"/>
      <c r="V776" s="700">
        <v>630</v>
      </c>
      <c r="W776" s="700"/>
      <c r="X776" s="700"/>
      <c r="Y776" s="385" t="s">
        <v>1663</v>
      </c>
    </row>
    <row r="777" spans="1:25" ht="15" thickBot="1" x14ac:dyDescent="0.35">
      <c r="A777" s="421"/>
      <c r="B777" s="344" t="s">
        <v>925</v>
      </c>
      <c r="C777" s="96" t="s">
        <v>2064</v>
      </c>
      <c r="D777" s="65">
        <v>180</v>
      </c>
      <c r="E777" s="82"/>
      <c r="F777" s="292">
        <v>180</v>
      </c>
      <c r="G777" s="292"/>
      <c r="H777" s="292"/>
      <c r="I777" s="292"/>
      <c r="J777" s="292"/>
      <c r="K777" s="66" t="s">
        <v>1929</v>
      </c>
      <c r="O777" s="725"/>
      <c r="P777" s="749" t="s">
        <v>961</v>
      </c>
      <c r="Q777" s="673" t="s">
        <v>98</v>
      </c>
      <c r="R777" s="656">
        <v>630</v>
      </c>
      <c r="S777" s="750">
        <v>1011</v>
      </c>
      <c r="T777" s="700"/>
      <c r="U777" s="700"/>
      <c r="V777" s="700">
        <v>630</v>
      </c>
      <c r="W777" s="700"/>
      <c r="X777" s="700"/>
      <c r="Y777" s="751" t="s">
        <v>1664</v>
      </c>
    </row>
    <row r="778" spans="1:25" x14ac:dyDescent="0.3">
      <c r="A778" s="421"/>
      <c r="B778" s="344" t="s">
        <v>926</v>
      </c>
      <c r="C778" s="96" t="s">
        <v>2064</v>
      </c>
      <c r="D778" s="65">
        <v>240</v>
      </c>
      <c r="E778" s="82"/>
      <c r="F778" s="292">
        <v>240</v>
      </c>
      <c r="G778" s="292"/>
      <c r="H778" s="292"/>
      <c r="I778" s="292"/>
      <c r="J778" s="292"/>
      <c r="K778" s="66" t="s">
        <v>1929</v>
      </c>
      <c r="O778" s="421"/>
      <c r="P778" s="40" t="s">
        <v>1006</v>
      </c>
      <c r="Q778" s="11" t="s">
        <v>1339</v>
      </c>
      <c r="R778" s="11">
        <v>632</v>
      </c>
      <c r="S778" s="11">
        <v>1400</v>
      </c>
      <c r="T778" s="281"/>
      <c r="U778" s="281"/>
      <c r="V778" s="281">
        <v>632</v>
      </c>
      <c r="W778" s="281"/>
      <c r="X778" s="281"/>
      <c r="Y778" s="20" t="s">
        <v>1693</v>
      </c>
    </row>
    <row r="779" spans="1:25" x14ac:dyDescent="0.3">
      <c r="A779" s="421"/>
      <c r="B779" s="344" t="s">
        <v>927</v>
      </c>
      <c r="C779" s="96" t="s">
        <v>2064</v>
      </c>
      <c r="D779" s="65">
        <v>360</v>
      </c>
      <c r="E779" s="82"/>
      <c r="F779" s="292"/>
      <c r="G779" s="292">
        <v>360</v>
      </c>
      <c r="H779" s="292"/>
      <c r="I779" s="292"/>
      <c r="J779" s="292"/>
      <c r="K779" s="66" t="s">
        <v>1929</v>
      </c>
      <c r="O779" s="419" t="s">
        <v>104</v>
      </c>
      <c r="P779" s="10" t="s">
        <v>97</v>
      </c>
      <c r="Q779" s="11" t="s">
        <v>98</v>
      </c>
      <c r="R779" s="14">
        <v>550</v>
      </c>
      <c r="S779" s="619"/>
      <c r="T779" s="315"/>
      <c r="U779" s="315"/>
      <c r="V779" s="315">
        <v>550</v>
      </c>
      <c r="W779" s="315"/>
      <c r="X779" s="315"/>
      <c r="Y779" s="19" t="s">
        <v>1705</v>
      </c>
    </row>
    <row r="780" spans="1:25" x14ac:dyDescent="0.3">
      <c r="A780" s="421"/>
      <c r="B780" s="344" t="s">
        <v>933</v>
      </c>
      <c r="C780" s="65" t="s">
        <v>82</v>
      </c>
      <c r="D780" s="65">
        <v>12</v>
      </c>
      <c r="E780" s="82"/>
      <c r="F780" s="292">
        <v>12</v>
      </c>
      <c r="G780" s="292"/>
      <c r="H780" s="292"/>
      <c r="I780" s="292"/>
      <c r="J780" s="292"/>
      <c r="K780" s="66" t="s">
        <v>1930</v>
      </c>
      <c r="O780" s="608" t="s">
        <v>105</v>
      </c>
      <c r="P780" s="554" t="s">
        <v>99</v>
      </c>
      <c r="Q780" s="546" t="s">
        <v>98</v>
      </c>
      <c r="R780" s="546">
        <v>550</v>
      </c>
      <c r="S780" s="619"/>
      <c r="T780" s="281"/>
      <c r="U780" s="281"/>
      <c r="V780" s="281">
        <v>550</v>
      </c>
      <c r="W780" s="281"/>
      <c r="X780" s="281"/>
      <c r="Y780" s="564" t="s">
        <v>1706</v>
      </c>
    </row>
    <row r="781" spans="1:25" x14ac:dyDescent="0.3">
      <c r="A781" s="421"/>
      <c r="B781" s="344" t="s">
        <v>934</v>
      </c>
      <c r="C781" s="65" t="s">
        <v>82</v>
      </c>
      <c r="D781" s="65">
        <v>18</v>
      </c>
      <c r="E781" s="82"/>
      <c r="F781" s="292">
        <v>18</v>
      </c>
      <c r="G781" s="292"/>
      <c r="H781" s="292"/>
      <c r="I781" s="292"/>
      <c r="J781" s="292"/>
      <c r="K781" s="66" t="s">
        <v>1930</v>
      </c>
      <c r="O781" s="421"/>
      <c r="P781" s="40" t="s">
        <v>100</v>
      </c>
      <c r="Q781" s="11" t="s">
        <v>98</v>
      </c>
      <c r="R781" s="11">
        <v>550</v>
      </c>
      <c r="S781" s="619"/>
      <c r="T781" s="281"/>
      <c r="U781" s="281"/>
      <c r="V781" s="281">
        <v>550</v>
      </c>
      <c r="W781" s="281"/>
      <c r="X781" s="281"/>
      <c r="Y781" s="20" t="s">
        <v>1705</v>
      </c>
    </row>
    <row r="782" spans="1:25" ht="15" thickBot="1" x14ac:dyDescent="0.35">
      <c r="A782" s="421"/>
      <c r="B782" s="344" t="s">
        <v>935</v>
      </c>
      <c r="C782" s="65" t="s">
        <v>82</v>
      </c>
      <c r="D782" s="65">
        <v>30</v>
      </c>
      <c r="E782" s="82"/>
      <c r="F782" s="292">
        <v>30</v>
      </c>
      <c r="G782" s="292"/>
      <c r="H782" s="292"/>
      <c r="I782" s="292"/>
      <c r="J782" s="292"/>
      <c r="K782" s="66" t="s">
        <v>1930</v>
      </c>
      <c r="O782" s="419" t="s">
        <v>209</v>
      </c>
      <c r="P782" s="10" t="s">
        <v>197</v>
      </c>
      <c r="Q782" s="11" t="s">
        <v>98</v>
      </c>
      <c r="R782" s="14">
        <v>460</v>
      </c>
      <c r="S782" s="619"/>
      <c r="T782" s="703"/>
      <c r="U782" s="703">
        <v>460</v>
      </c>
      <c r="V782" s="703"/>
      <c r="W782" s="703"/>
      <c r="X782" s="703"/>
      <c r="Y782" s="19" t="s">
        <v>1719</v>
      </c>
    </row>
    <row r="783" spans="1:25" ht="18.600000000000001" thickBot="1" x14ac:dyDescent="0.4">
      <c r="A783" s="56" t="s">
        <v>938</v>
      </c>
      <c r="B783" s="15"/>
      <c r="C783" s="83"/>
      <c r="D783" s="27"/>
      <c r="E783" s="27"/>
      <c r="F783" s="27"/>
      <c r="G783" s="27"/>
      <c r="H783" s="27"/>
      <c r="I783" s="27"/>
      <c r="J783" s="27"/>
      <c r="K783" s="16"/>
      <c r="O783" s="578" t="s">
        <v>210</v>
      </c>
      <c r="P783" s="554" t="s">
        <v>199</v>
      </c>
      <c r="Q783" s="546" t="s">
        <v>98</v>
      </c>
      <c r="R783" s="546">
        <v>640</v>
      </c>
      <c r="S783" s="619"/>
      <c r="T783" s="703"/>
      <c r="U783" s="703"/>
      <c r="V783" s="703">
        <v>640</v>
      </c>
      <c r="W783" s="703"/>
      <c r="X783" s="703"/>
      <c r="Y783" s="564" t="s">
        <v>1720</v>
      </c>
    </row>
    <row r="784" spans="1:25" x14ac:dyDescent="0.3">
      <c r="A784" s="419" t="s">
        <v>944</v>
      </c>
      <c r="B784" s="344" t="s">
        <v>939</v>
      </c>
      <c r="C784" s="96" t="s">
        <v>2085</v>
      </c>
      <c r="D784" s="65">
        <v>550</v>
      </c>
      <c r="E784" s="65">
        <v>1155</v>
      </c>
      <c r="F784" s="200"/>
      <c r="G784" s="200"/>
      <c r="H784" s="200">
        <v>550</v>
      </c>
      <c r="I784" s="200"/>
      <c r="J784" s="200"/>
      <c r="K784" s="66" t="s">
        <v>1935</v>
      </c>
      <c r="O784" s="547"/>
      <c r="P784" s="554" t="s">
        <v>230</v>
      </c>
      <c r="Q784" s="546" t="s">
        <v>98</v>
      </c>
      <c r="R784" s="546">
        <v>225</v>
      </c>
      <c r="S784" s="546">
        <v>470</v>
      </c>
      <c r="T784" s="703">
        <v>225</v>
      </c>
      <c r="U784" s="703"/>
      <c r="V784" s="703"/>
      <c r="W784" s="703"/>
      <c r="X784" s="703"/>
      <c r="Y784" s="562" t="s">
        <v>231</v>
      </c>
    </row>
    <row r="785" spans="1:25" x14ac:dyDescent="0.3">
      <c r="A785" s="419" t="s">
        <v>945</v>
      </c>
      <c r="B785" s="344" t="s">
        <v>941</v>
      </c>
      <c r="C785" s="96" t="s">
        <v>2085</v>
      </c>
      <c r="D785" s="65">
        <v>410</v>
      </c>
      <c r="E785" s="65">
        <v>820</v>
      </c>
      <c r="F785" s="200"/>
      <c r="G785" s="200">
        <v>410</v>
      </c>
      <c r="H785" s="200"/>
      <c r="I785" s="200"/>
      <c r="J785" s="200"/>
      <c r="K785" s="66" t="s">
        <v>1936</v>
      </c>
      <c r="O785" s="547"/>
      <c r="P785" s="554" t="s">
        <v>1146</v>
      </c>
      <c r="Q785" s="546" t="s">
        <v>1145</v>
      </c>
      <c r="R785" s="546">
        <v>314</v>
      </c>
      <c r="S785" s="619"/>
      <c r="T785" s="281"/>
      <c r="U785" s="281">
        <v>314</v>
      </c>
      <c r="V785" s="315"/>
      <c r="W785" s="315"/>
      <c r="X785" s="315"/>
      <c r="Y785" s="562" t="s">
        <v>1767</v>
      </c>
    </row>
    <row r="786" spans="1:25" x14ac:dyDescent="0.3">
      <c r="A786" s="434"/>
      <c r="B786" s="344" t="s">
        <v>942</v>
      </c>
      <c r="C786" s="96" t="s">
        <v>2085</v>
      </c>
      <c r="D786" s="82"/>
      <c r="E786" s="82"/>
      <c r="F786" s="200"/>
      <c r="G786" s="200"/>
      <c r="H786" s="200"/>
      <c r="I786" s="200"/>
      <c r="J786" s="200"/>
      <c r="K786" s="66" t="s">
        <v>1308</v>
      </c>
      <c r="O786" s="421"/>
      <c r="P786" s="40" t="s">
        <v>1147</v>
      </c>
      <c r="Q786" s="11" t="s">
        <v>1149</v>
      </c>
      <c r="R786" s="11">
        <v>471</v>
      </c>
      <c r="S786" s="619"/>
      <c r="T786" s="281"/>
      <c r="U786" s="281">
        <v>471</v>
      </c>
      <c r="V786" s="315"/>
      <c r="W786" s="315"/>
      <c r="X786" s="315"/>
      <c r="Y786" s="4" t="s">
        <v>1767</v>
      </c>
    </row>
    <row r="787" spans="1:25" ht="15" thickBot="1" x14ac:dyDescent="0.35">
      <c r="A787" s="438"/>
      <c r="B787" s="415" t="s">
        <v>943</v>
      </c>
      <c r="C787" s="96" t="s">
        <v>2085</v>
      </c>
      <c r="D787" s="86"/>
      <c r="E787" s="86"/>
      <c r="F787" s="200"/>
      <c r="G787" s="200"/>
      <c r="H787" s="200"/>
      <c r="I787" s="200"/>
      <c r="J787" s="200"/>
      <c r="K787" s="76" t="s">
        <v>1308</v>
      </c>
      <c r="O787" s="547"/>
      <c r="P787" s="554" t="s">
        <v>1148</v>
      </c>
      <c r="Q787" s="546" t="s">
        <v>1150</v>
      </c>
      <c r="R787" s="546">
        <v>625</v>
      </c>
      <c r="S787" s="619"/>
      <c r="T787" s="281"/>
      <c r="U787" s="281"/>
      <c r="V787" s="315">
        <v>625</v>
      </c>
      <c r="W787" s="315"/>
      <c r="X787" s="315"/>
      <c r="Y787" s="562" t="s">
        <v>1767</v>
      </c>
    </row>
    <row r="788" spans="1:25" ht="18.600000000000001" thickBot="1" x14ac:dyDescent="0.4">
      <c r="A788" s="101" t="s">
        <v>1309</v>
      </c>
      <c r="B788" s="416"/>
      <c r="C788" s="687"/>
      <c r="D788" s="99"/>
      <c r="E788" s="99"/>
      <c r="F788" s="99"/>
      <c r="G788" s="99"/>
      <c r="H788" s="99"/>
      <c r="I788" s="99"/>
      <c r="J788" s="99"/>
      <c r="K788" s="100"/>
      <c r="O788" s="421"/>
      <c r="P788" s="40" t="s">
        <v>1151</v>
      </c>
      <c r="Q788" s="11" t="s">
        <v>1145</v>
      </c>
      <c r="R788" s="11">
        <v>422</v>
      </c>
      <c r="S788" s="619"/>
      <c r="T788" s="281"/>
      <c r="U788" s="281">
        <v>422</v>
      </c>
      <c r="V788" s="315"/>
      <c r="W788" s="315"/>
      <c r="X788" s="315"/>
      <c r="Y788" s="4" t="s">
        <v>1767</v>
      </c>
    </row>
    <row r="789" spans="1:25" x14ac:dyDescent="0.3">
      <c r="A789" s="428" t="s">
        <v>1329</v>
      </c>
      <c r="B789" s="417" t="s">
        <v>1310</v>
      </c>
      <c r="C789" s="96" t="s">
        <v>424</v>
      </c>
      <c r="D789" s="85">
        <v>330</v>
      </c>
      <c r="E789" s="85">
        <v>790</v>
      </c>
      <c r="F789" s="702"/>
      <c r="G789" s="702">
        <v>330</v>
      </c>
      <c r="H789" s="702"/>
      <c r="I789" s="702"/>
      <c r="J789" s="702"/>
      <c r="K789" s="68" t="s">
        <v>1937</v>
      </c>
      <c r="O789" s="547"/>
      <c r="P789" s="554" t="s">
        <v>1152</v>
      </c>
      <c r="Q789" s="546" t="s">
        <v>1149</v>
      </c>
      <c r="R789" s="546">
        <v>633</v>
      </c>
      <c r="S789" s="619"/>
      <c r="T789" s="281"/>
      <c r="U789" s="281"/>
      <c r="V789" s="315">
        <v>633</v>
      </c>
      <c r="W789" s="315"/>
      <c r="X789" s="315"/>
      <c r="Y789" s="562" t="s">
        <v>1767</v>
      </c>
    </row>
    <row r="790" spans="1:25" x14ac:dyDescent="0.3">
      <c r="A790" s="433" t="s">
        <v>1330</v>
      </c>
      <c r="B790" s="414" t="s">
        <v>1311</v>
      </c>
      <c r="C790" s="96" t="s">
        <v>424</v>
      </c>
      <c r="D790" s="85">
        <v>330</v>
      </c>
      <c r="E790" s="65">
        <v>860</v>
      </c>
      <c r="F790" s="700"/>
      <c r="G790" s="700">
        <v>330</v>
      </c>
      <c r="H790" s="700"/>
      <c r="I790" s="700"/>
      <c r="J790" s="700"/>
      <c r="K790" s="68" t="s">
        <v>1938</v>
      </c>
      <c r="O790" s="421"/>
      <c r="P790" s="40" t="s">
        <v>1153</v>
      </c>
      <c r="Q790" s="11" t="s">
        <v>1150</v>
      </c>
      <c r="R790" s="11">
        <v>844</v>
      </c>
      <c r="S790" s="619"/>
      <c r="T790" s="281"/>
      <c r="U790" s="281"/>
      <c r="V790" s="315"/>
      <c r="W790" s="315">
        <v>844</v>
      </c>
      <c r="X790" s="315"/>
      <c r="Y790" s="4" t="s">
        <v>1767</v>
      </c>
    </row>
    <row r="791" spans="1:25" x14ac:dyDescent="0.3">
      <c r="A791" s="421"/>
      <c r="B791" s="414" t="s">
        <v>1312</v>
      </c>
      <c r="C791" s="96" t="s">
        <v>424</v>
      </c>
      <c r="D791" s="85">
        <v>530</v>
      </c>
      <c r="E791" s="65">
        <v>1270</v>
      </c>
      <c r="F791" s="700"/>
      <c r="G791" s="700"/>
      <c r="H791" s="700">
        <v>530</v>
      </c>
      <c r="I791" s="700"/>
      <c r="J791" s="700"/>
      <c r="K791" s="68" t="s">
        <v>1938</v>
      </c>
      <c r="O791" s="587"/>
      <c r="P791" s="551" t="s">
        <v>293</v>
      </c>
      <c r="Q791" s="546" t="s">
        <v>98</v>
      </c>
      <c r="R791" s="552">
        <v>300</v>
      </c>
      <c r="S791" s="619"/>
      <c r="T791" s="314"/>
      <c r="U791" s="314">
        <v>300</v>
      </c>
      <c r="V791" s="316"/>
      <c r="W791" s="316"/>
      <c r="X791" s="316"/>
      <c r="Y791" s="575" t="s">
        <v>1768</v>
      </c>
    </row>
    <row r="792" spans="1:25" x14ac:dyDescent="0.3">
      <c r="A792" s="421"/>
      <c r="B792" s="414" t="s">
        <v>1313</v>
      </c>
      <c r="C792" s="96" t="s">
        <v>424</v>
      </c>
      <c r="D792" s="85">
        <v>530</v>
      </c>
      <c r="E792" s="11">
        <v>1380</v>
      </c>
      <c r="F792" s="281"/>
      <c r="G792" s="281"/>
      <c r="H792" s="315">
        <v>530</v>
      </c>
      <c r="I792" s="315"/>
      <c r="J792" s="315"/>
      <c r="K792" s="68" t="s">
        <v>1938</v>
      </c>
      <c r="O792" s="556" t="s">
        <v>1154</v>
      </c>
      <c r="P792" s="544" t="s">
        <v>367</v>
      </c>
      <c r="Q792" s="546" t="s">
        <v>98</v>
      </c>
      <c r="R792" s="545">
        <v>500</v>
      </c>
      <c r="S792" s="619"/>
      <c r="T792" s="703"/>
      <c r="U792" s="703"/>
      <c r="V792" s="703">
        <v>500</v>
      </c>
      <c r="W792" s="703"/>
      <c r="X792" s="703"/>
      <c r="Y792" s="562" t="s">
        <v>1769</v>
      </c>
    </row>
    <row r="793" spans="1:25" x14ac:dyDescent="0.3">
      <c r="A793" s="421"/>
      <c r="B793" s="40" t="s">
        <v>1315</v>
      </c>
      <c r="C793" s="96" t="s">
        <v>424</v>
      </c>
      <c r="D793" s="11">
        <v>40</v>
      </c>
      <c r="E793" s="11">
        <v>92</v>
      </c>
      <c r="F793" s="281">
        <v>40</v>
      </c>
      <c r="G793" s="281"/>
      <c r="H793" s="281"/>
      <c r="I793" s="281"/>
      <c r="J793" s="281"/>
      <c r="K793" s="68" t="s">
        <v>1938</v>
      </c>
      <c r="O793" s="424" t="s">
        <v>1155</v>
      </c>
      <c r="P793" s="40" t="s">
        <v>369</v>
      </c>
      <c r="Q793" s="11" t="s">
        <v>98</v>
      </c>
      <c r="R793" s="11">
        <v>300</v>
      </c>
      <c r="S793" s="619"/>
      <c r="T793" s="703"/>
      <c r="U793" s="703">
        <v>300</v>
      </c>
      <c r="V793" s="703"/>
      <c r="W793" s="703"/>
      <c r="X793" s="703"/>
      <c r="Y793" s="4" t="s">
        <v>1769</v>
      </c>
    </row>
    <row r="794" spans="1:25" x14ac:dyDescent="0.3">
      <c r="A794" s="421"/>
      <c r="B794" s="40" t="s">
        <v>1316</v>
      </c>
      <c r="C794" s="96" t="s">
        <v>2071</v>
      </c>
      <c r="D794" s="11">
        <v>170</v>
      </c>
      <c r="E794" s="11">
        <v>405</v>
      </c>
      <c r="F794" s="281">
        <v>170</v>
      </c>
      <c r="G794" s="281"/>
      <c r="H794" s="281"/>
      <c r="I794" s="281"/>
      <c r="J794" s="281"/>
      <c r="K794" s="68" t="s">
        <v>1939</v>
      </c>
      <c r="O794" s="426" t="s">
        <v>1190</v>
      </c>
      <c r="P794" s="10" t="s">
        <v>511</v>
      </c>
      <c r="Q794" s="11" t="s">
        <v>98</v>
      </c>
      <c r="R794" s="14">
        <v>1010</v>
      </c>
      <c r="S794" s="14">
        <v>3100</v>
      </c>
      <c r="T794" s="315"/>
      <c r="U794" s="315"/>
      <c r="V794" s="315"/>
      <c r="W794" s="315"/>
      <c r="X794" s="315">
        <v>1010</v>
      </c>
      <c r="Y794" s="6" t="s">
        <v>1796</v>
      </c>
    </row>
    <row r="795" spans="1:25" x14ac:dyDescent="0.3">
      <c r="A795" s="421"/>
      <c r="B795" s="40" t="s">
        <v>1317</v>
      </c>
      <c r="C795" s="96" t="s">
        <v>2071</v>
      </c>
      <c r="D795" s="11">
        <v>240</v>
      </c>
      <c r="E795" s="11">
        <v>570</v>
      </c>
      <c r="F795" s="281">
        <v>240</v>
      </c>
      <c r="G795" s="281"/>
      <c r="H795" s="281"/>
      <c r="I795" s="281"/>
      <c r="J795" s="281"/>
      <c r="K795" s="68" t="s">
        <v>1940</v>
      </c>
      <c r="O795" s="547" t="s">
        <v>1191</v>
      </c>
      <c r="P795" s="554" t="s">
        <v>514</v>
      </c>
      <c r="Q795" s="546" t="s">
        <v>98</v>
      </c>
      <c r="R795" s="546">
        <v>670</v>
      </c>
      <c r="S795" s="546">
        <v>2080</v>
      </c>
      <c r="T795" s="281"/>
      <c r="U795" s="281"/>
      <c r="V795" s="281">
        <v>670</v>
      </c>
      <c r="W795" s="281"/>
      <c r="X795" s="281"/>
      <c r="Y795" s="574" t="s">
        <v>1796</v>
      </c>
    </row>
    <row r="796" spans="1:25" x14ac:dyDescent="0.3">
      <c r="A796" s="421"/>
      <c r="B796" s="40" t="s">
        <v>1318</v>
      </c>
      <c r="C796" s="96" t="s">
        <v>2070</v>
      </c>
      <c r="D796" s="11">
        <v>320</v>
      </c>
      <c r="E796" s="11">
        <v>760</v>
      </c>
      <c r="F796" s="281"/>
      <c r="G796" s="281">
        <v>320</v>
      </c>
      <c r="H796" s="281"/>
      <c r="I796" s="281"/>
      <c r="J796" s="281"/>
      <c r="K796" s="68" t="s">
        <v>1941</v>
      </c>
      <c r="O796" s="668"/>
      <c r="P796" s="658" t="s">
        <v>658</v>
      </c>
      <c r="Q796" s="623" t="s">
        <v>98</v>
      </c>
      <c r="R796" s="623">
        <v>400</v>
      </c>
      <c r="S796" s="623">
        <v>800</v>
      </c>
      <c r="T796" s="700"/>
      <c r="U796" s="700">
        <v>400</v>
      </c>
      <c r="V796" s="700"/>
      <c r="W796" s="700"/>
      <c r="X796" s="700"/>
      <c r="Y796" s="624" t="s">
        <v>1234</v>
      </c>
    </row>
    <row r="797" spans="1:25" x14ac:dyDescent="0.3">
      <c r="A797" s="421"/>
      <c r="B797" s="40" t="s">
        <v>1319</v>
      </c>
      <c r="C797" s="96" t="s">
        <v>2070</v>
      </c>
      <c r="D797" s="11">
        <v>640</v>
      </c>
      <c r="E797" s="11">
        <v>1520</v>
      </c>
      <c r="F797" s="281"/>
      <c r="G797" s="281"/>
      <c r="H797" s="281">
        <v>640</v>
      </c>
      <c r="I797" s="281"/>
      <c r="J797" s="281"/>
      <c r="K797" s="68" t="s">
        <v>1942</v>
      </c>
      <c r="O797" s="556" t="s">
        <v>737</v>
      </c>
      <c r="P797" s="658" t="s">
        <v>707</v>
      </c>
      <c r="Q797" s="623" t="s">
        <v>98</v>
      </c>
      <c r="R797" s="623">
        <v>160</v>
      </c>
      <c r="S797" s="623">
        <v>1160</v>
      </c>
      <c r="T797" s="700">
        <v>160</v>
      </c>
      <c r="U797" s="700"/>
      <c r="V797" s="700"/>
      <c r="W797" s="700"/>
      <c r="X797" s="700"/>
      <c r="Y797" s="624" t="s">
        <v>1843</v>
      </c>
    </row>
    <row r="798" spans="1:25" x14ac:dyDescent="0.3">
      <c r="A798" s="421"/>
      <c r="B798" s="40" t="s">
        <v>1320</v>
      </c>
      <c r="C798" s="96" t="s">
        <v>2071</v>
      </c>
      <c r="D798" s="11">
        <v>170</v>
      </c>
      <c r="E798" s="11">
        <v>435</v>
      </c>
      <c r="F798" s="281">
        <v>170</v>
      </c>
      <c r="G798" s="281"/>
      <c r="H798" s="281"/>
      <c r="I798" s="281"/>
      <c r="J798" s="281"/>
      <c r="K798" s="68" t="s">
        <v>1943</v>
      </c>
      <c r="O798" s="421"/>
      <c r="P798" s="414" t="s">
        <v>709</v>
      </c>
      <c r="Q798" s="96" t="s">
        <v>98</v>
      </c>
      <c r="R798" s="96">
        <v>183</v>
      </c>
      <c r="S798" s="96">
        <v>570</v>
      </c>
      <c r="T798" s="700">
        <v>183</v>
      </c>
      <c r="U798" s="700"/>
      <c r="V798" s="700"/>
      <c r="W798" s="700"/>
      <c r="X798" s="700"/>
      <c r="Y798" s="66" t="s">
        <v>1848</v>
      </c>
    </row>
    <row r="799" spans="1:25" x14ac:dyDescent="0.3">
      <c r="A799" s="421"/>
      <c r="B799" s="40" t="s">
        <v>1321</v>
      </c>
      <c r="C799" s="96" t="s">
        <v>2071</v>
      </c>
      <c r="D799" s="11">
        <v>240</v>
      </c>
      <c r="E799" s="11">
        <v>615</v>
      </c>
      <c r="F799" s="281">
        <v>240</v>
      </c>
      <c r="G799" s="281"/>
      <c r="H799" s="281"/>
      <c r="I799" s="281"/>
      <c r="J799" s="281"/>
      <c r="K799" s="68" t="s">
        <v>1944</v>
      </c>
      <c r="O799" s="547"/>
      <c r="P799" s="658" t="s">
        <v>710</v>
      </c>
      <c r="Q799" s="623" t="s">
        <v>98</v>
      </c>
      <c r="R799" s="623">
        <v>428</v>
      </c>
      <c r="S799" s="623">
        <v>1183</v>
      </c>
      <c r="T799" s="700"/>
      <c r="U799" s="700">
        <v>428</v>
      </c>
      <c r="V799" s="700"/>
      <c r="W799" s="700"/>
      <c r="X799" s="700"/>
      <c r="Y799" s="624" t="s">
        <v>1849</v>
      </c>
    </row>
    <row r="800" spans="1:25" x14ac:dyDescent="0.3">
      <c r="A800" s="429"/>
      <c r="B800" s="40" t="s">
        <v>1322</v>
      </c>
      <c r="C800" s="96" t="s">
        <v>2070</v>
      </c>
      <c r="D800" s="11">
        <v>320</v>
      </c>
      <c r="E800" s="11">
        <v>820</v>
      </c>
      <c r="F800" s="281"/>
      <c r="G800" s="281">
        <v>320</v>
      </c>
      <c r="H800" s="281"/>
      <c r="I800" s="281"/>
      <c r="J800" s="281"/>
      <c r="K800" s="68" t="s">
        <v>1945</v>
      </c>
      <c r="O800" s="428" t="s">
        <v>745</v>
      </c>
      <c r="P800" s="417" t="s">
        <v>740</v>
      </c>
      <c r="Q800" s="96" t="s">
        <v>2105</v>
      </c>
      <c r="R800" s="102">
        <v>240</v>
      </c>
      <c r="S800" s="102">
        <v>610</v>
      </c>
      <c r="T800" s="702">
        <v>240</v>
      </c>
      <c r="U800" s="702"/>
      <c r="V800" s="702"/>
      <c r="W800" s="702"/>
      <c r="X800" s="702"/>
      <c r="Y800" s="68" t="s">
        <v>1854</v>
      </c>
    </row>
    <row r="801" spans="1:25" x14ac:dyDescent="0.3">
      <c r="A801" s="421"/>
      <c r="B801" s="40" t="s">
        <v>1323</v>
      </c>
      <c r="C801" s="96" t="s">
        <v>2070</v>
      </c>
      <c r="D801" s="11">
        <v>640</v>
      </c>
      <c r="E801" s="11">
        <v>1640</v>
      </c>
      <c r="F801" s="281"/>
      <c r="G801" s="281"/>
      <c r="H801" s="281">
        <v>640</v>
      </c>
      <c r="I801" s="281"/>
      <c r="J801" s="281"/>
      <c r="K801" s="68" t="s">
        <v>1946</v>
      </c>
      <c r="O801" s="553" t="s">
        <v>746</v>
      </c>
      <c r="P801" s="658" t="s">
        <v>741</v>
      </c>
      <c r="Q801" s="623" t="s">
        <v>2105</v>
      </c>
      <c r="R801" s="623">
        <v>240</v>
      </c>
      <c r="S801" s="623">
        <v>580</v>
      </c>
      <c r="T801" s="700">
        <v>240</v>
      </c>
      <c r="U801" s="700"/>
      <c r="V801" s="700"/>
      <c r="W801" s="700"/>
      <c r="X801" s="700"/>
      <c r="Y801" s="624" t="s">
        <v>1855</v>
      </c>
    </row>
    <row r="802" spans="1:25" x14ac:dyDescent="0.3">
      <c r="A802" s="421"/>
      <c r="B802" s="40" t="s">
        <v>1324</v>
      </c>
      <c r="C802" s="11" t="s">
        <v>15</v>
      </c>
      <c r="D802" s="11">
        <v>16</v>
      </c>
      <c r="E802" s="11">
        <v>32</v>
      </c>
      <c r="F802" s="281">
        <v>16</v>
      </c>
      <c r="G802" s="281"/>
      <c r="H802" s="281"/>
      <c r="I802" s="281"/>
      <c r="J802" s="281"/>
      <c r="K802" s="4" t="s">
        <v>1947</v>
      </c>
      <c r="O802" s="35"/>
      <c r="P802" s="414" t="s">
        <v>742</v>
      </c>
      <c r="Q802" s="96" t="s">
        <v>2105</v>
      </c>
      <c r="R802" s="96">
        <v>240</v>
      </c>
      <c r="S802" s="96">
        <v>590</v>
      </c>
      <c r="T802" s="700">
        <v>240</v>
      </c>
      <c r="U802" s="700"/>
      <c r="V802" s="700"/>
      <c r="W802" s="700"/>
      <c r="X802" s="700"/>
      <c r="Y802" s="66" t="s">
        <v>1856</v>
      </c>
    </row>
    <row r="803" spans="1:25" x14ac:dyDescent="0.3">
      <c r="A803" s="421"/>
      <c r="B803" s="418" t="s">
        <v>1325</v>
      </c>
      <c r="C803" s="11" t="s">
        <v>15</v>
      </c>
      <c r="D803" s="11">
        <v>11</v>
      </c>
      <c r="E803" s="82"/>
      <c r="F803" s="281">
        <v>11</v>
      </c>
      <c r="G803" s="281"/>
      <c r="H803" s="281"/>
      <c r="I803" s="281"/>
      <c r="J803" s="281"/>
      <c r="K803" s="4" t="s">
        <v>1948</v>
      </c>
      <c r="O803" s="547"/>
      <c r="P803" s="658" t="s">
        <v>743</v>
      </c>
      <c r="Q803" s="623" t="s">
        <v>2105</v>
      </c>
      <c r="R803" s="623">
        <v>500</v>
      </c>
      <c r="S803" s="623">
        <v>1400</v>
      </c>
      <c r="T803" s="700"/>
      <c r="U803" s="700"/>
      <c r="V803" s="700">
        <v>500</v>
      </c>
      <c r="W803" s="700"/>
      <c r="X803" s="700"/>
      <c r="Y803" s="624" t="s">
        <v>1857</v>
      </c>
    </row>
    <row r="804" spans="1:25" x14ac:dyDescent="0.3">
      <c r="A804" s="421"/>
      <c r="B804" s="418" t="s">
        <v>1326</v>
      </c>
      <c r="C804" s="11" t="s">
        <v>15</v>
      </c>
      <c r="D804" s="11">
        <v>11</v>
      </c>
      <c r="E804" s="82"/>
      <c r="F804" s="281">
        <v>11</v>
      </c>
      <c r="G804" s="281"/>
      <c r="H804" s="281"/>
      <c r="I804" s="281"/>
      <c r="J804" s="281"/>
      <c r="K804" s="4" t="s">
        <v>1949</v>
      </c>
      <c r="O804" s="421"/>
      <c r="P804" s="414" t="s">
        <v>744</v>
      </c>
      <c r="Q804" s="96" t="s">
        <v>2105</v>
      </c>
      <c r="R804" s="96">
        <v>500</v>
      </c>
      <c r="S804" s="96">
        <v>1275</v>
      </c>
      <c r="T804" s="700"/>
      <c r="U804" s="700"/>
      <c r="V804" s="700">
        <v>500</v>
      </c>
      <c r="W804" s="700"/>
      <c r="X804" s="700"/>
      <c r="Y804" s="66" t="s">
        <v>1858</v>
      </c>
    </row>
    <row r="805" spans="1:25" ht="15" thickBot="1" x14ac:dyDescent="0.35">
      <c r="A805" s="429"/>
      <c r="B805" s="252" t="s">
        <v>1327</v>
      </c>
      <c r="C805" s="11" t="s">
        <v>15</v>
      </c>
      <c r="D805" s="13">
        <v>11</v>
      </c>
      <c r="E805" s="86"/>
      <c r="F805" s="314">
        <v>11</v>
      </c>
      <c r="G805" s="314"/>
      <c r="H805" s="314"/>
      <c r="I805" s="314"/>
      <c r="J805" s="314"/>
      <c r="K805" s="8" t="s">
        <v>1948</v>
      </c>
      <c r="O805" s="428" t="s">
        <v>755</v>
      </c>
      <c r="P805" s="414" t="s">
        <v>748</v>
      </c>
      <c r="Q805" s="96" t="s">
        <v>98</v>
      </c>
      <c r="R805" s="96">
        <v>1000</v>
      </c>
      <c r="S805" s="96">
        <v>3000</v>
      </c>
      <c r="T805" s="700"/>
      <c r="U805" s="700"/>
      <c r="V805" s="700"/>
      <c r="W805" s="700"/>
      <c r="X805" s="700">
        <v>1000</v>
      </c>
      <c r="Y805" s="66" t="s">
        <v>1864</v>
      </c>
    </row>
    <row r="806" spans="1:25" ht="18.600000000000001" thickBot="1" x14ac:dyDescent="0.4">
      <c r="A806" s="56" t="s">
        <v>1524</v>
      </c>
      <c r="B806" s="416"/>
      <c r="C806" s="687"/>
      <c r="D806" s="99"/>
      <c r="E806" s="99"/>
      <c r="F806" s="99"/>
      <c r="G806" s="99"/>
      <c r="H806" s="99"/>
      <c r="I806" s="99"/>
      <c r="J806" s="99"/>
      <c r="K806" s="100"/>
      <c r="O806" s="578" t="s">
        <v>756</v>
      </c>
      <c r="P806" s="658" t="s">
        <v>749</v>
      </c>
      <c r="Q806" s="623" t="s">
        <v>98</v>
      </c>
      <c r="R806" s="623">
        <v>700</v>
      </c>
      <c r="S806" s="623">
        <v>2000</v>
      </c>
      <c r="T806" s="700"/>
      <c r="U806" s="700"/>
      <c r="V806" s="700">
        <v>700</v>
      </c>
      <c r="W806" s="700"/>
      <c r="X806" s="700"/>
      <c r="Y806" s="624" t="s">
        <v>1865</v>
      </c>
    </row>
    <row r="807" spans="1:25" x14ac:dyDescent="0.3">
      <c r="A807" s="436" t="s">
        <v>1357</v>
      </c>
      <c r="B807" s="10" t="s">
        <v>1491</v>
      </c>
      <c r="C807" s="11"/>
      <c r="D807" s="82"/>
      <c r="E807" s="82"/>
      <c r="F807" s="200"/>
      <c r="G807" s="200"/>
      <c r="H807" s="200"/>
      <c r="I807" s="200"/>
      <c r="J807" s="200"/>
      <c r="K807" s="6"/>
      <c r="O807" s="35"/>
      <c r="P807" s="414" t="s">
        <v>751</v>
      </c>
      <c r="Q807" s="96" t="s">
        <v>98</v>
      </c>
      <c r="R807" s="96">
        <v>420</v>
      </c>
      <c r="S807" s="96">
        <v>1000</v>
      </c>
      <c r="T807" s="700"/>
      <c r="U807" s="700">
        <v>420</v>
      </c>
      <c r="V807" s="700"/>
      <c r="W807" s="700"/>
      <c r="X807" s="700"/>
      <c r="Y807" s="66" t="s">
        <v>1866</v>
      </c>
    </row>
    <row r="808" spans="1:25" ht="15" thickBot="1" x14ac:dyDescent="0.35">
      <c r="A808" s="439" t="s">
        <v>1489</v>
      </c>
      <c r="B808" s="252"/>
      <c r="C808" s="11"/>
      <c r="D808" s="65"/>
      <c r="E808" s="65"/>
      <c r="F808" s="200"/>
      <c r="G808" s="200"/>
      <c r="H808" s="200"/>
      <c r="I808" s="200"/>
      <c r="J808" s="200"/>
      <c r="K808" s="57"/>
      <c r="O808" s="668"/>
      <c r="P808" s="658" t="s">
        <v>752</v>
      </c>
      <c r="Q808" s="623" t="s">
        <v>98</v>
      </c>
      <c r="R808" s="623">
        <v>402</v>
      </c>
      <c r="S808" s="623">
        <v>717</v>
      </c>
      <c r="T808" s="700"/>
      <c r="U808" s="700">
        <v>402</v>
      </c>
      <c r="V808" s="700"/>
      <c r="W808" s="700"/>
      <c r="X808" s="700"/>
      <c r="Y808" s="624" t="s">
        <v>1246</v>
      </c>
    </row>
    <row r="809" spans="1:25" ht="18.600000000000001" thickBot="1" x14ac:dyDescent="0.4">
      <c r="A809" s="101" t="s">
        <v>1445</v>
      </c>
      <c r="B809" s="416"/>
      <c r="C809" s="687"/>
      <c r="D809" s="99"/>
      <c r="E809" s="99"/>
      <c r="F809" s="99"/>
      <c r="G809" s="99"/>
      <c r="H809" s="99"/>
      <c r="I809" s="99"/>
      <c r="J809" s="99"/>
      <c r="K809" s="100"/>
      <c r="O809" s="421"/>
      <c r="P809" s="414" t="s">
        <v>753</v>
      </c>
      <c r="Q809" s="96" t="s">
        <v>98</v>
      </c>
      <c r="R809" s="96">
        <v>402</v>
      </c>
      <c r="S809" s="96">
        <v>717</v>
      </c>
      <c r="T809" s="700"/>
      <c r="U809" s="700">
        <v>402</v>
      </c>
      <c r="V809" s="700"/>
      <c r="W809" s="700"/>
      <c r="X809" s="700"/>
      <c r="Y809" s="66" t="s">
        <v>1246</v>
      </c>
    </row>
    <row r="810" spans="1:25" x14ac:dyDescent="0.3">
      <c r="A810" s="436" t="s">
        <v>1357</v>
      </c>
      <c r="B810" s="10" t="s">
        <v>1490</v>
      </c>
      <c r="C810" s="11"/>
      <c r="D810" s="82"/>
      <c r="E810" s="82"/>
      <c r="F810" s="200"/>
      <c r="G810" s="200"/>
      <c r="H810" s="200"/>
      <c r="I810" s="200"/>
      <c r="J810" s="200"/>
      <c r="K810" s="6"/>
      <c r="O810" s="668"/>
      <c r="P810" s="658" t="s">
        <v>773</v>
      </c>
      <c r="Q810" s="623" t="s">
        <v>98</v>
      </c>
      <c r="R810" s="623">
        <v>1000</v>
      </c>
      <c r="S810" s="623">
        <v>2050</v>
      </c>
      <c r="T810" s="700"/>
      <c r="U810" s="700"/>
      <c r="V810" s="700"/>
      <c r="W810" s="700"/>
      <c r="X810" s="700">
        <v>1000</v>
      </c>
      <c r="Y810" s="624" t="s">
        <v>1873</v>
      </c>
    </row>
    <row r="811" spans="1:25" ht="15" thickBot="1" x14ac:dyDescent="0.35">
      <c r="A811" s="440" t="s">
        <v>1492</v>
      </c>
      <c r="B811" s="252"/>
      <c r="C811" s="11"/>
      <c r="D811" s="13"/>
      <c r="E811" s="13"/>
      <c r="F811" s="200"/>
      <c r="G811" s="200"/>
      <c r="H811" s="200"/>
      <c r="I811" s="200"/>
      <c r="J811" s="200"/>
      <c r="K811" s="8"/>
      <c r="O811" s="587"/>
      <c r="P811" s="551" t="s">
        <v>898</v>
      </c>
      <c r="Q811" s="546" t="s">
        <v>2108</v>
      </c>
      <c r="R811" s="629"/>
      <c r="S811" s="629"/>
      <c r="T811" s="703"/>
      <c r="U811" s="703"/>
      <c r="V811" s="703"/>
      <c r="W811" s="703"/>
      <c r="X811" s="703"/>
      <c r="Y811" s="575" t="s">
        <v>1289</v>
      </c>
    </row>
    <row r="812" spans="1:25" ht="18.600000000000001" thickBot="1" x14ac:dyDescent="0.4">
      <c r="A812" s="56" t="s">
        <v>1359</v>
      </c>
      <c r="B812" s="15"/>
      <c r="C812" s="83"/>
      <c r="D812" s="27"/>
      <c r="E812" s="27"/>
      <c r="F812" s="27"/>
      <c r="G812" s="27"/>
      <c r="H812" s="27"/>
      <c r="I812" s="27"/>
      <c r="J812" s="27"/>
      <c r="K812" s="16"/>
      <c r="O812" s="426" t="s">
        <v>908</v>
      </c>
      <c r="P812" s="10" t="s">
        <v>905</v>
      </c>
      <c r="Q812" s="11" t="s">
        <v>98</v>
      </c>
      <c r="R812" s="96">
        <v>170</v>
      </c>
      <c r="S812" s="96">
        <v>510</v>
      </c>
      <c r="T812" s="315">
        <v>170</v>
      </c>
      <c r="U812" s="315"/>
      <c r="V812" s="315"/>
      <c r="W812" s="315"/>
      <c r="X812" s="315"/>
      <c r="Y812" s="6" t="s">
        <v>1927</v>
      </c>
    </row>
    <row r="813" spans="1:25" x14ac:dyDescent="0.3">
      <c r="A813" s="428" t="s">
        <v>1382</v>
      </c>
      <c r="B813" s="10" t="s">
        <v>1360</v>
      </c>
      <c r="C813" s="11" t="s">
        <v>424</v>
      </c>
      <c r="D813" s="14">
        <v>635</v>
      </c>
      <c r="E813" s="14">
        <v>1950</v>
      </c>
      <c r="F813" s="200"/>
      <c r="G813" s="200"/>
      <c r="H813" s="200">
        <v>635</v>
      </c>
      <c r="I813" s="200"/>
      <c r="J813" s="200"/>
      <c r="K813" s="6" t="s">
        <v>1950</v>
      </c>
      <c r="O813" s="547"/>
      <c r="P813" s="554" t="s">
        <v>1363</v>
      </c>
      <c r="Q813" s="546" t="s">
        <v>98</v>
      </c>
      <c r="R813" s="546">
        <v>635</v>
      </c>
      <c r="S813" s="546">
        <v>1950</v>
      </c>
      <c r="T813" s="703"/>
      <c r="U813" s="703"/>
      <c r="V813" s="703">
        <v>635</v>
      </c>
      <c r="W813" s="703"/>
      <c r="X813" s="703"/>
      <c r="Y813" s="562" t="s">
        <v>1952</v>
      </c>
    </row>
    <row r="814" spans="1:25" x14ac:dyDescent="0.3">
      <c r="A814" s="35" t="s">
        <v>1383</v>
      </c>
      <c r="B814" s="40" t="s">
        <v>1362</v>
      </c>
      <c r="C814" s="11" t="s">
        <v>424</v>
      </c>
      <c r="D814" s="11">
        <v>635</v>
      </c>
      <c r="E814" s="11">
        <v>1950</v>
      </c>
      <c r="F814" s="200"/>
      <c r="G814" s="200"/>
      <c r="H814" s="200">
        <v>635</v>
      </c>
      <c r="I814" s="200"/>
      <c r="J814" s="200"/>
      <c r="K814" s="4" t="s">
        <v>1951</v>
      </c>
      <c r="O814" s="578" t="s">
        <v>1488</v>
      </c>
      <c r="P814" s="554" t="s">
        <v>1400</v>
      </c>
      <c r="Q814" s="173" t="s">
        <v>2110</v>
      </c>
      <c r="R814" s="619"/>
      <c r="S814" s="619"/>
      <c r="T814" s="703"/>
      <c r="U814" s="703"/>
      <c r="V814" s="703"/>
      <c r="W814" s="703"/>
      <c r="X814" s="703"/>
      <c r="Y814" s="562"/>
    </row>
    <row r="815" spans="1:25" x14ac:dyDescent="0.3">
      <c r="A815" s="421"/>
      <c r="B815" s="40" t="s">
        <v>1363</v>
      </c>
      <c r="C815" s="11" t="s">
        <v>98</v>
      </c>
      <c r="D815" s="11">
        <v>635</v>
      </c>
      <c r="E815" s="11">
        <v>1950</v>
      </c>
      <c r="F815" s="200"/>
      <c r="G815" s="200"/>
      <c r="H815" s="200">
        <v>635</v>
      </c>
      <c r="I815" s="200"/>
      <c r="J815" s="200"/>
      <c r="K815" s="4" t="s">
        <v>1952</v>
      </c>
      <c r="O815" s="435" t="s">
        <v>1578</v>
      </c>
      <c r="P815" s="405" t="s">
        <v>1574</v>
      </c>
      <c r="Q815" s="11" t="s">
        <v>98</v>
      </c>
      <c r="R815" s="26">
        <v>310</v>
      </c>
      <c r="S815" s="26">
        <v>450</v>
      </c>
      <c r="T815" s="703"/>
      <c r="U815" s="703">
        <v>310</v>
      </c>
      <c r="V815" s="703"/>
      <c r="W815" s="703"/>
      <c r="X815" s="703"/>
      <c r="Y815" s="114" t="s">
        <v>1984</v>
      </c>
    </row>
    <row r="816" spans="1:25" x14ac:dyDescent="0.3">
      <c r="A816" s="429"/>
      <c r="B816" s="252" t="s">
        <v>1365</v>
      </c>
      <c r="C816" s="11" t="s">
        <v>82</v>
      </c>
      <c r="D816" s="13">
        <v>40</v>
      </c>
      <c r="E816" s="13">
        <v>120</v>
      </c>
      <c r="F816" s="200">
        <v>40</v>
      </c>
      <c r="G816" s="200"/>
      <c r="H816" s="200"/>
      <c r="I816" s="200"/>
      <c r="J816" s="200"/>
      <c r="K816" s="8" t="s">
        <v>1953</v>
      </c>
      <c r="O816" s="429"/>
      <c r="P816" s="252" t="s">
        <v>2300</v>
      </c>
      <c r="Q816" s="11" t="s">
        <v>98</v>
      </c>
      <c r="R816" s="13">
        <v>1200</v>
      </c>
      <c r="S816" s="13">
        <v>2400</v>
      </c>
      <c r="T816" s="314"/>
      <c r="U816" s="314"/>
      <c r="V816" s="316"/>
      <c r="W816" s="316"/>
      <c r="X816" s="316">
        <v>1200</v>
      </c>
      <c r="Y816" s="8" t="s">
        <v>2301</v>
      </c>
    </row>
    <row r="817" spans="1:25" x14ac:dyDescent="0.3">
      <c r="A817" s="421"/>
      <c r="B817" s="40" t="s">
        <v>1366</v>
      </c>
      <c r="C817" s="11" t="s">
        <v>82</v>
      </c>
      <c r="D817" s="11">
        <v>60</v>
      </c>
      <c r="E817" s="11">
        <v>180</v>
      </c>
      <c r="F817" s="200">
        <v>60</v>
      </c>
      <c r="G817" s="200"/>
      <c r="H817" s="200"/>
      <c r="I817" s="200"/>
      <c r="J817" s="200"/>
      <c r="K817" s="4" t="s">
        <v>1954</v>
      </c>
      <c r="O817" s="547"/>
      <c r="P817" s="554" t="s">
        <v>2445</v>
      </c>
      <c r="Q817" s="546" t="s">
        <v>98</v>
      </c>
      <c r="R817" s="546">
        <v>60</v>
      </c>
      <c r="S817" s="630"/>
      <c r="T817" s="703">
        <v>60</v>
      </c>
      <c r="U817" s="703"/>
      <c r="V817" s="703"/>
      <c r="W817" s="703"/>
      <c r="X817" s="703"/>
      <c r="Y817" s="574" t="s">
        <v>2669</v>
      </c>
    </row>
    <row r="818" spans="1:25" ht="15" thickBot="1" x14ac:dyDescent="0.35">
      <c r="A818" s="429"/>
      <c r="B818" s="252" t="s">
        <v>1380</v>
      </c>
      <c r="C818" s="173" t="s">
        <v>1381</v>
      </c>
      <c r="D818" s="13">
        <v>200</v>
      </c>
      <c r="E818" s="13">
        <v>400</v>
      </c>
      <c r="F818" s="200">
        <v>200</v>
      </c>
      <c r="G818" s="200"/>
      <c r="H818" s="200"/>
      <c r="I818" s="200"/>
      <c r="J818" s="200"/>
      <c r="K818" s="8" t="s">
        <v>1955</v>
      </c>
      <c r="O818" s="421"/>
      <c r="P818" s="40" t="s">
        <v>2446</v>
      </c>
      <c r="Q818" s="11" t="s">
        <v>98</v>
      </c>
      <c r="R818" s="11">
        <v>60</v>
      </c>
      <c r="S818" s="630"/>
      <c r="T818" s="703">
        <v>60</v>
      </c>
      <c r="U818" s="703"/>
      <c r="V818" s="703"/>
      <c r="W818" s="703"/>
      <c r="X818" s="703"/>
      <c r="Y818" s="6" t="s">
        <v>2670</v>
      </c>
    </row>
    <row r="819" spans="1:25" ht="18.600000000000001" thickBot="1" x14ac:dyDescent="0.4">
      <c r="A819" s="56" t="s">
        <v>1385</v>
      </c>
      <c r="B819" s="15"/>
      <c r="C819" s="83"/>
      <c r="D819" s="27"/>
      <c r="E819" s="27"/>
      <c r="F819" s="27"/>
      <c r="G819" s="27"/>
      <c r="H819" s="27"/>
      <c r="I819" s="27"/>
      <c r="J819" s="27"/>
      <c r="K819" s="16"/>
      <c r="O819" s="547"/>
      <c r="P819" s="554" t="s">
        <v>2447</v>
      </c>
      <c r="Q819" s="546" t="s">
        <v>98</v>
      </c>
      <c r="R819" s="546">
        <v>60</v>
      </c>
      <c r="S819" s="630"/>
      <c r="T819" s="703">
        <v>60</v>
      </c>
      <c r="U819" s="703"/>
      <c r="V819" s="703"/>
      <c r="W819" s="703"/>
      <c r="X819" s="703"/>
      <c r="Y819" s="574" t="s">
        <v>2671</v>
      </c>
    </row>
    <row r="820" spans="1:25" x14ac:dyDescent="0.3">
      <c r="A820" s="428" t="s">
        <v>1393</v>
      </c>
      <c r="B820" s="10" t="s">
        <v>1390</v>
      </c>
      <c r="C820" s="11" t="s">
        <v>2069</v>
      </c>
      <c r="D820" s="14">
        <v>660</v>
      </c>
      <c r="E820" s="14">
        <v>1782</v>
      </c>
      <c r="F820" s="200"/>
      <c r="G820" s="200"/>
      <c r="H820" s="200">
        <v>660</v>
      </c>
      <c r="I820" s="200"/>
      <c r="J820" s="200"/>
      <c r="K820" s="6" t="s">
        <v>252</v>
      </c>
      <c r="O820" s="421"/>
      <c r="P820" s="40" t="s">
        <v>2447</v>
      </c>
      <c r="Q820" s="11" t="s">
        <v>98</v>
      </c>
      <c r="R820" s="11">
        <v>60</v>
      </c>
      <c r="S820" s="630"/>
      <c r="T820" s="703">
        <v>60</v>
      </c>
      <c r="U820" s="703"/>
      <c r="V820" s="703"/>
      <c r="W820" s="703"/>
      <c r="X820" s="703"/>
      <c r="Y820" s="6" t="s">
        <v>2672</v>
      </c>
    </row>
    <row r="821" spans="1:25" x14ac:dyDescent="0.3">
      <c r="A821" s="35" t="s">
        <v>1394</v>
      </c>
      <c r="B821" s="40" t="s">
        <v>1389</v>
      </c>
      <c r="C821" s="11" t="s">
        <v>2069</v>
      </c>
      <c r="D821" s="11">
        <v>630</v>
      </c>
      <c r="E821" s="11">
        <v>1700</v>
      </c>
      <c r="F821" s="200"/>
      <c r="G821" s="200"/>
      <c r="H821" s="200">
        <v>630</v>
      </c>
      <c r="I821" s="200"/>
      <c r="J821" s="200"/>
      <c r="K821" s="4" t="s">
        <v>252</v>
      </c>
      <c r="O821" s="547"/>
      <c r="P821" s="583" t="s">
        <v>2448</v>
      </c>
      <c r="Q821" s="546" t="s">
        <v>98</v>
      </c>
      <c r="R821" s="546">
        <v>60</v>
      </c>
      <c r="S821" s="630"/>
      <c r="T821" s="703">
        <v>60</v>
      </c>
      <c r="U821" s="703"/>
      <c r="V821" s="703"/>
      <c r="W821" s="703"/>
      <c r="X821" s="703"/>
      <c r="Y821" s="562" t="s">
        <v>2673</v>
      </c>
    </row>
    <row r="822" spans="1:25" x14ac:dyDescent="0.3">
      <c r="A822" s="429"/>
      <c r="B822" s="252" t="s">
        <v>1391</v>
      </c>
      <c r="C822" s="11" t="s">
        <v>308</v>
      </c>
      <c r="D822" s="13">
        <v>800</v>
      </c>
      <c r="E822" s="13">
        <v>1600</v>
      </c>
      <c r="F822" s="200"/>
      <c r="G822" s="200"/>
      <c r="H822" s="200"/>
      <c r="I822" s="200">
        <v>800</v>
      </c>
      <c r="J822" s="200"/>
      <c r="K822" s="4" t="s">
        <v>252</v>
      </c>
      <c r="O822" s="421"/>
      <c r="P822" s="40" t="s">
        <v>2449</v>
      </c>
      <c r="Q822" s="11" t="s">
        <v>98</v>
      </c>
      <c r="R822" s="11">
        <v>60</v>
      </c>
      <c r="S822" s="630"/>
      <c r="T822" s="703">
        <v>60</v>
      </c>
      <c r="U822" s="703"/>
      <c r="V822" s="703"/>
      <c r="W822" s="703"/>
      <c r="X822" s="703"/>
      <c r="Y822" s="4" t="s">
        <v>2674</v>
      </c>
    </row>
    <row r="823" spans="1:25" x14ac:dyDescent="0.3">
      <c r="A823" s="421"/>
      <c r="B823" s="40" t="s">
        <v>1392</v>
      </c>
      <c r="C823" s="11" t="s">
        <v>2071</v>
      </c>
      <c r="D823" s="11">
        <v>330</v>
      </c>
      <c r="E823" s="11">
        <v>891</v>
      </c>
      <c r="F823" s="200"/>
      <c r="G823" s="200">
        <v>330</v>
      </c>
      <c r="H823" s="200"/>
      <c r="I823" s="200"/>
      <c r="J823" s="200"/>
      <c r="K823" s="4" t="s">
        <v>252</v>
      </c>
      <c r="O823" s="547"/>
      <c r="P823" s="554" t="s">
        <v>2454</v>
      </c>
      <c r="Q823" s="546" t="s">
        <v>98</v>
      </c>
      <c r="R823" s="546">
        <v>60</v>
      </c>
      <c r="S823" s="630"/>
      <c r="T823" s="703">
        <v>60</v>
      </c>
      <c r="U823" s="703"/>
      <c r="V823" s="703"/>
      <c r="W823" s="703"/>
      <c r="X823" s="703"/>
      <c r="Y823" s="562" t="s">
        <v>2675</v>
      </c>
    </row>
    <row r="824" spans="1:25" x14ac:dyDescent="0.3">
      <c r="A824" s="421"/>
      <c r="B824" s="40" t="s">
        <v>1386</v>
      </c>
      <c r="C824" s="11" t="s">
        <v>2109</v>
      </c>
      <c r="D824" s="82"/>
      <c r="E824" s="82"/>
      <c r="F824" s="200"/>
      <c r="G824" s="200"/>
      <c r="H824" s="200"/>
      <c r="I824" s="200"/>
      <c r="J824" s="200"/>
      <c r="K824" s="4"/>
      <c r="O824" s="429"/>
      <c r="P824" s="252" t="s">
        <v>2455</v>
      </c>
      <c r="Q824" s="11" t="s">
        <v>98</v>
      </c>
      <c r="R824" s="13">
        <v>60</v>
      </c>
      <c r="S824" s="648"/>
      <c r="T824" s="703">
        <v>60</v>
      </c>
      <c r="U824" s="703"/>
      <c r="V824" s="703"/>
      <c r="W824" s="703"/>
      <c r="X824" s="703"/>
      <c r="Y824" s="8" t="s">
        <v>2676</v>
      </c>
    </row>
    <row r="825" spans="1:25" x14ac:dyDescent="0.3">
      <c r="A825" s="421"/>
      <c r="B825" s="40" t="s">
        <v>1387</v>
      </c>
      <c r="C825" s="11" t="s">
        <v>314</v>
      </c>
      <c r="D825" s="11">
        <v>400</v>
      </c>
      <c r="E825" s="11">
        <v>920</v>
      </c>
      <c r="F825" s="200"/>
      <c r="G825" s="200">
        <v>400</v>
      </c>
      <c r="H825" s="200"/>
      <c r="I825" s="200"/>
      <c r="J825" s="200"/>
      <c r="K825" s="4" t="s">
        <v>252</v>
      </c>
      <c r="O825" s="428" t="s">
        <v>2481</v>
      </c>
      <c r="P825" s="10" t="s">
        <v>2472</v>
      </c>
      <c r="Q825" s="11" t="s">
        <v>98</v>
      </c>
      <c r="R825" s="630"/>
      <c r="S825" s="14">
        <v>1.5</v>
      </c>
      <c r="T825" s="703"/>
      <c r="U825" s="703"/>
      <c r="V825" s="703"/>
      <c r="W825" s="703"/>
      <c r="X825" s="703"/>
      <c r="Y825" s="6" t="s">
        <v>2475</v>
      </c>
    </row>
    <row r="826" spans="1:25" ht="15" thickBot="1" x14ac:dyDescent="0.35">
      <c r="A826" s="429"/>
      <c r="B826" s="252" t="s">
        <v>1388</v>
      </c>
      <c r="C826" s="11" t="s">
        <v>314</v>
      </c>
      <c r="D826" s="13">
        <v>240</v>
      </c>
      <c r="E826" s="13">
        <v>552</v>
      </c>
      <c r="F826" s="200">
        <v>240</v>
      </c>
      <c r="G826" s="200"/>
      <c r="H826" s="200"/>
      <c r="I826" s="200"/>
      <c r="J826" s="200"/>
      <c r="K826" s="8" t="s">
        <v>252</v>
      </c>
      <c r="O826" s="578" t="s">
        <v>2482</v>
      </c>
      <c r="P826" s="554" t="s">
        <v>2473</v>
      </c>
      <c r="Q826" s="546" t="s">
        <v>98</v>
      </c>
      <c r="R826" s="630"/>
      <c r="S826" s="546">
        <v>1.1000000000000001</v>
      </c>
      <c r="T826" s="703"/>
      <c r="U826" s="703"/>
      <c r="V826" s="703"/>
      <c r="W826" s="703"/>
      <c r="X826" s="703"/>
      <c r="Y826" s="562" t="s">
        <v>2476</v>
      </c>
    </row>
    <row r="827" spans="1:25" ht="18.600000000000001" thickBot="1" x14ac:dyDescent="0.4">
      <c r="A827" s="56" t="s">
        <v>1395</v>
      </c>
      <c r="B827" s="15"/>
      <c r="C827" s="83"/>
      <c r="D827" s="27"/>
      <c r="E827" s="27"/>
      <c r="F827" s="27"/>
      <c r="G827" s="27"/>
      <c r="H827" s="27"/>
      <c r="I827" s="27"/>
      <c r="J827" s="27"/>
      <c r="K827" s="16"/>
      <c r="O827" s="421" t="s">
        <v>2484</v>
      </c>
      <c r="P827" s="40" t="s">
        <v>2474</v>
      </c>
      <c r="Q827" s="11" t="s">
        <v>98</v>
      </c>
      <c r="R827" s="630"/>
      <c r="S827" s="630"/>
      <c r="T827" s="703"/>
      <c r="U827" s="703"/>
      <c r="V827" s="703"/>
      <c r="W827" s="703"/>
      <c r="X827" s="703"/>
      <c r="Y827" s="4" t="s">
        <v>2477</v>
      </c>
    </row>
    <row r="828" spans="1:25" x14ac:dyDescent="0.3">
      <c r="A828" s="428" t="s">
        <v>1487</v>
      </c>
      <c r="B828" s="10" t="s">
        <v>1396</v>
      </c>
      <c r="C828" s="11" t="s">
        <v>2111</v>
      </c>
      <c r="D828" s="14">
        <v>800</v>
      </c>
      <c r="E828" s="14">
        <v>1730</v>
      </c>
      <c r="F828" s="200"/>
      <c r="G828" s="200"/>
      <c r="H828" s="200"/>
      <c r="I828" s="200">
        <v>800</v>
      </c>
      <c r="J828" s="200"/>
      <c r="K828" s="6" t="s">
        <v>1956</v>
      </c>
      <c r="O828" s="587"/>
      <c r="P828" s="551" t="s">
        <v>2478</v>
      </c>
      <c r="Q828" s="546" t="s">
        <v>2479</v>
      </c>
      <c r="R828" s="552">
        <v>780</v>
      </c>
      <c r="S828" s="552">
        <v>1570</v>
      </c>
      <c r="T828" s="703"/>
      <c r="U828" s="703"/>
      <c r="V828" s="703"/>
      <c r="W828" s="703">
        <v>780</v>
      </c>
      <c r="X828" s="703"/>
      <c r="Y828" s="575" t="s">
        <v>2480</v>
      </c>
    </row>
    <row r="829" spans="1:25" x14ac:dyDescent="0.3">
      <c r="A829" s="35" t="s">
        <v>1488</v>
      </c>
      <c r="B829" s="40" t="s">
        <v>1400</v>
      </c>
      <c r="C829" s="173" t="s">
        <v>2110</v>
      </c>
      <c r="D829" s="82"/>
      <c r="E829" s="82"/>
      <c r="F829" s="200"/>
      <c r="G829" s="200"/>
      <c r="H829" s="200"/>
      <c r="I829" s="200"/>
      <c r="J829" s="200"/>
      <c r="K829" s="4"/>
      <c r="O829" s="421"/>
      <c r="P829" s="40" t="s">
        <v>2528</v>
      </c>
      <c r="Q829" s="11" t="s">
        <v>98</v>
      </c>
      <c r="R829" s="11">
        <v>320</v>
      </c>
      <c r="S829" s="11">
        <v>704</v>
      </c>
      <c r="T829" s="703"/>
      <c r="U829" s="703">
        <v>320</v>
      </c>
      <c r="V829" s="703"/>
      <c r="W829" s="703"/>
      <c r="X829" s="703"/>
      <c r="Y829" s="6" t="s">
        <v>2517</v>
      </c>
    </row>
    <row r="830" spans="1:25" x14ac:dyDescent="0.3">
      <c r="A830" s="421"/>
      <c r="B830" s="40" t="s">
        <v>1401</v>
      </c>
      <c r="C830" s="11" t="s">
        <v>2079</v>
      </c>
      <c r="D830" s="11">
        <v>400</v>
      </c>
      <c r="E830" s="11">
        <v>888</v>
      </c>
      <c r="F830" s="200"/>
      <c r="G830" s="200">
        <v>400</v>
      </c>
      <c r="H830" s="200"/>
      <c r="I830" s="200"/>
      <c r="J830" s="200"/>
      <c r="K830" s="6" t="s">
        <v>1957</v>
      </c>
      <c r="O830" s="547"/>
      <c r="P830" s="554" t="s">
        <v>2529</v>
      </c>
      <c r="Q830" s="546" t="s">
        <v>98</v>
      </c>
      <c r="R830" s="546">
        <v>480</v>
      </c>
      <c r="S830" s="546">
        <v>1056</v>
      </c>
      <c r="T830" s="703"/>
      <c r="U830" s="703">
        <v>480</v>
      </c>
      <c r="V830" s="703"/>
      <c r="W830" s="703"/>
      <c r="X830" s="703"/>
      <c r="Y830" s="574" t="s">
        <v>2517</v>
      </c>
    </row>
    <row r="831" spans="1:25" x14ac:dyDescent="0.3">
      <c r="A831" s="421"/>
      <c r="B831" s="40" t="s">
        <v>1402</v>
      </c>
      <c r="C831" s="11" t="s">
        <v>2079</v>
      </c>
      <c r="D831" s="11">
        <v>400</v>
      </c>
      <c r="E831" s="11">
        <v>888</v>
      </c>
      <c r="F831" s="200"/>
      <c r="G831" s="200">
        <v>400</v>
      </c>
      <c r="H831" s="200"/>
      <c r="I831" s="200"/>
      <c r="J831" s="200"/>
      <c r="K831" s="6" t="s">
        <v>1956</v>
      </c>
      <c r="O831" s="421"/>
      <c r="P831" s="40" t="s">
        <v>2530</v>
      </c>
      <c r="Q831" s="11" t="s">
        <v>98</v>
      </c>
      <c r="R831" s="11">
        <v>320</v>
      </c>
      <c r="S831" s="11">
        <v>800</v>
      </c>
      <c r="T831" s="703"/>
      <c r="U831" s="703">
        <v>320</v>
      </c>
      <c r="V831" s="703"/>
      <c r="W831" s="703"/>
      <c r="X831" s="703"/>
      <c r="Y831" s="6" t="s">
        <v>2527</v>
      </c>
    </row>
    <row r="832" spans="1:25" x14ac:dyDescent="0.3">
      <c r="A832" s="421"/>
      <c r="B832" s="40" t="s">
        <v>1403</v>
      </c>
      <c r="C832" s="11" t="s">
        <v>2079</v>
      </c>
      <c r="D832" s="11">
        <v>200</v>
      </c>
      <c r="E832" s="11">
        <v>439</v>
      </c>
      <c r="F832" s="200">
        <v>200</v>
      </c>
      <c r="G832" s="200"/>
      <c r="H832" s="200"/>
      <c r="I832" s="200"/>
      <c r="J832" s="200"/>
      <c r="K832" s="6" t="s">
        <v>1956</v>
      </c>
      <c r="O832" s="587"/>
      <c r="P832" s="551" t="s">
        <v>2531</v>
      </c>
      <c r="Q832" s="546" t="s">
        <v>98</v>
      </c>
      <c r="R832" s="552">
        <v>480</v>
      </c>
      <c r="S832" s="552">
        <v>1200</v>
      </c>
      <c r="T832" s="703"/>
      <c r="U832" s="703">
        <v>480</v>
      </c>
      <c r="V832" s="703"/>
      <c r="W832" s="703"/>
      <c r="X832" s="703"/>
      <c r="Y832" s="586" t="s">
        <v>2527</v>
      </c>
    </row>
    <row r="833" spans="1:25" x14ac:dyDescent="0.3">
      <c r="A833" s="421" t="s">
        <v>1486</v>
      </c>
      <c r="B833" s="40" t="s">
        <v>1404</v>
      </c>
      <c r="C833" s="11" t="s">
        <v>2079</v>
      </c>
      <c r="D833" s="11">
        <v>200</v>
      </c>
      <c r="E833" s="11">
        <v>439</v>
      </c>
      <c r="F833" s="200">
        <v>200</v>
      </c>
      <c r="G833" s="200"/>
      <c r="H833" s="200"/>
      <c r="I833" s="200"/>
      <c r="J833" s="200"/>
      <c r="K833" s="6" t="s">
        <v>1957</v>
      </c>
      <c r="O833" s="428" t="s">
        <v>2555</v>
      </c>
      <c r="P833" s="10" t="s">
        <v>2552</v>
      </c>
      <c r="Q833" s="11" t="s">
        <v>98</v>
      </c>
      <c r="R833" s="14">
        <v>50</v>
      </c>
      <c r="S833" s="648"/>
      <c r="T833" s="703">
        <v>50</v>
      </c>
      <c r="U833" s="703"/>
      <c r="V833" s="703"/>
      <c r="W833" s="703"/>
      <c r="X833" s="703"/>
      <c r="Y833" s="6"/>
    </row>
    <row r="834" spans="1:25" x14ac:dyDescent="0.3">
      <c r="A834" s="421" t="s">
        <v>1485</v>
      </c>
      <c r="B834" s="40" t="s">
        <v>1405</v>
      </c>
      <c r="C834" s="11" t="s">
        <v>2112</v>
      </c>
      <c r="D834" s="11">
        <v>24</v>
      </c>
      <c r="E834" s="82"/>
      <c r="F834" s="200">
        <v>24</v>
      </c>
      <c r="G834" s="200"/>
      <c r="H834" s="200"/>
      <c r="I834" s="200"/>
      <c r="J834" s="200"/>
      <c r="K834" s="6" t="s">
        <v>1956</v>
      </c>
      <c r="O834" s="578" t="s">
        <v>2556</v>
      </c>
      <c r="P834" s="554" t="s">
        <v>2553</v>
      </c>
      <c r="Q834" s="546" t="s">
        <v>98</v>
      </c>
      <c r="R834" s="546">
        <v>110</v>
      </c>
      <c r="S834" s="648"/>
      <c r="T834" s="703">
        <v>110</v>
      </c>
      <c r="U834" s="703"/>
      <c r="V834" s="703"/>
      <c r="W834" s="703"/>
      <c r="X834" s="703"/>
      <c r="Y834" s="562"/>
    </row>
    <row r="835" spans="1:25" x14ac:dyDescent="0.3">
      <c r="A835" s="421"/>
      <c r="B835" s="40" t="s">
        <v>1406</v>
      </c>
      <c r="C835" s="173" t="s">
        <v>2079</v>
      </c>
      <c r="D835" s="11">
        <v>200</v>
      </c>
      <c r="E835" s="82"/>
      <c r="F835" s="200">
        <v>200</v>
      </c>
      <c r="G835" s="200"/>
      <c r="H835" s="200"/>
      <c r="I835" s="200"/>
      <c r="J835" s="200"/>
      <c r="K835" s="4" t="s">
        <v>1958</v>
      </c>
      <c r="O835" s="429"/>
      <c r="P835" s="252" t="s">
        <v>2554</v>
      </c>
      <c r="Q835" s="11" t="s">
        <v>98</v>
      </c>
      <c r="R835" s="13">
        <v>440</v>
      </c>
      <c r="S835" s="648"/>
      <c r="T835" s="752"/>
      <c r="U835" s="752">
        <v>440</v>
      </c>
      <c r="V835" s="752"/>
      <c r="W835" s="752"/>
      <c r="X835" s="752"/>
      <c r="Y835" s="8"/>
    </row>
    <row r="836" spans="1:25" x14ac:dyDescent="0.3">
      <c r="A836" s="421"/>
      <c r="B836" s="40" t="s">
        <v>1479</v>
      </c>
      <c r="C836" s="173" t="s">
        <v>2079</v>
      </c>
      <c r="D836" s="11">
        <v>400</v>
      </c>
      <c r="E836" s="82"/>
      <c r="F836" s="200"/>
      <c r="G836" s="200">
        <v>400</v>
      </c>
      <c r="H836" s="200"/>
      <c r="I836" s="200"/>
      <c r="J836" s="200"/>
      <c r="K836" s="4" t="s">
        <v>1958</v>
      </c>
      <c r="O836" s="428" t="s">
        <v>2575</v>
      </c>
      <c r="P836" s="10" t="s">
        <v>2563</v>
      </c>
      <c r="Q836" s="11" t="s">
        <v>2558</v>
      </c>
      <c r="R836" s="14">
        <v>150</v>
      </c>
      <c r="S836" s="648"/>
      <c r="T836" s="703">
        <v>150</v>
      </c>
      <c r="U836" s="703"/>
      <c r="V836" s="703"/>
      <c r="W836" s="703"/>
      <c r="X836" s="703"/>
      <c r="Y836" s="6" t="s">
        <v>2561</v>
      </c>
    </row>
    <row r="837" spans="1:25" x14ac:dyDescent="0.3">
      <c r="A837" s="421"/>
      <c r="B837" s="40" t="s">
        <v>1481</v>
      </c>
      <c r="C837" s="173" t="s">
        <v>2079</v>
      </c>
      <c r="D837" s="11">
        <v>800</v>
      </c>
      <c r="E837" s="82"/>
      <c r="F837" s="200"/>
      <c r="G837" s="200"/>
      <c r="H837" s="200"/>
      <c r="I837" s="200">
        <v>800</v>
      </c>
      <c r="J837" s="200"/>
      <c r="K837" s="4" t="s">
        <v>1959</v>
      </c>
      <c r="O837" s="578" t="s">
        <v>2576</v>
      </c>
      <c r="P837" s="554" t="s">
        <v>2564</v>
      </c>
      <c r="Q837" s="546" t="s">
        <v>2558</v>
      </c>
      <c r="R837" s="546">
        <v>270</v>
      </c>
      <c r="S837" s="648"/>
      <c r="T837" s="703"/>
      <c r="U837" s="703">
        <v>270</v>
      </c>
      <c r="V837" s="703"/>
      <c r="W837" s="703"/>
      <c r="X837" s="703"/>
      <c r="Y837" s="574" t="s">
        <v>2560</v>
      </c>
    </row>
    <row r="838" spans="1:25" ht="15" thickBot="1" x14ac:dyDescent="0.35">
      <c r="A838" s="421"/>
      <c r="B838" s="40" t="s">
        <v>1483</v>
      </c>
      <c r="C838" s="11" t="s">
        <v>2114</v>
      </c>
      <c r="D838" s="11">
        <v>340</v>
      </c>
      <c r="E838" s="65">
        <v>900</v>
      </c>
      <c r="F838" s="200"/>
      <c r="G838" s="200">
        <v>340</v>
      </c>
      <c r="H838" s="200"/>
      <c r="I838" s="200"/>
      <c r="J838" s="200"/>
      <c r="K838" s="4" t="s">
        <v>1960</v>
      </c>
      <c r="O838" s="421"/>
      <c r="P838" s="40" t="s">
        <v>2565</v>
      </c>
      <c r="Q838" s="11" t="s">
        <v>2558</v>
      </c>
      <c r="R838" s="11">
        <v>365</v>
      </c>
      <c r="S838" s="648"/>
      <c r="T838" s="703"/>
      <c r="U838" s="703">
        <v>365</v>
      </c>
      <c r="V838" s="703"/>
      <c r="W838" s="703"/>
      <c r="X838" s="703"/>
      <c r="Y838" s="6" t="s">
        <v>2559</v>
      </c>
    </row>
    <row r="839" spans="1:25" ht="18.600000000000001" thickBot="1" x14ac:dyDescent="0.4">
      <c r="A839" s="56" t="s">
        <v>3661</v>
      </c>
      <c r="B839" s="15"/>
      <c r="C839" s="83"/>
      <c r="D839" s="27"/>
      <c r="E839" s="27"/>
      <c r="F839" s="27"/>
      <c r="G839" s="27"/>
      <c r="H839" s="27"/>
      <c r="I839" s="27"/>
      <c r="J839" s="27"/>
      <c r="K839" s="16"/>
      <c r="O839" s="587"/>
      <c r="P839" s="551" t="s">
        <v>2562</v>
      </c>
      <c r="Q839" s="546" t="s">
        <v>2558</v>
      </c>
      <c r="R839" s="552">
        <v>365</v>
      </c>
      <c r="S839" s="648"/>
      <c r="T839" s="703"/>
      <c r="U839" s="703">
        <v>365</v>
      </c>
      <c r="V839" s="703"/>
      <c r="W839" s="703"/>
      <c r="X839" s="703"/>
      <c r="Y839" s="574" t="s">
        <v>2559</v>
      </c>
    </row>
    <row r="840" spans="1:25" x14ac:dyDescent="0.3">
      <c r="A840" s="435" t="s">
        <v>1443</v>
      </c>
      <c r="B840" s="40" t="s">
        <v>1430</v>
      </c>
      <c r="C840" s="11" t="s">
        <v>2115</v>
      </c>
      <c r="D840" s="11">
        <v>340</v>
      </c>
      <c r="E840" s="82"/>
      <c r="F840" s="281"/>
      <c r="G840" s="281">
        <v>340</v>
      </c>
      <c r="H840" s="281"/>
      <c r="I840" s="281"/>
      <c r="J840" s="281"/>
      <c r="K840" s="4" t="s">
        <v>1962</v>
      </c>
      <c r="O840" s="588" t="s">
        <v>2651</v>
      </c>
      <c r="P840" s="545" t="s">
        <v>2624</v>
      </c>
      <c r="Q840" s="546" t="s">
        <v>2105</v>
      </c>
      <c r="R840" s="545">
        <v>640</v>
      </c>
      <c r="S840" s="545">
        <v>1210</v>
      </c>
      <c r="T840" s="703"/>
      <c r="U840" s="703"/>
      <c r="V840" s="703">
        <v>640</v>
      </c>
      <c r="W840" s="703"/>
      <c r="X840" s="703"/>
      <c r="Y840" s="574" t="s">
        <v>2626</v>
      </c>
    </row>
    <row r="841" spans="1:25" x14ac:dyDescent="0.3">
      <c r="A841" s="35" t="s">
        <v>1444</v>
      </c>
      <c r="B841" s="40" t="s">
        <v>1432</v>
      </c>
      <c r="C841" s="11" t="s">
        <v>2115</v>
      </c>
      <c r="D841" s="11">
        <v>340</v>
      </c>
      <c r="E841" s="82"/>
      <c r="F841" s="281"/>
      <c r="G841" s="281">
        <v>340</v>
      </c>
      <c r="H841" s="281"/>
      <c r="I841" s="281"/>
      <c r="J841" s="281"/>
      <c r="K841" s="4" t="s">
        <v>1963</v>
      </c>
      <c r="O841" s="556" t="s">
        <v>2640</v>
      </c>
      <c r="P841" s="545" t="s">
        <v>2639</v>
      </c>
      <c r="Q841" s="546" t="s">
        <v>2558</v>
      </c>
      <c r="R841" s="545">
        <v>550</v>
      </c>
      <c r="S841" s="624"/>
      <c r="T841" s="703"/>
      <c r="U841" s="703"/>
      <c r="V841" s="703">
        <v>550</v>
      </c>
      <c r="W841" s="703"/>
      <c r="X841" s="703"/>
      <c r="Y841" s="574" t="s">
        <v>2641</v>
      </c>
    </row>
    <row r="842" spans="1:25" x14ac:dyDescent="0.3">
      <c r="A842" s="421"/>
      <c r="B842" s="40" t="s">
        <v>1433</v>
      </c>
      <c r="C842" s="11" t="s">
        <v>2115</v>
      </c>
      <c r="D842" s="11">
        <v>680</v>
      </c>
      <c r="E842" s="82"/>
      <c r="F842" s="281"/>
      <c r="G842" s="281"/>
      <c r="H842" s="281">
        <v>680</v>
      </c>
      <c r="I842" s="281"/>
      <c r="J842" s="281"/>
      <c r="K842" s="4" t="s">
        <v>1964</v>
      </c>
      <c r="O842" s="421"/>
      <c r="P842" s="11" t="s">
        <v>2849</v>
      </c>
      <c r="Q842" s="11" t="s">
        <v>2558</v>
      </c>
      <c r="R842" s="11">
        <v>120</v>
      </c>
      <c r="S842" s="630"/>
      <c r="T842" s="703">
        <v>120</v>
      </c>
      <c r="U842" s="703"/>
      <c r="V842" s="703"/>
      <c r="W842" s="703"/>
      <c r="X842" s="703"/>
      <c r="Y842" s="6" t="s">
        <v>2850</v>
      </c>
    </row>
    <row r="843" spans="1:25" x14ac:dyDescent="0.3">
      <c r="A843" s="421" t="s">
        <v>1477</v>
      </c>
      <c r="B843" s="40" t="s">
        <v>1434</v>
      </c>
      <c r="C843" s="11" t="s">
        <v>2115</v>
      </c>
      <c r="D843" s="11">
        <v>680</v>
      </c>
      <c r="E843" s="11">
        <v>1768</v>
      </c>
      <c r="F843" s="281"/>
      <c r="G843" s="281"/>
      <c r="H843" s="281">
        <v>680</v>
      </c>
      <c r="I843" s="281"/>
      <c r="J843" s="281"/>
      <c r="K843" s="4" t="s">
        <v>1965</v>
      </c>
      <c r="O843" s="428" t="s">
        <v>2921</v>
      </c>
      <c r="P843" s="14" t="s">
        <v>2913</v>
      </c>
      <c r="Q843" s="11" t="s">
        <v>98</v>
      </c>
      <c r="R843" s="14">
        <v>115</v>
      </c>
      <c r="S843" s="14">
        <v>2.48</v>
      </c>
      <c r="T843" s="703">
        <v>115</v>
      </c>
      <c r="U843" s="703"/>
      <c r="V843" s="703"/>
      <c r="W843" s="703"/>
      <c r="X843" s="703"/>
      <c r="Y843" s="6" t="s">
        <v>2910</v>
      </c>
    </row>
    <row r="844" spans="1:25" x14ac:dyDescent="0.3">
      <c r="A844" s="421"/>
      <c r="B844" s="40" t="s">
        <v>1435</v>
      </c>
      <c r="C844" s="11" t="s">
        <v>2115</v>
      </c>
      <c r="D844" s="11">
        <v>680</v>
      </c>
      <c r="E844" s="82"/>
      <c r="F844" s="281"/>
      <c r="G844" s="281"/>
      <c r="H844" s="281">
        <v>680</v>
      </c>
      <c r="I844" s="281"/>
      <c r="J844" s="281"/>
      <c r="K844" s="4" t="s">
        <v>1966</v>
      </c>
      <c r="O844" s="578" t="s">
        <v>2922</v>
      </c>
      <c r="P844" s="546" t="s">
        <v>2909</v>
      </c>
      <c r="Q844" s="546" t="s">
        <v>98</v>
      </c>
      <c r="R844" s="546">
        <v>112</v>
      </c>
      <c r="S844" s="546">
        <v>240</v>
      </c>
      <c r="T844" s="703">
        <v>112</v>
      </c>
      <c r="U844" s="703"/>
      <c r="V844" s="703"/>
      <c r="W844" s="703"/>
      <c r="X844" s="703"/>
      <c r="Y844" s="574" t="s">
        <v>2911</v>
      </c>
    </row>
    <row r="845" spans="1:25" x14ac:dyDescent="0.3">
      <c r="A845" s="421"/>
      <c r="B845" s="40" t="s">
        <v>1436</v>
      </c>
      <c r="C845" s="11" t="s">
        <v>2115</v>
      </c>
      <c r="D845" s="11">
        <v>680</v>
      </c>
      <c r="E845" s="11">
        <v>1768</v>
      </c>
      <c r="F845" s="281"/>
      <c r="G845" s="281"/>
      <c r="H845" s="281">
        <v>680</v>
      </c>
      <c r="I845" s="281"/>
      <c r="J845" s="281"/>
      <c r="K845" s="4" t="s">
        <v>1963</v>
      </c>
      <c r="O845" s="421"/>
      <c r="P845" s="11" t="s">
        <v>2912</v>
      </c>
      <c r="Q845" s="11" t="s">
        <v>98</v>
      </c>
      <c r="R845" s="11">
        <v>235</v>
      </c>
      <c r="S845" s="11">
        <v>580</v>
      </c>
      <c r="T845" s="703">
        <v>235</v>
      </c>
      <c r="U845" s="703"/>
      <c r="V845" s="703"/>
      <c r="W845" s="703"/>
      <c r="X845" s="703"/>
      <c r="Y845" s="6" t="s">
        <v>2914</v>
      </c>
    </row>
    <row r="846" spans="1:25" x14ac:dyDescent="0.3">
      <c r="A846" s="421"/>
      <c r="B846" s="40" t="s">
        <v>1408</v>
      </c>
      <c r="C846" s="11" t="s">
        <v>2114</v>
      </c>
      <c r="D846" s="11">
        <v>300</v>
      </c>
      <c r="E846" s="11">
        <v>750</v>
      </c>
      <c r="F846" s="315"/>
      <c r="G846" s="315">
        <v>300</v>
      </c>
      <c r="H846" s="315"/>
      <c r="I846" s="315"/>
      <c r="J846" s="315"/>
      <c r="K846" s="4" t="s">
        <v>1962</v>
      </c>
      <c r="O846" s="547"/>
      <c r="P846" s="546" t="s">
        <v>2915</v>
      </c>
      <c r="Q846" s="546" t="s">
        <v>98</v>
      </c>
      <c r="R846" s="546">
        <v>350</v>
      </c>
      <c r="S846" s="546">
        <v>868</v>
      </c>
      <c r="T846" s="703"/>
      <c r="U846" s="703">
        <v>350</v>
      </c>
      <c r="V846" s="703"/>
      <c r="W846" s="703"/>
      <c r="X846" s="703"/>
      <c r="Y846" s="574" t="s">
        <v>2916</v>
      </c>
    </row>
    <row r="847" spans="1:25" x14ac:dyDescent="0.3">
      <c r="A847" s="421"/>
      <c r="B847" s="40" t="s">
        <v>1409</v>
      </c>
      <c r="C847" s="11" t="s">
        <v>2114</v>
      </c>
      <c r="D847" s="11">
        <v>325</v>
      </c>
      <c r="E847" s="11">
        <v>680</v>
      </c>
      <c r="F847" s="315"/>
      <c r="G847" s="315">
        <v>325</v>
      </c>
      <c r="H847" s="315"/>
      <c r="I847" s="315"/>
      <c r="J847" s="315"/>
      <c r="K847" s="4" t="s">
        <v>1964</v>
      </c>
      <c r="O847" s="429"/>
      <c r="P847" s="13" t="s">
        <v>2917</v>
      </c>
      <c r="Q847" s="11" t="s">
        <v>98</v>
      </c>
      <c r="R847" s="13">
        <v>470</v>
      </c>
      <c r="S847" s="13">
        <v>1150</v>
      </c>
      <c r="T847" s="703"/>
      <c r="U847" s="703">
        <v>470</v>
      </c>
      <c r="V847" s="703"/>
      <c r="W847" s="703"/>
      <c r="X847" s="703"/>
      <c r="Y847" s="6" t="s">
        <v>2918</v>
      </c>
    </row>
    <row r="848" spans="1:25" x14ac:dyDescent="0.3">
      <c r="A848" s="421"/>
      <c r="B848" s="40" t="s">
        <v>1410</v>
      </c>
      <c r="C848" s="11" t="s">
        <v>2114</v>
      </c>
      <c r="D848" s="11">
        <v>300</v>
      </c>
      <c r="E848" s="11">
        <v>750</v>
      </c>
      <c r="F848" s="315"/>
      <c r="G848" s="315">
        <v>300</v>
      </c>
      <c r="H848" s="315"/>
      <c r="I848" s="315"/>
      <c r="J848" s="315"/>
      <c r="K848" s="4" t="s">
        <v>1963</v>
      </c>
      <c r="O848" s="587"/>
      <c r="P848" s="552" t="s">
        <v>2919</v>
      </c>
      <c r="Q848" s="546" t="s">
        <v>98</v>
      </c>
      <c r="R848" s="552">
        <v>705</v>
      </c>
      <c r="S848" s="552">
        <v>1740</v>
      </c>
      <c r="T848" s="703"/>
      <c r="U848" s="703"/>
      <c r="V848" s="703">
        <v>705</v>
      </c>
      <c r="W848" s="703"/>
      <c r="X848" s="703"/>
      <c r="Y848" s="586" t="s">
        <v>2920</v>
      </c>
    </row>
    <row r="849" spans="1:25" x14ac:dyDescent="0.3">
      <c r="A849" s="421"/>
      <c r="B849" s="40" t="s">
        <v>1411</v>
      </c>
      <c r="C849" s="11" t="s">
        <v>2114</v>
      </c>
      <c r="D849" s="11">
        <v>325</v>
      </c>
      <c r="E849" s="11">
        <v>680</v>
      </c>
      <c r="F849" s="315"/>
      <c r="G849" s="315">
        <v>325</v>
      </c>
      <c r="H849" s="315"/>
      <c r="I849" s="315"/>
      <c r="J849" s="315"/>
      <c r="K849" s="4" t="s">
        <v>1964</v>
      </c>
      <c r="O849" s="421"/>
      <c r="P849" s="11" t="s">
        <v>2933</v>
      </c>
      <c r="Q849" s="11" t="s">
        <v>98</v>
      </c>
      <c r="R849" s="11">
        <v>200</v>
      </c>
      <c r="S849" s="11">
        <v>396</v>
      </c>
      <c r="T849" s="703">
        <v>200</v>
      </c>
      <c r="U849" s="703"/>
      <c r="V849" s="703"/>
      <c r="W849" s="703"/>
      <c r="X849" s="703"/>
      <c r="Y849" s="4" t="s">
        <v>2926</v>
      </c>
    </row>
    <row r="850" spans="1:25" x14ac:dyDescent="0.3">
      <c r="A850" s="429"/>
      <c r="B850" s="40" t="s">
        <v>1413</v>
      </c>
      <c r="C850" s="11" t="s">
        <v>1417</v>
      </c>
      <c r="D850" s="11">
        <v>600</v>
      </c>
      <c r="E850" s="11">
        <v>1500</v>
      </c>
      <c r="F850" s="315"/>
      <c r="G850" s="315"/>
      <c r="H850" s="315">
        <v>600</v>
      </c>
      <c r="I850" s="315"/>
      <c r="J850" s="315"/>
      <c r="K850" s="4" t="s">
        <v>1963</v>
      </c>
      <c r="O850" s="421"/>
      <c r="P850" s="11" t="s">
        <v>2936</v>
      </c>
      <c r="Q850" s="11" t="s">
        <v>98</v>
      </c>
      <c r="R850" s="11">
        <v>18</v>
      </c>
      <c r="S850" s="630"/>
      <c r="T850" s="703">
        <v>18</v>
      </c>
      <c r="U850" s="703"/>
      <c r="V850" s="703"/>
      <c r="W850" s="703"/>
      <c r="X850" s="703"/>
      <c r="Y850" s="4" t="s">
        <v>2937</v>
      </c>
    </row>
    <row r="851" spans="1:25" x14ac:dyDescent="0.3">
      <c r="A851" s="421"/>
      <c r="B851" s="40" t="s">
        <v>1414</v>
      </c>
      <c r="C851" s="11" t="s">
        <v>1417</v>
      </c>
      <c r="D851" s="11">
        <v>600</v>
      </c>
      <c r="E851" s="11">
        <v>1330</v>
      </c>
      <c r="F851" s="315"/>
      <c r="G851" s="315"/>
      <c r="H851" s="315">
        <v>600</v>
      </c>
      <c r="I851" s="315"/>
      <c r="J851" s="315"/>
      <c r="K851" s="4" t="s">
        <v>1967</v>
      </c>
      <c r="O851" s="587"/>
      <c r="P851" s="552" t="s">
        <v>2938</v>
      </c>
      <c r="Q851" s="546" t="s">
        <v>98</v>
      </c>
      <c r="R851" s="552">
        <v>18</v>
      </c>
      <c r="S851" s="648"/>
      <c r="T851" s="703">
        <v>18</v>
      </c>
      <c r="U851" s="703"/>
      <c r="V851" s="703"/>
      <c r="W851" s="703"/>
      <c r="X851" s="703"/>
      <c r="Y851" s="575" t="s">
        <v>2937</v>
      </c>
    </row>
    <row r="852" spans="1:25" x14ac:dyDescent="0.3">
      <c r="A852" s="421"/>
      <c r="B852" s="40" t="s">
        <v>1415</v>
      </c>
      <c r="C852" s="11" t="s">
        <v>1417</v>
      </c>
      <c r="D852" s="11">
        <v>600</v>
      </c>
      <c r="E852" s="11">
        <v>1500</v>
      </c>
      <c r="F852" s="315"/>
      <c r="G852" s="315"/>
      <c r="H852" s="315">
        <v>600</v>
      </c>
      <c r="I852" s="315"/>
      <c r="J852" s="315"/>
      <c r="K852" s="4" t="s">
        <v>1968</v>
      </c>
      <c r="O852" s="424" t="s">
        <v>2956</v>
      </c>
      <c r="P852" s="11" t="s">
        <v>2953</v>
      </c>
      <c r="Q852" s="11" t="s">
        <v>98</v>
      </c>
      <c r="R852" s="11">
        <v>90</v>
      </c>
      <c r="S852" s="648"/>
      <c r="T852" s="703">
        <v>90</v>
      </c>
      <c r="U852" s="703"/>
      <c r="V852" s="703"/>
      <c r="W852" s="703"/>
      <c r="X852" s="703"/>
      <c r="Y852" s="4" t="s">
        <v>2954</v>
      </c>
    </row>
    <row r="853" spans="1:25" x14ac:dyDescent="0.3">
      <c r="A853" s="421"/>
      <c r="B853" s="40" t="s">
        <v>1416</v>
      </c>
      <c r="C853" s="11" t="s">
        <v>1417</v>
      </c>
      <c r="D853" s="11">
        <v>600</v>
      </c>
      <c r="E853" s="11">
        <v>1330</v>
      </c>
      <c r="F853" s="315"/>
      <c r="G853" s="315"/>
      <c r="H853" s="315">
        <v>600</v>
      </c>
      <c r="I853" s="315"/>
      <c r="J853" s="315"/>
      <c r="K853" s="4" t="s">
        <v>1961</v>
      </c>
      <c r="O853" s="429"/>
      <c r="P853" s="13" t="s">
        <v>3119</v>
      </c>
      <c r="Q853" s="11" t="s">
        <v>98</v>
      </c>
      <c r="R853" s="26">
        <v>32</v>
      </c>
      <c r="S853" s="26"/>
      <c r="T853" s="316">
        <v>32</v>
      </c>
      <c r="U853" s="316"/>
      <c r="V853" s="316"/>
      <c r="W853" s="316"/>
      <c r="X853" s="316"/>
      <c r="Y853" s="8"/>
    </row>
    <row r="854" spans="1:25" x14ac:dyDescent="0.3">
      <c r="A854" s="421"/>
      <c r="B854" s="40" t="s">
        <v>1419</v>
      </c>
      <c r="C854" s="11" t="s">
        <v>1418</v>
      </c>
      <c r="D854" s="11">
        <v>600</v>
      </c>
      <c r="E854" s="11">
        <v>1500</v>
      </c>
      <c r="F854" s="315"/>
      <c r="G854" s="315"/>
      <c r="H854" s="315">
        <v>600</v>
      </c>
      <c r="I854" s="315"/>
      <c r="J854" s="315"/>
      <c r="K854" s="4" t="s">
        <v>1963</v>
      </c>
      <c r="O854" s="587"/>
      <c r="P854" s="552" t="s">
        <v>3126</v>
      </c>
      <c r="Q854" s="546" t="s">
        <v>98</v>
      </c>
      <c r="R854" s="580">
        <v>50</v>
      </c>
      <c r="S854" s="580">
        <v>120</v>
      </c>
      <c r="T854" s="316">
        <v>50</v>
      </c>
      <c r="U854" s="316"/>
      <c r="V854" s="316"/>
      <c r="W854" s="316"/>
      <c r="X854" s="316"/>
      <c r="Y854" s="575"/>
    </row>
    <row r="855" spans="1:25" x14ac:dyDescent="0.3">
      <c r="A855" s="421"/>
      <c r="B855" s="40" t="s">
        <v>1420</v>
      </c>
      <c r="C855" s="11" t="s">
        <v>1418</v>
      </c>
      <c r="D855" s="11">
        <v>600</v>
      </c>
      <c r="E855" s="11">
        <v>1330</v>
      </c>
      <c r="F855" s="315"/>
      <c r="G855" s="315"/>
      <c r="H855" s="315">
        <v>600</v>
      </c>
      <c r="I855" s="315"/>
      <c r="J855" s="315"/>
      <c r="K855" s="4" t="s">
        <v>1966</v>
      </c>
      <c r="O855" s="426" t="s">
        <v>3135</v>
      </c>
      <c r="P855" s="14" t="s">
        <v>3134</v>
      </c>
      <c r="Q855" s="11" t="s">
        <v>98</v>
      </c>
      <c r="R855" s="14">
        <v>140</v>
      </c>
      <c r="S855" s="14">
        <v>170</v>
      </c>
      <c r="T855" s="703">
        <v>140</v>
      </c>
      <c r="U855" s="703"/>
      <c r="V855" s="703"/>
      <c r="W855" s="703"/>
      <c r="X855" s="703"/>
      <c r="Y855" s="6"/>
    </row>
    <row r="856" spans="1:25" x14ac:dyDescent="0.3">
      <c r="A856" s="429"/>
      <c r="B856" s="40" t="s">
        <v>1421</v>
      </c>
      <c r="C856" s="11" t="s">
        <v>1418</v>
      </c>
      <c r="D856" s="11">
        <v>600</v>
      </c>
      <c r="E856" s="11">
        <v>1500</v>
      </c>
      <c r="F856" s="315"/>
      <c r="G856" s="315"/>
      <c r="H856" s="315">
        <v>600</v>
      </c>
      <c r="I856" s="315"/>
      <c r="J856" s="315"/>
      <c r="K856" s="4" t="s">
        <v>1963</v>
      </c>
      <c r="O856" s="588" t="s">
        <v>3186</v>
      </c>
      <c r="P856" s="545" t="s">
        <v>3177</v>
      </c>
      <c r="Q856" s="546" t="s">
        <v>98</v>
      </c>
      <c r="R856" s="545">
        <v>100</v>
      </c>
      <c r="S856" s="545">
        <v>221</v>
      </c>
      <c r="T856" s="315">
        <v>100</v>
      </c>
      <c r="U856" s="315"/>
      <c r="V856" s="315"/>
      <c r="W856" s="315"/>
      <c r="X856" s="315"/>
      <c r="Y856" s="574" t="s">
        <v>3183</v>
      </c>
    </row>
    <row r="857" spans="1:25" x14ac:dyDescent="0.3">
      <c r="A857" s="421"/>
      <c r="B857" s="40" t="s">
        <v>1422</v>
      </c>
      <c r="C857" s="11" t="s">
        <v>1418</v>
      </c>
      <c r="D857" s="11">
        <v>600</v>
      </c>
      <c r="E857" s="11">
        <v>1330</v>
      </c>
      <c r="F857" s="315"/>
      <c r="G857" s="315"/>
      <c r="H857" s="315">
        <v>600</v>
      </c>
      <c r="I857" s="315"/>
      <c r="J857" s="315"/>
      <c r="K857" s="4" t="s">
        <v>1966</v>
      </c>
      <c r="O857" s="421" t="s">
        <v>3187</v>
      </c>
      <c r="P857" s="14" t="s">
        <v>3178</v>
      </c>
      <c r="Q857" s="11" t="s">
        <v>98</v>
      </c>
      <c r="R857" s="14">
        <v>153</v>
      </c>
      <c r="S857" s="14">
        <v>319</v>
      </c>
      <c r="T857" s="315">
        <v>153</v>
      </c>
      <c r="U857" s="315"/>
      <c r="V857" s="315"/>
      <c r="W857" s="315"/>
      <c r="X857" s="315"/>
      <c r="Y857" s="6" t="s">
        <v>3184</v>
      </c>
    </row>
    <row r="858" spans="1:25" x14ac:dyDescent="0.3">
      <c r="A858" s="421"/>
      <c r="B858" s="40" t="s">
        <v>1423</v>
      </c>
      <c r="C858" s="11" t="s">
        <v>2116</v>
      </c>
      <c r="D858" s="11">
        <v>10</v>
      </c>
      <c r="E858" s="11">
        <v>21</v>
      </c>
      <c r="F858" s="315">
        <v>10</v>
      </c>
      <c r="G858" s="315"/>
      <c r="H858" s="315"/>
      <c r="I858" s="315"/>
      <c r="J858" s="315"/>
      <c r="K858" s="4" t="s">
        <v>1969</v>
      </c>
      <c r="O858" s="547"/>
      <c r="P858" s="545" t="s">
        <v>3179</v>
      </c>
      <c r="Q858" s="546" t="s">
        <v>98</v>
      </c>
      <c r="R858" s="545">
        <v>206</v>
      </c>
      <c r="S858" s="545">
        <v>409</v>
      </c>
      <c r="T858" s="315">
        <v>206</v>
      </c>
      <c r="U858" s="315"/>
      <c r="V858" s="315"/>
      <c r="W858" s="315"/>
      <c r="X858" s="315"/>
      <c r="Y858" s="574" t="s">
        <v>3185</v>
      </c>
    </row>
    <row r="859" spans="1:25" x14ac:dyDescent="0.3">
      <c r="A859" s="421"/>
      <c r="B859" s="40" t="s">
        <v>1424</v>
      </c>
      <c r="C859" s="11" t="s">
        <v>2116</v>
      </c>
      <c r="D859" s="11">
        <v>15</v>
      </c>
      <c r="E859" s="11">
        <v>32</v>
      </c>
      <c r="F859" s="315">
        <v>15</v>
      </c>
      <c r="G859" s="315"/>
      <c r="H859" s="315"/>
      <c r="I859" s="315"/>
      <c r="J859" s="315"/>
      <c r="K859" s="4" t="s">
        <v>1970</v>
      </c>
      <c r="O859" s="421"/>
      <c r="P859" s="14" t="s">
        <v>3180</v>
      </c>
      <c r="Q859" s="11" t="s">
        <v>98</v>
      </c>
      <c r="R859" s="14">
        <v>100</v>
      </c>
      <c r="S859" s="14">
        <v>224</v>
      </c>
      <c r="T859" s="315">
        <v>100</v>
      </c>
      <c r="U859" s="315"/>
      <c r="V859" s="315"/>
      <c r="W859" s="315"/>
      <c r="X859" s="315"/>
      <c r="Y859" s="6" t="s">
        <v>3183</v>
      </c>
    </row>
    <row r="860" spans="1:25" x14ac:dyDescent="0.3">
      <c r="A860" s="421"/>
      <c r="B860" s="40" t="s">
        <v>1425</v>
      </c>
      <c r="C860" s="11" t="s">
        <v>2116</v>
      </c>
      <c r="D860" s="11">
        <v>30</v>
      </c>
      <c r="E860" s="11">
        <v>66</v>
      </c>
      <c r="F860" s="315">
        <v>30</v>
      </c>
      <c r="G860" s="315"/>
      <c r="H860" s="315"/>
      <c r="I860" s="315"/>
      <c r="J860" s="315"/>
      <c r="K860" s="4" t="s">
        <v>1971</v>
      </c>
      <c r="O860" s="547"/>
      <c r="P860" s="545" t="s">
        <v>3181</v>
      </c>
      <c r="Q860" s="546" t="s">
        <v>98</v>
      </c>
      <c r="R860" s="545">
        <v>153</v>
      </c>
      <c r="S860" s="545">
        <v>324</v>
      </c>
      <c r="T860" s="315">
        <v>153</v>
      </c>
      <c r="U860" s="315"/>
      <c r="V860" s="315"/>
      <c r="W860" s="315"/>
      <c r="X860" s="315"/>
      <c r="Y860" s="574" t="s">
        <v>3184</v>
      </c>
    </row>
    <row r="861" spans="1:25" ht="15" thickBot="1" x14ac:dyDescent="0.35">
      <c r="A861" s="429"/>
      <c r="B861" s="252" t="s">
        <v>1427</v>
      </c>
      <c r="C861" s="11" t="s">
        <v>2117</v>
      </c>
      <c r="D861" s="13">
        <v>40</v>
      </c>
      <c r="E861" s="13">
        <v>85</v>
      </c>
      <c r="F861" s="316">
        <v>40</v>
      </c>
      <c r="G861" s="316"/>
      <c r="H861" s="316"/>
      <c r="I861" s="316"/>
      <c r="J861" s="316"/>
      <c r="K861" s="8" t="s">
        <v>1972</v>
      </c>
      <c r="O861" s="429"/>
      <c r="P861" s="26" t="s">
        <v>3182</v>
      </c>
      <c r="Q861" s="11" t="s">
        <v>98</v>
      </c>
      <c r="R861" s="26">
        <v>206</v>
      </c>
      <c r="S861" s="26">
        <v>415</v>
      </c>
      <c r="T861" s="316">
        <v>206</v>
      </c>
      <c r="U861" s="316"/>
      <c r="V861" s="316"/>
      <c r="W861" s="316"/>
      <c r="X861" s="316"/>
      <c r="Y861" s="114" t="s">
        <v>3185</v>
      </c>
    </row>
    <row r="862" spans="1:25" ht="18.600000000000001" thickBot="1" x14ac:dyDescent="0.4">
      <c r="A862" s="56" t="s">
        <v>1448</v>
      </c>
      <c r="B862" s="15"/>
      <c r="C862" s="83"/>
      <c r="D862" s="27"/>
      <c r="E862" s="27"/>
      <c r="F862" s="27"/>
      <c r="G862" s="27"/>
      <c r="H862" s="27"/>
      <c r="I862" s="27"/>
      <c r="J862" s="27"/>
      <c r="K862" s="16"/>
      <c r="O862" s="589" t="s">
        <v>3244</v>
      </c>
      <c r="P862" s="580" t="s">
        <v>3241</v>
      </c>
      <c r="Q862" s="546" t="s">
        <v>98</v>
      </c>
      <c r="R862" s="580"/>
      <c r="S862" s="580"/>
      <c r="T862" s="316"/>
      <c r="U862" s="316"/>
      <c r="V862" s="316"/>
      <c r="W862" s="316"/>
      <c r="X862" s="316"/>
      <c r="Y862" s="586"/>
    </row>
    <row r="863" spans="1:25" x14ac:dyDescent="0.3">
      <c r="A863" s="428" t="s">
        <v>1452</v>
      </c>
      <c r="B863" s="10" t="s">
        <v>1449</v>
      </c>
      <c r="C863" s="11" t="s">
        <v>2070</v>
      </c>
      <c r="D863" s="14">
        <v>545</v>
      </c>
      <c r="E863" s="14">
        <v>1200</v>
      </c>
      <c r="F863" s="315"/>
      <c r="G863" s="315"/>
      <c r="H863" s="315">
        <v>545</v>
      </c>
      <c r="I863" s="315"/>
      <c r="J863" s="315"/>
      <c r="K863" s="6" t="s">
        <v>1973</v>
      </c>
      <c r="O863" s="426" t="s">
        <v>3251</v>
      </c>
      <c r="P863" s="14" t="s">
        <v>3252</v>
      </c>
      <c r="Q863" s="11" t="s">
        <v>98</v>
      </c>
      <c r="R863" s="14">
        <v>100</v>
      </c>
      <c r="S863" s="14"/>
      <c r="T863" s="315">
        <v>100</v>
      </c>
      <c r="U863" s="315"/>
      <c r="V863" s="315"/>
      <c r="W863" s="315"/>
      <c r="X863" s="315"/>
      <c r="Y863" s="6"/>
    </row>
    <row r="864" spans="1:25" ht="15" thickBot="1" x14ac:dyDescent="0.35">
      <c r="A864" s="35" t="s">
        <v>1453</v>
      </c>
      <c r="B864" s="40" t="s">
        <v>1451</v>
      </c>
      <c r="C864" s="11" t="s">
        <v>2069</v>
      </c>
      <c r="D864" s="11">
        <v>715</v>
      </c>
      <c r="E864" s="11">
        <v>1600</v>
      </c>
      <c r="F864" s="281"/>
      <c r="G864" s="281"/>
      <c r="H864" s="281">
        <v>715</v>
      </c>
      <c r="I864" s="281"/>
      <c r="J864" s="281"/>
      <c r="K864" s="6" t="s">
        <v>1974</v>
      </c>
      <c r="O864" s="426" t="s">
        <v>3260</v>
      </c>
      <c r="P864" s="14" t="s">
        <v>3255</v>
      </c>
      <c r="Q864" s="11" t="s">
        <v>98</v>
      </c>
      <c r="R864" s="14">
        <v>100</v>
      </c>
      <c r="S864" s="14"/>
      <c r="T864" s="315">
        <v>100</v>
      </c>
      <c r="U864" s="315"/>
      <c r="V864" s="315"/>
      <c r="W864" s="315"/>
      <c r="X864" s="315"/>
      <c r="Y864" s="6" t="s">
        <v>252</v>
      </c>
    </row>
    <row r="865" spans="1:25" ht="18.600000000000001" thickBot="1" x14ac:dyDescent="0.4">
      <c r="A865" s="56" t="s">
        <v>1455</v>
      </c>
      <c r="B865" s="15"/>
      <c r="C865" s="83"/>
      <c r="D865" s="27"/>
      <c r="E865" s="27"/>
      <c r="F865" s="27"/>
      <c r="G865" s="27"/>
      <c r="H865" s="27"/>
      <c r="I865" s="27"/>
      <c r="J865" s="27"/>
      <c r="K865" s="16"/>
      <c r="O865" s="555" t="s">
        <v>3261</v>
      </c>
      <c r="P865" s="545" t="s">
        <v>3257</v>
      </c>
      <c r="Q865" s="546" t="s">
        <v>98</v>
      </c>
      <c r="R865" s="545">
        <v>200</v>
      </c>
      <c r="S865" s="545"/>
      <c r="T865" s="315">
        <v>200</v>
      </c>
      <c r="U865" s="315"/>
      <c r="V865" s="315"/>
      <c r="W865" s="315"/>
      <c r="X865" s="315"/>
      <c r="Y865" s="574" t="s">
        <v>252</v>
      </c>
    </row>
    <row r="866" spans="1:25" x14ac:dyDescent="0.3">
      <c r="A866" s="435" t="s">
        <v>1465</v>
      </c>
      <c r="B866" s="10" t="s">
        <v>1456</v>
      </c>
      <c r="C866" s="11" t="s">
        <v>424</v>
      </c>
      <c r="D866" s="82" t="s">
        <v>559</v>
      </c>
      <c r="E866" s="82"/>
      <c r="F866" s="315"/>
      <c r="G866" s="315"/>
      <c r="H866" s="315"/>
      <c r="I866" s="315"/>
      <c r="J866" s="315"/>
      <c r="K866" s="6" t="s">
        <v>1975</v>
      </c>
      <c r="O866" s="421" t="s">
        <v>3370</v>
      </c>
      <c r="P866" s="11" t="s">
        <v>3363</v>
      </c>
      <c r="Q866" s="11" t="s">
        <v>98</v>
      </c>
      <c r="R866" s="11">
        <v>62</v>
      </c>
      <c r="S866" s="11"/>
      <c r="T866" s="281">
        <v>62</v>
      </c>
      <c r="U866" s="281"/>
      <c r="V866" s="315"/>
      <c r="W866" s="315"/>
      <c r="X866" s="315"/>
      <c r="Y866" s="6" t="s">
        <v>3366</v>
      </c>
    </row>
    <row r="867" spans="1:25" x14ac:dyDescent="0.3">
      <c r="A867" s="35" t="s">
        <v>1466</v>
      </c>
      <c r="B867" s="40" t="s">
        <v>1459</v>
      </c>
      <c r="C867" s="11" t="s">
        <v>2118</v>
      </c>
      <c r="D867" s="11">
        <v>850</v>
      </c>
      <c r="E867" s="82"/>
      <c r="F867" s="281"/>
      <c r="G867" s="281"/>
      <c r="H867" s="315"/>
      <c r="I867" s="315">
        <v>850</v>
      </c>
      <c r="J867" s="315"/>
      <c r="K867" s="4" t="s">
        <v>1976</v>
      </c>
      <c r="O867" s="588" t="s">
        <v>3441</v>
      </c>
      <c r="P867" s="545" t="s">
        <v>3433</v>
      </c>
      <c r="Q867" s="546" t="s">
        <v>98</v>
      </c>
      <c r="R867" s="545">
        <v>50</v>
      </c>
      <c r="S867" s="545">
        <v>100</v>
      </c>
      <c r="T867" s="315">
        <v>50</v>
      </c>
      <c r="U867" s="315"/>
      <c r="V867" s="315"/>
      <c r="W867" s="315"/>
      <c r="X867" s="315"/>
      <c r="Y867" s="574" t="s">
        <v>3439</v>
      </c>
    </row>
    <row r="868" spans="1:25" x14ac:dyDescent="0.3">
      <c r="A868" s="421" t="s">
        <v>1486</v>
      </c>
      <c r="B868" s="40" t="s">
        <v>1461</v>
      </c>
      <c r="C868" s="11" t="s">
        <v>2100</v>
      </c>
      <c r="D868" s="11">
        <v>635</v>
      </c>
      <c r="E868" s="82"/>
      <c r="F868" s="281"/>
      <c r="G868" s="281"/>
      <c r="H868" s="315">
        <v>635</v>
      </c>
      <c r="I868" s="315"/>
      <c r="J868" s="315"/>
      <c r="K868" s="4" t="s">
        <v>1977</v>
      </c>
      <c r="O868" s="420" t="s">
        <v>3486</v>
      </c>
      <c r="P868" s="14" t="s">
        <v>3434</v>
      </c>
      <c r="Q868" s="11" t="s">
        <v>98</v>
      </c>
      <c r="R868" s="14">
        <v>50</v>
      </c>
      <c r="S868" s="14">
        <v>50</v>
      </c>
      <c r="T868" s="315">
        <v>50</v>
      </c>
      <c r="U868" s="315"/>
      <c r="V868" s="315"/>
      <c r="W868" s="315"/>
      <c r="X868" s="315"/>
      <c r="Y868" s="6" t="s">
        <v>3440</v>
      </c>
    </row>
    <row r="869" spans="1:25" ht="15" thickBot="1" x14ac:dyDescent="0.35">
      <c r="A869" s="429"/>
      <c r="B869" s="252"/>
      <c r="C869" s="11"/>
      <c r="D869" s="13"/>
      <c r="E869" s="13"/>
      <c r="F869" s="314"/>
      <c r="G869" s="314"/>
      <c r="H869" s="314"/>
      <c r="I869" s="314"/>
      <c r="J869" s="314"/>
      <c r="K869" s="8"/>
      <c r="O869" s="587"/>
      <c r="P869" s="545" t="s">
        <v>3435</v>
      </c>
      <c r="Q869" s="546" t="s">
        <v>98</v>
      </c>
      <c r="R869" s="545">
        <v>100</v>
      </c>
      <c r="S869" s="545">
        <v>200</v>
      </c>
      <c r="T869" s="315">
        <v>100</v>
      </c>
      <c r="U869" s="315"/>
      <c r="V869" s="315"/>
      <c r="W869" s="315"/>
      <c r="X869" s="315"/>
      <c r="Y869" s="574" t="s">
        <v>3439</v>
      </c>
    </row>
    <row r="870" spans="1:25" ht="18.600000000000001" thickBot="1" x14ac:dyDescent="0.4">
      <c r="A870" s="56" t="s">
        <v>1467</v>
      </c>
      <c r="B870" s="15"/>
      <c r="C870" s="83"/>
      <c r="D870" s="27"/>
      <c r="E870" s="27"/>
      <c r="F870" s="27"/>
      <c r="G870" s="27"/>
      <c r="H870" s="27"/>
      <c r="I870" s="27"/>
      <c r="J870" s="27"/>
      <c r="K870" s="16"/>
      <c r="O870" s="421"/>
      <c r="P870" s="14" t="s">
        <v>3436</v>
      </c>
      <c r="Q870" s="11" t="s">
        <v>98</v>
      </c>
      <c r="R870" s="14">
        <v>100</v>
      </c>
      <c r="S870" s="14">
        <v>100</v>
      </c>
      <c r="T870" s="315">
        <v>100</v>
      </c>
      <c r="U870" s="315"/>
      <c r="V870" s="315"/>
      <c r="W870" s="315"/>
      <c r="X870" s="315"/>
      <c r="Y870" s="6" t="s">
        <v>3440</v>
      </c>
    </row>
    <row r="871" spans="1:25" x14ac:dyDescent="0.3">
      <c r="A871" s="435" t="s">
        <v>1474</v>
      </c>
      <c r="B871" s="10" t="s">
        <v>1468</v>
      </c>
      <c r="C871" s="11" t="s">
        <v>1469</v>
      </c>
      <c r="D871" s="14">
        <v>250</v>
      </c>
      <c r="E871" s="14">
        <v>450</v>
      </c>
      <c r="F871" s="315"/>
      <c r="G871" s="315">
        <v>250</v>
      </c>
      <c r="H871" s="315"/>
      <c r="I871" s="315"/>
      <c r="J871" s="315"/>
      <c r="K871" s="6" t="s">
        <v>1978</v>
      </c>
      <c r="O871" s="547"/>
      <c r="P871" s="545" t="s">
        <v>3437</v>
      </c>
      <c r="Q871" s="546" t="s">
        <v>98</v>
      </c>
      <c r="R871" s="545">
        <v>200</v>
      </c>
      <c r="S871" s="545">
        <v>400</v>
      </c>
      <c r="T871" s="315">
        <v>200</v>
      </c>
      <c r="U871" s="315"/>
      <c r="V871" s="315"/>
      <c r="W871" s="315"/>
      <c r="X871" s="315"/>
      <c r="Y871" s="574" t="s">
        <v>3439</v>
      </c>
    </row>
    <row r="872" spans="1:25" x14ac:dyDescent="0.3">
      <c r="A872" s="35" t="s">
        <v>1475</v>
      </c>
      <c r="B872" s="40" t="s">
        <v>1470</v>
      </c>
      <c r="C872" s="11" t="s">
        <v>1469</v>
      </c>
      <c r="D872" s="11">
        <v>480</v>
      </c>
      <c r="E872" s="11">
        <v>1200</v>
      </c>
      <c r="F872" s="281"/>
      <c r="G872" s="281">
        <v>480</v>
      </c>
      <c r="H872" s="281"/>
      <c r="I872" s="281"/>
      <c r="J872" s="281"/>
      <c r="K872" s="6" t="s">
        <v>1979</v>
      </c>
      <c r="O872" s="421"/>
      <c r="P872" s="14" t="s">
        <v>3438</v>
      </c>
      <c r="Q872" s="11" t="s">
        <v>98</v>
      </c>
      <c r="R872" s="14">
        <v>200</v>
      </c>
      <c r="S872" s="14">
        <v>100</v>
      </c>
      <c r="T872" s="315">
        <v>200</v>
      </c>
      <c r="U872" s="315"/>
      <c r="V872" s="315"/>
      <c r="W872" s="315"/>
      <c r="X872" s="315"/>
      <c r="Y872" s="6" t="s">
        <v>3440</v>
      </c>
    </row>
    <row r="873" spans="1:25" x14ac:dyDescent="0.3">
      <c r="A873" s="421"/>
      <c r="B873" s="40" t="s">
        <v>1472</v>
      </c>
      <c r="C873" s="11" t="s">
        <v>1469</v>
      </c>
      <c r="D873" s="11">
        <v>570</v>
      </c>
      <c r="E873" s="11">
        <v>960</v>
      </c>
      <c r="F873" s="281"/>
      <c r="G873" s="281"/>
      <c r="H873" s="281">
        <v>570</v>
      </c>
      <c r="I873" s="281"/>
      <c r="J873" s="281"/>
      <c r="K873" s="6" t="s">
        <v>1978</v>
      </c>
      <c r="O873" s="587"/>
      <c r="P873" s="552" t="s">
        <v>3492</v>
      </c>
      <c r="Q873" s="546" t="s">
        <v>3493</v>
      </c>
      <c r="R873" s="552">
        <v>320</v>
      </c>
      <c r="S873" s="552">
        <v>890</v>
      </c>
      <c r="T873" s="314"/>
      <c r="U873" s="314">
        <v>320</v>
      </c>
      <c r="V873" s="314"/>
      <c r="W873" s="314"/>
      <c r="X873" s="314"/>
      <c r="Y873" s="575" t="s">
        <v>3494</v>
      </c>
    </row>
    <row r="874" spans="1:25" x14ac:dyDescent="0.3">
      <c r="A874" s="429"/>
      <c r="B874" s="252" t="s">
        <v>1473</v>
      </c>
      <c r="C874" s="11" t="s">
        <v>1469</v>
      </c>
      <c r="D874" s="13">
        <v>260</v>
      </c>
      <c r="E874" s="13">
        <v>660</v>
      </c>
      <c r="F874" s="314"/>
      <c r="G874" s="314">
        <v>260</v>
      </c>
      <c r="H874" s="314"/>
      <c r="I874" s="314"/>
      <c r="J874" s="314"/>
      <c r="K874" s="114" t="s">
        <v>1980</v>
      </c>
    </row>
    <row r="875" spans="1:25" ht="15" thickBot="1" x14ac:dyDescent="0.35">
      <c r="A875" s="429"/>
      <c r="B875" s="252"/>
      <c r="C875" s="11"/>
      <c r="D875" s="13"/>
      <c r="E875" s="13"/>
      <c r="F875" s="314"/>
      <c r="G875" s="314"/>
      <c r="H875" s="314"/>
      <c r="I875" s="314"/>
      <c r="J875" s="314"/>
      <c r="K875" s="8"/>
    </row>
    <row r="876" spans="1:25" ht="18.600000000000001" thickBot="1" x14ac:dyDescent="0.4">
      <c r="A876" s="56" t="s">
        <v>1537</v>
      </c>
      <c r="B876" s="15"/>
      <c r="C876" s="83"/>
      <c r="D876" s="27"/>
      <c r="E876" s="27"/>
      <c r="F876" s="27"/>
      <c r="G876" s="27"/>
      <c r="H876" s="27"/>
      <c r="I876" s="27"/>
      <c r="J876" s="27"/>
      <c r="K876" s="16"/>
    </row>
    <row r="877" spans="1:25" x14ac:dyDescent="0.3">
      <c r="A877" s="428" t="s">
        <v>1539</v>
      </c>
      <c r="B877" s="10" t="s">
        <v>1526</v>
      </c>
      <c r="C877" s="11" t="s">
        <v>2065</v>
      </c>
      <c r="D877" s="14">
        <v>600</v>
      </c>
      <c r="E877" s="14">
        <v>1500</v>
      </c>
      <c r="F877" s="315"/>
      <c r="G877" s="315"/>
      <c r="H877" s="315">
        <v>600</v>
      </c>
      <c r="I877" s="315"/>
      <c r="J877" s="315"/>
      <c r="K877" s="6" t="s">
        <v>1527</v>
      </c>
    </row>
    <row r="878" spans="1:25" x14ac:dyDescent="0.3">
      <c r="A878" s="35" t="s">
        <v>1536</v>
      </c>
      <c r="B878" s="40" t="s">
        <v>1528</v>
      </c>
      <c r="C878" s="11" t="s">
        <v>2064</v>
      </c>
      <c r="D878" s="11">
        <v>320</v>
      </c>
      <c r="E878" s="11">
        <v>700</v>
      </c>
      <c r="F878" s="281"/>
      <c r="G878" s="281">
        <v>320</v>
      </c>
      <c r="H878" s="281"/>
      <c r="I878" s="281"/>
      <c r="J878" s="281"/>
      <c r="K878" s="6" t="s">
        <v>1527</v>
      </c>
    </row>
    <row r="879" spans="1:25" x14ac:dyDescent="0.3">
      <c r="A879" s="421"/>
      <c r="B879" s="40" t="s">
        <v>1531</v>
      </c>
      <c r="C879" s="11" t="s">
        <v>2078</v>
      </c>
      <c r="D879" s="11">
        <v>200</v>
      </c>
      <c r="E879" s="11">
        <v>450</v>
      </c>
      <c r="F879" s="281">
        <v>200</v>
      </c>
      <c r="G879" s="281"/>
      <c r="H879" s="281"/>
      <c r="I879" s="281"/>
      <c r="J879" s="281"/>
      <c r="K879" s="6" t="s">
        <v>1527</v>
      </c>
      <c r="O879" s="547"/>
      <c r="P879" s="554" t="s">
        <v>10</v>
      </c>
      <c r="Q879" s="546" t="s">
        <v>2065</v>
      </c>
      <c r="R879" s="546">
        <v>30</v>
      </c>
      <c r="S879" s="546">
        <v>52</v>
      </c>
      <c r="T879" s="700">
        <v>30</v>
      </c>
      <c r="U879" s="703"/>
      <c r="V879" s="703"/>
      <c r="W879" s="703"/>
      <c r="X879" s="703"/>
      <c r="Y879" s="564" t="s">
        <v>297</v>
      </c>
    </row>
    <row r="880" spans="1:25" x14ac:dyDescent="0.3">
      <c r="A880" s="421"/>
      <c r="B880" s="40" t="s">
        <v>1533</v>
      </c>
      <c r="C880" s="11" t="s">
        <v>1534</v>
      </c>
      <c r="D880" s="11">
        <v>36</v>
      </c>
      <c r="E880" s="11">
        <v>80</v>
      </c>
      <c r="F880" s="281">
        <v>36</v>
      </c>
      <c r="G880" s="281"/>
      <c r="H880" s="281"/>
      <c r="I880" s="281"/>
      <c r="J880" s="281"/>
      <c r="K880" s="6" t="s">
        <v>1527</v>
      </c>
      <c r="O880" s="421"/>
      <c r="P880" s="40" t="s">
        <v>11</v>
      </c>
      <c r="Q880" s="11" t="s">
        <v>2065</v>
      </c>
      <c r="R880" s="11">
        <v>40</v>
      </c>
      <c r="S880" s="11">
        <v>72</v>
      </c>
      <c r="T880" s="700">
        <v>40</v>
      </c>
      <c r="U880" s="703"/>
      <c r="V880" s="703"/>
      <c r="W880" s="703"/>
      <c r="X880" s="703"/>
      <c r="Y880" s="20" t="s">
        <v>297</v>
      </c>
    </row>
    <row r="881" spans="1:25" x14ac:dyDescent="0.3">
      <c r="A881" s="421"/>
      <c r="B881" s="40" t="s">
        <v>1535</v>
      </c>
      <c r="C881" s="11" t="s">
        <v>1534</v>
      </c>
      <c r="D881" s="11">
        <v>60</v>
      </c>
      <c r="E881" s="57">
        <v>130</v>
      </c>
      <c r="F881" s="281">
        <v>60</v>
      </c>
      <c r="G881" s="281"/>
      <c r="H881" s="281"/>
      <c r="I881" s="281"/>
      <c r="J881" s="281"/>
      <c r="K881" s="6" t="s">
        <v>1527</v>
      </c>
      <c r="O881" s="547"/>
      <c r="P881" s="554" t="s">
        <v>12</v>
      </c>
      <c r="Q881" s="546" t="s">
        <v>2065</v>
      </c>
      <c r="R881" s="546">
        <v>40</v>
      </c>
      <c r="S881" s="546">
        <v>67</v>
      </c>
      <c r="T881" s="700">
        <v>40</v>
      </c>
      <c r="U881" s="703"/>
      <c r="V881" s="703"/>
      <c r="W881" s="703"/>
      <c r="X881" s="703"/>
      <c r="Y881" s="564" t="s">
        <v>298</v>
      </c>
    </row>
    <row r="882" spans="1:25" ht="15" thickBot="1" x14ac:dyDescent="0.35">
      <c r="A882" s="429"/>
      <c r="B882" s="252"/>
      <c r="C882" s="11"/>
      <c r="D882" s="13"/>
      <c r="E882" s="13"/>
      <c r="F882" s="314"/>
      <c r="G882" s="314"/>
      <c r="H882" s="314"/>
      <c r="I882" s="314"/>
      <c r="J882" s="314"/>
      <c r="K882" s="114"/>
      <c r="O882" s="423"/>
      <c r="P882" s="401" t="s">
        <v>13</v>
      </c>
      <c r="Q882" s="11" t="s">
        <v>2065</v>
      </c>
      <c r="R882" s="12">
        <v>30</v>
      </c>
      <c r="S882" s="96">
        <v>45</v>
      </c>
      <c r="T882" s="700">
        <v>30</v>
      </c>
      <c r="U882" s="703"/>
      <c r="V882" s="703"/>
      <c r="W882" s="703"/>
      <c r="X882" s="703"/>
      <c r="Y882" s="21" t="s">
        <v>298</v>
      </c>
    </row>
    <row r="883" spans="1:25" ht="18.600000000000001" thickBot="1" x14ac:dyDescent="0.4">
      <c r="A883" s="56" t="s">
        <v>1540</v>
      </c>
      <c r="B883" s="15"/>
      <c r="C883" s="83"/>
      <c r="D883" s="27"/>
      <c r="E883" s="27"/>
      <c r="F883" s="27"/>
      <c r="G883" s="27"/>
      <c r="H883" s="27"/>
      <c r="I883" s="27"/>
      <c r="J883" s="27"/>
      <c r="K883" s="16"/>
      <c r="O883" s="556" t="s">
        <v>185</v>
      </c>
      <c r="P883" s="544" t="s">
        <v>173</v>
      </c>
      <c r="Q883" s="545" t="s">
        <v>2065</v>
      </c>
      <c r="R883" s="545">
        <v>120</v>
      </c>
      <c r="S883" s="545">
        <v>312</v>
      </c>
      <c r="T883" s="315">
        <v>120</v>
      </c>
      <c r="U883" s="315"/>
      <c r="V883" s="315"/>
      <c r="W883" s="315"/>
      <c r="X883" s="315"/>
      <c r="Y883" s="571" t="s">
        <v>1715</v>
      </c>
    </row>
    <row r="884" spans="1:25" x14ac:dyDescent="0.3">
      <c r="A884" s="428" t="s">
        <v>1553</v>
      </c>
      <c r="B884" s="10" t="s">
        <v>1542</v>
      </c>
      <c r="C884" s="11" t="s">
        <v>2071</v>
      </c>
      <c r="D884" s="14">
        <v>160</v>
      </c>
      <c r="E884" s="14">
        <v>375</v>
      </c>
      <c r="F884" s="315">
        <v>160</v>
      </c>
      <c r="G884" s="315"/>
      <c r="H884" s="315"/>
      <c r="I884" s="315"/>
      <c r="J884" s="315"/>
      <c r="K884" s="6" t="s">
        <v>1981</v>
      </c>
      <c r="O884" s="419" t="s">
        <v>181</v>
      </c>
      <c r="P884" s="40" t="s">
        <v>174</v>
      </c>
      <c r="Q884" s="11" t="s">
        <v>2065</v>
      </c>
      <c r="R884" s="11">
        <v>165</v>
      </c>
      <c r="S884" s="11">
        <v>416</v>
      </c>
      <c r="T884" s="281">
        <v>165</v>
      </c>
      <c r="U884" s="281"/>
      <c r="V884" s="281"/>
      <c r="W884" s="281"/>
      <c r="X884" s="281"/>
      <c r="Y884" s="20" t="s">
        <v>1715</v>
      </c>
    </row>
    <row r="885" spans="1:25" x14ac:dyDescent="0.3">
      <c r="A885" s="35" t="s">
        <v>1554</v>
      </c>
      <c r="B885" s="10" t="s">
        <v>1543</v>
      </c>
      <c r="C885" s="11" t="s">
        <v>2071</v>
      </c>
      <c r="D885" s="11">
        <v>320</v>
      </c>
      <c r="E885" s="11">
        <v>750</v>
      </c>
      <c r="F885" s="281"/>
      <c r="G885" s="281">
        <v>320</v>
      </c>
      <c r="H885" s="281"/>
      <c r="I885" s="281"/>
      <c r="J885" s="281"/>
      <c r="K885" s="6" t="s">
        <v>1982</v>
      </c>
      <c r="O885" s="547"/>
      <c r="P885" s="554" t="s">
        <v>177</v>
      </c>
      <c r="Q885" s="546" t="s">
        <v>2065</v>
      </c>
      <c r="R885" s="546">
        <v>165</v>
      </c>
      <c r="S885" s="546">
        <v>416</v>
      </c>
      <c r="T885" s="281">
        <v>165</v>
      </c>
      <c r="U885" s="281"/>
      <c r="V885" s="281"/>
      <c r="W885" s="281"/>
      <c r="X885" s="281"/>
      <c r="Y885" s="564" t="s">
        <v>1715</v>
      </c>
    </row>
    <row r="886" spans="1:25" x14ac:dyDescent="0.3">
      <c r="A886" s="421"/>
      <c r="B886" s="10" t="s">
        <v>1544</v>
      </c>
      <c r="C886" s="11" t="s">
        <v>2069</v>
      </c>
      <c r="D886" s="11">
        <v>320</v>
      </c>
      <c r="E886" s="11">
        <v>750</v>
      </c>
      <c r="F886" s="281"/>
      <c r="G886" s="281">
        <v>320</v>
      </c>
      <c r="H886" s="281"/>
      <c r="I886" s="281"/>
      <c r="J886" s="281"/>
      <c r="K886" s="6" t="s">
        <v>1982</v>
      </c>
      <c r="O886" s="421"/>
      <c r="P886" s="40" t="s">
        <v>175</v>
      </c>
      <c r="Q886" s="11" t="s">
        <v>2065</v>
      </c>
      <c r="R886" s="11">
        <v>205</v>
      </c>
      <c r="S886" s="11">
        <v>520</v>
      </c>
      <c r="T886" s="281">
        <v>205</v>
      </c>
      <c r="U886" s="281"/>
      <c r="V886" s="281"/>
      <c r="W886" s="281"/>
      <c r="X886" s="281"/>
      <c r="Y886" s="20" t="s">
        <v>1715</v>
      </c>
    </row>
    <row r="887" spans="1:25" ht="15" thickBot="1" x14ac:dyDescent="0.35">
      <c r="A887" s="421"/>
      <c r="B887" s="10" t="s">
        <v>1545</v>
      </c>
      <c r="C887" s="11" t="s">
        <v>2069</v>
      </c>
      <c r="D887" s="11">
        <v>630</v>
      </c>
      <c r="E887" s="11">
        <v>1500</v>
      </c>
      <c r="F887" s="281"/>
      <c r="G887" s="281"/>
      <c r="H887" s="281">
        <v>630</v>
      </c>
      <c r="I887" s="281"/>
      <c r="J887" s="281"/>
      <c r="K887" s="6" t="s">
        <v>1982</v>
      </c>
      <c r="O887" s="547"/>
      <c r="P887" s="554" t="s">
        <v>176</v>
      </c>
      <c r="Q887" s="546" t="s">
        <v>2065</v>
      </c>
      <c r="R887" s="546">
        <v>245</v>
      </c>
      <c r="S887" s="546">
        <v>624</v>
      </c>
      <c r="T887" s="281">
        <v>245</v>
      </c>
      <c r="U887" s="281"/>
      <c r="V887" s="281"/>
      <c r="W887" s="281"/>
      <c r="X887" s="281"/>
      <c r="Y887" s="564" t="s">
        <v>1715</v>
      </c>
    </row>
    <row r="888" spans="1:25" x14ac:dyDescent="0.3">
      <c r="A888" s="421"/>
      <c r="B888" s="10" t="s">
        <v>1546</v>
      </c>
      <c r="C888" s="11" t="s">
        <v>2071</v>
      </c>
      <c r="D888" s="11">
        <v>160</v>
      </c>
      <c r="E888" s="11">
        <v>375</v>
      </c>
      <c r="F888" s="281">
        <v>160</v>
      </c>
      <c r="G888" s="281"/>
      <c r="H888" s="281"/>
      <c r="I888" s="281"/>
      <c r="J888" s="281"/>
      <c r="K888" s="6" t="s">
        <v>1983</v>
      </c>
      <c r="O888" s="421"/>
      <c r="P888" s="406" t="s">
        <v>423</v>
      </c>
      <c r="Q888" s="11" t="s">
        <v>2065</v>
      </c>
      <c r="R888" s="11">
        <v>161</v>
      </c>
      <c r="S888" s="11">
        <v>350</v>
      </c>
      <c r="T888" s="281">
        <v>161</v>
      </c>
      <c r="U888" s="281"/>
      <c r="V888" s="281"/>
      <c r="W888" s="281"/>
      <c r="X888" s="281"/>
      <c r="Y888" s="4" t="s">
        <v>1777</v>
      </c>
    </row>
    <row r="889" spans="1:25" ht="15" thickBot="1" x14ac:dyDescent="0.35">
      <c r="A889" s="421"/>
      <c r="B889" s="10" t="s">
        <v>1547</v>
      </c>
      <c r="C889" s="11" t="s">
        <v>2071</v>
      </c>
      <c r="D889" s="11">
        <v>320</v>
      </c>
      <c r="E889" s="11">
        <v>750</v>
      </c>
      <c r="F889" s="281"/>
      <c r="G889" s="281">
        <v>320</v>
      </c>
      <c r="H889" s="281"/>
      <c r="I889" s="281"/>
      <c r="J889" s="281"/>
      <c r="K889" s="6" t="s">
        <v>1983</v>
      </c>
      <c r="O889" s="547" t="s">
        <v>420</v>
      </c>
      <c r="P889" s="753" t="s">
        <v>425</v>
      </c>
      <c r="Q889" s="546" t="s">
        <v>2065</v>
      </c>
      <c r="R889" s="546">
        <v>322</v>
      </c>
      <c r="S889" s="546">
        <v>700</v>
      </c>
      <c r="T889" s="281"/>
      <c r="U889" s="281">
        <v>322</v>
      </c>
      <c r="V889" s="281"/>
      <c r="W889" s="281"/>
      <c r="X889" s="281"/>
      <c r="Y889" s="562" t="s">
        <v>1779</v>
      </c>
    </row>
    <row r="890" spans="1:25" x14ac:dyDescent="0.3">
      <c r="A890" s="421"/>
      <c r="B890" s="10" t="s">
        <v>1548</v>
      </c>
      <c r="C890" s="11" t="s">
        <v>2069</v>
      </c>
      <c r="D890" s="11">
        <v>320</v>
      </c>
      <c r="E890" s="11">
        <v>750</v>
      </c>
      <c r="F890" s="281"/>
      <c r="G890" s="281">
        <v>320</v>
      </c>
      <c r="H890" s="281"/>
      <c r="I890" s="281"/>
      <c r="J890" s="281"/>
      <c r="K890" s="6" t="s">
        <v>1983</v>
      </c>
      <c r="O890" s="429" t="s">
        <v>430</v>
      </c>
      <c r="P890" s="406" t="s">
        <v>431</v>
      </c>
      <c r="Q890" s="11" t="s">
        <v>2065</v>
      </c>
      <c r="R890" s="13">
        <v>202</v>
      </c>
      <c r="S890" s="13">
        <v>540</v>
      </c>
      <c r="T890" s="314">
        <v>202</v>
      </c>
      <c r="U890" s="314"/>
      <c r="V890" s="314"/>
      <c r="W890" s="314"/>
      <c r="X890" s="314"/>
      <c r="Y890" s="4" t="s">
        <v>1778</v>
      </c>
    </row>
    <row r="891" spans="1:25" ht="15" thickBot="1" x14ac:dyDescent="0.35">
      <c r="A891" s="421"/>
      <c r="B891" s="10" t="s">
        <v>1549</v>
      </c>
      <c r="C891" s="11" t="s">
        <v>2069</v>
      </c>
      <c r="D891" s="11">
        <v>630</v>
      </c>
      <c r="E891" s="11">
        <v>375</v>
      </c>
      <c r="F891" s="281"/>
      <c r="G891" s="281"/>
      <c r="H891" s="281">
        <v>630</v>
      </c>
      <c r="I891" s="281"/>
      <c r="J891" s="281"/>
      <c r="K891" s="6" t="s">
        <v>1982</v>
      </c>
      <c r="O891" s="547"/>
      <c r="P891" s="732" t="s">
        <v>431</v>
      </c>
      <c r="Q891" s="546" t="s">
        <v>2065</v>
      </c>
      <c r="R891" s="546">
        <v>101</v>
      </c>
      <c r="S891" s="546">
        <v>293</v>
      </c>
      <c r="T891" s="281">
        <v>101</v>
      </c>
      <c r="U891" s="281"/>
      <c r="V891" s="281"/>
      <c r="W891" s="281"/>
      <c r="X891" s="281"/>
      <c r="Y891" s="562" t="s">
        <v>1778</v>
      </c>
    </row>
    <row r="892" spans="1:25" x14ac:dyDescent="0.3">
      <c r="A892" s="421"/>
      <c r="B892" s="40" t="s">
        <v>1550</v>
      </c>
      <c r="C892" s="11" t="s">
        <v>424</v>
      </c>
      <c r="D892" s="11">
        <v>630</v>
      </c>
      <c r="E892" s="11">
        <v>1500</v>
      </c>
      <c r="F892" s="281"/>
      <c r="G892" s="281"/>
      <c r="H892" s="281">
        <v>630</v>
      </c>
      <c r="I892" s="281"/>
      <c r="J892" s="281"/>
      <c r="K892" s="6" t="s">
        <v>1983</v>
      </c>
      <c r="O892" s="421" t="s">
        <v>421</v>
      </c>
      <c r="P892" s="409" t="s">
        <v>437</v>
      </c>
      <c r="Q892" s="173" t="s">
        <v>2097</v>
      </c>
      <c r="R892" s="11">
        <v>322</v>
      </c>
      <c r="S892" s="11">
        <v>700</v>
      </c>
      <c r="T892" s="281"/>
      <c r="U892" s="281">
        <v>322</v>
      </c>
      <c r="V892" s="281"/>
      <c r="W892" s="281"/>
      <c r="X892" s="281"/>
      <c r="Y892" s="4" t="s">
        <v>1779</v>
      </c>
    </row>
    <row r="893" spans="1:25" ht="15" thickBot="1" x14ac:dyDescent="0.35">
      <c r="A893" s="429"/>
      <c r="B893" s="252" t="s">
        <v>1552</v>
      </c>
      <c r="C893" s="11" t="s">
        <v>424</v>
      </c>
      <c r="D893" s="13">
        <v>320</v>
      </c>
      <c r="E893" s="13">
        <v>750</v>
      </c>
      <c r="F893" s="314"/>
      <c r="G893" s="314">
        <v>320</v>
      </c>
      <c r="H893" s="314"/>
      <c r="I893" s="314"/>
      <c r="J893" s="314"/>
      <c r="K893" s="114" t="s">
        <v>1983</v>
      </c>
      <c r="O893" s="547"/>
      <c r="P893" s="754" t="s">
        <v>436</v>
      </c>
      <c r="Q893" s="173" t="s">
        <v>2097</v>
      </c>
      <c r="R893" s="552">
        <v>302</v>
      </c>
      <c r="S893" s="552">
        <v>744</v>
      </c>
      <c r="T893" s="314"/>
      <c r="U893" s="314">
        <v>302</v>
      </c>
      <c r="V893" s="314"/>
      <c r="W893" s="314"/>
      <c r="X893" s="314"/>
      <c r="Y893" s="562" t="s">
        <v>1779</v>
      </c>
    </row>
    <row r="894" spans="1:25" ht="18.600000000000001" thickBot="1" x14ac:dyDescent="0.4">
      <c r="A894" s="56" t="s">
        <v>1555</v>
      </c>
      <c r="B894" s="15"/>
      <c r="C894" s="83"/>
      <c r="D894" s="27"/>
      <c r="E894" s="27"/>
      <c r="F894" s="27"/>
      <c r="G894" s="27"/>
      <c r="H894" s="27"/>
      <c r="I894" s="27"/>
      <c r="J894" s="27"/>
      <c r="K894" s="16"/>
      <c r="O894" s="429" t="s">
        <v>430</v>
      </c>
      <c r="P894" s="406" t="s">
        <v>435</v>
      </c>
      <c r="Q894" s="173" t="s">
        <v>2097</v>
      </c>
      <c r="R894" s="11">
        <v>404</v>
      </c>
      <c r="S894" s="11">
        <v>1080</v>
      </c>
      <c r="T894" s="281"/>
      <c r="U894" s="281">
        <v>404</v>
      </c>
      <c r="V894" s="281"/>
      <c r="W894" s="281"/>
      <c r="X894" s="281"/>
      <c r="Y894" s="4" t="s">
        <v>1778</v>
      </c>
    </row>
    <row r="895" spans="1:25" ht="15" thickBot="1" x14ac:dyDescent="0.35">
      <c r="A895" s="435" t="s">
        <v>1568</v>
      </c>
      <c r="B895" s="345" t="s">
        <v>1556</v>
      </c>
      <c r="C895" s="96" t="s">
        <v>2076</v>
      </c>
      <c r="D895" s="57">
        <v>610</v>
      </c>
      <c r="E895" s="153"/>
      <c r="F895" s="200"/>
      <c r="G895" s="200"/>
      <c r="H895" s="200">
        <v>610</v>
      </c>
      <c r="I895" s="200"/>
      <c r="J895" s="200"/>
      <c r="K895" s="66" t="s">
        <v>1560</v>
      </c>
      <c r="O895" s="547"/>
      <c r="P895" s="742" t="s">
        <v>435</v>
      </c>
      <c r="Q895" s="173" t="s">
        <v>2097</v>
      </c>
      <c r="R895" s="546">
        <v>202</v>
      </c>
      <c r="S895" s="546">
        <v>586</v>
      </c>
      <c r="T895" s="281">
        <v>202</v>
      </c>
      <c r="U895" s="281"/>
      <c r="V895" s="281"/>
      <c r="W895" s="281"/>
      <c r="X895" s="281"/>
      <c r="Y895" s="562" t="s">
        <v>1778</v>
      </c>
    </row>
    <row r="896" spans="1:25" x14ac:dyDescent="0.3">
      <c r="A896" s="35" t="s">
        <v>1572</v>
      </c>
      <c r="B896" s="345" t="s">
        <v>1561</v>
      </c>
      <c r="C896" s="96" t="s">
        <v>2068</v>
      </c>
      <c r="D896" s="57">
        <v>650</v>
      </c>
      <c r="E896" s="57">
        <v>1755</v>
      </c>
      <c r="F896" s="200"/>
      <c r="G896" s="200"/>
      <c r="H896" s="200">
        <v>650</v>
      </c>
      <c r="I896" s="200"/>
      <c r="J896" s="200"/>
      <c r="K896" s="66" t="s">
        <v>1563</v>
      </c>
      <c r="O896" s="421" t="s">
        <v>422</v>
      </c>
      <c r="P896" s="409" t="s">
        <v>434</v>
      </c>
      <c r="Q896" s="173" t="s">
        <v>2098</v>
      </c>
      <c r="R896" s="11">
        <v>483</v>
      </c>
      <c r="S896" s="11">
        <v>1050</v>
      </c>
      <c r="T896" s="281"/>
      <c r="U896" s="281">
        <v>483</v>
      </c>
      <c r="V896" s="281"/>
      <c r="W896" s="281"/>
      <c r="X896" s="281"/>
      <c r="Y896" s="4" t="s">
        <v>1779</v>
      </c>
    </row>
    <row r="897" spans="1:25" ht="15" thickBot="1" x14ac:dyDescent="0.35">
      <c r="A897" s="421"/>
      <c r="B897" s="345" t="s">
        <v>1564</v>
      </c>
      <c r="C897" s="96" t="s">
        <v>2119</v>
      </c>
      <c r="D897" s="57">
        <v>75</v>
      </c>
      <c r="E897" s="153"/>
      <c r="F897" s="200">
        <v>75</v>
      </c>
      <c r="G897" s="200"/>
      <c r="H897" s="200"/>
      <c r="I897" s="200"/>
      <c r="J897" s="200"/>
      <c r="K897" s="66" t="s">
        <v>1566</v>
      </c>
      <c r="O897" s="547"/>
      <c r="P897" s="754" t="s">
        <v>433</v>
      </c>
      <c r="Q897" s="173" t="s">
        <v>2098</v>
      </c>
      <c r="R897" s="546">
        <v>453</v>
      </c>
      <c r="S897" s="546">
        <v>1116</v>
      </c>
      <c r="T897" s="281"/>
      <c r="U897" s="281">
        <v>453</v>
      </c>
      <c r="V897" s="281"/>
      <c r="W897" s="281"/>
      <c r="X897" s="281"/>
      <c r="Y897" s="562" t="s">
        <v>1779</v>
      </c>
    </row>
    <row r="898" spans="1:25" x14ac:dyDescent="0.3">
      <c r="A898" s="421"/>
      <c r="B898" s="345" t="s">
        <v>1565</v>
      </c>
      <c r="C898" s="96" t="s">
        <v>2119</v>
      </c>
      <c r="D898" s="57">
        <v>140</v>
      </c>
      <c r="E898" s="153"/>
      <c r="F898" s="200">
        <v>140</v>
      </c>
      <c r="G898" s="200"/>
      <c r="H898" s="200"/>
      <c r="I898" s="200"/>
      <c r="J898" s="200"/>
      <c r="K898" s="57" t="s">
        <v>1567</v>
      </c>
      <c r="O898" s="429" t="s">
        <v>430</v>
      </c>
      <c r="P898" s="406" t="s">
        <v>432</v>
      </c>
      <c r="Q898" s="173" t="s">
        <v>2098</v>
      </c>
      <c r="R898" s="11">
        <v>606</v>
      </c>
      <c r="S898" s="11">
        <v>1620</v>
      </c>
      <c r="T898" s="281"/>
      <c r="U898" s="281"/>
      <c r="V898" s="281">
        <v>606</v>
      </c>
      <c r="W898" s="281"/>
      <c r="X898" s="281"/>
      <c r="Y898" s="4" t="s">
        <v>1778</v>
      </c>
    </row>
    <row r="899" spans="1:25" ht="15" thickBot="1" x14ac:dyDescent="0.35">
      <c r="A899" s="421"/>
      <c r="B899" s="345" t="s">
        <v>1569</v>
      </c>
      <c r="C899" s="96" t="s">
        <v>168</v>
      </c>
      <c r="D899" s="57">
        <v>235</v>
      </c>
      <c r="E899" s="153"/>
      <c r="F899" s="200">
        <v>235</v>
      </c>
      <c r="G899" s="200"/>
      <c r="H899" s="200"/>
      <c r="I899" s="200"/>
      <c r="J899" s="200"/>
      <c r="K899" s="57" t="s">
        <v>1570</v>
      </c>
      <c r="O899" s="587"/>
      <c r="P899" s="742" t="s">
        <v>432</v>
      </c>
      <c r="Q899" s="173" t="s">
        <v>2098</v>
      </c>
      <c r="R899" s="552">
        <v>303</v>
      </c>
      <c r="S899" s="552">
        <v>879</v>
      </c>
      <c r="T899" s="314"/>
      <c r="U899" s="314">
        <v>303</v>
      </c>
      <c r="V899" s="314"/>
      <c r="W899" s="314"/>
      <c r="X899" s="314"/>
      <c r="Y899" s="562" t="s">
        <v>1778</v>
      </c>
    </row>
    <row r="900" spans="1:25" ht="15" thickBot="1" x14ac:dyDescent="0.35">
      <c r="A900" s="429"/>
      <c r="B900" s="252"/>
      <c r="C900" s="11"/>
      <c r="D900" s="13"/>
      <c r="E900" s="13"/>
      <c r="F900" s="314"/>
      <c r="G900" s="314"/>
      <c r="H900" s="314"/>
      <c r="I900" s="314"/>
      <c r="J900" s="314"/>
      <c r="K900" s="8"/>
      <c r="O900" s="421"/>
      <c r="P900" s="414" t="s">
        <v>1199</v>
      </c>
      <c r="Q900" s="96" t="s">
        <v>2065</v>
      </c>
      <c r="R900" s="96">
        <v>300</v>
      </c>
      <c r="S900" s="96">
        <v>840</v>
      </c>
      <c r="T900" s="700"/>
      <c r="U900" s="700">
        <v>300</v>
      </c>
      <c r="V900" s="700"/>
      <c r="W900" s="700"/>
      <c r="X900" s="700"/>
      <c r="Y900" s="66" t="s">
        <v>597</v>
      </c>
    </row>
    <row r="901" spans="1:25" ht="18.600000000000001" thickBot="1" x14ac:dyDescent="0.4">
      <c r="A901" s="56" t="s">
        <v>1573</v>
      </c>
      <c r="B901" s="15"/>
      <c r="C901" s="83"/>
      <c r="D901" s="27"/>
      <c r="E901" s="27"/>
      <c r="F901" s="27"/>
      <c r="G901" s="27"/>
      <c r="H901" s="27"/>
      <c r="I901" s="27"/>
      <c r="J901" s="27"/>
      <c r="K901" s="16"/>
      <c r="O901" s="547"/>
      <c r="P901" s="658" t="s">
        <v>1200</v>
      </c>
      <c r="Q901" s="623" t="s">
        <v>2065</v>
      </c>
      <c r="R901" s="623">
        <v>300</v>
      </c>
      <c r="S901" s="623">
        <v>840</v>
      </c>
      <c r="T901" s="700"/>
      <c r="U901" s="700">
        <v>300</v>
      </c>
      <c r="V901" s="700"/>
      <c r="W901" s="700"/>
      <c r="X901" s="700"/>
      <c r="Y901" s="624" t="s">
        <v>597</v>
      </c>
    </row>
    <row r="902" spans="1:25" x14ac:dyDescent="0.3">
      <c r="A902" s="435" t="s">
        <v>1578</v>
      </c>
      <c r="B902" s="405" t="s">
        <v>1574</v>
      </c>
      <c r="C902" s="11" t="s">
        <v>98</v>
      </c>
      <c r="D902" s="26">
        <v>310</v>
      </c>
      <c r="E902" s="26">
        <v>450</v>
      </c>
      <c r="F902" s="200"/>
      <c r="G902" s="200">
        <v>310</v>
      </c>
      <c r="H902" s="200"/>
      <c r="I902" s="200"/>
      <c r="J902" s="200"/>
      <c r="K902" s="114" t="s">
        <v>1984</v>
      </c>
      <c r="O902" s="421"/>
      <c r="P902" s="414" t="s">
        <v>1201</v>
      </c>
      <c r="Q902" s="96" t="s">
        <v>2065</v>
      </c>
      <c r="R902" s="96">
        <v>600</v>
      </c>
      <c r="S902" s="96">
        <v>1680</v>
      </c>
      <c r="T902" s="700"/>
      <c r="U902" s="700"/>
      <c r="V902" s="700">
        <v>600</v>
      </c>
      <c r="W902" s="700"/>
      <c r="X902" s="700"/>
      <c r="Y902" s="66" t="s">
        <v>597</v>
      </c>
    </row>
    <row r="903" spans="1:25" x14ac:dyDescent="0.3">
      <c r="A903" s="35" t="s">
        <v>1577</v>
      </c>
      <c r="B903" s="40"/>
      <c r="C903" s="11"/>
      <c r="D903" s="11"/>
      <c r="E903" s="11"/>
      <c r="F903" s="200"/>
      <c r="G903" s="200"/>
      <c r="H903" s="200"/>
      <c r="I903" s="200"/>
      <c r="J903" s="200"/>
      <c r="K903" s="4"/>
      <c r="O903" s="547"/>
      <c r="P903" s="658" t="s">
        <v>1202</v>
      </c>
      <c r="Q903" s="623" t="s">
        <v>2065</v>
      </c>
      <c r="R903" s="623">
        <v>600</v>
      </c>
      <c r="S903" s="623">
        <v>1680</v>
      </c>
      <c r="T903" s="700"/>
      <c r="U903" s="700"/>
      <c r="V903" s="700">
        <v>600</v>
      </c>
      <c r="W903" s="700"/>
      <c r="X903" s="700"/>
      <c r="Y903" s="624" t="s">
        <v>597</v>
      </c>
    </row>
    <row r="904" spans="1:25" ht="15" thickBot="1" x14ac:dyDescent="0.35">
      <c r="A904" s="429"/>
      <c r="B904" s="252"/>
      <c r="C904" s="11"/>
      <c r="D904" s="13"/>
      <c r="E904" s="13"/>
      <c r="F904" s="200"/>
      <c r="G904" s="200"/>
      <c r="H904" s="200"/>
      <c r="I904" s="200"/>
      <c r="J904" s="200"/>
      <c r="K904" s="8"/>
      <c r="O904" s="421"/>
      <c r="P904" s="414" t="s">
        <v>659</v>
      </c>
      <c r="Q904" s="96" t="s">
        <v>2065</v>
      </c>
      <c r="R904" s="96">
        <v>600</v>
      </c>
      <c r="S904" s="96">
        <v>1200</v>
      </c>
      <c r="T904" s="700"/>
      <c r="U904" s="700"/>
      <c r="V904" s="700">
        <v>600</v>
      </c>
      <c r="W904" s="700"/>
      <c r="X904" s="700"/>
      <c r="Y904" s="66" t="s">
        <v>1235</v>
      </c>
    </row>
    <row r="905" spans="1:25" ht="18.600000000000001" thickBot="1" x14ac:dyDescent="0.4">
      <c r="A905" s="56" t="s">
        <v>1579</v>
      </c>
      <c r="B905" s="15"/>
      <c r="C905" s="83"/>
      <c r="D905" s="27"/>
      <c r="E905" s="27"/>
      <c r="F905" s="27"/>
      <c r="G905" s="27"/>
      <c r="H905" s="27"/>
      <c r="I905" s="27"/>
      <c r="J905" s="27"/>
      <c r="K905" s="16"/>
      <c r="O905" s="547"/>
      <c r="P905" s="658" t="s">
        <v>661</v>
      </c>
      <c r="Q905" s="623" t="s">
        <v>2065</v>
      </c>
      <c r="R905" s="623">
        <v>400</v>
      </c>
      <c r="S905" s="623">
        <v>480</v>
      </c>
      <c r="T905" s="700"/>
      <c r="U905" s="700">
        <v>400</v>
      </c>
      <c r="V905" s="700"/>
      <c r="W905" s="700"/>
      <c r="X905" s="700"/>
      <c r="Y905" s="624" t="s">
        <v>1237</v>
      </c>
    </row>
    <row r="906" spans="1:25" x14ac:dyDescent="0.3">
      <c r="A906" s="419" t="s">
        <v>1595</v>
      </c>
      <c r="B906" s="345" t="s">
        <v>1580</v>
      </c>
      <c r="C906" s="96" t="s">
        <v>2079</v>
      </c>
      <c r="D906" s="57">
        <v>1260</v>
      </c>
      <c r="E906" s="153"/>
      <c r="F906" s="200"/>
      <c r="G906" s="200"/>
      <c r="H906" s="200"/>
      <c r="I906" s="200"/>
      <c r="J906" s="200">
        <v>1260</v>
      </c>
      <c r="K906" s="66" t="s">
        <v>1589</v>
      </c>
      <c r="O906" s="421"/>
      <c r="P906" s="414" t="s">
        <v>662</v>
      </c>
      <c r="Q906" s="96" t="s">
        <v>2065</v>
      </c>
      <c r="R906" s="96">
        <v>800</v>
      </c>
      <c r="S906" s="96">
        <v>960</v>
      </c>
      <c r="T906" s="700"/>
      <c r="U906" s="700"/>
      <c r="V906" s="700"/>
      <c r="W906" s="700">
        <v>800</v>
      </c>
      <c r="X906" s="700"/>
      <c r="Y906" s="66" t="s">
        <v>1238</v>
      </c>
    </row>
    <row r="907" spans="1:25" x14ac:dyDescent="0.3">
      <c r="A907" s="433" t="s">
        <v>1596</v>
      </c>
      <c r="B907" s="345" t="s">
        <v>1582</v>
      </c>
      <c r="C907" s="96" t="s">
        <v>2079</v>
      </c>
      <c r="D907" s="57">
        <v>1050</v>
      </c>
      <c r="E907" s="153"/>
      <c r="F907" s="200"/>
      <c r="G907" s="200"/>
      <c r="H907" s="200"/>
      <c r="I907" s="200"/>
      <c r="J907" s="200">
        <v>1050</v>
      </c>
      <c r="K907" s="66" t="s">
        <v>1590</v>
      </c>
      <c r="O907" s="421"/>
      <c r="P907" s="414" t="s">
        <v>726</v>
      </c>
      <c r="Q907" s="96" t="s">
        <v>2065</v>
      </c>
      <c r="R907" s="96">
        <v>623</v>
      </c>
      <c r="S907" s="96">
        <v>1808</v>
      </c>
      <c r="T907" s="700"/>
      <c r="U907" s="700"/>
      <c r="V907" s="700">
        <v>623</v>
      </c>
      <c r="W907" s="700"/>
      <c r="X907" s="700"/>
      <c r="Y907" s="66" t="s">
        <v>1847</v>
      </c>
    </row>
    <row r="908" spans="1:25" x14ac:dyDescent="0.3">
      <c r="A908" s="434"/>
      <c r="B908" s="345" t="s">
        <v>1583</v>
      </c>
      <c r="C908" s="96" t="s">
        <v>2079</v>
      </c>
      <c r="D908" s="57">
        <v>840</v>
      </c>
      <c r="E908" s="153"/>
      <c r="F908" s="200"/>
      <c r="G908" s="200"/>
      <c r="H908" s="200"/>
      <c r="I908" s="200">
        <v>840</v>
      </c>
      <c r="J908" s="200"/>
      <c r="K908" s="66" t="s">
        <v>1591</v>
      </c>
      <c r="O908" s="547"/>
      <c r="P908" s="658" t="s">
        <v>727</v>
      </c>
      <c r="Q908" s="623" t="s">
        <v>2065</v>
      </c>
      <c r="R908" s="623">
        <v>592</v>
      </c>
      <c r="S908" s="623">
        <v>1972</v>
      </c>
      <c r="T908" s="700"/>
      <c r="U908" s="700"/>
      <c r="V908" s="700">
        <v>592</v>
      </c>
      <c r="W908" s="700"/>
      <c r="X908" s="700"/>
      <c r="Y908" s="624" t="s">
        <v>1846</v>
      </c>
    </row>
    <row r="909" spans="1:25" x14ac:dyDescent="0.3">
      <c r="A909" s="434"/>
      <c r="B909" s="345" t="s">
        <v>1585</v>
      </c>
      <c r="C909" s="96" t="s">
        <v>2079</v>
      </c>
      <c r="D909" s="57">
        <v>630</v>
      </c>
      <c r="E909" s="153"/>
      <c r="F909" s="200"/>
      <c r="G909" s="200"/>
      <c r="H909" s="200">
        <v>630</v>
      </c>
      <c r="I909" s="200"/>
      <c r="J909" s="200"/>
      <c r="K909" s="66" t="s">
        <v>1592</v>
      </c>
      <c r="O909" s="421"/>
      <c r="P909" s="40" t="s">
        <v>836</v>
      </c>
      <c r="Q909" s="11" t="s">
        <v>2065</v>
      </c>
      <c r="R909" s="11">
        <v>40</v>
      </c>
      <c r="S909" s="11">
        <v>65</v>
      </c>
      <c r="T909" s="703">
        <v>40</v>
      </c>
      <c r="U909" s="703"/>
      <c r="V909" s="703"/>
      <c r="W909" s="703"/>
      <c r="X909" s="703"/>
      <c r="Y909" t="s">
        <v>1896</v>
      </c>
    </row>
    <row r="910" spans="1:25" x14ac:dyDescent="0.3">
      <c r="A910" s="421"/>
      <c r="B910" s="40" t="s">
        <v>1587</v>
      </c>
      <c r="C910" s="96" t="s">
        <v>2079</v>
      </c>
      <c r="D910" s="11">
        <v>420</v>
      </c>
      <c r="E910" s="153"/>
      <c r="F910" s="200"/>
      <c r="G910" s="200">
        <v>420</v>
      </c>
      <c r="H910" s="200"/>
      <c r="I910" s="200"/>
      <c r="J910" s="200"/>
      <c r="K910" s="66" t="s">
        <v>1593</v>
      </c>
      <c r="O910" s="547"/>
      <c r="P910" s="554" t="s">
        <v>838</v>
      </c>
      <c r="Q910" s="546" t="s">
        <v>2065</v>
      </c>
      <c r="R910" s="546">
        <v>40</v>
      </c>
      <c r="S910" s="546">
        <v>60</v>
      </c>
      <c r="T910" s="703">
        <v>40</v>
      </c>
      <c r="U910" s="703"/>
      <c r="V910" s="703"/>
      <c r="W910" s="703"/>
      <c r="X910" s="703"/>
      <c r="Y910" s="582" t="s">
        <v>1897</v>
      </c>
    </row>
    <row r="911" spans="1:25" ht="15" thickBot="1" x14ac:dyDescent="0.35">
      <c r="A911" s="429"/>
      <c r="B911" s="252" t="s">
        <v>1588</v>
      </c>
      <c r="C911" s="96" t="s">
        <v>2079</v>
      </c>
      <c r="D911" s="13">
        <v>210</v>
      </c>
      <c r="E911" s="154"/>
      <c r="F911" s="200">
        <v>210</v>
      </c>
      <c r="G911" s="200"/>
      <c r="H911" s="200"/>
      <c r="I911" s="200"/>
      <c r="J911" s="200"/>
      <c r="K911" s="76" t="s">
        <v>1594</v>
      </c>
      <c r="O911" s="421"/>
      <c r="P911" s="40" t="s">
        <v>839</v>
      </c>
      <c r="Q911" s="11" t="s">
        <v>2065</v>
      </c>
      <c r="R911" s="11">
        <v>20</v>
      </c>
      <c r="S911" s="11">
        <v>36</v>
      </c>
      <c r="T911" s="703">
        <v>20</v>
      </c>
      <c r="U911" s="703"/>
      <c r="V911" s="703"/>
      <c r="W911" s="703"/>
      <c r="X911" s="703"/>
      <c r="Y911" t="s">
        <v>1896</v>
      </c>
    </row>
    <row r="912" spans="1:25" ht="18.600000000000001" thickBot="1" x14ac:dyDescent="0.4">
      <c r="A912" s="56" t="s">
        <v>1597</v>
      </c>
      <c r="B912" s="15"/>
      <c r="C912" s="83"/>
      <c r="D912" s="27"/>
      <c r="E912" s="27"/>
      <c r="F912" s="27"/>
      <c r="G912" s="27"/>
      <c r="H912" s="27"/>
      <c r="I912" s="27"/>
      <c r="J912" s="27"/>
      <c r="K912" s="16"/>
      <c r="O912" s="547"/>
      <c r="P912" s="554" t="s">
        <v>840</v>
      </c>
      <c r="Q912" s="546" t="s">
        <v>2065</v>
      </c>
      <c r="R912" s="546">
        <v>20</v>
      </c>
      <c r="S912" s="546">
        <v>30</v>
      </c>
      <c r="T912" s="703">
        <v>20</v>
      </c>
      <c r="U912" s="703"/>
      <c r="V912" s="703"/>
      <c r="W912" s="703"/>
      <c r="X912" s="703"/>
      <c r="Y912" s="582" t="s">
        <v>1897</v>
      </c>
    </row>
    <row r="913" spans="1:25" x14ac:dyDescent="0.3">
      <c r="A913" s="428" t="s">
        <v>1612</v>
      </c>
      <c r="B913" s="10" t="s">
        <v>1598</v>
      </c>
      <c r="C913" s="11" t="s">
        <v>2068</v>
      </c>
      <c r="D913" s="14">
        <v>691</v>
      </c>
      <c r="E913" s="14">
        <v>1550</v>
      </c>
      <c r="F913" s="200"/>
      <c r="G913" s="200"/>
      <c r="H913" s="200">
        <v>691</v>
      </c>
      <c r="I913" s="200"/>
      <c r="J913" s="200"/>
      <c r="K913" s="6" t="s">
        <v>1985</v>
      </c>
      <c r="O913" s="421"/>
      <c r="P913" s="40" t="s">
        <v>842</v>
      </c>
      <c r="Q913" s="11" t="s">
        <v>2065</v>
      </c>
      <c r="R913" s="11">
        <v>23</v>
      </c>
      <c r="S913" s="11">
        <v>42</v>
      </c>
      <c r="T913" s="703">
        <v>23</v>
      </c>
      <c r="U913" s="703"/>
      <c r="V913" s="703"/>
      <c r="W913" s="703"/>
      <c r="X913" s="703"/>
      <c r="Y913" t="s">
        <v>1896</v>
      </c>
    </row>
    <row r="914" spans="1:25" x14ac:dyDescent="0.3">
      <c r="A914" s="35" t="s">
        <v>1613</v>
      </c>
      <c r="B914" s="40" t="s">
        <v>1600</v>
      </c>
      <c r="C914" s="11" t="s">
        <v>489</v>
      </c>
      <c r="D914" s="11">
        <v>580</v>
      </c>
      <c r="E914" s="11">
        <v>905</v>
      </c>
      <c r="F914" s="200"/>
      <c r="G914" s="200"/>
      <c r="H914" s="200">
        <v>580</v>
      </c>
      <c r="I914" s="200"/>
      <c r="J914" s="200"/>
      <c r="K914" s="4" t="s">
        <v>1986</v>
      </c>
      <c r="O914" s="547"/>
      <c r="P914" s="554" t="s">
        <v>843</v>
      </c>
      <c r="Q914" s="546" t="s">
        <v>2065</v>
      </c>
      <c r="R914" s="546">
        <v>23</v>
      </c>
      <c r="S914" s="546">
        <v>37</v>
      </c>
      <c r="T914" s="703">
        <v>23</v>
      </c>
      <c r="U914" s="703"/>
      <c r="V914" s="703"/>
      <c r="W914" s="703"/>
      <c r="X914" s="703"/>
      <c r="Y914" s="582" t="s">
        <v>1897</v>
      </c>
    </row>
    <row r="915" spans="1:25" x14ac:dyDescent="0.3">
      <c r="A915" s="421"/>
      <c r="B915" s="40" t="s">
        <v>1606</v>
      </c>
      <c r="C915" s="173" t="s">
        <v>2120</v>
      </c>
      <c r="D915" s="11" t="s">
        <v>1601</v>
      </c>
      <c r="E915" s="153"/>
      <c r="F915" s="200" t="s">
        <v>1601</v>
      </c>
      <c r="G915" s="200"/>
      <c r="H915" s="200"/>
      <c r="I915" s="200"/>
      <c r="J915" s="200"/>
      <c r="K915" s="4" t="s">
        <v>1987</v>
      </c>
      <c r="O915" s="421"/>
      <c r="P915" s="40" t="s">
        <v>844</v>
      </c>
      <c r="Q915" s="11" t="s">
        <v>2065</v>
      </c>
      <c r="R915" s="11">
        <v>10</v>
      </c>
      <c r="S915" s="619"/>
      <c r="T915" s="703">
        <v>10</v>
      </c>
      <c r="U915" s="703"/>
      <c r="V915" s="703"/>
      <c r="W915" s="703"/>
      <c r="X915" s="703"/>
      <c r="Y915" t="s">
        <v>1896</v>
      </c>
    </row>
    <row r="916" spans="1:25" x14ac:dyDescent="0.3">
      <c r="A916" s="421"/>
      <c r="B916" s="40" t="s">
        <v>1605</v>
      </c>
      <c r="C916" s="173" t="s">
        <v>2120</v>
      </c>
      <c r="D916" s="11" t="s">
        <v>1608</v>
      </c>
      <c r="E916" s="153"/>
      <c r="F916" s="200" t="s">
        <v>1608</v>
      </c>
      <c r="G916" s="200"/>
      <c r="H916" s="200"/>
      <c r="I916" s="200"/>
      <c r="J916" s="200"/>
      <c r="K916" s="4" t="s">
        <v>1988</v>
      </c>
      <c r="O916" s="547"/>
      <c r="P916" s="554" t="s">
        <v>845</v>
      </c>
      <c r="Q916" s="546" t="s">
        <v>2065</v>
      </c>
      <c r="R916" s="546">
        <v>10</v>
      </c>
      <c r="S916" s="619"/>
      <c r="T916" s="703">
        <v>10</v>
      </c>
      <c r="U916" s="703"/>
      <c r="V916" s="703"/>
      <c r="W916" s="703"/>
      <c r="X916" s="703"/>
      <c r="Y916" s="582" t="s">
        <v>1897</v>
      </c>
    </row>
    <row r="917" spans="1:25" x14ac:dyDescent="0.3">
      <c r="A917" s="429"/>
      <c r="B917" s="252" t="s">
        <v>1610</v>
      </c>
      <c r="C917" s="11" t="s">
        <v>2079</v>
      </c>
      <c r="D917" s="13">
        <v>500</v>
      </c>
      <c r="E917" s="153"/>
      <c r="F917" s="200"/>
      <c r="G917" s="200"/>
      <c r="H917" s="200">
        <v>500</v>
      </c>
      <c r="I917" s="200"/>
      <c r="J917" s="200"/>
      <c r="K917" s="4" t="s">
        <v>1989</v>
      </c>
      <c r="O917" s="553" t="s">
        <v>903</v>
      </c>
      <c r="P917" s="544" t="s">
        <v>2682</v>
      </c>
      <c r="Q917" s="546" t="s">
        <v>2065</v>
      </c>
      <c r="R917" s="545">
        <v>40</v>
      </c>
      <c r="S917" s="545">
        <v>80</v>
      </c>
      <c r="T917" s="703">
        <v>40</v>
      </c>
      <c r="U917" s="703"/>
      <c r="V917" s="703"/>
      <c r="W917" s="703"/>
      <c r="X917" s="703"/>
      <c r="Y917" s="574" t="s">
        <v>2685</v>
      </c>
    </row>
    <row r="918" spans="1:25" ht="15" thickBot="1" x14ac:dyDescent="0.35">
      <c r="A918" s="429"/>
      <c r="B918" s="252"/>
      <c r="C918" s="11"/>
      <c r="D918" s="13"/>
      <c r="E918" s="13"/>
      <c r="F918" s="200"/>
      <c r="G918" s="200"/>
      <c r="H918" s="200"/>
      <c r="I918" s="200"/>
      <c r="J918" s="200"/>
      <c r="K918" s="8"/>
      <c r="O918" s="424" t="s">
        <v>2692</v>
      </c>
      <c r="P918" s="10" t="s">
        <v>2683</v>
      </c>
      <c r="Q918" s="11" t="s">
        <v>2065</v>
      </c>
      <c r="R918" s="14">
        <v>40</v>
      </c>
      <c r="S918" s="14">
        <v>80</v>
      </c>
      <c r="T918" s="703">
        <v>40</v>
      </c>
      <c r="U918" s="703"/>
      <c r="V918" s="703"/>
      <c r="W918" s="703"/>
      <c r="X918" s="703"/>
      <c r="Y918" s="6" t="s">
        <v>2684</v>
      </c>
    </row>
    <row r="919" spans="1:25" ht="18.600000000000001" thickBot="1" x14ac:dyDescent="0.4">
      <c r="A919" s="56" t="s">
        <v>1614</v>
      </c>
      <c r="B919" s="15"/>
      <c r="C919" s="83"/>
      <c r="D919" s="27"/>
      <c r="E919" s="27"/>
      <c r="F919" s="27"/>
      <c r="G919" s="27"/>
      <c r="H919" s="27"/>
      <c r="I919" s="27"/>
      <c r="J919" s="27"/>
      <c r="K919" s="16"/>
      <c r="O919" s="556" t="s">
        <v>1539</v>
      </c>
      <c r="P919" s="544" t="s">
        <v>1526</v>
      </c>
      <c r="Q919" s="546" t="s">
        <v>2065</v>
      </c>
      <c r="R919" s="545">
        <v>600</v>
      </c>
      <c r="S919" s="545">
        <v>1500</v>
      </c>
      <c r="T919" s="315"/>
      <c r="U919" s="315"/>
      <c r="V919" s="315">
        <v>600</v>
      </c>
      <c r="W919" s="315"/>
      <c r="X919" s="315"/>
      <c r="Y919" s="574" t="s">
        <v>1527</v>
      </c>
    </row>
    <row r="920" spans="1:25" x14ac:dyDescent="0.3">
      <c r="A920" s="435" t="s">
        <v>1623</v>
      </c>
      <c r="B920" s="10" t="s">
        <v>1615</v>
      </c>
      <c r="C920" s="11" t="s">
        <v>489</v>
      </c>
      <c r="D920" s="14">
        <v>590</v>
      </c>
      <c r="E920" s="14">
        <v>1610</v>
      </c>
      <c r="F920" s="315"/>
      <c r="G920" s="315"/>
      <c r="H920" s="315">
        <v>590</v>
      </c>
      <c r="I920" s="315"/>
      <c r="J920" s="315"/>
      <c r="K920" s="6" t="s">
        <v>1990</v>
      </c>
      <c r="O920" s="421"/>
      <c r="P920" s="40" t="s">
        <v>2319</v>
      </c>
      <c r="Q920" s="11" t="s">
        <v>2065</v>
      </c>
      <c r="R920" s="11">
        <v>210</v>
      </c>
      <c r="S920" s="630"/>
      <c r="T920" s="703">
        <v>210</v>
      </c>
      <c r="U920" s="703"/>
      <c r="V920" s="703"/>
      <c r="W920" s="703"/>
      <c r="X920" s="703"/>
      <c r="Y920" s="4" t="s">
        <v>252</v>
      </c>
    </row>
    <row r="921" spans="1:25" x14ac:dyDescent="0.3">
      <c r="A921" s="35" t="s">
        <v>1624</v>
      </c>
      <c r="B921" s="40" t="s">
        <v>1618</v>
      </c>
      <c r="C921" s="11" t="s">
        <v>314</v>
      </c>
      <c r="D921" s="11">
        <v>110</v>
      </c>
      <c r="E921" s="11">
        <v>300</v>
      </c>
      <c r="F921" s="281">
        <v>110</v>
      </c>
      <c r="G921" s="281"/>
      <c r="H921" s="281"/>
      <c r="I921" s="281"/>
      <c r="J921" s="281"/>
      <c r="K921" s="6" t="s">
        <v>1991</v>
      </c>
      <c r="O921" s="556" t="s">
        <v>2385</v>
      </c>
      <c r="P921" s="544" t="s">
        <v>2376</v>
      </c>
      <c r="Q921" s="546" t="s">
        <v>2065</v>
      </c>
      <c r="R921" s="545">
        <v>104.2</v>
      </c>
      <c r="S921" s="624">
        <v>225.83</v>
      </c>
      <c r="T921" s="703">
        <v>104.2</v>
      </c>
      <c r="U921" s="703"/>
      <c r="V921" s="703"/>
      <c r="W921" s="703"/>
      <c r="X921" s="703"/>
      <c r="Y921" s="574" t="s">
        <v>2382</v>
      </c>
    </row>
    <row r="922" spans="1:25" ht="15" thickBot="1" x14ac:dyDescent="0.35">
      <c r="A922" s="429"/>
      <c r="B922" s="252" t="s">
        <v>1619</v>
      </c>
      <c r="C922" s="11" t="s">
        <v>314</v>
      </c>
      <c r="D922" s="13">
        <v>220</v>
      </c>
      <c r="E922" s="13">
        <v>600</v>
      </c>
      <c r="F922" s="314">
        <v>220</v>
      </c>
      <c r="G922" s="314"/>
      <c r="H922" s="314"/>
      <c r="I922" s="314"/>
      <c r="J922" s="314"/>
      <c r="K922" s="114" t="s">
        <v>1992</v>
      </c>
      <c r="O922" s="547"/>
      <c r="P922" s="554" t="s">
        <v>2397</v>
      </c>
      <c r="Q922" s="546" t="s">
        <v>2065</v>
      </c>
      <c r="R922" s="546">
        <v>160</v>
      </c>
      <c r="S922" s="546">
        <v>368</v>
      </c>
      <c r="T922" s="281">
        <v>160</v>
      </c>
      <c r="U922" s="281"/>
      <c r="V922" s="315"/>
      <c r="W922" s="315"/>
      <c r="X922" s="315"/>
      <c r="Y922" s="574" t="s">
        <v>2400</v>
      </c>
    </row>
    <row r="923" spans="1:25" ht="18.600000000000001" thickBot="1" x14ac:dyDescent="0.4">
      <c r="A923" s="56" t="s">
        <v>1625</v>
      </c>
      <c r="B923" s="15"/>
      <c r="C923" s="83"/>
      <c r="D923" s="27"/>
      <c r="E923" s="27"/>
      <c r="F923" s="27"/>
      <c r="G923" s="27"/>
      <c r="H923" s="27"/>
      <c r="I923" s="27"/>
      <c r="J923" s="27"/>
      <c r="K923" s="16"/>
      <c r="O923" s="421"/>
      <c r="P923" s="40" t="s">
        <v>2398</v>
      </c>
      <c r="Q923" s="11" t="s">
        <v>2065</v>
      </c>
      <c r="R923" s="11">
        <v>320</v>
      </c>
      <c r="S923" s="11">
        <v>736</v>
      </c>
      <c r="T923" s="281"/>
      <c r="U923" s="281">
        <v>320</v>
      </c>
      <c r="V923" s="315"/>
      <c r="W923" s="315"/>
      <c r="X923" s="315"/>
      <c r="Y923" s="6" t="s">
        <v>2399</v>
      </c>
    </row>
    <row r="924" spans="1:25" x14ac:dyDescent="0.3">
      <c r="A924" s="426" t="s">
        <v>1630</v>
      </c>
      <c r="B924" s="10" t="s">
        <v>1626</v>
      </c>
      <c r="C924" s="11" t="s">
        <v>2121</v>
      </c>
      <c r="D924" s="14">
        <v>240</v>
      </c>
      <c r="E924" s="14">
        <v>550</v>
      </c>
      <c r="F924" s="315">
        <v>240</v>
      </c>
      <c r="G924" s="315"/>
      <c r="H924" s="315"/>
      <c r="I924" s="315"/>
      <c r="J924" s="315"/>
      <c r="K924" s="6" t="s">
        <v>1993</v>
      </c>
      <c r="O924" s="588" t="s">
        <v>2588</v>
      </c>
      <c r="P924" s="544" t="s">
        <v>2581</v>
      </c>
      <c r="Q924" s="546" t="s">
        <v>2065</v>
      </c>
      <c r="R924" s="545">
        <v>320</v>
      </c>
      <c r="S924" s="545">
        <v>800</v>
      </c>
      <c r="T924" s="316"/>
      <c r="U924" s="316">
        <v>320</v>
      </c>
      <c r="V924" s="316"/>
      <c r="W924" s="316"/>
      <c r="X924" s="316"/>
      <c r="Y924" s="574" t="s">
        <v>2586</v>
      </c>
    </row>
    <row r="925" spans="1:25" x14ac:dyDescent="0.3">
      <c r="A925" s="42" t="s">
        <v>1631</v>
      </c>
      <c r="B925" s="252"/>
      <c r="C925" s="11"/>
      <c r="D925" s="13"/>
      <c r="E925" s="13"/>
      <c r="F925" s="314"/>
      <c r="G925" s="314"/>
      <c r="H925" s="314"/>
      <c r="I925" s="314"/>
      <c r="J925" s="314"/>
      <c r="K925" s="8"/>
      <c r="O925" s="419" t="s">
        <v>2589</v>
      </c>
      <c r="P925" s="40" t="s">
        <v>2582</v>
      </c>
      <c r="Q925" s="11" t="s">
        <v>2065</v>
      </c>
      <c r="R925" s="11">
        <v>620</v>
      </c>
      <c r="S925" s="11">
        <v>1550</v>
      </c>
      <c r="T925" s="314"/>
      <c r="U925" s="314"/>
      <c r="V925" s="314">
        <v>620</v>
      </c>
      <c r="W925" s="314"/>
      <c r="X925" s="314"/>
      <c r="Y925" s="6" t="s">
        <v>2583</v>
      </c>
    </row>
    <row r="926" spans="1:25" ht="15" thickBot="1" x14ac:dyDescent="0.35">
      <c r="A926" s="429"/>
      <c r="B926" s="252"/>
      <c r="C926" s="11"/>
      <c r="D926" s="13"/>
      <c r="E926" s="13"/>
      <c r="F926" s="314"/>
      <c r="G926" s="314"/>
      <c r="H926" s="314"/>
      <c r="I926" s="314"/>
      <c r="J926" s="314"/>
      <c r="K926" s="8"/>
      <c r="O926" s="35" t="s">
        <v>2771</v>
      </c>
      <c r="P926" s="11" t="s">
        <v>2765</v>
      </c>
      <c r="Q926" s="11" t="s">
        <v>2065</v>
      </c>
      <c r="R926" s="11">
        <v>300</v>
      </c>
      <c r="S926" s="11">
        <v>690</v>
      </c>
      <c r="T926" s="281"/>
      <c r="U926" s="281">
        <v>300</v>
      </c>
      <c r="V926" s="281"/>
      <c r="W926" s="281"/>
      <c r="X926" s="281"/>
      <c r="Y926" s="66" t="s">
        <v>2768</v>
      </c>
    </row>
    <row r="927" spans="1:25" ht="18.600000000000001" thickBot="1" x14ac:dyDescent="0.4">
      <c r="A927" s="56" t="s">
        <v>1632</v>
      </c>
      <c r="B927" s="15"/>
      <c r="C927" s="83"/>
      <c r="D927" s="27"/>
      <c r="E927" s="27"/>
      <c r="F927" s="27"/>
      <c r="G927" s="27"/>
      <c r="H927" s="27"/>
      <c r="I927" s="27"/>
      <c r="J927" s="27"/>
      <c r="K927" s="16"/>
      <c r="O927" s="587"/>
      <c r="P927" s="552" t="s">
        <v>2766</v>
      </c>
      <c r="Q927" s="546" t="s">
        <v>2065</v>
      </c>
      <c r="R927" s="552">
        <v>600</v>
      </c>
      <c r="S927" s="552">
        <v>1380</v>
      </c>
      <c r="T927" s="314"/>
      <c r="U927" s="314"/>
      <c r="V927" s="314">
        <v>600</v>
      </c>
      <c r="W927" s="314"/>
      <c r="X927" s="314"/>
      <c r="Y927" s="638" t="s">
        <v>2769</v>
      </c>
    </row>
    <row r="928" spans="1:25" x14ac:dyDescent="0.3">
      <c r="A928" s="428" t="s">
        <v>1645</v>
      </c>
      <c r="B928" s="10" t="s">
        <v>1633</v>
      </c>
      <c r="C928" s="11" t="s">
        <v>2068</v>
      </c>
      <c r="D928" s="14">
        <v>680</v>
      </c>
      <c r="E928" s="14">
        <v>1700</v>
      </c>
      <c r="F928" s="315"/>
      <c r="G928" s="315"/>
      <c r="H928" s="315">
        <v>680</v>
      </c>
      <c r="I928" s="315"/>
      <c r="J928" s="315"/>
      <c r="K928" s="6" t="s">
        <v>1994</v>
      </c>
      <c r="O928" s="429"/>
      <c r="P928" s="13" t="s">
        <v>2992</v>
      </c>
      <c r="Q928" s="11" t="s">
        <v>2065</v>
      </c>
      <c r="R928" s="13">
        <v>200</v>
      </c>
      <c r="S928" s="13">
        <v>187</v>
      </c>
      <c r="T928" s="703">
        <v>200</v>
      </c>
      <c r="U928" s="703"/>
      <c r="V928" s="703"/>
      <c r="W928" s="703"/>
      <c r="X928" s="703"/>
      <c r="Y928" s="8" t="s">
        <v>2998</v>
      </c>
    </row>
    <row r="929" spans="1:25" x14ac:dyDescent="0.3">
      <c r="A929" s="35" t="s">
        <v>1646</v>
      </c>
      <c r="B929" s="40" t="s">
        <v>1634</v>
      </c>
      <c r="C929" s="11" t="s">
        <v>2068</v>
      </c>
      <c r="D929" s="11">
        <v>560</v>
      </c>
      <c r="E929" s="11">
        <v>1400</v>
      </c>
      <c r="F929" s="281"/>
      <c r="G929" s="281"/>
      <c r="H929" s="281">
        <v>560</v>
      </c>
      <c r="I929" s="281"/>
      <c r="J929" s="281"/>
      <c r="K929" s="6" t="s">
        <v>1995</v>
      </c>
      <c r="O929" s="588" t="s">
        <v>3086</v>
      </c>
      <c r="P929" s="545" t="s">
        <v>3083</v>
      </c>
      <c r="Q929" s="546" t="s">
        <v>2065</v>
      </c>
      <c r="R929" s="545">
        <v>330</v>
      </c>
      <c r="S929" s="624">
        <v>1000</v>
      </c>
      <c r="T929" s="703"/>
      <c r="U929" s="703">
        <v>330</v>
      </c>
      <c r="V929" s="703"/>
      <c r="W929" s="703"/>
      <c r="X929" s="703"/>
      <c r="Y929" s="574" t="s">
        <v>3084</v>
      </c>
    </row>
    <row r="930" spans="1:25" x14ac:dyDescent="0.3">
      <c r="A930" s="421"/>
      <c r="B930" s="40" t="s">
        <v>1635</v>
      </c>
      <c r="C930" s="11" t="s">
        <v>2070</v>
      </c>
      <c r="D930" s="11">
        <v>340</v>
      </c>
      <c r="E930" s="11">
        <v>850</v>
      </c>
      <c r="F930" s="281"/>
      <c r="G930" s="281">
        <v>340</v>
      </c>
      <c r="H930" s="281"/>
      <c r="I930" s="281"/>
      <c r="J930" s="281"/>
      <c r="K930" s="6" t="s">
        <v>1996</v>
      </c>
      <c r="O930" s="587"/>
      <c r="P930" s="552" t="s">
        <v>3092</v>
      </c>
      <c r="Q930" s="546" t="s">
        <v>2065</v>
      </c>
      <c r="R930" s="552">
        <v>19</v>
      </c>
      <c r="S930" s="552">
        <v>25</v>
      </c>
      <c r="T930" s="703">
        <v>19</v>
      </c>
      <c r="U930" s="703"/>
      <c r="V930" s="703"/>
      <c r="W930" s="703"/>
      <c r="X930" s="703"/>
      <c r="Y930" s="586" t="s">
        <v>3090</v>
      </c>
    </row>
    <row r="931" spans="1:25" x14ac:dyDescent="0.3">
      <c r="A931" s="421"/>
      <c r="B931" s="40" t="s">
        <v>1636</v>
      </c>
      <c r="C931" s="11" t="s">
        <v>2070</v>
      </c>
      <c r="D931" s="11">
        <v>340</v>
      </c>
      <c r="E931" s="11">
        <v>850</v>
      </c>
      <c r="F931" s="281"/>
      <c r="G931" s="281">
        <v>340</v>
      </c>
      <c r="H931" s="281"/>
      <c r="I931" s="281"/>
      <c r="J931" s="281"/>
      <c r="K931" s="6" t="s">
        <v>1995</v>
      </c>
      <c r="O931" s="594" t="s">
        <v>3113</v>
      </c>
      <c r="P931" s="545" t="s">
        <v>3095</v>
      </c>
      <c r="Q931" s="546" t="s">
        <v>2065</v>
      </c>
      <c r="R931" s="545">
        <v>70</v>
      </c>
      <c r="S931" s="545">
        <v>130</v>
      </c>
      <c r="T931" s="703">
        <v>70</v>
      </c>
      <c r="U931" s="703"/>
      <c r="V931" s="703"/>
      <c r="W931" s="703"/>
      <c r="X931" s="703"/>
      <c r="Y931" s="574" t="s">
        <v>3094</v>
      </c>
    </row>
    <row r="932" spans="1:25" x14ac:dyDescent="0.3">
      <c r="A932" s="421"/>
      <c r="B932" s="40" t="s">
        <v>1639</v>
      </c>
      <c r="C932" s="11" t="s">
        <v>2072</v>
      </c>
      <c r="D932" s="11">
        <v>170</v>
      </c>
      <c r="E932" s="11">
        <v>425</v>
      </c>
      <c r="F932" s="281">
        <v>170</v>
      </c>
      <c r="G932" s="281"/>
      <c r="H932" s="281"/>
      <c r="I932" s="281"/>
      <c r="J932" s="281"/>
      <c r="K932" s="4" t="s">
        <v>1997</v>
      </c>
      <c r="O932" s="421" t="s">
        <v>3114</v>
      </c>
      <c r="P932" s="11" t="s">
        <v>3096</v>
      </c>
      <c r="Q932" s="11" t="s">
        <v>2065</v>
      </c>
      <c r="R932" s="11">
        <v>93</v>
      </c>
      <c r="S932" s="11">
        <v>170</v>
      </c>
      <c r="T932" s="703">
        <v>93</v>
      </c>
      <c r="U932" s="703"/>
      <c r="V932" s="703"/>
      <c r="W932" s="703"/>
      <c r="X932" s="703"/>
      <c r="Y932" s="6" t="s">
        <v>3094</v>
      </c>
    </row>
    <row r="933" spans="1:25" x14ac:dyDescent="0.3">
      <c r="A933" s="421"/>
      <c r="B933" s="40" t="s">
        <v>1641</v>
      </c>
      <c r="C933" s="11" t="s">
        <v>82</v>
      </c>
      <c r="D933" s="11">
        <v>85</v>
      </c>
      <c r="E933" s="11">
        <v>212</v>
      </c>
      <c r="F933" s="281">
        <v>85</v>
      </c>
      <c r="G933" s="281"/>
      <c r="H933" s="281"/>
      <c r="I933" s="281"/>
      <c r="J933" s="281"/>
      <c r="K933" s="4" t="s">
        <v>1997</v>
      </c>
      <c r="O933" s="547"/>
      <c r="P933" s="546" t="s">
        <v>3097</v>
      </c>
      <c r="Q933" s="546" t="s">
        <v>2065</v>
      </c>
      <c r="R933" s="546">
        <v>118</v>
      </c>
      <c r="S933" s="546">
        <v>215</v>
      </c>
      <c r="T933" s="703">
        <v>118</v>
      </c>
      <c r="U933" s="703"/>
      <c r="V933" s="703"/>
      <c r="W933" s="703"/>
      <c r="X933" s="703"/>
      <c r="Y933" s="574" t="s">
        <v>3094</v>
      </c>
    </row>
    <row r="934" spans="1:25" x14ac:dyDescent="0.3">
      <c r="A934" s="421"/>
      <c r="B934" s="40" t="s">
        <v>1642</v>
      </c>
      <c r="C934" s="11" t="s">
        <v>2068</v>
      </c>
      <c r="D934" s="11">
        <v>620</v>
      </c>
      <c r="E934" s="11">
        <v>1550</v>
      </c>
      <c r="F934" s="281"/>
      <c r="G934" s="281"/>
      <c r="H934" s="281">
        <v>620</v>
      </c>
      <c r="I934" s="281"/>
      <c r="J934" s="281"/>
      <c r="K934" s="4" t="s">
        <v>1998</v>
      </c>
      <c r="O934" s="588" t="s">
        <v>3120</v>
      </c>
      <c r="P934" s="545" t="s">
        <v>3115</v>
      </c>
      <c r="Q934" s="546" t="s">
        <v>2065</v>
      </c>
      <c r="R934" s="545">
        <v>96</v>
      </c>
      <c r="S934" s="545"/>
      <c r="T934" s="315">
        <v>96</v>
      </c>
      <c r="U934" s="315"/>
      <c r="V934" s="315"/>
      <c r="W934" s="315"/>
      <c r="X934" s="315"/>
      <c r="Y934" s="574"/>
    </row>
    <row r="935" spans="1:25" x14ac:dyDescent="0.3">
      <c r="A935" s="421"/>
      <c r="B935" s="40" t="s">
        <v>1643</v>
      </c>
      <c r="C935" s="11" t="s">
        <v>2070</v>
      </c>
      <c r="D935" s="11">
        <v>310</v>
      </c>
      <c r="E935" s="11">
        <v>775</v>
      </c>
      <c r="F935" s="281"/>
      <c r="G935" s="281">
        <v>310</v>
      </c>
      <c r="H935" s="281"/>
      <c r="I935" s="281"/>
      <c r="J935" s="281"/>
      <c r="K935" s="4" t="s">
        <v>1999</v>
      </c>
      <c r="O935" s="421" t="s">
        <v>3121</v>
      </c>
      <c r="P935" s="11" t="s">
        <v>3116</v>
      </c>
      <c r="Q935" s="11" t="s">
        <v>2065</v>
      </c>
      <c r="R935" s="14">
        <v>61</v>
      </c>
      <c r="S935" s="14"/>
      <c r="T935" s="315">
        <v>61</v>
      </c>
      <c r="U935" s="315"/>
      <c r="V935" s="315"/>
      <c r="W935" s="315"/>
      <c r="X935" s="315"/>
      <c r="Y935" s="6"/>
    </row>
    <row r="936" spans="1:25" ht="15" thickBot="1" x14ac:dyDescent="0.35">
      <c r="A936" s="429"/>
      <c r="B936" s="252" t="s">
        <v>1644</v>
      </c>
      <c r="C936" s="11" t="s">
        <v>2070</v>
      </c>
      <c r="D936" s="13">
        <v>310</v>
      </c>
      <c r="E936" s="13">
        <v>775</v>
      </c>
      <c r="F936" s="314"/>
      <c r="G936" s="314">
        <v>310</v>
      </c>
      <c r="H936" s="314"/>
      <c r="I936" s="314"/>
      <c r="J936" s="314"/>
      <c r="K936" s="114" t="s">
        <v>2000</v>
      </c>
      <c r="O936" s="547"/>
      <c r="P936" s="546" t="s">
        <v>3118</v>
      </c>
      <c r="Q936" s="546" t="s">
        <v>2065</v>
      </c>
      <c r="R936" s="545">
        <v>48</v>
      </c>
      <c r="S936" s="545"/>
      <c r="T936" s="315">
        <v>48</v>
      </c>
      <c r="U936" s="315"/>
      <c r="V936" s="315"/>
      <c r="W936" s="315"/>
      <c r="X936" s="315"/>
      <c r="Y936" s="574"/>
    </row>
    <row r="937" spans="1:25" ht="18.600000000000001" thickBot="1" x14ac:dyDescent="0.4">
      <c r="A937" s="56" t="s">
        <v>2139</v>
      </c>
      <c r="B937" s="15"/>
      <c r="C937" s="83"/>
      <c r="D937" s="27"/>
      <c r="E937" s="27"/>
      <c r="F937" s="27"/>
      <c r="G937" s="27"/>
      <c r="H937" s="27"/>
      <c r="I937" s="27"/>
      <c r="J937" s="27"/>
      <c r="K937" s="16"/>
      <c r="O937" s="421" t="s">
        <v>3175</v>
      </c>
      <c r="P937" s="11" t="s">
        <v>3171</v>
      </c>
      <c r="Q937" s="11" t="s">
        <v>2065</v>
      </c>
      <c r="R937" s="11">
        <v>200</v>
      </c>
      <c r="S937" s="11"/>
      <c r="T937" s="703">
        <v>200</v>
      </c>
      <c r="U937" s="703"/>
      <c r="V937" s="703"/>
      <c r="W937" s="703"/>
      <c r="X937" s="703"/>
      <c r="Y937" s="4"/>
    </row>
    <row r="938" spans="1:25" x14ac:dyDescent="0.3">
      <c r="A938" s="428" t="s">
        <v>2161</v>
      </c>
      <c r="B938" s="10" t="s">
        <v>2140</v>
      </c>
      <c r="C938" s="11" t="s">
        <v>424</v>
      </c>
      <c r="D938" s="14">
        <v>320</v>
      </c>
      <c r="E938" s="14">
        <v>800</v>
      </c>
      <c r="F938" s="200"/>
      <c r="G938" s="200">
        <v>320</v>
      </c>
      <c r="H938" s="200"/>
      <c r="I938" s="200"/>
      <c r="J938" s="200"/>
      <c r="K938" s="6" t="s">
        <v>2141</v>
      </c>
      <c r="O938" s="588" t="s">
        <v>3223</v>
      </c>
      <c r="P938" s="545" t="s">
        <v>3217</v>
      </c>
      <c r="Q938" s="546" t="s">
        <v>2065</v>
      </c>
      <c r="R938" s="545">
        <v>40</v>
      </c>
      <c r="S938" s="545">
        <v>87</v>
      </c>
      <c r="T938" s="703">
        <v>40</v>
      </c>
      <c r="U938" s="703"/>
      <c r="V938" s="703"/>
      <c r="W938" s="703"/>
      <c r="X938" s="703"/>
      <c r="Y938" s="574" t="s">
        <v>3216</v>
      </c>
    </row>
    <row r="939" spans="1:25" x14ac:dyDescent="0.3">
      <c r="A939" s="35" t="s">
        <v>2162</v>
      </c>
      <c r="B939" s="40" t="s">
        <v>2142</v>
      </c>
      <c r="C939" s="11" t="s">
        <v>2148</v>
      </c>
      <c r="D939" s="11">
        <v>43</v>
      </c>
      <c r="E939" s="11">
        <v>100</v>
      </c>
      <c r="F939" s="200">
        <v>43</v>
      </c>
      <c r="G939" s="200"/>
      <c r="H939" s="200"/>
      <c r="I939" s="200"/>
      <c r="J939" s="200"/>
      <c r="K939" s="4" t="s">
        <v>2145</v>
      </c>
      <c r="O939" s="429" t="s">
        <v>3224</v>
      </c>
      <c r="P939" s="14" t="s">
        <v>3218</v>
      </c>
      <c r="Q939" s="11" t="s">
        <v>2065</v>
      </c>
      <c r="R939" s="14">
        <v>60</v>
      </c>
      <c r="S939" s="14">
        <v>130</v>
      </c>
      <c r="T939" s="703">
        <v>60</v>
      </c>
      <c r="U939" s="703"/>
      <c r="V939" s="703"/>
      <c r="W939" s="703"/>
      <c r="X939" s="703"/>
      <c r="Y939" s="6" t="s">
        <v>3216</v>
      </c>
    </row>
    <row r="940" spans="1:25" x14ac:dyDescent="0.3">
      <c r="A940" s="421"/>
      <c r="B940" s="40" t="s">
        <v>2143</v>
      </c>
      <c r="C940" s="11" t="s">
        <v>2148</v>
      </c>
      <c r="D940" s="11">
        <v>56</v>
      </c>
      <c r="E940" s="11">
        <v>135</v>
      </c>
      <c r="F940" s="200">
        <v>56</v>
      </c>
      <c r="G940" s="200"/>
      <c r="H940" s="200"/>
      <c r="I940" s="200"/>
      <c r="J940" s="200"/>
      <c r="K940" s="4" t="s">
        <v>2146</v>
      </c>
      <c r="O940" s="547"/>
      <c r="P940" s="545" t="s">
        <v>3219</v>
      </c>
      <c r="Q940" s="546" t="s">
        <v>2065</v>
      </c>
      <c r="R940" s="545">
        <v>70</v>
      </c>
      <c r="S940" s="545">
        <v>152</v>
      </c>
      <c r="T940" s="703">
        <v>70</v>
      </c>
      <c r="U940" s="703"/>
      <c r="V940" s="703"/>
      <c r="W940" s="703"/>
      <c r="X940" s="703"/>
      <c r="Y940" s="574" t="s">
        <v>3216</v>
      </c>
    </row>
    <row r="941" spans="1:25" x14ac:dyDescent="0.3">
      <c r="A941" s="421"/>
      <c r="B941" s="40" t="s">
        <v>2144</v>
      </c>
      <c r="C941" s="11" t="s">
        <v>2148</v>
      </c>
      <c r="D941" s="11">
        <v>63</v>
      </c>
      <c r="E941" s="11">
        <v>150</v>
      </c>
      <c r="F941" s="200">
        <v>63</v>
      </c>
      <c r="G941" s="200"/>
      <c r="H941" s="200"/>
      <c r="I941" s="200"/>
      <c r="J941" s="200"/>
      <c r="K941" s="4" t="s">
        <v>2147</v>
      </c>
      <c r="O941" s="421"/>
      <c r="P941" s="14" t="s">
        <v>3220</v>
      </c>
      <c r="Q941" s="11" t="s">
        <v>2065</v>
      </c>
      <c r="R941" s="14">
        <v>80</v>
      </c>
      <c r="S941" s="14">
        <v>174</v>
      </c>
      <c r="T941" s="703">
        <v>80</v>
      </c>
      <c r="U941" s="703"/>
      <c r="V941" s="703"/>
      <c r="W941" s="703"/>
      <c r="X941" s="703"/>
      <c r="Y941" s="6" t="s">
        <v>3216</v>
      </c>
    </row>
    <row r="942" spans="1:25" x14ac:dyDescent="0.3">
      <c r="A942" s="421"/>
      <c r="B942" s="40" t="s">
        <v>2149</v>
      </c>
      <c r="C942" s="11" t="s">
        <v>2148</v>
      </c>
      <c r="D942" s="11">
        <v>320</v>
      </c>
      <c r="E942" s="11">
        <v>800</v>
      </c>
      <c r="F942" s="200"/>
      <c r="G942" s="200">
        <v>320</v>
      </c>
      <c r="H942" s="200"/>
      <c r="I942" s="200"/>
      <c r="J942" s="200"/>
      <c r="K942" s="4" t="s">
        <v>2150</v>
      </c>
      <c r="O942" s="547"/>
      <c r="P942" s="545" t="s">
        <v>3221</v>
      </c>
      <c r="Q942" s="546" t="s">
        <v>2065</v>
      </c>
      <c r="R942" s="545">
        <v>120</v>
      </c>
      <c r="S942" s="545">
        <v>260</v>
      </c>
      <c r="T942" s="703">
        <v>120</v>
      </c>
      <c r="U942" s="703"/>
      <c r="V942" s="703"/>
      <c r="W942" s="703"/>
      <c r="X942" s="703"/>
      <c r="Y942" s="574" t="s">
        <v>3216</v>
      </c>
    </row>
    <row r="943" spans="1:25" x14ac:dyDescent="0.3">
      <c r="A943" s="421"/>
      <c r="B943" s="40" t="s">
        <v>2151</v>
      </c>
      <c r="C943" s="11" t="s">
        <v>2152</v>
      </c>
      <c r="D943" s="11">
        <v>156</v>
      </c>
      <c r="E943" s="11">
        <v>370</v>
      </c>
      <c r="F943" s="200">
        <v>156</v>
      </c>
      <c r="G943" s="200"/>
      <c r="H943" s="200"/>
      <c r="I943" s="200"/>
      <c r="J943" s="200"/>
      <c r="K943" s="4" t="s">
        <v>2153</v>
      </c>
      <c r="O943" s="429"/>
      <c r="P943" s="26" t="s">
        <v>3222</v>
      </c>
      <c r="Q943" s="11" t="s">
        <v>2065</v>
      </c>
      <c r="R943" s="26">
        <v>140</v>
      </c>
      <c r="S943" s="26">
        <v>304</v>
      </c>
      <c r="T943" s="703">
        <v>140</v>
      </c>
      <c r="U943" s="703"/>
      <c r="V943" s="703"/>
      <c r="W943" s="703"/>
      <c r="X943" s="703"/>
      <c r="Y943" s="114" t="s">
        <v>3216</v>
      </c>
    </row>
    <row r="944" spans="1:25" x14ac:dyDescent="0.3">
      <c r="A944" s="421"/>
      <c r="B944" s="40" t="s">
        <v>2154</v>
      </c>
      <c r="C944" s="11" t="s">
        <v>2156</v>
      </c>
      <c r="D944" s="11">
        <v>10</v>
      </c>
      <c r="E944" s="11">
        <v>25</v>
      </c>
      <c r="F944" s="200">
        <v>10</v>
      </c>
      <c r="G944" s="200"/>
      <c r="H944" s="200"/>
      <c r="I944" s="200"/>
      <c r="J944" s="200"/>
      <c r="K944" s="4" t="s">
        <v>2157</v>
      </c>
      <c r="O944" s="421" t="s">
        <v>3262</v>
      </c>
      <c r="P944" s="14" t="s">
        <v>3258</v>
      </c>
      <c r="Q944" s="11" t="s">
        <v>2065</v>
      </c>
      <c r="R944" s="14">
        <v>300</v>
      </c>
      <c r="S944" s="14"/>
      <c r="T944" s="315"/>
      <c r="U944" s="315">
        <v>300</v>
      </c>
      <c r="V944" s="315"/>
      <c r="W944" s="315"/>
      <c r="X944" s="315"/>
      <c r="Y944" s="6" t="s">
        <v>252</v>
      </c>
    </row>
    <row r="945" spans="1:25" x14ac:dyDescent="0.3">
      <c r="A945" s="421"/>
      <c r="B945" s="40" t="s">
        <v>2155</v>
      </c>
      <c r="C945" s="11" t="s">
        <v>2156</v>
      </c>
      <c r="D945" s="11">
        <v>18</v>
      </c>
      <c r="E945" s="11">
        <v>46</v>
      </c>
      <c r="F945" s="200">
        <v>18</v>
      </c>
      <c r="G945" s="200"/>
      <c r="H945" s="200"/>
      <c r="I945" s="200"/>
      <c r="J945" s="200"/>
      <c r="K945" s="4" t="s">
        <v>2158</v>
      </c>
      <c r="O945" s="587"/>
      <c r="P945" s="552" t="s">
        <v>3259</v>
      </c>
      <c r="Q945" s="546" t="s">
        <v>2065</v>
      </c>
      <c r="R945" s="552"/>
      <c r="S945" s="552"/>
      <c r="T945" s="314"/>
      <c r="U945" s="314"/>
      <c r="V945" s="314"/>
      <c r="W945" s="314"/>
      <c r="X945" s="314"/>
      <c r="Y945" s="575"/>
    </row>
    <row r="946" spans="1:25" ht="15" thickBot="1" x14ac:dyDescent="0.35">
      <c r="A946" s="429"/>
      <c r="B946" s="252" t="s">
        <v>2159</v>
      </c>
      <c r="C946" s="11" t="s">
        <v>2152</v>
      </c>
      <c r="D946" s="13">
        <v>65</v>
      </c>
      <c r="E946" s="13">
        <v>180</v>
      </c>
      <c r="F946" s="200">
        <v>65</v>
      </c>
      <c r="G946" s="200"/>
      <c r="H946" s="200"/>
      <c r="I946" s="200"/>
      <c r="J946" s="200"/>
      <c r="K946" s="8" t="s">
        <v>2160</v>
      </c>
      <c r="O946" s="588" t="s">
        <v>3595</v>
      </c>
      <c r="P946" s="545" t="s">
        <v>3592</v>
      </c>
      <c r="Q946" s="546" t="s">
        <v>3596</v>
      </c>
      <c r="R946" s="545">
        <v>250</v>
      </c>
      <c r="S946" s="545"/>
      <c r="T946" s="315"/>
      <c r="U946" s="315">
        <v>250</v>
      </c>
      <c r="V946" s="315"/>
      <c r="W946" s="315"/>
      <c r="X946" s="315"/>
      <c r="Y946" s="574" t="s">
        <v>3593</v>
      </c>
    </row>
    <row r="947" spans="1:25" ht="18.600000000000001" thickBot="1" x14ac:dyDescent="0.4">
      <c r="A947" s="56" t="s">
        <v>2163</v>
      </c>
      <c r="B947" s="15"/>
      <c r="C947" s="83"/>
      <c r="D947" s="27"/>
      <c r="E947" s="27"/>
      <c r="F947" s="27"/>
      <c r="G947" s="27"/>
      <c r="H947" s="27"/>
      <c r="I947" s="27"/>
      <c r="J947" s="27"/>
      <c r="K947" s="16"/>
    </row>
    <row r="948" spans="1:25" x14ac:dyDescent="0.3">
      <c r="A948" s="428" t="s">
        <v>2164</v>
      </c>
      <c r="B948" s="10" t="s">
        <v>2166</v>
      </c>
      <c r="C948" s="11" t="s">
        <v>2165</v>
      </c>
      <c r="D948" s="14">
        <v>440</v>
      </c>
      <c r="E948" s="14">
        <v>1144</v>
      </c>
      <c r="F948" s="315"/>
      <c r="G948" s="315">
        <v>440</v>
      </c>
      <c r="H948" s="315"/>
      <c r="I948" s="315"/>
      <c r="J948" s="315"/>
      <c r="K948" s="6" t="s">
        <v>2177</v>
      </c>
    </row>
    <row r="949" spans="1:25" x14ac:dyDescent="0.3">
      <c r="A949" s="35" t="s">
        <v>2196</v>
      </c>
      <c r="B949" s="10" t="s">
        <v>2167</v>
      </c>
      <c r="C949" s="11" t="s">
        <v>2168</v>
      </c>
      <c r="D949" s="11">
        <v>440</v>
      </c>
      <c r="E949" s="11">
        <v>1142</v>
      </c>
      <c r="F949" s="281"/>
      <c r="G949" s="281">
        <v>440</v>
      </c>
      <c r="H949" s="281"/>
      <c r="I949" s="281"/>
      <c r="J949" s="281"/>
      <c r="K949" s="6" t="s">
        <v>2177</v>
      </c>
    </row>
    <row r="950" spans="1:25" x14ac:dyDescent="0.3">
      <c r="A950" s="421"/>
      <c r="B950" s="40" t="s">
        <v>2169</v>
      </c>
      <c r="C950" s="11" t="s">
        <v>2168</v>
      </c>
      <c r="D950" s="11">
        <v>330</v>
      </c>
      <c r="E950" s="11">
        <v>858</v>
      </c>
      <c r="F950" s="281"/>
      <c r="G950" s="281">
        <v>330</v>
      </c>
      <c r="H950" s="281"/>
      <c r="I950" s="281"/>
      <c r="J950" s="281"/>
      <c r="K950" s="6" t="s">
        <v>2177</v>
      </c>
    </row>
    <row r="951" spans="1:25" x14ac:dyDescent="0.3">
      <c r="A951" s="421"/>
      <c r="B951" s="40" t="s">
        <v>2170</v>
      </c>
      <c r="C951" s="11" t="s">
        <v>2171</v>
      </c>
      <c r="D951" s="11">
        <v>330</v>
      </c>
      <c r="E951" s="11">
        <v>858</v>
      </c>
      <c r="F951" s="281"/>
      <c r="G951" s="281">
        <v>330</v>
      </c>
      <c r="H951" s="281"/>
      <c r="I951" s="281"/>
      <c r="J951" s="281"/>
      <c r="K951" s="6" t="s">
        <v>2177</v>
      </c>
      <c r="O951" s="547"/>
      <c r="P951" s="554" t="s">
        <v>125</v>
      </c>
      <c r="Q951" s="546" t="s">
        <v>2079</v>
      </c>
      <c r="R951" s="546">
        <v>128</v>
      </c>
      <c r="S951" s="619"/>
      <c r="T951" s="703">
        <v>128</v>
      </c>
      <c r="U951" s="703"/>
      <c r="V951" s="703"/>
      <c r="W951" s="703"/>
      <c r="X951" s="703"/>
      <c r="Y951" s="564"/>
    </row>
    <row r="952" spans="1:25" x14ac:dyDescent="0.3">
      <c r="A952" s="421"/>
      <c r="B952" s="40" t="s">
        <v>2172</v>
      </c>
      <c r="C952" s="11" t="s">
        <v>2171</v>
      </c>
      <c r="D952" s="11">
        <v>670</v>
      </c>
      <c r="E952" s="11">
        <v>1742</v>
      </c>
      <c r="F952" s="281"/>
      <c r="G952" s="281"/>
      <c r="H952" s="281">
        <v>670</v>
      </c>
      <c r="I952" s="281"/>
      <c r="J952" s="281"/>
      <c r="K952" s="6" t="s">
        <v>2177</v>
      </c>
      <c r="O952" s="421"/>
      <c r="P952" s="40" t="s">
        <v>126</v>
      </c>
      <c r="Q952" s="11" t="s">
        <v>2079</v>
      </c>
      <c r="R952" s="11">
        <v>192</v>
      </c>
      <c r="S952" s="619"/>
      <c r="T952" s="703">
        <v>192</v>
      </c>
      <c r="U952" s="703"/>
      <c r="V952" s="703"/>
      <c r="W952" s="703"/>
      <c r="X952" s="703"/>
      <c r="Y952" s="20" t="s">
        <v>107</v>
      </c>
    </row>
    <row r="953" spans="1:25" x14ac:dyDescent="0.3">
      <c r="A953" s="421"/>
      <c r="B953" s="40" t="s">
        <v>2173</v>
      </c>
      <c r="C953" s="11" t="s">
        <v>923</v>
      </c>
      <c r="D953" s="11">
        <v>670</v>
      </c>
      <c r="E953" s="11">
        <v>1675</v>
      </c>
      <c r="F953" s="281"/>
      <c r="G953" s="281"/>
      <c r="H953" s="281">
        <v>670</v>
      </c>
      <c r="I953" s="281"/>
      <c r="J953" s="281"/>
      <c r="K953" s="6" t="s">
        <v>2177</v>
      </c>
      <c r="O953" s="547"/>
      <c r="P953" s="554" t="s">
        <v>127</v>
      </c>
      <c r="Q953" s="546" t="s">
        <v>2079</v>
      </c>
      <c r="R953" s="546">
        <v>256</v>
      </c>
      <c r="S953" s="619"/>
      <c r="T953" s="703"/>
      <c r="U953" s="703">
        <v>256</v>
      </c>
      <c r="V953" s="703"/>
      <c r="W953" s="703"/>
      <c r="X953" s="703"/>
      <c r="Y953" s="564" t="s">
        <v>107</v>
      </c>
    </row>
    <row r="954" spans="1:25" x14ac:dyDescent="0.3">
      <c r="A954" s="429"/>
      <c r="B954" s="252" t="s">
        <v>2174</v>
      </c>
      <c r="C954" s="11" t="s">
        <v>923</v>
      </c>
      <c r="D954" s="13">
        <v>670</v>
      </c>
      <c r="E954" s="13">
        <v>1742</v>
      </c>
      <c r="F954" s="314"/>
      <c r="G954" s="314"/>
      <c r="H954" s="314">
        <v>670</v>
      </c>
      <c r="I954" s="314"/>
      <c r="J954" s="314"/>
      <c r="K954" s="6" t="s">
        <v>2177</v>
      </c>
      <c r="O954" s="421"/>
      <c r="P954" s="40" t="s">
        <v>128</v>
      </c>
      <c r="Q954" s="11" t="s">
        <v>2079</v>
      </c>
      <c r="R954" s="11">
        <v>320</v>
      </c>
      <c r="S954" s="619"/>
      <c r="T954" s="703"/>
      <c r="U954" s="703">
        <v>320</v>
      </c>
      <c r="V954" s="703"/>
      <c r="W954" s="703"/>
      <c r="X954" s="703"/>
      <c r="Y954" s="20"/>
    </row>
    <row r="955" spans="1:25" x14ac:dyDescent="0.3">
      <c r="A955" s="421"/>
      <c r="B955" s="252" t="s">
        <v>2175</v>
      </c>
      <c r="C955" s="11" t="s">
        <v>2176</v>
      </c>
      <c r="D955" s="11">
        <v>1000</v>
      </c>
      <c r="E955" s="11">
        <v>2600</v>
      </c>
      <c r="F955" s="281"/>
      <c r="G955" s="281"/>
      <c r="H955" s="281"/>
      <c r="I955" s="281"/>
      <c r="J955" s="281">
        <v>1000</v>
      </c>
      <c r="K955" s="6" t="s">
        <v>2177</v>
      </c>
      <c r="O955" s="547"/>
      <c r="P955" s="554" t="s">
        <v>129</v>
      </c>
      <c r="Q955" s="546" t="s">
        <v>2079</v>
      </c>
      <c r="R955" s="546">
        <v>384</v>
      </c>
      <c r="S955" s="619"/>
      <c r="T955" s="703"/>
      <c r="U955" s="703">
        <v>384</v>
      </c>
      <c r="V955" s="703"/>
      <c r="W955" s="703"/>
      <c r="X955" s="703"/>
      <c r="Y955" s="564"/>
    </row>
    <row r="956" spans="1:25" x14ac:dyDescent="0.3">
      <c r="A956" s="421"/>
      <c r="B956" s="40" t="s">
        <v>2178</v>
      </c>
      <c r="C956" s="11" t="s">
        <v>2179</v>
      </c>
      <c r="D956" s="11">
        <v>1000</v>
      </c>
      <c r="E956" s="11">
        <v>2500</v>
      </c>
      <c r="F956" s="281"/>
      <c r="G956" s="281"/>
      <c r="H956" s="281"/>
      <c r="I956" s="281"/>
      <c r="J956" s="281">
        <v>1000</v>
      </c>
      <c r="K956" s="6" t="s">
        <v>2177</v>
      </c>
      <c r="O956" s="421"/>
      <c r="P956" s="40" t="s">
        <v>130</v>
      </c>
      <c r="Q956" s="11" t="s">
        <v>2079</v>
      </c>
      <c r="R956" s="11">
        <v>512</v>
      </c>
      <c r="S956" s="619"/>
      <c r="T956" s="703"/>
      <c r="U956" s="703"/>
      <c r="V956" s="703">
        <v>512</v>
      </c>
      <c r="W956" s="703"/>
      <c r="X956" s="703"/>
      <c r="Y956" s="20"/>
    </row>
    <row r="957" spans="1:25" x14ac:dyDescent="0.3">
      <c r="A957" s="421"/>
      <c r="B957" s="40" t="s">
        <v>2180</v>
      </c>
      <c r="C957" s="11" t="s">
        <v>2181</v>
      </c>
      <c r="D957" s="11">
        <v>240</v>
      </c>
      <c r="E957" s="11">
        <v>624</v>
      </c>
      <c r="F957" s="281">
        <v>240</v>
      </c>
      <c r="G957" s="281"/>
      <c r="H957" s="281"/>
      <c r="I957" s="281"/>
      <c r="J957" s="281"/>
      <c r="K957" s="6" t="s">
        <v>2177</v>
      </c>
      <c r="O957" s="547"/>
      <c r="P957" s="554" t="s">
        <v>131</v>
      </c>
      <c r="Q957" s="546" t="s">
        <v>2079</v>
      </c>
      <c r="R957" s="546">
        <v>576</v>
      </c>
      <c r="S957" s="619"/>
      <c r="T957" s="703"/>
      <c r="U957" s="703"/>
      <c r="V957" s="703">
        <v>576</v>
      </c>
      <c r="W957" s="703"/>
      <c r="X957" s="703"/>
      <c r="Y957" s="564" t="s">
        <v>107</v>
      </c>
    </row>
    <row r="958" spans="1:25" x14ac:dyDescent="0.3">
      <c r="A958" s="421"/>
      <c r="B958" s="40" t="s">
        <v>2182</v>
      </c>
      <c r="C958" s="11" t="s">
        <v>2107</v>
      </c>
      <c r="D958" s="11">
        <v>320</v>
      </c>
      <c r="E958" s="11">
        <v>832</v>
      </c>
      <c r="F958" s="281"/>
      <c r="G958" s="281">
        <v>320</v>
      </c>
      <c r="H958" s="281"/>
      <c r="I958" s="281"/>
      <c r="J958" s="281"/>
      <c r="K958" s="6" t="s">
        <v>2177</v>
      </c>
      <c r="O958" s="429"/>
      <c r="P958" s="252" t="s">
        <v>132</v>
      </c>
      <c r="Q958" s="13" t="s">
        <v>2079</v>
      </c>
      <c r="R958" s="13">
        <v>640</v>
      </c>
      <c r="S958" s="629"/>
      <c r="T958" s="703"/>
      <c r="U958" s="703"/>
      <c r="V958" s="703">
        <v>640</v>
      </c>
      <c r="W958" s="703"/>
      <c r="X958" s="703"/>
      <c r="Y958" s="22"/>
    </row>
    <row r="959" spans="1:25" x14ac:dyDescent="0.3">
      <c r="A959" s="421"/>
      <c r="B959" s="40" t="s">
        <v>2183</v>
      </c>
      <c r="C959" s="11" t="s">
        <v>2184</v>
      </c>
      <c r="D959" s="11">
        <v>480</v>
      </c>
      <c r="E959" s="11">
        <v>1248</v>
      </c>
      <c r="F959" s="281"/>
      <c r="G959" s="281">
        <v>480</v>
      </c>
      <c r="H959" s="281"/>
      <c r="I959" s="281"/>
      <c r="J959" s="281"/>
      <c r="K959" s="6" t="s">
        <v>2177</v>
      </c>
      <c r="O959" s="419" t="s">
        <v>194</v>
      </c>
      <c r="P959" s="10" t="s">
        <v>187</v>
      </c>
      <c r="Q959" s="11" t="s">
        <v>2079</v>
      </c>
      <c r="R959" s="14">
        <v>430</v>
      </c>
      <c r="S959" s="619" t="s">
        <v>559</v>
      </c>
      <c r="T959" s="703"/>
      <c r="U959" s="703">
        <v>430</v>
      </c>
      <c r="V959" s="703"/>
      <c r="W959" s="703"/>
      <c r="X959" s="703"/>
      <c r="Y959" s="19" t="s">
        <v>1718</v>
      </c>
    </row>
    <row r="960" spans="1:25" x14ac:dyDescent="0.3">
      <c r="A960" s="421"/>
      <c r="B960" s="40" t="s">
        <v>2185</v>
      </c>
      <c r="C960" s="11" t="s">
        <v>2106</v>
      </c>
      <c r="D960" s="11">
        <v>660</v>
      </c>
      <c r="E960" s="11">
        <v>1716</v>
      </c>
      <c r="F960" s="281"/>
      <c r="G960" s="281"/>
      <c r="H960" s="281">
        <v>660</v>
      </c>
      <c r="I960" s="281"/>
      <c r="J960" s="281"/>
      <c r="K960" s="6" t="s">
        <v>2177</v>
      </c>
      <c r="O960" s="578" t="s">
        <v>195</v>
      </c>
      <c r="P960" s="554" t="s">
        <v>188</v>
      </c>
      <c r="Q960" s="546" t="s">
        <v>2079</v>
      </c>
      <c r="R960" s="546">
        <v>630</v>
      </c>
      <c r="S960" s="619" t="s">
        <v>559</v>
      </c>
      <c r="T960" s="703"/>
      <c r="U960" s="703"/>
      <c r="V960" s="703">
        <v>630</v>
      </c>
      <c r="W960" s="703"/>
      <c r="X960" s="703"/>
      <c r="Y960" s="564" t="s">
        <v>1075</v>
      </c>
    </row>
    <row r="961" spans="1:25" x14ac:dyDescent="0.3">
      <c r="A961" s="421"/>
      <c r="B961" s="40" t="s">
        <v>2186</v>
      </c>
      <c r="C961" s="11" t="s">
        <v>424</v>
      </c>
      <c r="D961" s="11">
        <v>530</v>
      </c>
      <c r="E961" s="11">
        <v>1382</v>
      </c>
      <c r="F961" s="281"/>
      <c r="G961" s="281"/>
      <c r="H961" s="281">
        <v>530</v>
      </c>
      <c r="I961" s="281"/>
      <c r="J961" s="281"/>
      <c r="K961" s="6" t="s">
        <v>2190</v>
      </c>
      <c r="O961" s="421"/>
      <c r="P961" s="40" t="s">
        <v>189</v>
      </c>
      <c r="Q961" s="11" t="s">
        <v>2079</v>
      </c>
      <c r="R961" s="11">
        <v>170</v>
      </c>
      <c r="S961" s="619"/>
      <c r="T961" s="703">
        <v>170</v>
      </c>
      <c r="U961" s="703"/>
      <c r="V961" s="703"/>
      <c r="W961" s="703"/>
      <c r="X961" s="703"/>
      <c r="Y961" s="20" t="s">
        <v>1076</v>
      </c>
    </row>
    <row r="962" spans="1:25" x14ac:dyDescent="0.3">
      <c r="A962" s="421"/>
      <c r="B962" s="40" t="s">
        <v>2187</v>
      </c>
      <c r="C962" s="11" t="s">
        <v>424</v>
      </c>
      <c r="D962" s="11">
        <v>330</v>
      </c>
      <c r="E962" s="11">
        <v>900</v>
      </c>
      <c r="F962" s="281"/>
      <c r="G962" s="281">
        <v>330</v>
      </c>
      <c r="H962" s="281"/>
      <c r="I962" s="281"/>
      <c r="J962" s="281"/>
      <c r="K962" s="6" t="s">
        <v>2190</v>
      </c>
      <c r="O962" s="547" t="s">
        <v>1192</v>
      </c>
      <c r="P962" s="554" t="s">
        <v>190</v>
      </c>
      <c r="Q962" s="546" t="s">
        <v>2079</v>
      </c>
      <c r="R962" s="546">
        <v>227</v>
      </c>
      <c r="S962" s="619"/>
      <c r="T962" s="703">
        <v>227</v>
      </c>
      <c r="U962" s="703"/>
      <c r="V962" s="703"/>
      <c r="W962" s="703"/>
      <c r="X962" s="703"/>
      <c r="Y962" s="564" t="s">
        <v>1077</v>
      </c>
    </row>
    <row r="963" spans="1:25" x14ac:dyDescent="0.3">
      <c r="A963" s="421"/>
      <c r="B963" s="40" t="s">
        <v>2188</v>
      </c>
      <c r="C963" s="11" t="s">
        <v>82</v>
      </c>
      <c r="D963" s="11">
        <v>50</v>
      </c>
      <c r="E963" s="11">
        <v>125</v>
      </c>
      <c r="F963" s="281">
        <v>50</v>
      </c>
      <c r="G963" s="281"/>
      <c r="H963" s="281"/>
      <c r="I963" s="281"/>
      <c r="J963" s="281"/>
      <c r="K963" s="6" t="s">
        <v>2190</v>
      </c>
      <c r="O963" s="421"/>
      <c r="P963" s="40" t="s">
        <v>191</v>
      </c>
      <c r="Q963" s="11" t="s">
        <v>2079</v>
      </c>
      <c r="R963" s="11">
        <v>288</v>
      </c>
      <c r="S963" s="619"/>
      <c r="T963" s="703"/>
      <c r="U963" s="703">
        <v>288</v>
      </c>
      <c r="V963" s="703"/>
      <c r="W963" s="703"/>
      <c r="X963" s="703"/>
      <c r="Y963" s="20" t="s">
        <v>1078</v>
      </c>
    </row>
    <row r="964" spans="1:25" x14ac:dyDescent="0.3">
      <c r="A964" s="421"/>
      <c r="B964" s="40" t="s">
        <v>2189</v>
      </c>
      <c r="C964" s="11" t="s">
        <v>82</v>
      </c>
      <c r="D964" s="11">
        <v>85</v>
      </c>
      <c r="E964" s="11">
        <v>213</v>
      </c>
      <c r="F964" s="281">
        <v>85</v>
      </c>
      <c r="G964" s="281"/>
      <c r="H964" s="281"/>
      <c r="I964" s="281"/>
      <c r="J964" s="281"/>
      <c r="K964" s="6" t="s">
        <v>2190</v>
      </c>
      <c r="O964" s="556" t="s">
        <v>328</v>
      </c>
      <c r="P964" s="544" t="s">
        <v>251</v>
      </c>
      <c r="Q964" s="546" t="s">
        <v>2086</v>
      </c>
      <c r="R964" s="545">
        <v>545</v>
      </c>
      <c r="S964" s="619"/>
      <c r="T964" s="703"/>
      <c r="U964" s="703"/>
      <c r="V964" s="703">
        <v>545</v>
      </c>
      <c r="W964" s="703"/>
      <c r="X964" s="703"/>
      <c r="Y964" s="574" t="s">
        <v>1730</v>
      </c>
    </row>
    <row r="965" spans="1:25" x14ac:dyDescent="0.3">
      <c r="A965" s="421"/>
      <c r="B965" s="40" t="s">
        <v>2191</v>
      </c>
      <c r="C965" s="11" t="s">
        <v>82</v>
      </c>
      <c r="D965" s="11">
        <v>130</v>
      </c>
      <c r="E965" s="11">
        <v>325</v>
      </c>
      <c r="F965" s="281">
        <v>130</v>
      </c>
      <c r="G965" s="281"/>
      <c r="H965" s="281"/>
      <c r="I965" s="281"/>
      <c r="J965" s="281"/>
      <c r="K965" s="6" t="s">
        <v>2190</v>
      </c>
      <c r="O965" s="35" t="s">
        <v>329</v>
      </c>
      <c r="P965" s="40" t="s">
        <v>253</v>
      </c>
      <c r="Q965" s="11" t="s">
        <v>2086</v>
      </c>
      <c r="R965" s="11">
        <v>265</v>
      </c>
      <c r="S965" s="619"/>
      <c r="T965" s="703"/>
      <c r="U965" s="703">
        <v>265</v>
      </c>
      <c r="V965" s="703"/>
      <c r="W965" s="703"/>
      <c r="X965" s="703"/>
      <c r="Y965" s="4" t="s">
        <v>1731</v>
      </c>
    </row>
    <row r="966" spans="1:25" x14ac:dyDescent="0.3">
      <c r="A966" s="421"/>
      <c r="B966" s="40" t="s">
        <v>2192</v>
      </c>
      <c r="C966" s="11" t="s">
        <v>424</v>
      </c>
      <c r="D966" s="11">
        <v>40</v>
      </c>
      <c r="E966" s="11">
        <v>100</v>
      </c>
      <c r="F966" s="281">
        <v>40</v>
      </c>
      <c r="G966" s="281"/>
      <c r="H966" s="281"/>
      <c r="I966" s="281"/>
      <c r="J966" s="281"/>
      <c r="K966" s="6" t="s">
        <v>2193</v>
      </c>
      <c r="O966" s="547"/>
      <c r="P966" s="554" t="s">
        <v>254</v>
      </c>
      <c r="Q966" s="546" t="s">
        <v>2086</v>
      </c>
      <c r="R966" s="546">
        <v>213</v>
      </c>
      <c r="S966" s="619"/>
      <c r="T966" s="703">
        <v>213</v>
      </c>
      <c r="U966" s="703"/>
      <c r="V966" s="703"/>
      <c r="W966" s="703"/>
      <c r="X966" s="703"/>
      <c r="Y966" s="562" t="s">
        <v>1732</v>
      </c>
    </row>
    <row r="967" spans="1:25" x14ac:dyDescent="0.3">
      <c r="A967" s="429"/>
      <c r="B967" s="40" t="s">
        <v>2195</v>
      </c>
      <c r="C967" s="11" t="s">
        <v>424</v>
      </c>
      <c r="D967" s="13">
        <v>60</v>
      </c>
      <c r="E967" s="13">
        <v>150</v>
      </c>
      <c r="F967" s="314">
        <v>60</v>
      </c>
      <c r="G967" s="314"/>
      <c r="H967" s="314"/>
      <c r="I967" s="314"/>
      <c r="J967" s="314"/>
      <c r="K967" s="6" t="s">
        <v>2193</v>
      </c>
      <c r="O967" s="421"/>
      <c r="P967" s="40" t="s">
        <v>255</v>
      </c>
      <c r="Q967" s="11" t="s">
        <v>2086</v>
      </c>
      <c r="R967" s="11">
        <v>274</v>
      </c>
      <c r="S967" s="619"/>
      <c r="T967" s="703"/>
      <c r="U967" s="703">
        <v>274</v>
      </c>
      <c r="V967" s="703"/>
      <c r="W967" s="703"/>
      <c r="X967" s="703"/>
      <c r="Y967" s="4" t="s">
        <v>1733</v>
      </c>
    </row>
    <row r="968" spans="1:25" ht="15" thickBot="1" x14ac:dyDescent="0.35">
      <c r="A968" s="429"/>
      <c r="B968" s="252" t="s">
        <v>2194</v>
      </c>
      <c r="C968" s="11" t="s">
        <v>424</v>
      </c>
      <c r="D968" s="13">
        <v>80</v>
      </c>
      <c r="E968" s="13">
        <v>200</v>
      </c>
      <c r="F968" s="314">
        <v>80</v>
      </c>
      <c r="G968" s="314"/>
      <c r="H968" s="314"/>
      <c r="I968" s="314"/>
      <c r="J968" s="314"/>
      <c r="K968" s="114" t="s">
        <v>2193</v>
      </c>
      <c r="O968" s="547"/>
      <c r="P968" s="554" t="s">
        <v>256</v>
      </c>
      <c r="Q968" s="546" t="s">
        <v>2086</v>
      </c>
      <c r="R968" s="546">
        <v>326</v>
      </c>
      <c r="S968" s="619"/>
      <c r="T968" s="703"/>
      <c r="U968" s="703">
        <v>326</v>
      </c>
      <c r="V968" s="703"/>
      <c r="W968" s="703"/>
      <c r="X968" s="703"/>
      <c r="Y968" s="562" t="s">
        <v>1734</v>
      </c>
    </row>
    <row r="969" spans="1:25" ht="18.600000000000001" thickBot="1" x14ac:dyDescent="0.4">
      <c r="A969" s="56" t="s">
        <v>2197</v>
      </c>
      <c r="B969" s="15"/>
      <c r="C969" s="83"/>
      <c r="D969" s="27"/>
      <c r="E969" s="27"/>
      <c r="F969" s="27"/>
      <c r="G969" s="27"/>
      <c r="H969" s="27"/>
      <c r="I969" s="27"/>
      <c r="J969" s="27"/>
      <c r="K969" s="16"/>
      <c r="O969" s="421"/>
      <c r="P969" s="40" t="s">
        <v>257</v>
      </c>
      <c r="Q969" s="11" t="s">
        <v>2086</v>
      </c>
      <c r="R969" s="11">
        <v>132</v>
      </c>
      <c r="S969" s="619"/>
      <c r="T969" s="703">
        <v>132</v>
      </c>
      <c r="U969" s="703"/>
      <c r="V969" s="703"/>
      <c r="W969" s="703"/>
      <c r="X969" s="703"/>
      <c r="Y969" s="4" t="s">
        <v>1735</v>
      </c>
    </row>
    <row r="970" spans="1:25" x14ac:dyDescent="0.3">
      <c r="A970" s="426" t="s">
        <v>2199</v>
      </c>
      <c r="B970" s="10"/>
      <c r="C970" s="11"/>
      <c r="D970" s="14"/>
      <c r="E970" s="14"/>
      <c r="F970" s="315"/>
      <c r="G970" s="315"/>
      <c r="H970" s="315"/>
      <c r="I970" s="315"/>
      <c r="J970" s="315"/>
      <c r="K970" s="6"/>
      <c r="O970" s="547"/>
      <c r="P970" s="554" t="s">
        <v>258</v>
      </c>
      <c r="Q970" s="546" t="s">
        <v>2086</v>
      </c>
      <c r="R970" s="546">
        <v>230</v>
      </c>
      <c r="S970" s="619"/>
      <c r="T970" s="703">
        <v>230</v>
      </c>
      <c r="U970" s="703"/>
      <c r="V970" s="703"/>
      <c r="W970" s="703"/>
      <c r="X970" s="703"/>
      <c r="Y970" s="562" t="s">
        <v>1736</v>
      </c>
    </row>
    <row r="971" spans="1:25" x14ac:dyDescent="0.3">
      <c r="A971" s="421" t="s">
        <v>2200</v>
      </c>
      <c r="B971" s="40"/>
      <c r="C971" s="11"/>
      <c r="D971" s="11"/>
      <c r="E971" s="11"/>
      <c r="F971" s="281"/>
      <c r="G971" s="281"/>
      <c r="H971" s="281"/>
      <c r="I971" s="281"/>
      <c r="J971" s="281"/>
      <c r="K971" s="4"/>
      <c r="O971" s="421"/>
      <c r="P971" s="40" t="s">
        <v>259</v>
      </c>
      <c r="Q971" s="11" t="s">
        <v>2086</v>
      </c>
      <c r="R971" s="11">
        <v>132</v>
      </c>
      <c r="S971" s="619"/>
      <c r="T971" s="703">
        <v>132</v>
      </c>
      <c r="U971" s="703"/>
      <c r="V971" s="703"/>
      <c r="W971" s="703"/>
      <c r="X971" s="703"/>
      <c r="Y971" s="4" t="s">
        <v>1737</v>
      </c>
    </row>
    <row r="972" spans="1:25" x14ac:dyDescent="0.3">
      <c r="A972" s="436" t="s">
        <v>2198</v>
      </c>
      <c r="B972" s="40"/>
      <c r="C972" s="11"/>
      <c r="D972" s="11"/>
      <c r="E972" s="11"/>
      <c r="F972" s="281"/>
      <c r="G972" s="281"/>
      <c r="H972" s="281"/>
      <c r="I972" s="281"/>
      <c r="J972" s="281"/>
      <c r="K972" s="4"/>
      <c r="O972" s="547"/>
      <c r="P972" s="554" t="s">
        <v>260</v>
      </c>
      <c r="Q972" s="546" t="s">
        <v>2086</v>
      </c>
      <c r="R972" s="546">
        <v>265</v>
      </c>
      <c r="S972" s="619"/>
      <c r="T972" s="703"/>
      <c r="U972" s="703">
        <v>265</v>
      </c>
      <c r="V972" s="703"/>
      <c r="W972" s="703"/>
      <c r="X972" s="703"/>
      <c r="Y972" s="562" t="s">
        <v>1738</v>
      </c>
    </row>
    <row r="973" spans="1:25" ht="15" thickBot="1" x14ac:dyDescent="0.35">
      <c r="A973" s="429"/>
      <c r="B973" s="252"/>
      <c r="C973" s="11"/>
      <c r="D973" s="13"/>
      <c r="E973" s="13"/>
      <c r="F973" s="314"/>
      <c r="G973" s="314"/>
      <c r="H973" s="314"/>
      <c r="I973" s="314"/>
      <c r="J973" s="314"/>
      <c r="K973" s="8"/>
      <c r="O973" s="421"/>
      <c r="P973" s="40" t="s">
        <v>261</v>
      </c>
      <c r="Q973" s="11" t="s">
        <v>2086</v>
      </c>
      <c r="R973" s="11">
        <v>200</v>
      </c>
      <c r="S973" s="619"/>
      <c r="T973" s="703">
        <v>200</v>
      </c>
      <c r="U973" s="703"/>
      <c r="V973" s="703"/>
      <c r="W973" s="703"/>
      <c r="X973" s="703"/>
      <c r="Y973" s="4" t="s">
        <v>1739</v>
      </c>
    </row>
    <row r="974" spans="1:25" ht="18.600000000000001" thickBot="1" x14ac:dyDescent="0.4">
      <c r="A974" s="56" t="s">
        <v>2201</v>
      </c>
      <c r="B974" s="15"/>
      <c r="C974" s="83"/>
      <c r="D974" s="27"/>
      <c r="E974" s="27"/>
      <c r="F974" s="27"/>
      <c r="G974" s="27"/>
      <c r="H974" s="27"/>
      <c r="I974" s="27"/>
      <c r="J974" s="27"/>
      <c r="K974" s="16"/>
      <c r="O974" s="547"/>
      <c r="P974" s="554" t="s">
        <v>262</v>
      </c>
      <c r="Q974" s="546" t="s">
        <v>2086</v>
      </c>
      <c r="R974" s="546">
        <v>390</v>
      </c>
      <c r="S974" s="619"/>
      <c r="T974" s="703"/>
      <c r="U974" s="703">
        <v>390</v>
      </c>
      <c r="V974" s="703"/>
      <c r="W974" s="703"/>
      <c r="X974" s="703"/>
      <c r="Y974" s="562" t="s">
        <v>1740</v>
      </c>
    </row>
    <row r="975" spans="1:25" x14ac:dyDescent="0.3">
      <c r="A975" s="428" t="s">
        <v>2237</v>
      </c>
      <c r="B975" s="10" t="s">
        <v>2202</v>
      </c>
      <c r="C975" s="11" t="s">
        <v>2079</v>
      </c>
      <c r="D975" s="14">
        <v>110</v>
      </c>
      <c r="E975" s="153"/>
      <c r="F975" s="200">
        <v>110</v>
      </c>
      <c r="G975" s="200"/>
      <c r="H975" s="200"/>
      <c r="I975" s="200"/>
      <c r="J975" s="200"/>
      <c r="K975" s="6" t="s">
        <v>2203</v>
      </c>
      <c r="O975" s="421"/>
      <c r="P975" s="40" t="s">
        <v>263</v>
      </c>
      <c r="Q975" s="11" t="s">
        <v>2086</v>
      </c>
      <c r="R975" s="11">
        <v>260</v>
      </c>
      <c r="S975" s="619"/>
      <c r="T975" s="703"/>
      <c r="U975" s="703">
        <v>260</v>
      </c>
      <c r="V975" s="703"/>
      <c r="W975" s="703"/>
      <c r="X975" s="703"/>
      <c r="Y975" s="4" t="s">
        <v>1741</v>
      </c>
    </row>
    <row r="976" spans="1:25" x14ac:dyDescent="0.3">
      <c r="A976" s="35" t="s">
        <v>2238</v>
      </c>
      <c r="B976" s="10" t="s">
        <v>2204</v>
      </c>
      <c r="C976" s="11" t="s">
        <v>2079</v>
      </c>
      <c r="D976" s="11">
        <v>181</v>
      </c>
      <c r="E976" s="153"/>
      <c r="F976" s="200">
        <v>181</v>
      </c>
      <c r="G976" s="200"/>
      <c r="H976" s="200"/>
      <c r="I976" s="200"/>
      <c r="J976" s="200"/>
      <c r="K976" s="6" t="s">
        <v>2203</v>
      </c>
      <c r="O976" s="547"/>
      <c r="P976" s="554" t="s">
        <v>264</v>
      </c>
      <c r="Q976" s="546" t="s">
        <v>2086</v>
      </c>
      <c r="R976" s="546">
        <v>520</v>
      </c>
      <c r="S976" s="619"/>
      <c r="T976" s="703"/>
      <c r="U976" s="703"/>
      <c r="V976" s="703">
        <v>520</v>
      </c>
      <c r="W976" s="703"/>
      <c r="X976" s="703"/>
      <c r="Y976" s="562" t="s">
        <v>1742</v>
      </c>
    </row>
    <row r="977" spans="1:25" x14ac:dyDescent="0.3">
      <c r="A977" s="421"/>
      <c r="B977" s="10" t="s">
        <v>2205</v>
      </c>
      <c r="C977" s="11" t="s">
        <v>2079</v>
      </c>
      <c r="D977" s="11">
        <v>240</v>
      </c>
      <c r="E977" s="153"/>
      <c r="F977" s="200">
        <v>240</v>
      </c>
      <c r="G977" s="200"/>
      <c r="H977" s="200"/>
      <c r="I977" s="200"/>
      <c r="J977" s="200"/>
      <c r="K977" s="6" t="s">
        <v>2203</v>
      </c>
      <c r="O977" s="421"/>
      <c r="P977" s="40" t="s">
        <v>265</v>
      </c>
      <c r="Q977" s="11" t="s">
        <v>2086</v>
      </c>
      <c r="R977" s="11">
        <v>135</v>
      </c>
      <c r="S977" s="619"/>
      <c r="T977" s="703">
        <v>135</v>
      </c>
      <c r="U977" s="703"/>
      <c r="V977" s="703"/>
      <c r="W977" s="703"/>
      <c r="X977" s="703"/>
      <c r="Y977" s="4" t="s">
        <v>1743</v>
      </c>
    </row>
    <row r="978" spans="1:25" x14ac:dyDescent="0.3">
      <c r="A978" s="421" t="s">
        <v>2211</v>
      </c>
      <c r="B978" s="10" t="s">
        <v>2206</v>
      </c>
      <c r="C978" s="11" t="s">
        <v>2079</v>
      </c>
      <c r="D978" s="11">
        <v>290</v>
      </c>
      <c r="E978" s="153"/>
      <c r="F978" s="200"/>
      <c r="G978" s="200">
        <v>290</v>
      </c>
      <c r="H978" s="200"/>
      <c r="I978" s="200"/>
      <c r="J978" s="200"/>
      <c r="K978" s="6" t="s">
        <v>2203</v>
      </c>
      <c r="O978" s="547"/>
      <c r="P978" s="554" t="s">
        <v>266</v>
      </c>
      <c r="Q978" s="546" t="s">
        <v>2086</v>
      </c>
      <c r="R978" s="546">
        <v>260</v>
      </c>
      <c r="S978" s="619"/>
      <c r="T978" s="703"/>
      <c r="U978" s="703">
        <v>260</v>
      </c>
      <c r="V978" s="703"/>
      <c r="W978" s="703"/>
      <c r="X978" s="703"/>
      <c r="Y978" s="562" t="s">
        <v>1744</v>
      </c>
    </row>
    <row r="979" spans="1:25" x14ac:dyDescent="0.3">
      <c r="A979" s="421"/>
      <c r="B979" s="10" t="s">
        <v>2207</v>
      </c>
      <c r="C979" s="11" t="s">
        <v>2079</v>
      </c>
      <c r="D979" s="11">
        <v>360</v>
      </c>
      <c r="E979" s="153"/>
      <c r="F979" s="200"/>
      <c r="G979" s="200">
        <v>360</v>
      </c>
      <c r="H979" s="200"/>
      <c r="I979" s="200"/>
      <c r="J979" s="200"/>
      <c r="K979" s="6" t="s">
        <v>2203</v>
      </c>
      <c r="O979" s="421"/>
      <c r="P979" s="40" t="s">
        <v>267</v>
      </c>
      <c r="Q979" s="11" t="s">
        <v>2086</v>
      </c>
      <c r="R979" s="11">
        <v>405</v>
      </c>
      <c r="S979" s="619"/>
      <c r="T979" s="703"/>
      <c r="U979" s="703">
        <v>405</v>
      </c>
      <c r="V979" s="703"/>
      <c r="W979" s="703"/>
      <c r="X979" s="703"/>
      <c r="Y979" s="4" t="s">
        <v>1745</v>
      </c>
    </row>
    <row r="980" spans="1:25" x14ac:dyDescent="0.3">
      <c r="A980" s="421"/>
      <c r="B980" s="10" t="s">
        <v>2208</v>
      </c>
      <c r="C980" s="11" t="s">
        <v>2079</v>
      </c>
      <c r="D980" s="11">
        <v>480</v>
      </c>
      <c r="E980" s="153"/>
      <c r="F980" s="200"/>
      <c r="G980" s="200">
        <v>480</v>
      </c>
      <c r="H980" s="200"/>
      <c r="I980" s="200"/>
      <c r="J980" s="200"/>
      <c r="K980" s="6" t="s">
        <v>2203</v>
      </c>
      <c r="O980" s="547"/>
      <c r="P980" s="554" t="s">
        <v>268</v>
      </c>
      <c r="Q980" s="546" t="s">
        <v>2086</v>
      </c>
      <c r="R980" s="546">
        <v>530</v>
      </c>
      <c r="S980" s="619"/>
      <c r="T980" s="703"/>
      <c r="U980" s="703"/>
      <c r="V980" s="703">
        <v>530</v>
      </c>
      <c r="W980" s="703"/>
      <c r="X980" s="703"/>
      <c r="Y980" s="562" t="s">
        <v>1746</v>
      </c>
    </row>
    <row r="981" spans="1:25" x14ac:dyDescent="0.3">
      <c r="A981" s="421"/>
      <c r="B981" s="10" t="s">
        <v>2209</v>
      </c>
      <c r="C981" s="11" t="s">
        <v>2079</v>
      </c>
      <c r="D981" s="11">
        <v>540</v>
      </c>
      <c r="E981" s="153"/>
      <c r="F981" s="200"/>
      <c r="G981" s="200"/>
      <c r="H981" s="200">
        <v>540</v>
      </c>
      <c r="I981" s="200"/>
      <c r="J981" s="200"/>
      <c r="K981" s="6" t="s">
        <v>2203</v>
      </c>
      <c r="O981" s="421"/>
      <c r="P981" s="40" t="s">
        <v>269</v>
      </c>
      <c r="Q981" s="11" t="s">
        <v>2086</v>
      </c>
      <c r="R981" s="11">
        <v>608</v>
      </c>
      <c r="S981" s="619"/>
      <c r="T981" s="703"/>
      <c r="U981" s="703"/>
      <c r="V981" s="703">
        <v>608</v>
      </c>
      <c r="W981" s="703"/>
      <c r="X981" s="703"/>
      <c r="Y981" s="4" t="s">
        <v>1747</v>
      </c>
    </row>
    <row r="982" spans="1:25" x14ac:dyDescent="0.3">
      <c r="A982" s="421"/>
      <c r="B982" s="10" t="s">
        <v>2210</v>
      </c>
      <c r="C982" s="11" t="s">
        <v>2079</v>
      </c>
      <c r="D982" s="11">
        <v>580</v>
      </c>
      <c r="E982" s="153"/>
      <c r="F982" s="200"/>
      <c r="G982" s="200"/>
      <c r="H982" s="200">
        <v>580</v>
      </c>
      <c r="I982" s="200"/>
      <c r="J982" s="200"/>
      <c r="K982" s="6" t="s">
        <v>2203</v>
      </c>
      <c r="O982" s="547"/>
      <c r="P982" s="554" t="s">
        <v>270</v>
      </c>
      <c r="Q982" s="546" t="s">
        <v>2086</v>
      </c>
      <c r="R982" s="546">
        <v>250</v>
      </c>
      <c r="S982" s="619"/>
      <c r="T982" s="703"/>
      <c r="U982" s="703">
        <v>250</v>
      </c>
      <c r="V982" s="703"/>
      <c r="W982" s="703"/>
      <c r="X982" s="703"/>
      <c r="Y982" s="562" t="s">
        <v>1748</v>
      </c>
    </row>
    <row r="983" spans="1:25" x14ac:dyDescent="0.3">
      <c r="A983" s="421"/>
      <c r="B983" s="40" t="s">
        <v>2212</v>
      </c>
      <c r="C983" s="11" t="s">
        <v>2078</v>
      </c>
      <c r="D983" s="11">
        <v>50</v>
      </c>
      <c r="E983" s="153"/>
      <c r="F983" s="200">
        <v>50</v>
      </c>
      <c r="G983" s="200"/>
      <c r="H983" s="200"/>
      <c r="I983" s="200"/>
      <c r="J983" s="200"/>
      <c r="K983" s="4" t="s">
        <v>2203</v>
      </c>
      <c r="O983" s="421"/>
      <c r="P983" s="40" t="s">
        <v>271</v>
      </c>
      <c r="Q983" s="11" t="s">
        <v>2086</v>
      </c>
      <c r="R983" s="11">
        <v>200</v>
      </c>
      <c r="S983" s="619"/>
      <c r="T983" s="703">
        <v>200</v>
      </c>
      <c r="U983" s="703"/>
      <c r="V983" s="703"/>
      <c r="W983" s="703"/>
      <c r="X983" s="703"/>
      <c r="Y983" s="4" t="s">
        <v>1749</v>
      </c>
    </row>
    <row r="984" spans="1:25" x14ac:dyDescent="0.3">
      <c r="A984" s="421"/>
      <c r="B984" s="40" t="s">
        <v>2213</v>
      </c>
      <c r="C984" s="11" t="s">
        <v>2078</v>
      </c>
      <c r="D984" s="11">
        <v>100</v>
      </c>
      <c r="E984" s="153"/>
      <c r="F984" s="200">
        <v>100</v>
      </c>
      <c r="G984" s="200"/>
      <c r="H984" s="200"/>
      <c r="I984" s="200"/>
      <c r="J984" s="200"/>
      <c r="K984" s="4" t="s">
        <v>2203</v>
      </c>
      <c r="O984" s="547"/>
      <c r="P984" s="554" t="s">
        <v>272</v>
      </c>
      <c r="Q984" s="546" t="s">
        <v>2086</v>
      </c>
      <c r="R984" s="546">
        <v>405</v>
      </c>
      <c r="S984" s="619"/>
      <c r="T984" s="703"/>
      <c r="U984" s="703">
        <v>405</v>
      </c>
      <c r="V984" s="703"/>
      <c r="W984" s="703"/>
      <c r="X984" s="703"/>
      <c r="Y984" s="562" t="s">
        <v>1750</v>
      </c>
    </row>
    <row r="985" spans="1:25" x14ac:dyDescent="0.3">
      <c r="A985" s="421"/>
      <c r="B985" s="40" t="s">
        <v>2214</v>
      </c>
      <c r="C985" s="11" t="s">
        <v>2078</v>
      </c>
      <c r="D985" s="11">
        <v>150</v>
      </c>
      <c r="E985" s="153"/>
      <c r="F985" s="200">
        <v>150</v>
      </c>
      <c r="G985" s="200"/>
      <c r="H985" s="200"/>
      <c r="I985" s="200"/>
      <c r="J985" s="200"/>
      <c r="K985" s="4" t="s">
        <v>2203</v>
      </c>
      <c r="O985" s="421"/>
      <c r="P985" s="40" t="s">
        <v>273</v>
      </c>
      <c r="Q985" s="11" t="s">
        <v>2086</v>
      </c>
      <c r="R985" s="11">
        <v>395</v>
      </c>
      <c r="S985" s="619"/>
      <c r="T985" s="703"/>
      <c r="U985" s="703">
        <v>395</v>
      </c>
      <c r="V985" s="703"/>
      <c r="W985" s="703"/>
      <c r="X985" s="703"/>
      <c r="Y985" s="4" t="s">
        <v>1730</v>
      </c>
    </row>
    <row r="986" spans="1:25" x14ac:dyDescent="0.3">
      <c r="A986" s="421"/>
      <c r="B986" s="40" t="s">
        <v>2215</v>
      </c>
      <c r="C986" s="11" t="s">
        <v>2078</v>
      </c>
      <c r="D986" s="11">
        <v>200</v>
      </c>
      <c r="E986" s="153"/>
      <c r="F986" s="200">
        <v>200</v>
      </c>
      <c r="G986" s="200"/>
      <c r="H986" s="200"/>
      <c r="I986" s="200"/>
      <c r="J986" s="200"/>
      <c r="K986" s="4" t="s">
        <v>2203</v>
      </c>
      <c r="O986" s="437"/>
      <c r="P986" s="414" t="s">
        <v>540</v>
      </c>
      <c r="Q986" s="388" t="s">
        <v>2079</v>
      </c>
      <c r="R986" s="96">
        <v>35</v>
      </c>
      <c r="S986" s="619"/>
      <c r="T986" s="703">
        <v>35</v>
      </c>
      <c r="U986" s="703"/>
      <c r="V986" s="703"/>
      <c r="W986" s="703"/>
      <c r="X986" s="703"/>
      <c r="Y986" s="66" t="s">
        <v>1817</v>
      </c>
    </row>
    <row r="987" spans="1:25" x14ac:dyDescent="0.3">
      <c r="A987" s="421"/>
      <c r="B987" s="40" t="s">
        <v>2216</v>
      </c>
      <c r="C987" s="11" t="s">
        <v>2078</v>
      </c>
      <c r="D987" s="11">
        <v>240</v>
      </c>
      <c r="E987" s="153"/>
      <c r="F987" s="200">
        <v>240</v>
      </c>
      <c r="G987" s="200"/>
      <c r="H987" s="200"/>
      <c r="I987" s="200"/>
      <c r="J987" s="200"/>
      <c r="K987" s="4" t="s">
        <v>2203</v>
      </c>
      <c r="O987" s="668"/>
      <c r="P987" s="658" t="s">
        <v>541</v>
      </c>
      <c r="Q987" s="388" t="s">
        <v>2079</v>
      </c>
      <c r="R987" s="623">
        <v>70</v>
      </c>
      <c r="S987" s="619"/>
      <c r="T987" s="703">
        <v>70</v>
      </c>
      <c r="U987" s="703"/>
      <c r="V987" s="703"/>
      <c r="W987" s="703"/>
      <c r="X987" s="703"/>
      <c r="Y987" s="624" t="s">
        <v>1817</v>
      </c>
    </row>
    <row r="988" spans="1:25" x14ac:dyDescent="0.3">
      <c r="A988" s="421"/>
      <c r="B988" s="40" t="s">
        <v>2217</v>
      </c>
      <c r="C988" s="11" t="s">
        <v>2078</v>
      </c>
      <c r="D988" s="11">
        <v>300</v>
      </c>
      <c r="E988" s="153"/>
      <c r="F988" s="200"/>
      <c r="G988" s="200">
        <v>300</v>
      </c>
      <c r="H988" s="200"/>
      <c r="I988" s="200"/>
      <c r="J988" s="200"/>
      <c r="K988" s="4" t="s">
        <v>2203</v>
      </c>
      <c r="O988" s="437"/>
      <c r="P988" s="414" t="s">
        <v>542</v>
      </c>
      <c r="Q988" s="388" t="s">
        <v>2079</v>
      </c>
      <c r="R988" s="96">
        <v>140</v>
      </c>
      <c r="S988" s="619"/>
      <c r="T988" s="703">
        <v>140</v>
      </c>
      <c r="U988" s="703"/>
      <c r="V988" s="703"/>
      <c r="W988" s="703"/>
      <c r="X988" s="703"/>
      <c r="Y988" s="66" t="s">
        <v>1818</v>
      </c>
    </row>
    <row r="989" spans="1:25" x14ac:dyDescent="0.3">
      <c r="A989" s="421"/>
      <c r="B989" s="40" t="s">
        <v>2218</v>
      </c>
      <c r="C989" s="11" t="s">
        <v>424</v>
      </c>
      <c r="D989" s="11">
        <v>50</v>
      </c>
      <c r="E989" s="153"/>
      <c r="F989" s="200">
        <v>50</v>
      </c>
      <c r="G989" s="200"/>
      <c r="H989" s="200"/>
      <c r="I989" s="200"/>
      <c r="J989" s="200"/>
      <c r="K989" s="4" t="s">
        <v>2224</v>
      </c>
      <c r="O989" s="556" t="s">
        <v>818</v>
      </c>
      <c r="P989" s="544" t="s">
        <v>817</v>
      </c>
      <c r="Q989" s="546" t="s">
        <v>2079</v>
      </c>
      <c r="R989" s="545">
        <v>1150</v>
      </c>
      <c r="S989" s="545">
        <v>2300</v>
      </c>
      <c r="T989" s="701"/>
      <c r="U989" s="701"/>
      <c r="V989" s="701"/>
      <c r="W989" s="701"/>
      <c r="X989" s="705">
        <v>1150</v>
      </c>
      <c r="Y989" s="574" t="s">
        <v>1883</v>
      </c>
    </row>
    <row r="990" spans="1:25" x14ac:dyDescent="0.3">
      <c r="A990" s="421"/>
      <c r="B990" s="40" t="s">
        <v>2219</v>
      </c>
      <c r="C990" s="11" t="s">
        <v>424</v>
      </c>
      <c r="D990" s="11">
        <v>100</v>
      </c>
      <c r="E990" s="153"/>
      <c r="F990" s="200">
        <v>100</v>
      </c>
      <c r="G990" s="200"/>
      <c r="H990" s="200"/>
      <c r="I990" s="200"/>
      <c r="J990" s="200"/>
      <c r="K990" s="4" t="s">
        <v>2224</v>
      </c>
      <c r="O990" s="421"/>
      <c r="P990" s="40" t="s">
        <v>1386</v>
      </c>
      <c r="Q990" s="11" t="s">
        <v>2109</v>
      </c>
      <c r="R990" s="619"/>
      <c r="S990" s="619"/>
      <c r="T990" s="703"/>
      <c r="U990" s="703"/>
      <c r="V990" s="703"/>
      <c r="W990" s="703"/>
      <c r="X990" s="703"/>
      <c r="Y990" s="4"/>
    </row>
    <row r="991" spans="1:25" x14ac:dyDescent="0.3">
      <c r="A991" s="421"/>
      <c r="B991" s="40" t="s">
        <v>2220</v>
      </c>
      <c r="C991" s="11" t="s">
        <v>424</v>
      </c>
      <c r="D991" s="11">
        <v>150</v>
      </c>
      <c r="E991" s="153"/>
      <c r="F991" s="200">
        <v>150</v>
      </c>
      <c r="G991" s="200"/>
      <c r="H991" s="200"/>
      <c r="I991" s="200"/>
      <c r="J991" s="200"/>
      <c r="K991" s="4" t="s">
        <v>2224</v>
      </c>
      <c r="O991" s="428" t="s">
        <v>1487</v>
      </c>
      <c r="P991" s="10" t="s">
        <v>1396</v>
      </c>
      <c r="Q991" s="11" t="s">
        <v>2111</v>
      </c>
      <c r="R991" s="14">
        <v>800</v>
      </c>
      <c r="S991" s="14">
        <v>1730</v>
      </c>
      <c r="T991" s="703"/>
      <c r="U991" s="703"/>
      <c r="V991" s="703"/>
      <c r="W991" s="703">
        <v>800</v>
      </c>
      <c r="X991" s="703"/>
      <c r="Y991" s="6" t="s">
        <v>1956</v>
      </c>
    </row>
    <row r="992" spans="1:25" x14ac:dyDescent="0.3">
      <c r="A992" s="421"/>
      <c r="B992" s="40" t="s">
        <v>2221</v>
      </c>
      <c r="C992" s="11" t="s">
        <v>424</v>
      </c>
      <c r="D992" s="11">
        <v>200</v>
      </c>
      <c r="E992" s="153"/>
      <c r="F992" s="200">
        <v>200</v>
      </c>
      <c r="G992" s="200"/>
      <c r="H992" s="200"/>
      <c r="I992" s="200"/>
      <c r="J992" s="200"/>
      <c r="K992" s="4" t="s">
        <v>2224</v>
      </c>
      <c r="O992" s="421"/>
      <c r="P992" s="40" t="s">
        <v>1401</v>
      </c>
      <c r="Q992" s="11" t="s">
        <v>2079</v>
      </c>
      <c r="R992" s="11">
        <v>400</v>
      </c>
      <c r="S992" s="11">
        <v>888</v>
      </c>
      <c r="T992" s="703"/>
      <c r="U992" s="703">
        <v>400</v>
      </c>
      <c r="V992" s="703"/>
      <c r="W992" s="703"/>
      <c r="X992" s="703"/>
      <c r="Y992" s="6" t="s">
        <v>1957</v>
      </c>
    </row>
    <row r="993" spans="1:25" x14ac:dyDescent="0.3">
      <c r="A993" s="421"/>
      <c r="B993" s="40" t="s">
        <v>2222</v>
      </c>
      <c r="C993" s="11" t="s">
        <v>424</v>
      </c>
      <c r="D993" s="11">
        <v>240</v>
      </c>
      <c r="E993" s="153"/>
      <c r="F993" s="200">
        <v>240</v>
      </c>
      <c r="G993" s="200"/>
      <c r="H993" s="200"/>
      <c r="I993" s="200"/>
      <c r="J993" s="200"/>
      <c r="K993" s="4" t="s">
        <v>2224</v>
      </c>
      <c r="O993" s="547"/>
      <c r="P993" s="554" t="s">
        <v>1402</v>
      </c>
      <c r="Q993" s="546" t="s">
        <v>2079</v>
      </c>
      <c r="R993" s="546">
        <v>400</v>
      </c>
      <c r="S993" s="546">
        <v>888</v>
      </c>
      <c r="T993" s="703"/>
      <c r="U993" s="703">
        <v>400</v>
      </c>
      <c r="V993" s="703"/>
      <c r="W993" s="703"/>
      <c r="X993" s="703"/>
      <c r="Y993" s="574" t="s">
        <v>1956</v>
      </c>
    </row>
    <row r="994" spans="1:25" x14ac:dyDescent="0.3">
      <c r="A994" s="421"/>
      <c r="B994" s="40" t="s">
        <v>2223</v>
      </c>
      <c r="C994" s="11" t="s">
        <v>424</v>
      </c>
      <c r="D994" s="11">
        <v>300</v>
      </c>
      <c r="E994" s="153"/>
      <c r="F994" s="200"/>
      <c r="G994" s="200">
        <v>300</v>
      </c>
      <c r="H994" s="200"/>
      <c r="I994" s="200"/>
      <c r="J994" s="200"/>
      <c r="K994" s="4" t="s">
        <v>2224</v>
      </c>
      <c r="O994" s="421"/>
      <c r="P994" s="40" t="s">
        <v>1403</v>
      </c>
      <c r="Q994" s="11" t="s">
        <v>2079</v>
      </c>
      <c r="R994" s="11">
        <v>200</v>
      </c>
      <c r="S994" s="11">
        <v>439</v>
      </c>
      <c r="T994" s="703">
        <v>200</v>
      </c>
      <c r="U994" s="703"/>
      <c r="V994" s="703"/>
      <c r="W994" s="703"/>
      <c r="X994" s="703"/>
      <c r="Y994" s="6" t="s">
        <v>1956</v>
      </c>
    </row>
    <row r="995" spans="1:25" x14ac:dyDescent="0.3">
      <c r="A995" s="429"/>
      <c r="B995" s="252" t="s">
        <v>2225</v>
      </c>
      <c r="C995" s="11" t="s">
        <v>424</v>
      </c>
      <c r="D995" s="13">
        <v>50</v>
      </c>
      <c r="E995" s="153"/>
      <c r="F995" s="200">
        <v>50</v>
      </c>
      <c r="G995" s="200"/>
      <c r="H995" s="200"/>
      <c r="I995" s="200"/>
      <c r="J995" s="200"/>
      <c r="K995" s="8" t="s">
        <v>2234</v>
      </c>
      <c r="O995" s="547" t="s">
        <v>1486</v>
      </c>
      <c r="P995" s="554" t="s">
        <v>1404</v>
      </c>
      <c r="Q995" s="546" t="s">
        <v>2079</v>
      </c>
      <c r="R995" s="546">
        <v>200</v>
      </c>
      <c r="S995" s="546">
        <v>439</v>
      </c>
      <c r="T995" s="703">
        <v>200</v>
      </c>
      <c r="U995" s="703"/>
      <c r="V995" s="703"/>
      <c r="W995" s="703"/>
      <c r="X995" s="703"/>
      <c r="Y995" s="574" t="s">
        <v>1957</v>
      </c>
    </row>
    <row r="996" spans="1:25" x14ac:dyDescent="0.3">
      <c r="A996" s="421"/>
      <c r="B996" s="252" t="s">
        <v>2226</v>
      </c>
      <c r="C996" s="11" t="s">
        <v>2064</v>
      </c>
      <c r="D996" s="11">
        <v>100</v>
      </c>
      <c r="E996" s="153"/>
      <c r="F996" s="200">
        <v>100</v>
      </c>
      <c r="G996" s="200"/>
      <c r="H996" s="200"/>
      <c r="I996" s="200"/>
      <c r="J996" s="200"/>
      <c r="K996" s="8" t="s">
        <v>2234</v>
      </c>
      <c r="O996" s="547"/>
      <c r="P996" s="554" t="s">
        <v>1406</v>
      </c>
      <c r="Q996" s="173" t="s">
        <v>2079</v>
      </c>
      <c r="R996" s="546">
        <v>200</v>
      </c>
      <c r="S996" s="619"/>
      <c r="T996" s="703">
        <v>200</v>
      </c>
      <c r="U996" s="703"/>
      <c r="V996" s="703"/>
      <c r="W996" s="703"/>
      <c r="X996" s="703"/>
      <c r="Y996" s="562" t="s">
        <v>1958</v>
      </c>
    </row>
    <row r="997" spans="1:25" x14ac:dyDescent="0.3">
      <c r="A997" s="421"/>
      <c r="B997" s="252" t="s">
        <v>2227</v>
      </c>
      <c r="C997" s="11" t="s">
        <v>2064</v>
      </c>
      <c r="D997" s="11">
        <v>150</v>
      </c>
      <c r="E997" s="153"/>
      <c r="F997" s="200">
        <v>150</v>
      </c>
      <c r="G997" s="200"/>
      <c r="H997" s="200"/>
      <c r="I997" s="200"/>
      <c r="J997" s="200"/>
      <c r="K997" s="8" t="s">
        <v>2234</v>
      </c>
      <c r="O997" s="421"/>
      <c r="P997" s="40" t="s">
        <v>1479</v>
      </c>
      <c r="Q997" s="173" t="s">
        <v>2079</v>
      </c>
      <c r="R997" s="11">
        <v>400</v>
      </c>
      <c r="S997" s="619"/>
      <c r="T997" s="703"/>
      <c r="U997" s="703">
        <v>400</v>
      </c>
      <c r="V997" s="703"/>
      <c r="W997" s="703"/>
      <c r="X997" s="703"/>
      <c r="Y997" s="4" t="s">
        <v>1958</v>
      </c>
    </row>
    <row r="998" spans="1:25" x14ac:dyDescent="0.3">
      <c r="A998" s="421"/>
      <c r="B998" s="252" t="s">
        <v>2228</v>
      </c>
      <c r="C998" s="11" t="s">
        <v>2064</v>
      </c>
      <c r="D998" s="11">
        <v>200</v>
      </c>
      <c r="E998" s="153"/>
      <c r="F998" s="200">
        <v>200</v>
      </c>
      <c r="G998" s="200"/>
      <c r="H998" s="200"/>
      <c r="I998" s="200"/>
      <c r="J998" s="200"/>
      <c r="K998" s="8" t="s">
        <v>2234</v>
      </c>
      <c r="O998" s="547"/>
      <c r="P998" s="554" t="s">
        <v>1481</v>
      </c>
      <c r="Q998" s="173" t="s">
        <v>2079</v>
      </c>
      <c r="R998" s="546">
        <v>800</v>
      </c>
      <c r="S998" s="619"/>
      <c r="T998" s="703"/>
      <c r="U998" s="703"/>
      <c r="V998" s="703"/>
      <c r="W998" s="703">
        <v>800</v>
      </c>
      <c r="X998" s="703"/>
      <c r="Y998" s="562" t="s">
        <v>1959</v>
      </c>
    </row>
    <row r="999" spans="1:25" x14ac:dyDescent="0.3">
      <c r="A999" s="421"/>
      <c r="B999" s="252" t="s">
        <v>2229</v>
      </c>
      <c r="C999" s="11" t="s">
        <v>2064</v>
      </c>
      <c r="D999" s="11">
        <v>240</v>
      </c>
      <c r="E999" s="153"/>
      <c r="F999" s="200">
        <v>240</v>
      </c>
      <c r="G999" s="200"/>
      <c r="H999" s="200"/>
      <c r="I999" s="200"/>
      <c r="J999" s="200"/>
      <c r="K999" s="8" t="s">
        <v>2234</v>
      </c>
      <c r="O999" s="419" t="s">
        <v>1595</v>
      </c>
      <c r="P999" s="350" t="s">
        <v>1580</v>
      </c>
      <c r="Q999" s="96" t="s">
        <v>2079</v>
      </c>
      <c r="R999" s="66">
        <v>1260</v>
      </c>
      <c r="S999" s="630"/>
      <c r="T999" s="703"/>
      <c r="U999" s="703"/>
      <c r="V999" s="703"/>
      <c r="W999" s="703"/>
      <c r="X999" s="703">
        <v>1260</v>
      </c>
      <c r="Y999" s="66" t="s">
        <v>1589</v>
      </c>
    </row>
    <row r="1000" spans="1:25" x14ac:dyDescent="0.3">
      <c r="A1000" s="421"/>
      <c r="B1000" s="252" t="s">
        <v>2230</v>
      </c>
      <c r="C1000" s="11" t="s">
        <v>2064</v>
      </c>
      <c r="D1000" s="11">
        <v>300</v>
      </c>
      <c r="E1000" s="153"/>
      <c r="F1000" s="200"/>
      <c r="G1000" s="200">
        <v>300</v>
      </c>
      <c r="H1000" s="200"/>
      <c r="I1000" s="200"/>
      <c r="J1000" s="200"/>
      <c r="K1000" s="8" t="s">
        <v>2234</v>
      </c>
      <c r="O1000" s="736" t="s">
        <v>1596</v>
      </c>
      <c r="P1000" s="740" t="s">
        <v>1582</v>
      </c>
      <c r="Q1000" s="623" t="s">
        <v>2079</v>
      </c>
      <c r="R1000" s="624">
        <v>1050</v>
      </c>
      <c r="S1000" s="630"/>
      <c r="T1000" s="703"/>
      <c r="U1000" s="703"/>
      <c r="V1000" s="703"/>
      <c r="W1000" s="703"/>
      <c r="X1000" s="703">
        <v>1050</v>
      </c>
      <c r="Y1000" s="624" t="s">
        <v>1590</v>
      </c>
    </row>
    <row r="1001" spans="1:25" x14ac:dyDescent="0.3">
      <c r="A1001" s="421"/>
      <c r="B1001" s="252" t="s">
        <v>2231</v>
      </c>
      <c r="C1001" s="11" t="s">
        <v>2064</v>
      </c>
      <c r="D1001" s="11">
        <v>400</v>
      </c>
      <c r="E1001" s="153"/>
      <c r="F1001" s="200"/>
      <c r="G1001" s="200">
        <v>400</v>
      </c>
      <c r="H1001" s="200"/>
      <c r="I1001" s="200"/>
      <c r="J1001" s="200"/>
      <c r="K1001" s="8" t="s">
        <v>2234</v>
      </c>
      <c r="O1001" s="437"/>
      <c r="P1001" s="350" t="s">
        <v>1583</v>
      </c>
      <c r="Q1001" s="96" t="s">
        <v>2079</v>
      </c>
      <c r="R1001" s="66">
        <v>840</v>
      </c>
      <c r="S1001" s="630"/>
      <c r="T1001" s="703"/>
      <c r="U1001" s="703"/>
      <c r="V1001" s="703"/>
      <c r="W1001" s="703">
        <v>840</v>
      </c>
      <c r="X1001" s="703"/>
      <c r="Y1001" s="66" t="s">
        <v>1591</v>
      </c>
    </row>
    <row r="1002" spans="1:25" x14ac:dyDescent="0.3">
      <c r="A1002" s="421"/>
      <c r="B1002" s="252" t="s">
        <v>2232</v>
      </c>
      <c r="C1002" s="11" t="s">
        <v>2064</v>
      </c>
      <c r="D1002" s="11">
        <v>480</v>
      </c>
      <c r="E1002" s="153"/>
      <c r="F1002" s="200"/>
      <c r="G1002" s="200">
        <v>480</v>
      </c>
      <c r="H1002" s="200"/>
      <c r="I1002" s="200"/>
      <c r="J1002" s="200"/>
      <c r="K1002" s="8" t="s">
        <v>2234</v>
      </c>
      <c r="O1002" s="668"/>
      <c r="P1002" s="740" t="s">
        <v>1585</v>
      </c>
      <c r="Q1002" s="623" t="s">
        <v>2079</v>
      </c>
      <c r="R1002" s="624">
        <v>630</v>
      </c>
      <c r="S1002" s="630"/>
      <c r="T1002" s="703"/>
      <c r="U1002" s="703"/>
      <c r="V1002" s="703">
        <v>630</v>
      </c>
      <c r="W1002" s="703"/>
      <c r="X1002" s="703"/>
      <c r="Y1002" s="624" t="s">
        <v>1592</v>
      </c>
    </row>
    <row r="1003" spans="1:25" x14ac:dyDescent="0.3">
      <c r="A1003" s="421"/>
      <c r="B1003" s="252" t="s">
        <v>2233</v>
      </c>
      <c r="C1003" s="11" t="s">
        <v>2064</v>
      </c>
      <c r="D1003" s="11">
        <v>600</v>
      </c>
      <c r="E1003" s="153"/>
      <c r="F1003" s="200"/>
      <c r="G1003" s="200"/>
      <c r="H1003" s="200">
        <v>600</v>
      </c>
      <c r="I1003" s="200"/>
      <c r="J1003" s="200"/>
      <c r="K1003" s="8" t="s">
        <v>2234</v>
      </c>
      <c r="O1003" s="421"/>
      <c r="P1003" s="40" t="s">
        <v>1587</v>
      </c>
      <c r="Q1003" s="96" t="s">
        <v>2079</v>
      </c>
      <c r="R1003" s="11">
        <v>420</v>
      </c>
      <c r="S1003" s="630"/>
      <c r="T1003" s="703"/>
      <c r="U1003" s="703">
        <v>420</v>
      </c>
      <c r="V1003" s="703"/>
      <c r="W1003" s="703"/>
      <c r="X1003" s="703"/>
      <c r="Y1003" s="66" t="s">
        <v>1593</v>
      </c>
    </row>
    <row r="1004" spans="1:25" ht="15" thickBot="1" x14ac:dyDescent="0.35">
      <c r="A1004" s="429"/>
      <c r="B1004" s="252" t="s">
        <v>2235</v>
      </c>
      <c r="C1004" s="11" t="s">
        <v>305</v>
      </c>
      <c r="D1004" s="13">
        <v>600</v>
      </c>
      <c r="E1004" s="154"/>
      <c r="F1004" s="200"/>
      <c r="G1004" s="200"/>
      <c r="H1004" s="200">
        <v>600</v>
      </c>
      <c r="I1004" s="200"/>
      <c r="J1004" s="200"/>
      <c r="K1004" s="8" t="s">
        <v>2236</v>
      </c>
      <c r="O1004" s="587"/>
      <c r="P1004" s="551" t="s">
        <v>1588</v>
      </c>
      <c r="Q1004" s="623" t="s">
        <v>2079</v>
      </c>
      <c r="R1004" s="552">
        <v>210</v>
      </c>
      <c r="S1004" s="648"/>
      <c r="T1004" s="703">
        <v>210</v>
      </c>
      <c r="U1004" s="703"/>
      <c r="V1004" s="703"/>
      <c r="W1004" s="703"/>
      <c r="X1004" s="703"/>
      <c r="Y1004" s="638" t="s">
        <v>1594</v>
      </c>
    </row>
    <row r="1005" spans="1:25" ht="18.600000000000001" thickBot="1" x14ac:dyDescent="0.4">
      <c r="A1005" s="56" t="s">
        <v>2239</v>
      </c>
      <c r="B1005" s="15"/>
      <c r="C1005" s="83"/>
      <c r="D1005" s="27"/>
      <c r="E1005" s="27"/>
      <c r="F1005" s="27"/>
      <c r="G1005" s="27"/>
      <c r="H1005" s="27"/>
      <c r="I1005" s="27"/>
      <c r="J1005" s="27"/>
      <c r="K1005" s="16"/>
      <c r="O1005" s="587"/>
      <c r="P1005" s="551" t="s">
        <v>1610</v>
      </c>
      <c r="Q1005" s="546" t="s">
        <v>2079</v>
      </c>
      <c r="R1005" s="552">
        <v>500</v>
      </c>
      <c r="S1005" s="630"/>
      <c r="T1005" s="703"/>
      <c r="U1005" s="703"/>
      <c r="V1005" s="703">
        <v>500</v>
      </c>
      <c r="W1005" s="703"/>
      <c r="X1005" s="703"/>
      <c r="Y1005" s="562" t="s">
        <v>1989</v>
      </c>
    </row>
    <row r="1006" spans="1:25" x14ac:dyDescent="0.3">
      <c r="A1006" s="428" t="s">
        <v>2260</v>
      </c>
      <c r="B1006" s="414" t="s">
        <v>2240</v>
      </c>
      <c r="C1006" s="11" t="s">
        <v>2064</v>
      </c>
      <c r="D1006" s="14">
        <v>353.4</v>
      </c>
      <c r="E1006" s="14">
        <v>680.1</v>
      </c>
      <c r="F1006" s="315"/>
      <c r="G1006" s="315">
        <v>353.4</v>
      </c>
      <c r="H1006" s="315"/>
      <c r="I1006" s="315"/>
      <c r="J1006" s="315"/>
      <c r="K1006" s="395" t="s">
        <v>2247</v>
      </c>
      <c r="O1006" s="556" t="s">
        <v>2237</v>
      </c>
      <c r="P1006" s="544" t="s">
        <v>2202</v>
      </c>
      <c r="Q1006" s="546" t="s">
        <v>2079</v>
      </c>
      <c r="R1006" s="545">
        <v>110</v>
      </c>
      <c r="S1006" s="630"/>
      <c r="T1006" s="703">
        <v>110</v>
      </c>
      <c r="U1006" s="703"/>
      <c r="V1006" s="703"/>
      <c r="W1006" s="703"/>
      <c r="X1006" s="703"/>
      <c r="Y1006" s="574" t="s">
        <v>2203</v>
      </c>
    </row>
    <row r="1007" spans="1:25" x14ac:dyDescent="0.3">
      <c r="A1007" s="35" t="s">
        <v>2272</v>
      </c>
      <c r="B1007" s="344" t="s">
        <v>2241</v>
      </c>
      <c r="C1007" s="11" t="s">
        <v>2064</v>
      </c>
      <c r="D1007" s="11">
        <v>362.3</v>
      </c>
      <c r="E1007" s="11">
        <v>755.2</v>
      </c>
      <c r="F1007" s="281"/>
      <c r="G1007" s="281">
        <v>362.3</v>
      </c>
      <c r="H1007" s="281"/>
      <c r="I1007" s="281"/>
      <c r="J1007" s="281"/>
      <c r="K1007" s="4" t="s">
        <v>2248</v>
      </c>
      <c r="O1007" s="35" t="s">
        <v>2238</v>
      </c>
      <c r="P1007" s="10" t="s">
        <v>2204</v>
      </c>
      <c r="Q1007" s="11" t="s">
        <v>2079</v>
      </c>
      <c r="R1007" s="11">
        <v>181</v>
      </c>
      <c r="S1007" s="630"/>
      <c r="T1007" s="703">
        <v>181</v>
      </c>
      <c r="U1007" s="703"/>
      <c r="V1007" s="703"/>
      <c r="W1007" s="703"/>
      <c r="X1007" s="703"/>
      <c r="Y1007" s="6" t="s">
        <v>2203</v>
      </c>
    </row>
    <row r="1008" spans="1:25" x14ac:dyDescent="0.3">
      <c r="A1008" s="421"/>
      <c r="B1008" s="344" t="s">
        <v>2242</v>
      </c>
      <c r="C1008" s="11" t="s">
        <v>2064</v>
      </c>
      <c r="D1008" s="11">
        <v>333.9</v>
      </c>
      <c r="E1008" s="11">
        <v>699.8</v>
      </c>
      <c r="F1008" s="281"/>
      <c r="G1008" s="281">
        <v>333.9</v>
      </c>
      <c r="H1008" s="281"/>
      <c r="I1008" s="281"/>
      <c r="J1008" s="281"/>
      <c r="K1008" s="4" t="s">
        <v>2249</v>
      </c>
      <c r="O1008" s="547"/>
      <c r="P1008" s="544" t="s">
        <v>2205</v>
      </c>
      <c r="Q1008" s="546" t="s">
        <v>2079</v>
      </c>
      <c r="R1008" s="546">
        <v>240</v>
      </c>
      <c r="S1008" s="630"/>
      <c r="T1008" s="703">
        <v>240</v>
      </c>
      <c r="U1008" s="703"/>
      <c r="V1008" s="703"/>
      <c r="W1008" s="703"/>
      <c r="X1008" s="703"/>
      <c r="Y1008" s="574" t="s">
        <v>2203</v>
      </c>
    </row>
    <row r="1009" spans="1:25" x14ac:dyDescent="0.3">
      <c r="A1009" s="421"/>
      <c r="B1009" s="344" t="s">
        <v>2243</v>
      </c>
      <c r="C1009" s="11" t="s">
        <v>2064</v>
      </c>
      <c r="D1009" s="11">
        <v>362.3</v>
      </c>
      <c r="E1009" s="11">
        <v>753.2</v>
      </c>
      <c r="F1009" s="281"/>
      <c r="G1009" s="281">
        <v>362.3</v>
      </c>
      <c r="H1009" s="281"/>
      <c r="I1009" s="281"/>
      <c r="J1009" s="281"/>
      <c r="K1009" s="4" t="s">
        <v>2250</v>
      </c>
      <c r="O1009" s="421" t="s">
        <v>2211</v>
      </c>
      <c r="P1009" s="10" t="s">
        <v>2206</v>
      </c>
      <c r="Q1009" s="11" t="s">
        <v>2079</v>
      </c>
      <c r="R1009" s="11">
        <v>290</v>
      </c>
      <c r="S1009" s="630"/>
      <c r="T1009" s="703"/>
      <c r="U1009" s="703">
        <v>290</v>
      </c>
      <c r="V1009" s="703"/>
      <c r="W1009" s="703"/>
      <c r="X1009" s="703"/>
      <c r="Y1009" s="6" t="s">
        <v>2203</v>
      </c>
    </row>
    <row r="1010" spans="1:25" x14ac:dyDescent="0.3">
      <c r="A1010" s="421"/>
      <c r="B1010" s="414" t="s">
        <v>2251</v>
      </c>
      <c r="C1010" s="11" t="s">
        <v>2064</v>
      </c>
      <c r="D1010" s="11">
        <v>362.1</v>
      </c>
      <c r="E1010" s="11">
        <v>680.1</v>
      </c>
      <c r="F1010" s="281"/>
      <c r="G1010" s="281">
        <v>362.1</v>
      </c>
      <c r="H1010" s="281"/>
      <c r="I1010" s="281"/>
      <c r="J1010" s="281"/>
      <c r="K1010" s="395" t="s">
        <v>2247</v>
      </c>
      <c r="O1010" s="547"/>
      <c r="P1010" s="544" t="s">
        <v>2207</v>
      </c>
      <c r="Q1010" s="546" t="s">
        <v>2079</v>
      </c>
      <c r="R1010" s="546">
        <v>360</v>
      </c>
      <c r="S1010" s="630"/>
      <c r="T1010" s="703"/>
      <c r="U1010" s="703">
        <v>360</v>
      </c>
      <c r="V1010" s="703"/>
      <c r="W1010" s="703"/>
      <c r="X1010" s="703"/>
      <c r="Y1010" s="574" t="s">
        <v>2203</v>
      </c>
    </row>
    <row r="1011" spans="1:25" x14ac:dyDescent="0.3">
      <c r="A1011" s="421"/>
      <c r="B1011" s="344" t="s">
        <v>2244</v>
      </c>
      <c r="C1011" s="11" t="s">
        <v>2064</v>
      </c>
      <c r="D1011" s="11">
        <v>369.8</v>
      </c>
      <c r="E1011" s="11">
        <v>755.2</v>
      </c>
      <c r="F1011" s="281"/>
      <c r="G1011" s="281">
        <v>369.8</v>
      </c>
      <c r="H1011" s="281"/>
      <c r="I1011" s="281"/>
      <c r="J1011" s="281"/>
      <c r="K1011" s="4" t="s">
        <v>2248</v>
      </c>
      <c r="O1011" s="421"/>
      <c r="P1011" s="10" t="s">
        <v>2208</v>
      </c>
      <c r="Q1011" s="11" t="s">
        <v>2079</v>
      </c>
      <c r="R1011" s="11">
        <v>480</v>
      </c>
      <c r="S1011" s="630"/>
      <c r="T1011" s="703"/>
      <c r="U1011" s="703">
        <v>480</v>
      </c>
      <c r="V1011" s="703"/>
      <c r="W1011" s="703"/>
      <c r="X1011" s="703"/>
      <c r="Y1011" s="6" t="s">
        <v>2203</v>
      </c>
    </row>
    <row r="1012" spans="1:25" x14ac:dyDescent="0.3">
      <c r="A1012" s="421"/>
      <c r="B1012" s="344" t="s">
        <v>2245</v>
      </c>
      <c r="C1012" s="11" t="s">
        <v>2064</v>
      </c>
      <c r="D1012" s="11">
        <v>340.5</v>
      </c>
      <c r="E1012" s="11">
        <v>699.8</v>
      </c>
      <c r="F1012" s="281"/>
      <c r="G1012" s="281">
        <v>340.5</v>
      </c>
      <c r="H1012" s="281"/>
      <c r="I1012" s="281"/>
      <c r="J1012" s="281"/>
      <c r="K1012" s="4" t="s">
        <v>2249</v>
      </c>
      <c r="O1012" s="547"/>
      <c r="P1012" s="544" t="s">
        <v>2209</v>
      </c>
      <c r="Q1012" s="546" t="s">
        <v>2079</v>
      </c>
      <c r="R1012" s="546">
        <v>540</v>
      </c>
      <c r="S1012" s="630"/>
      <c r="T1012" s="703"/>
      <c r="U1012" s="703"/>
      <c r="V1012" s="703">
        <v>540</v>
      </c>
      <c r="W1012" s="703"/>
      <c r="X1012" s="703"/>
      <c r="Y1012" s="574" t="s">
        <v>2203</v>
      </c>
    </row>
    <row r="1013" spans="1:25" x14ac:dyDescent="0.3">
      <c r="A1013" s="421"/>
      <c r="B1013" s="344" t="s">
        <v>2246</v>
      </c>
      <c r="C1013" s="11" t="s">
        <v>2064</v>
      </c>
      <c r="D1013" s="11">
        <v>350.1</v>
      </c>
      <c r="E1013" s="11">
        <v>753.2</v>
      </c>
      <c r="F1013" s="281"/>
      <c r="G1013" s="281">
        <v>350.1</v>
      </c>
      <c r="H1013" s="281"/>
      <c r="I1013" s="281"/>
      <c r="J1013" s="281"/>
      <c r="K1013" s="4" t="s">
        <v>2250</v>
      </c>
      <c r="O1013" s="421"/>
      <c r="P1013" s="10" t="s">
        <v>2210</v>
      </c>
      <c r="Q1013" s="11" t="s">
        <v>2079</v>
      </c>
      <c r="R1013" s="11">
        <v>580</v>
      </c>
      <c r="S1013" s="630"/>
      <c r="T1013" s="703"/>
      <c r="U1013" s="703"/>
      <c r="V1013" s="703">
        <v>580</v>
      </c>
      <c r="W1013" s="703"/>
      <c r="X1013" s="703"/>
      <c r="Y1013" s="6" t="s">
        <v>2203</v>
      </c>
    </row>
    <row r="1014" spans="1:25" x14ac:dyDescent="0.3">
      <c r="A1014" s="421"/>
      <c r="B1014" s="40" t="s">
        <v>2252</v>
      </c>
      <c r="C1014" s="11" t="s">
        <v>2064</v>
      </c>
      <c r="D1014" s="11">
        <v>564.4</v>
      </c>
      <c r="E1014" s="11">
        <v>1088.5</v>
      </c>
      <c r="F1014" s="281"/>
      <c r="G1014" s="281"/>
      <c r="H1014" s="281">
        <v>564.4</v>
      </c>
      <c r="I1014" s="281"/>
      <c r="J1014" s="281"/>
      <c r="K1014" s="395" t="s">
        <v>2247</v>
      </c>
      <c r="O1014" s="421"/>
      <c r="P1014" s="40" t="s">
        <v>2408</v>
      </c>
      <c r="Q1014" s="11" t="s">
        <v>2079</v>
      </c>
      <c r="R1014" s="11">
        <v>100</v>
      </c>
      <c r="S1014" s="11">
        <v>230</v>
      </c>
      <c r="T1014" s="281">
        <v>100</v>
      </c>
      <c r="U1014" s="281"/>
      <c r="V1014" s="281"/>
      <c r="W1014" s="281"/>
      <c r="X1014" s="281"/>
      <c r="Y1014" s="6" t="s">
        <v>2412</v>
      </c>
    </row>
    <row r="1015" spans="1:25" x14ac:dyDescent="0.3">
      <c r="A1015" s="421"/>
      <c r="B1015" s="40" t="s">
        <v>2253</v>
      </c>
      <c r="C1015" s="11" t="s">
        <v>2064</v>
      </c>
      <c r="D1015" s="11">
        <v>559.9</v>
      </c>
      <c r="E1015" s="11">
        <v>1143.7</v>
      </c>
      <c r="F1015" s="281"/>
      <c r="G1015" s="281"/>
      <c r="H1015" s="281">
        <v>559.9</v>
      </c>
      <c r="I1015" s="281"/>
      <c r="J1015" s="281"/>
      <c r="K1015" s="4" t="s">
        <v>2248</v>
      </c>
      <c r="O1015" s="547"/>
      <c r="P1015" s="554" t="s">
        <v>2409</v>
      </c>
      <c r="Q1015" s="546" t="s">
        <v>2079</v>
      </c>
      <c r="R1015" s="546">
        <v>180</v>
      </c>
      <c r="S1015" s="546">
        <v>414</v>
      </c>
      <c r="T1015" s="281">
        <v>180</v>
      </c>
      <c r="U1015" s="281"/>
      <c r="V1015" s="281"/>
      <c r="W1015" s="281"/>
      <c r="X1015" s="281"/>
      <c r="Y1015" s="562" t="s">
        <v>2413</v>
      </c>
    </row>
    <row r="1016" spans="1:25" x14ac:dyDescent="0.3">
      <c r="A1016" s="421"/>
      <c r="B1016" s="40" t="s">
        <v>2254</v>
      </c>
      <c r="C1016" s="11" t="s">
        <v>2064</v>
      </c>
      <c r="D1016" s="11">
        <v>539.6</v>
      </c>
      <c r="E1016" s="11">
        <v>1234.7</v>
      </c>
      <c r="F1016" s="281"/>
      <c r="G1016" s="281"/>
      <c r="H1016" s="281">
        <v>539.6</v>
      </c>
      <c r="I1016" s="281"/>
      <c r="J1016" s="281"/>
      <c r="K1016" s="4" t="s">
        <v>2249</v>
      </c>
      <c r="O1016" s="421"/>
      <c r="P1016" s="40" t="s">
        <v>2410</v>
      </c>
      <c r="Q1016" s="11" t="s">
        <v>2079</v>
      </c>
      <c r="R1016" s="11">
        <v>200</v>
      </c>
      <c r="S1016" s="11">
        <v>529</v>
      </c>
      <c r="T1016" s="281">
        <v>200</v>
      </c>
      <c r="U1016" s="281"/>
      <c r="V1016" s="281"/>
      <c r="W1016" s="281"/>
      <c r="X1016" s="281"/>
      <c r="Y1016" s="4" t="s">
        <v>2414</v>
      </c>
    </row>
    <row r="1017" spans="1:25" x14ac:dyDescent="0.3">
      <c r="A1017" s="421"/>
      <c r="B1017" s="40" t="s">
        <v>2255</v>
      </c>
      <c r="C1017" s="11" t="s">
        <v>2064</v>
      </c>
      <c r="D1017" s="11">
        <v>586.20000000000005</v>
      </c>
      <c r="E1017" s="11">
        <v>1224.2</v>
      </c>
      <c r="F1017" s="281"/>
      <c r="G1017" s="281"/>
      <c r="H1017" s="281">
        <v>586.20000000000005</v>
      </c>
      <c r="I1017" s="281"/>
      <c r="J1017" s="281"/>
      <c r="K1017" s="4" t="s">
        <v>2250</v>
      </c>
      <c r="O1017" s="547"/>
      <c r="P1017" s="554" t="s">
        <v>2411</v>
      </c>
      <c r="Q1017" s="546" t="s">
        <v>2079</v>
      </c>
      <c r="R1017" s="546">
        <v>300</v>
      </c>
      <c r="S1017" s="546">
        <v>690</v>
      </c>
      <c r="T1017" s="281"/>
      <c r="U1017" s="281">
        <v>300</v>
      </c>
      <c r="V1017" s="281"/>
      <c r="W1017" s="281"/>
      <c r="X1017" s="281"/>
      <c r="Y1017" s="562" t="s">
        <v>2415</v>
      </c>
    </row>
    <row r="1018" spans="1:25" x14ac:dyDescent="0.3">
      <c r="A1018" s="429"/>
      <c r="B1018" s="252" t="s">
        <v>2256</v>
      </c>
      <c r="C1018" s="11" t="s">
        <v>2064</v>
      </c>
      <c r="D1018" s="13">
        <v>582.9</v>
      </c>
      <c r="E1018" s="13">
        <v>1088.5</v>
      </c>
      <c r="F1018" s="314"/>
      <c r="G1018" s="314"/>
      <c r="H1018" s="314">
        <v>582.9</v>
      </c>
      <c r="I1018" s="314"/>
      <c r="J1018" s="314"/>
      <c r="K1018" s="395" t="s">
        <v>2247</v>
      </c>
      <c r="O1018" s="556" t="s">
        <v>2843</v>
      </c>
      <c r="P1018" s="545" t="s">
        <v>2844</v>
      </c>
      <c r="Q1018" s="546" t="s">
        <v>2079</v>
      </c>
      <c r="R1018" s="545">
        <v>220</v>
      </c>
      <c r="S1018" s="630"/>
      <c r="T1018" s="703">
        <v>220</v>
      </c>
      <c r="U1018" s="703"/>
      <c r="V1018" s="703"/>
      <c r="W1018" s="703"/>
      <c r="X1018" s="703"/>
      <c r="Y1018" s="574" t="s">
        <v>2846</v>
      </c>
    </row>
    <row r="1019" spans="1:25" x14ac:dyDescent="0.3">
      <c r="A1019" s="421"/>
      <c r="B1019" s="40" t="s">
        <v>2257</v>
      </c>
      <c r="C1019" s="11" t="s">
        <v>2064</v>
      </c>
      <c r="D1019" s="11">
        <v>578.29999999999995</v>
      </c>
      <c r="E1019" s="11">
        <v>1143.7</v>
      </c>
      <c r="F1019" s="281"/>
      <c r="G1019" s="281"/>
      <c r="H1019" s="281">
        <v>578.29999999999995</v>
      </c>
      <c r="I1019" s="281"/>
      <c r="J1019" s="281"/>
      <c r="K1019" s="4" t="s">
        <v>2248</v>
      </c>
      <c r="O1019" s="35" t="s">
        <v>2861</v>
      </c>
      <c r="P1019" s="11" t="s">
        <v>2845</v>
      </c>
      <c r="Q1019" s="11" t="s">
        <v>2079</v>
      </c>
      <c r="R1019" s="11">
        <v>320</v>
      </c>
      <c r="S1019" s="630"/>
      <c r="T1019" s="703"/>
      <c r="U1019" s="703">
        <v>320</v>
      </c>
      <c r="V1019" s="703"/>
      <c r="W1019" s="703"/>
      <c r="X1019" s="703"/>
      <c r="Y1019" s="6" t="s">
        <v>2847</v>
      </c>
    </row>
    <row r="1020" spans="1:25" x14ac:dyDescent="0.3">
      <c r="A1020" s="421"/>
      <c r="B1020" s="40" t="s">
        <v>2258</v>
      </c>
      <c r="C1020" s="11" t="s">
        <v>2064</v>
      </c>
      <c r="D1020" s="11">
        <v>545.79999999999995</v>
      </c>
      <c r="E1020" s="11">
        <v>1234.7</v>
      </c>
      <c r="F1020" s="281"/>
      <c r="G1020" s="281"/>
      <c r="H1020" s="281">
        <v>545.79999999999995</v>
      </c>
      <c r="I1020" s="281"/>
      <c r="J1020" s="281"/>
      <c r="K1020" s="4" t="s">
        <v>2249</v>
      </c>
      <c r="O1020" s="547"/>
      <c r="P1020" s="546" t="s">
        <v>2848</v>
      </c>
      <c r="Q1020" s="546" t="s">
        <v>2079</v>
      </c>
      <c r="R1020" s="546">
        <v>420</v>
      </c>
      <c r="S1020" s="630"/>
      <c r="T1020" s="703"/>
      <c r="U1020" s="703">
        <v>420</v>
      </c>
      <c r="V1020" s="703"/>
      <c r="W1020" s="703"/>
      <c r="X1020" s="703"/>
      <c r="Y1020" s="574" t="s">
        <v>2847</v>
      </c>
    </row>
    <row r="1021" spans="1:25" x14ac:dyDescent="0.3">
      <c r="A1021" s="421"/>
      <c r="B1021" s="40" t="s">
        <v>2259</v>
      </c>
      <c r="C1021" s="11" t="s">
        <v>2064</v>
      </c>
      <c r="D1021" s="11">
        <v>591.4</v>
      </c>
      <c r="E1021" s="11">
        <v>1224.2</v>
      </c>
      <c r="F1021" s="281"/>
      <c r="G1021" s="281"/>
      <c r="H1021" s="281">
        <v>591.4</v>
      </c>
      <c r="I1021" s="281"/>
      <c r="J1021" s="281"/>
      <c r="K1021" s="66" t="s">
        <v>2250</v>
      </c>
      <c r="O1021" s="428" t="s">
        <v>2906</v>
      </c>
      <c r="P1021" s="14" t="s">
        <v>2896</v>
      </c>
      <c r="Q1021" s="11" t="s">
        <v>2079</v>
      </c>
      <c r="R1021" s="14">
        <v>205</v>
      </c>
      <c r="S1021" s="14">
        <v>320</v>
      </c>
      <c r="T1021" s="703">
        <v>205</v>
      </c>
      <c r="U1021" s="703"/>
      <c r="V1021" s="703"/>
      <c r="W1021" s="703"/>
      <c r="X1021" s="703"/>
      <c r="Y1021" s="6" t="s">
        <v>2901</v>
      </c>
    </row>
    <row r="1022" spans="1:25" x14ac:dyDescent="0.3">
      <c r="A1022" s="421"/>
      <c r="B1022" s="40" t="s">
        <v>2261</v>
      </c>
      <c r="C1022" s="11" t="s">
        <v>82</v>
      </c>
      <c r="D1022" s="11">
        <v>192.3</v>
      </c>
      <c r="E1022" s="11">
        <v>491</v>
      </c>
      <c r="F1022" s="281">
        <v>192.3</v>
      </c>
      <c r="G1022" s="281"/>
      <c r="H1022" s="281"/>
      <c r="I1022" s="281"/>
      <c r="J1022" s="281"/>
      <c r="K1022" s="66" t="s">
        <v>2269</v>
      </c>
      <c r="O1022" s="578" t="s">
        <v>2907</v>
      </c>
      <c r="P1022" s="545" t="s">
        <v>2897</v>
      </c>
      <c r="Q1022" s="546" t="s">
        <v>2079</v>
      </c>
      <c r="R1022" s="546">
        <v>410</v>
      </c>
      <c r="S1022" s="546">
        <v>641</v>
      </c>
      <c r="T1022" s="703"/>
      <c r="U1022" s="703">
        <v>410</v>
      </c>
      <c r="V1022" s="703"/>
      <c r="W1022" s="703"/>
      <c r="X1022" s="703"/>
      <c r="Y1022" s="574" t="s">
        <v>2902</v>
      </c>
    </row>
    <row r="1023" spans="1:25" x14ac:dyDescent="0.3">
      <c r="A1023" s="421"/>
      <c r="B1023" s="40" t="s">
        <v>2262</v>
      </c>
      <c r="C1023" s="11" t="s">
        <v>82</v>
      </c>
      <c r="D1023" s="11">
        <v>198.6</v>
      </c>
      <c r="E1023" s="11">
        <v>533</v>
      </c>
      <c r="F1023" s="281">
        <v>198.6</v>
      </c>
      <c r="G1023" s="281"/>
      <c r="H1023" s="281"/>
      <c r="I1023" s="281"/>
      <c r="J1023" s="281"/>
      <c r="K1023" s="66" t="s">
        <v>2270</v>
      </c>
      <c r="O1023" s="421"/>
      <c r="P1023" s="14" t="s">
        <v>2898</v>
      </c>
      <c r="Q1023" s="11" t="s">
        <v>2079</v>
      </c>
      <c r="R1023" s="11">
        <v>615</v>
      </c>
      <c r="S1023" s="11">
        <v>961</v>
      </c>
      <c r="T1023" s="703"/>
      <c r="U1023" s="703"/>
      <c r="V1023" s="703">
        <v>615</v>
      </c>
      <c r="W1023" s="703"/>
      <c r="X1023" s="703"/>
      <c r="Y1023" s="6" t="s">
        <v>2903</v>
      </c>
    </row>
    <row r="1024" spans="1:25" x14ac:dyDescent="0.3">
      <c r="A1024" s="421"/>
      <c r="B1024" s="40" t="s">
        <v>2263</v>
      </c>
      <c r="C1024" s="11" t="s">
        <v>82</v>
      </c>
      <c r="D1024" s="11">
        <v>200.63</v>
      </c>
      <c r="E1024" s="11">
        <v>491</v>
      </c>
      <c r="F1024" s="281">
        <v>200.63</v>
      </c>
      <c r="G1024" s="281"/>
      <c r="H1024" s="281"/>
      <c r="I1024" s="281"/>
      <c r="J1024" s="281"/>
      <c r="K1024" s="66" t="s">
        <v>2271</v>
      </c>
      <c r="O1024" s="547"/>
      <c r="P1024" s="545" t="s">
        <v>2899</v>
      </c>
      <c r="Q1024" s="546" t="s">
        <v>2079</v>
      </c>
      <c r="R1024" s="546">
        <v>820</v>
      </c>
      <c r="S1024" s="546">
        <v>1282</v>
      </c>
      <c r="T1024" s="703"/>
      <c r="U1024" s="703"/>
      <c r="V1024" s="703"/>
      <c r="W1024" s="703">
        <v>820</v>
      </c>
      <c r="X1024" s="703"/>
      <c r="Y1024" s="574" t="s">
        <v>2904</v>
      </c>
    </row>
    <row r="1025" spans="1:25" x14ac:dyDescent="0.3">
      <c r="A1025" s="421"/>
      <c r="B1025" s="40" t="s">
        <v>2264</v>
      </c>
      <c r="C1025" s="11" t="s">
        <v>82</v>
      </c>
      <c r="D1025" s="11">
        <v>184.07</v>
      </c>
      <c r="E1025" s="11">
        <v>491</v>
      </c>
      <c r="F1025" s="281">
        <v>184.07</v>
      </c>
      <c r="G1025" s="281"/>
      <c r="H1025" s="281"/>
      <c r="I1025" s="281"/>
      <c r="J1025" s="281"/>
      <c r="K1025" s="66" t="s">
        <v>2269</v>
      </c>
      <c r="O1025" s="429"/>
      <c r="P1025" s="26" t="s">
        <v>2900</v>
      </c>
      <c r="Q1025" s="11" t="s">
        <v>2079</v>
      </c>
      <c r="R1025" s="13">
        <v>1025</v>
      </c>
      <c r="S1025" s="13">
        <v>1602</v>
      </c>
      <c r="T1025" s="703"/>
      <c r="U1025" s="703"/>
      <c r="V1025" s="703"/>
      <c r="W1025" s="703"/>
      <c r="X1025" s="703">
        <v>1025</v>
      </c>
      <c r="Y1025" s="114" t="s">
        <v>2905</v>
      </c>
    </row>
    <row r="1026" spans="1:25" x14ac:dyDescent="0.3">
      <c r="A1026" s="421"/>
      <c r="B1026" s="40" t="s">
        <v>2265</v>
      </c>
      <c r="C1026" s="11" t="s">
        <v>82</v>
      </c>
      <c r="D1026" s="11">
        <v>190.34</v>
      </c>
      <c r="E1026" s="11">
        <v>533</v>
      </c>
      <c r="F1026" s="281">
        <v>190.34</v>
      </c>
      <c r="G1026" s="281"/>
      <c r="H1026" s="281"/>
      <c r="I1026" s="281"/>
      <c r="J1026" s="281"/>
      <c r="K1026" s="66" t="s">
        <v>2270</v>
      </c>
      <c r="O1026" s="435" t="s">
        <v>3016</v>
      </c>
      <c r="P1026" s="26" t="s">
        <v>3002</v>
      </c>
      <c r="Q1026" s="11" t="s">
        <v>2079</v>
      </c>
      <c r="R1026" s="26">
        <v>150</v>
      </c>
      <c r="S1026" s="26">
        <v>650</v>
      </c>
      <c r="T1026" s="703">
        <v>150</v>
      </c>
      <c r="U1026" s="703"/>
      <c r="V1026" s="703"/>
      <c r="W1026" s="703"/>
      <c r="X1026" s="703"/>
      <c r="Y1026" s="114" t="s">
        <v>3003</v>
      </c>
    </row>
    <row r="1027" spans="1:25" x14ac:dyDescent="0.3">
      <c r="A1027" s="421"/>
      <c r="B1027" s="40" t="s">
        <v>2266</v>
      </c>
      <c r="C1027" s="11" t="s">
        <v>82</v>
      </c>
      <c r="D1027" s="11">
        <v>193.34</v>
      </c>
      <c r="E1027" s="11">
        <v>491</v>
      </c>
      <c r="F1027" s="281">
        <v>193.34</v>
      </c>
      <c r="G1027" s="281"/>
      <c r="H1027" s="281"/>
      <c r="I1027" s="281"/>
      <c r="J1027" s="281"/>
      <c r="K1027" s="66" t="s">
        <v>2271</v>
      </c>
      <c r="O1027" s="426" t="s">
        <v>3034</v>
      </c>
      <c r="P1027" s="14" t="s">
        <v>3022</v>
      </c>
      <c r="Q1027" s="11" t="s">
        <v>3020</v>
      </c>
      <c r="R1027" s="14">
        <v>84</v>
      </c>
      <c r="S1027" s="14">
        <v>235</v>
      </c>
      <c r="T1027" s="315">
        <v>84</v>
      </c>
      <c r="U1027" s="315"/>
      <c r="V1027" s="315"/>
      <c r="W1027" s="315"/>
      <c r="X1027" s="315"/>
      <c r="Y1027" s="6" t="s">
        <v>3021</v>
      </c>
    </row>
    <row r="1028" spans="1:25" x14ac:dyDescent="0.3">
      <c r="A1028" s="421"/>
      <c r="B1028" s="40" t="s">
        <v>2267</v>
      </c>
      <c r="C1028" s="11" t="s">
        <v>82</v>
      </c>
      <c r="D1028" s="11">
        <v>295.32</v>
      </c>
      <c r="E1028" s="11">
        <v>761</v>
      </c>
      <c r="F1028" s="281"/>
      <c r="G1028" s="281">
        <v>295.32</v>
      </c>
      <c r="H1028" s="281"/>
      <c r="I1028" s="281"/>
      <c r="J1028" s="281"/>
      <c r="K1028" s="4" t="s">
        <v>2269</v>
      </c>
      <c r="O1028" s="547" t="s">
        <v>3035</v>
      </c>
      <c r="P1028" s="546" t="s">
        <v>3023</v>
      </c>
      <c r="Q1028" s="546" t="s">
        <v>3020</v>
      </c>
      <c r="R1028" s="546">
        <v>125</v>
      </c>
      <c r="S1028" s="546">
        <v>363</v>
      </c>
      <c r="T1028" s="281">
        <v>125</v>
      </c>
      <c r="U1028" s="281"/>
      <c r="V1028" s="315"/>
      <c r="W1028" s="315"/>
      <c r="X1028" s="315"/>
      <c r="Y1028" s="574" t="s">
        <v>3024</v>
      </c>
    </row>
    <row r="1029" spans="1:25" ht="15" thickBot="1" x14ac:dyDescent="0.35">
      <c r="A1029" s="429"/>
      <c r="B1029" s="252" t="s">
        <v>2268</v>
      </c>
      <c r="C1029" s="11" t="s">
        <v>82</v>
      </c>
      <c r="D1029" s="13">
        <v>288.17</v>
      </c>
      <c r="E1029" s="13">
        <v>761</v>
      </c>
      <c r="F1029" s="314"/>
      <c r="G1029" s="314">
        <v>288.17</v>
      </c>
      <c r="H1029" s="314"/>
      <c r="I1029" s="314"/>
      <c r="J1029" s="314"/>
      <c r="K1029" s="8" t="s">
        <v>2269</v>
      </c>
      <c r="O1029" s="421"/>
      <c r="P1029" s="11" t="s">
        <v>3025</v>
      </c>
      <c r="Q1029" s="11" t="s">
        <v>3026</v>
      </c>
      <c r="R1029" s="11">
        <v>336</v>
      </c>
      <c r="S1029" s="11">
        <v>940</v>
      </c>
      <c r="T1029" s="281"/>
      <c r="U1029" s="281">
        <v>336</v>
      </c>
      <c r="V1029" s="315"/>
      <c r="W1029" s="315"/>
      <c r="X1029" s="315"/>
      <c r="Y1029" s="6" t="s">
        <v>3021</v>
      </c>
    </row>
    <row r="1030" spans="1:25" ht="18.600000000000001" thickBot="1" x14ac:dyDescent="0.4">
      <c r="A1030" s="56" t="s">
        <v>2274</v>
      </c>
      <c r="B1030" s="15"/>
      <c r="C1030" s="83"/>
      <c r="D1030" s="27"/>
      <c r="E1030" s="27"/>
      <c r="F1030" s="27"/>
      <c r="G1030" s="27"/>
      <c r="H1030" s="27"/>
      <c r="I1030" s="27"/>
      <c r="J1030" s="27"/>
      <c r="K1030" s="16"/>
      <c r="O1030" s="547"/>
      <c r="P1030" s="546" t="s">
        <v>3027</v>
      </c>
      <c r="Q1030" s="546" t="s">
        <v>3026</v>
      </c>
      <c r="R1030" s="546">
        <v>500</v>
      </c>
      <c r="S1030" s="546">
        <v>1452</v>
      </c>
      <c r="T1030" s="281"/>
      <c r="U1030" s="281"/>
      <c r="V1030" s="315">
        <v>500</v>
      </c>
      <c r="W1030" s="315"/>
      <c r="X1030" s="315"/>
      <c r="Y1030" s="574" t="s">
        <v>3021</v>
      </c>
    </row>
    <row r="1031" spans="1:25" x14ac:dyDescent="0.3">
      <c r="A1031" s="426" t="s">
        <v>2275</v>
      </c>
      <c r="B1031" s="10" t="s">
        <v>2276</v>
      </c>
      <c r="C1031" s="11" t="s">
        <v>308</v>
      </c>
      <c r="D1031" s="14">
        <v>1000</v>
      </c>
      <c r="E1031" s="14">
        <v>2320</v>
      </c>
      <c r="F1031" s="315"/>
      <c r="G1031" s="315"/>
      <c r="H1031" s="315"/>
      <c r="I1031" s="315"/>
      <c r="J1031" s="315">
        <v>1000</v>
      </c>
      <c r="K1031" s="6" t="s">
        <v>2278</v>
      </c>
      <c r="O1031" s="421"/>
      <c r="P1031" s="11" t="s">
        <v>3028</v>
      </c>
      <c r="Q1031" s="11" t="s">
        <v>3020</v>
      </c>
      <c r="R1031" s="11">
        <v>84</v>
      </c>
      <c r="S1031" s="11">
        <v>219</v>
      </c>
      <c r="T1031" s="281">
        <v>84</v>
      </c>
      <c r="U1031" s="281"/>
      <c r="V1031" s="315"/>
      <c r="W1031" s="315"/>
      <c r="X1031" s="315"/>
      <c r="Y1031" s="6" t="s">
        <v>3029</v>
      </c>
    </row>
    <row r="1032" spans="1:25" x14ac:dyDescent="0.3">
      <c r="A1032" s="35" t="s">
        <v>2277</v>
      </c>
      <c r="B1032" s="40"/>
      <c r="C1032" s="11"/>
      <c r="D1032" s="11"/>
      <c r="E1032" s="11"/>
      <c r="F1032" s="281"/>
      <c r="G1032" s="281"/>
      <c r="H1032" s="281"/>
      <c r="I1032" s="281"/>
      <c r="J1032" s="281"/>
      <c r="K1032" s="4"/>
      <c r="O1032" s="547"/>
      <c r="P1032" s="546" t="s">
        <v>3030</v>
      </c>
      <c r="Q1032" s="546" t="s">
        <v>3020</v>
      </c>
      <c r="R1032" s="546">
        <v>125</v>
      </c>
      <c r="S1032" s="546">
        <v>350</v>
      </c>
      <c r="T1032" s="281">
        <v>125</v>
      </c>
      <c r="U1032" s="281"/>
      <c r="V1032" s="315"/>
      <c r="W1032" s="315"/>
      <c r="X1032" s="315"/>
      <c r="Y1032" s="574" t="s">
        <v>3031</v>
      </c>
    </row>
    <row r="1033" spans="1:25" ht="15" thickBot="1" x14ac:dyDescent="0.35">
      <c r="A1033" s="429"/>
      <c r="B1033" s="252"/>
      <c r="C1033" s="11"/>
      <c r="D1033" s="13"/>
      <c r="E1033" s="13"/>
      <c r="F1033" s="314"/>
      <c r="G1033" s="314"/>
      <c r="H1033" s="314"/>
      <c r="I1033" s="314"/>
      <c r="J1033" s="314"/>
      <c r="K1033" s="8"/>
      <c r="O1033" s="421"/>
      <c r="P1033" s="11" t="s">
        <v>3032</v>
      </c>
      <c r="Q1033" s="11" t="s">
        <v>3020</v>
      </c>
      <c r="R1033" s="11">
        <v>336</v>
      </c>
      <c r="S1033" s="11">
        <v>876</v>
      </c>
      <c r="T1033" s="281"/>
      <c r="U1033" s="281">
        <v>336</v>
      </c>
      <c r="V1033" s="315"/>
      <c r="W1033" s="315"/>
      <c r="X1033" s="315"/>
      <c r="Y1033" s="6" t="s">
        <v>3031</v>
      </c>
    </row>
    <row r="1034" spans="1:25" ht="18.600000000000001" thickBot="1" x14ac:dyDescent="0.4">
      <c r="A1034" s="56" t="s">
        <v>2279</v>
      </c>
      <c r="B1034" s="15"/>
      <c r="C1034" s="83"/>
      <c r="D1034" s="27"/>
      <c r="E1034" s="27"/>
      <c r="F1034" s="27"/>
      <c r="G1034" s="27"/>
      <c r="H1034" s="27"/>
      <c r="I1034" s="27"/>
      <c r="J1034" s="27"/>
      <c r="K1034" s="16"/>
      <c r="O1034" s="587"/>
      <c r="P1034" s="552" t="s">
        <v>3033</v>
      </c>
      <c r="Q1034" s="546" t="s">
        <v>3020</v>
      </c>
      <c r="R1034" s="552">
        <v>500</v>
      </c>
      <c r="S1034" s="552">
        <v>1400</v>
      </c>
      <c r="T1034" s="314"/>
      <c r="U1034" s="314"/>
      <c r="V1034" s="316">
        <v>500</v>
      </c>
      <c r="W1034" s="316"/>
      <c r="X1034" s="316"/>
      <c r="Y1034" s="586" t="s">
        <v>3031</v>
      </c>
    </row>
    <row r="1035" spans="1:25" x14ac:dyDescent="0.3">
      <c r="A1035" s="428" t="s">
        <v>2286</v>
      </c>
      <c r="B1035" s="10" t="s">
        <v>2280</v>
      </c>
      <c r="C1035" s="65" t="s">
        <v>547</v>
      </c>
      <c r="D1035" s="14">
        <v>90</v>
      </c>
      <c r="E1035" s="154"/>
      <c r="F1035" s="200">
        <v>90</v>
      </c>
      <c r="G1035" s="200"/>
      <c r="H1035" s="200"/>
      <c r="I1035" s="200"/>
      <c r="J1035" s="200"/>
      <c r="K1035" s="6" t="s">
        <v>2288</v>
      </c>
      <c r="O1035" s="426" t="s">
        <v>3079</v>
      </c>
      <c r="P1035" s="14" t="s">
        <v>3066</v>
      </c>
      <c r="Q1035" s="11" t="s">
        <v>3071</v>
      </c>
      <c r="R1035" s="14">
        <v>650</v>
      </c>
      <c r="S1035" s="630"/>
      <c r="T1035" s="703"/>
      <c r="U1035" s="703"/>
      <c r="V1035" s="703">
        <v>650</v>
      </c>
      <c r="W1035" s="703"/>
      <c r="X1035" s="703"/>
      <c r="Y1035" s="6" t="s">
        <v>3067</v>
      </c>
    </row>
    <row r="1036" spans="1:25" x14ac:dyDescent="0.3">
      <c r="A1036" s="35" t="s">
        <v>2287</v>
      </c>
      <c r="B1036" s="40" t="s">
        <v>2282</v>
      </c>
      <c r="C1036" s="65" t="s">
        <v>547</v>
      </c>
      <c r="D1036" s="11">
        <v>470</v>
      </c>
      <c r="E1036" s="154"/>
      <c r="F1036" s="200"/>
      <c r="G1036" s="200">
        <v>470</v>
      </c>
      <c r="H1036" s="200"/>
      <c r="I1036" s="200"/>
      <c r="J1036" s="200"/>
      <c r="K1036" s="6" t="s">
        <v>2289</v>
      </c>
      <c r="O1036" s="547" t="s">
        <v>3080</v>
      </c>
      <c r="P1036" s="546" t="s">
        <v>3068</v>
      </c>
      <c r="Q1036" s="546" t="s">
        <v>3071</v>
      </c>
      <c r="R1036" s="546">
        <v>435</v>
      </c>
      <c r="S1036" s="630"/>
      <c r="T1036" s="703"/>
      <c r="U1036" s="703">
        <v>435</v>
      </c>
      <c r="V1036" s="703"/>
      <c r="W1036" s="703"/>
      <c r="X1036" s="703"/>
      <c r="Y1036" s="574" t="s">
        <v>3069</v>
      </c>
    </row>
    <row r="1037" spans="1:25" x14ac:dyDescent="0.3">
      <c r="A1037" s="42"/>
      <c r="B1037" s="40" t="s">
        <v>2283</v>
      </c>
      <c r="C1037" s="65" t="s">
        <v>547</v>
      </c>
      <c r="D1037" s="13">
        <v>900</v>
      </c>
      <c r="E1037" s="154"/>
      <c r="F1037" s="200"/>
      <c r="G1037" s="200"/>
      <c r="H1037" s="200"/>
      <c r="I1037" s="200">
        <v>900</v>
      </c>
      <c r="J1037" s="200"/>
      <c r="K1037" s="6" t="s">
        <v>2290</v>
      </c>
      <c r="O1037" s="421"/>
      <c r="P1037" s="11" t="s">
        <v>3070</v>
      </c>
      <c r="Q1037" s="11" t="s">
        <v>2079</v>
      </c>
      <c r="R1037" s="11">
        <v>190</v>
      </c>
      <c r="S1037" s="630"/>
      <c r="T1037" s="703">
        <v>190</v>
      </c>
      <c r="U1037" s="703"/>
      <c r="V1037" s="703"/>
      <c r="W1037" s="703"/>
      <c r="X1037" s="703"/>
      <c r="Y1037" s="6" t="s">
        <v>3072</v>
      </c>
    </row>
    <row r="1038" spans="1:25" x14ac:dyDescent="0.3">
      <c r="A1038" s="35"/>
      <c r="B1038" s="40" t="s">
        <v>2284</v>
      </c>
      <c r="C1038" s="65" t="s">
        <v>547</v>
      </c>
      <c r="D1038" s="11">
        <v>600</v>
      </c>
      <c r="E1038" s="154"/>
      <c r="F1038" s="200"/>
      <c r="G1038" s="200"/>
      <c r="H1038" s="200">
        <v>600</v>
      </c>
      <c r="I1038" s="200"/>
      <c r="J1038" s="200"/>
      <c r="K1038" s="6" t="s">
        <v>2291</v>
      </c>
      <c r="O1038" s="547"/>
      <c r="P1038" s="546" t="s">
        <v>3073</v>
      </c>
      <c r="Q1038" s="546" t="s">
        <v>3071</v>
      </c>
      <c r="R1038" s="546">
        <v>650</v>
      </c>
      <c r="S1038" s="630"/>
      <c r="T1038" s="703"/>
      <c r="U1038" s="703"/>
      <c r="V1038" s="703">
        <v>650</v>
      </c>
      <c r="W1038" s="703"/>
      <c r="X1038" s="703"/>
      <c r="Y1038" s="574" t="s">
        <v>3074</v>
      </c>
    </row>
    <row r="1039" spans="1:25" ht="15" thickBot="1" x14ac:dyDescent="0.35">
      <c r="A1039" s="429"/>
      <c r="B1039" s="252" t="s">
        <v>2285</v>
      </c>
      <c r="C1039" s="65" t="s">
        <v>547</v>
      </c>
      <c r="D1039" s="13">
        <v>420</v>
      </c>
      <c r="E1039" s="154"/>
      <c r="F1039" s="200"/>
      <c r="G1039" s="200">
        <v>420</v>
      </c>
      <c r="H1039" s="200"/>
      <c r="I1039" s="200"/>
      <c r="J1039" s="200"/>
      <c r="K1039" s="114" t="s">
        <v>2292</v>
      </c>
      <c r="O1039" s="421"/>
      <c r="P1039" s="11" t="s">
        <v>3075</v>
      </c>
      <c r="Q1039" s="11" t="s">
        <v>3071</v>
      </c>
      <c r="R1039" s="11">
        <v>435</v>
      </c>
      <c r="S1039" s="630"/>
      <c r="T1039" s="703"/>
      <c r="U1039" s="703">
        <v>435</v>
      </c>
      <c r="V1039" s="703"/>
      <c r="W1039" s="703"/>
      <c r="X1039" s="703"/>
      <c r="Y1039" s="6" t="s">
        <v>3076</v>
      </c>
    </row>
    <row r="1040" spans="1:25" ht="18.600000000000001" thickBot="1" x14ac:dyDescent="0.4">
      <c r="A1040" s="56" t="s">
        <v>2293</v>
      </c>
      <c r="B1040" s="404"/>
      <c r="C1040" s="686"/>
      <c r="D1040" s="70"/>
      <c r="E1040" s="70"/>
      <c r="F1040" s="70"/>
      <c r="G1040" s="70"/>
      <c r="H1040" s="70"/>
      <c r="I1040" s="70"/>
      <c r="J1040" s="70"/>
      <c r="K1040" s="71"/>
      <c r="O1040" s="587"/>
      <c r="P1040" s="552" t="s">
        <v>3077</v>
      </c>
      <c r="Q1040" s="546" t="s">
        <v>2079</v>
      </c>
      <c r="R1040" s="552">
        <v>190</v>
      </c>
      <c r="S1040" s="648"/>
      <c r="T1040" s="703">
        <v>190</v>
      </c>
      <c r="U1040" s="703"/>
      <c r="V1040" s="703"/>
      <c r="W1040" s="703"/>
      <c r="X1040" s="703"/>
      <c r="Y1040" s="586" t="s">
        <v>3078</v>
      </c>
    </row>
    <row r="1041" spans="1:25" x14ac:dyDescent="0.3">
      <c r="A1041" s="428" t="s">
        <v>2646</v>
      </c>
      <c r="B1041" s="10" t="s">
        <v>2294</v>
      </c>
      <c r="C1041" s="11" t="s">
        <v>2069</v>
      </c>
      <c r="D1041" s="14">
        <v>1480</v>
      </c>
      <c r="E1041" s="57">
        <v>4529</v>
      </c>
      <c r="F1041" s="703"/>
      <c r="G1041" s="703"/>
      <c r="H1041" s="703"/>
      <c r="I1041" s="703"/>
      <c r="J1041" s="703">
        <v>1480</v>
      </c>
      <c r="K1041" s="6" t="s">
        <v>2295</v>
      </c>
      <c r="O1041" s="578" t="s">
        <v>3254</v>
      </c>
      <c r="P1041" s="546" t="s">
        <v>3253</v>
      </c>
      <c r="Q1041" s="546" t="s">
        <v>2079</v>
      </c>
      <c r="R1041" s="546">
        <v>300</v>
      </c>
      <c r="S1041" s="546"/>
      <c r="T1041" s="281"/>
      <c r="U1041" s="281">
        <v>300</v>
      </c>
      <c r="V1041" s="281"/>
      <c r="W1041" s="281"/>
      <c r="X1041" s="281"/>
      <c r="Y1041" s="562"/>
    </row>
    <row r="1042" spans="1:25" x14ac:dyDescent="0.3">
      <c r="A1042" s="35" t="s">
        <v>2647</v>
      </c>
      <c r="B1042" s="40" t="s">
        <v>2296</v>
      </c>
      <c r="C1042" s="11" t="s">
        <v>308</v>
      </c>
      <c r="D1042" s="11">
        <v>600</v>
      </c>
      <c r="E1042" s="11">
        <v>1680</v>
      </c>
      <c r="F1042" s="281"/>
      <c r="G1042" s="281"/>
      <c r="H1042" s="315">
        <v>600</v>
      </c>
      <c r="I1042" s="315"/>
      <c r="J1042" s="315"/>
      <c r="K1042" s="4" t="s">
        <v>2297</v>
      </c>
      <c r="O1042" s="421"/>
      <c r="P1042" s="11" t="s">
        <v>3273</v>
      </c>
      <c r="Q1042" s="11" t="s">
        <v>2079</v>
      </c>
      <c r="R1042" s="11">
        <v>350</v>
      </c>
      <c r="S1042" s="11"/>
      <c r="T1042" s="281"/>
      <c r="U1042" s="281">
        <v>350</v>
      </c>
      <c r="V1042" s="281"/>
      <c r="W1042" s="281"/>
      <c r="X1042" s="281"/>
      <c r="Y1042" s="6" t="s">
        <v>3277</v>
      </c>
    </row>
    <row r="1043" spans="1:25" x14ac:dyDescent="0.3">
      <c r="A1043" s="421"/>
      <c r="B1043" s="40" t="s">
        <v>2298</v>
      </c>
      <c r="C1043" s="11" t="s">
        <v>308</v>
      </c>
      <c r="D1043" s="11">
        <v>1000</v>
      </c>
      <c r="E1043" s="11">
        <v>2800</v>
      </c>
      <c r="F1043" s="281"/>
      <c r="G1043" s="281"/>
      <c r="H1043" s="315"/>
      <c r="I1043" s="315"/>
      <c r="J1043" s="315">
        <v>1000</v>
      </c>
      <c r="K1043" s="4" t="s">
        <v>2299</v>
      </c>
      <c r="O1043" s="588" t="s">
        <v>3357</v>
      </c>
      <c r="P1043" s="545" t="s">
        <v>3358</v>
      </c>
      <c r="Q1043" s="546" t="s">
        <v>2079</v>
      </c>
      <c r="R1043" s="545"/>
      <c r="S1043" s="545"/>
      <c r="T1043" s="315"/>
      <c r="U1043" s="315"/>
      <c r="V1043" s="315"/>
      <c r="W1043" s="315"/>
      <c r="X1043" s="315"/>
      <c r="Y1043" s="574"/>
    </row>
    <row r="1044" spans="1:25" ht="15" thickBot="1" x14ac:dyDescent="0.35">
      <c r="A1044" s="429"/>
      <c r="B1044" s="252" t="s">
        <v>2300</v>
      </c>
      <c r="C1044" s="11" t="s">
        <v>98</v>
      </c>
      <c r="D1044" s="13">
        <v>1200</v>
      </c>
      <c r="E1044" s="13">
        <v>2400</v>
      </c>
      <c r="F1044" s="314"/>
      <c r="G1044" s="314"/>
      <c r="H1044" s="316"/>
      <c r="I1044" s="316"/>
      <c r="J1044" s="316">
        <v>1200</v>
      </c>
      <c r="K1044" s="8" t="s">
        <v>2301</v>
      </c>
      <c r="O1044" s="421" t="s">
        <v>3360</v>
      </c>
      <c r="P1044" s="11" t="s">
        <v>3359</v>
      </c>
      <c r="Q1044" s="11" t="s">
        <v>2079</v>
      </c>
      <c r="R1044" s="11"/>
      <c r="S1044" s="11"/>
      <c r="T1044" s="281"/>
      <c r="U1044" s="281"/>
      <c r="V1044" s="281"/>
      <c r="W1044" s="281"/>
      <c r="X1044" s="281"/>
      <c r="Y1044" s="4"/>
    </row>
    <row r="1045" spans="1:25" ht="18.600000000000001" thickBot="1" x14ac:dyDescent="0.4">
      <c r="A1045" s="56" t="s">
        <v>2302</v>
      </c>
      <c r="B1045" s="15"/>
      <c r="C1045" s="83"/>
      <c r="D1045" s="27"/>
      <c r="E1045" s="27"/>
      <c r="F1045" s="27"/>
      <c r="G1045" s="27"/>
      <c r="H1045" s="27"/>
      <c r="I1045" s="27"/>
      <c r="J1045" s="27"/>
      <c r="K1045" s="16"/>
      <c r="O1045" s="426" t="s">
        <v>3429</v>
      </c>
      <c r="P1045" s="14" t="s">
        <v>3426</v>
      </c>
      <c r="Q1045" s="11" t="s">
        <v>2079</v>
      </c>
      <c r="R1045" s="14">
        <v>384</v>
      </c>
      <c r="S1045" s="14"/>
      <c r="T1045" s="315"/>
      <c r="U1045" s="315">
        <v>384</v>
      </c>
      <c r="V1045" s="315"/>
      <c r="W1045" s="315"/>
      <c r="X1045" s="315"/>
      <c r="Y1045" s="6"/>
    </row>
    <row r="1046" spans="1:25" x14ac:dyDescent="0.3">
      <c r="A1046" s="426" t="s">
        <v>2310</v>
      </c>
      <c r="B1046" s="10" t="s">
        <v>2303</v>
      </c>
      <c r="C1046" s="11" t="s">
        <v>2076</v>
      </c>
      <c r="D1046" s="14">
        <v>600</v>
      </c>
      <c r="E1046" s="14">
        <v>1100</v>
      </c>
      <c r="F1046" s="315"/>
      <c r="G1046" s="315"/>
      <c r="H1046" s="315">
        <v>600</v>
      </c>
      <c r="I1046" s="315"/>
      <c r="J1046" s="315"/>
      <c r="K1046" s="6" t="s">
        <v>2304</v>
      </c>
      <c r="O1046" s="547" t="s">
        <v>3430</v>
      </c>
      <c r="P1046" s="546" t="s">
        <v>3427</v>
      </c>
      <c r="Q1046" s="546" t="s">
        <v>2079</v>
      </c>
      <c r="R1046" s="546">
        <v>288</v>
      </c>
      <c r="S1046" s="546"/>
      <c r="T1046" s="281"/>
      <c r="U1046" s="281">
        <v>288</v>
      </c>
      <c r="V1046" s="281"/>
      <c r="W1046" s="281"/>
      <c r="X1046" s="281"/>
      <c r="Y1046" s="562"/>
    </row>
    <row r="1047" spans="1:25" x14ac:dyDescent="0.3">
      <c r="A1047" s="421" t="s">
        <v>2311</v>
      </c>
      <c r="B1047" s="40" t="s">
        <v>2305</v>
      </c>
      <c r="C1047" s="11" t="s">
        <v>424</v>
      </c>
      <c r="D1047" s="11">
        <v>40</v>
      </c>
      <c r="E1047" s="11">
        <v>103</v>
      </c>
      <c r="F1047" s="281">
        <v>40</v>
      </c>
      <c r="G1047" s="281"/>
      <c r="H1047" s="281"/>
      <c r="I1047" s="281"/>
      <c r="J1047" s="281"/>
      <c r="K1047" s="4" t="s">
        <v>2306</v>
      </c>
      <c r="O1047" s="429" t="s">
        <v>3431</v>
      </c>
      <c r="P1047" s="11" t="s">
        <v>3428</v>
      </c>
      <c r="Q1047" s="11" t="s">
        <v>2079</v>
      </c>
      <c r="R1047" s="11">
        <v>192</v>
      </c>
      <c r="S1047" s="11"/>
      <c r="T1047" s="281">
        <v>192</v>
      </c>
      <c r="U1047" s="281"/>
      <c r="V1047" s="281"/>
      <c r="W1047" s="281"/>
      <c r="X1047" s="281"/>
      <c r="Y1047" s="4"/>
    </row>
    <row r="1048" spans="1:25" x14ac:dyDescent="0.3">
      <c r="A1048" s="421"/>
      <c r="B1048" s="40" t="s">
        <v>2307</v>
      </c>
      <c r="C1048" s="11" t="s">
        <v>82</v>
      </c>
      <c r="D1048" s="11">
        <v>20</v>
      </c>
      <c r="E1048" s="11">
        <v>36</v>
      </c>
      <c r="F1048" s="281">
        <v>20</v>
      </c>
      <c r="G1048" s="281"/>
      <c r="H1048" s="281"/>
      <c r="I1048" s="281"/>
      <c r="J1048" s="281"/>
      <c r="K1048" s="4" t="s">
        <v>2312</v>
      </c>
      <c r="O1048" s="547" t="s">
        <v>3549</v>
      </c>
      <c r="P1048" s="546" t="s">
        <v>3537</v>
      </c>
      <c r="Q1048" s="546" t="s">
        <v>2079</v>
      </c>
      <c r="R1048" s="546">
        <v>300</v>
      </c>
      <c r="S1048" s="546"/>
      <c r="T1048" s="281"/>
      <c r="U1048" s="281">
        <v>300</v>
      </c>
      <c r="V1048" s="281"/>
      <c r="W1048" s="281"/>
      <c r="X1048" s="281"/>
      <c r="Y1048" s="562" t="s">
        <v>3543</v>
      </c>
    </row>
    <row r="1049" spans="1:25" ht="15" thickBot="1" x14ac:dyDescent="0.35">
      <c r="A1049" s="429" t="s">
        <v>2309</v>
      </c>
      <c r="B1049" s="252" t="s">
        <v>2308</v>
      </c>
      <c r="C1049" s="11" t="s">
        <v>82</v>
      </c>
      <c r="D1049" s="13">
        <v>10</v>
      </c>
      <c r="E1049" s="13">
        <v>18</v>
      </c>
      <c r="F1049" s="314">
        <v>10</v>
      </c>
      <c r="G1049" s="314"/>
      <c r="H1049" s="314"/>
      <c r="I1049" s="314"/>
      <c r="J1049" s="314"/>
      <c r="K1049" s="8" t="s">
        <v>2312</v>
      </c>
      <c r="O1049" s="420" t="s">
        <v>3550</v>
      </c>
      <c r="P1049" s="11" t="s">
        <v>3538</v>
      </c>
      <c r="Q1049" s="11" t="s">
        <v>2079</v>
      </c>
      <c r="R1049" s="11">
        <v>450</v>
      </c>
      <c r="S1049" s="11"/>
      <c r="T1049" s="281"/>
      <c r="U1049" s="281">
        <v>450</v>
      </c>
      <c r="V1049" s="281"/>
      <c r="W1049" s="281"/>
      <c r="X1049" s="281"/>
      <c r="Y1049" s="4" t="s">
        <v>3544</v>
      </c>
    </row>
    <row r="1050" spans="1:25" ht="18.600000000000001" thickBot="1" x14ac:dyDescent="0.4">
      <c r="A1050" s="56" t="s">
        <v>2314</v>
      </c>
      <c r="B1050" s="15"/>
      <c r="C1050" s="83"/>
      <c r="D1050" s="27"/>
      <c r="E1050" s="27"/>
      <c r="F1050" s="27"/>
      <c r="G1050" s="27"/>
      <c r="H1050" s="27"/>
      <c r="I1050" s="27"/>
      <c r="J1050" s="27"/>
      <c r="K1050" s="16"/>
      <c r="O1050" s="547"/>
      <c r="P1050" s="546" t="s">
        <v>3539</v>
      </c>
      <c r="Q1050" s="546" t="s">
        <v>3541</v>
      </c>
      <c r="R1050" s="546">
        <v>600</v>
      </c>
      <c r="S1050" s="546"/>
      <c r="T1050" s="281"/>
      <c r="U1050" s="281"/>
      <c r="V1050" s="281">
        <v>600</v>
      </c>
      <c r="W1050" s="281"/>
      <c r="X1050" s="281"/>
      <c r="Y1050" s="562" t="s">
        <v>3545</v>
      </c>
    </row>
    <row r="1051" spans="1:25" x14ac:dyDescent="0.3">
      <c r="A1051" s="428" t="s">
        <v>2318</v>
      </c>
      <c r="B1051" s="10" t="s">
        <v>2313</v>
      </c>
      <c r="C1051" s="11" t="s">
        <v>2102</v>
      </c>
      <c r="D1051" s="14">
        <v>300</v>
      </c>
      <c r="E1051" s="153"/>
      <c r="F1051" s="200"/>
      <c r="G1051" s="200">
        <v>300</v>
      </c>
      <c r="H1051" s="200"/>
      <c r="I1051" s="200"/>
      <c r="J1051" s="200"/>
      <c r="K1051" s="6" t="s">
        <v>2315</v>
      </c>
      <c r="O1051" s="421"/>
      <c r="P1051" s="11" t="s">
        <v>3540</v>
      </c>
      <c r="Q1051" s="11" t="s">
        <v>3541</v>
      </c>
      <c r="R1051" s="11">
        <v>900</v>
      </c>
      <c r="S1051" s="11"/>
      <c r="T1051" s="281"/>
      <c r="U1051" s="281"/>
      <c r="V1051" s="281"/>
      <c r="W1051" s="281">
        <v>900</v>
      </c>
      <c r="X1051" s="281"/>
      <c r="Y1051" s="4" t="s">
        <v>3546</v>
      </c>
    </row>
    <row r="1052" spans="1:25" x14ac:dyDescent="0.3">
      <c r="A1052" s="35" t="s">
        <v>2322</v>
      </c>
      <c r="B1052" s="10" t="s">
        <v>2316</v>
      </c>
      <c r="C1052" s="11" t="s">
        <v>2102</v>
      </c>
      <c r="D1052" s="11">
        <v>400</v>
      </c>
      <c r="E1052" s="153"/>
      <c r="F1052" s="200"/>
      <c r="G1052" s="200">
        <v>400</v>
      </c>
      <c r="H1052" s="200"/>
      <c r="I1052" s="200"/>
      <c r="J1052" s="200"/>
      <c r="K1052" s="6" t="s">
        <v>2315</v>
      </c>
      <c r="O1052" s="587"/>
      <c r="P1052" s="552" t="s">
        <v>3542</v>
      </c>
      <c r="Q1052" s="546" t="s">
        <v>3541</v>
      </c>
      <c r="R1052" s="552">
        <v>1200</v>
      </c>
      <c r="S1052" s="552"/>
      <c r="T1052" s="314"/>
      <c r="U1052" s="314"/>
      <c r="V1052" s="314"/>
      <c r="W1052" s="314"/>
      <c r="X1052" s="314">
        <v>1200</v>
      </c>
      <c r="Y1052" s="575" t="s">
        <v>3547</v>
      </c>
    </row>
    <row r="1053" spans="1:25" x14ac:dyDescent="0.3">
      <c r="A1053" s="421"/>
      <c r="B1053" s="10" t="s">
        <v>2317</v>
      </c>
      <c r="C1053" s="11" t="s">
        <v>2102</v>
      </c>
      <c r="D1053" s="11">
        <v>450</v>
      </c>
      <c r="E1053" s="153"/>
      <c r="F1053" s="200"/>
      <c r="G1053" s="200">
        <v>450</v>
      </c>
      <c r="H1053" s="200"/>
      <c r="I1053" s="200"/>
      <c r="J1053" s="200"/>
      <c r="K1053" s="6" t="s">
        <v>2315</v>
      </c>
      <c r="O1053" s="588" t="s">
        <v>3589</v>
      </c>
      <c r="P1053" s="545" t="s">
        <v>3576</v>
      </c>
      <c r="Q1053" s="546" t="s">
        <v>2079</v>
      </c>
      <c r="R1053" s="545">
        <v>140</v>
      </c>
      <c r="S1053" s="545"/>
      <c r="T1053" s="315">
        <v>140</v>
      </c>
      <c r="U1053" s="315"/>
      <c r="V1053" s="315"/>
      <c r="W1053" s="315"/>
      <c r="X1053" s="315"/>
      <c r="Y1053" s="574" t="s">
        <v>3580</v>
      </c>
    </row>
    <row r="1054" spans="1:25" x14ac:dyDescent="0.3">
      <c r="A1054" s="421"/>
      <c r="B1054" s="40" t="s">
        <v>2319</v>
      </c>
      <c r="C1054" s="11" t="s">
        <v>2065</v>
      </c>
      <c r="D1054" s="11">
        <v>210</v>
      </c>
      <c r="E1054" s="153"/>
      <c r="F1054" s="200">
        <v>210</v>
      </c>
      <c r="G1054" s="200"/>
      <c r="H1054" s="200"/>
      <c r="I1054" s="200"/>
      <c r="J1054" s="200"/>
      <c r="K1054" s="4" t="s">
        <v>252</v>
      </c>
      <c r="O1054" s="421" t="s">
        <v>3590</v>
      </c>
      <c r="P1054" s="11" t="s">
        <v>3577</v>
      </c>
      <c r="Q1054" s="11" t="s">
        <v>2079</v>
      </c>
      <c r="R1054" s="11">
        <v>280</v>
      </c>
      <c r="S1054" s="11"/>
      <c r="T1054" s="281"/>
      <c r="U1054" s="281">
        <v>280</v>
      </c>
      <c r="V1054" s="315"/>
      <c r="W1054" s="315"/>
      <c r="X1054" s="315"/>
      <c r="Y1054" s="6" t="s">
        <v>3579</v>
      </c>
    </row>
    <row r="1055" spans="1:25" x14ac:dyDescent="0.3">
      <c r="A1055" s="421"/>
      <c r="B1055" s="40" t="s">
        <v>2320</v>
      </c>
      <c r="C1055" s="11" t="s">
        <v>308</v>
      </c>
      <c r="D1055" s="11">
        <v>650</v>
      </c>
      <c r="E1055" s="153"/>
      <c r="F1055" s="200"/>
      <c r="G1055" s="200"/>
      <c r="H1055" s="200">
        <v>650</v>
      </c>
      <c r="I1055" s="200"/>
      <c r="J1055" s="200"/>
      <c r="K1055" s="4" t="s">
        <v>252</v>
      </c>
      <c r="O1055" s="547"/>
      <c r="P1055" s="546" t="s">
        <v>3578</v>
      </c>
      <c r="Q1055" s="546" t="s">
        <v>2079</v>
      </c>
      <c r="R1055" s="546">
        <v>350</v>
      </c>
      <c r="S1055" s="546"/>
      <c r="T1055" s="281"/>
      <c r="U1055" s="281">
        <v>350</v>
      </c>
      <c r="V1055" s="315"/>
      <c r="W1055" s="315"/>
      <c r="X1055" s="315"/>
      <c r="Y1055" s="574" t="s">
        <v>3581</v>
      </c>
    </row>
    <row r="1056" spans="1:25" ht="15" thickBot="1" x14ac:dyDescent="0.35">
      <c r="A1056" s="429"/>
      <c r="B1056" s="252" t="s">
        <v>2321</v>
      </c>
      <c r="C1056" s="11" t="s">
        <v>424</v>
      </c>
      <c r="D1056" s="13">
        <v>63</v>
      </c>
      <c r="E1056" s="154"/>
      <c r="F1056" s="200">
        <v>63</v>
      </c>
      <c r="G1056" s="200"/>
      <c r="H1056" s="200"/>
      <c r="I1056" s="200"/>
      <c r="J1056" s="200"/>
      <c r="K1056" s="8" t="s">
        <v>252</v>
      </c>
    </row>
    <row r="1057" spans="1:25" ht="18.600000000000001" thickBot="1" x14ac:dyDescent="0.4">
      <c r="A1057" s="56" t="s">
        <v>2323</v>
      </c>
      <c r="B1057" s="15"/>
      <c r="C1057" s="83"/>
      <c r="D1057" s="27"/>
      <c r="E1057" s="27"/>
      <c r="F1057" s="27"/>
      <c r="G1057" s="27"/>
      <c r="H1057" s="27"/>
      <c r="I1057" s="27"/>
      <c r="J1057" s="27"/>
      <c r="K1057" s="16"/>
    </row>
    <row r="1058" spans="1:25" x14ac:dyDescent="0.3">
      <c r="A1058" s="428" t="s">
        <v>2327</v>
      </c>
      <c r="B1058" s="10" t="s">
        <v>2324</v>
      </c>
      <c r="C1058" s="11" t="s">
        <v>424</v>
      </c>
      <c r="D1058" s="14">
        <v>600</v>
      </c>
      <c r="E1058" s="14">
        <v>1475</v>
      </c>
      <c r="F1058" s="315"/>
      <c r="G1058" s="315"/>
      <c r="H1058" s="315">
        <v>600</v>
      </c>
      <c r="I1058" s="315"/>
      <c r="J1058" s="315"/>
      <c r="K1058" s="6" t="s">
        <v>2325</v>
      </c>
    </row>
    <row r="1059" spans="1:25" x14ac:dyDescent="0.3">
      <c r="A1059" s="35" t="s">
        <v>2328</v>
      </c>
      <c r="B1059" s="40" t="s">
        <v>2326</v>
      </c>
      <c r="C1059" s="11" t="s">
        <v>424</v>
      </c>
      <c r="D1059" s="14">
        <v>600</v>
      </c>
      <c r="E1059" s="14">
        <v>1475</v>
      </c>
      <c r="F1059" s="315"/>
      <c r="G1059" s="315"/>
      <c r="H1059" s="315">
        <v>600</v>
      </c>
      <c r="I1059" s="315"/>
      <c r="J1059" s="315"/>
      <c r="K1059" s="6" t="s">
        <v>2325</v>
      </c>
      <c r="O1059" s="428" t="s">
        <v>94</v>
      </c>
      <c r="P1059" s="10" t="s">
        <v>84</v>
      </c>
      <c r="Q1059" s="11" t="s">
        <v>2076</v>
      </c>
      <c r="R1059" s="14">
        <v>380</v>
      </c>
      <c r="S1059" s="619"/>
      <c r="T1059" s="703"/>
      <c r="U1059" s="703">
        <v>380</v>
      </c>
      <c r="V1059" s="703"/>
      <c r="W1059" s="703"/>
      <c r="X1059" s="703"/>
      <c r="Y1059" s="19" t="s">
        <v>88</v>
      </c>
    </row>
    <row r="1060" spans="1:25" ht="15" thickBot="1" x14ac:dyDescent="0.35">
      <c r="A1060" s="429"/>
      <c r="B1060" s="252"/>
      <c r="C1060" s="11"/>
      <c r="D1060" s="13"/>
      <c r="E1060" s="13"/>
      <c r="F1060" s="314"/>
      <c r="G1060" s="314"/>
      <c r="H1060" s="314"/>
      <c r="I1060" s="314"/>
      <c r="J1060" s="314"/>
      <c r="K1060" s="8"/>
      <c r="O1060" s="547"/>
      <c r="P1060" s="554" t="s">
        <v>1040</v>
      </c>
      <c r="Q1060" s="546" t="s">
        <v>2076</v>
      </c>
      <c r="R1060" s="546">
        <v>780</v>
      </c>
      <c r="S1060" s="546">
        <v>1216</v>
      </c>
      <c r="T1060" s="703"/>
      <c r="U1060" s="703"/>
      <c r="V1060" s="703"/>
      <c r="W1060" s="703">
        <v>780</v>
      </c>
      <c r="X1060" s="703"/>
      <c r="Y1060" s="564" t="s">
        <v>1035</v>
      </c>
    </row>
    <row r="1061" spans="1:25" ht="18.600000000000001" thickBot="1" x14ac:dyDescent="0.4">
      <c r="A1061" s="56" t="s">
        <v>2329</v>
      </c>
      <c r="B1061" s="15"/>
      <c r="C1061" s="83"/>
      <c r="D1061" s="27"/>
      <c r="E1061" s="27"/>
      <c r="F1061" s="27"/>
      <c r="G1061" s="27"/>
      <c r="H1061" s="27"/>
      <c r="I1061" s="27"/>
      <c r="J1061" s="27"/>
      <c r="K1061" s="16"/>
      <c r="O1061" s="421"/>
      <c r="P1061" s="40" t="s">
        <v>117</v>
      </c>
      <c r="Q1061" s="11" t="s">
        <v>2076</v>
      </c>
      <c r="R1061" s="11">
        <v>100</v>
      </c>
      <c r="S1061" s="11">
        <v>127.26</v>
      </c>
      <c r="T1061" s="703">
        <v>100</v>
      </c>
      <c r="U1061" s="703"/>
      <c r="V1061" s="703"/>
      <c r="W1061" s="703"/>
      <c r="X1061" s="703"/>
      <c r="Y1061" s="20" t="s">
        <v>1036</v>
      </c>
    </row>
    <row r="1062" spans="1:25" x14ac:dyDescent="0.3">
      <c r="A1062" s="430" t="s">
        <v>2330</v>
      </c>
      <c r="B1062" s="405" t="s">
        <v>2332</v>
      </c>
      <c r="C1062" s="11" t="s">
        <v>2156</v>
      </c>
      <c r="D1062" s="26">
        <v>36</v>
      </c>
      <c r="E1062" s="153"/>
      <c r="F1062" s="200">
        <v>36</v>
      </c>
      <c r="G1062" s="200"/>
      <c r="H1062" s="200"/>
      <c r="I1062" s="200"/>
      <c r="J1062" s="200"/>
      <c r="K1062" s="114" t="s">
        <v>2333</v>
      </c>
      <c r="O1062" s="547"/>
      <c r="P1062" s="554" t="s">
        <v>118</v>
      </c>
      <c r="Q1062" s="546" t="s">
        <v>2076</v>
      </c>
      <c r="R1062" s="546">
        <v>125</v>
      </c>
      <c r="S1062" s="546">
        <v>223.17</v>
      </c>
      <c r="T1062" s="703">
        <v>125</v>
      </c>
      <c r="U1062" s="703"/>
      <c r="V1062" s="703"/>
      <c r="W1062" s="703"/>
      <c r="X1062" s="703"/>
      <c r="Y1062" s="564" t="s">
        <v>1037</v>
      </c>
    </row>
    <row r="1063" spans="1:25" x14ac:dyDescent="0.3">
      <c r="A1063" s="35" t="s">
        <v>2331</v>
      </c>
      <c r="B1063" s="40"/>
      <c r="C1063" s="11"/>
      <c r="D1063" s="11"/>
      <c r="E1063" s="11"/>
      <c r="F1063" s="200"/>
      <c r="G1063" s="200"/>
      <c r="H1063" s="200"/>
      <c r="I1063" s="200"/>
      <c r="J1063" s="200"/>
      <c r="K1063" s="4"/>
      <c r="O1063" s="421"/>
      <c r="P1063" s="40" t="s">
        <v>119</v>
      </c>
      <c r="Q1063" s="11" t="s">
        <v>2076</v>
      </c>
      <c r="R1063" s="11">
        <v>208</v>
      </c>
      <c r="S1063" s="11">
        <v>270.27999999999997</v>
      </c>
      <c r="T1063" s="703">
        <v>208</v>
      </c>
      <c r="U1063" s="703"/>
      <c r="V1063" s="703"/>
      <c r="W1063" s="703"/>
      <c r="X1063" s="703"/>
      <c r="Y1063" s="20" t="s">
        <v>1038</v>
      </c>
    </row>
    <row r="1064" spans="1:25" ht="15" thickBot="1" x14ac:dyDescent="0.35">
      <c r="A1064" s="429"/>
      <c r="B1064" s="252"/>
      <c r="C1064" s="11"/>
      <c r="D1064" s="13"/>
      <c r="E1064" s="13"/>
      <c r="F1064" s="200"/>
      <c r="G1064" s="200"/>
      <c r="H1064" s="200"/>
      <c r="I1064" s="200"/>
      <c r="J1064" s="200"/>
      <c r="K1064" s="8"/>
      <c r="O1064" s="547"/>
      <c r="P1064" s="554" t="s">
        <v>120</v>
      </c>
      <c r="Q1064" s="546" t="s">
        <v>2076</v>
      </c>
      <c r="R1064" s="546">
        <v>452</v>
      </c>
      <c r="S1064" s="546">
        <v>564.44000000000005</v>
      </c>
      <c r="T1064" s="703"/>
      <c r="U1064" s="703">
        <v>452</v>
      </c>
      <c r="V1064" s="703"/>
      <c r="W1064" s="703"/>
      <c r="X1064" s="703"/>
      <c r="Y1064" s="564" t="s">
        <v>1039</v>
      </c>
    </row>
    <row r="1065" spans="1:25" ht="18.600000000000001" thickBot="1" x14ac:dyDescent="0.4">
      <c r="A1065" s="56" t="s">
        <v>2344</v>
      </c>
      <c r="B1065" s="15"/>
      <c r="C1065" s="83"/>
      <c r="D1065" s="27"/>
      <c r="E1065" s="27"/>
      <c r="F1065" s="27"/>
      <c r="G1065" s="27"/>
      <c r="H1065" s="27"/>
      <c r="I1065" s="27"/>
      <c r="J1065" s="27"/>
      <c r="K1065" s="16"/>
      <c r="O1065" s="421"/>
      <c r="P1065" s="40" t="s">
        <v>121</v>
      </c>
      <c r="Q1065" s="11" t="s">
        <v>2076</v>
      </c>
      <c r="R1065" s="11">
        <v>780</v>
      </c>
      <c r="S1065" s="11">
        <v>1135.3</v>
      </c>
      <c r="T1065" s="703"/>
      <c r="U1065" s="703"/>
      <c r="V1065" s="703"/>
      <c r="W1065" s="703">
        <v>780</v>
      </c>
      <c r="X1065" s="703"/>
      <c r="Y1065" s="20" t="s">
        <v>1042</v>
      </c>
    </row>
    <row r="1066" spans="1:25" x14ac:dyDescent="0.3">
      <c r="A1066" s="428" t="s">
        <v>2342</v>
      </c>
      <c r="B1066" s="10" t="s">
        <v>2334</v>
      </c>
      <c r="C1066" s="11" t="s">
        <v>424</v>
      </c>
      <c r="D1066" s="14">
        <v>600</v>
      </c>
      <c r="E1066" s="14">
        <v>1482</v>
      </c>
      <c r="F1066" s="315"/>
      <c r="G1066" s="315"/>
      <c r="H1066" s="315">
        <v>600</v>
      </c>
      <c r="I1066" s="315"/>
      <c r="J1066" s="315"/>
      <c r="K1066" s="6" t="s">
        <v>2338</v>
      </c>
      <c r="O1066" s="591" t="s">
        <v>1568</v>
      </c>
      <c r="P1066" s="740" t="s">
        <v>1556</v>
      </c>
      <c r="Q1066" s="623" t="s">
        <v>2076</v>
      </c>
      <c r="R1066" s="624">
        <v>610</v>
      </c>
      <c r="S1066" s="630"/>
      <c r="T1066" s="703"/>
      <c r="U1066" s="703"/>
      <c r="V1066" s="703">
        <v>610</v>
      </c>
      <c r="W1066" s="703"/>
      <c r="X1066" s="703"/>
      <c r="Y1066" s="624" t="s">
        <v>1560</v>
      </c>
    </row>
    <row r="1067" spans="1:25" x14ac:dyDescent="0.3">
      <c r="A1067" s="419" t="s">
        <v>2343</v>
      </c>
      <c r="B1067" s="40" t="s">
        <v>2335</v>
      </c>
      <c r="C1067" s="11" t="s">
        <v>424</v>
      </c>
      <c r="D1067" s="11">
        <v>600</v>
      </c>
      <c r="E1067" s="11">
        <v>1290</v>
      </c>
      <c r="F1067" s="281"/>
      <c r="G1067" s="281"/>
      <c r="H1067" s="281">
        <v>600</v>
      </c>
      <c r="I1067" s="281"/>
      <c r="J1067" s="281"/>
      <c r="K1067" s="4" t="s">
        <v>2339</v>
      </c>
      <c r="O1067" s="426" t="s">
        <v>2310</v>
      </c>
      <c r="P1067" s="10" t="s">
        <v>2303</v>
      </c>
      <c r="Q1067" s="11" t="s">
        <v>2076</v>
      </c>
      <c r="R1067" s="14">
        <v>600</v>
      </c>
      <c r="S1067" s="14">
        <v>1100</v>
      </c>
      <c r="T1067" s="315"/>
      <c r="U1067" s="315"/>
      <c r="V1067" s="315">
        <v>600</v>
      </c>
      <c r="W1067" s="315"/>
      <c r="X1067" s="315"/>
      <c r="Y1067" s="6" t="s">
        <v>2304</v>
      </c>
    </row>
    <row r="1068" spans="1:25" x14ac:dyDescent="0.3">
      <c r="A1068" s="421"/>
      <c r="B1068" s="40" t="s">
        <v>2336</v>
      </c>
      <c r="C1068" s="11" t="s">
        <v>424</v>
      </c>
      <c r="D1068" s="11">
        <v>250</v>
      </c>
      <c r="E1068" s="11">
        <v>583</v>
      </c>
      <c r="F1068" s="281"/>
      <c r="G1068" s="281">
        <v>250</v>
      </c>
      <c r="H1068" s="281"/>
      <c r="I1068" s="281"/>
      <c r="J1068" s="281"/>
      <c r="K1068" s="4" t="s">
        <v>2340</v>
      </c>
      <c r="O1068" s="421"/>
      <c r="P1068" s="40" t="s">
        <v>2416</v>
      </c>
      <c r="Q1068" s="11" t="s">
        <v>2076</v>
      </c>
      <c r="R1068" s="11">
        <v>200</v>
      </c>
      <c r="S1068" s="11">
        <v>460</v>
      </c>
      <c r="T1068" s="281">
        <v>200</v>
      </c>
      <c r="U1068" s="281"/>
      <c r="V1068" s="315"/>
      <c r="W1068" s="315"/>
      <c r="X1068" s="315"/>
      <c r="Y1068" s="6" t="s">
        <v>2417</v>
      </c>
    </row>
    <row r="1069" spans="1:25" ht="15" thickBot="1" x14ac:dyDescent="0.35">
      <c r="A1069" s="429"/>
      <c r="B1069" s="252" t="s">
        <v>2337</v>
      </c>
      <c r="C1069" s="11" t="s">
        <v>2071</v>
      </c>
      <c r="D1069" s="13">
        <v>690</v>
      </c>
      <c r="E1069" s="13">
        <v>1677</v>
      </c>
      <c r="F1069" s="314"/>
      <c r="G1069" s="314"/>
      <c r="H1069" s="314">
        <v>690</v>
      </c>
      <c r="I1069" s="314"/>
      <c r="J1069" s="314"/>
      <c r="K1069" s="8" t="s">
        <v>2341</v>
      </c>
      <c r="O1069" s="547"/>
      <c r="P1069" s="554" t="s">
        <v>2418</v>
      </c>
      <c r="Q1069" s="546" t="s">
        <v>2076</v>
      </c>
      <c r="R1069" s="546">
        <v>500</v>
      </c>
      <c r="S1069" s="546">
        <v>1150</v>
      </c>
      <c r="T1069" s="281"/>
      <c r="U1069" s="281"/>
      <c r="V1069" s="315">
        <v>500</v>
      </c>
      <c r="W1069" s="315"/>
      <c r="X1069" s="315"/>
      <c r="Y1069" s="574" t="s">
        <v>2419</v>
      </c>
    </row>
    <row r="1070" spans="1:25" ht="18.600000000000001" thickBot="1" x14ac:dyDescent="0.4">
      <c r="A1070" s="56" t="s">
        <v>2346</v>
      </c>
      <c r="B1070" s="15"/>
      <c r="C1070" s="83"/>
      <c r="D1070" s="27"/>
      <c r="E1070" s="27"/>
      <c r="F1070" s="27"/>
      <c r="G1070" s="27"/>
      <c r="H1070" s="27"/>
      <c r="I1070" s="27"/>
      <c r="J1070" s="27"/>
      <c r="K1070" s="16"/>
      <c r="O1070" s="421"/>
      <c r="P1070" s="40" t="s">
        <v>2420</v>
      </c>
      <c r="Q1070" s="11" t="s">
        <v>2076</v>
      </c>
      <c r="R1070" s="11">
        <v>700</v>
      </c>
      <c r="S1070" s="11">
        <v>1610</v>
      </c>
      <c r="T1070" s="281"/>
      <c r="U1070" s="281"/>
      <c r="V1070" s="281">
        <v>700</v>
      </c>
      <c r="W1070" s="281"/>
      <c r="X1070" s="281"/>
      <c r="Y1070" s="6" t="s">
        <v>2421</v>
      </c>
    </row>
    <row r="1071" spans="1:25" x14ac:dyDescent="0.3">
      <c r="A1071" s="426" t="s">
        <v>2365</v>
      </c>
      <c r="B1071" s="10" t="s">
        <v>2347</v>
      </c>
      <c r="C1071" s="11" t="s">
        <v>424</v>
      </c>
      <c r="D1071" s="14">
        <v>140</v>
      </c>
      <c r="E1071" s="14">
        <v>216</v>
      </c>
      <c r="F1071" s="200">
        <v>140</v>
      </c>
      <c r="G1071" s="200"/>
      <c r="H1071" s="200"/>
      <c r="I1071" s="200"/>
      <c r="J1071" s="200"/>
      <c r="K1071" s="6" t="s">
        <v>2353</v>
      </c>
      <c r="O1071" s="556" t="s">
        <v>2549</v>
      </c>
      <c r="P1071" s="544" t="s">
        <v>2535</v>
      </c>
      <c r="Q1071" s="546" t="s">
        <v>2076</v>
      </c>
      <c r="R1071" s="545">
        <v>520</v>
      </c>
      <c r="S1071" s="648"/>
      <c r="T1071" s="703"/>
      <c r="U1071" s="703"/>
      <c r="V1071" s="703">
        <v>520</v>
      </c>
      <c r="W1071" s="703"/>
      <c r="X1071" s="703"/>
      <c r="Y1071" s="574" t="s">
        <v>2536</v>
      </c>
    </row>
    <row r="1072" spans="1:25" x14ac:dyDescent="0.3">
      <c r="A1072" s="420" t="s">
        <v>2367</v>
      </c>
      <c r="B1072" s="10" t="s">
        <v>2348</v>
      </c>
      <c r="C1072" s="11" t="s">
        <v>424</v>
      </c>
      <c r="D1072" s="11">
        <v>140</v>
      </c>
      <c r="E1072" s="11">
        <v>208</v>
      </c>
      <c r="F1072" s="200">
        <v>140</v>
      </c>
      <c r="G1072" s="200"/>
      <c r="H1072" s="200"/>
      <c r="I1072" s="200"/>
      <c r="J1072" s="200"/>
      <c r="K1072" s="6" t="s">
        <v>2354</v>
      </c>
      <c r="O1072" s="42" t="s">
        <v>2550</v>
      </c>
      <c r="P1072" s="252" t="s">
        <v>2537</v>
      </c>
      <c r="Q1072" s="11" t="s">
        <v>2076</v>
      </c>
      <c r="R1072" s="13">
        <v>900</v>
      </c>
      <c r="S1072" s="648"/>
      <c r="T1072" s="703"/>
      <c r="U1072" s="703"/>
      <c r="V1072" s="703"/>
      <c r="W1072" s="703">
        <v>900</v>
      </c>
      <c r="X1072" s="703"/>
      <c r="Y1072" s="6" t="s">
        <v>2536</v>
      </c>
    </row>
    <row r="1073" spans="1:25" x14ac:dyDescent="0.3">
      <c r="A1073" s="421"/>
      <c r="B1073" s="10" t="s">
        <v>2349</v>
      </c>
      <c r="C1073" s="11" t="s">
        <v>424</v>
      </c>
      <c r="D1073" s="11">
        <v>130</v>
      </c>
      <c r="E1073" s="11">
        <v>158</v>
      </c>
      <c r="F1073" s="200">
        <v>130</v>
      </c>
      <c r="G1073" s="200"/>
      <c r="H1073" s="200"/>
      <c r="I1073" s="200"/>
      <c r="J1073" s="200"/>
      <c r="K1073" s="6" t="s">
        <v>2355</v>
      </c>
      <c r="O1073" s="547"/>
      <c r="P1073" s="554" t="s">
        <v>2538</v>
      </c>
      <c r="Q1073" s="546" t="s">
        <v>2076</v>
      </c>
      <c r="R1073" s="546">
        <v>1280</v>
      </c>
      <c r="S1073" s="648"/>
      <c r="T1073" s="703"/>
      <c r="U1073" s="703"/>
      <c r="V1073" s="703"/>
      <c r="W1073" s="703"/>
      <c r="X1073" s="703">
        <v>1280</v>
      </c>
      <c r="Y1073" s="574" t="s">
        <v>2536</v>
      </c>
    </row>
    <row r="1074" spans="1:25" x14ac:dyDescent="0.3">
      <c r="A1074" s="421"/>
      <c r="B1074" s="10" t="s">
        <v>2350</v>
      </c>
      <c r="C1074" s="11" t="s">
        <v>424</v>
      </c>
      <c r="D1074" s="11">
        <v>130</v>
      </c>
      <c r="E1074" s="11">
        <v>282</v>
      </c>
      <c r="F1074" s="200">
        <v>130</v>
      </c>
      <c r="G1074" s="200"/>
      <c r="H1074" s="200"/>
      <c r="I1074" s="200"/>
      <c r="J1074" s="200"/>
      <c r="K1074" s="6" t="s">
        <v>2356</v>
      </c>
      <c r="O1074" s="421"/>
      <c r="P1074" s="40" t="s">
        <v>2539</v>
      </c>
      <c r="Q1074" s="11" t="s">
        <v>2076</v>
      </c>
      <c r="R1074" s="11">
        <v>1660</v>
      </c>
      <c r="S1074" s="648"/>
      <c r="T1074" s="703"/>
      <c r="U1074" s="703"/>
      <c r="V1074" s="703"/>
      <c r="W1074" s="703"/>
      <c r="X1074" s="703">
        <v>1660</v>
      </c>
      <c r="Y1074" s="6" t="s">
        <v>2536</v>
      </c>
    </row>
    <row r="1075" spans="1:25" x14ac:dyDescent="0.3">
      <c r="A1075" s="421" t="s">
        <v>2366</v>
      </c>
      <c r="B1075" s="10" t="s">
        <v>2351</v>
      </c>
      <c r="C1075" s="11" t="s">
        <v>424</v>
      </c>
      <c r="D1075" s="11">
        <v>140</v>
      </c>
      <c r="E1075" s="11">
        <v>168</v>
      </c>
      <c r="F1075" s="200">
        <v>140</v>
      </c>
      <c r="G1075" s="200"/>
      <c r="H1075" s="200"/>
      <c r="I1075" s="200"/>
      <c r="J1075" s="200"/>
      <c r="K1075" s="6" t="s">
        <v>2357</v>
      </c>
      <c r="O1075" s="547"/>
      <c r="P1075" s="554" t="s">
        <v>2540</v>
      </c>
      <c r="Q1075" s="546" t="s">
        <v>2076</v>
      </c>
      <c r="R1075" s="546">
        <v>400</v>
      </c>
      <c r="S1075" s="648"/>
      <c r="T1075" s="703"/>
      <c r="U1075" s="703">
        <v>400</v>
      </c>
      <c r="V1075" s="703"/>
      <c r="W1075" s="703"/>
      <c r="X1075" s="703"/>
      <c r="Y1075" s="574" t="s">
        <v>2541</v>
      </c>
    </row>
    <row r="1076" spans="1:25" x14ac:dyDescent="0.3">
      <c r="A1076" s="421"/>
      <c r="B1076" s="10" t="s">
        <v>2352</v>
      </c>
      <c r="C1076" s="11" t="s">
        <v>424</v>
      </c>
      <c r="D1076" s="11">
        <v>140</v>
      </c>
      <c r="E1076" s="11">
        <v>190</v>
      </c>
      <c r="F1076" s="200">
        <v>140</v>
      </c>
      <c r="G1076" s="200"/>
      <c r="H1076" s="200"/>
      <c r="I1076" s="200"/>
      <c r="J1076" s="200"/>
      <c r="K1076" s="6" t="s">
        <v>2358</v>
      </c>
      <c r="O1076" s="421"/>
      <c r="P1076" s="40" t="s">
        <v>2542</v>
      </c>
      <c r="Q1076" s="11" t="s">
        <v>2076</v>
      </c>
      <c r="R1076" s="11">
        <v>600</v>
      </c>
      <c r="S1076" s="648"/>
      <c r="T1076" s="703"/>
      <c r="U1076" s="703"/>
      <c r="V1076" s="703">
        <v>600</v>
      </c>
      <c r="W1076" s="703"/>
      <c r="X1076" s="703"/>
      <c r="Y1076" s="6" t="s">
        <v>2541</v>
      </c>
    </row>
    <row r="1077" spans="1:25" x14ac:dyDescent="0.3">
      <c r="A1077" s="421"/>
      <c r="B1077" s="40" t="s">
        <v>2360</v>
      </c>
      <c r="C1077" s="11" t="s">
        <v>2078</v>
      </c>
      <c r="D1077" s="11">
        <v>130</v>
      </c>
      <c r="E1077" s="11">
        <v>172</v>
      </c>
      <c r="F1077" s="200">
        <v>130</v>
      </c>
      <c r="G1077" s="200"/>
      <c r="H1077" s="200"/>
      <c r="I1077" s="200"/>
      <c r="J1077" s="200"/>
      <c r="K1077" s="6" t="s">
        <v>2359</v>
      </c>
      <c r="O1077" s="547"/>
      <c r="P1077" s="554" t="s">
        <v>2543</v>
      </c>
      <c r="Q1077" s="546" t="s">
        <v>2076</v>
      </c>
      <c r="R1077" s="546">
        <v>800</v>
      </c>
      <c r="S1077" s="648"/>
      <c r="T1077" s="703"/>
      <c r="U1077" s="703"/>
      <c r="V1077" s="703"/>
      <c r="W1077" s="703">
        <v>800</v>
      </c>
      <c r="X1077" s="703"/>
      <c r="Y1077" s="574" t="s">
        <v>2541</v>
      </c>
    </row>
    <row r="1078" spans="1:25" x14ac:dyDescent="0.3">
      <c r="A1078" s="421"/>
      <c r="B1078" s="40" t="s">
        <v>2361</v>
      </c>
      <c r="C1078" s="11" t="s">
        <v>2078</v>
      </c>
      <c r="D1078" s="11">
        <v>130</v>
      </c>
      <c r="E1078" s="11">
        <v>197</v>
      </c>
      <c r="F1078" s="200">
        <v>130</v>
      </c>
      <c r="G1078" s="200"/>
      <c r="H1078" s="200"/>
      <c r="I1078" s="200"/>
      <c r="J1078" s="200"/>
      <c r="K1078" s="6" t="s">
        <v>2362</v>
      </c>
      <c r="O1078" s="421"/>
      <c r="P1078" s="40" t="s">
        <v>2544</v>
      </c>
      <c r="Q1078" s="11" t="s">
        <v>2076</v>
      </c>
      <c r="R1078" s="11">
        <v>525</v>
      </c>
      <c r="S1078" s="648"/>
      <c r="T1078" s="703"/>
      <c r="U1078" s="703"/>
      <c r="V1078" s="703">
        <v>525</v>
      </c>
      <c r="W1078" s="703"/>
      <c r="X1078" s="703"/>
      <c r="Y1078" s="6" t="s">
        <v>2536</v>
      </c>
    </row>
    <row r="1079" spans="1:25" ht="15" thickBot="1" x14ac:dyDescent="0.35">
      <c r="A1079" s="429"/>
      <c r="B1079" s="252" t="s">
        <v>2363</v>
      </c>
      <c r="C1079" s="11" t="s">
        <v>82</v>
      </c>
      <c r="D1079" s="13">
        <v>15</v>
      </c>
      <c r="E1079" s="13">
        <v>22</v>
      </c>
      <c r="F1079" s="200">
        <v>15</v>
      </c>
      <c r="G1079" s="200"/>
      <c r="H1079" s="200"/>
      <c r="I1079" s="200"/>
      <c r="J1079" s="200"/>
      <c r="K1079" s="8" t="s">
        <v>2364</v>
      </c>
      <c r="O1079" s="587"/>
      <c r="P1079" s="554" t="s">
        <v>2545</v>
      </c>
      <c r="Q1079" s="546" t="s">
        <v>2076</v>
      </c>
      <c r="R1079" s="552">
        <v>850</v>
      </c>
      <c r="S1079" s="648"/>
      <c r="T1079" s="703"/>
      <c r="U1079" s="703"/>
      <c r="V1079" s="703"/>
      <c r="W1079" s="703">
        <v>850</v>
      </c>
      <c r="X1079" s="703"/>
      <c r="Y1079" s="574" t="s">
        <v>2536</v>
      </c>
    </row>
    <row r="1080" spans="1:25" ht="18.600000000000001" thickBot="1" x14ac:dyDescent="0.4">
      <c r="A1080" s="56" t="s">
        <v>2369</v>
      </c>
      <c r="B1080" s="15"/>
      <c r="C1080" s="83"/>
      <c r="D1080" s="27"/>
      <c r="E1080" s="27"/>
      <c r="F1080" s="27"/>
      <c r="G1080" s="27"/>
      <c r="H1080" s="27"/>
      <c r="I1080" s="27"/>
      <c r="J1080" s="27"/>
      <c r="K1080" s="16"/>
      <c r="O1080" s="421"/>
      <c r="P1080" s="40" t="s">
        <v>2546</v>
      </c>
      <c r="Q1080" s="11" t="s">
        <v>2076</v>
      </c>
      <c r="R1080" s="11">
        <v>850</v>
      </c>
      <c r="S1080" s="648"/>
      <c r="T1080" s="703"/>
      <c r="U1080" s="703"/>
      <c r="V1080" s="703"/>
      <c r="W1080" s="703">
        <v>850</v>
      </c>
      <c r="X1080" s="703"/>
      <c r="Y1080" s="6" t="s">
        <v>2536</v>
      </c>
    </row>
    <row r="1081" spans="1:25" x14ac:dyDescent="0.3">
      <c r="A1081" s="430" t="s">
        <v>2373</v>
      </c>
      <c r="B1081" s="405" t="s">
        <v>2370</v>
      </c>
      <c r="C1081" s="65" t="s">
        <v>2070</v>
      </c>
      <c r="D1081" s="57">
        <v>650</v>
      </c>
      <c r="E1081" s="26">
        <v>1755</v>
      </c>
      <c r="F1081" s="316"/>
      <c r="G1081" s="316"/>
      <c r="H1081" s="316">
        <v>650</v>
      </c>
      <c r="I1081" s="316"/>
      <c r="J1081" s="316"/>
      <c r="K1081" s="57" t="s">
        <v>2372</v>
      </c>
      <c r="O1081" s="547"/>
      <c r="P1081" s="554" t="s">
        <v>2547</v>
      </c>
      <c r="Q1081" s="546" t="s">
        <v>2076</v>
      </c>
      <c r="R1081" s="546">
        <v>720</v>
      </c>
      <c r="S1081" s="648"/>
      <c r="T1081" s="703"/>
      <c r="U1081" s="703"/>
      <c r="V1081" s="703">
        <v>720</v>
      </c>
      <c r="W1081" s="703"/>
      <c r="X1081" s="703"/>
      <c r="Y1081" s="574" t="s">
        <v>2541</v>
      </c>
    </row>
    <row r="1082" spans="1:25" x14ac:dyDescent="0.3">
      <c r="A1082" s="35" t="s">
        <v>2374</v>
      </c>
      <c r="B1082" s="40" t="s">
        <v>2371</v>
      </c>
      <c r="C1082" s="65" t="s">
        <v>2070</v>
      </c>
      <c r="D1082" s="57">
        <v>950</v>
      </c>
      <c r="E1082" s="11">
        <v>2565</v>
      </c>
      <c r="F1082" s="281"/>
      <c r="G1082" s="281"/>
      <c r="H1082" s="281"/>
      <c r="I1082" s="281">
        <v>950</v>
      </c>
      <c r="J1082" s="281"/>
      <c r="K1082" s="57" t="s">
        <v>2372</v>
      </c>
      <c r="O1082" s="429"/>
      <c r="P1082" s="252" t="s">
        <v>2548</v>
      </c>
      <c r="Q1082" s="11" t="s">
        <v>2076</v>
      </c>
      <c r="R1082" s="13">
        <v>1440</v>
      </c>
      <c r="S1082" s="648"/>
      <c r="T1082" s="703"/>
      <c r="U1082" s="703"/>
      <c r="V1082" s="703"/>
      <c r="W1082" s="703"/>
      <c r="X1082" s="703">
        <v>1440</v>
      </c>
      <c r="Y1082" s="114" t="s">
        <v>2541</v>
      </c>
    </row>
    <row r="1083" spans="1:25" ht="15" thickBot="1" x14ac:dyDescent="0.35">
      <c r="A1083" s="429"/>
      <c r="B1083" s="252"/>
      <c r="C1083" s="11"/>
      <c r="D1083" s="13"/>
      <c r="E1083" s="13"/>
      <c r="F1083" s="314"/>
      <c r="G1083" s="314"/>
      <c r="H1083" s="314"/>
      <c r="I1083" s="314"/>
      <c r="J1083" s="314"/>
      <c r="K1083" s="8"/>
      <c r="O1083" s="547"/>
      <c r="P1083" s="546" t="s">
        <v>2851</v>
      </c>
      <c r="Q1083" s="546" t="s">
        <v>2076</v>
      </c>
      <c r="R1083" s="546">
        <v>230</v>
      </c>
      <c r="S1083" s="630"/>
      <c r="T1083" s="703">
        <v>230</v>
      </c>
      <c r="U1083" s="703"/>
      <c r="V1083" s="703"/>
      <c r="W1083" s="703"/>
      <c r="X1083" s="703"/>
      <c r="Y1083" s="562" t="s">
        <v>2852</v>
      </c>
    </row>
    <row r="1084" spans="1:25" ht="18.600000000000001" thickBot="1" x14ac:dyDescent="0.4">
      <c r="A1084" s="56" t="s">
        <v>2375</v>
      </c>
      <c r="B1084" s="15"/>
      <c r="C1084" s="83"/>
      <c r="D1084" s="27"/>
      <c r="E1084" s="27"/>
      <c r="F1084" s="27"/>
      <c r="G1084" s="27"/>
      <c r="H1084" s="27"/>
      <c r="I1084" s="27"/>
      <c r="J1084" s="27"/>
      <c r="K1084" s="16"/>
      <c r="O1084" s="421"/>
      <c r="P1084" s="11" t="s">
        <v>2853</v>
      </c>
      <c r="Q1084" s="11" t="s">
        <v>2076</v>
      </c>
      <c r="R1084" s="11">
        <v>340</v>
      </c>
      <c r="S1084" s="630"/>
      <c r="T1084" s="703"/>
      <c r="U1084" s="703">
        <v>340</v>
      </c>
      <c r="V1084" s="703"/>
      <c r="W1084" s="703"/>
      <c r="X1084" s="703"/>
      <c r="Y1084" s="4" t="s">
        <v>2854</v>
      </c>
    </row>
    <row r="1085" spans="1:25" x14ac:dyDescent="0.3">
      <c r="A1085" s="428" t="s">
        <v>2385</v>
      </c>
      <c r="B1085" s="10" t="s">
        <v>2376</v>
      </c>
      <c r="C1085" s="11" t="s">
        <v>2065</v>
      </c>
      <c r="D1085" s="14">
        <v>104.2</v>
      </c>
      <c r="E1085" s="57">
        <v>225.83</v>
      </c>
      <c r="F1085" s="200">
        <v>104.2</v>
      </c>
      <c r="G1085" s="200"/>
      <c r="H1085" s="200"/>
      <c r="I1085" s="200"/>
      <c r="J1085" s="200"/>
      <c r="K1085" s="6" t="s">
        <v>2382</v>
      </c>
      <c r="O1085" s="547"/>
      <c r="P1085" s="546" t="s">
        <v>2855</v>
      </c>
      <c r="Q1085" s="546" t="s">
        <v>2076</v>
      </c>
      <c r="R1085" s="546">
        <v>500</v>
      </c>
      <c r="S1085" s="630"/>
      <c r="T1085" s="703"/>
      <c r="U1085" s="703"/>
      <c r="V1085" s="703">
        <v>500</v>
      </c>
      <c r="W1085" s="703"/>
      <c r="X1085" s="703"/>
      <c r="Y1085" s="562" t="s">
        <v>2856</v>
      </c>
    </row>
    <row r="1086" spans="1:25" x14ac:dyDescent="0.3">
      <c r="A1086" s="35" t="s">
        <v>2386</v>
      </c>
      <c r="B1086" s="10" t="s">
        <v>2379</v>
      </c>
      <c r="C1086" s="11" t="s">
        <v>2377</v>
      </c>
      <c r="D1086" s="11">
        <v>348.8</v>
      </c>
      <c r="E1086" s="57">
        <v>744.36</v>
      </c>
      <c r="F1086" s="200"/>
      <c r="G1086" s="200">
        <v>348.8</v>
      </c>
      <c r="H1086" s="200"/>
      <c r="I1086" s="200"/>
      <c r="J1086" s="200"/>
      <c r="K1086" s="6" t="s">
        <v>2381</v>
      </c>
      <c r="O1086" s="547"/>
      <c r="P1086" s="546" t="s">
        <v>2972</v>
      </c>
      <c r="Q1086" s="546" t="s">
        <v>2076</v>
      </c>
      <c r="R1086" s="546">
        <v>440</v>
      </c>
      <c r="S1086" s="546">
        <v>3012</v>
      </c>
      <c r="T1086" s="703"/>
      <c r="U1086" s="703">
        <v>440</v>
      </c>
      <c r="V1086" s="703"/>
      <c r="W1086" s="703"/>
      <c r="X1086" s="703"/>
      <c r="Y1086" s="562" t="s">
        <v>2973</v>
      </c>
    </row>
    <row r="1087" spans="1:25" x14ac:dyDescent="0.3">
      <c r="A1087" s="421" t="s">
        <v>2384</v>
      </c>
      <c r="B1087" s="40" t="s">
        <v>2383</v>
      </c>
      <c r="C1087" s="11" t="s">
        <v>2377</v>
      </c>
      <c r="D1087" s="11">
        <v>698</v>
      </c>
      <c r="E1087" s="57">
        <v>1498.78</v>
      </c>
      <c r="F1087" s="200"/>
      <c r="G1087" s="200"/>
      <c r="H1087" s="200">
        <v>698</v>
      </c>
      <c r="I1087" s="200"/>
      <c r="J1087" s="200"/>
      <c r="K1087" s="6" t="s">
        <v>2380</v>
      </c>
      <c r="O1087" s="547"/>
      <c r="P1087" s="546" t="s">
        <v>2976</v>
      </c>
      <c r="Q1087" s="546" t="s">
        <v>2076</v>
      </c>
      <c r="R1087" s="546">
        <v>320</v>
      </c>
      <c r="S1087" s="546">
        <v>736</v>
      </c>
      <c r="T1087" s="703"/>
      <c r="U1087" s="703">
        <v>320</v>
      </c>
      <c r="V1087" s="703"/>
      <c r="W1087" s="703"/>
      <c r="X1087" s="703"/>
      <c r="Y1087" s="562" t="s">
        <v>2961</v>
      </c>
    </row>
    <row r="1088" spans="1:25" ht="15" thickBot="1" x14ac:dyDescent="0.35">
      <c r="A1088" s="429"/>
      <c r="B1088" s="252"/>
      <c r="C1088" s="11"/>
      <c r="D1088" s="13"/>
      <c r="E1088" s="13"/>
      <c r="F1088" s="314"/>
      <c r="G1088" s="314"/>
      <c r="H1088" s="314"/>
      <c r="I1088" s="314"/>
      <c r="J1088" s="314"/>
      <c r="K1088" s="8"/>
      <c r="O1088" s="421"/>
      <c r="P1088" s="11" t="s">
        <v>2977</v>
      </c>
      <c r="Q1088" s="11" t="s">
        <v>2076</v>
      </c>
      <c r="R1088" s="11">
        <v>360</v>
      </c>
      <c r="S1088" s="11">
        <v>880</v>
      </c>
      <c r="T1088" s="703"/>
      <c r="U1088" s="703">
        <v>360</v>
      </c>
      <c r="V1088" s="703"/>
      <c r="W1088" s="703"/>
      <c r="X1088" s="703"/>
      <c r="Y1088" s="4" t="s">
        <v>2961</v>
      </c>
    </row>
    <row r="1089" spans="1:25" ht="18.600000000000001" thickBot="1" x14ac:dyDescent="0.4">
      <c r="A1089" s="56" t="s">
        <v>2387</v>
      </c>
      <c r="B1089" s="15"/>
      <c r="C1089" s="83"/>
      <c r="D1089" s="27"/>
      <c r="E1089" s="27"/>
      <c r="F1089" s="27"/>
      <c r="G1089" s="27"/>
      <c r="H1089" s="27"/>
      <c r="I1089" s="27"/>
      <c r="J1089" s="27"/>
      <c r="K1089" s="16"/>
      <c r="O1089" s="547"/>
      <c r="P1089" s="546" t="s">
        <v>2978</v>
      </c>
      <c r="Q1089" s="546" t="s">
        <v>2076</v>
      </c>
      <c r="R1089" s="546">
        <v>550</v>
      </c>
      <c r="S1089" s="546">
        <v>1265</v>
      </c>
      <c r="T1089" s="703"/>
      <c r="U1089" s="703"/>
      <c r="V1089" s="703">
        <v>550</v>
      </c>
      <c r="W1089" s="703"/>
      <c r="X1089" s="703"/>
      <c r="Y1089" s="562" t="s">
        <v>2961</v>
      </c>
    </row>
    <row r="1090" spans="1:25" x14ac:dyDescent="0.3">
      <c r="A1090" s="428" t="s">
        <v>2436</v>
      </c>
      <c r="B1090" s="10" t="s">
        <v>2388</v>
      </c>
      <c r="C1090" s="11" t="s">
        <v>2078</v>
      </c>
      <c r="D1090" s="14">
        <v>150</v>
      </c>
      <c r="E1090" s="14">
        <v>345</v>
      </c>
      <c r="F1090" s="315">
        <v>150</v>
      </c>
      <c r="G1090" s="315"/>
      <c r="H1090" s="315"/>
      <c r="I1090" s="315"/>
      <c r="J1090" s="315"/>
      <c r="K1090" s="6" t="s">
        <v>2389</v>
      </c>
      <c r="O1090" s="421"/>
      <c r="P1090" s="11" t="s">
        <v>2979</v>
      </c>
      <c r="Q1090" s="11" t="s">
        <v>2076</v>
      </c>
      <c r="R1090" s="11">
        <v>1180</v>
      </c>
      <c r="S1090" s="11">
        <v>4260</v>
      </c>
      <c r="T1090" s="703"/>
      <c r="U1090" s="703"/>
      <c r="V1090" s="703"/>
      <c r="W1090" s="703"/>
      <c r="X1090" s="703">
        <v>1180</v>
      </c>
      <c r="Y1090" s="4" t="s">
        <v>2981</v>
      </c>
    </row>
    <row r="1091" spans="1:25" x14ac:dyDescent="0.3">
      <c r="A1091" s="35" t="s">
        <v>2437</v>
      </c>
      <c r="B1091" s="40" t="s">
        <v>2390</v>
      </c>
      <c r="C1091" s="11" t="s">
        <v>2078</v>
      </c>
      <c r="D1091" s="11">
        <v>200</v>
      </c>
      <c r="E1091" s="11">
        <v>460</v>
      </c>
      <c r="F1091" s="281">
        <v>200</v>
      </c>
      <c r="G1091" s="281"/>
      <c r="H1091" s="315"/>
      <c r="I1091" s="315"/>
      <c r="J1091" s="315"/>
      <c r="K1091" s="6" t="s">
        <v>2389</v>
      </c>
      <c r="O1091" s="547"/>
      <c r="P1091" s="546" t="s">
        <v>2980</v>
      </c>
      <c r="Q1091" s="546" t="s">
        <v>2076</v>
      </c>
      <c r="R1091" s="546">
        <v>360</v>
      </c>
      <c r="S1091" s="630"/>
      <c r="T1091" s="703"/>
      <c r="U1091" s="703">
        <v>360</v>
      </c>
      <c r="V1091" s="703"/>
      <c r="W1091" s="703"/>
      <c r="X1091" s="703"/>
      <c r="Y1091" s="562" t="s">
        <v>2981</v>
      </c>
    </row>
    <row r="1092" spans="1:25" x14ac:dyDescent="0.3">
      <c r="A1092" s="429"/>
      <c r="B1092" s="252" t="s">
        <v>2391</v>
      </c>
      <c r="C1092" s="11" t="s">
        <v>424</v>
      </c>
      <c r="D1092" s="13">
        <v>182</v>
      </c>
      <c r="E1092" s="13">
        <v>276</v>
      </c>
      <c r="F1092" s="314">
        <v>182</v>
      </c>
      <c r="G1092" s="314"/>
      <c r="H1092" s="316"/>
      <c r="I1092" s="316"/>
      <c r="J1092" s="316"/>
      <c r="K1092" s="6" t="s">
        <v>2394</v>
      </c>
      <c r="O1092" s="421"/>
      <c r="P1092" s="11" t="s">
        <v>2982</v>
      </c>
      <c r="Q1092" s="11" t="s">
        <v>2076</v>
      </c>
      <c r="R1092" s="11">
        <v>220</v>
      </c>
      <c r="S1092" s="630"/>
      <c r="T1092" s="703">
        <v>220</v>
      </c>
      <c r="U1092" s="703"/>
      <c r="V1092" s="703"/>
      <c r="W1092" s="703"/>
      <c r="X1092" s="703"/>
      <c r="Y1092" s="4" t="s">
        <v>2981</v>
      </c>
    </row>
    <row r="1093" spans="1:25" x14ac:dyDescent="0.3">
      <c r="A1093" s="421"/>
      <c r="B1093" s="40" t="s">
        <v>2392</v>
      </c>
      <c r="C1093" s="11" t="s">
        <v>424</v>
      </c>
      <c r="D1093" s="11">
        <v>240</v>
      </c>
      <c r="E1093" s="11">
        <v>552</v>
      </c>
      <c r="F1093" s="281">
        <v>240</v>
      </c>
      <c r="G1093" s="281"/>
      <c r="H1093" s="315"/>
      <c r="I1093" s="315"/>
      <c r="J1093" s="315"/>
      <c r="K1093" s="6" t="s">
        <v>2393</v>
      </c>
      <c r="O1093" s="587"/>
      <c r="P1093" s="552" t="s">
        <v>2983</v>
      </c>
      <c r="Q1093" s="546" t="s">
        <v>2076</v>
      </c>
      <c r="R1093" s="552">
        <v>580</v>
      </c>
      <c r="S1093" s="648"/>
      <c r="T1093" s="703"/>
      <c r="U1093" s="703"/>
      <c r="V1093" s="703">
        <v>580</v>
      </c>
      <c r="W1093" s="703"/>
      <c r="X1093" s="703"/>
      <c r="Y1093" s="575" t="s">
        <v>2981</v>
      </c>
    </row>
    <row r="1094" spans="1:25" x14ac:dyDescent="0.3">
      <c r="A1094" s="421"/>
      <c r="B1094" s="40" t="s">
        <v>2395</v>
      </c>
      <c r="C1094" s="11" t="s">
        <v>424</v>
      </c>
      <c r="D1094" s="11">
        <v>360</v>
      </c>
      <c r="E1094" s="11">
        <v>828</v>
      </c>
      <c r="F1094" s="281"/>
      <c r="G1094" s="281">
        <v>360</v>
      </c>
      <c r="H1094" s="315"/>
      <c r="I1094" s="315"/>
      <c r="J1094" s="315"/>
      <c r="K1094" s="6" t="s">
        <v>2396</v>
      </c>
      <c r="O1094" s="588" t="s">
        <v>3554</v>
      </c>
      <c r="P1094" s="545" t="s">
        <v>3051</v>
      </c>
      <c r="Q1094" s="546" t="s">
        <v>3052</v>
      </c>
      <c r="R1094" s="545">
        <v>330</v>
      </c>
      <c r="S1094" s="545"/>
      <c r="T1094" s="315"/>
      <c r="U1094" s="315">
        <v>330</v>
      </c>
      <c r="V1094" s="315"/>
      <c r="W1094" s="315"/>
      <c r="X1094" s="315"/>
      <c r="Y1094" s="574"/>
    </row>
    <row r="1095" spans="1:25" x14ac:dyDescent="0.3">
      <c r="A1095" s="421"/>
      <c r="B1095" s="40" t="s">
        <v>2397</v>
      </c>
      <c r="C1095" s="11" t="s">
        <v>2065</v>
      </c>
      <c r="D1095" s="11">
        <v>160</v>
      </c>
      <c r="E1095" s="11">
        <v>368</v>
      </c>
      <c r="F1095" s="281">
        <v>160</v>
      </c>
      <c r="G1095" s="281"/>
      <c r="H1095" s="315"/>
      <c r="I1095" s="315"/>
      <c r="J1095" s="315"/>
      <c r="K1095" s="6" t="s">
        <v>2400</v>
      </c>
      <c r="O1095" s="421"/>
      <c r="P1095" s="11" t="s">
        <v>3062</v>
      </c>
      <c r="Q1095" s="11" t="s">
        <v>2076</v>
      </c>
      <c r="R1095" s="11">
        <v>1000</v>
      </c>
      <c r="S1095" s="630"/>
      <c r="T1095" s="703"/>
      <c r="U1095" s="703"/>
      <c r="V1095" s="703"/>
      <c r="W1095" s="703"/>
      <c r="X1095" s="703">
        <v>1000</v>
      </c>
      <c r="Y1095" s="4"/>
    </row>
    <row r="1096" spans="1:25" x14ac:dyDescent="0.3">
      <c r="A1096" s="421"/>
      <c r="B1096" s="40" t="s">
        <v>2398</v>
      </c>
      <c r="C1096" s="11" t="s">
        <v>2065</v>
      </c>
      <c r="D1096" s="11">
        <v>320</v>
      </c>
      <c r="E1096" s="11">
        <v>736</v>
      </c>
      <c r="F1096" s="281"/>
      <c r="G1096" s="281">
        <v>320</v>
      </c>
      <c r="H1096" s="315"/>
      <c r="I1096" s="315"/>
      <c r="J1096" s="315"/>
      <c r="K1096" s="6" t="s">
        <v>2399</v>
      </c>
      <c r="O1096" s="588" t="s">
        <v>3264</v>
      </c>
      <c r="P1096" s="545" t="s">
        <v>3265</v>
      </c>
      <c r="Q1096" s="546" t="s">
        <v>2076</v>
      </c>
      <c r="R1096" s="545">
        <v>120</v>
      </c>
      <c r="S1096" s="545"/>
      <c r="T1096" s="315">
        <v>120</v>
      </c>
      <c r="U1096" s="315"/>
      <c r="V1096" s="315"/>
      <c r="W1096" s="315"/>
      <c r="X1096" s="315"/>
      <c r="Y1096" s="574" t="s">
        <v>3268</v>
      </c>
    </row>
    <row r="1097" spans="1:25" x14ac:dyDescent="0.3">
      <c r="A1097" s="421"/>
      <c r="B1097" s="40" t="s">
        <v>2401</v>
      </c>
      <c r="C1097" s="11" t="s">
        <v>2402</v>
      </c>
      <c r="D1097" s="11">
        <v>320</v>
      </c>
      <c r="E1097" s="11">
        <v>750</v>
      </c>
      <c r="F1097" s="281"/>
      <c r="G1097" s="281">
        <v>320</v>
      </c>
      <c r="H1097" s="315"/>
      <c r="I1097" s="315"/>
      <c r="J1097" s="315"/>
      <c r="K1097" s="6" t="s">
        <v>2399</v>
      </c>
      <c r="O1097" s="421" t="s">
        <v>3284</v>
      </c>
      <c r="P1097" s="11" t="s">
        <v>3266</v>
      </c>
      <c r="Q1097" s="11" t="s">
        <v>2076</v>
      </c>
      <c r="R1097" s="11">
        <v>240</v>
      </c>
      <c r="S1097" s="11"/>
      <c r="T1097" s="281">
        <v>240</v>
      </c>
      <c r="U1097" s="281"/>
      <c r="V1097" s="281"/>
      <c r="W1097" s="281"/>
      <c r="X1097" s="281"/>
      <c r="Y1097" s="6" t="s">
        <v>3269</v>
      </c>
    </row>
    <row r="1098" spans="1:25" x14ac:dyDescent="0.3">
      <c r="A1098" s="421"/>
      <c r="B1098" s="40" t="s">
        <v>2403</v>
      </c>
      <c r="C1098" s="11" t="s">
        <v>2404</v>
      </c>
      <c r="D1098" s="11">
        <v>480</v>
      </c>
      <c r="E1098" s="11">
        <v>1120</v>
      </c>
      <c r="F1098" s="281"/>
      <c r="G1098" s="281">
        <v>480</v>
      </c>
      <c r="H1098" s="315"/>
      <c r="I1098" s="315"/>
      <c r="J1098" s="315"/>
      <c r="K1098" s="6" t="s">
        <v>2399</v>
      </c>
      <c r="O1098" s="547"/>
      <c r="P1098" s="546" t="s">
        <v>3267</v>
      </c>
      <c r="Q1098" s="546" t="s">
        <v>2076</v>
      </c>
      <c r="R1098" s="546"/>
      <c r="S1098" s="546"/>
      <c r="T1098" s="281"/>
      <c r="U1098" s="281"/>
      <c r="V1098" s="281"/>
      <c r="W1098" s="281"/>
      <c r="X1098" s="281"/>
      <c r="Y1098" s="574" t="s">
        <v>3270</v>
      </c>
    </row>
    <row r="1099" spans="1:25" x14ac:dyDescent="0.3">
      <c r="A1099" s="421"/>
      <c r="B1099" s="40" t="s">
        <v>2405</v>
      </c>
      <c r="C1099" s="11" t="s">
        <v>2406</v>
      </c>
      <c r="D1099" s="11">
        <v>640</v>
      </c>
      <c r="E1099" s="11">
        <v>1509</v>
      </c>
      <c r="F1099" s="281"/>
      <c r="G1099" s="281"/>
      <c r="H1099" s="315">
        <v>640</v>
      </c>
      <c r="I1099" s="315"/>
      <c r="J1099" s="315"/>
      <c r="K1099" s="6" t="s">
        <v>2407</v>
      </c>
      <c r="O1099" s="421"/>
      <c r="P1099" s="11" t="s">
        <v>3271</v>
      </c>
      <c r="Q1099" s="11" t="s">
        <v>2076</v>
      </c>
      <c r="R1099" s="11">
        <v>260</v>
      </c>
      <c r="S1099" s="11"/>
      <c r="T1099" s="281"/>
      <c r="U1099" s="281">
        <v>260</v>
      </c>
      <c r="V1099" s="281"/>
      <c r="W1099" s="281"/>
      <c r="X1099" s="281"/>
      <c r="Y1099" s="6" t="s">
        <v>3278</v>
      </c>
    </row>
    <row r="1100" spans="1:25" x14ac:dyDescent="0.3">
      <c r="A1100" s="421"/>
      <c r="B1100" s="40" t="s">
        <v>2408</v>
      </c>
      <c r="C1100" s="11" t="s">
        <v>2079</v>
      </c>
      <c r="D1100" s="11">
        <v>100</v>
      </c>
      <c r="E1100" s="11">
        <v>230</v>
      </c>
      <c r="F1100" s="281">
        <v>100</v>
      </c>
      <c r="G1100" s="281"/>
      <c r="H1100" s="281"/>
      <c r="I1100" s="281"/>
      <c r="J1100" s="281"/>
      <c r="K1100" s="6" t="s">
        <v>2412</v>
      </c>
      <c r="O1100" s="547"/>
      <c r="P1100" s="546" t="s">
        <v>3272</v>
      </c>
      <c r="Q1100" s="546" t="s">
        <v>2076</v>
      </c>
      <c r="R1100" s="546">
        <v>330</v>
      </c>
      <c r="S1100" s="546"/>
      <c r="T1100" s="281"/>
      <c r="U1100" s="281">
        <v>330</v>
      </c>
      <c r="V1100" s="281"/>
      <c r="W1100" s="281"/>
      <c r="X1100" s="281"/>
      <c r="Y1100" s="562" t="s">
        <v>3274</v>
      </c>
    </row>
    <row r="1101" spans="1:25" x14ac:dyDescent="0.3">
      <c r="A1101" s="421"/>
      <c r="B1101" s="40" t="s">
        <v>2409</v>
      </c>
      <c r="C1101" s="11" t="s">
        <v>2079</v>
      </c>
      <c r="D1101" s="11">
        <v>180</v>
      </c>
      <c r="E1101" s="11">
        <v>414</v>
      </c>
      <c r="F1101" s="281">
        <v>180</v>
      </c>
      <c r="G1101" s="281"/>
      <c r="H1101" s="281"/>
      <c r="I1101" s="281"/>
      <c r="J1101" s="281"/>
      <c r="K1101" s="4" t="s">
        <v>2413</v>
      </c>
      <c r="O1101" s="547"/>
      <c r="P1101" s="546" t="s">
        <v>3275</v>
      </c>
      <c r="Q1101" s="546" t="s">
        <v>2076</v>
      </c>
      <c r="R1101" s="546">
        <v>360</v>
      </c>
      <c r="S1101" s="546"/>
      <c r="T1101" s="281"/>
      <c r="U1101" s="281">
        <v>360</v>
      </c>
      <c r="V1101" s="281"/>
      <c r="W1101" s="281"/>
      <c r="X1101" s="281"/>
      <c r="Y1101" s="574" t="s">
        <v>3276</v>
      </c>
    </row>
    <row r="1102" spans="1:25" x14ac:dyDescent="0.3">
      <c r="A1102" s="421"/>
      <c r="B1102" s="40" t="s">
        <v>2410</v>
      </c>
      <c r="C1102" s="11" t="s">
        <v>2079</v>
      </c>
      <c r="D1102" s="11">
        <v>200</v>
      </c>
      <c r="E1102" s="11">
        <v>529</v>
      </c>
      <c r="F1102" s="281">
        <v>200</v>
      </c>
      <c r="G1102" s="281"/>
      <c r="H1102" s="281"/>
      <c r="I1102" s="281"/>
      <c r="J1102" s="281"/>
      <c r="K1102" s="4" t="s">
        <v>2414</v>
      </c>
      <c r="O1102" s="421"/>
      <c r="P1102" s="11" t="s">
        <v>3279</v>
      </c>
      <c r="Q1102" s="11" t="s">
        <v>2076</v>
      </c>
      <c r="R1102" s="11">
        <v>480</v>
      </c>
      <c r="S1102" s="11"/>
      <c r="T1102" s="281"/>
      <c r="U1102" s="281">
        <v>480</v>
      </c>
      <c r="V1102" s="281"/>
      <c r="W1102" s="281"/>
      <c r="X1102" s="281"/>
      <c r="Y1102" s="6" t="s">
        <v>3276</v>
      </c>
    </row>
    <row r="1103" spans="1:25" x14ac:dyDescent="0.3">
      <c r="A1103" s="421"/>
      <c r="B1103" s="40" t="s">
        <v>2411</v>
      </c>
      <c r="C1103" s="11" t="s">
        <v>2079</v>
      </c>
      <c r="D1103" s="11">
        <v>300</v>
      </c>
      <c r="E1103" s="11">
        <v>690</v>
      </c>
      <c r="F1103" s="281"/>
      <c r="G1103" s="281">
        <v>300</v>
      </c>
      <c r="H1103" s="281"/>
      <c r="I1103" s="281"/>
      <c r="J1103" s="281"/>
      <c r="K1103" s="4" t="s">
        <v>2415</v>
      </c>
      <c r="O1103" s="547"/>
      <c r="P1103" s="546" t="s">
        <v>3280</v>
      </c>
      <c r="Q1103" s="546" t="s">
        <v>2076</v>
      </c>
      <c r="R1103" s="546">
        <v>390</v>
      </c>
      <c r="S1103" s="546"/>
      <c r="T1103" s="281"/>
      <c r="U1103" s="281">
        <v>390</v>
      </c>
      <c r="V1103" s="281"/>
      <c r="W1103" s="281"/>
      <c r="X1103" s="281"/>
      <c r="Y1103" s="574" t="s">
        <v>3281</v>
      </c>
    </row>
    <row r="1104" spans="1:25" x14ac:dyDescent="0.3">
      <c r="A1104" s="421"/>
      <c r="B1104" s="40" t="s">
        <v>2416</v>
      </c>
      <c r="C1104" s="11" t="s">
        <v>2076</v>
      </c>
      <c r="D1104" s="11">
        <v>200</v>
      </c>
      <c r="E1104" s="11">
        <v>460</v>
      </c>
      <c r="F1104" s="281">
        <v>200</v>
      </c>
      <c r="G1104" s="281"/>
      <c r="H1104" s="315"/>
      <c r="I1104" s="315"/>
      <c r="J1104" s="315"/>
      <c r="K1104" s="6" t="s">
        <v>2417</v>
      </c>
      <c r="O1104" s="429"/>
      <c r="P1104" s="13" t="s">
        <v>3282</v>
      </c>
      <c r="Q1104" s="11" t="s">
        <v>2076</v>
      </c>
      <c r="R1104" s="13"/>
      <c r="S1104" s="13"/>
      <c r="T1104" s="314"/>
      <c r="U1104" s="314"/>
      <c r="V1104" s="314"/>
      <c r="W1104" s="314"/>
      <c r="X1104" s="314"/>
      <c r="Y1104" s="114" t="s">
        <v>3283</v>
      </c>
    </row>
    <row r="1105" spans="1:25" x14ac:dyDescent="0.3">
      <c r="A1105" s="421"/>
      <c r="B1105" s="40" t="s">
        <v>2418</v>
      </c>
      <c r="C1105" s="11" t="s">
        <v>2076</v>
      </c>
      <c r="D1105" s="11">
        <v>500</v>
      </c>
      <c r="E1105" s="11">
        <v>1150</v>
      </c>
      <c r="F1105" s="281"/>
      <c r="G1105" s="281"/>
      <c r="H1105" s="315">
        <v>500</v>
      </c>
      <c r="I1105" s="315"/>
      <c r="J1105" s="315"/>
      <c r="K1105" s="6" t="s">
        <v>2419</v>
      </c>
      <c r="O1105" s="430" t="s">
        <v>3286</v>
      </c>
      <c r="P1105" s="96" t="s">
        <v>3287</v>
      </c>
      <c r="Q1105" s="11" t="s">
        <v>2076</v>
      </c>
      <c r="R1105" s="26">
        <v>136</v>
      </c>
      <c r="S1105" s="26"/>
      <c r="T1105" s="316">
        <v>136</v>
      </c>
      <c r="U1105" s="316"/>
      <c r="V1105" s="316"/>
      <c r="W1105" s="316"/>
      <c r="X1105" s="316"/>
      <c r="Y1105" s="66" t="s">
        <v>3292</v>
      </c>
    </row>
    <row r="1106" spans="1:25" x14ac:dyDescent="0.3">
      <c r="A1106" s="421"/>
      <c r="B1106" s="40" t="s">
        <v>2420</v>
      </c>
      <c r="C1106" s="11" t="s">
        <v>2076</v>
      </c>
      <c r="D1106" s="11">
        <v>700</v>
      </c>
      <c r="E1106" s="11">
        <v>1610</v>
      </c>
      <c r="F1106" s="281"/>
      <c r="G1106" s="281"/>
      <c r="H1106" s="281">
        <v>700</v>
      </c>
      <c r="I1106" s="281"/>
      <c r="J1106" s="281"/>
      <c r="K1106" s="6" t="s">
        <v>2421</v>
      </c>
      <c r="O1106" s="547" t="s">
        <v>3303</v>
      </c>
      <c r="P1106" s="623" t="s">
        <v>3288</v>
      </c>
      <c r="Q1106" s="546" t="s">
        <v>2076</v>
      </c>
      <c r="R1106" s="546">
        <v>180</v>
      </c>
      <c r="S1106" s="546"/>
      <c r="T1106" s="281">
        <v>180</v>
      </c>
      <c r="U1106" s="281"/>
      <c r="V1106" s="281"/>
      <c r="W1106" s="281"/>
      <c r="X1106" s="281"/>
      <c r="Y1106" s="624" t="s">
        <v>3293</v>
      </c>
    </row>
    <row r="1107" spans="1:25" x14ac:dyDescent="0.3">
      <c r="A1107" s="421"/>
      <c r="B1107" s="40" t="s">
        <v>2422</v>
      </c>
      <c r="C1107" s="11" t="s">
        <v>2406</v>
      </c>
      <c r="D1107" s="11">
        <v>400</v>
      </c>
      <c r="E1107" s="11">
        <v>920</v>
      </c>
      <c r="F1107" s="281"/>
      <c r="G1107" s="281">
        <v>400</v>
      </c>
      <c r="H1107" s="281"/>
      <c r="I1107" s="281"/>
      <c r="J1107" s="281"/>
      <c r="K1107" s="6" t="s">
        <v>2423</v>
      </c>
      <c r="O1107" s="421"/>
      <c r="P1107" s="96" t="s">
        <v>3289</v>
      </c>
      <c r="Q1107" s="11" t="s">
        <v>2076</v>
      </c>
      <c r="R1107" s="11">
        <v>280</v>
      </c>
      <c r="S1107" s="11"/>
      <c r="T1107" s="281"/>
      <c r="U1107" s="281">
        <v>280</v>
      </c>
      <c r="V1107" s="281"/>
      <c r="W1107" s="281"/>
      <c r="X1107" s="281"/>
      <c r="Y1107" s="66" t="s">
        <v>3295</v>
      </c>
    </row>
    <row r="1108" spans="1:25" x14ac:dyDescent="0.3">
      <c r="A1108" s="429"/>
      <c r="B1108" s="252" t="s">
        <v>2424</v>
      </c>
      <c r="C1108" s="11" t="s">
        <v>82</v>
      </c>
      <c r="D1108" s="13">
        <v>80</v>
      </c>
      <c r="E1108" s="13">
        <v>184</v>
      </c>
      <c r="F1108" s="314">
        <v>80</v>
      </c>
      <c r="G1108" s="314"/>
      <c r="H1108" s="314"/>
      <c r="I1108" s="314"/>
      <c r="J1108" s="314"/>
      <c r="K1108" s="6" t="s">
        <v>2430</v>
      </c>
      <c r="O1108" s="547"/>
      <c r="P1108" s="623" t="s">
        <v>3290</v>
      </c>
      <c r="Q1108" s="546" t="s">
        <v>2076</v>
      </c>
      <c r="R1108" s="546">
        <v>480</v>
      </c>
      <c r="S1108" s="546"/>
      <c r="T1108" s="281"/>
      <c r="U1108" s="281">
        <v>480</v>
      </c>
      <c r="V1108" s="281"/>
      <c r="W1108" s="281"/>
      <c r="X1108" s="281"/>
      <c r="Y1108" s="624" t="s">
        <v>3294</v>
      </c>
    </row>
    <row r="1109" spans="1:25" x14ac:dyDescent="0.3">
      <c r="A1109" s="421"/>
      <c r="B1109" s="252" t="s">
        <v>2425</v>
      </c>
      <c r="C1109" s="11" t="s">
        <v>82</v>
      </c>
      <c r="D1109" s="11">
        <v>120</v>
      </c>
      <c r="E1109" s="11">
        <v>225</v>
      </c>
      <c r="F1109" s="281">
        <v>120</v>
      </c>
      <c r="G1109" s="281"/>
      <c r="H1109" s="281"/>
      <c r="I1109" s="281"/>
      <c r="J1109" s="281"/>
      <c r="K1109" s="6" t="s">
        <v>2431</v>
      </c>
      <c r="O1109" s="421"/>
      <c r="P1109" s="96" t="s">
        <v>3291</v>
      </c>
      <c r="Q1109" s="11" t="s">
        <v>2076</v>
      </c>
      <c r="R1109" s="11">
        <v>650</v>
      </c>
      <c r="S1109" s="11"/>
      <c r="T1109" s="281"/>
      <c r="U1109" s="281"/>
      <c r="V1109" s="281">
        <v>650</v>
      </c>
      <c r="W1109" s="281"/>
      <c r="X1109" s="281"/>
      <c r="Y1109" s="66" t="s">
        <v>3296</v>
      </c>
    </row>
    <row r="1110" spans="1:25" x14ac:dyDescent="0.3">
      <c r="A1110" s="421"/>
      <c r="B1110" s="40" t="s">
        <v>2426</v>
      </c>
      <c r="C1110" s="11" t="s">
        <v>82</v>
      </c>
      <c r="D1110" s="11">
        <v>10</v>
      </c>
      <c r="E1110" s="11">
        <v>23</v>
      </c>
      <c r="F1110" s="281">
        <v>10</v>
      </c>
      <c r="G1110" s="281"/>
      <c r="H1110" s="281"/>
      <c r="I1110" s="281"/>
      <c r="J1110" s="281"/>
      <c r="K1110" s="6" t="s">
        <v>2432</v>
      </c>
      <c r="O1110" s="421" t="s">
        <v>3317</v>
      </c>
      <c r="P1110" s="11" t="s">
        <v>3306</v>
      </c>
      <c r="Q1110" s="11" t="s">
        <v>2076</v>
      </c>
      <c r="R1110" s="11">
        <v>100</v>
      </c>
      <c r="S1110" s="11"/>
      <c r="T1110" s="281">
        <v>100</v>
      </c>
      <c r="U1110" s="281"/>
      <c r="V1110" s="315"/>
      <c r="W1110" s="315"/>
      <c r="X1110" s="315"/>
      <c r="Y1110" s="6" t="s">
        <v>3307</v>
      </c>
    </row>
    <row r="1111" spans="1:25" x14ac:dyDescent="0.3">
      <c r="A1111" s="421"/>
      <c r="B1111" s="40" t="s">
        <v>2427</v>
      </c>
      <c r="C1111" s="11" t="s">
        <v>82</v>
      </c>
      <c r="D1111" s="11">
        <v>15</v>
      </c>
      <c r="E1111" s="11">
        <v>34.5</v>
      </c>
      <c r="F1111" s="281">
        <v>15</v>
      </c>
      <c r="G1111" s="281"/>
      <c r="H1111" s="281"/>
      <c r="I1111" s="281"/>
      <c r="J1111" s="281"/>
      <c r="K1111" s="4" t="s">
        <v>2433</v>
      </c>
      <c r="O1111" s="547"/>
      <c r="P1111" s="546" t="s">
        <v>3308</v>
      </c>
      <c r="Q1111" s="546" t="s">
        <v>2076</v>
      </c>
      <c r="R1111" s="546">
        <v>200</v>
      </c>
      <c r="S1111" s="546"/>
      <c r="T1111" s="281">
        <v>200</v>
      </c>
      <c r="U1111" s="281"/>
      <c r="V1111" s="315"/>
      <c r="W1111" s="315"/>
      <c r="X1111" s="315"/>
      <c r="Y1111" s="574" t="s">
        <v>3309</v>
      </c>
    </row>
    <row r="1112" spans="1:25" x14ac:dyDescent="0.3">
      <c r="A1112" s="421"/>
      <c r="B1112" s="40" t="s">
        <v>2428</v>
      </c>
      <c r="C1112" s="11" t="s">
        <v>82</v>
      </c>
      <c r="D1112" s="11">
        <v>22</v>
      </c>
      <c r="E1112" s="11">
        <v>50.6</v>
      </c>
      <c r="F1112" s="314">
        <v>22</v>
      </c>
      <c r="G1112" s="314"/>
      <c r="H1112" s="314"/>
      <c r="I1112" s="314"/>
      <c r="J1112" s="314"/>
      <c r="K1112" s="4" t="s">
        <v>2434</v>
      </c>
      <c r="O1112" s="421"/>
      <c r="P1112" s="11" t="s">
        <v>3310</v>
      </c>
      <c r="Q1112" s="11" t="s">
        <v>2076</v>
      </c>
      <c r="R1112" s="11">
        <v>300</v>
      </c>
      <c r="S1112" s="11"/>
      <c r="T1112" s="281"/>
      <c r="U1112" s="281">
        <v>300</v>
      </c>
      <c r="V1112" s="315"/>
      <c r="W1112" s="315"/>
      <c r="X1112" s="315"/>
      <c r="Y1112" s="6" t="s">
        <v>3311</v>
      </c>
    </row>
    <row r="1113" spans="1:25" ht="15" thickBot="1" x14ac:dyDescent="0.35">
      <c r="A1113" s="429"/>
      <c r="B1113" s="252" t="s">
        <v>2429</v>
      </c>
      <c r="C1113" s="11" t="s">
        <v>82</v>
      </c>
      <c r="D1113" s="13">
        <v>25</v>
      </c>
      <c r="E1113" s="13">
        <v>57.5</v>
      </c>
      <c r="F1113" s="314">
        <v>25</v>
      </c>
      <c r="G1113" s="314"/>
      <c r="H1113" s="314"/>
      <c r="I1113" s="314"/>
      <c r="J1113" s="314"/>
      <c r="K1113" s="8" t="s">
        <v>2435</v>
      </c>
      <c r="O1113" s="547"/>
      <c r="P1113" s="546" t="s">
        <v>3312</v>
      </c>
      <c r="Q1113" s="546" t="s">
        <v>2076</v>
      </c>
      <c r="R1113" s="546">
        <v>450</v>
      </c>
      <c r="S1113" s="546"/>
      <c r="T1113" s="281"/>
      <c r="U1113" s="281">
        <v>450</v>
      </c>
      <c r="V1113" s="315"/>
      <c r="W1113" s="315"/>
      <c r="X1113" s="315"/>
      <c r="Y1113" s="574" t="s">
        <v>3313</v>
      </c>
    </row>
    <row r="1114" spans="1:25" ht="18.600000000000001" thickBot="1" x14ac:dyDescent="0.4">
      <c r="A1114" s="56" t="s">
        <v>2438</v>
      </c>
      <c r="B1114" s="15"/>
      <c r="C1114" s="83"/>
      <c r="D1114" s="27"/>
      <c r="E1114" s="27"/>
      <c r="F1114" s="27"/>
      <c r="G1114" s="27"/>
      <c r="H1114" s="27"/>
      <c r="I1114" s="27"/>
      <c r="J1114" s="27"/>
      <c r="K1114" s="16"/>
      <c r="O1114" s="429"/>
      <c r="P1114" s="13" t="s">
        <v>3314</v>
      </c>
      <c r="Q1114" s="11" t="s">
        <v>2076</v>
      </c>
      <c r="R1114" s="13">
        <v>800</v>
      </c>
      <c r="S1114" s="13"/>
      <c r="T1114" s="314"/>
      <c r="U1114" s="314"/>
      <c r="V1114" s="316"/>
      <c r="W1114" s="316">
        <v>800</v>
      </c>
      <c r="X1114" s="316"/>
      <c r="Y1114" s="114" t="s">
        <v>3315</v>
      </c>
    </row>
    <row r="1115" spans="1:25" x14ac:dyDescent="0.3">
      <c r="A1115" s="428" t="s">
        <v>2457</v>
      </c>
      <c r="B1115" s="10" t="s">
        <v>2439</v>
      </c>
      <c r="C1115" s="11" t="s">
        <v>424</v>
      </c>
      <c r="D1115" s="14">
        <v>336</v>
      </c>
      <c r="E1115" s="153"/>
      <c r="F1115" s="200"/>
      <c r="G1115" s="200">
        <v>336</v>
      </c>
      <c r="H1115" s="200"/>
      <c r="I1115" s="200"/>
      <c r="J1115" s="200"/>
      <c r="K1115" s="6" t="s">
        <v>2665</v>
      </c>
    </row>
    <row r="1116" spans="1:25" x14ac:dyDescent="0.3">
      <c r="A1116" s="35" t="s">
        <v>2458</v>
      </c>
      <c r="B1116" s="40" t="s">
        <v>2440</v>
      </c>
      <c r="C1116" s="11" t="s">
        <v>424</v>
      </c>
      <c r="D1116" s="11">
        <v>336</v>
      </c>
      <c r="E1116" s="153"/>
      <c r="F1116" s="200"/>
      <c r="G1116" s="200">
        <v>336</v>
      </c>
      <c r="H1116" s="200"/>
      <c r="I1116" s="200"/>
      <c r="J1116" s="200"/>
      <c r="K1116" s="6" t="s">
        <v>2666</v>
      </c>
    </row>
    <row r="1117" spans="1:25" x14ac:dyDescent="0.3">
      <c r="A1117" s="421"/>
      <c r="B1117" s="40" t="s">
        <v>2443</v>
      </c>
      <c r="C1117" s="11" t="s">
        <v>424</v>
      </c>
      <c r="D1117" s="14">
        <v>336</v>
      </c>
      <c r="E1117" s="153"/>
      <c r="F1117" s="200"/>
      <c r="G1117" s="200">
        <v>336</v>
      </c>
      <c r="H1117" s="200"/>
      <c r="I1117" s="200"/>
      <c r="J1117" s="200"/>
      <c r="K1117" s="6" t="s">
        <v>2667</v>
      </c>
    </row>
    <row r="1118" spans="1:25" x14ac:dyDescent="0.3">
      <c r="A1118" s="429"/>
      <c r="B1118" s="252" t="s">
        <v>2444</v>
      </c>
      <c r="C1118" s="11" t="s">
        <v>424</v>
      </c>
      <c r="D1118" s="11">
        <v>336</v>
      </c>
      <c r="E1118" s="153"/>
      <c r="F1118" s="200"/>
      <c r="G1118" s="200">
        <v>336</v>
      </c>
      <c r="H1118" s="200"/>
      <c r="I1118" s="200"/>
      <c r="J1118" s="200"/>
      <c r="K1118" s="6" t="s">
        <v>2668</v>
      </c>
    </row>
    <row r="1119" spans="1:25" x14ac:dyDescent="0.3">
      <c r="A1119" s="421"/>
      <c r="B1119" s="40" t="s">
        <v>2445</v>
      </c>
      <c r="C1119" s="11" t="s">
        <v>98</v>
      </c>
      <c r="D1119" s="11">
        <v>60</v>
      </c>
      <c r="E1119" s="153"/>
      <c r="F1119" s="200">
        <v>60</v>
      </c>
      <c r="G1119" s="200"/>
      <c r="H1119" s="200"/>
      <c r="I1119" s="200"/>
      <c r="J1119" s="200"/>
      <c r="K1119" s="6" t="s">
        <v>2669</v>
      </c>
      <c r="O1119" s="608" t="s">
        <v>95</v>
      </c>
      <c r="P1119" s="554" t="s">
        <v>86</v>
      </c>
      <c r="Q1119" s="546" t="s">
        <v>2077</v>
      </c>
      <c r="R1119" s="546">
        <v>90</v>
      </c>
      <c r="S1119" s="619"/>
      <c r="T1119" s="703">
        <v>90</v>
      </c>
      <c r="U1119" s="703"/>
      <c r="V1119" s="703"/>
      <c r="W1119" s="703"/>
      <c r="X1119" s="703"/>
      <c r="Y1119" s="564" t="s">
        <v>87</v>
      </c>
    </row>
    <row r="1120" spans="1:25" x14ac:dyDescent="0.3">
      <c r="A1120" s="421"/>
      <c r="B1120" s="40" t="s">
        <v>2446</v>
      </c>
      <c r="C1120" s="11" t="s">
        <v>98</v>
      </c>
      <c r="D1120" s="11">
        <v>60</v>
      </c>
      <c r="E1120" s="153"/>
      <c r="F1120" s="200">
        <v>60</v>
      </c>
      <c r="G1120" s="200"/>
      <c r="H1120" s="200"/>
      <c r="I1120" s="200"/>
      <c r="J1120" s="200"/>
      <c r="K1120" s="6" t="s">
        <v>2670</v>
      </c>
      <c r="O1120" s="431" t="s">
        <v>1346</v>
      </c>
      <c r="P1120" s="40" t="s">
        <v>89</v>
      </c>
      <c r="Q1120" s="11" t="s">
        <v>2077</v>
      </c>
      <c r="R1120" s="11">
        <v>90</v>
      </c>
      <c r="S1120" s="619"/>
      <c r="T1120" s="703">
        <v>90</v>
      </c>
      <c r="U1120" s="703"/>
      <c r="V1120" s="703"/>
      <c r="W1120" s="703"/>
      <c r="X1120" s="703"/>
      <c r="Y1120" s="20" t="s">
        <v>90</v>
      </c>
    </row>
    <row r="1121" spans="1:25" x14ac:dyDescent="0.3">
      <c r="A1121" s="421"/>
      <c r="B1121" s="40" t="s">
        <v>2447</v>
      </c>
      <c r="C1121" s="11" t="s">
        <v>98</v>
      </c>
      <c r="D1121" s="11">
        <v>60</v>
      </c>
      <c r="E1121" s="153"/>
      <c r="F1121" s="200">
        <v>60</v>
      </c>
      <c r="G1121" s="200"/>
      <c r="H1121" s="200"/>
      <c r="I1121" s="200"/>
      <c r="J1121" s="200"/>
      <c r="K1121" s="6" t="s">
        <v>2671</v>
      </c>
      <c r="O1121" s="547"/>
      <c r="P1121" s="554" t="s">
        <v>91</v>
      </c>
      <c r="Q1121" s="546" t="s">
        <v>2077</v>
      </c>
      <c r="R1121" s="546">
        <v>40</v>
      </c>
      <c r="S1121" s="619"/>
      <c r="T1121" s="703">
        <v>40</v>
      </c>
      <c r="U1121" s="703"/>
      <c r="V1121" s="703"/>
      <c r="W1121" s="703"/>
      <c r="X1121" s="703"/>
      <c r="Y1121" s="564" t="s">
        <v>92</v>
      </c>
    </row>
    <row r="1122" spans="1:25" x14ac:dyDescent="0.3">
      <c r="A1122" s="421"/>
      <c r="B1122" s="40" t="s">
        <v>2447</v>
      </c>
      <c r="C1122" s="11" t="s">
        <v>98</v>
      </c>
      <c r="D1122" s="11">
        <v>60</v>
      </c>
      <c r="E1122" s="153"/>
      <c r="F1122" s="200">
        <v>60</v>
      </c>
      <c r="G1122" s="200"/>
      <c r="H1122" s="200"/>
      <c r="I1122" s="200"/>
      <c r="J1122" s="200"/>
      <c r="K1122" s="6" t="s">
        <v>2672</v>
      </c>
      <c r="O1122" s="421"/>
      <c r="P1122" s="40" t="s">
        <v>93</v>
      </c>
      <c r="Q1122" s="11" t="s">
        <v>2077</v>
      </c>
      <c r="R1122" s="11">
        <v>15</v>
      </c>
      <c r="S1122" s="619"/>
      <c r="T1122" s="703">
        <v>15</v>
      </c>
      <c r="U1122" s="703"/>
      <c r="V1122" s="703"/>
      <c r="W1122" s="703"/>
      <c r="X1122" s="703"/>
      <c r="Y1122" s="20" t="s">
        <v>92</v>
      </c>
    </row>
    <row r="1123" spans="1:25" x14ac:dyDescent="0.3">
      <c r="A1123" s="421"/>
      <c r="B1123" s="1" t="s">
        <v>2448</v>
      </c>
      <c r="C1123" s="11" t="s">
        <v>98</v>
      </c>
      <c r="D1123" s="11">
        <v>60</v>
      </c>
      <c r="E1123" s="153"/>
      <c r="F1123" s="200">
        <v>60</v>
      </c>
      <c r="G1123" s="200"/>
      <c r="H1123" s="200"/>
      <c r="I1123" s="200"/>
      <c r="J1123" s="200"/>
      <c r="K1123" s="4" t="s">
        <v>2673</v>
      </c>
      <c r="O1123" s="421"/>
      <c r="P1123" s="40" t="s">
        <v>136</v>
      </c>
      <c r="Q1123" s="11" t="s">
        <v>2080</v>
      </c>
      <c r="R1123" s="11">
        <v>30</v>
      </c>
      <c r="S1123" s="619"/>
      <c r="T1123" s="703">
        <v>30</v>
      </c>
      <c r="U1123" s="703"/>
      <c r="V1123" s="703"/>
      <c r="W1123" s="703"/>
      <c r="X1123" s="703"/>
      <c r="Y1123" s="20" t="s">
        <v>1047</v>
      </c>
    </row>
    <row r="1124" spans="1:25" x14ac:dyDescent="0.3">
      <c r="A1124" s="421"/>
      <c r="B1124" s="40" t="s">
        <v>2449</v>
      </c>
      <c r="C1124" s="11" t="s">
        <v>98</v>
      </c>
      <c r="D1124" s="11">
        <v>60</v>
      </c>
      <c r="E1124" s="153"/>
      <c r="F1124" s="200">
        <v>60</v>
      </c>
      <c r="G1124" s="200"/>
      <c r="H1124" s="200"/>
      <c r="I1124" s="200"/>
      <c r="J1124" s="200"/>
      <c r="K1124" s="4" t="s">
        <v>2674</v>
      </c>
      <c r="O1124" s="555"/>
      <c r="P1124" s="546" t="s">
        <v>2688</v>
      </c>
      <c r="Q1124" s="546" t="s">
        <v>2689</v>
      </c>
      <c r="R1124" s="546">
        <v>225</v>
      </c>
      <c r="S1124" s="546">
        <v>330</v>
      </c>
      <c r="T1124" s="703">
        <v>225</v>
      </c>
      <c r="U1124" s="703"/>
      <c r="V1124" s="703"/>
      <c r="W1124" s="703"/>
      <c r="X1124" s="703"/>
      <c r="Y1124" s="562" t="s">
        <v>2690</v>
      </c>
    </row>
    <row r="1125" spans="1:25" x14ac:dyDescent="0.3">
      <c r="A1125" s="421"/>
      <c r="B1125" s="40" t="s">
        <v>2454</v>
      </c>
      <c r="C1125" s="11" t="s">
        <v>98</v>
      </c>
      <c r="D1125" s="11">
        <v>60</v>
      </c>
      <c r="E1125" s="153"/>
      <c r="F1125" s="200">
        <v>60</v>
      </c>
      <c r="G1125" s="200"/>
      <c r="H1125" s="200"/>
      <c r="I1125" s="200"/>
      <c r="J1125" s="200"/>
      <c r="K1125" s="4" t="s">
        <v>2675</v>
      </c>
      <c r="O1125" s="429"/>
      <c r="P1125" s="11" t="s">
        <v>2691</v>
      </c>
      <c r="Q1125" s="11" t="s">
        <v>2689</v>
      </c>
      <c r="R1125" s="13">
        <v>270</v>
      </c>
      <c r="S1125" s="13">
        <v>578</v>
      </c>
      <c r="T1125" s="703"/>
      <c r="U1125" s="703">
        <v>270</v>
      </c>
      <c r="V1125" s="703"/>
      <c r="W1125" s="703"/>
      <c r="X1125" s="703"/>
      <c r="Y1125" s="6" t="s">
        <v>2684</v>
      </c>
    </row>
    <row r="1126" spans="1:25" ht="15" thickBot="1" x14ac:dyDescent="0.35">
      <c r="A1126" s="429"/>
      <c r="B1126" s="252" t="s">
        <v>2455</v>
      </c>
      <c r="C1126" s="11" t="s">
        <v>98</v>
      </c>
      <c r="D1126" s="13">
        <v>60</v>
      </c>
      <c r="E1126" s="154"/>
      <c r="F1126" s="200">
        <v>60</v>
      </c>
      <c r="G1126" s="200"/>
      <c r="H1126" s="200"/>
      <c r="I1126" s="200"/>
      <c r="J1126" s="200"/>
      <c r="K1126" s="8" t="s">
        <v>2676</v>
      </c>
      <c r="O1126" s="421"/>
      <c r="P1126" s="11" t="s">
        <v>3298</v>
      </c>
      <c r="Q1126" s="11" t="s">
        <v>2077</v>
      </c>
      <c r="R1126" s="11">
        <v>95</v>
      </c>
      <c r="S1126" s="11"/>
      <c r="T1126" s="281">
        <v>95</v>
      </c>
      <c r="U1126" s="281"/>
      <c r="V1126" s="281"/>
      <c r="W1126" s="281"/>
      <c r="X1126" s="281"/>
      <c r="Y1126" s="66" t="s">
        <v>3299</v>
      </c>
    </row>
    <row r="1127" spans="1:25" ht="18.600000000000001" thickBot="1" x14ac:dyDescent="0.4">
      <c r="A1127" s="56" t="s">
        <v>2459</v>
      </c>
      <c r="B1127" s="15"/>
      <c r="C1127" s="83"/>
      <c r="D1127" s="27"/>
      <c r="E1127" s="27"/>
      <c r="F1127" s="27"/>
      <c r="G1127" s="27"/>
      <c r="H1127" s="27"/>
      <c r="I1127" s="27"/>
      <c r="J1127" s="27"/>
      <c r="K1127" s="16"/>
      <c r="O1127" s="588" t="s">
        <v>3316</v>
      </c>
      <c r="P1127" s="545" t="s">
        <v>3305</v>
      </c>
      <c r="Q1127" s="546" t="s">
        <v>2077</v>
      </c>
      <c r="R1127" s="545">
        <v>90</v>
      </c>
      <c r="S1127" s="545"/>
      <c r="T1127" s="315">
        <v>90</v>
      </c>
      <c r="U1127" s="315"/>
      <c r="V1127" s="315"/>
      <c r="W1127" s="315"/>
      <c r="X1127" s="315"/>
      <c r="Y1127" s="574" t="s">
        <v>252</v>
      </c>
    </row>
    <row r="1128" spans="1:25" x14ac:dyDescent="0.3">
      <c r="A1128" s="426" t="s">
        <v>2469</v>
      </c>
      <c r="B1128" s="10" t="s">
        <v>2460</v>
      </c>
      <c r="C1128" s="11" t="s">
        <v>2461</v>
      </c>
      <c r="D1128" s="14">
        <v>240</v>
      </c>
      <c r="E1128" s="14">
        <v>624</v>
      </c>
      <c r="F1128" s="200">
        <v>240</v>
      </c>
      <c r="G1128" s="200"/>
      <c r="H1128" s="200"/>
      <c r="I1128" s="200"/>
      <c r="J1128" s="200"/>
      <c r="K1128" s="6" t="s">
        <v>2463</v>
      </c>
      <c r="O1128" s="430" t="s">
        <v>3329</v>
      </c>
      <c r="P1128" s="26" t="s">
        <v>3319</v>
      </c>
      <c r="Q1128" s="11" t="s">
        <v>2077</v>
      </c>
      <c r="R1128" s="26">
        <v>160</v>
      </c>
      <c r="S1128" s="26">
        <v>380</v>
      </c>
      <c r="T1128" s="703">
        <v>160</v>
      </c>
      <c r="U1128" s="703"/>
      <c r="V1128" s="703"/>
      <c r="W1128" s="703"/>
      <c r="X1128" s="703"/>
      <c r="Y1128" s="114"/>
    </row>
    <row r="1129" spans="1:25" x14ac:dyDescent="0.3">
      <c r="A1129" s="35" t="s">
        <v>2470</v>
      </c>
      <c r="B1129" s="10" t="s">
        <v>2462</v>
      </c>
      <c r="C1129" s="11" t="s">
        <v>2404</v>
      </c>
      <c r="D1129" s="11">
        <v>630</v>
      </c>
      <c r="E1129" s="11">
        <v>1700</v>
      </c>
      <c r="F1129" s="200"/>
      <c r="G1129" s="200"/>
      <c r="H1129" s="200">
        <v>630</v>
      </c>
      <c r="I1129" s="200"/>
      <c r="J1129" s="200"/>
      <c r="K1129" s="6" t="s">
        <v>2464</v>
      </c>
      <c r="O1129" s="547" t="s">
        <v>3330</v>
      </c>
      <c r="P1129" s="546" t="s">
        <v>3320</v>
      </c>
      <c r="Q1129" s="546" t="s">
        <v>3321</v>
      </c>
      <c r="R1129" s="546">
        <v>240</v>
      </c>
      <c r="S1129" s="546">
        <v>620</v>
      </c>
      <c r="T1129" s="703">
        <v>240</v>
      </c>
      <c r="U1129" s="703"/>
      <c r="V1129" s="703"/>
      <c r="W1129" s="703"/>
      <c r="X1129" s="703"/>
      <c r="Y1129" s="562"/>
    </row>
    <row r="1130" spans="1:25" x14ac:dyDescent="0.3">
      <c r="A1130" s="429"/>
      <c r="B1130" s="252" t="s">
        <v>2465</v>
      </c>
      <c r="C1130" s="11" t="s">
        <v>2402</v>
      </c>
      <c r="D1130" s="13">
        <v>100</v>
      </c>
      <c r="E1130" s="153"/>
      <c r="F1130" s="200">
        <v>100</v>
      </c>
      <c r="G1130" s="200"/>
      <c r="H1130" s="200"/>
      <c r="I1130" s="200"/>
      <c r="J1130" s="200"/>
      <c r="K1130" s="8"/>
      <c r="O1130" s="421"/>
      <c r="P1130" s="11" t="s">
        <v>3322</v>
      </c>
      <c r="Q1130" s="11" t="s">
        <v>3321</v>
      </c>
      <c r="R1130" s="11">
        <v>320</v>
      </c>
      <c r="S1130" s="11">
        <v>750</v>
      </c>
      <c r="T1130" s="703"/>
      <c r="U1130" s="703">
        <v>320</v>
      </c>
      <c r="V1130" s="703"/>
      <c r="W1130" s="703"/>
      <c r="X1130" s="703"/>
      <c r="Y1130" s="4"/>
    </row>
    <row r="1131" spans="1:25" x14ac:dyDescent="0.3">
      <c r="A1131" s="421"/>
      <c r="B1131" s="40" t="s">
        <v>2466</v>
      </c>
      <c r="C1131" s="11" t="s">
        <v>2068</v>
      </c>
      <c r="D1131" s="11">
        <v>200</v>
      </c>
      <c r="E1131" s="153"/>
      <c r="F1131" s="200">
        <v>200</v>
      </c>
      <c r="G1131" s="200"/>
      <c r="H1131" s="200"/>
      <c r="I1131" s="200"/>
      <c r="J1131" s="200"/>
      <c r="K1131" s="4"/>
      <c r="O1131" s="547"/>
      <c r="P1131" s="546" t="s">
        <v>3323</v>
      </c>
      <c r="Q1131" s="546" t="s">
        <v>3324</v>
      </c>
      <c r="R1131" s="546">
        <v>600</v>
      </c>
      <c r="S1131" s="546">
        <v>1470</v>
      </c>
      <c r="T1131" s="703"/>
      <c r="U1131" s="703"/>
      <c r="V1131" s="703">
        <v>600</v>
      </c>
      <c r="W1131" s="703"/>
      <c r="X1131" s="703"/>
      <c r="Y1131" s="562"/>
    </row>
    <row r="1132" spans="1:25" ht="15" thickBot="1" x14ac:dyDescent="0.35">
      <c r="A1132" s="429"/>
      <c r="B1132" s="252" t="s">
        <v>2467</v>
      </c>
      <c r="C1132" s="11" t="s">
        <v>82</v>
      </c>
      <c r="D1132" s="13">
        <v>32</v>
      </c>
      <c r="E1132" s="154"/>
      <c r="F1132" s="200">
        <v>32</v>
      </c>
      <c r="G1132" s="200"/>
      <c r="H1132" s="200"/>
      <c r="I1132" s="200"/>
      <c r="J1132" s="200"/>
      <c r="K1132" s="8" t="s">
        <v>2468</v>
      </c>
      <c r="O1132" s="421"/>
      <c r="P1132" s="11" t="s">
        <v>3325</v>
      </c>
      <c r="Q1132" s="11" t="s">
        <v>2077</v>
      </c>
      <c r="R1132" s="11">
        <v>150</v>
      </c>
      <c r="S1132" s="11">
        <v>360</v>
      </c>
      <c r="T1132" s="703">
        <v>150</v>
      </c>
      <c r="U1132" s="703"/>
      <c r="V1132" s="703"/>
      <c r="W1132" s="703"/>
      <c r="X1132" s="703"/>
      <c r="Y1132" s="4"/>
    </row>
    <row r="1133" spans="1:25" ht="18.600000000000001" thickBot="1" x14ac:dyDescent="0.4">
      <c r="A1133" s="56" t="s">
        <v>2471</v>
      </c>
      <c r="B1133" s="15"/>
      <c r="C1133" s="83"/>
      <c r="D1133" s="27"/>
      <c r="E1133" s="27"/>
      <c r="F1133" s="27"/>
      <c r="G1133" s="27"/>
      <c r="H1133" s="27"/>
      <c r="I1133" s="27"/>
      <c r="J1133" s="27"/>
      <c r="K1133" s="16"/>
      <c r="O1133" s="547"/>
      <c r="P1133" s="546" t="s">
        <v>3326</v>
      </c>
      <c r="Q1133" s="546" t="s">
        <v>3321</v>
      </c>
      <c r="R1133" s="546">
        <v>240</v>
      </c>
      <c r="S1133" s="546">
        <v>560</v>
      </c>
      <c r="T1133" s="703">
        <v>240</v>
      </c>
      <c r="U1133" s="703"/>
      <c r="V1133" s="703"/>
      <c r="W1133" s="703"/>
      <c r="X1133" s="703"/>
      <c r="Y1133" s="562"/>
    </row>
    <row r="1134" spans="1:25" x14ac:dyDescent="0.3">
      <c r="A1134" s="428" t="s">
        <v>2481</v>
      </c>
      <c r="B1134" s="10" t="s">
        <v>2472</v>
      </c>
      <c r="C1134" s="11" t="s">
        <v>98</v>
      </c>
      <c r="D1134" s="153"/>
      <c r="E1134" s="14">
        <v>1.5</v>
      </c>
      <c r="F1134" s="200"/>
      <c r="G1134" s="200"/>
      <c r="H1134" s="200"/>
      <c r="I1134" s="200"/>
      <c r="J1134" s="200"/>
      <c r="K1134" s="6" t="s">
        <v>2475</v>
      </c>
      <c r="O1134" s="421"/>
      <c r="P1134" s="11" t="s">
        <v>3327</v>
      </c>
      <c r="Q1134" s="11" t="s">
        <v>2077</v>
      </c>
      <c r="R1134" s="11">
        <v>100</v>
      </c>
      <c r="S1134" s="11"/>
      <c r="T1134" s="703">
        <v>100</v>
      </c>
      <c r="U1134" s="703"/>
      <c r="V1134" s="703"/>
      <c r="W1134" s="703"/>
      <c r="X1134" s="703"/>
      <c r="Y1134" s="4"/>
    </row>
    <row r="1135" spans="1:25" x14ac:dyDescent="0.3">
      <c r="A1135" s="35" t="s">
        <v>2482</v>
      </c>
      <c r="B1135" s="40" t="s">
        <v>2473</v>
      </c>
      <c r="C1135" s="11" t="s">
        <v>98</v>
      </c>
      <c r="D1135" s="153"/>
      <c r="E1135" s="11">
        <v>1.1000000000000001</v>
      </c>
      <c r="F1135" s="200"/>
      <c r="G1135" s="200"/>
      <c r="H1135" s="200"/>
      <c r="I1135" s="200"/>
      <c r="J1135" s="200"/>
      <c r="K1135" s="4" t="s">
        <v>2476</v>
      </c>
      <c r="O1135" s="587"/>
      <c r="P1135" s="552" t="s">
        <v>3328</v>
      </c>
      <c r="Q1135" s="546" t="s">
        <v>2077</v>
      </c>
      <c r="R1135" s="552">
        <v>100</v>
      </c>
      <c r="S1135" s="552"/>
      <c r="T1135" s="703">
        <v>100</v>
      </c>
      <c r="U1135" s="703"/>
      <c r="V1135" s="703"/>
      <c r="W1135" s="703"/>
      <c r="X1135" s="703"/>
      <c r="Y1135" s="575"/>
    </row>
    <row r="1136" spans="1:25" x14ac:dyDescent="0.3">
      <c r="A1136" s="421" t="s">
        <v>2484</v>
      </c>
      <c r="B1136" s="40" t="s">
        <v>2474</v>
      </c>
      <c r="C1136" s="11" t="s">
        <v>98</v>
      </c>
      <c r="D1136" s="153"/>
      <c r="E1136" s="153"/>
      <c r="F1136" s="200"/>
      <c r="G1136" s="200"/>
      <c r="H1136" s="200"/>
      <c r="I1136" s="200"/>
      <c r="J1136" s="200"/>
      <c r="K1136" s="4" t="s">
        <v>2477</v>
      </c>
      <c r="O1136" s="426" t="s">
        <v>3495</v>
      </c>
      <c r="P1136" s="14" t="s">
        <v>3488</v>
      </c>
      <c r="Q1136" s="11" t="s">
        <v>2077</v>
      </c>
      <c r="R1136" s="14">
        <v>135</v>
      </c>
      <c r="S1136" s="14">
        <v>52.74</v>
      </c>
      <c r="T1136" s="315">
        <v>135</v>
      </c>
      <c r="U1136" s="315"/>
      <c r="V1136" s="315"/>
      <c r="W1136" s="315"/>
      <c r="X1136" s="315"/>
      <c r="Y1136" s="6" t="s">
        <v>3490</v>
      </c>
    </row>
    <row r="1137" spans="1:25" ht="15" thickBot="1" x14ac:dyDescent="0.35">
      <c r="A1137" s="429"/>
      <c r="B1137" s="252" t="s">
        <v>2478</v>
      </c>
      <c r="C1137" s="11" t="s">
        <v>2479</v>
      </c>
      <c r="D1137" s="13">
        <v>780</v>
      </c>
      <c r="E1137" s="13">
        <v>1570</v>
      </c>
      <c r="F1137" s="200"/>
      <c r="G1137" s="200"/>
      <c r="H1137" s="200"/>
      <c r="I1137" s="200">
        <v>780</v>
      </c>
      <c r="J1137" s="200"/>
      <c r="K1137" s="8" t="s">
        <v>2480</v>
      </c>
      <c r="O1137" s="547" t="s">
        <v>3496</v>
      </c>
      <c r="P1137" s="546" t="s">
        <v>3489</v>
      </c>
      <c r="Q1137" s="546" t="s">
        <v>2077</v>
      </c>
      <c r="R1137" s="545">
        <v>135</v>
      </c>
      <c r="S1137" s="546">
        <v>88.4</v>
      </c>
      <c r="T1137" s="281">
        <v>135</v>
      </c>
      <c r="U1137" s="281"/>
      <c r="V1137" s="281"/>
      <c r="W1137" s="281"/>
      <c r="X1137" s="281"/>
      <c r="Y1137" s="562"/>
    </row>
    <row r="1138" spans="1:25" ht="18.600000000000001" thickBot="1" x14ac:dyDescent="0.4">
      <c r="A1138" s="56" t="s">
        <v>2483</v>
      </c>
      <c r="B1138" s="15"/>
      <c r="C1138" s="83"/>
      <c r="D1138" s="27"/>
      <c r="E1138" s="27"/>
      <c r="F1138" s="27"/>
      <c r="G1138" s="27"/>
      <c r="H1138" s="27"/>
      <c r="I1138" s="27"/>
      <c r="J1138" s="27"/>
      <c r="K1138" s="16"/>
      <c r="O1138" s="421" t="s">
        <v>3497</v>
      </c>
      <c r="P1138" s="11" t="s">
        <v>3491</v>
      </c>
      <c r="Q1138" s="11" t="s">
        <v>2077</v>
      </c>
      <c r="R1138" s="14">
        <v>135</v>
      </c>
      <c r="S1138" s="14">
        <v>52.74</v>
      </c>
      <c r="T1138" s="315">
        <v>135</v>
      </c>
      <c r="U1138" s="315"/>
      <c r="V1138" s="315"/>
      <c r="W1138" s="315"/>
      <c r="X1138" s="315"/>
      <c r="Y1138" s="6" t="s">
        <v>3490</v>
      </c>
    </row>
    <row r="1139" spans="1:25" x14ac:dyDescent="0.3">
      <c r="A1139" s="428" t="s">
        <v>2489</v>
      </c>
      <c r="B1139" s="10" t="s">
        <v>2485</v>
      </c>
      <c r="C1139" s="11" t="s">
        <v>2486</v>
      </c>
      <c r="D1139" s="14">
        <v>800</v>
      </c>
      <c r="E1139" s="14">
        <v>1936</v>
      </c>
      <c r="F1139" s="200"/>
      <c r="G1139" s="200"/>
      <c r="H1139" s="200"/>
      <c r="I1139" s="200">
        <v>800</v>
      </c>
      <c r="J1139" s="200"/>
      <c r="K1139" s="6"/>
      <c r="O1139" s="421"/>
      <c r="P1139" s="11" t="s">
        <v>3522</v>
      </c>
      <c r="Q1139" s="11" t="s">
        <v>2077</v>
      </c>
      <c r="R1139" s="11">
        <v>55</v>
      </c>
      <c r="S1139" s="11"/>
      <c r="T1139" s="281">
        <v>55</v>
      </c>
      <c r="U1139" s="281"/>
      <c r="V1139" s="281"/>
      <c r="W1139" s="281"/>
      <c r="X1139" s="281"/>
      <c r="Y1139" s="4" t="s">
        <v>3524</v>
      </c>
    </row>
    <row r="1140" spans="1:25" x14ac:dyDescent="0.3">
      <c r="A1140" s="35" t="s">
        <v>2490</v>
      </c>
      <c r="B1140" s="40" t="s">
        <v>2487</v>
      </c>
      <c r="C1140" s="11" t="s">
        <v>2486</v>
      </c>
      <c r="D1140" s="14">
        <v>800</v>
      </c>
      <c r="E1140" s="14">
        <v>1936</v>
      </c>
      <c r="F1140" s="200"/>
      <c r="G1140" s="200"/>
      <c r="H1140" s="200"/>
      <c r="I1140" s="200">
        <v>800</v>
      </c>
      <c r="J1140" s="200"/>
      <c r="K1140" s="4"/>
      <c r="O1140" s="547"/>
      <c r="P1140" s="546" t="s">
        <v>3526</v>
      </c>
      <c r="Q1140" s="546" t="s">
        <v>2077</v>
      </c>
      <c r="R1140" s="546">
        <v>55</v>
      </c>
      <c r="S1140" s="546"/>
      <c r="T1140" s="281">
        <v>55</v>
      </c>
      <c r="U1140" s="281"/>
      <c r="V1140" s="315"/>
      <c r="W1140" s="315"/>
      <c r="X1140" s="315"/>
      <c r="Y1140" s="562" t="s">
        <v>3525</v>
      </c>
    </row>
    <row r="1141" spans="1:25" ht="15" thickBot="1" x14ac:dyDescent="0.35">
      <c r="A1141" s="429"/>
      <c r="B1141" s="252" t="s">
        <v>2488</v>
      </c>
      <c r="C1141" s="11" t="s">
        <v>2486</v>
      </c>
      <c r="D1141" s="13">
        <v>590</v>
      </c>
      <c r="E1141" s="13">
        <v>1218</v>
      </c>
      <c r="F1141" s="200"/>
      <c r="G1141" s="200"/>
      <c r="H1141" s="200">
        <v>590</v>
      </c>
      <c r="I1141" s="200"/>
      <c r="J1141" s="200"/>
      <c r="K1141" s="8"/>
      <c r="O1141" s="421"/>
      <c r="P1141" s="11" t="s">
        <v>3527</v>
      </c>
      <c r="Q1141" s="11" t="s">
        <v>2077</v>
      </c>
      <c r="R1141" s="11">
        <v>55</v>
      </c>
      <c r="S1141" s="11"/>
      <c r="T1141" s="281">
        <v>55</v>
      </c>
      <c r="U1141" s="281"/>
      <c r="V1141" s="315"/>
      <c r="W1141" s="315"/>
      <c r="X1141" s="315"/>
      <c r="Y1141" s="4" t="s">
        <v>3528</v>
      </c>
    </row>
    <row r="1142" spans="1:25" ht="18.600000000000001" thickBot="1" x14ac:dyDescent="0.4">
      <c r="A1142" s="56" t="s">
        <v>2491</v>
      </c>
      <c r="B1142" s="15"/>
      <c r="C1142" s="83"/>
      <c r="D1142" s="27"/>
      <c r="E1142" s="27"/>
      <c r="F1142" s="27"/>
      <c r="G1142" s="27"/>
      <c r="H1142" s="27"/>
      <c r="I1142" s="27"/>
      <c r="J1142" s="27"/>
      <c r="K1142" s="16"/>
      <c r="O1142" s="547"/>
      <c r="P1142" s="546" t="s">
        <v>3529</v>
      </c>
      <c r="Q1142" s="546" t="s">
        <v>2077</v>
      </c>
      <c r="R1142" s="546">
        <v>55</v>
      </c>
      <c r="S1142" s="546"/>
      <c r="T1142" s="281">
        <v>55</v>
      </c>
      <c r="U1142" s="281"/>
      <c r="V1142" s="315"/>
      <c r="W1142" s="315"/>
      <c r="X1142" s="315"/>
      <c r="Y1142" s="562" t="s">
        <v>3530</v>
      </c>
    </row>
    <row r="1143" spans="1:25" x14ac:dyDescent="0.3">
      <c r="A1143" s="428" t="s">
        <v>2509</v>
      </c>
      <c r="B1143" s="10" t="s">
        <v>2492</v>
      </c>
      <c r="C1143" s="11" t="s">
        <v>424</v>
      </c>
      <c r="D1143" s="14">
        <v>40</v>
      </c>
      <c r="E1143" s="14">
        <v>92</v>
      </c>
      <c r="F1143" s="315">
        <v>40</v>
      </c>
      <c r="G1143" s="315"/>
      <c r="H1143" s="315"/>
      <c r="I1143" s="315"/>
      <c r="J1143" s="315"/>
      <c r="K1143" s="6" t="s">
        <v>2494</v>
      </c>
    </row>
    <row r="1144" spans="1:25" x14ac:dyDescent="0.3">
      <c r="A1144" s="35" t="s">
        <v>2510</v>
      </c>
      <c r="B1144" s="40" t="s">
        <v>2493</v>
      </c>
      <c r="C1144" s="11" t="s">
        <v>424</v>
      </c>
      <c r="D1144" s="11">
        <v>60</v>
      </c>
      <c r="E1144" s="11">
        <v>162</v>
      </c>
      <c r="F1144" s="281">
        <v>60</v>
      </c>
      <c r="G1144" s="281"/>
      <c r="H1144" s="281"/>
      <c r="I1144" s="281"/>
      <c r="J1144" s="281"/>
      <c r="K1144" s="6" t="s">
        <v>2494</v>
      </c>
    </row>
    <row r="1145" spans="1:25" x14ac:dyDescent="0.3">
      <c r="A1145" s="421"/>
      <c r="B1145" s="40" t="s">
        <v>2495</v>
      </c>
      <c r="C1145" s="11" t="s">
        <v>424</v>
      </c>
      <c r="D1145" s="11">
        <v>330</v>
      </c>
      <c r="E1145" s="11">
        <v>895</v>
      </c>
      <c r="F1145" s="314"/>
      <c r="G1145" s="314">
        <v>330</v>
      </c>
      <c r="H1145" s="314"/>
      <c r="I1145" s="314"/>
      <c r="J1145" s="314"/>
      <c r="K1145" s="6" t="s">
        <v>2494</v>
      </c>
    </row>
    <row r="1146" spans="1:25" x14ac:dyDescent="0.3">
      <c r="A1146" s="429"/>
      <c r="B1146" s="252" t="s">
        <v>2496</v>
      </c>
      <c r="C1146" s="11" t="s">
        <v>424</v>
      </c>
      <c r="D1146" s="13">
        <v>530</v>
      </c>
      <c r="E1146" s="13">
        <v>1500</v>
      </c>
      <c r="F1146" s="314"/>
      <c r="G1146" s="314"/>
      <c r="H1146" s="314">
        <v>530</v>
      </c>
      <c r="I1146" s="314"/>
      <c r="J1146" s="314"/>
      <c r="K1146" s="6" t="s">
        <v>2494</v>
      </c>
    </row>
    <row r="1147" spans="1:25" x14ac:dyDescent="0.3">
      <c r="A1147" s="421"/>
      <c r="B1147" s="40" t="s">
        <v>2497</v>
      </c>
      <c r="C1147" s="11" t="s">
        <v>314</v>
      </c>
      <c r="D1147" s="11">
        <v>440</v>
      </c>
      <c r="E1147" s="11">
        <v>968</v>
      </c>
      <c r="F1147" s="314"/>
      <c r="G1147" s="314">
        <v>440</v>
      </c>
      <c r="H1147" s="314"/>
      <c r="I1147" s="314"/>
      <c r="J1147" s="314"/>
      <c r="K1147" s="6" t="s">
        <v>2494</v>
      </c>
      <c r="O1147" s="553" t="s">
        <v>21</v>
      </c>
      <c r="P1147" s="544" t="s">
        <v>14</v>
      </c>
      <c r="Q1147" s="545" t="s">
        <v>15</v>
      </c>
      <c r="R1147" s="545">
        <v>9</v>
      </c>
      <c r="S1147" s="545">
        <v>16</v>
      </c>
      <c r="T1147" s="700">
        <v>9</v>
      </c>
      <c r="U1147" s="703"/>
      <c r="V1147" s="703"/>
      <c r="W1147" s="703"/>
      <c r="X1147" s="703"/>
      <c r="Y1147" s="571" t="s">
        <v>1665</v>
      </c>
    </row>
    <row r="1148" spans="1:25" x14ac:dyDescent="0.3">
      <c r="A1148" s="421"/>
      <c r="B1148" s="40" t="s">
        <v>2498</v>
      </c>
      <c r="C1148" s="11" t="s">
        <v>2500</v>
      </c>
      <c r="D1148" s="11">
        <v>670</v>
      </c>
      <c r="E1148" s="11">
        <v>1010</v>
      </c>
      <c r="F1148" s="314"/>
      <c r="G1148" s="314"/>
      <c r="H1148" s="314">
        <v>670</v>
      </c>
      <c r="I1148" s="314"/>
      <c r="J1148" s="314"/>
      <c r="K1148" s="6" t="s">
        <v>2494</v>
      </c>
      <c r="O1148" s="424" t="s">
        <v>299</v>
      </c>
      <c r="P1148" s="40" t="s">
        <v>18</v>
      </c>
      <c r="Q1148" s="11" t="s">
        <v>15</v>
      </c>
      <c r="R1148" s="11">
        <v>9</v>
      </c>
      <c r="S1148" s="11">
        <v>15</v>
      </c>
      <c r="T1148" s="700">
        <v>9</v>
      </c>
      <c r="U1148" s="703"/>
      <c r="V1148" s="703"/>
      <c r="W1148" s="703"/>
      <c r="X1148" s="703"/>
      <c r="Y1148" s="20" t="s">
        <v>298</v>
      </c>
    </row>
    <row r="1149" spans="1:25" x14ac:dyDescent="0.3">
      <c r="A1149" s="421"/>
      <c r="B1149" s="40" t="s">
        <v>2499</v>
      </c>
      <c r="C1149" s="11" t="s">
        <v>2501</v>
      </c>
      <c r="D1149" s="11">
        <v>1000</v>
      </c>
      <c r="E1149" s="11">
        <v>2800</v>
      </c>
      <c r="F1149" s="314"/>
      <c r="G1149" s="314"/>
      <c r="H1149" s="314"/>
      <c r="I1149" s="314"/>
      <c r="J1149" s="314">
        <v>1000</v>
      </c>
      <c r="K1149" s="6" t="s">
        <v>2494</v>
      </c>
      <c r="O1149" s="726"/>
      <c r="P1149" s="554" t="s">
        <v>19</v>
      </c>
      <c r="Q1149" s="546" t="s">
        <v>15</v>
      </c>
      <c r="R1149" s="546">
        <v>32</v>
      </c>
      <c r="S1149" s="546">
        <v>50</v>
      </c>
      <c r="T1149" s="700">
        <v>32</v>
      </c>
      <c r="U1149" s="703"/>
      <c r="V1149" s="703"/>
      <c r="W1149" s="703"/>
      <c r="X1149" s="703"/>
      <c r="Y1149" s="564" t="s">
        <v>297</v>
      </c>
    </row>
    <row r="1150" spans="1:25" x14ac:dyDescent="0.3">
      <c r="A1150" s="421"/>
      <c r="B1150" s="40" t="s">
        <v>2502</v>
      </c>
      <c r="C1150" s="11" t="s">
        <v>2461</v>
      </c>
      <c r="D1150" s="11">
        <v>240</v>
      </c>
      <c r="E1150" s="11">
        <v>576</v>
      </c>
      <c r="F1150" s="314">
        <v>240</v>
      </c>
      <c r="G1150" s="314"/>
      <c r="H1150" s="314"/>
      <c r="I1150" s="314"/>
      <c r="J1150" s="314"/>
      <c r="K1150" s="6" t="s">
        <v>2494</v>
      </c>
      <c r="O1150" s="420"/>
      <c r="P1150" s="40" t="s">
        <v>20</v>
      </c>
      <c r="Q1150" s="11" t="s">
        <v>15</v>
      </c>
      <c r="R1150" s="11">
        <v>30</v>
      </c>
      <c r="S1150" s="11">
        <v>50</v>
      </c>
      <c r="T1150" s="700">
        <v>30</v>
      </c>
      <c r="U1150" s="703"/>
      <c r="V1150" s="703"/>
      <c r="W1150" s="703"/>
      <c r="X1150" s="703"/>
      <c r="Y1150" s="20" t="s">
        <v>298</v>
      </c>
    </row>
    <row r="1151" spans="1:25" x14ac:dyDescent="0.3">
      <c r="A1151" s="421"/>
      <c r="B1151" s="40" t="s">
        <v>2503</v>
      </c>
      <c r="C1151" s="11" t="s">
        <v>2402</v>
      </c>
      <c r="D1151" s="11">
        <v>320</v>
      </c>
      <c r="E1151" s="11">
        <v>878</v>
      </c>
      <c r="F1151" s="314"/>
      <c r="G1151" s="314">
        <v>320</v>
      </c>
      <c r="H1151" s="314"/>
      <c r="I1151" s="314"/>
      <c r="J1151" s="314"/>
      <c r="K1151" s="6" t="s">
        <v>2494</v>
      </c>
      <c r="O1151" s="547"/>
      <c r="P1151" s="554" t="s">
        <v>27</v>
      </c>
      <c r="Q1151" s="546" t="s">
        <v>23</v>
      </c>
      <c r="R1151" s="546">
        <v>13</v>
      </c>
      <c r="S1151" s="546">
        <v>25</v>
      </c>
      <c r="T1151" s="281">
        <v>13</v>
      </c>
      <c r="U1151" s="281"/>
      <c r="V1151" s="281"/>
      <c r="W1151" s="281"/>
      <c r="X1151" s="281"/>
      <c r="Y1151" s="564" t="s">
        <v>1670</v>
      </c>
    </row>
    <row r="1152" spans="1:25" x14ac:dyDescent="0.3">
      <c r="A1152" s="421"/>
      <c r="B1152" s="40" t="s">
        <v>2504</v>
      </c>
      <c r="C1152" s="11" t="s">
        <v>2404</v>
      </c>
      <c r="D1152" s="11">
        <v>480</v>
      </c>
      <c r="E1152" s="11">
        <v>1500</v>
      </c>
      <c r="F1152" s="314"/>
      <c r="G1152" s="314">
        <v>480</v>
      </c>
      <c r="H1152" s="314"/>
      <c r="I1152" s="314"/>
      <c r="J1152" s="314"/>
      <c r="K1152" s="6" t="s">
        <v>2494</v>
      </c>
      <c r="O1152" s="421"/>
      <c r="P1152" s="40" t="s">
        <v>27</v>
      </c>
      <c r="Q1152" s="11" t="s">
        <v>25</v>
      </c>
      <c r="R1152" s="11">
        <v>11</v>
      </c>
      <c r="S1152" s="11">
        <v>20</v>
      </c>
      <c r="T1152" s="281">
        <v>11</v>
      </c>
      <c r="U1152" s="281"/>
      <c r="V1152" s="281"/>
      <c r="W1152" s="281"/>
      <c r="X1152" s="281"/>
      <c r="Y1152" s="20" t="s">
        <v>1671</v>
      </c>
    </row>
    <row r="1153" spans="1:25" x14ac:dyDescent="0.3">
      <c r="A1153" s="421"/>
      <c r="B1153" s="40" t="s">
        <v>2505</v>
      </c>
      <c r="C1153" s="11" t="s">
        <v>2406</v>
      </c>
      <c r="D1153" s="11">
        <v>680</v>
      </c>
      <c r="E1153" s="11">
        <v>1700</v>
      </c>
      <c r="F1153" s="314"/>
      <c r="G1153" s="314"/>
      <c r="H1153" s="314">
        <v>680</v>
      </c>
      <c r="I1153" s="314"/>
      <c r="J1153" s="314"/>
      <c r="K1153" s="6" t="s">
        <v>2494</v>
      </c>
      <c r="O1153" s="589" t="s">
        <v>1335</v>
      </c>
      <c r="P1153" s="658" t="s">
        <v>1334</v>
      </c>
      <c r="Q1153" s="623" t="s">
        <v>15</v>
      </c>
      <c r="R1153" s="623">
        <v>17</v>
      </c>
      <c r="S1153" s="624">
        <v>31</v>
      </c>
      <c r="T1153" s="703">
        <v>17</v>
      </c>
      <c r="U1153" s="703"/>
      <c r="V1153" s="703"/>
      <c r="W1153" s="703"/>
      <c r="X1153" s="703"/>
      <c r="Y1153" s="624" t="s">
        <v>1697</v>
      </c>
    </row>
    <row r="1154" spans="1:25" x14ac:dyDescent="0.3">
      <c r="A1154" s="429"/>
      <c r="B1154" s="252" t="s">
        <v>2506</v>
      </c>
      <c r="C1154" s="11" t="s">
        <v>82</v>
      </c>
      <c r="D1154" s="13">
        <v>50</v>
      </c>
      <c r="E1154" s="13">
        <v>135</v>
      </c>
      <c r="F1154" s="314">
        <v>50</v>
      </c>
      <c r="G1154" s="314"/>
      <c r="H1154" s="314"/>
      <c r="I1154" s="314"/>
      <c r="J1154" s="314"/>
      <c r="K1154" s="6" t="s">
        <v>2494</v>
      </c>
      <c r="O1154" s="35" t="s">
        <v>1336</v>
      </c>
      <c r="P1154" s="414" t="s">
        <v>1332</v>
      </c>
      <c r="Q1154" s="96" t="s">
        <v>15</v>
      </c>
      <c r="R1154" s="96">
        <v>17</v>
      </c>
      <c r="S1154" s="66">
        <v>39</v>
      </c>
      <c r="T1154" s="703">
        <v>17</v>
      </c>
      <c r="U1154" s="703"/>
      <c r="V1154" s="703"/>
      <c r="W1154" s="703"/>
      <c r="X1154" s="703"/>
      <c r="Y1154" s="66" t="s">
        <v>1698</v>
      </c>
    </row>
    <row r="1155" spans="1:25" x14ac:dyDescent="0.3">
      <c r="A1155" s="421"/>
      <c r="B1155" s="40" t="s">
        <v>2507</v>
      </c>
      <c r="C1155" s="11" t="s">
        <v>82</v>
      </c>
      <c r="D1155" s="11">
        <v>85</v>
      </c>
      <c r="E1155" s="11">
        <v>230</v>
      </c>
      <c r="F1155" s="314">
        <v>85</v>
      </c>
      <c r="G1155" s="314"/>
      <c r="H1155" s="314"/>
      <c r="I1155" s="314"/>
      <c r="J1155" s="314"/>
      <c r="K1155" s="6" t="s">
        <v>2494</v>
      </c>
      <c r="O1155" s="547"/>
      <c r="P1155" s="554" t="s">
        <v>142</v>
      </c>
      <c r="Q1155" s="546" t="s">
        <v>320</v>
      </c>
      <c r="R1155" s="546">
        <v>15</v>
      </c>
      <c r="S1155" s="619"/>
      <c r="T1155" s="703">
        <v>15</v>
      </c>
      <c r="U1155" s="703"/>
      <c r="V1155" s="703"/>
      <c r="W1155" s="703"/>
      <c r="X1155" s="703"/>
      <c r="Y1155" s="564" t="s">
        <v>1052</v>
      </c>
    </row>
    <row r="1156" spans="1:25" ht="15" thickBot="1" x14ac:dyDescent="0.35">
      <c r="A1156" s="429"/>
      <c r="B1156" s="252" t="s">
        <v>2508</v>
      </c>
      <c r="C1156" s="11" t="s">
        <v>82</v>
      </c>
      <c r="D1156" s="13">
        <v>130</v>
      </c>
      <c r="E1156" s="13">
        <v>351</v>
      </c>
      <c r="F1156" s="314">
        <v>130</v>
      </c>
      <c r="G1156" s="314"/>
      <c r="H1156" s="314"/>
      <c r="I1156" s="314"/>
      <c r="J1156" s="314"/>
      <c r="K1156" s="114" t="s">
        <v>2494</v>
      </c>
      <c r="O1156" s="547"/>
      <c r="P1156" s="554" t="s">
        <v>236</v>
      </c>
      <c r="Q1156" s="546" t="s">
        <v>2084</v>
      </c>
      <c r="R1156" s="546">
        <v>15</v>
      </c>
      <c r="S1156" s="619"/>
      <c r="T1156" s="703">
        <v>15</v>
      </c>
      <c r="U1156" s="703"/>
      <c r="V1156" s="703"/>
      <c r="W1156" s="703"/>
      <c r="X1156" s="703"/>
      <c r="Y1156" s="562" t="s">
        <v>1107</v>
      </c>
    </row>
    <row r="1157" spans="1:25" ht="18.600000000000001" thickBot="1" x14ac:dyDescent="0.4">
      <c r="A1157" s="56" t="s">
        <v>2511</v>
      </c>
      <c r="B1157" s="15"/>
      <c r="C1157" s="83"/>
      <c r="D1157" s="27"/>
      <c r="E1157" s="27"/>
      <c r="F1157" s="27"/>
      <c r="G1157" s="27"/>
      <c r="H1157" s="27"/>
      <c r="I1157" s="27"/>
      <c r="J1157" s="27"/>
      <c r="K1157" s="16"/>
      <c r="O1157" s="556" t="s">
        <v>565</v>
      </c>
      <c r="P1157" s="544" t="s">
        <v>562</v>
      </c>
      <c r="Q1157" s="623" t="s">
        <v>560</v>
      </c>
      <c r="R1157" s="623">
        <v>10</v>
      </c>
      <c r="S1157" s="623">
        <v>15</v>
      </c>
      <c r="T1157" s="703">
        <v>10</v>
      </c>
      <c r="U1157" s="703"/>
      <c r="V1157" s="703"/>
      <c r="W1157" s="703"/>
      <c r="X1157" s="703"/>
      <c r="Y1157" s="624" t="s">
        <v>1823</v>
      </c>
    </row>
    <row r="1158" spans="1:25" x14ac:dyDescent="0.3">
      <c r="A1158" s="428" t="s">
        <v>2532</v>
      </c>
      <c r="B1158" s="10" t="s">
        <v>2512</v>
      </c>
      <c r="C1158" s="11" t="s">
        <v>82</v>
      </c>
      <c r="D1158" s="14">
        <v>36</v>
      </c>
      <c r="E1158" s="14">
        <v>68</v>
      </c>
      <c r="F1158" s="200">
        <v>36</v>
      </c>
      <c r="G1158" s="200"/>
      <c r="H1158" s="200"/>
      <c r="I1158" s="200"/>
      <c r="J1158" s="200"/>
      <c r="K1158" s="6" t="s">
        <v>2517</v>
      </c>
      <c r="O1158" s="424" t="s">
        <v>566</v>
      </c>
      <c r="P1158" s="40" t="s">
        <v>561</v>
      </c>
      <c r="Q1158" s="96" t="s">
        <v>560</v>
      </c>
      <c r="R1158" s="96">
        <v>10</v>
      </c>
      <c r="S1158" s="96">
        <v>15</v>
      </c>
      <c r="T1158" s="703">
        <v>10</v>
      </c>
      <c r="U1158" s="703"/>
      <c r="V1158" s="703"/>
      <c r="W1158" s="703"/>
      <c r="X1158" s="703"/>
      <c r="Y1158" s="66" t="s">
        <v>1824</v>
      </c>
    </row>
    <row r="1159" spans="1:25" x14ac:dyDescent="0.3">
      <c r="A1159" s="35" t="s">
        <v>2533</v>
      </c>
      <c r="B1159" s="40" t="s">
        <v>2513</v>
      </c>
      <c r="C1159" s="11" t="s">
        <v>82</v>
      </c>
      <c r="D1159" s="11">
        <v>36</v>
      </c>
      <c r="E1159" s="11">
        <v>76</v>
      </c>
      <c r="F1159" s="200">
        <v>36</v>
      </c>
      <c r="G1159" s="200"/>
      <c r="H1159" s="200"/>
      <c r="I1159" s="200"/>
      <c r="J1159" s="200"/>
      <c r="K1159" s="6" t="s">
        <v>2518</v>
      </c>
      <c r="O1159" s="437"/>
      <c r="P1159" s="414" t="s">
        <v>771</v>
      </c>
      <c r="Q1159" s="96" t="s">
        <v>15</v>
      </c>
      <c r="R1159" s="96">
        <v>10</v>
      </c>
      <c r="S1159" s="96">
        <v>17.84</v>
      </c>
      <c r="T1159" s="700">
        <v>10</v>
      </c>
      <c r="U1159" s="700"/>
      <c r="V1159" s="700"/>
      <c r="W1159" s="700"/>
      <c r="X1159" s="700"/>
      <c r="Y1159" s="66" t="s">
        <v>1872</v>
      </c>
    </row>
    <row r="1160" spans="1:25" x14ac:dyDescent="0.3">
      <c r="A1160" s="421"/>
      <c r="B1160" s="40" t="s">
        <v>2514</v>
      </c>
      <c r="C1160" s="11" t="s">
        <v>82</v>
      </c>
      <c r="D1160" s="11">
        <v>36</v>
      </c>
      <c r="E1160" s="154"/>
      <c r="F1160" s="200">
        <v>36</v>
      </c>
      <c r="G1160" s="200"/>
      <c r="H1160" s="200"/>
      <c r="I1160" s="200"/>
      <c r="J1160" s="200"/>
      <c r="K1160" s="4" t="s">
        <v>2519</v>
      </c>
      <c r="O1160" s="547"/>
      <c r="P1160" s="554" t="s">
        <v>869</v>
      </c>
      <c r="Q1160" s="546" t="s">
        <v>15</v>
      </c>
      <c r="R1160" s="546">
        <v>9</v>
      </c>
      <c r="S1160" s="546">
        <v>9</v>
      </c>
      <c r="T1160" s="703">
        <v>9</v>
      </c>
      <c r="U1160" s="703"/>
      <c r="V1160" s="703"/>
      <c r="W1160" s="703"/>
      <c r="X1160" s="703"/>
      <c r="Y1160" s="562" t="s">
        <v>1911</v>
      </c>
    </row>
    <row r="1161" spans="1:25" x14ac:dyDescent="0.3">
      <c r="A1161" s="421"/>
      <c r="B1161" s="40" t="s">
        <v>2515</v>
      </c>
      <c r="C1161" s="11" t="s">
        <v>82</v>
      </c>
      <c r="D1161" s="11">
        <v>36</v>
      </c>
      <c r="E1161" s="154"/>
      <c r="F1161" s="200">
        <v>36</v>
      </c>
      <c r="G1161" s="200"/>
      <c r="H1161" s="200"/>
      <c r="I1161" s="200"/>
      <c r="J1161" s="200"/>
      <c r="K1161" s="4" t="s">
        <v>2520</v>
      </c>
      <c r="O1161" s="421"/>
      <c r="P1161" s="40" t="s">
        <v>870</v>
      </c>
      <c r="Q1161" s="11" t="s">
        <v>15</v>
      </c>
      <c r="R1161" s="11">
        <v>9</v>
      </c>
      <c r="S1161" s="11">
        <v>9</v>
      </c>
      <c r="T1161" s="703">
        <v>9</v>
      </c>
      <c r="U1161" s="703"/>
      <c r="V1161" s="703"/>
      <c r="W1161" s="703"/>
      <c r="X1161" s="703"/>
      <c r="Y1161" s="4" t="s">
        <v>1911</v>
      </c>
    </row>
    <row r="1162" spans="1:25" x14ac:dyDescent="0.3">
      <c r="A1162" s="421"/>
      <c r="B1162" s="40" t="s">
        <v>2521</v>
      </c>
      <c r="C1162" s="11" t="s">
        <v>424</v>
      </c>
      <c r="D1162" s="11">
        <v>30</v>
      </c>
      <c r="E1162" s="11">
        <v>84</v>
      </c>
      <c r="F1162" s="200">
        <v>30</v>
      </c>
      <c r="G1162" s="200"/>
      <c r="H1162" s="200"/>
      <c r="I1162" s="200"/>
      <c r="J1162" s="200"/>
      <c r="K1162" s="6" t="s">
        <v>2517</v>
      </c>
      <c r="O1162" s="547"/>
      <c r="P1162" s="554" t="s">
        <v>871</v>
      </c>
      <c r="Q1162" s="546" t="s">
        <v>15</v>
      </c>
      <c r="R1162" s="546">
        <v>9</v>
      </c>
      <c r="S1162" s="546">
        <v>9</v>
      </c>
      <c r="T1162" s="703">
        <v>9</v>
      </c>
      <c r="U1162" s="703"/>
      <c r="V1162" s="703"/>
      <c r="W1162" s="703"/>
      <c r="X1162" s="703"/>
      <c r="Y1162" s="562" t="s">
        <v>1911</v>
      </c>
    </row>
    <row r="1163" spans="1:25" x14ac:dyDescent="0.3">
      <c r="A1163" s="421"/>
      <c r="B1163" s="40" t="s">
        <v>2522</v>
      </c>
      <c r="C1163" s="11" t="s">
        <v>424</v>
      </c>
      <c r="D1163" s="11">
        <v>30</v>
      </c>
      <c r="E1163" s="11">
        <v>96</v>
      </c>
      <c r="F1163" s="200">
        <v>30</v>
      </c>
      <c r="G1163" s="200"/>
      <c r="H1163" s="200"/>
      <c r="I1163" s="200"/>
      <c r="J1163" s="200"/>
      <c r="K1163" s="6" t="s">
        <v>2527</v>
      </c>
      <c r="O1163" s="421"/>
      <c r="P1163" s="40" t="s">
        <v>872</v>
      </c>
      <c r="Q1163" s="11" t="s">
        <v>15</v>
      </c>
      <c r="R1163" s="11">
        <v>10</v>
      </c>
      <c r="S1163" s="11">
        <v>9</v>
      </c>
      <c r="T1163" s="703">
        <v>10</v>
      </c>
      <c r="U1163" s="703"/>
      <c r="V1163" s="703"/>
      <c r="W1163" s="703"/>
      <c r="X1163" s="703"/>
      <c r="Y1163" t="s">
        <v>1912</v>
      </c>
    </row>
    <row r="1164" spans="1:25" x14ac:dyDescent="0.3">
      <c r="A1164" s="429"/>
      <c r="B1164" s="252" t="s">
        <v>2523</v>
      </c>
      <c r="C1164" s="11" t="s">
        <v>424</v>
      </c>
      <c r="D1164" s="13">
        <v>60</v>
      </c>
      <c r="E1164" s="13">
        <v>168</v>
      </c>
      <c r="F1164" s="200">
        <v>60</v>
      </c>
      <c r="G1164" s="200"/>
      <c r="H1164" s="200"/>
      <c r="I1164" s="200"/>
      <c r="J1164" s="200"/>
      <c r="K1164" s="6" t="s">
        <v>2517</v>
      </c>
      <c r="O1164" s="547"/>
      <c r="P1164" s="554" t="s">
        <v>873</v>
      </c>
      <c r="Q1164" s="546" t="s">
        <v>15</v>
      </c>
      <c r="R1164" s="546">
        <v>14</v>
      </c>
      <c r="S1164" s="546">
        <v>18</v>
      </c>
      <c r="T1164" s="703">
        <v>14</v>
      </c>
      <c r="U1164" s="703"/>
      <c r="V1164" s="703"/>
      <c r="W1164" s="703"/>
      <c r="X1164" s="703"/>
      <c r="Y1164" s="582" t="s">
        <v>1913</v>
      </c>
    </row>
    <row r="1165" spans="1:25" x14ac:dyDescent="0.3">
      <c r="A1165" s="421"/>
      <c r="B1165" s="40" t="s">
        <v>2524</v>
      </c>
      <c r="C1165" s="11" t="s">
        <v>424</v>
      </c>
      <c r="D1165" s="11">
        <v>60</v>
      </c>
      <c r="E1165" s="11">
        <v>192</v>
      </c>
      <c r="F1165" s="200">
        <v>60</v>
      </c>
      <c r="G1165" s="200"/>
      <c r="H1165" s="200"/>
      <c r="I1165" s="200"/>
      <c r="J1165" s="200"/>
      <c r="K1165" s="6" t="s">
        <v>2527</v>
      </c>
      <c r="O1165" s="421"/>
      <c r="P1165" s="40" t="s">
        <v>874</v>
      </c>
      <c r="Q1165" s="11" t="s">
        <v>15</v>
      </c>
      <c r="R1165" s="11">
        <v>16.5</v>
      </c>
      <c r="S1165" s="11">
        <v>17</v>
      </c>
      <c r="T1165" s="703">
        <v>16.5</v>
      </c>
      <c r="U1165" s="703"/>
      <c r="V1165" s="703"/>
      <c r="W1165" s="703"/>
      <c r="X1165" s="703"/>
      <c r="Y1165" t="s">
        <v>1914</v>
      </c>
    </row>
    <row r="1166" spans="1:25" x14ac:dyDescent="0.3">
      <c r="A1166" s="421"/>
      <c r="B1166" s="40" t="s">
        <v>2525</v>
      </c>
      <c r="C1166" s="11" t="s">
        <v>424</v>
      </c>
      <c r="D1166" s="11">
        <v>160</v>
      </c>
      <c r="E1166" s="11">
        <v>352</v>
      </c>
      <c r="F1166" s="200">
        <v>160</v>
      </c>
      <c r="G1166" s="200"/>
      <c r="H1166" s="200"/>
      <c r="I1166" s="200"/>
      <c r="J1166" s="200"/>
      <c r="K1166" s="6" t="s">
        <v>2517</v>
      </c>
      <c r="O1166" s="547"/>
      <c r="P1166" s="554" t="s">
        <v>875</v>
      </c>
      <c r="Q1166" s="546" t="s">
        <v>15</v>
      </c>
      <c r="R1166" s="546">
        <v>15</v>
      </c>
      <c r="S1166" s="546">
        <v>12</v>
      </c>
      <c r="T1166" s="703">
        <v>15</v>
      </c>
      <c r="U1166" s="703"/>
      <c r="V1166" s="703"/>
      <c r="W1166" s="703"/>
      <c r="X1166" s="703"/>
      <c r="Y1166" s="582" t="s">
        <v>1915</v>
      </c>
    </row>
    <row r="1167" spans="1:25" x14ac:dyDescent="0.3">
      <c r="A1167" s="421"/>
      <c r="B1167" s="40" t="s">
        <v>2526</v>
      </c>
      <c r="C1167" s="11" t="s">
        <v>424</v>
      </c>
      <c r="D1167" s="11">
        <v>160</v>
      </c>
      <c r="E1167" s="11">
        <v>400</v>
      </c>
      <c r="F1167" s="200">
        <v>160</v>
      </c>
      <c r="G1167" s="200"/>
      <c r="H1167" s="200"/>
      <c r="I1167" s="200"/>
      <c r="J1167" s="200"/>
      <c r="K1167" s="6" t="s">
        <v>2527</v>
      </c>
      <c r="O1167" s="421"/>
      <c r="P1167" s="40" t="s">
        <v>876</v>
      </c>
      <c r="Q1167" s="11" t="s">
        <v>15</v>
      </c>
      <c r="R1167" s="11">
        <v>15</v>
      </c>
      <c r="S1167" s="11">
        <v>12</v>
      </c>
      <c r="T1167" s="703">
        <v>15</v>
      </c>
      <c r="U1167" s="703"/>
      <c r="V1167" s="703"/>
      <c r="W1167" s="703"/>
      <c r="X1167" s="703"/>
      <c r="Y1167" t="s">
        <v>1915</v>
      </c>
    </row>
    <row r="1168" spans="1:25" x14ac:dyDescent="0.3">
      <c r="A1168" s="421"/>
      <c r="B1168" s="40" t="s">
        <v>2528</v>
      </c>
      <c r="C1168" s="11" t="s">
        <v>98</v>
      </c>
      <c r="D1168" s="11">
        <v>320</v>
      </c>
      <c r="E1168" s="11">
        <v>704</v>
      </c>
      <c r="F1168" s="200"/>
      <c r="G1168" s="200">
        <v>320</v>
      </c>
      <c r="H1168" s="200"/>
      <c r="I1168" s="200"/>
      <c r="J1168" s="200"/>
      <c r="K1168" s="6" t="s">
        <v>2517</v>
      </c>
      <c r="O1168" s="547"/>
      <c r="P1168" s="554" t="s">
        <v>877</v>
      </c>
      <c r="Q1168" s="546" t="s">
        <v>15</v>
      </c>
      <c r="R1168" s="546">
        <v>30</v>
      </c>
      <c r="S1168" s="546">
        <v>32</v>
      </c>
      <c r="T1168" s="703">
        <v>30</v>
      </c>
      <c r="U1168" s="703"/>
      <c r="V1168" s="703"/>
      <c r="W1168" s="703"/>
      <c r="X1168" s="703"/>
      <c r="Y1168" s="582" t="s">
        <v>1916</v>
      </c>
    </row>
    <row r="1169" spans="1:25" x14ac:dyDescent="0.3">
      <c r="A1169" s="421"/>
      <c r="B1169" s="40" t="s">
        <v>2529</v>
      </c>
      <c r="C1169" s="11" t="s">
        <v>98</v>
      </c>
      <c r="D1169" s="11">
        <v>480</v>
      </c>
      <c r="E1169" s="11">
        <v>1056</v>
      </c>
      <c r="F1169" s="200"/>
      <c r="G1169" s="200">
        <v>480</v>
      </c>
      <c r="H1169" s="200"/>
      <c r="I1169" s="200"/>
      <c r="J1169" s="200"/>
      <c r="K1169" s="6" t="s">
        <v>2517</v>
      </c>
      <c r="O1169" s="429"/>
      <c r="P1169" s="40" t="s">
        <v>878</v>
      </c>
      <c r="Q1169" s="11" t="s">
        <v>15</v>
      </c>
      <c r="R1169" s="13">
        <v>30</v>
      </c>
      <c r="S1169" s="13">
        <v>32</v>
      </c>
      <c r="T1169" s="703">
        <v>30</v>
      </c>
      <c r="U1169" s="703"/>
      <c r="V1169" s="703"/>
      <c r="W1169" s="703"/>
      <c r="X1169" s="703"/>
      <c r="Y1169" t="s">
        <v>1916</v>
      </c>
    </row>
    <row r="1170" spans="1:25" x14ac:dyDescent="0.3">
      <c r="A1170" s="421"/>
      <c r="B1170" s="40" t="s">
        <v>2530</v>
      </c>
      <c r="C1170" s="11" t="s">
        <v>98</v>
      </c>
      <c r="D1170" s="11">
        <v>320</v>
      </c>
      <c r="E1170" s="11">
        <v>800</v>
      </c>
      <c r="F1170" s="200"/>
      <c r="G1170" s="200">
        <v>320</v>
      </c>
      <c r="H1170" s="200"/>
      <c r="I1170" s="200"/>
      <c r="J1170" s="200"/>
      <c r="K1170" s="6" t="s">
        <v>2527</v>
      </c>
      <c r="O1170" s="421"/>
      <c r="P1170" s="40" t="s">
        <v>1324</v>
      </c>
      <c r="Q1170" s="11" t="s">
        <v>15</v>
      </c>
      <c r="R1170" s="11">
        <v>16</v>
      </c>
      <c r="S1170" s="11">
        <v>32</v>
      </c>
      <c r="T1170" s="281">
        <v>16</v>
      </c>
      <c r="U1170" s="281"/>
      <c r="V1170" s="281"/>
      <c r="W1170" s="281"/>
      <c r="X1170" s="281"/>
      <c r="Y1170" s="4" t="s">
        <v>1947</v>
      </c>
    </row>
    <row r="1171" spans="1:25" ht="15" thickBot="1" x14ac:dyDescent="0.35">
      <c r="A1171" s="429"/>
      <c r="B1171" s="252" t="s">
        <v>2531</v>
      </c>
      <c r="C1171" s="11" t="s">
        <v>98</v>
      </c>
      <c r="D1171" s="13">
        <v>480</v>
      </c>
      <c r="E1171" s="13">
        <v>1200</v>
      </c>
      <c r="F1171" s="200"/>
      <c r="G1171" s="200">
        <v>480</v>
      </c>
      <c r="H1171" s="200"/>
      <c r="I1171" s="200"/>
      <c r="J1171" s="200"/>
      <c r="K1171" s="114" t="s">
        <v>2527</v>
      </c>
      <c r="O1171" s="547"/>
      <c r="P1171" s="755" t="s">
        <v>1325</v>
      </c>
      <c r="Q1171" s="546" t="s">
        <v>15</v>
      </c>
      <c r="R1171" s="546">
        <v>11</v>
      </c>
      <c r="S1171" s="619"/>
      <c r="T1171" s="281">
        <v>11</v>
      </c>
      <c r="U1171" s="281"/>
      <c r="V1171" s="281"/>
      <c r="W1171" s="281"/>
      <c r="X1171" s="281"/>
      <c r="Y1171" s="562" t="s">
        <v>1948</v>
      </c>
    </row>
    <row r="1172" spans="1:25" ht="18.600000000000001" thickBot="1" x14ac:dyDescent="0.4">
      <c r="A1172" s="56" t="s">
        <v>2534</v>
      </c>
      <c r="B1172" s="15"/>
      <c r="C1172" s="83"/>
      <c r="D1172" s="27"/>
      <c r="E1172" s="27"/>
      <c r="F1172" s="27"/>
      <c r="G1172" s="27"/>
      <c r="H1172" s="27"/>
      <c r="I1172" s="27"/>
      <c r="J1172" s="27"/>
      <c r="K1172" s="16"/>
      <c r="O1172" s="421"/>
      <c r="P1172" s="418" t="s">
        <v>1326</v>
      </c>
      <c r="Q1172" s="11" t="s">
        <v>15</v>
      </c>
      <c r="R1172" s="11">
        <v>11</v>
      </c>
      <c r="S1172" s="619"/>
      <c r="T1172" s="281">
        <v>11</v>
      </c>
      <c r="U1172" s="281"/>
      <c r="V1172" s="281"/>
      <c r="W1172" s="281"/>
      <c r="X1172" s="281"/>
      <c r="Y1172" s="4" t="s">
        <v>1949</v>
      </c>
    </row>
    <row r="1173" spans="1:25" x14ac:dyDescent="0.3">
      <c r="A1173" s="428" t="s">
        <v>2549</v>
      </c>
      <c r="B1173" s="10" t="s">
        <v>2535</v>
      </c>
      <c r="C1173" s="11" t="s">
        <v>2076</v>
      </c>
      <c r="D1173" s="14">
        <v>520</v>
      </c>
      <c r="E1173" s="154"/>
      <c r="F1173" s="200"/>
      <c r="G1173" s="200"/>
      <c r="H1173" s="200">
        <v>520</v>
      </c>
      <c r="I1173" s="200"/>
      <c r="J1173" s="200"/>
      <c r="K1173" s="6" t="s">
        <v>2536</v>
      </c>
      <c r="O1173" s="587"/>
      <c r="P1173" s="551" t="s">
        <v>1327</v>
      </c>
      <c r="Q1173" s="546" t="s">
        <v>15</v>
      </c>
      <c r="R1173" s="552">
        <v>11</v>
      </c>
      <c r="S1173" s="629"/>
      <c r="T1173" s="314">
        <v>11</v>
      </c>
      <c r="U1173" s="314"/>
      <c r="V1173" s="314"/>
      <c r="W1173" s="314"/>
      <c r="X1173" s="314"/>
      <c r="Y1173" s="575" t="s">
        <v>1948</v>
      </c>
    </row>
    <row r="1174" spans="1:25" x14ac:dyDescent="0.3">
      <c r="A1174" s="42" t="s">
        <v>2550</v>
      </c>
      <c r="B1174" s="252" t="s">
        <v>2537</v>
      </c>
      <c r="C1174" s="11" t="s">
        <v>2076</v>
      </c>
      <c r="D1174" s="13">
        <v>900</v>
      </c>
      <c r="E1174" s="154"/>
      <c r="F1174" s="200"/>
      <c r="G1174" s="200"/>
      <c r="H1174" s="200"/>
      <c r="I1174" s="200">
        <v>900</v>
      </c>
      <c r="J1174" s="200"/>
      <c r="K1174" s="6" t="s">
        <v>2536</v>
      </c>
      <c r="O1174" s="547"/>
      <c r="P1174" s="546" t="s">
        <v>2934</v>
      </c>
      <c r="Q1174" s="546" t="s">
        <v>15</v>
      </c>
      <c r="R1174" s="546">
        <v>6</v>
      </c>
      <c r="S1174" s="630"/>
      <c r="T1174" s="703">
        <v>6</v>
      </c>
      <c r="U1174" s="703"/>
      <c r="V1174" s="703"/>
      <c r="W1174" s="703"/>
      <c r="X1174" s="703"/>
      <c r="Y1174" s="562" t="s">
        <v>2935</v>
      </c>
    </row>
    <row r="1175" spans="1:25" x14ac:dyDescent="0.3">
      <c r="A1175" s="421"/>
      <c r="B1175" s="40" t="s">
        <v>2538</v>
      </c>
      <c r="C1175" s="11" t="s">
        <v>2076</v>
      </c>
      <c r="D1175" s="11">
        <v>1280</v>
      </c>
      <c r="E1175" s="154"/>
      <c r="F1175" s="200"/>
      <c r="G1175" s="200"/>
      <c r="H1175" s="200"/>
      <c r="I1175" s="200"/>
      <c r="J1175" s="200">
        <v>1280</v>
      </c>
      <c r="K1175" s="6" t="s">
        <v>2536</v>
      </c>
      <c r="O1175" s="588" t="s">
        <v>3088</v>
      </c>
      <c r="P1175" s="545" t="s">
        <v>3089</v>
      </c>
      <c r="Q1175" s="546" t="s">
        <v>15</v>
      </c>
      <c r="R1175" s="545">
        <v>9</v>
      </c>
      <c r="S1175" s="545">
        <v>8.1999999999999993</v>
      </c>
      <c r="T1175" s="703">
        <v>9</v>
      </c>
      <c r="U1175" s="703"/>
      <c r="V1175" s="703"/>
      <c r="W1175" s="703"/>
      <c r="X1175" s="703"/>
      <c r="Y1175" s="574" t="s">
        <v>3090</v>
      </c>
    </row>
    <row r="1176" spans="1:25" x14ac:dyDescent="0.3">
      <c r="A1176" s="421"/>
      <c r="B1176" s="40" t="s">
        <v>2539</v>
      </c>
      <c r="C1176" s="11" t="s">
        <v>2076</v>
      </c>
      <c r="D1176" s="11">
        <v>1660</v>
      </c>
      <c r="E1176" s="154"/>
      <c r="F1176" s="200"/>
      <c r="G1176" s="200"/>
      <c r="H1176" s="200"/>
      <c r="I1176" s="200"/>
      <c r="J1176" s="200">
        <v>1660</v>
      </c>
      <c r="K1176" s="6" t="s">
        <v>2536</v>
      </c>
      <c r="O1176" s="421"/>
      <c r="P1176" s="11" t="s">
        <v>3091</v>
      </c>
      <c r="Q1176" s="11" t="s">
        <v>15</v>
      </c>
      <c r="R1176" s="14">
        <v>9</v>
      </c>
      <c r="S1176" s="14">
        <v>10.199999999999999</v>
      </c>
      <c r="T1176" s="703">
        <v>9</v>
      </c>
      <c r="U1176" s="703"/>
      <c r="V1176" s="703"/>
      <c r="W1176" s="703"/>
      <c r="X1176" s="703"/>
      <c r="Y1176" s="6" t="s">
        <v>3090</v>
      </c>
    </row>
    <row r="1177" spans="1:25" x14ac:dyDescent="0.3">
      <c r="A1177" s="421"/>
      <c r="B1177" s="40" t="s">
        <v>2540</v>
      </c>
      <c r="C1177" s="11" t="s">
        <v>2076</v>
      </c>
      <c r="D1177" s="11">
        <v>400</v>
      </c>
      <c r="E1177" s="154"/>
      <c r="F1177" s="200"/>
      <c r="G1177" s="200">
        <v>400</v>
      </c>
      <c r="H1177" s="200"/>
      <c r="I1177" s="200"/>
      <c r="J1177" s="200"/>
      <c r="K1177" s="6" t="s">
        <v>2541</v>
      </c>
      <c r="O1177" s="588" t="s">
        <v>3565</v>
      </c>
      <c r="P1177" s="545" t="s">
        <v>3566</v>
      </c>
      <c r="Q1177" s="546" t="s">
        <v>15</v>
      </c>
      <c r="R1177" s="545"/>
      <c r="S1177" s="545"/>
      <c r="T1177" s="315"/>
      <c r="U1177" s="315"/>
      <c r="V1177" s="315"/>
      <c r="W1177" s="315"/>
      <c r="X1177" s="315"/>
      <c r="Y1177" s="574" t="s">
        <v>3567</v>
      </c>
    </row>
    <row r="1178" spans="1:25" x14ac:dyDescent="0.3">
      <c r="A1178" s="421"/>
      <c r="B1178" s="40" t="s">
        <v>2542</v>
      </c>
      <c r="C1178" s="11" t="s">
        <v>2076</v>
      </c>
      <c r="D1178" s="11">
        <v>600</v>
      </c>
      <c r="E1178" s="154"/>
      <c r="F1178" s="200"/>
      <c r="G1178" s="200"/>
      <c r="H1178" s="200">
        <v>600</v>
      </c>
      <c r="I1178" s="200"/>
      <c r="J1178" s="200"/>
      <c r="K1178" s="6" t="s">
        <v>2541</v>
      </c>
    </row>
    <row r="1179" spans="1:25" x14ac:dyDescent="0.3">
      <c r="A1179" s="421"/>
      <c r="B1179" s="40" t="s">
        <v>2543</v>
      </c>
      <c r="C1179" s="11" t="s">
        <v>2076</v>
      </c>
      <c r="D1179" s="11">
        <v>800</v>
      </c>
      <c r="E1179" s="154"/>
      <c r="F1179" s="200"/>
      <c r="G1179" s="200"/>
      <c r="H1179" s="200"/>
      <c r="I1179" s="200">
        <v>800</v>
      </c>
      <c r="J1179" s="200"/>
      <c r="K1179" s="6" t="s">
        <v>2541</v>
      </c>
    </row>
    <row r="1180" spans="1:25" x14ac:dyDescent="0.3">
      <c r="A1180" s="421"/>
      <c r="B1180" s="40" t="s">
        <v>2544</v>
      </c>
      <c r="C1180" s="11" t="s">
        <v>2076</v>
      </c>
      <c r="D1180" s="11">
        <v>525</v>
      </c>
      <c r="E1180" s="154"/>
      <c r="F1180" s="200"/>
      <c r="G1180" s="200"/>
      <c r="H1180" s="200">
        <v>525</v>
      </c>
      <c r="I1180" s="200"/>
      <c r="J1180" s="200"/>
      <c r="K1180" s="6" t="s">
        <v>2536</v>
      </c>
    </row>
    <row r="1181" spans="1:25" x14ac:dyDescent="0.3">
      <c r="A1181" s="429"/>
      <c r="B1181" s="40" t="s">
        <v>2545</v>
      </c>
      <c r="C1181" s="11" t="s">
        <v>2076</v>
      </c>
      <c r="D1181" s="13">
        <v>850</v>
      </c>
      <c r="E1181" s="154"/>
      <c r="F1181" s="200"/>
      <c r="G1181" s="200"/>
      <c r="H1181" s="200"/>
      <c r="I1181" s="200">
        <v>850</v>
      </c>
      <c r="J1181" s="200"/>
      <c r="K1181" s="6" t="s">
        <v>2536</v>
      </c>
    </row>
    <row r="1182" spans="1:25" x14ac:dyDescent="0.3">
      <c r="A1182" s="421"/>
      <c r="B1182" s="40" t="s">
        <v>2546</v>
      </c>
      <c r="C1182" s="11" t="s">
        <v>2076</v>
      </c>
      <c r="D1182" s="11">
        <v>850</v>
      </c>
      <c r="E1182" s="154"/>
      <c r="F1182" s="200"/>
      <c r="G1182" s="200"/>
      <c r="H1182" s="200"/>
      <c r="I1182" s="200">
        <v>850</v>
      </c>
      <c r="J1182" s="200"/>
      <c r="K1182" s="6" t="s">
        <v>2536</v>
      </c>
    </row>
    <row r="1183" spans="1:25" x14ac:dyDescent="0.3">
      <c r="A1183" s="421"/>
      <c r="B1183" s="40" t="s">
        <v>2547</v>
      </c>
      <c r="C1183" s="11" t="s">
        <v>2076</v>
      </c>
      <c r="D1183" s="11">
        <v>720</v>
      </c>
      <c r="E1183" s="154"/>
      <c r="F1183" s="200"/>
      <c r="G1183" s="200"/>
      <c r="H1183" s="200">
        <v>720</v>
      </c>
      <c r="I1183" s="200"/>
      <c r="J1183" s="200"/>
      <c r="K1183" s="6" t="s">
        <v>2541</v>
      </c>
      <c r="O1183" s="421"/>
      <c r="P1183" s="40" t="s">
        <v>46</v>
      </c>
      <c r="Q1183" s="11" t="s">
        <v>2068</v>
      </c>
      <c r="R1183" s="11">
        <v>685</v>
      </c>
      <c r="S1183" s="11">
        <v>1750</v>
      </c>
      <c r="T1183" s="281"/>
      <c r="U1183" s="281"/>
      <c r="V1183" s="281">
        <v>685</v>
      </c>
      <c r="W1183" s="281"/>
      <c r="X1183" s="281"/>
      <c r="Y1183" s="20" t="s">
        <v>1682</v>
      </c>
    </row>
    <row r="1184" spans="1:25" ht="15" thickBot="1" x14ac:dyDescent="0.35">
      <c r="A1184" s="429"/>
      <c r="B1184" s="252" t="s">
        <v>2548</v>
      </c>
      <c r="C1184" s="11" t="s">
        <v>2076</v>
      </c>
      <c r="D1184" s="13">
        <v>1440</v>
      </c>
      <c r="E1184" s="154"/>
      <c r="F1184" s="200"/>
      <c r="G1184" s="200"/>
      <c r="H1184" s="200"/>
      <c r="I1184" s="200"/>
      <c r="J1184" s="200">
        <v>1440</v>
      </c>
      <c r="K1184" s="114" t="s">
        <v>2541</v>
      </c>
      <c r="O1184" s="547"/>
      <c r="P1184" s="554" t="s">
        <v>48</v>
      </c>
      <c r="Q1184" s="546" t="s">
        <v>2068</v>
      </c>
      <c r="R1184" s="546">
        <v>685</v>
      </c>
      <c r="S1184" s="546">
        <v>1712</v>
      </c>
      <c r="T1184" s="281"/>
      <c r="U1184" s="281"/>
      <c r="V1184" s="281">
        <v>685</v>
      </c>
      <c r="W1184" s="281"/>
      <c r="X1184" s="281"/>
      <c r="Y1184" s="564" t="s">
        <v>1683</v>
      </c>
    </row>
    <row r="1185" spans="1:25" ht="18.600000000000001" thickBot="1" x14ac:dyDescent="0.4">
      <c r="A1185" s="56" t="s">
        <v>2551</v>
      </c>
      <c r="B1185" s="15"/>
      <c r="C1185" s="83"/>
      <c r="D1185" s="27"/>
      <c r="E1185" s="27"/>
      <c r="F1185" s="27"/>
      <c r="G1185" s="27"/>
      <c r="H1185" s="27"/>
      <c r="I1185" s="27"/>
      <c r="J1185" s="27"/>
      <c r="K1185" s="16"/>
      <c r="O1185" s="556" t="s">
        <v>68</v>
      </c>
      <c r="P1185" s="544" t="s">
        <v>52</v>
      </c>
      <c r="Q1185" s="545" t="s">
        <v>2069</v>
      </c>
      <c r="R1185" s="545">
        <v>632</v>
      </c>
      <c r="S1185" s="545">
        <v>1700</v>
      </c>
      <c r="T1185" s="315"/>
      <c r="U1185" s="315"/>
      <c r="V1185" s="315">
        <v>632</v>
      </c>
      <c r="W1185" s="315"/>
      <c r="X1185" s="315"/>
      <c r="Y1185" s="571" t="s">
        <v>1684</v>
      </c>
    </row>
    <row r="1186" spans="1:25" x14ac:dyDescent="0.3">
      <c r="A1186" s="428" t="s">
        <v>2555</v>
      </c>
      <c r="B1186" s="10" t="s">
        <v>2552</v>
      </c>
      <c r="C1186" s="11" t="s">
        <v>98</v>
      </c>
      <c r="D1186" s="14">
        <v>50</v>
      </c>
      <c r="E1186" s="154"/>
      <c r="F1186" s="200">
        <v>50</v>
      </c>
      <c r="G1186" s="200"/>
      <c r="H1186" s="200"/>
      <c r="I1186" s="200"/>
      <c r="J1186" s="200"/>
      <c r="K1186" s="6"/>
      <c r="O1186" s="424" t="s">
        <v>69</v>
      </c>
      <c r="P1186" s="40" t="s">
        <v>53</v>
      </c>
      <c r="Q1186" s="11" t="s">
        <v>2069</v>
      </c>
      <c r="R1186" s="11">
        <v>632</v>
      </c>
      <c r="S1186" s="11">
        <v>1600</v>
      </c>
      <c r="T1186" s="281"/>
      <c r="U1186" s="281"/>
      <c r="V1186" s="281">
        <v>632</v>
      </c>
      <c r="W1186" s="281"/>
      <c r="X1186" s="281"/>
      <c r="Y1186" s="20" t="s">
        <v>1685</v>
      </c>
    </row>
    <row r="1187" spans="1:25" x14ac:dyDescent="0.3">
      <c r="A1187" s="35" t="s">
        <v>2556</v>
      </c>
      <c r="B1187" s="40" t="s">
        <v>2553</v>
      </c>
      <c r="C1187" s="11" t="s">
        <v>98</v>
      </c>
      <c r="D1187" s="11">
        <v>110</v>
      </c>
      <c r="E1187" s="154"/>
      <c r="F1187" s="200">
        <v>110</v>
      </c>
      <c r="G1187" s="200"/>
      <c r="H1187" s="200"/>
      <c r="I1187" s="200"/>
      <c r="J1187" s="200"/>
      <c r="K1187" s="4"/>
      <c r="O1187" s="555"/>
      <c r="P1187" s="554" t="s">
        <v>54</v>
      </c>
      <c r="Q1187" s="546" t="s">
        <v>2069</v>
      </c>
      <c r="R1187" s="546">
        <v>519</v>
      </c>
      <c r="S1187" s="546">
        <v>1250</v>
      </c>
      <c r="T1187" s="281"/>
      <c r="U1187" s="281"/>
      <c r="V1187" s="281">
        <v>519</v>
      </c>
      <c r="W1187" s="281"/>
      <c r="X1187" s="281"/>
      <c r="Y1187" s="564" t="s">
        <v>1686</v>
      </c>
    </row>
    <row r="1188" spans="1:25" ht="15" thickBot="1" x14ac:dyDescent="0.35">
      <c r="A1188" s="429"/>
      <c r="B1188" s="252" t="s">
        <v>2554</v>
      </c>
      <c r="C1188" s="11" t="s">
        <v>98</v>
      </c>
      <c r="D1188" s="13">
        <v>440</v>
      </c>
      <c r="E1188" s="154"/>
      <c r="F1188" s="704"/>
      <c r="G1188" s="704">
        <v>440</v>
      </c>
      <c r="H1188" s="704"/>
      <c r="I1188" s="704"/>
      <c r="J1188" s="704"/>
      <c r="K1188" s="8"/>
      <c r="O1188" s="421"/>
      <c r="P1188" s="40" t="s">
        <v>55</v>
      </c>
      <c r="Q1188" s="11" t="s">
        <v>2069</v>
      </c>
      <c r="R1188" s="11">
        <v>632</v>
      </c>
      <c r="S1188" s="11">
        <v>1550</v>
      </c>
      <c r="T1188" s="281"/>
      <c r="U1188" s="281"/>
      <c r="V1188" s="281">
        <v>632</v>
      </c>
      <c r="W1188" s="281"/>
      <c r="X1188" s="281"/>
      <c r="Y1188" s="20" t="s">
        <v>1687</v>
      </c>
    </row>
    <row r="1189" spans="1:25" ht="18.600000000000001" thickBot="1" x14ac:dyDescent="0.4">
      <c r="A1189" s="56" t="s">
        <v>2557</v>
      </c>
      <c r="B1189" s="15"/>
      <c r="C1189" s="83"/>
      <c r="D1189" s="27"/>
      <c r="E1189" s="27"/>
      <c r="F1189" s="27"/>
      <c r="G1189" s="27"/>
      <c r="H1189" s="27"/>
      <c r="I1189" s="27"/>
      <c r="J1189" s="27"/>
      <c r="K1189" s="396"/>
      <c r="O1189" s="547"/>
      <c r="P1189" s="554" t="s">
        <v>60</v>
      </c>
      <c r="Q1189" s="546" t="s">
        <v>2069</v>
      </c>
      <c r="R1189" s="546">
        <v>860</v>
      </c>
      <c r="S1189" s="546">
        <v>860</v>
      </c>
      <c r="T1189" s="281"/>
      <c r="U1189" s="281"/>
      <c r="V1189" s="281"/>
      <c r="W1189" s="281">
        <v>860</v>
      </c>
      <c r="X1189" s="281"/>
      <c r="Y1189" s="564" t="s">
        <v>1688</v>
      </c>
    </row>
    <row r="1190" spans="1:25" x14ac:dyDescent="0.3">
      <c r="A1190" s="428" t="s">
        <v>2575</v>
      </c>
      <c r="B1190" s="10" t="s">
        <v>2563</v>
      </c>
      <c r="C1190" s="11" t="s">
        <v>2558</v>
      </c>
      <c r="D1190" s="14">
        <v>150</v>
      </c>
      <c r="E1190" s="154"/>
      <c r="F1190" s="200">
        <v>150</v>
      </c>
      <c r="G1190" s="200"/>
      <c r="H1190" s="200"/>
      <c r="I1190" s="200"/>
      <c r="J1190" s="200"/>
      <c r="K1190" s="6" t="s">
        <v>2561</v>
      </c>
      <c r="O1190" s="421"/>
      <c r="P1190" s="40" t="s">
        <v>56</v>
      </c>
      <c r="Q1190" s="11" t="s">
        <v>2069</v>
      </c>
      <c r="R1190" s="11">
        <v>348</v>
      </c>
      <c r="S1190" s="11">
        <v>852</v>
      </c>
      <c r="T1190" s="281"/>
      <c r="U1190" s="281">
        <v>348</v>
      </c>
      <c r="V1190" s="281"/>
      <c r="W1190" s="281"/>
      <c r="X1190" s="281"/>
      <c r="Y1190" s="20" t="s">
        <v>1689</v>
      </c>
    </row>
    <row r="1191" spans="1:25" x14ac:dyDescent="0.3">
      <c r="A1191" s="35" t="s">
        <v>2576</v>
      </c>
      <c r="B1191" s="40" t="s">
        <v>2564</v>
      </c>
      <c r="C1191" s="11" t="s">
        <v>2558</v>
      </c>
      <c r="D1191" s="11">
        <v>270</v>
      </c>
      <c r="E1191" s="154"/>
      <c r="F1191" s="200"/>
      <c r="G1191" s="200">
        <v>270</v>
      </c>
      <c r="H1191" s="200"/>
      <c r="I1191" s="200"/>
      <c r="J1191" s="200"/>
      <c r="K1191" s="6" t="s">
        <v>2560</v>
      </c>
      <c r="O1191" s="547"/>
      <c r="P1191" s="554" t="s">
        <v>57</v>
      </c>
      <c r="Q1191" s="546" t="s">
        <v>2069</v>
      </c>
      <c r="R1191" s="546">
        <v>291</v>
      </c>
      <c r="S1191" s="546">
        <v>705</v>
      </c>
      <c r="T1191" s="281"/>
      <c r="U1191" s="281">
        <v>291</v>
      </c>
      <c r="V1191" s="281"/>
      <c r="W1191" s="281"/>
      <c r="X1191" s="281"/>
      <c r="Y1191" s="564" t="s">
        <v>1690</v>
      </c>
    </row>
    <row r="1192" spans="1:25" x14ac:dyDescent="0.3">
      <c r="A1192" s="421"/>
      <c r="B1192" s="40" t="s">
        <v>2565</v>
      </c>
      <c r="C1192" s="11" t="s">
        <v>2558</v>
      </c>
      <c r="D1192" s="11">
        <v>365</v>
      </c>
      <c r="E1192" s="154"/>
      <c r="F1192" s="200"/>
      <c r="G1192" s="200">
        <v>365</v>
      </c>
      <c r="H1192" s="200"/>
      <c r="I1192" s="200"/>
      <c r="J1192" s="200"/>
      <c r="K1192" s="6" t="s">
        <v>2559</v>
      </c>
      <c r="O1192" s="547"/>
      <c r="P1192" s="554" t="s">
        <v>1338</v>
      </c>
      <c r="Q1192" s="546" t="s">
        <v>2070</v>
      </c>
      <c r="R1192" s="546">
        <v>126</v>
      </c>
      <c r="S1192" s="546">
        <v>280</v>
      </c>
      <c r="T1192" s="281">
        <v>126</v>
      </c>
      <c r="U1192" s="281"/>
      <c r="V1192" s="281"/>
      <c r="W1192" s="281"/>
      <c r="X1192" s="281"/>
      <c r="Y1192" s="564" t="s">
        <v>1694</v>
      </c>
    </row>
    <row r="1193" spans="1:25" x14ac:dyDescent="0.3">
      <c r="A1193" s="429"/>
      <c r="B1193" s="252" t="s">
        <v>2562</v>
      </c>
      <c r="C1193" s="11" t="s">
        <v>2558</v>
      </c>
      <c r="D1193" s="13">
        <v>365</v>
      </c>
      <c r="E1193" s="154"/>
      <c r="F1193" s="200"/>
      <c r="G1193" s="200">
        <v>365</v>
      </c>
      <c r="H1193" s="200"/>
      <c r="I1193" s="200"/>
      <c r="J1193" s="200"/>
      <c r="K1193" s="6" t="s">
        <v>2559</v>
      </c>
      <c r="O1193" s="421"/>
      <c r="P1193" s="40" t="s">
        <v>1341</v>
      </c>
      <c r="Q1193" s="11" t="s">
        <v>2071</v>
      </c>
      <c r="R1193" s="11">
        <v>90</v>
      </c>
      <c r="S1193" s="11">
        <v>200</v>
      </c>
      <c r="T1193" s="281">
        <v>90</v>
      </c>
      <c r="U1193" s="281"/>
      <c r="V1193" s="281"/>
      <c r="W1193" s="281"/>
      <c r="X1193" s="281"/>
      <c r="Y1193" s="20" t="s">
        <v>1694</v>
      </c>
    </row>
    <row r="1194" spans="1:25" x14ac:dyDescent="0.3">
      <c r="A1194" s="421"/>
      <c r="B1194" s="40" t="s">
        <v>2566</v>
      </c>
      <c r="C1194" s="11" t="s">
        <v>82</v>
      </c>
      <c r="D1194" s="11">
        <v>15</v>
      </c>
      <c r="E1194" s="154"/>
      <c r="F1194" s="200">
        <v>15</v>
      </c>
      <c r="G1194" s="200"/>
      <c r="H1194" s="200"/>
      <c r="I1194" s="200"/>
      <c r="J1194" s="200"/>
      <c r="K1194" s="4" t="s">
        <v>2569</v>
      </c>
      <c r="O1194" s="547"/>
      <c r="P1194" s="554" t="s">
        <v>1342</v>
      </c>
      <c r="Q1194" s="546" t="s">
        <v>2072</v>
      </c>
      <c r="R1194" s="546">
        <v>63</v>
      </c>
      <c r="S1194" s="546">
        <v>140</v>
      </c>
      <c r="T1194" s="281">
        <v>63</v>
      </c>
      <c r="U1194" s="281"/>
      <c r="V1194" s="281"/>
      <c r="W1194" s="281"/>
      <c r="X1194" s="281"/>
      <c r="Y1194" s="564" t="s">
        <v>1694</v>
      </c>
    </row>
    <row r="1195" spans="1:25" x14ac:dyDescent="0.3">
      <c r="A1195" s="421"/>
      <c r="B1195" s="40" t="s">
        <v>2567</v>
      </c>
      <c r="C1195" s="11" t="s">
        <v>82</v>
      </c>
      <c r="D1195" s="11">
        <v>15</v>
      </c>
      <c r="E1195" s="154"/>
      <c r="F1195" s="200">
        <v>15</v>
      </c>
      <c r="G1195" s="200"/>
      <c r="H1195" s="200"/>
      <c r="I1195" s="200"/>
      <c r="J1195" s="200"/>
      <c r="K1195" s="4" t="s">
        <v>2570</v>
      </c>
      <c r="O1195" s="421"/>
      <c r="P1195" s="40" t="s">
        <v>63</v>
      </c>
      <c r="Q1195" s="11" t="s">
        <v>2071</v>
      </c>
      <c r="R1195" s="11">
        <v>114</v>
      </c>
      <c r="S1195" s="11">
        <v>210</v>
      </c>
      <c r="T1195" s="281">
        <v>114</v>
      </c>
      <c r="U1195" s="281"/>
      <c r="V1195" s="281"/>
      <c r="W1195" s="281"/>
      <c r="X1195" s="281"/>
      <c r="Y1195" s="20" t="s">
        <v>1695</v>
      </c>
    </row>
    <row r="1196" spans="1:25" x14ac:dyDescent="0.3">
      <c r="A1196" s="421"/>
      <c r="B1196" s="40" t="s">
        <v>2568</v>
      </c>
      <c r="C1196" s="11" t="s">
        <v>82</v>
      </c>
      <c r="D1196" s="11">
        <v>30</v>
      </c>
      <c r="E1196" s="154"/>
      <c r="F1196" s="200">
        <v>30</v>
      </c>
      <c r="G1196" s="200"/>
      <c r="H1196" s="200"/>
      <c r="I1196" s="200"/>
      <c r="J1196" s="200"/>
      <c r="K1196" s="4" t="s">
        <v>2570</v>
      </c>
      <c r="O1196" s="556" t="s">
        <v>75</v>
      </c>
      <c r="P1196" s="544" t="s">
        <v>71</v>
      </c>
      <c r="Q1196" s="545" t="s">
        <v>2073</v>
      </c>
      <c r="R1196" s="545">
        <v>645</v>
      </c>
      <c r="S1196" s="545" t="s">
        <v>1008</v>
      </c>
      <c r="T1196" s="315"/>
      <c r="U1196" s="315"/>
      <c r="V1196" s="315">
        <v>645</v>
      </c>
      <c r="W1196" s="315"/>
      <c r="X1196" s="315"/>
      <c r="Y1196" s="571" t="s">
        <v>73</v>
      </c>
    </row>
    <row r="1197" spans="1:25" x14ac:dyDescent="0.3">
      <c r="A1197" s="421"/>
      <c r="B1197" s="40" t="s">
        <v>2571</v>
      </c>
      <c r="C1197" s="11" t="s">
        <v>168</v>
      </c>
      <c r="D1197" s="11">
        <v>50</v>
      </c>
      <c r="E1197" s="154"/>
      <c r="F1197" s="200">
        <v>50</v>
      </c>
      <c r="G1197" s="200"/>
      <c r="H1197" s="200"/>
      <c r="I1197" s="200"/>
      <c r="J1197" s="200"/>
      <c r="K1197" s="4" t="s">
        <v>2574</v>
      </c>
      <c r="O1197" s="424" t="s">
        <v>76</v>
      </c>
      <c r="P1197" s="40" t="s">
        <v>74</v>
      </c>
      <c r="Q1197" s="14" t="s">
        <v>2073</v>
      </c>
      <c r="R1197" s="11"/>
      <c r="S1197" s="11"/>
      <c r="T1197" s="281"/>
      <c r="U1197" s="281"/>
      <c r="V1197" s="281"/>
      <c r="W1197" s="281"/>
      <c r="X1197" s="281"/>
      <c r="Y1197" s="20"/>
    </row>
    <row r="1198" spans="1:25" x14ac:dyDescent="0.3">
      <c r="A1198" s="421"/>
      <c r="B1198" s="40" t="s">
        <v>2572</v>
      </c>
      <c r="C1198" s="65" t="s">
        <v>547</v>
      </c>
      <c r="D1198" s="11">
        <v>300</v>
      </c>
      <c r="E1198" s="154"/>
      <c r="F1198" s="200"/>
      <c r="G1198" s="200">
        <v>300</v>
      </c>
      <c r="H1198" s="200"/>
      <c r="I1198" s="200"/>
      <c r="J1198" s="200"/>
      <c r="K1198" s="4" t="s">
        <v>2574</v>
      </c>
      <c r="O1198" s="588" t="s">
        <v>343</v>
      </c>
      <c r="P1198" s="544" t="s">
        <v>1009</v>
      </c>
      <c r="Q1198" s="545" t="s">
        <v>2074</v>
      </c>
      <c r="R1198" s="545">
        <v>368</v>
      </c>
      <c r="S1198" s="545">
        <v>751</v>
      </c>
      <c r="T1198" s="703"/>
      <c r="U1198" s="703">
        <v>368</v>
      </c>
      <c r="V1198" s="703"/>
      <c r="W1198" s="703"/>
      <c r="X1198" s="703"/>
      <c r="Y1198" s="571" t="s">
        <v>1700</v>
      </c>
    </row>
    <row r="1199" spans="1:25" ht="15" thickBot="1" x14ac:dyDescent="0.35">
      <c r="A1199" s="429"/>
      <c r="B1199" s="252" t="s">
        <v>2573</v>
      </c>
      <c r="C1199" s="65" t="s">
        <v>547</v>
      </c>
      <c r="D1199" s="13">
        <v>400</v>
      </c>
      <c r="E1199" s="154"/>
      <c r="F1199" s="200"/>
      <c r="G1199" s="200">
        <v>400</v>
      </c>
      <c r="H1199" s="200"/>
      <c r="I1199" s="200"/>
      <c r="J1199" s="200"/>
      <c r="K1199" s="8"/>
      <c r="O1199" s="427" t="s">
        <v>344</v>
      </c>
      <c r="P1199" s="10" t="s">
        <v>1010</v>
      </c>
      <c r="Q1199" s="14" t="s">
        <v>2075</v>
      </c>
      <c r="R1199" s="14">
        <v>368</v>
      </c>
      <c r="S1199" s="14">
        <v>730</v>
      </c>
      <c r="T1199" s="703"/>
      <c r="U1199" s="703">
        <v>368</v>
      </c>
      <c r="V1199" s="703"/>
      <c r="W1199" s="703"/>
      <c r="X1199" s="703"/>
      <c r="Y1199" s="19" t="s">
        <v>1701</v>
      </c>
    </row>
    <row r="1200" spans="1:25" ht="18.600000000000001" thickBot="1" x14ac:dyDescent="0.4">
      <c r="A1200" s="56" t="s">
        <v>2577</v>
      </c>
      <c r="B1200" s="15"/>
      <c r="C1200" s="83"/>
      <c r="D1200" s="27"/>
      <c r="E1200" s="27"/>
      <c r="F1200" s="27"/>
      <c r="G1200" s="27"/>
      <c r="H1200" s="27"/>
      <c r="I1200" s="27"/>
      <c r="J1200" s="27"/>
      <c r="K1200" s="16"/>
      <c r="O1200" s="587"/>
      <c r="P1200" s="544" t="s">
        <v>1011</v>
      </c>
      <c r="Q1200" s="545" t="s">
        <v>2075</v>
      </c>
      <c r="R1200" s="545">
        <v>368</v>
      </c>
      <c r="S1200" s="545">
        <v>703</v>
      </c>
      <c r="T1200" s="703"/>
      <c r="U1200" s="703">
        <v>368</v>
      </c>
      <c r="V1200" s="703"/>
      <c r="W1200" s="703"/>
      <c r="X1200" s="703"/>
      <c r="Y1200" s="571" t="s">
        <v>1702</v>
      </c>
    </row>
    <row r="1201" spans="1:25" x14ac:dyDescent="0.3">
      <c r="A1201" s="435" t="s">
        <v>2578</v>
      </c>
      <c r="B1201" s="405"/>
      <c r="C1201" s="11"/>
      <c r="D1201" s="26"/>
      <c r="E1201" s="26"/>
      <c r="F1201" s="316"/>
      <c r="G1201" s="316"/>
      <c r="H1201" s="316"/>
      <c r="I1201" s="316"/>
      <c r="J1201" s="316"/>
      <c r="K1201" s="114"/>
      <c r="O1201" s="421" t="s">
        <v>1350</v>
      </c>
      <c r="P1201" s="40" t="s">
        <v>202</v>
      </c>
      <c r="Q1201" s="11" t="s">
        <v>2070</v>
      </c>
      <c r="R1201" s="11">
        <v>420</v>
      </c>
      <c r="S1201" s="619"/>
      <c r="T1201" s="703"/>
      <c r="U1201" s="703">
        <v>420</v>
      </c>
      <c r="V1201" s="703"/>
      <c r="W1201" s="703"/>
      <c r="X1201" s="703"/>
      <c r="Y1201" s="4" t="s">
        <v>1721</v>
      </c>
    </row>
    <row r="1202" spans="1:25" x14ac:dyDescent="0.3">
      <c r="A1202" s="421" t="s">
        <v>2579</v>
      </c>
      <c r="B1202" s="40"/>
      <c r="C1202" s="11"/>
      <c r="D1202" s="11"/>
      <c r="E1202" s="11"/>
      <c r="F1202" s="281"/>
      <c r="G1202" s="281"/>
      <c r="H1202" s="281"/>
      <c r="I1202" s="281"/>
      <c r="J1202" s="281"/>
      <c r="K1202" s="4"/>
      <c r="O1202" s="547" t="s">
        <v>1348</v>
      </c>
      <c r="P1202" s="554" t="s">
        <v>201</v>
      </c>
      <c r="Q1202" s="546" t="s">
        <v>2069</v>
      </c>
      <c r="R1202" s="546">
        <v>660</v>
      </c>
      <c r="S1202" s="619"/>
      <c r="T1202" s="703"/>
      <c r="U1202" s="703"/>
      <c r="V1202" s="703">
        <v>660</v>
      </c>
      <c r="W1202" s="703"/>
      <c r="X1202" s="703"/>
      <c r="Y1202" s="562" t="s">
        <v>1722</v>
      </c>
    </row>
    <row r="1203" spans="1:25" ht="15" thickBot="1" x14ac:dyDescent="0.35">
      <c r="A1203" s="429"/>
      <c r="B1203" s="252"/>
      <c r="C1203" s="11"/>
      <c r="D1203" s="13"/>
      <c r="E1203" s="13"/>
      <c r="F1203" s="314"/>
      <c r="G1203" s="314"/>
      <c r="H1203" s="314"/>
      <c r="I1203" s="314"/>
      <c r="J1203" s="314"/>
      <c r="K1203" s="8"/>
      <c r="O1203" s="553" t="s">
        <v>220</v>
      </c>
      <c r="P1203" s="544" t="s">
        <v>212</v>
      </c>
      <c r="Q1203" s="546" t="s">
        <v>2069</v>
      </c>
      <c r="R1203" s="545">
        <v>600</v>
      </c>
      <c r="S1203" s="545" t="s">
        <v>1099</v>
      </c>
      <c r="T1203" s="315"/>
      <c r="U1203" s="315"/>
      <c r="V1203" s="315">
        <v>600</v>
      </c>
      <c r="W1203" s="315"/>
      <c r="X1203" s="315"/>
      <c r="Y1203" s="571" t="s">
        <v>1727</v>
      </c>
    </row>
    <row r="1204" spans="1:25" ht="18.600000000000001" thickBot="1" x14ac:dyDescent="0.4">
      <c r="A1204" s="56" t="s">
        <v>2580</v>
      </c>
      <c r="B1204" s="15"/>
      <c r="C1204" s="83"/>
      <c r="D1204" s="27"/>
      <c r="E1204" s="27"/>
      <c r="F1204" s="27"/>
      <c r="G1204" s="27"/>
      <c r="H1204" s="27"/>
      <c r="I1204" s="27"/>
      <c r="J1204" s="27"/>
      <c r="K1204" s="16"/>
      <c r="O1204" s="42" t="s">
        <v>221</v>
      </c>
      <c r="P1204" s="40" t="s">
        <v>214</v>
      </c>
      <c r="Q1204" s="11" t="s">
        <v>2069</v>
      </c>
      <c r="R1204" s="11">
        <v>600</v>
      </c>
      <c r="S1204" s="11">
        <v>1620</v>
      </c>
      <c r="T1204" s="281"/>
      <c r="U1204" s="281"/>
      <c r="V1204" s="281">
        <v>600</v>
      </c>
      <c r="W1204" s="281"/>
      <c r="X1204" s="281"/>
      <c r="Y1204" s="20" t="s">
        <v>1727</v>
      </c>
    </row>
    <row r="1205" spans="1:25" x14ac:dyDescent="0.3">
      <c r="A1205" s="426" t="s">
        <v>2588</v>
      </c>
      <c r="B1205" s="10" t="s">
        <v>2581</v>
      </c>
      <c r="C1205" s="11" t="s">
        <v>2065</v>
      </c>
      <c r="D1205" s="14">
        <v>320</v>
      </c>
      <c r="E1205" s="14">
        <v>800</v>
      </c>
      <c r="F1205" s="316"/>
      <c r="G1205" s="316">
        <v>320</v>
      </c>
      <c r="H1205" s="316"/>
      <c r="I1205" s="316"/>
      <c r="J1205" s="316"/>
      <c r="K1205" s="6" t="s">
        <v>2586</v>
      </c>
      <c r="O1205" s="435" t="s">
        <v>1188</v>
      </c>
      <c r="P1205" s="414" t="s">
        <v>504</v>
      </c>
      <c r="Q1205" s="96" t="s">
        <v>2100</v>
      </c>
      <c r="R1205" s="96">
        <v>200</v>
      </c>
      <c r="S1205" s="96">
        <v>400</v>
      </c>
      <c r="T1205" s="703">
        <v>200</v>
      </c>
      <c r="U1205" s="703"/>
      <c r="V1205" s="703"/>
      <c r="W1205" s="703"/>
      <c r="X1205" s="703"/>
      <c r="Y1205" s="66" t="s">
        <v>1795</v>
      </c>
    </row>
    <row r="1206" spans="1:25" x14ac:dyDescent="0.3">
      <c r="A1206" s="419" t="s">
        <v>2589</v>
      </c>
      <c r="B1206" s="40" t="s">
        <v>2582</v>
      </c>
      <c r="C1206" s="11" t="s">
        <v>2065</v>
      </c>
      <c r="D1206" s="11">
        <v>620</v>
      </c>
      <c r="E1206" s="11">
        <v>1550</v>
      </c>
      <c r="F1206" s="314"/>
      <c r="G1206" s="314"/>
      <c r="H1206" s="314">
        <v>620</v>
      </c>
      <c r="I1206" s="314"/>
      <c r="J1206" s="314"/>
      <c r="K1206" s="6" t="s">
        <v>2583</v>
      </c>
      <c r="O1206" s="578" t="s">
        <v>509</v>
      </c>
      <c r="P1206" s="658" t="s">
        <v>506</v>
      </c>
      <c r="Q1206" s="623" t="s">
        <v>2100</v>
      </c>
      <c r="R1206" s="623">
        <v>400</v>
      </c>
      <c r="S1206" s="623">
        <v>800</v>
      </c>
      <c r="T1206" s="703"/>
      <c r="U1206" s="703">
        <v>400</v>
      </c>
      <c r="V1206" s="703"/>
      <c r="W1206" s="703"/>
      <c r="X1206" s="703"/>
      <c r="Y1206" s="624" t="s">
        <v>1795</v>
      </c>
    </row>
    <row r="1207" spans="1:25" x14ac:dyDescent="0.3">
      <c r="A1207" s="429"/>
      <c r="B1207" s="252" t="s">
        <v>2585</v>
      </c>
      <c r="C1207" s="11" t="s">
        <v>428</v>
      </c>
      <c r="D1207" s="13">
        <v>600</v>
      </c>
      <c r="E1207" s="13">
        <v>1584</v>
      </c>
      <c r="F1207" s="314"/>
      <c r="G1207" s="314"/>
      <c r="H1207" s="314">
        <v>600</v>
      </c>
      <c r="I1207" s="314"/>
      <c r="J1207" s="314"/>
      <c r="K1207" s="6" t="s">
        <v>2586</v>
      </c>
      <c r="O1207" s="421" t="s">
        <v>1184</v>
      </c>
      <c r="P1207" s="414" t="s">
        <v>507</v>
      </c>
      <c r="Q1207" s="96" t="s">
        <v>2100</v>
      </c>
      <c r="R1207" s="96">
        <v>600</v>
      </c>
      <c r="S1207" s="96">
        <v>1200</v>
      </c>
      <c r="T1207" s="703"/>
      <c r="U1207" s="703"/>
      <c r="V1207" s="703">
        <v>600</v>
      </c>
      <c r="W1207" s="703"/>
      <c r="X1207" s="703"/>
      <c r="Y1207" s="66" t="s">
        <v>1795</v>
      </c>
    </row>
    <row r="1208" spans="1:25" x14ac:dyDescent="0.3">
      <c r="A1208" s="421"/>
      <c r="B1208" s="40" t="s">
        <v>2587</v>
      </c>
      <c r="C1208" s="11" t="s">
        <v>424</v>
      </c>
      <c r="D1208" s="11">
        <v>300</v>
      </c>
      <c r="E1208" s="11">
        <v>792</v>
      </c>
      <c r="F1208" s="314"/>
      <c r="G1208" s="314">
        <v>300</v>
      </c>
      <c r="H1208" s="314"/>
      <c r="I1208" s="314"/>
      <c r="J1208" s="314"/>
      <c r="K1208" s="6" t="s">
        <v>2584</v>
      </c>
      <c r="O1208" s="555" t="s">
        <v>1188</v>
      </c>
      <c r="P1208" s="658" t="s">
        <v>508</v>
      </c>
      <c r="Q1208" s="623" t="s">
        <v>2100</v>
      </c>
      <c r="R1208" s="623">
        <v>750</v>
      </c>
      <c r="S1208" s="623">
        <v>1400</v>
      </c>
      <c r="T1208" s="703"/>
      <c r="U1208" s="703"/>
      <c r="V1208" s="703"/>
      <c r="W1208" s="703">
        <v>750</v>
      </c>
      <c r="X1208" s="703"/>
      <c r="Y1208" s="624" t="s">
        <v>1795</v>
      </c>
    </row>
    <row r="1209" spans="1:25" ht="15" thickBot="1" x14ac:dyDescent="0.35">
      <c r="A1209" s="429"/>
      <c r="B1209" s="252"/>
      <c r="C1209" s="11"/>
      <c r="D1209" s="13"/>
      <c r="E1209" s="13"/>
      <c r="F1209" s="314"/>
      <c r="G1209" s="314"/>
      <c r="H1209" s="314"/>
      <c r="I1209" s="314"/>
      <c r="J1209" s="314"/>
      <c r="K1209" s="8"/>
      <c r="O1209" s="429" t="s">
        <v>1186</v>
      </c>
      <c r="P1209" s="1" t="s">
        <v>1185</v>
      </c>
      <c r="Q1209" s="96" t="s">
        <v>2101</v>
      </c>
      <c r="R1209" s="13">
        <v>240</v>
      </c>
      <c r="S1209" s="13">
        <v>600</v>
      </c>
      <c r="T1209" s="703">
        <v>240</v>
      </c>
      <c r="U1209" s="703"/>
      <c r="V1209" s="703"/>
      <c r="W1209" s="703"/>
      <c r="X1209" s="703"/>
      <c r="Y1209" s="8" t="s">
        <v>1794</v>
      </c>
    </row>
    <row r="1210" spans="1:25" ht="18.600000000000001" thickBot="1" x14ac:dyDescent="0.4">
      <c r="A1210" s="56" t="s">
        <v>2590</v>
      </c>
      <c r="B1210" s="53"/>
      <c r="C1210" s="83"/>
      <c r="D1210" s="27"/>
      <c r="E1210" s="27"/>
      <c r="F1210" s="27"/>
      <c r="G1210" s="27"/>
      <c r="H1210" s="27"/>
      <c r="I1210" s="27"/>
      <c r="J1210" s="27"/>
      <c r="K1210" s="16"/>
      <c r="O1210" s="437" t="s">
        <v>1351</v>
      </c>
      <c r="P1210" s="414" t="s">
        <v>657</v>
      </c>
      <c r="Q1210" s="96" t="s">
        <v>2069</v>
      </c>
      <c r="R1210" s="96">
        <v>660</v>
      </c>
      <c r="S1210" s="96">
        <v>1700</v>
      </c>
      <c r="T1210" s="700"/>
      <c r="U1210" s="700"/>
      <c r="V1210" s="700">
        <v>660</v>
      </c>
      <c r="W1210" s="700"/>
      <c r="X1210" s="700"/>
      <c r="Y1210" s="66" t="s">
        <v>1234</v>
      </c>
    </row>
    <row r="1211" spans="1:25" x14ac:dyDescent="0.3">
      <c r="A1211" s="441" t="s">
        <v>2622</v>
      </c>
      <c r="B1211" s="10" t="s">
        <v>2591</v>
      </c>
      <c r="C1211" s="11" t="s">
        <v>424</v>
      </c>
      <c r="D1211" s="14">
        <v>600</v>
      </c>
      <c r="E1211" s="14">
        <v>1200</v>
      </c>
      <c r="F1211" s="315"/>
      <c r="G1211" s="315"/>
      <c r="H1211" s="316">
        <v>600</v>
      </c>
      <c r="I1211" s="316"/>
      <c r="J1211" s="316"/>
      <c r="K1211" s="6" t="s">
        <v>2595</v>
      </c>
      <c r="O1211" s="421"/>
      <c r="P1211" s="40" t="s">
        <v>830</v>
      </c>
      <c r="Q1211" s="11" t="s">
        <v>2106</v>
      </c>
      <c r="R1211" s="11">
        <v>240</v>
      </c>
      <c r="S1211" s="619"/>
      <c r="T1211" s="703">
        <v>240</v>
      </c>
      <c r="U1211" s="703"/>
      <c r="V1211" s="703"/>
      <c r="W1211" s="703"/>
      <c r="X1211" s="703"/>
      <c r="Y1211" s="4" t="s">
        <v>1891</v>
      </c>
    </row>
    <row r="1212" spans="1:25" x14ac:dyDescent="0.3">
      <c r="A1212" s="433" t="s">
        <v>2623</v>
      </c>
      <c r="B1212" s="40" t="s">
        <v>2592</v>
      </c>
      <c r="C1212" s="11" t="s">
        <v>2078</v>
      </c>
      <c r="D1212" s="14">
        <v>600</v>
      </c>
      <c r="E1212" s="11">
        <v>1260</v>
      </c>
      <c r="F1212" s="281"/>
      <c r="G1212" s="281"/>
      <c r="H1212" s="314">
        <v>600</v>
      </c>
      <c r="I1212" s="314"/>
      <c r="J1212" s="314"/>
      <c r="K1212" s="6" t="s">
        <v>2593</v>
      </c>
      <c r="O1212" s="547"/>
      <c r="P1212" s="554" t="s">
        <v>832</v>
      </c>
      <c r="Q1212" s="546" t="s">
        <v>2070</v>
      </c>
      <c r="R1212" s="546">
        <v>120</v>
      </c>
      <c r="S1212" s="619"/>
      <c r="T1212" s="703">
        <v>120</v>
      </c>
      <c r="U1212" s="703"/>
      <c r="V1212" s="703"/>
      <c r="W1212" s="703"/>
      <c r="X1212" s="703"/>
      <c r="Y1212" s="562" t="s">
        <v>1892</v>
      </c>
    </row>
    <row r="1213" spans="1:25" x14ac:dyDescent="0.3">
      <c r="A1213" s="434"/>
      <c r="B1213" s="40" t="s">
        <v>2594</v>
      </c>
      <c r="C1213" s="11" t="s">
        <v>2596</v>
      </c>
      <c r="D1213" s="14">
        <v>600</v>
      </c>
      <c r="E1213" s="11">
        <v>1380</v>
      </c>
      <c r="F1213" s="281"/>
      <c r="G1213" s="281"/>
      <c r="H1213" s="314">
        <v>600</v>
      </c>
      <c r="I1213" s="314"/>
      <c r="J1213" s="314"/>
      <c r="K1213" s="6" t="s">
        <v>2601</v>
      </c>
      <c r="O1213" s="421"/>
      <c r="P1213" s="1" t="s">
        <v>834</v>
      </c>
      <c r="Q1213" s="11" t="s">
        <v>2107</v>
      </c>
      <c r="R1213" s="11">
        <v>64</v>
      </c>
      <c r="S1213" s="619"/>
      <c r="T1213" s="703">
        <v>64</v>
      </c>
      <c r="U1213" s="703"/>
      <c r="V1213" s="703"/>
      <c r="W1213" s="703"/>
      <c r="X1213" s="703"/>
      <c r="Y1213" s="4" t="s">
        <v>1893</v>
      </c>
    </row>
    <row r="1214" spans="1:25" x14ac:dyDescent="0.3">
      <c r="A1214" s="434"/>
      <c r="B1214" s="40" t="s">
        <v>2597</v>
      </c>
      <c r="C1214" s="11" t="s">
        <v>2078</v>
      </c>
      <c r="D1214" s="11">
        <v>150</v>
      </c>
      <c r="E1214" s="11">
        <v>270</v>
      </c>
      <c r="F1214" s="314">
        <v>150</v>
      </c>
      <c r="G1214" s="314"/>
      <c r="H1214" s="314"/>
      <c r="I1214" s="314"/>
      <c r="J1214" s="314"/>
      <c r="K1214" s="4" t="s">
        <v>2599</v>
      </c>
      <c r="O1214" s="547"/>
      <c r="P1214" s="554" t="s">
        <v>835</v>
      </c>
      <c r="Q1214" s="546" t="s">
        <v>2070</v>
      </c>
      <c r="R1214" s="546">
        <v>88</v>
      </c>
      <c r="S1214" s="619"/>
      <c r="T1214" s="703">
        <v>88</v>
      </c>
      <c r="U1214" s="703"/>
      <c r="V1214" s="703"/>
      <c r="W1214" s="703"/>
      <c r="X1214" s="703"/>
      <c r="Y1214" s="562" t="s">
        <v>1894</v>
      </c>
    </row>
    <row r="1215" spans="1:25" x14ac:dyDescent="0.3">
      <c r="A1215" s="434"/>
      <c r="B1215" s="40" t="s">
        <v>2598</v>
      </c>
      <c r="C1215" s="11" t="s">
        <v>2078</v>
      </c>
      <c r="D1215" s="11">
        <v>200</v>
      </c>
      <c r="E1215" s="11">
        <v>360</v>
      </c>
      <c r="F1215" s="281">
        <v>200</v>
      </c>
      <c r="G1215" s="281"/>
      <c r="H1215" s="314"/>
      <c r="I1215" s="314"/>
      <c r="J1215" s="314"/>
      <c r="K1215" s="6" t="s">
        <v>2600</v>
      </c>
      <c r="O1215" s="421"/>
      <c r="P1215" s="40" t="s">
        <v>1260</v>
      </c>
      <c r="Q1215" s="11" t="s">
        <v>2069</v>
      </c>
      <c r="R1215" s="11">
        <v>84</v>
      </c>
      <c r="S1215" s="619"/>
      <c r="T1215" s="703">
        <v>84</v>
      </c>
      <c r="U1215" s="703"/>
      <c r="V1215" s="703"/>
      <c r="W1215" s="703"/>
      <c r="X1215" s="703"/>
      <c r="Y1215" s="4" t="s">
        <v>1895</v>
      </c>
    </row>
    <row r="1216" spans="1:25" x14ac:dyDescent="0.3">
      <c r="A1216" s="434"/>
      <c r="B1216" s="40" t="s">
        <v>2602</v>
      </c>
      <c r="C1216" s="11" t="s">
        <v>424</v>
      </c>
      <c r="D1216" s="11">
        <v>200</v>
      </c>
      <c r="E1216" s="11">
        <v>460</v>
      </c>
      <c r="F1216" s="281">
        <v>200</v>
      </c>
      <c r="G1216" s="281"/>
      <c r="H1216" s="314"/>
      <c r="I1216" s="314"/>
      <c r="J1216" s="314"/>
      <c r="K1216" s="6" t="s">
        <v>2603</v>
      </c>
      <c r="O1216" s="547"/>
      <c r="P1216" s="554" t="s">
        <v>1263</v>
      </c>
      <c r="Q1216" s="546" t="s">
        <v>2070</v>
      </c>
      <c r="R1216" s="619"/>
      <c r="S1216" s="619"/>
      <c r="T1216" s="703"/>
      <c r="U1216" s="703"/>
      <c r="V1216" s="703"/>
      <c r="W1216" s="703"/>
      <c r="X1216" s="703"/>
      <c r="Y1216" s="562" t="s">
        <v>1264</v>
      </c>
    </row>
    <row r="1217" spans="1:25" x14ac:dyDescent="0.3">
      <c r="A1217" s="434"/>
      <c r="B1217" s="252" t="s">
        <v>2604</v>
      </c>
      <c r="C1217" s="11" t="s">
        <v>168</v>
      </c>
      <c r="D1217" s="13">
        <v>60</v>
      </c>
      <c r="E1217" s="13">
        <v>108</v>
      </c>
      <c r="F1217" s="314">
        <v>60</v>
      </c>
      <c r="G1217" s="314"/>
      <c r="H1217" s="314"/>
      <c r="I1217" s="314"/>
      <c r="J1217" s="314"/>
      <c r="K1217" s="8"/>
      <c r="O1217" s="421"/>
      <c r="P1217" s="40" t="s">
        <v>846</v>
      </c>
      <c r="Q1217" s="11" t="s">
        <v>2106</v>
      </c>
      <c r="R1217" s="11">
        <v>320</v>
      </c>
      <c r="S1217" s="11">
        <v>768</v>
      </c>
      <c r="T1217" s="703"/>
      <c r="U1217" s="703">
        <v>320</v>
      </c>
      <c r="V1217" s="703"/>
      <c r="W1217" s="703"/>
      <c r="X1217" s="703"/>
      <c r="Y1217" s="4" t="s">
        <v>1898</v>
      </c>
    </row>
    <row r="1218" spans="1:25" x14ac:dyDescent="0.3">
      <c r="A1218" s="434"/>
      <c r="B1218" s="252" t="s">
        <v>2605</v>
      </c>
      <c r="C1218" s="11" t="s">
        <v>168</v>
      </c>
      <c r="D1218" s="11">
        <v>120</v>
      </c>
      <c r="E1218" s="11">
        <v>216</v>
      </c>
      <c r="F1218" s="314">
        <v>120</v>
      </c>
      <c r="G1218" s="314"/>
      <c r="H1218" s="314"/>
      <c r="I1218" s="314"/>
      <c r="J1218" s="314"/>
      <c r="K1218" s="4"/>
      <c r="O1218" s="547"/>
      <c r="P1218" s="554" t="s">
        <v>847</v>
      </c>
      <c r="Q1218" s="546" t="s">
        <v>2106</v>
      </c>
      <c r="R1218" s="546">
        <v>420</v>
      </c>
      <c r="S1218" s="546">
        <v>1008</v>
      </c>
      <c r="T1218" s="703"/>
      <c r="U1218" s="703">
        <v>420</v>
      </c>
      <c r="V1218" s="703"/>
      <c r="W1218" s="703"/>
      <c r="X1218" s="703"/>
      <c r="Y1218" s="562" t="s">
        <v>1898</v>
      </c>
    </row>
    <row r="1219" spans="1:25" x14ac:dyDescent="0.3">
      <c r="A1219" s="434"/>
      <c r="B1219" s="40" t="s">
        <v>2606</v>
      </c>
      <c r="C1219" s="11" t="s">
        <v>168</v>
      </c>
      <c r="D1219" s="11">
        <v>40</v>
      </c>
      <c r="E1219" s="11">
        <v>78</v>
      </c>
      <c r="F1219" s="281">
        <v>40</v>
      </c>
      <c r="G1219" s="281"/>
      <c r="H1219" s="314"/>
      <c r="I1219" s="314"/>
      <c r="J1219" s="314"/>
      <c r="K1219" s="4"/>
      <c r="O1219" s="421"/>
      <c r="P1219" s="252" t="s">
        <v>848</v>
      </c>
      <c r="Q1219" s="11" t="s">
        <v>2106</v>
      </c>
      <c r="R1219" s="13">
        <v>640</v>
      </c>
      <c r="S1219" s="13">
        <v>1536</v>
      </c>
      <c r="T1219" s="703"/>
      <c r="U1219" s="703"/>
      <c r="V1219" s="703">
        <v>640</v>
      </c>
      <c r="W1219" s="703"/>
      <c r="X1219" s="703"/>
      <c r="Y1219" s="8" t="s">
        <v>1898</v>
      </c>
    </row>
    <row r="1220" spans="1:25" x14ac:dyDescent="0.3">
      <c r="A1220" s="434"/>
      <c r="B1220" s="40" t="s">
        <v>2607</v>
      </c>
      <c r="C1220" s="11" t="s">
        <v>2078</v>
      </c>
      <c r="D1220" s="11">
        <v>300</v>
      </c>
      <c r="E1220" s="11">
        <v>540</v>
      </c>
      <c r="F1220" s="281"/>
      <c r="G1220" s="281">
        <v>300</v>
      </c>
      <c r="H1220" s="314"/>
      <c r="I1220" s="314"/>
      <c r="J1220" s="314"/>
      <c r="K1220" s="6" t="s">
        <v>2608</v>
      </c>
      <c r="O1220" s="437" t="s">
        <v>1351</v>
      </c>
      <c r="P1220" s="414" t="s">
        <v>920</v>
      </c>
      <c r="Q1220" s="96" t="s">
        <v>2072</v>
      </c>
      <c r="R1220" s="96">
        <v>500</v>
      </c>
      <c r="S1220" s="619"/>
      <c r="T1220" s="700"/>
      <c r="U1220" s="700"/>
      <c r="V1220" s="700">
        <v>500</v>
      </c>
      <c r="W1220" s="700"/>
      <c r="X1220" s="700"/>
      <c r="Y1220" s="66" t="s">
        <v>1932</v>
      </c>
    </row>
    <row r="1221" spans="1:25" x14ac:dyDescent="0.3">
      <c r="A1221" s="434"/>
      <c r="B1221" s="40" t="s">
        <v>2609</v>
      </c>
      <c r="C1221" s="11" t="s">
        <v>82</v>
      </c>
      <c r="D1221" s="11">
        <v>9</v>
      </c>
      <c r="E1221" s="11">
        <v>16</v>
      </c>
      <c r="F1221" s="314">
        <v>9</v>
      </c>
      <c r="G1221" s="314"/>
      <c r="H1221" s="314"/>
      <c r="I1221" s="314"/>
      <c r="J1221" s="314"/>
      <c r="K1221" s="4"/>
      <c r="O1221" s="547"/>
      <c r="P1221" s="658" t="s">
        <v>921</v>
      </c>
      <c r="Q1221" s="623" t="s">
        <v>2071</v>
      </c>
      <c r="R1221" s="623">
        <v>750</v>
      </c>
      <c r="S1221" s="619"/>
      <c r="T1221" s="700"/>
      <c r="U1221" s="700"/>
      <c r="V1221" s="700"/>
      <c r="W1221" s="700">
        <v>750</v>
      </c>
      <c r="X1221" s="700"/>
      <c r="Y1221" s="624" t="s">
        <v>1933</v>
      </c>
    </row>
    <row r="1222" spans="1:25" x14ac:dyDescent="0.3">
      <c r="A1222" s="434"/>
      <c r="B1222" s="40" t="s">
        <v>2610</v>
      </c>
      <c r="C1222" s="11" t="s">
        <v>82</v>
      </c>
      <c r="D1222" s="13">
        <v>14</v>
      </c>
      <c r="E1222" s="13">
        <v>25</v>
      </c>
      <c r="F1222" s="281">
        <v>14</v>
      </c>
      <c r="G1222" s="281"/>
      <c r="H1222" s="314"/>
      <c r="I1222" s="314"/>
      <c r="J1222" s="314"/>
      <c r="K1222" s="8"/>
      <c r="O1222" s="421"/>
      <c r="P1222" s="414" t="s">
        <v>922</v>
      </c>
      <c r="Q1222" s="96" t="s">
        <v>2070</v>
      </c>
      <c r="R1222" s="96">
        <v>1000</v>
      </c>
      <c r="S1222" s="619"/>
      <c r="T1222" s="700"/>
      <c r="U1222" s="700"/>
      <c r="V1222" s="700"/>
      <c r="W1222" s="700"/>
      <c r="X1222" s="700">
        <v>1000</v>
      </c>
      <c r="Y1222" s="66" t="s">
        <v>1933</v>
      </c>
    </row>
    <row r="1223" spans="1:25" x14ac:dyDescent="0.3">
      <c r="A1223" s="421"/>
      <c r="B1223" s="40" t="s">
        <v>2611</v>
      </c>
      <c r="C1223" s="11" t="s">
        <v>82</v>
      </c>
      <c r="D1223" s="11">
        <v>15</v>
      </c>
      <c r="E1223" s="11">
        <v>27</v>
      </c>
      <c r="F1223" s="281">
        <v>15</v>
      </c>
      <c r="G1223" s="281"/>
      <c r="H1223" s="314"/>
      <c r="I1223" s="314"/>
      <c r="J1223" s="314"/>
      <c r="K1223" s="4"/>
      <c r="O1223" s="421"/>
      <c r="P1223" s="40" t="s">
        <v>1316</v>
      </c>
      <c r="Q1223" s="96" t="s">
        <v>2071</v>
      </c>
      <c r="R1223" s="11">
        <v>170</v>
      </c>
      <c r="S1223" s="11">
        <v>405</v>
      </c>
      <c r="T1223" s="281">
        <v>170</v>
      </c>
      <c r="U1223" s="281"/>
      <c r="V1223" s="281"/>
      <c r="W1223" s="281"/>
      <c r="X1223" s="281"/>
      <c r="Y1223" s="68" t="s">
        <v>1939</v>
      </c>
    </row>
    <row r="1224" spans="1:25" x14ac:dyDescent="0.3">
      <c r="A1224" s="421" t="s">
        <v>2621</v>
      </c>
      <c r="B1224" s="40" t="s">
        <v>2612</v>
      </c>
      <c r="C1224" s="11" t="s">
        <v>82</v>
      </c>
      <c r="D1224" s="11">
        <v>18</v>
      </c>
      <c r="E1224" s="11">
        <v>32</v>
      </c>
      <c r="F1224" s="314">
        <v>18</v>
      </c>
      <c r="G1224" s="314"/>
      <c r="H1224" s="314"/>
      <c r="I1224" s="314"/>
      <c r="J1224" s="314"/>
      <c r="K1224" s="4"/>
      <c r="O1224" s="547"/>
      <c r="P1224" s="554" t="s">
        <v>1317</v>
      </c>
      <c r="Q1224" s="623" t="s">
        <v>2071</v>
      </c>
      <c r="R1224" s="546">
        <v>240</v>
      </c>
      <c r="S1224" s="546">
        <v>570</v>
      </c>
      <c r="T1224" s="281">
        <v>240</v>
      </c>
      <c r="U1224" s="281"/>
      <c r="V1224" s="281"/>
      <c r="W1224" s="281"/>
      <c r="X1224" s="281"/>
      <c r="Y1224" s="635" t="s">
        <v>1940</v>
      </c>
    </row>
    <row r="1225" spans="1:25" x14ac:dyDescent="0.3">
      <c r="A1225" s="421"/>
      <c r="B1225" s="40" t="s">
        <v>2613</v>
      </c>
      <c r="C1225" s="11" t="s">
        <v>82</v>
      </c>
      <c r="D1225" s="11">
        <v>22</v>
      </c>
      <c r="E1225" s="11">
        <v>40</v>
      </c>
      <c r="F1225" s="281">
        <v>22</v>
      </c>
      <c r="G1225" s="281"/>
      <c r="H1225" s="314"/>
      <c r="I1225" s="314"/>
      <c r="J1225" s="314"/>
      <c r="K1225" s="4"/>
      <c r="O1225" s="421"/>
      <c r="P1225" s="40" t="s">
        <v>1318</v>
      </c>
      <c r="Q1225" s="96" t="s">
        <v>2070</v>
      </c>
      <c r="R1225" s="11">
        <v>320</v>
      </c>
      <c r="S1225" s="11">
        <v>760</v>
      </c>
      <c r="T1225" s="281"/>
      <c r="U1225" s="281">
        <v>320</v>
      </c>
      <c r="V1225" s="281"/>
      <c r="W1225" s="281"/>
      <c r="X1225" s="281"/>
      <c r="Y1225" s="68" t="s">
        <v>1941</v>
      </c>
    </row>
    <row r="1226" spans="1:25" ht="15" thickBot="1" x14ac:dyDescent="0.35">
      <c r="A1226" s="423"/>
      <c r="B1226" s="40" t="s">
        <v>2614</v>
      </c>
      <c r="C1226" s="11" t="s">
        <v>82</v>
      </c>
      <c r="D1226" s="13">
        <v>25</v>
      </c>
      <c r="E1226" s="13">
        <v>45</v>
      </c>
      <c r="F1226" s="281">
        <v>25</v>
      </c>
      <c r="G1226" s="281"/>
      <c r="H1226" s="314"/>
      <c r="I1226" s="314"/>
      <c r="J1226" s="314"/>
      <c r="K1226" s="8"/>
      <c r="O1226" s="547"/>
      <c r="P1226" s="554" t="s">
        <v>1319</v>
      </c>
      <c r="Q1226" s="623" t="s">
        <v>2070</v>
      </c>
      <c r="R1226" s="546">
        <v>640</v>
      </c>
      <c r="S1226" s="546">
        <v>1520</v>
      </c>
      <c r="T1226" s="281"/>
      <c r="U1226" s="281"/>
      <c r="V1226" s="281">
        <v>640</v>
      </c>
      <c r="W1226" s="281"/>
      <c r="X1226" s="281"/>
      <c r="Y1226" s="635" t="s">
        <v>1942</v>
      </c>
    </row>
    <row r="1227" spans="1:25" x14ac:dyDescent="0.3">
      <c r="A1227" s="421"/>
      <c r="B1227" s="40" t="s">
        <v>2615</v>
      </c>
      <c r="C1227" s="11" t="s">
        <v>82</v>
      </c>
      <c r="D1227" s="11">
        <v>30</v>
      </c>
      <c r="E1227" s="11">
        <v>54</v>
      </c>
      <c r="F1227" s="314">
        <v>30</v>
      </c>
      <c r="G1227" s="314"/>
      <c r="H1227" s="314"/>
      <c r="I1227" s="314"/>
      <c r="J1227" s="314"/>
      <c r="K1227" s="4"/>
      <c r="O1227" s="421"/>
      <c r="P1227" s="40" t="s">
        <v>1320</v>
      </c>
      <c r="Q1227" s="96" t="s">
        <v>2071</v>
      </c>
      <c r="R1227" s="11">
        <v>170</v>
      </c>
      <c r="S1227" s="11">
        <v>435</v>
      </c>
      <c r="T1227" s="281">
        <v>170</v>
      </c>
      <c r="U1227" s="281"/>
      <c r="V1227" s="281"/>
      <c r="W1227" s="281"/>
      <c r="X1227" s="281"/>
      <c r="Y1227" s="68" t="s">
        <v>1943</v>
      </c>
    </row>
    <row r="1228" spans="1:25" x14ac:dyDescent="0.3">
      <c r="A1228" s="421"/>
      <c r="B1228" s="40" t="s">
        <v>2616</v>
      </c>
      <c r="C1228" s="11" t="s">
        <v>82</v>
      </c>
      <c r="D1228" s="11">
        <v>36</v>
      </c>
      <c r="E1228" s="11">
        <v>64</v>
      </c>
      <c r="F1228" s="281">
        <v>36</v>
      </c>
      <c r="G1228" s="281"/>
      <c r="H1228" s="314"/>
      <c r="I1228" s="314"/>
      <c r="J1228" s="314"/>
      <c r="K1228" s="4"/>
      <c r="O1228" s="547"/>
      <c r="P1228" s="554" t="s">
        <v>1321</v>
      </c>
      <c r="Q1228" s="623" t="s">
        <v>2071</v>
      </c>
      <c r="R1228" s="546">
        <v>240</v>
      </c>
      <c r="S1228" s="546">
        <v>615</v>
      </c>
      <c r="T1228" s="281">
        <v>240</v>
      </c>
      <c r="U1228" s="281"/>
      <c r="V1228" s="281"/>
      <c r="W1228" s="281"/>
      <c r="X1228" s="281"/>
      <c r="Y1228" s="635" t="s">
        <v>1944</v>
      </c>
    </row>
    <row r="1229" spans="1:25" x14ac:dyDescent="0.3">
      <c r="A1229" s="421"/>
      <c r="B1229" s="11" t="s">
        <v>2617</v>
      </c>
      <c r="C1229" s="11" t="s">
        <v>2078</v>
      </c>
      <c r="D1229" s="11">
        <v>150</v>
      </c>
      <c r="E1229" s="11">
        <v>270</v>
      </c>
      <c r="F1229" s="281">
        <v>150</v>
      </c>
      <c r="G1229" s="281"/>
      <c r="H1229" s="314"/>
      <c r="I1229" s="314"/>
      <c r="J1229" s="314"/>
      <c r="K1229" s="4"/>
      <c r="O1229" s="429"/>
      <c r="P1229" s="40" t="s">
        <v>1322</v>
      </c>
      <c r="Q1229" s="96" t="s">
        <v>2070</v>
      </c>
      <c r="R1229" s="11">
        <v>320</v>
      </c>
      <c r="S1229" s="11">
        <v>820</v>
      </c>
      <c r="T1229" s="281"/>
      <c r="U1229" s="281">
        <v>320</v>
      </c>
      <c r="V1229" s="281"/>
      <c r="W1229" s="281"/>
      <c r="X1229" s="281"/>
      <c r="Y1229" s="68" t="s">
        <v>1945</v>
      </c>
    </row>
    <row r="1230" spans="1:25" x14ac:dyDescent="0.3">
      <c r="A1230" s="429"/>
      <c r="B1230" s="11" t="s">
        <v>2618</v>
      </c>
      <c r="C1230" s="11" t="s">
        <v>2078</v>
      </c>
      <c r="D1230" s="13">
        <v>200</v>
      </c>
      <c r="E1230" s="13">
        <v>360</v>
      </c>
      <c r="F1230" s="314">
        <v>200</v>
      </c>
      <c r="G1230" s="314"/>
      <c r="H1230" s="314"/>
      <c r="I1230" s="314"/>
      <c r="J1230" s="314"/>
      <c r="K1230" s="8"/>
      <c r="O1230" s="547"/>
      <c r="P1230" s="554" t="s">
        <v>1323</v>
      </c>
      <c r="Q1230" s="623" t="s">
        <v>2070</v>
      </c>
      <c r="R1230" s="546">
        <v>640</v>
      </c>
      <c r="S1230" s="546">
        <v>1640</v>
      </c>
      <c r="T1230" s="281"/>
      <c r="U1230" s="281"/>
      <c r="V1230" s="281">
        <v>640</v>
      </c>
      <c r="W1230" s="281"/>
      <c r="X1230" s="281"/>
      <c r="Y1230" s="635" t="s">
        <v>1946</v>
      </c>
    </row>
    <row r="1231" spans="1:25" ht="15" thickBot="1" x14ac:dyDescent="0.35">
      <c r="A1231" s="429"/>
      <c r="B1231" s="13" t="s">
        <v>2619</v>
      </c>
      <c r="C1231" s="11" t="s">
        <v>2078</v>
      </c>
      <c r="D1231" s="13">
        <v>300</v>
      </c>
      <c r="E1231" s="13">
        <v>540</v>
      </c>
      <c r="F1231" s="314"/>
      <c r="G1231" s="314">
        <v>300</v>
      </c>
      <c r="H1231" s="314"/>
      <c r="I1231" s="314"/>
      <c r="J1231" s="314"/>
      <c r="K1231" s="64" t="s">
        <v>2620</v>
      </c>
      <c r="O1231" s="428" t="s">
        <v>1393</v>
      </c>
      <c r="P1231" s="10" t="s">
        <v>1390</v>
      </c>
      <c r="Q1231" s="11" t="s">
        <v>2069</v>
      </c>
      <c r="R1231" s="14">
        <v>660</v>
      </c>
      <c r="S1231" s="14">
        <v>1782</v>
      </c>
      <c r="T1231" s="703"/>
      <c r="U1231" s="703"/>
      <c r="V1231" s="703">
        <v>660</v>
      </c>
      <c r="W1231" s="703"/>
      <c r="X1231" s="703"/>
      <c r="Y1231" s="6" t="s">
        <v>252</v>
      </c>
    </row>
    <row r="1232" spans="1:25" ht="18.600000000000001" thickBot="1" x14ac:dyDescent="0.4">
      <c r="A1232" s="56" t="s">
        <v>2625</v>
      </c>
      <c r="B1232" s="53"/>
      <c r="C1232" s="83"/>
      <c r="D1232" s="27"/>
      <c r="E1232" s="27"/>
      <c r="F1232" s="27"/>
      <c r="G1232" s="27"/>
      <c r="H1232" s="27"/>
      <c r="I1232" s="27"/>
      <c r="J1232" s="27"/>
      <c r="K1232" s="16"/>
      <c r="O1232" s="578" t="s">
        <v>1394</v>
      </c>
      <c r="P1232" s="554" t="s">
        <v>1389</v>
      </c>
      <c r="Q1232" s="546" t="s">
        <v>2069</v>
      </c>
      <c r="R1232" s="546">
        <v>630</v>
      </c>
      <c r="S1232" s="546">
        <v>1700</v>
      </c>
      <c r="T1232" s="703"/>
      <c r="U1232" s="703"/>
      <c r="V1232" s="703">
        <v>630</v>
      </c>
      <c r="W1232" s="703"/>
      <c r="X1232" s="703"/>
      <c r="Y1232" s="562" t="s">
        <v>252</v>
      </c>
    </row>
    <row r="1233" spans="1:25" x14ac:dyDescent="0.3">
      <c r="A1233" s="426" t="s">
        <v>2651</v>
      </c>
      <c r="B1233" s="14" t="s">
        <v>2624</v>
      </c>
      <c r="C1233" s="11" t="s">
        <v>2105</v>
      </c>
      <c r="D1233" s="14">
        <v>640</v>
      </c>
      <c r="E1233" s="14">
        <v>1210</v>
      </c>
      <c r="F1233" s="200"/>
      <c r="G1233" s="200"/>
      <c r="H1233" s="200">
        <v>640</v>
      </c>
      <c r="I1233" s="200"/>
      <c r="J1233" s="200"/>
      <c r="K1233" s="6" t="s">
        <v>2626</v>
      </c>
      <c r="O1233" s="547"/>
      <c r="P1233" s="554" t="s">
        <v>1392</v>
      </c>
      <c r="Q1233" s="546" t="s">
        <v>2071</v>
      </c>
      <c r="R1233" s="546">
        <v>330</v>
      </c>
      <c r="S1233" s="546">
        <v>891</v>
      </c>
      <c r="T1233" s="703"/>
      <c r="U1233" s="703">
        <v>330</v>
      </c>
      <c r="V1233" s="703"/>
      <c r="W1233" s="703"/>
      <c r="X1233" s="703"/>
      <c r="Y1233" s="562" t="s">
        <v>252</v>
      </c>
    </row>
    <row r="1234" spans="1:25" ht="15" thickBot="1" x14ac:dyDescent="0.35">
      <c r="A1234" s="429" t="s">
        <v>2652</v>
      </c>
      <c r="B1234" s="13"/>
      <c r="C1234" s="11"/>
      <c r="D1234" s="13"/>
      <c r="E1234" s="13"/>
      <c r="F1234" s="200"/>
      <c r="G1234" s="200"/>
      <c r="H1234" s="200"/>
      <c r="I1234" s="200"/>
      <c r="J1234" s="200"/>
      <c r="K1234" s="8"/>
      <c r="O1234" s="421"/>
      <c r="P1234" s="40" t="s">
        <v>1423</v>
      </c>
      <c r="Q1234" s="11" t="s">
        <v>2116</v>
      </c>
      <c r="R1234" s="11">
        <v>10</v>
      </c>
      <c r="S1234" s="11">
        <v>21</v>
      </c>
      <c r="T1234" s="315">
        <v>10</v>
      </c>
      <c r="U1234" s="315"/>
      <c r="V1234" s="315"/>
      <c r="W1234" s="315"/>
      <c r="X1234" s="315"/>
      <c r="Y1234" s="4" t="s">
        <v>1969</v>
      </c>
    </row>
    <row r="1235" spans="1:25" ht="18.600000000000001" thickBot="1" x14ac:dyDescent="0.4">
      <c r="A1235" s="56" t="s">
        <v>2627</v>
      </c>
      <c r="B1235" s="53"/>
      <c r="C1235" s="83"/>
      <c r="D1235" s="27"/>
      <c r="E1235" s="27"/>
      <c r="F1235" s="27"/>
      <c r="G1235" s="27"/>
      <c r="H1235" s="27"/>
      <c r="I1235" s="27"/>
      <c r="J1235" s="27"/>
      <c r="K1235" s="16"/>
      <c r="O1235" s="547"/>
      <c r="P1235" s="554" t="s">
        <v>1424</v>
      </c>
      <c r="Q1235" s="546" t="s">
        <v>2116</v>
      </c>
      <c r="R1235" s="546">
        <v>15</v>
      </c>
      <c r="S1235" s="546">
        <v>32</v>
      </c>
      <c r="T1235" s="315">
        <v>15</v>
      </c>
      <c r="U1235" s="315"/>
      <c r="V1235" s="315"/>
      <c r="W1235" s="315"/>
      <c r="X1235" s="315"/>
      <c r="Y1235" s="562" t="s">
        <v>1970</v>
      </c>
    </row>
    <row r="1236" spans="1:25" x14ac:dyDescent="0.3">
      <c r="A1236" s="428" t="s">
        <v>2636</v>
      </c>
      <c r="B1236" s="14" t="s">
        <v>2628</v>
      </c>
      <c r="C1236" s="11" t="s">
        <v>82</v>
      </c>
      <c r="D1236" s="14">
        <v>45</v>
      </c>
      <c r="E1236" s="14">
        <v>95</v>
      </c>
      <c r="F1236" s="200">
        <v>45</v>
      </c>
      <c r="G1236" s="200"/>
      <c r="H1236" s="200"/>
      <c r="I1236" s="200"/>
      <c r="J1236" s="200"/>
      <c r="K1236" s="6" t="s">
        <v>2629</v>
      </c>
      <c r="O1236" s="421"/>
      <c r="P1236" s="40" t="s">
        <v>1425</v>
      </c>
      <c r="Q1236" s="11" t="s">
        <v>2116</v>
      </c>
      <c r="R1236" s="11">
        <v>30</v>
      </c>
      <c r="S1236" s="11">
        <v>66</v>
      </c>
      <c r="T1236" s="315">
        <v>30</v>
      </c>
      <c r="U1236" s="315"/>
      <c r="V1236" s="315"/>
      <c r="W1236" s="315"/>
      <c r="X1236" s="315"/>
      <c r="Y1236" s="4" t="s">
        <v>1971</v>
      </c>
    </row>
    <row r="1237" spans="1:25" x14ac:dyDescent="0.3">
      <c r="A1237" s="421" t="s">
        <v>2637</v>
      </c>
      <c r="B1237" s="14" t="s">
        <v>2630</v>
      </c>
      <c r="C1237" s="11" t="s">
        <v>82</v>
      </c>
      <c r="D1237" s="11">
        <v>60</v>
      </c>
      <c r="E1237" s="11">
        <v>126</v>
      </c>
      <c r="F1237" s="200">
        <v>60</v>
      </c>
      <c r="G1237" s="200"/>
      <c r="H1237" s="200"/>
      <c r="I1237" s="200"/>
      <c r="J1237" s="200"/>
      <c r="K1237" s="6" t="s">
        <v>2629</v>
      </c>
      <c r="O1237" s="556" t="s">
        <v>1452</v>
      </c>
      <c r="P1237" s="544" t="s">
        <v>1449</v>
      </c>
      <c r="Q1237" s="546" t="s">
        <v>2070</v>
      </c>
      <c r="R1237" s="545">
        <v>545</v>
      </c>
      <c r="S1237" s="545">
        <v>1200</v>
      </c>
      <c r="T1237" s="315"/>
      <c r="U1237" s="315"/>
      <c r="V1237" s="315">
        <v>545</v>
      </c>
      <c r="W1237" s="315"/>
      <c r="X1237" s="315"/>
      <c r="Y1237" s="574" t="s">
        <v>1973</v>
      </c>
    </row>
    <row r="1238" spans="1:25" x14ac:dyDescent="0.3">
      <c r="A1238" s="421"/>
      <c r="B1238" s="11" t="s">
        <v>2631</v>
      </c>
      <c r="C1238" s="11" t="s">
        <v>82</v>
      </c>
      <c r="D1238" s="11">
        <v>18</v>
      </c>
      <c r="E1238" s="153"/>
      <c r="F1238" s="200">
        <v>18</v>
      </c>
      <c r="G1238" s="200"/>
      <c r="H1238" s="200"/>
      <c r="I1238" s="200"/>
      <c r="J1238" s="200"/>
      <c r="K1238" s="4"/>
      <c r="O1238" s="35" t="s">
        <v>1453</v>
      </c>
      <c r="P1238" s="40" t="s">
        <v>1451</v>
      </c>
      <c r="Q1238" s="11" t="s">
        <v>2069</v>
      </c>
      <c r="R1238" s="11">
        <v>715</v>
      </c>
      <c r="S1238" s="11">
        <v>1600</v>
      </c>
      <c r="T1238" s="281"/>
      <c r="U1238" s="281"/>
      <c r="V1238" s="281">
        <v>715</v>
      </c>
      <c r="W1238" s="281"/>
      <c r="X1238" s="281"/>
      <c r="Y1238" s="6" t="s">
        <v>1974</v>
      </c>
    </row>
    <row r="1239" spans="1:25" x14ac:dyDescent="0.3">
      <c r="A1239" s="421"/>
      <c r="B1239" s="11" t="s">
        <v>2632</v>
      </c>
      <c r="C1239" s="11" t="s">
        <v>82</v>
      </c>
      <c r="D1239" s="11">
        <v>10</v>
      </c>
      <c r="E1239" s="11">
        <v>21</v>
      </c>
      <c r="F1239" s="200">
        <v>10</v>
      </c>
      <c r="G1239" s="200"/>
      <c r="H1239" s="200"/>
      <c r="I1239" s="200"/>
      <c r="J1239" s="200"/>
      <c r="K1239" s="4" t="s">
        <v>252</v>
      </c>
      <c r="O1239" s="578" t="s">
        <v>1466</v>
      </c>
      <c r="P1239" s="554" t="s">
        <v>1459</v>
      </c>
      <c r="Q1239" s="546" t="s">
        <v>2118</v>
      </c>
      <c r="R1239" s="546">
        <v>850</v>
      </c>
      <c r="S1239" s="619"/>
      <c r="T1239" s="281"/>
      <c r="U1239" s="281"/>
      <c r="V1239" s="315"/>
      <c r="W1239" s="315">
        <v>850</v>
      </c>
      <c r="X1239" s="315"/>
      <c r="Y1239" s="562" t="s">
        <v>1976</v>
      </c>
    </row>
    <row r="1240" spans="1:25" x14ac:dyDescent="0.3">
      <c r="A1240" s="421"/>
      <c r="B1240" s="11" t="s">
        <v>2633</v>
      </c>
      <c r="C1240" s="11" t="s">
        <v>82</v>
      </c>
      <c r="D1240" s="11">
        <v>18</v>
      </c>
      <c r="E1240" s="11">
        <v>38</v>
      </c>
      <c r="F1240" s="200">
        <v>18</v>
      </c>
      <c r="G1240" s="200"/>
      <c r="H1240" s="200"/>
      <c r="I1240" s="200"/>
      <c r="J1240" s="200"/>
      <c r="K1240" s="4"/>
      <c r="O1240" s="421" t="s">
        <v>1486</v>
      </c>
      <c r="P1240" s="40" t="s">
        <v>1461</v>
      </c>
      <c r="Q1240" s="11" t="s">
        <v>2100</v>
      </c>
      <c r="R1240" s="11">
        <v>635</v>
      </c>
      <c r="S1240" s="619"/>
      <c r="T1240" s="281"/>
      <c r="U1240" s="281"/>
      <c r="V1240" s="315">
        <v>635</v>
      </c>
      <c r="W1240" s="315"/>
      <c r="X1240" s="315"/>
      <c r="Y1240" s="4" t="s">
        <v>1977</v>
      </c>
    </row>
    <row r="1241" spans="1:25" ht="15" thickBot="1" x14ac:dyDescent="0.35">
      <c r="A1241" s="429"/>
      <c r="B1241" s="13" t="s">
        <v>2634</v>
      </c>
      <c r="C1241" s="11" t="s">
        <v>2064</v>
      </c>
      <c r="D1241" s="13">
        <v>300</v>
      </c>
      <c r="E1241" s="154"/>
      <c r="F1241" s="200"/>
      <c r="G1241" s="200">
        <v>300</v>
      </c>
      <c r="H1241" s="200"/>
      <c r="I1241" s="200"/>
      <c r="J1241" s="200"/>
      <c r="K1241" s="8" t="s">
        <v>2635</v>
      </c>
      <c r="O1241" s="428" t="s">
        <v>1553</v>
      </c>
      <c r="P1241" s="10" t="s">
        <v>1542</v>
      </c>
      <c r="Q1241" s="11" t="s">
        <v>2071</v>
      </c>
      <c r="R1241" s="14">
        <v>160</v>
      </c>
      <c r="S1241" s="14">
        <v>375</v>
      </c>
      <c r="T1241" s="315">
        <v>160</v>
      </c>
      <c r="U1241" s="315"/>
      <c r="V1241" s="315"/>
      <c r="W1241" s="315"/>
      <c r="X1241" s="315"/>
      <c r="Y1241" s="6" t="s">
        <v>1981</v>
      </c>
    </row>
    <row r="1242" spans="1:25" ht="18.600000000000001" thickBot="1" x14ac:dyDescent="0.4">
      <c r="A1242" s="56" t="s">
        <v>2638</v>
      </c>
      <c r="B1242" s="53"/>
      <c r="C1242" s="83"/>
      <c r="D1242" s="27"/>
      <c r="E1242" s="27"/>
      <c r="F1242" s="27"/>
      <c r="G1242" s="27"/>
      <c r="H1242" s="27"/>
      <c r="I1242" s="27"/>
      <c r="J1242" s="27"/>
      <c r="K1242" s="16"/>
      <c r="O1242" s="578" t="s">
        <v>1554</v>
      </c>
      <c r="P1242" s="544" t="s">
        <v>1543</v>
      </c>
      <c r="Q1242" s="546" t="s">
        <v>2071</v>
      </c>
      <c r="R1242" s="546">
        <v>320</v>
      </c>
      <c r="S1242" s="546">
        <v>750</v>
      </c>
      <c r="T1242" s="281"/>
      <c r="U1242" s="281">
        <v>320</v>
      </c>
      <c r="V1242" s="281"/>
      <c r="W1242" s="281"/>
      <c r="X1242" s="281"/>
      <c r="Y1242" s="574" t="s">
        <v>1982</v>
      </c>
    </row>
    <row r="1243" spans="1:25" x14ac:dyDescent="0.3">
      <c r="A1243" s="428" t="s">
        <v>2640</v>
      </c>
      <c r="B1243" s="14" t="s">
        <v>2639</v>
      </c>
      <c r="C1243" s="11" t="s">
        <v>2558</v>
      </c>
      <c r="D1243" s="14">
        <v>550</v>
      </c>
      <c r="E1243" s="57"/>
      <c r="F1243" s="200"/>
      <c r="G1243" s="200"/>
      <c r="H1243" s="200">
        <v>550</v>
      </c>
      <c r="I1243" s="200"/>
      <c r="J1243" s="200"/>
      <c r="K1243" s="6" t="s">
        <v>2641</v>
      </c>
      <c r="O1243" s="421"/>
      <c r="P1243" s="10" t="s">
        <v>1544</v>
      </c>
      <c r="Q1243" s="11" t="s">
        <v>2069</v>
      </c>
      <c r="R1243" s="11">
        <v>320</v>
      </c>
      <c r="S1243" s="11">
        <v>750</v>
      </c>
      <c r="T1243" s="281"/>
      <c r="U1243" s="281">
        <v>320</v>
      </c>
      <c r="V1243" s="281"/>
      <c r="W1243" s="281"/>
      <c r="X1243" s="281"/>
      <c r="Y1243" s="6" t="s">
        <v>1982</v>
      </c>
    </row>
    <row r="1244" spans="1:25" x14ac:dyDescent="0.3">
      <c r="A1244" s="35" t="s">
        <v>2642</v>
      </c>
      <c r="B1244" s="11"/>
      <c r="C1244" s="11"/>
      <c r="D1244" s="11"/>
      <c r="E1244" s="11"/>
      <c r="F1244" s="281"/>
      <c r="G1244" s="281"/>
      <c r="H1244" s="281"/>
      <c r="I1244" s="281"/>
      <c r="J1244" s="281"/>
      <c r="K1244" s="4"/>
      <c r="O1244" s="547"/>
      <c r="P1244" s="544" t="s">
        <v>1545</v>
      </c>
      <c r="Q1244" s="546" t="s">
        <v>2069</v>
      </c>
      <c r="R1244" s="546">
        <v>630</v>
      </c>
      <c r="S1244" s="546">
        <v>1500</v>
      </c>
      <c r="T1244" s="281"/>
      <c r="U1244" s="281"/>
      <c r="V1244" s="281">
        <v>630</v>
      </c>
      <c r="W1244" s="281"/>
      <c r="X1244" s="281"/>
      <c r="Y1244" s="574" t="s">
        <v>1982</v>
      </c>
    </row>
    <row r="1245" spans="1:25" ht="15" thickBot="1" x14ac:dyDescent="0.35">
      <c r="A1245" s="429"/>
      <c r="B1245" s="13"/>
      <c r="C1245" s="11"/>
      <c r="D1245" s="13"/>
      <c r="E1245" s="13"/>
      <c r="F1245" s="314"/>
      <c r="G1245" s="314"/>
      <c r="H1245" s="314"/>
      <c r="I1245" s="314"/>
      <c r="J1245" s="314"/>
      <c r="K1245" s="8"/>
      <c r="O1245" s="421"/>
      <c r="P1245" s="10" t="s">
        <v>1546</v>
      </c>
      <c r="Q1245" s="11" t="s">
        <v>2071</v>
      </c>
      <c r="R1245" s="11">
        <v>160</v>
      </c>
      <c r="S1245" s="11">
        <v>375</v>
      </c>
      <c r="T1245" s="281">
        <v>160</v>
      </c>
      <c r="U1245" s="281"/>
      <c r="V1245" s="281"/>
      <c r="W1245" s="281"/>
      <c r="X1245" s="281"/>
      <c r="Y1245" s="6" t="s">
        <v>1983</v>
      </c>
    </row>
    <row r="1246" spans="1:25" ht="18.600000000000001" thickBot="1" x14ac:dyDescent="0.4">
      <c r="A1246" s="56" t="s">
        <v>2721</v>
      </c>
      <c r="B1246" s="53"/>
      <c r="C1246" s="83"/>
      <c r="D1246" s="27"/>
      <c r="E1246" s="27"/>
      <c r="F1246" s="27"/>
      <c r="G1246" s="27"/>
      <c r="H1246" s="27"/>
      <c r="I1246" s="27"/>
      <c r="J1246" s="27"/>
      <c r="K1246" s="16"/>
      <c r="O1246" s="547"/>
      <c r="P1246" s="544" t="s">
        <v>1547</v>
      </c>
      <c r="Q1246" s="546" t="s">
        <v>2071</v>
      </c>
      <c r="R1246" s="546">
        <v>320</v>
      </c>
      <c r="S1246" s="546">
        <v>750</v>
      </c>
      <c r="T1246" s="281"/>
      <c r="U1246" s="281">
        <v>320</v>
      </c>
      <c r="V1246" s="281"/>
      <c r="W1246" s="281"/>
      <c r="X1246" s="281"/>
      <c r="Y1246" s="574" t="s">
        <v>1983</v>
      </c>
    </row>
    <row r="1247" spans="1:25" x14ac:dyDescent="0.3">
      <c r="A1247" s="428" t="s">
        <v>2761</v>
      </c>
      <c r="B1247" s="14" t="s">
        <v>2722</v>
      </c>
      <c r="C1247" s="11" t="s">
        <v>223</v>
      </c>
      <c r="D1247" s="14">
        <v>240</v>
      </c>
      <c r="E1247" s="14">
        <v>647.15</v>
      </c>
      <c r="F1247" s="200">
        <v>240</v>
      </c>
      <c r="G1247" s="200"/>
      <c r="H1247" s="200"/>
      <c r="I1247" s="200"/>
      <c r="J1247" s="200"/>
      <c r="K1247" s="6" t="s">
        <v>2723</v>
      </c>
      <c r="O1247" s="421"/>
      <c r="P1247" s="10" t="s">
        <v>1548</v>
      </c>
      <c r="Q1247" s="11" t="s">
        <v>2069</v>
      </c>
      <c r="R1247" s="11">
        <v>320</v>
      </c>
      <c r="S1247" s="11">
        <v>750</v>
      </c>
      <c r="T1247" s="281"/>
      <c r="U1247" s="281">
        <v>320</v>
      </c>
      <c r="V1247" s="281"/>
      <c r="W1247" s="281"/>
      <c r="X1247" s="281"/>
      <c r="Y1247" s="6" t="s">
        <v>1983</v>
      </c>
    </row>
    <row r="1248" spans="1:25" x14ac:dyDescent="0.3">
      <c r="A1248" s="429"/>
      <c r="B1248" s="13" t="s">
        <v>2724</v>
      </c>
      <c r="C1248" s="11" t="s">
        <v>309</v>
      </c>
      <c r="D1248" s="13">
        <v>108</v>
      </c>
      <c r="E1248" s="13">
        <v>287</v>
      </c>
      <c r="F1248" s="200">
        <v>108</v>
      </c>
      <c r="G1248" s="200"/>
      <c r="H1248" s="200"/>
      <c r="I1248" s="200"/>
      <c r="J1248" s="200"/>
      <c r="K1248" s="6" t="s">
        <v>2726</v>
      </c>
      <c r="O1248" s="547"/>
      <c r="P1248" s="544" t="s">
        <v>1549</v>
      </c>
      <c r="Q1248" s="546" t="s">
        <v>2069</v>
      </c>
      <c r="R1248" s="546">
        <v>630</v>
      </c>
      <c r="S1248" s="546">
        <v>375</v>
      </c>
      <c r="T1248" s="281"/>
      <c r="U1248" s="281"/>
      <c r="V1248" s="281">
        <v>630</v>
      </c>
      <c r="W1248" s="281"/>
      <c r="X1248" s="281"/>
      <c r="Y1248" s="574" t="s">
        <v>1982</v>
      </c>
    </row>
    <row r="1249" spans="1:25" x14ac:dyDescent="0.3">
      <c r="A1249" s="421"/>
      <c r="B1249" s="13" t="s">
        <v>2725</v>
      </c>
      <c r="C1249" s="11" t="s">
        <v>309</v>
      </c>
      <c r="D1249" s="11">
        <v>109</v>
      </c>
      <c r="E1249" s="11">
        <v>270</v>
      </c>
      <c r="F1249" s="200">
        <v>109</v>
      </c>
      <c r="G1249" s="200"/>
      <c r="H1249" s="200"/>
      <c r="I1249" s="200"/>
      <c r="J1249" s="200"/>
      <c r="K1249" s="6" t="s">
        <v>2727</v>
      </c>
      <c r="O1249" s="35" t="s">
        <v>1572</v>
      </c>
      <c r="P1249" s="350" t="s">
        <v>1561</v>
      </c>
      <c r="Q1249" s="96" t="s">
        <v>2068</v>
      </c>
      <c r="R1249" s="66">
        <v>650</v>
      </c>
      <c r="S1249" s="66">
        <v>1755</v>
      </c>
      <c r="T1249" s="703"/>
      <c r="U1249" s="703"/>
      <c r="V1249" s="703">
        <v>650</v>
      </c>
      <c r="W1249" s="703"/>
      <c r="X1249" s="703"/>
      <c r="Y1249" s="66" t="s">
        <v>1563</v>
      </c>
    </row>
    <row r="1250" spans="1:25" x14ac:dyDescent="0.3">
      <c r="A1250" s="421"/>
      <c r="B1250" s="11" t="s">
        <v>2728</v>
      </c>
      <c r="C1250" s="11" t="s">
        <v>309</v>
      </c>
      <c r="D1250" s="11">
        <v>610</v>
      </c>
      <c r="E1250" s="11">
        <v>1500</v>
      </c>
      <c r="F1250" s="200"/>
      <c r="G1250" s="200"/>
      <c r="H1250" s="200">
        <v>610</v>
      </c>
      <c r="I1250" s="200"/>
      <c r="J1250" s="200"/>
      <c r="K1250" s="6" t="s">
        <v>2729</v>
      </c>
      <c r="O1250" s="556" t="s">
        <v>1612</v>
      </c>
      <c r="P1250" s="544" t="s">
        <v>1598</v>
      </c>
      <c r="Q1250" s="546" t="s">
        <v>2068</v>
      </c>
      <c r="R1250" s="545">
        <v>691</v>
      </c>
      <c r="S1250" s="545">
        <v>1550</v>
      </c>
      <c r="T1250" s="703"/>
      <c r="U1250" s="703"/>
      <c r="V1250" s="703">
        <v>691</v>
      </c>
      <c r="W1250" s="703"/>
      <c r="X1250" s="703"/>
      <c r="Y1250" s="574" t="s">
        <v>1985</v>
      </c>
    </row>
    <row r="1251" spans="1:25" x14ac:dyDescent="0.3">
      <c r="A1251" s="421"/>
      <c r="B1251" s="11" t="s">
        <v>2730</v>
      </c>
      <c r="C1251" s="11" t="s">
        <v>424</v>
      </c>
      <c r="D1251" s="11">
        <v>18.399999999999999</v>
      </c>
      <c r="E1251" s="11">
        <v>53</v>
      </c>
      <c r="F1251" s="200">
        <v>18.399999999999999</v>
      </c>
      <c r="G1251" s="200"/>
      <c r="H1251" s="200"/>
      <c r="I1251" s="200"/>
      <c r="J1251" s="200"/>
      <c r="K1251" s="6" t="s">
        <v>2737</v>
      </c>
      <c r="O1251" s="428" t="s">
        <v>1645</v>
      </c>
      <c r="P1251" s="10" t="s">
        <v>1633</v>
      </c>
      <c r="Q1251" s="11" t="s">
        <v>2068</v>
      </c>
      <c r="R1251" s="14">
        <v>680</v>
      </c>
      <c r="S1251" s="14">
        <v>1700</v>
      </c>
      <c r="T1251" s="315"/>
      <c r="U1251" s="315"/>
      <c r="V1251" s="315">
        <v>680</v>
      </c>
      <c r="W1251" s="315"/>
      <c r="X1251" s="315"/>
      <c r="Y1251" s="6" t="s">
        <v>1994</v>
      </c>
    </row>
    <row r="1252" spans="1:25" x14ac:dyDescent="0.3">
      <c r="A1252" s="421"/>
      <c r="B1252" s="11" t="s">
        <v>2731</v>
      </c>
      <c r="C1252" s="11" t="s">
        <v>424</v>
      </c>
      <c r="D1252" s="11">
        <v>18.600000000000001</v>
      </c>
      <c r="E1252" s="11">
        <v>49</v>
      </c>
      <c r="F1252" s="200">
        <v>18.600000000000001</v>
      </c>
      <c r="G1252" s="200"/>
      <c r="H1252" s="200"/>
      <c r="I1252" s="200"/>
      <c r="J1252" s="200"/>
      <c r="K1252" s="6" t="s">
        <v>2736</v>
      </c>
      <c r="O1252" s="578" t="s">
        <v>1646</v>
      </c>
      <c r="P1252" s="554" t="s">
        <v>1634</v>
      </c>
      <c r="Q1252" s="546" t="s">
        <v>2068</v>
      </c>
      <c r="R1252" s="546">
        <v>560</v>
      </c>
      <c r="S1252" s="546">
        <v>1400</v>
      </c>
      <c r="T1252" s="281"/>
      <c r="U1252" s="281"/>
      <c r="V1252" s="281">
        <v>560</v>
      </c>
      <c r="W1252" s="281"/>
      <c r="X1252" s="281"/>
      <c r="Y1252" s="574" t="s">
        <v>1995</v>
      </c>
    </row>
    <row r="1253" spans="1:25" x14ac:dyDescent="0.3">
      <c r="A1253" s="421"/>
      <c r="B1253" s="11" t="s">
        <v>2732</v>
      </c>
      <c r="C1253" s="11" t="s">
        <v>424</v>
      </c>
      <c r="D1253" s="11">
        <v>38.4</v>
      </c>
      <c r="E1253" s="11">
        <v>88</v>
      </c>
      <c r="F1253" s="200">
        <v>38.4</v>
      </c>
      <c r="G1253" s="200"/>
      <c r="H1253" s="200"/>
      <c r="I1253" s="200"/>
      <c r="J1253" s="200"/>
      <c r="K1253" s="6" t="s">
        <v>2733</v>
      </c>
      <c r="O1253" s="421"/>
      <c r="P1253" s="40" t="s">
        <v>1635</v>
      </c>
      <c r="Q1253" s="11" t="s">
        <v>2070</v>
      </c>
      <c r="R1253" s="11">
        <v>340</v>
      </c>
      <c r="S1253" s="11">
        <v>850</v>
      </c>
      <c r="T1253" s="281"/>
      <c r="U1253" s="281">
        <v>340</v>
      </c>
      <c r="V1253" s="281"/>
      <c r="W1253" s="281"/>
      <c r="X1253" s="281"/>
      <c r="Y1253" s="6" t="s">
        <v>1996</v>
      </c>
    </row>
    <row r="1254" spans="1:25" x14ac:dyDescent="0.3">
      <c r="A1254" s="421"/>
      <c r="B1254" s="11" t="s">
        <v>2734</v>
      </c>
      <c r="C1254" s="11" t="s">
        <v>424</v>
      </c>
      <c r="D1254" s="11">
        <v>20</v>
      </c>
      <c r="E1254" s="11">
        <v>63</v>
      </c>
      <c r="F1254" s="200">
        <v>20</v>
      </c>
      <c r="G1254" s="200"/>
      <c r="H1254" s="200"/>
      <c r="I1254" s="200"/>
      <c r="J1254" s="200"/>
      <c r="K1254" s="6" t="s">
        <v>2735</v>
      </c>
      <c r="O1254" s="547"/>
      <c r="P1254" s="554" t="s">
        <v>1636</v>
      </c>
      <c r="Q1254" s="546" t="s">
        <v>2070</v>
      </c>
      <c r="R1254" s="546">
        <v>340</v>
      </c>
      <c r="S1254" s="546">
        <v>850</v>
      </c>
      <c r="T1254" s="281"/>
      <c r="U1254" s="281">
        <v>340</v>
      </c>
      <c r="V1254" s="281"/>
      <c r="W1254" s="281"/>
      <c r="X1254" s="281"/>
      <c r="Y1254" s="574" t="s">
        <v>1995</v>
      </c>
    </row>
    <row r="1255" spans="1:25" x14ac:dyDescent="0.3">
      <c r="A1255" s="421"/>
      <c r="B1255" s="11" t="s">
        <v>2738</v>
      </c>
      <c r="C1255" s="11" t="s">
        <v>314</v>
      </c>
      <c r="D1255" s="11">
        <v>345</v>
      </c>
      <c r="E1255" s="11">
        <v>824</v>
      </c>
      <c r="F1255" s="200"/>
      <c r="G1255" s="200">
        <v>345</v>
      </c>
      <c r="H1255" s="200"/>
      <c r="I1255" s="200"/>
      <c r="J1255" s="200"/>
      <c r="K1255" s="6" t="s">
        <v>2739</v>
      </c>
      <c r="O1255" s="421"/>
      <c r="P1255" s="40" t="s">
        <v>1639</v>
      </c>
      <c r="Q1255" s="11" t="s">
        <v>2072</v>
      </c>
      <c r="R1255" s="11">
        <v>170</v>
      </c>
      <c r="S1255" s="11">
        <v>425</v>
      </c>
      <c r="T1255" s="281">
        <v>170</v>
      </c>
      <c r="U1255" s="281"/>
      <c r="V1255" s="281"/>
      <c r="W1255" s="281"/>
      <c r="X1255" s="281"/>
      <c r="Y1255" s="4" t="s">
        <v>1997</v>
      </c>
    </row>
    <row r="1256" spans="1:25" x14ac:dyDescent="0.3">
      <c r="A1256" s="421"/>
      <c r="B1256" s="11" t="s">
        <v>2740</v>
      </c>
      <c r="C1256" s="11" t="s">
        <v>424</v>
      </c>
      <c r="D1256" s="11">
        <v>600</v>
      </c>
      <c r="E1256" s="11">
        <v>1748</v>
      </c>
      <c r="F1256" s="200"/>
      <c r="G1256" s="200"/>
      <c r="H1256" s="200">
        <v>600</v>
      </c>
      <c r="I1256" s="200"/>
      <c r="J1256" s="200"/>
      <c r="K1256" s="6" t="s">
        <v>2741</v>
      </c>
      <c r="O1256" s="421"/>
      <c r="P1256" s="40" t="s">
        <v>1642</v>
      </c>
      <c r="Q1256" s="11" t="s">
        <v>2068</v>
      </c>
      <c r="R1256" s="11">
        <v>620</v>
      </c>
      <c r="S1256" s="11">
        <v>1550</v>
      </c>
      <c r="T1256" s="281"/>
      <c r="U1256" s="281"/>
      <c r="V1256" s="281">
        <v>620</v>
      </c>
      <c r="W1256" s="281"/>
      <c r="X1256" s="281"/>
      <c r="Y1256" s="4" t="s">
        <v>1998</v>
      </c>
    </row>
    <row r="1257" spans="1:25" x14ac:dyDescent="0.3">
      <c r="A1257" s="421"/>
      <c r="B1257" s="11" t="s">
        <v>2742</v>
      </c>
      <c r="C1257" s="11" t="s">
        <v>424</v>
      </c>
      <c r="D1257" s="11">
        <v>200</v>
      </c>
      <c r="E1257" s="11">
        <v>464</v>
      </c>
      <c r="F1257" s="200">
        <v>200</v>
      </c>
      <c r="G1257" s="200"/>
      <c r="H1257" s="200"/>
      <c r="I1257" s="200"/>
      <c r="J1257" s="200"/>
      <c r="K1257" s="6" t="s">
        <v>2745</v>
      </c>
      <c r="O1257" s="547"/>
      <c r="P1257" s="554" t="s">
        <v>1643</v>
      </c>
      <c r="Q1257" s="546" t="s">
        <v>2070</v>
      </c>
      <c r="R1257" s="546">
        <v>310</v>
      </c>
      <c r="S1257" s="546">
        <v>775</v>
      </c>
      <c r="T1257" s="281"/>
      <c r="U1257" s="281">
        <v>310</v>
      </c>
      <c r="V1257" s="281"/>
      <c r="W1257" s="281"/>
      <c r="X1257" s="281"/>
      <c r="Y1257" s="562" t="s">
        <v>1999</v>
      </c>
    </row>
    <row r="1258" spans="1:25" x14ac:dyDescent="0.3">
      <c r="A1258" s="421"/>
      <c r="B1258" s="11" t="s">
        <v>2743</v>
      </c>
      <c r="C1258" s="11" t="s">
        <v>424</v>
      </c>
      <c r="D1258" s="11">
        <v>200</v>
      </c>
      <c r="E1258" s="11">
        <v>464</v>
      </c>
      <c r="F1258" s="200">
        <v>200</v>
      </c>
      <c r="G1258" s="200"/>
      <c r="H1258" s="200"/>
      <c r="I1258" s="200"/>
      <c r="J1258" s="200"/>
      <c r="K1258" s="6" t="s">
        <v>2746</v>
      </c>
      <c r="O1258" s="429"/>
      <c r="P1258" s="252" t="s">
        <v>1644</v>
      </c>
      <c r="Q1258" s="11" t="s">
        <v>2070</v>
      </c>
      <c r="R1258" s="13">
        <v>310</v>
      </c>
      <c r="S1258" s="13">
        <v>775</v>
      </c>
      <c r="T1258" s="314"/>
      <c r="U1258" s="314">
        <v>310</v>
      </c>
      <c r="V1258" s="314"/>
      <c r="W1258" s="314"/>
      <c r="X1258" s="314"/>
      <c r="Y1258" s="114" t="s">
        <v>2000</v>
      </c>
    </row>
    <row r="1259" spans="1:25" x14ac:dyDescent="0.3">
      <c r="A1259" s="421"/>
      <c r="B1259" s="11" t="s">
        <v>2744</v>
      </c>
      <c r="C1259" s="11" t="s">
        <v>424</v>
      </c>
      <c r="D1259" s="11">
        <v>200</v>
      </c>
      <c r="E1259" s="11">
        <v>412</v>
      </c>
      <c r="F1259" s="200">
        <v>200</v>
      </c>
      <c r="G1259" s="200"/>
      <c r="H1259" s="200"/>
      <c r="I1259" s="200"/>
      <c r="J1259" s="200"/>
      <c r="K1259" s="6" t="s">
        <v>2748</v>
      </c>
      <c r="O1259" s="547"/>
      <c r="P1259" s="554" t="s">
        <v>2180</v>
      </c>
      <c r="Q1259" s="546" t="s">
        <v>2181</v>
      </c>
      <c r="R1259" s="546">
        <v>240</v>
      </c>
      <c r="S1259" s="546">
        <v>624</v>
      </c>
      <c r="T1259" s="281">
        <v>240</v>
      </c>
      <c r="U1259" s="281"/>
      <c r="V1259" s="281"/>
      <c r="W1259" s="281"/>
      <c r="X1259" s="281"/>
      <c r="Y1259" s="574" t="s">
        <v>2177</v>
      </c>
    </row>
    <row r="1260" spans="1:25" x14ac:dyDescent="0.3">
      <c r="A1260" s="421"/>
      <c r="B1260" s="11" t="s">
        <v>2747</v>
      </c>
      <c r="C1260" s="11" t="s">
        <v>2069</v>
      </c>
      <c r="D1260" s="11">
        <v>630</v>
      </c>
      <c r="E1260" s="11">
        <v>1750</v>
      </c>
      <c r="F1260" s="200"/>
      <c r="G1260" s="200"/>
      <c r="H1260" s="200">
        <v>630</v>
      </c>
      <c r="I1260" s="200"/>
      <c r="J1260" s="200"/>
      <c r="K1260" s="6" t="s">
        <v>2749</v>
      </c>
      <c r="O1260" s="421"/>
      <c r="P1260" s="40" t="s">
        <v>2182</v>
      </c>
      <c r="Q1260" s="11" t="s">
        <v>2107</v>
      </c>
      <c r="R1260" s="11">
        <v>320</v>
      </c>
      <c r="S1260" s="11">
        <v>832</v>
      </c>
      <c r="T1260" s="281"/>
      <c r="U1260" s="281">
        <v>320</v>
      </c>
      <c r="V1260" s="281"/>
      <c r="W1260" s="281"/>
      <c r="X1260" s="281"/>
      <c r="Y1260" s="6" t="s">
        <v>2177</v>
      </c>
    </row>
    <row r="1261" spans="1:25" x14ac:dyDescent="0.3">
      <c r="A1261" s="421"/>
      <c r="B1261" s="11" t="s">
        <v>2750</v>
      </c>
      <c r="C1261" s="11" t="s">
        <v>309</v>
      </c>
      <c r="D1261" s="11">
        <v>679</v>
      </c>
      <c r="E1261" s="11">
        <v>1678</v>
      </c>
      <c r="F1261" s="200"/>
      <c r="G1261" s="200"/>
      <c r="H1261" s="200">
        <v>679</v>
      </c>
      <c r="I1261" s="200"/>
      <c r="J1261" s="200"/>
      <c r="K1261" s="6" t="s">
        <v>2751</v>
      </c>
      <c r="O1261" s="547"/>
      <c r="P1261" s="554" t="s">
        <v>2183</v>
      </c>
      <c r="Q1261" s="546" t="s">
        <v>2184</v>
      </c>
      <c r="R1261" s="546">
        <v>480</v>
      </c>
      <c r="S1261" s="546">
        <v>1248</v>
      </c>
      <c r="T1261" s="281"/>
      <c r="U1261" s="281">
        <v>480</v>
      </c>
      <c r="V1261" s="281"/>
      <c r="W1261" s="281"/>
      <c r="X1261" s="281"/>
      <c r="Y1261" s="574" t="s">
        <v>2177</v>
      </c>
    </row>
    <row r="1262" spans="1:25" x14ac:dyDescent="0.3">
      <c r="A1262" s="421"/>
      <c r="B1262" s="11" t="s">
        <v>2752</v>
      </c>
      <c r="C1262" s="11" t="s">
        <v>2078</v>
      </c>
      <c r="D1262" s="11">
        <v>157</v>
      </c>
      <c r="E1262" s="11">
        <v>352</v>
      </c>
      <c r="F1262" s="200">
        <v>157</v>
      </c>
      <c r="G1262" s="200"/>
      <c r="H1262" s="200"/>
      <c r="I1262" s="200"/>
      <c r="J1262" s="200"/>
      <c r="K1262" s="6" t="s">
        <v>2753</v>
      </c>
      <c r="O1262" s="421"/>
      <c r="P1262" s="40" t="s">
        <v>2185</v>
      </c>
      <c r="Q1262" s="11" t="s">
        <v>2106</v>
      </c>
      <c r="R1262" s="11">
        <v>660</v>
      </c>
      <c r="S1262" s="11">
        <v>1716</v>
      </c>
      <c r="T1262" s="281"/>
      <c r="U1262" s="281"/>
      <c r="V1262" s="281">
        <v>660</v>
      </c>
      <c r="W1262" s="281"/>
      <c r="X1262" s="281"/>
      <c r="Y1262" s="6" t="s">
        <v>2177</v>
      </c>
    </row>
    <row r="1263" spans="1:25" x14ac:dyDescent="0.3">
      <c r="A1263" s="429"/>
      <c r="B1263" s="13" t="s">
        <v>2754</v>
      </c>
      <c r="C1263" s="11" t="s">
        <v>82</v>
      </c>
      <c r="D1263" s="13">
        <v>17</v>
      </c>
      <c r="E1263" s="13">
        <v>40.799999999999997</v>
      </c>
      <c r="F1263" s="200">
        <v>17</v>
      </c>
      <c r="G1263" s="200"/>
      <c r="H1263" s="200"/>
      <c r="I1263" s="200"/>
      <c r="J1263" s="200"/>
      <c r="K1263" s="6" t="s">
        <v>2755</v>
      </c>
      <c r="O1263" s="556" t="s">
        <v>2646</v>
      </c>
      <c r="P1263" s="544" t="s">
        <v>2294</v>
      </c>
      <c r="Q1263" s="546" t="s">
        <v>2069</v>
      </c>
      <c r="R1263" s="545">
        <v>1480</v>
      </c>
      <c r="S1263" s="624">
        <v>4529</v>
      </c>
      <c r="T1263" s="703"/>
      <c r="U1263" s="703"/>
      <c r="V1263" s="703"/>
      <c r="W1263" s="703"/>
      <c r="X1263" s="703">
        <v>1480</v>
      </c>
      <c r="Y1263" s="574" t="s">
        <v>2295</v>
      </c>
    </row>
    <row r="1264" spans="1:25" x14ac:dyDescent="0.3">
      <c r="A1264" s="421"/>
      <c r="B1264" s="11" t="s">
        <v>2756</v>
      </c>
      <c r="C1264" s="11" t="s">
        <v>82</v>
      </c>
      <c r="D1264" s="11">
        <v>18</v>
      </c>
      <c r="E1264" s="11">
        <v>35</v>
      </c>
      <c r="F1264" s="200">
        <v>18</v>
      </c>
      <c r="G1264" s="200"/>
      <c r="H1264" s="200"/>
      <c r="I1264" s="200"/>
      <c r="J1264" s="200"/>
      <c r="K1264" s="6" t="s">
        <v>2758</v>
      </c>
      <c r="O1264" s="587"/>
      <c r="P1264" s="551" t="s">
        <v>2337</v>
      </c>
      <c r="Q1264" s="546" t="s">
        <v>2071</v>
      </c>
      <c r="R1264" s="552">
        <v>690</v>
      </c>
      <c r="S1264" s="552">
        <v>1677</v>
      </c>
      <c r="T1264" s="314"/>
      <c r="U1264" s="314"/>
      <c r="V1264" s="314">
        <v>690</v>
      </c>
      <c r="W1264" s="314"/>
      <c r="X1264" s="314"/>
      <c r="Y1264" s="575" t="s">
        <v>2341</v>
      </c>
    </row>
    <row r="1265" spans="1:25" x14ac:dyDescent="0.3">
      <c r="A1265" s="510" t="s">
        <v>2760</v>
      </c>
      <c r="B1265" s="11" t="s">
        <v>2757</v>
      </c>
      <c r="C1265" s="11" t="s">
        <v>82</v>
      </c>
      <c r="D1265" s="11">
        <v>19</v>
      </c>
      <c r="E1265" s="11">
        <v>25</v>
      </c>
      <c r="F1265" s="200">
        <v>19</v>
      </c>
      <c r="G1265" s="200"/>
      <c r="H1265" s="200"/>
      <c r="I1265" s="200"/>
      <c r="J1265" s="200"/>
      <c r="K1265" s="6" t="s">
        <v>2759</v>
      </c>
      <c r="O1265" s="589" t="s">
        <v>2373</v>
      </c>
      <c r="P1265" s="590" t="s">
        <v>2370</v>
      </c>
      <c r="Q1265" s="623" t="s">
        <v>2070</v>
      </c>
      <c r="R1265" s="624">
        <v>650</v>
      </c>
      <c r="S1265" s="580">
        <v>1755</v>
      </c>
      <c r="T1265" s="316"/>
      <c r="U1265" s="316"/>
      <c r="V1265" s="316">
        <v>650</v>
      </c>
      <c r="W1265" s="316"/>
      <c r="X1265" s="316"/>
      <c r="Y1265" s="624" t="s">
        <v>2372</v>
      </c>
    </row>
    <row r="1266" spans="1:25" x14ac:dyDescent="0.3">
      <c r="A1266" s="421" t="s">
        <v>2762</v>
      </c>
      <c r="B1266" s="11"/>
      <c r="C1266" s="11"/>
      <c r="D1266" s="11"/>
      <c r="E1266" s="11"/>
      <c r="F1266" s="200"/>
      <c r="G1266" s="200"/>
      <c r="H1266" s="200"/>
      <c r="I1266" s="200"/>
      <c r="J1266" s="200"/>
      <c r="K1266" s="4"/>
      <c r="O1266" s="35" t="s">
        <v>2374</v>
      </c>
      <c r="P1266" s="40" t="s">
        <v>2371</v>
      </c>
      <c r="Q1266" s="96" t="s">
        <v>2070</v>
      </c>
      <c r="R1266" s="66">
        <v>950</v>
      </c>
      <c r="S1266" s="11">
        <v>2565</v>
      </c>
      <c r="T1266" s="281"/>
      <c r="U1266" s="281"/>
      <c r="V1266" s="281"/>
      <c r="W1266" s="281">
        <v>950</v>
      </c>
      <c r="X1266" s="281"/>
      <c r="Y1266" s="66" t="s">
        <v>2372</v>
      </c>
    </row>
    <row r="1267" spans="1:25" ht="15" thickBot="1" x14ac:dyDescent="0.35">
      <c r="A1267" s="429" t="s">
        <v>2772</v>
      </c>
      <c r="B1267" s="13"/>
      <c r="C1267" s="11"/>
      <c r="D1267" s="13"/>
      <c r="E1267" s="13"/>
      <c r="F1267" s="200"/>
      <c r="G1267" s="200"/>
      <c r="H1267" s="200"/>
      <c r="I1267" s="200"/>
      <c r="J1267" s="200"/>
      <c r="K1267" s="8"/>
      <c r="O1267" s="35" t="s">
        <v>2386</v>
      </c>
      <c r="P1267" s="10" t="s">
        <v>2379</v>
      </c>
      <c r="Q1267" s="11" t="s">
        <v>2377</v>
      </c>
      <c r="R1267" s="11">
        <v>348.8</v>
      </c>
      <c r="S1267" s="66">
        <v>744.36</v>
      </c>
      <c r="T1267" s="703"/>
      <c r="U1267" s="703">
        <v>348.8</v>
      </c>
      <c r="V1267" s="703"/>
      <c r="W1267" s="703"/>
      <c r="X1267" s="703"/>
      <c r="Y1267" s="6" t="s">
        <v>2381</v>
      </c>
    </row>
    <row r="1268" spans="1:25" ht="18.600000000000001" thickBot="1" x14ac:dyDescent="0.4">
      <c r="A1268" s="56" t="s">
        <v>2763</v>
      </c>
      <c r="B1268" s="53"/>
      <c r="C1268" s="83"/>
      <c r="D1268" s="27"/>
      <c r="E1268" s="27"/>
      <c r="F1268" s="27"/>
      <c r="G1268" s="27"/>
      <c r="H1268" s="27"/>
      <c r="I1268" s="27"/>
      <c r="J1268" s="27"/>
      <c r="K1268" s="16"/>
      <c r="O1268" s="547" t="s">
        <v>2384</v>
      </c>
      <c r="P1268" s="554" t="s">
        <v>2383</v>
      </c>
      <c r="Q1268" s="546" t="s">
        <v>2377</v>
      </c>
      <c r="R1268" s="546">
        <v>698</v>
      </c>
      <c r="S1268" s="624">
        <v>1498.78</v>
      </c>
      <c r="T1268" s="703"/>
      <c r="U1268" s="703"/>
      <c r="V1268" s="703">
        <v>698</v>
      </c>
      <c r="W1268" s="703"/>
      <c r="X1268" s="703"/>
      <c r="Y1268" s="574" t="s">
        <v>2380</v>
      </c>
    </row>
    <row r="1269" spans="1:25" x14ac:dyDescent="0.3">
      <c r="A1269" s="435" t="s">
        <v>2770</v>
      </c>
      <c r="B1269" s="26" t="s">
        <v>2764</v>
      </c>
      <c r="C1269" s="11" t="s">
        <v>2082</v>
      </c>
      <c r="D1269" s="26">
        <v>240</v>
      </c>
      <c r="E1269" s="26">
        <v>575</v>
      </c>
      <c r="F1269" s="316">
        <v>240</v>
      </c>
      <c r="G1269" s="316"/>
      <c r="H1269" s="316"/>
      <c r="I1269" s="316"/>
      <c r="J1269" s="316"/>
      <c r="K1269" s="66" t="s">
        <v>2767</v>
      </c>
      <c r="O1269" s="547"/>
      <c r="P1269" s="554" t="s">
        <v>2401</v>
      </c>
      <c r="Q1269" s="546" t="s">
        <v>2402</v>
      </c>
      <c r="R1269" s="546">
        <v>320</v>
      </c>
      <c r="S1269" s="546">
        <v>750</v>
      </c>
      <c r="T1269" s="281"/>
      <c r="U1269" s="281">
        <v>320</v>
      </c>
      <c r="V1269" s="315"/>
      <c r="W1269" s="315"/>
      <c r="X1269" s="315"/>
      <c r="Y1269" s="574" t="s">
        <v>2399</v>
      </c>
    </row>
    <row r="1270" spans="1:25" x14ac:dyDescent="0.3">
      <c r="A1270" s="35" t="s">
        <v>2771</v>
      </c>
      <c r="B1270" s="11" t="s">
        <v>2765</v>
      </c>
      <c r="C1270" s="11" t="s">
        <v>2065</v>
      </c>
      <c r="D1270" s="11">
        <v>300</v>
      </c>
      <c r="E1270" s="11">
        <v>690</v>
      </c>
      <c r="F1270" s="281"/>
      <c r="G1270" s="281">
        <v>300</v>
      </c>
      <c r="H1270" s="281"/>
      <c r="I1270" s="281"/>
      <c r="J1270" s="281"/>
      <c r="K1270" s="66" t="s">
        <v>2768</v>
      </c>
      <c r="O1270" s="421"/>
      <c r="P1270" s="40" t="s">
        <v>2403</v>
      </c>
      <c r="Q1270" s="11" t="s">
        <v>2404</v>
      </c>
      <c r="R1270" s="11">
        <v>480</v>
      </c>
      <c r="S1270" s="11">
        <v>1120</v>
      </c>
      <c r="T1270" s="281"/>
      <c r="U1270" s="281">
        <v>480</v>
      </c>
      <c r="V1270" s="315"/>
      <c r="W1270" s="315"/>
      <c r="X1270" s="315"/>
      <c r="Y1270" s="6" t="s">
        <v>2399</v>
      </c>
    </row>
    <row r="1271" spans="1:25" ht="15" thickBot="1" x14ac:dyDescent="0.35">
      <c r="A1271" s="429"/>
      <c r="B1271" s="13" t="s">
        <v>2766</v>
      </c>
      <c r="C1271" s="11" t="s">
        <v>2065</v>
      </c>
      <c r="D1271" s="13">
        <v>600</v>
      </c>
      <c r="E1271" s="13">
        <v>1380</v>
      </c>
      <c r="F1271" s="314"/>
      <c r="G1271" s="314"/>
      <c r="H1271" s="314">
        <v>600</v>
      </c>
      <c r="I1271" s="314"/>
      <c r="J1271" s="314"/>
      <c r="K1271" s="76" t="s">
        <v>2769</v>
      </c>
      <c r="O1271" s="547"/>
      <c r="P1271" s="554" t="s">
        <v>2405</v>
      </c>
      <c r="Q1271" s="546" t="s">
        <v>2406</v>
      </c>
      <c r="R1271" s="546">
        <v>640</v>
      </c>
      <c r="S1271" s="546">
        <v>1509</v>
      </c>
      <c r="T1271" s="281"/>
      <c r="U1271" s="281"/>
      <c r="V1271" s="315">
        <v>640</v>
      </c>
      <c r="W1271" s="315"/>
      <c r="X1271" s="315"/>
      <c r="Y1271" s="574" t="s">
        <v>2407</v>
      </c>
    </row>
    <row r="1272" spans="1:25" ht="18.600000000000001" thickBot="1" x14ac:dyDescent="0.4">
      <c r="A1272" s="56" t="s">
        <v>2773</v>
      </c>
      <c r="B1272" s="53"/>
      <c r="C1272" s="83"/>
      <c r="D1272" s="27"/>
      <c r="E1272" s="27"/>
      <c r="F1272" s="27"/>
      <c r="G1272" s="27"/>
      <c r="H1272" s="27"/>
      <c r="I1272" s="27"/>
      <c r="J1272" s="27"/>
      <c r="K1272" s="16"/>
      <c r="O1272" s="547"/>
      <c r="P1272" s="554" t="s">
        <v>2422</v>
      </c>
      <c r="Q1272" s="546" t="s">
        <v>2406</v>
      </c>
      <c r="R1272" s="546">
        <v>400</v>
      </c>
      <c r="S1272" s="546">
        <v>920</v>
      </c>
      <c r="T1272" s="281"/>
      <c r="U1272" s="281">
        <v>400</v>
      </c>
      <c r="V1272" s="281"/>
      <c r="W1272" s="281"/>
      <c r="X1272" s="281"/>
      <c r="Y1272" s="574" t="s">
        <v>2423</v>
      </c>
    </row>
    <row r="1273" spans="1:25" x14ac:dyDescent="0.3">
      <c r="A1273" s="428" t="s">
        <v>2792</v>
      </c>
      <c r="B1273" s="14" t="s">
        <v>2774</v>
      </c>
      <c r="C1273" s="11" t="s">
        <v>424</v>
      </c>
      <c r="D1273" s="14">
        <v>330</v>
      </c>
      <c r="E1273" s="14">
        <v>891</v>
      </c>
      <c r="F1273" s="315"/>
      <c r="G1273" s="315">
        <v>330</v>
      </c>
      <c r="H1273" s="315"/>
      <c r="I1273" s="315"/>
      <c r="J1273" s="315"/>
      <c r="K1273" s="6" t="s">
        <v>2778</v>
      </c>
      <c r="O1273" s="426" t="s">
        <v>2469</v>
      </c>
      <c r="P1273" s="10" t="s">
        <v>2460</v>
      </c>
      <c r="Q1273" s="11" t="s">
        <v>2461</v>
      </c>
      <c r="R1273" s="14">
        <v>240</v>
      </c>
      <c r="S1273" s="14">
        <v>624</v>
      </c>
      <c r="T1273" s="703">
        <v>240</v>
      </c>
      <c r="U1273" s="703"/>
      <c r="V1273" s="703"/>
      <c r="W1273" s="703"/>
      <c r="X1273" s="703"/>
      <c r="Y1273" s="6" t="s">
        <v>2463</v>
      </c>
    </row>
    <row r="1274" spans="1:25" x14ac:dyDescent="0.3">
      <c r="A1274" s="42" t="s">
        <v>2793</v>
      </c>
      <c r="B1274" s="13" t="s">
        <v>2775</v>
      </c>
      <c r="C1274" s="11" t="s">
        <v>424</v>
      </c>
      <c r="D1274" s="13">
        <v>530</v>
      </c>
      <c r="E1274" s="13">
        <v>1431</v>
      </c>
      <c r="F1274" s="314"/>
      <c r="G1274" s="314"/>
      <c r="H1274" s="316">
        <v>530</v>
      </c>
      <c r="I1274" s="316"/>
      <c r="J1274" s="316"/>
      <c r="K1274" s="6" t="s">
        <v>2779</v>
      </c>
      <c r="O1274" s="578" t="s">
        <v>2470</v>
      </c>
      <c r="P1274" s="544" t="s">
        <v>2462</v>
      </c>
      <c r="Q1274" s="546" t="s">
        <v>2404</v>
      </c>
      <c r="R1274" s="546">
        <v>630</v>
      </c>
      <c r="S1274" s="546">
        <v>1700</v>
      </c>
      <c r="T1274" s="703"/>
      <c r="U1274" s="703"/>
      <c r="V1274" s="703">
        <v>630</v>
      </c>
      <c r="W1274" s="703"/>
      <c r="X1274" s="703"/>
      <c r="Y1274" s="574" t="s">
        <v>2464</v>
      </c>
    </row>
    <row r="1275" spans="1:25" x14ac:dyDescent="0.3">
      <c r="A1275" s="421"/>
      <c r="B1275" s="11" t="s">
        <v>2776</v>
      </c>
      <c r="C1275" s="11" t="s">
        <v>424</v>
      </c>
      <c r="D1275" s="11">
        <v>40</v>
      </c>
      <c r="E1275" s="11">
        <v>108</v>
      </c>
      <c r="F1275" s="281">
        <v>40</v>
      </c>
      <c r="G1275" s="281"/>
      <c r="H1275" s="281"/>
      <c r="I1275" s="281"/>
      <c r="J1275" s="281"/>
      <c r="K1275" s="6" t="s">
        <v>2780</v>
      </c>
      <c r="O1275" s="429"/>
      <c r="P1275" s="252" t="s">
        <v>2465</v>
      </c>
      <c r="Q1275" s="11" t="s">
        <v>2402</v>
      </c>
      <c r="R1275" s="13">
        <v>100</v>
      </c>
      <c r="S1275" s="630"/>
      <c r="T1275" s="703">
        <v>100</v>
      </c>
      <c r="U1275" s="703"/>
      <c r="V1275" s="703"/>
      <c r="W1275" s="703"/>
      <c r="X1275" s="703"/>
      <c r="Y1275" s="8"/>
    </row>
    <row r="1276" spans="1:25" x14ac:dyDescent="0.3">
      <c r="A1276" s="421"/>
      <c r="B1276" s="11" t="s">
        <v>2777</v>
      </c>
      <c r="C1276" s="11" t="s">
        <v>424</v>
      </c>
      <c r="D1276" s="11">
        <v>60</v>
      </c>
      <c r="E1276" s="11">
        <v>162</v>
      </c>
      <c r="F1276" s="281">
        <v>60</v>
      </c>
      <c r="G1276" s="281"/>
      <c r="H1276" s="281"/>
      <c r="I1276" s="281"/>
      <c r="J1276" s="281"/>
      <c r="K1276" s="4" t="s">
        <v>2781</v>
      </c>
      <c r="O1276" s="547"/>
      <c r="P1276" s="554" t="s">
        <v>2466</v>
      </c>
      <c r="Q1276" s="546" t="s">
        <v>2068</v>
      </c>
      <c r="R1276" s="546">
        <v>200</v>
      </c>
      <c r="S1276" s="630"/>
      <c r="T1276" s="703">
        <v>200</v>
      </c>
      <c r="U1276" s="703"/>
      <c r="V1276" s="703"/>
      <c r="W1276" s="703"/>
      <c r="X1276" s="703"/>
      <c r="Y1276" s="562"/>
    </row>
    <row r="1277" spans="1:25" x14ac:dyDescent="0.3">
      <c r="A1277" s="421"/>
      <c r="B1277" s="11" t="s">
        <v>2782</v>
      </c>
      <c r="C1277" s="11" t="s">
        <v>2071</v>
      </c>
      <c r="D1277" s="11">
        <v>240</v>
      </c>
      <c r="E1277" s="11">
        <v>648</v>
      </c>
      <c r="F1277" s="281">
        <v>240</v>
      </c>
      <c r="G1277" s="281"/>
      <c r="H1277" s="281"/>
      <c r="I1277" s="281"/>
      <c r="J1277" s="281"/>
      <c r="K1277" s="4" t="s">
        <v>2778</v>
      </c>
      <c r="O1277" s="421"/>
      <c r="P1277" s="40" t="s">
        <v>2502</v>
      </c>
      <c r="Q1277" s="11" t="s">
        <v>2461</v>
      </c>
      <c r="R1277" s="11">
        <v>240</v>
      </c>
      <c r="S1277" s="11">
        <v>576</v>
      </c>
      <c r="T1277" s="314">
        <v>240</v>
      </c>
      <c r="U1277" s="314"/>
      <c r="V1277" s="314"/>
      <c r="W1277" s="314"/>
      <c r="X1277" s="314"/>
      <c r="Y1277" s="6" t="s">
        <v>2494</v>
      </c>
    </row>
    <row r="1278" spans="1:25" x14ac:dyDescent="0.3">
      <c r="A1278" s="421"/>
      <c r="B1278" s="11" t="s">
        <v>2783</v>
      </c>
      <c r="C1278" s="11" t="s">
        <v>2070</v>
      </c>
      <c r="D1278" s="11">
        <v>320</v>
      </c>
      <c r="E1278" s="11">
        <v>864</v>
      </c>
      <c r="F1278" s="281"/>
      <c r="G1278" s="281">
        <v>320</v>
      </c>
      <c r="H1278" s="281"/>
      <c r="I1278" s="281"/>
      <c r="J1278" s="281"/>
      <c r="K1278" s="4" t="s">
        <v>2778</v>
      </c>
      <c r="O1278" s="547"/>
      <c r="P1278" s="554" t="s">
        <v>2503</v>
      </c>
      <c r="Q1278" s="546" t="s">
        <v>2402</v>
      </c>
      <c r="R1278" s="546">
        <v>320</v>
      </c>
      <c r="S1278" s="546">
        <v>878</v>
      </c>
      <c r="T1278" s="314"/>
      <c r="U1278" s="314">
        <v>320</v>
      </c>
      <c r="V1278" s="314"/>
      <c r="W1278" s="314"/>
      <c r="X1278" s="314"/>
      <c r="Y1278" s="574" t="s">
        <v>2494</v>
      </c>
    </row>
    <row r="1279" spans="1:25" x14ac:dyDescent="0.3">
      <c r="A1279" s="421"/>
      <c r="B1279" s="11" t="s">
        <v>2784</v>
      </c>
      <c r="C1279" s="11" t="s">
        <v>2069</v>
      </c>
      <c r="D1279" s="11">
        <v>480</v>
      </c>
      <c r="E1279" s="11">
        <v>1296</v>
      </c>
      <c r="F1279" s="281"/>
      <c r="G1279" s="281">
        <v>480</v>
      </c>
      <c r="H1279" s="281"/>
      <c r="I1279" s="281"/>
      <c r="J1279" s="281"/>
      <c r="K1279" s="4" t="s">
        <v>2778</v>
      </c>
      <c r="O1279" s="421"/>
      <c r="P1279" s="40" t="s">
        <v>2504</v>
      </c>
      <c r="Q1279" s="11" t="s">
        <v>2404</v>
      </c>
      <c r="R1279" s="11">
        <v>480</v>
      </c>
      <c r="S1279" s="11">
        <v>1500</v>
      </c>
      <c r="T1279" s="314"/>
      <c r="U1279" s="314">
        <v>480</v>
      </c>
      <c r="V1279" s="314"/>
      <c r="W1279" s="314"/>
      <c r="X1279" s="314"/>
      <c r="Y1279" s="6" t="s">
        <v>2494</v>
      </c>
    </row>
    <row r="1280" spans="1:25" x14ac:dyDescent="0.3">
      <c r="A1280" s="421"/>
      <c r="B1280" s="11" t="s">
        <v>2785</v>
      </c>
      <c r="C1280" s="11" t="s">
        <v>2068</v>
      </c>
      <c r="D1280" s="11">
        <v>660</v>
      </c>
      <c r="E1280" s="11">
        <v>1782</v>
      </c>
      <c r="F1280" s="281"/>
      <c r="G1280" s="281"/>
      <c r="H1280" s="281">
        <v>660</v>
      </c>
      <c r="I1280" s="281"/>
      <c r="J1280" s="281"/>
      <c r="K1280" s="4" t="s">
        <v>2787</v>
      </c>
      <c r="O1280" s="547"/>
      <c r="P1280" s="554" t="s">
        <v>2505</v>
      </c>
      <c r="Q1280" s="546" t="s">
        <v>2406</v>
      </c>
      <c r="R1280" s="546">
        <v>680</v>
      </c>
      <c r="S1280" s="546">
        <v>1700</v>
      </c>
      <c r="T1280" s="314"/>
      <c r="U1280" s="314"/>
      <c r="V1280" s="314">
        <v>680</v>
      </c>
      <c r="W1280" s="314"/>
      <c r="X1280" s="314"/>
      <c r="Y1280" s="574" t="s">
        <v>2494</v>
      </c>
    </row>
    <row r="1281" spans="1:25" x14ac:dyDescent="0.3">
      <c r="A1281" s="421"/>
      <c r="B1281" s="11" t="s">
        <v>2788</v>
      </c>
      <c r="C1281" s="11" t="s">
        <v>82</v>
      </c>
      <c r="D1281" s="11">
        <v>50</v>
      </c>
      <c r="E1281" s="11">
        <v>135</v>
      </c>
      <c r="F1281" s="281">
        <v>50</v>
      </c>
      <c r="G1281" s="281"/>
      <c r="H1281" s="281"/>
      <c r="I1281" s="281"/>
      <c r="J1281" s="281"/>
      <c r="K1281" s="4" t="s">
        <v>2786</v>
      </c>
      <c r="O1281" s="668"/>
      <c r="P1281" s="554" t="s">
        <v>2594</v>
      </c>
      <c r="Q1281" s="546" t="s">
        <v>2596</v>
      </c>
      <c r="R1281" s="545">
        <v>600</v>
      </c>
      <c r="S1281" s="546">
        <v>1380</v>
      </c>
      <c r="T1281" s="281"/>
      <c r="U1281" s="281"/>
      <c r="V1281" s="314">
        <v>600</v>
      </c>
      <c r="W1281" s="314"/>
      <c r="X1281" s="314"/>
      <c r="Y1281" s="574" t="s">
        <v>2601</v>
      </c>
    </row>
    <row r="1282" spans="1:25" x14ac:dyDescent="0.3">
      <c r="A1282" s="421"/>
      <c r="B1282" s="11" t="s">
        <v>2789</v>
      </c>
      <c r="C1282" s="11" t="s">
        <v>82</v>
      </c>
      <c r="D1282" s="11">
        <v>85</v>
      </c>
      <c r="E1282" s="11">
        <v>230</v>
      </c>
      <c r="F1282" s="281">
        <v>85</v>
      </c>
      <c r="G1282" s="281"/>
      <c r="H1282" s="281"/>
      <c r="I1282" s="281"/>
      <c r="J1282" s="281"/>
      <c r="K1282" s="4" t="s">
        <v>2786</v>
      </c>
      <c r="O1282" s="421"/>
      <c r="P1282" s="11" t="s">
        <v>2747</v>
      </c>
      <c r="Q1282" s="11" t="s">
        <v>2069</v>
      </c>
      <c r="R1282" s="11">
        <v>630</v>
      </c>
      <c r="S1282" s="11">
        <v>1750</v>
      </c>
      <c r="T1282" s="703"/>
      <c r="U1282" s="703"/>
      <c r="V1282" s="703">
        <v>630</v>
      </c>
      <c r="W1282" s="703"/>
      <c r="X1282" s="703"/>
      <c r="Y1282" s="6" t="s">
        <v>2749</v>
      </c>
    </row>
    <row r="1283" spans="1:25" ht="15" thickBot="1" x14ac:dyDescent="0.35">
      <c r="A1283" s="429"/>
      <c r="B1283" s="13" t="s">
        <v>2790</v>
      </c>
      <c r="C1283" s="11" t="s">
        <v>82</v>
      </c>
      <c r="D1283" s="13">
        <v>130</v>
      </c>
      <c r="E1283" s="13">
        <v>351</v>
      </c>
      <c r="F1283" s="314">
        <v>130</v>
      </c>
      <c r="G1283" s="314"/>
      <c r="H1283" s="314"/>
      <c r="I1283" s="314"/>
      <c r="J1283" s="314"/>
      <c r="K1283" s="8" t="s">
        <v>2791</v>
      </c>
      <c r="O1283" s="547"/>
      <c r="P1283" s="546" t="s">
        <v>2782</v>
      </c>
      <c r="Q1283" s="546" t="s">
        <v>2071</v>
      </c>
      <c r="R1283" s="546">
        <v>240</v>
      </c>
      <c r="S1283" s="546">
        <v>648</v>
      </c>
      <c r="T1283" s="281">
        <v>240</v>
      </c>
      <c r="U1283" s="281"/>
      <c r="V1283" s="281"/>
      <c r="W1283" s="281"/>
      <c r="X1283" s="281"/>
      <c r="Y1283" s="562" t="s">
        <v>2778</v>
      </c>
    </row>
    <row r="1284" spans="1:25" ht="18.600000000000001" thickBot="1" x14ac:dyDescent="0.4">
      <c r="A1284" s="56" t="s">
        <v>2794</v>
      </c>
      <c r="B1284" s="53"/>
      <c r="C1284" s="83"/>
      <c r="D1284" s="27"/>
      <c r="E1284" s="27"/>
      <c r="F1284" s="27"/>
      <c r="G1284" s="27"/>
      <c r="H1284" s="27"/>
      <c r="I1284" s="27"/>
      <c r="J1284" s="27"/>
      <c r="K1284" s="16"/>
      <c r="O1284" s="421"/>
      <c r="P1284" s="11" t="s">
        <v>2783</v>
      </c>
      <c r="Q1284" s="11" t="s">
        <v>2070</v>
      </c>
      <c r="R1284" s="11">
        <v>320</v>
      </c>
      <c r="S1284" s="11">
        <v>864</v>
      </c>
      <c r="T1284" s="281"/>
      <c r="U1284" s="281">
        <v>320</v>
      </c>
      <c r="V1284" s="281"/>
      <c r="W1284" s="281"/>
      <c r="X1284" s="281"/>
      <c r="Y1284" s="4" t="s">
        <v>2778</v>
      </c>
    </row>
    <row r="1285" spans="1:25" x14ac:dyDescent="0.3">
      <c r="A1285" s="426" t="s">
        <v>2827</v>
      </c>
      <c r="B1285" s="14" t="s">
        <v>2795</v>
      </c>
      <c r="C1285" s="11" t="s">
        <v>308</v>
      </c>
      <c r="D1285" s="14">
        <v>440</v>
      </c>
      <c r="E1285" s="153"/>
      <c r="F1285" s="315"/>
      <c r="G1285" s="315">
        <v>440</v>
      </c>
      <c r="H1285" s="315"/>
      <c r="I1285" s="315"/>
      <c r="J1285" s="315"/>
      <c r="K1285" s="6" t="s">
        <v>2803</v>
      </c>
      <c r="O1285" s="547"/>
      <c r="P1285" s="546" t="s">
        <v>2784</v>
      </c>
      <c r="Q1285" s="546" t="s">
        <v>2069</v>
      </c>
      <c r="R1285" s="546">
        <v>480</v>
      </c>
      <c r="S1285" s="546">
        <v>1296</v>
      </c>
      <c r="T1285" s="281"/>
      <c r="U1285" s="281">
        <v>480</v>
      </c>
      <c r="V1285" s="281"/>
      <c r="W1285" s="281"/>
      <c r="X1285" s="281"/>
      <c r="Y1285" s="562" t="s">
        <v>2778</v>
      </c>
    </row>
    <row r="1286" spans="1:25" x14ac:dyDescent="0.3">
      <c r="A1286" s="35" t="s">
        <v>2828</v>
      </c>
      <c r="B1286" s="14" t="s">
        <v>2796</v>
      </c>
      <c r="C1286" s="11" t="s">
        <v>308</v>
      </c>
      <c r="D1286" s="11">
        <v>600</v>
      </c>
      <c r="E1286" s="153"/>
      <c r="F1286" s="281"/>
      <c r="G1286" s="281"/>
      <c r="H1286" s="281">
        <v>600</v>
      </c>
      <c r="I1286" s="281"/>
      <c r="J1286" s="281"/>
      <c r="K1286" s="6" t="s">
        <v>2804</v>
      </c>
      <c r="O1286" s="421"/>
      <c r="P1286" s="11" t="s">
        <v>2785</v>
      </c>
      <c r="Q1286" s="11" t="s">
        <v>2068</v>
      </c>
      <c r="R1286" s="11">
        <v>660</v>
      </c>
      <c r="S1286" s="11">
        <v>1782</v>
      </c>
      <c r="T1286" s="281"/>
      <c r="U1286" s="281"/>
      <c r="V1286" s="281">
        <v>660</v>
      </c>
      <c r="W1286" s="281"/>
      <c r="X1286" s="281"/>
      <c r="Y1286" s="4" t="s">
        <v>2787</v>
      </c>
    </row>
    <row r="1287" spans="1:25" x14ac:dyDescent="0.3">
      <c r="A1287" s="421"/>
      <c r="B1287" s="14" t="s">
        <v>2797</v>
      </c>
      <c r="C1287" s="11" t="s">
        <v>308</v>
      </c>
      <c r="D1287" s="11">
        <v>800</v>
      </c>
      <c r="E1287" s="153"/>
      <c r="F1287" s="315"/>
      <c r="G1287" s="315"/>
      <c r="H1287" s="315"/>
      <c r="I1287" s="315">
        <v>800</v>
      </c>
      <c r="J1287" s="315"/>
      <c r="K1287" s="6" t="s">
        <v>2805</v>
      </c>
      <c r="O1287" s="556" t="s">
        <v>2883</v>
      </c>
      <c r="P1287" s="545" t="s">
        <v>2863</v>
      </c>
      <c r="Q1287" s="546" t="s">
        <v>2071</v>
      </c>
      <c r="R1287" s="545">
        <v>170</v>
      </c>
      <c r="S1287" s="545">
        <v>442</v>
      </c>
      <c r="T1287" s="315">
        <v>170</v>
      </c>
      <c r="U1287" s="315"/>
      <c r="V1287" s="315"/>
      <c r="W1287" s="315"/>
      <c r="X1287" s="315"/>
      <c r="Y1287" s="593" t="s">
        <v>2867</v>
      </c>
    </row>
    <row r="1288" spans="1:25" x14ac:dyDescent="0.3">
      <c r="A1288" s="421"/>
      <c r="B1288" s="14" t="s">
        <v>2798</v>
      </c>
      <c r="C1288" s="11" t="s">
        <v>308</v>
      </c>
      <c r="D1288" s="11">
        <v>1000</v>
      </c>
      <c r="E1288" s="153"/>
      <c r="F1288" s="281"/>
      <c r="G1288" s="281"/>
      <c r="H1288" s="281"/>
      <c r="I1288" s="281"/>
      <c r="J1288" s="281">
        <v>1000</v>
      </c>
      <c r="K1288" s="6" t="s">
        <v>2806</v>
      </c>
      <c r="O1288" s="424" t="s">
        <v>2884</v>
      </c>
      <c r="P1288" s="14" t="s">
        <v>2864</v>
      </c>
      <c r="Q1288" s="11" t="s">
        <v>2070</v>
      </c>
      <c r="R1288" s="11">
        <v>240</v>
      </c>
      <c r="S1288" s="11">
        <v>624</v>
      </c>
      <c r="T1288" s="281">
        <v>240</v>
      </c>
      <c r="U1288" s="281"/>
      <c r="V1288" s="281"/>
      <c r="W1288" s="281"/>
      <c r="X1288" s="281"/>
      <c r="Y1288" s="4" t="s">
        <v>2867</v>
      </c>
    </row>
    <row r="1289" spans="1:25" x14ac:dyDescent="0.3">
      <c r="A1289" s="421"/>
      <c r="B1289" s="14" t="s">
        <v>2799</v>
      </c>
      <c r="C1289" s="11" t="s">
        <v>308</v>
      </c>
      <c r="D1289" s="11">
        <v>440</v>
      </c>
      <c r="E1289" s="153"/>
      <c r="F1289" s="315"/>
      <c r="G1289" s="315">
        <v>440</v>
      </c>
      <c r="H1289" s="315"/>
      <c r="I1289" s="315"/>
      <c r="J1289" s="315"/>
      <c r="K1289" s="6" t="s">
        <v>2803</v>
      </c>
      <c r="O1289" s="547"/>
      <c r="P1289" s="545" t="s">
        <v>2865</v>
      </c>
      <c r="Q1289" s="546" t="s">
        <v>2069</v>
      </c>
      <c r="R1289" s="546">
        <v>480</v>
      </c>
      <c r="S1289" s="546">
        <v>1248</v>
      </c>
      <c r="T1289" s="281"/>
      <c r="U1289" s="281">
        <v>480</v>
      </c>
      <c r="V1289" s="281"/>
      <c r="W1289" s="281"/>
      <c r="X1289" s="281"/>
      <c r="Y1289" s="562" t="s">
        <v>2867</v>
      </c>
    </row>
    <row r="1290" spans="1:25" x14ac:dyDescent="0.3">
      <c r="A1290" s="429"/>
      <c r="B1290" s="14" t="s">
        <v>2800</v>
      </c>
      <c r="C1290" s="11" t="s">
        <v>308</v>
      </c>
      <c r="D1290" s="13">
        <v>600</v>
      </c>
      <c r="E1290" s="153"/>
      <c r="F1290" s="200"/>
      <c r="G1290" s="200"/>
      <c r="H1290" s="200">
        <v>600</v>
      </c>
      <c r="I1290" s="200"/>
      <c r="J1290" s="200"/>
      <c r="K1290" s="6" t="s">
        <v>2804</v>
      </c>
      <c r="O1290" s="429"/>
      <c r="P1290" s="14" t="s">
        <v>2866</v>
      </c>
      <c r="Q1290" s="11" t="s">
        <v>2068</v>
      </c>
      <c r="R1290" s="13">
        <v>660</v>
      </c>
      <c r="S1290" s="13">
        <v>1716</v>
      </c>
      <c r="T1290" s="314"/>
      <c r="U1290" s="314"/>
      <c r="V1290" s="314">
        <v>660</v>
      </c>
      <c r="W1290" s="314"/>
      <c r="X1290" s="314"/>
      <c r="Y1290" s="4" t="s">
        <v>2867</v>
      </c>
    </row>
    <row r="1291" spans="1:25" x14ac:dyDescent="0.3">
      <c r="A1291" s="421"/>
      <c r="B1291" s="14" t="s">
        <v>2801</v>
      </c>
      <c r="C1291" s="11" t="s">
        <v>308</v>
      </c>
      <c r="D1291" s="11">
        <v>800</v>
      </c>
      <c r="E1291" s="153"/>
      <c r="F1291" s="200"/>
      <c r="G1291" s="200"/>
      <c r="H1291" s="200"/>
      <c r="I1291" s="200">
        <v>800</v>
      </c>
      <c r="J1291" s="200"/>
      <c r="K1291" s="6" t="s">
        <v>2805</v>
      </c>
      <c r="O1291" s="547"/>
      <c r="P1291" s="546" t="s">
        <v>2880</v>
      </c>
      <c r="Q1291" s="546" t="s">
        <v>2070</v>
      </c>
      <c r="R1291" s="546">
        <v>160</v>
      </c>
      <c r="S1291" s="546">
        <v>416</v>
      </c>
      <c r="T1291" s="281">
        <v>160</v>
      </c>
      <c r="U1291" s="281"/>
      <c r="V1291" s="281"/>
      <c r="W1291" s="281"/>
      <c r="X1291" s="281"/>
      <c r="Y1291" s="562" t="s">
        <v>2867</v>
      </c>
    </row>
    <row r="1292" spans="1:25" x14ac:dyDescent="0.3">
      <c r="A1292" s="421"/>
      <c r="B1292" s="14" t="s">
        <v>2802</v>
      </c>
      <c r="C1292" s="11" t="s">
        <v>308</v>
      </c>
      <c r="D1292" s="11">
        <v>1000</v>
      </c>
      <c r="E1292" s="153"/>
      <c r="F1292" s="281"/>
      <c r="G1292" s="281"/>
      <c r="H1292" s="281"/>
      <c r="I1292" s="281"/>
      <c r="J1292" s="281">
        <v>1000</v>
      </c>
      <c r="K1292" s="6" t="s">
        <v>2806</v>
      </c>
      <c r="O1292" s="429"/>
      <c r="P1292" s="13" t="s">
        <v>2881</v>
      </c>
      <c r="Q1292" s="11" t="s">
        <v>2068</v>
      </c>
      <c r="R1292" s="13">
        <v>320</v>
      </c>
      <c r="S1292" s="13">
        <v>832</v>
      </c>
      <c r="T1292" s="314"/>
      <c r="U1292" s="314">
        <v>320</v>
      </c>
      <c r="V1292" s="314"/>
      <c r="W1292" s="314"/>
      <c r="X1292" s="314"/>
      <c r="Y1292" s="8" t="s">
        <v>2867</v>
      </c>
    </row>
    <row r="1293" spans="1:25" x14ac:dyDescent="0.3">
      <c r="A1293" s="421"/>
      <c r="B1293" s="11" t="s">
        <v>2807</v>
      </c>
      <c r="C1293" s="11" t="s">
        <v>2064</v>
      </c>
      <c r="D1293" s="11">
        <v>200</v>
      </c>
      <c r="E1293" s="153"/>
      <c r="F1293" s="281">
        <v>200</v>
      </c>
      <c r="G1293" s="281"/>
      <c r="H1293" s="281"/>
      <c r="I1293" s="281"/>
      <c r="J1293" s="281"/>
      <c r="K1293" s="6" t="s">
        <v>2824</v>
      </c>
      <c r="O1293" s="581" t="s">
        <v>2948</v>
      </c>
      <c r="P1293" s="545" t="s">
        <v>2946</v>
      </c>
      <c r="Q1293" s="546" t="s">
        <v>2069</v>
      </c>
      <c r="R1293" s="545">
        <v>1080</v>
      </c>
      <c r="S1293" s="545">
        <v>1400</v>
      </c>
      <c r="T1293" s="703"/>
      <c r="U1293" s="703"/>
      <c r="V1293" s="703"/>
      <c r="W1293" s="703"/>
      <c r="X1293" s="703">
        <v>1080</v>
      </c>
      <c r="Y1293" s="574" t="s">
        <v>2947</v>
      </c>
    </row>
    <row r="1294" spans="1:25" x14ac:dyDescent="0.3">
      <c r="A1294" s="421"/>
      <c r="B1294" s="11" t="s">
        <v>2808</v>
      </c>
      <c r="C1294" s="11" t="s">
        <v>2064</v>
      </c>
      <c r="D1294" s="11">
        <v>300</v>
      </c>
      <c r="E1294" s="153"/>
      <c r="F1294" s="281"/>
      <c r="G1294" s="281">
        <v>300</v>
      </c>
      <c r="H1294" s="281"/>
      <c r="I1294" s="281"/>
      <c r="J1294" s="281"/>
      <c r="K1294" s="6" t="s">
        <v>2823</v>
      </c>
      <c r="O1294" s="547"/>
      <c r="P1294" s="546" t="s">
        <v>2993</v>
      </c>
      <c r="Q1294" s="546" t="s">
        <v>2070</v>
      </c>
      <c r="R1294" s="546">
        <v>320</v>
      </c>
      <c r="S1294" s="630"/>
      <c r="T1294" s="703"/>
      <c r="U1294" s="703">
        <v>320</v>
      </c>
      <c r="V1294" s="703"/>
      <c r="W1294" s="703"/>
      <c r="X1294" s="703"/>
      <c r="Y1294" s="562" t="s">
        <v>2991</v>
      </c>
    </row>
    <row r="1295" spans="1:25" x14ac:dyDescent="0.3">
      <c r="A1295" s="421"/>
      <c r="B1295" s="11" t="s">
        <v>2809</v>
      </c>
      <c r="C1295" s="11" t="s">
        <v>2064</v>
      </c>
      <c r="D1295" s="11">
        <v>400</v>
      </c>
      <c r="E1295" s="153"/>
      <c r="F1295" s="281"/>
      <c r="G1295" s="281">
        <v>400</v>
      </c>
      <c r="H1295" s="281"/>
      <c r="I1295" s="281"/>
      <c r="J1295" s="281"/>
      <c r="K1295" s="6" t="s">
        <v>2822</v>
      </c>
      <c r="O1295" s="429"/>
      <c r="P1295" s="13" t="s">
        <v>3014</v>
      </c>
      <c r="Q1295" s="11" t="s">
        <v>2068</v>
      </c>
      <c r="R1295" s="648"/>
      <c r="S1295" s="648"/>
      <c r="T1295" s="703"/>
      <c r="U1295" s="703"/>
      <c r="V1295" s="703"/>
      <c r="W1295" s="703"/>
      <c r="X1295" s="703"/>
      <c r="Y1295" s="8"/>
    </row>
    <row r="1296" spans="1:25" x14ac:dyDescent="0.3">
      <c r="A1296" s="421"/>
      <c r="B1296" s="11" t="s">
        <v>2810</v>
      </c>
      <c r="C1296" s="11" t="s">
        <v>2064</v>
      </c>
      <c r="D1296" s="11">
        <v>600</v>
      </c>
      <c r="E1296" s="153"/>
      <c r="F1296" s="281"/>
      <c r="G1296" s="281"/>
      <c r="H1296" s="281">
        <v>600</v>
      </c>
      <c r="I1296" s="281"/>
      <c r="J1296" s="281"/>
      <c r="K1296" s="6" t="s">
        <v>2826</v>
      </c>
      <c r="O1296" s="588" t="s">
        <v>3043</v>
      </c>
      <c r="P1296" s="545" t="s">
        <v>3037</v>
      </c>
      <c r="Q1296" s="546" t="s">
        <v>2069</v>
      </c>
      <c r="R1296" s="545">
        <v>700</v>
      </c>
      <c r="S1296" s="545">
        <v>1615</v>
      </c>
      <c r="T1296" s="315"/>
      <c r="U1296" s="315"/>
      <c r="V1296" s="315">
        <v>700</v>
      </c>
      <c r="W1296" s="315"/>
      <c r="X1296" s="315"/>
      <c r="Y1296" s="574" t="s">
        <v>3039</v>
      </c>
    </row>
    <row r="1297" spans="1:25" x14ac:dyDescent="0.3">
      <c r="A1297" s="421"/>
      <c r="B1297" s="11" t="s">
        <v>2811</v>
      </c>
      <c r="C1297" s="11" t="s">
        <v>2064</v>
      </c>
      <c r="D1297" s="11">
        <v>900</v>
      </c>
      <c r="E1297" s="153"/>
      <c r="F1297" s="281"/>
      <c r="G1297" s="281"/>
      <c r="H1297" s="281"/>
      <c r="I1297" s="281">
        <v>900</v>
      </c>
      <c r="J1297" s="281"/>
      <c r="K1297" s="6" t="s">
        <v>2820</v>
      </c>
      <c r="O1297" s="421" t="s">
        <v>3044</v>
      </c>
      <c r="P1297" s="11" t="s">
        <v>3038</v>
      </c>
      <c r="Q1297" s="11" t="s">
        <v>2070</v>
      </c>
      <c r="R1297" s="11">
        <v>450</v>
      </c>
      <c r="S1297" s="11">
        <v>1060</v>
      </c>
      <c r="T1297" s="281"/>
      <c r="U1297" s="281">
        <v>450</v>
      </c>
      <c r="V1297" s="281"/>
      <c r="W1297" s="281"/>
      <c r="X1297" s="281"/>
      <c r="Y1297" s="6" t="s">
        <v>3040</v>
      </c>
    </row>
    <row r="1298" spans="1:25" x14ac:dyDescent="0.3">
      <c r="A1298" s="421"/>
      <c r="B1298" s="11" t="s">
        <v>2812</v>
      </c>
      <c r="C1298" s="11" t="s">
        <v>2064</v>
      </c>
      <c r="D1298" s="11">
        <v>1200</v>
      </c>
      <c r="E1298" s="153"/>
      <c r="F1298" s="281"/>
      <c r="G1298" s="281"/>
      <c r="H1298" s="281"/>
      <c r="I1298" s="281"/>
      <c r="J1298" s="281">
        <v>1200</v>
      </c>
      <c r="K1298" s="6" t="s">
        <v>2825</v>
      </c>
      <c r="O1298" s="588" t="s">
        <v>3047</v>
      </c>
      <c r="P1298" s="545" t="s">
        <v>3046</v>
      </c>
      <c r="Q1298" s="546" t="s">
        <v>2068</v>
      </c>
      <c r="R1298" s="545">
        <v>775</v>
      </c>
      <c r="S1298" s="545">
        <v>1900</v>
      </c>
      <c r="T1298" s="315"/>
      <c r="U1298" s="315"/>
      <c r="V1298" s="315"/>
      <c r="W1298" s="315">
        <v>775</v>
      </c>
      <c r="X1298" s="315"/>
      <c r="Y1298" s="574" t="s">
        <v>3048</v>
      </c>
    </row>
    <row r="1299" spans="1:25" x14ac:dyDescent="0.3">
      <c r="A1299" s="421"/>
      <c r="B1299" s="11" t="s">
        <v>2813</v>
      </c>
      <c r="C1299" s="11" t="s">
        <v>2064</v>
      </c>
      <c r="D1299" s="11">
        <v>200</v>
      </c>
      <c r="E1299" s="153"/>
      <c r="F1299" s="281">
        <v>200</v>
      </c>
      <c r="G1299" s="281"/>
      <c r="H1299" s="281"/>
      <c r="I1299" s="281"/>
      <c r="J1299" s="281"/>
      <c r="K1299" s="6" t="s">
        <v>2824</v>
      </c>
      <c r="O1299" s="421"/>
      <c r="P1299" s="11" t="s">
        <v>3381</v>
      </c>
      <c r="Q1299" s="11" t="s">
        <v>2070</v>
      </c>
      <c r="R1299" s="11">
        <v>200</v>
      </c>
      <c r="S1299" s="11">
        <v>400</v>
      </c>
      <c r="T1299" s="281">
        <v>200</v>
      </c>
      <c r="U1299" s="281"/>
      <c r="V1299" s="281"/>
      <c r="W1299" s="281"/>
      <c r="X1299" s="281"/>
      <c r="Y1299" s="4" t="s">
        <v>3386</v>
      </c>
    </row>
    <row r="1300" spans="1:25" x14ac:dyDescent="0.3">
      <c r="A1300" s="429"/>
      <c r="B1300" s="11" t="s">
        <v>2814</v>
      </c>
      <c r="C1300" s="11" t="s">
        <v>2064</v>
      </c>
      <c r="D1300" s="13">
        <v>300</v>
      </c>
      <c r="E1300" s="153"/>
      <c r="F1300" s="314"/>
      <c r="G1300" s="314">
        <v>300</v>
      </c>
      <c r="H1300" s="314"/>
      <c r="I1300" s="314"/>
      <c r="J1300" s="314"/>
      <c r="K1300" s="6" t="s">
        <v>2823</v>
      </c>
      <c r="O1300" s="547"/>
      <c r="P1300" s="546" t="s">
        <v>3382</v>
      </c>
      <c r="Q1300" s="546" t="s">
        <v>2070</v>
      </c>
      <c r="R1300" s="546">
        <v>360</v>
      </c>
      <c r="S1300" s="546">
        <v>730</v>
      </c>
      <c r="T1300" s="281"/>
      <c r="U1300" s="281">
        <v>360</v>
      </c>
      <c r="V1300" s="281"/>
      <c r="W1300" s="281"/>
      <c r="X1300" s="281"/>
      <c r="Y1300" s="562" t="s">
        <v>3387</v>
      </c>
    </row>
    <row r="1301" spans="1:25" x14ac:dyDescent="0.3">
      <c r="A1301" s="421"/>
      <c r="B1301" s="11" t="s">
        <v>2815</v>
      </c>
      <c r="C1301" s="11" t="s">
        <v>2064</v>
      </c>
      <c r="D1301" s="11">
        <v>400</v>
      </c>
      <c r="E1301" s="153"/>
      <c r="F1301" s="281"/>
      <c r="G1301" s="281">
        <v>400</v>
      </c>
      <c r="H1301" s="281"/>
      <c r="I1301" s="281"/>
      <c r="J1301" s="281"/>
      <c r="K1301" s="6" t="s">
        <v>2822</v>
      </c>
      <c r="O1301" s="421"/>
      <c r="P1301" s="11" t="s">
        <v>3383</v>
      </c>
      <c r="Q1301" s="11" t="s">
        <v>2070</v>
      </c>
      <c r="R1301" s="11">
        <v>400</v>
      </c>
      <c r="S1301" s="11">
        <v>929</v>
      </c>
      <c r="T1301" s="281"/>
      <c r="U1301" s="281">
        <v>400</v>
      </c>
      <c r="V1301" s="281"/>
      <c r="W1301" s="281"/>
      <c r="X1301" s="281"/>
      <c r="Y1301" s="4" t="s">
        <v>3388</v>
      </c>
    </row>
    <row r="1302" spans="1:25" x14ac:dyDescent="0.3">
      <c r="A1302" s="421"/>
      <c r="B1302" s="11" t="s">
        <v>2816</v>
      </c>
      <c r="C1302" s="11" t="s">
        <v>2064</v>
      </c>
      <c r="D1302" s="11">
        <v>600</v>
      </c>
      <c r="E1302" s="153"/>
      <c r="F1302" s="281"/>
      <c r="G1302" s="281"/>
      <c r="H1302" s="281">
        <v>600</v>
      </c>
      <c r="I1302" s="281"/>
      <c r="J1302" s="281"/>
      <c r="K1302" s="6" t="s">
        <v>2821</v>
      </c>
      <c r="O1302" s="547"/>
      <c r="P1302" s="546" t="s">
        <v>3384</v>
      </c>
      <c r="Q1302" s="546" t="s">
        <v>2070</v>
      </c>
      <c r="R1302" s="546">
        <v>720</v>
      </c>
      <c r="S1302" s="546">
        <v>1460</v>
      </c>
      <c r="T1302" s="281"/>
      <c r="U1302" s="281"/>
      <c r="V1302" s="281">
        <v>720</v>
      </c>
      <c r="W1302" s="281"/>
      <c r="X1302" s="281"/>
      <c r="Y1302" s="562" t="s">
        <v>3387</v>
      </c>
    </row>
    <row r="1303" spans="1:25" x14ac:dyDescent="0.3">
      <c r="A1303" s="421"/>
      <c r="B1303" s="11" t="s">
        <v>2817</v>
      </c>
      <c r="C1303" s="11" t="s">
        <v>2064</v>
      </c>
      <c r="D1303" s="11">
        <v>800</v>
      </c>
      <c r="E1303" s="153"/>
      <c r="F1303" s="281"/>
      <c r="G1303" s="281"/>
      <c r="H1303" s="281"/>
      <c r="I1303" s="281">
        <v>800</v>
      </c>
      <c r="J1303" s="281"/>
      <c r="K1303" s="6" t="s">
        <v>2820</v>
      </c>
      <c r="O1303" s="421"/>
      <c r="P1303" s="11" t="s">
        <v>3385</v>
      </c>
      <c r="Q1303" s="11" t="s">
        <v>2070</v>
      </c>
      <c r="R1303" s="11">
        <v>800</v>
      </c>
      <c r="S1303" s="11">
        <v>1840</v>
      </c>
      <c r="T1303" s="281"/>
      <c r="U1303" s="281"/>
      <c r="V1303" s="281"/>
      <c r="W1303" s="281">
        <v>800</v>
      </c>
      <c r="X1303" s="281"/>
      <c r="Y1303" s="4" t="s">
        <v>3388</v>
      </c>
    </row>
    <row r="1304" spans="1:25" ht="15" thickBot="1" x14ac:dyDescent="0.35">
      <c r="A1304" s="429"/>
      <c r="B1304" s="13" t="s">
        <v>2818</v>
      </c>
      <c r="C1304" s="11" t="s">
        <v>2064</v>
      </c>
      <c r="D1304" s="13">
        <v>1000</v>
      </c>
      <c r="E1304" s="154"/>
      <c r="F1304" s="314"/>
      <c r="G1304" s="314"/>
      <c r="H1304" s="314"/>
      <c r="I1304" s="314"/>
      <c r="J1304" s="314">
        <v>1000</v>
      </c>
      <c r="K1304" s="114" t="s">
        <v>2819</v>
      </c>
      <c r="O1304" s="421"/>
      <c r="P1304" s="11" t="s">
        <v>3410</v>
      </c>
      <c r="Q1304" s="11" t="s">
        <v>2068</v>
      </c>
      <c r="R1304" s="11">
        <v>600</v>
      </c>
      <c r="S1304" s="11">
        <v>1500</v>
      </c>
      <c r="T1304" s="281"/>
      <c r="U1304" s="281"/>
      <c r="V1304" s="281">
        <v>600</v>
      </c>
      <c r="W1304" s="281"/>
      <c r="X1304" s="281"/>
      <c r="Y1304" s="4" t="s">
        <v>3412</v>
      </c>
    </row>
    <row r="1305" spans="1:25" ht="18.600000000000001" thickBot="1" x14ac:dyDescent="0.4">
      <c r="A1305" s="56" t="s">
        <v>2829</v>
      </c>
      <c r="B1305" s="53"/>
      <c r="C1305" s="83"/>
      <c r="D1305" s="27"/>
      <c r="E1305" s="27"/>
      <c r="F1305" s="27"/>
      <c r="G1305" s="27"/>
      <c r="H1305" s="27"/>
      <c r="I1305" s="27"/>
      <c r="J1305" s="27"/>
      <c r="K1305" s="16"/>
      <c r="O1305" s="587"/>
      <c r="P1305" s="552" t="s">
        <v>3411</v>
      </c>
      <c r="Q1305" s="546" t="s">
        <v>2068</v>
      </c>
      <c r="R1305" s="552">
        <v>800</v>
      </c>
      <c r="S1305" s="552">
        <v>2000</v>
      </c>
      <c r="T1305" s="314"/>
      <c r="U1305" s="314"/>
      <c r="V1305" s="314"/>
      <c r="W1305" s="314">
        <v>800</v>
      </c>
      <c r="X1305" s="314"/>
      <c r="Y1305" s="575" t="s">
        <v>3412</v>
      </c>
    </row>
    <row r="1306" spans="1:25" x14ac:dyDescent="0.3">
      <c r="A1306" s="428" t="s">
        <v>2839</v>
      </c>
      <c r="B1306" s="14" t="s">
        <v>2830</v>
      </c>
      <c r="C1306" s="11" t="s">
        <v>2831</v>
      </c>
      <c r="D1306" s="14">
        <v>200</v>
      </c>
      <c r="E1306" s="14"/>
      <c r="F1306" s="315">
        <v>200</v>
      </c>
      <c r="G1306" s="315"/>
      <c r="H1306" s="315"/>
      <c r="I1306" s="315"/>
      <c r="J1306" s="315"/>
      <c r="K1306" s="6" t="s">
        <v>2836</v>
      </c>
    </row>
    <row r="1307" spans="1:25" x14ac:dyDescent="0.3">
      <c r="A1307" s="35" t="s">
        <v>2840</v>
      </c>
      <c r="B1307" s="14" t="s">
        <v>2832</v>
      </c>
      <c r="C1307" s="11" t="s">
        <v>2831</v>
      </c>
      <c r="D1307" s="14">
        <v>300</v>
      </c>
      <c r="E1307" s="11"/>
      <c r="F1307" s="281"/>
      <c r="G1307" s="281">
        <v>300</v>
      </c>
      <c r="H1307" s="281"/>
      <c r="I1307" s="281"/>
      <c r="J1307" s="281"/>
      <c r="K1307" s="6" t="s">
        <v>2836</v>
      </c>
    </row>
    <row r="1308" spans="1:25" x14ac:dyDescent="0.3">
      <c r="A1308" s="421"/>
      <c r="B1308" s="14" t="s">
        <v>2833</v>
      </c>
      <c r="C1308" s="11" t="s">
        <v>2831</v>
      </c>
      <c r="D1308" s="11">
        <v>400</v>
      </c>
      <c r="E1308" s="11"/>
      <c r="F1308" s="281"/>
      <c r="G1308" s="281">
        <v>400</v>
      </c>
      <c r="H1308" s="281"/>
      <c r="I1308" s="281"/>
      <c r="J1308" s="281"/>
      <c r="K1308" s="6" t="s">
        <v>2836</v>
      </c>
    </row>
    <row r="1309" spans="1:25" x14ac:dyDescent="0.3">
      <c r="A1309" s="421"/>
      <c r="B1309" s="11" t="s">
        <v>2834</v>
      </c>
      <c r="C1309" s="11" t="s">
        <v>2831</v>
      </c>
      <c r="D1309" s="11">
        <v>35</v>
      </c>
      <c r="E1309" s="11"/>
      <c r="F1309" s="281">
        <v>35</v>
      </c>
      <c r="G1309" s="281"/>
      <c r="H1309" s="281"/>
      <c r="I1309" s="281"/>
      <c r="J1309" s="281"/>
      <c r="K1309" s="6" t="s">
        <v>2835</v>
      </c>
    </row>
    <row r="1310" spans="1:25" x14ac:dyDescent="0.3">
      <c r="A1310" s="421"/>
      <c r="B1310" s="11" t="s">
        <v>2837</v>
      </c>
      <c r="C1310" s="11" t="s">
        <v>2831</v>
      </c>
      <c r="D1310" s="11">
        <v>70</v>
      </c>
      <c r="E1310" s="11"/>
      <c r="F1310" s="281">
        <v>70</v>
      </c>
      <c r="G1310" s="281"/>
      <c r="H1310" s="281"/>
      <c r="I1310" s="281"/>
      <c r="J1310" s="281"/>
      <c r="K1310" s="6" t="s">
        <v>2835</v>
      </c>
    </row>
    <row r="1311" spans="1:25" ht="15" thickBot="1" x14ac:dyDescent="0.35">
      <c r="A1311" s="429" t="s">
        <v>2841</v>
      </c>
      <c r="B1311" s="13" t="s">
        <v>2838</v>
      </c>
      <c r="C1311" s="11" t="s">
        <v>2831</v>
      </c>
      <c r="D1311" s="13">
        <v>140</v>
      </c>
      <c r="E1311" s="13"/>
      <c r="F1311" s="314">
        <v>140</v>
      </c>
      <c r="G1311" s="314"/>
      <c r="H1311" s="314"/>
      <c r="I1311" s="314"/>
      <c r="J1311" s="314"/>
      <c r="K1311" s="114" t="s">
        <v>2835</v>
      </c>
      <c r="O1311" s="424" t="s">
        <v>42</v>
      </c>
      <c r="P1311" s="40" t="s">
        <v>981</v>
      </c>
      <c r="Q1311" s="11" t="s">
        <v>304</v>
      </c>
      <c r="R1311" s="11">
        <v>630</v>
      </c>
      <c r="S1311" s="11">
        <v>1350</v>
      </c>
      <c r="T1311" s="703"/>
      <c r="U1311" s="703"/>
      <c r="V1311" s="703">
        <v>630</v>
      </c>
      <c r="W1311" s="703"/>
      <c r="X1311" s="703"/>
      <c r="Y1311" s="19" t="s">
        <v>1675</v>
      </c>
    </row>
    <row r="1312" spans="1:25" ht="18.600000000000001" thickBot="1" x14ac:dyDescent="0.4">
      <c r="A1312" s="56" t="s">
        <v>2842</v>
      </c>
      <c r="B1312" s="53"/>
      <c r="C1312" s="83"/>
      <c r="D1312" s="27"/>
      <c r="E1312" s="27"/>
      <c r="F1312" s="27"/>
      <c r="G1312" s="27"/>
      <c r="H1312" s="27"/>
      <c r="I1312" s="27"/>
      <c r="J1312" s="27"/>
      <c r="K1312" s="16"/>
      <c r="O1312" s="555"/>
      <c r="P1312" s="554" t="s">
        <v>982</v>
      </c>
      <c r="Q1312" s="546" t="s">
        <v>304</v>
      </c>
      <c r="R1312" s="546">
        <v>556</v>
      </c>
      <c r="S1312" s="546">
        <v>1250</v>
      </c>
      <c r="T1312" s="703"/>
      <c r="U1312" s="703"/>
      <c r="V1312" s="703">
        <v>556</v>
      </c>
      <c r="W1312" s="703"/>
      <c r="X1312" s="703"/>
      <c r="Y1312" s="571" t="s">
        <v>1675</v>
      </c>
    </row>
    <row r="1313" spans="1:25" x14ac:dyDescent="0.3">
      <c r="A1313" s="428" t="s">
        <v>2843</v>
      </c>
      <c r="B1313" s="14" t="s">
        <v>2844</v>
      </c>
      <c r="C1313" s="11" t="s">
        <v>2079</v>
      </c>
      <c r="D1313" s="14">
        <v>220</v>
      </c>
      <c r="E1313" s="153"/>
      <c r="F1313" s="200">
        <v>220</v>
      </c>
      <c r="G1313" s="200"/>
      <c r="H1313" s="200"/>
      <c r="I1313" s="200"/>
      <c r="J1313" s="200"/>
      <c r="K1313" s="6" t="s">
        <v>2846</v>
      </c>
      <c r="O1313" s="421"/>
      <c r="P1313" s="40" t="s">
        <v>980</v>
      </c>
      <c r="Q1313" s="11" t="s">
        <v>304</v>
      </c>
      <c r="R1313" s="11">
        <v>700</v>
      </c>
      <c r="S1313" s="11">
        <v>1820</v>
      </c>
      <c r="T1313" s="703"/>
      <c r="U1313" s="703"/>
      <c r="V1313" s="703">
        <v>700</v>
      </c>
      <c r="W1313" s="703"/>
      <c r="X1313" s="703"/>
      <c r="Y1313" s="19" t="s">
        <v>1676</v>
      </c>
    </row>
    <row r="1314" spans="1:25" x14ac:dyDescent="0.3">
      <c r="A1314" s="35" t="s">
        <v>2861</v>
      </c>
      <c r="B1314" s="11" t="s">
        <v>2845</v>
      </c>
      <c r="C1314" s="11" t="s">
        <v>2079</v>
      </c>
      <c r="D1314" s="11">
        <v>320</v>
      </c>
      <c r="E1314" s="153"/>
      <c r="F1314" s="200"/>
      <c r="G1314" s="200">
        <v>320</v>
      </c>
      <c r="H1314" s="200"/>
      <c r="I1314" s="200"/>
      <c r="J1314" s="200"/>
      <c r="K1314" s="6" t="s">
        <v>2847</v>
      </c>
      <c r="O1314" s="555"/>
      <c r="P1314" s="554" t="s">
        <v>983</v>
      </c>
      <c r="Q1314" s="546" t="s">
        <v>305</v>
      </c>
      <c r="R1314" s="546">
        <v>300</v>
      </c>
      <c r="S1314" s="546">
        <v>670</v>
      </c>
      <c r="T1314" s="703"/>
      <c r="U1314" s="703">
        <v>300</v>
      </c>
      <c r="V1314" s="703"/>
      <c r="W1314" s="703"/>
      <c r="X1314" s="703"/>
      <c r="Y1314" s="571" t="s">
        <v>1676</v>
      </c>
    </row>
    <row r="1315" spans="1:25" x14ac:dyDescent="0.3">
      <c r="A1315" s="421"/>
      <c r="B1315" s="11" t="s">
        <v>2848</v>
      </c>
      <c r="C1315" s="11" t="s">
        <v>2079</v>
      </c>
      <c r="D1315" s="11">
        <v>420</v>
      </c>
      <c r="E1315" s="153"/>
      <c r="F1315" s="200"/>
      <c r="G1315" s="200">
        <v>420</v>
      </c>
      <c r="H1315" s="200"/>
      <c r="I1315" s="200"/>
      <c r="J1315" s="200"/>
      <c r="K1315" s="6" t="s">
        <v>2847</v>
      </c>
      <c r="O1315" s="421"/>
      <c r="P1315" s="40" t="s">
        <v>984</v>
      </c>
      <c r="Q1315" s="11" t="s">
        <v>305</v>
      </c>
      <c r="R1315" s="11">
        <v>136</v>
      </c>
      <c r="S1315" s="11">
        <v>320</v>
      </c>
      <c r="T1315" s="703">
        <v>136</v>
      </c>
      <c r="U1315" s="703"/>
      <c r="V1315" s="703"/>
      <c r="W1315" s="703"/>
      <c r="X1315" s="703"/>
      <c r="Y1315" s="19" t="s">
        <v>1676</v>
      </c>
    </row>
    <row r="1316" spans="1:25" x14ac:dyDescent="0.3">
      <c r="A1316" s="421"/>
      <c r="B1316" s="11" t="s">
        <v>2849</v>
      </c>
      <c r="C1316" s="11" t="s">
        <v>2558</v>
      </c>
      <c r="D1316" s="11">
        <v>120</v>
      </c>
      <c r="E1316" s="153"/>
      <c r="F1316" s="200">
        <v>120</v>
      </c>
      <c r="G1316" s="200"/>
      <c r="H1316" s="200"/>
      <c r="I1316" s="200"/>
      <c r="J1316" s="200"/>
      <c r="K1316" s="6" t="s">
        <v>2850</v>
      </c>
      <c r="O1316" s="547"/>
      <c r="P1316" s="554" t="s">
        <v>39</v>
      </c>
      <c r="Q1316" s="546" t="s">
        <v>306</v>
      </c>
      <c r="R1316" s="546">
        <v>92</v>
      </c>
      <c r="S1316" s="546">
        <v>250</v>
      </c>
      <c r="T1316" s="703">
        <v>92</v>
      </c>
      <c r="U1316" s="703"/>
      <c r="V1316" s="703"/>
      <c r="W1316" s="703"/>
      <c r="X1316" s="703"/>
      <c r="Y1316" s="571" t="s">
        <v>1676</v>
      </c>
    </row>
    <row r="1317" spans="1:25" x14ac:dyDescent="0.3">
      <c r="A1317" s="421"/>
      <c r="B1317" s="11" t="s">
        <v>2851</v>
      </c>
      <c r="C1317" s="11" t="s">
        <v>2076</v>
      </c>
      <c r="D1317" s="11">
        <v>230</v>
      </c>
      <c r="E1317" s="153"/>
      <c r="F1317" s="200">
        <v>230</v>
      </c>
      <c r="G1317" s="200"/>
      <c r="H1317" s="200"/>
      <c r="I1317" s="200"/>
      <c r="J1317" s="200"/>
      <c r="K1317" s="4" t="s">
        <v>2852</v>
      </c>
      <c r="O1317" s="553" t="s">
        <v>134</v>
      </c>
      <c r="P1317" s="554" t="s">
        <v>108</v>
      </c>
      <c r="Q1317" s="546" t="s">
        <v>308</v>
      </c>
      <c r="R1317" s="546">
        <v>1032</v>
      </c>
      <c r="S1317" s="546">
        <v>2108.1</v>
      </c>
      <c r="T1317" s="703"/>
      <c r="U1317" s="703"/>
      <c r="V1317" s="703"/>
      <c r="W1317" s="703"/>
      <c r="X1317" s="703">
        <v>1032</v>
      </c>
      <c r="Y1317" s="564" t="s">
        <v>1707</v>
      </c>
    </row>
    <row r="1318" spans="1:25" x14ac:dyDescent="0.3">
      <c r="A1318" s="421"/>
      <c r="B1318" s="11" t="s">
        <v>2853</v>
      </c>
      <c r="C1318" s="11" t="s">
        <v>2076</v>
      </c>
      <c r="D1318" s="11">
        <v>340</v>
      </c>
      <c r="E1318" s="153"/>
      <c r="F1318" s="200"/>
      <c r="G1318" s="200">
        <v>340</v>
      </c>
      <c r="H1318" s="200"/>
      <c r="I1318" s="200"/>
      <c r="J1318" s="200"/>
      <c r="K1318" s="4" t="s">
        <v>2854</v>
      </c>
      <c r="O1318" s="424" t="s">
        <v>135</v>
      </c>
      <c r="P1318" s="40" t="s">
        <v>109</v>
      </c>
      <c r="Q1318" s="11" t="s">
        <v>308</v>
      </c>
      <c r="R1318" s="11">
        <v>657</v>
      </c>
      <c r="S1318" s="11">
        <v>1153.5</v>
      </c>
      <c r="T1318" s="703"/>
      <c r="U1318" s="703"/>
      <c r="V1318" s="703">
        <v>657</v>
      </c>
      <c r="W1318" s="703"/>
      <c r="X1318" s="703"/>
      <c r="Y1318" s="20" t="s">
        <v>1024</v>
      </c>
    </row>
    <row r="1319" spans="1:25" x14ac:dyDescent="0.3">
      <c r="A1319" s="421"/>
      <c r="B1319" s="11" t="s">
        <v>2855</v>
      </c>
      <c r="C1319" s="11" t="s">
        <v>2076</v>
      </c>
      <c r="D1319" s="11">
        <v>500</v>
      </c>
      <c r="E1319" s="153"/>
      <c r="F1319" s="200"/>
      <c r="G1319" s="200"/>
      <c r="H1319" s="200">
        <v>500</v>
      </c>
      <c r="I1319" s="200"/>
      <c r="J1319" s="200"/>
      <c r="K1319" s="4" t="s">
        <v>2856</v>
      </c>
      <c r="O1319" s="547"/>
      <c r="P1319" s="554" t="s">
        <v>110</v>
      </c>
      <c r="Q1319" s="546" t="s">
        <v>309</v>
      </c>
      <c r="R1319" s="546">
        <v>500</v>
      </c>
      <c r="S1319" s="546">
        <v>881.08</v>
      </c>
      <c r="T1319" s="703"/>
      <c r="U1319" s="703"/>
      <c r="V1319" s="703">
        <v>500</v>
      </c>
      <c r="W1319" s="703"/>
      <c r="X1319" s="703"/>
      <c r="Y1319" s="564" t="s">
        <v>1025</v>
      </c>
    </row>
    <row r="1320" spans="1:25" x14ac:dyDescent="0.3">
      <c r="A1320" s="421"/>
      <c r="B1320" s="11" t="s">
        <v>2857</v>
      </c>
      <c r="C1320" s="11" t="s">
        <v>82</v>
      </c>
      <c r="D1320" s="11">
        <v>160</v>
      </c>
      <c r="E1320" s="153"/>
      <c r="F1320" s="200">
        <v>160</v>
      </c>
      <c r="G1320" s="200"/>
      <c r="H1320" s="200"/>
      <c r="I1320" s="200"/>
      <c r="J1320" s="200"/>
      <c r="K1320" s="4" t="s">
        <v>2858</v>
      </c>
      <c r="O1320" s="421"/>
      <c r="P1320" s="40" t="s">
        <v>111</v>
      </c>
      <c r="Q1320" s="11" t="s">
        <v>314</v>
      </c>
      <c r="R1320" s="11">
        <v>336</v>
      </c>
      <c r="S1320" s="11">
        <v>581.79</v>
      </c>
      <c r="T1320" s="703"/>
      <c r="U1320" s="703">
        <v>336</v>
      </c>
      <c r="V1320" s="703"/>
      <c r="W1320" s="703"/>
      <c r="X1320" s="703"/>
      <c r="Y1320" s="20" t="s">
        <v>1026</v>
      </c>
    </row>
    <row r="1321" spans="1:25" ht="15" thickBot="1" x14ac:dyDescent="0.35">
      <c r="A1321" s="429"/>
      <c r="B1321" s="13" t="s">
        <v>2859</v>
      </c>
      <c r="C1321" s="11" t="s">
        <v>2156</v>
      </c>
      <c r="D1321" s="13">
        <v>12</v>
      </c>
      <c r="E1321" s="154"/>
      <c r="F1321" s="200">
        <v>12</v>
      </c>
      <c r="G1321" s="200"/>
      <c r="H1321" s="200"/>
      <c r="I1321" s="200"/>
      <c r="J1321" s="200"/>
      <c r="K1321" s="8" t="s">
        <v>2860</v>
      </c>
      <c r="O1321" s="421"/>
      <c r="P1321" s="40" t="s">
        <v>379</v>
      </c>
      <c r="Q1321" s="11" t="s">
        <v>306</v>
      </c>
      <c r="R1321" s="96">
        <v>160</v>
      </c>
      <c r="S1321" s="96">
        <v>257.8</v>
      </c>
      <c r="T1321" s="700">
        <v>160</v>
      </c>
      <c r="U1321" s="700"/>
      <c r="V1321" s="700"/>
      <c r="W1321" s="700"/>
      <c r="X1321" s="700"/>
      <c r="Y1321" s="66" t="s">
        <v>1774</v>
      </c>
    </row>
    <row r="1322" spans="1:25" ht="18.600000000000001" thickBot="1" x14ac:dyDescent="0.4">
      <c r="A1322" s="56" t="s">
        <v>2862</v>
      </c>
      <c r="B1322" s="53"/>
      <c r="C1322" s="83"/>
      <c r="D1322" s="27"/>
      <c r="E1322" s="27"/>
      <c r="F1322" s="27"/>
      <c r="G1322" s="27"/>
      <c r="H1322" s="27"/>
      <c r="I1322" s="27"/>
      <c r="J1322" s="27"/>
      <c r="K1322" s="16"/>
      <c r="O1322" s="547"/>
      <c r="P1322" s="554" t="s">
        <v>380</v>
      </c>
      <c r="Q1322" s="546" t="s">
        <v>305</v>
      </c>
      <c r="R1322" s="623">
        <v>300</v>
      </c>
      <c r="S1322" s="623">
        <v>428.7</v>
      </c>
      <c r="T1322" s="700"/>
      <c r="U1322" s="700">
        <v>300</v>
      </c>
      <c r="V1322" s="700"/>
      <c r="W1322" s="700"/>
      <c r="X1322" s="700"/>
      <c r="Y1322" s="624" t="s">
        <v>1774</v>
      </c>
    </row>
    <row r="1323" spans="1:25" x14ac:dyDescent="0.3">
      <c r="A1323" s="428" t="s">
        <v>2883</v>
      </c>
      <c r="B1323" s="14" t="s">
        <v>2863</v>
      </c>
      <c r="C1323" s="11" t="s">
        <v>2071</v>
      </c>
      <c r="D1323" s="14">
        <v>170</v>
      </c>
      <c r="E1323" s="14">
        <v>442</v>
      </c>
      <c r="F1323" s="315">
        <v>170</v>
      </c>
      <c r="G1323" s="315"/>
      <c r="H1323" s="315"/>
      <c r="I1323" s="315"/>
      <c r="J1323" s="315"/>
      <c r="K1323" s="511" t="s">
        <v>2867</v>
      </c>
      <c r="O1323" s="421"/>
      <c r="P1323" s="252" t="s">
        <v>381</v>
      </c>
      <c r="Q1323" s="11" t="s">
        <v>382</v>
      </c>
      <c r="R1323" s="96">
        <v>550</v>
      </c>
      <c r="S1323" s="96">
        <v>773.5</v>
      </c>
      <c r="T1323" s="700"/>
      <c r="U1323" s="700"/>
      <c r="V1323" s="700">
        <v>550</v>
      </c>
      <c r="W1323" s="700"/>
      <c r="X1323" s="700"/>
      <c r="Y1323" s="66" t="s">
        <v>1775</v>
      </c>
    </row>
    <row r="1324" spans="1:25" x14ac:dyDescent="0.3">
      <c r="A1324" s="424" t="s">
        <v>2884</v>
      </c>
      <c r="B1324" s="14" t="s">
        <v>2864</v>
      </c>
      <c r="C1324" s="11" t="s">
        <v>2070</v>
      </c>
      <c r="D1324" s="11">
        <v>240</v>
      </c>
      <c r="E1324" s="11">
        <v>624</v>
      </c>
      <c r="F1324" s="281">
        <v>240</v>
      </c>
      <c r="G1324" s="281"/>
      <c r="H1324" s="281"/>
      <c r="I1324" s="281"/>
      <c r="J1324" s="281"/>
      <c r="K1324" s="4" t="s">
        <v>2867</v>
      </c>
      <c r="O1324" s="421"/>
      <c r="P1324" s="414" t="s">
        <v>478</v>
      </c>
      <c r="Q1324" s="96" t="s">
        <v>477</v>
      </c>
      <c r="R1324" s="96">
        <v>220</v>
      </c>
      <c r="S1324" s="96">
        <v>600</v>
      </c>
      <c r="T1324" s="703">
        <v>220</v>
      </c>
      <c r="U1324" s="703"/>
      <c r="V1324" s="703"/>
      <c r="W1324" s="703"/>
      <c r="X1324" s="703"/>
      <c r="Y1324" s="66" t="s">
        <v>1183</v>
      </c>
    </row>
    <row r="1325" spans="1:25" x14ac:dyDescent="0.3">
      <c r="A1325" s="421"/>
      <c r="B1325" s="14" t="s">
        <v>2865</v>
      </c>
      <c r="C1325" s="11" t="s">
        <v>2069</v>
      </c>
      <c r="D1325" s="11">
        <v>480</v>
      </c>
      <c r="E1325" s="11">
        <v>1248</v>
      </c>
      <c r="F1325" s="281"/>
      <c r="G1325" s="281">
        <v>480</v>
      </c>
      <c r="H1325" s="281"/>
      <c r="I1325" s="281"/>
      <c r="J1325" s="281"/>
      <c r="K1325" s="4" t="s">
        <v>2867</v>
      </c>
      <c r="O1325" s="547"/>
      <c r="P1325" s="658" t="s">
        <v>479</v>
      </c>
      <c r="Q1325" s="623" t="s">
        <v>306</v>
      </c>
      <c r="R1325" s="623">
        <v>330</v>
      </c>
      <c r="S1325" s="623">
        <v>900</v>
      </c>
      <c r="T1325" s="703"/>
      <c r="U1325" s="703">
        <v>330</v>
      </c>
      <c r="V1325" s="703"/>
      <c r="W1325" s="703"/>
      <c r="X1325" s="703"/>
      <c r="Y1325" s="624" t="s">
        <v>1183</v>
      </c>
    </row>
    <row r="1326" spans="1:25" x14ac:dyDescent="0.3">
      <c r="A1326" s="429"/>
      <c r="B1326" s="14" t="s">
        <v>2866</v>
      </c>
      <c r="C1326" s="11" t="s">
        <v>2068</v>
      </c>
      <c r="D1326" s="13">
        <v>660</v>
      </c>
      <c r="E1326" s="13">
        <v>1716</v>
      </c>
      <c r="F1326" s="314"/>
      <c r="G1326" s="314"/>
      <c r="H1326" s="314">
        <v>660</v>
      </c>
      <c r="I1326" s="314"/>
      <c r="J1326" s="314"/>
      <c r="K1326" s="4" t="s">
        <v>2867</v>
      </c>
      <c r="O1326" s="421"/>
      <c r="P1326" s="414" t="s">
        <v>480</v>
      </c>
      <c r="Q1326" s="96" t="s">
        <v>314</v>
      </c>
      <c r="R1326" s="96">
        <v>440</v>
      </c>
      <c r="S1326" s="96">
        <v>1200</v>
      </c>
      <c r="T1326" s="703"/>
      <c r="U1326" s="703">
        <v>440</v>
      </c>
      <c r="V1326" s="703"/>
      <c r="W1326" s="703"/>
      <c r="X1326" s="703"/>
      <c r="Y1326" s="66" t="s">
        <v>1183</v>
      </c>
    </row>
    <row r="1327" spans="1:25" x14ac:dyDescent="0.3">
      <c r="A1327" s="421"/>
      <c r="B1327" s="11" t="s">
        <v>2868</v>
      </c>
      <c r="C1327" s="11" t="s">
        <v>314</v>
      </c>
      <c r="D1327" s="11">
        <v>440</v>
      </c>
      <c r="E1327" s="11">
        <v>1144</v>
      </c>
      <c r="F1327" s="281"/>
      <c r="G1327" s="281">
        <v>440</v>
      </c>
      <c r="H1327" s="281"/>
      <c r="I1327" s="281"/>
      <c r="J1327" s="281"/>
      <c r="K1327" s="4" t="s">
        <v>2867</v>
      </c>
      <c r="O1327" s="547"/>
      <c r="P1327" s="658" t="s">
        <v>481</v>
      </c>
      <c r="Q1327" s="623" t="s">
        <v>314</v>
      </c>
      <c r="R1327" s="623">
        <v>440</v>
      </c>
      <c r="S1327" s="623">
        <v>1200</v>
      </c>
      <c r="T1327" s="703"/>
      <c r="U1327" s="703">
        <v>440</v>
      </c>
      <c r="V1327" s="703"/>
      <c r="W1327" s="703"/>
      <c r="X1327" s="703"/>
      <c r="Y1327" s="624" t="s">
        <v>1183</v>
      </c>
    </row>
    <row r="1328" spans="1:25" x14ac:dyDescent="0.3">
      <c r="A1328" s="421"/>
      <c r="B1328" s="11" t="s">
        <v>2869</v>
      </c>
      <c r="C1328" s="11" t="s">
        <v>309</v>
      </c>
      <c r="D1328" s="11">
        <v>670</v>
      </c>
      <c r="E1328" s="11">
        <v>1742</v>
      </c>
      <c r="F1328" s="281"/>
      <c r="G1328" s="281"/>
      <c r="H1328" s="281">
        <v>670</v>
      </c>
      <c r="I1328" s="281"/>
      <c r="J1328" s="281"/>
      <c r="K1328" s="4" t="s">
        <v>2867</v>
      </c>
      <c r="O1328" s="421"/>
      <c r="P1328" s="414" t="s">
        <v>482</v>
      </c>
      <c r="Q1328" s="96" t="s">
        <v>305</v>
      </c>
      <c r="R1328" s="96">
        <v>550</v>
      </c>
      <c r="S1328" s="96">
        <v>1500</v>
      </c>
      <c r="T1328" s="703"/>
      <c r="U1328" s="703"/>
      <c r="V1328" s="703">
        <v>550</v>
      </c>
      <c r="W1328" s="703"/>
      <c r="X1328" s="703"/>
      <c r="Y1328" s="66" t="s">
        <v>1183</v>
      </c>
    </row>
    <row r="1329" spans="1:25" x14ac:dyDescent="0.3">
      <c r="A1329" s="421"/>
      <c r="B1329" s="11" t="s">
        <v>2870</v>
      </c>
      <c r="C1329" s="11" t="s">
        <v>382</v>
      </c>
      <c r="D1329" s="11">
        <v>1000</v>
      </c>
      <c r="E1329" s="11">
        <v>2600</v>
      </c>
      <c r="F1329" s="281"/>
      <c r="G1329" s="281"/>
      <c r="H1329" s="281"/>
      <c r="I1329" s="281"/>
      <c r="J1329" s="281">
        <v>1000</v>
      </c>
      <c r="K1329" s="4" t="s">
        <v>2867</v>
      </c>
      <c r="O1329" s="547"/>
      <c r="P1329" s="658" t="s">
        <v>483</v>
      </c>
      <c r="Q1329" s="623" t="s">
        <v>309</v>
      </c>
      <c r="R1329" s="623">
        <v>660</v>
      </c>
      <c r="S1329" s="623">
        <v>1800</v>
      </c>
      <c r="T1329" s="703"/>
      <c r="U1329" s="703"/>
      <c r="V1329" s="703">
        <v>660</v>
      </c>
      <c r="W1329" s="703"/>
      <c r="X1329" s="703"/>
      <c r="Y1329" s="624" t="s">
        <v>1183</v>
      </c>
    </row>
    <row r="1330" spans="1:25" x14ac:dyDescent="0.3">
      <c r="A1330" s="421"/>
      <c r="B1330" s="11" t="s">
        <v>2871</v>
      </c>
      <c r="C1330" s="11" t="s">
        <v>424</v>
      </c>
      <c r="D1330" s="11">
        <v>330</v>
      </c>
      <c r="E1330" s="11">
        <v>858</v>
      </c>
      <c r="F1330" s="281"/>
      <c r="G1330" s="281">
        <v>330</v>
      </c>
      <c r="H1330" s="281"/>
      <c r="I1330" s="281"/>
      <c r="J1330" s="281"/>
      <c r="K1330" s="4" t="s">
        <v>2867</v>
      </c>
      <c r="O1330" s="429"/>
      <c r="P1330" s="414" t="s">
        <v>484</v>
      </c>
      <c r="Q1330" s="96" t="s">
        <v>304</v>
      </c>
      <c r="R1330" s="96">
        <v>770</v>
      </c>
      <c r="S1330" s="96">
        <v>2100</v>
      </c>
      <c r="T1330" s="703"/>
      <c r="U1330" s="703"/>
      <c r="V1330" s="703"/>
      <c r="W1330" s="703">
        <v>770</v>
      </c>
      <c r="X1330" s="703"/>
      <c r="Y1330" s="66" t="s">
        <v>1183</v>
      </c>
    </row>
    <row r="1331" spans="1:25" x14ac:dyDescent="0.3">
      <c r="A1331" s="421"/>
      <c r="B1331" s="11" t="s">
        <v>2872</v>
      </c>
      <c r="C1331" s="11" t="s">
        <v>424</v>
      </c>
      <c r="D1331" s="11">
        <v>530</v>
      </c>
      <c r="E1331" s="11">
        <v>1378</v>
      </c>
      <c r="F1331" s="281"/>
      <c r="G1331" s="281"/>
      <c r="H1331" s="281">
        <v>530</v>
      </c>
      <c r="I1331" s="281"/>
      <c r="J1331" s="281"/>
      <c r="K1331" s="4" t="s">
        <v>2867</v>
      </c>
      <c r="O1331" s="547"/>
      <c r="P1331" s="658" t="s">
        <v>485</v>
      </c>
      <c r="Q1331" s="623" t="s">
        <v>308</v>
      </c>
      <c r="R1331" s="623">
        <v>880</v>
      </c>
      <c r="S1331" s="623">
        <v>2400</v>
      </c>
      <c r="T1331" s="703"/>
      <c r="U1331" s="703"/>
      <c r="V1331" s="703"/>
      <c r="W1331" s="703">
        <v>880</v>
      </c>
      <c r="X1331" s="703"/>
      <c r="Y1331" s="624" t="s">
        <v>1183</v>
      </c>
    </row>
    <row r="1332" spans="1:25" x14ac:dyDescent="0.3">
      <c r="A1332" s="421"/>
      <c r="B1332" s="11" t="s">
        <v>2873</v>
      </c>
      <c r="C1332" s="11" t="s">
        <v>82</v>
      </c>
      <c r="D1332" s="11">
        <v>50</v>
      </c>
      <c r="E1332" s="11">
        <v>130</v>
      </c>
      <c r="F1332" s="281">
        <v>50</v>
      </c>
      <c r="G1332" s="281"/>
      <c r="H1332" s="281"/>
      <c r="I1332" s="281"/>
      <c r="J1332" s="281"/>
      <c r="K1332" s="4" t="s">
        <v>2867</v>
      </c>
      <c r="O1332" s="421"/>
      <c r="P1332" s="414" t="s">
        <v>486</v>
      </c>
      <c r="Q1332" s="96" t="s">
        <v>308</v>
      </c>
      <c r="R1332" s="96">
        <v>880</v>
      </c>
      <c r="S1332" s="96">
        <v>2400</v>
      </c>
      <c r="T1332" s="703"/>
      <c r="U1332" s="703"/>
      <c r="V1332" s="703"/>
      <c r="W1332" s="703">
        <v>880</v>
      </c>
      <c r="X1332" s="703"/>
      <c r="Y1332" s="66" t="s">
        <v>1183</v>
      </c>
    </row>
    <row r="1333" spans="1:25" x14ac:dyDescent="0.3">
      <c r="A1333" s="429"/>
      <c r="B1333" s="11" t="s">
        <v>2874</v>
      </c>
      <c r="C1333" s="11" t="s">
        <v>82</v>
      </c>
      <c r="D1333" s="13">
        <v>85</v>
      </c>
      <c r="E1333" s="13">
        <v>221</v>
      </c>
      <c r="F1333" s="281">
        <v>85</v>
      </c>
      <c r="G1333" s="281"/>
      <c r="H1333" s="281"/>
      <c r="I1333" s="281"/>
      <c r="J1333" s="281"/>
      <c r="K1333" s="4" t="s">
        <v>2867</v>
      </c>
      <c r="O1333" s="547"/>
      <c r="P1333" s="658" t="s">
        <v>487</v>
      </c>
      <c r="Q1333" s="623" t="s">
        <v>382</v>
      </c>
      <c r="R1333" s="623">
        <v>990</v>
      </c>
      <c r="S1333" s="623">
        <v>2700</v>
      </c>
      <c r="T1333" s="703"/>
      <c r="U1333" s="703"/>
      <c r="V1333" s="703"/>
      <c r="W1333" s="703">
        <v>990</v>
      </c>
      <c r="X1333" s="703"/>
      <c r="Y1333" s="624" t="s">
        <v>1183</v>
      </c>
    </row>
    <row r="1334" spans="1:25" x14ac:dyDescent="0.3">
      <c r="A1334" s="421"/>
      <c r="B1334" s="11" t="s">
        <v>2875</v>
      </c>
      <c r="C1334" s="11" t="s">
        <v>82</v>
      </c>
      <c r="D1334" s="11">
        <v>130</v>
      </c>
      <c r="E1334" s="11">
        <v>338</v>
      </c>
      <c r="F1334" s="281">
        <v>130</v>
      </c>
      <c r="G1334" s="281"/>
      <c r="H1334" s="281"/>
      <c r="I1334" s="281"/>
      <c r="J1334" s="281"/>
      <c r="K1334" s="4" t="s">
        <v>2867</v>
      </c>
      <c r="O1334" s="421"/>
      <c r="P1334" s="414" t="s">
        <v>488</v>
      </c>
      <c r="Q1334" s="96" t="s">
        <v>489</v>
      </c>
      <c r="R1334" s="96">
        <v>1100</v>
      </c>
      <c r="S1334" s="96">
        <v>3000</v>
      </c>
      <c r="T1334" s="703"/>
      <c r="U1334" s="703"/>
      <c r="V1334" s="703"/>
      <c r="W1334" s="703"/>
      <c r="X1334" s="703">
        <v>1100</v>
      </c>
      <c r="Y1334" s="66" t="s">
        <v>1183</v>
      </c>
    </row>
    <row r="1335" spans="1:25" x14ac:dyDescent="0.3">
      <c r="A1335" s="421"/>
      <c r="B1335" s="11" t="s">
        <v>2876</v>
      </c>
      <c r="C1335" s="11" t="s">
        <v>424</v>
      </c>
      <c r="D1335" s="11">
        <v>40</v>
      </c>
      <c r="E1335" s="11">
        <v>104</v>
      </c>
      <c r="F1335" s="281">
        <v>40</v>
      </c>
      <c r="G1335" s="281"/>
      <c r="H1335" s="281"/>
      <c r="I1335" s="281"/>
      <c r="J1335" s="281"/>
      <c r="K1335" s="4" t="s">
        <v>2867</v>
      </c>
      <c r="O1335" s="547"/>
      <c r="P1335" s="658" t="s">
        <v>490</v>
      </c>
      <c r="Q1335" s="623" t="s">
        <v>491</v>
      </c>
      <c r="R1335" s="623">
        <v>1210</v>
      </c>
      <c r="S1335" s="623">
        <v>3300</v>
      </c>
      <c r="T1335" s="703"/>
      <c r="U1335" s="703"/>
      <c r="V1335" s="703"/>
      <c r="W1335" s="703"/>
      <c r="X1335" s="703">
        <v>1210</v>
      </c>
      <c r="Y1335" s="624" t="s">
        <v>1183</v>
      </c>
    </row>
    <row r="1336" spans="1:25" x14ac:dyDescent="0.3">
      <c r="A1336" s="421"/>
      <c r="B1336" s="11" t="s">
        <v>2877</v>
      </c>
      <c r="C1336" s="11" t="s">
        <v>424</v>
      </c>
      <c r="D1336" s="11">
        <v>60</v>
      </c>
      <c r="E1336" s="11">
        <v>156</v>
      </c>
      <c r="F1336" s="281">
        <v>60</v>
      </c>
      <c r="G1336" s="281"/>
      <c r="H1336" s="281"/>
      <c r="I1336" s="281"/>
      <c r="J1336" s="281"/>
      <c r="K1336" s="4" t="s">
        <v>2867</v>
      </c>
      <c r="O1336" s="421"/>
      <c r="P1336" s="414" t="s">
        <v>492</v>
      </c>
      <c r="Q1336" s="96" t="s">
        <v>493</v>
      </c>
      <c r="R1336" s="96">
        <v>1320</v>
      </c>
      <c r="S1336" s="96">
        <v>3600</v>
      </c>
      <c r="T1336" s="703"/>
      <c r="U1336" s="703"/>
      <c r="V1336" s="703"/>
      <c r="W1336" s="703"/>
      <c r="X1336" s="703">
        <v>1320</v>
      </c>
      <c r="Y1336" s="66" t="s">
        <v>1183</v>
      </c>
    </row>
    <row r="1337" spans="1:25" x14ac:dyDescent="0.3">
      <c r="A1337" s="421" t="s">
        <v>2882</v>
      </c>
      <c r="B1337" s="11" t="s">
        <v>2878</v>
      </c>
      <c r="C1337" s="11" t="s">
        <v>424</v>
      </c>
      <c r="D1337" s="11">
        <v>330</v>
      </c>
      <c r="E1337" s="11">
        <v>858</v>
      </c>
      <c r="F1337" s="281"/>
      <c r="G1337" s="281">
        <v>330</v>
      </c>
      <c r="H1337" s="281"/>
      <c r="I1337" s="281"/>
      <c r="J1337" s="281"/>
      <c r="K1337" s="4" t="s">
        <v>2867</v>
      </c>
      <c r="O1337" s="547"/>
      <c r="P1337" s="658" t="s">
        <v>494</v>
      </c>
      <c r="Q1337" s="623" t="s">
        <v>495</v>
      </c>
      <c r="R1337" s="623">
        <v>1430</v>
      </c>
      <c r="S1337" s="623">
        <v>3900</v>
      </c>
      <c r="T1337" s="703"/>
      <c r="U1337" s="703"/>
      <c r="V1337" s="703"/>
      <c r="W1337" s="703"/>
      <c r="X1337" s="703">
        <v>1430</v>
      </c>
      <c r="Y1337" s="624" t="s">
        <v>1183</v>
      </c>
    </row>
    <row r="1338" spans="1:25" x14ac:dyDescent="0.3">
      <c r="A1338" s="421"/>
      <c r="B1338" s="11" t="s">
        <v>2879</v>
      </c>
      <c r="C1338" s="11" t="s">
        <v>424</v>
      </c>
      <c r="D1338" s="11">
        <v>530</v>
      </c>
      <c r="E1338" s="11">
        <v>1378</v>
      </c>
      <c r="F1338" s="281"/>
      <c r="G1338" s="281"/>
      <c r="H1338" s="281">
        <v>530</v>
      </c>
      <c r="I1338" s="281"/>
      <c r="J1338" s="281"/>
      <c r="K1338" s="4" t="s">
        <v>2867</v>
      </c>
      <c r="O1338" s="421"/>
      <c r="P1338" s="414" t="s">
        <v>496</v>
      </c>
      <c r="Q1338" s="96" t="s">
        <v>497</v>
      </c>
      <c r="R1338" s="96">
        <v>1540</v>
      </c>
      <c r="S1338" s="96">
        <v>4200</v>
      </c>
      <c r="T1338" s="703"/>
      <c r="U1338" s="703"/>
      <c r="V1338" s="703"/>
      <c r="W1338" s="703"/>
      <c r="X1338" s="703">
        <v>1540</v>
      </c>
      <c r="Y1338" s="66" t="s">
        <v>1183</v>
      </c>
    </row>
    <row r="1339" spans="1:25" x14ac:dyDescent="0.3">
      <c r="A1339" s="421"/>
      <c r="B1339" s="11" t="s">
        <v>2880</v>
      </c>
      <c r="C1339" s="11" t="s">
        <v>2070</v>
      </c>
      <c r="D1339" s="11">
        <v>160</v>
      </c>
      <c r="E1339" s="11">
        <v>416</v>
      </c>
      <c r="F1339" s="281">
        <v>160</v>
      </c>
      <c r="G1339" s="281"/>
      <c r="H1339" s="281"/>
      <c r="I1339" s="281"/>
      <c r="J1339" s="281"/>
      <c r="K1339" s="4" t="s">
        <v>2867</v>
      </c>
      <c r="O1339" s="547"/>
      <c r="P1339" s="658" t="s">
        <v>498</v>
      </c>
      <c r="Q1339" s="623" t="s">
        <v>499</v>
      </c>
      <c r="R1339" s="623">
        <v>1650</v>
      </c>
      <c r="S1339" s="623">
        <v>4500</v>
      </c>
      <c r="T1339" s="703"/>
      <c r="U1339" s="703"/>
      <c r="V1339" s="703"/>
      <c r="W1339" s="703"/>
      <c r="X1339" s="703">
        <v>1650</v>
      </c>
      <c r="Y1339" s="624" t="s">
        <v>1183</v>
      </c>
    </row>
    <row r="1340" spans="1:25" ht="15" thickBot="1" x14ac:dyDescent="0.35">
      <c r="A1340" s="429"/>
      <c r="B1340" s="13" t="s">
        <v>2881</v>
      </c>
      <c r="C1340" s="11" t="s">
        <v>2068</v>
      </c>
      <c r="D1340" s="13">
        <v>320</v>
      </c>
      <c r="E1340" s="13">
        <v>832</v>
      </c>
      <c r="F1340" s="314"/>
      <c r="G1340" s="314">
        <v>320</v>
      </c>
      <c r="H1340" s="314"/>
      <c r="I1340" s="314"/>
      <c r="J1340" s="314"/>
      <c r="K1340" s="8" t="s">
        <v>2867</v>
      </c>
      <c r="O1340" s="421"/>
      <c r="P1340" s="414" t="s">
        <v>500</v>
      </c>
      <c r="Q1340" s="96" t="s">
        <v>501</v>
      </c>
      <c r="R1340" s="96">
        <v>1760</v>
      </c>
      <c r="S1340" s="96">
        <v>4800</v>
      </c>
      <c r="T1340" s="703"/>
      <c r="U1340" s="703"/>
      <c r="V1340" s="703"/>
      <c r="W1340" s="703"/>
      <c r="X1340" s="703">
        <v>1760</v>
      </c>
      <c r="Y1340" s="66" t="s">
        <v>1183</v>
      </c>
    </row>
    <row r="1341" spans="1:25" ht="18.600000000000001" thickBot="1" x14ac:dyDescent="0.4">
      <c r="A1341" s="56" t="s">
        <v>2885</v>
      </c>
      <c r="B1341" s="53"/>
      <c r="C1341" s="83"/>
      <c r="D1341" s="27"/>
      <c r="E1341" s="27"/>
      <c r="F1341" s="27"/>
      <c r="G1341" s="27"/>
      <c r="H1341" s="27"/>
      <c r="I1341" s="27"/>
      <c r="J1341" s="27"/>
      <c r="K1341" s="16"/>
      <c r="O1341" s="556" t="s">
        <v>671</v>
      </c>
      <c r="P1341" s="658" t="s">
        <v>654</v>
      </c>
      <c r="Q1341" s="623" t="s">
        <v>308</v>
      </c>
      <c r="R1341" s="623">
        <v>850</v>
      </c>
      <c r="S1341" s="623">
        <v>1800</v>
      </c>
      <c r="T1341" s="700"/>
      <c r="U1341" s="700"/>
      <c r="V1341" s="700"/>
      <c r="W1341" s="700">
        <v>850</v>
      </c>
      <c r="X1341" s="700"/>
      <c r="Y1341" s="624" t="s">
        <v>1234</v>
      </c>
    </row>
    <row r="1342" spans="1:25" x14ac:dyDescent="0.3">
      <c r="A1342" s="428" t="s">
        <v>2892</v>
      </c>
      <c r="B1342" s="14" t="s">
        <v>2886</v>
      </c>
      <c r="C1342" s="11" t="s">
        <v>82</v>
      </c>
      <c r="D1342" s="14">
        <v>20</v>
      </c>
      <c r="E1342" s="153"/>
      <c r="F1342" s="200">
        <v>20</v>
      </c>
      <c r="G1342" s="200"/>
      <c r="H1342" s="200"/>
      <c r="I1342" s="200"/>
      <c r="J1342" s="200"/>
      <c r="K1342" s="6" t="s">
        <v>252</v>
      </c>
      <c r="O1342" s="419" t="s">
        <v>672</v>
      </c>
      <c r="P1342" s="414" t="s">
        <v>655</v>
      </c>
      <c r="Q1342" s="96" t="s">
        <v>309</v>
      </c>
      <c r="R1342" s="96">
        <v>640</v>
      </c>
      <c r="S1342" s="96">
        <v>1300</v>
      </c>
      <c r="T1342" s="700"/>
      <c r="U1342" s="700"/>
      <c r="V1342" s="700">
        <v>640</v>
      </c>
      <c r="W1342" s="700"/>
      <c r="X1342" s="700"/>
      <c r="Y1342" s="66" t="s">
        <v>1234</v>
      </c>
    </row>
    <row r="1343" spans="1:25" x14ac:dyDescent="0.3">
      <c r="A1343" s="419" t="s">
        <v>2893</v>
      </c>
      <c r="B1343" s="14" t="s">
        <v>2887</v>
      </c>
      <c r="C1343" s="11" t="s">
        <v>82</v>
      </c>
      <c r="D1343" s="11">
        <v>24</v>
      </c>
      <c r="E1343" s="153"/>
      <c r="F1343" s="200">
        <v>24</v>
      </c>
      <c r="G1343" s="200"/>
      <c r="H1343" s="200"/>
      <c r="I1343" s="200"/>
      <c r="J1343" s="200"/>
      <c r="K1343" s="4" t="s">
        <v>2890</v>
      </c>
      <c r="O1343" s="547"/>
      <c r="P1343" s="658" t="s">
        <v>656</v>
      </c>
      <c r="Q1343" s="623" t="s">
        <v>314</v>
      </c>
      <c r="R1343" s="623">
        <v>400</v>
      </c>
      <c r="S1343" s="623">
        <v>800</v>
      </c>
      <c r="T1343" s="700"/>
      <c r="U1343" s="700">
        <v>400</v>
      </c>
      <c r="V1343" s="700"/>
      <c r="W1343" s="700"/>
      <c r="X1343" s="700"/>
      <c r="Y1343" s="624" t="s">
        <v>1233</v>
      </c>
    </row>
    <row r="1344" spans="1:25" x14ac:dyDescent="0.3">
      <c r="A1344" s="421"/>
      <c r="B1344" s="14" t="s">
        <v>2888</v>
      </c>
      <c r="C1344" s="11" t="s">
        <v>82</v>
      </c>
      <c r="D1344" s="11">
        <v>60</v>
      </c>
      <c r="E1344" s="153"/>
      <c r="F1344" s="200">
        <v>60</v>
      </c>
      <c r="G1344" s="200"/>
      <c r="H1344" s="200"/>
      <c r="I1344" s="200"/>
      <c r="J1344" s="200"/>
      <c r="K1344" s="4" t="s">
        <v>2889</v>
      </c>
      <c r="O1344" s="668"/>
      <c r="P1344" s="658" t="s">
        <v>677</v>
      </c>
      <c r="Q1344" s="623" t="s">
        <v>477</v>
      </c>
      <c r="R1344" s="623">
        <v>1350</v>
      </c>
      <c r="S1344" s="623">
        <v>3200</v>
      </c>
      <c r="T1344" s="703"/>
      <c r="U1344" s="703"/>
      <c r="V1344" s="703"/>
      <c r="W1344" s="703"/>
      <c r="X1344" s="703">
        <v>1350</v>
      </c>
      <c r="Y1344" s="624" t="s">
        <v>1833</v>
      </c>
    </row>
    <row r="1345" spans="1:25" x14ac:dyDescent="0.3">
      <c r="A1345" s="421" t="s">
        <v>1486</v>
      </c>
      <c r="B1345" s="14" t="s">
        <v>2891</v>
      </c>
      <c r="C1345" s="11" t="s">
        <v>82</v>
      </c>
      <c r="D1345" s="11">
        <v>24</v>
      </c>
      <c r="E1345" s="153"/>
      <c r="F1345" s="200">
        <v>24</v>
      </c>
      <c r="G1345" s="200"/>
      <c r="H1345" s="200"/>
      <c r="I1345" s="200"/>
      <c r="J1345" s="200"/>
      <c r="K1345" s="4" t="s">
        <v>2889</v>
      </c>
      <c r="O1345" s="668"/>
      <c r="P1345" s="658" t="s">
        <v>693</v>
      </c>
      <c r="Q1345" s="623" t="s">
        <v>314</v>
      </c>
      <c r="R1345" s="623">
        <v>1000</v>
      </c>
      <c r="S1345" s="623">
        <v>2400</v>
      </c>
      <c r="T1345" s="703"/>
      <c r="U1345" s="703"/>
      <c r="V1345" s="703"/>
      <c r="W1345" s="703"/>
      <c r="X1345" s="703">
        <v>1000</v>
      </c>
      <c r="Y1345" s="624" t="s">
        <v>1835</v>
      </c>
    </row>
    <row r="1346" spans="1:25" ht="15" thickBot="1" x14ac:dyDescent="0.35">
      <c r="A1346" s="429"/>
      <c r="B1346" s="13"/>
      <c r="C1346" s="11"/>
      <c r="D1346" s="13"/>
      <c r="E1346" s="13"/>
      <c r="F1346" s="200"/>
      <c r="G1346" s="200"/>
      <c r="H1346" s="200"/>
      <c r="I1346" s="200"/>
      <c r="J1346" s="200"/>
      <c r="K1346" s="8"/>
      <c r="O1346" s="437"/>
      <c r="P1346" s="414" t="s">
        <v>694</v>
      </c>
      <c r="Q1346" s="96" t="s">
        <v>314</v>
      </c>
      <c r="R1346" s="96">
        <v>1000</v>
      </c>
      <c r="S1346" s="96">
        <v>2400</v>
      </c>
      <c r="T1346" s="703"/>
      <c r="U1346" s="703"/>
      <c r="V1346" s="703"/>
      <c r="W1346" s="703"/>
      <c r="X1346" s="703">
        <v>1000</v>
      </c>
      <c r="Y1346" s="66" t="s">
        <v>1835</v>
      </c>
    </row>
    <row r="1347" spans="1:25" ht="18.600000000000001" thickBot="1" x14ac:dyDescent="0.4">
      <c r="A1347" s="56" t="s">
        <v>2895</v>
      </c>
      <c r="B1347" s="53"/>
      <c r="C1347" s="83"/>
      <c r="D1347" s="27"/>
      <c r="E1347" s="27"/>
      <c r="F1347" s="27"/>
      <c r="G1347" s="27"/>
      <c r="H1347" s="27"/>
      <c r="I1347" s="27"/>
      <c r="J1347" s="27"/>
      <c r="K1347" s="16"/>
      <c r="O1347" s="668"/>
      <c r="P1347" s="658" t="s">
        <v>693</v>
      </c>
      <c r="Q1347" s="623" t="s">
        <v>314</v>
      </c>
      <c r="R1347" s="623">
        <v>1350</v>
      </c>
      <c r="S1347" s="623">
        <v>3200</v>
      </c>
      <c r="T1347" s="703"/>
      <c r="U1347" s="703"/>
      <c r="V1347" s="703"/>
      <c r="W1347" s="703"/>
      <c r="X1347" s="703">
        <v>1350</v>
      </c>
      <c r="Y1347" s="624" t="s">
        <v>1835</v>
      </c>
    </row>
    <row r="1348" spans="1:25" x14ac:dyDescent="0.3">
      <c r="A1348" s="428" t="s">
        <v>2906</v>
      </c>
      <c r="B1348" s="14" t="s">
        <v>2896</v>
      </c>
      <c r="C1348" s="11" t="s">
        <v>2079</v>
      </c>
      <c r="D1348" s="14">
        <v>205</v>
      </c>
      <c r="E1348" s="14">
        <v>320</v>
      </c>
      <c r="F1348" s="200">
        <v>205</v>
      </c>
      <c r="G1348" s="200"/>
      <c r="H1348" s="200"/>
      <c r="I1348" s="200"/>
      <c r="J1348" s="200"/>
      <c r="K1348" s="6" t="s">
        <v>2901</v>
      </c>
      <c r="O1348" s="429"/>
      <c r="P1348" s="252" t="s">
        <v>1391</v>
      </c>
      <c r="Q1348" s="11" t="s">
        <v>308</v>
      </c>
      <c r="R1348" s="13">
        <v>800</v>
      </c>
      <c r="S1348" s="13">
        <v>1600</v>
      </c>
      <c r="T1348" s="703"/>
      <c r="U1348" s="703"/>
      <c r="V1348" s="703"/>
      <c r="W1348" s="703">
        <v>800</v>
      </c>
      <c r="X1348" s="703"/>
      <c r="Y1348" s="4" t="s">
        <v>252</v>
      </c>
    </row>
    <row r="1349" spans="1:25" x14ac:dyDescent="0.3">
      <c r="A1349" s="35" t="s">
        <v>2907</v>
      </c>
      <c r="B1349" s="14" t="s">
        <v>2897</v>
      </c>
      <c r="C1349" s="11" t="s">
        <v>2079</v>
      </c>
      <c r="D1349" s="11">
        <v>410</v>
      </c>
      <c r="E1349" s="11">
        <v>641</v>
      </c>
      <c r="F1349" s="200"/>
      <c r="G1349" s="200">
        <v>410</v>
      </c>
      <c r="H1349" s="200"/>
      <c r="I1349" s="200"/>
      <c r="J1349" s="200"/>
      <c r="K1349" s="6" t="s">
        <v>2902</v>
      </c>
      <c r="O1349" s="547"/>
      <c r="P1349" s="554" t="s">
        <v>1387</v>
      </c>
      <c r="Q1349" s="546" t="s">
        <v>314</v>
      </c>
      <c r="R1349" s="546">
        <v>400</v>
      </c>
      <c r="S1349" s="546">
        <v>920</v>
      </c>
      <c r="T1349" s="703"/>
      <c r="U1349" s="703">
        <v>400</v>
      </c>
      <c r="V1349" s="703"/>
      <c r="W1349" s="703"/>
      <c r="X1349" s="703"/>
      <c r="Y1349" s="562" t="s">
        <v>252</v>
      </c>
    </row>
    <row r="1350" spans="1:25" x14ac:dyDescent="0.3">
      <c r="A1350" s="421"/>
      <c r="B1350" s="14" t="s">
        <v>2898</v>
      </c>
      <c r="C1350" s="11" t="s">
        <v>2079</v>
      </c>
      <c r="D1350" s="11">
        <v>615</v>
      </c>
      <c r="E1350" s="11">
        <v>961</v>
      </c>
      <c r="F1350" s="200"/>
      <c r="G1350" s="200"/>
      <c r="H1350" s="200">
        <v>615</v>
      </c>
      <c r="I1350" s="200"/>
      <c r="J1350" s="200"/>
      <c r="K1350" s="6" t="s">
        <v>2903</v>
      </c>
      <c r="O1350" s="429"/>
      <c r="P1350" s="252" t="s">
        <v>1388</v>
      </c>
      <c r="Q1350" s="11" t="s">
        <v>314</v>
      </c>
      <c r="R1350" s="13">
        <v>240</v>
      </c>
      <c r="S1350" s="13">
        <v>552</v>
      </c>
      <c r="T1350" s="703">
        <v>240</v>
      </c>
      <c r="U1350" s="703"/>
      <c r="V1350" s="703"/>
      <c r="W1350" s="703"/>
      <c r="X1350" s="703"/>
      <c r="Y1350" s="8" t="s">
        <v>252</v>
      </c>
    </row>
    <row r="1351" spans="1:25" x14ac:dyDescent="0.3">
      <c r="A1351" s="421"/>
      <c r="B1351" s="14" t="s">
        <v>2899</v>
      </c>
      <c r="C1351" s="11" t="s">
        <v>2079</v>
      </c>
      <c r="D1351" s="11">
        <v>820</v>
      </c>
      <c r="E1351" s="11">
        <v>1282</v>
      </c>
      <c r="F1351" s="200"/>
      <c r="G1351" s="200"/>
      <c r="H1351" s="200"/>
      <c r="I1351" s="200">
        <v>820</v>
      </c>
      <c r="J1351" s="200"/>
      <c r="K1351" s="6" t="s">
        <v>2904</v>
      </c>
      <c r="O1351" s="429"/>
      <c r="P1351" s="40" t="s">
        <v>1413</v>
      </c>
      <c r="Q1351" s="11" t="s">
        <v>1417</v>
      </c>
      <c r="R1351" s="11">
        <v>600</v>
      </c>
      <c r="S1351" s="11">
        <v>1500</v>
      </c>
      <c r="T1351" s="315"/>
      <c r="U1351" s="315"/>
      <c r="V1351" s="315">
        <v>600</v>
      </c>
      <c r="W1351" s="315"/>
      <c r="X1351" s="315"/>
      <c r="Y1351" s="4" t="s">
        <v>1963</v>
      </c>
    </row>
    <row r="1352" spans="1:25" ht="15" thickBot="1" x14ac:dyDescent="0.35">
      <c r="A1352" s="429"/>
      <c r="B1352" s="26" t="s">
        <v>2900</v>
      </c>
      <c r="C1352" s="11" t="s">
        <v>2079</v>
      </c>
      <c r="D1352" s="13">
        <v>1025</v>
      </c>
      <c r="E1352" s="13">
        <v>1602</v>
      </c>
      <c r="F1352" s="200"/>
      <c r="G1352" s="200"/>
      <c r="H1352" s="200"/>
      <c r="I1352" s="200"/>
      <c r="J1352" s="200">
        <v>1025</v>
      </c>
      <c r="K1352" s="114" t="s">
        <v>2905</v>
      </c>
      <c r="O1352" s="547"/>
      <c r="P1352" s="554" t="s">
        <v>1414</v>
      </c>
      <c r="Q1352" s="546" t="s">
        <v>1417</v>
      </c>
      <c r="R1352" s="546">
        <v>600</v>
      </c>
      <c r="S1352" s="546">
        <v>1330</v>
      </c>
      <c r="T1352" s="315"/>
      <c r="U1352" s="315"/>
      <c r="V1352" s="315">
        <v>600</v>
      </c>
      <c r="W1352" s="315"/>
      <c r="X1352" s="315"/>
      <c r="Y1352" s="562" t="s">
        <v>1967</v>
      </c>
    </row>
    <row r="1353" spans="1:25" ht="18.600000000000001" thickBot="1" x14ac:dyDescent="0.4">
      <c r="A1353" s="56" t="s">
        <v>2908</v>
      </c>
      <c r="B1353" s="53"/>
      <c r="C1353" s="83"/>
      <c r="D1353" s="27"/>
      <c r="E1353" s="27"/>
      <c r="F1353" s="27"/>
      <c r="G1353" s="27"/>
      <c r="H1353" s="27"/>
      <c r="I1353" s="27"/>
      <c r="J1353" s="27"/>
      <c r="K1353" s="16"/>
      <c r="O1353" s="421"/>
      <c r="P1353" s="40" t="s">
        <v>1415</v>
      </c>
      <c r="Q1353" s="11" t="s">
        <v>1417</v>
      </c>
      <c r="R1353" s="11">
        <v>600</v>
      </c>
      <c r="S1353" s="11">
        <v>1500</v>
      </c>
      <c r="T1353" s="315"/>
      <c r="U1353" s="315"/>
      <c r="V1353" s="315">
        <v>600</v>
      </c>
      <c r="W1353" s="315"/>
      <c r="X1353" s="315"/>
      <c r="Y1353" s="4" t="s">
        <v>1968</v>
      </c>
    </row>
    <row r="1354" spans="1:25" x14ac:dyDescent="0.3">
      <c r="A1354" s="428" t="s">
        <v>2921</v>
      </c>
      <c r="B1354" s="14" t="s">
        <v>2913</v>
      </c>
      <c r="C1354" s="11" t="s">
        <v>98</v>
      </c>
      <c r="D1354" s="14">
        <v>115</v>
      </c>
      <c r="E1354" s="14">
        <v>2.48</v>
      </c>
      <c r="F1354" s="200">
        <v>115</v>
      </c>
      <c r="G1354" s="200"/>
      <c r="H1354" s="200"/>
      <c r="I1354" s="200"/>
      <c r="J1354" s="200"/>
      <c r="K1354" s="6" t="s">
        <v>2910</v>
      </c>
      <c r="O1354" s="547"/>
      <c r="P1354" s="554" t="s">
        <v>1416</v>
      </c>
      <c r="Q1354" s="546" t="s">
        <v>1417</v>
      </c>
      <c r="R1354" s="546">
        <v>600</v>
      </c>
      <c r="S1354" s="546">
        <v>1330</v>
      </c>
      <c r="T1354" s="315"/>
      <c r="U1354" s="315"/>
      <c r="V1354" s="315">
        <v>600</v>
      </c>
      <c r="W1354" s="315"/>
      <c r="X1354" s="315"/>
      <c r="Y1354" s="562" t="s">
        <v>1961</v>
      </c>
    </row>
    <row r="1355" spans="1:25" x14ac:dyDescent="0.3">
      <c r="A1355" s="35" t="s">
        <v>2922</v>
      </c>
      <c r="B1355" s="11" t="s">
        <v>2909</v>
      </c>
      <c r="C1355" s="11" t="s">
        <v>98</v>
      </c>
      <c r="D1355" s="11">
        <v>112</v>
      </c>
      <c r="E1355" s="11">
        <v>240</v>
      </c>
      <c r="F1355" s="200">
        <v>112</v>
      </c>
      <c r="G1355" s="200"/>
      <c r="H1355" s="200"/>
      <c r="I1355" s="200"/>
      <c r="J1355" s="200"/>
      <c r="K1355" s="6" t="s">
        <v>2911</v>
      </c>
      <c r="O1355" s="421"/>
      <c r="P1355" s="40" t="s">
        <v>1419</v>
      </c>
      <c r="Q1355" s="11" t="s">
        <v>1418</v>
      </c>
      <c r="R1355" s="11">
        <v>600</v>
      </c>
      <c r="S1355" s="11">
        <v>1500</v>
      </c>
      <c r="T1355" s="315"/>
      <c r="U1355" s="315"/>
      <c r="V1355" s="315">
        <v>600</v>
      </c>
      <c r="W1355" s="315"/>
      <c r="X1355" s="315"/>
      <c r="Y1355" s="4" t="s">
        <v>1963</v>
      </c>
    </row>
    <row r="1356" spans="1:25" x14ac:dyDescent="0.3">
      <c r="A1356" s="421"/>
      <c r="B1356" s="11" t="s">
        <v>2912</v>
      </c>
      <c r="C1356" s="11" t="s">
        <v>98</v>
      </c>
      <c r="D1356" s="11">
        <v>235</v>
      </c>
      <c r="E1356" s="11">
        <v>580</v>
      </c>
      <c r="F1356" s="200">
        <v>235</v>
      </c>
      <c r="G1356" s="200"/>
      <c r="H1356" s="200"/>
      <c r="I1356" s="200"/>
      <c r="J1356" s="200"/>
      <c r="K1356" s="6" t="s">
        <v>2914</v>
      </c>
      <c r="O1356" s="547"/>
      <c r="P1356" s="554" t="s">
        <v>1420</v>
      </c>
      <c r="Q1356" s="546" t="s">
        <v>1418</v>
      </c>
      <c r="R1356" s="546">
        <v>600</v>
      </c>
      <c r="S1356" s="546">
        <v>1330</v>
      </c>
      <c r="T1356" s="315"/>
      <c r="U1356" s="315"/>
      <c r="V1356" s="315">
        <v>600</v>
      </c>
      <c r="W1356" s="315"/>
      <c r="X1356" s="315"/>
      <c r="Y1356" s="562" t="s">
        <v>1966</v>
      </c>
    </row>
    <row r="1357" spans="1:25" x14ac:dyDescent="0.3">
      <c r="A1357" s="421"/>
      <c r="B1357" s="11" t="s">
        <v>2915</v>
      </c>
      <c r="C1357" s="11" t="s">
        <v>98</v>
      </c>
      <c r="D1357" s="11">
        <v>350</v>
      </c>
      <c r="E1357" s="11">
        <v>868</v>
      </c>
      <c r="F1357" s="200"/>
      <c r="G1357" s="200">
        <v>350</v>
      </c>
      <c r="H1357" s="200"/>
      <c r="I1357" s="200"/>
      <c r="J1357" s="200"/>
      <c r="K1357" s="6" t="s">
        <v>2916</v>
      </c>
      <c r="O1357" s="429"/>
      <c r="P1357" s="40" t="s">
        <v>1421</v>
      </c>
      <c r="Q1357" s="11" t="s">
        <v>1418</v>
      </c>
      <c r="R1357" s="11">
        <v>600</v>
      </c>
      <c r="S1357" s="11">
        <v>1500</v>
      </c>
      <c r="T1357" s="315"/>
      <c r="U1357" s="315"/>
      <c r="V1357" s="315">
        <v>600</v>
      </c>
      <c r="W1357" s="315"/>
      <c r="X1357" s="315"/>
      <c r="Y1357" s="4" t="s">
        <v>1963</v>
      </c>
    </row>
    <row r="1358" spans="1:25" x14ac:dyDescent="0.3">
      <c r="A1358" s="429"/>
      <c r="B1358" s="13" t="s">
        <v>2917</v>
      </c>
      <c r="C1358" s="11" t="s">
        <v>98</v>
      </c>
      <c r="D1358" s="13">
        <v>470</v>
      </c>
      <c r="E1358" s="13">
        <v>1150</v>
      </c>
      <c r="F1358" s="200"/>
      <c r="G1358" s="200">
        <v>470</v>
      </c>
      <c r="H1358" s="200"/>
      <c r="I1358" s="200"/>
      <c r="J1358" s="200"/>
      <c r="K1358" s="6" t="s">
        <v>2918</v>
      </c>
      <c r="O1358" s="547"/>
      <c r="P1358" s="554" t="s">
        <v>1422</v>
      </c>
      <c r="Q1358" s="546" t="s">
        <v>1418</v>
      </c>
      <c r="R1358" s="546">
        <v>600</v>
      </c>
      <c r="S1358" s="546">
        <v>1330</v>
      </c>
      <c r="T1358" s="315"/>
      <c r="U1358" s="315"/>
      <c r="V1358" s="315">
        <v>600</v>
      </c>
      <c r="W1358" s="315"/>
      <c r="X1358" s="315"/>
      <c r="Y1358" s="562" t="s">
        <v>1966</v>
      </c>
    </row>
    <row r="1359" spans="1:25" ht="15" thickBot="1" x14ac:dyDescent="0.35">
      <c r="A1359" s="429"/>
      <c r="B1359" s="13" t="s">
        <v>2919</v>
      </c>
      <c r="C1359" s="11" t="s">
        <v>98</v>
      </c>
      <c r="D1359" s="13">
        <v>705</v>
      </c>
      <c r="E1359" s="13">
        <v>1740</v>
      </c>
      <c r="F1359" s="200"/>
      <c r="G1359" s="200"/>
      <c r="H1359" s="200">
        <v>705</v>
      </c>
      <c r="I1359" s="200"/>
      <c r="J1359" s="200"/>
      <c r="K1359" s="114" t="s">
        <v>2920</v>
      </c>
      <c r="O1359" s="35" t="s">
        <v>1613</v>
      </c>
      <c r="P1359" s="40" t="s">
        <v>1600</v>
      </c>
      <c r="Q1359" s="11" t="s">
        <v>489</v>
      </c>
      <c r="R1359" s="11">
        <v>580</v>
      </c>
      <c r="S1359" s="11">
        <v>905</v>
      </c>
      <c r="T1359" s="703"/>
      <c r="U1359" s="703"/>
      <c r="V1359" s="703">
        <v>580</v>
      </c>
      <c r="W1359" s="703"/>
      <c r="X1359" s="703"/>
      <c r="Y1359" s="4" t="s">
        <v>1986</v>
      </c>
    </row>
    <row r="1360" spans="1:25" ht="18.600000000000001" thickBot="1" x14ac:dyDescent="0.4">
      <c r="A1360" s="56" t="s">
        <v>2923</v>
      </c>
      <c r="B1360" s="53"/>
      <c r="C1360" s="83"/>
      <c r="D1360" s="27"/>
      <c r="E1360" s="27"/>
      <c r="F1360" s="27"/>
      <c r="G1360" s="27"/>
      <c r="H1360" s="27"/>
      <c r="I1360" s="27"/>
      <c r="J1360" s="27"/>
      <c r="K1360" s="16"/>
      <c r="O1360" s="435" t="s">
        <v>1623</v>
      </c>
      <c r="P1360" s="10" t="s">
        <v>1615</v>
      </c>
      <c r="Q1360" s="11" t="s">
        <v>489</v>
      </c>
      <c r="R1360" s="14">
        <v>590</v>
      </c>
      <c r="S1360" s="14">
        <v>1610</v>
      </c>
      <c r="T1360" s="315"/>
      <c r="U1360" s="315"/>
      <c r="V1360" s="315">
        <v>590</v>
      </c>
      <c r="W1360" s="315"/>
      <c r="X1360" s="315"/>
      <c r="Y1360" s="6" t="s">
        <v>1990</v>
      </c>
    </row>
    <row r="1361" spans="1:25" x14ac:dyDescent="0.3">
      <c r="A1361" s="428" t="s">
        <v>2939</v>
      </c>
      <c r="B1361" s="14" t="s">
        <v>2924</v>
      </c>
      <c r="C1361" s="11" t="s">
        <v>82</v>
      </c>
      <c r="D1361" s="14">
        <v>40</v>
      </c>
      <c r="E1361" s="14">
        <v>82</v>
      </c>
      <c r="F1361" s="200">
        <v>40</v>
      </c>
      <c r="G1361" s="200"/>
      <c r="H1361" s="200"/>
      <c r="I1361" s="200"/>
      <c r="J1361" s="200"/>
      <c r="K1361" s="6" t="s">
        <v>2928</v>
      </c>
      <c r="O1361" s="578" t="s">
        <v>1624</v>
      </c>
      <c r="P1361" s="554" t="s">
        <v>1618</v>
      </c>
      <c r="Q1361" s="546" t="s">
        <v>314</v>
      </c>
      <c r="R1361" s="546">
        <v>110</v>
      </c>
      <c r="S1361" s="546">
        <v>300</v>
      </c>
      <c r="T1361" s="281">
        <v>110</v>
      </c>
      <c r="U1361" s="281"/>
      <c r="V1361" s="281"/>
      <c r="W1361" s="281"/>
      <c r="X1361" s="281"/>
      <c r="Y1361" s="574" t="s">
        <v>1991</v>
      </c>
    </row>
    <row r="1362" spans="1:25" x14ac:dyDescent="0.3">
      <c r="A1362" s="35" t="s">
        <v>2940</v>
      </c>
      <c r="B1362" s="11" t="s">
        <v>2925</v>
      </c>
      <c r="C1362" s="11" t="s">
        <v>424</v>
      </c>
      <c r="D1362" s="11">
        <v>100</v>
      </c>
      <c r="E1362" s="11">
        <v>230</v>
      </c>
      <c r="F1362" s="200">
        <v>100</v>
      </c>
      <c r="G1362" s="200"/>
      <c r="H1362" s="200"/>
      <c r="I1362" s="200"/>
      <c r="J1362" s="200"/>
      <c r="K1362" s="4" t="s">
        <v>2926</v>
      </c>
      <c r="O1362" s="429"/>
      <c r="P1362" s="252" t="s">
        <v>1619</v>
      </c>
      <c r="Q1362" s="11" t="s">
        <v>314</v>
      </c>
      <c r="R1362" s="13">
        <v>220</v>
      </c>
      <c r="S1362" s="13">
        <v>600</v>
      </c>
      <c r="T1362" s="314">
        <v>220</v>
      </c>
      <c r="U1362" s="314"/>
      <c r="V1362" s="314"/>
      <c r="W1362" s="314"/>
      <c r="X1362" s="314"/>
      <c r="Y1362" s="114" t="s">
        <v>1992</v>
      </c>
    </row>
    <row r="1363" spans="1:25" x14ac:dyDescent="0.3">
      <c r="A1363" s="421"/>
      <c r="B1363" s="11" t="s">
        <v>2927</v>
      </c>
      <c r="C1363" s="11" t="s">
        <v>424</v>
      </c>
      <c r="D1363" s="11">
        <v>125</v>
      </c>
      <c r="E1363" s="11">
        <v>250</v>
      </c>
      <c r="F1363" s="200">
        <v>125</v>
      </c>
      <c r="G1363" s="200"/>
      <c r="H1363" s="200"/>
      <c r="I1363" s="200"/>
      <c r="J1363" s="200"/>
      <c r="K1363" s="4" t="s">
        <v>2926</v>
      </c>
      <c r="O1363" s="428" t="s">
        <v>2164</v>
      </c>
      <c r="P1363" s="10" t="s">
        <v>2166</v>
      </c>
      <c r="Q1363" s="11" t="s">
        <v>2165</v>
      </c>
      <c r="R1363" s="14">
        <v>440</v>
      </c>
      <c r="S1363" s="14">
        <v>1144</v>
      </c>
      <c r="T1363" s="315"/>
      <c r="U1363" s="315">
        <v>440</v>
      </c>
      <c r="V1363" s="315"/>
      <c r="W1363" s="315"/>
      <c r="X1363" s="315"/>
      <c r="Y1363" s="6" t="s">
        <v>2177</v>
      </c>
    </row>
    <row r="1364" spans="1:25" x14ac:dyDescent="0.3">
      <c r="A1364" s="421"/>
      <c r="B1364" s="11" t="s">
        <v>2929</v>
      </c>
      <c r="C1364" s="11" t="s">
        <v>424</v>
      </c>
      <c r="D1364" s="11">
        <v>115</v>
      </c>
      <c r="E1364" s="11">
        <v>190</v>
      </c>
      <c r="F1364" s="200">
        <v>115</v>
      </c>
      <c r="G1364" s="200"/>
      <c r="H1364" s="200"/>
      <c r="I1364" s="200"/>
      <c r="J1364" s="200"/>
      <c r="K1364" s="4" t="s">
        <v>2930</v>
      </c>
      <c r="O1364" s="578" t="s">
        <v>2196</v>
      </c>
      <c r="P1364" s="544" t="s">
        <v>2167</v>
      </c>
      <c r="Q1364" s="546" t="s">
        <v>2168</v>
      </c>
      <c r="R1364" s="546">
        <v>440</v>
      </c>
      <c r="S1364" s="546">
        <v>1142</v>
      </c>
      <c r="T1364" s="281"/>
      <c r="U1364" s="281">
        <v>440</v>
      </c>
      <c r="V1364" s="281"/>
      <c r="W1364" s="281"/>
      <c r="X1364" s="281"/>
      <c r="Y1364" s="574" t="s">
        <v>2177</v>
      </c>
    </row>
    <row r="1365" spans="1:25" x14ac:dyDescent="0.3">
      <c r="A1365" s="421"/>
      <c r="B1365" s="11" t="s">
        <v>2931</v>
      </c>
      <c r="C1365" s="11" t="s">
        <v>424</v>
      </c>
      <c r="D1365" s="11">
        <v>70</v>
      </c>
      <c r="E1365" s="153"/>
      <c r="F1365" s="200">
        <v>70</v>
      </c>
      <c r="G1365" s="200"/>
      <c r="H1365" s="200"/>
      <c r="I1365" s="200"/>
      <c r="J1365" s="200"/>
      <c r="K1365" s="4" t="s">
        <v>2932</v>
      </c>
      <c r="O1365" s="421"/>
      <c r="P1365" s="40" t="s">
        <v>2169</v>
      </c>
      <c r="Q1365" s="11" t="s">
        <v>2168</v>
      </c>
      <c r="R1365" s="11">
        <v>330</v>
      </c>
      <c r="S1365" s="11">
        <v>858</v>
      </c>
      <c r="T1365" s="281"/>
      <c r="U1365" s="281">
        <v>330</v>
      </c>
      <c r="V1365" s="281"/>
      <c r="W1365" s="281"/>
      <c r="X1365" s="281"/>
      <c r="Y1365" s="6" t="s">
        <v>2177</v>
      </c>
    </row>
    <row r="1366" spans="1:25" x14ac:dyDescent="0.3">
      <c r="A1366" s="421"/>
      <c r="B1366" s="11" t="s">
        <v>2933</v>
      </c>
      <c r="C1366" s="11" t="s">
        <v>98</v>
      </c>
      <c r="D1366" s="11">
        <v>200</v>
      </c>
      <c r="E1366" s="11">
        <v>396</v>
      </c>
      <c r="F1366" s="200">
        <v>200</v>
      </c>
      <c r="G1366" s="200"/>
      <c r="H1366" s="200"/>
      <c r="I1366" s="200"/>
      <c r="J1366" s="200"/>
      <c r="K1366" s="4" t="s">
        <v>2926</v>
      </c>
      <c r="O1366" s="547"/>
      <c r="P1366" s="554" t="s">
        <v>2170</v>
      </c>
      <c r="Q1366" s="546" t="s">
        <v>2171</v>
      </c>
      <c r="R1366" s="546">
        <v>330</v>
      </c>
      <c r="S1366" s="546">
        <v>858</v>
      </c>
      <c r="T1366" s="281"/>
      <c r="U1366" s="281">
        <v>330</v>
      </c>
      <c r="V1366" s="281"/>
      <c r="W1366" s="281"/>
      <c r="X1366" s="281"/>
      <c r="Y1366" s="574" t="s">
        <v>2177</v>
      </c>
    </row>
    <row r="1367" spans="1:25" x14ac:dyDescent="0.3">
      <c r="A1367" s="421"/>
      <c r="B1367" s="11" t="s">
        <v>2934</v>
      </c>
      <c r="C1367" s="11" t="s">
        <v>15</v>
      </c>
      <c r="D1367" s="11">
        <v>6</v>
      </c>
      <c r="E1367" s="153"/>
      <c r="F1367" s="200">
        <v>6</v>
      </c>
      <c r="G1367" s="200"/>
      <c r="H1367" s="200"/>
      <c r="I1367" s="200"/>
      <c r="J1367" s="200"/>
      <c r="K1367" s="4" t="s">
        <v>2935</v>
      </c>
      <c r="O1367" s="421"/>
      <c r="P1367" s="40" t="s">
        <v>2172</v>
      </c>
      <c r="Q1367" s="11" t="s">
        <v>2171</v>
      </c>
      <c r="R1367" s="11">
        <v>670</v>
      </c>
      <c r="S1367" s="11">
        <v>1742</v>
      </c>
      <c r="T1367" s="281"/>
      <c r="U1367" s="281"/>
      <c r="V1367" s="281">
        <v>670</v>
      </c>
      <c r="W1367" s="281"/>
      <c r="X1367" s="281"/>
      <c r="Y1367" s="6" t="s">
        <v>2177</v>
      </c>
    </row>
    <row r="1368" spans="1:25" x14ac:dyDescent="0.3">
      <c r="A1368" s="421"/>
      <c r="B1368" s="11" t="s">
        <v>2936</v>
      </c>
      <c r="C1368" s="11" t="s">
        <v>98</v>
      </c>
      <c r="D1368" s="11">
        <v>18</v>
      </c>
      <c r="E1368" s="153"/>
      <c r="F1368" s="200">
        <v>18</v>
      </c>
      <c r="G1368" s="200"/>
      <c r="H1368" s="200"/>
      <c r="I1368" s="200"/>
      <c r="J1368" s="200"/>
      <c r="K1368" s="4" t="s">
        <v>2937</v>
      </c>
      <c r="O1368" s="547"/>
      <c r="P1368" s="554" t="s">
        <v>2173</v>
      </c>
      <c r="Q1368" s="546" t="s">
        <v>923</v>
      </c>
      <c r="R1368" s="546">
        <v>670</v>
      </c>
      <c r="S1368" s="546">
        <v>1675</v>
      </c>
      <c r="T1368" s="281"/>
      <c r="U1368" s="281"/>
      <c r="V1368" s="281">
        <v>670</v>
      </c>
      <c r="W1368" s="281"/>
      <c r="X1368" s="281"/>
      <c r="Y1368" s="574" t="s">
        <v>2177</v>
      </c>
    </row>
    <row r="1369" spans="1:25" ht="15" thickBot="1" x14ac:dyDescent="0.35">
      <c r="A1369" s="429"/>
      <c r="B1369" s="13" t="s">
        <v>2938</v>
      </c>
      <c r="C1369" s="11" t="s">
        <v>98</v>
      </c>
      <c r="D1369" s="13">
        <v>18</v>
      </c>
      <c r="E1369" s="154"/>
      <c r="F1369" s="200">
        <v>18</v>
      </c>
      <c r="G1369" s="200"/>
      <c r="H1369" s="200"/>
      <c r="I1369" s="200"/>
      <c r="J1369" s="200"/>
      <c r="K1369" s="8" t="s">
        <v>2937</v>
      </c>
      <c r="O1369" s="429"/>
      <c r="P1369" s="252" t="s">
        <v>2174</v>
      </c>
      <c r="Q1369" s="11" t="s">
        <v>923</v>
      </c>
      <c r="R1369" s="13">
        <v>670</v>
      </c>
      <c r="S1369" s="13">
        <v>1742</v>
      </c>
      <c r="T1369" s="314"/>
      <c r="U1369" s="314"/>
      <c r="V1369" s="314">
        <v>670</v>
      </c>
      <c r="W1369" s="314"/>
      <c r="X1369" s="314"/>
      <c r="Y1369" s="6" t="s">
        <v>2177</v>
      </c>
    </row>
    <row r="1370" spans="1:25" ht="18.600000000000001" thickBot="1" x14ac:dyDescent="0.4">
      <c r="A1370" s="56" t="s">
        <v>3552</v>
      </c>
      <c r="B1370" s="53"/>
      <c r="C1370" s="83"/>
      <c r="D1370" s="27"/>
      <c r="E1370" s="27"/>
      <c r="F1370" s="27"/>
      <c r="G1370" s="27"/>
      <c r="H1370" s="27"/>
      <c r="I1370" s="27"/>
      <c r="J1370" s="27"/>
      <c r="K1370" s="16"/>
      <c r="O1370" s="547"/>
      <c r="P1370" s="551" t="s">
        <v>2175</v>
      </c>
      <c r="Q1370" s="546" t="s">
        <v>2176</v>
      </c>
      <c r="R1370" s="546">
        <v>1000</v>
      </c>
      <c r="S1370" s="546">
        <v>2600</v>
      </c>
      <c r="T1370" s="281"/>
      <c r="U1370" s="281"/>
      <c r="V1370" s="281"/>
      <c r="W1370" s="281"/>
      <c r="X1370" s="281">
        <v>1000</v>
      </c>
      <c r="Y1370" s="574" t="s">
        <v>2177</v>
      </c>
    </row>
    <row r="1371" spans="1:25" x14ac:dyDescent="0.3">
      <c r="A1371" s="428" t="s">
        <v>2943</v>
      </c>
      <c r="B1371" s="14" t="s">
        <v>2941</v>
      </c>
      <c r="C1371" s="11" t="s">
        <v>424</v>
      </c>
      <c r="D1371" s="14">
        <v>120</v>
      </c>
      <c r="E1371" s="153"/>
      <c r="F1371" s="200">
        <v>120</v>
      </c>
      <c r="G1371" s="200"/>
      <c r="H1371" s="200"/>
      <c r="I1371" s="200"/>
      <c r="J1371" s="200"/>
      <c r="K1371" s="6" t="s">
        <v>2942</v>
      </c>
      <c r="O1371" s="421"/>
      <c r="P1371" s="40" t="s">
        <v>2178</v>
      </c>
      <c r="Q1371" s="11" t="s">
        <v>2179</v>
      </c>
      <c r="R1371" s="11">
        <v>1000</v>
      </c>
      <c r="S1371" s="11">
        <v>2500</v>
      </c>
      <c r="T1371" s="281"/>
      <c r="U1371" s="281"/>
      <c r="V1371" s="281"/>
      <c r="W1371" s="281"/>
      <c r="X1371" s="281">
        <v>1000</v>
      </c>
      <c r="Y1371" s="6" t="s">
        <v>2177</v>
      </c>
    </row>
    <row r="1372" spans="1:25" x14ac:dyDescent="0.3">
      <c r="A1372" s="35" t="s">
        <v>2944</v>
      </c>
      <c r="B1372" s="11"/>
      <c r="C1372" s="11"/>
      <c r="D1372" s="11"/>
      <c r="E1372" s="11"/>
      <c r="F1372" s="200"/>
      <c r="G1372" s="200"/>
      <c r="H1372" s="200"/>
      <c r="I1372" s="200"/>
      <c r="J1372" s="200"/>
      <c r="K1372" s="4"/>
      <c r="O1372" s="429"/>
      <c r="P1372" s="252" t="s">
        <v>2235</v>
      </c>
      <c r="Q1372" s="11" t="s">
        <v>305</v>
      </c>
      <c r="R1372" s="13">
        <v>600</v>
      </c>
      <c r="S1372" s="648"/>
      <c r="T1372" s="703"/>
      <c r="U1372" s="703"/>
      <c r="V1372" s="703">
        <v>600</v>
      </c>
      <c r="W1372" s="703"/>
      <c r="X1372" s="703"/>
      <c r="Y1372" s="8" t="s">
        <v>2236</v>
      </c>
    </row>
    <row r="1373" spans="1:25" ht="15" thickBot="1" x14ac:dyDescent="0.35">
      <c r="A1373" s="429"/>
      <c r="B1373" s="13"/>
      <c r="C1373" s="11"/>
      <c r="D1373" s="13"/>
      <c r="E1373" s="13"/>
      <c r="F1373" s="200"/>
      <c r="G1373" s="200"/>
      <c r="H1373" s="200"/>
      <c r="I1373" s="200"/>
      <c r="J1373" s="200"/>
      <c r="K1373" s="8"/>
      <c r="O1373" s="588" t="s">
        <v>2275</v>
      </c>
      <c r="P1373" s="544" t="s">
        <v>2276</v>
      </c>
      <c r="Q1373" s="546" t="s">
        <v>308</v>
      </c>
      <c r="R1373" s="545">
        <v>1000</v>
      </c>
      <c r="S1373" s="545">
        <v>2320</v>
      </c>
      <c r="T1373" s="315"/>
      <c r="U1373" s="315"/>
      <c r="V1373" s="315"/>
      <c r="W1373" s="315"/>
      <c r="X1373" s="315">
        <v>1000</v>
      </c>
      <c r="Y1373" s="574" t="s">
        <v>2278</v>
      </c>
    </row>
    <row r="1374" spans="1:25" ht="18.600000000000001" thickBot="1" x14ac:dyDescent="0.4">
      <c r="A1374" s="56" t="s">
        <v>2945</v>
      </c>
      <c r="B1374" s="53"/>
      <c r="C1374" s="83"/>
      <c r="D1374" s="27"/>
      <c r="E1374" s="27"/>
      <c r="F1374" s="27"/>
      <c r="G1374" s="27"/>
      <c r="H1374" s="27"/>
      <c r="I1374" s="27"/>
      <c r="J1374" s="27"/>
      <c r="K1374" s="16"/>
      <c r="O1374" s="35" t="s">
        <v>2647</v>
      </c>
      <c r="P1374" s="40" t="s">
        <v>2296</v>
      </c>
      <c r="Q1374" s="11" t="s">
        <v>308</v>
      </c>
      <c r="R1374" s="11">
        <v>600</v>
      </c>
      <c r="S1374" s="11">
        <v>1680</v>
      </c>
      <c r="T1374" s="281"/>
      <c r="U1374" s="281"/>
      <c r="V1374" s="315">
        <v>600</v>
      </c>
      <c r="W1374" s="315"/>
      <c r="X1374" s="315"/>
      <c r="Y1374" s="4" t="s">
        <v>2297</v>
      </c>
    </row>
    <row r="1375" spans="1:25" x14ac:dyDescent="0.3">
      <c r="A1375" s="39" t="s">
        <v>2948</v>
      </c>
      <c r="B1375" s="14" t="s">
        <v>2946</v>
      </c>
      <c r="C1375" s="11" t="s">
        <v>2069</v>
      </c>
      <c r="D1375" s="14">
        <v>1080</v>
      </c>
      <c r="E1375" s="14">
        <v>1400</v>
      </c>
      <c r="F1375" s="200"/>
      <c r="G1375" s="200"/>
      <c r="H1375" s="200"/>
      <c r="I1375" s="200"/>
      <c r="J1375" s="200">
        <v>1080</v>
      </c>
      <c r="K1375" s="6" t="s">
        <v>2947</v>
      </c>
      <c r="O1375" s="547"/>
      <c r="P1375" s="554" t="s">
        <v>2298</v>
      </c>
      <c r="Q1375" s="546" t="s">
        <v>308</v>
      </c>
      <c r="R1375" s="546">
        <v>1000</v>
      </c>
      <c r="S1375" s="546">
        <v>2800</v>
      </c>
      <c r="T1375" s="281"/>
      <c r="U1375" s="281"/>
      <c r="V1375" s="315"/>
      <c r="W1375" s="315"/>
      <c r="X1375" s="315">
        <v>1000</v>
      </c>
      <c r="Y1375" s="562" t="s">
        <v>2299</v>
      </c>
    </row>
    <row r="1376" spans="1:25" x14ac:dyDescent="0.3">
      <c r="A1376" s="35" t="s">
        <v>2949</v>
      </c>
      <c r="B1376" s="11"/>
      <c r="C1376" s="11"/>
      <c r="D1376" s="11"/>
      <c r="E1376" s="11"/>
      <c r="F1376" s="200"/>
      <c r="G1376" s="200"/>
      <c r="H1376" s="200"/>
      <c r="I1376" s="200"/>
      <c r="J1376" s="200"/>
      <c r="K1376" s="4"/>
      <c r="O1376" s="547"/>
      <c r="P1376" s="554" t="s">
        <v>2320</v>
      </c>
      <c r="Q1376" s="546" t="s">
        <v>308</v>
      </c>
      <c r="R1376" s="546">
        <v>650</v>
      </c>
      <c r="S1376" s="630"/>
      <c r="T1376" s="703"/>
      <c r="U1376" s="703"/>
      <c r="V1376" s="703">
        <v>650</v>
      </c>
      <c r="W1376" s="703"/>
      <c r="X1376" s="703"/>
      <c r="Y1376" s="562" t="s">
        <v>252</v>
      </c>
    </row>
    <row r="1377" spans="1:25" ht="15" thickBot="1" x14ac:dyDescent="0.35">
      <c r="A1377" s="429"/>
      <c r="B1377" s="13"/>
      <c r="C1377" s="11"/>
      <c r="D1377" s="13"/>
      <c r="E1377" s="13"/>
      <c r="F1377" s="200"/>
      <c r="G1377" s="200"/>
      <c r="H1377" s="200"/>
      <c r="I1377" s="200"/>
      <c r="J1377" s="200"/>
      <c r="K1377" s="8"/>
      <c r="O1377" s="556" t="s">
        <v>2489</v>
      </c>
      <c r="P1377" s="544" t="s">
        <v>2485</v>
      </c>
      <c r="Q1377" s="546" t="s">
        <v>2486</v>
      </c>
      <c r="R1377" s="545">
        <v>800</v>
      </c>
      <c r="S1377" s="545">
        <v>1936</v>
      </c>
      <c r="T1377" s="703"/>
      <c r="U1377" s="703"/>
      <c r="V1377" s="703"/>
      <c r="W1377" s="703">
        <v>800</v>
      </c>
      <c r="X1377" s="703"/>
      <c r="Y1377" s="574"/>
    </row>
    <row r="1378" spans="1:25" ht="18.600000000000001" thickBot="1" x14ac:dyDescent="0.4">
      <c r="A1378" s="56" t="s">
        <v>2950</v>
      </c>
      <c r="B1378" s="53"/>
      <c r="C1378" s="83"/>
      <c r="D1378" s="27"/>
      <c r="E1378" s="27"/>
      <c r="F1378" s="27"/>
      <c r="G1378" s="27"/>
      <c r="H1378" s="27"/>
      <c r="I1378" s="27"/>
      <c r="J1378" s="27"/>
      <c r="K1378" s="16"/>
      <c r="O1378" s="35" t="s">
        <v>2490</v>
      </c>
      <c r="P1378" s="40" t="s">
        <v>2487</v>
      </c>
      <c r="Q1378" s="11" t="s">
        <v>2486</v>
      </c>
      <c r="R1378" s="14">
        <v>800</v>
      </c>
      <c r="S1378" s="14">
        <v>1936</v>
      </c>
      <c r="T1378" s="703"/>
      <c r="U1378" s="703"/>
      <c r="V1378" s="703"/>
      <c r="W1378" s="703">
        <v>800</v>
      </c>
      <c r="X1378" s="703"/>
      <c r="Y1378" s="4"/>
    </row>
    <row r="1379" spans="1:25" x14ac:dyDescent="0.3">
      <c r="A1379" s="39" t="s">
        <v>2955</v>
      </c>
      <c r="B1379" s="14" t="s">
        <v>2951</v>
      </c>
      <c r="C1379" s="11" t="s">
        <v>2064</v>
      </c>
      <c r="D1379" s="14">
        <v>125</v>
      </c>
      <c r="E1379" s="153"/>
      <c r="F1379" s="200">
        <v>125</v>
      </c>
      <c r="G1379" s="200"/>
      <c r="H1379" s="200"/>
      <c r="I1379" s="200"/>
      <c r="J1379" s="200"/>
      <c r="K1379" s="6" t="s">
        <v>2952</v>
      </c>
      <c r="O1379" s="587"/>
      <c r="P1379" s="551" t="s">
        <v>2488</v>
      </c>
      <c r="Q1379" s="546" t="s">
        <v>2486</v>
      </c>
      <c r="R1379" s="552">
        <v>590</v>
      </c>
      <c r="S1379" s="552">
        <v>1218</v>
      </c>
      <c r="T1379" s="703"/>
      <c r="U1379" s="703"/>
      <c r="V1379" s="703">
        <v>590</v>
      </c>
      <c r="W1379" s="703"/>
      <c r="X1379" s="703"/>
      <c r="Y1379" s="575"/>
    </row>
    <row r="1380" spans="1:25" x14ac:dyDescent="0.3">
      <c r="A1380" s="424" t="s">
        <v>2956</v>
      </c>
      <c r="B1380" s="11" t="s">
        <v>2953</v>
      </c>
      <c r="C1380" s="11" t="s">
        <v>98</v>
      </c>
      <c r="D1380" s="11">
        <v>90</v>
      </c>
      <c r="E1380" s="154"/>
      <c r="F1380" s="200">
        <v>90</v>
      </c>
      <c r="G1380" s="200"/>
      <c r="H1380" s="200"/>
      <c r="I1380" s="200"/>
      <c r="J1380" s="200"/>
      <c r="K1380" s="4" t="s">
        <v>2954</v>
      </c>
      <c r="O1380" s="547"/>
      <c r="P1380" s="554" t="s">
        <v>2497</v>
      </c>
      <c r="Q1380" s="546" t="s">
        <v>314</v>
      </c>
      <c r="R1380" s="546">
        <v>440</v>
      </c>
      <c r="S1380" s="546">
        <v>968</v>
      </c>
      <c r="T1380" s="314"/>
      <c r="U1380" s="314">
        <v>440</v>
      </c>
      <c r="V1380" s="314"/>
      <c r="W1380" s="314"/>
      <c r="X1380" s="314"/>
      <c r="Y1380" s="574" t="s">
        <v>2494</v>
      </c>
    </row>
    <row r="1381" spans="1:25" x14ac:dyDescent="0.3">
      <c r="A1381" s="429"/>
      <c r="B1381" s="13"/>
      <c r="C1381" s="11"/>
      <c r="D1381" s="13"/>
      <c r="E1381" s="13"/>
      <c r="F1381" s="200"/>
      <c r="G1381" s="200"/>
      <c r="H1381" s="200"/>
      <c r="I1381" s="200"/>
      <c r="J1381" s="200"/>
      <c r="K1381" s="8"/>
      <c r="O1381" s="421"/>
      <c r="P1381" s="40" t="s">
        <v>2498</v>
      </c>
      <c r="Q1381" s="11" t="s">
        <v>2500</v>
      </c>
      <c r="R1381" s="11">
        <v>670</v>
      </c>
      <c r="S1381" s="11">
        <v>1010</v>
      </c>
      <c r="T1381" s="314"/>
      <c r="U1381" s="314"/>
      <c r="V1381" s="314">
        <v>670</v>
      </c>
      <c r="W1381" s="314"/>
      <c r="X1381" s="314"/>
      <c r="Y1381" s="6" t="s">
        <v>2494</v>
      </c>
    </row>
    <row r="1382" spans="1:25" ht="15" thickBot="1" x14ac:dyDescent="0.35">
      <c r="A1382" s="429"/>
      <c r="B1382" s="13"/>
      <c r="C1382" s="11"/>
      <c r="D1382" s="13"/>
      <c r="E1382" s="13"/>
      <c r="F1382" s="200"/>
      <c r="G1382" s="200"/>
      <c r="H1382" s="200"/>
      <c r="I1382" s="200"/>
      <c r="J1382" s="200"/>
      <c r="K1382" s="8"/>
      <c r="O1382" s="547"/>
      <c r="P1382" s="554" t="s">
        <v>2499</v>
      </c>
      <c r="Q1382" s="546" t="s">
        <v>2501</v>
      </c>
      <c r="R1382" s="546">
        <v>1000</v>
      </c>
      <c r="S1382" s="546">
        <v>2800</v>
      </c>
      <c r="T1382" s="314"/>
      <c r="U1382" s="314"/>
      <c r="V1382" s="314"/>
      <c r="W1382" s="314"/>
      <c r="X1382" s="314">
        <v>1000</v>
      </c>
      <c r="Y1382" s="574" t="s">
        <v>2494</v>
      </c>
    </row>
    <row r="1383" spans="1:25" ht="18.600000000000001" thickBot="1" x14ac:dyDescent="0.4">
      <c r="A1383" s="56" t="s">
        <v>2957</v>
      </c>
      <c r="B1383" s="53"/>
      <c r="C1383" s="83"/>
      <c r="D1383" s="27"/>
      <c r="E1383" s="27"/>
      <c r="F1383" s="27"/>
      <c r="G1383" s="27"/>
      <c r="H1383" s="27"/>
      <c r="I1383" s="27"/>
      <c r="J1383" s="27"/>
      <c r="K1383" s="16"/>
      <c r="O1383" s="429"/>
      <c r="P1383" s="13" t="s">
        <v>2724</v>
      </c>
      <c r="Q1383" s="11" t="s">
        <v>309</v>
      </c>
      <c r="R1383" s="13">
        <v>108</v>
      </c>
      <c r="S1383" s="13">
        <v>287</v>
      </c>
      <c r="T1383" s="703">
        <v>108</v>
      </c>
      <c r="U1383" s="703"/>
      <c r="V1383" s="703"/>
      <c r="W1383" s="703"/>
      <c r="X1383" s="703"/>
      <c r="Y1383" s="6" t="s">
        <v>2726</v>
      </c>
    </row>
    <row r="1384" spans="1:25" x14ac:dyDescent="0.3">
      <c r="A1384" s="426" t="s">
        <v>2984</v>
      </c>
      <c r="B1384" s="14" t="s">
        <v>2959</v>
      </c>
      <c r="C1384" s="11" t="s">
        <v>428</v>
      </c>
      <c r="D1384" s="14">
        <v>500</v>
      </c>
      <c r="E1384" s="14">
        <v>1000</v>
      </c>
      <c r="F1384" s="200"/>
      <c r="G1384" s="200"/>
      <c r="H1384" s="200">
        <v>500</v>
      </c>
      <c r="I1384" s="200"/>
      <c r="J1384" s="200"/>
      <c r="K1384" s="6" t="s">
        <v>215</v>
      </c>
      <c r="O1384" s="547"/>
      <c r="P1384" s="552" t="s">
        <v>2725</v>
      </c>
      <c r="Q1384" s="546" t="s">
        <v>309</v>
      </c>
      <c r="R1384" s="546">
        <v>109</v>
      </c>
      <c r="S1384" s="546">
        <v>270</v>
      </c>
      <c r="T1384" s="703">
        <v>109</v>
      </c>
      <c r="U1384" s="703"/>
      <c r="V1384" s="703"/>
      <c r="W1384" s="703"/>
      <c r="X1384" s="703"/>
      <c r="Y1384" s="574" t="s">
        <v>2727</v>
      </c>
    </row>
    <row r="1385" spans="1:25" x14ac:dyDescent="0.3">
      <c r="A1385" s="420" t="s">
        <v>2985</v>
      </c>
      <c r="B1385" s="11" t="s">
        <v>2960</v>
      </c>
      <c r="C1385" s="11" t="s">
        <v>428</v>
      </c>
      <c r="D1385" s="11">
        <v>400</v>
      </c>
      <c r="E1385" s="11">
        <v>1000</v>
      </c>
      <c r="F1385" s="200"/>
      <c r="G1385" s="200">
        <v>400</v>
      </c>
      <c r="H1385" s="200"/>
      <c r="I1385" s="200"/>
      <c r="J1385" s="200"/>
      <c r="K1385" s="4" t="s">
        <v>2961</v>
      </c>
      <c r="O1385" s="421"/>
      <c r="P1385" s="11" t="s">
        <v>2728</v>
      </c>
      <c r="Q1385" s="11" t="s">
        <v>309</v>
      </c>
      <c r="R1385" s="11">
        <v>610</v>
      </c>
      <c r="S1385" s="11">
        <v>1500</v>
      </c>
      <c r="T1385" s="703"/>
      <c r="U1385" s="703"/>
      <c r="V1385" s="703">
        <v>610</v>
      </c>
      <c r="W1385" s="703"/>
      <c r="X1385" s="703"/>
      <c r="Y1385" s="6" t="s">
        <v>2729</v>
      </c>
    </row>
    <row r="1386" spans="1:25" x14ac:dyDescent="0.3">
      <c r="A1386" s="421"/>
      <c r="B1386" s="11" t="s">
        <v>2962</v>
      </c>
      <c r="C1386" s="11" t="s">
        <v>428</v>
      </c>
      <c r="D1386" s="11">
        <v>300</v>
      </c>
      <c r="E1386" s="11">
        <v>800</v>
      </c>
      <c r="F1386" s="200"/>
      <c r="G1386" s="200">
        <v>300</v>
      </c>
      <c r="H1386" s="200"/>
      <c r="I1386" s="200"/>
      <c r="J1386" s="200"/>
      <c r="K1386" s="4" t="s">
        <v>2961</v>
      </c>
      <c r="O1386" s="547"/>
      <c r="P1386" s="546" t="s">
        <v>2738</v>
      </c>
      <c r="Q1386" s="546" t="s">
        <v>314</v>
      </c>
      <c r="R1386" s="546">
        <v>345</v>
      </c>
      <c r="S1386" s="546">
        <v>824</v>
      </c>
      <c r="T1386" s="703"/>
      <c r="U1386" s="703">
        <v>345</v>
      </c>
      <c r="V1386" s="703"/>
      <c r="W1386" s="703"/>
      <c r="X1386" s="703"/>
      <c r="Y1386" s="574" t="s">
        <v>2739</v>
      </c>
    </row>
    <row r="1387" spans="1:25" x14ac:dyDescent="0.3">
      <c r="A1387" s="421"/>
      <c r="B1387" s="11" t="s">
        <v>2963</v>
      </c>
      <c r="C1387" s="11" t="s">
        <v>424</v>
      </c>
      <c r="D1387" s="11">
        <v>150</v>
      </c>
      <c r="E1387" s="11">
        <v>600</v>
      </c>
      <c r="F1387" s="200">
        <v>150</v>
      </c>
      <c r="G1387" s="200"/>
      <c r="H1387" s="200"/>
      <c r="I1387" s="200"/>
      <c r="J1387" s="200"/>
      <c r="K1387" s="4" t="s">
        <v>2961</v>
      </c>
      <c r="O1387" s="547"/>
      <c r="P1387" s="546" t="s">
        <v>2750</v>
      </c>
      <c r="Q1387" s="546" t="s">
        <v>309</v>
      </c>
      <c r="R1387" s="546">
        <v>679</v>
      </c>
      <c r="S1387" s="546">
        <v>1678</v>
      </c>
      <c r="T1387" s="703"/>
      <c r="U1387" s="703"/>
      <c r="V1387" s="703">
        <v>679</v>
      </c>
      <c r="W1387" s="703"/>
      <c r="X1387" s="703"/>
      <c r="Y1387" s="574" t="s">
        <v>2751</v>
      </c>
    </row>
    <row r="1388" spans="1:25" x14ac:dyDescent="0.3">
      <c r="A1388" s="421"/>
      <c r="B1388" s="11" t="s">
        <v>2964</v>
      </c>
      <c r="C1388" s="11" t="s">
        <v>424</v>
      </c>
      <c r="D1388" s="11">
        <v>200</v>
      </c>
      <c r="E1388" s="11">
        <v>500</v>
      </c>
      <c r="F1388" s="200">
        <v>200</v>
      </c>
      <c r="G1388" s="200"/>
      <c r="H1388" s="200"/>
      <c r="I1388" s="200"/>
      <c r="J1388" s="200"/>
      <c r="K1388" s="4" t="s">
        <v>2961</v>
      </c>
      <c r="O1388" s="588" t="s">
        <v>2827</v>
      </c>
      <c r="P1388" s="545" t="s">
        <v>2795</v>
      </c>
      <c r="Q1388" s="546" t="s">
        <v>308</v>
      </c>
      <c r="R1388" s="545">
        <v>440</v>
      </c>
      <c r="S1388" s="630"/>
      <c r="T1388" s="315"/>
      <c r="U1388" s="315">
        <v>440</v>
      </c>
      <c r="V1388" s="315"/>
      <c r="W1388" s="315"/>
      <c r="X1388" s="315"/>
      <c r="Y1388" s="574" t="s">
        <v>2803</v>
      </c>
    </row>
    <row r="1389" spans="1:25" x14ac:dyDescent="0.3">
      <c r="A1389" s="421"/>
      <c r="B1389" s="11" t="s">
        <v>2965</v>
      </c>
      <c r="C1389" s="11" t="s">
        <v>424</v>
      </c>
      <c r="D1389" s="11">
        <v>250</v>
      </c>
      <c r="E1389" s="11">
        <v>800</v>
      </c>
      <c r="F1389" s="200"/>
      <c r="G1389" s="200">
        <v>250</v>
      </c>
      <c r="H1389" s="200"/>
      <c r="I1389" s="200"/>
      <c r="J1389" s="200"/>
      <c r="K1389" s="4" t="s">
        <v>2961</v>
      </c>
      <c r="O1389" s="35" t="s">
        <v>2828</v>
      </c>
      <c r="P1389" s="14" t="s">
        <v>2796</v>
      </c>
      <c r="Q1389" s="11" t="s">
        <v>308</v>
      </c>
      <c r="R1389" s="11">
        <v>600</v>
      </c>
      <c r="S1389" s="630"/>
      <c r="T1389" s="281"/>
      <c r="U1389" s="281"/>
      <c r="V1389" s="281">
        <v>600</v>
      </c>
      <c r="W1389" s="281"/>
      <c r="X1389" s="281"/>
      <c r="Y1389" s="6" t="s">
        <v>2804</v>
      </c>
    </row>
    <row r="1390" spans="1:25" x14ac:dyDescent="0.3">
      <c r="A1390" s="421"/>
      <c r="B1390" s="11" t="s">
        <v>2966</v>
      </c>
      <c r="C1390" s="11" t="s">
        <v>2967</v>
      </c>
      <c r="D1390" s="11">
        <v>620</v>
      </c>
      <c r="E1390" s="11">
        <v>1680</v>
      </c>
      <c r="F1390" s="200"/>
      <c r="G1390" s="200"/>
      <c r="H1390" s="200">
        <v>620</v>
      </c>
      <c r="I1390" s="200"/>
      <c r="J1390" s="200"/>
      <c r="K1390" s="4" t="s">
        <v>2961</v>
      </c>
      <c r="O1390" s="547"/>
      <c r="P1390" s="545" t="s">
        <v>2797</v>
      </c>
      <c r="Q1390" s="546" t="s">
        <v>308</v>
      </c>
      <c r="R1390" s="546">
        <v>800</v>
      </c>
      <c r="S1390" s="630"/>
      <c r="T1390" s="315"/>
      <c r="U1390" s="315"/>
      <c r="V1390" s="315"/>
      <c r="W1390" s="315">
        <v>800</v>
      </c>
      <c r="X1390" s="315"/>
      <c r="Y1390" s="574" t="s">
        <v>2805</v>
      </c>
    </row>
    <row r="1391" spans="1:25" x14ac:dyDescent="0.3">
      <c r="A1391" s="421"/>
      <c r="B1391" s="11" t="s">
        <v>2968</v>
      </c>
      <c r="C1391" s="11" t="s">
        <v>2102</v>
      </c>
      <c r="D1391" s="11">
        <v>320</v>
      </c>
      <c r="E1391" s="11">
        <v>736</v>
      </c>
      <c r="F1391" s="200"/>
      <c r="G1391" s="200">
        <v>320</v>
      </c>
      <c r="H1391" s="200"/>
      <c r="I1391" s="200"/>
      <c r="J1391" s="200"/>
      <c r="K1391" s="4" t="s">
        <v>2961</v>
      </c>
      <c r="O1391" s="421"/>
      <c r="P1391" s="14" t="s">
        <v>2798</v>
      </c>
      <c r="Q1391" s="11" t="s">
        <v>308</v>
      </c>
      <c r="R1391" s="11">
        <v>1000</v>
      </c>
      <c r="S1391" s="630"/>
      <c r="T1391" s="281"/>
      <c r="U1391" s="281"/>
      <c r="V1391" s="281"/>
      <c r="W1391" s="281"/>
      <c r="X1391" s="281">
        <v>1000</v>
      </c>
      <c r="Y1391" s="6" t="s">
        <v>2806</v>
      </c>
    </row>
    <row r="1392" spans="1:25" x14ac:dyDescent="0.3">
      <c r="A1392" s="421"/>
      <c r="B1392" s="11" t="s">
        <v>2969</v>
      </c>
      <c r="C1392" s="11" t="s">
        <v>2102</v>
      </c>
      <c r="D1392" s="11">
        <v>240</v>
      </c>
      <c r="E1392" s="11">
        <v>588</v>
      </c>
      <c r="F1392" s="200">
        <v>240</v>
      </c>
      <c r="G1392" s="200"/>
      <c r="H1392" s="200"/>
      <c r="I1392" s="200"/>
      <c r="J1392" s="200"/>
      <c r="K1392" s="4" t="s">
        <v>2961</v>
      </c>
      <c r="O1392" s="547"/>
      <c r="P1392" s="545" t="s">
        <v>2799</v>
      </c>
      <c r="Q1392" s="546" t="s">
        <v>308</v>
      </c>
      <c r="R1392" s="546">
        <v>440</v>
      </c>
      <c r="S1392" s="630"/>
      <c r="T1392" s="315"/>
      <c r="U1392" s="315">
        <v>440</v>
      </c>
      <c r="V1392" s="315"/>
      <c r="W1392" s="315"/>
      <c r="X1392" s="315"/>
      <c r="Y1392" s="574" t="s">
        <v>2803</v>
      </c>
    </row>
    <row r="1393" spans="1:25" x14ac:dyDescent="0.3">
      <c r="A1393" s="429"/>
      <c r="B1393" s="13" t="s">
        <v>2970</v>
      </c>
      <c r="C1393" s="11" t="s">
        <v>2102</v>
      </c>
      <c r="D1393" s="11">
        <v>240</v>
      </c>
      <c r="E1393" s="11">
        <v>588</v>
      </c>
      <c r="F1393" s="200">
        <v>240</v>
      </c>
      <c r="G1393" s="200"/>
      <c r="H1393" s="200"/>
      <c r="I1393" s="200"/>
      <c r="J1393" s="200"/>
      <c r="K1393" s="4" t="s">
        <v>2961</v>
      </c>
      <c r="O1393" s="429"/>
      <c r="P1393" s="14" t="s">
        <v>2800</v>
      </c>
      <c r="Q1393" s="11" t="s">
        <v>308</v>
      </c>
      <c r="R1393" s="13">
        <v>600</v>
      </c>
      <c r="S1393" s="630"/>
      <c r="T1393" s="703"/>
      <c r="U1393" s="703"/>
      <c r="V1393" s="703">
        <v>600</v>
      </c>
      <c r="W1393" s="703"/>
      <c r="X1393" s="703"/>
      <c r="Y1393" s="6" t="s">
        <v>2804</v>
      </c>
    </row>
    <row r="1394" spans="1:25" x14ac:dyDescent="0.3">
      <c r="A1394" s="421"/>
      <c r="B1394" s="11" t="s">
        <v>2971</v>
      </c>
      <c r="C1394" s="11" t="s">
        <v>2102</v>
      </c>
      <c r="D1394" s="11">
        <v>240</v>
      </c>
      <c r="E1394" s="11">
        <v>588</v>
      </c>
      <c r="F1394" s="200">
        <v>240</v>
      </c>
      <c r="G1394" s="200"/>
      <c r="H1394" s="200"/>
      <c r="I1394" s="200"/>
      <c r="J1394" s="200"/>
      <c r="K1394" s="4" t="s">
        <v>2961</v>
      </c>
      <c r="O1394" s="547"/>
      <c r="P1394" s="545" t="s">
        <v>2801</v>
      </c>
      <c r="Q1394" s="546" t="s">
        <v>308</v>
      </c>
      <c r="R1394" s="546">
        <v>800</v>
      </c>
      <c r="S1394" s="630"/>
      <c r="T1394" s="703"/>
      <c r="U1394" s="703"/>
      <c r="V1394" s="703"/>
      <c r="W1394" s="703">
        <v>800</v>
      </c>
      <c r="X1394" s="703"/>
      <c r="Y1394" s="574" t="s">
        <v>2805</v>
      </c>
    </row>
    <row r="1395" spans="1:25" x14ac:dyDescent="0.3">
      <c r="A1395" s="421"/>
      <c r="B1395" s="11" t="s">
        <v>2972</v>
      </c>
      <c r="C1395" s="11" t="s">
        <v>2076</v>
      </c>
      <c r="D1395" s="11">
        <v>440</v>
      </c>
      <c r="E1395" s="11">
        <v>3012</v>
      </c>
      <c r="F1395" s="200"/>
      <c r="G1395" s="200">
        <v>440</v>
      </c>
      <c r="H1395" s="200"/>
      <c r="I1395" s="200"/>
      <c r="J1395" s="200"/>
      <c r="K1395" s="4" t="s">
        <v>2973</v>
      </c>
      <c r="O1395" s="421"/>
      <c r="P1395" s="14" t="s">
        <v>2802</v>
      </c>
      <c r="Q1395" s="11" t="s">
        <v>308</v>
      </c>
      <c r="R1395" s="11">
        <v>1000</v>
      </c>
      <c r="S1395" s="630"/>
      <c r="T1395" s="281"/>
      <c r="U1395" s="281"/>
      <c r="V1395" s="281"/>
      <c r="W1395" s="281"/>
      <c r="X1395" s="281">
        <v>1000</v>
      </c>
      <c r="Y1395" s="6" t="s">
        <v>2806</v>
      </c>
    </row>
    <row r="1396" spans="1:25" x14ac:dyDescent="0.3">
      <c r="A1396" s="421"/>
      <c r="B1396" s="11" t="s">
        <v>2974</v>
      </c>
      <c r="C1396" s="11" t="s">
        <v>2102</v>
      </c>
      <c r="D1396" s="11">
        <v>240</v>
      </c>
      <c r="E1396" s="11">
        <v>588</v>
      </c>
      <c r="F1396" s="200">
        <v>240</v>
      </c>
      <c r="G1396" s="200"/>
      <c r="H1396" s="200"/>
      <c r="I1396" s="200"/>
      <c r="J1396" s="200"/>
      <c r="K1396" s="4" t="s">
        <v>2975</v>
      </c>
      <c r="O1396" s="547"/>
      <c r="P1396" s="546" t="s">
        <v>2868</v>
      </c>
      <c r="Q1396" s="546" t="s">
        <v>314</v>
      </c>
      <c r="R1396" s="546">
        <v>440</v>
      </c>
      <c r="S1396" s="546">
        <v>1144</v>
      </c>
      <c r="T1396" s="281"/>
      <c r="U1396" s="281">
        <v>440</v>
      </c>
      <c r="V1396" s="281"/>
      <c r="W1396" s="281"/>
      <c r="X1396" s="281"/>
      <c r="Y1396" s="562" t="s">
        <v>2867</v>
      </c>
    </row>
    <row r="1397" spans="1:25" x14ac:dyDescent="0.3">
      <c r="A1397" s="421"/>
      <c r="B1397" s="11" t="s">
        <v>2976</v>
      </c>
      <c r="C1397" s="11" t="s">
        <v>2076</v>
      </c>
      <c r="D1397" s="11">
        <v>320</v>
      </c>
      <c r="E1397" s="11">
        <v>736</v>
      </c>
      <c r="F1397" s="200"/>
      <c r="G1397" s="200">
        <v>320</v>
      </c>
      <c r="H1397" s="200"/>
      <c r="I1397" s="200"/>
      <c r="J1397" s="200"/>
      <c r="K1397" s="4" t="s">
        <v>2961</v>
      </c>
      <c r="O1397" s="421"/>
      <c r="P1397" s="11" t="s">
        <v>2869</v>
      </c>
      <c r="Q1397" s="11" t="s">
        <v>309</v>
      </c>
      <c r="R1397" s="11">
        <v>670</v>
      </c>
      <c r="S1397" s="11">
        <v>1742</v>
      </c>
      <c r="T1397" s="281"/>
      <c r="U1397" s="281"/>
      <c r="V1397" s="281">
        <v>670</v>
      </c>
      <c r="W1397" s="281"/>
      <c r="X1397" s="281"/>
      <c r="Y1397" s="4" t="s">
        <v>2867</v>
      </c>
    </row>
    <row r="1398" spans="1:25" x14ac:dyDescent="0.3">
      <c r="A1398" s="421"/>
      <c r="B1398" s="11" t="s">
        <v>2977</v>
      </c>
      <c r="C1398" s="11" t="s">
        <v>2076</v>
      </c>
      <c r="D1398" s="11">
        <v>360</v>
      </c>
      <c r="E1398" s="11">
        <v>880</v>
      </c>
      <c r="F1398" s="200"/>
      <c r="G1398" s="200">
        <v>360</v>
      </c>
      <c r="H1398" s="200"/>
      <c r="I1398" s="200"/>
      <c r="J1398" s="200"/>
      <c r="K1398" s="4" t="s">
        <v>2961</v>
      </c>
      <c r="O1398" s="547"/>
      <c r="P1398" s="546" t="s">
        <v>2870</v>
      </c>
      <c r="Q1398" s="546" t="s">
        <v>382</v>
      </c>
      <c r="R1398" s="546">
        <v>1000</v>
      </c>
      <c r="S1398" s="546">
        <v>2600</v>
      </c>
      <c r="T1398" s="281"/>
      <c r="U1398" s="281"/>
      <c r="V1398" s="281"/>
      <c r="W1398" s="281"/>
      <c r="X1398" s="281">
        <v>1000</v>
      </c>
      <c r="Y1398" s="562" t="s">
        <v>2867</v>
      </c>
    </row>
    <row r="1399" spans="1:25" x14ac:dyDescent="0.3">
      <c r="A1399" s="421"/>
      <c r="B1399" s="11" t="s">
        <v>2978</v>
      </c>
      <c r="C1399" s="11" t="s">
        <v>2076</v>
      </c>
      <c r="D1399" s="11">
        <v>550</v>
      </c>
      <c r="E1399" s="11">
        <v>1265</v>
      </c>
      <c r="F1399" s="200"/>
      <c r="G1399" s="200"/>
      <c r="H1399" s="200">
        <v>550</v>
      </c>
      <c r="I1399" s="200"/>
      <c r="J1399" s="200"/>
      <c r="K1399" s="4" t="s">
        <v>2961</v>
      </c>
      <c r="O1399" s="421"/>
      <c r="P1399" s="11" t="s">
        <v>2966</v>
      </c>
      <c r="Q1399" s="11" t="s">
        <v>2967</v>
      </c>
      <c r="R1399" s="11">
        <v>620</v>
      </c>
      <c r="S1399" s="11">
        <v>1680</v>
      </c>
      <c r="T1399" s="703"/>
      <c r="U1399" s="703"/>
      <c r="V1399" s="703">
        <v>620</v>
      </c>
      <c r="W1399" s="703"/>
      <c r="X1399" s="703"/>
      <c r="Y1399" s="4" t="s">
        <v>2961</v>
      </c>
    </row>
    <row r="1400" spans="1:25" x14ac:dyDescent="0.3">
      <c r="A1400" s="421"/>
      <c r="B1400" s="11" t="s">
        <v>2979</v>
      </c>
      <c r="C1400" s="11" t="s">
        <v>2076</v>
      </c>
      <c r="D1400" s="11">
        <v>1180</v>
      </c>
      <c r="E1400" s="11">
        <v>4260</v>
      </c>
      <c r="F1400" s="200"/>
      <c r="G1400" s="200"/>
      <c r="H1400" s="200"/>
      <c r="I1400" s="200"/>
      <c r="J1400" s="200">
        <v>1180</v>
      </c>
      <c r="K1400" s="4" t="s">
        <v>2981</v>
      </c>
      <c r="O1400" s="547"/>
      <c r="P1400" s="546" t="s">
        <v>3010</v>
      </c>
      <c r="Q1400" s="546" t="s">
        <v>305</v>
      </c>
      <c r="R1400" s="546">
        <v>330</v>
      </c>
      <c r="S1400" s="546">
        <v>790</v>
      </c>
      <c r="T1400" s="703"/>
      <c r="U1400" s="703">
        <v>330</v>
      </c>
      <c r="V1400" s="703"/>
      <c r="W1400" s="703"/>
      <c r="X1400" s="703"/>
      <c r="Y1400" s="562" t="s">
        <v>3013</v>
      </c>
    </row>
    <row r="1401" spans="1:25" x14ac:dyDescent="0.3">
      <c r="A1401" s="421"/>
      <c r="B1401" s="11" t="s">
        <v>2980</v>
      </c>
      <c r="C1401" s="11" t="s">
        <v>2076</v>
      </c>
      <c r="D1401" s="11">
        <v>360</v>
      </c>
      <c r="E1401" s="153"/>
      <c r="F1401" s="200"/>
      <c r="G1401" s="200">
        <v>360</v>
      </c>
      <c r="H1401" s="200"/>
      <c r="I1401" s="200"/>
      <c r="J1401" s="200"/>
      <c r="K1401" s="4" t="s">
        <v>2981</v>
      </c>
      <c r="O1401" s="421" t="s">
        <v>3355</v>
      </c>
      <c r="P1401" s="11" t="s">
        <v>3350</v>
      </c>
      <c r="Q1401" s="11" t="s">
        <v>305</v>
      </c>
      <c r="R1401" s="11">
        <v>220</v>
      </c>
      <c r="S1401" s="11">
        <v>460</v>
      </c>
      <c r="T1401" s="281">
        <v>220</v>
      </c>
      <c r="U1401" s="281"/>
      <c r="V1401" s="315"/>
      <c r="W1401" s="315"/>
      <c r="X1401" s="315"/>
      <c r="Y1401" s="4" t="s">
        <v>3352</v>
      </c>
    </row>
    <row r="1402" spans="1:25" x14ac:dyDescent="0.3">
      <c r="A1402" s="421"/>
      <c r="B1402" s="11" t="s">
        <v>2982</v>
      </c>
      <c r="C1402" s="11" t="s">
        <v>2076</v>
      </c>
      <c r="D1402" s="11">
        <v>220</v>
      </c>
      <c r="E1402" s="153"/>
      <c r="F1402" s="200">
        <v>220</v>
      </c>
      <c r="G1402" s="200"/>
      <c r="H1402" s="200"/>
      <c r="I1402" s="200"/>
      <c r="J1402" s="200"/>
      <c r="K1402" s="4" t="s">
        <v>2981</v>
      </c>
      <c r="O1402" s="587"/>
      <c r="P1402" s="552" t="s">
        <v>3353</v>
      </c>
      <c r="Q1402" s="546" t="s">
        <v>382</v>
      </c>
      <c r="R1402" s="552">
        <v>650</v>
      </c>
      <c r="S1402" s="552">
        <v>1365</v>
      </c>
      <c r="T1402" s="314"/>
      <c r="U1402" s="314"/>
      <c r="V1402" s="316">
        <v>650</v>
      </c>
      <c r="W1402" s="316"/>
      <c r="X1402" s="316"/>
      <c r="Y1402" s="575" t="s">
        <v>3354</v>
      </c>
    </row>
    <row r="1403" spans="1:25" ht="15" thickBot="1" x14ac:dyDescent="0.35">
      <c r="A1403" s="429"/>
      <c r="B1403" s="13" t="s">
        <v>2983</v>
      </c>
      <c r="C1403" s="11" t="s">
        <v>2076</v>
      </c>
      <c r="D1403" s="13">
        <v>580</v>
      </c>
      <c r="E1403" s="154"/>
      <c r="F1403" s="200"/>
      <c r="G1403" s="200"/>
      <c r="H1403" s="200">
        <v>580</v>
      </c>
      <c r="I1403" s="200"/>
      <c r="J1403" s="200"/>
      <c r="K1403" s="8" t="s">
        <v>2981</v>
      </c>
      <c r="O1403" s="547"/>
      <c r="P1403" s="546" t="s">
        <v>3453</v>
      </c>
      <c r="Q1403" s="546" t="s">
        <v>3465</v>
      </c>
      <c r="R1403" s="546">
        <v>130</v>
      </c>
      <c r="S1403" s="546">
        <v>300</v>
      </c>
      <c r="T1403" s="281">
        <v>130</v>
      </c>
      <c r="U1403" s="281"/>
      <c r="V1403" s="315"/>
      <c r="W1403" s="315"/>
      <c r="X1403" s="315"/>
      <c r="Y1403" s="562" t="s">
        <v>788</v>
      </c>
    </row>
    <row r="1404" spans="1:25" ht="18.600000000000001" thickBot="1" x14ac:dyDescent="0.4">
      <c r="A1404" s="56" t="s">
        <v>2986</v>
      </c>
      <c r="B1404" s="512"/>
      <c r="C1404" s="83"/>
      <c r="D1404" s="513"/>
      <c r="E1404" s="513"/>
      <c r="F1404" s="513"/>
      <c r="G1404" s="513"/>
      <c r="H1404" s="513"/>
      <c r="I1404" s="513"/>
      <c r="J1404" s="513"/>
      <c r="K1404" s="516"/>
      <c r="O1404" s="421"/>
      <c r="P1404" s="11" t="s">
        <v>3454</v>
      </c>
      <c r="Q1404" s="11" t="s">
        <v>3465</v>
      </c>
      <c r="R1404" s="11">
        <v>195</v>
      </c>
      <c r="S1404" s="11">
        <v>450</v>
      </c>
      <c r="T1404" s="281">
        <v>195</v>
      </c>
      <c r="U1404" s="281"/>
      <c r="V1404" s="315"/>
      <c r="W1404" s="315"/>
      <c r="X1404" s="315"/>
      <c r="Y1404" s="4" t="s">
        <v>788</v>
      </c>
    </row>
    <row r="1405" spans="1:25" x14ac:dyDescent="0.3">
      <c r="A1405" s="426" t="s">
        <v>2999</v>
      </c>
      <c r="B1405" s="14" t="s">
        <v>2995</v>
      </c>
      <c r="C1405" s="11" t="s">
        <v>424</v>
      </c>
      <c r="D1405" s="14">
        <v>90</v>
      </c>
      <c r="E1405" s="14">
        <v>178</v>
      </c>
      <c r="F1405" s="200">
        <v>90</v>
      </c>
      <c r="G1405" s="200"/>
      <c r="H1405" s="200"/>
      <c r="I1405" s="200"/>
      <c r="J1405" s="200"/>
      <c r="K1405" s="6" t="s">
        <v>2987</v>
      </c>
      <c r="O1405" s="547"/>
      <c r="P1405" s="546" t="s">
        <v>3455</v>
      </c>
      <c r="Q1405" s="546" t="s">
        <v>3465</v>
      </c>
      <c r="R1405" s="546">
        <v>260</v>
      </c>
      <c r="S1405" s="546">
        <v>600</v>
      </c>
      <c r="T1405" s="281"/>
      <c r="U1405" s="281">
        <v>260</v>
      </c>
      <c r="V1405" s="315"/>
      <c r="W1405" s="315"/>
      <c r="X1405" s="315"/>
      <c r="Y1405" s="562" t="s">
        <v>788</v>
      </c>
    </row>
    <row r="1406" spans="1:25" x14ac:dyDescent="0.3">
      <c r="A1406" s="421" t="s">
        <v>3000</v>
      </c>
      <c r="B1406" s="11" t="s">
        <v>2996</v>
      </c>
      <c r="C1406" s="11" t="s">
        <v>424</v>
      </c>
      <c r="D1406" s="11">
        <v>90</v>
      </c>
      <c r="E1406" s="11">
        <v>185</v>
      </c>
      <c r="F1406" s="200">
        <v>90</v>
      </c>
      <c r="G1406" s="200"/>
      <c r="H1406" s="200"/>
      <c r="I1406" s="200"/>
      <c r="J1406" s="200"/>
      <c r="K1406" s="4" t="s">
        <v>2988</v>
      </c>
      <c r="O1406" s="421"/>
      <c r="P1406" s="11" t="s">
        <v>3456</v>
      </c>
      <c r="Q1406" s="11" t="s">
        <v>3465</v>
      </c>
      <c r="R1406" s="11">
        <v>325</v>
      </c>
      <c r="S1406" s="11">
        <v>750</v>
      </c>
      <c r="T1406" s="281"/>
      <c r="U1406" s="281">
        <v>325</v>
      </c>
      <c r="V1406" s="315"/>
      <c r="W1406" s="315"/>
      <c r="X1406" s="315"/>
      <c r="Y1406" s="4" t="s">
        <v>788</v>
      </c>
    </row>
    <row r="1407" spans="1:25" x14ac:dyDescent="0.3">
      <c r="A1407" s="421"/>
      <c r="B1407" s="11" t="s">
        <v>2997</v>
      </c>
      <c r="C1407" s="11" t="s">
        <v>424</v>
      </c>
      <c r="D1407" s="11">
        <v>90</v>
      </c>
      <c r="E1407" s="11">
        <v>181</v>
      </c>
      <c r="F1407" s="200">
        <v>90</v>
      </c>
      <c r="G1407" s="200"/>
      <c r="H1407" s="200"/>
      <c r="I1407" s="200"/>
      <c r="J1407" s="200"/>
      <c r="K1407" s="4" t="s">
        <v>2989</v>
      </c>
      <c r="O1407" s="547"/>
      <c r="P1407" s="546" t="s">
        <v>3457</v>
      </c>
      <c r="Q1407" s="546" t="s">
        <v>3465</v>
      </c>
      <c r="R1407" s="546">
        <v>130</v>
      </c>
      <c r="S1407" s="546">
        <v>300</v>
      </c>
      <c r="T1407" s="281">
        <v>130</v>
      </c>
      <c r="U1407" s="281"/>
      <c r="V1407" s="315"/>
      <c r="W1407" s="315"/>
      <c r="X1407" s="315"/>
      <c r="Y1407" s="562" t="s">
        <v>3446</v>
      </c>
    </row>
    <row r="1408" spans="1:25" x14ac:dyDescent="0.3">
      <c r="A1408" s="421"/>
      <c r="B1408" s="11" t="s">
        <v>2994</v>
      </c>
      <c r="C1408" s="11" t="s">
        <v>424</v>
      </c>
      <c r="D1408" s="11">
        <v>40</v>
      </c>
      <c r="E1408" s="153"/>
      <c r="F1408" s="200">
        <v>40</v>
      </c>
      <c r="G1408" s="200"/>
      <c r="H1408" s="200"/>
      <c r="I1408" s="200"/>
      <c r="J1408" s="200"/>
      <c r="K1408" s="4" t="s">
        <v>2990</v>
      </c>
      <c r="O1408" s="421"/>
      <c r="P1408" s="11" t="s">
        <v>3458</v>
      </c>
      <c r="Q1408" s="11" t="s">
        <v>3465</v>
      </c>
      <c r="R1408" s="11">
        <v>195</v>
      </c>
      <c r="S1408" s="11">
        <v>450</v>
      </c>
      <c r="T1408" s="281">
        <v>195</v>
      </c>
      <c r="U1408" s="281"/>
      <c r="V1408" s="315"/>
      <c r="W1408" s="315"/>
      <c r="X1408" s="315"/>
      <c r="Y1408" s="4" t="s">
        <v>3446</v>
      </c>
    </row>
    <row r="1409" spans="1:25" x14ac:dyDescent="0.3">
      <c r="A1409" s="421"/>
      <c r="B1409" s="11" t="s">
        <v>2993</v>
      </c>
      <c r="C1409" s="11" t="s">
        <v>2070</v>
      </c>
      <c r="D1409" s="11">
        <v>320</v>
      </c>
      <c r="E1409" s="153"/>
      <c r="F1409" s="200"/>
      <c r="G1409" s="200">
        <v>320</v>
      </c>
      <c r="H1409" s="200"/>
      <c r="I1409" s="200"/>
      <c r="J1409" s="200"/>
      <c r="K1409" s="4" t="s">
        <v>2991</v>
      </c>
      <c r="O1409" s="547"/>
      <c r="P1409" s="546" t="s">
        <v>3459</v>
      </c>
      <c r="Q1409" s="546" t="s">
        <v>3465</v>
      </c>
      <c r="R1409" s="546">
        <v>260</v>
      </c>
      <c r="S1409" s="546">
        <v>600</v>
      </c>
      <c r="T1409" s="281"/>
      <c r="U1409" s="281">
        <v>260</v>
      </c>
      <c r="V1409" s="315"/>
      <c r="W1409" s="315"/>
      <c r="X1409" s="315"/>
      <c r="Y1409" s="562" t="s">
        <v>3446</v>
      </c>
    </row>
    <row r="1410" spans="1:25" ht="15" thickBot="1" x14ac:dyDescent="0.35">
      <c r="A1410" s="429"/>
      <c r="B1410" s="13" t="s">
        <v>2992</v>
      </c>
      <c r="C1410" s="11" t="s">
        <v>2065</v>
      </c>
      <c r="D1410" s="13">
        <v>200</v>
      </c>
      <c r="E1410" s="13">
        <v>187</v>
      </c>
      <c r="F1410" s="200">
        <v>200</v>
      </c>
      <c r="G1410" s="200"/>
      <c r="H1410" s="200"/>
      <c r="I1410" s="200"/>
      <c r="J1410" s="200"/>
      <c r="K1410" s="8" t="s">
        <v>2998</v>
      </c>
      <c r="O1410" s="421"/>
      <c r="P1410" s="11" t="s">
        <v>3460</v>
      </c>
      <c r="Q1410" s="11" t="s">
        <v>3465</v>
      </c>
      <c r="R1410" s="11">
        <v>325</v>
      </c>
      <c r="S1410" s="11">
        <v>750</v>
      </c>
      <c r="T1410" s="281"/>
      <c r="U1410" s="281">
        <v>325</v>
      </c>
      <c r="V1410" s="315"/>
      <c r="W1410" s="315"/>
      <c r="X1410" s="315"/>
      <c r="Y1410" s="4" t="s">
        <v>3446</v>
      </c>
    </row>
    <row r="1411" spans="1:25" ht="18.600000000000001" thickBot="1" x14ac:dyDescent="0.4">
      <c r="A1411" s="56" t="s">
        <v>3001</v>
      </c>
      <c r="B1411" s="53"/>
      <c r="C1411" s="83"/>
      <c r="D1411" s="27"/>
      <c r="E1411" s="27"/>
      <c r="F1411" s="27"/>
      <c r="G1411" s="27"/>
      <c r="H1411" s="27"/>
      <c r="I1411" s="27"/>
      <c r="J1411" s="27"/>
      <c r="K1411" s="16"/>
      <c r="O1411" s="547"/>
      <c r="P1411" s="546" t="s">
        <v>3461</v>
      </c>
      <c r="Q1411" s="546" t="s">
        <v>3465</v>
      </c>
      <c r="R1411" s="546">
        <v>130</v>
      </c>
      <c r="S1411" s="546">
        <v>300</v>
      </c>
      <c r="T1411" s="281">
        <v>130</v>
      </c>
      <c r="U1411" s="281"/>
      <c r="V1411" s="315"/>
      <c r="W1411" s="315"/>
      <c r="X1411" s="315"/>
      <c r="Y1411" s="562" t="s">
        <v>3449</v>
      </c>
    </row>
    <row r="1412" spans="1:25" x14ac:dyDescent="0.3">
      <c r="A1412" s="435" t="s">
        <v>3016</v>
      </c>
      <c r="B1412" s="26" t="s">
        <v>3002</v>
      </c>
      <c r="C1412" s="11" t="s">
        <v>2079</v>
      </c>
      <c r="D1412" s="26">
        <v>150</v>
      </c>
      <c r="E1412" s="26">
        <v>650</v>
      </c>
      <c r="F1412" s="200">
        <v>150</v>
      </c>
      <c r="G1412" s="200"/>
      <c r="H1412" s="200"/>
      <c r="I1412" s="200"/>
      <c r="J1412" s="200"/>
      <c r="K1412" s="114" t="s">
        <v>3003</v>
      </c>
      <c r="O1412" s="421"/>
      <c r="P1412" s="11" t="s">
        <v>3462</v>
      </c>
      <c r="Q1412" s="11" t="s">
        <v>3465</v>
      </c>
      <c r="R1412" s="11">
        <v>195</v>
      </c>
      <c r="S1412" s="11">
        <v>450</v>
      </c>
      <c r="T1412" s="281">
        <v>195</v>
      </c>
      <c r="U1412" s="281"/>
      <c r="V1412" s="315"/>
      <c r="W1412" s="315"/>
      <c r="X1412" s="315"/>
      <c r="Y1412" s="4" t="s">
        <v>3449</v>
      </c>
    </row>
    <row r="1413" spans="1:25" x14ac:dyDescent="0.3">
      <c r="A1413" s="35" t="s">
        <v>3015</v>
      </c>
      <c r="B1413" s="11" t="s">
        <v>3004</v>
      </c>
      <c r="C1413" s="11" t="s">
        <v>82</v>
      </c>
      <c r="D1413" s="11">
        <v>27</v>
      </c>
      <c r="E1413" s="153"/>
      <c r="F1413" s="200">
        <v>27</v>
      </c>
      <c r="G1413" s="200"/>
      <c r="H1413" s="200"/>
      <c r="I1413" s="200"/>
      <c r="J1413" s="200"/>
      <c r="K1413" s="4" t="s">
        <v>3005</v>
      </c>
      <c r="O1413" s="547"/>
      <c r="P1413" s="546" t="s">
        <v>3463</v>
      </c>
      <c r="Q1413" s="546" t="s">
        <v>3465</v>
      </c>
      <c r="R1413" s="546">
        <v>260</v>
      </c>
      <c r="S1413" s="546">
        <v>600</v>
      </c>
      <c r="T1413" s="281"/>
      <c r="U1413" s="281">
        <v>260</v>
      </c>
      <c r="V1413" s="315"/>
      <c r="W1413" s="315"/>
      <c r="X1413" s="315"/>
      <c r="Y1413" s="562" t="s">
        <v>3449</v>
      </c>
    </row>
    <row r="1414" spans="1:25" x14ac:dyDescent="0.3">
      <c r="A1414" s="421"/>
      <c r="B1414" s="11" t="s">
        <v>3006</v>
      </c>
      <c r="C1414" s="11" t="s">
        <v>82</v>
      </c>
      <c r="D1414" s="11">
        <v>9</v>
      </c>
      <c r="E1414" s="11">
        <v>11.7</v>
      </c>
      <c r="F1414" s="200">
        <v>9</v>
      </c>
      <c r="G1414" s="200"/>
      <c r="H1414" s="200"/>
      <c r="I1414" s="200"/>
      <c r="J1414" s="200"/>
      <c r="K1414" s="4" t="s">
        <v>3008</v>
      </c>
      <c r="O1414" s="421"/>
      <c r="P1414" s="11" t="s">
        <v>3464</v>
      </c>
      <c r="Q1414" s="11" t="s">
        <v>3465</v>
      </c>
      <c r="R1414" s="11">
        <v>325</v>
      </c>
      <c r="S1414" s="11">
        <v>750</v>
      </c>
      <c r="T1414" s="281"/>
      <c r="U1414" s="281">
        <v>325</v>
      </c>
      <c r="V1414" s="315"/>
      <c r="W1414" s="315"/>
      <c r="X1414" s="315"/>
      <c r="Y1414" s="4" t="s">
        <v>3449</v>
      </c>
    </row>
    <row r="1415" spans="1:25" x14ac:dyDescent="0.3">
      <c r="A1415" s="421"/>
      <c r="B1415" s="11" t="s">
        <v>3007</v>
      </c>
      <c r="C1415" s="11" t="s">
        <v>82</v>
      </c>
      <c r="D1415" s="11">
        <v>18</v>
      </c>
      <c r="E1415" s="11">
        <v>23.4</v>
      </c>
      <c r="F1415" s="200">
        <v>18</v>
      </c>
      <c r="G1415" s="200"/>
      <c r="H1415" s="200"/>
      <c r="I1415" s="200"/>
      <c r="J1415" s="200"/>
      <c r="K1415" s="4" t="s">
        <v>3008</v>
      </c>
      <c r="O1415" s="547"/>
      <c r="P1415" s="546" t="s">
        <v>3466</v>
      </c>
      <c r="Q1415" s="546" t="s">
        <v>3465</v>
      </c>
      <c r="R1415" s="546">
        <v>130</v>
      </c>
      <c r="S1415" s="546">
        <v>300</v>
      </c>
      <c r="T1415" s="281">
        <v>130</v>
      </c>
      <c r="U1415" s="281"/>
      <c r="V1415" s="315"/>
      <c r="W1415" s="315"/>
      <c r="X1415" s="315"/>
      <c r="Y1415" s="562" t="s">
        <v>3452</v>
      </c>
    </row>
    <row r="1416" spans="1:25" x14ac:dyDescent="0.3">
      <c r="A1416" s="421"/>
      <c r="B1416" s="11" t="s">
        <v>3009</v>
      </c>
      <c r="C1416" s="11" t="s">
        <v>82</v>
      </c>
      <c r="D1416" s="11">
        <v>36</v>
      </c>
      <c r="E1416" s="11">
        <v>62</v>
      </c>
      <c r="F1416" s="200">
        <v>36</v>
      </c>
      <c r="G1416" s="200"/>
      <c r="H1416" s="200"/>
      <c r="I1416" s="200"/>
      <c r="J1416" s="200"/>
      <c r="K1416" s="4" t="s">
        <v>3008</v>
      </c>
      <c r="O1416" s="421"/>
      <c r="P1416" s="11" t="s">
        <v>3467</v>
      </c>
      <c r="Q1416" s="11" t="s">
        <v>3465</v>
      </c>
      <c r="R1416" s="11">
        <v>195</v>
      </c>
      <c r="S1416" s="11">
        <v>450</v>
      </c>
      <c r="T1416" s="281">
        <v>195</v>
      </c>
      <c r="U1416" s="281"/>
      <c r="V1416" s="315"/>
      <c r="W1416" s="315"/>
      <c r="X1416" s="315"/>
      <c r="Y1416" s="4" t="s">
        <v>3452</v>
      </c>
    </row>
    <row r="1417" spans="1:25" x14ac:dyDescent="0.3">
      <c r="A1417" s="421"/>
      <c r="B1417" s="11" t="s">
        <v>3010</v>
      </c>
      <c r="C1417" s="11" t="s">
        <v>305</v>
      </c>
      <c r="D1417" s="11">
        <v>330</v>
      </c>
      <c r="E1417" s="11">
        <v>790</v>
      </c>
      <c r="F1417" s="200"/>
      <c r="G1417" s="200">
        <v>330</v>
      </c>
      <c r="H1417" s="200"/>
      <c r="I1417" s="200"/>
      <c r="J1417" s="200"/>
      <c r="K1417" s="4" t="s">
        <v>3013</v>
      </c>
      <c r="O1417" s="587"/>
      <c r="P1417" s="546" t="s">
        <v>3468</v>
      </c>
      <c r="Q1417" s="546" t="s">
        <v>3465</v>
      </c>
      <c r="R1417" s="546">
        <v>260</v>
      </c>
      <c r="S1417" s="546">
        <v>600</v>
      </c>
      <c r="T1417" s="281"/>
      <c r="U1417" s="281">
        <v>260</v>
      </c>
      <c r="V1417" s="315"/>
      <c r="W1417" s="315"/>
      <c r="X1417" s="315"/>
      <c r="Y1417" s="562" t="s">
        <v>3452</v>
      </c>
    </row>
    <row r="1418" spans="1:25" x14ac:dyDescent="0.3">
      <c r="A1418" s="421"/>
      <c r="B1418" s="11" t="s">
        <v>3011</v>
      </c>
      <c r="C1418" s="11" t="s">
        <v>424</v>
      </c>
      <c r="D1418" s="11">
        <v>515</v>
      </c>
      <c r="E1418" s="11">
        <v>1180</v>
      </c>
      <c r="F1418" s="200"/>
      <c r="G1418" s="200"/>
      <c r="H1418" s="200">
        <v>515</v>
      </c>
      <c r="I1418" s="200"/>
      <c r="J1418" s="200"/>
      <c r="K1418" s="4" t="s">
        <v>3012</v>
      </c>
      <c r="O1418" s="421"/>
      <c r="P1418" s="11" t="s">
        <v>3469</v>
      </c>
      <c r="Q1418" s="11" t="s">
        <v>3465</v>
      </c>
      <c r="R1418" s="11">
        <v>325</v>
      </c>
      <c r="S1418" s="11">
        <v>750</v>
      </c>
      <c r="T1418" s="281"/>
      <c r="U1418" s="281">
        <v>325</v>
      </c>
      <c r="V1418" s="315"/>
      <c r="W1418" s="315"/>
      <c r="X1418" s="315"/>
      <c r="Y1418" s="4" t="s">
        <v>3452</v>
      </c>
    </row>
    <row r="1419" spans="1:25" x14ac:dyDescent="0.3">
      <c r="A1419" s="421"/>
      <c r="B1419" s="11" t="s">
        <v>3011</v>
      </c>
      <c r="C1419" s="11" t="s">
        <v>424</v>
      </c>
      <c r="D1419" s="11">
        <v>320</v>
      </c>
      <c r="E1419" s="11">
        <v>735</v>
      </c>
      <c r="F1419" s="200"/>
      <c r="G1419" s="200">
        <v>320</v>
      </c>
      <c r="H1419" s="200"/>
      <c r="I1419" s="200"/>
      <c r="J1419" s="200"/>
      <c r="K1419" s="4" t="s">
        <v>3012</v>
      </c>
      <c r="O1419" s="547"/>
      <c r="P1419" s="546" t="s">
        <v>3470</v>
      </c>
      <c r="Q1419" s="546" t="s">
        <v>3465</v>
      </c>
      <c r="R1419" s="546">
        <v>200</v>
      </c>
      <c r="S1419" s="546">
        <v>460</v>
      </c>
      <c r="T1419" s="281">
        <v>200</v>
      </c>
      <c r="U1419" s="281"/>
      <c r="V1419" s="315"/>
      <c r="W1419" s="315"/>
      <c r="X1419" s="315"/>
      <c r="Y1419" s="562" t="s">
        <v>788</v>
      </c>
    </row>
    <row r="1420" spans="1:25" ht="15" thickBot="1" x14ac:dyDescent="0.35">
      <c r="A1420" s="429"/>
      <c r="B1420" s="13" t="s">
        <v>3014</v>
      </c>
      <c r="C1420" s="11" t="s">
        <v>2068</v>
      </c>
      <c r="D1420" s="154"/>
      <c r="E1420" s="154"/>
      <c r="F1420" s="200"/>
      <c r="G1420" s="200"/>
      <c r="H1420" s="200"/>
      <c r="I1420" s="200"/>
      <c r="J1420" s="200"/>
      <c r="K1420" s="8"/>
      <c r="O1420" s="421"/>
      <c r="P1420" s="11" t="s">
        <v>3471</v>
      </c>
      <c r="Q1420" s="11" t="s">
        <v>3465</v>
      </c>
      <c r="R1420" s="11">
        <v>300</v>
      </c>
      <c r="S1420" s="11">
        <v>690</v>
      </c>
      <c r="T1420" s="281"/>
      <c r="U1420" s="281">
        <v>300</v>
      </c>
      <c r="V1420" s="315"/>
      <c r="W1420" s="315"/>
      <c r="X1420" s="315"/>
      <c r="Y1420" s="4" t="s">
        <v>788</v>
      </c>
    </row>
    <row r="1421" spans="1:25" ht="18.600000000000001" thickBot="1" x14ac:dyDescent="0.4">
      <c r="A1421" s="56" t="s">
        <v>3019</v>
      </c>
      <c r="B1421" s="53"/>
      <c r="C1421" s="83"/>
      <c r="D1421" s="27"/>
      <c r="E1421" s="27"/>
      <c r="F1421" s="27"/>
      <c r="G1421" s="27"/>
      <c r="H1421" s="27"/>
      <c r="I1421" s="27"/>
      <c r="J1421" s="27"/>
      <c r="K1421" s="16"/>
      <c r="O1421" s="547"/>
      <c r="P1421" s="546" t="s">
        <v>3472</v>
      </c>
      <c r="Q1421" s="546" t="s">
        <v>3465</v>
      </c>
      <c r="R1421" s="546">
        <v>400</v>
      </c>
      <c r="S1421" s="546">
        <v>920</v>
      </c>
      <c r="T1421" s="281"/>
      <c r="U1421" s="281">
        <v>400</v>
      </c>
      <c r="V1421" s="315"/>
      <c r="W1421" s="315"/>
      <c r="X1421" s="315"/>
      <c r="Y1421" s="562" t="s">
        <v>788</v>
      </c>
    </row>
    <row r="1422" spans="1:25" x14ac:dyDescent="0.3">
      <c r="A1422" s="426" t="s">
        <v>3034</v>
      </c>
      <c r="B1422" s="14" t="s">
        <v>3022</v>
      </c>
      <c r="C1422" s="11" t="s">
        <v>3020</v>
      </c>
      <c r="D1422" s="14">
        <v>84</v>
      </c>
      <c r="E1422" s="14">
        <v>235</v>
      </c>
      <c r="F1422" s="315">
        <v>84</v>
      </c>
      <c r="G1422" s="315"/>
      <c r="H1422" s="315"/>
      <c r="I1422" s="315"/>
      <c r="J1422" s="315"/>
      <c r="K1422" s="6" t="s">
        <v>3021</v>
      </c>
      <c r="O1422" s="421"/>
      <c r="P1422" s="11" t="s">
        <v>3473</v>
      </c>
      <c r="Q1422" s="11" t="s">
        <v>3465</v>
      </c>
      <c r="R1422" s="11">
        <v>500</v>
      </c>
      <c r="S1422" s="11">
        <v>1150</v>
      </c>
      <c r="T1422" s="281"/>
      <c r="U1422" s="281"/>
      <c r="V1422" s="315">
        <v>500</v>
      </c>
      <c r="W1422" s="315"/>
      <c r="X1422" s="315"/>
      <c r="Y1422" s="4" t="s">
        <v>788</v>
      </c>
    </row>
    <row r="1423" spans="1:25" x14ac:dyDescent="0.3">
      <c r="A1423" s="421" t="s">
        <v>3035</v>
      </c>
      <c r="B1423" s="11" t="s">
        <v>3023</v>
      </c>
      <c r="C1423" s="11" t="s">
        <v>3020</v>
      </c>
      <c r="D1423" s="11">
        <v>125</v>
      </c>
      <c r="E1423" s="11">
        <v>363</v>
      </c>
      <c r="F1423" s="281">
        <v>125</v>
      </c>
      <c r="G1423" s="281"/>
      <c r="H1423" s="315"/>
      <c r="I1423" s="315"/>
      <c r="J1423" s="315"/>
      <c r="K1423" s="6" t="s">
        <v>3024</v>
      </c>
      <c r="O1423" s="547"/>
      <c r="P1423" s="546" t="s">
        <v>3474</v>
      </c>
      <c r="Q1423" s="546" t="s">
        <v>3465</v>
      </c>
      <c r="R1423" s="546">
        <v>200</v>
      </c>
      <c r="S1423" s="546">
        <v>460</v>
      </c>
      <c r="T1423" s="281">
        <v>200</v>
      </c>
      <c r="U1423" s="281"/>
      <c r="V1423" s="315"/>
      <c r="W1423" s="315"/>
      <c r="X1423" s="315"/>
      <c r="Y1423" s="562" t="s">
        <v>3446</v>
      </c>
    </row>
    <row r="1424" spans="1:25" x14ac:dyDescent="0.3">
      <c r="A1424" s="421"/>
      <c r="B1424" s="11" t="s">
        <v>3025</v>
      </c>
      <c r="C1424" s="11" t="s">
        <v>3026</v>
      </c>
      <c r="D1424" s="11">
        <v>336</v>
      </c>
      <c r="E1424" s="11">
        <v>940</v>
      </c>
      <c r="F1424" s="281"/>
      <c r="G1424" s="281">
        <v>336</v>
      </c>
      <c r="H1424" s="315"/>
      <c r="I1424" s="315"/>
      <c r="J1424" s="315"/>
      <c r="K1424" s="6" t="s">
        <v>3021</v>
      </c>
      <c r="O1424" s="421"/>
      <c r="P1424" s="11" t="s">
        <v>3475</v>
      </c>
      <c r="Q1424" s="11" t="s">
        <v>3465</v>
      </c>
      <c r="R1424" s="11">
        <v>300</v>
      </c>
      <c r="S1424" s="11">
        <v>690</v>
      </c>
      <c r="T1424" s="281"/>
      <c r="U1424" s="281">
        <v>300</v>
      </c>
      <c r="V1424" s="315"/>
      <c r="W1424" s="315"/>
      <c r="X1424" s="315"/>
      <c r="Y1424" s="4" t="s">
        <v>3446</v>
      </c>
    </row>
    <row r="1425" spans="1:25" x14ac:dyDescent="0.3">
      <c r="A1425" s="421"/>
      <c r="B1425" s="11" t="s">
        <v>3027</v>
      </c>
      <c r="C1425" s="11" t="s">
        <v>3026</v>
      </c>
      <c r="D1425" s="11">
        <v>500</v>
      </c>
      <c r="E1425" s="11">
        <v>1452</v>
      </c>
      <c r="F1425" s="281"/>
      <c r="G1425" s="281"/>
      <c r="H1425" s="315">
        <v>500</v>
      </c>
      <c r="I1425" s="315"/>
      <c r="J1425" s="315"/>
      <c r="K1425" s="6" t="s">
        <v>3021</v>
      </c>
      <c r="O1425" s="547"/>
      <c r="P1425" s="546" t="s">
        <v>3476</v>
      </c>
      <c r="Q1425" s="546" t="s">
        <v>3465</v>
      </c>
      <c r="R1425" s="546">
        <v>400</v>
      </c>
      <c r="S1425" s="546">
        <v>920</v>
      </c>
      <c r="T1425" s="281"/>
      <c r="U1425" s="281">
        <v>400</v>
      </c>
      <c r="V1425" s="315"/>
      <c r="W1425" s="315"/>
      <c r="X1425" s="315"/>
      <c r="Y1425" s="562" t="s">
        <v>3446</v>
      </c>
    </row>
    <row r="1426" spans="1:25" x14ac:dyDescent="0.3">
      <c r="A1426" s="421"/>
      <c r="B1426" s="11" t="s">
        <v>3028</v>
      </c>
      <c r="C1426" s="11" t="s">
        <v>3020</v>
      </c>
      <c r="D1426" s="11">
        <v>84</v>
      </c>
      <c r="E1426" s="11">
        <v>219</v>
      </c>
      <c r="F1426" s="281">
        <v>84</v>
      </c>
      <c r="G1426" s="281"/>
      <c r="H1426" s="315"/>
      <c r="I1426" s="315"/>
      <c r="J1426" s="315"/>
      <c r="K1426" s="6" t="s">
        <v>3029</v>
      </c>
      <c r="O1426" s="421"/>
      <c r="P1426" s="11" t="s">
        <v>3477</v>
      </c>
      <c r="Q1426" s="11" t="s">
        <v>3465</v>
      </c>
      <c r="R1426" s="11">
        <v>500</v>
      </c>
      <c r="S1426" s="11">
        <v>1150</v>
      </c>
      <c r="T1426" s="281"/>
      <c r="U1426" s="281"/>
      <c r="V1426" s="315">
        <v>500</v>
      </c>
      <c r="W1426" s="315"/>
      <c r="X1426" s="315"/>
      <c r="Y1426" s="4" t="s">
        <v>3446</v>
      </c>
    </row>
    <row r="1427" spans="1:25" x14ac:dyDescent="0.3">
      <c r="A1427" s="421"/>
      <c r="B1427" s="11" t="s">
        <v>3030</v>
      </c>
      <c r="C1427" s="11" t="s">
        <v>3020</v>
      </c>
      <c r="D1427" s="11">
        <v>125</v>
      </c>
      <c r="E1427" s="11">
        <v>350</v>
      </c>
      <c r="F1427" s="281">
        <v>125</v>
      </c>
      <c r="G1427" s="281"/>
      <c r="H1427" s="315"/>
      <c r="I1427" s="315"/>
      <c r="J1427" s="315"/>
      <c r="K1427" s="6" t="s">
        <v>3031</v>
      </c>
      <c r="O1427" s="547"/>
      <c r="P1427" s="546" t="s">
        <v>3478</v>
      </c>
      <c r="Q1427" s="546" t="s">
        <v>3465</v>
      </c>
      <c r="R1427" s="546">
        <v>200</v>
      </c>
      <c r="S1427" s="546">
        <v>460</v>
      </c>
      <c r="T1427" s="281">
        <v>200</v>
      </c>
      <c r="U1427" s="281"/>
      <c r="V1427" s="315"/>
      <c r="W1427" s="315"/>
      <c r="X1427" s="315"/>
      <c r="Y1427" s="562" t="s">
        <v>3449</v>
      </c>
    </row>
    <row r="1428" spans="1:25" x14ac:dyDescent="0.3">
      <c r="A1428" s="421"/>
      <c r="B1428" s="11" t="s">
        <v>3032</v>
      </c>
      <c r="C1428" s="11" t="s">
        <v>3020</v>
      </c>
      <c r="D1428" s="11">
        <v>336</v>
      </c>
      <c r="E1428" s="11">
        <v>876</v>
      </c>
      <c r="F1428" s="281"/>
      <c r="G1428" s="281">
        <v>336</v>
      </c>
      <c r="H1428" s="315"/>
      <c r="I1428" s="315"/>
      <c r="J1428" s="315"/>
      <c r="K1428" s="6" t="s">
        <v>3031</v>
      </c>
      <c r="O1428" s="421"/>
      <c r="P1428" s="11" t="s">
        <v>3479</v>
      </c>
      <c r="Q1428" s="11" t="s">
        <v>3465</v>
      </c>
      <c r="R1428" s="11">
        <v>300</v>
      </c>
      <c r="S1428" s="11">
        <v>690</v>
      </c>
      <c r="T1428" s="281"/>
      <c r="U1428" s="281">
        <v>300</v>
      </c>
      <c r="V1428" s="315"/>
      <c r="W1428" s="315"/>
      <c r="X1428" s="315"/>
      <c r="Y1428" s="4" t="s">
        <v>3449</v>
      </c>
    </row>
    <row r="1429" spans="1:25" ht="15" thickBot="1" x14ac:dyDescent="0.35">
      <c r="A1429" s="429"/>
      <c r="B1429" s="13" t="s">
        <v>3033</v>
      </c>
      <c r="C1429" s="11" t="s">
        <v>3020</v>
      </c>
      <c r="D1429" s="13">
        <v>500</v>
      </c>
      <c r="E1429" s="13">
        <v>1400</v>
      </c>
      <c r="F1429" s="314"/>
      <c r="G1429" s="314"/>
      <c r="H1429" s="316">
        <v>500</v>
      </c>
      <c r="I1429" s="316"/>
      <c r="J1429" s="316"/>
      <c r="K1429" s="114" t="s">
        <v>3031</v>
      </c>
      <c r="O1429" s="547"/>
      <c r="P1429" s="546" t="s">
        <v>3480</v>
      </c>
      <c r="Q1429" s="546" t="s">
        <v>3465</v>
      </c>
      <c r="R1429" s="546">
        <v>400</v>
      </c>
      <c r="S1429" s="546">
        <v>920</v>
      </c>
      <c r="T1429" s="281"/>
      <c r="U1429" s="281">
        <v>400</v>
      </c>
      <c r="V1429" s="315"/>
      <c r="W1429" s="315"/>
      <c r="X1429" s="315"/>
      <c r="Y1429" s="562" t="s">
        <v>3449</v>
      </c>
    </row>
    <row r="1430" spans="1:25" ht="18.600000000000001" thickBot="1" x14ac:dyDescent="0.4">
      <c r="A1430" s="56" t="s">
        <v>3036</v>
      </c>
      <c r="B1430" s="53"/>
      <c r="C1430" s="83"/>
      <c r="D1430" s="27"/>
      <c r="E1430" s="27"/>
      <c r="F1430" s="27"/>
      <c r="G1430" s="27"/>
      <c r="H1430" s="27"/>
      <c r="I1430" s="27"/>
      <c r="J1430" s="27"/>
      <c r="K1430" s="16"/>
      <c r="O1430" s="421"/>
      <c r="P1430" s="11" t="s">
        <v>3481</v>
      </c>
      <c r="Q1430" s="11" t="s">
        <v>3465</v>
      </c>
      <c r="R1430" s="11">
        <v>500</v>
      </c>
      <c r="S1430" s="11">
        <v>1150</v>
      </c>
      <c r="T1430" s="281"/>
      <c r="U1430" s="281"/>
      <c r="V1430" s="315">
        <v>500</v>
      </c>
      <c r="W1430" s="315"/>
      <c r="X1430" s="315"/>
      <c r="Y1430" s="4" t="s">
        <v>3449</v>
      </c>
    </row>
    <row r="1431" spans="1:25" x14ac:dyDescent="0.3">
      <c r="A1431" s="426" t="s">
        <v>3043</v>
      </c>
      <c r="B1431" s="14" t="s">
        <v>3037</v>
      </c>
      <c r="C1431" s="11" t="s">
        <v>2069</v>
      </c>
      <c r="D1431" s="14">
        <v>700</v>
      </c>
      <c r="E1431" s="14">
        <v>1615</v>
      </c>
      <c r="F1431" s="315"/>
      <c r="G1431" s="315"/>
      <c r="H1431" s="315">
        <v>700</v>
      </c>
      <c r="I1431" s="315"/>
      <c r="J1431" s="315"/>
      <c r="K1431" s="6" t="s">
        <v>3039</v>
      </c>
      <c r="O1431" s="547"/>
      <c r="P1431" s="546" t="s">
        <v>3482</v>
      </c>
      <c r="Q1431" s="546" t="s">
        <v>3465</v>
      </c>
      <c r="R1431" s="546">
        <v>200</v>
      </c>
      <c r="S1431" s="546">
        <v>460</v>
      </c>
      <c r="T1431" s="281">
        <v>200</v>
      </c>
      <c r="U1431" s="281"/>
      <c r="V1431" s="315"/>
      <c r="W1431" s="315"/>
      <c r="X1431" s="315"/>
      <c r="Y1431" s="562" t="s">
        <v>3452</v>
      </c>
    </row>
    <row r="1432" spans="1:25" x14ac:dyDescent="0.3">
      <c r="A1432" s="421" t="s">
        <v>3044</v>
      </c>
      <c r="B1432" s="11" t="s">
        <v>3038</v>
      </c>
      <c r="C1432" s="11" t="s">
        <v>2070</v>
      </c>
      <c r="D1432" s="11">
        <v>450</v>
      </c>
      <c r="E1432" s="11">
        <v>1060</v>
      </c>
      <c r="F1432" s="281"/>
      <c r="G1432" s="281">
        <v>450</v>
      </c>
      <c r="H1432" s="281"/>
      <c r="I1432" s="281"/>
      <c r="J1432" s="281"/>
      <c r="K1432" s="6" t="s">
        <v>3040</v>
      </c>
      <c r="O1432" s="421"/>
      <c r="P1432" s="11" t="s">
        <v>3483</v>
      </c>
      <c r="Q1432" s="11" t="s">
        <v>3465</v>
      </c>
      <c r="R1432" s="11">
        <v>300</v>
      </c>
      <c r="S1432" s="11">
        <v>690</v>
      </c>
      <c r="T1432" s="281"/>
      <c r="U1432" s="281">
        <v>300</v>
      </c>
      <c r="V1432" s="315"/>
      <c r="W1432" s="315"/>
      <c r="X1432" s="315"/>
      <c r="Y1432" s="4" t="s">
        <v>3452</v>
      </c>
    </row>
    <row r="1433" spans="1:25" ht="15" thickBot="1" x14ac:dyDescent="0.35">
      <c r="A1433" s="429"/>
      <c r="B1433" s="13" t="s">
        <v>3041</v>
      </c>
      <c r="C1433" s="11" t="s">
        <v>2078</v>
      </c>
      <c r="D1433" s="13">
        <v>240</v>
      </c>
      <c r="E1433" s="154"/>
      <c r="F1433" s="314">
        <v>240</v>
      </c>
      <c r="G1433" s="314"/>
      <c r="H1433" s="314"/>
      <c r="I1433" s="314"/>
      <c r="J1433" s="314"/>
      <c r="K1433" s="114" t="s">
        <v>3042</v>
      </c>
      <c r="O1433" s="547"/>
      <c r="P1433" s="546" t="s">
        <v>3484</v>
      </c>
      <c r="Q1433" s="546" t="s">
        <v>3465</v>
      </c>
      <c r="R1433" s="546">
        <v>400</v>
      </c>
      <c r="S1433" s="546">
        <v>920</v>
      </c>
      <c r="T1433" s="281"/>
      <c r="U1433" s="281">
        <v>400</v>
      </c>
      <c r="V1433" s="315"/>
      <c r="W1433" s="315"/>
      <c r="X1433" s="315"/>
      <c r="Y1433" s="562" t="s">
        <v>3452</v>
      </c>
    </row>
    <row r="1434" spans="1:25" ht="18.600000000000001" thickBot="1" x14ac:dyDescent="0.4">
      <c r="A1434" s="56" t="s">
        <v>3045</v>
      </c>
      <c r="B1434" s="53"/>
      <c r="C1434" s="83"/>
      <c r="D1434" s="27"/>
      <c r="E1434" s="27"/>
      <c r="F1434" s="27"/>
      <c r="G1434" s="27"/>
      <c r="H1434" s="27"/>
      <c r="I1434" s="27"/>
      <c r="J1434" s="27"/>
      <c r="K1434" s="16"/>
      <c r="O1434" s="429"/>
      <c r="P1434" s="13" t="s">
        <v>3485</v>
      </c>
      <c r="Q1434" s="11" t="s">
        <v>3465</v>
      </c>
      <c r="R1434" s="13">
        <v>500</v>
      </c>
      <c r="S1434" s="13">
        <v>1150</v>
      </c>
      <c r="T1434" s="314"/>
      <c r="U1434" s="314"/>
      <c r="V1434" s="316">
        <v>500</v>
      </c>
      <c r="W1434" s="316"/>
      <c r="X1434" s="316"/>
      <c r="Y1434" s="8" t="s">
        <v>3452</v>
      </c>
    </row>
    <row r="1435" spans="1:25" x14ac:dyDescent="0.3">
      <c r="A1435" s="426" t="s">
        <v>3047</v>
      </c>
      <c r="B1435" s="14" t="s">
        <v>3046</v>
      </c>
      <c r="C1435" s="11" t="s">
        <v>2068</v>
      </c>
      <c r="D1435" s="14">
        <v>775</v>
      </c>
      <c r="E1435" s="14">
        <v>1900</v>
      </c>
      <c r="F1435" s="315"/>
      <c r="G1435" s="315"/>
      <c r="H1435" s="315"/>
      <c r="I1435" s="315">
        <v>775</v>
      </c>
      <c r="J1435" s="315"/>
      <c r="K1435" s="6" t="s">
        <v>3048</v>
      </c>
    </row>
    <row r="1436" spans="1:25" x14ac:dyDescent="0.3">
      <c r="A1436" s="421" t="s">
        <v>3049</v>
      </c>
      <c r="B1436" s="11"/>
      <c r="C1436" s="11"/>
      <c r="D1436" s="11"/>
      <c r="E1436" s="11"/>
      <c r="F1436" s="281"/>
      <c r="G1436" s="281"/>
      <c r="H1436" s="281"/>
      <c r="I1436" s="281"/>
      <c r="J1436" s="281"/>
      <c r="K1436" s="4"/>
    </row>
    <row r="1437" spans="1:25" ht="15" thickBot="1" x14ac:dyDescent="0.35">
      <c r="A1437" s="429"/>
      <c r="B1437" s="13"/>
      <c r="C1437" s="11"/>
      <c r="D1437" s="13"/>
      <c r="E1437" s="13"/>
      <c r="F1437" s="314"/>
      <c r="G1437" s="314"/>
      <c r="H1437" s="314"/>
      <c r="I1437" s="314"/>
      <c r="J1437" s="314"/>
      <c r="K1437" s="8"/>
    </row>
    <row r="1438" spans="1:25" ht="18.600000000000001" thickBot="1" x14ac:dyDescent="0.4">
      <c r="A1438" s="56" t="s">
        <v>3050</v>
      </c>
      <c r="B1438" s="53"/>
      <c r="C1438" s="83"/>
      <c r="D1438" s="27"/>
      <c r="E1438" s="27"/>
      <c r="F1438" s="27"/>
      <c r="G1438" s="27"/>
      <c r="H1438" s="27"/>
      <c r="I1438" s="27"/>
      <c r="J1438" s="27"/>
      <c r="K1438" s="16"/>
      <c r="O1438" s="555"/>
      <c r="P1438" s="554" t="s">
        <v>965</v>
      </c>
      <c r="Q1438" s="546" t="s">
        <v>962</v>
      </c>
      <c r="R1438" s="546">
        <v>64</v>
      </c>
      <c r="S1438" s="546">
        <v>175</v>
      </c>
      <c r="T1438" s="281">
        <v>64</v>
      </c>
      <c r="U1438" s="281"/>
      <c r="V1438" s="281"/>
      <c r="W1438" s="281"/>
      <c r="X1438" s="281"/>
      <c r="Y1438" s="564" t="s">
        <v>1669</v>
      </c>
    </row>
    <row r="1439" spans="1:25" x14ac:dyDescent="0.3">
      <c r="A1439" s="426" t="s">
        <v>3554</v>
      </c>
      <c r="B1439" s="14" t="s">
        <v>3051</v>
      </c>
      <c r="C1439" s="11" t="s">
        <v>3052</v>
      </c>
      <c r="D1439" s="14">
        <v>330</v>
      </c>
      <c r="E1439" s="14"/>
      <c r="F1439" s="315"/>
      <c r="G1439" s="315">
        <v>330</v>
      </c>
      <c r="H1439" s="315"/>
      <c r="I1439" s="315"/>
      <c r="J1439" s="315"/>
      <c r="K1439" s="6"/>
      <c r="O1439" s="420"/>
      <c r="P1439" s="40" t="s">
        <v>964</v>
      </c>
      <c r="Q1439" s="11" t="s">
        <v>963</v>
      </c>
      <c r="R1439" s="11">
        <v>79</v>
      </c>
      <c r="S1439" s="11">
        <v>220</v>
      </c>
      <c r="T1439" s="281">
        <v>79</v>
      </c>
      <c r="U1439" s="281"/>
      <c r="V1439" s="281"/>
      <c r="W1439" s="281"/>
      <c r="X1439" s="281"/>
      <c r="Y1439" s="20" t="s">
        <v>1669</v>
      </c>
    </row>
    <row r="1440" spans="1:25" x14ac:dyDescent="0.3">
      <c r="A1440" s="421" t="s">
        <v>3555</v>
      </c>
      <c r="B1440" s="11"/>
      <c r="C1440" s="11"/>
      <c r="D1440" s="11"/>
      <c r="E1440" s="11"/>
      <c r="F1440" s="281"/>
      <c r="G1440" s="281"/>
      <c r="H1440" s="281"/>
      <c r="I1440" s="281"/>
      <c r="J1440" s="281"/>
      <c r="K1440" s="4"/>
      <c r="O1440" s="547"/>
      <c r="P1440" s="554" t="s">
        <v>966</v>
      </c>
      <c r="Q1440" s="546" t="s">
        <v>968</v>
      </c>
      <c r="R1440" s="546">
        <v>81</v>
      </c>
      <c r="S1440" s="546">
        <v>240</v>
      </c>
      <c r="T1440" s="281">
        <v>81</v>
      </c>
      <c r="U1440" s="281"/>
      <c r="V1440" s="281"/>
      <c r="W1440" s="281"/>
      <c r="X1440" s="281"/>
      <c r="Y1440" s="564" t="s">
        <v>1669</v>
      </c>
    </row>
    <row r="1441" spans="1:25" ht="15" thickBot="1" x14ac:dyDescent="0.35">
      <c r="A1441" s="421" t="s">
        <v>3053</v>
      </c>
      <c r="B1441" s="13"/>
      <c r="C1441" s="11"/>
      <c r="D1441" s="13"/>
      <c r="E1441" s="13"/>
      <c r="F1441" s="314"/>
      <c r="G1441" s="314"/>
      <c r="H1441" s="314"/>
      <c r="I1441" s="314"/>
      <c r="J1441" s="314"/>
      <c r="K1441" s="8"/>
      <c r="O1441" s="421"/>
      <c r="P1441" s="40" t="s">
        <v>967</v>
      </c>
      <c r="Q1441" s="11" t="s">
        <v>969</v>
      </c>
      <c r="R1441" s="11">
        <v>100</v>
      </c>
      <c r="S1441" s="11">
        <v>300</v>
      </c>
      <c r="T1441" s="281">
        <v>100</v>
      </c>
      <c r="U1441" s="281"/>
      <c r="V1441" s="281"/>
      <c r="W1441" s="281"/>
      <c r="X1441" s="281"/>
      <c r="Y1441" s="20" t="s">
        <v>1669</v>
      </c>
    </row>
    <row r="1442" spans="1:25" ht="18.600000000000001" thickBot="1" x14ac:dyDescent="0.4">
      <c r="A1442" s="56" t="s">
        <v>3054</v>
      </c>
      <c r="B1442" s="53"/>
      <c r="C1442" s="83"/>
      <c r="D1442" s="27"/>
      <c r="E1442" s="27"/>
      <c r="F1442" s="27"/>
      <c r="G1442" s="27"/>
      <c r="H1442" s="27"/>
      <c r="I1442" s="27"/>
      <c r="J1442" s="27"/>
      <c r="K1442" s="16"/>
      <c r="O1442" s="547"/>
      <c r="P1442" s="554" t="s">
        <v>146</v>
      </c>
      <c r="Q1442" s="546" t="s">
        <v>168</v>
      </c>
      <c r="R1442" s="546">
        <v>144</v>
      </c>
      <c r="S1442" s="619"/>
      <c r="T1442" s="703">
        <v>144</v>
      </c>
      <c r="U1442" s="703"/>
      <c r="V1442" s="703"/>
      <c r="W1442" s="703"/>
      <c r="X1442" s="703"/>
      <c r="Y1442" s="564" t="s">
        <v>1056</v>
      </c>
    </row>
    <row r="1443" spans="1:25" x14ac:dyDescent="0.3">
      <c r="A1443" s="426" t="s">
        <v>3055</v>
      </c>
      <c r="B1443" s="14" t="s">
        <v>3056</v>
      </c>
      <c r="C1443" s="11" t="s">
        <v>424</v>
      </c>
      <c r="D1443" s="14">
        <v>105</v>
      </c>
      <c r="E1443" s="153"/>
      <c r="F1443" s="200">
        <v>105</v>
      </c>
      <c r="G1443" s="200"/>
      <c r="H1443" s="200"/>
      <c r="I1443" s="200"/>
      <c r="J1443" s="200"/>
      <c r="K1443" s="6" t="s">
        <v>3057</v>
      </c>
      <c r="O1443" s="421"/>
      <c r="P1443" s="40" t="s">
        <v>159</v>
      </c>
      <c r="Q1443" s="11" t="s">
        <v>2081</v>
      </c>
      <c r="R1443" s="11">
        <v>260</v>
      </c>
      <c r="S1443" s="11">
        <v>624</v>
      </c>
      <c r="T1443" s="703"/>
      <c r="U1443" s="703">
        <v>260</v>
      </c>
      <c r="V1443" s="703"/>
      <c r="W1443" s="703"/>
      <c r="X1443" s="703"/>
      <c r="Y1443" s="20" t="s">
        <v>1712</v>
      </c>
    </row>
    <row r="1444" spans="1:25" x14ac:dyDescent="0.3">
      <c r="A1444" s="421" t="s">
        <v>3064</v>
      </c>
      <c r="B1444" s="11" t="s">
        <v>3058</v>
      </c>
      <c r="C1444" s="11" t="s">
        <v>424</v>
      </c>
      <c r="D1444" s="11">
        <v>65</v>
      </c>
      <c r="E1444" s="153"/>
      <c r="F1444" s="200">
        <v>65</v>
      </c>
      <c r="G1444" s="200"/>
      <c r="H1444" s="200"/>
      <c r="I1444" s="200"/>
      <c r="J1444" s="200"/>
      <c r="K1444" s="4" t="s">
        <v>3061</v>
      </c>
      <c r="O1444" s="421"/>
      <c r="P1444" s="40" t="s">
        <v>1065</v>
      </c>
      <c r="Q1444" s="11" t="s">
        <v>168</v>
      </c>
      <c r="R1444" s="11">
        <v>53.5</v>
      </c>
      <c r="S1444" s="11">
        <v>160</v>
      </c>
      <c r="T1444" s="281">
        <v>53.5</v>
      </c>
      <c r="U1444" s="281"/>
      <c r="V1444" s="281"/>
      <c r="W1444" s="281"/>
      <c r="X1444" s="281"/>
      <c r="Y1444" s="20" t="s">
        <v>169</v>
      </c>
    </row>
    <row r="1445" spans="1:25" x14ac:dyDescent="0.3">
      <c r="A1445" s="421"/>
      <c r="B1445" s="11" t="s">
        <v>3059</v>
      </c>
      <c r="C1445" s="11" t="s">
        <v>424</v>
      </c>
      <c r="D1445" s="11">
        <v>105</v>
      </c>
      <c r="E1445" s="153"/>
      <c r="F1445" s="200">
        <v>105</v>
      </c>
      <c r="G1445" s="200"/>
      <c r="H1445" s="200"/>
      <c r="I1445" s="200"/>
      <c r="J1445" s="200"/>
      <c r="K1445" s="4" t="s">
        <v>3060</v>
      </c>
      <c r="O1445" s="547"/>
      <c r="P1445" s="554" t="s">
        <v>1066</v>
      </c>
      <c r="Q1445" s="546" t="s">
        <v>1067</v>
      </c>
      <c r="R1445" s="546">
        <v>320</v>
      </c>
      <c r="S1445" s="546">
        <v>960</v>
      </c>
      <c r="T1445" s="281"/>
      <c r="U1445" s="281">
        <v>320</v>
      </c>
      <c r="V1445" s="281"/>
      <c r="W1445" s="281"/>
      <c r="X1445" s="281"/>
      <c r="Y1445" s="564" t="s">
        <v>169</v>
      </c>
    </row>
    <row r="1446" spans="1:25" x14ac:dyDescent="0.3">
      <c r="A1446" s="421"/>
      <c r="B1446" s="11" t="s">
        <v>3062</v>
      </c>
      <c r="C1446" s="11" t="s">
        <v>2076</v>
      </c>
      <c r="D1446" s="11">
        <v>1000</v>
      </c>
      <c r="E1446" s="153"/>
      <c r="F1446" s="200"/>
      <c r="G1446" s="200"/>
      <c r="H1446" s="200"/>
      <c r="I1446" s="200"/>
      <c r="J1446" s="200">
        <v>1000</v>
      </c>
      <c r="K1446" s="4"/>
      <c r="O1446" s="435" t="s">
        <v>410</v>
      </c>
      <c r="P1446" s="405" t="s">
        <v>377</v>
      </c>
      <c r="Q1446" s="11" t="s">
        <v>168</v>
      </c>
      <c r="R1446" s="96">
        <v>70</v>
      </c>
      <c r="S1446" s="96">
        <v>97.8</v>
      </c>
      <c r="T1446" s="700">
        <v>70</v>
      </c>
      <c r="U1446" s="700"/>
      <c r="V1446" s="700"/>
      <c r="W1446" s="700"/>
      <c r="X1446" s="700"/>
      <c r="Y1446" s="66" t="s">
        <v>1773</v>
      </c>
    </row>
    <row r="1447" spans="1:25" x14ac:dyDescent="0.3">
      <c r="A1447" s="421" t="s">
        <v>3053</v>
      </c>
      <c r="B1447" s="11" t="s">
        <v>3063</v>
      </c>
      <c r="C1447" s="11" t="s">
        <v>82</v>
      </c>
      <c r="D1447" s="11">
        <v>24</v>
      </c>
      <c r="E1447" s="153"/>
      <c r="F1447" s="200">
        <v>24</v>
      </c>
      <c r="G1447" s="200"/>
      <c r="H1447" s="200"/>
      <c r="I1447" s="200"/>
      <c r="J1447" s="200"/>
      <c r="K1447" s="4"/>
      <c r="O1447" s="578" t="s">
        <v>411</v>
      </c>
      <c r="P1447" s="554" t="s">
        <v>378</v>
      </c>
      <c r="Q1447" s="546" t="s">
        <v>168</v>
      </c>
      <c r="R1447" s="623">
        <v>140</v>
      </c>
      <c r="S1447" s="623">
        <v>195.5</v>
      </c>
      <c r="T1447" s="700">
        <v>140</v>
      </c>
      <c r="U1447" s="700"/>
      <c r="V1447" s="700"/>
      <c r="W1447" s="700"/>
      <c r="X1447" s="700"/>
      <c r="Y1447" s="624" t="s">
        <v>1773</v>
      </c>
    </row>
    <row r="1448" spans="1:25" ht="15" thickBot="1" x14ac:dyDescent="0.35">
      <c r="A1448" s="429"/>
      <c r="B1448" s="13"/>
      <c r="C1448" s="11"/>
      <c r="D1448" s="13"/>
      <c r="E1448" s="13"/>
      <c r="F1448" s="200"/>
      <c r="G1448" s="200"/>
      <c r="H1448" s="200"/>
      <c r="I1448" s="200"/>
      <c r="J1448" s="200"/>
      <c r="K1448" s="8"/>
      <c r="O1448" s="668"/>
      <c r="P1448" s="658" t="s">
        <v>525</v>
      </c>
      <c r="Q1448" s="623" t="s">
        <v>168</v>
      </c>
      <c r="R1448" s="623">
        <v>100</v>
      </c>
      <c r="S1448" s="619" t="s">
        <v>559</v>
      </c>
      <c r="T1448" s="703">
        <v>100</v>
      </c>
      <c r="U1448" s="703"/>
      <c r="V1448" s="703"/>
      <c r="W1448" s="703"/>
      <c r="X1448" s="703"/>
      <c r="Y1448" s="624" t="s">
        <v>1810</v>
      </c>
    </row>
    <row r="1449" spans="1:25" ht="18.600000000000001" thickBot="1" x14ac:dyDescent="0.4">
      <c r="A1449" s="56" t="s">
        <v>3065</v>
      </c>
      <c r="B1449" s="53"/>
      <c r="C1449" s="83"/>
      <c r="D1449" s="27"/>
      <c r="E1449" s="27"/>
      <c r="F1449" s="27"/>
      <c r="G1449" s="27"/>
      <c r="H1449" s="27"/>
      <c r="I1449" s="27"/>
      <c r="J1449" s="27"/>
      <c r="K1449" s="16"/>
      <c r="O1449" s="421"/>
      <c r="P1449" s="414" t="s">
        <v>617</v>
      </c>
      <c r="Q1449" s="96" t="s">
        <v>168</v>
      </c>
      <c r="R1449" s="96">
        <v>150</v>
      </c>
      <c r="S1449" s="96">
        <v>415</v>
      </c>
      <c r="T1449" s="700">
        <v>150</v>
      </c>
      <c r="U1449" s="700"/>
      <c r="V1449" s="700"/>
      <c r="W1449" s="700"/>
      <c r="X1449" s="700"/>
      <c r="Y1449" s="66" t="s">
        <v>1203</v>
      </c>
    </row>
    <row r="1450" spans="1:25" x14ac:dyDescent="0.3">
      <c r="A1450" s="426" t="s">
        <v>3079</v>
      </c>
      <c r="B1450" s="14" t="s">
        <v>3066</v>
      </c>
      <c r="C1450" s="11" t="s">
        <v>3071</v>
      </c>
      <c r="D1450" s="14">
        <v>650</v>
      </c>
      <c r="E1450" s="153"/>
      <c r="F1450" s="200"/>
      <c r="G1450" s="200"/>
      <c r="H1450" s="200">
        <v>650</v>
      </c>
      <c r="I1450" s="200"/>
      <c r="J1450" s="200"/>
      <c r="K1450" s="6" t="s">
        <v>3067</v>
      </c>
      <c r="O1450" s="547"/>
      <c r="P1450" s="658" t="s">
        <v>618</v>
      </c>
      <c r="Q1450" s="623" t="s">
        <v>168</v>
      </c>
      <c r="R1450" s="623">
        <v>150</v>
      </c>
      <c r="S1450" s="623">
        <v>415</v>
      </c>
      <c r="T1450" s="700">
        <v>150</v>
      </c>
      <c r="U1450" s="700"/>
      <c r="V1450" s="700"/>
      <c r="W1450" s="700"/>
      <c r="X1450" s="700"/>
      <c r="Y1450" s="624" t="s">
        <v>1203</v>
      </c>
    </row>
    <row r="1451" spans="1:25" x14ac:dyDescent="0.3">
      <c r="A1451" s="421" t="s">
        <v>3080</v>
      </c>
      <c r="B1451" s="11" t="s">
        <v>3068</v>
      </c>
      <c r="C1451" s="11" t="s">
        <v>3071</v>
      </c>
      <c r="D1451" s="11">
        <v>435</v>
      </c>
      <c r="E1451" s="153"/>
      <c r="F1451" s="200"/>
      <c r="G1451" s="200">
        <v>435</v>
      </c>
      <c r="H1451" s="200"/>
      <c r="I1451" s="200"/>
      <c r="J1451" s="200"/>
      <c r="K1451" s="6" t="s">
        <v>3069</v>
      </c>
      <c r="O1451" s="421"/>
      <c r="P1451" s="414" t="s">
        <v>620</v>
      </c>
      <c r="Q1451" s="96" t="s">
        <v>168</v>
      </c>
      <c r="R1451" s="96">
        <v>150</v>
      </c>
      <c r="S1451" s="96">
        <v>357</v>
      </c>
      <c r="T1451" s="700">
        <v>150</v>
      </c>
      <c r="U1451" s="700"/>
      <c r="V1451" s="700"/>
      <c r="W1451" s="700"/>
      <c r="X1451" s="700"/>
      <c r="Y1451" s="66" t="s">
        <v>1204</v>
      </c>
    </row>
    <row r="1452" spans="1:25" x14ac:dyDescent="0.3">
      <c r="A1452" s="421"/>
      <c r="B1452" s="11" t="s">
        <v>3070</v>
      </c>
      <c r="C1452" s="11" t="s">
        <v>2079</v>
      </c>
      <c r="D1452" s="11">
        <v>190</v>
      </c>
      <c r="E1452" s="153"/>
      <c r="F1452" s="200">
        <v>190</v>
      </c>
      <c r="G1452" s="200"/>
      <c r="H1452" s="200"/>
      <c r="I1452" s="200"/>
      <c r="J1452" s="200"/>
      <c r="K1452" s="6" t="s">
        <v>3072</v>
      </c>
      <c r="O1452" s="547"/>
      <c r="P1452" s="658" t="s">
        <v>619</v>
      </c>
      <c r="Q1452" s="623" t="s">
        <v>168</v>
      </c>
      <c r="R1452" s="623">
        <v>150</v>
      </c>
      <c r="S1452" s="623">
        <v>357</v>
      </c>
      <c r="T1452" s="700">
        <v>150</v>
      </c>
      <c r="U1452" s="700"/>
      <c r="V1452" s="700"/>
      <c r="W1452" s="700"/>
      <c r="X1452" s="700"/>
      <c r="Y1452" s="624" t="s">
        <v>1205</v>
      </c>
    </row>
    <row r="1453" spans="1:25" x14ac:dyDescent="0.3">
      <c r="A1453" s="421"/>
      <c r="B1453" s="11" t="s">
        <v>3073</v>
      </c>
      <c r="C1453" s="11" t="s">
        <v>3071</v>
      </c>
      <c r="D1453" s="11">
        <v>650</v>
      </c>
      <c r="E1453" s="153"/>
      <c r="F1453" s="200"/>
      <c r="G1453" s="200"/>
      <c r="H1453" s="200">
        <v>650</v>
      </c>
      <c r="I1453" s="200"/>
      <c r="J1453" s="200"/>
      <c r="K1453" s="6" t="s">
        <v>3074</v>
      </c>
      <c r="O1453" s="421"/>
      <c r="P1453" s="414" t="s">
        <v>621</v>
      </c>
      <c r="Q1453" s="96" t="s">
        <v>168</v>
      </c>
      <c r="R1453" s="96">
        <v>150</v>
      </c>
      <c r="S1453" s="96">
        <v>400</v>
      </c>
      <c r="T1453" s="700">
        <v>150</v>
      </c>
      <c r="U1453" s="700"/>
      <c r="V1453" s="700"/>
      <c r="W1453" s="700"/>
      <c r="X1453" s="700"/>
      <c r="Y1453" s="66" t="s">
        <v>1206</v>
      </c>
    </row>
    <row r="1454" spans="1:25" x14ac:dyDescent="0.3">
      <c r="A1454" s="421"/>
      <c r="B1454" s="11" t="s">
        <v>3075</v>
      </c>
      <c r="C1454" s="11" t="s">
        <v>3071</v>
      </c>
      <c r="D1454" s="11">
        <v>435</v>
      </c>
      <c r="E1454" s="153"/>
      <c r="F1454" s="200"/>
      <c r="G1454" s="200">
        <v>435</v>
      </c>
      <c r="H1454" s="200"/>
      <c r="I1454" s="200"/>
      <c r="J1454" s="200"/>
      <c r="K1454" s="6" t="s">
        <v>3076</v>
      </c>
      <c r="O1454" s="547"/>
      <c r="P1454" s="658" t="s">
        <v>622</v>
      </c>
      <c r="Q1454" s="623" t="s">
        <v>168</v>
      </c>
      <c r="R1454" s="623">
        <v>150</v>
      </c>
      <c r="S1454" s="623">
        <v>400</v>
      </c>
      <c r="T1454" s="700">
        <v>150</v>
      </c>
      <c r="U1454" s="700"/>
      <c r="V1454" s="700"/>
      <c r="W1454" s="700"/>
      <c r="X1454" s="700"/>
      <c r="Y1454" s="624" t="s">
        <v>1206</v>
      </c>
    </row>
    <row r="1455" spans="1:25" ht="15" thickBot="1" x14ac:dyDescent="0.35">
      <c r="A1455" s="429"/>
      <c r="B1455" s="13" t="s">
        <v>3077</v>
      </c>
      <c r="C1455" s="11" t="s">
        <v>2079</v>
      </c>
      <c r="D1455" s="13">
        <v>190</v>
      </c>
      <c r="E1455" s="154"/>
      <c r="F1455" s="200">
        <v>190</v>
      </c>
      <c r="G1455" s="200"/>
      <c r="H1455" s="200"/>
      <c r="I1455" s="200"/>
      <c r="J1455" s="200"/>
      <c r="K1455" s="114" t="s">
        <v>3078</v>
      </c>
      <c r="O1455" s="547"/>
      <c r="P1455" s="658" t="s">
        <v>663</v>
      </c>
      <c r="Q1455" s="623" t="s">
        <v>168</v>
      </c>
      <c r="R1455" s="623">
        <v>60</v>
      </c>
      <c r="S1455" s="623">
        <v>136</v>
      </c>
      <c r="T1455" s="700">
        <v>60</v>
      </c>
      <c r="U1455" s="700"/>
      <c r="V1455" s="700"/>
      <c r="W1455" s="700"/>
      <c r="X1455" s="700"/>
      <c r="Y1455" s="624"/>
    </row>
    <row r="1456" spans="1:25" ht="18.600000000000001" thickBot="1" x14ac:dyDescent="0.4">
      <c r="A1456" s="56" t="s">
        <v>3082</v>
      </c>
      <c r="B1456" s="53"/>
      <c r="C1456" s="83"/>
      <c r="D1456" s="27"/>
      <c r="E1456" s="27"/>
      <c r="F1456" s="27"/>
      <c r="G1456" s="27"/>
      <c r="H1456" s="27"/>
      <c r="I1456" s="27"/>
      <c r="J1456" s="27"/>
      <c r="K1456" s="16"/>
      <c r="O1456" s="421"/>
      <c r="P1456" s="414" t="s">
        <v>664</v>
      </c>
      <c r="Q1456" s="96" t="s">
        <v>168</v>
      </c>
      <c r="R1456" s="96">
        <v>120</v>
      </c>
      <c r="S1456" s="96">
        <v>276</v>
      </c>
      <c r="T1456" s="700">
        <v>120</v>
      </c>
      <c r="U1456" s="700"/>
      <c r="V1456" s="700"/>
      <c r="W1456" s="700"/>
      <c r="X1456" s="700"/>
      <c r="Y1456" s="66"/>
    </row>
    <row r="1457" spans="1:25" x14ac:dyDescent="0.3">
      <c r="A1457" s="426" t="s">
        <v>3086</v>
      </c>
      <c r="B1457" s="14" t="s">
        <v>3083</v>
      </c>
      <c r="C1457" s="11" t="s">
        <v>2065</v>
      </c>
      <c r="D1457" s="14">
        <v>330</v>
      </c>
      <c r="E1457" s="57">
        <v>1000</v>
      </c>
      <c r="F1457" s="200"/>
      <c r="G1457" s="200">
        <v>330</v>
      </c>
      <c r="H1457" s="200"/>
      <c r="I1457" s="200"/>
      <c r="J1457" s="200"/>
      <c r="K1457" s="6" t="s">
        <v>3084</v>
      </c>
      <c r="O1457" s="437"/>
      <c r="P1457" s="414" t="s">
        <v>695</v>
      </c>
      <c r="Q1457" s="96" t="s">
        <v>168</v>
      </c>
      <c r="R1457" s="96">
        <v>55</v>
      </c>
      <c r="S1457" s="96">
        <v>154</v>
      </c>
      <c r="T1457" s="703">
        <v>55</v>
      </c>
      <c r="U1457" s="703"/>
      <c r="V1457" s="703"/>
      <c r="W1457" s="703"/>
      <c r="X1457" s="703"/>
      <c r="Y1457" s="66" t="s">
        <v>1835</v>
      </c>
    </row>
    <row r="1458" spans="1:25" x14ac:dyDescent="0.3">
      <c r="A1458" s="421" t="s">
        <v>3087</v>
      </c>
      <c r="B1458" s="11" t="s">
        <v>3085</v>
      </c>
      <c r="C1458" s="11" t="s">
        <v>168</v>
      </c>
      <c r="D1458" s="11">
        <v>96</v>
      </c>
      <c r="E1458" s="153"/>
      <c r="F1458" s="200">
        <v>96</v>
      </c>
      <c r="G1458" s="200"/>
      <c r="H1458" s="200"/>
      <c r="I1458" s="200"/>
      <c r="J1458" s="200"/>
      <c r="K1458" s="4"/>
      <c r="O1458" s="668"/>
      <c r="P1458" s="658" t="s">
        <v>696</v>
      </c>
      <c r="Q1458" s="623" t="s">
        <v>168</v>
      </c>
      <c r="R1458" s="623">
        <v>110</v>
      </c>
      <c r="S1458" s="623">
        <v>308</v>
      </c>
      <c r="T1458" s="703">
        <v>110</v>
      </c>
      <c r="U1458" s="703"/>
      <c r="V1458" s="703"/>
      <c r="W1458" s="703"/>
      <c r="X1458" s="703"/>
      <c r="Y1458" s="624" t="s">
        <v>1835</v>
      </c>
    </row>
    <row r="1459" spans="1:25" ht="15" thickBot="1" x14ac:dyDescent="0.35">
      <c r="A1459" s="429"/>
      <c r="B1459" s="13"/>
      <c r="C1459" s="11"/>
      <c r="D1459" s="13"/>
      <c r="E1459" s="13"/>
      <c r="F1459" s="200"/>
      <c r="G1459" s="200"/>
      <c r="H1459" s="200"/>
      <c r="I1459" s="200"/>
      <c r="J1459" s="200"/>
      <c r="K1459" s="8"/>
      <c r="O1459" s="437"/>
      <c r="P1459" s="414" t="s">
        <v>697</v>
      </c>
      <c r="Q1459" s="96" t="s">
        <v>168</v>
      </c>
      <c r="R1459" s="96">
        <v>180</v>
      </c>
      <c r="S1459" s="96">
        <v>512</v>
      </c>
      <c r="T1459" s="703">
        <v>180</v>
      </c>
      <c r="U1459" s="703"/>
      <c r="V1459" s="703"/>
      <c r="W1459" s="703"/>
      <c r="X1459" s="703"/>
      <c r="Y1459" s="66" t="s">
        <v>1835</v>
      </c>
    </row>
    <row r="1460" spans="1:25" ht="18.600000000000001" thickBot="1" x14ac:dyDescent="0.4">
      <c r="A1460" s="56" t="s">
        <v>3556</v>
      </c>
      <c r="B1460" s="53"/>
      <c r="C1460" s="83"/>
      <c r="D1460" s="27"/>
      <c r="E1460" s="27"/>
      <c r="F1460" s="27"/>
      <c r="G1460" s="27"/>
      <c r="H1460" s="27"/>
      <c r="I1460" s="27"/>
      <c r="J1460" s="27"/>
      <c r="K1460" s="16"/>
      <c r="O1460" s="668"/>
      <c r="P1460" s="658" t="s">
        <v>698</v>
      </c>
      <c r="Q1460" s="623" t="s">
        <v>168</v>
      </c>
      <c r="R1460" s="623">
        <v>200</v>
      </c>
      <c r="S1460" s="623">
        <v>564</v>
      </c>
      <c r="T1460" s="703">
        <v>200</v>
      </c>
      <c r="U1460" s="703"/>
      <c r="V1460" s="703"/>
      <c r="W1460" s="703"/>
      <c r="X1460" s="703"/>
      <c r="Y1460" s="624" t="s">
        <v>1835</v>
      </c>
    </row>
    <row r="1461" spans="1:25" x14ac:dyDescent="0.3">
      <c r="A1461" s="426" t="s">
        <v>3088</v>
      </c>
      <c r="B1461" s="14" t="s">
        <v>3089</v>
      </c>
      <c r="C1461" s="11" t="s">
        <v>15</v>
      </c>
      <c r="D1461" s="14">
        <v>9</v>
      </c>
      <c r="E1461" s="14">
        <v>8.1999999999999993</v>
      </c>
      <c r="F1461" s="200">
        <v>9</v>
      </c>
      <c r="G1461" s="200"/>
      <c r="H1461" s="200"/>
      <c r="I1461" s="200"/>
      <c r="J1461" s="200"/>
      <c r="K1461" s="6" t="s">
        <v>3090</v>
      </c>
      <c r="O1461" s="437"/>
      <c r="P1461" s="414" t="s">
        <v>699</v>
      </c>
      <c r="Q1461" s="96" t="s">
        <v>168</v>
      </c>
      <c r="R1461" s="96">
        <v>220</v>
      </c>
      <c r="S1461" s="96">
        <v>616</v>
      </c>
      <c r="T1461" s="703">
        <v>220</v>
      </c>
      <c r="U1461" s="703"/>
      <c r="V1461" s="703"/>
      <c r="W1461" s="703"/>
      <c r="X1461" s="703"/>
      <c r="Y1461" s="66" t="s">
        <v>1835</v>
      </c>
    </row>
    <row r="1462" spans="1:25" x14ac:dyDescent="0.3">
      <c r="A1462" s="421"/>
      <c r="B1462" s="11" t="s">
        <v>3091</v>
      </c>
      <c r="C1462" s="11" t="s">
        <v>15</v>
      </c>
      <c r="D1462" s="14">
        <v>9</v>
      </c>
      <c r="E1462" s="14">
        <v>10.199999999999999</v>
      </c>
      <c r="F1462" s="200">
        <v>9</v>
      </c>
      <c r="G1462" s="200"/>
      <c r="H1462" s="200"/>
      <c r="I1462" s="200"/>
      <c r="J1462" s="200"/>
      <c r="K1462" s="6" t="s">
        <v>3090</v>
      </c>
      <c r="O1462" s="547"/>
      <c r="P1462" s="658" t="s">
        <v>720</v>
      </c>
      <c r="Q1462" s="623" t="s">
        <v>168</v>
      </c>
      <c r="R1462" s="623">
        <v>41</v>
      </c>
      <c r="S1462" s="623">
        <v>141</v>
      </c>
      <c r="T1462" s="700">
        <v>41</v>
      </c>
      <c r="U1462" s="700"/>
      <c r="V1462" s="700"/>
      <c r="W1462" s="700"/>
      <c r="X1462" s="700"/>
      <c r="Y1462" s="624" t="s">
        <v>1852</v>
      </c>
    </row>
    <row r="1463" spans="1:25" ht="15" thickBot="1" x14ac:dyDescent="0.35">
      <c r="A1463" s="429"/>
      <c r="B1463" s="13" t="s">
        <v>3092</v>
      </c>
      <c r="C1463" s="11" t="s">
        <v>2065</v>
      </c>
      <c r="D1463" s="13">
        <v>19</v>
      </c>
      <c r="E1463" s="13">
        <v>25</v>
      </c>
      <c r="F1463" s="200">
        <v>19</v>
      </c>
      <c r="G1463" s="200"/>
      <c r="H1463" s="200"/>
      <c r="I1463" s="200"/>
      <c r="J1463" s="200"/>
      <c r="K1463" s="114" t="s">
        <v>3090</v>
      </c>
      <c r="O1463" s="421"/>
      <c r="P1463" s="414" t="s">
        <v>721</v>
      </c>
      <c r="Q1463" s="96" t="s">
        <v>168</v>
      </c>
      <c r="R1463" s="96">
        <v>42</v>
      </c>
      <c r="S1463" s="96">
        <v>138</v>
      </c>
      <c r="T1463" s="700">
        <v>42</v>
      </c>
      <c r="U1463" s="700"/>
      <c r="V1463" s="700"/>
      <c r="W1463" s="700"/>
      <c r="X1463" s="700"/>
      <c r="Y1463" s="66" t="s">
        <v>1853</v>
      </c>
    </row>
    <row r="1464" spans="1:25" ht="18.600000000000001" thickBot="1" x14ac:dyDescent="0.4">
      <c r="A1464" s="56" t="s">
        <v>3093</v>
      </c>
      <c r="B1464" s="53"/>
      <c r="C1464" s="83"/>
      <c r="D1464" s="27"/>
      <c r="E1464" s="27"/>
      <c r="F1464" s="27"/>
      <c r="G1464" s="27"/>
      <c r="H1464" s="27"/>
      <c r="I1464" s="27"/>
      <c r="J1464" s="27"/>
      <c r="K1464" s="16"/>
      <c r="O1464" s="547"/>
      <c r="P1464" s="658" t="s">
        <v>722</v>
      </c>
      <c r="Q1464" s="623" t="s">
        <v>168</v>
      </c>
      <c r="R1464" s="623">
        <v>72</v>
      </c>
      <c r="S1464" s="623">
        <v>246</v>
      </c>
      <c r="T1464" s="700">
        <v>72</v>
      </c>
      <c r="U1464" s="700"/>
      <c r="V1464" s="700"/>
      <c r="W1464" s="700"/>
      <c r="X1464" s="700"/>
      <c r="Y1464" s="624" t="s">
        <v>1852</v>
      </c>
    </row>
    <row r="1465" spans="1:25" x14ac:dyDescent="0.3">
      <c r="A1465" s="518" t="s">
        <v>3113</v>
      </c>
      <c r="B1465" s="14" t="s">
        <v>3095</v>
      </c>
      <c r="C1465" s="11" t="s">
        <v>2065</v>
      </c>
      <c r="D1465" s="14">
        <v>70</v>
      </c>
      <c r="E1465" s="14">
        <v>130</v>
      </c>
      <c r="F1465" s="200">
        <v>70</v>
      </c>
      <c r="G1465" s="200"/>
      <c r="H1465" s="200"/>
      <c r="I1465" s="200"/>
      <c r="J1465" s="200"/>
      <c r="K1465" s="6" t="s">
        <v>3094</v>
      </c>
      <c r="O1465" s="421"/>
      <c r="P1465" s="746" t="s">
        <v>723</v>
      </c>
      <c r="Q1465" s="96" t="s">
        <v>168</v>
      </c>
      <c r="R1465" s="97">
        <v>73</v>
      </c>
      <c r="S1465" s="97">
        <v>241</v>
      </c>
      <c r="T1465" s="738">
        <v>73</v>
      </c>
      <c r="U1465" s="738"/>
      <c r="V1465" s="738"/>
      <c r="W1465" s="738"/>
      <c r="X1465" s="738"/>
      <c r="Y1465" s="76" t="s">
        <v>1853</v>
      </c>
    </row>
    <row r="1466" spans="1:25" x14ac:dyDescent="0.3">
      <c r="A1466" s="421" t="s">
        <v>3114</v>
      </c>
      <c r="B1466" s="11" t="s">
        <v>3096</v>
      </c>
      <c r="C1466" s="11" t="s">
        <v>2065</v>
      </c>
      <c r="D1466" s="11">
        <v>93</v>
      </c>
      <c r="E1466" s="11">
        <v>170</v>
      </c>
      <c r="F1466" s="200">
        <v>93</v>
      </c>
      <c r="G1466" s="200"/>
      <c r="H1466" s="200"/>
      <c r="I1466" s="200"/>
      <c r="J1466" s="200"/>
      <c r="K1466" s="6" t="s">
        <v>3094</v>
      </c>
      <c r="O1466" s="547"/>
      <c r="P1466" s="658" t="s">
        <v>754</v>
      </c>
      <c r="Q1466" s="623" t="s">
        <v>168</v>
      </c>
      <c r="R1466" s="623">
        <v>120</v>
      </c>
      <c r="S1466" s="623">
        <v>300</v>
      </c>
      <c r="T1466" s="700">
        <v>120</v>
      </c>
      <c r="U1466" s="700"/>
      <c r="V1466" s="700"/>
      <c r="W1466" s="700"/>
      <c r="X1466" s="700"/>
      <c r="Y1466" s="624" t="s">
        <v>1867</v>
      </c>
    </row>
    <row r="1467" spans="1:25" x14ac:dyDescent="0.3">
      <c r="A1467" s="421"/>
      <c r="B1467" s="11" t="s">
        <v>3097</v>
      </c>
      <c r="C1467" s="11" t="s">
        <v>2065</v>
      </c>
      <c r="D1467" s="11">
        <v>118</v>
      </c>
      <c r="E1467" s="11">
        <v>215</v>
      </c>
      <c r="F1467" s="200">
        <v>118</v>
      </c>
      <c r="G1467" s="200"/>
      <c r="H1467" s="200"/>
      <c r="I1467" s="200"/>
      <c r="J1467" s="200"/>
      <c r="K1467" s="6" t="s">
        <v>3094</v>
      </c>
      <c r="O1467" s="547"/>
      <c r="P1467" s="554" t="s">
        <v>866</v>
      </c>
      <c r="Q1467" s="546" t="s">
        <v>168</v>
      </c>
      <c r="R1467" s="546">
        <v>120</v>
      </c>
      <c r="S1467" s="546">
        <v>240</v>
      </c>
      <c r="T1467" s="703">
        <v>120</v>
      </c>
      <c r="U1467" s="703"/>
      <c r="V1467" s="703"/>
      <c r="W1467" s="703"/>
      <c r="X1467" s="703"/>
      <c r="Y1467" s="562" t="s">
        <v>1910</v>
      </c>
    </row>
    <row r="1468" spans="1:25" x14ac:dyDescent="0.3">
      <c r="A1468" s="429"/>
      <c r="B1468" s="13" t="s">
        <v>3098</v>
      </c>
      <c r="C1468" s="11" t="s">
        <v>424</v>
      </c>
      <c r="D1468" s="11">
        <v>140</v>
      </c>
      <c r="E1468" s="11">
        <v>260</v>
      </c>
      <c r="F1468" s="200">
        <v>140</v>
      </c>
      <c r="G1468" s="200"/>
      <c r="H1468" s="200"/>
      <c r="I1468" s="200"/>
      <c r="J1468" s="200"/>
      <c r="K1468" s="6" t="s">
        <v>3094</v>
      </c>
      <c r="O1468" s="435" t="s">
        <v>901</v>
      </c>
      <c r="P1468" s="405" t="s">
        <v>893</v>
      </c>
      <c r="Q1468" s="96" t="s">
        <v>168</v>
      </c>
      <c r="R1468" s="26">
        <v>150</v>
      </c>
      <c r="S1468" s="26">
        <v>400</v>
      </c>
      <c r="T1468" s="703">
        <v>150</v>
      </c>
      <c r="U1468" s="703"/>
      <c r="V1468" s="703"/>
      <c r="W1468" s="703"/>
      <c r="X1468" s="703"/>
      <c r="Y1468" s="66" t="s">
        <v>1924</v>
      </c>
    </row>
    <row r="1469" spans="1:25" x14ac:dyDescent="0.3">
      <c r="A1469" s="421"/>
      <c r="B1469" s="11" t="s">
        <v>3099</v>
      </c>
      <c r="C1469" s="11" t="s">
        <v>424</v>
      </c>
      <c r="D1469" s="11">
        <v>186</v>
      </c>
      <c r="E1469" s="11">
        <v>340</v>
      </c>
      <c r="F1469" s="200">
        <v>186</v>
      </c>
      <c r="G1469" s="200"/>
      <c r="H1469" s="200"/>
      <c r="I1469" s="200"/>
      <c r="J1469" s="200"/>
      <c r="K1469" s="6" t="s">
        <v>3094</v>
      </c>
      <c r="O1469" s="555"/>
      <c r="P1469" s="546" t="s">
        <v>2686</v>
      </c>
      <c r="Q1469" s="546" t="s">
        <v>168</v>
      </c>
      <c r="R1469" s="546">
        <v>180</v>
      </c>
      <c r="S1469" s="546">
        <v>358</v>
      </c>
      <c r="T1469" s="703">
        <v>180</v>
      </c>
      <c r="U1469" s="703"/>
      <c r="V1469" s="703"/>
      <c r="W1469" s="703"/>
      <c r="X1469" s="703"/>
      <c r="Y1469" s="574" t="s">
        <v>2685</v>
      </c>
    </row>
    <row r="1470" spans="1:25" x14ac:dyDescent="0.3">
      <c r="A1470" s="421"/>
      <c r="B1470" s="11" t="s">
        <v>3100</v>
      </c>
      <c r="C1470" s="11" t="s">
        <v>424</v>
      </c>
      <c r="D1470" s="11">
        <v>235</v>
      </c>
      <c r="E1470" s="11">
        <v>430</v>
      </c>
      <c r="F1470" s="200">
        <v>235</v>
      </c>
      <c r="G1470" s="200"/>
      <c r="H1470" s="200"/>
      <c r="I1470" s="200"/>
      <c r="J1470" s="200"/>
      <c r="K1470" s="6" t="s">
        <v>3094</v>
      </c>
      <c r="O1470" s="420"/>
      <c r="P1470" s="11" t="s">
        <v>2687</v>
      </c>
      <c r="Q1470" s="11" t="s">
        <v>168</v>
      </c>
      <c r="R1470" s="11">
        <v>180</v>
      </c>
      <c r="S1470" s="11">
        <v>358</v>
      </c>
      <c r="T1470" s="703">
        <v>180</v>
      </c>
      <c r="U1470" s="703"/>
      <c r="V1470" s="703"/>
      <c r="W1470" s="703"/>
      <c r="X1470" s="703"/>
      <c r="Y1470" s="6" t="s">
        <v>2684</v>
      </c>
    </row>
    <row r="1471" spans="1:25" x14ac:dyDescent="0.3">
      <c r="A1471" s="421"/>
      <c r="B1471" s="11" t="s">
        <v>3101</v>
      </c>
      <c r="C1471" s="11" t="s">
        <v>428</v>
      </c>
      <c r="D1471" s="11">
        <v>280</v>
      </c>
      <c r="E1471" s="11">
        <v>520</v>
      </c>
      <c r="F1471" s="200"/>
      <c r="G1471" s="200">
        <v>280</v>
      </c>
      <c r="H1471" s="200"/>
      <c r="I1471" s="200"/>
      <c r="J1471" s="200"/>
      <c r="K1471" s="6" t="s">
        <v>3094</v>
      </c>
      <c r="O1471" s="587"/>
      <c r="P1471" s="551" t="s">
        <v>1427</v>
      </c>
      <c r="Q1471" s="546" t="s">
        <v>2117</v>
      </c>
      <c r="R1471" s="552">
        <v>40</v>
      </c>
      <c r="S1471" s="552">
        <v>85</v>
      </c>
      <c r="T1471" s="316">
        <v>40</v>
      </c>
      <c r="U1471" s="316"/>
      <c r="V1471" s="316"/>
      <c r="W1471" s="316"/>
      <c r="X1471" s="316"/>
      <c r="Y1471" s="575" t="s">
        <v>1972</v>
      </c>
    </row>
    <row r="1472" spans="1:25" x14ac:dyDescent="0.3">
      <c r="A1472" s="421"/>
      <c r="B1472" s="11" t="s">
        <v>3102</v>
      </c>
      <c r="C1472" s="11" t="s">
        <v>428</v>
      </c>
      <c r="D1472" s="11">
        <v>370</v>
      </c>
      <c r="E1472" s="11">
        <v>680</v>
      </c>
      <c r="F1472" s="200"/>
      <c r="G1472" s="200">
        <v>370</v>
      </c>
      <c r="H1472" s="200"/>
      <c r="I1472" s="200"/>
      <c r="J1472" s="200"/>
      <c r="K1472" s="6" t="s">
        <v>3094</v>
      </c>
      <c r="O1472" s="421"/>
      <c r="P1472" s="40" t="s">
        <v>1533</v>
      </c>
      <c r="Q1472" s="11" t="s">
        <v>1534</v>
      </c>
      <c r="R1472" s="11">
        <v>36</v>
      </c>
      <c r="S1472" s="11">
        <v>80</v>
      </c>
      <c r="T1472" s="281">
        <v>36</v>
      </c>
      <c r="U1472" s="281"/>
      <c r="V1472" s="281"/>
      <c r="W1472" s="281"/>
      <c r="X1472" s="281"/>
      <c r="Y1472" s="6" t="s">
        <v>1527</v>
      </c>
    </row>
    <row r="1473" spans="1:25" x14ac:dyDescent="0.3">
      <c r="A1473" s="421"/>
      <c r="B1473" s="11" t="s">
        <v>3103</v>
      </c>
      <c r="C1473" s="11" t="s">
        <v>428</v>
      </c>
      <c r="D1473" s="11">
        <v>470</v>
      </c>
      <c r="E1473" s="11">
        <v>860</v>
      </c>
      <c r="F1473" s="200"/>
      <c r="G1473" s="200">
        <v>470</v>
      </c>
      <c r="H1473" s="200"/>
      <c r="I1473" s="200"/>
      <c r="J1473" s="200"/>
      <c r="K1473" s="6" t="s">
        <v>3094</v>
      </c>
      <c r="O1473" s="547"/>
      <c r="P1473" s="554" t="s">
        <v>1535</v>
      </c>
      <c r="Q1473" s="546" t="s">
        <v>1534</v>
      </c>
      <c r="R1473" s="546">
        <v>60</v>
      </c>
      <c r="S1473" s="624">
        <v>130</v>
      </c>
      <c r="T1473" s="281">
        <v>60</v>
      </c>
      <c r="U1473" s="281"/>
      <c r="V1473" s="281"/>
      <c r="W1473" s="281"/>
      <c r="X1473" s="281"/>
      <c r="Y1473" s="574" t="s">
        <v>1527</v>
      </c>
    </row>
    <row r="1474" spans="1:25" x14ac:dyDescent="0.3">
      <c r="A1474" s="421"/>
      <c r="B1474" s="11" t="s">
        <v>3104</v>
      </c>
      <c r="C1474" s="11" t="s">
        <v>424</v>
      </c>
      <c r="D1474" s="11">
        <v>100</v>
      </c>
      <c r="E1474" s="11">
        <v>160</v>
      </c>
      <c r="F1474" s="200">
        <v>100</v>
      </c>
      <c r="G1474" s="200"/>
      <c r="H1474" s="200"/>
      <c r="I1474" s="200"/>
      <c r="J1474" s="200"/>
      <c r="K1474" s="6" t="s">
        <v>3108</v>
      </c>
      <c r="O1474" s="547"/>
      <c r="P1474" s="740" t="s">
        <v>1569</v>
      </c>
      <c r="Q1474" s="623" t="s">
        <v>168</v>
      </c>
      <c r="R1474" s="624">
        <v>235</v>
      </c>
      <c r="S1474" s="630"/>
      <c r="T1474" s="703">
        <v>235</v>
      </c>
      <c r="U1474" s="703"/>
      <c r="V1474" s="703"/>
      <c r="W1474" s="703"/>
      <c r="X1474" s="703"/>
      <c r="Y1474" s="624" t="s">
        <v>1570</v>
      </c>
    </row>
    <row r="1475" spans="1:25" x14ac:dyDescent="0.3">
      <c r="A1475" s="421"/>
      <c r="B1475" s="11" t="s">
        <v>3105</v>
      </c>
      <c r="C1475" s="11" t="s">
        <v>424</v>
      </c>
      <c r="D1475" s="11">
        <v>150</v>
      </c>
      <c r="E1475" s="11">
        <v>240</v>
      </c>
      <c r="F1475" s="200">
        <v>150</v>
      </c>
      <c r="G1475" s="200"/>
      <c r="H1475" s="200"/>
      <c r="I1475" s="200"/>
      <c r="J1475" s="200"/>
      <c r="K1475" s="6" t="s">
        <v>3108</v>
      </c>
      <c r="O1475" s="547"/>
      <c r="P1475" s="554" t="s">
        <v>2571</v>
      </c>
      <c r="Q1475" s="546" t="s">
        <v>168</v>
      </c>
      <c r="R1475" s="546">
        <v>50</v>
      </c>
      <c r="S1475" s="648"/>
      <c r="T1475" s="703">
        <v>50</v>
      </c>
      <c r="U1475" s="703"/>
      <c r="V1475" s="703"/>
      <c r="W1475" s="703"/>
      <c r="X1475" s="703"/>
      <c r="Y1475" s="562" t="s">
        <v>2574</v>
      </c>
    </row>
    <row r="1476" spans="1:25" x14ac:dyDescent="0.3">
      <c r="A1476" s="421"/>
      <c r="B1476" s="11" t="s">
        <v>3106</v>
      </c>
      <c r="C1476" s="11" t="s">
        <v>424</v>
      </c>
      <c r="D1476" s="11">
        <v>200</v>
      </c>
      <c r="E1476" s="11">
        <v>320</v>
      </c>
      <c r="F1476" s="200">
        <v>200</v>
      </c>
      <c r="G1476" s="200"/>
      <c r="H1476" s="200"/>
      <c r="I1476" s="200"/>
      <c r="J1476" s="200"/>
      <c r="K1476" s="6" t="s">
        <v>3108</v>
      </c>
      <c r="O1476" s="668"/>
      <c r="P1476" s="551" t="s">
        <v>2604</v>
      </c>
      <c r="Q1476" s="546" t="s">
        <v>168</v>
      </c>
      <c r="R1476" s="552">
        <v>60</v>
      </c>
      <c r="S1476" s="552">
        <v>108</v>
      </c>
      <c r="T1476" s="314">
        <v>60</v>
      </c>
      <c r="U1476" s="314"/>
      <c r="V1476" s="314"/>
      <c r="W1476" s="314"/>
      <c r="X1476" s="314"/>
      <c r="Y1476" s="575"/>
    </row>
    <row r="1477" spans="1:25" x14ac:dyDescent="0.3">
      <c r="A1477" s="421"/>
      <c r="B1477" s="11" t="s">
        <v>3107</v>
      </c>
      <c r="C1477" s="11" t="s">
        <v>424</v>
      </c>
      <c r="D1477" s="11">
        <v>250</v>
      </c>
      <c r="E1477" s="11">
        <v>400</v>
      </c>
      <c r="F1477" s="200"/>
      <c r="G1477" s="200">
        <v>250</v>
      </c>
      <c r="H1477" s="200"/>
      <c r="I1477" s="200"/>
      <c r="J1477" s="200"/>
      <c r="K1477" s="6" t="s">
        <v>3108</v>
      </c>
      <c r="O1477" s="437"/>
      <c r="P1477" s="252" t="s">
        <v>2605</v>
      </c>
      <c r="Q1477" s="11" t="s">
        <v>168</v>
      </c>
      <c r="R1477" s="11">
        <v>120</v>
      </c>
      <c r="S1477" s="11">
        <v>216</v>
      </c>
      <c r="T1477" s="314">
        <v>120</v>
      </c>
      <c r="U1477" s="314"/>
      <c r="V1477" s="314"/>
      <c r="W1477" s="314"/>
      <c r="X1477" s="314"/>
      <c r="Y1477" s="4"/>
    </row>
    <row r="1478" spans="1:25" x14ac:dyDescent="0.3">
      <c r="A1478" s="421"/>
      <c r="B1478" s="11" t="s">
        <v>3109</v>
      </c>
      <c r="C1478" s="11" t="s">
        <v>3110</v>
      </c>
      <c r="D1478" s="11">
        <v>35</v>
      </c>
      <c r="E1478" s="11">
        <v>66</v>
      </c>
      <c r="F1478" s="200">
        <v>35</v>
      </c>
      <c r="G1478" s="200"/>
      <c r="H1478" s="200"/>
      <c r="I1478" s="200"/>
      <c r="J1478" s="200"/>
      <c r="K1478" s="6" t="s">
        <v>3111</v>
      </c>
      <c r="O1478" s="668"/>
      <c r="P1478" s="554" t="s">
        <v>2606</v>
      </c>
      <c r="Q1478" s="546" t="s">
        <v>168</v>
      </c>
      <c r="R1478" s="546">
        <v>40</v>
      </c>
      <c r="S1478" s="546">
        <v>78</v>
      </c>
      <c r="T1478" s="281">
        <v>40</v>
      </c>
      <c r="U1478" s="281"/>
      <c r="V1478" s="314"/>
      <c r="W1478" s="314"/>
      <c r="X1478" s="314"/>
      <c r="Y1478" s="562"/>
    </row>
    <row r="1479" spans="1:25" ht="15" thickBot="1" x14ac:dyDescent="0.35">
      <c r="A1479" s="429"/>
      <c r="B1479" s="13" t="s">
        <v>3112</v>
      </c>
      <c r="C1479" s="11" t="s">
        <v>3110</v>
      </c>
      <c r="D1479" s="13">
        <v>35</v>
      </c>
      <c r="E1479" s="13">
        <v>66</v>
      </c>
      <c r="F1479" s="200">
        <v>35</v>
      </c>
      <c r="G1479" s="200"/>
      <c r="H1479" s="200"/>
      <c r="I1479" s="200"/>
      <c r="J1479" s="200"/>
      <c r="K1479" s="114" t="s">
        <v>3111</v>
      </c>
      <c r="O1479" s="421" t="s">
        <v>3087</v>
      </c>
      <c r="P1479" s="11" t="s">
        <v>3085</v>
      </c>
      <c r="Q1479" s="11" t="s">
        <v>168</v>
      </c>
      <c r="R1479" s="11">
        <v>96</v>
      </c>
      <c r="S1479" s="630"/>
      <c r="T1479" s="703">
        <v>96</v>
      </c>
      <c r="U1479" s="703"/>
      <c r="V1479" s="703"/>
      <c r="W1479" s="703"/>
      <c r="X1479" s="703"/>
      <c r="Y1479" s="4"/>
    </row>
    <row r="1480" spans="1:25" ht="18.600000000000001" thickBot="1" x14ac:dyDescent="0.4">
      <c r="A1480" s="56" t="s">
        <v>3117</v>
      </c>
      <c r="B1480" s="53"/>
      <c r="C1480" s="83"/>
      <c r="D1480" s="27"/>
      <c r="E1480" s="27"/>
      <c r="F1480" s="27"/>
      <c r="G1480" s="27"/>
      <c r="H1480" s="27"/>
      <c r="I1480" s="27"/>
      <c r="J1480" s="27"/>
      <c r="K1480" s="16"/>
      <c r="O1480" s="421"/>
      <c r="P1480" s="11" t="s">
        <v>3109</v>
      </c>
      <c r="Q1480" s="11" t="s">
        <v>3110</v>
      </c>
      <c r="R1480" s="11">
        <v>35</v>
      </c>
      <c r="S1480" s="11">
        <v>66</v>
      </c>
      <c r="T1480" s="703">
        <v>35</v>
      </c>
      <c r="U1480" s="703"/>
      <c r="V1480" s="703"/>
      <c r="W1480" s="703"/>
      <c r="X1480" s="703"/>
      <c r="Y1480" s="6" t="s">
        <v>3111</v>
      </c>
    </row>
    <row r="1481" spans="1:25" x14ac:dyDescent="0.3">
      <c r="A1481" s="426" t="s">
        <v>3120</v>
      </c>
      <c r="B1481" s="14" t="s">
        <v>3115</v>
      </c>
      <c r="C1481" s="11" t="s">
        <v>2065</v>
      </c>
      <c r="D1481" s="14">
        <v>96</v>
      </c>
      <c r="E1481" s="14"/>
      <c r="F1481" s="315">
        <v>96</v>
      </c>
      <c r="G1481" s="315"/>
      <c r="H1481" s="315"/>
      <c r="I1481" s="315"/>
      <c r="J1481" s="315"/>
      <c r="K1481" s="6"/>
      <c r="O1481" s="587"/>
      <c r="P1481" s="552" t="s">
        <v>3112</v>
      </c>
      <c r="Q1481" s="546" t="s">
        <v>3110</v>
      </c>
      <c r="R1481" s="552">
        <v>35</v>
      </c>
      <c r="S1481" s="552">
        <v>66</v>
      </c>
      <c r="T1481" s="703">
        <v>35</v>
      </c>
      <c r="U1481" s="703"/>
      <c r="V1481" s="703"/>
      <c r="W1481" s="703"/>
      <c r="X1481" s="703"/>
      <c r="Y1481" s="586" t="s">
        <v>3111</v>
      </c>
    </row>
    <row r="1482" spans="1:25" x14ac:dyDescent="0.3">
      <c r="A1482" s="421" t="s">
        <v>3121</v>
      </c>
      <c r="B1482" s="11" t="s">
        <v>3116</v>
      </c>
      <c r="C1482" s="11" t="s">
        <v>2065</v>
      </c>
      <c r="D1482" s="14">
        <v>61</v>
      </c>
      <c r="E1482" s="14"/>
      <c r="F1482" s="315">
        <v>61</v>
      </c>
      <c r="G1482" s="315"/>
      <c r="H1482" s="315"/>
      <c r="I1482" s="315"/>
      <c r="J1482" s="315"/>
      <c r="K1482" s="6"/>
      <c r="O1482" s="426" t="s">
        <v>3413</v>
      </c>
      <c r="P1482" s="14" t="s">
        <v>3373</v>
      </c>
      <c r="Q1482" s="11" t="s">
        <v>168</v>
      </c>
      <c r="R1482" s="14">
        <v>75</v>
      </c>
      <c r="S1482" s="14">
        <v>135</v>
      </c>
      <c r="T1482" s="315">
        <v>75</v>
      </c>
      <c r="U1482" s="315"/>
      <c r="V1482" s="315"/>
      <c r="W1482" s="315"/>
      <c r="X1482" s="315"/>
      <c r="Y1482" s="6" t="s">
        <v>3372</v>
      </c>
    </row>
    <row r="1483" spans="1:25" x14ac:dyDescent="0.3">
      <c r="A1483" s="421"/>
      <c r="B1483" s="11" t="s">
        <v>3118</v>
      </c>
      <c r="C1483" s="11" t="s">
        <v>2065</v>
      </c>
      <c r="D1483" s="14">
        <v>48</v>
      </c>
      <c r="E1483" s="14"/>
      <c r="F1483" s="315">
        <v>48</v>
      </c>
      <c r="G1483" s="315"/>
      <c r="H1483" s="315"/>
      <c r="I1483" s="315"/>
      <c r="J1483" s="315"/>
      <c r="K1483" s="6"/>
      <c r="O1483" s="547" t="s">
        <v>3414</v>
      </c>
      <c r="P1483" s="545" t="s">
        <v>3374</v>
      </c>
      <c r="Q1483" s="546" t="s">
        <v>168</v>
      </c>
      <c r="R1483" s="545">
        <v>100</v>
      </c>
      <c r="S1483" s="545">
        <v>180</v>
      </c>
      <c r="T1483" s="315">
        <v>100</v>
      </c>
      <c r="U1483" s="315"/>
      <c r="V1483" s="315"/>
      <c r="W1483" s="315"/>
      <c r="X1483" s="315"/>
      <c r="Y1483" s="574" t="s">
        <v>3372</v>
      </c>
    </row>
    <row r="1484" spans="1:25" ht="15" thickBot="1" x14ac:dyDescent="0.35">
      <c r="A1484" s="429"/>
      <c r="B1484" s="13" t="s">
        <v>3119</v>
      </c>
      <c r="C1484" s="11" t="s">
        <v>98</v>
      </c>
      <c r="D1484" s="26">
        <v>32</v>
      </c>
      <c r="E1484" s="26"/>
      <c r="F1484" s="316">
        <v>32</v>
      </c>
      <c r="G1484" s="316"/>
      <c r="H1484" s="316"/>
      <c r="I1484" s="316"/>
      <c r="J1484" s="316"/>
      <c r="K1484" s="8"/>
      <c r="O1484" s="421"/>
      <c r="P1484" s="14" t="s">
        <v>3375</v>
      </c>
      <c r="Q1484" s="11" t="s">
        <v>168</v>
      </c>
      <c r="R1484" s="14">
        <v>150</v>
      </c>
      <c r="S1484" s="14">
        <v>270</v>
      </c>
      <c r="T1484" s="315">
        <v>150</v>
      </c>
      <c r="U1484" s="315"/>
      <c r="V1484" s="315"/>
      <c r="W1484" s="315"/>
      <c r="X1484" s="315"/>
      <c r="Y1484" s="6" t="s">
        <v>3372</v>
      </c>
    </row>
    <row r="1485" spans="1:25" ht="18.600000000000001" thickBot="1" x14ac:dyDescent="0.4">
      <c r="A1485" s="56" t="s">
        <v>3122</v>
      </c>
      <c r="B1485" s="53"/>
      <c r="C1485" s="83"/>
      <c r="D1485" s="27"/>
      <c r="E1485" s="27"/>
      <c r="F1485" s="27"/>
      <c r="G1485" s="27"/>
      <c r="H1485" s="27"/>
      <c r="I1485" s="27"/>
      <c r="J1485" s="27"/>
      <c r="K1485" s="16"/>
      <c r="O1485" s="421"/>
      <c r="P1485" s="11" t="s">
        <v>3398</v>
      </c>
      <c r="Q1485" s="11" t="s">
        <v>3400</v>
      </c>
      <c r="R1485" s="11">
        <v>40</v>
      </c>
      <c r="S1485" s="11">
        <v>78</v>
      </c>
      <c r="T1485" s="281">
        <v>40</v>
      </c>
      <c r="U1485" s="281"/>
      <c r="V1485" s="281"/>
      <c r="W1485" s="281"/>
      <c r="X1485" s="281"/>
      <c r="Y1485" s="4" t="s">
        <v>3401</v>
      </c>
    </row>
    <row r="1486" spans="1:25" x14ac:dyDescent="0.3">
      <c r="A1486" s="426" t="s">
        <v>3127</v>
      </c>
      <c r="B1486" s="14" t="s">
        <v>3123</v>
      </c>
      <c r="C1486" s="11" t="s">
        <v>424</v>
      </c>
      <c r="D1486" s="14">
        <v>200</v>
      </c>
      <c r="E1486" s="14">
        <v>480</v>
      </c>
      <c r="F1486" s="315">
        <v>200</v>
      </c>
      <c r="G1486" s="315"/>
      <c r="H1486" s="315"/>
      <c r="I1486" s="315"/>
      <c r="J1486" s="315"/>
      <c r="K1486" s="6"/>
      <c r="O1486" s="547"/>
      <c r="P1486" s="546" t="s">
        <v>3399</v>
      </c>
      <c r="Q1486" s="546" t="s">
        <v>3400</v>
      </c>
      <c r="R1486" s="546">
        <v>40</v>
      </c>
      <c r="S1486" s="546">
        <v>87</v>
      </c>
      <c r="T1486" s="281">
        <v>40</v>
      </c>
      <c r="U1486" s="281"/>
      <c r="V1486" s="281"/>
      <c r="W1486" s="281"/>
      <c r="X1486" s="281"/>
      <c r="Y1486" s="562" t="s">
        <v>3402</v>
      </c>
    </row>
    <row r="1487" spans="1:25" x14ac:dyDescent="0.3">
      <c r="A1487" s="421" t="s">
        <v>3128</v>
      </c>
      <c r="B1487" s="11" t="s">
        <v>3124</v>
      </c>
      <c r="C1487" s="11" t="s">
        <v>424</v>
      </c>
      <c r="D1487" s="14">
        <v>150</v>
      </c>
      <c r="E1487" s="14">
        <v>360</v>
      </c>
      <c r="F1487" s="315">
        <v>150</v>
      </c>
      <c r="G1487" s="315"/>
      <c r="H1487" s="315"/>
      <c r="I1487" s="315"/>
      <c r="J1487" s="315"/>
      <c r="K1487" s="4"/>
    </row>
    <row r="1488" spans="1:25" x14ac:dyDescent="0.3">
      <c r="A1488" s="421"/>
      <c r="B1488" s="11" t="s">
        <v>3125</v>
      </c>
      <c r="C1488" s="11" t="s">
        <v>424</v>
      </c>
      <c r="D1488" s="14">
        <v>100</v>
      </c>
      <c r="E1488" s="14">
        <v>240</v>
      </c>
      <c r="F1488" s="315">
        <v>100</v>
      </c>
      <c r="G1488" s="315"/>
      <c r="H1488" s="315"/>
      <c r="I1488" s="315"/>
      <c r="J1488" s="315"/>
      <c r="K1488" s="4"/>
    </row>
    <row r="1489" spans="1:25" ht="15" thickBot="1" x14ac:dyDescent="0.35">
      <c r="A1489" s="429"/>
      <c r="B1489" s="13" t="s">
        <v>3126</v>
      </c>
      <c r="C1489" s="11" t="s">
        <v>98</v>
      </c>
      <c r="D1489" s="26">
        <v>50</v>
      </c>
      <c r="E1489" s="26">
        <v>120</v>
      </c>
      <c r="F1489" s="316">
        <v>50</v>
      </c>
      <c r="G1489" s="316"/>
      <c r="H1489" s="316"/>
      <c r="I1489" s="316"/>
      <c r="J1489" s="316"/>
      <c r="K1489" s="8"/>
    </row>
    <row r="1490" spans="1:25" ht="18.600000000000001" thickBot="1" x14ac:dyDescent="0.4">
      <c r="A1490" s="56" t="s">
        <v>3130</v>
      </c>
      <c r="B1490" s="53"/>
      <c r="C1490" s="83"/>
      <c r="D1490" s="27"/>
      <c r="E1490" s="27"/>
      <c r="F1490" s="27"/>
      <c r="G1490" s="27"/>
      <c r="H1490" s="27"/>
      <c r="I1490" s="27"/>
      <c r="J1490" s="27"/>
      <c r="K1490" s="16"/>
    </row>
    <row r="1491" spans="1:25" x14ac:dyDescent="0.3">
      <c r="A1491" s="430" t="s">
        <v>3129</v>
      </c>
      <c r="B1491" s="26" t="s">
        <v>3131</v>
      </c>
      <c r="C1491" s="11"/>
      <c r="D1491" s="26"/>
      <c r="E1491" s="26"/>
      <c r="F1491" s="316"/>
      <c r="G1491" s="316"/>
      <c r="H1491" s="316"/>
      <c r="I1491" s="316"/>
      <c r="J1491" s="316"/>
      <c r="K1491" s="114"/>
      <c r="O1491" s="547"/>
      <c r="P1491" s="717" t="s">
        <v>950</v>
      </c>
      <c r="Q1491" s="548" t="s">
        <v>428</v>
      </c>
      <c r="R1491" s="548">
        <v>650</v>
      </c>
      <c r="S1491" s="718">
        <v>1820</v>
      </c>
      <c r="T1491" s="281"/>
      <c r="U1491" s="281"/>
      <c r="V1491" s="281">
        <v>650</v>
      </c>
      <c r="W1491" s="281"/>
      <c r="X1491" s="281"/>
      <c r="Y1491" s="756" t="s">
        <v>1654</v>
      </c>
    </row>
    <row r="1492" spans="1:25" x14ac:dyDescent="0.3">
      <c r="A1492" s="421"/>
      <c r="B1492" s="11"/>
      <c r="C1492" s="11"/>
      <c r="D1492" s="11"/>
      <c r="E1492" s="11"/>
      <c r="F1492" s="281"/>
      <c r="G1492" s="281"/>
      <c r="H1492" s="281"/>
      <c r="I1492" s="281"/>
      <c r="J1492" s="281"/>
      <c r="K1492" s="4"/>
      <c r="O1492" s="421"/>
      <c r="P1492" s="10" t="s">
        <v>951</v>
      </c>
      <c r="Q1492" s="14" t="s">
        <v>428</v>
      </c>
      <c r="R1492" s="14">
        <v>650</v>
      </c>
      <c r="S1492" s="77">
        <v>1690</v>
      </c>
      <c r="T1492" s="281"/>
      <c r="U1492" s="281"/>
      <c r="V1492" s="281">
        <v>650</v>
      </c>
      <c r="W1492" s="281"/>
      <c r="X1492" s="281"/>
      <c r="Y1492" s="693" t="s">
        <v>1654</v>
      </c>
    </row>
    <row r="1493" spans="1:25" ht="15" thickBot="1" x14ac:dyDescent="0.35">
      <c r="A1493" s="421" t="s">
        <v>3132</v>
      </c>
      <c r="B1493" s="11"/>
      <c r="C1493" s="11"/>
      <c r="D1493" s="11"/>
      <c r="E1493" s="11"/>
      <c r="F1493" s="281"/>
      <c r="G1493" s="281"/>
      <c r="H1493" s="281"/>
      <c r="I1493" s="281"/>
      <c r="J1493" s="281"/>
      <c r="K1493" s="4"/>
      <c r="O1493" s="547"/>
      <c r="P1493" s="719" t="s">
        <v>952</v>
      </c>
      <c r="Q1493" s="549" t="s">
        <v>428</v>
      </c>
      <c r="R1493" s="549">
        <v>650</v>
      </c>
      <c r="S1493" s="720">
        <v>1820</v>
      </c>
      <c r="T1493" s="281"/>
      <c r="U1493" s="281"/>
      <c r="V1493" s="281">
        <v>650</v>
      </c>
      <c r="W1493" s="281"/>
      <c r="X1493" s="281"/>
      <c r="Y1493" s="751" t="s">
        <v>1654</v>
      </c>
    </row>
    <row r="1494" spans="1:25" ht="15" thickBot="1" x14ac:dyDescent="0.35">
      <c r="A1494" s="429"/>
      <c r="B1494" s="13"/>
      <c r="C1494" s="11"/>
      <c r="D1494" s="13"/>
      <c r="E1494" s="13"/>
      <c r="F1494" s="314"/>
      <c r="G1494" s="314"/>
      <c r="H1494" s="314"/>
      <c r="I1494" s="314"/>
      <c r="J1494" s="314"/>
      <c r="K1494" s="8"/>
      <c r="O1494" s="421"/>
      <c r="P1494" s="40" t="s">
        <v>986</v>
      </c>
      <c r="Q1494" s="11" t="s">
        <v>428</v>
      </c>
      <c r="R1494" s="11">
        <v>145</v>
      </c>
      <c r="S1494" s="11">
        <v>310</v>
      </c>
      <c r="T1494" s="703">
        <v>145</v>
      </c>
      <c r="U1494" s="703"/>
      <c r="V1494" s="703"/>
      <c r="W1494" s="703"/>
      <c r="X1494" s="703"/>
      <c r="Y1494" s="20" t="s">
        <v>1677</v>
      </c>
    </row>
    <row r="1495" spans="1:25" ht="18.600000000000001" thickBot="1" x14ac:dyDescent="0.4">
      <c r="A1495" s="56" t="s">
        <v>3133</v>
      </c>
      <c r="B1495" s="53"/>
      <c r="C1495" s="83"/>
      <c r="D1495" s="27"/>
      <c r="E1495" s="27"/>
      <c r="F1495" s="27"/>
      <c r="G1495" s="27"/>
      <c r="H1495" s="27"/>
      <c r="I1495" s="27"/>
      <c r="J1495" s="27"/>
      <c r="K1495" s="16"/>
      <c r="O1495" s="547"/>
      <c r="P1495" s="554" t="s">
        <v>987</v>
      </c>
      <c r="Q1495" s="546" t="s">
        <v>428</v>
      </c>
      <c r="R1495" s="546">
        <v>198</v>
      </c>
      <c r="S1495" s="546">
        <v>410</v>
      </c>
      <c r="T1495" s="703">
        <v>198</v>
      </c>
      <c r="U1495" s="703"/>
      <c r="V1495" s="703"/>
      <c r="W1495" s="703"/>
      <c r="X1495" s="703"/>
      <c r="Y1495" s="564" t="s">
        <v>1678</v>
      </c>
    </row>
    <row r="1496" spans="1:25" x14ac:dyDescent="0.3">
      <c r="A1496" s="426" t="s">
        <v>3135</v>
      </c>
      <c r="B1496" s="14" t="s">
        <v>3134</v>
      </c>
      <c r="C1496" s="11" t="s">
        <v>98</v>
      </c>
      <c r="D1496" s="14">
        <v>140</v>
      </c>
      <c r="E1496" s="14">
        <v>170</v>
      </c>
      <c r="F1496" s="200">
        <v>140</v>
      </c>
      <c r="G1496" s="200"/>
      <c r="H1496" s="200"/>
      <c r="I1496" s="200"/>
      <c r="J1496" s="200"/>
      <c r="K1496" s="6"/>
      <c r="O1496" s="419" t="s">
        <v>49</v>
      </c>
      <c r="P1496" s="10" t="s">
        <v>44</v>
      </c>
      <c r="Q1496" s="14" t="s">
        <v>428</v>
      </c>
      <c r="R1496" s="14">
        <v>620</v>
      </c>
      <c r="S1496" s="14">
        <v>1440</v>
      </c>
      <c r="T1496" s="315"/>
      <c r="U1496" s="315"/>
      <c r="V1496" s="315">
        <v>620</v>
      </c>
      <c r="W1496" s="315"/>
      <c r="X1496" s="315"/>
      <c r="Y1496" s="19" t="s">
        <v>994</v>
      </c>
    </row>
    <row r="1497" spans="1:25" x14ac:dyDescent="0.3">
      <c r="A1497" s="421"/>
      <c r="B1497" s="11"/>
      <c r="C1497" s="11"/>
      <c r="D1497" s="11"/>
      <c r="E1497" s="11"/>
      <c r="F1497" s="200"/>
      <c r="G1497" s="200"/>
      <c r="H1497" s="200"/>
      <c r="I1497" s="200"/>
      <c r="J1497" s="200"/>
      <c r="K1497" s="4"/>
      <c r="O1497" s="608" t="s">
        <v>50</v>
      </c>
      <c r="P1497" s="554" t="s">
        <v>45</v>
      </c>
      <c r="Q1497" s="546" t="s">
        <v>428</v>
      </c>
      <c r="R1497" s="546">
        <v>685</v>
      </c>
      <c r="S1497" s="546">
        <v>1650</v>
      </c>
      <c r="T1497" s="281"/>
      <c r="U1497" s="281"/>
      <c r="V1497" s="281">
        <v>685</v>
      </c>
      <c r="W1497" s="281"/>
      <c r="X1497" s="281"/>
      <c r="Y1497" s="564" t="s">
        <v>995</v>
      </c>
    </row>
    <row r="1498" spans="1:25" ht="15" thickBot="1" x14ac:dyDescent="0.35">
      <c r="A1498" s="429"/>
      <c r="B1498" s="13"/>
      <c r="C1498" s="11"/>
      <c r="D1498" s="13"/>
      <c r="E1498" s="13"/>
      <c r="F1498" s="200"/>
      <c r="G1498" s="200"/>
      <c r="H1498" s="200"/>
      <c r="I1498" s="200"/>
      <c r="J1498" s="200"/>
      <c r="K1498" s="8"/>
      <c r="O1498" s="587"/>
      <c r="P1498" s="551" t="s">
        <v>2585</v>
      </c>
      <c r="Q1498" s="546" t="s">
        <v>428</v>
      </c>
      <c r="R1498" s="552">
        <v>600</v>
      </c>
      <c r="S1498" s="552">
        <v>1584</v>
      </c>
      <c r="T1498" s="314"/>
      <c r="U1498" s="314"/>
      <c r="V1498" s="314">
        <v>600</v>
      </c>
      <c r="W1498" s="314"/>
      <c r="X1498" s="314"/>
      <c r="Y1498" s="574" t="s">
        <v>2586</v>
      </c>
    </row>
    <row r="1499" spans="1:25" ht="18.600000000000001" thickBot="1" x14ac:dyDescent="0.4">
      <c r="A1499" s="56" t="s">
        <v>3136</v>
      </c>
      <c r="B1499" s="53"/>
      <c r="C1499" s="83"/>
      <c r="D1499" s="27"/>
      <c r="E1499" s="27"/>
      <c r="F1499" s="27"/>
      <c r="G1499" s="27"/>
      <c r="H1499" s="27"/>
      <c r="I1499" s="27"/>
      <c r="J1499" s="27"/>
      <c r="K1499" s="16"/>
      <c r="O1499" s="426" t="s">
        <v>2984</v>
      </c>
      <c r="P1499" s="14" t="s">
        <v>2959</v>
      </c>
      <c r="Q1499" s="11" t="s">
        <v>428</v>
      </c>
      <c r="R1499" s="14">
        <v>500</v>
      </c>
      <c r="S1499" s="14">
        <v>1000</v>
      </c>
      <c r="T1499" s="703"/>
      <c r="U1499" s="703"/>
      <c r="V1499" s="703">
        <v>500</v>
      </c>
      <c r="W1499" s="703"/>
      <c r="X1499" s="703"/>
      <c r="Y1499" s="6" t="s">
        <v>215</v>
      </c>
    </row>
    <row r="1500" spans="1:25" x14ac:dyDescent="0.3">
      <c r="A1500" s="44" t="s">
        <v>3558</v>
      </c>
      <c r="B1500" s="14" t="s">
        <v>3137</v>
      </c>
      <c r="C1500" s="11" t="s">
        <v>82</v>
      </c>
      <c r="D1500" s="14">
        <v>20</v>
      </c>
      <c r="E1500" s="14">
        <v>26</v>
      </c>
      <c r="F1500" s="315">
        <v>20</v>
      </c>
      <c r="G1500" s="315"/>
      <c r="H1500" s="315"/>
      <c r="I1500" s="315"/>
      <c r="J1500" s="315"/>
      <c r="K1500" s="6" t="s">
        <v>3138</v>
      </c>
      <c r="O1500" s="555" t="s">
        <v>2985</v>
      </c>
      <c r="P1500" s="546" t="s">
        <v>2960</v>
      </c>
      <c r="Q1500" s="546" t="s">
        <v>428</v>
      </c>
      <c r="R1500" s="546">
        <v>400</v>
      </c>
      <c r="S1500" s="546">
        <v>1000</v>
      </c>
      <c r="T1500" s="703"/>
      <c r="U1500" s="703">
        <v>400</v>
      </c>
      <c r="V1500" s="703"/>
      <c r="W1500" s="703"/>
      <c r="X1500" s="703"/>
      <c r="Y1500" s="562" t="s">
        <v>2961</v>
      </c>
    </row>
    <row r="1501" spans="1:25" x14ac:dyDescent="0.3">
      <c r="A1501" s="421" t="s">
        <v>3559</v>
      </c>
      <c r="B1501" s="11" t="s">
        <v>3139</v>
      </c>
      <c r="C1501" s="11" t="s">
        <v>82</v>
      </c>
      <c r="D1501" s="14">
        <v>26</v>
      </c>
      <c r="E1501" s="14">
        <v>56</v>
      </c>
      <c r="F1501" s="315">
        <v>26</v>
      </c>
      <c r="G1501" s="315"/>
      <c r="H1501" s="315"/>
      <c r="I1501" s="315"/>
      <c r="J1501" s="315"/>
      <c r="K1501" s="6" t="s">
        <v>3138</v>
      </c>
      <c r="O1501" s="421"/>
      <c r="P1501" s="11" t="s">
        <v>2962</v>
      </c>
      <c r="Q1501" s="11" t="s">
        <v>428</v>
      </c>
      <c r="R1501" s="11">
        <v>300</v>
      </c>
      <c r="S1501" s="11">
        <v>800</v>
      </c>
      <c r="T1501" s="703"/>
      <c r="U1501" s="703">
        <v>300</v>
      </c>
      <c r="V1501" s="703"/>
      <c r="W1501" s="703"/>
      <c r="X1501" s="703"/>
      <c r="Y1501" s="4" t="s">
        <v>2961</v>
      </c>
    </row>
    <row r="1502" spans="1:25" x14ac:dyDescent="0.3">
      <c r="A1502" s="421"/>
      <c r="B1502" s="11" t="s">
        <v>3140</v>
      </c>
      <c r="C1502" s="11" t="s">
        <v>82</v>
      </c>
      <c r="D1502" s="14">
        <v>40</v>
      </c>
      <c r="E1502" s="14">
        <v>77</v>
      </c>
      <c r="F1502" s="315">
        <v>40</v>
      </c>
      <c r="G1502" s="315"/>
      <c r="H1502" s="315"/>
      <c r="I1502" s="315"/>
      <c r="J1502" s="315"/>
      <c r="K1502" s="6" t="s">
        <v>3138</v>
      </c>
      <c r="O1502" s="547"/>
      <c r="P1502" s="546" t="s">
        <v>3101</v>
      </c>
      <c r="Q1502" s="546" t="s">
        <v>428</v>
      </c>
      <c r="R1502" s="546">
        <v>280</v>
      </c>
      <c r="S1502" s="546">
        <v>520</v>
      </c>
      <c r="T1502" s="703"/>
      <c r="U1502" s="703">
        <v>280</v>
      </c>
      <c r="V1502" s="703"/>
      <c r="W1502" s="703"/>
      <c r="X1502" s="703"/>
      <c r="Y1502" s="574" t="s">
        <v>3094</v>
      </c>
    </row>
    <row r="1503" spans="1:25" x14ac:dyDescent="0.3">
      <c r="A1503" s="421"/>
      <c r="B1503" s="11" t="s">
        <v>3141</v>
      </c>
      <c r="C1503" s="11" t="s">
        <v>82</v>
      </c>
      <c r="D1503" s="14">
        <v>38</v>
      </c>
      <c r="E1503" s="14">
        <v>78</v>
      </c>
      <c r="F1503" s="315">
        <v>38</v>
      </c>
      <c r="G1503" s="315"/>
      <c r="H1503" s="315"/>
      <c r="I1503" s="315"/>
      <c r="J1503" s="315"/>
      <c r="K1503" s="6" t="s">
        <v>3138</v>
      </c>
      <c r="O1503" s="421"/>
      <c r="P1503" s="11" t="s">
        <v>3102</v>
      </c>
      <c r="Q1503" s="11" t="s">
        <v>428</v>
      </c>
      <c r="R1503" s="11">
        <v>370</v>
      </c>
      <c r="S1503" s="11">
        <v>680</v>
      </c>
      <c r="T1503" s="703"/>
      <c r="U1503" s="703">
        <v>370</v>
      </c>
      <c r="V1503" s="703"/>
      <c r="W1503" s="703"/>
      <c r="X1503" s="703"/>
      <c r="Y1503" s="6" t="s">
        <v>3094</v>
      </c>
    </row>
    <row r="1504" spans="1:25" x14ac:dyDescent="0.3">
      <c r="A1504" s="421"/>
      <c r="B1504" s="11" t="s">
        <v>3142</v>
      </c>
      <c r="C1504" s="11" t="s">
        <v>82</v>
      </c>
      <c r="D1504" s="14">
        <v>40</v>
      </c>
      <c r="E1504" s="14">
        <v>78</v>
      </c>
      <c r="F1504" s="315">
        <v>40</v>
      </c>
      <c r="G1504" s="315"/>
      <c r="H1504" s="315"/>
      <c r="I1504" s="315"/>
      <c r="J1504" s="315"/>
      <c r="K1504" s="6" t="s">
        <v>3138</v>
      </c>
      <c r="O1504" s="547"/>
      <c r="P1504" s="546" t="s">
        <v>3103</v>
      </c>
      <c r="Q1504" s="546" t="s">
        <v>428</v>
      </c>
      <c r="R1504" s="546">
        <v>470</v>
      </c>
      <c r="S1504" s="546">
        <v>860</v>
      </c>
      <c r="T1504" s="703"/>
      <c r="U1504" s="703">
        <v>470</v>
      </c>
      <c r="V1504" s="703"/>
      <c r="W1504" s="703"/>
      <c r="X1504" s="703"/>
      <c r="Y1504" s="574" t="s">
        <v>3094</v>
      </c>
    </row>
    <row r="1505" spans="1:25" x14ac:dyDescent="0.3">
      <c r="A1505" s="421"/>
      <c r="B1505" s="11" t="s">
        <v>3143</v>
      </c>
      <c r="C1505" s="11" t="s">
        <v>82</v>
      </c>
      <c r="D1505" s="14">
        <v>54</v>
      </c>
      <c r="E1505" s="14">
        <v>115</v>
      </c>
      <c r="F1505" s="315">
        <v>54</v>
      </c>
      <c r="G1505" s="315"/>
      <c r="H1505" s="315"/>
      <c r="I1505" s="315"/>
      <c r="J1505" s="315"/>
      <c r="K1505" s="6" t="s">
        <v>3138</v>
      </c>
    </row>
    <row r="1506" spans="1:25" x14ac:dyDescent="0.3">
      <c r="A1506" s="421"/>
      <c r="B1506" s="11" t="s">
        <v>3144</v>
      </c>
      <c r="C1506" s="11" t="s">
        <v>82</v>
      </c>
      <c r="D1506" s="11">
        <v>75</v>
      </c>
      <c r="E1506" s="11">
        <v>144</v>
      </c>
      <c r="F1506" s="281">
        <v>75</v>
      </c>
      <c r="G1506" s="281"/>
      <c r="H1506" s="315"/>
      <c r="I1506" s="315"/>
      <c r="J1506" s="315"/>
      <c r="K1506" s="6" t="s">
        <v>3138</v>
      </c>
    </row>
    <row r="1507" spans="1:25" x14ac:dyDescent="0.3">
      <c r="A1507" s="421"/>
      <c r="B1507" s="11" t="s">
        <v>3145</v>
      </c>
      <c r="C1507" s="11" t="s">
        <v>82</v>
      </c>
      <c r="D1507" s="11">
        <v>75</v>
      </c>
      <c r="E1507" s="11">
        <v>156</v>
      </c>
      <c r="F1507" s="281">
        <v>75</v>
      </c>
      <c r="G1507" s="281"/>
      <c r="H1507" s="315"/>
      <c r="I1507" s="315"/>
      <c r="J1507" s="315"/>
      <c r="K1507" s="6" t="s">
        <v>3138</v>
      </c>
    </row>
    <row r="1508" spans="1:25" x14ac:dyDescent="0.3">
      <c r="A1508" s="421"/>
      <c r="B1508" s="11" t="s">
        <v>3146</v>
      </c>
      <c r="C1508" s="11" t="s">
        <v>82</v>
      </c>
      <c r="D1508" s="11">
        <v>75</v>
      </c>
      <c r="E1508" s="11">
        <v>156</v>
      </c>
      <c r="F1508" s="281">
        <v>75</v>
      </c>
      <c r="G1508" s="281"/>
      <c r="H1508" s="315"/>
      <c r="I1508" s="315"/>
      <c r="J1508" s="315"/>
      <c r="K1508" s="6" t="s">
        <v>3138</v>
      </c>
    </row>
    <row r="1509" spans="1:25" x14ac:dyDescent="0.3">
      <c r="A1509" s="421"/>
      <c r="B1509" s="11" t="s">
        <v>3147</v>
      </c>
      <c r="C1509" s="11" t="s">
        <v>424</v>
      </c>
      <c r="D1509" s="11">
        <v>75</v>
      </c>
      <c r="E1509" s="11">
        <v>158</v>
      </c>
      <c r="F1509" s="281">
        <v>75</v>
      </c>
      <c r="G1509" s="281"/>
      <c r="H1509" s="315"/>
      <c r="I1509" s="315"/>
      <c r="J1509" s="315"/>
      <c r="K1509" s="6" t="s">
        <v>3138</v>
      </c>
      <c r="O1509" s="547"/>
      <c r="P1509" s="554" t="s">
        <v>122</v>
      </c>
      <c r="Q1509" s="546" t="s">
        <v>2078</v>
      </c>
      <c r="R1509" s="546">
        <v>90</v>
      </c>
      <c r="S1509" s="619"/>
      <c r="T1509" s="703">
        <v>90</v>
      </c>
      <c r="U1509" s="703"/>
      <c r="V1509" s="703"/>
      <c r="W1509" s="703"/>
      <c r="X1509" s="703"/>
      <c r="Y1509" s="564"/>
    </row>
    <row r="1510" spans="1:25" x14ac:dyDescent="0.3">
      <c r="A1510" s="421"/>
      <c r="B1510" s="11" t="s">
        <v>3148</v>
      </c>
      <c r="C1510" s="11" t="s">
        <v>424</v>
      </c>
      <c r="D1510" s="11">
        <v>150</v>
      </c>
      <c r="E1510" s="11">
        <v>310</v>
      </c>
      <c r="F1510" s="281">
        <v>150</v>
      </c>
      <c r="G1510" s="281"/>
      <c r="H1510" s="315"/>
      <c r="I1510" s="315"/>
      <c r="J1510" s="315"/>
      <c r="K1510" s="6" t="s">
        <v>3138</v>
      </c>
      <c r="O1510" s="421"/>
      <c r="P1510" s="40" t="s">
        <v>124</v>
      </c>
      <c r="Q1510" s="11" t="s">
        <v>2078</v>
      </c>
      <c r="R1510" s="11">
        <v>150</v>
      </c>
      <c r="S1510" s="619"/>
      <c r="T1510" s="703">
        <v>150</v>
      </c>
      <c r="U1510" s="703"/>
      <c r="V1510" s="703"/>
      <c r="W1510" s="703"/>
      <c r="X1510" s="703"/>
      <c r="Y1510" s="20"/>
    </row>
    <row r="1511" spans="1:25" x14ac:dyDescent="0.3">
      <c r="A1511" s="421"/>
      <c r="B1511" s="11" t="s">
        <v>3149</v>
      </c>
      <c r="C1511" s="11" t="s">
        <v>424</v>
      </c>
      <c r="D1511" s="11">
        <v>210</v>
      </c>
      <c r="E1511" s="11">
        <v>468</v>
      </c>
      <c r="F1511" s="281">
        <v>210</v>
      </c>
      <c r="G1511" s="281"/>
      <c r="H1511" s="315"/>
      <c r="I1511" s="315"/>
      <c r="J1511" s="315"/>
      <c r="K1511" s="6" t="s">
        <v>3138</v>
      </c>
      <c r="O1511" s="428" t="s">
        <v>153</v>
      </c>
      <c r="P1511" s="10" t="s">
        <v>1043</v>
      </c>
      <c r="Q1511" s="14" t="s">
        <v>2078</v>
      </c>
      <c r="R1511" s="14">
        <v>180</v>
      </c>
      <c r="S1511" s="14">
        <v>244.15</v>
      </c>
      <c r="T1511" s="703">
        <v>180</v>
      </c>
      <c r="U1511" s="703"/>
      <c r="V1511" s="703"/>
      <c r="W1511" s="703"/>
      <c r="X1511" s="703"/>
      <c r="Y1511" s="19" t="s">
        <v>1708</v>
      </c>
    </row>
    <row r="1512" spans="1:25" x14ac:dyDescent="0.3">
      <c r="A1512" s="421"/>
      <c r="B1512" s="11" t="s">
        <v>3150</v>
      </c>
      <c r="C1512" s="11" t="s">
        <v>82</v>
      </c>
      <c r="D1512" s="11">
        <v>25</v>
      </c>
      <c r="E1512" s="11">
        <v>48</v>
      </c>
      <c r="F1512" s="281">
        <v>25</v>
      </c>
      <c r="G1512" s="281"/>
      <c r="H1512" s="315"/>
      <c r="I1512" s="315"/>
      <c r="J1512" s="315"/>
      <c r="K1512" s="6" t="s">
        <v>3138</v>
      </c>
      <c r="O1512" s="578" t="s">
        <v>154</v>
      </c>
      <c r="P1512" s="544" t="s">
        <v>1044</v>
      </c>
      <c r="Q1512" s="546" t="s">
        <v>2078</v>
      </c>
      <c r="R1512" s="545">
        <v>200</v>
      </c>
      <c r="S1512" s="545">
        <v>203.03</v>
      </c>
      <c r="T1512" s="703">
        <v>200</v>
      </c>
      <c r="U1512" s="703"/>
      <c r="V1512" s="703"/>
      <c r="W1512" s="703"/>
      <c r="X1512" s="703"/>
      <c r="Y1512" s="571" t="s">
        <v>1046</v>
      </c>
    </row>
    <row r="1513" spans="1:25" x14ac:dyDescent="0.3">
      <c r="A1513" s="421"/>
      <c r="B1513" s="11" t="s">
        <v>3151</v>
      </c>
      <c r="C1513" s="11" t="s">
        <v>82</v>
      </c>
      <c r="D1513" s="11">
        <v>40</v>
      </c>
      <c r="E1513" s="11">
        <v>70</v>
      </c>
      <c r="F1513" s="281">
        <v>40</v>
      </c>
      <c r="G1513" s="281"/>
      <c r="H1513" s="315"/>
      <c r="I1513" s="315"/>
      <c r="J1513" s="315"/>
      <c r="K1513" s="6" t="s">
        <v>3152</v>
      </c>
      <c r="O1513" s="421"/>
      <c r="P1513" s="40" t="s">
        <v>152</v>
      </c>
      <c r="Q1513" s="11" t="s">
        <v>2078</v>
      </c>
      <c r="R1513" s="11">
        <v>90</v>
      </c>
      <c r="S1513" s="619"/>
      <c r="T1513" s="703">
        <v>90</v>
      </c>
      <c r="U1513" s="703"/>
      <c r="V1513" s="703"/>
      <c r="W1513" s="703"/>
      <c r="X1513" s="703"/>
      <c r="Y1513" s="20" t="s">
        <v>1058</v>
      </c>
    </row>
    <row r="1514" spans="1:25" x14ac:dyDescent="0.3">
      <c r="A1514" s="429"/>
      <c r="B1514" s="11" t="s">
        <v>3153</v>
      </c>
      <c r="C1514" s="11" t="s">
        <v>82</v>
      </c>
      <c r="D1514" s="11">
        <v>55</v>
      </c>
      <c r="E1514" s="11">
        <v>105</v>
      </c>
      <c r="F1514" s="281">
        <v>55</v>
      </c>
      <c r="G1514" s="281"/>
      <c r="H1514" s="315"/>
      <c r="I1514" s="315"/>
      <c r="J1514" s="315"/>
      <c r="K1514" s="6" t="s">
        <v>3152</v>
      </c>
      <c r="O1514" s="553" t="s">
        <v>466</v>
      </c>
      <c r="P1514" s="658" t="s">
        <v>1166</v>
      </c>
      <c r="Q1514" s="623" t="s">
        <v>2099</v>
      </c>
      <c r="R1514" s="623">
        <v>60</v>
      </c>
      <c r="S1514" s="619" t="s">
        <v>559</v>
      </c>
      <c r="T1514" s="703">
        <v>60</v>
      </c>
      <c r="U1514" s="703"/>
      <c r="V1514" s="703"/>
      <c r="W1514" s="703"/>
      <c r="X1514" s="703"/>
      <c r="Y1514" s="624" t="s">
        <v>1781</v>
      </c>
    </row>
    <row r="1515" spans="1:25" x14ac:dyDescent="0.3">
      <c r="A1515" s="421"/>
      <c r="B1515" s="11" t="s">
        <v>3154</v>
      </c>
      <c r="C1515" s="11" t="s">
        <v>82</v>
      </c>
      <c r="D1515" s="11">
        <v>75</v>
      </c>
      <c r="E1515" s="11">
        <v>140</v>
      </c>
      <c r="F1515" s="281">
        <v>75</v>
      </c>
      <c r="G1515" s="281"/>
      <c r="H1515" s="315"/>
      <c r="I1515" s="315"/>
      <c r="J1515" s="315"/>
      <c r="K1515" s="6" t="s">
        <v>3152</v>
      </c>
      <c r="O1515" s="547"/>
      <c r="P1515" s="554" t="s">
        <v>1531</v>
      </c>
      <c r="Q1515" s="546" t="s">
        <v>2078</v>
      </c>
      <c r="R1515" s="546">
        <v>200</v>
      </c>
      <c r="S1515" s="546">
        <v>450</v>
      </c>
      <c r="T1515" s="281">
        <v>200</v>
      </c>
      <c r="U1515" s="281"/>
      <c r="V1515" s="281"/>
      <c r="W1515" s="281"/>
      <c r="X1515" s="281"/>
      <c r="Y1515" s="574" t="s">
        <v>1527</v>
      </c>
    </row>
    <row r="1516" spans="1:25" x14ac:dyDescent="0.3">
      <c r="A1516" s="421"/>
      <c r="B1516" s="11" t="s">
        <v>3155</v>
      </c>
      <c r="C1516" s="11" t="s">
        <v>424</v>
      </c>
      <c r="D1516" s="11">
        <v>75</v>
      </c>
      <c r="E1516" s="11">
        <v>131</v>
      </c>
      <c r="F1516" s="281">
        <v>75</v>
      </c>
      <c r="G1516" s="281"/>
      <c r="H1516" s="315"/>
      <c r="I1516" s="315"/>
      <c r="J1516" s="315"/>
      <c r="K1516" s="6" t="s">
        <v>3138</v>
      </c>
      <c r="O1516" s="547"/>
      <c r="P1516" s="554" t="s">
        <v>2212</v>
      </c>
      <c r="Q1516" s="546" t="s">
        <v>2078</v>
      </c>
      <c r="R1516" s="546">
        <v>50</v>
      </c>
      <c r="S1516" s="630"/>
      <c r="T1516" s="703">
        <v>50</v>
      </c>
      <c r="U1516" s="703"/>
      <c r="V1516" s="703"/>
      <c r="W1516" s="703"/>
      <c r="X1516" s="703"/>
      <c r="Y1516" s="562" t="s">
        <v>2203</v>
      </c>
    </row>
    <row r="1517" spans="1:25" x14ac:dyDescent="0.3">
      <c r="A1517" s="421"/>
      <c r="B1517" s="11" t="s">
        <v>3156</v>
      </c>
      <c r="C1517" s="11" t="s">
        <v>424</v>
      </c>
      <c r="D1517" s="11">
        <v>84</v>
      </c>
      <c r="E1517" s="11">
        <v>154</v>
      </c>
      <c r="F1517" s="281">
        <v>84</v>
      </c>
      <c r="G1517" s="281"/>
      <c r="H1517" s="315"/>
      <c r="I1517" s="315"/>
      <c r="J1517" s="315"/>
      <c r="K1517" s="6" t="s">
        <v>3138</v>
      </c>
      <c r="O1517" s="421"/>
      <c r="P1517" s="40" t="s">
        <v>2213</v>
      </c>
      <c r="Q1517" s="11" t="s">
        <v>2078</v>
      </c>
      <c r="R1517" s="11">
        <v>100</v>
      </c>
      <c r="S1517" s="630"/>
      <c r="T1517" s="703">
        <v>100</v>
      </c>
      <c r="U1517" s="703"/>
      <c r="V1517" s="703"/>
      <c r="W1517" s="703"/>
      <c r="X1517" s="703"/>
      <c r="Y1517" s="4" t="s">
        <v>2203</v>
      </c>
    </row>
    <row r="1518" spans="1:25" x14ac:dyDescent="0.3">
      <c r="A1518" s="421"/>
      <c r="B1518" s="11" t="s">
        <v>3157</v>
      </c>
      <c r="C1518" s="11" t="s">
        <v>424</v>
      </c>
      <c r="D1518" s="11">
        <v>100</v>
      </c>
      <c r="E1518" s="11">
        <v>210</v>
      </c>
      <c r="F1518" s="281">
        <v>100</v>
      </c>
      <c r="G1518" s="281"/>
      <c r="H1518" s="315"/>
      <c r="I1518" s="315"/>
      <c r="J1518" s="315"/>
      <c r="K1518" s="6" t="s">
        <v>3138</v>
      </c>
      <c r="O1518" s="547"/>
      <c r="P1518" s="554" t="s">
        <v>2214</v>
      </c>
      <c r="Q1518" s="546" t="s">
        <v>2078</v>
      </c>
      <c r="R1518" s="546">
        <v>150</v>
      </c>
      <c r="S1518" s="630"/>
      <c r="T1518" s="703">
        <v>150</v>
      </c>
      <c r="U1518" s="703"/>
      <c r="V1518" s="703"/>
      <c r="W1518" s="703"/>
      <c r="X1518" s="703"/>
      <c r="Y1518" s="562" t="s">
        <v>2203</v>
      </c>
    </row>
    <row r="1519" spans="1:25" x14ac:dyDescent="0.3">
      <c r="A1519" s="421"/>
      <c r="B1519" s="11" t="s">
        <v>3158</v>
      </c>
      <c r="C1519" s="11" t="s">
        <v>424</v>
      </c>
      <c r="D1519" s="11">
        <v>140</v>
      </c>
      <c r="E1519" s="11">
        <v>262</v>
      </c>
      <c r="F1519" s="281">
        <v>140</v>
      </c>
      <c r="G1519" s="281"/>
      <c r="H1519" s="315"/>
      <c r="I1519" s="315"/>
      <c r="J1519" s="315"/>
      <c r="K1519" s="6" t="s">
        <v>3138</v>
      </c>
      <c r="O1519" s="421"/>
      <c r="P1519" s="40" t="s">
        <v>2215</v>
      </c>
      <c r="Q1519" s="11" t="s">
        <v>2078</v>
      </c>
      <c r="R1519" s="11">
        <v>200</v>
      </c>
      <c r="S1519" s="630"/>
      <c r="T1519" s="703">
        <v>200</v>
      </c>
      <c r="U1519" s="703"/>
      <c r="V1519" s="703"/>
      <c r="W1519" s="703"/>
      <c r="X1519" s="703"/>
      <c r="Y1519" s="4" t="s">
        <v>2203</v>
      </c>
    </row>
    <row r="1520" spans="1:25" x14ac:dyDescent="0.3">
      <c r="A1520" s="421"/>
      <c r="B1520" s="11" t="s">
        <v>3159</v>
      </c>
      <c r="C1520" s="11" t="s">
        <v>424</v>
      </c>
      <c r="D1520" s="11">
        <v>140</v>
      </c>
      <c r="E1520" s="11">
        <v>262</v>
      </c>
      <c r="F1520" s="281">
        <v>140</v>
      </c>
      <c r="G1520" s="281"/>
      <c r="H1520" s="315"/>
      <c r="I1520" s="315"/>
      <c r="J1520" s="315"/>
      <c r="K1520" s="6" t="s">
        <v>3138</v>
      </c>
      <c r="O1520" s="547"/>
      <c r="P1520" s="554" t="s">
        <v>2216</v>
      </c>
      <c r="Q1520" s="546" t="s">
        <v>2078</v>
      </c>
      <c r="R1520" s="546">
        <v>240</v>
      </c>
      <c r="S1520" s="630"/>
      <c r="T1520" s="703">
        <v>240</v>
      </c>
      <c r="U1520" s="703"/>
      <c r="V1520" s="703"/>
      <c r="W1520" s="703"/>
      <c r="X1520" s="703"/>
      <c r="Y1520" s="562" t="s">
        <v>2203</v>
      </c>
    </row>
    <row r="1521" spans="1:25" x14ac:dyDescent="0.3">
      <c r="A1521" s="421"/>
      <c r="B1521" s="11" t="s">
        <v>3160</v>
      </c>
      <c r="C1521" s="11" t="s">
        <v>424</v>
      </c>
      <c r="D1521" s="11">
        <v>212</v>
      </c>
      <c r="E1521" s="11">
        <v>393</v>
      </c>
      <c r="F1521" s="281">
        <v>212</v>
      </c>
      <c r="G1521" s="281"/>
      <c r="H1521" s="315"/>
      <c r="I1521" s="315"/>
      <c r="J1521" s="315"/>
      <c r="K1521" s="6" t="s">
        <v>3138</v>
      </c>
      <c r="O1521" s="421"/>
      <c r="P1521" s="40" t="s">
        <v>2217</v>
      </c>
      <c r="Q1521" s="11" t="s">
        <v>2078</v>
      </c>
      <c r="R1521" s="11">
        <v>300</v>
      </c>
      <c r="S1521" s="630"/>
      <c r="T1521" s="703"/>
      <c r="U1521" s="703">
        <v>300</v>
      </c>
      <c r="V1521" s="703"/>
      <c r="W1521" s="703"/>
      <c r="X1521" s="703"/>
      <c r="Y1521" s="4" t="s">
        <v>2203</v>
      </c>
    </row>
    <row r="1522" spans="1:25" x14ac:dyDescent="0.3">
      <c r="A1522" s="421"/>
      <c r="B1522" s="11" t="s">
        <v>3161</v>
      </c>
      <c r="C1522" s="11" t="s">
        <v>82</v>
      </c>
      <c r="D1522" s="11">
        <v>28</v>
      </c>
      <c r="E1522" s="11"/>
      <c r="F1522" s="281">
        <v>28</v>
      </c>
      <c r="G1522" s="281"/>
      <c r="H1522" s="315"/>
      <c r="I1522" s="315"/>
      <c r="J1522" s="315"/>
      <c r="K1522" s="4"/>
      <c r="O1522" s="547"/>
      <c r="P1522" s="554" t="s">
        <v>2360</v>
      </c>
      <c r="Q1522" s="546" t="s">
        <v>2078</v>
      </c>
      <c r="R1522" s="546">
        <v>130</v>
      </c>
      <c r="S1522" s="546">
        <v>172</v>
      </c>
      <c r="T1522" s="703">
        <v>130</v>
      </c>
      <c r="U1522" s="703"/>
      <c r="V1522" s="703"/>
      <c r="W1522" s="703"/>
      <c r="X1522" s="703"/>
      <c r="Y1522" s="574" t="s">
        <v>2359</v>
      </c>
    </row>
    <row r="1523" spans="1:25" x14ac:dyDescent="0.3">
      <c r="A1523" s="421"/>
      <c r="B1523" s="11" t="s">
        <v>3162</v>
      </c>
      <c r="C1523" s="11" t="s">
        <v>82</v>
      </c>
      <c r="D1523" s="11">
        <v>28</v>
      </c>
      <c r="E1523" s="11"/>
      <c r="F1523" s="281">
        <v>28</v>
      </c>
      <c r="G1523" s="281"/>
      <c r="H1523" s="315"/>
      <c r="I1523" s="315"/>
      <c r="J1523" s="315"/>
      <c r="K1523" s="4"/>
      <c r="O1523" s="421"/>
      <c r="P1523" s="40" t="s">
        <v>2361</v>
      </c>
      <c r="Q1523" s="11" t="s">
        <v>2078</v>
      </c>
      <c r="R1523" s="11">
        <v>130</v>
      </c>
      <c r="S1523" s="11">
        <v>197</v>
      </c>
      <c r="T1523" s="703">
        <v>130</v>
      </c>
      <c r="U1523" s="703"/>
      <c r="V1523" s="703"/>
      <c r="W1523" s="703"/>
      <c r="X1523" s="703"/>
      <c r="Y1523" s="6" t="s">
        <v>2362</v>
      </c>
    </row>
    <row r="1524" spans="1:25" x14ac:dyDescent="0.3">
      <c r="A1524" s="421"/>
      <c r="B1524" s="11" t="s">
        <v>3163</v>
      </c>
      <c r="C1524" s="11" t="s">
        <v>82</v>
      </c>
      <c r="D1524" s="11">
        <v>40</v>
      </c>
      <c r="E1524" s="11"/>
      <c r="F1524" s="281">
        <v>40</v>
      </c>
      <c r="G1524" s="281"/>
      <c r="H1524" s="315"/>
      <c r="I1524" s="315"/>
      <c r="J1524" s="315"/>
      <c r="K1524" s="4"/>
      <c r="O1524" s="428" t="s">
        <v>2436</v>
      </c>
      <c r="P1524" s="10" t="s">
        <v>2388</v>
      </c>
      <c r="Q1524" s="11" t="s">
        <v>2078</v>
      </c>
      <c r="R1524" s="14">
        <v>150</v>
      </c>
      <c r="S1524" s="14">
        <v>345</v>
      </c>
      <c r="T1524" s="315">
        <v>150</v>
      </c>
      <c r="U1524" s="315"/>
      <c r="V1524" s="315"/>
      <c r="W1524" s="315"/>
      <c r="X1524" s="315"/>
      <c r="Y1524" s="6" t="s">
        <v>2389</v>
      </c>
    </row>
    <row r="1525" spans="1:25" x14ac:dyDescent="0.3">
      <c r="A1525" s="421"/>
      <c r="B1525" s="11" t="s">
        <v>3164</v>
      </c>
      <c r="C1525" s="11" t="s">
        <v>82</v>
      </c>
      <c r="D1525" s="11">
        <v>40</v>
      </c>
      <c r="E1525" s="11"/>
      <c r="F1525" s="281">
        <v>40</v>
      </c>
      <c r="G1525" s="281"/>
      <c r="H1525" s="315"/>
      <c r="I1525" s="315"/>
      <c r="J1525" s="315"/>
      <c r="K1525" s="4"/>
      <c r="O1525" s="578" t="s">
        <v>2437</v>
      </c>
      <c r="P1525" s="554" t="s">
        <v>2390</v>
      </c>
      <c r="Q1525" s="546" t="s">
        <v>2078</v>
      </c>
      <c r="R1525" s="546">
        <v>200</v>
      </c>
      <c r="S1525" s="546">
        <v>460</v>
      </c>
      <c r="T1525" s="281">
        <v>200</v>
      </c>
      <c r="U1525" s="281"/>
      <c r="V1525" s="315"/>
      <c r="W1525" s="315"/>
      <c r="X1525" s="315"/>
      <c r="Y1525" s="574" t="s">
        <v>2389</v>
      </c>
    </row>
    <row r="1526" spans="1:25" x14ac:dyDescent="0.3">
      <c r="A1526" s="421"/>
      <c r="B1526" s="11" t="s">
        <v>3165</v>
      </c>
      <c r="C1526" s="11" t="s">
        <v>82</v>
      </c>
      <c r="D1526" s="11">
        <v>52</v>
      </c>
      <c r="E1526" s="11"/>
      <c r="F1526" s="281">
        <v>52</v>
      </c>
      <c r="G1526" s="281"/>
      <c r="H1526" s="315"/>
      <c r="I1526" s="315"/>
      <c r="J1526" s="315"/>
      <c r="K1526" s="4"/>
      <c r="O1526" s="684" t="s">
        <v>2623</v>
      </c>
      <c r="P1526" s="40" t="s">
        <v>2592</v>
      </c>
      <c r="Q1526" s="11" t="s">
        <v>2078</v>
      </c>
      <c r="R1526" s="14">
        <v>600</v>
      </c>
      <c r="S1526" s="11">
        <v>1260</v>
      </c>
      <c r="T1526" s="281"/>
      <c r="U1526" s="281"/>
      <c r="V1526" s="314">
        <v>600</v>
      </c>
      <c r="W1526" s="314"/>
      <c r="X1526" s="314"/>
      <c r="Y1526" s="6" t="s">
        <v>2593</v>
      </c>
    </row>
    <row r="1527" spans="1:25" x14ac:dyDescent="0.3">
      <c r="A1527" s="421"/>
      <c r="B1527" s="11" t="s">
        <v>3166</v>
      </c>
      <c r="C1527" s="11" t="s">
        <v>82</v>
      </c>
      <c r="D1527" s="11">
        <v>56</v>
      </c>
      <c r="E1527" s="11"/>
      <c r="F1527" s="281">
        <v>56</v>
      </c>
      <c r="G1527" s="281"/>
      <c r="H1527" s="315"/>
      <c r="I1527" s="315"/>
      <c r="J1527" s="315"/>
      <c r="K1527" s="4"/>
      <c r="O1527" s="437"/>
      <c r="P1527" s="40" t="s">
        <v>2597</v>
      </c>
      <c r="Q1527" s="11" t="s">
        <v>2078</v>
      </c>
      <c r="R1527" s="11">
        <v>150</v>
      </c>
      <c r="S1527" s="11">
        <v>270</v>
      </c>
      <c r="T1527" s="314">
        <v>150</v>
      </c>
      <c r="U1527" s="314"/>
      <c r="V1527" s="314"/>
      <c r="W1527" s="314"/>
      <c r="X1527" s="314"/>
      <c r="Y1527" s="4" t="s">
        <v>2599</v>
      </c>
    </row>
    <row r="1528" spans="1:25" x14ac:dyDescent="0.3">
      <c r="A1528" s="421"/>
      <c r="B1528" s="11" t="s">
        <v>3167</v>
      </c>
      <c r="C1528" s="11" t="s">
        <v>82</v>
      </c>
      <c r="D1528" s="11">
        <v>80</v>
      </c>
      <c r="E1528" s="11"/>
      <c r="F1528" s="281">
        <v>80</v>
      </c>
      <c r="G1528" s="281"/>
      <c r="H1528" s="315"/>
      <c r="I1528" s="315"/>
      <c r="J1528" s="315"/>
      <c r="K1528" s="4"/>
      <c r="O1528" s="668"/>
      <c r="P1528" s="554" t="s">
        <v>2598</v>
      </c>
      <c r="Q1528" s="546" t="s">
        <v>2078</v>
      </c>
      <c r="R1528" s="546">
        <v>200</v>
      </c>
      <c r="S1528" s="546">
        <v>360</v>
      </c>
      <c r="T1528" s="281">
        <v>200</v>
      </c>
      <c r="U1528" s="281"/>
      <c r="V1528" s="314"/>
      <c r="W1528" s="314"/>
      <c r="X1528" s="314"/>
      <c r="Y1528" s="574" t="s">
        <v>2600</v>
      </c>
    </row>
    <row r="1529" spans="1:25" ht="15" thickBot="1" x14ac:dyDescent="0.35">
      <c r="A1529" s="429"/>
      <c r="B1529" s="13" t="s">
        <v>3166</v>
      </c>
      <c r="C1529" s="11" t="s">
        <v>82</v>
      </c>
      <c r="D1529" s="13">
        <v>80</v>
      </c>
      <c r="E1529" s="13"/>
      <c r="F1529" s="314">
        <v>80</v>
      </c>
      <c r="G1529" s="314"/>
      <c r="H1529" s="316"/>
      <c r="I1529" s="316"/>
      <c r="J1529" s="316"/>
      <c r="K1529" s="8"/>
      <c r="O1529" s="437"/>
      <c r="P1529" s="40" t="s">
        <v>2607</v>
      </c>
      <c r="Q1529" s="11" t="s">
        <v>2078</v>
      </c>
      <c r="R1529" s="11">
        <v>300</v>
      </c>
      <c r="S1529" s="11">
        <v>540</v>
      </c>
      <c r="T1529" s="281"/>
      <c r="U1529" s="281">
        <v>300</v>
      </c>
      <c r="V1529" s="314"/>
      <c r="W1529" s="314"/>
      <c r="X1529" s="314"/>
      <c r="Y1529" s="6" t="s">
        <v>2608</v>
      </c>
    </row>
    <row r="1530" spans="1:25" ht="18.600000000000001" thickBot="1" x14ac:dyDescent="0.4">
      <c r="A1530" s="519" t="s">
        <v>3170</v>
      </c>
      <c r="B1530" s="53"/>
      <c r="C1530" s="83"/>
      <c r="D1530" s="27"/>
      <c r="E1530" s="27"/>
      <c r="F1530" s="27"/>
      <c r="G1530" s="27"/>
      <c r="H1530" s="27"/>
      <c r="I1530" s="27"/>
      <c r="J1530" s="27"/>
      <c r="K1530" s="16"/>
      <c r="O1530" s="547"/>
      <c r="P1530" s="546" t="s">
        <v>2617</v>
      </c>
      <c r="Q1530" s="546" t="s">
        <v>2078</v>
      </c>
      <c r="R1530" s="546">
        <v>150</v>
      </c>
      <c r="S1530" s="546">
        <v>270</v>
      </c>
      <c r="T1530" s="281">
        <v>150</v>
      </c>
      <c r="U1530" s="281"/>
      <c r="V1530" s="314"/>
      <c r="W1530" s="314"/>
      <c r="X1530" s="314"/>
      <c r="Y1530" s="562"/>
    </row>
    <row r="1531" spans="1:25" x14ac:dyDescent="0.3">
      <c r="A1531" s="426" t="s">
        <v>3168</v>
      </c>
      <c r="B1531" s="57"/>
      <c r="C1531" s="65"/>
      <c r="D1531" s="57"/>
      <c r="E1531" s="57"/>
      <c r="F1531" s="200"/>
      <c r="G1531" s="200"/>
      <c r="H1531" s="200"/>
      <c r="I1531" s="200"/>
      <c r="J1531" s="200"/>
      <c r="K1531" s="57"/>
      <c r="O1531" s="429"/>
      <c r="P1531" s="11" t="s">
        <v>2618</v>
      </c>
      <c r="Q1531" s="11" t="s">
        <v>2078</v>
      </c>
      <c r="R1531" s="13">
        <v>200</v>
      </c>
      <c r="S1531" s="13">
        <v>360</v>
      </c>
      <c r="T1531" s="314">
        <v>200</v>
      </c>
      <c r="U1531" s="314"/>
      <c r="V1531" s="314"/>
      <c r="W1531" s="314"/>
      <c r="X1531" s="314"/>
      <c r="Y1531" s="8"/>
    </row>
    <row r="1532" spans="1:25" x14ac:dyDescent="0.3">
      <c r="A1532" s="427" t="s">
        <v>3169</v>
      </c>
      <c r="B1532" s="57"/>
      <c r="C1532" s="65"/>
      <c r="D1532" s="57"/>
      <c r="E1532" s="57"/>
      <c r="F1532" s="200"/>
      <c r="G1532" s="200"/>
      <c r="H1532" s="200"/>
      <c r="I1532" s="200"/>
      <c r="J1532" s="200"/>
      <c r="K1532" s="57"/>
      <c r="O1532" s="587"/>
      <c r="P1532" s="552" t="s">
        <v>2619</v>
      </c>
      <c r="Q1532" s="546" t="s">
        <v>2078</v>
      </c>
      <c r="R1532" s="552">
        <v>300</v>
      </c>
      <c r="S1532" s="552">
        <v>540</v>
      </c>
      <c r="T1532" s="314"/>
      <c r="U1532" s="314">
        <v>300</v>
      </c>
      <c r="V1532" s="314"/>
      <c r="W1532" s="314"/>
      <c r="X1532" s="314"/>
      <c r="Y1532" s="638" t="s">
        <v>2620</v>
      </c>
    </row>
    <row r="1533" spans="1:25" ht="15" thickBot="1" x14ac:dyDescent="0.35">
      <c r="A1533" s="429"/>
      <c r="B1533" s="13"/>
      <c r="C1533" s="11"/>
      <c r="D1533" s="13"/>
      <c r="E1533" s="13"/>
      <c r="F1533" s="314"/>
      <c r="G1533" s="314"/>
      <c r="H1533" s="314"/>
      <c r="I1533" s="314"/>
      <c r="J1533" s="314"/>
      <c r="K1533" s="8"/>
      <c r="O1533" s="421"/>
      <c r="P1533" s="11" t="s">
        <v>2752</v>
      </c>
      <c r="Q1533" s="11" t="s">
        <v>2078</v>
      </c>
      <c r="R1533" s="11">
        <v>157</v>
      </c>
      <c r="S1533" s="11">
        <v>352</v>
      </c>
      <c r="T1533" s="703">
        <v>157</v>
      </c>
      <c r="U1533" s="703"/>
      <c r="V1533" s="703"/>
      <c r="W1533" s="703"/>
      <c r="X1533" s="703"/>
      <c r="Y1533" s="6" t="s">
        <v>2753</v>
      </c>
    </row>
    <row r="1534" spans="1:25" ht="18.600000000000001" thickBot="1" x14ac:dyDescent="0.4">
      <c r="A1534" s="56" t="s">
        <v>3173</v>
      </c>
      <c r="B1534" s="53"/>
      <c r="C1534" s="83"/>
      <c r="D1534" s="27"/>
      <c r="E1534" s="27"/>
      <c r="F1534" s="27"/>
      <c r="G1534" s="27"/>
      <c r="H1534" s="27"/>
      <c r="I1534" s="27"/>
      <c r="J1534" s="27"/>
      <c r="K1534" s="16"/>
      <c r="O1534" s="587"/>
      <c r="P1534" s="552" t="s">
        <v>3041</v>
      </c>
      <c r="Q1534" s="546" t="s">
        <v>2078</v>
      </c>
      <c r="R1534" s="552">
        <v>240</v>
      </c>
      <c r="S1534" s="648"/>
      <c r="T1534" s="314">
        <v>240</v>
      </c>
      <c r="U1534" s="314"/>
      <c r="V1534" s="314"/>
      <c r="W1534" s="314"/>
      <c r="X1534" s="314"/>
      <c r="Y1534" s="586" t="s">
        <v>3042</v>
      </c>
    </row>
    <row r="1535" spans="1:25" x14ac:dyDescent="0.3">
      <c r="A1535" s="426" t="s">
        <v>3174</v>
      </c>
      <c r="B1535" s="14" t="s">
        <v>3172</v>
      </c>
      <c r="C1535" s="82"/>
      <c r="D1535" s="517"/>
      <c r="E1535" s="517"/>
      <c r="F1535" s="200"/>
      <c r="G1535" s="200"/>
      <c r="H1535" s="200"/>
      <c r="I1535" s="200"/>
      <c r="J1535" s="200"/>
      <c r="K1535" s="6"/>
      <c r="O1535" s="547"/>
      <c r="P1535" s="546" t="s">
        <v>3376</v>
      </c>
      <c r="Q1535" s="546" t="s">
        <v>2078</v>
      </c>
      <c r="R1535" s="545">
        <v>200</v>
      </c>
      <c r="S1535" s="545">
        <v>360</v>
      </c>
      <c r="T1535" s="315">
        <v>200</v>
      </c>
      <c r="U1535" s="315"/>
      <c r="V1535" s="315"/>
      <c r="W1535" s="315"/>
      <c r="X1535" s="315"/>
      <c r="Y1535" s="562" t="s">
        <v>3378</v>
      </c>
    </row>
    <row r="1536" spans="1:25" x14ac:dyDescent="0.3">
      <c r="A1536" s="421" t="s">
        <v>3175</v>
      </c>
      <c r="B1536" s="11" t="s">
        <v>3171</v>
      </c>
      <c r="C1536" s="11" t="s">
        <v>2065</v>
      </c>
      <c r="D1536" s="11">
        <v>200</v>
      </c>
      <c r="E1536" s="11"/>
      <c r="F1536" s="200">
        <v>200</v>
      </c>
      <c r="G1536" s="200"/>
      <c r="H1536" s="200"/>
      <c r="I1536" s="200"/>
      <c r="J1536" s="200"/>
      <c r="K1536" s="4"/>
      <c r="O1536" s="421"/>
      <c r="P1536" s="11" t="s">
        <v>3377</v>
      </c>
      <c r="Q1536" s="11" t="s">
        <v>2078</v>
      </c>
      <c r="R1536" s="14">
        <v>300</v>
      </c>
      <c r="S1536" s="14">
        <v>540</v>
      </c>
      <c r="T1536" s="315"/>
      <c r="U1536" s="315">
        <v>300</v>
      </c>
      <c r="V1536" s="315"/>
      <c r="W1536" s="315"/>
      <c r="X1536" s="315"/>
      <c r="Y1536" s="4" t="s">
        <v>3378</v>
      </c>
    </row>
    <row r="1537" spans="1:25" ht="15" thickBot="1" x14ac:dyDescent="0.35">
      <c r="A1537" s="429"/>
      <c r="B1537" s="13"/>
      <c r="C1537" s="11"/>
      <c r="D1537" s="13"/>
      <c r="E1537" s="13"/>
      <c r="F1537" s="200"/>
      <c r="G1537" s="200"/>
      <c r="H1537" s="200"/>
      <c r="I1537" s="200"/>
      <c r="J1537" s="200"/>
      <c r="K1537" s="8"/>
      <c r="O1537" s="426" t="s">
        <v>3548</v>
      </c>
      <c r="P1537" s="14" t="s">
        <v>3536</v>
      </c>
      <c r="Q1537" s="11" t="s">
        <v>2078</v>
      </c>
      <c r="R1537" s="14"/>
      <c r="S1537" s="14"/>
      <c r="T1537" s="315"/>
      <c r="U1537" s="315"/>
      <c r="V1537" s="315"/>
      <c r="W1537" s="315"/>
      <c r="X1537" s="315"/>
      <c r="Y1537" s="6"/>
    </row>
    <row r="1538" spans="1:25" ht="18.600000000000001" thickBot="1" x14ac:dyDescent="0.4">
      <c r="A1538" s="56" t="s">
        <v>3176</v>
      </c>
      <c r="B1538" s="53"/>
      <c r="C1538" s="83"/>
      <c r="D1538" s="27"/>
      <c r="E1538" s="27"/>
      <c r="F1538" s="27"/>
      <c r="G1538" s="27"/>
      <c r="H1538" s="27"/>
      <c r="I1538" s="27"/>
      <c r="J1538" s="27"/>
      <c r="K1538" s="16"/>
    </row>
    <row r="1539" spans="1:25" x14ac:dyDescent="0.3">
      <c r="A1539" s="426" t="s">
        <v>3186</v>
      </c>
      <c r="B1539" s="14" t="s">
        <v>3177</v>
      </c>
      <c r="C1539" s="11" t="s">
        <v>98</v>
      </c>
      <c r="D1539" s="14">
        <v>100</v>
      </c>
      <c r="E1539" s="14">
        <v>221</v>
      </c>
      <c r="F1539" s="315">
        <v>100</v>
      </c>
      <c r="G1539" s="315"/>
      <c r="H1539" s="315"/>
      <c r="I1539" s="315"/>
      <c r="J1539" s="315"/>
      <c r="K1539" s="6" t="s">
        <v>3183</v>
      </c>
    </row>
    <row r="1540" spans="1:25" x14ac:dyDescent="0.3">
      <c r="A1540" s="421" t="s">
        <v>3187</v>
      </c>
      <c r="B1540" s="14" t="s">
        <v>3178</v>
      </c>
      <c r="C1540" s="11" t="s">
        <v>98</v>
      </c>
      <c r="D1540" s="14">
        <v>153</v>
      </c>
      <c r="E1540" s="14">
        <v>319</v>
      </c>
      <c r="F1540" s="315">
        <v>153</v>
      </c>
      <c r="G1540" s="315"/>
      <c r="H1540" s="315"/>
      <c r="I1540" s="315"/>
      <c r="J1540" s="315"/>
      <c r="K1540" s="6" t="s">
        <v>3184</v>
      </c>
      <c r="O1540" s="591" t="s">
        <v>1474</v>
      </c>
      <c r="P1540" s="544" t="s">
        <v>1468</v>
      </c>
      <c r="Q1540" s="546" t="s">
        <v>1469</v>
      </c>
      <c r="R1540" s="545">
        <v>250</v>
      </c>
      <c r="S1540" s="545">
        <v>450</v>
      </c>
      <c r="T1540" s="315"/>
      <c r="U1540" s="315">
        <v>250</v>
      </c>
      <c r="V1540" s="315"/>
      <c r="W1540" s="315"/>
      <c r="X1540" s="315"/>
      <c r="Y1540" s="574" t="s">
        <v>1978</v>
      </c>
    </row>
    <row r="1541" spans="1:25" x14ac:dyDescent="0.3">
      <c r="A1541" s="421"/>
      <c r="B1541" s="14" t="s">
        <v>3179</v>
      </c>
      <c r="C1541" s="11" t="s">
        <v>98</v>
      </c>
      <c r="D1541" s="14">
        <v>206</v>
      </c>
      <c r="E1541" s="14">
        <v>409</v>
      </c>
      <c r="F1541" s="315">
        <v>206</v>
      </c>
      <c r="G1541" s="315"/>
      <c r="H1541" s="315"/>
      <c r="I1541" s="315"/>
      <c r="J1541" s="315"/>
      <c r="K1541" s="6" t="s">
        <v>3185</v>
      </c>
      <c r="O1541" s="35" t="s">
        <v>1475</v>
      </c>
      <c r="P1541" s="40" t="s">
        <v>1470</v>
      </c>
      <c r="Q1541" s="11" t="s">
        <v>1469</v>
      </c>
      <c r="R1541" s="11">
        <v>480</v>
      </c>
      <c r="S1541" s="11">
        <v>1200</v>
      </c>
      <c r="T1541" s="281"/>
      <c r="U1541" s="281">
        <v>480</v>
      </c>
      <c r="V1541" s="281"/>
      <c r="W1541" s="281"/>
      <c r="X1541" s="281"/>
      <c r="Y1541" s="6" t="s">
        <v>1979</v>
      </c>
    </row>
    <row r="1542" spans="1:25" x14ac:dyDescent="0.3">
      <c r="A1542" s="421"/>
      <c r="B1542" s="14" t="s">
        <v>3180</v>
      </c>
      <c r="C1542" s="11" t="s">
        <v>98</v>
      </c>
      <c r="D1542" s="14">
        <v>100</v>
      </c>
      <c r="E1542" s="14">
        <v>224</v>
      </c>
      <c r="F1542" s="315">
        <v>100</v>
      </c>
      <c r="G1542" s="315"/>
      <c r="H1542" s="315"/>
      <c r="I1542" s="315"/>
      <c r="J1542" s="315"/>
      <c r="K1542" s="6" t="s">
        <v>3183</v>
      </c>
      <c r="O1542" s="547"/>
      <c r="P1542" s="554" t="s">
        <v>1472</v>
      </c>
      <c r="Q1542" s="546" t="s">
        <v>1469</v>
      </c>
      <c r="R1542" s="546">
        <v>570</v>
      </c>
      <c r="S1542" s="546">
        <v>960</v>
      </c>
      <c r="T1542" s="281"/>
      <c r="U1542" s="281"/>
      <c r="V1542" s="281">
        <v>570</v>
      </c>
      <c r="W1542" s="281"/>
      <c r="X1542" s="281"/>
      <c r="Y1542" s="574" t="s">
        <v>1978</v>
      </c>
    </row>
    <row r="1543" spans="1:25" x14ac:dyDescent="0.3">
      <c r="A1543" s="421"/>
      <c r="B1543" s="14" t="s">
        <v>3181</v>
      </c>
      <c r="C1543" s="11" t="s">
        <v>98</v>
      </c>
      <c r="D1543" s="14">
        <v>153</v>
      </c>
      <c r="E1543" s="14">
        <v>324</v>
      </c>
      <c r="F1543" s="315">
        <v>153</v>
      </c>
      <c r="G1543" s="315"/>
      <c r="H1543" s="315"/>
      <c r="I1543" s="315"/>
      <c r="J1543" s="315"/>
      <c r="K1543" s="6" t="s">
        <v>3184</v>
      </c>
      <c r="O1543" s="429"/>
      <c r="P1543" s="252" t="s">
        <v>1473</v>
      </c>
      <c r="Q1543" s="11" t="s">
        <v>1469</v>
      </c>
      <c r="R1543" s="13">
        <v>260</v>
      </c>
      <c r="S1543" s="13">
        <v>660</v>
      </c>
      <c r="T1543" s="314"/>
      <c r="U1543" s="314">
        <v>260</v>
      </c>
      <c r="V1543" s="314"/>
      <c r="W1543" s="314"/>
      <c r="X1543" s="314"/>
      <c r="Y1543" s="114" t="s">
        <v>1980</v>
      </c>
    </row>
    <row r="1544" spans="1:25" ht="15" thickBot="1" x14ac:dyDescent="0.35">
      <c r="A1544" s="429"/>
      <c r="B1544" s="26" t="s">
        <v>3182</v>
      </c>
      <c r="C1544" s="11" t="s">
        <v>98</v>
      </c>
      <c r="D1544" s="26">
        <v>206</v>
      </c>
      <c r="E1544" s="26">
        <v>415</v>
      </c>
      <c r="F1544" s="316">
        <v>206</v>
      </c>
      <c r="G1544" s="316"/>
      <c r="H1544" s="316"/>
      <c r="I1544" s="316"/>
      <c r="J1544" s="316"/>
      <c r="K1544" s="114" t="s">
        <v>3185</v>
      </c>
    </row>
    <row r="1545" spans="1:25" ht="18.600000000000001" thickBot="1" x14ac:dyDescent="0.4">
      <c r="A1545" s="56" t="s">
        <v>3188</v>
      </c>
      <c r="B1545" s="53"/>
      <c r="C1545" s="83"/>
      <c r="D1545" s="27"/>
      <c r="E1545" s="27"/>
      <c r="F1545" s="27"/>
      <c r="G1545" s="27"/>
      <c r="H1545" s="27"/>
      <c r="I1545" s="27"/>
      <c r="J1545" s="27"/>
      <c r="K1545" s="16"/>
    </row>
    <row r="1546" spans="1:25" x14ac:dyDescent="0.3">
      <c r="A1546" s="426" t="s">
        <v>3206</v>
      </c>
      <c r="B1546" s="14" t="s">
        <v>3189</v>
      </c>
      <c r="C1546" s="11" t="s">
        <v>424</v>
      </c>
      <c r="D1546" s="14">
        <v>44</v>
      </c>
      <c r="E1546" s="14">
        <v>90</v>
      </c>
      <c r="F1546" s="200">
        <v>44</v>
      </c>
      <c r="G1546" s="200"/>
      <c r="H1546" s="200"/>
      <c r="I1546" s="200"/>
      <c r="J1546" s="200"/>
      <c r="K1546" s="6" t="s">
        <v>3202</v>
      </c>
    </row>
    <row r="1547" spans="1:25" x14ac:dyDescent="0.3">
      <c r="A1547" s="421" t="s">
        <v>3207</v>
      </c>
      <c r="B1547" s="11" t="s">
        <v>3190</v>
      </c>
      <c r="C1547" s="11" t="s">
        <v>424</v>
      </c>
      <c r="D1547" s="11">
        <v>60</v>
      </c>
      <c r="E1547" s="11">
        <v>120</v>
      </c>
      <c r="F1547" s="200">
        <v>60</v>
      </c>
      <c r="G1547" s="200"/>
      <c r="H1547" s="200"/>
      <c r="I1547" s="200"/>
      <c r="J1547" s="200"/>
      <c r="K1547" s="6" t="s">
        <v>3202</v>
      </c>
      <c r="O1547" s="547" t="s">
        <v>1350</v>
      </c>
      <c r="P1547" s="554" t="s">
        <v>137</v>
      </c>
      <c r="Q1547" s="546" t="s">
        <v>2085</v>
      </c>
      <c r="R1547" s="546">
        <v>540</v>
      </c>
      <c r="S1547" s="619"/>
      <c r="T1547" s="703"/>
      <c r="U1547" s="703"/>
      <c r="V1547" s="703">
        <v>540</v>
      </c>
      <c r="W1547" s="703"/>
      <c r="X1547" s="703"/>
      <c r="Y1547" s="564" t="s">
        <v>1049</v>
      </c>
    </row>
    <row r="1548" spans="1:25" x14ac:dyDescent="0.3">
      <c r="A1548" s="420" t="s">
        <v>3205</v>
      </c>
      <c r="B1548" s="11" t="s">
        <v>3191</v>
      </c>
      <c r="C1548" s="11" t="s">
        <v>424</v>
      </c>
      <c r="D1548" s="11">
        <v>70</v>
      </c>
      <c r="E1548" s="11">
        <v>151</v>
      </c>
      <c r="F1548" s="200">
        <v>70</v>
      </c>
      <c r="G1548" s="200"/>
      <c r="H1548" s="200"/>
      <c r="I1548" s="200"/>
      <c r="J1548" s="200"/>
      <c r="K1548" s="6" t="s">
        <v>3202</v>
      </c>
      <c r="O1548" s="421" t="s">
        <v>1348</v>
      </c>
      <c r="P1548" s="40" t="s">
        <v>138</v>
      </c>
      <c r="Q1548" s="11" t="s">
        <v>2085</v>
      </c>
      <c r="R1548" s="11">
        <v>1080</v>
      </c>
      <c r="S1548" s="619" t="s">
        <v>559</v>
      </c>
      <c r="T1548" s="703"/>
      <c r="U1548" s="703"/>
      <c r="V1548" s="703"/>
      <c r="W1548" s="703"/>
      <c r="X1548" s="703">
        <v>1080</v>
      </c>
      <c r="Y1548" s="20" t="s">
        <v>1050</v>
      </c>
    </row>
    <row r="1549" spans="1:25" x14ac:dyDescent="0.3">
      <c r="A1549" s="421"/>
      <c r="B1549" s="11" t="s">
        <v>3192</v>
      </c>
      <c r="C1549" s="11" t="s">
        <v>2064</v>
      </c>
      <c r="D1549" s="11">
        <v>45</v>
      </c>
      <c r="E1549" s="11">
        <v>97</v>
      </c>
      <c r="F1549" s="200">
        <v>45</v>
      </c>
      <c r="G1549" s="200"/>
      <c r="H1549" s="200"/>
      <c r="I1549" s="200"/>
      <c r="J1549" s="200"/>
      <c r="K1549" s="4" t="s">
        <v>3203</v>
      </c>
      <c r="O1549" s="421"/>
      <c r="P1549" s="40" t="s">
        <v>143</v>
      </c>
      <c r="Q1549" s="11" t="s">
        <v>2085</v>
      </c>
      <c r="R1549" s="11">
        <v>90</v>
      </c>
      <c r="S1549" s="11">
        <v>131.68</v>
      </c>
      <c r="T1549" s="703">
        <v>90</v>
      </c>
      <c r="U1549" s="703"/>
      <c r="V1549" s="703"/>
      <c r="W1549" s="703"/>
      <c r="X1549" s="703"/>
      <c r="Y1549" s="20" t="s">
        <v>1053</v>
      </c>
    </row>
    <row r="1550" spans="1:25" x14ac:dyDescent="0.3">
      <c r="A1550" s="421"/>
      <c r="B1550" s="11" t="s">
        <v>3193</v>
      </c>
      <c r="C1550" s="11" t="s">
        <v>2064</v>
      </c>
      <c r="D1550" s="11">
        <v>50</v>
      </c>
      <c r="E1550" s="11">
        <v>103</v>
      </c>
      <c r="F1550" s="200">
        <v>50</v>
      </c>
      <c r="G1550" s="200"/>
      <c r="H1550" s="200"/>
      <c r="I1550" s="200"/>
      <c r="J1550" s="200"/>
      <c r="K1550" s="4" t="s">
        <v>3204</v>
      </c>
      <c r="O1550" s="547"/>
      <c r="P1550" s="554" t="s">
        <v>148</v>
      </c>
      <c r="Q1550" s="546" t="s">
        <v>2085</v>
      </c>
      <c r="R1550" s="546">
        <v>600</v>
      </c>
      <c r="S1550" s="619" t="s">
        <v>559</v>
      </c>
      <c r="T1550" s="703"/>
      <c r="U1550" s="703"/>
      <c r="V1550" s="703">
        <v>600</v>
      </c>
      <c r="W1550" s="703"/>
      <c r="X1550" s="703"/>
      <c r="Y1550" s="564" t="s">
        <v>149</v>
      </c>
    </row>
    <row r="1551" spans="1:25" x14ac:dyDescent="0.3">
      <c r="A1551" s="421"/>
      <c r="B1551" s="11" t="s">
        <v>3194</v>
      </c>
      <c r="C1551" s="11" t="s">
        <v>2064</v>
      </c>
      <c r="D1551" s="11">
        <v>65</v>
      </c>
      <c r="E1551" s="11">
        <v>145</v>
      </c>
      <c r="F1551" s="200">
        <v>65</v>
      </c>
      <c r="G1551" s="200"/>
      <c r="H1551" s="200"/>
      <c r="I1551" s="200"/>
      <c r="J1551" s="200"/>
      <c r="K1551" s="4" t="s">
        <v>3203</v>
      </c>
      <c r="O1551" s="421"/>
      <c r="P1551" s="40" t="s">
        <v>150</v>
      </c>
      <c r="Q1551" s="11" t="s">
        <v>2085</v>
      </c>
      <c r="R1551" s="11">
        <v>336</v>
      </c>
      <c r="S1551" s="619"/>
      <c r="T1551" s="703"/>
      <c r="U1551" s="703">
        <v>336</v>
      </c>
      <c r="V1551" s="703"/>
      <c r="W1551" s="703"/>
      <c r="X1551" s="703"/>
      <c r="Y1551" s="20" t="s">
        <v>149</v>
      </c>
    </row>
    <row r="1552" spans="1:25" x14ac:dyDescent="0.3">
      <c r="A1552" s="421"/>
      <c r="B1552" s="11" t="s">
        <v>3195</v>
      </c>
      <c r="C1552" s="11" t="s">
        <v>2064</v>
      </c>
      <c r="D1552" s="11">
        <v>90</v>
      </c>
      <c r="E1552" s="11">
        <v>194</v>
      </c>
      <c r="F1552" s="200">
        <v>90</v>
      </c>
      <c r="G1552" s="200"/>
      <c r="H1552" s="200"/>
      <c r="I1552" s="200"/>
      <c r="J1552" s="200"/>
      <c r="K1552" s="4" t="s">
        <v>3203</v>
      </c>
      <c r="O1552" s="547"/>
      <c r="P1552" s="554" t="s">
        <v>151</v>
      </c>
      <c r="Q1552" s="546" t="s">
        <v>2085</v>
      </c>
      <c r="R1552" s="546">
        <v>225</v>
      </c>
      <c r="S1552" s="619"/>
      <c r="T1552" s="703">
        <v>225</v>
      </c>
      <c r="U1552" s="703"/>
      <c r="V1552" s="703"/>
      <c r="W1552" s="703"/>
      <c r="X1552" s="703"/>
      <c r="Y1552" s="564" t="s">
        <v>149</v>
      </c>
    </row>
    <row r="1553" spans="1:25" x14ac:dyDescent="0.3">
      <c r="A1553" s="429"/>
      <c r="B1553" s="11" t="s">
        <v>3196</v>
      </c>
      <c r="C1553" s="11" t="s">
        <v>2064</v>
      </c>
      <c r="D1553" s="11">
        <v>65</v>
      </c>
      <c r="E1553" s="11">
        <v>145</v>
      </c>
      <c r="F1553" s="200">
        <v>65</v>
      </c>
      <c r="G1553" s="200"/>
      <c r="H1553" s="200"/>
      <c r="I1553" s="200"/>
      <c r="J1553" s="200"/>
      <c r="K1553" s="4" t="s">
        <v>3204</v>
      </c>
      <c r="O1553" s="419" t="s">
        <v>248</v>
      </c>
      <c r="P1553" s="10" t="s">
        <v>222</v>
      </c>
      <c r="Q1553" s="11" t="s">
        <v>223</v>
      </c>
      <c r="R1553" s="14">
        <v>480</v>
      </c>
      <c r="S1553" s="14">
        <v>1257</v>
      </c>
      <c r="T1553" s="703"/>
      <c r="U1553" s="703">
        <v>480</v>
      </c>
      <c r="V1553" s="703"/>
      <c r="W1553" s="703"/>
      <c r="X1553" s="703"/>
      <c r="Y1553" s="6" t="s">
        <v>1728</v>
      </c>
    </row>
    <row r="1554" spans="1:25" x14ac:dyDescent="0.3">
      <c r="A1554" s="421"/>
      <c r="B1554" s="11" t="s">
        <v>3197</v>
      </c>
      <c r="C1554" s="11" t="s">
        <v>2064</v>
      </c>
      <c r="D1554" s="11">
        <v>100</v>
      </c>
      <c r="E1554" s="11">
        <v>206</v>
      </c>
      <c r="F1554" s="200">
        <v>100</v>
      </c>
      <c r="G1554" s="200"/>
      <c r="H1554" s="200"/>
      <c r="I1554" s="200"/>
      <c r="J1554" s="200"/>
      <c r="K1554" s="4" t="s">
        <v>3204</v>
      </c>
      <c r="O1554" s="578" t="s">
        <v>249</v>
      </c>
      <c r="P1554" s="554" t="s">
        <v>224</v>
      </c>
      <c r="Q1554" s="546" t="s">
        <v>223</v>
      </c>
      <c r="R1554" s="546">
        <v>480</v>
      </c>
      <c r="S1554" s="546">
        <v>1175</v>
      </c>
      <c r="T1554" s="703"/>
      <c r="U1554" s="703">
        <v>480</v>
      </c>
      <c r="V1554" s="703"/>
      <c r="W1554" s="703"/>
      <c r="X1554" s="703"/>
      <c r="Y1554" s="562" t="s">
        <v>225</v>
      </c>
    </row>
    <row r="1555" spans="1:25" x14ac:dyDescent="0.3">
      <c r="A1555" s="421"/>
      <c r="B1555" s="11" t="s">
        <v>3198</v>
      </c>
      <c r="C1555" s="11" t="s">
        <v>2064</v>
      </c>
      <c r="D1555" s="11">
        <v>110</v>
      </c>
      <c r="E1555" s="11">
        <v>242</v>
      </c>
      <c r="F1555" s="200">
        <v>110</v>
      </c>
      <c r="G1555" s="200"/>
      <c r="H1555" s="200"/>
      <c r="I1555" s="200"/>
      <c r="J1555" s="200"/>
      <c r="K1555" s="4" t="s">
        <v>3203</v>
      </c>
      <c r="O1555" s="421"/>
      <c r="P1555" s="40" t="s">
        <v>226</v>
      </c>
      <c r="Q1555" s="11" t="s">
        <v>223</v>
      </c>
      <c r="R1555" s="11">
        <v>480</v>
      </c>
      <c r="S1555" s="11">
        <v>1200</v>
      </c>
      <c r="T1555" s="703"/>
      <c r="U1555" s="703">
        <v>480</v>
      </c>
      <c r="V1555" s="703"/>
      <c r="W1555" s="703"/>
      <c r="X1555" s="703"/>
      <c r="Y1555" s="4" t="s">
        <v>1105</v>
      </c>
    </row>
    <row r="1556" spans="1:25" x14ac:dyDescent="0.3">
      <c r="A1556" s="421"/>
      <c r="B1556" s="11" t="s">
        <v>3199</v>
      </c>
      <c r="C1556" s="11" t="s">
        <v>2064</v>
      </c>
      <c r="D1556" s="11">
        <v>130</v>
      </c>
      <c r="E1556" s="11">
        <v>291</v>
      </c>
      <c r="F1556" s="200">
        <v>130</v>
      </c>
      <c r="G1556" s="200"/>
      <c r="H1556" s="200"/>
      <c r="I1556" s="200"/>
      <c r="J1556" s="200"/>
      <c r="K1556" s="4" t="s">
        <v>3203</v>
      </c>
      <c r="O1556" s="547" t="s">
        <v>1192</v>
      </c>
      <c r="P1556" s="554" t="s">
        <v>227</v>
      </c>
      <c r="Q1556" s="546" t="s">
        <v>223</v>
      </c>
      <c r="R1556" s="546">
        <v>270</v>
      </c>
      <c r="S1556" s="546">
        <v>700</v>
      </c>
      <c r="T1556" s="703"/>
      <c r="U1556" s="703">
        <v>270</v>
      </c>
      <c r="V1556" s="703"/>
      <c r="W1556" s="703"/>
      <c r="X1556" s="703"/>
      <c r="Y1556" s="562" t="s">
        <v>228</v>
      </c>
    </row>
    <row r="1557" spans="1:25" x14ac:dyDescent="0.3">
      <c r="A1557" s="421"/>
      <c r="B1557" s="11" t="s">
        <v>3200</v>
      </c>
      <c r="C1557" s="11" t="s">
        <v>2064</v>
      </c>
      <c r="D1557" s="11">
        <v>125</v>
      </c>
      <c r="E1557" s="11">
        <v>257</v>
      </c>
      <c r="F1557" s="200">
        <v>125</v>
      </c>
      <c r="G1557" s="200"/>
      <c r="H1557" s="200"/>
      <c r="I1557" s="200"/>
      <c r="J1557" s="200"/>
      <c r="K1557" s="4" t="s">
        <v>3204</v>
      </c>
      <c r="O1557" s="421"/>
      <c r="P1557" s="40" t="s">
        <v>229</v>
      </c>
      <c r="Q1557" s="11" t="s">
        <v>223</v>
      </c>
      <c r="R1557" s="11">
        <v>270</v>
      </c>
      <c r="S1557" s="11" t="s">
        <v>1100</v>
      </c>
      <c r="T1557" s="703"/>
      <c r="U1557" s="703">
        <v>270</v>
      </c>
      <c r="V1557" s="703"/>
      <c r="W1557" s="703"/>
      <c r="X1557" s="703"/>
      <c r="Y1557" s="4" t="s">
        <v>225</v>
      </c>
    </row>
    <row r="1558" spans="1:25" x14ac:dyDescent="0.3">
      <c r="A1558" s="421"/>
      <c r="B1558" s="11" t="s">
        <v>3201</v>
      </c>
      <c r="C1558" s="11" t="s">
        <v>2064</v>
      </c>
      <c r="D1558" s="11">
        <v>150</v>
      </c>
      <c r="E1558" s="11">
        <v>308</v>
      </c>
      <c r="F1558" s="200">
        <v>150</v>
      </c>
      <c r="G1558" s="200"/>
      <c r="H1558" s="200"/>
      <c r="I1558" s="200"/>
      <c r="J1558" s="200"/>
      <c r="K1558" s="4" t="s">
        <v>3204</v>
      </c>
      <c r="O1558" s="421"/>
      <c r="P1558" s="40" t="s">
        <v>232</v>
      </c>
      <c r="Q1558" s="11" t="s">
        <v>223</v>
      </c>
      <c r="R1558" s="11">
        <v>95</v>
      </c>
      <c r="S1558" s="11" t="s">
        <v>1101</v>
      </c>
      <c r="T1558" s="703">
        <v>95</v>
      </c>
      <c r="U1558" s="703"/>
      <c r="V1558" s="703"/>
      <c r="W1558" s="703"/>
      <c r="X1558" s="703"/>
      <c r="Y1558" s="4" t="s">
        <v>1103</v>
      </c>
    </row>
    <row r="1559" spans="1:25" x14ac:dyDescent="0.3">
      <c r="A1559" s="421"/>
      <c r="B1559" s="11" t="s">
        <v>3198</v>
      </c>
      <c r="C1559" s="11" t="s">
        <v>2064</v>
      </c>
      <c r="D1559" s="11">
        <v>180</v>
      </c>
      <c r="E1559" s="11">
        <v>338</v>
      </c>
      <c r="F1559" s="200">
        <v>180</v>
      </c>
      <c r="G1559" s="200"/>
      <c r="H1559" s="200"/>
      <c r="I1559" s="200"/>
      <c r="J1559" s="200"/>
      <c r="K1559" s="4" t="s">
        <v>3203</v>
      </c>
      <c r="O1559" s="547"/>
      <c r="P1559" s="554" t="s">
        <v>233</v>
      </c>
      <c r="Q1559" s="546" t="s">
        <v>223</v>
      </c>
      <c r="R1559" s="546">
        <v>65</v>
      </c>
      <c r="S1559" s="546" t="s">
        <v>1102</v>
      </c>
      <c r="T1559" s="703">
        <v>65</v>
      </c>
      <c r="U1559" s="703"/>
      <c r="V1559" s="703"/>
      <c r="W1559" s="703"/>
      <c r="X1559" s="703"/>
      <c r="Y1559" s="562" t="s">
        <v>1104</v>
      </c>
    </row>
    <row r="1560" spans="1:25" x14ac:dyDescent="0.3">
      <c r="A1560" s="421"/>
      <c r="B1560" s="11" t="s">
        <v>3199</v>
      </c>
      <c r="C1560" s="11" t="s">
        <v>2064</v>
      </c>
      <c r="D1560" s="11">
        <v>220</v>
      </c>
      <c r="E1560" s="11">
        <v>485</v>
      </c>
      <c r="F1560" s="200">
        <v>220</v>
      </c>
      <c r="G1560" s="200"/>
      <c r="H1560" s="200"/>
      <c r="I1560" s="200"/>
      <c r="J1560" s="200"/>
      <c r="K1560" s="4" t="s">
        <v>3203</v>
      </c>
      <c r="O1560" s="421"/>
      <c r="P1560" s="40" t="s">
        <v>241</v>
      </c>
      <c r="Q1560" s="11" t="s">
        <v>242</v>
      </c>
      <c r="R1560" s="11">
        <v>37</v>
      </c>
      <c r="S1560" s="11" t="s">
        <v>1108</v>
      </c>
      <c r="T1560" s="703">
        <v>37</v>
      </c>
      <c r="U1560" s="703"/>
      <c r="V1560" s="703"/>
      <c r="W1560" s="703"/>
      <c r="X1560" s="703"/>
      <c r="Y1560" s="4" t="s">
        <v>243</v>
      </c>
    </row>
    <row r="1561" spans="1:25" x14ac:dyDescent="0.3">
      <c r="A1561" s="421"/>
      <c r="B1561" s="11" t="s">
        <v>3200</v>
      </c>
      <c r="C1561" s="11" t="s">
        <v>2064</v>
      </c>
      <c r="D1561" s="11">
        <v>200</v>
      </c>
      <c r="E1561" s="11">
        <v>411</v>
      </c>
      <c r="F1561" s="200">
        <v>200</v>
      </c>
      <c r="G1561" s="200"/>
      <c r="H1561" s="200"/>
      <c r="I1561" s="200"/>
      <c r="J1561" s="200"/>
      <c r="K1561" s="4" t="s">
        <v>3204</v>
      </c>
      <c r="O1561" s="547"/>
      <c r="P1561" s="554" t="s">
        <v>244</v>
      </c>
      <c r="Q1561" s="546" t="s">
        <v>242</v>
      </c>
      <c r="R1561" s="546">
        <v>480</v>
      </c>
      <c r="S1561" s="546">
        <v>1178.05</v>
      </c>
      <c r="T1561" s="703"/>
      <c r="U1561" s="703">
        <v>480</v>
      </c>
      <c r="V1561" s="703"/>
      <c r="W1561" s="703"/>
      <c r="X1561" s="703"/>
      <c r="Y1561" s="562" t="s">
        <v>243</v>
      </c>
    </row>
    <row r="1562" spans="1:25" ht="15" thickBot="1" x14ac:dyDescent="0.35">
      <c r="A1562" s="429"/>
      <c r="B1562" s="13" t="s">
        <v>3201</v>
      </c>
      <c r="C1562" s="11" t="s">
        <v>2064</v>
      </c>
      <c r="D1562" s="13">
        <v>250</v>
      </c>
      <c r="E1562" s="13">
        <v>514</v>
      </c>
      <c r="F1562" s="200"/>
      <c r="G1562" s="200">
        <v>250</v>
      </c>
      <c r="H1562" s="200"/>
      <c r="I1562" s="200"/>
      <c r="J1562" s="200"/>
      <c r="K1562" s="8" t="s">
        <v>3204</v>
      </c>
      <c r="O1562" s="421"/>
      <c r="P1562" s="40" t="s">
        <v>245</v>
      </c>
      <c r="Q1562" s="11" t="s">
        <v>242</v>
      </c>
      <c r="R1562" s="619"/>
      <c r="S1562" s="619"/>
      <c r="T1562" s="703"/>
      <c r="U1562" s="703"/>
      <c r="V1562" s="703"/>
      <c r="W1562" s="703"/>
      <c r="X1562" s="703"/>
      <c r="Y1562" s="4" t="s">
        <v>243</v>
      </c>
    </row>
    <row r="1563" spans="1:25" ht="18.600000000000001" thickBot="1" x14ac:dyDescent="0.4">
      <c r="A1563" s="75" t="s">
        <v>3208</v>
      </c>
      <c r="B1563" s="53"/>
      <c r="C1563" s="83"/>
      <c r="D1563" s="27"/>
      <c r="E1563" s="27"/>
      <c r="F1563" s="27"/>
      <c r="G1563" s="27"/>
      <c r="H1563" s="27"/>
      <c r="I1563" s="27"/>
      <c r="J1563" s="27"/>
      <c r="K1563" s="16"/>
      <c r="O1563" s="547"/>
      <c r="P1563" s="554" t="s">
        <v>246</v>
      </c>
      <c r="Q1563" s="546" t="s">
        <v>242</v>
      </c>
      <c r="R1563" s="546">
        <v>275</v>
      </c>
      <c r="S1563" s="546">
        <v>660</v>
      </c>
      <c r="T1563" s="703"/>
      <c r="U1563" s="703">
        <v>275</v>
      </c>
      <c r="V1563" s="703"/>
      <c r="W1563" s="703"/>
      <c r="X1563" s="703"/>
      <c r="Y1563" s="562" t="s">
        <v>243</v>
      </c>
    </row>
    <row r="1564" spans="1:25" x14ac:dyDescent="0.3">
      <c r="A1564" s="426" t="s">
        <v>3213</v>
      </c>
      <c r="B1564" s="14" t="s">
        <v>3209</v>
      </c>
      <c r="C1564" s="11" t="s">
        <v>424</v>
      </c>
      <c r="D1564" s="14">
        <v>40</v>
      </c>
      <c r="E1564" s="153"/>
      <c r="F1564" s="200">
        <v>40</v>
      </c>
      <c r="G1564" s="200"/>
      <c r="H1564" s="200"/>
      <c r="I1564" s="200"/>
      <c r="J1564" s="200"/>
      <c r="K1564" s="6"/>
      <c r="O1564" s="547"/>
      <c r="P1564" s="554" t="s">
        <v>274</v>
      </c>
      <c r="Q1564" s="546" t="s">
        <v>2087</v>
      </c>
      <c r="R1564" s="546">
        <v>100</v>
      </c>
      <c r="S1564" s="619"/>
      <c r="T1564" s="703">
        <v>100</v>
      </c>
      <c r="U1564" s="703"/>
      <c r="V1564" s="703"/>
      <c r="W1564" s="703"/>
      <c r="X1564" s="703"/>
      <c r="Y1564" s="562" t="s">
        <v>1751</v>
      </c>
    </row>
    <row r="1565" spans="1:25" x14ac:dyDescent="0.3">
      <c r="A1565" s="421" t="s">
        <v>3214</v>
      </c>
      <c r="B1565" s="11" t="s">
        <v>3210</v>
      </c>
      <c r="C1565" s="11" t="s">
        <v>424</v>
      </c>
      <c r="D1565" s="14">
        <v>80</v>
      </c>
      <c r="E1565" s="153"/>
      <c r="F1565" s="200">
        <v>80</v>
      </c>
      <c r="G1565" s="200"/>
      <c r="H1565" s="200"/>
      <c r="I1565" s="200"/>
      <c r="J1565" s="200"/>
      <c r="K1565" s="4"/>
      <c r="O1565" s="421"/>
      <c r="P1565" s="40" t="s">
        <v>275</v>
      </c>
      <c r="Q1565" s="11" t="s">
        <v>2087</v>
      </c>
      <c r="R1565" s="11">
        <v>150</v>
      </c>
      <c r="S1565" s="619"/>
      <c r="T1565" s="703">
        <v>150</v>
      </c>
      <c r="U1565" s="703"/>
      <c r="V1565" s="703"/>
      <c r="W1565" s="703"/>
      <c r="X1565" s="703"/>
      <c r="Y1565" s="4" t="s">
        <v>1752</v>
      </c>
    </row>
    <row r="1566" spans="1:25" x14ac:dyDescent="0.3">
      <c r="A1566" s="421"/>
      <c r="B1566" s="11" t="s">
        <v>3211</v>
      </c>
      <c r="C1566" s="11" t="s">
        <v>424</v>
      </c>
      <c r="D1566" s="14">
        <v>120</v>
      </c>
      <c r="E1566" s="153"/>
      <c r="F1566" s="200">
        <v>120</v>
      </c>
      <c r="G1566" s="200"/>
      <c r="H1566" s="200"/>
      <c r="I1566" s="200"/>
      <c r="J1566" s="200"/>
      <c r="K1566" s="4"/>
      <c r="O1566" s="547"/>
      <c r="P1566" s="554" t="s">
        <v>276</v>
      </c>
      <c r="Q1566" s="546" t="s">
        <v>2087</v>
      </c>
      <c r="R1566" s="546">
        <v>250</v>
      </c>
      <c r="S1566" s="619"/>
      <c r="T1566" s="703"/>
      <c r="U1566" s="703">
        <v>250</v>
      </c>
      <c r="V1566" s="703"/>
      <c r="W1566" s="703"/>
      <c r="X1566" s="703"/>
      <c r="Y1566" s="562" t="s">
        <v>1753</v>
      </c>
    </row>
    <row r="1567" spans="1:25" ht="15" thickBot="1" x14ac:dyDescent="0.35">
      <c r="A1567" s="429"/>
      <c r="B1567" s="13" t="s">
        <v>3212</v>
      </c>
      <c r="C1567" s="11" t="s">
        <v>424</v>
      </c>
      <c r="D1567" s="26">
        <v>160</v>
      </c>
      <c r="E1567" s="154"/>
      <c r="F1567" s="200">
        <v>160</v>
      </c>
      <c r="G1567" s="200"/>
      <c r="H1567" s="200"/>
      <c r="I1567" s="200"/>
      <c r="J1567" s="200"/>
      <c r="K1567" s="8"/>
      <c r="O1567" s="429"/>
      <c r="P1567" s="252" t="s">
        <v>331</v>
      </c>
      <c r="Q1567" s="11" t="s">
        <v>2087</v>
      </c>
      <c r="R1567" s="13">
        <v>100</v>
      </c>
      <c r="S1567" s="619"/>
      <c r="T1567" s="703">
        <v>100</v>
      </c>
      <c r="U1567" s="703"/>
      <c r="V1567" s="703"/>
      <c r="W1567" s="703"/>
      <c r="X1567" s="703"/>
      <c r="Y1567" s="4" t="s">
        <v>1754</v>
      </c>
    </row>
    <row r="1568" spans="1:25" ht="18.600000000000001" thickBot="1" x14ac:dyDescent="0.4">
      <c r="A1568" s="56" t="s">
        <v>3215</v>
      </c>
      <c r="B1568" s="53"/>
      <c r="C1568" s="83"/>
      <c r="D1568" s="27"/>
      <c r="E1568" s="27"/>
      <c r="F1568" s="27"/>
      <c r="G1568" s="27"/>
      <c r="H1568" s="27"/>
      <c r="I1568" s="27"/>
      <c r="J1568" s="27"/>
      <c r="K1568" s="16"/>
      <c r="O1568" s="419" t="s">
        <v>944</v>
      </c>
      <c r="P1568" s="414" t="s">
        <v>939</v>
      </c>
      <c r="Q1568" s="96" t="s">
        <v>2085</v>
      </c>
      <c r="R1568" s="96">
        <v>550</v>
      </c>
      <c r="S1568" s="96">
        <v>1155</v>
      </c>
      <c r="T1568" s="703"/>
      <c r="U1568" s="703"/>
      <c r="V1568" s="703">
        <v>550</v>
      </c>
      <c r="W1568" s="703"/>
      <c r="X1568" s="703"/>
      <c r="Y1568" s="66" t="s">
        <v>1935</v>
      </c>
    </row>
    <row r="1569" spans="1:25" x14ac:dyDescent="0.3">
      <c r="A1569" s="426" t="s">
        <v>3223</v>
      </c>
      <c r="B1569" s="14" t="s">
        <v>3217</v>
      </c>
      <c r="C1569" s="11" t="s">
        <v>2065</v>
      </c>
      <c r="D1569" s="14">
        <v>40</v>
      </c>
      <c r="E1569" s="14">
        <v>87</v>
      </c>
      <c r="F1569" s="200">
        <v>40</v>
      </c>
      <c r="G1569" s="200"/>
      <c r="H1569" s="200"/>
      <c r="I1569" s="200"/>
      <c r="J1569" s="200"/>
      <c r="K1569" s="6" t="s">
        <v>3216</v>
      </c>
      <c r="O1569" s="553" t="s">
        <v>945</v>
      </c>
      <c r="P1569" s="658" t="s">
        <v>941</v>
      </c>
      <c r="Q1569" s="623" t="s">
        <v>2085</v>
      </c>
      <c r="R1569" s="623">
        <v>410</v>
      </c>
      <c r="S1569" s="623">
        <v>820</v>
      </c>
      <c r="T1569" s="703"/>
      <c r="U1569" s="703">
        <v>410</v>
      </c>
      <c r="V1569" s="703"/>
      <c r="W1569" s="703"/>
      <c r="X1569" s="703"/>
      <c r="Y1569" s="624" t="s">
        <v>1936</v>
      </c>
    </row>
    <row r="1570" spans="1:25" x14ac:dyDescent="0.3">
      <c r="A1570" s="429" t="s">
        <v>3224</v>
      </c>
      <c r="B1570" s="14" t="s">
        <v>3218</v>
      </c>
      <c r="C1570" s="11" t="s">
        <v>2065</v>
      </c>
      <c r="D1570" s="14">
        <v>60</v>
      </c>
      <c r="E1570" s="14">
        <v>130</v>
      </c>
      <c r="F1570" s="200">
        <v>60</v>
      </c>
      <c r="G1570" s="200"/>
      <c r="H1570" s="200"/>
      <c r="I1570" s="200"/>
      <c r="J1570" s="200"/>
      <c r="K1570" s="6" t="s">
        <v>3216</v>
      </c>
      <c r="O1570" s="437"/>
      <c r="P1570" s="414" t="s">
        <v>942</v>
      </c>
      <c r="Q1570" s="96" t="s">
        <v>2085</v>
      </c>
      <c r="R1570" s="619"/>
      <c r="S1570" s="619"/>
      <c r="T1570" s="703"/>
      <c r="U1570" s="703"/>
      <c r="V1570" s="703"/>
      <c r="W1570" s="703"/>
      <c r="X1570" s="703"/>
      <c r="Y1570" s="66" t="s">
        <v>1308</v>
      </c>
    </row>
    <row r="1571" spans="1:25" x14ac:dyDescent="0.3">
      <c r="A1571" s="421"/>
      <c r="B1571" s="14" t="s">
        <v>3219</v>
      </c>
      <c r="C1571" s="11" t="s">
        <v>2065</v>
      </c>
      <c r="D1571" s="14">
        <v>70</v>
      </c>
      <c r="E1571" s="14">
        <v>152</v>
      </c>
      <c r="F1571" s="200">
        <v>70</v>
      </c>
      <c r="G1571" s="200"/>
      <c r="H1571" s="200"/>
      <c r="I1571" s="200"/>
      <c r="J1571" s="200"/>
      <c r="K1571" s="6" t="s">
        <v>3216</v>
      </c>
      <c r="O1571" s="757"/>
      <c r="P1571" s="737" t="s">
        <v>943</v>
      </c>
      <c r="Q1571" s="623" t="s">
        <v>2085</v>
      </c>
      <c r="R1571" s="629"/>
      <c r="S1571" s="629"/>
      <c r="T1571" s="703"/>
      <c r="U1571" s="703"/>
      <c r="V1571" s="703"/>
      <c r="W1571" s="703"/>
      <c r="X1571" s="703"/>
      <c r="Y1571" s="638" t="s">
        <v>1308</v>
      </c>
    </row>
    <row r="1572" spans="1:25" x14ac:dyDescent="0.3">
      <c r="A1572" s="421"/>
      <c r="B1572" s="14" t="s">
        <v>3220</v>
      </c>
      <c r="C1572" s="11" t="s">
        <v>2065</v>
      </c>
      <c r="D1572" s="14">
        <v>80</v>
      </c>
      <c r="E1572" s="14">
        <v>174</v>
      </c>
      <c r="F1572" s="200">
        <v>80</v>
      </c>
      <c r="G1572" s="200"/>
      <c r="H1572" s="200"/>
      <c r="I1572" s="200"/>
      <c r="J1572" s="200"/>
      <c r="K1572" s="6" t="s">
        <v>3216</v>
      </c>
      <c r="O1572" s="547"/>
      <c r="P1572" s="554" t="s">
        <v>1606</v>
      </c>
      <c r="Q1572" s="173" t="s">
        <v>2120</v>
      </c>
      <c r="R1572" s="546" t="s">
        <v>1601</v>
      </c>
      <c r="S1572" s="630"/>
      <c r="T1572" s="703" t="s">
        <v>1601</v>
      </c>
      <c r="U1572" s="703"/>
      <c r="V1572" s="703"/>
      <c r="W1572" s="703"/>
      <c r="X1572" s="703"/>
      <c r="Y1572" s="562" t="s">
        <v>1987</v>
      </c>
    </row>
    <row r="1573" spans="1:25" x14ac:dyDescent="0.3">
      <c r="A1573" s="421"/>
      <c r="B1573" s="14" t="s">
        <v>3221</v>
      </c>
      <c r="C1573" s="11" t="s">
        <v>2065</v>
      </c>
      <c r="D1573" s="14">
        <v>120</v>
      </c>
      <c r="E1573" s="14">
        <v>260</v>
      </c>
      <c r="F1573" s="200">
        <v>120</v>
      </c>
      <c r="G1573" s="200"/>
      <c r="H1573" s="200"/>
      <c r="I1573" s="200"/>
      <c r="J1573" s="200"/>
      <c r="K1573" s="6" t="s">
        <v>3216</v>
      </c>
      <c r="O1573" s="421"/>
      <c r="P1573" s="40" t="s">
        <v>1605</v>
      </c>
      <c r="Q1573" s="173" t="s">
        <v>2120</v>
      </c>
      <c r="R1573" s="11" t="s">
        <v>1608</v>
      </c>
      <c r="S1573" s="630"/>
      <c r="T1573" s="703" t="s">
        <v>1608</v>
      </c>
      <c r="U1573" s="703"/>
      <c r="V1573" s="703"/>
      <c r="W1573" s="703"/>
      <c r="X1573" s="703"/>
      <c r="Y1573" s="4" t="s">
        <v>1988</v>
      </c>
    </row>
    <row r="1574" spans="1:25" ht="15" thickBot="1" x14ac:dyDescent="0.35">
      <c r="A1574" s="429"/>
      <c r="B1574" s="26" t="s">
        <v>3222</v>
      </c>
      <c r="C1574" s="11" t="s">
        <v>2065</v>
      </c>
      <c r="D1574" s="26">
        <v>140</v>
      </c>
      <c r="E1574" s="26">
        <v>304</v>
      </c>
      <c r="F1574" s="200">
        <v>140</v>
      </c>
      <c r="G1574" s="200"/>
      <c r="H1574" s="200"/>
      <c r="I1574" s="200"/>
      <c r="J1574" s="200"/>
      <c r="K1574" s="114" t="s">
        <v>3216</v>
      </c>
      <c r="O1574" s="556" t="s">
        <v>2761</v>
      </c>
      <c r="P1574" s="545" t="s">
        <v>2722</v>
      </c>
      <c r="Q1574" s="546" t="s">
        <v>223</v>
      </c>
      <c r="R1574" s="545">
        <v>240</v>
      </c>
      <c r="S1574" s="545">
        <v>647.15</v>
      </c>
      <c r="T1574" s="703">
        <v>240</v>
      </c>
      <c r="U1574" s="703"/>
      <c r="V1574" s="703"/>
      <c r="W1574" s="703"/>
      <c r="X1574" s="703"/>
      <c r="Y1574" s="574" t="s">
        <v>2723</v>
      </c>
    </row>
    <row r="1575" spans="1:25" ht="18.600000000000001" thickBot="1" x14ac:dyDescent="0.4">
      <c r="A1575" s="56" t="s">
        <v>3225</v>
      </c>
      <c r="B1575" s="53"/>
      <c r="C1575" s="83"/>
      <c r="D1575" s="27"/>
      <c r="E1575" s="27"/>
      <c r="F1575" s="27"/>
      <c r="G1575" s="27"/>
      <c r="H1575" s="27"/>
      <c r="I1575" s="27"/>
      <c r="J1575" s="27"/>
      <c r="K1575" s="16"/>
      <c r="O1575" s="428" t="s">
        <v>2839</v>
      </c>
      <c r="P1575" s="14" t="s">
        <v>2830</v>
      </c>
      <c r="Q1575" s="11" t="s">
        <v>2831</v>
      </c>
      <c r="R1575" s="14">
        <v>200</v>
      </c>
      <c r="S1575" s="14"/>
      <c r="T1575" s="315">
        <v>200</v>
      </c>
      <c r="U1575" s="315"/>
      <c r="V1575" s="315"/>
      <c r="W1575" s="315"/>
      <c r="X1575" s="315"/>
      <c r="Y1575" s="6" t="s">
        <v>2836</v>
      </c>
    </row>
    <row r="1576" spans="1:25" x14ac:dyDescent="0.3">
      <c r="A1576" s="426" t="s">
        <v>3238</v>
      </c>
      <c r="B1576" s="14" t="s">
        <v>3226</v>
      </c>
      <c r="C1576" s="11" t="s">
        <v>82</v>
      </c>
      <c r="D1576" s="14">
        <v>15</v>
      </c>
      <c r="E1576" s="14"/>
      <c r="F1576" s="315">
        <v>15</v>
      </c>
      <c r="G1576" s="315"/>
      <c r="H1576" s="315"/>
      <c r="I1576" s="315"/>
      <c r="J1576" s="315"/>
      <c r="K1576" s="6" t="s">
        <v>3227</v>
      </c>
      <c r="O1576" s="578" t="s">
        <v>2840</v>
      </c>
      <c r="P1576" s="545" t="s">
        <v>2832</v>
      </c>
      <c r="Q1576" s="546" t="s">
        <v>2831</v>
      </c>
      <c r="R1576" s="545">
        <v>300</v>
      </c>
      <c r="S1576" s="546"/>
      <c r="T1576" s="281"/>
      <c r="U1576" s="281">
        <v>300</v>
      </c>
      <c r="V1576" s="281"/>
      <c r="W1576" s="281"/>
      <c r="X1576" s="281"/>
      <c r="Y1576" s="574" t="s">
        <v>2836</v>
      </c>
    </row>
    <row r="1577" spans="1:25" x14ac:dyDescent="0.3">
      <c r="A1577" s="421" t="s">
        <v>3239</v>
      </c>
      <c r="B1577" s="11" t="s">
        <v>3228</v>
      </c>
      <c r="C1577" s="11" t="s">
        <v>82</v>
      </c>
      <c r="D1577" s="14">
        <v>18</v>
      </c>
      <c r="E1577" s="14"/>
      <c r="F1577" s="315">
        <v>18</v>
      </c>
      <c r="G1577" s="315"/>
      <c r="H1577" s="315"/>
      <c r="I1577" s="315"/>
      <c r="J1577" s="315"/>
      <c r="K1577" s="6" t="s">
        <v>3227</v>
      </c>
      <c r="O1577" s="421"/>
      <c r="P1577" s="14" t="s">
        <v>2833</v>
      </c>
      <c r="Q1577" s="11" t="s">
        <v>2831</v>
      </c>
      <c r="R1577" s="11">
        <v>400</v>
      </c>
      <c r="S1577" s="11"/>
      <c r="T1577" s="281"/>
      <c r="U1577" s="281">
        <v>400</v>
      </c>
      <c r="V1577" s="281"/>
      <c r="W1577" s="281"/>
      <c r="X1577" s="281"/>
      <c r="Y1577" s="6" t="s">
        <v>2836</v>
      </c>
    </row>
    <row r="1578" spans="1:25" x14ac:dyDescent="0.3">
      <c r="A1578" s="421"/>
      <c r="B1578" s="11" t="s">
        <v>3229</v>
      </c>
      <c r="C1578" s="11" t="s">
        <v>82</v>
      </c>
      <c r="D1578" s="14">
        <v>12</v>
      </c>
      <c r="E1578" s="14"/>
      <c r="F1578" s="315">
        <v>12</v>
      </c>
      <c r="G1578" s="315"/>
      <c r="H1578" s="315"/>
      <c r="I1578" s="315"/>
      <c r="J1578" s="315"/>
      <c r="K1578" s="6" t="s">
        <v>3227</v>
      </c>
      <c r="O1578" s="547"/>
      <c r="P1578" s="546" t="s">
        <v>2834</v>
      </c>
      <c r="Q1578" s="546" t="s">
        <v>2831</v>
      </c>
      <c r="R1578" s="546">
        <v>35</v>
      </c>
      <c r="S1578" s="546"/>
      <c r="T1578" s="281">
        <v>35</v>
      </c>
      <c r="U1578" s="281"/>
      <c r="V1578" s="281"/>
      <c r="W1578" s="281"/>
      <c r="X1578" s="281"/>
      <c r="Y1578" s="574" t="s">
        <v>2835</v>
      </c>
    </row>
    <row r="1579" spans="1:25" x14ac:dyDescent="0.3">
      <c r="A1579" s="421"/>
      <c r="B1579" s="11" t="s">
        <v>3230</v>
      </c>
      <c r="C1579" s="11" t="s">
        <v>82</v>
      </c>
      <c r="D1579" s="14">
        <v>15</v>
      </c>
      <c r="E1579" s="14"/>
      <c r="F1579" s="315">
        <v>15</v>
      </c>
      <c r="G1579" s="315"/>
      <c r="H1579" s="315"/>
      <c r="I1579" s="315"/>
      <c r="J1579" s="315"/>
      <c r="K1579" s="6" t="s">
        <v>3237</v>
      </c>
      <c r="O1579" s="421"/>
      <c r="P1579" s="11" t="s">
        <v>2837</v>
      </c>
      <c r="Q1579" s="11" t="s">
        <v>2831</v>
      </c>
      <c r="R1579" s="11">
        <v>70</v>
      </c>
      <c r="S1579" s="11"/>
      <c r="T1579" s="281">
        <v>70</v>
      </c>
      <c r="U1579" s="281"/>
      <c r="V1579" s="281"/>
      <c r="W1579" s="281"/>
      <c r="X1579" s="281"/>
      <c r="Y1579" s="6" t="s">
        <v>2835</v>
      </c>
    </row>
    <row r="1580" spans="1:25" x14ac:dyDescent="0.3">
      <c r="A1580" s="421"/>
      <c r="B1580" s="11" t="s">
        <v>3231</v>
      </c>
      <c r="C1580" s="11" t="s">
        <v>82</v>
      </c>
      <c r="D1580" s="14">
        <v>8</v>
      </c>
      <c r="E1580" s="14"/>
      <c r="F1580" s="315">
        <v>8</v>
      </c>
      <c r="G1580" s="315"/>
      <c r="H1580" s="315"/>
      <c r="I1580" s="315"/>
      <c r="J1580" s="315"/>
      <c r="K1580" s="6" t="s">
        <v>3237</v>
      </c>
      <c r="O1580" s="587" t="s">
        <v>2841</v>
      </c>
      <c r="P1580" s="552" t="s">
        <v>2838</v>
      </c>
      <c r="Q1580" s="546" t="s">
        <v>2831</v>
      </c>
      <c r="R1580" s="552">
        <v>140</v>
      </c>
      <c r="S1580" s="552"/>
      <c r="T1580" s="314">
        <v>140</v>
      </c>
      <c r="U1580" s="314"/>
      <c r="V1580" s="314"/>
      <c r="W1580" s="314"/>
      <c r="X1580" s="314"/>
      <c r="Y1580" s="586" t="s">
        <v>2835</v>
      </c>
    </row>
    <row r="1581" spans="1:25" x14ac:dyDescent="0.3">
      <c r="A1581" s="421"/>
      <c r="B1581" s="11" t="s">
        <v>3232</v>
      </c>
      <c r="C1581" s="11" t="s">
        <v>82</v>
      </c>
      <c r="D1581" s="14">
        <v>12</v>
      </c>
      <c r="E1581" s="14"/>
      <c r="F1581" s="315">
        <v>12</v>
      </c>
      <c r="G1581" s="315"/>
      <c r="H1581" s="315"/>
      <c r="I1581" s="315"/>
      <c r="J1581" s="315"/>
      <c r="K1581" s="6" t="s">
        <v>3237</v>
      </c>
      <c r="O1581" s="588" t="s">
        <v>3416</v>
      </c>
      <c r="P1581" s="545" t="s">
        <v>3417</v>
      </c>
      <c r="Q1581" s="546" t="s">
        <v>242</v>
      </c>
      <c r="R1581" s="545"/>
      <c r="S1581" s="545"/>
      <c r="T1581" s="315"/>
      <c r="U1581" s="315"/>
      <c r="V1581" s="315"/>
      <c r="W1581" s="315"/>
      <c r="X1581" s="315"/>
      <c r="Y1581" s="574"/>
    </row>
    <row r="1582" spans="1:25" x14ac:dyDescent="0.3">
      <c r="A1582" s="421"/>
      <c r="B1582" s="11" t="s">
        <v>3233</v>
      </c>
      <c r="C1582" s="11" t="s">
        <v>82</v>
      </c>
      <c r="D1582" s="14">
        <v>8</v>
      </c>
      <c r="E1582" s="14"/>
      <c r="F1582" s="315">
        <v>8</v>
      </c>
      <c r="G1582" s="315"/>
      <c r="H1582" s="315"/>
      <c r="I1582" s="315"/>
      <c r="J1582" s="315"/>
      <c r="K1582" s="6" t="s">
        <v>3227</v>
      </c>
      <c r="O1582" s="588" t="s">
        <v>3598</v>
      </c>
      <c r="P1582" s="545" t="s">
        <v>3599</v>
      </c>
      <c r="Q1582" s="546" t="s">
        <v>3600</v>
      </c>
      <c r="R1582" s="545">
        <v>225</v>
      </c>
      <c r="S1582" s="545"/>
      <c r="T1582" s="315">
        <v>225</v>
      </c>
      <c r="U1582" s="315"/>
      <c r="V1582" s="315"/>
      <c r="W1582" s="315"/>
      <c r="X1582" s="315"/>
      <c r="Y1582" s="574" t="s">
        <v>3601</v>
      </c>
    </row>
    <row r="1583" spans="1:25" x14ac:dyDescent="0.3">
      <c r="A1583" s="421"/>
      <c r="B1583" s="11" t="s">
        <v>3235</v>
      </c>
      <c r="C1583" s="11" t="s">
        <v>82</v>
      </c>
      <c r="D1583" s="14">
        <v>36</v>
      </c>
      <c r="E1583" s="14"/>
      <c r="F1583" s="315">
        <v>36</v>
      </c>
      <c r="G1583" s="315"/>
      <c r="H1583" s="315"/>
      <c r="I1583" s="315"/>
      <c r="J1583" s="315"/>
      <c r="K1583" s="6" t="s">
        <v>3227</v>
      </c>
      <c r="O1583" s="421" t="s">
        <v>3604</v>
      </c>
      <c r="P1583" s="11" t="s">
        <v>3602</v>
      </c>
      <c r="Q1583" s="11" t="s">
        <v>3600</v>
      </c>
      <c r="R1583" s="14">
        <v>225</v>
      </c>
      <c r="S1583" s="11"/>
      <c r="T1583" s="281">
        <v>225</v>
      </c>
      <c r="U1583" s="281"/>
      <c r="V1583" s="281"/>
      <c r="W1583" s="281"/>
      <c r="X1583" s="281"/>
      <c r="Y1583" s="6" t="s">
        <v>3603</v>
      </c>
    </row>
    <row r="1584" spans="1:25" x14ac:dyDescent="0.3">
      <c r="A1584" s="421"/>
      <c r="B1584" s="11" t="s">
        <v>3234</v>
      </c>
      <c r="C1584" s="11" t="s">
        <v>82</v>
      </c>
      <c r="D1584" s="14">
        <v>10</v>
      </c>
      <c r="E1584" s="14"/>
      <c r="F1584" s="315">
        <v>10</v>
      </c>
      <c r="G1584" s="315"/>
      <c r="H1584" s="315"/>
      <c r="I1584" s="315"/>
      <c r="J1584" s="315"/>
      <c r="K1584" s="6" t="s">
        <v>3237</v>
      </c>
    </row>
    <row r="1585" spans="1:25" ht="15" thickBot="1" x14ac:dyDescent="0.35">
      <c r="A1585" s="429"/>
      <c r="B1585" s="13" t="s">
        <v>3236</v>
      </c>
      <c r="C1585" s="11" t="s">
        <v>82</v>
      </c>
      <c r="D1585" s="26">
        <v>15</v>
      </c>
      <c r="E1585" s="26"/>
      <c r="F1585" s="316">
        <v>15</v>
      </c>
      <c r="G1585" s="316"/>
      <c r="H1585" s="316"/>
      <c r="I1585" s="316"/>
      <c r="J1585" s="316"/>
      <c r="K1585" s="114" t="s">
        <v>3237</v>
      </c>
    </row>
    <row r="1586" spans="1:25" ht="18.600000000000001" thickBot="1" x14ac:dyDescent="0.4">
      <c r="A1586" s="103" t="s">
        <v>3240</v>
      </c>
      <c r="B1586" s="53"/>
      <c r="C1586" s="83"/>
      <c r="D1586" s="27"/>
      <c r="E1586" s="27"/>
      <c r="F1586" s="27"/>
      <c r="G1586" s="27"/>
      <c r="H1586" s="27"/>
      <c r="I1586" s="27"/>
      <c r="J1586" s="27"/>
      <c r="K1586" s="16"/>
    </row>
    <row r="1587" spans="1:25" x14ac:dyDescent="0.3">
      <c r="A1587" s="430" t="s">
        <v>3244</v>
      </c>
      <c r="B1587" s="26" t="s">
        <v>3241</v>
      </c>
      <c r="C1587" s="11" t="s">
        <v>98</v>
      </c>
      <c r="D1587" s="26"/>
      <c r="E1587" s="26"/>
      <c r="F1587" s="316"/>
      <c r="G1587" s="316"/>
      <c r="H1587" s="316"/>
      <c r="I1587" s="316"/>
      <c r="J1587" s="316"/>
      <c r="K1587" s="114"/>
      <c r="O1587" s="421" t="s">
        <v>1349</v>
      </c>
      <c r="P1587" s="40" t="s">
        <v>203</v>
      </c>
      <c r="Q1587" s="11" t="s">
        <v>2082</v>
      </c>
      <c r="R1587" s="11">
        <v>140</v>
      </c>
      <c r="S1587" s="619"/>
      <c r="T1587" s="703"/>
      <c r="U1587" s="703"/>
      <c r="V1587" s="703"/>
      <c r="W1587" s="703"/>
      <c r="X1587" s="703"/>
      <c r="Y1587" s="4" t="s">
        <v>1723</v>
      </c>
    </row>
    <row r="1588" spans="1:25" x14ac:dyDescent="0.3">
      <c r="A1588" s="421" t="s">
        <v>3243</v>
      </c>
      <c r="B1588" s="11" t="s">
        <v>3242</v>
      </c>
      <c r="C1588" s="11" t="s">
        <v>82</v>
      </c>
      <c r="D1588" s="11"/>
      <c r="E1588" s="11"/>
      <c r="F1588" s="281"/>
      <c r="G1588" s="281"/>
      <c r="H1588" s="281"/>
      <c r="I1588" s="281"/>
      <c r="J1588" s="281"/>
      <c r="K1588" s="4"/>
      <c r="O1588" s="547"/>
      <c r="P1588" s="554" t="s">
        <v>204</v>
      </c>
      <c r="Q1588" s="546" t="s">
        <v>2082</v>
      </c>
      <c r="R1588" s="546">
        <v>100</v>
      </c>
      <c r="S1588" s="619"/>
      <c r="T1588" s="703"/>
      <c r="U1588" s="703"/>
      <c r="V1588" s="703"/>
      <c r="W1588" s="703"/>
      <c r="X1588" s="703"/>
      <c r="Y1588" s="562" t="s">
        <v>1724</v>
      </c>
    </row>
    <row r="1589" spans="1:25" ht="15" thickBot="1" x14ac:dyDescent="0.35">
      <c r="A1589" s="429" t="s">
        <v>3245</v>
      </c>
      <c r="B1589" s="13"/>
      <c r="C1589" s="11"/>
      <c r="D1589" s="13"/>
      <c r="E1589" s="13"/>
      <c r="F1589" s="314"/>
      <c r="G1589" s="314"/>
      <c r="H1589" s="314"/>
      <c r="I1589" s="314"/>
      <c r="J1589" s="314"/>
      <c r="K1589" s="8"/>
      <c r="O1589" s="421"/>
      <c r="P1589" s="40" t="s">
        <v>207</v>
      </c>
      <c r="Q1589" s="11" t="s">
        <v>2082</v>
      </c>
      <c r="R1589" s="11">
        <v>100</v>
      </c>
      <c r="S1589" s="619"/>
      <c r="T1589" s="703"/>
      <c r="U1589" s="703"/>
      <c r="V1589" s="703"/>
      <c r="W1589" s="703"/>
      <c r="X1589" s="703"/>
      <c r="Y1589" s="4" t="s">
        <v>1725</v>
      </c>
    </row>
    <row r="1590" spans="1:25" ht="18.600000000000001" thickBot="1" x14ac:dyDescent="0.4">
      <c r="A1590" s="56" t="s">
        <v>3246</v>
      </c>
      <c r="B1590" s="53"/>
      <c r="C1590" s="83"/>
      <c r="D1590" s="27"/>
      <c r="E1590" s="27"/>
      <c r="F1590" s="27"/>
      <c r="G1590" s="27"/>
      <c r="H1590" s="27"/>
      <c r="I1590" s="27"/>
      <c r="J1590" s="27"/>
      <c r="K1590" s="16"/>
      <c r="O1590" s="547"/>
      <c r="P1590" s="554" t="s">
        <v>208</v>
      </c>
      <c r="Q1590" s="546" t="s">
        <v>2082</v>
      </c>
      <c r="R1590" s="546">
        <v>140</v>
      </c>
      <c r="S1590" s="619"/>
      <c r="T1590" s="703"/>
      <c r="U1590" s="703"/>
      <c r="V1590" s="703"/>
      <c r="W1590" s="703"/>
      <c r="X1590" s="703"/>
      <c r="Y1590" s="562" t="s">
        <v>1726</v>
      </c>
    </row>
    <row r="1591" spans="1:25" x14ac:dyDescent="0.3">
      <c r="A1591" s="426" t="s">
        <v>3247</v>
      </c>
      <c r="B1591" s="14"/>
      <c r="C1591" s="11"/>
      <c r="D1591" s="14"/>
      <c r="E1591" s="14"/>
      <c r="F1591" s="315"/>
      <c r="G1591" s="315"/>
      <c r="H1591" s="315"/>
      <c r="I1591" s="315"/>
      <c r="J1591" s="315"/>
      <c r="K1591" s="6"/>
      <c r="O1591" s="591" t="s">
        <v>2770</v>
      </c>
      <c r="P1591" s="580" t="s">
        <v>2764</v>
      </c>
      <c r="Q1591" s="546" t="s">
        <v>2082</v>
      </c>
      <c r="R1591" s="580">
        <v>240</v>
      </c>
      <c r="S1591" s="580">
        <v>575</v>
      </c>
      <c r="T1591" s="200">
        <v>240</v>
      </c>
      <c r="U1591" s="200"/>
      <c r="V1591" s="200"/>
      <c r="W1591" s="200"/>
      <c r="X1591" s="200"/>
      <c r="Y1591" s="624" t="s">
        <v>2767</v>
      </c>
    </row>
    <row r="1592" spans="1:25" x14ac:dyDescent="0.3">
      <c r="A1592" s="35" t="s">
        <v>3248</v>
      </c>
      <c r="B1592" s="11"/>
      <c r="C1592" s="11"/>
      <c r="D1592" s="11"/>
      <c r="E1592" s="11"/>
      <c r="F1592" s="281"/>
      <c r="G1592" s="281"/>
      <c r="H1592" s="281"/>
      <c r="I1592" s="281"/>
      <c r="J1592" s="281"/>
      <c r="K1592" s="4"/>
      <c r="O1592" s="588" t="s">
        <v>3348</v>
      </c>
      <c r="P1592" s="545" t="s">
        <v>3349</v>
      </c>
      <c r="Q1592" s="546" t="s">
        <v>2082</v>
      </c>
      <c r="R1592" s="545">
        <v>80</v>
      </c>
      <c r="S1592" s="545"/>
      <c r="T1592" s="200"/>
      <c r="U1592" s="200"/>
      <c r="V1592" s="200"/>
      <c r="W1592" s="200"/>
      <c r="X1592" s="200"/>
      <c r="Y1592" s="574" t="s">
        <v>3351</v>
      </c>
    </row>
    <row r="1593" spans="1:25" x14ac:dyDescent="0.3">
      <c r="A1593" s="421" t="s">
        <v>3132</v>
      </c>
      <c r="B1593" s="11"/>
      <c r="C1593" s="11"/>
      <c r="D1593" s="11"/>
      <c r="E1593" s="11"/>
      <c r="F1593" s="281"/>
      <c r="G1593" s="281"/>
      <c r="H1593" s="281"/>
      <c r="I1593" s="281"/>
      <c r="J1593" s="281"/>
      <c r="K1593" s="4"/>
      <c r="O1593" s="421"/>
      <c r="P1593" s="11" t="s">
        <v>3406</v>
      </c>
      <c r="Q1593" s="11" t="s">
        <v>2082</v>
      </c>
      <c r="R1593" s="11">
        <v>600</v>
      </c>
      <c r="S1593" s="11">
        <v>1260</v>
      </c>
      <c r="T1593" s="281"/>
      <c r="U1593" s="281"/>
      <c r="V1593" s="281">
        <v>600</v>
      </c>
      <c r="W1593" s="281"/>
      <c r="X1593" s="281"/>
      <c r="Y1593" s="4" t="s">
        <v>3408</v>
      </c>
    </row>
    <row r="1594" spans="1:25" ht="15" thickBot="1" x14ac:dyDescent="0.35">
      <c r="A1594" s="429"/>
      <c r="B1594" s="13"/>
      <c r="C1594" s="11"/>
      <c r="D1594" s="13"/>
      <c r="E1594" s="13"/>
      <c r="F1594" s="314"/>
      <c r="G1594" s="314"/>
      <c r="H1594" s="314"/>
      <c r="I1594" s="314"/>
      <c r="J1594" s="314"/>
      <c r="K1594" s="8"/>
      <c r="O1594" s="547"/>
      <c r="P1594" s="546" t="s">
        <v>3407</v>
      </c>
      <c r="Q1594" s="546" t="s">
        <v>2082</v>
      </c>
      <c r="R1594" s="546">
        <v>600</v>
      </c>
      <c r="S1594" s="546">
        <v>1260</v>
      </c>
      <c r="T1594" s="281"/>
      <c r="U1594" s="281"/>
      <c r="V1594" s="281">
        <v>600</v>
      </c>
      <c r="W1594" s="281"/>
      <c r="X1594" s="281"/>
      <c r="Y1594" s="562" t="s">
        <v>3409</v>
      </c>
    </row>
    <row r="1595" spans="1:25" ht="18.600000000000001" thickBot="1" x14ac:dyDescent="0.4">
      <c r="A1595" s="56" t="s">
        <v>3250</v>
      </c>
      <c r="B1595" s="53"/>
      <c r="C1595" s="83"/>
      <c r="D1595" s="27"/>
      <c r="E1595" s="27"/>
      <c r="F1595" s="27"/>
      <c r="G1595" s="27"/>
      <c r="H1595" s="27"/>
      <c r="I1595" s="27"/>
      <c r="J1595" s="27"/>
      <c r="K1595" s="16"/>
    </row>
    <row r="1596" spans="1:25" x14ac:dyDescent="0.3">
      <c r="A1596" s="426" t="s">
        <v>3251</v>
      </c>
      <c r="B1596" s="14" t="s">
        <v>3252</v>
      </c>
      <c r="C1596" s="11" t="s">
        <v>98</v>
      </c>
      <c r="D1596" s="14">
        <v>100</v>
      </c>
      <c r="E1596" s="14"/>
      <c r="F1596" s="315">
        <v>100</v>
      </c>
      <c r="G1596" s="315"/>
      <c r="H1596" s="315"/>
      <c r="I1596" s="315"/>
      <c r="J1596" s="315"/>
      <c r="K1596" s="6"/>
    </row>
    <row r="1597" spans="1:25" x14ac:dyDescent="0.3">
      <c r="A1597" s="35" t="s">
        <v>3254</v>
      </c>
      <c r="B1597" s="11" t="s">
        <v>3253</v>
      </c>
      <c r="C1597" s="11" t="s">
        <v>2079</v>
      </c>
      <c r="D1597" s="11">
        <v>300</v>
      </c>
      <c r="E1597" s="11"/>
      <c r="F1597" s="281"/>
      <c r="G1597" s="281">
        <v>300</v>
      </c>
      <c r="H1597" s="281"/>
      <c r="I1597" s="281"/>
      <c r="J1597" s="281"/>
      <c r="K1597" s="4"/>
    </row>
    <row r="1598" spans="1:25" ht="15" thickBot="1" x14ac:dyDescent="0.35">
      <c r="A1598" s="429" t="s">
        <v>3053</v>
      </c>
      <c r="B1598" s="13"/>
      <c r="C1598" s="11"/>
      <c r="D1598" s="13"/>
      <c r="E1598" s="13"/>
      <c r="F1598" s="314"/>
      <c r="G1598" s="314"/>
      <c r="H1598" s="314"/>
      <c r="I1598" s="314"/>
      <c r="J1598" s="314"/>
      <c r="K1598" s="8"/>
    </row>
    <row r="1599" spans="1:25" ht="18.600000000000001" thickBot="1" x14ac:dyDescent="0.4">
      <c r="A1599" s="56" t="s">
        <v>3256</v>
      </c>
      <c r="B1599" s="53"/>
      <c r="C1599" s="83"/>
      <c r="D1599" s="27"/>
      <c r="E1599" s="27"/>
      <c r="F1599" s="27"/>
      <c r="G1599" s="27"/>
      <c r="H1599" s="27"/>
      <c r="I1599" s="27"/>
      <c r="J1599" s="27"/>
      <c r="K1599" s="16"/>
      <c r="O1599" s="547"/>
      <c r="P1599" s="554" t="s">
        <v>879</v>
      </c>
      <c r="Q1599" s="546" t="s">
        <v>883</v>
      </c>
      <c r="R1599" s="546">
        <v>8</v>
      </c>
      <c r="S1599" s="546">
        <v>7.5</v>
      </c>
      <c r="T1599" s="703">
        <v>8</v>
      </c>
      <c r="U1599" s="703"/>
      <c r="V1599" s="703"/>
      <c r="W1599" s="703"/>
      <c r="X1599" s="703"/>
      <c r="Y1599" s="582" t="s">
        <v>1917</v>
      </c>
    </row>
    <row r="1600" spans="1:25" x14ac:dyDescent="0.3">
      <c r="A1600" s="426" t="s">
        <v>3260</v>
      </c>
      <c r="B1600" s="14" t="s">
        <v>3255</v>
      </c>
      <c r="C1600" s="11" t="s">
        <v>98</v>
      </c>
      <c r="D1600" s="14">
        <v>100</v>
      </c>
      <c r="E1600" s="14"/>
      <c r="F1600" s="315">
        <v>100</v>
      </c>
      <c r="G1600" s="315"/>
      <c r="H1600" s="315"/>
      <c r="I1600" s="315"/>
      <c r="J1600" s="315"/>
      <c r="K1600" s="6" t="s">
        <v>252</v>
      </c>
      <c r="O1600" s="421"/>
      <c r="P1600" s="40" t="s">
        <v>880</v>
      </c>
      <c r="Q1600" s="11" t="s">
        <v>883</v>
      </c>
      <c r="R1600" s="11">
        <v>16</v>
      </c>
      <c r="S1600" s="11">
        <v>15</v>
      </c>
      <c r="T1600" s="703">
        <v>16</v>
      </c>
      <c r="U1600" s="703"/>
      <c r="V1600" s="703"/>
      <c r="W1600" s="703"/>
      <c r="X1600" s="703"/>
      <c r="Y1600" t="s">
        <v>1917</v>
      </c>
    </row>
    <row r="1601" spans="1:25" x14ac:dyDescent="0.3">
      <c r="A1601" s="420" t="s">
        <v>3261</v>
      </c>
      <c r="B1601" s="14" t="s">
        <v>3257</v>
      </c>
      <c r="C1601" s="11" t="s">
        <v>98</v>
      </c>
      <c r="D1601" s="14">
        <v>200</v>
      </c>
      <c r="E1601" s="14"/>
      <c r="F1601" s="315">
        <v>200</v>
      </c>
      <c r="G1601" s="315"/>
      <c r="H1601" s="315"/>
      <c r="I1601" s="315"/>
      <c r="J1601" s="315"/>
      <c r="K1601" s="6" t="s">
        <v>252</v>
      </c>
      <c r="O1601" s="547"/>
      <c r="P1601" s="554" t="s">
        <v>881</v>
      </c>
      <c r="Q1601" s="546" t="s">
        <v>883</v>
      </c>
      <c r="R1601" s="546">
        <v>24</v>
      </c>
      <c r="S1601" s="546">
        <v>22.5</v>
      </c>
      <c r="T1601" s="703">
        <v>24</v>
      </c>
      <c r="U1601" s="703"/>
      <c r="V1601" s="703"/>
      <c r="W1601" s="703"/>
      <c r="X1601" s="703"/>
      <c r="Y1601" s="582" t="s">
        <v>1917</v>
      </c>
    </row>
    <row r="1602" spans="1:25" x14ac:dyDescent="0.3">
      <c r="A1602" s="421" t="s">
        <v>3262</v>
      </c>
      <c r="B1602" s="14" t="s">
        <v>3258</v>
      </c>
      <c r="C1602" s="11" t="s">
        <v>2065</v>
      </c>
      <c r="D1602" s="14">
        <v>300</v>
      </c>
      <c r="E1602" s="14"/>
      <c r="F1602" s="315"/>
      <c r="G1602" s="315">
        <v>300</v>
      </c>
      <c r="H1602" s="315"/>
      <c r="I1602" s="315"/>
      <c r="J1602" s="315"/>
      <c r="K1602" s="6" t="s">
        <v>252</v>
      </c>
      <c r="O1602" s="421"/>
      <c r="P1602" s="40" t="s">
        <v>884</v>
      </c>
      <c r="Q1602" s="11" t="s">
        <v>882</v>
      </c>
      <c r="R1602" s="11">
        <v>9</v>
      </c>
      <c r="S1602" s="11">
        <v>12.5</v>
      </c>
      <c r="T1602" s="703">
        <v>9</v>
      </c>
      <c r="U1602" s="703"/>
      <c r="V1602" s="703"/>
      <c r="W1602" s="703"/>
      <c r="X1602" s="703"/>
      <c r="Y1602" t="s">
        <v>1918</v>
      </c>
    </row>
    <row r="1603" spans="1:25" ht="15" thickBot="1" x14ac:dyDescent="0.35">
      <c r="A1603" s="429"/>
      <c r="B1603" s="13" t="s">
        <v>3259</v>
      </c>
      <c r="C1603" s="11" t="s">
        <v>2065</v>
      </c>
      <c r="D1603" s="13"/>
      <c r="E1603" s="13"/>
      <c r="F1603" s="314"/>
      <c r="G1603" s="314"/>
      <c r="H1603" s="314"/>
      <c r="I1603" s="314"/>
      <c r="J1603" s="314"/>
      <c r="K1603" s="8"/>
      <c r="O1603" s="547"/>
      <c r="P1603" s="554" t="s">
        <v>885</v>
      </c>
      <c r="Q1603" s="546" t="s">
        <v>882</v>
      </c>
      <c r="R1603" s="546">
        <v>18</v>
      </c>
      <c r="S1603" s="546">
        <v>25</v>
      </c>
      <c r="T1603" s="703">
        <v>18</v>
      </c>
      <c r="U1603" s="703"/>
      <c r="V1603" s="703"/>
      <c r="W1603" s="703"/>
      <c r="X1603" s="703"/>
      <c r="Y1603" s="582" t="s">
        <v>1919</v>
      </c>
    </row>
    <row r="1604" spans="1:25" ht="18.600000000000001" thickBot="1" x14ac:dyDescent="0.4">
      <c r="A1604" s="56" t="s">
        <v>3263</v>
      </c>
      <c r="B1604" s="53"/>
      <c r="C1604" s="83"/>
      <c r="D1604" s="27"/>
      <c r="E1604" s="27"/>
      <c r="F1604" s="27"/>
      <c r="G1604" s="27"/>
      <c r="H1604" s="27"/>
      <c r="I1604" s="27"/>
      <c r="J1604" s="27"/>
      <c r="K1604" s="16"/>
      <c r="O1604" s="547"/>
      <c r="P1604" s="554" t="s">
        <v>2151</v>
      </c>
      <c r="Q1604" s="546" t="s">
        <v>2152</v>
      </c>
      <c r="R1604" s="546">
        <v>156</v>
      </c>
      <c r="S1604" s="546">
        <v>370</v>
      </c>
      <c r="T1604" s="703">
        <v>156</v>
      </c>
      <c r="U1604" s="703"/>
      <c r="V1604" s="703"/>
      <c r="W1604" s="703"/>
      <c r="X1604" s="703"/>
      <c r="Y1604" s="562" t="s">
        <v>2153</v>
      </c>
    </row>
    <row r="1605" spans="1:25" x14ac:dyDescent="0.3">
      <c r="A1605" s="426" t="s">
        <v>3264</v>
      </c>
      <c r="B1605" s="14" t="s">
        <v>3265</v>
      </c>
      <c r="C1605" s="11" t="s">
        <v>2076</v>
      </c>
      <c r="D1605" s="14">
        <v>120</v>
      </c>
      <c r="E1605" s="14"/>
      <c r="F1605" s="315">
        <v>120</v>
      </c>
      <c r="G1605" s="315"/>
      <c r="H1605" s="315"/>
      <c r="I1605" s="315"/>
      <c r="J1605" s="315"/>
      <c r="K1605" s="6" t="s">
        <v>3268</v>
      </c>
      <c r="O1605" s="421"/>
      <c r="P1605" s="40" t="s">
        <v>2154</v>
      </c>
      <c r="Q1605" s="11" t="s">
        <v>2156</v>
      </c>
      <c r="R1605" s="11">
        <v>10</v>
      </c>
      <c r="S1605" s="11">
        <v>25</v>
      </c>
      <c r="T1605" s="703">
        <v>10</v>
      </c>
      <c r="U1605" s="703"/>
      <c r="V1605" s="703"/>
      <c r="W1605" s="703"/>
      <c r="X1605" s="703"/>
      <c r="Y1605" s="4" t="s">
        <v>2157</v>
      </c>
    </row>
    <row r="1606" spans="1:25" x14ac:dyDescent="0.3">
      <c r="A1606" s="421" t="s">
        <v>3284</v>
      </c>
      <c r="B1606" s="11" t="s">
        <v>3266</v>
      </c>
      <c r="C1606" s="11" t="s">
        <v>2076</v>
      </c>
      <c r="D1606" s="11">
        <v>240</v>
      </c>
      <c r="E1606" s="11"/>
      <c r="F1606" s="281">
        <v>240</v>
      </c>
      <c r="G1606" s="281"/>
      <c r="H1606" s="281"/>
      <c r="I1606" s="281"/>
      <c r="J1606" s="281"/>
      <c r="K1606" s="6" t="s">
        <v>3269</v>
      </c>
      <c r="O1606" s="547"/>
      <c r="P1606" s="554" t="s">
        <v>2155</v>
      </c>
      <c r="Q1606" s="546" t="s">
        <v>2156</v>
      </c>
      <c r="R1606" s="546">
        <v>18</v>
      </c>
      <c r="S1606" s="546">
        <v>46</v>
      </c>
      <c r="T1606" s="703">
        <v>18</v>
      </c>
      <c r="U1606" s="703"/>
      <c r="V1606" s="703"/>
      <c r="W1606" s="703"/>
      <c r="X1606" s="703"/>
      <c r="Y1606" s="562" t="s">
        <v>2158</v>
      </c>
    </row>
    <row r="1607" spans="1:25" x14ac:dyDescent="0.3">
      <c r="A1607" s="421"/>
      <c r="B1607" s="11" t="s">
        <v>3267</v>
      </c>
      <c r="C1607" s="11" t="s">
        <v>2076</v>
      </c>
      <c r="D1607" s="11"/>
      <c r="E1607" s="11"/>
      <c r="F1607" s="281"/>
      <c r="G1607" s="281"/>
      <c r="H1607" s="281"/>
      <c r="I1607" s="281"/>
      <c r="J1607" s="281"/>
      <c r="K1607" s="6" t="s">
        <v>3270</v>
      </c>
      <c r="O1607" s="429"/>
      <c r="P1607" s="252" t="s">
        <v>2159</v>
      </c>
      <c r="Q1607" s="11" t="s">
        <v>2152</v>
      </c>
      <c r="R1607" s="13">
        <v>65</v>
      </c>
      <c r="S1607" s="13">
        <v>180</v>
      </c>
      <c r="T1607" s="703">
        <v>65</v>
      </c>
      <c r="U1607" s="703"/>
      <c r="V1607" s="703"/>
      <c r="W1607" s="703"/>
      <c r="X1607" s="703"/>
      <c r="Y1607" s="8" t="s">
        <v>2160</v>
      </c>
    </row>
    <row r="1608" spans="1:25" x14ac:dyDescent="0.3">
      <c r="A1608" s="421"/>
      <c r="B1608" s="11" t="s">
        <v>3271</v>
      </c>
      <c r="C1608" s="11" t="s">
        <v>2076</v>
      </c>
      <c r="D1608" s="11">
        <v>260</v>
      </c>
      <c r="E1608" s="11"/>
      <c r="F1608" s="281"/>
      <c r="G1608" s="281">
        <v>260</v>
      </c>
      <c r="H1608" s="281"/>
      <c r="I1608" s="281"/>
      <c r="J1608" s="281"/>
      <c r="K1608" s="6" t="s">
        <v>3278</v>
      </c>
      <c r="O1608" s="430" t="s">
        <v>2330</v>
      </c>
      <c r="P1608" s="405" t="s">
        <v>2332</v>
      </c>
      <c r="Q1608" s="11" t="s">
        <v>2156</v>
      </c>
      <c r="R1608" s="26">
        <v>36</v>
      </c>
      <c r="S1608" s="630"/>
      <c r="T1608" s="703">
        <v>36</v>
      </c>
      <c r="U1608" s="703"/>
      <c r="V1608" s="703"/>
      <c r="W1608" s="703"/>
      <c r="X1608" s="703"/>
      <c r="Y1608" s="114" t="s">
        <v>2333</v>
      </c>
    </row>
    <row r="1609" spans="1:25" x14ac:dyDescent="0.3">
      <c r="A1609" s="421"/>
      <c r="B1609" s="11" t="s">
        <v>3272</v>
      </c>
      <c r="C1609" s="11" t="s">
        <v>2076</v>
      </c>
      <c r="D1609" s="11">
        <v>330</v>
      </c>
      <c r="E1609" s="11"/>
      <c r="F1609" s="281"/>
      <c r="G1609" s="281">
        <v>330</v>
      </c>
      <c r="H1609" s="281"/>
      <c r="I1609" s="281"/>
      <c r="J1609" s="281"/>
      <c r="K1609" s="4" t="s">
        <v>3274</v>
      </c>
      <c r="O1609" s="587"/>
      <c r="P1609" s="552" t="s">
        <v>2859</v>
      </c>
      <c r="Q1609" s="546" t="s">
        <v>2156</v>
      </c>
      <c r="R1609" s="552">
        <v>12</v>
      </c>
      <c r="S1609" s="648"/>
      <c r="T1609" s="703">
        <v>12</v>
      </c>
      <c r="U1609" s="703"/>
      <c r="V1609" s="703"/>
      <c r="W1609" s="703"/>
      <c r="X1609" s="703"/>
      <c r="Y1609" s="575" t="s">
        <v>2860</v>
      </c>
    </row>
    <row r="1610" spans="1:25" x14ac:dyDescent="0.3">
      <c r="A1610" s="421"/>
      <c r="B1610" s="11" t="s">
        <v>3273</v>
      </c>
      <c r="C1610" s="11" t="s">
        <v>2079</v>
      </c>
      <c r="D1610" s="11">
        <v>350</v>
      </c>
      <c r="E1610" s="11"/>
      <c r="F1610" s="281"/>
      <c r="G1610" s="281">
        <v>350</v>
      </c>
      <c r="H1610" s="281"/>
      <c r="I1610" s="281"/>
      <c r="J1610" s="281"/>
      <c r="K1610" s="6" t="s">
        <v>3277</v>
      </c>
    </row>
    <row r="1611" spans="1:25" x14ac:dyDescent="0.3">
      <c r="A1611" s="421"/>
      <c r="B1611" s="11" t="s">
        <v>3275</v>
      </c>
      <c r="C1611" s="11" t="s">
        <v>2076</v>
      </c>
      <c r="D1611" s="11">
        <v>360</v>
      </c>
      <c r="E1611" s="11"/>
      <c r="F1611" s="281"/>
      <c r="G1611" s="281">
        <v>360</v>
      </c>
      <c r="H1611" s="281"/>
      <c r="I1611" s="281"/>
      <c r="J1611" s="281"/>
      <c r="K1611" s="6" t="s">
        <v>3276</v>
      </c>
    </row>
    <row r="1612" spans="1:25" x14ac:dyDescent="0.3">
      <c r="A1612" s="421"/>
      <c r="B1612" s="11" t="s">
        <v>3279</v>
      </c>
      <c r="C1612" s="11" t="s">
        <v>2076</v>
      </c>
      <c r="D1612" s="11">
        <v>480</v>
      </c>
      <c r="E1612" s="11"/>
      <c r="F1612" s="281"/>
      <c r="G1612" s="281">
        <v>480</v>
      </c>
      <c r="H1612" s="281"/>
      <c r="I1612" s="281"/>
      <c r="J1612" s="281"/>
      <c r="K1612" s="6" t="s">
        <v>3276</v>
      </c>
    </row>
    <row r="1613" spans="1:25" x14ac:dyDescent="0.3">
      <c r="A1613" s="421"/>
      <c r="B1613" s="11" t="s">
        <v>3280</v>
      </c>
      <c r="C1613" s="11" t="s">
        <v>2076</v>
      </c>
      <c r="D1613" s="11">
        <v>390</v>
      </c>
      <c r="E1613" s="11"/>
      <c r="F1613" s="281"/>
      <c r="G1613" s="281">
        <v>390</v>
      </c>
      <c r="H1613" s="281"/>
      <c r="I1613" s="281"/>
      <c r="J1613" s="281"/>
      <c r="K1613" s="6" t="s">
        <v>3281</v>
      </c>
    </row>
    <row r="1614" spans="1:25" ht="15" thickBot="1" x14ac:dyDescent="0.35">
      <c r="A1614" s="429"/>
      <c r="B1614" s="13" t="s">
        <v>3282</v>
      </c>
      <c r="C1614" s="11" t="s">
        <v>2076</v>
      </c>
      <c r="D1614" s="13"/>
      <c r="E1614" s="13"/>
      <c r="F1614" s="314"/>
      <c r="G1614" s="314"/>
      <c r="H1614" s="314"/>
      <c r="I1614" s="314"/>
      <c r="J1614" s="314"/>
      <c r="K1614" s="114" t="s">
        <v>3283</v>
      </c>
      <c r="O1614" s="437"/>
      <c r="P1614" s="414" t="s">
        <v>535</v>
      </c>
      <c r="Q1614" s="96" t="s">
        <v>2104</v>
      </c>
      <c r="R1614" s="96">
        <v>120</v>
      </c>
      <c r="S1614" s="619"/>
      <c r="T1614" s="703">
        <v>120</v>
      </c>
      <c r="U1614" s="703"/>
      <c r="V1614" s="703"/>
      <c r="W1614" s="703"/>
      <c r="X1614" s="703"/>
      <c r="Y1614" s="66" t="s">
        <v>1815</v>
      </c>
    </row>
    <row r="1615" spans="1:25" ht="18.600000000000001" thickBot="1" x14ac:dyDescent="0.4">
      <c r="A1615" s="56" t="s">
        <v>3285</v>
      </c>
      <c r="B1615" s="53"/>
      <c r="C1615" s="83"/>
      <c r="D1615" s="27"/>
      <c r="E1615" s="27"/>
      <c r="F1615" s="27"/>
      <c r="G1615" s="27"/>
      <c r="H1615" s="27"/>
      <c r="I1615" s="27"/>
      <c r="J1615" s="27"/>
      <c r="K1615" s="16"/>
      <c r="O1615" s="668"/>
      <c r="P1615" s="658" t="s">
        <v>545</v>
      </c>
      <c r="Q1615" s="623" t="s">
        <v>547</v>
      </c>
      <c r="R1615" s="623">
        <v>350</v>
      </c>
      <c r="S1615" s="619"/>
      <c r="T1615" s="703"/>
      <c r="U1615" s="703">
        <v>350</v>
      </c>
      <c r="V1615" s="703"/>
      <c r="W1615" s="703"/>
      <c r="X1615" s="703"/>
      <c r="Y1615" s="624" t="s">
        <v>1821</v>
      </c>
    </row>
    <row r="1616" spans="1:25" x14ac:dyDescent="0.3">
      <c r="A1616" s="430" t="s">
        <v>3286</v>
      </c>
      <c r="B1616" s="65" t="s">
        <v>3287</v>
      </c>
      <c r="C1616" s="11" t="s">
        <v>2076</v>
      </c>
      <c r="D1616" s="26">
        <v>136</v>
      </c>
      <c r="E1616" s="26"/>
      <c r="F1616" s="316">
        <v>136</v>
      </c>
      <c r="G1616" s="316"/>
      <c r="H1616" s="316"/>
      <c r="I1616" s="316"/>
      <c r="J1616" s="316"/>
      <c r="K1616" s="57" t="s">
        <v>3292</v>
      </c>
      <c r="O1616" s="437"/>
      <c r="P1616" s="414" t="s">
        <v>546</v>
      </c>
      <c r="Q1616" s="96" t="s">
        <v>547</v>
      </c>
      <c r="R1616" s="96">
        <v>350</v>
      </c>
      <c r="S1616" s="619"/>
      <c r="T1616" s="703"/>
      <c r="U1616" s="703">
        <v>350</v>
      </c>
      <c r="V1616" s="703"/>
      <c r="W1616" s="703"/>
      <c r="X1616" s="703"/>
      <c r="Y1616" s="66" t="s">
        <v>1822</v>
      </c>
    </row>
    <row r="1617" spans="1:25" x14ac:dyDescent="0.3">
      <c r="A1617" s="421" t="s">
        <v>3303</v>
      </c>
      <c r="B1617" s="65" t="s">
        <v>3288</v>
      </c>
      <c r="C1617" s="11" t="s">
        <v>2076</v>
      </c>
      <c r="D1617" s="11">
        <v>180</v>
      </c>
      <c r="E1617" s="11"/>
      <c r="F1617" s="281">
        <v>180</v>
      </c>
      <c r="G1617" s="281"/>
      <c r="H1617" s="281"/>
      <c r="I1617" s="281"/>
      <c r="J1617" s="281"/>
      <c r="K1617" s="66" t="s">
        <v>3293</v>
      </c>
      <c r="O1617" s="668"/>
      <c r="P1617" s="658" t="s">
        <v>548</v>
      </c>
      <c r="Q1617" s="623" t="s">
        <v>547</v>
      </c>
      <c r="R1617" s="623">
        <v>350</v>
      </c>
      <c r="S1617" s="619"/>
      <c r="T1617" s="703"/>
      <c r="U1617" s="703">
        <v>350</v>
      </c>
      <c r="V1617" s="703"/>
      <c r="W1617" s="703"/>
      <c r="X1617" s="703"/>
      <c r="Y1617" s="624" t="s">
        <v>1821</v>
      </c>
    </row>
    <row r="1618" spans="1:25" x14ac:dyDescent="0.3">
      <c r="A1618" s="421"/>
      <c r="B1618" s="65" t="s">
        <v>3289</v>
      </c>
      <c r="C1618" s="11" t="s">
        <v>2076</v>
      </c>
      <c r="D1618" s="11">
        <v>280</v>
      </c>
      <c r="E1618" s="11"/>
      <c r="F1618" s="281"/>
      <c r="G1618" s="281">
        <v>280</v>
      </c>
      <c r="H1618" s="281"/>
      <c r="I1618" s="281"/>
      <c r="J1618" s="281"/>
      <c r="K1618" s="66" t="s">
        <v>3295</v>
      </c>
      <c r="O1618" s="437"/>
      <c r="P1618" s="414" t="s">
        <v>549</v>
      </c>
      <c r="Q1618" s="96" t="s">
        <v>547</v>
      </c>
      <c r="R1618" s="96">
        <v>145</v>
      </c>
      <c r="S1618" s="619"/>
      <c r="T1618" s="703">
        <v>145</v>
      </c>
      <c r="U1618" s="703"/>
      <c r="V1618" s="703"/>
      <c r="W1618" s="703"/>
      <c r="X1618" s="703"/>
      <c r="Y1618" s="66" t="s">
        <v>1821</v>
      </c>
    </row>
    <row r="1619" spans="1:25" x14ac:dyDescent="0.3">
      <c r="A1619" s="421"/>
      <c r="B1619" s="65" t="s">
        <v>3290</v>
      </c>
      <c r="C1619" s="11" t="s">
        <v>2076</v>
      </c>
      <c r="D1619" s="11">
        <v>480</v>
      </c>
      <c r="E1619" s="11"/>
      <c r="F1619" s="281"/>
      <c r="G1619" s="281">
        <v>480</v>
      </c>
      <c r="H1619" s="281"/>
      <c r="I1619" s="281"/>
      <c r="J1619" s="281"/>
      <c r="K1619" s="66" t="s">
        <v>3294</v>
      </c>
      <c r="O1619" s="668"/>
      <c r="P1619" s="658" t="s">
        <v>550</v>
      </c>
      <c r="Q1619" s="623" t="s">
        <v>547</v>
      </c>
      <c r="R1619" s="623">
        <v>250</v>
      </c>
      <c r="S1619" s="619"/>
      <c r="T1619" s="703"/>
      <c r="U1619" s="703">
        <v>250</v>
      </c>
      <c r="V1619" s="703"/>
      <c r="W1619" s="703"/>
      <c r="X1619" s="703"/>
      <c r="Y1619" s="624" t="s">
        <v>1821</v>
      </c>
    </row>
    <row r="1620" spans="1:25" x14ac:dyDescent="0.3">
      <c r="A1620" s="421"/>
      <c r="B1620" s="65" t="s">
        <v>3291</v>
      </c>
      <c r="C1620" s="11" t="s">
        <v>2076</v>
      </c>
      <c r="D1620" s="11">
        <v>650</v>
      </c>
      <c r="E1620" s="11"/>
      <c r="F1620" s="281"/>
      <c r="G1620" s="281"/>
      <c r="H1620" s="281">
        <v>650</v>
      </c>
      <c r="I1620" s="281"/>
      <c r="J1620" s="281"/>
      <c r="K1620" s="66" t="s">
        <v>3296</v>
      </c>
      <c r="O1620" s="556" t="s">
        <v>2286</v>
      </c>
      <c r="P1620" s="544" t="s">
        <v>2280</v>
      </c>
      <c r="Q1620" s="623" t="s">
        <v>547</v>
      </c>
      <c r="R1620" s="545">
        <v>90</v>
      </c>
      <c r="S1620" s="648"/>
      <c r="T1620" s="703">
        <v>90</v>
      </c>
      <c r="U1620" s="703"/>
      <c r="V1620" s="703"/>
      <c r="W1620" s="703"/>
      <c r="X1620" s="703"/>
      <c r="Y1620" s="574" t="s">
        <v>2288</v>
      </c>
    </row>
    <row r="1621" spans="1:25" x14ac:dyDescent="0.3">
      <c r="A1621" s="421"/>
      <c r="B1621" s="11" t="s">
        <v>3297</v>
      </c>
      <c r="C1621" s="11" t="s">
        <v>2102</v>
      </c>
      <c r="D1621" s="11">
        <v>200</v>
      </c>
      <c r="E1621" s="11"/>
      <c r="F1621" s="281">
        <v>200</v>
      </c>
      <c r="G1621" s="281"/>
      <c r="H1621" s="281"/>
      <c r="I1621" s="281"/>
      <c r="J1621" s="281"/>
      <c r="K1621" s="66" t="s">
        <v>3300</v>
      </c>
      <c r="O1621" s="35" t="s">
        <v>2287</v>
      </c>
      <c r="P1621" s="40" t="s">
        <v>2282</v>
      </c>
      <c r="Q1621" s="96" t="s">
        <v>547</v>
      </c>
      <c r="R1621" s="11">
        <v>470</v>
      </c>
      <c r="S1621" s="648"/>
      <c r="T1621" s="703"/>
      <c r="U1621" s="703">
        <v>470</v>
      </c>
      <c r="V1621" s="703"/>
      <c r="W1621" s="703"/>
      <c r="X1621" s="703"/>
      <c r="Y1621" s="6" t="s">
        <v>2289</v>
      </c>
    </row>
    <row r="1622" spans="1:25" x14ac:dyDescent="0.3">
      <c r="A1622" s="421"/>
      <c r="B1622" s="11" t="s">
        <v>3298</v>
      </c>
      <c r="C1622" s="11" t="s">
        <v>2077</v>
      </c>
      <c r="D1622" s="11">
        <v>95</v>
      </c>
      <c r="E1622" s="11"/>
      <c r="F1622" s="281">
        <v>95</v>
      </c>
      <c r="G1622" s="281"/>
      <c r="H1622" s="281"/>
      <c r="I1622" s="281"/>
      <c r="J1622" s="281"/>
      <c r="K1622" s="66" t="s">
        <v>3299</v>
      </c>
      <c r="O1622" s="728"/>
      <c r="P1622" s="554" t="s">
        <v>2283</v>
      </c>
      <c r="Q1622" s="623" t="s">
        <v>547</v>
      </c>
      <c r="R1622" s="552">
        <v>900</v>
      </c>
      <c r="S1622" s="648"/>
      <c r="T1622" s="703"/>
      <c r="U1622" s="703"/>
      <c r="V1622" s="703"/>
      <c r="W1622" s="703">
        <v>900</v>
      </c>
      <c r="X1622" s="703"/>
      <c r="Y1622" s="574" t="s">
        <v>2290</v>
      </c>
    </row>
    <row r="1623" spans="1:25" ht="15" thickBot="1" x14ac:dyDescent="0.35">
      <c r="A1623" s="429"/>
      <c r="B1623" s="13" t="s">
        <v>3301</v>
      </c>
      <c r="C1623" s="11" t="s">
        <v>2102</v>
      </c>
      <c r="D1623" s="13">
        <v>330</v>
      </c>
      <c r="E1623" s="13"/>
      <c r="F1623" s="314"/>
      <c r="G1623" s="314">
        <v>330</v>
      </c>
      <c r="H1623" s="314"/>
      <c r="I1623" s="314"/>
      <c r="J1623" s="314"/>
      <c r="K1623" s="76" t="s">
        <v>3302</v>
      </c>
      <c r="O1623" s="35"/>
      <c r="P1623" s="40" t="s">
        <v>2284</v>
      </c>
      <c r="Q1623" s="96" t="s">
        <v>547</v>
      </c>
      <c r="R1623" s="11">
        <v>600</v>
      </c>
      <c r="S1623" s="648"/>
      <c r="T1623" s="703"/>
      <c r="U1623" s="703"/>
      <c r="V1623" s="703">
        <v>600</v>
      </c>
      <c r="W1623" s="703"/>
      <c r="X1623" s="703"/>
      <c r="Y1623" s="6" t="s">
        <v>2291</v>
      </c>
    </row>
    <row r="1624" spans="1:25" ht="18.600000000000001" thickBot="1" x14ac:dyDescent="0.4">
      <c r="A1624" s="56" t="s">
        <v>3304</v>
      </c>
      <c r="B1624" s="53"/>
      <c r="C1624" s="83"/>
      <c r="D1624" s="27"/>
      <c r="E1624" s="27"/>
      <c r="F1624" s="27"/>
      <c r="G1624" s="27"/>
      <c r="H1624" s="27"/>
      <c r="I1624" s="27"/>
      <c r="J1624" s="27"/>
      <c r="K1624" s="16"/>
      <c r="O1624" s="587"/>
      <c r="P1624" s="551" t="s">
        <v>2285</v>
      </c>
      <c r="Q1624" s="623" t="s">
        <v>547</v>
      </c>
      <c r="R1624" s="552">
        <v>420</v>
      </c>
      <c r="S1624" s="648"/>
      <c r="T1624" s="703"/>
      <c r="U1624" s="703">
        <v>420</v>
      </c>
      <c r="V1624" s="703"/>
      <c r="W1624" s="703"/>
      <c r="X1624" s="703"/>
      <c r="Y1624" s="586" t="s">
        <v>2292</v>
      </c>
    </row>
    <row r="1625" spans="1:25" x14ac:dyDescent="0.3">
      <c r="A1625" s="426" t="s">
        <v>3316</v>
      </c>
      <c r="B1625" s="14" t="s">
        <v>3305</v>
      </c>
      <c r="C1625" s="11" t="s">
        <v>2077</v>
      </c>
      <c r="D1625" s="14">
        <v>90</v>
      </c>
      <c r="E1625" s="14"/>
      <c r="F1625" s="315">
        <v>90</v>
      </c>
      <c r="G1625" s="315"/>
      <c r="H1625" s="315"/>
      <c r="I1625" s="315"/>
      <c r="J1625" s="315"/>
      <c r="K1625" s="6" t="s">
        <v>252</v>
      </c>
      <c r="O1625" s="421"/>
      <c r="P1625" s="40" t="s">
        <v>2572</v>
      </c>
      <c r="Q1625" s="96" t="s">
        <v>547</v>
      </c>
      <c r="R1625" s="11">
        <v>300</v>
      </c>
      <c r="S1625" s="648"/>
      <c r="T1625" s="703"/>
      <c r="U1625" s="703">
        <v>300</v>
      </c>
      <c r="V1625" s="703"/>
      <c r="W1625" s="703"/>
      <c r="X1625" s="703"/>
      <c r="Y1625" s="4" t="s">
        <v>2574</v>
      </c>
    </row>
    <row r="1626" spans="1:25" x14ac:dyDescent="0.3">
      <c r="A1626" s="421" t="s">
        <v>3317</v>
      </c>
      <c r="B1626" s="11" t="s">
        <v>3306</v>
      </c>
      <c r="C1626" s="11" t="s">
        <v>2076</v>
      </c>
      <c r="D1626" s="11">
        <v>100</v>
      </c>
      <c r="E1626" s="11"/>
      <c r="F1626" s="281">
        <v>100</v>
      </c>
      <c r="G1626" s="281"/>
      <c r="H1626" s="315"/>
      <c r="I1626" s="315"/>
      <c r="J1626" s="315"/>
      <c r="K1626" s="6" t="s">
        <v>3307</v>
      </c>
      <c r="O1626" s="587"/>
      <c r="P1626" s="551" t="s">
        <v>2573</v>
      </c>
      <c r="Q1626" s="623" t="s">
        <v>547</v>
      </c>
      <c r="R1626" s="552">
        <v>400</v>
      </c>
      <c r="S1626" s="648"/>
      <c r="T1626" s="703"/>
      <c r="U1626" s="703">
        <v>400</v>
      </c>
      <c r="V1626" s="703"/>
      <c r="W1626" s="703"/>
      <c r="X1626" s="703"/>
      <c r="Y1626" s="575"/>
    </row>
    <row r="1627" spans="1:25" x14ac:dyDescent="0.3">
      <c r="A1627" s="421"/>
      <c r="B1627" s="11" t="s">
        <v>3308</v>
      </c>
      <c r="C1627" s="11" t="s">
        <v>2076</v>
      </c>
      <c r="D1627" s="11">
        <v>200</v>
      </c>
      <c r="E1627" s="11"/>
      <c r="F1627" s="281">
        <v>200</v>
      </c>
      <c r="G1627" s="281"/>
      <c r="H1627" s="315"/>
      <c r="I1627" s="315"/>
      <c r="J1627" s="315"/>
      <c r="K1627" s="6" t="s">
        <v>3309</v>
      </c>
    </row>
    <row r="1628" spans="1:25" x14ac:dyDescent="0.3">
      <c r="A1628" s="421"/>
      <c r="B1628" s="11" t="s">
        <v>3310</v>
      </c>
      <c r="C1628" s="11" t="s">
        <v>2076</v>
      </c>
      <c r="D1628" s="11">
        <v>300</v>
      </c>
      <c r="E1628" s="11"/>
      <c r="F1628" s="281"/>
      <c r="G1628" s="281">
        <v>300</v>
      </c>
      <c r="H1628" s="315"/>
      <c r="I1628" s="315"/>
      <c r="J1628" s="315"/>
      <c r="K1628" s="6" t="s">
        <v>3311</v>
      </c>
    </row>
    <row r="1629" spans="1:25" x14ac:dyDescent="0.3">
      <c r="A1629" s="421"/>
      <c r="B1629" s="11" t="s">
        <v>3312</v>
      </c>
      <c r="C1629" s="11" t="s">
        <v>2076</v>
      </c>
      <c r="D1629" s="11">
        <v>450</v>
      </c>
      <c r="E1629" s="11"/>
      <c r="F1629" s="281"/>
      <c r="G1629" s="281">
        <v>450</v>
      </c>
      <c r="H1629" s="315"/>
      <c r="I1629" s="315"/>
      <c r="J1629" s="315"/>
      <c r="K1629" s="6" t="s">
        <v>3313</v>
      </c>
    </row>
    <row r="1630" spans="1:25" ht="15" thickBot="1" x14ac:dyDescent="0.35">
      <c r="A1630" s="429"/>
      <c r="B1630" s="13" t="s">
        <v>3314</v>
      </c>
      <c r="C1630" s="11" t="s">
        <v>2076</v>
      </c>
      <c r="D1630" s="13">
        <v>800</v>
      </c>
      <c r="E1630" s="13"/>
      <c r="F1630" s="314"/>
      <c r="G1630" s="314"/>
      <c r="H1630" s="316"/>
      <c r="I1630" s="316">
        <v>800</v>
      </c>
      <c r="J1630" s="316"/>
      <c r="K1630" s="114" t="s">
        <v>3315</v>
      </c>
    </row>
    <row r="1631" spans="1:25" ht="18.600000000000001" thickBot="1" x14ac:dyDescent="0.4">
      <c r="A1631" s="56" t="s">
        <v>3318</v>
      </c>
      <c r="B1631" s="53"/>
      <c r="C1631" s="83"/>
      <c r="D1631" s="27"/>
      <c r="E1631" s="27"/>
      <c r="F1631" s="27"/>
      <c r="G1631" s="27"/>
      <c r="H1631" s="27"/>
      <c r="I1631" s="27"/>
      <c r="J1631" s="27"/>
      <c r="K1631" s="16"/>
    </row>
    <row r="1632" spans="1:25" x14ac:dyDescent="0.3">
      <c r="A1632" s="430" t="s">
        <v>3329</v>
      </c>
      <c r="B1632" s="26" t="s">
        <v>3319</v>
      </c>
      <c r="C1632" s="11" t="s">
        <v>2077</v>
      </c>
      <c r="D1632" s="26">
        <v>160</v>
      </c>
      <c r="E1632" s="26">
        <v>380</v>
      </c>
      <c r="F1632" s="200">
        <v>160</v>
      </c>
      <c r="G1632" s="200"/>
      <c r="H1632" s="200"/>
      <c r="I1632" s="200"/>
      <c r="J1632" s="200"/>
      <c r="K1632" s="114"/>
    </row>
    <row r="1633" spans="1:11" x14ac:dyDescent="0.3">
      <c r="A1633" s="421" t="s">
        <v>3330</v>
      </c>
      <c r="B1633" s="11" t="s">
        <v>3320</v>
      </c>
      <c r="C1633" s="11" t="s">
        <v>3321</v>
      </c>
      <c r="D1633" s="11">
        <v>240</v>
      </c>
      <c r="E1633" s="11">
        <v>620</v>
      </c>
      <c r="F1633" s="200">
        <v>240</v>
      </c>
      <c r="G1633" s="200"/>
      <c r="H1633" s="200"/>
      <c r="I1633" s="200"/>
      <c r="J1633" s="200"/>
      <c r="K1633" s="4"/>
    </row>
    <row r="1634" spans="1:11" x14ac:dyDescent="0.3">
      <c r="A1634" s="421"/>
      <c r="B1634" s="11" t="s">
        <v>3322</v>
      </c>
      <c r="C1634" s="11" t="s">
        <v>3321</v>
      </c>
      <c r="D1634" s="11">
        <v>320</v>
      </c>
      <c r="E1634" s="11">
        <v>750</v>
      </c>
      <c r="F1634" s="200"/>
      <c r="G1634" s="200">
        <v>320</v>
      </c>
      <c r="H1634" s="200"/>
      <c r="I1634" s="200"/>
      <c r="J1634" s="200"/>
      <c r="K1634" s="4"/>
    </row>
    <row r="1635" spans="1:11" x14ac:dyDescent="0.3">
      <c r="A1635" s="421"/>
      <c r="B1635" s="11" t="s">
        <v>3323</v>
      </c>
      <c r="C1635" s="11" t="s">
        <v>3324</v>
      </c>
      <c r="D1635" s="11">
        <v>600</v>
      </c>
      <c r="E1635" s="11">
        <v>1470</v>
      </c>
      <c r="F1635" s="200"/>
      <c r="G1635" s="200"/>
      <c r="H1635" s="200">
        <v>600</v>
      </c>
      <c r="I1635" s="200"/>
      <c r="J1635" s="200"/>
      <c r="K1635" s="4"/>
    </row>
    <row r="1636" spans="1:11" x14ac:dyDescent="0.3">
      <c r="A1636" s="421"/>
      <c r="B1636" s="11" t="s">
        <v>3325</v>
      </c>
      <c r="C1636" s="11" t="s">
        <v>2077</v>
      </c>
      <c r="D1636" s="11">
        <v>150</v>
      </c>
      <c r="E1636" s="11">
        <v>360</v>
      </c>
      <c r="F1636" s="200">
        <v>150</v>
      </c>
      <c r="G1636" s="200"/>
      <c r="H1636" s="200"/>
      <c r="I1636" s="200"/>
      <c r="J1636" s="200"/>
      <c r="K1636" s="4"/>
    </row>
    <row r="1637" spans="1:11" x14ac:dyDescent="0.3">
      <c r="A1637" s="421"/>
      <c r="B1637" s="11" t="s">
        <v>3326</v>
      </c>
      <c r="C1637" s="11" t="s">
        <v>3321</v>
      </c>
      <c r="D1637" s="11">
        <v>240</v>
      </c>
      <c r="E1637" s="11">
        <v>560</v>
      </c>
      <c r="F1637" s="200">
        <v>240</v>
      </c>
      <c r="G1637" s="200"/>
      <c r="H1637" s="200"/>
      <c r="I1637" s="200"/>
      <c r="J1637" s="200"/>
      <c r="K1637" s="4"/>
    </row>
    <row r="1638" spans="1:11" x14ac:dyDescent="0.3">
      <c r="A1638" s="421"/>
      <c r="B1638" s="11" t="s">
        <v>3327</v>
      </c>
      <c r="C1638" s="11" t="s">
        <v>2077</v>
      </c>
      <c r="D1638" s="11">
        <v>100</v>
      </c>
      <c r="E1638" s="11"/>
      <c r="F1638" s="200">
        <v>100</v>
      </c>
      <c r="G1638" s="200"/>
      <c r="H1638" s="200"/>
      <c r="I1638" s="200"/>
      <c r="J1638" s="200"/>
      <c r="K1638" s="4"/>
    </row>
    <row r="1639" spans="1:11" ht="15" thickBot="1" x14ac:dyDescent="0.35">
      <c r="A1639" s="429"/>
      <c r="B1639" s="13" t="s">
        <v>3328</v>
      </c>
      <c r="C1639" s="11" t="s">
        <v>2077</v>
      </c>
      <c r="D1639" s="13">
        <v>100</v>
      </c>
      <c r="E1639" s="13"/>
      <c r="F1639" s="200">
        <v>100</v>
      </c>
      <c r="G1639" s="200"/>
      <c r="H1639" s="200"/>
      <c r="I1639" s="200"/>
      <c r="J1639" s="200"/>
      <c r="K1639" s="8"/>
    </row>
    <row r="1640" spans="1:11" ht="18.600000000000001" thickBot="1" x14ac:dyDescent="0.4">
      <c r="A1640" s="56" t="s">
        <v>3331</v>
      </c>
      <c r="B1640" s="53"/>
      <c r="C1640" s="83"/>
      <c r="D1640" s="27"/>
      <c r="E1640" s="27"/>
      <c r="F1640" s="27"/>
      <c r="G1640" s="27"/>
      <c r="H1640" s="27"/>
      <c r="I1640" s="27"/>
      <c r="J1640" s="27"/>
      <c r="K1640" s="16"/>
    </row>
    <row r="1641" spans="1:11" x14ac:dyDescent="0.3">
      <c r="A1641" s="426" t="s">
        <v>3345</v>
      </c>
      <c r="B1641" s="14" t="s">
        <v>3332</v>
      </c>
      <c r="C1641" s="11" t="s">
        <v>2064</v>
      </c>
      <c r="D1641" s="14">
        <v>180</v>
      </c>
      <c r="E1641" s="11"/>
      <c r="F1641" s="315">
        <v>180</v>
      </c>
      <c r="G1641" s="315"/>
      <c r="H1641" s="315"/>
      <c r="I1641" s="315"/>
      <c r="J1641" s="315"/>
      <c r="K1641" s="6" t="s">
        <v>3333</v>
      </c>
    </row>
    <row r="1642" spans="1:11" x14ac:dyDescent="0.3">
      <c r="A1642" s="421" t="s">
        <v>3346</v>
      </c>
      <c r="B1642" s="11" t="s">
        <v>3334</v>
      </c>
      <c r="C1642" s="11" t="s">
        <v>2064</v>
      </c>
      <c r="D1642" s="11">
        <v>130</v>
      </c>
      <c r="E1642" s="11"/>
      <c r="F1642" s="281">
        <v>130</v>
      </c>
      <c r="G1642" s="281"/>
      <c r="H1642" s="315"/>
      <c r="I1642" s="315"/>
      <c r="J1642" s="315"/>
      <c r="K1642" s="6" t="s">
        <v>3335</v>
      </c>
    </row>
    <row r="1643" spans="1:11" x14ac:dyDescent="0.3">
      <c r="A1643" s="421"/>
      <c r="B1643" s="11" t="s">
        <v>3336</v>
      </c>
      <c r="C1643" s="11" t="s">
        <v>2064</v>
      </c>
      <c r="D1643" s="11">
        <v>90</v>
      </c>
      <c r="E1643" s="11"/>
      <c r="F1643" s="281">
        <v>90</v>
      </c>
      <c r="G1643" s="281"/>
      <c r="H1643" s="315"/>
      <c r="I1643" s="315"/>
      <c r="J1643" s="315"/>
      <c r="K1643" s="6" t="s">
        <v>3337</v>
      </c>
    </row>
    <row r="1644" spans="1:11" x14ac:dyDescent="0.3">
      <c r="A1644" s="421"/>
      <c r="B1644" s="11" t="s">
        <v>3338</v>
      </c>
      <c r="C1644" s="11" t="s">
        <v>2064</v>
      </c>
      <c r="D1644" s="11">
        <v>90</v>
      </c>
      <c r="E1644" s="11"/>
      <c r="F1644" s="281">
        <v>90</v>
      </c>
      <c r="G1644" s="281"/>
      <c r="H1644" s="315"/>
      <c r="I1644" s="315"/>
      <c r="J1644" s="315"/>
      <c r="K1644" s="4" t="s">
        <v>3339</v>
      </c>
    </row>
    <row r="1645" spans="1:11" x14ac:dyDescent="0.3">
      <c r="A1645" s="421"/>
      <c r="B1645" s="11" t="s">
        <v>3340</v>
      </c>
      <c r="C1645" s="11" t="s">
        <v>2064</v>
      </c>
      <c r="D1645" s="11">
        <v>300</v>
      </c>
      <c r="E1645" s="11"/>
      <c r="F1645" s="281"/>
      <c r="G1645" s="281">
        <v>300</v>
      </c>
      <c r="H1645" s="281"/>
      <c r="I1645" s="281"/>
      <c r="J1645" s="281"/>
      <c r="K1645" s="4" t="s">
        <v>3344</v>
      </c>
    </row>
    <row r="1646" spans="1:11" x14ac:dyDescent="0.3">
      <c r="A1646" s="421"/>
      <c r="B1646" s="11" t="s">
        <v>3342</v>
      </c>
      <c r="C1646" s="11" t="s">
        <v>2064</v>
      </c>
      <c r="D1646" s="11">
        <v>215</v>
      </c>
      <c r="E1646" s="11"/>
      <c r="F1646" s="281">
        <v>215</v>
      </c>
      <c r="G1646" s="281"/>
      <c r="H1646" s="281"/>
      <c r="I1646" s="281"/>
      <c r="J1646" s="281"/>
      <c r="K1646" s="4" t="s">
        <v>3344</v>
      </c>
    </row>
    <row r="1647" spans="1:11" ht="15" thickBot="1" x14ac:dyDescent="0.35">
      <c r="A1647" s="429"/>
      <c r="B1647" s="13" t="s">
        <v>3343</v>
      </c>
      <c r="C1647" s="11" t="s">
        <v>2064</v>
      </c>
      <c r="D1647" s="13">
        <v>415</v>
      </c>
      <c r="E1647" s="13"/>
      <c r="F1647" s="314"/>
      <c r="G1647" s="314">
        <v>415</v>
      </c>
      <c r="H1647" s="314"/>
      <c r="I1647" s="314"/>
      <c r="J1647" s="314"/>
      <c r="K1647" s="8" t="s">
        <v>3341</v>
      </c>
    </row>
    <row r="1648" spans="1:11" ht="18.600000000000001" thickBot="1" x14ac:dyDescent="0.4">
      <c r="A1648" s="56" t="s">
        <v>3347</v>
      </c>
      <c r="B1648" s="53"/>
      <c r="C1648" s="83"/>
      <c r="D1648" s="27"/>
      <c r="E1648" s="27"/>
      <c r="F1648" s="27"/>
      <c r="G1648" s="27"/>
      <c r="H1648" s="27"/>
      <c r="I1648" s="27"/>
      <c r="J1648" s="27"/>
      <c r="K1648" s="16"/>
    </row>
    <row r="1649" spans="1:11" x14ac:dyDescent="0.3">
      <c r="A1649" s="426" t="s">
        <v>3348</v>
      </c>
      <c r="B1649" s="14" t="s">
        <v>3349</v>
      </c>
      <c r="C1649" s="11" t="s">
        <v>2082</v>
      </c>
      <c r="D1649" s="14">
        <v>80</v>
      </c>
      <c r="E1649" s="14"/>
      <c r="F1649" s="315">
        <v>80</v>
      </c>
      <c r="G1649" s="315"/>
      <c r="H1649" s="315"/>
      <c r="I1649" s="315"/>
      <c r="J1649" s="315"/>
      <c r="K1649" s="6" t="s">
        <v>3351</v>
      </c>
    </row>
    <row r="1650" spans="1:11" x14ac:dyDescent="0.3">
      <c r="A1650" s="421" t="s">
        <v>3355</v>
      </c>
      <c r="B1650" s="11" t="s">
        <v>3350</v>
      </c>
      <c r="C1650" s="11" t="s">
        <v>305</v>
      </c>
      <c r="D1650" s="11">
        <v>220</v>
      </c>
      <c r="E1650" s="11">
        <v>460</v>
      </c>
      <c r="F1650" s="281">
        <v>220</v>
      </c>
      <c r="G1650" s="281"/>
      <c r="H1650" s="315"/>
      <c r="I1650" s="315"/>
      <c r="J1650" s="315"/>
      <c r="K1650" s="4" t="s">
        <v>3352</v>
      </c>
    </row>
    <row r="1651" spans="1:11" ht="15" thickBot="1" x14ac:dyDescent="0.35">
      <c r="A1651" s="429"/>
      <c r="B1651" s="13" t="s">
        <v>3353</v>
      </c>
      <c r="C1651" s="11" t="s">
        <v>382</v>
      </c>
      <c r="D1651" s="13">
        <v>650</v>
      </c>
      <c r="E1651" s="13">
        <v>1365</v>
      </c>
      <c r="F1651" s="314"/>
      <c r="G1651" s="314"/>
      <c r="H1651" s="316">
        <v>650</v>
      </c>
      <c r="I1651" s="316"/>
      <c r="J1651" s="316"/>
      <c r="K1651" s="8" t="s">
        <v>3354</v>
      </c>
    </row>
    <row r="1652" spans="1:11" ht="18.600000000000001" thickBot="1" x14ac:dyDescent="0.4">
      <c r="A1652" s="56" t="s">
        <v>3356</v>
      </c>
      <c r="B1652" s="53"/>
      <c r="C1652" s="83"/>
      <c r="D1652" s="27"/>
      <c r="E1652" s="27"/>
      <c r="F1652" s="27"/>
      <c r="G1652" s="27"/>
      <c r="H1652" s="27"/>
      <c r="I1652" s="27"/>
      <c r="J1652" s="27"/>
      <c r="K1652" s="16"/>
    </row>
    <row r="1653" spans="1:11" x14ac:dyDescent="0.3">
      <c r="A1653" s="426" t="s">
        <v>3357</v>
      </c>
      <c r="B1653" s="14" t="s">
        <v>3358</v>
      </c>
      <c r="C1653" s="11" t="s">
        <v>2079</v>
      </c>
      <c r="D1653" s="14"/>
      <c r="E1653" s="14"/>
      <c r="F1653" s="315"/>
      <c r="G1653" s="315"/>
      <c r="H1653" s="315"/>
      <c r="I1653" s="315"/>
      <c r="J1653" s="315"/>
      <c r="K1653" s="6"/>
    </row>
    <row r="1654" spans="1:11" x14ac:dyDescent="0.3">
      <c r="A1654" s="421" t="s">
        <v>3360</v>
      </c>
      <c r="B1654" s="11" t="s">
        <v>3359</v>
      </c>
      <c r="C1654" s="11" t="s">
        <v>2079</v>
      </c>
      <c r="D1654" s="11"/>
      <c r="E1654" s="11"/>
      <c r="F1654" s="281"/>
      <c r="G1654" s="281"/>
      <c r="H1654" s="281"/>
      <c r="I1654" s="281"/>
      <c r="J1654" s="281"/>
      <c r="K1654" s="4"/>
    </row>
    <row r="1655" spans="1:11" ht="15" thickBot="1" x14ac:dyDescent="0.35">
      <c r="A1655" s="429" t="s">
        <v>3053</v>
      </c>
      <c r="B1655" s="13"/>
      <c r="C1655" s="11"/>
      <c r="D1655" s="13"/>
      <c r="E1655" s="13"/>
      <c r="F1655" s="314"/>
      <c r="G1655" s="314"/>
      <c r="H1655" s="314"/>
      <c r="I1655" s="314"/>
      <c r="J1655" s="314"/>
      <c r="K1655" s="8"/>
    </row>
    <row r="1656" spans="1:11" ht="18.600000000000001" thickBot="1" x14ac:dyDescent="0.4">
      <c r="A1656" s="103" t="s">
        <v>3361</v>
      </c>
      <c r="B1656" s="53"/>
      <c r="C1656" s="83"/>
      <c r="D1656" s="27"/>
      <c r="E1656" s="27"/>
      <c r="F1656" s="27"/>
      <c r="G1656" s="27"/>
      <c r="H1656" s="27"/>
      <c r="I1656" s="27"/>
      <c r="J1656" s="27"/>
      <c r="K1656" s="16"/>
    </row>
    <row r="1657" spans="1:11" x14ac:dyDescent="0.3">
      <c r="A1657" s="426" t="s">
        <v>3369</v>
      </c>
      <c r="B1657" s="14" t="s">
        <v>3362</v>
      </c>
      <c r="C1657" s="11" t="s">
        <v>424</v>
      </c>
      <c r="D1657" s="14">
        <v>215</v>
      </c>
      <c r="E1657" s="14"/>
      <c r="F1657" s="315">
        <v>215</v>
      </c>
      <c r="G1657" s="315"/>
      <c r="H1657" s="315"/>
      <c r="I1657" s="315"/>
      <c r="J1657" s="315"/>
      <c r="K1657" s="6" t="s">
        <v>3365</v>
      </c>
    </row>
    <row r="1658" spans="1:11" x14ac:dyDescent="0.3">
      <c r="A1658" s="421" t="s">
        <v>3370</v>
      </c>
      <c r="B1658" s="11" t="s">
        <v>3363</v>
      </c>
      <c r="C1658" s="11" t="s">
        <v>98</v>
      </c>
      <c r="D1658" s="11">
        <v>62</v>
      </c>
      <c r="E1658" s="11"/>
      <c r="F1658" s="281">
        <v>62</v>
      </c>
      <c r="G1658" s="281"/>
      <c r="H1658" s="315"/>
      <c r="I1658" s="315"/>
      <c r="J1658" s="315"/>
      <c r="K1658" s="6" t="s">
        <v>3366</v>
      </c>
    </row>
    <row r="1659" spans="1:11" x14ac:dyDescent="0.3">
      <c r="A1659" s="421"/>
      <c r="B1659" s="11" t="s">
        <v>3364</v>
      </c>
      <c r="C1659" s="11" t="s">
        <v>2064</v>
      </c>
      <c r="D1659" s="11">
        <v>328</v>
      </c>
      <c r="E1659" s="11"/>
      <c r="F1659" s="315"/>
      <c r="G1659" s="315">
        <v>328</v>
      </c>
      <c r="H1659" s="315"/>
      <c r="I1659" s="315"/>
      <c r="J1659" s="315"/>
      <c r="K1659" s="6" t="s">
        <v>3365</v>
      </c>
    </row>
    <row r="1660" spans="1:11" ht="15" thickBot="1" x14ac:dyDescent="0.35">
      <c r="A1660" s="429"/>
      <c r="B1660" s="13" t="s">
        <v>3367</v>
      </c>
      <c r="C1660" s="11" t="s">
        <v>2064</v>
      </c>
      <c r="D1660" s="13">
        <v>167</v>
      </c>
      <c r="E1660" s="13"/>
      <c r="F1660" s="314">
        <v>167</v>
      </c>
      <c r="G1660" s="314"/>
      <c r="H1660" s="316"/>
      <c r="I1660" s="316"/>
      <c r="J1660" s="316"/>
      <c r="K1660" s="114" t="s">
        <v>3368</v>
      </c>
    </row>
    <row r="1661" spans="1:11" ht="18.600000000000001" thickBot="1" x14ac:dyDescent="0.4">
      <c r="A1661" s="56" t="s">
        <v>3371</v>
      </c>
      <c r="B1661" s="53"/>
      <c r="C1661" s="83"/>
      <c r="D1661" s="27"/>
      <c r="E1661" s="27"/>
      <c r="F1661" s="27"/>
      <c r="G1661" s="27"/>
      <c r="H1661" s="27"/>
      <c r="I1661" s="27"/>
      <c r="J1661" s="27"/>
      <c r="K1661" s="16"/>
    </row>
    <row r="1662" spans="1:11" x14ac:dyDescent="0.3">
      <c r="A1662" s="426" t="s">
        <v>3413</v>
      </c>
      <c r="B1662" s="14" t="s">
        <v>3373</v>
      </c>
      <c r="C1662" s="11" t="s">
        <v>168</v>
      </c>
      <c r="D1662" s="14">
        <v>75</v>
      </c>
      <c r="E1662" s="14">
        <v>135</v>
      </c>
      <c r="F1662" s="315">
        <v>75</v>
      </c>
      <c r="G1662" s="315"/>
      <c r="H1662" s="315"/>
      <c r="I1662" s="315"/>
      <c r="J1662" s="315"/>
      <c r="K1662" s="6" t="s">
        <v>3372</v>
      </c>
    </row>
    <row r="1663" spans="1:11" x14ac:dyDescent="0.3">
      <c r="A1663" s="421" t="s">
        <v>3414</v>
      </c>
      <c r="B1663" s="14" t="s">
        <v>3374</v>
      </c>
      <c r="C1663" s="11" t="s">
        <v>168</v>
      </c>
      <c r="D1663" s="14">
        <v>100</v>
      </c>
      <c r="E1663" s="14">
        <v>180</v>
      </c>
      <c r="F1663" s="315">
        <v>100</v>
      </c>
      <c r="G1663" s="315"/>
      <c r="H1663" s="315"/>
      <c r="I1663" s="315"/>
      <c r="J1663" s="315"/>
      <c r="K1663" s="6" t="s">
        <v>3372</v>
      </c>
    </row>
    <row r="1664" spans="1:11" x14ac:dyDescent="0.3">
      <c r="A1664" s="421"/>
      <c r="B1664" s="14" t="s">
        <v>3375</v>
      </c>
      <c r="C1664" s="11" t="s">
        <v>168</v>
      </c>
      <c r="D1664" s="14">
        <v>150</v>
      </c>
      <c r="E1664" s="14">
        <v>270</v>
      </c>
      <c r="F1664" s="315">
        <v>150</v>
      </c>
      <c r="G1664" s="315"/>
      <c r="H1664" s="315"/>
      <c r="I1664" s="315"/>
      <c r="J1664" s="315"/>
      <c r="K1664" s="6" t="s">
        <v>3372</v>
      </c>
    </row>
    <row r="1665" spans="1:11" x14ac:dyDescent="0.3">
      <c r="A1665" s="421"/>
      <c r="B1665" s="11" t="s">
        <v>3376</v>
      </c>
      <c r="C1665" s="11" t="s">
        <v>2078</v>
      </c>
      <c r="D1665" s="14">
        <v>200</v>
      </c>
      <c r="E1665" s="14">
        <v>360</v>
      </c>
      <c r="F1665" s="315">
        <v>200</v>
      </c>
      <c r="G1665" s="315"/>
      <c r="H1665" s="315"/>
      <c r="I1665" s="315"/>
      <c r="J1665" s="315"/>
      <c r="K1665" s="4" t="s">
        <v>3378</v>
      </c>
    </row>
    <row r="1666" spans="1:11" x14ac:dyDescent="0.3">
      <c r="A1666" s="421"/>
      <c r="B1666" s="11" t="s">
        <v>3377</v>
      </c>
      <c r="C1666" s="11" t="s">
        <v>2078</v>
      </c>
      <c r="D1666" s="14">
        <v>300</v>
      </c>
      <c r="E1666" s="14">
        <v>540</v>
      </c>
      <c r="F1666" s="315"/>
      <c r="G1666" s="315">
        <v>300</v>
      </c>
      <c r="H1666" s="315"/>
      <c r="I1666" s="315"/>
      <c r="J1666" s="315"/>
      <c r="K1666" s="4" t="s">
        <v>3378</v>
      </c>
    </row>
    <row r="1667" spans="1:11" x14ac:dyDescent="0.3">
      <c r="A1667" s="421"/>
      <c r="B1667" s="11" t="s">
        <v>3379</v>
      </c>
      <c r="C1667" s="11" t="s">
        <v>424</v>
      </c>
      <c r="D1667" s="14">
        <v>600</v>
      </c>
      <c r="E1667" s="14">
        <v>1200</v>
      </c>
      <c r="F1667" s="315"/>
      <c r="G1667" s="315"/>
      <c r="H1667" s="315">
        <v>600</v>
      </c>
      <c r="I1667" s="315"/>
      <c r="J1667" s="315"/>
      <c r="K1667" s="4" t="s">
        <v>3380</v>
      </c>
    </row>
    <row r="1668" spans="1:11" x14ac:dyDescent="0.3">
      <c r="A1668" s="421"/>
      <c r="B1668" s="11" t="s">
        <v>3381</v>
      </c>
      <c r="C1668" s="11" t="s">
        <v>2070</v>
      </c>
      <c r="D1668" s="11">
        <v>200</v>
      </c>
      <c r="E1668" s="11">
        <v>400</v>
      </c>
      <c r="F1668" s="281">
        <v>200</v>
      </c>
      <c r="G1668" s="281"/>
      <c r="H1668" s="281"/>
      <c r="I1668" s="281"/>
      <c r="J1668" s="281"/>
      <c r="K1668" s="4" t="s">
        <v>3386</v>
      </c>
    </row>
    <row r="1669" spans="1:11" x14ac:dyDescent="0.3">
      <c r="A1669" s="421"/>
      <c r="B1669" s="11" t="s">
        <v>3382</v>
      </c>
      <c r="C1669" s="11" t="s">
        <v>2070</v>
      </c>
      <c r="D1669" s="11">
        <v>360</v>
      </c>
      <c r="E1669" s="11">
        <v>730</v>
      </c>
      <c r="F1669" s="281"/>
      <c r="G1669" s="281">
        <v>360</v>
      </c>
      <c r="H1669" s="281"/>
      <c r="I1669" s="281"/>
      <c r="J1669" s="281"/>
      <c r="K1669" s="4" t="s">
        <v>3387</v>
      </c>
    </row>
    <row r="1670" spans="1:11" x14ac:dyDescent="0.3">
      <c r="A1670" s="421"/>
      <c r="B1670" s="11" t="s">
        <v>3383</v>
      </c>
      <c r="C1670" s="11" t="s">
        <v>2070</v>
      </c>
      <c r="D1670" s="11">
        <v>400</v>
      </c>
      <c r="E1670" s="11">
        <v>929</v>
      </c>
      <c r="F1670" s="281"/>
      <c r="G1670" s="281">
        <v>400</v>
      </c>
      <c r="H1670" s="281"/>
      <c r="I1670" s="281"/>
      <c r="J1670" s="281"/>
      <c r="K1670" s="4" t="s">
        <v>3388</v>
      </c>
    </row>
    <row r="1671" spans="1:11" x14ac:dyDescent="0.3">
      <c r="A1671" s="421"/>
      <c r="B1671" s="11" t="s">
        <v>3384</v>
      </c>
      <c r="C1671" s="11" t="s">
        <v>2070</v>
      </c>
      <c r="D1671" s="11">
        <v>720</v>
      </c>
      <c r="E1671" s="11">
        <v>1460</v>
      </c>
      <c r="F1671" s="281"/>
      <c r="G1671" s="281"/>
      <c r="H1671" s="281">
        <v>720</v>
      </c>
      <c r="I1671" s="281"/>
      <c r="J1671" s="281"/>
      <c r="K1671" s="4" t="s">
        <v>3387</v>
      </c>
    </row>
    <row r="1672" spans="1:11" x14ac:dyDescent="0.3">
      <c r="A1672" s="421"/>
      <c r="B1672" s="11" t="s">
        <v>3385</v>
      </c>
      <c r="C1672" s="11" t="s">
        <v>2070</v>
      </c>
      <c r="D1672" s="11">
        <v>800</v>
      </c>
      <c r="E1672" s="11">
        <v>1840</v>
      </c>
      <c r="F1672" s="281"/>
      <c r="G1672" s="281"/>
      <c r="H1672" s="281"/>
      <c r="I1672" s="281">
        <v>800</v>
      </c>
      <c r="J1672" s="281"/>
      <c r="K1672" s="4" t="s">
        <v>3388</v>
      </c>
    </row>
    <row r="1673" spans="1:11" x14ac:dyDescent="0.3">
      <c r="A1673" s="421"/>
      <c r="B1673" s="11" t="s">
        <v>3389</v>
      </c>
      <c r="C1673" s="11" t="s">
        <v>82</v>
      </c>
      <c r="D1673" s="11">
        <v>9</v>
      </c>
      <c r="E1673" s="11">
        <v>16</v>
      </c>
      <c r="F1673" s="281">
        <v>9</v>
      </c>
      <c r="G1673" s="281"/>
      <c r="H1673" s="281"/>
      <c r="I1673" s="281"/>
      <c r="J1673" s="281"/>
      <c r="K1673" s="4" t="s">
        <v>3396</v>
      </c>
    </row>
    <row r="1674" spans="1:11" x14ac:dyDescent="0.3">
      <c r="A1674" s="429"/>
      <c r="B1674" s="11" t="s">
        <v>3390</v>
      </c>
      <c r="C1674" s="11" t="s">
        <v>82</v>
      </c>
      <c r="D1674" s="13">
        <v>15</v>
      </c>
      <c r="E1674" s="13">
        <v>27</v>
      </c>
      <c r="F1674" s="281">
        <v>15</v>
      </c>
      <c r="G1674" s="281"/>
      <c r="H1674" s="314"/>
      <c r="I1674" s="314"/>
      <c r="J1674" s="314"/>
      <c r="K1674" s="4" t="s">
        <v>3396</v>
      </c>
    </row>
    <row r="1675" spans="1:11" x14ac:dyDescent="0.3">
      <c r="A1675" s="421"/>
      <c r="B1675" s="11" t="s">
        <v>3391</v>
      </c>
      <c r="C1675" s="11" t="s">
        <v>82</v>
      </c>
      <c r="D1675" s="11">
        <v>15</v>
      </c>
      <c r="E1675" s="11">
        <v>27</v>
      </c>
      <c r="F1675" s="281">
        <v>15</v>
      </c>
      <c r="G1675" s="281"/>
      <c r="H1675" s="281"/>
      <c r="I1675" s="281"/>
      <c r="J1675" s="281"/>
      <c r="K1675" s="4" t="s">
        <v>3397</v>
      </c>
    </row>
    <row r="1676" spans="1:11" x14ac:dyDescent="0.3">
      <c r="A1676" s="421"/>
      <c r="B1676" s="11" t="s">
        <v>3392</v>
      </c>
      <c r="C1676" s="11" t="s">
        <v>82</v>
      </c>
      <c r="D1676" s="11">
        <v>22</v>
      </c>
      <c r="E1676" s="11">
        <v>40</v>
      </c>
      <c r="F1676" s="281">
        <v>22</v>
      </c>
      <c r="G1676" s="281"/>
      <c r="H1676" s="281"/>
      <c r="I1676" s="281"/>
      <c r="J1676" s="281"/>
      <c r="K1676" s="4" t="s">
        <v>3396</v>
      </c>
    </row>
    <row r="1677" spans="1:11" x14ac:dyDescent="0.3">
      <c r="A1677" s="421"/>
      <c r="B1677" s="11" t="s">
        <v>3393</v>
      </c>
      <c r="C1677" s="11" t="s">
        <v>82</v>
      </c>
      <c r="D1677" s="11">
        <v>22</v>
      </c>
      <c r="E1677" s="11">
        <v>40</v>
      </c>
      <c r="F1677" s="281">
        <v>22</v>
      </c>
      <c r="G1677" s="281"/>
      <c r="H1677" s="281"/>
      <c r="I1677" s="281"/>
      <c r="J1677" s="281"/>
      <c r="K1677" s="4" t="s">
        <v>3397</v>
      </c>
    </row>
    <row r="1678" spans="1:11" x14ac:dyDescent="0.3">
      <c r="A1678" s="421"/>
      <c r="B1678" s="11" t="s">
        <v>3394</v>
      </c>
      <c r="C1678" s="11" t="s">
        <v>82</v>
      </c>
      <c r="D1678" s="11">
        <v>30</v>
      </c>
      <c r="E1678" s="11">
        <v>54</v>
      </c>
      <c r="F1678" s="281">
        <v>30</v>
      </c>
      <c r="G1678" s="281"/>
      <c r="H1678" s="281"/>
      <c r="I1678" s="281"/>
      <c r="J1678" s="281"/>
      <c r="K1678" s="4" t="s">
        <v>3396</v>
      </c>
    </row>
    <row r="1679" spans="1:11" x14ac:dyDescent="0.3">
      <c r="A1679" s="421"/>
      <c r="B1679" s="11" t="s">
        <v>3395</v>
      </c>
      <c r="C1679" s="11" t="s">
        <v>82</v>
      </c>
      <c r="D1679" s="11">
        <v>30</v>
      </c>
      <c r="E1679" s="11">
        <v>54</v>
      </c>
      <c r="F1679" s="281">
        <v>30</v>
      </c>
      <c r="G1679" s="281"/>
      <c r="H1679" s="281"/>
      <c r="I1679" s="281"/>
      <c r="J1679" s="281"/>
      <c r="K1679" s="4" t="s">
        <v>3397</v>
      </c>
    </row>
    <row r="1680" spans="1:11" x14ac:dyDescent="0.3">
      <c r="A1680" s="421"/>
      <c r="B1680" s="11" t="s">
        <v>3398</v>
      </c>
      <c r="C1680" s="11" t="s">
        <v>3400</v>
      </c>
      <c r="D1680" s="11">
        <v>40</v>
      </c>
      <c r="E1680" s="11">
        <v>78</v>
      </c>
      <c r="F1680" s="281">
        <v>40</v>
      </c>
      <c r="G1680" s="281"/>
      <c r="H1680" s="281"/>
      <c r="I1680" s="281"/>
      <c r="J1680" s="281"/>
      <c r="K1680" s="4" t="s">
        <v>3401</v>
      </c>
    </row>
    <row r="1681" spans="1:11" x14ac:dyDescent="0.3">
      <c r="A1681" s="421"/>
      <c r="B1681" s="11" t="s">
        <v>3399</v>
      </c>
      <c r="C1681" s="11" t="s">
        <v>3400</v>
      </c>
      <c r="D1681" s="11">
        <v>40</v>
      </c>
      <c r="E1681" s="11">
        <v>87</v>
      </c>
      <c r="F1681" s="281">
        <v>40</v>
      </c>
      <c r="G1681" s="281"/>
      <c r="H1681" s="281"/>
      <c r="I1681" s="281"/>
      <c r="J1681" s="281"/>
      <c r="K1681" s="4" t="s">
        <v>3402</v>
      </c>
    </row>
    <row r="1682" spans="1:11" x14ac:dyDescent="0.3">
      <c r="A1682" s="421"/>
      <c r="B1682" s="11" t="s">
        <v>3403</v>
      </c>
      <c r="C1682" s="11" t="s">
        <v>424</v>
      </c>
      <c r="D1682" s="11">
        <v>200</v>
      </c>
      <c r="E1682" s="11">
        <v>460</v>
      </c>
      <c r="F1682" s="281">
        <v>200</v>
      </c>
      <c r="G1682" s="281"/>
      <c r="H1682" s="281"/>
      <c r="I1682" s="281"/>
      <c r="J1682" s="281"/>
      <c r="K1682" s="4" t="s">
        <v>3405</v>
      </c>
    </row>
    <row r="1683" spans="1:11" x14ac:dyDescent="0.3">
      <c r="A1683" s="421"/>
      <c r="B1683" s="11" t="s">
        <v>3404</v>
      </c>
      <c r="C1683" s="11" t="s">
        <v>424</v>
      </c>
      <c r="D1683" s="11">
        <v>200</v>
      </c>
      <c r="E1683" s="11">
        <v>460</v>
      </c>
      <c r="F1683" s="281">
        <v>200</v>
      </c>
      <c r="G1683" s="281"/>
      <c r="H1683" s="281"/>
      <c r="I1683" s="281"/>
      <c r="J1683" s="281"/>
      <c r="K1683" s="4" t="s">
        <v>3387</v>
      </c>
    </row>
    <row r="1684" spans="1:11" x14ac:dyDescent="0.3">
      <c r="A1684" s="421"/>
      <c r="B1684" s="11" t="s">
        <v>3406</v>
      </c>
      <c r="C1684" s="11" t="s">
        <v>2082</v>
      </c>
      <c r="D1684" s="11">
        <v>600</v>
      </c>
      <c r="E1684" s="11">
        <v>1260</v>
      </c>
      <c r="F1684" s="281"/>
      <c r="G1684" s="281"/>
      <c r="H1684" s="281">
        <v>600</v>
      </c>
      <c r="I1684" s="281"/>
      <c r="J1684" s="281"/>
      <c r="K1684" s="4" t="s">
        <v>3408</v>
      </c>
    </row>
    <row r="1685" spans="1:11" x14ac:dyDescent="0.3">
      <c r="A1685" s="421"/>
      <c r="B1685" s="11" t="s">
        <v>3407</v>
      </c>
      <c r="C1685" s="11" t="s">
        <v>2082</v>
      </c>
      <c r="D1685" s="11">
        <v>600</v>
      </c>
      <c r="E1685" s="11">
        <v>1260</v>
      </c>
      <c r="F1685" s="281"/>
      <c r="G1685" s="281"/>
      <c r="H1685" s="281">
        <v>600</v>
      </c>
      <c r="I1685" s="281"/>
      <c r="J1685" s="281"/>
      <c r="K1685" s="4" t="s">
        <v>3409</v>
      </c>
    </row>
    <row r="1686" spans="1:11" x14ac:dyDescent="0.3">
      <c r="A1686" s="421"/>
      <c r="B1686" s="11" t="s">
        <v>3410</v>
      </c>
      <c r="C1686" s="11" t="s">
        <v>2068</v>
      </c>
      <c r="D1686" s="11">
        <v>600</v>
      </c>
      <c r="E1686" s="11">
        <v>1500</v>
      </c>
      <c r="F1686" s="281"/>
      <c r="G1686" s="281"/>
      <c r="H1686" s="281">
        <v>600</v>
      </c>
      <c r="I1686" s="281"/>
      <c r="J1686" s="281"/>
      <c r="K1686" s="4" t="s">
        <v>3412</v>
      </c>
    </row>
    <row r="1687" spans="1:11" ht="15" thickBot="1" x14ac:dyDescent="0.35">
      <c r="A1687" s="429"/>
      <c r="B1687" s="13" t="s">
        <v>3411</v>
      </c>
      <c r="C1687" s="11" t="s">
        <v>2068</v>
      </c>
      <c r="D1687" s="13">
        <v>800</v>
      </c>
      <c r="E1687" s="13">
        <v>2000</v>
      </c>
      <c r="F1687" s="314"/>
      <c r="G1687" s="314"/>
      <c r="H1687" s="314"/>
      <c r="I1687" s="314">
        <v>800</v>
      </c>
      <c r="J1687" s="314"/>
      <c r="K1687" s="8" t="s">
        <v>3412</v>
      </c>
    </row>
    <row r="1688" spans="1:11" ht="18.600000000000001" thickBot="1" x14ac:dyDescent="0.4">
      <c r="A1688" s="56" t="s">
        <v>3415</v>
      </c>
      <c r="B1688" s="53"/>
      <c r="C1688" s="83"/>
      <c r="D1688" s="27"/>
      <c r="E1688" s="27"/>
      <c r="F1688" s="27"/>
      <c r="G1688" s="27"/>
      <c r="H1688" s="27"/>
      <c r="I1688" s="27"/>
      <c r="J1688" s="27"/>
      <c r="K1688" s="16"/>
    </row>
    <row r="1689" spans="1:11" x14ac:dyDescent="0.3">
      <c r="A1689" s="426" t="s">
        <v>3416</v>
      </c>
      <c r="B1689" s="14" t="s">
        <v>3417</v>
      </c>
      <c r="C1689" s="11" t="s">
        <v>242</v>
      </c>
      <c r="D1689" s="14"/>
      <c r="E1689" s="14"/>
      <c r="F1689" s="315"/>
      <c r="G1689" s="315"/>
      <c r="H1689" s="315"/>
      <c r="I1689" s="315"/>
      <c r="J1689" s="315"/>
      <c r="K1689" s="6"/>
    </row>
    <row r="1690" spans="1:11" x14ac:dyDescent="0.3">
      <c r="A1690" s="421" t="s">
        <v>3424</v>
      </c>
      <c r="B1690" s="11" t="s">
        <v>3418</v>
      </c>
      <c r="C1690" s="11" t="s">
        <v>82</v>
      </c>
      <c r="D1690" s="11"/>
      <c r="E1690" s="11"/>
      <c r="F1690" s="281"/>
      <c r="G1690" s="281"/>
      <c r="H1690" s="281"/>
      <c r="I1690" s="281"/>
      <c r="J1690" s="281"/>
      <c r="K1690" s="4"/>
    </row>
    <row r="1691" spans="1:11" x14ac:dyDescent="0.3">
      <c r="A1691" s="421"/>
      <c r="B1691" s="11" t="s">
        <v>3419</v>
      </c>
      <c r="C1691" s="11" t="s">
        <v>3420</v>
      </c>
      <c r="D1691" s="11">
        <v>600</v>
      </c>
      <c r="E1691" s="11"/>
      <c r="F1691" s="281"/>
      <c r="G1691" s="281"/>
      <c r="H1691" s="281">
        <v>600</v>
      </c>
      <c r="I1691" s="281"/>
      <c r="J1691" s="281"/>
      <c r="K1691" s="4" t="s">
        <v>3421</v>
      </c>
    </row>
    <row r="1692" spans="1:11" ht="15" thickBot="1" x14ac:dyDescent="0.35">
      <c r="A1692" s="429" t="s">
        <v>3423</v>
      </c>
      <c r="B1692" s="13" t="s">
        <v>3422</v>
      </c>
      <c r="C1692" s="11" t="s">
        <v>82</v>
      </c>
      <c r="D1692" s="13"/>
      <c r="E1692" s="13"/>
      <c r="F1692" s="314"/>
      <c r="G1692" s="314"/>
      <c r="H1692" s="314"/>
      <c r="I1692" s="314"/>
      <c r="J1692" s="314"/>
      <c r="K1692" s="8"/>
    </row>
    <row r="1693" spans="1:11" ht="18.600000000000001" thickBot="1" x14ac:dyDescent="0.4">
      <c r="A1693" s="56" t="s">
        <v>3425</v>
      </c>
      <c r="B1693" s="53"/>
      <c r="C1693" s="83"/>
      <c r="D1693" s="27"/>
      <c r="E1693" s="27"/>
      <c r="F1693" s="27"/>
      <c r="G1693" s="27"/>
      <c r="H1693" s="27"/>
      <c r="I1693" s="27"/>
      <c r="J1693" s="27"/>
      <c r="K1693" s="16"/>
    </row>
    <row r="1694" spans="1:11" x14ac:dyDescent="0.3">
      <c r="A1694" s="426" t="s">
        <v>3429</v>
      </c>
      <c r="B1694" s="14" t="s">
        <v>3426</v>
      </c>
      <c r="C1694" s="11" t="s">
        <v>2079</v>
      </c>
      <c r="D1694" s="14">
        <v>384</v>
      </c>
      <c r="E1694" s="14"/>
      <c r="F1694" s="315"/>
      <c r="G1694" s="315">
        <v>384</v>
      </c>
      <c r="H1694" s="315"/>
      <c r="I1694" s="315"/>
      <c r="J1694" s="315"/>
      <c r="K1694" s="6"/>
    </row>
    <row r="1695" spans="1:11" x14ac:dyDescent="0.3">
      <c r="A1695" s="421" t="s">
        <v>3430</v>
      </c>
      <c r="B1695" s="11" t="s">
        <v>3427</v>
      </c>
      <c r="C1695" s="11" t="s">
        <v>2079</v>
      </c>
      <c r="D1695" s="11">
        <v>288</v>
      </c>
      <c r="E1695" s="11"/>
      <c r="F1695" s="281"/>
      <c r="G1695" s="281">
        <v>288</v>
      </c>
      <c r="H1695" s="281"/>
      <c r="I1695" s="281"/>
      <c r="J1695" s="281"/>
      <c r="K1695" s="4"/>
    </row>
    <row r="1696" spans="1:11" x14ac:dyDescent="0.3">
      <c r="A1696" s="429" t="s">
        <v>3431</v>
      </c>
      <c r="B1696" s="11" t="s">
        <v>3428</v>
      </c>
      <c r="C1696" s="11" t="s">
        <v>2079</v>
      </c>
      <c r="D1696" s="11">
        <v>192</v>
      </c>
      <c r="E1696" s="11"/>
      <c r="F1696" s="281">
        <v>192</v>
      </c>
      <c r="G1696" s="281"/>
      <c r="H1696" s="281"/>
      <c r="I1696" s="281"/>
      <c r="J1696" s="281"/>
      <c r="K1696" s="4"/>
    </row>
    <row r="1697" spans="1:11" ht="15" thickBot="1" x14ac:dyDescent="0.35">
      <c r="A1697" s="429"/>
      <c r="B1697" s="13"/>
      <c r="C1697" s="11"/>
      <c r="D1697" s="13"/>
      <c r="E1697" s="13"/>
      <c r="F1697" s="314"/>
      <c r="G1697" s="314"/>
      <c r="H1697" s="314"/>
      <c r="I1697" s="314"/>
      <c r="J1697" s="314"/>
      <c r="K1697" s="8"/>
    </row>
    <row r="1698" spans="1:11" ht="18.600000000000001" thickBot="1" x14ac:dyDescent="0.4">
      <c r="A1698" s="56" t="s">
        <v>3432</v>
      </c>
      <c r="B1698" s="53"/>
      <c r="C1698" s="83"/>
      <c r="D1698" s="27"/>
      <c r="E1698" s="27"/>
      <c r="F1698" s="27"/>
      <c r="G1698" s="27"/>
      <c r="H1698" s="27"/>
      <c r="I1698" s="27"/>
      <c r="J1698" s="27"/>
      <c r="K1698" s="16"/>
    </row>
    <row r="1699" spans="1:11" x14ac:dyDescent="0.3">
      <c r="A1699" s="426" t="s">
        <v>3441</v>
      </c>
      <c r="B1699" s="14" t="s">
        <v>3433</v>
      </c>
      <c r="C1699" s="11" t="s">
        <v>98</v>
      </c>
      <c r="D1699" s="14">
        <v>50</v>
      </c>
      <c r="E1699" s="14">
        <v>100</v>
      </c>
      <c r="F1699" s="315">
        <v>50</v>
      </c>
      <c r="G1699" s="315"/>
      <c r="H1699" s="315"/>
      <c r="I1699" s="315"/>
      <c r="J1699" s="315"/>
      <c r="K1699" s="6" t="s">
        <v>3439</v>
      </c>
    </row>
    <row r="1700" spans="1:11" x14ac:dyDescent="0.3">
      <c r="A1700" s="420" t="s">
        <v>3486</v>
      </c>
      <c r="B1700" s="14" t="s">
        <v>3434</v>
      </c>
      <c r="C1700" s="11" t="s">
        <v>98</v>
      </c>
      <c r="D1700" s="14">
        <v>50</v>
      </c>
      <c r="E1700" s="14">
        <v>50</v>
      </c>
      <c r="F1700" s="315">
        <v>50</v>
      </c>
      <c r="G1700" s="315"/>
      <c r="H1700" s="315"/>
      <c r="I1700" s="315"/>
      <c r="J1700" s="315"/>
      <c r="K1700" s="6" t="s">
        <v>3440</v>
      </c>
    </row>
    <row r="1701" spans="1:11" x14ac:dyDescent="0.3">
      <c r="A1701" s="429"/>
      <c r="B1701" s="14" t="s">
        <v>3435</v>
      </c>
      <c r="C1701" s="11" t="s">
        <v>98</v>
      </c>
      <c r="D1701" s="14">
        <v>100</v>
      </c>
      <c r="E1701" s="14">
        <v>200</v>
      </c>
      <c r="F1701" s="315">
        <v>100</v>
      </c>
      <c r="G1701" s="315"/>
      <c r="H1701" s="315"/>
      <c r="I1701" s="315"/>
      <c r="J1701" s="315"/>
      <c r="K1701" s="6" t="s">
        <v>3439</v>
      </c>
    </row>
    <row r="1702" spans="1:11" x14ac:dyDescent="0.3">
      <c r="A1702" s="421"/>
      <c r="B1702" s="14" t="s">
        <v>3436</v>
      </c>
      <c r="C1702" s="11" t="s">
        <v>98</v>
      </c>
      <c r="D1702" s="14">
        <v>100</v>
      </c>
      <c r="E1702" s="14">
        <v>100</v>
      </c>
      <c r="F1702" s="315">
        <v>100</v>
      </c>
      <c r="G1702" s="315"/>
      <c r="H1702" s="315"/>
      <c r="I1702" s="315"/>
      <c r="J1702" s="315"/>
      <c r="K1702" s="6" t="s">
        <v>3440</v>
      </c>
    </row>
    <row r="1703" spans="1:11" x14ac:dyDescent="0.3">
      <c r="A1703" s="421"/>
      <c r="B1703" s="14" t="s">
        <v>3437</v>
      </c>
      <c r="C1703" s="11" t="s">
        <v>98</v>
      </c>
      <c r="D1703" s="14">
        <v>200</v>
      </c>
      <c r="E1703" s="14">
        <v>400</v>
      </c>
      <c r="F1703" s="315">
        <v>200</v>
      </c>
      <c r="G1703" s="315"/>
      <c r="H1703" s="315"/>
      <c r="I1703" s="315"/>
      <c r="J1703" s="315"/>
      <c r="K1703" s="6" t="s">
        <v>3439</v>
      </c>
    </row>
    <row r="1704" spans="1:11" x14ac:dyDescent="0.3">
      <c r="A1704" s="421"/>
      <c r="B1704" s="14" t="s">
        <v>3438</v>
      </c>
      <c r="C1704" s="11" t="s">
        <v>98</v>
      </c>
      <c r="D1704" s="14">
        <v>200</v>
      </c>
      <c r="E1704" s="14">
        <v>100</v>
      </c>
      <c r="F1704" s="315">
        <v>200</v>
      </c>
      <c r="G1704" s="315"/>
      <c r="H1704" s="315"/>
      <c r="I1704" s="315"/>
      <c r="J1704" s="315"/>
      <c r="K1704" s="6" t="s">
        <v>3440</v>
      </c>
    </row>
    <row r="1705" spans="1:11" x14ac:dyDescent="0.3">
      <c r="A1705" s="421"/>
      <c r="B1705" s="11" t="s">
        <v>3442</v>
      </c>
      <c r="C1705" s="11" t="s">
        <v>424</v>
      </c>
      <c r="D1705" s="11">
        <v>65</v>
      </c>
      <c r="E1705" s="11">
        <v>150</v>
      </c>
      <c r="F1705" s="281">
        <v>65</v>
      </c>
      <c r="G1705" s="281"/>
      <c r="H1705" s="315"/>
      <c r="I1705" s="315"/>
      <c r="J1705" s="315"/>
      <c r="K1705" s="4" t="s">
        <v>788</v>
      </c>
    </row>
    <row r="1706" spans="1:11" x14ac:dyDescent="0.3">
      <c r="A1706" s="421"/>
      <c r="B1706" s="11" t="s">
        <v>3443</v>
      </c>
      <c r="C1706" s="11" t="s">
        <v>424</v>
      </c>
      <c r="D1706" s="11">
        <v>100</v>
      </c>
      <c r="E1706" s="11">
        <v>230</v>
      </c>
      <c r="F1706" s="281">
        <v>100</v>
      </c>
      <c r="G1706" s="281"/>
      <c r="H1706" s="315"/>
      <c r="I1706" s="315"/>
      <c r="J1706" s="315"/>
      <c r="K1706" s="4" t="s">
        <v>788</v>
      </c>
    </row>
    <row r="1707" spans="1:11" x14ac:dyDescent="0.3">
      <c r="A1707" s="421"/>
      <c r="B1707" s="11" t="s">
        <v>3444</v>
      </c>
      <c r="C1707" s="11" t="s">
        <v>424</v>
      </c>
      <c r="D1707" s="11">
        <v>65</v>
      </c>
      <c r="E1707" s="11">
        <v>150</v>
      </c>
      <c r="F1707" s="281">
        <v>65</v>
      </c>
      <c r="G1707" s="281"/>
      <c r="H1707" s="315"/>
      <c r="I1707" s="315"/>
      <c r="J1707" s="315"/>
      <c r="K1707" s="4" t="s">
        <v>3446</v>
      </c>
    </row>
    <row r="1708" spans="1:11" x14ac:dyDescent="0.3">
      <c r="A1708" s="421"/>
      <c r="B1708" s="11" t="s">
        <v>3445</v>
      </c>
      <c r="C1708" s="11" t="s">
        <v>424</v>
      </c>
      <c r="D1708" s="11">
        <v>100</v>
      </c>
      <c r="E1708" s="11">
        <v>230</v>
      </c>
      <c r="F1708" s="281">
        <v>100</v>
      </c>
      <c r="G1708" s="281"/>
      <c r="H1708" s="315"/>
      <c r="I1708" s="315"/>
      <c r="J1708" s="315"/>
      <c r="K1708" s="4" t="s">
        <v>3446</v>
      </c>
    </row>
    <row r="1709" spans="1:11" x14ac:dyDescent="0.3">
      <c r="A1709" s="421"/>
      <c r="B1709" s="11" t="s">
        <v>3447</v>
      </c>
      <c r="C1709" s="11" t="s">
        <v>424</v>
      </c>
      <c r="D1709" s="11">
        <v>65</v>
      </c>
      <c r="E1709" s="11">
        <v>150</v>
      </c>
      <c r="F1709" s="281">
        <v>65</v>
      </c>
      <c r="G1709" s="281"/>
      <c r="H1709" s="315"/>
      <c r="I1709" s="315"/>
      <c r="J1709" s="315"/>
      <c r="K1709" s="4" t="s">
        <v>3449</v>
      </c>
    </row>
    <row r="1710" spans="1:11" x14ac:dyDescent="0.3">
      <c r="A1710" s="421"/>
      <c r="B1710" s="11" t="s">
        <v>3448</v>
      </c>
      <c r="C1710" s="11" t="s">
        <v>424</v>
      </c>
      <c r="D1710" s="11">
        <v>100</v>
      </c>
      <c r="E1710" s="11">
        <v>230</v>
      </c>
      <c r="F1710" s="281">
        <v>100</v>
      </c>
      <c r="G1710" s="281"/>
      <c r="H1710" s="315"/>
      <c r="I1710" s="315"/>
      <c r="J1710" s="315"/>
      <c r="K1710" s="4" t="s">
        <v>3449</v>
      </c>
    </row>
    <row r="1711" spans="1:11" x14ac:dyDescent="0.3">
      <c r="A1711" s="421"/>
      <c r="B1711" s="11" t="s">
        <v>3450</v>
      </c>
      <c r="C1711" s="11" t="s">
        <v>424</v>
      </c>
      <c r="D1711" s="11">
        <v>65</v>
      </c>
      <c r="E1711" s="11">
        <v>150</v>
      </c>
      <c r="F1711" s="281">
        <v>65</v>
      </c>
      <c r="G1711" s="281"/>
      <c r="H1711" s="315"/>
      <c r="I1711" s="315"/>
      <c r="J1711" s="315"/>
      <c r="K1711" s="4" t="s">
        <v>3452</v>
      </c>
    </row>
    <row r="1712" spans="1:11" x14ac:dyDescent="0.3">
      <c r="A1712" s="421"/>
      <c r="B1712" s="11" t="s">
        <v>3451</v>
      </c>
      <c r="C1712" s="11" t="s">
        <v>424</v>
      </c>
      <c r="D1712" s="11">
        <v>100</v>
      </c>
      <c r="E1712" s="11">
        <v>230</v>
      </c>
      <c r="F1712" s="281">
        <v>100</v>
      </c>
      <c r="G1712" s="281"/>
      <c r="H1712" s="315"/>
      <c r="I1712" s="315"/>
      <c r="J1712" s="315"/>
      <c r="K1712" s="4" t="s">
        <v>3452</v>
      </c>
    </row>
    <row r="1713" spans="1:11" x14ac:dyDescent="0.3">
      <c r="A1713" s="421"/>
      <c r="B1713" s="11" t="s">
        <v>3453</v>
      </c>
      <c r="C1713" s="11" t="s">
        <v>3465</v>
      </c>
      <c r="D1713" s="11">
        <v>130</v>
      </c>
      <c r="E1713" s="11">
        <v>300</v>
      </c>
      <c r="F1713" s="281">
        <v>130</v>
      </c>
      <c r="G1713" s="281"/>
      <c r="H1713" s="315"/>
      <c r="I1713" s="315"/>
      <c r="J1713" s="315"/>
      <c r="K1713" s="4" t="s">
        <v>788</v>
      </c>
    </row>
    <row r="1714" spans="1:11" x14ac:dyDescent="0.3">
      <c r="A1714" s="421"/>
      <c r="B1714" s="11" t="s">
        <v>3454</v>
      </c>
      <c r="C1714" s="11" t="s">
        <v>3465</v>
      </c>
      <c r="D1714" s="11">
        <v>195</v>
      </c>
      <c r="E1714" s="11">
        <v>450</v>
      </c>
      <c r="F1714" s="281">
        <v>195</v>
      </c>
      <c r="G1714" s="281"/>
      <c r="H1714" s="315"/>
      <c r="I1714" s="315"/>
      <c r="J1714" s="315"/>
      <c r="K1714" s="4" t="s">
        <v>788</v>
      </c>
    </row>
    <row r="1715" spans="1:11" x14ac:dyDescent="0.3">
      <c r="A1715" s="421"/>
      <c r="B1715" s="11" t="s">
        <v>3455</v>
      </c>
      <c r="C1715" s="11" t="s">
        <v>3465</v>
      </c>
      <c r="D1715" s="11">
        <v>260</v>
      </c>
      <c r="E1715" s="11">
        <v>600</v>
      </c>
      <c r="F1715" s="281"/>
      <c r="G1715" s="281">
        <v>260</v>
      </c>
      <c r="H1715" s="315"/>
      <c r="I1715" s="315"/>
      <c r="J1715" s="315"/>
      <c r="K1715" s="4" t="s">
        <v>788</v>
      </c>
    </row>
    <row r="1716" spans="1:11" x14ac:dyDescent="0.3">
      <c r="A1716" s="421"/>
      <c r="B1716" s="11" t="s">
        <v>3456</v>
      </c>
      <c r="C1716" s="11" t="s">
        <v>3465</v>
      </c>
      <c r="D1716" s="11">
        <v>325</v>
      </c>
      <c r="E1716" s="11">
        <v>750</v>
      </c>
      <c r="F1716" s="281"/>
      <c r="G1716" s="281">
        <v>325</v>
      </c>
      <c r="H1716" s="315"/>
      <c r="I1716" s="315"/>
      <c r="J1716" s="315"/>
      <c r="K1716" s="4" t="s">
        <v>788</v>
      </c>
    </row>
    <row r="1717" spans="1:11" x14ac:dyDescent="0.3">
      <c r="A1717" s="421"/>
      <c r="B1717" s="11" t="s">
        <v>3457</v>
      </c>
      <c r="C1717" s="11" t="s">
        <v>3465</v>
      </c>
      <c r="D1717" s="11">
        <v>130</v>
      </c>
      <c r="E1717" s="11">
        <v>300</v>
      </c>
      <c r="F1717" s="281">
        <v>130</v>
      </c>
      <c r="G1717" s="281"/>
      <c r="H1717" s="315"/>
      <c r="I1717" s="315"/>
      <c r="J1717" s="315"/>
      <c r="K1717" s="4" t="s">
        <v>3446</v>
      </c>
    </row>
    <row r="1718" spans="1:11" x14ac:dyDescent="0.3">
      <c r="A1718" s="421"/>
      <c r="B1718" s="11" t="s">
        <v>3458</v>
      </c>
      <c r="C1718" s="11" t="s">
        <v>3465</v>
      </c>
      <c r="D1718" s="11">
        <v>195</v>
      </c>
      <c r="E1718" s="11">
        <v>450</v>
      </c>
      <c r="F1718" s="281">
        <v>195</v>
      </c>
      <c r="G1718" s="281"/>
      <c r="H1718" s="315"/>
      <c r="I1718" s="315"/>
      <c r="J1718" s="315"/>
      <c r="K1718" s="4" t="s">
        <v>3446</v>
      </c>
    </row>
    <row r="1719" spans="1:11" x14ac:dyDescent="0.3">
      <c r="A1719" s="421"/>
      <c r="B1719" s="11" t="s">
        <v>3459</v>
      </c>
      <c r="C1719" s="11" t="s">
        <v>3465</v>
      </c>
      <c r="D1719" s="11">
        <v>260</v>
      </c>
      <c r="E1719" s="11">
        <v>600</v>
      </c>
      <c r="F1719" s="281"/>
      <c r="G1719" s="281">
        <v>260</v>
      </c>
      <c r="H1719" s="315"/>
      <c r="I1719" s="315"/>
      <c r="J1719" s="315"/>
      <c r="K1719" s="4" t="s">
        <v>3446</v>
      </c>
    </row>
    <row r="1720" spans="1:11" x14ac:dyDescent="0.3">
      <c r="A1720" s="421"/>
      <c r="B1720" s="11" t="s">
        <v>3460</v>
      </c>
      <c r="C1720" s="11" t="s">
        <v>3465</v>
      </c>
      <c r="D1720" s="11">
        <v>325</v>
      </c>
      <c r="E1720" s="11">
        <v>750</v>
      </c>
      <c r="F1720" s="281"/>
      <c r="G1720" s="281">
        <v>325</v>
      </c>
      <c r="H1720" s="315"/>
      <c r="I1720" s="315"/>
      <c r="J1720" s="315"/>
      <c r="K1720" s="4" t="s">
        <v>3446</v>
      </c>
    </row>
    <row r="1721" spans="1:11" x14ac:dyDescent="0.3">
      <c r="A1721" s="421"/>
      <c r="B1721" s="11" t="s">
        <v>3461</v>
      </c>
      <c r="C1721" s="11" t="s">
        <v>3465</v>
      </c>
      <c r="D1721" s="11">
        <v>130</v>
      </c>
      <c r="E1721" s="11">
        <v>300</v>
      </c>
      <c r="F1721" s="281">
        <v>130</v>
      </c>
      <c r="G1721" s="281"/>
      <c r="H1721" s="315"/>
      <c r="I1721" s="315"/>
      <c r="J1721" s="315"/>
      <c r="K1721" s="4" t="s">
        <v>3449</v>
      </c>
    </row>
    <row r="1722" spans="1:11" x14ac:dyDescent="0.3">
      <c r="A1722" s="421"/>
      <c r="B1722" s="11" t="s">
        <v>3462</v>
      </c>
      <c r="C1722" s="11" t="s">
        <v>3465</v>
      </c>
      <c r="D1722" s="11">
        <v>195</v>
      </c>
      <c r="E1722" s="11">
        <v>450</v>
      </c>
      <c r="F1722" s="281">
        <v>195</v>
      </c>
      <c r="G1722" s="281"/>
      <c r="H1722" s="315"/>
      <c r="I1722" s="315"/>
      <c r="J1722" s="315"/>
      <c r="K1722" s="4" t="s">
        <v>3449</v>
      </c>
    </row>
    <row r="1723" spans="1:11" x14ac:dyDescent="0.3">
      <c r="A1723" s="421"/>
      <c r="B1723" s="11" t="s">
        <v>3463</v>
      </c>
      <c r="C1723" s="11" t="s">
        <v>3465</v>
      </c>
      <c r="D1723" s="11">
        <v>260</v>
      </c>
      <c r="E1723" s="11">
        <v>600</v>
      </c>
      <c r="F1723" s="281"/>
      <c r="G1723" s="281">
        <v>260</v>
      </c>
      <c r="H1723" s="315"/>
      <c r="I1723" s="315"/>
      <c r="J1723" s="315"/>
      <c r="K1723" s="4" t="s">
        <v>3449</v>
      </c>
    </row>
    <row r="1724" spans="1:11" x14ac:dyDescent="0.3">
      <c r="A1724" s="421"/>
      <c r="B1724" s="11" t="s">
        <v>3464</v>
      </c>
      <c r="C1724" s="11" t="s">
        <v>3465</v>
      </c>
      <c r="D1724" s="11">
        <v>325</v>
      </c>
      <c r="E1724" s="11">
        <v>750</v>
      </c>
      <c r="F1724" s="281"/>
      <c r="G1724" s="281">
        <v>325</v>
      </c>
      <c r="H1724" s="315"/>
      <c r="I1724" s="315"/>
      <c r="J1724" s="315"/>
      <c r="K1724" s="4" t="s">
        <v>3449</v>
      </c>
    </row>
    <row r="1725" spans="1:11" x14ac:dyDescent="0.3">
      <c r="A1725" s="421"/>
      <c r="B1725" s="11" t="s">
        <v>3466</v>
      </c>
      <c r="C1725" s="11" t="s">
        <v>3465</v>
      </c>
      <c r="D1725" s="11">
        <v>130</v>
      </c>
      <c r="E1725" s="11">
        <v>300</v>
      </c>
      <c r="F1725" s="281">
        <v>130</v>
      </c>
      <c r="G1725" s="281"/>
      <c r="H1725" s="315"/>
      <c r="I1725" s="315"/>
      <c r="J1725" s="315"/>
      <c r="K1725" s="4" t="s">
        <v>3452</v>
      </c>
    </row>
    <row r="1726" spans="1:11" x14ac:dyDescent="0.3">
      <c r="A1726" s="421"/>
      <c r="B1726" s="11" t="s">
        <v>3467</v>
      </c>
      <c r="C1726" s="11" t="s">
        <v>3465</v>
      </c>
      <c r="D1726" s="11">
        <v>195</v>
      </c>
      <c r="E1726" s="11">
        <v>450</v>
      </c>
      <c r="F1726" s="281">
        <v>195</v>
      </c>
      <c r="G1726" s="281"/>
      <c r="H1726" s="315"/>
      <c r="I1726" s="315"/>
      <c r="J1726" s="315"/>
      <c r="K1726" s="4" t="s">
        <v>3452</v>
      </c>
    </row>
    <row r="1727" spans="1:11" x14ac:dyDescent="0.3">
      <c r="A1727" s="429"/>
      <c r="B1727" s="11" t="s">
        <v>3468</v>
      </c>
      <c r="C1727" s="11" t="s">
        <v>3465</v>
      </c>
      <c r="D1727" s="11">
        <v>260</v>
      </c>
      <c r="E1727" s="11">
        <v>600</v>
      </c>
      <c r="F1727" s="281"/>
      <c r="G1727" s="281">
        <v>260</v>
      </c>
      <c r="H1727" s="315"/>
      <c r="I1727" s="315"/>
      <c r="J1727" s="315"/>
      <c r="K1727" s="4" t="s">
        <v>3452</v>
      </c>
    </row>
    <row r="1728" spans="1:11" x14ac:dyDescent="0.3">
      <c r="A1728" s="421"/>
      <c r="B1728" s="11" t="s">
        <v>3469</v>
      </c>
      <c r="C1728" s="11" t="s">
        <v>3465</v>
      </c>
      <c r="D1728" s="11">
        <v>325</v>
      </c>
      <c r="E1728" s="11">
        <v>750</v>
      </c>
      <c r="F1728" s="281"/>
      <c r="G1728" s="281">
        <v>325</v>
      </c>
      <c r="H1728" s="315"/>
      <c r="I1728" s="315"/>
      <c r="J1728" s="315"/>
      <c r="K1728" s="4" t="s">
        <v>3452</v>
      </c>
    </row>
    <row r="1729" spans="1:11" x14ac:dyDescent="0.3">
      <c r="A1729" s="421"/>
      <c r="B1729" s="11" t="s">
        <v>3470</v>
      </c>
      <c r="C1729" s="11" t="s">
        <v>3465</v>
      </c>
      <c r="D1729" s="11">
        <v>200</v>
      </c>
      <c r="E1729" s="11">
        <v>460</v>
      </c>
      <c r="F1729" s="281">
        <v>200</v>
      </c>
      <c r="G1729" s="281"/>
      <c r="H1729" s="315"/>
      <c r="I1729" s="315"/>
      <c r="J1729" s="315"/>
      <c r="K1729" s="4" t="s">
        <v>788</v>
      </c>
    </row>
    <row r="1730" spans="1:11" x14ac:dyDescent="0.3">
      <c r="A1730" s="421"/>
      <c r="B1730" s="11" t="s">
        <v>3471</v>
      </c>
      <c r="C1730" s="11" t="s">
        <v>3465</v>
      </c>
      <c r="D1730" s="11">
        <v>300</v>
      </c>
      <c r="E1730" s="11">
        <v>690</v>
      </c>
      <c r="F1730" s="281"/>
      <c r="G1730" s="281">
        <v>300</v>
      </c>
      <c r="H1730" s="315"/>
      <c r="I1730" s="315"/>
      <c r="J1730" s="315"/>
      <c r="K1730" s="4" t="s">
        <v>788</v>
      </c>
    </row>
    <row r="1731" spans="1:11" x14ac:dyDescent="0.3">
      <c r="A1731" s="421"/>
      <c r="B1731" s="11" t="s">
        <v>3472</v>
      </c>
      <c r="C1731" s="11" t="s">
        <v>3465</v>
      </c>
      <c r="D1731" s="11">
        <v>400</v>
      </c>
      <c r="E1731" s="11">
        <v>920</v>
      </c>
      <c r="F1731" s="281"/>
      <c r="G1731" s="281">
        <v>400</v>
      </c>
      <c r="H1731" s="315"/>
      <c r="I1731" s="315"/>
      <c r="J1731" s="315"/>
      <c r="K1731" s="4" t="s">
        <v>788</v>
      </c>
    </row>
    <row r="1732" spans="1:11" x14ac:dyDescent="0.3">
      <c r="A1732" s="421"/>
      <c r="B1732" s="11" t="s">
        <v>3473</v>
      </c>
      <c r="C1732" s="11" t="s">
        <v>3465</v>
      </c>
      <c r="D1732" s="11">
        <v>500</v>
      </c>
      <c r="E1732" s="11">
        <v>1150</v>
      </c>
      <c r="F1732" s="281"/>
      <c r="G1732" s="281"/>
      <c r="H1732" s="315">
        <v>500</v>
      </c>
      <c r="I1732" s="315"/>
      <c r="J1732" s="315"/>
      <c r="K1732" s="4" t="s">
        <v>788</v>
      </c>
    </row>
    <row r="1733" spans="1:11" x14ac:dyDescent="0.3">
      <c r="A1733" s="421"/>
      <c r="B1733" s="11" t="s">
        <v>3474</v>
      </c>
      <c r="C1733" s="11" t="s">
        <v>3465</v>
      </c>
      <c r="D1733" s="11">
        <v>200</v>
      </c>
      <c r="E1733" s="11">
        <v>460</v>
      </c>
      <c r="F1733" s="281">
        <v>200</v>
      </c>
      <c r="G1733" s="281"/>
      <c r="H1733" s="315"/>
      <c r="I1733" s="315"/>
      <c r="J1733" s="315"/>
      <c r="K1733" s="4" t="s">
        <v>3446</v>
      </c>
    </row>
    <row r="1734" spans="1:11" x14ac:dyDescent="0.3">
      <c r="A1734" s="421"/>
      <c r="B1734" s="11" t="s">
        <v>3475</v>
      </c>
      <c r="C1734" s="11" t="s">
        <v>3465</v>
      </c>
      <c r="D1734" s="11">
        <v>300</v>
      </c>
      <c r="E1734" s="11">
        <v>690</v>
      </c>
      <c r="F1734" s="281"/>
      <c r="G1734" s="281">
        <v>300</v>
      </c>
      <c r="H1734" s="315"/>
      <c r="I1734" s="315"/>
      <c r="J1734" s="315"/>
      <c r="K1734" s="4" t="s">
        <v>3446</v>
      </c>
    </row>
    <row r="1735" spans="1:11" x14ac:dyDescent="0.3">
      <c r="A1735" s="421"/>
      <c r="B1735" s="11" t="s">
        <v>3476</v>
      </c>
      <c r="C1735" s="11" t="s">
        <v>3465</v>
      </c>
      <c r="D1735" s="11">
        <v>400</v>
      </c>
      <c r="E1735" s="11">
        <v>920</v>
      </c>
      <c r="F1735" s="281"/>
      <c r="G1735" s="281">
        <v>400</v>
      </c>
      <c r="H1735" s="315"/>
      <c r="I1735" s="315"/>
      <c r="J1735" s="315"/>
      <c r="K1735" s="4" t="s">
        <v>3446</v>
      </c>
    </row>
    <row r="1736" spans="1:11" x14ac:dyDescent="0.3">
      <c r="A1736" s="421"/>
      <c r="B1736" s="11" t="s">
        <v>3477</v>
      </c>
      <c r="C1736" s="11" t="s">
        <v>3465</v>
      </c>
      <c r="D1736" s="11">
        <v>500</v>
      </c>
      <c r="E1736" s="11">
        <v>1150</v>
      </c>
      <c r="F1736" s="281"/>
      <c r="G1736" s="281"/>
      <c r="H1736" s="315">
        <v>500</v>
      </c>
      <c r="I1736" s="315"/>
      <c r="J1736" s="315"/>
      <c r="K1736" s="4" t="s">
        <v>3446</v>
      </c>
    </row>
    <row r="1737" spans="1:11" x14ac:dyDescent="0.3">
      <c r="A1737" s="421"/>
      <c r="B1737" s="11" t="s">
        <v>3478</v>
      </c>
      <c r="C1737" s="11" t="s">
        <v>3465</v>
      </c>
      <c r="D1737" s="11">
        <v>200</v>
      </c>
      <c r="E1737" s="11">
        <v>460</v>
      </c>
      <c r="F1737" s="281">
        <v>200</v>
      </c>
      <c r="G1737" s="281"/>
      <c r="H1737" s="315"/>
      <c r="I1737" s="315"/>
      <c r="J1737" s="315"/>
      <c r="K1737" s="4" t="s">
        <v>3449</v>
      </c>
    </row>
    <row r="1738" spans="1:11" x14ac:dyDescent="0.3">
      <c r="A1738" s="421"/>
      <c r="B1738" s="11" t="s">
        <v>3479</v>
      </c>
      <c r="C1738" s="11" t="s">
        <v>3465</v>
      </c>
      <c r="D1738" s="11">
        <v>300</v>
      </c>
      <c r="E1738" s="11">
        <v>690</v>
      </c>
      <c r="F1738" s="281"/>
      <c r="G1738" s="281">
        <v>300</v>
      </c>
      <c r="H1738" s="315"/>
      <c r="I1738" s="315"/>
      <c r="J1738" s="315"/>
      <c r="K1738" s="4" t="s">
        <v>3449</v>
      </c>
    </row>
    <row r="1739" spans="1:11" x14ac:dyDescent="0.3">
      <c r="A1739" s="421"/>
      <c r="B1739" s="11" t="s">
        <v>3480</v>
      </c>
      <c r="C1739" s="11" t="s">
        <v>3465</v>
      </c>
      <c r="D1739" s="11">
        <v>400</v>
      </c>
      <c r="E1739" s="11">
        <v>920</v>
      </c>
      <c r="F1739" s="281"/>
      <c r="G1739" s="281">
        <v>400</v>
      </c>
      <c r="H1739" s="315"/>
      <c r="I1739" s="315"/>
      <c r="J1739" s="315"/>
      <c r="K1739" s="4" t="s">
        <v>3449</v>
      </c>
    </row>
    <row r="1740" spans="1:11" x14ac:dyDescent="0.3">
      <c r="A1740" s="421"/>
      <c r="B1740" s="11" t="s">
        <v>3481</v>
      </c>
      <c r="C1740" s="11" t="s">
        <v>3465</v>
      </c>
      <c r="D1740" s="11">
        <v>500</v>
      </c>
      <c r="E1740" s="11">
        <v>1150</v>
      </c>
      <c r="F1740" s="281"/>
      <c r="G1740" s="281"/>
      <c r="H1740" s="315">
        <v>500</v>
      </c>
      <c r="I1740" s="315"/>
      <c r="J1740" s="315"/>
      <c r="K1740" s="4" t="s">
        <v>3449</v>
      </c>
    </row>
    <row r="1741" spans="1:11" x14ac:dyDescent="0.3">
      <c r="A1741" s="421"/>
      <c r="B1741" s="11" t="s">
        <v>3482</v>
      </c>
      <c r="C1741" s="11" t="s">
        <v>3465</v>
      </c>
      <c r="D1741" s="11">
        <v>200</v>
      </c>
      <c r="E1741" s="11">
        <v>460</v>
      </c>
      <c r="F1741" s="281">
        <v>200</v>
      </c>
      <c r="G1741" s="281"/>
      <c r="H1741" s="315"/>
      <c r="I1741" s="315"/>
      <c r="J1741" s="315"/>
      <c r="K1741" s="4" t="s">
        <v>3452</v>
      </c>
    </row>
    <row r="1742" spans="1:11" x14ac:dyDescent="0.3">
      <c r="A1742" s="421"/>
      <c r="B1742" s="11" t="s">
        <v>3483</v>
      </c>
      <c r="C1742" s="11" t="s">
        <v>3465</v>
      </c>
      <c r="D1742" s="11">
        <v>300</v>
      </c>
      <c r="E1742" s="11">
        <v>690</v>
      </c>
      <c r="F1742" s="281"/>
      <c r="G1742" s="281">
        <v>300</v>
      </c>
      <c r="H1742" s="315"/>
      <c r="I1742" s="315"/>
      <c r="J1742" s="315"/>
      <c r="K1742" s="4" t="s">
        <v>3452</v>
      </c>
    </row>
    <row r="1743" spans="1:11" x14ac:dyDescent="0.3">
      <c r="A1743" s="421"/>
      <c r="B1743" s="11" t="s">
        <v>3484</v>
      </c>
      <c r="C1743" s="11" t="s">
        <v>3465</v>
      </c>
      <c r="D1743" s="11">
        <v>400</v>
      </c>
      <c r="E1743" s="11">
        <v>920</v>
      </c>
      <c r="F1743" s="281"/>
      <c r="G1743" s="281">
        <v>400</v>
      </c>
      <c r="H1743" s="315"/>
      <c r="I1743" s="315"/>
      <c r="J1743" s="315"/>
      <c r="K1743" s="4" t="s">
        <v>3452</v>
      </c>
    </row>
    <row r="1744" spans="1:11" ht="15" thickBot="1" x14ac:dyDescent="0.35">
      <c r="A1744" s="429"/>
      <c r="B1744" s="13" t="s">
        <v>3485</v>
      </c>
      <c r="C1744" s="11" t="s">
        <v>3465</v>
      </c>
      <c r="D1744" s="13">
        <v>500</v>
      </c>
      <c r="E1744" s="13">
        <v>1150</v>
      </c>
      <c r="F1744" s="314"/>
      <c r="G1744" s="314"/>
      <c r="H1744" s="316">
        <v>500</v>
      </c>
      <c r="I1744" s="316"/>
      <c r="J1744" s="316"/>
      <c r="K1744" s="8" t="s">
        <v>3452</v>
      </c>
    </row>
    <row r="1745" spans="1:11" ht="18.600000000000001" thickBot="1" x14ac:dyDescent="0.4">
      <c r="A1745" s="56" t="s">
        <v>3487</v>
      </c>
      <c r="B1745" s="53"/>
      <c r="C1745" s="83"/>
      <c r="D1745" s="27"/>
      <c r="E1745" s="27"/>
      <c r="F1745" s="27"/>
      <c r="G1745" s="27"/>
      <c r="H1745" s="27"/>
      <c r="I1745" s="27"/>
      <c r="J1745" s="27"/>
      <c r="K1745" s="16"/>
    </row>
    <row r="1746" spans="1:11" x14ac:dyDescent="0.3">
      <c r="A1746" s="426" t="s">
        <v>3495</v>
      </c>
      <c r="B1746" s="14" t="s">
        <v>3488</v>
      </c>
      <c r="C1746" s="11" t="s">
        <v>2077</v>
      </c>
      <c r="D1746" s="14">
        <v>135</v>
      </c>
      <c r="E1746" s="14">
        <v>52.74</v>
      </c>
      <c r="F1746" s="315">
        <v>135</v>
      </c>
      <c r="G1746" s="315"/>
      <c r="H1746" s="315"/>
      <c r="I1746" s="315"/>
      <c r="J1746" s="315"/>
      <c r="K1746" s="6" t="s">
        <v>3490</v>
      </c>
    </row>
    <row r="1747" spans="1:11" x14ac:dyDescent="0.3">
      <c r="A1747" s="421" t="s">
        <v>3496</v>
      </c>
      <c r="B1747" s="11" t="s">
        <v>3489</v>
      </c>
      <c r="C1747" s="11" t="s">
        <v>2077</v>
      </c>
      <c r="D1747" s="14">
        <v>135</v>
      </c>
      <c r="E1747" s="11">
        <v>88.4</v>
      </c>
      <c r="F1747" s="281">
        <v>135</v>
      </c>
      <c r="G1747" s="281"/>
      <c r="H1747" s="281"/>
      <c r="I1747" s="281"/>
      <c r="J1747" s="281"/>
      <c r="K1747" s="4"/>
    </row>
    <row r="1748" spans="1:11" x14ac:dyDescent="0.3">
      <c r="A1748" s="421" t="s">
        <v>3497</v>
      </c>
      <c r="B1748" s="11" t="s">
        <v>3491</v>
      </c>
      <c r="C1748" s="11" t="s">
        <v>2077</v>
      </c>
      <c r="D1748" s="14">
        <v>135</v>
      </c>
      <c r="E1748" s="14">
        <v>52.74</v>
      </c>
      <c r="F1748" s="315">
        <v>135</v>
      </c>
      <c r="G1748" s="315"/>
      <c r="H1748" s="315"/>
      <c r="I1748" s="315"/>
      <c r="J1748" s="315"/>
      <c r="K1748" s="6" t="s">
        <v>3490</v>
      </c>
    </row>
    <row r="1749" spans="1:11" ht="15" thickBot="1" x14ac:dyDescent="0.35">
      <c r="A1749" s="429"/>
      <c r="B1749" s="13" t="s">
        <v>3492</v>
      </c>
      <c r="C1749" s="11" t="s">
        <v>3493</v>
      </c>
      <c r="D1749" s="13">
        <v>320</v>
      </c>
      <c r="E1749" s="13">
        <v>890</v>
      </c>
      <c r="F1749" s="314"/>
      <c r="G1749" s="314">
        <v>320</v>
      </c>
      <c r="H1749" s="314"/>
      <c r="I1749" s="314"/>
      <c r="J1749" s="314"/>
      <c r="K1749" s="8" t="s">
        <v>3494</v>
      </c>
    </row>
    <row r="1750" spans="1:11" ht="18.600000000000001" thickBot="1" x14ac:dyDescent="0.4">
      <c r="A1750" s="56" t="s">
        <v>3498</v>
      </c>
      <c r="B1750" s="53"/>
      <c r="C1750" s="83"/>
      <c r="D1750" s="27"/>
      <c r="E1750" s="27"/>
      <c r="F1750" s="27"/>
      <c r="G1750" s="27"/>
      <c r="H1750" s="27"/>
      <c r="I1750" s="27"/>
      <c r="J1750" s="27"/>
      <c r="K1750" s="16"/>
    </row>
    <row r="1751" spans="1:11" x14ac:dyDescent="0.3">
      <c r="A1751" s="426" t="s">
        <v>3501</v>
      </c>
      <c r="B1751" s="14" t="s">
        <v>3499</v>
      </c>
      <c r="C1751" s="11" t="s">
        <v>2064</v>
      </c>
      <c r="D1751" s="14">
        <v>226</v>
      </c>
      <c r="E1751" s="14">
        <v>338</v>
      </c>
      <c r="F1751" s="315">
        <v>226</v>
      </c>
      <c r="G1751" s="315"/>
      <c r="H1751" s="315"/>
      <c r="I1751" s="315"/>
      <c r="J1751" s="315"/>
      <c r="K1751" s="6" t="s">
        <v>3500</v>
      </c>
    </row>
    <row r="1752" spans="1:11" x14ac:dyDescent="0.3">
      <c r="A1752" s="421" t="s">
        <v>3502</v>
      </c>
      <c r="B1752" s="11"/>
      <c r="C1752" s="11"/>
      <c r="D1752" s="11"/>
      <c r="E1752" s="11"/>
      <c r="F1752" s="281"/>
      <c r="G1752" s="281"/>
      <c r="H1752" s="281"/>
      <c r="I1752" s="281"/>
      <c r="J1752" s="281"/>
      <c r="K1752" s="4"/>
    </row>
    <row r="1753" spans="1:11" ht="15" thickBot="1" x14ac:dyDescent="0.35">
      <c r="A1753" s="429"/>
      <c r="B1753" s="13"/>
      <c r="C1753" s="11"/>
      <c r="D1753" s="13"/>
      <c r="E1753" s="13"/>
      <c r="F1753" s="314"/>
      <c r="G1753" s="314"/>
      <c r="H1753" s="314"/>
      <c r="I1753" s="314"/>
      <c r="J1753" s="314"/>
      <c r="K1753" s="8"/>
    </row>
    <row r="1754" spans="1:11" ht="18.600000000000001" thickBot="1" x14ac:dyDescent="0.4">
      <c r="A1754" s="56" t="s">
        <v>3503</v>
      </c>
      <c r="B1754" s="53"/>
      <c r="C1754" s="83"/>
      <c r="D1754" s="27"/>
      <c r="E1754" s="27"/>
      <c r="F1754" s="27"/>
      <c r="G1754" s="27"/>
      <c r="H1754" s="27"/>
      <c r="I1754" s="27"/>
      <c r="J1754" s="27"/>
      <c r="K1754" s="16"/>
    </row>
    <row r="1755" spans="1:11" x14ac:dyDescent="0.3">
      <c r="A1755" s="426" t="s">
        <v>3533</v>
      </c>
      <c r="B1755" s="14" t="s">
        <v>3504</v>
      </c>
      <c r="C1755" s="11" t="s">
        <v>424</v>
      </c>
      <c r="D1755" s="14">
        <v>260</v>
      </c>
      <c r="E1755" s="14"/>
      <c r="F1755" s="315"/>
      <c r="G1755" s="315">
        <v>260</v>
      </c>
      <c r="H1755" s="315"/>
      <c r="I1755" s="315"/>
      <c r="J1755" s="315"/>
      <c r="K1755" s="6" t="s">
        <v>3506</v>
      </c>
    </row>
    <row r="1756" spans="1:11" x14ac:dyDescent="0.3">
      <c r="A1756" s="421" t="s">
        <v>3534</v>
      </c>
      <c r="B1756" s="11" t="s">
        <v>3505</v>
      </c>
      <c r="C1756" s="11" t="s">
        <v>424</v>
      </c>
      <c r="D1756" s="14">
        <v>260</v>
      </c>
      <c r="E1756" s="14"/>
      <c r="F1756" s="315"/>
      <c r="G1756" s="315">
        <v>260</v>
      </c>
      <c r="H1756" s="315"/>
      <c r="I1756" s="315"/>
      <c r="J1756" s="315"/>
      <c r="K1756" s="6" t="s">
        <v>3507</v>
      </c>
    </row>
    <row r="1757" spans="1:11" x14ac:dyDescent="0.3">
      <c r="A1757" s="421"/>
      <c r="B1757" s="11" t="s">
        <v>3508</v>
      </c>
      <c r="C1757" s="11" t="s">
        <v>424</v>
      </c>
      <c r="D1757" s="14">
        <v>260</v>
      </c>
      <c r="E1757" s="14"/>
      <c r="F1757" s="315"/>
      <c r="G1757" s="315">
        <v>260</v>
      </c>
      <c r="H1757" s="315"/>
      <c r="I1757" s="315"/>
      <c r="J1757" s="315"/>
      <c r="K1757" s="6" t="s">
        <v>3521</v>
      </c>
    </row>
    <row r="1758" spans="1:11" x14ac:dyDescent="0.3">
      <c r="A1758" s="421"/>
      <c r="B1758" s="11" t="s">
        <v>3509</v>
      </c>
      <c r="C1758" s="11" t="s">
        <v>424</v>
      </c>
      <c r="D1758" s="14">
        <v>260</v>
      </c>
      <c r="E1758" s="14"/>
      <c r="F1758" s="315"/>
      <c r="G1758" s="315">
        <v>260</v>
      </c>
      <c r="H1758" s="315"/>
      <c r="I1758" s="315"/>
      <c r="J1758" s="315"/>
      <c r="K1758" s="6" t="s">
        <v>3510</v>
      </c>
    </row>
    <row r="1759" spans="1:11" x14ac:dyDescent="0.3">
      <c r="A1759" s="421"/>
      <c r="B1759" s="11" t="s">
        <v>3511</v>
      </c>
      <c r="C1759" s="11" t="s">
        <v>424</v>
      </c>
      <c r="D1759" s="14">
        <v>220</v>
      </c>
      <c r="E1759" s="14"/>
      <c r="F1759" s="315">
        <v>220</v>
      </c>
      <c r="G1759" s="315"/>
      <c r="H1759" s="315"/>
      <c r="I1759" s="315"/>
      <c r="J1759" s="315"/>
      <c r="K1759" s="6" t="s">
        <v>3512</v>
      </c>
    </row>
    <row r="1760" spans="1:11" x14ac:dyDescent="0.3">
      <c r="A1760" s="421"/>
      <c r="B1760" s="11" t="s">
        <v>3513</v>
      </c>
      <c r="C1760" s="11" t="s">
        <v>424</v>
      </c>
      <c r="D1760" s="14">
        <v>220</v>
      </c>
      <c r="E1760" s="14"/>
      <c r="F1760" s="315">
        <v>220</v>
      </c>
      <c r="G1760" s="315"/>
      <c r="H1760" s="315"/>
      <c r="I1760" s="315"/>
      <c r="J1760" s="315"/>
      <c r="K1760" s="6" t="s">
        <v>3514</v>
      </c>
    </row>
    <row r="1761" spans="1:11" x14ac:dyDescent="0.3">
      <c r="A1761" s="421"/>
      <c r="B1761" s="11" t="s">
        <v>3515</v>
      </c>
      <c r="C1761" s="11" t="s">
        <v>424</v>
      </c>
      <c r="D1761" s="14">
        <v>220</v>
      </c>
      <c r="E1761" s="14"/>
      <c r="F1761" s="315">
        <v>220</v>
      </c>
      <c r="G1761" s="315"/>
      <c r="H1761" s="315"/>
      <c r="I1761" s="315"/>
      <c r="J1761" s="315"/>
      <c r="K1761" s="6" t="s">
        <v>3516</v>
      </c>
    </row>
    <row r="1762" spans="1:11" x14ac:dyDescent="0.3">
      <c r="A1762" s="421"/>
      <c r="B1762" s="11" t="s">
        <v>3517</v>
      </c>
      <c r="C1762" s="11" t="s">
        <v>424</v>
      </c>
      <c r="D1762" s="14">
        <v>220</v>
      </c>
      <c r="E1762" s="14"/>
      <c r="F1762" s="315">
        <v>220</v>
      </c>
      <c r="G1762" s="315"/>
      <c r="H1762" s="315"/>
      <c r="I1762" s="315"/>
      <c r="J1762" s="315"/>
      <c r="K1762" s="6" t="s">
        <v>3518</v>
      </c>
    </row>
    <row r="1763" spans="1:11" x14ac:dyDescent="0.3">
      <c r="A1763" s="429"/>
      <c r="B1763" s="13" t="s">
        <v>3519</v>
      </c>
      <c r="C1763" s="11" t="s">
        <v>424</v>
      </c>
      <c r="D1763" s="14">
        <v>220</v>
      </c>
      <c r="E1763" s="14"/>
      <c r="F1763" s="315">
        <v>220</v>
      </c>
      <c r="G1763" s="315"/>
      <c r="H1763" s="315"/>
      <c r="I1763" s="315"/>
      <c r="J1763" s="315"/>
      <c r="K1763" s="6" t="s">
        <v>3520</v>
      </c>
    </row>
    <row r="1764" spans="1:11" x14ac:dyDescent="0.3">
      <c r="A1764" s="421"/>
      <c r="B1764" s="11" t="s">
        <v>3522</v>
      </c>
      <c r="C1764" s="11" t="s">
        <v>2077</v>
      </c>
      <c r="D1764" s="11">
        <v>55</v>
      </c>
      <c r="E1764" s="11"/>
      <c r="F1764" s="281">
        <v>55</v>
      </c>
      <c r="G1764" s="281"/>
      <c r="H1764" s="281"/>
      <c r="I1764" s="281"/>
      <c r="J1764" s="281"/>
      <c r="K1764" s="4" t="s">
        <v>3524</v>
      </c>
    </row>
    <row r="1765" spans="1:11" x14ac:dyDescent="0.3">
      <c r="A1765" s="421"/>
      <c r="B1765" s="11" t="s">
        <v>3526</v>
      </c>
      <c r="C1765" s="11" t="s">
        <v>2077</v>
      </c>
      <c r="D1765" s="11">
        <v>55</v>
      </c>
      <c r="E1765" s="11"/>
      <c r="F1765" s="281">
        <v>55</v>
      </c>
      <c r="G1765" s="281"/>
      <c r="H1765" s="315"/>
      <c r="I1765" s="315"/>
      <c r="J1765" s="315"/>
      <c r="K1765" s="4" t="s">
        <v>3525</v>
      </c>
    </row>
    <row r="1766" spans="1:11" x14ac:dyDescent="0.3">
      <c r="A1766" s="421"/>
      <c r="B1766" s="11" t="s">
        <v>3527</v>
      </c>
      <c r="C1766" s="11" t="s">
        <v>2077</v>
      </c>
      <c r="D1766" s="11">
        <v>55</v>
      </c>
      <c r="E1766" s="11"/>
      <c r="F1766" s="281">
        <v>55</v>
      </c>
      <c r="G1766" s="281"/>
      <c r="H1766" s="315"/>
      <c r="I1766" s="315"/>
      <c r="J1766" s="315"/>
      <c r="K1766" s="4" t="s">
        <v>3528</v>
      </c>
    </row>
    <row r="1767" spans="1:11" x14ac:dyDescent="0.3">
      <c r="A1767" s="421"/>
      <c r="B1767" s="11" t="s">
        <v>3529</v>
      </c>
      <c r="C1767" s="11" t="s">
        <v>2077</v>
      </c>
      <c r="D1767" s="11">
        <v>55</v>
      </c>
      <c r="E1767" s="11"/>
      <c r="F1767" s="281">
        <v>55</v>
      </c>
      <c r="G1767" s="281"/>
      <c r="H1767" s="315"/>
      <c r="I1767" s="315"/>
      <c r="J1767" s="315"/>
      <c r="K1767" s="4" t="s">
        <v>3530</v>
      </c>
    </row>
    <row r="1768" spans="1:11" ht="15" thickBot="1" x14ac:dyDescent="0.35">
      <c r="A1768" s="429"/>
      <c r="B1768" s="13" t="s">
        <v>3531</v>
      </c>
      <c r="C1768" s="11" t="s">
        <v>424</v>
      </c>
      <c r="D1768" s="13">
        <v>220</v>
      </c>
      <c r="E1768" s="13"/>
      <c r="F1768" s="314">
        <v>220</v>
      </c>
      <c r="G1768" s="314"/>
      <c r="H1768" s="316"/>
      <c r="I1768" s="316"/>
      <c r="J1768" s="316"/>
      <c r="K1768" s="114" t="s">
        <v>3532</v>
      </c>
    </row>
    <row r="1769" spans="1:11" ht="18.600000000000001" thickBot="1" x14ac:dyDescent="0.4">
      <c r="A1769" s="56" t="s">
        <v>3535</v>
      </c>
      <c r="B1769" s="53"/>
      <c r="C1769" s="83"/>
      <c r="D1769" s="27"/>
      <c r="E1769" s="27"/>
      <c r="F1769" s="27"/>
      <c r="G1769" s="27"/>
      <c r="H1769" s="27"/>
      <c r="I1769" s="27"/>
      <c r="J1769" s="27"/>
      <c r="K1769" s="16"/>
    </row>
    <row r="1770" spans="1:11" x14ac:dyDescent="0.3">
      <c r="A1770" s="426" t="s">
        <v>3548</v>
      </c>
      <c r="B1770" s="14" t="s">
        <v>3536</v>
      </c>
      <c r="C1770" s="11" t="s">
        <v>2078</v>
      </c>
      <c r="D1770" s="14"/>
      <c r="E1770" s="14"/>
      <c r="F1770" s="315"/>
      <c r="G1770" s="315"/>
      <c r="H1770" s="315"/>
      <c r="I1770" s="315"/>
      <c r="J1770" s="315"/>
      <c r="K1770" s="6"/>
    </row>
    <row r="1771" spans="1:11" x14ac:dyDescent="0.3">
      <c r="A1771" s="421" t="s">
        <v>3549</v>
      </c>
      <c r="B1771" s="11" t="s">
        <v>3537</v>
      </c>
      <c r="C1771" s="11" t="s">
        <v>2079</v>
      </c>
      <c r="D1771" s="11">
        <v>300</v>
      </c>
      <c r="E1771" s="11"/>
      <c r="F1771" s="281"/>
      <c r="G1771" s="281">
        <v>300</v>
      </c>
      <c r="H1771" s="281"/>
      <c r="I1771" s="281"/>
      <c r="J1771" s="281"/>
      <c r="K1771" s="4" t="s">
        <v>3543</v>
      </c>
    </row>
    <row r="1772" spans="1:11" x14ac:dyDescent="0.3">
      <c r="A1772" s="420" t="s">
        <v>3550</v>
      </c>
      <c r="B1772" s="11" t="s">
        <v>3538</v>
      </c>
      <c r="C1772" s="11" t="s">
        <v>2079</v>
      </c>
      <c r="D1772" s="11">
        <v>450</v>
      </c>
      <c r="E1772" s="11"/>
      <c r="F1772" s="281"/>
      <c r="G1772" s="281">
        <v>450</v>
      </c>
      <c r="H1772" s="281"/>
      <c r="I1772" s="281"/>
      <c r="J1772" s="281"/>
      <c r="K1772" s="4" t="s">
        <v>3544</v>
      </c>
    </row>
    <row r="1773" spans="1:11" x14ac:dyDescent="0.3">
      <c r="A1773" s="421"/>
      <c r="B1773" s="11" t="s">
        <v>3539</v>
      </c>
      <c r="C1773" s="11" t="s">
        <v>3541</v>
      </c>
      <c r="D1773" s="11">
        <v>600</v>
      </c>
      <c r="E1773" s="11"/>
      <c r="F1773" s="281"/>
      <c r="G1773" s="281"/>
      <c r="H1773" s="281">
        <v>600</v>
      </c>
      <c r="I1773" s="281"/>
      <c r="J1773" s="281"/>
      <c r="K1773" s="4" t="s">
        <v>3545</v>
      </c>
    </row>
    <row r="1774" spans="1:11" x14ac:dyDescent="0.3">
      <c r="A1774" s="421"/>
      <c r="B1774" s="11" t="s">
        <v>3540</v>
      </c>
      <c r="C1774" s="11" t="s">
        <v>3541</v>
      </c>
      <c r="D1774" s="11">
        <v>900</v>
      </c>
      <c r="E1774" s="11"/>
      <c r="F1774" s="281"/>
      <c r="G1774" s="281"/>
      <c r="H1774" s="281"/>
      <c r="I1774" s="281">
        <v>900</v>
      </c>
      <c r="J1774" s="281"/>
      <c r="K1774" s="4" t="s">
        <v>3546</v>
      </c>
    </row>
    <row r="1775" spans="1:11" ht="15" thickBot="1" x14ac:dyDescent="0.35">
      <c r="A1775" s="429"/>
      <c r="B1775" s="13" t="s">
        <v>3542</v>
      </c>
      <c r="C1775" s="11" t="s">
        <v>3541</v>
      </c>
      <c r="D1775" s="13">
        <v>1200</v>
      </c>
      <c r="E1775" s="13"/>
      <c r="F1775" s="314"/>
      <c r="G1775" s="314"/>
      <c r="H1775" s="314"/>
      <c r="I1775" s="314"/>
      <c r="J1775" s="314">
        <v>1200</v>
      </c>
      <c r="K1775" s="8" t="s">
        <v>3547</v>
      </c>
    </row>
    <row r="1776" spans="1:11" ht="18.600000000000001" thickBot="1" x14ac:dyDescent="0.4">
      <c r="A1776" s="56" t="s">
        <v>3564</v>
      </c>
      <c r="B1776" s="53"/>
      <c r="C1776" s="83"/>
      <c r="D1776" s="27"/>
      <c r="E1776" s="27"/>
      <c r="F1776" s="27"/>
      <c r="G1776" s="27"/>
      <c r="H1776" s="27"/>
      <c r="I1776" s="27"/>
      <c r="J1776" s="27"/>
      <c r="K1776" s="16"/>
    </row>
    <row r="1777" spans="1:11" x14ac:dyDescent="0.3">
      <c r="A1777" s="426" t="s">
        <v>3565</v>
      </c>
      <c r="B1777" s="14" t="s">
        <v>3566</v>
      </c>
      <c r="C1777" s="11" t="s">
        <v>15</v>
      </c>
      <c r="D1777" s="14"/>
      <c r="E1777" s="14"/>
      <c r="F1777" s="315"/>
      <c r="G1777" s="315"/>
      <c r="H1777" s="315"/>
      <c r="I1777" s="315"/>
      <c r="J1777" s="315"/>
      <c r="K1777" s="6" t="s">
        <v>3567</v>
      </c>
    </row>
    <row r="1778" spans="1:11" x14ac:dyDescent="0.3">
      <c r="A1778" s="421" t="s">
        <v>3573</v>
      </c>
      <c r="B1778" s="11" t="s">
        <v>3568</v>
      </c>
      <c r="C1778" s="11" t="s">
        <v>82</v>
      </c>
      <c r="D1778" s="11"/>
      <c r="E1778" s="11">
        <v>16</v>
      </c>
      <c r="F1778" s="281"/>
      <c r="G1778" s="281"/>
      <c r="H1778" s="281"/>
      <c r="I1778" s="281"/>
      <c r="J1778" s="281"/>
      <c r="K1778" s="4"/>
    </row>
    <row r="1779" spans="1:11" x14ac:dyDescent="0.3">
      <c r="A1779" s="429" t="s">
        <v>3572</v>
      </c>
      <c r="B1779" s="11" t="s">
        <v>3569</v>
      </c>
      <c r="C1779" s="11" t="s">
        <v>82</v>
      </c>
      <c r="D1779" s="13"/>
      <c r="E1779" s="13">
        <v>25</v>
      </c>
      <c r="F1779" s="314"/>
      <c r="G1779" s="314"/>
      <c r="H1779" s="314"/>
      <c r="I1779" s="314"/>
      <c r="J1779" s="314"/>
      <c r="K1779" s="8"/>
    </row>
    <row r="1780" spans="1:11" x14ac:dyDescent="0.3">
      <c r="A1780" s="421"/>
      <c r="B1780" s="11" t="s">
        <v>3570</v>
      </c>
      <c r="C1780" s="11" t="s">
        <v>82</v>
      </c>
      <c r="D1780" s="11"/>
      <c r="E1780" s="11">
        <v>32</v>
      </c>
      <c r="F1780" s="281"/>
      <c r="G1780" s="281"/>
      <c r="H1780" s="281"/>
      <c r="I1780" s="281"/>
      <c r="J1780" s="281"/>
      <c r="K1780" s="4"/>
    </row>
    <row r="1781" spans="1:11" ht="15" thickBot="1" x14ac:dyDescent="0.35">
      <c r="A1781" s="429"/>
      <c r="B1781" s="13" t="s">
        <v>3571</v>
      </c>
      <c r="C1781" s="11" t="s">
        <v>82</v>
      </c>
      <c r="D1781" s="13"/>
      <c r="E1781" s="13"/>
      <c r="F1781" s="314"/>
      <c r="G1781" s="314"/>
      <c r="H1781" s="314"/>
      <c r="I1781" s="314"/>
      <c r="J1781" s="314"/>
      <c r="K1781" s="8"/>
    </row>
    <row r="1782" spans="1:11" ht="18.600000000000001" thickBot="1" x14ac:dyDescent="0.4">
      <c r="A1782" s="56" t="s">
        <v>3575</v>
      </c>
      <c r="B1782" s="53"/>
      <c r="C1782" s="83"/>
      <c r="D1782" s="27"/>
      <c r="E1782" s="27"/>
      <c r="F1782" s="27"/>
      <c r="G1782" s="27"/>
      <c r="H1782" s="27"/>
      <c r="I1782" s="27"/>
      <c r="J1782" s="27"/>
      <c r="K1782" s="16"/>
    </row>
    <row r="1783" spans="1:11" x14ac:dyDescent="0.3">
      <c r="A1783" s="426" t="s">
        <v>3589</v>
      </c>
      <c r="B1783" s="14" t="s">
        <v>3576</v>
      </c>
      <c r="C1783" s="11" t="s">
        <v>2079</v>
      </c>
      <c r="D1783" s="14">
        <v>140</v>
      </c>
      <c r="E1783" s="14"/>
      <c r="F1783" s="315">
        <v>140</v>
      </c>
      <c r="G1783" s="315"/>
      <c r="H1783" s="315"/>
      <c r="I1783" s="315"/>
      <c r="J1783" s="315"/>
      <c r="K1783" s="6" t="s">
        <v>3580</v>
      </c>
    </row>
    <row r="1784" spans="1:11" x14ac:dyDescent="0.3">
      <c r="A1784" s="421" t="s">
        <v>3590</v>
      </c>
      <c r="B1784" s="11" t="s">
        <v>3577</v>
      </c>
      <c r="C1784" s="11" t="s">
        <v>2079</v>
      </c>
      <c r="D1784" s="11">
        <v>280</v>
      </c>
      <c r="E1784" s="11"/>
      <c r="F1784" s="281"/>
      <c r="G1784" s="281">
        <v>280</v>
      </c>
      <c r="H1784" s="315"/>
      <c r="I1784" s="315"/>
      <c r="J1784" s="315"/>
      <c r="K1784" s="6" t="s">
        <v>3579</v>
      </c>
    </row>
    <row r="1785" spans="1:11" x14ac:dyDescent="0.3">
      <c r="A1785" s="421"/>
      <c r="B1785" s="11" t="s">
        <v>3578</v>
      </c>
      <c r="C1785" s="11" t="s">
        <v>2079</v>
      </c>
      <c r="D1785" s="11">
        <v>350</v>
      </c>
      <c r="E1785" s="11"/>
      <c r="F1785" s="281"/>
      <c r="G1785" s="281">
        <v>350</v>
      </c>
      <c r="H1785" s="315"/>
      <c r="I1785" s="315"/>
      <c r="J1785" s="315"/>
      <c r="K1785" s="6" t="s">
        <v>3581</v>
      </c>
    </row>
    <row r="1786" spans="1:11" x14ac:dyDescent="0.3">
      <c r="A1786" s="421"/>
      <c r="B1786" s="11" t="s">
        <v>3582</v>
      </c>
      <c r="C1786" s="11" t="s">
        <v>82</v>
      </c>
      <c r="D1786" s="11">
        <v>9</v>
      </c>
      <c r="E1786" s="11"/>
      <c r="F1786" s="281">
        <v>9</v>
      </c>
      <c r="G1786" s="281"/>
      <c r="H1786" s="281"/>
      <c r="I1786" s="281"/>
      <c r="J1786" s="281"/>
      <c r="K1786" s="4" t="s">
        <v>3583</v>
      </c>
    </row>
    <row r="1787" spans="1:11" x14ac:dyDescent="0.3">
      <c r="A1787" s="421"/>
      <c r="B1787" s="11" t="s">
        <v>3584</v>
      </c>
      <c r="C1787" s="11" t="s">
        <v>82</v>
      </c>
      <c r="D1787" s="11">
        <v>15</v>
      </c>
      <c r="E1787" s="11"/>
      <c r="F1787" s="281">
        <v>15</v>
      </c>
      <c r="G1787" s="281"/>
      <c r="H1787" s="281"/>
      <c r="I1787" s="281"/>
      <c r="J1787" s="281"/>
      <c r="K1787" s="4" t="s">
        <v>3585</v>
      </c>
    </row>
    <row r="1788" spans="1:11" x14ac:dyDescent="0.3">
      <c r="A1788" s="421"/>
      <c r="B1788" s="11" t="s">
        <v>3586</v>
      </c>
      <c r="C1788" s="11" t="s">
        <v>82</v>
      </c>
      <c r="D1788" s="11">
        <v>18</v>
      </c>
      <c r="E1788" s="11"/>
      <c r="F1788" s="281">
        <v>18</v>
      </c>
      <c r="G1788" s="281"/>
      <c r="H1788" s="281"/>
      <c r="I1788" s="281"/>
      <c r="J1788" s="281"/>
      <c r="K1788" s="4" t="s">
        <v>3587</v>
      </c>
    </row>
    <row r="1789" spans="1:11" ht="15" thickBot="1" x14ac:dyDescent="0.35">
      <c r="A1789" s="429"/>
      <c r="B1789" s="13" t="s">
        <v>3588</v>
      </c>
      <c r="C1789" s="11" t="s">
        <v>82</v>
      </c>
      <c r="D1789" s="13">
        <v>22</v>
      </c>
      <c r="E1789" s="13"/>
      <c r="F1789" s="314">
        <v>22</v>
      </c>
      <c r="G1789" s="314"/>
      <c r="H1789" s="314"/>
      <c r="I1789" s="314"/>
      <c r="J1789" s="314"/>
      <c r="K1789" s="8" t="s">
        <v>3583</v>
      </c>
    </row>
    <row r="1790" spans="1:11" ht="18.600000000000001" thickBot="1" x14ac:dyDescent="0.4">
      <c r="A1790" s="56" t="s">
        <v>3591</v>
      </c>
      <c r="B1790" s="53"/>
      <c r="C1790" s="83"/>
      <c r="D1790" s="27"/>
      <c r="E1790" s="27"/>
      <c r="F1790" s="27"/>
      <c r="G1790" s="27"/>
      <c r="H1790" s="27"/>
      <c r="I1790" s="27"/>
      <c r="J1790" s="27"/>
      <c r="K1790" s="16"/>
    </row>
    <row r="1791" spans="1:11" x14ac:dyDescent="0.3">
      <c r="A1791" s="426" t="s">
        <v>3595</v>
      </c>
      <c r="B1791" s="14" t="s">
        <v>3592</v>
      </c>
      <c r="C1791" s="11" t="s">
        <v>3596</v>
      </c>
      <c r="D1791" s="14">
        <v>250</v>
      </c>
      <c r="E1791" s="14"/>
      <c r="F1791" s="315"/>
      <c r="G1791" s="315">
        <v>250</v>
      </c>
      <c r="H1791" s="315"/>
      <c r="I1791" s="315"/>
      <c r="J1791" s="315"/>
      <c r="K1791" s="6" t="s">
        <v>3593</v>
      </c>
    </row>
    <row r="1792" spans="1:11" x14ac:dyDescent="0.3">
      <c r="A1792" s="421" t="s">
        <v>3594</v>
      </c>
      <c r="B1792" s="11"/>
      <c r="C1792" s="11"/>
      <c r="D1792" s="11"/>
      <c r="E1792" s="11"/>
      <c r="F1792" s="281"/>
      <c r="G1792" s="281"/>
      <c r="H1792" s="281"/>
      <c r="I1792" s="281"/>
      <c r="J1792" s="281"/>
      <c r="K1792" s="4"/>
    </row>
    <row r="1793" spans="1:11" ht="15" thickBot="1" x14ac:dyDescent="0.35">
      <c r="A1793" s="429"/>
      <c r="B1793" s="13"/>
      <c r="C1793" s="11"/>
      <c r="D1793" s="13"/>
      <c r="E1793" s="13"/>
      <c r="F1793" s="314"/>
      <c r="G1793" s="314"/>
      <c r="H1793" s="314"/>
      <c r="I1793" s="314"/>
      <c r="J1793" s="314"/>
      <c r="K1793" s="8"/>
    </row>
    <row r="1794" spans="1:11" ht="18.600000000000001" thickBot="1" x14ac:dyDescent="0.4">
      <c r="A1794" s="56" t="s">
        <v>3597</v>
      </c>
      <c r="B1794" s="53"/>
      <c r="C1794" s="83"/>
      <c r="D1794" s="27"/>
      <c r="E1794" s="27"/>
      <c r="F1794" s="27"/>
      <c r="G1794" s="27"/>
      <c r="H1794" s="27"/>
      <c r="I1794" s="27"/>
      <c r="J1794" s="27"/>
      <c r="K1794" s="16"/>
    </row>
    <row r="1795" spans="1:11" x14ac:dyDescent="0.3">
      <c r="A1795" s="426" t="s">
        <v>3598</v>
      </c>
      <c r="B1795" s="14" t="s">
        <v>3599</v>
      </c>
      <c r="C1795" s="11" t="s">
        <v>3600</v>
      </c>
      <c r="D1795" s="14">
        <v>225</v>
      </c>
      <c r="E1795" s="14"/>
      <c r="F1795" s="315">
        <v>225</v>
      </c>
      <c r="G1795" s="315"/>
      <c r="H1795" s="315"/>
      <c r="I1795" s="315"/>
      <c r="J1795" s="315"/>
      <c r="K1795" s="6" t="s">
        <v>3601</v>
      </c>
    </row>
    <row r="1796" spans="1:11" x14ac:dyDescent="0.3">
      <c r="A1796" s="421" t="s">
        <v>3604</v>
      </c>
      <c r="B1796" s="11" t="s">
        <v>3602</v>
      </c>
      <c r="C1796" s="11" t="s">
        <v>3600</v>
      </c>
      <c r="D1796" s="14">
        <v>225</v>
      </c>
      <c r="E1796" s="11"/>
      <c r="F1796" s="281">
        <v>225</v>
      </c>
      <c r="G1796" s="281"/>
      <c r="H1796" s="281"/>
      <c r="I1796" s="281"/>
      <c r="J1796" s="281"/>
      <c r="K1796" s="6" t="s">
        <v>3603</v>
      </c>
    </row>
    <row r="1797" spans="1:11" ht="15" thickBot="1" x14ac:dyDescent="0.35">
      <c r="A1797" s="429"/>
      <c r="B1797" s="13"/>
      <c r="C1797" s="11"/>
      <c r="D1797" s="13"/>
      <c r="E1797" s="13"/>
      <c r="F1797" s="314"/>
      <c r="G1797" s="314"/>
      <c r="H1797" s="314"/>
      <c r="I1797" s="314"/>
      <c r="J1797" s="314"/>
      <c r="K1797" s="8"/>
    </row>
    <row r="1798" spans="1:11" ht="18.600000000000001" thickBot="1" x14ac:dyDescent="0.4">
      <c r="A1798" s="56" t="s">
        <v>3605</v>
      </c>
      <c r="B1798" s="53"/>
      <c r="C1798" s="83"/>
      <c r="D1798" s="27"/>
      <c r="E1798" s="27"/>
      <c r="F1798" s="27"/>
      <c r="G1798" s="27"/>
      <c r="H1798" s="27"/>
      <c r="I1798" s="27"/>
      <c r="J1798" s="27"/>
      <c r="K1798" s="16"/>
    </row>
    <row r="1799" spans="1:11" x14ac:dyDescent="0.3">
      <c r="A1799" s="426" t="s">
        <v>3614</v>
      </c>
      <c r="B1799" s="14" t="s">
        <v>3606</v>
      </c>
      <c r="C1799" s="11" t="s">
        <v>424</v>
      </c>
      <c r="D1799" s="14">
        <v>150</v>
      </c>
      <c r="E1799" s="14">
        <v>270</v>
      </c>
      <c r="F1799" s="315">
        <v>150</v>
      </c>
      <c r="G1799" s="315"/>
      <c r="H1799" s="315"/>
      <c r="I1799" s="315"/>
      <c r="J1799" s="315"/>
      <c r="K1799" s="6" t="s">
        <v>3610</v>
      </c>
    </row>
    <row r="1800" spans="1:11" x14ac:dyDescent="0.3">
      <c r="A1800" s="421" t="s">
        <v>3615</v>
      </c>
      <c r="B1800" s="11" t="s">
        <v>3607</v>
      </c>
      <c r="C1800" s="11" t="s">
        <v>424</v>
      </c>
      <c r="D1800" s="11">
        <v>150</v>
      </c>
      <c r="E1800" s="11">
        <v>340</v>
      </c>
      <c r="F1800" s="281">
        <v>150</v>
      </c>
      <c r="G1800" s="281"/>
      <c r="H1800" s="315"/>
      <c r="I1800" s="315"/>
      <c r="J1800" s="315"/>
      <c r="K1800" s="6" t="s">
        <v>3612</v>
      </c>
    </row>
    <row r="1801" spans="1:11" x14ac:dyDescent="0.3">
      <c r="A1801" s="421"/>
      <c r="B1801" s="11" t="s">
        <v>3608</v>
      </c>
      <c r="C1801" s="11" t="s">
        <v>424</v>
      </c>
      <c r="D1801" s="11">
        <v>90</v>
      </c>
      <c r="E1801" s="11">
        <v>160</v>
      </c>
      <c r="F1801" s="281">
        <v>90</v>
      </c>
      <c r="G1801" s="281"/>
      <c r="H1801" s="315"/>
      <c r="I1801" s="315"/>
      <c r="J1801" s="315"/>
      <c r="K1801" s="6" t="s">
        <v>3611</v>
      </c>
    </row>
    <row r="1802" spans="1:11" x14ac:dyDescent="0.3">
      <c r="A1802" s="429"/>
      <c r="B1802" s="13" t="s">
        <v>3609</v>
      </c>
      <c r="C1802" s="11" t="s">
        <v>424</v>
      </c>
      <c r="D1802" s="13">
        <v>90</v>
      </c>
      <c r="E1802" s="13">
        <v>200</v>
      </c>
      <c r="F1802" s="314">
        <v>90</v>
      </c>
      <c r="G1802" s="314"/>
      <c r="H1802" s="316"/>
      <c r="I1802" s="316"/>
      <c r="J1802" s="316"/>
      <c r="K1802" s="114" t="s">
        <v>3613</v>
      </c>
    </row>
  </sheetData>
  <mergeCells count="20">
    <mergeCell ref="E8:J8"/>
    <mergeCell ref="D18:D20"/>
    <mergeCell ref="D21:D23"/>
    <mergeCell ref="D24:D26"/>
    <mergeCell ref="D27:D29"/>
    <mergeCell ref="D30:D32"/>
    <mergeCell ref="D33:D35"/>
    <mergeCell ref="D36:D38"/>
    <mergeCell ref="D39:D41"/>
    <mergeCell ref="D42:D44"/>
    <mergeCell ref="D45:D47"/>
    <mergeCell ref="D48:D50"/>
    <mergeCell ref="D51:D53"/>
    <mergeCell ref="D54:D56"/>
    <mergeCell ref="D57:D59"/>
    <mergeCell ref="D60:D62"/>
    <mergeCell ref="D63:D65"/>
    <mergeCell ref="D66:D68"/>
    <mergeCell ref="D69:D71"/>
    <mergeCell ref="D72:D74"/>
  </mergeCells>
  <hyperlinks>
    <hyperlink ref="A99" r:id="rId1" xr:uid="{00000000-0004-0000-0700-000000000000}"/>
    <hyperlink ref="A162" r:id="rId2" xr:uid="{00000000-0004-0000-0700-000001000000}"/>
    <hyperlink ref="A190" r:id="rId3" xr:uid="{00000000-0004-0000-0700-000002000000}"/>
    <hyperlink ref="A237" r:id="rId4" xr:uid="{00000000-0004-0000-0700-000003000000}"/>
    <hyperlink ref="A252" r:id="rId5" xr:uid="{00000000-0004-0000-0700-000004000000}"/>
    <hyperlink ref="A82" r:id="rId6" xr:uid="{00000000-0004-0000-0700-000005000000}"/>
    <hyperlink ref="A100" r:id="rId7" xr:uid="{00000000-0004-0000-0700-000006000000}"/>
    <hyperlink ref="A110" r:id="rId8" xr:uid="{00000000-0004-0000-0700-000007000000}"/>
    <hyperlink ref="A125" r:id="rId9" xr:uid="{00000000-0004-0000-0700-000008000000}"/>
    <hyperlink ref="A138" r:id="rId10" xr:uid="{00000000-0004-0000-0700-000009000000}"/>
    <hyperlink ref="A139" r:id="rId11" xr:uid="{00000000-0004-0000-0700-00000A000000}"/>
    <hyperlink ref="A143" r:id="rId12" xr:uid="{00000000-0004-0000-0700-00000B000000}"/>
    <hyperlink ref="A144" r:id="rId13" xr:uid="{00000000-0004-0000-0700-00000C000000}"/>
    <hyperlink ref="A161" r:id="rId14" xr:uid="{00000000-0004-0000-0700-00000D000000}"/>
    <hyperlink ref="A176" r:id="rId15" location="HorticultureLight" xr:uid="{00000000-0004-0000-0700-00000E000000}"/>
    <hyperlink ref="A177" r:id="rId16" xr:uid="{00000000-0004-0000-0700-00000F000000}"/>
    <hyperlink ref="A182" r:id="rId17" xr:uid="{00000000-0004-0000-0700-000010000000}"/>
    <hyperlink ref="A189" r:id="rId18" xr:uid="{00000000-0004-0000-0700-000011000000}"/>
    <hyperlink ref="A183" r:id="rId19" xr:uid="{00000000-0004-0000-0700-000012000000}"/>
    <hyperlink ref="A218" r:id="rId20" xr:uid="{00000000-0004-0000-0700-000013000000}"/>
    <hyperlink ref="A244" r:id="rId21" xr:uid="{00000000-0004-0000-0700-000014000000}"/>
    <hyperlink ref="A251" r:id="rId22" xr:uid="{00000000-0004-0000-0700-000015000000}"/>
    <hyperlink ref="A260" r:id="rId23" xr:uid="{00000000-0004-0000-0700-000016000000}"/>
    <hyperlink ref="A274" r:id="rId24" xr:uid="{00000000-0004-0000-0700-000017000000}"/>
    <hyperlink ref="A283" r:id="rId25" xr:uid="{00000000-0004-0000-0700-000018000000}"/>
    <hyperlink ref="A288" r:id="rId26" xr:uid="{00000000-0004-0000-0700-000019000000}"/>
    <hyperlink ref="A305" r:id="rId27" xr:uid="{00000000-0004-0000-0700-00001A000000}"/>
    <hyperlink ref="A333" r:id="rId28" xr:uid="{00000000-0004-0000-0700-00001B000000}"/>
    <hyperlink ref="A332" r:id="rId29" xr:uid="{00000000-0004-0000-0700-00001C000000}"/>
    <hyperlink ref="A173" r:id="rId30" xr:uid="{00000000-0004-0000-0700-00001D000000}"/>
    <hyperlink ref="A169" r:id="rId31" xr:uid="{00000000-0004-0000-0700-00001E000000}"/>
    <hyperlink ref="A170" r:id="rId32" xr:uid="{00000000-0004-0000-0700-00001F000000}"/>
    <hyperlink ref="A362" r:id="rId33" xr:uid="{00000000-0004-0000-0700-000020000000}"/>
    <hyperlink ref="A411" r:id="rId34" xr:uid="{00000000-0004-0000-0700-000021000000}"/>
    <hyperlink ref="A412" r:id="rId35" xr:uid="{00000000-0004-0000-0700-000022000000}"/>
    <hyperlink ref="A425" r:id="rId36" xr:uid="{00000000-0004-0000-0700-000023000000}"/>
    <hyperlink ref="A448" r:id="rId37" xr:uid="{00000000-0004-0000-0700-000024000000}"/>
    <hyperlink ref="A457" r:id="rId38" xr:uid="{00000000-0004-0000-0700-000025000000}"/>
    <hyperlink ref="A458" r:id="rId39" xr:uid="{00000000-0004-0000-0700-000026000000}"/>
    <hyperlink ref="A483" r:id="rId40" xr:uid="{00000000-0004-0000-0700-000027000000}"/>
    <hyperlink ref="A484" r:id="rId41" xr:uid="{00000000-0004-0000-0700-000028000000}"/>
    <hyperlink ref="A486" r:id="rId42" xr:uid="{00000000-0004-0000-0700-000029000000}"/>
    <hyperlink ref="A487" r:id="rId43" xr:uid="{00000000-0004-0000-0700-00002A000000}"/>
    <hyperlink ref="A493" r:id="rId44" xr:uid="{00000000-0004-0000-0700-00002B000000}"/>
    <hyperlink ref="A557" r:id="rId45" xr:uid="{00000000-0004-0000-0700-00002C000000}"/>
    <hyperlink ref="A558" r:id="rId46" xr:uid="{00000000-0004-0000-0700-00002D000000}"/>
    <hyperlink ref="A574" r:id="rId47" xr:uid="{00000000-0004-0000-0700-00002E000000}"/>
    <hyperlink ref="A605" r:id="rId48" xr:uid="{00000000-0004-0000-0700-00002F000000}"/>
    <hyperlink ref="A606" r:id="rId49" xr:uid="{00000000-0004-0000-0700-000030000000}"/>
    <hyperlink ref="A626" r:id="rId50" xr:uid="{00000000-0004-0000-0700-000031000000}"/>
    <hyperlink ref="A627" r:id="rId51" xr:uid="{00000000-0004-0000-0700-000032000000}"/>
    <hyperlink ref="A632" r:id="rId52" xr:uid="{00000000-0004-0000-0700-000033000000}"/>
    <hyperlink ref="A639" r:id="rId53" xr:uid="{00000000-0004-0000-0700-000034000000}"/>
    <hyperlink ref="A673" r:id="rId54" xr:uid="{00000000-0004-0000-0700-000035000000}"/>
    <hyperlink ref="A677" r:id="rId55" xr:uid="{00000000-0004-0000-0700-000036000000}"/>
    <hyperlink ref="A681" r:id="rId56" xr:uid="{00000000-0004-0000-0700-000037000000}"/>
    <hyperlink ref="A682" r:id="rId57" xr:uid="{00000000-0004-0000-0700-000038000000}"/>
    <hyperlink ref="A685" r:id="rId58" xr:uid="{00000000-0004-0000-0700-000039000000}"/>
    <hyperlink ref="A686" r:id="rId59" xr:uid="{00000000-0004-0000-0700-00003A000000}"/>
    <hyperlink ref="A714" r:id="rId60" xr:uid="{00000000-0004-0000-0700-00003B000000}"/>
    <hyperlink ref="A750" r:id="rId61" xr:uid="{00000000-0004-0000-0700-00003C000000}"/>
    <hyperlink ref="A764" r:id="rId62" xr:uid="{00000000-0004-0000-0700-00003D000000}"/>
    <hyperlink ref="A768" r:id="rId63" xr:uid="{00000000-0004-0000-0700-00003E000000}"/>
    <hyperlink ref="A784" r:id="rId64" xr:uid="{00000000-0004-0000-0700-00003F000000}"/>
    <hyperlink ref="A353" r:id="rId65" xr:uid="{00000000-0004-0000-0700-000040000000}"/>
    <hyperlink ref="A354" r:id="rId66" xr:uid="{00000000-0004-0000-0700-000041000000}"/>
    <hyperlink ref="A358" r:id="rId67" xr:uid="{00000000-0004-0000-0700-000042000000}"/>
    <hyperlink ref="A386" r:id="rId68" xr:uid="{00000000-0004-0000-0700-000043000000}"/>
    <hyperlink ref="A451" r:id="rId69" xr:uid="{00000000-0004-0000-0700-000044000000}"/>
    <hyperlink ref="A454" r:id="rId70" xr:uid="{00000000-0004-0000-0700-000045000000}"/>
    <hyperlink ref="A689" r:id="rId71" xr:uid="{00000000-0004-0000-0700-000046000000}"/>
    <hyperlink ref="A785" r:id="rId72" xr:uid="{00000000-0004-0000-0700-000047000000}"/>
    <hyperlink ref="A789" r:id="rId73" xr:uid="{00000000-0004-0000-0700-000048000000}"/>
    <hyperlink ref="A165" r:id="rId74" xr:uid="{00000000-0004-0000-0700-000049000000}"/>
    <hyperlink ref="A813" r:id="rId75" xr:uid="{00000000-0004-0000-0700-00004A000000}"/>
    <hyperlink ref="A840" r:id="rId76" xr:uid="{00000000-0004-0000-0700-00004B000000}"/>
    <hyperlink ref="A866" r:id="rId77" xr:uid="{00000000-0004-0000-0700-00004C000000}"/>
    <hyperlink ref="A871" r:id="rId78" xr:uid="{00000000-0004-0000-0700-00004D000000}"/>
    <hyperlink ref="A828" r:id="rId79" xr:uid="{00000000-0004-0000-0700-00004E000000}"/>
    <hyperlink ref="A808" r:id="rId80" xr:uid="{00000000-0004-0000-0700-00004F000000}"/>
    <hyperlink ref="A811" r:id="rId81" xr:uid="{00000000-0004-0000-0700-000050000000}"/>
    <hyperlink ref="A820" r:id="rId82" xr:uid="{00000000-0004-0000-0700-000051000000}"/>
    <hyperlink ref="A863" r:id="rId83" xr:uid="{00000000-0004-0000-0700-000052000000}"/>
    <hyperlink ref="A895" r:id="rId84" xr:uid="{00000000-0004-0000-0700-000053000000}"/>
    <hyperlink ref="A884" r:id="rId85" location="products" xr:uid="{00000000-0004-0000-0700-000054000000}"/>
    <hyperlink ref="A902" r:id="rId86" xr:uid="{00000000-0004-0000-0700-000055000000}"/>
    <hyperlink ref="A913" r:id="rId87" xr:uid="{00000000-0004-0000-0700-000056000000}"/>
    <hyperlink ref="A920" r:id="rId88" xr:uid="{00000000-0004-0000-0700-000057000000}"/>
    <hyperlink ref="A924" r:id="rId89" xr:uid="{00000000-0004-0000-0700-000058000000}"/>
    <hyperlink ref="A928" r:id="rId90" xr:uid="{00000000-0004-0000-0700-000059000000}"/>
    <hyperlink ref="A906" r:id="rId91" xr:uid="{00000000-0004-0000-0700-00005A000000}"/>
    <hyperlink ref="A877" r:id="rId92" xr:uid="{00000000-0004-0000-0700-00005B000000}"/>
    <hyperlink ref="A938" r:id="rId93" xr:uid="{00000000-0004-0000-0700-00005C000000}"/>
    <hyperlink ref="A948" r:id="rId94" xr:uid="{00000000-0004-0000-0700-00005D000000}"/>
    <hyperlink ref="A970" r:id="rId95" xr:uid="{00000000-0004-0000-0700-00005E000000}"/>
    <hyperlink ref="A975" r:id="rId96" xr:uid="{00000000-0004-0000-0700-00005F000000}"/>
    <hyperlink ref="A1006" r:id="rId97" xr:uid="{00000000-0004-0000-0700-000060000000}"/>
    <hyperlink ref="A1035" r:id="rId98" xr:uid="{00000000-0004-0000-0700-000061000000}"/>
    <hyperlink ref="A1058" r:id="rId99" xr:uid="{00000000-0004-0000-0700-000062000000}"/>
    <hyperlink ref="A1066" r:id="rId100" xr:uid="{00000000-0004-0000-0700-000063000000}"/>
    <hyperlink ref="A1067" r:id="rId101" xr:uid="{00000000-0004-0000-0700-000064000000}"/>
    <hyperlink ref="A1071" r:id="rId102" xr:uid="{00000000-0004-0000-0700-000065000000}"/>
    <hyperlink ref="A1072" r:id="rId103" location="company-tab" xr:uid="{00000000-0004-0000-0700-000066000000}"/>
    <hyperlink ref="A1081" r:id="rId104" xr:uid="{00000000-0004-0000-0700-000067000000}"/>
    <hyperlink ref="A1115" r:id="rId105" xr:uid="{00000000-0004-0000-0700-000068000000}"/>
    <hyperlink ref="A1128" r:id="rId106" xr:uid="{00000000-0004-0000-0700-000069000000}"/>
    <hyperlink ref="A1134" r:id="rId107" xr:uid="{00000000-0004-0000-0700-00006A000000}"/>
    <hyperlink ref="A1139" r:id="rId108" xr:uid="{00000000-0004-0000-0700-00006B000000}"/>
    <hyperlink ref="A1143" r:id="rId109" xr:uid="{00000000-0004-0000-0700-00006C000000}"/>
    <hyperlink ref="A1173" r:id="rId110" xr:uid="{00000000-0004-0000-0700-00006D000000}"/>
    <hyperlink ref="A1186" r:id="rId111" xr:uid="{00000000-0004-0000-0700-00006E000000}"/>
    <hyperlink ref="A1190" r:id="rId112" xr:uid="{00000000-0004-0000-0700-00006F000000}"/>
    <hyperlink ref="A1201" r:id="rId113" xr:uid="{00000000-0004-0000-0700-000070000000}"/>
    <hyperlink ref="A1205" r:id="rId114" xr:uid="{00000000-0004-0000-0700-000071000000}"/>
    <hyperlink ref="A1206" r:id="rId115" xr:uid="{00000000-0004-0000-0700-000072000000}"/>
    <hyperlink ref="A1211" r:id="rId116" xr:uid="{00000000-0004-0000-0700-000073000000}"/>
    <hyperlink ref="A1236" r:id="rId117" xr:uid="{00000000-0004-0000-0700-000074000000}"/>
    <hyperlink ref="A1046" r:id="rId118" xr:uid="{00000000-0004-0000-0700-000075000000}"/>
    <hyperlink ref="A1031" r:id="rId119" xr:uid="{00000000-0004-0000-0700-000076000000}"/>
    <hyperlink ref="A1041" r:id="rId120" xr:uid="{00000000-0004-0000-0700-000077000000}"/>
    <hyperlink ref="A1051" r:id="rId121" xr:uid="{00000000-0004-0000-0700-000078000000}"/>
    <hyperlink ref="A1062" r:id="rId122" xr:uid="{00000000-0004-0000-0700-000079000000}"/>
    <hyperlink ref="A1085" r:id="rId123" xr:uid="{00000000-0004-0000-0700-00007A000000}"/>
    <hyperlink ref="A1090" r:id="rId124" xr:uid="{00000000-0004-0000-0700-00007B000000}"/>
    <hyperlink ref="A1158" r:id="rId125" xr:uid="{00000000-0004-0000-0700-00007C000000}"/>
    <hyperlink ref="A1233" r:id="rId126" xr:uid="{00000000-0004-0000-0700-00007D000000}"/>
    <hyperlink ref="A1243" r:id="rId127" xr:uid="{00000000-0004-0000-0700-00007E000000}"/>
    <hyperlink ref="A757" r:id="rId128" xr:uid="{00000000-0004-0000-0700-00007F000000}"/>
    <hyperlink ref="A1273" r:id="rId129" xr:uid="{00000000-0004-0000-0700-000080000000}"/>
    <hyperlink ref="A1269" r:id="rId130" xr:uid="{00000000-0004-0000-0700-000081000000}"/>
    <hyperlink ref="A1285" r:id="rId131" xr:uid="{00000000-0004-0000-0700-000082000000}"/>
    <hyperlink ref="A1313" r:id="rId132" xr:uid="{00000000-0004-0000-0700-000083000000}"/>
    <hyperlink ref="A1324" r:id="rId133" xr:uid="{00000000-0004-0000-0700-000084000000}"/>
    <hyperlink ref="A1343" r:id="rId134" xr:uid="{00000000-0004-0000-0700-000085000000}"/>
    <hyperlink ref="A1375" r:id="rId135" xr:uid="{00000000-0004-0000-0700-000086000000}"/>
    <hyperlink ref="A1379" r:id="rId136" xr:uid="{00000000-0004-0000-0700-000087000000}"/>
    <hyperlink ref="A1380" r:id="rId137" xr:uid="{00000000-0004-0000-0700-000088000000}"/>
    <hyperlink ref="A1384" r:id="rId138" xr:uid="{00000000-0004-0000-0700-000089000000}"/>
    <hyperlink ref="A1385" r:id="rId139" xr:uid="{00000000-0004-0000-0700-00008A000000}"/>
    <hyperlink ref="A1405" r:id="rId140" xr:uid="{00000000-0004-0000-0700-00008B000000}"/>
    <hyperlink ref="A1412" r:id="rId141" xr:uid="{00000000-0004-0000-0700-00008C000000}"/>
    <hyperlink ref="A1431" r:id="rId142" xr:uid="{00000000-0004-0000-0700-00008D000000}"/>
    <hyperlink ref="A1443" r:id="rId143" xr:uid="{00000000-0004-0000-0700-00008E000000}"/>
    <hyperlink ref="A1450" r:id="rId144" xr:uid="{00000000-0004-0000-0700-00008F000000}"/>
    <hyperlink ref="A1461" r:id="rId145" xr:uid="{00000000-0004-0000-0700-000090000000}"/>
    <hyperlink ref="A1491" r:id="rId146" xr:uid="{00000000-0004-0000-0700-000091000000}"/>
    <hyperlink ref="A1496" r:id="rId147" xr:uid="{00000000-0004-0000-0700-000092000000}"/>
    <hyperlink ref="A1532" r:id="rId148" xr:uid="{00000000-0004-0000-0700-000093000000}"/>
    <hyperlink ref="A1531" r:id="rId149" xr:uid="{00000000-0004-0000-0700-000094000000}"/>
    <hyperlink ref="A1535" r:id="rId150" xr:uid="{00000000-0004-0000-0700-000095000000}"/>
    <hyperlink ref="A1539" r:id="rId151" xr:uid="{00000000-0004-0000-0700-000096000000}"/>
    <hyperlink ref="A1548" r:id="rId152" xr:uid="{00000000-0004-0000-0700-000097000000}"/>
    <hyperlink ref="A1569" r:id="rId153" xr:uid="{00000000-0004-0000-0700-000098000000}"/>
    <hyperlink ref="A1576" r:id="rId154" xr:uid="{00000000-0004-0000-0700-000099000000}"/>
    <hyperlink ref="A1587" r:id="rId155" xr:uid="{00000000-0004-0000-0700-00009A000000}"/>
    <hyperlink ref="A1591" r:id="rId156" xr:uid="{00000000-0004-0000-0700-00009B000000}"/>
    <hyperlink ref="A1247" r:id="rId157" xr:uid="{00000000-0004-0000-0700-00009C000000}"/>
    <hyperlink ref="A1596" r:id="rId158" xr:uid="{00000000-0004-0000-0700-00009D000000}"/>
    <hyperlink ref="A1600" r:id="rId159" xr:uid="{00000000-0004-0000-0700-00009E000000}"/>
    <hyperlink ref="A1601" r:id="rId160" xr:uid="{00000000-0004-0000-0700-00009F000000}"/>
    <hyperlink ref="A1605" r:id="rId161" xr:uid="{00000000-0004-0000-0700-0000A0000000}"/>
    <hyperlink ref="A1616" r:id="rId162" xr:uid="{00000000-0004-0000-0700-0000A1000000}"/>
    <hyperlink ref="A1625" r:id="rId163" xr:uid="{00000000-0004-0000-0700-0000A2000000}"/>
    <hyperlink ref="A1632" r:id="rId164" xr:uid="{00000000-0004-0000-0700-0000A3000000}"/>
    <hyperlink ref="A1649" r:id="rId165" xr:uid="{00000000-0004-0000-0700-0000A4000000}"/>
    <hyperlink ref="A1653" r:id="rId166" location="productos" xr:uid="{00000000-0004-0000-0700-0000A5000000}"/>
    <hyperlink ref="A1662" r:id="rId167" xr:uid="{00000000-0004-0000-0700-0000A6000000}"/>
    <hyperlink ref="A1694" r:id="rId168" xr:uid="{00000000-0004-0000-0700-0000A7000000}"/>
    <hyperlink ref="A1699" r:id="rId169" xr:uid="{00000000-0004-0000-0700-0000A8000000}"/>
    <hyperlink ref="A1746" r:id="rId170" xr:uid="{00000000-0004-0000-0700-0000A9000000}"/>
    <hyperlink ref="A1751" r:id="rId171" xr:uid="{00000000-0004-0000-0700-0000AA000000}"/>
    <hyperlink ref="A1755" r:id="rId172" xr:uid="{00000000-0004-0000-0700-0000AB000000}"/>
    <hyperlink ref="A1770" r:id="rId173" xr:uid="{00000000-0004-0000-0700-0000AC000000}"/>
    <hyperlink ref="A1772" r:id="rId174" xr:uid="{00000000-0004-0000-0700-0000AD000000}"/>
    <hyperlink ref="A1306" r:id="rId175" xr:uid="{00000000-0004-0000-0700-0000AE000000}"/>
    <hyperlink ref="A1323" r:id="rId176" xr:uid="{00000000-0004-0000-0700-0000AF000000}"/>
    <hyperlink ref="A1342" r:id="rId177" xr:uid="{00000000-0004-0000-0700-0000B0000000}"/>
    <hyperlink ref="A1348" r:id="rId178" xr:uid="{00000000-0004-0000-0700-0000B1000000}"/>
    <hyperlink ref="A1354" r:id="rId179" xr:uid="{00000000-0004-0000-0700-0000B2000000}"/>
    <hyperlink ref="A1361" r:id="rId180" xr:uid="{00000000-0004-0000-0700-0000B3000000}"/>
    <hyperlink ref="A1371" r:id="rId181" xr:uid="{00000000-0004-0000-0700-0000B4000000}"/>
    <hyperlink ref="A1422" r:id="rId182" xr:uid="{00000000-0004-0000-0700-0000B5000000}"/>
    <hyperlink ref="A1435" r:id="rId183" xr:uid="{00000000-0004-0000-0700-0000B6000000}"/>
    <hyperlink ref="A1439" r:id="rId184" xr:uid="{00000000-0004-0000-0700-0000B7000000}"/>
    <hyperlink ref="A1457" r:id="rId185" xr:uid="{00000000-0004-0000-0700-0000B8000000}"/>
    <hyperlink ref="A1465" r:id="rId186" xr:uid="{00000000-0004-0000-0700-0000B9000000}"/>
    <hyperlink ref="A1481" r:id="rId187" xr:uid="{00000000-0004-0000-0700-0000BA000000}"/>
    <hyperlink ref="A1486" r:id="rId188" xr:uid="{00000000-0004-0000-0700-0000BB000000}"/>
    <hyperlink ref="A1500" r:id="rId189" xr:uid="{00000000-0004-0000-0700-0000BC000000}"/>
    <hyperlink ref="A1546" r:id="rId190" xr:uid="{00000000-0004-0000-0700-0000BD000000}"/>
    <hyperlink ref="A1564" r:id="rId191" xr:uid="{00000000-0004-0000-0700-0000BE000000}"/>
    <hyperlink ref="A1641" r:id="rId192" xr:uid="{00000000-0004-0000-0700-0000BF000000}"/>
    <hyperlink ref="A1657" r:id="rId193" xr:uid="{00000000-0004-0000-0700-0000C0000000}"/>
    <hyperlink ref="A1689" r:id="rId194" xr:uid="{00000000-0004-0000-0700-0000C1000000}"/>
    <hyperlink ref="A1777" r:id="rId195" xr:uid="{00000000-0004-0000-0700-0000C2000000}"/>
    <hyperlink ref="A1783" r:id="rId196" xr:uid="{00000000-0004-0000-0700-0000C3000000}"/>
    <hyperlink ref="A1791" r:id="rId197" xr:uid="{00000000-0004-0000-0700-0000C4000000}"/>
    <hyperlink ref="A1795" r:id="rId198" xr:uid="{00000000-0004-0000-0700-0000C5000000}"/>
    <hyperlink ref="A1799" r:id="rId199" xr:uid="{00000000-0004-0000-0700-0000C6000000}"/>
    <hyperlink ref="K1323" r:id="rId200" display="http://www.sunritek.com/content/Spectrum/6.html" xr:uid="{00000000-0004-0000-0700-0000C7000000}"/>
    <hyperlink ref="O81" r:id="rId201" xr:uid="{00000000-0004-0000-0700-0000C8000000}"/>
    <hyperlink ref="O82" r:id="rId202" xr:uid="{00000000-0004-0000-0700-0000C9000000}"/>
    <hyperlink ref="O85" r:id="rId203" xr:uid="{00000000-0004-0000-0700-0000CA000000}"/>
    <hyperlink ref="O95" r:id="rId204" xr:uid="{00000000-0004-0000-0700-0000CB000000}"/>
    <hyperlink ref="O96" r:id="rId205" xr:uid="{00000000-0004-0000-0700-0000CC000000}"/>
    <hyperlink ref="O101" r:id="rId206" xr:uid="{00000000-0004-0000-0700-0000CD000000}"/>
    <hyperlink ref="O105" r:id="rId207" xr:uid="{00000000-0004-0000-0700-0000CE000000}"/>
    <hyperlink ref="O106" r:id="rId208" xr:uid="{00000000-0004-0000-0700-0000CF000000}"/>
    <hyperlink ref="O111" r:id="rId209" xr:uid="{00000000-0004-0000-0700-0000D0000000}"/>
    <hyperlink ref="O130" r:id="rId210" xr:uid="{00000000-0004-0000-0700-0000D1000000}"/>
    <hyperlink ref="O136" r:id="rId211" xr:uid="{00000000-0004-0000-0700-0000D2000000}"/>
    <hyperlink ref="O145" r:id="rId212" xr:uid="{00000000-0004-0000-0700-0000D3000000}"/>
    <hyperlink ref="O148" r:id="rId213" xr:uid="{00000000-0004-0000-0700-0000D4000000}"/>
    <hyperlink ref="O157" r:id="rId214" xr:uid="{00000000-0004-0000-0700-0000D5000000}"/>
    <hyperlink ref="O162" r:id="rId215" xr:uid="{00000000-0004-0000-0700-0000D6000000}"/>
    <hyperlink ref="O170" r:id="rId216" xr:uid="{00000000-0004-0000-0700-0000D7000000}"/>
    <hyperlink ref="O175" r:id="rId217" xr:uid="{00000000-0004-0000-0700-0000D8000000}"/>
    <hyperlink ref="O176" r:id="rId218" xr:uid="{00000000-0004-0000-0700-0000D9000000}"/>
    <hyperlink ref="O190" r:id="rId219" xr:uid="{00000000-0004-0000-0700-0000DA000000}"/>
    <hyperlink ref="O194" r:id="rId220" xr:uid="{00000000-0004-0000-0700-0000DB000000}"/>
    <hyperlink ref="O196" r:id="rId221" xr:uid="{00000000-0004-0000-0700-0000DC000000}"/>
    <hyperlink ref="O197" r:id="rId222" xr:uid="{00000000-0004-0000-0700-0000DD000000}"/>
    <hyperlink ref="O199" r:id="rId223" xr:uid="{00000000-0004-0000-0700-0000DE000000}"/>
    <hyperlink ref="O200" r:id="rId224" location="company-tab" xr:uid="{00000000-0004-0000-0700-0000DF000000}"/>
    <hyperlink ref="O208" r:id="rId225" xr:uid="{00000000-0004-0000-0700-0000E0000000}"/>
    <hyperlink ref="O212" r:id="rId226" xr:uid="{00000000-0004-0000-0700-0000E1000000}"/>
    <hyperlink ref="O223" r:id="rId227" xr:uid="{00000000-0004-0000-0700-0000E2000000}"/>
    <hyperlink ref="O233" r:id="rId228" xr:uid="{00000000-0004-0000-0700-0000E3000000}"/>
    <hyperlink ref="O247" r:id="rId229" xr:uid="{00000000-0004-0000-0700-0000E4000000}"/>
    <hyperlink ref="O256" r:id="rId230" xr:uid="{00000000-0004-0000-0700-0000E5000000}"/>
    <hyperlink ref="O262" r:id="rId231" xr:uid="{00000000-0004-0000-0700-0000E6000000}"/>
    <hyperlink ref="O272" r:id="rId232" xr:uid="{00000000-0004-0000-0700-0000E7000000}"/>
    <hyperlink ref="O286" r:id="rId233" xr:uid="{00000000-0004-0000-0700-0000E8000000}"/>
    <hyperlink ref="O284" r:id="rId234" xr:uid="{00000000-0004-0000-0700-0000E9000000}"/>
    <hyperlink ref="O287" r:id="rId235" xr:uid="{00000000-0004-0000-0700-0000EA000000}"/>
    <hyperlink ref="O293" r:id="rId236" xr:uid="{00000000-0004-0000-0700-0000EB000000}"/>
    <hyperlink ref="O305" r:id="rId237" xr:uid="{00000000-0004-0000-0700-0000EC000000}"/>
    <hyperlink ref="O315" r:id="rId238" xr:uid="{00000000-0004-0000-0700-0000ED000000}"/>
    <hyperlink ref="O326" r:id="rId239" xr:uid="{00000000-0004-0000-0700-0000EE000000}"/>
    <hyperlink ref="O330" r:id="rId240" xr:uid="{00000000-0004-0000-0700-0000EF000000}"/>
    <hyperlink ref="O351" r:id="rId241" xr:uid="{00000000-0004-0000-0700-0000F0000000}"/>
    <hyperlink ref="O352" r:id="rId242" xr:uid="{00000000-0004-0000-0700-0000F1000000}"/>
    <hyperlink ref="O357" r:id="rId243" xr:uid="{00000000-0004-0000-0700-0000F2000000}"/>
    <hyperlink ref="O364" r:id="rId244" xr:uid="{00000000-0004-0000-0700-0000F3000000}"/>
    <hyperlink ref="O379" r:id="rId245" xr:uid="{00000000-0004-0000-0700-0000F4000000}"/>
    <hyperlink ref="O408" r:id="rId246" xr:uid="{00000000-0004-0000-0700-0000F5000000}"/>
    <hyperlink ref="O423" r:id="rId247" xr:uid="{00000000-0004-0000-0700-0000F6000000}"/>
    <hyperlink ref="O432" r:id="rId248" xr:uid="{00000000-0004-0000-0700-0000F7000000}"/>
    <hyperlink ref="O480" r:id="rId249" xr:uid="{00000000-0004-0000-0700-0000F8000000}"/>
    <hyperlink ref="O479" r:id="rId250" xr:uid="{00000000-0004-0000-0700-0000F9000000}"/>
    <hyperlink ref="O500" r:id="rId251" xr:uid="{00000000-0004-0000-0700-0000FA000000}"/>
    <hyperlink ref="O512" r:id="rId252" xr:uid="{00000000-0004-0000-0700-0000FB000000}"/>
    <hyperlink ref="O524" r:id="rId253" xr:uid="{00000000-0004-0000-0700-0000FC000000}"/>
    <hyperlink ref="O525" r:id="rId254" xr:uid="{00000000-0004-0000-0700-0000FD000000}"/>
    <hyperlink ref="O530" r:id="rId255" xr:uid="{00000000-0004-0000-0700-0000FE000000}"/>
    <hyperlink ref="O618" r:id="rId256" xr:uid="{00000000-0004-0000-0700-0000FF000000}"/>
    <hyperlink ref="O625" r:id="rId257" xr:uid="{00000000-0004-0000-0700-000000010000}"/>
    <hyperlink ref="O675" r:id="rId258" xr:uid="{00000000-0004-0000-0700-000001010000}"/>
    <hyperlink ref="O690" r:id="rId259" xr:uid="{00000000-0004-0000-0700-000002010000}"/>
    <hyperlink ref="O706" r:id="rId260" xr:uid="{00000000-0004-0000-0700-000003010000}"/>
    <hyperlink ref="O705" r:id="rId261" xr:uid="{00000000-0004-0000-0700-000004010000}"/>
    <hyperlink ref="O709" r:id="rId262" xr:uid="{00000000-0004-0000-0700-000005010000}"/>
    <hyperlink ref="O715" r:id="rId263" xr:uid="{00000000-0004-0000-0700-000006010000}"/>
    <hyperlink ref="O736" r:id="rId264" xr:uid="{00000000-0004-0000-0700-000007010000}"/>
    <hyperlink ref="O779" r:id="rId265" xr:uid="{00000000-0004-0000-0700-000008010000}"/>
    <hyperlink ref="O780" r:id="rId266" xr:uid="{00000000-0004-0000-0700-000009010000}"/>
    <hyperlink ref="O782" r:id="rId267" xr:uid="{00000000-0004-0000-0700-00000A010000}"/>
    <hyperlink ref="O792" r:id="rId268" xr:uid="{00000000-0004-0000-0700-00000B010000}"/>
    <hyperlink ref="O793" r:id="rId269" xr:uid="{00000000-0004-0000-0700-00000C010000}"/>
    <hyperlink ref="O794" r:id="rId270" xr:uid="{00000000-0004-0000-0700-00000D010000}"/>
    <hyperlink ref="O797" r:id="rId271" xr:uid="{00000000-0004-0000-0700-00000E010000}"/>
    <hyperlink ref="O800" r:id="rId272" xr:uid="{00000000-0004-0000-0700-00000F010000}"/>
    <hyperlink ref="O801" r:id="rId273" xr:uid="{00000000-0004-0000-0700-000010010000}"/>
    <hyperlink ref="O805" r:id="rId274" xr:uid="{00000000-0004-0000-0700-000011010000}"/>
    <hyperlink ref="O812" r:id="rId275" xr:uid="{00000000-0004-0000-0700-000012010000}"/>
    <hyperlink ref="O815" r:id="rId276" xr:uid="{00000000-0004-0000-0700-000013010000}"/>
    <hyperlink ref="O825" r:id="rId277" xr:uid="{00000000-0004-0000-0700-000014010000}"/>
    <hyperlink ref="O833" r:id="rId278" xr:uid="{00000000-0004-0000-0700-000015010000}"/>
    <hyperlink ref="O836" r:id="rId279" xr:uid="{00000000-0004-0000-0700-000016010000}"/>
    <hyperlink ref="O840" r:id="rId280" xr:uid="{00000000-0004-0000-0700-000017010000}"/>
    <hyperlink ref="O841" r:id="rId281" xr:uid="{00000000-0004-0000-0700-000018010000}"/>
    <hyperlink ref="O843" r:id="rId282" xr:uid="{00000000-0004-0000-0700-000019010000}"/>
    <hyperlink ref="O852" r:id="rId283" xr:uid="{00000000-0004-0000-0700-00001A010000}"/>
    <hyperlink ref="O855" r:id="rId284" xr:uid="{00000000-0004-0000-0700-00001B010000}"/>
    <hyperlink ref="O856" r:id="rId285" xr:uid="{00000000-0004-0000-0700-00001C010000}"/>
    <hyperlink ref="O862" r:id="rId286" xr:uid="{00000000-0004-0000-0700-00001D010000}"/>
    <hyperlink ref="O863" r:id="rId287" xr:uid="{00000000-0004-0000-0700-00001E010000}"/>
    <hyperlink ref="O864" r:id="rId288" xr:uid="{00000000-0004-0000-0700-00001F010000}"/>
    <hyperlink ref="O865" r:id="rId289" xr:uid="{00000000-0004-0000-0700-000020010000}"/>
    <hyperlink ref="O867" r:id="rId290" xr:uid="{00000000-0004-0000-0700-000021010000}"/>
    <hyperlink ref="O884" r:id="rId291" xr:uid="{00000000-0004-0000-0700-000022010000}"/>
    <hyperlink ref="O883" r:id="rId292" xr:uid="{00000000-0004-0000-0700-000023010000}"/>
    <hyperlink ref="O917" r:id="rId293" xr:uid="{00000000-0004-0000-0700-000024010000}"/>
    <hyperlink ref="O919" r:id="rId294" xr:uid="{00000000-0004-0000-0700-000025010000}"/>
    <hyperlink ref="O921" r:id="rId295" xr:uid="{00000000-0004-0000-0700-000026010000}"/>
    <hyperlink ref="O924" r:id="rId296" xr:uid="{00000000-0004-0000-0700-000027010000}"/>
    <hyperlink ref="O925" r:id="rId297" xr:uid="{00000000-0004-0000-0700-000028010000}"/>
    <hyperlink ref="O929" r:id="rId298" xr:uid="{00000000-0004-0000-0700-000029010000}"/>
    <hyperlink ref="O931" r:id="rId299" xr:uid="{00000000-0004-0000-0700-00002A010000}"/>
    <hyperlink ref="O934" r:id="rId300" xr:uid="{00000000-0004-0000-0700-00002B010000}"/>
    <hyperlink ref="O938" r:id="rId301" xr:uid="{00000000-0004-0000-0700-00002C010000}"/>
    <hyperlink ref="O946" r:id="rId302" xr:uid="{00000000-0004-0000-0700-00002D010000}"/>
    <hyperlink ref="O959" r:id="rId303" xr:uid="{00000000-0004-0000-0700-00002E010000}"/>
    <hyperlink ref="O964" r:id="rId304" xr:uid="{00000000-0004-0000-0700-00002F010000}"/>
    <hyperlink ref="O989" r:id="rId305" xr:uid="{00000000-0004-0000-0700-000030010000}"/>
    <hyperlink ref="O991" r:id="rId306" xr:uid="{00000000-0004-0000-0700-000031010000}"/>
    <hyperlink ref="O999" r:id="rId307" xr:uid="{00000000-0004-0000-0700-000032010000}"/>
    <hyperlink ref="O1006" r:id="rId308" xr:uid="{00000000-0004-0000-0700-000033010000}"/>
    <hyperlink ref="O1018" r:id="rId309" xr:uid="{00000000-0004-0000-0700-000034010000}"/>
    <hyperlink ref="O1021" r:id="rId310" xr:uid="{00000000-0004-0000-0700-000035010000}"/>
    <hyperlink ref="O1026" r:id="rId311" xr:uid="{00000000-0004-0000-0700-000036010000}"/>
    <hyperlink ref="O1027" r:id="rId312" xr:uid="{00000000-0004-0000-0700-000037010000}"/>
    <hyperlink ref="O1035" r:id="rId313" xr:uid="{00000000-0004-0000-0700-000038010000}"/>
    <hyperlink ref="O1043" r:id="rId314" location="productos" xr:uid="{00000000-0004-0000-0700-000039010000}"/>
    <hyperlink ref="O1045" r:id="rId315" xr:uid="{00000000-0004-0000-0700-00003A010000}"/>
    <hyperlink ref="O1049" r:id="rId316" xr:uid="{00000000-0004-0000-0700-00003B010000}"/>
    <hyperlink ref="O1053" r:id="rId317" xr:uid="{00000000-0004-0000-0700-00003C010000}"/>
    <hyperlink ref="O1059" r:id="rId318" location="HorticultureLight" xr:uid="{00000000-0004-0000-0700-00003D010000}"/>
    <hyperlink ref="O1066" r:id="rId319" xr:uid="{00000000-0004-0000-0700-00003E010000}"/>
    <hyperlink ref="O1067" r:id="rId320" xr:uid="{00000000-0004-0000-0700-00003F010000}"/>
    <hyperlink ref="O1071" r:id="rId321" xr:uid="{00000000-0004-0000-0700-000040010000}"/>
    <hyperlink ref="O1094" r:id="rId322" xr:uid="{00000000-0004-0000-0700-000041010000}"/>
    <hyperlink ref="O1096" r:id="rId323" xr:uid="{00000000-0004-0000-0700-000042010000}"/>
    <hyperlink ref="O1105" r:id="rId324" xr:uid="{00000000-0004-0000-0700-000043010000}"/>
    <hyperlink ref="O1119" r:id="rId325" xr:uid="{00000000-0004-0000-0700-000044010000}"/>
    <hyperlink ref="O1127" r:id="rId326" xr:uid="{00000000-0004-0000-0700-000045010000}"/>
    <hyperlink ref="O1128" r:id="rId327" xr:uid="{00000000-0004-0000-0700-000046010000}"/>
    <hyperlink ref="O1136" r:id="rId328" xr:uid="{00000000-0004-0000-0700-000047010000}"/>
    <hyperlink ref="O1147" r:id="rId329" xr:uid="{00000000-0004-0000-0700-000048010000}"/>
    <hyperlink ref="O1148" r:id="rId330" xr:uid="{00000000-0004-0000-0700-000049010000}"/>
    <hyperlink ref="O1153" r:id="rId331" xr:uid="{00000000-0004-0000-0700-00004A010000}"/>
    <hyperlink ref="O1157" r:id="rId332" xr:uid="{00000000-0004-0000-0700-00004B010000}"/>
    <hyperlink ref="O1158" r:id="rId333" xr:uid="{00000000-0004-0000-0700-00004C010000}"/>
    <hyperlink ref="O1175" r:id="rId334" xr:uid="{00000000-0004-0000-0700-00004D010000}"/>
    <hyperlink ref="O1177" r:id="rId335" xr:uid="{00000000-0004-0000-0700-00004E010000}"/>
    <hyperlink ref="O1185" r:id="rId336" xr:uid="{00000000-0004-0000-0700-00004F010000}"/>
    <hyperlink ref="O1186" r:id="rId337" xr:uid="{00000000-0004-0000-0700-000050010000}"/>
    <hyperlink ref="O1197" r:id="rId338" xr:uid="{00000000-0004-0000-0700-000051010000}"/>
    <hyperlink ref="O1196" r:id="rId339" xr:uid="{00000000-0004-0000-0700-000052010000}"/>
    <hyperlink ref="O1198" r:id="rId340" xr:uid="{00000000-0004-0000-0700-000053010000}"/>
    <hyperlink ref="O1199" r:id="rId341" xr:uid="{00000000-0004-0000-0700-000054010000}"/>
    <hyperlink ref="O1203" r:id="rId342" xr:uid="{00000000-0004-0000-0700-000055010000}"/>
    <hyperlink ref="O1205" r:id="rId343" xr:uid="{00000000-0004-0000-0700-000056010000}"/>
    <hyperlink ref="O1208" r:id="rId344" xr:uid="{00000000-0004-0000-0700-000057010000}"/>
    <hyperlink ref="O1231" r:id="rId345" xr:uid="{00000000-0004-0000-0700-000058010000}"/>
    <hyperlink ref="O1237" r:id="rId346" xr:uid="{00000000-0004-0000-0700-000059010000}"/>
    <hyperlink ref="O1241" r:id="rId347" location="products" xr:uid="{00000000-0004-0000-0700-00005A010000}"/>
    <hyperlink ref="O1250" r:id="rId348" xr:uid="{00000000-0004-0000-0700-00005B010000}"/>
    <hyperlink ref="O1251" r:id="rId349" xr:uid="{00000000-0004-0000-0700-00005C010000}"/>
    <hyperlink ref="O1263" r:id="rId350" xr:uid="{00000000-0004-0000-0700-00005D010000}"/>
    <hyperlink ref="O1265" r:id="rId351" xr:uid="{00000000-0004-0000-0700-00005E010000}"/>
    <hyperlink ref="O1273" r:id="rId352" xr:uid="{00000000-0004-0000-0700-00005F010000}"/>
    <hyperlink ref="O1288" r:id="rId353" xr:uid="{00000000-0004-0000-0700-000060010000}"/>
    <hyperlink ref="O1287" r:id="rId354" xr:uid="{00000000-0004-0000-0700-000061010000}"/>
    <hyperlink ref="Y1287" r:id="rId355" display="http://www.sunritek.com/content/Spectrum/6.html" xr:uid="{00000000-0004-0000-0700-000062010000}"/>
    <hyperlink ref="O1293" r:id="rId356" xr:uid="{00000000-0004-0000-0700-000063010000}"/>
    <hyperlink ref="O1296" r:id="rId357" xr:uid="{00000000-0004-0000-0700-000064010000}"/>
    <hyperlink ref="O1298" r:id="rId358" xr:uid="{00000000-0004-0000-0700-000065010000}"/>
    <hyperlink ref="O1318" r:id="rId359" xr:uid="{00000000-0004-0000-0700-000066010000}"/>
    <hyperlink ref="O1317" r:id="rId360" xr:uid="{00000000-0004-0000-0700-000067010000}"/>
    <hyperlink ref="O1341" r:id="rId361" xr:uid="{00000000-0004-0000-0700-000068010000}"/>
    <hyperlink ref="O1342" r:id="rId362" xr:uid="{00000000-0004-0000-0700-000069010000}"/>
    <hyperlink ref="O1360" r:id="rId363" xr:uid="{00000000-0004-0000-0700-00006A010000}"/>
    <hyperlink ref="O1363" r:id="rId364" xr:uid="{00000000-0004-0000-0700-00006B010000}"/>
    <hyperlink ref="O1373" r:id="rId365" xr:uid="{00000000-0004-0000-0700-00006C010000}"/>
    <hyperlink ref="O1377" r:id="rId366" xr:uid="{00000000-0004-0000-0700-00006D010000}"/>
    <hyperlink ref="O1388" r:id="rId367" xr:uid="{00000000-0004-0000-0700-00006E010000}"/>
    <hyperlink ref="O1446" r:id="rId368" xr:uid="{00000000-0004-0000-0700-00006F010000}"/>
    <hyperlink ref="O1468" r:id="rId369" xr:uid="{00000000-0004-0000-0700-000070010000}"/>
    <hyperlink ref="O1482" r:id="rId370" xr:uid="{00000000-0004-0000-0700-000071010000}"/>
    <hyperlink ref="O1496" r:id="rId371" xr:uid="{00000000-0004-0000-0700-000072010000}"/>
    <hyperlink ref="O1497" r:id="rId372" xr:uid="{00000000-0004-0000-0700-000073010000}"/>
    <hyperlink ref="O1499" r:id="rId373" xr:uid="{00000000-0004-0000-0700-000074010000}"/>
    <hyperlink ref="O1500" r:id="rId374" xr:uid="{00000000-0004-0000-0700-000075010000}"/>
    <hyperlink ref="O1511" r:id="rId375" xr:uid="{00000000-0004-0000-0700-000076010000}"/>
    <hyperlink ref="O1514" r:id="rId376" xr:uid="{00000000-0004-0000-0700-000077010000}"/>
    <hyperlink ref="O1524" r:id="rId377" xr:uid="{00000000-0004-0000-0700-000078010000}"/>
    <hyperlink ref="O1537" r:id="rId378" xr:uid="{00000000-0004-0000-0700-000079010000}"/>
    <hyperlink ref="O1553" r:id="rId379" xr:uid="{00000000-0004-0000-0700-00007A010000}"/>
    <hyperlink ref="O1568" r:id="rId380" xr:uid="{00000000-0004-0000-0700-00007B010000}"/>
    <hyperlink ref="O1569" r:id="rId381" xr:uid="{00000000-0004-0000-0700-00007C010000}"/>
    <hyperlink ref="O1574" r:id="rId382" xr:uid="{00000000-0004-0000-0700-00007D010000}"/>
    <hyperlink ref="O1575" r:id="rId383" xr:uid="{00000000-0004-0000-0700-00007E010000}"/>
    <hyperlink ref="O1581" r:id="rId384" xr:uid="{00000000-0004-0000-0700-00007F010000}"/>
    <hyperlink ref="O1582" r:id="rId385" xr:uid="{00000000-0004-0000-0700-000080010000}"/>
    <hyperlink ref="O1540" r:id="rId386" xr:uid="{00000000-0004-0000-0700-000081010000}"/>
    <hyperlink ref="O1591" r:id="rId387" xr:uid="{00000000-0004-0000-0700-000082010000}"/>
    <hyperlink ref="O1592" r:id="rId388" xr:uid="{00000000-0004-0000-0700-000083010000}"/>
    <hyperlink ref="O1608" r:id="rId389" xr:uid="{00000000-0004-0000-0700-000084010000}"/>
    <hyperlink ref="O1620" r:id="rId390" xr:uid="{00000000-0004-0000-0700-000085010000}"/>
  </hyperlinks>
  <pageMargins left="0.7" right="0.7" top="0.75" bottom="0.75" header="0.3" footer="0.3"/>
  <pageSetup paperSize="9" orientation="portrait" r:id="rId391"/>
  <tableParts count="2">
    <tablePart r:id="rId392"/>
    <tablePart r:id="rId39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723"/>
  <sheetViews>
    <sheetView zoomScale="60" zoomScaleNormal="60" workbookViewId="0">
      <selection activeCell="H45" sqref="H45"/>
    </sheetView>
  </sheetViews>
  <sheetFormatPr defaultColWidth="8.77734375" defaultRowHeight="14.4" x14ac:dyDescent="0.3"/>
  <cols>
    <col min="1" max="1" width="43.21875" style="2" customWidth="1"/>
    <col min="2" max="2" width="54.77734375" style="1" customWidth="1"/>
    <col min="3" max="3" width="47" style="1" customWidth="1"/>
    <col min="4" max="5" width="17.6640625" style="1" customWidth="1"/>
    <col min="6" max="6" width="19.6640625" style="31" customWidth="1"/>
    <col min="7" max="7" width="19.6640625" style="1" customWidth="1"/>
    <col min="8" max="9" width="24.6640625" style="1" customWidth="1"/>
    <col min="10" max="10" width="19.6640625" style="1" customWidth="1"/>
    <col min="11" max="11" width="21.109375" style="1" customWidth="1"/>
    <col min="12" max="13" width="24.6640625" style="1" customWidth="1"/>
    <col min="14" max="14" width="33.44140625" style="2" customWidth="1"/>
    <col min="15" max="15" width="57.109375" style="2" customWidth="1"/>
    <col min="16" max="16" width="79" style="2" customWidth="1"/>
    <col min="17" max="17" width="66.33203125" style="2" customWidth="1"/>
    <col min="18" max="18" width="143.21875" style="2" customWidth="1"/>
    <col min="19" max="19" width="17.6640625" style="2" customWidth="1"/>
    <col min="20" max="21" width="19.6640625" style="2" customWidth="1"/>
    <col min="22" max="23" width="24.6640625" style="2" customWidth="1"/>
    <col min="24" max="24" width="19.6640625" style="2" customWidth="1"/>
    <col min="25" max="25" width="21.109375" style="2" customWidth="1"/>
    <col min="26" max="27" width="24.6640625" style="2" customWidth="1"/>
    <col min="28" max="28" width="153.21875" style="2" customWidth="1"/>
    <col min="29" max="16384" width="8.77734375" style="2"/>
  </cols>
  <sheetData>
    <row r="1" spans="1:18" ht="34.200000000000003" thickBot="1" x14ac:dyDescent="0.7">
      <c r="A1" s="509" t="s">
        <v>2136</v>
      </c>
      <c r="O1" s="105" t="s">
        <v>0</v>
      </c>
      <c r="P1" s="107" t="s">
        <v>1</v>
      </c>
      <c r="Q1" s="107" t="s">
        <v>2</v>
      </c>
      <c r="R1" s="105" t="s">
        <v>366</v>
      </c>
    </row>
    <row r="2" spans="1:18" ht="18.600000000000001" thickBot="1" x14ac:dyDescent="0.4">
      <c r="O2" s="56" t="s">
        <v>3</v>
      </c>
      <c r="P2" s="17"/>
      <c r="Q2" s="17"/>
      <c r="R2" s="18"/>
    </row>
    <row r="3" spans="1:18" x14ac:dyDescent="0.3">
      <c r="O3" s="58" t="s">
        <v>6</v>
      </c>
      <c r="P3" s="384" t="s">
        <v>947</v>
      </c>
      <c r="Q3" s="85" t="s">
        <v>2064</v>
      </c>
      <c r="R3" s="385" t="s">
        <v>1654</v>
      </c>
    </row>
    <row r="4" spans="1:18" ht="21" x14ac:dyDescent="0.4">
      <c r="A4" s="389" t="s">
        <v>2122</v>
      </c>
      <c r="B4" s="389" t="s">
        <v>2123</v>
      </c>
      <c r="C4" s="389" t="s">
        <v>3654</v>
      </c>
      <c r="H4"/>
      <c r="O4" s="59" t="s">
        <v>296</v>
      </c>
      <c r="P4" s="60" t="s">
        <v>948</v>
      </c>
      <c r="Q4" s="14" t="s">
        <v>2064</v>
      </c>
      <c r="R4" s="163" t="s">
        <v>1654</v>
      </c>
    </row>
    <row r="5" spans="1:18" ht="15" thickBot="1" x14ac:dyDescent="0.35">
      <c r="A5" s="390" t="s">
        <v>2059</v>
      </c>
      <c r="B5" s="11">
        <v>238</v>
      </c>
      <c r="C5" s="305">
        <f>(Tabla26[[#This Row],[Number of each in the study]]/$B$25)*100</f>
        <v>16.157501697216563</v>
      </c>
      <c r="O5" s="43"/>
      <c r="P5" s="52" t="s">
        <v>949</v>
      </c>
      <c r="Q5" s="93" t="s">
        <v>2064</v>
      </c>
      <c r="R5" s="63" t="s">
        <v>1654</v>
      </c>
    </row>
    <row r="6" spans="1:18" x14ac:dyDescent="0.3">
      <c r="A6" s="391" t="s">
        <v>2124</v>
      </c>
      <c r="B6" s="11">
        <v>107</v>
      </c>
      <c r="C6" s="305">
        <f>(Tabla26[[#This Row],[Number of each in the study]]/$B$25)*100</f>
        <v>7.2640868974881201</v>
      </c>
      <c r="E6"/>
      <c r="O6" s="4"/>
      <c r="P6" s="47" t="s">
        <v>950</v>
      </c>
      <c r="Q6" s="79" t="s">
        <v>428</v>
      </c>
      <c r="R6" s="62" t="s">
        <v>1654</v>
      </c>
    </row>
    <row r="7" spans="1:18" x14ac:dyDescent="0.3">
      <c r="A7" s="391" t="s">
        <v>2060</v>
      </c>
      <c r="B7" s="11">
        <v>327</v>
      </c>
      <c r="C7" s="305">
        <f>(Tabla26[[#This Row],[Number of each in the study]]/$B$25)*100</f>
        <v>22.19959266802444</v>
      </c>
      <c r="E7"/>
      <c r="O7" s="20"/>
      <c r="P7" s="60" t="s">
        <v>951</v>
      </c>
      <c r="Q7" s="14" t="s">
        <v>428</v>
      </c>
      <c r="R7" s="163" t="s">
        <v>1654</v>
      </c>
    </row>
    <row r="8" spans="1:18" ht="15" thickBot="1" x14ac:dyDescent="0.35">
      <c r="A8" s="391" t="s">
        <v>2125</v>
      </c>
      <c r="B8" s="11">
        <v>105</v>
      </c>
      <c r="C8" s="305">
        <f>(Tabla26[[#This Row],[Number of each in the study]]/$B$25)*100</f>
        <v>7.1283095723014247</v>
      </c>
      <c r="O8" s="20"/>
      <c r="P8" s="52" t="s">
        <v>952</v>
      </c>
      <c r="Q8" s="93" t="s">
        <v>428</v>
      </c>
      <c r="R8" s="63" t="s">
        <v>1654</v>
      </c>
    </row>
    <row r="9" spans="1:18" x14ac:dyDescent="0.3">
      <c r="A9" s="391" t="s">
        <v>2126</v>
      </c>
      <c r="B9" s="11">
        <v>68</v>
      </c>
      <c r="C9" s="305">
        <f>(Tabla26[[#This Row],[Number of each in the study]]/$B$25)*100</f>
        <v>4.6164290563475898</v>
      </c>
      <c r="D9"/>
      <c r="O9" s="20"/>
      <c r="P9" s="47" t="s">
        <v>953</v>
      </c>
      <c r="Q9" s="79" t="s">
        <v>98</v>
      </c>
      <c r="R9" s="48" t="s">
        <v>1655</v>
      </c>
    </row>
    <row r="10" spans="1:18" ht="15" thickBot="1" x14ac:dyDescent="0.35">
      <c r="A10" s="391" t="s">
        <v>2062</v>
      </c>
      <c r="B10" s="11">
        <v>105</v>
      </c>
      <c r="C10" s="305">
        <f>(Tabla26[[#This Row],[Number of each in the study]]/$B$25)*100</f>
        <v>7.1283095723014247</v>
      </c>
      <c r="O10" s="20"/>
      <c r="P10" s="52" t="s">
        <v>954</v>
      </c>
      <c r="Q10" s="93" t="s">
        <v>98</v>
      </c>
      <c r="R10" s="51" t="s">
        <v>1656</v>
      </c>
    </row>
    <row r="11" spans="1:18" x14ac:dyDescent="0.3">
      <c r="A11" s="391" t="s">
        <v>2127</v>
      </c>
      <c r="B11" s="11">
        <v>56</v>
      </c>
      <c r="C11" s="305">
        <f>(Tabla26[[#This Row],[Number of each in the study]]/$B$25)*100</f>
        <v>3.8017651052274268</v>
      </c>
      <c r="O11" s="20"/>
      <c r="P11" s="47" t="s">
        <v>956</v>
      </c>
      <c r="Q11" s="79" t="s">
        <v>98</v>
      </c>
      <c r="R11" s="48" t="s">
        <v>1657</v>
      </c>
    </row>
    <row r="12" spans="1:18" ht="15" thickBot="1" x14ac:dyDescent="0.35">
      <c r="A12" s="391" t="s">
        <v>2128</v>
      </c>
      <c r="B12" s="11">
        <v>24</v>
      </c>
      <c r="C12" s="305">
        <f>(Tabla26[[#This Row],[Number of each in the study]]/$B$25)*100</f>
        <v>1.6293279022403258</v>
      </c>
      <c r="O12" s="20"/>
      <c r="P12" s="52" t="s">
        <v>957</v>
      </c>
      <c r="Q12" s="93" t="s">
        <v>98</v>
      </c>
      <c r="R12" s="51" t="s">
        <v>1656</v>
      </c>
    </row>
    <row r="13" spans="1:18" x14ac:dyDescent="0.3">
      <c r="A13" s="391" t="s">
        <v>2129</v>
      </c>
      <c r="B13" s="11">
        <v>31</v>
      </c>
      <c r="C13" s="305">
        <f>(Tabla26[[#This Row],[Number of each in the study]]/$B$25)*100</f>
        <v>2.1045485403937541</v>
      </c>
      <c r="O13" s="9"/>
      <c r="P13" s="14" t="s">
        <v>4</v>
      </c>
      <c r="Q13" s="14" t="s">
        <v>82</v>
      </c>
      <c r="R13" s="19" t="s">
        <v>1659</v>
      </c>
    </row>
    <row r="14" spans="1:18" ht="15" thickBot="1" x14ac:dyDescent="0.35">
      <c r="A14" s="391" t="s">
        <v>2130</v>
      </c>
      <c r="B14" s="11">
        <v>123</v>
      </c>
      <c r="C14" s="305">
        <f>(Tabla26[[#This Row],[Number of each in the study]]/$B$25)*100</f>
        <v>8.350305498981669</v>
      </c>
      <c r="O14" s="4"/>
      <c r="P14" s="13" t="s">
        <v>5</v>
      </c>
      <c r="Q14" s="13" t="s">
        <v>98</v>
      </c>
      <c r="R14" s="22" t="s">
        <v>1660</v>
      </c>
    </row>
    <row r="15" spans="1:18" x14ac:dyDescent="0.3">
      <c r="A15" s="391" t="s">
        <v>2063</v>
      </c>
      <c r="B15" s="11">
        <v>124</v>
      </c>
      <c r="C15" s="305">
        <f>(Tabla26[[#This Row],[Number of each in the study]]/$B$25)*100</f>
        <v>8.4181941615750162</v>
      </c>
      <c r="O15" s="20"/>
      <c r="P15" s="47" t="s">
        <v>959</v>
      </c>
      <c r="Q15" s="79" t="s">
        <v>98</v>
      </c>
      <c r="R15" s="48" t="s">
        <v>1661</v>
      </c>
    </row>
    <row r="16" spans="1:18" ht="15" thickBot="1" x14ac:dyDescent="0.35">
      <c r="A16" s="391" t="s">
        <v>168</v>
      </c>
      <c r="B16" s="11">
        <v>49</v>
      </c>
      <c r="C16" s="305">
        <f>(Tabla26[[#This Row],[Number of each in the study]]/$B$25)*100</f>
        <v>3.3265444670739988</v>
      </c>
      <c r="O16" s="20"/>
      <c r="P16" s="49" t="s">
        <v>960</v>
      </c>
      <c r="Q16" s="12" t="s">
        <v>98</v>
      </c>
      <c r="R16" s="50" t="s">
        <v>1662</v>
      </c>
    </row>
    <row r="17" spans="1:18" x14ac:dyDescent="0.3">
      <c r="A17" s="391" t="s">
        <v>2713</v>
      </c>
      <c r="B17" s="11">
        <v>14</v>
      </c>
      <c r="C17" s="305">
        <f>(Tabla26[[#This Row],[Number of each in the study]]/$B$25)*100</f>
        <v>0.95044127630685671</v>
      </c>
      <c r="O17" s="20"/>
      <c r="P17" s="110" t="s">
        <v>1345</v>
      </c>
      <c r="Q17" s="106" t="s">
        <v>98</v>
      </c>
      <c r="R17" s="62" t="s">
        <v>1663</v>
      </c>
    </row>
    <row r="18" spans="1:18" ht="15" thickBot="1" x14ac:dyDescent="0.35">
      <c r="A18" s="391" t="s">
        <v>2131</v>
      </c>
      <c r="B18" s="11">
        <v>29</v>
      </c>
      <c r="C18" s="305">
        <f>(Tabla26[[#This Row],[Number of each in the study]]/$B$25)*100</f>
        <v>1.9687712152070607</v>
      </c>
      <c r="O18" s="21"/>
      <c r="P18" s="111" t="s">
        <v>961</v>
      </c>
      <c r="Q18" s="109" t="s">
        <v>98</v>
      </c>
      <c r="R18" s="63" t="s">
        <v>1664</v>
      </c>
    </row>
    <row r="19" spans="1:18" ht="18.600000000000001" thickBot="1" x14ac:dyDescent="0.4">
      <c r="A19" s="391" t="s">
        <v>2132</v>
      </c>
      <c r="B19" s="11">
        <v>4</v>
      </c>
      <c r="C19" s="305">
        <f>(Tabla26[[#This Row],[Number of each in the study]]/$B$25)*100</f>
        <v>0.27155465037338761</v>
      </c>
      <c r="O19" s="56" t="s">
        <v>7</v>
      </c>
      <c r="P19" s="15"/>
      <c r="Q19" s="27"/>
      <c r="R19" s="16"/>
    </row>
    <row r="20" spans="1:18" x14ac:dyDescent="0.3">
      <c r="A20" s="391" t="s">
        <v>2133</v>
      </c>
      <c r="B20" s="11">
        <v>37</v>
      </c>
      <c r="C20" s="305">
        <f>(Tabla26[[#This Row],[Number of each in the study]]/$B$25)*100</f>
        <v>2.5118805159538358</v>
      </c>
      <c r="O20" s="28" t="s">
        <v>21</v>
      </c>
      <c r="P20" s="14" t="s">
        <v>14</v>
      </c>
      <c r="Q20" s="14" t="s">
        <v>15</v>
      </c>
      <c r="R20" s="19" t="s">
        <v>1665</v>
      </c>
    </row>
    <row r="21" spans="1:18" x14ac:dyDescent="0.3">
      <c r="A21" s="391" t="s">
        <v>2134</v>
      </c>
      <c r="B21" s="11">
        <v>8</v>
      </c>
      <c r="C21" s="305">
        <f>(Tabla26[[#This Row],[Number of each in the study]]/$B$25)*100</f>
        <v>0.54310930074677521</v>
      </c>
      <c r="O21" s="73" t="s">
        <v>299</v>
      </c>
      <c r="P21" s="11" t="s">
        <v>18</v>
      </c>
      <c r="Q21" s="11" t="s">
        <v>15</v>
      </c>
      <c r="R21" s="20" t="s">
        <v>298</v>
      </c>
    </row>
    <row r="22" spans="1:18" x14ac:dyDescent="0.3">
      <c r="A22" s="391" t="s">
        <v>2135</v>
      </c>
      <c r="B22" s="11">
        <v>11</v>
      </c>
      <c r="C22" s="305">
        <f>(Tabla26[[#This Row],[Number of each in the study]]/$B$25)*100</f>
        <v>0.74677528852681607</v>
      </c>
      <c r="O22" s="3"/>
      <c r="P22" s="11" t="s">
        <v>19</v>
      </c>
      <c r="Q22" s="11" t="s">
        <v>15</v>
      </c>
      <c r="R22" s="20" t="s">
        <v>297</v>
      </c>
    </row>
    <row r="23" spans="1:18" x14ac:dyDescent="0.3">
      <c r="A23" s="391" t="s">
        <v>2714</v>
      </c>
      <c r="B23" s="11">
        <v>13</v>
      </c>
      <c r="C23" s="305">
        <f>(Tabla26[[#This Row],[Number of each in the study]]/$B$25)*100</f>
        <v>0.8825526137135099</v>
      </c>
      <c r="O23" s="5"/>
      <c r="P23" s="11" t="s">
        <v>20</v>
      </c>
      <c r="Q23" s="11" t="s">
        <v>15</v>
      </c>
      <c r="R23" s="20" t="s">
        <v>298</v>
      </c>
    </row>
    <row r="24" spans="1:18" ht="15" thickBot="1" x14ac:dyDescent="0.35">
      <c r="A24" s="8"/>
      <c r="B24" s="13"/>
      <c r="O24" s="4"/>
      <c r="P24" s="11" t="s">
        <v>8</v>
      </c>
      <c r="Q24" s="11" t="s">
        <v>82</v>
      </c>
      <c r="R24" s="20" t="s">
        <v>298</v>
      </c>
    </row>
    <row r="25" spans="1:18" x14ac:dyDescent="0.3">
      <c r="A25" s="392" t="s">
        <v>2137</v>
      </c>
      <c r="B25" s="393">
        <f>SUM(B5:B23)</f>
        <v>1473</v>
      </c>
      <c r="C25" s="1">
        <f>(Tabla26[[#This Row],[Number of each in the study]]/$B$25)*100</f>
        <v>100</v>
      </c>
      <c r="M25"/>
      <c r="O25" s="4"/>
      <c r="P25" s="11" t="s">
        <v>9</v>
      </c>
      <c r="Q25" s="11" t="s">
        <v>82</v>
      </c>
      <c r="R25" s="20" t="s">
        <v>297</v>
      </c>
    </row>
    <row r="26" spans="1:18" ht="18.600000000000001" customHeight="1" x14ac:dyDescent="0.35">
      <c r="F26" s="362"/>
      <c r="G26" s="364"/>
      <c r="H26" s="363"/>
      <c r="I26" s="363"/>
      <c r="J26" s="362"/>
      <c r="K26" s="362"/>
      <c r="L26" s="362"/>
      <c r="M26" s="362"/>
      <c r="N26" s="362"/>
      <c r="O26" s="286"/>
      <c r="P26" s="11" t="s">
        <v>10</v>
      </c>
      <c r="Q26" s="11" t="s">
        <v>2065</v>
      </c>
      <c r="R26" s="20" t="s">
        <v>297</v>
      </c>
    </row>
    <row r="27" spans="1:18" ht="18" x14ac:dyDescent="0.35">
      <c r="D27" s="364"/>
      <c r="E27" s="364"/>
      <c r="F27" s="363"/>
      <c r="G27" s="24"/>
      <c r="H27" s="24"/>
      <c r="I27" s="24"/>
      <c r="J27" s="24"/>
      <c r="K27" s="24"/>
      <c r="L27" s="24"/>
      <c r="M27" s="24"/>
      <c r="N27" s="25"/>
      <c r="O27" s="286"/>
      <c r="P27" s="11" t="s">
        <v>11</v>
      </c>
      <c r="Q27" s="11" t="s">
        <v>2065</v>
      </c>
      <c r="R27" s="20" t="s">
        <v>297</v>
      </c>
    </row>
    <row r="28" spans="1:18" ht="18" x14ac:dyDescent="0.35">
      <c r="C28" s="789"/>
      <c r="D28" s="24"/>
      <c r="E28" s="24"/>
      <c r="F28" s="368"/>
      <c r="G28" s="367"/>
      <c r="H28" s="367"/>
      <c r="K28" s="361"/>
      <c r="L28" s="367"/>
      <c r="M28" s="367"/>
      <c r="N28" s="359"/>
      <c r="O28" s="286"/>
      <c r="P28" s="11" t="s">
        <v>12</v>
      </c>
      <c r="Q28" s="11" t="s">
        <v>2065</v>
      </c>
      <c r="R28" s="20" t="s">
        <v>298</v>
      </c>
    </row>
    <row r="29" spans="1:18" ht="18.600000000000001" thickBot="1" x14ac:dyDescent="0.4">
      <c r="B29" s="24"/>
      <c r="C29" s="790"/>
      <c r="E29" s="791"/>
      <c r="F29" s="368"/>
      <c r="G29" s="367"/>
      <c r="H29" s="367"/>
      <c r="K29" s="361"/>
      <c r="L29" s="367"/>
      <c r="M29" s="367"/>
      <c r="N29" s="359"/>
      <c r="O29" s="331"/>
      <c r="P29" s="12" t="s">
        <v>13</v>
      </c>
      <c r="Q29" s="11" t="s">
        <v>2065</v>
      </c>
      <c r="R29" s="21" t="s">
        <v>298</v>
      </c>
    </row>
    <row r="30" spans="1:18" ht="18.600000000000001" thickBot="1" x14ac:dyDescent="0.4">
      <c r="E30" s="791"/>
      <c r="F30" s="368"/>
      <c r="G30" s="367"/>
      <c r="H30" s="367"/>
      <c r="K30" s="361"/>
      <c r="L30" s="367"/>
      <c r="M30" s="367"/>
      <c r="N30" s="359"/>
      <c r="O30" s="332" t="s">
        <v>33</v>
      </c>
      <c r="P30" s="15"/>
      <c r="Q30" s="27"/>
      <c r="R30" s="16"/>
    </row>
    <row r="31" spans="1:18" x14ac:dyDescent="0.3">
      <c r="C31" s="305"/>
      <c r="E31" s="358"/>
      <c r="F31" s="368"/>
      <c r="G31" s="367"/>
      <c r="K31" s="361"/>
      <c r="L31" s="367"/>
      <c r="M31" s="367"/>
      <c r="N31" s="359"/>
      <c r="O31" s="333" t="s">
        <v>31</v>
      </c>
      <c r="P31" s="14" t="s">
        <v>26</v>
      </c>
      <c r="Q31" s="14" t="s">
        <v>2066</v>
      </c>
      <c r="R31" s="19" t="s">
        <v>1666</v>
      </c>
    </row>
    <row r="32" spans="1:18" x14ac:dyDescent="0.3">
      <c r="C32" s="305"/>
      <c r="E32" s="358"/>
      <c r="F32" s="368"/>
      <c r="G32" s="367"/>
      <c r="K32" s="361"/>
      <c r="L32" s="367"/>
      <c r="M32" s="367"/>
      <c r="N32" s="359"/>
      <c r="O32" s="334" t="s">
        <v>32</v>
      </c>
      <c r="P32" s="11" t="s">
        <v>26</v>
      </c>
      <c r="Q32" s="11" t="s">
        <v>301</v>
      </c>
      <c r="R32" s="19" t="s">
        <v>1667</v>
      </c>
    </row>
    <row r="33" spans="2:18" x14ac:dyDescent="0.3">
      <c r="E33" s="358"/>
      <c r="F33" s="368"/>
      <c r="G33" s="367"/>
      <c r="K33" s="361"/>
      <c r="L33" s="367"/>
      <c r="M33" s="367"/>
      <c r="N33" s="359"/>
      <c r="O33" s="286"/>
      <c r="P33" s="11" t="s">
        <v>26</v>
      </c>
      <c r="Q33" s="11" t="s">
        <v>302</v>
      </c>
      <c r="R33" s="19" t="s">
        <v>1668</v>
      </c>
    </row>
    <row r="34" spans="2:18" x14ac:dyDescent="0.3">
      <c r="F34" s="368"/>
      <c r="G34" s="367"/>
      <c r="K34" s="361"/>
      <c r="O34" s="335"/>
      <c r="P34" s="11" t="s">
        <v>965</v>
      </c>
      <c r="Q34" s="11" t="s">
        <v>962</v>
      </c>
      <c r="R34" s="20" t="s">
        <v>1669</v>
      </c>
    </row>
    <row r="35" spans="2:18" x14ac:dyDescent="0.3">
      <c r="F35" s="368"/>
      <c r="G35" s="367"/>
      <c r="K35" s="361"/>
      <c r="O35" s="335"/>
      <c r="P35" s="11" t="s">
        <v>964</v>
      </c>
      <c r="Q35" s="11" t="s">
        <v>963</v>
      </c>
      <c r="R35" s="20" t="s">
        <v>1669</v>
      </c>
    </row>
    <row r="36" spans="2:18" x14ac:dyDescent="0.3">
      <c r="F36" s="368"/>
      <c r="G36" s="367"/>
      <c r="K36" s="361"/>
      <c r="O36" s="286"/>
      <c r="P36" s="11" t="s">
        <v>966</v>
      </c>
      <c r="Q36" s="11" t="s">
        <v>968</v>
      </c>
      <c r="R36" s="20" t="s">
        <v>1669</v>
      </c>
    </row>
    <row r="37" spans="2:18" x14ac:dyDescent="0.3">
      <c r="F37" s="368"/>
      <c r="G37" s="367"/>
      <c r="K37" s="361"/>
      <c r="L37"/>
      <c r="O37" s="286"/>
      <c r="P37" s="11" t="s">
        <v>967</v>
      </c>
      <c r="Q37" s="11" t="s">
        <v>969</v>
      </c>
      <c r="R37" s="20" t="s">
        <v>1669</v>
      </c>
    </row>
    <row r="38" spans="2:18" x14ac:dyDescent="0.3">
      <c r="F38" s="368"/>
      <c r="G38" s="367"/>
      <c r="I38" s="361"/>
      <c r="K38" s="361"/>
      <c r="O38" s="286"/>
      <c r="P38" s="11" t="s">
        <v>27</v>
      </c>
      <c r="Q38" s="11" t="s">
        <v>23</v>
      </c>
      <c r="R38" s="20" t="s">
        <v>1670</v>
      </c>
    </row>
    <row r="39" spans="2:18" x14ac:dyDescent="0.3">
      <c r="F39" s="368"/>
      <c r="G39" s="367"/>
      <c r="I39" s="361"/>
      <c r="J39" s="361"/>
      <c r="K39" s="361"/>
      <c r="O39" s="286"/>
      <c r="P39" s="11" t="s">
        <v>27</v>
      </c>
      <c r="Q39" s="11" t="s">
        <v>25</v>
      </c>
      <c r="R39" s="20" t="s">
        <v>1671</v>
      </c>
    </row>
    <row r="40" spans="2:18" x14ac:dyDescent="0.3">
      <c r="F40" s="368"/>
      <c r="G40" s="367"/>
      <c r="K40" s="361"/>
      <c r="O40" s="286"/>
      <c r="P40" s="11" t="s">
        <v>970</v>
      </c>
      <c r="Q40" s="11" t="s">
        <v>303</v>
      </c>
      <c r="R40" s="19" t="s">
        <v>1672</v>
      </c>
    </row>
    <row r="41" spans="2:18" x14ac:dyDescent="0.3">
      <c r="F41" s="368"/>
      <c r="G41" s="367"/>
      <c r="K41" s="361"/>
      <c r="O41" s="286"/>
      <c r="P41" s="11" t="s">
        <v>972</v>
      </c>
      <c r="Q41" s="11" t="s">
        <v>973</v>
      </c>
      <c r="R41" s="20" t="s">
        <v>975</v>
      </c>
    </row>
    <row r="42" spans="2:18" x14ac:dyDescent="0.3">
      <c r="D42" s="367"/>
      <c r="E42" s="367"/>
      <c r="F42" s="368"/>
      <c r="G42" s="367"/>
      <c r="H42" s="367"/>
      <c r="I42" s="367"/>
      <c r="J42" s="370"/>
      <c r="K42"/>
      <c r="L42"/>
      <c r="M42" s="367"/>
      <c r="N42" s="359"/>
      <c r="O42" s="286"/>
      <c r="P42" s="11" t="s">
        <v>972</v>
      </c>
      <c r="Q42" s="11" t="s">
        <v>974</v>
      </c>
      <c r="R42" s="20" t="s">
        <v>975</v>
      </c>
    </row>
    <row r="43" spans="2:18" x14ac:dyDescent="0.3">
      <c r="B43" s="367"/>
      <c r="C43" s="370"/>
      <c r="D43" s="367"/>
      <c r="E43" s="367"/>
      <c r="F43" s="368"/>
      <c r="G43" s="367"/>
      <c r="H43" s="367"/>
      <c r="I43" s="367"/>
      <c r="J43" s="370"/>
      <c r="K43" s="361"/>
      <c r="L43" s="367"/>
      <c r="M43" s="367"/>
      <c r="N43" s="359"/>
      <c r="O43" s="286"/>
      <c r="P43" s="65" t="s">
        <v>971</v>
      </c>
      <c r="Q43" s="65" t="s">
        <v>976</v>
      </c>
      <c r="R43" s="19" t="s">
        <v>1673</v>
      </c>
    </row>
    <row r="44" spans="2:18" ht="15" thickBot="1" x14ac:dyDescent="0.35">
      <c r="B44" s="370"/>
      <c r="C44" s="370"/>
      <c r="O44" s="331"/>
      <c r="P44" s="12" t="s">
        <v>971</v>
      </c>
      <c r="Q44" s="12" t="s">
        <v>977</v>
      </c>
      <c r="R44" s="19" t="s">
        <v>1674</v>
      </c>
    </row>
    <row r="45" spans="2:18" ht="18.600000000000001" thickBot="1" x14ac:dyDescent="0.4">
      <c r="E45" s="361"/>
      <c r="F45" s="360"/>
      <c r="G45" s="361"/>
      <c r="J45" s="361"/>
      <c r="K45" s="361"/>
      <c r="L45" s="361"/>
      <c r="O45" s="332" t="s">
        <v>34</v>
      </c>
      <c r="P45" s="15"/>
      <c r="Q45" s="27"/>
      <c r="R45" s="16"/>
    </row>
    <row r="46" spans="2:18" x14ac:dyDescent="0.3">
      <c r="E46" s="361"/>
      <c r="F46" s="360"/>
      <c r="G46" s="361"/>
      <c r="J46" s="361"/>
      <c r="K46" s="361"/>
      <c r="L46" s="361"/>
      <c r="O46" s="336" t="s">
        <v>41</v>
      </c>
      <c r="P46" s="14" t="s">
        <v>35</v>
      </c>
      <c r="Q46" s="14" t="s">
        <v>2067</v>
      </c>
      <c r="R46" s="19" t="s">
        <v>1675</v>
      </c>
    </row>
    <row r="47" spans="2:18" x14ac:dyDescent="0.3">
      <c r="E47" s="361"/>
      <c r="F47" s="360"/>
      <c r="G47" s="361"/>
      <c r="J47" s="361"/>
      <c r="K47" s="361"/>
      <c r="L47" s="361"/>
      <c r="O47" s="337" t="s">
        <v>42</v>
      </c>
      <c r="P47" s="11" t="s">
        <v>981</v>
      </c>
      <c r="Q47" s="11" t="s">
        <v>304</v>
      </c>
      <c r="R47" s="19" t="s">
        <v>1675</v>
      </c>
    </row>
    <row r="48" spans="2:18" x14ac:dyDescent="0.3">
      <c r="E48" s="361"/>
      <c r="F48" s="360"/>
      <c r="G48" s="361"/>
      <c r="J48" s="361"/>
      <c r="K48" s="361"/>
      <c r="L48" s="361"/>
      <c r="O48" s="335"/>
      <c r="P48" s="11" t="s">
        <v>982</v>
      </c>
      <c r="Q48" s="11" t="s">
        <v>304</v>
      </c>
      <c r="R48" s="19" t="s">
        <v>1675</v>
      </c>
    </row>
    <row r="49" spans="3:18" x14ac:dyDescent="0.3">
      <c r="E49" s="361"/>
      <c r="F49" s="360"/>
      <c r="G49" s="361"/>
      <c r="J49" s="361"/>
      <c r="K49" s="361"/>
      <c r="L49" s="361"/>
      <c r="O49" s="286"/>
      <c r="P49" s="11" t="s">
        <v>980</v>
      </c>
      <c r="Q49" s="11" t="s">
        <v>304</v>
      </c>
      <c r="R49" s="19" t="s">
        <v>1676</v>
      </c>
    </row>
    <row r="50" spans="3:18" x14ac:dyDescent="0.3">
      <c r="E50" s="361"/>
      <c r="F50" s="360"/>
      <c r="G50" s="361"/>
      <c r="J50" s="361"/>
      <c r="K50" s="361"/>
      <c r="L50" s="361"/>
      <c r="M50"/>
      <c r="O50" s="335"/>
      <c r="P50" s="11" t="s">
        <v>983</v>
      </c>
      <c r="Q50" s="11" t="s">
        <v>305</v>
      </c>
      <c r="R50" s="19" t="s">
        <v>1676</v>
      </c>
    </row>
    <row r="51" spans="3:18" x14ac:dyDescent="0.3">
      <c r="E51" s="361"/>
      <c r="F51" s="360"/>
      <c r="G51" s="361"/>
      <c r="J51" s="361"/>
      <c r="K51" s="361"/>
      <c r="L51" s="361"/>
      <c r="O51" s="286"/>
      <c r="P51" s="11" t="s">
        <v>984</v>
      </c>
      <c r="Q51" s="11" t="s">
        <v>305</v>
      </c>
      <c r="R51" s="19" t="s">
        <v>1676</v>
      </c>
    </row>
    <row r="52" spans="3:18" x14ac:dyDescent="0.3">
      <c r="E52" s="361"/>
      <c r="F52" s="360"/>
      <c r="G52" s="361"/>
      <c r="J52" s="361"/>
      <c r="K52" s="361"/>
      <c r="L52" s="361"/>
      <c r="O52" s="286"/>
      <c r="P52" s="11" t="s">
        <v>39</v>
      </c>
      <c r="Q52" s="11" t="s">
        <v>306</v>
      </c>
      <c r="R52" s="19" t="s">
        <v>1676</v>
      </c>
    </row>
    <row r="53" spans="3:18" x14ac:dyDescent="0.3">
      <c r="E53" s="361"/>
      <c r="F53" s="360"/>
      <c r="G53" s="361"/>
      <c r="J53" s="361"/>
      <c r="K53" s="361"/>
      <c r="L53" s="361"/>
      <c r="O53" s="286"/>
      <c r="P53" s="11" t="s">
        <v>986</v>
      </c>
      <c r="Q53" s="11" t="s">
        <v>428</v>
      </c>
      <c r="R53" s="20" t="s">
        <v>1677</v>
      </c>
    </row>
    <row r="54" spans="3:18" x14ac:dyDescent="0.3">
      <c r="E54" s="361"/>
      <c r="F54" s="360"/>
      <c r="G54" s="361"/>
      <c r="I54" s="367"/>
      <c r="J54" s="361"/>
      <c r="K54" s="361"/>
      <c r="L54" s="361"/>
      <c r="O54" s="286"/>
      <c r="P54" s="11" t="s">
        <v>987</v>
      </c>
      <c r="Q54" s="11" t="s">
        <v>428</v>
      </c>
      <c r="R54" s="20" t="s">
        <v>1678</v>
      </c>
    </row>
    <row r="55" spans="3:18" x14ac:dyDescent="0.3">
      <c r="H55"/>
      <c r="N55" s="386"/>
      <c r="O55" s="286"/>
      <c r="P55" s="11" t="s">
        <v>40</v>
      </c>
      <c r="Q55" s="11" t="s">
        <v>307</v>
      </c>
      <c r="R55" s="20" t="s">
        <v>1679</v>
      </c>
    </row>
    <row r="56" spans="3:18" x14ac:dyDescent="0.3">
      <c r="F56" s="360"/>
      <c r="G56"/>
      <c r="K56" s="361"/>
      <c r="O56" s="286"/>
      <c r="P56" s="11" t="s">
        <v>991</v>
      </c>
      <c r="Q56" s="11" t="s">
        <v>307</v>
      </c>
      <c r="R56" s="66" t="s">
        <v>1680</v>
      </c>
    </row>
    <row r="57" spans="3:18" ht="15" thickBot="1" x14ac:dyDescent="0.35">
      <c r="D57"/>
      <c r="F57" s="360"/>
      <c r="G57" s="361"/>
      <c r="K57" s="361"/>
      <c r="O57" s="331"/>
      <c r="P57" s="11" t="s">
        <v>992</v>
      </c>
      <c r="Q57" s="11" t="s">
        <v>307</v>
      </c>
      <c r="R57" s="66" t="s">
        <v>1681</v>
      </c>
    </row>
    <row r="58" spans="3:18" ht="18.600000000000001" thickBot="1" x14ac:dyDescent="0.4">
      <c r="E58" s="361"/>
      <c r="G58"/>
      <c r="K58" s="361"/>
      <c r="O58" s="332" t="s">
        <v>43</v>
      </c>
      <c r="P58" s="15"/>
      <c r="Q58" s="27"/>
      <c r="R58" s="16"/>
    </row>
    <row r="59" spans="3:18" x14ac:dyDescent="0.3">
      <c r="K59" s="361"/>
      <c r="O59" s="338" t="s">
        <v>49</v>
      </c>
      <c r="P59" s="14" t="s">
        <v>44</v>
      </c>
      <c r="Q59" s="14" t="s">
        <v>428</v>
      </c>
      <c r="R59" s="19" t="s">
        <v>994</v>
      </c>
    </row>
    <row r="60" spans="3:18" x14ac:dyDescent="0.3">
      <c r="C60"/>
      <c r="K60" s="361"/>
      <c r="O60" s="337" t="s">
        <v>50</v>
      </c>
      <c r="P60" s="11" t="s">
        <v>45</v>
      </c>
      <c r="Q60" s="11" t="s">
        <v>428</v>
      </c>
      <c r="R60" s="20" t="s">
        <v>995</v>
      </c>
    </row>
    <row r="61" spans="3:18" x14ac:dyDescent="0.3">
      <c r="H61"/>
      <c r="K61" s="361"/>
      <c r="O61" s="286"/>
      <c r="P61" s="11" t="s">
        <v>46</v>
      </c>
      <c r="Q61" s="11" t="s">
        <v>2068</v>
      </c>
      <c r="R61" s="20" t="s">
        <v>1682</v>
      </c>
    </row>
    <row r="62" spans="3:18" ht="15" thickBot="1" x14ac:dyDescent="0.35">
      <c r="F62" s="368"/>
      <c r="G62" s="367"/>
      <c r="K62" s="361"/>
      <c r="O62" s="286"/>
      <c r="P62" s="11" t="s">
        <v>48</v>
      </c>
      <c r="Q62" s="11" t="s">
        <v>2068</v>
      </c>
      <c r="R62" s="20" t="s">
        <v>1683</v>
      </c>
    </row>
    <row r="63" spans="3:18" ht="18.600000000000001" thickBot="1" x14ac:dyDescent="0.4">
      <c r="F63" s="368"/>
      <c r="G63" s="367"/>
      <c r="H63"/>
      <c r="K63" s="361"/>
      <c r="O63" s="332" t="s">
        <v>51</v>
      </c>
      <c r="P63" s="15"/>
      <c r="Q63" s="27"/>
      <c r="R63" s="16"/>
    </row>
    <row r="64" spans="3:18" x14ac:dyDescent="0.3">
      <c r="F64" s="368"/>
      <c r="G64" s="367"/>
      <c r="K64" s="361"/>
      <c r="O64" s="336" t="s">
        <v>68</v>
      </c>
      <c r="P64" s="14" t="s">
        <v>52</v>
      </c>
      <c r="Q64" s="14" t="s">
        <v>2069</v>
      </c>
      <c r="R64" s="19" t="s">
        <v>1684</v>
      </c>
    </row>
    <row r="65" spans="1:18" x14ac:dyDescent="0.3">
      <c r="F65" s="368"/>
      <c r="G65" s="367"/>
      <c r="K65" s="361"/>
      <c r="O65" s="337" t="s">
        <v>69</v>
      </c>
      <c r="P65" s="11" t="s">
        <v>53</v>
      </c>
      <c r="Q65" s="11" t="s">
        <v>2069</v>
      </c>
      <c r="R65" s="20" t="s">
        <v>1685</v>
      </c>
    </row>
    <row r="66" spans="1:18" x14ac:dyDescent="0.3">
      <c r="F66" s="368"/>
      <c r="G66" s="367"/>
      <c r="K66" s="361"/>
      <c r="O66" s="335"/>
      <c r="P66" s="11" t="s">
        <v>54</v>
      </c>
      <c r="Q66" s="11" t="s">
        <v>2069</v>
      </c>
      <c r="R66" s="20" t="s">
        <v>1686</v>
      </c>
    </row>
    <row r="67" spans="1:18" x14ac:dyDescent="0.3">
      <c r="F67" s="368"/>
      <c r="G67" s="367"/>
      <c r="K67" s="361"/>
      <c r="O67" s="286"/>
      <c r="P67" s="11" t="s">
        <v>55</v>
      </c>
      <c r="Q67" s="11" t="s">
        <v>2069</v>
      </c>
      <c r="R67" s="20" t="s">
        <v>1687</v>
      </c>
    </row>
    <row r="68" spans="1:18" x14ac:dyDescent="0.3">
      <c r="F68" s="368"/>
      <c r="G68" s="367"/>
      <c r="K68" s="361"/>
      <c r="O68" s="286"/>
      <c r="P68" s="11" t="s">
        <v>60</v>
      </c>
      <c r="Q68" s="11" t="s">
        <v>2069</v>
      </c>
      <c r="R68" s="20" t="s">
        <v>1688</v>
      </c>
    </row>
    <row r="69" spans="1:18" x14ac:dyDescent="0.3">
      <c r="B69" s="367"/>
      <c r="C69" s="367"/>
      <c r="F69" s="368"/>
      <c r="G69" s="367"/>
      <c r="K69" s="361"/>
      <c r="O69" s="286"/>
      <c r="P69" s="11" t="s">
        <v>56</v>
      </c>
      <c r="Q69" s="11" t="s">
        <v>2069</v>
      </c>
      <c r="R69" s="20" t="s">
        <v>1689</v>
      </c>
    </row>
    <row r="70" spans="1:18" x14ac:dyDescent="0.3">
      <c r="O70" s="286"/>
      <c r="P70" s="11" t="s">
        <v>57</v>
      </c>
      <c r="Q70" s="11" t="s">
        <v>2069</v>
      </c>
      <c r="R70" s="20" t="s">
        <v>1690</v>
      </c>
    </row>
    <row r="71" spans="1:18" ht="18" x14ac:dyDescent="0.35">
      <c r="A71" s="365"/>
      <c r="F71" s="360"/>
      <c r="G71" s="361"/>
      <c r="K71" s="361"/>
      <c r="O71" s="286"/>
      <c r="P71" s="11" t="s">
        <v>58</v>
      </c>
      <c r="Q71" s="11" t="s">
        <v>424</v>
      </c>
      <c r="R71" s="20" t="s">
        <v>1691</v>
      </c>
    </row>
    <row r="72" spans="1:18" x14ac:dyDescent="0.3">
      <c r="A72" s="366"/>
      <c r="F72" s="360"/>
      <c r="G72" s="361"/>
      <c r="K72" s="361"/>
      <c r="O72" s="286"/>
      <c r="P72" s="11" t="s">
        <v>61</v>
      </c>
      <c r="Q72" s="11" t="s">
        <v>424</v>
      </c>
      <c r="R72" s="20" t="s">
        <v>1692</v>
      </c>
    </row>
    <row r="73" spans="1:18" x14ac:dyDescent="0.3">
      <c r="A73" s="371"/>
      <c r="F73" s="360"/>
      <c r="G73" s="361"/>
      <c r="K73" s="361"/>
      <c r="O73" s="286"/>
      <c r="P73" s="11" t="s">
        <v>1006</v>
      </c>
      <c r="Q73" s="11" t="s">
        <v>1339</v>
      </c>
      <c r="R73" s="20" t="s">
        <v>1693</v>
      </c>
    </row>
    <row r="74" spans="1:18" x14ac:dyDescent="0.3">
      <c r="A74" s="369"/>
      <c r="F74" s="360"/>
      <c r="G74" s="361"/>
      <c r="K74" s="361"/>
      <c r="O74" s="286"/>
      <c r="P74" s="11" t="s">
        <v>1338</v>
      </c>
      <c r="Q74" s="11" t="s">
        <v>2070</v>
      </c>
      <c r="R74" s="20" t="s">
        <v>1694</v>
      </c>
    </row>
    <row r="75" spans="1:18" x14ac:dyDescent="0.3">
      <c r="F75" s="360"/>
      <c r="G75" s="361"/>
      <c r="K75" s="361"/>
      <c r="O75" s="286"/>
      <c r="P75" s="11" t="s">
        <v>1341</v>
      </c>
      <c r="Q75" s="11" t="s">
        <v>2071</v>
      </c>
      <c r="R75" s="20" t="s">
        <v>1694</v>
      </c>
    </row>
    <row r="76" spans="1:18" x14ac:dyDescent="0.3">
      <c r="A76" s="369"/>
      <c r="F76" s="360"/>
      <c r="G76" s="361"/>
      <c r="K76" s="361"/>
      <c r="O76" s="286"/>
      <c r="P76" s="11" t="s">
        <v>1342</v>
      </c>
      <c r="Q76" s="11" t="s">
        <v>2072</v>
      </c>
      <c r="R76" s="20" t="s">
        <v>1694</v>
      </c>
    </row>
    <row r="77" spans="1:18" x14ac:dyDescent="0.3">
      <c r="F77" s="360"/>
      <c r="G77" s="361"/>
      <c r="K77" s="361"/>
      <c r="O77" s="286"/>
      <c r="P77" s="11" t="s">
        <v>63</v>
      </c>
      <c r="Q77" s="11" t="s">
        <v>2071</v>
      </c>
      <c r="R77" s="20" t="s">
        <v>1695</v>
      </c>
    </row>
    <row r="78" spans="1:18" x14ac:dyDescent="0.3">
      <c r="F78" s="360"/>
      <c r="G78" s="361"/>
      <c r="K78" s="361"/>
      <c r="O78" s="286"/>
      <c r="P78" s="11" t="s">
        <v>65</v>
      </c>
      <c r="Q78" s="11" t="s">
        <v>82</v>
      </c>
      <c r="R78" s="20" t="s">
        <v>1696</v>
      </c>
    </row>
    <row r="79" spans="1:18" x14ac:dyDescent="0.3">
      <c r="F79" s="360"/>
      <c r="G79" s="361"/>
      <c r="K79" s="361"/>
      <c r="O79" s="286"/>
      <c r="P79" s="11" t="s">
        <v>66</v>
      </c>
      <c r="Q79" s="11" t="s">
        <v>82</v>
      </c>
      <c r="R79" s="20" t="s">
        <v>1696</v>
      </c>
    </row>
    <row r="80" spans="1:18" ht="15" thickBot="1" x14ac:dyDescent="0.35">
      <c r="J80" s="361"/>
      <c r="K80" s="361"/>
      <c r="O80" s="339"/>
      <c r="P80" s="13" t="s">
        <v>67</v>
      </c>
      <c r="Q80" s="11" t="s">
        <v>82</v>
      </c>
      <c r="R80" s="20" t="s">
        <v>1696</v>
      </c>
    </row>
    <row r="81" spans="1:18" ht="18.600000000000001" thickBot="1" x14ac:dyDescent="0.4">
      <c r="H81" s="367"/>
      <c r="I81" s="367"/>
      <c r="J81" s="367"/>
      <c r="K81" s="361"/>
      <c r="L81" s="367"/>
      <c r="M81" s="367"/>
      <c r="N81" s="359"/>
      <c r="O81" s="332" t="s">
        <v>70</v>
      </c>
      <c r="P81" s="15"/>
      <c r="Q81" s="27"/>
      <c r="R81" s="16"/>
    </row>
    <row r="82" spans="1:18" x14ac:dyDescent="0.3">
      <c r="K82" s="361"/>
      <c r="N82" s="359"/>
      <c r="O82" s="336" t="s">
        <v>75</v>
      </c>
      <c r="P82" s="14" t="s">
        <v>71</v>
      </c>
      <c r="Q82" s="14" t="s">
        <v>2073</v>
      </c>
      <c r="R82" s="19" t="s">
        <v>73</v>
      </c>
    </row>
    <row r="83" spans="1:18" x14ac:dyDescent="0.3">
      <c r="O83" s="337" t="s">
        <v>76</v>
      </c>
      <c r="P83" s="11" t="s">
        <v>74</v>
      </c>
      <c r="Q83" s="14" t="s">
        <v>2073</v>
      </c>
      <c r="R83" s="20"/>
    </row>
    <row r="84" spans="1:18" ht="18.600000000000001" thickBot="1" x14ac:dyDescent="0.4">
      <c r="A84" s="365"/>
      <c r="K84" s="361"/>
      <c r="M84" s="361"/>
      <c r="O84" s="339"/>
      <c r="P84" s="13"/>
      <c r="Q84" s="13"/>
      <c r="R84" s="22"/>
    </row>
    <row r="85" spans="1:18" ht="18.600000000000001" thickBot="1" x14ac:dyDescent="0.4">
      <c r="A85" s="366"/>
      <c r="K85" s="361"/>
      <c r="M85" s="361"/>
      <c r="O85" s="340" t="s">
        <v>1333</v>
      </c>
      <c r="P85" s="15"/>
      <c r="Q85" s="27"/>
      <c r="R85" s="16"/>
    </row>
    <row r="86" spans="1:18" x14ac:dyDescent="0.3">
      <c r="A86" s="371"/>
      <c r="K86" s="361"/>
      <c r="O86" s="341" t="s">
        <v>1335</v>
      </c>
      <c r="P86" s="65" t="s">
        <v>1334</v>
      </c>
      <c r="Q86" s="65" t="s">
        <v>15</v>
      </c>
      <c r="R86" s="66" t="s">
        <v>1697</v>
      </c>
    </row>
    <row r="87" spans="1:18" x14ac:dyDescent="0.3">
      <c r="K87" s="361"/>
      <c r="O87" s="40" t="s">
        <v>1336</v>
      </c>
      <c r="P87" s="65" t="s">
        <v>1332</v>
      </c>
      <c r="Q87" s="65" t="s">
        <v>15</v>
      </c>
      <c r="R87" s="66" t="s">
        <v>1698</v>
      </c>
    </row>
    <row r="88" spans="1:18" ht="15" thickBot="1" x14ac:dyDescent="0.35">
      <c r="O88" s="286"/>
      <c r="P88" s="65"/>
      <c r="Q88" s="65"/>
      <c r="R88" s="4"/>
    </row>
    <row r="89" spans="1:18" ht="18.600000000000001" thickBot="1" x14ac:dyDescent="0.4">
      <c r="A89" s="365"/>
      <c r="K89" s="361"/>
      <c r="O89" s="332" t="s">
        <v>78</v>
      </c>
      <c r="P89" s="15"/>
      <c r="Q89" s="27"/>
      <c r="R89" s="16"/>
    </row>
    <row r="90" spans="1:18" x14ac:dyDescent="0.3">
      <c r="A90" s="366"/>
      <c r="K90" s="361"/>
      <c r="O90" s="333" t="s">
        <v>343</v>
      </c>
      <c r="P90" s="14" t="s">
        <v>1009</v>
      </c>
      <c r="Q90" s="14" t="s">
        <v>2074</v>
      </c>
      <c r="R90" s="19" t="s">
        <v>1700</v>
      </c>
    </row>
    <row r="91" spans="1:18" x14ac:dyDescent="0.3">
      <c r="A91" s="371"/>
      <c r="K91" s="361"/>
      <c r="O91" s="334" t="s">
        <v>344</v>
      </c>
      <c r="P91" s="14" t="s">
        <v>1010</v>
      </c>
      <c r="Q91" s="14" t="s">
        <v>2075</v>
      </c>
      <c r="R91" s="19" t="s">
        <v>1701</v>
      </c>
    </row>
    <row r="92" spans="1:18" ht="15" thickBot="1" x14ac:dyDescent="0.35">
      <c r="A92" s="369"/>
      <c r="K92" s="361"/>
      <c r="O92" s="339"/>
      <c r="P92" s="14" t="s">
        <v>1011</v>
      </c>
      <c r="Q92" s="14" t="s">
        <v>2075</v>
      </c>
      <c r="R92" s="19" t="s">
        <v>1702</v>
      </c>
    </row>
    <row r="93" spans="1:18" ht="18.600000000000001" thickBot="1" x14ac:dyDescent="0.4">
      <c r="K93" s="361"/>
      <c r="O93" s="332" t="s">
        <v>79</v>
      </c>
      <c r="P93" s="15"/>
      <c r="Q93" s="27"/>
      <c r="R93" s="16"/>
    </row>
    <row r="94" spans="1:18" x14ac:dyDescent="0.3">
      <c r="K94" s="361"/>
      <c r="O94" s="336" t="s">
        <v>341</v>
      </c>
      <c r="P94" s="14" t="s">
        <v>80</v>
      </c>
      <c r="Q94" s="14" t="s">
        <v>424</v>
      </c>
      <c r="R94" s="19" t="s">
        <v>1703</v>
      </c>
    </row>
    <row r="95" spans="1:18" ht="15" thickBot="1" x14ac:dyDescent="0.35">
      <c r="K95" s="361"/>
      <c r="O95" s="252" t="s">
        <v>342</v>
      </c>
      <c r="P95" s="13" t="s">
        <v>81</v>
      </c>
      <c r="Q95" s="13" t="s">
        <v>424</v>
      </c>
      <c r="R95" s="19" t="s">
        <v>1704</v>
      </c>
    </row>
    <row r="96" spans="1:18" ht="18.600000000000001" thickBot="1" x14ac:dyDescent="0.4">
      <c r="K96" s="361"/>
      <c r="O96" s="332" t="s">
        <v>83</v>
      </c>
      <c r="P96" s="15"/>
      <c r="Q96" s="27"/>
      <c r="R96" s="16"/>
    </row>
    <row r="97" spans="1:18" x14ac:dyDescent="0.3">
      <c r="K97" s="361"/>
      <c r="O97" s="336" t="s">
        <v>94</v>
      </c>
      <c r="P97" s="14" t="s">
        <v>84</v>
      </c>
      <c r="Q97" s="14" t="s">
        <v>2076</v>
      </c>
      <c r="R97" s="19" t="s">
        <v>88</v>
      </c>
    </row>
    <row r="98" spans="1:18" x14ac:dyDescent="0.3">
      <c r="F98" s="360"/>
      <c r="G98" s="361"/>
      <c r="K98" s="361"/>
      <c r="O98" s="337" t="s">
        <v>95</v>
      </c>
      <c r="P98" s="11" t="s">
        <v>86</v>
      </c>
      <c r="Q98" s="11" t="s">
        <v>2077</v>
      </c>
      <c r="R98" s="20" t="s">
        <v>87</v>
      </c>
    </row>
    <row r="99" spans="1:18" x14ac:dyDescent="0.3">
      <c r="F99" s="360"/>
      <c r="G99" s="361"/>
      <c r="K99" s="361"/>
      <c r="O99" s="342" t="s">
        <v>1346</v>
      </c>
      <c r="P99" s="11" t="s">
        <v>89</v>
      </c>
      <c r="Q99" s="11" t="s">
        <v>2077</v>
      </c>
      <c r="R99" s="20" t="s">
        <v>90</v>
      </c>
    </row>
    <row r="100" spans="1:18" x14ac:dyDescent="0.3">
      <c r="F100" s="360"/>
      <c r="G100" s="361"/>
      <c r="K100" s="361"/>
      <c r="O100" s="286"/>
      <c r="P100" s="11" t="s">
        <v>91</v>
      </c>
      <c r="Q100" s="11" t="s">
        <v>2077</v>
      </c>
      <c r="R100" s="20" t="s">
        <v>92</v>
      </c>
    </row>
    <row r="101" spans="1:18" ht="15" thickBot="1" x14ac:dyDescent="0.35">
      <c r="F101" s="360"/>
      <c r="G101" s="361"/>
      <c r="K101" s="361"/>
      <c r="O101" s="286"/>
      <c r="P101" s="11" t="s">
        <v>93</v>
      </c>
      <c r="Q101" s="11" t="s">
        <v>2077</v>
      </c>
      <c r="R101" s="20" t="s">
        <v>92</v>
      </c>
    </row>
    <row r="102" spans="1:18" ht="18.600000000000001" thickBot="1" x14ac:dyDescent="0.4">
      <c r="F102" s="360"/>
      <c r="G102" s="361"/>
      <c r="K102" s="361"/>
      <c r="L102" s="361"/>
      <c r="O102" s="332" t="s">
        <v>96</v>
      </c>
      <c r="P102" s="15"/>
      <c r="Q102" s="27"/>
      <c r="R102" s="16"/>
    </row>
    <row r="103" spans="1:18" x14ac:dyDescent="0.3">
      <c r="F103" s="360"/>
      <c r="G103" s="361"/>
      <c r="K103" s="361"/>
      <c r="L103" s="361"/>
      <c r="O103" s="338" t="s">
        <v>104</v>
      </c>
      <c r="P103" s="14" t="s">
        <v>97</v>
      </c>
      <c r="Q103" s="14" t="s">
        <v>98</v>
      </c>
      <c r="R103" s="19" t="s">
        <v>1705</v>
      </c>
    </row>
    <row r="104" spans="1:18" x14ac:dyDescent="0.3">
      <c r="F104" s="360"/>
      <c r="G104" s="361"/>
      <c r="K104" s="361"/>
      <c r="L104" s="361"/>
      <c r="O104" s="337" t="s">
        <v>105</v>
      </c>
      <c r="P104" s="11" t="s">
        <v>99</v>
      </c>
      <c r="Q104" s="14" t="s">
        <v>98</v>
      </c>
      <c r="R104" s="20" t="s">
        <v>1706</v>
      </c>
    </row>
    <row r="105" spans="1:18" x14ac:dyDescent="0.3">
      <c r="F105" s="360"/>
      <c r="G105" s="361"/>
      <c r="K105" s="361"/>
      <c r="L105" s="361"/>
      <c r="O105" s="286"/>
      <c r="P105" s="11" t="s">
        <v>100</v>
      </c>
      <c r="Q105" s="14" t="s">
        <v>98</v>
      </c>
      <c r="R105" s="20" t="s">
        <v>1705</v>
      </c>
    </row>
    <row r="106" spans="1:18" x14ac:dyDescent="0.3">
      <c r="O106" s="286"/>
      <c r="P106" s="11" t="s">
        <v>101</v>
      </c>
      <c r="Q106" s="11" t="s">
        <v>82</v>
      </c>
      <c r="R106" s="20" t="s">
        <v>1705</v>
      </c>
    </row>
    <row r="107" spans="1:18" ht="18" x14ac:dyDescent="0.35">
      <c r="A107" s="365"/>
      <c r="E107" s="361"/>
      <c r="F107" s="360"/>
      <c r="G107" s="361"/>
      <c r="K107" s="361"/>
      <c r="M107" s="361"/>
      <c r="O107" s="286"/>
      <c r="P107" s="11" t="s">
        <v>102</v>
      </c>
      <c r="Q107" s="11" t="s">
        <v>82</v>
      </c>
      <c r="R107" s="20" t="s">
        <v>1705</v>
      </c>
    </row>
    <row r="108" spans="1:18" ht="15" thickBot="1" x14ac:dyDescent="0.35">
      <c r="A108" s="366"/>
      <c r="O108" s="286"/>
      <c r="P108" s="11" t="s">
        <v>103</v>
      </c>
      <c r="Q108" s="11" t="s">
        <v>82</v>
      </c>
      <c r="R108" s="20" t="s">
        <v>1705</v>
      </c>
    </row>
    <row r="109" spans="1:18" ht="18.600000000000001" thickBot="1" x14ac:dyDescent="0.4">
      <c r="A109" s="371"/>
      <c r="O109" s="332" t="s">
        <v>106</v>
      </c>
      <c r="P109" s="15"/>
      <c r="Q109" s="27"/>
      <c r="R109" s="16"/>
    </row>
    <row r="110" spans="1:18" x14ac:dyDescent="0.3">
      <c r="O110" s="338" t="s">
        <v>134</v>
      </c>
      <c r="P110" s="11" t="s">
        <v>108</v>
      </c>
      <c r="Q110" s="11" t="s">
        <v>308</v>
      </c>
      <c r="R110" s="20" t="s">
        <v>1707</v>
      </c>
    </row>
    <row r="111" spans="1:18" ht="18" x14ac:dyDescent="0.35">
      <c r="A111" s="24"/>
      <c r="D111" s="367"/>
      <c r="E111" s="121"/>
      <c r="F111" s="368"/>
      <c r="G111" s="367"/>
      <c r="H111" s="367"/>
      <c r="I111" s="121"/>
      <c r="J111" s="121"/>
      <c r="K111" s="367"/>
      <c r="L111" s="367"/>
      <c r="M111" s="367"/>
      <c r="N111" s="359"/>
      <c r="O111" s="337" t="s">
        <v>135</v>
      </c>
      <c r="P111" s="11" t="s">
        <v>109</v>
      </c>
      <c r="Q111" s="11" t="s">
        <v>308</v>
      </c>
      <c r="R111" s="20" t="s">
        <v>1024</v>
      </c>
    </row>
    <row r="112" spans="1:18" x14ac:dyDescent="0.3">
      <c r="A112" s="369"/>
      <c r="B112" s="367"/>
      <c r="C112" s="367"/>
      <c r="D112" s="367"/>
      <c r="E112" s="121"/>
      <c r="F112" s="368"/>
      <c r="G112" s="367"/>
      <c r="H112" s="367"/>
      <c r="I112" s="121"/>
      <c r="J112" s="121"/>
      <c r="K112" s="367"/>
      <c r="L112" s="367"/>
      <c r="M112" s="367"/>
      <c r="N112" s="359"/>
      <c r="O112" s="286"/>
      <c r="P112" s="11" t="s">
        <v>110</v>
      </c>
      <c r="Q112" s="11" t="s">
        <v>309</v>
      </c>
      <c r="R112" s="20" t="s">
        <v>1025</v>
      </c>
    </row>
    <row r="113" spans="1:18" x14ac:dyDescent="0.3">
      <c r="A113" s="1"/>
      <c r="B113" s="367"/>
      <c r="C113" s="367"/>
      <c r="D113" s="367"/>
      <c r="E113" s="121"/>
      <c r="F113" s="368"/>
      <c r="G113" s="367"/>
      <c r="H113" s="367"/>
      <c r="I113" s="367"/>
      <c r="J113" s="367"/>
      <c r="K113" s="367"/>
      <c r="L113" s="367"/>
      <c r="M113" s="367"/>
      <c r="O113" s="286"/>
      <c r="P113" s="11" t="s">
        <v>111</v>
      </c>
      <c r="Q113" s="11" t="s">
        <v>314</v>
      </c>
      <c r="R113" s="20" t="s">
        <v>1026</v>
      </c>
    </row>
    <row r="114" spans="1:18" x14ac:dyDescent="0.3">
      <c r="B114" s="367"/>
      <c r="C114" s="367"/>
      <c r="O114" s="286"/>
      <c r="P114" s="11" t="s">
        <v>1027</v>
      </c>
      <c r="Q114" s="14" t="s">
        <v>424</v>
      </c>
      <c r="R114" s="19" t="s">
        <v>1021</v>
      </c>
    </row>
    <row r="115" spans="1:18" ht="18" x14ac:dyDescent="0.35">
      <c r="A115" s="365"/>
      <c r="F115" s="360"/>
      <c r="G115" s="361"/>
      <c r="O115" s="286"/>
      <c r="P115" s="11" t="s">
        <v>1028</v>
      </c>
      <c r="Q115" s="14" t="s">
        <v>424</v>
      </c>
      <c r="R115" s="19" t="s">
        <v>1020</v>
      </c>
    </row>
    <row r="116" spans="1:18" x14ac:dyDescent="0.3">
      <c r="A116" s="369"/>
      <c r="F116" s="360"/>
      <c r="G116" s="361"/>
      <c r="J116" s="361"/>
      <c r="O116" s="286"/>
      <c r="P116" s="11" t="s">
        <v>112</v>
      </c>
      <c r="Q116" s="14" t="s">
        <v>424</v>
      </c>
      <c r="R116" s="19" t="s">
        <v>1029</v>
      </c>
    </row>
    <row r="117" spans="1:18" x14ac:dyDescent="0.3">
      <c r="A117" s="372"/>
      <c r="F117" s="360"/>
      <c r="G117" s="361"/>
      <c r="J117" s="361"/>
      <c r="O117" s="286" t="s">
        <v>1347</v>
      </c>
      <c r="P117" s="11" t="s">
        <v>113</v>
      </c>
      <c r="Q117" s="14" t="s">
        <v>424</v>
      </c>
      <c r="R117" s="20" t="s">
        <v>1032</v>
      </c>
    </row>
    <row r="118" spans="1:18" x14ac:dyDescent="0.3">
      <c r="O118" s="286" t="s">
        <v>1041</v>
      </c>
      <c r="P118" s="11" t="s">
        <v>114</v>
      </c>
      <c r="Q118" s="14" t="s">
        <v>424</v>
      </c>
      <c r="R118" s="20" t="s">
        <v>1031</v>
      </c>
    </row>
    <row r="119" spans="1:18" ht="18" x14ac:dyDescent="0.35">
      <c r="A119" s="365"/>
      <c r="F119" s="360"/>
      <c r="G119" s="361"/>
      <c r="K119" s="361"/>
      <c r="L119" s="361"/>
      <c r="O119" s="286"/>
      <c r="P119" s="11" t="s">
        <v>1030</v>
      </c>
      <c r="Q119" s="14" t="s">
        <v>424</v>
      </c>
      <c r="R119" s="20" t="s">
        <v>1022</v>
      </c>
    </row>
    <row r="120" spans="1:18" x14ac:dyDescent="0.3">
      <c r="A120" s="366"/>
      <c r="F120" s="360"/>
      <c r="G120" s="361"/>
      <c r="K120" s="361"/>
      <c r="L120" s="361"/>
      <c r="O120" s="286"/>
      <c r="P120" s="11" t="s">
        <v>115</v>
      </c>
      <c r="Q120" s="14" t="s">
        <v>424</v>
      </c>
      <c r="R120" s="20" t="s">
        <v>1034</v>
      </c>
    </row>
    <row r="121" spans="1:18" x14ac:dyDescent="0.3">
      <c r="A121" s="1"/>
      <c r="O121" s="286"/>
      <c r="P121" s="11" t="s">
        <v>116</v>
      </c>
      <c r="Q121" s="14" t="s">
        <v>424</v>
      </c>
      <c r="R121" s="20" t="s">
        <v>1033</v>
      </c>
    </row>
    <row r="122" spans="1:18" ht="18" x14ac:dyDescent="0.35">
      <c r="A122" s="365"/>
      <c r="I122" s="361"/>
      <c r="J122" s="361"/>
      <c r="K122" s="361"/>
      <c r="L122" s="361"/>
      <c r="M122" s="361"/>
      <c r="O122" s="286"/>
      <c r="P122" s="11" t="s">
        <v>1040</v>
      </c>
      <c r="Q122" s="11" t="s">
        <v>2076</v>
      </c>
      <c r="R122" s="20" t="s">
        <v>1035</v>
      </c>
    </row>
    <row r="123" spans="1:18" x14ac:dyDescent="0.3">
      <c r="A123" s="366"/>
      <c r="F123" s="360"/>
      <c r="G123" s="361"/>
      <c r="I123" s="361"/>
      <c r="J123" s="361"/>
      <c r="K123" s="361"/>
      <c r="L123" s="361"/>
      <c r="M123" s="361"/>
      <c r="O123" s="286"/>
      <c r="P123" s="11" t="s">
        <v>117</v>
      </c>
      <c r="Q123" s="11" t="s">
        <v>2076</v>
      </c>
      <c r="R123" s="20" t="s">
        <v>1036</v>
      </c>
    </row>
    <row r="124" spans="1:18" x14ac:dyDescent="0.3">
      <c r="A124" s="371"/>
      <c r="F124" s="360"/>
      <c r="G124" s="361"/>
      <c r="I124" s="361"/>
      <c r="J124" s="361"/>
      <c r="K124" s="361"/>
      <c r="L124" s="361"/>
      <c r="M124" s="361"/>
      <c r="O124" s="286"/>
      <c r="P124" s="11" t="s">
        <v>118</v>
      </c>
      <c r="Q124" s="11" t="s">
        <v>2076</v>
      </c>
      <c r="R124" s="20" t="s">
        <v>1037</v>
      </c>
    </row>
    <row r="125" spans="1:18" x14ac:dyDescent="0.3">
      <c r="A125" s="373"/>
      <c r="F125" s="360"/>
      <c r="G125" s="361"/>
      <c r="I125" s="361"/>
      <c r="J125" s="361"/>
      <c r="K125" s="361"/>
      <c r="L125" s="361"/>
      <c r="M125" s="361"/>
      <c r="O125" s="286"/>
      <c r="P125" s="11" t="s">
        <v>119</v>
      </c>
      <c r="Q125" s="11" t="s">
        <v>2076</v>
      </c>
      <c r="R125" s="20" t="s">
        <v>1038</v>
      </c>
    </row>
    <row r="126" spans="1:18" x14ac:dyDescent="0.3">
      <c r="F126" s="360"/>
      <c r="G126" s="361"/>
      <c r="I126" s="361"/>
      <c r="J126" s="361"/>
      <c r="K126" s="361"/>
      <c r="L126" s="361"/>
      <c r="M126" s="361"/>
      <c r="O126" s="286"/>
      <c r="P126" s="11" t="s">
        <v>120</v>
      </c>
      <c r="Q126" s="11" t="s">
        <v>2076</v>
      </c>
      <c r="R126" s="20" t="s">
        <v>1039</v>
      </c>
    </row>
    <row r="127" spans="1:18" x14ac:dyDescent="0.3">
      <c r="O127" s="286"/>
      <c r="P127" s="11" t="s">
        <v>121</v>
      </c>
      <c r="Q127" s="11" t="s">
        <v>2076</v>
      </c>
      <c r="R127" s="20" t="s">
        <v>1042</v>
      </c>
    </row>
    <row r="128" spans="1:18" ht="18" x14ac:dyDescent="0.35">
      <c r="A128" s="365"/>
      <c r="E128" s="361"/>
      <c r="I128" s="361"/>
      <c r="K128" s="361"/>
      <c r="L128" s="361"/>
      <c r="O128" s="286"/>
      <c r="P128" s="11" t="s">
        <v>122</v>
      </c>
      <c r="Q128" s="11" t="s">
        <v>2078</v>
      </c>
      <c r="R128" s="20"/>
    </row>
    <row r="129" spans="1:18" x14ac:dyDescent="0.3">
      <c r="A129" s="366"/>
      <c r="E129" s="361"/>
      <c r="I129" s="361"/>
      <c r="L129" s="361"/>
      <c r="O129" s="286"/>
      <c r="P129" s="11" t="s">
        <v>124</v>
      </c>
      <c r="Q129" s="11" t="s">
        <v>2078</v>
      </c>
      <c r="R129" s="20"/>
    </row>
    <row r="130" spans="1:18" x14ac:dyDescent="0.3">
      <c r="A130" s="371"/>
      <c r="E130" s="361"/>
      <c r="I130" s="361"/>
      <c r="K130" s="361"/>
      <c r="L130" s="361"/>
      <c r="O130" s="286"/>
      <c r="P130" s="11" t="s">
        <v>125</v>
      </c>
      <c r="Q130" s="173" t="s">
        <v>2079</v>
      </c>
      <c r="R130" s="20"/>
    </row>
    <row r="131" spans="1:18" x14ac:dyDescent="0.3">
      <c r="I131" s="361"/>
      <c r="K131" s="361"/>
      <c r="L131" s="361"/>
      <c r="O131" s="286"/>
      <c r="P131" s="11" t="s">
        <v>126</v>
      </c>
      <c r="Q131" s="173" t="s">
        <v>2079</v>
      </c>
      <c r="R131" s="20" t="s">
        <v>107</v>
      </c>
    </row>
    <row r="132" spans="1:18" x14ac:dyDescent="0.3">
      <c r="I132" s="361"/>
      <c r="K132" s="361"/>
      <c r="L132" s="361"/>
      <c r="O132" s="286"/>
      <c r="P132" s="11" t="s">
        <v>127</v>
      </c>
      <c r="Q132" s="173" t="s">
        <v>2079</v>
      </c>
      <c r="R132" s="20" t="s">
        <v>107</v>
      </c>
    </row>
    <row r="133" spans="1:18" x14ac:dyDescent="0.3">
      <c r="I133" s="361"/>
      <c r="K133" s="361"/>
      <c r="L133" s="361"/>
      <c r="O133" s="286"/>
      <c r="P133" s="11" t="s">
        <v>128</v>
      </c>
      <c r="Q133" s="173" t="s">
        <v>2079</v>
      </c>
      <c r="R133" s="20"/>
    </row>
    <row r="134" spans="1:18" x14ac:dyDescent="0.3">
      <c r="O134" s="286"/>
      <c r="P134" s="11" t="s">
        <v>129</v>
      </c>
      <c r="Q134" s="173" t="s">
        <v>2079</v>
      </c>
      <c r="R134" s="20"/>
    </row>
    <row r="135" spans="1:18" ht="18" x14ac:dyDescent="0.35">
      <c r="A135" s="365"/>
      <c r="L135" s="361"/>
      <c r="M135" s="121"/>
      <c r="O135" s="286"/>
      <c r="P135" s="11" t="s">
        <v>130</v>
      </c>
      <c r="Q135" s="173" t="s">
        <v>2079</v>
      </c>
      <c r="R135" s="20"/>
    </row>
    <row r="136" spans="1:18" x14ac:dyDescent="0.3">
      <c r="A136" s="366"/>
      <c r="L136" s="361"/>
      <c r="M136" s="361"/>
      <c r="O136" s="286"/>
      <c r="P136" s="11" t="s">
        <v>131</v>
      </c>
      <c r="Q136" s="173" t="s">
        <v>2079</v>
      </c>
      <c r="R136" s="20" t="s">
        <v>107</v>
      </c>
    </row>
    <row r="137" spans="1:18" ht="15" thickBot="1" x14ac:dyDescent="0.35">
      <c r="A137" s="371"/>
      <c r="L137" s="361"/>
      <c r="M137" s="361"/>
      <c r="O137" s="286"/>
      <c r="P137" s="11" t="s">
        <v>132</v>
      </c>
      <c r="Q137" s="173" t="s">
        <v>2079</v>
      </c>
      <c r="R137" s="20"/>
    </row>
    <row r="138" spans="1:18" ht="18.600000000000001" thickBot="1" x14ac:dyDescent="0.4">
      <c r="L138" s="361"/>
      <c r="M138" s="361"/>
      <c r="O138" s="332" t="s">
        <v>133</v>
      </c>
      <c r="P138" s="15"/>
      <c r="Q138" s="27"/>
      <c r="R138" s="16"/>
    </row>
    <row r="139" spans="1:18" x14ac:dyDescent="0.3">
      <c r="I139" s="374"/>
      <c r="L139" s="361"/>
      <c r="M139" s="361"/>
      <c r="O139" s="338" t="s">
        <v>153</v>
      </c>
      <c r="P139" s="14" t="s">
        <v>1043</v>
      </c>
      <c r="Q139" s="14" t="s">
        <v>2078</v>
      </c>
      <c r="R139" s="19" t="s">
        <v>1708</v>
      </c>
    </row>
    <row r="140" spans="1:18" x14ac:dyDescent="0.3">
      <c r="I140" s="374"/>
      <c r="L140" s="361"/>
      <c r="M140" s="361"/>
      <c r="O140" s="40" t="s">
        <v>154</v>
      </c>
      <c r="P140" s="14" t="s">
        <v>1044</v>
      </c>
      <c r="Q140" s="14" t="s">
        <v>2078</v>
      </c>
      <c r="R140" s="19" t="s">
        <v>1046</v>
      </c>
    </row>
    <row r="141" spans="1:18" x14ac:dyDescent="0.3">
      <c r="L141" s="361"/>
      <c r="M141" s="361"/>
      <c r="O141" s="286"/>
      <c r="P141" s="11" t="s">
        <v>136</v>
      </c>
      <c r="Q141" s="11" t="s">
        <v>2080</v>
      </c>
      <c r="R141" s="20" t="s">
        <v>1047</v>
      </c>
    </row>
    <row r="142" spans="1:18" x14ac:dyDescent="0.3">
      <c r="G142" s="361"/>
      <c r="L142" s="361"/>
      <c r="M142" s="121"/>
      <c r="O142" s="286" t="s">
        <v>1350</v>
      </c>
      <c r="P142" s="11" t="s">
        <v>137</v>
      </c>
      <c r="Q142" s="173" t="s">
        <v>2085</v>
      </c>
      <c r="R142" s="20" t="s">
        <v>1049</v>
      </c>
    </row>
    <row r="143" spans="1:18" x14ac:dyDescent="0.3">
      <c r="G143" s="361"/>
      <c r="L143" s="361"/>
      <c r="M143" s="121"/>
      <c r="O143" s="286" t="s">
        <v>1348</v>
      </c>
      <c r="P143" s="11" t="s">
        <v>138</v>
      </c>
      <c r="Q143" s="173" t="s">
        <v>2085</v>
      </c>
      <c r="R143" s="20" t="s">
        <v>1050</v>
      </c>
    </row>
    <row r="144" spans="1:18" x14ac:dyDescent="0.3">
      <c r="G144" s="361"/>
      <c r="L144" s="361"/>
      <c r="M144" s="121"/>
      <c r="O144" s="286" t="s">
        <v>1349</v>
      </c>
      <c r="P144" s="11" t="s">
        <v>139</v>
      </c>
      <c r="Q144" s="11" t="s">
        <v>319</v>
      </c>
      <c r="R144" s="20" t="s">
        <v>1051</v>
      </c>
    </row>
    <row r="145" spans="4:18" x14ac:dyDescent="0.3">
      <c r="G145" s="361"/>
      <c r="L145" s="361"/>
      <c r="M145" s="121"/>
      <c r="O145" s="286"/>
      <c r="P145" s="11" t="s">
        <v>141</v>
      </c>
      <c r="Q145" s="11" t="s">
        <v>319</v>
      </c>
      <c r="R145" s="20" t="s">
        <v>1048</v>
      </c>
    </row>
    <row r="146" spans="4:18" x14ac:dyDescent="0.3">
      <c r="G146" s="361"/>
      <c r="I146" s="374"/>
      <c r="L146" s="361"/>
      <c r="M146" s="121"/>
      <c r="O146" s="286"/>
      <c r="P146" s="11" t="s">
        <v>142</v>
      </c>
      <c r="Q146" s="11" t="s">
        <v>320</v>
      </c>
      <c r="R146" s="20" t="s">
        <v>1052</v>
      </c>
    </row>
    <row r="147" spans="4:18" x14ac:dyDescent="0.3">
      <c r="L147" s="361"/>
      <c r="M147" s="361"/>
      <c r="O147" s="286"/>
      <c r="P147" s="11" t="s">
        <v>143</v>
      </c>
      <c r="Q147" s="173" t="s">
        <v>2085</v>
      </c>
      <c r="R147" s="20" t="s">
        <v>1053</v>
      </c>
    </row>
    <row r="148" spans="4:18" x14ac:dyDescent="0.3">
      <c r="L148" s="361"/>
      <c r="M148" s="361"/>
      <c r="O148" s="286"/>
      <c r="P148" s="11" t="s">
        <v>144</v>
      </c>
      <c r="Q148" s="11" t="s">
        <v>319</v>
      </c>
      <c r="R148" s="20" t="s">
        <v>1054</v>
      </c>
    </row>
    <row r="149" spans="4:18" x14ac:dyDescent="0.3">
      <c r="L149" s="361"/>
      <c r="M149" s="361"/>
      <c r="O149" s="286"/>
      <c r="P149" s="11" t="s">
        <v>145</v>
      </c>
      <c r="Q149" s="11" t="s">
        <v>319</v>
      </c>
      <c r="R149" s="20" t="s">
        <v>1055</v>
      </c>
    </row>
    <row r="150" spans="4:18" x14ac:dyDescent="0.3">
      <c r="L150" s="361"/>
      <c r="M150" s="361"/>
      <c r="O150" s="286"/>
      <c r="P150" s="11" t="s">
        <v>146</v>
      </c>
      <c r="Q150" s="11" t="s">
        <v>168</v>
      </c>
      <c r="R150" s="20" t="s">
        <v>1056</v>
      </c>
    </row>
    <row r="151" spans="4:18" x14ac:dyDescent="0.3">
      <c r="L151" s="361"/>
      <c r="M151" s="361"/>
      <c r="O151" s="286"/>
      <c r="P151" s="11" t="s">
        <v>147</v>
      </c>
      <c r="Q151" s="11" t="s">
        <v>319</v>
      </c>
      <c r="R151" s="20" t="s">
        <v>1057</v>
      </c>
    </row>
    <row r="152" spans="4:18" x14ac:dyDescent="0.3">
      <c r="L152" s="361"/>
      <c r="M152" s="361"/>
      <c r="O152" s="286"/>
      <c r="P152" s="11" t="s">
        <v>148</v>
      </c>
      <c r="Q152" s="173" t="s">
        <v>2085</v>
      </c>
      <c r="R152" s="20" t="s">
        <v>149</v>
      </c>
    </row>
    <row r="153" spans="4:18" x14ac:dyDescent="0.3">
      <c r="I153" s="361"/>
      <c r="J153" s="361"/>
      <c r="K153" s="361"/>
      <c r="L153" s="361"/>
      <c r="M153" s="361"/>
      <c r="O153" s="286"/>
      <c r="P153" s="11" t="s">
        <v>150</v>
      </c>
      <c r="Q153" s="173" t="s">
        <v>2085</v>
      </c>
      <c r="R153" s="20" t="s">
        <v>149</v>
      </c>
    </row>
    <row r="154" spans="4:18" x14ac:dyDescent="0.3">
      <c r="I154" s="361"/>
      <c r="J154" s="361"/>
      <c r="K154" s="361"/>
      <c r="L154" s="361"/>
      <c r="M154" s="361"/>
      <c r="O154" s="286"/>
      <c r="P154" s="11" t="s">
        <v>151</v>
      </c>
      <c r="Q154" s="173" t="s">
        <v>2085</v>
      </c>
      <c r="R154" s="20" t="s">
        <v>149</v>
      </c>
    </row>
    <row r="155" spans="4:18" x14ac:dyDescent="0.3">
      <c r="D155" s="361"/>
      <c r="E155" s="361"/>
      <c r="F155" s="360"/>
      <c r="G155" s="361"/>
      <c r="I155" s="361"/>
      <c r="J155" s="361"/>
      <c r="K155" s="361"/>
      <c r="L155" s="361"/>
      <c r="M155" s="361"/>
      <c r="O155" s="286"/>
      <c r="P155" s="11" t="s">
        <v>152</v>
      </c>
      <c r="Q155" s="11" t="s">
        <v>2078</v>
      </c>
      <c r="R155" s="20" t="s">
        <v>1058</v>
      </c>
    </row>
    <row r="156" spans="4:18" ht="15" thickBot="1" x14ac:dyDescent="0.35">
      <c r="I156" s="361"/>
      <c r="J156" s="361"/>
      <c r="K156" s="361"/>
      <c r="L156" s="361"/>
      <c r="M156" s="361"/>
      <c r="O156" s="339"/>
      <c r="P156" s="13"/>
      <c r="Q156" s="13"/>
      <c r="R156" s="22"/>
    </row>
    <row r="157" spans="4:18" ht="18.600000000000001" thickBot="1" x14ac:dyDescent="0.4">
      <c r="I157" s="361"/>
      <c r="J157" s="361"/>
      <c r="K157" s="361"/>
      <c r="L157" s="361"/>
      <c r="M157" s="361"/>
      <c r="O157" s="332" t="s">
        <v>155</v>
      </c>
      <c r="P157" s="15"/>
      <c r="Q157" s="27"/>
      <c r="R157" s="16"/>
    </row>
    <row r="158" spans="4:18" x14ac:dyDescent="0.3">
      <c r="I158" s="361"/>
      <c r="J158" s="361"/>
      <c r="K158" s="361"/>
      <c r="L158" s="361"/>
      <c r="M158" s="361"/>
      <c r="O158" s="338" t="s">
        <v>162</v>
      </c>
      <c r="P158" s="14" t="s">
        <v>156</v>
      </c>
      <c r="Q158" s="14" t="s">
        <v>424</v>
      </c>
      <c r="R158" s="19" t="s">
        <v>1709</v>
      </c>
    </row>
    <row r="159" spans="4:18" x14ac:dyDescent="0.3">
      <c r="I159" s="361"/>
      <c r="J159" s="361"/>
      <c r="K159" s="361"/>
      <c r="L159" s="361"/>
      <c r="M159" s="361"/>
      <c r="O159" s="40" t="s">
        <v>163</v>
      </c>
      <c r="P159" s="11" t="s">
        <v>157</v>
      </c>
      <c r="Q159" s="11" t="s">
        <v>82</v>
      </c>
      <c r="R159" s="19" t="s">
        <v>1710</v>
      </c>
    </row>
    <row r="160" spans="4:18" x14ac:dyDescent="0.3">
      <c r="I160" s="361"/>
      <c r="J160" s="361"/>
      <c r="K160" s="361"/>
      <c r="L160" s="361"/>
      <c r="M160" s="361"/>
      <c r="O160" s="286"/>
      <c r="P160" s="11" t="s">
        <v>158</v>
      </c>
      <c r="Q160" s="11" t="s">
        <v>82</v>
      </c>
      <c r="R160" s="19" t="s">
        <v>1711</v>
      </c>
    </row>
    <row r="161" spans="1:18" x14ac:dyDescent="0.3">
      <c r="I161" s="361"/>
      <c r="J161" s="361"/>
      <c r="K161" s="361"/>
      <c r="L161" s="361"/>
      <c r="M161" s="361"/>
      <c r="O161" s="286"/>
      <c r="P161" s="11" t="s">
        <v>159</v>
      </c>
      <c r="Q161" s="11" t="s">
        <v>2081</v>
      </c>
      <c r="R161" s="20" t="s">
        <v>1712</v>
      </c>
    </row>
    <row r="162" spans="1:18" x14ac:dyDescent="0.3">
      <c r="I162" s="361"/>
      <c r="J162" s="361"/>
      <c r="K162" s="361"/>
      <c r="L162" s="361"/>
      <c r="M162" s="361"/>
      <c r="O162" s="286"/>
      <c r="P162" s="11" t="s">
        <v>161</v>
      </c>
      <c r="Q162" s="11" t="s">
        <v>82</v>
      </c>
      <c r="R162" s="19" t="s">
        <v>1713</v>
      </c>
    </row>
    <row r="163" spans="1:18" ht="15" thickBot="1" x14ac:dyDescent="0.35">
      <c r="O163" s="339"/>
      <c r="P163" s="13" t="s">
        <v>1062</v>
      </c>
      <c r="Q163" s="13" t="s">
        <v>82</v>
      </c>
      <c r="R163" s="22" t="s">
        <v>1714</v>
      </c>
    </row>
    <row r="164" spans="1:18" ht="18.600000000000001" thickBot="1" x14ac:dyDescent="0.4">
      <c r="A164" s="365"/>
      <c r="J164" s="361"/>
      <c r="O164" s="332" t="s">
        <v>164</v>
      </c>
      <c r="P164" s="15"/>
      <c r="Q164" s="27"/>
      <c r="R164" s="16"/>
    </row>
    <row r="165" spans="1:18" x14ac:dyDescent="0.3">
      <c r="A165" s="366"/>
      <c r="J165" s="361"/>
      <c r="O165" s="338" t="s">
        <v>170</v>
      </c>
      <c r="P165" s="14" t="s">
        <v>165</v>
      </c>
      <c r="Q165" s="14" t="s">
        <v>424</v>
      </c>
      <c r="R165" s="19" t="s">
        <v>166</v>
      </c>
    </row>
    <row r="166" spans="1:18" x14ac:dyDescent="0.3">
      <c r="A166" s="1"/>
      <c r="I166" s="361"/>
      <c r="J166" s="361"/>
      <c r="L166" s="361"/>
      <c r="O166" s="40" t="s">
        <v>171</v>
      </c>
      <c r="P166" s="11" t="s">
        <v>167</v>
      </c>
      <c r="Q166" s="11" t="s">
        <v>82</v>
      </c>
      <c r="R166" s="20" t="s">
        <v>1064</v>
      </c>
    </row>
    <row r="167" spans="1:18" x14ac:dyDescent="0.3">
      <c r="I167" s="361"/>
      <c r="J167" s="361"/>
      <c r="L167" s="361"/>
      <c r="O167" s="286"/>
      <c r="P167" s="11" t="s">
        <v>1065</v>
      </c>
      <c r="Q167" s="11" t="s">
        <v>168</v>
      </c>
      <c r="R167" s="20" t="s">
        <v>169</v>
      </c>
    </row>
    <row r="168" spans="1:18" x14ac:dyDescent="0.3">
      <c r="I168" s="361"/>
      <c r="J168" s="361"/>
      <c r="L168" s="361"/>
      <c r="O168" s="286"/>
      <c r="P168" s="11" t="s">
        <v>1066</v>
      </c>
      <c r="Q168" s="11" t="s">
        <v>1067</v>
      </c>
      <c r="R168" s="20" t="s">
        <v>169</v>
      </c>
    </row>
    <row r="169" spans="1:18" x14ac:dyDescent="0.3">
      <c r="I169" s="361"/>
      <c r="J169" s="361"/>
      <c r="O169" s="286"/>
      <c r="P169" s="11" t="s">
        <v>1068</v>
      </c>
      <c r="Q169" s="11" t="s">
        <v>1070</v>
      </c>
      <c r="R169" s="20" t="s">
        <v>1072</v>
      </c>
    </row>
    <row r="170" spans="1:18" ht="15" thickBot="1" x14ac:dyDescent="0.35">
      <c r="I170" s="361"/>
      <c r="J170" s="361"/>
      <c r="K170" s="361"/>
      <c r="L170" s="361"/>
      <c r="O170" s="339"/>
      <c r="P170" s="11" t="s">
        <v>1069</v>
      </c>
      <c r="Q170" s="11" t="s">
        <v>1071</v>
      </c>
      <c r="R170" s="20" t="s">
        <v>1073</v>
      </c>
    </row>
    <row r="171" spans="1:18" ht="18.600000000000001" thickBot="1" x14ac:dyDescent="0.4">
      <c r="I171" s="361"/>
      <c r="J171" s="361"/>
      <c r="L171" s="361"/>
      <c r="O171" s="332" t="s">
        <v>172</v>
      </c>
      <c r="P171" s="15"/>
      <c r="Q171" s="27"/>
      <c r="R171" s="16"/>
    </row>
    <row r="172" spans="1:18" x14ac:dyDescent="0.3">
      <c r="J172" s="361"/>
      <c r="K172" s="361"/>
      <c r="O172" s="338" t="s">
        <v>185</v>
      </c>
      <c r="P172" s="14" t="s">
        <v>173</v>
      </c>
      <c r="Q172" s="14" t="s">
        <v>2065</v>
      </c>
      <c r="R172" s="19" t="s">
        <v>1715</v>
      </c>
    </row>
    <row r="173" spans="1:18" x14ac:dyDescent="0.3">
      <c r="I173" s="361"/>
      <c r="J173" s="361"/>
      <c r="K173" s="361"/>
      <c r="O173" s="338" t="s">
        <v>181</v>
      </c>
      <c r="P173" s="11" t="s">
        <v>174</v>
      </c>
      <c r="Q173" s="14" t="s">
        <v>2065</v>
      </c>
      <c r="R173" s="20" t="s">
        <v>1715</v>
      </c>
    </row>
    <row r="174" spans="1:18" x14ac:dyDescent="0.3">
      <c r="I174" s="361"/>
      <c r="J174" s="361"/>
      <c r="O174" s="286"/>
      <c r="P174" s="11" t="s">
        <v>177</v>
      </c>
      <c r="Q174" s="14" t="s">
        <v>2065</v>
      </c>
      <c r="R174" s="20" t="s">
        <v>1715</v>
      </c>
    </row>
    <row r="175" spans="1:18" x14ac:dyDescent="0.3">
      <c r="I175" s="361"/>
      <c r="J175" s="361"/>
      <c r="L175" s="370"/>
      <c r="O175" s="286"/>
      <c r="P175" s="11" t="s">
        <v>175</v>
      </c>
      <c r="Q175" s="14" t="s">
        <v>2065</v>
      </c>
      <c r="R175" s="20" t="s">
        <v>1715</v>
      </c>
    </row>
    <row r="176" spans="1:18" x14ac:dyDescent="0.3">
      <c r="I176" s="361"/>
      <c r="J176" s="361"/>
      <c r="O176" s="286"/>
      <c r="P176" s="11" t="s">
        <v>176</v>
      </c>
      <c r="Q176" s="14" t="s">
        <v>2065</v>
      </c>
      <c r="R176" s="20" t="s">
        <v>1715</v>
      </c>
    </row>
    <row r="177" spans="1:18" x14ac:dyDescent="0.3">
      <c r="I177" s="361"/>
      <c r="J177" s="361"/>
      <c r="K177" s="361"/>
      <c r="L177" s="361"/>
      <c r="O177" s="286"/>
      <c r="P177" s="11" t="s">
        <v>179</v>
      </c>
      <c r="Q177" s="11" t="s">
        <v>82</v>
      </c>
      <c r="R177" s="20" t="s">
        <v>327</v>
      </c>
    </row>
    <row r="178" spans="1:18" x14ac:dyDescent="0.3">
      <c r="I178" s="361"/>
      <c r="J178" s="361"/>
      <c r="K178" s="361"/>
      <c r="L178" s="361"/>
      <c r="O178" s="286"/>
      <c r="P178" s="11" t="s">
        <v>182</v>
      </c>
      <c r="Q178" s="11" t="s">
        <v>82</v>
      </c>
      <c r="R178" s="20" t="s">
        <v>327</v>
      </c>
    </row>
    <row r="179" spans="1:18" ht="15" thickBot="1" x14ac:dyDescent="0.35">
      <c r="I179" s="361"/>
      <c r="J179" s="361"/>
      <c r="K179" s="361"/>
      <c r="L179" s="361"/>
      <c r="O179" s="286"/>
      <c r="P179" s="11" t="s">
        <v>183</v>
      </c>
      <c r="Q179" s="11" t="s">
        <v>424</v>
      </c>
      <c r="R179" s="20" t="s">
        <v>1716</v>
      </c>
    </row>
    <row r="180" spans="1:18" ht="18.600000000000001" thickBot="1" x14ac:dyDescent="0.4">
      <c r="I180" s="361"/>
      <c r="J180" s="361"/>
      <c r="K180" s="121"/>
      <c r="L180" s="361"/>
      <c r="O180" s="332" t="s">
        <v>186</v>
      </c>
      <c r="P180" s="15"/>
      <c r="Q180" s="27"/>
      <c r="R180" s="23"/>
    </row>
    <row r="181" spans="1:18" x14ac:dyDescent="0.3">
      <c r="O181" s="338" t="s">
        <v>194</v>
      </c>
      <c r="P181" s="14" t="s">
        <v>187</v>
      </c>
      <c r="Q181" s="14" t="s">
        <v>2079</v>
      </c>
      <c r="R181" s="19" t="s">
        <v>1718</v>
      </c>
    </row>
    <row r="182" spans="1:18" x14ac:dyDescent="0.3">
      <c r="O182" s="40" t="s">
        <v>195</v>
      </c>
      <c r="P182" s="11" t="s">
        <v>188</v>
      </c>
      <c r="Q182" s="14" t="s">
        <v>2079</v>
      </c>
      <c r="R182" s="20" t="s">
        <v>1075</v>
      </c>
    </row>
    <row r="183" spans="1:18" ht="18" x14ac:dyDescent="0.35">
      <c r="A183" s="365"/>
      <c r="F183" s="360"/>
      <c r="G183" s="361"/>
      <c r="O183" s="286"/>
      <c r="P183" s="11" t="s">
        <v>189</v>
      </c>
      <c r="Q183" s="14" t="s">
        <v>2079</v>
      </c>
      <c r="R183" s="20" t="s">
        <v>1076</v>
      </c>
    </row>
    <row r="184" spans="1:18" x14ac:dyDescent="0.3">
      <c r="A184" s="366"/>
      <c r="F184" s="360"/>
      <c r="G184" s="361"/>
      <c r="O184" s="286" t="s">
        <v>1192</v>
      </c>
      <c r="P184" s="11" t="s">
        <v>190</v>
      </c>
      <c r="Q184" s="14" t="s">
        <v>2079</v>
      </c>
      <c r="R184" s="20" t="s">
        <v>1077</v>
      </c>
    </row>
    <row r="185" spans="1:18" x14ac:dyDescent="0.3">
      <c r="A185" s="1"/>
      <c r="F185" s="360"/>
      <c r="G185" s="361"/>
      <c r="O185" s="286"/>
      <c r="P185" s="11" t="s">
        <v>191</v>
      </c>
      <c r="Q185" s="14" t="s">
        <v>2079</v>
      </c>
      <c r="R185" s="20" t="s">
        <v>1078</v>
      </c>
    </row>
    <row r="186" spans="1:18" x14ac:dyDescent="0.3">
      <c r="F186" s="360"/>
      <c r="G186" s="361"/>
      <c r="K186" s="361"/>
      <c r="O186" s="286"/>
      <c r="P186" s="11" t="s">
        <v>1079</v>
      </c>
      <c r="Q186" s="11" t="s">
        <v>82</v>
      </c>
      <c r="R186" s="20" t="s">
        <v>1083</v>
      </c>
    </row>
    <row r="187" spans="1:18" x14ac:dyDescent="0.3">
      <c r="F187" s="360"/>
      <c r="G187" s="361"/>
      <c r="K187" s="361"/>
      <c r="O187" s="286"/>
      <c r="P187" s="11" t="s">
        <v>1080</v>
      </c>
      <c r="Q187" s="11" t="s">
        <v>82</v>
      </c>
      <c r="R187" s="20" t="s">
        <v>1084</v>
      </c>
    </row>
    <row r="188" spans="1:18" x14ac:dyDescent="0.3">
      <c r="F188" s="360"/>
      <c r="G188" s="361"/>
      <c r="I188" s="361"/>
      <c r="J188" s="361"/>
      <c r="K188" s="361"/>
      <c r="O188" s="286"/>
      <c r="P188" s="11" t="s">
        <v>1081</v>
      </c>
      <c r="Q188" s="11" t="s">
        <v>82</v>
      </c>
      <c r="R188" s="20" t="s">
        <v>1085</v>
      </c>
    </row>
    <row r="189" spans="1:18" x14ac:dyDescent="0.3">
      <c r="O189" s="286"/>
      <c r="P189" s="11" t="s">
        <v>1082</v>
      </c>
      <c r="Q189" s="11" t="s">
        <v>82</v>
      </c>
      <c r="R189" s="20" t="s">
        <v>1086</v>
      </c>
    </row>
    <row r="190" spans="1:18" ht="18" x14ac:dyDescent="0.35">
      <c r="A190" s="365"/>
      <c r="E190" s="361"/>
      <c r="K190" s="361"/>
      <c r="M190" s="361"/>
      <c r="O190" s="286"/>
      <c r="P190" s="11" t="s">
        <v>192</v>
      </c>
      <c r="Q190" s="11" t="s">
        <v>82</v>
      </c>
      <c r="R190" s="20" t="s">
        <v>1087</v>
      </c>
    </row>
    <row r="191" spans="1:18" x14ac:dyDescent="0.3">
      <c r="A191" s="366"/>
      <c r="K191" s="361"/>
      <c r="M191" s="361"/>
      <c r="O191" s="286"/>
      <c r="P191" s="11" t="s">
        <v>193</v>
      </c>
      <c r="Q191" s="11" t="s">
        <v>82</v>
      </c>
      <c r="R191" s="20" t="s">
        <v>1088</v>
      </c>
    </row>
    <row r="192" spans="1:18" x14ac:dyDescent="0.3">
      <c r="A192" s="1"/>
      <c r="K192" s="361"/>
      <c r="M192" s="361"/>
      <c r="O192" s="286"/>
      <c r="P192" s="11" t="s">
        <v>1089</v>
      </c>
      <c r="Q192" s="173" t="s">
        <v>424</v>
      </c>
      <c r="R192" s="20" t="s">
        <v>1091</v>
      </c>
    </row>
    <row r="193" spans="1:18" ht="15" thickBot="1" x14ac:dyDescent="0.35">
      <c r="K193" s="361"/>
      <c r="M193" s="361"/>
      <c r="O193" s="339"/>
      <c r="P193" s="11" t="s">
        <v>1090</v>
      </c>
      <c r="Q193" s="173" t="s">
        <v>424</v>
      </c>
      <c r="R193" s="20" t="s">
        <v>1092</v>
      </c>
    </row>
    <row r="194" spans="1:18" ht="18.600000000000001" thickBot="1" x14ac:dyDescent="0.4">
      <c r="K194" s="361"/>
      <c r="M194" s="361"/>
      <c r="O194" s="332" t="s">
        <v>196</v>
      </c>
      <c r="P194" s="15"/>
      <c r="Q194" s="27"/>
      <c r="R194" s="23"/>
    </row>
    <row r="195" spans="1:18" x14ac:dyDescent="0.3">
      <c r="K195" s="361"/>
      <c r="M195" s="361"/>
      <c r="O195" s="338" t="s">
        <v>209</v>
      </c>
      <c r="P195" s="14" t="s">
        <v>197</v>
      </c>
      <c r="Q195" s="14" t="s">
        <v>98</v>
      </c>
      <c r="R195" s="19" t="s">
        <v>1719</v>
      </c>
    </row>
    <row r="196" spans="1:18" x14ac:dyDescent="0.3">
      <c r="O196" s="40" t="s">
        <v>210</v>
      </c>
      <c r="P196" s="11" t="s">
        <v>199</v>
      </c>
      <c r="Q196" s="11" t="s">
        <v>98</v>
      </c>
      <c r="R196" s="20" t="s">
        <v>1720</v>
      </c>
    </row>
    <row r="197" spans="1:18" ht="18" x14ac:dyDescent="0.35">
      <c r="A197" s="365"/>
      <c r="F197" s="360"/>
      <c r="G197" s="361"/>
      <c r="K197" s="361"/>
      <c r="O197" s="286" t="s">
        <v>1350</v>
      </c>
      <c r="P197" s="11" t="s">
        <v>202</v>
      </c>
      <c r="Q197" s="11" t="s">
        <v>2070</v>
      </c>
      <c r="R197" s="4" t="s">
        <v>1721</v>
      </c>
    </row>
    <row r="198" spans="1:18" x14ac:dyDescent="0.3">
      <c r="A198" s="366"/>
      <c r="F198" s="360"/>
      <c r="G198" s="361"/>
      <c r="K198" s="361"/>
      <c r="O198" s="286" t="s">
        <v>1348</v>
      </c>
      <c r="P198" s="11" t="s">
        <v>201</v>
      </c>
      <c r="Q198" s="11" t="s">
        <v>2069</v>
      </c>
      <c r="R198" s="4" t="s">
        <v>1722</v>
      </c>
    </row>
    <row r="199" spans="1:18" x14ac:dyDescent="0.3">
      <c r="A199" s="366"/>
      <c r="F199" s="360"/>
      <c r="G199" s="361"/>
      <c r="K199" s="361"/>
      <c r="O199" s="286" t="s">
        <v>1349</v>
      </c>
      <c r="P199" s="11" t="s">
        <v>203</v>
      </c>
      <c r="Q199" s="11" t="s">
        <v>2082</v>
      </c>
      <c r="R199" s="4" t="s">
        <v>1723</v>
      </c>
    </row>
    <row r="200" spans="1:18" x14ac:dyDescent="0.3">
      <c r="F200" s="360"/>
      <c r="G200" s="361"/>
      <c r="K200" s="361"/>
      <c r="O200" s="286"/>
      <c r="P200" s="11" t="s">
        <v>204</v>
      </c>
      <c r="Q200" s="11" t="s">
        <v>2082</v>
      </c>
      <c r="R200" s="4" t="s">
        <v>1724</v>
      </c>
    </row>
    <row r="201" spans="1:18" x14ac:dyDescent="0.3">
      <c r="F201" s="360"/>
      <c r="G201" s="361"/>
      <c r="K201" s="361"/>
      <c r="O201" s="286"/>
      <c r="P201" s="11" t="s">
        <v>207</v>
      </c>
      <c r="Q201" s="11" t="s">
        <v>2082</v>
      </c>
      <c r="R201" s="4" t="s">
        <v>1725</v>
      </c>
    </row>
    <row r="202" spans="1:18" ht="15" thickBot="1" x14ac:dyDescent="0.35">
      <c r="E202" s="361"/>
      <c r="F202" s="360"/>
      <c r="G202" s="361"/>
      <c r="K202" s="361"/>
      <c r="M202" s="361"/>
      <c r="O202" s="286"/>
      <c r="P202" s="11" t="s">
        <v>208</v>
      </c>
      <c r="Q202" s="11" t="s">
        <v>2082</v>
      </c>
      <c r="R202" s="4" t="s">
        <v>1726</v>
      </c>
    </row>
    <row r="203" spans="1:18" ht="18.600000000000001" thickBot="1" x14ac:dyDescent="0.4">
      <c r="E203" s="361"/>
      <c r="F203" s="360"/>
      <c r="G203" s="361"/>
      <c r="K203" s="361"/>
      <c r="M203" s="361"/>
      <c r="O203" s="332" t="s">
        <v>211</v>
      </c>
      <c r="P203" s="15"/>
      <c r="Q203" s="27"/>
      <c r="R203" s="23"/>
    </row>
    <row r="204" spans="1:18" x14ac:dyDescent="0.3">
      <c r="K204" s="361"/>
      <c r="O204" s="338" t="s">
        <v>220</v>
      </c>
      <c r="P204" s="14" t="s">
        <v>212</v>
      </c>
      <c r="Q204" s="14" t="s">
        <v>2069</v>
      </c>
      <c r="R204" s="19" t="s">
        <v>1727</v>
      </c>
    </row>
    <row r="205" spans="1:18" x14ac:dyDescent="0.3">
      <c r="O205" s="252" t="s">
        <v>221</v>
      </c>
      <c r="P205" s="11" t="s">
        <v>214</v>
      </c>
      <c r="Q205" s="11" t="s">
        <v>2069</v>
      </c>
      <c r="R205" s="20" t="s">
        <v>1727</v>
      </c>
    </row>
    <row r="206" spans="1:18" ht="18" x14ac:dyDescent="0.35">
      <c r="A206" s="365"/>
      <c r="F206" s="360"/>
      <c r="G206" s="361"/>
      <c r="I206" s="361"/>
      <c r="J206" s="361"/>
      <c r="L206" s="361"/>
      <c r="O206" s="286"/>
      <c r="P206" s="11" t="s">
        <v>216</v>
      </c>
      <c r="Q206" s="173" t="s">
        <v>2083</v>
      </c>
      <c r="R206" s="20" t="s">
        <v>1727</v>
      </c>
    </row>
    <row r="207" spans="1:18" ht="15" thickBot="1" x14ac:dyDescent="0.35">
      <c r="A207" s="366"/>
      <c r="F207" s="360"/>
      <c r="G207" s="361"/>
      <c r="I207" s="361"/>
      <c r="J207" s="361"/>
      <c r="L207" s="361"/>
      <c r="O207" s="286"/>
      <c r="P207" s="13" t="s">
        <v>219</v>
      </c>
      <c r="Q207" s="173" t="s">
        <v>2083</v>
      </c>
      <c r="R207" s="22" t="s">
        <v>1727</v>
      </c>
    </row>
    <row r="208" spans="1:18" ht="18.600000000000001" thickBot="1" x14ac:dyDescent="0.4">
      <c r="A208" s="1"/>
      <c r="F208" s="360"/>
      <c r="G208" s="361"/>
      <c r="I208" s="361"/>
      <c r="J208" s="361"/>
      <c r="L208" s="361"/>
      <c r="O208" s="343" t="s">
        <v>247</v>
      </c>
      <c r="P208" s="27"/>
      <c r="Q208" s="27"/>
      <c r="R208" s="16"/>
    </row>
    <row r="209" spans="1:18" x14ac:dyDescent="0.3">
      <c r="F209" s="360"/>
      <c r="G209" s="361"/>
      <c r="I209" s="361"/>
      <c r="J209" s="361"/>
      <c r="L209" s="361"/>
      <c r="O209" s="338" t="s">
        <v>248</v>
      </c>
      <c r="P209" s="14" t="s">
        <v>222</v>
      </c>
      <c r="Q209" s="11" t="s">
        <v>223</v>
      </c>
      <c r="R209" s="6" t="s">
        <v>1728</v>
      </c>
    </row>
    <row r="210" spans="1:18" x14ac:dyDescent="0.3">
      <c r="F210" s="360"/>
      <c r="G210" s="361"/>
      <c r="I210" s="361"/>
      <c r="J210" s="361"/>
      <c r="L210" s="361"/>
      <c r="O210" s="40" t="s">
        <v>249</v>
      </c>
      <c r="P210" s="11" t="s">
        <v>224</v>
      </c>
      <c r="Q210" s="11" t="s">
        <v>223</v>
      </c>
      <c r="R210" s="4" t="s">
        <v>225</v>
      </c>
    </row>
    <row r="211" spans="1:18" x14ac:dyDescent="0.3">
      <c r="F211" s="360"/>
      <c r="G211" s="361"/>
      <c r="I211" s="361"/>
      <c r="J211" s="361"/>
      <c r="O211" s="286"/>
      <c r="P211" s="11" t="s">
        <v>226</v>
      </c>
      <c r="Q211" s="11" t="s">
        <v>223</v>
      </c>
      <c r="R211" s="4" t="s">
        <v>1105</v>
      </c>
    </row>
    <row r="212" spans="1:18" x14ac:dyDescent="0.3">
      <c r="F212" s="360"/>
      <c r="G212" s="361"/>
      <c r="I212" s="361"/>
      <c r="J212" s="361"/>
      <c r="O212" s="286" t="s">
        <v>1192</v>
      </c>
      <c r="P212" s="11" t="s">
        <v>227</v>
      </c>
      <c r="Q212" s="11" t="s">
        <v>223</v>
      </c>
      <c r="R212" s="4" t="s">
        <v>228</v>
      </c>
    </row>
    <row r="213" spans="1:18" x14ac:dyDescent="0.3">
      <c r="F213" s="360"/>
      <c r="G213" s="361"/>
      <c r="I213" s="361"/>
      <c r="J213" s="361"/>
      <c r="O213" s="286"/>
      <c r="P213" s="11" t="s">
        <v>229</v>
      </c>
      <c r="Q213" s="11" t="s">
        <v>223</v>
      </c>
      <c r="R213" s="4" t="s">
        <v>225</v>
      </c>
    </row>
    <row r="214" spans="1:18" x14ac:dyDescent="0.3">
      <c r="F214" s="360"/>
      <c r="G214" s="361"/>
      <c r="I214" s="361"/>
      <c r="J214" s="361"/>
      <c r="O214" s="286"/>
      <c r="P214" s="11" t="s">
        <v>230</v>
      </c>
      <c r="Q214" s="11" t="s">
        <v>98</v>
      </c>
      <c r="R214" s="4" t="s">
        <v>231</v>
      </c>
    </row>
    <row r="215" spans="1:18" x14ac:dyDescent="0.3">
      <c r="F215" s="360"/>
      <c r="G215" s="361"/>
      <c r="I215" s="361"/>
      <c r="J215" s="361"/>
      <c r="O215" s="286"/>
      <c r="P215" s="11" t="s">
        <v>232</v>
      </c>
      <c r="Q215" s="11" t="s">
        <v>223</v>
      </c>
      <c r="R215" s="4" t="s">
        <v>1103</v>
      </c>
    </row>
    <row r="216" spans="1:18" x14ac:dyDescent="0.3">
      <c r="F216" s="360"/>
      <c r="G216" s="361"/>
      <c r="I216" s="361"/>
      <c r="J216" s="361"/>
      <c r="O216" s="286"/>
      <c r="P216" s="11" t="s">
        <v>233</v>
      </c>
      <c r="Q216" s="11" t="s">
        <v>223</v>
      </c>
      <c r="R216" s="4" t="s">
        <v>1104</v>
      </c>
    </row>
    <row r="217" spans="1:18" x14ac:dyDescent="0.3">
      <c r="F217" s="360"/>
      <c r="G217" s="361"/>
      <c r="I217" s="361"/>
      <c r="J217" s="361"/>
      <c r="O217" s="286"/>
      <c r="P217" s="11" t="s">
        <v>234</v>
      </c>
      <c r="Q217" s="11" t="s">
        <v>82</v>
      </c>
      <c r="R217" s="4" t="s">
        <v>235</v>
      </c>
    </row>
    <row r="218" spans="1:18" x14ac:dyDescent="0.3">
      <c r="F218" s="360"/>
      <c r="G218" s="361"/>
      <c r="I218" s="361"/>
      <c r="J218" s="361"/>
      <c r="O218" s="286"/>
      <c r="P218" s="11" t="s">
        <v>236</v>
      </c>
      <c r="Q218" s="11" t="s">
        <v>2084</v>
      </c>
      <c r="R218" s="4" t="s">
        <v>1107</v>
      </c>
    </row>
    <row r="219" spans="1:18" x14ac:dyDescent="0.3">
      <c r="O219" s="286"/>
      <c r="P219" s="11" t="s">
        <v>238</v>
      </c>
      <c r="Q219" s="11" t="s">
        <v>82</v>
      </c>
      <c r="R219" s="4"/>
    </row>
    <row r="220" spans="1:18" ht="18" x14ac:dyDescent="0.35">
      <c r="A220" s="365"/>
      <c r="I220" s="361"/>
      <c r="J220" s="361"/>
      <c r="K220" s="361"/>
      <c r="M220" s="367"/>
      <c r="O220" s="286"/>
      <c r="P220" s="11" t="s">
        <v>239</v>
      </c>
      <c r="Q220" s="11" t="s">
        <v>82</v>
      </c>
      <c r="R220" s="4" t="s">
        <v>240</v>
      </c>
    </row>
    <row r="221" spans="1:18" x14ac:dyDescent="0.3">
      <c r="A221" s="366"/>
      <c r="I221" s="361"/>
      <c r="K221" s="361"/>
      <c r="M221" s="367"/>
      <c r="O221" s="286"/>
      <c r="P221" s="11" t="s">
        <v>241</v>
      </c>
      <c r="Q221" s="11" t="s">
        <v>242</v>
      </c>
      <c r="R221" s="4" t="s">
        <v>243</v>
      </c>
    </row>
    <row r="222" spans="1:18" x14ac:dyDescent="0.3">
      <c r="A222" s="1"/>
      <c r="F222" s="360"/>
      <c r="G222" s="361"/>
      <c r="I222" s="361"/>
      <c r="J222" s="361"/>
      <c r="K222" s="361"/>
      <c r="L222" s="361"/>
      <c r="M222" s="367"/>
      <c r="O222" s="286"/>
      <c r="P222" s="11" t="s">
        <v>244</v>
      </c>
      <c r="Q222" s="11" t="s">
        <v>242</v>
      </c>
      <c r="R222" s="4" t="s">
        <v>243</v>
      </c>
    </row>
    <row r="223" spans="1:18" x14ac:dyDescent="0.3">
      <c r="F223" s="360"/>
      <c r="G223" s="361"/>
      <c r="I223" s="361"/>
      <c r="J223" s="361"/>
      <c r="K223" s="361"/>
      <c r="L223" s="361"/>
      <c r="M223" s="367"/>
      <c r="O223" s="286"/>
      <c r="P223" s="11" t="s">
        <v>245</v>
      </c>
      <c r="Q223" s="11" t="s">
        <v>242</v>
      </c>
      <c r="R223" s="4" t="s">
        <v>243</v>
      </c>
    </row>
    <row r="224" spans="1:18" ht="15" thickBot="1" x14ac:dyDescent="0.35">
      <c r="I224" s="361"/>
      <c r="J224" s="361"/>
      <c r="K224" s="361"/>
      <c r="M224" s="367"/>
      <c r="O224" s="286"/>
      <c r="P224" s="11" t="s">
        <v>246</v>
      </c>
      <c r="Q224" s="11" t="s">
        <v>242</v>
      </c>
      <c r="R224" s="4" t="s">
        <v>243</v>
      </c>
    </row>
    <row r="225" spans="1:18" ht="18.600000000000001" thickBot="1" x14ac:dyDescent="0.4">
      <c r="I225" s="361"/>
      <c r="J225" s="361"/>
      <c r="K225" s="361"/>
      <c r="M225" s="367"/>
      <c r="O225" s="332" t="s">
        <v>250</v>
      </c>
      <c r="P225" s="15"/>
      <c r="Q225" s="27"/>
      <c r="R225" s="16"/>
    </row>
    <row r="226" spans="1:18" x14ac:dyDescent="0.3">
      <c r="I226" s="361"/>
      <c r="J226" s="361"/>
      <c r="K226" s="361"/>
      <c r="M226" s="367"/>
      <c r="O226" s="336" t="s">
        <v>328</v>
      </c>
      <c r="P226" s="14" t="s">
        <v>251</v>
      </c>
      <c r="Q226" s="14" t="s">
        <v>2086</v>
      </c>
      <c r="R226" s="6" t="s">
        <v>1730</v>
      </c>
    </row>
    <row r="227" spans="1:18" x14ac:dyDescent="0.3">
      <c r="I227" s="361"/>
      <c r="J227" s="361"/>
      <c r="K227" s="361"/>
      <c r="M227" s="367"/>
      <c r="O227" s="40" t="s">
        <v>329</v>
      </c>
      <c r="P227" s="11" t="s">
        <v>253</v>
      </c>
      <c r="Q227" s="14" t="s">
        <v>2086</v>
      </c>
      <c r="R227" s="4" t="s">
        <v>1731</v>
      </c>
    </row>
    <row r="228" spans="1:18" x14ac:dyDescent="0.3">
      <c r="O228" s="286"/>
      <c r="P228" s="11" t="s">
        <v>254</v>
      </c>
      <c r="Q228" s="14" t="s">
        <v>2086</v>
      </c>
      <c r="R228" s="4" t="s">
        <v>1732</v>
      </c>
    </row>
    <row r="229" spans="1:18" ht="18" x14ac:dyDescent="0.35">
      <c r="A229" s="365"/>
      <c r="K229" s="361"/>
      <c r="O229" s="286"/>
      <c r="P229" s="11" t="s">
        <v>255</v>
      </c>
      <c r="Q229" s="14" t="s">
        <v>2086</v>
      </c>
      <c r="R229" s="4" t="s">
        <v>1733</v>
      </c>
    </row>
    <row r="230" spans="1:18" x14ac:dyDescent="0.3">
      <c r="A230" s="366"/>
      <c r="K230" s="361"/>
      <c r="O230" s="286"/>
      <c r="P230" s="11" t="s">
        <v>256</v>
      </c>
      <c r="Q230" s="14" t="s">
        <v>2086</v>
      </c>
      <c r="R230" s="4" t="s">
        <v>1734</v>
      </c>
    </row>
    <row r="231" spans="1:18" x14ac:dyDescent="0.3">
      <c r="A231" s="1"/>
      <c r="K231" s="361"/>
      <c r="L231" s="370"/>
      <c r="O231" s="286"/>
      <c r="P231" s="11" t="s">
        <v>257</v>
      </c>
      <c r="Q231" s="14" t="s">
        <v>2086</v>
      </c>
      <c r="R231" s="4" t="s">
        <v>1735</v>
      </c>
    </row>
    <row r="232" spans="1:18" x14ac:dyDescent="0.3">
      <c r="K232" s="361"/>
      <c r="L232" s="370"/>
      <c r="O232" s="286"/>
      <c r="P232" s="11" t="s">
        <v>258</v>
      </c>
      <c r="Q232" s="14" t="s">
        <v>2086</v>
      </c>
      <c r="R232" s="4" t="s">
        <v>1736</v>
      </c>
    </row>
    <row r="233" spans="1:18" x14ac:dyDescent="0.3">
      <c r="O233" s="286"/>
      <c r="P233" s="11" t="s">
        <v>259</v>
      </c>
      <c r="Q233" s="14" t="s">
        <v>2086</v>
      </c>
      <c r="R233" s="4" t="s">
        <v>1737</v>
      </c>
    </row>
    <row r="234" spans="1:18" ht="18" x14ac:dyDescent="0.35">
      <c r="A234" s="365"/>
      <c r="F234" s="360"/>
      <c r="G234" s="361"/>
      <c r="L234" s="361"/>
      <c r="M234" s="361"/>
      <c r="O234" s="286"/>
      <c r="P234" s="11" t="s">
        <v>260</v>
      </c>
      <c r="Q234" s="14" t="s">
        <v>2086</v>
      </c>
      <c r="R234" s="4" t="s">
        <v>1738</v>
      </c>
    </row>
    <row r="235" spans="1:18" x14ac:dyDescent="0.3">
      <c r="A235" s="366"/>
      <c r="F235" s="360"/>
      <c r="G235" s="361"/>
      <c r="K235" s="361"/>
      <c r="L235" s="361"/>
      <c r="M235" s="361"/>
      <c r="O235" s="286"/>
      <c r="P235" s="11" t="s">
        <v>261</v>
      </c>
      <c r="Q235" s="14" t="s">
        <v>2086</v>
      </c>
      <c r="R235" s="4" t="s">
        <v>1739</v>
      </c>
    </row>
    <row r="236" spans="1:18" x14ac:dyDescent="0.3">
      <c r="A236" s="1"/>
      <c r="F236" s="360"/>
      <c r="G236" s="361"/>
      <c r="L236" s="361"/>
      <c r="M236" s="361"/>
      <c r="O236" s="286"/>
      <c r="P236" s="11" t="s">
        <v>262</v>
      </c>
      <c r="Q236" s="14" t="s">
        <v>2086</v>
      </c>
      <c r="R236" s="4" t="s">
        <v>1740</v>
      </c>
    </row>
    <row r="237" spans="1:18" x14ac:dyDescent="0.3">
      <c r="F237" s="360"/>
      <c r="G237" s="361"/>
      <c r="K237" s="361"/>
      <c r="L237" s="361"/>
      <c r="M237" s="361"/>
      <c r="O237" s="286"/>
      <c r="P237" s="11" t="s">
        <v>263</v>
      </c>
      <c r="Q237" s="14" t="s">
        <v>2086</v>
      </c>
      <c r="R237" s="4" t="s">
        <v>1741</v>
      </c>
    </row>
    <row r="238" spans="1:18" x14ac:dyDescent="0.3">
      <c r="F238" s="360"/>
      <c r="G238" s="361"/>
      <c r="K238" s="361"/>
      <c r="L238" s="361"/>
      <c r="M238" s="361"/>
      <c r="O238" s="286"/>
      <c r="P238" s="11" t="s">
        <v>264</v>
      </c>
      <c r="Q238" s="14" t="s">
        <v>2086</v>
      </c>
      <c r="R238" s="4" t="s">
        <v>1742</v>
      </c>
    </row>
    <row r="239" spans="1:18" x14ac:dyDescent="0.3">
      <c r="F239" s="360"/>
      <c r="G239" s="361"/>
      <c r="K239" s="361"/>
      <c r="L239" s="361"/>
      <c r="M239" s="361"/>
      <c r="O239" s="286"/>
      <c r="P239" s="11" t="s">
        <v>265</v>
      </c>
      <c r="Q239" s="14" t="s">
        <v>2086</v>
      </c>
      <c r="R239" s="4" t="s">
        <v>1743</v>
      </c>
    </row>
    <row r="240" spans="1:18" x14ac:dyDescent="0.3">
      <c r="F240" s="360"/>
      <c r="G240" s="361"/>
      <c r="L240" s="361"/>
      <c r="M240" s="361"/>
      <c r="O240" s="286"/>
      <c r="P240" s="11" t="s">
        <v>266</v>
      </c>
      <c r="Q240" s="14" t="s">
        <v>2086</v>
      </c>
      <c r="R240" s="4" t="s">
        <v>1744</v>
      </c>
    </row>
    <row r="241" spans="1:18" x14ac:dyDescent="0.3">
      <c r="F241" s="360"/>
      <c r="G241" s="361"/>
      <c r="L241" s="361"/>
      <c r="M241" s="361"/>
      <c r="O241" s="286"/>
      <c r="P241" s="11" t="s">
        <v>267</v>
      </c>
      <c r="Q241" s="14" t="s">
        <v>2086</v>
      </c>
      <c r="R241" s="4" t="s">
        <v>1745</v>
      </c>
    </row>
    <row r="242" spans="1:18" x14ac:dyDescent="0.3">
      <c r="F242" s="360"/>
      <c r="G242" s="361"/>
      <c r="I242" s="361"/>
      <c r="J242" s="361"/>
      <c r="K242" s="361"/>
      <c r="L242" s="361"/>
      <c r="M242" s="361"/>
      <c r="O242" s="286"/>
      <c r="P242" s="11" t="s">
        <v>268</v>
      </c>
      <c r="Q242" s="14" t="s">
        <v>2086</v>
      </c>
      <c r="R242" s="4" t="s">
        <v>1746</v>
      </c>
    </row>
    <row r="243" spans="1:18" x14ac:dyDescent="0.3">
      <c r="D243" s="361"/>
      <c r="E243" s="361"/>
      <c r="F243" s="360"/>
      <c r="G243" s="361"/>
      <c r="I243" s="361"/>
      <c r="J243" s="361"/>
      <c r="K243" s="361"/>
      <c r="L243" s="361"/>
      <c r="M243" s="361"/>
      <c r="O243" s="286"/>
      <c r="P243" s="11" t="s">
        <v>269</v>
      </c>
      <c r="Q243" s="14" t="s">
        <v>2086</v>
      </c>
      <c r="R243" s="4" t="s">
        <v>1747</v>
      </c>
    </row>
    <row r="244" spans="1:18" x14ac:dyDescent="0.3">
      <c r="D244" s="361"/>
      <c r="E244" s="361"/>
      <c r="F244" s="360"/>
      <c r="G244" s="361"/>
      <c r="J244" s="361"/>
      <c r="K244" s="361"/>
      <c r="L244" s="361"/>
      <c r="M244" s="361"/>
      <c r="O244" s="286"/>
      <c r="P244" s="11" t="s">
        <v>270</v>
      </c>
      <c r="Q244" s="14" t="s">
        <v>2086</v>
      </c>
      <c r="R244" s="4" t="s">
        <v>1748</v>
      </c>
    </row>
    <row r="245" spans="1:18" x14ac:dyDescent="0.3">
      <c r="D245" s="361"/>
      <c r="E245" s="361"/>
      <c r="F245" s="360"/>
      <c r="G245" s="361"/>
      <c r="I245" s="361"/>
      <c r="J245" s="361"/>
      <c r="K245" s="361"/>
      <c r="L245" s="361"/>
      <c r="M245" s="361"/>
      <c r="O245" s="286"/>
      <c r="P245" s="11" t="s">
        <v>271</v>
      </c>
      <c r="Q245" s="14" t="s">
        <v>2086</v>
      </c>
      <c r="R245" s="4" t="s">
        <v>1749</v>
      </c>
    </row>
    <row r="246" spans="1:18" x14ac:dyDescent="0.3">
      <c r="F246" s="360"/>
      <c r="G246" s="361"/>
      <c r="K246" s="361"/>
      <c r="L246" s="361"/>
      <c r="M246" s="361"/>
      <c r="O246" s="286"/>
      <c r="P246" s="11" t="s">
        <v>272</v>
      </c>
      <c r="Q246" s="14" t="s">
        <v>2086</v>
      </c>
      <c r="R246" s="4" t="s">
        <v>1750</v>
      </c>
    </row>
    <row r="247" spans="1:18" x14ac:dyDescent="0.3">
      <c r="F247" s="360"/>
      <c r="G247" s="361"/>
      <c r="K247" s="361"/>
      <c r="L247" s="361"/>
      <c r="M247" s="361"/>
      <c r="O247" s="286"/>
      <c r="P247" s="11" t="s">
        <v>273</v>
      </c>
      <c r="Q247" s="14" t="s">
        <v>2086</v>
      </c>
      <c r="R247" s="4" t="s">
        <v>1730</v>
      </c>
    </row>
    <row r="248" spans="1:18" x14ac:dyDescent="0.3">
      <c r="F248" s="360"/>
      <c r="G248" s="361"/>
      <c r="H248" s="361"/>
      <c r="I248" s="361"/>
      <c r="J248" s="361"/>
      <c r="K248" s="361"/>
      <c r="L248" s="361"/>
      <c r="M248" s="361"/>
      <c r="O248" s="286"/>
      <c r="P248" s="11" t="s">
        <v>274</v>
      </c>
      <c r="Q248" s="11" t="s">
        <v>2087</v>
      </c>
      <c r="R248" s="4" t="s">
        <v>1751</v>
      </c>
    </row>
    <row r="249" spans="1:18" x14ac:dyDescent="0.3">
      <c r="F249" s="360"/>
      <c r="G249" s="361"/>
      <c r="K249" s="361"/>
      <c r="L249" s="361"/>
      <c r="M249" s="361"/>
      <c r="O249" s="286"/>
      <c r="P249" s="11" t="s">
        <v>275</v>
      </c>
      <c r="Q249" s="11" t="s">
        <v>2087</v>
      </c>
      <c r="R249" s="4" t="s">
        <v>1752</v>
      </c>
    </row>
    <row r="250" spans="1:18" x14ac:dyDescent="0.3">
      <c r="O250" s="286"/>
      <c r="P250" s="11" t="s">
        <v>276</v>
      </c>
      <c r="Q250" s="11" t="s">
        <v>2087</v>
      </c>
      <c r="R250" s="4" t="s">
        <v>1753</v>
      </c>
    </row>
    <row r="251" spans="1:18" ht="18.600000000000001" thickBot="1" x14ac:dyDescent="0.4">
      <c r="A251" s="365"/>
      <c r="I251" s="361"/>
      <c r="J251" s="361"/>
      <c r="L251" s="361"/>
      <c r="O251" s="339"/>
      <c r="P251" s="13" t="s">
        <v>331</v>
      </c>
      <c r="Q251" s="11" t="s">
        <v>2087</v>
      </c>
      <c r="R251" s="4" t="s">
        <v>1754</v>
      </c>
    </row>
    <row r="252" spans="1:18" ht="18.600000000000001" thickBot="1" x14ac:dyDescent="0.4">
      <c r="A252" s="366"/>
      <c r="I252" s="361"/>
      <c r="J252" s="361"/>
      <c r="L252" s="361"/>
      <c r="O252" s="332" t="s">
        <v>277</v>
      </c>
      <c r="P252" s="15"/>
      <c r="Q252" s="27"/>
      <c r="R252" s="16"/>
    </row>
    <row r="253" spans="1:18" x14ac:dyDescent="0.3">
      <c r="A253" s="1"/>
      <c r="I253" s="361"/>
      <c r="J253" s="361"/>
      <c r="L253" s="361"/>
      <c r="O253" s="336" t="s">
        <v>332</v>
      </c>
      <c r="P253" s="14" t="s">
        <v>278</v>
      </c>
      <c r="Q253" s="14" t="s">
        <v>82</v>
      </c>
      <c r="R253" s="6" t="s">
        <v>1755</v>
      </c>
    </row>
    <row r="254" spans="1:18" x14ac:dyDescent="0.3">
      <c r="I254" s="361"/>
      <c r="J254" s="361"/>
      <c r="L254" s="361"/>
      <c r="O254" s="338" t="s">
        <v>333</v>
      </c>
      <c r="P254" s="11" t="s">
        <v>280</v>
      </c>
      <c r="Q254" s="11" t="s">
        <v>82</v>
      </c>
      <c r="R254" s="4" t="s">
        <v>1756</v>
      </c>
    </row>
    <row r="255" spans="1:18" x14ac:dyDescent="0.3">
      <c r="I255" s="361"/>
      <c r="J255" s="361"/>
      <c r="L255" s="361"/>
      <c r="O255" s="286"/>
      <c r="P255" s="11" t="s">
        <v>281</v>
      </c>
      <c r="Q255" s="11" t="s">
        <v>82</v>
      </c>
      <c r="R255" s="4" t="s">
        <v>1757</v>
      </c>
    </row>
    <row r="256" spans="1:18" x14ac:dyDescent="0.3">
      <c r="I256" s="361"/>
      <c r="J256" s="361"/>
      <c r="L256" s="361"/>
      <c r="O256" s="286" t="s">
        <v>334</v>
      </c>
      <c r="P256" s="11" t="s">
        <v>282</v>
      </c>
      <c r="Q256" s="11" t="s">
        <v>82</v>
      </c>
      <c r="R256" s="4" t="s">
        <v>1758</v>
      </c>
    </row>
    <row r="257" spans="9:18" x14ac:dyDescent="0.3">
      <c r="I257" s="361"/>
      <c r="J257" s="361"/>
      <c r="L257" s="361"/>
      <c r="O257" s="286" t="s">
        <v>335</v>
      </c>
      <c r="P257" s="11" t="s">
        <v>283</v>
      </c>
      <c r="Q257" s="11" t="s">
        <v>82</v>
      </c>
      <c r="R257" s="4" t="s">
        <v>1759</v>
      </c>
    </row>
    <row r="258" spans="9:18" x14ac:dyDescent="0.3">
      <c r="I258" s="361"/>
      <c r="J258" s="361"/>
      <c r="L258" s="361"/>
      <c r="O258" s="286" t="s">
        <v>336</v>
      </c>
      <c r="P258" s="11" t="s">
        <v>284</v>
      </c>
      <c r="Q258" s="11" t="s">
        <v>82</v>
      </c>
      <c r="R258" s="4" t="s">
        <v>1760</v>
      </c>
    </row>
    <row r="259" spans="9:18" x14ac:dyDescent="0.3">
      <c r="I259" s="361"/>
      <c r="J259" s="361"/>
      <c r="L259" s="361"/>
      <c r="O259" s="286" t="s">
        <v>337</v>
      </c>
      <c r="P259" s="11" t="s">
        <v>285</v>
      </c>
      <c r="Q259" s="11" t="s">
        <v>82</v>
      </c>
      <c r="R259" s="4" t="s">
        <v>1761</v>
      </c>
    </row>
    <row r="260" spans="9:18" x14ac:dyDescent="0.3">
      <c r="I260" s="361"/>
      <c r="J260" s="361"/>
      <c r="L260" s="361"/>
      <c r="O260" s="286" t="s">
        <v>338</v>
      </c>
      <c r="P260" s="11" t="s">
        <v>286</v>
      </c>
      <c r="Q260" s="11" t="s">
        <v>82</v>
      </c>
      <c r="R260" s="4" t="s">
        <v>1761</v>
      </c>
    </row>
    <row r="261" spans="9:18" x14ac:dyDescent="0.3">
      <c r="I261" s="361"/>
      <c r="J261" s="361"/>
      <c r="L261" s="361"/>
      <c r="O261" s="286" t="s">
        <v>339</v>
      </c>
      <c r="P261" s="11" t="s">
        <v>287</v>
      </c>
      <c r="Q261" s="11" t="s">
        <v>82</v>
      </c>
      <c r="R261" s="4" t="s">
        <v>1762</v>
      </c>
    </row>
    <row r="262" spans="9:18" x14ac:dyDescent="0.3">
      <c r="I262" s="361"/>
      <c r="J262" s="361"/>
      <c r="L262" s="361"/>
      <c r="O262" s="286" t="s">
        <v>340</v>
      </c>
      <c r="P262" s="11" t="s">
        <v>288</v>
      </c>
      <c r="Q262" s="11" t="s">
        <v>82</v>
      </c>
      <c r="R262" s="4" t="s">
        <v>1763</v>
      </c>
    </row>
    <row r="263" spans="9:18" x14ac:dyDescent="0.3">
      <c r="I263" s="361"/>
      <c r="J263" s="361"/>
      <c r="L263" s="361"/>
      <c r="O263" s="286"/>
      <c r="P263" s="11" t="s">
        <v>292</v>
      </c>
      <c r="Q263" s="11" t="s">
        <v>82</v>
      </c>
      <c r="R263" s="4" t="s">
        <v>1764</v>
      </c>
    </row>
    <row r="264" spans="9:18" x14ac:dyDescent="0.3">
      <c r="I264" s="361"/>
      <c r="J264" s="361"/>
      <c r="L264" s="361"/>
      <c r="O264" s="286"/>
      <c r="P264" s="11" t="s">
        <v>289</v>
      </c>
      <c r="Q264" s="11" t="s">
        <v>82</v>
      </c>
      <c r="R264" s="4" t="s">
        <v>1765</v>
      </c>
    </row>
    <row r="265" spans="9:18" x14ac:dyDescent="0.3">
      <c r="I265" s="361"/>
      <c r="J265" s="361"/>
      <c r="L265" s="361"/>
      <c r="O265" s="286"/>
      <c r="P265" s="11" t="s">
        <v>290</v>
      </c>
      <c r="Q265" s="11" t="s">
        <v>2064</v>
      </c>
      <c r="R265" s="4" t="s">
        <v>1766</v>
      </c>
    </row>
    <row r="266" spans="9:18" x14ac:dyDescent="0.3">
      <c r="I266" s="361"/>
      <c r="J266" s="361"/>
      <c r="L266" s="361"/>
      <c r="O266" s="286"/>
      <c r="P266" s="11" t="s">
        <v>1146</v>
      </c>
      <c r="Q266" s="11" t="s">
        <v>1145</v>
      </c>
      <c r="R266" s="4" t="s">
        <v>1767</v>
      </c>
    </row>
    <row r="267" spans="9:18" x14ac:dyDescent="0.3">
      <c r="I267" s="361"/>
      <c r="J267" s="361"/>
      <c r="L267" s="361"/>
      <c r="O267" s="286"/>
      <c r="P267" s="11" t="s">
        <v>1147</v>
      </c>
      <c r="Q267" s="11" t="s">
        <v>1149</v>
      </c>
      <c r="R267" s="4" t="s">
        <v>1767</v>
      </c>
    </row>
    <row r="268" spans="9:18" x14ac:dyDescent="0.3">
      <c r="I268" s="361"/>
      <c r="J268" s="361"/>
      <c r="L268" s="361"/>
      <c r="O268" s="286"/>
      <c r="P268" s="11" t="s">
        <v>1148</v>
      </c>
      <c r="Q268" s="11" t="s">
        <v>1150</v>
      </c>
      <c r="R268" s="4" t="s">
        <v>1767</v>
      </c>
    </row>
    <row r="269" spans="9:18" x14ac:dyDescent="0.3">
      <c r="I269" s="361"/>
      <c r="J269" s="361"/>
      <c r="L269" s="361"/>
      <c r="O269" s="286"/>
      <c r="P269" s="11" t="s">
        <v>1151</v>
      </c>
      <c r="Q269" s="11" t="s">
        <v>1145</v>
      </c>
      <c r="R269" s="4" t="s">
        <v>1767</v>
      </c>
    </row>
    <row r="270" spans="9:18" x14ac:dyDescent="0.3">
      <c r="I270" s="361"/>
      <c r="J270" s="361"/>
      <c r="L270" s="361"/>
      <c r="O270" s="286"/>
      <c r="P270" s="11" t="s">
        <v>2088</v>
      </c>
      <c r="Q270" s="11" t="s">
        <v>1149</v>
      </c>
      <c r="R270" s="4" t="s">
        <v>1767</v>
      </c>
    </row>
    <row r="271" spans="9:18" x14ac:dyDescent="0.3">
      <c r="I271" s="361"/>
      <c r="J271" s="361"/>
      <c r="L271" s="361"/>
      <c r="O271" s="286"/>
      <c r="P271" s="11" t="s">
        <v>2089</v>
      </c>
      <c r="Q271" s="11" t="s">
        <v>1150</v>
      </c>
      <c r="R271" s="4" t="s">
        <v>1767</v>
      </c>
    </row>
    <row r="272" spans="9:18" ht="15" thickBot="1" x14ac:dyDescent="0.35">
      <c r="I272" s="361"/>
      <c r="J272" s="361"/>
      <c r="L272" s="361"/>
      <c r="O272" s="339"/>
      <c r="P272" s="13" t="s">
        <v>293</v>
      </c>
      <c r="Q272" s="13" t="s">
        <v>98</v>
      </c>
      <c r="R272" s="8" t="s">
        <v>1768</v>
      </c>
    </row>
    <row r="273" spans="1:18" ht="18.600000000000001" thickBot="1" x14ac:dyDescent="0.4">
      <c r="I273" s="361"/>
      <c r="J273" s="361"/>
      <c r="L273" s="361"/>
      <c r="O273" s="343" t="s">
        <v>363</v>
      </c>
      <c r="P273" s="70"/>
      <c r="Q273" s="70"/>
      <c r="R273" s="71"/>
    </row>
    <row r="274" spans="1:18" x14ac:dyDescent="0.3">
      <c r="I274" s="361"/>
      <c r="J274" s="361"/>
      <c r="L274" s="361"/>
      <c r="O274" s="336" t="s">
        <v>1154</v>
      </c>
      <c r="P274" s="14" t="s">
        <v>367</v>
      </c>
      <c r="Q274" s="14" t="s">
        <v>98</v>
      </c>
      <c r="R274" s="4" t="s">
        <v>1769</v>
      </c>
    </row>
    <row r="275" spans="1:18" x14ac:dyDescent="0.3">
      <c r="I275" s="361"/>
      <c r="J275" s="361"/>
      <c r="L275" s="361"/>
      <c r="O275" s="337" t="s">
        <v>1155</v>
      </c>
      <c r="P275" s="11" t="s">
        <v>369</v>
      </c>
      <c r="Q275" s="14" t="s">
        <v>98</v>
      </c>
      <c r="R275" s="4" t="s">
        <v>1769</v>
      </c>
    </row>
    <row r="276" spans="1:18" x14ac:dyDescent="0.3">
      <c r="I276" s="361"/>
      <c r="J276" s="361"/>
      <c r="L276" s="361"/>
      <c r="O276" s="2" t="s">
        <v>1350</v>
      </c>
      <c r="P276" s="11" t="s">
        <v>370</v>
      </c>
      <c r="Q276" s="14" t="s">
        <v>424</v>
      </c>
      <c r="R276" s="4" t="s">
        <v>1769</v>
      </c>
    </row>
    <row r="277" spans="1:18" ht="15" thickBot="1" x14ac:dyDescent="0.35">
      <c r="O277" s="286"/>
      <c r="P277" s="11" t="s">
        <v>371</v>
      </c>
      <c r="Q277" s="14" t="s">
        <v>82</v>
      </c>
      <c r="R277" s="4" t="s">
        <v>1769</v>
      </c>
    </row>
    <row r="278" spans="1:18" ht="18.600000000000001" thickBot="1" x14ac:dyDescent="0.4">
      <c r="A278" s="365"/>
      <c r="F278" s="360"/>
      <c r="G278" s="361"/>
      <c r="I278" s="361"/>
      <c r="O278" s="332" t="s">
        <v>372</v>
      </c>
      <c r="P278" s="15"/>
      <c r="Q278" s="27"/>
      <c r="R278" s="16"/>
    </row>
    <row r="279" spans="1:18" x14ac:dyDescent="0.3">
      <c r="A279" s="366"/>
      <c r="F279" s="360"/>
      <c r="G279" s="361"/>
      <c r="I279" s="361"/>
      <c r="O279" s="338" t="s">
        <v>1161</v>
      </c>
      <c r="P279" s="65" t="s">
        <v>373</v>
      </c>
      <c r="Q279" s="96" t="s">
        <v>2064</v>
      </c>
      <c r="R279" s="66" t="s">
        <v>1771</v>
      </c>
    </row>
    <row r="280" spans="1:18" x14ac:dyDescent="0.3">
      <c r="A280" s="366"/>
      <c r="F280" s="360"/>
      <c r="G280" s="361"/>
      <c r="I280" s="361"/>
      <c r="O280" s="344" t="s">
        <v>1162</v>
      </c>
      <c r="P280" s="65" t="s">
        <v>374</v>
      </c>
      <c r="Q280" s="96" t="s">
        <v>2090</v>
      </c>
      <c r="R280" s="66" t="s">
        <v>1770</v>
      </c>
    </row>
    <row r="281" spans="1:18" ht="15" thickBot="1" x14ac:dyDescent="0.35">
      <c r="F281" s="360"/>
      <c r="G281" s="361"/>
      <c r="I281" s="361"/>
      <c r="O281" s="345"/>
      <c r="P281" s="65" t="s">
        <v>375</v>
      </c>
      <c r="Q281" s="96" t="s">
        <v>2091</v>
      </c>
      <c r="R281" s="66" t="s">
        <v>1772</v>
      </c>
    </row>
    <row r="282" spans="1:18" ht="18.600000000000001" thickBot="1" x14ac:dyDescent="0.4">
      <c r="F282" s="360"/>
      <c r="G282" s="361"/>
      <c r="I282" s="361"/>
      <c r="O282" s="343" t="s">
        <v>376</v>
      </c>
      <c r="P282" s="27"/>
      <c r="Q282" s="27"/>
      <c r="R282" s="16"/>
    </row>
    <row r="283" spans="1:18" x14ac:dyDescent="0.3">
      <c r="F283" s="360"/>
      <c r="G283" s="361"/>
      <c r="I283" s="361"/>
      <c r="O283" s="39" t="s">
        <v>410</v>
      </c>
      <c r="P283" s="26" t="s">
        <v>377</v>
      </c>
      <c r="Q283" s="26" t="s">
        <v>168</v>
      </c>
      <c r="R283" s="66" t="s">
        <v>1773</v>
      </c>
    </row>
    <row r="284" spans="1:18" x14ac:dyDescent="0.3">
      <c r="F284" s="360"/>
      <c r="G284" s="361"/>
      <c r="I284" s="361"/>
      <c r="O284" s="40" t="s">
        <v>411</v>
      </c>
      <c r="P284" s="11" t="s">
        <v>378</v>
      </c>
      <c r="Q284" s="11" t="s">
        <v>168</v>
      </c>
      <c r="R284" s="66" t="s">
        <v>1773</v>
      </c>
    </row>
    <row r="285" spans="1:18" x14ac:dyDescent="0.3">
      <c r="F285" s="360"/>
      <c r="G285" s="361"/>
      <c r="I285" s="361"/>
      <c r="O285" s="286"/>
      <c r="P285" s="11" t="s">
        <v>379</v>
      </c>
      <c r="Q285" s="11" t="s">
        <v>306</v>
      </c>
      <c r="R285" s="66" t="s">
        <v>1774</v>
      </c>
    </row>
    <row r="286" spans="1:18" x14ac:dyDescent="0.3">
      <c r="F286" s="360"/>
      <c r="G286" s="361"/>
      <c r="I286" s="361"/>
      <c r="O286" s="286"/>
      <c r="P286" s="11" t="s">
        <v>380</v>
      </c>
      <c r="Q286" s="11" t="s">
        <v>305</v>
      </c>
      <c r="R286" s="66" t="s">
        <v>1774</v>
      </c>
    </row>
    <row r="287" spans="1:18" ht="15" thickBot="1" x14ac:dyDescent="0.35">
      <c r="F287" s="360"/>
      <c r="G287" s="361"/>
      <c r="I287" s="361"/>
      <c r="O287" s="286"/>
      <c r="P287" s="13" t="s">
        <v>381</v>
      </c>
      <c r="Q287" s="11" t="s">
        <v>382</v>
      </c>
      <c r="R287" s="66" t="s">
        <v>1775</v>
      </c>
    </row>
    <row r="288" spans="1:18" x14ac:dyDescent="0.3">
      <c r="F288" s="360"/>
      <c r="G288" s="361"/>
      <c r="I288" s="361"/>
      <c r="O288" s="346" t="s">
        <v>384</v>
      </c>
      <c r="P288" s="34" t="s">
        <v>385</v>
      </c>
      <c r="Q288" s="40" t="s">
        <v>2091</v>
      </c>
      <c r="R288" s="66" t="s">
        <v>1776</v>
      </c>
    </row>
    <row r="289" spans="1:18" x14ac:dyDescent="0.3">
      <c r="F289" s="360"/>
      <c r="G289" s="361"/>
      <c r="I289" s="361"/>
      <c r="O289" s="346"/>
      <c r="P289" s="35" t="s">
        <v>386</v>
      </c>
      <c r="Q289" s="40" t="s">
        <v>2091</v>
      </c>
      <c r="R289" s="66" t="s">
        <v>1776</v>
      </c>
    </row>
    <row r="290" spans="1:18" ht="15" thickBot="1" x14ac:dyDescent="0.35">
      <c r="F290" s="360"/>
      <c r="G290" s="361"/>
      <c r="I290" s="361"/>
      <c r="O290" s="346"/>
      <c r="P290" s="36" t="s">
        <v>387</v>
      </c>
      <c r="Q290" s="40" t="s">
        <v>2091</v>
      </c>
      <c r="R290" s="66" t="s">
        <v>1776</v>
      </c>
    </row>
    <row r="291" spans="1:18" x14ac:dyDescent="0.3">
      <c r="F291" s="360"/>
      <c r="G291" s="361"/>
      <c r="I291" s="361"/>
      <c r="K291" s="361"/>
      <c r="O291" s="346" t="s">
        <v>396</v>
      </c>
      <c r="P291" s="34" t="s">
        <v>388</v>
      </c>
      <c r="Q291" s="40" t="s">
        <v>2092</v>
      </c>
      <c r="R291" s="66" t="s">
        <v>1776</v>
      </c>
    </row>
    <row r="292" spans="1:18" x14ac:dyDescent="0.3">
      <c r="F292" s="360"/>
      <c r="G292" s="361"/>
      <c r="I292" s="361"/>
      <c r="K292" s="361"/>
      <c r="O292" s="346"/>
      <c r="P292" s="37" t="s">
        <v>390</v>
      </c>
      <c r="Q292" s="40" t="s">
        <v>2092</v>
      </c>
      <c r="R292" s="66" t="s">
        <v>1776</v>
      </c>
    </row>
    <row r="293" spans="1:18" ht="15" thickBot="1" x14ac:dyDescent="0.35">
      <c r="F293" s="360"/>
      <c r="G293" s="361"/>
      <c r="I293" s="361"/>
      <c r="K293" s="361"/>
      <c r="O293" s="346"/>
      <c r="P293" s="38" t="s">
        <v>391</v>
      </c>
      <c r="Q293" s="40" t="s">
        <v>2092</v>
      </c>
      <c r="R293" s="66" t="s">
        <v>1776</v>
      </c>
    </row>
    <row r="294" spans="1:18" s="72" customFormat="1" ht="18" x14ac:dyDescent="0.35">
      <c r="A294" s="2"/>
      <c r="B294" s="1"/>
      <c r="C294" s="1"/>
      <c r="D294" s="1"/>
      <c r="E294" s="1"/>
      <c r="F294" s="360"/>
      <c r="G294" s="361"/>
      <c r="H294" s="1"/>
      <c r="I294" s="361"/>
      <c r="J294" s="1"/>
      <c r="K294" s="361"/>
      <c r="L294" s="1"/>
      <c r="M294" s="1"/>
      <c r="N294" s="2"/>
      <c r="O294" s="346" t="s">
        <v>384</v>
      </c>
      <c r="P294" s="34" t="s">
        <v>392</v>
      </c>
      <c r="Q294" s="40" t="s">
        <v>2093</v>
      </c>
      <c r="R294" s="66" t="s">
        <v>1776</v>
      </c>
    </row>
    <row r="295" spans="1:18" x14ac:dyDescent="0.3">
      <c r="F295" s="360"/>
      <c r="G295" s="361"/>
      <c r="I295" s="361"/>
      <c r="K295" s="361"/>
      <c r="O295" s="286"/>
      <c r="P295" s="37" t="s">
        <v>393</v>
      </c>
      <c r="Q295" s="40" t="s">
        <v>2093</v>
      </c>
      <c r="R295" s="66" t="s">
        <v>1776</v>
      </c>
    </row>
    <row r="296" spans="1:18" ht="15" thickBot="1" x14ac:dyDescent="0.35">
      <c r="F296" s="360"/>
      <c r="G296" s="361"/>
      <c r="I296" s="361"/>
      <c r="K296" s="361"/>
      <c r="O296" s="286"/>
      <c r="P296" s="38" t="s">
        <v>394</v>
      </c>
      <c r="Q296" s="40" t="s">
        <v>2093</v>
      </c>
      <c r="R296" s="66" t="s">
        <v>1776</v>
      </c>
    </row>
    <row r="297" spans="1:18" x14ac:dyDescent="0.3">
      <c r="F297" s="360"/>
      <c r="G297" s="361"/>
      <c r="I297" s="361"/>
      <c r="K297" s="361"/>
      <c r="O297" s="346" t="s">
        <v>384</v>
      </c>
      <c r="P297" s="34" t="s">
        <v>399</v>
      </c>
      <c r="Q297" s="40" t="s">
        <v>2094</v>
      </c>
      <c r="R297" s="66" t="s">
        <v>1776</v>
      </c>
    </row>
    <row r="298" spans="1:18" ht="18" x14ac:dyDescent="0.35">
      <c r="D298" s="375"/>
      <c r="E298" s="375"/>
      <c r="F298" s="376"/>
      <c r="G298" s="375"/>
      <c r="H298" s="375"/>
      <c r="I298" s="375"/>
      <c r="J298" s="375"/>
      <c r="K298" s="375"/>
      <c r="L298" s="375"/>
      <c r="M298" s="375"/>
      <c r="N298" s="72"/>
      <c r="O298" s="286"/>
      <c r="P298" s="37" t="s">
        <v>398</v>
      </c>
      <c r="Q298" s="40" t="s">
        <v>2094</v>
      </c>
      <c r="R298" s="66" t="s">
        <v>1776</v>
      </c>
    </row>
    <row r="299" spans="1:18" ht="18.600000000000001" thickBot="1" x14ac:dyDescent="0.4">
      <c r="A299" s="365"/>
      <c r="B299" s="375"/>
      <c r="C299" s="375"/>
      <c r="I299" s="361"/>
      <c r="J299" s="361"/>
      <c r="K299" s="361"/>
      <c r="M299" s="361"/>
      <c r="O299" s="286"/>
      <c r="P299" s="38" t="s">
        <v>400</v>
      </c>
      <c r="Q299" s="40" t="s">
        <v>2094</v>
      </c>
      <c r="R299" s="66" t="s">
        <v>1776</v>
      </c>
    </row>
    <row r="300" spans="1:18" x14ac:dyDescent="0.3">
      <c r="A300" s="366"/>
      <c r="I300" s="361"/>
      <c r="J300" s="361"/>
      <c r="K300" s="361"/>
      <c r="M300" s="361"/>
      <c r="O300" s="346" t="s">
        <v>384</v>
      </c>
      <c r="P300" s="34" t="s">
        <v>404</v>
      </c>
      <c r="Q300" s="40" t="s">
        <v>2095</v>
      </c>
      <c r="R300" s="66" t="s">
        <v>1776</v>
      </c>
    </row>
    <row r="301" spans="1:18" x14ac:dyDescent="0.3">
      <c r="A301" s="371"/>
      <c r="I301" s="361"/>
      <c r="J301" s="361"/>
      <c r="K301" s="361"/>
      <c r="M301" s="361"/>
      <c r="O301" s="286"/>
      <c r="P301" s="37" t="s">
        <v>402</v>
      </c>
      <c r="Q301" s="40" t="s">
        <v>2095</v>
      </c>
      <c r="R301" s="66" t="s">
        <v>1776</v>
      </c>
    </row>
    <row r="302" spans="1:18" ht="15" thickBot="1" x14ac:dyDescent="0.35">
      <c r="I302" s="361"/>
      <c r="J302" s="361"/>
      <c r="K302" s="361"/>
      <c r="M302" s="361"/>
      <c r="O302" s="286"/>
      <c r="P302" s="38" t="s">
        <v>403</v>
      </c>
      <c r="Q302" s="40" t="s">
        <v>2095</v>
      </c>
      <c r="R302" s="66" t="s">
        <v>1776</v>
      </c>
    </row>
    <row r="303" spans="1:18" x14ac:dyDescent="0.3">
      <c r="O303" s="346" t="s">
        <v>384</v>
      </c>
      <c r="P303" s="34" t="s">
        <v>406</v>
      </c>
      <c r="Q303" s="40" t="s">
        <v>2096</v>
      </c>
      <c r="R303" s="66" t="s">
        <v>1776</v>
      </c>
    </row>
    <row r="304" spans="1:18" ht="18" x14ac:dyDescent="0.35">
      <c r="A304" s="365"/>
      <c r="D304" s="367"/>
      <c r="E304" s="367"/>
      <c r="F304" s="368"/>
      <c r="G304" s="367"/>
      <c r="H304" s="367"/>
      <c r="I304" s="367"/>
      <c r="J304" s="367"/>
      <c r="K304" s="361"/>
      <c r="L304" s="367"/>
      <c r="M304" s="367"/>
      <c r="N304" s="359"/>
      <c r="O304" s="286"/>
      <c r="P304" s="37" t="s">
        <v>407</v>
      </c>
      <c r="Q304" s="40" t="s">
        <v>2096</v>
      </c>
      <c r="R304" s="66" t="s">
        <v>1776</v>
      </c>
    </row>
    <row r="305" spans="1:18" ht="15" thickBot="1" x14ac:dyDescent="0.35">
      <c r="A305" s="366"/>
      <c r="B305" s="367"/>
      <c r="C305" s="367"/>
      <c r="D305" s="367"/>
      <c r="E305" s="367"/>
      <c r="F305" s="368"/>
      <c r="G305" s="367"/>
      <c r="H305" s="367"/>
      <c r="I305" s="367"/>
      <c r="J305" s="367"/>
      <c r="K305" s="361"/>
      <c r="L305" s="367"/>
      <c r="M305" s="367"/>
      <c r="N305" s="359"/>
      <c r="O305" s="286"/>
      <c r="P305" s="38" t="s">
        <v>408</v>
      </c>
      <c r="Q305" s="40" t="s">
        <v>2096</v>
      </c>
      <c r="R305" s="66" t="s">
        <v>1776</v>
      </c>
    </row>
    <row r="306" spans="1:18" ht="18.600000000000001" thickBot="1" x14ac:dyDescent="0.4">
      <c r="A306" s="367"/>
      <c r="B306" s="367"/>
      <c r="C306" s="367"/>
      <c r="D306" s="367"/>
      <c r="E306" s="367"/>
      <c r="F306" s="368"/>
      <c r="G306" s="367"/>
      <c r="H306" s="367"/>
      <c r="I306" s="367"/>
      <c r="J306" s="367"/>
      <c r="K306" s="361"/>
      <c r="L306" s="367"/>
      <c r="M306" s="367"/>
      <c r="N306" s="359"/>
      <c r="O306" s="332" t="s">
        <v>412</v>
      </c>
      <c r="P306" s="15"/>
      <c r="Q306" s="27"/>
      <c r="R306" s="16"/>
    </row>
    <row r="307" spans="1:18" x14ac:dyDescent="0.3">
      <c r="A307" s="121"/>
      <c r="B307" s="367"/>
      <c r="C307" s="367"/>
      <c r="O307" s="347" t="s">
        <v>449</v>
      </c>
      <c r="P307" s="37" t="s">
        <v>416</v>
      </c>
      <c r="Q307" s="10" t="s">
        <v>424</v>
      </c>
      <c r="R307" s="6" t="s">
        <v>1780</v>
      </c>
    </row>
    <row r="308" spans="1:18" ht="18" x14ac:dyDescent="0.35">
      <c r="A308" s="365"/>
      <c r="D308" s="367"/>
      <c r="E308" s="367"/>
      <c r="F308" s="368"/>
      <c r="G308" s="367"/>
      <c r="H308" s="367"/>
      <c r="I308" s="370"/>
      <c r="J308" s="367"/>
      <c r="K308" s="361"/>
      <c r="L308" s="367"/>
      <c r="M308" s="367"/>
      <c r="N308" s="359"/>
      <c r="O308" s="40" t="s">
        <v>450</v>
      </c>
      <c r="P308" s="35" t="s">
        <v>417</v>
      </c>
      <c r="Q308" s="10" t="s">
        <v>424</v>
      </c>
      <c r="R308" s="4" t="s">
        <v>1780</v>
      </c>
    </row>
    <row r="309" spans="1:18" x14ac:dyDescent="0.3">
      <c r="A309" s="366"/>
      <c r="D309" s="367"/>
      <c r="E309" s="367"/>
      <c r="F309" s="368"/>
      <c r="G309" s="367"/>
      <c r="H309" s="367"/>
      <c r="I309" s="367"/>
      <c r="J309" s="367"/>
      <c r="K309" s="361"/>
      <c r="L309" s="367"/>
      <c r="M309" s="367"/>
      <c r="N309" s="359"/>
      <c r="O309" s="346" t="s">
        <v>415</v>
      </c>
      <c r="P309" s="35" t="s">
        <v>419</v>
      </c>
      <c r="Q309" s="10" t="s">
        <v>424</v>
      </c>
      <c r="R309" s="4" t="s">
        <v>1780</v>
      </c>
    </row>
    <row r="310" spans="1:18" ht="15" thickBot="1" x14ac:dyDescent="0.35">
      <c r="A310" s="1"/>
      <c r="D310" s="367"/>
      <c r="E310" s="367"/>
      <c r="F310" s="368"/>
      <c r="G310" s="367"/>
      <c r="H310" s="367"/>
      <c r="I310" s="367"/>
      <c r="J310" s="367"/>
      <c r="K310" s="361"/>
      <c r="L310" s="367"/>
      <c r="M310" s="367"/>
      <c r="N310" s="359"/>
      <c r="O310" s="285" t="s">
        <v>414</v>
      </c>
      <c r="P310" s="36" t="s">
        <v>418</v>
      </c>
      <c r="Q310" s="10" t="s">
        <v>424</v>
      </c>
      <c r="R310" s="4" t="s">
        <v>1780</v>
      </c>
    </row>
    <row r="311" spans="1:18" x14ac:dyDescent="0.3">
      <c r="D311" s="367"/>
      <c r="E311" s="367"/>
      <c r="F311" s="368"/>
      <c r="G311" s="367"/>
      <c r="H311" s="367"/>
      <c r="I311" s="367"/>
      <c r="J311" s="367"/>
      <c r="K311" s="361"/>
      <c r="L311" s="367"/>
      <c r="M311" s="367"/>
      <c r="N311" s="359"/>
      <c r="O311" s="286"/>
      <c r="P311" s="34" t="s">
        <v>423</v>
      </c>
      <c r="Q311" s="40" t="s">
        <v>2065</v>
      </c>
      <c r="R311" s="4" t="s">
        <v>1777</v>
      </c>
    </row>
    <row r="312" spans="1:18" ht="15" thickBot="1" x14ac:dyDescent="0.35">
      <c r="D312" s="367"/>
      <c r="E312" s="367"/>
      <c r="F312" s="368"/>
      <c r="G312" s="367"/>
      <c r="H312" s="367"/>
      <c r="I312" s="367"/>
      <c r="J312" s="367"/>
      <c r="K312" s="361"/>
      <c r="L312" s="367"/>
      <c r="M312" s="367"/>
      <c r="N312" s="359"/>
      <c r="O312" s="346" t="s">
        <v>420</v>
      </c>
      <c r="P312" s="42" t="s">
        <v>425</v>
      </c>
      <c r="Q312" s="40" t="s">
        <v>2065</v>
      </c>
      <c r="R312" s="4" t="s">
        <v>1779</v>
      </c>
    </row>
    <row r="313" spans="1:18" x14ac:dyDescent="0.3">
      <c r="D313" s="367"/>
      <c r="E313" s="367"/>
      <c r="F313" s="368"/>
      <c r="G313" s="367"/>
      <c r="H313" s="367"/>
      <c r="I313" s="367"/>
      <c r="J313" s="367"/>
      <c r="K313" s="361"/>
      <c r="L313" s="367"/>
      <c r="M313" s="367"/>
      <c r="N313" s="359"/>
      <c r="O313" s="348" t="s">
        <v>430</v>
      </c>
      <c r="P313" s="34" t="s">
        <v>431</v>
      </c>
      <c r="Q313" s="40" t="s">
        <v>2065</v>
      </c>
      <c r="R313" s="4" t="s">
        <v>1778</v>
      </c>
    </row>
    <row r="314" spans="1:18" ht="15" thickBot="1" x14ac:dyDescent="0.35">
      <c r="D314" s="367"/>
      <c r="E314" s="367"/>
      <c r="F314" s="368"/>
      <c r="G314" s="367"/>
      <c r="H314" s="367"/>
      <c r="I314" s="367"/>
      <c r="J314" s="367"/>
      <c r="K314" s="361"/>
      <c r="L314" s="367"/>
      <c r="M314" s="367"/>
      <c r="N314" s="359"/>
      <c r="O314" s="346"/>
      <c r="P314" s="36" t="s">
        <v>431</v>
      </c>
      <c r="Q314" s="40" t="s">
        <v>2065</v>
      </c>
      <c r="R314" s="4" t="s">
        <v>1778</v>
      </c>
    </row>
    <row r="315" spans="1:18" x14ac:dyDescent="0.3">
      <c r="D315" s="367"/>
      <c r="E315" s="367"/>
      <c r="F315" s="368"/>
      <c r="G315" s="367"/>
      <c r="H315" s="367"/>
      <c r="I315" s="367"/>
      <c r="J315" s="367"/>
      <c r="K315" s="361"/>
      <c r="L315" s="367"/>
      <c r="M315" s="367"/>
      <c r="N315" s="359"/>
      <c r="O315" s="346" t="s">
        <v>421</v>
      </c>
      <c r="P315" s="37" t="s">
        <v>437</v>
      </c>
      <c r="Q315" s="387" t="s">
        <v>2097</v>
      </c>
      <c r="R315" s="4" t="s">
        <v>1779</v>
      </c>
    </row>
    <row r="316" spans="1:18" ht="15" thickBot="1" x14ac:dyDescent="0.35">
      <c r="D316" s="367"/>
      <c r="E316" s="367"/>
      <c r="F316" s="368"/>
      <c r="G316" s="367"/>
      <c r="H316" s="367"/>
      <c r="I316" s="367"/>
      <c r="J316" s="367"/>
      <c r="K316" s="361"/>
      <c r="L316" s="367"/>
      <c r="M316" s="367"/>
      <c r="N316" s="359"/>
      <c r="O316" s="346"/>
      <c r="P316" s="41" t="s">
        <v>436</v>
      </c>
      <c r="Q316" s="387" t="s">
        <v>2097</v>
      </c>
      <c r="R316" s="4" t="s">
        <v>1779</v>
      </c>
    </row>
    <row r="317" spans="1:18" x14ac:dyDescent="0.3">
      <c r="D317" s="367"/>
      <c r="E317" s="367"/>
      <c r="F317" s="368"/>
      <c r="G317" s="367"/>
      <c r="H317" s="367"/>
      <c r="I317" s="367"/>
      <c r="J317" s="367"/>
      <c r="K317" s="361"/>
      <c r="L317" s="367"/>
      <c r="M317" s="367"/>
      <c r="N317" s="359"/>
      <c r="O317" s="348" t="s">
        <v>430</v>
      </c>
      <c r="P317" s="34" t="s">
        <v>435</v>
      </c>
      <c r="Q317" s="387" t="s">
        <v>2097</v>
      </c>
      <c r="R317" s="4" t="s">
        <v>1778</v>
      </c>
    </row>
    <row r="318" spans="1:18" ht="15" thickBot="1" x14ac:dyDescent="0.35">
      <c r="D318" s="367"/>
      <c r="E318" s="367"/>
      <c r="F318" s="368"/>
      <c r="G318" s="367"/>
      <c r="H318" s="367"/>
      <c r="I318" s="367"/>
      <c r="J318" s="367"/>
      <c r="K318" s="361"/>
      <c r="L318" s="367"/>
      <c r="M318" s="367"/>
      <c r="N318" s="359"/>
      <c r="O318" s="346"/>
      <c r="P318" s="38" t="s">
        <v>435</v>
      </c>
      <c r="Q318" s="387" t="s">
        <v>2097</v>
      </c>
      <c r="R318" s="4" t="s">
        <v>1778</v>
      </c>
    </row>
    <row r="319" spans="1:18" x14ac:dyDescent="0.3">
      <c r="D319" s="367"/>
      <c r="E319" s="367"/>
      <c r="F319" s="368"/>
      <c r="G319" s="367"/>
      <c r="H319" s="367"/>
      <c r="I319" s="367"/>
      <c r="J319" s="367"/>
      <c r="K319" s="361"/>
      <c r="L319" s="367"/>
      <c r="M319" s="367"/>
      <c r="N319" s="359"/>
      <c r="O319" s="346" t="s">
        <v>422</v>
      </c>
      <c r="P319" s="37" t="s">
        <v>434</v>
      </c>
      <c r="Q319" s="387" t="s">
        <v>2098</v>
      </c>
      <c r="R319" s="4" t="s">
        <v>1779</v>
      </c>
    </row>
    <row r="320" spans="1:18" ht="15" thickBot="1" x14ac:dyDescent="0.35">
      <c r="D320" s="367"/>
      <c r="E320" s="367"/>
      <c r="F320" s="368"/>
      <c r="G320" s="367"/>
      <c r="H320" s="367"/>
      <c r="I320" s="367"/>
      <c r="J320" s="367"/>
      <c r="K320" s="361"/>
      <c r="L320" s="367"/>
      <c r="M320" s="367"/>
      <c r="N320" s="359"/>
      <c r="O320" s="346"/>
      <c r="P320" s="41" t="s">
        <v>433</v>
      </c>
      <c r="Q320" s="387" t="s">
        <v>2098</v>
      </c>
      <c r="R320" s="4" t="s">
        <v>1779</v>
      </c>
    </row>
    <row r="321" spans="1:18" x14ac:dyDescent="0.3">
      <c r="D321" s="367"/>
      <c r="E321" s="367"/>
      <c r="F321" s="368"/>
      <c r="G321" s="367"/>
      <c r="H321" s="367"/>
      <c r="I321" s="367"/>
      <c r="J321" s="367"/>
      <c r="K321" s="361"/>
      <c r="L321" s="367"/>
      <c r="M321" s="367"/>
      <c r="N321" s="359"/>
      <c r="O321" s="348" t="s">
        <v>430</v>
      </c>
      <c r="P321" s="34" t="s">
        <v>432</v>
      </c>
      <c r="Q321" s="387" t="s">
        <v>2098</v>
      </c>
      <c r="R321" s="4" t="s">
        <v>1778</v>
      </c>
    </row>
    <row r="322" spans="1:18" ht="15" thickBot="1" x14ac:dyDescent="0.35">
      <c r="D322" s="367"/>
      <c r="E322" s="367"/>
      <c r="F322" s="368"/>
      <c r="G322" s="367"/>
      <c r="H322" s="367"/>
      <c r="I322" s="367"/>
      <c r="J322" s="367"/>
      <c r="K322" s="361"/>
      <c r="L322" s="367"/>
      <c r="M322" s="367"/>
      <c r="N322" s="359"/>
      <c r="O322" s="348"/>
      <c r="P322" s="38" t="s">
        <v>432</v>
      </c>
      <c r="Q322" s="387" t="s">
        <v>2098</v>
      </c>
      <c r="R322" s="4" t="s">
        <v>1778</v>
      </c>
    </row>
    <row r="323" spans="1:18" x14ac:dyDescent="0.3">
      <c r="D323" s="367"/>
      <c r="E323" s="367"/>
      <c r="F323" s="368"/>
      <c r="G323" s="367"/>
      <c r="H323" s="367"/>
      <c r="I323" s="367"/>
      <c r="J323" s="367"/>
      <c r="K323" s="361"/>
      <c r="L323" s="367"/>
      <c r="M323" s="367"/>
      <c r="N323" s="359"/>
      <c r="O323" s="346" t="s">
        <v>448</v>
      </c>
      <c r="P323" s="34" t="s">
        <v>442</v>
      </c>
      <c r="Q323" s="40" t="s">
        <v>446</v>
      </c>
      <c r="R323" s="4" t="s">
        <v>1779</v>
      </c>
    </row>
    <row r="324" spans="1:18" x14ac:dyDescent="0.3">
      <c r="D324" s="367"/>
      <c r="E324" s="367"/>
      <c r="F324" s="368"/>
      <c r="G324" s="367"/>
      <c r="H324" s="367"/>
      <c r="I324" s="367"/>
      <c r="J324" s="367"/>
      <c r="K324" s="361"/>
      <c r="L324" s="367"/>
      <c r="M324" s="367"/>
      <c r="N324" s="359"/>
      <c r="O324" s="346"/>
      <c r="P324" s="37" t="s">
        <v>441</v>
      </c>
      <c r="Q324" s="40" t="s">
        <v>446</v>
      </c>
      <c r="R324" s="4" t="s">
        <v>1779</v>
      </c>
    </row>
    <row r="325" spans="1:18" x14ac:dyDescent="0.3">
      <c r="D325" s="367"/>
      <c r="E325" s="367"/>
      <c r="F325" s="368"/>
      <c r="G325" s="367"/>
      <c r="H325" s="367"/>
      <c r="I325" s="367"/>
      <c r="J325" s="367"/>
      <c r="K325" s="361"/>
      <c r="L325" s="367"/>
      <c r="M325" s="367"/>
      <c r="N325" s="359"/>
      <c r="O325" s="346"/>
      <c r="P325" s="37" t="s">
        <v>440</v>
      </c>
      <c r="Q325" s="40" t="s">
        <v>446</v>
      </c>
      <c r="R325" s="4" t="s">
        <v>1779</v>
      </c>
    </row>
    <row r="326" spans="1:18" x14ac:dyDescent="0.3">
      <c r="D326" s="367"/>
      <c r="E326" s="367"/>
      <c r="F326" s="368"/>
      <c r="G326" s="367"/>
      <c r="H326" s="367"/>
      <c r="I326" s="367"/>
      <c r="J326" s="367"/>
      <c r="K326" s="361"/>
      <c r="L326" s="367"/>
      <c r="M326" s="367"/>
      <c r="N326" s="359"/>
      <c r="O326" s="349"/>
      <c r="P326" s="37" t="s">
        <v>439</v>
      </c>
      <c r="Q326" s="40" t="s">
        <v>446</v>
      </c>
      <c r="R326" s="4" t="s">
        <v>1779</v>
      </c>
    </row>
    <row r="327" spans="1:18" x14ac:dyDescent="0.3">
      <c r="D327" s="367"/>
      <c r="E327" s="367"/>
      <c r="F327" s="368"/>
      <c r="G327" s="367"/>
      <c r="H327" s="367"/>
      <c r="I327" s="367"/>
      <c r="J327" s="367"/>
      <c r="K327" s="361"/>
      <c r="L327" s="367"/>
      <c r="M327" s="367"/>
      <c r="N327" s="359"/>
      <c r="O327" s="349"/>
      <c r="P327" s="37" t="s">
        <v>445</v>
      </c>
      <c r="Q327" s="40" t="s">
        <v>447</v>
      </c>
      <c r="R327" s="4" t="s">
        <v>1779</v>
      </c>
    </row>
    <row r="328" spans="1:18" x14ac:dyDescent="0.3">
      <c r="D328" s="367"/>
      <c r="E328" s="367"/>
      <c r="F328" s="368"/>
      <c r="G328" s="367"/>
      <c r="H328" s="367"/>
      <c r="I328" s="367"/>
      <c r="J328" s="367"/>
      <c r="K328" s="361"/>
      <c r="L328" s="367"/>
      <c r="M328" s="367"/>
      <c r="N328" s="359"/>
      <c r="O328" s="346"/>
      <c r="P328" s="37" t="s">
        <v>444</v>
      </c>
      <c r="Q328" s="40" t="s">
        <v>447</v>
      </c>
      <c r="R328" s="4" t="s">
        <v>1779</v>
      </c>
    </row>
    <row r="329" spans="1:18" x14ac:dyDescent="0.3">
      <c r="D329" s="367"/>
      <c r="E329" s="367"/>
      <c r="F329" s="368"/>
      <c r="G329" s="367"/>
      <c r="H329" s="367"/>
      <c r="I329" s="367"/>
      <c r="J329" s="367"/>
      <c r="K329" s="361"/>
      <c r="L329" s="367"/>
      <c r="M329" s="367"/>
      <c r="N329" s="359"/>
      <c r="O329" s="346"/>
      <c r="P329" s="37" t="s">
        <v>438</v>
      </c>
      <c r="Q329" s="40" t="s">
        <v>447</v>
      </c>
      <c r="R329" s="4" t="s">
        <v>1779</v>
      </c>
    </row>
    <row r="330" spans="1:18" ht="15" thickBot="1" x14ac:dyDescent="0.35">
      <c r="D330" s="367"/>
      <c r="E330" s="367"/>
      <c r="F330" s="368"/>
      <c r="G330" s="367"/>
      <c r="H330" s="367"/>
      <c r="I330" s="367"/>
      <c r="J330" s="367"/>
      <c r="K330" s="361"/>
      <c r="L330" s="367"/>
      <c r="M330" s="367"/>
      <c r="N330" s="359"/>
      <c r="O330" s="346"/>
      <c r="P330" s="38" t="s">
        <v>443</v>
      </c>
      <c r="Q330" s="40" t="s">
        <v>447</v>
      </c>
      <c r="R330" s="4" t="s">
        <v>1779</v>
      </c>
    </row>
    <row r="331" spans="1:18" ht="18.600000000000001" thickBot="1" x14ac:dyDescent="0.4">
      <c r="O331" s="332" t="s">
        <v>451</v>
      </c>
      <c r="P331" s="45"/>
      <c r="Q331" s="83"/>
      <c r="R331" s="46"/>
    </row>
    <row r="332" spans="1:18" ht="18" x14ac:dyDescent="0.35">
      <c r="A332" s="365"/>
      <c r="E332" s="367"/>
      <c r="K332" s="361"/>
      <c r="O332" s="338" t="s">
        <v>466</v>
      </c>
      <c r="P332" s="65" t="s">
        <v>1166</v>
      </c>
      <c r="Q332" s="96" t="s">
        <v>2099</v>
      </c>
      <c r="R332" s="66" t="s">
        <v>1781</v>
      </c>
    </row>
    <row r="333" spans="1:18" x14ac:dyDescent="0.3">
      <c r="A333" s="366"/>
      <c r="E333" s="367"/>
      <c r="K333" s="361"/>
      <c r="O333" s="337" t="s">
        <v>467</v>
      </c>
      <c r="P333" s="65" t="s">
        <v>452</v>
      </c>
      <c r="Q333" s="96" t="s">
        <v>453</v>
      </c>
      <c r="R333" s="66" t="s">
        <v>1782</v>
      </c>
    </row>
    <row r="334" spans="1:18" x14ac:dyDescent="0.3">
      <c r="A334" s="1"/>
      <c r="E334" s="367"/>
      <c r="K334" s="361"/>
      <c r="O334" s="286"/>
      <c r="P334" s="65" t="s">
        <v>454</v>
      </c>
      <c r="Q334" s="65" t="s">
        <v>453</v>
      </c>
      <c r="R334" s="66" t="s">
        <v>1783</v>
      </c>
    </row>
    <row r="335" spans="1:18" x14ac:dyDescent="0.3">
      <c r="E335" s="367"/>
      <c r="K335" s="361"/>
      <c r="O335" s="286"/>
      <c r="P335" s="65" t="s">
        <v>455</v>
      </c>
      <c r="Q335" s="65" t="s">
        <v>453</v>
      </c>
      <c r="R335" s="66" t="s">
        <v>1784</v>
      </c>
    </row>
    <row r="336" spans="1:18" x14ac:dyDescent="0.3">
      <c r="E336" s="367"/>
      <c r="K336" s="361"/>
      <c r="O336" s="286"/>
      <c r="P336" s="65" t="s">
        <v>456</v>
      </c>
      <c r="Q336" s="65" t="s">
        <v>453</v>
      </c>
      <c r="R336" s="66" t="s">
        <v>1785</v>
      </c>
    </row>
    <row r="337" spans="1:18" x14ac:dyDescent="0.3">
      <c r="E337" s="367"/>
      <c r="K337" s="361"/>
      <c r="O337" s="286"/>
      <c r="P337" s="65" t="s">
        <v>457</v>
      </c>
      <c r="Q337" s="65" t="s">
        <v>453</v>
      </c>
      <c r="R337" s="66" t="s">
        <v>1786</v>
      </c>
    </row>
    <row r="338" spans="1:18" x14ac:dyDescent="0.3">
      <c r="E338" s="367"/>
      <c r="K338" s="361"/>
      <c r="O338" s="286"/>
      <c r="P338" s="65" t="s">
        <v>458</v>
      </c>
      <c r="Q338" s="65" t="s">
        <v>453</v>
      </c>
      <c r="R338" s="66" t="s">
        <v>1787</v>
      </c>
    </row>
    <row r="339" spans="1:18" x14ac:dyDescent="0.3">
      <c r="E339" s="367"/>
      <c r="K339" s="361"/>
      <c r="O339" s="286"/>
      <c r="P339" s="65" t="s">
        <v>459</v>
      </c>
      <c r="Q339" s="65" t="s">
        <v>453</v>
      </c>
      <c r="R339" s="66" t="s">
        <v>1788</v>
      </c>
    </row>
    <row r="340" spans="1:18" x14ac:dyDescent="0.3">
      <c r="E340" s="367"/>
      <c r="K340" s="361"/>
      <c r="O340" s="286"/>
      <c r="P340" s="65" t="s">
        <v>461</v>
      </c>
      <c r="Q340" s="65" t="s">
        <v>453</v>
      </c>
      <c r="R340" s="66" t="s">
        <v>1789</v>
      </c>
    </row>
    <row r="341" spans="1:18" x14ac:dyDescent="0.3">
      <c r="E341" s="367"/>
      <c r="K341" s="361"/>
      <c r="O341" s="286"/>
      <c r="P341" s="65" t="s">
        <v>462</v>
      </c>
      <c r="Q341" s="65" t="s">
        <v>453</v>
      </c>
      <c r="R341" s="66" t="s">
        <v>1790</v>
      </c>
    </row>
    <row r="342" spans="1:18" x14ac:dyDescent="0.3">
      <c r="E342" s="367"/>
      <c r="K342" s="361"/>
      <c r="O342" s="286"/>
      <c r="P342" s="65" t="s">
        <v>463</v>
      </c>
      <c r="Q342" s="65" t="s">
        <v>453</v>
      </c>
      <c r="R342" s="66" t="s">
        <v>1791</v>
      </c>
    </row>
    <row r="343" spans="1:18" x14ac:dyDescent="0.3">
      <c r="E343" s="367"/>
      <c r="K343" s="361"/>
      <c r="O343" s="286"/>
      <c r="P343" s="65" t="s">
        <v>464</v>
      </c>
      <c r="Q343" s="65" t="s">
        <v>453</v>
      </c>
      <c r="R343" s="66" t="s">
        <v>1792</v>
      </c>
    </row>
    <row r="344" spans="1:18" ht="15" thickBot="1" x14ac:dyDescent="0.35">
      <c r="E344" s="367"/>
      <c r="K344" s="361"/>
      <c r="O344" s="286"/>
      <c r="P344" s="65" t="s">
        <v>465</v>
      </c>
      <c r="Q344" s="65" t="s">
        <v>453</v>
      </c>
      <c r="R344" s="66" t="s">
        <v>1793</v>
      </c>
    </row>
    <row r="345" spans="1:18" ht="18.600000000000001" thickBot="1" x14ac:dyDescent="0.4">
      <c r="E345" s="367"/>
      <c r="K345" s="361"/>
      <c r="O345" s="332" t="s">
        <v>468</v>
      </c>
      <c r="P345" s="53"/>
      <c r="Q345" s="27"/>
      <c r="R345" s="16"/>
    </row>
    <row r="346" spans="1:18" x14ac:dyDescent="0.3">
      <c r="E346" s="367"/>
      <c r="K346" s="361"/>
      <c r="O346" s="336" t="s">
        <v>502</v>
      </c>
      <c r="P346" s="85" t="s">
        <v>469</v>
      </c>
      <c r="Q346" s="85" t="s">
        <v>82</v>
      </c>
      <c r="R346" s="61" t="s">
        <v>470</v>
      </c>
    </row>
    <row r="347" spans="1:18" x14ac:dyDescent="0.3">
      <c r="E347" s="367"/>
      <c r="K347" s="361"/>
      <c r="O347" s="40" t="s">
        <v>503</v>
      </c>
      <c r="P347" s="65" t="s">
        <v>471</v>
      </c>
      <c r="Q347" s="65" t="s">
        <v>82</v>
      </c>
      <c r="R347" s="57" t="s">
        <v>472</v>
      </c>
    </row>
    <row r="348" spans="1:18" x14ac:dyDescent="0.3">
      <c r="E348" s="367"/>
      <c r="K348" s="361"/>
      <c r="O348" s="286"/>
      <c r="P348" s="65" t="s">
        <v>473</v>
      </c>
      <c r="Q348" s="65" t="s">
        <v>82</v>
      </c>
      <c r="R348" s="57" t="s">
        <v>474</v>
      </c>
    </row>
    <row r="349" spans="1:18" x14ac:dyDescent="0.3">
      <c r="E349" s="367"/>
      <c r="K349" s="361"/>
      <c r="O349" s="286"/>
      <c r="P349" s="65" t="s">
        <v>475</v>
      </c>
      <c r="Q349" s="65" t="s">
        <v>82</v>
      </c>
      <c r="R349" s="57" t="s">
        <v>476</v>
      </c>
    </row>
    <row r="350" spans="1:18" x14ac:dyDescent="0.3">
      <c r="E350" s="367"/>
      <c r="K350" s="361"/>
      <c r="O350" s="286"/>
      <c r="P350" s="96" t="s">
        <v>1181</v>
      </c>
      <c r="Q350" s="65" t="s">
        <v>82</v>
      </c>
      <c r="R350" s="66" t="s">
        <v>1182</v>
      </c>
    </row>
    <row r="351" spans="1:18" x14ac:dyDescent="0.3">
      <c r="E351" s="367"/>
      <c r="K351" s="361"/>
      <c r="O351" s="286"/>
      <c r="P351" s="65" t="s">
        <v>478</v>
      </c>
      <c r="Q351" s="65" t="s">
        <v>477</v>
      </c>
      <c r="R351" s="66" t="s">
        <v>1183</v>
      </c>
    </row>
    <row r="352" spans="1:18" x14ac:dyDescent="0.3">
      <c r="A352" s="369"/>
      <c r="E352" s="367"/>
      <c r="K352" s="361"/>
      <c r="O352" s="286"/>
      <c r="P352" s="65" t="s">
        <v>479</v>
      </c>
      <c r="Q352" s="65" t="s">
        <v>306</v>
      </c>
      <c r="R352" s="66" t="s">
        <v>1183</v>
      </c>
    </row>
    <row r="353" spans="1:18" x14ac:dyDescent="0.3">
      <c r="A353" s="369"/>
      <c r="E353" s="367"/>
      <c r="K353" s="361"/>
      <c r="O353" s="286"/>
      <c r="P353" s="65" t="s">
        <v>480</v>
      </c>
      <c r="Q353" s="65" t="s">
        <v>314</v>
      </c>
      <c r="R353" s="66" t="s">
        <v>1183</v>
      </c>
    </row>
    <row r="354" spans="1:18" x14ac:dyDescent="0.3">
      <c r="E354" s="367"/>
      <c r="K354" s="361"/>
      <c r="O354" s="286"/>
      <c r="P354" s="65" t="s">
        <v>481</v>
      </c>
      <c r="Q354" s="65" t="s">
        <v>314</v>
      </c>
      <c r="R354" s="66" t="s">
        <v>1183</v>
      </c>
    </row>
    <row r="355" spans="1:18" x14ac:dyDescent="0.3">
      <c r="E355" s="367"/>
      <c r="K355" s="361"/>
      <c r="O355" s="286"/>
      <c r="P355" s="65" t="s">
        <v>482</v>
      </c>
      <c r="Q355" s="65" t="s">
        <v>305</v>
      </c>
      <c r="R355" s="66" t="s">
        <v>1183</v>
      </c>
    </row>
    <row r="356" spans="1:18" x14ac:dyDescent="0.3">
      <c r="O356" s="286"/>
      <c r="P356" s="65" t="s">
        <v>483</v>
      </c>
      <c r="Q356" s="65" t="s">
        <v>309</v>
      </c>
      <c r="R356" s="66" t="s">
        <v>1183</v>
      </c>
    </row>
    <row r="357" spans="1:18" ht="18" x14ac:dyDescent="0.35">
      <c r="A357" s="365"/>
      <c r="D357" s="367"/>
      <c r="E357" s="367"/>
      <c r="F357" s="368"/>
      <c r="G357" s="367"/>
      <c r="H357" s="367"/>
      <c r="I357" s="361"/>
      <c r="J357" s="361"/>
      <c r="K357" s="370"/>
      <c r="L357" s="367"/>
      <c r="M357" s="367"/>
      <c r="N357" s="359"/>
      <c r="O357" s="339"/>
      <c r="P357" s="65" t="s">
        <v>484</v>
      </c>
      <c r="Q357" s="65" t="s">
        <v>304</v>
      </c>
      <c r="R357" s="66" t="s">
        <v>1183</v>
      </c>
    </row>
    <row r="358" spans="1:18" x14ac:dyDescent="0.3">
      <c r="A358" s="366"/>
      <c r="B358" s="367"/>
      <c r="C358" s="367"/>
      <c r="D358" s="367"/>
      <c r="E358" s="361"/>
      <c r="F358" s="368"/>
      <c r="G358" s="361"/>
      <c r="H358" s="367"/>
      <c r="I358" s="367"/>
      <c r="J358" s="361"/>
      <c r="K358" s="370"/>
      <c r="L358" s="367"/>
      <c r="M358" s="367"/>
      <c r="N358" s="359"/>
      <c r="O358" s="286"/>
      <c r="P358" s="65" t="s">
        <v>485</v>
      </c>
      <c r="Q358" s="65" t="s">
        <v>308</v>
      </c>
      <c r="R358" s="66" t="s">
        <v>1183</v>
      </c>
    </row>
    <row r="359" spans="1:18" x14ac:dyDescent="0.3">
      <c r="A359" s="371"/>
      <c r="B359" s="367"/>
      <c r="C359" s="367"/>
      <c r="D359" s="367"/>
      <c r="E359" s="361"/>
      <c r="F359" s="368"/>
      <c r="G359" s="361"/>
      <c r="H359" s="367"/>
      <c r="I359" s="367"/>
      <c r="J359" s="361"/>
      <c r="K359" s="370"/>
      <c r="L359" s="367"/>
      <c r="M359" s="367"/>
      <c r="N359" s="359"/>
      <c r="O359" s="286"/>
      <c r="P359" s="65" t="s">
        <v>486</v>
      </c>
      <c r="Q359" s="65" t="s">
        <v>308</v>
      </c>
      <c r="R359" s="66" t="s">
        <v>1183</v>
      </c>
    </row>
    <row r="360" spans="1:18" x14ac:dyDescent="0.3">
      <c r="B360" s="367"/>
      <c r="C360" s="367"/>
      <c r="D360" s="367"/>
      <c r="E360" s="361"/>
      <c r="F360" s="368"/>
      <c r="G360" s="361"/>
      <c r="H360" s="367"/>
      <c r="I360" s="367"/>
      <c r="J360" s="361"/>
      <c r="K360" s="370"/>
      <c r="L360" s="367"/>
      <c r="M360" s="367"/>
      <c r="N360" s="359"/>
      <c r="O360" s="286"/>
      <c r="P360" s="65" t="s">
        <v>487</v>
      </c>
      <c r="Q360" s="65" t="s">
        <v>382</v>
      </c>
      <c r="R360" s="66" t="s">
        <v>1183</v>
      </c>
    </row>
    <row r="361" spans="1:18" x14ac:dyDescent="0.3">
      <c r="B361" s="367"/>
      <c r="C361" s="367"/>
      <c r="D361" s="367"/>
      <c r="E361" s="361"/>
      <c r="F361" s="360"/>
      <c r="G361" s="361"/>
      <c r="H361" s="367"/>
      <c r="I361" s="361"/>
      <c r="J361" s="361"/>
      <c r="K361" s="370"/>
      <c r="L361" s="370"/>
      <c r="M361" s="367"/>
      <c r="N361" s="359"/>
      <c r="O361" s="286"/>
      <c r="P361" s="65" t="s">
        <v>488</v>
      </c>
      <c r="Q361" s="65" t="s">
        <v>489</v>
      </c>
      <c r="R361" s="66" t="s">
        <v>1183</v>
      </c>
    </row>
    <row r="362" spans="1:18" x14ac:dyDescent="0.3">
      <c r="B362" s="367"/>
      <c r="C362" s="367"/>
      <c r="D362" s="367"/>
      <c r="E362" s="361"/>
      <c r="F362" s="360"/>
      <c r="G362" s="361"/>
      <c r="H362" s="367"/>
      <c r="I362" s="361"/>
      <c r="J362" s="361"/>
      <c r="K362" s="370"/>
      <c r="L362" s="367"/>
      <c r="M362" s="367"/>
      <c r="N362" s="359"/>
      <c r="O362" s="286"/>
      <c r="P362" s="65" t="s">
        <v>490</v>
      </c>
      <c r="Q362" s="65" t="s">
        <v>491</v>
      </c>
      <c r="R362" s="66" t="s">
        <v>1183</v>
      </c>
    </row>
    <row r="363" spans="1:18" x14ac:dyDescent="0.3">
      <c r="B363" s="367"/>
      <c r="C363" s="367"/>
      <c r="D363" s="367"/>
      <c r="E363" s="361"/>
      <c r="F363" s="360"/>
      <c r="G363" s="361"/>
      <c r="H363" s="367"/>
      <c r="I363" s="361"/>
      <c r="J363" s="361"/>
      <c r="K363" s="370"/>
      <c r="L363" s="367"/>
      <c r="M363" s="367"/>
      <c r="N363" s="359"/>
      <c r="O363" s="286"/>
      <c r="P363" s="65" t="s">
        <v>492</v>
      </c>
      <c r="Q363" s="65" t="s">
        <v>493</v>
      </c>
      <c r="R363" s="66" t="s">
        <v>1183</v>
      </c>
    </row>
    <row r="364" spans="1:18" x14ac:dyDescent="0.3">
      <c r="B364" s="367"/>
      <c r="C364" s="367"/>
      <c r="D364" s="367"/>
      <c r="E364" s="361"/>
      <c r="F364" s="360"/>
      <c r="G364" s="361"/>
      <c r="H364" s="367"/>
      <c r="I364" s="361"/>
      <c r="J364" s="361"/>
      <c r="K364" s="370"/>
      <c r="L364" s="367"/>
      <c r="M364" s="367"/>
      <c r="N364" s="359"/>
      <c r="O364" s="286"/>
      <c r="P364" s="65" t="s">
        <v>494</v>
      </c>
      <c r="Q364" s="65" t="s">
        <v>495</v>
      </c>
      <c r="R364" s="66" t="s">
        <v>1183</v>
      </c>
    </row>
    <row r="365" spans="1:18" x14ac:dyDescent="0.3">
      <c r="B365" s="367"/>
      <c r="C365" s="367"/>
      <c r="D365" s="367"/>
      <c r="E365" s="361"/>
      <c r="F365" s="360"/>
      <c r="G365" s="361"/>
      <c r="H365" s="367"/>
      <c r="I365" s="361"/>
      <c r="J365" s="361"/>
      <c r="K365" s="370"/>
      <c r="L365" s="367"/>
      <c r="M365" s="367"/>
      <c r="N365" s="359"/>
      <c r="O365" s="286"/>
      <c r="P365" s="65" t="s">
        <v>496</v>
      </c>
      <c r="Q365" s="65" t="s">
        <v>497</v>
      </c>
      <c r="R365" s="66" t="s">
        <v>1183</v>
      </c>
    </row>
    <row r="366" spans="1:18" x14ac:dyDescent="0.3">
      <c r="B366" s="367"/>
      <c r="C366" s="367"/>
      <c r="D366" s="367"/>
      <c r="E366" s="361"/>
      <c r="F366" s="360"/>
      <c r="G366" s="361"/>
      <c r="H366" s="367"/>
      <c r="I366" s="361"/>
      <c r="J366" s="361"/>
      <c r="K366" s="370"/>
      <c r="L366" s="367"/>
      <c r="M366" s="367"/>
      <c r="N366" s="359"/>
      <c r="O366" s="286"/>
      <c r="P366" s="65" t="s">
        <v>498</v>
      </c>
      <c r="Q366" s="65" t="s">
        <v>499</v>
      </c>
      <c r="R366" s="66" t="s">
        <v>1183</v>
      </c>
    </row>
    <row r="367" spans="1:18" ht="15" thickBot="1" x14ac:dyDescent="0.35">
      <c r="B367" s="367"/>
      <c r="C367" s="367"/>
      <c r="D367" s="367"/>
      <c r="E367" s="361"/>
      <c r="F367" s="360"/>
      <c r="G367" s="361"/>
      <c r="H367" s="367"/>
      <c r="I367" s="361"/>
      <c r="J367" s="361"/>
      <c r="K367" s="370"/>
      <c r="L367" s="367"/>
      <c r="M367" s="367"/>
      <c r="N367" s="359"/>
      <c r="O367" s="286"/>
      <c r="P367" s="65" t="s">
        <v>500</v>
      </c>
      <c r="Q367" s="65" t="s">
        <v>501</v>
      </c>
      <c r="R367" s="66" t="s">
        <v>1183</v>
      </c>
    </row>
    <row r="368" spans="1:18" ht="18.600000000000001" thickBot="1" x14ac:dyDescent="0.4">
      <c r="B368" s="367"/>
      <c r="C368" s="367"/>
      <c r="D368" s="367"/>
      <c r="E368" s="361"/>
      <c r="F368" s="360"/>
      <c r="G368" s="361"/>
      <c r="H368" s="367"/>
      <c r="I368" s="361"/>
      <c r="J368" s="361"/>
      <c r="K368" s="370"/>
      <c r="L368" s="367"/>
      <c r="M368" s="367"/>
      <c r="N368" s="359"/>
      <c r="O368" s="332" t="s">
        <v>1523</v>
      </c>
      <c r="P368" s="15"/>
      <c r="Q368" s="27"/>
      <c r="R368" s="16"/>
    </row>
    <row r="369" spans="1:18" x14ac:dyDescent="0.3">
      <c r="B369" s="367"/>
      <c r="C369" s="367"/>
      <c r="D369" s="367"/>
      <c r="E369" s="361"/>
      <c r="F369" s="360"/>
      <c r="G369" s="361"/>
      <c r="H369" s="367"/>
      <c r="I369" s="361"/>
      <c r="J369" s="361"/>
      <c r="K369" s="370"/>
      <c r="L369" s="367"/>
      <c r="M369" s="367"/>
      <c r="N369" s="359"/>
      <c r="O369" s="39" t="s">
        <v>1188</v>
      </c>
      <c r="P369" s="65" t="s">
        <v>504</v>
      </c>
      <c r="Q369" s="96" t="s">
        <v>2100</v>
      </c>
      <c r="R369" s="66" t="s">
        <v>1795</v>
      </c>
    </row>
    <row r="370" spans="1:18" x14ac:dyDescent="0.3">
      <c r="B370" s="367"/>
      <c r="C370" s="367"/>
      <c r="O370" s="40" t="s">
        <v>509</v>
      </c>
      <c r="P370" s="65" t="s">
        <v>506</v>
      </c>
      <c r="Q370" s="96" t="s">
        <v>2100</v>
      </c>
      <c r="R370" s="66" t="s">
        <v>1795</v>
      </c>
    </row>
    <row r="371" spans="1:18" ht="18" x14ac:dyDescent="0.35">
      <c r="A371" s="365"/>
      <c r="D371" s="367"/>
      <c r="E371" s="367"/>
      <c r="F371" s="360"/>
      <c r="G371" s="361"/>
      <c r="H371" s="367"/>
      <c r="I371" s="367"/>
      <c r="J371" s="367"/>
      <c r="K371" s="361"/>
      <c r="L371" s="361"/>
      <c r="M371" s="361"/>
      <c r="N371" s="121"/>
      <c r="O371" s="286" t="s">
        <v>1184</v>
      </c>
      <c r="P371" s="65" t="s">
        <v>507</v>
      </c>
      <c r="Q371" s="96" t="s">
        <v>2100</v>
      </c>
      <c r="R371" s="66" t="s">
        <v>1795</v>
      </c>
    </row>
    <row r="372" spans="1:18" x14ac:dyDescent="0.3">
      <c r="A372" s="366"/>
      <c r="B372" s="367"/>
      <c r="C372" s="367"/>
      <c r="D372" s="367"/>
      <c r="E372" s="367"/>
      <c r="F372" s="360"/>
      <c r="G372" s="361"/>
      <c r="H372" s="367"/>
      <c r="I372" s="367"/>
      <c r="J372" s="367"/>
      <c r="K372" s="361"/>
      <c r="L372" s="361"/>
      <c r="M372" s="361"/>
      <c r="N372" s="121"/>
      <c r="O372" s="335" t="s">
        <v>1188</v>
      </c>
      <c r="P372" s="65" t="s">
        <v>508</v>
      </c>
      <c r="Q372" s="96" t="s">
        <v>2100</v>
      </c>
      <c r="R372" s="66" t="s">
        <v>1795</v>
      </c>
    </row>
    <row r="373" spans="1:18" ht="15" thickBot="1" x14ac:dyDescent="0.35">
      <c r="A373" s="1"/>
      <c r="B373" s="367"/>
      <c r="C373" s="367"/>
      <c r="D373" s="367"/>
      <c r="E373" s="367"/>
      <c r="F373" s="360"/>
      <c r="G373" s="361"/>
      <c r="H373" s="367"/>
      <c r="I373" s="367"/>
      <c r="J373" s="367"/>
      <c r="K373" s="361"/>
      <c r="L373" s="361"/>
      <c r="M373" s="361"/>
      <c r="N373" s="121"/>
      <c r="O373" s="339" t="s">
        <v>1186</v>
      </c>
      <c r="P373" s="1" t="s">
        <v>1185</v>
      </c>
      <c r="Q373" s="96" t="s">
        <v>2101</v>
      </c>
      <c r="R373" s="8" t="s">
        <v>1794</v>
      </c>
    </row>
    <row r="374" spans="1:18" ht="18.600000000000001" thickBot="1" x14ac:dyDescent="0.4">
      <c r="B374" s="367"/>
      <c r="C374" s="367"/>
      <c r="D374" s="367"/>
      <c r="E374" s="367"/>
      <c r="F374" s="360"/>
      <c r="G374" s="361"/>
      <c r="H374" s="367"/>
      <c r="I374" s="367"/>
      <c r="J374" s="367"/>
      <c r="K374" s="361"/>
      <c r="L374" s="361"/>
      <c r="M374" s="361"/>
      <c r="N374" s="121"/>
      <c r="O374" s="332" t="s">
        <v>510</v>
      </c>
      <c r="P374" s="15"/>
      <c r="Q374" s="27"/>
      <c r="R374" s="16"/>
    </row>
    <row r="375" spans="1:18" x14ac:dyDescent="0.3">
      <c r="B375" s="367"/>
      <c r="C375" s="367"/>
      <c r="D375" s="367"/>
      <c r="E375" s="367"/>
      <c r="F375" s="360"/>
      <c r="G375" s="361"/>
      <c r="H375" s="367"/>
      <c r="I375" s="361"/>
      <c r="J375" s="361"/>
      <c r="K375" s="361"/>
      <c r="L375" s="361"/>
      <c r="M375" s="361"/>
      <c r="N375" s="359"/>
      <c r="O375" s="333" t="s">
        <v>1190</v>
      </c>
      <c r="P375" s="14" t="s">
        <v>511</v>
      </c>
      <c r="Q375" s="14" t="s">
        <v>98</v>
      </c>
      <c r="R375" s="6" t="s">
        <v>1796</v>
      </c>
    </row>
    <row r="376" spans="1:18" ht="15" thickBot="1" x14ac:dyDescent="0.35">
      <c r="B376" s="370"/>
      <c r="C376" s="367"/>
      <c r="D376" s="367"/>
      <c r="E376" s="367"/>
      <c r="F376" s="368"/>
      <c r="G376" s="367"/>
      <c r="H376" s="367"/>
      <c r="I376" s="367"/>
      <c r="J376" s="361"/>
      <c r="K376" s="361"/>
      <c r="L376" s="361"/>
      <c r="M376" s="361"/>
      <c r="N376" s="359"/>
      <c r="O376" s="286" t="s">
        <v>1191</v>
      </c>
      <c r="P376" s="11" t="s">
        <v>514</v>
      </c>
      <c r="Q376" s="14" t="s">
        <v>98</v>
      </c>
      <c r="R376" s="6" t="s">
        <v>1796</v>
      </c>
    </row>
    <row r="377" spans="1:18" ht="18.600000000000001" thickBot="1" x14ac:dyDescent="0.4">
      <c r="B377" s="367"/>
      <c r="C377" s="367"/>
      <c r="D377" s="367"/>
      <c r="E377" s="367"/>
      <c r="F377" s="368"/>
      <c r="G377" s="367"/>
      <c r="H377" s="367"/>
      <c r="I377" s="367"/>
      <c r="J377" s="361"/>
      <c r="K377" s="361"/>
      <c r="L377" s="361"/>
      <c r="M377" s="361"/>
      <c r="N377" s="359"/>
      <c r="O377" s="332" t="s">
        <v>515</v>
      </c>
      <c r="P377" s="15"/>
      <c r="Q377" s="27"/>
      <c r="R377" s="16"/>
    </row>
    <row r="378" spans="1:18" x14ac:dyDescent="0.3">
      <c r="B378" s="367"/>
      <c r="C378" s="367"/>
      <c r="D378" s="367"/>
      <c r="E378" s="367"/>
      <c r="F378" s="368"/>
      <c r="G378" s="367"/>
      <c r="H378" s="367"/>
      <c r="I378" s="367"/>
      <c r="J378" s="361"/>
      <c r="K378" s="361"/>
      <c r="L378" s="361"/>
      <c r="M378" s="361"/>
      <c r="N378" s="359"/>
      <c r="O378" s="338" t="s">
        <v>551</v>
      </c>
      <c r="P378" s="65" t="s">
        <v>518</v>
      </c>
      <c r="Q378" s="96" t="s">
        <v>2102</v>
      </c>
      <c r="R378" s="66" t="s">
        <v>1803</v>
      </c>
    </row>
    <row r="379" spans="1:18" x14ac:dyDescent="0.3">
      <c r="B379" s="367"/>
      <c r="C379" s="367"/>
      <c r="D379" s="367"/>
      <c r="E379" s="367"/>
      <c r="F379" s="368"/>
      <c r="G379" s="367"/>
      <c r="H379" s="367"/>
      <c r="I379" s="367"/>
      <c r="J379" s="361"/>
      <c r="K379" s="361"/>
      <c r="L379" s="361"/>
      <c r="M379" s="361"/>
      <c r="N379" s="359"/>
      <c r="O379" s="344" t="s">
        <v>552</v>
      </c>
      <c r="P379" s="65" t="s">
        <v>519</v>
      </c>
      <c r="Q379" s="96" t="s">
        <v>2102</v>
      </c>
      <c r="R379" s="66" t="s">
        <v>1804</v>
      </c>
    </row>
    <row r="380" spans="1:18" x14ac:dyDescent="0.3">
      <c r="B380" s="367"/>
      <c r="C380" s="367"/>
      <c r="D380" s="367"/>
      <c r="E380" s="367"/>
      <c r="F380" s="368"/>
      <c r="G380" s="367"/>
      <c r="H380" s="367"/>
      <c r="I380" s="367"/>
      <c r="J380" s="361"/>
      <c r="K380" s="361"/>
      <c r="L380" s="361"/>
      <c r="M380" s="361"/>
      <c r="N380" s="359"/>
      <c r="O380" s="345" t="s">
        <v>516</v>
      </c>
      <c r="P380" s="65" t="s">
        <v>520</v>
      </c>
      <c r="Q380" s="96" t="s">
        <v>2102</v>
      </c>
      <c r="R380" s="66" t="s">
        <v>1806</v>
      </c>
    </row>
    <row r="381" spans="1:18" x14ac:dyDescent="0.3">
      <c r="B381" s="367"/>
      <c r="C381" s="367"/>
      <c r="D381" s="367"/>
      <c r="E381" s="367"/>
      <c r="F381" s="368"/>
      <c r="G381" s="367"/>
      <c r="H381" s="367"/>
      <c r="I381" s="367"/>
      <c r="J381" s="361"/>
      <c r="K381" s="361"/>
      <c r="L381" s="361"/>
      <c r="M381" s="361"/>
      <c r="N381" s="359"/>
      <c r="O381" s="345"/>
      <c r="P381" s="65" t="s">
        <v>521</v>
      </c>
      <c r="Q381" s="96" t="s">
        <v>2102</v>
      </c>
      <c r="R381" s="66" t="s">
        <v>1807</v>
      </c>
    </row>
    <row r="382" spans="1:18" x14ac:dyDescent="0.3">
      <c r="B382" s="367"/>
      <c r="C382" s="367"/>
      <c r="D382" s="367"/>
      <c r="E382" s="367"/>
      <c r="F382" s="368"/>
      <c r="G382" s="367"/>
      <c r="H382" s="367"/>
      <c r="I382" s="367"/>
      <c r="J382" s="361"/>
      <c r="K382" s="361"/>
      <c r="L382" s="361"/>
      <c r="M382" s="361"/>
      <c r="N382" s="359"/>
      <c r="O382" s="350" t="s">
        <v>1351</v>
      </c>
      <c r="P382" s="65" t="s">
        <v>523</v>
      </c>
      <c r="Q382" s="96" t="s">
        <v>2102</v>
      </c>
      <c r="R382" s="66" t="s">
        <v>1808</v>
      </c>
    </row>
    <row r="383" spans="1:18" x14ac:dyDescent="0.3">
      <c r="B383" s="367"/>
      <c r="C383" s="367"/>
      <c r="D383" s="367"/>
      <c r="E383" s="367"/>
      <c r="F383" s="368"/>
      <c r="G383" s="367"/>
      <c r="H383" s="367"/>
      <c r="I383" s="367"/>
      <c r="J383" s="361"/>
      <c r="K383" s="361"/>
      <c r="L383" s="361"/>
      <c r="M383" s="361"/>
      <c r="N383" s="359"/>
      <c r="O383" s="345"/>
      <c r="P383" s="65" t="s">
        <v>524</v>
      </c>
      <c r="Q383" s="96" t="s">
        <v>2102</v>
      </c>
      <c r="R383" s="66" t="s">
        <v>1809</v>
      </c>
    </row>
    <row r="384" spans="1:18" x14ac:dyDescent="0.3">
      <c r="B384" s="367"/>
      <c r="C384" s="367"/>
      <c r="D384" s="367"/>
      <c r="E384" s="367"/>
      <c r="F384" s="368"/>
      <c r="G384" s="367"/>
      <c r="H384" s="367"/>
      <c r="I384" s="367"/>
      <c r="J384" s="361"/>
      <c r="K384" s="361"/>
      <c r="L384" s="361"/>
      <c r="M384" s="361"/>
      <c r="N384" s="359"/>
      <c r="O384" s="345"/>
      <c r="P384" s="65" t="s">
        <v>525</v>
      </c>
      <c r="Q384" s="65" t="s">
        <v>168</v>
      </c>
      <c r="R384" s="66" t="s">
        <v>1810</v>
      </c>
    </row>
    <row r="385" spans="1:18" x14ac:dyDescent="0.3">
      <c r="B385" s="367"/>
      <c r="C385" s="367"/>
      <c r="D385" s="367"/>
      <c r="E385" s="367"/>
      <c r="F385" s="368"/>
      <c r="G385" s="367"/>
      <c r="H385" s="367"/>
      <c r="I385" s="367"/>
      <c r="J385" s="361"/>
      <c r="K385" s="361"/>
      <c r="L385" s="361"/>
      <c r="M385" s="361"/>
      <c r="N385" s="359"/>
      <c r="O385" s="345"/>
      <c r="P385" s="65" t="s">
        <v>527</v>
      </c>
      <c r="Q385" s="96" t="s">
        <v>2103</v>
      </c>
      <c r="R385" s="66" t="s">
        <v>1811</v>
      </c>
    </row>
    <row r="386" spans="1:18" x14ac:dyDescent="0.3">
      <c r="B386" s="367"/>
      <c r="C386" s="367"/>
      <c r="D386" s="367"/>
      <c r="E386" s="367"/>
      <c r="F386" s="368"/>
      <c r="G386" s="367"/>
      <c r="H386" s="367"/>
      <c r="I386" s="367"/>
      <c r="J386" s="361"/>
      <c r="K386" s="361"/>
      <c r="L386" s="361"/>
      <c r="M386" s="361"/>
      <c r="N386" s="359"/>
      <c r="O386" s="345"/>
      <c r="P386" s="65" t="s">
        <v>528</v>
      </c>
      <c r="Q386" s="96" t="s">
        <v>2103</v>
      </c>
      <c r="R386" s="66" t="s">
        <v>1812</v>
      </c>
    </row>
    <row r="387" spans="1:18" x14ac:dyDescent="0.3">
      <c r="B387" s="367"/>
      <c r="C387" s="367"/>
      <c r="D387" s="367"/>
      <c r="E387" s="367"/>
      <c r="F387" s="368"/>
      <c r="G387" s="367"/>
      <c r="H387" s="367"/>
      <c r="I387" s="367"/>
      <c r="J387" s="361"/>
      <c r="K387" s="361"/>
      <c r="L387" s="361"/>
      <c r="M387" s="361"/>
      <c r="N387" s="359"/>
      <c r="O387" s="345"/>
      <c r="P387" s="65" t="s">
        <v>530</v>
      </c>
      <c r="Q387" s="65" t="s">
        <v>517</v>
      </c>
      <c r="R387" s="66" t="s">
        <v>1805</v>
      </c>
    </row>
    <row r="388" spans="1:18" x14ac:dyDescent="0.3">
      <c r="B388" s="367"/>
      <c r="C388" s="367"/>
      <c r="D388" s="367"/>
      <c r="E388" s="367"/>
      <c r="F388" s="368"/>
      <c r="G388" s="367"/>
      <c r="H388" s="367"/>
      <c r="I388" s="367"/>
      <c r="J388" s="361"/>
      <c r="K388" s="361"/>
      <c r="L388" s="361"/>
      <c r="M388" s="361"/>
      <c r="N388" s="359"/>
      <c r="O388" s="345"/>
      <c r="P388" s="65" t="s">
        <v>531</v>
      </c>
      <c r="Q388" s="65" t="s">
        <v>517</v>
      </c>
      <c r="R388" s="66" t="s">
        <v>1805</v>
      </c>
    </row>
    <row r="389" spans="1:18" x14ac:dyDescent="0.3">
      <c r="B389" s="367"/>
      <c r="C389" s="367"/>
      <c r="D389" s="367"/>
      <c r="E389" s="367"/>
      <c r="F389" s="368"/>
      <c r="G389" s="367"/>
      <c r="H389" s="367"/>
      <c r="I389" s="367"/>
      <c r="J389" s="361"/>
      <c r="K389" s="361"/>
      <c r="L389" s="361"/>
      <c r="M389" s="361"/>
      <c r="N389" s="359"/>
      <c r="O389" s="345"/>
      <c r="P389" s="65" t="s">
        <v>533</v>
      </c>
      <c r="Q389" s="65" t="s">
        <v>517</v>
      </c>
      <c r="R389" s="66" t="s">
        <v>1813</v>
      </c>
    </row>
    <row r="390" spans="1:18" x14ac:dyDescent="0.3">
      <c r="B390" s="367"/>
      <c r="C390" s="367"/>
      <c r="D390" s="367"/>
      <c r="E390" s="367"/>
      <c r="F390" s="368"/>
      <c r="G390" s="367"/>
      <c r="H390" s="367"/>
      <c r="I390" s="367"/>
      <c r="J390" s="361"/>
      <c r="K390" s="361"/>
      <c r="L390" s="361"/>
      <c r="M390" s="361"/>
      <c r="N390" s="359"/>
      <c r="O390" s="345"/>
      <c r="P390" s="65" t="s">
        <v>534</v>
      </c>
      <c r="Q390" s="65" t="s">
        <v>517</v>
      </c>
      <c r="R390" s="66" t="s">
        <v>1814</v>
      </c>
    </row>
    <row r="391" spans="1:18" x14ac:dyDescent="0.3">
      <c r="B391" s="367"/>
      <c r="C391" s="367"/>
      <c r="D391" s="367"/>
      <c r="E391" s="367"/>
      <c r="F391" s="368"/>
      <c r="G391" s="367"/>
      <c r="H391" s="367"/>
      <c r="I391" s="367"/>
      <c r="J391" s="361"/>
      <c r="K391" s="361"/>
      <c r="L391" s="361"/>
      <c r="M391" s="361"/>
      <c r="N391" s="359"/>
      <c r="O391" s="345"/>
      <c r="P391" s="65" t="s">
        <v>535</v>
      </c>
      <c r="Q391" s="96" t="s">
        <v>2104</v>
      </c>
      <c r="R391" s="66" t="s">
        <v>1815</v>
      </c>
    </row>
    <row r="392" spans="1:18" x14ac:dyDescent="0.3">
      <c r="B392" s="367"/>
      <c r="C392" s="367"/>
      <c r="D392" s="367"/>
      <c r="E392" s="367"/>
      <c r="F392" s="368"/>
      <c r="G392" s="367"/>
      <c r="H392" s="367"/>
      <c r="I392" s="367"/>
      <c r="J392" s="361"/>
      <c r="K392" s="361"/>
      <c r="L392" s="361"/>
      <c r="M392" s="361"/>
      <c r="N392" s="359"/>
      <c r="O392" s="345"/>
      <c r="P392" s="65" t="s">
        <v>538</v>
      </c>
      <c r="Q392" s="65" t="s">
        <v>82</v>
      </c>
      <c r="R392" s="66" t="s">
        <v>1816</v>
      </c>
    </row>
    <row r="393" spans="1:18" x14ac:dyDescent="0.3">
      <c r="B393" s="367"/>
      <c r="C393" s="367"/>
      <c r="O393" s="345"/>
      <c r="P393" s="65" t="s">
        <v>540</v>
      </c>
      <c r="Q393" s="388" t="s">
        <v>2079</v>
      </c>
      <c r="R393" s="66" t="s">
        <v>1817</v>
      </c>
    </row>
    <row r="394" spans="1:18" ht="18" x14ac:dyDescent="0.35">
      <c r="A394" s="365"/>
      <c r="D394" s="367"/>
      <c r="E394" s="367"/>
      <c r="F394" s="360"/>
      <c r="G394" s="361"/>
      <c r="H394" s="367"/>
      <c r="I394" s="367"/>
      <c r="J394" s="361"/>
      <c r="K394" s="361"/>
      <c r="L394" s="361"/>
      <c r="M394" s="367"/>
      <c r="N394" s="359"/>
      <c r="O394" s="345"/>
      <c r="P394" s="65" t="s">
        <v>541</v>
      </c>
      <c r="Q394" s="388" t="s">
        <v>2079</v>
      </c>
      <c r="R394" s="66" t="s">
        <v>1817</v>
      </c>
    </row>
    <row r="395" spans="1:18" x14ac:dyDescent="0.3">
      <c r="A395" s="366"/>
      <c r="B395" s="367"/>
      <c r="C395" s="367"/>
      <c r="D395" s="367"/>
      <c r="E395" s="367"/>
      <c r="F395" s="360"/>
      <c r="G395" s="361"/>
      <c r="H395" s="367"/>
      <c r="I395" s="367"/>
      <c r="J395" s="361"/>
      <c r="K395" s="361"/>
      <c r="L395" s="361"/>
      <c r="M395" s="367"/>
      <c r="N395" s="359"/>
      <c r="O395" s="345"/>
      <c r="P395" s="65" t="s">
        <v>542</v>
      </c>
      <c r="Q395" s="388" t="s">
        <v>2079</v>
      </c>
      <c r="R395" s="66" t="s">
        <v>1818</v>
      </c>
    </row>
    <row r="396" spans="1:18" x14ac:dyDescent="0.3">
      <c r="A396" s="1"/>
      <c r="B396" s="367"/>
      <c r="C396" s="367"/>
      <c r="D396" s="367"/>
      <c r="E396" s="367"/>
      <c r="F396" s="360"/>
      <c r="G396" s="361"/>
      <c r="H396" s="367"/>
      <c r="I396" s="367"/>
      <c r="J396" s="361"/>
      <c r="K396" s="361"/>
      <c r="L396" s="361"/>
      <c r="M396" s="367"/>
      <c r="N396" s="359"/>
      <c r="O396" s="345"/>
      <c r="P396" s="65" t="s">
        <v>544</v>
      </c>
      <c r="Q396" s="65" t="s">
        <v>82</v>
      </c>
      <c r="R396" s="66" t="s">
        <v>1819</v>
      </c>
    </row>
    <row r="397" spans="1:18" x14ac:dyDescent="0.3">
      <c r="B397" s="367"/>
      <c r="C397" s="367"/>
      <c r="D397" s="367"/>
      <c r="E397" s="367"/>
      <c r="F397" s="360"/>
      <c r="G397" s="361"/>
      <c r="H397" s="367"/>
      <c r="I397" s="367"/>
      <c r="J397" s="361"/>
      <c r="K397" s="361"/>
      <c r="L397" s="361"/>
      <c r="M397" s="367"/>
      <c r="N397" s="359"/>
      <c r="O397" s="345"/>
      <c r="P397" s="65" t="s">
        <v>543</v>
      </c>
      <c r="Q397" s="65" t="s">
        <v>82</v>
      </c>
      <c r="R397" s="66" t="s">
        <v>1820</v>
      </c>
    </row>
    <row r="398" spans="1:18" x14ac:dyDescent="0.3">
      <c r="A398" s="369"/>
      <c r="B398" s="367"/>
      <c r="C398" s="367"/>
      <c r="F398" s="360"/>
      <c r="G398" s="361"/>
      <c r="L398" s="361"/>
      <c r="M398" s="367"/>
      <c r="O398" s="345"/>
      <c r="P398" s="65" t="s">
        <v>545</v>
      </c>
      <c r="Q398" s="65" t="s">
        <v>547</v>
      </c>
      <c r="R398" s="66" t="s">
        <v>1821</v>
      </c>
    </row>
    <row r="399" spans="1:18" x14ac:dyDescent="0.3">
      <c r="C399" s="370"/>
      <c r="O399" s="345"/>
      <c r="P399" s="65" t="s">
        <v>546</v>
      </c>
      <c r="Q399" s="65" t="s">
        <v>547</v>
      </c>
      <c r="R399" s="66" t="s">
        <v>1822</v>
      </c>
    </row>
    <row r="400" spans="1:18" ht="18" x14ac:dyDescent="0.35">
      <c r="A400" s="365"/>
      <c r="K400" s="361"/>
      <c r="O400" s="345"/>
      <c r="P400" s="65" t="s">
        <v>548</v>
      </c>
      <c r="Q400" s="96" t="s">
        <v>547</v>
      </c>
      <c r="R400" s="66" t="s">
        <v>1821</v>
      </c>
    </row>
    <row r="401" spans="1:18" x14ac:dyDescent="0.3">
      <c r="A401" s="369"/>
      <c r="K401" s="361"/>
      <c r="O401" s="345"/>
      <c r="P401" s="65" t="s">
        <v>549</v>
      </c>
      <c r="Q401" s="65" t="s">
        <v>547</v>
      </c>
      <c r="R401" s="66" t="s">
        <v>1821</v>
      </c>
    </row>
    <row r="402" spans="1:18" ht="15" thickBot="1" x14ac:dyDescent="0.35">
      <c r="O402" s="345"/>
      <c r="P402" s="65" t="s">
        <v>550</v>
      </c>
      <c r="Q402" s="65" t="s">
        <v>547</v>
      </c>
      <c r="R402" s="66" t="s">
        <v>1821</v>
      </c>
    </row>
    <row r="403" spans="1:18" ht="18.600000000000001" thickBot="1" x14ac:dyDescent="0.4">
      <c r="A403" s="365"/>
      <c r="D403" s="367"/>
      <c r="E403" s="367"/>
      <c r="F403" s="368"/>
      <c r="G403" s="367"/>
      <c r="H403" s="367"/>
      <c r="I403" s="367"/>
      <c r="J403" s="367"/>
      <c r="K403" s="367"/>
      <c r="L403" s="367"/>
      <c r="M403" s="367"/>
      <c r="N403" s="359"/>
      <c r="O403" s="332" t="s">
        <v>558</v>
      </c>
      <c r="P403" s="15"/>
      <c r="Q403" s="27"/>
      <c r="R403" s="16"/>
    </row>
    <row r="404" spans="1:18" x14ac:dyDescent="0.3">
      <c r="A404" s="366"/>
      <c r="B404" s="367"/>
      <c r="C404" s="367"/>
      <c r="D404" s="367"/>
      <c r="E404" s="367"/>
      <c r="F404" s="368"/>
      <c r="G404" s="367"/>
      <c r="H404" s="367"/>
      <c r="I404" s="367"/>
      <c r="J404" s="367"/>
      <c r="K404" s="367"/>
      <c r="L404" s="367"/>
      <c r="M404" s="367"/>
      <c r="N404" s="359"/>
      <c r="O404" s="336" t="s">
        <v>565</v>
      </c>
      <c r="P404" s="14" t="s">
        <v>562</v>
      </c>
      <c r="Q404" s="65" t="s">
        <v>560</v>
      </c>
      <c r="R404" s="66" t="s">
        <v>1823</v>
      </c>
    </row>
    <row r="405" spans="1:18" ht="15" thickBot="1" x14ac:dyDescent="0.35">
      <c r="A405" s="367"/>
      <c r="B405" s="367"/>
      <c r="C405" s="367"/>
      <c r="D405" s="367"/>
      <c r="E405" s="367"/>
      <c r="F405" s="368"/>
      <c r="G405" s="367"/>
      <c r="H405" s="367"/>
      <c r="I405" s="367"/>
      <c r="J405" s="367"/>
      <c r="K405" s="367"/>
      <c r="L405" s="367"/>
      <c r="M405" s="367"/>
      <c r="N405" s="359"/>
      <c r="O405" s="337" t="s">
        <v>566</v>
      </c>
      <c r="P405" s="11" t="s">
        <v>561</v>
      </c>
      <c r="Q405" s="65" t="s">
        <v>560</v>
      </c>
      <c r="R405" s="66" t="s">
        <v>1824</v>
      </c>
    </row>
    <row r="406" spans="1:18" ht="18.600000000000001" thickBot="1" x14ac:dyDescent="0.4">
      <c r="A406" s="121"/>
      <c r="B406" s="367"/>
      <c r="C406" s="367"/>
      <c r="D406" s="367"/>
      <c r="E406" s="367"/>
      <c r="F406" s="368"/>
      <c r="G406" s="367"/>
      <c r="H406" s="367"/>
      <c r="I406" s="367"/>
      <c r="J406" s="367"/>
      <c r="K406" s="367"/>
      <c r="L406" s="367"/>
      <c r="M406" s="367"/>
      <c r="N406" s="359"/>
      <c r="O406" s="332" t="s">
        <v>568</v>
      </c>
      <c r="P406" s="15"/>
      <c r="Q406" s="27"/>
      <c r="R406" s="16"/>
    </row>
    <row r="407" spans="1:18" x14ac:dyDescent="0.3">
      <c r="A407" s="121"/>
      <c r="B407" s="367"/>
      <c r="C407" s="367"/>
      <c r="D407" s="367"/>
      <c r="E407" s="367"/>
      <c r="F407" s="368"/>
      <c r="G407" s="367"/>
      <c r="H407" s="367"/>
      <c r="I407" s="367"/>
      <c r="J407" s="367"/>
      <c r="K407" s="367"/>
      <c r="L407" s="367"/>
      <c r="M407" s="367"/>
      <c r="N407" s="359"/>
      <c r="O407" s="336" t="s">
        <v>577</v>
      </c>
      <c r="P407" s="14" t="s">
        <v>569</v>
      </c>
      <c r="Q407" s="65" t="s">
        <v>82</v>
      </c>
      <c r="R407" s="66" t="s">
        <v>1825</v>
      </c>
    </row>
    <row r="408" spans="1:18" x14ac:dyDescent="0.3">
      <c r="A408" s="359"/>
      <c r="B408" s="367"/>
      <c r="C408" s="367"/>
      <c r="D408" s="367"/>
      <c r="E408" s="367"/>
      <c r="F408" s="368"/>
      <c r="G408" s="367"/>
      <c r="H408" s="367"/>
      <c r="I408" s="367"/>
      <c r="J408" s="367"/>
      <c r="K408" s="367"/>
      <c r="L408" s="367"/>
      <c r="M408" s="367"/>
      <c r="N408" s="359"/>
      <c r="O408" s="337" t="s">
        <v>578</v>
      </c>
      <c r="P408" s="14" t="s">
        <v>570</v>
      </c>
      <c r="Q408" s="65" t="s">
        <v>82</v>
      </c>
      <c r="R408" s="66" t="s">
        <v>1826</v>
      </c>
    </row>
    <row r="409" spans="1:18" x14ac:dyDescent="0.3">
      <c r="A409" s="121"/>
      <c r="B409" s="367"/>
      <c r="C409" s="367"/>
      <c r="D409" s="367"/>
      <c r="E409" s="367"/>
      <c r="F409" s="368"/>
      <c r="G409" s="367"/>
      <c r="H409" s="367"/>
      <c r="I409" s="361"/>
      <c r="J409" s="361"/>
      <c r="K409" s="367"/>
      <c r="L409" s="367"/>
      <c r="M409" s="367"/>
      <c r="N409" s="359"/>
      <c r="O409" s="286" t="s">
        <v>1198</v>
      </c>
      <c r="P409" s="14" t="s">
        <v>573</v>
      </c>
      <c r="Q409" s="65" t="s">
        <v>82</v>
      </c>
      <c r="R409" s="66" t="s">
        <v>1827</v>
      </c>
    </row>
    <row r="410" spans="1:18" x14ac:dyDescent="0.3">
      <c r="A410" s="121"/>
      <c r="B410" s="367"/>
      <c r="C410" s="367"/>
      <c r="D410" s="367"/>
      <c r="E410" s="367"/>
      <c r="F410" s="368"/>
      <c r="G410" s="367"/>
      <c r="H410" s="367"/>
      <c r="I410" s="361"/>
      <c r="J410" s="361"/>
      <c r="K410" s="367"/>
      <c r="L410" s="367"/>
      <c r="M410" s="367"/>
      <c r="N410" s="359"/>
      <c r="O410" s="286"/>
      <c r="P410" s="14" t="s">
        <v>574</v>
      </c>
      <c r="Q410" s="65" t="s">
        <v>82</v>
      </c>
      <c r="R410" s="66" t="s">
        <v>1827</v>
      </c>
    </row>
    <row r="411" spans="1:18" x14ac:dyDescent="0.3">
      <c r="A411" s="121"/>
      <c r="B411" s="367"/>
      <c r="C411" s="367"/>
      <c r="D411" s="367"/>
      <c r="E411" s="367"/>
      <c r="F411" s="368"/>
      <c r="G411" s="367"/>
      <c r="H411" s="367"/>
      <c r="I411" s="361"/>
      <c r="J411" s="361"/>
      <c r="K411" s="367"/>
      <c r="L411" s="367"/>
      <c r="M411" s="367"/>
      <c r="N411" s="359"/>
      <c r="O411" s="286"/>
      <c r="P411" s="14" t="s">
        <v>575</v>
      </c>
      <c r="Q411" s="65" t="s">
        <v>82</v>
      </c>
      <c r="R411" s="66" t="s">
        <v>1826</v>
      </c>
    </row>
    <row r="412" spans="1:18" ht="15" thickBot="1" x14ac:dyDescent="0.35">
      <c r="A412" s="121"/>
      <c r="B412" s="367"/>
      <c r="C412" s="367"/>
      <c r="D412" s="367"/>
      <c r="E412" s="367"/>
      <c r="F412" s="368"/>
      <c r="G412" s="367"/>
      <c r="H412" s="367"/>
      <c r="I412" s="361"/>
      <c r="J412" s="361"/>
      <c r="K412" s="367"/>
      <c r="L412" s="367"/>
      <c r="M412" s="367"/>
      <c r="N412" s="359"/>
      <c r="O412" s="339"/>
      <c r="P412" s="26" t="s">
        <v>576</v>
      </c>
      <c r="Q412" s="84" t="s">
        <v>82</v>
      </c>
      <c r="R412" s="76" t="s">
        <v>1826</v>
      </c>
    </row>
    <row r="413" spans="1:18" ht="18.600000000000001" thickBot="1" x14ac:dyDescent="0.4">
      <c r="A413" s="121"/>
      <c r="B413" s="367"/>
      <c r="C413" s="367"/>
      <c r="D413" s="367"/>
      <c r="E413" s="367"/>
      <c r="F413" s="368"/>
      <c r="G413" s="367"/>
      <c r="H413" s="367"/>
      <c r="I413" s="361"/>
      <c r="J413" s="361"/>
      <c r="K413" s="367"/>
      <c r="L413" s="367"/>
      <c r="M413" s="367"/>
      <c r="N413" s="359"/>
      <c r="O413" s="332" t="s">
        <v>579</v>
      </c>
      <c r="P413" s="15"/>
      <c r="Q413" s="15"/>
      <c r="R413" s="16"/>
    </row>
    <row r="414" spans="1:18" x14ac:dyDescent="0.3">
      <c r="A414" s="121"/>
      <c r="B414" s="367"/>
      <c r="C414" s="367"/>
      <c r="D414" s="367"/>
      <c r="E414" s="367"/>
      <c r="F414" s="368"/>
      <c r="G414" s="367"/>
      <c r="H414" s="367"/>
      <c r="I414" s="361"/>
      <c r="J414" s="361"/>
      <c r="K414" s="367"/>
      <c r="L414" s="367"/>
      <c r="M414" s="367"/>
      <c r="N414" s="359"/>
      <c r="O414" s="336" t="s">
        <v>651</v>
      </c>
      <c r="P414" s="65" t="s">
        <v>580</v>
      </c>
      <c r="Q414" s="65" t="s">
        <v>82</v>
      </c>
      <c r="R414" s="66" t="s">
        <v>1207</v>
      </c>
    </row>
    <row r="415" spans="1:18" x14ac:dyDescent="0.3">
      <c r="A415" s="121"/>
      <c r="B415" s="367"/>
      <c r="C415" s="367"/>
      <c r="D415" s="367"/>
      <c r="E415" s="367"/>
      <c r="F415" s="368"/>
      <c r="G415" s="367"/>
      <c r="H415" s="367"/>
      <c r="I415" s="361"/>
      <c r="J415" s="361"/>
      <c r="K415" s="367"/>
      <c r="L415" s="367"/>
      <c r="M415" s="367"/>
      <c r="N415" s="359"/>
      <c r="O415" s="40" t="s">
        <v>652</v>
      </c>
      <c r="P415" s="65" t="s">
        <v>581</v>
      </c>
      <c r="Q415" s="65" t="s">
        <v>82</v>
      </c>
      <c r="R415" s="66" t="s">
        <v>1208</v>
      </c>
    </row>
    <row r="416" spans="1:18" x14ac:dyDescent="0.3">
      <c r="A416" s="121"/>
      <c r="B416" s="367"/>
      <c r="C416" s="367"/>
      <c r="D416" s="367"/>
      <c r="E416" s="367"/>
      <c r="F416" s="368"/>
      <c r="G416" s="367"/>
      <c r="H416" s="367"/>
      <c r="I416" s="361"/>
      <c r="J416" s="361"/>
      <c r="K416" s="367"/>
      <c r="L416" s="367"/>
      <c r="M416" s="367"/>
      <c r="N416" s="359"/>
      <c r="O416" s="286"/>
      <c r="P416" s="65" t="s">
        <v>582</v>
      </c>
      <c r="Q416" s="65" t="s">
        <v>82</v>
      </c>
      <c r="R416" s="66" t="s">
        <v>1209</v>
      </c>
    </row>
    <row r="417" spans="1:18" x14ac:dyDescent="0.3">
      <c r="A417" s="121"/>
      <c r="B417" s="367"/>
      <c r="C417" s="367"/>
      <c r="D417" s="367"/>
      <c r="E417" s="367"/>
      <c r="F417" s="368"/>
      <c r="G417" s="367"/>
      <c r="H417" s="367"/>
      <c r="I417" s="361"/>
      <c r="J417" s="361"/>
      <c r="K417" s="367"/>
      <c r="L417" s="367"/>
      <c r="M417" s="367"/>
      <c r="N417" s="359"/>
      <c r="O417" s="286"/>
      <c r="P417" s="65" t="s">
        <v>583</v>
      </c>
      <c r="Q417" s="65" t="s">
        <v>82</v>
      </c>
      <c r="R417" s="66" t="s">
        <v>1209</v>
      </c>
    </row>
    <row r="418" spans="1:18" x14ac:dyDescent="0.3">
      <c r="A418" s="121"/>
      <c r="B418" s="367"/>
      <c r="C418" s="367"/>
      <c r="D418" s="367"/>
      <c r="E418" s="367"/>
      <c r="F418" s="368"/>
      <c r="G418" s="367"/>
      <c r="H418" s="367"/>
      <c r="I418" s="361"/>
      <c r="J418" s="361"/>
      <c r="K418" s="367"/>
      <c r="L418" s="367"/>
      <c r="M418" s="367"/>
      <c r="N418" s="359"/>
      <c r="O418" s="286"/>
      <c r="P418" s="65" t="s">
        <v>584</v>
      </c>
      <c r="Q418" s="65" t="s">
        <v>82</v>
      </c>
      <c r="R418" s="66" t="s">
        <v>1210</v>
      </c>
    </row>
    <row r="419" spans="1:18" x14ac:dyDescent="0.3">
      <c r="A419" s="121"/>
      <c r="B419" s="367"/>
      <c r="C419" s="367"/>
      <c r="D419" s="367"/>
      <c r="E419" s="367"/>
      <c r="F419" s="368"/>
      <c r="G419" s="367"/>
      <c r="H419" s="367"/>
      <c r="I419" s="361"/>
      <c r="J419" s="361"/>
      <c r="K419" s="367"/>
      <c r="L419" s="367"/>
      <c r="M419" s="367"/>
      <c r="N419" s="359"/>
      <c r="O419" s="286"/>
      <c r="P419" s="65" t="s">
        <v>585</v>
      </c>
      <c r="Q419" s="65" t="s">
        <v>82</v>
      </c>
      <c r="R419" s="66" t="s">
        <v>1210</v>
      </c>
    </row>
    <row r="420" spans="1:18" x14ac:dyDescent="0.3">
      <c r="A420" s="121"/>
      <c r="B420" s="367"/>
      <c r="C420" s="367"/>
      <c r="D420" s="367"/>
      <c r="E420" s="367"/>
      <c r="F420" s="368"/>
      <c r="G420" s="367"/>
      <c r="H420" s="367"/>
      <c r="I420" s="361"/>
      <c r="J420" s="361"/>
      <c r="K420" s="367"/>
      <c r="L420" s="367"/>
      <c r="M420" s="367"/>
      <c r="N420" s="359"/>
      <c r="O420" s="286"/>
      <c r="P420" s="65" t="s">
        <v>587</v>
      </c>
      <c r="Q420" s="65" t="s">
        <v>82</v>
      </c>
      <c r="R420" s="66" t="s">
        <v>1211</v>
      </c>
    </row>
    <row r="421" spans="1:18" x14ac:dyDescent="0.3">
      <c r="A421" s="121"/>
      <c r="B421" s="367"/>
      <c r="C421" s="367"/>
      <c r="D421" s="367"/>
      <c r="E421" s="367"/>
      <c r="F421" s="368"/>
      <c r="G421" s="367"/>
      <c r="H421" s="367"/>
      <c r="I421" s="361"/>
      <c r="J421" s="361"/>
      <c r="K421" s="367"/>
      <c r="L421" s="367"/>
      <c r="M421" s="367"/>
      <c r="N421" s="359"/>
      <c r="O421" s="286"/>
      <c r="P421" s="65" t="s">
        <v>588</v>
      </c>
      <c r="Q421" s="65" t="s">
        <v>82</v>
      </c>
      <c r="R421" s="66" t="s">
        <v>1211</v>
      </c>
    </row>
    <row r="422" spans="1:18" x14ac:dyDescent="0.3">
      <c r="A422" s="121"/>
      <c r="B422" s="367"/>
      <c r="C422" s="367"/>
      <c r="D422" s="367"/>
      <c r="E422" s="367"/>
      <c r="F422" s="368"/>
      <c r="G422" s="367"/>
      <c r="H422" s="367"/>
      <c r="I422" s="361"/>
      <c r="J422" s="361"/>
      <c r="K422" s="367"/>
      <c r="L422" s="367"/>
      <c r="M422" s="367"/>
      <c r="N422" s="359"/>
      <c r="O422" s="286"/>
      <c r="P422" s="65" t="s">
        <v>589</v>
      </c>
      <c r="Q422" s="65" t="s">
        <v>82</v>
      </c>
      <c r="R422" s="66" t="s">
        <v>1212</v>
      </c>
    </row>
    <row r="423" spans="1:18" x14ac:dyDescent="0.3">
      <c r="A423" s="121"/>
      <c r="B423" s="367"/>
      <c r="C423" s="367"/>
      <c r="D423" s="367"/>
      <c r="E423" s="367"/>
      <c r="F423" s="368"/>
      <c r="G423" s="367"/>
      <c r="H423" s="367"/>
      <c r="I423" s="361"/>
      <c r="J423" s="361"/>
      <c r="K423" s="367"/>
      <c r="L423" s="361"/>
      <c r="M423" s="367"/>
      <c r="N423" s="359"/>
      <c r="O423" s="286"/>
      <c r="P423" s="65" t="s">
        <v>590</v>
      </c>
      <c r="Q423" s="65" t="s">
        <v>82</v>
      </c>
      <c r="R423" s="66" t="s">
        <v>1212</v>
      </c>
    </row>
    <row r="424" spans="1:18" x14ac:dyDescent="0.3">
      <c r="A424" s="121"/>
      <c r="B424" s="367"/>
      <c r="C424" s="367"/>
      <c r="D424" s="367"/>
      <c r="E424" s="367"/>
      <c r="F424" s="368"/>
      <c r="G424" s="367"/>
      <c r="H424" s="367"/>
      <c r="I424" s="361"/>
      <c r="J424" s="361"/>
      <c r="K424" s="367"/>
      <c r="L424" s="361"/>
      <c r="M424" s="367"/>
      <c r="N424" s="359"/>
      <c r="O424" s="286"/>
      <c r="P424" s="65" t="s">
        <v>591</v>
      </c>
      <c r="Q424" s="65" t="s">
        <v>82</v>
      </c>
      <c r="R424" s="66" t="s">
        <v>1213</v>
      </c>
    </row>
    <row r="425" spans="1:18" x14ac:dyDescent="0.3">
      <c r="A425" s="121"/>
      <c r="B425" s="367"/>
      <c r="C425" s="367"/>
      <c r="D425" s="367"/>
      <c r="E425" s="367"/>
      <c r="F425" s="368"/>
      <c r="G425" s="367"/>
      <c r="H425" s="367"/>
      <c r="I425" s="361"/>
      <c r="J425" s="361"/>
      <c r="K425" s="367"/>
      <c r="L425" s="361"/>
      <c r="M425" s="367"/>
      <c r="N425" s="359"/>
      <c r="O425" s="286"/>
      <c r="P425" s="65" t="s">
        <v>592</v>
      </c>
      <c r="Q425" s="65" t="s">
        <v>82</v>
      </c>
      <c r="R425" s="66" t="s">
        <v>1214</v>
      </c>
    </row>
    <row r="426" spans="1:18" x14ac:dyDescent="0.3">
      <c r="A426" s="121"/>
      <c r="B426" s="367"/>
      <c r="C426" s="367"/>
      <c r="D426" s="367"/>
      <c r="E426" s="367"/>
      <c r="F426" s="368"/>
      <c r="G426" s="361"/>
      <c r="H426" s="367"/>
      <c r="I426" s="361"/>
      <c r="J426" s="361"/>
      <c r="K426" s="367"/>
      <c r="L426" s="361"/>
      <c r="M426" s="367"/>
      <c r="N426" s="359"/>
      <c r="O426" s="286"/>
      <c r="P426" s="65" t="s">
        <v>593</v>
      </c>
      <c r="Q426" s="65" t="s">
        <v>82</v>
      </c>
      <c r="R426" s="66" t="s">
        <v>1215</v>
      </c>
    </row>
    <row r="427" spans="1:18" x14ac:dyDescent="0.3">
      <c r="A427" s="121"/>
      <c r="B427" s="367"/>
      <c r="C427" s="367"/>
      <c r="D427" s="367"/>
      <c r="E427" s="367"/>
      <c r="F427" s="368"/>
      <c r="G427" s="361"/>
      <c r="H427" s="367"/>
      <c r="I427" s="361"/>
      <c r="J427" s="361"/>
      <c r="K427" s="367"/>
      <c r="L427" s="361"/>
      <c r="M427" s="367"/>
      <c r="N427" s="359"/>
      <c r="O427" s="286"/>
      <c r="P427" s="65" t="s">
        <v>594</v>
      </c>
      <c r="Q427" s="65" t="s">
        <v>82</v>
      </c>
      <c r="R427" s="66" t="s">
        <v>1215</v>
      </c>
    </row>
    <row r="428" spans="1:18" x14ac:dyDescent="0.3">
      <c r="A428" s="121"/>
      <c r="B428" s="367"/>
      <c r="C428" s="367"/>
      <c r="O428" s="286"/>
      <c r="P428" s="65" t="s">
        <v>595</v>
      </c>
      <c r="Q428" s="65" t="s">
        <v>82</v>
      </c>
      <c r="R428" s="66" t="s">
        <v>1216</v>
      </c>
    </row>
    <row r="429" spans="1:18" ht="18" x14ac:dyDescent="0.35">
      <c r="A429" s="365"/>
      <c r="D429" s="367"/>
      <c r="E429" s="361"/>
      <c r="F429" s="360"/>
      <c r="G429" s="361"/>
      <c r="H429" s="367"/>
      <c r="I429" s="367"/>
      <c r="J429" s="361"/>
      <c r="K429" s="361"/>
      <c r="L429" s="367"/>
      <c r="M429" s="367"/>
      <c r="N429" s="359"/>
      <c r="O429" s="286"/>
      <c r="P429" s="65" t="s">
        <v>596</v>
      </c>
      <c r="Q429" s="65" t="s">
        <v>82</v>
      </c>
      <c r="R429" s="66" t="s">
        <v>1216</v>
      </c>
    </row>
    <row r="430" spans="1:18" x14ac:dyDescent="0.3">
      <c r="A430" s="366"/>
      <c r="C430" s="367"/>
      <c r="D430" s="367"/>
      <c r="E430" s="361"/>
      <c r="F430" s="360"/>
      <c r="G430" s="361"/>
      <c r="H430" s="367"/>
      <c r="I430" s="367"/>
      <c r="J430" s="361"/>
      <c r="K430" s="361"/>
      <c r="L430" s="367"/>
      <c r="M430" s="367"/>
      <c r="N430" s="359"/>
      <c r="O430" s="286"/>
      <c r="P430" s="65" t="s">
        <v>599</v>
      </c>
      <c r="Q430" s="65" t="s">
        <v>82</v>
      </c>
      <c r="R430" s="66" t="s">
        <v>1217</v>
      </c>
    </row>
    <row r="431" spans="1:18" x14ac:dyDescent="0.3">
      <c r="A431" s="371"/>
      <c r="C431" s="367"/>
      <c r="O431" s="286"/>
      <c r="P431" s="65" t="s">
        <v>600</v>
      </c>
      <c r="Q431" s="65" t="s">
        <v>82</v>
      </c>
      <c r="R431" s="66" t="s">
        <v>1218</v>
      </c>
    </row>
    <row r="432" spans="1:18" ht="18" x14ac:dyDescent="0.35">
      <c r="A432" s="365"/>
      <c r="D432" s="367"/>
      <c r="E432" s="367"/>
      <c r="F432" s="360"/>
      <c r="G432" s="361"/>
      <c r="H432" s="367"/>
      <c r="I432" s="367"/>
      <c r="J432" s="367"/>
      <c r="K432" s="361"/>
      <c r="L432" s="367"/>
      <c r="M432" s="367"/>
      <c r="N432" s="359"/>
      <c r="O432" s="286"/>
      <c r="P432" s="65" t="s">
        <v>603</v>
      </c>
      <c r="Q432" s="65" t="s">
        <v>82</v>
      </c>
      <c r="R432" s="66" t="s">
        <v>1219</v>
      </c>
    </row>
    <row r="433" spans="1:18" x14ac:dyDescent="0.3">
      <c r="A433" s="366"/>
      <c r="C433" s="367"/>
      <c r="D433" s="367"/>
      <c r="E433" s="367"/>
      <c r="F433" s="360"/>
      <c r="G433" s="361"/>
      <c r="H433" s="367"/>
      <c r="I433" s="367"/>
      <c r="J433" s="367"/>
      <c r="K433" s="361"/>
      <c r="L433" s="367"/>
      <c r="M433" s="367"/>
      <c r="N433" s="359"/>
      <c r="O433" s="286"/>
      <c r="P433" s="65" t="s">
        <v>604</v>
      </c>
      <c r="Q433" s="65" t="s">
        <v>82</v>
      </c>
      <c r="R433" s="66" t="s">
        <v>1220</v>
      </c>
    </row>
    <row r="434" spans="1:18" x14ac:dyDescent="0.3">
      <c r="A434" s="371"/>
      <c r="C434" s="367"/>
      <c r="D434" s="367"/>
      <c r="E434" s="367"/>
      <c r="F434" s="360"/>
      <c r="G434" s="361"/>
      <c r="H434" s="367"/>
      <c r="I434" s="367"/>
      <c r="J434" s="367"/>
      <c r="K434" s="361"/>
      <c r="L434" s="367"/>
      <c r="M434" s="367"/>
      <c r="N434" s="359"/>
      <c r="O434" s="286"/>
      <c r="P434" s="65" t="s">
        <v>605</v>
      </c>
      <c r="Q434" s="65" t="s">
        <v>82</v>
      </c>
      <c r="R434" s="66" t="s">
        <v>1221</v>
      </c>
    </row>
    <row r="435" spans="1:18" x14ac:dyDescent="0.3">
      <c r="C435" s="367"/>
      <c r="D435" s="367"/>
      <c r="E435" s="367"/>
      <c r="F435" s="360"/>
      <c r="G435" s="361"/>
      <c r="H435" s="367"/>
      <c r="I435" s="367"/>
      <c r="J435" s="367"/>
      <c r="K435" s="361"/>
      <c r="L435" s="367"/>
      <c r="M435" s="367"/>
      <c r="N435" s="359"/>
      <c r="O435" s="286"/>
      <c r="P435" s="65" t="s">
        <v>606</v>
      </c>
      <c r="Q435" s="65" t="s">
        <v>82</v>
      </c>
      <c r="R435" s="66" t="s">
        <v>1222</v>
      </c>
    </row>
    <row r="436" spans="1:18" x14ac:dyDescent="0.3">
      <c r="C436" s="367"/>
      <c r="D436" s="367"/>
      <c r="E436" s="367"/>
      <c r="F436" s="360"/>
      <c r="G436" s="361"/>
      <c r="H436" s="367"/>
      <c r="I436" s="367"/>
      <c r="J436" s="367"/>
      <c r="K436" s="361"/>
      <c r="L436" s="367"/>
      <c r="M436" s="367"/>
      <c r="N436" s="359"/>
      <c r="O436" s="286"/>
      <c r="P436" s="65" t="s">
        <v>607</v>
      </c>
      <c r="Q436" s="65" t="s">
        <v>82</v>
      </c>
      <c r="R436" s="66" t="s">
        <v>1223</v>
      </c>
    </row>
    <row r="437" spans="1:18" x14ac:dyDescent="0.3">
      <c r="C437" s="367"/>
      <c r="D437" s="367"/>
      <c r="E437" s="367"/>
      <c r="F437" s="360"/>
      <c r="G437" s="361"/>
      <c r="H437" s="367"/>
      <c r="I437" s="367"/>
      <c r="J437" s="367"/>
      <c r="K437" s="361"/>
      <c r="L437" s="367"/>
      <c r="M437" s="367"/>
      <c r="N437" s="359"/>
      <c r="O437" s="286"/>
      <c r="P437" s="65" t="s">
        <v>608</v>
      </c>
      <c r="Q437" s="65" t="s">
        <v>82</v>
      </c>
      <c r="R437" s="66" t="s">
        <v>1224</v>
      </c>
    </row>
    <row r="438" spans="1:18" x14ac:dyDescent="0.3">
      <c r="C438" s="367"/>
      <c r="E438" s="366"/>
      <c r="O438" s="286"/>
      <c r="P438" s="65" t="s">
        <v>609</v>
      </c>
      <c r="Q438" s="65" t="s">
        <v>82</v>
      </c>
      <c r="R438" s="66" t="s">
        <v>1210</v>
      </c>
    </row>
    <row r="439" spans="1:18" ht="18" x14ac:dyDescent="0.35">
      <c r="A439" s="365"/>
      <c r="D439" s="367"/>
      <c r="E439" s="361"/>
      <c r="F439" s="360"/>
      <c r="G439" s="361"/>
      <c r="H439" s="367"/>
      <c r="I439" s="367"/>
      <c r="J439" s="367"/>
      <c r="K439" s="367"/>
      <c r="L439" s="367"/>
      <c r="M439" s="361"/>
      <c r="N439" s="359"/>
      <c r="O439" s="286"/>
      <c r="P439" s="65" t="s">
        <v>610</v>
      </c>
      <c r="Q439" s="65" t="s">
        <v>82</v>
      </c>
      <c r="R439" s="66" t="s">
        <v>1211</v>
      </c>
    </row>
    <row r="440" spans="1:18" x14ac:dyDescent="0.3">
      <c r="A440" s="366"/>
      <c r="B440" s="367"/>
      <c r="C440" s="367"/>
      <c r="D440" s="367"/>
      <c r="E440" s="361"/>
      <c r="F440" s="360"/>
      <c r="G440" s="361"/>
      <c r="H440" s="367"/>
      <c r="I440" s="367"/>
      <c r="J440" s="367"/>
      <c r="K440" s="367"/>
      <c r="L440" s="367"/>
      <c r="M440" s="361"/>
      <c r="N440" s="359"/>
      <c r="O440" s="286"/>
      <c r="P440" s="65" t="s">
        <v>611</v>
      </c>
      <c r="Q440" s="65" t="s">
        <v>82</v>
      </c>
      <c r="R440" s="66" t="s">
        <v>1225</v>
      </c>
    </row>
    <row r="441" spans="1:18" x14ac:dyDescent="0.3">
      <c r="A441" s="1"/>
      <c r="B441" s="367"/>
      <c r="C441" s="367"/>
      <c r="D441" s="367"/>
      <c r="E441" s="361"/>
      <c r="F441" s="360"/>
      <c r="G441" s="361"/>
      <c r="H441" s="367"/>
      <c r="I441" s="367"/>
      <c r="J441" s="367"/>
      <c r="K441" s="367"/>
      <c r="L441" s="367"/>
      <c r="M441" s="361"/>
      <c r="N441" s="359"/>
      <c r="O441" s="286"/>
      <c r="P441" s="65" t="s">
        <v>613</v>
      </c>
      <c r="Q441" s="65" t="s">
        <v>82</v>
      </c>
      <c r="R441" s="66" t="s">
        <v>1226</v>
      </c>
    </row>
    <row r="442" spans="1:18" x14ac:dyDescent="0.3">
      <c r="B442" s="367"/>
      <c r="C442" s="367"/>
      <c r="D442" s="367"/>
      <c r="E442" s="361"/>
      <c r="F442" s="360"/>
      <c r="G442" s="361"/>
      <c r="H442" s="367"/>
      <c r="I442" s="367"/>
      <c r="J442" s="367"/>
      <c r="K442" s="367"/>
      <c r="L442" s="367"/>
      <c r="M442" s="361"/>
      <c r="N442" s="359"/>
      <c r="O442" s="286"/>
      <c r="P442" s="65" t="s">
        <v>614</v>
      </c>
      <c r="Q442" s="65" t="s">
        <v>82</v>
      </c>
      <c r="R442" s="66" t="s">
        <v>1217</v>
      </c>
    </row>
    <row r="443" spans="1:18" x14ac:dyDescent="0.3">
      <c r="B443" s="367"/>
      <c r="C443" s="367"/>
      <c r="D443" s="367"/>
      <c r="E443" s="361"/>
      <c r="F443" s="360"/>
      <c r="G443" s="361"/>
      <c r="H443" s="367"/>
      <c r="I443" s="367"/>
      <c r="J443" s="367"/>
      <c r="K443" s="367"/>
      <c r="L443" s="367"/>
      <c r="M443" s="361"/>
      <c r="N443" s="359"/>
      <c r="O443" s="286"/>
      <c r="P443" s="65" t="s">
        <v>615</v>
      </c>
      <c r="Q443" s="65" t="s">
        <v>82</v>
      </c>
      <c r="R443" s="66" t="s">
        <v>1219</v>
      </c>
    </row>
    <row r="444" spans="1:18" x14ac:dyDescent="0.3">
      <c r="B444" s="367"/>
      <c r="C444" s="367"/>
      <c r="D444" s="367"/>
      <c r="E444" s="361"/>
      <c r="F444" s="360"/>
      <c r="G444" s="361"/>
      <c r="H444" s="367"/>
      <c r="I444" s="367"/>
      <c r="J444" s="367"/>
      <c r="K444" s="367"/>
      <c r="L444" s="367"/>
      <c r="M444" s="361"/>
      <c r="N444" s="359"/>
      <c r="O444" s="286"/>
      <c r="P444" s="65" t="s">
        <v>616</v>
      </c>
      <c r="Q444" s="65" t="s">
        <v>82</v>
      </c>
      <c r="R444" s="66" t="s">
        <v>1227</v>
      </c>
    </row>
    <row r="445" spans="1:18" x14ac:dyDescent="0.3">
      <c r="B445" s="367"/>
      <c r="C445" s="367"/>
      <c r="D445" s="367"/>
      <c r="E445" s="361"/>
      <c r="F445" s="360"/>
      <c r="G445" s="361"/>
      <c r="H445" s="367"/>
      <c r="I445" s="367"/>
      <c r="J445" s="367"/>
      <c r="K445" s="367"/>
      <c r="L445" s="367"/>
      <c r="M445" s="361"/>
      <c r="N445" s="359"/>
      <c r="O445" s="286"/>
      <c r="P445" s="65" t="s">
        <v>1199</v>
      </c>
      <c r="Q445" s="96" t="s">
        <v>2065</v>
      </c>
      <c r="R445" s="57" t="s">
        <v>597</v>
      </c>
    </row>
    <row r="446" spans="1:18" x14ac:dyDescent="0.3">
      <c r="B446" s="367"/>
      <c r="C446" s="367"/>
      <c r="D446" s="367"/>
      <c r="E446" s="361"/>
      <c r="F446" s="360"/>
      <c r="G446" s="361"/>
      <c r="H446" s="367"/>
      <c r="I446" s="367"/>
      <c r="J446" s="367"/>
      <c r="K446" s="367"/>
      <c r="L446" s="367"/>
      <c r="M446" s="361"/>
      <c r="N446" s="359"/>
      <c r="O446" s="286"/>
      <c r="P446" s="65" t="s">
        <v>1200</v>
      </c>
      <c r="Q446" s="96" t="s">
        <v>2065</v>
      </c>
      <c r="R446" s="57" t="s">
        <v>597</v>
      </c>
    </row>
    <row r="447" spans="1:18" x14ac:dyDescent="0.3">
      <c r="B447" s="367"/>
      <c r="C447" s="367"/>
      <c r="D447" s="367"/>
      <c r="E447" s="361"/>
      <c r="F447" s="360"/>
      <c r="G447" s="361"/>
      <c r="H447" s="367"/>
      <c r="I447" s="367"/>
      <c r="J447" s="367"/>
      <c r="K447" s="367"/>
      <c r="L447" s="367"/>
      <c r="M447" s="361"/>
      <c r="N447" s="359"/>
      <c r="O447" s="286"/>
      <c r="P447" s="65" t="s">
        <v>1201</v>
      </c>
      <c r="Q447" s="96" t="s">
        <v>2065</v>
      </c>
      <c r="R447" s="57" t="s">
        <v>597</v>
      </c>
    </row>
    <row r="448" spans="1:18" x14ac:dyDescent="0.3">
      <c r="B448" s="367"/>
      <c r="C448" s="367"/>
      <c r="D448" s="367"/>
      <c r="E448" s="361"/>
      <c r="F448" s="360"/>
      <c r="G448" s="361"/>
      <c r="H448" s="367"/>
      <c r="I448" s="367"/>
      <c r="J448" s="367"/>
      <c r="K448" s="367"/>
      <c r="L448" s="367"/>
      <c r="M448" s="361"/>
      <c r="N448" s="359"/>
      <c r="O448" s="286"/>
      <c r="P448" s="65" t="s">
        <v>1202</v>
      </c>
      <c r="Q448" s="96" t="s">
        <v>2065</v>
      </c>
      <c r="R448" s="57" t="s">
        <v>597</v>
      </c>
    </row>
    <row r="449" spans="2:18" x14ac:dyDescent="0.3">
      <c r="B449" s="367"/>
      <c r="C449" s="367"/>
      <c r="D449" s="367"/>
      <c r="E449" s="361"/>
      <c r="F449" s="360"/>
      <c r="G449" s="361"/>
      <c r="H449" s="367"/>
      <c r="I449" s="367"/>
      <c r="J449" s="367"/>
      <c r="K449" s="367"/>
      <c r="L449" s="367"/>
      <c r="M449" s="361"/>
      <c r="N449" s="359"/>
      <c r="O449" s="286"/>
      <c r="P449" s="65" t="s">
        <v>617</v>
      </c>
      <c r="Q449" s="65" t="s">
        <v>168</v>
      </c>
      <c r="R449" s="66" t="s">
        <v>1203</v>
      </c>
    </row>
    <row r="450" spans="2:18" x14ac:dyDescent="0.3">
      <c r="B450" s="367"/>
      <c r="C450" s="367"/>
      <c r="D450" s="367"/>
      <c r="E450" s="361"/>
      <c r="F450" s="360"/>
      <c r="G450" s="361"/>
      <c r="H450" s="367"/>
      <c r="I450" s="367"/>
      <c r="J450" s="367"/>
      <c r="K450" s="367"/>
      <c r="L450" s="367"/>
      <c r="M450" s="361"/>
      <c r="N450" s="359"/>
      <c r="O450" s="286"/>
      <c r="P450" s="65" t="s">
        <v>618</v>
      </c>
      <c r="Q450" s="65" t="s">
        <v>168</v>
      </c>
      <c r="R450" s="66" t="s">
        <v>1203</v>
      </c>
    </row>
    <row r="451" spans="2:18" x14ac:dyDescent="0.3">
      <c r="B451" s="367"/>
      <c r="C451" s="367"/>
      <c r="D451" s="367"/>
      <c r="E451" s="361"/>
      <c r="F451" s="360"/>
      <c r="G451" s="361"/>
      <c r="H451" s="367"/>
      <c r="I451" s="367"/>
      <c r="J451" s="367"/>
      <c r="K451" s="367"/>
      <c r="L451" s="367"/>
      <c r="M451" s="361"/>
      <c r="N451" s="359"/>
      <c r="O451" s="286"/>
      <c r="P451" s="65" t="s">
        <v>620</v>
      </c>
      <c r="Q451" s="65" t="s">
        <v>168</v>
      </c>
      <c r="R451" s="66" t="s">
        <v>1204</v>
      </c>
    </row>
    <row r="452" spans="2:18" x14ac:dyDescent="0.3">
      <c r="B452" s="367"/>
      <c r="C452" s="367"/>
      <c r="D452" s="367"/>
      <c r="E452" s="361"/>
      <c r="F452" s="360"/>
      <c r="G452" s="361"/>
      <c r="H452" s="367"/>
      <c r="I452" s="367"/>
      <c r="J452" s="367"/>
      <c r="K452" s="367"/>
      <c r="L452" s="367"/>
      <c r="M452" s="361"/>
      <c r="N452" s="359"/>
      <c r="O452" s="286"/>
      <c r="P452" s="65" t="s">
        <v>619</v>
      </c>
      <c r="Q452" s="65" t="s">
        <v>168</v>
      </c>
      <c r="R452" s="66" t="s">
        <v>1205</v>
      </c>
    </row>
    <row r="453" spans="2:18" x14ac:dyDescent="0.3">
      <c r="B453" s="367"/>
      <c r="C453" s="367"/>
      <c r="D453" s="367"/>
      <c r="E453" s="361"/>
      <c r="F453" s="360"/>
      <c r="G453" s="361"/>
      <c r="H453" s="367"/>
      <c r="I453" s="367"/>
      <c r="J453" s="367"/>
      <c r="K453" s="367"/>
      <c r="L453" s="367"/>
      <c r="M453" s="361"/>
      <c r="N453" s="359"/>
      <c r="O453" s="286"/>
      <c r="P453" s="65" t="s">
        <v>621</v>
      </c>
      <c r="Q453" s="65" t="s">
        <v>168</v>
      </c>
      <c r="R453" s="66" t="s">
        <v>1206</v>
      </c>
    </row>
    <row r="454" spans="2:18" x14ac:dyDescent="0.3">
      <c r="B454" s="367"/>
      <c r="C454" s="367"/>
      <c r="D454" s="367"/>
      <c r="E454" s="361"/>
      <c r="F454" s="360"/>
      <c r="G454" s="361"/>
      <c r="H454" s="367"/>
      <c r="I454" s="367"/>
      <c r="J454" s="367"/>
      <c r="K454" s="367"/>
      <c r="L454" s="367"/>
      <c r="M454" s="361"/>
      <c r="N454" s="359"/>
      <c r="O454" s="286"/>
      <c r="P454" s="65" t="s">
        <v>622</v>
      </c>
      <c r="Q454" s="65" t="s">
        <v>168</v>
      </c>
      <c r="R454" s="66" t="s">
        <v>1206</v>
      </c>
    </row>
    <row r="455" spans="2:18" x14ac:dyDescent="0.3">
      <c r="B455" s="367"/>
      <c r="C455" s="367"/>
      <c r="D455" s="367"/>
      <c r="E455" s="361"/>
      <c r="F455" s="360"/>
      <c r="G455" s="361"/>
      <c r="H455" s="367"/>
      <c r="I455" s="367"/>
      <c r="J455" s="367"/>
      <c r="K455" s="367"/>
      <c r="L455" s="367"/>
      <c r="M455" s="361"/>
      <c r="N455" s="359"/>
      <c r="O455" s="286"/>
      <c r="P455" s="65" t="s">
        <v>623</v>
      </c>
      <c r="Q455" s="65" t="s">
        <v>624</v>
      </c>
      <c r="R455" s="66" t="s">
        <v>1828</v>
      </c>
    </row>
    <row r="456" spans="2:18" x14ac:dyDescent="0.3">
      <c r="B456" s="367"/>
      <c r="C456" s="367"/>
      <c r="D456" s="367"/>
      <c r="E456" s="361"/>
      <c r="F456" s="360"/>
      <c r="G456" s="361"/>
      <c r="H456" s="367"/>
      <c r="I456" s="367"/>
      <c r="J456" s="367"/>
      <c r="K456" s="367"/>
      <c r="L456" s="367"/>
      <c r="M456" s="361"/>
      <c r="N456" s="359"/>
      <c r="O456" s="286"/>
      <c r="P456" s="65" t="s">
        <v>625</v>
      </c>
      <c r="Q456" s="65" t="s">
        <v>624</v>
      </c>
      <c r="R456" s="66" t="s">
        <v>1828</v>
      </c>
    </row>
    <row r="457" spans="2:18" x14ac:dyDescent="0.3">
      <c r="B457" s="367"/>
      <c r="C457" s="367"/>
      <c r="D457" s="367"/>
      <c r="E457" s="361"/>
      <c r="F457" s="360"/>
      <c r="G457" s="361"/>
      <c r="H457" s="367"/>
      <c r="I457" s="367"/>
      <c r="J457" s="367"/>
      <c r="K457" s="367"/>
      <c r="L457" s="367"/>
      <c r="M457" s="361"/>
      <c r="N457" s="359"/>
      <c r="O457" s="286"/>
      <c r="P457" s="65" t="s">
        <v>626</v>
      </c>
      <c r="Q457" s="65" t="s">
        <v>624</v>
      </c>
      <c r="R457" s="66" t="s">
        <v>1829</v>
      </c>
    </row>
    <row r="458" spans="2:18" x14ac:dyDescent="0.3">
      <c r="B458" s="367"/>
      <c r="C458" s="367"/>
      <c r="D458" s="367"/>
      <c r="E458" s="361"/>
      <c r="F458" s="360"/>
      <c r="G458" s="361"/>
      <c r="H458" s="367"/>
      <c r="I458" s="367"/>
      <c r="J458" s="367"/>
      <c r="K458" s="367"/>
      <c r="L458" s="367"/>
      <c r="M458" s="361"/>
      <c r="N458" s="359"/>
      <c r="O458" s="286"/>
      <c r="P458" s="65" t="s">
        <v>627</v>
      </c>
      <c r="Q458" s="65" t="s">
        <v>624</v>
      </c>
      <c r="R458" s="66" t="s">
        <v>1829</v>
      </c>
    </row>
    <row r="459" spans="2:18" x14ac:dyDescent="0.3">
      <c r="B459" s="367"/>
      <c r="C459" s="367"/>
      <c r="D459" s="367"/>
      <c r="E459" s="361"/>
      <c r="F459" s="360"/>
      <c r="G459" s="361"/>
      <c r="H459" s="367"/>
      <c r="I459" s="367"/>
      <c r="J459" s="367"/>
      <c r="K459" s="367"/>
      <c r="L459" s="367"/>
      <c r="M459" s="361"/>
      <c r="N459" s="359"/>
      <c r="O459" s="286"/>
      <c r="P459" s="65" t="s">
        <v>629</v>
      </c>
      <c r="Q459" s="65" t="s">
        <v>624</v>
      </c>
      <c r="R459" s="66" t="s">
        <v>1830</v>
      </c>
    </row>
    <row r="460" spans="2:18" x14ac:dyDescent="0.3">
      <c r="B460" s="367"/>
      <c r="C460" s="367"/>
      <c r="D460" s="367"/>
      <c r="E460" s="361"/>
      <c r="F460" s="360"/>
      <c r="G460" s="361"/>
      <c r="H460" s="367"/>
      <c r="I460" s="367"/>
      <c r="J460" s="367"/>
      <c r="K460" s="367"/>
      <c r="L460" s="367"/>
      <c r="M460" s="361"/>
      <c r="N460" s="359"/>
      <c r="O460" s="286"/>
      <c r="P460" s="65" t="s">
        <v>630</v>
      </c>
      <c r="Q460" s="65" t="s">
        <v>624</v>
      </c>
      <c r="R460" s="66" t="s">
        <v>1830</v>
      </c>
    </row>
    <row r="461" spans="2:18" x14ac:dyDescent="0.3">
      <c r="B461" s="367"/>
      <c r="C461" s="367"/>
      <c r="D461" s="367"/>
      <c r="E461" s="367"/>
      <c r="F461" s="360"/>
      <c r="G461" s="361"/>
      <c r="H461" s="367"/>
      <c r="I461" s="367"/>
      <c r="J461" s="367"/>
      <c r="K461" s="367"/>
      <c r="L461" s="367"/>
      <c r="M461" s="361"/>
      <c r="N461" s="359"/>
      <c r="O461" s="286"/>
      <c r="P461" s="65" t="s">
        <v>631</v>
      </c>
      <c r="Q461" s="65" t="s">
        <v>624</v>
      </c>
      <c r="R461" s="66" t="s">
        <v>1830</v>
      </c>
    </row>
    <row r="462" spans="2:18" x14ac:dyDescent="0.3">
      <c r="B462" s="367"/>
      <c r="C462" s="367"/>
      <c r="D462" s="367"/>
      <c r="E462" s="367"/>
      <c r="F462" s="360"/>
      <c r="G462" s="361"/>
      <c r="H462" s="367"/>
      <c r="I462" s="367"/>
      <c r="J462" s="367"/>
      <c r="K462" s="367"/>
      <c r="L462" s="367"/>
      <c r="M462" s="361"/>
      <c r="N462" s="359"/>
      <c r="O462" s="286"/>
      <c r="P462" s="65" t="s">
        <v>632</v>
      </c>
      <c r="Q462" s="65" t="s">
        <v>624</v>
      </c>
      <c r="R462" s="66" t="s">
        <v>1831</v>
      </c>
    </row>
    <row r="463" spans="2:18" x14ac:dyDescent="0.3">
      <c r="B463" s="367"/>
      <c r="C463" s="367"/>
      <c r="D463" s="367"/>
      <c r="E463" s="367"/>
      <c r="F463" s="360"/>
      <c r="G463" s="361"/>
      <c r="H463" s="367"/>
      <c r="I463" s="367"/>
      <c r="J463" s="367"/>
      <c r="K463" s="367"/>
      <c r="L463" s="367"/>
      <c r="M463" s="361"/>
      <c r="N463" s="359"/>
      <c r="O463" s="286"/>
      <c r="P463" s="65" t="s">
        <v>633</v>
      </c>
      <c r="Q463" s="65" t="s">
        <v>634</v>
      </c>
      <c r="R463" s="57" t="s">
        <v>598</v>
      </c>
    </row>
    <row r="464" spans="2:18" x14ac:dyDescent="0.3">
      <c r="B464" s="367"/>
      <c r="C464" s="367"/>
      <c r="D464" s="367"/>
      <c r="E464" s="367"/>
      <c r="F464" s="360"/>
      <c r="G464" s="361"/>
      <c r="H464" s="367"/>
      <c r="I464" s="367"/>
      <c r="J464" s="367"/>
      <c r="K464" s="367"/>
      <c r="L464" s="367"/>
      <c r="M464" s="361"/>
      <c r="N464" s="359"/>
      <c r="O464" s="286"/>
      <c r="P464" s="65" t="s">
        <v>635</v>
      </c>
      <c r="Q464" s="65" t="s">
        <v>634</v>
      </c>
      <c r="R464" s="57" t="s">
        <v>598</v>
      </c>
    </row>
    <row r="465" spans="2:18" x14ac:dyDescent="0.3">
      <c r="B465" s="367"/>
      <c r="C465" s="367"/>
      <c r="D465" s="367"/>
      <c r="E465" s="367"/>
      <c r="F465" s="360"/>
      <c r="G465" s="361"/>
      <c r="H465" s="367"/>
      <c r="I465" s="367"/>
      <c r="J465" s="367"/>
      <c r="K465" s="367"/>
      <c r="L465" s="367"/>
      <c r="M465" s="361"/>
      <c r="N465" s="359"/>
      <c r="O465" s="286"/>
      <c r="P465" s="65" t="s">
        <v>636</v>
      </c>
      <c r="Q465" s="65" t="s">
        <v>634</v>
      </c>
      <c r="R465" s="57" t="s">
        <v>602</v>
      </c>
    </row>
    <row r="466" spans="2:18" x14ac:dyDescent="0.3">
      <c r="B466" s="367"/>
      <c r="C466" s="367"/>
      <c r="D466" s="367"/>
      <c r="E466" s="367"/>
      <c r="F466" s="360"/>
      <c r="G466" s="361"/>
      <c r="H466" s="367"/>
      <c r="I466" s="367"/>
      <c r="J466" s="367"/>
      <c r="K466" s="367"/>
      <c r="L466" s="367"/>
      <c r="M466" s="361"/>
      <c r="N466" s="359"/>
      <c r="O466" s="286"/>
      <c r="P466" s="65" t="s">
        <v>637</v>
      </c>
      <c r="Q466" s="65" t="s">
        <v>634</v>
      </c>
      <c r="R466" s="57" t="s">
        <v>602</v>
      </c>
    </row>
    <row r="467" spans="2:18" x14ac:dyDescent="0.3">
      <c r="B467" s="367"/>
      <c r="C467" s="367"/>
      <c r="D467" s="367"/>
      <c r="E467" s="367"/>
      <c r="F467" s="360"/>
      <c r="G467" s="361"/>
      <c r="H467" s="367"/>
      <c r="I467" s="367"/>
      <c r="J467" s="367"/>
      <c r="K467" s="367"/>
      <c r="L467" s="367"/>
      <c r="M467" s="361"/>
      <c r="N467" s="359"/>
      <c r="O467" s="286"/>
      <c r="P467" s="65" t="s">
        <v>638</v>
      </c>
      <c r="Q467" s="65" t="s">
        <v>634</v>
      </c>
      <c r="R467" s="57" t="s">
        <v>612</v>
      </c>
    </row>
    <row r="468" spans="2:18" x14ac:dyDescent="0.3">
      <c r="B468" s="367"/>
      <c r="C468" s="367"/>
      <c r="D468" s="367"/>
      <c r="E468" s="367"/>
      <c r="F468" s="360"/>
      <c r="G468" s="361"/>
      <c r="H468" s="367"/>
      <c r="I468" s="367"/>
      <c r="J468" s="367"/>
      <c r="K468" s="367"/>
      <c r="L468" s="367"/>
      <c r="M468" s="361"/>
      <c r="N468" s="359"/>
      <c r="O468" s="286"/>
      <c r="P468" s="65" t="s">
        <v>639</v>
      </c>
      <c r="Q468" s="65" t="s">
        <v>634</v>
      </c>
      <c r="R468" s="57" t="s">
        <v>612</v>
      </c>
    </row>
    <row r="469" spans="2:18" x14ac:dyDescent="0.3">
      <c r="B469" s="367"/>
      <c r="C469" s="367"/>
      <c r="D469" s="367"/>
      <c r="E469" s="367"/>
      <c r="F469" s="360"/>
      <c r="G469" s="361"/>
      <c r="H469" s="367"/>
      <c r="I469" s="367"/>
      <c r="J469" s="367"/>
      <c r="K469" s="367"/>
      <c r="L469" s="367"/>
      <c r="M469" s="361"/>
      <c r="N469" s="359"/>
      <c r="O469" s="286"/>
      <c r="P469" s="65" t="s">
        <v>640</v>
      </c>
      <c r="Q469" s="65" t="s">
        <v>634</v>
      </c>
      <c r="R469" s="57" t="s">
        <v>648</v>
      </c>
    </row>
    <row r="470" spans="2:18" x14ac:dyDescent="0.3">
      <c r="B470" s="367"/>
      <c r="C470" s="367"/>
      <c r="D470" s="367"/>
      <c r="E470" s="361"/>
      <c r="F470" s="360"/>
      <c r="G470" s="361"/>
      <c r="H470" s="367"/>
      <c r="I470" s="367"/>
      <c r="J470" s="370"/>
      <c r="K470" s="361"/>
      <c r="L470" s="367"/>
      <c r="M470" s="361"/>
      <c r="N470" s="121"/>
      <c r="O470" s="286"/>
      <c r="P470" s="65" t="s">
        <v>641</v>
      </c>
      <c r="Q470" s="65" t="s">
        <v>634</v>
      </c>
      <c r="R470" s="57" t="s">
        <v>648</v>
      </c>
    </row>
    <row r="471" spans="2:18" x14ac:dyDescent="0.3">
      <c r="B471" s="367"/>
      <c r="C471" s="370"/>
      <c r="D471" s="367"/>
      <c r="E471" s="361"/>
      <c r="F471" s="360"/>
      <c r="G471" s="361"/>
      <c r="H471" s="367"/>
      <c r="I471" s="367"/>
      <c r="J471" s="370"/>
      <c r="K471" s="361"/>
      <c r="L471" s="367"/>
      <c r="M471" s="361"/>
      <c r="N471" s="121"/>
      <c r="O471" s="286"/>
      <c r="P471" s="65" t="s">
        <v>642</v>
      </c>
      <c r="Q471" s="65" t="s">
        <v>634</v>
      </c>
      <c r="R471" s="57" t="s">
        <v>649</v>
      </c>
    </row>
    <row r="472" spans="2:18" x14ac:dyDescent="0.3">
      <c r="B472" s="367"/>
      <c r="C472" s="370"/>
      <c r="D472" s="367"/>
      <c r="E472" s="361"/>
      <c r="F472" s="360"/>
      <c r="G472" s="361"/>
      <c r="H472" s="367"/>
      <c r="I472" s="367"/>
      <c r="J472" s="370"/>
      <c r="K472" s="361"/>
      <c r="L472" s="367"/>
      <c r="M472" s="361"/>
      <c r="N472" s="121"/>
      <c r="O472" s="286"/>
      <c r="P472" s="65" t="s">
        <v>643</v>
      </c>
      <c r="Q472" s="65" t="s">
        <v>634</v>
      </c>
      <c r="R472" s="57" t="s">
        <v>649</v>
      </c>
    </row>
    <row r="473" spans="2:18" x14ac:dyDescent="0.3">
      <c r="B473" s="367"/>
      <c r="C473" s="370"/>
      <c r="D473" s="367"/>
      <c r="E473" s="361"/>
      <c r="F473" s="360"/>
      <c r="G473" s="361"/>
      <c r="H473" s="367"/>
      <c r="I473" s="367"/>
      <c r="J473" s="370"/>
      <c r="K473" s="361"/>
      <c r="L473" s="367"/>
      <c r="M473" s="361"/>
      <c r="N473" s="121"/>
      <c r="O473" s="286"/>
      <c r="P473" s="65" t="s">
        <v>644</v>
      </c>
      <c r="Q473" s="65" t="s">
        <v>634</v>
      </c>
      <c r="R473" s="57" t="s">
        <v>586</v>
      </c>
    </row>
    <row r="474" spans="2:18" x14ac:dyDescent="0.3">
      <c r="B474" s="367"/>
      <c r="C474" s="370"/>
      <c r="D474" s="367"/>
      <c r="E474" s="361"/>
      <c r="F474" s="360"/>
      <c r="G474" s="361"/>
      <c r="H474" s="367"/>
      <c r="I474" s="367"/>
      <c r="J474" s="367"/>
      <c r="K474" s="367"/>
      <c r="L474" s="367"/>
      <c r="M474" s="361"/>
      <c r="N474" s="359"/>
      <c r="O474" s="286"/>
      <c r="P474" s="65" t="s">
        <v>645</v>
      </c>
      <c r="Q474" s="65" t="s">
        <v>634</v>
      </c>
      <c r="R474" s="57" t="s">
        <v>586</v>
      </c>
    </row>
    <row r="475" spans="2:18" x14ac:dyDescent="0.3">
      <c r="B475" s="367"/>
      <c r="C475" s="367"/>
      <c r="D475" s="367"/>
      <c r="E475" s="361"/>
      <c r="F475" s="360"/>
      <c r="G475" s="361"/>
      <c r="H475" s="367"/>
      <c r="I475" s="367"/>
      <c r="J475" s="367"/>
      <c r="K475" s="367"/>
      <c r="L475" s="367"/>
      <c r="M475" s="361"/>
      <c r="N475" s="359"/>
      <c r="O475" s="286"/>
      <c r="P475" s="65" t="s">
        <v>646</v>
      </c>
      <c r="Q475" s="65" t="s">
        <v>634</v>
      </c>
      <c r="R475" s="57" t="s">
        <v>650</v>
      </c>
    </row>
    <row r="476" spans="2:18" ht="15" thickBot="1" x14ac:dyDescent="0.35">
      <c r="B476" s="367"/>
      <c r="C476" s="367"/>
      <c r="D476" s="367"/>
      <c r="E476" s="361"/>
      <c r="F476" s="360"/>
      <c r="G476" s="361"/>
      <c r="H476" s="367"/>
      <c r="I476" s="367"/>
      <c r="J476" s="367"/>
      <c r="K476" s="367"/>
      <c r="L476" s="367"/>
      <c r="M476" s="361"/>
      <c r="N476" s="359"/>
      <c r="O476" s="286"/>
      <c r="P476" s="84" t="s">
        <v>647</v>
      </c>
      <c r="Q476" s="84" t="s">
        <v>634</v>
      </c>
      <c r="R476" s="64" t="s">
        <v>650</v>
      </c>
    </row>
    <row r="477" spans="2:18" ht="18.600000000000001" thickBot="1" x14ac:dyDescent="0.4">
      <c r="B477" s="367"/>
      <c r="C477" s="367"/>
      <c r="D477" s="367"/>
      <c r="E477" s="361"/>
      <c r="F477" s="360"/>
      <c r="G477" s="361"/>
      <c r="H477" s="367"/>
      <c r="I477" s="367"/>
      <c r="J477" s="367"/>
      <c r="K477" s="367"/>
      <c r="L477" s="367"/>
      <c r="M477" s="361"/>
      <c r="N477" s="359"/>
      <c r="O477" s="351" t="s">
        <v>653</v>
      </c>
      <c r="P477" s="53"/>
      <c r="Q477" s="27"/>
      <c r="R477" s="16"/>
    </row>
    <row r="478" spans="2:18" x14ac:dyDescent="0.3">
      <c r="B478" s="367"/>
      <c r="C478" s="367"/>
      <c r="D478" s="367"/>
      <c r="E478" s="361"/>
      <c r="F478" s="360"/>
      <c r="G478" s="361"/>
      <c r="H478" s="367"/>
      <c r="I478" s="367"/>
      <c r="J478" s="367"/>
      <c r="K478" s="367"/>
      <c r="L478" s="367"/>
      <c r="M478" s="361"/>
      <c r="N478" s="359"/>
      <c r="O478" s="336" t="s">
        <v>671</v>
      </c>
      <c r="P478" s="65" t="s">
        <v>654</v>
      </c>
      <c r="Q478" s="65" t="s">
        <v>308</v>
      </c>
      <c r="R478" s="66" t="s">
        <v>1234</v>
      </c>
    </row>
    <row r="479" spans="2:18" x14ac:dyDescent="0.3">
      <c r="B479" s="367"/>
      <c r="C479" s="367"/>
      <c r="D479" s="367"/>
      <c r="E479" s="361"/>
      <c r="F479" s="360"/>
      <c r="G479" s="361"/>
      <c r="H479" s="367"/>
      <c r="I479" s="367"/>
      <c r="J479" s="367"/>
      <c r="K479" s="367"/>
      <c r="L479" s="367"/>
      <c r="M479" s="361"/>
      <c r="N479" s="359"/>
      <c r="O479" s="338" t="s">
        <v>672</v>
      </c>
      <c r="P479" s="65" t="s">
        <v>655</v>
      </c>
      <c r="Q479" s="65" t="s">
        <v>309</v>
      </c>
      <c r="R479" s="66" t="s">
        <v>1234</v>
      </c>
    </row>
    <row r="480" spans="2:18" x14ac:dyDescent="0.3">
      <c r="B480" s="367"/>
      <c r="C480" s="367"/>
      <c r="D480" s="361"/>
      <c r="E480" s="361"/>
      <c r="F480" s="360"/>
      <c r="G480" s="361"/>
      <c r="H480" s="367"/>
      <c r="I480" s="367"/>
      <c r="J480" s="367"/>
      <c r="K480" s="361"/>
      <c r="L480" s="367"/>
      <c r="M480" s="367"/>
      <c r="N480" s="359"/>
      <c r="O480" s="286"/>
      <c r="P480" s="65" t="s">
        <v>656</v>
      </c>
      <c r="Q480" s="65" t="s">
        <v>314</v>
      </c>
      <c r="R480" s="66" t="s">
        <v>1233</v>
      </c>
    </row>
    <row r="481" spans="2:18" x14ac:dyDescent="0.3">
      <c r="B481" s="367"/>
      <c r="C481" s="367"/>
      <c r="D481" s="361"/>
      <c r="E481" s="361"/>
      <c r="F481" s="360"/>
      <c r="G481" s="361"/>
      <c r="H481" s="367"/>
      <c r="I481" s="367"/>
      <c r="J481" s="367"/>
      <c r="K481" s="361"/>
      <c r="L481" s="367"/>
      <c r="M481" s="367"/>
      <c r="N481" s="359"/>
      <c r="O481" s="350" t="s">
        <v>1351</v>
      </c>
      <c r="P481" s="65" t="s">
        <v>657</v>
      </c>
      <c r="Q481" s="96" t="s">
        <v>2069</v>
      </c>
      <c r="R481" s="66" t="s">
        <v>1234</v>
      </c>
    </row>
    <row r="482" spans="2:18" x14ac:dyDescent="0.3">
      <c r="B482" s="367"/>
      <c r="C482" s="367"/>
      <c r="D482" s="361"/>
      <c r="E482" s="361"/>
      <c r="F482" s="360"/>
      <c r="G482" s="361"/>
      <c r="H482" s="367"/>
      <c r="I482" s="367"/>
      <c r="J482" s="367"/>
      <c r="K482" s="361"/>
      <c r="L482" s="367"/>
      <c r="M482" s="367"/>
      <c r="N482" s="359"/>
      <c r="O482" s="350"/>
      <c r="P482" s="65" t="s">
        <v>658</v>
      </c>
      <c r="Q482" s="96" t="s">
        <v>98</v>
      </c>
      <c r="R482" s="66" t="s">
        <v>1234</v>
      </c>
    </row>
    <row r="483" spans="2:18" x14ac:dyDescent="0.3">
      <c r="B483" s="367"/>
      <c r="C483" s="367"/>
      <c r="D483" s="361"/>
      <c r="E483" s="361"/>
      <c r="F483" s="360"/>
      <c r="G483" s="361"/>
      <c r="H483" s="367"/>
      <c r="I483" s="367"/>
      <c r="J483" s="367"/>
      <c r="K483" s="361"/>
      <c r="L483" s="367"/>
      <c r="M483" s="367"/>
      <c r="N483" s="359"/>
      <c r="O483" s="286"/>
      <c r="P483" s="65" t="s">
        <v>659</v>
      </c>
      <c r="Q483" s="96" t="s">
        <v>2065</v>
      </c>
      <c r="R483" s="66" t="s">
        <v>1235</v>
      </c>
    </row>
    <row r="484" spans="2:18" x14ac:dyDescent="0.3">
      <c r="B484" s="367"/>
      <c r="C484" s="367"/>
      <c r="D484" s="361"/>
      <c r="E484" s="361"/>
      <c r="F484" s="360"/>
      <c r="G484" s="361"/>
      <c r="H484" s="367"/>
      <c r="I484" s="367"/>
      <c r="J484" s="367"/>
      <c r="K484" s="361"/>
      <c r="L484" s="367"/>
      <c r="M484" s="367"/>
      <c r="N484" s="359"/>
      <c r="O484" s="286"/>
      <c r="P484" s="65" t="s">
        <v>661</v>
      </c>
      <c r="Q484" s="96" t="s">
        <v>2065</v>
      </c>
      <c r="R484" s="66" t="s">
        <v>1237</v>
      </c>
    </row>
    <row r="485" spans="2:18" x14ac:dyDescent="0.3">
      <c r="B485" s="367"/>
      <c r="C485" s="367"/>
      <c r="D485" s="361"/>
      <c r="E485" s="361"/>
      <c r="F485" s="360"/>
      <c r="G485" s="361"/>
      <c r="H485" s="367"/>
      <c r="I485" s="367"/>
      <c r="J485" s="367"/>
      <c r="K485" s="361"/>
      <c r="L485" s="367"/>
      <c r="M485" s="367"/>
      <c r="N485" s="359"/>
      <c r="O485" s="286"/>
      <c r="P485" s="65" t="s">
        <v>662</v>
      </c>
      <c r="Q485" s="96" t="s">
        <v>2065</v>
      </c>
      <c r="R485" s="66" t="s">
        <v>1238</v>
      </c>
    </row>
    <row r="486" spans="2:18" x14ac:dyDescent="0.3">
      <c r="B486" s="367"/>
      <c r="C486" s="367"/>
      <c r="D486" s="361"/>
      <c r="E486" s="361"/>
      <c r="F486" s="360"/>
      <c r="G486" s="361"/>
      <c r="H486" s="367"/>
      <c r="I486" s="367"/>
      <c r="J486" s="367"/>
      <c r="K486" s="361"/>
      <c r="L486" s="367"/>
      <c r="M486" s="367"/>
      <c r="N486" s="359"/>
      <c r="O486" s="286"/>
      <c r="P486" s="65" t="s">
        <v>663</v>
      </c>
      <c r="Q486" s="65" t="s">
        <v>168</v>
      </c>
      <c r="R486" s="57"/>
    </row>
    <row r="487" spans="2:18" x14ac:dyDescent="0.3">
      <c r="B487" s="367"/>
      <c r="C487" s="367"/>
      <c r="D487" s="361"/>
      <c r="E487" s="361"/>
      <c r="F487" s="360"/>
      <c r="G487" s="361"/>
      <c r="H487" s="367"/>
      <c r="I487" s="367"/>
      <c r="J487" s="367"/>
      <c r="K487" s="361"/>
      <c r="L487" s="367"/>
      <c r="M487" s="367"/>
      <c r="N487" s="359"/>
      <c r="O487" s="286"/>
      <c r="P487" s="65" t="s">
        <v>664</v>
      </c>
      <c r="Q487" s="65" t="s">
        <v>168</v>
      </c>
      <c r="R487" s="57"/>
    </row>
    <row r="488" spans="2:18" x14ac:dyDescent="0.3">
      <c r="B488" s="367"/>
      <c r="C488" s="367"/>
      <c r="D488" s="367"/>
      <c r="E488" s="361"/>
      <c r="F488" s="360"/>
      <c r="G488" s="361"/>
      <c r="H488" s="367"/>
      <c r="I488" s="367"/>
      <c r="J488" s="367"/>
      <c r="K488" s="367"/>
      <c r="L488" s="367"/>
      <c r="M488" s="361"/>
      <c r="N488" s="121"/>
      <c r="O488" s="286"/>
      <c r="P488" s="65" t="s">
        <v>665</v>
      </c>
      <c r="Q488" s="65" t="s">
        <v>82</v>
      </c>
      <c r="R488" s="66" t="s">
        <v>1230</v>
      </c>
    </row>
    <row r="489" spans="2:18" x14ac:dyDescent="0.3">
      <c r="B489" s="367"/>
      <c r="C489" s="367"/>
      <c r="D489" s="367"/>
      <c r="E489" s="361"/>
      <c r="F489" s="360"/>
      <c r="G489" s="361"/>
      <c r="H489" s="367"/>
      <c r="I489" s="367"/>
      <c r="J489" s="367"/>
      <c r="K489" s="367"/>
      <c r="L489" s="367"/>
      <c r="M489" s="361"/>
      <c r="N489" s="121"/>
      <c r="O489" s="286"/>
      <c r="P489" s="65" t="s">
        <v>666</v>
      </c>
      <c r="Q489" s="65" t="s">
        <v>82</v>
      </c>
      <c r="R489" s="66" t="s">
        <v>1231</v>
      </c>
    </row>
    <row r="490" spans="2:18" x14ac:dyDescent="0.3">
      <c r="B490" s="367"/>
      <c r="C490" s="367"/>
      <c r="D490" s="367"/>
      <c r="E490" s="361"/>
      <c r="F490" s="360"/>
      <c r="G490" s="361"/>
      <c r="H490" s="367"/>
      <c r="I490" s="367"/>
      <c r="J490" s="367"/>
      <c r="K490" s="367"/>
      <c r="L490" s="367"/>
      <c r="M490" s="361"/>
      <c r="N490" s="121"/>
      <c r="O490" s="286"/>
      <c r="P490" s="65" t="s">
        <v>667</v>
      </c>
      <c r="Q490" s="65" t="s">
        <v>82</v>
      </c>
      <c r="R490" s="66" t="s">
        <v>1232</v>
      </c>
    </row>
    <row r="491" spans="2:18" x14ac:dyDescent="0.3">
      <c r="B491" s="367"/>
      <c r="C491" s="367"/>
      <c r="D491" s="367"/>
      <c r="E491" s="361"/>
      <c r="F491" s="360"/>
      <c r="G491" s="361"/>
      <c r="H491" s="367"/>
      <c r="I491" s="367"/>
      <c r="J491" s="367"/>
      <c r="K491" s="367"/>
      <c r="L491" s="367"/>
      <c r="M491" s="361"/>
      <c r="N491" s="121"/>
      <c r="O491" s="286"/>
      <c r="P491" s="65" t="s">
        <v>668</v>
      </c>
      <c r="Q491" s="65" t="s">
        <v>82</v>
      </c>
      <c r="R491" s="66" t="s">
        <v>1239</v>
      </c>
    </row>
    <row r="492" spans="2:18" x14ac:dyDescent="0.3">
      <c r="B492" s="367"/>
      <c r="C492" s="367"/>
      <c r="D492" s="367"/>
      <c r="E492" s="361"/>
      <c r="F492" s="360"/>
      <c r="G492" s="361"/>
      <c r="H492" s="367"/>
      <c r="I492" s="367"/>
      <c r="J492" s="367"/>
      <c r="K492" s="367"/>
      <c r="L492" s="367"/>
      <c r="M492" s="361"/>
      <c r="N492" s="121"/>
      <c r="O492" s="286"/>
      <c r="P492" s="65" t="s">
        <v>669</v>
      </c>
      <c r="Q492" s="65" t="s">
        <v>82</v>
      </c>
      <c r="R492" s="66" t="s">
        <v>1236</v>
      </c>
    </row>
    <row r="493" spans="2:18" ht="15" thickBot="1" x14ac:dyDescent="0.35">
      <c r="B493" s="367"/>
      <c r="C493" s="367"/>
      <c r="D493" s="367"/>
      <c r="E493" s="361"/>
      <c r="F493" s="360"/>
      <c r="G493" s="361"/>
      <c r="H493" s="367"/>
      <c r="I493" s="367"/>
      <c r="J493" s="367"/>
      <c r="K493" s="367"/>
      <c r="L493" s="367"/>
      <c r="M493" s="361"/>
      <c r="N493" s="121"/>
      <c r="O493" s="286"/>
      <c r="P493" s="84" t="s">
        <v>670</v>
      </c>
      <c r="Q493" s="84" t="s">
        <v>82</v>
      </c>
      <c r="R493" s="76" t="s">
        <v>1236</v>
      </c>
    </row>
    <row r="494" spans="2:18" ht="18.600000000000001" thickBot="1" x14ac:dyDescent="0.4">
      <c r="B494" s="367"/>
      <c r="C494" s="367"/>
      <c r="D494" s="367"/>
      <c r="E494" s="361"/>
      <c r="F494" s="360"/>
      <c r="G494" s="361"/>
      <c r="H494" s="367"/>
      <c r="I494" s="367"/>
      <c r="J494" s="367"/>
      <c r="K494" s="367"/>
      <c r="L494" s="367"/>
      <c r="M494" s="361"/>
      <c r="N494" s="121"/>
      <c r="O494" s="332" t="s">
        <v>673</v>
      </c>
      <c r="P494" s="53"/>
      <c r="Q494" s="27"/>
      <c r="R494" s="16"/>
    </row>
    <row r="495" spans="2:18" x14ac:dyDescent="0.3">
      <c r="B495" s="367"/>
      <c r="C495" s="367"/>
      <c r="D495" s="367"/>
      <c r="E495" s="361"/>
      <c r="F495" s="360"/>
      <c r="G495" s="361"/>
      <c r="H495" s="367"/>
      <c r="I495" s="367"/>
      <c r="J495" s="367"/>
      <c r="K495" s="367"/>
      <c r="L495" s="367"/>
      <c r="M495" s="361"/>
      <c r="N495" s="121"/>
      <c r="O495" s="338" t="s">
        <v>703</v>
      </c>
      <c r="P495" s="85" t="s">
        <v>674</v>
      </c>
      <c r="Q495" s="102" t="s">
        <v>424</v>
      </c>
      <c r="R495" s="68" t="s">
        <v>1832</v>
      </c>
    </row>
    <row r="496" spans="2:18" x14ac:dyDescent="0.3">
      <c r="B496" s="367"/>
      <c r="C496" s="367"/>
      <c r="D496" s="367"/>
      <c r="E496" s="361"/>
      <c r="F496" s="360"/>
      <c r="G496" s="361"/>
      <c r="H496" s="367"/>
      <c r="I496" s="367"/>
      <c r="J496" s="367"/>
      <c r="K496" s="367"/>
      <c r="L496" s="367"/>
      <c r="M496" s="361"/>
      <c r="N496" s="121"/>
      <c r="O496" s="344" t="s">
        <v>704</v>
      </c>
      <c r="P496" s="65" t="s">
        <v>675</v>
      </c>
      <c r="Q496" s="102" t="s">
        <v>424</v>
      </c>
      <c r="R496" s="66" t="s">
        <v>1832</v>
      </c>
    </row>
    <row r="497" spans="1:18" x14ac:dyDescent="0.3">
      <c r="B497" s="367"/>
      <c r="C497" s="367"/>
      <c r="D497" s="367"/>
      <c r="E497" s="361"/>
      <c r="F497" s="360"/>
      <c r="G497" s="361"/>
      <c r="H497" s="367"/>
      <c r="I497" s="367"/>
      <c r="J497" s="367"/>
      <c r="K497" s="367"/>
      <c r="L497" s="367"/>
      <c r="M497" s="361"/>
      <c r="N497" s="121"/>
      <c r="O497" s="345"/>
      <c r="P497" s="65" t="s">
        <v>676</v>
      </c>
      <c r="Q497" s="102" t="s">
        <v>424</v>
      </c>
      <c r="R497" s="66" t="s">
        <v>1832</v>
      </c>
    </row>
    <row r="498" spans="1:18" x14ac:dyDescent="0.3">
      <c r="B498" s="367"/>
      <c r="C498" s="367"/>
      <c r="D498" s="367"/>
      <c r="E498" s="361"/>
      <c r="F498" s="360"/>
      <c r="G498" s="361"/>
      <c r="H498" s="367"/>
      <c r="I498" s="367"/>
      <c r="J498" s="367"/>
      <c r="K498" s="367"/>
      <c r="L498" s="367"/>
      <c r="M498" s="361"/>
      <c r="N498" s="121"/>
      <c r="O498" s="345"/>
      <c r="P498" s="65" t="s">
        <v>677</v>
      </c>
      <c r="Q498" s="65" t="s">
        <v>477</v>
      </c>
      <c r="R498" s="66" t="s">
        <v>1833</v>
      </c>
    </row>
    <row r="499" spans="1:18" x14ac:dyDescent="0.3">
      <c r="B499" s="367"/>
      <c r="C499" s="367"/>
      <c r="D499" s="367"/>
      <c r="E499" s="361"/>
      <c r="F499" s="360"/>
      <c r="G499" s="361"/>
      <c r="H499" s="367"/>
      <c r="I499" s="367"/>
      <c r="J499" s="367"/>
      <c r="K499" s="367"/>
      <c r="L499" s="367"/>
      <c r="M499" s="361"/>
      <c r="N499" s="121"/>
      <c r="O499" s="345"/>
      <c r="P499" s="65" t="s">
        <v>678</v>
      </c>
      <c r="Q499" s="96" t="s">
        <v>424</v>
      </c>
      <c r="R499" s="66" t="s">
        <v>1832</v>
      </c>
    </row>
    <row r="500" spans="1:18" x14ac:dyDescent="0.3">
      <c r="B500" s="367"/>
      <c r="C500" s="367"/>
      <c r="D500" s="367"/>
      <c r="E500" s="361"/>
      <c r="F500" s="360"/>
      <c r="G500" s="361"/>
      <c r="H500" s="367"/>
      <c r="I500" s="367"/>
      <c r="J500" s="367"/>
      <c r="K500" s="367"/>
      <c r="L500" s="367"/>
      <c r="M500" s="361"/>
      <c r="N500" s="121"/>
      <c r="O500" s="345"/>
      <c r="P500" s="65" t="s">
        <v>679</v>
      </c>
      <c r="Q500" s="96" t="s">
        <v>424</v>
      </c>
      <c r="R500" s="66" t="s">
        <v>1832</v>
      </c>
    </row>
    <row r="501" spans="1:18" x14ac:dyDescent="0.3">
      <c r="B501" s="367"/>
      <c r="C501" s="367"/>
      <c r="D501" s="367"/>
      <c r="E501" s="361"/>
      <c r="F501" s="360"/>
      <c r="G501" s="361"/>
      <c r="H501" s="367"/>
      <c r="I501" s="367"/>
      <c r="J501" s="367"/>
      <c r="K501" s="367"/>
      <c r="L501" s="367"/>
      <c r="M501" s="361"/>
      <c r="N501" s="121"/>
      <c r="O501" s="345"/>
      <c r="P501" s="65" t="s">
        <v>680</v>
      </c>
      <c r="Q501" s="96" t="s">
        <v>424</v>
      </c>
      <c r="R501" s="66" t="s">
        <v>1832</v>
      </c>
    </row>
    <row r="502" spans="1:18" x14ac:dyDescent="0.3">
      <c r="B502" s="367"/>
      <c r="C502" s="367"/>
      <c r="O502" s="345"/>
      <c r="P502" s="65" t="s">
        <v>681</v>
      </c>
      <c r="Q502" s="96" t="s">
        <v>424</v>
      </c>
      <c r="R502" s="66" t="s">
        <v>1832</v>
      </c>
    </row>
    <row r="503" spans="1:18" ht="18" x14ac:dyDescent="0.35">
      <c r="A503" s="377"/>
      <c r="D503" s="367"/>
      <c r="E503" s="367"/>
      <c r="F503" s="368"/>
      <c r="G503" s="367"/>
      <c r="H503" s="367"/>
      <c r="I503" s="367"/>
      <c r="J503" s="367"/>
      <c r="K503" s="367"/>
      <c r="L503" s="367"/>
      <c r="M503" s="361"/>
      <c r="N503" s="359"/>
      <c r="O503" s="345"/>
      <c r="P503" s="65" t="s">
        <v>682</v>
      </c>
      <c r="Q503" s="96" t="s">
        <v>424</v>
      </c>
      <c r="R503" s="66" t="s">
        <v>1832</v>
      </c>
    </row>
    <row r="504" spans="1:18" x14ac:dyDescent="0.3">
      <c r="A504" s="366"/>
      <c r="B504" s="367"/>
      <c r="C504" s="367"/>
      <c r="D504" s="367"/>
      <c r="E504" s="367"/>
      <c r="F504" s="368"/>
      <c r="G504" s="367"/>
      <c r="H504" s="367"/>
      <c r="I504" s="367"/>
      <c r="J504" s="367"/>
      <c r="K504" s="367"/>
      <c r="L504" s="367"/>
      <c r="M504" s="361"/>
      <c r="N504" s="359"/>
      <c r="O504" s="345"/>
      <c r="P504" s="65" t="s">
        <v>683</v>
      </c>
      <c r="Q504" s="96" t="s">
        <v>424</v>
      </c>
      <c r="R504" s="66" t="s">
        <v>1832</v>
      </c>
    </row>
    <row r="505" spans="1:18" x14ac:dyDescent="0.3">
      <c r="A505" s="366"/>
      <c r="B505" s="367"/>
      <c r="C505" s="367"/>
      <c r="D505" s="367"/>
      <c r="E505" s="367"/>
      <c r="F505" s="368"/>
      <c r="G505" s="367"/>
      <c r="H505" s="367"/>
      <c r="I505" s="367"/>
      <c r="J505" s="367"/>
      <c r="K505" s="367"/>
      <c r="L505" s="367"/>
      <c r="M505" s="361"/>
      <c r="N505" s="359"/>
      <c r="O505" s="345"/>
      <c r="P505" s="65" t="s">
        <v>684</v>
      </c>
      <c r="Q505" s="96" t="s">
        <v>424</v>
      </c>
      <c r="R505" s="66" t="s">
        <v>1832</v>
      </c>
    </row>
    <row r="506" spans="1:18" x14ac:dyDescent="0.3">
      <c r="B506" s="367"/>
      <c r="C506" s="367"/>
      <c r="D506" s="367"/>
      <c r="E506" s="367"/>
      <c r="F506" s="368"/>
      <c r="G506" s="367"/>
      <c r="H506" s="367"/>
      <c r="I506" s="367"/>
      <c r="J506" s="367"/>
      <c r="K506" s="367"/>
      <c r="L506" s="367"/>
      <c r="M506" s="361"/>
      <c r="N506" s="359"/>
      <c r="O506" s="345"/>
      <c r="P506" s="65" t="s">
        <v>685</v>
      </c>
      <c r="Q506" s="96" t="s">
        <v>424</v>
      </c>
      <c r="R506" s="66" t="s">
        <v>1834</v>
      </c>
    </row>
    <row r="507" spans="1:18" x14ac:dyDescent="0.3">
      <c r="A507" s="359"/>
      <c r="B507" s="367"/>
      <c r="C507" s="367"/>
      <c r="D507" s="367"/>
      <c r="E507" s="367"/>
      <c r="F507" s="368"/>
      <c r="G507" s="367"/>
      <c r="H507" s="367"/>
      <c r="I507" s="367"/>
      <c r="J507" s="367"/>
      <c r="K507" s="367"/>
      <c r="L507" s="367"/>
      <c r="M507" s="361"/>
      <c r="N507" s="359"/>
      <c r="O507" s="345"/>
      <c r="P507" s="65" t="s">
        <v>686</v>
      </c>
      <c r="Q507" s="96" t="s">
        <v>424</v>
      </c>
      <c r="R507" s="66" t="s">
        <v>1834</v>
      </c>
    </row>
    <row r="508" spans="1:18" x14ac:dyDescent="0.3">
      <c r="A508" s="359"/>
      <c r="B508" s="367"/>
      <c r="C508" s="367"/>
      <c r="D508" s="367"/>
      <c r="E508" s="367"/>
      <c r="F508" s="368"/>
      <c r="G508" s="367"/>
      <c r="H508" s="367"/>
      <c r="I508" s="367"/>
      <c r="J508" s="367"/>
      <c r="K508" s="367"/>
      <c r="L508" s="367"/>
      <c r="M508" s="361"/>
      <c r="N508" s="359"/>
      <c r="O508" s="345"/>
      <c r="P508" s="65" t="s">
        <v>687</v>
      </c>
      <c r="Q508" s="96" t="s">
        <v>424</v>
      </c>
      <c r="R508" s="66" t="s">
        <v>1834</v>
      </c>
    </row>
    <row r="509" spans="1:18" x14ac:dyDescent="0.3">
      <c r="B509" s="367"/>
      <c r="C509" s="367"/>
      <c r="D509" s="367"/>
      <c r="E509" s="367"/>
      <c r="F509" s="368"/>
      <c r="G509" s="367"/>
      <c r="H509" s="367"/>
      <c r="I509" s="367"/>
      <c r="J509" s="367"/>
      <c r="K509" s="367"/>
      <c r="L509" s="367"/>
      <c r="M509" s="361"/>
      <c r="N509" s="359"/>
      <c r="O509" s="345"/>
      <c r="P509" s="65" t="s">
        <v>688</v>
      </c>
      <c r="Q509" s="96" t="s">
        <v>424</v>
      </c>
      <c r="R509" s="66" t="s">
        <v>1834</v>
      </c>
    </row>
    <row r="510" spans="1:18" x14ac:dyDescent="0.3">
      <c r="B510" s="367"/>
      <c r="C510" s="367"/>
      <c r="D510" s="367"/>
      <c r="E510" s="367"/>
      <c r="F510" s="368"/>
      <c r="G510" s="367"/>
      <c r="H510" s="367"/>
      <c r="I510" s="367"/>
      <c r="J510" s="367"/>
      <c r="K510" s="367"/>
      <c r="L510" s="367"/>
      <c r="M510" s="361"/>
      <c r="N510" s="359"/>
      <c r="O510" s="345"/>
      <c r="P510" s="65" t="s">
        <v>689</v>
      </c>
      <c r="Q510" s="96" t="s">
        <v>424</v>
      </c>
      <c r="R510" s="66" t="s">
        <v>1834</v>
      </c>
    </row>
    <row r="511" spans="1:18" x14ac:dyDescent="0.3">
      <c r="B511" s="367"/>
      <c r="C511" s="367"/>
      <c r="D511" s="367"/>
      <c r="E511" s="367"/>
      <c r="F511" s="368"/>
      <c r="G511" s="367"/>
      <c r="H511" s="367"/>
      <c r="I511" s="367"/>
      <c r="J511" s="367"/>
      <c r="K511" s="361"/>
      <c r="L511" s="367"/>
      <c r="M511" s="361"/>
      <c r="N511" s="121"/>
      <c r="O511" s="345"/>
      <c r="P511" s="65" t="s">
        <v>690</v>
      </c>
      <c r="Q511" s="96" t="s">
        <v>424</v>
      </c>
      <c r="R511" s="66" t="s">
        <v>1834</v>
      </c>
    </row>
    <row r="512" spans="1:18" x14ac:dyDescent="0.3">
      <c r="B512" s="367"/>
      <c r="C512" s="367"/>
      <c r="D512" s="367"/>
      <c r="E512" s="367"/>
      <c r="F512" s="368"/>
      <c r="G512" s="367"/>
      <c r="H512" s="367"/>
      <c r="I512" s="367"/>
      <c r="J512" s="367"/>
      <c r="K512" s="361"/>
      <c r="L512" s="367"/>
      <c r="M512" s="361"/>
      <c r="N512" s="121"/>
      <c r="O512" s="345"/>
      <c r="P512" s="65" t="s">
        <v>691</v>
      </c>
      <c r="Q512" s="96" t="s">
        <v>424</v>
      </c>
      <c r="R512" s="66" t="s">
        <v>1834</v>
      </c>
    </row>
    <row r="513" spans="1:18" x14ac:dyDescent="0.3">
      <c r="B513" s="367"/>
      <c r="C513" s="367"/>
      <c r="D513" s="367"/>
      <c r="E513" s="367"/>
      <c r="F513" s="368"/>
      <c r="G513" s="367"/>
      <c r="H513" s="367"/>
      <c r="I513" s="367"/>
      <c r="J513" s="367"/>
      <c r="K513" s="370"/>
      <c r="L513" s="367"/>
      <c r="M513" s="361"/>
      <c r="N513" s="359"/>
      <c r="O513" s="345"/>
      <c r="P513" s="65" t="s">
        <v>692</v>
      </c>
      <c r="Q513" s="96" t="s">
        <v>424</v>
      </c>
      <c r="R513" s="66" t="s">
        <v>1834</v>
      </c>
    </row>
    <row r="514" spans="1:18" x14ac:dyDescent="0.3">
      <c r="B514" s="367"/>
      <c r="C514" s="367"/>
      <c r="D514" s="367"/>
      <c r="E514" s="367"/>
      <c r="F514" s="368"/>
      <c r="G514" s="367"/>
      <c r="H514" s="367"/>
      <c r="I514" s="367"/>
      <c r="J514" s="367"/>
      <c r="K514" s="370"/>
      <c r="L514" s="367"/>
      <c r="M514" s="361"/>
      <c r="N514" s="359"/>
      <c r="O514" s="345"/>
      <c r="P514" s="65" t="s">
        <v>693</v>
      </c>
      <c r="Q514" s="65" t="s">
        <v>314</v>
      </c>
      <c r="R514" s="66" t="s">
        <v>1835</v>
      </c>
    </row>
    <row r="515" spans="1:18" x14ac:dyDescent="0.3">
      <c r="B515" s="367"/>
      <c r="C515" s="367"/>
      <c r="D515" s="367"/>
      <c r="E515" s="367"/>
      <c r="F515" s="368"/>
      <c r="G515" s="367"/>
      <c r="H515" s="367"/>
      <c r="I515" s="367"/>
      <c r="J515" s="367"/>
      <c r="K515" s="370"/>
      <c r="L515" s="367"/>
      <c r="M515" s="361"/>
      <c r="N515" s="359"/>
      <c r="O515" s="345"/>
      <c r="P515" s="65" t="s">
        <v>694</v>
      </c>
      <c r="Q515" s="65" t="s">
        <v>314</v>
      </c>
      <c r="R515" s="66" t="s">
        <v>1835</v>
      </c>
    </row>
    <row r="516" spans="1:18" x14ac:dyDescent="0.3">
      <c r="B516" s="367"/>
      <c r="C516" s="367"/>
      <c r="D516" s="367"/>
      <c r="E516" s="367"/>
      <c r="F516" s="368"/>
      <c r="G516" s="367"/>
      <c r="H516" s="367"/>
      <c r="I516" s="367"/>
      <c r="J516" s="367"/>
      <c r="K516" s="367"/>
      <c r="L516" s="367"/>
      <c r="M516" s="361"/>
      <c r="N516" s="359"/>
      <c r="O516" s="345"/>
      <c r="P516" s="65" t="s">
        <v>693</v>
      </c>
      <c r="Q516" s="65" t="s">
        <v>314</v>
      </c>
      <c r="R516" s="66" t="s">
        <v>1835</v>
      </c>
    </row>
    <row r="517" spans="1:18" x14ac:dyDescent="0.3">
      <c r="B517" s="367"/>
      <c r="C517" s="367"/>
      <c r="D517" s="367"/>
      <c r="E517" s="367"/>
      <c r="F517" s="368"/>
      <c r="G517" s="367"/>
      <c r="H517" s="367"/>
      <c r="I517" s="367"/>
      <c r="J517" s="367"/>
      <c r="K517" s="367"/>
      <c r="L517" s="367"/>
      <c r="M517" s="361"/>
      <c r="N517" s="359"/>
      <c r="O517" s="345"/>
      <c r="P517" s="65" t="s">
        <v>695</v>
      </c>
      <c r="Q517" s="65" t="s">
        <v>168</v>
      </c>
      <c r="R517" s="66" t="s">
        <v>1835</v>
      </c>
    </row>
    <row r="518" spans="1:18" x14ac:dyDescent="0.3">
      <c r="B518" s="367"/>
      <c r="C518" s="367"/>
      <c r="D518" s="367"/>
      <c r="E518" s="367"/>
      <c r="F518" s="368"/>
      <c r="G518" s="367"/>
      <c r="H518" s="367"/>
      <c r="I518" s="367"/>
      <c r="J518" s="367"/>
      <c r="K518" s="367"/>
      <c r="L518" s="367"/>
      <c r="M518" s="361"/>
      <c r="N518" s="359"/>
      <c r="O518" s="345"/>
      <c r="P518" s="65" t="s">
        <v>696</v>
      </c>
      <c r="Q518" s="65" t="s">
        <v>168</v>
      </c>
      <c r="R518" s="66" t="s">
        <v>1835</v>
      </c>
    </row>
    <row r="519" spans="1:18" x14ac:dyDescent="0.3">
      <c r="B519" s="367"/>
      <c r="C519" s="367"/>
      <c r="O519" s="345"/>
      <c r="P519" s="65" t="s">
        <v>697</v>
      </c>
      <c r="Q519" s="65" t="s">
        <v>168</v>
      </c>
      <c r="R519" s="66" t="s">
        <v>1835</v>
      </c>
    </row>
    <row r="520" spans="1:18" ht="18" x14ac:dyDescent="0.35">
      <c r="A520" s="365"/>
      <c r="D520" s="367"/>
      <c r="E520" s="367"/>
      <c r="F520" s="368"/>
      <c r="G520" s="367"/>
      <c r="H520" s="367"/>
      <c r="I520" s="367"/>
      <c r="J520" s="367"/>
      <c r="K520" s="361"/>
      <c r="L520" s="367"/>
      <c r="M520" s="367"/>
      <c r="N520" s="359"/>
      <c r="O520" s="345"/>
      <c r="P520" s="65" t="s">
        <v>698</v>
      </c>
      <c r="Q520" s="65" t="s">
        <v>168</v>
      </c>
      <c r="R520" s="66" t="s">
        <v>1835</v>
      </c>
    </row>
    <row r="521" spans="1:18" x14ac:dyDescent="0.3">
      <c r="A521" s="366"/>
      <c r="B521" s="367"/>
      <c r="C521" s="367"/>
      <c r="D521" s="367"/>
      <c r="E521" s="367"/>
      <c r="F521" s="368"/>
      <c r="G521" s="367"/>
      <c r="H521" s="367"/>
      <c r="I521" s="367"/>
      <c r="J521" s="367"/>
      <c r="K521" s="361"/>
      <c r="L521" s="367"/>
      <c r="M521" s="367"/>
      <c r="N521" s="359"/>
      <c r="O521" s="345"/>
      <c r="P521" s="65" t="s">
        <v>699</v>
      </c>
      <c r="Q521" s="65" t="s">
        <v>168</v>
      </c>
      <c r="R521" s="66" t="s">
        <v>1835</v>
      </c>
    </row>
    <row r="522" spans="1:18" x14ac:dyDescent="0.3">
      <c r="A522" s="367"/>
      <c r="B522" s="367"/>
      <c r="C522" s="367"/>
      <c r="D522" s="367"/>
      <c r="E522" s="367"/>
      <c r="F522" s="368"/>
      <c r="G522" s="367"/>
      <c r="H522" s="367"/>
      <c r="I522" s="367"/>
      <c r="J522" s="367"/>
      <c r="K522" s="361"/>
      <c r="L522" s="367"/>
      <c r="M522" s="367"/>
      <c r="N522" s="359"/>
      <c r="O522" s="345"/>
      <c r="P522" s="65" t="s">
        <v>700</v>
      </c>
      <c r="Q522" s="65" t="s">
        <v>82</v>
      </c>
      <c r="R522" s="66" t="s">
        <v>1835</v>
      </c>
    </row>
    <row r="523" spans="1:18" x14ac:dyDescent="0.3">
      <c r="A523" s="121"/>
      <c r="B523" s="367"/>
      <c r="C523" s="367"/>
      <c r="D523" s="367"/>
      <c r="E523" s="367"/>
      <c r="F523" s="368"/>
      <c r="G523" s="367"/>
      <c r="H523" s="367"/>
      <c r="I523" s="367"/>
      <c r="J523" s="361"/>
      <c r="K523" s="361"/>
      <c r="L523" s="367"/>
      <c r="M523" s="367"/>
      <c r="N523" s="359"/>
      <c r="O523" s="345"/>
      <c r="P523" s="65" t="s">
        <v>701</v>
      </c>
      <c r="Q523" s="65" t="s">
        <v>82</v>
      </c>
      <c r="R523" s="66" t="s">
        <v>1836</v>
      </c>
    </row>
    <row r="524" spans="1:18" ht="15" thickBot="1" x14ac:dyDescent="0.35">
      <c r="A524" s="121"/>
      <c r="B524" s="367"/>
      <c r="C524" s="367"/>
      <c r="D524" s="367"/>
      <c r="E524" s="367"/>
      <c r="F524" s="368"/>
      <c r="G524" s="367"/>
      <c r="H524" s="367"/>
      <c r="I524" s="367"/>
      <c r="J524" s="367"/>
      <c r="K524" s="361"/>
      <c r="L524" s="367"/>
      <c r="M524" s="367"/>
      <c r="N524" s="359"/>
      <c r="O524" s="345"/>
      <c r="P524" s="84" t="s">
        <v>702</v>
      </c>
      <c r="Q524" s="97" t="s">
        <v>424</v>
      </c>
      <c r="R524" s="76" t="s">
        <v>1837</v>
      </c>
    </row>
    <row r="525" spans="1:18" ht="18.600000000000001" thickBot="1" x14ac:dyDescent="0.4">
      <c r="A525" s="121"/>
      <c r="B525" s="367"/>
      <c r="C525" s="367"/>
      <c r="D525" s="367"/>
      <c r="E525" s="367"/>
      <c r="F525" s="368"/>
      <c r="G525" s="367"/>
      <c r="H525" s="367"/>
      <c r="I525" s="367"/>
      <c r="J525" s="367"/>
      <c r="K525" s="361"/>
      <c r="L525" s="367"/>
      <c r="M525" s="367"/>
      <c r="N525" s="359"/>
      <c r="O525" s="332" t="s">
        <v>705</v>
      </c>
      <c r="P525" s="53"/>
      <c r="Q525" s="27"/>
      <c r="R525" s="16"/>
    </row>
    <row r="526" spans="1:18" x14ac:dyDescent="0.3">
      <c r="A526" s="121"/>
      <c r="B526" s="367"/>
      <c r="C526" s="367"/>
      <c r="D526" s="367"/>
      <c r="E526" s="367"/>
      <c r="F526" s="368"/>
      <c r="G526" s="367"/>
      <c r="H526" s="367"/>
      <c r="I526" s="367"/>
      <c r="J526" s="367"/>
      <c r="K526" s="361"/>
      <c r="L526" s="367"/>
      <c r="M526" s="367"/>
      <c r="N526" s="359"/>
      <c r="O526" s="336" t="s">
        <v>737</v>
      </c>
      <c r="P526" s="65" t="s">
        <v>707</v>
      </c>
      <c r="Q526" s="96" t="s">
        <v>98</v>
      </c>
      <c r="R526" s="66" t="s">
        <v>1843</v>
      </c>
    </row>
    <row r="527" spans="1:18" x14ac:dyDescent="0.3">
      <c r="A527" s="121"/>
      <c r="B527" s="367"/>
      <c r="C527" s="367"/>
      <c r="D527" s="367"/>
      <c r="E527" s="367"/>
      <c r="F527" s="368"/>
      <c r="G527" s="367"/>
      <c r="H527" s="367"/>
      <c r="I527" s="367"/>
      <c r="J527" s="367"/>
      <c r="K527" s="361"/>
      <c r="L527" s="367"/>
      <c r="M527" s="367"/>
      <c r="N527" s="359"/>
      <c r="O527" s="352" t="s">
        <v>738</v>
      </c>
      <c r="P527" s="65" t="s">
        <v>730</v>
      </c>
      <c r="Q527" s="96" t="s">
        <v>424</v>
      </c>
      <c r="R527" s="66" t="s">
        <v>1844</v>
      </c>
    </row>
    <row r="528" spans="1:18" x14ac:dyDescent="0.3">
      <c r="A528" s="121"/>
      <c r="B528" s="367"/>
      <c r="C528" s="367"/>
      <c r="D528" s="367"/>
      <c r="E528" s="367"/>
      <c r="F528" s="368"/>
      <c r="G528" s="367"/>
      <c r="H528" s="367"/>
      <c r="I528" s="367"/>
      <c r="J528" s="367"/>
      <c r="K528" s="361"/>
      <c r="L528" s="367"/>
      <c r="M528" s="367"/>
      <c r="N528" s="359"/>
      <c r="O528" s="346"/>
      <c r="P528" s="65" t="s">
        <v>731</v>
      </c>
      <c r="Q528" s="96" t="s">
        <v>424</v>
      </c>
      <c r="R528" s="66" t="s">
        <v>1845</v>
      </c>
    </row>
    <row r="529" spans="1:18" x14ac:dyDescent="0.3">
      <c r="A529" s="121"/>
      <c r="B529" s="367"/>
      <c r="C529" s="367"/>
      <c r="D529" s="367"/>
      <c r="E529" s="367"/>
      <c r="F529" s="368"/>
      <c r="G529" s="367"/>
      <c r="H529" s="367"/>
      <c r="I529" s="367"/>
      <c r="J529" s="367"/>
      <c r="K529" s="361"/>
      <c r="L529" s="367"/>
      <c r="M529" s="367"/>
      <c r="N529" s="359"/>
      <c r="O529" s="346"/>
      <c r="P529" s="65" t="s">
        <v>732</v>
      </c>
      <c r="Q529" s="96" t="s">
        <v>424</v>
      </c>
      <c r="R529" s="66" t="s">
        <v>1845</v>
      </c>
    </row>
    <row r="530" spans="1:18" x14ac:dyDescent="0.3">
      <c r="A530" s="121"/>
      <c r="B530" s="367"/>
      <c r="C530" s="367"/>
      <c r="D530" s="367"/>
      <c r="E530" s="367"/>
      <c r="F530" s="368"/>
      <c r="G530" s="367"/>
      <c r="H530" s="367"/>
      <c r="I530" s="367"/>
      <c r="J530" s="367"/>
      <c r="K530" s="361"/>
      <c r="L530" s="367"/>
      <c r="M530" s="367"/>
      <c r="N530" s="359"/>
      <c r="O530" s="346"/>
      <c r="P530" s="65" t="s">
        <v>735</v>
      </c>
      <c r="Q530" s="96" t="s">
        <v>424</v>
      </c>
      <c r="R530" s="66" t="s">
        <v>1846</v>
      </c>
    </row>
    <row r="531" spans="1:18" x14ac:dyDescent="0.3">
      <c r="A531" s="121"/>
      <c r="B531" s="367"/>
      <c r="C531" s="367"/>
      <c r="D531" s="367"/>
      <c r="E531" s="367"/>
      <c r="F531" s="368"/>
      <c r="G531" s="367"/>
      <c r="H531" s="367"/>
      <c r="I531" s="367"/>
      <c r="J531" s="367"/>
      <c r="K531" s="361"/>
      <c r="L531" s="367"/>
      <c r="M531" s="367"/>
      <c r="N531" s="359"/>
      <c r="O531" s="286"/>
      <c r="P531" s="65" t="s">
        <v>736</v>
      </c>
      <c r="Q531" s="96" t="s">
        <v>424</v>
      </c>
      <c r="R531" s="66" t="s">
        <v>1846</v>
      </c>
    </row>
    <row r="532" spans="1:18" x14ac:dyDescent="0.3">
      <c r="A532" s="121"/>
      <c r="B532" s="367"/>
      <c r="C532" s="367"/>
      <c r="D532" s="367"/>
      <c r="E532" s="367"/>
      <c r="F532" s="368"/>
      <c r="G532" s="367"/>
      <c r="H532" s="367"/>
      <c r="I532" s="367"/>
      <c r="J532" s="367"/>
      <c r="K532" s="361"/>
      <c r="L532" s="367"/>
      <c r="M532" s="367"/>
      <c r="N532" s="359"/>
      <c r="O532" s="286"/>
      <c r="P532" s="65" t="s">
        <v>734</v>
      </c>
      <c r="Q532" s="96" t="s">
        <v>424</v>
      </c>
      <c r="R532" s="66" t="s">
        <v>1846</v>
      </c>
    </row>
    <row r="533" spans="1:18" x14ac:dyDescent="0.3">
      <c r="A533" s="121"/>
      <c r="B533" s="367"/>
      <c r="C533" s="367"/>
      <c r="D533" s="367"/>
      <c r="E533" s="367"/>
      <c r="F533" s="368"/>
      <c r="G533" s="367"/>
      <c r="H533" s="367"/>
      <c r="I533" s="367"/>
      <c r="J533" s="367"/>
      <c r="K533" s="361"/>
      <c r="L533" s="367"/>
      <c r="M533" s="367"/>
      <c r="N533" s="359"/>
      <c r="O533" s="346"/>
      <c r="P533" s="65" t="s">
        <v>726</v>
      </c>
      <c r="Q533" s="96" t="s">
        <v>2065</v>
      </c>
      <c r="R533" s="66" t="s">
        <v>1847</v>
      </c>
    </row>
    <row r="534" spans="1:18" x14ac:dyDescent="0.3">
      <c r="A534" s="121"/>
      <c r="B534" s="367"/>
      <c r="C534" s="367"/>
      <c r="D534" s="367"/>
      <c r="E534" s="367"/>
      <c r="F534" s="368"/>
      <c r="G534" s="367"/>
      <c r="H534" s="367"/>
      <c r="I534" s="367"/>
      <c r="J534" s="367"/>
      <c r="K534" s="361"/>
      <c r="L534" s="367"/>
      <c r="M534" s="367"/>
      <c r="N534" s="359"/>
      <c r="O534" s="346"/>
      <c r="P534" s="65" t="s">
        <v>727</v>
      </c>
      <c r="Q534" s="96" t="s">
        <v>2065</v>
      </c>
      <c r="R534" s="66" t="s">
        <v>1846</v>
      </c>
    </row>
    <row r="535" spans="1:18" x14ac:dyDescent="0.3">
      <c r="A535" s="121"/>
      <c r="B535" s="367"/>
      <c r="C535" s="367"/>
      <c r="D535" s="367"/>
      <c r="E535" s="367"/>
      <c r="F535" s="368"/>
      <c r="G535" s="367"/>
      <c r="H535" s="367"/>
      <c r="I535" s="367"/>
      <c r="J535" s="367"/>
      <c r="K535" s="361"/>
      <c r="L535" s="367"/>
      <c r="M535" s="367"/>
      <c r="N535" s="359"/>
      <c r="O535" s="286"/>
      <c r="P535" s="65" t="s">
        <v>709</v>
      </c>
      <c r="Q535" s="96" t="s">
        <v>98</v>
      </c>
      <c r="R535" s="66" t="s">
        <v>1848</v>
      </c>
    </row>
    <row r="536" spans="1:18" x14ac:dyDescent="0.3">
      <c r="A536" s="121"/>
      <c r="B536" s="367"/>
      <c r="C536" s="367"/>
      <c r="D536" s="367"/>
      <c r="E536" s="367"/>
      <c r="F536" s="368"/>
      <c r="G536" s="367"/>
      <c r="H536" s="367"/>
      <c r="I536" s="367"/>
      <c r="J536" s="367"/>
      <c r="K536" s="361"/>
      <c r="L536" s="367"/>
      <c r="M536" s="367"/>
      <c r="N536" s="359"/>
      <c r="O536" s="286"/>
      <c r="P536" s="65" t="s">
        <v>710</v>
      </c>
      <c r="Q536" s="96" t="s">
        <v>98</v>
      </c>
      <c r="R536" s="66" t="s">
        <v>1849</v>
      </c>
    </row>
    <row r="537" spans="1:18" x14ac:dyDescent="0.3">
      <c r="A537" s="121"/>
      <c r="B537" s="367"/>
      <c r="C537" s="367"/>
      <c r="D537" s="367"/>
      <c r="E537" s="367"/>
      <c r="F537" s="368"/>
      <c r="G537" s="367"/>
      <c r="H537" s="367"/>
      <c r="I537" s="367"/>
      <c r="J537" s="367"/>
      <c r="K537" s="361"/>
      <c r="L537" s="367"/>
      <c r="M537" s="367"/>
      <c r="N537" s="359"/>
      <c r="O537" s="286"/>
      <c r="P537" s="65" t="s">
        <v>713</v>
      </c>
      <c r="Q537" s="96" t="s">
        <v>82</v>
      </c>
      <c r="R537" s="66" t="s">
        <v>1850</v>
      </c>
    </row>
    <row r="538" spans="1:18" x14ac:dyDescent="0.3">
      <c r="A538" s="121"/>
      <c r="B538" s="367"/>
      <c r="C538" s="367"/>
      <c r="D538" s="367"/>
      <c r="E538" s="367"/>
      <c r="F538" s="368"/>
      <c r="G538" s="367"/>
      <c r="H538" s="367"/>
      <c r="I538" s="367"/>
      <c r="J538" s="367"/>
      <c r="K538" s="361"/>
      <c r="L538" s="367"/>
      <c r="M538" s="367"/>
      <c r="N538" s="359"/>
      <c r="O538" s="286"/>
      <c r="P538" s="65" t="s">
        <v>715</v>
      </c>
      <c r="Q538" s="65" t="s">
        <v>82</v>
      </c>
      <c r="R538" s="66" t="s">
        <v>1850</v>
      </c>
    </row>
    <row r="539" spans="1:18" x14ac:dyDescent="0.3">
      <c r="A539" s="121"/>
      <c r="B539" s="367"/>
      <c r="C539" s="367"/>
      <c r="D539" s="367"/>
      <c r="E539" s="367"/>
      <c r="F539" s="368"/>
      <c r="G539" s="367"/>
      <c r="H539" s="367"/>
      <c r="I539" s="367"/>
      <c r="J539" s="361"/>
      <c r="K539" s="361"/>
      <c r="L539" s="367"/>
      <c r="M539" s="367"/>
      <c r="N539" s="359"/>
      <c r="O539" s="286"/>
      <c r="P539" s="65" t="s">
        <v>714</v>
      </c>
      <c r="Q539" s="65" t="s">
        <v>82</v>
      </c>
      <c r="R539" s="66" t="s">
        <v>1850</v>
      </c>
    </row>
    <row r="540" spans="1:18" x14ac:dyDescent="0.3">
      <c r="A540" s="121"/>
      <c r="B540" s="367"/>
      <c r="C540" s="367"/>
      <c r="D540" s="367"/>
      <c r="E540" s="367"/>
      <c r="F540" s="368"/>
      <c r="G540" s="367"/>
      <c r="H540" s="367"/>
      <c r="I540" s="367"/>
      <c r="J540" s="361"/>
      <c r="K540" s="361"/>
      <c r="L540" s="367"/>
      <c r="M540" s="367"/>
      <c r="N540" s="359"/>
      <c r="O540" s="286"/>
      <c r="P540" s="65" t="s">
        <v>716</v>
      </c>
      <c r="Q540" s="65" t="s">
        <v>82</v>
      </c>
      <c r="R540" s="66" t="s">
        <v>1850</v>
      </c>
    </row>
    <row r="541" spans="1:18" x14ac:dyDescent="0.3">
      <c r="A541" s="121"/>
      <c r="B541" s="367"/>
      <c r="C541" s="367"/>
      <c r="D541" s="367"/>
      <c r="E541" s="367"/>
      <c r="F541" s="368"/>
      <c r="G541" s="367"/>
      <c r="H541" s="367"/>
      <c r="I541" s="367"/>
      <c r="J541" s="361"/>
      <c r="K541" s="361"/>
      <c r="L541" s="367"/>
      <c r="M541" s="367"/>
      <c r="N541" s="359"/>
      <c r="O541" s="286"/>
      <c r="P541" s="65" t="s">
        <v>717</v>
      </c>
      <c r="Q541" s="65" t="s">
        <v>82</v>
      </c>
      <c r="R541" s="66" t="s">
        <v>1851</v>
      </c>
    </row>
    <row r="542" spans="1:18" x14ac:dyDescent="0.3">
      <c r="A542" s="121"/>
      <c r="B542" s="367"/>
      <c r="C542" s="367"/>
      <c r="D542" s="367"/>
      <c r="E542" s="367"/>
      <c r="F542" s="368"/>
      <c r="G542" s="367"/>
      <c r="H542" s="367"/>
      <c r="I542" s="367"/>
      <c r="J542" s="367"/>
      <c r="K542" s="361"/>
      <c r="L542" s="367"/>
      <c r="M542" s="367"/>
      <c r="N542" s="359"/>
      <c r="O542" s="286"/>
      <c r="P542" s="65" t="s">
        <v>720</v>
      </c>
      <c r="Q542" s="65" t="s">
        <v>168</v>
      </c>
      <c r="R542" s="66" t="s">
        <v>1852</v>
      </c>
    </row>
    <row r="543" spans="1:18" x14ac:dyDescent="0.3">
      <c r="A543" s="121"/>
      <c r="B543" s="367"/>
      <c r="C543" s="367"/>
      <c r="D543" s="367"/>
      <c r="E543" s="367"/>
      <c r="F543" s="368"/>
      <c r="G543" s="367"/>
      <c r="H543" s="367"/>
      <c r="I543" s="367"/>
      <c r="J543" s="367"/>
      <c r="K543" s="361"/>
      <c r="L543" s="367"/>
      <c r="M543" s="367"/>
      <c r="N543" s="359"/>
      <c r="O543" s="286"/>
      <c r="P543" s="65" t="s">
        <v>721</v>
      </c>
      <c r="Q543" s="65" t="s">
        <v>168</v>
      </c>
      <c r="R543" s="66" t="s">
        <v>1853</v>
      </c>
    </row>
    <row r="544" spans="1:18" x14ac:dyDescent="0.3">
      <c r="A544" s="121"/>
      <c r="B544" s="367"/>
      <c r="C544" s="367"/>
      <c r="D544" s="367"/>
      <c r="E544" s="367"/>
      <c r="F544" s="368"/>
      <c r="G544" s="367"/>
      <c r="H544" s="367"/>
      <c r="I544" s="367"/>
      <c r="J544" s="367"/>
      <c r="K544" s="361"/>
      <c r="L544" s="367"/>
      <c r="M544" s="367"/>
      <c r="N544" s="359"/>
      <c r="O544" s="286"/>
      <c r="P544" s="65" t="s">
        <v>722</v>
      </c>
      <c r="Q544" s="65" t="s">
        <v>168</v>
      </c>
      <c r="R544" s="66" t="s">
        <v>1852</v>
      </c>
    </row>
    <row r="545" spans="1:18" ht="15" thickBot="1" x14ac:dyDescent="0.35">
      <c r="A545" s="121"/>
      <c r="B545" s="367"/>
      <c r="C545" s="367"/>
      <c r="D545" s="367"/>
      <c r="E545" s="367"/>
      <c r="F545" s="368"/>
      <c r="G545" s="367"/>
      <c r="H545" s="367"/>
      <c r="I545" s="367"/>
      <c r="J545" s="367"/>
      <c r="K545" s="361"/>
      <c r="L545" s="367"/>
      <c r="M545" s="367"/>
      <c r="N545" s="359"/>
      <c r="O545" s="286"/>
      <c r="P545" s="84" t="s">
        <v>723</v>
      </c>
      <c r="Q545" s="84" t="s">
        <v>168</v>
      </c>
      <c r="R545" s="76" t="s">
        <v>1853</v>
      </c>
    </row>
    <row r="546" spans="1:18" ht="18.600000000000001" thickBot="1" x14ac:dyDescent="0.4">
      <c r="A546" s="121"/>
      <c r="B546" s="367"/>
      <c r="C546" s="367"/>
      <c r="D546" s="367"/>
      <c r="E546" s="367"/>
      <c r="F546" s="368"/>
      <c r="G546" s="367"/>
      <c r="H546" s="367"/>
      <c r="I546" s="367"/>
      <c r="J546" s="367"/>
      <c r="K546" s="361"/>
      <c r="L546" s="367"/>
      <c r="M546" s="367"/>
      <c r="N546" s="359"/>
      <c r="O546" s="332" t="s">
        <v>739</v>
      </c>
      <c r="P546" s="53"/>
      <c r="Q546" s="27"/>
      <c r="R546" s="16"/>
    </row>
    <row r="547" spans="1:18" x14ac:dyDescent="0.3">
      <c r="A547" s="121"/>
      <c r="B547" s="367"/>
      <c r="C547" s="367"/>
      <c r="D547" s="367"/>
      <c r="E547" s="367"/>
      <c r="F547" s="368"/>
      <c r="G547" s="367"/>
      <c r="H547" s="367"/>
      <c r="I547" s="367"/>
      <c r="J547" s="367"/>
      <c r="K547" s="361"/>
      <c r="L547" s="370"/>
      <c r="M547" s="367"/>
      <c r="N547" s="359"/>
      <c r="O547" s="347" t="s">
        <v>745</v>
      </c>
      <c r="P547" s="85" t="s">
        <v>740</v>
      </c>
      <c r="Q547" s="102" t="s">
        <v>2105</v>
      </c>
      <c r="R547" s="68" t="s">
        <v>1854</v>
      </c>
    </row>
    <row r="548" spans="1:18" x14ac:dyDescent="0.3">
      <c r="A548" s="121"/>
      <c r="B548" s="367"/>
      <c r="C548" s="367"/>
      <c r="D548" s="367"/>
      <c r="E548" s="367"/>
      <c r="F548" s="368"/>
      <c r="G548" s="367"/>
      <c r="H548" s="367"/>
      <c r="I548" s="361"/>
      <c r="J548" s="361"/>
      <c r="K548" s="361"/>
      <c r="L548" s="367"/>
      <c r="M548" s="367"/>
      <c r="N548" s="359"/>
      <c r="O548" s="352" t="s">
        <v>746</v>
      </c>
      <c r="P548" s="65" t="s">
        <v>741</v>
      </c>
      <c r="Q548" s="102" t="s">
        <v>2105</v>
      </c>
      <c r="R548" s="66" t="s">
        <v>1855</v>
      </c>
    </row>
    <row r="549" spans="1:18" x14ac:dyDescent="0.3">
      <c r="A549" s="121"/>
      <c r="B549" s="367"/>
      <c r="C549" s="367"/>
      <c r="D549" s="367"/>
      <c r="E549" s="361"/>
      <c r="F549" s="360"/>
      <c r="G549" s="361"/>
      <c r="H549" s="367"/>
      <c r="I549" s="361"/>
      <c r="J549" s="361"/>
      <c r="K549" s="367"/>
      <c r="L549" s="370"/>
      <c r="M549" s="367"/>
      <c r="N549" s="359"/>
      <c r="O549" s="353"/>
      <c r="P549" s="65" t="s">
        <v>742</v>
      </c>
      <c r="Q549" s="102" t="s">
        <v>2105</v>
      </c>
      <c r="R549" s="66" t="s">
        <v>1856</v>
      </c>
    </row>
    <row r="550" spans="1:18" x14ac:dyDescent="0.3">
      <c r="A550" s="121"/>
      <c r="B550" s="367"/>
      <c r="C550" s="367"/>
      <c r="O550" s="346"/>
      <c r="P550" s="65" t="s">
        <v>743</v>
      </c>
      <c r="Q550" s="102" t="s">
        <v>2105</v>
      </c>
      <c r="R550" s="66" t="s">
        <v>1857</v>
      </c>
    </row>
    <row r="551" spans="1:18" ht="18.600000000000001" thickBot="1" x14ac:dyDescent="0.4">
      <c r="A551" s="365"/>
      <c r="D551" s="367"/>
      <c r="E551" s="367"/>
      <c r="F551" s="368"/>
      <c r="G551" s="367"/>
      <c r="H551" s="367"/>
      <c r="I551" s="367"/>
      <c r="J551" s="367"/>
      <c r="K551" s="361"/>
      <c r="L551" s="367"/>
      <c r="M551" s="367"/>
      <c r="N551" s="359"/>
      <c r="O551" s="346"/>
      <c r="P551" s="65" t="s">
        <v>744</v>
      </c>
      <c r="Q551" s="102" t="s">
        <v>2105</v>
      </c>
      <c r="R551" s="66" t="s">
        <v>1858</v>
      </c>
    </row>
    <row r="552" spans="1:18" ht="18.600000000000001" thickBot="1" x14ac:dyDescent="0.4">
      <c r="A552" s="366"/>
      <c r="B552" s="367"/>
      <c r="C552" s="367"/>
      <c r="D552" s="367"/>
      <c r="E552" s="367"/>
      <c r="F552" s="368"/>
      <c r="G552" s="367"/>
      <c r="H552" s="367"/>
      <c r="I552" s="367"/>
      <c r="J552" s="367"/>
      <c r="K552" s="361"/>
      <c r="L552" s="367"/>
      <c r="M552" s="367"/>
      <c r="N552" s="359"/>
      <c r="O552" s="332" t="s">
        <v>747</v>
      </c>
      <c r="P552" s="53"/>
      <c r="Q552" s="27"/>
      <c r="R552" s="16"/>
    </row>
    <row r="553" spans="1:18" x14ac:dyDescent="0.3">
      <c r="A553" s="366"/>
      <c r="B553" s="367"/>
      <c r="C553" s="367"/>
      <c r="D553" s="367"/>
      <c r="E553" s="367"/>
      <c r="F553" s="368"/>
      <c r="G553" s="367"/>
      <c r="H553" s="367"/>
      <c r="I553" s="367"/>
      <c r="J553" s="367"/>
      <c r="K553" s="361"/>
      <c r="L553" s="367"/>
      <c r="M553" s="367"/>
      <c r="N553" s="359"/>
      <c r="O553" s="336" t="s">
        <v>755</v>
      </c>
      <c r="P553" s="65" t="s">
        <v>748</v>
      </c>
      <c r="Q553" s="96" t="s">
        <v>98</v>
      </c>
      <c r="R553" s="66" t="s">
        <v>1864</v>
      </c>
    </row>
    <row r="554" spans="1:18" x14ac:dyDescent="0.3">
      <c r="B554" s="367"/>
      <c r="C554" s="367"/>
      <c r="D554" s="367"/>
      <c r="E554" s="367"/>
      <c r="F554" s="368"/>
      <c r="G554" s="367"/>
      <c r="H554" s="367"/>
      <c r="I554" s="367"/>
      <c r="J554" s="367"/>
      <c r="K554" s="361"/>
      <c r="L554" s="367"/>
      <c r="M554" s="367"/>
      <c r="N554" s="359"/>
      <c r="O554" s="40" t="s">
        <v>756</v>
      </c>
      <c r="P554" s="65" t="s">
        <v>749</v>
      </c>
      <c r="Q554" s="96" t="s">
        <v>98</v>
      </c>
      <c r="R554" s="66" t="s">
        <v>1865</v>
      </c>
    </row>
    <row r="555" spans="1:18" x14ac:dyDescent="0.3">
      <c r="B555" s="367"/>
      <c r="C555" s="367"/>
      <c r="D555" s="367"/>
      <c r="E555" s="367"/>
      <c r="F555" s="368"/>
      <c r="G555" s="367"/>
      <c r="H555" s="367"/>
      <c r="I555" s="367"/>
      <c r="J555" s="367"/>
      <c r="K555" s="361"/>
      <c r="L555" s="367"/>
      <c r="M555" s="367"/>
      <c r="N555" s="359"/>
      <c r="O555" s="40"/>
      <c r="P555" s="65" t="s">
        <v>751</v>
      </c>
      <c r="Q555" s="96" t="s">
        <v>98</v>
      </c>
      <c r="R555" s="66" t="s">
        <v>1866</v>
      </c>
    </row>
    <row r="556" spans="1:18" x14ac:dyDescent="0.3">
      <c r="B556" s="367"/>
      <c r="C556" s="367"/>
      <c r="D556" s="367"/>
      <c r="E556" s="367"/>
      <c r="F556" s="368"/>
      <c r="G556" s="367"/>
      <c r="H556" s="367"/>
      <c r="I556" s="367"/>
      <c r="J556" s="367"/>
      <c r="K556" s="361"/>
      <c r="L556" s="367"/>
      <c r="M556" s="367"/>
      <c r="N556" s="359"/>
      <c r="O556" s="350"/>
      <c r="P556" s="65" t="s">
        <v>752</v>
      </c>
      <c r="Q556" s="96" t="s">
        <v>98</v>
      </c>
      <c r="R556" s="66" t="s">
        <v>1246</v>
      </c>
    </row>
    <row r="557" spans="1:18" x14ac:dyDescent="0.3">
      <c r="B557" s="367"/>
      <c r="C557" s="367"/>
      <c r="D557" s="367"/>
      <c r="E557" s="367"/>
      <c r="F557" s="368"/>
      <c r="G557" s="367"/>
      <c r="H557" s="367"/>
      <c r="I557" s="367"/>
      <c r="J557" s="367"/>
      <c r="K557" s="361"/>
      <c r="L557" s="367"/>
      <c r="M557" s="367"/>
      <c r="N557" s="359"/>
      <c r="O557" s="286"/>
      <c r="P557" s="65" t="s">
        <v>753</v>
      </c>
      <c r="Q557" s="96" t="s">
        <v>98</v>
      </c>
      <c r="R557" s="66" t="s">
        <v>1246</v>
      </c>
    </row>
    <row r="558" spans="1:18" ht="15" thickBot="1" x14ac:dyDescent="0.35">
      <c r="B558" s="367"/>
      <c r="C558" s="367"/>
      <c r="D558" s="367"/>
      <c r="E558" s="367"/>
      <c r="F558" s="368"/>
      <c r="G558" s="367"/>
      <c r="H558" s="367"/>
      <c r="I558" s="367"/>
      <c r="J558" s="367"/>
      <c r="K558" s="361"/>
      <c r="L558" s="367"/>
      <c r="M558" s="367"/>
      <c r="N558" s="359"/>
      <c r="O558" s="286"/>
      <c r="P558" s="65" t="s">
        <v>754</v>
      </c>
      <c r="Q558" s="65" t="s">
        <v>168</v>
      </c>
      <c r="R558" s="66" t="s">
        <v>1867</v>
      </c>
    </row>
    <row r="559" spans="1:18" ht="18.600000000000001" thickBot="1" x14ac:dyDescent="0.4">
      <c r="B559" s="367"/>
      <c r="C559" s="367"/>
      <c r="D559" s="367"/>
      <c r="E559" s="367"/>
      <c r="F559" s="368"/>
      <c r="G559" s="367"/>
      <c r="H559" s="367"/>
      <c r="I559" s="367"/>
      <c r="J559" s="367"/>
      <c r="K559" s="361"/>
      <c r="L559" s="367"/>
      <c r="M559" s="367"/>
      <c r="N559" s="359"/>
      <c r="O559" s="332" t="s">
        <v>1515</v>
      </c>
      <c r="P559" s="53"/>
      <c r="Q559" s="27"/>
      <c r="R559" s="16"/>
    </row>
    <row r="560" spans="1:18" x14ac:dyDescent="0.3">
      <c r="B560" s="367"/>
      <c r="C560" s="367"/>
      <c r="D560" s="367"/>
      <c r="E560" s="367"/>
      <c r="F560" s="368"/>
      <c r="G560" s="367"/>
      <c r="H560" s="367"/>
      <c r="I560" s="367"/>
      <c r="J560" s="367"/>
      <c r="K560" s="361"/>
      <c r="L560" s="367"/>
      <c r="M560" s="367"/>
      <c r="N560" s="359"/>
      <c r="O560" s="338" t="s">
        <v>770</v>
      </c>
      <c r="P560" s="65" t="s">
        <v>759</v>
      </c>
      <c r="Q560" s="96" t="s">
        <v>424</v>
      </c>
      <c r="R560" s="66" t="s">
        <v>1868</v>
      </c>
    </row>
    <row r="561" spans="1:18" x14ac:dyDescent="0.3">
      <c r="B561" s="367"/>
      <c r="C561" s="367"/>
      <c r="D561" s="367"/>
      <c r="E561" s="367"/>
      <c r="F561" s="368"/>
      <c r="G561" s="367"/>
      <c r="H561" s="367"/>
      <c r="I561" s="367"/>
      <c r="J561" s="367"/>
      <c r="K561" s="361"/>
      <c r="L561" s="367"/>
      <c r="M561" s="367"/>
      <c r="N561" s="359"/>
      <c r="O561" s="344" t="s">
        <v>794</v>
      </c>
      <c r="P561" s="65" t="s">
        <v>760</v>
      </c>
      <c r="Q561" s="96" t="s">
        <v>424</v>
      </c>
      <c r="R561" s="66" t="s">
        <v>1869</v>
      </c>
    </row>
    <row r="562" spans="1:18" x14ac:dyDescent="0.3">
      <c r="B562" s="367"/>
      <c r="C562" s="367"/>
      <c r="D562" s="367"/>
      <c r="E562" s="367"/>
      <c r="F562" s="368"/>
      <c r="G562" s="367"/>
      <c r="H562" s="367"/>
      <c r="I562" s="367"/>
      <c r="J562" s="367"/>
      <c r="K562" s="361"/>
      <c r="L562" s="367"/>
      <c r="M562" s="367"/>
      <c r="N562" s="359"/>
      <c r="O562" s="345"/>
      <c r="P562" s="65" t="s">
        <v>761</v>
      </c>
      <c r="Q562" s="96" t="s">
        <v>424</v>
      </c>
      <c r="R562" s="66" t="s">
        <v>1868</v>
      </c>
    </row>
    <row r="563" spans="1:18" x14ac:dyDescent="0.3">
      <c r="B563" s="367"/>
      <c r="C563" s="367"/>
      <c r="D563" s="367"/>
      <c r="E563" s="367"/>
      <c r="F563" s="368"/>
      <c r="G563" s="367"/>
      <c r="H563" s="367"/>
      <c r="I563" s="367"/>
      <c r="J563" s="367"/>
      <c r="K563" s="361"/>
      <c r="L563" s="367"/>
      <c r="M563" s="367"/>
      <c r="N563" s="359"/>
      <c r="O563" s="345"/>
      <c r="P563" s="65" t="s">
        <v>762</v>
      </c>
      <c r="Q563" s="96" t="s">
        <v>424</v>
      </c>
      <c r="R563" s="66" t="s">
        <v>1869</v>
      </c>
    </row>
    <row r="564" spans="1:18" x14ac:dyDescent="0.3">
      <c r="B564" s="367"/>
      <c r="C564" s="367"/>
      <c r="D564" s="367"/>
      <c r="E564" s="367"/>
      <c r="F564" s="368"/>
      <c r="G564" s="367"/>
      <c r="H564" s="367"/>
      <c r="I564" s="367"/>
      <c r="J564" s="367"/>
      <c r="K564" s="361"/>
      <c r="L564" s="367"/>
      <c r="M564" s="367"/>
      <c r="N564" s="359"/>
      <c r="O564" s="345"/>
      <c r="P564" s="65" t="s">
        <v>763</v>
      </c>
      <c r="Q564" s="96" t="s">
        <v>424</v>
      </c>
      <c r="R564" s="66" t="s">
        <v>1868</v>
      </c>
    </row>
    <row r="565" spans="1:18" x14ac:dyDescent="0.3">
      <c r="B565" s="367"/>
      <c r="C565" s="367"/>
      <c r="D565" s="367"/>
      <c r="E565" s="367"/>
      <c r="F565" s="368"/>
      <c r="G565" s="367"/>
      <c r="H565" s="367"/>
      <c r="I565" s="367"/>
      <c r="J565" s="367"/>
      <c r="K565" s="361"/>
      <c r="L565" s="367"/>
      <c r="M565" s="367"/>
      <c r="N565" s="359"/>
      <c r="O565" s="345"/>
      <c r="P565" s="65" t="s">
        <v>764</v>
      </c>
      <c r="Q565" s="96" t="s">
        <v>424</v>
      </c>
      <c r="R565" s="66" t="s">
        <v>1869</v>
      </c>
    </row>
    <row r="566" spans="1:18" x14ac:dyDescent="0.3">
      <c r="B566" s="367"/>
      <c r="C566" s="367"/>
      <c r="D566" s="367"/>
      <c r="E566" s="367"/>
      <c r="F566" s="368"/>
      <c r="G566" s="367"/>
      <c r="H566" s="367"/>
      <c r="I566" s="367"/>
      <c r="J566" s="367"/>
      <c r="K566" s="361"/>
      <c r="L566" s="367"/>
      <c r="M566" s="367"/>
      <c r="N566" s="359"/>
      <c r="O566" s="345"/>
      <c r="P566" s="65" t="s">
        <v>765</v>
      </c>
      <c r="Q566" s="96" t="s">
        <v>424</v>
      </c>
      <c r="R566" s="66" t="s">
        <v>1868</v>
      </c>
    </row>
    <row r="567" spans="1:18" x14ac:dyDescent="0.3">
      <c r="B567" s="367"/>
      <c r="C567" s="367"/>
      <c r="D567" s="367"/>
      <c r="E567" s="367"/>
      <c r="F567" s="368"/>
      <c r="G567" s="367"/>
      <c r="H567" s="367"/>
      <c r="I567" s="367"/>
      <c r="J567" s="367"/>
      <c r="K567" s="361"/>
      <c r="L567" s="367"/>
      <c r="M567" s="367"/>
      <c r="N567" s="359"/>
      <c r="O567" s="345"/>
      <c r="P567" s="65" t="s">
        <v>766</v>
      </c>
      <c r="Q567" s="96" t="s">
        <v>424</v>
      </c>
      <c r="R567" s="66" t="s">
        <v>1870</v>
      </c>
    </row>
    <row r="568" spans="1:18" x14ac:dyDescent="0.3">
      <c r="B568" s="367"/>
      <c r="C568" s="367"/>
      <c r="D568" s="367"/>
      <c r="E568" s="367"/>
      <c r="F568" s="368"/>
      <c r="G568" s="367"/>
      <c r="H568" s="367"/>
      <c r="I568" s="367"/>
      <c r="J568" s="367"/>
      <c r="K568" s="361"/>
      <c r="L568" s="367"/>
      <c r="M568" s="367"/>
      <c r="N568" s="359"/>
      <c r="O568" s="345"/>
      <c r="P568" s="65" t="s">
        <v>767</v>
      </c>
      <c r="Q568" s="96" t="s">
        <v>424</v>
      </c>
      <c r="R568" s="66" t="s">
        <v>1871</v>
      </c>
    </row>
    <row r="569" spans="1:18" x14ac:dyDescent="0.3">
      <c r="B569" s="367"/>
      <c r="C569" s="367"/>
      <c r="D569" s="367"/>
      <c r="E569" s="367"/>
      <c r="F569" s="368"/>
      <c r="G569" s="367"/>
      <c r="H569" s="367"/>
      <c r="I569" s="367"/>
      <c r="J569" s="367"/>
      <c r="K569" s="361"/>
      <c r="L569" s="367"/>
      <c r="M569" s="367"/>
      <c r="N569" s="359"/>
      <c r="O569" s="345"/>
      <c r="P569" s="65" t="s">
        <v>771</v>
      </c>
      <c r="Q569" s="65" t="s">
        <v>15</v>
      </c>
      <c r="R569" s="66" t="s">
        <v>1872</v>
      </c>
    </row>
    <row r="570" spans="1:18" x14ac:dyDescent="0.3">
      <c r="B570" s="367"/>
      <c r="C570" s="367"/>
      <c r="D570" s="367"/>
      <c r="E570" s="367"/>
      <c r="F570" s="368"/>
      <c r="G570" s="367"/>
      <c r="H570" s="367"/>
      <c r="I570" s="367"/>
      <c r="J570" s="367"/>
      <c r="K570" s="361"/>
      <c r="L570" s="367"/>
      <c r="M570" s="367"/>
      <c r="N570" s="359"/>
      <c r="O570" s="345"/>
      <c r="P570" s="65" t="s">
        <v>773</v>
      </c>
      <c r="Q570" s="65" t="s">
        <v>98</v>
      </c>
      <c r="R570" s="66" t="s">
        <v>1873</v>
      </c>
    </row>
    <row r="571" spans="1:18" x14ac:dyDescent="0.3">
      <c r="B571" s="367"/>
      <c r="C571" s="367"/>
      <c r="O571" s="345"/>
      <c r="P571" s="65" t="s">
        <v>774</v>
      </c>
      <c r="Q571" s="65" t="s">
        <v>82</v>
      </c>
      <c r="R571" s="66" t="s">
        <v>1874</v>
      </c>
    </row>
    <row r="572" spans="1:18" ht="18" x14ac:dyDescent="0.35">
      <c r="A572" s="365"/>
      <c r="D572" s="367"/>
      <c r="E572" s="367"/>
      <c r="F572" s="368"/>
      <c r="G572" s="361"/>
      <c r="H572" s="367"/>
      <c r="I572" s="367"/>
      <c r="J572" s="367"/>
      <c r="K572" s="361"/>
      <c r="L572" s="367"/>
      <c r="M572" s="367"/>
      <c r="N572" s="359"/>
      <c r="O572" s="345"/>
      <c r="P572" s="65" t="s">
        <v>775</v>
      </c>
      <c r="Q572" s="65" t="s">
        <v>82</v>
      </c>
      <c r="R572" s="66" t="s">
        <v>1874</v>
      </c>
    </row>
    <row r="573" spans="1:18" x14ac:dyDescent="0.3">
      <c r="A573" s="366"/>
      <c r="B573" s="367"/>
      <c r="C573" s="367"/>
      <c r="D573" s="367"/>
      <c r="E573" s="367"/>
      <c r="F573" s="368"/>
      <c r="G573" s="361"/>
      <c r="H573" s="367"/>
      <c r="I573" s="367"/>
      <c r="J573" s="367"/>
      <c r="K573" s="361"/>
      <c r="L573" s="367"/>
      <c r="M573" s="367"/>
      <c r="N573" s="359"/>
      <c r="O573" s="345"/>
      <c r="P573" s="65" t="s">
        <v>776</v>
      </c>
      <c r="Q573" s="65" t="s">
        <v>82</v>
      </c>
      <c r="R573" s="66" t="s">
        <v>1874</v>
      </c>
    </row>
    <row r="574" spans="1:18" x14ac:dyDescent="0.3">
      <c r="A574" s="366"/>
      <c r="B574" s="367"/>
      <c r="C574" s="367"/>
      <c r="D574" s="367"/>
      <c r="E574" s="367"/>
      <c r="F574" s="368"/>
      <c r="G574" s="361"/>
      <c r="H574" s="367"/>
      <c r="I574" s="367"/>
      <c r="J574" s="367"/>
      <c r="K574" s="361"/>
      <c r="L574" s="367"/>
      <c r="M574" s="367"/>
      <c r="N574" s="359"/>
      <c r="O574" s="345"/>
      <c r="P574" s="65" t="s">
        <v>777</v>
      </c>
      <c r="Q574" s="65" t="s">
        <v>82</v>
      </c>
      <c r="R574" s="66" t="s">
        <v>1874</v>
      </c>
    </row>
    <row r="575" spans="1:18" x14ac:dyDescent="0.3">
      <c r="A575" s="1"/>
      <c r="B575" s="367"/>
      <c r="C575" s="367"/>
      <c r="D575" s="367"/>
      <c r="E575" s="361"/>
      <c r="F575" s="368"/>
      <c r="G575" s="361"/>
      <c r="H575" s="367"/>
      <c r="I575" s="367"/>
      <c r="J575" s="367"/>
      <c r="K575" s="361"/>
      <c r="L575" s="367"/>
      <c r="M575" s="367"/>
      <c r="N575" s="359"/>
      <c r="O575" s="345"/>
      <c r="P575" s="65" t="s">
        <v>778</v>
      </c>
      <c r="Q575" s="65" t="s">
        <v>82</v>
      </c>
      <c r="R575" s="66" t="s">
        <v>1875</v>
      </c>
    </row>
    <row r="576" spans="1:18" x14ac:dyDescent="0.3">
      <c r="B576" s="367"/>
      <c r="C576" s="367"/>
      <c r="D576" s="367"/>
      <c r="E576" s="361"/>
      <c r="F576" s="368"/>
      <c r="G576" s="361"/>
      <c r="H576" s="367"/>
      <c r="I576" s="367"/>
      <c r="J576" s="367"/>
      <c r="K576" s="361"/>
      <c r="L576" s="367"/>
      <c r="M576" s="367"/>
      <c r="N576" s="359"/>
      <c r="O576" s="345"/>
      <c r="P576" s="65" t="s">
        <v>779</v>
      </c>
      <c r="Q576" s="65" t="s">
        <v>82</v>
      </c>
      <c r="R576" s="66" t="s">
        <v>1875</v>
      </c>
    </row>
    <row r="577" spans="1:18" x14ac:dyDescent="0.3">
      <c r="B577" s="367"/>
      <c r="C577" s="367"/>
      <c r="O577" s="345"/>
      <c r="P577" s="65" t="s">
        <v>780</v>
      </c>
      <c r="Q577" s="65" t="s">
        <v>82</v>
      </c>
      <c r="R577" s="66" t="s">
        <v>1875</v>
      </c>
    </row>
    <row r="578" spans="1:18" ht="18" x14ac:dyDescent="0.35">
      <c r="A578" s="365"/>
      <c r="D578" s="361"/>
      <c r="E578" s="361"/>
      <c r="F578" s="360"/>
      <c r="G578" s="361"/>
      <c r="H578" s="367"/>
      <c r="I578" s="367"/>
      <c r="J578" s="367"/>
      <c r="K578" s="361"/>
      <c r="L578" s="367"/>
      <c r="M578" s="367"/>
      <c r="N578" s="359"/>
      <c r="O578" s="345"/>
      <c r="P578" s="65" t="s">
        <v>781</v>
      </c>
      <c r="Q578" s="65" t="s">
        <v>82</v>
      </c>
      <c r="R578" s="66" t="s">
        <v>1876</v>
      </c>
    </row>
    <row r="579" spans="1:18" x14ac:dyDescent="0.3">
      <c r="A579" s="366"/>
      <c r="B579" s="367"/>
      <c r="C579" s="367"/>
      <c r="D579" s="367"/>
      <c r="E579" s="367"/>
      <c r="F579" s="368"/>
      <c r="G579" s="367"/>
      <c r="H579" s="367"/>
      <c r="I579" s="367"/>
      <c r="J579" s="367"/>
      <c r="K579" s="361"/>
      <c r="L579" s="367"/>
      <c r="M579" s="367"/>
      <c r="N579" s="359"/>
      <c r="O579" s="345"/>
      <c r="P579" s="65" t="s">
        <v>782</v>
      </c>
      <c r="Q579" s="65" t="s">
        <v>82</v>
      </c>
      <c r="R579" s="66" t="s">
        <v>1874</v>
      </c>
    </row>
    <row r="580" spans="1:18" x14ac:dyDescent="0.3">
      <c r="A580" s="1"/>
      <c r="B580" s="367"/>
      <c r="C580" s="367"/>
      <c r="D580" s="367"/>
      <c r="E580" s="367"/>
      <c r="F580" s="368"/>
      <c r="G580" s="367"/>
      <c r="H580" s="367"/>
      <c r="I580" s="367"/>
      <c r="J580" s="367"/>
      <c r="K580" s="361"/>
      <c r="L580" s="367"/>
      <c r="M580" s="367"/>
      <c r="N580" s="359"/>
      <c r="O580" s="345"/>
      <c r="P580" s="65" t="s">
        <v>783</v>
      </c>
      <c r="Q580" s="65" t="s">
        <v>82</v>
      </c>
      <c r="R580" s="66" t="s">
        <v>1875</v>
      </c>
    </row>
    <row r="581" spans="1:18" x14ac:dyDescent="0.3">
      <c r="A581" s="1"/>
      <c r="B581" s="367"/>
      <c r="C581" s="367"/>
      <c r="D581" s="367"/>
      <c r="E581" s="361"/>
      <c r="F581" s="360"/>
      <c r="G581" s="361"/>
      <c r="H581" s="367"/>
      <c r="I581" s="367"/>
      <c r="J581" s="367"/>
      <c r="K581" s="367"/>
      <c r="L581" s="367"/>
      <c r="M581" s="361"/>
      <c r="N581" s="359"/>
      <c r="O581" s="345"/>
      <c r="P581" s="65" t="s">
        <v>784</v>
      </c>
      <c r="Q581" s="65" t="s">
        <v>82</v>
      </c>
      <c r="R581" s="66" t="s">
        <v>1876</v>
      </c>
    </row>
    <row r="582" spans="1:18" x14ac:dyDescent="0.3">
      <c r="A582" s="359"/>
      <c r="B582" s="367"/>
      <c r="C582" s="367"/>
      <c r="D582" s="367"/>
      <c r="E582" s="361"/>
      <c r="F582" s="360"/>
      <c r="G582" s="361"/>
      <c r="H582" s="367"/>
      <c r="I582" s="367"/>
      <c r="J582" s="367"/>
      <c r="K582" s="367"/>
      <c r="L582" s="367"/>
      <c r="M582" s="361"/>
      <c r="N582" s="359"/>
      <c r="O582" s="345"/>
      <c r="P582" s="65" t="s">
        <v>785</v>
      </c>
      <c r="Q582" s="65" t="s">
        <v>82</v>
      </c>
      <c r="R582" s="66" t="s">
        <v>1874</v>
      </c>
    </row>
    <row r="583" spans="1:18" x14ac:dyDescent="0.3">
      <c r="B583" s="367"/>
      <c r="C583" s="367"/>
      <c r="D583" s="367"/>
      <c r="E583" s="361"/>
      <c r="F583" s="368"/>
      <c r="G583" s="367"/>
      <c r="H583" s="367"/>
      <c r="I583" s="367"/>
      <c r="J583" s="367"/>
      <c r="K583" s="361"/>
      <c r="L583" s="367"/>
      <c r="M583" s="367"/>
      <c r="N583" s="359"/>
      <c r="O583" s="345"/>
      <c r="P583" s="65" t="s">
        <v>786</v>
      </c>
      <c r="Q583" s="65" t="s">
        <v>82</v>
      </c>
      <c r="R583" s="66" t="s">
        <v>1875</v>
      </c>
    </row>
    <row r="584" spans="1:18" x14ac:dyDescent="0.3">
      <c r="B584" s="367"/>
      <c r="C584" s="367"/>
      <c r="O584" s="345"/>
      <c r="P584" s="65" t="s">
        <v>789</v>
      </c>
      <c r="Q584" s="65" t="s">
        <v>82</v>
      </c>
      <c r="R584" s="66" t="s">
        <v>1874</v>
      </c>
    </row>
    <row r="585" spans="1:18" ht="18" x14ac:dyDescent="0.35">
      <c r="A585" s="365"/>
      <c r="D585" s="367"/>
      <c r="E585" s="367"/>
      <c r="F585" s="368"/>
      <c r="G585" s="367"/>
      <c r="H585" s="367"/>
      <c r="I585" s="367"/>
      <c r="J585" s="367"/>
      <c r="K585" s="361"/>
      <c r="L585" s="367"/>
      <c r="M585" s="367"/>
      <c r="N585" s="359"/>
      <c r="O585" s="345"/>
      <c r="P585" s="65" t="s">
        <v>790</v>
      </c>
      <c r="Q585" s="65" t="s">
        <v>82</v>
      </c>
      <c r="R585" s="66" t="s">
        <v>1875</v>
      </c>
    </row>
    <row r="586" spans="1:18" x14ac:dyDescent="0.3">
      <c r="A586" s="366"/>
      <c r="B586" s="367"/>
      <c r="C586" s="367"/>
      <c r="D586" s="367"/>
      <c r="E586" s="367"/>
      <c r="F586" s="368"/>
      <c r="G586" s="367"/>
      <c r="H586" s="367"/>
      <c r="I586" s="367"/>
      <c r="J586" s="367"/>
      <c r="K586" s="361"/>
      <c r="L586" s="367"/>
      <c r="M586" s="367"/>
      <c r="N586" s="359"/>
      <c r="O586" s="345"/>
      <c r="P586" s="65" t="s">
        <v>790</v>
      </c>
      <c r="Q586" s="65" t="s">
        <v>82</v>
      </c>
      <c r="R586" s="66" t="s">
        <v>1875</v>
      </c>
    </row>
    <row r="587" spans="1:18" x14ac:dyDescent="0.3">
      <c r="A587" s="367"/>
      <c r="B587" s="367"/>
      <c r="C587" s="367"/>
      <c r="D587" s="367"/>
      <c r="E587" s="367"/>
      <c r="F587" s="368"/>
      <c r="G587" s="367"/>
      <c r="H587" s="367"/>
      <c r="I587" s="367"/>
      <c r="J587" s="367"/>
      <c r="K587" s="361"/>
      <c r="L587" s="367"/>
      <c r="M587" s="367"/>
      <c r="N587" s="359"/>
      <c r="O587" s="345"/>
      <c r="P587" s="65" t="s">
        <v>790</v>
      </c>
      <c r="Q587" s="65" t="s">
        <v>82</v>
      </c>
      <c r="R587" s="66" t="s">
        <v>1876</v>
      </c>
    </row>
    <row r="588" spans="1:18" x14ac:dyDescent="0.3">
      <c r="A588" s="121"/>
      <c r="B588" s="367"/>
      <c r="C588" s="367"/>
      <c r="D588" s="367"/>
      <c r="E588" s="367"/>
      <c r="F588" s="368"/>
      <c r="G588" s="367"/>
      <c r="H588" s="367"/>
      <c r="I588" s="367"/>
      <c r="J588" s="367"/>
      <c r="K588" s="361"/>
      <c r="L588" s="367"/>
      <c r="M588" s="367"/>
      <c r="N588" s="359"/>
      <c r="O588" s="345"/>
      <c r="P588" s="65" t="s">
        <v>790</v>
      </c>
      <c r="Q588" s="65" t="s">
        <v>82</v>
      </c>
      <c r="R588" s="66" t="s">
        <v>1874</v>
      </c>
    </row>
    <row r="589" spans="1:18" x14ac:dyDescent="0.3">
      <c r="A589" s="121"/>
      <c r="B589" s="367"/>
      <c r="C589" s="367"/>
      <c r="D589" s="367"/>
      <c r="E589" s="367"/>
      <c r="F589" s="368"/>
      <c r="G589" s="367"/>
      <c r="H589" s="367"/>
      <c r="I589" s="367"/>
      <c r="J589" s="367"/>
      <c r="K589" s="361"/>
      <c r="L589" s="367"/>
      <c r="M589" s="367"/>
      <c r="N589" s="359"/>
      <c r="O589" s="345"/>
      <c r="P589" s="65" t="s">
        <v>790</v>
      </c>
      <c r="Q589" s="65" t="s">
        <v>82</v>
      </c>
      <c r="R589" s="66" t="s">
        <v>1874</v>
      </c>
    </row>
    <row r="590" spans="1:18" x14ac:dyDescent="0.3">
      <c r="A590" s="121"/>
      <c r="B590" s="367"/>
      <c r="C590" s="367"/>
      <c r="D590" s="367"/>
      <c r="E590" s="367"/>
      <c r="F590" s="368"/>
      <c r="G590" s="367"/>
      <c r="H590" s="367"/>
      <c r="I590" s="367"/>
      <c r="J590" s="367"/>
      <c r="K590" s="361"/>
      <c r="L590" s="367"/>
      <c r="M590" s="367"/>
      <c r="N590" s="359"/>
      <c r="O590" s="345"/>
      <c r="P590" s="65" t="s">
        <v>790</v>
      </c>
      <c r="Q590" s="65" t="s">
        <v>82</v>
      </c>
      <c r="R590" s="66" t="s">
        <v>1875</v>
      </c>
    </row>
    <row r="591" spans="1:18" x14ac:dyDescent="0.3">
      <c r="A591" s="121"/>
      <c r="B591" s="367"/>
      <c r="C591" s="367"/>
      <c r="D591" s="367"/>
      <c r="E591" s="367"/>
      <c r="F591" s="368"/>
      <c r="G591" s="367"/>
      <c r="H591" s="367"/>
      <c r="I591" s="367"/>
      <c r="J591" s="367"/>
      <c r="K591" s="361"/>
      <c r="L591" s="367"/>
      <c r="M591" s="367"/>
      <c r="N591" s="359"/>
      <c r="O591" s="345"/>
      <c r="P591" s="65" t="s">
        <v>791</v>
      </c>
      <c r="Q591" s="65" t="s">
        <v>82</v>
      </c>
      <c r="R591" s="66" t="s">
        <v>1876</v>
      </c>
    </row>
    <row r="592" spans="1:18" ht="15" thickBot="1" x14ac:dyDescent="0.35">
      <c r="A592" s="121"/>
      <c r="B592" s="367"/>
      <c r="C592" s="367"/>
      <c r="D592" s="367"/>
      <c r="E592" s="367"/>
      <c r="F592" s="368"/>
      <c r="G592" s="367"/>
      <c r="H592" s="367"/>
      <c r="I592" s="367"/>
      <c r="J592" s="367"/>
      <c r="K592" s="361"/>
      <c r="L592" s="367"/>
      <c r="M592" s="367"/>
      <c r="N592" s="359"/>
      <c r="O592" s="345"/>
      <c r="P592" s="65" t="s">
        <v>792</v>
      </c>
      <c r="Q592" s="65" t="s">
        <v>82</v>
      </c>
      <c r="R592" s="66" t="s">
        <v>1877</v>
      </c>
    </row>
    <row r="593" spans="1:18" ht="18.600000000000001" thickBot="1" x14ac:dyDescent="0.4">
      <c r="A593" s="121"/>
      <c r="B593" s="367"/>
      <c r="C593" s="367"/>
      <c r="D593" s="367"/>
      <c r="E593" s="367"/>
      <c r="F593" s="368"/>
      <c r="G593" s="367"/>
      <c r="H593" s="367"/>
      <c r="I593" s="367"/>
      <c r="J593" s="367"/>
      <c r="K593" s="361"/>
      <c r="L593" s="367"/>
      <c r="M593" s="367"/>
      <c r="N593" s="359"/>
      <c r="O593" s="332" t="s">
        <v>795</v>
      </c>
      <c r="P593" s="15"/>
      <c r="Q593" s="27"/>
      <c r="R593" s="16"/>
    </row>
    <row r="594" spans="1:18" x14ac:dyDescent="0.3">
      <c r="A594" s="121"/>
      <c r="B594" s="367"/>
      <c r="C594" s="367"/>
      <c r="D594" s="367"/>
      <c r="E594" s="367"/>
      <c r="F594" s="368"/>
      <c r="G594" s="367"/>
      <c r="H594" s="367"/>
      <c r="I594" s="367"/>
      <c r="J594" s="367"/>
      <c r="K594" s="361"/>
      <c r="L594" s="367"/>
      <c r="M594" s="367"/>
      <c r="N594" s="359"/>
      <c r="O594" s="336" t="s">
        <v>801</v>
      </c>
      <c r="P594" s="65" t="s">
        <v>796</v>
      </c>
      <c r="Q594" s="96" t="s">
        <v>424</v>
      </c>
      <c r="R594" s="66" t="s">
        <v>1878</v>
      </c>
    </row>
    <row r="595" spans="1:18" x14ac:dyDescent="0.3">
      <c r="A595" s="121"/>
      <c r="B595" s="367"/>
      <c r="C595" s="367"/>
      <c r="D595" s="367"/>
      <c r="E595" s="367"/>
      <c r="F595" s="368"/>
      <c r="G595" s="367"/>
      <c r="H595" s="367"/>
      <c r="I595" s="367"/>
      <c r="J595" s="367"/>
      <c r="K595" s="361"/>
      <c r="L595" s="367"/>
      <c r="M595" s="367"/>
      <c r="N595" s="359"/>
      <c r="O595" s="40" t="s">
        <v>802</v>
      </c>
      <c r="P595" s="65" t="s">
        <v>798</v>
      </c>
      <c r="Q595" s="96" t="s">
        <v>424</v>
      </c>
      <c r="R595" s="66" t="s">
        <v>1878</v>
      </c>
    </row>
    <row r="596" spans="1:18" ht="15" thickBot="1" x14ac:dyDescent="0.35">
      <c r="A596" s="121"/>
      <c r="B596" s="367"/>
      <c r="C596" s="367"/>
      <c r="D596" s="367"/>
      <c r="E596" s="367"/>
      <c r="F596" s="368"/>
      <c r="G596" s="367"/>
      <c r="H596" s="367"/>
      <c r="I596" s="367"/>
      <c r="J596" s="367"/>
      <c r="K596" s="361"/>
      <c r="L596" s="367"/>
      <c r="M596" s="367"/>
      <c r="N596" s="359"/>
      <c r="O596" s="339"/>
      <c r="P596" s="84" t="s">
        <v>797</v>
      </c>
      <c r="Q596" s="96" t="s">
        <v>424</v>
      </c>
      <c r="R596" s="76" t="s">
        <v>1879</v>
      </c>
    </row>
    <row r="597" spans="1:18" ht="18.600000000000001" thickBot="1" x14ac:dyDescent="0.4">
      <c r="A597" s="121"/>
      <c r="B597" s="367"/>
      <c r="C597" s="367"/>
      <c r="D597" s="367"/>
      <c r="E597" s="367"/>
      <c r="F597" s="368"/>
      <c r="G597" s="367"/>
      <c r="H597" s="367"/>
      <c r="I597" s="367"/>
      <c r="J597" s="367"/>
      <c r="K597" s="361"/>
      <c r="L597" s="367"/>
      <c r="M597" s="367"/>
      <c r="N597" s="359"/>
      <c r="O597" s="332" t="s">
        <v>803</v>
      </c>
      <c r="P597" s="53"/>
      <c r="Q597" s="27"/>
      <c r="R597" s="16"/>
    </row>
    <row r="598" spans="1:18" x14ac:dyDescent="0.3">
      <c r="A598" s="121"/>
      <c r="B598" s="367"/>
      <c r="C598" s="367"/>
      <c r="D598" s="367"/>
      <c r="E598" s="367"/>
      <c r="F598" s="368"/>
      <c r="G598" s="367"/>
      <c r="H598" s="367"/>
      <c r="I598" s="367"/>
      <c r="J598" s="367"/>
      <c r="K598" s="361"/>
      <c r="L598" s="367"/>
      <c r="M598" s="367"/>
      <c r="N598" s="359"/>
      <c r="O598" s="336" t="s">
        <v>807</v>
      </c>
      <c r="P598" s="14" t="s">
        <v>804</v>
      </c>
      <c r="Q598" s="14" t="s">
        <v>424</v>
      </c>
      <c r="R598" s="68" t="s">
        <v>1880</v>
      </c>
    </row>
    <row r="599" spans="1:18" x14ac:dyDescent="0.3">
      <c r="A599" s="121"/>
      <c r="B599" s="367"/>
      <c r="C599" s="367"/>
      <c r="D599" s="367"/>
      <c r="E599" s="367"/>
      <c r="F599" s="368"/>
      <c r="G599" s="367"/>
      <c r="H599" s="367"/>
      <c r="I599" s="367"/>
      <c r="J599" s="367"/>
      <c r="K599" s="361"/>
      <c r="L599" s="367"/>
      <c r="M599" s="367"/>
      <c r="N599" s="359"/>
      <c r="O599" s="40" t="s">
        <v>808</v>
      </c>
      <c r="P599" s="11" t="s">
        <v>805</v>
      </c>
      <c r="Q599" s="14" t="s">
        <v>424</v>
      </c>
      <c r="R599" s="66" t="s">
        <v>1881</v>
      </c>
    </row>
    <row r="600" spans="1:18" ht="15" thickBot="1" x14ac:dyDescent="0.35">
      <c r="A600" s="121"/>
      <c r="B600" s="367"/>
      <c r="C600" s="367"/>
      <c r="D600" s="367"/>
      <c r="E600" s="367"/>
      <c r="F600" s="368"/>
      <c r="G600" s="367"/>
      <c r="H600" s="367"/>
      <c r="I600" s="367"/>
      <c r="J600" s="367"/>
      <c r="K600" s="361"/>
      <c r="L600" s="367"/>
      <c r="M600" s="367"/>
      <c r="N600" s="359"/>
      <c r="O600" s="286"/>
      <c r="P600" s="13" t="s">
        <v>806</v>
      </c>
      <c r="Q600" s="14" t="s">
        <v>424</v>
      </c>
      <c r="R600" s="76" t="s">
        <v>1882</v>
      </c>
    </row>
    <row r="601" spans="1:18" ht="18.600000000000001" thickBot="1" x14ac:dyDescent="0.4">
      <c r="A601" s="121"/>
      <c r="B601" s="367"/>
      <c r="C601" s="367"/>
      <c r="D601" s="367"/>
      <c r="E601" s="367"/>
      <c r="F601" s="368"/>
      <c r="G601" s="367"/>
      <c r="H601" s="367"/>
      <c r="I601" s="367"/>
      <c r="J601" s="367"/>
      <c r="K601" s="361"/>
      <c r="L601" s="367"/>
      <c r="M601" s="367"/>
      <c r="N601" s="359"/>
      <c r="O601" s="332" t="s">
        <v>810</v>
      </c>
      <c r="P601" s="122"/>
      <c r="Q601" s="70"/>
      <c r="R601" s="71"/>
    </row>
    <row r="602" spans="1:18" x14ac:dyDescent="0.3">
      <c r="A602" s="121"/>
      <c r="B602" s="367"/>
      <c r="C602" s="367"/>
      <c r="D602" s="367"/>
      <c r="E602" s="367"/>
      <c r="F602" s="368"/>
      <c r="G602" s="367"/>
      <c r="H602" s="367"/>
      <c r="I602" s="367"/>
      <c r="J602" s="367"/>
      <c r="K602" s="361"/>
      <c r="L602" s="367"/>
      <c r="M602" s="367"/>
      <c r="N602" s="359"/>
      <c r="O602" s="39" t="s">
        <v>814</v>
      </c>
      <c r="P602" s="14" t="s">
        <v>811</v>
      </c>
      <c r="Q602" s="14" t="s">
        <v>2064</v>
      </c>
      <c r="R602" s="6" t="s">
        <v>1252</v>
      </c>
    </row>
    <row r="603" spans="1:18" x14ac:dyDescent="0.3">
      <c r="A603" s="121"/>
      <c r="B603" s="367"/>
      <c r="C603" s="367"/>
      <c r="D603" s="367"/>
      <c r="E603" s="367"/>
      <c r="F603" s="368"/>
      <c r="G603" s="367"/>
      <c r="H603" s="367"/>
      <c r="I603" s="367"/>
      <c r="J603" s="367"/>
      <c r="K603" s="361"/>
      <c r="L603" s="367"/>
      <c r="M603" s="367"/>
      <c r="N603" s="359"/>
      <c r="O603" s="337" t="s">
        <v>815</v>
      </c>
      <c r="P603" s="11" t="s">
        <v>812</v>
      </c>
      <c r="Q603" s="14" t="s">
        <v>2064</v>
      </c>
      <c r="R603" s="4" t="s">
        <v>1253</v>
      </c>
    </row>
    <row r="604" spans="1:18" ht="15" thickBot="1" x14ac:dyDescent="0.35">
      <c r="A604" s="121"/>
      <c r="B604" s="367"/>
      <c r="C604" s="367"/>
      <c r="D604" s="367"/>
      <c r="E604" s="367"/>
      <c r="F604" s="368"/>
      <c r="G604" s="367"/>
      <c r="H604" s="367"/>
      <c r="I604" s="367"/>
      <c r="J604" s="367"/>
      <c r="K604" s="361"/>
      <c r="L604" s="367"/>
      <c r="M604" s="367"/>
      <c r="N604" s="359"/>
      <c r="O604" s="339"/>
      <c r="P604" s="13" t="s">
        <v>813</v>
      </c>
      <c r="Q604" s="14" t="s">
        <v>2064</v>
      </c>
      <c r="R604" s="8" t="s">
        <v>1254</v>
      </c>
    </row>
    <row r="605" spans="1:18" ht="18.600000000000001" thickBot="1" x14ac:dyDescent="0.4">
      <c r="A605" s="121"/>
      <c r="B605" s="367"/>
      <c r="C605" s="367"/>
      <c r="D605" s="367"/>
      <c r="E605" s="367"/>
      <c r="F605" s="368"/>
      <c r="G605" s="367"/>
      <c r="H605" s="367"/>
      <c r="I605" s="367"/>
      <c r="J605" s="367"/>
      <c r="K605" s="361"/>
      <c r="L605" s="367"/>
      <c r="M605" s="367"/>
      <c r="N605" s="359"/>
      <c r="O605" s="332" t="s">
        <v>816</v>
      </c>
      <c r="P605" s="53"/>
      <c r="Q605" s="27"/>
      <c r="R605" s="16"/>
    </row>
    <row r="606" spans="1:18" x14ac:dyDescent="0.3">
      <c r="A606" s="121"/>
      <c r="B606" s="367"/>
      <c r="C606" s="367"/>
      <c r="D606" s="367"/>
      <c r="E606" s="367"/>
      <c r="F606" s="368"/>
      <c r="G606" s="367"/>
      <c r="H606" s="367"/>
      <c r="I606" s="367"/>
      <c r="J606" s="367"/>
      <c r="K606" s="361"/>
      <c r="L606" s="367"/>
      <c r="M606" s="367"/>
      <c r="N606" s="359"/>
      <c r="O606" s="336" t="s">
        <v>818</v>
      </c>
      <c r="P606" s="14" t="s">
        <v>817</v>
      </c>
      <c r="Q606" s="14" t="s">
        <v>2079</v>
      </c>
      <c r="R606" s="6" t="s">
        <v>1883</v>
      </c>
    </row>
    <row r="607" spans="1:18" x14ac:dyDescent="0.3">
      <c r="A607" s="121"/>
      <c r="B607" s="367"/>
      <c r="C607" s="367"/>
      <c r="D607" s="367"/>
      <c r="E607" s="367"/>
      <c r="F607" s="368"/>
      <c r="G607" s="367"/>
      <c r="H607" s="367"/>
      <c r="I607" s="367"/>
      <c r="J607" s="367"/>
      <c r="K607" s="361"/>
      <c r="L607" s="367"/>
      <c r="M607" s="367"/>
      <c r="N607" s="359"/>
      <c r="O607" s="338" t="s">
        <v>819</v>
      </c>
      <c r="P607" s="11"/>
      <c r="Q607" s="11"/>
      <c r="R607" s="4"/>
    </row>
    <row r="608" spans="1:18" ht="15" thickBot="1" x14ac:dyDescent="0.35">
      <c r="A608" s="121"/>
      <c r="B608" s="367"/>
      <c r="C608" s="367"/>
      <c r="D608" s="367"/>
      <c r="E608" s="367"/>
      <c r="F608" s="368"/>
      <c r="G608" s="367"/>
      <c r="H608" s="367"/>
      <c r="I608" s="367"/>
      <c r="J608" s="367"/>
      <c r="K608" s="361"/>
      <c r="L608" s="367"/>
      <c r="M608" s="367"/>
      <c r="N608" s="359"/>
      <c r="O608" s="338"/>
      <c r="P608" s="13"/>
      <c r="Q608" s="13"/>
      <c r="R608" s="8"/>
    </row>
    <row r="609" spans="1:18" ht="18.600000000000001" thickBot="1" x14ac:dyDescent="0.4">
      <c r="A609" s="121"/>
      <c r="B609" s="367"/>
      <c r="C609" s="367"/>
      <c r="D609" s="367"/>
      <c r="E609" s="367"/>
      <c r="F609" s="368"/>
      <c r="G609" s="367"/>
      <c r="H609" s="367"/>
      <c r="I609" s="367"/>
      <c r="J609" s="367"/>
      <c r="K609" s="361"/>
      <c r="L609" s="367"/>
      <c r="M609" s="367"/>
      <c r="N609" s="359"/>
      <c r="O609" s="332" t="s">
        <v>820</v>
      </c>
      <c r="P609" s="53"/>
      <c r="Q609" s="27"/>
      <c r="R609" s="16"/>
    </row>
    <row r="610" spans="1:18" x14ac:dyDescent="0.3">
      <c r="A610" s="121"/>
      <c r="B610" s="367"/>
      <c r="C610" s="367"/>
      <c r="D610" s="367"/>
      <c r="E610" s="367"/>
      <c r="F610" s="368"/>
      <c r="G610" s="367"/>
      <c r="H610" s="367"/>
      <c r="I610" s="367"/>
      <c r="J610" s="367"/>
      <c r="K610" s="361"/>
      <c r="L610" s="367"/>
      <c r="M610" s="367"/>
      <c r="N610" s="359"/>
      <c r="O610" s="336" t="s">
        <v>1266</v>
      </c>
      <c r="P610" s="85" t="s">
        <v>821</v>
      </c>
      <c r="Q610" s="14" t="s">
        <v>82</v>
      </c>
      <c r="R610" s="6" t="s">
        <v>1887</v>
      </c>
    </row>
    <row r="611" spans="1:18" x14ac:dyDescent="0.3">
      <c r="A611" s="121"/>
      <c r="B611" s="367"/>
      <c r="C611" s="367"/>
      <c r="D611" s="367"/>
      <c r="E611" s="367"/>
      <c r="F611" s="368"/>
      <c r="G611" s="367"/>
      <c r="H611" s="367"/>
      <c r="I611" s="367"/>
      <c r="J611" s="367"/>
      <c r="K611" s="361"/>
      <c r="L611" s="367"/>
      <c r="M611" s="367"/>
      <c r="N611" s="359"/>
      <c r="O611" s="40" t="s">
        <v>1265</v>
      </c>
      <c r="P611" s="65" t="s">
        <v>822</v>
      </c>
      <c r="Q611" s="14" t="s">
        <v>82</v>
      </c>
      <c r="R611" s="4" t="s">
        <v>1888</v>
      </c>
    </row>
    <row r="612" spans="1:18" x14ac:dyDescent="0.3">
      <c r="A612" s="121"/>
      <c r="B612" s="367"/>
      <c r="C612" s="367"/>
      <c r="D612" s="367"/>
      <c r="E612" s="367"/>
      <c r="F612" s="368"/>
      <c r="G612" s="367"/>
      <c r="H612" s="367"/>
      <c r="I612" s="367"/>
      <c r="J612" s="367"/>
      <c r="K612" s="361"/>
      <c r="L612" s="367"/>
      <c r="M612" s="367"/>
      <c r="N612" s="359"/>
      <c r="O612" s="286"/>
      <c r="P612" s="65" t="s">
        <v>823</v>
      </c>
      <c r="Q612" s="14" t="s">
        <v>82</v>
      </c>
      <c r="R612" s="4" t="s">
        <v>1889</v>
      </c>
    </row>
    <row r="613" spans="1:18" x14ac:dyDescent="0.3">
      <c r="A613" s="121"/>
      <c r="B613" s="367"/>
      <c r="C613" s="367"/>
      <c r="D613" s="367"/>
      <c r="E613" s="367"/>
      <c r="F613" s="368"/>
      <c r="G613" s="367"/>
      <c r="H613" s="367"/>
      <c r="I613" s="367"/>
      <c r="J613" s="367"/>
      <c r="K613" s="361"/>
      <c r="L613" s="367"/>
      <c r="M613" s="367"/>
      <c r="N613" s="359"/>
      <c r="O613" s="286"/>
      <c r="P613" s="11" t="s">
        <v>824</v>
      </c>
      <c r="Q613" s="14" t="s">
        <v>82</v>
      </c>
      <c r="R613" t="s">
        <v>1887</v>
      </c>
    </row>
    <row r="614" spans="1:18" x14ac:dyDescent="0.3">
      <c r="A614" s="121"/>
      <c r="B614" s="367"/>
      <c r="C614" s="367"/>
      <c r="D614" s="367"/>
      <c r="E614" s="367"/>
      <c r="F614" s="368"/>
      <c r="G614" s="367"/>
      <c r="H614" s="367"/>
      <c r="I614" s="367"/>
      <c r="J614" s="367"/>
      <c r="K614" s="361"/>
      <c r="L614" s="367"/>
      <c r="M614" s="367"/>
      <c r="N614" s="359"/>
      <c r="O614" s="286"/>
      <c r="P614" s="11" t="s">
        <v>825</v>
      </c>
      <c r="Q614" s="14" t="s">
        <v>82</v>
      </c>
      <c r="R614" t="s">
        <v>1888</v>
      </c>
    </row>
    <row r="615" spans="1:18" x14ac:dyDescent="0.3">
      <c r="A615" s="121"/>
      <c r="B615" s="367"/>
      <c r="C615" s="367"/>
      <c r="D615" s="367"/>
      <c r="E615" s="367"/>
      <c r="F615" s="368"/>
      <c r="G615" s="367"/>
      <c r="H615" s="367"/>
      <c r="I615" s="367"/>
      <c r="J615" s="367"/>
      <c r="K615" s="361"/>
      <c r="L615" s="367"/>
      <c r="M615" s="367"/>
      <c r="N615" s="359"/>
      <c r="O615" s="286"/>
      <c r="P615" s="11" t="s">
        <v>828</v>
      </c>
      <c r="Q615" s="14" t="s">
        <v>82</v>
      </c>
      <c r="R615" t="s">
        <v>1890</v>
      </c>
    </row>
    <row r="616" spans="1:18" x14ac:dyDescent="0.3">
      <c r="A616" s="121"/>
      <c r="B616" s="367"/>
      <c r="C616" s="367"/>
      <c r="D616" s="367"/>
      <c r="E616" s="367"/>
      <c r="F616" s="368"/>
      <c r="G616" s="367"/>
      <c r="H616" s="367"/>
      <c r="I616" s="367"/>
      <c r="J616" s="367"/>
      <c r="K616" s="361"/>
      <c r="L616" s="367"/>
      <c r="M616" s="367"/>
      <c r="N616" s="359"/>
      <c r="O616" s="286"/>
      <c r="P616" s="1" t="s">
        <v>829</v>
      </c>
      <c r="Q616" s="14" t="s">
        <v>82</v>
      </c>
      <c r="R616" t="s">
        <v>1888</v>
      </c>
    </row>
    <row r="617" spans="1:18" x14ac:dyDescent="0.3">
      <c r="A617" s="121"/>
      <c r="B617" s="367"/>
      <c r="C617" s="367"/>
      <c r="D617" s="367"/>
      <c r="E617" s="361"/>
      <c r="F617" s="360"/>
      <c r="G617" s="361"/>
      <c r="H617" s="367"/>
      <c r="I617" s="367"/>
      <c r="J617" s="367"/>
      <c r="K617" s="361"/>
      <c r="L617" s="361"/>
      <c r="M617" s="367"/>
      <c r="N617" s="359"/>
      <c r="O617" s="286"/>
      <c r="P617" s="11" t="s">
        <v>830</v>
      </c>
      <c r="Q617" s="11" t="s">
        <v>2106</v>
      </c>
      <c r="R617" s="4" t="s">
        <v>1891</v>
      </c>
    </row>
    <row r="618" spans="1:18" x14ac:dyDescent="0.3">
      <c r="A618" s="121"/>
      <c r="B618" s="367"/>
      <c r="C618" s="367"/>
      <c r="O618" s="286"/>
      <c r="P618" s="11" t="s">
        <v>832</v>
      </c>
      <c r="Q618" s="11" t="s">
        <v>2070</v>
      </c>
      <c r="R618" s="4" t="s">
        <v>1892</v>
      </c>
    </row>
    <row r="619" spans="1:18" ht="18" x14ac:dyDescent="0.35">
      <c r="A619" s="365"/>
      <c r="D619" s="367"/>
      <c r="E619" s="367"/>
      <c r="F619" s="368"/>
      <c r="G619" s="367"/>
      <c r="H619" s="367"/>
      <c r="I619" s="367"/>
      <c r="J619" s="367"/>
      <c r="K619" s="361"/>
      <c r="L619" s="367"/>
      <c r="M619" s="367"/>
      <c r="N619" s="359"/>
      <c r="O619" s="286"/>
      <c r="P619" s="1" t="s">
        <v>834</v>
      </c>
      <c r="Q619" s="11" t="s">
        <v>2107</v>
      </c>
      <c r="R619" s="4" t="s">
        <v>1893</v>
      </c>
    </row>
    <row r="620" spans="1:18" x14ac:dyDescent="0.3">
      <c r="A620" s="366"/>
      <c r="B620" s="367"/>
      <c r="C620" s="367"/>
      <c r="D620" s="367"/>
      <c r="E620" s="367"/>
      <c r="F620" s="368"/>
      <c r="G620" s="367"/>
      <c r="H620" s="367"/>
      <c r="I620" s="367"/>
      <c r="J620" s="367"/>
      <c r="K620" s="361"/>
      <c r="L620" s="367"/>
      <c r="M620" s="367"/>
      <c r="N620" s="359"/>
      <c r="O620" s="286"/>
      <c r="P620" s="11" t="s">
        <v>835</v>
      </c>
      <c r="Q620" s="11" t="s">
        <v>2070</v>
      </c>
      <c r="R620" s="4" t="s">
        <v>1894</v>
      </c>
    </row>
    <row r="621" spans="1:18" x14ac:dyDescent="0.3">
      <c r="A621" s="1"/>
      <c r="B621" s="367"/>
      <c r="C621" s="367"/>
      <c r="D621" s="367"/>
      <c r="E621" s="367"/>
      <c r="F621" s="368"/>
      <c r="G621" s="367"/>
      <c r="H621" s="367"/>
      <c r="I621" s="367"/>
      <c r="J621" s="367"/>
      <c r="K621" s="361"/>
      <c r="L621" s="367"/>
      <c r="M621" s="367"/>
      <c r="N621" s="359"/>
      <c r="O621" s="286"/>
      <c r="P621" s="11" t="s">
        <v>1260</v>
      </c>
      <c r="Q621" s="11" t="s">
        <v>2069</v>
      </c>
      <c r="R621" s="4" t="s">
        <v>1895</v>
      </c>
    </row>
    <row r="622" spans="1:18" s="72" customFormat="1" ht="18" x14ac:dyDescent="0.35">
      <c r="A622" s="2"/>
      <c r="B622" s="367"/>
      <c r="C622" s="367"/>
      <c r="D622" s="1"/>
      <c r="E622" s="1"/>
      <c r="F622" s="31"/>
      <c r="G622" s="1"/>
      <c r="H622" s="1"/>
      <c r="I622" s="1"/>
      <c r="J622" s="1"/>
      <c r="K622" s="1"/>
      <c r="L622" s="1"/>
      <c r="M622" s="1"/>
      <c r="N622" s="2"/>
      <c r="O622" s="286"/>
      <c r="P622" s="11" t="s">
        <v>1263</v>
      </c>
      <c r="Q622" s="11" t="s">
        <v>2070</v>
      </c>
      <c r="R622" s="4" t="s">
        <v>1264</v>
      </c>
    </row>
    <row r="623" spans="1:18" ht="18" x14ac:dyDescent="0.35">
      <c r="A623" s="365"/>
      <c r="D623" s="367"/>
      <c r="E623" s="367"/>
      <c r="F623" s="360"/>
      <c r="G623" s="361"/>
      <c r="H623" s="367"/>
      <c r="I623" s="367"/>
      <c r="J623" s="367"/>
      <c r="K623" s="361"/>
      <c r="L623" s="370"/>
      <c r="M623" s="367"/>
      <c r="N623" s="359"/>
      <c r="O623" s="286"/>
      <c r="P623" s="11" t="s">
        <v>836</v>
      </c>
      <c r="Q623" s="14" t="s">
        <v>2065</v>
      </c>
      <c r="R623" t="s">
        <v>1896</v>
      </c>
    </row>
    <row r="624" spans="1:18" x14ac:dyDescent="0.3">
      <c r="A624" s="366"/>
      <c r="D624" s="367"/>
      <c r="E624" s="367"/>
      <c r="F624" s="360"/>
      <c r="G624" s="361"/>
      <c r="H624" s="367"/>
      <c r="I624" s="367"/>
      <c r="J624" s="367"/>
      <c r="K624" s="361"/>
      <c r="L624" s="370"/>
      <c r="M624" s="367"/>
      <c r="N624" s="359"/>
      <c r="O624" s="286"/>
      <c r="P624" s="11" t="s">
        <v>838</v>
      </c>
      <c r="Q624" s="14" t="s">
        <v>2065</v>
      </c>
      <c r="R624" t="s">
        <v>1897</v>
      </c>
    </row>
    <row r="625" spans="1:18" x14ac:dyDescent="0.3">
      <c r="A625" s="1"/>
      <c r="D625" s="367"/>
      <c r="E625" s="367"/>
      <c r="F625" s="360"/>
      <c r="G625" s="361"/>
      <c r="H625" s="367"/>
      <c r="I625" s="367"/>
      <c r="J625" s="367"/>
      <c r="K625" s="361"/>
      <c r="L625" s="370"/>
      <c r="M625" s="367"/>
      <c r="N625" s="359"/>
      <c r="O625" s="286"/>
      <c r="P625" s="11" t="s">
        <v>839</v>
      </c>
      <c r="Q625" s="14" t="s">
        <v>2065</v>
      </c>
      <c r="R625" t="s">
        <v>1896</v>
      </c>
    </row>
    <row r="626" spans="1:18" ht="18" x14ac:dyDescent="0.35">
      <c r="D626" s="375"/>
      <c r="E626" s="375"/>
      <c r="F626" s="376"/>
      <c r="G626" s="375"/>
      <c r="H626" s="375"/>
      <c r="I626" s="375"/>
      <c r="J626" s="375"/>
      <c r="K626" s="375"/>
      <c r="L626" s="375"/>
      <c r="M626" s="375"/>
      <c r="N626" s="72"/>
      <c r="O626" s="286"/>
      <c r="P626" s="11" t="s">
        <v>840</v>
      </c>
      <c r="Q626" s="14" t="s">
        <v>2065</v>
      </c>
      <c r="R626" t="s">
        <v>1897</v>
      </c>
    </row>
    <row r="627" spans="1:18" ht="18" x14ac:dyDescent="0.35">
      <c r="A627" s="365"/>
      <c r="B627" s="375"/>
      <c r="C627" s="375"/>
      <c r="E627" s="367"/>
      <c r="M627" s="378"/>
      <c r="O627" s="286"/>
      <c r="P627" s="11" t="s">
        <v>842</v>
      </c>
      <c r="Q627" s="14" t="s">
        <v>2065</v>
      </c>
      <c r="R627" t="s">
        <v>1896</v>
      </c>
    </row>
    <row r="628" spans="1:18" x14ac:dyDescent="0.3">
      <c r="A628" s="366"/>
      <c r="E628" s="367"/>
      <c r="M628" s="378"/>
      <c r="O628" s="286"/>
      <c r="P628" s="11" t="s">
        <v>843</v>
      </c>
      <c r="Q628" s="14" t="s">
        <v>2065</v>
      </c>
      <c r="R628" t="s">
        <v>1897</v>
      </c>
    </row>
    <row r="629" spans="1:18" x14ac:dyDescent="0.3">
      <c r="A629" s="371"/>
      <c r="E629" s="367"/>
      <c r="M629" s="378"/>
      <c r="O629" s="286"/>
      <c r="P629" s="11" t="s">
        <v>844</v>
      </c>
      <c r="Q629" s="14" t="s">
        <v>2065</v>
      </c>
      <c r="R629" t="s">
        <v>1896</v>
      </c>
    </row>
    <row r="630" spans="1:18" x14ac:dyDescent="0.3">
      <c r="O630" s="286"/>
      <c r="P630" s="11" t="s">
        <v>845</v>
      </c>
      <c r="Q630" s="14" t="s">
        <v>2065</v>
      </c>
      <c r="R630" t="s">
        <v>1897</v>
      </c>
    </row>
    <row r="631" spans="1:18" ht="18" x14ac:dyDescent="0.35">
      <c r="A631" s="365"/>
      <c r="E631" s="367"/>
      <c r="J631" s="379"/>
      <c r="K631" s="374"/>
      <c r="O631" s="286"/>
      <c r="P631" s="11" t="s">
        <v>846</v>
      </c>
      <c r="Q631" s="11" t="s">
        <v>2106</v>
      </c>
      <c r="R631" s="4" t="s">
        <v>1898</v>
      </c>
    </row>
    <row r="632" spans="1:18" x14ac:dyDescent="0.3">
      <c r="A632" s="366"/>
      <c r="E632" s="367"/>
      <c r="O632" s="286"/>
      <c r="P632" s="11" t="s">
        <v>847</v>
      </c>
      <c r="Q632" s="11" t="s">
        <v>2106</v>
      </c>
      <c r="R632" s="4" t="s">
        <v>1898</v>
      </c>
    </row>
    <row r="633" spans="1:18" ht="15" thickBot="1" x14ac:dyDescent="0.35">
      <c r="A633" s="366"/>
      <c r="E633" s="367"/>
      <c r="O633" s="286"/>
      <c r="P633" s="13" t="s">
        <v>848</v>
      </c>
      <c r="Q633" s="13" t="s">
        <v>2106</v>
      </c>
      <c r="R633" s="8" t="s">
        <v>1898</v>
      </c>
    </row>
    <row r="634" spans="1:18" ht="18.600000000000001" thickBot="1" x14ac:dyDescent="0.4">
      <c r="A634" s="366"/>
      <c r="O634" s="332" t="s">
        <v>809</v>
      </c>
      <c r="P634" s="53"/>
      <c r="Q634" s="27"/>
      <c r="R634" s="16"/>
    </row>
    <row r="635" spans="1:18" ht="18" x14ac:dyDescent="0.35">
      <c r="A635" s="365"/>
      <c r="E635" s="361"/>
      <c r="K635" s="361"/>
      <c r="L635" s="361"/>
      <c r="O635" s="336" t="s">
        <v>890</v>
      </c>
      <c r="P635" s="14" t="s">
        <v>850</v>
      </c>
      <c r="Q635" s="14" t="s">
        <v>82</v>
      </c>
      <c r="R635" t="s">
        <v>1899</v>
      </c>
    </row>
    <row r="636" spans="1:18" x14ac:dyDescent="0.3">
      <c r="A636" s="366"/>
      <c r="B636" s="367"/>
      <c r="E636" s="361"/>
      <c r="K636" s="361"/>
      <c r="L636" s="361"/>
      <c r="O636" s="40" t="s">
        <v>891</v>
      </c>
      <c r="P636" s="11" t="s">
        <v>851</v>
      </c>
      <c r="Q636" s="14" t="s">
        <v>82</v>
      </c>
      <c r="R636" t="s">
        <v>1899</v>
      </c>
    </row>
    <row r="637" spans="1:18" x14ac:dyDescent="0.3">
      <c r="A637" s="1"/>
      <c r="B637" s="367"/>
      <c r="E637" s="361"/>
      <c r="K637" s="361"/>
      <c r="L637" s="361"/>
      <c r="O637" s="40"/>
      <c r="P637" s="11" t="s">
        <v>852</v>
      </c>
      <c r="Q637" s="14" t="s">
        <v>82</v>
      </c>
      <c r="R637" t="s">
        <v>1900</v>
      </c>
    </row>
    <row r="638" spans="1:18" x14ac:dyDescent="0.3">
      <c r="B638" s="367"/>
      <c r="E638" s="361"/>
      <c r="K638" s="361"/>
      <c r="L638" s="361"/>
      <c r="N638"/>
      <c r="O638" s="40"/>
      <c r="P638" s="11" t="s">
        <v>853</v>
      </c>
      <c r="Q638" s="14" t="s">
        <v>82</v>
      </c>
      <c r="R638" t="s">
        <v>1901</v>
      </c>
    </row>
    <row r="639" spans="1:18" x14ac:dyDescent="0.3">
      <c r="E639" s="361"/>
      <c r="K639" s="361"/>
      <c r="L639" s="361"/>
      <c r="N639"/>
      <c r="O639" s="40"/>
      <c r="P639" s="11" t="s">
        <v>854</v>
      </c>
      <c r="Q639" s="14" t="s">
        <v>82</v>
      </c>
      <c r="R639" t="s">
        <v>1902</v>
      </c>
    </row>
    <row r="640" spans="1:18" x14ac:dyDescent="0.3">
      <c r="E640" s="367"/>
      <c r="K640" s="361"/>
      <c r="L640" s="361"/>
      <c r="N640"/>
      <c r="O640" s="286"/>
      <c r="P640" s="11" t="s">
        <v>855</v>
      </c>
      <c r="Q640" s="14" t="s">
        <v>82</v>
      </c>
      <c r="R640" t="s">
        <v>1903</v>
      </c>
    </row>
    <row r="641" spans="5:18" x14ac:dyDescent="0.3">
      <c r="E641" s="367"/>
      <c r="K641" s="361"/>
      <c r="L641" s="361"/>
      <c r="N641"/>
      <c r="O641" s="286"/>
      <c r="P641" s="11" t="s">
        <v>856</v>
      </c>
      <c r="Q641" s="14" t="s">
        <v>82</v>
      </c>
      <c r="R641" t="s">
        <v>1904</v>
      </c>
    </row>
    <row r="642" spans="5:18" x14ac:dyDescent="0.3">
      <c r="E642" s="361"/>
      <c r="I642" s="361"/>
      <c r="J642" s="361"/>
      <c r="L642" s="361"/>
      <c r="O642" s="286"/>
      <c r="P642" s="11" t="s">
        <v>857</v>
      </c>
      <c r="Q642" s="14" t="s">
        <v>82</v>
      </c>
      <c r="R642" t="s">
        <v>1905</v>
      </c>
    </row>
    <row r="643" spans="5:18" x14ac:dyDescent="0.3">
      <c r="E643" s="361"/>
      <c r="I643" s="361"/>
      <c r="J643" s="361"/>
      <c r="L643" s="361"/>
      <c r="O643" s="286"/>
      <c r="P643" s="11" t="s">
        <v>858</v>
      </c>
      <c r="Q643" s="14" t="s">
        <v>82</v>
      </c>
      <c r="R643" t="s">
        <v>1906</v>
      </c>
    </row>
    <row r="644" spans="5:18" x14ac:dyDescent="0.3">
      <c r="E644" s="361"/>
      <c r="I644" s="361"/>
      <c r="J644" s="361"/>
      <c r="L644" s="361"/>
      <c r="O644" s="286"/>
      <c r="P644" s="11" t="s">
        <v>859</v>
      </c>
      <c r="Q644" s="14" t="s">
        <v>82</v>
      </c>
      <c r="R644" t="s">
        <v>1900</v>
      </c>
    </row>
    <row r="645" spans="5:18" x14ac:dyDescent="0.3">
      <c r="E645" s="367"/>
      <c r="I645" s="361"/>
      <c r="J645" s="361"/>
      <c r="L645" s="361"/>
      <c r="O645" s="286"/>
      <c r="P645" s="11" t="s">
        <v>860</v>
      </c>
      <c r="Q645" s="14" t="s">
        <v>82</v>
      </c>
      <c r="R645" t="s">
        <v>1907</v>
      </c>
    </row>
    <row r="646" spans="5:18" x14ac:dyDescent="0.3">
      <c r="E646" s="367"/>
      <c r="I646" s="361"/>
      <c r="J646" s="361"/>
      <c r="L646" s="361"/>
      <c r="O646" s="286"/>
      <c r="P646" s="11" t="s">
        <v>861</v>
      </c>
      <c r="Q646" s="14" t="s">
        <v>82</v>
      </c>
      <c r="R646" t="s">
        <v>1908</v>
      </c>
    </row>
    <row r="647" spans="5:18" x14ac:dyDescent="0.3">
      <c r="E647" s="367"/>
      <c r="H647" s="361"/>
      <c r="I647" s="361"/>
      <c r="J647" s="361"/>
      <c r="K647" s="361"/>
      <c r="L647" s="361"/>
      <c r="M647" s="361"/>
      <c r="O647" s="286"/>
      <c r="P647" s="11" t="s">
        <v>862</v>
      </c>
      <c r="Q647" s="14" t="s">
        <v>82</v>
      </c>
      <c r="R647" t="s">
        <v>1908</v>
      </c>
    </row>
    <row r="648" spans="5:18" x14ac:dyDescent="0.3">
      <c r="E648" s="361"/>
      <c r="K648" s="361"/>
      <c r="L648" s="361"/>
      <c r="N648"/>
      <c r="O648" s="339"/>
      <c r="P648" s="13" t="s">
        <v>863</v>
      </c>
      <c r="Q648" s="14" t="s">
        <v>82</v>
      </c>
      <c r="R648" t="s">
        <v>1909</v>
      </c>
    </row>
    <row r="649" spans="5:18" x14ac:dyDescent="0.3">
      <c r="E649" s="361"/>
      <c r="K649" s="361"/>
      <c r="L649" s="361"/>
      <c r="N649"/>
      <c r="O649" s="286"/>
      <c r="P649" s="11" t="s">
        <v>864</v>
      </c>
      <c r="Q649" s="14" t="s">
        <v>424</v>
      </c>
      <c r="R649" s="4" t="s">
        <v>1910</v>
      </c>
    </row>
    <row r="650" spans="5:18" x14ac:dyDescent="0.3">
      <c r="E650" s="361"/>
      <c r="K650" s="361"/>
      <c r="L650" s="361"/>
      <c r="N650"/>
      <c r="O650" s="286"/>
      <c r="P650" s="11" t="s">
        <v>866</v>
      </c>
      <c r="Q650" s="11" t="s">
        <v>168</v>
      </c>
      <c r="R650" s="4" t="s">
        <v>1910</v>
      </c>
    </row>
    <row r="651" spans="5:18" x14ac:dyDescent="0.3">
      <c r="E651" s="361"/>
      <c r="K651" s="361"/>
      <c r="L651" s="361"/>
      <c r="N651"/>
      <c r="O651" s="286"/>
      <c r="P651" s="11" t="s">
        <v>867</v>
      </c>
      <c r="Q651" s="14" t="s">
        <v>424</v>
      </c>
      <c r="R651" s="4" t="s">
        <v>868</v>
      </c>
    </row>
    <row r="652" spans="5:18" x14ac:dyDescent="0.3">
      <c r="E652" s="361"/>
      <c r="K652" s="361"/>
      <c r="L652" s="361"/>
      <c r="N652"/>
      <c r="O652" s="286"/>
      <c r="P652" s="11" t="s">
        <v>869</v>
      </c>
      <c r="Q652" s="11" t="s">
        <v>15</v>
      </c>
      <c r="R652" s="4" t="s">
        <v>1911</v>
      </c>
    </row>
    <row r="653" spans="5:18" x14ac:dyDescent="0.3">
      <c r="E653" s="361"/>
      <c r="K653" s="361"/>
      <c r="L653" s="361"/>
      <c r="N653"/>
      <c r="O653" s="286"/>
      <c r="P653" s="11" t="s">
        <v>870</v>
      </c>
      <c r="Q653" s="11" t="s">
        <v>15</v>
      </c>
      <c r="R653" s="4" t="s">
        <v>1911</v>
      </c>
    </row>
    <row r="654" spans="5:18" x14ac:dyDescent="0.3">
      <c r="E654" s="361"/>
      <c r="I654" s="361"/>
      <c r="J654" s="361"/>
      <c r="K654" s="361"/>
      <c r="L654" s="361"/>
      <c r="N654"/>
      <c r="O654" s="286"/>
      <c r="P654" s="11" t="s">
        <v>871</v>
      </c>
      <c r="Q654" s="11" t="s">
        <v>15</v>
      </c>
      <c r="R654" s="4" t="s">
        <v>1911</v>
      </c>
    </row>
    <row r="655" spans="5:18" x14ac:dyDescent="0.3">
      <c r="E655" s="361"/>
      <c r="I655" s="361"/>
      <c r="J655" s="361"/>
      <c r="K655" s="361"/>
      <c r="L655" s="361"/>
      <c r="N655"/>
      <c r="O655" s="286"/>
      <c r="P655" s="11" t="s">
        <v>872</v>
      </c>
      <c r="Q655" s="11" t="s">
        <v>15</v>
      </c>
      <c r="R655" t="s">
        <v>1912</v>
      </c>
    </row>
    <row r="656" spans="5:18" x14ac:dyDescent="0.3">
      <c r="E656" s="367"/>
      <c r="K656" s="361"/>
      <c r="O656" s="286"/>
      <c r="P656" s="11" t="s">
        <v>873</v>
      </c>
      <c r="Q656" s="11" t="s">
        <v>15</v>
      </c>
      <c r="R656" t="s">
        <v>1913</v>
      </c>
    </row>
    <row r="657" spans="1:18" x14ac:dyDescent="0.3">
      <c r="E657" s="367"/>
      <c r="K657" s="361"/>
      <c r="O657" s="286"/>
      <c r="P657" s="11" t="s">
        <v>874</v>
      </c>
      <c r="Q657" s="11" t="s">
        <v>15</v>
      </c>
      <c r="R657" t="s">
        <v>1914</v>
      </c>
    </row>
    <row r="658" spans="1:18" x14ac:dyDescent="0.3">
      <c r="E658" s="367"/>
      <c r="K658" s="361"/>
      <c r="O658" s="286"/>
      <c r="P658" s="11" t="s">
        <v>875</v>
      </c>
      <c r="Q658" s="11" t="s">
        <v>15</v>
      </c>
      <c r="R658" t="s">
        <v>1915</v>
      </c>
    </row>
    <row r="659" spans="1:18" x14ac:dyDescent="0.3">
      <c r="O659" s="286"/>
      <c r="P659" s="11" t="s">
        <v>876</v>
      </c>
      <c r="Q659" s="11" t="s">
        <v>15</v>
      </c>
      <c r="R659" t="s">
        <v>1915</v>
      </c>
    </row>
    <row r="660" spans="1:18" ht="18" x14ac:dyDescent="0.35">
      <c r="A660" s="365"/>
      <c r="E660" s="367"/>
      <c r="F660" s="360"/>
      <c r="G660" s="361"/>
      <c r="J660" s="361"/>
      <c r="K660" s="367"/>
      <c r="N660"/>
      <c r="O660" s="286"/>
      <c r="P660" s="11" t="s">
        <v>877</v>
      </c>
      <c r="Q660" s="11" t="s">
        <v>15</v>
      </c>
      <c r="R660" t="s">
        <v>1916</v>
      </c>
    </row>
    <row r="661" spans="1:18" x14ac:dyDescent="0.3">
      <c r="A661" s="366"/>
      <c r="E661" s="367"/>
      <c r="F661" s="360"/>
      <c r="G661" s="361"/>
      <c r="J661" s="361"/>
      <c r="K661" s="367"/>
      <c r="N661"/>
      <c r="O661" s="339"/>
      <c r="P661" s="11" t="s">
        <v>878</v>
      </c>
      <c r="Q661" s="11" t="s">
        <v>15</v>
      </c>
      <c r="R661" t="s">
        <v>1916</v>
      </c>
    </row>
    <row r="662" spans="1:18" x14ac:dyDescent="0.3">
      <c r="A662" s="1"/>
      <c r="E662" s="367"/>
      <c r="F662" s="360"/>
      <c r="G662" s="361"/>
      <c r="J662" s="361"/>
      <c r="K662" s="367"/>
      <c r="N662"/>
      <c r="O662" s="286"/>
      <c r="P662" s="11" t="s">
        <v>879</v>
      </c>
      <c r="Q662" s="11" t="s">
        <v>883</v>
      </c>
      <c r="R662" t="s">
        <v>1917</v>
      </c>
    </row>
    <row r="663" spans="1:18" x14ac:dyDescent="0.3">
      <c r="A663" s="1"/>
      <c r="E663" s="367"/>
      <c r="F663" s="360"/>
      <c r="G663" s="361"/>
      <c r="J663" s="361"/>
      <c r="K663" s="367"/>
      <c r="N663"/>
      <c r="O663" s="286"/>
      <c r="P663" s="11" t="s">
        <v>880</v>
      </c>
      <c r="Q663" s="11" t="s">
        <v>883</v>
      </c>
      <c r="R663" t="s">
        <v>1917</v>
      </c>
    </row>
    <row r="664" spans="1:18" x14ac:dyDescent="0.3">
      <c r="A664" s="1"/>
      <c r="E664" s="367"/>
      <c r="F664" s="360"/>
      <c r="G664" s="361"/>
      <c r="J664" s="361"/>
      <c r="K664" s="367"/>
      <c r="N664"/>
      <c r="O664" s="286"/>
      <c r="P664" s="11" t="s">
        <v>881</v>
      </c>
      <c r="Q664" s="11" t="s">
        <v>883</v>
      </c>
      <c r="R664" t="s">
        <v>1917</v>
      </c>
    </row>
    <row r="665" spans="1:18" x14ac:dyDescent="0.3">
      <c r="A665" s="1"/>
      <c r="E665" s="367"/>
      <c r="F665" s="360"/>
      <c r="G665" s="361"/>
      <c r="J665" s="361"/>
      <c r="K665" s="367"/>
      <c r="N665"/>
      <c r="O665" s="286"/>
      <c r="P665" s="11" t="s">
        <v>884</v>
      </c>
      <c r="Q665" s="11" t="s">
        <v>882</v>
      </c>
      <c r="R665" t="s">
        <v>1918</v>
      </c>
    </row>
    <row r="666" spans="1:18" x14ac:dyDescent="0.3">
      <c r="E666" s="367"/>
      <c r="F666" s="360"/>
      <c r="G666" s="361"/>
      <c r="J666" s="361"/>
      <c r="K666" s="367"/>
      <c r="N666"/>
      <c r="O666" s="286"/>
      <c r="P666" s="11" t="s">
        <v>885</v>
      </c>
      <c r="Q666" s="11" t="s">
        <v>882</v>
      </c>
      <c r="R666" t="s">
        <v>1919</v>
      </c>
    </row>
    <row r="667" spans="1:18" x14ac:dyDescent="0.3">
      <c r="E667" s="367"/>
      <c r="F667" s="360"/>
      <c r="G667" s="361"/>
      <c r="J667" s="361"/>
      <c r="K667" s="367"/>
      <c r="N667"/>
      <c r="O667" s="286"/>
      <c r="P667" s="11" t="s">
        <v>886</v>
      </c>
      <c r="Q667" s="11" t="s">
        <v>2064</v>
      </c>
      <c r="R667" s="4" t="s">
        <v>1920</v>
      </c>
    </row>
    <row r="668" spans="1:18" x14ac:dyDescent="0.3">
      <c r="E668" s="367"/>
      <c r="F668" s="360"/>
      <c r="G668" s="361"/>
      <c r="J668" s="361"/>
      <c r="K668" s="367"/>
      <c r="N668"/>
      <c r="O668" s="286"/>
      <c r="P668" s="11" t="s">
        <v>887</v>
      </c>
      <c r="Q668" s="11" t="s">
        <v>2064</v>
      </c>
      <c r="R668" s="4" t="s">
        <v>1921</v>
      </c>
    </row>
    <row r="669" spans="1:18" ht="15" thickBot="1" x14ac:dyDescent="0.35">
      <c r="E669" s="367"/>
      <c r="F669" s="360"/>
      <c r="G669" s="361"/>
      <c r="J669" s="361"/>
      <c r="K669" s="367"/>
      <c r="N669"/>
      <c r="O669" s="286"/>
      <c r="P669" s="11" t="s">
        <v>888</v>
      </c>
      <c r="Q669" s="11" t="s">
        <v>2064</v>
      </c>
      <c r="R669" s="4" t="s">
        <v>1922</v>
      </c>
    </row>
    <row r="670" spans="1:18" ht="18.600000000000001" thickBot="1" x14ac:dyDescent="0.4">
      <c r="E670" s="367"/>
      <c r="F670" s="360"/>
      <c r="G670" s="361"/>
      <c r="J670" s="361"/>
      <c r="K670" s="367"/>
      <c r="N670"/>
      <c r="O670" s="332" t="s">
        <v>892</v>
      </c>
      <c r="P670" s="53"/>
      <c r="Q670" s="27"/>
      <c r="R670" s="16"/>
    </row>
    <row r="671" spans="1:18" x14ac:dyDescent="0.3">
      <c r="E671" s="367"/>
      <c r="F671" s="360"/>
      <c r="G671" s="361"/>
      <c r="J671" s="361"/>
      <c r="K671" s="367"/>
      <c r="N671"/>
      <c r="O671" s="295" t="s">
        <v>901</v>
      </c>
      <c r="P671" s="26" t="s">
        <v>893</v>
      </c>
      <c r="Q671" s="65" t="s">
        <v>168</v>
      </c>
      <c r="R671" s="66" t="s">
        <v>1924</v>
      </c>
    </row>
    <row r="672" spans="1:18" x14ac:dyDescent="0.3">
      <c r="E672" s="367"/>
      <c r="F672" s="360"/>
      <c r="G672" s="361"/>
      <c r="J672" s="361"/>
      <c r="K672" s="367"/>
      <c r="N672"/>
      <c r="O672" s="40" t="s">
        <v>902</v>
      </c>
      <c r="P672" s="11" t="s">
        <v>894</v>
      </c>
      <c r="Q672" s="96" t="s">
        <v>424</v>
      </c>
      <c r="R672" s="66" t="s">
        <v>1924</v>
      </c>
    </row>
    <row r="673" spans="5:18" x14ac:dyDescent="0.3">
      <c r="E673" s="367"/>
      <c r="F673" s="360"/>
      <c r="G673" s="361"/>
      <c r="J673" s="361"/>
      <c r="K673" s="367"/>
      <c r="N673"/>
      <c r="O673" s="40"/>
      <c r="P673" s="11" t="s">
        <v>895</v>
      </c>
      <c r="Q673" s="14" t="s">
        <v>424</v>
      </c>
      <c r="R673" s="66" t="s">
        <v>1924</v>
      </c>
    </row>
    <row r="674" spans="5:18" x14ac:dyDescent="0.3">
      <c r="E674" s="367"/>
      <c r="F674" s="360"/>
      <c r="G674" s="361"/>
      <c r="K674" s="367"/>
      <c r="O674" s="286"/>
      <c r="P674" s="11" t="s">
        <v>896</v>
      </c>
      <c r="Q674" s="14" t="s">
        <v>82</v>
      </c>
      <c r="R674" s="4" t="s">
        <v>1925</v>
      </c>
    </row>
    <row r="675" spans="5:18" x14ac:dyDescent="0.3">
      <c r="E675" s="367"/>
      <c r="F675" s="360"/>
      <c r="G675" s="361"/>
      <c r="K675" s="367"/>
      <c r="O675" s="286"/>
      <c r="P675" s="11" t="s">
        <v>897</v>
      </c>
      <c r="Q675" s="14" t="s">
        <v>82</v>
      </c>
      <c r="R675" s="4" t="s">
        <v>1926</v>
      </c>
    </row>
    <row r="676" spans="5:18" ht="15" thickBot="1" x14ac:dyDescent="0.35">
      <c r="E676" s="367"/>
      <c r="F676" s="360"/>
      <c r="G676" s="361"/>
      <c r="K676" s="367"/>
      <c r="M676" s="361"/>
      <c r="O676" s="339"/>
      <c r="P676" s="13" t="s">
        <v>898</v>
      </c>
      <c r="Q676" s="13" t="s">
        <v>2108</v>
      </c>
      <c r="R676" s="8" t="s">
        <v>1289</v>
      </c>
    </row>
    <row r="677" spans="5:18" ht="18.600000000000001" thickBot="1" x14ac:dyDescent="0.4">
      <c r="E677" s="367"/>
      <c r="F677" s="360"/>
      <c r="G677" s="361"/>
      <c r="J677" s="361"/>
      <c r="K677" s="367"/>
      <c r="L677" s="361"/>
      <c r="O677" s="332" t="s">
        <v>900</v>
      </c>
      <c r="P677" s="15"/>
      <c r="Q677" s="27"/>
      <c r="R677" s="16"/>
    </row>
    <row r="678" spans="5:18" x14ac:dyDescent="0.3">
      <c r="E678" s="367"/>
      <c r="F678" s="360"/>
      <c r="G678" s="361"/>
      <c r="J678" s="361"/>
      <c r="K678" s="367"/>
      <c r="L678" s="361"/>
      <c r="O678" s="419" t="s">
        <v>903</v>
      </c>
      <c r="P678" s="10" t="s">
        <v>2682</v>
      </c>
      <c r="Q678" s="14" t="s">
        <v>2065</v>
      </c>
      <c r="R678" s="6" t="s">
        <v>2685</v>
      </c>
    </row>
    <row r="679" spans="5:18" x14ac:dyDescent="0.3">
      <c r="E679" s="367"/>
      <c r="F679" s="360"/>
      <c r="G679" s="361"/>
      <c r="J679" s="361"/>
      <c r="K679" s="367"/>
      <c r="L679" s="361"/>
      <c r="O679" s="424" t="s">
        <v>2692</v>
      </c>
      <c r="P679" s="10" t="s">
        <v>2683</v>
      </c>
      <c r="Q679" s="14" t="s">
        <v>2065</v>
      </c>
      <c r="R679" s="6" t="s">
        <v>2684</v>
      </c>
    </row>
    <row r="680" spans="5:18" x14ac:dyDescent="0.3">
      <c r="E680" s="361"/>
      <c r="F680" s="360"/>
      <c r="G680" s="361"/>
      <c r="J680" s="361"/>
      <c r="K680" s="367"/>
      <c r="L680" s="361"/>
      <c r="N680"/>
      <c r="O680" s="420"/>
      <c r="P680" s="11" t="s">
        <v>2686</v>
      </c>
      <c r="Q680" s="11" t="s">
        <v>168</v>
      </c>
      <c r="R680" s="6" t="s">
        <v>2685</v>
      </c>
    </row>
    <row r="681" spans="5:18" x14ac:dyDescent="0.3">
      <c r="E681" s="361"/>
      <c r="F681" s="360"/>
      <c r="G681" s="361"/>
      <c r="J681" s="361"/>
      <c r="K681" s="367"/>
      <c r="L681" s="361"/>
      <c r="N681"/>
      <c r="O681" s="420"/>
      <c r="P681" s="11" t="s">
        <v>2687</v>
      </c>
      <c r="Q681" s="11" t="s">
        <v>168</v>
      </c>
      <c r="R681" s="6" t="s">
        <v>2684</v>
      </c>
    </row>
    <row r="682" spans="5:18" x14ac:dyDescent="0.3">
      <c r="E682" s="361"/>
      <c r="F682" s="360"/>
      <c r="G682" s="361"/>
      <c r="J682" s="361"/>
      <c r="K682" s="367"/>
      <c r="L682" s="361"/>
      <c r="N682"/>
      <c r="O682" s="420"/>
      <c r="P682" s="11" t="s">
        <v>2688</v>
      </c>
      <c r="Q682" s="11" t="s">
        <v>2689</v>
      </c>
      <c r="R682" s="4" t="s">
        <v>2690</v>
      </c>
    </row>
    <row r="683" spans="5:18" ht="15" thickBot="1" x14ac:dyDescent="0.35">
      <c r="E683" s="367"/>
      <c r="F683" s="360"/>
      <c r="G683" s="361"/>
      <c r="J683" s="361"/>
      <c r="K683" s="367"/>
      <c r="N683"/>
      <c r="O683" s="429"/>
      <c r="P683" s="11" t="s">
        <v>2691</v>
      </c>
      <c r="Q683" s="11" t="s">
        <v>2689</v>
      </c>
      <c r="R683" s="6" t="s">
        <v>2684</v>
      </c>
    </row>
    <row r="684" spans="5:18" ht="18.600000000000001" thickBot="1" x14ac:dyDescent="0.4">
      <c r="E684" s="367"/>
      <c r="F684" s="360"/>
      <c r="G684" s="361"/>
      <c r="J684" s="361"/>
      <c r="K684" s="367"/>
      <c r="N684"/>
      <c r="O684" s="332" t="s">
        <v>904</v>
      </c>
      <c r="P684" s="15"/>
      <c r="Q684" s="27"/>
      <c r="R684" s="16"/>
    </row>
    <row r="685" spans="5:18" x14ac:dyDescent="0.3">
      <c r="E685" s="361"/>
      <c r="F685" s="360"/>
      <c r="G685" s="361"/>
      <c r="J685" s="361"/>
      <c r="K685" s="367"/>
      <c r="L685" s="361"/>
      <c r="N685"/>
      <c r="O685" s="333" t="s">
        <v>908</v>
      </c>
      <c r="P685" s="14" t="s">
        <v>905</v>
      </c>
      <c r="Q685" s="14" t="s">
        <v>98</v>
      </c>
      <c r="R685" s="6" t="s">
        <v>1927</v>
      </c>
    </row>
    <row r="686" spans="5:18" x14ac:dyDescent="0.3">
      <c r="F686" s="360"/>
      <c r="G686" s="361"/>
      <c r="J686" s="361"/>
      <c r="K686" s="367"/>
      <c r="L686" s="361"/>
      <c r="N686"/>
      <c r="O686" s="286" t="s">
        <v>907</v>
      </c>
      <c r="P686" s="11"/>
      <c r="Q686" s="11"/>
      <c r="R686" s="4"/>
    </row>
    <row r="687" spans="5:18" ht="15" thickBot="1" x14ac:dyDescent="0.35">
      <c r="F687" s="360"/>
      <c r="G687" s="361"/>
      <c r="J687" s="361"/>
      <c r="K687" s="367"/>
      <c r="N687"/>
      <c r="O687" s="339"/>
      <c r="P687" s="13"/>
      <c r="Q687" s="13"/>
      <c r="R687" s="8"/>
    </row>
    <row r="688" spans="5:18" ht="18.600000000000001" thickBot="1" x14ac:dyDescent="0.4">
      <c r="F688" s="360"/>
      <c r="G688" s="361"/>
      <c r="J688" s="361"/>
      <c r="K688" s="367"/>
      <c r="N688"/>
      <c r="O688" s="332" t="s">
        <v>909</v>
      </c>
      <c r="P688" s="15"/>
      <c r="Q688" s="27"/>
      <c r="R688" s="16"/>
    </row>
    <row r="689" spans="1:18" x14ac:dyDescent="0.3">
      <c r="F689" s="360"/>
      <c r="G689" s="361"/>
      <c r="J689" s="361"/>
      <c r="K689" s="367"/>
      <c r="N689"/>
      <c r="O689" s="333" t="s">
        <v>936</v>
      </c>
      <c r="P689" s="65" t="s">
        <v>910</v>
      </c>
      <c r="Q689" s="96" t="s">
        <v>2064</v>
      </c>
      <c r="R689" s="66" t="s">
        <v>1931</v>
      </c>
    </row>
    <row r="690" spans="1:18" x14ac:dyDescent="0.3">
      <c r="E690" s="361"/>
      <c r="F690" s="360"/>
      <c r="G690" s="361"/>
      <c r="J690" s="361"/>
      <c r="K690" s="370"/>
      <c r="N690"/>
      <c r="O690" s="286" t="s">
        <v>937</v>
      </c>
      <c r="P690" s="65" t="s">
        <v>915</v>
      </c>
      <c r="Q690" s="96" t="s">
        <v>2064</v>
      </c>
      <c r="R690" s="66" t="s">
        <v>1933</v>
      </c>
    </row>
    <row r="691" spans="1:18" x14ac:dyDescent="0.3">
      <c r="E691" s="361"/>
      <c r="F691" s="360"/>
      <c r="G691" s="361"/>
      <c r="J691" s="361"/>
      <c r="K691" s="370"/>
      <c r="N691"/>
      <c r="O691" s="286"/>
      <c r="P691" s="65" t="s">
        <v>916</v>
      </c>
      <c r="Q691" s="96" t="s">
        <v>2064</v>
      </c>
      <c r="R691" s="66" t="s">
        <v>1932</v>
      </c>
    </row>
    <row r="692" spans="1:18" x14ac:dyDescent="0.3">
      <c r="E692" s="367"/>
      <c r="F692" s="360"/>
      <c r="G692" s="361"/>
      <c r="K692" s="367"/>
      <c r="O692" s="339"/>
      <c r="P692" s="65" t="s">
        <v>913</v>
      </c>
      <c r="Q692" s="96" t="s">
        <v>424</v>
      </c>
      <c r="R692" s="66" t="s">
        <v>1934</v>
      </c>
    </row>
    <row r="693" spans="1:18" x14ac:dyDescent="0.3">
      <c r="E693" s="367"/>
      <c r="F693" s="360"/>
      <c r="G693" s="361"/>
      <c r="K693" s="367"/>
      <c r="O693" s="350" t="s">
        <v>1351</v>
      </c>
      <c r="P693" s="65" t="s">
        <v>920</v>
      </c>
      <c r="Q693" s="96" t="s">
        <v>2072</v>
      </c>
      <c r="R693" s="66" t="s">
        <v>1932</v>
      </c>
    </row>
    <row r="694" spans="1:18" x14ac:dyDescent="0.3">
      <c r="E694" s="367"/>
      <c r="F694" s="360"/>
      <c r="G694" s="361"/>
      <c r="K694" s="367"/>
      <c r="O694" s="286"/>
      <c r="P694" s="65" t="s">
        <v>921</v>
      </c>
      <c r="Q694" s="96" t="s">
        <v>2071</v>
      </c>
      <c r="R694" s="66" t="s">
        <v>1933</v>
      </c>
    </row>
    <row r="695" spans="1:18" x14ac:dyDescent="0.3">
      <c r="O695" s="286"/>
      <c r="P695" s="65" t="s">
        <v>922</v>
      </c>
      <c r="Q695" s="96" t="s">
        <v>2070</v>
      </c>
      <c r="R695" s="66" t="s">
        <v>1933</v>
      </c>
    </row>
    <row r="696" spans="1:18" ht="18" x14ac:dyDescent="0.35">
      <c r="A696" s="365"/>
      <c r="E696" s="367"/>
      <c r="F696" s="360"/>
      <c r="G696" s="361"/>
      <c r="K696" s="361"/>
      <c r="L696" s="367"/>
      <c r="M696" s="367"/>
      <c r="N696" s="359"/>
      <c r="O696" s="286"/>
      <c r="P696" s="65" t="s">
        <v>914</v>
      </c>
      <c r="Q696" s="96" t="s">
        <v>424</v>
      </c>
      <c r="R696" s="66" t="s">
        <v>1928</v>
      </c>
    </row>
    <row r="697" spans="1:18" x14ac:dyDescent="0.3">
      <c r="A697" s="366"/>
      <c r="C697" s="367"/>
      <c r="E697" s="367"/>
      <c r="K697" s="361"/>
      <c r="L697" s="367"/>
      <c r="M697" s="367"/>
      <c r="N697" s="359"/>
      <c r="O697" s="286"/>
      <c r="P697" s="65" t="s">
        <v>924</v>
      </c>
      <c r="Q697" s="96" t="s">
        <v>2064</v>
      </c>
      <c r="R697" s="66" t="s">
        <v>1929</v>
      </c>
    </row>
    <row r="698" spans="1:18" x14ac:dyDescent="0.3">
      <c r="A698" s="1"/>
      <c r="C698" s="367"/>
      <c r="E698" s="367"/>
      <c r="K698" s="361"/>
      <c r="L698" s="367"/>
      <c r="M698" s="367"/>
      <c r="N698" s="359"/>
      <c r="O698" s="286"/>
      <c r="P698" s="65" t="s">
        <v>925</v>
      </c>
      <c r="Q698" s="96" t="s">
        <v>2064</v>
      </c>
      <c r="R698" s="66" t="s">
        <v>1929</v>
      </c>
    </row>
    <row r="699" spans="1:18" x14ac:dyDescent="0.3">
      <c r="A699" s="1"/>
      <c r="E699" s="367"/>
      <c r="J699" s="361"/>
      <c r="K699" s="361"/>
      <c r="L699" s="367"/>
      <c r="M699" s="367"/>
      <c r="O699" s="286"/>
      <c r="P699" s="65" t="s">
        <v>926</v>
      </c>
      <c r="Q699" s="96" t="s">
        <v>2064</v>
      </c>
      <c r="R699" s="66" t="s">
        <v>1929</v>
      </c>
    </row>
    <row r="700" spans="1:18" x14ac:dyDescent="0.3">
      <c r="E700" s="361"/>
      <c r="F700" s="360"/>
      <c r="G700" s="361"/>
      <c r="J700" s="361"/>
      <c r="K700" s="361"/>
      <c r="L700" s="367"/>
      <c r="M700" s="367"/>
      <c r="O700" s="286"/>
      <c r="P700" s="65" t="s">
        <v>927</v>
      </c>
      <c r="Q700" s="96" t="s">
        <v>2064</v>
      </c>
      <c r="R700" s="66" t="s">
        <v>1929</v>
      </c>
    </row>
    <row r="701" spans="1:18" x14ac:dyDescent="0.3">
      <c r="D701" s="361"/>
      <c r="E701" s="361"/>
      <c r="F701" s="360"/>
      <c r="G701" s="361"/>
      <c r="H701" s="361"/>
      <c r="I701" s="361"/>
      <c r="J701" s="361"/>
      <c r="K701" s="361"/>
      <c r="L701" s="361"/>
      <c r="M701" s="361"/>
      <c r="O701" s="286"/>
      <c r="P701" s="65" t="s">
        <v>933</v>
      </c>
      <c r="Q701" s="65" t="s">
        <v>82</v>
      </c>
      <c r="R701" s="66" t="s">
        <v>1930</v>
      </c>
    </row>
    <row r="702" spans="1:18" x14ac:dyDescent="0.3">
      <c r="O702" s="286"/>
      <c r="P702" s="65" t="s">
        <v>934</v>
      </c>
      <c r="Q702" s="65" t="s">
        <v>82</v>
      </c>
      <c r="R702" s="66" t="s">
        <v>1930</v>
      </c>
    </row>
    <row r="703" spans="1:18" ht="18.600000000000001" thickBot="1" x14ac:dyDescent="0.4">
      <c r="A703" s="365"/>
      <c r="D703" s="367"/>
      <c r="E703" s="367"/>
      <c r="F703" s="368"/>
      <c r="O703" s="286"/>
      <c r="P703" s="65" t="s">
        <v>935</v>
      </c>
      <c r="Q703" s="65" t="s">
        <v>82</v>
      </c>
      <c r="R703" s="66" t="s">
        <v>1930</v>
      </c>
    </row>
    <row r="704" spans="1:18" ht="18.600000000000001" thickBot="1" x14ac:dyDescent="0.4">
      <c r="D704" s="367"/>
      <c r="E704" s="367"/>
      <c r="F704" s="368"/>
      <c r="O704" s="332" t="s">
        <v>938</v>
      </c>
      <c r="P704" s="53"/>
      <c r="Q704" s="27"/>
      <c r="R704" s="16"/>
    </row>
    <row r="705" spans="1:18" x14ac:dyDescent="0.3">
      <c r="A705" s="369"/>
      <c r="D705" s="367"/>
      <c r="E705" s="367"/>
      <c r="F705" s="368"/>
      <c r="O705" s="338" t="s">
        <v>944</v>
      </c>
      <c r="P705" s="65" t="s">
        <v>939</v>
      </c>
      <c r="Q705" s="96" t="s">
        <v>2085</v>
      </c>
      <c r="R705" s="66" t="s">
        <v>1935</v>
      </c>
    </row>
    <row r="706" spans="1:18" x14ac:dyDescent="0.3">
      <c r="O706" s="338" t="s">
        <v>945</v>
      </c>
      <c r="P706" s="65" t="s">
        <v>941</v>
      </c>
      <c r="Q706" s="96" t="s">
        <v>2085</v>
      </c>
      <c r="R706" s="66" t="s">
        <v>1936</v>
      </c>
    </row>
    <row r="707" spans="1:18" ht="18" x14ac:dyDescent="0.35">
      <c r="A707" s="365"/>
      <c r="D707" s="367"/>
      <c r="E707" s="367"/>
      <c r="F707" s="360"/>
      <c r="G707" s="361"/>
      <c r="H707" s="367"/>
      <c r="I707" s="367"/>
      <c r="K707" s="361"/>
      <c r="L707" s="361"/>
      <c r="O707" s="345"/>
      <c r="P707" s="65" t="s">
        <v>942</v>
      </c>
      <c r="Q707" s="96" t="s">
        <v>2085</v>
      </c>
      <c r="R707" s="66" t="s">
        <v>1308</v>
      </c>
    </row>
    <row r="708" spans="1:18" ht="15" thickBot="1" x14ac:dyDescent="0.35">
      <c r="A708" s="369"/>
      <c r="D708" s="367"/>
      <c r="E708" s="367"/>
      <c r="F708" s="368"/>
      <c r="G708" s="367"/>
      <c r="H708" s="367"/>
      <c r="I708" s="367"/>
      <c r="O708" s="354"/>
      <c r="P708" s="84" t="s">
        <v>943</v>
      </c>
      <c r="Q708" s="96" t="s">
        <v>2085</v>
      </c>
      <c r="R708" s="76" t="s">
        <v>1308</v>
      </c>
    </row>
    <row r="709" spans="1:18" ht="18.600000000000001" thickBot="1" x14ac:dyDescent="0.4">
      <c r="D709" s="367"/>
      <c r="E709" s="367"/>
      <c r="F709" s="368"/>
      <c r="G709" s="367"/>
      <c r="H709" s="367"/>
      <c r="I709" s="367"/>
      <c r="O709" s="355" t="s">
        <v>1309</v>
      </c>
      <c r="P709" s="98"/>
      <c r="Q709" s="99"/>
      <c r="R709" s="100"/>
    </row>
    <row r="710" spans="1:18" x14ac:dyDescent="0.3">
      <c r="O710" s="336" t="s">
        <v>1329</v>
      </c>
      <c r="P710" s="102" t="s">
        <v>1310</v>
      </c>
      <c r="Q710" s="96" t="s">
        <v>424</v>
      </c>
      <c r="R710" s="68" t="s">
        <v>1937</v>
      </c>
    </row>
    <row r="711" spans="1:18" ht="18" x14ac:dyDescent="0.35">
      <c r="A711" s="365"/>
      <c r="D711" s="367"/>
      <c r="E711" s="367"/>
      <c r="F711" s="368"/>
      <c r="G711" s="367"/>
      <c r="H711" s="367"/>
      <c r="I711" s="361"/>
      <c r="J711" s="367"/>
      <c r="K711" s="367"/>
      <c r="L711" s="367"/>
      <c r="M711" s="367"/>
      <c r="N711" s="359"/>
      <c r="O711" s="344" t="s">
        <v>1330</v>
      </c>
      <c r="P711" s="96" t="s">
        <v>1311</v>
      </c>
      <c r="Q711" s="96" t="s">
        <v>424</v>
      </c>
      <c r="R711" s="68" t="s">
        <v>1938</v>
      </c>
    </row>
    <row r="712" spans="1:18" x14ac:dyDescent="0.3">
      <c r="A712" s="369"/>
      <c r="B712" s="367"/>
      <c r="C712" s="367"/>
      <c r="D712" s="367"/>
      <c r="E712" s="367"/>
      <c r="F712" s="368"/>
      <c r="G712" s="367"/>
      <c r="H712" s="367"/>
      <c r="I712" s="361"/>
      <c r="J712" s="367"/>
      <c r="K712" s="361"/>
      <c r="L712" s="367"/>
      <c r="M712" s="367"/>
      <c r="N712" s="359"/>
      <c r="O712" s="286"/>
      <c r="P712" s="96" t="s">
        <v>1312</v>
      </c>
      <c r="Q712" s="96" t="s">
        <v>424</v>
      </c>
      <c r="R712" s="68" t="s">
        <v>1938</v>
      </c>
    </row>
    <row r="713" spans="1:18" x14ac:dyDescent="0.3">
      <c r="B713" s="367"/>
      <c r="C713" s="367"/>
      <c r="D713" s="367"/>
      <c r="E713" s="367"/>
      <c r="F713" s="368"/>
      <c r="G713" s="367"/>
      <c r="H713" s="367"/>
      <c r="I713" s="361"/>
      <c r="J713" s="367"/>
      <c r="K713" s="361"/>
      <c r="L713" s="367"/>
      <c r="M713" s="367"/>
      <c r="N713" s="359"/>
      <c r="O713" s="286"/>
      <c r="P713" s="96" t="s">
        <v>1313</v>
      </c>
      <c r="Q713" s="96" t="s">
        <v>424</v>
      </c>
      <c r="R713" s="68" t="s">
        <v>1938</v>
      </c>
    </row>
    <row r="714" spans="1:18" x14ac:dyDescent="0.3">
      <c r="B714" s="367"/>
      <c r="C714" s="367"/>
      <c r="D714" s="367"/>
      <c r="E714" s="367"/>
      <c r="F714" s="368"/>
      <c r="G714" s="367"/>
      <c r="H714" s="367"/>
      <c r="I714" s="361"/>
      <c r="J714" s="367"/>
      <c r="K714" s="367"/>
      <c r="L714" s="367"/>
      <c r="M714" s="367"/>
      <c r="N714" s="359"/>
      <c r="O714" s="286"/>
      <c r="P714" s="11" t="s">
        <v>1315</v>
      </c>
      <c r="Q714" s="96" t="s">
        <v>424</v>
      </c>
      <c r="R714" s="68" t="s">
        <v>1938</v>
      </c>
    </row>
    <row r="715" spans="1:18" x14ac:dyDescent="0.3">
      <c r="B715" s="367"/>
      <c r="C715" s="367"/>
      <c r="D715" s="367"/>
      <c r="E715" s="367"/>
      <c r="F715" s="368"/>
      <c r="G715" s="367"/>
      <c r="H715" s="367"/>
      <c r="I715" s="361"/>
      <c r="J715" s="367"/>
      <c r="K715" s="361"/>
      <c r="L715" s="367"/>
      <c r="M715" s="367"/>
      <c r="N715" s="359"/>
      <c r="O715" s="286"/>
      <c r="P715" s="11" t="s">
        <v>1316</v>
      </c>
      <c r="Q715" s="96" t="s">
        <v>2071</v>
      </c>
      <c r="R715" s="68" t="s">
        <v>1939</v>
      </c>
    </row>
    <row r="716" spans="1:18" x14ac:dyDescent="0.3">
      <c r="A716" s="359"/>
      <c r="B716" s="367"/>
      <c r="C716" s="367"/>
      <c r="D716" s="367"/>
      <c r="E716" s="367"/>
      <c r="F716" s="368"/>
      <c r="G716" s="367"/>
      <c r="H716" s="367"/>
      <c r="I716" s="361"/>
      <c r="J716" s="367"/>
      <c r="K716" s="361"/>
      <c r="L716" s="367"/>
      <c r="M716" s="367"/>
      <c r="N716" s="359"/>
      <c r="O716" s="286"/>
      <c r="P716" s="11" t="s">
        <v>1317</v>
      </c>
      <c r="Q716" s="96" t="s">
        <v>2071</v>
      </c>
      <c r="R716" s="68" t="s">
        <v>1940</v>
      </c>
    </row>
    <row r="717" spans="1:18" x14ac:dyDescent="0.3">
      <c r="B717" s="367"/>
      <c r="C717" s="367"/>
      <c r="D717" s="367"/>
      <c r="E717" s="367"/>
      <c r="F717" s="368"/>
      <c r="G717" s="367"/>
      <c r="H717" s="367"/>
      <c r="I717" s="361"/>
      <c r="J717" s="367"/>
      <c r="K717" s="361"/>
      <c r="L717" s="367"/>
      <c r="M717" s="367"/>
      <c r="N717" s="359"/>
      <c r="O717" s="286"/>
      <c r="P717" s="11" t="s">
        <v>1318</v>
      </c>
      <c r="Q717" s="96" t="s">
        <v>2070</v>
      </c>
      <c r="R717" s="68" t="s">
        <v>1941</v>
      </c>
    </row>
    <row r="718" spans="1:18" x14ac:dyDescent="0.3">
      <c r="B718" s="367"/>
      <c r="C718" s="367"/>
      <c r="D718" s="367"/>
      <c r="E718" s="367"/>
      <c r="F718" s="368"/>
      <c r="G718" s="367"/>
      <c r="H718" s="367"/>
      <c r="I718" s="361"/>
      <c r="J718" s="367"/>
      <c r="K718" s="367"/>
      <c r="L718" s="367"/>
      <c r="M718" s="367"/>
      <c r="N718" s="359"/>
      <c r="O718" s="286"/>
      <c r="P718" s="11" t="s">
        <v>1319</v>
      </c>
      <c r="Q718" s="96" t="s">
        <v>2070</v>
      </c>
      <c r="R718" s="68" t="s">
        <v>1942</v>
      </c>
    </row>
    <row r="719" spans="1:18" x14ac:dyDescent="0.3">
      <c r="B719" s="367"/>
      <c r="C719" s="367"/>
      <c r="D719" s="367"/>
      <c r="E719" s="367"/>
      <c r="F719" s="368"/>
      <c r="G719" s="367"/>
      <c r="H719" s="367"/>
      <c r="I719" s="361"/>
      <c r="J719" s="367"/>
      <c r="K719" s="361"/>
      <c r="L719" s="367"/>
      <c r="M719" s="367"/>
      <c r="N719" s="359"/>
      <c r="O719" s="286"/>
      <c r="P719" s="11" t="s">
        <v>1320</v>
      </c>
      <c r="Q719" s="96" t="s">
        <v>2071</v>
      </c>
      <c r="R719" s="68" t="s">
        <v>1943</v>
      </c>
    </row>
    <row r="720" spans="1:18" x14ac:dyDescent="0.3">
      <c r="B720" s="367"/>
      <c r="C720" s="367"/>
      <c r="D720" s="367"/>
      <c r="E720" s="367"/>
      <c r="F720" s="368"/>
      <c r="G720" s="367"/>
      <c r="H720" s="367"/>
      <c r="I720" s="361"/>
      <c r="J720" s="367"/>
      <c r="K720" s="361"/>
      <c r="L720" s="367"/>
      <c r="M720" s="367"/>
      <c r="N720" s="359"/>
      <c r="O720" s="286"/>
      <c r="P720" s="11" t="s">
        <v>1321</v>
      </c>
      <c r="Q720" s="96" t="s">
        <v>2071</v>
      </c>
      <c r="R720" s="68" t="s">
        <v>1944</v>
      </c>
    </row>
    <row r="721" spans="1:18" x14ac:dyDescent="0.3">
      <c r="B721" s="367"/>
      <c r="C721" s="367"/>
      <c r="D721" s="367"/>
      <c r="E721" s="367"/>
      <c r="F721" s="368"/>
      <c r="G721" s="367"/>
      <c r="H721" s="367"/>
      <c r="I721" s="361"/>
      <c r="J721" s="367"/>
      <c r="K721" s="361"/>
      <c r="L721" s="367"/>
      <c r="M721" s="367"/>
      <c r="N721" s="359"/>
      <c r="O721" s="339"/>
      <c r="P721" s="11" t="s">
        <v>1322</v>
      </c>
      <c r="Q721" s="96" t="s">
        <v>2070</v>
      </c>
      <c r="R721" s="68" t="s">
        <v>1945</v>
      </c>
    </row>
    <row r="722" spans="1:18" x14ac:dyDescent="0.3">
      <c r="B722" s="367"/>
      <c r="C722" s="367"/>
      <c r="D722" s="367"/>
      <c r="E722" s="367"/>
      <c r="F722" s="368"/>
      <c r="G722" s="367"/>
      <c r="H722" s="367"/>
      <c r="I722" s="361"/>
      <c r="J722" s="367"/>
      <c r="K722" s="361"/>
      <c r="L722" s="367"/>
      <c r="M722" s="367"/>
      <c r="N722" s="359"/>
      <c r="O722" s="286"/>
      <c r="P722" s="11" t="s">
        <v>1323</v>
      </c>
      <c r="Q722" s="96" t="s">
        <v>2070</v>
      </c>
      <c r="R722" s="68" t="s">
        <v>1946</v>
      </c>
    </row>
    <row r="723" spans="1:18" x14ac:dyDescent="0.3">
      <c r="B723" s="367"/>
      <c r="C723" s="367"/>
      <c r="D723" s="367"/>
      <c r="E723" s="367"/>
      <c r="F723" s="368"/>
      <c r="G723" s="367"/>
      <c r="H723" s="367"/>
      <c r="I723" s="361"/>
      <c r="J723" s="367"/>
      <c r="K723" s="367"/>
      <c r="L723" s="367"/>
      <c r="M723" s="367"/>
      <c r="N723" s="359"/>
      <c r="O723" s="286"/>
      <c r="P723" s="11" t="s">
        <v>1324</v>
      </c>
      <c r="Q723" s="11" t="s">
        <v>15</v>
      </c>
      <c r="R723" s="4" t="s">
        <v>1947</v>
      </c>
    </row>
    <row r="724" spans="1:18" x14ac:dyDescent="0.3">
      <c r="B724" s="367"/>
      <c r="C724" s="367"/>
      <c r="D724" s="367"/>
      <c r="E724" s="367"/>
      <c r="F724" s="368"/>
      <c r="G724" s="367"/>
      <c r="H724" s="367"/>
      <c r="I724" s="361"/>
      <c r="J724" s="367"/>
      <c r="K724" s="367"/>
      <c r="L724" s="367"/>
      <c r="M724" s="367"/>
      <c r="N724" s="359"/>
      <c r="O724" s="286"/>
      <c r="P724" s="54" t="s">
        <v>1325</v>
      </c>
      <c r="Q724" s="11" t="s">
        <v>15</v>
      </c>
      <c r="R724" s="4" t="s">
        <v>1948</v>
      </c>
    </row>
    <row r="725" spans="1:18" x14ac:dyDescent="0.3">
      <c r="B725" s="367"/>
      <c r="C725" s="367"/>
      <c r="D725" s="367"/>
      <c r="E725" s="367"/>
      <c r="F725" s="368"/>
      <c r="G725" s="367"/>
      <c r="H725" s="367"/>
      <c r="I725" s="361"/>
      <c r="J725" s="367"/>
      <c r="K725" s="367"/>
      <c r="L725" s="367"/>
      <c r="M725" s="367"/>
      <c r="N725" s="359"/>
      <c r="O725" s="286"/>
      <c r="P725" s="54" t="s">
        <v>1326</v>
      </c>
      <c r="Q725" s="11" t="s">
        <v>15</v>
      </c>
      <c r="R725" s="4" t="s">
        <v>1949</v>
      </c>
    </row>
    <row r="726" spans="1:18" ht="15" thickBot="1" x14ac:dyDescent="0.35">
      <c r="B726" s="367"/>
      <c r="C726" s="367"/>
      <c r="O726" s="339"/>
      <c r="P726" s="13" t="s">
        <v>1327</v>
      </c>
      <c r="Q726" s="13" t="s">
        <v>15</v>
      </c>
      <c r="R726" s="8" t="s">
        <v>1948</v>
      </c>
    </row>
    <row r="727" spans="1:18" ht="18.600000000000001" thickBot="1" x14ac:dyDescent="0.4">
      <c r="A727" s="365"/>
      <c r="D727" s="367"/>
      <c r="E727" s="367"/>
      <c r="F727" s="360"/>
      <c r="G727" s="361"/>
      <c r="H727" s="367"/>
      <c r="I727" s="367"/>
      <c r="J727" s="367"/>
      <c r="K727" s="367"/>
      <c r="L727" s="361"/>
      <c r="M727" s="367"/>
      <c r="N727" s="359"/>
      <c r="O727" s="332" t="s">
        <v>1524</v>
      </c>
      <c r="P727" s="98"/>
      <c r="Q727" s="99"/>
      <c r="R727" s="100"/>
    </row>
    <row r="728" spans="1:18" x14ac:dyDescent="0.3">
      <c r="A728" s="366"/>
      <c r="B728" s="367"/>
      <c r="C728" s="367"/>
      <c r="D728" s="367"/>
      <c r="E728" s="367"/>
      <c r="F728" s="360"/>
      <c r="G728" s="361"/>
      <c r="H728" s="367"/>
      <c r="I728" s="367"/>
      <c r="J728" s="367"/>
      <c r="K728" s="367"/>
      <c r="L728" s="361"/>
      <c r="M728" s="367"/>
      <c r="N728" s="359"/>
      <c r="O728" s="291" t="s">
        <v>1357</v>
      </c>
      <c r="P728" s="14" t="s">
        <v>1491</v>
      </c>
      <c r="Q728" s="14"/>
      <c r="R728" s="6"/>
    </row>
    <row r="729" spans="1:18" ht="15" thickBot="1" x14ac:dyDescent="0.35">
      <c r="A729" s="366"/>
      <c r="B729" s="367"/>
      <c r="C729" s="367"/>
      <c r="D729" s="367"/>
      <c r="E729" s="367"/>
      <c r="F729" s="360"/>
      <c r="G729" s="361"/>
      <c r="H729" s="361"/>
      <c r="I729" s="361"/>
      <c r="J729" s="361"/>
      <c r="K729" s="361"/>
      <c r="L729" s="361"/>
      <c r="M729" s="361"/>
      <c r="N729" s="359"/>
      <c r="O729" s="356" t="s">
        <v>1489</v>
      </c>
      <c r="P729" s="13"/>
      <c r="Q729" s="13"/>
      <c r="R729" s="57"/>
    </row>
    <row r="730" spans="1:18" ht="18.600000000000001" thickBot="1" x14ac:dyDescent="0.4">
      <c r="A730" s="121"/>
      <c r="B730" s="367"/>
      <c r="C730" s="367"/>
      <c r="D730" s="367"/>
      <c r="E730" s="367"/>
      <c r="F730" s="360"/>
      <c r="G730" s="361"/>
      <c r="H730" s="361"/>
      <c r="I730" s="361"/>
      <c r="J730" s="361"/>
      <c r="K730" s="361"/>
      <c r="L730" s="361"/>
      <c r="M730" s="361"/>
      <c r="N730" s="359"/>
      <c r="O730" s="355" t="s">
        <v>1445</v>
      </c>
      <c r="P730" s="98"/>
      <c r="Q730" s="99"/>
      <c r="R730" s="100"/>
    </row>
    <row r="731" spans="1:18" x14ac:dyDescent="0.3">
      <c r="A731" s="121"/>
      <c r="B731" s="367"/>
      <c r="C731" s="367"/>
      <c r="D731" s="367"/>
      <c r="E731" s="367"/>
      <c r="F731" s="368"/>
      <c r="G731" s="367"/>
      <c r="H731" s="367"/>
      <c r="I731" s="367"/>
      <c r="J731" s="367"/>
      <c r="K731" s="367"/>
      <c r="L731" s="367"/>
      <c r="M731" s="367"/>
      <c r="N731" s="121"/>
      <c r="O731" s="291" t="s">
        <v>1357</v>
      </c>
      <c r="P731" s="14" t="s">
        <v>1490</v>
      </c>
      <c r="Q731" s="14"/>
      <c r="R731" s="6"/>
    </row>
    <row r="732" spans="1:18" ht="18.600000000000001" thickBot="1" x14ac:dyDescent="0.4">
      <c r="A732" s="380"/>
      <c r="B732" s="367"/>
      <c r="C732" s="367"/>
      <c r="D732" s="367"/>
      <c r="E732" s="367"/>
      <c r="F732" s="368"/>
      <c r="G732" s="367"/>
      <c r="H732" s="367"/>
      <c r="I732" s="367"/>
      <c r="J732" s="370"/>
      <c r="K732" s="361"/>
      <c r="L732" s="370"/>
      <c r="M732" s="367"/>
      <c r="N732" s="359"/>
      <c r="O732" s="357" t="s">
        <v>1492</v>
      </c>
      <c r="P732" s="13"/>
      <c r="Q732" s="13"/>
      <c r="R732" s="8"/>
    </row>
    <row r="733" spans="1:18" ht="18.600000000000001" thickBot="1" x14ac:dyDescent="0.4">
      <c r="A733" s="366"/>
      <c r="B733" s="370"/>
      <c r="C733" s="370"/>
      <c r="D733" s="367"/>
      <c r="E733" s="367"/>
      <c r="F733" s="368"/>
      <c r="G733" s="367"/>
      <c r="H733" s="367"/>
      <c r="I733" s="367"/>
      <c r="J733" s="370"/>
      <c r="K733" s="361"/>
      <c r="L733" s="370"/>
      <c r="M733" s="367"/>
      <c r="N733" s="359"/>
      <c r="O733" s="343" t="s">
        <v>1359</v>
      </c>
      <c r="P733" s="27"/>
      <c r="Q733" s="27"/>
      <c r="R733" s="16"/>
    </row>
    <row r="734" spans="1:18" x14ac:dyDescent="0.3">
      <c r="A734" s="367"/>
      <c r="B734" s="370"/>
      <c r="C734" s="370"/>
      <c r="D734" s="367"/>
      <c r="E734" s="367"/>
      <c r="F734" s="368"/>
      <c r="G734" s="367"/>
      <c r="H734" s="367"/>
      <c r="I734" s="367"/>
      <c r="J734" s="370"/>
      <c r="K734" s="361"/>
      <c r="L734" s="370"/>
      <c r="M734" s="367"/>
      <c r="N734" s="359"/>
      <c r="O734" s="336" t="s">
        <v>1382</v>
      </c>
      <c r="P734" s="14" t="s">
        <v>1360</v>
      </c>
      <c r="Q734" s="14" t="s">
        <v>424</v>
      </c>
      <c r="R734" s="6" t="s">
        <v>1950</v>
      </c>
    </row>
    <row r="735" spans="1:18" x14ac:dyDescent="0.3">
      <c r="B735" s="370"/>
      <c r="C735" s="370"/>
      <c r="D735" s="367"/>
      <c r="E735" s="367"/>
      <c r="F735" s="368"/>
      <c r="G735" s="367"/>
      <c r="H735" s="367"/>
      <c r="K735" s="361"/>
      <c r="L735" s="370"/>
      <c r="M735" s="367"/>
      <c r="N735" s="359"/>
      <c r="O735" s="40" t="s">
        <v>1383</v>
      </c>
      <c r="P735" s="11" t="s">
        <v>1362</v>
      </c>
      <c r="Q735" s="14" t="s">
        <v>424</v>
      </c>
      <c r="R735" s="4" t="s">
        <v>1951</v>
      </c>
    </row>
    <row r="736" spans="1:18" x14ac:dyDescent="0.3">
      <c r="B736" s="370"/>
      <c r="C736" s="370"/>
      <c r="K736" s="361"/>
      <c r="L736" s="370"/>
      <c r="N736" s="359"/>
      <c r="O736" s="286"/>
      <c r="P736" s="11" t="s">
        <v>1363</v>
      </c>
      <c r="Q736" s="11" t="s">
        <v>98</v>
      </c>
      <c r="R736" s="4" t="s">
        <v>1952</v>
      </c>
    </row>
    <row r="737" spans="1:18" x14ac:dyDescent="0.3">
      <c r="C737" s="370"/>
      <c r="L737" s="370"/>
      <c r="N737" s="359"/>
      <c r="O737" s="339"/>
      <c r="P737" s="13" t="s">
        <v>1365</v>
      </c>
      <c r="Q737" s="13" t="s">
        <v>82</v>
      </c>
      <c r="R737" s="8" t="s">
        <v>1953</v>
      </c>
    </row>
    <row r="738" spans="1:18" x14ac:dyDescent="0.3">
      <c r="C738" s="370"/>
      <c r="L738" s="370"/>
      <c r="N738" s="359"/>
      <c r="O738" s="286"/>
      <c r="P738" s="11" t="s">
        <v>1366</v>
      </c>
      <c r="Q738" s="13" t="s">
        <v>82</v>
      </c>
      <c r="R738" s="4" t="s">
        <v>1954</v>
      </c>
    </row>
    <row r="739" spans="1:18" ht="15" thickBot="1" x14ac:dyDescent="0.35">
      <c r="C739" s="370"/>
      <c r="N739" s="359"/>
      <c r="O739" s="339"/>
      <c r="P739" s="13" t="s">
        <v>1380</v>
      </c>
      <c r="Q739" s="182" t="s">
        <v>1381</v>
      </c>
      <c r="R739" s="8" t="s">
        <v>1955</v>
      </c>
    </row>
    <row r="740" spans="1:18" ht="18.600000000000001" thickBot="1" x14ac:dyDescent="0.4">
      <c r="C740" s="370"/>
      <c r="N740" s="359"/>
      <c r="O740" s="332" t="s">
        <v>1385</v>
      </c>
      <c r="P740" s="53"/>
      <c r="Q740" s="27"/>
      <c r="R740" s="16"/>
    </row>
    <row r="741" spans="1:18" x14ac:dyDescent="0.3">
      <c r="C741" s="370"/>
      <c r="L741" s="370"/>
      <c r="N741" s="359"/>
      <c r="O741" s="336" t="s">
        <v>1393</v>
      </c>
      <c r="P741" s="14" t="s">
        <v>1390</v>
      </c>
      <c r="Q741" s="14" t="s">
        <v>2069</v>
      </c>
      <c r="R741" s="6" t="s">
        <v>252</v>
      </c>
    </row>
    <row r="742" spans="1:18" x14ac:dyDescent="0.3">
      <c r="C742" s="370"/>
      <c r="L742" s="370"/>
      <c r="N742" s="359"/>
      <c r="O742" s="40" t="s">
        <v>1394</v>
      </c>
      <c r="P742" s="11" t="s">
        <v>1389</v>
      </c>
      <c r="Q742" s="11" t="s">
        <v>2069</v>
      </c>
      <c r="R742" s="4" t="s">
        <v>252</v>
      </c>
    </row>
    <row r="743" spans="1:18" x14ac:dyDescent="0.3">
      <c r="C743" s="370"/>
      <c r="N743" s="359"/>
      <c r="O743" s="339"/>
      <c r="P743" s="13" t="s">
        <v>1391</v>
      </c>
      <c r="Q743" s="11" t="s">
        <v>308</v>
      </c>
      <c r="R743" s="4" t="s">
        <v>252</v>
      </c>
    </row>
    <row r="744" spans="1:18" x14ac:dyDescent="0.3">
      <c r="C744" s="370"/>
      <c r="N744" s="359"/>
      <c r="O744" s="286"/>
      <c r="P744" s="11" t="s">
        <v>1392</v>
      </c>
      <c r="Q744" s="11" t="s">
        <v>2071</v>
      </c>
      <c r="R744" s="4" t="s">
        <v>252</v>
      </c>
    </row>
    <row r="745" spans="1:18" x14ac:dyDescent="0.3">
      <c r="C745" s="370"/>
      <c r="K745" s="361"/>
      <c r="O745" s="286"/>
      <c r="P745" s="11" t="s">
        <v>1386</v>
      </c>
      <c r="Q745" s="11" t="s">
        <v>2109</v>
      </c>
      <c r="R745" s="4"/>
    </row>
    <row r="746" spans="1:18" x14ac:dyDescent="0.3">
      <c r="F746" s="360"/>
      <c r="I746" s="361"/>
      <c r="K746" s="361"/>
      <c r="L746" s="361"/>
      <c r="O746" s="286"/>
      <c r="P746" s="11" t="s">
        <v>1387</v>
      </c>
      <c r="Q746" s="11" t="s">
        <v>314</v>
      </c>
      <c r="R746" s="4" t="s">
        <v>252</v>
      </c>
    </row>
    <row r="747" spans="1:18" ht="15" thickBot="1" x14ac:dyDescent="0.35">
      <c r="B747" s="381"/>
      <c r="F747" s="360"/>
      <c r="I747" s="361"/>
      <c r="K747" s="361"/>
      <c r="L747" s="361"/>
      <c r="O747" s="339"/>
      <c r="P747" s="13" t="s">
        <v>1388</v>
      </c>
      <c r="Q747" s="13" t="s">
        <v>314</v>
      </c>
      <c r="R747" s="8" t="s">
        <v>252</v>
      </c>
    </row>
    <row r="748" spans="1:18" ht="18.600000000000001" thickBot="1" x14ac:dyDescent="0.4">
      <c r="B748" s="381"/>
      <c r="F748" s="360"/>
      <c r="I748" s="361"/>
      <c r="K748" s="361"/>
      <c r="L748" s="361"/>
      <c r="O748" s="332" t="s">
        <v>1395</v>
      </c>
      <c r="P748" s="53"/>
      <c r="Q748" s="27"/>
      <c r="R748" s="16"/>
    </row>
    <row r="749" spans="1:18" x14ac:dyDescent="0.3">
      <c r="D749" s="367"/>
      <c r="E749" s="367"/>
      <c r="F749" s="382"/>
      <c r="G749" s="367"/>
      <c r="H749" s="367"/>
      <c r="I749" s="367"/>
      <c r="J749" s="367"/>
      <c r="K749" s="367"/>
      <c r="L749" s="367"/>
      <c r="M749" s="367"/>
      <c r="N749" s="121"/>
      <c r="O749" s="336" t="s">
        <v>1487</v>
      </c>
      <c r="P749" s="14" t="s">
        <v>1396</v>
      </c>
      <c r="Q749" s="14" t="s">
        <v>2111</v>
      </c>
      <c r="R749" s="6" t="s">
        <v>1956</v>
      </c>
    </row>
    <row r="750" spans="1:18" ht="18" x14ac:dyDescent="0.35">
      <c r="A750" s="365"/>
      <c r="B750" s="367"/>
      <c r="C750" s="367"/>
      <c r="D750" s="361"/>
      <c r="E750" s="361"/>
      <c r="F750" s="383"/>
      <c r="G750" s="361"/>
      <c r="H750" s="361"/>
      <c r="I750" s="361"/>
      <c r="J750" s="361"/>
      <c r="K750" s="361"/>
      <c r="L750" s="361"/>
      <c r="M750" s="361"/>
      <c r="O750" s="40" t="s">
        <v>1488</v>
      </c>
      <c r="P750" s="11" t="s">
        <v>1400</v>
      </c>
      <c r="Q750" s="270" t="s">
        <v>2110</v>
      </c>
      <c r="R750" s="4"/>
    </row>
    <row r="751" spans="1:18" x14ac:dyDescent="0.3">
      <c r="D751" s="367"/>
      <c r="E751" s="367"/>
      <c r="F751" s="382"/>
      <c r="G751" s="367"/>
      <c r="H751" s="367"/>
      <c r="I751" s="367"/>
      <c r="J751" s="367"/>
      <c r="K751" s="367"/>
      <c r="L751" s="367"/>
      <c r="M751" s="367"/>
      <c r="N751" s="121"/>
      <c r="O751" s="286"/>
      <c r="P751" s="11" t="s">
        <v>1401</v>
      </c>
      <c r="Q751" s="11" t="s">
        <v>2079</v>
      </c>
      <c r="R751" s="6" t="s">
        <v>1957</v>
      </c>
    </row>
    <row r="752" spans="1:18" x14ac:dyDescent="0.3">
      <c r="A752" s="369"/>
      <c r="D752" s="367"/>
      <c r="E752" s="367"/>
      <c r="F752" s="382"/>
      <c r="G752" s="367"/>
      <c r="H752" s="367"/>
      <c r="I752" s="367"/>
      <c r="J752" s="367"/>
      <c r="K752" s="367"/>
      <c r="L752" s="367"/>
      <c r="M752" s="367"/>
      <c r="N752" s="121"/>
      <c r="O752" s="286"/>
      <c r="P752" s="11" t="s">
        <v>1402</v>
      </c>
      <c r="Q752" s="11" t="s">
        <v>2079</v>
      </c>
      <c r="R752" s="6" t="s">
        <v>1956</v>
      </c>
    </row>
    <row r="753" spans="1:18" ht="18" x14ac:dyDescent="0.35">
      <c r="A753" s="380"/>
      <c r="B753" s="367"/>
      <c r="C753" s="367"/>
      <c r="D753" s="361"/>
      <c r="E753" s="361"/>
      <c r="F753" s="383"/>
      <c r="G753" s="361"/>
      <c r="H753" s="361"/>
      <c r="I753" s="361"/>
      <c r="J753" s="361"/>
      <c r="K753" s="361"/>
      <c r="L753" s="361"/>
      <c r="M753" s="361"/>
      <c r="O753" s="286"/>
      <c r="P753" s="11" t="s">
        <v>1403</v>
      </c>
      <c r="Q753" s="11" t="s">
        <v>2079</v>
      </c>
      <c r="R753" s="6" t="s">
        <v>1956</v>
      </c>
    </row>
    <row r="754" spans="1:18" x14ac:dyDescent="0.3">
      <c r="O754" s="286" t="s">
        <v>1486</v>
      </c>
      <c r="P754" s="11" t="s">
        <v>1404</v>
      </c>
      <c r="Q754" s="11" t="s">
        <v>2079</v>
      </c>
      <c r="R754" s="6" t="s">
        <v>1957</v>
      </c>
    </row>
    <row r="755" spans="1:18" x14ac:dyDescent="0.3">
      <c r="A755" s="366"/>
      <c r="O755" s="286" t="s">
        <v>1485</v>
      </c>
      <c r="P755" s="11" t="s">
        <v>1405</v>
      </c>
      <c r="Q755" s="14" t="s">
        <v>2112</v>
      </c>
      <c r="R755" s="6" t="s">
        <v>1956</v>
      </c>
    </row>
    <row r="756" spans="1:18" ht="18" x14ac:dyDescent="0.35">
      <c r="A756" s="365"/>
      <c r="F756" s="383"/>
      <c r="G756" s="361"/>
      <c r="K756" s="361"/>
      <c r="O756" s="286"/>
      <c r="P756" s="11" t="s">
        <v>2113</v>
      </c>
      <c r="Q756" s="173" t="s">
        <v>2079</v>
      </c>
      <c r="R756" s="4" t="s">
        <v>1958</v>
      </c>
    </row>
    <row r="757" spans="1:18" x14ac:dyDescent="0.3">
      <c r="A757" s="366"/>
      <c r="F757" s="383"/>
      <c r="G757" s="361"/>
      <c r="K757" s="361"/>
      <c r="O757" s="286"/>
      <c r="P757" s="11" t="s">
        <v>1479</v>
      </c>
      <c r="Q757" s="173" t="s">
        <v>2079</v>
      </c>
      <c r="R757" s="4" t="s">
        <v>1958</v>
      </c>
    </row>
    <row r="758" spans="1:18" x14ac:dyDescent="0.3">
      <c r="A758" s="1"/>
      <c r="F758" s="383"/>
      <c r="G758" s="361"/>
      <c r="K758" s="361"/>
      <c r="O758" s="286"/>
      <c r="P758" s="11" t="s">
        <v>1481</v>
      </c>
      <c r="Q758" s="173" t="s">
        <v>2079</v>
      </c>
      <c r="R758" s="4" t="s">
        <v>1959</v>
      </c>
    </row>
    <row r="759" spans="1:18" ht="15" thickBot="1" x14ac:dyDescent="0.35">
      <c r="F759" s="383"/>
      <c r="G759" s="361"/>
      <c r="O759" s="286"/>
      <c r="P759" s="11" t="s">
        <v>1483</v>
      </c>
      <c r="Q759" s="11" t="s">
        <v>2114</v>
      </c>
      <c r="R759" s="4" t="s">
        <v>1960</v>
      </c>
    </row>
    <row r="760" spans="1:18" ht="18.600000000000001" thickBot="1" x14ac:dyDescent="0.4">
      <c r="F760" s="383"/>
      <c r="G760" s="361"/>
      <c r="O760" s="343" t="s">
        <v>1429</v>
      </c>
      <c r="P760" s="27"/>
      <c r="Q760" s="27"/>
      <c r="R760" s="16"/>
    </row>
    <row r="761" spans="1:18" x14ac:dyDescent="0.3">
      <c r="F761" s="383"/>
      <c r="G761" s="361"/>
      <c r="J761" s="361"/>
      <c r="K761" s="361"/>
      <c r="O761" s="39" t="s">
        <v>1443</v>
      </c>
      <c r="P761" s="11" t="s">
        <v>1430</v>
      </c>
      <c r="Q761" s="11" t="s">
        <v>2115</v>
      </c>
      <c r="R761" s="4" t="s">
        <v>1962</v>
      </c>
    </row>
    <row r="762" spans="1:18" x14ac:dyDescent="0.3">
      <c r="O762" s="40" t="s">
        <v>1444</v>
      </c>
      <c r="P762" s="11" t="s">
        <v>1432</v>
      </c>
      <c r="Q762" s="11" t="s">
        <v>2115</v>
      </c>
      <c r="R762" s="4" t="s">
        <v>1963</v>
      </c>
    </row>
    <row r="763" spans="1:18" ht="18" x14ac:dyDescent="0.35">
      <c r="A763" s="365"/>
      <c r="K763" s="361"/>
      <c r="M763" s="361"/>
      <c r="O763" s="286"/>
      <c r="P763" s="11" t="s">
        <v>1433</v>
      </c>
      <c r="Q763" s="11" t="s">
        <v>2115</v>
      </c>
      <c r="R763" s="4" t="s">
        <v>1964</v>
      </c>
    </row>
    <row r="764" spans="1:18" x14ac:dyDescent="0.3">
      <c r="A764" s="366"/>
      <c r="K764" s="361"/>
      <c r="M764" s="361"/>
      <c r="O764" s="286" t="s">
        <v>1477</v>
      </c>
      <c r="P764" s="11" t="s">
        <v>1434</v>
      </c>
      <c r="Q764" s="11" t="s">
        <v>2115</v>
      </c>
      <c r="R764" s="4" t="s">
        <v>1965</v>
      </c>
    </row>
    <row r="765" spans="1:18" x14ac:dyDescent="0.3">
      <c r="A765" s="1"/>
      <c r="K765" s="361"/>
      <c r="M765" s="361"/>
      <c r="O765" s="286"/>
      <c r="P765" s="11" t="s">
        <v>1435</v>
      </c>
      <c r="Q765" s="11" t="s">
        <v>2115</v>
      </c>
      <c r="R765" s="4" t="s">
        <v>1966</v>
      </c>
    </row>
    <row r="766" spans="1:18" x14ac:dyDescent="0.3">
      <c r="K766" s="361"/>
      <c r="M766" s="361"/>
      <c r="O766" s="286"/>
      <c r="P766" s="11" t="s">
        <v>1436</v>
      </c>
      <c r="Q766" s="11" t="s">
        <v>2115</v>
      </c>
      <c r="R766" s="4" t="s">
        <v>1963</v>
      </c>
    </row>
    <row r="767" spans="1:18" x14ac:dyDescent="0.3">
      <c r="H767" s="361"/>
      <c r="I767" s="361"/>
      <c r="J767" s="361"/>
      <c r="K767" s="361"/>
      <c r="L767" s="361"/>
      <c r="M767" s="361"/>
      <c r="O767" s="286"/>
      <c r="P767" s="11" t="s">
        <v>1408</v>
      </c>
      <c r="Q767" s="11" t="s">
        <v>2114</v>
      </c>
      <c r="R767" s="4" t="s">
        <v>1962</v>
      </c>
    </row>
    <row r="768" spans="1:18" x14ac:dyDescent="0.3">
      <c r="K768" s="361"/>
      <c r="M768" s="361"/>
      <c r="O768" s="286"/>
      <c r="P768" s="11" t="s">
        <v>1409</v>
      </c>
      <c r="Q768" s="11" t="s">
        <v>2114</v>
      </c>
      <c r="R768" s="4" t="s">
        <v>1964</v>
      </c>
    </row>
    <row r="769" spans="1:18" x14ac:dyDescent="0.3">
      <c r="K769" s="361"/>
      <c r="M769" s="361"/>
      <c r="O769" s="286"/>
      <c r="P769" s="11" t="s">
        <v>1410</v>
      </c>
      <c r="Q769" s="11" t="s">
        <v>2114</v>
      </c>
      <c r="R769" s="4" t="s">
        <v>1963</v>
      </c>
    </row>
    <row r="770" spans="1:18" x14ac:dyDescent="0.3">
      <c r="O770" s="286"/>
      <c r="P770" s="11" t="s">
        <v>1411</v>
      </c>
      <c r="Q770" s="11" t="s">
        <v>2114</v>
      </c>
      <c r="R770" s="4" t="s">
        <v>1964</v>
      </c>
    </row>
    <row r="771" spans="1:18" ht="18" x14ac:dyDescent="0.35">
      <c r="A771" s="365"/>
      <c r="K771" s="361"/>
      <c r="L771" s="361"/>
      <c r="O771" s="339"/>
      <c r="P771" s="11" t="s">
        <v>1413</v>
      </c>
      <c r="Q771" s="11" t="s">
        <v>1417</v>
      </c>
      <c r="R771" s="4" t="s">
        <v>1963</v>
      </c>
    </row>
    <row r="772" spans="1:18" x14ac:dyDescent="0.3">
      <c r="A772" s="366"/>
      <c r="D772" s="361"/>
      <c r="E772" s="361"/>
      <c r="F772" s="383"/>
      <c r="G772" s="361"/>
      <c r="H772" s="361"/>
      <c r="I772" s="361"/>
      <c r="J772" s="361"/>
      <c r="K772" s="361"/>
      <c r="L772" s="361"/>
      <c r="M772" s="378"/>
      <c r="O772" s="286"/>
      <c r="P772" s="11" t="s">
        <v>1414</v>
      </c>
      <c r="Q772" s="11" t="s">
        <v>1417</v>
      </c>
      <c r="R772" s="4" t="s">
        <v>1967</v>
      </c>
    </row>
    <row r="773" spans="1:18" x14ac:dyDescent="0.3">
      <c r="A773" s="1"/>
      <c r="K773" s="361"/>
      <c r="L773" s="361"/>
      <c r="O773" s="286"/>
      <c r="P773" s="11" t="s">
        <v>1415</v>
      </c>
      <c r="Q773" s="11" t="s">
        <v>1417</v>
      </c>
      <c r="R773" s="4" t="s">
        <v>1968</v>
      </c>
    </row>
    <row r="774" spans="1:18" x14ac:dyDescent="0.3">
      <c r="K774" s="361"/>
      <c r="L774" s="361"/>
      <c r="O774" s="286"/>
      <c r="P774" s="11" t="s">
        <v>1416</v>
      </c>
      <c r="Q774" s="11" t="s">
        <v>1417</v>
      </c>
      <c r="R774" s="4" t="s">
        <v>1961</v>
      </c>
    </row>
    <row r="775" spans="1:18" x14ac:dyDescent="0.3">
      <c r="K775" s="361"/>
      <c r="L775" s="361"/>
      <c r="O775" s="286"/>
      <c r="P775" s="11" t="s">
        <v>1419</v>
      </c>
      <c r="Q775" s="11" t="s">
        <v>1418</v>
      </c>
      <c r="R775" s="4" t="s">
        <v>1963</v>
      </c>
    </row>
    <row r="776" spans="1:18" x14ac:dyDescent="0.3">
      <c r="K776" s="361"/>
      <c r="L776" s="361"/>
      <c r="O776" s="286"/>
      <c r="P776" s="11" t="s">
        <v>1420</v>
      </c>
      <c r="Q776" s="11" t="s">
        <v>1418</v>
      </c>
      <c r="R776" s="4" t="s">
        <v>1966</v>
      </c>
    </row>
    <row r="777" spans="1:18" x14ac:dyDescent="0.3">
      <c r="F777" s="383"/>
      <c r="G777" s="361"/>
      <c r="I777" s="361"/>
      <c r="J777" s="361"/>
      <c r="K777" s="361"/>
      <c r="L777" s="361"/>
      <c r="O777" s="339"/>
      <c r="P777" s="11" t="s">
        <v>1421</v>
      </c>
      <c r="Q777" s="11" t="s">
        <v>1418</v>
      </c>
      <c r="R777" s="4" t="s">
        <v>1963</v>
      </c>
    </row>
    <row r="778" spans="1:18" x14ac:dyDescent="0.3">
      <c r="I778" s="361"/>
      <c r="J778" s="361"/>
      <c r="L778" s="361"/>
      <c r="O778" s="286"/>
      <c r="P778" s="11" t="s">
        <v>1422</v>
      </c>
      <c r="Q778" s="11" t="s">
        <v>1418</v>
      </c>
      <c r="R778" s="4" t="s">
        <v>1966</v>
      </c>
    </row>
    <row r="779" spans="1:18" x14ac:dyDescent="0.3">
      <c r="I779" s="361"/>
      <c r="J779" s="361"/>
      <c r="L779" s="361"/>
      <c r="O779" s="286"/>
      <c r="P779" s="11" t="s">
        <v>1423</v>
      </c>
      <c r="Q779" s="11" t="s">
        <v>2116</v>
      </c>
      <c r="R779" s="4" t="s">
        <v>1969</v>
      </c>
    </row>
    <row r="780" spans="1:18" x14ac:dyDescent="0.3">
      <c r="I780" s="361"/>
      <c r="J780" s="361"/>
      <c r="L780" s="361"/>
      <c r="O780" s="286"/>
      <c r="P780" s="11" t="s">
        <v>1424</v>
      </c>
      <c r="Q780" s="11" t="s">
        <v>2116</v>
      </c>
      <c r="R780" s="4" t="s">
        <v>1970</v>
      </c>
    </row>
    <row r="781" spans="1:18" x14ac:dyDescent="0.3">
      <c r="I781" s="367"/>
      <c r="J781" s="370"/>
      <c r="O781" s="286"/>
      <c r="P781" s="11" t="s">
        <v>1425</v>
      </c>
      <c r="Q781" s="11" t="s">
        <v>2116</v>
      </c>
      <c r="R781" s="4" t="s">
        <v>1971</v>
      </c>
    </row>
    <row r="782" spans="1:18" ht="15" thickBot="1" x14ac:dyDescent="0.35">
      <c r="O782" s="339"/>
      <c r="P782" s="13" t="s">
        <v>1427</v>
      </c>
      <c r="Q782" s="13" t="s">
        <v>2117</v>
      </c>
      <c r="R782" s="8" t="s">
        <v>1972</v>
      </c>
    </row>
    <row r="783" spans="1:18" ht="18.600000000000001" thickBot="1" x14ac:dyDescent="0.4">
      <c r="A783" s="365"/>
      <c r="F783" s="360"/>
      <c r="G783" s="361"/>
      <c r="I783" s="361"/>
      <c r="O783" s="343" t="s">
        <v>1448</v>
      </c>
      <c r="P783" s="27"/>
      <c r="Q783" s="27"/>
      <c r="R783" s="16"/>
    </row>
    <row r="784" spans="1:18" x14ac:dyDescent="0.3">
      <c r="A784" s="366"/>
      <c r="F784" s="360"/>
      <c r="G784" s="361"/>
      <c r="I784" s="361"/>
      <c r="K784" s="361"/>
      <c r="O784" s="336" t="s">
        <v>1452</v>
      </c>
      <c r="P784" s="14" t="s">
        <v>1449</v>
      </c>
      <c r="Q784" s="14" t="s">
        <v>2070</v>
      </c>
      <c r="R784" s="6" t="s">
        <v>1973</v>
      </c>
    </row>
    <row r="785" spans="1:18" ht="15" thickBot="1" x14ac:dyDescent="0.35">
      <c r="A785" s="1"/>
      <c r="F785" s="360"/>
      <c r="G785" s="361"/>
      <c r="I785" s="361"/>
      <c r="K785" s="361"/>
      <c r="O785" s="40" t="s">
        <v>1453</v>
      </c>
      <c r="P785" s="11" t="s">
        <v>1451</v>
      </c>
      <c r="Q785" s="14" t="s">
        <v>2069</v>
      </c>
      <c r="R785" s="6" t="s">
        <v>1974</v>
      </c>
    </row>
    <row r="786" spans="1:18" ht="18.600000000000001" thickBot="1" x14ac:dyDescent="0.4">
      <c r="F786" s="360"/>
      <c r="G786" s="361"/>
      <c r="K786" s="361"/>
      <c r="O786" s="332" t="s">
        <v>1455</v>
      </c>
      <c r="P786" s="53"/>
      <c r="Q786" s="27"/>
      <c r="R786" s="16"/>
    </row>
    <row r="787" spans="1:18" x14ac:dyDescent="0.3">
      <c r="F787" s="360"/>
      <c r="G787" s="361"/>
      <c r="I787" s="361"/>
      <c r="K787" s="361"/>
      <c r="O787" s="39" t="s">
        <v>1465</v>
      </c>
      <c r="P787" s="14" t="s">
        <v>1456</v>
      </c>
      <c r="Q787" s="14" t="s">
        <v>424</v>
      </c>
      <c r="R787" s="6" t="s">
        <v>1975</v>
      </c>
    </row>
    <row r="788" spans="1:18" x14ac:dyDescent="0.3">
      <c r="F788" s="360"/>
      <c r="G788" s="361"/>
      <c r="K788" s="361"/>
      <c r="O788" s="40" t="s">
        <v>1466</v>
      </c>
      <c r="P788" s="11" t="s">
        <v>1459</v>
      </c>
      <c r="Q788" s="14" t="s">
        <v>2118</v>
      </c>
      <c r="R788" s="4" t="s">
        <v>1976</v>
      </c>
    </row>
    <row r="789" spans="1:18" x14ac:dyDescent="0.3">
      <c r="F789" s="360"/>
      <c r="G789" s="361"/>
      <c r="K789" s="361"/>
      <c r="O789" s="286" t="s">
        <v>1486</v>
      </c>
      <c r="P789" s="11" t="s">
        <v>1461</v>
      </c>
      <c r="Q789" s="14" t="s">
        <v>2100</v>
      </c>
      <c r="R789" s="4" t="s">
        <v>1977</v>
      </c>
    </row>
    <row r="790" spans="1:18" ht="15" thickBot="1" x14ac:dyDescent="0.35">
      <c r="F790" s="360"/>
      <c r="G790" s="361"/>
      <c r="K790" s="361"/>
      <c r="O790" s="339"/>
      <c r="P790" s="13"/>
      <c r="Q790" s="13"/>
      <c r="R790" s="8"/>
    </row>
    <row r="791" spans="1:18" ht="18.600000000000001" thickBot="1" x14ac:dyDescent="0.4">
      <c r="F791" s="360"/>
      <c r="G791" s="361"/>
      <c r="K791" s="361"/>
      <c r="O791" s="332" t="s">
        <v>1467</v>
      </c>
      <c r="P791" s="53"/>
      <c r="Q791" s="27"/>
      <c r="R791" s="16"/>
    </row>
    <row r="792" spans="1:18" x14ac:dyDescent="0.3">
      <c r="F792" s="360"/>
      <c r="G792" s="361"/>
      <c r="K792" s="361"/>
      <c r="O792" s="39" t="s">
        <v>1474</v>
      </c>
      <c r="P792" s="14" t="s">
        <v>1468</v>
      </c>
      <c r="Q792" s="14" t="s">
        <v>1469</v>
      </c>
      <c r="R792" s="6" t="s">
        <v>1978</v>
      </c>
    </row>
    <row r="793" spans="1:18" x14ac:dyDescent="0.3">
      <c r="F793" s="360"/>
      <c r="G793" s="361"/>
      <c r="K793" s="361"/>
      <c r="O793" s="40" t="s">
        <v>1475</v>
      </c>
      <c r="P793" s="11" t="s">
        <v>1470</v>
      </c>
      <c r="Q793" s="14" t="s">
        <v>1469</v>
      </c>
      <c r="R793" s="6" t="s">
        <v>1979</v>
      </c>
    </row>
    <row r="794" spans="1:18" x14ac:dyDescent="0.3">
      <c r="F794" s="360"/>
      <c r="G794" s="361"/>
      <c r="K794" s="361"/>
      <c r="O794" s="286"/>
      <c r="P794" s="11" t="s">
        <v>1472</v>
      </c>
      <c r="Q794" s="14" t="s">
        <v>1469</v>
      </c>
      <c r="R794" s="6" t="s">
        <v>1978</v>
      </c>
    </row>
    <row r="795" spans="1:18" x14ac:dyDescent="0.3">
      <c r="F795" s="360"/>
      <c r="G795" s="361"/>
      <c r="K795" s="361"/>
      <c r="O795" s="339"/>
      <c r="P795" s="13" t="s">
        <v>1473</v>
      </c>
      <c r="Q795" s="26" t="s">
        <v>1469</v>
      </c>
      <c r="R795" s="114" t="s">
        <v>1980</v>
      </c>
    </row>
    <row r="796" spans="1:18" ht="15" thickBot="1" x14ac:dyDescent="0.35">
      <c r="F796" s="360"/>
      <c r="G796" s="361"/>
      <c r="K796" s="361"/>
      <c r="O796" s="339"/>
      <c r="P796" s="13"/>
      <c r="Q796" s="13"/>
      <c r="R796" s="8"/>
    </row>
    <row r="797" spans="1:18" ht="18.600000000000001" thickBot="1" x14ac:dyDescent="0.4">
      <c r="F797" s="360"/>
      <c r="G797" s="361"/>
      <c r="K797" s="361"/>
      <c r="O797" s="343" t="s">
        <v>1537</v>
      </c>
      <c r="P797" s="27"/>
      <c r="Q797" s="27"/>
      <c r="R797" s="16"/>
    </row>
    <row r="798" spans="1:18" x14ac:dyDescent="0.3">
      <c r="F798" s="360"/>
      <c r="G798" s="361"/>
      <c r="K798" s="361"/>
      <c r="O798" s="336" t="s">
        <v>1539</v>
      </c>
      <c r="P798" s="14" t="s">
        <v>1526</v>
      </c>
      <c r="Q798" s="14" t="s">
        <v>2065</v>
      </c>
      <c r="R798" s="6" t="s">
        <v>1527</v>
      </c>
    </row>
    <row r="799" spans="1:18" x14ac:dyDescent="0.3">
      <c r="F799" s="360"/>
      <c r="G799" s="361"/>
      <c r="K799" s="361"/>
      <c r="O799" s="40" t="s">
        <v>1536</v>
      </c>
      <c r="P799" s="11" t="s">
        <v>1528</v>
      </c>
      <c r="Q799" s="14" t="s">
        <v>2064</v>
      </c>
      <c r="R799" s="6" t="s">
        <v>1527</v>
      </c>
    </row>
    <row r="800" spans="1:18" x14ac:dyDescent="0.3">
      <c r="F800" s="360"/>
      <c r="G800" s="361"/>
      <c r="K800" s="361"/>
      <c r="O800" s="286"/>
      <c r="P800" s="11" t="s">
        <v>1531</v>
      </c>
      <c r="Q800" s="14" t="s">
        <v>2078</v>
      </c>
      <c r="R800" s="6" t="s">
        <v>1527</v>
      </c>
    </row>
    <row r="801" spans="1:18" x14ac:dyDescent="0.3">
      <c r="F801" s="360"/>
      <c r="G801" s="361"/>
      <c r="K801" s="361"/>
      <c r="O801" s="286"/>
      <c r="P801" s="11" t="s">
        <v>1533</v>
      </c>
      <c r="Q801" s="11" t="s">
        <v>1534</v>
      </c>
      <c r="R801" s="6" t="s">
        <v>1527</v>
      </c>
    </row>
    <row r="802" spans="1:18" x14ac:dyDescent="0.3">
      <c r="F802" s="360"/>
      <c r="G802" s="361"/>
      <c r="K802" s="361"/>
      <c r="O802" s="286"/>
      <c r="P802" s="11" t="s">
        <v>1535</v>
      </c>
      <c r="Q802" s="11" t="s">
        <v>1534</v>
      </c>
      <c r="R802" s="6" t="s">
        <v>1527</v>
      </c>
    </row>
    <row r="803" spans="1:18" ht="15" thickBot="1" x14ac:dyDescent="0.35">
      <c r="F803" s="360"/>
      <c r="G803" s="361"/>
      <c r="K803" s="361"/>
      <c r="O803" s="339"/>
      <c r="P803" s="13"/>
      <c r="Q803" s="13"/>
      <c r="R803" s="114"/>
    </row>
    <row r="804" spans="1:18" ht="18.600000000000001" thickBot="1" x14ac:dyDescent="0.4">
      <c r="F804" s="360"/>
      <c r="G804" s="361"/>
      <c r="K804" s="361"/>
      <c r="O804" s="332" t="s">
        <v>1540</v>
      </c>
      <c r="P804" s="53"/>
      <c r="Q804" s="27"/>
      <c r="R804" s="16"/>
    </row>
    <row r="805" spans="1:18" x14ac:dyDescent="0.3">
      <c r="O805" s="336" t="s">
        <v>1553</v>
      </c>
      <c r="P805" s="14" t="s">
        <v>1542</v>
      </c>
      <c r="Q805" s="14" t="s">
        <v>2071</v>
      </c>
      <c r="R805" s="6" t="s">
        <v>1981</v>
      </c>
    </row>
    <row r="806" spans="1:18" ht="18" x14ac:dyDescent="0.35">
      <c r="A806" s="365"/>
      <c r="K806" s="361"/>
      <c r="L806" s="361"/>
      <c r="O806" s="40" t="s">
        <v>1554</v>
      </c>
      <c r="P806" s="14" t="s">
        <v>1543</v>
      </c>
      <c r="Q806" s="14" t="s">
        <v>2071</v>
      </c>
      <c r="R806" s="6" t="s">
        <v>1982</v>
      </c>
    </row>
    <row r="807" spans="1:18" x14ac:dyDescent="0.3">
      <c r="A807" s="366"/>
      <c r="K807" s="361"/>
      <c r="L807" s="361"/>
      <c r="O807" s="286"/>
      <c r="P807" s="14" t="s">
        <v>1544</v>
      </c>
      <c r="Q807" s="14" t="s">
        <v>2069</v>
      </c>
      <c r="R807" s="6" t="s">
        <v>1982</v>
      </c>
    </row>
    <row r="808" spans="1:18" x14ac:dyDescent="0.3">
      <c r="A808" s="1"/>
      <c r="O808" s="286"/>
      <c r="P808" s="14" t="s">
        <v>1545</v>
      </c>
      <c r="Q808" s="14" t="s">
        <v>2069</v>
      </c>
      <c r="R808" s="6" t="s">
        <v>1982</v>
      </c>
    </row>
    <row r="809" spans="1:18" ht="18" x14ac:dyDescent="0.35">
      <c r="A809" s="365"/>
      <c r="E809" s="367"/>
      <c r="F809" s="383"/>
      <c r="G809" s="361"/>
      <c r="H809" s="361"/>
      <c r="I809" s="361"/>
      <c r="K809" s="361"/>
      <c r="O809" s="286"/>
      <c r="P809" s="14" t="s">
        <v>1546</v>
      </c>
      <c r="Q809" s="14" t="s">
        <v>2071</v>
      </c>
      <c r="R809" s="6" t="s">
        <v>1983</v>
      </c>
    </row>
    <row r="810" spans="1:18" x14ac:dyDescent="0.3">
      <c r="A810" s="366"/>
      <c r="E810" s="367"/>
      <c r="F810" s="383"/>
      <c r="G810" s="361"/>
      <c r="I810" s="361"/>
      <c r="K810" s="361"/>
      <c r="O810" s="286"/>
      <c r="P810" s="14" t="s">
        <v>1547</v>
      </c>
      <c r="Q810" s="14" t="s">
        <v>2071</v>
      </c>
      <c r="R810" s="6" t="s">
        <v>1983</v>
      </c>
    </row>
    <row r="811" spans="1:18" x14ac:dyDescent="0.3">
      <c r="A811" s="1"/>
      <c r="F811" s="383"/>
      <c r="G811" s="361"/>
      <c r="I811" s="361"/>
      <c r="K811" s="361"/>
      <c r="O811" s="286"/>
      <c r="P811" s="14" t="s">
        <v>1548</v>
      </c>
      <c r="Q811" s="14" t="s">
        <v>2069</v>
      </c>
      <c r="R811" s="6" t="s">
        <v>1983</v>
      </c>
    </row>
    <row r="812" spans="1:18" x14ac:dyDescent="0.3">
      <c r="O812" s="286"/>
      <c r="P812" s="14" t="s">
        <v>1549</v>
      </c>
      <c r="Q812" s="14" t="s">
        <v>2069</v>
      </c>
      <c r="R812" s="6" t="s">
        <v>1982</v>
      </c>
    </row>
    <row r="813" spans="1:18" x14ac:dyDescent="0.3">
      <c r="O813" s="286"/>
      <c r="P813" s="11" t="s">
        <v>1550</v>
      </c>
      <c r="Q813" s="14" t="s">
        <v>424</v>
      </c>
      <c r="R813" s="6" t="s">
        <v>1983</v>
      </c>
    </row>
    <row r="814" spans="1:18" ht="18.600000000000001" thickBot="1" x14ac:dyDescent="0.4">
      <c r="A814" s="365"/>
      <c r="D814" s="361"/>
      <c r="E814" s="361"/>
      <c r="F814" s="383"/>
      <c r="G814" s="361"/>
      <c r="L814" s="361"/>
      <c r="O814" s="339"/>
      <c r="P814" s="13" t="s">
        <v>1552</v>
      </c>
      <c r="Q814" s="26" t="s">
        <v>424</v>
      </c>
      <c r="R814" s="114" t="s">
        <v>1983</v>
      </c>
    </row>
    <row r="815" spans="1:18" ht="18.600000000000001" thickBot="1" x14ac:dyDescent="0.4">
      <c r="A815" s="366"/>
      <c r="D815" s="361"/>
      <c r="E815" s="361"/>
      <c r="F815" s="383"/>
      <c r="G815" s="361"/>
      <c r="L815" s="361"/>
      <c r="O815" s="332" t="s">
        <v>1555</v>
      </c>
      <c r="P815" s="53"/>
      <c r="Q815" s="27"/>
      <c r="R815" s="16"/>
    </row>
    <row r="816" spans="1:18" x14ac:dyDescent="0.3">
      <c r="A816" s="1"/>
      <c r="D816" s="361"/>
      <c r="E816" s="361"/>
      <c r="F816" s="383"/>
      <c r="G816" s="361"/>
      <c r="L816" s="361"/>
      <c r="O816" s="39" t="s">
        <v>1568</v>
      </c>
      <c r="P816" s="57" t="s">
        <v>1556</v>
      </c>
      <c r="Q816" s="66" t="s">
        <v>2076</v>
      </c>
      <c r="R816" s="66" t="s">
        <v>1560</v>
      </c>
    </row>
    <row r="817" spans="1:18" x14ac:dyDescent="0.3">
      <c r="D817" s="361"/>
      <c r="E817" s="361"/>
      <c r="F817" s="383"/>
      <c r="G817" s="361"/>
      <c r="L817" s="361"/>
      <c r="O817" s="40" t="s">
        <v>1572</v>
      </c>
      <c r="P817" s="57" t="s">
        <v>1561</v>
      </c>
      <c r="Q817" s="66" t="s">
        <v>2068</v>
      </c>
      <c r="R817" s="66" t="s">
        <v>1563</v>
      </c>
    </row>
    <row r="818" spans="1:18" x14ac:dyDescent="0.3">
      <c r="O818" s="286"/>
      <c r="P818" s="57" t="s">
        <v>1564</v>
      </c>
      <c r="Q818" s="66" t="s">
        <v>2119</v>
      </c>
      <c r="R818" s="66" t="s">
        <v>1566</v>
      </c>
    </row>
    <row r="819" spans="1:18" x14ac:dyDescent="0.3">
      <c r="O819" s="286"/>
      <c r="P819" s="57" t="s">
        <v>1565</v>
      </c>
      <c r="Q819" s="66" t="s">
        <v>2119</v>
      </c>
      <c r="R819" s="57" t="s">
        <v>1567</v>
      </c>
    </row>
    <row r="820" spans="1:18" ht="18" x14ac:dyDescent="0.35">
      <c r="A820" s="365"/>
      <c r="F820" s="378"/>
      <c r="G820" s="378"/>
      <c r="K820" s="378"/>
      <c r="M820" s="378"/>
      <c r="O820" s="286"/>
      <c r="P820" s="57" t="s">
        <v>1569</v>
      </c>
      <c r="Q820" s="66" t="s">
        <v>168</v>
      </c>
      <c r="R820" s="57" t="s">
        <v>1570</v>
      </c>
    </row>
    <row r="821" spans="1:18" ht="15" thickBot="1" x14ac:dyDescent="0.35">
      <c r="A821" s="366"/>
      <c r="F821" s="378"/>
      <c r="G821" s="378"/>
      <c r="K821" s="378"/>
      <c r="M821" s="378"/>
      <c r="O821" s="339"/>
      <c r="P821" s="13"/>
      <c r="Q821" s="13"/>
      <c r="R821" s="8"/>
    </row>
    <row r="822" spans="1:18" ht="18.600000000000001" thickBot="1" x14ac:dyDescent="0.4">
      <c r="A822" s="1"/>
      <c r="F822" s="378"/>
      <c r="G822" s="378"/>
      <c r="K822" s="378"/>
      <c r="M822" s="378"/>
      <c r="O822" s="332" t="s">
        <v>1573</v>
      </c>
      <c r="P822" s="53"/>
      <c r="Q822" s="27"/>
      <c r="R822" s="16"/>
    </row>
    <row r="823" spans="1:18" x14ac:dyDescent="0.3">
      <c r="F823" s="378"/>
      <c r="G823" s="378"/>
      <c r="K823" s="378"/>
      <c r="M823" s="378"/>
      <c r="O823" s="39" t="s">
        <v>1578</v>
      </c>
      <c r="P823" s="26" t="s">
        <v>1574</v>
      </c>
      <c r="Q823" s="26" t="s">
        <v>98</v>
      </c>
      <c r="R823" s="114" t="s">
        <v>1984</v>
      </c>
    </row>
    <row r="824" spans="1:18" x14ac:dyDescent="0.3">
      <c r="F824" s="378"/>
      <c r="G824" s="378"/>
      <c r="I824" s="121"/>
      <c r="K824" s="378"/>
      <c r="M824" s="378"/>
      <c r="O824" s="40" t="s">
        <v>1577</v>
      </c>
      <c r="P824" s="11"/>
      <c r="Q824" s="11"/>
      <c r="R824" s="4"/>
    </row>
    <row r="825" spans="1:18" ht="15" thickBot="1" x14ac:dyDescent="0.35">
      <c r="O825" s="339"/>
      <c r="P825" s="13"/>
      <c r="Q825" s="13"/>
      <c r="R825" s="8"/>
    </row>
    <row r="826" spans="1:18" ht="18.600000000000001" thickBot="1" x14ac:dyDescent="0.4">
      <c r="O826" s="332" t="s">
        <v>1579</v>
      </c>
      <c r="P826" s="53"/>
      <c r="Q826" s="27"/>
      <c r="R826" s="16"/>
    </row>
    <row r="827" spans="1:18" ht="18" x14ac:dyDescent="0.35">
      <c r="A827" s="365"/>
      <c r="F827" s="378"/>
      <c r="G827" s="378"/>
      <c r="K827" s="378"/>
      <c r="O827" s="338" t="s">
        <v>1595</v>
      </c>
      <c r="P827" s="57" t="s">
        <v>1580</v>
      </c>
      <c r="Q827" s="66" t="s">
        <v>2079</v>
      </c>
      <c r="R827" s="66" t="s">
        <v>1589</v>
      </c>
    </row>
    <row r="828" spans="1:18" x14ac:dyDescent="0.3">
      <c r="A828" s="366"/>
      <c r="E828" s="367"/>
      <c r="F828" s="378"/>
      <c r="G828" s="378"/>
      <c r="K828" s="378"/>
      <c r="O828" s="344" t="s">
        <v>1596</v>
      </c>
      <c r="P828" s="57" t="s">
        <v>1582</v>
      </c>
      <c r="Q828" s="66" t="s">
        <v>2079</v>
      </c>
      <c r="R828" s="66" t="s">
        <v>1590</v>
      </c>
    </row>
    <row r="829" spans="1:18" x14ac:dyDescent="0.3">
      <c r="A829" s="1"/>
      <c r="E829" s="367"/>
      <c r="F829" s="378"/>
      <c r="G829" s="378"/>
      <c r="K829" s="378"/>
      <c r="O829" s="345"/>
      <c r="P829" s="57" t="s">
        <v>1583</v>
      </c>
      <c r="Q829" s="66" t="s">
        <v>2079</v>
      </c>
      <c r="R829" s="66" t="s">
        <v>1591</v>
      </c>
    </row>
    <row r="830" spans="1:18" x14ac:dyDescent="0.3">
      <c r="E830" s="367"/>
      <c r="F830" s="378"/>
      <c r="G830" s="378"/>
      <c r="K830" s="378"/>
      <c r="O830" s="345"/>
      <c r="P830" s="57" t="s">
        <v>1585</v>
      </c>
      <c r="Q830" s="66" t="s">
        <v>2079</v>
      </c>
      <c r="R830" s="66" t="s">
        <v>1592</v>
      </c>
    </row>
    <row r="831" spans="1:18" x14ac:dyDescent="0.3">
      <c r="F831" s="378"/>
      <c r="G831" s="378"/>
      <c r="K831" s="378"/>
      <c r="O831" s="286"/>
      <c r="P831" s="11" t="s">
        <v>1587</v>
      </c>
      <c r="Q831" s="66" t="s">
        <v>2079</v>
      </c>
      <c r="R831" s="66" t="s">
        <v>1593</v>
      </c>
    </row>
    <row r="832" spans="1:18" ht="15" thickBot="1" x14ac:dyDescent="0.35">
      <c r="F832" s="378"/>
      <c r="G832" s="378"/>
      <c r="K832" s="378"/>
      <c r="O832" s="339"/>
      <c r="P832" s="13" t="s">
        <v>1588</v>
      </c>
      <c r="Q832" s="66" t="s">
        <v>2079</v>
      </c>
      <c r="R832" s="76" t="s">
        <v>1594</v>
      </c>
    </row>
    <row r="833" spans="1:18" ht="18.600000000000001" thickBot="1" x14ac:dyDescent="0.4">
      <c r="F833" s="378"/>
      <c r="G833" s="378"/>
      <c r="K833" s="378"/>
      <c r="O833" s="332" t="s">
        <v>1597</v>
      </c>
      <c r="P833" s="53"/>
      <c r="Q833" s="27"/>
      <c r="R833" s="16"/>
    </row>
    <row r="834" spans="1:18" x14ac:dyDescent="0.3">
      <c r="F834" s="378"/>
      <c r="G834" s="378"/>
      <c r="K834" s="378"/>
      <c r="O834" s="336" t="s">
        <v>1612</v>
      </c>
      <c r="P834" s="14" t="s">
        <v>1598</v>
      </c>
      <c r="Q834" s="14" t="s">
        <v>2068</v>
      </c>
      <c r="R834" s="6" t="s">
        <v>1985</v>
      </c>
    </row>
    <row r="835" spans="1:18" x14ac:dyDescent="0.3">
      <c r="F835" s="378"/>
      <c r="G835" s="378"/>
      <c r="K835" s="378"/>
      <c r="O835" s="40" t="s">
        <v>1613</v>
      </c>
      <c r="P835" s="11" t="s">
        <v>1600</v>
      </c>
      <c r="Q835" s="14" t="s">
        <v>489</v>
      </c>
      <c r="R835" s="4" t="s">
        <v>1986</v>
      </c>
    </row>
    <row r="836" spans="1:18" x14ac:dyDescent="0.3">
      <c r="F836" s="378"/>
      <c r="G836" s="378"/>
      <c r="K836" s="378"/>
      <c r="O836" s="286"/>
      <c r="P836" s="11" t="s">
        <v>1606</v>
      </c>
      <c r="Q836" s="270" t="s">
        <v>2120</v>
      </c>
      <c r="R836" s="4" t="s">
        <v>1987</v>
      </c>
    </row>
    <row r="837" spans="1:18" x14ac:dyDescent="0.3">
      <c r="O837" s="286"/>
      <c r="P837" s="11" t="s">
        <v>1605</v>
      </c>
      <c r="Q837" s="270" t="s">
        <v>2120</v>
      </c>
      <c r="R837" s="4" t="s">
        <v>1988</v>
      </c>
    </row>
    <row r="838" spans="1:18" ht="18" x14ac:dyDescent="0.35">
      <c r="A838" s="365"/>
      <c r="D838" s="121"/>
      <c r="E838" s="121"/>
      <c r="F838" s="378"/>
      <c r="G838" s="378"/>
      <c r="H838" s="121"/>
      <c r="I838" s="378"/>
      <c r="J838" s="121"/>
      <c r="K838" s="121"/>
      <c r="L838" s="378"/>
      <c r="M838" s="378"/>
      <c r="N838" s="359"/>
      <c r="O838" s="339"/>
      <c r="P838" s="13" t="s">
        <v>1610</v>
      </c>
      <c r="Q838" s="13" t="s">
        <v>2079</v>
      </c>
      <c r="R838" s="4" t="s">
        <v>1989</v>
      </c>
    </row>
    <row r="839" spans="1:18" ht="15" thickBot="1" x14ac:dyDescent="0.35">
      <c r="A839" s="366"/>
      <c r="B839" s="121"/>
      <c r="C839" s="121"/>
      <c r="D839" s="121"/>
      <c r="E839" s="121"/>
      <c r="F839" s="378"/>
      <c r="G839" s="378"/>
      <c r="H839" s="121"/>
      <c r="I839" s="121"/>
      <c r="J839" s="121"/>
      <c r="K839" s="121"/>
      <c r="L839" s="378"/>
      <c r="M839" s="378"/>
      <c r="N839" s="359"/>
      <c r="O839" s="339"/>
      <c r="P839" s="13"/>
      <c r="Q839" s="13"/>
      <c r="R839" s="8"/>
    </row>
    <row r="840" spans="1:18" ht="18.600000000000001" thickBot="1" x14ac:dyDescent="0.4">
      <c r="A840" s="1"/>
      <c r="B840" s="121"/>
      <c r="C840" s="121"/>
      <c r="D840" s="121"/>
      <c r="E840" s="121"/>
      <c r="F840" s="378"/>
      <c r="G840" s="378"/>
      <c r="H840" s="121"/>
      <c r="I840" s="378"/>
      <c r="J840" s="121"/>
      <c r="K840" s="121"/>
      <c r="L840" s="378"/>
      <c r="M840" s="378"/>
      <c r="N840" s="359"/>
      <c r="O840" s="332" t="s">
        <v>1614</v>
      </c>
      <c r="P840" s="53"/>
      <c r="Q840" s="27"/>
      <c r="R840" s="16"/>
    </row>
    <row r="841" spans="1:18" x14ac:dyDescent="0.3">
      <c r="B841" s="121"/>
      <c r="C841" s="121"/>
      <c r="D841" s="121"/>
      <c r="E841" s="121"/>
      <c r="F841" s="378"/>
      <c r="G841" s="378"/>
      <c r="H841" s="121"/>
      <c r="I841" s="378"/>
      <c r="J841" s="121"/>
      <c r="K841" s="121"/>
      <c r="L841" s="378"/>
      <c r="M841" s="378"/>
      <c r="N841" s="121"/>
      <c r="O841" s="39" t="s">
        <v>1623</v>
      </c>
      <c r="P841" s="14" t="s">
        <v>1615</v>
      </c>
      <c r="Q841" s="14" t="s">
        <v>489</v>
      </c>
      <c r="R841" s="6" t="s">
        <v>1990</v>
      </c>
    </row>
    <row r="842" spans="1:18" x14ac:dyDescent="0.3">
      <c r="B842" s="121"/>
      <c r="C842" s="121"/>
      <c r="D842" s="121"/>
      <c r="E842" s="121"/>
      <c r="F842" s="378"/>
      <c r="G842" s="378"/>
      <c r="H842" s="121"/>
      <c r="I842" s="378"/>
      <c r="J842" s="121"/>
      <c r="K842" s="121"/>
      <c r="L842" s="378"/>
      <c r="M842" s="378"/>
      <c r="N842" s="121"/>
      <c r="O842" s="40" t="s">
        <v>1624</v>
      </c>
      <c r="P842" s="11" t="s">
        <v>1618</v>
      </c>
      <c r="Q842" s="14" t="s">
        <v>314</v>
      </c>
      <c r="R842" s="6" t="s">
        <v>1991</v>
      </c>
    </row>
    <row r="843" spans="1:18" ht="15" thickBot="1" x14ac:dyDescent="0.35">
      <c r="B843" s="121"/>
      <c r="C843" s="121"/>
      <c r="O843" s="339"/>
      <c r="P843" s="13" t="s">
        <v>1619</v>
      </c>
      <c r="Q843" s="26" t="s">
        <v>314</v>
      </c>
      <c r="R843" s="114" t="s">
        <v>1992</v>
      </c>
    </row>
    <row r="844" spans="1:18" ht="18.600000000000001" thickBot="1" x14ac:dyDescent="0.4">
      <c r="O844" s="332" t="s">
        <v>1625</v>
      </c>
      <c r="P844" s="53"/>
      <c r="Q844" s="27"/>
      <c r="R844" s="16"/>
    </row>
    <row r="845" spans="1:18" ht="18" x14ac:dyDescent="0.35">
      <c r="A845" s="365"/>
      <c r="F845" s="378"/>
      <c r="G845" s="378"/>
      <c r="J845" s="378"/>
      <c r="O845" s="333" t="s">
        <v>1630</v>
      </c>
      <c r="P845" s="14" t="s">
        <v>1626</v>
      </c>
      <c r="Q845" s="14" t="s">
        <v>2121</v>
      </c>
      <c r="R845" s="6" t="s">
        <v>1993</v>
      </c>
    </row>
    <row r="846" spans="1:18" x14ac:dyDescent="0.3">
      <c r="A846" s="366"/>
      <c r="O846" s="252" t="s">
        <v>1631</v>
      </c>
      <c r="P846" s="13"/>
      <c r="Q846" s="13"/>
      <c r="R846" s="8"/>
    </row>
    <row r="847" spans="1:18" ht="15" thickBot="1" x14ac:dyDescent="0.35">
      <c r="A847" s="1"/>
      <c r="O847" s="339"/>
      <c r="P847" s="13"/>
      <c r="Q847" s="13"/>
      <c r="R847" s="8"/>
    </row>
    <row r="848" spans="1:18" ht="18.600000000000001" thickBot="1" x14ac:dyDescent="0.4">
      <c r="O848" s="332" t="s">
        <v>1632</v>
      </c>
      <c r="P848" s="53"/>
      <c r="Q848" s="27"/>
      <c r="R848" s="16"/>
    </row>
    <row r="849" spans="1:18" ht="18" x14ac:dyDescent="0.35">
      <c r="A849" s="365"/>
      <c r="D849" s="121"/>
      <c r="E849" s="121"/>
      <c r="F849" s="121"/>
      <c r="G849" s="121"/>
      <c r="H849" s="121"/>
      <c r="I849" s="378"/>
      <c r="J849" s="378"/>
      <c r="K849" s="121"/>
      <c r="L849" s="121"/>
      <c r="M849" s="378"/>
      <c r="N849" s="359"/>
      <c r="O849" s="336" t="s">
        <v>1645</v>
      </c>
      <c r="P849" s="14" t="s">
        <v>1633</v>
      </c>
      <c r="Q849" s="14" t="s">
        <v>2068</v>
      </c>
      <c r="R849" s="6" t="s">
        <v>1994</v>
      </c>
    </row>
    <row r="850" spans="1:18" x14ac:dyDescent="0.3">
      <c r="A850" s="366"/>
      <c r="B850" s="121"/>
      <c r="C850" s="121"/>
      <c r="D850" s="121"/>
      <c r="E850" s="121"/>
      <c r="F850" s="121"/>
      <c r="G850" s="121"/>
      <c r="H850" s="121"/>
      <c r="I850" s="378"/>
      <c r="J850" s="378"/>
      <c r="K850" s="121"/>
      <c r="L850" s="121"/>
      <c r="M850" s="378"/>
      <c r="N850" s="359"/>
      <c r="O850" s="40" t="s">
        <v>1646</v>
      </c>
      <c r="P850" s="11" t="s">
        <v>1634</v>
      </c>
      <c r="Q850" s="14" t="s">
        <v>2068</v>
      </c>
      <c r="R850" s="6" t="s">
        <v>1995</v>
      </c>
    </row>
    <row r="851" spans="1:18" x14ac:dyDescent="0.3">
      <c r="A851" s="367"/>
      <c r="B851" s="121"/>
      <c r="C851" s="121"/>
      <c r="D851" s="121"/>
      <c r="E851" s="121"/>
      <c r="F851" s="121"/>
      <c r="G851" s="121"/>
      <c r="H851" s="121"/>
      <c r="I851" s="378"/>
      <c r="J851" s="378"/>
      <c r="K851" s="121"/>
      <c r="L851" s="121"/>
      <c r="M851" s="378"/>
      <c r="N851" s="359"/>
      <c r="O851" s="286"/>
      <c r="P851" s="11" t="s">
        <v>1635</v>
      </c>
      <c r="Q851" s="14" t="s">
        <v>2070</v>
      </c>
      <c r="R851" s="6" t="s">
        <v>1996</v>
      </c>
    </row>
    <row r="852" spans="1:18" x14ac:dyDescent="0.3">
      <c r="A852" s="121"/>
      <c r="B852" s="121"/>
      <c r="C852" s="121"/>
      <c r="D852" s="121"/>
      <c r="E852" s="121"/>
      <c r="F852" s="121"/>
      <c r="G852" s="121"/>
      <c r="H852" s="121"/>
      <c r="I852" s="378"/>
      <c r="J852" s="378"/>
      <c r="K852" s="121"/>
      <c r="L852" s="121"/>
      <c r="M852" s="378"/>
      <c r="N852" s="359"/>
      <c r="O852" s="286"/>
      <c r="P852" s="11" t="s">
        <v>1636</v>
      </c>
      <c r="Q852" s="14" t="s">
        <v>2070</v>
      </c>
      <c r="R852" s="6" t="s">
        <v>1995</v>
      </c>
    </row>
    <row r="853" spans="1:18" x14ac:dyDescent="0.3">
      <c r="A853" s="121"/>
      <c r="B853" s="121"/>
      <c r="C853" s="121"/>
      <c r="D853" s="121"/>
      <c r="E853" s="121"/>
      <c r="F853" s="121"/>
      <c r="G853" s="121"/>
      <c r="I853" s="378"/>
      <c r="J853" s="378"/>
      <c r="L853" s="121"/>
      <c r="M853" s="378"/>
      <c r="N853" s="359"/>
      <c r="O853" s="286"/>
      <c r="P853" s="11" t="s">
        <v>1639</v>
      </c>
      <c r="Q853" s="14" t="s">
        <v>2072</v>
      </c>
      <c r="R853" s="4" t="s">
        <v>1997</v>
      </c>
    </row>
    <row r="854" spans="1:18" x14ac:dyDescent="0.3">
      <c r="C854" s="121"/>
      <c r="D854" s="121"/>
      <c r="E854" s="121"/>
      <c r="F854" s="121"/>
      <c r="G854" s="121"/>
      <c r="I854" s="378"/>
      <c r="J854" s="378"/>
      <c r="M854" s="378"/>
      <c r="N854" s="359"/>
      <c r="O854" s="286"/>
      <c r="P854" s="11" t="s">
        <v>1641</v>
      </c>
      <c r="Q854" s="11" t="s">
        <v>82</v>
      </c>
      <c r="R854" s="4" t="s">
        <v>1997</v>
      </c>
    </row>
    <row r="855" spans="1:18" x14ac:dyDescent="0.3">
      <c r="C855" s="121"/>
      <c r="O855" s="286"/>
      <c r="P855" s="11" t="s">
        <v>1642</v>
      </c>
      <c r="Q855" s="14" t="s">
        <v>2068</v>
      </c>
      <c r="R855" s="4" t="s">
        <v>1998</v>
      </c>
    </row>
    <row r="856" spans="1:18" ht="18" x14ac:dyDescent="0.35">
      <c r="A856" s="365"/>
      <c r="O856" s="286"/>
      <c r="P856" s="11" t="s">
        <v>1643</v>
      </c>
      <c r="Q856" s="14" t="s">
        <v>2070</v>
      </c>
      <c r="R856" s="4" t="s">
        <v>1999</v>
      </c>
    </row>
    <row r="857" spans="1:18" ht="15" thickBot="1" x14ac:dyDescent="0.35">
      <c r="A857" s="366"/>
      <c r="J857" s="378"/>
      <c r="O857" s="286"/>
      <c r="P857" s="11" t="s">
        <v>1644</v>
      </c>
      <c r="Q857" s="14" t="s">
        <v>2070</v>
      </c>
      <c r="R857" s="6" t="s">
        <v>2000</v>
      </c>
    </row>
    <row r="858" spans="1:18" ht="18.600000000000001" thickBot="1" x14ac:dyDescent="0.4">
      <c r="A858" s="1"/>
      <c r="I858" s="378"/>
      <c r="J858" s="378"/>
      <c r="L858" s="378"/>
      <c r="O858" s="56" t="s">
        <v>2139</v>
      </c>
      <c r="P858" s="15"/>
      <c r="Q858" s="27"/>
      <c r="R858" s="16"/>
    </row>
    <row r="859" spans="1:18" x14ac:dyDescent="0.3">
      <c r="I859" s="378"/>
      <c r="J859" s="378"/>
      <c r="L859" s="378"/>
      <c r="O859" s="428" t="s">
        <v>2161</v>
      </c>
      <c r="P859" s="10" t="s">
        <v>2140</v>
      </c>
      <c r="Q859" s="14" t="s">
        <v>424</v>
      </c>
      <c r="R859" s="6" t="s">
        <v>2141</v>
      </c>
    </row>
    <row r="860" spans="1:18" x14ac:dyDescent="0.3">
      <c r="I860" s="378"/>
      <c r="J860" s="378"/>
      <c r="K860" s="374"/>
      <c r="O860" s="35" t="s">
        <v>2162</v>
      </c>
      <c r="P860" s="40" t="s">
        <v>2142</v>
      </c>
      <c r="Q860" s="14" t="s">
        <v>2148</v>
      </c>
      <c r="R860" s="4" t="s">
        <v>2145</v>
      </c>
    </row>
    <row r="861" spans="1:18" x14ac:dyDescent="0.3">
      <c r="O861" s="421"/>
      <c r="P861" s="40" t="s">
        <v>2143</v>
      </c>
      <c r="Q861" s="14" t="s">
        <v>2148</v>
      </c>
      <c r="R861" s="4" t="s">
        <v>2146</v>
      </c>
    </row>
    <row r="862" spans="1:18" x14ac:dyDescent="0.3">
      <c r="O862" s="421"/>
      <c r="P862" s="40" t="s">
        <v>2144</v>
      </c>
      <c r="Q862" s="14" t="s">
        <v>2148</v>
      </c>
      <c r="R862" s="4" t="s">
        <v>2147</v>
      </c>
    </row>
    <row r="863" spans="1:18" ht="18" x14ac:dyDescent="0.35">
      <c r="A863" s="365"/>
      <c r="D863" s="121"/>
      <c r="E863" s="121"/>
      <c r="F863" s="378"/>
      <c r="G863" s="378"/>
      <c r="O863" s="421"/>
      <c r="P863" s="40" t="s">
        <v>2149</v>
      </c>
      <c r="Q863" s="14" t="s">
        <v>2148</v>
      </c>
      <c r="R863" s="4" t="s">
        <v>2150</v>
      </c>
    </row>
    <row r="864" spans="1:18" x14ac:dyDescent="0.3">
      <c r="A864" s="366"/>
      <c r="D864" s="121"/>
      <c r="E864" s="121"/>
      <c r="F864" s="378"/>
      <c r="G864" s="378"/>
      <c r="O864" s="421"/>
      <c r="P864" s="40" t="s">
        <v>2151</v>
      </c>
      <c r="Q864" s="11" t="s">
        <v>2152</v>
      </c>
      <c r="R864" s="4" t="s">
        <v>2153</v>
      </c>
    </row>
    <row r="865" spans="1:18" x14ac:dyDescent="0.3">
      <c r="A865" s="1"/>
      <c r="D865" s="121"/>
      <c r="E865" s="121"/>
      <c r="F865" s="378"/>
      <c r="G865" s="378"/>
      <c r="O865" s="421"/>
      <c r="P865" s="40" t="s">
        <v>2154</v>
      </c>
      <c r="Q865" s="11" t="s">
        <v>2156</v>
      </c>
      <c r="R865" s="4" t="s">
        <v>2157</v>
      </c>
    </row>
    <row r="866" spans="1:18" x14ac:dyDescent="0.3">
      <c r="O866" s="421"/>
      <c r="P866" s="40" t="s">
        <v>2155</v>
      </c>
      <c r="Q866" s="11" t="s">
        <v>2156</v>
      </c>
      <c r="R866" s="4" t="s">
        <v>2158</v>
      </c>
    </row>
    <row r="867" spans="1:18" ht="18.600000000000001" thickBot="1" x14ac:dyDescent="0.4">
      <c r="A867" s="365"/>
      <c r="E867" s="378"/>
      <c r="K867" s="378"/>
      <c r="O867" s="429"/>
      <c r="P867" s="252" t="s">
        <v>2159</v>
      </c>
      <c r="Q867" s="13" t="s">
        <v>2152</v>
      </c>
      <c r="R867" s="8" t="s">
        <v>2160</v>
      </c>
    </row>
    <row r="868" spans="1:18" ht="18.600000000000001" thickBot="1" x14ac:dyDescent="0.4">
      <c r="A868" s="369"/>
      <c r="O868" s="56" t="s">
        <v>2163</v>
      </c>
      <c r="P868" s="15"/>
      <c r="Q868" s="27"/>
      <c r="R868" s="16"/>
    </row>
    <row r="869" spans="1:18" x14ac:dyDescent="0.3">
      <c r="A869" s="1"/>
      <c r="O869" s="428" t="s">
        <v>2164</v>
      </c>
      <c r="P869" s="10" t="s">
        <v>2166</v>
      </c>
      <c r="Q869" s="14" t="s">
        <v>2165</v>
      </c>
      <c r="R869" s="6" t="s">
        <v>2177</v>
      </c>
    </row>
    <row r="870" spans="1:18" x14ac:dyDescent="0.3">
      <c r="O870" s="35" t="s">
        <v>2196</v>
      </c>
      <c r="P870" s="10" t="s">
        <v>2167</v>
      </c>
      <c r="Q870" s="14" t="s">
        <v>2168</v>
      </c>
      <c r="R870" s="6" t="s">
        <v>2177</v>
      </c>
    </row>
    <row r="871" spans="1:18" ht="18" x14ac:dyDescent="0.35">
      <c r="A871" s="365"/>
      <c r="D871" s="121"/>
      <c r="E871" s="121"/>
      <c r="F871" s="378"/>
      <c r="G871" s="378"/>
      <c r="K871" s="378"/>
      <c r="O871" s="421"/>
      <c r="P871" s="40" t="s">
        <v>2169</v>
      </c>
      <c r="Q871" s="14" t="s">
        <v>2168</v>
      </c>
      <c r="R871" s="6" t="s">
        <v>2177</v>
      </c>
    </row>
    <row r="872" spans="1:18" x14ac:dyDescent="0.3">
      <c r="A872" s="366"/>
      <c r="D872" s="121"/>
      <c r="E872" s="121"/>
      <c r="F872" s="378"/>
      <c r="G872" s="378"/>
      <c r="K872" s="378"/>
      <c r="O872" s="421"/>
      <c r="P872" s="40" t="s">
        <v>2170</v>
      </c>
      <c r="Q872" s="14" t="s">
        <v>2171</v>
      </c>
      <c r="R872" s="6" t="s">
        <v>2177</v>
      </c>
    </row>
    <row r="873" spans="1:18" x14ac:dyDescent="0.3">
      <c r="A873" s="1"/>
      <c r="D873" s="121"/>
      <c r="E873" s="121"/>
      <c r="F873" s="378"/>
      <c r="G873" s="378"/>
      <c r="K873" s="378"/>
      <c r="O873" s="421"/>
      <c r="P873" s="40" t="s">
        <v>2172</v>
      </c>
      <c r="Q873" s="14" t="s">
        <v>2171</v>
      </c>
      <c r="R873" s="6" t="s">
        <v>2177</v>
      </c>
    </row>
    <row r="874" spans="1:18" x14ac:dyDescent="0.3">
      <c r="D874" s="121"/>
      <c r="E874" s="121"/>
      <c r="F874" s="378"/>
      <c r="G874" s="378"/>
      <c r="K874" s="378"/>
      <c r="O874" s="421"/>
      <c r="P874" s="40" t="s">
        <v>2173</v>
      </c>
      <c r="Q874" s="14" t="s">
        <v>923</v>
      </c>
      <c r="R874" s="6" t="s">
        <v>2177</v>
      </c>
    </row>
    <row r="875" spans="1:18" x14ac:dyDescent="0.3">
      <c r="D875" s="121"/>
      <c r="E875" s="121"/>
      <c r="F875" s="378"/>
      <c r="G875" s="378"/>
      <c r="K875" s="378"/>
      <c r="O875" s="429"/>
      <c r="P875" s="252" t="s">
        <v>2174</v>
      </c>
      <c r="Q875" s="14" t="s">
        <v>923</v>
      </c>
      <c r="R875" s="6" t="s">
        <v>2177</v>
      </c>
    </row>
    <row r="876" spans="1:18" x14ac:dyDescent="0.3">
      <c r="D876" s="121"/>
      <c r="E876" s="121"/>
      <c r="F876" s="378"/>
      <c r="G876" s="378"/>
      <c r="K876" s="378"/>
      <c r="O876" s="421"/>
      <c r="P876" s="252" t="s">
        <v>2175</v>
      </c>
      <c r="Q876" s="14" t="s">
        <v>2176</v>
      </c>
      <c r="R876" s="6" t="s">
        <v>2177</v>
      </c>
    </row>
    <row r="877" spans="1:18" x14ac:dyDescent="0.3">
      <c r="D877" s="121"/>
      <c r="E877" s="121"/>
      <c r="F877" s="378"/>
      <c r="G877" s="378"/>
      <c r="K877" s="378"/>
      <c r="O877" s="421"/>
      <c r="P877" s="40" t="s">
        <v>2178</v>
      </c>
      <c r="Q877" s="14" t="s">
        <v>2179</v>
      </c>
      <c r="R877" s="6" t="s">
        <v>2177</v>
      </c>
    </row>
    <row r="878" spans="1:18" x14ac:dyDescent="0.3">
      <c r="D878" s="121"/>
      <c r="E878" s="121"/>
      <c r="F878" s="378"/>
      <c r="G878" s="378"/>
      <c r="K878" s="378"/>
      <c r="O878" s="421"/>
      <c r="P878" s="40" t="s">
        <v>2180</v>
      </c>
      <c r="Q878" s="14" t="s">
        <v>2181</v>
      </c>
      <c r="R878" s="6" t="s">
        <v>2177</v>
      </c>
    </row>
    <row r="879" spans="1:18" x14ac:dyDescent="0.3">
      <c r="D879" s="121"/>
      <c r="E879" s="121"/>
      <c r="F879" s="378"/>
      <c r="G879" s="378"/>
      <c r="K879" s="378"/>
      <c r="O879" s="421"/>
      <c r="P879" s="40" t="s">
        <v>2182</v>
      </c>
      <c r="Q879" s="14" t="s">
        <v>2107</v>
      </c>
      <c r="R879" s="6" t="s">
        <v>2177</v>
      </c>
    </row>
    <row r="880" spans="1:18" x14ac:dyDescent="0.3">
      <c r="D880" s="121"/>
      <c r="E880" s="121"/>
      <c r="O880" s="421"/>
      <c r="P880" s="40" t="s">
        <v>2183</v>
      </c>
      <c r="Q880" s="14" t="s">
        <v>2184</v>
      </c>
      <c r="R880" s="6" t="s">
        <v>2177</v>
      </c>
    </row>
    <row r="881" spans="15:18" x14ac:dyDescent="0.3">
      <c r="O881" s="421"/>
      <c r="P881" s="40" t="s">
        <v>2185</v>
      </c>
      <c r="Q881" s="14" t="s">
        <v>2106</v>
      </c>
      <c r="R881" s="6" t="s">
        <v>2177</v>
      </c>
    </row>
    <row r="882" spans="15:18" x14ac:dyDescent="0.3">
      <c r="O882" s="421"/>
      <c r="P882" s="40" t="s">
        <v>2186</v>
      </c>
      <c r="Q882" s="11" t="s">
        <v>424</v>
      </c>
      <c r="R882" s="6" t="s">
        <v>2190</v>
      </c>
    </row>
    <row r="883" spans="15:18" x14ac:dyDescent="0.3">
      <c r="O883" s="421"/>
      <c r="P883" s="40" t="s">
        <v>2187</v>
      </c>
      <c r="Q883" s="11" t="s">
        <v>424</v>
      </c>
      <c r="R883" s="6" t="s">
        <v>2190</v>
      </c>
    </row>
    <row r="884" spans="15:18" x14ac:dyDescent="0.3">
      <c r="O884" s="421"/>
      <c r="P884" s="40" t="s">
        <v>2188</v>
      </c>
      <c r="Q884" s="11" t="s">
        <v>82</v>
      </c>
      <c r="R884" s="6" t="s">
        <v>2190</v>
      </c>
    </row>
    <row r="885" spans="15:18" x14ac:dyDescent="0.3">
      <c r="O885" s="421"/>
      <c r="P885" s="40" t="s">
        <v>2189</v>
      </c>
      <c r="Q885" s="11" t="s">
        <v>82</v>
      </c>
      <c r="R885" s="6" t="s">
        <v>2190</v>
      </c>
    </row>
    <row r="886" spans="15:18" x14ac:dyDescent="0.3">
      <c r="O886" s="421"/>
      <c r="P886" s="40" t="s">
        <v>2191</v>
      </c>
      <c r="Q886" s="11" t="s">
        <v>82</v>
      </c>
      <c r="R886" s="6" t="s">
        <v>2190</v>
      </c>
    </row>
    <row r="887" spans="15:18" x14ac:dyDescent="0.3">
      <c r="O887" s="421"/>
      <c r="P887" s="40" t="s">
        <v>2192</v>
      </c>
      <c r="Q887" s="11" t="s">
        <v>424</v>
      </c>
      <c r="R887" s="6" t="s">
        <v>2193</v>
      </c>
    </row>
    <row r="888" spans="15:18" x14ac:dyDescent="0.3">
      <c r="O888" s="429"/>
      <c r="P888" s="40" t="s">
        <v>2195</v>
      </c>
      <c r="Q888" s="11" t="s">
        <v>424</v>
      </c>
      <c r="R888" s="6" t="s">
        <v>2193</v>
      </c>
    </row>
    <row r="889" spans="15:18" ht="15" thickBot="1" x14ac:dyDescent="0.35">
      <c r="O889" s="429"/>
      <c r="P889" s="252" t="s">
        <v>2194</v>
      </c>
      <c r="Q889" s="13" t="s">
        <v>424</v>
      </c>
      <c r="R889" s="114" t="s">
        <v>2193</v>
      </c>
    </row>
    <row r="890" spans="15:18" ht="18.600000000000001" thickBot="1" x14ac:dyDescent="0.4">
      <c r="O890" s="56" t="s">
        <v>2197</v>
      </c>
      <c r="P890" s="15"/>
      <c r="Q890" s="27"/>
      <c r="R890" s="16"/>
    </row>
    <row r="891" spans="15:18" x14ac:dyDescent="0.3">
      <c r="O891" s="426" t="s">
        <v>2199</v>
      </c>
      <c r="P891" s="10"/>
      <c r="Q891" s="14"/>
      <c r="R891" s="6"/>
    </row>
    <row r="892" spans="15:18" x14ac:dyDescent="0.3">
      <c r="O892" s="421" t="s">
        <v>2200</v>
      </c>
      <c r="P892" s="40"/>
      <c r="Q892" s="11"/>
      <c r="R892" s="4"/>
    </row>
    <row r="893" spans="15:18" x14ac:dyDescent="0.3">
      <c r="O893" s="436" t="s">
        <v>2198</v>
      </c>
      <c r="P893" s="40"/>
      <c r="Q893" s="11"/>
      <c r="R893" s="4"/>
    </row>
    <row r="894" spans="15:18" ht="15" thickBot="1" x14ac:dyDescent="0.35">
      <c r="O894" s="429"/>
      <c r="P894" s="252"/>
      <c r="Q894" s="13"/>
      <c r="R894" s="8"/>
    </row>
    <row r="895" spans="15:18" ht="18.600000000000001" thickBot="1" x14ac:dyDescent="0.4">
      <c r="O895" s="56" t="s">
        <v>2201</v>
      </c>
      <c r="P895" s="15"/>
      <c r="Q895" s="27"/>
      <c r="R895" s="16"/>
    </row>
    <row r="896" spans="15:18" x14ac:dyDescent="0.3">
      <c r="O896" s="428" t="s">
        <v>2237</v>
      </c>
      <c r="P896" s="10" t="s">
        <v>2202</v>
      </c>
      <c r="Q896" s="14" t="s">
        <v>2079</v>
      </c>
      <c r="R896" s="6" t="s">
        <v>2203</v>
      </c>
    </row>
    <row r="897" spans="15:18" x14ac:dyDescent="0.3">
      <c r="O897" s="35" t="s">
        <v>2238</v>
      </c>
      <c r="P897" s="10" t="s">
        <v>2204</v>
      </c>
      <c r="Q897" s="14" t="s">
        <v>2079</v>
      </c>
      <c r="R897" s="6" t="s">
        <v>2203</v>
      </c>
    </row>
    <row r="898" spans="15:18" x14ac:dyDescent="0.3">
      <c r="O898" s="421"/>
      <c r="P898" s="10" t="s">
        <v>2205</v>
      </c>
      <c r="Q898" s="14" t="s">
        <v>2079</v>
      </c>
      <c r="R898" s="6" t="s">
        <v>2203</v>
      </c>
    </row>
    <row r="899" spans="15:18" x14ac:dyDescent="0.3">
      <c r="O899" s="421" t="s">
        <v>2211</v>
      </c>
      <c r="P899" s="10" t="s">
        <v>2206</v>
      </c>
      <c r="Q899" s="14" t="s">
        <v>2079</v>
      </c>
      <c r="R899" s="6" t="s">
        <v>2203</v>
      </c>
    </row>
    <row r="900" spans="15:18" x14ac:dyDescent="0.3">
      <c r="O900" s="421"/>
      <c r="P900" s="10" t="s">
        <v>2207</v>
      </c>
      <c r="Q900" s="14" t="s">
        <v>2079</v>
      </c>
      <c r="R900" s="6" t="s">
        <v>2203</v>
      </c>
    </row>
    <row r="901" spans="15:18" x14ac:dyDescent="0.3">
      <c r="O901" s="421"/>
      <c r="P901" s="10" t="s">
        <v>2208</v>
      </c>
      <c r="Q901" s="14" t="s">
        <v>2079</v>
      </c>
      <c r="R901" s="6" t="s">
        <v>2203</v>
      </c>
    </row>
    <row r="902" spans="15:18" x14ac:dyDescent="0.3">
      <c r="O902" s="421"/>
      <c r="P902" s="10" t="s">
        <v>2209</v>
      </c>
      <c r="Q902" s="14" t="s">
        <v>2079</v>
      </c>
      <c r="R902" s="6" t="s">
        <v>2203</v>
      </c>
    </row>
    <row r="903" spans="15:18" x14ac:dyDescent="0.3">
      <c r="O903" s="421"/>
      <c r="P903" s="10" t="s">
        <v>2210</v>
      </c>
      <c r="Q903" s="14" t="s">
        <v>2079</v>
      </c>
      <c r="R903" s="6" t="s">
        <v>2203</v>
      </c>
    </row>
    <row r="904" spans="15:18" x14ac:dyDescent="0.3">
      <c r="O904" s="421"/>
      <c r="P904" s="40" t="s">
        <v>2212</v>
      </c>
      <c r="Q904" s="11" t="s">
        <v>2078</v>
      </c>
      <c r="R904" s="4" t="s">
        <v>2203</v>
      </c>
    </row>
    <row r="905" spans="15:18" x14ac:dyDescent="0.3">
      <c r="O905" s="421"/>
      <c r="P905" s="40" t="s">
        <v>2213</v>
      </c>
      <c r="Q905" s="11" t="s">
        <v>2078</v>
      </c>
      <c r="R905" s="4" t="s">
        <v>2203</v>
      </c>
    </row>
    <row r="906" spans="15:18" x14ac:dyDescent="0.3">
      <c r="O906" s="421"/>
      <c r="P906" s="40" t="s">
        <v>2214</v>
      </c>
      <c r="Q906" s="11" t="s">
        <v>2078</v>
      </c>
      <c r="R906" s="4" t="s">
        <v>2203</v>
      </c>
    </row>
    <row r="907" spans="15:18" x14ac:dyDescent="0.3">
      <c r="O907" s="421"/>
      <c r="P907" s="40" t="s">
        <v>2215</v>
      </c>
      <c r="Q907" s="11" t="s">
        <v>2078</v>
      </c>
      <c r="R907" s="4" t="s">
        <v>2203</v>
      </c>
    </row>
    <row r="908" spans="15:18" x14ac:dyDescent="0.3">
      <c r="O908" s="421"/>
      <c r="P908" s="40" t="s">
        <v>2216</v>
      </c>
      <c r="Q908" s="11" t="s">
        <v>2078</v>
      </c>
      <c r="R908" s="4" t="s">
        <v>2203</v>
      </c>
    </row>
    <row r="909" spans="15:18" x14ac:dyDescent="0.3">
      <c r="O909" s="421"/>
      <c r="P909" s="40" t="s">
        <v>2217</v>
      </c>
      <c r="Q909" s="11" t="s">
        <v>2078</v>
      </c>
      <c r="R909" s="4" t="s">
        <v>2203</v>
      </c>
    </row>
    <row r="910" spans="15:18" x14ac:dyDescent="0.3">
      <c r="O910" s="421"/>
      <c r="P910" s="40" t="s">
        <v>2218</v>
      </c>
      <c r="Q910" s="11" t="s">
        <v>424</v>
      </c>
      <c r="R910" s="4" t="s">
        <v>2224</v>
      </c>
    </row>
    <row r="911" spans="15:18" x14ac:dyDescent="0.3">
      <c r="O911" s="421"/>
      <c r="P911" s="40" t="s">
        <v>2219</v>
      </c>
      <c r="Q911" s="11" t="s">
        <v>424</v>
      </c>
      <c r="R911" s="4" t="s">
        <v>2224</v>
      </c>
    </row>
    <row r="912" spans="15:18" x14ac:dyDescent="0.3">
      <c r="O912" s="421"/>
      <c r="P912" s="40" t="s">
        <v>2220</v>
      </c>
      <c r="Q912" s="11" t="s">
        <v>424</v>
      </c>
      <c r="R912" s="4" t="s">
        <v>2224</v>
      </c>
    </row>
    <row r="913" spans="15:18" x14ac:dyDescent="0.3">
      <c r="O913" s="421"/>
      <c r="P913" s="40" t="s">
        <v>2221</v>
      </c>
      <c r="Q913" s="11" t="s">
        <v>424</v>
      </c>
      <c r="R913" s="4" t="s">
        <v>2224</v>
      </c>
    </row>
    <row r="914" spans="15:18" x14ac:dyDescent="0.3">
      <c r="O914" s="421"/>
      <c r="P914" s="40" t="s">
        <v>2222</v>
      </c>
      <c r="Q914" s="11" t="s">
        <v>424</v>
      </c>
      <c r="R914" s="4" t="s">
        <v>2224</v>
      </c>
    </row>
    <row r="915" spans="15:18" x14ac:dyDescent="0.3">
      <c r="O915" s="421"/>
      <c r="P915" s="40" t="s">
        <v>2223</v>
      </c>
      <c r="Q915" s="11" t="s">
        <v>424</v>
      </c>
      <c r="R915" s="4" t="s">
        <v>2224</v>
      </c>
    </row>
    <row r="916" spans="15:18" x14ac:dyDescent="0.3">
      <c r="O916" s="429"/>
      <c r="P916" s="252" t="s">
        <v>2225</v>
      </c>
      <c r="Q916" s="11" t="s">
        <v>424</v>
      </c>
      <c r="R916" s="8" t="s">
        <v>2234</v>
      </c>
    </row>
    <row r="917" spans="15:18" x14ac:dyDescent="0.3">
      <c r="O917" s="421"/>
      <c r="P917" s="252" t="s">
        <v>2226</v>
      </c>
      <c r="Q917" s="11" t="s">
        <v>2064</v>
      </c>
      <c r="R917" s="8" t="s">
        <v>2234</v>
      </c>
    </row>
    <row r="918" spans="15:18" x14ac:dyDescent="0.3">
      <c r="O918" s="421"/>
      <c r="P918" s="252" t="s">
        <v>2227</v>
      </c>
      <c r="Q918" s="11" t="s">
        <v>2064</v>
      </c>
      <c r="R918" s="8" t="s">
        <v>2234</v>
      </c>
    </row>
    <row r="919" spans="15:18" x14ac:dyDescent="0.3">
      <c r="O919" s="421"/>
      <c r="P919" s="252" t="s">
        <v>2228</v>
      </c>
      <c r="Q919" s="11" t="s">
        <v>2064</v>
      </c>
      <c r="R919" s="8" t="s">
        <v>2234</v>
      </c>
    </row>
    <row r="920" spans="15:18" x14ac:dyDescent="0.3">
      <c r="O920" s="421"/>
      <c r="P920" s="252" t="s">
        <v>2229</v>
      </c>
      <c r="Q920" s="11" t="s">
        <v>2064</v>
      </c>
      <c r="R920" s="8" t="s">
        <v>2234</v>
      </c>
    </row>
    <row r="921" spans="15:18" x14ac:dyDescent="0.3">
      <c r="O921" s="421"/>
      <c r="P921" s="252" t="s">
        <v>2230</v>
      </c>
      <c r="Q921" s="11" t="s">
        <v>2064</v>
      </c>
      <c r="R921" s="8" t="s">
        <v>2234</v>
      </c>
    </row>
    <row r="922" spans="15:18" x14ac:dyDescent="0.3">
      <c r="O922" s="421"/>
      <c r="P922" s="252" t="s">
        <v>2231</v>
      </c>
      <c r="Q922" s="11" t="s">
        <v>2064</v>
      </c>
      <c r="R922" s="8" t="s">
        <v>2234</v>
      </c>
    </row>
    <row r="923" spans="15:18" x14ac:dyDescent="0.3">
      <c r="O923" s="421"/>
      <c r="P923" s="252" t="s">
        <v>2232</v>
      </c>
      <c r="Q923" s="11" t="s">
        <v>2064</v>
      </c>
      <c r="R923" s="8" t="s">
        <v>2234</v>
      </c>
    </row>
    <row r="924" spans="15:18" x14ac:dyDescent="0.3">
      <c r="O924" s="421"/>
      <c r="P924" s="252" t="s">
        <v>2233</v>
      </c>
      <c r="Q924" s="11" t="s">
        <v>2064</v>
      </c>
      <c r="R924" s="8" t="s">
        <v>2234</v>
      </c>
    </row>
    <row r="925" spans="15:18" ht="15" thickBot="1" x14ac:dyDescent="0.35">
      <c r="O925" s="429"/>
      <c r="P925" s="252" t="s">
        <v>2235</v>
      </c>
      <c r="Q925" s="13" t="s">
        <v>305</v>
      </c>
      <c r="R925" s="8" t="s">
        <v>2236</v>
      </c>
    </row>
    <row r="926" spans="15:18" ht="18.600000000000001" thickBot="1" x14ac:dyDescent="0.4">
      <c r="O926" s="56" t="s">
        <v>2239</v>
      </c>
      <c r="P926" s="15"/>
      <c r="Q926" s="27"/>
      <c r="R926" s="16"/>
    </row>
    <row r="927" spans="15:18" x14ac:dyDescent="0.3">
      <c r="O927" s="428" t="s">
        <v>2260</v>
      </c>
      <c r="P927" s="414" t="s">
        <v>2240</v>
      </c>
      <c r="Q927" s="14" t="s">
        <v>2064</v>
      </c>
      <c r="R927" s="395" t="s">
        <v>2247</v>
      </c>
    </row>
    <row r="928" spans="15:18" x14ac:dyDescent="0.3">
      <c r="O928" s="35" t="s">
        <v>2272</v>
      </c>
      <c r="P928" s="344" t="s">
        <v>2241</v>
      </c>
      <c r="Q928" s="14" t="s">
        <v>2064</v>
      </c>
      <c r="R928" s="4" t="s">
        <v>2248</v>
      </c>
    </row>
    <row r="929" spans="15:18" x14ac:dyDescent="0.3">
      <c r="O929" s="421"/>
      <c r="P929" s="344" t="s">
        <v>2242</v>
      </c>
      <c r="Q929" s="14" t="s">
        <v>2064</v>
      </c>
      <c r="R929" s="4" t="s">
        <v>2249</v>
      </c>
    </row>
    <row r="930" spans="15:18" x14ac:dyDescent="0.3">
      <c r="O930" s="421"/>
      <c r="P930" s="344" t="s">
        <v>2243</v>
      </c>
      <c r="Q930" s="14" t="s">
        <v>2064</v>
      </c>
      <c r="R930" s="4" t="s">
        <v>2250</v>
      </c>
    </row>
    <row r="931" spans="15:18" x14ac:dyDescent="0.3">
      <c r="O931" s="421"/>
      <c r="P931" s="414" t="s">
        <v>2251</v>
      </c>
      <c r="Q931" s="14" t="s">
        <v>2064</v>
      </c>
      <c r="R931" s="395" t="s">
        <v>2247</v>
      </c>
    </row>
    <row r="932" spans="15:18" x14ac:dyDescent="0.3">
      <c r="O932" s="421"/>
      <c r="P932" s="344" t="s">
        <v>2244</v>
      </c>
      <c r="Q932" s="14" t="s">
        <v>2064</v>
      </c>
      <c r="R932" s="4" t="s">
        <v>2248</v>
      </c>
    </row>
    <row r="933" spans="15:18" x14ac:dyDescent="0.3">
      <c r="O933" s="421"/>
      <c r="P933" s="344" t="s">
        <v>2245</v>
      </c>
      <c r="Q933" s="14" t="s">
        <v>2064</v>
      </c>
      <c r="R933" s="4" t="s">
        <v>2249</v>
      </c>
    </row>
    <row r="934" spans="15:18" x14ac:dyDescent="0.3">
      <c r="O934" s="421"/>
      <c r="P934" s="344" t="s">
        <v>2246</v>
      </c>
      <c r="Q934" s="14" t="s">
        <v>2064</v>
      </c>
      <c r="R934" s="4" t="s">
        <v>2250</v>
      </c>
    </row>
    <row r="935" spans="15:18" x14ac:dyDescent="0.3">
      <c r="O935" s="421"/>
      <c r="P935" s="40" t="s">
        <v>2252</v>
      </c>
      <c r="Q935" s="14" t="s">
        <v>2064</v>
      </c>
      <c r="R935" s="395" t="s">
        <v>2247</v>
      </c>
    </row>
    <row r="936" spans="15:18" x14ac:dyDescent="0.3">
      <c r="O936" s="421"/>
      <c r="P936" s="40" t="s">
        <v>2253</v>
      </c>
      <c r="Q936" s="14" t="s">
        <v>2064</v>
      </c>
      <c r="R936" s="4" t="s">
        <v>2248</v>
      </c>
    </row>
    <row r="937" spans="15:18" x14ac:dyDescent="0.3">
      <c r="O937" s="421"/>
      <c r="P937" s="40" t="s">
        <v>2254</v>
      </c>
      <c r="Q937" s="14" t="s">
        <v>2064</v>
      </c>
      <c r="R937" s="4" t="s">
        <v>2249</v>
      </c>
    </row>
    <row r="938" spans="15:18" x14ac:dyDescent="0.3">
      <c r="O938" s="421"/>
      <c r="P938" s="40" t="s">
        <v>2255</v>
      </c>
      <c r="Q938" s="14" t="s">
        <v>2064</v>
      </c>
      <c r="R938" s="4" t="s">
        <v>2250</v>
      </c>
    </row>
    <row r="939" spans="15:18" x14ac:dyDescent="0.3">
      <c r="O939" s="429"/>
      <c r="P939" s="252" t="s">
        <v>2256</v>
      </c>
      <c r="Q939" s="14" t="s">
        <v>2064</v>
      </c>
      <c r="R939" s="395" t="s">
        <v>2247</v>
      </c>
    </row>
    <row r="940" spans="15:18" x14ac:dyDescent="0.3">
      <c r="O940" s="421"/>
      <c r="P940" s="40" t="s">
        <v>2257</v>
      </c>
      <c r="Q940" s="14" t="s">
        <v>2064</v>
      </c>
      <c r="R940" s="4" t="s">
        <v>2248</v>
      </c>
    </row>
    <row r="941" spans="15:18" x14ac:dyDescent="0.3">
      <c r="O941" s="421"/>
      <c r="P941" s="40" t="s">
        <v>2258</v>
      </c>
      <c r="Q941" s="14" t="s">
        <v>2064</v>
      </c>
      <c r="R941" s="4" t="s">
        <v>2249</v>
      </c>
    </row>
    <row r="942" spans="15:18" x14ac:dyDescent="0.3">
      <c r="O942" s="421"/>
      <c r="P942" s="40" t="s">
        <v>2259</v>
      </c>
      <c r="Q942" s="14" t="s">
        <v>2064</v>
      </c>
      <c r="R942" s="66" t="s">
        <v>2250</v>
      </c>
    </row>
    <row r="943" spans="15:18" x14ac:dyDescent="0.3">
      <c r="O943" s="421"/>
      <c r="P943" s="40" t="s">
        <v>2261</v>
      </c>
      <c r="Q943" s="11" t="s">
        <v>82</v>
      </c>
      <c r="R943" s="66" t="s">
        <v>2269</v>
      </c>
    </row>
    <row r="944" spans="15:18" x14ac:dyDescent="0.3">
      <c r="O944" s="421"/>
      <c r="P944" s="40" t="s">
        <v>2262</v>
      </c>
      <c r="Q944" s="11" t="s">
        <v>82</v>
      </c>
      <c r="R944" s="66" t="s">
        <v>2270</v>
      </c>
    </row>
    <row r="945" spans="15:18" x14ac:dyDescent="0.3">
      <c r="O945" s="421"/>
      <c r="P945" s="40" t="s">
        <v>2263</v>
      </c>
      <c r="Q945" s="11" t="s">
        <v>82</v>
      </c>
      <c r="R945" s="66" t="s">
        <v>2271</v>
      </c>
    </row>
    <row r="946" spans="15:18" x14ac:dyDescent="0.3">
      <c r="O946" s="421"/>
      <c r="P946" s="40" t="s">
        <v>2264</v>
      </c>
      <c r="Q946" s="11" t="s">
        <v>82</v>
      </c>
      <c r="R946" s="66" t="s">
        <v>2269</v>
      </c>
    </row>
    <row r="947" spans="15:18" x14ac:dyDescent="0.3">
      <c r="O947" s="421"/>
      <c r="P947" s="40" t="s">
        <v>2265</v>
      </c>
      <c r="Q947" s="11" t="s">
        <v>82</v>
      </c>
      <c r="R947" s="66" t="s">
        <v>2270</v>
      </c>
    </row>
    <row r="948" spans="15:18" x14ac:dyDescent="0.3">
      <c r="O948" s="421"/>
      <c r="P948" s="40" t="s">
        <v>2266</v>
      </c>
      <c r="Q948" s="11" t="s">
        <v>82</v>
      </c>
      <c r="R948" s="66" t="s">
        <v>2271</v>
      </c>
    </row>
    <row r="949" spans="15:18" x14ac:dyDescent="0.3">
      <c r="O949" s="421"/>
      <c r="P949" s="40" t="s">
        <v>2267</v>
      </c>
      <c r="Q949" s="11" t="s">
        <v>82</v>
      </c>
      <c r="R949" s="4" t="s">
        <v>2269</v>
      </c>
    </row>
    <row r="950" spans="15:18" ht="15" thickBot="1" x14ac:dyDescent="0.35">
      <c r="O950" s="429"/>
      <c r="P950" s="252" t="s">
        <v>2268</v>
      </c>
      <c r="Q950" s="13" t="s">
        <v>82</v>
      </c>
      <c r="R950" s="8" t="s">
        <v>2269</v>
      </c>
    </row>
    <row r="951" spans="15:18" ht="18.600000000000001" thickBot="1" x14ac:dyDescent="0.4">
      <c r="O951" s="56" t="s">
        <v>2274</v>
      </c>
      <c r="P951" s="15"/>
      <c r="Q951" s="27"/>
      <c r="R951" s="16"/>
    </row>
    <row r="952" spans="15:18" x14ac:dyDescent="0.3">
      <c r="O952" s="426" t="s">
        <v>2275</v>
      </c>
      <c r="P952" s="10" t="s">
        <v>2276</v>
      </c>
      <c r="Q952" s="14" t="s">
        <v>308</v>
      </c>
      <c r="R952" s="6" t="s">
        <v>2278</v>
      </c>
    </row>
    <row r="953" spans="15:18" x14ac:dyDescent="0.3">
      <c r="O953" s="35" t="s">
        <v>2277</v>
      </c>
      <c r="P953" s="40"/>
      <c r="Q953" s="11"/>
      <c r="R953" s="4"/>
    </row>
    <row r="954" spans="15:18" ht="15" thickBot="1" x14ac:dyDescent="0.35">
      <c r="O954" s="429"/>
      <c r="P954" s="252"/>
      <c r="Q954" s="13"/>
      <c r="R954" s="8"/>
    </row>
    <row r="955" spans="15:18" ht="18.600000000000001" thickBot="1" x14ac:dyDescent="0.4">
      <c r="O955" s="56" t="s">
        <v>2279</v>
      </c>
      <c r="P955" s="15"/>
      <c r="Q955" s="27"/>
      <c r="R955" s="16"/>
    </row>
    <row r="956" spans="15:18" x14ac:dyDescent="0.3">
      <c r="O956" s="428" t="s">
        <v>2286</v>
      </c>
      <c r="P956" s="10" t="s">
        <v>2280</v>
      </c>
      <c r="Q956" s="65" t="s">
        <v>547</v>
      </c>
      <c r="R956" s="6" t="s">
        <v>2288</v>
      </c>
    </row>
    <row r="957" spans="15:18" x14ac:dyDescent="0.3">
      <c r="O957" s="35" t="s">
        <v>2287</v>
      </c>
      <c r="P957" s="40" t="s">
        <v>2282</v>
      </c>
      <c r="Q957" s="65" t="s">
        <v>547</v>
      </c>
      <c r="R957" s="6" t="s">
        <v>2289</v>
      </c>
    </row>
    <row r="958" spans="15:18" x14ac:dyDescent="0.3">
      <c r="O958" s="42"/>
      <c r="P958" s="40" t="s">
        <v>2283</v>
      </c>
      <c r="Q958" s="65" t="s">
        <v>547</v>
      </c>
      <c r="R958" s="6" t="s">
        <v>2290</v>
      </c>
    </row>
    <row r="959" spans="15:18" x14ac:dyDescent="0.3">
      <c r="O959" s="35"/>
      <c r="P959" s="40" t="s">
        <v>2284</v>
      </c>
      <c r="Q959" s="65" t="s">
        <v>547</v>
      </c>
      <c r="R959" s="6" t="s">
        <v>2291</v>
      </c>
    </row>
    <row r="960" spans="15:18" ht="15" thickBot="1" x14ac:dyDescent="0.35">
      <c r="O960" s="429"/>
      <c r="P960" s="252" t="s">
        <v>2285</v>
      </c>
      <c r="Q960" s="84" t="s">
        <v>547</v>
      </c>
      <c r="R960" s="114" t="s">
        <v>2292</v>
      </c>
    </row>
    <row r="961" spans="15:18" ht="18.600000000000001" thickBot="1" x14ac:dyDescent="0.4">
      <c r="O961" s="56" t="s">
        <v>2293</v>
      </c>
      <c r="P961" s="404"/>
      <c r="Q961" s="70"/>
      <c r="R961" s="71"/>
    </row>
    <row r="962" spans="15:18" x14ac:dyDescent="0.3">
      <c r="O962" s="428" t="s">
        <v>2646</v>
      </c>
      <c r="P962" s="10" t="s">
        <v>2294</v>
      </c>
      <c r="Q962" s="14" t="s">
        <v>2069</v>
      </c>
      <c r="R962" s="6" t="s">
        <v>2295</v>
      </c>
    </row>
    <row r="963" spans="15:18" x14ac:dyDescent="0.3">
      <c r="O963" s="35" t="s">
        <v>2647</v>
      </c>
      <c r="P963" s="40" t="s">
        <v>2296</v>
      </c>
      <c r="Q963" s="14" t="s">
        <v>308</v>
      </c>
      <c r="R963" s="4" t="s">
        <v>2297</v>
      </c>
    </row>
    <row r="964" spans="15:18" x14ac:dyDescent="0.3">
      <c r="O964" s="421"/>
      <c r="P964" s="40" t="s">
        <v>2298</v>
      </c>
      <c r="Q964" s="14" t="s">
        <v>308</v>
      </c>
      <c r="R964" s="4" t="s">
        <v>2299</v>
      </c>
    </row>
    <row r="965" spans="15:18" ht="15" thickBot="1" x14ac:dyDescent="0.35">
      <c r="O965" s="429"/>
      <c r="P965" s="252" t="s">
        <v>2300</v>
      </c>
      <c r="Q965" s="13" t="s">
        <v>98</v>
      </c>
      <c r="R965" s="8" t="s">
        <v>2301</v>
      </c>
    </row>
    <row r="966" spans="15:18" ht="18.600000000000001" thickBot="1" x14ac:dyDescent="0.4">
      <c r="O966" s="56" t="s">
        <v>2302</v>
      </c>
      <c r="P966" s="15"/>
      <c r="Q966" s="27"/>
      <c r="R966" s="16"/>
    </row>
    <row r="967" spans="15:18" x14ac:dyDescent="0.3">
      <c r="O967" s="426" t="s">
        <v>2310</v>
      </c>
      <c r="P967" s="10" t="s">
        <v>2303</v>
      </c>
      <c r="Q967" s="14" t="s">
        <v>2076</v>
      </c>
      <c r="R967" s="6" t="s">
        <v>2304</v>
      </c>
    </row>
    <row r="968" spans="15:18" x14ac:dyDescent="0.3">
      <c r="O968" s="421" t="s">
        <v>2311</v>
      </c>
      <c r="P968" s="40" t="s">
        <v>2305</v>
      </c>
      <c r="Q968" s="14" t="s">
        <v>424</v>
      </c>
      <c r="R968" s="4" t="s">
        <v>2306</v>
      </c>
    </row>
    <row r="969" spans="15:18" x14ac:dyDescent="0.3">
      <c r="O969" s="421"/>
      <c r="P969" s="40" t="s">
        <v>2307</v>
      </c>
      <c r="Q969" s="14" t="s">
        <v>82</v>
      </c>
      <c r="R969" s="4" t="s">
        <v>2312</v>
      </c>
    </row>
    <row r="970" spans="15:18" ht="15" thickBot="1" x14ac:dyDescent="0.35">
      <c r="O970" s="429" t="s">
        <v>2309</v>
      </c>
      <c r="P970" s="252" t="s">
        <v>2308</v>
      </c>
      <c r="Q970" s="26" t="s">
        <v>82</v>
      </c>
      <c r="R970" s="8" t="s">
        <v>2312</v>
      </c>
    </row>
    <row r="971" spans="15:18" ht="18.600000000000001" thickBot="1" x14ac:dyDescent="0.4">
      <c r="O971" s="56" t="s">
        <v>2314</v>
      </c>
      <c r="P971" s="15"/>
      <c r="Q971" s="27"/>
      <c r="R971" s="16"/>
    </row>
    <row r="972" spans="15:18" x14ac:dyDescent="0.3">
      <c r="O972" s="428" t="s">
        <v>2318</v>
      </c>
      <c r="P972" s="10" t="s">
        <v>2313</v>
      </c>
      <c r="Q972" s="14" t="s">
        <v>2102</v>
      </c>
      <c r="R972" s="6" t="s">
        <v>2315</v>
      </c>
    </row>
    <row r="973" spans="15:18" x14ac:dyDescent="0.3">
      <c r="O973" s="35" t="s">
        <v>2322</v>
      </c>
      <c r="P973" s="10" t="s">
        <v>2316</v>
      </c>
      <c r="Q973" s="14" t="s">
        <v>2102</v>
      </c>
      <c r="R973" s="6" t="s">
        <v>2315</v>
      </c>
    </row>
    <row r="974" spans="15:18" x14ac:dyDescent="0.3">
      <c r="O974" s="421"/>
      <c r="P974" s="10" t="s">
        <v>2317</v>
      </c>
      <c r="Q974" s="14" t="s">
        <v>2102</v>
      </c>
      <c r="R974" s="6" t="s">
        <v>2315</v>
      </c>
    </row>
    <row r="975" spans="15:18" x14ac:dyDescent="0.3">
      <c r="O975" s="421"/>
      <c r="P975" s="40" t="s">
        <v>2319</v>
      </c>
      <c r="Q975" s="14" t="s">
        <v>2065</v>
      </c>
      <c r="R975" s="4" t="s">
        <v>252</v>
      </c>
    </row>
    <row r="976" spans="15:18" x14ac:dyDescent="0.3">
      <c r="O976" s="421"/>
      <c r="P976" s="40" t="s">
        <v>2320</v>
      </c>
      <c r="Q976" s="14" t="s">
        <v>308</v>
      </c>
      <c r="R976" s="4" t="s">
        <v>252</v>
      </c>
    </row>
    <row r="977" spans="15:18" ht="15" thickBot="1" x14ac:dyDescent="0.35">
      <c r="O977" s="429"/>
      <c r="P977" s="252" t="s">
        <v>2321</v>
      </c>
      <c r="Q977" s="26" t="s">
        <v>424</v>
      </c>
      <c r="R977" s="8" t="s">
        <v>252</v>
      </c>
    </row>
    <row r="978" spans="15:18" ht="18.600000000000001" thickBot="1" x14ac:dyDescent="0.4">
      <c r="O978" s="56" t="s">
        <v>2323</v>
      </c>
      <c r="P978" s="15"/>
      <c r="Q978" s="27"/>
      <c r="R978" s="16"/>
    </row>
    <row r="979" spans="15:18" x14ac:dyDescent="0.3">
      <c r="O979" s="428" t="s">
        <v>2327</v>
      </c>
      <c r="P979" s="10" t="s">
        <v>2324</v>
      </c>
      <c r="Q979" s="14" t="s">
        <v>424</v>
      </c>
      <c r="R979" s="6" t="s">
        <v>2325</v>
      </c>
    </row>
    <row r="980" spans="15:18" x14ac:dyDescent="0.3">
      <c r="O980" s="35" t="s">
        <v>2328</v>
      </c>
      <c r="P980" s="40" t="s">
        <v>2326</v>
      </c>
      <c r="Q980" s="14" t="s">
        <v>424</v>
      </c>
      <c r="R980" s="6" t="s">
        <v>2325</v>
      </c>
    </row>
    <row r="981" spans="15:18" ht="15" thickBot="1" x14ac:dyDescent="0.35">
      <c r="O981" s="429"/>
      <c r="P981" s="252"/>
      <c r="Q981" s="13"/>
      <c r="R981" s="8"/>
    </row>
    <row r="982" spans="15:18" ht="18.600000000000001" thickBot="1" x14ac:dyDescent="0.4">
      <c r="O982" s="56" t="s">
        <v>2329</v>
      </c>
      <c r="P982" s="15"/>
      <c r="Q982" s="27"/>
      <c r="R982" s="16"/>
    </row>
    <row r="983" spans="15:18" x14ac:dyDescent="0.3">
      <c r="O983" s="430" t="s">
        <v>2330</v>
      </c>
      <c r="P983" s="405" t="s">
        <v>2332</v>
      </c>
      <c r="Q983" s="11" t="s">
        <v>2156</v>
      </c>
      <c r="R983" s="114" t="s">
        <v>2333</v>
      </c>
    </row>
    <row r="984" spans="15:18" x14ac:dyDescent="0.3">
      <c r="O984" s="35" t="s">
        <v>2331</v>
      </c>
      <c r="P984" s="40"/>
      <c r="Q984" s="11"/>
      <c r="R984" s="4"/>
    </row>
    <row r="985" spans="15:18" ht="15" thickBot="1" x14ac:dyDescent="0.35">
      <c r="O985" s="429"/>
      <c r="P985" s="252"/>
      <c r="Q985" s="13"/>
      <c r="R985" s="8"/>
    </row>
    <row r="986" spans="15:18" ht="18.600000000000001" thickBot="1" x14ac:dyDescent="0.4">
      <c r="O986" s="56" t="s">
        <v>2344</v>
      </c>
      <c r="P986" s="15"/>
      <c r="Q986" s="27"/>
      <c r="R986" s="16"/>
    </row>
    <row r="987" spans="15:18" x14ac:dyDescent="0.3">
      <c r="O987" s="428" t="s">
        <v>2342</v>
      </c>
      <c r="P987" s="10" t="s">
        <v>2334</v>
      </c>
      <c r="Q987" s="14" t="s">
        <v>424</v>
      </c>
      <c r="R987" s="6" t="s">
        <v>2338</v>
      </c>
    </row>
    <row r="988" spans="15:18" x14ac:dyDescent="0.3">
      <c r="O988" s="419" t="s">
        <v>2343</v>
      </c>
      <c r="P988" s="40" t="s">
        <v>2335</v>
      </c>
      <c r="Q988" s="14" t="s">
        <v>424</v>
      </c>
      <c r="R988" s="4" t="s">
        <v>2339</v>
      </c>
    </row>
    <row r="989" spans="15:18" x14ac:dyDescent="0.3">
      <c r="O989" s="421"/>
      <c r="P989" s="40" t="s">
        <v>2336</v>
      </c>
      <c r="Q989" s="14" t="s">
        <v>424</v>
      </c>
      <c r="R989" s="4" t="s">
        <v>2340</v>
      </c>
    </row>
    <row r="990" spans="15:18" ht="15" thickBot="1" x14ac:dyDescent="0.35">
      <c r="O990" s="429"/>
      <c r="P990" s="252" t="s">
        <v>2337</v>
      </c>
      <c r="Q990" s="26" t="s">
        <v>2071</v>
      </c>
      <c r="R990" s="8" t="s">
        <v>2341</v>
      </c>
    </row>
    <row r="991" spans="15:18" ht="18.600000000000001" thickBot="1" x14ac:dyDescent="0.4">
      <c r="O991" s="56" t="s">
        <v>2346</v>
      </c>
      <c r="P991" s="15"/>
      <c r="Q991" s="27"/>
      <c r="R991" s="16"/>
    </row>
    <row r="992" spans="15:18" x14ac:dyDescent="0.3">
      <c r="O992" s="426" t="s">
        <v>2365</v>
      </c>
      <c r="P992" s="10" t="s">
        <v>2347</v>
      </c>
      <c r="Q992" s="14" t="s">
        <v>424</v>
      </c>
      <c r="R992" s="6" t="s">
        <v>2353</v>
      </c>
    </row>
    <row r="993" spans="15:18" x14ac:dyDescent="0.3">
      <c r="O993" s="420" t="s">
        <v>2367</v>
      </c>
      <c r="P993" s="10" t="s">
        <v>2348</v>
      </c>
      <c r="Q993" s="14" t="s">
        <v>424</v>
      </c>
      <c r="R993" s="6" t="s">
        <v>2354</v>
      </c>
    </row>
    <row r="994" spans="15:18" x14ac:dyDescent="0.3">
      <c r="O994" s="421"/>
      <c r="P994" s="10" t="s">
        <v>2349</v>
      </c>
      <c r="Q994" s="14" t="s">
        <v>424</v>
      </c>
      <c r="R994" s="6" t="s">
        <v>2355</v>
      </c>
    </row>
    <row r="995" spans="15:18" x14ac:dyDescent="0.3">
      <c r="O995" s="421"/>
      <c r="P995" s="10" t="s">
        <v>2350</v>
      </c>
      <c r="Q995" s="14" t="s">
        <v>424</v>
      </c>
      <c r="R995" s="6" t="s">
        <v>2356</v>
      </c>
    </row>
    <row r="996" spans="15:18" x14ac:dyDescent="0.3">
      <c r="O996" s="421" t="s">
        <v>2366</v>
      </c>
      <c r="P996" s="10" t="s">
        <v>2351</v>
      </c>
      <c r="Q996" s="14" t="s">
        <v>424</v>
      </c>
      <c r="R996" s="6" t="s">
        <v>2357</v>
      </c>
    </row>
    <row r="997" spans="15:18" x14ac:dyDescent="0.3">
      <c r="O997" s="421"/>
      <c r="P997" s="10" t="s">
        <v>2352</v>
      </c>
      <c r="Q997" s="14" t="s">
        <v>424</v>
      </c>
      <c r="R997" s="6" t="s">
        <v>2358</v>
      </c>
    </row>
    <row r="998" spans="15:18" x14ac:dyDescent="0.3">
      <c r="O998" s="421"/>
      <c r="P998" s="40" t="s">
        <v>2360</v>
      </c>
      <c r="Q998" s="14" t="s">
        <v>2078</v>
      </c>
      <c r="R998" s="6" t="s">
        <v>2359</v>
      </c>
    </row>
    <row r="999" spans="15:18" x14ac:dyDescent="0.3">
      <c r="O999" s="421"/>
      <c r="P999" s="40" t="s">
        <v>2361</v>
      </c>
      <c r="Q999" s="14" t="s">
        <v>2078</v>
      </c>
      <c r="R999" s="6" t="s">
        <v>2362</v>
      </c>
    </row>
    <row r="1000" spans="15:18" ht="15" thickBot="1" x14ac:dyDescent="0.35">
      <c r="O1000" s="429"/>
      <c r="P1000" s="252" t="s">
        <v>2363</v>
      </c>
      <c r="Q1000" s="26" t="s">
        <v>82</v>
      </c>
      <c r="R1000" s="8" t="s">
        <v>2364</v>
      </c>
    </row>
    <row r="1001" spans="15:18" ht="18.600000000000001" thickBot="1" x14ac:dyDescent="0.4">
      <c r="O1001" s="56" t="s">
        <v>2369</v>
      </c>
      <c r="P1001" s="15"/>
      <c r="Q1001" s="27"/>
      <c r="R1001" s="16"/>
    </row>
    <row r="1002" spans="15:18" x14ac:dyDescent="0.3">
      <c r="O1002" s="430" t="s">
        <v>2373</v>
      </c>
      <c r="P1002" s="405" t="s">
        <v>2370</v>
      </c>
      <c r="Q1002" s="57" t="s">
        <v>2070</v>
      </c>
      <c r="R1002" s="57" t="s">
        <v>2372</v>
      </c>
    </row>
    <row r="1003" spans="15:18" x14ac:dyDescent="0.3">
      <c r="O1003" s="35" t="s">
        <v>2374</v>
      </c>
      <c r="P1003" s="40" t="s">
        <v>2371</v>
      </c>
      <c r="Q1003" s="57" t="s">
        <v>2070</v>
      </c>
      <c r="R1003" s="57" t="s">
        <v>2372</v>
      </c>
    </row>
    <row r="1004" spans="15:18" ht="15" thickBot="1" x14ac:dyDescent="0.35">
      <c r="O1004" s="429"/>
      <c r="P1004" s="252"/>
      <c r="Q1004" s="13"/>
      <c r="R1004" s="8"/>
    </row>
    <row r="1005" spans="15:18" ht="18.600000000000001" thickBot="1" x14ac:dyDescent="0.4">
      <c r="O1005" s="56" t="s">
        <v>2375</v>
      </c>
      <c r="P1005" s="15"/>
      <c r="Q1005" s="27"/>
      <c r="R1005" s="16"/>
    </row>
    <row r="1006" spans="15:18" x14ac:dyDescent="0.3">
      <c r="O1006" s="428" t="s">
        <v>2385</v>
      </c>
      <c r="P1006" s="10" t="s">
        <v>2376</v>
      </c>
      <c r="Q1006" s="14" t="s">
        <v>2065</v>
      </c>
      <c r="R1006" s="6" t="s">
        <v>2382</v>
      </c>
    </row>
    <row r="1007" spans="15:18" x14ac:dyDescent="0.3">
      <c r="O1007" s="35" t="s">
        <v>2386</v>
      </c>
      <c r="P1007" s="10" t="s">
        <v>2379</v>
      </c>
      <c r="Q1007" s="14" t="s">
        <v>2377</v>
      </c>
      <c r="R1007" s="6" t="s">
        <v>2381</v>
      </c>
    </row>
    <row r="1008" spans="15:18" x14ac:dyDescent="0.3">
      <c r="O1008" s="421" t="s">
        <v>2384</v>
      </c>
      <c r="P1008" s="40" t="s">
        <v>2383</v>
      </c>
      <c r="Q1008" s="14" t="s">
        <v>2377</v>
      </c>
      <c r="R1008" s="6" t="s">
        <v>2380</v>
      </c>
    </row>
    <row r="1009" spans="15:18" ht="15" thickBot="1" x14ac:dyDescent="0.35">
      <c r="O1009" s="429"/>
      <c r="P1009" s="252"/>
      <c r="Q1009" s="13"/>
      <c r="R1009" s="8"/>
    </row>
    <row r="1010" spans="15:18" ht="18.600000000000001" thickBot="1" x14ac:dyDescent="0.4">
      <c r="O1010" s="56" t="s">
        <v>2387</v>
      </c>
      <c r="P1010" s="15"/>
      <c r="Q1010" s="27"/>
      <c r="R1010" s="16"/>
    </row>
    <row r="1011" spans="15:18" x14ac:dyDescent="0.3">
      <c r="O1011" s="428" t="s">
        <v>2436</v>
      </c>
      <c r="P1011" s="10" t="s">
        <v>2388</v>
      </c>
      <c r="Q1011" s="14" t="s">
        <v>2078</v>
      </c>
      <c r="R1011" s="6" t="s">
        <v>2389</v>
      </c>
    </row>
    <row r="1012" spans="15:18" x14ac:dyDescent="0.3">
      <c r="O1012" s="35" t="s">
        <v>2437</v>
      </c>
      <c r="P1012" s="40" t="s">
        <v>2390</v>
      </c>
      <c r="Q1012" s="14" t="s">
        <v>2078</v>
      </c>
      <c r="R1012" s="6" t="s">
        <v>2389</v>
      </c>
    </row>
    <row r="1013" spans="15:18" x14ac:dyDescent="0.3">
      <c r="O1013" s="429"/>
      <c r="P1013" s="252" t="s">
        <v>2391</v>
      </c>
      <c r="Q1013" s="13" t="s">
        <v>424</v>
      </c>
      <c r="R1013" s="6" t="s">
        <v>2394</v>
      </c>
    </row>
    <row r="1014" spans="15:18" x14ac:dyDescent="0.3">
      <c r="O1014" s="421"/>
      <c r="P1014" s="40" t="s">
        <v>2392</v>
      </c>
      <c r="Q1014" s="13" t="s">
        <v>424</v>
      </c>
      <c r="R1014" s="6" t="s">
        <v>2393</v>
      </c>
    </row>
    <row r="1015" spans="15:18" x14ac:dyDescent="0.3">
      <c r="O1015" s="421"/>
      <c r="P1015" s="40" t="s">
        <v>2395</v>
      </c>
      <c r="Q1015" s="13" t="s">
        <v>424</v>
      </c>
      <c r="R1015" s="6" t="s">
        <v>2396</v>
      </c>
    </row>
    <row r="1016" spans="15:18" x14ac:dyDescent="0.3">
      <c r="O1016" s="421"/>
      <c r="P1016" s="40" t="s">
        <v>2397</v>
      </c>
      <c r="Q1016" s="11" t="s">
        <v>2065</v>
      </c>
      <c r="R1016" s="6" t="s">
        <v>2400</v>
      </c>
    </row>
    <row r="1017" spans="15:18" x14ac:dyDescent="0.3">
      <c r="O1017" s="421"/>
      <c r="P1017" s="40" t="s">
        <v>2398</v>
      </c>
      <c r="Q1017" s="11" t="s">
        <v>2065</v>
      </c>
      <c r="R1017" s="6" t="s">
        <v>2399</v>
      </c>
    </row>
    <row r="1018" spans="15:18" x14ac:dyDescent="0.3">
      <c r="O1018" s="421"/>
      <c r="P1018" s="40" t="s">
        <v>2401</v>
      </c>
      <c r="Q1018" s="11" t="s">
        <v>2402</v>
      </c>
      <c r="R1018" s="6" t="s">
        <v>2399</v>
      </c>
    </row>
    <row r="1019" spans="15:18" x14ac:dyDescent="0.3">
      <c r="O1019" s="421"/>
      <c r="P1019" s="40" t="s">
        <v>2403</v>
      </c>
      <c r="Q1019" s="11" t="s">
        <v>2404</v>
      </c>
      <c r="R1019" s="6" t="s">
        <v>2399</v>
      </c>
    </row>
    <row r="1020" spans="15:18" x14ac:dyDescent="0.3">
      <c r="O1020" s="421"/>
      <c r="P1020" s="40" t="s">
        <v>2405</v>
      </c>
      <c r="Q1020" s="11" t="s">
        <v>2406</v>
      </c>
      <c r="R1020" s="6" t="s">
        <v>2407</v>
      </c>
    </row>
    <row r="1021" spans="15:18" x14ac:dyDescent="0.3">
      <c r="O1021" s="421"/>
      <c r="P1021" s="40" t="s">
        <v>2408</v>
      </c>
      <c r="Q1021" s="11" t="s">
        <v>2079</v>
      </c>
      <c r="R1021" s="6" t="s">
        <v>2412</v>
      </c>
    </row>
    <row r="1022" spans="15:18" x14ac:dyDescent="0.3">
      <c r="O1022" s="421"/>
      <c r="P1022" s="40" t="s">
        <v>2409</v>
      </c>
      <c r="Q1022" s="11" t="s">
        <v>2079</v>
      </c>
      <c r="R1022" s="4" t="s">
        <v>2413</v>
      </c>
    </row>
    <row r="1023" spans="15:18" x14ac:dyDescent="0.3">
      <c r="O1023" s="421"/>
      <c r="P1023" s="40" t="s">
        <v>2410</v>
      </c>
      <c r="Q1023" s="11" t="s">
        <v>2079</v>
      </c>
      <c r="R1023" s="4" t="s">
        <v>2414</v>
      </c>
    </row>
    <row r="1024" spans="15:18" x14ac:dyDescent="0.3">
      <c r="O1024" s="421"/>
      <c r="P1024" s="40" t="s">
        <v>2411</v>
      </c>
      <c r="Q1024" s="11" t="s">
        <v>2079</v>
      </c>
      <c r="R1024" s="4" t="s">
        <v>2415</v>
      </c>
    </row>
    <row r="1025" spans="15:18" x14ac:dyDescent="0.3">
      <c r="O1025" s="421"/>
      <c r="P1025" s="40" t="s">
        <v>2416</v>
      </c>
      <c r="Q1025" s="11" t="s">
        <v>2076</v>
      </c>
      <c r="R1025" s="6" t="s">
        <v>2417</v>
      </c>
    </row>
    <row r="1026" spans="15:18" x14ac:dyDescent="0.3">
      <c r="O1026" s="421"/>
      <c r="P1026" s="40" t="s">
        <v>2418</v>
      </c>
      <c r="Q1026" s="11" t="s">
        <v>2076</v>
      </c>
      <c r="R1026" s="6" t="s">
        <v>2419</v>
      </c>
    </row>
    <row r="1027" spans="15:18" x14ac:dyDescent="0.3">
      <c r="O1027" s="421"/>
      <c r="P1027" s="40" t="s">
        <v>2420</v>
      </c>
      <c r="Q1027" s="11" t="s">
        <v>2076</v>
      </c>
      <c r="R1027" s="6" t="s">
        <v>2421</v>
      </c>
    </row>
    <row r="1028" spans="15:18" x14ac:dyDescent="0.3">
      <c r="O1028" s="421"/>
      <c r="P1028" s="40" t="s">
        <v>2422</v>
      </c>
      <c r="Q1028" s="11" t="s">
        <v>2406</v>
      </c>
      <c r="R1028" s="6" t="s">
        <v>2423</v>
      </c>
    </row>
    <row r="1029" spans="15:18" x14ac:dyDescent="0.3">
      <c r="O1029" s="429"/>
      <c r="P1029" s="252" t="s">
        <v>2424</v>
      </c>
      <c r="Q1029" s="13" t="s">
        <v>82</v>
      </c>
      <c r="R1029" s="6" t="s">
        <v>2430</v>
      </c>
    </row>
    <row r="1030" spans="15:18" x14ac:dyDescent="0.3">
      <c r="O1030" s="421"/>
      <c r="P1030" s="252" t="s">
        <v>2425</v>
      </c>
      <c r="Q1030" s="13" t="s">
        <v>82</v>
      </c>
      <c r="R1030" s="6" t="s">
        <v>2431</v>
      </c>
    </row>
    <row r="1031" spans="15:18" x14ac:dyDescent="0.3">
      <c r="O1031" s="421"/>
      <c r="P1031" s="40" t="s">
        <v>2426</v>
      </c>
      <c r="Q1031" s="13" t="s">
        <v>82</v>
      </c>
      <c r="R1031" s="6" t="s">
        <v>2432</v>
      </c>
    </row>
    <row r="1032" spans="15:18" x14ac:dyDescent="0.3">
      <c r="O1032" s="421"/>
      <c r="P1032" s="40" t="s">
        <v>2427</v>
      </c>
      <c r="Q1032" s="13" t="s">
        <v>82</v>
      </c>
      <c r="R1032" s="4" t="s">
        <v>2433</v>
      </c>
    </row>
    <row r="1033" spans="15:18" x14ac:dyDescent="0.3">
      <c r="O1033" s="421"/>
      <c r="P1033" s="40" t="s">
        <v>2428</v>
      </c>
      <c r="Q1033" s="13" t="s">
        <v>82</v>
      </c>
      <c r="R1033" s="4" t="s">
        <v>2434</v>
      </c>
    </row>
    <row r="1034" spans="15:18" ht="15" thickBot="1" x14ac:dyDescent="0.35">
      <c r="O1034" s="429"/>
      <c r="P1034" s="252" t="s">
        <v>2429</v>
      </c>
      <c r="Q1034" s="13" t="s">
        <v>82</v>
      </c>
      <c r="R1034" s="8" t="s">
        <v>2435</v>
      </c>
    </row>
    <row r="1035" spans="15:18" ht="18.600000000000001" thickBot="1" x14ac:dyDescent="0.4">
      <c r="O1035" s="56" t="s">
        <v>2438</v>
      </c>
      <c r="P1035" s="15"/>
      <c r="Q1035" s="27"/>
      <c r="R1035" s="16"/>
    </row>
    <row r="1036" spans="15:18" x14ac:dyDescent="0.3">
      <c r="O1036" s="428" t="s">
        <v>2457</v>
      </c>
      <c r="P1036" s="10" t="s">
        <v>2439</v>
      </c>
      <c r="Q1036" s="14" t="s">
        <v>424</v>
      </c>
      <c r="R1036" s="6" t="s">
        <v>2441</v>
      </c>
    </row>
    <row r="1037" spans="15:18" x14ac:dyDescent="0.3">
      <c r="O1037" s="35" t="s">
        <v>2458</v>
      </c>
      <c r="P1037" s="40" t="s">
        <v>2440</v>
      </c>
      <c r="Q1037" s="14" t="s">
        <v>424</v>
      </c>
      <c r="R1037" s="6" t="s">
        <v>2441</v>
      </c>
    </row>
    <row r="1038" spans="15:18" x14ac:dyDescent="0.3">
      <c r="O1038" s="421"/>
      <c r="P1038" s="40" t="s">
        <v>2443</v>
      </c>
      <c r="Q1038" s="14" t="s">
        <v>424</v>
      </c>
      <c r="R1038" s="6" t="s">
        <v>2442</v>
      </c>
    </row>
    <row r="1039" spans="15:18" x14ac:dyDescent="0.3">
      <c r="O1039" s="429"/>
      <c r="P1039" s="252" t="s">
        <v>2444</v>
      </c>
      <c r="Q1039" s="14" t="s">
        <v>424</v>
      </c>
      <c r="R1039" s="6" t="s">
        <v>2442</v>
      </c>
    </row>
    <row r="1040" spans="15:18" x14ac:dyDescent="0.3">
      <c r="O1040" s="421"/>
      <c r="P1040" s="40" t="s">
        <v>2445</v>
      </c>
      <c r="Q1040" s="11" t="s">
        <v>98</v>
      </c>
      <c r="R1040" s="6" t="s">
        <v>2451</v>
      </c>
    </row>
    <row r="1041" spans="15:18" x14ac:dyDescent="0.3">
      <c r="O1041" s="421"/>
      <c r="P1041" s="40" t="s">
        <v>2446</v>
      </c>
      <c r="Q1041" s="11" t="s">
        <v>98</v>
      </c>
      <c r="R1041" s="6" t="s">
        <v>2450</v>
      </c>
    </row>
    <row r="1042" spans="15:18" x14ac:dyDescent="0.3">
      <c r="O1042" s="421"/>
      <c r="P1042" s="40" t="s">
        <v>2447</v>
      </c>
      <c r="Q1042" s="11" t="s">
        <v>98</v>
      </c>
      <c r="R1042" s="6" t="s">
        <v>2452</v>
      </c>
    </row>
    <row r="1043" spans="15:18" x14ac:dyDescent="0.3">
      <c r="O1043" s="421"/>
      <c r="P1043" s="40" t="s">
        <v>2447</v>
      </c>
      <c r="Q1043" s="11" t="s">
        <v>98</v>
      </c>
      <c r="R1043" s="6" t="s">
        <v>2452</v>
      </c>
    </row>
    <row r="1044" spans="15:18" x14ac:dyDescent="0.3">
      <c r="O1044" s="421"/>
      <c r="P1044" s="1" t="s">
        <v>2448</v>
      </c>
      <c r="Q1044" s="11" t="s">
        <v>98</v>
      </c>
      <c r="R1044" s="4" t="s">
        <v>2453</v>
      </c>
    </row>
    <row r="1045" spans="15:18" x14ac:dyDescent="0.3">
      <c r="O1045" s="421"/>
      <c r="P1045" s="40" t="s">
        <v>2449</v>
      </c>
      <c r="Q1045" s="11" t="s">
        <v>98</v>
      </c>
      <c r="R1045" s="4" t="s">
        <v>2453</v>
      </c>
    </row>
    <row r="1046" spans="15:18" x14ac:dyDescent="0.3">
      <c r="O1046" s="421"/>
      <c r="P1046" s="40" t="s">
        <v>2454</v>
      </c>
      <c r="Q1046" s="11" t="s">
        <v>98</v>
      </c>
      <c r="R1046" s="4" t="s">
        <v>2456</v>
      </c>
    </row>
    <row r="1047" spans="15:18" ht="15" thickBot="1" x14ac:dyDescent="0.35">
      <c r="O1047" s="429"/>
      <c r="P1047" s="252" t="s">
        <v>2455</v>
      </c>
      <c r="Q1047" s="13" t="s">
        <v>98</v>
      </c>
      <c r="R1047" s="8" t="s">
        <v>2456</v>
      </c>
    </row>
    <row r="1048" spans="15:18" ht="18.600000000000001" thickBot="1" x14ac:dyDescent="0.4">
      <c r="O1048" s="56" t="s">
        <v>2459</v>
      </c>
      <c r="P1048" s="15"/>
      <c r="Q1048" s="27"/>
      <c r="R1048" s="16"/>
    </row>
    <row r="1049" spans="15:18" x14ac:dyDescent="0.3">
      <c r="O1049" s="426" t="s">
        <v>2469</v>
      </c>
      <c r="P1049" s="10" t="s">
        <v>2460</v>
      </c>
      <c r="Q1049" s="14" t="s">
        <v>2461</v>
      </c>
      <c r="R1049" s="6" t="s">
        <v>2463</v>
      </c>
    </row>
    <row r="1050" spans="15:18" x14ac:dyDescent="0.3">
      <c r="O1050" s="35" t="s">
        <v>2470</v>
      </c>
      <c r="P1050" s="10" t="s">
        <v>2462</v>
      </c>
      <c r="Q1050" s="14" t="s">
        <v>2404</v>
      </c>
      <c r="R1050" s="6" t="s">
        <v>2464</v>
      </c>
    </row>
    <row r="1051" spans="15:18" x14ac:dyDescent="0.3">
      <c r="O1051" s="429"/>
      <c r="P1051" s="252" t="s">
        <v>2465</v>
      </c>
      <c r="Q1051" s="13" t="s">
        <v>2402</v>
      </c>
      <c r="R1051" s="8"/>
    </row>
    <row r="1052" spans="15:18" x14ac:dyDescent="0.3">
      <c r="O1052" s="421"/>
      <c r="P1052" s="40" t="s">
        <v>2466</v>
      </c>
      <c r="Q1052" s="13" t="s">
        <v>2068</v>
      </c>
      <c r="R1052" s="4"/>
    </row>
    <row r="1053" spans="15:18" ht="15" thickBot="1" x14ac:dyDescent="0.35">
      <c r="O1053" s="429"/>
      <c r="P1053" s="252" t="s">
        <v>2467</v>
      </c>
      <c r="Q1053" s="13" t="s">
        <v>82</v>
      </c>
      <c r="R1053" s="8" t="s">
        <v>2468</v>
      </c>
    </row>
    <row r="1054" spans="15:18" ht="18.600000000000001" thickBot="1" x14ac:dyDescent="0.4">
      <c r="O1054" s="56" t="s">
        <v>2471</v>
      </c>
      <c r="P1054" s="15"/>
      <c r="Q1054" s="27"/>
      <c r="R1054" s="16"/>
    </row>
    <row r="1055" spans="15:18" x14ac:dyDescent="0.3">
      <c r="O1055" s="428" t="s">
        <v>2481</v>
      </c>
      <c r="P1055" s="10" t="s">
        <v>2472</v>
      </c>
      <c r="Q1055" s="14" t="s">
        <v>98</v>
      </c>
      <c r="R1055" s="6" t="s">
        <v>2475</v>
      </c>
    </row>
    <row r="1056" spans="15:18" x14ac:dyDescent="0.3">
      <c r="O1056" s="35" t="s">
        <v>2482</v>
      </c>
      <c r="P1056" s="40" t="s">
        <v>2473</v>
      </c>
      <c r="Q1056" s="14" t="s">
        <v>98</v>
      </c>
      <c r="R1056" s="4" t="s">
        <v>2476</v>
      </c>
    </row>
    <row r="1057" spans="15:18" x14ac:dyDescent="0.3">
      <c r="O1057" s="421" t="s">
        <v>2484</v>
      </c>
      <c r="P1057" s="40" t="s">
        <v>2474</v>
      </c>
      <c r="Q1057" s="14" t="s">
        <v>98</v>
      </c>
      <c r="R1057" s="4" t="s">
        <v>2477</v>
      </c>
    </row>
    <row r="1058" spans="15:18" ht="15" thickBot="1" x14ac:dyDescent="0.35">
      <c r="O1058" s="429"/>
      <c r="P1058" s="252" t="s">
        <v>2478</v>
      </c>
      <c r="Q1058" s="26" t="s">
        <v>2479</v>
      </c>
      <c r="R1058" s="8" t="s">
        <v>2480</v>
      </c>
    </row>
    <row r="1059" spans="15:18" ht="18.600000000000001" thickBot="1" x14ac:dyDescent="0.4">
      <c r="O1059" s="56" t="s">
        <v>2483</v>
      </c>
      <c r="P1059" s="15"/>
      <c r="Q1059" s="27"/>
      <c r="R1059" s="16"/>
    </row>
    <row r="1060" spans="15:18" x14ac:dyDescent="0.3">
      <c r="O1060" s="428" t="s">
        <v>2489</v>
      </c>
      <c r="P1060" s="10" t="s">
        <v>2485</v>
      </c>
      <c r="Q1060" s="14" t="s">
        <v>2486</v>
      </c>
      <c r="R1060" s="6"/>
    </row>
    <row r="1061" spans="15:18" x14ac:dyDescent="0.3">
      <c r="O1061" s="35" t="s">
        <v>2490</v>
      </c>
      <c r="P1061" s="40" t="s">
        <v>2487</v>
      </c>
      <c r="Q1061" s="14" t="s">
        <v>2486</v>
      </c>
      <c r="R1061" s="4"/>
    </row>
    <row r="1062" spans="15:18" ht="15" thickBot="1" x14ac:dyDescent="0.35">
      <c r="O1062" s="429"/>
      <c r="P1062" s="252" t="s">
        <v>2488</v>
      </c>
      <c r="Q1062" s="26" t="s">
        <v>2486</v>
      </c>
      <c r="R1062" s="8"/>
    </row>
    <row r="1063" spans="15:18" ht="18.600000000000001" thickBot="1" x14ac:dyDescent="0.4">
      <c r="O1063" s="56" t="s">
        <v>2491</v>
      </c>
      <c r="P1063" s="15"/>
      <c r="Q1063" s="27"/>
      <c r="R1063" s="16"/>
    </row>
    <row r="1064" spans="15:18" x14ac:dyDescent="0.3">
      <c r="O1064" s="428" t="s">
        <v>2509</v>
      </c>
      <c r="P1064" s="10" t="s">
        <v>2492</v>
      </c>
      <c r="Q1064" s="14" t="s">
        <v>424</v>
      </c>
      <c r="R1064" s="6" t="s">
        <v>2494</v>
      </c>
    </row>
    <row r="1065" spans="15:18" x14ac:dyDescent="0.3">
      <c r="O1065" s="35" t="s">
        <v>2510</v>
      </c>
      <c r="P1065" s="40" t="s">
        <v>2493</v>
      </c>
      <c r="Q1065" s="14" t="s">
        <v>424</v>
      </c>
      <c r="R1065" s="6" t="s">
        <v>2494</v>
      </c>
    </row>
    <row r="1066" spans="15:18" x14ac:dyDescent="0.3">
      <c r="O1066" s="421"/>
      <c r="P1066" s="40" t="s">
        <v>2495</v>
      </c>
      <c r="Q1066" s="14" t="s">
        <v>424</v>
      </c>
      <c r="R1066" s="6" t="s">
        <v>2494</v>
      </c>
    </row>
    <row r="1067" spans="15:18" x14ac:dyDescent="0.3">
      <c r="O1067" s="429"/>
      <c r="P1067" s="252" t="s">
        <v>2496</v>
      </c>
      <c r="Q1067" s="14" t="s">
        <v>424</v>
      </c>
      <c r="R1067" s="6" t="s">
        <v>2494</v>
      </c>
    </row>
    <row r="1068" spans="15:18" x14ac:dyDescent="0.3">
      <c r="O1068" s="421"/>
      <c r="P1068" s="40" t="s">
        <v>2497</v>
      </c>
      <c r="Q1068" s="11" t="s">
        <v>314</v>
      </c>
      <c r="R1068" s="6" t="s">
        <v>2494</v>
      </c>
    </row>
    <row r="1069" spans="15:18" x14ac:dyDescent="0.3">
      <c r="O1069" s="421"/>
      <c r="P1069" s="40" t="s">
        <v>2498</v>
      </c>
      <c r="Q1069" s="11" t="s">
        <v>2500</v>
      </c>
      <c r="R1069" s="6" t="s">
        <v>2494</v>
      </c>
    </row>
    <row r="1070" spans="15:18" x14ac:dyDescent="0.3">
      <c r="O1070" s="421"/>
      <c r="P1070" s="40" t="s">
        <v>2499</v>
      </c>
      <c r="Q1070" s="11" t="s">
        <v>2501</v>
      </c>
      <c r="R1070" s="6" t="s">
        <v>2494</v>
      </c>
    </row>
    <row r="1071" spans="15:18" x14ac:dyDescent="0.3">
      <c r="O1071" s="421"/>
      <c r="P1071" s="40" t="s">
        <v>2502</v>
      </c>
      <c r="Q1071" s="11" t="s">
        <v>2461</v>
      </c>
      <c r="R1071" s="6" t="s">
        <v>2494</v>
      </c>
    </row>
    <row r="1072" spans="15:18" x14ac:dyDescent="0.3">
      <c r="O1072" s="421"/>
      <c r="P1072" s="40" t="s">
        <v>2503</v>
      </c>
      <c r="Q1072" s="11" t="s">
        <v>2402</v>
      </c>
      <c r="R1072" s="6" t="s">
        <v>2494</v>
      </c>
    </row>
    <row r="1073" spans="15:18" x14ac:dyDescent="0.3">
      <c r="O1073" s="421"/>
      <c r="P1073" s="40" t="s">
        <v>2504</v>
      </c>
      <c r="Q1073" s="11" t="s">
        <v>2404</v>
      </c>
      <c r="R1073" s="6" t="s">
        <v>2494</v>
      </c>
    </row>
    <row r="1074" spans="15:18" x14ac:dyDescent="0.3">
      <c r="O1074" s="421"/>
      <c r="P1074" s="40" t="s">
        <v>2505</v>
      </c>
      <c r="Q1074" s="11" t="s">
        <v>2406</v>
      </c>
      <c r="R1074" s="6" t="s">
        <v>2494</v>
      </c>
    </row>
    <row r="1075" spans="15:18" x14ac:dyDescent="0.3">
      <c r="O1075" s="429"/>
      <c r="P1075" s="252" t="s">
        <v>2506</v>
      </c>
      <c r="Q1075" s="13" t="s">
        <v>82</v>
      </c>
      <c r="R1075" s="6" t="s">
        <v>2494</v>
      </c>
    </row>
    <row r="1076" spans="15:18" x14ac:dyDescent="0.3">
      <c r="O1076" s="421"/>
      <c r="P1076" s="40" t="s">
        <v>2507</v>
      </c>
      <c r="Q1076" s="13" t="s">
        <v>82</v>
      </c>
      <c r="R1076" s="6" t="s">
        <v>2494</v>
      </c>
    </row>
    <row r="1077" spans="15:18" ht="15" thickBot="1" x14ac:dyDescent="0.35">
      <c r="O1077" s="429"/>
      <c r="P1077" s="252" t="s">
        <v>2508</v>
      </c>
      <c r="Q1077" s="13" t="s">
        <v>82</v>
      </c>
      <c r="R1077" s="114" t="s">
        <v>2494</v>
      </c>
    </row>
    <row r="1078" spans="15:18" ht="18.600000000000001" thickBot="1" x14ac:dyDescent="0.4">
      <c r="O1078" s="56" t="s">
        <v>2511</v>
      </c>
      <c r="P1078" s="15"/>
      <c r="Q1078" s="27"/>
      <c r="R1078" s="16"/>
    </row>
    <row r="1079" spans="15:18" x14ac:dyDescent="0.3">
      <c r="O1079" s="428" t="s">
        <v>2532</v>
      </c>
      <c r="P1079" s="10" t="s">
        <v>2512</v>
      </c>
      <c r="Q1079" s="14" t="s">
        <v>82</v>
      </c>
      <c r="R1079" s="6" t="s">
        <v>2517</v>
      </c>
    </row>
    <row r="1080" spans="15:18" x14ac:dyDescent="0.3">
      <c r="O1080" s="35" t="s">
        <v>2533</v>
      </c>
      <c r="P1080" s="40" t="s">
        <v>2513</v>
      </c>
      <c r="Q1080" s="14" t="s">
        <v>82</v>
      </c>
      <c r="R1080" s="6" t="s">
        <v>2518</v>
      </c>
    </row>
    <row r="1081" spans="15:18" x14ac:dyDescent="0.3">
      <c r="O1081" s="421"/>
      <c r="P1081" s="40" t="s">
        <v>2514</v>
      </c>
      <c r="Q1081" s="14" t="s">
        <v>82</v>
      </c>
      <c r="R1081" s="4" t="s">
        <v>2519</v>
      </c>
    </row>
    <row r="1082" spans="15:18" x14ac:dyDescent="0.3">
      <c r="O1082" s="421"/>
      <c r="P1082" s="40" t="s">
        <v>2515</v>
      </c>
      <c r="Q1082" s="14" t="s">
        <v>82</v>
      </c>
      <c r="R1082" s="4" t="s">
        <v>2520</v>
      </c>
    </row>
    <row r="1083" spans="15:18" x14ac:dyDescent="0.3">
      <c r="O1083" s="421"/>
      <c r="P1083" s="40" t="s">
        <v>2521</v>
      </c>
      <c r="Q1083" s="11" t="s">
        <v>424</v>
      </c>
      <c r="R1083" s="6" t="s">
        <v>2517</v>
      </c>
    </row>
    <row r="1084" spans="15:18" x14ac:dyDescent="0.3">
      <c r="O1084" s="421"/>
      <c r="P1084" s="40" t="s">
        <v>2522</v>
      </c>
      <c r="Q1084" s="11" t="s">
        <v>424</v>
      </c>
      <c r="R1084" s="6" t="s">
        <v>2527</v>
      </c>
    </row>
    <row r="1085" spans="15:18" x14ac:dyDescent="0.3">
      <c r="O1085" s="429"/>
      <c r="P1085" s="252" t="s">
        <v>2523</v>
      </c>
      <c r="Q1085" s="11" t="s">
        <v>424</v>
      </c>
      <c r="R1085" s="6" t="s">
        <v>2517</v>
      </c>
    </row>
    <row r="1086" spans="15:18" x14ac:dyDescent="0.3">
      <c r="O1086" s="421"/>
      <c r="P1086" s="40" t="s">
        <v>2524</v>
      </c>
      <c r="Q1086" s="11" t="s">
        <v>424</v>
      </c>
      <c r="R1086" s="6" t="s">
        <v>2527</v>
      </c>
    </row>
    <row r="1087" spans="15:18" x14ac:dyDescent="0.3">
      <c r="O1087" s="421"/>
      <c r="P1087" s="40" t="s">
        <v>2525</v>
      </c>
      <c r="Q1087" s="11" t="s">
        <v>424</v>
      </c>
      <c r="R1087" s="6" t="s">
        <v>2517</v>
      </c>
    </row>
    <row r="1088" spans="15:18" x14ac:dyDescent="0.3">
      <c r="O1088" s="421"/>
      <c r="P1088" s="40" t="s">
        <v>2526</v>
      </c>
      <c r="Q1088" s="11" t="s">
        <v>424</v>
      </c>
      <c r="R1088" s="6" t="s">
        <v>2527</v>
      </c>
    </row>
    <row r="1089" spans="15:18" x14ac:dyDescent="0.3">
      <c r="O1089" s="421"/>
      <c r="P1089" s="40" t="s">
        <v>2528</v>
      </c>
      <c r="Q1089" s="11" t="s">
        <v>98</v>
      </c>
      <c r="R1089" s="6" t="s">
        <v>2517</v>
      </c>
    </row>
    <row r="1090" spans="15:18" x14ac:dyDescent="0.3">
      <c r="O1090" s="421"/>
      <c r="P1090" s="40" t="s">
        <v>2529</v>
      </c>
      <c r="Q1090" s="11" t="s">
        <v>98</v>
      </c>
      <c r="R1090" s="6" t="s">
        <v>2517</v>
      </c>
    </row>
    <row r="1091" spans="15:18" x14ac:dyDescent="0.3">
      <c r="O1091" s="421"/>
      <c r="P1091" s="40" t="s">
        <v>2530</v>
      </c>
      <c r="Q1091" s="11" t="s">
        <v>98</v>
      </c>
      <c r="R1091" s="6" t="s">
        <v>2527</v>
      </c>
    </row>
    <row r="1092" spans="15:18" ht="15" thickBot="1" x14ac:dyDescent="0.35">
      <c r="O1092" s="429"/>
      <c r="P1092" s="252" t="s">
        <v>2531</v>
      </c>
      <c r="Q1092" s="13" t="s">
        <v>98</v>
      </c>
      <c r="R1092" s="114" t="s">
        <v>2527</v>
      </c>
    </row>
    <row r="1093" spans="15:18" ht="18.600000000000001" thickBot="1" x14ac:dyDescent="0.4">
      <c r="O1093" s="56" t="s">
        <v>2534</v>
      </c>
      <c r="P1093" s="15"/>
      <c r="Q1093" s="27"/>
      <c r="R1093" s="16"/>
    </row>
    <row r="1094" spans="15:18" x14ac:dyDescent="0.3">
      <c r="O1094" s="428" t="s">
        <v>2549</v>
      </c>
      <c r="P1094" s="10" t="s">
        <v>2535</v>
      </c>
      <c r="Q1094" s="11" t="s">
        <v>2076</v>
      </c>
      <c r="R1094" s="6" t="s">
        <v>2536</v>
      </c>
    </row>
    <row r="1095" spans="15:18" x14ac:dyDescent="0.3">
      <c r="O1095" s="42" t="s">
        <v>2550</v>
      </c>
      <c r="P1095" s="252" t="s">
        <v>2537</v>
      </c>
      <c r="Q1095" s="11" t="s">
        <v>2076</v>
      </c>
      <c r="R1095" s="6" t="s">
        <v>2536</v>
      </c>
    </row>
    <row r="1096" spans="15:18" x14ac:dyDescent="0.3">
      <c r="O1096" s="421"/>
      <c r="P1096" s="40" t="s">
        <v>2538</v>
      </c>
      <c r="Q1096" s="11" t="s">
        <v>2076</v>
      </c>
      <c r="R1096" s="6" t="s">
        <v>2536</v>
      </c>
    </row>
    <row r="1097" spans="15:18" x14ac:dyDescent="0.3">
      <c r="O1097" s="421"/>
      <c r="P1097" s="40" t="s">
        <v>2539</v>
      </c>
      <c r="Q1097" s="11" t="s">
        <v>2076</v>
      </c>
      <c r="R1097" s="6" t="s">
        <v>2536</v>
      </c>
    </row>
    <row r="1098" spans="15:18" x14ac:dyDescent="0.3">
      <c r="O1098" s="421"/>
      <c r="P1098" s="40" t="s">
        <v>2540</v>
      </c>
      <c r="Q1098" s="11" t="s">
        <v>2076</v>
      </c>
      <c r="R1098" s="6" t="s">
        <v>2541</v>
      </c>
    </row>
    <row r="1099" spans="15:18" x14ac:dyDescent="0.3">
      <c r="O1099" s="421"/>
      <c r="P1099" s="40" t="s">
        <v>2542</v>
      </c>
      <c r="Q1099" s="11" t="s">
        <v>2076</v>
      </c>
      <c r="R1099" s="6" t="s">
        <v>2541</v>
      </c>
    </row>
    <row r="1100" spans="15:18" x14ac:dyDescent="0.3">
      <c r="O1100" s="421"/>
      <c r="P1100" s="40" t="s">
        <v>2543</v>
      </c>
      <c r="Q1100" s="11" t="s">
        <v>2076</v>
      </c>
      <c r="R1100" s="6" t="s">
        <v>2541</v>
      </c>
    </row>
    <row r="1101" spans="15:18" x14ac:dyDescent="0.3">
      <c r="O1101" s="421"/>
      <c r="P1101" s="40" t="s">
        <v>2544</v>
      </c>
      <c r="Q1101" s="11" t="s">
        <v>2076</v>
      </c>
      <c r="R1101" s="6" t="s">
        <v>2536</v>
      </c>
    </row>
    <row r="1102" spans="15:18" x14ac:dyDescent="0.3">
      <c r="O1102" s="429"/>
      <c r="P1102" s="40" t="s">
        <v>2545</v>
      </c>
      <c r="Q1102" s="11" t="s">
        <v>2076</v>
      </c>
      <c r="R1102" s="6" t="s">
        <v>2536</v>
      </c>
    </row>
    <row r="1103" spans="15:18" x14ac:dyDescent="0.3">
      <c r="O1103" s="421"/>
      <c r="P1103" s="40" t="s">
        <v>2546</v>
      </c>
      <c r="Q1103" s="11" t="s">
        <v>2076</v>
      </c>
      <c r="R1103" s="6" t="s">
        <v>2536</v>
      </c>
    </row>
    <row r="1104" spans="15:18" x14ac:dyDescent="0.3">
      <c r="O1104" s="421"/>
      <c r="P1104" s="40" t="s">
        <v>2547</v>
      </c>
      <c r="Q1104" s="11" t="s">
        <v>2076</v>
      </c>
      <c r="R1104" s="6" t="s">
        <v>2541</v>
      </c>
    </row>
    <row r="1105" spans="15:18" ht="15" thickBot="1" x14ac:dyDescent="0.35">
      <c r="O1105" s="429"/>
      <c r="P1105" s="252" t="s">
        <v>2548</v>
      </c>
      <c r="Q1105" s="13" t="s">
        <v>2076</v>
      </c>
      <c r="R1105" s="114" t="s">
        <v>2541</v>
      </c>
    </row>
    <row r="1106" spans="15:18" ht="18.600000000000001" thickBot="1" x14ac:dyDescent="0.4">
      <c r="O1106" s="56" t="s">
        <v>2551</v>
      </c>
      <c r="P1106" s="15"/>
      <c r="Q1106" s="27"/>
      <c r="R1106" s="16"/>
    </row>
    <row r="1107" spans="15:18" x14ac:dyDescent="0.3">
      <c r="O1107" s="428" t="s">
        <v>2555</v>
      </c>
      <c r="P1107" s="10" t="s">
        <v>2552</v>
      </c>
      <c r="Q1107" s="14" t="s">
        <v>98</v>
      </c>
      <c r="R1107" s="6"/>
    </row>
    <row r="1108" spans="15:18" x14ac:dyDescent="0.3">
      <c r="O1108" s="35" t="s">
        <v>2556</v>
      </c>
      <c r="P1108" s="40" t="s">
        <v>2553</v>
      </c>
      <c r="Q1108" s="14" t="s">
        <v>98</v>
      </c>
      <c r="R1108" s="4"/>
    </row>
    <row r="1109" spans="15:18" ht="15" thickBot="1" x14ac:dyDescent="0.35">
      <c r="O1109" s="429"/>
      <c r="P1109" s="252" t="s">
        <v>2554</v>
      </c>
      <c r="Q1109" s="26" t="s">
        <v>98</v>
      </c>
      <c r="R1109" s="8"/>
    </row>
    <row r="1110" spans="15:18" ht="18.600000000000001" thickBot="1" x14ac:dyDescent="0.4">
      <c r="O1110" s="56" t="s">
        <v>2557</v>
      </c>
      <c r="P1110" s="15"/>
      <c r="Q1110" s="27"/>
      <c r="R1110" s="396"/>
    </row>
    <row r="1111" spans="15:18" x14ac:dyDescent="0.3">
      <c r="O1111"/>
      <c r="P1111" s="10" t="s">
        <v>2563</v>
      </c>
      <c r="Q1111" s="14" t="s">
        <v>2558</v>
      </c>
      <c r="R1111" s="6" t="s">
        <v>2561</v>
      </c>
    </row>
    <row r="1112" spans="15:18" x14ac:dyDescent="0.3">
      <c r="O1112" s="35" t="s">
        <v>2576</v>
      </c>
      <c r="P1112" s="40" t="s">
        <v>2564</v>
      </c>
      <c r="Q1112" s="14" t="s">
        <v>2558</v>
      </c>
      <c r="R1112" s="6" t="s">
        <v>2560</v>
      </c>
    </row>
    <row r="1113" spans="15:18" x14ac:dyDescent="0.3">
      <c r="O1113" s="421"/>
      <c r="P1113" s="40" t="s">
        <v>2565</v>
      </c>
      <c r="Q1113" s="14" t="s">
        <v>2558</v>
      </c>
      <c r="R1113" s="6" t="s">
        <v>2559</v>
      </c>
    </row>
    <row r="1114" spans="15:18" x14ac:dyDescent="0.3">
      <c r="O1114" s="429"/>
      <c r="P1114" s="252" t="s">
        <v>2562</v>
      </c>
      <c r="Q1114" s="14" t="s">
        <v>2558</v>
      </c>
      <c r="R1114" s="6" t="s">
        <v>2559</v>
      </c>
    </row>
    <row r="1115" spans="15:18" x14ac:dyDescent="0.3">
      <c r="O1115" s="421"/>
      <c r="P1115" s="40" t="s">
        <v>2566</v>
      </c>
      <c r="Q1115" s="11" t="s">
        <v>82</v>
      </c>
      <c r="R1115" s="4" t="s">
        <v>2569</v>
      </c>
    </row>
    <row r="1116" spans="15:18" x14ac:dyDescent="0.3">
      <c r="O1116" s="421"/>
      <c r="P1116" s="40" t="s">
        <v>2567</v>
      </c>
      <c r="Q1116" s="11" t="s">
        <v>82</v>
      </c>
      <c r="R1116" s="4" t="s">
        <v>2570</v>
      </c>
    </row>
    <row r="1117" spans="15:18" x14ac:dyDescent="0.3">
      <c r="O1117" s="421"/>
      <c r="P1117" s="40" t="s">
        <v>2568</v>
      </c>
      <c r="Q1117" s="11" t="s">
        <v>82</v>
      </c>
      <c r="R1117" s="4" t="s">
        <v>2570</v>
      </c>
    </row>
    <row r="1118" spans="15:18" x14ac:dyDescent="0.3">
      <c r="O1118" s="421"/>
      <c r="P1118" s="40" t="s">
        <v>2571</v>
      </c>
      <c r="Q1118" s="11" t="s">
        <v>168</v>
      </c>
      <c r="R1118" s="4" t="s">
        <v>2574</v>
      </c>
    </row>
    <row r="1119" spans="15:18" x14ac:dyDescent="0.3">
      <c r="O1119" s="421"/>
      <c r="P1119" s="40" t="s">
        <v>2572</v>
      </c>
      <c r="Q1119" s="65" t="s">
        <v>547</v>
      </c>
      <c r="R1119" s="4" t="s">
        <v>2574</v>
      </c>
    </row>
    <row r="1120" spans="15:18" ht="15" thickBot="1" x14ac:dyDescent="0.35">
      <c r="O1120" s="429"/>
      <c r="P1120" s="252" t="s">
        <v>2573</v>
      </c>
      <c r="Q1120" s="84" t="s">
        <v>547</v>
      </c>
      <c r="R1120" s="8"/>
    </row>
    <row r="1121" spans="15:18" ht="18.600000000000001" thickBot="1" x14ac:dyDescent="0.4">
      <c r="O1121" s="56" t="s">
        <v>2577</v>
      </c>
      <c r="P1121" s="15"/>
      <c r="Q1121" s="27"/>
      <c r="R1121" s="16"/>
    </row>
    <row r="1122" spans="15:18" x14ac:dyDescent="0.3">
      <c r="O1122" s="435" t="s">
        <v>2578</v>
      </c>
      <c r="P1122" s="405"/>
      <c r="Q1122" s="26"/>
      <c r="R1122" s="114"/>
    </row>
    <row r="1123" spans="15:18" x14ac:dyDescent="0.3">
      <c r="O1123" s="421" t="s">
        <v>2579</v>
      </c>
      <c r="P1123" s="40"/>
      <c r="Q1123" s="11"/>
      <c r="R1123" s="4"/>
    </row>
    <row r="1124" spans="15:18" ht="15" thickBot="1" x14ac:dyDescent="0.35">
      <c r="O1124" s="429"/>
      <c r="P1124" s="252"/>
      <c r="Q1124" s="13"/>
      <c r="R1124" s="8"/>
    </row>
    <row r="1125" spans="15:18" ht="18.600000000000001" thickBot="1" x14ac:dyDescent="0.4">
      <c r="O1125" s="56" t="s">
        <v>2580</v>
      </c>
      <c r="P1125" s="15"/>
      <c r="Q1125" s="27"/>
      <c r="R1125" s="16"/>
    </row>
    <row r="1126" spans="15:18" x14ac:dyDescent="0.3">
      <c r="O1126" s="426" t="s">
        <v>2588</v>
      </c>
      <c r="P1126" s="10" t="s">
        <v>2581</v>
      </c>
      <c r="Q1126" s="14" t="s">
        <v>2065</v>
      </c>
      <c r="R1126" s="6" t="s">
        <v>2586</v>
      </c>
    </row>
    <row r="1127" spans="15:18" x14ac:dyDescent="0.3">
      <c r="O1127" s="419" t="s">
        <v>2589</v>
      </c>
      <c r="P1127" s="40" t="s">
        <v>2582</v>
      </c>
      <c r="Q1127" s="14" t="s">
        <v>2065</v>
      </c>
      <c r="R1127" s="6" t="s">
        <v>2583</v>
      </c>
    </row>
    <row r="1128" spans="15:18" x14ac:dyDescent="0.3">
      <c r="O1128" s="429"/>
      <c r="P1128" s="252" t="s">
        <v>2585</v>
      </c>
      <c r="Q1128" s="13" t="s">
        <v>428</v>
      </c>
      <c r="R1128" s="6" t="s">
        <v>2586</v>
      </c>
    </row>
    <row r="1129" spans="15:18" x14ac:dyDescent="0.3">
      <c r="O1129" s="421"/>
      <c r="P1129" s="40" t="s">
        <v>2587</v>
      </c>
      <c r="Q1129" s="11" t="s">
        <v>424</v>
      </c>
      <c r="R1129" s="6" t="s">
        <v>2584</v>
      </c>
    </row>
    <row r="1130" spans="15:18" ht="15" thickBot="1" x14ac:dyDescent="0.35">
      <c r="O1130" s="429"/>
      <c r="P1130" s="252"/>
      <c r="Q1130" s="13"/>
      <c r="R1130" s="8"/>
    </row>
    <row r="1131" spans="15:18" ht="18.600000000000001" thickBot="1" x14ac:dyDescent="0.4">
      <c r="O1131" s="56" t="s">
        <v>2590</v>
      </c>
      <c r="P1131" s="53"/>
      <c r="Q1131" s="27"/>
      <c r="R1131" s="16"/>
    </row>
    <row r="1132" spans="15:18" x14ac:dyDescent="0.3">
      <c r="O1132" s="441" t="s">
        <v>2622</v>
      </c>
      <c r="P1132" s="10" t="s">
        <v>2591</v>
      </c>
      <c r="Q1132" s="14" t="s">
        <v>424</v>
      </c>
      <c r="R1132" s="6" t="s">
        <v>2595</v>
      </c>
    </row>
    <row r="1133" spans="15:18" x14ac:dyDescent="0.3">
      <c r="O1133" s="433" t="s">
        <v>2623</v>
      </c>
      <c r="P1133" s="40" t="s">
        <v>2592</v>
      </c>
      <c r="Q1133" s="14" t="s">
        <v>2078</v>
      </c>
      <c r="R1133" s="6" t="s">
        <v>2593</v>
      </c>
    </row>
    <row r="1134" spans="15:18" x14ac:dyDescent="0.3">
      <c r="O1134" s="434"/>
      <c r="P1134" s="40" t="s">
        <v>2594</v>
      </c>
      <c r="Q1134" s="11" t="s">
        <v>2596</v>
      </c>
      <c r="R1134" s="6" t="s">
        <v>2601</v>
      </c>
    </row>
    <row r="1135" spans="15:18" x14ac:dyDescent="0.3">
      <c r="O1135" s="434"/>
      <c r="P1135" s="40" t="s">
        <v>2597</v>
      </c>
      <c r="Q1135" s="14" t="s">
        <v>2078</v>
      </c>
      <c r="R1135" s="4" t="s">
        <v>2599</v>
      </c>
    </row>
    <row r="1136" spans="15:18" x14ac:dyDescent="0.3">
      <c r="O1136" s="434"/>
      <c r="P1136" s="40" t="s">
        <v>2598</v>
      </c>
      <c r="Q1136" s="14" t="s">
        <v>2078</v>
      </c>
      <c r="R1136" s="6" t="s">
        <v>2600</v>
      </c>
    </row>
    <row r="1137" spans="15:18" x14ac:dyDescent="0.3">
      <c r="O1137" s="434"/>
      <c r="P1137" s="40" t="s">
        <v>2602</v>
      </c>
      <c r="Q1137" s="14" t="s">
        <v>424</v>
      </c>
      <c r="R1137" s="6" t="s">
        <v>2603</v>
      </c>
    </row>
    <row r="1138" spans="15:18" x14ac:dyDescent="0.3">
      <c r="O1138" s="434"/>
      <c r="P1138" s="252" t="s">
        <v>2604</v>
      </c>
      <c r="Q1138" s="14" t="s">
        <v>168</v>
      </c>
      <c r="R1138" s="8"/>
    </row>
    <row r="1139" spans="15:18" x14ac:dyDescent="0.3">
      <c r="O1139" s="434"/>
      <c r="P1139" s="252" t="s">
        <v>2605</v>
      </c>
      <c r="Q1139" s="14" t="s">
        <v>168</v>
      </c>
      <c r="R1139" s="4"/>
    </row>
    <row r="1140" spans="15:18" x14ac:dyDescent="0.3">
      <c r="O1140" s="434"/>
      <c r="P1140" s="40" t="s">
        <v>2606</v>
      </c>
      <c r="Q1140" s="14" t="s">
        <v>168</v>
      </c>
      <c r="R1140" s="4"/>
    </row>
    <row r="1141" spans="15:18" x14ac:dyDescent="0.3">
      <c r="O1141" s="434"/>
      <c r="P1141" s="40" t="s">
        <v>2607</v>
      </c>
      <c r="Q1141" s="14" t="s">
        <v>2078</v>
      </c>
      <c r="R1141" s="6" t="s">
        <v>2608</v>
      </c>
    </row>
    <row r="1142" spans="15:18" x14ac:dyDescent="0.3">
      <c r="O1142" s="434"/>
      <c r="P1142" s="40" t="s">
        <v>2609</v>
      </c>
      <c r="Q1142" s="11" t="s">
        <v>82</v>
      </c>
      <c r="R1142" s="4"/>
    </row>
    <row r="1143" spans="15:18" x14ac:dyDescent="0.3">
      <c r="O1143" s="434"/>
      <c r="P1143" s="40" t="s">
        <v>2610</v>
      </c>
      <c r="Q1143" s="11" t="s">
        <v>82</v>
      </c>
      <c r="R1143" s="8"/>
    </row>
    <row r="1144" spans="15:18" x14ac:dyDescent="0.3">
      <c r="O1144" s="421"/>
      <c r="P1144" s="40" t="s">
        <v>2611</v>
      </c>
      <c r="Q1144" s="11" t="s">
        <v>82</v>
      </c>
      <c r="R1144" s="4"/>
    </row>
    <row r="1145" spans="15:18" x14ac:dyDescent="0.3">
      <c r="O1145" s="421" t="s">
        <v>2621</v>
      </c>
      <c r="P1145" s="40" t="s">
        <v>2612</v>
      </c>
      <c r="Q1145" s="11" t="s">
        <v>82</v>
      </c>
      <c r="R1145" s="4"/>
    </row>
    <row r="1146" spans="15:18" x14ac:dyDescent="0.3">
      <c r="O1146" s="421"/>
      <c r="P1146" s="40" t="s">
        <v>2613</v>
      </c>
      <c r="Q1146" s="11" t="s">
        <v>82</v>
      </c>
      <c r="R1146" s="4"/>
    </row>
    <row r="1147" spans="15:18" ht="15" thickBot="1" x14ac:dyDescent="0.35">
      <c r="O1147" s="423"/>
      <c r="P1147" s="40" t="s">
        <v>2614</v>
      </c>
      <c r="Q1147" s="11" t="s">
        <v>82</v>
      </c>
      <c r="R1147" s="8"/>
    </row>
    <row r="1148" spans="15:18" x14ac:dyDescent="0.3">
      <c r="O1148" s="421"/>
      <c r="P1148" s="40" t="s">
        <v>2615</v>
      </c>
      <c r="Q1148" s="11" t="s">
        <v>82</v>
      </c>
      <c r="R1148" s="4"/>
    </row>
    <row r="1149" spans="15:18" x14ac:dyDescent="0.3">
      <c r="O1149" s="421"/>
      <c r="P1149" s="40" t="s">
        <v>2616</v>
      </c>
      <c r="Q1149" s="11" t="s">
        <v>82</v>
      </c>
      <c r="R1149" s="4"/>
    </row>
    <row r="1150" spans="15:18" x14ac:dyDescent="0.3">
      <c r="O1150" s="421"/>
      <c r="P1150" s="11" t="s">
        <v>2617</v>
      </c>
      <c r="Q1150" s="14" t="s">
        <v>2078</v>
      </c>
      <c r="R1150" s="4"/>
    </row>
    <row r="1151" spans="15:18" x14ac:dyDescent="0.3">
      <c r="O1151" s="429"/>
      <c r="P1151" s="11" t="s">
        <v>2618</v>
      </c>
      <c r="Q1151" s="14" t="s">
        <v>2078</v>
      </c>
      <c r="R1151" s="8"/>
    </row>
    <row r="1152" spans="15:18" ht="15" thickBot="1" x14ac:dyDescent="0.35">
      <c r="O1152" s="429"/>
      <c r="P1152" s="13" t="s">
        <v>2619</v>
      </c>
      <c r="Q1152" s="26" t="s">
        <v>2078</v>
      </c>
      <c r="R1152" s="64" t="s">
        <v>2620</v>
      </c>
    </row>
    <row r="1153" spans="15:18" ht="18.600000000000001" thickBot="1" x14ac:dyDescent="0.4">
      <c r="O1153" s="56" t="s">
        <v>2625</v>
      </c>
      <c r="P1153" s="53"/>
      <c r="Q1153" s="27"/>
      <c r="R1153" s="16"/>
    </row>
    <row r="1154" spans="15:18" x14ac:dyDescent="0.3">
      <c r="O1154" s="426" t="s">
        <v>2651</v>
      </c>
      <c r="P1154" s="14" t="s">
        <v>2624</v>
      </c>
      <c r="Q1154" s="14" t="s">
        <v>2105</v>
      </c>
      <c r="R1154" s="6" t="s">
        <v>2626</v>
      </c>
    </row>
    <row r="1155" spans="15:18" ht="15" thickBot="1" x14ac:dyDescent="0.35">
      <c r="O1155" s="429" t="s">
        <v>2652</v>
      </c>
      <c r="P1155" s="13"/>
      <c r="Q1155" s="13"/>
      <c r="R1155" s="8"/>
    </row>
    <row r="1156" spans="15:18" ht="18.600000000000001" thickBot="1" x14ac:dyDescent="0.4">
      <c r="O1156" s="56" t="s">
        <v>2627</v>
      </c>
      <c r="P1156" s="53"/>
      <c r="Q1156" s="27"/>
      <c r="R1156" s="16"/>
    </row>
    <row r="1157" spans="15:18" x14ac:dyDescent="0.3">
      <c r="O1157" s="428" t="s">
        <v>2636</v>
      </c>
      <c r="P1157" s="14" t="s">
        <v>2628</v>
      </c>
      <c r="Q1157" s="14" t="s">
        <v>82</v>
      </c>
      <c r="R1157" s="6" t="s">
        <v>2629</v>
      </c>
    </row>
    <row r="1158" spans="15:18" x14ac:dyDescent="0.3">
      <c r="O1158" s="421" t="s">
        <v>2637</v>
      </c>
      <c r="P1158" s="14" t="s">
        <v>2630</v>
      </c>
      <c r="Q1158" s="14" t="s">
        <v>82</v>
      </c>
      <c r="R1158" s="6" t="s">
        <v>2629</v>
      </c>
    </row>
    <row r="1159" spans="15:18" x14ac:dyDescent="0.3">
      <c r="O1159" s="421"/>
      <c r="P1159" s="11" t="s">
        <v>2631</v>
      </c>
      <c r="Q1159" s="14" t="s">
        <v>82</v>
      </c>
      <c r="R1159" s="4"/>
    </row>
    <row r="1160" spans="15:18" x14ac:dyDescent="0.3">
      <c r="O1160" s="421"/>
      <c r="P1160" s="11" t="s">
        <v>2632</v>
      </c>
      <c r="Q1160" s="14" t="s">
        <v>82</v>
      </c>
      <c r="R1160" s="4" t="s">
        <v>252</v>
      </c>
    </row>
    <row r="1161" spans="15:18" x14ac:dyDescent="0.3">
      <c r="O1161" s="421"/>
      <c r="P1161" s="11" t="s">
        <v>2633</v>
      </c>
      <c r="Q1161" s="14" t="s">
        <v>82</v>
      </c>
      <c r="R1161" s="4"/>
    </row>
    <row r="1162" spans="15:18" ht="15" thickBot="1" x14ac:dyDescent="0.35">
      <c r="O1162" s="429"/>
      <c r="P1162" s="13" t="s">
        <v>2634</v>
      </c>
      <c r="Q1162" s="13" t="s">
        <v>2064</v>
      </c>
      <c r="R1162" s="8" t="s">
        <v>2635</v>
      </c>
    </row>
    <row r="1163" spans="15:18" ht="18.600000000000001" thickBot="1" x14ac:dyDescent="0.4">
      <c r="O1163" s="56" t="s">
        <v>2638</v>
      </c>
      <c r="P1163" s="53"/>
      <c r="Q1163" s="27"/>
      <c r="R1163" s="16"/>
    </row>
    <row r="1164" spans="15:18" x14ac:dyDescent="0.3">
      <c r="O1164" s="428" t="s">
        <v>2640</v>
      </c>
      <c r="P1164" s="14" t="s">
        <v>2639</v>
      </c>
      <c r="Q1164" s="14" t="s">
        <v>2558</v>
      </c>
      <c r="R1164" s="6" t="s">
        <v>2641</v>
      </c>
    </row>
    <row r="1165" spans="15:18" x14ac:dyDescent="0.3">
      <c r="O1165" s="35" t="s">
        <v>2642</v>
      </c>
      <c r="P1165" s="11"/>
      <c r="Q1165" s="11"/>
      <c r="R1165" s="4"/>
    </row>
    <row r="1166" spans="15:18" ht="15" thickBot="1" x14ac:dyDescent="0.35">
      <c r="O1166" s="421"/>
      <c r="P1166" s="11"/>
      <c r="Q1166" s="11"/>
      <c r="R1166" s="4"/>
    </row>
    <row r="1167" spans="15:18" ht="18.600000000000001" thickBot="1" x14ac:dyDescent="0.4">
      <c r="O1167" s="56" t="s">
        <v>2721</v>
      </c>
      <c r="P1167" s="53"/>
      <c r="Q1167" s="27"/>
      <c r="R1167" s="16"/>
    </row>
    <row r="1168" spans="15:18" x14ac:dyDescent="0.3">
      <c r="O1168" s="428" t="s">
        <v>2761</v>
      </c>
      <c r="P1168" s="14" t="s">
        <v>2722</v>
      </c>
      <c r="Q1168" s="14" t="s">
        <v>223</v>
      </c>
      <c r="R1168" s="6" t="s">
        <v>2723</v>
      </c>
    </row>
    <row r="1169" spans="15:18" x14ac:dyDescent="0.3">
      <c r="O1169" s="429"/>
      <c r="P1169" s="13" t="s">
        <v>2724</v>
      </c>
      <c r="Q1169" s="13" t="s">
        <v>309</v>
      </c>
      <c r="R1169" s="6" t="s">
        <v>2726</v>
      </c>
    </row>
    <row r="1170" spans="15:18" x14ac:dyDescent="0.3">
      <c r="O1170" s="421"/>
      <c r="P1170" s="13" t="s">
        <v>2725</v>
      </c>
      <c r="Q1170" s="13" t="s">
        <v>309</v>
      </c>
      <c r="R1170" s="6" t="s">
        <v>2727</v>
      </c>
    </row>
    <row r="1171" spans="15:18" x14ac:dyDescent="0.3">
      <c r="O1171" s="421"/>
      <c r="P1171" s="11" t="s">
        <v>2728</v>
      </c>
      <c r="Q1171" s="13" t="s">
        <v>309</v>
      </c>
      <c r="R1171" s="6" t="s">
        <v>2729</v>
      </c>
    </row>
    <row r="1172" spans="15:18" x14ac:dyDescent="0.3">
      <c r="O1172" s="421"/>
      <c r="P1172" s="11" t="s">
        <v>2730</v>
      </c>
      <c r="Q1172" s="11" t="s">
        <v>424</v>
      </c>
      <c r="R1172" s="6" t="s">
        <v>2737</v>
      </c>
    </row>
    <row r="1173" spans="15:18" x14ac:dyDescent="0.3">
      <c r="O1173" s="421"/>
      <c r="P1173" s="11" t="s">
        <v>2731</v>
      </c>
      <c r="Q1173" s="11" t="s">
        <v>424</v>
      </c>
      <c r="R1173" s="6" t="s">
        <v>2736</v>
      </c>
    </row>
    <row r="1174" spans="15:18" x14ac:dyDescent="0.3">
      <c r="O1174" s="421"/>
      <c r="P1174" s="11" t="s">
        <v>2732</v>
      </c>
      <c r="Q1174" s="11" t="s">
        <v>424</v>
      </c>
      <c r="R1174" s="6" t="s">
        <v>2733</v>
      </c>
    </row>
    <row r="1175" spans="15:18" x14ac:dyDescent="0.3">
      <c r="O1175" s="421"/>
      <c r="P1175" s="11" t="s">
        <v>2734</v>
      </c>
      <c r="Q1175" s="11" t="s">
        <v>424</v>
      </c>
      <c r="R1175" s="6" t="s">
        <v>2735</v>
      </c>
    </row>
    <row r="1176" spans="15:18" x14ac:dyDescent="0.3">
      <c r="O1176" s="421"/>
      <c r="P1176" s="11" t="s">
        <v>2738</v>
      </c>
      <c r="Q1176" s="13" t="s">
        <v>314</v>
      </c>
      <c r="R1176" s="6" t="s">
        <v>2739</v>
      </c>
    </row>
    <row r="1177" spans="15:18" x14ac:dyDescent="0.3">
      <c r="O1177" s="421"/>
      <c r="P1177" s="11" t="s">
        <v>2740</v>
      </c>
      <c r="Q1177" s="11" t="s">
        <v>424</v>
      </c>
      <c r="R1177" s="6" t="s">
        <v>2741</v>
      </c>
    </row>
    <row r="1178" spans="15:18" x14ac:dyDescent="0.3">
      <c r="O1178" s="421"/>
      <c r="P1178" s="11" t="s">
        <v>2742</v>
      </c>
      <c r="Q1178" s="11" t="s">
        <v>424</v>
      </c>
      <c r="R1178" s="6" t="s">
        <v>2745</v>
      </c>
    </row>
    <row r="1179" spans="15:18" x14ac:dyDescent="0.3">
      <c r="O1179" s="421"/>
      <c r="P1179" s="11" t="s">
        <v>2743</v>
      </c>
      <c r="Q1179" s="11" t="s">
        <v>424</v>
      </c>
      <c r="R1179" s="6" t="s">
        <v>2746</v>
      </c>
    </row>
    <row r="1180" spans="15:18" x14ac:dyDescent="0.3">
      <c r="O1180" s="421"/>
      <c r="P1180" s="11" t="s">
        <v>2744</v>
      </c>
      <c r="Q1180" s="11" t="s">
        <v>424</v>
      </c>
      <c r="R1180" s="6" t="s">
        <v>2748</v>
      </c>
    </row>
    <row r="1181" spans="15:18" x14ac:dyDescent="0.3">
      <c r="O1181" s="421"/>
      <c r="P1181" s="11" t="s">
        <v>2747</v>
      </c>
      <c r="Q1181" s="13" t="s">
        <v>2069</v>
      </c>
      <c r="R1181" s="6" t="s">
        <v>2749</v>
      </c>
    </row>
    <row r="1182" spans="15:18" x14ac:dyDescent="0.3">
      <c r="O1182" s="421"/>
      <c r="P1182" s="11" t="s">
        <v>2750</v>
      </c>
      <c r="Q1182" s="13" t="s">
        <v>309</v>
      </c>
      <c r="R1182" s="6" t="s">
        <v>2751</v>
      </c>
    </row>
    <row r="1183" spans="15:18" x14ac:dyDescent="0.3">
      <c r="O1183" s="421"/>
      <c r="P1183" s="11" t="s">
        <v>2752</v>
      </c>
      <c r="Q1183" s="11" t="s">
        <v>2078</v>
      </c>
      <c r="R1183" s="6" t="s">
        <v>2753</v>
      </c>
    </row>
    <row r="1184" spans="15:18" x14ac:dyDescent="0.3">
      <c r="O1184" s="429"/>
      <c r="P1184" s="13" t="s">
        <v>2754</v>
      </c>
      <c r="Q1184" s="13" t="s">
        <v>82</v>
      </c>
      <c r="R1184" s="6" t="s">
        <v>2755</v>
      </c>
    </row>
    <row r="1185" spans="15:18" x14ac:dyDescent="0.3">
      <c r="O1185" s="421"/>
      <c r="P1185" s="11" t="s">
        <v>2756</v>
      </c>
      <c r="Q1185" s="13" t="s">
        <v>82</v>
      </c>
      <c r="R1185" s="6" t="s">
        <v>2758</v>
      </c>
    </row>
    <row r="1186" spans="15:18" x14ac:dyDescent="0.3">
      <c r="O1186" s="510" t="s">
        <v>2760</v>
      </c>
      <c r="P1186" s="11" t="s">
        <v>2757</v>
      </c>
      <c r="Q1186" s="13" t="s">
        <v>82</v>
      </c>
      <c r="R1186" s="6" t="s">
        <v>2759</v>
      </c>
    </row>
    <row r="1187" spans="15:18" x14ac:dyDescent="0.3">
      <c r="O1187" s="421" t="s">
        <v>2762</v>
      </c>
      <c r="P1187" s="11"/>
      <c r="Q1187" s="11"/>
      <c r="R1187" s="4"/>
    </row>
    <row r="1188" spans="15:18" ht="15" thickBot="1" x14ac:dyDescent="0.35">
      <c r="O1188" s="429" t="s">
        <v>2772</v>
      </c>
      <c r="P1188" s="13"/>
      <c r="Q1188" s="13"/>
      <c r="R1188" s="8"/>
    </row>
    <row r="1189" spans="15:18" ht="18.600000000000001" thickBot="1" x14ac:dyDescent="0.4">
      <c r="O1189" s="56" t="s">
        <v>2763</v>
      </c>
      <c r="P1189" s="53"/>
      <c r="Q1189" s="27"/>
      <c r="R1189" s="16"/>
    </row>
    <row r="1190" spans="15:18" x14ac:dyDescent="0.3">
      <c r="O1190" s="435" t="s">
        <v>2770</v>
      </c>
      <c r="P1190" s="26" t="s">
        <v>2764</v>
      </c>
      <c r="Q1190" s="26" t="s">
        <v>2082</v>
      </c>
      <c r="R1190" s="66" t="s">
        <v>2767</v>
      </c>
    </row>
    <row r="1191" spans="15:18" x14ac:dyDescent="0.3">
      <c r="O1191" s="35" t="s">
        <v>2771</v>
      </c>
      <c r="P1191" s="11" t="s">
        <v>2765</v>
      </c>
      <c r="Q1191" s="11" t="s">
        <v>2065</v>
      </c>
      <c r="R1191" s="66" t="s">
        <v>2768</v>
      </c>
    </row>
    <row r="1192" spans="15:18" ht="15" thickBot="1" x14ac:dyDescent="0.35">
      <c r="O1192" s="429"/>
      <c r="P1192" s="13" t="s">
        <v>2766</v>
      </c>
      <c r="Q1192" s="13" t="s">
        <v>2065</v>
      </c>
      <c r="R1192" s="76" t="s">
        <v>2769</v>
      </c>
    </row>
    <row r="1193" spans="15:18" ht="18.600000000000001" thickBot="1" x14ac:dyDescent="0.4">
      <c r="O1193" s="56" t="s">
        <v>2773</v>
      </c>
      <c r="P1193" s="53"/>
      <c r="Q1193" s="27"/>
      <c r="R1193" s="16"/>
    </row>
    <row r="1194" spans="15:18" x14ac:dyDescent="0.3">
      <c r="O1194" s="428" t="s">
        <v>2792</v>
      </c>
      <c r="P1194" s="14" t="s">
        <v>2774</v>
      </c>
      <c r="Q1194" s="11" t="s">
        <v>424</v>
      </c>
      <c r="R1194" s="6" t="s">
        <v>2778</v>
      </c>
    </row>
    <row r="1195" spans="15:18" x14ac:dyDescent="0.3">
      <c r="O1195" s="42" t="s">
        <v>2793</v>
      </c>
      <c r="P1195" s="13" t="s">
        <v>2775</v>
      </c>
      <c r="Q1195" s="11" t="s">
        <v>424</v>
      </c>
      <c r="R1195" s="6" t="s">
        <v>2779</v>
      </c>
    </row>
    <row r="1196" spans="15:18" x14ac:dyDescent="0.3">
      <c r="O1196" s="421"/>
      <c r="P1196" s="11" t="s">
        <v>2776</v>
      </c>
      <c r="Q1196" s="11" t="s">
        <v>424</v>
      </c>
      <c r="R1196" s="6" t="s">
        <v>2780</v>
      </c>
    </row>
    <row r="1197" spans="15:18" x14ac:dyDescent="0.3">
      <c r="O1197" s="421"/>
      <c r="P1197" s="11" t="s">
        <v>2777</v>
      </c>
      <c r="Q1197" s="11" t="s">
        <v>424</v>
      </c>
      <c r="R1197" s="4" t="s">
        <v>2781</v>
      </c>
    </row>
    <row r="1198" spans="15:18" x14ac:dyDescent="0.3">
      <c r="O1198" s="421"/>
      <c r="P1198" s="11" t="s">
        <v>2782</v>
      </c>
      <c r="Q1198" s="13" t="s">
        <v>2071</v>
      </c>
      <c r="R1198" s="4" t="s">
        <v>2778</v>
      </c>
    </row>
    <row r="1199" spans="15:18" x14ac:dyDescent="0.3">
      <c r="O1199" s="421"/>
      <c r="P1199" s="11" t="s">
        <v>2783</v>
      </c>
      <c r="Q1199" s="13" t="s">
        <v>2070</v>
      </c>
      <c r="R1199" s="4" t="s">
        <v>2778</v>
      </c>
    </row>
    <row r="1200" spans="15:18" x14ac:dyDescent="0.3">
      <c r="O1200" s="421"/>
      <c r="P1200" s="11" t="s">
        <v>2784</v>
      </c>
      <c r="Q1200" s="13" t="s">
        <v>2069</v>
      </c>
      <c r="R1200" s="4" t="s">
        <v>2778</v>
      </c>
    </row>
    <row r="1201" spans="15:18" x14ac:dyDescent="0.3">
      <c r="O1201" s="421"/>
      <c r="P1201" s="11" t="s">
        <v>2785</v>
      </c>
      <c r="Q1201" s="13" t="s">
        <v>2068</v>
      </c>
      <c r="R1201" s="4" t="s">
        <v>2787</v>
      </c>
    </row>
    <row r="1202" spans="15:18" x14ac:dyDescent="0.3">
      <c r="O1202" s="421"/>
      <c r="P1202" s="11" t="s">
        <v>2788</v>
      </c>
      <c r="Q1202" s="13" t="s">
        <v>82</v>
      </c>
      <c r="R1202" s="4" t="s">
        <v>2786</v>
      </c>
    </row>
    <row r="1203" spans="15:18" x14ac:dyDescent="0.3">
      <c r="O1203" s="421"/>
      <c r="P1203" s="11" t="s">
        <v>2789</v>
      </c>
      <c r="Q1203" s="13" t="s">
        <v>82</v>
      </c>
      <c r="R1203" s="4" t="s">
        <v>2786</v>
      </c>
    </row>
    <row r="1204" spans="15:18" ht="15" thickBot="1" x14ac:dyDescent="0.35">
      <c r="O1204" s="429"/>
      <c r="P1204" s="13" t="s">
        <v>2790</v>
      </c>
      <c r="Q1204" s="13" t="s">
        <v>82</v>
      </c>
      <c r="R1204" s="8" t="s">
        <v>2791</v>
      </c>
    </row>
    <row r="1205" spans="15:18" ht="18.600000000000001" thickBot="1" x14ac:dyDescent="0.4">
      <c r="O1205" s="56" t="s">
        <v>2794</v>
      </c>
      <c r="P1205" s="53"/>
      <c r="Q1205" s="27"/>
      <c r="R1205" s="16"/>
    </row>
    <row r="1206" spans="15:18" x14ac:dyDescent="0.3">
      <c r="O1206" s="426" t="s">
        <v>2827</v>
      </c>
      <c r="P1206" s="14" t="s">
        <v>2795</v>
      </c>
      <c r="Q1206" s="13" t="s">
        <v>308</v>
      </c>
      <c r="R1206" s="6" t="s">
        <v>2803</v>
      </c>
    </row>
    <row r="1207" spans="15:18" x14ac:dyDescent="0.3">
      <c r="O1207" s="35" t="s">
        <v>2828</v>
      </c>
      <c r="P1207" s="14" t="s">
        <v>2796</v>
      </c>
      <c r="Q1207" s="13" t="s">
        <v>308</v>
      </c>
      <c r="R1207" s="6" t="s">
        <v>2804</v>
      </c>
    </row>
    <row r="1208" spans="15:18" x14ac:dyDescent="0.3">
      <c r="O1208" s="421"/>
      <c r="P1208" s="14" t="s">
        <v>2797</v>
      </c>
      <c r="Q1208" s="13" t="s">
        <v>308</v>
      </c>
      <c r="R1208" s="6" t="s">
        <v>2805</v>
      </c>
    </row>
    <row r="1209" spans="15:18" x14ac:dyDescent="0.3">
      <c r="O1209" s="421"/>
      <c r="P1209" s="14" t="s">
        <v>2798</v>
      </c>
      <c r="Q1209" s="13" t="s">
        <v>308</v>
      </c>
      <c r="R1209" s="6" t="s">
        <v>2806</v>
      </c>
    </row>
    <row r="1210" spans="15:18" x14ac:dyDescent="0.3">
      <c r="O1210" s="421"/>
      <c r="P1210" s="14" t="s">
        <v>2799</v>
      </c>
      <c r="Q1210" s="13" t="s">
        <v>308</v>
      </c>
      <c r="R1210" s="6" t="s">
        <v>2803</v>
      </c>
    </row>
    <row r="1211" spans="15:18" x14ac:dyDescent="0.3">
      <c r="O1211" s="429"/>
      <c r="P1211" s="14" t="s">
        <v>2800</v>
      </c>
      <c r="Q1211" s="13" t="s">
        <v>308</v>
      </c>
      <c r="R1211" s="6" t="s">
        <v>2804</v>
      </c>
    </row>
    <row r="1212" spans="15:18" x14ac:dyDescent="0.3">
      <c r="O1212" s="421"/>
      <c r="P1212" s="14" t="s">
        <v>2801</v>
      </c>
      <c r="Q1212" s="13" t="s">
        <v>308</v>
      </c>
      <c r="R1212" s="6" t="s">
        <v>2805</v>
      </c>
    </row>
    <row r="1213" spans="15:18" x14ac:dyDescent="0.3">
      <c r="O1213" s="421"/>
      <c r="P1213" s="14" t="s">
        <v>2802</v>
      </c>
      <c r="Q1213" s="13" t="s">
        <v>308</v>
      </c>
      <c r="R1213" s="6" t="s">
        <v>2806</v>
      </c>
    </row>
    <row r="1214" spans="15:18" x14ac:dyDescent="0.3">
      <c r="O1214" s="421"/>
      <c r="P1214" s="11" t="s">
        <v>2807</v>
      </c>
      <c r="Q1214" s="11" t="s">
        <v>2064</v>
      </c>
      <c r="R1214" s="6" t="s">
        <v>2824</v>
      </c>
    </row>
    <row r="1215" spans="15:18" x14ac:dyDescent="0.3">
      <c r="O1215" s="421"/>
      <c r="P1215" s="11" t="s">
        <v>2808</v>
      </c>
      <c r="Q1215" s="11" t="s">
        <v>2064</v>
      </c>
      <c r="R1215" s="6" t="s">
        <v>2823</v>
      </c>
    </row>
    <row r="1216" spans="15:18" x14ac:dyDescent="0.3">
      <c r="O1216" s="421"/>
      <c r="P1216" s="11" t="s">
        <v>2809</v>
      </c>
      <c r="Q1216" s="11" t="s">
        <v>2064</v>
      </c>
      <c r="R1216" s="6" t="s">
        <v>2822</v>
      </c>
    </row>
    <row r="1217" spans="15:18" x14ac:dyDescent="0.3">
      <c r="O1217" s="421"/>
      <c r="P1217" s="11" t="s">
        <v>2810</v>
      </c>
      <c r="Q1217" s="11" t="s">
        <v>2064</v>
      </c>
      <c r="R1217" s="6" t="s">
        <v>2826</v>
      </c>
    </row>
    <row r="1218" spans="15:18" x14ac:dyDescent="0.3">
      <c r="O1218" s="421"/>
      <c r="P1218" s="11" t="s">
        <v>2811</v>
      </c>
      <c r="Q1218" s="11" t="s">
        <v>2064</v>
      </c>
      <c r="R1218" s="6" t="s">
        <v>2820</v>
      </c>
    </row>
    <row r="1219" spans="15:18" x14ac:dyDescent="0.3">
      <c r="O1219" s="421"/>
      <c r="P1219" s="11" t="s">
        <v>2812</v>
      </c>
      <c r="Q1219" s="11" t="s">
        <v>2064</v>
      </c>
      <c r="R1219" s="6" t="s">
        <v>2825</v>
      </c>
    </row>
    <row r="1220" spans="15:18" x14ac:dyDescent="0.3">
      <c r="O1220" s="421"/>
      <c r="P1220" s="11" t="s">
        <v>2813</v>
      </c>
      <c r="Q1220" s="11" t="s">
        <v>2064</v>
      </c>
      <c r="R1220" s="6" t="s">
        <v>2824</v>
      </c>
    </row>
    <row r="1221" spans="15:18" x14ac:dyDescent="0.3">
      <c r="O1221" s="429"/>
      <c r="P1221" s="11" t="s">
        <v>2814</v>
      </c>
      <c r="Q1221" s="11" t="s">
        <v>2064</v>
      </c>
      <c r="R1221" s="6" t="s">
        <v>2823</v>
      </c>
    </row>
    <row r="1222" spans="15:18" x14ac:dyDescent="0.3">
      <c r="O1222" s="421"/>
      <c r="P1222" s="11" t="s">
        <v>2815</v>
      </c>
      <c r="Q1222" s="11" t="s">
        <v>2064</v>
      </c>
      <c r="R1222" s="6" t="s">
        <v>2822</v>
      </c>
    </row>
    <row r="1223" spans="15:18" x14ac:dyDescent="0.3">
      <c r="O1223" s="421"/>
      <c r="P1223" s="11" t="s">
        <v>2816</v>
      </c>
      <c r="Q1223" s="11" t="s">
        <v>2064</v>
      </c>
      <c r="R1223" s="6" t="s">
        <v>2821</v>
      </c>
    </row>
    <row r="1224" spans="15:18" x14ac:dyDescent="0.3">
      <c r="O1224" s="421"/>
      <c r="P1224" s="11" t="s">
        <v>2817</v>
      </c>
      <c r="Q1224" s="11" t="s">
        <v>2064</v>
      </c>
      <c r="R1224" s="6" t="s">
        <v>2820</v>
      </c>
    </row>
    <row r="1225" spans="15:18" ht="15" thickBot="1" x14ac:dyDescent="0.35">
      <c r="O1225" s="429"/>
      <c r="P1225" s="13" t="s">
        <v>2818</v>
      </c>
      <c r="Q1225" s="13" t="s">
        <v>2064</v>
      </c>
      <c r="R1225" s="114" t="s">
        <v>2819</v>
      </c>
    </row>
    <row r="1226" spans="15:18" ht="18.600000000000001" thickBot="1" x14ac:dyDescent="0.4">
      <c r="O1226" s="56" t="s">
        <v>2829</v>
      </c>
      <c r="P1226" s="53"/>
      <c r="Q1226" s="27"/>
      <c r="R1226" s="16"/>
    </row>
    <row r="1227" spans="15:18" x14ac:dyDescent="0.3">
      <c r="O1227" s="428" t="s">
        <v>2839</v>
      </c>
      <c r="P1227" s="14" t="s">
        <v>2830</v>
      </c>
      <c r="Q1227" s="14" t="s">
        <v>2831</v>
      </c>
      <c r="R1227" s="6" t="s">
        <v>2836</v>
      </c>
    </row>
    <row r="1228" spans="15:18" x14ac:dyDescent="0.3">
      <c r="O1228" s="35" t="s">
        <v>2840</v>
      </c>
      <c r="P1228" s="14" t="s">
        <v>2832</v>
      </c>
      <c r="Q1228" s="14" t="s">
        <v>2831</v>
      </c>
      <c r="R1228" s="6" t="s">
        <v>2836</v>
      </c>
    </row>
    <row r="1229" spans="15:18" x14ac:dyDescent="0.3">
      <c r="O1229" s="421"/>
      <c r="P1229" s="14" t="s">
        <v>2833</v>
      </c>
      <c r="Q1229" s="14" t="s">
        <v>2831</v>
      </c>
      <c r="R1229" s="6" t="s">
        <v>2836</v>
      </c>
    </row>
    <row r="1230" spans="15:18" x14ac:dyDescent="0.3">
      <c r="O1230" s="421"/>
      <c r="P1230" s="11" t="s">
        <v>2834</v>
      </c>
      <c r="Q1230" s="14" t="s">
        <v>2831</v>
      </c>
      <c r="R1230" s="6" t="s">
        <v>2835</v>
      </c>
    </row>
    <row r="1231" spans="15:18" x14ac:dyDescent="0.3">
      <c r="O1231" s="421"/>
      <c r="P1231" s="11" t="s">
        <v>2837</v>
      </c>
      <c r="Q1231" s="14" t="s">
        <v>2831</v>
      </c>
      <c r="R1231" s="6" t="s">
        <v>2835</v>
      </c>
    </row>
    <row r="1232" spans="15:18" ht="15" thickBot="1" x14ac:dyDescent="0.35">
      <c r="O1232" s="429" t="s">
        <v>2841</v>
      </c>
      <c r="P1232" s="13" t="s">
        <v>2838</v>
      </c>
      <c r="Q1232" s="26" t="s">
        <v>2831</v>
      </c>
      <c r="R1232" s="114" t="s">
        <v>2835</v>
      </c>
    </row>
    <row r="1233" spans="15:18" ht="18.600000000000001" thickBot="1" x14ac:dyDescent="0.4">
      <c r="O1233" s="56" t="s">
        <v>2842</v>
      </c>
      <c r="P1233" s="53"/>
      <c r="Q1233" s="27"/>
      <c r="R1233" s="16"/>
    </row>
    <row r="1234" spans="15:18" x14ac:dyDescent="0.3">
      <c r="O1234" s="428" t="s">
        <v>2843</v>
      </c>
      <c r="P1234" s="14" t="s">
        <v>2844</v>
      </c>
      <c r="Q1234" s="14" t="s">
        <v>2079</v>
      </c>
      <c r="R1234" s="6" t="s">
        <v>2846</v>
      </c>
    </row>
    <row r="1235" spans="15:18" x14ac:dyDescent="0.3">
      <c r="O1235" s="35" t="s">
        <v>2861</v>
      </c>
      <c r="P1235" s="11" t="s">
        <v>2845</v>
      </c>
      <c r="Q1235" s="14" t="s">
        <v>2079</v>
      </c>
      <c r="R1235" s="6" t="s">
        <v>2847</v>
      </c>
    </row>
    <row r="1236" spans="15:18" x14ac:dyDescent="0.3">
      <c r="O1236" s="421"/>
      <c r="P1236" s="11" t="s">
        <v>2848</v>
      </c>
      <c r="Q1236" s="14" t="s">
        <v>2079</v>
      </c>
      <c r="R1236" s="6" t="s">
        <v>2847</v>
      </c>
    </row>
    <row r="1237" spans="15:18" x14ac:dyDescent="0.3">
      <c r="O1237" s="421"/>
      <c r="P1237" s="11" t="s">
        <v>2849</v>
      </c>
      <c r="Q1237" s="11" t="s">
        <v>2558</v>
      </c>
      <c r="R1237" s="6" t="s">
        <v>2850</v>
      </c>
    </row>
    <row r="1238" spans="15:18" x14ac:dyDescent="0.3">
      <c r="O1238" s="421"/>
      <c r="P1238" s="11" t="s">
        <v>2851</v>
      </c>
      <c r="Q1238" s="11" t="s">
        <v>2076</v>
      </c>
      <c r="R1238" s="4" t="s">
        <v>2852</v>
      </c>
    </row>
    <row r="1239" spans="15:18" x14ac:dyDescent="0.3">
      <c r="O1239" s="421"/>
      <c r="P1239" s="11" t="s">
        <v>2853</v>
      </c>
      <c r="Q1239" s="11" t="s">
        <v>2076</v>
      </c>
      <c r="R1239" s="4" t="s">
        <v>2854</v>
      </c>
    </row>
    <row r="1240" spans="15:18" x14ac:dyDescent="0.3">
      <c r="O1240" s="421"/>
      <c r="P1240" s="11" t="s">
        <v>2855</v>
      </c>
      <c r="Q1240" s="11" t="s">
        <v>2076</v>
      </c>
      <c r="R1240" s="4" t="s">
        <v>2856</v>
      </c>
    </row>
    <row r="1241" spans="15:18" x14ac:dyDescent="0.3">
      <c r="O1241" s="421"/>
      <c r="P1241" s="11" t="s">
        <v>2857</v>
      </c>
      <c r="Q1241" s="11" t="s">
        <v>82</v>
      </c>
      <c r="R1241" s="4" t="s">
        <v>2858</v>
      </c>
    </row>
    <row r="1242" spans="15:18" ht="15" thickBot="1" x14ac:dyDescent="0.35">
      <c r="O1242" s="429"/>
      <c r="P1242" s="13" t="s">
        <v>2859</v>
      </c>
      <c r="Q1242" s="13" t="s">
        <v>2156</v>
      </c>
      <c r="R1242" s="8" t="s">
        <v>2860</v>
      </c>
    </row>
    <row r="1243" spans="15:18" ht="18.600000000000001" thickBot="1" x14ac:dyDescent="0.4">
      <c r="O1243" s="56" t="s">
        <v>2862</v>
      </c>
      <c r="P1243" s="53"/>
      <c r="Q1243" s="27"/>
      <c r="R1243" s="16"/>
    </row>
    <row r="1244" spans="15:18" x14ac:dyDescent="0.3">
      <c r="O1244" s="428" t="s">
        <v>2883</v>
      </c>
      <c r="P1244" s="14" t="s">
        <v>2863</v>
      </c>
      <c r="Q1244" s="14" t="s">
        <v>2071</v>
      </c>
      <c r="R1244" s="511" t="s">
        <v>2867</v>
      </c>
    </row>
    <row r="1245" spans="15:18" x14ac:dyDescent="0.3">
      <c r="O1245" s="424" t="s">
        <v>2884</v>
      </c>
      <c r="P1245" s="14" t="s">
        <v>2864</v>
      </c>
      <c r="Q1245" s="14" t="s">
        <v>2070</v>
      </c>
      <c r="R1245" s="4" t="s">
        <v>2867</v>
      </c>
    </row>
    <row r="1246" spans="15:18" x14ac:dyDescent="0.3">
      <c r="O1246" s="421"/>
      <c r="P1246" s="14" t="s">
        <v>2865</v>
      </c>
      <c r="Q1246" s="14" t="s">
        <v>2069</v>
      </c>
      <c r="R1246" s="4" t="s">
        <v>2867</v>
      </c>
    </row>
    <row r="1247" spans="15:18" x14ac:dyDescent="0.3">
      <c r="O1247" s="429"/>
      <c r="P1247" s="14" t="s">
        <v>2866</v>
      </c>
      <c r="Q1247" s="14" t="s">
        <v>2068</v>
      </c>
      <c r="R1247" s="4" t="s">
        <v>2867</v>
      </c>
    </row>
    <row r="1248" spans="15:18" x14ac:dyDescent="0.3">
      <c r="O1248" s="421"/>
      <c r="P1248" s="11" t="s">
        <v>2868</v>
      </c>
      <c r="Q1248" s="14" t="s">
        <v>314</v>
      </c>
      <c r="R1248" s="4" t="s">
        <v>2867</v>
      </c>
    </row>
    <row r="1249" spans="15:18" x14ac:dyDescent="0.3">
      <c r="O1249" s="421"/>
      <c r="P1249" s="11" t="s">
        <v>2869</v>
      </c>
      <c r="Q1249" s="14" t="s">
        <v>309</v>
      </c>
      <c r="R1249" s="4" t="s">
        <v>2867</v>
      </c>
    </row>
    <row r="1250" spans="15:18" x14ac:dyDescent="0.3">
      <c r="O1250" s="421"/>
      <c r="P1250" s="11" t="s">
        <v>2870</v>
      </c>
      <c r="Q1250" s="14" t="s">
        <v>382</v>
      </c>
      <c r="R1250" s="4" t="s">
        <v>2867</v>
      </c>
    </row>
    <row r="1251" spans="15:18" x14ac:dyDescent="0.3">
      <c r="O1251" s="421"/>
      <c r="P1251" s="11" t="s">
        <v>2871</v>
      </c>
      <c r="Q1251" s="11" t="s">
        <v>424</v>
      </c>
      <c r="R1251" s="4" t="s">
        <v>2867</v>
      </c>
    </row>
    <row r="1252" spans="15:18" x14ac:dyDescent="0.3">
      <c r="O1252" s="421"/>
      <c r="P1252" s="11" t="s">
        <v>2872</v>
      </c>
      <c r="Q1252" s="11" t="s">
        <v>424</v>
      </c>
      <c r="R1252" s="4" t="s">
        <v>2867</v>
      </c>
    </row>
    <row r="1253" spans="15:18" x14ac:dyDescent="0.3">
      <c r="O1253" s="421"/>
      <c r="P1253" s="11" t="s">
        <v>2873</v>
      </c>
      <c r="Q1253" s="11" t="s">
        <v>82</v>
      </c>
      <c r="R1253" s="4" t="s">
        <v>2867</v>
      </c>
    </row>
    <row r="1254" spans="15:18" x14ac:dyDescent="0.3">
      <c r="O1254" s="429"/>
      <c r="P1254" s="11" t="s">
        <v>2874</v>
      </c>
      <c r="Q1254" s="11" t="s">
        <v>82</v>
      </c>
      <c r="R1254" s="4" t="s">
        <v>2867</v>
      </c>
    </row>
    <row r="1255" spans="15:18" x14ac:dyDescent="0.3">
      <c r="O1255" s="421"/>
      <c r="P1255" s="11" t="s">
        <v>2875</v>
      </c>
      <c r="Q1255" s="11" t="s">
        <v>82</v>
      </c>
      <c r="R1255" s="4" t="s">
        <v>2867</v>
      </c>
    </row>
    <row r="1256" spans="15:18" x14ac:dyDescent="0.3">
      <c r="O1256" s="421"/>
      <c r="P1256" s="11" t="s">
        <v>2876</v>
      </c>
      <c r="Q1256" s="11" t="s">
        <v>424</v>
      </c>
      <c r="R1256" s="4" t="s">
        <v>2867</v>
      </c>
    </row>
    <row r="1257" spans="15:18" x14ac:dyDescent="0.3">
      <c r="O1257" s="421"/>
      <c r="P1257" s="11" t="s">
        <v>2877</v>
      </c>
      <c r="Q1257" s="11" t="s">
        <v>424</v>
      </c>
      <c r="R1257" s="4" t="s">
        <v>2867</v>
      </c>
    </row>
    <row r="1258" spans="15:18" x14ac:dyDescent="0.3">
      <c r="O1258" s="421" t="s">
        <v>2882</v>
      </c>
      <c r="P1258" s="11" t="s">
        <v>2878</v>
      </c>
      <c r="Q1258" s="11" t="s">
        <v>424</v>
      </c>
      <c r="R1258" s="4" t="s">
        <v>2867</v>
      </c>
    </row>
    <row r="1259" spans="15:18" x14ac:dyDescent="0.3">
      <c r="O1259" s="421"/>
      <c r="P1259" s="11" t="s">
        <v>2879</v>
      </c>
      <c r="Q1259" s="11" t="s">
        <v>424</v>
      </c>
      <c r="R1259" s="4" t="s">
        <v>2867</v>
      </c>
    </row>
    <row r="1260" spans="15:18" x14ac:dyDescent="0.3">
      <c r="O1260" s="421"/>
      <c r="P1260" s="11" t="s">
        <v>2880</v>
      </c>
      <c r="Q1260" s="14" t="s">
        <v>2070</v>
      </c>
      <c r="R1260" s="4" t="s">
        <v>2867</v>
      </c>
    </row>
    <row r="1261" spans="15:18" ht="15" thickBot="1" x14ac:dyDescent="0.35">
      <c r="O1261" s="429"/>
      <c r="P1261" s="13" t="s">
        <v>2881</v>
      </c>
      <c r="Q1261" s="26" t="s">
        <v>2068</v>
      </c>
      <c r="R1261" s="8" t="s">
        <v>2867</v>
      </c>
    </row>
    <row r="1262" spans="15:18" ht="18.600000000000001" thickBot="1" x14ac:dyDescent="0.4">
      <c r="O1262" s="56" t="s">
        <v>2885</v>
      </c>
      <c r="P1262" s="53"/>
      <c r="Q1262" s="27"/>
      <c r="R1262" s="16"/>
    </row>
    <row r="1263" spans="15:18" x14ac:dyDescent="0.3">
      <c r="O1263" s="428" t="s">
        <v>2892</v>
      </c>
      <c r="P1263" s="14" t="s">
        <v>2886</v>
      </c>
      <c r="Q1263" s="14" t="s">
        <v>82</v>
      </c>
      <c r="R1263" s="6" t="s">
        <v>252</v>
      </c>
    </row>
    <row r="1264" spans="15:18" x14ac:dyDescent="0.3">
      <c r="O1264" s="419" t="s">
        <v>2893</v>
      </c>
      <c r="P1264" s="14" t="s">
        <v>2887</v>
      </c>
      <c r="Q1264" s="14" t="s">
        <v>82</v>
      </c>
      <c r="R1264" s="4" t="s">
        <v>2890</v>
      </c>
    </row>
    <row r="1265" spans="15:18" x14ac:dyDescent="0.3">
      <c r="O1265" s="421"/>
      <c r="P1265" s="14" t="s">
        <v>2888</v>
      </c>
      <c r="Q1265" s="14" t="s">
        <v>82</v>
      </c>
      <c r="R1265" s="4" t="s">
        <v>2889</v>
      </c>
    </row>
    <row r="1266" spans="15:18" x14ac:dyDescent="0.3">
      <c r="O1266" s="421" t="s">
        <v>1486</v>
      </c>
      <c r="P1266" s="14" t="s">
        <v>2891</v>
      </c>
      <c r="Q1266" s="14" t="s">
        <v>82</v>
      </c>
      <c r="R1266" s="4" t="s">
        <v>2889</v>
      </c>
    </row>
    <row r="1267" spans="15:18" ht="15" thickBot="1" x14ac:dyDescent="0.35">
      <c r="O1267" s="429"/>
      <c r="P1267" s="13"/>
      <c r="Q1267" s="13"/>
      <c r="R1267" s="8"/>
    </row>
    <row r="1268" spans="15:18" ht="18.600000000000001" thickBot="1" x14ac:dyDescent="0.4">
      <c r="O1268" s="56" t="s">
        <v>2895</v>
      </c>
      <c r="P1268" s="53"/>
      <c r="Q1268" s="27"/>
      <c r="R1268" s="16"/>
    </row>
    <row r="1269" spans="15:18" x14ac:dyDescent="0.3">
      <c r="O1269" s="428" t="s">
        <v>2906</v>
      </c>
      <c r="P1269" s="14" t="s">
        <v>2896</v>
      </c>
      <c r="Q1269" s="14" t="s">
        <v>2079</v>
      </c>
      <c r="R1269" s="6" t="s">
        <v>2901</v>
      </c>
    </row>
    <row r="1270" spans="15:18" x14ac:dyDescent="0.3">
      <c r="O1270" s="35" t="s">
        <v>2907</v>
      </c>
      <c r="P1270" s="14" t="s">
        <v>2897</v>
      </c>
      <c r="Q1270" s="14" t="s">
        <v>2079</v>
      </c>
      <c r="R1270" s="6" t="s">
        <v>2902</v>
      </c>
    </row>
    <row r="1271" spans="15:18" x14ac:dyDescent="0.3">
      <c r="O1271" s="421"/>
      <c r="P1271" s="14" t="s">
        <v>2898</v>
      </c>
      <c r="Q1271" s="14" t="s">
        <v>2079</v>
      </c>
      <c r="R1271" s="6" t="s">
        <v>2903</v>
      </c>
    </row>
    <row r="1272" spans="15:18" x14ac:dyDescent="0.3">
      <c r="O1272" s="421"/>
      <c r="P1272" s="14" t="s">
        <v>2899</v>
      </c>
      <c r="Q1272" s="14" t="s">
        <v>2079</v>
      </c>
      <c r="R1272" s="6" t="s">
        <v>2904</v>
      </c>
    </row>
    <row r="1273" spans="15:18" ht="15" thickBot="1" x14ac:dyDescent="0.35">
      <c r="O1273" s="429"/>
      <c r="P1273" s="26" t="s">
        <v>2900</v>
      </c>
      <c r="Q1273" s="26" t="s">
        <v>2079</v>
      </c>
      <c r="R1273" s="114" t="s">
        <v>2905</v>
      </c>
    </row>
    <row r="1274" spans="15:18" ht="18.600000000000001" thickBot="1" x14ac:dyDescent="0.4">
      <c r="O1274" s="56" t="s">
        <v>2908</v>
      </c>
      <c r="P1274" s="53"/>
      <c r="Q1274" s="27"/>
      <c r="R1274" s="16"/>
    </row>
    <row r="1275" spans="15:18" x14ac:dyDescent="0.3">
      <c r="O1275" s="428" t="s">
        <v>2921</v>
      </c>
      <c r="P1275" s="14" t="s">
        <v>2913</v>
      </c>
      <c r="Q1275" s="14" t="s">
        <v>98</v>
      </c>
      <c r="R1275" s="6" t="s">
        <v>2910</v>
      </c>
    </row>
    <row r="1276" spans="15:18" x14ac:dyDescent="0.3">
      <c r="O1276" s="35" t="s">
        <v>2922</v>
      </c>
      <c r="P1276" s="11" t="s">
        <v>2909</v>
      </c>
      <c r="Q1276" s="14" t="s">
        <v>98</v>
      </c>
      <c r="R1276" s="6" t="s">
        <v>2911</v>
      </c>
    </row>
    <row r="1277" spans="15:18" x14ac:dyDescent="0.3">
      <c r="O1277" s="421"/>
      <c r="P1277" s="11" t="s">
        <v>2912</v>
      </c>
      <c r="Q1277" s="14" t="s">
        <v>98</v>
      </c>
      <c r="R1277" s="6" t="s">
        <v>2914</v>
      </c>
    </row>
    <row r="1278" spans="15:18" x14ac:dyDescent="0.3">
      <c r="O1278" s="421"/>
      <c r="P1278" s="11" t="s">
        <v>2915</v>
      </c>
      <c r="Q1278" s="14" t="s">
        <v>98</v>
      </c>
      <c r="R1278" s="6" t="s">
        <v>2916</v>
      </c>
    </row>
    <row r="1279" spans="15:18" x14ac:dyDescent="0.3">
      <c r="O1279" s="429"/>
      <c r="P1279" s="13" t="s">
        <v>2917</v>
      </c>
      <c r="Q1279" s="14" t="s">
        <v>98</v>
      </c>
      <c r="R1279" s="6" t="s">
        <v>2918</v>
      </c>
    </row>
    <row r="1280" spans="15:18" ht="15" thickBot="1" x14ac:dyDescent="0.35">
      <c r="O1280" s="429"/>
      <c r="P1280" s="13" t="s">
        <v>2919</v>
      </c>
      <c r="Q1280" s="26" t="s">
        <v>98</v>
      </c>
      <c r="R1280" s="114" t="s">
        <v>2920</v>
      </c>
    </row>
    <row r="1281" spans="15:18" ht="18.600000000000001" thickBot="1" x14ac:dyDescent="0.4">
      <c r="O1281" s="56" t="s">
        <v>2923</v>
      </c>
      <c r="P1281" s="53"/>
      <c r="Q1281" s="27"/>
      <c r="R1281" s="16"/>
    </row>
    <row r="1282" spans="15:18" x14ac:dyDescent="0.3">
      <c r="O1282" s="428" t="s">
        <v>2939</v>
      </c>
      <c r="P1282" s="14" t="s">
        <v>2924</v>
      </c>
      <c r="Q1282" s="14" t="s">
        <v>82</v>
      </c>
      <c r="R1282" s="6" t="s">
        <v>2928</v>
      </c>
    </row>
    <row r="1283" spans="15:18" x14ac:dyDescent="0.3">
      <c r="O1283" s="35" t="s">
        <v>2940</v>
      </c>
      <c r="P1283" s="11" t="s">
        <v>2925</v>
      </c>
      <c r="Q1283" s="11" t="s">
        <v>424</v>
      </c>
      <c r="R1283" s="4" t="s">
        <v>2926</v>
      </c>
    </row>
    <row r="1284" spans="15:18" x14ac:dyDescent="0.3">
      <c r="O1284" s="421"/>
      <c r="P1284" s="11" t="s">
        <v>2927</v>
      </c>
      <c r="Q1284" s="11" t="s">
        <v>424</v>
      </c>
      <c r="R1284" s="4" t="s">
        <v>2926</v>
      </c>
    </row>
    <row r="1285" spans="15:18" x14ac:dyDescent="0.3">
      <c r="O1285" s="421"/>
      <c r="P1285" s="11" t="s">
        <v>2929</v>
      </c>
      <c r="Q1285" s="11" t="s">
        <v>424</v>
      </c>
      <c r="R1285" s="4" t="s">
        <v>2930</v>
      </c>
    </row>
    <row r="1286" spans="15:18" x14ac:dyDescent="0.3">
      <c r="O1286" s="421"/>
      <c r="P1286" s="11" t="s">
        <v>2931</v>
      </c>
      <c r="Q1286" s="11" t="s">
        <v>424</v>
      </c>
      <c r="R1286" s="4" t="s">
        <v>2932</v>
      </c>
    </row>
    <row r="1287" spans="15:18" x14ac:dyDescent="0.3">
      <c r="O1287" s="421"/>
      <c r="P1287" s="11" t="s">
        <v>2933</v>
      </c>
      <c r="Q1287" s="11" t="s">
        <v>98</v>
      </c>
      <c r="R1287" s="4" t="s">
        <v>2926</v>
      </c>
    </row>
    <row r="1288" spans="15:18" x14ac:dyDescent="0.3">
      <c r="O1288" s="421"/>
      <c r="P1288" s="11" t="s">
        <v>2934</v>
      </c>
      <c r="Q1288" s="11" t="s">
        <v>15</v>
      </c>
      <c r="R1288" s="4" t="s">
        <v>2935</v>
      </c>
    </row>
    <row r="1289" spans="15:18" x14ac:dyDescent="0.3">
      <c r="O1289" s="421"/>
      <c r="P1289" s="11" t="s">
        <v>2936</v>
      </c>
      <c r="Q1289" s="11" t="s">
        <v>98</v>
      </c>
      <c r="R1289" s="4" t="s">
        <v>2937</v>
      </c>
    </row>
    <row r="1290" spans="15:18" ht="15" thickBot="1" x14ac:dyDescent="0.35">
      <c r="O1290" s="429"/>
      <c r="P1290" s="13" t="s">
        <v>2938</v>
      </c>
      <c r="Q1290" s="13" t="s">
        <v>98</v>
      </c>
      <c r="R1290" s="8" t="s">
        <v>2937</v>
      </c>
    </row>
    <row r="1291" spans="15:18" ht="18.600000000000001" thickBot="1" x14ac:dyDescent="0.4">
      <c r="O1291" s="56" t="s">
        <v>3552</v>
      </c>
      <c r="P1291" s="53"/>
      <c r="Q1291" s="27"/>
      <c r="R1291" s="16"/>
    </row>
    <row r="1292" spans="15:18" x14ac:dyDescent="0.3">
      <c r="O1292" s="428" t="s">
        <v>2943</v>
      </c>
      <c r="P1292" s="14" t="s">
        <v>2941</v>
      </c>
      <c r="Q1292" s="11" t="s">
        <v>424</v>
      </c>
      <c r="R1292" s="6" t="s">
        <v>2942</v>
      </c>
    </row>
    <row r="1293" spans="15:18" x14ac:dyDescent="0.3">
      <c r="O1293" s="35" t="s">
        <v>2944</v>
      </c>
      <c r="P1293" s="11"/>
      <c r="Q1293" s="11"/>
      <c r="R1293" s="4"/>
    </row>
    <row r="1294" spans="15:18" ht="15" thickBot="1" x14ac:dyDescent="0.35">
      <c r="O1294" s="429"/>
      <c r="P1294" s="13"/>
      <c r="Q1294" s="13"/>
      <c r="R1294" s="8"/>
    </row>
    <row r="1295" spans="15:18" ht="18.600000000000001" thickBot="1" x14ac:dyDescent="0.4">
      <c r="O1295" s="56" t="s">
        <v>2945</v>
      </c>
      <c r="P1295" s="53"/>
      <c r="Q1295" s="27"/>
      <c r="R1295" s="16"/>
    </row>
    <row r="1296" spans="15:18" x14ac:dyDescent="0.3">
      <c r="O1296" s="39" t="s">
        <v>2948</v>
      </c>
      <c r="P1296" s="14" t="s">
        <v>2946</v>
      </c>
      <c r="Q1296" s="14" t="s">
        <v>2069</v>
      </c>
      <c r="R1296" s="6" t="s">
        <v>2947</v>
      </c>
    </row>
    <row r="1297" spans="15:18" x14ac:dyDescent="0.3">
      <c r="O1297" s="35" t="s">
        <v>2949</v>
      </c>
      <c r="P1297" s="11"/>
      <c r="Q1297" s="11"/>
      <c r="R1297" s="4"/>
    </row>
    <row r="1298" spans="15:18" ht="15" thickBot="1" x14ac:dyDescent="0.35">
      <c r="O1298" s="429"/>
      <c r="P1298" s="13"/>
      <c r="Q1298" s="13"/>
      <c r="R1298" s="8"/>
    </row>
    <row r="1299" spans="15:18" ht="18.600000000000001" thickBot="1" x14ac:dyDescent="0.4">
      <c r="O1299" s="56" t="s">
        <v>2950</v>
      </c>
      <c r="P1299" s="53"/>
      <c r="Q1299" s="27"/>
      <c r="R1299" s="16"/>
    </row>
    <row r="1300" spans="15:18" x14ac:dyDescent="0.3">
      <c r="O1300" s="39" t="s">
        <v>2955</v>
      </c>
      <c r="P1300" s="14" t="s">
        <v>2951</v>
      </c>
      <c r="Q1300" s="14" t="s">
        <v>2064</v>
      </c>
      <c r="R1300" s="6" t="s">
        <v>2952</v>
      </c>
    </row>
    <row r="1301" spans="15:18" x14ac:dyDescent="0.3">
      <c r="O1301" s="424" t="s">
        <v>2956</v>
      </c>
      <c r="P1301" s="11" t="s">
        <v>2953</v>
      </c>
      <c r="Q1301" s="11" t="s">
        <v>98</v>
      </c>
      <c r="R1301" s="4" t="s">
        <v>2954</v>
      </c>
    </row>
    <row r="1302" spans="15:18" x14ac:dyDescent="0.3">
      <c r="O1302" s="429"/>
      <c r="P1302" s="13"/>
      <c r="Q1302" s="13"/>
      <c r="R1302" s="8"/>
    </row>
    <row r="1303" spans="15:18" ht="15" thickBot="1" x14ac:dyDescent="0.35">
      <c r="O1303" s="429"/>
      <c r="P1303" s="13"/>
      <c r="Q1303" s="13"/>
      <c r="R1303" s="8"/>
    </row>
    <row r="1304" spans="15:18" ht="18.600000000000001" thickBot="1" x14ac:dyDescent="0.4">
      <c r="O1304" s="56" t="s">
        <v>2957</v>
      </c>
      <c r="P1304" s="53"/>
      <c r="Q1304" s="27"/>
      <c r="R1304" s="16"/>
    </row>
    <row r="1305" spans="15:18" x14ac:dyDescent="0.3">
      <c r="O1305" s="426" t="s">
        <v>2984</v>
      </c>
      <c r="P1305" s="14" t="s">
        <v>2959</v>
      </c>
      <c r="Q1305" s="14" t="s">
        <v>428</v>
      </c>
      <c r="R1305" s="6" t="s">
        <v>215</v>
      </c>
    </row>
    <row r="1306" spans="15:18" x14ac:dyDescent="0.3">
      <c r="O1306" s="420" t="s">
        <v>2985</v>
      </c>
      <c r="P1306" s="11" t="s">
        <v>2960</v>
      </c>
      <c r="Q1306" s="14" t="s">
        <v>428</v>
      </c>
      <c r="R1306" s="4" t="s">
        <v>2961</v>
      </c>
    </row>
    <row r="1307" spans="15:18" x14ac:dyDescent="0.3">
      <c r="O1307" s="421"/>
      <c r="P1307" s="11" t="s">
        <v>2962</v>
      </c>
      <c r="Q1307" s="14" t="s">
        <v>428</v>
      </c>
      <c r="R1307" s="4" t="s">
        <v>2961</v>
      </c>
    </row>
    <row r="1308" spans="15:18" x14ac:dyDescent="0.3">
      <c r="O1308" s="421"/>
      <c r="P1308" s="11" t="s">
        <v>2963</v>
      </c>
      <c r="Q1308" s="11" t="s">
        <v>424</v>
      </c>
      <c r="R1308" s="4" t="s">
        <v>2961</v>
      </c>
    </row>
    <row r="1309" spans="15:18" x14ac:dyDescent="0.3">
      <c r="O1309" s="421"/>
      <c r="P1309" s="11" t="s">
        <v>2964</v>
      </c>
      <c r="Q1309" s="11" t="s">
        <v>424</v>
      </c>
      <c r="R1309" s="4" t="s">
        <v>2961</v>
      </c>
    </row>
    <row r="1310" spans="15:18" x14ac:dyDescent="0.3">
      <c r="O1310" s="421"/>
      <c r="P1310" s="11" t="s">
        <v>2965</v>
      </c>
      <c r="Q1310" s="11" t="s">
        <v>424</v>
      </c>
      <c r="R1310" s="4" t="s">
        <v>2961</v>
      </c>
    </row>
    <row r="1311" spans="15:18" x14ac:dyDescent="0.3">
      <c r="O1311" s="421"/>
      <c r="P1311" s="11" t="s">
        <v>2966</v>
      </c>
      <c r="Q1311" s="11" t="s">
        <v>2967</v>
      </c>
      <c r="R1311" s="4" t="s">
        <v>2961</v>
      </c>
    </row>
    <row r="1312" spans="15:18" x14ac:dyDescent="0.3">
      <c r="O1312" s="421"/>
      <c r="P1312" s="11" t="s">
        <v>2968</v>
      </c>
      <c r="Q1312" s="11" t="s">
        <v>2102</v>
      </c>
      <c r="R1312" s="4" t="s">
        <v>2961</v>
      </c>
    </row>
    <row r="1313" spans="15:18" x14ac:dyDescent="0.3">
      <c r="O1313" s="421"/>
      <c r="P1313" s="11" t="s">
        <v>2969</v>
      </c>
      <c r="Q1313" s="11" t="s">
        <v>2102</v>
      </c>
      <c r="R1313" s="4" t="s">
        <v>2961</v>
      </c>
    </row>
    <row r="1314" spans="15:18" x14ac:dyDescent="0.3">
      <c r="O1314" s="429"/>
      <c r="P1314" s="13" t="s">
        <v>2970</v>
      </c>
      <c r="Q1314" s="11" t="s">
        <v>2102</v>
      </c>
      <c r="R1314" s="4" t="s">
        <v>2961</v>
      </c>
    </row>
    <row r="1315" spans="15:18" x14ac:dyDescent="0.3">
      <c r="O1315" s="421"/>
      <c r="P1315" s="11" t="s">
        <v>2971</v>
      </c>
      <c r="Q1315" s="11" t="s">
        <v>2102</v>
      </c>
      <c r="R1315" s="4" t="s">
        <v>2961</v>
      </c>
    </row>
    <row r="1316" spans="15:18" x14ac:dyDescent="0.3">
      <c r="O1316" s="421"/>
      <c r="P1316" s="11" t="s">
        <v>2972</v>
      </c>
      <c r="Q1316" s="11" t="s">
        <v>2076</v>
      </c>
      <c r="R1316" s="4" t="s">
        <v>2973</v>
      </c>
    </row>
    <row r="1317" spans="15:18" x14ac:dyDescent="0.3">
      <c r="O1317" s="421"/>
      <c r="P1317" s="11" t="s">
        <v>2974</v>
      </c>
      <c r="Q1317" s="11" t="s">
        <v>2102</v>
      </c>
      <c r="R1317" s="4" t="s">
        <v>2975</v>
      </c>
    </row>
    <row r="1318" spans="15:18" x14ac:dyDescent="0.3">
      <c r="O1318" s="421"/>
      <c r="P1318" s="11" t="s">
        <v>2976</v>
      </c>
      <c r="Q1318" s="11" t="s">
        <v>2076</v>
      </c>
      <c r="R1318" s="4" t="s">
        <v>2961</v>
      </c>
    </row>
    <row r="1319" spans="15:18" x14ac:dyDescent="0.3">
      <c r="O1319" s="421"/>
      <c r="P1319" s="11" t="s">
        <v>2977</v>
      </c>
      <c r="Q1319" s="11" t="s">
        <v>2076</v>
      </c>
      <c r="R1319" s="4" t="s">
        <v>2961</v>
      </c>
    </row>
    <row r="1320" spans="15:18" x14ac:dyDescent="0.3">
      <c r="O1320" s="421"/>
      <c r="P1320" s="11" t="s">
        <v>2978</v>
      </c>
      <c r="Q1320" s="11" t="s">
        <v>2076</v>
      </c>
      <c r="R1320" s="4" t="s">
        <v>2961</v>
      </c>
    </row>
    <row r="1321" spans="15:18" x14ac:dyDescent="0.3">
      <c r="O1321" s="421"/>
      <c r="P1321" s="11" t="s">
        <v>2979</v>
      </c>
      <c r="Q1321" s="11" t="s">
        <v>2076</v>
      </c>
      <c r="R1321" s="4" t="s">
        <v>2981</v>
      </c>
    </row>
    <row r="1322" spans="15:18" x14ac:dyDescent="0.3">
      <c r="O1322" s="421"/>
      <c r="P1322" s="11" t="s">
        <v>2980</v>
      </c>
      <c r="Q1322" s="11" t="s">
        <v>2076</v>
      </c>
      <c r="R1322" s="4" t="s">
        <v>2981</v>
      </c>
    </row>
    <row r="1323" spans="15:18" x14ac:dyDescent="0.3">
      <c r="O1323" s="421"/>
      <c r="P1323" s="11" t="s">
        <v>2982</v>
      </c>
      <c r="Q1323" s="11" t="s">
        <v>2076</v>
      </c>
      <c r="R1323" s="4" t="s">
        <v>2981</v>
      </c>
    </row>
    <row r="1324" spans="15:18" ht="15" thickBot="1" x14ac:dyDescent="0.35">
      <c r="O1324" s="429"/>
      <c r="P1324" s="13" t="s">
        <v>2983</v>
      </c>
      <c r="Q1324" s="13" t="s">
        <v>2076</v>
      </c>
      <c r="R1324" s="8" t="s">
        <v>2981</v>
      </c>
    </row>
    <row r="1325" spans="15:18" ht="18.600000000000001" thickBot="1" x14ac:dyDescent="0.4">
      <c r="O1325" s="56" t="s">
        <v>2986</v>
      </c>
      <c r="P1325" s="512"/>
      <c r="Q1325" s="513"/>
      <c r="R1325" s="516"/>
    </row>
    <row r="1326" spans="15:18" x14ac:dyDescent="0.3">
      <c r="O1326" s="426" t="s">
        <v>2999</v>
      </c>
      <c r="P1326" s="14" t="s">
        <v>2995</v>
      </c>
      <c r="Q1326" s="11" t="s">
        <v>424</v>
      </c>
      <c r="R1326" s="6" t="s">
        <v>2987</v>
      </c>
    </row>
    <row r="1327" spans="15:18" x14ac:dyDescent="0.3">
      <c r="O1327" s="421" t="s">
        <v>3000</v>
      </c>
      <c r="P1327" s="11" t="s">
        <v>2996</v>
      </c>
      <c r="Q1327" s="11" t="s">
        <v>424</v>
      </c>
      <c r="R1327" s="4" t="s">
        <v>2988</v>
      </c>
    </row>
    <row r="1328" spans="15:18" x14ac:dyDescent="0.3">
      <c r="O1328" s="421"/>
      <c r="P1328" s="11" t="s">
        <v>2997</v>
      </c>
      <c r="Q1328" s="11" t="s">
        <v>424</v>
      </c>
      <c r="R1328" s="4" t="s">
        <v>2989</v>
      </c>
    </row>
    <row r="1329" spans="15:18" x14ac:dyDescent="0.3">
      <c r="O1329" s="421"/>
      <c r="P1329" s="11" t="s">
        <v>2994</v>
      </c>
      <c r="Q1329" s="11" t="s">
        <v>424</v>
      </c>
      <c r="R1329" s="4" t="s">
        <v>2990</v>
      </c>
    </row>
    <row r="1330" spans="15:18" x14ac:dyDescent="0.3">
      <c r="O1330" s="421"/>
      <c r="P1330" s="11" t="s">
        <v>2993</v>
      </c>
      <c r="Q1330" s="14" t="s">
        <v>2070</v>
      </c>
      <c r="R1330" s="4" t="s">
        <v>2991</v>
      </c>
    </row>
    <row r="1331" spans="15:18" ht="15" thickBot="1" x14ac:dyDescent="0.35">
      <c r="O1331" s="429"/>
      <c r="P1331" s="13" t="s">
        <v>2992</v>
      </c>
      <c r="Q1331" s="13" t="s">
        <v>2065</v>
      </c>
      <c r="R1331" s="8" t="s">
        <v>2998</v>
      </c>
    </row>
    <row r="1332" spans="15:18" ht="18.600000000000001" thickBot="1" x14ac:dyDescent="0.4">
      <c r="O1332" s="56" t="s">
        <v>3001</v>
      </c>
      <c r="P1332" s="53"/>
      <c r="Q1332" s="27"/>
      <c r="R1332" s="16"/>
    </row>
    <row r="1333" spans="15:18" x14ac:dyDescent="0.3">
      <c r="O1333" s="435" t="s">
        <v>3016</v>
      </c>
      <c r="P1333" s="26" t="s">
        <v>3002</v>
      </c>
      <c r="Q1333" s="26" t="s">
        <v>2079</v>
      </c>
      <c r="R1333" s="114" t="s">
        <v>3003</v>
      </c>
    </row>
    <row r="1334" spans="15:18" x14ac:dyDescent="0.3">
      <c r="O1334" s="35" t="s">
        <v>3015</v>
      </c>
      <c r="P1334" s="11" t="s">
        <v>3004</v>
      </c>
      <c r="Q1334" s="11" t="s">
        <v>82</v>
      </c>
      <c r="R1334" s="4" t="s">
        <v>3005</v>
      </c>
    </row>
    <row r="1335" spans="15:18" x14ac:dyDescent="0.3">
      <c r="O1335" s="421"/>
      <c r="P1335" s="11" t="s">
        <v>3006</v>
      </c>
      <c r="Q1335" s="11" t="s">
        <v>82</v>
      </c>
      <c r="R1335" s="4" t="s">
        <v>3008</v>
      </c>
    </row>
    <row r="1336" spans="15:18" x14ac:dyDescent="0.3">
      <c r="O1336" s="421"/>
      <c r="P1336" s="11" t="s">
        <v>3007</v>
      </c>
      <c r="Q1336" s="11" t="s">
        <v>82</v>
      </c>
      <c r="R1336" s="4" t="s">
        <v>3008</v>
      </c>
    </row>
    <row r="1337" spans="15:18" x14ac:dyDescent="0.3">
      <c r="O1337" s="421"/>
      <c r="P1337" s="11" t="s">
        <v>3009</v>
      </c>
      <c r="Q1337" s="11" t="s">
        <v>82</v>
      </c>
      <c r="R1337" s="4" t="s">
        <v>3008</v>
      </c>
    </row>
    <row r="1338" spans="15:18" x14ac:dyDescent="0.3">
      <c r="O1338" s="421"/>
      <c r="P1338" s="11" t="s">
        <v>3010</v>
      </c>
      <c r="Q1338" s="13" t="s">
        <v>305</v>
      </c>
      <c r="R1338" s="4" t="s">
        <v>3013</v>
      </c>
    </row>
    <row r="1339" spans="15:18" x14ac:dyDescent="0.3">
      <c r="O1339" s="421"/>
      <c r="P1339" s="11" t="s">
        <v>3011</v>
      </c>
      <c r="Q1339" s="11" t="s">
        <v>424</v>
      </c>
      <c r="R1339" s="4" t="s">
        <v>3012</v>
      </c>
    </row>
    <row r="1340" spans="15:18" x14ac:dyDescent="0.3">
      <c r="O1340" s="421"/>
      <c r="P1340" s="11" t="s">
        <v>3011</v>
      </c>
      <c r="Q1340" s="11" t="s">
        <v>424</v>
      </c>
      <c r="R1340" s="4" t="s">
        <v>3012</v>
      </c>
    </row>
    <row r="1341" spans="15:18" ht="15" thickBot="1" x14ac:dyDescent="0.35">
      <c r="O1341" s="429"/>
      <c r="P1341" s="13" t="s">
        <v>3014</v>
      </c>
      <c r="Q1341" s="13" t="s">
        <v>2068</v>
      </c>
      <c r="R1341" s="8"/>
    </row>
    <row r="1342" spans="15:18" ht="18.600000000000001" thickBot="1" x14ac:dyDescent="0.4">
      <c r="O1342" s="56" t="s">
        <v>3019</v>
      </c>
      <c r="P1342" s="53"/>
      <c r="Q1342" s="27"/>
      <c r="R1342" s="16"/>
    </row>
    <row r="1343" spans="15:18" x14ac:dyDescent="0.3">
      <c r="O1343" s="426" t="s">
        <v>3034</v>
      </c>
      <c r="P1343" s="14" t="s">
        <v>3022</v>
      </c>
      <c r="Q1343" s="14" t="s">
        <v>3020</v>
      </c>
      <c r="R1343" s="6" t="s">
        <v>3021</v>
      </c>
    </row>
    <row r="1344" spans="15:18" x14ac:dyDescent="0.3">
      <c r="O1344" s="421" t="s">
        <v>3035</v>
      </c>
      <c r="P1344" s="11" t="s">
        <v>3023</v>
      </c>
      <c r="Q1344" s="14" t="s">
        <v>3020</v>
      </c>
      <c r="R1344" s="6" t="s">
        <v>3024</v>
      </c>
    </row>
    <row r="1345" spans="15:18" x14ac:dyDescent="0.3">
      <c r="O1345" s="421"/>
      <c r="P1345" s="11" t="s">
        <v>3025</v>
      </c>
      <c r="Q1345" s="14" t="s">
        <v>3026</v>
      </c>
      <c r="R1345" s="6" t="s">
        <v>3021</v>
      </c>
    </row>
    <row r="1346" spans="15:18" x14ac:dyDescent="0.3">
      <c r="O1346" s="421"/>
      <c r="P1346" s="11" t="s">
        <v>3027</v>
      </c>
      <c r="Q1346" s="14" t="s">
        <v>3026</v>
      </c>
      <c r="R1346" s="6" t="s">
        <v>3021</v>
      </c>
    </row>
    <row r="1347" spans="15:18" x14ac:dyDescent="0.3">
      <c r="O1347" s="421"/>
      <c r="P1347" s="11" t="s">
        <v>3028</v>
      </c>
      <c r="Q1347" s="14" t="s">
        <v>3020</v>
      </c>
      <c r="R1347" s="6" t="s">
        <v>3029</v>
      </c>
    </row>
    <row r="1348" spans="15:18" x14ac:dyDescent="0.3">
      <c r="O1348" s="421"/>
      <c r="P1348" s="11" t="s">
        <v>3030</v>
      </c>
      <c r="Q1348" s="14" t="s">
        <v>3020</v>
      </c>
      <c r="R1348" s="6" t="s">
        <v>3031</v>
      </c>
    </row>
    <row r="1349" spans="15:18" x14ac:dyDescent="0.3">
      <c r="O1349" s="421"/>
      <c r="P1349" s="11" t="s">
        <v>3032</v>
      </c>
      <c r="Q1349" s="14" t="s">
        <v>3020</v>
      </c>
      <c r="R1349" s="6" t="s">
        <v>3031</v>
      </c>
    </row>
    <row r="1350" spans="15:18" ht="15" thickBot="1" x14ac:dyDescent="0.35">
      <c r="O1350" s="429"/>
      <c r="P1350" s="13" t="s">
        <v>3033</v>
      </c>
      <c r="Q1350" s="26" t="s">
        <v>3020</v>
      </c>
      <c r="R1350" s="114" t="s">
        <v>3031</v>
      </c>
    </row>
    <row r="1351" spans="15:18" ht="18.600000000000001" thickBot="1" x14ac:dyDescent="0.4">
      <c r="O1351" s="56" t="s">
        <v>3036</v>
      </c>
      <c r="P1351" s="53"/>
      <c r="Q1351" s="27"/>
      <c r="R1351" s="16"/>
    </row>
    <row r="1352" spans="15:18" x14ac:dyDescent="0.3">
      <c r="O1352" s="426" t="s">
        <v>3043</v>
      </c>
      <c r="P1352" s="14" t="s">
        <v>3037</v>
      </c>
      <c r="Q1352" s="13" t="s">
        <v>2069</v>
      </c>
      <c r="R1352" s="6" t="s">
        <v>3039</v>
      </c>
    </row>
    <row r="1353" spans="15:18" x14ac:dyDescent="0.3">
      <c r="O1353" s="421" t="s">
        <v>3044</v>
      </c>
      <c r="P1353" s="11" t="s">
        <v>3038</v>
      </c>
      <c r="Q1353" s="13" t="s">
        <v>2070</v>
      </c>
      <c r="R1353" s="6" t="s">
        <v>3040</v>
      </c>
    </row>
    <row r="1354" spans="15:18" ht="15" thickBot="1" x14ac:dyDescent="0.35">
      <c r="O1354" s="429"/>
      <c r="P1354" s="13" t="s">
        <v>3041</v>
      </c>
      <c r="Q1354" s="13" t="s">
        <v>2078</v>
      </c>
      <c r="R1354" s="114" t="s">
        <v>3042</v>
      </c>
    </row>
    <row r="1355" spans="15:18" ht="18.600000000000001" thickBot="1" x14ac:dyDescent="0.4">
      <c r="O1355" s="56" t="s">
        <v>3045</v>
      </c>
      <c r="P1355" s="53"/>
      <c r="Q1355" s="27"/>
      <c r="R1355" s="16"/>
    </row>
    <row r="1356" spans="15:18" x14ac:dyDescent="0.3">
      <c r="O1356" s="426" t="s">
        <v>3047</v>
      </c>
      <c r="P1356" s="14" t="s">
        <v>3046</v>
      </c>
      <c r="Q1356" s="14" t="s">
        <v>2068</v>
      </c>
      <c r="R1356" s="6" t="s">
        <v>3048</v>
      </c>
    </row>
    <row r="1357" spans="15:18" x14ac:dyDescent="0.3">
      <c r="O1357" s="421" t="s">
        <v>3049</v>
      </c>
      <c r="P1357" s="11"/>
      <c r="Q1357" s="11"/>
      <c r="R1357" s="4"/>
    </row>
    <row r="1358" spans="15:18" ht="15" thickBot="1" x14ac:dyDescent="0.35">
      <c r="O1358" s="429"/>
      <c r="P1358" s="13"/>
      <c r="Q1358" s="13"/>
      <c r="R1358" s="8"/>
    </row>
    <row r="1359" spans="15:18" ht="18.600000000000001" thickBot="1" x14ac:dyDescent="0.4">
      <c r="O1359" s="56" t="s">
        <v>3050</v>
      </c>
      <c r="P1359" s="53"/>
      <c r="Q1359" s="27"/>
      <c r="R1359" s="16"/>
    </row>
    <row r="1360" spans="15:18" x14ac:dyDescent="0.3">
      <c r="O1360" s="426" t="s">
        <v>3554</v>
      </c>
      <c r="P1360" s="14" t="s">
        <v>3051</v>
      </c>
      <c r="Q1360" s="14" t="s">
        <v>3052</v>
      </c>
      <c r="R1360" s="6"/>
    </row>
    <row r="1361" spans="15:18" x14ac:dyDescent="0.3">
      <c r="O1361" s="421" t="s">
        <v>3555</v>
      </c>
      <c r="P1361" s="11"/>
      <c r="Q1361" s="11"/>
      <c r="R1361" s="4"/>
    </row>
    <row r="1362" spans="15:18" ht="15" thickBot="1" x14ac:dyDescent="0.35">
      <c r="O1362" s="421" t="s">
        <v>3053</v>
      </c>
      <c r="P1362" s="13"/>
      <c r="Q1362" s="13"/>
      <c r="R1362" s="8"/>
    </row>
    <row r="1363" spans="15:18" ht="18.600000000000001" thickBot="1" x14ac:dyDescent="0.4">
      <c r="O1363" s="56" t="s">
        <v>3054</v>
      </c>
      <c r="P1363" s="53"/>
      <c r="Q1363" s="27"/>
      <c r="R1363" s="16"/>
    </row>
    <row r="1364" spans="15:18" x14ac:dyDescent="0.3">
      <c r="O1364" s="426" t="s">
        <v>3055</v>
      </c>
      <c r="P1364" s="14" t="s">
        <v>3056</v>
      </c>
      <c r="Q1364" s="14" t="s">
        <v>424</v>
      </c>
      <c r="R1364" s="6" t="s">
        <v>3057</v>
      </c>
    </row>
    <row r="1365" spans="15:18" x14ac:dyDescent="0.3">
      <c r="O1365" s="421" t="s">
        <v>3064</v>
      </c>
      <c r="P1365" s="11" t="s">
        <v>3058</v>
      </c>
      <c r="Q1365" s="14" t="s">
        <v>424</v>
      </c>
      <c r="R1365" s="4" t="s">
        <v>3061</v>
      </c>
    </row>
    <row r="1366" spans="15:18" x14ac:dyDescent="0.3">
      <c r="O1366" s="421"/>
      <c r="P1366" s="11" t="s">
        <v>3059</v>
      </c>
      <c r="Q1366" s="14" t="s">
        <v>424</v>
      </c>
      <c r="R1366" s="4" t="s">
        <v>3060</v>
      </c>
    </row>
    <row r="1367" spans="15:18" x14ac:dyDescent="0.3">
      <c r="O1367" s="421"/>
      <c r="P1367" s="11" t="s">
        <v>3062</v>
      </c>
      <c r="Q1367" s="11" t="s">
        <v>2076</v>
      </c>
      <c r="R1367" s="4"/>
    </row>
    <row r="1368" spans="15:18" x14ac:dyDescent="0.3">
      <c r="O1368" s="421" t="s">
        <v>3053</v>
      </c>
      <c r="P1368" s="11" t="s">
        <v>3063</v>
      </c>
      <c r="Q1368" s="14" t="s">
        <v>82</v>
      </c>
      <c r="R1368" s="4"/>
    </row>
    <row r="1369" spans="15:18" ht="15" thickBot="1" x14ac:dyDescent="0.35">
      <c r="O1369" s="429"/>
      <c r="P1369" s="13"/>
      <c r="Q1369" s="13"/>
      <c r="R1369" s="8"/>
    </row>
    <row r="1370" spans="15:18" ht="18.600000000000001" thickBot="1" x14ac:dyDescent="0.4">
      <c r="O1370" s="56" t="s">
        <v>3065</v>
      </c>
      <c r="P1370" s="53"/>
      <c r="Q1370" s="27"/>
      <c r="R1370" s="16"/>
    </row>
    <row r="1371" spans="15:18" x14ac:dyDescent="0.3">
      <c r="O1371" s="426" t="s">
        <v>3079</v>
      </c>
      <c r="P1371" s="14" t="s">
        <v>3066</v>
      </c>
      <c r="Q1371" s="14" t="s">
        <v>3071</v>
      </c>
      <c r="R1371" s="6" t="s">
        <v>3067</v>
      </c>
    </row>
    <row r="1372" spans="15:18" x14ac:dyDescent="0.3">
      <c r="O1372" s="421" t="s">
        <v>3080</v>
      </c>
      <c r="P1372" s="11" t="s">
        <v>3068</v>
      </c>
      <c r="Q1372" s="14" t="s">
        <v>3071</v>
      </c>
      <c r="R1372" s="6" t="s">
        <v>3069</v>
      </c>
    </row>
    <row r="1373" spans="15:18" x14ac:dyDescent="0.3">
      <c r="O1373" s="421"/>
      <c r="P1373" s="11" t="s">
        <v>3070</v>
      </c>
      <c r="Q1373" s="14" t="s">
        <v>2079</v>
      </c>
      <c r="R1373" s="6" t="s">
        <v>3072</v>
      </c>
    </row>
    <row r="1374" spans="15:18" x14ac:dyDescent="0.3">
      <c r="O1374" s="421"/>
      <c r="P1374" s="11" t="s">
        <v>3073</v>
      </c>
      <c r="Q1374" s="14" t="s">
        <v>3071</v>
      </c>
      <c r="R1374" s="6" t="s">
        <v>3074</v>
      </c>
    </row>
    <row r="1375" spans="15:18" x14ac:dyDescent="0.3">
      <c r="O1375" s="421"/>
      <c r="P1375" s="11" t="s">
        <v>3075</v>
      </c>
      <c r="Q1375" s="14" t="s">
        <v>3071</v>
      </c>
      <c r="R1375" s="6" t="s">
        <v>3076</v>
      </c>
    </row>
    <row r="1376" spans="15:18" ht="15" thickBot="1" x14ac:dyDescent="0.35">
      <c r="O1376" s="429"/>
      <c r="P1376" s="13" t="s">
        <v>3077</v>
      </c>
      <c r="Q1376" s="26" t="s">
        <v>2079</v>
      </c>
      <c r="R1376" s="114" t="s">
        <v>3078</v>
      </c>
    </row>
    <row r="1377" spans="15:18" ht="18.600000000000001" thickBot="1" x14ac:dyDescent="0.4">
      <c r="O1377" s="56" t="s">
        <v>3082</v>
      </c>
      <c r="P1377" s="53"/>
      <c r="Q1377" s="27"/>
      <c r="R1377" s="16"/>
    </row>
    <row r="1378" spans="15:18" x14ac:dyDescent="0.3">
      <c r="O1378" s="426" t="s">
        <v>3086</v>
      </c>
      <c r="P1378" s="14" t="s">
        <v>3083</v>
      </c>
      <c r="Q1378" s="14" t="s">
        <v>2065</v>
      </c>
      <c r="R1378" s="6" t="s">
        <v>3084</v>
      </c>
    </row>
    <row r="1379" spans="15:18" x14ac:dyDescent="0.3">
      <c r="O1379" s="421" t="s">
        <v>3087</v>
      </c>
      <c r="P1379" s="11" t="s">
        <v>3085</v>
      </c>
      <c r="Q1379" s="11" t="s">
        <v>168</v>
      </c>
      <c r="R1379" s="4"/>
    </row>
    <row r="1380" spans="15:18" ht="15" thickBot="1" x14ac:dyDescent="0.35">
      <c r="O1380" s="429"/>
      <c r="P1380" s="13"/>
      <c r="Q1380" s="13"/>
      <c r="R1380" s="8"/>
    </row>
    <row r="1381" spans="15:18" ht="18.600000000000001" thickBot="1" x14ac:dyDescent="0.4">
      <c r="O1381" s="56" t="s">
        <v>3556</v>
      </c>
      <c r="P1381" s="53"/>
      <c r="Q1381" s="27"/>
      <c r="R1381" s="16"/>
    </row>
    <row r="1382" spans="15:18" x14ac:dyDescent="0.3">
      <c r="O1382" s="426" t="s">
        <v>3088</v>
      </c>
      <c r="P1382" s="14" t="s">
        <v>3089</v>
      </c>
      <c r="Q1382" s="14" t="s">
        <v>15</v>
      </c>
      <c r="R1382" s="6" t="s">
        <v>3090</v>
      </c>
    </row>
    <row r="1383" spans="15:18" x14ac:dyDescent="0.3">
      <c r="O1383" s="421"/>
      <c r="P1383" s="11" t="s">
        <v>3091</v>
      </c>
      <c r="Q1383" s="14" t="s">
        <v>15</v>
      </c>
      <c r="R1383" s="6" t="s">
        <v>3090</v>
      </c>
    </row>
    <row r="1384" spans="15:18" ht="15" thickBot="1" x14ac:dyDescent="0.35">
      <c r="O1384" s="429"/>
      <c r="P1384" s="13" t="s">
        <v>3092</v>
      </c>
      <c r="Q1384" s="26" t="s">
        <v>2065</v>
      </c>
      <c r="R1384" s="114" t="s">
        <v>3090</v>
      </c>
    </row>
    <row r="1385" spans="15:18" ht="18.600000000000001" thickBot="1" x14ac:dyDescent="0.4">
      <c r="O1385" s="56" t="s">
        <v>3093</v>
      </c>
      <c r="P1385" s="53"/>
      <c r="Q1385" s="27"/>
      <c r="R1385" s="16"/>
    </row>
    <row r="1386" spans="15:18" x14ac:dyDescent="0.3">
      <c r="O1386" s="518" t="s">
        <v>3113</v>
      </c>
      <c r="P1386" s="14" t="s">
        <v>3095</v>
      </c>
      <c r="Q1386" s="14" t="s">
        <v>2065</v>
      </c>
      <c r="R1386" s="6" t="s">
        <v>3094</v>
      </c>
    </row>
    <row r="1387" spans="15:18" x14ac:dyDescent="0.3">
      <c r="O1387" s="421" t="s">
        <v>3114</v>
      </c>
      <c r="P1387" s="11" t="s">
        <v>3096</v>
      </c>
      <c r="Q1387" s="14" t="s">
        <v>2065</v>
      </c>
      <c r="R1387" s="6" t="s">
        <v>3094</v>
      </c>
    </row>
    <row r="1388" spans="15:18" x14ac:dyDescent="0.3">
      <c r="O1388" s="421"/>
      <c r="P1388" s="11" t="s">
        <v>3097</v>
      </c>
      <c r="Q1388" s="14" t="s">
        <v>2065</v>
      </c>
      <c r="R1388" s="6" t="s">
        <v>3094</v>
      </c>
    </row>
    <row r="1389" spans="15:18" x14ac:dyDescent="0.3">
      <c r="O1389" s="429"/>
      <c r="P1389" s="13" t="s">
        <v>3098</v>
      </c>
      <c r="Q1389" s="14" t="s">
        <v>424</v>
      </c>
      <c r="R1389" s="6" t="s">
        <v>3094</v>
      </c>
    </row>
    <row r="1390" spans="15:18" x14ac:dyDescent="0.3">
      <c r="O1390" s="421"/>
      <c r="P1390" s="11" t="s">
        <v>3099</v>
      </c>
      <c r="Q1390" s="14" t="s">
        <v>424</v>
      </c>
      <c r="R1390" s="6" t="s">
        <v>3094</v>
      </c>
    </row>
    <row r="1391" spans="15:18" x14ac:dyDescent="0.3">
      <c r="O1391" s="421"/>
      <c r="P1391" s="11" t="s">
        <v>3100</v>
      </c>
      <c r="Q1391" s="14" t="s">
        <v>424</v>
      </c>
      <c r="R1391" s="6" t="s">
        <v>3094</v>
      </c>
    </row>
    <row r="1392" spans="15:18" x14ac:dyDescent="0.3">
      <c r="O1392" s="421"/>
      <c r="P1392" s="11" t="s">
        <v>3101</v>
      </c>
      <c r="Q1392" s="11" t="s">
        <v>428</v>
      </c>
      <c r="R1392" s="6" t="s">
        <v>3094</v>
      </c>
    </row>
    <row r="1393" spans="15:18" x14ac:dyDescent="0.3">
      <c r="O1393" s="421"/>
      <c r="P1393" s="11" t="s">
        <v>3102</v>
      </c>
      <c r="Q1393" s="11" t="s">
        <v>428</v>
      </c>
      <c r="R1393" s="6" t="s">
        <v>3094</v>
      </c>
    </row>
    <row r="1394" spans="15:18" x14ac:dyDescent="0.3">
      <c r="O1394" s="421"/>
      <c r="P1394" s="11" t="s">
        <v>3103</v>
      </c>
      <c r="Q1394" s="11" t="s">
        <v>428</v>
      </c>
      <c r="R1394" s="6" t="s">
        <v>3094</v>
      </c>
    </row>
    <row r="1395" spans="15:18" x14ac:dyDescent="0.3">
      <c r="O1395" s="421"/>
      <c r="P1395" s="11" t="s">
        <v>3104</v>
      </c>
      <c r="Q1395" s="11" t="s">
        <v>424</v>
      </c>
      <c r="R1395" s="6" t="s">
        <v>3108</v>
      </c>
    </row>
    <row r="1396" spans="15:18" x14ac:dyDescent="0.3">
      <c r="O1396" s="421"/>
      <c r="P1396" s="11" t="s">
        <v>3105</v>
      </c>
      <c r="Q1396" s="11" t="s">
        <v>424</v>
      </c>
      <c r="R1396" s="6" t="s">
        <v>3108</v>
      </c>
    </row>
    <row r="1397" spans="15:18" x14ac:dyDescent="0.3">
      <c r="O1397" s="421"/>
      <c r="P1397" s="11" t="s">
        <v>3106</v>
      </c>
      <c r="Q1397" s="11" t="s">
        <v>424</v>
      </c>
      <c r="R1397" s="6" t="s">
        <v>3108</v>
      </c>
    </row>
    <row r="1398" spans="15:18" x14ac:dyDescent="0.3">
      <c r="O1398" s="421"/>
      <c r="P1398" s="11" t="s">
        <v>3107</v>
      </c>
      <c r="Q1398" s="11" t="s">
        <v>424</v>
      </c>
      <c r="R1398" s="6" t="s">
        <v>3108</v>
      </c>
    </row>
    <row r="1399" spans="15:18" x14ac:dyDescent="0.3">
      <c r="O1399" s="421"/>
      <c r="P1399" s="11" t="s">
        <v>3109</v>
      </c>
      <c r="Q1399" s="11" t="s">
        <v>3110</v>
      </c>
      <c r="R1399" s="6" t="s">
        <v>3111</v>
      </c>
    </row>
    <row r="1400" spans="15:18" ht="15" thickBot="1" x14ac:dyDescent="0.35">
      <c r="O1400" s="429"/>
      <c r="P1400" s="13" t="s">
        <v>3112</v>
      </c>
      <c r="Q1400" s="13" t="s">
        <v>3110</v>
      </c>
      <c r="R1400" s="114" t="s">
        <v>3111</v>
      </c>
    </row>
    <row r="1401" spans="15:18" ht="18.600000000000001" thickBot="1" x14ac:dyDescent="0.4">
      <c r="O1401" s="56" t="s">
        <v>3117</v>
      </c>
      <c r="P1401" s="53"/>
      <c r="Q1401" s="27"/>
      <c r="R1401" s="16"/>
    </row>
    <row r="1402" spans="15:18" x14ac:dyDescent="0.3">
      <c r="O1402" s="426" t="s">
        <v>3120</v>
      </c>
      <c r="P1402" s="14" t="s">
        <v>3115</v>
      </c>
      <c r="Q1402" s="14" t="s">
        <v>2065</v>
      </c>
      <c r="R1402" s="6"/>
    </row>
    <row r="1403" spans="15:18" x14ac:dyDescent="0.3">
      <c r="O1403" s="421" t="s">
        <v>3121</v>
      </c>
      <c r="P1403" s="11" t="s">
        <v>3116</v>
      </c>
      <c r="Q1403" s="14" t="s">
        <v>2065</v>
      </c>
      <c r="R1403" s="6"/>
    </row>
    <row r="1404" spans="15:18" x14ac:dyDescent="0.3">
      <c r="O1404" s="421"/>
      <c r="P1404" s="11" t="s">
        <v>3118</v>
      </c>
      <c r="Q1404" s="14" t="s">
        <v>2065</v>
      </c>
      <c r="R1404" s="6"/>
    </row>
    <row r="1405" spans="15:18" ht="15" thickBot="1" x14ac:dyDescent="0.35">
      <c r="O1405" s="429"/>
      <c r="P1405" s="13" t="s">
        <v>3119</v>
      </c>
      <c r="Q1405" s="26" t="s">
        <v>98</v>
      </c>
      <c r="R1405" s="8"/>
    </row>
    <row r="1406" spans="15:18" ht="18.600000000000001" thickBot="1" x14ac:dyDescent="0.4">
      <c r="O1406" s="56" t="s">
        <v>3122</v>
      </c>
      <c r="P1406" s="53"/>
      <c r="Q1406" s="27"/>
      <c r="R1406" s="16"/>
    </row>
    <row r="1407" spans="15:18" x14ac:dyDescent="0.3">
      <c r="O1407" s="426" t="s">
        <v>3127</v>
      </c>
      <c r="P1407" s="14" t="s">
        <v>3123</v>
      </c>
      <c r="Q1407" s="14" t="s">
        <v>424</v>
      </c>
      <c r="R1407" s="6"/>
    </row>
    <row r="1408" spans="15:18" x14ac:dyDescent="0.3">
      <c r="O1408" s="421" t="s">
        <v>3128</v>
      </c>
      <c r="P1408" s="11" t="s">
        <v>3124</v>
      </c>
      <c r="Q1408" s="14" t="s">
        <v>424</v>
      </c>
      <c r="R1408" s="4"/>
    </row>
    <row r="1409" spans="15:18" x14ac:dyDescent="0.3">
      <c r="O1409" s="421"/>
      <c r="P1409" s="11" t="s">
        <v>3125</v>
      </c>
      <c r="Q1409" s="14" t="s">
        <v>424</v>
      </c>
      <c r="R1409" s="4"/>
    </row>
    <row r="1410" spans="15:18" ht="15" thickBot="1" x14ac:dyDescent="0.35">
      <c r="O1410" s="429"/>
      <c r="P1410" s="13" t="s">
        <v>3126</v>
      </c>
      <c r="Q1410" s="26" t="s">
        <v>98</v>
      </c>
      <c r="R1410" s="8"/>
    </row>
    <row r="1411" spans="15:18" ht="18.600000000000001" thickBot="1" x14ac:dyDescent="0.4">
      <c r="O1411" s="56" t="s">
        <v>3130</v>
      </c>
      <c r="P1411" s="53"/>
      <c r="Q1411" s="27"/>
      <c r="R1411" s="16"/>
    </row>
    <row r="1412" spans="15:18" x14ac:dyDescent="0.3">
      <c r="O1412" s="430" t="s">
        <v>3129</v>
      </c>
      <c r="P1412" s="26" t="s">
        <v>3131</v>
      </c>
      <c r="Q1412" s="26"/>
      <c r="R1412" s="114"/>
    </row>
    <row r="1413" spans="15:18" x14ac:dyDescent="0.3">
      <c r="O1413" s="421"/>
      <c r="P1413" s="11"/>
      <c r="Q1413" s="11"/>
      <c r="R1413" s="4"/>
    </row>
    <row r="1414" spans="15:18" x14ac:dyDescent="0.3">
      <c r="O1414" s="421" t="s">
        <v>3132</v>
      </c>
      <c r="P1414" s="11"/>
      <c r="Q1414" s="11"/>
      <c r="R1414" s="4"/>
    </row>
    <row r="1415" spans="15:18" ht="15" thickBot="1" x14ac:dyDescent="0.35">
      <c r="O1415" s="429"/>
      <c r="P1415" s="13"/>
      <c r="Q1415" s="13"/>
      <c r="R1415" s="8"/>
    </row>
    <row r="1416" spans="15:18" ht="18.600000000000001" thickBot="1" x14ac:dyDescent="0.4">
      <c r="O1416" s="56" t="s">
        <v>3133</v>
      </c>
      <c r="P1416" s="53"/>
      <c r="Q1416" s="27"/>
      <c r="R1416" s="16"/>
    </row>
    <row r="1417" spans="15:18" x14ac:dyDescent="0.3">
      <c r="O1417" s="426" t="s">
        <v>3135</v>
      </c>
      <c r="P1417" s="14" t="s">
        <v>3134</v>
      </c>
      <c r="Q1417" s="14" t="s">
        <v>98</v>
      </c>
      <c r="R1417" s="6"/>
    </row>
    <row r="1418" spans="15:18" x14ac:dyDescent="0.3">
      <c r="O1418" s="421"/>
      <c r="P1418" s="11"/>
      <c r="Q1418" s="11"/>
      <c r="R1418" s="4"/>
    </row>
    <row r="1419" spans="15:18" ht="15" thickBot="1" x14ac:dyDescent="0.35">
      <c r="O1419" s="429"/>
      <c r="P1419" s="13"/>
      <c r="Q1419" s="13"/>
      <c r="R1419" s="8"/>
    </row>
    <row r="1420" spans="15:18" ht="18.600000000000001" thickBot="1" x14ac:dyDescent="0.4">
      <c r="O1420" s="56" t="s">
        <v>3136</v>
      </c>
      <c r="P1420" s="53"/>
      <c r="Q1420" s="27"/>
      <c r="R1420" s="16"/>
    </row>
    <row r="1421" spans="15:18" x14ac:dyDescent="0.3">
      <c r="O1421" s="44" t="s">
        <v>3558</v>
      </c>
      <c r="P1421" s="14" t="s">
        <v>3137</v>
      </c>
      <c r="Q1421" s="14" t="s">
        <v>82</v>
      </c>
      <c r="R1421" s="6" t="s">
        <v>3138</v>
      </c>
    </row>
    <row r="1422" spans="15:18" x14ac:dyDescent="0.3">
      <c r="O1422" s="421" t="s">
        <v>3559</v>
      </c>
      <c r="P1422" s="11" t="s">
        <v>3139</v>
      </c>
      <c r="Q1422" s="14" t="s">
        <v>82</v>
      </c>
      <c r="R1422" s="6" t="s">
        <v>3138</v>
      </c>
    </row>
    <row r="1423" spans="15:18" x14ac:dyDescent="0.3">
      <c r="O1423" s="421"/>
      <c r="P1423" s="11" t="s">
        <v>3140</v>
      </c>
      <c r="Q1423" s="14" t="s">
        <v>82</v>
      </c>
      <c r="R1423" s="6" t="s">
        <v>3138</v>
      </c>
    </row>
    <row r="1424" spans="15:18" x14ac:dyDescent="0.3">
      <c r="O1424" s="421"/>
      <c r="P1424" s="11" t="s">
        <v>3141</v>
      </c>
      <c r="Q1424" s="14" t="s">
        <v>82</v>
      </c>
      <c r="R1424" s="6" t="s">
        <v>3138</v>
      </c>
    </row>
    <row r="1425" spans="15:18" x14ac:dyDescent="0.3">
      <c r="O1425" s="421"/>
      <c r="P1425" s="11" t="s">
        <v>3142</v>
      </c>
      <c r="Q1425" s="14" t="s">
        <v>82</v>
      </c>
      <c r="R1425" s="6" t="s">
        <v>3138</v>
      </c>
    </row>
    <row r="1426" spans="15:18" x14ac:dyDescent="0.3">
      <c r="O1426" s="421"/>
      <c r="P1426" s="11" t="s">
        <v>3143</v>
      </c>
      <c r="Q1426" s="14" t="s">
        <v>82</v>
      </c>
      <c r="R1426" s="6" t="s">
        <v>3138</v>
      </c>
    </row>
    <row r="1427" spans="15:18" x14ac:dyDescent="0.3">
      <c r="O1427" s="421"/>
      <c r="P1427" s="11" t="s">
        <v>3144</v>
      </c>
      <c r="Q1427" s="14" t="s">
        <v>82</v>
      </c>
      <c r="R1427" s="6" t="s">
        <v>3138</v>
      </c>
    </row>
    <row r="1428" spans="15:18" x14ac:dyDescent="0.3">
      <c r="O1428" s="421"/>
      <c r="P1428" s="11" t="s">
        <v>3145</v>
      </c>
      <c r="Q1428" s="14" t="s">
        <v>82</v>
      </c>
      <c r="R1428" s="6" t="s">
        <v>3138</v>
      </c>
    </row>
    <row r="1429" spans="15:18" x14ac:dyDescent="0.3">
      <c r="O1429" s="421"/>
      <c r="P1429" s="11" t="s">
        <v>3146</v>
      </c>
      <c r="Q1429" s="14" t="s">
        <v>82</v>
      </c>
      <c r="R1429" s="6" t="s">
        <v>3138</v>
      </c>
    </row>
    <row r="1430" spans="15:18" x14ac:dyDescent="0.3">
      <c r="O1430" s="421"/>
      <c r="P1430" s="11" t="s">
        <v>3147</v>
      </c>
      <c r="Q1430" s="14" t="s">
        <v>424</v>
      </c>
      <c r="R1430" s="6" t="s">
        <v>3138</v>
      </c>
    </row>
    <row r="1431" spans="15:18" x14ac:dyDescent="0.3">
      <c r="O1431" s="421"/>
      <c r="P1431" s="11" t="s">
        <v>3148</v>
      </c>
      <c r="Q1431" s="14" t="s">
        <v>424</v>
      </c>
      <c r="R1431" s="6" t="s">
        <v>3138</v>
      </c>
    </row>
    <row r="1432" spans="15:18" x14ac:dyDescent="0.3">
      <c r="O1432" s="421"/>
      <c r="P1432" s="11" t="s">
        <v>3149</v>
      </c>
      <c r="Q1432" s="14" t="s">
        <v>424</v>
      </c>
      <c r="R1432" s="6" t="s">
        <v>3138</v>
      </c>
    </row>
    <row r="1433" spans="15:18" x14ac:dyDescent="0.3">
      <c r="O1433" s="421"/>
      <c r="P1433" s="11" t="s">
        <v>3150</v>
      </c>
      <c r="Q1433" s="14" t="s">
        <v>82</v>
      </c>
      <c r="R1433" s="6" t="s">
        <v>3138</v>
      </c>
    </row>
    <row r="1434" spans="15:18" x14ac:dyDescent="0.3">
      <c r="O1434" s="421"/>
      <c r="P1434" s="11" t="s">
        <v>3151</v>
      </c>
      <c r="Q1434" s="14" t="s">
        <v>82</v>
      </c>
      <c r="R1434" s="6" t="s">
        <v>3152</v>
      </c>
    </row>
    <row r="1435" spans="15:18" x14ac:dyDescent="0.3">
      <c r="O1435" s="429"/>
      <c r="P1435" s="11" t="s">
        <v>3153</v>
      </c>
      <c r="Q1435" s="14" t="s">
        <v>82</v>
      </c>
      <c r="R1435" s="6" t="s">
        <v>3152</v>
      </c>
    </row>
    <row r="1436" spans="15:18" x14ac:dyDescent="0.3">
      <c r="O1436" s="421"/>
      <c r="P1436" s="11" t="s">
        <v>3154</v>
      </c>
      <c r="Q1436" s="14" t="s">
        <v>82</v>
      </c>
      <c r="R1436" s="6" t="s">
        <v>3152</v>
      </c>
    </row>
    <row r="1437" spans="15:18" x14ac:dyDescent="0.3">
      <c r="O1437" s="421"/>
      <c r="P1437" s="11" t="s">
        <v>3155</v>
      </c>
      <c r="Q1437" s="14" t="s">
        <v>424</v>
      </c>
      <c r="R1437" s="6" t="s">
        <v>3138</v>
      </c>
    </row>
    <row r="1438" spans="15:18" x14ac:dyDescent="0.3">
      <c r="O1438" s="421"/>
      <c r="P1438" s="11" t="s">
        <v>3156</v>
      </c>
      <c r="Q1438" s="14" t="s">
        <v>424</v>
      </c>
      <c r="R1438" s="6" t="s">
        <v>3138</v>
      </c>
    </row>
    <row r="1439" spans="15:18" x14ac:dyDescent="0.3">
      <c r="O1439" s="421"/>
      <c r="P1439" s="11" t="s">
        <v>3157</v>
      </c>
      <c r="Q1439" s="14" t="s">
        <v>424</v>
      </c>
      <c r="R1439" s="6" t="s">
        <v>3138</v>
      </c>
    </row>
    <row r="1440" spans="15:18" x14ac:dyDescent="0.3">
      <c r="O1440" s="421"/>
      <c r="P1440" s="11" t="s">
        <v>3158</v>
      </c>
      <c r="Q1440" s="14" t="s">
        <v>424</v>
      </c>
      <c r="R1440" s="6" t="s">
        <v>3138</v>
      </c>
    </row>
    <row r="1441" spans="15:18" x14ac:dyDescent="0.3">
      <c r="O1441" s="421"/>
      <c r="P1441" s="11" t="s">
        <v>3159</v>
      </c>
      <c r="Q1441" s="14" t="s">
        <v>424</v>
      </c>
      <c r="R1441" s="6" t="s">
        <v>3138</v>
      </c>
    </row>
    <row r="1442" spans="15:18" x14ac:dyDescent="0.3">
      <c r="O1442" s="421"/>
      <c r="P1442" s="11" t="s">
        <v>3160</v>
      </c>
      <c r="Q1442" s="14" t="s">
        <v>424</v>
      </c>
      <c r="R1442" s="6" t="s">
        <v>3138</v>
      </c>
    </row>
    <row r="1443" spans="15:18" x14ac:dyDescent="0.3">
      <c r="O1443" s="421"/>
      <c r="P1443" s="11" t="s">
        <v>3161</v>
      </c>
      <c r="Q1443" s="14" t="s">
        <v>82</v>
      </c>
      <c r="R1443" s="4"/>
    </row>
    <row r="1444" spans="15:18" x14ac:dyDescent="0.3">
      <c r="O1444" s="421"/>
      <c r="P1444" s="11" t="s">
        <v>3162</v>
      </c>
      <c r="Q1444" s="14" t="s">
        <v>82</v>
      </c>
      <c r="R1444" s="4"/>
    </row>
    <row r="1445" spans="15:18" x14ac:dyDescent="0.3">
      <c r="O1445" s="421"/>
      <c r="P1445" s="11" t="s">
        <v>3163</v>
      </c>
      <c r="Q1445" s="14" t="s">
        <v>82</v>
      </c>
      <c r="R1445" s="4"/>
    </row>
    <row r="1446" spans="15:18" x14ac:dyDescent="0.3">
      <c r="O1446" s="421"/>
      <c r="P1446" s="11" t="s">
        <v>3164</v>
      </c>
      <c r="Q1446" s="14" t="s">
        <v>82</v>
      </c>
      <c r="R1446" s="4"/>
    </row>
    <row r="1447" spans="15:18" x14ac:dyDescent="0.3">
      <c r="O1447" s="421"/>
      <c r="P1447" s="11" t="s">
        <v>3165</v>
      </c>
      <c r="Q1447" s="14" t="s">
        <v>82</v>
      </c>
      <c r="R1447" s="4"/>
    </row>
    <row r="1448" spans="15:18" x14ac:dyDescent="0.3">
      <c r="O1448" s="421"/>
      <c r="P1448" s="11" t="s">
        <v>3166</v>
      </c>
      <c r="Q1448" s="14" t="s">
        <v>82</v>
      </c>
      <c r="R1448" s="4"/>
    </row>
    <row r="1449" spans="15:18" x14ac:dyDescent="0.3">
      <c r="O1449" s="421"/>
      <c r="P1449" s="11" t="s">
        <v>3167</v>
      </c>
      <c r="Q1449" s="14" t="s">
        <v>82</v>
      </c>
      <c r="R1449" s="4"/>
    </row>
    <row r="1450" spans="15:18" ht="15" thickBot="1" x14ac:dyDescent="0.35">
      <c r="O1450" s="429"/>
      <c r="P1450" s="13" t="s">
        <v>3166</v>
      </c>
      <c r="Q1450" s="26" t="s">
        <v>82</v>
      </c>
      <c r="R1450" s="8"/>
    </row>
    <row r="1451" spans="15:18" ht="18.600000000000001" thickBot="1" x14ac:dyDescent="0.4">
      <c r="O1451" s="519" t="s">
        <v>3170</v>
      </c>
      <c r="P1451" s="53"/>
      <c r="Q1451" s="27"/>
      <c r="R1451" s="16"/>
    </row>
    <row r="1452" spans="15:18" x14ac:dyDescent="0.3">
      <c r="O1452" s="426" t="s">
        <v>3168</v>
      </c>
      <c r="P1452" s="57"/>
      <c r="Q1452" s="57"/>
      <c r="R1452" s="57"/>
    </row>
    <row r="1453" spans="15:18" x14ac:dyDescent="0.3">
      <c r="O1453" s="427" t="s">
        <v>3169</v>
      </c>
      <c r="P1453" s="57"/>
      <c r="Q1453" s="57"/>
      <c r="R1453" s="57"/>
    </row>
    <row r="1454" spans="15:18" ht="15" thickBot="1" x14ac:dyDescent="0.35">
      <c r="O1454" s="429"/>
      <c r="P1454" s="13"/>
      <c r="Q1454" s="13"/>
      <c r="R1454" s="8"/>
    </row>
    <row r="1455" spans="15:18" ht="18.600000000000001" thickBot="1" x14ac:dyDescent="0.4">
      <c r="O1455" s="56" t="s">
        <v>3173</v>
      </c>
      <c r="P1455" s="53"/>
      <c r="Q1455" s="27"/>
      <c r="R1455" s="16"/>
    </row>
    <row r="1456" spans="15:18" x14ac:dyDescent="0.3">
      <c r="O1456" s="426" t="s">
        <v>3174</v>
      </c>
      <c r="P1456" s="14" t="s">
        <v>3172</v>
      </c>
      <c r="Q1456" s="517"/>
      <c r="R1456" s="6"/>
    </row>
    <row r="1457" spans="15:18" x14ac:dyDescent="0.3">
      <c r="O1457" s="421" t="s">
        <v>3175</v>
      </c>
      <c r="P1457" s="11" t="s">
        <v>3171</v>
      </c>
      <c r="Q1457" s="14" t="s">
        <v>2065</v>
      </c>
      <c r="R1457" s="4"/>
    </row>
    <row r="1458" spans="15:18" ht="15" thickBot="1" x14ac:dyDescent="0.35">
      <c r="O1458" s="429"/>
      <c r="P1458" s="13"/>
      <c r="Q1458" s="26"/>
      <c r="R1458" s="8"/>
    </row>
    <row r="1459" spans="15:18" ht="18.600000000000001" thickBot="1" x14ac:dyDescent="0.4">
      <c r="O1459" s="56" t="s">
        <v>3176</v>
      </c>
      <c r="P1459" s="53"/>
      <c r="Q1459" s="27"/>
      <c r="R1459" s="16"/>
    </row>
    <row r="1460" spans="15:18" x14ac:dyDescent="0.3">
      <c r="O1460" s="426" t="s">
        <v>3186</v>
      </c>
      <c r="P1460" s="14" t="s">
        <v>3177</v>
      </c>
      <c r="Q1460" s="14" t="s">
        <v>98</v>
      </c>
      <c r="R1460" s="6" t="s">
        <v>3183</v>
      </c>
    </row>
    <row r="1461" spans="15:18" x14ac:dyDescent="0.3">
      <c r="O1461" s="421" t="s">
        <v>3187</v>
      </c>
      <c r="P1461" s="14" t="s">
        <v>3178</v>
      </c>
      <c r="Q1461" s="14" t="s">
        <v>98</v>
      </c>
      <c r="R1461" s="6" t="s">
        <v>3184</v>
      </c>
    </row>
    <row r="1462" spans="15:18" x14ac:dyDescent="0.3">
      <c r="O1462" s="421"/>
      <c r="P1462" s="14" t="s">
        <v>3179</v>
      </c>
      <c r="Q1462" s="14" t="s">
        <v>98</v>
      </c>
      <c r="R1462" s="6" t="s">
        <v>3185</v>
      </c>
    </row>
    <row r="1463" spans="15:18" x14ac:dyDescent="0.3">
      <c r="O1463" s="421"/>
      <c r="P1463" s="14" t="s">
        <v>3180</v>
      </c>
      <c r="Q1463" s="14" t="s">
        <v>98</v>
      </c>
      <c r="R1463" s="6" t="s">
        <v>3183</v>
      </c>
    </row>
    <row r="1464" spans="15:18" x14ac:dyDescent="0.3">
      <c r="O1464" s="421"/>
      <c r="P1464" s="14" t="s">
        <v>3181</v>
      </c>
      <c r="Q1464" s="14" t="s">
        <v>98</v>
      </c>
      <c r="R1464" s="6" t="s">
        <v>3184</v>
      </c>
    </row>
    <row r="1465" spans="15:18" ht="15" thickBot="1" x14ac:dyDescent="0.35">
      <c r="O1465" s="429"/>
      <c r="P1465" s="26" t="s">
        <v>3182</v>
      </c>
      <c r="Q1465" s="26" t="s">
        <v>98</v>
      </c>
      <c r="R1465" s="114" t="s">
        <v>3185</v>
      </c>
    </row>
    <row r="1466" spans="15:18" ht="18.600000000000001" thickBot="1" x14ac:dyDescent="0.4">
      <c r="O1466" s="56" t="s">
        <v>3188</v>
      </c>
      <c r="P1466" s="53"/>
      <c r="Q1466" s="27"/>
      <c r="R1466" s="16"/>
    </row>
    <row r="1467" spans="15:18" x14ac:dyDescent="0.3">
      <c r="O1467" s="426" t="s">
        <v>3206</v>
      </c>
      <c r="P1467" s="14" t="s">
        <v>3189</v>
      </c>
      <c r="Q1467" s="14" t="s">
        <v>424</v>
      </c>
      <c r="R1467" s="6" t="s">
        <v>3202</v>
      </c>
    </row>
    <row r="1468" spans="15:18" x14ac:dyDescent="0.3">
      <c r="O1468" s="421" t="s">
        <v>3207</v>
      </c>
      <c r="P1468" s="11" t="s">
        <v>3190</v>
      </c>
      <c r="Q1468" s="14" t="s">
        <v>424</v>
      </c>
      <c r="R1468" s="6" t="s">
        <v>3202</v>
      </c>
    </row>
    <row r="1469" spans="15:18" x14ac:dyDescent="0.3">
      <c r="O1469" s="420" t="s">
        <v>3205</v>
      </c>
      <c r="P1469" s="11" t="s">
        <v>3191</v>
      </c>
      <c r="Q1469" s="14" t="s">
        <v>424</v>
      </c>
      <c r="R1469" s="6" t="s">
        <v>3202</v>
      </c>
    </row>
    <row r="1470" spans="15:18" x14ac:dyDescent="0.3">
      <c r="O1470" s="421"/>
      <c r="P1470" s="11" t="s">
        <v>3192</v>
      </c>
      <c r="Q1470" s="11" t="s">
        <v>2064</v>
      </c>
      <c r="R1470" s="4" t="s">
        <v>3203</v>
      </c>
    </row>
    <row r="1471" spans="15:18" x14ac:dyDescent="0.3">
      <c r="O1471" s="421"/>
      <c r="P1471" s="11" t="s">
        <v>3193</v>
      </c>
      <c r="Q1471" s="11" t="s">
        <v>2064</v>
      </c>
      <c r="R1471" s="4" t="s">
        <v>3204</v>
      </c>
    </row>
    <row r="1472" spans="15:18" x14ac:dyDescent="0.3">
      <c r="O1472" s="421"/>
      <c r="P1472" s="11" t="s">
        <v>3194</v>
      </c>
      <c r="Q1472" s="11" t="s">
        <v>2064</v>
      </c>
      <c r="R1472" s="4" t="s">
        <v>3203</v>
      </c>
    </row>
    <row r="1473" spans="15:18" x14ac:dyDescent="0.3">
      <c r="O1473" s="421"/>
      <c r="P1473" s="11" t="s">
        <v>3195</v>
      </c>
      <c r="Q1473" s="11" t="s">
        <v>2064</v>
      </c>
      <c r="R1473" s="4" t="s">
        <v>3203</v>
      </c>
    </row>
    <row r="1474" spans="15:18" x14ac:dyDescent="0.3">
      <c r="O1474" s="429"/>
      <c r="P1474" s="11" t="s">
        <v>3196</v>
      </c>
      <c r="Q1474" s="11" t="s">
        <v>2064</v>
      </c>
      <c r="R1474" s="4" t="s">
        <v>3204</v>
      </c>
    </row>
    <row r="1475" spans="15:18" x14ac:dyDescent="0.3">
      <c r="O1475" s="421"/>
      <c r="P1475" s="11" t="s">
        <v>3197</v>
      </c>
      <c r="Q1475" s="11" t="s">
        <v>2064</v>
      </c>
      <c r="R1475" s="4" t="s">
        <v>3204</v>
      </c>
    </row>
    <row r="1476" spans="15:18" x14ac:dyDescent="0.3">
      <c r="O1476" s="421"/>
      <c r="P1476" s="11" t="s">
        <v>3198</v>
      </c>
      <c r="Q1476" s="11" t="s">
        <v>2064</v>
      </c>
      <c r="R1476" s="4" t="s">
        <v>3203</v>
      </c>
    </row>
    <row r="1477" spans="15:18" x14ac:dyDescent="0.3">
      <c r="O1477" s="421"/>
      <c r="P1477" s="11" t="s">
        <v>3199</v>
      </c>
      <c r="Q1477" s="11" t="s">
        <v>2064</v>
      </c>
      <c r="R1477" s="4" t="s">
        <v>3203</v>
      </c>
    </row>
    <row r="1478" spans="15:18" x14ac:dyDescent="0.3">
      <c r="O1478" s="421"/>
      <c r="P1478" s="11" t="s">
        <v>3200</v>
      </c>
      <c r="Q1478" s="11" t="s">
        <v>2064</v>
      </c>
      <c r="R1478" s="4" t="s">
        <v>3204</v>
      </c>
    </row>
    <row r="1479" spans="15:18" x14ac:dyDescent="0.3">
      <c r="O1479" s="421"/>
      <c r="P1479" s="11" t="s">
        <v>3201</v>
      </c>
      <c r="Q1479" s="11" t="s">
        <v>2064</v>
      </c>
      <c r="R1479" s="4" t="s">
        <v>3204</v>
      </c>
    </row>
    <row r="1480" spans="15:18" x14ac:dyDescent="0.3">
      <c r="O1480" s="421"/>
      <c r="P1480" s="11" t="s">
        <v>3198</v>
      </c>
      <c r="Q1480" s="11" t="s">
        <v>2064</v>
      </c>
      <c r="R1480" s="4" t="s">
        <v>3203</v>
      </c>
    </row>
    <row r="1481" spans="15:18" x14ac:dyDescent="0.3">
      <c r="O1481" s="421"/>
      <c r="P1481" s="11" t="s">
        <v>3199</v>
      </c>
      <c r="Q1481" s="11" t="s">
        <v>2064</v>
      </c>
      <c r="R1481" s="4" t="s">
        <v>3203</v>
      </c>
    </row>
    <row r="1482" spans="15:18" x14ac:dyDescent="0.3">
      <c r="O1482" s="421"/>
      <c r="P1482" s="11" t="s">
        <v>3200</v>
      </c>
      <c r="Q1482" s="11" t="s">
        <v>2064</v>
      </c>
      <c r="R1482" s="4" t="s">
        <v>3204</v>
      </c>
    </row>
    <row r="1483" spans="15:18" ht="15" thickBot="1" x14ac:dyDescent="0.35">
      <c r="O1483" s="429"/>
      <c r="P1483" s="13" t="s">
        <v>3201</v>
      </c>
      <c r="Q1483" s="13" t="s">
        <v>2064</v>
      </c>
      <c r="R1483" s="8" t="s">
        <v>3204</v>
      </c>
    </row>
    <row r="1484" spans="15:18" ht="18.600000000000001" thickBot="1" x14ac:dyDescent="0.4">
      <c r="O1484" s="75" t="s">
        <v>3208</v>
      </c>
      <c r="P1484" s="53"/>
      <c r="Q1484" s="27"/>
      <c r="R1484" s="16"/>
    </row>
    <row r="1485" spans="15:18" x14ac:dyDescent="0.3">
      <c r="O1485" s="426" t="s">
        <v>3213</v>
      </c>
      <c r="P1485" s="14" t="s">
        <v>3209</v>
      </c>
      <c r="Q1485" s="14" t="s">
        <v>424</v>
      </c>
      <c r="R1485" s="6"/>
    </row>
    <row r="1486" spans="15:18" x14ac:dyDescent="0.3">
      <c r="O1486" s="421" t="s">
        <v>3214</v>
      </c>
      <c r="P1486" s="11" t="s">
        <v>3210</v>
      </c>
      <c r="Q1486" s="14" t="s">
        <v>424</v>
      </c>
      <c r="R1486" s="4"/>
    </row>
    <row r="1487" spans="15:18" x14ac:dyDescent="0.3">
      <c r="O1487" s="421"/>
      <c r="P1487" s="11" t="s">
        <v>3211</v>
      </c>
      <c r="Q1487" s="14" t="s">
        <v>424</v>
      </c>
      <c r="R1487" s="4"/>
    </row>
    <row r="1488" spans="15:18" ht="15" thickBot="1" x14ac:dyDescent="0.35">
      <c r="O1488" s="429"/>
      <c r="P1488" s="13" t="s">
        <v>3212</v>
      </c>
      <c r="Q1488" s="26" t="s">
        <v>424</v>
      </c>
      <c r="R1488" s="8"/>
    </row>
    <row r="1489" spans="15:18" ht="18.600000000000001" thickBot="1" x14ac:dyDescent="0.4">
      <c r="O1489" s="56" t="s">
        <v>3215</v>
      </c>
      <c r="P1489" s="53"/>
      <c r="Q1489" s="27"/>
      <c r="R1489" s="16"/>
    </row>
    <row r="1490" spans="15:18" x14ac:dyDescent="0.3">
      <c r="O1490" s="426" t="s">
        <v>3223</v>
      </c>
      <c r="P1490" s="14" t="s">
        <v>3217</v>
      </c>
      <c r="Q1490" s="14" t="s">
        <v>2065</v>
      </c>
      <c r="R1490" s="6" t="s">
        <v>3216</v>
      </c>
    </row>
    <row r="1491" spans="15:18" x14ac:dyDescent="0.3">
      <c r="O1491" s="429" t="s">
        <v>3224</v>
      </c>
      <c r="P1491" s="14" t="s">
        <v>3218</v>
      </c>
      <c r="Q1491" s="14" t="s">
        <v>2065</v>
      </c>
      <c r="R1491" s="6" t="s">
        <v>3216</v>
      </c>
    </row>
    <row r="1492" spans="15:18" x14ac:dyDescent="0.3">
      <c r="O1492" s="421"/>
      <c r="P1492" s="14" t="s">
        <v>3219</v>
      </c>
      <c r="Q1492" s="14" t="s">
        <v>2065</v>
      </c>
      <c r="R1492" s="6" t="s">
        <v>3216</v>
      </c>
    </row>
    <row r="1493" spans="15:18" x14ac:dyDescent="0.3">
      <c r="O1493" s="421"/>
      <c r="P1493" s="14" t="s">
        <v>3220</v>
      </c>
      <c r="Q1493" s="14" t="s">
        <v>2065</v>
      </c>
      <c r="R1493" s="6" t="s">
        <v>3216</v>
      </c>
    </row>
    <row r="1494" spans="15:18" x14ac:dyDescent="0.3">
      <c r="O1494" s="421"/>
      <c r="P1494" s="14" t="s">
        <v>3221</v>
      </c>
      <c r="Q1494" s="14" t="s">
        <v>2065</v>
      </c>
      <c r="R1494" s="6" t="s">
        <v>3216</v>
      </c>
    </row>
    <row r="1495" spans="15:18" ht="15" thickBot="1" x14ac:dyDescent="0.35">
      <c r="O1495" s="429"/>
      <c r="P1495" s="26" t="s">
        <v>3222</v>
      </c>
      <c r="Q1495" s="26" t="s">
        <v>2065</v>
      </c>
      <c r="R1495" s="114" t="s">
        <v>3216</v>
      </c>
    </row>
    <row r="1496" spans="15:18" ht="18.600000000000001" thickBot="1" x14ac:dyDescent="0.4">
      <c r="O1496" s="56" t="s">
        <v>3225</v>
      </c>
      <c r="P1496" s="53"/>
      <c r="Q1496" s="27"/>
      <c r="R1496" s="16"/>
    </row>
    <row r="1497" spans="15:18" x14ac:dyDescent="0.3">
      <c r="O1497" s="426" t="s">
        <v>3238</v>
      </c>
      <c r="P1497" s="14" t="s">
        <v>3226</v>
      </c>
      <c r="Q1497" s="14" t="s">
        <v>82</v>
      </c>
      <c r="R1497" s="6" t="s">
        <v>3227</v>
      </c>
    </row>
    <row r="1498" spans="15:18" x14ac:dyDescent="0.3">
      <c r="O1498" s="421" t="s">
        <v>3239</v>
      </c>
      <c r="P1498" s="11" t="s">
        <v>3228</v>
      </c>
      <c r="Q1498" s="14" t="s">
        <v>82</v>
      </c>
      <c r="R1498" s="6" t="s">
        <v>3227</v>
      </c>
    </row>
    <row r="1499" spans="15:18" x14ac:dyDescent="0.3">
      <c r="O1499" s="421"/>
      <c r="P1499" s="11" t="s">
        <v>3229</v>
      </c>
      <c r="Q1499" s="14" t="s">
        <v>82</v>
      </c>
      <c r="R1499" s="6" t="s">
        <v>3227</v>
      </c>
    </row>
    <row r="1500" spans="15:18" x14ac:dyDescent="0.3">
      <c r="O1500" s="421"/>
      <c r="P1500" s="11" t="s">
        <v>3230</v>
      </c>
      <c r="Q1500" s="14" t="s">
        <v>82</v>
      </c>
      <c r="R1500" s="6" t="s">
        <v>3237</v>
      </c>
    </row>
    <row r="1501" spans="15:18" x14ac:dyDescent="0.3">
      <c r="O1501" s="421"/>
      <c r="P1501" s="11" t="s">
        <v>3231</v>
      </c>
      <c r="Q1501" s="14" t="s">
        <v>82</v>
      </c>
      <c r="R1501" s="6" t="s">
        <v>3237</v>
      </c>
    </row>
    <row r="1502" spans="15:18" x14ac:dyDescent="0.3">
      <c r="O1502" s="421"/>
      <c r="P1502" s="11" t="s">
        <v>3232</v>
      </c>
      <c r="Q1502" s="14" t="s">
        <v>82</v>
      </c>
      <c r="R1502" s="6" t="s">
        <v>3237</v>
      </c>
    </row>
    <row r="1503" spans="15:18" x14ac:dyDescent="0.3">
      <c r="O1503" s="421"/>
      <c r="P1503" s="11" t="s">
        <v>3233</v>
      </c>
      <c r="Q1503" s="14" t="s">
        <v>82</v>
      </c>
      <c r="R1503" s="6" t="s">
        <v>3227</v>
      </c>
    </row>
    <row r="1504" spans="15:18" x14ac:dyDescent="0.3">
      <c r="O1504" s="421"/>
      <c r="P1504" s="11" t="s">
        <v>3235</v>
      </c>
      <c r="Q1504" s="14" t="s">
        <v>82</v>
      </c>
      <c r="R1504" s="6" t="s">
        <v>3227</v>
      </c>
    </row>
    <row r="1505" spans="15:18" x14ac:dyDescent="0.3">
      <c r="O1505" s="421"/>
      <c r="P1505" s="11" t="s">
        <v>3234</v>
      </c>
      <c r="Q1505" s="14" t="s">
        <v>82</v>
      </c>
      <c r="R1505" s="6" t="s">
        <v>3237</v>
      </c>
    </row>
    <row r="1506" spans="15:18" ht="15" thickBot="1" x14ac:dyDescent="0.35">
      <c r="O1506" s="429"/>
      <c r="P1506" s="13" t="s">
        <v>3236</v>
      </c>
      <c r="Q1506" s="26" t="s">
        <v>82</v>
      </c>
      <c r="R1506" s="114" t="s">
        <v>3237</v>
      </c>
    </row>
    <row r="1507" spans="15:18" ht="18.600000000000001" thickBot="1" x14ac:dyDescent="0.4">
      <c r="O1507" s="103" t="s">
        <v>3240</v>
      </c>
      <c r="P1507" s="53"/>
      <c r="Q1507" s="27"/>
      <c r="R1507" s="16"/>
    </row>
    <row r="1508" spans="15:18" x14ac:dyDescent="0.3">
      <c r="O1508" s="430" t="s">
        <v>3244</v>
      </c>
      <c r="P1508" s="26" t="s">
        <v>3241</v>
      </c>
      <c r="Q1508" s="14" t="s">
        <v>98</v>
      </c>
      <c r="R1508" s="114"/>
    </row>
    <row r="1509" spans="15:18" x14ac:dyDescent="0.3">
      <c r="O1509" s="421" t="s">
        <v>3243</v>
      </c>
      <c r="P1509" s="11" t="s">
        <v>3242</v>
      </c>
      <c r="Q1509" s="14" t="s">
        <v>82</v>
      </c>
      <c r="R1509" s="4"/>
    </row>
    <row r="1510" spans="15:18" ht="15" thickBot="1" x14ac:dyDescent="0.35">
      <c r="O1510" s="429" t="s">
        <v>3245</v>
      </c>
      <c r="P1510" s="13"/>
      <c r="Q1510" s="13"/>
      <c r="R1510" s="8"/>
    </row>
    <row r="1511" spans="15:18" ht="18.600000000000001" thickBot="1" x14ac:dyDescent="0.4">
      <c r="O1511" s="56" t="s">
        <v>3246</v>
      </c>
      <c r="P1511" s="53"/>
      <c r="Q1511" s="27"/>
      <c r="R1511" s="16"/>
    </row>
    <row r="1512" spans="15:18" x14ac:dyDescent="0.3">
      <c r="O1512" s="426" t="s">
        <v>3247</v>
      </c>
      <c r="P1512" s="14"/>
      <c r="Q1512" s="14"/>
      <c r="R1512" s="6"/>
    </row>
    <row r="1513" spans="15:18" x14ac:dyDescent="0.3">
      <c r="O1513" s="35" t="s">
        <v>3248</v>
      </c>
      <c r="P1513" s="11"/>
      <c r="Q1513" s="11"/>
      <c r="R1513" s="4"/>
    </row>
    <row r="1514" spans="15:18" x14ac:dyDescent="0.3">
      <c r="O1514" s="421" t="s">
        <v>3132</v>
      </c>
      <c r="P1514" s="11"/>
      <c r="Q1514" s="11"/>
      <c r="R1514" s="4"/>
    </row>
    <row r="1515" spans="15:18" ht="15" thickBot="1" x14ac:dyDescent="0.35">
      <c r="O1515" s="429"/>
      <c r="P1515" s="13"/>
      <c r="Q1515" s="13"/>
      <c r="R1515" s="8"/>
    </row>
    <row r="1516" spans="15:18" ht="18.600000000000001" thickBot="1" x14ac:dyDescent="0.4">
      <c r="O1516" s="56" t="s">
        <v>3250</v>
      </c>
      <c r="P1516" s="53"/>
      <c r="Q1516" s="27"/>
      <c r="R1516" s="16"/>
    </row>
    <row r="1517" spans="15:18" x14ac:dyDescent="0.3">
      <c r="O1517" s="426" t="s">
        <v>3251</v>
      </c>
      <c r="P1517" s="14" t="s">
        <v>3252</v>
      </c>
      <c r="Q1517" s="14" t="s">
        <v>98</v>
      </c>
      <c r="R1517" s="6"/>
    </row>
    <row r="1518" spans="15:18" x14ac:dyDescent="0.3">
      <c r="O1518" s="35" t="s">
        <v>3254</v>
      </c>
      <c r="P1518" s="11" t="s">
        <v>3253</v>
      </c>
      <c r="Q1518" s="14" t="s">
        <v>2079</v>
      </c>
      <c r="R1518" s="4"/>
    </row>
    <row r="1519" spans="15:18" ht="15" thickBot="1" x14ac:dyDescent="0.35">
      <c r="O1519" s="429" t="s">
        <v>3053</v>
      </c>
      <c r="P1519" s="13"/>
      <c r="Q1519" s="13"/>
      <c r="R1519" s="8"/>
    </row>
    <row r="1520" spans="15:18" ht="18.600000000000001" thickBot="1" x14ac:dyDescent="0.4">
      <c r="O1520" s="56" t="s">
        <v>3256</v>
      </c>
      <c r="P1520" s="53"/>
      <c r="Q1520" s="27"/>
      <c r="R1520" s="16"/>
    </row>
    <row r="1521" spans="15:18" x14ac:dyDescent="0.3">
      <c r="O1521" s="426" t="s">
        <v>3260</v>
      </c>
      <c r="P1521" s="14" t="s">
        <v>3255</v>
      </c>
      <c r="Q1521" s="14" t="s">
        <v>98</v>
      </c>
      <c r="R1521" s="6" t="s">
        <v>252</v>
      </c>
    </row>
    <row r="1522" spans="15:18" x14ac:dyDescent="0.3">
      <c r="O1522" s="420" t="s">
        <v>3261</v>
      </c>
      <c r="P1522" s="14" t="s">
        <v>3257</v>
      </c>
      <c r="Q1522" s="14" t="s">
        <v>98</v>
      </c>
      <c r="R1522" s="6" t="s">
        <v>252</v>
      </c>
    </row>
    <row r="1523" spans="15:18" x14ac:dyDescent="0.3">
      <c r="O1523" s="421" t="s">
        <v>3262</v>
      </c>
      <c r="P1523" s="14" t="s">
        <v>3258</v>
      </c>
      <c r="Q1523" s="14" t="s">
        <v>2065</v>
      </c>
      <c r="R1523" s="6" t="s">
        <v>252</v>
      </c>
    </row>
    <row r="1524" spans="15:18" ht="15" thickBot="1" x14ac:dyDescent="0.35">
      <c r="O1524" s="429"/>
      <c r="P1524" s="13" t="s">
        <v>3259</v>
      </c>
      <c r="Q1524" s="26" t="s">
        <v>2065</v>
      </c>
      <c r="R1524" s="8"/>
    </row>
    <row r="1525" spans="15:18" ht="18.600000000000001" thickBot="1" x14ac:dyDescent="0.4">
      <c r="O1525" s="56" t="s">
        <v>3263</v>
      </c>
      <c r="P1525" s="53"/>
      <c r="Q1525" s="27"/>
      <c r="R1525" s="16"/>
    </row>
    <row r="1526" spans="15:18" x14ac:dyDescent="0.3">
      <c r="O1526" s="426" t="s">
        <v>3264</v>
      </c>
      <c r="P1526" s="14" t="s">
        <v>3265</v>
      </c>
      <c r="Q1526" s="14" t="s">
        <v>2076</v>
      </c>
      <c r="R1526" s="6" t="s">
        <v>3268</v>
      </c>
    </row>
    <row r="1527" spans="15:18" x14ac:dyDescent="0.3">
      <c r="O1527" s="421" t="s">
        <v>3284</v>
      </c>
      <c r="P1527" s="11" t="s">
        <v>3266</v>
      </c>
      <c r="Q1527" s="14" t="s">
        <v>2076</v>
      </c>
      <c r="R1527" s="6" t="s">
        <v>3269</v>
      </c>
    </row>
    <row r="1528" spans="15:18" x14ac:dyDescent="0.3">
      <c r="O1528" s="421"/>
      <c r="P1528" s="11" t="s">
        <v>3267</v>
      </c>
      <c r="Q1528" s="14" t="s">
        <v>2076</v>
      </c>
      <c r="R1528" s="6" t="s">
        <v>3270</v>
      </c>
    </row>
    <row r="1529" spans="15:18" x14ac:dyDescent="0.3">
      <c r="O1529" s="421"/>
      <c r="P1529" s="11" t="s">
        <v>3271</v>
      </c>
      <c r="Q1529" s="14" t="s">
        <v>2076</v>
      </c>
      <c r="R1529" s="6" t="s">
        <v>3278</v>
      </c>
    </row>
    <row r="1530" spans="15:18" x14ac:dyDescent="0.3">
      <c r="O1530" s="421"/>
      <c r="P1530" s="11" t="s">
        <v>3272</v>
      </c>
      <c r="Q1530" s="14" t="s">
        <v>2076</v>
      </c>
      <c r="R1530" s="4" t="s">
        <v>3274</v>
      </c>
    </row>
    <row r="1531" spans="15:18" x14ac:dyDescent="0.3">
      <c r="O1531" s="421"/>
      <c r="P1531" s="11" t="s">
        <v>3273</v>
      </c>
      <c r="Q1531" s="14" t="s">
        <v>2079</v>
      </c>
      <c r="R1531" s="6" t="s">
        <v>3277</v>
      </c>
    </row>
    <row r="1532" spans="15:18" x14ac:dyDescent="0.3">
      <c r="O1532" s="421"/>
      <c r="P1532" s="11" t="s">
        <v>3275</v>
      </c>
      <c r="Q1532" s="14" t="s">
        <v>2076</v>
      </c>
      <c r="R1532" s="6" t="s">
        <v>3276</v>
      </c>
    </row>
    <row r="1533" spans="15:18" x14ac:dyDescent="0.3">
      <c r="O1533" s="421"/>
      <c r="P1533" s="11" t="s">
        <v>3279</v>
      </c>
      <c r="Q1533" s="14" t="s">
        <v>2076</v>
      </c>
      <c r="R1533" s="6" t="s">
        <v>3276</v>
      </c>
    </row>
    <row r="1534" spans="15:18" x14ac:dyDescent="0.3">
      <c r="O1534" s="421"/>
      <c r="P1534" s="11" t="s">
        <v>3280</v>
      </c>
      <c r="Q1534" s="14" t="s">
        <v>2076</v>
      </c>
      <c r="R1534" s="6" t="s">
        <v>3281</v>
      </c>
    </row>
    <row r="1535" spans="15:18" ht="15" thickBot="1" x14ac:dyDescent="0.35">
      <c r="O1535" s="429"/>
      <c r="P1535" s="13" t="s">
        <v>3282</v>
      </c>
      <c r="Q1535" s="26" t="s">
        <v>2076</v>
      </c>
      <c r="R1535" s="114" t="s">
        <v>3283</v>
      </c>
    </row>
    <row r="1536" spans="15:18" ht="18.600000000000001" thickBot="1" x14ac:dyDescent="0.4">
      <c r="O1536" s="56" t="s">
        <v>3285</v>
      </c>
      <c r="P1536" s="53"/>
      <c r="Q1536" s="27"/>
      <c r="R1536" s="16"/>
    </row>
    <row r="1537" spans="15:18" x14ac:dyDescent="0.3">
      <c r="O1537" s="430" t="s">
        <v>3286</v>
      </c>
      <c r="P1537" s="65" t="s">
        <v>3287</v>
      </c>
      <c r="Q1537" s="14" t="s">
        <v>2076</v>
      </c>
      <c r="R1537" s="57" t="s">
        <v>3292</v>
      </c>
    </row>
    <row r="1538" spans="15:18" x14ac:dyDescent="0.3">
      <c r="O1538" s="421" t="s">
        <v>3303</v>
      </c>
      <c r="P1538" s="65" t="s">
        <v>3288</v>
      </c>
      <c r="Q1538" s="14" t="s">
        <v>2076</v>
      </c>
      <c r="R1538" s="66" t="s">
        <v>3293</v>
      </c>
    </row>
    <row r="1539" spans="15:18" x14ac:dyDescent="0.3">
      <c r="O1539" s="421"/>
      <c r="P1539" s="65" t="s">
        <v>3289</v>
      </c>
      <c r="Q1539" s="14" t="s">
        <v>2076</v>
      </c>
      <c r="R1539" s="66" t="s">
        <v>3295</v>
      </c>
    </row>
    <row r="1540" spans="15:18" x14ac:dyDescent="0.3">
      <c r="O1540" s="421"/>
      <c r="P1540" s="65" t="s">
        <v>3290</v>
      </c>
      <c r="Q1540" s="14" t="s">
        <v>2076</v>
      </c>
      <c r="R1540" s="66" t="s">
        <v>3294</v>
      </c>
    </row>
    <row r="1541" spans="15:18" x14ac:dyDescent="0.3">
      <c r="O1541" s="421"/>
      <c r="P1541" s="65" t="s">
        <v>3291</v>
      </c>
      <c r="Q1541" s="14" t="s">
        <v>2076</v>
      </c>
      <c r="R1541" s="66" t="s">
        <v>3296</v>
      </c>
    </row>
    <row r="1542" spans="15:18" x14ac:dyDescent="0.3">
      <c r="O1542" s="421"/>
      <c r="P1542" s="11" t="s">
        <v>3297</v>
      </c>
      <c r="Q1542" s="14" t="s">
        <v>2102</v>
      </c>
      <c r="R1542" s="66" t="s">
        <v>3300</v>
      </c>
    </row>
    <row r="1543" spans="15:18" x14ac:dyDescent="0.3">
      <c r="O1543" s="421"/>
      <c r="P1543" s="11" t="s">
        <v>3298</v>
      </c>
      <c r="Q1543" s="11" t="s">
        <v>2077</v>
      </c>
      <c r="R1543" s="66" t="s">
        <v>3299</v>
      </c>
    </row>
    <row r="1544" spans="15:18" ht="15" thickBot="1" x14ac:dyDescent="0.35">
      <c r="O1544" s="429"/>
      <c r="P1544" s="13" t="s">
        <v>3301</v>
      </c>
      <c r="Q1544" s="26" t="s">
        <v>2102</v>
      </c>
      <c r="R1544" s="76" t="s">
        <v>3302</v>
      </c>
    </row>
    <row r="1545" spans="15:18" ht="18.600000000000001" thickBot="1" x14ac:dyDescent="0.4">
      <c r="O1545" s="56" t="s">
        <v>3304</v>
      </c>
      <c r="P1545" s="53"/>
      <c r="Q1545" s="27"/>
      <c r="R1545" s="16"/>
    </row>
    <row r="1546" spans="15:18" x14ac:dyDescent="0.3">
      <c r="O1546" s="426" t="s">
        <v>3316</v>
      </c>
      <c r="P1546" s="14" t="s">
        <v>3305</v>
      </c>
      <c r="Q1546" s="14" t="s">
        <v>2077</v>
      </c>
      <c r="R1546" s="6" t="s">
        <v>252</v>
      </c>
    </row>
    <row r="1547" spans="15:18" x14ac:dyDescent="0.3">
      <c r="O1547" s="421" t="s">
        <v>3317</v>
      </c>
      <c r="P1547" s="11" t="s">
        <v>3306</v>
      </c>
      <c r="Q1547" s="14" t="s">
        <v>2076</v>
      </c>
      <c r="R1547" s="6" t="s">
        <v>3307</v>
      </c>
    </row>
    <row r="1548" spans="15:18" x14ac:dyDescent="0.3">
      <c r="O1548" s="421"/>
      <c r="P1548" s="11" t="s">
        <v>3308</v>
      </c>
      <c r="Q1548" s="14" t="s">
        <v>2076</v>
      </c>
      <c r="R1548" s="6" t="s">
        <v>3309</v>
      </c>
    </row>
    <row r="1549" spans="15:18" x14ac:dyDescent="0.3">
      <c r="O1549" s="421"/>
      <c r="P1549" s="11" t="s">
        <v>3310</v>
      </c>
      <c r="Q1549" s="14" t="s">
        <v>2076</v>
      </c>
      <c r="R1549" s="6" t="s">
        <v>3311</v>
      </c>
    </row>
    <row r="1550" spans="15:18" x14ac:dyDescent="0.3">
      <c r="O1550" s="421"/>
      <c r="P1550" s="11" t="s">
        <v>3312</v>
      </c>
      <c r="Q1550" s="14" t="s">
        <v>2076</v>
      </c>
      <c r="R1550" s="6" t="s">
        <v>3313</v>
      </c>
    </row>
    <row r="1551" spans="15:18" ht="15" thickBot="1" x14ac:dyDescent="0.35">
      <c r="O1551" s="429"/>
      <c r="P1551" s="13" t="s">
        <v>3314</v>
      </c>
      <c r="Q1551" s="26" t="s">
        <v>2076</v>
      </c>
      <c r="R1551" s="114" t="s">
        <v>3315</v>
      </c>
    </row>
    <row r="1552" spans="15:18" ht="18.600000000000001" thickBot="1" x14ac:dyDescent="0.4">
      <c r="O1552" s="56" t="s">
        <v>3318</v>
      </c>
      <c r="P1552" s="53"/>
      <c r="Q1552" s="27"/>
      <c r="R1552" s="16"/>
    </row>
    <row r="1553" spans="15:18" x14ac:dyDescent="0.3">
      <c r="O1553" s="430" t="s">
        <v>3329</v>
      </c>
      <c r="P1553" s="26" t="s">
        <v>3319</v>
      </c>
      <c r="Q1553" s="14" t="s">
        <v>2077</v>
      </c>
      <c r="R1553" s="114"/>
    </row>
    <row r="1554" spans="15:18" x14ac:dyDescent="0.3">
      <c r="O1554" s="421" t="s">
        <v>3330</v>
      </c>
      <c r="P1554" s="11" t="s">
        <v>3320</v>
      </c>
      <c r="Q1554" s="14" t="s">
        <v>3321</v>
      </c>
      <c r="R1554" s="4"/>
    </row>
    <row r="1555" spans="15:18" x14ac:dyDescent="0.3">
      <c r="O1555" s="421"/>
      <c r="P1555" s="11" t="s">
        <v>3322</v>
      </c>
      <c r="Q1555" s="14" t="s">
        <v>3321</v>
      </c>
      <c r="R1555" s="4"/>
    </row>
    <row r="1556" spans="15:18" x14ac:dyDescent="0.3">
      <c r="O1556" s="421"/>
      <c r="P1556" s="11" t="s">
        <v>3323</v>
      </c>
      <c r="Q1556" s="14" t="s">
        <v>3324</v>
      </c>
      <c r="R1556" s="4"/>
    </row>
    <row r="1557" spans="15:18" x14ac:dyDescent="0.3">
      <c r="O1557" s="421"/>
      <c r="P1557" s="11" t="s">
        <v>3325</v>
      </c>
      <c r="Q1557" s="14" t="s">
        <v>2077</v>
      </c>
      <c r="R1557" s="4"/>
    </row>
    <row r="1558" spans="15:18" x14ac:dyDescent="0.3">
      <c r="O1558" s="421"/>
      <c r="P1558" s="11" t="s">
        <v>3326</v>
      </c>
      <c r="Q1558" s="14" t="s">
        <v>3321</v>
      </c>
      <c r="R1558" s="4"/>
    </row>
    <row r="1559" spans="15:18" x14ac:dyDescent="0.3">
      <c r="O1559" s="421"/>
      <c r="P1559" s="11" t="s">
        <v>3327</v>
      </c>
      <c r="Q1559" s="14" t="s">
        <v>2077</v>
      </c>
      <c r="R1559" s="4"/>
    </row>
    <row r="1560" spans="15:18" ht="15" thickBot="1" x14ac:dyDescent="0.35">
      <c r="O1560" s="429"/>
      <c r="P1560" s="13" t="s">
        <v>3328</v>
      </c>
      <c r="Q1560" s="26" t="s">
        <v>2077</v>
      </c>
      <c r="R1560" s="8"/>
    </row>
    <row r="1561" spans="15:18" ht="18.600000000000001" thickBot="1" x14ac:dyDescent="0.4">
      <c r="O1561" s="56" t="s">
        <v>3331</v>
      </c>
      <c r="P1561" s="53"/>
      <c r="Q1561" s="27"/>
      <c r="R1561" s="16"/>
    </row>
    <row r="1562" spans="15:18" x14ac:dyDescent="0.3">
      <c r="O1562" s="426" t="s">
        <v>3345</v>
      </c>
      <c r="P1562" s="14" t="s">
        <v>3332</v>
      </c>
      <c r="Q1562" s="14" t="s">
        <v>2064</v>
      </c>
      <c r="R1562" s="6" t="s">
        <v>3333</v>
      </c>
    </row>
    <row r="1563" spans="15:18" x14ac:dyDescent="0.3">
      <c r="O1563" s="421" t="s">
        <v>3346</v>
      </c>
      <c r="P1563" s="11" t="s">
        <v>3334</v>
      </c>
      <c r="Q1563" s="14" t="s">
        <v>2064</v>
      </c>
      <c r="R1563" s="6" t="s">
        <v>3335</v>
      </c>
    </row>
    <row r="1564" spans="15:18" x14ac:dyDescent="0.3">
      <c r="O1564" s="421"/>
      <c r="P1564" s="11" t="s">
        <v>3336</v>
      </c>
      <c r="Q1564" s="14" t="s">
        <v>2064</v>
      </c>
      <c r="R1564" s="6" t="s">
        <v>3337</v>
      </c>
    </row>
    <row r="1565" spans="15:18" x14ac:dyDescent="0.3">
      <c r="O1565" s="421"/>
      <c r="P1565" s="11" t="s">
        <v>3338</v>
      </c>
      <c r="Q1565" s="14" t="s">
        <v>2064</v>
      </c>
      <c r="R1565" s="4" t="s">
        <v>3339</v>
      </c>
    </row>
    <row r="1566" spans="15:18" x14ac:dyDescent="0.3">
      <c r="O1566" s="421"/>
      <c r="P1566" s="11" t="s">
        <v>3340</v>
      </c>
      <c r="Q1566" s="14" t="s">
        <v>2064</v>
      </c>
      <c r="R1566" s="4" t="s">
        <v>3344</v>
      </c>
    </row>
    <row r="1567" spans="15:18" x14ac:dyDescent="0.3">
      <c r="O1567" s="421"/>
      <c r="P1567" s="11" t="s">
        <v>3342</v>
      </c>
      <c r="Q1567" s="14" t="s">
        <v>2064</v>
      </c>
      <c r="R1567" s="4" t="s">
        <v>3344</v>
      </c>
    </row>
    <row r="1568" spans="15:18" ht="15" thickBot="1" x14ac:dyDescent="0.35">
      <c r="O1568" s="429"/>
      <c r="P1568" s="13" t="s">
        <v>3343</v>
      </c>
      <c r="Q1568" s="26" t="s">
        <v>2064</v>
      </c>
      <c r="R1568" s="8" t="s">
        <v>3341</v>
      </c>
    </row>
    <row r="1569" spans="15:18" ht="18.600000000000001" thickBot="1" x14ac:dyDescent="0.4">
      <c r="O1569" s="56" t="s">
        <v>3347</v>
      </c>
      <c r="P1569" s="53"/>
      <c r="Q1569" s="27"/>
      <c r="R1569" s="16"/>
    </row>
    <row r="1570" spans="15:18" x14ac:dyDescent="0.3">
      <c r="O1570" s="426" t="s">
        <v>3348</v>
      </c>
      <c r="P1570" s="14" t="s">
        <v>3349</v>
      </c>
      <c r="Q1570" s="14" t="s">
        <v>2082</v>
      </c>
      <c r="R1570" s="6" t="s">
        <v>3351</v>
      </c>
    </row>
    <row r="1571" spans="15:18" x14ac:dyDescent="0.3">
      <c r="O1571" s="421" t="s">
        <v>3355</v>
      </c>
      <c r="P1571" s="11" t="s">
        <v>3350</v>
      </c>
      <c r="Q1571" s="11" t="s">
        <v>305</v>
      </c>
      <c r="R1571" s="4" t="s">
        <v>3352</v>
      </c>
    </row>
    <row r="1572" spans="15:18" ht="15" thickBot="1" x14ac:dyDescent="0.35">
      <c r="O1572" s="429"/>
      <c r="P1572" s="13" t="s">
        <v>3353</v>
      </c>
      <c r="Q1572" s="13" t="s">
        <v>382</v>
      </c>
      <c r="R1572" s="8" t="s">
        <v>3354</v>
      </c>
    </row>
    <row r="1573" spans="15:18" ht="18.600000000000001" thickBot="1" x14ac:dyDescent="0.4">
      <c r="O1573" s="56" t="s">
        <v>3356</v>
      </c>
      <c r="P1573" s="53"/>
      <c r="Q1573" s="27"/>
      <c r="R1573" s="16"/>
    </row>
    <row r="1574" spans="15:18" x14ac:dyDescent="0.3">
      <c r="O1574" s="426" t="s">
        <v>3357</v>
      </c>
      <c r="P1574" s="14" t="s">
        <v>3358</v>
      </c>
      <c r="Q1574" s="14" t="s">
        <v>2079</v>
      </c>
      <c r="R1574" s="6"/>
    </row>
    <row r="1575" spans="15:18" x14ac:dyDescent="0.3">
      <c r="O1575" s="421" t="s">
        <v>3360</v>
      </c>
      <c r="P1575" s="11" t="s">
        <v>3359</v>
      </c>
      <c r="Q1575" s="14" t="s">
        <v>2079</v>
      </c>
      <c r="R1575" s="4"/>
    </row>
    <row r="1576" spans="15:18" ht="15" thickBot="1" x14ac:dyDescent="0.35">
      <c r="O1576" s="429" t="s">
        <v>3053</v>
      </c>
      <c r="P1576" s="13"/>
      <c r="Q1576" s="13"/>
      <c r="R1576" s="8"/>
    </row>
    <row r="1577" spans="15:18" ht="18.600000000000001" thickBot="1" x14ac:dyDescent="0.4">
      <c r="O1577" s="103" t="s">
        <v>3361</v>
      </c>
      <c r="P1577" s="53"/>
      <c r="Q1577" s="27"/>
      <c r="R1577" s="16"/>
    </row>
    <row r="1578" spans="15:18" x14ac:dyDescent="0.3">
      <c r="O1578" s="426" t="s">
        <v>3369</v>
      </c>
      <c r="P1578" s="14" t="s">
        <v>3362</v>
      </c>
      <c r="Q1578" s="14" t="s">
        <v>424</v>
      </c>
      <c r="R1578" s="6" t="s">
        <v>3365</v>
      </c>
    </row>
    <row r="1579" spans="15:18" x14ac:dyDescent="0.3">
      <c r="O1579" s="421" t="s">
        <v>3370</v>
      </c>
      <c r="P1579" s="11" t="s">
        <v>3363</v>
      </c>
      <c r="Q1579" s="14" t="s">
        <v>98</v>
      </c>
      <c r="R1579" s="6" t="s">
        <v>3366</v>
      </c>
    </row>
    <row r="1580" spans="15:18" x14ac:dyDescent="0.3">
      <c r="O1580" s="421"/>
      <c r="P1580" s="11" t="s">
        <v>3364</v>
      </c>
      <c r="Q1580" s="14" t="s">
        <v>2064</v>
      </c>
      <c r="R1580" s="6" t="s">
        <v>3365</v>
      </c>
    </row>
    <row r="1581" spans="15:18" ht="15" thickBot="1" x14ac:dyDescent="0.35">
      <c r="O1581" s="429"/>
      <c r="P1581" s="13" t="s">
        <v>3367</v>
      </c>
      <c r="Q1581" s="26" t="s">
        <v>2064</v>
      </c>
      <c r="R1581" s="114" t="s">
        <v>3368</v>
      </c>
    </row>
    <row r="1582" spans="15:18" ht="18.600000000000001" thickBot="1" x14ac:dyDescent="0.4">
      <c r="O1582" s="56" t="s">
        <v>3371</v>
      </c>
      <c r="P1582" s="53"/>
      <c r="Q1582" s="27"/>
      <c r="R1582" s="16"/>
    </row>
    <row r="1583" spans="15:18" x14ac:dyDescent="0.3">
      <c r="O1583" s="426" t="s">
        <v>3413</v>
      </c>
      <c r="P1583" s="14" t="s">
        <v>3373</v>
      </c>
      <c r="Q1583" s="14" t="s">
        <v>168</v>
      </c>
      <c r="R1583" s="6" t="s">
        <v>3372</v>
      </c>
    </row>
    <row r="1584" spans="15:18" x14ac:dyDescent="0.3">
      <c r="O1584" s="421" t="s">
        <v>3414</v>
      </c>
      <c r="P1584" s="14" t="s">
        <v>3374</v>
      </c>
      <c r="Q1584" s="14" t="s">
        <v>168</v>
      </c>
      <c r="R1584" s="6" t="s">
        <v>3372</v>
      </c>
    </row>
    <row r="1585" spans="15:18" x14ac:dyDescent="0.3">
      <c r="O1585" s="421"/>
      <c r="P1585" s="14" t="s">
        <v>3375</v>
      </c>
      <c r="Q1585" s="14" t="s">
        <v>168</v>
      </c>
      <c r="R1585" s="6" t="s">
        <v>3372</v>
      </c>
    </row>
    <row r="1586" spans="15:18" x14ac:dyDescent="0.3">
      <c r="O1586" s="421"/>
      <c r="P1586" s="11" t="s">
        <v>3376</v>
      </c>
      <c r="Q1586" s="11" t="s">
        <v>2078</v>
      </c>
      <c r="R1586" s="4" t="s">
        <v>3378</v>
      </c>
    </row>
    <row r="1587" spans="15:18" x14ac:dyDescent="0.3">
      <c r="O1587" s="421"/>
      <c r="P1587" s="11" t="s">
        <v>3377</v>
      </c>
      <c r="Q1587" s="11" t="s">
        <v>2078</v>
      </c>
      <c r="R1587" s="4" t="s">
        <v>3378</v>
      </c>
    </row>
    <row r="1588" spans="15:18" x14ac:dyDescent="0.3">
      <c r="O1588" s="421"/>
      <c r="P1588" s="11" t="s">
        <v>3379</v>
      </c>
      <c r="Q1588" s="11" t="s">
        <v>424</v>
      </c>
      <c r="R1588" s="4" t="s">
        <v>3380</v>
      </c>
    </row>
    <row r="1589" spans="15:18" x14ac:dyDescent="0.3">
      <c r="O1589" s="421"/>
      <c r="P1589" s="11" t="s">
        <v>3381</v>
      </c>
      <c r="Q1589" s="14" t="s">
        <v>2070</v>
      </c>
      <c r="R1589" s="4" t="s">
        <v>3386</v>
      </c>
    </row>
    <row r="1590" spans="15:18" x14ac:dyDescent="0.3">
      <c r="O1590" s="421"/>
      <c r="P1590" s="11" t="s">
        <v>3382</v>
      </c>
      <c r="Q1590" s="14" t="s">
        <v>2070</v>
      </c>
      <c r="R1590" s="4" t="s">
        <v>3387</v>
      </c>
    </row>
    <row r="1591" spans="15:18" x14ac:dyDescent="0.3">
      <c r="O1591" s="421"/>
      <c r="P1591" s="11" t="s">
        <v>3383</v>
      </c>
      <c r="Q1591" s="14" t="s">
        <v>2070</v>
      </c>
      <c r="R1591" s="4" t="s">
        <v>3388</v>
      </c>
    </row>
    <row r="1592" spans="15:18" x14ac:dyDescent="0.3">
      <c r="O1592" s="421"/>
      <c r="P1592" s="11" t="s">
        <v>3384</v>
      </c>
      <c r="Q1592" s="14" t="s">
        <v>2070</v>
      </c>
      <c r="R1592" s="4" t="s">
        <v>3387</v>
      </c>
    </row>
    <row r="1593" spans="15:18" x14ac:dyDescent="0.3">
      <c r="O1593" s="421"/>
      <c r="P1593" s="11" t="s">
        <v>3385</v>
      </c>
      <c r="Q1593" s="14" t="s">
        <v>2070</v>
      </c>
      <c r="R1593" s="4" t="s">
        <v>3388</v>
      </c>
    </row>
    <row r="1594" spans="15:18" x14ac:dyDescent="0.3">
      <c r="O1594" s="421"/>
      <c r="P1594" s="11" t="s">
        <v>3389</v>
      </c>
      <c r="Q1594" s="11" t="s">
        <v>82</v>
      </c>
      <c r="R1594" s="4" t="s">
        <v>3396</v>
      </c>
    </row>
    <row r="1595" spans="15:18" x14ac:dyDescent="0.3">
      <c r="O1595" s="429"/>
      <c r="P1595" s="11" t="s">
        <v>3390</v>
      </c>
      <c r="Q1595" s="11" t="s">
        <v>82</v>
      </c>
      <c r="R1595" s="4" t="s">
        <v>3396</v>
      </c>
    </row>
    <row r="1596" spans="15:18" x14ac:dyDescent="0.3">
      <c r="O1596" s="421"/>
      <c r="P1596" s="11" t="s">
        <v>3391</v>
      </c>
      <c r="Q1596" s="11" t="s">
        <v>82</v>
      </c>
      <c r="R1596" s="4" t="s">
        <v>3397</v>
      </c>
    </row>
    <row r="1597" spans="15:18" x14ac:dyDescent="0.3">
      <c r="O1597" s="421"/>
      <c r="P1597" s="11" t="s">
        <v>3392</v>
      </c>
      <c r="Q1597" s="11" t="s">
        <v>82</v>
      </c>
      <c r="R1597" s="4" t="s">
        <v>3396</v>
      </c>
    </row>
    <row r="1598" spans="15:18" x14ac:dyDescent="0.3">
      <c r="O1598" s="421"/>
      <c r="P1598" s="11" t="s">
        <v>3393</v>
      </c>
      <c r="Q1598" s="11" t="s">
        <v>82</v>
      </c>
      <c r="R1598" s="4" t="s">
        <v>3397</v>
      </c>
    </row>
    <row r="1599" spans="15:18" x14ac:dyDescent="0.3">
      <c r="O1599" s="421"/>
      <c r="P1599" s="11" t="s">
        <v>3394</v>
      </c>
      <c r="Q1599" s="11" t="s">
        <v>82</v>
      </c>
      <c r="R1599" s="4" t="s">
        <v>3396</v>
      </c>
    </row>
    <row r="1600" spans="15:18" x14ac:dyDescent="0.3">
      <c r="O1600" s="421"/>
      <c r="P1600" s="11" t="s">
        <v>3395</v>
      </c>
      <c r="Q1600" s="11" t="s">
        <v>82</v>
      </c>
      <c r="R1600" s="4" t="s">
        <v>3397</v>
      </c>
    </row>
    <row r="1601" spans="15:18" x14ac:dyDescent="0.3">
      <c r="O1601" s="421"/>
      <c r="P1601" s="11" t="s">
        <v>3398</v>
      </c>
      <c r="Q1601" s="11" t="s">
        <v>3400</v>
      </c>
      <c r="R1601" s="4" t="s">
        <v>3401</v>
      </c>
    </row>
    <row r="1602" spans="15:18" x14ac:dyDescent="0.3">
      <c r="O1602" s="421"/>
      <c r="P1602" s="11" t="s">
        <v>3399</v>
      </c>
      <c r="Q1602" s="11" t="s">
        <v>3400</v>
      </c>
      <c r="R1602" s="4" t="s">
        <v>3402</v>
      </c>
    </row>
    <row r="1603" spans="15:18" x14ac:dyDescent="0.3">
      <c r="O1603" s="421"/>
      <c r="P1603" s="11" t="s">
        <v>3403</v>
      </c>
      <c r="Q1603" s="11" t="s">
        <v>424</v>
      </c>
      <c r="R1603" s="4" t="s">
        <v>3405</v>
      </c>
    </row>
    <row r="1604" spans="15:18" x14ac:dyDescent="0.3">
      <c r="O1604" s="421"/>
      <c r="P1604" s="11" t="s">
        <v>3404</v>
      </c>
      <c r="Q1604" s="11" t="s">
        <v>424</v>
      </c>
      <c r="R1604" s="4" t="s">
        <v>3387</v>
      </c>
    </row>
    <row r="1605" spans="15:18" x14ac:dyDescent="0.3">
      <c r="O1605" s="421"/>
      <c r="P1605" s="11" t="s">
        <v>3406</v>
      </c>
      <c r="Q1605" s="11" t="s">
        <v>2082</v>
      </c>
      <c r="R1605" s="4" t="s">
        <v>3408</v>
      </c>
    </row>
    <row r="1606" spans="15:18" x14ac:dyDescent="0.3">
      <c r="O1606" s="421"/>
      <c r="P1606" s="11" t="s">
        <v>3407</v>
      </c>
      <c r="Q1606" s="11" t="s">
        <v>2082</v>
      </c>
      <c r="R1606" s="4" t="s">
        <v>3409</v>
      </c>
    </row>
    <row r="1607" spans="15:18" x14ac:dyDescent="0.3">
      <c r="O1607" s="421"/>
      <c r="P1607" s="11" t="s">
        <v>3410</v>
      </c>
      <c r="Q1607" s="14" t="s">
        <v>2068</v>
      </c>
      <c r="R1607" s="4" t="s">
        <v>3412</v>
      </c>
    </row>
    <row r="1608" spans="15:18" ht="15" thickBot="1" x14ac:dyDescent="0.35">
      <c r="O1608" s="429"/>
      <c r="P1608" s="13" t="s">
        <v>3411</v>
      </c>
      <c r="Q1608" s="26" t="s">
        <v>2068</v>
      </c>
      <c r="R1608" s="8" t="s">
        <v>3412</v>
      </c>
    </row>
    <row r="1609" spans="15:18" ht="18.600000000000001" thickBot="1" x14ac:dyDescent="0.4">
      <c r="O1609" s="56" t="s">
        <v>3415</v>
      </c>
      <c r="P1609" s="53"/>
      <c r="Q1609" s="27"/>
      <c r="R1609" s="16"/>
    </row>
    <row r="1610" spans="15:18" x14ac:dyDescent="0.3">
      <c r="O1610" s="426" t="s">
        <v>3416</v>
      </c>
      <c r="P1610" s="14" t="s">
        <v>3417</v>
      </c>
      <c r="Q1610" s="14" t="s">
        <v>242</v>
      </c>
      <c r="R1610" s="6"/>
    </row>
    <row r="1611" spans="15:18" x14ac:dyDescent="0.3">
      <c r="O1611" s="421" t="s">
        <v>3424</v>
      </c>
      <c r="P1611" s="11" t="s">
        <v>3418</v>
      </c>
      <c r="Q1611" s="11" t="s">
        <v>82</v>
      </c>
      <c r="R1611" s="4"/>
    </row>
    <row r="1612" spans="15:18" x14ac:dyDescent="0.3">
      <c r="O1612" s="421"/>
      <c r="P1612" s="11" t="s">
        <v>3419</v>
      </c>
      <c r="Q1612" s="11" t="s">
        <v>3420</v>
      </c>
      <c r="R1612" s="4" t="s">
        <v>3421</v>
      </c>
    </row>
    <row r="1613" spans="15:18" ht="15" thickBot="1" x14ac:dyDescent="0.35">
      <c r="O1613" s="429" t="s">
        <v>3423</v>
      </c>
      <c r="P1613" s="13" t="s">
        <v>3422</v>
      </c>
      <c r="Q1613" s="13" t="s">
        <v>82</v>
      </c>
      <c r="R1613" s="8"/>
    </row>
    <row r="1614" spans="15:18" ht="18.600000000000001" thickBot="1" x14ac:dyDescent="0.4">
      <c r="O1614" s="56" t="s">
        <v>3425</v>
      </c>
      <c r="P1614" s="53"/>
      <c r="Q1614" s="27"/>
      <c r="R1614" s="16"/>
    </row>
    <row r="1615" spans="15:18" x14ac:dyDescent="0.3">
      <c r="O1615" s="426" t="s">
        <v>3429</v>
      </c>
      <c r="P1615" s="14" t="s">
        <v>3426</v>
      </c>
      <c r="Q1615" s="14" t="s">
        <v>2079</v>
      </c>
      <c r="R1615" s="6"/>
    </row>
    <row r="1616" spans="15:18" x14ac:dyDescent="0.3">
      <c r="O1616" s="421" t="s">
        <v>3430</v>
      </c>
      <c r="P1616" s="11" t="s">
        <v>3427</v>
      </c>
      <c r="Q1616" s="14" t="s">
        <v>2079</v>
      </c>
      <c r="R1616" s="4"/>
    </row>
    <row r="1617" spans="15:18" x14ac:dyDescent="0.3">
      <c r="O1617" s="429" t="s">
        <v>3431</v>
      </c>
      <c r="P1617" s="11" t="s">
        <v>3428</v>
      </c>
      <c r="Q1617" s="14" t="s">
        <v>2079</v>
      </c>
      <c r="R1617" s="4"/>
    </row>
    <row r="1618" spans="15:18" ht="15" thickBot="1" x14ac:dyDescent="0.35">
      <c r="O1618" s="429"/>
      <c r="P1618" s="13"/>
      <c r="Q1618" s="13"/>
      <c r="R1618" s="8"/>
    </row>
    <row r="1619" spans="15:18" ht="18.600000000000001" thickBot="1" x14ac:dyDescent="0.4">
      <c r="O1619" s="56" t="s">
        <v>3432</v>
      </c>
      <c r="P1619" s="53"/>
      <c r="Q1619" s="27"/>
      <c r="R1619" s="16"/>
    </row>
    <row r="1620" spans="15:18" x14ac:dyDescent="0.3">
      <c r="O1620" s="426" t="s">
        <v>3441</v>
      </c>
      <c r="P1620" s="14" t="s">
        <v>3433</v>
      </c>
      <c r="Q1620" s="14" t="s">
        <v>98</v>
      </c>
      <c r="R1620" s="6" t="s">
        <v>3439</v>
      </c>
    </row>
    <row r="1621" spans="15:18" x14ac:dyDescent="0.3">
      <c r="O1621" s="420" t="s">
        <v>3486</v>
      </c>
      <c r="P1621" s="14" t="s">
        <v>3434</v>
      </c>
      <c r="Q1621" s="14" t="s">
        <v>98</v>
      </c>
      <c r="R1621" s="6" t="s">
        <v>3440</v>
      </c>
    </row>
    <row r="1622" spans="15:18" x14ac:dyDescent="0.3">
      <c r="O1622" s="429"/>
      <c r="P1622" s="14" t="s">
        <v>3435</v>
      </c>
      <c r="Q1622" s="14" t="s">
        <v>98</v>
      </c>
      <c r="R1622" s="6" t="s">
        <v>3439</v>
      </c>
    </row>
    <row r="1623" spans="15:18" x14ac:dyDescent="0.3">
      <c r="O1623" s="421"/>
      <c r="P1623" s="14" t="s">
        <v>3436</v>
      </c>
      <c r="Q1623" s="14" t="s">
        <v>98</v>
      </c>
      <c r="R1623" s="6" t="s">
        <v>3440</v>
      </c>
    </row>
    <row r="1624" spans="15:18" x14ac:dyDescent="0.3">
      <c r="O1624" s="421"/>
      <c r="P1624" s="14" t="s">
        <v>3437</v>
      </c>
      <c r="Q1624" s="14" t="s">
        <v>98</v>
      </c>
      <c r="R1624" s="6" t="s">
        <v>3439</v>
      </c>
    </row>
    <row r="1625" spans="15:18" x14ac:dyDescent="0.3">
      <c r="O1625" s="421"/>
      <c r="P1625" s="14" t="s">
        <v>3438</v>
      </c>
      <c r="Q1625" s="14" t="s">
        <v>98</v>
      </c>
      <c r="R1625" s="6" t="s">
        <v>3440</v>
      </c>
    </row>
    <row r="1626" spans="15:18" x14ac:dyDescent="0.3">
      <c r="O1626" s="421"/>
      <c r="P1626" s="11" t="s">
        <v>3442</v>
      </c>
      <c r="Q1626" s="11" t="s">
        <v>424</v>
      </c>
      <c r="R1626" s="4" t="s">
        <v>788</v>
      </c>
    </row>
    <row r="1627" spans="15:18" x14ac:dyDescent="0.3">
      <c r="O1627" s="421"/>
      <c r="P1627" s="11" t="s">
        <v>3443</v>
      </c>
      <c r="Q1627" s="11" t="s">
        <v>424</v>
      </c>
      <c r="R1627" s="4" t="s">
        <v>788</v>
      </c>
    </row>
    <row r="1628" spans="15:18" x14ac:dyDescent="0.3">
      <c r="O1628" s="421"/>
      <c r="P1628" s="11" t="s">
        <v>3444</v>
      </c>
      <c r="Q1628" s="11" t="s">
        <v>424</v>
      </c>
      <c r="R1628" s="4" t="s">
        <v>3446</v>
      </c>
    </row>
    <row r="1629" spans="15:18" x14ac:dyDescent="0.3">
      <c r="O1629" s="421"/>
      <c r="P1629" s="11" t="s">
        <v>3445</v>
      </c>
      <c r="Q1629" s="11" t="s">
        <v>424</v>
      </c>
      <c r="R1629" s="4" t="s">
        <v>3446</v>
      </c>
    </row>
    <row r="1630" spans="15:18" x14ac:dyDescent="0.3">
      <c r="O1630" s="421"/>
      <c r="P1630" s="11" t="s">
        <v>3447</v>
      </c>
      <c r="Q1630" s="11" t="s">
        <v>424</v>
      </c>
      <c r="R1630" s="4" t="s">
        <v>3449</v>
      </c>
    </row>
    <row r="1631" spans="15:18" x14ac:dyDescent="0.3">
      <c r="O1631" s="421"/>
      <c r="P1631" s="11" t="s">
        <v>3448</v>
      </c>
      <c r="Q1631" s="11" t="s">
        <v>424</v>
      </c>
      <c r="R1631" s="4" t="s">
        <v>3449</v>
      </c>
    </row>
    <row r="1632" spans="15:18" x14ac:dyDescent="0.3">
      <c r="O1632" s="421"/>
      <c r="P1632" s="11" t="s">
        <v>3450</v>
      </c>
      <c r="Q1632" s="11" t="s">
        <v>424</v>
      </c>
      <c r="R1632" s="4" t="s">
        <v>3452</v>
      </c>
    </row>
    <row r="1633" spans="15:18" x14ac:dyDescent="0.3">
      <c r="O1633" s="421"/>
      <c r="P1633" s="11" t="s">
        <v>3451</v>
      </c>
      <c r="Q1633" s="11" t="s">
        <v>424</v>
      </c>
      <c r="R1633" s="4" t="s">
        <v>3452</v>
      </c>
    </row>
    <row r="1634" spans="15:18" x14ac:dyDescent="0.3">
      <c r="O1634" s="421"/>
      <c r="P1634" s="11" t="s">
        <v>3453</v>
      </c>
      <c r="Q1634" s="11" t="s">
        <v>3465</v>
      </c>
      <c r="R1634" s="4" t="s">
        <v>788</v>
      </c>
    </row>
    <row r="1635" spans="15:18" x14ac:dyDescent="0.3">
      <c r="O1635" s="421"/>
      <c r="P1635" s="11" t="s">
        <v>3454</v>
      </c>
      <c r="Q1635" s="11" t="s">
        <v>3465</v>
      </c>
      <c r="R1635" s="4" t="s">
        <v>788</v>
      </c>
    </row>
    <row r="1636" spans="15:18" x14ac:dyDescent="0.3">
      <c r="O1636" s="421"/>
      <c r="P1636" s="11" t="s">
        <v>3455</v>
      </c>
      <c r="Q1636" s="11" t="s">
        <v>3465</v>
      </c>
      <c r="R1636" s="4" t="s">
        <v>788</v>
      </c>
    </row>
    <row r="1637" spans="15:18" x14ac:dyDescent="0.3">
      <c r="O1637" s="421"/>
      <c r="P1637" s="11" t="s">
        <v>3456</v>
      </c>
      <c r="Q1637" s="11" t="s">
        <v>3465</v>
      </c>
      <c r="R1637" s="4" t="s">
        <v>788</v>
      </c>
    </row>
    <row r="1638" spans="15:18" x14ac:dyDescent="0.3">
      <c r="O1638" s="421"/>
      <c r="P1638" s="11" t="s">
        <v>3457</v>
      </c>
      <c r="Q1638" s="11" t="s">
        <v>3465</v>
      </c>
      <c r="R1638" s="4" t="s">
        <v>3446</v>
      </c>
    </row>
    <row r="1639" spans="15:18" x14ac:dyDescent="0.3">
      <c r="O1639" s="421"/>
      <c r="P1639" s="11" t="s">
        <v>3458</v>
      </c>
      <c r="Q1639" s="11" t="s">
        <v>3465</v>
      </c>
      <c r="R1639" s="4" t="s">
        <v>3446</v>
      </c>
    </row>
    <row r="1640" spans="15:18" x14ac:dyDescent="0.3">
      <c r="O1640" s="421"/>
      <c r="P1640" s="11" t="s">
        <v>3459</v>
      </c>
      <c r="Q1640" s="11" t="s">
        <v>3465</v>
      </c>
      <c r="R1640" s="4" t="s">
        <v>3446</v>
      </c>
    </row>
    <row r="1641" spans="15:18" x14ac:dyDescent="0.3">
      <c r="O1641" s="421"/>
      <c r="P1641" s="11" t="s">
        <v>3460</v>
      </c>
      <c r="Q1641" s="11" t="s">
        <v>3465</v>
      </c>
      <c r="R1641" s="4" t="s">
        <v>3446</v>
      </c>
    </row>
    <row r="1642" spans="15:18" x14ac:dyDescent="0.3">
      <c r="O1642" s="421"/>
      <c r="P1642" s="11" t="s">
        <v>3461</v>
      </c>
      <c r="Q1642" s="11" t="s">
        <v>3465</v>
      </c>
      <c r="R1642" s="4" t="s">
        <v>3449</v>
      </c>
    </row>
    <row r="1643" spans="15:18" x14ac:dyDescent="0.3">
      <c r="O1643" s="421"/>
      <c r="P1643" s="11" t="s">
        <v>3462</v>
      </c>
      <c r="Q1643" s="11" t="s">
        <v>3465</v>
      </c>
      <c r="R1643" s="4" t="s">
        <v>3449</v>
      </c>
    </row>
    <row r="1644" spans="15:18" x14ac:dyDescent="0.3">
      <c r="O1644" s="421"/>
      <c r="P1644" s="11" t="s">
        <v>3463</v>
      </c>
      <c r="Q1644" s="11" t="s">
        <v>3465</v>
      </c>
      <c r="R1644" s="4" t="s">
        <v>3449</v>
      </c>
    </row>
    <row r="1645" spans="15:18" x14ac:dyDescent="0.3">
      <c r="O1645" s="421"/>
      <c r="P1645" s="11" t="s">
        <v>3464</v>
      </c>
      <c r="Q1645" s="11" t="s">
        <v>3465</v>
      </c>
      <c r="R1645" s="4" t="s">
        <v>3449</v>
      </c>
    </row>
    <row r="1646" spans="15:18" x14ac:dyDescent="0.3">
      <c r="O1646" s="421"/>
      <c r="P1646" s="11" t="s">
        <v>3466</v>
      </c>
      <c r="Q1646" s="11" t="s">
        <v>3465</v>
      </c>
      <c r="R1646" s="4" t="s">
        <v>3452</v>
      </c>
    </row>
    <row r="1647" spans="15:18" x14ac:dyDescent="0.3">
      <c r="O1647" s="421"/>
      <c r="P1647" s="11" t="s">
        <v>3467</v>
      </c>
      <c r="Q1647" s="11" t="s">
        <v>3465</v>
      </c>
      <c r="R1647" s="4" t="s">
        <v>3452</v>
      </c>
    </row>
    <row r="1648" spans="15:18" x14ac:dyDescent="0.3">
      <c r="O1648" s="429"/>
      <c r="P1648" s="11" t="s">
        <v>3468</v>
      </c>
      <c r="Q1648" s="11" t="s">
        <v>3465</v>
      </c>
      <c r="R1648" s="4" t="s">
        <v>3452</v>
      </c>
    </row>
    <row r="1649" spans="15:18" x14ac:dyDescent="0.3">
      <c r="O1649" s="421"/>
      <c r="P1649" s="11" t="s">
        <v>3469</v>
      </c>
      <c r="Q1649" s="11" t="s">
        <v>3465</v>
      </c>
      <c r="R1649" s="4" t="s">
        <v>3452</v>
      </c>
    </row>
    <row r="1650" spans="15:18" x14ac:dyDescent="0.3">
      <c r="O1650" s="421"/>
      <c r="P1650" s="11" t="s">
        <v>3470</v>
      </c>
      <c r="Q1650" s="11" t="s">
        <v>3465</v>
      </c>
      <c r="R1650" s="4" t="s">
        <v>788</v>
      </c>
    </row>
    <row r="1651" spans="15:18" x14ac:dyDescent="0.3">
      <c r="O1651" s="421"/>
      <c r="P1651" s="11" t="s">
        <v>3471</v>
      </c>
      <c r="Q1651" s="11" t="s">
        <v>3465</v>
      </c>
      <c r="R1651" s="4" t="s">
        <v>788</v>
      </c>
    </row>
    <row r="1652" spans="15:18" x14ac:dyDescent="0.3">
      <c r="O1652" s="421"/>
      <c r="P1652" s="11" t="s">
        <v>3472</v>
      </c>
      <c r="Q1652" s="11" t="s">
        <v>3465</v>
      </c>
      <c r="R1652" s="4" t="s">
        <v>788</v>
      </c>
    </row>
    <row r="1653" spans="15:18" x14ac:dyDescent="0.3">
      <c r="O1653" s="421"/>
      <c r="P1653" s="11" t="s">
        <v>3473</v>
      </c>
      <c r="Q1653" s="11" t="s">
        <v>3465</v>
      </c>
      <c r="R1653" s="4" t="s">
        <v>788</v>
      </c>
    </row>
    <row r="1654" spans="15:18" x14ac:dyDescent="0.3">
      <c r="O1654" s="421"/>
      <c r="P1654" s="11" t="s">
        <v>3474</v>
      </c>
      <c r="Q1654" s="11" t="s">
        <v>3465</v>
      </c>
      <c r="R1654" s="4" t="s">
        <v>3446</v>
      </c>
    </row>
    <row r="1655" spans="15:18" x14ac:dyDescent="0.3">
      <c r="O1655" s="421"/>
      <c r="P1655" s="11" t="s">
        <v>3475</v>
      </c>
      <c r="Q1655" s="11" t="s">
        <v>3465</v>
      </c>
      <c r="R1655" s="4" t="s">
        <v>3446</v>
      </c>
    </row>
    <row r="1656" spans="15:18" x14ac:dyDescent="0.3">
      <c r="O1656" s="421"/>
      <c r="P1656" s="11" t="s">
        <v>3476</v>
      </c>
      <c r="Q1656" s="11" t="s">
        <v>3465</v>
      </c>
      <c r="R1656" s="4" t="s">
        <v>3446</v>
      </c>
    </row>
    <row r="1657" spans="15:18" x14ac:dyDescent="0.3">
      <c r="O1657" s="421"/>
      <c r="P1657" s="11" t="s">
        <v>3477</v>
      </c>
      <c r="Q1657" s="11" t="s">
        <v>3465</v>
      </c>
      <c r="R1657" s="4" t="s">
        <v>3446</v>
      </c>
    </row>
    <row r="1658" spans="15:18" x14ac:dyDescent="0.3">
      <c r="O1658" s="421"/>
      <c r="P1658" s="11" t="s">
        <v>3478</v>
      </c>
      <c r="Q1658" s="11" t="s">
        <v>3465</v>
      </c>
      <c r="R1658" s="4" t="s">
        <v>3449</v>
      </c>
    </row>
    <row r="1659" spans="15:18" x14ac:dyDescent="0.3">
      <c r="O1659" s="421"/>
      <c r="P1659" s="11" t="s">
        <v>3479</v>
      </c>
      <c r="Q1659" s="11" t="s">
        <v>3465</v>
      </c>
      <c r="R1659" s="4" t="s">
        <v>3449</v>
      </c>
    </row>
    <row r="1660" spans="15:18" x14ac:dyDescent="0.3">
      <c r="O1660" s="421"/>
      <c r="P1660" s="11" t="s">
        <v>3480</v>
      </c>
      <c r="Q1660" s="11" t="s">
        <v>3465</v>
      </c>
      <c r="R1660" s="4" t="s">
        <v>3449</v>
      </c>
    </row>
    <row r="1661" spans="15:18" x14ac:dyDescent="0.3">
      <c r="O1661" s="421"/>
      <c r="P1661" s="11" t="s">
        <v>3481</v>
      </c>
      <c r="Q1661" s="11" t="s">
        <v>3465</v>
      </c>
      <c r="R1661" s="4" t="s">
        <v>3449</v>
      </c>
    </row>
    <row r="1662" spans="15:18" x14ac:dyDescent="0.3">
      <c r="O1662" s="421"/>
      <c r="P1662" s="11" t="s">
        <v>3482</v>
      </c>
      <c r="Q1662" s="11" t="s">
        <v>3465</v>
      </c>
      <c r="R1662" s="4" t="s">
        <v>3452</v>
      </c>
    </row>
    <row r="1663" spans="15:18" x14ac:dyDescent="0.3">
      <c r="O1663" s="421"/>
      <c r="P1663" s="11" t="s">
        <v>3483</v>
      </c>
      <c r="Q1663" s="11" t="s">
        <v>3465</v>
      </c>
      <c r="R1663" s="4" t="s">
        <v>3452</v>
      </c>
    </row>
    <row r="1664" spans="15:18" x14ac:dyDescent="0.3">
      <c r="O1664" s="421"/>
      <c r="P1664" s="11" t="s">
        <v>3484</v>
      </c>
      <c r="Q1664" s="11" t="s">
        <v>3465</v>
      </c>
      <c r="R1664" s="4" t="s">
        <v>3452</v>
      </c>
    </row>
    <row r="1665" spans="15:18" ht="15" thickBot="1" x14ac:dyDescent="0.35">
      <c r="O1665" s="429"/>
      <c r="P1665" s="13" t="s">
        <v>3485</v>
      </c>
      <c r="Q1665" s="13" t="s">
        <v>3465</v>
      </c>
      <c r="R1665" s="8" t="s">
        <v>3452</v>
      </c>
    </row>
    <row r="1666" spans="15:18" ht="18.600000000000001" thickBot="1" x14ac:dyDescent="0.4">
      <c r="O1666" s="56" t="s">
        <v>3487</v>
      </c>
      <c r="P1666" s="53"/>
      <c r="Q1666" s="27"/>
      <c r="R1666" s="16"/>
    </row>
    <row r="1667" spans="15:18" x14ac:dyDescent="0.3">
      <c r="O1667" s="426" t="s">
        <v>3495</v>
      </c>
      <c r="P1667" s="14" t="s">
        <v>3488</v>
      </c>
      <c r="Q1667" s="14" t="s">
        <v>2077</v>
      </c>
      <c r="R1667" s="6" t="s">
        <v>3490</v>
      </c>
    </row>
    <row r="1668" spans="15:18" x14ac:dyDescent="0.3">
      <c r="O1668" s="421" t="s">
        <v>3496</v>
      </c>
      <c r="P1668" s="11" t="s">
        <v>3489</v>
      </c>
      <c r="Q1668" s="14" t="s">
        <v>2077</v>
      </c>
      <c r="R1668" s="4"/>
    </row>
    <row r="1669" spans="15:18" x14ac:dyDescent="0.3">
      <c r="O1669" s="421" t="s">
        <v>3497</v>
      </c>
      <c r="P1669" s="11" t="s">
        <v>3491</v>
      </c>
      <c r="Q1669" s="14" t="s">
        <v>2077</v>
      </c>
      <c r="R1669" s="6" t="s">
        <v>3490</v>
      </c>
    </row>
    <row r="1670" spans="15:18" ht="15" thickBot="1" x14ac:dyDescent="0.35">
      <c r="O1670" s="429"/>
      <c r="P1670" s="13" t="s">
        <v>3492</v>
      </c>
      <c r="Q1670" s="13" t="s">
        <v>3493</v>
      </c>
      <c r="R1670" s="8" t="s">
        <v>3494</v>
      </c>
    </row>
    <row r="1671" spans="15:18" ht="18.600000000000001" thickBot="1" x14ac:dyDescent="0.4">
      <c r="O1671" s="56" t="s">
        <v>3498</v>
      </c>
      <c r="P1671" s="53"/>
      <c r="Q1671" s="27"/>
      <c r="R1671" s="16"/>
    </row>
    <row r="1672" spans="15:18" x14ac:dyDescent="0.3">
      <c r="O1672" s="426" t="s">
        <v>3501</v>
      </c>
      <c r="P1672" s="14" t="s">
        <v>3499</v>
      </c>
      <c r="Q1672" s="14" t="s">
        <v>2064</v>
      </c>
      <c r="R1672" s="6" t="s">
        <v>3500</v>
      </c>
    </row>
    <row r="1673" spans="15:18" x14ac:dyDescent="0.3">
      <c r="O1673" s="421" t="s">
        <v>3502</v>
      </c>
      <c r="P1673" s="11"/>
      <c r="Q1673" s="11"/>
      <c r="R1673" s="4"/>
    </row>
    <row r="1674" spans="15:18" ht="15" thickBot="1" x14ac:dyDescent="0.35">
      <c r="O1674" s="429"/>
      <c r="P1674" s="13"/>
      <c r="Q1674" s="13"/>
      <c r="R1674" s="8"/>
    </row>
    <row r="1675" spans="15:18" ht="18.600000000000001" thickBot="1" x14ac:dyDescent="0.4">
      <c r="O1675" s="56" t="s">
        <v>3503</v>
      </c>
      <c r="P1675" s="53"/>
      <c r="Q1675" s="27"/>
      <c r="R1675" s="16"/>
    </row>
    <row r="1676" spans="15:18" x14ac:dyDescent="0.3">
      <c r="O1676" s="426" t="s">
        <v>3533</v>
      </c>
      <c r="P1676" s="14" t="s">
        <v>3504</v>
      </c>
      <c r="Q1676" s="14" t="s">
        <v>424</v>
      </c>
      <c r="R1676" s="6" t="s">
        <v>3506</v>
      </c>
    </row>
    <row r="1677" spans="15:18" x14ac:dyDescent="0.3">
      <c r="O1677" s="421" t="s">
        <v>3534</v>
      </c>
      <c r="P1677" s="11" t="s">
        <v>3505</v>
      </c>
      <c r="Q1677" s="14" t="s">
        <v>424</v>
      </c>
      <c r="R1677" s="6" t="s">
        <v>3507</v>
      </c>
    </row>
    <row r="1678" spans="15:18" x14ac:dyDescent="0.3">
      <c r="O1678" s="421"/>
      <c r="P1678" s="11" t="s">
        <v>3508</v>
      </c>
      <c r="Q1678" s="14" t="s">
        <v>424</v>
      </c>
      <c r="R1678" s="6" t="s">
        <v>3521</v>
      </c>
    </row>
    <row r="1679" spans="15:18" x14ac:dyDescent="0.3">
      <c r="O1679" s="421"/>
      <c r="P1679" s="11" t="s">
        <v>3509</v>
      </c>
      <c r="Q1679" s="14" t="s">
        <v>424</v>
      </c>
      <c r="R1679" s="6" t="s">
        <v>3510</v>
      </c>
    </row>
    <row r="1680" spans="15:18" x14ac:dyDescent="0.3">
      <c r="O1680" s="421"/>
      <c r="P1680" s="11" t="s">
        <v>3511</v>
      </c>
      <c r="Q1680" s="14" t="s">
        <v>424</v>
      </c>
      <c r="R1680" s="6" t="s">
        <v>3512</v>
      </c>
    </row>
    <row r="1681" spans="15:18" x14ac:dyDescent="0.3">
      <c r="O1681" s="421"/>
      <c r="P1681" s="11" t="s">
        <v>3513</v>
      </c>
      <c r="Q1681" s="14" t="s">
        <v>424</v>
      </c>
      <c r="R1681" s="6" t="s">
        <v>3514</v>
      </c>
    </row>
    <row r="1682" spans="15:18" x14ac:dyDescent="0.3">
      <c r="O1682" s="421"/>
      <c r="P1682" s="11" t="s">
        <v>3515</v>
      </c>
      <c r="Q1682" s="14" t="s">
        <v>424</v>
      </c>
      <c r="R1682" s="6" t="s">
        <v>3516</v>
      </c>
    </row>
    <row r="1683" spans="15:18" x14ac:dyDescent="0.3">
      <c r="O1683" s="421"/>
      <c r="P1683" s="11" t="s">
        <v>3517</v>
      </c>
      <c r="Q1683" s="14" t="s">
        <v>424</v>
      </c>
      <c r="R1683" s="6" t="s">
        <v>3518</v>
      </c>
    </row>
    <row r="1684" spans="15:18" x14ac:dyDescent="0.3">
      <c r="O1684" s="429"/>
      <c r="P1684" s="13" t="s">
        <v>3519</v>
      </c>
      <c r="Q1684" s="14" t="s">
        <v>424</v>
      </c>
      <c r="R1684" s="6" t="s">
        <v>3520</v>
      </c>
    </row>
    <row r="1685" spans="15:18" x14ac:dyDescent="0.3">
      <c r="O1685" s="421"/>
      <c r="P1685" s="11" t="s">
        <v>3522</v>
      </c>
      <c r="Q1685" s="14" t="s">
        <v>2077</v>
      </c>
      <c r="R1685" s="4" t="s">
        <v>3524</v>
      </c>
    </row>
    <row r="1686" spans="15:18" x14ac:dyDescent="0.3">
      <c r="O1686" s="421"/>
      <c r="P1686" s="11" t="s">
        <v>3526</v>
      </c>
      <c r="Q1686" s="14" t="s">
        <v>2077</v>
      </c>
      <c r="R1686" s="4" t="s">
        <v>3525</v>
      </c>
    </row>
    <row r="1687" spans="15:18" x14ac:dyDescent="0.3">
      <c r="O1687" s="421"/>
      <c r="P1687" s="11" t="s">
        <v>3527</v>
      </c>
      <c r="Q1687" s="14" t="s">
        <v>2077</v>
      </c>
      <c r="R1687" s="4" t="s">
        <v>3528</v>
      </c>
    </row>
    <row r="1688" spans="15:18" x14ac:dyDescent="0.3">
      <c r="O1688" s="421"/>
      <c r="P1688" s="11" t="s">
        <v>3529</v>
      </c>
      <c r="Q1688" s="14" t="s">
        <v>2077</v>
      </c>
      <c r="R1688" s="4" t="s">
        <v>3530</v>
      </c>
    </row>
    <row r="1689" spans="15:18" ht="15" thickBot="1" x14ac:dyDescent="0.35">
      <c r="O1689" s="429"/>
      <c r="P1689" s="13" t="s">
        <v>3531</v>
      </c>
      <c r="Q1689" s="26" t="s">
        <v>424</v>
      </c>
      <c r="R1689" s="114" t="s">
        <v>3532</v>
      </c>
    </row>
    <row r="1690" spans="15:18" ht="18.600000000000001" thickBot="1" x14ac:dyDescent="0.4">
      <c r="O1690" s="56" t="s">
        <v>3535</v>
      </c>
      <c r="P1690" s="53"/>
      <c r="Q1690" s="27"/>
      <c r="R1690" s="16"/>
    </row>
    <row r="1691" spans="15:18" x14ac:dyDescent="0.3">
      <c r="O1691" s="426" t="s">
        <v>3548</v>
      </c>
      <c r="P1691" s="14" t="s">
        <v>3536</v>
      </c>
      <c r="Q1691" s="14" t="s">
        <v>2078</v>
      </c>
      <c r="R1691" s="6"/>
    </row>
    <row r="1692" spans="15:18" x14ac:dyDescent="0.3">
      <c r="O1692" s="421" t="s">
        <v>3549</v>
      </c>
      <c r="P1692" s="11" t="s">
        <v>3537</v>
      </c>
      <c r="Q1692" s="14" t="s">
        <v>2079</v>
      </c>
      <c r="R1692" s="4" t="s">
        <v>3543</v>
      </c>
    </row>
    <row r="1693" spans="15:18" x14ac:dyDescent="0.3">
      <c r="O1693" s="420" t="s">
        <v>3550</v>
      </c>
      <c r="P1693" s="11" t="s">
        <v>3538</v>
      </c>
      <c r="Q1693" s="14" t="s">
        <v>2079</v>
      </c>
      <c r="R1693" s="4" t="s">
        <v>3544</v>
      </c>
    </row>
    <row r="1694" spans="15:18" x14ac:dyDescent="0.3">
      <c r="O1694" s="421"/>
      <c r="P1694" s="11" t="s">
        <v>3539</v>
      </c>
      <c r="Q1694" s="14" t="s">
        <v>3541</v>
      </c>
      <c r="R1694" s="4" t="s">
        <v>3545</v>
      </c>
    </row>
    <row r="1695" spans="15:18" x14ac:dyDescent="0.3">
      <c r="O1695" s="421"/>
      <c r="P1695" s="11" t="s">
        <v>3540</v>
      </c>
      <c r="Q1695" s="14" t="s">
        <v>3541</v>
      </c>
      <c r="R1695" s="4" t="s">
        <v>3546</v>
      </c>
    </row>
    <row r="1696" spans="15:18" ht="15" thickBot="1" x14ac:dyDescent="0.35">
      <c r="O1696" s="429"/>
      <c r="P1696" s="13" t="s">
        <v>3542</v>
      </c>
      <c r="Q1696" s="26" t="s">
        <v>3541</v>
      </c>
      <c r="R1696" s="8" t="s">
        <v>3547</v>
      </c>
    </row>
    <row r="1697" spans="15:18" ht="18.600000000000001" thickBot="1" x14ac:dyDescent="0.4">
      <c r="O1697" s="56" t="s">
        <v>3564</v>
      </c>
      <c r="P1697" s="53"/>
      <c r="Q1697" s="27"/>
      <c r="R1697" s="16"/>
    </row>
    <row r="1698" spans="15:18" x14ac:dyDescent="0.3">
      <c r="O1698" s="426" t="s">
        <v>3565</v>
      </c>
      <c r="P1698" s="14" t="s">
        <v>3566</v>
      </c>
      <c r="Q1698" s="14" t="s">
        <v>15</v>
      </c>
      <c r="R1698" s="6" t="s">
        <v>3567</v>
      </c>
    </row>
    <row r="1699" spans="15:18" x14ac:dyDescent="0.3">
      <c r="O1699" s="421" t="s">
        <v>3573</v>
      </c>
      <c r="P1699" s="11" t="s">
        <v>3568</v>
      </c>
      <c r="Q1699" s="13" t="s">
        <v>82</v>
      </c>
      <c r="R1699" s="4"/>
    </row>
    <row r="1700" spans="15:18" x14ac:dyDescent="0.3">
      <c r="O1700" s="429" t="s">
        <v>3572</v>
      </c>
      <c r="P1700" s="11" t="s">
        <v>3569</v>
      </c>
      <c r="Q1700" s="13" t="s">
        <v>82</v>
      </c>
      <c r="R1700" s="8"/>
    </row>
    <row r="1701" spans="15:18" x14ac:dyDescent="0.3">
      <c r="O1701" s="421"/>
      <c r="P1701" s="11" t="s">
        <v>3570</v>
      </c>
      <c r="Q1701" s="13" t="s">
        <v>82</v>
      </c>
      <c r="R1701" s="4"/>
    </row>
    <row r="1702" spans="15:18" ht="15" thickBot="1" x14ac:dyDescent="0.35">
      <c r="O1702" s="429"/>
      <c r="P1702" s="13" t="s">
        <v>3571</v>
      </c>
      <c r="Q1702" s="13" t="s">
        <v>82</v>
      </c>
      <c r="R1702" s="8"/>
    </row>
    <row r="1703" spans="15:18" ht="18.600000000000001" thickBot="1" x14ac:dyDescent="0.4">
      <c r="O1703" s="56" t="s">
        <v>3575</v>
      </c>
      <c r="P1703" s="53"/>
      <c r="Q1703" s="27"/>
      <c r="R1703" s="16"/>
    </row>
    <row r="1704" spans="15:18" x14ac:dyDescent="0.3">
      <c r="O1704" s="426" t="s">
        <v>3589</v>
      </c>
      <c r="P1704" s="14" t="s">
        <v>3576</v>
      </c>
      <c r="Q1704" s="14" t="s">
        <v>2079</v>
      </c>
      <c r="R1704" s="6" t="s">
        <v>3580</v>
      </c>
    </row>
    <row r="1705" spans="15:18" x14ac:dyDescent="0.3">
      <c r="O1705" s="421" t="s">
        <v>3590</v>
      </c>
      <c r="P1705" s="11" t="s">
        <v>3577</v>
      </c>
      <c r="Q1705" s="14" t="s">
        <v>2079</v>
      </c>
      <c r="R1705" s="6" t="s">
        <v>3579</v>
      </c>
    </row>
    <row r="1706" spans="15:18" x14ac:dyDescent="0.3">
      <c r="O1706" s="421"/>
      <c r="P1706" s="11" t="s">
        <v>3578</v>
      </c>
      <c r="Q1706" s="14" t="s">
        <v>2079</v>
      </c>
      <c r="R1706" s="6" t="s">
        <v>3581</v>
      </c>
    </row>
    <row r="1707" spans="15:18" x14ac:dyDescent="0.3">
      <c r="O1707" s="421"/>
      <c r="P1707" s="11" t="s">
        <v>3582</v>
      </c>
      <c r="Q1707" s="13" t="s">
        <v>82</v>
      </c>
      <c r="R1707" s="4" t="s">
        <v>3583</v>
      </c>
    </row>
    <row r="1708" spans="15:18" x14ac:dyDescent="0.3">
      <c r="O1708" s="421"/>
      <c r="P1708" s="11" t="s">
        <v>3584</v>
      </c>
      <c r="Q1708" s="13" t="s">
        <v>82</v>
      </c>
      <c r="R1708" s="4" t="s">
        <v>3585</v>
      </c>
    </row>
    <row r="1709" spans="15:18" x14ac:dyDescent="0.3">
      <c r="O1709" s="421"/>
      <c r="P1709" s="11" t="s">
        <v>3586</v>
      </c>
      <c r="Q1709" s="13" t="s">
        <v>82</v>
      </c>
      <c r="R1709" s="4" t="s">
        <v>3587</v>
      </c>
    </row>
    <row r="1710" spans="15:18" ht="15" thickBot="1" x14ac:dyDescent="0.35">
      <c r="O1710" s="429"/>
      <c r="P1710" s="13" t="s">
        <v>3588</v>
      </c>
      <c r="Q1710" s="13" t="s">
        <v>82</v>
      </c>
      <c r="R1710" s="8" t="s">
        <v>3583</v>
      </c>
    </row>
    <row r="1711" spans="15:18" ht="18.600000000000001" thickBot="1" x14ac:dyDescent="0.4">
      <c r="O1711" s="56" t="s">
        <v>3591</v>
      </c>
      <c r="P1711" s="53"/>
      <c r="Q1711" s="27"/>
      <c r="R1711" s="16"/>
    </row>
    <row r="1712" spans="15:18" x14ac:dyDescent="0.3">
      <c r="O1712" s="426" t="s">
        <v>3595</v>
      </c>
      <c r="P1712" s="14" t="s">
        <v>3592</v>
      </c>
      <c r="Q1712" s="14" t="s">
        <v>3596</v>
      </c>
      <c r="R1712" s="6" t="s">
        <v>3593</v>
      </c>
    </row>
    <row r="1713" spans="15:18" x14ac:dyDescent="0.3">
      <c r="O1713" s="421" t="s">
        <v>3594</v>
      </c>
      <c r="P1713" s="11"/>
      <c r="Q1713" s="11"/>
      <c r="R1713" s="4"/>
    </row>
    <row r="1714" spans="15:18" ht="15" thickBot="1" x14ac:dyDescent="0.35">
      <c r="O1714" s="429"/>
      <c r="P1714" s="13"/>
      <c r="Q1714" s="13"/>
      <c r="R1714" s="8"/>
    </row>
    <row r="1715" spans="15:18" ht="18.600000000000001" thickBot="1" x14ac:dyDescent="0.4">
      <c r="O1715" s="56" t="s">
        <v>3597</v>
      </c>
      <c r="P1715" s="53"/>
      <c r="Q1715" s="27"/>
      <c r="R1715" s="16"/>
    </row>
    <row r="1716" spans="15:18" x14ac:dyDescent="0.3">
      <c r="O1716" s="426" t="s">
        <v>3598</v>
      </c>
      <c r="P1716" s="14" t="s">
        <v>3599</v>
      </c>
      <c r="Q1716" s="14" t="s">
        <v>3600</v>
      </c>
      <c r="R1716" s="6" t="s">
        <v>3601</v>
      </c>
    </row>
    <row r="1717" spans="15:18" x14ac:dyDescent="0.3">
      <c r="O1717" s="421" t="s">
        <v>3604</v>
      </c>
      <c r="P1717" s="11" t="s">
        <v>3602</v>
      </c>
      <c r="Q1717" s="14" t="s">
        <v>3600</v>
      </c>
      <c r="R1717" s="6" t="s">
        <v>3603</v>
      </c>
    </row>
    <row r="1718" spans="15:18" ht="15" thickBot="1" x14ac:dyDescent="0.35">
      <c r="O1718" s="429"/>
      <c r="P1718" s="13"/>
      <c r="Q1718" s="13"/>
      <c r="R1718" s="8"/>
    </row>
    <row r="1719" spans="15:18" ht="18.600000000000001" thickBot="1" x14ac:dyDescent="0.4">
      <c r="O1719" s="56" t="s">
        <v>3605</v>
      </c>
      <c r="P1719" s="53"/>
      <c r="Q1719" s="27"/>
      <c r="R1719" s="16"/>
    </row>
    <row r="1720" spans="15:18" x14ac:dyDescent="0.3">
      <c r="O1720" s="426" t="s">
        <v>3614</v>
      </c>
      <c r="P1720" s="14" t="s">
        <v>3606</v>
      </c>
      <c r="Q1720" s="14" t="s">
        <v>424</v>
      </c>
      <c r="R1720" s="6" t="s">
        <v>3610</v>
      </c>
    </row>
    <row r="1721" spans="15:18" x14ac:dyDescent="0.3">
      <c r="O1721" s="421" t="s">
        <v>3615</v>
      </c>
      <c r="P1721" s="11" t="s">
        <v>3607</v>
      </c>
      <c r="Q1721" s="14" t="s">
        <v>424</v>
      </c>
      <c r="R1721" s="6" t="s">
        <v>3612</v>
      </c>
    </row>
    <row r="1722" spans="15:18" x14ac:dyDescent="0.3">
      <c r="O1722" s="421"/>
      <c r="P1722" s="11" t="s">
        <v>3608</v>
      </c>
      <c r="Q1722" s="14" t="s">
        <v>424</v>
      </c>
      <c r="R1722" s="6" t="s">
        <v>3611</v>
      </c>
    </row>
    <row r="1723" spans="15:18" x14ac:dyDescent="0.3">
      <c r="O1723" s="429"/>
      <c r="P1723" s="13" t="s">
        <v>3609</v>
      </c>
      <c r="Q1723" s="26" t="s">
        <v>424</v>
      </c>
      <c r="R1723" s="114" t="s">
        <v>3613</v>
      </c>
    </row>
  </sheetData>
  <hyperlinks>
    <hyperlink ref="O798" r:id="rId1" xr:uid="{00000000-0004-0000-0800-000000000000}"/>
    <hyperlink ref="O827" r:id="rId2" xr:uid="{00000000-0004-0000-0800-000001000000}"/>
    <hyperlink ref="O849" r:id="rId3" xr:uid="{00000000-0004-0000-0800-000002000000}"/>
    <hyperlink ref="O845" r:id="rId4" xr:uid="{00000000-0004-0000-0800-000003000000}"/>
    <hyperlink ref="O841" r:id="rId5" xr:uid="{00000000-0004-0000-0800-000004000000}"/>
    <hyperlink ref="O834" r:id="rId6" xr:uid="{00000000-0004-0000-0800-000005000000}"/>
    <hyperlink ref="O823" r:id="rId7" xr:uid="{00000000-0004-0000-0800-000006000000}"/>
    <hyperlink ref="O805" r:id="rId8" location="products" xr:uid="{00000000-0004-0000-0800-000007000000}"/>
    <hyperlink ref="O816" r:id="rId9" xr:uid="{00000000-0004-0000-0800-000008000000}"/>
    <hyperlink ref="O784" r:id="rId10" xr:uid="{00000000-0004-0000-0800-000009000000}"/>
    <hyperlink ref="O741" r:id="rId11" xr:uid="{00000000-0004-0000-0800-00000A000000}"/>
    <hyperlink ref="O732" r:id="rId12" xr:uid="{00000000-0004-0000-0800-00000B000000}"/>
    <hyperlink ref="O729" r:id="rId13" xr:uid="{00000000-0004-0000-0800-00000C000000}"/>
    <hyperlink ref="O749" r:id="rId14" xr:uid="{00000000-0004-0000-0800-00000D000000}"/>
    <hyperlink ref="O792" r:id="rId15" xr:uid="{00000000-0004-0000-0800-00000E000000}"/>
    <hyperlink ref="O787" r:id="rId16" xr:uid="{00000000-0004-0000-0800-00000F000000}"/>
    <hyperlink ref="O761" r:id="rId17" xr:uid="{00000000-0004-0000-0800-000010000000}"/>
    <hyperlink ref="O734" r:id="rId18" xr:uid="{00000000-0004-0000-0800-000011000000}"/>
    <hyperlink ref="O86" r:id="rId19" xr:uid="{00000000-0004-0000-0800-000012000000}"/>
    <hyperlink ref="O710" r:id="rId20" xr:uid="{00000000-0004-0000-0800-000013000000}"/>
    <hyperlink ref="O706" r:id="rId21" xr:uid="{00000000-0004-0000-0800-000014000000}"/>
    <hyperlink ref="O610" r:id="rId22" xr:uid="{00000000-0004-0000-0800-000015000000}"/>
    <hyperlink ref="O375" r:id="rId23" xr:uid="{00000000-0004-0000-0800-000016000000}"/>
    <hyperlink ref="O372" r:id="rId24" xr:uid="{00000000-0004-0000-0800-000017000000}"/>
    <hyperlink ref="O307" r:id="rId25" xr:uid="{00000000-0004-0000-0800-000018000000}"/>
    <hyperlink ref="O279" r:id="rId26" xr:uid="{00000000-0004-0000-0800-000019000000}"/>
    <hyperlink ref="O275" r:id="rId27" xr:uid="{00000000-0004-0000-0800-00001A000000}"/>
    <hyperlink ref="O274" r:id="rId28" xr:uid="{00000000-0004-0000-0800-00001B000000}"/>
    <hyperlink ref="O705" r:id="rId29" xr:uid="{00000000-0004-0000-0800-00001C000000}"/>
    <hyperlink ref="O689" r:id="rId30" xr:uid="{00000000-0004-0000-0800-00001D000000}"/>
    <hyperlink ref="O685" r:id="rId31" xr:uid="{00000000-0004-0000-0800-00001E000000}"/>
    <hyperlink ref="O671" r:id="rId32" xr:uid="{00000000-0004-0000-0800-00001F000000}"/>
    <hyperlink ref="O635" r:id="rId33" xr:uid="{00000000-0004-0000-0800-000020000000}"/>
    <hyperlink ref="O607" r:id="rId34" xr:uid="{00000000-0004-0000-0800-000021000000}"/>
    <hyperlink ref="O606" r:id="rId35" xr:uid="{00000000-0004-0000-0800-000022000000}"/>
    <hyperlink ref="O603" r:id="rId36" xr:uid="{00000000-0004-0000-0800-000023000000}"/>
    <hyperlink ref="O602" r:id="rId37" xr:uid="{00000000-0004-0000-0800-000024000000}"/>
    <hyperlink ref="O598" r:id="rId38" xr:uid="{00000000-0004-0000-0800-000025000000}"/>
    <hyperlink ref="O594" r:id="rId39" xr:uid="{00000000-0004-0000-0800-000026000000}"/>
    <hyperlink ref="O560" r:id="rId40" xr:uid="{00000000-0004-0000-0800-000027000000}"/>
    <hyperlink ref="O553" r:id="rId41" xr:uid="{00000000-0004-0000-0800-000028000000}"/>
    <hyperlink ref="O548" r:id="rId42" xr:uid="{00000000-0004-0000-0800-000029000000}"/>
    <hyperlink ref="O547" r:id="rId43" xr:uid="{00000000-0004-0000-0800-00002A000000}"/>
    <hyperlink ref="O527" r:id="rId44" xr:uid="{00000000-0004-0000-0800-00002B000000}"/>
    <hyperlink ref="O526" r:id="rId45" xr:uid="{00000000-0004-0000-0800-00002C000000}"/>
    <hyperlink ref="O495" r:id="rId46" xr:uid="{00000000-0004-0000-0800-00002D000000}"/>
    <hyperlink ref="O479" r:id="rId47" xr:uid="{00000000-0004-0000-0800-00002E000000}"/>
    <hyperlink ref="O478" r:id="rId48" xr:uid="{00000000-0004-0000-0800-00002F000000}"/>
    <hyperlink ref="O414" r:id="rId49" xr:uid="{00000000-0004-0000-0800-000030000000}"/>
    <hyperlink ref="O408" r:id="rId50" xr:uid="{00000000-0004-0000-0800-000031000000}"/>
    <hyperlink ref="O407" r:id="rId51" xr:uid="{00000000-0004-0000-0800-000032000000}"/>
    <hyperlink ref="O405" r:id="rId52" xr:uid="{00000000-0004-0000-0800-000033000000}"/>
    <hyperlink ref="O404" r:id="rId53" xr:uid="{00000000-0004-0000-0800-000034000000}"/>
    <hyperlink ref="O379" r:id="rId54" xr:uid="{00000000-0004-0000-0800-000035000000}"/>
    <hyperlink ref="O378" r:id="rId55" xr:uid="{00000000-0004-0000-0800-000036000000}"/>
    <hyperlink ref="O369" r:id="rId56" xr:uid="{00000000-0004-0000-0800-000037000000}"/>
    <hyperlink ref="O346" r:id="rId57" xr:uid="{00000000-0004-0000-0800-000038000000}"/>
    <hyperlink ref="O333" r:id="rId58" xr:uid="{00000000-0004-0000-0800-000039000000}"/>
    <hyperlink ref="O332" r:id="rId59" xr:uid="{00000000-0004-0000-0800-00003A000000}"/>
    <hyperlink ref="O283" r:id="rId60" xr:uid="{00000000-0004-0000-0800-00003B000000}"/>
    <hyperlink ref="O91" r:id="rId61" xr:uid="{00000000-0004-0000-0800-00003C000000}"/>
    <hyperlink ref="O90" r:id="rId62" xr:uid="{00000000-0004-0000-0800-00003D000000}"/>
    <hyperlink ref="O94" r:id="rId63" xr:uid="{00000000-0004-0000-0800-00003E000000}"/>
    <hyperlink ref="O253" r:id="rId64" xr:uid="{00000000-0004-0000-0800-00003F000000}"/>
    <hyperlink ref="O254" r:id="rId65" xr:uid="{00000000-0004-0000-0800-000040000000}"/>
    <hyperlink ref="O226" r:id="rId66" xr:uid="{00000000-0004-0000-0800-000041000000}"/>
    <hyperlink ref="O209" r:id="rId67" xr:uid="{00000000-0004-0000-0800-000042000000}"/>
    <hyperlink ref="O204" r:id="rId68" xr:uid="{00000000-0004-0000-0800-000043000000}"/>
    <hyperlink ref="O195" r:id="rId69" xr:uid="{00000000-0004-0000-0800-000044000000}"/>
    <hyperlink ref="O181" r:id="rId70" xr:uid="{00000000-0004-0000-0800-000045000000}"/>
    <hyperlink ref="O172" r:id="rId71" xr:uid="{00000000-0004-0000-0800-000046000000}"/>
    <hyperlink ref="O165" r:id="rId72" xr:uid="{00000000-0004-0000-0800-000047000000}"/>
    <hyperlink ref="O139" r:id="rId73" xr:uid="{00000000-0004-0000-0800-000048000000}"/>
    <hyperlink ref="O104" r:id="rId74" xr:uid="{00000000-0004-0000-0800-000049000000}"/>
    <hyperlink ref="O110" r:id="rId75" xr:uid="{00000000-0004-0000-0800-00004A000000}"/>
    <hyperlink ref="O103" r:id="rId76" xr:uid="{00000000-0004-0000-0800-00004B000000}"/>
    <hyperlink ref="O98" r:id="rId77" xr:uid="{00000000-0004-0000-0800-00004C000000}"/>
    <hyperlink ref="O97" r:id="rId78" location="HorticultureLight" xr:uid="{00000000-0004-0000-0800-00004D000000}"/>
    <hyperlink ref="O82" r:id="rId79" xr:uid="{00000000-0004-0000-0800-00004E000000}"/>
    <hyperlink ref="O65" r:id="rId80" xr:uid="{00000000-0004-0000-0800-00004F000000}"/>
    <hyperlink ref="O64" r:id="rId81" xr:uid="{00000000-0004-0000-0800-000050000000}"/>
    <hyperlink ref="O60" r:id="rId82" xr:uid="{00000000-0004-0000-0800-000051000000}"/>
    <hyperlink ref="O59" r:id="rId83" xr:uid="{00000000-0004-0000-0800-000052000000}"/>
    <hyperlink ref="O46" r:id="rId84" xr:uid="{00000000-0004-0000-0800-000053000000}"/>
    <hyperlink ref="O31" r:id="rId85" xr:uid="{00000000-0004-0000-0800-000054000000}"/>
    <hyperlink ref="O21" r:id="rId86" xr:uid="{00000000-0004-0000-0800-000055000000}"/>
    <hyperlink ref="O3" r:id="rId87" xr:uid="{00000000-0004-0000-0800-000056000000}"/>
    <hyperlink ref="O173" r:id="rId88" xr:uid="{00000000-0004-0000-0800-000057000000}"/>
    <hyperlink ref="O158" r:id="rId89" xr:uid="{00000000-0004-0000-0800-000058000000}"/>
    <hyperlink ref="O111" r:id="rId90" xr:uid="{00000000-0004-0000-0800-000059000000}"/>
    <hyperlink ref="O83" r:id="rId91" xr:uid="{00000000-0004-0000-0800-00005A000000}"/>
    <hyperlink ref="O20" r:id="rId92" xr:uid="{00000000-0004-0000-0800-00005B000000}"/>
    <hyperlink ref="O859" r:id="rId93" xr:uid="{00000000-0004-0000-0800-00005C000000}"/>
    <hyperlink ref="O869" r:id="rId94" xr:uid="{00000000-0004-0000-0800-00005D000000}"/>
    <hyperlink ref="O891" r:id="rId95" xr:uid="{00000000-0004-0000-0800-00005E000000}"/>
    <hyperlink ref="O896" r:id="rId96" xr:uid="{00000000-0004-0000-0800-00005F000000}"/>
    <hyperlink ref="O927" r:id="rId97" xr:uid="{00000000-0004-0000-0800-000060000000}"/>
    <hyperlink ref="O956" r:id="rId98" xr:uid="{00000000-0004-0000-0800-000061000000}"/>
    <hyperlink ref="O979" r:id="rId99" xr:uid="{00000000-0004-0000-0800-000062000000}"/>
    <hyperlink ref="O987" r:id="rId100" xr:uid="{00000000-0004-0000-0800-000063000000}"/>
    <hyperlink ref="O988" r:id="rId101" xr:uid="{00000000-0004-0000-0800-000064000000}"/>
    <hyperlink ref="O992" r:id="rId102" xr:uid="{00000000-0004-0000-0800-000065000000}"/>
    <hyperlink ref="O993" r:id="rId103" location="company-tab" xr:uid="{00000000-0004-0000-0800-000066000000}"/>
    <hyperlink ref="O1002" r:id="rId104" xr:uid="{00000000-0004-0000-0800-000067000000}"/>
    <hyperlink ref="O1036" r:id="rId105" xr:uid="{00000000-0004-0000-0800-000068000000}"/>
    <hyperlink ref="O1049" r:id="rId106" xr:uid="{00000000-0004-0000-0800-000069000000}"/>
    <hyperlink ref="O1055" r:id="rId107" xr:uid="{00000000-0004-0000-0800-00006A000000}"/>
    <hyperlink ref="O1060" r:id="rId108" xr:uid="{00000000-0004-0000-0800-00006B000000}"/>
    <hyperlink ref="O1064" r:id="rId109" xr:uid="{00000000-0004-0000-0800-00006C000000}"/>
    <hyperlink ref="O1094" r:id="rId110" xr:uid="{00000000-0004-0000-0800-00006D000000}"/>
    <hyperlink ref="O1107" r:id="rId111" xr:uid="{00000000-0004-0000-0800-00006E000000}"/>
    <hyperlink ref="O1122" r:id="rId112" xr:uid="{00000000-0004-0000-0800-00006F000000}"/>
    <hyperlink ref="O1126" r:id="rId113" xr:uid="{00000000-0004-0000-0800-000070000000}"/>
    <hyperlink ref="O1127" r:id="rId114" xr:uid="{00000000-0004-0000-0800-000071000000}"/>
    <hyperlink ref="O1132" r:id="rId115" xr:uid="{00000000-0004-0000-0800-000072000000}"/>
    <hyperlink ref="O1157" r:id="rId116" xr:uid="{00000000-0004-0000-0800-000073000000}"/>
    <hyperlink ref="O967" r:id="rId117" xr:uid="{00000000-0004-0000-0800-000074000000}"/>
    <hyperlink ref="O952" r:id="rId118" xr:uid="{00000000-0004-0000-0800-000075000000}"/>
    <hyperlink ref="O962" r:id="rId119" xr:uid="{00000000-0004-0000-0800-000076000000}"/>
    <hyperlink ref="O972" r:id="rId120" xr:uid="{00000000-0004-0000-0800-000077000000}"/>
    <hyperlink ref="O983" r:id="rId121" xr:uid="{00000000-0004-0000-0800-000078000000}"/>
    <hyperlink ref="O1006" r:id="rId122" xr:uid="{00000000-0004-0000-0800-000079000000}"/>
    <hyperlink ref="O1011" r:id="rId123" xr:uid="{00000000-0004-0000-0800-00007A000000}"/>
    <hyperlink ref="O1079" r:id="rId124" xr:uid="{00000000-0004-0000-0800-00007B000000}"/>
    <hyperlink ref="O1154" r:id="rId125" xr:uid="{00000000-0004-0000-0800-00007C000000}"/>
    <hyperlink ref="O1164" r:id="rId126" xr:uid="{00000000-0004-0000-0800-00007D000000}"/>
    <hyperlink ref="O678" r:id="rId127" xr:uid="{00000000-0004-0000-0800-00007E000000}"/>
    <hyperlink ref="O1194" r:id="rId128" xr:uid="{00000000-0004-0000-0800-00007F000000}"/>
    <hyperlink ref="O1190" r:id="rId129" xr:uid="{00000000-0004-0000-0800-000080000000}"/>
    <hyperlink ref="O1206" r:id="rId130" xr:uid="{00000000-0004-0000-0800-000081000000}"/>
    <hyperlink ref="O1234" r:id="rId131" xr:uid="{00000000-0004-0000-0800-000082000000}"/>
    <hyperlink ref="O1245" r:id="rId132" xr:uid="{00000000-0004-0000-0800-000083000000}"/>
    <hyperlink ref="O1264" r:id="rId133" xr:uid="{00000000-0004-0000-0800-000084000000}"/>
    <hyperlink ref="O1296" r:id="rId134" xr:uid="{00000000-0004-0000-0800-000085000000}"/>
    <hyperlink ref="O1300" r:id="rId135" xr:uid="{00000000-0004-0000-0800-000086000000}"/>
    <hyperlink ref="O1301" r:id="rId136" xr:uid="{00000000-0004-0000-0800-000087000000}"/>
    <hyperlink ref="O1305" r:id="rId137" xr:uid="{00000000-0004-0000-0800-000088000000}"/>
    <hyperlink ref="O1306" r:id="rId138" xr:uid="{00000000-0004-0000-0800-000089000000}"/>
    <hyperlink ref="O1326" r:id="rId139" xr:uid="{00000000-0004-0000-0800-00008A000000}"/>
    <hyperlink ref="O1333" r:id="rId140" xr:uid="{00000000-0004-0000-0800-00008B000000}"/>
    <hyperlink ref="O1352" r:id="rId141" xr:uid="{00000000-0004-0000-0800-00008C000000}"/>
    <hyperlink ref="O1364" r:id="rId142" xr:uid="{00000000-0004-0000-0800-00008D000000}"/>
    <hyperlink ref="O1371" r:id="rId143" xr:uid="{00000000-0004-0000-0800-00008E000000}"/>
    <hyperlink ref="O1382" r:id="rId144" xr:uid="{00000000-0004-0000-0800-00008F000000}"/>
    <hyperlink ref="O1412" r:id="rId145" xr:uid="{00000000-0004-0000-0800-000090000000}"/>
    <hyperlink ref="O1417" r:id="rId146" xr:uid="{00000000-0004-0000-0800-000091000000}"/>
    <hyperlink ref="O1453" r:id="rId147" xr:uid="{00000000-0004-0000-0800-000092000000}"/>
    <hyperlink ref="O1452" r:id="rId148" xr:uid="{00000000-0004-0000-0800-000093000000}"/>
    <hyperlink ref="O1456" r:id="rId149" xr:uid="{00000000-0004-0000-0800-000094000000}"/>
    <hyperlink ref="O1460" r:id="rId150" xr:uid="{00000000-0004-0000-0800-000095000000}"/>
    <hyperlink ref="O1469" r:id="rId151" xr:uid="{00000000-0004-0000-0800-000096000000}"/>
    <hyperlink ref="O1490" r:id="rId152" xr:uid="{00000000-0004-0000-0800-000097000000}"/>
    <hyperlink ref="O1497" r:id="rId153" xr:uid="{00000000-0004-0000-0800-000098000000}"/>
    <hyperlink ref="O1508" r:id="rId154" xr:uid="{00000000-0004-0000-0800-000099000000}"/>
    <hyperlink ref="O1512" r:id="rId155" xr:uid="{00000000-0004-0000-0800-00009A000000}"/>
    <hyperlink ref="O1168" r:id="rId156" xr:uid="{00000000-0004-0000-0800-00009B000000}"/>
    <hyperlink ref="O1517" r:id="rId157" xr:uid="{00000000-0004-0000-0800-00009C000000}"/>
    <hyperlink ref="O1521" r:id="rId158" xr:uid="{00000000-0004-0000-0800-00009D000000}"/>
    <hyperlink ref="O1522" r:id="rId159" xr:uid="{00000000-0004-0000-0800-00009E000000}"/>
    <hyperlink ref="O1526" r:id="rId160" xr:uid="{00000000-0004-0000-0800-00009F000000}"/>
    <hyperlink ref="O1537" r:id="rId161" xr:uid="{00000000-0004-0000-0800-0000A0000000}"/>
    <hyperlink ref="O1546" r:id="rId162" xr:uid="{00000000-0004-0000-0800-0000A1000000}"/>
    <hyperlink ref="O1553" r:id="rId163" xr:uid="{00000000-0004-0000-0800-0000A2000000}"/>
    <hyperlink ref="O1570" r:id="rId164" xr:uid="{00000000-0004-0000-0800-0000A3000000}"/>
    <hyperlink ref="O1574" r:id="rId165" location="productos" xr:uid="{00000000-0004-0000-0800-0000A4000000}"/>
    <hyperlink ref="O1583" r:id="rId166" xr:uid="{00000000-0004-0000-0800-0000A5000000}"/>
    <hyperlink ref="O1615" r:id="rId167" xr:uid="{00000000-0004-0000-0800-0000A6000000}"/>
    <hyperlink ref="O1620" r:id="rId168" xr:uid="{00000000-0004-0000-0800-0000A7000000}"/>
    <hyperlink ref="O1667" r:id="rId169" xr:uid="{00000000-0004-0000-0800-0000A8000000}"/>
    <hyperlink ref="O1672" r:id="rId170" xr:uid="{00000000-0004-0000-0800-0000A9000000}"/>
    <hyperlink ref="O1676" r:id="rId171" xr:uid="{00000000-0004-0000-0800-0000AA000000}"/>
    <hyperlink ref="O1691" r:id="rId172" xr:uid="{00000000-0004-0000-0800-0000AB000000}"/>
    <hyperlink ref="O1693" r:id="rId173" xr:uid="{00000000-0004-0000-0800-0000AC000000}"/>
    <hyperlink ref="O1227" r:id="rId174" xr:uid="{00000000-0004-0000-0800-0000AD000000}"/>
    <hyperlink ref="O1244" r:id="rId175" xr:uid="{00000000-0004-0000-0800-0000AE000000}"/>
    <hyperlink ref="O1263" r:id="rId176" xr:uid="{00000000-0004-0000-0800-0000AF000000}"/>
    <hyperlink ref="O1269" r:id="rId177" xr:uid="{00000000-0004-0000-0800-0000B0000000}"/>
    <hyperlink ref="O1275" r:id="rId178" xr:uid="{00000000-0004-0000-0800-0000B1000000}"/>
    <hyperlink ref="O1282" r:id="rId179" xr:uid="{00000000-0004-0000-0800-0000B2000000}"/>
    <hyperlink ref="O1292" r:id="rId180" xr:uid="{00000000-0004-0000-0800-0000B3000000}"/>
    <hyperlink ref="O1343" r:id="rId181" xr:uid="{00000000-0004-0000-0800-0000B4000000}"/>
    <hyperlink ref="O1356" r:id="rId182" xr:uid="{00000000-0004-0000-0800-0000B5000000}"/>
    <hyperlink ref="O1360" r:id="rId183" xr:uid="{00000000-0004-0000-0800-0000B6000000}"/>
    <hyperlink ref="O1378" r:id="rId184" xr:uid="{00000000-0004-0000-0800-0000B7000000}"/>
    <hyperlink ref="O1386" r:id="rId185" xr:uid="{00000000-0004-0000-0800-0000B8000000}"/>
    <hyperlink ref="O1402" r:id="rId186" xr:uid="{00000000-0004-0000-0800-0000B9000000}"/>
    <hyperlink ref="O1407" r:id="rId187" xr:uid="{00000000-0004-0000-0800-0000BA000000}"/>
    <hyperlink ref="O1421" r:id="rId188" xr:uid="{00000000-0004-0000-0800-0000BB000000}"/>
    <hyperlink ref="O1467" r:id="rId189" xr:uid="{00000000-0004-0000-0800-0000BC000000}"/>
    <hyperlink ref="O1485" r:id="rId190" xr:uid="{00000000-0004-0000-0800-0000BD000000}"/>
    <hyperlink ref="O1562" r:id="rId191" xr:uid="{00000000-0004-0000-0800-0000BE000000}"/>
    <hyperlink ref="O1578" r:id="rId192" xr:uid="{00000000-0004-0000-0800-0000BF000000}"/>
    <hyperlink ref="O1610" r:id="rId193" xr:uid="{00000000-0004-0000-0800-0000C0000000}"/>
    <hyperlink ref="O1698" r:id="rId194" xr:uid="{00000000-0004-0000-0800-0000C1000000}"/>
    <hyperlink ref="O1704" r:id="rId195" xr:uid="{00000000-0004-0000-0800-0000C2000000}"/>
    <hyperlink ref="O1712" r:id="rId196" xr:uid="{00000000-0004-0000-0800-0000C3000000}"/>
    <hyperlink ref="O1716" r:id="rId197" xr:uid="{00000000-0004-0000-0800-0000C4000000}"/>
    <hyperlink ref="O1720" r:id="rId198" xr:uid="{00000000-0004-0000-0800-0000C5000000}"/>
    <hyperlink ref="R1244" r:id="rId199" display="http://www.sunritek.com/content/Spectrum/6.html" xr:uid="{00000000-0004-0000-0800-0000C6000000}"/>
  </hyperlinks>
  <pageMargins left="0.7" right="0.7" top="0.75" bottom="0.75" header="0.3" footer="0.3"/>
  <pageSetup paperSize="9" orientation="portrait" r:id="rId200"/>
  <drawing r:id="rId201"/>
  <tableParts count="2">
    <tablePart r:id="rId202"/>
    <tablePart r:id="rId203"/>
  </tablePart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Fogli di lavoro</vt:lpstr>
      </vt:variant>
      <vt:variant>
        <vt:i4>15</vt:i4>
      </vt:variant>
    </vt:vector>
  </HeadingPairs>
  <TitlesOfParts>
    <vt:vector size="15" baseType="lpstr">
      <vt:lpstr>List of companies</vt:lpstr>
      <vt:lpstr>Market study table</vt:lpstr>
      <vt:lpstr>Distribution Map</vt:lpstr>
      <vt:lpstr>Hours rated Life (L90,L80,L70)</vt:lpstr>
      <vt:lpstr>Hours rated Life (Total)</vt:lpstr>
      <vt:lpstr>Efficacy</vt:lpstr>
      <vt:lpstr>Input Voltage Min-Max</vt:lpstr>
      <vt:lpstr>Power use &amp; Typology</vt:lpstr>
      <vt:lpstr>Types of LED lamps</vt:lpstr>
      <vt:lpstr>Ingress Protection</vt:lpstr>
      <vt:lpstr>Types LED lamps &amp; Countries</vt:lpstr>
      <vt:lpstr>Hours rated Life L90 &amp; Typology</vt:lpstr>
      <vt:lpstr>PPF &amp; Typology</vt:lpstr>
      <vt:lpstr>Typology &amp; Efficacy</vt:lpstr>
      <vt:lpstr>Power&amp;PPF&amp;Typolo Graph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2025-01-31T17:27:18Z</dcterms:modified>
</cp:coreProperties>
</file>